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01" codeName="{009DFEA7-8C9C-09C3-8CAF-802165E75F88}"/>
  <workbookPr codeName="ThisWorkbook"/>
  <mc:AlternateContent xmlns:mc="http://schemas.openxmlformats.org/markup-compatibility/2006">
    <mc:Choice Requires="x15">
      <x15ac:absPath xmlns:x15ac="http://schemas.microsoft.com/office/spreadsheetml/2010/11/ac" url="\\SAUGYKLA\Oracle\"/>
    </mc:Choice>
  </mc:AlternateContent>
  <xr:revisionPtr revIDLastSave="0" documentId="13_ncr:1_{2231B15A-E0DC-418F-BAD3-0CE5F9E34F98}" xr6:coauthVersionLast="43" xr6:coauthVersionMax="43" xr10:uidLastSave="{00000000-0000-0000-0000-000000000000}"/>
  <bookViews>
    <workbookView xWindow="-120" yWindow="-120" windowWidth="29040" windowHeight="15840" tabRatio="601" xr2:uid="{00000000-000D-0000-FFFF-FFFF00000000}"/>
  </bookViews>
  <sheets>
    <sheet name="Sablonas" sheetId="1" r:id="rId1"/>
    <sheet name="Duombaze" sheetId="2" state="hidden" r:id="rId2"/>
    <sheet name="DB3" sheetId="17" state="hidden" r:id="rId3"/>
    <sheet name="SABLONO LENTELES" sheetId="3" state="hidden" r:id="rId4"/>
    <sheet name="DAZYMAS" sheetId="5" state="hidden" r:id="rId5"/>
    <sheet name="WIN KODAS" sheetId="9" state="hidden" r:id="rId6"/>
    <sheet name="UzasakymuRegistras" sheetId="10" state="hidden" r:id="rId7"/>
    <sheet name="RATAI" sheetId="4" state="hidden" r:id="rId8"/>
    <sheet name="Sheet1" sheetId="18" state="hidden" r:id="rId9"/>
    <sheet name="Pakeitimu_tikrinimas" sheetId="14" state="hidden" r:id="rId10"/>
    <sheet name="DU" sheetId="16" state="hidden" r:id="rId11"/>
  </sheets>
  <definedNames>
    <definedName name="_xlnm._FilterDatabase" localSheetId="10" hidden="1">DU!$A$1:$R$1</definedName>
    <definedName name="_xlnm._FilterDatabase" localSheetId="1" hidden="1">Duombaze!$C$1:$HB$590</definedName>
    <definedName name="_xlnm._FilterDatabase" localSheetId="7" hidden="1">RATAI!$A$1:$AA$595</definedName>
    <definedName name="A">'WIN KODAS'!$V$3:$V$38</definedName>
    <definedName name="aaaa">#REF!</definedName>
    <definedName name="ANTRAS_RATU_ISNESIMAS">#REF!</definedName>
    <definedName name="B">'WIN KODAS'!$AB$3:$AB$12</definedName>
    <definedName name="bandymas_ratams">RATAI!#REF!</definedName>
    <definedName name="GAMINTOJAI_RATAI2">#REF!</definedName>
    <definedName name="GPP23__ratu_isnesimas">RATAI!#REF!</definedName>
    <definedName name="GPP23_600_55_26.5_E50_GAMINTOJAI">RATAI!$I$549</definedName>
    <definedName name="GPP23_600_55_26.5_ET0_GAMINTOJAI">RATAI!$I$548</definedName>
    <definedName name="GPP23_650_GAMINTOJAI">RATAI!$I$550</definedName>
    <definedName name="GPP23_700_GAMINTOJAI">RATAI!$I$551</definedName>
    <definedName name="GPP23_710_45_GAMINTOJAI">RATAI!$I$552</definedName>
    <definedName name="GPP23_710_50_GAMINTOJAI">RATAI!$I$553:$I$555</definedName>
    <definedName name="GPP23_APSVIETIMAS">Duombaze!$DQ$533:$DQ$544</definedName>
    <definedName name="GPP23_ATRAMINE_KOJA">Duombaze!$CB$533:$CB$544</definedName>
    <definedName name="GPP23_BAMPERIS">Duombaze!$AH$533:$AH$544</definedName>
    <definedName name="GPP23_GALINE_TEMPIMO_KILPA">Duombaze!$EB$533:$EB$544</definedName>
    <definedName name="GPP23_GAMINTOJAI">RATAI!$I$547:$I$558</definedName>
    <definedName name="GPP23_GRAZULAS">Duombaze!$AA$533:$AA$544</definedName>
    <definedName name="GPP23_HIDRAULIKA">Duombaze!$AR$533:$AR$544</definedName>
    <definedName name="GPP23_LIPDUKAI">Duombaze!$EI$533:$EI$544</definedName>
    <definedName name="GPP23_Padangos_apkrova">RATAI!$D$547:$D$558</definedName>
    <definedName name="GPP23_PAGRINDAS">Duombaze!$E$533:$E$544</definedName>
    <definedName name="GPP23_PAPILDOMI2">Duombaze!$FK$545:$FK$547</definedName>
    <definedName name="GPP23_PAVARA_KREIPIANCIOJI">Duombaze!$FI$536:$FI$542</definedName>
    <definedName name="GPP23_PRIEKINE_TEMPIMO_KILPA">Duombaze!$CI$533:$CI$544</definedName>
    <definedName name="GPP23_PURVASAUGIAI">Duombaze!$EX$533:$EX$544</definedName>
    <definedName name="GPP23_RATAI">Duombaze!$ES$533:$ES$544</definedName>
    <definedName name="GPP23_RATAI2_ISMATAVIMAI">RATAI!$F$547:$F$558</definedName>
    <definedName name="GPP23_RATU_MODELIAI">RATAI!#REF!</definedName>
    <definedName name="GPP23_ratu_skyles">RATAI!#REF!</definedName>
    <definedName name="GPP23_SRAIGES_PAPILDOMI">Duombaze!$FJ$543:$FJ$546</definedName>
    <definedName name="GPP23_STABDZIAI">Duombaze!$BH$533:$BH$544</definedName>
    <definedName name="GPP23_STABDZIAI_ISVADAI">Duombaze!$BR$533:$BR$544</definedName>
    <definedName name="GPP23_STOVEJIMO_STABDIS">Duombaze!$CP$533:$CP$544</definedName>
    <definedName name="GPP23_SVERIMO_SISTEMA">Duombaze!$FH$533:$FH$535</definedName>
    <definedName name="GPP23_TENTAS_AIKSTELE">Duombaze!$DH$533:$DH$544</definedName>
    <definedName name="GPP23_VIRSBORCIAI">Duombaze!$CY$533:$CY$544</definedName>
    <definedName name="GPP23HD_600_55_26.5_E50_GAMINTOJAI">RATAI!#REF!</definedName>
    <definedName name="GPP23HD_600_55_26.5_ET0_GAMINTOJAI">RATAI!#REF!</definedName>
    <definedName name="GPP23HD_650_GAMINTOJAI">RATAI!#REF!</definedName>
    <definedName name="GPP23HD_700_GAMINTOJAI">RATAI!$I$563</definedName>
    <definedName name="GPP23HD_710_45_GAMINTOJAI">RATAI!$I$564</definedName>
    <definedName name="GPP23HD_710_50_GAMINTOJAI">RATAI!$I$560:$I$562</definedName>
    <definedName name="GPP23HD_APSVIETIMAS">Duombaze!$DQ$548:$DQ$560</definedName>
    <definedName name="GPP23HD_ATRAMINE_KOJA">Duombaze!$CB$548:$CB$560</definedName>
    <definedName name="GPP23HD_BAMPERIS">Duombaze!$AH$548:$AH$560</definedName>
    <definedName name="GPP23HD_GALINE_TEMPIMO_KILPA">Duombaze!$EB$548:$EB$560</definedName>
    <definedName name="GPP23HD_GRAZULAS">Duombaze!$AA$548:$AA$560</definedName>
    <definedName name="GPP23HD_HIDRAULIKA">Duombaze!$AR$548:$AR$560</definedName>
    <definedName name="GPP23HD_LIPDUKAI">Duombaze!$EI$548:$EI$560</definedName>
    <definedName name="GPP23HD_PAGRINDAS">Duombaze!$E$548:$E$560</definedName>
    <definedName name="GPP23HD_PAPILDOMI2">Duombaze!$FK$560:$FK$561</definedName>
    <definedName name="GPP23HD_PAVARA_KREIPIANCIOJI">Duombaze!$FI$551:$FI$557</definedName>
    <definedName name="GPP23HD_PRIEKINE_TEMPIMO_KILPA">Duombaze!$CI$548:$CI$560</definedName>
    <definedName name="GPP23HD_PURVASAUGIAI">Duombaze!$EX$548:$EX$560</definedName>
    <definedName name="GPP23HD_RATAI">Duombaze!$ES$548:$ES$560</definedName>
    <definedName name="GPP23HD_RATAI2_ISMATAVIMAI">RATAI!$F$559:$F$570</definedName>
    <definedName name="GPP23HD_SRAIGES_PAPILDOMI">Duombaze!$FJ$555:$FJ$559</definedName>
    <definedName name="GPP23HD_STABDZIAI">Duombaze!$BH$548:$BH$560</definedName>
    <definedName name="GPP23HD_STABDZIAI_ISVADAI">Duombaze!$BR$548:$BR$560</definedName>
    <definedName name="GPP23HD_STOVEJIMO_STABDIS">Duombaze!$CP$548:$CP$560</definedName>
    <definedName name="GPP23HD_SVERIMO_SISTEMA">Duombaze!$FH$548:$FH$550</definedName>
    <definedName name="GPP23HD_TENTAS_AIKSTELE">Duombaze!$DH$548:$DH$560</definedName>
    <definedName name="GPP23HD_VIRSBORCIAI">Duombaze!$CY$548:$CY$560</definedName>
    <definedName name="GPP27L_710_50_GAMINTOJAI">RATAI!$I$572</definedName>
    <definedName name="GPP27L_800_45_GAMINTOJAI">RATAI!$I$573:$I$574</definedName>
    <definedName name="GPP27L_APSVIETIMAS">Duombaze!$DQ$562:$DQ$573</definedName>
    <definedName name="GPP27L_ATRAMINE_KOJA">Duombaze!$CB$562:$CB$573</definedName>
    <definedName name="GPP27L_BAMPERIS">Duombaze!$AH$562:$AH$573</definedName>
    <definedName name="GPP27L_GALINE_TEMPIMO_KILPA">Duombaze!$EB$562:$EB$573</definedName>
    <definedName name="GPP27L_GRAZULAS">Duombaze!$AA$562:$AA$573</definedName>
    <definedName name="GPP27L_HIDRAULIKA">Duombaze!$AR$562:$AR$573</definedName>
    <definedName name="GPP27L_LIPDUKAI">Duombaze!$EI$562:$EI$573</definedName>
    <definedName name="GPP27L_PAGRINDAS">Duombaze!$E$562:$E$573</definedName>
    <definedName name="GPP27L_PAPILDOMI2">Duombaze!$FK$574:$FK$577</definedName>
    <definedName name="GPP27L_PAVARA_KREIPIANCIOJI">Duombaze!$FI$566:$FI$571</definedName>
    <definedName name="GPP27L_PRIEKINE_TEMPIMO_KILPA">Duombaze!$CI$562:$CI$573</definedName>
    <definedName name="GPP27L_PURVASAUGIAI">Duombaze!$EX$562:$EX$573</definedName>
    <definedName name="GPP27L_RATAI">Duombaze!$ES$562:$ES$573</definedName>
    <definedName name="GPP27l_RATAI2_ISMATAVIMAI">RATAI!$F$571:$F$582</definedName>
    <definedName name="GPP27L_SRAIGES_PAPILDOMI">Duombaze!$FJ$569:$FJ$573</definedName>
    <definedName name="GPP27L_STABDZIAI">Duombaze!$BH$562:$BH$573</definedName>
    <definedName name="GPP27L_STABDZIAI_ISVADAI">Duombaze!$BR$562:$BR$573</definedName>
    <definedName name="GPP27L_STOVEJIMO_STABDIS">Duombaze!$CP$562:$CP$573</definedName>
    <definedName name="GPP27L_SVERIMO_SISTEMA">Duombaze!$FH$562:$FH$565</definedName>
    <definedName name="GPP27L_TENTAS_AIKSTELE">Duombaze!$DH$562:$DH$573</definedName>
    <definedName name="GPP27L_VIRSBORCIAI">Duombaze!$CY$562:$CY$573</definedName>
    <definedName name="KETVIRTAS_RATU_ISNESIMAS">#REF!</definedName>
    <definedName name="MICHELIN_RASTAS">#REF!</definedName>
    <definedName name="NOKIAN_RASTAS">#REF!</definedName>
    <definedName name="PAKAVIMAS">'SABLONO LENTELES'!$AR$3:$AR$4</definedName>
    <definedName name="PENKTAS_RATU_ISNESIMAS">#REF!</definedName>
    <definedName name="PI_ADAPTERIAI">DAZYMAS!$F$40:$F$46</definedName>
    <definedName name="PI16_GAMINTOJAI">RATAI!$I$524:$I$535</definedName>
    <definedName name="PI20_600_GAMINTOJAI">RATAI!$I$525:$I$526</definedName>
    <definedName name="PI20_700_GAMINTOJAI">RATAI!$I$527</definedName>
    <definedName name="PI20_710_GAMINTOJAI">RATAI!$I$528:$I$530</definedName>
    <definedName name="PI20_APSVIETIMAS">Duombaze!$DQ$505:$DQ$518</definedName>
    <definedName name="PI20_ATRAMINE_KOJA">Duombaze!$CB$505:$CB$518</definedName>
    <definedName name="PI20_BAMPERIS">Duombaze!$AH$506:$AH$518</definedName>
    <definedName name="PI20_GAL_BORTO_ADAPTERIAI">Duombaze!$FH$505:$FH$518</definedName>
    <definedName name="PI20_GALINE_TEMPIMO_KILPA">Duombaze!$EB$505:$EB$518</definedName>
    <definedName name="PI20_GRAZULAS">Duombaze!$AA$505:$AA$518</definedName>
    <definedName name="PI20_HIDRAULIKA">Duombaze!$AR$505:$AR$518</definedName>
    <definedName name="PI20_LIPDUKAI">Duombaze!$EI$505:$EI$518</definedName>
    <definedName name="PI20_PAGRINDAS">Duombaze!$E$505:$E$518</definedName>
    <definedName name="PI20_PAKABA">Duombaze!$FJ$512:$FJ$515</definedName>
    <definedName name="PI20_PAPILDOMI">Duombaze!$FI$513:$FI$514</definedName>
    <definedName name="PI20_PAPILDOMI2">Duombaze!$FJ$515:$FJ$518</definedName>
    <definedName name="PI20_PRIEKINE_TEMPIMO_KILPA">Duombaze!$CI$505:$CI$518</definedName>
    <definedName name="PI20_PURVASAUGIAI">Duombaze!$EX$505:$EX$518</definedName>
    <definedName name="PI20_RATAI">Duombaze!$ES$505:$ES$518</definedName>
    <definedName name="PI20_RATAI2_ISMATAVIMAI">RATAI!$F$524:$F$535</definedName>
    <definedName name="PI20_RATU_MODELIAI">RATAI!#REF!</definedName>
    <definedName name="PI20_STABDZIAI">Duombaze!$BH$505:$BH$518</definedName>
    <definedName name="PI20_STABDZIU_ISVADAI">Duombaze!$BR$505:$BR$518</definedName>
    <definedName name="PI20_STOVEJIMO_STABDIS">Duombaze!$CP$505:$CP$518</definedName>
    <definedName name="PI20_TENTAS_AIKSTELE">Duombaze!$DH$505:$DH$518</definedName>
    <definedName name="PI20_V_KRAT_SIENA_SPEC">Duombaze!$FK$519:$FK$521</definedName>
    <definedName name="PI20_VIRSBORCIAI">Duombaze!$CY$505:$CY$518</definedName>
    <definedName name="PI42_600_GAMINTOJAI">RATAI!$I$537:$I$538</definedName>
    <definedName name="PI42_700_GAMINTOJAI">RATAI!$I$539</definedName>
    <definedName name="PI42_710_GAMINTOJAI">RATAI!$I$540:$I$542</definedName>
    <definedName name="PI42_RATAI2_ISMATAVIMAI">RATAI!$F$536:$F$545</definedName>
    <definedName name="PII6_20_Padangos_apkrova">RATAI!$D$524:$D$535</definedName>
    <definedName name="PII6_20_ratu_isnesimas">RATAI!#REF!</definedName>
    <definedName name="PII6_20_ratu_skyles">RATAI!#REF!</definedName>
    <definedName name="PIRMAS_RATU_ISNESIMAS">#REF!</definedName>
    <definedName name="Priekabos">'SABLONO LENTELES'!$G$3:$G$38</definedName>
    <definedName name="_xlnm.Print_Area" localSheetId="0">Sablonas!$A$1:$AA$187</definedName>
    <definedName name="Ratlankių_spalvos">DAZYMAS!$G$22:$G$25</definedName>
    <definedName name="reiksmes">'WIN KODAS'!$W$3:$W$38</definedName>
    <definedName name="reiksmes2">'WIN KODAS'!$AC$3:$AC$12</definedName>
    <definedName name="Salys_vin_kodas">'WIN KODAS'!$AV$1:$AV$11</definedName>
    <definedName name="SESTAS_RATU_ISNESIMAS">#REF!</definedName>
    <definedName name="SETAS_RATU_ISNESIMAS">#REF!</definedName>
    <definedName name="SP_kebulai">DAZYMAS!$B$22:$B$29</definedName>
    <definedName name="SP_kitos">'SABLONO LENTELES'!$J$3:$J$38</definedName>
    <definedName name="SP_remai">DAZYMAS!$F$22:$F$26</definedName>
    <definedName name="SPA10_ratu_isnesimas">RATAI!#REF!</definedName>
    <definedName name="SPA10_ratu_skyles">RATAI!#REF!</definedName>
    <definedName name="SPA12_425_GAMINTOJAI">RATAI!$I$40:$I$41</definedName>
    <definedName name="SPA12_500_GAMINTOJAI">RATAI!$I$42:$I$43</definedName>
    <definedName name="SPA12_550_GAMINTOJAI">RATAI!$I$44:$I$45</definedName>
    <definedName name="SPA12_560_GAMINTOJAI">RATAI!$I$46</definedName>
    <definedName name="SPA12_APSVIETIMAS">Duombaze!$DQ$39:$DQ$50</definedName>
    <definedName name="SPA12_ATRAMINE_KOJA">Duombaze!$CB$39:$CB$50</definedName>
    <definedName name="SPA12_BAMPERIS">Duombaze!$AH$39:$AH$50</definedName>
    <definedName name="SPA12_GALINE_TEMPIMO_KILPA">Duombaze!$EB$39:$EB$50</definedName>
    <definedName name="SPA12_GAMINTOJAI">RATAI!$I$39:$I$52</definedName>
    <definedName name="SPA12_GRAZULAS">Duombaze!$AA$39:$AA$50</definedName>
    <definedName name="SPA12_HIDRAULIKA">Duombaze!$AR$39:$AR$50</definedName>
    <definedName name="SPA12_LIPDUKAI">Duombaze!$EI$39:$EI$50</definedName>
    <definedName name="spa12_Padangos_apkrova">RATAI!$D$39:$D$52</definedName>
    <definedName name="SPA12_PAGRINDAS">Duombaze!$E$39:$E$50</definedName>
    <definedName name="SPA12_PRIEKINE_TEMPIMO_KILPA">Duombaze!$CI$39:$CI$50</definedName>
    <definedName name="SPA12_PURVASAUGIAI">Duombaze!$EX$39:$EX$50</definedName>
    <definedName name="SPA12_RATAI">RATAI!$F$40:$F$53</definedName>
    <definedName name="SPA12_RATAI_ISMATAVIMAI">RATAI!#REF!</definedName>
    <definedName name="SPA12_RATAI2_ISMATAVIMAI">RATAI!$F$39:$F$53</definedName>
    <definedName name="SPA12_ratu_isnesimas">RATAI!#REF!</definedName>
    <definedName name="SPA12_RATU_MODELIAI">RATAI!#REF!</definedName>
    <definedName name="SPA12_ratu_skyles">RATAI!#REF!</definedName>
    <definedName name="SPA12_SPEC">Duombaze!$FH$39:$FH$50</definedName>
    <definedName name="SPA12_STABDZIAI">Duombaze!$BH$39:$BH$50</definedName>
    <definedName name="SPA12_STABDZIU_ISVADAI">Duombaze!$BR$39:$BR$50</definedName>
    <definedName name="SPA12_STOVEJIMO_STABDIS">Duombaze!$CP$39:$CP$50</definedName>
    <definedName name="SPA12_TENTAS_AIKSTELE">Duombaze!$DH$39:$DH$50</definedName>
    <definedName name="SPA12_VIRSBORCIAI">Duombaze!$CY$39:$CY$50</definedName>
    <definedName name="SPA12_WESTLAKE_RASTAI">RATAI!#REF!</definedName>
    <definedName name="SPA14_425_GAMINTOJAI">RATAI!$I$55:$I$56</definedName>
    <definedName name="SPA14_500_GAMINTOJAI">RATAI!$I$57:$I$58</definedName>
    <definedName name="SPA14_506_GAMINTOJAI">RATAI!$I$61</definedName>
    <definedName name="SPA14_550_GAMINTOJAI">RATAI!$I$59:$I$60</definedName>
    <definedName name="SPA14_560_GAMINTOJAI">RATAI!$I$61</definedName>
    <definedName name="SPA14_APSVIETIMAS">Duombaze!$DQ$51:$DQ$62</definedName>
    <definedName name="SPA14_ATRAMINE_KOJA">Duombaze!$CB$51:$CB$62</definedName>
    <definedName name="SPA14_BAMPERIS">Duombaze!$AH$51:$AH$62</definedName>
    <definedName name="SPA14_GALINE_TEMPIMO_KILPA">Duombaze!$EB$51:$EB$62</definedName>
    <definedName name="SPA14_GAMINTOJAI">RATAI!$I$55:$I$67</definedName>
    <definedName name="SPA14_GRAZULAS">Duombaze!$AA$51:$AA$62</definedName>
    <definedName name="SPA14_HIDRAULIKA">Duombaze!$AR$51:$AR$62</definedName>
    <definedName name="SPA14_LIPDUKAI">Duombaze!$EI$52:$EI$62</definedName>
    <definedName name="SPA14_Padangos_apkrova">RATAI!$D$54:$D$67</definedName>
    <definedName name="SPA14_PAGRINDAS">Duombaze!$E$51:$E$62</definedName>
    <definedName name="SPA14_PRIEKINE_TEMPIMO_KILPA">Duombaze!$CI$51:$CI$62</definedName>
    <definedName name="SPA14_PURVASAUGIAI">Duombaze!$EX$51:$EX$62</definedName>
    <definedName name="SPA14_RATAI">Duombaze!$ES$51:$ES$62</definedName>
    <definedName name="SPA14_RATAI2_ISMATAVIMAI">RATAI!$F$54:$F$68</definedName>
    <definedName name="SPA14_ratu_isnesimas">RATAI!#REF!</definedName>
    <definedName name="SPA14_RATU_MODELIAI">RATAI!#REF!</definedName>
    <definedName name="SPA14_ratu_skyles">RATAI!#REF!</definedName>
    <definedName name="SPA14_SPEC">Duombaze!$FH$51:$FH$62</definedName>
    <definedName name="SPA14_STABDZIAI">Duombaze!$BH$51:$BH$62</definedName>
    <definedName name="SPA14_STABDZIU_ISVADAI">Duombaze!$BR$51:$BR$62</definedName>
    <definedName name="SPA14_STOVEJIMO_STABDIS">Duombaze!$CP$51:$CP$62</definedName>
    <definedName name="SPA14_TENTAS_AIKSTELE">Duombaze!$DH$51:$DH$62</definedName>
    <definedName name="SPA14_VIRSBORCIAI">Duombaze!$CY$51:$CY$62</definedName>
    <definedName name="SPA16_600_50_ETO20_GAMINTOJAI">RATAI!$I$70:$I$73</definedName>
    <definedName name="SPA16_600_50_ETO50_GAMINTOJAI">RATAI!$I$75</definedName>
    <definedName name="SPA16_600_55_ETO20_GAMINTOJAI">RATAI!$I$74</definedName>
    <definedName name="SPA16_600_55_ETO50_GAMITNOJAI">RATAI!$I$76</definedName>
    <definedName name="SPA16_APSVIETIMAS">Duombaze!$DQ$63:$DQ$74</definedName>
    <definedName name="SPA16_ATRAMINE_KOJA">Duombaze!$CB$63:$CB$74</definedName>
    <definedName name="SPA16_BAMPERIS">Duombaze!$AH$63:$AH$74</definedName>
    <definedName name="SPA16_GALINE_TEMPIMO_KILPA">Duombaze!$EB$63:$EB$74</definedName>
    <definedName name="SPA16_GAMINTOJAI">RATAI!$I$69:$I$80</definedName>
    <definedName name="SPA16_GRAZULAS">Duombaze!$AA$63:$AA$74</definedName>
    <definedName name="SPA16_HIDRAULIKA">Duombaze!$AR$63:$AR$74</definedName>
    <definedName name="SPA16_LIPDUKAI">Duombaze!$EI$64:$EI$74</definedName>
    <definedName name="SPA16_Padangos_apkrova">RATAI!$D$69:$D$80</definedName>
    <definedName name="SPA16_PAGRINDAS">Duombaze!$E$63:$E$74</definedName>
    <definedName name="SPA16_PRIEKINE_TEMPIMO_KILPA">Duombaze!$CI$63:$CI$74</definedName>
    <definedName name="SPA16_PURVASAUGIAI">Duombaze!$EX$63:$EX$74</definedName>
    <definedName name="SPA16_RATAI">Duombaze!$ES$63:$ES$74</definedName>
    <definedName name="SPA16_RATAI2_ISMATAVIMAI">RATAI!$F$69:$F$80</definedName>
    <definedName name="SPA16_ratu_isnesimas">RATAI!#REF!</definedName>
    <definedName name="SPA16_RATU_MODELIAI">RATAI!#REF!</definedName>
    <definedName name="SPA16_ratu_skyles">RATAI!#REF!</definedName>
    <definedName name="SPA16_SPEC">Duombaze!$FH$63:$FH$74</definedName>
    <definedName name="SPA16_STABDZIAI">Duombaze!$BH$63:$BH$74</definedName>
    <definedName name="SPA16_STABDZIU_ISVADAI">Duombaze!$BR$63:$BR$74</definedName>
    <definedName name="SPA16_STOVEJIMO_STABDIS">Duombaze!$CP$63:$CP$74</definedName>
    <definedName name="SPA16_TENTAS_AIKSTELE">Duombaze!$DH$63:$DH$74</definedName>
    <definedName name="SPA16_VIRSBORCIAI">Duombaze!$CY$63:$CY$74</definedName>
    <definedName name="SPA7.5_ratu_isnesimas">RATAI!#REF!</definedName>
    <definedName name="SPA7.5_ratu_skyles">RATAI!#REF!</definedName>
    <definedName name="SPALVU_PASIRINKIMAS">DAZYMAS!$B$2:$F$2</definedName>
    <definedName name="SPB_R14_GAMINTOJAI">RATAI!$I$126:$I$134</definedName>
    <definedName name="SPB_R14_Padangos_apkrova">RATAI!$D$126:$D$134</definedName>
    <definedName name="SPB_R14_ratu_isnesimas">RATAI!#REF!</definedName>
    <definedName name="SPB_R14_ratu_skyles">RATAI!#REF!</definedName>
    <definedName name="SPB10_425_GAMINTOJAI">RATAI!$I$83:$I$84</definedName>
    <definedName name="SPB10_500_GAMINTOJAI">RATAI!$I$85</definedName>
    <definedName name="SPB10_550_GAMINTOJAI">RATAI!$I$86:$I$87</definedName>
    <definedName name="SPB10_APVIETIMAS">Duombaze!$DQ$76:$DQ$87</definedName>
    <definedName name="SPB10_ATRAMINE_KOJA">Duombaze!$CB$76:$CB$87</definedName>
    <definedName name="SPB10_BAMPERIS">Duombaze!$AH$76:$AH$87</definedName>
    <definedName name="SPB10_GALINE_TEMPIMO_KILPA">Duombaze!$EB$76:$EB$87</definedName>
    <definedName name="SPB10_GAMINTOJAI">RATAI!$I$82:$I$95</definedName>
    <definedName name="SPB10_GRAZULAS">Duombaze!$AA$76:$AA$87</definedName>
    <definedName name="SPB10_HIDRAULIKA">Duombaze!$AR$76:$AR$87</definedName>
    <definedName name="SPB10_LIPDUKAI">Duombaze!$EI$76:$EI$87</definedName>
    <definedName name="SPB10_Padangos_apkrova">RATAI!$D$82:$D$95</definedName>
    <definedName name="SPB10_PAGRINDAS">Duombaze!$E$76:$E$87</definedName>
    <definedName name="SPB10_PRIEKINE_TEMPIMO_KILPA">Duombaze!$CI$76:$CI$87</definedName>
    <definedName name="SPB10_PURVASAUGIAI">Duombaze!$EX$76:$EX$87</definedName>
    <definedName name="SPB10_RATAI">Duombaze!$ES$76:$ES$87</definedName>
    <definedName name="SPB10_RATAI2_ISMATAVIMAI">RATAI!$F$82:$F$95</definedName>
    <definedName name="SPB10_ratu_isnesimas">RATAI!#REF!</definedName>
    <definedName name="SPB10_RATU_MODELIAI">RATAI!#REF!</definedName>
    <definedName name="SPB10_ratu_skyles">RATAI!#REF!</definedName>
    <definedName name="SPB10_SPEC">Duombaze!$FH$76:$FH$87</definedName>
    <definedName name="SPB10_STABDZIAI">Duombaze!$BH$76:$BH$87</definedName>
    <definedName name="SPB10_STABDZIU_ISVADAI">Duombaze!$BR$76:$BR$87</definedName>
    <definedName name="SPB10_STOVEJIMO_STABDIS">Duombaze!$CP$76:$CP$87</definedName>
    <definedName name="SPB10_TENTAS_AIKSTELE">Duombaze!$DH$76:$DH$87</definedName>
    <definedName name="SPB10_VIRSBORCIAI">Duombaze!$CY$76:$CY$87</definedName>
    <definedName name="SPB12_425_GAMINTOJAI">RATAI!$I$97:$I$98</definedName>
    <definedName name="SPB12_500_GAMINTOJAI">RATAI!$I$99:$I$100</definedName>
    <definedName name="SPB12_550_GAMINTOJAI">RATAI!$I$101:$I$102</definedName>
    <definedName name="SPB12_560_GAMINTOJAI">RATAI!$I$103</definedName>
    <definedName name="SPB12_APSVIETIMAS">Duombaze!$DQ$88:$DQ$99</definedName>
    <definedName name="SPB12_ATRAMINE_KOJA">Duombaze!$CB$88:$CB$99</definedName>
    <definedName name="SPB12_BAMPERIS">Duombaze!$AH$88:$AH$99</definedName>
    <definedName name="SPB12_GALINE_TEMPIMO_KILPA">Duombaze!$EB$88:$EB$99</definedName>
    <definedName name="SPB12_GAMINTOJAI">RATAI!$I$96:$I$108</definedName>
    <definedName name="SPB12_GRAZULAS">Duombaze!$AA$88:$AA$99</definedName>
    <definedName name="SPB12_HIDRAULIKA">Duombaze!$AR$88:$AR$99</definedName>
    <definedName name="SPB12_LIPDUKAI">Duombaze!$EI$88:$EI$99</definedName>
    <definedName name="SPB12_Padangos_apkrova">RATAI!$D$96:$D$108</definedName>
    <definedName name="SPB12_PAGRINDAS">Duombaze!$E$88:$E$99</definedName>
    <definedName name="SPB12_PRIEKINE_TEMPIMO_KILPA">Duombaze!$CI$88:$CI$99</definedName>
    <definedName name="SPB12_PURVASAUGIAI">Duombaze!$EX$88:$EX$99</definedName>
    <definedName name="SPB12_RATAI">Duombaze!$ES$88:$ES$99</definedName>
    <definedName name="SPB12_RATAI2_ISMATAVIMAI">RATAI!$F$96:$F$110</definedName>
    <definedName name="SPB12_ratu_isnesimas">RATAI!#REF!</definedName>
    <definedName name="SPB12_RATU_MODELIAI">RATAI!#REF!</definedName>
    <definedName name="SPB12_ratu_skyles">RATAI!#REF!</definedName>
    <definedName name="SPB12_SPEC">Duombaze!$FH$88:$FH$99</definedName>
    <definedName name="SPB12_STABDZIAI">Duombaze!$BH$88:$BH$99</definedName>
    <definedName name="SPB12_STABDZIU_ISVADAI">Duombaze!$BR$88:$BR$99</definedName>
    <definedName name="SPB12_STOVEJIMO_STABDIS">Duombaze!$CP$88:$CP$99</definedName>
    <definedName name="SPB12_TENTAS_AIKSTELE">Duombaze!$DH$88:$DH$99</definedName>
    <definedName name="SPB12_VAZ_PAAUK">Duombaze!$FI$91</definedName>
    <definedName name="SPB12_VIRSBORCIAI">Duombaze!$CY$88:$CY$99</definedName>
    <definedName name="SPB14_425_GAMINTOJAI">RATAI!$I$112:$I$113</definedName>
    <definedName name="SPB14_500_GAMINTOJAI">RATAI!$I$114:$I$115</definedName>
    <definedName name="SPB14_550_GAMINTOJAI">RATAI!$I$116:$I$117</definedName>
    <definedName name="SPB14_560_60_GAMINTOJAI">RATAI!$I$122</definedName>
    <definedName name="SPB14_560_GAMINTOJAI">RATAI!$I$118:$I$121</definedName>
    <definedName name="SPB14_APSVIETIMAS">Duombaze!$DQ$100:$DQ$111</definedName>
    <definedName name="SPB14_ATRAMINE_KOJA">Duombaze!$CB$100:$CB$111</definedName>
    <definedName name="SPB14_BAMPERIS">Duombaze!$AH$100:$AH$111</definedName>
    <definedName name="SPB14_GALINE_TEMPIMO_KILPA">Duombaze!$EB$100:$EB$111</definedName>
    <definedName name="SPB14_GAMINTOJAI">RATAI!$I$111:$I$120</definedName>
    <definedName name="SPB14_GRAZULAS">Duombaze!$AA$100:$AA$111</definedName>
    <definedName name="SPB14_HIDRAULIKA">Duombaze!$AR$100:$AR$111</definedName>
    <definedName name="SPB14_LIPDUKAI">Duombaze!$EI$101:$EI$111</definedName>
    <definedName name="SPB14_Padangos_apkrova">RATAI!$D$111:$D$123</definedName>
    <definedName name="SPB14_PAGRINDAS">Duombaze!$E$100:$E$111</definedName>
    <definedName name="SPB14_PRIEKINE_TEMPIMO_KILPA">Duombaze!$CI$100:$CI$111</definedName>
    <definedName name="SPB14_PURVASAUGIAI">Duombaze!$EX$100:$EX$111</definedName>
    <definedName name="SPB14_RATAI">Duombaze!$ES$100:$ES$111</definedName>
    <definedName name="SPB14_RATAI2_ISMATAVIMAI">RATAI!$F$111:$F$125</definedName>
    <definedName name="SPB14_ratu_isnesimas">RATAI!#REF!</definedName>
    <definedName name="SPB14_RATU_MODELIAI">RATAI!#REF!</definedName>
    <definedName name="SPB14_ratu_skyles">RATAI!#REF!</definedName>
    <definedName name="SPB14_SKLENDE">Duombaze!$FJ$104:$FJ$111</definedName>
    <definedName name="SPB14_SPEC">Duombaze!$FH$100:$FH$111</definedName>
    <definedName name="SPB14_STABDZIAI">Duombaze!$BH$100:$BH$111</definedName>
    <definedName name="SPB14_STABDZIU_ISVADAI">Duombaze!$BR$100:$BR$111</definedName>
    <definedName name="SPB14_STOVEJIMO_STABDIS">Duombaze!$CP$100:$CP$111</definedName>
    <definedName name="SPB14_TENTAS_AIKSTELE">Duombaze!$DH$100:$DH$111</definedName>
    <definedName name="SPB14_TEPIMO_SISTEMA_IR_SPEC">Duombaze!$FI$102:$FI$111</definedName>
    <definedName name="SPB14_VAZ_PAAUK">Duombaze!$FK$105:$FK$111</definedName>
    <definedName name="SPB14_VIRSBORCIAI">Duombaze!$CY$100:$CY$111</definedName>
    <definedName name="SPB16_600_50_ETO20_GAMINTOJAI">RATAI!$I$139:$I$142</definedName>
    <definedName name="SPB16_600_50_ETO50_GAMINTOJAI">RATAI!$I$144</definedName>
    <definedName name="SPB16_600_50_GAMINTOJAI">RATAI!$I$139:$I$142</definedName>
    <definedName name="SPB16_600_55_ETO20_GAMINTOJAI">RATAI!$I$143</definedName>
    <definedName name="SPB16_600_55_ETO50_GAMINTOJAI">RATAI!$I$145</definedName>
    <definedName name="SPB16_APSVIETIMAS">Duombaze!$DQ$124:$DQ$135</definedName>
    <definedName name="SPB16_ATRAMINE_KOJA">Duombaze!$CB$124:$CB$135</definedName>
    <definedName name="SPB16_BAMPERIS">Duombaze!$AH$124:$AH$135</definedName>
    <definedName name="SPB16_GALINE_TEMPIMO_KILPA">Duombaze!$EB$124:$EB$135</definedName>
    <definedName name="SPB16_GAMINTOJAI">RATAI!$I$138:$I$149</definedName>
    <definedName name="SPB16_GRAZULAS">Duombaze!$AA$124:$AA$135</definedName>
    <definedName name="SPB16_HIDRAULIKA">Duombaze!$AR$124:$AR$135</definedName>
    <definedName name="SPB16_LIPDUKAI">Duombaze!$EI$124:$EI$135</definedName>
    <definedName name="SPB16_Padangos_apkrova">RATAI!$D$138:$D$149</definedName>
    <definedName name="SPB16_PAGRINDAS">Duombaze!$E$124:$E$135</definedName>
    <definedName name="SPB16_PRIEKINE_TEMPIMO_KILPA">Duombaze!$CI$124:$CI$135</definedName>
    <definedName name="SPB16_PURVASAUGIAI">Duombaze!$EX$124:$EX$135</definedName>
    <definedName name="SPB16_RATAI">Duombaze!$ES$124:$ES$135</definedName>
    <definedName name="SPB16_RATAI2_ISMATAVIMAI">RATAI!$F$138:$F$149</definedName>
    <definedName name="SPB16_ratu_isnesimas">RATAI!#REF!</definedName>
    <definedName name="SPB16_RATU_MODELIAI">RATAI!#REF!</definedName>
    <definedName name="SPB16_ratu_skyles">RATAI!#REF!</definedName>
    <definedName name="SPB16_SPEC">Duombaze!$FH$124:$FH$135</definedName>
    <definedName name="SPB16_STABDZIAI">Duombaze!$BH$124:$BH$135</definedName>
    <definedName name="SPB16_STABDZIU_ISVADAI">Duombaze!$BR$124:$BR$135</definedName>
    <definedName name="SPB16_STOVEJIMO_STABDIS">Duombaze!$CP$124:$CP$135</definedName>
    <definedName name="SPB16_TENTAS_AIKSTELE">Duombaze!$DH$124:$DH$135</definedName>
    <definedName name="SPB16_VIRSBORCIAI">Duombaze!$CY$124:$CY$135</definedName>
    <definedName name="SPBR14_425_GAMINTOJAI">RATAI!$I$127:$I$128</definedName>
    <definedName name="SPBR14_550_GAMINTOJAI">RATAI!$I$129:$I$130</definedName>
    <definedName name="SPBR14_560_GAMINTOJAI">RATAI!$I$131</definedName>
    <definedName name="SPBR14_APSVIETIMAS">Duombaze!$DQ$112:$DQ$123</definedName>
    <definedName name="SPBR14_ATRAMINE_KOJA">Duombaze!$CB$112:$CB$123</definedName>
    <definedName name="SPBR14_BAMPERIS">Duombaze!$AH$112:$AH$123</definedName>
    <definedName name="SPBR14_GALINE_TEMPIMO_KILPA">Duombaze!$EB$112:$EB$123</definedName>
    <definedName name="SPBR14_GRAZULAS">Duombaze!$AA$112:$AA$123</definedName>
    <definedName name="SPBR14_HIDRAULIKA">Duombaze!$AR$112:$AR$123</definedName>
    <definedName name="SPBR14_LIPDUKAI">Duombaze!$EI$112:$EI$123</definedName>
    <definedName name="SPBR14_PAGRINDAS">Duombaze!$E$112:$E$123</definedName>
    <definedName name="SPBR14_PRIEKINE_TEMPIMO_KILPA">Duombaze!$CI$112:$CI$123</definedName>
    <definedName name="SPBR14_PURVASAUGIAI">Duombaze!$EX$112:$EX$123</definedName>
    <definedName name="SPBR14_RATAI">Duombaze!$ES$112:$ES$123</definedName>
    <definedName name="SPBR14_RATAI2_ISMATAVIMAI">RATAI!$F$126:$F$137</definedName>
    <definedName name="SPBR14_RATU_MODELIAI">RATAI!#REF!</definedName>
    <definedName name="SPBR14_SPEC">Duombaze!$FH$112:$FH$123</definedName>
    <definedName name="SPBR14_STABDZIAI">Duombaze!$BH$112:$BH$123</definedName>
    <definedName name="SPBR14_STABDZIU_ISVADAI">Duombaze!$BR$112:$BR$123</definedName>
    <definedName name="SPBR14_STOVEJIMO_STABDIS">Duombaze!$CP$112:$CP$123</definedName>
    <definedName name="SPBR14_TENTAS_AIKSTELE">Duombaze!$DH$112:$DH$123</definedName>
    <definedName name="SPBR14_VIRSBORCIAI">Duombaze!$CY$112:$CY$123</definedName>
    <definedName name="SPC10_425_GAMINTOJAI">RATAI!$I$152:$I$153</definedName>
    <definedName name="SPC10_500_GAMINTOJAI">RATAI!$I$154</definedName>
    <definedName name="SPC10_550_GAMINTOJAI">RATAI!$I$155:$I$156</definedName>
    <definedName name="SPC10_560_GAMINTOJAI">RATAI!$I$157</definedName>
    <definedName name="SPC10_APSVIETIMAS">Duombaze!$DQ$137:$DQ$147</definedName>
    <definedName name="SPC10_ATRAMINE_KOJA">Duombaze!$CB$137:$CB$147</definedName>
    <definedName name="SPC10_BAMPERIS">Duombaze!$AH$137:$AH$147</definedName>
    <definedName name="SPC10_GALINE_TEMPIMO_KILPA">Duombaze!$EB$137:$EB$147</definedName>
    <definedName name="SPC10_GAMINTOJAI">RATAI!$I$151:$I$159</definedName>
    <definedName name="SPC10_GRAZULAS">Duombaze!$AA$137:$AA$147</definedName>
    <definedName name="SPC10_HIDRAULIKA">Duombaze!$AR$137:$AR$147</definedName>
    <definedName name="SPC10_LIPDUKAI">Duombaze!$EI$137:$EI$147</definedName>
    <definedName name="SPC10_Padangos_apkrova">RATAI!$D$151:$D$159</definedName>
    <definedName name="SPC10_PAGRINDAS">Duombaze!$E$137:$E$147</definedName>
    <definedName name="SPC10_PRIEKINE_TEMPIMO_KILPA">Duombaze!$CI$137:$CI$147</definedName>
    <definedName name="SPC10_PURVASAUGIAI">Duombaze!$EX$137:$EX$147</definedName>
    <definedName name="SPC10_RATAI">Duombaze!$ES$137:$ES$147</definedName>
    <definedName name="SPC10_RATAI2_ISMATAVIMAI">RATAI!$F$151:$F$162</definedName>
    <definedName name="SPC10_ratu_isnesimas">RATAI!#REF!</definedName>
    <definedName name="SPC10_RATU_MODELIAI">RATAI!#REF!</definedName>
    <definedName name="SPC10_ratu_skyles">RATAI!#REF!</definedName>
    <definedName name="SPC10_SPEC">Duombaze!$FH$137:$FH$147</definedName>
    <definedName name="SPC10_STABDZIAI">Duombaze!$BH$137:$BH$147</definedName>
    <definedName name="SPC10_STABDZIU_ISVADAI">Duombaze!$BR$137:$BR$147</definedName>
    <definedName name="SPC10_STOVEJIMO_STABDIS">Duombaze!$CP$137:$CP$147</definedName>
    <definedName name="SPC10_TENTAS_AIKSTELE">Duombaze!$DH$137:$DH$147</definedName>
    <definedName name="SPC10_VIRSBORCIAI">Duombaze!$CY$137:$CY$147</definedName>
    <definedName name="SPC12_425_GAMINTOJAI">RATAI!$I$164:$I$165</definedName>
    <definedName name="SPC12_500_60_GAMINTOJAI">RATAI!$I$168</definedName>
    <definedName name="SPC12_500_GAMINTOJAI">RATAI!$I$166:$I$167</definedName>
    <definedName name="SPC12_550_GAMINTOJAI">RATAI!$I$169:$I$170</definedName>
    <definedName name="SPC12_560_GAMINTOJAI">RATAI!$I$171</definedName>
    <definedName name="SPC12_APSVIETIMAS">Duombaze!$DQ$148:$DQ$160</definedName>
    <definedName name="SPC12_ATRAMINE_KOJA">Duombaze!$CB$148:$CB$160</definedName>
    <definedName name="SPC12_BAMEPRIS">Duombaze!$AH$148:$AH$160</definedName>
    <definedName name="SPC12_GALINE_TEMPIMO_KILPA">Duombaze!$EB$148:$EB$160</definedName>
    <definedName name="SPC12_GAMINTOJAI">RATAI!$I$163:$I$169</definedName>
    <definedName name="SPC12_GRAZULAS">Duombaze!$AA$148:$AA$160</definedName>
    <definedName name="SPC12_HIDRAULIKA">Duombaze!$AR$148:$AR$160</definedName>
    <definedName name="SPC12_LIPDUKAI">Duombaze!$EI$148:$EI$160</definedName>
    <definedName name="SPc12_Padangos_apkrova">RATAI!$D$163:$D$168</definedName>
    <definedName name="SPC12_PAGRINDAS">Duombaze!$E$148:$E$160</definedName>
    <definedName name="SPC12_PRIEKINE_TEMPIMO_KILPA">Duombaze!$CI$148:$CI$160</definedName>
    <definedName name="SPC12_PURVASAUGIAI">Duombaze!$EX$148:$EX$160</definedName>
    <definedName name="SPC12_RATAI">Duombaze!$ES$148:$ES$160</definedName>
    <definedName name="SPC12_RATAI2_ISMATAVIMAI">RATAI!$F$163:$F$177</definedName>
    <definedName name="SPC12_ratu_isnesimas">RATAI!#REF!</definedName>
    <definedName name="SPC12_SPEC">Duombaze!$FH$148:$FH$160</definedName>
    <definedName name="SPC12_STABDZIAI">Duombaze!$BH$148:$BH$160</definedName>
    <definedName name="SPC12_STABDZIU_ISVADAI">Duombaze!$BR$148:$BR$160</definedName>
    <definedName name="SPC12_STOVEJIMO_STABDIS">Duombaze!$CP$148:$CP$160</definedName>
    <definedName name="SPC12_TENTAS_AIKSTELE">Duombaze!$DH$148:$DH$160</definedName>
    <definedName name="SPC12_TEPIMO_SISTEMA">Duombaze!$FI$150:$FI$160</definedName>
    <definedName name="SPC12_VAZ_PAAUK">Duombaze!$FJ$151:$FJ$160</definedName>
    <definedName name="SPC12_VIRSBORCIAI">Duombaze!$CY$148:$CY$160</definedName>
    <definedName name="SPC14_425_GAMINTOJAI">RATAI!$I$179:$I$180</definedName>
    <definedName name="SPC14_500_45_GAMINTOJAI">RATAI!$I$181:$I$182</definedName>
    <definedName name="SPC14_500_60_GAMINTOJAI">RATAI!$I$183:$I$186</definedName>
    <definedName name="SPC14_550_GAMINTOJAI">RATAI!$I$187:$I$188</definedName>
    <definedName name="SPC14_560_GAMINTOJAI">RATAI!$I$189:$I$190</definedName>
    <definedName name="SPC14_600_GAMINTOJAI">RATAI!$I$191</definedName>
    <definedName name="SPC14_RATAI2_ISMATAVIMAI">RATAI!$F$178:$F$195</definedName>
    <definedName name="SPC14_VAZ_PAAUK">Duombaze!$FK$167:$FK$173</definedName>
    <definedName name="SPC14M_APSVIETIMAS">Duombaze!$DQ$161:$DQ$173</definedName>
    <definedName name="SPC14M_ATRAMINE_KOJA">Duombaze!$CB$161:$CB$173</definedName>
    <definedName name="SPC14M_BAMPERIS">Duombaze!$AH$161:$AH$173</definedName>
    <definedName name="SPC14M_GALINE_TEMPIMO_KILPA">Duombaze!$EB$161:$EB$173</definedName>
    <definedName name="SPC14M_GAMINTOJAI">RATAI!$I$178:$I$189</definedName>
    <definedName name="SPC14M_GRAZULAS">Duombaze!$AA$161:$AA$173</definedName>
    <definedName name="SPC14M_HIDRAULIKA">Duombaze!$AR$161:$AR$173</definedName>
    <definedName name="SPC14M_LIPDUKAI">Duombaze!$EI$161:$EI$173</definedName>
    <definedName name="SPC14M_Padangos_apkrova">RATAI!$D$178:$D$189</definedName>
    <definedName name="SPC14M_PAGRINDAS">Duombaze!$E$161:$E$173</definedName>
    <definedName name="SPC14M_PRIEKINE_TEMPIMO_KILPA">Duombaze!$CI$161:$CI$173</definedName>
    <definedName name="SPC14M_PURVASAUGIAI">Duombaze!$EX$161:$EX$173</definedName>
    <definedName name="SPC14M_RATAI">Duombaze!$ES$161:$ES$173</definedName>
    <definedName name="SPC14M_ratu_isnesimas">RATAI!#REF!</definedName>
    <definedName name="SPC14M_RATU_MODELIAI">RATAI!#REF!</definedName>
    <definedName name="SPC14M_ratu_skyles">RATAI!#REF!</definedName>
    <definedName name="SPC14M_SPEC">Duombaze!$FH$161:$FH$173</definedName>
    <definedName name="SPC14M_SRAIGE">Duombaze!$FI$165:$FI$173</definedName>
    <definedName name="SPC14M_STABDZIAI">Duombaze!$BH$161:$BH$172</definedName>
    <definedName name="SPC14M_STBADZIU_ISVADAI">Duombaze!$BR$161:$BR$173</definedName>
    <definedName name="SPC14M_STOVEJIMO_STABDIS">Duombaze!$CP$161:$CP$173</definedName>
    <definedName name="SPC14M_TENTAS_AIKSTELE">Duombaze!$DH$161:$DH$173</definedName>
    <definedName name="SPC14M_TEPIMO_SISTEMA">Duombaze!$FJ$166:$FJ$173</definedName>
    <definedName name="SPC14M_VIRSBORCIAI">Duombaze!$CY$161:$CY$173</definedName>
    <definedName name="SPC16_560_45_GAMINTOJAI">RATAI!$I$197</definedName>
    <definedName name="SPC16_560_60_GAMINTOJAI">RATAI!$I$198</definedName>
    <definedName name="SPC16_600_50_ET50_GAMINTOJAI">RATAI!$I$204:$I$205</definedName>
    <definedName name="SPC16_600_50_GAMINTOJAI">RATAI!$I$199:$I$202</definedName>
    <definedName name="SPC16_600_55_26.5_GAMINTOJAI">RATAI!$I$207</definedName>
    <definedName name="SPC16_600_55_ET50_GAMINTOJAI">RATAI!$I$206</definedName>
    <definedName name="SPC16_600_55_GAMINTOJAI">RATAI!$I$203</definedName>
    <definedName name="SPC16_650_50_26.5_GAMINTOJAI">RATAI!$I$208</definedName>
    <definedName name="SPC16_710_50_26.5_GAMINTOJAI">RATAI!$I$209:$I$210</definedName>
    <definedName name="SPC16M">RATAI!#REF!</definedName>
    <definedName name="SPC16M_APSVIETIMAS">Duombaze!$DQ$174:$DQ$186</definedName>
    <definedName name="SPC16M_APVSIETIMAS">Duombaze!$DQ$174:$DQ$186</definedName>
    <definedName name="SPC16M_ATRAMINE_KOJA">Duombaze!$CB$174:$CB$186</definedName>
    <definedName name="SPC16M_BAMPERIS">Duombaze!$AH$174:$AH$186</definedName>
    <definedName name="SPC16M_GALINE_TEMPIMO_KILPA">Duombaze!$EB$174:$EB$186</definedName>
    <definedName name="SPC16M_GAMINTOJAI">RATAI!$I$196:$I$210</definedName>
    <definedName name="SPC16M_GRAZULAS">Duombaze!$AA$174:$AA$186</definedName>
    <definedName name="SPC16M_HIDRAULIKA">Duombaze!$AR$174:$AR$186</definedName>
    <definedName name="SPC16M_LIPDUKAI">Duombaze!$EI$174:$EI$186</definedName>
    <definedName name="SPC16M_Padangos_apkrova">RATAI!$D$196:$D$210</definedName>
    <definedName name="SPC16M_PAGRINDAS">Duombaze!$E$174:$E$186</definedName>
    <definedName name="SPC16M_PRIEKINE_TEMPIMO_KILPA">Duombaze!$CI$174:$CI$186</definedName>
    <definedName name="SPC16M_PURVASAUGIAI">Duombaze!$EX$174:$EX$186</definedName>
    <definedName name="SPC16M_RATAI">Duombaze!$ES$174:$ES$186</definedName>
    <definedName name="SPC16M_RATAI2_ISMATAVIMAI">RATAI!$F$196:$F$210</definedName>
    <definedName name="SPC16M_RATU_MODELIAI">RATAI!#REF!</definedName>
    <definedName name="SPC16M_ratu_skyles">RATAI!#REF!</definedName>
    <definedName name="SPC16M_SPEC">Duombaze!$FH$174:$FH$186</definedName>
    <definedName name="SPC16M_SRAIGE">Duombaze!$FI$178:$FI$186</definedName>
    <definedName name="SPC16M_STABDZIAI">Duombaze!$BH$174:$BH$184</definedName>
    <definedName name="SPC16M_STABDZIU_STABDZIAI">Duombaze!$BR$174:$BR$186</definedName>
    <definedName name="SPC16M_STOVEJIMO_STABDIS">Duombaze!$CP$174:$CP$186</definedName>
    <definedName name="SPC16M_TENTAS_AIKSTELE">Duombaze!$DH$174:$DH$186</definedName>
    <definedName name="SPC16M_TEPIMO_SISTEMA">Duombaze!$FK$180:$FK$186</definedName>
    <definedName name="SPC16M_VAZ_PAAUK">Duombaze!$FJ$179:$FJ$186</definedName>
    <definedName name="SPC16M_VIRSBORCIAI">Duombaze!$CY$174:$CY$186</definedName>
    <definedName name="SPC18L_600_55_GAMINTOJAI">RATAI!$I$212</definedName>
    <definedName name="SPC18L_650_55_GAMINTOJAI">RATAI!$I$213</definedName>
    <definedName name="SPC18L_710_40_GAMINTOJAI">RATAI!$I$214</definedName>
    <definedName name="SPC18L_710_50_GAMINTOJAI">RATAI!$I$215</definedName>
    <definedName name="SPC18L_710_GAMINTOJAI">RATAI!$I$214</definedName>
    <definedName name="SPC18L_APSVIETIMAS">Duombaze!$DQ$223:$DQ$232</definedName>
    <definedName name="SPC18L_ATRAMINE_KOJA">Duombaze!$CB$223:$CB$232</definedName>
    <definedName name="SPC18L_BAMPERIS">Duombaze!$AH$223:$AH$232</definedName>
    <definedName name="SPC18L_GALINE_TEMPIMO_KILPA">Duombaze!$EB$223:$EB$232</definedName>
    <definedName name="SPC18L_GAMINTOJAI">RATAI!$I$211:$I$220</definedName>
    <definedName name="SPC18L_GRAZULAS">Duombaze!$AA$223:$AA$232</definedName>
    <definedName name="SPC18L_HIDRAULIKA">Duombaze!$AR$223:$AR$232</definedName>
    <definedName name="SPC18L_LIPDUKAI">Duombaze!$EI$223:$EI$232</definedName>
    <definedName name="SPC18L_PAGRINDAS">Duombaze!$E$223:$E$232</definedName>
    <definedName name="SPC18L_PRIEKINE_TEMPIMO_KILPA">Duombaze!$CI$223:$CI$232</definedName>
    <definedName name="SPC18L_PURVASAUGIAI">Duombaze!$EX$223:$EX$232</definedName>
    <definedName name="SPC18L_RATAI2_ISMATAVIMAI">RATAI!$F$211:$F$220</definedName>
    <definedName name="SPC18L_SPEC">Duombaze!$FH$223:$FH$232</definedName>
    <definedName name="SPC18L_STABDZIAI">Duombaze!$BH$223:$BH$232</definedName>
    <definedName name="SPC18L_STABDZIU_ISVADU">Duombaze!$BR$223:$BR$232</definedName>
    <definedName name="SPC18L_STOVEJIMO_STABDIS">Duombaze!$CP$223:$CP$232</definedName>
    <definedName name="SPC18L_TENTAS_AIKSTELE">Duombaze!$DH$223:$DH$232</definedName>
    <definedName name="SPC18L_VIRSBORCIAI">Duombaze!$CY$223:$CY$232</definedName>
    <definedName name="SPC19_560_GAMINTOJAI">RATAI!$I$222</definedName>
    <definedName name="SPC19_600_50_GAMINTOJAI">RATAI!$I$223</definedName>
    <definedName name="SPC19_600_55_ET50_GAMINTOJAI">RATAI!$I$225</definedName>
    <definedName name="SPC19_600_55_GAMINTOJAI">RATAI!$I$224</definedName>
    <definedName name="SPC19_650_55_26.5_GAMINTOJAI">RATAI!$I$226</definedName>
    <definedName name="SPC19_700_50_GAMINTOJAI">RATAI!$I$227</definedName>
    <definedName name="SPC19_710_50_GAMINTOJAI">RATAI!$I$228</definedName>
    <definedName name="SPC19_RATAI2_ISMATAVIMAI">RATAI!$F$221:$F$232</definedName>
    <definedName name="SPC19M_APSVIETIMAS">Duombaze!$DQ$187:$DQ$198</definedName>
    <definedName name="SPC19M_ATRAMINE_KOJA">Duombaze!$CB$187:$CB$198</definedName>
    <definedName name="SPC19M_BAMPERIS">Duombaze!$AH$187:$AH$198</definedName>
    <definedName name="SPC19M_GALINE_TEMPIMO_KILPA">Duombaze!$EB$187:$EB$198</definedName>
    <definedName name="SPC19M_GAMINTOJAI">RATAI!$I$221:$I$232</definedName>
    <definedName name="SPC19M_GRAZULAS">Duombaze!$AA$187:$AA$198</definedName>
    <definedName name="SPC19M_HIDRAULIKA">Duombaze!$AR$187:$AR$198</definedName>
    <definedName name="SPC19M_LIPDUKAI">Duombaze!$EI$187:$EI$198</definedName>
    <definedName name="SPC19M_Padangos_apkrova">RATAI!$D$221:$D$232</definedName>
    <definedName name="SPC19M_PAGRINDAS">Duombaze!$E$187:$E$198</definedName>
    <definedName name="SPC19M_PRIEKINE_TEMPIMO_KILPA">Duombaze!$CI$187:$CI$198</definedName>
    <definedName name="SPC19M_PURVASAUGIAI">Duombaze!$EX$187:$EX$198</definedName>
    <definedName name="SPC19M_RATAI">Duombaze!$ES$187:$ES$198</definedName>
    <definedName name="SPC19M_ratu_isnesimas">RATAI!#REF!</definedName>
    <definedName name="SPC19M_RATU_MODELIAI">RATAI!#REF!</definedName>
    <definedName name="SPC19M_ratu_skyles">RATAI!#REF!</definedName>
    <definedName name="SPC19M_SPEC">Duombaze!$FH$187:$FH$198</definedName>
    <definedName name="SPC19M_SRAIGE_IR_PAPILD">Duombaze!$FI$189:$FI$198</definedName>
    <definedName name="SPC19M_STABDZIAI">Duombaze!$BH$187:$BH$198</definedName>
    <definedName name="SPC19M_STABDZIU_ISVADAI">Duombaze!$BR$187:$BR$198</definedName>
    <definedName name="SPC19M_STOVEJIMO_STABDIS">Duombaze!$CP$187:$CP$198</definedName>
    <definedName name="SPC19M_TENTAS_AIKSTELE">Duombaze!$DH$187:$DH$198</definedName>
    <definedName name="SPC19M_VIRSBORCIAI">Duombaze!$CY$187:$CY$198</definedName>
    <definedName name="SPC20_560_GAMINTOJAI">RATAI!$I$234</definedName>
    <definedName name="SPC20_600_50_20_GAMINTOJAI">RATAI!$I$235</definedName>
    <definedName name="SPC20_600_50_50_GAMINTOJAI">RATAI!$I$236:$I$237</definedName>
    <definedName name="SPC20_600_55_20_GAMINTOJAI">RATAI!$I$238</definedName>
    <definedName name="SPC20_600_55_50_GAMINTOJAI">RATAI!$I$239</definedName>
    <definedName name="SPC20_650_55_GAMINTOJAI">RATAI!$I$240</definedName>
    <definedName name="SPC20_700_50_GAMINTOJAI">RATAI!$I$241</definedName>
    <definedName name="SPC20_710_50_GAMINTOJAI">RATAI!$I$242</definedName>
    <definedName name="SPC20_RATAI2_ISMATAVIMAI">RATAI!$F$233:$F$246</definedName>
    <definedName name="SPC20M_APSVIETIMAS">Duombaze!$DQ$199:$DQ$210</definedName>
    <definedName name="SPC20M_ATRAMINE_KOJA">Duombaze!$CB$199:$CB$210</definedName>
    <definedName name="SPC20M_BAMPERIS">Duombaze!$AH$199:$AH$210</definedName>
    <definedName name="SPC20M_GALINE_TEMPIMO_KILPA">Duombaze!$EB$199:$EB$210</definedName>
    <definedName name="SPC20M_GAMINTOJAI">RATAI!$I$233:$I$246</definedName>
    <definedName name="SPC20M_GRAZULAS">Duombaze!$AA$199:$AA$210</definedName>
    <definedName name="SPC20M_HIDRAULIKA">Duombaze!$AR$199:$AR$210</definedName>
    <definedName name="SPC20M_LIPDUKAI">Duombaze!$EI$199:$EI$210</definedName>
    <definedName name="SPC20M_Padangos_apkrova">RATAI!$D$233:$D$246</definedName>
    <definedName name="SPC20M_PAGRINDAS">Duombaze!$E$199:$E$210</definedName>
    <definedName name="SPC20M_PRIEKINE_TEMPIMO_KILPA">Duombaze!$CI$199:$CI$210</definedName>
    <definedName name="SPC20M_PURVASAUGIAI">Duombaze!$EX$199:$EX$210</definedName>
    <definedName name="SPC20M_RATAI">Duombaze!$ES$199:$ES$210</definedName>
    <definedName name="SPC20M_ratu_isnesimas">RATAI!#REF!</definedName>
    <definedName name="SPC20M_RATU_MODELIAI">RATAI!#REF!</definedName>
    <definedName name="SPC20M_ratu_skyles">RATAI!#REF!</definedName>
    <definedName name="SPC20M_SPEC">Duombaze!$FH$199:$FH$210</definedName>
    <definedName name="SPC20M_SRAIGE_IR_SPEC">Duombaze!$FI$201:$FI$210</definedName>
    <definedName name="SPC20M_STABDZIAI">Duombaze!$BH$199:$BH$210</definedName>
    <definedName name="SPC20M_STABDZIU_ISVADAI">Duombaze!$BR$199:$BR$210</definedName>
    <definedName name="SPC20M_STOVEJIMO_STABDIS">Duombaze!$CP$199:$CP$210</definedName>
    <definedName name="SPC20M_TENTAS_AIKSTELE">Duombaze!$DH$199:$DH$210</definedName>
    <definedName name="SPC20M_TEPIMO_SISTEMA">Duombaze!$FJ$203:$FJ$210</definedName>
    <definedName name="SPC20M_VIRSBORCIAI">Duombaze!$CY$199:$CY$210</definedName>
    <definedName name="SPC30_600_55_22.5_GAMINTOJAI">RATAI!$I$248</definedName>
    <definedName name="SPC30_600_55_26.5_GAMINTOJAI">RATAI!$I$249</definedName>
    <definedName name="SPC30_620_60_26.5_GAMINTOJAI">RATAI!$I$250</definedName>
    <definedName name="SPC30_700_50_22.5_GAMINTOJAI">RATAI!$I$251</definedName>
    <definedName name="SPC30_700_50_26.5_GAMINTOJAI">RATAI!$I$252</definedName>
    <definedName name="SPC30_710_50_26.5_GAMINTOJAI">RATAI!$I$253:$I$256</definedName>
    <definedName name="SPC30_APSVIETIMAS">Duombaze!$DQ$211:$DQ$222</definedName>
    <definedName name="SPC30_ATRAMINE_KOJA">Duombaze!$CB$211:$CB$222</definedName>
    <definedName name="SPC30_BAMPERIS">Duombaze!$AH$211:$AH$222</definedName>
    <definedName name="SPC30_GALINE_TEMPIMO_KILPA">Duombaze!$EB$211:$EB$222</definedName>
    <definedName name="SPC30_galinio_borto_papildiniai">Duombaze!$FH$211:$FH$222</definedName>
    <definedName name="SPC30_GAMINTOJAI">RATAI!$I$247:$I$259</definedName>
    <definedName name="SPC30_GRAZULAS">Duombaze!$AA$211:$AA$222</definedName>
    <definedName name="SPC30_HIDRAULIKA">Duombaze!$AR$211:$AR$222</definedName>
    <definedName name="SPC30_ISKROV_SRAIGE_IR_SPEC">Duombaze!$FJ$216:$FJ$222</definedName>
    <definedName name="SPC30_kebulo_hidr_sistema">Duombaze!$FI$211:$FI$222</definedName>
    <definedName name="SPC30_LIPDUKAI">Duombaze!$EI$211:$EI$222</definedName>
    <definedName name="SPC30_Padangos_apkrova">RATAI!$D$247:$D$259</definedName>
    <definedName name="SPC30_PAGRINDAS">Duombaze!$E$211:$E$222</definedName>
    <definedName name="SPC30_PRIEKINE_TEMPIMO_KILPA">Duombaze!$CI$211:$CI$222</definedName>
    <definedName name="SPC30_PURVASAUGIAI">Duombaze!$EX$211:$EX$222</definedName>
    <definedName name="SPC30_RATAI">Duombaze!$ES$211:$ES$222</definedName>
    <definedName name="SPC30_RATAI2_ISMATAVIMAI">RATAI!$F$247:$F$259</definedName>
    <definedName name="SPC30_ratu_isnesimas">RATAI!#REF!</definedName>
    <definedName name="SPC30_RATU_MODELIAI">RATAI!#REF!</definedName>
    <definedName name="SPC30_ratu_skyles">RATAI!#REF!</definedName>
    <definedName name="SPC30_STABDZIAI">Duombaze!$BH$211:$BH$222</definedName>
    <definedName name="SPC30_STABDZIU_ISVADU">Duombaze!$BR$211:$BR$222</definedName>
    <definedName name="SPC30_STOVEJIMO_STABDIS">Duombaze!$CP$211:$CP$222</definedName>
    <definedName name="SPC30_TENTAS_AIKSTELE">Duombaze!$DH$211:$DH$222</definedName>
    <definedName name="SPC30_VIRSBORCIAI">Duombaze!$CY$211:$CY$222</definedName>
    <definedName name="SPD10_400_GAMINTOJAI">RATAI!$I$287:$I$288</definedName>
    <definedName name="SPD10_520_GAMINTOJAI">RATAI!$I$289</definedName>
    <definedName name="SPD10_APSVIETIMAS">Duombaze!$DQ$267:$DQ$276</definedName>
    <definedName name="SPD10_ATRAMINE_KOJA">Duombaze!$CB$267:$CB$276</definedName>
    <definedName name="SPD10_BAMPERIS">Duombaze!$AH$267:$AH$276</definedName>
    <definedName name="SPD10_GALINE_TEMPIMO_KILPA">Duombaze!$EB$267:$EB$276</definedName>
    <definedName name="SPD10_GAMINTOJAI">RATAI!$I$286:$I$296</definedName>
    <definedName name="SPD10_GRAZULAS">Duombaze!$AA$267:$AA$276</definedName>
    <definedName name="SPD10_HIDRAULIKA">Duombaze!$AR$267:$AR$276</definedName>
    <definedName name="SPD10_LIPDUKAI">Duombaze!$EI$267:$EI$276</definedName>
    <definedName name="SPD10_PAGRINDAS">Duombaze!$E$267:$E$276</definedName>
    <definedName name="SPD10_PRIEKINE_TEMPIMO_KILPA">Duombaze!$CI$267:$CI$276</definedName>
    <definedName name="SPD10_PURVASAUGIAI">Duombaze!$EX$267:$EX$276</definedName>
    <definedName name="SPD10_RATAI">Duombaze!$ES$267:$ES$276</definedName>
    <definedName name="SPD10_RATAI2_ISMATAVIMAI">RATAI!$F$286:$F$296</definedName>
    <definedName name="SPD10_SPEC">Duombaze!$FH$267:$FH$276</definedName>
    <definedName name="SPD10_STABDZIAI">Duombaze!$BH$267:$BH$276</definedName>
    <definedName name="SPD10_STABDZIU_ISVADAI">Duombaze!$BR$267:$BR$276</definedName>
    <definedName name="SPD10_STOVEJIMO_STABDIS">Duombaze!$CP$267:$CP$276</definedName>
    <definedName name="SPD10_TENTAS_AIKSTELE">Duombaze!$DH$267:$DH$276</definedName>
    <definedName name="SPD10_VIRSBORCIAI">Duombaze!$CY$267:$CY$276</definedName>
    <definedName name="SPD12_560_GAMINTOJAI">RATAI!$I$262:$I$263</definedName>
    <definedName name="SPD12_APSVIETIMAS">Duombaze!$DQ$234:$DQ$245</definedName>
    <definedName name="SPD12_ATRAMINE_KOJA">Duombaze!$CB$234:$CB$245</definedName>
    <definedName name="SPD12_BAMPERIS">Duombaze!$AH$234:$AH$245</definedName>
    <definedName name="SPD12_GALINE_TEMPIMO_KILPA">Duombaze!$EB$234:$EB$245</definedName>
    <definedName name="SPD12_GAMINTOJAI">RATAI!$I$261:$I$272</definedName>
    <definedName name="SPD12_GRAZULAS">Duombaze!$AA$234:$AA$245</definedName>
    <definedName name="SPD12_HIDRAULIKA">Duombaze!$AR$234:$AR$245</definedName>
    <definedName name="SPD12_LIPDUKAI">Duombaze!$EI$234:$EI$245</definedName>
    <definedName name="SPD12_Padangos_apkrova">RATAI!$D$261:$D$272</definedName>
    <definedName name="SPD12_PAGRINDAS">Duombaze!$E$234:$E$245</definedName>
    <definedName name="SPD12_PRIEKINE_TEMPIMO_KILPA">Duombaze!$CI$234:$CI$245</definedName>
    <definedName name="SPD12_PURVASAUGIAI">Duombaze!$EX$234:$EX$245</definedName>
    <definedName name="SPD12_RATAI">Duombaze!$ES$234:$ES$245</definedName>
    <definedName name="SPD12_RATAI2_ISMATAVIMAI">RATAI!$F$261:$F$272</definedName>
    <definedName name="SPD12_ratu_isnesimas">RATAI!#REF!</definedName>
    <definedName name="SPD12_RATU_MODELIAI">RATAI!#REF!</definedName>
    <definedName name="SPD12_ratu_skyles">RATAI!#REF!</definedName>
    <definedName name="SPD12_SPEC">Duombaze!$FH$234:$FH$245</definedName>
    <definedName name="SPD12_SPEC1">Duombaze!$FI$236:$FI$245</definedName>
    <definedName name="SPD12_STABDZIAI">Duombaze!$BH$234:$BH$245</definedName>
    <definedName name="SPD12_STABDZIU_ISVADAI">Duombaze!$BR$234:$BR$245</definedName>
    <definedName name="SPD12_STOVEJIMO_STABDIS">Duombaze!$CP$234:$CP$245</definedName>
    <definedName name="SPD12_TENTAS_AIKSTELE">Duombaze!$DH$234:$DH$245</definedName>
    <definedName name="SPD12_VAZ_PAAUK">Duombaze!$FJ$238:$FJ$245</definedName>
    <definedName name="SPD12_VIRSBORCIAI">Duombaze!$CY$234:$CY$245</definedName>
    <definedName name="SPD16_600_GAMINTOJAI">RATAI!$I$274:$I$276</definedName>
    <definedName name="SPD16_APSVIETIMAS">Duombaze!$DQ$246:$DQ$257</definedName>
    <definedName name="SPD16_ATRAMINE_KOJA">Duombaze!$CB$246:$CB$257</definedName>
    <definedName name="SPD16_BAMPERIS">Duombaze!$AH$246:$AH$257</definedName>
    <definedName name="SPD16_GALINE_TEMPIMO_KILPA">Duombaze!$EB$246:$EB$257</definedName>
    <definedName name="SPD16_GAMINTOJAI">RATAI!$I$273:$I$284</definedName>
    <definedName name="SPD16_GRAZULAS">Duombaze!$AA$246:$AA$257</definedName>
    <definedName name="SPD16_HIDRAULIKA">Duombaze!$AR$246:$AR$257</definedName>
    <definedName name="SPD16_LIPDUKAI">Duombaze!$EI$246:$EI$257</definedName>
    <definedName name="SPD16_Padangos_apkrova">RATAI!$D$273:$D$284</definedName>
    <definedName name="SPD16_PAGRINDAS">Duombaze!$E$246:$E$257</definedName>
    <definedName name="SPD16_PRIEKINE_TEMPIMO_KILPA">Duombaze!$CI$246:$CI$257</definedName>
    <definedName name="SPD16_PURVASAUGIAI">Duombaze!$EX$246:$EX$257</definedName>
    <definedName name="SPD16_RATAI">Duombaze!$ES$246:$ES$257</definedName>
    <definedName name="SPD16_RATAI2_ISMATAVIMAI">RATAI!$F$273:$F$284</definedName>
    <definedName name="SPD16_ratu_isnesimas">RATAI!#REF!</definedName>
    <definedName name="SPD16_RATU_MODELIAI">RATAI!#REF!</definedName>
    <definedName name="SPD16_ratu_skyles">RATAI!#REF!</definedName>
    <definedName name="SPD16_SPEC">Duombaze!$FH$246:$FH$257</definedName>
    <definedName name="SPD16_SPEC1">Duombaze!$FI$248:$FI$257</definedName>
    <definedName name="SPD16_STABDZIAI">Duombaze!$BH$246:$BH$257</definedName>
    <definedName name="SPD16_STABDZIU_ISVADAI">Duombaze!$BR$246:$BR$257</definedName>
    <definedName name="SPD16_STOVEJIMO_STABDIS">Duombaze!$CP$246:$CP$257</definedName>
    <definedName name="SPD16_TENTAS_AIKSTELE">Duombaze!$DH$246:$DH$257</definedName>
    <definedName name="SPD16_VIRSBORCIAI">Duombaze!$CY$246:$CY$257</definedName>
    <definedName name="SPE14_425_GAMINTOJAI">RATAI!$I$299:$I$300</definedName>
    <definedName name="SPE14_500_60_GAMINTOJAI">RATAI!$I$301:$I$303</definedName>
    <definedName name="SPE14_550_45_GAMINTOJAI">RATAI!$I$304:$I$305</definedName>
    <definedName name="SPE14_560_45_GAMINTOJAI">RATAI!$I$306</definedName>
    <definedName name="SPE14_APSVIETIMAS">Duombaze!$DQ$279:$DQ$293</definedName>
    <definedName name="SPE14_ATRAMINE_KOJA">Duombaze!$CB$279:$CB$293</definedName>
    <definedName name="SPE14_BAMPERIS">Duombaze!$AH$279:$AH$293</definedName>
    <definedName name="SPE14_GALINE_TEMPIMO_KILPA">Duombaze!$EB$279:$EB$294</definedName>
    <definedName name="SPE14_GALINIO_BORTO_FIK_KAB">Duombaze!$FJ$279:$FJ$293</definedName>
    <definedName name="SPE14_GAMINTOJAI">RATAI!$I$298:$I$306</definedName>
    <definedName name="SPE14_GRAZULAS">Duombaze!$AA$279:$AA$293</definedName>
    <definedName name="SPE14_HIDRAULIKA">Duombaze!$AR$279:$AR$293</definedName>
    <definedName name="SPE14_LIPDUKAI">Duombaze!$EI$279:$EI$293</definedName>
    <definedName name="SPE14_Padangos_apkrova">RATAI!$D$298:$D$306</definedName>
    <definedName name="SPE14_PAGRINDAS">Duombaze!$E$279:$E$293</definedName>
    <definedName name="SPE14_PRIEKINE_TEMPIMO_KILPA">Duombaze!$CI$279:$CI$293</definedName>
    <definedName name="SPE14_PURVASAUGIAI">Duombaze!$EX$279:$EX$293</definedName>
    <definedName name="SPE14_RATAI">Duombaze!$ES$279:$ES$293</definedName>
    <definedName name="SPE14_RATAI2_ISMATAVIMAI">RATAI!$F$298:$F$311</definedName>
    <definedName name="SPE14_ratu_isnesimas">RATAI!#REF!</definedName>
    <definedName name="SPE14_RATU_MODELIAI">RATAI!#REF!</definedName>
    <definedName name="SPE14_ratu_skyles">RATAI!#REF!</definedName>
    <definedName name="SPE14_SKLENDE_IR_SPEC">Duombaze!$FI$279:$FI$293</definedName>
    <definedName name="SPE14_STABDZIAI">Duombaze!$BH$279:$BH$293</definedName>
    <definedName name="SPE14_STABDZIU_ISVADAI">Duombaze!$BR$279:$BR$293</definedName>
    <definedName name="SPE14_STOVEJIMO_STABDIS">Duombaze!$CP$279:$CP$293</definedName>
    <definedName name="SPE14_TENTAS_AIKSTELE">Duombaze!$DH$279:$DH$293</definedName>
    <definedName name="SPE14_VERTIMAS">Duombaze!$FH$279:$FH$293</definedName>
    <definedName name="SPE14_VIRSBORCIAI">Duombaze!$CY$279:$CY$293</definedName>
    <definedName name="SPE16_500_GAMINTOJAI">RATAI!$I$313</definedName>
    <definedName name="SPE16_560_GAMINTOJAI">RATAI!$I$314</definedName>
    <definedName name="SPE16_600_50_GAMINTOJAI">RATAI!$I$315:$I$317</definedName>
    <definedName name="SPE16_600_55_22.5_GAMINTOJAI">RATAI!$I$318</definedName>
    <definedName name="SPE16_600_55_26.5_GAMINTOJAI">RATAI!$I$319</definedName>
    <definedName name="SPE16_700_GAMINTOJAI">RATAI!$I$320</definedName>
    <definedName name="SPE16_APSVIETIMAS">Duombaze!$DQ$294:$DQ$305</definedName>
    <definedName name="SPE16_ATRAMINE_KOJA">Duombaze!$CB$294:$CB$305</definedName>
    <definedName name="SPE16_BAMPERIS">Duombaze!$AH$294:$AH$305</definedName>
    <definedName name="SPE16_GALINE_TEMPIMO_KILPA">Duombaze!$EB$294:$EB$305</definedName>
    <definedName name="SPE16_GALINIO_BORTO_FIK_KAB">Duombaze!$FJ$294:$FJ$305</definedName>
    <definedName name="SPE16_GAMINTOJAI">RATAI!$I$312:$I$321</definedName>
    <definedName name="SPE16_GRAZULAS">Duombaze!$AA$294:$AA$305</definedName>
    <definedName name="SPE16_HIDRAULIKA">Duombaze!$AR$294:$AR$305</definedName>
    <definedName name="SPE16_LIPDUKAI">Duombaze!$EI$294:$EI$305</definedName>
    <definedName name="SPE16_Padangos_apkrova">RATAI!$D$312:$D$321</definedName>
    <definedName name="SPE16_PAGRINDAS">Duombaze!$E$294:$E$305</definedName>
    <definedName name="SPE16_PRIEKINE_TEMPIMO_KILPA">Duombaze!$CI$294:$CI$305</definedName>
    <definedName name="SPE16_PURVASAUGIAI">Duombaze!$EX$294:$EX$305</definedName>
    <definedName name="SPE16_RATAI">Duombaze!$ES$294:$ES$305</definedName>
    <definedName name="SPE16_RATAI2_ISMATAVIMAI">RATAI!$F$312:$F$321</definedName>
    <definedName name="SPE16_ratu_isnesimas">RATAI!#REF!</definedName>
    <definedName name="SPE16_RATU_MODELIAI">RATAI!#REF!</definedName>
    <definedName name="SPE16_ratu_skyles">RATAI!#REF!</definedName>
    <definedName name="SPE16_SKLENDE_IR_SPEC">Duombaze!$FI$294:$FI$305</definedName>
    <definedName name="SPE16_STABDZIAI">Duombaze!$BH$294:$BH$305</definedName>
    <definedName name="SPE16_STABDZIU_ISVADAI">Duombaze!$BR$294:$BR$305</definedName>
    <definedName name="SPE16_STOVEJIMO_STABDIS">Duombaze!$CP$294:$CP$305</definedName>
    <definedName name="SPE16_TENTAS_AIKSTELE">Duombaze!$DH$294:$DH$305</definedName>
    <definedName name="SPE16_VERTIMAS">Duombaze!$FH$294:$FH$305</definedName>
    <definedName name="SPE16_VIRSBORCIAI">Duombaze!$CY$294:$CY$305</definedName>
    <definedName name="SPE19_560_GAMINTOJAI">RATAI!$I$326</definedName>
    <definedName name="SPE19_600_50_GAMINTOJAI">RATAI!$I$327</definedName>
    <definedName name="SPE19_600_55_22_GAMINTOJAI">RATAI!$I$328</definedName>
    <definedName name="SPE19_600_55_26_GAMINTOJAI">RATAI!$I$329</definedName>
    <definedName name="SPE19_700_GAMINTOJAI">RATAI!$I$330</definedName>
    <definedName name="SPE19_710_GAMINTOJAI">RATAI!$I$331</definedName>
    <definedName name="SPE19_APSVIETIMAS">Duombaze!$DQ$306:$DQ$317</definedName>
    <definedName name="SPE19_ATRAMINE_KOJA">Duombaze!$CB$306:$CB$317</definedName>
    <definedName name="SPE19_BAMPERIS">Duombaze!$AH$306:$AH$317</definedName>
    <definedName name="SPE19_GALINE_TEMPIMO_KILPA">Duombaze!$EB$306:$EB$317</definedName>
    <definedName name="SPE19_GALINIO_BORTO_FIK_KAB">Duombaze!$FJ$306:$FJ$317</definedName>
    <definedName name="SPE19_GAMINTOJAI">RATAI!$I$325:$I$336</definedName>
    <definedName name="SPE19_GRAZULAS">Duombaze!$AA$306:$AA$317</definedName>
    <definedName name="SPE19_HIDRAULIKA">Duombaze!$AR$306:$AR$317</definedName>
    <definedName name="SPE19_LIPDUKAI">Duombaze!$EI$306:$EI$317</definedName>
    <definedName name="SPE19_Padangos_apkrova">RATAI!$D$325:$D$336</definedName>
    <definedName name="SPE19_PAGRINDAS">Duombaze!$E$306:$E$317</definedName>
    <definedName name="SPE19_PRIEIKINE_TEMPIMO_KILPA">Duombaze!$CI$306:$CI$317</definedName>
    <definedName name="SPE19_PURVASAUGIAI">Duombaze!$EX$306:$EX$317</definedName>
    <definedName name="SPE19_RATAI">Duombaze!$ES$306:$ES$317</definedName>
    <definedName name="SPE19_RATAI2_ISMATAVIMAI">RATAI!$F$325:$F$336</definedName>
    <definedName name="SPE19_ratu_isnesimas">RATAI!#REF!</definedName>
    <definedName name="SPE19_RATU_MODELIAI">RATAI!#REF!</definedName>
    <definedName name="SPE19_ratu_skyles">RATAI!#REF!</definedName>
    <definedName name="SPE19_SKLENDE">Duombaze!$FI$306:$FI$317</definedName>
    <definedName name="SPE19_STABDZIAI">Duombaze!$BH$306:$BH$317</definedName>
    <definedName name="SPE19_STABDZIU_ISVADAI">Duombaze!$BR$306:$BR$317</definedName>
    <definedName name="SPE19_STOVEJIMO_STABDIS">Duombaze!$CP$306:$CP$317</definedName>
    <definedName name="SPE19_TENTAS_AIKSTELE">Duombaze!$DH$306:$DH$317</definedName>
    <definedName name="SPE19_VERTIMAS">Duombaze!$FH$306:$FH$317</definedName>
    <definedName name="SPE19_VIRSBORCIAI">Duombaze!$CY$306:$CY$317</definedName>
    <definedName name="SPP_Bortai">DAZYMAS!$E$40:$E$46</definedName>
    <definedName name="SPP_Platforma">DAZYMAS!$C$40:$C$48</definedName>
    <definedName name="SPP_Stoikės">DAZYMAS!$D$40:$D$48</definedName>
    <definedName name="SPP_tuscias">DAZYMAS!$V$21</definedName>
    <definedName name="SPP10_385_GAMINTOJAI">RATAI!$I$443</definedName>
    <definedName name="SPP10_425_GAMINTOJAI">RATAI!$I$444:$I$445</definedName>
    <definedName name="SPP10_560_GAMINTOJAI">RATAI!$I$446</definedName>
    <definedName name="SPP10_APSVIETIMAS">Duombaze!$DQ$415:$DQ$426</definedName>
    <definedName name="SPP10_ATRAMINE_KOJA">Duombaze!$CB$415:$CB$426</definedName>
    <definedName name="SPP10_BAMPERIAI">Duombaze!$AH$415:$AH$426</definedName>
    <definedName name="SPP10_GALINE_TEMPIMO_KILPA">Duombaze!$EB$415:$EB$426</definedName>
    <definedName name="SPP10_GAMINTOJAI">RATAI!$I$442:$I$451</definedName>
    <definedName name="SPP10_GRAZULAS">Duombaze!$AA$415:$AA$426</definedName>
    <definedName name="SPP10_HIDRAULIKA">Duombaze!$AR$415:$AR$426</definedName>
    <definedName name="SPP10_LIPDUKAI">Duombaze!$EI$415:$EI$426</definedName>
    <definedName name="SPP10_Padangos_apkrova">RATAI!$D$442:$D$451</definedName>
    <definedName name="SPP10_PAGRINDAS">Duombaze!$E$415:$E$426</definedName>
    <definedName name="SPP10_PAPILDOMI">Duombaze!$FH$415:$FH$426</definedName>
    <definedName name="SPP10_PRIEKINE_TEMPIMO_KILPA">Duombaze!$CI$415:$CI$426</definedName>
    <definedName name="SPP10_PURVASAUGIAI">Duombaze!$EX$415:$EX$426</definedName>
    <definedName name="SPP10_RATAI">Duombaze!$ES$415:$ES$426</definedName>
    <definedName name="SPP10_RATAI2_ISMATAVIMAI">RATAI!$F$442:$F$451</definedName>
    <definedName name="SPP10_ratu_isnesimas">RATAI!#REF!</definedName>
    <definedName name="SPP10_RATU_MODELIAI">RATAI!#REF!</definedName>
    <definedName name="SPP10_ratu_skyles">RATAI!#REF!</definedName>
    <definedName name="SPP10_STABDZIAI">Duombaze!$BH$415:$BH$426</definedName>
    <definedName name="SPP10_STABDZIU_ISVADAI">Duombaze!$BR$415:$BR$426</definedName>
    <definedName name="SPP10_STOVEJIMO_STABDIS">Duombaze!$CP$415:$CP$426</definedName>
    <definedName name="SPP10_TENTAS_AIKSTELE">Duombaze!$DH$415:$DH$426</definedName>
    <definedName name="SPP10_VIRSBORCIAI">Duombaze!$CY$415:$CY$426</definedName>
    <definedName name="SPP10P_385_GAMINTOJAI">RATAI!$I$453</definedName>
    <definedName name="SPP10P_425_GAMINTOJAI">RATAI!$I$454</definedName>
    <definedName name="SPP10P_560_GAMINTOJAI">RATAI!$I$455</definedName>
    <definedName name="SPP10P_APSVIETIMAS">Duombaze!$DQ$464:$DQ$473</definedName>
    <definedName name="SPP10P_ATRAMINE_KOJA">Duombaze!$CB$464:$CB$473</definedName>
    <definedName name="SPP10P_BAMPERIAI">Duombaze!$AH$464:$AH$473</definedName>
    <definedName name="SPP10P_GALINE_TEMPIMO_KILPA">Duombaze!$EB$464:$EB$473</definedName>
    <definedName name="SPP10P_GAMINTOJAI">RATAI!$I$452:$I$460</definedName>
    <definedName name="SPP10P_GRAZULAS">Duombaze!$AA$464:$AA$473</definedName>
    <definedName name="SPP10P_HIDRAULIKA">Duombaze!$AR$464:$AR$473</definedName>
    <definedName name="SPP10P_LIPDUKAI">Duombaze!$EI$464:$EI$473</definedName>
    <definedName name="SPP10P_PAGRINDAS">Duombaze!$E$464:$E$473</definedName>
    <definedName name="SPP10P_PAPILDOMI">Duombaze!$FH$464:$FH$473</definedName>
    <definedName name="SPP10P_PRIEKINE_TEMPIMO_KILPA">Duombaze!$CI$464:$CI$473</definedName>
    <definedName name="SPP10P_PURVASAUGIAI">Duombaze!$EX$464:$EX$473</definedName>
    <definedName name="SPP10P_RATAI2_ISMATAVIMAI">RATAI!$F$452:$F$460</definedName>
    <definedName name="SPP10P_STABDZIAI">Duombaze!$BH$464:$BH$473</definedName>
    <definedName name="SPP10P_STABDZIU_ISVADAI">Duombaze!$BR$464:$BR$473</definedName>
    <definedName name="SPP10P_STOVEJIMO_STABDIS">Duombaze!$CP$464:$CP$473</definedName>
    <definedName name="SPP10P_TENTAS_AIKSTELE">Duombaze!$DH$464:$DH$473</definedName>
    <definedName name="SPP10P_VIRSBORCIAI">Duombaze!$CY$464:$CY$473</definedName>
    <definedName name="SPP12_385_GAMINTOJAI">RATAI!$I$462</definedName>
    <definedName name="SPP12_425_GAMINTOJAI">RATAI!$I$463:$I$464</definedName>
    <definedName name="SPP12_500_GAMINTOJAI">RATAI!$I$465</definedName>
    <definedName name="SPP12_560_GAMINTOJAI">RATAI!$I$466</definedName>
    <definedName name="SPP12_APSVIETIMAS">Duombaze!$DQ$427:$DQ$438</definedName>
    <definedName name="SPP12_ATRAMINE_KOJA">Duombaze!$CB$427:$CB$438</definedName>
    <definedName name="SPP12_BAMPERIAI">Duombaze!$AH$427:$AH$438</definedName>
    <definedName name="SPP12_GALINE_TEMPIMO_KILPA">Duombaze!$EB$427:$EB$438</definedName>
    <definedName name="SPP12_GAMINTOJAI">RATAI!$I$461:$I$470</definedName>
    <definedName name="SPP12_GRAZULAS">Duombaze!$AA$427:$AA$438</definedName>
    <definedName name="SPP12_HIDRAULIKA">Duombaze!$AR$427:$AR$438</definedName>
    <definedName name="SPP12_LIPDUKAI">Duombaze!$EI$427:$EI$438</definedName>
    <definedName name="SPP12_Padangos_apkrova">RATAI!$D$461:$D$470</definedName>
    <definedName name="SPP12_PAGRINDAS">Duombaze!$E$427:$E$438</definedName>
    <definedName name="SPP12_PAPILDOMI">Duombaze!$FH$427:$FH$438</definedName>
    <definedName name="SPP12_PAPILDOMI1">Duombaze!$FI$430:$FI$438</definedName>
    <definedName name="SPP12_PRIEKINE_TEMPIMO_KILPA">Duombaze!$CI$427:$CI$438</definedName>
    <definedName name="SPP12_PURVASAUGIAI">Duombaze!$EX$427:$EX$438</definedName>
    <definedName name="SPP12_RATAI">Duombaze!$ES$427:$ES$438</definedName>
    <definedName name="SPP12_RATAI2_ISMATAVIMAI">RATAI!$F$461:$F$470</definedName>
    <definedName name="SPP12_ratu_isnesimas">RATAI!#REF!</definedName>
    <definedName name="SPP12_RATU_MODELIAI">RATAI!#REF!</definedName>
    <definedName name="SPP12_ratu_skyles">RATAI!#REF!</definedName>
    <definedName name="SPP12_STABDZIAI">Duombaze!$BH$427:$BH$438</definedName>
    <definedName name="SPP12_STABDZIU_ISVADAI">Duombaze!$BR$427:$BR$438</definedName>
    <definedName name="SPP12_STOVEJIMO_STABDIS">Duombaze!$CP$427:$CP$438</definedName>
    <definedName name="SPP12_TENTAS_AIKSTELE">Duombaze!$DH$427:$DH$438</definedName>
    <definedName name="SPP12_VIRSBORCIAI">Duombaze!$CY$427:$CY$438</definedName>
    <definedName name="SPP12P_385_GAMINTOJAI">RATAI!$I$472</definedName>
    <definedName name="SPP12P_425_GAMINTOJAI">RATAI!$I$473</definedName>
    <definedName name="SPP12P_APSVIETIMAS">Duombaze!$DQ$474:$DQ$483</definedName>
    <definedName name="SPP12P_ATRAMINE_KOJA">Duombaze!$CB$474:$CB$483</definedName>
    <definedName name="SPP12P_BAMPERIAI">Duombaze!$AH$474:$AH$483</definedName>
    <definedName name="SPP12P_GALINE_TEMPIMO_KILPA">Duombaze!$EB$474:$EB$483</definedName>
    <definedName name="SPP12P_GAMINTOJAI">RATAI!$I$471:$I$480</definedName>
    <definedName name="SPP12P_GRAZULAS">Duombaze!$AA$474:$AA$483</definedName>
    <definedName name="SPP12P_HIDRAULIKA">Duombaze!$AR$474:$AR$483</definedName>
    <definedName name="SPP12P_LIPDUKAI">Duombaze!$EI$474:$EI$483</definedName>
    <definedName name="SPP12P_PAGRINDAS">Duombaze!$E$474:$E$483</definedName>
    <definedName name="SPP12P_PAPILDOMI">Duombaze!$FH$474:$FH$483</definedName>
    <definedName name="SPP12P_PRIEKINE_TEMPIMO_KILPA">Duombaze!$CI$474:$CI$483</definedName>
    <definedName name="SPP12P_PURVASAUGIAI">Duombaze!$EX$474:$EX$483</definedName>
    <definedName name="SPP12P_RATAI2_ISMATAVIMAI">RATAI!$F$471:$F$480</definedName>
    <definedName name="SPP12P_STABDZIAI">Duombaze!$BH$474:$BH$483</definedName>
    <definedName name="SPP12P_STABDZIU_ISVADAI">Duombaze!$BR$474:$BR$483</definedName>
    <definedName name="SPP12P_STOVEJIMO_STABDIS">Duombaze!$CP$474:$CP$483</definedName>
    <definedName name="SPP12P_TENTAS_AIKSTELE">Duombaze!$DH$474:$DH$483</definedName>
    <definedName name="SPP12P_VIRSBORCIAI">Duombaze!$CY$474:$CY$483</definedName>
    <definedName name="SPP14_385_GAMINTOJAI">RATAI!$I$482</definedName>
    <definedName name="SPP14_425_GAMINTOJAI">RATAI!$I$483:$I$484</definedName>
    <definedName name="SPP14_500_GAMINTOJAI">RATAI!$I$485</definedName>
    <definedName name="SPP14_550_GAMINTOJAI">RATAI!$I$486</definedName>
    <definedName name="SPP14_560_GAMINTOJAI">RATAI!$I$487</definedName>
    <definedName name="SPP14_RATAI2_ISMATAVIMAI">RATAI!$F$481:$F$490</definedName>
    <definedName name="SPP14P_385_GAMINTOJAI">RATAI!$I$492</definedName>
    <definedName name="SPP14P_425_GAMINTOJAI">RATAI!$I$493</definedName>
    <definedName name="SPP14P_APSVIETIMAS">Duombaze!$DQ$484:$DQ$493</definedName>
    <definedName name="SPP14P_ATRAMINE_KOJA">Duombaze!$CB$484:$CB$493</definedName>
    <definedName name="SPP14P_BAMPERIAI">Duombaze!$AH$484:$AH$493</definedName>
    <definedName name="SPP14P_GALINE_TEMPIMO_KILPA">Duombaze!$EB$484:$EB$493</definedName>
    <definedName name="SPP14P_GAMINTOJAI">RATAI!$I$491:$I$500</definedName>
    <definedName name="SPP14P_GRAZULAS">Duombaze!$AA$484:$AA$493</definedName>
    <definedName name="SPP14P_HIDRAULIKA">Duombaze!$AR$484:$AR$493</definedName>
    <definedName name="SPP14P_LIPDUKAI">Duombaze!$EI$484:$EI$493</definedName>
    <definedName name="SPP14P_PAGRINDAS">Duombaze!$E$484:$E$493</definedName>
    <definedName name="SPP14P_PAPILDOMI">Duombaze!$FH$485:$FH$493</definedName>
    <definedName name="SPP14P_PRIEKINE_TEMPIMO_KILPA">Duombaze!$CI$484:$CI$493</definedName>
    <definedName name="SPP14P_PURVASAUGIAI">Duombaze!$EX$484:$EX$493</definedName>
    <definedName name="SPP14P_RATAI2_ISMATAVIMAI">RATAI!$F$491:$F$500</definedName>
    <definedName name="SPP14P_STABDZIAI">Duombaze!$BH$484:$BH$493</definedName>
    <definedName name="SPP14P_STABDZIU_ISVADAI">Duombaze!$BR$484:$BR$493</definedName>
    <definedName name="SPP14P_STOVEJIMO_STABDIS">Duombaze!$CP$484:$CP$493</definedName>
    <definedName name="SPP14P_TENTAS_AIKSTELE">Duombaze!$DH$484:$DH$493</definedName>
    <definedName name="SPP14P_VIRSBORCIAI">Duombaze!$CY$484:$CY$493</definedName>
    <definedName name="SPP14U_APSVIETIMAS">Duombaze!$DQ$439:$DQ$451</definedName>
    <definedName name="SPP14U_ATRAMINE_KOJA">Duombaze!$CB$439:$CB$451</definedName>
    <definedName name="SPP14U_BAMPERIAI">Duombaze!$AH$439:$AH$451</definedName>
    <definedName name="SPP14U_GALINE_TEMPIMO_KILPA">Duombaze!$EB$439:$EB$451</definedName>
    <definedName name="SPP14U_GAMINTOJAI">RATAI!$I$481:$I$490</definedName>
    <definedName name="SPP14U_GRAZULAS">Duombaze!$AA$439:$AA$451</definedName>
    <definedName name="SPP14U_HIDRAULIKA">Duombaze!$AR$439:$AR$451</definedName>
    <definedName name="SPP14U_LIPDUKAI">Duombaze!$EI$439:$EI$451</definedName>
    <definedName name="SPP14U_Padangos_apkrova">RATAI!$D$481:$D$490</definedName>
    <definedName name="SPP14U_PAGRINDAS">Duombaze!$E$439:$E$451</definedName>
    <definedName name="SPP14U_PAPILDOMI">Duombaze!$FH$439:$FH$451</definedName>
    <definedName name="SPP14U_PRIEKINE_TEMPIMO_KILPA">Duombaze!$CI$439:$CI$451</definedName>
    <definedName name="SPP14U_PURVASAUGIAI">Duombaze!$EX$439:$EX$451</definedName>
    <definedName name="SPP14U_RATAI">Duombaze!$ES$439:$ES$451</definedName>
    <definedName name="SPP14U_ratu_isnesimas">RATAI!#REF!</definedName>
    <definedName name="SPP14U_RATU_MODELIAI">RATAI!#REF!</definedName>
    <definedName name="SPP14U_ratu_skyles">RATAI!#REF!</definedName>
    <definedName name="SPP14U_sklende">Duombaze!$FI$439:$FI$451</definedName>
    <definedName name="SPP14U_STABDZIAI">Duombaze!$BH$439:$BH$450</definedName>
    <definedName name="SPP14U_STABDZIU_ISVADAI">Duombaze!$BR$439:$BR$451</definedName>
    <definedName name="SPP14U_STOVEJIMO_STABDIS">Duombaze!$CP$439:$CP$451</definedName>
    <definedName name="SPP14U_TENTAS_AIKSTELE">Duombaze!$DH$439:$DH$451</definedName>
    <definedName name="SPP14U_VIRSBORCIAI">Duombaze!$CY$439:$CY$451</definedName>
    <definedName name="SPP16_385_GAMINTOJAI">RATAI!$I$502</definedName>
    <definedName name="SPP16_425_GAMINTOJAI">RATAI!$I$503:$I$504</definedName>
    <definedName name="SPP16_500_GAMINTOJAI">RATAI!$I$505:$I$506</definedName>
    <definedName name="SPP16_550_GAMINTOJAI">RATAI!$I$507</definedName>
    <definedName name="SPP16_560_GAMINTOJAI">RATAI!$I$508</definedName>
    <definedName name="SPP16_RATAI2_ISMATAVIMAI">RATAI!$F$501:$F$512</definedName>
    <definedName name="SPP16P_425_GAMINTOJAI">RATAI!$I$515</definedName>
    <definedName name="SPP16P_APSVIETIMAS">Duombaze!$DQ$494:$DQ$503</definedName>
    <definedName name="SPP16P_ATRAMINE_KOJA">Duombaze!$CB$494:$CB$503</definedName>
    <definedName name="SPP16P_BAMPERIAI">Duombaze!$AH$494:$AH$503</definedName>
    <definedName name="SPP16P_GALINE_TEMPIMO_KILPA">Duombaze!$EB$494:$EB$503</definedName>
    <definedName name="SPP16P_GAMINTOJAI">RATAI!$I$513:$I$522</definedName>
    <definedName name="SPP16P_GRAZULAS">Duombaze!$AA$494:$AA$503</definedName>
    <definedName name="SPP16P_HIDRAULIKA">Duombaze!$AR$494:$AR$503</definedName>
    <definedName name="SPP16P_LIPDUKAI">Duombaze!$EI$494:$EI$503</definedName>
    <definedName name="SPP16P_PAGRINDAS">Duombaze!$E$494:$E$503</definedName>
    <definedName name="SPP16P_PAPILDOMI">Duombaze!$FH$494:$FH$503</definedName>
    <definedName name="SPP16P_PRIEKINE_TEMPIMO_KILPA">Duombaze!$CI$494:$CI$503</definedName>
    <definedName name="SPP16P_PURVASAUGIAI">Duombaze!$EX$494:$EX$503</definedName>
    <definedName name="SPP16P_RATAI2_ISMATAVIMAI">RATAI!$F$513:$F$522</definedName>
    <definedName name="SPP16P_STABDZIAI">Duombaze!$BH$494:$BH$503</definedName>
    <definedName name="SPP16P_STABDZIU_ISVADAI">Duombaze!$BR$494:$BR$503</definedName>
    <definedName name="SPP16P_STOVEJIMO_STABDIS">Duombaze!$CP$494:$CP$503</definedName>
    <definedName name="SPP16P_TENTAS_AIKSTELE">Duombaze!$DH$494:$DH$503</definedName>
    <definedName name="SPP16P_VIRSBORCIAI">Duombaze!$CY$494:$CY$503</definedName>
    <definedName name="SPP16U_APSVIETIMAS">Duombaze!$DQ$452:$DQ$463</definedName>
    <definedName name="SPP16U_ATRAMINE_KOJA">Duombaze!$CB$452:$CB$463</definedName>
    <definedName name="SPP16U_BAMPERIAI">Duombaze!$AH$452:$AH$463</definedName>
    <definedName name="SPP16U_GALINE_TEMPIMO_KILPA3">Duombaze!$EB$452:$EB$463</definedName>
    <definedName name="SPP16U_GAMINTOJAI">RATAI!$I$501:$I$512</definedName>
    <definedName name="SPP16U_GRAZULAS">Duombaze!$AA$452:$AA$463</definedName>
    <definedName name="SPP16U_HIDRAULIKA">Duombaze!$AR$452:$AR$463</definedName>
    <definedName name="SPP16U_LIPDUKAI">Duombaze!$EI$452:$EI$463</definedName>
    <definedName name="SPP16U_Padangos_apkrova">RATAI!$D$501:$D$512</definedName>
    <definedName name="SPP16U_PAGRINDAS">Duombaze!$E$452:$E$463</definedName>
    <definedName name="SPP16U_PAPILDOMI">Duombaze!$FH$452:$FH$463</definedName>
    <definedName name="SPP16U_PRIEKINE_TEMPIMO_KILPA">Duombaze!$CI$452:$CI$463</definedName>
    <definedName name="SPP16U_PURVASAUGIAI">Duombaze!$EX$452:$EX$463</definedName>
    <definedName name="SPP16U_RATAI">Duombaze!$ES$452:$ES$463</definedName>
    <definedName name="SPP16U_ratu_isnesimas">RATAI!#REF!</definedName>
    <definedName name="SPP16U_RATU_MODELIAI">RATAI!#REF!</definedName>
    <definedName name="SPP16U_ratu_skyles">RATAI!#REF!</definedName>
    <definedName name="SPP16U_sklende">Duombaze!$FI$452:$FI$463</definedName>
    <definedName name="SPP16U_STABDZIAI">Duombaze!$BH$452:$BH$463</definedName>
    <definedName name="SPP16U_STABDZIU_ISVADAI">Duombaze!$BR$452:$BR$463</definedName>
    <definedName name="SPP16U_STOVEJIMO_STABDIS">Duombaze!$CP$452:$CP$463</definedName>
    <definedName name="SPP16U_TENTAS_AIKSTELE">Duombaze!$DH$452:$DH$463</definedName>
    <definedName name="SPP16U_VIRSBORCIAI">Duombaze!$CY$452:$CY$463</definedName>
    <definedName name="SPP6_11_GAMINTOJAI">RATAI!$I$417</definedName>
    <definedName name="SPP6_14_GAMINTOJAI">RATAI!$I$418</definedName>
    <definedName name="SPP6_15_GAMINTOJAI">RATAI!$I$419</definedName>
    <definedName name="SPP6_360_GAMINTOJAI">RATAI!$I$420</definedName>
    <definedName name="SPP6_400_GAMINTOJAI">RATAI!$I$421:$I$422</definedName>
    <definedName name="SPP6_APSVIETIMAS">Duombaze!$DQ$392:$DQ$402</definedName>
    <definedName name="SPP6_ATRAMINE_KOJA">Duombaze!$CB$392:$CB$402</definedName>
    <definedName name="SPP6_BAMPERIS">Duombaze!$AH$392:$AH$402</definedName>
    <definedName name="SPP6_GALINE_TEMPIMO_KILPA">Duombaze!$EB$392:$EB$402</definedName>
    <definedName name="SPP6_GAMINTOJAI">RATAI!$I$416:$I$427</definedName>
    <definedName name="SPP6_GRAZULAS">Duombaze!$AA$392:$AA$402</definedName>
    <definedName name="SPP6_HIDRAULIKA">Duombaze!$AR$392:$AR$402</definedName>
    <definedName name="SPP6_LIPDUKAI">Duombaze!$EI$392:$EI$402</definedName>
    <definedName name="SPP6_Padangos_apkrova">RATAI!$D$416:$D$427</definedName>
    <definedName name="SPP6_PAGRINDAS">Duombaze!$E$392:$E$402</definedName>
    <definedName name="SPP6_PAPILDOMI">Duombaze!$FH$392:$FH$402</definedName>
    <definedName name="SPP6_PAPILDOMI1">Duombaze!$FI$392:$FI$402</definedName>
    <definedName name="SPP6_PRIEKINE_TEMPIMO_KILPA">Duombaze!$CI$392:$CI$402</definedName>
    <definedName name="SPP6_PURVASAUGIAI">Duombaze!$EX$392:$EX$402</definedName>
    <definedName name="SPP6_RATAI">Duombaze!$ES$392:$ES$402</definedName>
    <definedName name="SPP6_RATAI2_ISMATAVIMAI">RATAI!$F$416:$F$427</definedName>
    <definedName name="SPP6_ratu_isnesimas">RATAI!#REF!</definedName>
    <definedName name="SPP6_RATU_MODELIAI">RATAI!#REF!</definedName>
    <definedName name="SPP6_ratu_skyles">RATAI!#REF!</definedName>
    <definedName name="SPP6_STABDZIAI">Duombaze!$BH$392:$BH$402</definedName>
    <definedName name="SPP6_STABDZIU_ISVADAI">Duombaze!$BR$392:$BR$402</definedName>
    <definedName name="SPP6_STOVEJIMO_STABDIS">Duombaze!$CP$392:$CP$402</definedName>
    <definedName name="SPP6_TENTAS_AIKSTELE">Duombaze!$DH$392:$DH$402</definedName>
    <definedName name="SPP6_VIRSBORCIAI">Duombaze!$CY$392:$CY$402</definedName>
    <definedName name="SPP8_11_GAMINTOJAI">RATAI!$I$429</definedName>
    <definedName name="SPP8_14_GAMINTOJAI">RATAI!$I$430</definedName>
    <definedName name="SPP8_15_GAMINTOJAI">RATAI!$I$431</definedName>
    <definedName name="SPP8_360_GAMINTOJAI">RATAI!$I$432</definedName>
    <definedName name="SPP8_400_GAMINTOJAI">RATAI!$I$433</definedName>
    <definedName name="SPP8_APSVIETIMAS">Duombaze!$DQ$403:$DQ$414</definedName>
    <definedName name="SPP8_ATRAMINE_KOJA">Duombaze!$CB$403:$CB$414</definedName>
    <definedName name="SPP8_BAMPERIS">Duombaze!$AH$403:$AH$414</definedName>
    <definedName name="SPP8_GALINE_TEMPIMO_KILPA">Duombaze!$EB$403:$EB$414</definedName>
    <definedName name="SPP8_GAMINTOJAI">RATAI!$I$431:$I$441</definedName>
    <definedName name="SPP8_GRAZULAS">Duombaze!$AA$403:$AA$414</definedName>
    <definedName name="SPP8_HIDRAULIKA">Duombaze!$AR$403:$AR$414</definedName>
    <definedName name="SPP8_LIPDUKAI">Duombaze!$EI$403:$EI$414</definedName>
    <definedName name="SPP8_Padangos_apkrova">RATAI!$D$428:$D$441</definedName>
    <definedName name="SPP8_PAGRINDAS">Duombaze!$E$403:$E$414</definedName>
    <definedName name="SPP8_PAPILDOMI">Duombaze!$FH$403:$FH$414</definedName>
    <definedName name="SPP8_PRIEKINE_TEMPIMO_KILPA">Duombaze!$CI$403:$CI$414</definedName>
    <definedName name="SPP8_PURVASAUGIAI">Duombaze!$EX$403:$EX$414</definedName>
    <definedName name="SPP8_RATAI">Duombaze!$ES$403:$ES$414</definedName>
    <definedName name="SPP8_RATAI2_ISMATAVIMAI">RATAI!$F$428:$F$441</definedName>
    <definedName name="SPP8_ratu_isnesimas">RATAI!#REF!</definedName>
    <definedName name="SPP8_RATU_MODELIAI">RATAI!#REF!</definedName>
    <definedName name="SPP8_ratu_skyles">RATAI!#REF!</definedName>
    <definedName name="SPP8_STABDZIAI">Duombaze!$BH$403:$BH$414</definedName>
    <definedName name="SPP8_STABDZIU_ISVADAI">Duombaze!$BR$403:$BR$414</definedName>
    <definedName name="SPP8_STOVEJIMO_STABDIS">Duombaze!$CP$403:$CP$414</definedName>
    <definedName name="SPP8_TENTAS_AIKSTELE">Duombaze!$DH$403:$DH$414</definedName>
    <definedName name="SPP8_VIRSBORCIAI">Duombaze!$CY$403:$CY$414</definedName>
    <definedName name="SPS14_400_GAMINTOJAI">RATAI!$I$585</definedName>
    <definedName name="SPS14_500_GAMINTOJAI">RATAI!$I$586:$I$587</definedName>
    <definedName name="SPS14_APSVIETIMAS">Duombaze!$DQ$579:$DQ$590</definedName>
    <definedName name="SPS14_ATRAMINE_KOJA">Duombaze!$CB$579:$CB$590</definedName>
    <definedName name="SPS14_BAMPERIS">Duombaze!$AH$579:$AH$590</definedName>
    <definedName name="SPS14_GALINE_TEMPIMO_KILPA">Duombaze!$EB$579:$EB$590</definedName>
    <definedName name="SPS14_GAMINTOJAI">RATAI!$I$584:$I$595</definedName>
    <definedName name="SPS14_GRAZULAS">Duombaze!$AA$579:$AA$590</definedName>
    <definedName name="SPS14_HIDRAULIKA">Duombaze!$AR$579:$AR$590</definedName>
    <definedName name="SPS14_LIPDUKAI">Duombaze!$EI$579:$EI$590</definedName>
    <definedName name="SPS14_Padangos_apkrova">RATAI!$D$584:$D$595</definedName>
    <definedName name="SPS14_PAGRINDAS">Duombaze!$E$579:$E$590</definedName>
    <definedName name="SPS14_PRIEKINE_TEMPIMO_KILPA">Duombaze!$CI$579:$CI$590</definedName>
    <definedName name="SPS14_PURVASAUGIAI">Duombaze!$EX$579:$EX$590</definedName>
    <definedName name="SPS14_RATAI">Duombaze!$ES$579:$ES$590</definedName>
    <definedName name="SPS14_RATAI2_ISMATAVIMAI">RATAI!$F$584:$F$595</definedName>
    <definedName name="SPS14_ratu_isnesimas">RATAI!#REF!</definedName>
    <definedName name="SPS14_RATU_MODELIAI">RATAI!#REF!</definedName>
    <definedName name="SPS14_ratu_skyles">RATAI!#REF!</definedName>
    <definedName name="SPS14_SPEC">Duombaze!$FH$579:$FH$590</definedName>
    <definedName name="SPS14_STABDZIAI">Duombaze!$BH$579:$BH$590</definedName>
    <definedName name="SPS14_STABDZIU_ISVADAI">Duombaze!$BR$579:$BR$590</definedName>
    <definedName name="SPS14_STOVEJIMO_STABDIS">Duombaze!$CP$579:$CP$590</definedName>
    <definedName name="SPS14_TENTAS_AIKSTELE">Duombaze!$DH$579:$DH$590</definedName>
    <definedName name="SPS14_VIRSBORCIAI">Duombaze!$CY$579:$CY$590</definedName>
    <definedName name="SPT_platforma">DAZYMAS!$C$40:$C$46</definedName>
    <definedName name="SPT10_385_GAMINTOJAI">RATAI!$I$364</definedName>
    <definedName name="SPT10_425_GAMINTOJAI">RATAI!$I$365:$I$366</definedName>
    <definedName name="SPT10_560_GAMINTOJAI">RATAI!$I$367</definedName>
    <definedName name="SPT10_APSVIETIMAS">Duombaze!$DQ$343:$DQ$354</definedName>
    <definedName name="SPT10_ATRAMINE_KOJA">Duombaze!$CB$343:$CB$354</definedName>
    <definedName name="SPT10_BAMPERIS">Duombaze!$AH$343:$AH$354</definedName>
    <definedName name="SPT10_GALINE_TEMPIMO_KILPA">Duombaze!$EB$343:$EB$354</definedName>
    <definedName name="SPT10_GAMINTOJAI">RATAI!$I$363:$I$374</definedName>
    <definedName name="SPT10_GRAZULAS">Duombaze!$AA$343:$AA$354</definedName>
    <definedName name="SPT10_HIDRAULIKA">Duombaze!$AR$343:$AR$354</definedName>
    <definedName name="SPT10_LIPDUKAI">Duombaze!$EI$343:$EI$354</definedName>
    <definedName name="SPT10_Padangos_apkrova">RATAI!$D$363:$D$374</definedName>
    <definedName name="SPT10_PAGRINDAS">Duombaze!$E$343:$E$354</definedName>
    <definedName name="SPT10_PRIEKINE_TEMPIMO_KILPA">Duombaze!$CI$343:$CI$354</definedName>
    <definedName name="SPT10_PURVASAUGIAI">Duombaze!$EX$343:$EX$354</definedName>
    <definedName name="SPT10_RATAI">Duombaze!$ES$343:$ES$354</definedName>
    <definedName name="SPT10_RATAI2_ISMATAVIMAI">RATAI!$F$363:$F$374</definedName>
    <definedName name="SPT10_ratu_isnesimas">RATAI!#REF!</definedName>
    <definedName name="SPT10_RATU_MODELIAI">RATAI!#REF!</definedName>
    <definedName name="SPT10_ratu_skyles">RATAI!#REF!</definedName>
    <definedName name="SPT10_SPEC">Duombaze!$FK$343:$FK$354</definedName>
    <definedName name="SPT10_STABDZIAI">Duombaze!$BH$343:$BH$354</definedName>
    <definedName name="SPT10_STABDZIU_ISVADAI">Duombaze!$BR$343:$BR$354</definedName>
    <definedName name="SPT10_STOVEJIMO_STABDIS">Duombaze!$CP$343:$CP$354</definedName>
    <definedName name="SPT10_TENTAS_AIKSTELE">Duombaze!$DH$343:$DH$354</definedName>
    <definedName name="SPT10_VIRSBORCIAI">Duombaze!$CY$343:$CY$354</definedName>
    <definedName name="SPT12_385_GAMINTOJAI">RATAI!$I$376</definedName>
    <definedName name="SPT12_425_GAMINTOJAI">RATAI!$I$377:$I$378</definedName>
    <definedName name="SPT12_560_GAMINTOJAI">RATAI!$I$379</definedName>
    <definedName name="SPT12_APSVIETIMAS">Duombaze!$DQ$355:$DQ$366</definedName>
    <definedName name="SPT12_ATRAMINE_KOJA">Duombaze!$CB$355:$CB$366</definedName>
    <definedName name="SPT12_BAMPERIS">Duombaze!$AH$355:$AH$366</definedName>
    <definedName name="SPT12_GALINE_TEMPIMO_KILPA">Duombaze!$EB$355:$EB$366</definedName>
    <definedName name="SPT12_GAMINTOJAI">RATAI!$I$375:$I$386</definedName>
    <definedName name="SPT12_GRAZULAS">Duombaze!$AA$355:$AA$366</definedName>
    <definedName name="SPT12_HIDRAULIKA">Duombaze!$AR$355:$AR$366</definedName>
    <definedName name="SPT12_LIPDUKAI">Duombaze!$EI$355:$EI$366</definedName>
    <definedName name="SPT12_Padangos_apkrova">RATAI!$D$375:$D$386</definedName>
    <definedName name="SPT12_PAGRINDAS">Duombaze!$E$355:$E$366</definedName>
    <definedName name="SPT12_PRIEKINE_TEMPIMO_KILPA">Duombaze!$CI$355:$CI$366</definedName>
    <definedName name="SPT12_PURVASAUGIAI">Duombaze!$EX$355:$EX$366</definedName>
    <definedName name="SPT12_RATAI">Duombaze!$ES$355:$ES$366</definedName>
    <definedName name="SPT12_RATAI2_ISMATAVIMAI">RATAI!$F$375:$F$386</definedName>
    <definedName name="SPT12_ratu_isnesimas">RATAI!#REF!</definedName>
    <definedName name="SPT12_RATU_MODELIAI">RATAI!#REF!</definedName>
    <definedName name="SPT12_ratu_skyles">RATAI!#REF!</definedName>
    <definedName name="SPT12_SPEC">Duombaze!$FK$355:$FK$366</definedName>
    <definedName name="SPT12_STABDZIAI">Duombaze!$BH$355:$BH$361</definedName>
    <definedName name="SPT12_STABDZIU_ISVADAI">Duombaze!$BR$355:$BR$366</definedName>
    <definedName name="SPT12_STOVEJIMO_STABDIS">Duombaze!$CP$355:$CP$366</definedName>
    <definedName name="SPT12_TENTAS_AIKSTELE">Duombaze!$DH$355:$DH$366</definedName>
    <definedName name="SPT12_VIRSBORCIAI">Duombaze!$CY$355:$CY$366</definedName>
    <definedName name="SPT14_425_GAMINTOJAI">RATAI!$I$388:$I$389</definedName>
    <definedName name="SPT14_500_45_GAMINTOJAI">RATAI!$I$390:$I$391</definedName>
    <definedName name="SPT14_500_60_GAMINTOJAI">RATAI!$I$392:$I$394</definedName>
    <definedName name="SPT14_560_GAMINTOJAI">RATAI!$I$395</definedName>
    <definedName name="SPT14_600_GAMINTOJAI">RATAI!$I$396</definedName>
    <definedName name="SPT14_RATAI2_ISMATAVIMAI">RATAI!$F$387:$F$401</definedName>
    <definedName name="SPT14U_APSVIETIMAS">Duombaze!$DQ$367:$DQ$378</definedName>
    <definedName name="SPT14U_ATRAMINE_KOJA">Duombaze!$CB$367:$CB$378</definedName>
    <definedName name="SPT14U_BAMPERIS">Duombaze!$AH$367:$AH$378</definedName>
    <definedName name="SPT14U_GALINE_TEMPIMO_KILPA">Duombaze!$EB$367:$EB$378</definedName>
    <definedName name="SPT14U_GAMINTOJAI">RATAI!$I$387:$I$398</definedName>
    <definedName name="SPT14U_GRAZULAS">Duombaze!$AA$367:$AA$378</definedName>
    <definedName name="SPT14U_HIDRAULIKA">Duombaze!$AR$367:$AR$378</definedName>
    <definedName name="SPT14U_LIPDUKAI">Duombaze!$EI$367:$EI$378</definedName>
    <definedName name="SPT14U_Padangos_apkrova">RATAI!$D$387:$D$398</definedName>
    <definedName name="SPT14U_PAGRINDAS">Duombaze!$E$367:$E$378</definedName>
    <definedName name="SPT14U_PRIEKINE_TEMPIMO_KILPA">Duombaze!$CI$367:$CI$378</definedName>
    <definedName name="SPT14U_PURVASAUGIAI">Duombaze!$EX$367:$EX$378</definedName>
    <definedName name="SPT14U_RATAI">Duombaze!$ES$367:$ES$378</definedName>
    <definedName name="SPT14U_ratu_isnesimas">RATAI!#REF!</definedName>
    <definedName name="SPT14U_RATU_MODELIAI">RATAI!#REF!</definedName>
    <definedName name="SPT14U_ratu_skyles">RATAI!#REF!</definedName>
    <definedName name="SPT14U_SKLENDE">Duombaze!$FI$370:$FI$378</definedName>
    <definedName name="SPT14U_SPEC">Duombaze!$FH$367:$FH$378</definedName>
    <definedName name="SPT14U_STABDZIAI">Duombaze!$BH$367:$BH$378</definedName>
    <definedName name="SPT14U_STABDZIU_ISVADAI">Duombaze!$BR$367:$BR$378</definedName>
    <definedName name="SPT14U_STOVEJIMO_STABDIS">Duombaze!$CP$367:$CP$378</definedName>
    <definedName name="SPT14U_TENTAS_AIKSTELE">Duombaze!$DH$367:$DH$378</definedName>
    <definedName name="SPT14U_VIRSBORCIAI">Duombaze!$CY$367:$CY$378</definedName>
    <definedName name="SPT16_425_GAMINTOJAI">RATAI!$I$403:$I$404</definedName>
    <definedName name="SPT16_500_GAMINTOJAI">RATAI!$I$405:$I$407</definedName>
    <definedName name="SPT16_560_GAMINTOJAI">RATAI!$I$408</definedName>
    <definedName name="SPT16_RATAI2_ISMATAVIMAI">RATAI!$F$402:$F$414</definedName>
    <definedName name="SPT16U_APSVIETIMAS">Duombaze!$DQ$379:$DQ$390</definedName>
    <definedName name="SPT16U_ATRAMINE_KOJA">Duombaze!$CB$379:$CB$390</definedName>
    <definedName name="SPT16U_BAMPERIS">Duombaze!$AH$379:$AH$390</definedName>
    <definedName name="SPT16U_GALINE_TEMPIMO_KILPA">Duombaze!$EB$379:$EB$390</definedName>
    <definedName name="SPT16U_GAMINTOJAI">RATAI!$I$402:$I$414</definedName>
    <definedName name="SPT16U_GRAZULAS">Duombaze!$AA$379:$AA$390</definedName>
    <definedName name="SPT16U_HIDRAULIKA">Duombaze!$AR$379:$AR$390</definedName>
    <definedName name="SPT16U_LIPDUKAI">Duombaze!$EI$379:$EI$390</definedName>
    <definedName name="SPT16U_Padangos_apkrova">RATAI!$D$402:$D$414</definedName>
    <definedName name="SPT16U_PAGRINDAS">Duombaze!$E$379:$E$390</definedName>
    <definedName name="SPT16U_PRIEKINE_TEMPIMO_KILPA">Duombaze!$CI$379:$CI$390</definedName>
    <definedName name="SPT16U_PURVASAUGIAI">Duombaze!$EX$379:$EX$390</definedName>
    <definedName name="SPT16U_RATAI">Duombaze!$ES$379:$ES$390</definedName>
    <definedName name="SPT16U_ratu_isnesimas">RATAI!#REF!</definedName>
    <definedName name="SPT16U_RATU_MODELIAI">RATAI!#REF!</definedName>
    <definedName name="SPT16U_ratu_skyles">RATAI!#REF!</definedName>
    <definedName name="SPT16U_SPEC">Duombaze!$FH$379:$FH$390</definedName>
    <definedName name="SPT16U_STABDZIAI">Duombaze!$BH$379:$BH$390</definedName>
    <definedName name="SPT16U_STABDZIU_ISVADAI">Duombaze!$BR$379:$BR$390</definedName>
    <definedName name="SPT16U_STOVEJIMO_STABDIS">Duombaze!$CP$379:$CP$390</definedName>
    <definedName name="SPT16U_TENTAS_AIKSTELE">Duombaze!$DH$379:$DH$390</definedName>
    <definedName name="SPT16U_VIRSBORCIAI">Duombaze!$CY$379:$CY$390</definedName>
    <definedName name="SPT3.5_11_80_GAMINTOJAI">RATAI!$I$339</definedName>
    <definedName name="SPT3.5_APSVIETIMAS">Duombaze!$DQ$319:$DQ$330</definedName>
    <definedName name="SPT3.5_ATRAMINE_KOJA">Duombaze!$CB$319:$CB$330</definedName>
    <definedName name="SPT3.5_BAMPERIS">Duombaze!$AH$319:$AH$330</definedName>
    <definedName name="SPT3.5_GALINE_TEMPIMO_KILPA">Duombaze!$EB$319:$EB$330</definedName>
    <definedName name="SPT3.5_GAMINTOJAI">RATAI!$I$338:$I$349</definedName>
    <definedName name="SPT3.5_GRAZULAS">Duombaze!$AA$319:$AA$330</definedName>
    <definedName name="SPT3.5_HIDRAULIKA">Duombaze!$AR$319:$AR$330</definedName>
    <definedName name="SPT3.5_LIPDUKAI">Duombaze!$EI$319:$EI$330</definedName>
    <definedName name="SPT3.5_Padangos_apkrova">RATAI!$D$338:$D$349</definedName>
    <definedName name="SPT3.5_PAGRINDAS">Duombaze!$E$319:$E$330</definedName>
    <definedName name="SPT3.5_PRIEKINE_TEMPIMO_KILPA">Duombaze!$CI$319:$CI$330</definedName>
    <definedName name="SPT3.5_PURVASAUGIAI">Duombaze!$EX$319:$EX$330</definedName>
    <definedName name="SPT3.5_RATAI">Duombaze!$ES$319:$ES$330</definedName>
    <definedName name="SPT3.5_RATAI2_ISMATAVIMAI">RATAI!$F$338:$F$349</definedName>
    <definedName name="SPT3.5_ratu_isnesimas">RATAI!#REF!</definedName>
    <definedName name="SPT3.5_RATU_MODELIAI">RATAI!#REF!</definedName>
    <definedName name="SPT3.5_ratu_skyles">RATAI!#REF!</definedName>
    <definedName name="SPT3.5_SPEC">Duombaze!$FH$319:$FH$330</definedName>
    <definedName name="SPT3.5_STABDZIAI">Duombaze!$BH$319:$BH$330</definedName>
    <definedName name="SPT3.5_STABDZIU_ISVADAI">Duombaze!$BR$319:$BR$330</definedName>
    <definedName name="SPT3.5_STOVEJIMO_STABDIS">Duombaze!$CP$319:$CP$330</definedName>
    <definedName name="SPT3.5_TENTAS_AIKSTELE">Duombaze!$DH$319:$DH$330</definedName>
    <definedName name="SPT3.5_VIRSBORCIAI">Duombaze!$CY$319:$CY$330</definedName>
    <definedName name="SPT5_11_80_GAMINTOJAI">RATAI!$I$351</definedName>
    <definedName name="SPT5_400_60_GAMINTOJAI">RATAI!$I$352:$I$353</definedName>
    <definedName name="SPT5_APSVIETIMAS">Duombaze!$DQ$331:$DQ$342</definedName>
    <definedName name="SPT5_ATRAMINE_KOJA">Duombaze!$CB$331:$CB$342</definedName>
    <definedName name="SPT5_BAMPERIS">Duombaze!$AH$331:$AH$342</definedName>
    <definedName name="SPT5_GAMINTOJAI">RATAI!$I$350:$I$362</definedName>
    <definedName name="SPT5_GRAZULAS">Duombaze!$AA$331:$AA$342</definedName>
    <definedName name="SPT5_HIDRAULIKA">Duombaze!$AR$331:$AR$342</definedName>
    <definedName name="SPT5_LIPDUKAI">Duombaze!$EI$331:$EI$342</definedName>
    <definedName name="SPT5_Padangos_apkrova">RATAI!$D$350:$D$362</definedName>
    <definedName name="SPT5_PAGRINDAS">Duombaze!$E$331:$E$342</definedName>
    <definedName name="SPT5_PRIEKINE_TEMPIMO_KILPA">Duombaze!$CI$331:$CI$342</definedName>
    <definedName name="SPT5_PURVASAUGIAI">Duombaze!$EX$331:$EX$342</definedName>
    <definedName name="SPT5_RATAI">Duombaze!$ES$331:$ES$342</definedName>
    <definedName name="SPT5_RATAI2_ISMATAVIMAI">RATAI!$F$350:$F$362</definedName>
    <definedName name="SPT5_ratu_isnesimas">RATAI!#REF!</definedName>
    <definedName name="SPT5_RATU_MODELIAI">RATAI!#REF!</definedName>
    <definedName name="SPT5_ratu_skyles">RATAI!#REF!</definedName>
    <definedName name="SPT5_SPEC">Duombaze!$FH$331:$FH$342</definedName>
    <definedName name="SPT5_STABDZIAI">Duombaze!$BH$331:$BH$342</definedName>
    <definedName name="SPT5_STABDZIU_ISVADAI">Duombaze!$BR$331:$BR$342</definedName>
    <definedName name="SPT5_STOVEJIMO_STABDIS">Duombaze!$CP$331:$CP$342</definedName>
    <definedName name="SPT5_TENTAS_AIKSTELE">Duombaze!$DH$331:$DH$342</definedName>
    <definedName name="SPT5_VIRSBORCIAI">Duombaze!$CY$331:$CY$342</definedName>
    <definedName name="STARCOBKT_RASTAS">#REF!</definedName>
    <definedName name="STRACOBKT_RASTAS">#REF!</definedName>
    <definedName name="taip_ne">Sablonas!$D$1:$E$1</definedName>
    <definedName name="taip_ne_guma">Sablonas!$F$1:$G$1</definedName>
    <definedName name="TRECIAS_RATU_ISNESIMAS">#REF!</definedName>
    <definedName name="UHF08_400_GAMINTOJAI">RATAI!$I$4:$I$5</definedName>
    <definedName name="UHF08_APVIETIMAS">Duombaze!$DQ$3:$DQ$15</definedName>
    <definedName name="UHF08_ATRAMINE_KOJA">Duombaze!$CB$3:$CB$15</definedName>
    <definedName name="UHF08_BAMPERIS">Duombaze!$AG$3:$AG$15</definedName>
    <definedName name="UHF08_GALINE_TEMPIMO_KILPA">Duombaze!$EB$3:$EB$15</definedName>
    <definedName name="UHF08_GAMINTOJAI">RATAI!$I$3:$I$15</definedName>
    <definedName name="UHF08_GRAZULAS">Duombaze!$AA$3:$AA$15</definedName>
    <definedName name="UHF08_HIDRAULIKA">Duombaze!$AR$3:$AR$15</definedName>
    <definedName name="UHF08_LIPDUKAI">Duombaze!$EI$3:$EI$15</definedName>
    <definedName name="UHF08_Padangos_apkrova">RATAI!$D$3:$D$15</definedName>
    <definedName name="UHF08_PAGRINDAS">Duombaze!$E$3:$E$15</definedName>
    <definedName name="UHF08_PRIEKINE_TEMPIMO_KILPA">Duombaze!$CI$3:$CI$15</definedName>
    <definedName name="UHF08_PURVASAUGIAI">Duombaze!$EX$3:$EX$15</definedName>
    <definedName name="UHF08_RATAI">Duombaze!$ES$3:$ES$15</definedName>
    <definedName name="UHF08_RATAI2_ISMATAVIMAI">RATAI!$F$3:$F$15</definedName>
    <definedName name="UHF08_ratu_isnesimas">RATAI!#REF!</definedName>
    <definedName name="UHF08_RATU_MODELIAI">RATAI!#REF!</definedName>
    <definedName name="UHF08_ratu_skyles">RATAI!#REF!</definedName>
    <definedName name="UHF08_SPEC">Duombaze!$FK$3:$FK$15</definedName>
    <definedName name="UHF08_STABDZIAI">Duombaze!$BH$3:$BH$15</definedName>
    <definedName name="UHF08_STABDZIU_ISVADAI">Duombaze!$BQ$3:$BQ$15</definedName>
    <definedName name="UHF08_STOVEJIMO_STABDIS">Duombaze!$CP$3:$CP$15</definedName>
    <definedName name="UHF08_TENTAS_AIKSTELE">Duombaze!$DH$3:$DH$15</definedName>
    <definedName name="UHF08_VIRSBORCIAI">Duombaze!$CY$3:$CY$15</definedName>
    <definedName name="UHF10_400_GAMINTOJAI">RATAI!$I$17:$I$18</definedName>
    <definedName name="UHF10_520_GAMINTOJAI">RATAI!$I$19</definedName>
    <definedName name="UHF10_APSVIETIMAS">Duombaze!$DQ$16:$DQ$27</definedName>
    <definedName name="UHF10_ATRAMINE_KOJA">Duombaze!$CB$16:$CB$27</definedName>
    <definedName name="UHF10_BAMPERIS">Duombaze!$AH$16:$AH$27</definedName>
    <definedName name="UHF10_GALINE_TEMPIMO_KILPA">Duombaze!$EB$16:$EB$27</definedName>
    <definedName name="UHF10_GAMINTOJAI">RATAI!$I$16:$I$27</definedName>
    <definedName name="UHF10_GRAZULAS">Duombaze!$AA$16:$AA$27</definedName>
    <definedName name="UHF10_HIDRAULIKA">Duombaze!$AR$16:$AR$27</definedName>
    <definedName name="UHF10_LIPDUKAI">Duombaze!$EI$16:$EI$27</definedName>
    <definedName name="UHF10_Padangos_apkrova">RATAI!$D$16:$D$27</definedName>
    <definedName name="UHF10_PAGRINDAS">Duombaze!$E$16:$E$27</definedName>
    <definedName name="UHF10_PRIEKINE_TEMPIMO_KILPA">Duombaze!$CI$16:$CI$27</definedName>
    <definedName name="UHF10_PURVASAUGIAI">Duombaze!$EX$16:$EX$27</definedName>
    <definedName name="UHF10_RATAI">Duombaze!$ES$16:$ES$27</definedName>
    <definedName name="UHF10_RATAI2_ISMATAVIMAI">RATAI!$F$16:$F$27</definedName>
    <definedName name="UHF10_ratu_isnesimas">RATAI!#REF!</definedName>
    <definedName name="UHF10_RATU_MODELIAI">RATAI!#REF!</definedName>
    <definedName name="UHF10_ratu_skyles">RATAI!#REF!</definedName>
    <definedName name="UHF10_SPEC">Duombaze!$FH$16:$FH$27</definedName>
    <definedName name="UHF10_STABDZIAI">Duombaze!$BH$16:$BH$27</definedName>
    <definedName name="UHF10_STABDZIU_ISVADAI">Duombaze!$BR$16:$BR$27</definedName>
    <definedName name="UHF10_STOVEJIMO_STABDIS">Duombaze!$CP$16:$CP$27</definedName>
    <definedName name="UHF10_TENTAS_AIKSTELE">Duombaze!$DH$16:$DH$27</definedName>
    <definedName name="UHF10_VIRSBORCIAI">Duombaze!$CY$16:$CY$27</definedName>
    <definedName name="Uzsakymo_registro_gaminiai">UzasakymuRegistras!$A$1:$A$6</definedName>
    <definedName name="Z_06DB2853_7D68_4CCD_B200_5668C8C6C2AC_.wvu.Cols" localSheetId="1" hidden="1">Duombaze!#REF!,Duombaze!$DN:$DO,Duombaze!$DY:$DZ</definedName>
    <definedName name="Z_06DB2853_7D68_4CCD_B200_5668C8C6C2AC_.wvu.Cols" localSheetId="0" hidden="1">Sablonas!$AD:$AH,Sablonas!$AJ:$AL,Sablonas!$EI:$ER,Sablonas!$OE:$ON,Sablonas!$YA:$YJ,Sablonas!$AHW:$AIF,Sablonas!$ARS:$ASB,Sablonas!$BBO:$BBX,Sablonas!$BLK:$BLT,Sablonas!$BVG:$BVP,Sablonas!$CFC:$CFL,Sablonas!$COY:$CPH,Sablonas!$CYU:$CZD,Sablonas!$DIQ:$DIZ,Sablonas!$DSM:$DSV,Sablonas!$ECI:$ECR,Sablonas!$EME:$EMN,Sablonas!$EWA:$EWJ,Sablonas!$FFW:$FGF,Sablonas!$FPS:$FQB,Sablonas!$FZO:$FZX,Sablonas!$GJK:$GJT,Sablonas!$GTG:$GTP,Sablonas!$HDC:$HDL,Sablonas!$HMY:$HNH,Sablonas!$HWU:$HXD,Sablonas!$IGQ:$IGZ,Sablonas!$IQM:$IQV,Sablonas!$JAI:$JAR,Sablonas!$JKE:$JKN,Sablonas!$JUA:$JUJ,Sablonas!$KDW:$KEF,Sablonas!$KNS:$KOB,Sablonas!$KXO:$KXX,Sablonas!$LHK:$LHT,Sablonas!$LRG:$LRP,Sablonas!$MBC:$MBL,Sablonas!$MKY:$MLH,Sablonas!$MUU:$MVD,Sablonas!$NEQ:$NEZ,Sablonas!$NOM:$NOV,Sablonas!$NYI:$NYR,Sablonas!$OIE:$OIN,Sablonas!$OSA:$OSJ,Sablonas!$PBW:$PCF,Sablonas!$PLS:$PMB,Sablonas!$PVO:$PVX,Sablonas!$QFK:$QFT,Sablonas!$QPG:$QPP,Sablonas!$QZC:$QZL,Sablonas!$RIY:$RJH,Sablonas!$RSU:$RTD,Sablonas!$SCQ:$SCZ,Sablonas!$SMM:$SMV,Sablonas!$SWI:$SWR,Sablonas!$TGE:$TGN,Sablonas!$TQA:$TQJ,Sablonas!$TZW:$UAF,Sablonas!$UJS:$UKB,Sablonas!$UTO:$UTX,Sablonas!$VDK:$VDT,Sablonas!$VNG:$VNP,Sablonas!$VSL:$VSN</definedName>
    <definedName name="Z_06DB2853_7D68_4CCD_B200_5668C8C6C2AC_.wvu.FilterData" localSheetId="1" hidden="1">Duombaze!$C$1:$HB$590</definedName>
    <definedName name="Z_06DB2853_7D68_4CCD_B200_5668C8C6C2AC_.wvu.FilterData" localSheetId="7" hidden="1">RATAI!$A$1:$AA$595</definedName>
    <definedName name="Z_06DB2853_7D68_4CCD_B200_5668C8C6C2AC_.wvu.PrintArea" localSheetId="0" hidden="1">Sablonas!$A$1:$AA$119</definedName>
    <definedName name="Z_5C9FA074_3174_4651_92BB_F6B5D711B431_.wvu.Cols" localSheetId="1" hidden="1">Duombaze!#REF!,Duombaze!$DN:$DO,Duombaze!$DY:$DZ</definedName>
    <definedName name="Z_5C9FA074_3174_4651_92BB_F6B5D711B431_.wvu.Cols" localSheetId="0" hidden="1">Sablonas!$AD:$AH,Sablonas!$AJ:$AL,Sablonas!$EI:$ER,Sablonas!$OE:$ON,Sablonas!$YA:$YJ,Sablonas!$AHW:$AIF,Sablonas!$ARS:$ASB,Sablonas!$BBO:$BBX,Sablonas!$BLK:$BLT,Sablonas!$BVG:$BVP,Sablonas!$CFC:$CFL,Sablonas!$COY:$CPH,Sablonas!$CYU:$CZD,Sablonas!$DIQ:$DIZ,Sablonas!$DSM:$DSV,Sablonas!$ECI:$ECR,Sablonas!$EME:$EMN,Sablonas!$EWA:$EWJ,Sablonas!$FFW:$FGF,Sablonas!$FPS:$FQB,Sablonas!$FZO:$FZX,Sablonas!$GJK:$GJT,Sablonas!$GTG:$GTP,Sablonas!$HDC:$HDL,Sablonas!$HMY:$HNH,Sablonas!$HWU:$HXD,Sablonas!$IGQ:$IGZ,Sablonas!$IQM:$IQV,Sablonas!$JAI:$JAR,Sablonas!$JKE:$JKN,Sablonas!$JUA:$JUJ,Sablonas!$KDW:$KEF,Sablonas!$KNS:$KOB,Sablonas!$KXO:$KXX,Sablonas!$LHK:$LHT,Sablonas!$LRG:$LRP,Sablonas!$MBC:$MBL,Sablonas!$MKY:$MLH,Sablonas!$MUU:$MVD,Sablonas!$NEQ:$NEZ,Sablonas!$NOM:$NOV,Sablonas!$NYI:$NYR,Sablonas!$OIE:$OIN,Sablonas!$OSA:$OSJ,Sablonas!$PBW:$PCF,Sablonas!$PLS:$PMB,Sablonas!$PVO:$PVX,Sablonas!$QFK:$QFT,Sablonas!$QPG:$QPP,Sablonas!$QZC:$QZL,Sablonas!$RIY:$RJH,Sablonas!$RSU:$RTD,Sablonas!$SCQ:$SCZ,Sablonas!$SMM:$SMV,Sablonas!$SWI:$SWR,Sablonas!$TGE:$TGN,Sablonas!$TQA:$TQJ,Sablonas!$TZW:$UAF,Sablonas!$UJS:$UKB,Sablonas!$UTO:$UTX,Sablonas!$VDK:$VDT,Sablonas!$VNG:$VNP,Sablonas!$VSL:$VSN</definedName>
    <definedName name="Z_5C9FA074_3174_4651_92BB_F6B5D711B431_.wvu.FilterData" localSheetId="1" hidden="1">Duombaze!$C$1:$HB$590</definedName>
    <definedName name="Z_5C9FA074_3174_4651_92BB_F6B5D711B431_.wvu.FilterData" localSheetId="7" hidden="1">RATAI!$A$1:$AA$595</definedName>
    <definedName name="Z_5C9FA074_3174_4651_92BB_F6B5D711B431_.wvu.PrintArea" localSheetId="0" hidden="1">Sablonas!$A$1:$AA$119</definedName>
    <definedName name="Z_DED96869_3237_47A8_8703_6FAD48A16335_.wvu.Cols" localSheetId="1" hidden="1">Duombaze!#REF!</definedName>
    <definedName name="Z_DED96869_3237_47A8_8703_6FAD48A16335_.wvu.Cols" localSheetId="7" hidden="1">RATAI!$N:$O</definedName>
    <definedName name="Z_DED96869_3237_47A8_8703_6FAD48A16335_.wvu.Cols" localSheetId="0" hidden="1">Sablonas!$AD:$AH,Sablonas!$EI:$ER,Sablonas!$OE:$ON,Sablonas!$YA:$YJ,Sablonas!$AHW:$AIF,Sablonas!$ARS:$ASB,Sablonas!$BBO:$BBX,Sablonas!$BLK:$BLT,Sablonas!$BVG:$BVP,Sablonas!$CFC:$CFL,Sablonas!$COY:$CPH,Sablonas!$CYU:$CZD,Sablonas!$DIQ:$DIZ,Sablonas!$DSM:$DSV,Sablonas!$ECI:$ECR,Sablonas!$EME:$EMN,Sablonas!$EWA:$EWJ,Sablonas!$FFW:$FGF,Sablonas!$FPS:$FQB,Sablonas!$FZO:$FZX,Sablonas!$GJK:$GJT,Sablonas!$GTG:$GTP,Sablonas!$HDC:$HDL,Sablonas!$HMY:$HNH,Sablonas!$HWU:$HXD,Sablonas!$IGQ:$IGZ,Sablonas!$IQM:$IQV,Sablonas!$JAI:$JAR,Sablonas!$JKE:$JKN,Sablonas!$JUA:$JUJ,Sablonas!$KDW:$KEF,Sablonas!$KNS:$KOB,Sablonas!$KXO:$KXX,Sablonas!$LHK:$LHT,Sablonas!$LRG:$LRP,Sablonas!$MBC:$MBL,Sablonas!$MKY:$MLH,Sablonas!$MUU:$MVD,Sablonas!$NEQ:$NEZ,Sablonas!$NOM:$NOV,Sablonas!$NYI:$NYR,Sablonas!$OIE:$OIN,Sablonas!$OSA:$OSJ,Sablonas!$PBW:$PCF,Sablonas!$PLS:$PMB,Sablonas!$PVO:$PVX,Sablonas!$QFK:$QFT,Sablonas!$QPG:$QPP,Sablonas!$QZC:$QZL,Sablonas!$RIY:$RJH,Sablonas!$RSU:$RTD,Sablonas!$SCQ:$SCZ,Sablonas!$SMM:$SMV,Sablonas!$SWI:$SWR,Sablonas!$TGE:$TGN,Sablonas!$TQA:$TQJ,Sablonas!$TZW:$UAF,Sablonas!$UJS:$UKB,Sablonas!$UTO:$UTX,Sablonas!$VDK:$VDT,Sablonas!$VNG:$VNP,Sablonas!$VSL:$VSN</definedName>
    <definedName name="Z_DED96869_3237_47A8_8703_6FAD48A16335_.wvu.FilterData" localSheetId="1" hidden="1">Duombaze!$C$1:$HB$590</definedName>
    <definedName name="Z_DED96869_3237_47A8_8703_6FAD48A16335_.wvu.FilterData" localSheetId="7" hidden="1">RATAI!$C$1:$F$595</definedName>
    <definedName name="Z_DED96869_3237_47A8_8703_6FAD48A16335_.wvu.PrintArea" localSheetId="0" hidden="1">Sablonas!$A$1:$AA$119</definedName>
  </definedNames>
  <calcPr calcId="181029"/>
  <customWorkbookViews>
    <customWorkbookView name="„Windows“ vartotojas - Individuali peržiūra" guid="{06DB2853-7D68-4CCD-B200-5668C8C6C2AC}" mergeInterval="0" personalView="1" maximized="1" windowWidth="1916" windowHeight="854" tabRatio="621" activeSheetId="1"/>
    <customWorkbookView name="user - Personal View" guid="{DED96869-3237-47A8-8703-6FAD48A16335}" mergeInterval="0" personalView="1" maximized="1" windowWidth="1596" windowHeight="675" tabRatio="621" activeSheetId="1"/>
    <customWorkbookView name="Modestas - Personal View" guid="{5C9FA074-3174-4651-92BB-F6B5D711B431}" mergeInterval="0" personalView="1" maximized="1" windowWidth="1436" windowHeight="675" tabRatio="621" activeSheetId="1"/>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I497" i="2" l="1"/>
  <c r="BI487" i="2"/>
  <c r="BI457" i="2"/>
  <c r="J492" i="4" l="1"/>
  <c r="J493" i="4"/>
  <c r="F493" i="4"/>
  <c r="Q495" i="2" l="1"/>
  <c r="Q496" i="2"/>
  <c r="Q497" i="2"/>
  <c r="Q498" i="2"/>
  <c r="Q499" i="2"/>
  <c r="P495" i="2"/>
  <c r="P496" i="2"/>
  <c r="P497" i="2"/>
  <c r="P498" i="2"/>
  <c r="P499" i="2"/>
  <c r="P485" i="2"/>
  <c r="P486" i="2"/>
  <c r="P487" i="2"/>
  <c r="P488" i="2"/>
  <c r="P489" i="2"/>
  <c r="P490" i="2"/>
  <c r="P491" i="2"/>
  <c r="P492" i="2"/>
  <c r="P493" i="2"/>
  <c r="P494" i="2"/>
  <c r="P484" i="2"/>
  <c r="E485" i="2"/>
  <c r="FU436" i="2" l="1"/>
  <c r="CY506" i="2" l="1"/>
  <c r="E189" i="2"/>
  <c r="E188" i="2"/>
  <c r="DQ567" i="2" l="1"/>
  <c r="DQ553" i="2"/>
  <c r="DQ538" i="2"/>
  <c r="DQ512" i="2"/>
  <c r="DQ383" i="2"/>
  <c r="DQ371" i="2"/>
  <c r="DQ300" i="2"/>
  <c r="DQ285" i="2"/>
  <c r="DQ206" i="2"/>
  <c r="DQ205" i="2"/>
  <c r="DQ204" i="2"/>
  <c r="DQ183" i="2"/>
  <c r="DQ182" i="2"/>
  <c r="DQ181" i="2"/>
  <c r="DQ180" i="2"/>
  <c r="DQ169" i="2"/>
  <c r="DQ168" i="2"/>
  <c r="DQ167" i="2"/>
  <c r="O37" i="1" l="1"/>
  <c r="DQ566" i="2"/>
  <c r="DQ565" i="2"/>
  <c r="DQ552" i="2"/>
  <c r="DQ551" i="2"/>
  <c r="DQ536" i="2"/>
  <c r="DQ523" i="2"/>
  <c r="DQ511" i="2"/>
  <c r="DQ510" i="2"/>
  <c r="DQ508" i="2"/>
  <c r="DQ178" i="2"/>
  <c r="DQ177" i="2"/>
  <c r="DQ105" i="2"/>
  <c r="DQ194" i="2"/>
  <c r="DQ193" i="2"/>
  <c r="DQ192" i="2"/>
  <c r="DQ228" i="2"/>
  <c r="DQ227" i="2"/>
  <c r="DQ225" i="2"/>
  <c r="DQ224" i="2"/>
  <c r="DQ312" i="2"/>
  <c r="BH311" i="2"/>
  <c r="BH310" i="2"/>
  <c r="BH225" i="2"/>
  <c r="BH192" i="2"/>
  <c r="BH191" i="2"/>
  <c r="CI224" i="2"/>
  <c r="E307" i="2"/>
  <c r="E226" i="2"/>
  <c r="E225" i="2"/>
  <c r="E224" i="2"/>
  <c r="E179" i="2"/>
  <c r="J226" i="4" l="1"/>
  <c r="F226" i="4"/>
  <c r="EN188" i="2"/>
  <c r="EN189" i="2"/>
  <c r="EN190" i="2"/>
  <c r="EN191" i="2"/>
  <c r="EN192" i="2"/>
  <c r="EN193" i="2"/>
  <c r="FR495" i="2" l="1"/>
  <c r="FR496" i="2"/>
  <c r="FR497" i="2"/>
  <c r="FR498" i="2"/>
  <c r="FR499" i="2"/>
  <c r="FR500" i="2"/>
  <c r="FR501" i="2"/>
  <c r="FR502" i="2"/>
  <c r="FR503" i="2"/>
  <c r="FQ495" i="2"/>
  <c r="FQ496" i="2"/>
  <c r="FQ497" i="2"/>
  <c r="FQ498" i="2"/>
  <c r="FQ499" i="2"/>
  <c r="FQ500" i="2"/>
  <c r="FQ501" i="2"/>
  <c r="FQ502" i="2"/>
  <c r="FQ503" i="2"/>
  <c r="BW495" i="2"/>
  <c r="BX495" i="2"/>
  <c r="BW496" i="2"/>
  <c r="BX496" i="2"/>
  <c r="BW497" i="2"/>
  <c r="BX497" i="2"/>
  <c r="BW498" i="2"/>
  <c r="BX498" i="2"/>
  <c r="BW499" i="2"/>
  <c r="BX499" i="2"/>
  <c r="BW500" i="2"/>
  <c r="BX500" i="2"/>
  <c r="BW501" i="2"/>
  <c r="BX501" i="2"/>
  <c r="BW502" i="2"/>
  <c r="BX502" i="2"/>
  <c r="BW503" i="2"/>
  <c r="BX503" i="2"/>
  <c r="J515" i="4" l="1"/>
  <c r="F515" i="4"/>
  <c r="EI484" i="2"/>
  <c r="EI485" i="2"/>
  <c r="EI486" i="2"/>
  <c r="EI487" i="2"/>
  <c r="EI488" i="2"/>
  <c r="EI489" i="2"/>
  <c r="EI490" i="2"/>
  <c r="EI491" i="2"/>
  <c r="EI492" i="2"/>
  <c r="EI493" i="2"/>
  <c r="EI494" i="2"/>
  <c r="EI495" i="2"/>
  <c r="EI496" i="2"/>
  <c r="EI497" i="2"/>
  <c r="EI498" i="2"/>
  <c r="EI499" i="2"/>
  <c r="EI500" i="2"/>
  <c r="EI501" i="2"/>
  <c r="EI502" i="2"/>
  <c r="EI503" i="2"/>
  <c r="CU495" i="2" l="1"/>
  <c r="CU496" i="2"/>
  <c r="CU497" i="2"/>
  <c r="CU498" i="2"/>
  <c r="CU499" i="2"/>
  <c r="CU500" i="2"/>
  <c r="CU501" i="2"/>
  <c r="CU502" i="2"/>
  <c r="CU503" i="2"/>
  <c r="CT495" i="2"/>
  <c r="CT496" i="2"/>
  <c r="CT497" i="2"/>
  <c r="CT498" i="2"/>
  <c r="CT499" i="2"/>
  <c r="CT500" i="2"/>
  <c r="CT501" i="2"/>
  <c r="CT502" i="2"/>
  <c r="CT503" i="2"/>
  <c r="J422" i="4" l="1"/>
  <c r="AA393" i="2"/>
  <c r="AA394" i="2"/>
  <c r="AA395" i="2"/>
  <c r="AA396" i="2"/>
  <c r="AA397" i="2"/>
  <c r="AA398" i="2"/>
  <c r="AA399" i="2"/>
  <c r="AA400" i="2"/>
  <c r="AA401" i="2"/>
  <c r="AA402" i="2"/>
  <c r="EN524" i="2" l="1"/>
  <c r="EN519" i="2"/>
  <c r="EO519" i="2"/>
  <c r="EN520" i="2"/>
  <c r="EO520" i="2"/>
  <c r="EN521" i="2"/>
  <c r="EO521" i="2"/>
  <c r="EN522" i="2"/>
  <c r="EO522" i="2"/>
  <c r="EN523" i="2"/>
  <c r="EO523" i="2"/>
  <c r="EO524" i="2"/>
  <c r="EN525" i="2"/>
  <c r="EO525" i="2"/>
  <c r="EN526" i="2"/>
  <c r="EO526" i="2"/>
  <c r="EN527" i="2"/>
  <c r="EO527" i="2"/>
  <c r="EN528" i="2"/>
  <c r="EO528" i="2"/>
  <c r="EN529" i="2"/>
  <c r="EO529" i="2"/>
  <c r="EN530" i="2"/>
  <c r="EO530" i="2"/>
  <c r="EN531" i="2"/>
  <c r="EO531" i="2"/>
  <c r="DW519" i="2"/>
  <c r="DX519" i="2"/>
  <c r="DW520" i="2"/>
  <c r="DX520" i="2"/>
  <c r="DW521" i="2"/>
  <c r="DX521" i="2"/>
  <c r="DW522" i="2"/>
  <c r="DX522" i="2"/>
  <c r="DW523" i="2"/>
  <c r="DX523" i="2"/>
  <c r="DW524" i="2"/>
  <c r="DX524" i="2"/>
  <c r="DW525" i="2"/>
  <c r="DX525" i="2"/>
  <c r="DW526" i="2"/>
  <c r="DX526" i="2"/>
  <c r="DW527" i="2"/>
  <c r="DX527" i="2"/>
  <c r="DW528" i="2"/>
  <c r="DX528" i="2"/>
  <c r="DW529" i="2"/>
  <c r="DX529" i="2"/>
  <c r="DW530" i="2"/>
  <c r="DX530" i="2"/>
  <c r="DW531" i="2"/>
  <c r="DX531" i="2"/>
  <c r="DL519" i="2"/>
  <c r="DM519" i="2"/>
  <c r="DL520" i="2"/>
  <c r="DM520" i="2"/>
  <c r="DL521" i="2"/>
  <c r="DM521" i="2"/>
  <c r="DL522" i="2"/>
  <c r="DM522" i="2"/>
  <c r="DL523" i="2"/>
  <c r="DM523" i="2"/>
  <c r="DL524" i="2"/>
  <c r="DM524" i="2"/>
  <c r="DL525" i="2"/>
  <c r="DM525" i="2"/>
  <c r="DL526" i="2"/>
  <c r="DM526" i="2"/>
  <c r="DL527" i="2"/>
  <c r="DM527" i="2"/>
  <c r="DL528" i="2"/>
  <c r="DM528" i="2"/>
  <c r="DL529" i="2"/>
  <c r="DM529" i="2"/>
  <c r="DL530" i="2"/>
  <c r="DM530" i="2"/>
  <c r="DL531" i="2"/>
  <c r="DM531" i="2"/>
  <c r="DC519" i="2"/>
  <c r="DD519" i="2"/>
  <c r="DC520" i="2"/>
  <c r="DD520" i="2"/>
  <c r="DC521" i="2"/>
  <c r="DD521" i="2"/>
  <c r="DC522" i="2"/>
  <c r="DD522" i="2"/>
  <c r="DC523" i="2"/>
  <c r="DD523" i="2"/>
  <c r="DC524" i="2"/>
  <c r="DD524" i="2"/>
  <c r="DC525" i="2"/>
  <c r="DD525" i="2"/>
  <c r="DC526" i="2"/>
  <c r="DD526" i="2"/>
  <c r="DC527" i="2"/>
  <c r="DD527" i="2"/>
  <c r="DC528" i="2"/>
  <c r="DD528" i="2"/>
  <c r="DC529" i="2"/>
  <c r="DD529" i="2"/>
  <c r="DC530" i="2"/>
  <c r="DD530" i="2"/>
  <c r="DC531" i="2"/>
  <c r="DD531" i="2"/>
  <c r="CT519" i="2"/>
  <c r="CU519" i="2"/>
  <c r="CT520" i="2"/>
  <c r="CU520" i="2"/>
  <c r="CT521" i="2"/>
  <c r="CU521" i="2"/>
  <c r="CT522" i="2"/>
  <c r="CU522" i="2"/>
  <c r="CT523" i="2"/>
  <c r="CU523" i="2"/>
  <c r="CT524" i="2"/>
  <c r="CU524" i="2"/>
  <c r="CT525" i="2"/>
  <c r="CU525" i="2"/>
  <c r="CT526" i="2"/>
  <c r="CU526" i="2"/>
  <c r="CT527" i="2"/>
  <c r="CU527" i="2"/>
  <c r="CT528" i="2"/>
  <c r="CU528" i="2"/>
  <c r="CT529" i="2"/>
  <c r="CU529" i="2"/>
  <c r="CT530" i="2"/>
  <c r="CU530" i="2"/>
  <c r="CT531" i="2"/>
  <c r="CU531" i="2"/>
  <c r="CK519" i="2"/>
  <c r="CL519" i="2"/>
  <c r="CK520" i="2"/>
  <c r="CL520" i="2"/>
  <c r="CK521" i="2"/>
  <c r="CL521" i="2"/>
  <c r="CK522" i="2"/>
  <c r="CL522" i="2"/>
  <c r="CK523" i="2"/>
  <c r="CL523" i="2"/>
  <c r="CK524" i="2"/>
  <c r="CL524" i="2"/>
  <c r="CK525" i="2"/>
  <c r="CL525" i="2"/>
  <c r="CK526" i="2"/>
  <c r="CL526" i="2"/>
  <c r="CK527" i="2"/>
  <c r="CL527" i="2"/>
  <c r="CK528" i="2"/>
  <c r="CL528" i="2"/>
  <c r="CK529" i="2"/>
  <c r="CL529" i="2"/>
  <c r="CK530" i="2"/>
  <c r="CL530" i="2"/>
  <c r="CK531" i="2"/>
  <c r="CL531" i="2"/>
  <c r="CD519" i="2"/>
  <c r="CE519" i="2"/>
  <c r="CD520" i="2"/>
  <c r="CE520" i="2"/>
  <c r="CD521" i="2"/>
  <c r="CE521" i="2"/>
  <c r="CD522" i="2"/>
  <c r="CE522" i="2"/>
  <c r="CD523" i="2"/>
  <c r="CE523" i="2"/>
  <c r="CD524" i="2"/>
  <c r="CE524" i="2"/>
  <c r="CD525" i="2"/>
  <c r="CE525" i="2"/>
  <c r="CD526" i="2"/>
  <c r="CE526" i="2"/>
  <c r="CD527" i="2"/>
  <c r="CE527" i="2"/>
  <c r="CD528" i="2"/>
  <c r="CE528" i="2"/>
  <c r="CD529" i="2"/>
  <c r="CE529" i="2"/>
  <c r="CD530" i="2"/>
  <c r="CE530" i="2"/>
  <c r="CD531" i="2"/>
  <c r="CE531" i="2"/>
  <c r="BM519" i="2"/>
  <c r="BN519" i="2"/>
  <c r="BM520" i="2"/>
  <c r="BN520" i="2"/>
  <c r="BM521" i="2"/>
  <c r="BN521" i="2"/>
  <c r="BM522" i="2"/>
  <c r="BN522" i="2"/>
  <c r="BM523" i="2"/>
  <c r="BN523" i="2"/>
  <c r="BM524" i="2"/>
  <c r="BN524" i="2"/>
  <c r="BM525" i="2"/>
  <c r="BN525" i="2"/>
  <c r="BM526" i="2"/>
  <c r="BN526" i="2"/>
  <c r="BM527" i="2"/>
  <c r="BN527" i="2"/>
  <c r="BM528" i="2"/>
  <c r="BN528" i="2"/>
  <c r="BM529" i="2"/>
  <c r="BN529" i="2"/>
  <c r="BM530" i="2"/>
  <c r="BN530" i="2"/>
  <c r="BM531" i="2"/>
  <c r="BN531" i="2"/>
  <c r="BC519" i="2"/>
  <c r="BD519" i="2"/>
  <c r="BC520" i="2"/>
  <c r="BD520" i="2"/>
  <c r="BC521" i="2"/>
  <c r="BD521" i="2"/>
  <c r="BC522" i="2"/>
  <c r="BD522" i="2"/>
  <c r="BC523" i="2"/>
  <c r="BD523" i="2"/>
  <c r="BC524" i="2"/>
  <c r="BD524" i="2"/>
  <c r="BC525" i="2"/>
  <c r="BD525" i="2"/>
  <c r="BC526" i="2"/>
  <c r="BD526" i="2"/>
  <c r="BC527" i="2"/>
  <c r="BD527" i="2"/>
  <c r="BC528" i="2"/>
  <c r="BD528" i="2"/>
  <c r="BC529" i="2"/>
  <c r="BD529" i="2"/>
  <c r="BC530" i="2"/>
  <c r="BD530" i="2"/>
  <c r="BC531" i="2"/>
  <c r="BD531" i="2"/>
  <c r="AM519" i="2"/>
  <c r="AN519" i="2"/>
  <c r="AM520" i="2"/>
  <c r="AN520" i="2"/>
  <c r="AM521" i="2"/>
  <c r="AN521" i="2"/>
  <c r="AM522" i="2"/>
  <c r="AN522" i="2"/>
  <c r="AM523" i="2"/>
  <c r="AN523" i="2"/>
  <c r="AM524" i="2"/>
  <c r="AN524" i="2"/>
  <c r="AM525" i="2"/>
  <c r="AN525" i="2"/>
  <c r="AM526" i="2"/>
  <c r="AN526" i="2"/>
  <c r="AM527" i="2"/>
  <c r="AN527" i="2"/>
  <c r="AM528" i="2"/>
  <c r="AN528" i="2"/>
  <c r="AM529" i="2"/>
  <c r="AN529" i="2"/>
  <c r="AM530" i="2"/>
  <c r="AN530" i="2"/>
  <c r="AM531" i="2"/>
  <c r="AN531" i="2"/>
  <c r="AC519" i="2"/>
  <c r="AD519" i="2"/>
  <c r="AC520" i="2"/>
  <c r="AD520" i="2"/>
  <c r="AC521" i="2"/>
  <c r="AD521" i="2"/>
  <c r="AC522" i="2"/>
  <c r="AD522" i="2"/>
  <c r="AC523" i="2"/>
  <c r="AD523" i="2"/>
  <c r="AC524" i="2"/>
  <c r="AD524" i="2"/>
  <c r="AC525" i="2"/>
  <c r="AD525" i="2"/>
  <c r="AC526" i="2"/>
  <c r="AD526" i="2"/>
  <c r="AC527" i="2"/>
  <c r="AD527" i="2"/>
  <c r="AC528" i="2"/>
  <c r="AD528" i="2"/>
  <c r="AC529" i="2"/>
  <c r="AD529" i="2"/>
  <c r="AC530" i="2"/>
  <c r="AD530" i="2"/>
  <c r="AC531" i="2"/>
  <c r="AD531" i="2"/>
  <c r="P523" i="2"/>
  <c r="P521" i="2"/>
  <c r="Q521" i="2"/>
  <c r="P522" i="2"/>
  <c r="Q522" i="2"/>
  <c r="Q523" i="2"/>
  <c r="P524" i="2"/>
  <c r="Q524" i="2"/>
  <c r="P525" i="2"/>
  <c r="Q525" i="2"/>
  <c r="P526" i="2"/>
  <c r="Q526" i="2"/>
  <c r="P527" i="2"/>
  <c r="Q527" i="2"/>
  <c r="P528" i="2"/>
  <c r="Q528" i="2"/>
  <c r="P529" i="2"/>
  <c r="Q529" i="2"/>
  <c r="P530" i="2"/>
  <c r="Q530" i="2"/>
  <c r="P531" i="2"/>
  <c r="Q531" i="2"/>
  <c r="FQ522" i="2"/>
  <c r="FR522" i="2"/>
  <c r="FQ523" i="2"/>
  <c r="FR523" i="2"/>
  <c r="FQ524" i="2"/>
  <c r="FR524" i="2"/>
  <c r="FQ525" i="2"/>
  <c r="FR525" i="2"/>
  <c r="FQ526" i="2"/>
  <c r="FR526" i="2"/>
  <c r="FQ527" i="2"/>
  <c r="FR527" i="2"/>
  <c r="FQ528" i="2"/>
  <c r="FR528" i="2"/>
  <c r="FQ529" i="2"/>
  <c r="FR529" i="2"/>
  <c r="FQ530" i="2"/>
  <c r="FR530" i="2"/>
  <c r="FQ531" i="2"/>
  <c r="FR531" i="2"/>
  <c r="FR549" i="2" l="1"/>
  <c r="FR550" i="2"/>
  <c r="FR551" i="2"/>
  <c r="FR552" i="2"/>
  <c r="FR553" i="2"/>
  <c r="FR554" i="2"/>
  <c r="FR555" i="2"/>
  <c r="FR556" i="2"/>
  <c r="FR557" i="2"/>
  <c r="FR558" i="2"/>
  <c r="FR559" i="2"/>
  <c r="FR560" i="2"/>
  <c r="FR561" i="2"/>
  <c r="FQ549" i="2"/>
  <c r="FQ550" i="2"/>
  <c r="FQ551" i="2"/>
  <c r="FQ552" i="2"/>
  <c r="FQ553" i="2"/>
  <c r="FQ554" i="2"/>
  <c r="FQ555" i="2"/>
  <c r="FQ556" i="2"/>
  <c r="FQ557" i="2"/>
  <c r="FQ558" i="2"/>
  <c r="FQ559" i="2"/>
  <c r="FQ560" i="2"/>
  <c r="FQ561" i="2"/>
  <c r="FQ548" i="2"/>
  <c r="FR534" i="2"/>
  <c r="FR535" i="2"/>
  <c r="FR536" i="2"/>
  <c r="FR537" i="2"/>
  <c r="FR538" i="2"/>
  <c r="FR539" i="2"/>
  <c r="FR540" i="2"/>
  <c r="FR541" i="2"/>
  <c r="FR542" i="2"/>
  <c r="FR543" i="2"/>
  <c r="FR544" i="2"/>
  <c r="FR545" i="2"/>
  <c r="FR546" i="2"/>
  <c r="FR547" i="2"/>
  <c r="FQ534" i="2"/>
  <c r="FQ535" i="2"/>
  <c r="FQ536" i="2"/>
  <c r="FQ537" i="2"/>
  <c r="FQ538" i="2"/>
  <c r="FQ539" i="2"/>
  <c r="FQ540" i="2"/>
  <c r="FQ541" i="2"/>
  <c r="FQ542" i="2"/>
  <c r="FQ543" i="2"/>
  <c r="FQ544" i="2"/>
  <c r="FQ545" i="2"/>
  <c r="FQ546" i="2"/>
  <c r="FQ547" i="2"/>
  <c r="FR563" i="2" l="1"/>
  <c r="FR564" i="2"/>
  <c r="FR565" i="2"/>
  <c r="FR566" i="2"/>
  <c r="FR567" i="2"/>
  <c r="FR568" i="2"/>
  <c r="FR569" i="2"/>
  <c r="FR570" i="2"/>
  <c r="FR571" i="2"/>
  <c r="FR572" i="2"/>
  <c r="FR573" i="2"/>
  <c r="FR574" i="2"/>
  <c r="FR575" i="2"/>
  <c r="FR576" i="2"/>
  <c r="FR577" i="2"/>
  <c r="FQ563" i="2"/>
  <c r="FQ564" i="2"/>
  <c r="FQ565" i="2"/>
  <c r="FQ566" i="2"/>
  <c r="FQ567" i="2"/>
  <c r="FQ568" i="2"/>
  <c r="FQ569" i="2"/>
  <c r="FQ570" i="2"/>
  <c r="FQ571" i="2"/>
  <c r="FQ572" i="2"/>
  <c r="FQ573" i="2"/>
  <c r="FQ574" i="2"/>
  <c r="FQ575" i="2"/>
  <c r="FQ576" i="2"/>
  <c r="FQ577" i="2"/>
  <c r="FR562" i="2"/>
  <c r="FQ562" i="2"/>
  <c r="E536" i="2" l="1"/>
  <c r="AO1" i="3" l="1"/>
  <c r="F197" i="4"/>
  <c r="J198" i="4"/>
  <c r="J199" i="4"/>
  <c r="J200" i="4"/>
  <c r="J201" i="4"/>
  <c r="J202" i="4"/>
  <c r="J203" i="4"/>
  <c r="J204" i="4"/>
  <c r="J205" i="4"/>
  <c r="J206" i="4"/>
  <c r="J207" i="4"/>
  <c r="J208" i="4"/>
  <c r="J209" i="4"/>
  <c r="J210" i="4"/>
  <c r="J197" i="4"/>
  <c r="BH395" i="2" l="1"/>
  <c r="O36" i="1" l="1"/>
  <c r="O35" i="1"/>
  <c r="O34" i="1"/>
  <c r="O33" i="1"/>
  <c r="CI565" i="2"/>
  <c r="CI536" i="2"/>
  <c r="CI551" i="2"/>
  <c r="CI534" i="2"/>
  <c r="CI535" i="2"/>
  <c r="CI162" i="2"/>
  <c r="BH205" i="2"/>
  <c r="BH204" i="2"/>
  <c r="BH179" i="2"/>
  <c r="BH180" i="2"/>
  <c r="BH105" i="2"/>
  <c r="BH106" i="2"/>
  <c r="BH166" i="2"/>
  <c r="BH167" i="2"/>
  <c r="BH283" i="2"/>
  <c r="BH284" i="2"/>
  <c r="BH371" i="2"/>
  <c r="BH372" i="2"/>
  <c r="BH507" i="2"/>
  <c r="BH537" i="2"/>
  <c r="BH552" i="2"/>
  <c r="BH566" i="2"/>
  <c r="AH280" i="2"/>
  <c r="E201" i="2"/>
  <c r="E200" i="2"/>
  <c r="AH200" i="2"/>
  <c r="AH176" i="2"/>
  <c r="AH175" i="2"/>
  <c r="AH101" i="2"/>
  <c r="Q33" i="1" l="1"/>
  <c r="AH103" i="2"/>
  <c r="AH102" i="2"/>
  <c r="AH163" i="2"/>
  <c r="AH162" i="2"/>
  <c r="AH368" i="2"/>
  <c r="AH508" i="2"/>
  <c r="AH524" i="2"/>
  <c r="AH533" i="2"/>
  <c r="AH548" i="2"/>
  <c r="AH562" i="2"/>
  <c r="E563" i="2"/>
  <c r="E550" i="2"/>
  <c r="E549" i="2"/>
  <c r="E535" i="2"/>
  <c r="E513" i="2"/>
  <c r="E512" i="2"/>
  <c r="E511" i="2"/>
  <c r="E510" i="2"/>
  <c r="E509" i="2"/>
  <c r="E508" i="2"/>
  <c r="E507" i="2"/>
  <c r="E506" i="2"/>
  <c r="E180" i="2"/>
  <c r="E178" i="2"/>
  <c r="E103" i="2"/>
  <c r="E102" i="2"/>
  <c r="E101" i="2"/>
  <c r="E165" i="2"/>
  <c r="E164" i="2"/>
  <c r="E163" i="2"/>
  <c r="E162" i="2"/>
  <c r="E281" i="2"/>
  <c r="E280" i="2"/>
  <c r="E370" i="2"/>
  <c r="E369" i="2"/>
  <c r="E368" i="2"/>
  <c r="J455" i="4" l="1"/>
  <c r="F455" i="4"/>
  <c r="EX465" i="2"/>
  <c r="EX466" i="2"/>
  <c r="EX467" i="2"/>
  <c r="EI465" i="2"/>
  <c r="EI466" i="2"/>
  <c r="EI467" i="2"/>
  <c r="EI540" i="2" l="1"/>
  <c r="FQ223" i="2" l="1"/>
  <c r="FR223" i="2"/>
  <c r="FR224" i="2"/>
  <c r="FR225" i="2"/>
  <c r="FR226" i="2"/>
  <c r="FR227" i="2"/>
  <c r="FR228" i="2"/>
  <c r="FR229" i="2"/>
  <c r="FR230" i="2"/>
  <c r="FR231" i="2"/>
  <c r="FR232" i="2"/>
  <c r="FQ224" i="2"/>
  <c r="FQ225" i="2"/>
  <c r="FQ226" i="2"/>
  <c r="FQ227" i="2"/>
  <c r="FQ228" i="2"/>
  <c r="FQ229" i="2"/>
  <c r="FQ230" i="2"/>
  <c r="FQ231" i="2"/>
  <c r="FQ232" i="2"/>
  <c r="F454" i="4" l="1"/>
  <c r="F473" i="4"/>
  <c r="J473" i="4"/>
  <c r="J472" i="4"/>
  <c r="F472" i="4"/>
  <c r="J453" i="4"/>
  <c r="J454" i="4"/>
  <c r="DQ506" i="2" l="1"/>
  <c r="DQ507" i="2"/>
  <c r="DQ509" i="2"/>
  <c r="P102" i="2" l="1"/>
  <c r="Q465" i="2" l="1"/>
  <c r="Q466" i="2"/>
  <c r="Q467" i="2"/>
  <c r="P465" i="2"/>
  <c r="P466" i="2"/>
  <c r="E142" i="1" l="1"/>
  <c r="D142" i="1"/>
  <c r="F187" i="1"/>
  <c r="J542" i="4" l="1"/>
  <c r="J541" i="4"/>
  <c r="J540" i="4"/>
  <c r="J539" i="4"/>
  <c r="F539" i="4"/>
  <c r="J538" i="4"/>
  <c r="F538" i="4"/>
  <c r="J537" i="4"/>
  <c r="F537" i="4"/>
  <c r="EX523" i="2"/>
  <c r="EX522" i="2"/>
  <c r="EI529" i="2"/>
  <c r="EI528" i="2"/>
  <c r="EI527" i="2"/>
  <c r="EI526" i="2"/>
  <c r="EI525" i="2"/>
  <c r="EI523" i="2"/>
  <c r="EI522" i="2"/>
  <c r="DQ522" i="2"/>
  <c r="DH522" i="2"/>
  <c r="CY523" i="2"/>
  <c r="CY522" i="2"/>
  <c r="CP525" i="2"/>
  <c r="CP524" i="2"/>
  <c r="CP523" i="2"/>
  <c r="CP522" i="2"/>
  <c r="CI506" i="2"/>
  <c r="CI509" i="2"/>
  <c r="CI510" i="2"/>
  <c r="CI511" i="2"/>
  <c r="CI512" i="2"/>
  <c r="CI513" i="2"/>
  <c r="CI514" i="2"/>
  <c r="CI515" i="2"/>
  <c r="CI516" i="2"/>
  <c r="CI517" i="2"/>
  <c r="CI518" i="2"/>
  <c r="CI519" i="2"/>
  <c r="CI520" i="2"/>
  <c r="CI521" i="2"/>
  <c r="CI522" i="2"/>
  <c r="CI523" i="2"/>
  <c r="CI524" i="2"/>
  <c r="CI525" i="2"/>
  <c r="CI526" i="2"/>
  <c r="CI527" i="2"/>
  <c r="CI528" i="2"/>
  <c r="CI529" i="2"/>
  <c r="CI530" i="2"/>
  <c r="CI531" i="2"/>
  <c r="CB522" i="2"/>
  <c r="BH526" i="2"/>
  <c r="BH525" i="2"/>
  <c r="BH524" i="2"/>
  <c r="BH523" i="2"/>
  <c r="BH522" i="2"/>
  <c r="AR524" i="2"/>
  <c r="AR523" i="2"/>
  <c r="AR522" i="2"/>
  <c r="AH523" i="2"/>
  <c r="AH525" i="2"/>
  <c r="AH526" i="2"/>
  <c r="AH527" i="2"/>
  <c r="AH522" i="2"/>
  <c r="AA524" i="2"/>
  <c r="AA523" i="2"/>
  <c r="AA522" i="2"/>
  <c r="E523" i="2"/>
  <c r="E522" i="2"/>
  <c r="F179" i="1"/>
  <c r="Q157" i="1"/>
  <c r="Q165" i="1"/>
  <c r="E149" i="1"/>
  <c r="F163" i="1"/>
  <c r="F171" i="1"/>
  <c r="E171" i="1"/>
  <c r="E187" i="1"/>
  <c r="Q185" i="1"/>
  <c r="F155" i="1"/>
  <c r="F183" i="1"/>
  <c r="F149" i="1"/>
  <c r="Q187" i="1"/>
  <c r="Q161" i="1"/>
  <c r="E179" i="1"/>
  <c r="E183" i="1"/>
  <c r="F147" i="1"/>
  <c r="E153" i="1"/>
  <c r="F167" i="1"/>
  <c r="Q167" i="1"/>
  <c r="Q147" i="1"/>
  <c r="F165" i="1"/>
  <c r="F151" i="1"/>
  <c r="E181" i="1"/>
  <c r="E151" i="1"/>
  <c r="Q169" i="1"/>
  <c r="F175" i="1"/>
  <c r="E175" i="1"/>
  <c r="Q183" i="1"/>
  <c r="F169" i="1"/>
  <c r="F161" i="1"/>
  <c r="Q181" i="1"/>
  <c r="E173" i="1"/>
  <c r="F159" i="1"/>
  <c r="E157" i="1"/>
  <c r="E169" i="1"/>
  <c r="F181" i="1"/>
  <c r="F177" i="1"/>
  <c r="F157" i="1"/>
  <c r="E161" i="1"/>
  <c r="F153" i="1"/>
  <c r="Q175" i="1"/>
  <c r="Q153" i="1"/>
  <c r="E165" i="1"/>
  <c r="Q177" i="1"/>
  <c r="Q149" i="1"/>
  <c r="E159" i="1"/>
  <c r="E185" i="1"/>
  <c r="E177" i="1"/>
  <c r="Q155" i="1"/>
  <c r="E163" i="1"/>
  <c r="Q179" i="1"/>
  <c r="Q163" i="1"/>
  <c r="F185" i="1"/>
  <c r="E167" i="1"/>
  <c r="Q151" i="1"/>
  <c r="Q173" i="1"/>
  <c r="Q159" i="1"/>
  <c r="E155" i="1"/>
  <c r="F173" i="1"/>
  <c r="E147" i="1"/>
  <c r="Q171" i="1"/>
  <c r="Q189" i="2" l="1"/>
  <c r="Q188" i="2"/>
  <c r="P189" i="2"/>
  <c r="P188" i="2"/>
  <c r="Q190" i="2"/>
  <c r="P190" i="2"/>
  <c r="FR268" i="2" l="1"/>
  <c r="FR269" i="2"/>
  <c r="FR270" i="2"/>
  <c r="FR271" i="2"/>
  <c r="FR272" i="2"/>
  <c r="FQ268" i="2"/>
  <c r="FQ269" i="2"/>
  <c r="FQ270" i="2"/>
  <c r="AG26" i="1" l="1"/>
  <c r="EN476" i="2"/>
  <c r="EN466" i="2"/>
  <c r="EN475" i="2"/>
  <c r="Q453" i="2"/>
  <c r="Q454" i="2"/>
  <c r="Q455" i="2"/>
  <c r="Q456" i="2"/>
  <c r="Q457" i="2"/>
  <c r="Q458" i="2"/>
  <c r="Q459" i="2"/>
  <c r="Q460" i="2"/>
  <c r="Q461" i="2"/>
  <c r="Q462" i="2"/>
  <c r="Q463" i="2"/>
  <c r="Q464" i="2"/>
  <c r="P453" i="2"/>
  <c r="P454" i="2"/>
  <c r="P455" i="2"/>
  <c r="P456" i="2"/>
  <c r="P457" i="2"/>
  <c r="P458" i="2"/>
  <c r="P459" i="2"/>
  <c r="P460" i="2"/>
  <c r="P461" i="2"/>
  <c r="P462" i="2"/>
  <c r="P463" i="2"/>
  <c r="P464" i="2"/>
  <c r="P467" i="2"/>
  <c r="AH505" i="2"/>
  <c r="AH506" i="2"/>
  <c r="AH507" i="2"/>
  <c r="AD224" i="2" l="1"/>
  <c r="AD225" i="2"/>
  <c r="AD226" i="2"/>
  <c r="AD227" i="2"/>
  <c r="AD228" i="2"/>
  <c r="AD229" i="2"/>
  <c r="AD230" i="2"/>
  <c r="AD231" i="2"/>
  <c r="AD232" i="2"/>
  <c r="AC224" i="2"/>
  <c r="AC225" i="2"/>
  <c r="AC226" i="2"/>
  <c r="AC227" i="2"/>
  <c r="AC228" i="2"/>
  <c r="AC229" i="2"/>
  <c r="AC230" i="2"/>
  <c r="AC231" i="2"/>
  <c r="AC232" i="2"/>
  <c r="DQ268" i="2" l="1"/>
  <c r="DQ269" i="2"/>
  <c r="DQ270" i="2"/>
  <c r="DQ271" i="2"/>
  <c r="DQ272" i="2"/>
  <c r="DQ273" i="2"/>
  <c r="FQ453" i="2" l="1"/>
  <c r="FR453" i="2"/>
  <c r="FQ454" i="2"/>
  <c r="FR454" i="2"/>
  <c r="FQ455" i="2"/>
  <c r="FR455" i="2"/>
  <c r="FQ456" i="2"/>
  <c r="FR456" i="2"/>
  <c r="FQ457" i="2"/>
  <c r="FR457" i="2"/>
  <c r="FQ458" i="2"/>
  <c r="FR458" i="2"/>
  <c r="FQ459" i="2"/>
  <c r="FR459" i="2"/>
  <c r="FQ460" i="2"/>
  <c r="FR460" i="2"/>
  <c r="FQ461" i="2"/>
  <c r="FR461" i="2"/>
  <c r="FQ462" i="2"/>
  <c r="FR462" i="2"/>
  <c r="FQ463" i="2"/>
  <c r="FR463" i="2"/>
  <c r="FQ464" i="2"/>
  <c r="FR464" i="2"/>
  <c r="FQ465" i="2"/>
  <c r="FR465" i="2"/>
  <c r="FQ466" i="2"/>
  <c r="FR466" i="2"/>
  <c r="FQ467" i="2"/>
  <c r="FR467" i="2"/>
  <c r="FQ468" i="2"/>
  <c r="FR468" i="2"/>
  <c r="FQ469" i="2"/>
  <c r="FR469" i="2"/>
  <c r="FQ470" i="2"/>
  <c r="FR470" i="2"/>
  <c r="FQ471" i="2"/>
  <c r="FR471" i="2"/>
  <c r="FQ472" i="2"/>
  <c r="FR472" i="2"/>
  <c r="FQ473" i="2"/>
  <c r="FR473" i="2"/>
  <c r="FQ474" i="2"/>
  <c r="FR474" i="2"/>
  <c r="FQ475" i="2"/>
  <c r="FR475" i="2"/>
  <c r="FQ476" i="2"/>
  <c r="FR476" i="2"/>
  <c r="FQ477" i="2"/>
  <c r="FR477" i="2"/>
  <c r="FQ478" i="2"/>
  <c r="FR478" i="2"/>
  <c r="FQ479" i="2"/>
  <c r="FR479" i="2"/>
  <c r="FQ480" i="2"/>
  <c r="FR480" i="2"/>
  <c r="FQ481" i="2"/>
  <c r="FR481" i="2"/>
  <c r="FQ482" i="2"/>
  <c r="FR482" i="2"/>
  <c r="FQ483" i="2"/>
  <c r="FR483" i="2"/>
  <c r="FQ484" i="2"/>
  <c r="FR484" i="2"/>
  <c r="FQ485" i="2"/>
  <c r="FR485" i="2"/>
  <c r="FQ486" i="2"/>
  <c r="FR486" i="2"/>
  <c r="FQ487" i="2"/>
  <c r="FR487" i="2"/>
  <c r="FQ488" i="2"/>
  <c r="FR488" i="2"/>
  <c r="FQ489" i="2"/>
  <c r="FR489" i="2"/>
  <c r="FQ490" i="2"/>
  <c r="FR490" i="2"/>
  <c r="FQ491" i="2"/>
  <c r="FR491" i="2"/>
  <c r="FQ492" i="2"/>
  <c r="FR492" i="2"/>
  <c r="FQ493" i="2"/>
  <c r="FR493" i="2"/>
  <c r="FQ494" i="2"/>
  <c r="FR494" i="2"/>
  <c r="FB484" i="2"/>
  <c r="FC484" i="2"/>
  <c r="FB485" i="2"/>
  <c r="FC485" i="2"/>
  <c r="FB486" i="2"/>
  <c r="FC486" i="2"/>
  <c r="FB487" i="2"/>
  <c r="FC487" i="2"/>
  <c r="FB488" i="2"/>
  <c r="FC488" i="2"/>
  <c r="FB489" i="2"/>
  <c r="FC489" i="2"/>
  <c r="FB490" i="2"/>
  <c r="FC490" i="2"/>
  <c r="FB491" i="2"/>
  <c r="FC491" i="2"/>
  <c r="FB492" i="2"/>
  <c r="FC492" i="2"/>
  <c r="FB493" i="2"/>
  <c r="FC493" i="2"/>
  <c r="FB494" i="2"/>
  <c r="FC494" i="2"/>
  <c r="FB495" i="2"/>
  <c r="FC495" i="2"/>
  <c r="FB496" i="2"/>
  <c r="FC496" i="2"/>
  <c r="FB497" i="2"/>
  <c r="FC497" i="2"/>
  <c r="FB498" i="2"/>
  <c r="FC498" i="2"/>
  <c r="FB499" i="2"/>
  <c r="FC499" i="2"/>
  <c r="FB500" i="2"/>
  <c r="FC500" i="2"/>
  <c r="FB501" i="2"/>
  <c r="FC501" i="2"/>
  <c r="FB502" i="2"/>
  <c r="FC502" i="2"/>
  <c r="FB503" i="2"/>
  <c r="FC503" i="2"/>
  <c r="EN484" i="2"/>
  <c r="EO484" i="2"/>
  <c r="EN485" i="2"/>
  <c r="EO485" i="2"/>
  <c r="EN486" i="2"/>
  <c r="EO486" i="2"/>
  <c r="EN487" i="2"/>
  <c r="EO487" i="2"/>
  <c r="EN488" i="2"/>
  <c r="EO488" i="2"/>
  <c r="EN489" i="2"/>
  <c r="EO489" i="2"/>
  <c r="EN490" i="2"/>
  <c r="EO490" i="2"/>
  <c r="EN491" i="2"/>
  <c r="EO491" i="2"/>
  <c r="EN492" i="2"/>
  <c r="EO492" i="2"/>
  <c r="EN493" i="2"/>
  <c r="EO493" i="2"/>
  <c r="EN494" i="2"/>
  <c r="EO494" i="2"/>
  <c r="EN495" i="2"/>
  <c r="EO495" i="2"/>
  <c r="EN496" i="2"/>
  <c r="EO496" i="2"/>
  <c r="EN497" i="2"/>
  <c r="EO497" i="2"/>
  <c r="EN498" i="2"/>
  <c r="EO498" i="2"/>
  <c r="EN499" i="2"/>
  <c r="EO499" i="2"/>
  <c r="EN500" i="2"/>
  <c r="EO500" i="2"/>
  <c r="EN501" i="2"/>
  <c r="EO501" i="2"/>
  <c r="EN502" i="2"/>
  <c r="EO502" i="2"/>
  <c r="EN503" i="2"/>
  <c r="EO503" i="2"/>
  <c r="ED484" i="2"/>
  <c r="EE484" i="2"/>
  <c r="ED485" i="2"/>
  <c r="EE485" i="2"/>
  <c r="ED486" i="2"/>
  <c r="EE486" i="2"/>
  <c r="ED487" i="2"/>
  <c r="EE487" i="2"/>
  <c r="ED488" i="2"/>
  <c r="EE488" i="2"/>
  <c r="ED489" i="2"/>
  <c r="EE489" i="2"/>
  <c r="ED490" i="2"/>
  <c r="EE490" i="2"/>
  <c r="ED491" i="2"/>
  <c r="EE491" i="2"/>
  <c r="ED492" i="2"/>
  <c r="EE492" i="2"/>
  <c r="ED493" i="2"/>
  <c r="EE493" i="2"/>
  <c r="ED494" i="2"/>
  <c r="EE494" i="2"/>
  <c r="ED495" i="2"/>
  <c r="EE495" i="2"/>
  <c r="ED496" i="2"/>
  <c r="EE496" i="2"/>
  <c r="ED497" i="2"/>
  <c r="EE497" i="2"/>
  <c r="ED498" i="2"/>
  <c r="EE498" i="2"/>
  <c r="ED499" i="2"/>
  <c r="EE499" i="2"/>
  <c r="ED500" i="2"/>
  <c r="EE500" i="2"/>
  <c r="ED501" i="2"/>
  <c r="EE501" i="2"/>
  <c r="ED502" i="2"/>
  <c r="EE502" i="2"/>
  <c r="ED503" i="2"/>
  <c r="EE503" i="2"/>
  <c r="DW484" i="2"/>
  <c r="DX484" i="2"/>
  <c r="DW485" i="2"/>
  <c r="DX485" i="2"/>
  <c r="DW486" i="2"/>
  <c r="DX486" i="2"/>
  <c r="DW487" i="2"/>
  <c r="DX487" i="2"/>
  <c r="DW488" i="2"/>
  <c r="DX488" i="2"/>
  <c r="DW489" i="2"/>
  <c r="DX489" i="2"/>
  <c r="DW490" i="2"/>
  <c r="DX490" i="2"/>
  <c r="DW491" i="2"/>
  <c r="DX491" i="2"/>
  <c r="DW492" i="2"/>
  <c r="DX492" i="2"/>
  <c r="DW493" i="2"/>
  <c r="DX493" i="2"/>
  <c r="DW494" i="2"/>
  <c r="DX494" i="2"/>
  <c r="DW495" i="2"/>
  <c r="DX495" i="2"/>
  <c r="DW496" i="2"/>
  <c r="DX496" i="2"/>
  <c r="DW497" i="2"/>
  <c r="DX497" i="2"/>
  <c r="DW498" i="2"/>
  <c r="DX498" i="2"/>
  <c r="DW499" i="2"/>
  <c r="DX499" i="2"/>
  <c r="DW500" i="2"/>
  <c r="DX500" i="2"/>
  <c r="DW501" i="2"/>
  <c r="DX501" i="2"/>
  <c r="DW502" i="2"/>
  <c r="DX502" i="2"/>
  <c r="DW503" i="2"/>
  <c r="DX503" i="2"/>
  <c r="DL484" i="2"/>
  <c r="DM484" i="2"/>
  <c r="DL485" i="2"/>
  <c r="DM485" i="2"/>
  <c r="DL486" i="2"/>
  <c r="DM486" i="2"/>
  <c r="DL487" i="2"/>
  <c r="DM487" i="2"/>
  <c r="DL488" i="2"/>
  <c r="DM488" i="2"/>
  <c r="DL489" i="2"/>
  <c r="DM489" i="2"/>
  <c r="DL490" i="2"/>
  <c r="DM490" i="2"/>
  <c r="DL491" i="2"/>
  <c r="DM491" i="2"/>
  <c r="DL492" i="2"/>
  <c r="DM492" i="2"/>
  <c r="DL493" i="2"/>
  <c r="DM493" i="2"/>
  <c r="DL494" i="2"/>
  <c r="DM494" i="2"/>
  <c r="DL495" i="2"/>
  <c r="DM495" i="2"/>
  <c r="DL496" i="2"/>
  <c r="DM496" i="2"/>
  <c r="DL497" i="2"/>
  <c r="DM497" i="2"/>
  <c r="DL498" i="2"/>
  <c r="DM498" i="2"/>
  <c r="DL499" i="2"/>
  <c r="DM499" i="2"/>
  <c r="DL500" i="2"/>
  <c r="DM500" i="2"/>
  <c r="DL501" i="2"/>
  <c r="DM501" i="2"/>
  <c r="DL502" i="2"/>
  <c r="DM502" i="2"/>
  <c r="DL503" i="2"/>
  <c r="DM503" i="2"/>
  <c r="DC484" i="2"/>
  <c r="DD484" i="2"/>
  <c r="DC485" i="2"/>
  <c r="DD485" i="2"/>
  <c r="DC486" i="2"/>
  <c r="DD486" i="2"/>
  <c r="DC487" i="2"/>
  <c r="DD487" i="2"/>
  <c r="DC488" i="2"/>
  <c r="DD488" i="2"/>
  <c r="DC489" i="2"/>
  <c r="DD489" i="2"/>
  <c r="DC490" i="2"/>
  <c r="DD490" i="2"/>
  <c r="DC491" i="2"/>
  <c r="DD491" i="2"/>
  <c r="DC492" i="2"/>
  <c r="DD492" i="2"/>
  <c r="DC493" i="2"/>
  <c r="DD493" i="2"/>
  <c r="DC494" i="2"/>
  <c r="DD494" i="2"/>
  <c r="DC495" i="2"/>
  <c r="DD495" i="2"/>
  <c r="DC496" i="2"/>
  <c r="DD496" i="2"/>
  <c r="DC497" i="2"/>
  <c r="DD497" i="2"/>
  <c r="DC498" i="2"/>
  <c r="DD498" i="2"/>
  <c r="DC499" i="2"/>
  <c r="DD499" i="2"/>
  <c r="DC500" i="2"/>
  <c r="DD500" i="2"/>
  <c r="DC501" i="2"/>
  <c r="DD501" i="2"/>
  <c r="DC502" i="2"/>
  <c r="DD502" i="2"/>
  <c r="DC503" i="2"/>
  <c r="DD503" i="2"/>
  <c r="CT484" i="2"/>
  <c r="CU484" i="2"/>
  <c r="CT485" i="2"/>
  <c r="CU485" i="2"/>
  <c r="CT486" i="2"/>
  <c r="CU486" i="2"/>
  <c r="CT487" i="2"/>
  <c r="CU487" i="2"/>
  <c r="CT488" i="2"/>
  <c r="CU488" i="2"/>
  <c r="CT489" i="2"/>
  <c r="CU489" i="2"/>
  <c r="CT490" i="2"/>
  <c r="CU490" i="2"/>
  <c r="CT491" i="2"/>
  <c r="CU491" i="2"/>
  <c r="CT492" i="2"/>
  <c r="CU492" i="2"/>
  <c r="CT493" i="2"/>
  <c r="CU493" i="2"/>
  <c r="CT494" i="2"/>
  <c r="CU494" i="2"/>
  <c r="Q494" i="2"/>
  <c r="P500" i="2"/>
  <c r="Q500" i="2"/>
  <c r="P501" i="2"/>
  <c r="Q501" i="2"/>
  <c r="P502" i="2"/>
  <c r="Q502" i="2"/>
  <c r="P503" i="2"/>
  <c r="Q503" i="2"/>
  <c r="AC494" i="2"/>
  <c r="AD494" i="2"/>
  <c r="AC495" i="2"/>
  <c r="AD495" i="2"/>
  <c r="AC496" i="2"/>
  <c r="AD496" i="2"/>
  <c r="AC497" i="2"/>
  <c r="AD497" i="2"/>
  <c r="AC498" i="2"/>
  <c r="AD498" i="2"/>
  <c r="AC499" i="2"/>
  <c r="AD499" i="2"/>
  <c r="AC500" i="2"/>
  <c r="AD500" i="2"/>
  <c r="AC501" i="2"/>
  <c r="AD501" i="2"/>
  <c r="AC502" i="2"/>
  <c r="AD502" i="2"/>
  <c r="AC503" i="2"/>
  <c r="AD503" i="2"/>
  <c r="AM503" i="2"/>
  <c r="AN503" i="2"/>
  <c r="AM494" i="2"/>
  <c r="AN494" i="2"/>
  <c r="AM495" i="2"/>
  <c r="AN495" i="2"/>
  <c r="AM496" i="2"/>
  <c r="AN496" i="2"/>
  <c r="AM497" i="2"/>
  <c r="AN497" i="2"/>
  <c r="AM498" i="2"/>
  <c r="AN498" i="2"/>
  <c r="AM499" i="2"/>
  <c r="AN499" i="2"/>
  <c r="AM500" i="2"/>
  <c r="AN500" i="2"/>
  <c r="AM501" i="2"/>
  <c r="AN501" i="2"/>
  <c r="AM502" i="2"/>
  <c r="AN502" i="2"/>
  <c r="BC494" i="2"/>
  <c r="BD494" i="2"/>
  <c r="BC495" i="2"/>
  <c r="BD495" i="2"/>
  <c r="BC496" i="2"/>
  <c r="BD496" i="2"/>
  <c r="BC497" i="2"/>
  <c r="BD497" i="2"/>
  <c r="BC498" i="2"/>
  <c r="BD498" i="2"/>
  <c r="BC499" i="2"/>
  <c r="BD499" i="2"/>
  <c r="BC500" i="2"/>
  <c r="BD500" i="2"/>
  <c r="BC501" i="2"/>
  <c r="BD501" i="2"/>
  <c r="BC502" i="2"/>
  <c r="BD502" i="2"/>
  <c r="BC503" i="2"/>
  <c r="BD503" i="2"/>
  <c r="BM494" i="2"/>
  <c r="BN494" i="2"/>
  <c r="BM495" i="2"/>
  <c r="BN495" i="2"/>
  <c r="BM496" i="2"/>
  <c r="BN496" i="2"/>
  <c r="BM497" i="2"/>
  <c r="BN497" i="2"/>
  <c r="BM498" i="2"/>
  <c r="BN498" i="2"/>
  <c r="BM499" i="2"/>
  <c r="BN499" i="2"/>
  <c r="BM500" i="2"/>
  <c r="BN500" i="2"/>
  <c r="BM501" i="2"/>
  <c r="BN501" i="2"/>
  <c r="BM502" i="2"/>
  <c r="BN502" i="2"/>
  <c r="BM503" i="2"/>
  <c r="BN503" i="2"/>
  <c r="BW494" i="2"/>
  <c r="BX494" i="2"/>
  <c r="CD494" i="2"/>
  <c r="CE494" i="2"/>
  <c r="CD495" i="2"/>
  <c r="CE495" i="2"/>
  <c r="CD496" i="2"/>
  <c r="CE496" i="2"/>
  <c r="CD497" i="2"/>
  <c r="CE497" i="2"/>
  <c r="CD498" i="2"/>
  <c r="CE498" i="2"/>
  <c r="CD499" i="2"/>
  <c r="CE499" i="2"/>
  <c r="CD500" i="2"/>
  <c r="CE500" i="2"/>
  <c r="CD501" i="2"/>
  <c r="CE501" i="2"/>
  <c r="CD502" i="2"/>
  <c r="CE502" i="2"/>
  <c r="CD503" i="2"/>
  <c r="CE503" i="2"/>
  <c r="CK494" i="2"/>
  <c r="CL494" i="2"/>
  <c r="CK495" i="2"/>
  <c r="CL495" i="2"/>
  <c r="CK496" i="2"/>
  <c r="CL496" i="2"/>
  <c r="CK497" i="2"/>
  <c r="CL497" i="2"/>
  <c r="CK498" i="2"/>
  <c r="CL498" i="2"/>
  <c r="CK499" i="2"/>
  <c r="CL499" i="2"/>
  <c r="CK500" i="2"/>
  <c r="CL500" i="2"/>
  <c r="CK501" i="2"/>
  <c r="CL501" i="2"/>
  <c r="CK502" i="2"/>
  <c r="CL502" i="2"/>
  <c r="CK503" i="2"/>
  <c r="CL503" i="2"/>
  <c r="CK484" i="2"/>
  <c r="CL484" i="2"/>
  <c r="CK485" i="2"/>
  <c r="CL485" i="2"/>
  <c r="CK486" i="2"/>
  <c r="CL486" i="2"/>
  <c r="CK487" i="2"/>
  <c r="CL487" i="2"/>
  <c r="CK488" i="2"/>
  <c r="CL488" i="2"/>
  <c r="CK489" i="2"/>
  <c r="CL489" i="2"/>
  <c r="CK490" i="2"/>
  <c r="CL490" i="2"/>
  <c r="CK491" i="2"/>
  <c r="CL491" i="2"/>
  <c r="CK492" i="2"/>
  <c r="CL492" i="2"/>
  <c r="CK493" i="2"/>
  <c r="CL493" i="2"/>
  <c r="CD484" i="2"/>
  <c r="CE484" i="2"/>
  <c r="CD485" i="2"/>
  <c r="CE485" i="2"/>
  <c r="CD486" i="2"/>
  <c r="CE486" i="2"/>
  <c r="CD487" i="2"/>
  <c r="CE487" i="2"/>
  <c r="CD488" i="2"/>
  <c r="CE488" i="2"/>
  <c r="CD489" i="2"/>
  <c r="CE489" i="2"/>
  <c r="CD490" i="2"/>
  <c r="CE490" i="2"/>
  <c r="CD491" i="2"/>
  <c r="CE491" i="2"/>
  <c r="CD492" i="2"/>
  <c r="CE492" i="2"/>
  <c r="CD493" i="2"/>
  <c r="CE493" i="2"/>
  <c r="BW484" i="2"/>
  <c r="BX484" i="2"/>
  <c r="BW485" i="2"/>
  <c r="BX485" i="2"/>
  <c r="BW486" i="2"/>
  <c r="BX486" i="2"/>
  <c r="BW487" i="2"/>
  <c r="BX487" i="2"/>
  <c r="BW488" i="2"/>
  <c r="BX488" i="2"/>
  <c r="BW489" i="2"/>
  <c r="BX489" i="2"/>
  <c r="BW490" i="2"/>
  <c r="BX490" i="2"/>
  <c r="BW491" i="2"/>
  <c r="BX491" i="2"/>
  <c r="BW492" i="2"/>
  <c r="BX492" i="2"/>
  <c r="BW493" i="2"/>
  <c r="BX493" i="2"/>
  <c r="BM484" i="2"/>
  <c r="BN484" i="2"/>
  <c r="BM485" i="2"/>
  <c r="BN485" i="2"/>
  <c r="BM486" i="2"/>
  <c r="BN486" i="2"/>
  <c r="BM487" i="2"/>
  <c r="BN487" i="2"/>
  <c r="BM488" i="2"/>
  <c r="BN488" i="2"/>
  <c r="BM489" i="2"/>
  <c r="BN489" i="2"/>
  <c r="BM490" i="2"/>
  <c r="BN490" i="2"/>
  <c r="BM491" i="2"/>
  <c r="BN491" i="2"/>
  <c r="BM492" i="2"/>
  <c r="BN492" i="2"/>
  <c r="BM493" i="2"/>
  <c r="BN493" i="2"/>
  <c r="BC484" i="2"/>
  <c r="BD484" i="2"/>
  <c r="BC485" i="2"/>
  <c r="BD485" i="2"/>
  <c r="BC486" i="2"/>
  <c r="BD486" i="2"/>
  <c r="BC487" i="2"/>
  <c r="BD487" i="2"/>
  <c r="BC488" i="2"/>
  <c r="BD488" i="2"/>
  <c r="BC489" i="2"/>
  <c r="BD489" i="2"/>
  <c r="BC490" i="2"/>
  <c r="BD490" i="2"/>
  <c r="BC491" i="2"/>
  <c r="BD491" i="2"/>
  <c r="BC492" i="2"/>
  <c r="BD492" i="2"/>
  <c r="BC493" i="2"/>
  <c r="BD493" i="2"/>
  <c r="AM484" i="2"/>
  <c r="AN484" i="2"/>
  <c r="AM485" i="2"/>
  <c r="AN485" i="2"/>
  <c r="AM486" i="2"/>
  <c r="AN486" i="2"/>
  <c r="AM487" i="2"/>
  <c r="AN487" i="2"/>
  <c r="AM488" i="2"/>
  <c r="AN488" i="2"/>
  <c r="AM489" i="2"/>
  <c r="AN489" i="2"/>
  <c r="AM490" i="2"/>
  <c r="AN490" i="2"/>
  <c r="AM491" i="2"/>
  <c r="AN491" i="2"/>
  <c r="AM492" i="2"/>
  <c r="AN492" i="2"/>
  <c r="AM493" i="2"/>
  <c r="AN493" i="2"/>
  <c r="AC484" i="2"/>
  <c r="AD484" i="2"/>
  <c r="AC485" i="2"/>
  <c r="AD485" i="2"/>
  <c r="AC486" i="2"/>
  <c r="AD486" i="2"/>
  <c r="AC487" i="2"/>
  <c r="AD487" i="2"/>
  <c r="AC488" i="2"/>
  <c r="AD488" i="2"/>
  <c r="AC489" i="2"/>
  <c r="AD489" i="2"/>
  <c r="AC490" i="2"/>
  <c r="AD490" i="2"/>
  <c r="AC491" i="2"/>
  <c r="AD491" i="2"/>
  <c r="AC492" i="2"/>
  <c r="AD492" i="2"/>
  <c r="AC493" i="2"/>
  <c r="AD493" i="2"/>
  <c r="Q484" i="2"/>
  <c r="Q485" i="2"/>
  <c r="Q486" i="2"/>
  <c r="Q487" i="2"/>
  <c r="Q488" i="2"/>
  <c r="Q489" i="2"/>
  <c r="Q490" i="2"/>
  <c r="Q491" i="2"/>
  <c r="Q492" i="2"/>
  <c r="Q493" i="2"/>
  <c r="F514" i="4"/>
  <c r="F492" i="4"/>
  <c r="F453" i="4"/>
  <c r="EX497" i="2"/>
  <c r="EB495" i="2"/>
  <c r="EB496" i="2"/>
  <c r="EB497" i="2"/>
  <c r="EB498" i="2"/>
  <c r="EB499" i="2"/>
  <c r="EB500" i="2"/>
  <c r="CP497" i="2" l="1"/>
  <c r="CP496" i="2"/>
  <c r="CP495" i="2"/>
  <c r="CP494" i="2"/>
  <c r="CP487" i="2"/>
  <c r="CP486" i="2"/>
  <c r="CP485" i="2"/>
  <c r="CP484" i="2"/>
  <c r="EB494" i="2"/>
  <c r="AR494" i="2"/>
  <c r="EX486" i="2"/>
  <c r="EX485" i="2"/>
  <c r="EX484" i="2"/>
  <c r="EX494" i="2"/>
  <c r="EX495" i="2"/>
  <c r="EX496" i="2"/>
  <c r="EB489" i="2"/>
  <c r="EB488" i="2"/>
  <c r="EB487" i="2"/>
  <c r="EB486" i="2"/>
  <c r="EB485" i="2"/>
  <c r="EB484" i="2"/>
  <c r="DQ488" i="2"/>
  <c r="DQ487" i="2"/>
  <c r="DQ486" i="2"/>
  <c r="DQ485" i="2"/>
  <c r="DQ484" i="2"/>
  <c r="DH485" i="2"/>
  <c r="DH484" i="2"/>
  <c r="CY484" i="2"/>
  <c r="CI484" i="2"/>
  <c r="CB484" i="2"/>
  <c r="BH488" i="2"/>
  <c r="BH487" i="2"/>
  <c r="BH486" i="2"/>
  <c r="BH485" i="2"/>
  <c r="BH484" i="2"/>
  <c r="AR488" i="2"/>
  <c r="AR487" i="2"/>
  <c r="AR486" i="2"/>
  <c r="AR485" i="2"/>
  <c r="AR484" i="2"/>
  <c r="AA486" i="2"/>
  <c r="AA485" i="2"/>
  <c r="AA484" i="2"/>
  <c r="EX476" i="2"/>
  <c r="EX475" i="2"/>
  <c r="EX474" i="2"/>
  <c r="EI477" i="2"/>
  <c r="EI476" i="2"/>
  <c r="EI475" i="2"/>
  <c r="EI474" i="2"/>
  <c r="EB479" i="2"/>
  <c r="EB478" i="2"/>
  <c r="EB477" i="2"/>
  <c r="EB476" i="2"/>
  <c r="EB475" i="2"/>
  <c r="EB474" i="2"/>
  <c r="DQ475" i="2"/>
  <c r="DQ474" i="2"/>
  <c r="DH475" i="2"/>
  <c r="DH474" i="2"/>
  <c r="CY474" i="2"/>
  <c r="CP477" i="2"/>
  <c r="CP476" i="2"/>
  <c r="CP475" i="2"/>
  <c r="CP474" i="2"/>
  <c r="CI474" i="2"/>
  <c r="CB474" i="2"/>
  <c r="BR480" i="2"/>
  <c r="BR479" i="2"/>
  <c r="BR478" i="2"/>
  <c r="BR477" i="2"/>
  <c r="BR476" i="2"/>
  <c r="BR474" i="2"/>
  <c r="BH480" i="2"/>
  <c r="BH479" i="2"/>
  <c r="BH478" i="2"/>
  <c r="BH477" i="2"/>
  <c r="BH476" i="2"/>
  <c r="BH475" i="2"/>
  <c r="BH474" i="2"/>
  <c r="AR479" i="2"/>
  <c r="AR478" i="2"/>
  <c r="AR477" i="2"/>
  <c r="AR476" i="2"/>
  <c r="AR475" i="2"/>
  <c r="AR474" i="2"/>
  <c r="AH485" i="2"/>
  <c r="AH484" i="2"/>
  <c r="AH475" i="2"/>
  <c r="AH474" i="2"/>
  <c r="AA474" i="2"/>
  <c r="AA495" i="2"/>
  <c r="AA496" i="2"/>
  <c r="AA494" i="2"/>
  <c r="E495" i="2"/>
  <c r="E494" i="2"/>
  <c r="EX464" i="2"/>
  <c r="DQ498" i="2"/>
  <c r="DQ497" i="2"/>
  <c r="DQ496" i="2"/>
  <c r="DQ495" i="2"/>
  <c r="DQ494" i="2"/>
  <c r="CY494" i="2"/>
  <c r="CI494" i="2"/>
  <c r="CB494" i="2"/>
  <c r="DH495" i="2" l="1"/>
  <c r="DH494" i="2"/>
  <c r="BH498" i="2"/>
  <c r="BH469" i="2"/>
  <c r="BH470" i="2"/>
  <c r="BH471" i="2"/>
  <c r="BH472" i="2"/>
  <c r="BH468" i="2"/>
  <c r="BH497" i="2"/>
  <c r="BH496" i="2"/>
  <c r="BH495" i="2"/>
  <c r="BH494" i="2"/>
  <c r="AR498" i="2"/>
  <c r="AR497" i="2"/>
  <c r="AR496" i="2"/>
  <c r="AR495" i="2"/>
  <c r="AH495" i="2"/>
  <c r="AH494" i="2"/>
  <c r="E487" i="2" l="1"/>
  <c r="AA487" i="2"/>
  <c r="AH487" i="2"/>
  <c r="CB487" i="2"/>
  <c r="CI487" i="2"/>
  <c r="CY487" i="2"/>
  <c r="DH487" i="2"/>
  <c r="EX487" i="2"/>
  <c r="E486" i="2"/>
  <c r="AH486" i="2"/>
  <c r="CB486" i="2"/>
  <c r="CI486" i="2"/>
  <c r="CY486" i="2"/>
  <c r="DH486" i="2"/>
  <c r="CB485" i="2"/>
  <c r="CI485" i="2"/>
  <c r="CY485" i="2"/>
  <c r="E484" i="2"/>
  <c r="FR519" i="2" l="1"/>
  <c r="FR520" i="2"/>
  <c r="FR521" i="2"/>
  <c r="FQ519" i="2"/>
  <c r="FQ520" i="2"/>
  <c r="FQ521" i="2"/>
  <c r="DQ226" i="2" l="1"/>
  <c r="F215" i="4" l="1"/>
  <c r="F214" i="4"/>
  <c r="F213" i="4"/>
  <c r="F212" i="4"/>
  <c r="J215" i="4"/>
  <c r="BH224" i="2" l="1"/>
  <c r="BH226" i="2"/>
  <c r="EI175" i="2" l="1"/>
  <c r="EI176" i="2"/>
  <c r="EI177" i="2"/>
  <c r="EI178" i="2"/>
  <c r="EI179" i="2"/>
  <c r="EI180" i="2"/>
  <c r="EI181" i="2"/>
  <c r="EI182" i="2"/>
  <c r="J506" i="4" l="1"/>
  <c r="AA505" i="2" l="1"/>
  <c r="AA507" i="2"/>
  <c r="AA508" i="2"/>
  <c r="AA506" i="2"/>
  <c r="J213" i="4" l="1"/>
  <c r="J212" i="4"/>
  <c r="Q224" i="2" l="1"/>
  <c r="Q225" i="2"/>
  <c r="Q226" i="2"/>
  <c r="Q227" i="2"/>
  <c r="Q228" i="2"/>
  <c r="Q229" i="2"/>
  <c r="Q230" i="2"/>
  <c r="Q231" i="2"/>
  <c r="Q232" i="2"/>
  <c r="P224" i="2"/>
  <c r="P225" i="2"/>
  <c r="P226" i="2"/>
  <c r="P227" i="2"/>
  <c r="P228" i="2"/>
  <c r="P229" i="2"/>
  <c r="P230" i="2"/>
  <c r="P231" i="2"/>
  <c r="P232" i="2"/>
  <c r="EI224" i="2"/>
  <c r="EI225" i="2"/>
  <c r="EI226" i="2"/>
  <c r="AA224" i="2"/>
  <c r="AA225" i="2"/>
  <c r="FQ162" i="2" l="1"/>
  <c r="FQ163" i="2"/>
  <c r="FQ164" i="2"/>
  <c r="FQ165" i="2"/>
  <c r="FQ166" i="2"/>
  <c r="FQ167" i="2"/>
  <c r="J168" i="4" l="1"/>
  <c r="F166" i="4"/>
  <c r="EO506" i="2" l="1"/>
  <c r="EO507" i="2"/>
  <c r="EO508" i="2"/>
  <c r="EO509" i="2"/>
  <c r="EO510" i="2"/>
  <c r="EO511" i="2"/>
  <c r="EO512" i="2"/>
  <c r="EO513" i="2"/>
  <c r="EN513" i="2"/>
  <c r="EN506" i="2"/>
  <c r="EN507" i="2"/>
  <c r="EN508" i="2"/>
  <c r="EN509" i="2"/>
  <c r="EN510" i="2"/>
  <c r="EN511" i="2"/>
  <c r="EN512" i="2"/>
  <c r="CB297" i="2" l="1"/>
  <c r="CB298" i="2"/>
  <c r="CB299" i="2"/>
  <c r="CB300" i="2"/>
  <c r="CB301" i="2"/>
  <c r="CB302" i="2"/>
  <c r="CB303" i="2"/>
  <c r="CB304" i="2"/>
  <c r="CB305" i="2"/>
  <c r="CB306" i="2"/>
  <c r="CB307" i="2"/>
  <c r="CB308" i="2"/>
  <c r="Q102" i="2" l="1"/>
  <c r="P101" i="2"/>
  <c r="P100" i="2"/>
  <c r="EN284" i="2" l="1"/>
  <c r="EN251" i="2" l="1"/>
  <c r="FB474" i="2" l="1"/>
  <c r="FC474" i="2"/>
  <c r="FB475" i="2"/>
  <c r="FC475" i="2"/>
  <c r="FB476" i="2"/>
  <c r="FC476" i="2"/>
  <c r="FB477" i="2"/>
  <c r="FC477" i="2"/>
  <c r="FB478" i="2"/>
  <c r="FC478" i="2"/>
  <c r="FB479" i="2"/>
  <c r="FC479" i="2"/>
  <c r="FB480" i="2"/>
  <c r="FC480" i="2"/>
  <c r="FB481" i="2"/>
  <c r="FC481" i="2"/>
  <c r="FB482" i="2"/>
  <c r="FC482" i="2"/>
  <c r="FB483" i="2"/>
  <c r="FC483" i="2"/>
  <c r="EN474" i="2"/>
  <c r="EO474" i="2"/>
  <c r="EO475" i="2"/>
  <c r="EO476" i="2"/>
  <c r="EN477" i="2"/>
  <c r="EO477" i="2"/>
  <c r="EN478" i="2"/>
  <c r="EO478" i="2"/>
  <c r="EN479" i="2"/>
  <c r="EO479" i="2"/>
  <c r="EN480" i="2"/>
  <c r="EO480" i="2"/>
  <c r="EN481" i="2"/>
  <c r="EO481" i="2"/>
  <c r="EN482" i="2"/>
  <c r="EO482" i="2"/>
  <c r="EN483" i="2"/>
  <c r="EO483" i="2"/>
  <c r="ED474" i="2"/>
  <c r="EE474" i="2"/>
  <c r="ED475" i="2"/>
  <c r="EE475" i="2"/>
  <c r="ED476" i="2"/>
  <c r="EE476" i="2"/>
  <c r="ED477" i="2"/>
  <c r="EE477" i="2"/>
  <c r="ED478" i="2"/>
  <c r="EE478" i="2"/>
  <c r="ED479" i="2"/>
  <c r="EE479" i="2"/>
  <c r="ED480" i="2"/>
  <c r="EE480" i="2"/>
  <c r="ED481" i="2"/>
  <c r="EE481" i="2"/>
  <c r="ED482" i="2"/>
  <c r="EE482" i="2"/>
  <c r="ED483" i="2"/>
  <c r="EE483" i="2"/>
  <c r="DW474" i="2"/>
  <c r="DX474" i="2"/>
  <c r="DW475" i="2"/>
  <c r="DX475" i="2"/>
  <c r="DW476" i="2"/>
  <c r="DX476" i="2"/>
  <c r="DW477" i="2"/>
  <c r="DX477" i="2"/>
  <c r="DW478" i="2"/>
  <c r="DX478" i="2"/>
  <c r="DW479" i="2"/>
  <c r="DX479" i="2"/>
  <c r="DW480" i="2"/>
  <c r="DX480" i="2"/>
  <c r="DW481" i="2"/>
  <c r="DX481" i="2"/>
  <c r="DW482" i="2"/>
  <c r="DX482" i="2"/>
  <c r="DW483" i="2"/>
  <c r="DX483" i="2"/>
  <c r="DL474" i="2"/>
  <c r="DM474" i="2"/>
  <c r="DL475" i="2"/>
  <c r="DM475" i="2"/>
  <c r="DL476" i="2"/>
  <c r="DM476" i="2"/>
  <c r="DL477" i="2"/>
  <c r="DM477" i="2"/>
  <c r="DL478" i="2"/>
  <c r="DM478" i="2"/>
  <c r="DL479" i="2"/>
  <c r="DM479" i="2"/>
  <c r="DL480" i="2"/>
  <c r="DM480" i="2"/>
  <c r="DL481" i="2"/>
  <c r="DM481" i="2"/>
  <c r="DL482" i="2"/>
  <c r="DM482" i="2"/>
  <c r="DL483" i="2"/>
  <c r="DM483" i="2"/>
  <c r="DC474" i="2"/>
  <c r="DD474" i="2"/>
  <c r="DC475" i="2"/>
  <c r="DD475" i="2"/>
  <c r="DC476" i="2"/>
  <c r="DD476" i="2"/>
  <c r="DC477" i="2"/>
  <c r="DD477" i="2"/>
  <c r="DC478" i="2"/>
  <c r="DD478" i="2"/>
  <c r="DC479" i="2"/>
  <c r="DD479" i="2"/>
  <c r="DC480" i="2"/>
  <c r="DD480" i="2"/>
  <c r="DC481" i="2"/>
  <c r="DD481" i="2"/>
  <c r="DC482" i="2"/>
  <c r="DD482" i="2"/>
  <c r="DC483" i="2"/>
  <c r="DD483" i="2"/>
  <c r="CT474" i="2"/>
  <c r="CU474" i="2"/>
  <c r="CT475" i="2"/>
  <c r="CU475" i="2"/>
  <c r="CT476" i="2"/>
  <c r="CU476" i="2"/>
  <c r="CT477" i="2"/>
  <c r="CU477" i="2"/>
  <c r="CT478" i="2"/>
  <c r="CU478" i="2"/>
  <c r="CT479" i="2"/>
  <c r="CU479" i="2"/>
  <c r="CT480" i="2"/>
  <c r="CU480" i="2"/>
  <c r="CT481" i="2"/>
  <c r="CU481" i="2"/>
  <c r="CT482" i="2"/>
  <c r="CU482" i="2"/>
  <c r="CT483" i="2"/>
  <c r="CU483" i="2"/>
  <c r="CK474" i="2"/>
  <c r="CL474" i="2"/>
  <c r="CK475" i="2"/>
  <c r="CL475" i="2"/>
  <c r="CK476" i="2"/>
  <c r="CL476" i="2"/>
  <c r="CK477" i="2"/>
  <c r="CL477" i="2"/>
  <c r="CK478" i="2"/>
  <c r="CL478" i="2"/>
  <c r="CK479" i="2"/>
  <c r="CL479" i="2"/>
  <c r="CK480" i="2"/>
  <c r="CL480" i="2"/>
  <c r="CK481" i="2"/>
  <c r="CL481" i="2"/>
  <c r="CK482" i="2"/>
  <c r="CL482" i="2"/>
  <c r="CK483" i="2"/>
  <c r="CL483" i="2"/>
  <c r="CD474" i="2"/>
  <c r="CE474" i="2"/>
  <c r="CD475" i="2"/>
  <c r="CE475" i="2"/>
  <c r="CD476" i="2"/>
  <c r="CE476" i="2"/>
  <c r="CD477" i="2"/>
  <c r="CE477" i="2"/>
  <c r="CD478" i="2"/>
  <c r="CE478" i="2"/>
  <c r="CD479" i="2"/>
  <c r="CE479" i="2"/>
  <c r="CD480" i="2"/>
  <c r="CE480" i="2"/>
  <c r="CD481" i="2"/>
  <c r="CE481" i="2"/>
  <c r="CD482" i="2"/>
  <c r="CE482" i="2"/>
  <c r="CD483" i="2"/>
  <c r="CE483" i="2"/>
  <c r="BW474" i="2"/>
  <c r="BX474" i="2"/>
  <c r="BW475" i="2"/>
  <c r="BX475" i="2"/>
  <c r="BW476" i="2"/>
  <c r="BX476" i="2"/>
  <c r="BW477" i="2"/>
  <c r="BX477" i="2"/>
  <c r="BW478" i="2"/>
  <c r="BX478" i="2"/>
  <c r="BW479" i="2"/>
  <c r="BX479" i="2"/>
  <c r="BW480" i="2"/>
  <c r="BX480" i="2"/>
  <c r="BW481" i="2"/>
  <c r="BX481" i="2"/>
  <c r="BW482" i="2"/>
  <c r="BX482" i="2"/>
  <c r="BW483" i="2"/>
  <c r="BX483" i="2"/>
  <c r="BM474" i="2"/>
  <c r="BN474" i="2"/>
  <c r="BM475" i="2"/>
  <c r="BN475" i="2"/>
  <c r="BM476" i="2"/>
  <c r="BN476" i="2"/>
  <c r="BM477" i="2"/>
  <c r="BN477" i="2"/>
  <c r="BM478" i="2"/>
  <c r="BN478" i="2"/>
  <c r="BM479" i="2"/>
  <c r="BN479" i="2"/>
  <c r="BM480" i="2"/>
  <c r="BN480" i="2"/>
  <c r="BM481" i="2"/>
  <c r="BN481" i="2"/>
  <c r="BM482" i="2"/>
  <c r="BN482" i="2"/>
  <c r="BM483" i="2"/>
  <c r="BN483" i="2"/>
  <c r="BC474" i="2"/>
  <c r="BD474" i="2"/>
  <c r="BC475" i="2"/>
  <c r="BD475" i="2"/>
  <c r="BC476" i="2"/>
  <c r="BD476" i="2"/>
  <c r="BC477" i="2"/>
  <c r="BD477" i="2"/>
  <c r="BC478" i="2"/>
  <c r="BD478" i="2"/>
  <c r="BC479" i="2"/>
  <c r="BD479" i="2"/>
  <c r="BC480" i="2"/>
  <c r="BD480" i="2"/>
  <c r="BC481" i="2"/>
  <c r="BD481" i="2"/>
  <c r="BC482" i="2"/>
  <c r="BD482" i="2"/>
  <c r="BC483" i="2"/>
  <c r="BD483" i="2"/>
  <c r="AM474" i="2"/>
  <c r="AN474" i="2"/>
  <c r="AM475" i="2"/>
  <c r="AN475" i="2"/>
  <c r="AM476" i="2"/>
  <c r="AN476" i="2"/>
  <c r="AM477" i="2"/>
  <c r="AN477" i="2"/>
  <c r="AM478" i="2"/>
  <c r="AN478" i="2"/>
  <c r="AM479" i="2"/>
  <c r="AN479" i="2"/>
  <c r="AM480" i="2"/>
  <c r="AN480" i="2"/>
  <c r="AM481" i="2"/>
  <c r="AN481" i="2"/>
  <c r="AM482" i="2"/>
  <c r="AN482" i="2"/>
  <c r="AM483" i="2"/>
  <c r="AN483" i="2"/>
  <c r="AC474" i="2"/>
  <c r="AD474" i="2"/>
  <c r="AC475" i="2"/>
  <c r="AD475" i="2"/>
  <c r="AC476" i="2"/>
  <c r="AD476" i="2"/>
  <c r="AC477" i="2"/>
  <c r="AD477" i="2"/>
  <c r="AC478" i="2"/>
  <c r="AD478" i="2"/>
  <c r="AC479" i="2"/>
  <c r="AD479" i="2"/>
  <c r="AC480" i="2"/>
  <c r="AD480" i="2"/>
  <c r="AC481" i="2"/>
  <c r="AD481" i="2"/>
  <c r="AC482" i="2"/>
  <c r="AD482" i="2"/>
  <c r="AC483" i="2"/>
  <c r="AD483" i="2"/>
  <c r="P468" i="2"/>
  <c r="Q468" i="2"/>
  <c r="P469" i="2"/>
  <c r="Q469" i="2"/>
  <c r="P470" i="2"/>
  <c r="Q470" i="2"/>
  <c r="P471" i="2"/>
  <c r="Q471" i="2"/>
  <c r="P472" i="2"/>
  <c r="Q472" i="2"/>
  <c r="P473" i="2"/>
  <c r="Q473" i="2"/>
  <c r="P474" i="2"/>
  <c r="Q474" i="2"/>
  <c r="P475" i="2"/>
  <c r="Q475" i="2"/>
  <c r="P476" i="2"/>
  <c r="Q476" i="2"/>
  <c r="P477" i="2"/>
  <c r="Q477" i="2"/>
  <c r="P478" i="2"/>
  <c r="Q478" i="2"/>
  <c r="P479" i="2"/>
  <c r="Q479" i="2"/>
  <c r="P480" i="2"/>
  <c r="Q480" i="2"/>
  <c r="P481" i="2"/>
  <c r="Q481" i="2"/>
  <c r="P482" i="2"/>
  <c r="Q482" i="2"/>
  <c r="P483" i="2"/>
  <c r="Q483" i="2"/>
  <c r="EX468" i="2"/>
  <c r="EX469" i="2"/>
  <c r="EX470" i="2"/>
  <c r="EX471" i="2"/>
  <c r="EX472" i="2"/>
  <c r="EX473" i="2"/>
  <c r="EX477" i="2"/>
  <c r="EX478" i="2"/>
  <c r="EX479" i="2"/>
  <c r="EX480" i="2"/>
  <c r="EX481" i="2"/>
  <c r="EX482" i="2"/>
  <c r="EX483" i="2"/>
  <c r="EI468" i="2"/>
  <c r="EI469" i="2"/>
  <c r="EI470" i="2"/>
  <c r="EI471" i="2"/>
  <c r="EI472" i="2"/>
  <c r="EI473" i="2"/>
  <c r="EI478" i="2"/>
  <c r="EI479" i="2"/>
  <c r="EI480" i="2"/>
  <c r="EI481" i="2"/>
  <c r="EI482" i="2"/>
  <c r="EI483" i="2"/>
  <c r="EB465" i="2"/>
  <c r="EB466" i="2"/>
  <c r="EB467" i="2"/>
  <c r="EB468" i="2"/>
  <c r="EB469" i="2"/>
  <c r="EB470" i="2"/>
  <c r="EB471" i="2"/>
  <c r="EB472" i="2"/>
  <c r="EB473" i="2"/>
  <c r="EB480" i="2"/>
  <c r="EB481" i="2"/>
  <c r="EB482" i="2"/>
  <c r="EB483" i="2"/>
  <c r="DQ465" i="2"/>
  <c r="DQ466" i="2"/>
  <c r="DQ467" i="2"/>
  <c r="DQ468" i="2"/>
  <c r="DQ469" i="2"/>
  <c r="DQ470" i="2"/>
  <c r="DQ471" i="2"/>
  <c r="DQ472" i="2"/>
  <c r="DQ473" i="2"/>
  <c r="DQ476" i="2"/>
  <c r="DQ477" i="2"/>
  <c r="DQ478" i="2"/>
  <c r="DQ479" i="2"/>
  <c r="DQ480" i="2"/>
  <c r="DQ481" i="2"/>
  <c r="DQ482" i="2"/>
  <c r="DQ483" i="2"/>
  <c r="DH465" i="2"/>
  <c r="DH466" i="2"/>
  <c r="DH467" i="2"/>
  <c r="DH468" i="2"/>
  <c r="DH469" i="2"/>
  <c r="DH470" i="2"/>
  <c r="DH471" i="2"/>
  <c r="DH472" i="2"/>
  <c r="DH473" i="2"/>
  <c r="DH476" i="2"/>
  <c r="DH477" i="2"/>
  <c r="DH478" i="2"/>
  <c r="DH479" i="2"/>
  <c r="DH480" i="2"/>
  <c r="DH481" i="2"/>
  <c r="DH482" i="2"/>
  <c r="DH483" i="2"/>
  <c r="CY465" i="2"/>
  <c r="CY466" i="2"/>
  <c r="CY467" i="2"/>
  <c r="CY468" i="2"/>
  <c r="CY469" i="2"/>
  <c r="CY470" i="2"/>
  <c r="CY471" i="2"/>
  <c r="CY472" i="2"/>
  <c r="CY473" i="2"/>
  <c r="CY475" i="2"/>
  <c r="CY476" i="2"/>
  <c r="CY477" i="2"/>
  <c r="CY478" i="2"/>
  <c r="CY479" i="2"/>
  <c r="CY480" i="2"/>
  <c r="CY481" i="2"/>
  <c r="CY482" i="2"/>
  <c r="CY483" i="2"/>
  <c r="CP465" i="2"/>
  <c r="CP466" i="2"/>
  <c r="CP467" i="2"/>
  <c r="CP468" i="2"/>
  <c r="CP469" i="2"/>
  <c r="CP470" i="2"/>
  <c r="CP471" i="2"/>
  <c r="CP472" i="2"/>
  <c r="CP473" i="2"/>
  <c r="CP478" i="2"/>
  <c r="CP479" i="2"/>
  <c r="CP480" i="2"/>
  <c r="CP481" i="2"/>
  <c r="CP482" i="2"/>
  <c r="CP483" i="2"/>
  <c r="CI465" i="2"/>
  <c r="CI466" i="2"/>
  <c r="CI467" i="2"/>
  <c r="CI468" i="2"/>
  <c r="CI469" i="2"/>
  <c r="CI470" i="2"/>
  <c r="CI471" i="2"/>
  <c r="CI472" i="2"/>
  <c r="CI473" i="2"/>
  <c r="CI475" i="2"/>
  <c r="CI476" i="2"/>
  <c r="CI477" i="2"/>
  <c r="CI478" i="2"/>
  <c r="CI479" i="2"/>
  <c r="CI480" i="2"/>
  <c r="CI481" i="2"/>
  <c r="CI482" i="2"/>
  <c r="CI483" i="2"/>
  <c r="CB465" i="2"/>
  <c r="CB466" i="2"/>
  <c r="CB467" i="2"/>
  <c r="CB468" i="2"/>
  <c r="CB469" i="2"/>
  <c r="CB470" i="2"/>
  <c r="CB471" i="2"/>
  <c r="CB472" i="2"/>
  <c r="CB473" i="2"/>
  <c r="CB475" i="2"/>
  <c r="CB476" i="2"/>
  <c r="CB477" i="2"/>
  <c r="CB478" i="2"/>
  <c r="CB479" i="2"/>
  <c r="CB480" i="2"/>
  <c r="CB481" i="2"/>
  <c r="CB482" i="2"/>
  <c r="CB483" i="2"/>
  <c r="BR466" i="2"/>
  <c r="BR467" i="2"/>
  <c r="BR468" i="2"/>
  <c r="BR469" i="2"/>
  <c r="BR470" i="2"/>
  <c r="BR471" i="2"/>
  <c r="BR472" i="2"/>
  <c r="BR473" i="2"/>
  <c r="BR481" i="2"/>
  <c r="BR482" i="2"/>
  <c r="BR483" i="2"/>
  <c r="BH465" i="2"/>
  <c r="BH466" i="2"/>
  <c r="BH467" i="2"/>
  <c r="BH473" i="2"/>
  <c r="BH481" i="2"/>
  <c r="BH482" i="2"/>
  <c r="BH483" i="2"/>
  <c r="AR465" i="2"/>
  <c r="AR466" i="2"/>
  <c r="AR467" i="2"/>
  <c r="AR468" i="2"/>
  <c r="AR469" i="2"/>
  <c r="AR470" i="2"/>
  <c r="AR471" i="2"/>
  <c r="AR472" i="2"/>
  <c r="AR473" i="2"/>
  <c r="AR480" i="2"/>
  <c r="AR481" i="2"/>
  <c r="AR482" i="2"/>
  <c r="AR483" i="2"/>
  <c r="AH465" i="2"/>
  <c r="AH466" i="2"/>
  <c r="AH467" i="2"/>
  <c r="AH468" i="2"/>
  <c r="AH469" i="2"/>
  <c r="AH470" i="2"/>
  <c r="AH471" i="2"/>
  <c r="AH472" i="2"/>
  <c r="AH473" i="2"/>
  <c r="AH476" i="2"/>
  <c r="AH477" i="2"/>
  <c r="AH478" i="2"/>
  <c r="AH479" i="2"/>
  <c r="AH480" i="2"/>
  <c r="AH481" i="2"/>
  <c r="AH482" i="2"/>
  <c r="AH483" i="2"/>
  <c r="AA465" i="2"/>
  <c r="AA466" i="2"/>
  <c r="AA467" i="2"/>
  <c r="AA468" i="2"/>
  <c r="AA469" i="2"/>
  <c r="AA470" i="2"/>
  <c r="AA471" i="2"/>
  <c r="AA472" i="2"/>
  <c r="AA473" i="2"/>
  <c r="AA475" i="2"/>
  <c r="AA476" i="2"/>
  <c r="AA477" i="2"/>
  <c r="AA478" i="2"/>
  <c r="AA479" i="2"/>
  <c r="AA480" i="2"/>
  <c r="AA481" i="2"/>
  <c r="AA482" i="2"/>
  <c r="AA483" i="2"/>
  <c r="E465" i="2"/>
  <c r="E466" i="2"/>
  <c r="E467" i="2"/>
  <c r="E468" i="2"/>
  <c r="E469" i="2"/>
  <c r="E470" i="2"/>
  <c r="E471" i="2"/>
  <c r="E472" i="2"/>
  <c r="E473" i="2"/>
  <c r="E474" i="2"/>
  <c r="E475" i="2"/>
  <c r="E476" i="2"/>
  <c r="E477" i="2"/>
  <c r="E478" i="2"/>
  <c r="E479" i="2"/>
  <c r="E480" i="2"/>
  <c r="E481" i="2"/>
  <c r="E482" i="2"/>
  <c r="E483" i="2"/>
  <c r="AN188" i="2"/>
  <c r="AN189" i="2"/>
  <c r="AN190" i="2"/>
  <c r="AN191" i="2"/>
  <c r="AM188" i="2"/>
  <c r="AM189" i="2"/>
  <c r="AM190" i="2"/>
  <c r="AM191" i="2"/>
  <c r="AM192" i="2"/>
  <c r="AH191" i="2"/>
  <c r="AH188" i="2"/>
  <c r="AH189" i="2"/>
  <c r="AH190" i="2"/>
  <c r="AH177" i="2"/>
  <c r="AH178" i="2"/>
  <c r="AN162" i="2"/>
  <c r="AN163" i="2"/>
  <c r="AN164" i="2"/>
  <c r="AN165" i="2"/>
  <c r="AM162" i="2"/>
  <c r="AM163" i="2"/>
  <c r="AM164" i="2"/>
  <c r="AM165" i="2"/>
  <c r="AH164" i="2"/>
  <c r="AH165" i="2"/>
  <c r="AH166" i="2"/>
  <c r="CP464" i="2" l="1"/>
  <c r="FB464" i="2" l="1"/>
  <c r="FC464" i="2"/>
  <c r="FB465" i="2"/>
  <c r="FC465" i="2"/>
  <c r="FB466" i="2"/>
  <c r="FC466" i="2"/>
  <c r="FB467" i="2"/>
  <c r="FC467" i="2"/>
  <c r="FB468" i="2"/>
  <c r="FC468" i="2"/>
  <c r="FB469" i="2"/>
  <c r="FC469" i="2"/>
  <c r="FB470" i="2"/>
  <c r="FC470" i="2"/>
  <c r="FB471" i="2"/>
  <c r="FC471" i="2"/>
  <c r="FB472" i="2"/>
  <c r="FC472" i="2"/>
  <c r="FB473" i="2"/>
  <c r="FC473" i="2"/>
  <c r="EX453" i="2"/>
  <c r="EX454" i="2"/>
  <c r="EX455" i="2"/>
  <c r="EX457" i="2"/>
  <c r="EX458" i="2"/>
  <c r="EX459" i="2"/>
  <c r="EX460" i="2"/>
  <c r="EX461" i="2"/>
  <c r="EX462" i="2"/>
  <c r="EX463" i="2"/>
  <c r="EN464" i="2"/>
  <c r="EO464" i="2"/>
  <c r="EN465" i="2"/>
  <c r="EO465" i="2"/>
  <c r="EO466" i="2"/>
  <c r="EN467" i="2"/>
  <c r="EO467" i="2"/>
  <c r="EN468" i="2"/>
  <c r="EO468" i="2"/>
  <c r="EN469" i="2"/>
  <c r="EO469" i="2"/>
  <c r="EN470" i="2"/>
  <c r="EO470" i="2"/>
  <c r="EN471" i="2"/>
  <c r="EO471" i="2"/>
  <c r="EN472" i="2"/>
  <c r="EO472" i="2"/>
  <c r="EN473" i="2"/>
  <c r="EO473" i="2"/>
  <c r="EI456" i="2"/>
  <c r="EI457" i="2"/>
  <c r="EI458" i="2"/>
  <c r="EI459" i="2"/>
  <c r="EI460" i="2"/>
  <c r="EI461" i="2"/>
  <c r="EI462" i="2"/>
  <c r="EI463" i="2"/>
  <c r="EI464" i="2"/>
  <c r="ED464" i="2"/>
  <c r="EE464" i="2"/>
  <c r="ED465" i="2"/>
  <c r="EE465" i="2"/>
  <c r="ED466" i="2"/>
  <c r="EE466" i="2"/>
  <c r="ED467" i="2"/>
  <c r="EE467" i="2"/>
  <c r="ED468" i="2"/>
  <c r="EE468" i="2"/>
  <c r="ED469" i="2"/>
  <c r="EE469" i="2"/>
  <c r="ED470" i="2"/>
  <c r="EE470" i="2"/>
  <c r="ED471" i="2"/>
  <c r="EE471" i="2"/>
  <c r="ED472" i="2"/>
  <c r="EE472" i="2"/>
  <c r="ED473" i="2"/>
  <c r="EE473" i="2"/>
  <c r="EB458" i="2"/>
  <c r="EB459" i="2"/>
  <c r="EB460" i="2"/>
  <c r="EB461" i="2"/>
  <c r="EB462" i="2"/>
  <c r="EB463" i="2"/>
  <c r="EB464" i="2"/>
  <c r="DW464" i="2"/>
  <c r="DX464" i="2"/>
  <c r="DW465" i="2"/>
  <c r="DX465" i="2"/>
  <c r="DW466" i="2"/>
  <c r="DX466" i="2"/>
  <c r="DW467" i="2"/>
  <c r="DX467" i="2"/>
  <c r="DW468" i="2"/>
  <c r="DX468" i="2"/>
  <c r="DW469" i="2"/>
  <c r="DX469" i="2"/>
  <c r="DW470" i="2"/>
  <c r="DX470" i="2"/>
  <c r="DW471" i="2"/>
  <c r="DX471" i="2"/>
  <c r="DW472" i="2"/>
  <c r="DX472" i="2"/>
  <c r="DW473" i="2"/>
  <c r="DX473" i="2"/>
  <c r="DQ453" i="2"/>
  <c r="DQ454" i="2"/>
  <c r="DQ456" i="2"/>
  <c r="DQ457" i="2"/>
  <c r="DQ458" i="2"/>
  <c r="DQ459" i="2"/>
  <c r="DQ460" i="2"/>
  <c r="DQ461" i="2"/>
  <c r="DQ462" i="2"/>
  <c r="DQ463" i="2"/>
  <c r="DQ464" i="2"/>
  <c r="DL464" i="2"/>
  <c r="DM464" i="2"/>
  <c r="DL465" i="2"/>
  <c r="DM465" i="2"/>
  <c r="DL466" i="2"/>
  <c r="DM466" i="2"/>
  <c r="DL467" i="2"/>
  <c r="DM467" i="2"/>
  <c r="DL468" i="2"/>
  <c r="DM468" i="2"/>
  <c r="DL469" i="2"/>
  <c r="DM469" i="2"/>
  <c r="DL470" i="2"/>
  <c r="DM470" i="2"/>
  <c r="DL471" i="2"/>
  <c r="DM471" i="2"/>
  <c r="DL472" i="2"/>
  <c r="DM472" i="2"/>
  <c r="DL473" i="2"/>
  <c r="DM473" i="2"/>
  <c r="DH453" i="2"/>
  <c r="DH454" i="2"/>
  <c r="DH455" i="2"/>
  <c r="DH456" i="2"/>
  <c r="DH457" i="2"/>
  <c r="DH458" i="2"/>
  <c r="DH459" i="2"/>
  <c r="DH460" i="2"/>
  <c r="DH461" i="2"/>
  <c r="DH462" i="2"/>
  <c r="DH463" i="2"/>
  <c r="DH464" i="2"/>
  <c r="DC464" i="2"/>
  <c r="DD464" i="2"/>
  <c r="DC465" i="2"/>
  <c r="DD465" i="2"/>
  <c r="DC466" i="2"/>
  <c r="DD466" i="2"/>
  <c r="DC467" i="2"/>
  <c r="DD467" i="2"/>
  <c r="DC468" i="2"/>
  <c r="DD468" i="2"/>
  <c r="DC469" i="2"/>
  <c r="DD469" i="2"/>
  <c r="DC470" i="2"/>
  <c r="DD470" i="2"/>
  <c r="DC471" i="2"/>
  <c r="DD471" i="2"/>
  <c r="DC472" i="2"/>
  <c r="DD472" i="2"/>
  <c r="DC473" i="2"/>
  <c r="DD473" i="2"/>
  <c r="CY453" i="2"/>
  <c r="CY454" i="2"/>
  <c r="CY455" i="2"/>
  <c r="CY456" i="2"/>
  <c r="CY457" i="2"/>
  <c r="CY458" i="2"/>
  <c r="CY459" i="2"/>
  <c r="CY460" i="2"/>
  <c r="CY461" i="2"/>
  <c r="CY462" i="2"/>
  <c r="CY463" i="2"/>
  <c r="CY464" i="2"/>
  <c r="CT464" i="2"/>
  <c r="CU464" i="2"/>
  <c r="CT465" i="2"/>
  <c r="CU465" i="2"/>
  <c r="CT466" i="2"/>
  <c r="CU466" i="2"/>
  <c r="CT467" i="2"/>
  <c r="CU467" i="2"/>
  <c r="CT468" i="2"/>
  <c r="CU468" i="2"/>
  <c r="CT469" i="2"/>
  <c r="CU469" i="2"/>
  <c r="CT470" i="2"/>
  <c r="CU470" i="2"/>
  <c r="CT471" i="2"/>
  <c r="CU471" i="2"/>
  <c r="CT472" i="2"/>
  <c r="CU472" i="2"/>
  <c r="CT473" i="2"/>
  <c r="CU473" i="2"/>
  <c r="CK464" i="2"/>
  <c r="CL464" i="2"/>
  <c r="CK465" i="2"/>
  <c r="CL465" i="2"/>
  <c r="CK466" i="2"/>
  <c r="CL466" i="2"/>
  <c r="CK467" i="2"/>
  <c r="CL467" i="2"/>
  <c r="CK468" i="2"/>
  <c r="CL468" i="2"/>
  <c r="CK469" i="2"/>
  <c r="CL469" i="2"/>
  <c r="CK470" i="2"/>
  <c r="CL470" i="2"/>
  <c r="CK471" i="2"/>
  <c r="CL471" i="2"/>
  <c r="CK472" i="2"/>
  <c r="CL472" i="2"/>
  <c r="CK473" i="2"/>
  <c r="CL473" i="2"/>
  <c r="CI453" i="2"/>
  <c r="CI454" i="2"/>
  <c r="CI455" i="2"/>
  <c r="CI456" i="2"/>
  <c r="CI457" i="2"/>
  <c r="CI458" i="2"/>
  <c r="CI459" i="2"/>
  <c r="CI460" i="2"/>
  <c r="CI461" i="2"/>
  <c r="CI462" i="2"/>
  <c r="CI463" i="2"/>
  <c r="CI464" i="2"/>
  <c r="CD464" i="2"/>
  <c r="CE464" i="2"/>
  <c r="CD465" i="2"/>
  <c r="CE465" i="2"/>
  <c r="CD466" i="2"/>
  <c r="CE466" i="2"/>
  <c r="CD467" i="2"/>
  <c r="CE467" i="2"/>
  <c r="CD468" i="2"/>
  <c r="CE468" i="2"/>
  <c r="CD469" i="2"/>
  <c r="CE469" i="2"/>
  <c r="CD470" i="2"/>
  <c r="CE470" i="2"/>
  <c r="CD471" i="2"/>
  <c r="CE471" i="2"/>
  <c r="CD472" i="2"/>
  <c r="CE472" i="2"/>
  <c r="CD473" i="2"/>
  <c r="CE473" i="2"/>
  <c r="CB453" i="2"/>
  <c r="CB454" i="2"/>
  <c r="CB455" i="2"/>
  <c r="CB456" i="2"/>
  <c r="CB457" i="2"/>
  <c r="CB458" i="2"/>
  <c r="CB459" i="2"/>
  <c r="CB460" i="2"/>
  <c r="CB461" i="2"/>
  <c r="CB462" i="2"/>
  <c r="CB463" i="2"/>
  <c r="CB464" i="2"/>
  <c r="BW464" i="2"/>
  <c r="BX464" i="2"/>
  <c r="BW465" i="2"/>
  <c r="BX465" i="2"/>
  <c r="BW466" i="2"/>
  <c r="BX466" i="2"/>
  <c r="BW467" i="2"/>
  <c r="BX467" i="2"/>
  <c r="BW468" i="2"/>
  <c r="BX468" i="2"/>
  <c r="BW469" i="2"/>
  <c r="BX469" i="2"/>
  <c r="BW470" i="2"/>
  <c r="BX470" i="2"/>
  <c r="BW471" i="2"/>
  <c r="BX471" i="2"/>
  <c r="BW472" i="2"/>
  <c r="BX472" i="2"/>
  <c r="BW473" i="2"/>
  <c r="BX473" i="2"/>
  <c r="BR453" i="2"/>
  <c r="BR455" i="2"/>
  <c r="BR456" i="2"/>
  <c r="BR457" i="2"/>
  <c r="BR458" i="2"/>
  <c r="BR459" i="2"/>
  <c r="BR460" i="2"/>
  <c r="BR461" i="2"/>
  <c r="BR462" i="2"/>
  <c r="BR463" i="2"/>
  <c r="BR464" i="2"/>
  <c r="BM464" i="2"/>
  <c r="BN464" i="2"/>
  <c r="BM465" i="2"/>
  <c r="BN465" i="2"/>
  <c r="BM466" i="2"/>
  <c r="BN466" i="2"/>
  <c r="BM467" i="2"/>
  <c r="BN467" i="2"/>
  <c r="BM468" i="2"/>
  <c r="BN468" i="2"/>
  <c r="BM469" i="2"/>
  <c r="BN469" i="2"/>
  <c r="BM470" i="2"/>
  <c r="BN470" i="2"/>
  <c r="BM471" i="2"/>
  <c r="BN471" i="2"/>
  <c r="BM472" i="2"/>
  <c r="BN472" i="2"/>
  <c r="BM473" i="2"/>
  <c r="BN473" i="2"/>
  <c r="BH455" i="2"/>
  <c r="BH456" i="2"/>
  <c r="BH457" i="2"/>
  <c r="BH458" i="2"/>
  <c r="BH459" i="2"/>
  <c r="BH460" i="2"/>
  <c r="BH461" i="2"/>
  <c r="BH462" i="2"/>
  <c r="BH463" i="2"/>
  <c r="BH464" i="2"/>
  <c r="BC464" i="2"/>
  <c r="BD464" i="2"/>
  <c r="BC465" i="2"/>
  <c r="BD465" i="2"/>
  <c r="BC466" i="2"/>
  <c r="BD466" i="2"/>
  <c r="BC467" i="2"/>
  <c r="BD467" i="2"/>
  <c r="BC468" i="2"/>
  <c r="BD468" i="2"/>
  <c r="BC469" i="2"/>
  <c r="BD469" i="2"/>
  <c r="BC470" i="2"/>
  <c r="BD470" i="2"/>
  <c r="BC471" i="2"/>
  <c r="BD471" i="2"/>
  <c r="BC472" i="2"/>
  <c r="BD472" i="2"/>
  <c r="BC473" i="2"/>
  <c r="BD473" i="2"/>
  <c r="AR453" i="2"/>
  <c r="AR454" i="2"/>
  <c r="AR455" i="2"/>
  <c r="AR456" i="2"/>
  <c r="AR457" i="2"/>
  <c r="AR458" i="2"/>
  <c r="AR459" i="2"/>
  <c r="AR460" i="2"/>
  <c r="AR461" i="2"/>
  <c r="AR462" i="2"/>
  <c r="AR463" i="2"/>
  <c r="AR464" i="2"/>
  <c r="AM464" i="2"/>
  <c r="AN464" i="2"/>
  <c r="AM465" i="2"/>
  <c r="AN465" i="2"/>
  <c r="AM466" i="2"/>
  <c r="AN466" i="2"/>
  <c r="AM467" i="2"/>
  <c r="AN467" i="2"/>
  <c r="AM468" i="2"/>
  <c r="AN468" i="2"/>
  <c r="AM469" i="2"/>
  <c r="AN469" i="2"/>
  <c r="AM470" i="2"/>
  <c r="AN470" i="2"/>
  <c r="AM471" i="2"/>
  <c r="AN471" i="2"/>
  <c r="AM472" i="2"/>
  <c r="AN472" i="2"/>
  <c r="AM473" i="2"/>
  <c r="AN473" i="2"/>
  <c r="AH453" i="2"/>
  <c r="AH454" i="2"/>
  <c r="AH455" i="2"/>
  <c r="AH456" i="2"/>
  <c r="AH457" i="2"/>
  <c r="AH458" i="2"/>
  <c r="AH459" i="2"/>
  <c r="AH460" i="2"/>
  <c r="AH461" i="2"/>
  <c r="AH462" i="2"/>
  <c r="AH463" i="2"/>
  <c r="AH464" i="2"/>
  <c r="AC464" i="2"/>
  <c r="AD464" i="2"/>
  <c r="AC465" i="2"/>
  <c r="AD465" i="2"/>
  <c r="AC466" i="2"/>
  <c r="AD466" i="2"/>
  <c r="AC467" i="2"/>
  <c r="AD467" i="2"/>
  <c r="AC468" i="2"/>
  <c r="AD468" i="2"/>
  <c r="AC469" i="2"/>
  <c r="AD469" i="2"/>
  <c r="AC470" i="2"/>
  <c r="AD470" i="2"/>
  <c r="AC471" i="2"/>
  <c r="AD471" i="2"/>
  <c r="AC472" i="2"/>
  <c r="AD472" i="2"/>
  <c r="AC473" i="2"/>
  <c r="AD473" i="2"/>
  <c r="AA453" i="2"/>
  <c r="AA454" i="2"/>
  <c r="AA455" i="2"/>
  <c r="AA456" i="2"/>
  <c r="AA457" i="2"/>
  <c r="AA458" i="2"/>
  <c r="AA459" i="2"/>
  <c r="AA460" i="2"/>
  <c r="AA461" i="2"/>
  <c r="AA462" i="2"/>
  <c r="AA463" i="2"/>
  <c r="AA464" i="2"/>
  <c r="J120" i="4" l="1"/>
  <c r="J121" i="4"/>
  <c r="J122" i="4"/>
  <c r="F116" i="4"/>
  <c r="F115" i="4"/>
  <c r="E453" i="2" l="1"/>
  <c r="E454" i="2"/>
  <c r="E455" i="2"/>
  <c r="E456" i="2"/>
  <c r="E457" i="2"/>
  <c r="E458" i="2"/>
  <c r="E459" i="2"/>
  <c r="E460" i="2"/>
  <c r="E461" i="2"/>
  <c r="E462" i="2"/>
  <c r="E463" i="2"/>
  <c r="E464" i="2"/>
  <c r="FR211" i="2" l="1"/>
  <c r="FR212" i="2"/>
  <c r="FR213" i="2"/>
  <c r="FR214" i="2"/>
  <c r="FR215" i="2"/>
  <c r="FR216" i="2"/>
  <c r="FR217" i="2"/>
  <c r="FR218" i="2"/>
  <c r="FR219" i="2"/>
  <c r="FR220" i="2"/>
  <c r="FR221" i="2"/>
  <c r="FR222" i="2"/>
  <c r="FQ211" i="2"/>
  <c r="FQ212" i="2"/>
  <c r="FQ213" i="2"/>
  <c r="FQ214" i="2"/>
  <c r="FQ215" i="2"/>
  <c r="FQ216" i="2"/>
  <c r="FQ217" i="2"/>
  <c r="FQ218" i="2"/>
  <c r="FQ219" i="2"/>
  <c r="FQ220" i="2"/>
  <c r="FQ221" i="2"/>
  <c r="FQ222" i="2"/>
  <c r="FQ210" i="2"/>
  <c r="FR199" i="2"/>
  <c r="FR200" i="2"/>
  <c r="FR201" i="2"/>
  <c r="FR202" i="2"/>
  <c r="FR203" i="2"/>
  <c r="FR204" i="2"/>
  <c r="FR205" i="2"/>
  <c r="FR206" i="2"/>
  <c r="FR207" i="2"/>
  <c r="FR208" i="2"/>
  <c r="FR209" i="2"/>
  <c r="FR210" i="2"/>
  <c r="FQ199" i="2"/>
  <c r="FQ200" i="2"/>
  <c r="FQ201" i="2"/>
  <c r="FQ202" i="2"/>
  <c r="FQ203" i="2"/>
  <c r="FQ204" i="2"/>
  <c r="FQ205" i="2"/>
  <c r="FQ206" i="2"/>
  <c r="FQ207" i="2"/>
  <c r="FQ208" i="2"/>
  <c r="FQ209" i="2"/>
  <c r="FQ198" i="2"/>
  <c r="FR187" i="2"/>
  <c r="FR188" i="2"/>
  <c r="FR189" i="2"/>
  <c r="FR190" i="2"/>
  <c r="FR191" i="2"/>
  <c r="FR192" i="2"/>
  <c r="FR193" i="2"/>
  <c r="FR194" i="2"/>
  <c r="FR195" i="2"/>
  <c r="FR196" i="2"/>
  <c r="FR197" i="2"/>
  <c r="FR198" i="2"/>
  <c r="FR186" i="2"/>
  <c r="FQ187" i="2"/>
  <c r="FQ188" i="2"/>
  <c r="FQ189" i="2"/>
  <c r="FQ190" i="2"/>
  <c r="FQ191" i="2"/>
  <c r="FQ192" i="2"/>
  <c r="FQ193" i="2"/>
  <c r="FQ194" i="2"/>
  <c r="FQ195" i="2"/>
  <c r="FQ196" i="2"/>
  <c r="FQ197" i="2"/>
  <c r="FQ186" i="2"/>
  <c r="FR174" i="2"/>
  <c r="FR175" i="2"/>
  <c r="FR176" i="2"/>
  <c r="FR177" i="2"/>
  <c r="FR178" i="2"/>
  <c r="FR179" i="2"/>
  <c r="FR180" i="2"/>
  <c r="FR181" i="2"/>
  <c r="FR182" i="2"/>
  <c r="FQ174" i="2"/>
  <c r="FQ175" i="2"/>
  <c r="FQ176" i="2"/>
  <c r="FQ177" i="2"/>
  <c r="FQ178" i="2"/>
  <c r="FQ179" i="2"/>
  <c r="FQ180" i="2"/>
  <c r="FQ181" i="2"/>
  <c r="FQ182" i="2"/>
  <c r="FQ173" i="2"/>
  <c r="FR163" i="2"/>
  <c r="FR162" i="2"/>
  <c r="FR161" i="2"/>
  <c r="FQ161" i="2"/>
  <c r="FR151" i="2"/>
  <c r="FR152" i="2"/>
  <c r="FR153" i="2"/>
  <c r="FR154" i="2"/>
  <c r="FR155" i="2"/>
  <c r="FR156" i="2"/>
  <c r="FR157" i="2"/>
  <c r="FR158" i="2"/>
  <c r="FR159" i="2"/>
  <c r="FR160" i="2"/>
  <c r="FR164" i="2"/>
  <c r="FR165" i="2"/>
  <c r="FR166" i="2"/>
  <c r="FR167" i="2"/>
  <c r="FR168" i="2"/>
  <c r="FR169" i="2"/>
  <c r="FR170" i="2"/>
  <c r="FR171" i="2"/>
  <c r="FR172" i="2"/>
  <c r="FR173" i="2"/>
  <c r="FQ151" i="2"/>
  <c r="FQ152" i="2"/>
  <c r="FQ153" i="2"/>
  <c r="FQ154" i="2"/>
  <c r="FQ155" i="2"/>
  <c r="FQ156" i="2"/>
  <c r="FQ157" i="2"/>
  <c r="FQ158" i="2"/>
  <c r="FQ159" i="2"/>
  <c r="FQ160" i="2"/>
  <c r="FQ168" i="2"/>
  <c r="FQ169" i="2"/>
  <c r="FQ170" i="2"/>
  <c r="FQ171" i="2"/>
  <c r="FQ172" i="2"/>
  <c r="FR150" i="2"/>
  <c r="FR149" i="2"/>
  <c r="FR148" i="2"/>
  <c r="FQ150" i="2"/>
  <c r="FQ149" i="2"/>
  <c r="FR138" i="2"/>
  <c r="FR137" i="2"/>
  <c r="FQ138" i="2"/>
  <c r="FR139" i="2"/>
  <c r="FR140" i="2"/>
  <c r="FR141" i="2"/>
  <c r="FR142" i="2"/>
  <c r="FR143" i="2"/>
  <c r="FR144" i="2"/>
  <c r="FR145" i="2"/>
  <c r="FR146" i="2"/>
  <c r="FR147" i="2"/>
  <c r="FQ139" i="2"/>
  <c r="FQ140" i="2"/>
  <c r="FQ141" i="2"/>
  <c r="FQ142" i="2"/>
  <c r="FQ143" i="2"/>
  <c r="FQ144" i="2"/>
  <c r="FQ145" i="2"/>
  <c r="FQ146" i="2"/>
  <c r="FQ147" i="2"/>
  <c r="FQ137" i="2"/>
  <c r="DM281" i="2" l="1"/>
  <c r="DL281" i="2"/>
  <c r="DL280" i="2"/>
  <c r="P333" i="2" l="1"/>
  <c r="E332" i="2"/>
  <c r="E333" i="2"/>
  <c r="P580" i="2" l="1"/>
  <c r="P332" i="2"/>
  <c r="P320" i="2"/>
  <c r="P19" i="2"/>
  <c r="P18" i="2"/>
  <c r="P17" i="2"/>
  <c r="P5" i="2"/>
  <c r="P4" i="2"/>
  <c r="P177" i="2"/>
  <c r="P178" i="2"/>
  <c r="P179" i="2"/>
  <c r="P176" i="2"/>
  <c r="P175" i="2"/>
  <c r="Q175" i="2"/>
  <c r="Q176" i="2"/>
  <c r="Q177" i="2"/>
  <c r="Q178" i="2"/>
  <c r="Q179" i="2"/>
  <c r="E175" i="2"/>
  <c r="E176" i="2"/>
  <c r="E177" i="2"/>
  <c r="F198" i="4" l="1"/>
  <c r="P295" i="2" l="1"/>
  <c r="AR175" i="2"/>
  <c r="AR176" i="2"/>
  <c r="AR177" i="2"/>
  <c r="AR178" i="2"/>
  <c r="AR179" i="2"/>
  <c r="AR180" i="2"/>
  <c r="AR181" i="2"/>
  <c r="AR182" i="2"/>
  <c r="E181" i="2" l="1"/>
  <c r="E182" i="2"/>
  <c r="E183" i="2"/>
  <c r="E184" i="2"/>
  <c r="E185" i="2"/>
  <c r="P162" i="2"/>
  <c r="Q162" i="2"/>
  <c r="Q163" i="2"/>
  <c r="Q164" i="2"/>
  <c r="Q165" i="2"/>
  <c r="Q166" i="2"/>
  <c r="Q167" i="2"/>
  <c r="Q168" i="2"/>
  <c r="Q169" i="2"/>
  <c r="Q170" i="2"/>
  <c r="Q171" i="2"/>
  <c r="Q172" i="2"/>
  <c r="Q173" i="2"/>
  <c r="P163" i="2"/>
  <c r="P164" i="2"/>
  <c r="P165" i="2"/>
  <c r="P166" i="2"/>
  <c r="P167" i="2"/>
  <c r="P168" i="2"/>
  <c r="P169" i="2"/>
  <c r="P170" i="2"/>
  <c r="P171" i="2"/>
  <c r="P172" i="2"/>
  <c r="P173" i="2"/>
  <c r="E166" i="2"/>
  <c r="E167" i="2"/>
  <c r="E168" i="2"/>
  <c r="E169" i="2"/>
  <c r="E186" i="2"/>
  <c r="J214" i="4" l="1"/>
  <c r="BC224" i="2"/>
  <c r="BC223" i="2"/>
  <c r="BD223" i="2"/>
  <c r="BD224" i="2"/>
  <c r="BC225" i="2"/>
  <c r="BD225" i="2"/>
  <c r="BC226" i="2"/>
  <c r="BD226" i="2"/>
  <c r="BC227" i="2"/>
  <c r="BD227" i="2"/>
  <c r="BC228" i="2"/>
  <c r="BD228" i="2"/>
  <c r="BC229" i="2"/>
  <c r="BD229" i="2"/>
  <c r="BC230" i="2"/>
  <c r="BD230" i="2"/>
  <c r="BC231" i="2"/>
  <c r="BD231" i="2"/>
  <c r="BC232" i="2"/>
  <c r="BD232" i="2"/>
  <c r="CD223" i="2"/>
  <c r="CE223" i="2"/>
  <c r="CD224" i="2"/>
  <c r="CE224" i="2"/>
  <c r="CD225" i="2"/>
  <c r="CE225" i="2"/>
  <c r="CD226" i="2"/>
  <c r="CE226" i="2"/>
  <c r="CD227" i="2"/>
  <c r="CE227" i="2"/>
  <c r="CD228" i="2"/>
  <c r="CE228" i="2"/>
  <c r="CD229" i="2"/>
  <c r="CE229" i="2"/>
  <c r="CD230" i="2"/>
  <c r="CE230" i="2"/>
  <c r="CD231" i="2"/>
  <c r="CE231" i="2"/>
  <c r="CD232" i="2"/>
  <c r="CE232" i="2"/>
  <c r="BM223" i="2"/>
  <c r="BN223" i="2"/>
  <c r="BM224" i="2"/>
  <c r="BN224" i="2"/>
  <c r="BM225" i="2"/>
  <c r="BN225" i="2"/>
  <c r="BM226" i="2"/>
  <c r="BN226" i="2"/>
  <c r="BM227" i="2"/>
  <c r="BN227" i="2"/>
  <c r="BM228" i="2"/>
  <c r="BN228" i="2"/>
  <c r="BM229" i="2"/>
  <c r="BN229" i="2"/>
  <c r="BM230" i="2"/>
  <c r="BN230" i="2"/>
  <c r="BM231" i="2"/>
  <c r="BN231" i="2"/>
  <c r="BM232" i="2"/>
  <c r="BN232" i="2"/>
  <c r="EX224" i="2"/>
  <c r="EX225" i="2"/>
  <c r="EX226" i="2"/>
  <c r="EX227" i="2"/>
  <c r="EX228" i="2"/>
  <c r="EX229" i="2"/>
  <c r="EX230" i="2"/>
  <c r="EX231" i="2"/>
  <c r="EX232" i="2"/>
  <c r="BH227" i="2"/>
  <c r="BH228" i="2"/>
  <c r="BH229" i="2"/>
  <c r="BH230" i="2"/>
  <c r="BH231" i="2"/>
  <c r="BH232" i="2"/>
  <c r="AH225" i="2"/>
  <c r="FQ101" i="2"/>
  <c r="FQ102" i="2"/>
  <c r="FQ103" i="2"/>
  <c r="FQ104" i="2"/>
  <c r="FQ105" i="2"/>
  <c r="FQ106" i="2"/>
  <c r="FQ107" i="2"/>
  <c r="FQ108" i="2"/>
  <c r="FQ109" i="2"/>
  <c r="FQ110" i="2"/>
  <c r="FQ111" i="2"/>
  <c r="F572" i="4"/>
  <c r="BG453" i="2"/>
  <c r="BH453" i="2" s="1"/>
  <c r="BG454" i="2"/>
  <c r="BH454" i="2" s="1"/>
  <c r="BH444" i="2"/>
  <c r="P441" i="2"/>
  <c r="P440" i="2"/>
  <c r="P429" i="2"/>
  <c r="Q440" i="2"/>
  <c r="Q441" i="2"/>
  <c r="Q442" i="2"/>
  <c r="Q443" i="2"/>
  <c r="Q444" i="2"/>
  <c r="P442" i="2"/>
  <c r="P443" i="2"/>
  <c r="E440" i="2"/>
  <c r="E441" i="2"/>
  <c r="EX432" i="2"/>
  <c r="FB223" i="2"/>
  <c r="FC223" i="2"/>
  <c r="FB224" i="2"/>
  <c r="FC224" i="2"/>
  <c r="FB225" i="2"/>
  <c r="FC225" i="2"/>
  <c r="FB226" i="2"/>
  <c r="FC226" i="2"/>
  <c r="FB227" i="2"/>
  <c r="FC227" i="2"/>
  <c r="FB228" i="2"/>
  <c r="FC228" i="2"/>
  <c r="FB229" i="2"/>
  <c r="FC229" i="2"/>
  <c r="FB230" i="2"/>
  <c r="FC230" i="2"/>
  <c r="FB231" i="2"/>
  <c r="FC231" i="2"/>
  <c r="FB232" i="2"/>
  <c r="FC232" i="2"/>
  <c r="EN223" i="2"/>
  <c r="EO223" i="2"/>
  <c r="EN224" i="2"/>
  <c r="EO224" i="2"/>
  <c r="EN225" i="2"/>
  <c r="EO225" i="2"/>
  <c r="EN226" i="2"/>
  <c r="EO226" i="2"/>
  <c r="EN227" i="2"/>
  <c r="EO227" i="2"/>
  <c r="EN228" i="2"/>
  <c r="EO228" i="2"/>
  <c r="EN229" i="2"/>
  <c r="EO229" i="2"/>
  <c r="EN230" i="2"/>
  <c r="EO230" i="2"/>
  <c r="EN231" i="2"/>
  <c r="EO231" i="2"/>
  <c r="EN232" i="2"/>
  <c r="EO232" i="2"/>
  <c r="EI227" i="2"/>
  <c r="EI228" i="2"/>
  <c r="EI229" i="2"/>
  <c r="EI230" i="2"/>
  <c r="EI231" i="2"/>
  <c r="EI232" i="2"/>
  <c r="ED223" i="2"/>
  <c r="EE223" i="2"/>
  <c r="ED224" i="2"/>
  <c r="EE224" i="2"/>
  <c r="ED225" i="2"/>
  <c r="EE225" i="2"/>
  <c r="ED226" i="2"/>
  <c r="EE226" i="2"/>
  <c r="ED227" i="2"/>
  <c r="EE227" i="2"/>
  <c r="ED228" i="2"/>
  <c r="EE228" i="2"/>
  <c r="ED229" i="2"/>
  <c r="EE229" i="2"/>
  <c r="ED230" i="2"/>
  <c r="EE230" i="2"/>
  <c r="ED231" i="2"/>
  <c r="EE231" i="2"/>
  <c r="ED232" i="2"/>
  <c r="EE232" i="2"/>
  <c r="DL223" i="2"/>
  <c r="DM223" i="2"/>
  <c r="DL224" i="2"/>
  <c r="DM224" i="2"/>
  <c r="DL225" i="2"/>
  <c r="DM225" i="2"/>
  <c r="DL226" i="2"/>
  <c r="DM226" i="2"/>
  <c r="DL227" i="2"/>
  <c r="DM227" i="2"/>
  <c r="DL228" i="2"/>
  <c r="DM228" i="2"/>
  <c r="DL229" i="2"/>
  <c r="DM229" i="2"/>
  <c r="DL230" i="2"/>
  <c r="DM230" i="2"/>
  <c r="DL231" i="2"/>
  <c r="DM231" i="2"/>
  <c r="DL232" i="2"/>
  <c r="DM232" i="2"/>
  <c r="CT223" i="2"/>
  <c r="CU223" i="2"/>
  <c r="CT224" i="2"/>
  <c r="CU224" i="2"/>
  <c r="CT225" i="2"/>
  <c r="CU225" i="2"/>
  <c r="CT226" i="2"/>
  <c r="CU226" i="2"/>
  <c r="CT227" i="2"/>
  <c r="CU227" i="2"/>
  <c r="CT228" i="2"/>
  <c r="CU228" i="2"/>
  <c r="CT229" i="2"/>
  <c r="CU229" i="2"/>
  <c r="CT230" i="2"/>
  <c r="CU230" i="2"/>
  <c r="CT231" i="2"/>
  <c r="CU231" i="2"/>
  <c r="CT232" i="2"/>
  <c r="CU232" i="2"/>
  <c r="CK223" i="2"/>
  <c r="CL223" i="2"/>
  <c r="CK224" i="2"/>
  <c r="CL224" i="2"/>
  <c r="CK225" i="2"/>
  <c r="CL225" i="2"/>
  <c r="CK226" i="2"/>
  <c r="CL226" i="2"/>
  <c r="CK227" i="2"/>
  <c r="CL227" i="2"/>
  <c r="CK228" i="2"/>
  <c r="CL228" i="2"/>
  <c r="CK229" i="2"/>
  <c r="CL229" i="2"/>
  <c r="CK230" i="2"/>
  <c r="CL230" i="2"/>
  <c r="CK231" i="2"/>
  <c r="CL231" i="2"/>
  <c r="CK232" i="2"/>
  <c r="CL232" i="2"/>
  <c r="AM213" i="2"/>
  <c r="AN213" i="2"/>
  <c r="AM214" i="2"/>
  <c r="AN214" i="2"/>
  <c r="AM215" i="2"/>
  <c r="AN215" i="2"/>
  <c r="AM216" i="2"/>
  <c r="AN216" i="2"/>
  <c r="AM217" i="2"/>
  <c r="AN217" i="2"/>
  <c r="AM218" i="2"/>
  <c r="AN218" i="2"/>
  <c r="AM219" i="2"/>
  <c r="AN219" i="2"/>
  <c r="AM220" i="2"/>
  <c r="AN220" i="2"/>
  <c r="AM221" i="2"/>
  <c r="AN221" i="2"/>
  <c r="AM222" i="2"/>
  <c r="AN222" i="2"/>
  <c r="AM223" i="2"/>
  <c r="AN223" i="2"/>
  <c r="AM224" i="2"/>
  <c r="AN224" i="2"/>
  <c r="AM225" i="2"/>
  <c r="AN225" i="2"/>
  <c r="AM226" i="2"/>
  <c r="AN226" i="2"/>
  <c r="AM227" i="2"/>
  <c r="AN227" i="2"/>
  <c r="AM228" i="2"/>
  <c r="AN228" i="2"/>
  <c r="AM229" i="2"/>
  <c r="AN229" i="2"/>
  <c r="AM230" i="2"/>
  <c r="AN230" i="2"/>
  <c r="AM231" i="2"/>
  <c r="AN231" i="2"/>
  <c r="AM232" i="2"/>
  <c r="AN232" i="2"/>
  <c r="AC223" i="2"/>
  <c r="AD223" i="2"/>
  <c r="DW224" i="2"/>
  <c r="DW223" i="2"/>
  <c r="DX223" i="2"/>
  <c r="DX224" i="2"/>
  <c r="DW225" i="2"/>
  <c r="DX225" i="2"/>
  <c r="DW226" i="2"/>
  <c r="DX226" i="2"/>
  <c r="DW227" i="2"/>
  <c r="DX227" i="2"/>
  <c r="DW228" i="2"/>
  <c r="DX228" i="2"/>
  <c r="DW229" i="2"/>
  <c r="DX229" i="2"/>
  <c r="DW230" i="2"/>
  <c r="DX230" i="2"/>
  <c r="DW231" i="2"/>
  <c r="DX231" i="2"/>
  <c r="DW232" i="2"/>
  <c r="DX232" i="2"/>
  <c r="DH224" i="2"/>
  <c r="P223" i="2"/>
  <c r="Q223" i="2"/>
  <c r="EH284" i="2"/>
  <c r="BI153" i="2"/>
  <c r="DD223" i="2"/>
  <c r="DD224" i="2"/>
  <c r="DD225" i="2"/>
  <c r="DD226" i="2"/>
  <c r="DD227" i="2"/>
  <c r="DD228" i="2"/>
  <c r="DD229" i="2"/>
  <c r="DD230" i="2"/>
  <c r="DD231" i="2"/>
  <c r="DD232" i="2"/>
  <c r="DC223" i="2"/>
  <c r="DC224" i="2"/>
  <c r="DC225" i="2"/>
  <c r="DC226" i="2"/>
  <c r="DC227" i="2"/>
  <c r="DC228" i="2"/>
  <c r="DC229" i="2"/>
  <c r="DC230" i="2"/>
  <c r="DC231" i="2"/>
  <c r="DC232" i="2"/>
  <c r="CY224" i="2"/>
  <c r="CY225" i="2"/>
  <c r="CY226" i="2"/>
  <c r="CY227" i="2"/>
  <c r="CY228" i="2"/>
  <c r="CY229" i="2"/>
  <c r="CY230" i="2"/>
  <c r="CY231" i="2"/>
  <c r="CY232" i="2"/>
  <c r="CP224" i="2"/>
  <c r="CP225" i="2"/>
  <c r="CP226" i="2"/>
  <c r="F464" i="4"/>
  <c r="J466" i="4"/>
  <c r="J465" i="4"/>
  <c r="F465" i="4"/>
  <c r="F463" i="4"/>
  <c r="J508" i="4"/>
  <c r="P180" i="2"/>
  <c r="FB559" i="2"/>
  <c r="FC559" i="2"/>
  <c r="EN559" i="2"/>
  <c r="EO559" i="2"/>
  <c r="ED559" i="2"/>
  <c r="EE559" i="2"/>
  <c r="DW559" i="2"/>
  <c r="DX559" i="2"/>
  <c r="DL559" i="2"/>
  <c r="DM559" i="2"/>
  <c r="DC559" i="2"/>
  <c r="DD559" i="2"/>
  <c r="CT559" i="2"/>
  <c r="CU559" i="2"/>
  <c r="CK559" i="2"/>
  <c r="CL559" i="2"/>
  <c r="CD559" i="2"/>
  <c r="CE559" i="2"/>
  <c r="BW559" i="2"/>
  <c r="BX559" i="2"/>
  <c r="BM559" i="2"/>
  <c r="BN559" i="2"/>
  <c r="BC559" i="2"/>
  <c r="BD559" i="2"/>
  <c r="AM559" i="2"/>
  <c r="AN559" i="2"/>
  <c r="AC559" i="2"/>
  <c r="AD559" i="2"/>
  <c r="P559" i="2"/>
  <c r="Q559" i="2"/>
  <c r="FQ533" i="2"/>
  <c r="AA236" i="2"/>
  <c r="E235" i="2"/>
  <c r="E236" i="2"/>
  <c r="E237" i="2"/>
  <c r="DR240" i="2"/>
  <c r="DP240" i="2"/>
  <c r="DR252" i="2"/>
  <c r="DP252" i="2"/>
  <c r="DH344" i="2"/>
  <c r="DH345" i="2"/>
  <c r="DH346" i="2"/>
  <c r="DH356" i="2"/>
  <c r="DH357" i="2"/>
  <c r="DH358" i="2"/>
  <c r="DH404" i="2"/>
  <c r="DH405" i="2"/>
  <c r="DH406" i="2"/>
  <c r="DH407" i="2"/>
  <c r="DH416" i="2"/>
  <c r="DH417" i="2"/>
  <c r="DH428" i="2"/>
  <c r="DH429" i="2"/>
  <c r="DH430" i="2"/>
  <c r="DH431" i="2"/>
  <c r="DL417" i="2"/>
  <c r="EK453" i="2"/>
  <c r="I41" i="1"/>
  <c r="Q563" i="2"/>
  <c r="P563" i="2"/>
  <c r="DH307" i="2"/>
  <c r="DH308" i="2"/>
  <c r="DH309" i="2"/>
  <c r="DH310" i="2"/>
  <c r="DH311" i="2"/>
  <c r="DH295" i="2"/>
  <c r="DH296" i="2"/>
  <c r="DH297" i="2"/>
  <c r="DH298" i="2"/>
  <c r="DH299" i="2"/>
  <c r="DH300" i="2"/>
  <c r="DH301" i="2"/>
  <c r="DH280" i="2"/>
  <c r="DH281" i="2"/>
  <c r="DH282" i="2"/>
  <c r="DH283" i="2"/>
  <c r="DH284" i="2"/>
  <c r="DH285" i="2"/>
  <c r="DH286" i="2"/>
  <c r="DH287" i="2"/>
  <c r="DH212" i="2"/>
  <c r="DH213" i="2"/>
  <c r="DH214" i="2"/>
  <c r="DH215" i="2"/>
  <c r="DH216" i="2"/>
  <c r="DH217" i="2"/>
  <c r="DH203" i="2"/>
  <c r="DH201" i="2"/>
  <c r="DH202" i="2"/>
  <c r="DG200" i="2"/>
  <c r="DH200" i="2" s="1"/>
  <c r="DH188" i="2"/>
  <c r="DH189" i="2"/>
  <c r="DH190" i="2"/>
  <c r="DH191" i="2"/>
  <c r="DH192" i="2"/>
  <c r="DH175" i="2"/>
  <c r="DH176" i="2"/>
  <c r="DH177" i="2"/>
  <c r="DH178" i="2"/>
  <c r="DH162" i="2"/>
  <c r="DH163" i="2"/>
  <c r="DH164" i="2"/>
  <c r="DH165" i="2"/>
  <c r="CY211" i="2"/>
  <c r="BR223" i="2"/>
  <c r="EX223" i="2"/>
  <c r="EI223" i="2"/>
  <c r="EB223" i="2"/>
  <c r="DQ223" i="2"/>
  <c r="DH223" i="2"/>
  <c r="CY223" i="2"/>
  <c r="CP223" i="2"/>
  <c r="CI223" i="2"/>
  <c r="CB224" i="2"/>
  <c r="CB223" i="2"/>
  <c r="BH223" i="2"/>
  <c r="AR223" i="2"/>
  <c r="AR224" i="2"/>
  <c r="AH224" i="2"/>
  <c r="AH223" i="2"/>
  <c r="AA223" i="2"/>
  <c r="E228" i="2"/>
  <c r="E229" i="2"/>
  <c r="E230" i="2"/>
  <c r="E231" i="2"/>
  <c r="E232" i="2"/>
  <c r="E223" i="2"/>
  <c r="E234" i="2"/>
  <c r="FR579" i="2"/>
  <c r="FR580" i="2"/>
  <c r="FR581" i="2"/>
  <c r="FQ579" i="2"/>
  <c r="FQ580" i="2"/>
  <c r="FQ581" i="2"/>
  <c r="FQ582" i="2"/>
  <c r="BM507" i="2"/>
  <c r="F560" i="4"/>
  <c r="W1" i="5"/>
  <c r="FR533" i="2"/>
  <c r="P550" i="2"/>
  <c r="P549" i="2"/>
  <c r="P535" i="2"/>
  <c r="P534" i="2"/>
  <c r="P513" i="2"/>
  <c r="P512" i="2"/>
  <c r="P511" i="2"/>
  <c r="P510" i="2"/>
  <c r="P509" i="2"/>
  <c r="P508" i="2"/>
  <c r="P507" i="2"/>
  <c r="P506" i="2"/>
  <c r="P428" i="2"/>
  <c r="P416" i="2"/>
  <c r="P417" i="2"/>
  <c r="P405" i="2"/>
  <c r="P404" i="2"/>
  <c r="P393" i="2"/>
  <c r="P380" i="2"/>
  <c r="P370" i="2"/>
  <c r="P369" i="2"/>
  <c r="P368" i="2"/>
  <c r="P357" i="2"/>
  <c r="P356" i="2"/>
  <c r="P346" i="2"/>
  <c r="P344" i="2"/>
  <c r="P307" i="2"/>
  <c r="P296" i="2"/>
  <c r="P281" i="2"/>
  <c r="Q280" i="2"/>
  <c r="P280" i="2"/>
  <c r="P268" i="2"/>
  <c r="P248" i="2"/>
  <c r="P247" i="2"/>
  <c r="P235" i="2"/>
  <c r="P213" i="2"/>
  <c r="P212" i="2"/>
  <c r="P201" i="2"/>
  <c r="P200" i="2"/>
  <c r="P181" i="2"/>
  <c r="P150" i="2"/>
  <c r="P149" i="2"/>
  <c r="P138" i="2"/>
  <c r="P125" i="2"/>
  <c r="P113" i="2"/>
  <c r="P90" i="2"/>
  <c r="P89" i="2"/>
  <c r="P53" i="2"/>
  <c r="P52" i="2"/>
  <c r="P41" i="2"/>
  <c r="P40" i="2"/>
  <c r="DH269" i="2"/>
  <c r="DX288" i="2"/>
  <c r="BC287" i="2"/>
  <c r="FR276" i="2"/>
  <c r="FR275" i="2"/>
  <c r="FR274" i="2"/>
  <c r="FR273" i="2"/>
  <c r="FR267" i="2"/>
  <c r="FQ276" i="2"/>
  <c r="FQ275" i="2"/>
  <c r="FQ274" i="2"/>
  <c r="FQ273" i="2"/>
  <c r="FQ272" i="2"/>
  <c r="FQ271" i="2"/>
  <c r="FQ267" i="2"/>
  <c r="EX276" i="2"/>
  <c r="EX275" i="2"/>
  <c r="EX274" i="2"/>
  <c r="EX273" i="2"/>
  <c r="EX272" i="2"/>
  <c r="EX271" i="2"/>
  <c r="EX270" i="2"/>
  <c r="EX269" i="2"/>
  <c r="EX268" i="2"/>
  <c r="EX267" i="2"/>
  <c r="EX27" i="2"/>
  <c r="EX26" i="2"/>
  <c r="EX25" i="2"/>
  <c r="EX24" i="2"/>
  <c r="EX23" i="2"/>
  <c r="EX22" i="2"/>
  <c r="EX21" i="2"/>
  <c r="EX20" i="2"/>
  <c r="EX19" i="2"/>
  <c r="EX18" i="2"/>
  <c r="EX17" i="2"/>
  <c r="CI276" i="2"/>
  <c r="CI275" i="2"/>
  <c r="CI274" i="2"/>
  <c r="CI273" i="2"/>
  <c r="CI272" i="2"/>
  <c r="CI271" i="2"/>
  <c r="CI270" i="2"/>
  <c r="CI269" i="2"/>
  <c r="CI268" i="2"/>
  <c r="CI267" i="2"/>
  <c r="CI27" i="2"/>
  <c r="CI26" i="2"/>
  <c r="CI25" i="2"/>
  <c r="CI24" i="2"/>
  <c r="CI23" i="2"/>
  <c r="CI22" i="2"/>
  <c r="CI21" i="2"/>
  <c r="CI20" i="2"/>
  <c r="CI19" i="2"/>
  <c r="CI18" i="2"/>
  <c r="CI17" i="2"/>
  <c r="J289" i="4"/>
  <c r="J288" i="4"/>
  <c r="F288" i="4"/>
  <c r="J287" i="4"/>
  <c r="F287" i="4"/>
  <c r="E268" i="2"/>
  <c r="E269" i="2"/>
  <c r="E270" i="2"/>
  <c r="E271" i="2"/>
  <c r="E272" i="2"/>
  <c r="E273" i="2"/>
  <c r="DP17" i="2"/>
  <c r="EI268" i="2"/>
  <c r="EI269" i="2"/>
  <c r="F228" i="4"/>
  <c r="J228" i="4"/>
  <c r="F331" i="4"/>
  <c r="F326" i="4"/>
  <c r="J331" i="4"/>
  <c r="F405" i="4"/>
  <c r="J408" i="4"/>
  <c r="Q549" i="2"/>
  <c r="Q550" i="2"/>
  <c r="P551" i="2"/>
  <c r="Q551" i="2"/>
  <c r="P552" i="2"/>
  <c r="Q552" i="2"/>
  <c r="P553" i="2"/>
  <c r="Q553" i="2"/>
  <c r="P554" i="2"/>
  <c r="Q554" i="2"/>
  <c r="P555" i="2"/>
  <c r="Q555" i="2"/>
  <c r="P556" i="2"/>
  <c r="Q556" i="2"/>
  <c r="P557" i="2"/>
  <c r="Q557" i="2"/>
  <c r="P558" i="2"/>
  <c r="Q558" i="2"/>
  <c r="P548" i="2"/>
  <c r="P533" i="2"/>
  <c r="P564" i="2"/>
  <c r="Q564" i="2"/>
  <c r="P565" i="2"/>
  <c r="Q565" i="2"/>
  <c r="P566" i="2"/>
  <c r="Q566" i="2"/>
  <c r="P567" i="2"/>
  <c r="Q567" i="2"/>
  <c r="P568" i="2"/>
  <c r="Q568" i="2"/>
  <c r="P569" i="2"/>
  <c r="Q569" i="2"/>
  <c r="P570" i="2"/>
  <c r="Q570" i="2"/>
  <c r="P571" i="2"/>
  <c r="Q571" i="2"/>
  <c r="P572" i="2"/>
  <c r="Q572" i="2"/>
  <c r="P573" i="2"/>
  <c r="Q573" i="2"/>
  <c r="Q506" i="2"/>
  <c r="Q507" i="2"/>
  <c r="Q508" i="2"/>
  <c r="Q509" i="2"/>
  <c r="Q510" i="2"/>
  <c r="Q511" i="2"/>
  <c r="Q512" i="2"/>
  <c r="Q513" i="2"/>
  <c r="P514" i="2"/>
  <c r="Q514" i="2"/>
  <c r="P515" i="2"/>
  <c r="Q515" i="2"/>
  <c r="P516" i="2"/>
  <c r="Q516" i="2"/>
  <c r="P517" i="2"/>
  <c r="Q517" i="2"/>
  <c r="P518" i="2"/>
  <c r="Q518" i="2"/>
  <c r="P519" i="2"/>
  <c r="Q519" i="2"/>
  <c r="P520" i="2"/>
  <c r="Q520" i="2"/>
  <c r="P505" i="2"/>
  <c r="P444" i="2"/>
  <c r="P445" i="2"/>
  <c r="Q445" i="2"/>
  <c r="P446" i="2"/>
  <c r="Q446" i="2"/>
  <c r="P447" i="2"/>
  <c r="Q447" i="2"/>
  <c r="P448" i="2"/>
  <c r="Q448" i="2"/>
  <c r="P449" i="2"/>
  <c r="Q449" i="2"/>
  <c r="P450" i="2"/>
  <c r="Q450" i="2"/>
  <c r="P451" i="2"/>
  <c r="Q451" i="2"/>
  <c r="Q332" i="2"/>
  <c r="Q333" i="2"/>
  <c r="Q334" i="2"/>
  <c r="Q335" i="2"/>
  <c r="Q336" i="2"/>
  <c r="Q337" i="2"/>
  <c r="Q338" i="2"/>
  <c r="Q339" i="2"/>
  <c r="Q340" i="2"/>
  <c r="Q341" i="2"/>
  <c r="Q342" i="2"/>
  <c r="P334" i="2"/>
  <c r="P335" i="2"/>
  <c r="P336" i="2"/>
  <c r="P337" i="2"/>
  <c r="P338" i="2"/>
  <c r="P339" i="2"/>
  <c r="P340" i="2"/>
  <c r="P341" i="2"/>
  <c r="P342" i="2"/>
  <c r="Q235" i="2"/>
  <c r="P236" i="2"/>
  <c r="Q236" i="2"/>
  <c r="P237" i="2"/>
  <c r="Q237" i="2"/>
  <c r="P238" i="2"/>
  <c r="Q238" i="2"/>
  <c r="P239" i="2"/>
  <c r="Q239" i="2"/>
  <c r="P240" i="2"/>
  <c r="Q240" i="2"/>
  <c r="P241" i="2"/>
  <c r="Q241" i="2"/>
  <c r="P242" i="2"/>
  <c r="Q242" i="2"/>
  <c r="P243" i="2"/>
  <c r="Q243" i="2"/>
  <c r="P244" i="2"/>
  <c r="Q244" i="2"/>
  <c r="P245" i="2"/>
  <c r="Q245" i="2"/>
  <c r="Q200" i="2"/>
  <c r="Q201" i="2"/>
  <c r="P202" i="2"/>
  <c r="Q202" i="2"/>
  <c r="P203" i="2"/>
  <c r="Q203" i="2"/>
  <c r="P204" i="2"/>
  <c r="Q204" i="2"/>
  <c r="P205" i="2"/>
  <c r="Q205" i="2"/>
  <c r="P206" i="2"/>
  <c r="Q206" i="2"/>
  <c r="P207" i="2"/>
  <c r="Q207" i="2"/>
  <c r="P208" i="2"/>
  <c r="Q208" i="2"/>
  <c r="P209" i="2"/>
  <c r="Q209" i="2"/>
  <c r="Q180" i="2"/>
  <c r="Q181" i="2"/>
  <c r="P182" i="2"/>
  <c r="Q182" i="2"/>
  <c r="P183" i="2"/>
  <c r="Q183" i="2"/>
  <c r="P184" i="2"/>
  <c r="Q184" i="2"/>
  <c r="P185" i="2"/>
  <c r="Q185" i="2"/>
  <c r="P186" i="2"/>
  <c r="Q186" i="2"/>
  <c r="P174" i="2"/>
  <c r="P187" i="2"/>
  <c r="P191" i="2"/>
  <c r="P192" i="2"/>
  <c r="P193" i="2"/>
  <c r="P194" i="2"/>
  <c r="P195" i="2"/>
  <c r="P196" i="2"/>
  <c r="P197" i="2"/>
  <c r="P198" i="2"/>
  <c r="P199" i="2"/>
  <c r="P210" i="2"/>
  <c r="P211" i="2"/>
  <c r="P214" i="2"/>
  <c r="P215" i="2"/>
  <c r="P216" i="2"/>
  <c r="P217" i="2"/>
  <c r="P218" i="2"/>
  <c r="P219" i="2"/>
  <c r="P220" i="2"/>
  <c r="P221" i="2"/>
  <c r="P222" i="2"/>
  <c r="Q174" i="2"/>
  <c r="Q187" i="2"/>
  <c r="Q191" i="2"/>
  <c r="Q192" i="2"/>
  <c r="Q193" i="2"/>
  <c r="Q194" i="2"/>
  <c r="Q195" i="2"/>
  <c r="Q196" i="2"/>
  <c r="Q197" i="2"/>
  <c r="Q198" i="2"/>
  <c r="Q199" i="2"/>
  <c r="Q210" i="2"/>
  <c r="Q211" i="2"/>
  <c r="Q212" i="2"/>
  <c r="Q213" i="2"/>
  <c r="Q214" i="2"/>
  <c r="Q215" i="2"/>
  <c r="Q216" i="2"/>
  <c r="Q217" i="2"/>
  <c r="Q218" i="2"/>
  <c r="Q219" i="2"/>
  <c r="Q220" i="2"/>
  <c r="Q221" i="2"/>
  <c r="Q222" i="2"/>
  <c r="Q149" i="2"/>
  <c r="Q150" i="2"/>
  <c r="P151" i="2"/>
  <c r="Q151" i="2"/>
  <c r="P152" i="2"/>
  <c r="Q152" i="2"/>
  <c r="P153" i="2"/>
  <c r="Q153" i="2"/>
  <c r="P154" i="2"/>
  <c r="Q154" i="2"/>
  <c r="P155" i="2"/>
  <c r="Q155" i="2"/>
  <c r="P156" i="2"/>
  <c r="Q156" i="2"/>
  <c r="P157" i="2"/>
  <c r="Q157" i="2"/>
  <c r="P158" i="2"/>
  <c r="Q158" i="2"/>
  <c r="P159" i="2"/>
  <c r="Q159" i="2"/>
  <c r="P160" i="2"/>
  <c r="Q160" i="2"/>
  <c r="P148" i="2"/>
  <c r="Q101" i="2"/>
  <c r="P103" i="2"/>
  <c r="Q103" i="2"/>
  <c r="P104" i="2"/>
  <c r="Q104" i="2"/>
  <c r="P105" i="2"/>
  <c r="Q105" i="2"/>
  <c r="P106" i="2"/>
  <c r="Q106" i="2"/>
  <c r="P107" i="2"/>
  <c r="Q107" i="2"/>
  <c r="P108" i="2"/>
  <c r="Q108" i="2"/>
  <c r="P109" i="2"/>
  <c r="Q109" i="2"/>
  <c r="P110" i="2"/>
  <c r="Q110" i="2"/>
  <c r="P111" i="2"/>
  <c r="Q111" i="2"/>
  <c r="Q89" i="2"/>
  <c r="P77" i="2"/>
  <c r="Q77" i="2"/>
  <c r="P78" i="2"/>
  <c r="Q78" i="2"/>
  <c r="P79" i="2"/>
  <c r="Q79" i="2"/>
  <c r="P80" i="2"/>
  <c r="Q80" i="2"/>
  <c r="P81" i="2"/>
  <c r="Q81" i="2"/>
  <c r="P82" i="2"/>
  <c r="Q82" i="2"/>
  <c r="P83" i="2"/>
  <c r="Q83" i="2"/>
  <c r="P84" i="2"/>
  <c r="Q84" i="2"/>
  <c r="P85" i="2"/>
  <c r="Q85" i="2"/>
  <c r="P86" i="2"/>
  <c r="Q86" i="2"/>
  <c r="P87" i="2"/>
  <c r="Q87" i="2"/>
  <c r="P88" i="2"/>
  <c r="Q88" i="2"/>
  <c r="Q90" i="2"/>
  <c r="P91" i="2"/>
  <c r="Q91" i="2"/>
  <c r="P92" i="2"/>
  <c r="Q92" i="2"/>
  <c r="P93" i="2"/>
  <c r="Q93" i="2"/>
  <c r="P94" i="2"/>
  <c r="Q94" i="2"/>
  <c r="P95" i="2"/>
  <c r="Q95" i="2"/>
  <c r="P96" i="2"/>
  <c r="Q96" i="2"/>
  <c r="P97" i="2"/>
  <c r="Q97" i="2"/>
  <c r="P98" i="2"/>
  <c r="Q98" i="2"/>
  <c r="P99" i="2"/>
  <c r="Q99" i="2"/>
  <c r="Q100" i="2"/>
  <c r="P112" i="2"/>
  <c r="Q112" i="2"/>
  <c r="Q113" i="2"/>
  <c r="P114" i="2"/>
  <c r="Q114" i="2"/>
  <c r="P115" i="2"/>
  <c r="Q115" i="2"/>
  <c r="P116" i="2"/>
  <c r="Q116" i="2"/>
  <c r="P117" i="2"/>
  <c r="Q117" i="2"/>
  <c r="P118" i="2"/>
  <c r="Q118" i="2"/>
  <c r="P119" i="2"/>
  <c r="Q119" i="2"/>
  <c r="P120" i="2"/>
  <c r="Q120" i="2"/>
  <c r="P121" i="2"/>
  <c r="Q121" i="2"/>
  <c r="P122" i="2"/>
  <c r="Q122" i="2"/>
  <c r="P123" i="2"/>
  <c r="Q123" i="2"/>
  <c r="P124" i="2"/>
  <c r="Q124" i="2"/>
  <c r="Q125" i="2"/>
  <c r="P126" i="2"/>
  <c r="Q126" i="2"/>
  <c r="P127" i="2"/>
  <c r="Q127" i="2"/>
  <c r="P128" i="2"/>
  <c r="Q128" i="2"/>
  <c r="P129" i="2"/>
  <c r="Q129" i="2"/>
  <c r="P130" i="2"/>
  <c r="Q130" i="2"/>
  <c r="P131" i="2"/>
  <c r="Q131" i="2"/>
  <c r="P132" i="2"/>
  <c r="Q132" i="2"/>
  <c r="P133" i="2"/>
  <c r="Q133" i="2"/>
  <c r="P134" i="2"/>
  <c r="Q134" i="2"/>
  <c r="P135" i="2"/>
  <c r="Q135" i="2"/>
  <c r="P76" i="2"/>
  <c r="Q40" i="2"/>
  <c r="Q17" i="2"/>
  <c r="Q18" i="2"/>
  <c r="Q19" i="2"/>
  <c r="Q20" i="2"/>
  <c r="Q21" i="2"/>
  <c r="Q22" i="2"/>
  <c r="Q23" i="2"/>
  <c r="Q24" i="2"/>
  <c r="Q25" i="2"/>
  <c r="Q26" i="2"/>
  <c r="Q27" i="2"/>
  <c r="Q28" i="2"/>
  <c r="P20" i="2"/>
  <c r="P21" i="2"/>
  <c r="P22" i="2"/>
  <c r="P23" i="2"/>
  <c r="P24" i="2"/>
  <c r="P25" i="2"/>
  <c r="P26" i="2"/>
  <c r="P27" i="2"/>
  <c r="P16" i="2"/>
  <c r="Q4" i="2"/>
  <c r="Q5" i="2"/>
  <c r="Q6" i="2"/>
  <c r="Q7" i="2"/>
  <c r="Q8" i="2"/>
  <c r="Q9" i="2"/>
  <c r="Q10" i="2"/>
  <c r="Q11" i="2"/>
  <c r="Q12" i="2"/>
  <c r="Q13" i="2"/>
  <c r="Q14" i="2"/>
  <c r="Q15" i="2"/>
  <c r="P6" i="2"/>
  <c r="P7" i="2"/>
  <c r="P8" i="2"/>
  <c r="P9" i="2"/>
  <c r="P10" i="2"/>
  <c r="P11" i="2"/>
  <c r="P12" i="2"/>
  <c r="P13" i="2"/>
  <c r="P14" i="2"/>
  <c r="P15" i="2"/>
  <c r="U4" i="2"/>
  <c r="V4" i="2"/>
  <c r="U5" i="2"/>
  <c r="V5" i="2"/>
  <c r="U6" i="2"/>
  <c r="V6" i="2"/>
  <c r="U7" i="2"/>
  <c r="V7" i="2"/>
  <c r="U8" i="2"/>
  <c r="V8" i="2"/>
  <c r="U9" i="2"/>
  <c r="V9" i="2"/>
  <c r="U10" i="2"/>
  <c r="V10" i="2"/>
  <c r="U11" i="2"/>
  <c r="V11" i="2"/>
  <c r="U12" i="2"/>
  <c r="V12" i="2"/>
  <c r="U13" i="2"/>
  <c r="V13" i="2"/>
  <c r="U14" i="2"/>
  <c r="V14" i="2"/>
  <c r="U15" i="2"/>
  <c r="V15" i="2"/>
  <c r="U16" i="2"/>
  <c r="V16" i="2"/>
  <c r="U17" i="2"/>
  <c r="V17" i="2"/>
  <c r="U18" i="2"/>
  <c r="V18" i="2"/>
  <c r="U19" i="2"/>
  <c r="V19" i="2"/>
  <c r="U20" i="2"/>
  <c r="V20" i="2"/>
  <c r="U21" i="2"/>
  <c r="V21" i="2"/>
  <c r="U22" i="2"/>
  <c r="V22" i="2"/>
  <c r="U23" i="2"/>
  <c r="V23" i="2"/>
  <c r="U24" i="2"/>
  <c r="V24" i="2"/>
  <c r="U25" i="2"/>
  <c r="V25" i="2"/>
  <c r="U26" i="2"/>
  <c r="V26" i="2"/>
  <c r="U27" i="2"/>
  <c r="V27" i="2"/>
  <c r="U28" i="2"/>
  <c r="V28" i="2"/>
  <c r="U29" i="2"/>
  <c r="V29" i="2"/>
  <c r="U30" i="2"/>
  <c r="V30" i="2"/>
  <c r="U31" i="2"/>
  <c r="V31" i="2"/>
  <c r="U32" i="2"/>
  <c r="V32" i="2"/>
  <c r="U33" i="2"/>
  <c r="V33" i="2"/>
  <c r="U34" i="2"/>
  <c r="V34" i="2"/>
  <c r="U35" i="2"/>
  <c r="V35" i="2"/>
  <c r="U36" i="2"/>
  <c r="V36" i="2"/>
  <c r="U37" i="2"/>
  <c r="V37" i="2"/>
  <c r="U39" i="2"/>
  <c r="V39" i="2"/>
  <c r="U40" i="2"/>
  <c r="V40" i="2"/>
  <c r="U41" i="2"/>
  <c r="V41" i="2"/>
  <c r="U42" i="2"/>
  <c r="V42" i="2"/>
  <c r="U43" i="2"/>
  <c r="V43" i="2"/>
  <c r="U44" i="2"/>
  <c r="V44" i="2"/>
  <c r="U45" i="2"/>
  <c r="V45" i="2"/>
  <c r="U46" i="2"/>
  <c r="V46" i="2"/>
  <c r="U47" i="2"/>
  <c r="V47" i="2"/>
  <c r="U48" i="2"/>
  <c r="V48" i="2"/>
  <c r="U49" i="2"/>
  <c r="V49" i="2"/>
  <c r="U50" i="2"/>
  <c r="V50" i="2"/>
  <c r="U51" i="2"/>
  <c r="V51" i="2"/>
  <c r="U52" i="2"/>
  <c r="V52" i="2"/>
  <c r="U53" i="2"/>
  <c r="V53" i="2"/>
  <c r="U54" i="2"/>
  <c r="V54" i="2"/>
  <c r="U55" i="2"/>
  <c r="V55" i="2"/>
  <c r="U56" i="2"/>
  <c r="V56" i="2"/>
  <c r="U57" i="2"/>
  <c r="V57" i="2"/>
  <c r="U58" i="2"/>
  <c r="V58" i="2"/>
  <c r="U59" i="2"/>
  <c r="V59" i="2"/>
  <c r="U60" i="2"/>
  <c r="V60" i="2"/>
  <c r="U61" i="2"/>
  <c r="V61" i="2"/>
  <c r="U62" i="2"/>
  <c r="V62" i="2"/>
  <c r="U63" i="2"/>
  <c r="V63" i="2"/>
  <c r="U64" i="2"/>
  <c r="V64" i="2"/>
  <c r="U65" i="2"/>
  <c r="V65" i="2"/>
  <c r="U66" i="2"/>
  <c r="V66" i="2"/>
  <c r="U67" i="2"/>
  <c r="V67" i="2"/>
  <c r="U68" i="2"/>
  <c r="V68" i="2"/>
  <c r="U69" i="2"/>
  <c r="V69" i="2"/>
  <c r="U70" i="2"/>
  <c r="V70" i="2"/>
  <c r="U71" i="2"/>
  <c r="V71" i="2"/>
  <c r="U72" i="2"/>
  <c r="V72" i="2"/>
  <c r="U73" i="2"/>
  <c r="V73" i="2"/>
  <c r="U74" i="2"/>
  <c r="V74" i="2"/>
  <c r="U76" i="2"/>
  <c r="V76" i="2"/>
  <c r="U77" i="2"/>
  <c r="V77" i="2"/>
  <c r="U78" i="2"/>
  <c r="V78" i="2"/>
  <c r="U79" i="2"/>
  <c r="V79" i="2"/>
  <c r="U80" i="2"/>
  <c r="V80" i="2"/>
  <c r="U81" i="2"/>
  <c r="V81" i="2"/>
  <c r="U82" i="2"/>
  <c r="V82" i="2"/>
  <c r="U83" i="2"/>
  <c r="V83" i="2"/>
  <c r="U84" i="2"/>
  <c r="V84" i="2"/>
  <c r="U85" i="2"/>
  <c r="V85" i="2"/>
  <c r="U86" i="2"/>
  <c r="V86" i="2"/>
  <c r="U87" i="2"/>
  <c r="V87" i="2"/>
  <c r="U88" i="2"/>
  <c r="V88" i="2"/>
  <c r="U89" i="2"/>
  <c r="V89" i="2"/>
  <c r="U90" i="2"/>
  <c r="V90" i="2"/>
  <c r="U91" i="2"/>
  <c r="V91" i="2"/>
  <c r="U92" i="2"/>
  <c r="V92" i="2"/>
  <c r="U93" i="2"/>
  <c r="V93" i="2"/>
  <c r="U94" i="2"/>
  <c r="V94" i="2"/>
  <c r="U95" i="2"/>
  <c r="V95" i="2"/>
  <c r="U96" i="2"/>
  <c r="V96" i="2"/>
  <c r="U97" i="2"/>
  <c r="V97" i="2"/>
  <c r="U98" i="2"/>
  <c r="V98" i="2"/>
  <c r="U99" i="2"/>
  <c r="V99" i="2"/>
  <c r="U100" i="2"/>
  <c r="V100" i="2"/>
  <c r="U101" i="2"/>
  <c r="V101" i="2"/>
  <c r="U102" i="2"/>
  <c r="V102" i="2"/>
  <c r="U103" i="2"/>
  <c r="V103" i="2"/>
  <c r="U104" i="2"/>
  <c r="V104" i="2"/>
  <c r="U105" i="2"/>
  <c r="V105" i="2"/>
  <c r="U106" i="2"/>
  <c r="V106" i="2"/>
  <c r="U107" i="2"/>
  <c r="V107" i="2"/>
  <c r="U108" i="2"/>
  <c r="V108" i="2"/>
  <c r="U109" i="2"/>
  <c r="V109" i="2"/>
  <c r="U110" i="2"/>
  <c r="V110" i="2"/>
  <c r="U111" i="2"/>
  <c r="V111" i="2"/>
  <c r="U112" i="2"/>
  <c r="V112" i="2"/>
  <c r="U113" i="2"/>
  <c r="V113" i="2"/>
  <c r="U114" i="2"/>
  <c r="V114" i="2"/>
  <c r="U115" i="2"/>
  <c r="V115" i="2"/>
  <c r="U116" i="2"/>
  <c r="V116" i="2"/>
  <c r="U117" i="2"/>
  <c r="V117" i="2"/>
  <c r="U118" i="2"/>
  <c r="V118" i="2"/>
  <c r="U119" i="2"/>
  <c r="V119" i="2"/>
  <c r="U120" i="2"/>
  <c r="V120" i="2"/>
  <c r="U121" i="2"/>
  <c r="V121" i="2"/>
  <c r="U122" i="2"/>
  <c r="V122" i="2"/>
  <c r="U123" i="2"/>
  <c r="V123" i="2"/>
  <c r="U124" i="2"/>
  <c r="V124" i="2"/>
  <c r="U125" i="2"/>
  <c r="V125" i="2"/>
  <c r="U126" i="2"/>
  <c r="V126" i="2"/>
  <c r="U127" i="2"/>
  <c r="V127" i="2"/>
  <c r="U128" i="2"/>
  <c r="V128" i="2"/>
  <c r="U129" i="2"/>
  <c r="V129" i="2"/>
  <c r="U130" i="2"/>
  <c r="V130" i="2"/>
  <c r="U131" i="2"/>
  <c r="V131" i="2"/>
  <c r="U132" i="2"/>
  <c r="V132" i="2"/>
  <c r="U133" i="2"/>
  <c r="V133" i="2"/>
  <c r="U134" i="2"/>
  <c r="V134" i="2"/>
  <c r="U135" i="2"/>
  <c r="V135" i="2"/>
  <c r="U137" i="2"/>
  <c r="V137" i="2"/>
  <c r="U138" i="2"/>
  <c r="V138" i="2"/>
  <c r="U139" i="2"/>
  <c r="V139" i="2"/>
  <c r="U140" i="2"/>
  <c r="V140" i="2"/>
  <c r="U141" i="2"/>
  <c r="V141" i="2"/>
  <c r="U142" i="2"/>
  <c r="V142" i="2"/>
  <c r="U143" i="2"/>
  <c r="V143" i="2"/>
  <c r="U144" i="2"/>
  <c r="V144" i="2"/>
  <c r="U145" i="2"/>
  <c r="V145" i="2"/>
  <c r="U146" i="2"/>
  <c r="V146" i="2"/>
  <c r="U147" i="2"/>
  <c r="V147" i="2"/>
  <c r="U148" i="2"/>
  <c r="V148" i="2"/>
  <c r="U149" i="2"/>
  <c r="V149" i="2"/>
  <c r="U150" i="2"/>
  <c r="V150" i="2"/>
  <c r="U151" i="2"/>
  <c r="V151" i="2"/>
  <c r="U152" i="2"/>
  <c r="V152" i="2"/>
  <c r="U153" i="2"/>
  <c r="V153" i="2"/>
  <c r="U154" i="2"/>
  <c r="V154" i="2"/>
  <c r="U155" i="2"/>
  <c r="V155" i="2"/>
  <c r="U156" i="2"/>
  <c r="V156" i="2"/>
  <c r="U157" i="2"/>
  <c r="V157" i="2"/>
  <c r="U158" i="2"/>
  <c r="V158" i="2"/>
  <c r="U159" i="2"/>
  <c r="V159" i="2"/>
  <c r="U160" i="2"/>
  <c r="V160" i="2"/>
  <c r="U161" i="2"/>
  <c r="V161" i="2"/>
  <c r="U162" i="2"/>
  <c r="V162" i="2"/>
  <c r="U163" i="2"/>
  <c r="V163" i="2"/>
  <c r="U164" i="2"/>
  <c r="V164" i="2"/>
  <c r="U165" i="2"/>
  <c r="V165" i="2"/>
  <c r="U166" i="2"/>
  <c r="V166" i="2"/>
  <c r="U167" i="2"/>
  <c r="V167" i="2"/>
  <c r="U168" i="2"/>
  <c r="V168" i="2"/>
  <c r="U169" i="2"/>
  <c r="V169" i="2"/>
  <c r="U170" i="2"/>
  <c r="V170" i="2"/>
  <c r="U171" i="2"/>
  <c r="V171" i="2"/>
  <c r="U172" i="2"/>
  <c r="V172" i="2"/>
  <c r="U173" i="2"/>
  <c r="V173" i="2"/>
  <c r="U174" i="2"/>
  <c r="V174" i="2"/>
  <c r="U175" i="2"/>
  <c r="V175" i="2"/>
  <c r="U176" i="2"/>
  <c r="V176" i="2"/>
  <c r="U177" i="2"/>
  <c r="V177" i="2"/>
  <c r="U178" i="2"/>
  <c r="V178" i="2"/>
  <c r="U179" i="2"/>
  <c r="V179" i="2"/>
  <c r="U180" i="2"/>
  <c r="V180" i="2"/>
  <c r="U181" i="2"/>
  <c r="V181" i="2"/>
  <c r="U182" i="2"/>
  <c r="V182" i="2"/>
  <c r="U183" i="2"/>
  <c r="V183" i="2"/>
  <c r="U184" i="2"/>
  <c r="V184" i="2"/>
  <c r="U185" i="2"/>
  <c r="V185" i="2"/>
  <c r="U186" i="2"/>
  <c r="V186" i="2"/>
  <c r="U187" i="2"/>
  <c r="V187" i="2"/>
  <c r="U188" i="2"/>
  <c r="V188" i="2"/>
  <c r="U189" i="2"/>
  <c r="V189" i="2"/>
  <c r="U190" i="2"/>
  <c r="V190" i="2"/>
  <c r="U191" i="2"/>
  <c r="V191" i="2"/>
  <c r="U192" i="2"/>
  <c r="V192" i="2"/>
  <c r="U193" i="2"/>
  <c r="V193" i="2"/>
  <c r="U194" i="2"/>
  <c r="V194" i="2"/>
  <c r="U195" i="2"/>
  <c r="V195" i="2"/>
  <c r="U196" i="2"/>
  <c r="V196" i="2"/>
  <c r="U197" i="2"/>
  <c r="V197" i="2"/>
  <c r="U198" i="2"/>
  <c r="V198" i="2"/>
  <c r="U199" i="2"/>
  <c r="V199" i="2"/>
  <c r="U200" i="2"/>
  <c r="V200" i="2"/>
  <c r="U201" i="2"/>
  <c r="V201" i="2"/>
  <c r="U202" i="2"/>
  <c r="V202" i="2"/>
  <c r="U203" i="2"/>
  <c r="V203" i="2"/>
  <c r="U204" i="2"/>
  <c r="V204" i="2"/>
  <c r="U205" i="2"/>
  <c r="V205" i="2"/>
  <c r="U206" i="2"/>
  <c r="V206" i="2"/>
  <c r="U207" i="2"/>
  <c r="V207" i="2"/>
  <c r="U208" i="2"/>
  <c r="V208" i="2"/>
  <c r="U209" i="2"/>
  <c r="V209" i="2"/>
  <c r="U210" i="2"/>
  <c r="V210" i="2"/>
  <c r="U211" i="2"/>
  <c r="V211" i="2"/>
  <c r="U212" i="2"/>
  <c r="V212" i="2"/>
  <c r="U213" i="2"/>
  <c r="V213" i="2"/>
  <c r="U214" i="2"/>
  <c r="V214" i="2"/>
  <c r="U215" i="2"/>
  <c r="V215" i="2"/>
  <c r="U216" i="2"/>
  <c r="V216" i="2"/>
  <c r="U217" i="2"/>
  <c r="V217" i="2"/>
  <c r="U218" i="2"/>
  <c r="V218" i="2"/>
  <c r="U219" i="2"/>
  <c r="V219" i="2"/>
  <c r="U220" i="2"/>
  <c r="V220" i="2"/>
  <c r="U221" i="2"/>
  <c r="V221" i="2"/>
  <c r="U222" i="2"/>
  <c r="V222" i="2"/>
  <c r="U234" i="2"/>
  <c r="V234" i="2"/>
  <c r="U235" i="2"/>
  <c r="V235" i="2"/>
  <c r="U236" i="2"/>
  <c r="V236" i="2"/>
  <c r="U237" i="2"/>
  <c r="V237" i="2"/>
  <c r="U238" i="2"/>
  <c r="V238" i="2"/>
  <c r="U239" i="2"/>
  <c r="V239" i="2"/>
  <c r="U240" i="2"/>
  <c r="V240" i="2"/>
  <c r="U241" i="2"/>
  <c r="V241" i="2"/>
  <c r="U242" i="2"/>
  <c r="V242" i="2"/>
  <c r="U243" i="2"/>
  <c r="V243" i="2"/>
  <c r="U244" i="2"/>
  <c r="V244" i="2"/>
  <c r="U245" i="2"/>
  <c r="V245" i="2"/>
  <c r="U246" i="2"/>
  <c r="V246" i="2"/>
  <c r="U247" i="2"/>
  <c r="V247" i="2"/>
  <c r="U248" i="2"/>
  <c r="V248" i="2"/>
  <c r="U249" i="2"/>
  <c r="V249" i="2"/>
  <c r="U250" i="2"/>
  <c r="V250" i="2"/>
  <c r="U251" i="2"/>
  <c r="V251" i="2"/>
  <c r="U252" i="2"/>
  <c r="V252" i="2"/>
  <c r="U253" i="2"/>
  <c r="V253" i="2"/>
  <c r="U254" i="2"/>
  <c r="V254" i="2"/>
  <c r="U255" i="2"/>
  <c r="V255" i="2"/>
  <c r="U256" i="2"/>
  <c r="V256" i="2"/>
  <c r="U257" i="2"/>
  <c r="V257" i="2"/>
  <c r="U258" i="2"/>
  <c r="V258" i="2"/>
  <c r="U259" i="2"/>
  <c r="V259" i="2"/>
  <c r="U260" i="2"/>
  <c r="V260" i="2"/>
  <c r="U261" i="2"/>
  <c r="V261" i="2"/>
  <c r="U262" i="2"/>
  <c r="V262" i="2"/>
  <c r="U263" i="2"/>
  <c r="V263" i="2"/>
  <c r="U264" i="2"/>
  <c r="V264" i="2"/>
  <c r="U265" i="2"/>
  <c r="V265" i="2"/>
  <c r="U266" i="2"/>
  <c r="V266" i="2"/>
  <c r="U267" i="2"/>
  <c r="V267" i="2"/>
  <c r="U268" i="2"/>
  <c r="V268" i="2"/>
  <c r="U269" i="2"/>
  <c r="V269" i="2"/>
  <c r="U270" i="2"/>
  <c r="V270" i="2"/>
  <c r="U271" i="2"/>
  <c r="V271" i="2"/>
  <c r="U272" i="2"/>
  <c r="V272" i="2"/>
  <c r="U273" i="2"/>
  <c r="V273" i="2"/>
  <c r="U274" i="2"/>
  <c r="V274" i="2"/>
  <c r="U275" i="2"/>
  <c r="V275" i="2"/>
  <c r="U276" i="2"/>
  <c r="V276" i="2"/>
  <c r="U277" i="2"/>
  <c r="V277" i="2"/>
  <c r="U279" i="2"/>
  <c r="V279" i="2"/>
  <c r="U280" i="2"/>
  <c r="V280" i="2"/>
  <c r="U281" i="2"/>
  <c r="V281" i="2"/>
  <c r="U282" i="2"/>
  <c r="V282" i="2"/>
  <c r="U283" i="2"/>
  <c r="V283" i="2"/>
  <c r="U284" i="2"/>
  <c r="V284" i="2"/>
  <c r="U285" i="2"/>
  <c r="V285" i="2"/>
  <c r="U286" i="2"/>
  <c r="V286" i="2"/>
  <c r="U287" i="2"/>
  <c r="V287" i="2"/>
  <c r="U288" i="2"/>
  <c r="V288" i="2"/>
  <c r="U289" i="2"/>
  <c r="V289" i="2"/>
  <c r="U290" i="2"/>
  <c r="V290" i="2"/>
  <c r="U291" i="2"/>
  <c r="V291" i="2"/>
  <c r="U292" i="2"/>
  <c r="V292" i="2"/>
  <c r="U293" i="2"/>
  <c r="V293" i="2"/>
  <c r="U294" i="2"/>
  <c r="V294" i="2"/>
  <c r="U295" i="2"/>
  <c r="V295" i="2"/>
  <c r="U296" i="2"/>
  <c r="V296" i="2"/>
  <c r="U297" i="2"/>
  <c r="V297" i="2"/>
  <c r="U298" i="2"/>
  <c r="V298" i="2"/>
  <c r="U299" i="2"/>
  <c r="V299" i="2"/>
  <c r="U300" i="2"/>
  <c r="V300" i="2"/>
  <c r="U301" i="2"/>
  <c r="V301" i="2"/>
  <c r="U302" i="2"/>
  <c r="V302" i="2"/>
  <c r="U303" i="2"/>
  <c r="V303" i="2"/>
  <c r="U304" i="2"/>
  <c r="V304" i="2"/>
  <c r="U305" i="2"/>
  <c r="V305" i="2"/>
  <c r="U306" i="2"/>
  <c r="V306" i="2"/>
  <c r="U307" i="2"/>
  <c r="V307" i="2"/>
  <c r="U308" i="2"/>
  <c r="V308" i="2"/>
  <c r="U309" i="2"/>
  <c r="V309" i="2"/>
  <c r="U310" i="2"/>
  <c r="V310" i="2"/>
  <c r="U311" i="2"/>
  <c r="V311" i="2"/>
  <c r="U312" i="2"/>
  <c r="V312" i="2"/>
  <c r="U313" i="2"/>
  <c r="V313" i="2"/>
  <c r="U314" i="2"/>
  <c r="V314" i="2"/>
  <c r="U315" i="2"/>
  <c r="V315" i="2"/>
  <c r="U316" i="2"/>
  <c r="V316" i="2"/>
  <c r="U317" i="2"/>
  <c r="V317" i="2"/>
  <c r="U319" i="2"/>
  <c r="V319" i="2"/>
  <c r="U320" i="2"/>
  <c r="V320" i="2"/>
  <c r="U321" i="2"/>
  <c r="V321" i="2"/>
  <c r="U322" i="2"/>
  <c r="V322" i="2"/>
  <c r="U323" i="2"/>
  <c r="V323" i="2"/>
  <c r="U324" i="2"/>
  <c r="V324" i="2"/>
  <c r="U325" i="2"/>
  <c r="V325" i="2"/>
  <c r="U326" i="2"/>
  <c r="V326" i="2"/>
  <c r="U327" i="2"/>
  <c r="V327" i="2"/>
  <c r="U328" i="2"/>
  <c r="V328" i="2"/>
  <c r="U329" i="2"/>
  <c r="V329" i="2"/>
  <c r="U330" i="2"/>
  <c r="V330" i="2"/>
  <c r="U331" i="2"/>
  <c r="V331" i="2"/>
  <c r="U332" i="2"/>
  <c r="V332" i="2"/>
  <c r="U333" i="2"/>
  <c r="V333" i="2"/>
  <c r="U334" i="2"/>
  <c r="V334" i="2"/>
  <c r="U335" i="2"/>
  <c r="V335" i="2"/>
  <c r="U336" i="2"/>
  <c r="V336" i="2"/>
  <c r="U337" i="2"/>
  <c r="V337" i="2"/>
  <c r="U338" i="2"/>
  <c r="V338" i="2"/>
  <c r="U339" i="2"/>
  <c r="V339" i="2"/>
  <c r="U340" i="2"/>
  <c r="V340" i="2"/>
  <c r="U341" i="2"/>
  <c r="V341" i="2"/>
  <c r="U342" i="2"/>
  <c r="V342" i="2"/>
  <c r="U343" i="2"/>
  <c r="V343" i="2"/>
  <c r="U344" i="2"/>
  <c r="V344" i="2"/>
  <c r="U345" i="2"/>
  <c r="V345" i="2"/>
  <c r="U346" i="2"/>
  <c r="V346" i="2"/>
  <c r="U347" i="2"/>
  <c r="V347" i="2"/>
  <c r="U348" i="2"/>
  <c r="V348" i="2"/>
  <c r="U349" i="2"/>
  <c r="V349" i="2"/>
  <c r="U350" i="2"/>
  <c r="V350" i="2"/>
  <c r="U351" i="2"/>
  <c r="V351" i="2"/>
  <c r="U352" i="2"/>
  <c r="V352" i="2"/>
  <c r="U353" i="2"/>
  <c r="V353" i="2"/>
  <c r="U354" i="2"/>
  <c r="V354" i="2"/>
  <c r="U355" i="2"/>
  <c r="V355" i="2"/>
  <c r="U356" i="2"/>
  <c r="V356" i="2"/>
  <c r="U357" i="2"/>
  <c r="V357" i="2"/>
  <c r="U358" i="2"/>
  <c r="V358" i="2"/>
  <c r="U359" i="2"/>
  <c r="V359" i="2"/>
  <c r="U360" i="2"/>
  <c r="V360" i="2"/>
  <c r="U361" i="2"/>
  <c r="V361" i="2"/>
  <c r="U362" i="2"/>
  <c r="V362" i="2"/>
  <c r="U363" i="2"/>
  <c r="V363" i="2"/>
  <c r="U364" i="2"/>
  <c r="V364" i="2"/>
  <c r="U365" i="2"/>
  <c r="V365" i="2"/>
  <c r="U366" i="2"/>
  <c r="V366" i="2"/>
  <c r="U367" i="2"/>
  <c r="V367" i="2"/>
  <c r="U368" i="2"/>
  <c r="V368" i="2"/>
  <c r="U369" i="2"/>
  <c r="V369" i="2"/>
  <c r="U370" i="2"/>
  <c r="V370" i="2"/>
  <c r="U371" i="2"/>
  <c r="V371" i="2"/>
  <c r="U372" i="2"/>
  <c r="V372" i="2"/>
  <c r="U373" i="2"/>
  <c r="V373" i="2"/>
  <c r="U374" i="2"/>
  <c r="V374" i="2"/>
  <c r="U375" i="2"/>
  <c r="V375" i="2"/>
  <c r="U376" i="2"/>
  <c r="V376" i="2"/>
  <c r="U377" i="2"/>
  <c r="V377" i="2"/>
  <c r="U378" i="2"/>
  <c r="V378" i="2"/>
  <c r="U379" i="2"/>
  <c r="V379" i="2"/>
  <c r="U380" i="2"/>
  <c r="V380" i="2"/>
  <c r="U381" i="2"/>
  <c r="V381" i="2"/>
  <c r="U382" i="2"/>
  <c r="V382" i="2"/>
  <c r="U383" i="2"/>
  <c r="V383" i="2"/>
  <c r="U384" i="2"/>
  <c r="V384" i="2"/>
  <c r="U385" i="2"/>
  <c r="V385" i="2"/>
  <c r="U386" i="2"/>
  <c r="V386" i="2"/>
  <c r="U387" i="2"/>
  <c r="V387" i="2"/>
  <c r="U388" i="2"/>
  <c r="V388" i="2"/>
  <c r="U389" i="2"/>
  <c r="V389" i="2"/>
  <c r="U390" i="2"/>
  <c r="V390" i="2"/>
  <c r="U392" i="2"/>
  <c r="V392" i="2"/>
  <c r="U393" i="2"/>
  <c r="V393" i="2"/>
  <c r="U394" i="2"/>
  <c r="V394" i="2"/>
  <c r="U395" i="2"/>
  <c r="V395" i="2"/>
  <c r="U396" i="2"/>
  <c r="V396" i="2"/>
  <c r="U397" i="2"/>
  <c r="V397" i="2"/>
  <c r="U398" i="2"/>
  <c r="V398" i="2"/>
  <c r="U399" i="2"/>
  <c r="V399" i="2"/>
  <c r="U400" i="2"/>
  <c r="V400" i="2"/>
  <c r="U401" i="2"/>
  <c r="V401" i="2"/>
  <c r="U402" i="2"/>
  <c r="V402" i="2"/>
  <c r="U403" i="2"/>
  <c r="V403" i="2"/>
  <c r="U404" i="2"/>
  <c r="V404" i="2"/>
  <c r="U405" i="2"/>
  <c r="V405" i="2"/>
  <c r="U406" i="2"/>
  <c r="V406" i="2"/>
  <c r="U407" i="2"/>
  <c r="V407" i="2"/>
  <c r="U408" i="2"/>
  <c r="V408" i="2"/>
  <c r="U409" i="2"/>
  <c r="V409" i="2"/>
  <c r="U410" i="2"/>
  <c r="V410" i="2"/>
  <c r="U411" i="2"/>
  <c r="V411" i="2"/>
  <c r="U412" i="2"/>
  <c r="V412" i="2"/>
  <c r="U413" i="2"/>
  <c r="V413" i="2"/>
  <c r="U414" i="2"/>
  <c r="V414" i="2"/>
  <c r="U415" i="2"/>
  <c r="V415" i="2"/>
  <c r="U416" i="2"/>
  <c r="V416" i="2"/>
  <c r="U417" i="2"/>
  <c r="V417" i="2"/>
  <c r="U418" i="2"/>
  <c r="V418" i="2"/>
  <c r="U419" i="2"/>
  <c r="V419" i="2"/>
  <c r="U420" i="2"/>
  <c r="V420" i="2"/>
  <c r="U421" i="2"/>
  <c r="V421" i="2"/>
  <c r="U422" i="2"/>
  <c r="V422" i="2"/>
  <c r="U423" i="2"/>
  <c r="V423" i="2"/>
  <c r="U424" i="2"/>
  <c r="V424" i="2"/>
  <c r="U425" i="2"/>
  <c r="V425" i="2"/>
  <c r="U426" i="2"/>
  <c r="V426" i="2"/>
  <c r="U427" i="2"/>
  <c r="V427" i="2"/>
  <c r="U428" i="2"/>
  <c r="V428" i="2"/>
  <c r="U429" i="2"/>
  <c r="V429" i="2"/>
  <c r="U430" i="2"/>
  <c r="V430" i="2"/>
  <c r="U431" i="2"/>
  <c r="V431" i="2"/>
  <c r="U432" i="2"/>
  <c r="V432" i="2"/>
  <c r="U433" i="2"/>
  <c r="V433" i="2"/>
  <c r="U434" i="2"/>
  <c r="V434" i="2"/>
  <c r="U435" i="2"/>
  <c r="V435" i="2"/>
  <c r="U436" i="2"/>
  <c r="V436" i="2"/>
  <c r="U437" i="2"/>
  <c r="V437" i="2"/>
  <c r="U438" i="2"/>
  <c r="V438" i="2"/>
  <c r="U439" i="2"/>
  <c r="V439" i="2"/>
  <c r="U440" i="2"/>
  <c r="V440" i="2"/>
  <c r="U441" i="2"/>
  <c r="V441" i="2"/>
  <c r="U442" i="2"/>
  <c r="V442" i="2"/>
  <c r="U443" i="2"/>
  <c r="V443" i="2"/>
  <c r="U444" i="2"/>
  <c r="V444" i="2"/>
  <c r="U445" i="2"/>
  <c r="V445" i="2"/>
  <c r="U446" i="2"/>
  <c r="V446" i="2"/>
  <c r="U447" i="2"/>
  <c r="V447" i="2"/>
  <c r="U448" i="2"/>
  <c r="V448" i="2"/>
  <c r="U449" i="2"/>
  <c r="V449" i="2"/>
  <c r="U450" i="2"/>
  <c r="V450" i="2"/>
  <c r="U451" i="2"/>
  <c r="V451" i="2"/>
  <c r="U452" i="2"/>
  <c r="V452" i="2"/>
  <c r="U453" i="2"/>
  <c r="V453" i="2"/>
  <c r="U454" i="2"/>
  <c r="V454" i="2"/>
  <c r="U455" i="2"/>
  <c r="V455" i="2"/>
  <c r="U456" i="2"/>
  <c r="V456" i="2"/>
  <c r="U457" i="2"/>
  <c r="V457" i="2"/>
  <c r="U458" i="2"/>
  <c r="V458" i="2"/>
  <c r="U459" i="2"/>
  <c r="V459" i="2"/>
  <c r="U460" i="2"/>
  <c r="V460" i="2"/>
  <c r="U461" i="2"/>
  <c r="V461" i="2"/>
  <c r="U462" i="2"/>
  <c r="V462" i="2"/>
  <c r="U463" i="2"/>
  <c r="V463" i="2"/>
  <c r="U505" i="2"/>
  <c r="V505" i="2"/>
  <c r="U506" i="2"/>
  <c r="V506" i="2"/>
  <c r="U507" i="2"/>
  <c r="V507" i="2"/>
  <c r="U508" i="2"/>
  <c r="V508" i="2"/>
  <c r="U509" i="2"/>
  <c r="V509" i="2"/>
  <c r="U510" i="2"/>
  <c r="V510" i="2"/>
  <c r="U511" i="2"/>
  <c r="V511" i="2"/>
  <c r="U512" i="2"/>
  <c r="V512" i="2"/>
  <c r="U513" i="2"/>
  <c r="V513" i="2"/>
  <c r="U514" i="2"/>
  <c r="V514" i="2"/>
  <c r="U515" i="2"/>
  <c r="V515" i="2"/>
  <c r="U516" i="2"/>
  <c r="V516" i="2"/>
  <c r="U517" i="2"/>
  <c r="V517" i="2"/>
  <c r="U518" i="2"/>
  <c r="V518" i="2"/>
  <c r="U519" i="2"/>
  <c r="V519" i="2"/>
  <c r="U520" i="2"/>
  <c r="V520" i="2"/>
  <c r="U533" i="2"/>
  <c r="V533" i="2"/>
  <c r="U534" i="2"/>
  <c r="V534" i="2"/>
  <c r="U535" i="2"/>
  <c r="V535" i="2"/>
  <c r="U536" i="2"/>
  <c r="V536" i="2"/>
  <c r="U537" i="2"/>
  <c r="V537" i="2"/>
  <c r="U538" i="2"/>
  <c r="V538" i="2"/>
  <c r="U539" i="2"/>
  <c r="V539" i="2"/>
  <c r="U540" i="2"/>
  <c r="V540" i="2"/>
  <c r="U541" i="2"/>
  <c r="V541" i="2"/>
  <c r="U542" i="2"/>
  <c r="V542" i="2"/>
  <c r="U543" i="2"/>
  <c r="V543" i="2"/>
  <c r="U544" i="2"/>
  <c r="V544" i="2"/>
  <c r="U545" i="2"/>
  <c r="V545" i="2"/>
  <c r="U546" i="2"/>
  <c r="V546" i="2"/>
  <c r="U548" i="2"/>
  <c r="V548" i="2"/>
  <c r="U549" i="2"/>
  <c r="V549" i="2"/>
  <c r="U550" i="2"/>
  <c r="V550" i="2"/>
  <c r="U551" i="2"/>
  <c r="V551" i="2"/>
  <c r="U552" i="2"/>
  <c r="V552" i="2"/>
  <c r="U553" i="2"/>
  <c r="V553" i="2"/>
  <c r="U554" i="2"/>
  <c r="V554" i="2"/>
  <c r="U555" i="2"/>
  <c r="V555" i="2"/>
  <c r="U556" i="2"/>
  <c r="V556" i="2"/>
  <c r="U557" i="2"/>
  <c r="V557" i="2"/>
  <c r="U558" i="2"/>
  <c r="V558" i="2"/>
  <c r="U560" i="2"/>
  <c r="V560" i="2"/>
  <c r="U562" i="2"/>
  <c r="V562" i="2"/>
  <c r="U563" i="2"/>
  <c r="V563" i="2"/>
  <c r="U564" i="2"/>
  <c r="V564" i="2"/>
  <c r="U565" i="2"/>
  <c r="V565" i="2"/>
  <c r="U566" i="2"/>
  <c r="V566" i="2"/>
  <c r="U567" i="2"/>
  <c r="V567" i="2"/>
  <c r="U568" i="2"/>
  <c r="V568" i="2"/>
  <c r="U569" i="2"/>
  <c r="V569" i="2"/>
  <c r="U570" i="2"/>
  <c r="V570" i="2"/>
  <c r="U571" i="2"/>
  <c r="V571" i="2"/>
  <c r="U572" i="2"/>
  <c r="V572" i="2"/>
  <c r="U573" i="2"/>
  <c r="V573" i="2"/>
  <c r="U579" i="2"/>
  <c r="V579" i="2"/>
  <c r="U580" i="2"/>
  <c r="V580" i="2"/>
  <c r="U581" i="2"/>
  <c r="V581" i="2"/>
  <c r="U582" i="2"/>
  <c r="V582" i="2"/>
  <c r="U583" i="2"/>
  <c r="V583" i="2"/>
  <c r="U584" i="2"/>
  <c r="V584" i="2"/>
  <c r="U585" i="2"/>
  <c r="V585" i="2"/>
  <c r="U586" i="2"/>
  <c r="V586" i="2"/>
  <c r="U587" i="2"/>
  <c r="V587" i="2"/>
  <c r="U588" i="2"/>
  <c r="V588" i="2"/>
  <c r="U589" i="2"/>
  <c r="V589" i="2"/>
  <c r="U590" i="2"/>
  <c r="V590" i="2"/>
  <c r="U3" i="2"/>
  <c r="V3" i="2"/>
  <c r="CD3" i="2"/>
  <c r="L1" i="3"/>
  <c r="CD307" i="2"/>
  <c r="CD308" i="2"/>
  <c r="CD309" i="2"/>
  <c r="CD310" i="2"/>
  <c r="CD311" i="2"/>
  <c r="CD312" i="2"/>
  <c r="CD313" i="2"/>
  <c r="CD314" i="2"/>
  <c r="CD315" i="2"/>
  <c r="CD316" i="2"/>
  <c r="CD317" i="2"/>
  <c r="CD318" i="2"/>
  <c r="CD319" i="2"/>
  <c r="CD320" i="2"/>
  <c r="CD321" i="2"/>
  <c r="CD322" i="2"/>
  <c r="CD323" i="2"/>
  <c r="CD324" i="2"/>
  <c r="CD325" i="2"/>
  <c r="CD326" i="2"/>
  <c r="CD327" i="2"/>
  <c r="CD328" i="2"/>
  <c r="CD329" i="2"/>
  <c r="CD330" i="2"/>
  <c r="CD331" i="2"/>
  <c r="CD332" i="2"/>
  <c r="CD333" i="2"/>
  <c r="CD334" i="2"/>
  <c r="CD335" i="2"/>
  <c r="BN333" i="2"/>
  <c r="BN332" i="2"/>
  <c r="BN334" i="2"/>
  <c r="BN335" i="2"/>
  <c r="BN336" i="2"/>
  <c r="BN337" i="2"/>
  <c r="BN338" i="2"/>
  <c r="BN339" i="2"/>
  <c r="BN340" i="2"/>
  <c r="BN341" i="2"/>
  <c r="BM332" i="2"/>
  <c r="BM333" i="2"/>
  <c r="BM334" i="2"/>
  <c r="BM335" i="2"/>
  <c r="BM336" i="2"/>
  <c r="BM337" i="2"/>
  <c r="BM338" i="2"/>
  <c r="BM339" i="2"/>
  <c r="BM340" i="2"/>
  <c r="BM341" i="2"/>
  <c r="BH332" i="2"/>
  <c r="BH333" i="2"/>
  <c r="BH334" i="2"/>
  <c r="BH335" i="2"/>
  <c r="BH336" i="2"/>
  <c r="BH337" i="2"/>
  <c r="BH338" i="2"/>
  <c r="BH339" i="2"/>
  <c r="BH340" i="2"/>
  <c r="BH341" i="2"/>
  <c r="BH342" i="2"/>
  <c r="FU326" i="2"/>
  <c r="FR548" i="2"/>
  <c r="FB545" i="2"/>
  <c r="FC545" i="2"/>
  <c r="FB546" i="2"/>
  <c r="FC546" i="2"/>
  <c r="ED545" i="2"/>
  <c r="EE545" i="2"/>
  <c r="ED546" i="2"/>
  <c r="EE546" i="2"/>
  <c r="DW545" i="2"/>
  <c r="DX545" i="2"/>
  <c r="DW546" i="2"/>
  <c r="DX546" i="2"/>
  <c r="DL545" i="2"/>
  <c r="DM545" i="2"/>
  <c r="DL546" i="2"/>
  <c r="DM546" i="2"/>
  <c r="DC545" i="2"/>
  <c r="DD545" i="2"/>
  <c r="DC546" i="2"/>
  <c r="DD546" i="2"/>
  <c r="CT545" i="2"/>
  <c r="CU545" i="2"/>
  <c r="CT546" i="2"/>
  <c r="CU546" i="2"/>
  <c r="CK545" i="2"/>
  <c r="CL545" i="2"/>
  <c r="CK546" i="2"/>
  <c r="CL546" i="2"/>
  <c r="CD545" i="2"/>
  <c r="CE545" i="2"/>
  <c r="CD546" i="2"/>
  <c r="CE546" i="2"/>
  <c r="BW545" i="2"/>
  <c r="BX545" i="2"/>
  <c r="BW546" i="2"/>
  <c r="BX546" i="2"/>
  <c r="BM545" i="2"/>
  <c r="BN545" i="2"/>
  <c r="BM546" i="2"/>
  <c r="BN546" i="2"/>
  <c r="BC545" i="2"/>
  <c r="BD545" i="2"/>
  <c r="BC546" i="2"/>
  <c r="BD546" i="2"/>
  <c r="AM545" i="2"/>
  <c r="AN545" i="2"/>
  <c r="AM546" i="2"/>
  <c r="AN546" i="2"/>
  <c r="AC545" i="2"/>
  <c r="AD545" i="2"/>
  <c r="AC546" i="2"/>
  <c r="AD546" i="2"/>
  <c r="P545" i="2"/>
  <c r="Q545" i="2"/>
  <c r="P546" i="2"/>
  <c r="Q546" i="2"/>
  <c r="E543" i="2"/>
  <c r="P543" i="2"/>
  <c r="Q543" i="2"/>
  <c r="AA543" i="2"/>
  <c r="AC543" i="2"/>
  <c r="AD543" i="2"/>
  <c r="AH543" i="2"/>
  <c r="AM543" i="2"/>
  <c r="AN543" i="2"/>
  <c r="AR543" i="2"/>
  <c r="BC543" i="2"/>
  <c r="BD543" i="2"/>
  <c r="BH543" i="2"/>
  <c r="BM543" i="2"/>
  <c r="BN543" i="2"/>
  <c r="BR543" i="2"/>
  <c r="BW543" i="2"/>
  <c r="BX543" i="2"/>
  <c r="CB543" i="2"/>
  <c r="CD543" i="2"/>
  <c r="CE543" i="2"/>
  <c r="CI543" i="2"/>
  <c r="CK543" i="2"/>
  <c r="CL543" i="2"/>
  <c r="CP543" i="2"/>
  <c r="CT543" i="2"/>
  <c r="CU543" i="2"/>
  <c r="CY543" i="2"/>
  <c r="DC543" i="2"/>
  <c r="DD543" i="2"/>
  <c r="DH543" i="2"/>
  <c r="DL543" i="2"/>
  <c r="DM543" i="2"/>
  <c r="DQ543" i="2"/>
  <c r="DW543" i="2"/>
  <c r="DX543" i="2"/>
  <c r="EB543" i="2"/>
  <c r="ED543" i="2"/>
  <c r="EE543" i="2"/>
  <c r="EI543" i="2"/>
  <c r="EN543" i="2"/>
  <c r="EO543" i="2"/>
  <c r="ES543" i="2"/>
  <c r="EX543" i="2"/>
  <c r="E544" i="2"/>
  <c r="P544" i="2"/>
  <c r="Q544" i="2"/>
  <c r="AA544" i="2"/>
  <c r="AC544" i="2"/>
  <c r="AD544" i="2"/>
  <c r="AH544" i="2"/>
  <c r="AM544" i="2"/>
  <c r="AN544" i="2"/>
  <c r="AR544" i="2"/>
  <c r="BC544" i="2"/>
  <c r="BD544" i="2"/>
  <c r="BH544" i="2"/>
  <c r="BM544" i="2"/>
  <c r="BN544" i="2"/>
  <c r="BR544" i="2"/>
  <c r="BW544" i="2"/>
  <c r="BX544" i="2"/>
  <c r="CB544" i="2"/>
  <c r="CD544" i="2"/>
  <c r="CE544" i="2"/>
  <c r="CI544" i="2"/>
  <c r="CK544" i="2"/>
  <c r="CL544" i="2"/>
  <c r="CP544" i="2"/>
  <c r="CT544" i="2"/>
  <c r="CU544" i="2"/>
  <c r="CY544" i="2"/>
  <c r="DC544" i="2"/>
  <c r="DD544" i="2"/>
  <c r="DH544" i="2"/>
  <c r="DL544" i="2"/>
  <c r="DM544" i="2"/>
  <c r="DQ544" i="2"/>
  <c r="DW544" i="2"/>
  <c r="DX544" i="2"/>
  <c r="EB544" i="2"/>
  <c r="ED544" i="2"/>
  <c r="EE544" i="2"/>
  <c r="EI544" i="2"/>
  <c r="EN544" i="2"/>
  <c r="EO544" i="2"/>
  <c r="ES544" i="2"/>
  <c r="EX544" i="2"/>
  <c r="Q534" i="2"/>
  <c r="Q535" i="2"/>
  <c r="Q536" i="2"/>
  <c r="Q537" i="2"/>
  <c r="Q538" i="2"/>
  <c r="Q539" i="2"/>
  <c r="Q540" i="2"/>
  <c r="Q541" i="2"/>
  <c r="Q542" i="2"/>
  <c r="Q548" i="2"/>
  <c r="Q560" i="2"/>
  <c r="Q562" i="2"/>
  <c r="P536" i="2"/>
  <c r="P537" i="2"/>
  <c r="P538" i="2"/>
  <c r="P539" i="2"/>
  <c r="P540" i="2"/>
  <c r="P541" i="2"/>
  <c r="P542" i="2"/>
  <c r="P560" i="2"/>
  <c r="P562" i="2"/>
  <c r="E534" i="2"/>
  <c r="E537" i="2"/>
  <c r="E538" i="2"/>
  <c r="E539" i="2"/>
  <c r="E540" i="2"/>
  <c r="E541" i="2"/>
  <c r="E542" i="2"/>
  <c r="E548" i="2"/>
  <c r="E551" i="2"/>
  <c r="E552" i="2"/>
  <c r="E553" i="2"/>
  <c r="DC563" i="2"/>
  <c r="DL563" i="2"/>
  <c r="P250" i="2"/>
  <c r="FB258" i="2"/>
  <c r="FC258" i="2"/>
  <c r="FB259" i="2"/>
  <c r="FC259" i="2"/>
  <c r="FB260" i="2"/>
  <c r="FC260" i="2"/>
  <c r="FB261" i="2"/>
  <c r="FC261" i="2"/>
  <c r="FB262" i="2"/>
  <c r="FC262" i="2"/>
  <c r="FB263" i="2"/>
  <c r="FC263" i="2"/>
  <c r="FB264" i="2"/>
  <c r="FC264" i="2"/>
  <c r="FB265" i="2"/>
  <c r="FC265" i="2"/>
  <c r="FB266" i="2"/>
  <c r="FC266" i="2"/>
  <c r="FB267" i="2"/>
  <c r="FC267" i="2"/>
  <c r="FB268" i="2"/>
  <c r="FC268" i="2"/>
  <c r="FB269" i="2"/>
  <c r="FC269" i="2"/>
  <c r="FB270" i="2"/>
  <c r="FC270" i="2"/>
  <c r="FB271" i="2"/>
  <c r="FC271" i="2"/>
  <c r="FB272" i="2"/>
  <c r="FC272" i="2"/>
  <c r="FB273" i="2"/>
  <c r="FC273" i="2"/>
  <c r="FB274" i="2"/>
  <c r="FC274" i="2"/>
  <c r="FB275" i="2"/>
  <c r="FC275" i="2"/>
  <c r="FB276" i="2"/>
  <c r="FC276" i="2"/>
  <c r="EN258" i="2"/>
  <c r="EO258" i="2"/>
  <c r="EN259" i="2"/>
  <c r="EO259" i="2"/>
  <c r="EN260" i="2"/>
  <c r="EO260" i="2"/>
  <c r="EN261" i="2"/>
  <c r="EO261" i="2"/>
  <c r="EN262" i="2"/>
  <c r="EO262" i="2"/>
  <c r="EN263" i="2"/>
  <c r="EO263" i="2"/>
  <c r="EN264" i="2"/>
  <c r="EO264" i="2"/>
  <c r="EN265" i="2"/>
  <c r="EO265" i="2"/>
  <c r="EN266" i="2"/>
  <c r="EO266" i="2"/>
  <c r="EN267" i="2"/>
  <c r="EO267" i="2"/>
  <c r="EN268" i="2"/>
  <c r="EO268" i="2"/>
  <c r="EN269" i="2"/>
  <c r="EO269" i="2"/>
  <c r="EN270" i="2"/>
  <c r="EO270" i="2"/>
  <c r="EN271" i="2"/>
  <c r="EO271" i="2"/>
  <c r="EN272" i="2"/>
  <c r="EO272" i="2"/>
  <c r="EN273" i="2"/>
  <c r="EO273" i="2"/>
  <c r="EN274" i="2"/>
  <c r="EO274" i="2"/>
  <c r="EN275" i="2"/>
  <c r="EO275" i="2"/>
  <c r="EN276" i="2"/>
  <c r="EO276" i="2"/>
  <c r="ED258" i="2"/>
  <c r="EE258" i="2"/>
  <c r="ED259" i="2"/>
  <c r="EE259" i="2"/>
  <c r="ED260" i="2"/>
  <c r="EE260" i="2"/>
  <c r="ED261" i="2"/>
  <c r="EE261" i="2"/>
  <c r="ED262" i="2"/>
  <c r="EE262" i="2"/>
  <c r="ED263" i="2"/>
  <c r="EE263" i="2"/>
  <c r="ED264" i="2"/>
  <c r="EE264" i="2"/>
  <c r="ED265" i="2"/>
  <c r="EE265" i="2"/>
  <c r="ED266" i="2"/>
  <c r="EE266" i="2"/>
  <c r="ED267" i="2"/>
  <c r="EE267" i="2"/>
  <c r="ED268" i="2"/>
  <c r="EE268" i="2"/>
  <c r="ED269" i="2"/>
  <c r="EE269" i="2"/>
  <c r="ED270" i="2"/>
  <c r="EE270" i="2"/>
  <c r="ED271" i="2"/>
  <c r="EE271" i="2"/>
  <c r="ED272" i="2"/>
  <c r="EE272" i="2"/>
  <c r="ED273" i="2"/>
  <c r="EE273" i="2"/>
  <c r="ED274" i="2"/>
  <c r="EE274" i="2"/>
  <c r="ED275" i="2"/>
  <c r="EE275" i="2"/>
  <c r="ED276" i="2"/>
  <c r="EE276" i="2"/>
  <c r="DW258" i="2"/>
  <c r="DX258" i="2"/>
  <c r="DW259" i="2"/>
  <c r="DX259" i="2"/>
  <c r="DW260" i="2"/>
  <c r="DX260" i="2"/>
  <c r="DW261" i="2"/>
  <c r="DX261" i="2"/>
  <c r="DW262" i="2"/>
  <c r="DX262" i="2"/>
  <c r="DW263" i="2"/>
  <c r="DX263" i="2"/>
  <c r="DW264" i="2"/>
  <c r="DX264" i="2"/>
  <c r="DW265" i="2"/>
  <c r="DX265" i="2"/>
  <c r="DW266" i="2"/>
  <c r="DX266" i="2"/>
  <c r="DW267" i="2"/>
  <c r="DX267" i="2"/>
  <c r="DW268" i="2"/>
  <c r="DX268" i="2"/>
  <c r="DW269" i="2"/>
  <c r="DX269" i="2"/>
  <c r="DW270" i="2"/>
  <c r="DX270" i="2"/>
  <c r="DW271" i="2"/>
  <c r="DX271" i="2"/>
  <c r="DW272" i="2"/>
  <c r="DX272" i="2"/>
  <c r="DW273" i="2"/>
  <c r="DX273" i="2"/>
  <c r="DW274" i="2"/>
  <c r="DX274" i="2"/>
  <c r="DW275" i="2"/>
  <c r="DX275" i="2"/>
  <c r="DW276" i="2"/>
  <c r="DX276" i="2"/>
  <c r="DL258" i="2"/>
  <c r="DM258" i="2"/>
  <c r="DL259" i="2"/>
  <c r="DM259" i="2"/>
  <c r="DL260" i="2"/>
  <c r="DM260" i="2"/>
  <c r="DL261" i="2"/>
  <c r="DM261" i="2"/>
  <c r="DL262" i="2"/>
  <c r="DM262" i="2"/>
  <c r="DL263" i="2"/>
  <c r="DM263" i="2"/>
  <c r="DL264" i="2"/>
  <c r="DM264" i="2"/>
  <c r="DL265" i="2"/>
  <c r="DM265" i="2"/>
  <c r="DL266" i="2"/>
  <c r="DM266" i="2"/>
  <c r="DL267" i="2"/>
  <c r="DM267" i="2"/>
  <c r="DL268" i="2"/>
  <c r="DM268" i="2"/>
  <c r="DL269" i="2"/>
  <c r="DM269" i="2"/>
  <c r="DL270" i="2"/>
  <c r="DM270" i="2"/>
  <c r="DL271" i="2"/>
  <c r="DM271" i="2"/>
  <c r="DL272" i="2"/>
  <c r="DM272" i="2"/>
  <c r="DL273" i="2"/>
  <c r="DM273" i="2"/>
  <c r="DL274" i="2"/>
  <c r="DM274" i="2"/>
  <c r="DL275" i="2"/>
  <c r="DM275" i="2"/>
  <c r="DL276" i="2"/>
  <c r="DM276" i="2"/>
  <c r="DC258" i="2"/>
  <c r="DD258" i="2"/>
  <c r="DC259" i="2"/>
  <c r="DD259" i="2"/>
  <c r="DC260" i="2"/>
  <c r="DD260" i="2"/>
  <c r="DC261" i="2"/>
  <c r="DD261" i="2"/>
  <c r="DC262" i="2"/>
  <c r="DD262" i="2"/>
  <c r="DC263" i="2"/>
  <c r="DD263" i="2"/>
  <c r="DC264" i="2"/>
  <c r="DD264" i="2"/>
  <c r="DC265" i="2"/>
  <c r="DD265" i="2"/>
  <c r="DC266" i="2"/>
  <c r="DD266" i="2"/>
  <c r="DC267" i="2"/>
  <c r="DD267" i="2"/>
  <c r="DC268" i="2"/>
  <c r="DD268" i="2"/>
  <c r="DC269" i="2"/>
  <c r="DD269" i="2"/>
  <c r="DC270" i="2"/>
  <c r="DD270" i="2"/>
  <c r="DC271" i="2"/>
  <c r="DD271" i="2"/>
  <c r="DC272" i="2"/>
  <c r="DD272" i="2"/>
  <c r="DC273" i="2"/>
  <c r="DD273" i="2"/>
  <c r="DC274" i="2"/>
  <c r="DD274" i="2"/>
  <c r="DC275" i="2"/>
  <c r="DD275" i="2"/>
  <c r="DC276" i="2"/>
  <c r="DD276" i="2"/>
  <c r="CT258" i="2"/>
  <c r="CU258" i="2"/>
  <c r="CT259" i="2"/>
  <c r="CU259" i="2"/>
  <c r="CT260" i="2"/>
  <c r="CU260" i="2"/>
  <c r="CT261" i="2"/>
  <c r="CU261" i="2"/>
  <c r="CT262" i="2"/>
  <c r="CU262" i="2"/>
  <c r="CT263" i="2"/>
  <c r="CU263" i="2"/>
  <c r="CT264" i="2"/>
  <c r="CU264" i="2"/>
  <c r="CT265" i="2"/>
  <c r="CU265" i="2"/>
  <c r="CT266" i="2"/>
  <c r="CU266" i="2"/>
  <c r="CT267" i="2"/>
  <c r="CU267" i="2"/>
  <c r="CT268" i="2"/>
  <c r="CU268" i="2"/>
  <c r="CT269" i="2"/>
  <c r="CU269" i="2"/>
  <c r="CT270" i="2"/>
  <c r="CU270" i="2"/>
  <c r="CT271" i="2"/>
  <c r="CU271" i="2"/>
  <c r="CT272" i="2"/>
  <c r="CU272" i="2"/>
  <c r="CT273" i="2"/>
  <c r="CU273" i="2"/>
  <c r="CT274" i="2"/>
  <c r="CU274" i="2"/>
  <c r="CT275" i="2"/>
  <c r="CU275" i="2"/>
  <c r="CT276" i="2"/>
  <c r="CU276" i="2"/>
  <c r="CK258" i="2"/>
  <c r="CL258" i="2"/>
  <c r="CK259" i="2"/>
  <c r="CL259" i="2"/>
  <c r="CK260" i="2"/>
  <c r="CL260" i="2"/>
  <c r="CK261" i="2"/>
  <c r="CL261" i="2"/>
  <c r="CK262" i="2"/>
  <c r="CL262" i="2"/>
  <c r="CK263" i="2"/>
  <c r="CL263" i="2"/>
  <c r="CK264" i="2"/>
  <c r="CL264" i="2"/>
  <c r="CK265" i="2"/>
  <c r="CL265" i="2"/>
  <c r="CK266" i="2"/>
  <c r="CL266" i="2"/>
  <c r="CK267" i="2"/>
  <c r="CL267" i="2"/>
  <c r="CK268" i="2"/>
  <c r="CL268" i="2"/>
  <c r="CK269" i="2"/>
  <c r="CL269" i="2"/>
  <c r="CK270" i="2"/>
  <c r="CL270" i="2"/>
  <c r="CK271" i="2"/>
  <c r="CL271" i="2"/>
  <c r="CK272" i="2"/>
  <c r="CL272" i="2"/>
  <c r="CK273" i="2"/>
  <c r="CL273" i="2"/>
  <c r="CK274" i="2"/>
  <c r="CL274" i="2"/>
  <c r="CK275" i="2"/>
  <c r="CL275" i="2"/>
  <c r="CD258" i="2"/>
  <c r="CE258" i="2"/>
  <c r="CD259" i="2"/>
  <c r="CE259" i="2"/>
  <c r="CD260" i="2"/>
  <c r="CE260" i="2"/>
  <c r="CD261" i="2"/>
  <c r="CE261" i="2"/>
  <c r="CD262" i="2"/>
  <c r="CE262" i="2"/>
  <c r="CD263" i="2"/>
  <c r="CE263" i="2"/>
  <c r="CD264" i="2"/>
  <c r="CE264" i="2"/>
  <c r="CD265" i="2"/>
  <c r="CE265" i="2"/>
  <c r="CD266" i="2"/>
  <c r="CE266" i="2"/>
  <c r="CD267" i="2"/>
  <c r="CE267" i="2"/>
  <c r="CD268" i="2"/>
  <c r="CE268" i="2"/>
  <c r="CD269" i="2"/>
  <c r="CE269" i="2"/>
  <c r="CD270" i="2"/>
  <c r="CE270" i="2"/>
  <c r="CD271" i="2"/>
  <c r="CE271" i="2"/>
  <c r="CD272" i="2"/>
  <c r="CE272" i="2"/>
  <c r="CD273" i="2"/>
  <c r="CE273" i="2"/>
  <c r="CD274" i="2"/>
  <c r="CE274" i="2"/>
  <c r="CD275" i="2"/>
  <c r="CE275" i="2"/>
  <c r="CD276" i="2"/>
  <c r="CE276" i="2"/>
  <c r="BW258" i="2"/>
  <c r="BX258" i="2"/>
  <c r="BW259" i="2"/>
  <c r="BX259" i="2"/>
  <c r="BW260" i="2"/>
  <c r="BX260" i="2"/>
  <c r="BW261" i="2"/>
  <c r="BX261" i="2"/>
  <c r="BW262" i="2"/>
  <c r="BX262" i="2"/>
  <c r="BW263" i="2"/>
  <c r="BX263" i="2"/>
  <c r="BW264" i="2"/>
  <c r="BX264" i="2"/>
  <c r="BW265" i="2"/>
  <c r="BX265" i="2"/>
  <c r="BW266" i="2"/>
  <c r="BX266" i="2"/>
  <c r="BW267" i="2"/>
  <c r="BX267" i="2"/>
  <c r="BW268" i="2"/>
  <c r="BX268" i="2"/>
  <c r="BW269" i="2"/>
  <c r="BX269" i="2"/>
  <c r="BW270" i="2"/>
  <c r="BX270" i="2"/>
  <c r="BW271" i="2"/>
  <c r="BX271" i="2"/>
  <c r="BW272" i="2"/>
  <c r="BX272" i="2"/>
  <c r="BW273" i="2"/>
  <c r="BX273" i="2"/>
  <c r="BW274" i="2"/>
  <c r="BX274" i="2"/>
  <c r="BW275" i="2"/>
  <c r="BX275" i="2"/>
  <c r="BW276" i="2"/>
  <c r="BX276" i="2"/>
  <c r="BM258" i="2"/>
  <c r="BN258" i="2"/>
  <c r="BM259" i="2"/>
  <c r="BN259" i="2"/>
  <c r="BM260" i="2"/>
  <c r="BN260" i="2"/>
  <c r="BM261" i="2"/>
  <c r="BN261" i="2"/>
  <c r="BM262" i="2"/>
  <c r="BN262" i="2"/>
  <c r="BM263" i="2"/>
  <c r="BN263" i="2"/>
  <c r="BM264" i="2"/>
  <c r="BN264" i="2"/>
  <c r="BM265" i="2"/>
  <c r="BN265" i="2"/>
  <c r="BM266" i="2"/>
  <c r="BN266" i="2"/>
  <c r="BM267" i="2"/>
  <c r="BN267" i="2"/>
  <c r="BM268" i="2"/>
  <c r="BN268" i="2"/>
  <c r="BM269" i="2"/>
  <c r="BN269" i="2"/>
  <c r="BM270" i="2"/>
  <c r="BN270" i="2"/>
  <c r="BM271" i="2"/>
  <c r="BN271" i="2"/>
  <c r="BM272" i="2"/>
  <c r="BN272" i="2"/>
  <c r="BM273" i="2"/>
  <c r="BN273" i="2"/>
  <c r="BM274" i="2"/>
  <c r="BN274" i="2"/>
  <c r="BM275" i="2"/>
  <c r="BN275" i="2"/>
  <c r="BM276" i="2"/>
  <c r="BN276" i="2"/>
  <c r="BC258" i="2"/>
  <c r="BD258" i="2"/>
  <c r="BC259" i="2"/>
  <c r="BD259" i="2"/>
  <c r="BC260" i="2"/>
  <c r="BD260" i="2"/>
  <c r="BC261" i="2"/>
  <c r="BD261" i="2"/>
  <c r="BC262" i="2"/>
  <c r="BD262" i="2"/>
  <c r="BC263" i="2"/>
  <c r="BD263" i="2"/>
  <c r="BC264" i="2"/>
  <c r="BD264" i="2"/>
  <c r="BC265" i="2"/>
  <c r="BD265" i="2"/>
  <c r="BC266" i="2"/>
  <c r="BD266" i="2"/>
  <c r="BC267" i="2"/>
  <c r="BD267" i="2"/>
  <c r="BC268" i="2"/>
  <c r="BD268" i="2"/>
  <c r="BC269" i="2"/>
  <c r="BD269" i="2"/>
  <c r="BC270" i="2"/>
  <c r="BD270" i="2"/>
  <c r="BC271" i="2"/>
  <c r="BD271" i="2"/>
  <c r="BC272" i="2"/>
  <c r="BD272" i="2"/>
  <c r="BC273" i="2"/>
  <c r="BD273" i="2"/>
  <c r="BC274" i="2"/>
  <c r="BD274" i="2"/>
  <c r="BC275" i="2"/>
  <c r="BD275" i="2"/>
  <c r="BC276" i="2"/>
  <c r="BD276" i="2"/>
  <c r="AM258" i="2"/>
  <c r="AN258" i="2"/>
  <c r="AM259" i="2"/>
  <c r="AN259" i="2"/>
  <c r="AM260" i="2"/>
  <c r="AN260" i="2"/>
  <c r="AM261" i="2"/>
  <c r="AN261" i="2"/>
  <c r="AM262" i="2"/>
  <c r="AN262" i="2"/>
  <c r="AM263" i="2"/>
  <c r="AN263" i="2"/>
  <c r="AM264" i="2"/>
  <c r="AN264" i="2"/>
  <c r="AM265" i="2"/>
  <c r="AN265" i="2"/>
  <c r="AM266" i="2"/>
  <c r="AN266" i="2"/>
  <c r="AM267" i="2"/>
  <c r="AN267" i="2"/>
  <c r="AM268" i="2"/>
  <c r="AN268" i="2"/>
  <c r="AM269" i="2"/>
  <c r="AN269" i="2"/>
  <c r="AM270" i="2"/>
  <c r="AN270" i="2"/>
  <c r="AM271" i="2"/>
  <c r="AN271" i="2"/>
  <c r="AM272" i="2"/>
  <c r="AN272" i="2"/>
  <c r="AM273" i="2"/>
  <c r="AN273" i="2"/>
  <c r="AM274" i="2"/>
  <c r="AN274" i="2"/>
  <c r="AM275" i="2"/>
  <c r="AN275" i="2"/>
  <c r="AM276" i="2"/>
  <c r="AN276" i="2"/>
  <c r="AC258" i="2"/>
  <c r="AD258" i="2"/>
  <c r="AC259" i="2"/>
  <c r="AD259" i="2"/>
  <c r="AC260" i="2"/>
  <c r="AD260" i="2"/>
  <c r="AC261" i="2"/>
  <c r="AD261" i="2"/>
  <c r="AC262" i="2"/>
  <c r="AD262" i="2"/>
  <c r="AC263" i="2"/>
  <c r="AD263" i="2"/>
  <c r="AC264" i="2"/>
  <c r="AD264" i="2"/>
  <c r="AC265" i="2"/>
  <c r="AD265" i="2"/>
  <c r="AC266" i="2"/>
  <c r="AD266" i="2"/>
  <c r="AC267" i="2"/>
  <c r="AD267" i="2"/>
  <c r="AC268" i="2"/>
  <c r="AD268" i="2"/>
  <c r="AC269" i="2"/>
  <c r="AD269" i="2"/>
  <c r="AC270" i="2"/>
  <c r="AD270" i="2"/>
  <c r="AC271" i="2"/>
  <c r="AD271" i="2"/>
  <c r="AC272" i="2"/>
  <c r="AD272" i="2"/>
  <c r="AC273" i="2"/>
  <c r="AD273" i="2"/>
  <c r="AC274" i="2"/>
  <c r="AD274" i="2"/>
  <c r="AC275" i="2"/>
  <c r="AD275" i="2"/>
  <c r="AC276" i="2"/>
  <c r="AD276" i="2"/>
  <c r="Q258" i="2"/>
  <c r="Q259" i="2"/>
  <c r="Q260" i="2"/>
  <c r="Q261" i="2"/>
  <c r="Q262" i="2"/>
  <c r="Q263" i="2"/>
  <c r="Q264" i="2"/>
  <c r="Q265" i="2"/>
  <c r="Q266" i="2"/>
  <c r="Q267" i="2"/>
  <c r="Q268" i="2"/>
  <c r="Q269" i="2"/>
  <c r="Q270" i="2"/>
  <c r="Q271" i="2"/>
  <c r="Q272" i="2"/>
  <c r="Q273" i="2"/>
  <c r="Q274" i="2"/>
  <c r="Q275" i="2"/>
  <c r="Q276" i="2"/>
  <c r="P258" i="2"/>
  <c r="P259" i="2"/>
  <c r="P260" i="2"/>
  <c r="P261" i="2"/>
  <c r="P262" i="2"/>
  <c r="P263" i="2"/>
  <c r="P264" i="2"/>
  <c r="P265" i="2"/>
  <c r="P266" i="2"/>
  <c r="P267" i="2"/>
  <c r="P269" i="2"/>
  <c r="P270" i="2"/>
  <c r="P271" i="2"/>
  <c r="P272" i="2"/>
  <c r="P273" i="2"/>
  <c r="P274" i="2"/>
  <c r="P275" i="2"/>
  <c r="P276" i="2"/>
  <c r="EI252" i="2"/>
  <c r="EI253" i="2"/>
  <c r="EI254" i="2"/>
  <c r="EI255" i="2"/>
  <c r="EI256" i="2"/>
  <c r="EI257" i="2"/>
  <c r="EI258" i="2"/>
  <c r="EI267" i="2"/>
  <c r="EI270" i="2"/>
  <c r="DQ252" i="2"/>
  <c r="DQ253" i="2"/>
  <c r="DQ254" i="2"/>
  <c r="DQ255" i="2"/>
  <c r="DQ256" i="2"/>
  <c r="DQ257" i="2"/>
  <c r="DQ258" i="2"/>
  <c r="DQ267" i="2"/>
  <c r="DQ277" i="2"/>
  <c r="DH247" i="2"/>
  <c r="DH248" i="2"/>
  <c r="DH249" i="2"/>
  <c r="DH250" i="2"/>
  <c r="DH251" i="2"/>
  <c r="DH252" i="2"/>
  <c r="DH253" i="2"/>
  <c r="DH254" i="2"/>
  <c r="DH255" i="2"/>
  <c r="DH256" i="2"/>
  <c r="DH257" i="2"/>
  <c r="DH258" i="2"/>
  <c r="DH267" i="2"/>
  <c r="DH268" i="2"/>
  <c r="DH270" i="2"/>
  <c r="CY235" i="2"/>
  <c r="CY236" i="2"/>
  <c r="CY237" i="2"/>
  <c r="CY238" i="2"/>
  <c r="CY239" i="2"/>
  <c r="CY240" i="2"/>
  <c r="CY241" i="2"/>
  <c r="CY242" i="2"/>
  <c r="CY243" i="2"/>
  <c r="CY244" i="2"/>
  <c r="CY245" i="2"/>
  <c r="CY246" i="2"/>
  <c r="CY247" i="2"/>
  <c r="CY248" i="2"/>
  <c r="CY249" i="2"/>
  <c r="CY250" i="2"/>
  <c r="CY251" i="2"/>
  <c r="CY252" i="2"/>
  <c r="CY253" i="2"/>
  <c r="CY254" i="2"/>
  <c r="CY255" i="2"/>
  <c r="CY256" i="2"/>
  <c r="CY257" i="2"/>
  <c r="CY258" i="2"/>
  <c r="CY267" i="2"/>
  <c r="CY268" i="2"/>
  <c r="CY269" i="2"/>
  <c r="CY270" i="2"/>
  <c r="CY277" i="2"/>
  <c r="AA270" i="2"/>
  <c r="CP247" i="2"/>
  <c r="CP248" i="2"/>
  <c r="CP249" i="2"/>
  <c r="CP250" i="2"/>
  <c r="CP251" i="2"/>
  <c r="CP252" i="2"/>
  <c r="CP253" i="2"/>
  <c r="CP254" i="2"/>
  <c r="CP255" i="2"/>
  <c r="CP256" i="2"/>
  <c r="CP257" i="2"/>
  <c r="CP258" i="2"/>
  <c r="CP267" i="2"/>
  <c r="CP268" i="2"/>
  <c r="CP269" i="2"/>
  <c r="CP270" i="2"/>
  <c r="CB248" i="2"/>
  <c r="CB250" i="2"/>
  <c r="CB251" i="2"/>
  <c r="CB252" i="2"/>
  <c r="CB253" i="2"/>
  <c r="CB254" i="2"/>
  <c r="CB255" i="2"/>
  <c r="CB256" i="2"/>
  <c r="CB257" i="2"/>
  <c r="CB258" i="2"/>
  <c r="CB267" i="2"/>
  <c r="CB268" i="2"/>
  <c r="CB269" i="2"/>
  <c r="CB270" i="2"/>
  <c r="BI268" i="2"/>
  <c r="BH249" i="2"/>
  <c r="BH250" i="2"/>
  <c r="BH251" i="2"/>
  <c r="BH252" i="2"/>
  <c r="BH253" i="2"/>
  <c r="BH254" i="2"/>
  <c r="BH255" i="2"/>
  <c r="BH256" i="2"/>
  <c r="BH257" i="2"/>
  <c r="BH258" i="2"/>
  <c r="BH269" i="2"/>
  <c r="BH270" i="2"/>
  <c r="BG268" i="2"/>
  <c r="BH268" i="2" s="1"/>
  <c r="BG267" i="2"/>
  <c r="BH267" i="2" s="1"/>
  <c r="AR247" i="2"/>
  <c r="AR248" i="2"/>
  <c r="AR249" i="2"/>
  <c r="AR250" i="2"/>
  <c r="AR251" i="2"/>
  <c r="AR252" i="2"/>
  <c r="AR253" i="2"/>
  <c r="AR254" i="2"/>
  <c r="AR255" i="2"/>
  <c r="AR256" i="2"/>
  <c r="AR257" i="2"/>
  <c r="AR258" i="2"/>
  <c r="AR267" i="2"/>
  <c r="AR268" i="2"/>
  <c r="AR269" i="2"/>
  <c r="AR270" i="2"/>
  <c r="AA247" i="2"/>
  <c r="AA248" i="2"/>
  <c r="AA249" i="2"/>
  <c r="AA250" i="2"/>
  <c r="AA251" i="2"/>
  <c r="AA252" i="2"/>
  <c r="AA253" i="2"/>
  <c r="AA254" i="2"/>
  <c r="AA255" i="2"/>
  <c r="AA256" i="2"/>
  <c r="AA257" i="2"/>
  <c r="AA258" i="2"/>
  <c r="AA267" i="2"/>
  <c r="AA268" i="2"/>
  <c r="AA269" i="2"/>
  <c r="E247" i="2"/>
  <c r="E248" i="2"/>
  <c r="E249" i="2"/>
  <c r="E250" i="2"/>
  <c r="E251" i="2"/>
  <c r="E252" i="2"/>
  <c r="E253" i="2"/>
  <c r="E254" i="2"/>
  <c r="E255" i="2"/>
  <c r="E256" i="2"/>
  <c r="E257" i="2"/>
  <c r="E258" i="2"/>
  <c r="E267" i="2"/>
  <c r="Q247" i="2"/>
  <c r="P249" i="2"/>
  <c r="Q248" i="2"/>
  <c r="Q249" i="2"/>
  <c r="Q250" i="2"/>
  <c r="Q251" i="2"/>
  <c r="Q252" i="2"/>
  <c r="Q253" i="2"/>
  <c r="Q254" i="2"/>
  <c r="Q255" i="2"/>
  <c r="Q256" i="2"/>
  <c r="Q257" i="2"/>
  <c r="P251" i="2"/>
  <c r="P252" i="2"/>
  <c r="P253" i="2"/>
  <c r="P254" i="2"/>
  <c r="P255" i="2"/>
  <c r="P256" i="2"/>
  <c r="P257" i="2"/>
  <c r="P246" i="2"/>
  <c r="FB162" i="2"/>
  <c r="FB163" i="2"/>
  <c r="FB164" i="2"/>
  <c r="FB165" i="2"/>
  <c r="FB166" i="2"/>
  <c r="FB167" i="2"/>
  <c r="FB168" i="2"/>
  <c r="FB169" i="2"/>
  <c r="FB170" i="2"/>
  <c r="FB171" i="2"/>
  <c r="FB172" i="2"/>
  <c r="FB173" i="2"/>
  <c r="J574" i="4"/>
  <c r="F4" i="1"/>
  <c r="F5" i="1"/>
  <c r="CB549" i="2"/>
  <c r="CB550" i="2"/>
  <c r="CB551" i="2"/>
  <c r="CB552" i="2"/>
  <c r="CB553" i="2"/>
  <c r="CB554" i="2"/>
  <c r="CB555" i="2"/>
  <c r="CB556" i="2"/>
  <c r="CB557" i="2"/>
  <c r="CB558" i="2"/>
  <c r="CB560" i="2"/>
  <c r="CB562" i="2"/>
  <c r="CB563" i="2"/>
  <c r="CB564" i="2"/>
  <c r="CB565" i="2"/>
  <c r="CB566" i="2"/>
  <c r="CB567" i="2"/>
  <c r="CB568" i="2"/>
  <c r="CB569" i="2"/>
  <c r="CB570" i="2"/>
  <c r="CB571" i="2"/>
  <c r="CB572" i="2"/>
  <c r="CB573" i="2"/>
  <c r="DH549" i="2"/>
  <c r="DH550" i="2"/>
  <c r="DH551" i="2"/>
  <c r="DH552" i="2"/>
  <c r="DH553" i="2"/>
  <c r="DH554" i="2"/>
  <c r="DH555" i="2"/>
  <c r="DH556" i="2"/>
  <c r="DH557" i="2"/>
  <c r="DH558" i="2"/>
  <c r="DH560" i="2"/>
  <c r="DH562" i="2"/>
  <c r="DH563" i="2"/>
  <c r="DH564" i="2"/>
  <c r="DH565" i="2"/>
  <c r="DH566" i="2"/>
  <c r="DH567" i="2"/>
  <c r="DH568" i="2"/>
  <c r="DH569" i="2"/>
  <c r="DH570" i="2"/>
  <c r="DH571" i="2"/>
  <c r="DH572" i="2"/>
  <c r="DH573" i="2"/>
  <c r="EX534" i="2"/>
  <c r="EX535" i="2"/>
  <c r="EX536" i="2"/>
  <c r="EX537" i="2"/>
  <c r="EX538" i="2"/>
  <c r="EX539" i="2"/>
  <c r="EX540" i="2"/>
  <c r="EX541" i="2"/>
  <c r="EX542" i="2"/>
  <c r="EX548" i="2"/>
  <c r="EX549" i="2"/>
  <c r="EX550" i="2"/>
  <c r="EX551" i="2"/>
  <c r="EX552" i="2"/>
  <c r="EX553" i="2"/>
  <c r="EX554" i="2"/>
  <c r="EX555" i="2"/>
  <c r="EX556" i="2"/>
  <c r="EX557" i="2"/>
  <c r="EX558" i="2"/>
  <c r="EX560" i="2"/>
  <c r="EX562" i="2"/>
  <c r="EX563" i="2"/>
  <c r="EX564" i="2"/>
  <c r="EX565" i="2"/>
  <c r="EX566" i="2"/>
  <c r="EX567" i="2"/>
  <c r="EX568" i="2"/>
  <c r="EX569" i="2"/>
  <c r="EX570" i="2"/>
  <c r="EX571" i="2"/>
  <c r="EX572" i="2"/>
  <c r="EX573" i="2"/>
  <c r="EI534" i="2"/>
  <c r="EI535" i="2"/>
  <c r="EI536" i="2"/>
  <c r="EI537" i="2"/>
  <c r="EI538" i="2"/>
  <c r="EI539" i="2"/>
  <c r="EI541" i="2"/>
  <c r="EI542" i="2"/>
  <c r="EI548" i="2"/>
  <c r="EI549" i="2"/>
  <c r="EI550" i="2"/>
  <c r="EI551" i="2"/>
  <c r="EI552" i="2"/>
  <c r="EI553" i="2"/>
  <c r="EI554" i="2"/>
  <c r="EI555" i="2"/>
  <c r="EI556" i="2"/>
  <c r="EI557" i="2"/>
  <c r="EI558" i="2"/>
  <c r="EI560" i="2"/>
  <c r="EI562" i="2"/>
  <c r="EI563" i="2"/>
  <c r="EI564" i="2"/>
  <c r="EI565" i="2"/>
  <c r="EI566" i="2"/>
  <c r="EI567" i="2"/>
  <c r="EI568" i="2"/>
  <c r="EI569" i="2"/>
  <c r="EI570" i="2"/>
  <c r="EI571" i="2"/>
  <c r="EI572" i="2"/>
  <c r="EI573" i="2"/>
  <c r="DQ535" i="2"/>
  <c r="DQ539" i="2"/>
  <c r="DQ540" i="2"/>
  <c r="DQ541" i="2"/>
  <c r="DQ542" i="2"/>
  <c r="DQ548" i="2"/>
  <c r="DQ549" i="2"/>
  <c r="DQ550" i="2"/>
  <c r="DQ554" i="2"/>
  <c r="DQ555" i="2"/>
  <c r="DQ556" i="2"/>
  <c r="DQ557" i="2"/>
  <c r="DQ558" i="2"/>
  <c r="DQ560" i="2"/>
  <c r="DQ562" i="2"/>
  <c r="DQ563" i="2"/>
  <c r="DQ564" i="2"/>
  <c r="DQ568" i="2"/>
  <c r="DQ569" i="2"/>
  <c r="DQ570" i="2"/>
  <c r="DQ571" i="2"/>
  <c r="DQ572" i="2"/>
  <c r="DQ573" i="2"/>
  <c r="DH534" i="2"/>
  <c r="DH535" i="2"/>
  <c r="DH536" i="2"/>
  <c r="DH537" i="2"/>
  <c r="DH538" i="2"/>
  <c r="DH539" i="2"/>
  <c r="DH540" i="2"/>
  <c r="DH541" i="2"/>
  <c r="DH542" i="2"/>
  <c r="DH548" i="2"/>
  <c r="CY534" i="2"/>
  <c r="CY535" i="2"/>
  <c r="CY536" i="2"/>
  <c r="CY537" i="2"/>
  <c r="CY538" i="2"/>
  <c r="CY539" i="2"/>
  <c r="CY540" i="2"/>
  <c r="CY541" i="2"/>
  <c r="CY542" i="2"/>
  <c r="CY548" i="2"/>
  <c r="CY549" i="2"/>
  <c r="CY550" i="2"/>
  <c r="CY551" i="2"/>
  <c r="CY552" i="2"/>
  <c r="CY553" i="2"/>
  <c r="CY554" i="2"/>
  <c r="CY555" i="2"/>
  <c r="CY556" i="2"/>
  <c r="CY557" i="2"/>
  <c r="CY558" i="2"/>
  <c r="CY560" i="2"/>
  <c r="CY562" i="2"/>
  <c r="CY563" i="2"/>
  <c r="CY564" i="2"/>
  <c r="CY565" i="2"/>
  <c r="CY566" i="2"/>
  <c r="CY567" i="2"/>
  <c r="CY568" i="2"/>
  <c r="CY569" i="2"/>
  <c r="CY570" i="2"/>
  <c r="CY571" i="2"/>
  <c r="CY572" i="2"/>
  <c r="CY573" i="2"/>
  <c r="CP534" i="2"/>
  <c r="CP535" i="2"/>
  <c r="CP536" i="2"/>
  <c r="CP537" i="2"/>
  <c r="CP538" i="2"/>
  <c r="CP539" i="2"/>
  <c r="CP540" i="2"/>
  <c r="CP541" i="2"/>
  <c r="CP542" i="2"/>
  <c r="CP548" i="2"/>
  <c r="CP549" i="2"/>
  <c r="CP550" i="2"/>
  <c r="CP551" i="2"/>
  <c r="CP552" i="2"/>
  <c r="CP553" i="2"/>
  <c r="CP554" i="2"/>
  <c r="CP555" i="2"/>
  <c r="CP556" i="2"/>
  <c r="CP557" i="2"/>
  <c r="CP558" i="2"/>
  <c r="CP560" i="2"/>
  <c r="CP562" i="2"/>
  <c r="CP563" i="2"/>
  <c r="CP564" i="2"/>
  <c r="CP565" i="2"/>
  <c r="CP566" i="2"/>
  <c r="CP567" i="2"/>
  <c r="CP568" i="2"/>
  <c r="CP569" i="2"/>
  <c r="CP570" i="2"/>
  <c r="CP571" i="2"/>
  <c r="CP572" i="2"/>
  <c r="CP573" i="2"/>
  <c r="CI537" i="2"/>
  <c r="CI538" i="2"/>
  <c r="CI539" i="2"/>
  <c r="CI540" i="2"/>
  <c r="CI541" i="2"/>
  <c r="CI542" i="2"/>
  <c r="CI548" i="2"/>
  <c r="CI549" i="2"/>
  <c r="CI550" i="2"/>
  <c r="CI552" i="2"/>
  <c r="CI553" i="2"/>
  <c r="CI554" i="2"/>
  <c r="CI555" i="2"/>
  <c r="CI556" i="2"/>
  <c r="CI557" i="2"/>
  <c r="CI558" i="2"/>
  <c r="CI560" i="2"/>
  <c r="CI562" i="2"/>
  <c r="CI563" i="2"/>
  <c r="CI564" i="2"/>
  <c r="CI566" i="2"/>
  <c r="CI567" i="2"/>
  <c r="CI568" i="2"/>
  <c r="CI569" i="2"/>
  <c r="CI570" i="2"/>
  <c r="CI571" i="2"/>
  <c r="CI572" i="2"/>
  <c r="CI573" i="2"/>
  <c r="CB534" i="2"/>
  <c r="CB535" i="2"/>
  <c r="CB536" i="2"/>
  <c r="CB537" i="2"/>
  <c r="CB538" i="2"/>
  <c r="CB539" i="2"/>
  <c r="CB540" i="2"/>
  <c r="CB541" i="2"/>
  <c r="CB542" i="2"/>
  <c r="CB548" i="2"/>
  <c r="BH534" i="2"/>
  <c r="BH535" i="2"/>
  <c r="BH536" i="2"/>
  <c r="BH538" i="2"/>
  <c r="BH539" i="2"/>
  <c r="BH540" i="2"/>
  <c r="BH541" i="2"/>
  <c r="BH542" i="2"/>
  <c r="BH548" i="2"/>
  <c r="BH549" i="2"/>
  <c r="BH550" i="2"/>
  <c r="BH551" i="2"/>
  <c r="BH553" i="2"/>
  <c r="BH554" i="2"/>
  <c r="BH555" i="2"/>
  <c r="BH556" i="2"/>
  <c r="BH557" i="2"/>
  <c r="BH558" i="2"/>
  <c r="BH560" i="2"/>
  <c r="BH562" i="2"/>
  <c r="BH563" i="2"/>
  <c r="BH564" i="2"/>
  <c r="BH565" i="2"/>
  <c r="BH567" i="2"/>
  <c r="BH568" i="2"/>
  <c r="BH569" i="2"/>
  <c r="BH570" i="2"/>
  <c r="BH571" i="2"/>
  <c r="BH572" i="2"/>
  <c r="BH573" i="2"/>
  <c r="AR534" i="2"/>
  <c r="AR535" i="2"/>
  <c r="AR536" i="2"/>
  <c r="AR537" i="2"/>
  <c r="AR538" i="2"/>
  <c r="AR539" i="2"/>
  <c r="AR540" i="2"/>
  <c r="AR541" i="2"/>
  <c r="AR542" i="2"/>
  <c r="AR548" i="2"/>
  <c r="AR549" i="2"/>
  <c r="AR550" i="2"/>
  <c r="AR551" i="2"/>
  <c r="AR552" i="2"/>
  <c r="AR553" i="2"/>
  <c r="AR554" i="2"/>
  <c r="AR555" i="2"/>
  <c r="AR556" i="2"/>
  <c r="AR557" i="2"/>
  <c r="AR558" i="2"/>
  <c r="AR560" i="2"/>
  <c r="AR562" i="2"/>
  <c r="AR563" i="2"/>
  <c r="AR564" i="2"/>
  <c r="AR565" i="2"/>
  <c r="AR566" i="2"/>
  <c r="AR567" i="2"/>
  <c r="AR568" i="2"/>
  <c r="AR569" i="2"/>
  <c r="AR570" i="2"/>
  <c r="AR571" i="2"/>
  <c r="AR572" i="2"/>
  <c r="AR573" i="2"/>
  <c r="AH534" i="2"/>
  <c r="AH535" i="2"/>
  <c r="AH536" i="2"/>
  <c r="AH537" i="2"/>
  <c r="AH538" i="2"/>
  <c r="AH539" i="2"/>
  <c r="AH540" i="2"/>
  <c r="AH541" i="2"/>
  <c r="AH542" i="2"/>
  <c r="AH549" i="2"/>
  <c r="AH550" i="2"/>
  <c r="AH551" i="2"/>
  <c r="AH552" i="2"/>
  <c r="AH553" i="2"/>
  <c r="AH554" i="2"/>
  <c r="AH555" i="2"/>
  <c r="AH556" i="2"/>
  <c r="AH557" i="2"/>
  <c r="AH558" i="2"/>
  <c r="AH560" i="2"/>
  <c r="AH563" i="2"/>
  <c r="AH564" i="2"/>
  <c r="AH565" i="2"/>
  <c r="AH566" i="2"/>
  <c r="AH567" i="2"/>
  <c r="AH568" i="2"/>
  <c r="AH569" i="2"/>
  <c r="AH570" i="2"/>
  <c r="AH571" i="2"/>
  <c r="AH572" i="2"/>
  <c r="AH573" i="2"/>
  <c r="AA562" i="2"/>
  <c r="AA563" i="2"/>
  <c r="AA564" i="2"/>
  <c r="AA565" i="2"/>
  <c r="AA566" i="2"/>
  <c r="AA567" i="2"/>
  <c r="AA568" i="2"/>
  <c r="AA569" i="2"/>
  <c r="AA570" i="2"/>
  <c r="AA571" i="2"/>
  <c r="AA572" i="2"/>
  <c r="AA573" i="2"/>
  <c r="AA550" i="2"/>
  <c r="AA551" i="2"/>
  <c r="AA552" i="2"/>
  <c r="AA553" i="2"/>
  <c r="AA554" i="2"/>
  <c r="AA555" i="2"/>
  <c r="AA556" i="2"/>
  <c r="AA557" i="2"/>
  <c r="AA558" i="2"/>
  <c r="AA560" i="2"/>
  <c r="AA549" i="2"/>
  <c r="E565" i="2"/>
  <c r="E566" i="2"/>
  <c r="E567" i="2"/>
  <c r="E568" i="2"/>
  <c r="E569" i="2"/>
  <c r="E570" i="2"/>
  <c r="E571" i="2"/>
  <c r="E572" i="2"/>
  <c r="E573" i="2"/>
  <c r="E562" i="2"/>
  <c r="AH11" i="10"/>
  <c r="AG11" i="10"/>
  <c r="U18" i="10"/>
  <c r="S18" i="10"/>
  <c r="I23" i="10"/>
  <c r="J23" i="10"/>
  <c r="I18" i="10"/>
  <c r="H18" i="10"/>
  <c r="I11" i="10"/>
  <c r="DL101" i="2"/>
  <c r="DH101" i="2"/>
  <c r="DH102" i="2"/>
  <c r="DH103" i="2"/>
  <c r="DH104" i="2"/>
  <c r="DH105" i="2"/>
  <c r="DH106" i="2"/>
  <c r="EX167" i="2"/>
  <c r="J572" i="4"/>
  <c r="F573" i="4"/>
  <c r="J573" i="4"/>
  <c r="J555" i="4"/>
  <c r="J562" i="4"/>
  <c r="FR518" i="2"/>
  <c r="FR309" i="2"/>
  <c r="FR298" i="2"/>
  <c r="FR284" i="2"/>
  <c r="FR76" i="2"/>
  <c r="FQ76" i="2"/>
  <c r="FQ51" i="2"/>
  <c r="FR51" i="2"/>
  <c r="FR17" i="2"/>
  <c r="FR104" i="2"/>
  <c r="FR101" i="2"/>
  <c r="FR102" i="2"/>
  <c r="FR103" i="2"/>
  <c r="FR105" i="2"/>
  <c r="J339" i="4"/>
  <c r="F339" i="4"/>
  <c r="M1" i="4"/>
  <c r="BD1" i="1"/>
  <c r="BD2" i="1"/>
  <c r="BD3" i="1" s="1"/>
  <c r="AE26" i="1"/>
  <c r="J561" i="4"/>
  <c r="J560" i="4"/>
  <c r="E517" i="2"/>
  <c r="AA517" i="2"/>
  <c r="AH517" i="2"/>
  <c r="AR517" i="2"/>
  <c r="BH517" i="2"/>
  <c r="BR517" i="2"/>
  <c r="CB517" i="2"/>
  <c r="CP517" i="2"/>
  <c r="CY517" i="2"/>
  <c r="DH517" i="2"/>
  <c r="DQ517" i="2"/>
  <c r="EB517" i="2"/>
  <c r="EI517" i="2"/>
  <c r="ES517" i="2"/>
  <c r="EX517" i="2"/>
  <c r="E516" i="2"/>
  <c r="AA516" i="2"/>
  <c r="AH516" i="2"/>
  <c r="AR516" i="2"/>
  <c r="BH516" i="2"/>
  <c r="BR516" i="2"/>
  <c r="CB516" i="2"/>
  <c r="CP516" i="2"/>
  <c r="CY516" i="2"/>
  <c r="DH516" i="2"/>
  <c r="DQ516" i="2"/>
  <c r="EB516" i="2"/>
  <c r="EI516" i="2"/>
  <c r="ES516" i="2"/>
  <c r="EX516" i="2"/>
  <c r="E515" i="2"/>
  <c r="AA515" i="2"/>
  <c r="AC515" i="2"/>
  <c r="AD515" i="2"/>
  <c r="AH515" i="2"/>
  <c r="AM515" i="2"/>
  <c r="AN515" i="2"/>
  <c r="AR515" i="2"/>
  <c r="BC515" i="2"/>
  <c r="BD515" i="2"/>
  <c r="BH515" i="2"/>
  <c r="BM515" i="2"/>
  <c r="BN515" i="2"/>
  <c r="BR515" i="2"/>
  <c r="BW515" i="2"/>
  <c r="BX515" i="2"/>
  <c r="CB515" i="2"/>
  <c r="CD515" i="2"/>
  <c r="CE515" i="2"/>
  <c r="CK515" i="2"/>
  <c r="CL515" i="2"/>
  <c r="CP515" i="2"/>
  <c r="CT515" i="2"/>
  <c r="CU515" i="2"/>
  <c r="CY515" i="2"/>
  <c r="DC515" i="2"/>
  <c r="DD515" i="2"/>
  <c r="DH515" i="2"/>
  <c r="DL515" i="2"/>
  <c r="DM515" i="2"/>
  <c r="DQ515" i="2"/>
  <c r="DW515" i="2"/>
  <c r="DX515" i="2"/>
  <c r="EB515" i="2"/>
  <c r="ED515" i="2"/>
  <c r="EE515" i="2"/>
  <c r="EI515" i="2"/>
  <c r="EN515" i="2"/>
  <c r="EO515" i="2"/>
  <c r="FU568" i="2"/>
  <c r="FB548" i="2"/>
  <c r="FB549" i="2"/>
  <c r="FB550" i="2"/>
  <c r="FB551" i="2"/>
  <c r="FB552" i="2"/>
  <c r="FB553" i="2"/>
  <c r="FB554" i="2"/>
  <c r="FB555" i="2"/>
  <c r="FB556" i="2"/>
  <c r="FB557" i="2"/>
  <c r="FB558" i="2"/>
  <c r="FB560" i="2"/>
  <c r="FB562" i="2"/>
  <c r="FB563" i="2"/>
  <c r="FB564" i="2"/>
  <c r="FB565" i="2"/>
  <c r="FB566" i="2"/>
  <c r="FB567" i="2"/>
  <c r="FB568" i="2"/>
  <c r="FB569" i="2"/>
  <c r="FB570" i="2"/>
  <c r="FB571" i="2"/>
  <c r="FB572" i="2"/>
  <c r="FB573" i="2"/>
  <c r="EN548" i="2"/>
  <c r="EN549" i="2"/>
  <c r="EN550" i="2"/>
  <c r="EN551" i="2"/>
  <c r="EN552" i="2"/>
  <c r="EN553" i="2"/>
  <c r="EN554" i="2"/>
  <c r="EN555" i="2"/>
  <c r="EN556" i="2"/>
  <c r="EN557" i="2"/>
  <c r="EN558" i="2"/>
  <c r="EN560" i="2"/>
  <c r="EN562" i="2"/>
  <c r="EN563" i="2"/>
  <c r="EN564" i="2"/>
  <c r="EN565" i="2"/>
  <c r="EN566" i="2"/>
  <c r="EN567" i="2"/>
  <c r="EN568" i="2"/>
  <c r="EN569" i="2"/>
  <c r="EN570" i="2"/>
  <c r="EN571" i="2"/>
  <c r="EN572" i="2"/>
  <c r="EN573" i="2"/>
  <c r="ED548" i="2"/>
  <c r="ED549" i="2"/>
  <c r="ED550" i="2"/>
  <c r="ED551" i="2"/>
  <c r="ED552" i="2"/>
  <c r="ED553" i="2"/>
  <c r="ED554" i="2"/>
  <c r="ED555" i="2"/>
  <c r="ED556" i="2"/>
  <c r="ED557" i="2"/>
  <c r="ED558" i="2"/>
  <c r="ED560" i="2"/>
  <c r="ED562" i="2"/>
  <c r="ED563" i="2"/>
  <c r="ED564" i="2"/>
  <c r="ED565" i="2"/>
  <c r="ED566" i="2"/>
  <c r="ED567" i="2"/>
  <c r="ED568" i="2"/>
  <c r="ED569" i="2"/>
  <c r="ED570" i="2"/>
  <c r="ED571" i="2"/>
  <c r="ED572" i="2"/>
  <c r="ED573" i="2"/>
  <c r="DW534" i="2"/>
  <c r="DW535" i="2"/>
  <c r="DW536" i="2"/>
  <c r="DW537" i="2"/>
  <c r="DW538" i="2"/>
  <c r="DW539" i="2"/>
  <c r="DW540" i="2"/>
  <c r="DW541" i="2"/>
  <c r="DW542" i="2"/>
  <c r="DW548" i="2"/>
  <c r="DW549" i="2"/>
  <c r="DW550" i="2"/>
  <c r="DW551" i="2"/>
  <c r="DW552" i="2"/>
  <c r="DW553" i="2"/>
  <c r="DW554" i="2"/>
  <c r="DW555" i="2"/>
  <c r="DW556" i="2"/>
  <c r="DW557" i="2"/>
  <c r="DW558" i="2"/>
  <c r="DW560" i="2"/>
  <c r="DW562" i="2"/>
  <c r="DW563" i="2"/>
  <c r="DW564" i="2"/>
  <c r="DW565" i="2"/>
  <c r="DW566" i="2"/>
  <c r="DW567" i="2"/>
  <c r="DW568" i="2"/>
  <c r="DW569" i="2"/>
  <c r="DW570" i="2"/>
  <c r="DW571" i="2"/>
  <c r="DW572" i="2"/>
  <c r="DW573" i="2"/>
  <c r="DW533" i="2"/>
  <c r="DL548" i="2"/>
  <c r="DL549" i="2"/>
  <c r="DL550" i="2"/>
  <c r="DL551" i="2"/>
  <c r="DL552" i="2"/>
  <c r="DL553" i="2"/>
  <c r="DL554" i="2"/>
  <c r="DL555" i="2"/>
  <c r="DL556" i="2"/>
  <c r="DL557" i="2"/>
  <c r="DL558" i="2"/>
  <c r="DL560" i="2"/>
  <c r="DL562" i="2"/>
  <c r="DL564" i="2"/>
  <c r="DL565" i="2"/>
  <c r="DL566" i="2"/>
  <c r="DL567" i="2"/>
  <c r="DL568" i="2"/>
  <c r="DL569" i="2"/>
  <c r="DL570" i="2"/>
  <c r="DL571" i="2"/>
  <c r="DL572" i="2"/>
  <c r="DL573" i="2"/>
  <c r="DC548" i="2"/>
  <c r="DC549" i="2"/>
  <c r="DC550" i="2"/>
  <c r="DC551" i="2"/>
  <c r="DC552" i="2"/>
  <c r="DC553" i="2"/>
  <c r="DC554" i="2"/>
  <c r="DC555" i="2"/>
  <c r="DC556" i="2"/>
  <c r="DC557" i="2"/>
  <c r="DC558" i="2"/>
  <c r="DC560" i="2"/>
  <c r="DC562" i="2"/>
  <c r="DC564" i="2"/>
  <c r="DC565" i="2"/>
  <c r="DC566" i="2"/>
  <c r="DC567" i="2"/>
  <c r="DC568" i="2"/>
  <c r="DC569" i="2"/>
  <c r="DC570" i="2"/>
  <c r="DC571" i="2"/>
  <c r="DC572" i="2"/>
  <c r="DC573" i="2"/>
  <c r="CT534" i="2"/>
  <c r="CT535" i="2"/>
  <c r="CT536" i="2"/>
  <c r="CT537" i="2"/>
  <c r="CT538" i="2"/>
  <c r="CT539" i="2"/>
  <c r="CT540" i="2"/>
  <c r="CT541" i="2"/>
  <c r="CT542" i="2"/>
  <c r="CT548" i="2"/>
  <c r="CT549" i="2"/>
  <c r="CT550" i="2"/>
  <c r="CT551" i="2"/>
  <c r="CT552" i="2"/>
  <c r="CT553" i="2"/>
  <c r="CT554" i="2"/>
  <c r="CT555" i="2"/>
  <c r="CT556" i="2"/>
  <c r="CT557" i="2"/>
  <c r="CT558" i="2"/>
  <c r="CT560" i="2"/>
  <c r="CT562" i="2"/>
  <c r="CT563" i="2"/>
  <c r="CT564" i="2"/>
  <c r="CT565" i="2"/>
  <c r="CT566" i="2"/>
  <c r="CT567" i="2"/>
  <c r="CT568" i="2"/>
  <c r="CT569" i="2"/>
  <c r="CT570" i="2"/>
  <c r="CT571" i="2"/>
  <c r="CT572" i="2"/>
  <c r="CT573" i="2"/>
  <c r="CK535" i="2"/>
  <c r="CK536" i="2"/>
  <c r="CK537" i="2"/>
  <c r="CK538" i="2"/>
  <c r="CK539" i="2"/>
  <c r="CK540" i="2"/>
  <c r="CK541" i="2"/>
  <c r="CK542" i="2"/>
  <c r="CK548" i="2"/>
  <c r="CK549" i="2"/>
  <c r="CK550" i="2"/>
  <c r="CK551" i="2"/>
  <c r="CK552" i="2"/>
  <c r="CK553" i="2"/>
  <c r="CK554" i="2"/>
  <c r="CK555" i="2"/>
  <c r="CK556" i="2"/>
  <c r="CK557" i="2"/>
  <c r="CK558" i="2"/>
  <c r="CK560" i="2"/>
  <c r="CK562" i="2"/>
  <c r="CK563" i="2"/>
  <c r="CK564" i="2"/>
  <c r="CK565" i="2"/>
  <c r="CK566" i="2"/>
  <c r="CK567" i="2"/>
  <c r="CK568" i="2"/>
  <c r="CK569" i="2"/>
  <c r="CK570" i="2"/>
  <c r="CK571" i="2"/>
  <c r="CK572" i="2"/>
  <c r="CK573" i="2"/>
  <c r="CK534" i="2"/>
  <c r="CD548" i="2"/>
  <c r="CD549" i="2"/>
  <c r="CD550" i="2"/>
  <c r="CD551" i="2"/>
  <c r="CD552" i="2"/>
  <c r="CD553" i="2"/>
  <c r="CD554" i="2"/>
  <c r="CD555" i="2"/>
  <c r="CD556" i="2"/>
  <c r="CD557" i="2"/>
  <c r="CD558" i="2"/>
  <c r="CD560" i="2"/>
  <c r="CD562" i="2"/>
  <c r="CD563" i="2"/>
  <c r="CD564" i="2"/>
  <c r="CD565" i="2"/>
  <c r="CD566" i="2"/>
  <c r="CD567" i="2"/>
  <c r="CD568" i="2"/>
  <c r="CD569" i="2"/>
  <c r="CD570" i="2"/>
  <c r="CD571" i="2"/>
  <c r="CD572" i="2"/>
  <c r="CD573" i="2"/>
  <c r="BW548" i="2"/>
  <c r="BW549" i="2"/>
  <c r="BW550" i="2"/>
  <c r="BW551" i="2"/>
  <c r="BW552" i="2"/>
  <c r="BW553" i="2"/>
  <c r="BW554" i="2"/>
  <c r="BW555" i="2"/>
  <c r="BW556" i="2"/>
  <c r="BW557" i="2"/>
  <c r="BW558" i="2"/>
  <c r="BW560" i="2"/>
  <c r="BW562" i="2"/>
  <c r="BW563" i="2"/>
  <c r="BW564" i="2"/>
  <c r="BW565" i="2"/>
  <c r="BW566" i="2"/>
  <c r="BW567" i="2"/>
  <c r="BW568" i="2"/>
  <c r="BW569" i="2"/>
  <c r="BW570" i="2"/>
  <c r="BW571" i="2"/>
  <c r="BW572" i="2"/>
  <c r="BW573" i="2"/>
  <c r="BM562" i="2"/>
  <c r="BM563" i="2"/>
  <c r="BM564" i="2"/>
  <c r="BM565" i="2"/>
  <c r="BM566" i="2"/>
  <c r="BM567" i="2"/>
  <c r="BM568" i="2"/>
  <c r="BM569" i="2"/>
  <c r="BM570" i="2"/>
  <c r="BM571" i="2"/>
  <c r="BM572" i="2"/>
  <c r="BM573" i="2"/>
  <c r="BM548" i="2"/>
  <c r="BM549" i="2"/>
  <c r="BM550" i="2"/>
  <c r="BM551" i="2"/>
  <c r="BM552" i="2"/>
  <c r="BM553" i="2"/>
  <c r="BM554" i="2"/>
  <c r="BM555" i="2"/>
  <c r="BM556" i="2"/>
  <c r="BM557" i="2"/>
  <c r="BM558" i="2"/>
  <c r="BM560" i="2"/>
  <c r="AM548" i="2"/>
  <c r="AM549" i="2"/>
  <c r="AM550" i="2"/>
  <c r="AM551" i="2"/>
  <c r="AM552" i="2"/>
  <c r="AM553" i="2"/>
  <c r="AM554" i="2"/>
  <c r="AM555" i="2"/>
  <c r="AM556" i="2"/>
  <c r="AM557" i="2"/>
  <c r="AM558" i="2"/>
  <c r="AM560" i="2"/>
  <c r="AM562" i="2"/>
  <c r="AM563" i="2"/>
  <c r="AM564" i="2"/>
  <c r="AM565" i="2"/>
  <c r="AM566" i="2"/>
  <c r="AM567" i="2"/>
  <c r="AM568" i="2"/>
  <c r="AM569" i="2"/>
  <c r="AM570" i="2"/>
  <c r="AM571" i="2"/>
  <c r="AM572" i="2"/>
  <c r="AM573" i="2"/>
  <c r="AC534" i="2"/>
  <c r="AC535" i="2"/>
  <c r="AC536" i="2"/>
  <c r="AC537" i="2"/>
  <c r="AC538" i="2"/>
  <c r="AC539" i="2"/>
  <c r="AC540" i="2"/>
  <c r="AC541" i="2"/>
  <c r="AC542" i="2"/>
  <c r="AC548" i="2"/>
  <c r="AC549" i="2"/>
  <c r="AC550" i="2"/>
  <c r="AC551" i="2"/>
  <c r="AC552" i="2"/>
  <c r="AC553" i="2"/>
  <c r="AC554" i="2"/>
  <c r="AC555" i="2"/>
  <c r="AC556" i="2"/>
  <c r="AC557" i="2"/>
  <c r="AC558" i="2"/>
  <c r="AC560" i="2"/>
  <c r="AC562" i="2"/>
  <c r="AC563" i="2"/>
  <c r="AC564" i="2"/>
  <c r="AC565" i="2"/>
  <c r="AC566" i="2"/>
  <c r="AC567" i="2"/>
  <c r="AC568" i="2"/>
  <c r="AC569" i="2"/>
  <c r="AC570" i="2"/>
  <c r="AC571" i="2"/>
  <c r="AC572" i="2"/>
  <c r="AC573" i="2"/>
  <c r="FQ509" i="2"/>
  <c r="DD76" i="2"/>
  <c r="Q16" i="2"/>
  <c r="Q29" i="2"/>
  <c r="Q30" i="2"/>
  <c r="Q31" i="2"/>
  <c r="Q32" i="2"/>
  <c r="Q33" i="2"/>
  <c r="Q34" i="2"/>
  <c r="Q35" i="2"/>
  <c r="Q36" i="2"/>
  <c r="Q37" i="2"/>
  <c r="Q39"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6" i="2"/>
  <c r="Q137" i="2"/>
  <c r="Q138" i="2"/>
  <c r="Q139" i="2"/>
  <c r="Q140" i="2"/>
  <c r="Q141" i="2"/>
  <c r="Q142" i="2"/>
  <c r="Q143" i="2"/>
  <c r="Q144" i="2"/>
  <c r="Q145" i="2"/>
  <c r="Q146" i="2"/>
  <c r="Q147" i="2"/>
  <c r="Q148" i="2"/>
  <c r="Q161" i="2"/>
  <c r="Q234" i="2"/>
  <c r="Q246" i="2"/>
  <c r="Q279"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9" i="2"/>
  <c r="Q320" i="2"/>
  <c r="Q321" i="2"/>
  <c r="Q322" i="2"/>
  <c r="Q323" i="2"/>
  <c r="Q324" i="2"/>
  <c r="Q325" i="2"/>
  <c r="Q326" i="2"/>
  <c r="Q327" i="2"/>
  <c r="Q328" i="2"/>
  <c r="Q329" i="2"/>
  <c r="Q330" i="2"/>
  <c r="Q331"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52" i="2"/>
  <c r="Q505" i="2"/>
  <c r="Q533" i="2"/>
  <c r="Q579" i="2"/>
  <c r="Q580" i="2"/>
  <c r="Q581" i="2"/>
  <c r="Q582" i="2"/>
  <c r="Q583" i="2"/>
  <c r="Q584" i="2"/>
  <c r="Q585" i="2"/>
  <c r="Q586" i="2"/>
  <c r="Q587" i="2"/>
  <c r="Q588" i="2"/>
  <c r="Q589" i="2"/>
  <c r="Q590" i="2"/>
  <c r="Q3" i="2"/>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D351" i="2"/>
  <c r="AD352" i="2"/>
  <c r="AD353" i="2"/>
  <c r="AD354" i="2"/>
  <c r="AD355" i="2"/>
  <c r="AD356" i="2"/>
  <c r="AD357" i="2"/>
  <c r="AD358" i="2"/>
  <c r="AD359" i="2"/>
  <c r="AD360" i="2"/>
  <c r="AD361" i="2"/>
  <c r="AD362" i="2"/>
  <c r="AD363" i="2"/>
  <c r="AD364" i="2"/>
  <c r="AD365" i="2"/>
  <c r="AD366" i="2"/>
  <c r="AD367" i="2"/>
  <c r="AD368" i="2"/>
  <c r="AD369" i="2"/>
  <c r="AD370" i="2"/>
  <c r="AD371" i="2"/>
  <c r="AD372" i="2"/>
  <c r="AD373" i="2"/>
  <c r="AD374" i="2"/>
  <c r="AD375" i="2"/>
  <c r="AD376" i="2"/>
  <c r="AD377" i="2"/>
  <c r="AD378" i="2"/>
  <c r="AD379" i="2"/>
  <c r="AD380" i="2"/>
  <c r="AD381" i="2"/>
  <c r="AD382" i="2"/>
  <c r="AD383" i="2"/>
  <c r="AD384" i="2"/>
  <c r="AD385" i="2"/>
  <c r="AD386" i="2"/>
  <c r="AD387" i="2"/>
  <c r="AD388" i="2"/>
  <c r="AD389" i="2"/>
  <c r="AD390"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505" i="2"/>
  <c r="AD506" i="2"/>
  <c r="AD507" i="2"/>
  <c r="AD508" i="2"/>
  <c r="AD509" i="2"/>
  <c r="AD510" i="2"/>
  <c r="AD511" i="2"/>
  <c r="AD512" i="2"/>
  <c r="AD513" i="2"/>
  <c r="AD514" i="2"/>
  <c r="AD516" i="2"/>
  <c r="AD517" i="2"/>
  <c r="AD518" i="2"/>
  <c r="AD533" i="2"/>
  <c r="AD534" i="2"/>
  <c r="AD535" i="2"/>
  <c r="AD536" i="2"/>
  <c r="AD537" i="2"/>
  <c r="AD538" i="2"/>
  <c r="AD539" i="2"/>
  <c r="AD540" i="2"/>
  <c r="AD541" i="2"/>
  <c r="AD542" i="2"/>
  <c r="AD548" i="2"/>
  <c r="AD549" i="2"/>
  <c r="AD550" i="2"/>
  <c r="AD551" i="2"/>
  <c r="AD552" i="2"/>
  <c r="AD553" i="2"/>
  <c r="AD554" i="2"/>
  <c r="AD555" i="2"/>
  <c r="AD556" i="2"/>
  <c r="AD557" i="2"/>
  <c r="AD558" i="2"/>
  <c r="AD560" i="2"/>
  <c r="AD562" i="2"/>
  <c r="AD563" i="2"/>
  <c r="AD564" i="2"/>
  <c r="AD565" i="2"/>
  <c r="AD566" i="2"/>
  <c r="AD567" i="2"/>
  <c r="AD568" i="2"/>
  <c r="AD569" i="2"/>
  <c r="AD570" i="2"/>
  <c r="AD571" i="2"/>
  <c r="AD572" i="2"/>
  <c r="AD573" i="2"/>
  <c r="AD579" i="2"/>
  <c r="AD580" i="2"/>
  <c r="AD581" i="2"/>
  <c r="AD582" i="2"/>
  <c r="AD583" i="2"/>
  <c r="AD584" i="2"/>
  <c r="AD585" i="2"/>
  <c r="AD586" i="2"/>
  <c r="AD587" i="2"/>
  <c r="AD588" i="2"/>
  <c r="AD589" i="2"/>
  <c r="AD590" i="2"/>
  <c r="AD3"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AN131" i="2"/>
  <c r="AN132" i="2"/>
  <c r="AN133" i="2"/>
  <c r="AN134" i="2"/>
  <c r="AN135"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6" i="2"/>
  <c r="AN167" i="2"/>
  <c r="AN168" i="2"/>
  <c r="AN169" i="2"/>
  <c r="AN170" i="2"/>
  <c r="AN171" i="2"/>
  <c r="AN172" i="2"/>
  <c r="AN173" i="2"/>
  <c r="AN174" i="2"/>
  <c r="AN175" i="2"/>
  <c r="AN176" i="2"/>
  <c r="AN177" i="2"/>
  <c r="AN178" i="2"/>
  <c r="AN179" i="2"/>
  <c r="AN180" i="2"/>
  <c r="AN181" i="2"/>
  <c r="AN182" i="2"/>
  <c r="AN183" i="2"/>
  <c r="AN184" i="2"/>
  <c r="AN185" i="2"/>
  <c r="AN186" i="2"/>
  <c r="AN187" i="2"/>
  <c r="AN192" i="2"/>
  <c r="AN193" i="2"/>
  <c r="AN194" i="2"/>
  <c r="AN195" i="2"/>
  <c r="AN196" i="2"/>
  <c r="AN197" i="2"/>
  <c r="AN198" i="2"/>
  <c r="AN199" i="2"/>
  <c r="AN200" i="2"/>
  <c r="AN201" i="2"/>
  <c r="AN202" i="2"/>
  <c r="AN203" i="2"/>
  <c r="AN204" i="2"/>
  <c r="AN205" i="2"/>
  <c r="AN206" i="2"/>
  <c r="AN207" i="2"/>
  <c r="AN208" i="2"/>
  <c r="AN209" i="2"/>
  <c r="AN210" i="2"/>
  <c r="AN211" i="2"/>
  <c r="AN212" i="2"/>
  <c r="AN234" i="2"/>
  <c r="AN235" i="2"/>
  <c r="AN236" i="2"/>
  <c r="AN237" i="2"/>
  <c r="AN238" i="2"/>
  <c r="AN239" i="2"/>
  <c r="AN240" i="2"/>
  <c r="AN241" i="2"/>
  <c r="AN242" i="2"/>
  <c r="AN243" i="2"/>
  <c r="AN244" i="2"/>
  <c r="AN245" i="2"/>
  <c r="AN246" i="2"/>
  <c r="AN247" i="2"/>
  <c r="AN248" i="2"/>
  <c r="AN249" i="2"/>
  <c r="AN250" i="2"/>
  <c r="AN251" i="2"/>
  <c r="AN252" i="2"/>
  <c r="AN253" i="2"/>
  <c r="AN254" i="2"/>
  <c r="AN255" i="2"/>
  <c r="AN256" i="2"/>
  <c r="AN257" i="2"/>
  <c r="AN279" i="2"/>
  <c r="AN280" i="2"/>
  <c r="AN281" i="2"/>
  <c r="AN282" i="2"/>
  <c r="AN283" i="2"/>
  <c r="AN284" i="2"/>
  <c r="AN285" i="2"/>
  <c r="AN286" i="2"/>
  <c r="AN287" i="2"/>
  <c r="AN288" i="2"/>
  <c r="AN289" i="2"/>
  <c r="AN290" i="2"/>
  <c r="AN291" i="2"/>
  <c r="AN292" i="2"/>
  <c r="AN293" i="2"/>
  <c r="AN294" i="2"/>
  <c r="AN295" i="2"/>
  <c r="AN296" i="2"/>
  <c r="AN297" i="2"/>
  <c r="AN298" i="2"/>
  <c r="AN299" i="2"/>
  <c r="AN300" i="2"/>
  <c r="AN301" i="2"/>
  <c r="AN302" i="2"/>
  <c r="AN303" i="2"/>
  <c r="AN304" i="2"/>
  <c r="AN305" i="2"/>
  <c r="AN306" i="2"/>
  <c r="AN307" i="2"/>
  <c r="AN308" i="2"/>
  <c r="AN309" i="2"/>
  <c r="AN310" i="2"/>
  <c r="AN311" i="2"/>
  <c r="AN312" i="2"/>
  <c r="AN313" i="2"/>
  <c r="AN314" i="2"/>
  <c r="AN315" i="2"/>
  <c r="AN316" i="2"/>
  <c r="AN317" i="2"/>
  <c r="AN319" i="2"/>
  <c r="AN320" i="2"/>
  <c r="AN321" i="2"/>
  <c r="AN322" i="2"/>
  <c r="AN323" i="2"/>
  <c r="AN324" i="2"/>
  <c r="AN325" i="2"/>
  <c r="AN326" i="2"/>
  <c r="AN327" i="2"/>
  <c r="AN328" i="2"/>
  <c r="AN329" i="2"/>
  <c r="AN330" i="2"/>
  <c r="AN331" i="2"/>
  <c r="AN332" i="2"/>
  <c r="AN333" i="2"/>
  <c r="AN334" i="2"/>
  <c r="AN335" i="2"/>
  <c r="AN336" i="2"/>
  <c r="AN337" i="2"/>
  <c r="AN338" i="2"/>
  <c r="AN339" i="2"/>
  <c r="AN340" i="2"/>
  <c r="AN341" i="2"/>
  <c r="AN342" i="2"/>
  <c r="AN343" i="2"/>
  <c r="AN344" i="2"/>
  <c r="AN345" i="2"/>
  <c r="AN346" i="2"/>
  <c r="AN347" i="2"/>
  <c r="AN348" i="2"/>
  <c r="AN349" i="2"/>
  <c r="AN350" i="2"/>
  <c r="AN351" i="2"/>
  <c r="AN352" i="2"/>
  <c r="AN353" i="2"/>
  <c r="AN354" i="2"/>
  <c r="AN355" i="2"/>
  <c r="AN356" i="2"/>
  <c r="AN357" i="2"/>
  <c r="AN358" i="2"/>
  <c r="AN359" i="2"/>
  <c r="AN360" i="2"/>
  <c r="AN361" i="2"/>
  <c r="AN362" i="2"/>
  <c r="AN363" i="2"/>
  <c r="AN364" i="2"/>
  <c r="AN365" i="2"/>
  <c r="AN366" i="2"/>
  <c r="AN367" i="2"/>
  <c r="AN368" i="2"/>
  <c r="AN369" i="2"/>
  <c r="AN370" i="2"/>
  <c r="AN371" i="2"/>
  <c r="AN372" i="2"/>
  <c r="AN373" i="2"/>
  <c r="AN374" i="2"/>
  <c r="AN375" i="2"/>
  <c r="AN376" i="2"/>
  <c r="AN377" i="2"/>
  <c r="AN378" i="2"/>
  <c r="AN379" i="2"/>
  <c r="AN380" i="2"/>
  <c r="AN381" i="2"/>
  <c r="AN382" i="2"/>
  <c r="AN383" i="2"/>
  <c r="AN384" i="2"/>
  <c r="AN385" i="2"/>
  <c r="AN386" i="2"/>
  <c r="AN387" i="2"/>
  <c r="AN388" i="2"/>
  <c r="AN389" i="2"/>
  <c r="AN390" i="2"/>
  <c r="AN392" i="2"/>
  <c r="AN393" i="2"/>
  <c r="AN394" i="2"/>
  <c r="AN395" i="2"/>
  <c r="AN396" i="2"/>
  <c r="AN397" i="2"/>
  <c r="AN398" i="2"/>
  <c r="AN399" i="2"/>
  <c r="AN400" i="2"/>
  <c r="AN401" i="2"/>
  <c r="AN402" i="2"/>
  <c r="AN403" i="2"/>
  <c r="AN404" i="2"/>
  <c r="AN405" i="2"/>
  <c r="AN406" i="2"/>
  <c r="AN407" i="2"/>
  <c r="AN408" i="2"/>
  <c r="AN409" i="2"/>
  <c r="AN410" i="2"/>
  <c r="AN411" i="2"/>
  <c r="AN412" i="2"/>
  <c r="AN413" i="2"/>
  <c r="AN414" i="2"/>
  <c r="AN415" i="2"/>
  <c r="AN416" i="2"/>
  <c r="AN417" i="2"/>
  <c r="AN418" i="2"/>
  <c r="AN419" i="2"/>
  <c r="AN420" i="2"/>
  <c r="AN421" i="2"/>
  <c r="AN422" i="2"/>
  <c r="AN423" i="2"/>
  <c r="AN424" i="2"/>
  <c r="AN425" i="2"/>
  <c r="AN426" i="2"/>
  <c r="AN427" i="2"/>
  <c r="AN428" i="2"/>
  <c r="AN429" i="2"/>
  <c r="AN430" i="2"/>
  <c r="AN431" i="2"/>
  <c r="AN432" i="2"/>
  <c r="AN433" i="2"/>
  <c r="AN434" i="2"/>
  <c r="AN435" i="2"/>
  <c r="AN436" i="2"/>
  <c r="AN437" i="2"/>
  <c r="AN438" i="2"/>
  <c r="AN439" i="2"/>
  <c r="AN440" i="2"/>
  <c r="AN441" i="2"/>
  <c r="AN442" i="2"/>
  <c r="AN443" i="2"/>
  <c r="AN444" i="2"/>
  <c r="AN445" i="2"/>
  <c r="AN446" i="2"/>
  <c r="AN447" i="2"/>
  <c r="AN448" i="2"/>
  <c r="AN449" i="2"/>
  <c r="AN450" i="2"/>
  <c r="AN451" i="2"/>
  <c r="AN452" i="2"/>
  <c r="AN453" i="2"/>
  <c r="AN454" i="2"/>
  <c r="AN455" i="2"/>
  <c r="AN456" i="2"/>
  <c r="AN457" i="2"/>
  <c r="AN458" i="2"/>
  <c r="AN459" i="2"/>
  <c r="AN460" i="2"/>
  <c r="AN461" i="2"/>
  <c r="AN462" i="2"/>
  <c r="AN463" i="2"/>
  <c r="AN505" i="2"/>
  <c r="AN506" i="2"/>
  <c r="AN507" i="2"/>
  <c r="AN508" i="2"/>
  <c r="AN509" i="2"/>
  <c r="AN510" i="2"/>
  <c r="AN511" i="2"/>
  <c r="AN512" i="2"/>
  <c r="AN513" i="2"/>
  <c r="AN514" i="2"/>
  <c r="AN516" i="2"/>
  <c r="AN517" i="2"/>
  <c r="AN518" i="2"/>
  <c r="AN533" i="2"/>
  <c r="AN534" i="2"/>
  <c r="AN535" i="2"/>
  <c r="AN536" i="2"/>
  <c r="AN537" i="2"/>
  <c r="AN538" i="2"/>
  <c r="AN539" i="2"/>
  <c r="AN540" i="2"/>
  <c r="AN541" i="2"/>
  <c r="AN542" i="2"/>
  <c r="AN548" i="2"/>
  <c r="AN549" i="2"/>
  <c r="AN550" i="2"/>
  <c r="AN551" i="2"/>
  <c r="AN552" i="2"/>
  <c r="AN553" i="2"/>
  <c r="AN554" i="2"/>
  <c r="AN555" i="2"/>
  <c r="AN556" i="2"/>
  <c r="AN557" i="2"/>
  <c r="AN558" i="2"/>
  <c r="AN560" i="2"/>
  <c r="AN562" i="2"/>
  <c r="AN563" i="2"/>
  <c r="AN564" i="2"/>
  <c r="AN565" i="2"/>
  <c r="AN566" i="2"/>
  <c r="AN567" i="2"/>
  <c r="AN568" i="2"/>
  <c r="AN569" i="2"/>
  <c r="AN570" i="2"/>
  <c r="AN571" i="2"/>
  <c r="AN572" i="2"/>
  <c r="AN573" i="2"/>
  <c r="AN579" i="2"/>
  <c r="AN580" i="2"/>
  <c r="AN581" i="2"/>
  <c r="AN582" i="2"/>
  <c r="AN583" i="2"/>
  <c r="AN584" i="2"/>
  <c r="AN585" i="2"/>
  <c r="AN586" i="2"/>
  <c r="AN587" i="2"/>
  <c r="AN588" i="2"/>
  <c r="AN589" i="2"/>
  <c r="AN590" i="2"/>
  <c r="AN3" i="2"/>
  <c r="BC517" i="2"/>
  <c r="BC518" i="2"/>
  <c r="BC533" i="2"/>
  <c r="BC534" i="2"/>
  <c r="BC535" i="2"/>
  <c r="BC536" i="2"/>
  <c r="BC537" i="2"/>
  <c r="BC538" i="2"/>
  <c r="BC539" i="2"/>
  <c r="BC540" i="2"/>
  <c r="BC541" i="2"/>
  <c r="BC542" i="2"/>
  <c r="BC548" i="2"/>
  <c r="BC549" i="2"/>
  <c r="BC550" i="2"/>
  <c r="BC551" i="2"/>
  <c r="BC552" i="2"/>
  <c r="BC553" i="2"/>
  <c r="BC554" i="2"/>
  <c r="BC555" i="2"/>
  <c r="BC556" i="2"/>
  <c r="BC557" i="2"/>
  <c r="BC558" i="2"/>
  <c r="BC560" i="2"/>
  <c r="BC562" i="2"/>
  <c r="BC563" i="2"/>
  <c r="BC564" i="2"/>
  <c r="BC565" i="2"/>
  <c r="BC566" i="2"/>
  <c r="BC567" i="2"/>
  <c r="BC568" i="2"/>
  <c r="BC569" i="2"/>
  <c r="BC570" i="2"/>
  <c r="BC571" i="2"/>
  <c r="BC572" i="2"/>
  <c r="BC573" i="2"/>
  <c r="BC579" i="2"/>
  <c r="BC580" i="2"/>
  <c r="BC581" i="2"/>
  <c r="BC582" i="2"/>
  <c r="BC583" i="2"/>
  <c r="BC584" i="2"/>
  <c r="BC585" i="2"/>
  <c r="BC586" i="2"/>
  <c r="BC587" i="2"/>
  <c r="BC588" i="2"/>
  <c r="BC589" i="2"/>
  <c r="BC590" i="2"/>
  <c r="BD4" i="2"/>
  <c r="BD5" i="2"/>
  <c r="BD6" i="2"/>
  <c r="BD7" i="2"/>
  <c r="BD8" i="2"/>
  <c r="BD9" i="2"/>
  <c r="BD10" i="2"/>
  <c r="BD11" i="2"/>
  <c r="BD12" i="2"/>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9" i="2"/>
  <c r="BD40" i="2"/>
  <c r="BD41" i="2"/>
  <c r="BD42" i="2"/>
  <c r="BD43" i="2"/>
  <c r="BD44" i="2"/>
  <c r="BD45" i="2"/>
  <c r="BD46" i="2"/>
  <c r="BD47" i="2"/>
  <c r="BD48" i="2"/>
  <c r="BD49" i="2"/>
  <c r="BD50" i="2"/>
  <c r="BD51" i="2"/>
  <c r="BD52" i="2"/>
  <c r="BD53" i="2"/>
  <c r="BD54" i="2"/>
  <c r="BD55" i="2"/>
  <c r="BD56" i="2"/>
  <c r="BD57" i="2"/>
  <c r="BD58" i="2"/>
  <c r="BD59" i="2"/>
  <c r="BD60" i="2"/>
  <c r="BD61" i="2"/>
  <c r="BD62" i="2"/>
  <c r="BD63" i="2"/>
  <c r="BD64" i="2"/>
  <c r="BD65" i="2"/>
  <c r="BD66" i="2"/>
  <c r="BD67" i="2"/>
  <c r="BD68" i="2"/>
  <c r="BD69" i="2"/>
  <c r="BD70" i="2"/>
  <c r="BD71" i="2"/>
  <c r="BD72" i="2"/>
  <c r="BD73" i="2"/>
  <c r="BD74" i="2"/>
  <c r="BD76" i="2"/>
  <c r="BD77" i="2"/>
  <c r="BD78" i="2"/>
  <c r="BD79" i="2"/>
  <c r="BD80" i="2"/>
  <c r="BD81" i="2"/>
  <c r="BD82" i="2"/>
  <c r="BD83" i="2"/>
  <c r="BD84" i="2"/>
  <c r="BD85" i="2"/>
  <c r="BD86" i="2"/>
  <c r="BD87" i="2"/>
  <c r="BD88" i="2"/>
  <c r="BD89" i="2"/>
  <c r="BD90" i="2"/>
  <c r="BD91" i="2"/>
  <c r="BD92" i="2"/>
  <c r="BD93" i="2"/>
  <c r="BD94" i="2"/>
  <c r="BD95" i="2"/>
  <c r="BD96" i="2"/>
  <c r="BD97" i="2"/>
  <c r="BD98" i="2"/>
  <c r="BD99" i="2"/>
  <c r="BD100" i="2"/>
  <c r="BD101" i="2"/>
  <c r="BD102" i="2"/>
  <c r="BD103" i="2"/>
  <c r="BD104" i="2"/>
  <c r="BD105" i="2"/>
  <c r="BD106" i="2"/>
  <c r="BD107" i="2"/>
  <c r="BD108" i="2"/>
  <c r="BD109" i="2"/>
  <c r="BD110" i="2"/>
  <c r="BD111" i="2"/>
  <c r="BD112" i="2"/>
  <c r="BD113" i="2"/>
  <c r="BD114" i="2"/>
  <c r="BD115" i="2"/>
  <c r="BD116" i="2"/>
  <c r="BD117" i="2"/>
  <c r="BD118" i="2"/>
  <c r="BD119" i="2"/>
  <c r="BD120" i="2"/>
  <c r="BD121" i="2"/>
  <c r="BD122" i="2"/>
  <c r="BD123" i="2"/>
  <c r="BD124" i="2"/>
  <c r="BD125" i="2"/>
  <c r="BD126" i="2"/>
  <c r="BD127" i="2"/>
  <c r="BD128" i="2"/>
  <c r="BD129" i="2"/>
  <c r="BD130" i="2"/>
  <c r="BD131" i="2"/>
  <c r="BD132" i="2"/>
  <c r="BD133" i="2"/>
  <c r="BD134" i="2"/>
  <c r="BD135" i="2"/>
  <c r="BD137" i="2"/>
  <c r="BD138" i="2"/>
  <c r="BD139" i="2"/>
  <c r="BD140" i="2"/>
  <c r="BD141" i="2"/>
  <c r="BD142" i="2"/>
  <c r="BD143" i="2"/>
  <c r="BD144" i="2"/>
  <c r="BD145" i="2"/>
  <c r="BD146" i="2"/>
  <c r="BD147" i="2"/>
  <c r="BD148" i="2"/>
  <c r="BD149" i="2"/>
  <c r="BD150" i="2"/>
  <c r="BD151" i="2"/>
  <c r="BD152" i="2"/>
  <c r="BD153" i="2"/>
  <c r="BD154" i="2"/>
  <c r="BD155" i="2"/>
  <c r="BD156" i="2"/>
  <c r="BD157" i="2"/>
  <c r="BD158" i="2"/>
  <c r="BD159" i="2"/>
  <c r="BD160" i="2"/>
  <c r="BD161" i="2"/>
  <c r="BD162" i="2"/>
  <c r="BD163" i="2"/>
  <c r="BD164" i="2"/>
  <c r="BD165" i="2"/>
  <c r="BD166" i="2"/>
  <c r="BD167" i="2"/>
  <c r="BD168" i="2"/>
  <c r="BD169" i="2"/>
  <c r="BD170" i="2"/>
  <c r="BD171" i="2"/>
  <c r="BD172" i="2"/>
  <c r="BD173" i="2"/>
  <c r="BD174" i="2"/>
  <c r="BD175" i="2"/>
  <c r="BD176" i="2"/>
  <c r="BD177" i="2"/>
  <c r="BD178" i="2"/>
  <c r="BD179" i="2"/>
  <c r="BD180" i="2"/>
  <c r="BD181" i="2"/>
  <c r="BD182" i="2"/>
  <c r="BD183" i="2"/>
  <c r="BD184" i="2"/>
  <c r="BD185" i="2"/>
  <c r="BD186" i="2"/>
  <c r="BD187" i="2"/>
  <c r="BD188" i="2"/>
  <c r="BD189" i="2"/>
  <c r="BD190" i="2"/>
  <c r="BD191" i="2"/>
  <c r="BD192" i="2"/>
  <c r="BD193" i="2"/>
  <c r="BD194" i="2"/>
  <c r="BD195" i="2"/>
  <c r="BD196" i="2"/>
  <c r="BD197" i="2"/>
  <c r="BD198" i="2"/>
  <c r="BD199" i="2"/>
  <c r="BD200" i="2"/>
  <c r="BD201" i="2"/>
  <c r="BD202" i="2"/>
  <c r="BD203" i="2"/>
  <c r="BD204" i="2"/>
  <c r="BD205" i="2"/>
  <c r="BD206" i="2"/>
  <c r="BD207" i="2"/>
  <c r="BD208" i="2"/>
  <c r="BD209" i="2"/>
  <c r="BD210" i="2"/>
  <c r="BD211" i="2"/>
  <c r="BD212" i="2"/>
  <c r="BD213" i="2"/>
  <c r="BD214" i="2"/>
  <c r="BD215" i="2"/>
  <c r="BD216" i="2"/>
  <c r="BD217" i="2"/>
  <c r="BD218" i="2"/>
  <c r="BD219" i="2"/>
  <c r="BD220" i="2"/>
  <c r="BD221" i="2"/>
  <c r="BD222" i="2"/>
  <c r="BD234" i="2"/>
  <c r="BD235" i="2"/>
  <c r="BD236" i="2"/>
  <c r="BD237" i="2"/>
  <c r="BD238" i="2"/>
  <c r="BD239" i="2"/>
  <c r="BD240" i="2"/>
  <c r="BD241" i="2"/>
  <c r="BD242" i="2"/>
  <c r="BD243" i="2"/>
  <c r="BD244" i="2"/>
  <c r="BD245" i="2"/>
  <c r="BD246" i="2"/>
  <c r="BD247" i="2"/>
  <c r="BD248" i="2"/>
  <c r="BD249" i="2"/>
  <c r="BD250" i="2"/>
  <c r="BD251" i="2"/>
  <c r="BD252" i="2"/>
  <c r="BD253" i="2"/>
  <c r="BD254" i="2"/>
  <c r="BD255" i="2"/>
  <c r="BD256" i="2"/>
  <c r="BD257" i="2"/>
  <c r="BD279" i="2"/>
  <c r="BD280" i="2"/>
  <c r="BD281" i="2"/>
  <c r="BD282" i="2"/>
  <c r="BD283" i="2"/>
  <c r="BD284" i="2"/>
  <c r="BD285" i="2"/>
  <c r="BD286" i="2"/>
  <c r="BD287" i="2"/>
  <c r="BD288" i="2"/>
  <c r="BD289" i="2"/>
  <c r="BD290" i="2"/>
  <c r="BD291" i="2"/>
  <c r="BD292" i="2"/>
  <c r="BD293" i="2"/>
  <c r="BD294" i="2"/>
  <c r="BD295" i="2"/>
  <c r="BD296" i="2"/>
  <c r="BD297" i="2"/>
  <c r="BD298" i="2"/>
  <c r="BD299" i="2"/>
  <c r="BD300" i="2"/>
  <c r="BD301" i="2"/>
  <c r="BD302" i="2"/>
  <c r="BD303" i="2"/>
  <c r="BD304" i="2"/>
  <c r="BD305" i="2"/>
  <c r="BD306" i="2"/>
  <c r="BD307" i="2"/>
  <c r="BD308" i="2"/>
  <c r="BD309" i="2"/>
  <c r="BD310" i="2"/>
  <c r="BD311" i="2"/>
  <c r="BD312" i="2"/>
  <c r="BD313" i="2"/>
  <c r="BD314" i="2"/>
  <c r="BD315" i="2"/>
  <c r="BD316" i="2"/>
  <c r="BD317" i="2"/>
  <c r="BD319" i="2"/>
  <c r="BD320" i="2"/>
  <c r="BD321" i="2"/>
  <c r="BD322" i="2"/>
  <c r="BD323" i="2"/>
  <c r="BD324" i="2"/>
  <c r="BD325" i="2"/>
  <c r="BD326" i="2"/>
  <c r="BD327" i="2"/>
  <c r="BD328" i="2"/>
  <c r="BD329" i="2"/>
  <c r="BD330" i="2"/>
  <c r="BD331" i="2"/>
  <c r="BD332" i="2"/>
  <c r="BD333"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D378" i="2"/>
  <c r="BD379" i="2"/>
  <c r="BD380" i="2"/>
  <c r="BD381" i="2"/>
  <c r="BD382" i="2"/>
  <c r="BD383" i="2"/>
  <c r="BD384" i="2"/>
  <c r="BD385" i="2"/>
  <c r="BD386" i="2"/>
  <c r="BD387" i="2"/>
  <c r="BD388" i="2"/>
  <c r="BD389" i="2"/>
  <c r="BD390" i="2"/>
  <c r="BD392" i="2"/>
  <c r="BD393" i="2"/>
  <c r="BD394" i="2"/>
  <c r="BD395" i="2"/>
  <c r="BD396" i="2"/>
  <c r="BD397" i="2"/>
  <c r="BD398" i="2"/>
  <c r="BD399" i="2"/>
  <c r="BD400" i="2"/>
  <c r="BD401" i="2"/>
  <c r="BD402" i="2"/>
  <c r="BD403" i="2"/>
  <c r="BD404" i="2"/>
  <c r="BD405" i="2"/>
  <c r="BD406" i="2"/>
  <c r="BD407" i="2"/>
  <c r="BD408" i="2"/>
  <c r="BD409" i="2"/>
  <c r="BD410" i="2"/>
  <c r="BD411" i="2"/>
  <c r="BD412" i="2"/>
  <c r="BD413" i="2"/>
  <c r="BD414" i="2"/>
  <c r="BD415" i="2"/>
  <c r="BD416" i="2"/>
  <c r="BD417" i="2"/>
  <c r="BD418" i="2"/>
  <c r="BD419" i="2"/>
  <c r="BD420" i="2"/>
  <c r="BD421" i="2"/>
  <c r="BD422" i="2"/>
  <c r="BD423" i="2"/>
  <c r="BD424" i="2"/>
  <c r="BD425" i="2"/>
  <c r="BD426" i="2"/>
  <c r="BD427" i="2"/>
  <c r="BD428" i="2"/>
  <c r="BD429" i="2"/>
  <c r="BD430" i="2"/>
  <c r="BD431" i="2"/>
  <c r="BD432" i="2"/>
  <c r="BD433" i="2"/>
  <c r="BD434" i="2"/>
  <c r="BD435" i="2"/>
  <c r="BD436" i="2"/>
  <c r="BD437" i="2"/>
  <c r="BD438" i="2"/>
  <c r="BD439" i="2"/>
  <c r="BD440" i="2"/>
  <c r="BD441" i="2"/>
  <c r="BD442" i="2"/>
  <c r="BD443" i="2"/>
  <c r="BD444" i="2"/>
  <c r="BD445" i="2"/>
  <c r="BD446" i="2"/>
  <c r="BD447" i="2"/>
  <c r="BD448" i="2"/>
  <c r="BD449" i="2"/>
  <c r="BD450" i="2"/>
  <c r="BD451" i="2"/>
  <c r="BD452" i="2"/>
  <c r="BD453" i="2"/>
  <c r="BD454" i="2"/>
  <c r="BD455" i="2"/>
  <c r="BD456" i="2"/>
  <c r="BD457" i="2"/>
  <c r="BD458" i="2"/>
  <c r="BD459" i="2"/>
  <c r="BD460" i="2"/>
  <c r="BD461" i="2"/>
  <c r="BD462" i="2"/>
  <c r="BD463" i="2"/>
  <c r="BD505" i="2"/>
  <c r="BD506" i="2"/>
  <c r="BD507" i="2"/>
  <c r="BD508" i="2"/>
  <c r="BD509" i="2"/>
  <c r="BD510" i="2"/>
  <c r="BD511" i="2"/>
  <c r="BD512" i="2"/>
  <c r="BD513" i="2"/>
  <c r="BD514" i="2"/>
  <c r="BD516" i="2"/>
  <c r="BD517" i="2"/>
  <c r="BD518" i="2"/>
  <c r="BD533" i="2"/>
  <c r="BD534" i="2"/>
  <c r="BD535" i="2"/>
  <c r="BD536" i="2"/>
  <c r="BD537" i="2"/>
  <c r="BD538" i="2"/>
  <c r="BD539" i="2"/>
  <c r="BD540" i="2"/>
  <c r="BD541" i="2"/>
  <c r="BD542" i="2"/>
  <c r="BD548" i="2"/>
  <c r="BD549" i="2"/>
  <c r="BD550" i="2"/>
  <c r="BD551" i="2"/>
  <c r="BD552" i="2"/>
  <c r="BD553" i="2"/>
  <c r="BD554" i="2"/>
  <c r="BD555" i="2"/>
  <c r="BD556" i="2"/>
  <c r="BD557" i="2"/>
  <c r="BD558" i="2"/>
  <c r="BD560" i="2"/>
  <c r="BD562" i="2"/>
  <c r="BD563" i="2"/>
  <c r="BD564" i="2"/>
  <c r="BD565" i="2"/>
  <c r="BD566" i="2"/>
  <c r="BD567" i="2"/>
  <c r="BD568" i="2"/>
  <c r="BD569" i="2"/>
  <c r="BD570" i="2"/>
  <c r="BD571" i="2"/>
  <c r="BD572" i="2"/>
  <c r="BD573" i="2"/>
  <c r="BD579" i="2"/>
  <c r="BD580" i="2"/>
  <c r="BD581" i="2"/>
  <c r="BD582" i="2"/>
  <c r="BD583" i="2"/>
  <c r="BD584" i="2"/>
  <c r="BD585" i="2"/>
  <c r="BD586" i="2"/>
  <c r="BD587" i="2"/>
  <c r="BD588" i="2"/>
  <c r="BD589" i="2"/>
  <c r="BD590" i="2"/>
  <c r="BD3" i="2"/>
  <c r="BN4" i="2"/>
  <c r="BN5" i="2"/>
  <c r="BN6" i="2"/>
  <c r="BN7" i="2"/>
  <c r="BN8" i="2"/>
  <c r="BN9" i="2"/>
  <c r="BN10" i="2"/>
  <c r="BN11" i="2"/>
  <c r="BN12" i="2"/>
  <c r="BN13" i="2"/>
  <c r="BN14" i="2"/>
  <c r="BN15" i="2"/>
  <c r="BN16" i="2"/>
  <c r="BN17" i="2"/>
  <c r="BN18" i="2"/>
  <c r="BN19" i="2"/>
  <c r="BN20" i="2"/>
  <c r="BN21" i="2"/>
  <c r="BN22" i="2"/>
  <c r="BN23" i="2"/>
  <c r="BN24" i="2"/>
  <c r="BN25" i="2"/>
  <c r="BN26" i="2"/>
  <c r="BN27" i="2"/>
  <c r="BN28" i="2"/>
  <c r="BN29" i="2"/>
  <c r="BN30" i="2"/>
  <c r="BN31" i="2"/>
  <c r="BN32" i="2"/>
  <c r="BN33" i="2"/>
  <c r="BN34" i="2"/>
  <c r="BN35" i="2"/>
  <c r="BN36" i="2"/>
  <c r="BN37" i="2"/>
  <c r="BN39" i="2"/>
  <c r="BN40" i="2"/>
  <c r="BN41" i="2"/>
  <c r="BN42" i="2"/>
  <c r="BN43" i="2"/>
  <c r="BN44" i="2"/>
  <c r="BN45" i="2"/>
  <c r="BN46" i="2"/>
  <c r="BN47" i="2"/>
  <c r="BN48" i="2"/>
  <c r="BN49" i="2"/>
  <c r="BN50" i="2"/>
  <c r="BN51" i="2"/>
  <c r="BN52" i="2"/>
  <c r="BN53" i="2"/>
  <c r="BN54" i="2"/>
  <c r="BN55" i="2"/>
  <c r="BN56" i="2"/>
  <c r="BN57" i="2"/>
  <c r="BN58" i="2"/>
  <c r="BN59" i="2"/>
  <c r="BN60" i="2"/>
  <c r="BN61" i="2"/>
  <c r="BN62" i="2"/>
  <c r="BN63" i="2"/>
  <c r="BN64" i="2"/>
  <c r="BN65" i="2"/>
  <c r="BN66" i="2"/>
  <c r="BN67" i="2"/>
  <c r="BN68" i="2"/>
  <c r="BN69" i="2"/>
  <c r="BN70" i="2"/>
  <c r="BN71" i="2"/>
  <c r="BN72" i="2"/>
  <c r="BN73" i="2"/>
  <c r="BN74" i="2"/>
  <c r="BN76" i="2"/>
  <c r="BN77" i="2"/>
  <c r="BN78" i="2"/>
  <c r="BN79" i="2"/>
  <c r="BN80" i="2"/>
  <c r="BN81" i="2"/>
  <c r="BN82" i="2"/>
  <c r="BN83" i="2"/>
  <c r="BN84" i="2"/>
  <c r="BN85" i="2"/>
  <c r="BN86" i="2"/>
  <c r="BN87" i="2"/>
  <c r="BN88" i="2"/>
  <c r="BN89" i="2"/>
  <c r="BN90" i="2"/>
  <c r="BN91" i="2"/>
  <c r="BN92" i="2"/>
  <c r="BN93" i="2"/>
  <c r="BN94" i="2"/>
  <c r="BN95" i="2"/>
  <c r="BN96" i="2"/>
  <c r="BN97" i="2"/>
  <c r="BN98" i="2"/>
  <c r="BN99" i="2"/>
  <c r="BN100" i="2"/>
  <c r="BN101" i="2"/>
  <c r="BN102" i="2"/>
  <c r="BN103" i="2"/>
  <c r="BN104" i="2"/>
  <c r="BN105" i="2"/>
  <c r="BN106" i="2"/>
  <c r="BN107" i="2"/>
  <c r="BN108" i="2"/>
  <c r="BN109" i="2"/>
  <c r="BN110" i="2"/>
  <c r="BN111" i="2"/>
  <c r="BN112" i="2"/>
  <c r="BN113" i="2"/>
  <c r="BN114" i="2"/>
  <c r="BN115" i="2"/>
  <c r="BN116" i="2"/>
  <c r="BN117" i="2"/>
  <c r="BN118" i="2"/>
  <c r="BN119" i="2"/>
  <c r="BN120" i="2"/>
  <c r="BN121" i="2"/>
  <c r="BN122" i="2"/>
  <c r="BN123" i="2"/>
  <c r="BN124" i="2"/>
  <c r="BN125" i="2"/>
  <c r="BN126" i="2"/>
  <c r="BN127" i="2"/>
  <c r="BN128" i="2"/>
  <c r="BN129" i="2"/>
  <c r="BN130" i="2"/>
  <c r="BN131" i="2"/>
  <c r="BN132" i="2"/>
  <c r="BN133" i="2"/>
  <c r="BN134" i="2"/>
  <c r="BN135" i="2"/>
  <c r="BN137" i="2"/>
  <c r="BN138" i="2"/>
  <c r="BN139" i="2"/>
  <c r="BN140" i="2"/>
  <c r="BN141" i="2"/>
  <c r="BN142" i="2"/>
  <c r="BN143" i="2"/>
  <c r="BN144" i="2"/>
  <c r="BN145" i="2"/>
  <c r="BN146" i="2"/>
  <c r="BN147" i="2"/>
  <c r="BN148" i="2"/>
  <c r="BN149" i="2"/>
  <c r="BN150" i="2"/>
  <c r="BN151" i="2"/>
  <c r="BN152" i="2"/>
  <c r="BN153" i="2"/>
  <c r="BN154" i="2"/>
  <c r="BN155" i="2"/>
  <c r="BN156" i="2"/>
  <c r="BN157" i="2"/>
  <c r="BN158" i="2"/>
  <c r="BN159" i="2"/>
  <c r="BN160" i="2"/>
  <c r="BN161" i="2"/>
  <c r="BN162" i="2"/>
  <c r="BN163" i="2"/>
  <c r="BN164" i="2"/>
  <c r="BN165" i="2"/>
  <c r="BN166" i="2"/>
  <c r="BN167" i="2"/>
  <c r="BN168" i="2"/>
  <c r="BN169" i="2"/>
  <c r="BN170" i="2"/>
  <c r="BN171" i="2"/>
  <c r="BN172" i="2"/>
  <c r="BN173" i="2"/>
  <c r="BN174" i="2"/>
  <c r="BN175" i="2"/>
  <c r="BN176" i="2"/>
  <c r="BN177" i="2"/>
  <c r="BN178" i="2"/>
  <c r="BN179" i="2"/>
  <c r="BN180" i="2"/>
  <c r="BN181" i="2"/>
  <c r="BN182" i="2"/>
  <c r="BN183" i="2"/>
  <c r="BN184" i="2"/>
  <c r="BN185" i="2"/>
  <c r="BN186" i="2"/>
  <c r="BN187" i="2"/>
  <c r="BN188" i="2"/>
  <c r="BN189" i="2"/>
  <c r="BN190" i="2"/>
  <c r="BN191" i="2"/>
  <c r="BN192" i="2"/>
  <c r="BN193" i="2"/>
  <c r="BN194" i="2"/>
  <c r="BN195" i="2"/>
  <c r="BN196" i="2"/>
  <c r="BN197" i="2"/>
  <c r="BN198" i="2"/>
  <c r="BN199" i="2"/>
  <c r="BN200" i="2"/>
  <c r="BN201" i="2"/>
  <c r="BN202" i="2"/>
  <c r="BN203" i="2"/>
  <c r="BN204" i="2"/>
  <c r="BN205" i="2"/>
  <c r="BN206" i="2"/>
  <c r="BN207" i="2"/>
  <c r="BN208" i="2"/>
  <c r="BN209" i="2"/>
  <c r="BN210" i="2"/>
  <c r="BN211" i="2"/>
  <c r="BN212" i="2"/>
  <c r="BN213" i="2"/>
  <c r="BN214" i="2"/>
  <c r="BN215" i="2"/>
  <c r="BN216" i="2"/>
  <c r="BN217" i="2"/>
  <c r="BN218" i="2"/>
  <c r="BN219" i="2"/>
  <c r="BN220" i="2"/>
  <c r="BN221" i="2"/>
  <c r="BN222" i="2"/>
  <c r="BN234" i="2"/>
  <c r="BN235" i="2"/>
  <c r="BN236" i="2"/>
  <c r="BN237" i="2"/>
  <c r="BN238" i="2"/>
  <c r="BN239" i="2"/>
  <c r="BN240" i="2"/>
  <c r="BN241" i="2"/>
  <c r="BN242" i="2"/>
  <c r="BN243" i="2"/>
  <c r="BN244" i="2"/>
  <c r="BN245" i="2"/>
  <c r="BN246" i="2"/>
  <c r="BN247" i="2"/>
  <c r="BN248" i="2"/>
  <c r="BN249" i="2"/>
  <c r="BN250" i="2"/>
  <c r="BN251" i="2"/>
  <c r="BN252" i="2"/>
  <c r="BN253" i="2"/>
  <c r="BN254" i="2"/>
  <c r="BN255" i="2"/>
  <c r="BN256" i="2"/>
  <c r="BN257" i="2"/>
  <c r="BN279" i="2"/>
  <c r="BN280" i="2"/>
  <c r="BN281" i="2"/>
  <c r="BN282" i="2"/>
  <c r="BN283" i="2"/>
  <c r="BN284" i="2"/>
  <c r="BN285" i="2"/>
  <c r="BN286" i="2"/>
  <c r="BN287" i="2"/>
  <c r="BN288" i="2"/>
  <c r="BN289" i="2"/>
  <c r="BN290" i="2"/>
  <c r="BN291" i="2"/>
  <c r="BN292" i="2"/>
  <c r="BN293" i="2"/>
  <c r="BN294" i="2"/>
  <c r="BN295" i="2"/>
  <c r="BN296" i="2"/>
  <c r="BN297" i="2"/>
  <c r="BN298" i="2"/>
  <c r="BN299" i="2"/>
  <c r="BN300" i="2"/>
  <c r="BN301" i="2"/>
  <c r="BN302" i="2"/>
  <c r="BN303" i="2"/>
  <c r="BN304" i="2"/>
  <c r="BN305" i="2"/>
  <c r="BN306" i="2"/>
  <c r="BN307" i="2"/>
  <c r="BN308" i="2"/>
  <c r="BN309" i="2"/>
  <c r="BN310" i="2"/>
  <c r="BN311" i="2"/>
  <c r="BN312" i="2"/>
  <c r="BN313" i="2"/>
  <c r="BN314" i="2"/>
  <c r="BN315" i="2"/>
  <c r="BN316" i="2"/>
  <c r="BN317" i="2"/>
  <c r="BN319" i="2"/>
  <c r="BN320" i="2"/>
  <c r="BN321" i="2"/>
  <c r="BN322" i="2"/>
  <c r="BN323" i="2"/>
  <c r="BN324" i="2"/>
  <c r="BN325" i="2"/>
  <c r="BN326" i="2"/>
  <c r="BN327" i="2"/>
  <c r="BN328" i="2"/>
  <c r="BN329" i="2"/>
  <c r="BN330" i="2"/>
  <c r="BN331" i="2"/>
  <c r="BN342" i="2"/>
  <c r="BN343" i="2"/>
  <c r="BN344" i="2"/>
  <c r="BN345" i="2"/>
  <c r="BN346" i="2"/>
  <c r="BN347" i="2"/>
  <c r="BN348" i="2"/>
  <c r="BN349" i="2"/>
  <c r="BN350" i="2"/>
  <c r="BN351" i="2"/>
  <c r="BN352" i="2"/>
  <c r="BN353" i="2"/>
  <c r="BN354" i="2"/>
  <c r="BN355" i="2"/>
  <c r="BN356" i="2"/>
  <c r="BN357" i="2"/>
  <c r="BN358" i="2"/>
  <c r="BN359" i="2"/>
  <c r="BN360" i="2"/>
  <c r="BN361" i="2"/>
  <c r="BN362" i="2"/>
  <c r="BN363" i="2"/>
  <c r="BN364" i="2"/>
  <c r="BN365" i="2"/>
  <c r="BN366" i="2"/>
  <c r="BN367" i="2"/>
  <c r="BN368" i="2"/>
  <c r="BN369" i="2"/>
  <c r="BN370" i="2"/>
  <c r="BN371" i="2"/>
  <c r="BN372" i="2"/>
  <c r="BN373" i="2"/>
  <c r="BN374" i="2"/>
  <c r="BN375" i="2"/>
  <c r="BN376" i="2"/>
  <c r="BN377" i="2"/>
  <c r="BN378" i="2"/>
  <c r="BN379" i="2"/>
  <c r="BN380" i="2"/>
  <c r="BN381" i="2"/>
  <c r="BN382" i="2"/>
  <c r="BN383" i="2"/>
  <c r="BN384" i="2"/>
  <c r="BN385" i="2"/>
  <c r="BN386" i="2"/>
  <c r="BN387" i="2"/>
  <c r="BN388" i="2"/>
  <c r="BN389" i="2"/>
  <c r="BN390" i="2"/>
  <c r="BN392" i="2"/>
  <c r="BN393" i="2"/>
  <c r="BN394" i="2"/>
  <c r="BN395" i="2"/>
  <c r="BN396" i="2"/>
  <c r="BN397" i="2"/>
  <c r="BN398" i="2"/>
  <c r="BN399" i="2"/>
  <c r="BN400" i="2"/>
  <c r="BN401" i="2"/>
  <c r="BN402" i="2"/>
  <c r="BN403" i="2"/>
  <c r="BN404" i="2"/>
  <c r="BN406" i="2"/>
  <c r="BN407" i="2"/>
  <c r="BN408" i="2"/>
  <c r="BN409" i="2"/>
  <c r="BN410" i="2"/>
  <c r="FU410" i="2" s="1"/>
  <c r="BN411" i="2"/>
  <c r="BN412" i="2"/>
  <c r="BN413" i="2"/>
  <c r="BN414" i="2"/>
  <c r="BN415" i="2"/>
  <c r="BN416" i="2"/>
  <c r="BN417" i="2"/>
  <c r="BN418" i="2"/>
  <c r="BN419" i="2"/>
  <c r="BN420" i="2"/>
  <c r="BN421" i="2"/>
  <c r="BN422" i="2"/>
  <c r="BN423" i="2"/>
  <c r="BN424" i="2"/>
  <c r="BN425" i="2"/>
  <c r="BN426" i="2"/>
  <c r="BN427" i="2"/>
  <c r="BN428" i="2"/>
  <c r="BN429" i="2"/>
  <c r="BN430" i="2"/>
  <c r="BN431" i="2"/>
  <c r="BN432" i="2"/>
  <c r="BN433" i="2"/>
  <c r="BN434" i="2"/>
  <c r="BN435" i="2"/>
  <c r="BN436" i="2"/>
  <c r="BN437" i="2"/>
  <c r="BN438" i="2"/>
  <c r="BN439" i="2"/>
  <c r="BN440" i="2"/>
  <c r="BN441" i="2"/>
  <c r="BN442" i="2"/>
  <c r="BN443" i="2"/>
  <c r="BN444" i="2"/>
  <c r="BN445" i="2"/>
  <c r="BN446" i="2"/>
  <c r="BN447" i="2"/>
  <c r="BN448" i="2"/>
  <c r="BN449" i="2"/>
  <c r="BN450" i="2"/>
  <c r="BN451" i="2"/>
  <c r="BN452" i="2"/>
  <c r="BN453" i="2"/>
  <c r="BN454" i="2"/>
  <c r="BN455" i="2"/>
  <c r="BN456" i="2"/>
  <c r="BN457" i="2"/>
  <c r="BN458" i="2"/>
  <c r="BN459" i="2"/>
  <c r="BN460" i="2"/>
  <c r="BN461" i="2"/>
  <c r="BN462" i="2"/>
  <c r="BN463" i="2"/>
  <c r="BN505" i="2"/>
  <c r="BN506" i="2"/>
  <c r="BN507" i="2"/>
  <c r="BN508" i="2"/>
  <c r="BN509" i="2"/>
  <c r="BN510" i="2"/>
  <c r="BN511" i="2"/>
  <c r="BN512" i="2"/>
  <c r="BN513" i="2"/>
  <c r="BN514" i="2"/>
  <c r="BN516" i="2"/>
  <c r="BN517" i="2"/>
  <c r="BN518" i="2"/>
  <c r="BN533" i="2"/>
  <c r="BN534" i="2"/>
  <c r="BN535" i="2"/>
  <c r="BN536" i="2"/>
  <c r="BN537" i="2"/>
  <c r="BN538" i="2"/>
  <c r="BN539" i="2"/>
  <c r="BN540" i="2"/>
  <c r="BN541" i="2"/>
  <c r="BN542" i="2"/>
  <c r="BN548" i="2"/>
  <c r="BN549" i="2"/>
  <c r="BN550" i="2"/>
  <c r="BN551" i="2"/>
  <c r="BN552" i="2"/>
  <c r="BN553" i="2"/>
  <c r="BN554" i="2"/>
  <c r="BN555" i="2"/>
  <c r="BN556" i="2"/>
  <c r="BN557" i="2"/>
  <c r="BN558" i="2"/>
  <c r="BN560" i="2"/>
  <c r="BN562" i="2"/>
  <c r="BN563" i="2"/>
  <c r="BN564" i="2"/>
  <c r="BN565" i="2"/>
  <c r="BN566" i="2"/>
  <c r="BN567" i="2"/>
  <c r="BN568" i="2"/>
  <c r="BN569" i="2"/>
  <c r="BN570" i="2"/>
  <c r="BN571" i="2"/>
  <c r="BN572" i="2"/>
  <c r="BN573" i="2"/>
  <c r="BN579" i="2"/>
  <c r="BN580" i="2"/>
  <c r="BN581" i="2"/>
  <c r="BN582" i="2"/>
  <c r="BN583" i="2"/>
  <c r="BN584" i="2"/>
  <c r="BN585" i="2"/>
  <c r="BN586" i="2"/>
  <c r="BN587" i="2"/>
  <c r="BN588" i="2"/>
  <c r="BN589" i="2"/>
  <c r="BN590" i="2"/>
  <c r="BN3" i="2"/>
  <c r="BX4" i="2"/>
  <c r="BX5" i="2"/>
  <c r="BX6" i="2"/>
  <c r="BX7" i="2"/>
  <c r="BX8" i="2"/>
  <c r="BX9" i="2"/>
  <c r="BX10" i="2"/>
  <c r="BX11" i="2"/>
  <c r="BX12" i="2"/>
  <c r="BX13" i="2"/>
  <c r="BX14" i="2"/>
  <c r="BX15" i="2"/>
  <c r="BX16" i="2"/>
  <c r="BX17" i="2"/>
  <c r="BX18" i="2"/>
  <c r="BX19" i="2"/>
  <c r="BX20" i="2"/>
  <c r="BX21" i="2"/>
  <c r="BX22" i="2"/>
  <c r="BX23" i="2"/>
  <c r="BX24" i="2"/>
  <c r="BX25" i="2"/>
  <c r="BX26" i="2"/>
  <c r="BX27" i="2"/>
  <c r="BX28" i="2"/>
  <c r="BX29" i="2"/>
  <c r="BX30" i="2"/>
  <c r="BX31" i="2"/>
  <c r="BX32" i="2"/>
  <c r="BX33" i="2"/>
  <c r="BX34" i="2"/>
  <c r="BX35" i="2"/>
  <c r="BX36" i="2"/>
  <c r="BX37" i="2"/>
  <c r="BX39" i="2"/>
  <c r="BX40" i="2"/>
  <c r="BX41" i="2"/>
  <c r="BX42" i="2"/>
  <c r="BX43" i="2"/>
  <c r="BX44" i="2"/>
  <c r="BX45" i="2"/>
  <c r="BX46" i="2"/>
  <c r="BX47" i="2"/>
  <c r="BX48" i="2"/>
  <c r="BX49" i="2"/>
  <c r="BX50" i="2"/>
  <c r="BX51" i="2"/>
  <c r="BX52" i="2"/>
  <c r="BX53" i="2"/>
  <c r="BX54" i="2"/>
  <c r="BX55" i="2"/>
  <c r="BX56" i="2"/>
  <c r="BX57" i="2"/>
  <c r="BX58" i="2"/>
  <c r="BX59" i="2"/>
  <c r="BX60" i="2"/>
  <c r="BX61" i="2"/>
  <c r="BX62" i="2"/>
  <c r="BX63" i="2"/>
  <c r="BX64" i="2"/>
  <c r="BX65" i="2"/>
  <c r="BX66" i="2"/>
  <c r="BX67" i="2"/>
  <c r="BX68" i="2"/>
  <c r="BX69" i="2"/>
  <c r="BX70" i="2"/>
  <c r="BX71" i="2"/>
  <c r="BX72" i="2"/>
  <c r="BX73" i="2"/>
  <c r="BX74" i="2"/>
  <c r="BX76" i="2"/>
  <c r="BX77" i="2"/>
  <c r="BX78" i="2"/>
  <c r="BX79" i="2"/>
  <c r="BX80" i="2"/>
  <c r="BX81" i="2"/>
  <c r="BX82" i="2"/>
  <c r="BX83" i="2"/>
  <c r="BX84" i="2"/>
  <c r="BX85" i="2"/>
  <c r="BX86" i="2"/>
  <c r="BX87" i="2"/>
  <c r="BX88" i="2"/>
  <c r="BX89" i="2"/>
  <c r="BX90" i="2"/>
  <c r="BX91" i="2"/>
  <c r="BX92" i="2"/>
  <c r="BX93" i="2"/>
  <c r="BX94" i="2"/>
  <c r="BX95" i="2"/>
  <c r="BX96" i="2"/>
  <c r="BX97" i="2"/>
  <c r="BX98" i="2"/>
  <c r="BX99" i="2"/>
  <c r="BX100" i="2"/>
  <c r="BX101" i="2"/>
  <c r="BX102" i="2"/>
  <c r="BX103" i="2"/>
  <c r="BX104" i="2"/>
  <c r="BX105" i="2"/>
  <c r="BX106" i="2"/>
  <c r="BX107" i="2"/>
  <c r="BX108" i="2"/>
  <c r="BX109" i="2"/>
  <c r="BX110" i="2"/>
  <c r="BX111" i="2"/>
  <c r="BX112" i="2"/>
  <c r="BX113" i="2"/>
  <c r="BX114" i="2"/>
  <c r="BX115" i="2"/>
  <c r="BX116" i="2"/>
  <c r="BX117" i="2"/>
  <c r="BX118" i="2"/>
  <c r="BX119" i="2"/>
  <c r="BX120" i="2"/>
  <c r="BX121" i="2"/>
  <c r="BX122" i="2"/>
  <c r="BX123" i="2"/>
  <c r="BX124" i="2"/>
  <c r="BX125" i="2"/>
  <c r="BX126" i="2"/>
  <c r="BX127" i="2"/>
  <c r="BX128" i="2"/>
  <c r="BX129" i="2"/>
  <c r="BX130" i="2"/>
  <c r="BX131" i="2"/>
  <c r="BX132" i="2"/>
  <c r="BX133" i="2"/>
  <c r="BX134" i="2"/>
  <c r="BX135" i="2"/>
  <c r="BX137" i="2"/>
  <c r="BX138" i="2"/>
  <c r="BX139" i="2"/>
  <c r="BX140" i="2"/>
  <c r="BX141" i="2"/>
  <c r="BX142" i="2"/>
  <c r="BX143" i="2"/>
  <c r="BX144" i="2"/>
  <c r="BX145" i="2"/>
  <c r="BX146" i="2"/>
  <c r="BX147" i="2"/>
  <c r="BX148" i="2"/>
  <c r="BX149" i="2"/>
  <c r="BX150" i="2"/>
  <c r="BX151" i="2"/>
  <c r="BX152" i="2"/>
  <c r="BX153" i="2"/>
  <c r="BX154" i="2"/>
  <c r="BX155" i="2"/>
  <c r="BX156" i="2"/>
  <c r="BX157" i="2"/>
  <c r="BX158" i="2"/>
  <c r="BX159" i="2"/>
  <c r="BX160" i="2"/>
  <c r="BX161" i="2"/>
  <c r="BX162" i="2"/>
  <c r="BX163" i="2"/>
  <c r="BX164" i="2"/>
  <c r="BX165" i="2"/>
  <c r="BX166" i="2"/>
  <c r="BX167" i="2"/>
  <c r="BX168" i="2"/>
  <c r="BX169" i="2"/>
  <c r="BX170" i="2"/>
  <c r="BX171" i="2"/>
  <c r="BX172" i="2"/>
  <c r="BX173" i="2"/>
  <c r="BX174" i="2"/>
  <c r="BX175" i="2"/>
  <c r="BX176" i="2"/>
  <c r="BX177" i="2"/>
  <c r="BX178" i="2"/>
  <c r="BX179" i="2"/>
  <c r="BX180" i="2"/>
  <c r="BX181" i="2"/>
  <c r="BX182" i="2"/>
  <c r="BX183" i="2"/>
  <c r="BX184" i="2"/>
  <c r="BX185" i="2"/>
  <c r="BX186" i="2"/>
  <c r="BX187" i="2"/>
  <c r="BX188" i="2"/>
  <c r="BX189" i="2"/>
  <c r="BX190" i="2"/>
  <c r="BX191" i="2"/>
  <c r="BX192" i="2"/>
  <c r="BX193" i="2"/>
  <c r="BX194" i="2"/>
  <c r="BX195" i="2"/>
  <c r="BX196" i="2"/>
  <c r="BX197" i="2"/>
  <c r="BX198" i="2"/>
  <c r="BX199" i="2"/>
  <c r="BX200" i="2"/>
  <c r="BX201" i="2"/>
  <c r="BX202" i="2"/>
  <c r="BX203" i="2"/>
  <c r="BX204" i="2"/>
  <c r="BX205" i="2"/>
  <c r="BX206" i="2"/>
  <c r="BX207" i="2"/>
  <c r="BX208" i="2"/>
  <c r="BX209" i="2"/>
  <c r="BX210" i="2"/>
  <c r="BX211" i="2"/>
  <c r="BX212" i="2"/>
  <c r="BX213" i="2"/>
  <c r="BX216" i="2"/>
  <c r="BX217" i="2"/>
  <c r="BX218" i="2"/>
  <c r="BX219" i="2"/>
  <c r="BX220" i="2"/>
  <c r="BX221" i="2"/>
  <c r="BX222" i="2"/>
  <c r="BX234" i="2"/>
  <c r="BX235" i="2"/>
  <c r="BX236" i="2"/>
  <c r="BX237" i="2"/>
  <c r="BX238" i="2"/>
  <c r="BX239" i="2"/>
  <c r="BX240" i="2"/>
  <c r="BX241" i="2"/>
  <c r="BX242" i="2"/>
  <c r="BX243" i="2"/>
  <c r="BX244" i="2"/>
  <c r="BX245" i="2"/>
  <c r="BX246" i="2"/>
  <c r="BX247" i="2"/>
  <c r="BX248" i="2"/>
  <c r="BX249" i="2"/>
  <c r="BX250" i="2"/>
  <c r="BX251" i="2"/>
  <c r="BX252" i="2"/>
  <c r="BX253" i="2"/>
  <c r="BX254" i="2"/>
  <c r="BX255" i="2"/>
  <c r="BX256" i="2"/>
  <c r="BX257" i="2"/>
  <c r="BX279" i="2"/>
  <c r="BX280" i="2"/>
  <c r="BX281" i="2"/>
  <c r="BX282" i="2"/>
  <c r="BX283" i="2"/>
  <c r="BX284" i="2"/>
  <c r="BX285" i="2"/>
  <c r="BX286" i="2"/>
  <c r="BX287" i="2"/>
  <c r="BX288" i="2"/>
  <c r="BX289" i="2"/>
  <c r="BX290" i="2"/>
  <c r="BX291" i="2"/>
  <c r="BX292" i="2"/>
  <c r="BX293" i="2"/>
  <c r="BX294" i="2"/>
  <c r="BX295" i="2"/>
  <c r="BX296" i="2"/>
  <c r="BX297" i="2"/>
  <c r="BX298" i="2"/>
  <c r="BX299" i="2"/>
  <c r="BX300" i="2"/>
  <c r="BX301" i="2"/>
  <c r="BX302" i="2"/>
  <c r="BX303" i="2"/>
  <c r="BX304" i="2"/>
  <c r="BX305" i="2"/>
  <c r="BX306" i="2"/>
  <c r="BX307" i="2"/>
  <c r="BX308" i="2"/>
  <c r="BX309" i="2"/>
  <c r="BX310" i="2"/>
  <c r="BX311" i="2"/>
  <c r="BX312" i="2"/>
  <c r="BX313" i="2"/>
  <c r="BX314" i="2"/>
  <c r="BX315" i="2"/>
  <c r="BX316" i="2"/>
  <c r="BX317" i="2"/>
  <c r="BX319" i="2"/>
  <c r="BX320" i="2"/>
  <c r="BX321" i="2"/>
  <c r="BX322" i="2"/>
  <c r="BX323" i="2"/>
  <c r="BX324" i="2"/>
  <c r="BX325" i="2"/>
  <c r="BX326" i="2"/>
  <c r="BX327" i="2"/>
  <c r="BX328" i="2"/>
  <c r="BX329" i="2"/>
  <c r="BX330" i="2"/>
  <c r="BX331" i="2"/>
  <c r="BX332" i="2"/>
  <c r="BX333" i="2"/>
  <c r="BX334" i="2"/>
  <c r="BX335" i="2"/>
  <c r="BX336" i="2"/>
  <c r="BX337" i="2"/>
  <c r="BX338" i="2"/>
  <c r="BX339" i="2"/>
  <c r="BX340" i="2"/>
  <c r="BX341" i="2"/>
  <c r="BX342" i="2"/>
  <c r="BX343" i="2"/>
  <c r="BX344" i="2"/>
  <c r="BX345" i="2"/>
  <c r="BX346" i="2"/>
  <c r="BX347" i="2"/>
  <c r="BX348" i="2"/>
  <c r="BX349" i="2"/>
  <c r="BX350" i="2"/>
  <c r="BX351" i="2"/>
  <c r="BX352" i="2"/>
  <c r="BX353" i="2"/>
  <c r="BX354" i="2"/>
  <c r="BX355" i="2"/>
  <c r="BX356" i="2"/>
  <c r="BX357" i="2"/>
  <c r="BX358" i="2"/>
  <c r="BX359" i="2"/>
  <c r="BX360" i="2"/>
  <c r="BX361" i="2"/>
  <c r="BX362" i="2"/>
  <c r="BX363" i="2"/>
  <c r="BX364" i="2"/>
  <c r="BX365" i="2"/>
  <c r="BX366" i="2"/>
  <c r="BX367" i="2"/>
  <c r="BX368" i="2"/>
  <c r="BX369" i="2"/>
  <c r="BX370" i="2"/>
  <c r="BX371" i="2"/>
  <c r="BX372" i="2"/>
  <c r="BX373" i="2"/>
  <c r="BX374" i="2"/>
  <c r="BX375" i="2"/>
  <c r="BX376" i="2"/>
  <c r="BX377" i="2"/>
  <c r="BX378" i="2"/>
  <c r="BX379" i="2"/>
  <c r="BX380" i="2"/>
  <c r="BX381" i="2"/>
  <c r="BX382" i="2"/>
  <c r="BX383" i="2"/>
  <c r="BX384" i="2"/>
  <c r="BX385" i="2"/>
  <c r="BX386" i="2"/>
  <c r="BX387" i="2"/>
  <c r="BX388" i="2"/>
  <c r="BX389" i="2"/>
  <c r="BX390" i="2"/>
  <c r="BX392" i="2"/>
  <c r="BX393" i="2"/>
  <c r="BX394" i="2"/>
  <c r="BX395" i="2"/>
  <c r="BX396" i="2"/>
  <c r="BX397" i="2"/>
  <c r="BX398" i="2"/>
  <c r="BX399" i="2"/>
  <c r="BX400" i="2"/>
  <c r="BX401" i="2"/>
  <c r="BX402" i="2"/>
  <c r="BX403" i="2"/>
  <c r="BX404" i="2"/>
  <c r="BX405" i="2"/>
  <c r="BX406" i="2"/>
  <c r="BX407" i="2"/>
  <c r="BX408" i="2"/>
  <c r="BX409" i="2"/>
  <c r="BX410" i="2"/>
  <c r="BX411" i="2"/>
  <c r="BX412" i="2"/>
  <c r="BX413" i="2"/>
  <c r="BX414" i="2"/>
  <c r="BX415" i="2"/>
  <c r="BX416" i="2"/>
  <c r="BX417" i="2"/>
  <c r="BX418" i="2"/>
  <c r="BX419" i="2"/>
  <c r="BX420" i="2"/>
  <c r="BX421" i="2"/>
  <c r="BX422" i="2"/>
  <c r="BX423" i="2"/>
  <c r="BX424" i="2"/>
  <c r="BX425" i="2"/>
  <c r="BX426" i="2"/>
  <c r="BX427" i="2"/>
  <c r="BX428" i="2"/>
  <c r="BX429" i="2"/>
  <c r="BX430" i="2"/>
  <c r="BX431" i="2"/>
  <c r="BX432" i="2"/>
  <c r="BX433" i="2"/>
  <c r="BX434" i="2"/>
  <c r="BX435" i="2"/>
  <c r="BX436" i="2"/>
  <c r="BX437" i="2"/>
  <c r="BX438" i="2"/>
  <c r="BX439" i="2"/>
  <c r="BX440" i="2"/>
  <c r="BX441" i="2"/>
  <c r="BX442" i="2"/>
  <c r="BX443" i="2"/>
  <c r="BX444" i="2"/>
  <c r="BX445" i="2"/>
  <c r="BX446" i="2"/>
  <c r="BX447" i="2"/>
  <c r="BX448" i="2"/>
  <c r="BX449" i="2"/>
  <c r="BX450" i="2"/>
  <c r="BX451" i="2"/>
  <c r="BX452" i="2"/>
  <c r="BX453" i="2"/>
  <c r="BX454" i="2"/>
  <c r="BX455" i="2"/>
  <c r="BX456" i="2"/>
  <c r="BX457" i="2"/>
  <c r="BX458" i="2"/>
  <c r="BX459" i="2"/>
  <c r="BX460" i="2"/>
  <c r="BX461" i="2"/>
  <c r="BX462" i="2"/>
  <c r="BX463" i="2"/>
  <c r="BX505" i="2"/>
  <c r="BX506" i="2"/>
  <c r="BX507" i="2"/>
  <c r="BX508" i="2"/>
  <c r="BX509" i="2"/>
  <c r="BX510" i="2"/>
  <c r="BX511" i="2"/>
  <c r="BX512" i="2"/>
  <c r="BX513" i="2"/>
  <c r="BX514" i="2"/>
  <c r="BX516" i="2"/>
  <c r="BX517" i="2"/>
  <c r="BX518" i="2"/>
  <c r="BX533" i="2"/>
  <c r="BX534" i="2"/>
  <c r="BX535" i="2"/>
  <c r="BX536" i="2"/>
  <c r="BX537" i="2"/>
  <c r="BX538" i="2"/>
  <c r="BX539" i="2"/>
  <c r="BX540" i="2"/>
  <c r="BX541" i="2"/>
  <c r="BX542" i="2"/>
  <c r="BX548" i="2"/>
  <c r="BX549" i="2"/>
  <c r="BX550" i="2"/>
  <c r="BX551" i="2"/>
  <c r="BX552" i="2"/>
  <c r="BX553" i="2"/>
  <c r="BX554" i="2"/>
  <c r="BX555" i="2"/>
  <c r="BX556" i="2"/>
  <c r="BX557" i="2"/>
  <c r="BX558" i="2"/>
  <c r="BX560" i="2"/>
  <c r="BX562" i="2"/>
  <c r="BX563" i="2"/>
  <c r="BX564" i="2"/>
  <c r="BX565" i="2"/>
  <c r="BX566" i="2"/>
  <c r="BX567" i="2"/>
  <c r="BX568" i="2"/>
  <c r="BX569" i="2"/>
  <c r="BX570" i="2"/>
  <c r="BX571" i="2"/>
  <c r="BX572" i="2"/>
  <c r="BX573" i="2"/>
  <c r="BX579" i="2"/>
  <c r="BX580" i="2"/>
  <c r="BX581" i="2"/>
  <c r="BX582" i="2"/>
  <c r="BX583" i="2"/>
  <c r="BX584" i="2"/>
  <c r="BX585" i="2"/>
  <c r="BX586" i="2"/>
  <c r="BX587" i="2"/>
  <c r="BX588" i="2"/>
  <c r="BX589" i="2"/>
  <c r="BX590" i="2"/>
  <c r="BX3" i="2"/>
  <c r="CE5" i="2"/>
  <c r="CE6" i="2"/>
  <c r="CE7" i="2"/>
  <c r="CE8" i="2"/>
  <c r="CE9" i="2"/>
  <c r="CE10" i="2"/>
  <c r="CE11" i="2"/>
  <c r="CE12" i="2"/>
  <c r="CE13" i="2"/>
  <c r="CE14" i="2"/>
  <c r="CE15" i="2"/>
  <c r="CE16" i="2"/>
  <c r="CE18" i="2"/>
  <c r="CE19" i="2"/>
  <c r="CE20" i="2"/>
  <c r="CE21" i="2"/>
  <c r="CE22" i="2"/>
  <c r="CE23" i="2"/>
  <c r="CE24" i="2"/>
  <c r="CE25" i="2"/>
  <c r="CE26" i="2"/>
  <c r="CE27" i="2"/>
  <c r="CE28" i="2"/>
  <c r="CE29" i="2"/>
  <c r="CE30" i="2"/>
  <c r="CE31" i="2"/>
  <c r="CE32" i="2"/>
  <c r="CE33" i="2"/>
  <c r="CE34" i="2"/>
  <c r="CE35" i="2"/>
  <c r="CE36" i="2"/>
  <c r="CE37" i="2"/>
  <c r="CE39" i="2"/>
  <c r="CE41" i="2"/>
  <c r="CE42" i="2"/>
  <c r="CE43" i="2"/>
  <c r="CE44" i="2"/>
  <c r="CE45" i="2"/>
  <c r="CE46" i="2"/>
  <c r="CE47" i="2"/>
  <c r="CE48" i="2"/>
  <c r="CE49" i="2"/>
  <c r="CE50" i="2"/>
  <c r="CE51" i="2"/>
  <c r="CE53" i="2"/>
  <c r="CE54" i="2"/>
  <c r="CE55" i="2"/>
  <c r="CE56" i="2"/>
  <c r="CE57" i="2"/>
  <c r="CE58" i="2"/>
  <c r="CE59" i="2"/>
  <c r="CE60" i="2"/>
  <c r="CE61" i="2"/>
  <c r="CE62" i="2"/>
  <c r="CE63" i="2"/>
  <c r="CE66" i="2"/>
  <c r="CE67" i="2"/>
  <c r="CE68" i="2"/>
  <c r="CE69" i="2"/>
  <c r="CE70" i="2"/>
  <c r="CE71" i="2"/>
  <c r="CE72" i="2"/>
  <c r="CE73" i="2"/>
  <c r="CE74" i="2"/>
  <c r="CE76" i="2"/>
  <c r="CE78" i="2"/>
  <c r="CE79" i="2"/>
  <c r="CE80" i="2"/>
  <c r="CE81" i="2"/>
  <c r="CE82" i="2"/>
  <c r="CE83" i="2"/>
  <c r="CE84" i="2"/>
  <c r="CE85" i="2"/>
  <c r="CE86" i="2"/>
  <c r="CE87" i="2"/>
  <c r="CE88" i="2"/>
  <c r="CE90" i="2"/>
  <c r="CE91" i="2"/>
  <c r="CE92" i="2"/>
  <c r="CE93" i="2"/>
  <c r="CE94" i="2"/>
  <c r="CE95" i="2"/>
  <c r="CE96" i="2"/>
  <c r="CE97" i="2"/>
  <c r="CE98" i="2"/>
  <c r="CE99" i="2"/>
  <c r="CE100" i="2"/>
  <c r="CE102" i="2"/>
  <c r="CE104" i="2"/>
  <c r="CE105" i="2"/>
  <c r="CE106" i="2"/>
  <c r="CE107" i="2"/>
  <c r="CE108" i="2"/>
  <c r="CE109" i="2"/>
  <c r="CE110" i="2"/>
  <c r="CE111" i="2"/>
  <c r="CE112" i="2"/>
  <c r="CE114" i="2"/>
  <c r="CE115" i="2"/>
  <c r="CE116" i="2"/>
  <c r="CE117" i="2"/>
  <c r="CE118" i="2"/>
  <c r="CE119" i="2"/>
  <c r="CE120" i="2"/>
  <c r="CE121" i="2"/>
  <c r="CE122" i="2"/>
  <c r="CE123" i="2"/>
  <c r="CE124" i="2"/>
  <c r="CE127" i="2"/>
  <c r="CE128" i="2"/>
  <c r="CE129" i="2"/>
  <c r="CE130" i="2"/>
  <c r="CE131" i="2"/>
  <c r="CE132" i="2"/>
  <c r="CE133" i="2"/>
  <c r="CE134" i="2"/>
  <c r="CE135" i="2"/>
  <c r="CE137" i="2"/>
  <c r="CE139" i="2"/>
  <c r="CE140" i="2"/>
  <c r="CE141" i="2"/>
  <c r="CE142" i="2"/>
  <c r="CE143" i="2"/>
  <c r="CE144" i="2"/>
  <c r="CE145" i="2"/>
  <c r="CE146" i="2"/>
  <c r="CE147" i="2"/>
  <c r="CE148" i="2"/>
  <c r="CE150" i="2"/>
  <c r="CE151" i="2"/>
  <c r="CE152" i="2"/>
  <c r="CE153" i="2"/>
  <c r="CE154" i="2"/>
  <c r="CE155" i="2"/>
  <c r="CE156" i="2"/>
  <c r="CE157" i="2"/>
  <c r="CE158" i="2"/>
  <c r="CE159" i="2"/>
  <c r="CE160" i="2"/>
  <c r="CE161" i="2"/>
  <c r="CE162" i="2"/>
  <c r="CE163" i="2"/>
  <c r="CE164" i="2"/>
  <c r="CE165" i="2"/>
  <c r="CE166" i="2"/>
  <c r="CE167" i="2"/>
  <c r="CE168" i="2"/>
  <c r="CE169" i="2"/>
  <c r="CE170" i="2"/>
  <c r="CE171" i="2"/>
  <c r="CE172" i="2"/>
  <c r="CE173" i="2"/>
  <c r="CE174" i="2"/>
  <c r="CE175" i="2"/>
  <c r="CE176" i="2"/>
  <c r="CE177" i="2"/>
  <c r="CE178" i="2"/>
  <c r="CE179" i="2"/>
  <c r="CE180" i="2"/>
  <c r="CE181" i="2"/>
  <c r="CE182" i="2"/>
  <c r="CE183" i="2"/>
  <c r="CE184" i="2"/>
  <c r="CE185" i="2"/>
  <c r="CE186" i="2"/>
  <c r="CE187" i="2"/>
  <c r="CE189" i="2"/>
  <c r="CE191" i="2"/>
  <c r="CE192" i="2"/>
  <c r="CE193" i="2"/>
  <c r="CE194" i="2"/>
  <c r="CE195" i="2"/>
  <c r="CE196" i="2"/>
  <c r="CE197" i="2"/>
  <c r="CE198" i="2"/>
  <c r="CE199" i="2"/>
  <c r="CE201" i="2"/>
  <c r="CE203" i="2"/>
  <c r="CE204" i="2"/>
  <c r="CE205" i="2"/>
  <c r="CE206" i="2"/>
  <c r="CE207" i="2"/>
  <c r="CE208" i="2"/>
  <c r="CE209" i="2"/>
  <c r="CE210" i="2"/>
  <c r="CE211" i="2"/>
  <c r="CE212" i="2"/>
  <c r="CE213" i="2"/>
  <c r="CE214" i="2"/>
  <c r="CE215" i="2"/>
  <c r="CE216" i="2"/>
  <c r="CE217" i="2"/>
  <c r="CE218" i="2"/>
  <c r="CE219" i="2"/>
  <c r="CE220" i="2"/>
  <c r="CE221" i="2"/>
  <c r="CE222" i="2"/>
  <c r="CE234" i="2"/>
  <c r="CE235" i="2"/>
  <c r="CE236" i="2"/>
  <c r="CE237" i="2"/>
  <c r="CE238" i="2"/>
  <c r="CE239" i="2"/>
  <c r="CE240" i="2"/>
  <c r="CE241" i="2"/>
  <c r="CE242" i="2"/>
  <c r="CE243" i="2"/>
  <c r="CE244" i="2"/>
  <c r="CE245" i="2"/>
  <c r="CE246" i="2"/>
  <c r="CE248" i="2"/>
  <c r="CE250" i="2"/>
  <c r="CE251" i="2"/>
  <c r="CE252" i="2"/>
  <c r="CE253" i="2"/>
  <c r="CE254" i="2"/>
  <c r="CE255" i="2"/>
  <c r="CE256" i="2"/>
  <c r="CE257" i="2"/>
  <c r="CE279" i="2"/>
  <c r="CE283" i="2"/>
  <c r="CE284" i="2"/>
  <c r="CE285" i="2"/>
  <c r="CE286" i="2"/>
  <c r="CE287" i="2"/>
  <c r="CE288" i="2"/>
  <c r="CE289" i="2"/>
  <c r="CE290" i="2"/>
  <c r="CE291" i="2"/>
  <c r="CE292" i="2"/>
  <c r="CE293" i="2"/>
  <c r="CE294" i="2"/>
  <c r="CE297" i="2"/>
  <c r="CE298" i="2"/>
  <c r="CE299" i="2"/>
  <c r="CE300" i="2"/>
  <c r="CE301" i="2"/>
  <c r="CE302" i="2"/>
  <c r="CE303" i="2"/>
  <c r="CE304" i="2"/>
  <c r="CE305" i="2"/>
  <c r="CE306" i="2"/>
  <c r="CE307" i="2"/>
  <c r="CE308" i="2"/>
  <c r="CE309" i="2"/>
  <c r="CE310" i="2"/>
  <c r="CE311" i="2"/>
  <c r="CE312" i="2"/>
  <c r="CE313" i="2"/>
  <c r="CE314" i="2"/>
  <c r="CE315" i="2"/>
  <c r="CE316" i="2"/>
  <c r="CE317" i="2"/>
  <c r="CE319" i="2"/>
  <c r="CE320" i="2"/>
  <c r="CE321" i="2"/>
  <c r="CE322" i="2"/>
  <c r="CE323" i="2"/>
  <c r="CE324" i="2"/>
  <c r="CE325" i="2"/>
  <c r="CE326" i="2"/>
  <c r="CE327" i="2"/>
  <c r="CE328" i="2"/>
  <c r="CE329" i="2"/>
  <c r="CE330" i="2"/>
  <c r="CE331" i="2"/>
  <c r="CE332" i="2"/>
  <c r="CE333" i="2"/>
  <c r="CE334" i="2"/>
  <c r="CE335" i="2"/>
  <c r="CE336" i="2"/>
  <c r="CE337" i="2"/>
  <c r="CE338" i="2"/>
  <c r="CE339" i="2"/>
  <c r="CE340" i="2"/>
  <c r="CE341" i="2"/>
  <c r="CE342" i="2"/>
  <c r="CE343" i="2"/>
  <c r="CE345" i="2"/>
  <c r="CE346" i="2"/>
  <c r="CE347" i="2"/>
  <c r="CE348" i="2"/>
  <c r="CE349" i="2"/>
  <c r="CE350" i="2"/>
  <c r="CE351" i="2"/>
  <c r="CE352" i="2"/>
  <c r="CE353" i="2"/>
  <c r="CE354" i="2"/>
  <c r="CE355" i="2"/>
  <c r="CE357" i="2"/>
  <c r="CE358" i="2"/>
  <c r="CE359" i="2"/>
  <c r="CE360" i="2"/>
  <c r="CE361" i="2"/>
  <c r="CE362" i="2"/>
  <c r="CE363" i="2"/>
  <c r="CE364" i="2"/>
  <c r="CE365" i="2"/>
  <c r="CE366" i="2"/>
  <c r="CE367" i="2"/>
  <c r="CE369" i="2"/>
  <c r="CE370" i="2"/>
  <c r="CE371" i="2"/>
  <c r="CE372" i="2"/>
  <c r="CE373" i="2"/>
  <c r="CE374" i="2"/>
  <c r="CE375" i="2"/>
  <c r="CE376" i="2"/>
  <c r="CE377" i="2"/>
  <c r="CE378" i="2"/>
  <c r="CE379" i="2"/>
  <c r="CE382" i="2"/>
  <c r="CE383" i="2"/>
  <c r="CE384" i="2"/>
  <c r="CE385" i="2"/>
  <c r="CE386" i="2"/>
  <c r="CE387" i="2"/>
  <c r="CE388" i="2"/>
  <c r="CE389" i="2"/>
  <c r="CE390" i="2"/>
  <c r="CE392" i="2"/>
  <c r="CE393" i="2"/>
  <c r="CE394" i="2"/>
  <c r="CE395" i="2"/>
  <c r="CE396" i="2"/>
  <c r="CE397" i="2"/>
  <c r="CE398" i="2"/>
  <c r="CE399" i="2"/>
  <c r="CE400" i="2"/>
  <c r="CE401" i="2"/>
  <c r="CE402" i="2"/>
  <c r="CE403" i="2"/>
  <c r="CE404" i="2"/>
  <c r="CE405" i="2"/>
  <c r="CE406" i="2"/>
  <c r="CE407" i="2"/>
  <c r="CE408" i="2"/>
  <c r="CE409" i="2"/>
  <c r="CE410" i="2"/>
  <c r="CE411" i="2"/>
  <c r="CE412" i="2"/>
  <c r="CE413" i="2"/>
  <c r="CE414" i="2"/>
  <c r="CE415" i="2"/>
  <c r="CE416" i="2"/>
  <c r="CE417" i="2"/>
  <c r="CE418" i="2"/>
  <c r="CE419" i="2"/>
  <c r="CE420" i="2"/>
  <c r="CE421" i="2"/>
  <c r="CE422" i="2"/>
  <c r="CE423" i="2"/>
  <c r="CE424" i="2"/>
  <c r="CE425" i="2"/>
  <c r="CE426" i="2"/>
  <c r="CE427" i="2"/>
  <c r="CE428" i="2"/>
  <c r="CE429" i="2"/>
  <c r="CE430" i="2"/>
  <c r="CE431" i="2"/>
  <c r="CE432" i="2"/>
  <c r="CE433" i="2"/>
  <c r="CE434" i="2"/>
  <c r="CE435" i="2"/>
  <c r="CE436" i="2"/>
  <c r="CE437" i="2"/>
  <c r="CE438" i="2"/>
  <c r="CE439" i="2"/>
  <c r="CE440" i="2"/>
  <c r="CE441" i="2"/>
  <c r="CE442" i="2"/>
  <c r="CE443" i="2"/>
  <c r="CE444" i="2"/>
  <c r="CE445" i="2"/>
  <c r="CE446" i="2"/>
  <c r="CE447" i="2"/>
  <c r="CE448" i="2"/>
  <c r="CE449" i="2"/>
  <c r="CE450" i="2"/>
  <c r="CE451" i="2"/>
  <c r="CE452" i="2"/>
  <c r="CE453" i="2"/>
  <c r="CE454" i="2"/>
  <c r="CE455" i="2"/>
  <c r="CE456" i="2"/>
  <c r="CE457" i="2"/>
  <c r="CE458" i="2"/>
  <c r="CE459" i="2"/>
  <c r="CE460" i="2"/>
  <c r="CE461" i="2"/>
  <c r="CE462" i="2"/>
  <c r="CE463" i="2"/>
  <c r="CE505" i="2"/>
  <c r="CE506" i="2"/>
  <c r="CE507" i="2"/>
  <c r="CE508" i="2"/>
  <c r="CE509" i="2"/>
  <c r="CE510" i="2"/>
  <c r="CE511" i="2"/>
  <c r="CE512" i="2"/>
  <c r="CE513" i="2"/>
  <c r="CE514" i="2"/>
  <c r="CE516" i="2"/>
  <c r="CE517" i="2"/>
  <c r="CE518" i="2"/>
  <c r="CE533" i="2"/>
  <c r="CE534" i="2"/>
  <c r="CE535" i="2"/>
  <c r="CE536" i="2"/>
  <c r="CE537" i="2"/>
  <c r="CE538" i="2"/>
  <c r="CE539" i="2"/>
  <c r="CE540" i="2"/>
  <c r="CE541" i="2"/>
  <c r="CE542" i="2"/>
  <c r="CE548" i="2"/>
  <c r="CE549" i="2"/>
  <c r="CE550" i="2"/>
  <c r="CE551" i="2"/>
  <c r="CE552" i="2"/>
  <c r="CE553" i="2"/>
  <c r="CE554" i="2"/>
  <c r="CE555" i="2"/>
  <c r="CE556" i="2"/>
  <c r="CE557" i="2"/>
  <c r="CE558" i="2"/>
  <c r="CE560" i="2"/>
  <c r="CE562" i="2"/>
  <c r="CE563" i="2"/>
  <c r="CE564" i="2"/>
  <c r="CE565" i="2"/>
  <c r="CE566" i="2"/>
  <c r="CE567" i="2"/>
  <c r="CE568" i="2"/>
  <c r="CE569" i="2"/>
  <c r="CE570" i="2"/>
  <c r="CE571" i="2"/>
  <c r="CE572" i="2"/>
  <c r="CE573" i="2"/>
  <c r="CE579" i="2"/>
  <c r="CE580" i="2"/>
  <c r="CE581" i="2"/>
  <c r="CE582" i="2"/>
  <c r="CE583" i="2"/>
  <c r="CE584" i="2"/>
  <c r="CE585" i="2"/>
  <c r="CE586" i="2"/>
  <c r="CE587" i="2"/>
  <c r="CE588" i="2"/>
  <c r="CE589" i="2"/>
  <c r="CE590" i="2"/>
  <c r="CE3" i="2"/>
  <c r="CL4" i="2"/>
  <c r="CL5" i="2"/>
  <c r="CL6" i="2"/>
  <c r="CL7" i="2"/>
  <c r="CL8" i="2"/>
  <c r="CL9" i="2"/>
  <c r="CL10" i="2"/>
  <c r="CL11" i="2"/>
  <c r="CL12" i="2"/>
  <c r="CL13" i="2"/>
  <c r="CL14" i="2"/>
  <c r="CL15" i="2"/>
  <c r="CL16" i="2"/>
  <c r="CL17" i="2"/>
  <c r="CL18" i="2"/>
  <c r="CL19" i="2"/>
  <c r="CL20" i="2"/>
  <c r="CL21" i="2"/>
  <c r="CL22" i="2"/>
  <c r="CL23" i="2"/>
  <c r="CL24" i="2"/>
  <c r="CL25" i="2"/>
  <c r="CL26" i="2"/>
  <c r="CL27" i="2"/>
  <c r="CL28" i="2"/>
  <c r="CL29" i="2"/>
  <c r="CL30" i="2"/>
  <c r="CL31" i="2"/>
  <c r="CL32" i="2"/>
  <c r="CL33" i="2"/>
  <c r="CL34" i="2"/>
  <c r="CL35" i="2"/>
  <c r="CL36" i="2"/>
  <c r="CL37" i="2"/>
  <c r="CL39" i="2"/>
  <c r="CL44" i="2"/>
  <c r="CL45" i="2"/>
  <c r="CL46" i="2"/>
  <c r="CL47" i="2"/>
  <c r="CL48" i="2"/>
  <c r="CL49" i="2"/>
  <c r="CL50" i="2"/>
  <c r="CL51" i="2"/>
  <c r="CL56" i="2"/>
  <c r="CL57" i="2"/>
  <c r="CL58" i="2"/>
  <c r="CL59" i="2"/>
  <c r="CL60" i="2"/>
  <c r="CL61" i="2"/>
  <c r="CL62" i="2"/>
  <c r="CL63" i="2"/>
  <c r="CL68" i="2"/>
  <c r="CL69" i="2"/>
  <c r="CL70" i="2"/>
  <c r="CL71" i="2"/>
  <c r="CL72" i="2"/>
  <c r="CL73" i="2"/>
  <c r="CL74" i="2"/>
  <c r="CL76" i="2"/>
  <c r="CL81" i="2"/>
  <c r="CL82" i="2"/>
  <c r="CL83" i="2"/>
  <c r="CL84" i="2"/>
  <c r="CL85" i="2"/>
  <c r="CL86" i="2"/>
  <c r="CL87" i="2"/>
  <c r="CL88" i="2"/>
  <c r="CL89" i="2"/>
  <c r="CL90" i="2"/>
  <c r="CL91" i="2"/>
  <c r="CL93" i="2"/>
  <c r="CL94" i="2"/>
  <c r="CL95" i="2"/>
  <c r="CL96" i="2"/>
  <c r="CL97" i="2"/>
  <c r="CL98" i="2"/>
  <c r="CL99" i="2"/>
  <c r="CL100" i="2"/>
  <c r="CL105" i="2"/>
  <c r="CL106" i="2"/>
  <c r="CL107" i="2"/>
  <c r="CL108" i="2"/>
  <c r="CL109" i="2"/>
  <c r="CL110" i="2"/>
  <c r="CL111" i="2"/>
  <c r="CL112" i="2"/>
  <c r="CL117" i="2"/>
  <c r="CL118" i="2"/>
  <c r="CL119" i="2"/>
  <c r="CL120" i="2"/>
  <c r="CL121" i="2"/>
  <c r="CL122" i="2"/>
  <c r="CL123" i="2"/>
  <c r="CL124" i="2"/>
  <c r="CL128" i="2"/>
  <c r="CL129" i="2"/>
  <c r="CL130" i="2"/>
  <c r="CL131" i="2"/>
  <c r="CL132" i="2"/>
  <c r="CL133" i="2"/>
  <c r="CL134" i="2"/>
  <c r="CL135" i="2"/>
  <c r="CL137" i="2"/>
  <c r="CL142" i="2"/>
  <c r="CL143" i="2"/>
  <c r="CL144" i="2"/>
  <c r="CL145" i="2"/>
  <c r="CL146" i="2"/>
  <c r="CL147" i="2"/>
  <c r="CL148" i="2"/>
  <c r="CL153" i="2"/>
  <c r="CL154" i="2"/>
  <c r="CL155" i="2"/>
  <c r="CL156" i="2"/>
  <c r="CL157" i="2"/>
  <c r="CL158" i="2"/>
  <c r="CL159" i="2"/>
  <c r="CL160" i="2"/>
  <c r="CL161" i="2"/>
  <c r="CL162" i="2"/>
  <c r="CL163" i="2"/>
  <c r="CL164" i="2"/>
  <c r="CL166" i="2"/>
  <c r="CL167" i="2"/>
  <c r="CL168" i="2"/>
  <c r="CL169" i="2"/>
  <c r="CL170" i="2"/>
  <c r="CL171" i="2"/>
  <c r="CL172" i="2"/>
  <c r="CL173" i="2"/>
  <c r="CL174" i="2"/>
  <c r="CL176" i="2"/>
  <c r="CL178" i="2"/>
  <c r="CL179" i="2"/>
  <c r="CL180" i="2"/>
  <c r="CL181" i="2"/>
  <c r="CL182" i="2"/>
  <c r="CL183" i="2"/>
  <c r="CL184" i="2"/>
  <c r="CL185" i="2"/>
  <c r="CL186" i="2"/>
  <c r="CL187" i="2"/>
  <c r="CL191" i="2"/>
  <c r="CL192" i="2"/>
  <c r="CL193" i="2"/>
  <c r="CL194" i="2"/>
  <c r="CL195" i="2"/>
  <c r="CL196" i="2"/>
  <c r="CL197" i="2"/>
  <c r="CL198" i="2"/>
  <c r="CL199" i="2"/>
  <c r="CL203" i="2"/>
  <c r="CL204" i="2"/>
  <c r="CL205" i="2"/>
  <c r="CL206" i="2"/>
  <c r="CL207" i="2"/>
  <c r="CL208" i="2"/>
  <c r="CL209" i="2"/>
  <c r="CL210" i="2"/>
  <c r="CL211" i="2"/>
  <c r="CL212" i="2"/>
  <c r="CL214" i="2"/>
  <c r="CL215" i="2"/>
  <c r="CL216" i="2"/>
  <c r="CL217" i="2"/>
  <c r="CL218" i="2"/>
  <c r="CL219" i="2"/>
  <c r="CL220" i="2"/>
  <c r="CL221" i="2"/>
  <c r="CL222" i="2"/>
  <c r="CL234" i="2"/>
  <c r="CL239" i="2"/>
  <c r="CL240" i="2"/>
  <c r="CL241" i="2"/>
  <c r="CL242" i="2"/>
  <c r="CL243" i="2"/>
  <c r="CL244" i="2"/>
  <c r="CL245" i="2"/>
  <c r="CL246" i="2"/>
  <c r="CL250" i="2"/>
  <c r="CL251" i="2"/>
  <c r="CL252" i="2"/>
  <c r="CL253" i="2"/>
  <c r="CL254" i="2"/>
  <c r="CL255" i="2"/>
  <c r="CL256" i="2"/>
  <c r="CL257" i="2"/>
  <c r="CL279" i="2"/>
  <c r="CL284" i="2"/>
  <c r="CL285" i="2"/>
  <c r="CL286" i="2"/>
  <c r="CL287" i="2"/>
  <c r="CL288" i="2"/>
  <c r="CL289" i="2"/>
  <c r="CL290" i="2"/>
  <c r="CL291" i="2"/>
  <c r="CL292" i="2"/>
  <c r="CL293" i="2"/>
  <c r="CL294" i="2"/>
  <c r="CL298" i="2"/>
  <c r="CL299" i="2"/>
  <c r="CL300" i="2"/>
  <c r="CL301" i="2"/>
  <c r="CL302" i="2"/>
  <c r="CL303" i="2"/>
  <c r="CL304" i="2"/>
  <c r="CL305" i="2"/>
  <c r="CL306" i="2"/>
  <c r="CL310" i="2"/>
  <c r="CL311" i="2"/>
  <c r="CL312" i="2"/>
  <c r="CL313" i="2"/>
  <c r="CL314" i="2"/>
  <c r="CL315" i="2"/>
  <c r="CL316" i="2"/>
  <c r="CL317" i="2"/>
  <c r="CL319" i="2"/>
  <c r="CL320" i="2"/>
  <c r="CL321" i="2"/>
  <c r="CL322" i="2"/>
  <c r="CL323" i="2"/>
  <c r="CL324" i="2"/>
  <c r="CL325" i="2"/>
  <c r="CL326" i="2"/>
  <c r="CL327" i="2"/>
  <c r="CL328" i="2"/>
  <c r="CL329" i="2"/>
  <c r="CL330" i="2"/>
  <c r="CL331" i="2"/>
  <c r="CL332" i="2"/>
  <c r="CL333" i="2"/>
  <c r="CL334" i="2"/>
  <c r="CL335" i="2"/>
  <c r="CL336" i="2"/>
  <c r="CL337" i="2"/>
  <c r="CL338" i="2"/>
  <c r="CL339" i="2"/>
  <c r="CL340" i="2"/>
  <c r="CL341" i="2"/>
  <c r="CL342" i="2"/>
  <c r="CL343" i="2"/>
  <c r="CL348" i="2"/>
  <c r="CL349" i="2"/>
  <c r="CL350" i="2"/>
  <c r="CL351" i="2"/>
  <c r="CL352" i="2"/>
  <c r="CL353" i="2"/>
  <c r="CL354" i="2"/>
  <c r="CL355" i="2"/>
  <c r="CL360" i="2"/>
  <c r="CL361" i="2"/>
  <c r="CL362" i="2"/>
  <c r="CL363" i="2"/>
  <c r="CL364" i="2"/>
  <c r="CL365" i="2"/>
  <c r="CL366" i="2"/>
  <c r="CL367" i="2"/>
  <c r="CL371" i="2"/>
  <c r="CL372" i="2"/>
  <c r="CL373" i="2"/>
  <c r="CL374" i="2"/>
  <c r="CL375" i="2"/>
  <c r="CL376" i="2"/>
  <c r="CL377" i="2"/>
  <c r="CL378" i="2"/>
  <c r="CL379" i="2"/>
  <c r="CL383" i="2"/>
  <c r="CL384" i="2"/>
  <c r="CL385" i="2"/>
  <c r="CL386" i="2"/>
  <c r="CL387" i="2"/>
  <c r="CL388" i="2"/>
  <c r="CL389" i="2"/>
  <c r="CL390" i="2"/>
  <c r="CL392" i="2"/>
  <c r="CL393" i="2"/>
  <c r="CL394" i="2"/>
  <c r="CL395" i="2"/>
  <c r="CL396" i="2"/>
  <c r="CL397" i="2"/>
  <c r="CL398" i="2"/>
  <c r="CL399" i="2"/>
  <c r="CL400" i="2"/>
  <c r="CL401" i="2"/>
  <c r="CL402" i="2"/>
  <c r="CL403" i="2"/>
  <c r="CL404" i="2"/>
  <c r="CL405" i="2"/>
  <c r="CL406" i="2"/>
  <c r="CL407" i="2"/>
  <c r="CL408" i="2"/>
  <c r="CL409" i="2"/>
  <c r="CL410" i="2"/>
  <c r="CL411" i="2"/>
  <c r="CL412" i="2"/>
  <c r="CL413" i="2"/>
  <c r="CL414" i="2"/>
  <c r="CL415" i="2"/>
  <c r="CL416" i="2"/>
  <c r="CL417" i="2"/>
  <c r="CL418" i="2"/>
  <c r="CL419" i="2"/>
  <c r="CL420" i="2"/>
  <c r="CL421" i="2"/>
  <c r="CL422" i="2"/>
  <c r="CL423" i="2"/>
  <c r="CL424" i="2"/>
  <c r="CL425" i="2"/>
  <c r="CL426" i="2"/>
  <c r="CL427" i="2"/>
  <c r="CL428" i="2"/>
  <c r="CL429" i="2"/>
  <c r="CL430" i="2"/>
  <c r="CL431" i="2"/>
  <c r="CL432" i="2"/>
  <c r="CL433" i="2"/>
  <c r="CL434" i="2"/>
  <c r="CL435" i="2"/>
  <c r="CL436" i="2"/>
  <c r="CL437" i="2"/>
  <c r="CL438" i="2"/>
  <c r="CL439" i="2"/>
  <c r="CL440" i="2"/>
  <c r="CL441" i="2"/>
  <c r="CL442" i="2"/>
  <c r="CL443" i="2"/>
  <c r="CL444" i="2"/>
  <c r="CL445" i="2"/>
  <c r="CL446" i="2"/>
  <c r="CL447" i="2"/>
  <c r="CL448" i="2"/>
  <c r="CL449" i="2"/>
  <c r="CL450" i="2"/>
  <c r="CL451" i="2"/>
  <c r="CL452" i="2"/>
  <c r="CL453" i="2"/>
  <c r="CL454" i="2"/>
  <c r="CL455" i="2"/>
  <c r="CL456" i="2"/>
  <c r="CL457" i="2"/>
  <c r="CL458" i="2"/>
  <c r="CL459" i="2"/>
  <c r="CL460" i="2"/>
  <c r="CL461" i="2"/>
  <c r="CL462" i="2"/>
  <c r="CL463" i="2"/>
  <c r="CL505" i="2"/>
  <c r="CL506" i="2"/>
  <c r="CL507" i="2"/>
  <c r="CL508" i="2"/>
  <c r="CL509" i="2"/>
  <c r="CL510" i="2"/>
  <c r="CL511" i="2"/>
  <c r="CL512" i="2"/>
  <c r="CL513" i="2"/>
  <c r="CL514" i="2"/>
  <c r="CL516" i="2"/>
  <c r="CL517" i="2"/>
  <c r="CL518" i="2"/>
  <c r="CL533" i="2"/>
  <c r="CL534" i="2"/>
  <c r="CL535" i="2"/>
  <c r="CL536" i="2"/>
  <c r="CL537" i="2"/>
  <c r="CL538" i="2"/>
  <c r="CL539" i="2"/>
  <c r="CL540" i="2"/>
  <c r="CL541" i="2"/>
  <c r="CL542" i="2"/>
  <c r="CL548" i="2"/>
  <c r="CL549" i="2"/>
  <c r="CL550" i="2"/>
  <c r="CL551" i="2"/>
  <c r="CL552" i="2"/>
  <c r="CL553" i="2"/>
  <c r="CL554" i="2"/>
  <c r="CL555" i="2"/>
  <c r="CL556" i="2"/>
  <c r="CL557" i="2"/>
  <c r="CL558" i="2"/>
  <c r="CL560" i="2"/>
  <c r="CL562" i="2"/>
  <c r="CL563" i="2"/>
  <c r="CL564" i="2"/>
  <c r="CL565" i="2"/>
  <c r="CL566" i="2"/>
  <c r="CL567" i="2"/>
  <c r="CL568" i="2"/>
  <c r="CL569" i="2"/>
  <c r="CL570" i="2"/>
  <c r="CL571" i="2"/>
  <c r="CL572" i="2"/>
  <c r="CL573" i="2"/>
  <c r="CL579" i="2"/>
  <c r="CL580" i="2"/>
  <c r="CL581" i="2"/>
  <c r="CL582" i="2"/>
  <c r="CL583" i="2"/>
  <c r="CL584" i="2"/>
  <c r="CL585" i="2"/>
  <c r="CL586" i="2"/>
  <c r="CL587" i="2"/>
  <c r="CL588" i="2"/>
  <c r="CL589" i="2"/>
  <c r="CL590" i="2"/>
  <c r="CL3" i="2"/>
  <c r="CU4" i="2"/>
  <c r="CU5" i="2"/>
  <c r="CU6" i="2"/>
  <c r="CU7" i="2"/>
  <c r="CU8" i="2"/>
  <c r="CU9" i="2"/>
  <c r="CU10" i="2"/>
  <c r="CU11" i="2"/>
  <c r="CU12" i="2"/>
  <c r="CU13" i="2"/>
  <c r="CU14" i="2"/>
  <c r="CU15" i="2"/>
  <c r="CU16" i="2"/>
  <c r="CU17" i="2"/>
  <c r="CU18" i="2"/>
  <c r="CU19" i="2"/>
  <c r="CU20" i="2"/>
  <c r="CU21" i="2"/>
  <c r="CU22" i="2"/>
  <c r="CU23" i="2"/>
  <c r="CU24" i="2"/>
  <c r="CU25" i="2"/>
  <c r="CU26" i="2"/>
  <c r="CU27" i="2"/>
  <c r="CU28" i="2"/>
  <c r="CU29" i="2"/>
  <c r="CU30" i="2"/>
  <c r="CU31" i="2"/>
  <c r="CU32" i="2"/>
  <c r="CU33" i="2"/>
  <c r="CU34" i="2"/>
  <c r="CU35" i="2"/>
  <c r="CU36" i="2"/>
  <c r="CU37" i="2"/>
  <c r="CU39" i="2"/>
  <c r="CU40" i="2"/>
  <c r="CU41" i="2"/>
  <c r="CU42" i="2"/>
  <c r="CU43" i="2"/>
  <c r="CU44" i="2"/>
  <c r="CU45" i="2"/>
  <c r="CU46" i="2"/>
  <c r="CU47" i="2"/>
  <c r="CU48" i="2"/>
  <c r="CU49" i="2"/>
  <c r="CU50" i="2"/>
  <c r="CU51" i="2"/>
  <c r="CU52" i="2"/>
  <c r="CU53" i="2"/>
  <c r="CU54" i="2"/>
  <c r="CU55" i="2"/>
  <c r="CU56" i="2"/>
  <c r="CU57" i="2"/>
  <c r="CU58" i="2"/>
  <c r="CU59" i="2"/>
  <c r="CU60" i="2"/>
  <c r="CU61" i="2"/>
  <c r="CU62" i="2"/>
  <c r="CU63" i="2"/>
  <c r="CU64" i="2"/>
  <c r="CU65" i="2"/>
  <c r="CU66" i="2"/>
  <c r="CU67" i="2"/>
  <c r="CU68" i="2"/>
  <c r="CU69" i="2"/>
  <c r="CU70" i="2"/>
  <c r="CU71" i="2"/>
  <c r="CU72" i="2"/>
  <c r="CU73" i="2"/>
  <c r="CU74" i="2"/>
  <c r="CU76" i="2"/>
  <c r="CU77" i="2"/>
  <c r="CU78" i="2"/>
  <c r="CU79" i="2"/>
  <c r="CU80" i="2"/>
  <c r="CU81" i="2"/>
  <c r="CU82" i="2"/>
  <c r="CU83" i="2"/>
  <c r="CU84" i="2"/>
  <c r="CU85" i="2"/>
  <c r="CU86" i="2"/>
  <c r="CU87" i="2"/>
  <c r="CU88" i="2"/>
  <c r="CU89" i="2"/>
  <c r="CU90" i="2"/>
  <c r="CU91" i="2"/>
  <c r="CU92" i="2"/>
  <c r="CU93" i="2"/>
  <c r="CU94" i="2"/>
  <c r="CU95" i="2"/>
  <c r="CU96" i="2"/>
  <c r="CU97" i="2"/>
  <c r="CU98" i="2"/>
  <c r="CU99" i="2"/>
  <c r="CU100" i="2"/>
  <c r="CU101" i="2"/>
  <c r="CU102" i="2"/>
  <c r="CU103" i="2"/>
  <c r="CU104" i="2"/>
  <c r="CU105" i="2"/>
  <c r="CU106" i="2"/>
  <c r="CU107" i="2"/>
  <c r="CU108" i="2"/>
  <c r="CU109" i="2"/>
  <c r="CU110" i="2"/>
  <c r="CU111" i="2"/>
  <c r="CU112" i="2"/>
  <c r="CU113" i="2"/>
  <c r="CU114" i="2"/>
  <c r="CU115" i="2"/>
  <c r="CU116" i="2"/>
  <c r="CU117" i="2"/>
  <c r="CU118" i="2"/>
  <c r="CU119" i="2"/>
  <c r="CU120" i="2"/>
  <c r="CU121" i="2"/>
  <c r="CU122" i="2"/>
  <c r="CU123" i="2"/>
  <c r="CU124" i="2"/>
  <c r="CU125" i="2"/>
  <c r="CU126" i="2"/>
  <c r="CU127" i="2"/>
  <c r="CU128" i="2"/>
  <c r="CU129" i="2"/>
  <c r="CU130" i="2"/>
  <c r="CU131" i="2"/>
  <c r="CU132" i="2"/>
  <c r="CU133" i="2"/>
  <c r="CU134" i="2"/>
  <c r="CU135" i="2"/>
  <c r="CU137" i="2"/>
  <c r="CU138" i="2"/>
  <c r="CU139" i="2"/>
  <c r="CU140" i="2"/>
  <c r="CU141" i="2"/>
  <c r="CU142" i="2"/>
  <c r="CU143" i="2"/>
  <c r="CU144" i="2"/>
  <c r="CU145" i="2"/>
  <c r="CU146" i="2"/>
  <c r="CU147" i="2"/>
  <c r="CU148" i="2"/>
  <c r="CU149" i="2"/>
  <c r="CU150" i="2"/>
  <c r="CU151" i="2"/>
  <c r="CU152" i="2"/>
  <c r="CU153" i="2"/>
  <c r="CU154" i="2"/>
  <c r="CU155" i="2"/>
  <c r="CU156" i="2"/>
  <c r="CU157" i="2"/>
  <c r="CU158" i="2"/>
  <c r="CU159" i="2"/>
  <c r="CU160" i="2"/>
  <c r="CU161" i="2"/>
  <c r="CU162" i="2"/>
  <c r="CU163" i="2"/>
  <c r="CU164" i="2"/>
  <c r="CU165" i="2"/>
  <c r="CU166" i="2"/>
  <c r="CU167" i="2"/>
  <c r="CU168" i="2"/>
  <c r="CU169" i="2"/>
  <c r="CU170" i="2"/>
  <c r="CU171" i="2"/>
  <c r="CU172" i="2"/>
  <c r="CU173" i="2"/>
  <c r="CU174" i="2"/>
  <c r="CU175" i="2"/>
  <c r="CU176" i="2"/>
  <c r="CU177" i="2"/>
  <c r="CU178" i="2"/>
  <c r="CU179" i="2"/>
  <c r="CU180" i="2"/>
  <c r="CU181" i="2"/>
  <c r="CU182" i="2"/>
  <c r="CU183" i="2"/>
  <c r="CU184" i="2"/>
  <c r="CU185" i="2"/>
  <c r="CU186" i="2"/>
  <c r="CU187" i="2"/>
  <c r="CU188" i="2"/>
  <c r="CU189" i="2"/>
  <c r="CU190" i="2"/>
  <c r="CU191" i="2"/>
  <c r="CU192" i="2"/>
  <c r="CU193" i="2"/>
  <c r="CU194" i="2"/>
  <c r="CU195" i="2"/>
  <c r="CU196" i="2"/>
  <c r="CU197" i="2"/>
  <c r="CU198" i="2"/>
  <c r="CU199" i="2"/>
  <c r="CU200" i="2"/>
  <c r="CU201" i="2"/>
  <c r="CU202" i="2"/>
  <c r="CU203" i="2"/>
  <c r="CU204" i="2"/>
  <c r="CU205" i="2"/>
  <c r="CU206" i="2"/>
  <c r="CU207" i="2"/>
  <c r="CU208" i="2"/>
  <c r="CU209" i="2"/>
  <c r="CU210" i="2"/>
  <c r="CU211" i="2"/>
  <c r="CU212" i="2"/>
  <c r="CU213" i="2"/>
  <c r="CU214" i="2"/>
  <c r="CU215" i="2"/>
  <c r="CU216" i="2"/>
  <c r="CU217" i="2"/>
  <c r="CU218" i="2"/>
  <c r="CU219" i="2"/>
  <c r="CU220" i="2"/>
  <c r="CU221" i="2"/>
  <c r="CU222" i="2"/>
  <c r="CU234" i="2"/>
  <c r="CU235" i="2"/>
  <c r="CU236" i="2"/>
  <c r="CU237" i="2"/>
  <c r="CU238" i="2"/>
  <c r="CU239" i="2"/>
  <c r="CU240" i="2"/>
  <c r="CU241" i="2"/>
  <c r="CU242" i="2"/>
  <c r="CU243" i="2"/>
  <c r="CU244" i="2"/>
  <c r="CU245" i="2"/>
  <c r="CU246" i="2"/>
  <c r="CU247" i="2"/>
  <c r="CU248" i="2"/>
  <c r="CU249" i="2"/>
  <c r="CU250" i="2"/>
  <c r="CU251" i="2"/>
  <c r="CU252" i="2"/>
  <c r="CU253" i="2"/>
  <c r="CU254" i="2"/>
  <c r="CU255" i="2"/>
  <c r="CU256" i="2"/>
  <c r="CU257" i="2"/>
  <c r="CU279" i="2"/>
  <c r="CU280" i="2"/>
  <c r="CU281" i="2"/>
  <c r="CU282" i="2"/>
  <c r="CU283" i="2"/>
  <c r="CU284" i="2"/>
  <c r="CU285" i="2"/>
  <c r="CU286" i="2"/>
  <c r="CU287" i="2"/>
  <c r="CU288" i="2"/>
  <c r="CU289" i="2"/>
  <c r="CU290" i="2"/>
  <c r="CU291" i="2"/>
  <c r="CU292" i="2"/>
  <c r="CU293" i="2"/>
  <c r="CU294" i="2"/>
  <c r="CU295" i="2"/>
  <c r="CU296" i="2"/>
  <c r="CU297" i="2"/>
  <c r="CU298" i="2"/>
  <c r="CU299" i="2"/>
  <c r="CU300" i="2"/>
  <c r="CU301" i="2"/>
  <c r="CU302" i="2"/>
  <c r="CU303" i="2"/>
  <c r="CU304" i="2"/>
  <c r="CU305" i="2"/>
  <c r="CU306" i="2"/>
  <c r="CU307" i="2"/>
  <c r="CU308" i="2"/>
  <c r="CU309" i="2"/>
  <c r="CU310" i="2"/>
  <c r="CU311" i="2"/>
  <c r="CU312" i="2"/>
  <c r="CU313" i="2"/>
  <c r="CU314" i="2"/>
  <c r="CU315" i="2"/>
  <c r="CU316" i="2"/>
  <c r="CU317" i="2"/>
  <c r="CU319" i="2"/>
  <c r="CU320" i="2"/>
  <c r="CU321" i="2"/>
  <c r="CU322" i="2"/>
  <c r="CU323" i="2"/>
  <c r="CU324" i="2"/>
  <c r="CU325" i="2"/>
  <c r="CU326" i="2"/>
  <c r="CU327" i="2"/>
  <c r="CU328" i="2"/>
  <c r="CU329" i="2"/>
  <c r="CU330" i="2"/>
  <c r="CU331" i="2"/>
  <c r="CU332" i="2"/>
  <c r="CU333" i="2"/>
  <c r="CU334" i="2"/>
  <c r="CU335" i="2"/>
  <c r="CU336" i="2"/>
  <c r="CU337" i="2"/>
  <c r="CU338" i="2"/>
  <c r="CU339" i="2"/>
  <c r="CU340" i="2"/>
  <c r="CU341" i="2"/>
  <c r="CU342" i="2"/>
  <c r="CU343" i="2"/>
  <c r="CU344" i="2"/>
  <c r="CU345" i="2"/>
  <c r="CU346" i="2"/>
  <c r="CU347" i="2"/>
  <c r="CU348" i="2"/>
  <c r="CU349" i="2"/>
  <c r="CU350" i="2"/>
  <c r="CU351" i="2"/>
  <c r="CU352" i="2"/>
  <c r="CU353" i="2"/>
  <c r="CU354" i="2"/>
  <c r="CU355" i="2"/>
  <c r="CU356" i="2"/>
  <c r="CU357" i="2"/>
  <c r="CU358" i="2"/>
  <c r="CU359" i="2"/>
  <c r="CU360" i="2"/>
  <c r="CU361" i="2"/>
  <c r="CU362" i="2"/>
  <c r="CU363" i="2"/>
  <c r="CU364" i="2"/>
  <c r="CU365" i="2"/>
  <c r="CU366" i="2"/>
  <c r="CU367" i="2"/>
  <c r="CU368" i="2"/>
  <c r="CU369" i="2"/>
  <c r="CU370" i="2"/>
  <c r="CU371" i="2"/>
  <c r="CU372" i="2"/>
  <c r="CU373" i="2"/>
  <c r="CU374" i="2"/>
  <c r="CU375" i="2"/>
  <c r="CU376" i="2"/>
  <c r="CU377" i="2"/>
  <c r="CU378" i="2"/>
  <c r="CU379" i="2"/>
  <c r="CU380" i="2"/>
  <c r="CU381" i="2"/>
  <c r="CU382" i="2"/>
  <c r="CU383" i="2"/>
  <c r="CU384" i="2"/>
  <c r="CU385" i="2"/>
  <c r="CU386" i="2"/>
  <c r="CU387" i="2"/>
  <c r="CU388" i="2"/>
  <c r="CU389" i="2"/>
  <c r="CU390" i="2"/>
  <c r="CU392" i="2"/>
  <c r="CU393" i="2"/>
  <c r="CU394" i="2"/>
  <c r="CU395" i="2"/>
  <c r="CU396" i="2"/>
  <c r="CU397" i="2"/>
  <c r="CU398" i="2"/>
  <c r="CU399" i="2"/>
  <c r="CU400" i="2"/>
  <c r="CU401" i="2"/>
  <c r="CU402" i="2"/>
  <c r="CU403" i="2"/>
  <c r="CU404" i="2"/>
  <c r="CU405" i="2"/>
  <c r="CU406" i="2"/>
  <c r="CU407" i="2"/>
  <c r="CU408" i="2"/>
  <c r="CU409" i="2"/>
  <c r="CU410" i="2"/>
  <c r="CU411" i="2"/>
  <c r="CU412" i="2"/>
  <c r="CU413" i="2"/>
  <c r="CU414" i="2"/>
  <c r="CU415" i="2"/>
  <c r="CU416" i="2"/>
  <c r="CU417" i="2"/>
  <c r="CU418" i="2"/>
  <c r="CU419" i="2"/>
  <c r="CU420" i="2"/>
  <c r="CU421" i="2"/>
  <c r="CU422" i="2"/>
  <c r="CU423" i="2"/>
  <c r="CU424" i="2"/>
  <c r="CU425" i="2"/>
  <c r="CU426" i="2"/>
  <c r="CU427" i="2"/>
  <c r="CU428" i="2"/>
  <c r="CU429" i="2"/>
  <c r="CU430" i="2"/>
  <c r="CU431" i="2"/>
  <c r="CU432" i="2"/>
  <c r="CU433" i="2"/>
  <c r="CU434" i="2"/>
  <c r="CU435" i="2"/>
  <c r="CU436" i="2"/>
  <c r="CU437" i="2"/>
  <c r="CU438" i="2"/>
  <c r="CU439" i="2"/>
  <c r="CU440" i="2"/>
  <c r="CU441" i="2"/>
  <c r="CU442" i="2"/>
  <c r="CU443" i="2"/>
  <c r="CU444" i="2"/>
  <c r="CU445" i="2"/>
  <c r="CU446" i="2"/>
  <c r="CU447" i="2"/>
  <c r="CU448" i="2"/>
  <c r="CU449" i="2"/>
  <c r="CU450" i="2"/>
  <c r="CU451" i="2"/>
  <c r="CU452" i="2"/>
  <c r="CU453" i="2"/>
  <c r="CU454" i="2"/>
  <c r="CU455" i="2"/>
  <c r="CU456" i="2"/>
  <c r="CU457" i="2"/>
  <c r="CU458" i="2"/>
  <c r="CU459" i="2"/>
  <c r="CU460" i="2"/>
  <c r="CU461" i="2"/>
  <c r="CU462" i="2"/>
  <c r="CU463" i="2"/>
  <c r="CU505" i="2"/>
  <c r="CU506" i="2"/>
  <c r="CU507" i="2"/>
  <c r="CU508" i="2"/>
  <c r="CU509" i="2"/>
  <c r="CU510" i="2"/>
  <c r="CU511" i="2"/>
  <c r="CU512" i="2"/>
  <c r="CU513" i="2"/>
  <c r="CU514" i="2"/>
  <c r="CU516" i="2"/>
  <c r="CU517" i="2"/>
  <c r="CU518" i="2"/>
  <c r="CU533" i="2"/>
  <c r="CU534" i="2"/>
  <c r="CU535" i="2"/>
  <c r="CU536" i="2"/>
  <c r="CU537" i="2"/>
  <c r="CU538" i="2"/>
  <c r="CU539" i="2"/>
  <c r="CU540" i="2"/>
  <c r="CU541" i="2"/>
  <c r="CU542" i="2"/>
  <c r="CU548" i="2"/>
  <c r="CU549" i="2"/>
  <c r="CU550" i="2"/>
  <c r="CU551" i="2"/>
  <c r="CU552" i="2"/>
  <c r="CU553" i="2"/>
  <c r="CU554" i="2"/>
  <c r="CU555" i="2"/>
  <c r="CU556" i="2"/>
  <c r="CU557" i="2"/>
  <c r="CU558" i="2"/>
  <c r="CU560" i="2"/>
  <c r="CU562" i="2"/>
  <c r="CU563" i="2"/>
  <c r="CU564" i="2"/>
  <c r="CU565" i="2"/>
  <c r="CU566" i="2"/>
  <c r="CU567" i="2"/>
  <c r="CU568" i="2"/>
  <c r="CU569" i="2"/>
  <c r="CU570" i="2"/>
  <c r="CU571" i="2"/>
  <c r="CU572" i="2"/>
  <c r="CU573" i="2"/>
  <c r="CU579" i="2"/>
  <c r="CU580" i="2"/>
  <c r="CU581" i="2"/>
  <c r="CU582" i="2"/>
  <c r="CU583" i="2"/>
  <c r="CU584" i="2"/>
  <c r="CU585" i="2"/>
  <c r="CU586" i="2"/>
  <c r="CU587" i="2"/>
  <c r="CU588" i="2"/>
  <c r="CU589" i="2"/>
  <c r="CU590" i="2"/>
  <c r="CU3" i="2"/>
  <c r="DD4" i="2"/>
  <c r="DD5" i="2"/>
  <c r="DD6" i="2"/>
  <c r="DD7" i="2"/>
  <c r="DD8" i="2"/>
  <c r="DD9" i="2"/>
  <c r="DD10" i="2"/>
  <c r="DD11" i="2"/>
  <c r="DD12" i="2"/>
  <c r="DD13" i="2"/>
  <c r="DD14" i="2"/>
  <c r="DD15" i="2"/>
  <c r="DD16" i="2"/>
  <c r="DD17" i="2"/>
  <c r="DD18" i="2"/>
  <c r="DD19" i="2"/>
  <c r="DD20" i="2"/>
  <c r="DD21" i="2"/>
  <c r="DD22" i="2"/>
  <c r="DD23" i="2"/>
  <c r="DD24" i="2"/>
  <c r="DD25" i="2"/>
  <c r="DD26" i="2"/>
  <c r="DD27" i="2"/>
  <c r="DD28" i="2"/>
  <c r="DD29" i="2"/>
  <c r="DD30" i="2"/>
  <c r="DD31" i="2"/>
  <c r="DD32" i="2"/>
  <c r="DD33" i="2"/>
  <c r="DD34" i="2"/>
  <c r="DD35" i="2"/>
  <c r="DD36" i="2"/>
  <c r="DD37" i="2"/>
  <c r="DD39" i="2"/>
  <c r="DD40" i="2"/>
  <c r="DD41" i="2"/>
  <c r="DD42" i="2"/>
  <c r="DD43" i="2"/>
  <c r="DD44" i="2"/>
  <c r="DD45" i="2"/>
  <c r="DD46" i="2"/>
  <c r="DD47" i="2"/>
  <c r="DD48" i="2"/>
  <c r="DD49" i="2"/>
  <c r="DD50" i="2"/>
  <c r="DD51" i="2"/>
  <c r="DD52" i="2"/>
  <c r="DD53" i="2"/>
  <c r="DD54" i="2"/>
  <c r="DD55" i="2"/>
  <c r="DD56" i="2"/>
  <c r="DD57" i="2"/>
  <c r="DD58" i="2"/>
  <c r="DD59" i="2"/>
  <c r="DD60" i="2"/>
  <c r="DD61" i="2"/>
  <c r="DD62" i="2"/>
  <c r="DD63" i="2"/>
  <c r="DD64" i="2"/>
  <c r="DD65" i="2"/>
  <c r="DD66" i="2"/>
  <c r="DD67" i="2"/>
  <c r="DD68" i="2"/>
  <c r="DD69" i="2"/>
  <c r="DD70" i="2"/>
  <c r="DD71" i="2"/>
  <c r="DD72" i="2"/>
  <c r="DD73" i="2"/>
  <c r="DD74" i="2"/>
  <c r="DD77" i="2"/>
  <c r="DD78" i="2"/>
  <c r="DD79" i="2"/>
  <c r="DD80" i="2"/>
  <c r="DD81" i="2"/>
  <c r="DD82" i="2"/>
  <c r="DD83" i="2"/>
  <c r="DD84" i="2"/>
  <c r="DD85" i="2"/>
  <c r="DD86" i="2"/>
  <c r="DD87" i="2"/>
  <c r="DD88" i="2"/>
  <c r="DD89" i="2"/>
  <c r="DD90" i="2"/>
  <c r="DD91" i="2"/>
  <c r="DD92" i="2"/>
  <c r="DD93" i="2"/>
  <c r="DD94" i="2"/>
  <c r="DD95" i="2"/>
  <c r="DD96" i="2"/>
  <c r="DD97" i="2"/>
  <c r="DD98" i="2"/>
  <c r="DD99" i="2"/>
  <c r="DD100" i="2"/>
  <c r="DD101" i="2"/>
  <c r="DD102" i="2"/>
  <c r="DD103" i="2"/>
  <c r="DD104" i="2"/>
  <c r="DD105" i="2"/>
  <c r="DD106" i="2"/>
  <c r="DD107" i="2"/>
  <c r="DD108" i="2"/>
  <c r="DD109" i="2"/>
  <c r="DD110" i="2"/>
  <c r="DD111" i="2"/>
  <c r="DD112" i="2"/>
  <c r="DD113" i="2"/>
  <c r="DD114" i="2"/>
  <c r="DD115" i="2"/>
  <c r="DD116" i="2"/>
  <c r="DD117" i="2"/>
  <c r="DD118" i="2"/>
  <c r="DD119" i="2"/>
  <c r="DD120" i="2"/>
  <c r="DD121" i="2"/>
  <c r="DD122" i="2"/>
  <c r="DD123" i="2"/>
  <c r="DD124" i="2"/>
  <c r="DD125" i="2"/>
  <c r="DD126" i="2"/>
  <c r="DD127" i="2"/>
  <c r="DD128" i="2"/>
  <c r="DD129" i="2"/>
  <c r="DD130" i="2"/>
  <c r="DD131" i="2"/>
  <c r="DD132" i="2"/>
  <c r="DD133" i="2"/>
  <c r="DD134" i="2"/>
  <c r="DD135" i="2"/>
  <c r="DD137" i="2"/>
  <c r="DD138" i="2"/>
  <c r="DD139" i="2"/>
  <c r="DD140" i="2"/>
  <c r="DD141" i="2"/>
  <c r="DD142" i="2"/>
  <c r="DD143" i="2"/>
  <c r="DD144" i="2"/>
  <c r="DD145" i="2"/>
  <c r="DD146" i="2"/>
  <c r="DD147" i="2"/>
  <c r="DD148" i="2"/>
  <c r="DD149" i="2"/>
  <c r="DD150" i="2"/>
  <c r="DD151" i="2"/>
  <c r="DD152" i="2"/>
  <c r="DD153" i="2"/>
  <c r="DD154" i="2"/>
  <c r="DD155" i="2"/>
  <c r="DD156" i="2"/>
  <c r="DD157" i="2"/>
  <c r="DD158" i="2"/>
  <c r="DD159" i="2"/>
  <c r="DD160" i="2"/>
  <c r="DD161" i="2"/>
  <c r="DD162" i="2"/>
  <c r="DD163" i="2"/>
  <c r="DD164" i="2"/>
  <c r="DD165" i="2"/>
  <c r="DD166" i="2"/>
  <c r="DD167" i="2"/>
  <c r="DD168" i="2"/>
  <c r="DD169" i="2"/>
  <c r="DD170" i="2"/>
  <c r="DD171" i="2"/>
  <c r="DD172" i="2"/>
  <c r="DD173" i="2"/>
  <c r="DD174" i="2"/>
  <c r="DD175" i="2"/>
  <c r="DD176" i="2"/>
  <c r="DD177" i="2"/>
  <c r="DD178" i="2"/>
  <c r="DD179" i="2"/>
  <c r="DD180" i="2"/>
  <c r="DD181" i="2"/>
  <c r="DD182" i="2"/>
  <c r="DD183" i="2"/>
  <c r="DD184" i="2"/>
  <c r="DD185" i="2"/>
  <c r="DD186" i="2"/>
  <c r="DD187" i="2"/>
  <c r="DD188" i="2"/>
  <c r="DD189" i="2"/>
  <c r="DD190" i="2"/>
  <c r="DD191" i="2"/>
  <c r="DD192" i="2"/>
  <c r="DD193" i="2"/>
  <c r="DD194" i="2"/>
  <c r="DD195" i="2"/>
  <c r="DD196" i="2"/>
  <c r="DD197" i="2"/>
  <c r="DD198" i="2"/>
  <c r="DD199" i="2"/>
  <c r="DD200" i="2"/>
  <c r="DD201" i="2"/>
  <c r="DD202" i="2"/>
  <c r="DD203" i="2"/>
  <c r="DD204" i="2"/>
  <c r="DD205" i="2"/>
  <c r="DD206" i="2"/>
  <c r="DD207" i="2"/>
  <c r="DD208" i="2"/>
  <c r="DD209" i="2"/>
  <c r="DD210" i="2"/>
  <c r="DD211" i="2"/>
  <c r="DD212" i="2"/>
  <c r="DD213" i="2"/>
  <c r="DD214" i="2"/>
  <c r="DD215" i="2"/>
  <c r="DD216" i="2"/>
  <c r="DD217" i="2"/>
  <c r="DD218" i="2"/>
  <c r="DD219" i="2"/>
  <c r="DD220" i="2"/>
  <c r="DD221" i="2"/>
  <c r="DD222" i="2"/>
  <c r="DD234" i="2"/>
  <c r="DD235" i="2"/>
  <c r="DD236" i="2"/>
  <c r="DD237" i="2"/>
  <c r="DD238" i="2"/>
  <c r="DD239" i="2"/>
  <c r="DD240" i="2"/>
  <c r="DD241" i="2"/>
  <c r="DD242" i="2"/>
  <c r="DD243" i="2"/>
  <c r="DD244" i="2"/>
  <c r="DD245" i="2"/>
  <c r="DD246" i="2"/>
  <c r="DD247" i="2"/>
  <c r="DD248" i="2"/>
  <c r="DD249" i="2"/>
  <c r="DD250" i="2"/>
  <c r="DD251" i="2"/>
  <c r="DD252" i="2"/>
  <c r="DD253" i="2"/>
  <c r="DD254" i="2"/>
  <c r="DD255" i="2"/>
  <c r="DD256" i="2"/>
  <c r="DD257" i="2"/>
  <c r="DD279" i="2"/>
  <c r="DD280" i="2"/>
  <c r="DD281" i="2"/>
  <c r="DD282" i="2"/>
  <c r="DD283" i="2"/>
  <c r="DD284" i="2"/>
  <c r="DD285" i="2"/>
  <c r="DD286" i="2"/>
  <c r="DD287" i="2"/>
  <c r="DD288" i="2"/>
  <c r="DD289" i="2"/>
  <c r="DD290" i="2"/>
  <c r="DD291" i="2"/>
  <c r="DD292" i="2"/>
  <c r="DD293" i="2"/>
  <c r="DD294" i="2"/>
  <c r="DD295" i="2"/>
  <c r="DD296" i="2"/>
  <c r="DD297" i="2"/>
  <c r="DD298" i="2"/>
  <c r="DD299" i="2"/>
  <c r="DD300" i="2"/>
  <c r="DD301" i="2"/>
  <c r="DD302" i="2"/>
  <c r="DD303" i="2"/>
  <c r="DD304" i="2"/>
  <c r="DD305" i="2"/>
  <c r="DD306" i="2"/>
  <c r="DD307" i="2"/>
  <c r="DD308" i="2"/>
  <c r="DD309" i="2"/>
  <c r="DD310" i="2"/>
  <c r="DD311" i="2"/>
  <c r="DD312" i="2"/>
  <c r="DD313" i="2"/>
  <c r="DD314" i="2"/>
  <c r="DD315" i="2"/>
  <c r="DD316" i="2"/>
  <c r="DD317" i="2"/>
  <c r="DD319" i="2"/>
  <c r="DD320" i="2"/>
  <c r="DD321" i="2"/>
  <c r="DD322" i="2"/>
  <c r="DD323" i="2"/>
  <c r="DD324" i="2"/>
  <c r="DD325" i="2"/>
  <c r="DD326" i="2"/>
  <c r="DD327" i="2"/>
  <c r="DD328" i="2"/>
  <c r="DD329" i="2"/>
  <c r="DD330" i="2"/>
  <c r="DD331" i="2"/>
  <c r="DD332" i="2"/>
  <c r="DD333" i="2"/>
  <c r="DD334" i="2"/>
  <c r="DD335" i="2"/>
  <c r="DD336" i="2"/>
  <c r="DD337" i="2"/>
  <c r="DD338" i="2"/>
  <c r="DD339" i="2"/>
  <c r="DD340" i="2"/>
  <c r="DD341" i="2"/>
  <c r="DD342" i="2"/>
  <c r="DD343" i="2"/>
  <c r="DD344" i="2"/>
  <c r="DD345" i="2"/>
  <c r="DD346" i="2"/>
  <c r="DD347" i="2"/>
  <c r="DD348" i="2"/>
  <c r="DD349" i="2"/>
  <c r="DD350" i="2"/>
  <c r="DD351" i="2"/>
  <c r="DD352" i="2"/>
  <c r="DD353" i="2"/>
  <c r="DD354" i="2"/>
  <c r="DD355" i="2"/>
  <c r="DD356" i="2"/>
  <c r="DD357" i="2"/>
  <c r="DD358" i="2"/>
  <c r="DD359" i="2"/>
  <c r="DD360" i="2"/>
  <c r="DD361" i="2"/>
  <c r="DD362" i="2"/>
  <c r="DD363" i="2"/>
  <c r="DD364" i="2"/>
  <c r="DD365" i="2"/>
  <c r="DD366" i="2"/>
  <c r="DD367" i="2"/>
  <c r="DD368" i="2"/>
  <c r="DD369" i="2"/>
  <c r="DD370" i="2"/>
  <c r="DD371" i="2"/>
  <c r="DD372" i="2"/>
  <c r="DD373" i="2"/>
  <c r="DD374" i="2"/>
  <c r="DD375" i="2"/>
  <c r="DD376" i="2"/>
  <c r="DD377" i="2"/>
  <c r="DD378" i="2"/>
  <c r="DD379" i="2"/>
  <c r="DD380" i="2"/>
  <c r="DD381" i="2"/>
  <c r="DD382" i="2"/>
  <c r="DD383" i="2"/>
  <c r="DD384" i="2"/>
  <c r="DD385" i="2"/>
  <c r="DD386" i="2"/>
  <c r="DD387" i="2"/>
  <c r="DD388" i="2"/>
  <c r="DD389" i="2"/>
  <c r="DD390" i="2"/>
  <c r="DD392" i="2"/>
  <c r="DD393" i="2"/>
  <c r="DD394" i="2"/>
  <c r="DD395" i="2"/>
  <c r="DD396" i="2"/>
  <c r="DD397" i="2"/>
  <c r="DD398" i="2"/>
  <c r="DD399" i="2"/>
  <c r="DD400" i="2"/>
  <c r="DD401" i="2"/>
  <c r="DD402" i="2"/>
  <c r="DD403" i="2"/>
  <c r="DD404" i="2"/>
  <c r="DD405" i="2"/>
  <c r="DD406" i="2"/>
  <c r="DD407" i="2"/>
  <c r="DD408" i="2"/>
  <c r="DD409" i="2"/>
  <c r="DD410" i="2"/>
  <c r="DD411" i="2"/>
  <c r="DD412" i="2"/>
  <c r="DD413" i="2"/>
  <c r="DD414" i="2"/>
  <c r="DD415" i="2"/>
  <c r="DD416" i="2"/>
  <c r="DD417" i="2"/>
  <c r="DD418" i="2"/>
  <c r="DD419" i="2"/>
  <c r="DD420" i="2"/>
  <c r="DD421" i="2"/>
  <c r="DD422" i="2"/>
  <c r="DD423" i="2"/>
  <c r="DD424" i="2"/>
  <c r="DD425" i="2"/>
  <c r="DD426" i="2"/>
  <c r="DD427" i="2"/>
  <c r="DD428" i="2"/>
  <c r="DD429" i="2"/>
  <c r="DD430" i="2"/>
  <c r="DD431" i="2"/>
  <c r="DD432" i="2"/>
  <c r="DD433" i="2"/>
  <c r="DD434" i="2"/>
  <c r="DD435" i="2"/>
  <c r="DD436" i="2"/>
  <c r="DD437" i="2"/>
  <c r="DD438" i="2"/>
  <c r="DD439" i="2"/>
  <c r="DD440" i="2"/>
  <c r="DD441" i="2"/>
  <c r="DD442" i="2"/>
  <c r="DD443" i="2"/>
  <c r="DD444" i="2"/>
  <c r="DD445" i="2"/>
  <c r="DD446" i="2"/>
  <c r="DD447" i="2"/>
  <c r="DD448" i="2"/>
  <c r="DD449" i="2"/>
  <c r="DD450" i="2"/>
  <c r="DD451" i="2"/>
  <c r="DD452" i="2"/>
  <c r="DD453" i="2"/>
  <c r="DD454" i="2"/>
  <c r="DD455" i="2"/>
  <c r="DD456" i="2"/>
  <c r="DD457" i="2"/>
  <c r="DD458" i="2"/>
  <c r="DD459" i="2"/>
  <c r="DD460" i="2"/>
  <c r="DD461" i="2"/>
  <c r="DD462" i="2"/>
  <c r="DD463" i="2"/>
  <c r="DD505" i="2"/>
  <c r="DD506" i="2"/>
  <c r="DD507" i="2"/>
  <c r="DD508" i="2"/>
  <c r="DD509" i="2"/>
  <c r="DD510" i="2"/>
  <c r="DD511" i="2"/>
  <c r="DD512" i="2"/>
  <c r="DD513" i="2"/>
  <c r="DD514" i="2"/>
  <c r="DD516" i="2"/>
  <c r="DD517" i="2"/>
  <c r="DD518" i="2"/>
  <c r="DD533" i="2"/>
  <c r="DD534" i="2"/>
  <c r="DD535" i="2"/>
  <c r="DD536" i="2"/>
  <c r="DD537" i="2"/>
  <c r="DD538" i="2"/>
  <c r="DD539" i="2"/>
  <c r="DD540" i="2"/>
  <c r="DD541" i="2"/>
  <c r="DD542" i="2"/>
  <c r="DD548" i="2"/>
  <c r="DD549" i="2"/>
  <c r="DD550" i="2"/>
  <c r="DD551" i="2"/>
  <c r="DD552" i="2"/>
  <c r="DD553" i="2"/>
  <c r="DD554" i="2"/>
  <c r="DD555" i="2"/>
  <c r="DD556" i="2"/>
  <c r="DD557" i="2"/>
  <c r="DD558" i="2"/>
  <c r="DD560" i="2"/>
  <c r="DD562" i="2"/>
  <c r="DD563" i="2"/>
  <c r="DD564" i="2"/>
  <c r="DD565" i="2"/>
  <c r="DD566" i="2"/>
  <c r="DD567" i="2"/>
  <c r="DD568" i="2"/>
  <c r="DD569" i="2"/>
  <c r="DD570" i="2"/>
  <c r="DD571" i="2"/>
  <c r="DD572" i="2"/>
  <c r="DD573" i="2"/>
  <c r="DD579" i="2"/>
  <c r="DD580" i="2"/>
  <c r="DD581" i="2"/>
  <c r="DD582" i="2"/>
  <c r="DD583" i="2"/>
  <c r="DD584" i="2"/>
  <c r="DD585" i="2"/>
  <c r="DD586" i="2"/>
  <c r="DD587" i="2"/>
  <c r="DD588" i="2"/>
  <c r="DD589" i="2"/>
  <c r="DD590" i="2"/>
  <c r="DD3" i="2"/>
  <c r="DM4" i="2"/>
  <c r="DM5" i="2"/>
  <c r="DM6" i="2"/>
  <c r="DM7" i="2"/>
  <c r="DM8" i="2"/>
  <c r="DM9" i="2"/>
  <c r="DM10" i="2"/>
  <c r="DM11" i="2"/>
  <c r="DM12" i="2"/>
  <c r="DM13" i="2"/>
  <c r="DM14" i="2"/>
  <c r="DM15" i="2"/>
  <c r="DM16" i="2"/>
  <c r="DM17" i="2"/>
  <c r="DM18" i="2"/>
  <c r="DM19" i="2"/>
  <c r="DM20" i="2"/>
  <c r="DM21" i="2"/>
  <c r="DM22" i="2"/>
  <c r="DM23" i="2"/>
  <c r="DM24" i="2"/>
  <c r="DM25" i="2"/>
  <c r="DM26" i="2"/>
  <c r="DM27" i="2"/>
  <c r="DM28" i="2"/>
  <c r="DM29" i="2"/>
  <c r="DM30" i="2"/>
  <c r="DM31" i="2"/>
  <c r="DM32" i="2"/>
  <c r="DM33" i="2"/>
  <c r="DM34" i="2"/>
  <c r="DM35" i="2"/>
  <c r="DM36" i="2"/>
  <c r="DM37" i="2"/>
  <c r="DM39" i="2"/>
  <c r="DM40" i="2"/>
  <c r="DM41" i="2"/>
  <c r="DM42" i="2"/>
  <c r="DM43" i="2"/>
  <c r="DM44" i="2"/>
  <c r="DM45" i="2"/>
  <c r="DM46" i="2"/>
  <c r="DM47" i="2"/>
  <c r="DM48" i="2"/>
  <c r="DM49" i="2"/>
  <c r="DM50" i="2"/>
  <c r="DM51" i="2"/>
  <c r="DM52" i="2"/>
  <c r="DM53" i="2"/>
  <c r="DM54" i="2"/>
  <c r="DM55" i="2"/>
  <c r="DM56" i="2"/>
  <c r="DM57" i="2"/>
  <c r="DM58" i="2"/>
  <c r="DM59" i="2"/>
  <c r="DM60" i="2"/>
  <c r="DM61" i="2"/>
  <c r="DM62" i="2"/>
  <c r="DM63" i="2"/>
  <c r="DM64" i="2"/>
  <c r="DM65" i="2"/>
  <c r="DM66" i="2"/>
  <c r="DM67" i="2"/>
  <c r="DM68" i="2"/>
  <c r="DM69" i="2"/>
  <c r="DM70" i="2"/>
  <c r="DM71" i="2"/>
  <c r="DM72" i="2"/>
  <c r="DM73" i="2"/>
  <c r="DM74" i="2"/>
  <c r="DM76" i="2"/>
  <c r="DM77" i="2"/>
  <c r="DM78" i="2"/>
  <c r="DM79" i="2"/>
  <c r="DM80" i="2"/>
  <c r="DM81" i="2"/>
  <c r="DM82" i="2"/>
  <c r="DM83" i="2"/>
  <c r="DM84" i="2"/>
  <c r="DM85" i="2"/>
  <c r="DM86" i="2"/>
  <c r="DM87" i="2"/>
  <c r="DM88" i="2"/>
  <c r="DM89" i="2"/>
  <c r="DM90" i="2"/>
  <c r="DM91" i="2"/>
  <c r="DM92" i="2"/>
  <c r="DM93" i="2"/>
  <c r="DM94" i="2"/>
  <c r="DM95" i="2"/>
  <c r="DM96" i="2"/>
  <c r="DM97" i="2"/>
  <c r="DM98" i="2"/>
  <c r="DM99" i="2"/>
  <c r="DM100" i="2"/>
  <c r="DM101" i="2"/>
  <c r="DM102" i="2"/>
  <c r="DM103" i="2"/>
  <c r="DM104" i="2"/>
  <c r="DM105" i="2"/>
  <c r="DM106" i="2"/>
  <c r="DM107" i="2"/>
  <c r="DM108" i="2"/>
  <c r="DM109" i="2"/>
  <c r="DM110" i="2"/>
  <c r="DM111" i="2"/>
  <c r="DM112" i="2"/>
  <c r="DM113" i="2"/>
  <c r="DM114" i="2"/>
  <c r="DM115" i="2"/>
  <c r="DM116" i="2"/>
  <c r="DM117" i="2"/>
  <c r="DM118" i="2"/>
  <c r="DM119" i="2"/>
  <c r="DM120" i="2"/>
  <c r="DM121" i="2"/>
  <c r="DM122" i="2"/>
  <c r="DM123" i="2"/>
  <c r="DM124" i="2"/>
  <c r="DM125" i="2"/>
  <c r="DM126" i="2"/>
  <c r="DM127" i="2"/>
  <c r="DM128" i="2"/>
  <c r="DM129" i="2"/>
  <c r="DM130" i="2"/>
  <c r="DM131" i="2"/>
  <c r="DM132" i="2"/>
  <c r="DM133" i="2"/>
  <c r="DM134" i="2"/>
  <c r="DM135" i="2"/>
  <c r="DM137" i="2"/>
  <c r="DM138" i="2"/>
  <c r="DM139" i="2"/>
  <c r="DM140" i="2"/>
  <c r="DM141" i="2"/>
  <c r="DM142" i="2"/>
  <c r="DM143" i="2"/>
  <c r="DM144" i="2"/>
  <c r="DM145" i="2"/>
  <c r="DM146" i="2"/>
  <c r="DM147" i="2"/>
  <c r="DM148" i="2"/>
  <c r="DM149" i="2"/>
  <c r="DM150" i="2"/>
  <c r="DM151" i="2"/>
  <c r="DM152" i="2"/>
  <c r="DM153" i="2"/>
  <c r="DM154" i="2"/>
  <c r="DM155" i="2"/>
  <c r="DM156" i="2"/>
  <c r="DM157" i="2"/>
  <c r="DM158" i="2"/>
  <c r="DM159" i="2"/>
  <c r="DM160" i="2"/>
  <c r="DM161" i="2"/>
  <c r="DM162" i="2"/>
  <c r="DM163" i="2"/>
  <c r="DM164" i="2"/>
  <c r="DM165" i="2"/>
  <c r="DM166" i="2"/>
  <c r="DM167" i="2"/>
  <c r="DM168" i="2"/>
  <c r="DM169" i="2"/>
  <c r="DM170" i="2"/>
  <c r="DM171" i="2"/>
  <c r="DM172" i="2"/>
  <c r="DM173" i="2"/>
  <c r="DM174" i="2"/>
  <c r="DM175" i="2"/>
  <c r="DM176" i="2"/>
  <c r="DM177" i="2"/>
  <c r="DM178" i="2"/>
  <c r="DM179" i="2"/>
  <c r="DM180" i="2"/>
  <c r="DM181" i="2"/>
  <c r="DM182" i="2"/>
  <c r="DM183" i="2"/>
  <c r="DM184" i="2"/>
  <c r="DM185" i="2"/>
  <c r="DM186" i="2"/>
  <c r="DM187" i="2"/>
  <c r="DM188" i="2"/>
  <c r="DM189" i="2"/>
  <c r="DM190" i="2"/>
  <c r="DM191" i="2"/>
  <c r="DM192" i="2"/>
  <c r="DM193" i="2"/>
  <c r="DM194" i="2"/>
  <c r="DM195" i="2"/>
  <c r="DM196" i="2"/>
  <c r="DM197" i="2"/>
  <c r="DM198" i="2"/>
  <c r="DM199" i="2"/>
  <c r="DM200" i="2"/>
  <c r="DM201" i="2"/>
  <c r="DM202" i="2"/>
  <c r="DM203" i="2"/>
  <c r="DM204" i="2"/>
  <c r="DM205" i="2"/>
  <c r="DM206" i="2"/>
  <c r="DM207" i="2"/>
  <c r="DM208" i="2"/>
  <c r="DM209" i="2"/>
  <c r="DM210" i="2"/>
  <c r="DM211" i="2"/>
  <c r="DM212" i="2"/>
  <c r="DM213" i="2"/>
  <c r="DM214" i="2"/>
  <c r="DM215" i="2"/>
  <c r="DM216" i="2"/>
  <c r="DM217" i="2"/>
  <c r="DM218" i="2"/>
  <c r="DM219" i="2"/>
  <c r="DM220" i="2"/>
  <c r="DM221" i="2"/>
  <c r="DM222" i="2"/>
  <c r="DM234" i="2"/>
  <c r="DM235" i="2"/>
  <c r="DM236" i="2"/>
  <c r="DM237" i="2"/>
  <c r="DM238" i="2"/>
  <c r="DM239" i="2"/>
  <c r="DM240" i="2"/>
  <c r="DM241" i="2"/>
  <c r="DM242" i="2"/>
  <c r="DM243" i="2"/>
  <c r="DM244" i="2"/>
  <c r="DM245" i="2"/>
  <c r="DM246" i="2"/>
  <c r="DM247" i="2"/>
  <c r="DM248" i="2"/>
  <c r="DM249" i="2"/>
  <c r="DM250" i="2"/>
  <c r="DM251" i="2"/>
  <c r="DM252" i="2"/>
  <c r="DM253" i="2"/>
  <c r="DM254" i="2"/>
  <c r="DM255" i="2"/>
  <c r="DM256" i="2"/>
  <c r="DM257" i="2"/>
  <c r="DM279" i="2"/>
  <c r="DM280" i="2"/>
  <c r="DM282" i="2"/>
  <c r="DM283" i="2"/>
  <c r="DM284" i="2"/>
  <c r="DM285" i="2"/>
  <c r="DM286" i="2"/>
  <c r="DM287" i="2"/>
  <c r="DM288" i="2"/>
  <c r="DM289" i="2"/>
  <c r="DM290" i="2"/>
  <c r="DM291" i="2"/>
  <c r="DM292" i="2"/>
  <c r="DM293" i="2"/>
  <c r="DM294" i="2"/>
  <c r="DM295" i="2"/>
  <c r="DM296" i="2"/>
  <c r="DM297" i="2"/>
  <c r="DM298" i="2"/>
  <c r="DM299" i="2"/>
  <c r="DM300" i="2"/>
  <c r="DM301" i="2"/>
  <c r="DM302" i="2"/>
  <c r="DM303" i="2"/>
  <c r="DM304" i="2"/>
  <c r="DM305" i="2"/>
  <c r="DM306" i="2"/>
  <c r="DM307" i="2"/>
  <c r="DM308" i="2"/>
  <c r="DM309" i="2"/>
  <c r="DM310" i="2"/>
  <c r="DM311" i="2"/>
  <c r="DM312" i="2"/>
  <c r="DM313" i="2"/>
  <c r="DM314" i="2"/>
  <c r="DM315" i="2"/>
  <c r="DM316" i="2"/>
  <c r="DM317" i="2"/>
  <c r="DM319" i="2"/>
  <c r="DM320" i="2"/>
  <c r="DM321" i="2"/>
  <c r="DM322" i="2"/>
  <c r="DM323" i="2"/>
  <c r="DM324" i="2"/>
  <c r="DM325" i="2"/>
  <c r="DM326" i="2"/>
  <c r="DM327" i="2"/>
  <c r="DM328" i="2"/>
  <c r="DM329" i="2"/>
  <c r="DM330" i="2"/>
  <c r="DM331" i="2"/>
  <c r="DM332" i="2"/>
  <c r="DM333" i="2"/>
  <c r="DM334" i="2"/>
  <c r="DM335" i="2"/>
  <c r="DM336" i="2"/>
  <c r="DM337" i="2"/>
  <c r="DM338" i="2"/>
  <c r="DM339" i="2"/>
  <c r="DM340" i="2"/>
  <c r="DM341" i="2"/>
  <c r="DM342" i="2"/>
  <c r="DM343" i="2"/>
  <c r="DM344" i="2"/>
  <c r="DM345" i="2"/>
  <c r="DM346" i="2"/>
  <c r="DM347" i="2"/>
  <c r="DM348" i="2"/>
  <c r="DM349" i="2"/>
  <c r="DM350" i="2"/>
  <c r="DM351" i="2"/>
  <c r="DM352" i="2"/>
  <c r="DM353" i="2"/>
  <c r="DM354" i="2"/>
  <c r="DM355" i="2"/>
  <c r="DM356" i="2"/>
  <c r="DM357" i="2"/>
  <c r="DM358" i="2"/>
  <c r="DM359" i="2"/>
  <c r="DM360" i="2"/>
  <c r="DM361" i="2"/>
  <c r="DM362" i="2"/>
  <c r="DM363" i="2"/>
  <c r="DM364" i="2"/>
  <c r="DM365" i="2"/>
  <c r="DM366" i="2"/>
  <c r="DM367" i="2"/>
  <c r="DM368" i="2"/>
  <c r="DM369" i="2"/>
  <c r="DM370" i="2"/>
  <c r="DM371" i="2"/>
  <c r="DM372" i="2"/>
  <c r="DM373" i="2"/>
  <c r="DM374" i="2"/>
  <c r="DM375" i="2"/>
  <c r="DM376" i="2"/>
  <c r="DM377" i="2"/>
  <c r="DM378" i="2"/>
  <c r="DM379" i="2"/>
  <c r="DM380" i="2"/>
  <c r="DM381" i="2"/>
  <c r="DM382" i="2"/>
  <c r="DM383" i="2"/>
  <c r="DM384" i="2"/>
  <c r="DM385" i="2"/>
  <c r="DM386" i="2"/>
  <c r="DM387" i="2"/>
  <c r="DM388" i="2"/>
  <c r="DM389" i="2"/>
  <c r="DM390" i="2"/>
  <c r="DM392" i="2"/>
  <c r="DM393" i="2"/>
  <c r="DM394" i="2"/>
  <c r="DM395" i="2"/>
  <c r="DM396" i="2"/>
  <c r="DM397" i="2"/>
  <c r="DM398" i="2"/>
  <c r="DM399" i="2"/>
  <c r="DM400" i="2"/>
  <c r="DM401" i="2"/>
  <c r="DM402" i="2"/>
  <c r="DM403" i="2"/>
  <c r="DM404" i="2"/>
  <c r="DM405" i="2"/>
  <c r="DM406" i="2"/>
  <c r="DM407" i="2"/>
  <c r="DM408" i="2"/>
  <c r="DM409" i="2"/>
  <c r="DM410" i="2"/>
  <c r="DM411" i="2"/>
  <c r="DM412" i="2"/>
  <c r="DM413" i="2"/>
  <c r="DM414" i="2"/>
  <c r="DM415" i="2"/>
  <c r="DM416" i="2"/>
  <c r="DM417" i="2"/>
  <c r="DM418" i="2"/>
  <c r="DM419" i="2"/>
  <c r="DM420" i="2"/>
  <c r="DM421" i="2"/>
  <c r="DM422" i="2"/>
  <c r="DM423" i="2"/>
  <c r="DM424" i="2"/>
  <c r="DM425" i="2"/>
  <c r="DM426" i="2"/>
  <c r="DM427" i="2"/>
  <c r="DM428" i="2"/>
  <c r="DM429" i="2"/>
  <c r="DM430" i="2"/>
  <c r="DM431" i="2"/>
  <c r="DM432" i="2"/>
  <c r="DM433" i="2"/>
  <c r="DM434" i="2"/>
  <c r="DM435" i="2"/>
  <c r="DM436" i="2"/>
  <c r="DM437" i="2"/>
  <c r="DM438" i="2"/>
  <c r="DM439" i="2"/>
  <c r="DM440" i="2"/>
  <c r="DM441" i="2"/>
  <c r="DM442" i="2"/>
  <c r="DM443" i="2"/>
  <c r="DM444" i="2"/>
  <c r="DM445" i="2"/>
  <c r="DM446" i="2"/>
  <c r="DM447" i="2"/>
  <c r="DM448" i="2"/>
  <c r="DM449" i="2"/>
  <c r="DM450" i="2"/>
  <c r="DM451" i="2"/>
  <c r="DM452" i="2"/>
  <c r="DM453" i="2"/>
  <c r="DM454" i="2"/>
  <c r="DM455" i="2"/>
  <c r="DM456" i="2"/>
  <c r="DM457" i="2"/>
  <c r="DM458" i="2"/>
  <c r="DM459" i="2"/>
  <c r="DM460" i="2"/>
  <c r="DM461" i="2"/>
  <c r="DM462" i="2"/>
  <c r="DM463" i="2"/>
  <c r="DM505" i="2"/>
  <c r="DM506" i="2"/>
  <c r="DM507" i="2"/>
  <c r="DM508" i="2"/>
  <c r="DM509" i="2"/>
  <c r="DM510" i="2"/>
  <c r="DM511" i="2"/>
  <c r="DM512" i="2"/>
  <c r="DM513" i="2"/>
  <c r="DM514" i="2"/>
  <c r="DM516" i="2"/>
  <c r="DM517" i="2"/>
  <c r="DM518" i="2"/>
  <c r="DM533" i="2"/>
  <c r="DM534" i="2"/>
  <c r="DM535" i="2"/>
  <c r="DM536" i="2"/>
  <c r="DM537" i="2"/>
  <c r="DM538" i="2"/>
  <c r="DM539" i="2"/>
  <c r="DM540" i="2"/>
  <c r="DM541" i="2"/>
  <c r="DM542" i="2"/>
  <c r="DM548" i="2"/>
  <c r="DM549" i="2"/>
  <c r="DM550" i="2"/>
  <c r="DM551" i="2"/>
  <c r="DM552" i="2"/>
  <c r="DM553" i="2"/>
  <c r="DM554" i="2"/>
  <c r="DM555" i="2"/>
  <c r="DM556" i="2"/>
  <c r="DM557" i="2"/>
  <c r="DM558" i="2"/>
  <c r="DM560" i="2"/>
  <c r="DM562" i="2"/>
  <c r="DM563" i="2"/>
  <c r="DM564" i="2"/>
  <c r="DM565" i="2"/>
  <c r="DM566" i="2"/>
  <c r="DM567" i="2"/>
  <c r="DM568" i="2"/>
  <c r="DM569" i="2"/>
  <c r="DM570" i="2"/>
  <c r="DM571" i="2"/>
  <c r="DM572" i="2"/>
  <c r="DM573" i="2"/>
  <c r="DM579" i="2"/>
  <c r="DM580" i="2"/>
  <c r="DM581" i="2"/>
  <c r="DM582" i="2"/>
  <c r="DM583" i="2"/>
  <c r="DM584" i="2"/>
  <c r="DM585" i="2"/>
  <c r="DM586" i="2"/>
  <c r="DM587" i="2"/>
  <c r="DM588" i="2"/>
  <c r="DM589" i="2"/>
  <c r="DM590" i="2"/>
  <c r="DM3" i="2"/>
  <c r="DX4" i="2"/>
  <c r="DX5" i="2"/>
  <c r="DX6" i="2"/>
  <c r="DX7" i="2"/>
  <c r="DX8" i="2"/>
  <c r="DX9" i="2"/>
  <c r="DX10" i="2"/>
  <c r="DX11" i="2"/>
  <c r="DX12" i="2"/>
  <c r="DX13" i="2"/>
  <c r="DX14" i="2"/>
  <c r="DX15" i="2"/>
  <c r="DX16" i="2"/>
  <c r="DX17" i="2"/>
  <c r="DX18" i="2"/>
  <c r="DX19" i="2"/>
  <c r="DX20" i="2"/>
  <c r="DX21" i="2"/>
  <c r="DX22" i="2"/>
  <c r="DX23" i="2"/>
  <c r="DX24" i="2"/>
  <c r="DX25" i="2"/>
  <c r="DX26" i="2"/>
  <c r="DX27" i="2"/>
  <c r="DX28" i="2"/>
  <c r="DX29" i="2"/>
  <c r="DX30" i="2"/>
  <c r="DX31" i="2"/>
  <c r="DX32" i="2"/>
  <c r="DX33" i="2"/>
  <c r="DX34" i="2"/>
  <c r="DX35" i="2"/>
  <c r="DX36" i="2"/>
  <c r="DX37" i="2"/>
  <c r="DX39" i="2"/>
  <c r="DX40" i="2"/>
  <c r="DX41" i="2"/>
  <c r="DX42" i="2"/>
  <c r="DX43" i="2"/>
  <c r="DX44" i="2"/>
  <c r="DX45" i="2"/>
  <c r="DX46" i="2"/>
  <c r="DX47" i="2"/>
  <c r="DX48" i="2"/>
  <c r="DX49" i="2"/>
  <c r="DX50" i="2"/>
  <c r="DX51" i="2"/>
  <c r="DX52" i="2"/>
  <c r="DX53" i="2"/>
  <c r="DX54" i="2"/>
  <c r="DX55" i="2"/>
  <c r="DX56" i="2"/>
  <c r="DX57" i="2"/>
  <c r="DX58" i="2"/>
  <c r="DX59" i="2"/>
  <c r="DX60" i="2"/>
  <c r="DX61" i="2"/>
  <c r="DX62" i="2"/>
  <c r="DX63" i="2"/>
  <c r="DX64" i="2"/>
  <c r="DX65" i="2"/>
  <c r="DX66" i="2"/>
  <c r="DX67" i="2"/>
  <c r="DX68" i="2"/>
  <c r="DX69" i="2"/>
  <c r="DX70" i="2"/>
  <c r="DX71" i="2"/>
  <c r="DX72" i="2"/>
  <c r="DX73" i="2"/>
  <c r="DX74" i="2"/>
  <c r="DX76" i="2"/>
  <c r="DX77" i="2"/>
  <c r="DX78" i="2"/>
  <c r="DX79" i="2"/>
  <c r="DX80" i="2"/>
  <c r="DX81" i="2"/>
  <c r="DX82" i="2"/>
  <c r="DX83" i="2"/>
  <c r="DX84" i="2"/>
  <c r="DX85" i="2"/>
  <c r="DX86" i="2"/>
  <c r="DX87" i="2"/>
  <c r="DX88" i="2"/>
  <c r="DX89" i="2"/>
  <c r="DX90" i="2"/>
  <c r="DX91" i="2"/>
  <c r="DX92" i="2"/>
  <c r="DX93" i="2"/>
  <c r="DX94" i="2"/>
  <c r="DX95" i="2"/>
  <c r="DX96" i="2"/>
  <c r="DX97" i="2"/>
  <c r="DX98" i="2"/>
  <c r="DX99" i="2"/>
  <c r="DX100" i="2"/>
  <c r="DX101" i="2"/>
  <c r="DX102" i="2"/>
  <c r="DX103" i="2"/>
  <c r="DX104" i="2"/>
  <c r="DX105" i="2"/>
  <c r="DX106" i="2"/>
  <c r="DX107" i="2"/>
  <c r="DX108" i="2"/>
  <c r="DX109" i="2"/>
  <c r="DX110" i="2"/>
  <c r="DX111" i="2"/>
  <c r="DX112" i="2"/>
  <c r="DX113" i="2"/>
  <c r="DX114" i="2"/>
  <c r="DX115" i="2"/>
  <c r="DX116" i="2"/>
  <c r="DX117" i="2"/>
  <c r="DX118" i="2"/>
  <c r="DX119" i="2"/>
  <c r="DX120" i="2"/>
  <c r="DX121" i="2"/>
  <c r="DX122" i="2"/>
  <c r="DX123" i="2"/>
  <c r="DX124" i="2"/>
  <c r="DX125" i="2"/>
  <c r="DX126" i="2"/>
  <c r="DX127" i="2"/>
  <c r="DX128" i="2"/>
  <c r="DX129" i="2"/>
  <c r="DX130" i="2"/>
  <c r="DX131" i="2"/>
  <c r="DX132" i="2"/>
  <c r="DX133" i="2"/>
  <c r="DX134" i="2"/>
  <c r="DX135" i="2"/>
  <c r="DX137" i="2"/>
  <c r="DX138" i="2"/>
  <c r="DX139" i="2"/>
  <c r="DX140" i="2"/>
  <c r="DX141" i="2"/>
  <c r="DX142" i="2"/>
  <c r="DX143" i="2"/>
  <c r="DX144" i="2"/>
  <c r="DX145" i="2"/>
  <c r="DX146" i="2"/>
  <c r="DX147" i="2"/>
  <c r="DX148" i="2"/>
  <c r="DX149" i="2"/>
  <c r="DX150" i="2"/>
  <c r="DX151" i="2"/>
  <c r="DX152" i="2"/>
  <c r="DX153" i="2"/>
  <c r="DX154" i="2"/>
  <c r="DX155" i="2"/>
  <c r="DX156" i="2"/>
  <c r="DX157" i="2"/>
  <c r="DX158" i="2"/>
  <c r="DX159" i="2"/>
  <c r="DX160" i="2"/>
  <c r="DX161" i="2"/>
  <c r="DX162" i="2"/>
  <c r="DX163" i="2"/>
  <c r="DX164" i="2"/>
  <c r="DX165" i="2"/>
  <c r="DX166" i="2"/>
  <c r="DX167" i="2"/>
  <c r="DX168" i="2"/>
  <c r="DX169" i="2"/>
  <c r="DX170" i="2"/>
  <c r="DX171" i="2"/>
  <c r="DX172" i="2"/>
  <c r="DX173" i="2"/>
  <c r="DX174" i="2"/>
  <c r="DX175" i="2"/>
  <c r="DX176" i="2"/>
  <c r="DX177" i="2"/>
  <c r="DX178" i="2"/>
  <c r="DX179" i="2"/>
  <c r="DX180" i="2"/>
  <c r="DX181" i="2"/>
  <c r="DX182" i="2"/>
  <c r="DX183" i="2"/>
  <c r="DX184" i="2"/>
  <c r="DX185" i="2"/>
  <c r="DX186" i="2"/>
  <c r="DX187" i="2"/>
  <c r="DX188" i="2"/>
  <c r="DX189" i="2"/>
  <c r="DX190" i="2"/>
  <c r="DX191" i="2"/>
  <c r="DX192" i="2"/>
  <c r="DX193" i="2"/>
  <c r="DX194" i="2"/>
  <c r="DX195" i="2"/>
  <c r="DX196" i="2"/>
  <c r="DX197" i="2"/>
  <c r="DX198" i="2"/>
  <c r="DX199" i="2"/>
  <c r="DX200" i="2"/>
  <c r="DX201" i="2"/>
  <c r="DX202" i="2"/>
  <c r="DX203" i="2"/>
  <c r="DX204" i="2"/>
  <c r="DX205" i="2"/>
  <c r="DX206" i="2"/>
  <c r="DX207" i="2"/>
  <c r="DX208" i="2"/>
  <c r="DX209" i="2"/>
  <c r="DX210" i="2"/>
  <c r="DX211" i="2"/>
  <c r="DX212" i="2"/>
  <c r="DX213" i="2"/>
  <c r="DX214" i="2"/>
  <c r="DX215" i="2"/>
  <c r="DX216" i="2"/>
  <c r="DX217" i="2"/>
  <c r="DX218" i="2"/>
  <c r="DX219" i="2"/>
  <c r="DX220" i="2"/>
  <c r="DX221" i="2"/>
  <c r="DX222" i="2"/>
  <c r="DX234" i="2"/>
  <c r="DX235" i="2"/>
  <c r="DX236" i="2"/>
  <c r="DX237" i="2"/>
  <c r="DX238" i="2"/>
  <c r="DX239" i="2"/>
  <c r="DX240" i="2"/>
  <c r="DX241" i="2"/>
  <c r="DX242" i="2"/>
  <c r="DX243" i="2"/>
  <c r="DX244" i="2"/>
  <c r="DX245" i="2"/>
  <c r="DX246" i="2"/>
  <c r="DX247" i="2"/>
  <c r="DX248" i="2"/>
  <c r="DX249" i="2"/>
  <c r="DX250" i="2"/>
  <c r="DX251" i="2"/>
  <c r="DX252" i="2"/>
  <c r="DX253" i="2"/>
  <c r="DX254" i="2"/>
  <c r="DX255" i="2"/>
  <c r="DX256" i="2"/>
  <c r="DX257" i="2"/>
  <c r="DX279" i="2"/>
  <c r="DX285" i="2"/>
  <c r="DX286" i="2"/>
  <c r="DX287" i="2"/>
  <c r="DX289" i="2"/>
  <c r="DX290" i="2"/>
  <c r="DX291" i="2"/>
  <c r="DX292" i="2"/>
  <c r="DX293" i="2"/>
  <c r="DX294" i="2"/>
  <c r="DX299" i="2"/>
  <c r="DX300" i="2"/>
  <c r="DX301" i="2"/>
  <c r="DX302" i="2"/>
  <c r="DX303" i="2"/>
  <c r="DX304" i="2"/>
  <c r="DX305" i="2"/>
  <c r="DX306" i="2"/>
  <c r="DX311" i="2"/>
  <c r="DX312" i="2"/>
  <c r="DX313" i="2"/>
  <c r="DX314" i="2"/>
  <c r="DX315" i="2"/>
  <c r="DX316" i="2"/>
  <c r="DX317" i="2"/>
  <c r="DX319" i="2"/>
  <c r="DX320" i="2"/>
  <c r="DX321" i="2"/>
  <c r="DX322" i="2"/>
  <c r="DX323" i="2"/>
  <c r="DX324" i="2"/>
  <c r="DX325" i="2"/>
  <c r="DX326" i="2"/>
  <c r="DX327" i="2"/>
  <c r="DX328" i="2"/>
  <c r="DX329" i="2"/>
  <c r="DX330" i="2"/>
  <c r="DX331" i="2"/>
  <c r="DX332" i="2"/>
  <c r="DX333" i="2"/>
  <c r="DX334" i="2"/>
  <c r="DX335" i="2"/>
  <c r="DX336" i="2"/>
  <c r="DX337" i="2"/>
  <c r="DX338" i="2"/>
  <c r="DX339" i="2"/>
  <c r="DX340" i="2"/>
  <c r="DX341" i="2"/>
  <c r="DX342" i="2"/>
  <c r="DX343" i="2"/>
  <c r="DX344" i="2"/>
  <c r="DX345" i="2"/>
  <c r="DX346" i="2"/>
  <c r="DX347" i="2"/>
  <c r="DX348" i="2"/>
  <c r="DX349" i="2"/>
  <c r="DX350" i="2"/>
  <c r="DX351" i="2"/>
  <c r="DX352" i="2"/>
  <c r="DX353" i="2"/>
  <c r="DX354" i="2"/>
  <c r="DX355" i="2"/>
  <c r="DX356" i="2"/>
  <c r="DX357" i="2"/>
  <c r="DX358" i="2"/>
  <c r="DX359" i="2"/>
  <c r="DX360" i="2"/>
  <c r="DX361" i="2"/>
  <c r="DX362" i="2"/>
  <c r="DX363" i="2"/>
  <c r="DX364" i="2"/>
  <c r="DX365" i="2"/>
  <c r="DX366" i="2"/>
  <c r="DX367" i="2"/>
  <c r="DX368" i="2"/>
  <c r="DX369" i="2"/>
  <c r="DX370" i="2"/>
  <c r="DX371" i="2"/>
  <c r="DX372" i="2"/>
  <c r="DX373" i="2"/>
  <c r="DX374" i="2"/>
  <c r="DX375" i="2"/>
  <c r="DX376" i="2"/>
  <c r="DX377" i="2"/>
  <c r="DX378" i="2"/>
  <c r="DX379" i="2"/>
  <c r="DX380" i="2"/>
  <c r="DX381" i="2"/>
  <c r="DX382" i="2"/>
  <c r="DX383" i="2"/>
  <c r="DX384" i="2"/>
  <c r="DX385" i="2"/>
  <c r="DX386" i="2"/>
  <c r="DX387" i="2"/>
  <c r="DX388" i="2"/>
  <c r="DX389" i="2"/>
  <c r="DX390" i="2"/>
  <c r="DX392" i="2"/>
  <c r="DX393" i="2"/>
  <c r="DX394" i="2"/>
  <c r="DX395" i="2"/>
  <c r="DX396" i="2"/>
  <c r="DX397" i="2"/>
  <c r="DX398" i="2"/>
  <c r="DX399" i="2"/>
  <c r="DX400" i="2"/>
  <c r="DX401" i="2"/>
  <c r="DX402" i="2"/>
  <c r="DX403" i="2"/>
  <c r="DX404" i="2"/>
  <c r="DX405" i="2"/>
  <c r="DX406" i="2"/>
  <c r="DX407" i="2"/>
  <c r="DX408" i="2"/>
  <c r="DX409" i="2"/>
  <c r="DX410" i="2"/>
  <c r="DX411" i="2"/>
  <c r="DX412" i="2"/>
  <c r="DX413" i="2"/>
  <c r="DX414" i="2"/>
  <c r="DX415" i="2"/>
  <c r="DX416" i="2"/>
  <c r="DX417" i="2"/>
  <c r="DX418" i="2"/>
  <c r="DX419" i="2"/>
  <c r="DX420" i="2"/>
  <c r="DX421" i="2"/>
  <c r="DX422" i="2"/>
  <c r="DX423" i="2"/>
  <c r="DX424" i="2"/>
  <c r="DX425" i="2"/>
  <c r="DX426" i="2"/>
  <c r="DX427" i="2"/>
  <c r="DX428" i="2"/>
  <c r="DX429" i="2"/>
  <c r="DX430" i="2"/>
  <c r="DX431" i="2"/>
  <c r="DX432" i="2"/>
  <c r="DX433" i="2"/>
  <c r="DX434" i="2"/>
  <c r="DX435" i="2"/>
  <c r="DX436" i="2"/>
  <c r="DX437" i="2"/>
  <c r="DX438" i="2"/>
  <c r="DX439" i="2"/>
  <c r="DX440" i="2"/>
  <c r="DX441" i="2"/>
  <c r="DX442" i="2"/>
  <c r="DX443" i="2"/>
  <c r="DX444" i="2"/>
  <c r="DX445" i="2"/>
  <c r="DX446" i="2"/>
  <c r="DX447" i="2"/>
  <c r="DX448" i="2"/>
  <c r="DX449" i="2"/>
  <c r="DX450" i="2"/>
  <c r="DX451" i="2"/>
  <c r="DX452" i="2"/>
  <c r="DX453" i="2"/>
  <c r="DX454" i="2"/>
  <c r="DX455" i="2"/>
  <c r="DX456" i="2"/>
  <c r="DX457" i="2"/>
  <c r="DX458" i="2"/>
  <c r="DX459" i="2"/>
  <c r="DX460" i="2"/>
  <c r="DX461" i="2"/>
  <c r="DX462" i="2"/>
  <c r="DX463" i="2"/>
  <c r="DX505" i="2"/>
  <c r="DX506" i="2"/>
  <c r="DX507" i="2"/>
  <c r="DX508" i="2"/>
  <c r="DX509" i="2"/>
  <c r="DX510" i="2"/>
  <c r="DX511" i="2"/>
  <c r="DX512" i="2"/>
  <c r="DX513" i="2"/>
  <c r="DX514" i="2"/>
  <c r="DX516" i="2"/>
  <c r="DX517" i="2"/>
  <c r="DX518" i="2"/>
  <c r="DX533" i="2"/>
  <c r="DX534" i="2"/>
  <c r="DX535" i="2"/>
  <c r="DX536" i="2"/>
  <c r="DX537" i="2"/>
  <c r="DX538" i="2"/>
  <c r="DX539" i="2"/>
  <c r="DX540" i="2"/>
  <c r="DX541" i="2"/>
  <c r="DX542" i="2"/>
  <c r="DX548" i="2"/>
  <c r="DX549" i="2"/>
  <c r="DX550" i="2"/>
  <c r="DX551" i="2"/>
  <c r="DX552" i="2"/>
  <c r="DX553" i="2"/>
  <c r="DX554" i="2"/>
  <c r="DX555" i="2"/>
  <c r="DX556" i="2"/>
  <c r="DX557" i="2"/>
  <c r="DX558" i="2"/>
  <c r="DX560" i="2"/>
  <c r="DX562" i="2"/>
  <c r="DX563" i="2"/>
  <c r="DX564" i="2"/>
  <c r="DX565" i="2"/>
  <c r="DX566" i="2"/>
  <c r="DX567" i="2"/>
  <c r="DX568" i="2"/>
  <c r="DX569" i="2"/>
  <c r="DX570" i="2"/>
  <c r="DX571" i="2"/>
  <c r="DX572" i="2"/>
  <c r="DX573" i="2"/>
  <c r="DX579" i="2"/>
  <c r="DX580" i="2"/>
  <c r="DX581" i="2"/>
  <c r="DX582" i="2"/>
  <c r="DX583" i="2"/>
  <c r="DX584" i="2"/>
  <c r="DX585" i="2"/>
  <c r="DX586" i="2"/>
  <c r="DX587" i="2"/>
  <c r="DX588" i="2"/>
  <c r="DX589" i="2"/>
  <c r="DX590" i="2"/>
  <c r="DX3" i="2"/>
  <c r="EE4" i="2"/>
  <c r="EE5" i="2"/>
  <c r="EE6" i="2"/>
  <c r="EE7" i="2"/>
  <c r="EE8" i="2"/>
  <c r="EE9" i="2"/>
  <c r="EE10" i="2"/>
  <c r="EE11" i="2"/>
  <c r="EE12" i="2"/>
  <c r="EE13" i="2"/>
  <c r="EE14" i="2"/>
  <c r="EE15" i="2"/>
  <c r="EE16" i="2"/>
  <c r="EE17" i="2"/>
  <c r="EE18" i="2"/>
  <c r="EE19" i="2"/>
  <c r="EE20" i="2"/>
  <c r="EE21" i="2"/>
  <c r="EE22" i="2"/>
  <c r="EE23" i="2"/>
  <c r="EE24" i="2"/>
  <c r="EE25" i="2"/>
  <c r="EE26" i="2"/>
  <c r="EE27" i="2"/>
  <c r="EE28" i="2"/>
  <c r="EE29" i="2"/>
  <c r="EE30" i="2"/>
  <c r="EE31" i="2"/>
  <c r="EE32" i="2"/>
  <c r="EE33" i="2"/>
  <c r="EE34" i="2"/>
  <c r="EE35" i="2"/>
  <c r="EE36" i="2"/>
  <c r="EE37" i="2"/>
  <c r="EE39" i="2"/>
  <c r="EE45" i="2"/>
  <c r="EE46" i="2"/>
  <c r="EE47" i="2"/>
  <c r="EE48" i="2"/>
  <c r="EE49" i="2"/>
  <c r="EE50" i="2"/>
  <c r="EE51" i="2"/>
  <c r="EE57" i="2"/>
  <c r="EE58" i="2"/>
  <c r="EE59" i="2"/>
  <c r="EE60" i="2"/>
  <c r="EE61" i="2"/>
  <c r="EE62" i="2"/>
  <c r="EE63" i="2"/>
  <c r="EE64" i="2"/>
  <c r="EE65" i="2"/>
  <c r="EE66" i="2"/>
  <c r="EE67" i="2"/>
  <c r="EE68" i="2"/>
  <c r="EE69" i="2"/>
  <c r="EE70" i="2"/>
  <c r="EE71" i="2"/>
  <c r="EE72" i="2"/>
  <c r="EE73" i="2"/>
  <c r="EE74" i="2"/>
  <c r="EE76" i="2"/>
  <c r="EE82" i="2"/>
  <c r="EE83" i="2"/>
  <c r="EE84" i="2"/>
  <c r="EE85" i="2"/>
  <c r="EE86" i="2"/>
  <c r="EE87" i="2"/>
  <c r="EE88" i="2"/>
  <c r="EE94" i="2"/>
  <c r="EE95" i="2"/>
  <c r="EE96" i="2"/>
  <c r="EE97" i="2"/>
  <c r="EE98" i="2"/>
  <c r="EE99" i="2"/>
  <c r="EE100" i="2"/>
  <c r="EE106" i="2"/>
  <c r="EE107" i="2"/>
  <c r="EE108" i="2"/>
  <c r="EE109" i="2"/>
  <c r="EE110" i="2"/>
  <c r="EE111" i="2"/>
  <c r="EE112" i="2"/>
  <c r="EE113" i="2"/>
  <c r="EE114" i="2"/>
  <c r="EE115" i="2"/>
  <c r="EE116" i="2"/>
  <c r="EE117" i="2"/>
  <c r="EE118" i="2"/>
  <c r="EE119" i="2"/>
  <c r="EE120" i="2"/>
  <c r="EE121" i="2"/>
  <c r="EE122" i="2"/>
  <c r="EE123" i="2"/>
  <c r="EE124" i="2"/>
  <c r="EE130" i="2"/>
  <c r="EE131" i="2"/>
  <c r="EE132" i="2"/>
  <c r="EE133" i="2"/>
  <c r="EE134" i="2"/>
  <c r="EE135" i="2"/>
  <c r="EE137" i="2"/>
  <c r="EE143" i="2"/>
  <c r="EE144" i="2"/>
  <c r="EE145" i="2"/>
  <c r="EE146" i="2"/>
  <c r="EE147" i="2"/>
  <c r="EE148" i="2"/>
  <c r="EE154" i="2"/>
  <c r="EE155" i="2"/>
  <c r="EE156" i="2"/>
  <c r="EE157" i="2"/>
  <c r="EE158" i="2"/>
  <c r="EE159" i="2"/>
  <c r="EE160" i="2"/>
  <c r="EE161" i="2"/>
  <c r="EE167" i="2"/>
  <c r="EE168" i="2"/>
  <c r="EE169" i="2"/>
  <c r="EE170" i="2"/>
  <c r="EE171" i="2"/>
  <c r="EE172" i="2"/>
  <c r="EE173" i="2"/>
  <c r="EE174" i="2"/>
  <c r="EE175" i="2"/>
  <c r="EE176" i="2"/>
  <c r="EE177" i="2"/>
  <c r="EE178" i="2"/>
  <c r="EE179" i="2"/>
  <c r="EE180" i="2"/>
  <c r="EE181" i="2"/>
  <c r="EE182" i="2"/>
  <c r="EE183" i="2"/>
  <c r="EE184" i="2"/>
  <c r="EE185" i="2"/>
  <c r="EE186" i="2"/>
  <c r="EE187" i="2"/>
  <c r="EE193" i="2"/>
  <c r="EE194" i="2"/>
  <c r="EE195" i="2"/>
  <c r="EE196" i="2"/>
  <c r="EE197" i="2"/>
  <c r="EE198" i="2"/>
  <c r="EE199" i="2"/>
  <c r="EE205" i="2"/>
  <c r="EE206" i="2"/>
  <c r="EE207" i="2"/>
  <c r="EE208" i="2"/>
  <c r="EE209" i="2"/>
  <c r="EE210" i="2"/>
  <c r="EE211" i="2"/>
  <c r="EE212" i="2"/>
  <c r="EE213" i="2"/>
  <c r="EE214" i="2"/>
  <c r="EE215" i="2"/>
  <c r="EE216" i="2"/>
  <c r="EE217" i="2"/>
  <c r="EE218" i="2"/>
  <c r="EE219" i="2"/>
  <c r="EE220" i="2"/>
  <c r="EE221" i="2"/>
  <c r="EE222" i="2"/>
  <c r="EE234" i="2"/>
  <c r="EE235" i="2"/>
  <c r="EE236" i="2"/>
  <c r="EE237" i="2"/>
  <c r="EE238" i="2"/>
  <c r="EE239" i="2"/>
  <c r="EE240" i="2"/>
  <c r="EE241" i="2"/>
  <c r="EE242" i="2"/>
  <c r="EE243" i="2"/>
  <c r="EE244" i="2"/>
  <c r="EE245" i="2"/>
  <c r="EE246" i="2"/>
  <c r="EE247" i="2"/>
  <c r="EE248" i="2"/>
  <c r="EE249" i="2"/>
  <c r="EE250" i="2"/>
  <c r="EE251" i="2"/>
  <c r="EE252" i="2"/>
  <c r="EE253" i="2"/>
  <c r="EE254" i="2"/>
  <c r="EE255" i="2"/>
  <c r="EE256" i="2"/>
  <c r="EE257" i="2"/>
  <c r="EE279" i="2"/>
  <c r="EE285" i="2"/>
  <c r="EE286" i="2"/>
  <c r="EE287" i="2"/>
  <c r="EE288" i="2"/>
  <c r="EE289" i="2"/>
  <c r="EE290" i="2"/>
  <c r="EE291" i="2"/>
  <c r="EE292" i="2"/>
  <c r="EE293" i="2"/>
  <c r="EE294" i="2"/>
  <c r="EE300" i="2"/>
  <c r="EE301" i="2"/>
  <c r="EE302" i="2"/>
  <c r="EE303" i="2"/>
  <c r="EE304" i="2"/>
  <c r="EE305" i="2"/>
  <c r="EE306" i="2"/>
  <c r="EE312" i="2"/>
  <c r="EE313" i="2"/>
  <c r="EE314" i="2"/>
  <c r="EE315" i="2"/>
  <c r="EE316" i="2"/>
  <c r="EE317" i="2"/>
  <c r="EE319" i="2"/>
  <c r="EE320" i="2"/>
  <c r="EE321" i="2"/>
  <c r="EE322" i="2"/>
  <c r="EE323" i="2"/>
  <c r="EE324" i="2"/>
  <c r="EE325" i="2"/>
  <c r="EE326" i="2"/>
  <c r="EE327" i="2"/>
  <c r="EE328" i="2"/>
  <c r="EE329" i="2"/>
  <c r="EE330" i="2"/>
  <c r="EE331" i="2"/>
  <c r="EE332" i="2"/>
  <c r="EE333" i="2"/>
  <c r="EE334" i="2"/>
  <c r="EE335" i="2"/>
  <c r="EE336" i="2"/>
  <c r="EE337" i="2"/>
  <c r="EE338" i="2"/>
  <c r="EE339" i="2"/>
  <c r="EE340" i="2"/>
  <c r="EE341" i="2"/>
  <c r="EE342" i="2"/>
  <c r="EE343" i="2"/>
  <c r="EE349" i="2"/>
  <c r="EE350" i="2"/>
  <c r="EE351" i="2"/>
  <c r="EE352" i="2"/>
  <c r="EE353" i="2"/>
  <c r="EE354" i="2"/>
  <c r="EE355" i="2"/>
  <c r="EE361" i="2"/>
  <c r="EE362" i="2"/>
  <c r="EE363" i="2"/>
  <c r="EE364" i="2"/>
  <c r="EE365" i="2"/>
  <c r="EE366" i="2"/>
  <c r="EE367" i="2"/>
  <c r="EE373" i="2"/>
  <c r="EE374" i="2"/>
  <c r="EE375" i="2"/>
  <c r="EE376" i="2"/>
  <c r="EE377" i="2"/>
  <c r="EE378" i="2"/>
  <c r="EE379" i="2"/>
  <c r="EE385" i="2"/>
  <c r="EE386" i="2"/>
  <c r="EE387" i="2"/>
  <c r="EE388" i="2"/>
  <c r="EE389" i="2"/>
  <c r="EE390" i="2"/>
  <c r="EE392" i="2"/>
  <c r="EE393" i="2"/>
  <c r="EE398" i="2"/>
  <c r="EE399" i="2"/>
  <c r="EE400" i="2"/>
  <c r="EE401" i="2"/>
  <c r="EE402" i="2"/>
  <c r="EE403" i="2"/>
  <c r="EE404" i="2"/>
  <c r="EE409" i="2"/>
  <c r="EE410" i="2"/>
  <c r="EE411" i="2"/>
  <c r="EE412" i="2"/>
  <c r="EE413" i="2"/>
  <c r="EE414" i="2"/>
  <c r="EE415" i="2"/>
  <c r="EE421" i="2"/>
  <c r="EE422" i="2"/>
  <c r="EE423" i="2"/>
  <c r="EE424" i="2"/>
  <c r="EE425" i="2"/>
  <c r="EE426" i="2"/>
  <c r="EE427" i="2"/>
  <c r="EE433" i="2"/>
  <c r="EE434" i="2"/>
  <c r="EE435" i="2"/>
  <c r="EE436" i="2"/>
  <c r="EE437" i="2"/>
  <c r="EE438" i="2"/>
  <c r="EE439" i="2"/>
  <c r="EE440" i="2"/>
  <c r="EE441" i="2"/>
  <c r="EE442" i="2"/>
  <c r="EE443" i="2"/>
  <c r="EE444" i="2"/>
  <c r="EE445" i="2"/>
  <c r="EE446" i="2"/>
  <c r="EE447" i="2"/>
  <c r="EE448" i="2"/>
  <c r="EE449" i="2"/>
  <c r="EE450" i="2"/>
  <c r="EE451" i="2"/>
  <c r="EE452" i="2"/>
  <c r="EE458" i="2"/>
  <c r="EE459" i="2"/>
  <c r="EE460" i="2"/>
  <c r="EE461" i="2"/>
  <c r="EE462" i="2"/>
  <c r="EE463" i="2"/>
  <c r="EE505" i="2"/>
  <c r="EE506" i="2"/>
  <c r="EE507" i="2"/>
  <c r="EE508" i="2"/>
  <c r="EE509" i="2"/>
  <c r="EE510" i="2"/>
  <c r="EE511" i="2"/>
  <c r="EE512" i="2"/>
  <c r="EE513" i="2"/>
  <c r="EE514" i="2"/>
  <c r="EE516" i="2"/>
  <c r="EE517" i="2"/>
  <c r="EE518" i="2"/>
  <c r="EE533" i="2"/>
  <c r="EE534" i="2"/>
  <c r="EE535" i="2"/>
  <c r="EE536" i="2"/>
  <c r="EE537" i="2"/>
  <c r="EE538" i="2"/>
  <c r="EE539" i="2"/>
  <c r="EE540" i="2"/>
  <c r="EE541" i="2"/>
  <c r="EE542" i="2"/>
  <c r="EE548" i="2"/>
  <c r="EE549" i="2"/>
  <c r="EE550" i="2"/>
  <c r="EE551" i="2"/>
  <c r="EE552" i="2"/>
  <c r="EE553" i="2"/>
  <c r="EE554" i="2"/>
  <c r="EE555" i="2"/>
  <c r="EE556" i="2"/>
  <c r="EE557" i="2"/>
  <c r="EE558" i="2"/>
  <c r="EE560" i="2"/>
  <c r="EE562" i="2"/>
  <c r="EE563" i="2"/>
  <c r="EE564" i="2"/>
  <c r="EE565" i="2"/>
  <c r="EE566" i="2"/>
  <c r="EE567" i="2"/>
  <c r="EE568" i="2"/>
  <c r="EE569" i="2"/>
  <c r="EE570" i="2"/>
  <c r="EE571" i="2"/>
  <c r="EE572" i="2"/>
  <c r="EE573" i="2"/>
  <c r="EE579" i="2"/>
  <c r="EE580" i="2"/>
  <c r="EE581" i="2"/>
  <c r="EE582" i="2"/>
  <c r="EE583" i="2"/>
  <c r="EE584" i="2"/>
  <c r="EE585" i="2"/>
  <c r="EE586" i="2"/>
  <c r="EE587" i="2"/>
  <c r="EE588" i="2"/>
  <c r="EE589" i="2"/>
  <c r="EE590" i="2"/>
  <c r="EE3" i="2"/>
  <c r="EN17" i="2"/>
  <c r="EO4" i="2"/>
  <c r="EO5" i="2"/>
  <c r="EO6" i="2"/>
  <c r="EO7" i="2"/>
  <c r="EO8" i="2"/>
  <c r="EO9" i="2"/>
  <c r="EO10" i="2"/>
  <c r="EO11" i="2"/>
  <c r="EO12" i="2"/>
  <c r="EO13" i="2"/>
  <c r="EO14" i="2"/>
  <c r="EO15" i="2"/>
  <c r="EO16" i="2"/>
  <c r="EO17" i="2"/>
  <c r="EO18" i="2"/>
  <c r="EO19" i="2"/>
  <c r="EO20" i="2"/>
  <c r="EO21" i="2"/>
  <c r="EO22" i="2"/>
  <c r="EO23" i="2"/>
  <c r="EO24" i="2"/>
  <c r="EO25" i="2"/>
  <c r="EO26" i="2"/>
  <c r="EO27" i="2"/>
  <c r="EO28" i="2"/>
  <c r="EO29" i="2"/>
  <c r="EO30" i="2"/>
  <c r="EO31" i="2"/>
  <c r="EO32" i="2"/>
  <c r="EO33" i="2"/>
  <c r="EO34" i="2"/>
  <c r="EO35" i="2"/>
  <c r="EO36" i="2"/>
  <c r="EO37" i="2"/>
  <c r="EO39" i="2"/>
  <c r="EO40" i="2"/>
  <c r="EO41" i="2"/>
  <c r="EO42" i="2"/>
  <c r="EO43" i="2"/>
  <c r="EO44" i="2"/>
  <c r="EO45" i="2"/>
  <c r="EO46" i="2"/>
  <c r="EO47" i="2"/>
  <c r="EO48" i="2"/>
  <c r="EO49" i="2"/>
  <c r="EO50" i="2"/>
  <c r="EO51" i="2"/>
  <c r="EO52" i="2"/>
  <c r="EO53" i="2"/>
  <c r="EO54" i="2"/>
  <c r="EO55" i="2"/>
  <c r="EO56" i="2"/>
  <c r="EO57" i="2"/>
  <c r="EO58" i="2"/>
  <c r="EO59" i="2"/>
  <c r="EO60" i="2"/>
  <c r="EO61" i="2"/>
  <c r="EO62" i="2"/>
  <c r="EO63" i="2"/>
  <c r="EO64" i="2"/>
  <c r="EO65" i="2"/>
  <c r="EO66" i="2"/>
  <c r="EO67" i="2"/>
  <c r="EO68" i="2"/>
  <c r="EO69" i="2"/>
  <c r="EO70" i="2"/>
  <c r="EO71" i="2"/>
  <c r="EO72" i="2"/>
  <c r="EO73" i="2"/>
  <c r="EO74" i="2"/>
  <c r="EO76" i="2"/>
  <c r="EO77" i="2"/>
  <c r="EO78" i="2"/>
  <c r="EO79" i="2"/>
  <c r="EO80" i="2"/>
  <c r="EO81" i="2"/>
  <c r="EO82" i="2"/>
  <c r="EO83" i="2"/>
  <c r="EO84" i="2"/>
  <c r="EO85" i="2"/>
  <c r="EO86" i="2"/>
  <c r="EO87" i="2"/>
  <c r="EO88" i="2"/>
  <c r="EO89" i="2"/>
  <c r="EO90" i="2"/>
  <c r="EO91" i="2"/>
  <c r="EO92" i="2"/>
  <c r="EO93" i="2"/>
  <c r="EO94" i="2"/>
  <c r="EO95" i="2"/>
  <c r="EO96" i="2"/>
  <c r="EO97" i="2"/>
  <c r="EO98" i="2"/>
  <c r="EO99" i="2"/>
  <c r="EO100" i="2"/>
  <c r="EO101" i="2"/>
  <c r="EO102" i="2"/>
  <c r="EO103" i="2"/>
  <c r="EO104" i="2"/>
  <c r="EO105" i="2"/>
  <c r="EO106" i="2"/>
  <c r="EO107" i="2"/>
  <c r="EO108" i="2"/>
  <c r="EO109" i="2"/>
  <c r="EO110" i="2"/>
  <c r="EO111" i="2"/>
  <c r="EO112" i="2"/>
  <c r="EO113" i="2"/>
  <c r="EO114" i="2"/>
  <c r="EO115" i="2"/>
  <c r="EO116" i="2"/>
  <c r="EO117" i="2"/>
  <c r="EO118" i="2"/>
  <c r="EO119" i="2"/>
  <c r="EO120" i="2"/>
  <c r="EO121" i="2"/>
  <c r="EO122" i="2"/>
  <c r="EO123" i="2"/>
  <c r="EO124" i="2"/>
  <c r="EO125" i="2"/>
  <c r="EO126" i="2"/>
  <c r="EO127" i="2"/>
  <c r="EO128" i="2"/>
  <c r="EO129" i="2"/>
  <c r="EO130" i="2"/>
  <c r="EO131" i="2"/>
  <c r="EO132" i="2"/>
  <c r="EO133" i="2"/>
  <c r="EO134" i="2"/>
  <c r="EO135" i="2"/>
  <c r="EO137" i="2"/>
  <c r="EO138" i="2"/>
  <c r="EO139" i="2"/>
  <c r="EO140" i="2"/>
  <c r="EO141" i="2"/>
  <c r="EO142" i="2"/>
  <c r="EO143" i="2"/>
  <c r="EO144" i="2"/>
  <c r="EO145" i="2"/>
  <c r="EO146" i="2"/>
  <c r="EO147" i="2"/>
  <c r="EO148" i="2"/>
  <c r="EO149" i="2"/>
  <c r="EO150" i="2"/>
  <c r="EO151" i="2"/>
  <c r="EO152" i="2"/>
  <c r="EO153" i="2"/>
  <c r="EO154" i="2"/>
  <c r="EO155" i="2"/>
  <c r="EO156" i="2"/>
  <c r="EO157" i="2"/>
  <c r="EO158" i="2"/>
  <c r="EO159" i="2"/>
  <c r="EO160" i="2"/>
  <c r="EO161" i="2"/>
  <c r="EO162" i="2"/>
  <c r="EO163" i="2"/>
  <c r="EO164" i="2"/>
  <c r="EO165" i="2"/>
  <c r="EO166" i="2"/>
  <c r="EO167" i="2"/>
  <c r="EO168" i="2"/>
  <c r="EO169" i="2"/>
  <c r="EO170" i="2"/>
  <c r="EO171" i="2"/>
  <c r="EO172" i="2"/>
  <c r="EO173" i="2"/>
  <c r="EO174" i="2"/>
  <c r="EO175" i="2"/>
  <c r="EO176" i="2"/>
  <c r="EO177" i="2"/>
  <c r="EO178" i="2"/>
  <c r="EO179" i="2"/>
  <c r="EO180" i="2"/>
  <c r="EO181" i="2"/>
  <c r="EO182" i="2"/>
  <c r="EO183" i="2"/>
  <c r="EO184" i="2"/>
  <c r="EO185" i="2"/>
  <c r="EO186" i="2"/>
  <c r="EO187" i="2"/>
  <c r="EO188" i="2"/>
  <c r="EO189" i="2"/>
  <c r="EO190" i="2"/>
  <c r="EO191" i="2"/>
  <c r="EO192" i="2"/>
  <c r="EO193" i="2"/>
  <c r="EO194" i="2"/>
  <c r="EO195" i="2"/>
  <c r="EO196" i="2"/>
  <c r="EO197" i="2"/>
  <c r="EO198" i="2"/>
  <c r="EO199" i="2"/>
  <c r="EO200" i="2"/>
  <c r="EO201" i="2"/>
  <c r="EO202" i="2"/>
  <c r="EO203" i="2"/>
  <c r="EO204" i="2"/>
  <c r="EO205" i="2"/>
  <c r="EO206" i="2"/>
  <c r="EO207" i="2"/>
  <c r="EO208" i="2"/>
  <c r="EO209" i="2"/>
  <c r="EO210" i="2"/>
  <c r="EO211" i="2"/>
  <c r="EO212" i="2"/>
  <c r="EO213" i="2"/>
  <c r="EO214" i="2"/>
  <c r="EO215" i="2"/>
  <c r="EO216" i="2"/>
  <c r="EO217" i="2"/>
  <c r="EO218" i="2"/>
  <c r="EO219" i="2"/>
  <c r="EO220" i="2"/>
  <c r="EO221" i="2"/>
  <c r="EO222" i="2"/>
  <c r="EO234" i="2"/>
  <c r="EO235" i="2"/>
  <c r="EO236" i="2"/>
  <c r="EO237" i="2"/>
  <c r="EO238" i="2"/>
  <c r="EO239" i="2"/>
  <c r="EO240" i="2"/>
  <c r="EO241" i="2"/>
  <c r="EO242" i="2"/>
  <c r="EO243" i="2"/>
  <c r="EO244" i="2"/>
  <c r="EO245" i="2"/>
  <c r="EO246" i="2"/>
  <c r="EO247" i="2"/>
  <c r="EO248" i="2"/>
  <c r="EO249" i="2"/>
  <c r="EO250" i="2"/>
  <c r="EO251" i="2"/>
  <c r="EO252" i="2"/>
  <c r="EO253" i="2"/>
  <c r="EO254" i="2"/>
  <c r="EO255" i="2"/>
  <c r="EO256" i="2"/>
  <c r="EO257" i="2"/>
  <c r="EO279" i="2"/>
  <c r="EO280" i="2"/>
  <c r="EO281" i="2"/>
  <c r="EO282" i="2"/>
  <c r="EO283" i="2"/>
  <c r="EO284" i="2"/>
  <c r="EO285" i="2"/>
  <c r="EO286" i="2"/>
  <c r="EO287" i="2"/>
  <c r="EO288" i="2"/>
  <c r="EO289" i="2"/>
  <c r="EO290" i="2"/>
  <c r="EO291" i="2"/>
  <c r="EO292" i="2"/>
  <c r="EO293" i="2"/>
  <c r="EO294" i="2"/>
  <c r="EO295" i="2"/>
  <c r="EO296" i="2"/>
  <c r="EO297" i="2"/>
  <c r="EO298" i="2"/>
  <c r="EO299" i="2"/>
  <c r="EO300" i="2"/>
  <c r="EO301" i="2"/>
  <c r="EO302" i="2"/>
  <c r="EO303" i="2"/>
  <c r="EO304" i="2"/>
  <c r="EO305" i="2"/>
  <c r="EO306" i="2"/>
  <c r="EO307" i="2"/>
  <c r="EO308" i="2"/>
  <c r="EO309" i="2"/>
  <c r="EO310" i="2"/>
  <c r="EO311" i="2"/>
  <c r="EO312" i="2"/>
  <c r="EO313" i="2"/>
  <c r="EO314" i="2"/>
  <c r="EO315" i="2"/>
  <c r="EO316" i="2"/>
  <c r="EO317" i="2"/>
  <c r="EO319" i="2"/>
  <c r="EO320" i="2"/>
  <c r="EO321" i="2"/>
  <c r="EO322" i="2"/>
  <c r="EO323" i="2"/>
  <c r="EO324" i="2"/>
  <c r="EO325" i="2"/>
  <c r="EO326" i="2"/>
  <c r="EO327" i="2"/>
  <c r="EO328" i="2"/>
  <c r="EO329" i="2"/>
  <c r="EO330" i="2"/>
  <c r="EO331" i="2"/>
  <c r="EO332" i="2"/>
  <c r="EO333" i="2"/>
  <c r="EO334" i="2"/>
  <c r="EO335" i="2"/>
  <c r="EO336" i="2"/>
  <c r="EO337" i="2"/>
  <c r="EO338" i="2"/>
  <c r="EO339" i="2"/>
  <c r="EO340" i="2"/>
  <c r="EO341" i="2"/>
  <c r="EO342" i="2"/>
  <c r="EO343" i="2"/>
  <c r="EO344" i="2"/>
  <c r="EO345" i="2"/>
  <c r="EO346" i="2"/>
  <c r="EO347" i="2"/>
  <c r="EO348" i="2"/>
  <c r="EO349" i="2"/>
  <c r="EO350" i="2"/>
  <c r="EO351" i="2"/>
  <c r="EO352" i="2"/>
  <c r="EO353" i="2"/>
  <c r="EO354" i="2"/>
  <c r="EO355" i="2"/>
  <c r="EO356" i="2"/>
  <c r="EO357" i="2"/>
  <c r="EO358" i="2"/>
  <c r="EO359" i="2"/>
  <c r="EO360" i="2"/>
  <c r="EO361" i="2"/>
  <c r="EO362" i="2"/>
  <c r="EO363" i="2"/>
  <c r="EO364" i="2"/>
  <c r="EO365" i="2"/>
  <c r="EO366" i="2"/>
  <c r="EO367" i="2"/>
  <c r="EO368" i="2"/>
  <c r="EO369" i="2"/>
  <c r="EO370" i="2"/>
  <c r="EO371" i="2"/>
  <c r="EO372" i="2"/>
  <c r="EO373" i="2"/>
  <c r="EO374" i="2"/>
  <c r="EO375" i="2"/>
  <c r="EO376" i="2"/>
  <c r="EO377" i="2"/>
  <c r="EO378" i="2"/>
  <c r="EO379" i="2"/>
  <c r="EO380" i="2"/>
  <c r="EO381" i="2"/>
  <c r="EO382" i="2"/>
  <c r="EO383" i="2"/>
  <c r="EO384" i="2"/>
  <c r="EO385" i="2"/>
  <c r="EO386" i="2"/>
  <c r="EO387" i="2"/>
  <c r="EO388" i="2"/>
  <c r="EO389" i="2"/>
  <c r="EO390" i="2"/>
  <c r="EO392" i="2"/>
  <c r="EO393" i="2"/>
  <c r="EO394" i="2"/>
  <c r="EO395" i="2"/>
  <c r="EO396" i="2"/>
  <c r="EO397" i="2"/>
  <c r="EO398" i="2"/>
  <c r="EO399" i="2"/>
  <c r="EO400" i="2"/>
  <c r="EO401" i="2"/>
  <c r="EO402" i="2"/>
  <c r="EO403" i="2"/>
  <c r="EO404" i="2"/>
  <c r="EO405" i="2"/>
  <c r="EO406" i="2"/>
  <c r="EO407" i="2"/>
  <c r="EO408" i="2"/>
  <c r="EO409" i="2"/>
  <c r="EO410" i="2"/>
  <c r="EO411" i="2"/>
  <c r="EO412" i="2"/>
  <c r="EO413" i="2"/>
  <c r="EO414" i="2"/>
  <c r="EO415" i="2"/>
  <c r="EO416" i="2"/>
  <c r="EO417" i="2"/>
  <c r="EO418" i="2"/>
  <c r="EO419" i="2"/>
  <c r="EO420" i="2"/>
  <c r="EO421" i="2"/>
  <c r="EO422" i="2"/>
  <c r="EO423" i="2"/>
  <c r="EO424" i="2"/>
  <c r="EO425" i="2"/>
  <c r="EO426" i="2"/>
  <c r="EO427" i="2"/>
  <c r="EO428" i="2"/>
  <c r="EO429" i="2"/>
  <c r="EO430" i="2"/>
  <c r="EO431" i="2"/>
  <c r="EO432" i="2"/>
  <c r="EO433" i="2"/>
  <c r="EO434" i="2"/>
  <c r="EO435" i="2"/>
  <c r="EO436" i="2"/>
  <c r="EO437" i="2"/>
  <c r="EO438" i="2"/>
  <c r="EO439" i="2"/>
  <c r="EO440" i="2"/>
  <c r="EO441" i="2"/>
  <c r="EO442" i="2"/>
  <c r="EO443" i="2"/>
  <c r="EO444" i="2"/>
  <c r="EO445" i="2"/>
  <c r="EO446" i="2"/>
  <c r="EO447" i="2"/>
  <c r="EO448" i="2"/>
  <c r="EO449" i="2"/>
  <c r="EO450" i="2"/>
  <c r="EO451" i="2"/>
  <c r="EO452" i="2"/>
  <c r="EO453" i="2"/>
  <c r="EO454" i="2"/>
  <c r="EO455" i="2"/>
  <c r="EO456" i="2"/>
  <c r="EO457" i="2"/>
  <c r="EO458" i="2"/>
  <c r="EO459" i="2"/>
  <c r="EO460" i="2"/>
  <c r="EO461" i="2"/>
  <c r="EO462" i="2"/>
  <c r="EO463" i="2"/>
  <c r="EO505" i="2"/>
  <c r="EO514" i="2"/>
  <c r="EO516" i="2"/>
  <c r="EO517" i="2"/>
  <c r="EO518" i="2"/>
  <c r="EO533" i="2"/>
  <c r="EO534" i="2"/>
  <c r="EO535" i="2"/>
  <c r="EO536" i="2"/>
  <c r="EO537" i="2"/>
  <c r="EO538" i="2"/>
  <c r="EO539" i="2"/>
  <c r="EO540" i="2"/>
  <c r="EO541" i="2"/>
  <c r="EO542" i="2"/>
  <c r="EO548" i="2"/>
  <c r="EO549" i="2"/>
  <c r="EO550" i="2"/>
  <c r="EO551" i="2"/>
  <c r="EO552" i="2"/>
  <c r="EO553" i="2"/>
  <c r="EO554" i="2"/>
  <c r="EO555" i="2"/>
  <c r="EO556" i="2"/>
  <c r="EO557" i="2"/>
  <c r="EO558" i="2"/>
  <c r="EO560" i="2"/>
  <c r="EO562" i="2"/>
  <c r="EO563" i="2"/>
  <c r="EO564" i="2"/>
  <c r="EO565" i="2"/>
  <c r="EO566" i="2"/>
  <c r="EO567" i="2"/>
  <c r="EO568" i="2"/>
  <c r="EO569" i="2"/>
  <c r="EO570" i="2"/>
  <c r="EO571" i="2"/>
  <c r="EO572" i="2"/>
  <c r="EO573" i="2"/>
  <c r="EO579" i="2"/>
  <c r="EO580" i="2"/>
  <c r="EO581" i="2"/>
  <c r="EO582" i="2"/>
  <c r="EO583" i="2"/>
  <c r="EO584" i="2"/>
  <c r="EO585" i="2"/>
  <c r="EO586" i="2"/>
  <c r="EO587" i="2"/>
  <c r="EO588" i="2"/>
  <c r="EO589" i="2"/>
  <c r="EO590" i="2"/>
  <c r="EO3" i="2"/>
  <c r="FC4" i="2"/>
  <c r="FC5" i="2"/>
  <c r="FC6" i="2"/>
  <c r="FC7" i="2"/>
  <c r="FC8" i="2"/>
  <c r="FC9" i="2"/>
  <c r="FC10" i="2"/>
  <c r="FC11" i="2"/>
  <c r="FC12" i="2"/>
  <c r="FC13" i="2"/>
  <c r="FC14" i="2"/>
  <c r="FC15" i="2"/>
  <c r="FC16" i="2"/>
  <c r="FC17" i="2"/>
  <c r="FC18" i="2"/>
  <c r="FC19" i="2"/>
  <c r="FC20" i="2"/>
  <c r="FC21" i="2"/>
  <c r="FC22" i="2"/>
  <c r="FC23" i="2"/>
  <c r="FC24" i="2"/>
  <c r="FC25" i="2"/>
  <c r="FC26" i="2"/>
  <c r="FC27" i="2"/>
  <c r="FC28" i="2"/>
  <c r="FC29" i="2"/>
  <c r="FC30" i="2"/>
  <c r="FC31" i="2"/>
  <c r="FC32" i="2"/>
  <c r="FC33" i="2"/>
  <c r="FC34" i="2"/>
  <c r="FC35" i="2"/>
  <c r="FC36" i="2"/>
  <c r="FC37" i="2"/>
  <c r="FC39" i="2"/>
  <c r="FC40" i="2"/>
  <c r="FC41" i="2"/>
  <c r="FC42" i="2"/>
  <c r="FC43" i="2"/>
  <c r="FC44" i="2"/>
  <c r="FC45" i="2"/>
  <c r="FC46" i="2"/>
  <c r="FC47" i="2"/>
  <c r="FC48" i="2"/>
  <c r="FC49" i="2"/>
  <c r="FC50" i="2"/>
  <c r="FC51" i="2"/>
  <c r="FC52" i="2"/>
  <c r="FC53" i="2"/>
  <c r="FC54" i="2"/>
  <c r="FC55" i="2"/>
  <c r="FC56" i="2"/>
  <c r="FC57" i="2"/>
  <c r="FC58" i="2"/>
  <c r="FC59" i="2"/>
  <c r="FC60" i="2"/>
  <c r="FC61" i="2"/>
  <c r="FC62" i="2"/>
  <c r="FC63" i="2"/>
  <c r="FC64" i="2"/>
  <c r="FC65" i="2"/>
  <c r="FC66" i="2"/>
  <c r="FC67" i="2"/>
  <c r="FC68" i="2"/>
  <c r="FC69" i="2"/>
  <c r="FC70" i="2"/>
  <c r="FC71" i="2"/>
  <c r="FC72" i="2"/>
  <c r="FC73" i="2"/>
  <c r="FC74" i="2"/>
  <c r="FC76" i="2"/>
  <c r="FC77" i="2"/>
  <c r="FC78" i="2"/>
  <c r="FC79" i="2"/>
  <c r="FC80" i="2"/>
  <c r="FC81" i="2"/>
  <c r="FC82" i="2"/>
  <c r="FC83" i="2"/>
  <c r="FC84" i="2"/>
  <c r="FC85" i="2"/>
  <c r="FC86" i="2"/>
  <c r="FC87" i="2"/>
  <c r="FC88" i="2"/>
  <c r="FC89" i="2"/>
  <c r="FC90" i="2"/>
  <c r="FC91" i="2"/>
  <c r="FC92" i="2"/>
  <c r="FC93" i="2"/>
  <c r="FC94" i="2"/>
  <c r="FC95" i="2"/>
  <c r="FC96" i="2"/>
  <c r="FC97" i="2"/>
  <c r="FC98" i="2"/>
  <c r="FC99" i="2"/>
  <c r="FC100" i="2"/>
  <c r="FC101" i="2"/>
  <c r="FC102" i="2"/>
  <c r="FC103" i="2"/>
  <c r="FC104" i="2"/>
  <c r="FC105" i="2"/>
  <c r="FC106" i="2"/>
  <c r="FC107" i="2"/>
  <c r="FC108" i="2"/>
  <c r="FC109" i="2"/>
  <c r="FC110" i="2"/>
  <c r="FC111" i="2"/>
  <c r="FC112" i="2"/>
  <c r="FC113" i="2"/>
  <c r="FC114" i="2"/>
  <c r="FC115" i="2"/>
  <c r="FC116" i="2"/>
  <c r="FC117" i="2"/>
  <c r="FC118" i="2"/>
  <c r="FC119" i="2"/>
  <c r="FC120" i="2"/>
  <c r="FC121" i="2"/>
  <c r="FC122" i="2"/>
  <c r="FC123" i="2"/>
  <c r="FC124" i="2"/>
  <c r="FC125" i="2"/>
  <c r="FC126" i="2"/>
  <c r="FC127" i="2"/>
  <c r="FC128" i="2"/>
  <c r="FC129" i="2"/>
  <c r="FC130" i="2"/>
  <c r="FC131" i="2"/>
  <c r="FC132" i="2"/>
  <c r="FC133" i="2"/>
  <c r="FC134" i="2"/>
  <c r="FC135" i="2"/>
  <c r="FC137" i="2"/>
  <c r="FC138" i="2"/>
  <c r="FC139" i="2"/>
  <c r="FC140" i="2"/>
  <c r="FC141" i="2"/>
  <c r="FC142" i="2"/>
  <c r="FC143" i="2"/>
  <c r="FC144" i="2"/>
  <c r="FC145" i="2"/>
  <c r="FC146" i="2"/>
  <c r="FC147" i="2"/>
  <c r="FC148" i="2"/>
  <c r="FC149" i="2"/>
  <c r="FC150" i="2"/>
  <c r="FC151" i="2"/>
  <c r="FC152" i="2"/>
  <c r="FC153" i="2"/>
  <c r="FC154" i="2"/>
  <c r="FC155" i="2"/>
  <c r="FC156" i="2"/>
  <c r="FC157" i="2"/>
  <c r="FC158" i="2"/>
  <c r="FC159" i="2"/>
  <c r="FC160" i="2"/>
  <c r="FC161" i="2"/>
  <c r="FC162" i="2"/>
  <c r="FC163" i="2"/>
  <c r="FC164" i="2"/>
  <c r="FC165" i="2"/>
  <c r="FC166" i="2"/>
  <c r="FC167" i="2"/>
  <c r="FC168" i="2"/>
  <c r="FC169" i="2"/>
  <c r="FC170" i="2"/>
  <c r="FC171" i="2"/>
  <c r="FC172" i="2"/>
  <c r="FC173" i="2"/>
  <c r="FC174" i="2"/>
  <c r="FC175" i="2"/>
  <c r="FC176" i="2"/>
  <c r="FC177" i="2"/>
  <c r="FC178" i="2"/>
  <c r="FC179" i="2"/>
  <c r="FC180" i="2"/>
  <c r="FC181" i="2"/>
  <c r="FC182" i="2"/>
  <c r="FC183" i="2"/>
  <c r="FC184" i="2"/>
  <c r="FC185" i="2"/>
  <c r="FC186" i="2"/>
  <c r="FC187" i="2"/>
  <c r="FC188" i="2"/>
  <c r="FC189" i="2"/>
  <c r="FC190" i="2"/>
  <c r="FC191" i="2"/>
  <c r="FC192" i="2"/>
  <c r="FC193" i="2"/>
  <c r="FC194" i="2"/>
  <c r="FC195" i="2"/>
  <c r="FC196" i="2"/>
  <c r="FC197" i="2"/>
  <c r="FC198" i="2"/>
  <c r="FC199" i="2"/>
  <c r="FC200" i="2"/>
  <c r="FC201" i="2"/>
  <c r="FC202" i="2"/>
  <c r="FC203" i="2"/>
  <c r="FC204" i="2"/>
  <c r="FC205" i="2"/>
  <c r="FC206" i="2"/>
  <c r="FC207" i="2"/>
  <c r="FC208" i="2"/>
  <c r="FC209" i="2"/>
  <c r="FC210" i="2"/>
  <c r="FC211" i="2"/>
  <c r="FC212" i="2"/>
  <c r="FC213" i="2"/>
  <c r="FC214" i="2"/>
  <c r="FC215" i="2"/>
  <c r="FC216" i="2"/>
  <c r="FC217" i="2"/>
  <c r="FC218" i="2"/>
  <c r="FC219" i="2"/>
  <c r="FC220" i="2"/>
  <c r="FC221" i="2"/>
  <c r="FC222" i="2"/>
  <c r="FC234" i="2"/>
  <c r="FC235" i="2"/>
  <c r="FC236" i="2"/>
  <c r="FC237" i="2"/>
  <c r="FC238" i="2"/>
  <c r="FC239" i="2"/>
  <c r="FC240" i="2"/>
  <c r="FC241" i="2"/>
  <c r="FC242" i="2"/>
  <c r="FC243" i="2"/>
  <c r="FC244" i="2"/>
  <c r="FC245" i="2"/>
  <c r="FC246" i="2"/>
  <c r="FC247" i="2"/>
  <c r="FC248" i="2"/>
  <c r="FC249" i="2"/>
  <c r="FC250" i="2"/>
  <c r="FC251" i="2"/>
  <c r="FC252" i="2"/>
  <c r="FC253" i="2"/>
  <c r="FC254" i="2"/>
  <c r="FC255" i="2"/>
  <c r="FC256" i="2"/>
  <c r="FC257" i="2"/>
  <c r="FC279" i="2"/>
  <c r="FC280" i="2"/>
  <c r="FC281" i="2"/>
  <c r="FC282" i="2"/>
  <c r="FC283" i="2"/>
  <c r="FC284" i="2"/>
  <c r="FC285" i="2"/>
  <c r="FC286" i="2"/>
  <c r="FC287" i="2"/>
  <c r="FC288" i="2"/>
  <c r="FC289" i="2"/>
  <c r="FC290" i="2"/>
  <c r="FC291" i="2"/>
  <c r="FC292" i="2"/>
  <c r="FC293" i="2"/>
  <c r="FC294" i="2"/>
  <c r="FC295" i="2"/>
  <c r="FC296" i="2"/>
  <c r="FC297" i="2"/>
  <c r="FC298" i="2"/>
  <c r="FC299" i="2"/>
  <c r="FC300" i="2"/>
  <c r="FC301" i="2"/>
  <c r="FC302" i="2"/>
  <c r="FC303" i="2"/>
  <c r="FC304" i="2"/>
  <c r="FC305" i="2"/>
  <c r="FC306" i="2"/>
  <c r="FC307" i="2"/>
  <c r="FC308" i="2"/>
  <c r="FC309" i="2"/>
  <c r="FC310" i="2"/>
  <c r="FC311" i="2"/>
  <c r="FC312" i="2"/>
  <c r="FC313" i="2"/>
  <c r="FC314" i="2"/>
  <c r="FC315" i="2"/>
  <c r="FC316" i="2"/>
  <c r="FC317" i="2"/>
  <c r="FC319" i="2"/>
  <c r="FC320" i="2"/>
  <c r="FC321" i="2"/>
  <c r="FC322" i="2"/>
  <c r="FC323" i="2"/>
  <c r="FC324" i="2"/>
  <c r="FC325" i="2"/>
  <c r="FC326" i="2"/>
  <c r="FC327" i="2"/>
  <c r="FC328" i="2"/>
  <c r="FC329" i="2"/>
  <c r="FC330" i="2"/>
  <c r="FC331" i="2"/>
  <c r="FC332" i="2"/>
  <c r="FC333" i="2"/>
  <c r="FC334" i="2"/>
  <c r="FC335" i="2"/>
  <c r="FC336" i="2"/>
  <c r="FC337" i="2"/>
  <c r="FC338" i="2"/>
  <c r="FC339" i="2"/>
  <c r="FC340" i="2"/>
  <c r="FC341" i="2"/>
  <c r="FC342" i="2"/>
  <c r="FC343" i="2"/>
  <c r="FC344" i="2"/>
  <c r="FC345" i="2"/>
  <c r="FC346" i="2"/>
  <c r="FC347" i="2"/>
  <c r="FC348" i="2"/>
  <c r="FC349" i="2"/>
  <c r="FC350" i="2"/>
  <c r="FC351" i="2"/>
  <c r="FC352" i="2"/>
  <c r="FC353" i="2"/>
  <c r="FC354" i="2"/>
  <c r="FC355" i="2"/>
  <c r="FC356" i="2"/>
  <c r="FC357" i="2"/>
  <c r="FC358" i="2"/>
  <c r="FC359" i="2"/>
  <c r="FC360" i="2"/>
  <c r="FC361" i="2"/>
  <c r="FC362" i="2"/>
  <c r="FC363" i="2"/>
  <c r="FC364" i="2"/>
  <c r="FC365" i="2"/>
  <c r="FC366" i="2"/>
  <c r="FC367" i="2"/>
  <c r="FC368" i="2"/>
  <c r="FC369" i="2"/>
  <c r="FC370" i="2"/>
  <c r="FC371" i="2"/>
  <c r="FC372" i="2"/>
  <c r="FC373" i="2"/>
  <c r="FC374" i="2"/>
  <c r="FC375" i="2"/>
  <c r="FC376" i="2"/>
  <c r="FC377" i="2"/>
  <c r="FC378" i="2"/>
  <c r="FC379" i="2"/>
  <c r="FC380" i="2"/>
  <c r="FC381" i="2"/>
  <c r="FC382" i="2"/>
  <c r="FC383" i="2"/>
  <c r="FC384" i="2"/>
  <c r="FC385" i="2"/>
  <c r="FC386" i="2"/>
  <c r="FC387" i="2"/>
  <c r="FC388" i="2"/>
  <c r="FC389" i="2"/>
  <c r="FC390" i="2"/>
  <c r="FC392" i="2"/>
  <c r="FC393" i="2"/>
  <c r="FC394" i="2"/>
  <c r="FC395" i="2"/>
  <c r="FC396" i="2"/>
  <c r="FC397" i="2"/>
  <c r="FC398" i="2"/>
  <c r="FC399" i="2"/>
  <c r="FC400" i="2"/>
  <c r="FC401" i="2"/>
  <c r="FC402" i="2"/>
  <c r="FC403" i="2"/>
  <c r="FC404" i="2"/>
  <c r="FC405" i="2"/>
  <c r="FC406" i="2"/>
  <c r="FC407" i="2"/>
  <c r="FC408" i="2"/>
  <c r="FC409" i="2"/>
  <c r="FC410" i="2"/>
  <c r="FC411" i="2"/>
  <c r="FC412" i="2"/>
  <c r="FC413" i="2"/>
  <c r="FC414" i="2"/>
  <c r="FC415" i="2"/>
  <c r="FC416" i="2"/>
  <c r="FC417" i="2"/>
  <c r="FC418" i="2"/>
  <c r="FC419" i="2"/>
  <c r="FC420" i="2"/>
  <c r="FC421" i="2"/>
  <c r="FC422" i="2"/>
  <c r="FC423" i="2"/>
  <c r="FC424" i="2"/>
  <c r="FC425" i="2"/>
  <c r="FC426" i="2"/>
  <c r="FC427" i="2"/>
  <c r="FC428" i="2"/>
  <c r="FC429" i="2"/>
  <c r="FC430" i="2"/>
  <c r="FC431" i="2"/>
  <c r="FC432" i="2"/>
  <c r="FC433" i="2"/>
  <c r="FC434" i="2"/>
  <c r="FC435" i="2"/>
  <c r="FC436" i="2"/>
  <c r="FC437" i="2"/>
  <c r="FC438" i="2"/>
  <c r="FC439" i="2"/>
  <c r="FC440" i="2"/>
  <c r="FC441" i="2"/>
  <c r="FC442" i="2"/>
  <c r="FC443" i="2"/>
  <c r="FC444" i="2"/>
  <c r="FC445" i="2"/>
  <c r="FC446" i="2"/>
  <c r="FC447" i="2"/>
  <c r="FC448" i="2"/>
  <c r="FC449" i="2"/>
  <c r="FC450" i="2"/>
  <c r="FC451" i="2"/>
  <c r="FC452" i="2"/>
  <c r="FC453" i="2"/>
  <c r="FC454" i="2"/>
  <c r="FC455" i="2"/>
  <c r="FC456" i="2"/>
  <c r="FC457" i="2"/>
  <c r="FC458" i="2"/>
  <c r="FC459" i="2"/>
  <c r="FC460" i="2"/>
  <c r="FC461" i="2"/>
  <c r="FC462" i="2"/>
  <c r="FC463" i="2"/>
  <c r="FC505" i="2"/>
  <c r="FC506" i="2"/>
  <c r="FC507" i="2"/>
  <c r="FC508" i="2"/>
  <c r="FC509" i="2"/>
  <c r="FC510" i="2"/>
  <c r="FC511" i="2"/>
  <c r="FC512" i="2"/>
  <c r="FC513" i="2"/>
  <c r="FC514" i="2"/>
  <c r="FC515" i="2"/>
  <c r="FC516" i="2"/>
  <c r="FC517" i="2"/>
  <c r="FC518" i="2"/>
  <c r="FC533" i="2"/>
  <c r="FC534" i="2"/>
  <c r="FC535" i="2"/>
  <c r="FC536" i="2"/>
  <c r="FC537" i="2"/>
  <c r="FC538" i="2"/>
  <c r="FC539" i="2"/>
  <c r="FC540" i="2"/>
  <c r="FC541" i="2"/>
  <c r="FC542" i="2"/>
  <c r="FC543" i="2"/>
  <c r="FC544" i="2"/>
  <c r="FC548" i="2"/>
  <c r="FC549" i="2"/>
  <c r="FC550" i="2"/>
  <c r="FC551" i="2"/>
  <c r="FC552" i="2"/>
  <c r="FC553" i="2"/>
  <c r="FC554" i="2"/>
  <c r="FC555" i="2"/>
  <c r="FC556" i="2"/>
  <c r="FC557" i="2"/>
  <c r="FC558" i="2"/>
  <c r="FC560" i="2"/>
  <c r="FC562" i="2"/>
  <c r="FC563" i="2"/>
  <c r="FC564" i="2"/>
  <c r="FC565" i="2"/>
  <c r="FC566" i="2"/>
  <c r="FC567" i="2"/>
  <c r="FC568" i="2"/>
  <c r="FC569" i="2"/>
  <c r="FC570" i="2"/>
  <c r="FC571" i="2"/>
  <c r="FC572" i="2"/>
  <c r="FC573" i="2"/>
  <c r="FC579" i="2"/>
  <c r="FC580" i="2"/>
  <c r="FC581" i="2"/>
  <c r="FC582" i="2"/>
  <c r="FC583" i="2"/>
  <c r="FC584" i="2"/>
  <c r="FC585" i="2"/>
  <c r="FC586" i="2"/>
  <c r="FC587" i="2"/>
  <c r="FC588" i="2"/>
  <c r="FC589" i="2"/>
  <c r="FC590" i="2"/>
  <c r="FC3" i="2"/>
  <c r="FR582" i="2"/>
  <c r="FR583" i="2"/>
  <c r="FR584" i="2"/>
  <c r="FR585" i="2"/>
  <c r="FR586" i="2"/>
  <c r="FR587" i="2"/>
  <c r="FR588" i="2"/>
  <c r="FR589" i="2"/>
  <c r="FR590" i="2"/>
  <c r="FR506" i="2"/>
  <c r="FR507" i="2"/>
  <c r="FR508" i="2"/>
  <c r="FR509" i="2"/>
  <c r="FR510" i="2"/>
  <c r="FR511" i="2"/>
  <c r="FR512" i="2"/>
  <c r="FR513" i="2"/>
  <c r="FR514" i="2"/>
  <c r="FR515" i="2"/>
  <c r="FR516" i="2"/>
  <c r="FR517" i="2"/>
  <c r="FR505" i="2"/>
  <c r="FR393" i="2"/>
  <c r="FR394" i="2"/>
  <c r="FR395" i="2"/>
  <c r="FR396" i="2"/>
  <c r="FR397" i="2"/>
  <c r="FR398" i="2"/>
  <c r="FR399" i="2"/>
  <c r="FR400" i="2"/>
  <c r="FR401" i="2"/>
  <c r="FR402" i="2"/>
  <c r="FR403" i="2"/>
  <c r="FR404" i="2"/>
  <c r="FR405" i="2"/>
  <c r="FR406" i="2"/>
  <c r="FR407" i="2"/>
  <c r="FR408" i="2"/>
  <c r="FR409" i="2"/>
  <c r="FR410" i="2"/>
  <c r="FR411" i="2"/>
  <c r="FR412" i="2"/>
  <c r="FR413" i="2"/>
  <c r="FR414" i="2"/>
  <c r="FR415" i="2"/>
  <c r="FR416" i="2"/>
  <c r="FR417" i="2"/>
  <c r="FR418" i="2"/>
  <c r="FR419" i="2"/>
  <c r="FR420" i="2"/>
  <c r="FR421" i="2"/>
  <c r="FR422" i="2"/>
  <c r="FR423" i="2"/>
  <c r="FR424" i="2"/>
  <c r="FR425" i="2"/>
  <c r="FR426" i="2"/>
  <c r="FR427" i="2"/>
  <c r="FR428" i="2"/>
  <c r="FR429" i="2"/>
  <c r="FR430" i="2"/>
  <c r="FR431" i="2"/>
  <c r="FR432" i="2"/>
  <c r="FR433" i="2"/>
  <c r="FR434" i="2"/>
  <c r="FR435" i="2"/>
  <c r="FR436" i="2"/>
  <c r="FR437" i="2"/>
  <c r="FR438" i="2"/>
  <c r="FR439" i="2"/>
  <c r="FR440" i="2"/>
  <c r="FR441" i="2"/>
  <c r="FR442" i="2"/>
  <c r="FR443" i="2"/>
  <c r="FR444" i="2"/>
  <c r="FR445" i="2"/>
  <c r="FR446" i="2"/>
  <c r="FR447" i="2"/>
  <c r="FR448" i="2"/>
  <c r="FR449" i="2"/>
  <c r="FR450" i="2"/>
  <c r="FR451" i="2"/>
  <c r="FR452" i="2"/>
  <c r="FR392" i="2"/>
  <c r="FR390" i="2"/>
  <c r="FR320" i="2"/>
  <c r="FR321" i="2"/>
  <c r="FR322" i="2"/>
  <c r="FR323" i="2"/>
  <c r="FR324" i="2"/>
  <c r="FR325" i="2"/>
  <c r="FR326" i="2"/>
  <c r="FR327" i="2"/>
  <c r="FR328" i="2"/>
  <c r="FR329" i="2"/>
  <c r="FR330" i="2"/>
  <c r="FR331" i="2"/>
  <c r="FR332" i="2"/>
  <c r="FR333" i="2"/>
  <c r="FR334" i="2"/>
  <c r="FR335" i="2"/>
  <c r="FR336" i="2"/>
  <c r="FR337" i="2"/>
  <c r="FR338" i="2"/>
  <c r="FR339" i="2"/>
  <c r="FR340" i="2"/>
  <c r="FR341" i="2"/>
  <c r="FR342" i="2"/>
  <c r="FR343" i="2"/>
  <c r="FR344" i="2"/>
  <c r="FR345" i="2"/>
  <c r="FR346" i="2"/>
  <c r="FR347" i="2"/>
  <c r="FR348" i="2"/>
  <c r="FR349" i="2"/>
  <c r="FR350" i="2"/>
  <c r="FR351" i="2"/>
  <c r="FR352" i="2"/>
  <c r="FR353" i="2"/>
  <c r="FR354" i="2"/>
  <c r="FR355" i="2"/>
  <c r="FR356" i="2"/>
  <c r="FR357" i="2"/>
  <c r="FR358" i="2"/>
  <c r="FR359" i="2"/>
  <c r="FR360" i="2"/>
  <c r="FR361" i="2"/>
  <c r="FR362" i="2"/>
  <c r="FR363" i="2"/>
  <c r="FR364" i="2"/>
  <c r="FR365" i="2"/>
  <c r="FR366" i="2"/>
  <c r="FR367" i="2"/>
  <c r="FR368" i="2"/>
  <c r="FR369" i="2"/>
  <c r="FR370" i="2"/>
  <c r="FR371" i="2"/>
  <c r="FR372" i="2"/>
  <c r="FR373" i="2"/>
  <c r="FR374" i="2"/>
  <c r="FR375" i="2"/>
  <c r="FR376" i="2"/>
  <c r="FR377" i="2"/>
  <c r="FR378" i="2"/>
  <c r="FR379" i="2"/>
  <c r="FR380" i="2"/>
  <c r="FR381" i="2"/>
  <c r="FR382" i="2"/>
  <c r="FR383" i="2"/>
  <c r="FR384" i="2"/>
  <c r="FR385" i="2"/>
  <c r="FR386" i="2"/>
  <c r="FR387" i="2"/>
  <c r="FR388" i="2"/>
  <c r="FR389" i="2"/>
  <c r="FR319" i="2"/>
  <c r="FR294" i="2"/>
  <c r="FR295" i="2"/>
  <c r="FR296" i="2"/>
  <c r="FR297" i="2"/>
  <c r="FR299" i="2"/>
  <c r="FR300" i="2"/>
  <c r="FR301" i="2"/>
  <c r="FR302" i="2"/>
  <c r="FR303" i="2"/>
  <c r="FR304" i="2"/>
  <c r="FR305" i="2"/>
  <c r="FR306" i="2"/>
  <c r="FR307" i="2"/>
  <c r="FR308" i="2"/>
  <c r="FR310" i="2"/>
  <c r="FR311" i="2"/>
  <c r="FR312" i="2"/>
  <c r="FR313" i="2"/>
  <c r="FR314" i="2"/>
  <c r="FR315" i="2"/>
  <c r="FR316" i="2"/>
  <c r="FR317" i="2"/>
  <c r="FR280" i="2"/>
  <c r="FR281" i="2"/>
  <c r="FR282" i="2"/>
  <c r="FR283" i="2"/>
  <c r="FR285" i="2"/>
  <c r="FR286" i="2"/>
  <c r="FR287" i="2"/>
  <c r="FR288" i="2"/>
  <c r="FR289" i="2"/>
  <c r="FR290" i="2"/>
  <c r="FR291" i="2"/>
  <c r="FR292" i="2"/>
  <c r="FR293" i="2"/>
  <c r="FR279" i="2"/>
  <c r="FR235" i="2"/>
  <c r="FR236" i="2"/>
  <c r="FR237" i="2"/>
  <c r="FR238" i="2"/>
  <c r="FR239" i="2"/>
  <c r="FR240" i="2"/>
  <c r="FR241" i="2"/>
  <c r="FR242" i="2"/>
  <c r="FR243" i="2"/>
  <c r="FR244" i="2"/>
  <c r="FR245" i="2"/>
  <c r="FR246" i="2"/>
  <c r="FR247" i="2"/>
  <c r="FR248" i="2"/>
  <c r="FR249" i="2"/>
  <c r="FR250" i="2"/>
  <c r="FR251" i="2"/>
  <c r="FR252" i="2"/>
  <c r="FR253" i="2"/>
  <c r="FR254" i="2"/>
  <c r="FR255" i="2"/>
  <c r="FR256" i="2"/>
  <c r="FR257" i="2"/>
  <c r="FR234" i="2"/>
  <c r="FR183" i="2"/>
  <c r="FR184" i="2"/>
  <c r="FR185" i="2"/>
  <c r="FR77" i="2"/>
  <c r="FR78" i="2"/>
  <c r="FR79" i="2"/>
  <c r="FR80" i="2"/>
  <c r="FR81" i="2"/>
  <c r="FR82" i="2"/>
  <c r="FR83" i="2"/>
  <c r="FR84" i="2"/>
  <c r="FR85" i="2"/>
  <c r="FR86" i="2"/>
  <c r="FR87" i="2"/>
  <c r="FR88" i="2"/>
  <c r="FR89" i="2"/>
  <c r="FR90" i="2"/>
  <c r="FR91" i="2"/>
  <c r="FR92" i="2"/>
  <c r="FR93" i="2"/>
  <c r="FR94" i="2"/>
  <c r="FR95" i="2"/>
  <c r="FR96" i="2"/>
  <c r="FR97" i="2"/>
  <c r="FR98" i="2"/>
  <c r="FR99" i="2"/>
  <c r="FR100" i="2"/>
  <c r="FR106" i="2"/>
  <c r="FR107" i="2"/>
  <c r="FR108" i="2"/>
  <c r="FR109" i="2"/>
  <c r="FR110" i="2"/>
  <c r="FR111" i="2"/>
  <c r="FR112" i="2"/>
  <c r="FR113" i="2"/>
  <c r="FR114" i="2"/>
  <c r="FR115" i="2"/>
  <c r="FR116" i="2"/>
  <c r="FR117" i="2"/>
  <c r="FR118" i="2"/>
  <c r="FR119" i="2"/>
  <c r="FR120" i="2"/>
  <c r="FR121" i="2"/>
  <c r="FR122" i="2"/>
  <c r="FR123" i="2"/>
  <c r="FR124" i="2"/>
  <c r="FR125" i="2"/>
  <c r="FR126" i="2"/>
  <c r="FR127" i="2"/>
  <c r="FR128" i="2"/>
  <c r="FR129" i="2"/>
  <c r="FR130" i="2"/>
  <c r="FR131" i="2"/>
  <c r="FR132" i="2"/>
  <c r="FR133" i="2"/>
  <c r="FR134" i="2"/>
  <c r="FR135" i="2"/>
  <c r="FR40" i="2"/>
  <c r="FR41" i="2"/>
  <c r="FR42" i="2"/>
  <c r="FR43" i="2"/>
  <c r="FR44" i="2"/>
  <c r="FR45" i="2"/>
  <c r="FR46" i="2"/>
  <c r="FR47" i="2"/>
  <c r="FR48" i="2"/>
  <c r="FR49" i="2"/>
  <c r="FR50" i="2"/>
  <c r="FR52" i="2"/>
  <c r="FR53" i="2"/>
  <c r="FR54" i="2"/>
  <c r="FR55" i="2"/>
  <c r="FR56" i="2"/>
  <c r="FR57" i="2"/>
  <c r="FR58" i="2"/>
  <c r="FR59" i="2"/>
  <c r="FR60" i="2"/>
  <c r="FR61" i="2"/>
  <c r="FR62" i="2"/>
  <c r="FR63" i="2"/>
  <c r="FR64" i="2"/>
  <c r="FR65" i="2"/>
  <c r="FR66" i="2"/>
  <c r="FR67" i="2"/>
  <c r="FR68" i="2"/>
  <c r="FR69" i="2"/>
  <c r="FR70" i="2"/>
  <c r="FR71" i="2"/>
  <c r="FR72" i="2"/>
  <c r="FR73" i="2"/>
  <c r="FR74" i="2"/>
  <c r="FR39" i="2"/>
  <c r="FR18" i="2"/>
  <c r="FR19" i="2"/>
  <c r="FR20" i="2"/>
  <c r="FR21" i="2"/>
  <c r="FR22" i="2"/>
  <c r="FR23" i="2"/>
  <c r="FR24" i="2"/>
  <c r="FR25" i="2"/>
  <c r="FR26" i="2"/>
  <c r="FR27" i="2"/>
  <c r="FR16" i="2"/>
  <c r="FQ10" i="2"/>
  <c r="FQ16" i="2"/>
  <c r="FB539" i="2"/>
  <c r="ES573" i="2"/>
  <c r="ES572" i="2"/>
  <c r="ES571" i="2"/>
  <c r="ES570" i="2"/>
  <c r="ES569" i="2"/>
  <c r="ES568" i="2"/>
  <c r="ES567" i="2"/>
  <c r="ES566" i="2"/>
  <c r="ES565" i="2"/>
  <c r="ES564" i="2"/>
  <c r="ES563" i="2"/>
  <c r="ES562" i="2"/>
  <c r="ES560" i="2"/>
  <c r="ES558" i="2"/>
  <c r="ES557" i="2"/>
  <c r="ES556" i="2"/>
  <c r="ES555" i="2"/>
  <c r="ES554" i="2"/>
  <c r="ES553" i="2"/>
  <c r="ES552" i="2"/>
  <c r="ES551" i="2"/>
  <c r="ES550" i="2"/>
  <c r="ES549" i="2"/>
  <c r="ES548" i="2"/>
  <c r="EB573" i="2"/>
  <c r="EB572" i="2"/>
  <c r="EB571" i="2"/>
  <c r="EB570" i="2"/>
  <c r="EB569" i="2"/>
  <c r="EB568" i="2"/>
  <c r="EB567" i="2"/>
  <c r="EB566" i="2"/>
  <c r="EB565" i="2"/>
  <c r="EB564" i="2"/>
  <c r="EB563" i="2"/>
  <c r="EB562" i="2"/>
  <c r="EB560" i="2"/>
  <c r="EB558" i="2"/>
  <c r="EB557" i="2"/>
  <c r="EB556" i="2"/>
  <c r="EB555" i="2"/>
  <c r="EB554" i="2"/>
  <c r="EB553" i="2"/>
  <c r="EB552" i="2"/>
  <c r="EB551" i="2"/>
  <c r="EB550" i="2"/>
  <c r="EB549" i="2"/>
  <c r="EB548" i="2"/>
  <c r="BR573" i="2"/>
  <c r="BR572" i="2"/>
  <c r="BR571" i="2"/>
  <c r="BR570" i="2"/>
  <c r="BR569" i="2"/>
  <c r="BR568" i="2"/>
  <c r="BR567" i="2"/>
  <c r="BR566" i="2"/>
  <c r="BR565" i="2"/>
  <c r="BR564" i="2"/>
  <c r="BR563" i="2"/>
  <c r="BR562" i="2"/>
  <c r="BR560" i="2"/>
  <c r="BR558" i="2"/>
  <c r="BR557" i="2"/>
  <c r="BR556" i="2"/>
  <c r="BR555" i="2"/>
  <c r="BR554" i="2"/>
  <c r="BR553" i="2"/>
  <c r="BR552" i="2"/>
  <c r="BR551" i="2"/>
  <c r="BR550" i="2"/>
  <c r="BR549" i="2"/>
  <c r="BR548" i="2"/>
  <c r="E554" i="2"/>
  <c r="E555" i="2"/>
  <c r="E556" i="2"/>
  <c r="E557" i="2"/>
  <c r="E558" i="2"/>
  <c r="E560" i="2"/>
  <c r="BC182" i="2"/>
  <c r="BC181" i="2"/>
  <c r="BC191" i="2"/>
  <c r="BC190" i="2"/>
  <c r="BC189" i="2"/>
  <c r="BC188" i="2"/>
  <c r="BC180" i="2"/>
  <c r="BC179" i="2"/>
  <c r="BC178" i="2"/>
  <c r="BC177" i="2"/>
  <c r="BC176" i="2"/>
  <c r="BC175" i="2"/>
  <c r="BC168" i="2"/>
  <c r="BC167" i="2"/>
  <c r="BC166" i="2"/>
  <c r="BC165" i="2"/>
  <c r="BC164" i="2"/>
  <c r="BC163" i="2"/>
  <c r="BC162" i="2"/>
  <c r="BC152" i="2"/>
  <c r="BC151" i="2"/>
  <c r="BC150" i="2"/>
  <c r="BC149" i="2"/>
  <c r="BC104" i="2"/>
  <c r="BC102" i="2"/>
  <c r="BC101" i="2"/>
  <c r="BC92" i="2"/>
  <c r="BC91" i="2"/>
  <c r="BC90" i="2"/>
  <c r="BC89" i="2"/>
  <c r="BC40" i="2"/>
  <c r="AC40" i="2"/>
  <c r="BT215" i="2"/>
  <c r="BU215" i="2"/>
  <c r="BS215" i="2"/>
  <c r="BQ215" i="2"/>
  <c r="BR215" i="2" s="1"/>
  <c r="BH213" i="2"/>
  <c r="BH214" i="2"/>
  <c r="BH215" i="2"/>
  <c r="BH216" i="2"/>
  <c r="P345" i="2"/>
  <c r="P42" i="2"/>
  <c r="P43" i="2"/>
  <c r="P44" i="2"/>
  <c r="P45" i="2"/>
  <c r="P46" i="2"/>
  <c r="P47" i="2"/>
  <c r="P48" i="2"/>
  <c r="P49" i="2"/>
  <c r="P50" i="2"/>
  <c r="P64" i="2"/>
  <c r="BU214" i="2"/>
  <c r="BT214" i="2"/>
  <c r="BS203" i="2"/>
  <c r="BS202" i="2"/>
  <c r="BQ203" i="2"/>
  <c r="BQ202" i="2"/>
  <c r="BS190" i="2"/>
  <c r="BS189" i="2"/>
  <c r="BQ190" i="2"/>
  <c r="BR190" i="2" s="1"/>
  <c r="BQ189" i="2"/>
  <c r="BR189" i="2" s="1"/>
  <c r="BR58" i="2"/>
  <c r="CB505" i="2"/>
  <c r="CB506" i="2"/>
  <c r="CD392" i="2"/>
  <c r="CD39" i="2"/>
  <c r="BQ429" i="2"/>
  <c r="BR429" i="2" s="1"/>
  <c r="BQ417" i="2"/>
  <c r="BR417" i="2" s="1"/>
  <c r="BQ214" i="2"/>
  <c r="BR214" i="2" s="1"/>
  <c r="BQ44" i="2"/>
  <c r="BS216" i="2"/>
  <c r="BS214" i="2"/>
  <c r="BS213" i="2"/>
  <c r="BS212" i="2"/>
  <c r="BQ216" i="2"/>
  <c r="BR216" i="2" s="1"/>
  <c r="BQ213" i="2"/>
  <c r="BR213" i="2" s="1"/>
  <c r="BQ212" i="2"/>
  <c r="BQ211" i="2"/>
  <c r="AM507" i="2"/>
  <c r="AM506" i="2"/>
  <c r="FQ148" i="2"/>
  <c r="FQ284" i="2"/>
  <c r="FQ298" i="2"/>
  <c r="FQ309" i="2"/>
  <c r="FQ518" i="2"/>
  <c r="FQ517" i="2"/>
  <c r="FQ516" i="2"/>
  <c r="FQ515" i="2"/>
  <c r="FQ514" i="2"/>
  <c r="FU514" i="2" s="1"/>
  <c r="FQ513" i="2"/>
  <c r="FQ512" i="2"/>
  <c r="FQ511" i="2"/>
  <c r="FQ510" i="2"/>
  <c r="FQ508" i="2"/>
  <c r="FQ507" i="2"/>
  <c r="FQ506" i="2"/>
  <c r="FQ505" i="2"/>
  <c r="FQ452" i="2"/>
  <c r="FQ451" i="2"/>
  <c r="FQ450" i="2"/>
  <c r="FQ449" i="2"/>
  <c r="FQ448" i="2"/>
  <c r="FQ447" i="2"/>
  <c r="FQ446" i="2"/>
  <c r="FQ445" i="2"/>
  <c r="FQ444" i="2"/>
  <c r="FQ443" i="2"/>
  <c r="FQ442" i="2"/>
  <c r="FQ441" i="2"/>
  <c r="FQ440" i="2"/>
  <c r="FQ439" i="2"/>
  <c r="FQ438" i="2"/>
  <c r="FQ437" i="2"/>
  <c r="FQ436" i="2"/>
  <c r="FQ435" i="2"/>
  <c r="FQ434" i="2"/>
  <c r="FQ433" i="2"/>
  <c r="FQ432" i="2"/>
  <c r="FQ431" i="2"/>
  <c r="FQ430" i="2"/>
  <c r="FQ429" i="2"/>
  <c r="FQ428" i="2"/>
  <c r="FQ427" i="2"/>
  <c r="FQ426" i="2"/>
  <c r="FQ425" i="2"/>
  <c r="FQ424" i="2"/>
  <c r="FQ423" i="2"/>
  <c r="FQ422" i="2"/>
  <c r="FQ421" i="2"/>
  <c r="FQ420" i="2"/>
  <c r="FQ419" i="2"/>
  <c r="FQ418" i="2"/>
  <c r="FQ417" i="2"/>
  <c r="FQ416" i="2"/>
  <c r="FQ415" i="2"/>
  <c r="FQ414" i="2"/>
  <c r="FQ413" i="2"/>
  <c r="FQ412" i="2"/>
  <c r="FQ411" i="2"/>
  <c r="FQ410" i="2"/>
  <c r="FQ409" i="2"/>
  <c r="FQ408" i="2"/>
  <c r="FQ407" i="2"/>
  <c r="FQ406" i="2"/>
  <c r="FQ405" i="2"/>
  <c r="FQ404" i="2"/>
  <c r="FQ403" i="2"/>
  <c r="FQ402" i="2"/>
  <c r="FQ401" i="2"/>
  <c r="FQ400" i="2"/>
  <c r="FQ399" i="2"/>
  <c r="FQ398" i="2"/>
  <c r="FQ397" i="2"/>
  <c r="FQ396" i="2"/>
  <c r="FQ395" i="2"/>
  <c r="FQ394" i="2"/>
  <c r="FQ393" i="2"/>
  <c r="FQ392" i="2"/>
  <c r="FQ390" i="2"/>
  <c r="FQ389" i="2"/>
  <c r="FQ388" i="2"/>
  <c r="FQ387" i="2"/>
  <c r="FQ386" i="2"/>
  <c r="FQ385" i="2"/>
  <c r="FQ384" i="2"/>
  <c r="FQ383" i="2"/>
  <c r="FQ382" i="2"/>
  <c r="FQ381" i="2"/>
  <c r="FQ380" i="2"/>
  <c r="FQ379" i="2"/>
  <c r="FQ378" i="2"/>
  <c r="FQ377" i="2"/>
  <c r="FQ376" i="2"/>
  <c r="FQ375" i="2"/>
  <c r="FQ374" i="2"/>
  <c r="FQ373" i="2"/>
  <c r="FQ372" i="2"/>
  <c r="FQ371" i="2"/>
  <c r="FQ370" i="2"/>
  <c r="FQ369" i="2"/>
  <c r="FQ368" i="2"/>
  <c r="FQ367" i="2"/>
  <c r="FQ366" i="2"/>
  <c r="FQ365" i="2"/>
  <c r="FQ364" i="2"/>
  <c r="FQ363" i="2"/>
  <c r="FQ362" i="2"/>
  <c r="FQ361" i="2"/>
  <c r="FQ360" i="2"/>
  <c r="FQ359" i="2"/>
  <c r="FQ358" i="2"/>
  <c r="FQ357" i="2"/>
  <c r="FQ356" i="2"/>
  <c r="FQ355" i="2"/>
  <c r="FQ354" i="2"/>
  <c r="FQ353" i="2"/>
  <c r="FQ352" i="2"/>
  <c r="FQ351" i="2"/>
  <c r="FQ350" i="2"/>
  <c r="FQ349" i="2"/>
  <c r="FQ348" i="2"/>
  <c r="FQ347" i="2"/>
  <c r="FQ346" i="2"/>
  <c r="FQ345" i="2"/>
  <c r="FQ344" i="2"/>
  <c r="FQ343" i="2"/>
  <c r="FQ342" i="2"/>
  <c r="FQ341" i="2"/>
  <c r="FQ340" i="2"/>
  <c r="FQ339" i="2"/>
  <c r="FQ338" i="2"/>
  <c r="FU338" i="2" s="1"/>
  <c r="FQ337" i="2"/>
  <c r="FU337" i="2" s="1"/>
  <c r="FQ336" i="2"/>
  <c r="FQ335" i="2"/>
  <c r="FQ334" i="2"/>
  <c r="FQ333" i="2"/>
  <c r="FQ332" i="2"/>
  <c r="FQ331" i="2"/>
  <c r="FQ330" i="2"/>
  <c r="FQ329" i="2"/>
  <c r="FQ328" i="2"/>
  <c r="FQ327" i="2"/>
  <c r="FQ326" i="2"/>
  <c r="FQ325" i="2"/>
  <c r="FQ324" i="2"/>
  <c r="FQ323" i="2"/>
  <c r="FQ322" i="2"/>
  <c r="FQ321" i="2"/>
  <c r="FQ320" i="2"/>
  <c r="FQ319" i="2"/>
  <c r="FQ317" i="2"/>
  <c r="FQ316" i="2"/>
  <c r="FQ315" i="2"/>
  <c r="FQ314" i="2"/>
  <c r="FQ313" i="2"/>
  <c r="FQ312" i="2"/>
  <c r="FQ311" i="2"/>
  <c r="FQ310" i="2"/>
  <c r="FQ308" i="2"/>
  <c r="FQ307" i="2"/>
  <c r="FQ306" i="2"/>
  <c r="FQ305" i="2"/>
  <c r="FQ304" i="2"/>
  <c r="FQ303" i="2"/>
  <c r="FQ302" i="2"/>
  <c r="FQ301" i="2"/>
  <c r="FQ300" i="2"/>
  <c r="FQ299" i="2"/>
  <c r="FQ297" i="2"/>
  <c r="FQ296" i="2"/>
  <c r="FQ295" i="2"/>
  <c r="FQ294" i="2"/>
  <c r="FQ293" i="2"/>
  <c r="FQ292" i="2"/>
  <c r="FQ291" i="2"/>
  <c r="FQ290" i="2"/>
  <c r="FQ289" i="2"/>
  <c r="FQ288" i="2"/>
  <c r="FQ287" i="2"/>
  <c r="FQ286" i="2"/>
  <c r="FQ285" i="2"/>
  <c r="FQ283" i="2"/>
  <c r="FQ282" i="2"/>
  <c r="FQ281" i="2"/>
  <c r="FQ280" i="2"/>
  <c r="FQ279" i="2"/>
  <c r="FQ257" i="2"/>
  <c r="FQ256" i="2"/>
  <c r="FQ255" i="2"/>
  <c r="FQ254" i="2"/>
  <c r="FQ253" i="2"/>
  <c r="FU253" i="2" s="1"/>
  <c r="FQ252" i="2"/>
  <c r="FQ251" i="2"/>
  <c r="FQ250" i="2"/>
  <c r="FQ249" i="2"/>
  <c r="FQ248" i="2"/>
  <c r="FQ247" i="2"/>
  <c r="FQ246" i="2"/>
  <c r="FQ245" i="2"/>
  <c r="FQ244" i="2"/>
  <c r="FQ243" i="2"/>
  <c r="FQ242" i="2"/>
  <c r="FQ241" i="2"/>
  <c r="FQ240" i="2"/>
  <c r="FQ239" i="2"/>
  <c r="FQ238" i="2"/>
  <c r="FQ237" i="2"/>
  <c r="FQ236" i="2"/>
  <c r="FQ235" i="2"/>
  <c r="FQ234" i="2"/>
  <c r="FQ185" i="2"/>
  <c r="FQ184" i="2"/>
  <c r="FQ183" i="2"/>
  <c r="FQ135" i="2"/>
  <c r="FQ134" i="2"/>
  <c r="FQ133" i="2"/>
  <c r="FQ132" i="2"/>
  <c r="FQ131" i="2"/>
  <c r="FQ130" i="2"/>
  <c r="FQ129" i="2"/>
  <c r="FQ128" i="2"/>
  <c r="FQ127" i="2"/>
  <c r="FQ126" i="2"/>
  <c r="FQ125" i="2"/>
  <c r="FQ124" i="2"/>
  <c r="FQ123" i="2"/>
  <c r="FQ122" i="2"/>
  <c r="FQ121" i="2"/>
  <c r="FQ120" i="2"/>
  <c r="FQ119" i="2"/>
  <c r="FQ118" i="2"/>
  <c r="FQ117" i="2"/>
  <c r="FQ116" i="2"/>
  <c r="FQ115" i="2"/>
  <c r="FQ114" i="2"/>
  <c r="FQ113" i="2"/>
  <c r="FQ112" i="2"/>
  <c r="FQ100" i="2"/>
  <c r="FQ99" i="2"/>
  <c r="FQ98" i="2"/>
  <c r="FQ97" i="2"/>
  <c r="FU97" i="2" s="1"/>
  <c r="FQ96" i="2"/>
  <c r="FU96" i="2" s="1"/>
  <c r="FQ95" i="2"/>
  <c r="FQ94" i="2"/>
  <c r="FQ93" i="2"/>
  <c r="FQ92" i="2"/>
  <c r="FQ91" i="2"/>
  <c r="FQ90" i="2"/>
  <c r="FQ89" i="2"/>
  <c r="FQ88" i="2"/>
  <c r="FQ87" i="2"/>
  <c r="FQ86" i="2"/>
  <c r="FQ85" i="2"/>
  <c r="FQ84" i="2"/>
  <c r="FQ83" i="2"/>
  <c r="FQ82" i="2"/>
  <c r="FQ81" i="2"/>
  <c r="FQ80" i="2"/>
  <c r="FQ79" i="2"/>
  <c r="FQ78" i="2"/>
  <c r="FQ77" i="2"/>
  <c r="FQ74" i="2"/>
  <c r="FQ73" i="2"/>
  <c r="FQ72" i="2"/>
  <c r="FQ71" i="2"/>
  <c r="FQ70" i="2"/>
  <c r="FQ69" i="2"/>
  <c r="FQ68" i="2"/>
  <c r="FQ67" i="2"/>
  <c r="FQ66" i="2"/>
  <c r="FQ65" i="2"/>
  <c r="FQ64" i="2"/>
  <c r="FQ63" i="2"/>
  <c r="FQ62" i="2"/>
  <c r="FQ61" i="2"/>
  <c r="FQ60" i="2"/>
  <c r="FQ59" i="2"/>
  <c r="FQ58" i="2"/>
  <c r="FQ57" i="2"/>
  <c r="FQ56" i="2"/>
  <c r="FQ55" i="2"/>
  <c r="FQ54" i="2"/>
  <c r="FQ53" i="2"/>
  <c r="FQ52" i="2"/>
  <c r="FQ50" i="2"/>
  <c r="FQ49" i="2"/>
  <c r="FQ48" i="2"/>
  <c r="FQ47" i="2"/>
  <c r="FQ46" i="2"/>
  <c r="FQ45" i="2"/>
  <c r="FQ44" i="2"/>
  <c r="FQ43" i="2"/>
  <c r="FQ42" i="2"/>
  <c r="FQ41" i="2"/>
  <c r="FQ40" i="2"/>
  <c r="FQ39" i="2"/>
  <c r="FR28" i="2"/>
  <c r="FQ28" i="2"/>
  <c r="FQ27" i="2"/>
  <c r="FQ26" i="2"/>
  <c r="FQ25" i="2"/>
  <c r="FQ24" i="2"/>
  <c r="FQ23" i="2"/>
  <c r="FQ22" i="2"/>
  <c r="FQ21" i="2"/>
  <c r="FQ20" i="2"/>
  <c r="FQ19" i="2"/>
  <c r="FQ18" i="2"/>
  <c r="FQ17" i="2"/>
  <c r="FQ4" i="2"/>
  <c r="FR4" i="2"/>
  <c r="FQ5" i="2"/>
  <c r="FR5" i="2"/>
  <c r="FQ6" i="2"/>
  <c r="FR6" i="2"/>
  <c r="FQ7" i="2"/>
  <c r="FR7" i="2"/>
  <c r="FQ8" i="2"/>
  <c r="FR8" i="2"/>
  <c r="FQ9" i="2"/>
  <c r="FR9" i="2"/>
  <c r="FR10" i="2"/>
  <c r="FQ11" i="2"/>
  <c r="FR11" i="2"/>
  <c r="FQ12" i="2"/>
  <c r="FR12" i="2"/>
  <c r="FQ13" i="2"/>
  <c r="FR13" i="2"/>
  <c r="FQ14" i="2"/>
  <c r="FR14" i="2"/>
  <c r="FQ15" i="2"/>
  <c r="FR15" i="2"/>
  <c r="FR3" i="2"/>
  <c r="FQ3" i="2"/>
  <c r="FB182" i="2"/>
  <c r="FB204" i="2"/>
  <c r="FB218" i="2"/>
  <c r="FB297" i="2"/>
  <c r="FB369" i="2"/>
  <c r="FB537" i="2"/>
  <c r="FB590" i="2"/>
  <c r="FB589" i="2"/>
  <c r="FB588" i="2"/>
  <c r="FB587" i="2"/>
  <c r="FB586" i="2"/>
  <c r="FB585" i="2"/>
  <c r="FB584" i="2"/>
  <c r="FB583" i="2"/>
  <c r="FB582" i="2"/>
  <c r="FB581" i="2"/>
  <c r="FB580" i="2"/>
  <c r="FB579" i="2"/>
  <c r="FB544" i="2"/>
  <c r="FB543" i="2"/>
  <c r="FB542" i="2"/>
  <c r="FB541" i="2"/>
  <c r="FB540" i="2"/>
  <c r="FB538" i="2"/>
  <c r="FB536" i="2"/>
  <c r="FB535" i="2"/>
  <c r="FB534" i="2"/>
  <c r="FB533" i="2"/>
  <c r="FB518" i="2"/>
  <c r="FB517" i="2"/>
  <c r="FB516" i="2"/>
  <c r="FB515" i="2"/>
  <c r="FB514" i="2"/>
  <c r="FB513" i="2"/>
  <c r="FB512" i="2"/>
  <c r="FB511" i="2"/>
  <c r="FB510" i="2"/>
  <c r="FB509" i="2"/>
  <c r="FB508" i="2"/>
  <c r="FB507" i="2"/>
  <c r="FB506" i="2"/>
  <c r="FB505" i="2"/>
  <c r="FB463" i="2"/>
  <c r="FB462" i="2"/>
  <c r="FB461" i="2"/>
  <c r="FB460" i="2"/>
  <c r="FB459" i="2"/>
  <c r="FB458" i="2"/>
  <c r="FB457" i="2"/>
  <c r="FB456" i="2"/>
  <c r="FB455" i="2"/>
  <c r="FB454" i="2"/>
  <c r="FB453" i="2"/>
  <c r="FB452" i="2"/>
  <c r="FB451" i="2"/>
  <c r="FB450" i="2"/>
  <c r="FB449" i="2"/>
  <c r="FB448" i="2"/>
  <c r="FB447" i="2"/>
  <c r="FB446" i="2"/>
  <c r="FB445" i="2"/>
  <c r="FB444" i="2"/>
  <c r="FB443" i="2"/>
  <c r="FB442" i="2"/>
  <c r="FB441" i="2"/>
  <c r="FB440" i="2"/>
  <c r="FB439" i="2"/>
  <c r="FB438" i="2"/>
  <c r="FB437" i="2"/>
  <c r="FB436" i="2"/>
  <c r="FB435" i="2"/>
  <c r="FB434" i="2"/>
  <c r="FB433" i="2"/>
  <c r="FB432" i="2"/>
  <c r="FB431" i="2"/>
  <c r="FB430" i="2"/>
  <c r="FB429" i="2"/>
  <c r="FB428" i="2"/>
  <c r="FB427" i="2"/>
  <c r="FB426" i="2"/>
  <c r="FB425" i="2"/>
  <c r="FB424" i="2"/>
  <c r="FB423" i="2"/>
  <c r="FB422" i="2"/>
  <c r="FB421" i="2"/>
  <c r="FB420" i="2"/>
  <c r="FB419" i="2"/>
  <c r="FB418" i="2"/>
  <c r="FB417" i="2"/>
  <c r="FB416" i="2"/>
  <c r="FB415" i="2"/>
  <c r="FB414" i="2"/>
  <c r="FB413" i="2"/>
  <c r="FB412" i="2"/>
  <c r="FB411" i="2"/>
  <c r="FB410" i="2"/>
  <c r="FB409" i="2"/>
  <c r="FB408" i="2"/>
  <c r="FB407" i="2"/>
  <c r="FB406" i="2"/>
  <c r="FB405" i="2"/>
  <c r="FB404" i="2"/>
  <c r="FB403" i="2"/>
  <c r="FB402" i="2"/>
  <c r="FB401" i="2"/>
  <c r="FB400" i="2"/>
  <c r="FB399" i="2"/>
  <c r="FB398" i="2"/>
  <c r="FB397" i="2"/>
  <c r="FB396" i="2"/>
  <c r="FB395" i="2"/>
  <c r="FB394" i="2"/>
  <c r="FB393" i="2"/>
  <c r="FB392" i="2"/>
  <c r="FB390" i="2"/>
  <c r="FB389" i="2"/>
  <c r="FB388" i="2"/>
  <c r="FB387" i="2"/>
  <c r="FB386" i="2"/>
  <c r="FB385" i="2"/>
  <c r="FB384" i="2"/>
  <c r="FB383" i="2"/>
  <c r="FB382" i="2"/>
  <c r="FB381" i="2"/>
  <c r="FB380" i="2"/>
  <c r="FB379" i="2"/>
  <c r="FB378" i="2"/>
  <c r="FB377" i="2"/>
  <c r="FB376" i="2"/>
  <c r="FB375" i="2"/>
  <c r="FB374" i="2"/>
  <c r="FB373" i="2"/>
  <c r="FB372" i="2"/>
  <c r="FB371" i="2"/>
  <c r="FB370" i="2"/>
  <c r="FB368" i="2"/>
  <c r="FB367" i="2"/>
  <c r="FB366" i="2"/>
  <c r="FB365" i="2"/>
  <c r="FB364" i="2"/>
  <c r="FB363" i="2"/>
  <c r="FB362" i="2"/>
  <c r="FB361" i="2"/>
  <c r="FB360" i="2"/>
  <c r="FB359" i="2"/>
  <c r="FB358" i="2"/>
  <c r="FB357" i="2"/>
  <c r="FB356" i="2"/>
  <c r="FB355" i="2"/>
  <c r="FB354" i="2"/>
  <c r="FB353" i="2"/>
  <c r="FB352" i="2"/>
  <c r="FB351" i="2"/>
  <c r="FB350" i="2"/>
  <c r="FB349" i="2"/>
  <c r="FB348" i="2"/>
  <c r="FB347" i="2"/>
  <c r="FB346" i="2"/>
  <c r="FB345" i="2"/>
  <c r="FB344" i="2"/>
  <c r="FB343" i="2"/>
  <c r="FB342" i="2"/>
  <c r="FB341" i="2"/>
  <c r="FB340" i="2"/>
  <c r="FB339" i="2"/>
  <c r="FB338" i="2"/>
  <c r="FB337" i="2"/>
  <c r="FB336" i="2"/>
  <c r="FB335" i="2"/>
  <c r="FB334" i="2"/>
  <c r="FB333" i="2"/>
  <c r="FB332" i="2"/>
  <c r="FB331" i="2"/>
  <c r="FB330" i="2"/>
  <c r="FB329" i="2"/>
  <c r="FB328" i="2"/>
  <c r="FB327" i="2"/>
  <c r="FB326" i="2"/>
  <c r="FB325" i="2"/>
  <c r="FB324" i="2"/>
  <c r="FB323" i="2"/>
  <c r="FB322" i="2"/>
  <c r="FB321" i="2"/>
  <c r="FB320" i="2"/>
  <c r="FB319" i="2"/>
  <c r="FB317" i="2"/>
  <c r="FB316" i="2"/>
  <c r="FB315" i="2"/>
  <c r="FB314" i="2"/>
  <c r="FB313" i="2"/>
  <c r="FB312" i="2"/>
  <c r="FB311" i="2"/>
  <c r="FB310" i="2"/>
  <c r="FB309" i="2"/>
  <c r="FB308" i="2"/>
  <c r="FB307" i="2"/>
  <c r="FB306" i="2"/>
  <c r="FB305" i="2"/>
  <c r="FB304" i="2"/>
  <c r="FB303" i="2"/>
  <c r="FB302" i="2"/>
  <c r="FB301" i="2"/>
  <c r="FB300" i="2"/>
  <c r="FB299" i="2"/>
  <c r="FB298" i="2"/>
  <c r="FB296" i="2"/>
  <c r="FB295" i="2"/>
  <c r="FB294" i="2"/>
  <c r="FB293" i="2"/>
  <c r="FB292" i="2"/>
  <c r="FB291" i="2"/>
  <c r="FB290" i="2"/>
  <c r="FB289" i="2"/>
  <c r="FB288" i="2"/>
  <c r="FB287" i="2"/>
  <c r="FB286" i="2"/>
  <c r="FB285" i="2"/>
  <c r="FB284" i="2"/>
  <c r="FB283" i="2"/>
  <c r="FB282" i="2"/>
  <c r="FB281" i="2"/>
  <c r="FB280" i="2"/>
  <c r="FB279" i="2"/>
  <c r="FB257" i="2"/>
  <c r="FB256" i="2"/>
  <c r="FB255" i="2"/>
  <c r="FB254" i="2"/>
  <c r="FB253" i="2"/>
  <c r="FB252" i="2"/>
  <c r="FB251" i="2"/>
  <c r="FB250" i="2"/>
  <c r="FB249" i="2"/>
  <c r="FB248" i="2"/>
  <c r="FB247" i="2"/>
  <c r="FB246" i="2"/>
  <c r="FB245" i="2"/>
  <c r="FB244" i="2"/>
  <c r="FB243" i="2"/>
  <c r="FB242" i="2"/>
  <c r="FB241" i="2"/>
  <c r="FB240" i="2"/>
  <c r="FB239" i="2"/>
  <c r="FB238" i="2"/>
  <c r="FB237" i="2"/>
  <c r="FB236" i="2"/>
  <c r="FB235" i="2"/>
  <c r="FB234" i="2"/>
  <c r="FB222" i="2"/>
  <c r="FB221" i="2"/>
  <c r="FB220" i="2"/>
  <c r="FB219" i="2"/>
  <c r="FB217" i="2"/>
  <c r="FB216" i="2"/>
  <c r="FB215" i="2"/>
  <c r="FB214" i="2"/>
  <c r="FB213" i="2"/>
  <c r="FB212" i="2"/>
  <c r="FB211" i="2"/>
  <c r="FB210" i="2"/>
  <c r="FB209" i="2"/>
  <c r="FB208" i="2"/>
  <c r="FB207" i="2"/>
  <c r="FB206" i="2"/>
  <c r="FB205" i="2"/>
  <c r="FB203" i="2"/>
  <c r="FB202" i="2"/>
  <c r="FB201" i="2"/>
  <c r="FB200" i="2"/>
  <c r="FB199" i="2"/>
  <c r="FB198" i="2"/>
  <c r="FB197" i="2"/>
  <c r="FB196" i="2"/>
  <c r="FB195" i="2"/>
  <c r="FB194" i="2"/>
  <c r="FB193" i="2"/>
  <c r="FB192" i="2"/>
  <c r="FB191" i="2"/>
  <c r="FB190" i="2"/>
  <c r="FB189" i="2"/>
  <c r="FB188" i="2"/>
  <c r="FB187" i="2"/>
  <c r="FB186" i="2"/>
  <c r="FB185" i="2"/>
  <c r="FB184" i="2"/>
  <c r="FB183" i="2"/>
  <c r="FB181" i="2"/>
  <c r="FB180" i="2"/>
  <c r="FB179" i="2"/>
  <c r="FB178" i="2"/>
  <c r="FB177" i="2"/>
  <c r="FB176" i="2"/>
  <c r="FB175" i="2"/>
  <c r="FB174" i="2"/>
  <c r="FB161" i="2"/>
  <c r="FB160" i="2"/>
  <c r="FB159" i="2"/>
  <c r="FB158" i="2"/>
  <c r="FB157" i="2"/>
  <c r="FB156" i="2"/>
  <c r="FB155" i="2"/>
  <c r="FB154" i="2"/>
  <c r="FB153" i="2"/>
  <c r="FB152" i="2"/>
  <c r="FB151" i="2"/>
  <c r="FB150" i="2"/>
  <c r="FB149" i="2"/>
  <c r="FB148" i="2"/>
  <c r="FB147" i="2"/>
  <c r="FB146" i="2"/>
  <c r="FB145" i="2"/>
  <c r="FB144" i="2"/>
  <c r="FB143" i="2"/>
  <c r="FB142" i="2"/>
  <c r="FB141" i="2"/>
  <c r="FB140" i="2"/>
  <c r="FB139" i="2"/>
  <c r="FB138" i="2"/>
  <c r="FB137" i="2"/>
  <c r="FB135" i="2"/>
  <c r="FB134" i="2"/>
  <c r="FB133" i="2"/>
  <c r="FB132" i="2"/>
  <c r="FB131" i="2"/>
  <c r="FB130" i="2"/>
  <c r="FB129" i="2"/>
  <c r="FB128" i="2"/>
  <c r="FB127" i="2"/>
  <c r="FB126" i="2"/>
  <c r="FB125" i="2"/>
  <c r="FB124" i="2"/>
  <c r="FB123" i="2"/>
  <c r="FB122" i="2"/>
  <c r="FB121" i="2"/>
  <c r="FB120" i="2"/>
  <c r="FB119" i="2"/>
  <c r="FB118" i="2"/>
  <c r="FB117" i="2"/>
  <c r="FB116" i="2"/>
  <c r="FB115" i="2"/>
  <c r="FB114" i="2"/>
  <c r="FB113" i="2"/>
  <c r="FB112" i="2"/>
  <c r="FB111" i="2"/>
  <c r="FB110" i="2"/>
  <c r="FB109" i="2"/>
  <c r="FB108" i="2"/>
  <c r="FB107" i="2"/>
  <c r="FB106" i="2"/>
  <c r="FB105" i="2"/>
  <c r="FB104" i="2"/>
  <c r="FB103" i="2"/>
  <c r="FB102" i="2"/>
  <c r="FB101" i="2"/>
  <c r="FB100" i="2"/>
  <c r="FB99" i="2"/>
  <c r="FB98" i="2"/>
  <c r="FB97" i="2"/>
  <c r="FB96" i="2"/>
  <c r="FB95" i="2"/>
  <c r="FB94" i="2"/>
  <c r="FB93" i="2"/>
  <c r="FB92" i="2"/>
  <c r="FB91" i="2"/>
  <c r="FB90" i="2"/>
  <c r="FB89" i="2"/>
  <c r="FB88" i="2"/>
  <c r="FB87" i="2"/>
  <c r="FB86" i="2"/>
  <c r="FB85" i="2"/>
  <c r="FB84" i="2"/>
  <c r="FB83" i="2"/>
  <c r="FB82" i="2"/>
  <c r="FB81" i="2"/>
  <c r="FB80" i="2"/>
  <c r="FB79" i="2"/>
  <c r="FB78" i="2"/>
  <c r="FB77" i="2"/>
  <c r="FB76" i="2"/>
  <c r="FB74" i="2"/>
  <c r="FB73" i="2"/>
  <c r="FB72" i="2"/>
  <c r="FB71" i="2"/>
  <c r="FB70" i="2"/>
  <c r="FB69" i="2"/>
  <c r="FB68" i="2"/>
  <c r="FB67" i="2"/>
  <c r="FB66" i="2"/>
  <c r="FB65" i="2"/>
  <c r="FB64" i="2"/>
  <c r="FB63" i="2"/>
  <c r="FB62" i="2"/>
  <c r="FB61" i="2"/>
  <c r="FB60" i="2"/>
  <c r="FB59" i="2"/>
  <c r="FB58" i="2"/>
  <c r="FB57" i="2"/>
  <c r="FB56" i="2"/>
  <c r="FB55" i="2"/>
  <c r="FB54" i="2"/>
  <c r="FB53" i="2"/>
  <c r="FB52" i="2"/>
  <c r="FB51" i="2"/>
  <c r="FB50" i="2"/>
  <c r="FB49" i="2"/>
  <c r="FB48" i="2"/>
  <c r="FB47" i="2"/>
  <c r="FB46" i="2"/>
  <c r="FB45" i="2"/>
  <c r="FB44" i="2"/>
  <c r="FB43" i="2"/>
  <c r="FB42" i="2"/>
  <c r="FB41" i="2"/>
  <c r="FB40" i="2"/>
  <c r="FB39" i="2"/>
  <c r="FB28" i="2"/>
  <c r="FB27" i="2"/>
  <c r="FB26" i="2"/>
  <c r="FB25" i="2"/>
  <c r="FB24" i="2"/>
  <c r="FB23" i="2"/>
  <c r="FB22" i="2"/>
  <c r="FB21" i="2"/>
  <c r="FB20" i="2"/>
  <c r="FB19" i="2"/>
  <c r="FB18" i="2"/>
  <c r="FB17" i="2"/>
  <c r="FB16" i="2"/>
  <c r="FB4" i="2"/>
  <c r="FB5" i="2"/>
  <c r="FB6" i="2"/>
  <c r="FB7" i="2"/>
  <c r="FB8" i="2"/>
  <c r="FB9" i="2"/>
  <c r="FB10" i="2"/>
  <c r="FB11" i="2"/>
  <c r="FB12" i="2"/>
  <c r="FB13" i="2"/>
  <c r="FB14" i="2"/>
  <c r="FB15" i="2"/>
  <c r="FB3" i="2"/>
  <c r="EN105" i="2"/>
  <c r="EN101" i="2"/>
  <c r="EN113" i="2"/>
  <c r="EN117" i="2"/>
  <c r="EN142" i="2"/>
  <c r="EN153" i="2"/>
  <c r="EN165" i="2"/>
  <c r="EN178" i="2"/>
  <c r="EN204" i="2"/>
  <c r="EN216" i="2"/>
  <c r="EN590" i="2"/>
  <c r="EN589" i="2"/>
  <c r="EN588" i="2"/>
  <c r="EN587" i="2"/>
  <c r="EN586" i="2"/>
  <c r="EN585" i="2"/>
  <c r="EN584" i="2"/>
  <c r="EN583" i="2"/>
  <c r="EN582" i="2"/>
  <c r="EN581" i="2"/>
  <c r="EN580" i="2"/>
  <c r="EN579" i="2"/>
  <c r="EN542" i="2"/>
  <c r="EN541" i="2"/>
  <c r="EN540" i="2"/>
  <c r="EN539" i="2"/>
  <c r="EN538" i="2"/>
  <c r="EN537" i="2"/>
  <c r="EN536" i="2"/>
  <c r="EN535" i="2"/>
  <c r="EN534" i="2"/>
  <c r="EN533" i="2"/>
  <c r="EN518" i="2"/>
  <c r="EN517" i="2"/>
  <c r="EN516" i="2"/>
  <c r="EN514" i="2"/>
  <c r="EN505" i="2"/>
  <c r="EN463" i="2"/>
  <c r="EN462" i="2"/>
  <c r="EN461" i="2"/>
  <c r="EN460" i="2"/>
  <c r="EN459" i="2"/>
  <c r="EN458" i="2"/>
  <c r="EN457" i="2"/>
  <c r="EN456" i="2"/>
  <c r="EN455" i="2"/>
  <c r="EN454" i="2"/>
  <c r="EN453" i="2"/>
  <c r="EN452" i="2"/>
  <c r="EN451" i="2"/>
  <c r="EN450" i="2"/>
  <c r="EN449" i="2"/>
  <c r="EN448" i="2"/>
  <c r="EN447" i="2"/>
  <c r="EN446" i="2"/>
  <c r="EN445" i="2"/>
  <c r="EN444" i="2"/>
  <c r="EN443" i="2"/>
  <c r="EN442" i="2"/>
  <c r="EN441" i="2"/>
  <c r="EN440" i="2"/>
  <c r="EN439" i="2"/>
  <c r="EN438" i="2"/>
  <c r="EN437" i="2"/>
  <c r="EN436" i="2"/>
  <c r="EN435" i="2"/>
  <c r="EN434" i="2"/>
  <c r="EN433" i="2"/>
  <c r="EN432" i="2"/>
  <c r="EN431" i="2"/>
  <c r="EN430" i="2"/>
  <c r="EN429" i="2"/>
  <c r="EN428" i="2"/>
  <c r="EN427" i="2"/>
  <c r="EN426" i="2"/>
  <c r="EN425" i="2"/>
  <c r="EN424" i="2"/>
  <c r="EN423" i="2"/>
  <c r="EN422" i="2"/>
  <c r="EN421" i="2"/>
  <c r="EN420" i="2"/>
  <c r="EN419" i="2"/>
  <c r="EN418" i="2"/>
  <c r="EN417" i="2"/>
  <c r="EN416" i="2"/>
  <c r="EN415" i="2"/>
  <c r="EN414" i="2"/>
  <c r="EN413" i="2"/>
  <c r="EN412" i="2"/>
  <c r="EN411" i="2"/>
  <c r="EN410" i="2"/>
  <c r="EN409" i="2"/>
  <c r="EN408" i="2"/>
  <c r="EN407" i="2"/>
  <c r="EN406" i="2"/>
  <c r="EN405" i="2"/>
  <c r="EN404" i="2"/>
  <c r="EN403" i="2"/>
  <c r="EN402" i="2"/>
  <c r="EN401" i="2"/>
  <c r="EN400" i="2"/>
  <c r="EN399" i="2"/>
  <c r="EN398" i="2"/>
  <c r="EN397" i="2"/>
  <c r="EN396" i="2"/>
  <c r="EN395" i="2"/>
  <c r="EN394" i="2"/>
  <c r="EN393" i="2"/>
  <c r="EN392" i="2"/>
  <c r="EN390" i="2"/>
  <c r="EN389" i="2"/>
  <c r="EN388" i="2"/>
  <c r="EN387" i="2"/>
  <c r="EN386" i="2"/>
  <c r="EN385" i="2"/>
  <c r="EN384" i="2"/>
  <c r="EN383" i="2"/>
  <c r="EN382" i="2"/>
  <c r="EN381" i="2"/>
  <c r="EN380" i="2"/>
  <c r="EN379" i="2"/>
  <c r="EN378" i="2"/>
  <c r="EN377" i="2"/>
  <c r="EN376" i="2"/>
  <c r="EN375" i="2"/>
  <c r="EN374" i="2"/>
  <c r="EN373" i="2"/>
  <c r="EN372" i="2"/>
  <c r="EN371" i="2"/>
  <c r="EN370" i="2"/>
  <c r="EN369" i="2"/>
  <c r="EN368" i="2"/>
  <c r="EN367" i="2"/>
  <c r="EN366" i="2"/>
  <c r="EN365" i="2"/>
  <c r="EN364" i="2"/>
  <c r="EN363" i="2"/>
  <c r="EN362" i="2"/>
  <c r="EN361" i="2"/>
  <c r="EN360" i="2"/>
  <c r="EN359" i="2"/>
  <c r="EN358" i="2"/>
  <c r="EN357" i="2"/>
  <c r="EN356" i="2"/>
  <c r="EN355" i="2"/>
  <c r="EN354" i="2"/>
  <c r="EN353" i="2"/>
  <c r="EN352" i="2"/>
  <c r="EN351" i="2"/>
  <c r="EN350" i="2"/>
  <c r="EN349" i="2"/>
  <c r="EN348" i="2"/>
  <c r="EN347" i="2"/>
  <c r="EN346" i="2"/>
  <c r="EN345" i="2"/>
  <c r="EN344" i="2"/>
  <c r="EN343" i="2"/>
  <c r="EN342" i="2"/>
  <c r="EN341" i="2"/>
  <c r="EN340" i="2"/>
  <c r="EN339" i="2"/>
  <c r="EN338" i="2"/>
  <c r="EN337" i="2"/>
  <c r="EN336" i="2"/>
  <c r="EN335" i="2"/>
  <c r="EN334" i="2"/>
  <c r="EN333" i="2"/>
  <c r="EN332" i="2"/>
  <c r="EN331" i="2"/>
  <c r="EN330" i="2"/>
  <c r="EN329" i="2"/>
  <c r="EN328" i="2"/>
  <c r="EN327" i="2"/>
  <c r="EN326" i="2"/>
  <c r="EN325" i="2"/>
  <c r="EN324" i="2"/>
  <c r="EN323" i="2"/>
  <c r="EN322" i="2"/>
  <c r="EN321" i="2"/>
  <c r="EN320" i="2"/>
  <c r="EN319" i="2"/>
  <c r="EN317" i="2"/>
  <c r="EN316" i="2"/>
  <c r="EN315" i="2"/>
  <c r="EN314" i="2"/>
  <c r="EN313" i="2"/>
  <c r="EN312" i="2"/>
  <c r="EN311" i="2"/>
  <c r="EN310" i="2"/>
  <c r="EN309" i="2"/>
  <c r="EN308" i="2"/>
  <c r="EN307" i="2"/>
  <c r="EN306" i="2"/>
  <c r="EN305" i="2"/>
  <c r="EN304" i="2"/>
  <c r="EN303" i="2"/>
  <c r="EN302" i="2"/>
  <c r="EN301" i="2"/>
  <c r="EN300" i="2"/>
  <c r="EN299" i="2"/>
  <c r="EN298" i="2"/>
  <c r="EN297" i="2"/>
  <c r="EN296" i="2"/>
  <c r="EN295" i="2"/>
  <c r="EN294" i="2"/>
  <c r="EN293" i="2"/>
  <c r="EN292" i="2"/>
  <c r="EN291" i="2"/>
  <c r="EN290" i="2"/>
  <c r="EN289" i="2"/>
  <c r="EN288" i="2"/>
  <c r="EN287" i="2"/>
  <c r="EN286" i="2"/>
  <c r="EN285" i="2"/>
  <c r="EN283" i="2"/>
  <c r="EN282" i="2"/>
  <c r="EN281" i="2"/>
  <c r="EN280" i="2"/>
  <c r="EN279" i="2"/>
  <c r="EN257" i="2"/>
  <c r="EN256" i="2"/>
  <c r="EN255" i="2"/>
  <c r="EN254" i="2"/>
  <c r="EN253" i="2"/>
  <c r="EN252" i="2"/>
  <c r="EN250" i="2"/>
  <c r="EN249" i="2"/>
  <c r="EN248" i="2"/>
  <c r="EN247" i="2"/>
  <c r="EN246" i="2"/>
  <c r="EN245" i="2"/>
  <c r="EN244" i="2"/>
  <c r="EN243" i="2"/>
  <c r="EN242" i="2"/>
  <c r="EN241" i="2"/>
  <c r="EN240" i="2"/>
  <c r="EN239" i="2"/>
  <c r="EN238" i="2"/>
  <c r="EN237" i="2"/>
  <c r="EN236" i="2"/>
  <c r="EN235" i="2"/>
  <c r="EN234" i="2"/>
  <c r="EN222" i="2"/>
  <c r="EN221" i="2"/>
  <c r="EN220" i="2"/>
  <c r="EN219" i="2"/>
  <c r="EN218" i="2"/>
  <c r="EN217" i="2"/>
  <c r="EN215" i="2"/>
  <c r="EN214" i="2"/>
  <c r="EN213" i="2"/>
  <c r="EN212" i="2"/>
  <c r="EN211" i="2"/>
  <c r="EN210" i="2"/>
  <c r="EN209" i="2"/>
  <c r="EN208" i="2"/>
  <c r="EN207" i="2"/>
  <c r="EN206" i="2"/>
  <c r="EN205" i="2"/>
  <c r="EN203" i="2"/>
  <c r="EN202" i="2"/>
  <c r="EN201" i="2"/>
  <c r="EN200" i="2"/>
  <c r="EN199" i="2"/>
  <c r="EN198" i="2"/>
  <c r="EN197" i="2"/>
  <c r="EN196" i="2"/>
  <c r="EN195" i="2"/>
  <c r="EN194" i="2"/>
  <c r="EN187" i="2"/>
  <c r="EN186" i="2"/>
  <c r="EN185" i="2"/>
  <c r="EN184" i="2"/>
  <c r="EN183" i="2"/>
  <c r="EN182" i="2"/>
  <c r="EN181" i="2"/>
  <c r="EN180" i="2"/>
  <c r="EN179" i="2"/>
  <c r="EN177" i="2"/>
  <c r="EN176" i="2"/>
  <c r="EN175" i="2"/>
  <c r="EN174" i="2"/>
  <c r="EN173" i="2"/>
  <c r="EN172" i="2"/>
  <c r="EN171" i="2"/>
  <c r="EN170" i="2"/>
  <c r="EN169" i="2"/>
  <c r="EN168" i="2"/>
  <c r="EN167" i="2"/>
  <c r="EN166" i="2"/>
  <c r="EN164" i="2"/>
  <c r="EN163" i="2"/>
  <c r="EN162" i="2"/>
  <c r="EN161" i="2"/>
  <c r="EN160" i="2"/>
  <c r="EN159" i="2"/>
  <c r="EN158" i="2"/>
  <c r="EN157" i="2"/>
  <c r="EN156" i="2"/>
  <c r="EN155" i="2"/>
  <c r="EN154" i="2"/>
  <c r="EN152" i="2"/>
  <c r="EN151" i="2"/>
  <c r="EN150" i="2"/>
  <c r="EN149" i="2"/>
  <c r="EN148" i="2"/>
  <c r="EN147" i="2"/>
  <c r="EN146" i="2"/>
  <c r="EN145" i="2"/>
  <c r="EN144" i="2"/>
  <c r="EN143" i="2"/>
  <c r="EN141" i="2"/>
  <c r="EN140" i="2"/>
  <c r="EN139" i="2"/>
  <c r="EN138" i="2"/>
  <c r="EN137" i="2"/>
  <c r="EN135" i="2"/>
  <c r="EN134" i="2"/>
  <c r="EN133" i="2"/>
  <c r="EN132" i="2"/>
  <c r="EN131" i="2"/>
  <c r="EN130" i="2"/>
  <c r="EN129" i="2"/>
  <c r="EN128" i="2"/>
  <c r="EN127" i="2"/>
  <c r="EN126" i="2"/>
  <c r="EN125" i="2"/>
  <c r="EN124" i="2"/>
  <c r="EN123" i="2"/>
  <c r="EN122" i="2"/>
  <c r="EN121" i="2"/>
  <c r="EN120" i="2"/>
  <c r="EN119" i="2"/>
  <c r="EN118" i="2"/>
  <c r="EN116" i="2"/>
  <c r="EN115" i="2"/>
  <c r="EN114" i="2"/>
  <c r="EN112" i="2"/>
  <c r="ES112" i="2"/>
  <c r="EX112" i="2"/>
  <c r="ES113" i="2"/>
  <c r="EX113" i="2"/>
  <c r="EN111" i="2"/>
  <c r="EN110" i="2"/>
  <c r="EN109" i="2"/>
  <c r="EN108" i="2"/>
  <c r="EN107" i="2"/>
  <c r="EN106" i="2"/>
  <c r="EN104" i="2"/>
  <c r="EN103" i="2"/>
  <c r="EN102" i="2"/>
  <c r="EN100" i="2"/>
  <c r="EN99" i="2"/>
  <c r="EN98" i="2"/>
  <c r="EN97" i="2"/>
  <c r="EN96" i="2"/>
  <c r="EN95" i="2"/>
  <c r="EN94" i="2"/>
  <c r="EN93" i="2"/>
  <c r="EN92" i="2"/>
  <c r="EN91" i="2"/>
  <c r="EN90" i="2"/>
  <c r="EN89" i="2"/>
  <c r="EN88" i="2"/>
  <c r="EN87" i="2"/>
  <c r="EN86" i="2"/>
  <c r="EN85" i="2"/>
  <c r="EN84" i="2"/>
  <c r="EN83" i="2"/>
  <c r="EN82" i="2"/>
  <c r="EN81" i="2"/>
  <c r="EN80" i="2"/>
  <c r="EN79" i="2"/>
  <c r="EN78" i="2"/>
  <c r="EN77" i="2"/>
  <c r="EN76" i="2"/>
  <c r="EN74" i="2"/>
  <c r="EN73" i="2"/>
  <c r="EN72" i="2"/>
  <c r="EN71" i="2"/>
  <c r="EN70" i="2"/>
  <c r="EN69" i="2"/>
  <c r="EN68" i="2"/>
  <c r="EN67" i="2"/>
  <c r="EN66" i="2"/>
  <c r="EN65" i="2"/>
  <c r="EN64" i="2"/>
  <c r="EN63" i="2"/>
  <c r="EN62" i="2"/>
  <c r="EN61" i="2"/>
  <c r="EN60" i="2"/>
  <c r="EN59" i="2"/>
  <c r="EN58" i="2"/>
  <c r="EN57" i="2"/>
  <c r="EN56" i="2"/>
  <c r="EN55" i="2"/>
  <c r="EN54" i="2"/>
  <c r="EN53" i="2"/>
  <c r="EN52" i="2"/>
  <c r="EN51" i="2"/>
  <c r="EN50" i="2"/>
  <c r="EN49" i="2"/>
  <c r="EN48" i="2"/>
  <c r="EN47" i="2"/>
  <c r="EN46" i="2"/>
  <c r="EN45" i="2"/>
  <c r="EN44" i="2"/>
  <c r="EN43" i="2"/>
  <c r="EN42" i="2"/>
  <c r="EN41" i="2"/>
  <c r="EN40" i="2"/>
  <c r="EN39" i="2"/>
  <c r="EN28" i="2"/>
  <c r="EN27" i="2"/>
  <c r="EN26" i="2"/>
  <c r="EN25" i="2"/>
  <c r="EN24" i="2"/>
  <c r="EN23" i="2"/>
  <c r="EN22" i="2"/>
  <c r="EN21" i="2"/>
  <c r="EN20" i="2"/>
  <c r="EN19" i="2"/>
  <c r="EN18" i="2"/>
  <c r="EN16" i="2"/>
  <c r="EN4" i="2"/>
  <c r="EN5" i="2"/>
  <c r="EN6" i="2"/>
  <c r="EN7" i="2"/>
  <c r="EN8" i="2"/>
  <c r="EN9" i="2"/>
  <c r="EN10" i="2"/>
  <c r="EN11" i="2"/>
  <c r="EN12" i="2"/>
  <c r="EN13" i="2"/>
  <c r="EN14" i="2"/>
  <c r="EN15" i="2"/>
  <c r="EN3" i="2"/>
  <c r="ED590" i="2"/>
  <c r="ED589" i="2"/>
  <c r="ED588" i="2"/>
  <c r="ED587" i="2"/>
  <c r="ED586" i="2"/>
  <c r="ED585" i="2"/>
  <c r="ED584" i="2"/>
  <c r="ED583" i="2"/>
  <c r="ED582" i="2"/>
  <c r="ED581" i="2"/>
  <c r="ED580" i="2"/>
  <c r="ED579" i="2"/>
  <c r="ED542" i="2"/>
  <c r="ED541" i="2"/>
  <c r="ED540" i="2"/>
  <c r="ED539" i="2"/>
  <c r="ED538" i="2"/>
  <c r="ED537" i="2"/>
  <c r="ED536" i="2"/>
  <c r="ED535" i="2"/>
  <c r="ED534" i="2"/>
  <c r="ED533" i="2"/>
  <c r="ED518" i="2"/>
  <c r="ED517" i="2"/>
  <c r="ED516" i="2"/>
  <c r="ED514" i="2"/>
  <c r="ED513" i="2"/>
  <c r="ED512" i="2"/>
  <c r="ED511" i="2"/>
  <c r="ED510" i="2"/>
  <c r="ED509" i="2"/>
  <c r="ED508" i="2"/>
  <c r="ED507" i="2"/>
  <c r="ED506" i="2"/>
  <c r="ED505" i="2"/>
  <c r="ED463" i="2"/>
  <c r="ED462" i="2"/>
  <c r="ED461" i="2"/>
  <c r="ED460" i="2"/>
  <c r="ED459" i="2"/>
  <c r="ED458" i="2"/>
  <c r="ED452" i="2"/>
  <c r="ED451" i="2"/>
  <c r="ED450" i="2"/>
  <c r="ED449" i="2"/>
  <c r="ED448" i="2"/>
  <c r="ED447" i="2"/>
  <c r="ED446" i="2"/>
  <c r="ED445" i="2"/>
  <c r="ED444" i="2"/>
  <c r="ED443" i="2"/>
  <c r="ED442" i="2"/>
  <c r="ED441" i="2"/>
  <c r="ED440" i="2"/>
  <c r="ED439" i="2"/>
  <c r="ED438" i="2"/>
  <c r="ED437" i="2"/>
  <c r="ED436" i="2"/>
  <c r="ED435" i="2"/>
  <c r="ED434" i="2"/>
  <c r="ED433" i="2"/>
  <c r="ED427" i="2"/>
  <c r="ED426" i="2"/>
  <c r="ED425" i="2"/>
  <c r="ED424" i="2"/>
  <c r="ED423" i="2"/>
  <c r="ED422" i="2"/>
  <c r="ED421" i="2"/>
  <c r="ED415" i="2"/>
  <c r="ED414" i="2"/>
  <c r="ED413" i="2"/>
  <c r="ED412" i="2"/>
  <c r="ED411" i="2"/>
  <c r="ED410" i="2"/>
  <c r="ED409" i="2"/>
  <c r="ED404" i="2"/>
  <c r="ED403" i="2"/>
  <c r="ED402" i="2"/>
  <c r="ED401" i="2"/>
  <c r="ED400" i="2"/>
  <c r="ED399" i="2"/>
  <c r="ED398" i="2"/>
  <c r="ED393" i="2"/>
  <c r="ED392" i="2"/>
  <c r="ED390" i="2"/>
  <c r="ED389" i="2"/>
  <c r="ED388" i="2"/>
  <c r="ED387" i="2"/>
  <c r="ED386" i="2"/>
  <c r="ED385" i="2"/>
  <c r="ED379" i="2"/>
  <c r="ED378" i="2"/>
  <c r="ED377" i="2"/>
  <c r="ED376" i="2"/>
  <c r="ED375" i="2"/>
  <c r="ED374" i="2"/>
  <c r="ED373" i="2"/>
  <c r="ED367" i="2"/>
  <c r="ED366" i="2"/>
  <c r="ED365" i="2"/>
  <c r="ED364" i="2"/>
  <c r="ED363" i="2"/>
  <c r="ED362" i="2"/>
  <c r="ED361" i="2"/>
  <c r="ED355" i="2"/>
  <c r="ED354" i="2"/>
  <c r="ED353" i="2"/>
  <c r="ED352" i="2"/>
  <c r="ED351" i="2"/>
  <c r="ED350" i="2"/>
  <c r="ED349" i="2"/>
  <c r="ED343" i="2"/>
  <c r="ED342" i="2"/>
  <c r="ED341" i="2"/>
  <c r="ED340" i="2"/>
  <c r="ED339" i="2"/>
  <c r="ED338" i="2"/>
  <c r="ED337" i="2"/>
  <c r="ED336" i="2"/>
  <c r="ED335" i="2"/>
  <c r="ED334" i="2"/>
  <c r="ED333" i="2"/>
  <c r="ED332" i="2"/>
  <c r="ED331" i="2"/>
  <c r="ED330" i="2"/>
  <c r="ED329" i="2"/>
  <c r="ED328" i="2"/>
  <c r="ED327" i="2"/>
  <c r="ED326" i="2"/>
  <c r="ED325" i="2"/>
  <c r="ED324" i="2"/>
  <c r="ED323" i="2"/>
  <c r="ED322" i="2"/>
  <c r="ED321" i="2"/>
  <c r="ED320" i="2"/>
  <c r="ED319" i="2"/>
  <c r="ED317" i="2"/>
  <c r="ED316" i="2"/>
  <c r="ED315" i="2"/>
  <c r="ED314" i="2"/>
  <c r="ED313" i="2"/>
  <c r="ED312" i="2"/>
  <c r="ED306" i="2"/>
  <c r="ED305" i="2"/>
  <c r="ED304" i="2"/>
  <c r="ED303" i="2"/>
  <c r="ED302" i="2"/>
  <c r="ED301" i="2"/>
  <c r="ED300" i="2"/>
  <c r="ED294" i="2"/>
  <c r="ED293" i="2"/>
  <c r="ED292" i="2"/>
  <c r="ED291" i="2"/>
  <c r="ED290" i="2"/>
  <c r="ED289" i="2"/>
  <c r="ED288" i="2"/>
  <c r="ED287" i="2"/>
  <c r="ED286" i="2"/>
  <c r="ED285" i="2"/>
  <c r="ED279" i="2"/>
  <c r="ED257" i="2"/>
  <c r="ED256" i="2"/>
  <c r="ED255" i="2"/>
  <c r="ED254" i="2"/>
  <c r="ED253" i="2"/>
  <c r="ED252" i="2"/>
  <c r="ED251" i="2"/>
  <c r="ED250" i="2"/>
  <c r="ED249" i="2"/>
  <c r="ED248" i="2"/>
  <c r="ED247" i="2"/>
  <c r="ED246" i="2"/>
  <c r="ED245" i="2"/>
  <c r="ED244" i="2"/>
  <c r="ED243" i="2"/>
  <c r="ED242" i="2"/>
  <c r="ED241" i="2"/>
  <c r="ED240" i="2"/>
  <c r="ED239" i="2"/>
  <c r="ED238" i="2"/>
  <c r="ED237" i="2"/>
  <c r="ED236" i="2"/>
  <c r="ED235" i="2"/>
  <c r="ED234" i="2"/>
  <c r="ED222" i="2"/>
  <c r="ED221" i="2"/>
  <c r="ED220" i="2"/>
  <c r="ED219" i="2"/>
  <c r="ED218" i="2"/>
  <c r="ED217" i="2"/>
  <c r="ED216" i="2"/>
  <c r="ED215" i="2"/>
  <c r="ED214" i="2"/>
  <c r="ED213" i="2"/>
  <c r="ED212" i="2"/>
  <c r="ED211" i="2"/>
  <c r="ED210" i="2"/>
  <c r="ED209" i="2"/>
  <c r="ED208" i="2"/>
  <c r="ED207" i="2"/>
  <c r="ED206" i="2"/>
  <c r="ED205" i="2"/>
  <c r="ED199" i="2"/>
  <c r="ED198" i="2"/>
  <c r="ED197" i="2"/>
  <c r="ED196" i="2"/>
  <c r="ED195" i="2"/>
  <c r="ED194" i="2"/>
  <c r="ED193" i="2"/>
  <c r="ED187" i="2"/>
  <c r="ED186" i="2"/>
  <c r="ED185" i="2"/>
  <c r="ED184" i="2"/>
  <c r="ED183" i="2"/>
  <c r="ED182" i="2"/>
  <c r="ED181" i="2"/>
  <c r="ED180" i="2"/>
  <c r="ED179" i="2"/>
  <c r="ED178" i="2"/>
  <c r="ED177" i="2"/>
  <c r="ED176" i="2"/>
  <c r="ED175" i="2"/>
  <c r="ED174" i="2"/>
  <c r="ED173" i="2"/>
  <c r="ED172" i="2"/>
  <c r="ED171" i="2"/>
  <c r="ED170" i="2"/>
  <c r="ED169" i="2"/>
  <c r="ED168" i="2"/>
  <c r="ED167" i="2"/>
  <c r="ED161" i="2"/>
  <c r="ED160" i="2"/>
  <c r="ED159" i="2"/>
  <c r="ED158" i="2"/>
  <c r="ED157" i="2"/>
  <c r="ED156" i="2"/>
  <c r="ED155" i="2"/>
  <c r="ED154" i="2"/>
  <c r="ED148" i="2"/>
  <c r="ED147" i="2"/>
  <c r="ED146" i="2"/>
  <c r="ED145" i="2"/>
  <c r="ED144" i="2"/>
  <c r="ED143" i="2"/>
  <c r="ED137" i="2"/>
  <c r="ED135" i="2"/>
  <c r="ED134" i="2"/>
  <c r="ED133" i="2"/>
  <c r="ED132" i="2"/>
  <c r="ED131" i="2"/>
  <c r="ED130" i="2"/>
  <c r="ED124" i="2"/>
  <c r="ED123" i="2"/>
  <c r="ED122" i="2"/>
  <c r="ED121" i="2"/>
  <c r="ED120" i="2"/>
  <c r="ED119" i="2"/>
  <c r="ED118" i="2"/>
  <c r="ED117" i="2"/>
  <c r="ED116" i="2"/>
  <c r="ED115" i="2"/>
  <c r="ED114" i="2"/>
  <c r="ED113" i="2"/>
  <c r="ED112" i="2"/>
  <c r="ED111" i="2"/>
  <c r="ED110" i="2"/>
  <c r="ED109" i="2"/>
  <c r="ED108" i="2"/>
  <c r="ED107" i="2"/>
  <c r="ED106" i="2"/>
  <c r="ED100" i="2"/>
  <c r="ED99" i="2"/>
  <c r="ED98" i="2"/>
  <c r="ED97" i="2"/>
  <c r="ED96" i="2"/>
  <c r="ED95" i="2"/>
  <c r="ED94" i="2"/>
  <c r="ED88" i="2"/>
  <c r="ED87" i="2"/>
  <c r="ED86" i="2"/>
  <c r="ED85" i="2"/>
  <c r="ED84" i="2"/>
  <c r="ED83" i="2"/>
  <c r="ED82" i="2"/>
  <c r="ED76" i="2"/>
  <c r="ED74" i="2"/>
  <c r="ED73" i="2"/>
  <c r="ED72" i="2"/>
  <c r="ED71" i="2"/>
  <c r="ED70" i="2"/>
  <c r="ED69" i="2"/>
  <c r="ED68" i="2"/>
  <c r="ED67" i="2"/>
  <c r="ED66" i="2"/>
  <c r="ED65" i="2"/>
  <c r="ED64" i="2"/>
  <c r="ED63" i="2"/>
  <c r="ED62" i="2"/>
  <c r="ED61" i="2"/>
  <c r="ED60" i="2"/>
  <c r="ED59" i="2"/>
  <c r="ED58" i="2"/>
  <c r="ED57" i="2"/>
  <c r="ED51" i="2"/>
  <c r="ED50" i="2"/>
  <c r="ED49" i="2"/>
  <c r="ED48" i="2"/>
  <c r="ED47" i="2"/>
  <c r="ED46" i="2"/>
  <c r="ED45" i="2"/>
  <c r="ED39" i="2"/>
  <c r="ED28" i="2"/>
  <c r="ED27" i="2"/>
  <c r="ED26" i="2"/>
  <c r="ED25" i="2"/>
  <c r="ED24" i="2"/>
  <c r="ED23" i="2"/>
  <c r="ED22" i="2"/>
  <c r="ED21" i="2"/>
  <c r="ED20" i="2"/>
  <c r="ED19" i="2"/>
  <c r="ED18" i="2"/>
  <c r="ED17" i="2"/>
  <c r="ED16" i="2"/>
  <c r="ED4" i="2"/>
  <c r="ED5" i="2"/>
  <c r="ED6" i="2"/>
  <c r="ED7" i="2"/>
  <c r="ED8" i="2"/>
  <c r="ED9" i="2"/>
  <c r="ED10" i="2"/>
  <c r="ED11" i="2"/>
  <c r="ED12" i="2"/>
  <c r="ED13" i="2"/>
  <c r="ED14" i="2"/>
  <c r="ED15" i="2"/>
  <c r="ED3" i="2"/>
  <c r="DW590" i="2"/>
  <c r="DW589" i="2"/>
  <c r="DW588" i="2"/>
  <c r="DW587" i="2"/>
  <c r="DW586" i="2"/>
  <c r="DW585" i="2"/>
  <c r="DW584" i="2"/>
  <c r="DW583" i="2"/>
  <c r="DW582" i="2"/>
  <c r="DW581" i="2"/>
  <c r="DW580" i="2"/>
  <c r="DW579" i="2"/>
  <c r="DW518" i="2"/>
  <c r="DW517" i="2"/>
  <c r="DW516" i="2"/>
  <c r="DW514" i="2"/>
  <c r="DW513" i="2"/>
  <c r="DW512" i="2"/>
  <c r="DW511" i="2"/>
  <c r="DW510" i="2"/>
  <c r="DW509" i="2"/>
  <c r="DW508" i="2"/>
  <c r="DW507" i="2"/>
  <c r="DW506" i="2"/>
  <c r="DW505" i="2"/>
  <c r="DW463" i="2"/>
  <c r="DW462" i="2"/>
  <c r="DW461" i="2"/>
  <c r="DW460" i="2"/>
  <c r="DW459" i="2"/>
  <c r="DW458" i="2"/>
  <c r="DW457" i="2"/>
  <c r="DW456" i="2"/>
  <c r="DW455" i="2"/>
  <c r="DW454" i="2"/>
  <c r="DW453" i="2"/>
  <c r="DW452" i="2"/>
  <c r="DW451" i="2"/>
  <c r="DW450" i="2"/>
  <c r="DW449" i="2"/>
  <c r="DW448" i="2"/>
  <c r="DW447" i="2"/>
  <c r="DW446" i="2"/>
  <c r="DW445" i="2"/>
  <c r="DW444" i="2"/>
  <c r="DW443" i="2"/>
  <c r="DW442" i="2"/>
  <c r="DW441" i="2"/>
  <c r="DW440" i="2"/>
  <c r="DW439" i="2"/>
  <c r="DW438" i="2"/>
  <c r="DW437" i="2"/>
  <c r="DW436" i="2"/>
  <c r="DW435" i="2"/>
  <c r="DW434" i="2"/>
  <c r="DW433" i="2"/>
  <c r="DW432" i="2"/>
  <c r="DW431" i="2"/>
  <c r="DW430" i="2"/>
  <c r="DW429" i="2"/>
  <c r="DW428" i="2"/>
  <c r="DW427" i="2"/>
  <c r="DW426" i="2"/>
  <c r="DW425" i="2"/>
  <c r="DW424" i="2"/>
  <c r="DW423" i="2"/>
  <c r="DW422" i="2"/>
  <c r="DW421" i="2"/>
  <c r="DW420" i="2"/>
  <c r="DW419" i="2"/>
  <c r="DW418" i="2"/>
  <c r="DW417" i="2"/>
  <c r="DW416" i="2"/>
  <c r="DW415" i="2"/>
  <c r="DW414" i="2"/>
  <c r="DW413" i="2"/>
  <c r="DW412" i="2"/>
  <c r="DW411" i="2"/>
  <c r="DW410" i="2"/>
  <c r="DW409" i="2"/>
  <c r="DW408" i="2"/>
  <c r="DW407" i="2"/>
  <c r="DW406" i="2"/>
  <c r="DW405" i="2"/>
  <c r="DW404" i="2"/>
  <c r="DW403" i="2"/>
  <c r="DW402" i="2"/>
  <c r="DW401" i="2"/>
  <c r="DW400" i="2"/>
  <c r="DW399" i="2"/>
  <c r="DW398" i="2"/>
  <c r="DW397" i="2"/>
  <c r="DW396" i="2"/>
  <c r="DW395" i="2"/>
  <c r="DW394" i="2"/>
  <c r="DW393" i="2"/>
  <c r="DW392" i="2"/>
  <c r="DW390" i="2"/>
  <c r="DW389" i="2"/>
  <c r="DW388" i="2"/>
  <c r="DW387" i="2"/>
  <c r="DW386" i="2"/>
  <c r="DW385" i="2"/>
  <c r="DW384" i="2"/>
  <c r="DW383" i="2"/>
  <c r="DW382" i="2"/>
  <c r="DW381" i="2"/>
  <c r="DW380" i="2"/>
  <c r="DW379" i="2"/>
  <c r="DW378" i="2"/>
  <c r="DW377" i="2"/>
  <c r="DW376" i="2"/>
  <c r="DW375" i="2"/>
  <c r="DW374" i="2"/>
  <c r="DW373" i="2"/>
  <c r="DW372" i="2"/>
  <c r="DW371" i="2"/>
  <c r="DW370" i="2"/>
  <c r="DW369" i="2"/>
  <c r="DW368" i="2"/>
  <c r="DW367" i="2"/>
  <c r="DW366" i="2"/>
  <c r="DW365" i="2"/>
  <c r="DW364" i="2"/>
  <c r="DW363" i="2"/>
  <c r="DW362" i="2"/>
  <c r="DW361" i="2"/>
  <c r="DW360" i="2"/>
  <c r="DW359" i="2"/>
  <c r="DW358" i="2"/>
  <c r="DW357" i="2"/>
  <c r="DW356" i="2"/>
  <c r="DW355" i="2"/>
  <c r="DW354" i="2"/>
  <c r="DW353" i="2"/>
  <c r="DW352" i="2"/>
  <c r="DW351" i="2"/>
  <c r="DW350" i="2"/>
  <c r="DW349" i="2"/>
  <c r="DW348" i="2"/>
  <c r="DW347" i="2"/>
  <c r="DW346" i="2"/>
  <c r="DW345" i="2"/>
  <c r="DW344" i="2"/>
  <c r="DW343" i="2"/>
  <c r="DW342" i="2"/>
  <c r="DW341" i="2"/>
  <c r="DW340" i="2"/>
  <c r="DW339" i="2"/>
  <c r="DW338" i="2"/>
  <c r="DW337" i="2"/>
  <c r="DW336" i="2"/>
  <c r="DW335" i="2"/>
  <c r="DW334" i="2"/>
  <c r="DW333" i="2"/>
  <c r="DW332" i="2"/>
  <c r="DW331" i="2"/>
  <c r="DW330" i="2"/>
  <c r="DW329" i="2"/>
  <c r="DW328" i="2"/>
  <c r="DW327" i="2"/>
  <c r="DW326" i="2"/>
  <c r="DW325" i="2"/>
  <c r="DW324" i="2"/>
  <c r="DW323" i="2"/>
  <c r="DW322" i="2"/>
  <c r="DW321" i="2"/>
  <c r="DW320" i="2"/>
  <c r="DW319" i="2"/>
  <c r="DW317" i="2"/>
  <c r="DW316" i="2"/>
  <c r="DW315" i="2"/>
  <c r="DW314" i="2"/>
  <c r="DW313" i="2"/>
  <c r="DW312" i="2"/>
  <c r="DW311" i="2"/>
  <c r="DW306" i="2"/>
  <c r="DW305" i="2"/>
  <c r="DW304" i="2"/>
  <c r="DW303" i="2"/>
  <c r="DW302" i="2"/>
  <c r="DW301" i="2"/>
  <c r="DW300" i="2"/>
  <c r="DW299" i="2"/>
  <c r="DW294" i="2"/>
  <c r="DW293" i="2"/>
  <c r="DW292" i="2"/>
  <c r="DW291" i="2"/>
  <c r="DW290" i="2"/>
  <c r="DW289" i="2"/>
  <c r="DW288" i="2"/>
  <c r="DW287" i="2"/>
  <c r="DW286" i="2"/>
  <c r="DW285" i="2"/>
  <c r="DW279" i="2"/>
  <c r="DW257" i="2"/>
  <c r="DW256" i="2"/>
  <c r="DW255" i="2"/>
  <c r="DW254" i="2"/>
  <c r="DW253" i="2"/>
  <c r="DW252" i="2"/>
  <c r="DW251" i="2"/>
  <c r="DW250" i="2"/>
  <c r="DW249" i="2"/>
  <c r="DW248" i="2"/>
  <c r="DW247" i="2"/>
  <c r="DW246" i="2"/>
  <c r="DW245" i="2"/>
  <c r="DW244" i="2"/>
  <c r="DW243" i="2"/>
  <c r="DW242" i="2"/>
  <c r="DW241" i="2"/>
  <c r="DW240" i="2"/>
  <c r="DW239" i="2"/>
  <c r="DW238" i="2"/>
  <c r="DW237" i="2"/>
  <c r="DW236" i="2"/>
  <c r="DW235" i="2"/>
  <c r="DW234" i="2"/>
  <c r="DW222" i="2"/>
  <c r="DW221" i="2"/>
  <c r="DW220" i="2"/>
  <c r="DW219" i="2"/>
  <c r="DW218" i="2"/>
  <c r="DW217" i="2"/>
  <c r="DW216" i="2"/>
  <c r="DW215" i="2"/>
  <c r="DW214" i="2"/>
  <c r="DW213" i="2"/>
  <c r="DW212" i="2"/>
  <c r="DW211" i="2"/>
  <c r="DW210" i="2"/>
  <c r="DW209" i="2"/>
  <c r="DW208" i="2"/>
  <c r="DW207" i="2"/>
  <c r="DW206" i="2"/>
  <c r="DW205" i="2"/>
  <c r="DW204" i="2"/>
  <c r="DW203" i="2"/>
  <c r="DW202" i="2"/>
  <c r="DW201" i="2"/>
  <c r="DW200" i="2"/>
  <c r="DW199" i="2"/>
  <c r="DW198" i="2"/>
  <c r="DW197" i="2"/>
  <c r="DW196" i="2"/>
  <c r="DW195" i="2"/>
  <c r="DW194" i="2"/>
  <c r="DW193" i="2"/>
  <c r="DW192" i="2"/>
  <c r="DW191" i="2"/>
  <c r="DW190" i="2"/>
  <c r="DW189" i="2"/>
  <c r="DW188" i="2"/>
  <c r="DW187" i="2"/>
  <c r="DW186" i="2"/>
  <c r="DW185" i="2"/>
  <c r="DW184" i="2"/>
  <c r="DW183" i="2"/>
  <c r="DW182" i="2"/>
  <c r="DW181" i="2"/>
  <c r="DW180" i="2"/>
  <c r="DW179" i="2"/>
  <c r="DW178" i="2"/>
  <c r="DW177" i="2"/>
  <c r="DW176" i="2"/>
  <c r="DW175" i="2"/>
  <c r="DW174" i="2"/>
  <c r="DW173" i="2"/>
  <c r="DW172" i="2"/>
  <c r="DW171" i="2"/>
  <c r="DW170" i="2"/>
  <c r="DW169" i="2"/>
  <c r="DW168" i="2"/>
  <c r="DW167" i="2"/>
  <c r="DW166" i="2"/>
  <c r="DW165" i="2"/>
  <c r="DW164" i="2"/>
  <c r="DW163" i="2"/>
  <c r="DW162" i="2"/>
  <c r="DW161" i="2"/>
  <c r="DW160" i="2"/>
  <c r="DW159" i="2"/>
  <c r="DW158" i="2"/>
  <c r="DW157" i="2"/>
  <c r="DW156" i="2"/>
  <c r="DW155" i="2"/>
  <c r="DW154" i="2"/>
  <c r="DW153" i="2"/>
  <c r="DW152" i="2"/>
  <c r="DW151" i="2"/>
  <c r="DW150" i="2"/>
  <c r="DW149" i="2"/>
  <c r="DW148" i="2"/>
  <c r="DW147" i="2"/>
  <c r="DW146" i="2"/>
  <c r="DW145" i="2"/>
  <c r="DW144" i="2"/>
  <c r="DW143" i="2"/>
  <c r="DW142" i="2"/>
  <c r="DW141" i="2"/>
  <c r="DW140" i="2"/>
  <c r="DW139" i="2"/>
  <c r="DW138" i="2"/>
  <c r="DW137" i="2"/>
  <c r="DW135" i="2"/>
  <c r="DW134" i="2"/>
  <c r="DW133" i="2"/>
  <c r="DW132" i="2"/>
  <c r="DW131" i="2"/>
  <c r="DW130" i="2"/>
  <c r="DW129" i="2"/>
  <c r="DW128" i="2"/>
  <c r="DW127" i="2"/>
  <c r="DW126" i="2"/>
  <c r="DW125" i="2"/>
  <c r="DW124" i="2"/>
  <c r="DW123" i="2"/>
  <c r="DW122" i="2"/>
  <c r="DW121" i="2"/>
  <c r="DW120" i="2"/>
  <c r="DW119" i="2"/>
  <c r="DW118" i="2"/>
  <c r="DW117" i="2"/>
  <c r="DW116" i="2"/>
  <c r="DW115" i="2"/>
  <c r="DW114" i="2"/>
  <c r="DW113" i="2"/>
  <c r="DW112" i="2"/>
  <c r="DW111" i="2"/>
  <c r="DW110" i="2"/>
  <c r="DW109" i="2"/>
  <c r="DW108" i="2"/>
  <c r="DW107" i="2"/>
  <c r="DW106" i="2"/>
  <c r="DW105" i="2"/>
  <c r="DW104" i="2"/>
  <c r="DW103" i="2"/>
  <c r="DW102" i="2"/>
  <c r="DW101" i="2"/>
  <c r="DW100" i="2"/>
  <c r="DW99" i="2"/>
  <c r="DW98" i="2"/>
  <c r="DW97" i="2"/>
  <c r="DW96" i="2"/>
  <c r="DW95" i="2"/>
  <c r="DW94" i="2"/>
  <c r="DW93" i="2"/>
  <c r="DW92" i="2"/>
  <c r="DW91" i="2"/>
  <c r="DW90" i="2"/>
  <c r="DW89" i="2"/>
  <c r="DW88" i="2"/>
  <c r="DW87" i="2"/>
  <c r="DW86" i="2"/>
  <c r="DW85" i="2"/>
  <c r="DW84" i="2"/>
  <c r="DW83" i="2"/>
  <c r="DW82" i="2"/>
  <c r="DW81" i="2"/>
  <c r="DW80" i="2"/>
  <c r="DW79" i="2"/>
  <c r="DW78" i="2"/>
  <c r="DW77" i="2"/>
  <c r="DW76" i="2"/>
  <c r="DW74" i="2"/>
  <c r="DW73" i="2"/>
  <c r="DW72" i="2"/>
  <c r="DW71" i="2"/>
  <c r="DW70" i="2"/>
  <c r="DW69" i="2"/>
  <c r="DW68" i="2"/>
  <c r="DW67" i="2"/>
  <c r="DW66" i="2"/>
  <c r="DW65" i="2"/>
  <c r="DW64" i="2"/>
  <c r="DW63" i="2"/>
  <c r="DW62" i="2"/>
  <c r="DW61" i="2"/>
  <c r="DW60" i="2"/>
  <c r="DW59" i="2"/>
  <c r="DW58" i="2"/>
  <c r="DW57" i="2"/>
  <c r="DW56" i="2"/>
  <c r="DW55" i="2"/>
  <c r="DW54" i="2"/>
  <c r="DW53" i="2"/>
  <c r="DW52" i="2"/>
  <c r="DW51" i="2"/>
  <c r="DW50" i="2"/>
  <c r="DW49" i="2"/>
  <c r="DW48" i="2"/>
  <c r="DW47" i="2"/>
  <c r="DW46" i="2"/>
  <c r="DW45" i="2"/>
  <c r="DW44" i="2"/>
  <c r="DW43" i="2"/>
  <c r="DW42" i="2"/>
  <c r="DW41" i="2"/>
  <c r="DW40" i="2"/>
  <c r="DW39" i="2"/>
  <c r="DW28" i="2"/>
  <c r="DW27" i="2"/>
  <c r="DW26" i="2"/>
  <c r="DW25" i="2"/>
  <c r="DW24" i="2"/>
  <c r="DW23" i="2"/>
  <c r="DW22" i="2"/>
  <c r="DW21" i="2"/>
  <c r="DW20" i="2"/>
  <c r="DW19" i="2"/>
  <c r="DW18" i="2"/>
  <c r="DW17" i="2"/>
  <c r="DW16" i="2"/>
  <c r="DW4" i="2"/>
  <c r="DW5" i="2"/>
  <c r="DW6" i="2"/>
  <c r="DW7" i="2"/>
  <c r="DW8" i="2"/>
  <c r="DW9" i="2"/>
  <c r="DW10" i="2"/>
  <c r="DW11" i="2"/>
  <c r="DW12" i="2"/>
  <c r="DW13" i="2"/>
  <c r="DW14" i="2"/>
  <c r="DW15" i="2"/>
  <c r="DW3" i="2"/>
  <c r="DL590" i="2"/>
  <c r="DL589" i="2"/>
  <c r="DL588" i="2"/>
  <c r="DL587" i="2"/>
  <c r="DL586" i="2"/>
  <c r="DL585" i="2"/>
  <c r="DL584" i="2"/>
  <c r="DL583" i="2"/>
  <c r="DL582" i="2"/>
  <c r="DL581" i="2"/>
  <c r="DL580" i="2"/>
  <c r="DL579" i="2"/>
  <c r="DL537" i="2"/>
  <c r="DL538" i="2"/>
  <c r="DL539" i="2"/>
  <c r="DL540" i="2"/>
  <c r="DL541" i="2"/>
  <c r="DL542" i="2"/>
  <c r="DL536" i="2"/>
  <c r="DL535" i="2"/>
  <c r="DL534" i="2"/>
  <c r="DL533" i="2"/>
  <c r="DL518" i="2"/>
  <c r="DL517" i="2"/>
  <c r="DL516" i="2"/>
  <c r="DL514" i="2"/>
  <c r="DL513" i="2"/>
  <c r="DL512" i="2"/>
  <c r="DL511" i="2"/>
  <c r="DL510" i="2"/>
  <c r="DL509" i="2"/>
  <c r="DL508" i="2"/>
  <c r="DL507" i="2"/>
  <c r="DL506" i="2"/>
  <c r="DL505" i="2"/>
  <c r="DL463" i="2"/>
  <c r="DL462" i="2"/>
  <c r="DL461" i="2"/>
  <c r="DL460" i="2"/>
  <c r="DL459" i="2"/>
  <c r="DL458" i="2"/>
  <c r="DL457" i="2"/>
  <c r="DL456" i="2"/>
  <c r="DL455" i="2"/>
  <c r="DL454" i="2"/>
  <c r="DL453" i="2"/>
  <c r="DL452" i="2"/>
  <c r="DL451" i="2"/>
  <c r="DL450" i="2"/>
  <c r="DL449" i="2"/>
  <c r="DL448" i="2"/>
  <c r="DL447" i="2"/>
  <c r="DL446" i="2"/>
  <c r="DL445" i="2"/>
  <c r="DL444" i="2"/>
  <c r="DL443" i="2"/>
  <c r="DL442" i="2"/>
  <c r="DL441" i="2"/>
  <c r="DL440" i="2"/>
  <c r="DL439" i="2"/>
  <c r="DL438" i="2"/>
  <c r="DL437" i="2"/>
  <c r="DL436" i="2"/>
  <c r="DL435" i="2"/>
  <c r="DL434" i="2"/>
  <c r="DL433" i="2"/>
  <c r="DL432" i="2"/>
  <c r="DL431" i="2"/>
  <c r="DL430" i="2"/>
  <c r="DL429" i="2"/>
  <c r="DL428" i="2"/>
  <c r="DL427" i="2"/>
  <c r="DL426" i="2"/>
  <c r="DL425" i="2"/>
  <c r="DL424" i="2"/>
  <c r="DL423" i="2"/>
  <c r="DL422" i="2"/>
  <c r="DL421" i="2"/>
  <c r="DL420" i="2"/>
  <c r="DL419" i="2"/>
  <c r="DL418" i="2"/>
  <c r="DL416" i="2"/>
  <c r="DL415" i="2"/>
  <c r="DL414" i="2"/>
  <c r="DL413" i="2"/>
  <c r="DL412" i="2"/>
  <c r="DL411" i="2"/>
  <c r="DL410" i="2"/>
  <c r="DL409" i="2"/>
  <c r="DL408" i="2"/>
  <c r="DL407" i="2"/>
  <c r="DL406" i="2"/>
  <c r="DL405" i="2"/>
  <c r="DL404" i="2"/>
  <c r="DL403" i="2"/>
  <c r="DL402" i="2"/>
  <c r="DL401" i="2"/>
  <c r="DL400" i="2"/>
  <c r="DL399" i="2"/>
  <c r="DL398" i="2"/>
  <c r="DL397" i="2"/>
  <c r="DL396" i="2"/>
  <c r="DL395" i="2"/>
  <c r="DL394" i="2"/>
  <c r="DL393" i="2"/>
  <c r="DL392" i="2"/>
  <c r="DL390" i="2"/>
  <c r="DL389" i="2"/>
  <c r="DL388" i="2"/>
  <c r="DL387" i="2"/>
  <c r="DL386" i="2"/>
  <c r="DL385" i="2"/>
  <c r="DL384" i="2"/>
  <c r="DL383" i="2"/>
  <c r="DL382" i="2"/>
  <c r="DL381" i="2"/>
  <c r="DL380" i="2"/>
  <c r="DL379" i="2"/>
  <c r="DL378" i="2"/>
  <c r="DL377" i="2"/>
  <c r="DL376" i="2"/>
  <c r="DL375" i="2"/>
  <c r="DL374" i="2"/>
  <c r="DL373" i="2"/>
  <c r="DL372" i="2"/>
  <c r="DL371" i="2"/>
  <c r="DL370" i="2"/>
  <c r="DL369" i="2"/>
  <c r="DL368" i="2"/>
  <c r="DL367" i="2"/>
  <c r="DL366" i="2"/>
  <c r="DL365" i="2"/>
  <c r="DL364" i="2"/>
  <c r="DL363" i="2"/>
  <c r="DL362" i="2"/>
  <c r="DL361" i="2"/>
  <c r="DL360" i="2"/>
  <c r="DL359" i="2"/>
  <c r="DL358" i="2"/>
  <c r="DL357" i="2"/>
  <c r="DL356" i="2"/>
  <c r="DL355" i="2"/>
  <c r="DL354" i="2"/>
  <c r="DL353" i="2"/>
  <c r="DL352" i="2"/>
  <c r="DL351" i="2"/>
  <c r="DL350" i="2"/>
  <c r="DL349" i="2"/>
  <c r="DL348" i="2"/>
  <c r="DL347" i="2"/>
  <c r="DL346" i="2"/>
  <c r="DL345" i="2"/>
  <c r="DL344" i="2"/>
  <c r="DL343" i="2"/>
  <c r="DL342" i="2"/>
  <c r="DL341" i="2"/>
  <c r="DL340" i="2"/>
  <c r="DL339" i="2"/>
  <c r="DL338" i="2"/>
  <c r="DL337" i="2"/>
  <c r="DL336" i="2"/>
  <c r="DL335" i="2"/>
  <c r="DL334" i="2"/>
  <c r="DL333" i="2"/>
  <c r="DL332" i="2"/>
  <c r="DL331" i="2"/>
  <c r="DL330" i="2"/>
  <c r="DL329" i="2"/>
  <c r="DL328" i="2"/>
  <c r="DL327" i="2"/>
  <c r="DL326" i="2"/>
  <c r="DL325" i="2"/>
  <c r="DL324" i="2"/>
  <c r="DL323" i="2"/>
  <c r="DL322" i="2"/>
  <c r="DL321" i="2"/>
  <c r="DL320" i="2"/>
  <c r="DL319" i="2"/>
  <c r="DL309" i="2"/>
  <c r="DL310" i="2"/>
  <c r="DL311" i="2"/>
  <c r="DL312" i="2"/>
  <c r="DL313" i="2"/>
  <c r="DL314" i="2"/>
  <c r="DL315" i="2"/>
  <c r="DL316" i="2"/>
  <c r="DL317" i="2"/>
  <c r="DL308" i="2"/>
  <c r="DL307" i="2"/>
  <c r="DL306" i="2"/>
  <c r="DL305" i="2"/>
  <c r="DL304" i="2"/>
  <c r="DL303" i="2"/>
  <c r="DL302" i="2"/>
  <c r="DL301" i="2"/>
  <c r="DL300" i="2"/>
  <c r="DL299" i="2"/>
  <c r="DL298" i="2"/>
  <c r="DL297" i="2"/>
  <c r="DL296" i="2"/>
  <c r="DL295" i="2"/>
  <c r="DL294" i="2"/>
  <c r="DL291" i="2"/>
  <c r="DL292" i="2"/>
  <c r="DL293" i="2"/>
  <c r="DL290" i="2"/>
  <c r="DL289" i="2"/>
  <c r="DL288" i="2"/>
  <c r="DL287" i="2"/>
  <c r="DL286" i="2"/>
  <c r="DL285" i="2"/>
  <c r="DL284" i="2"/>
  <c r="DL283" i="2"/>
  <c r="DL282" i="2"/>
  <c r="DL279" i="2"/>
  <c r="DL257" i="2"/>
  <c r="DL256" i="2"/>
  <c r="DL255" i="2"/>
  <c r="DL254" i="2"/>
  <c r="DL253" i="2"/>
  <c r="DL252" i="2"/>
  <c r="DL251" i="2"/>
  <c r="DL250" i="2"/>
  <c r="DL249" i="2"/>
  <c r="DL248" i="2"/>
  <c r="DL247" i="2"/>
  <c r="DL246" i="2"/>
  <c r="DL245" i="2"/>
  <c r="DL244" i="2"/>
  <c r="DL243" i="2"/>
  <c r="DL242" i="2"/>
  <c r="DL241" i="2"/>
  <c r="DL240" i="2"/>
  <c r="DL239" i="2"/>
  <c r="DL238" i="2"/>
  <c r="DL237" i="2"/>
  <c r="DL236" i="2"/>
  <c r="DL235" i="2"/>
  <c r="DL234" i="2"/>
  <c r="DL212" i="2"/>
  <c r="DL213" i="2"/>
  <c r="DL214" i="2"/>
  <c r="DL215" i="2"/>
  <c r="DL216" i="2"/>
  <c r="DL217" i="2"/>
  <c r="DL218" i="2"/>
  <c r="DL219" i="2"/>
  <c r="DL220" i="2"/>
  <c r="DL221" i="2"/>
  <c r="DL222" i="2"/>
  <c r="DL211" i="2"/>
  <c r="DL200" i="2"/>
  <c r="DL201" i="2"/>
  <c r="DL202" i="2"/>
  <c r="DL203" i="2"/>
  <c r="DL204" i="2"/>
  <c r="DL205" i="2"/>
  <c r="DL206" i="2"/>
  <c r="DL207" i="2"/>
  <c r="DL208" i="2"/>
  <c r="DL209" i="2"/>
  <c r="DL210" i="2"/>
  <c r="DL199" i="2"/>
  <c r="DL198" i="2"/>
  <c r="DL197" i="2"/>
  <c r="DL196" i="2"/>
  <c r="DL195" i="2"/>
  <c r="DL194" i="2"/>
  <c r="DL193" i="2"/>
  <c r="DL192" i="2"/>
  <c r="DL191" i="2"/>
  <c r="DL190" i="2"/>
  <c r="DL189" i="2"/>
  <c r="DL188" i="2"/>
  <c r="DL187" i="2"/>
  <c r="DL176" i="2"/>
  <c r="DL177" i="2"/>
  <c r="DL178" i="2"/>
  <c r="DL179" i="2"/>
  <c r="DL180" i="2"/>
  <c r="DL181" i="2"/>
  <c r="DL182" i="2"/>
  <c r="DL183" i="2"/>
  <c r="DL184" i="2"/>
  <c r="DL185" i="2"/>
  <c r="DL186" i="2"/>
  <c r="DL175" i="2"/>
  <c r="DL174" i="2"/>
  <c r="DL173" i="2"/>
  <c r="DL172" i="2"/>
  <c r="DL171" i="2"/>
  <c r="DL170" i="2"/>
  <c r="DL169" i="2"/>
  <c r="DL168" i="2"/>
  <c r="DL167" i="2"/>
  <c r="DL166" i="2"/>
  <c r="DL165" i="2"/>
  <c r="DL164" i="2"/>
  <c r="DL163" i="2"/>
  <c r="DL162" i="2"/>
  <c r="DL161" i="2"/>
  <c r="DL160" i="2"/>
  <c r="DL159" i="2"/>
  <c r="DL158" i="2"/>
  <c r="DL157" i="2"/>
  <c r="DL156" i="2"/>
  <c r="DL155" i="2"/>
  <c r="DL154" i="2"/>
  <c r="DL153" i="2"/>
  <c r="DL152" i="2"/>
  <c r="DL151" i="2"/>
  <c r="DL150" i="2"/>
  <c r="DL149" i="2"/>
  <c r="DL148" i="2"/>
  <c r="DL147" i="2"/>
  <c r="DL146" i="2"/>
  <c r="DL145" i="2"/>
  <c r="DL144" i="2"/>
  <c r="DL143" i="2"/>
  <c r="DL142" i="2"/>
  <c r="DL141" i="2"/>
  <c r="DL140" i="2"/>
  <c r="DL139" i="2"/>
  <c r="DL138" i="2"/>
  <c r="DL137" i="2"/>
  <c r="DL135" i="2"/>
  <c r="DL134" i="2"/>
  <c r="DL133" i="2"/>
  <c r="DL132" i="2"/>
  <c r="DL131" i="2"/>
  <c r="DL130" i="2"/>
  <c r="DL129" i="2"/>
  <c r="DL128" i="2"/>
  <c r="DL127" i="2"/>
  <c r="DL126" i="2"/>
  <c r="DL125" i="2"/>
  <c r="DL124" i="2"/>
  <c r="DL123" i="2"/>
  <c r="DL122" i="2"/>
  <c r="DL121" i="2"/>
  <c r="DL120" i="2"/>
  <c r="DL119" i="2"/>
  <c r="DL118" i="2"/>
  <c r="DL117" i="2"/>
  <c r="DL116" i="2"/>
  <c r="DL115" i="2"/>
  <c r="DL114" i="2"/>
  <c r="DL113" i="2"/>
  <c r="DL112" i="2"/>
  <c r="DL111" i="2"/>
  <c r="DL110" i="2"/>
  <c r="DL109" i="2"/>
  <c r="DL108" i="2"/>
  <c r="DL107" i="2"/>
  <c r="DL106" i="2"/>
  <c r="DL105" i="2"/>
  <c r="DL104" i="2"/>
  <c r="DL103" i="2"/>
  <c r="DL102" i="2"/>
  <c r="DL100" i="2"/>
  <c r="DL99" i="2"/>
  <c r="DL98" i="2"/>
  <c r="DL97" i="2"/>
  <c r="DL96" i="2"/>
  <c r="DL95" i="2"/>
  <c r="DL94" i="2"/>
  <c r="DL93" i="2"/>
  <c r="DL92" i="2"/>
  <c r="DL91" i="2"/>
  <c r="DL90" i="2"/>
  <c r="DL89" i="2"/>
  <c r="DL88" i="2"/>
  <c r="DL87" i="2"/>
  <c r="DL86" i="2"/>
  <c r="DL85" i="2"/>
  <c r="DL84" i="2"/>
  <c r="DL83" i="2"/>
  <c r="DL82" i="2"/>
  <c r="DL81" i="2"/>
  <c r="DL80" i="2"/>
  <c r="DL79" i="2"/>
  <c r="DL78" i="2"/>
  <c r="DL77" i="2"/>
  <c r="DL76" i="2"/>
  <c r="DL74" i="2"/>
  <c r="DL73" i="2"/>
  <c r="DL72" i="2"/>
  <c r="DL71" i="2"/>
  <c r="DL70" i="2"/>
  <c r="DL69" i="2"/>
  <c r="DL68" i="2"/>
  <c r="DL67" i="2"/>
  <c r="DL66" i="2"/>
  <c r="DL65" i="2"/>
  <c r="DL64" i="2"/>
  <c r="DL63" i="2"/>
  <c r="DL62" i="2"/>
  <c r="DL61" i="2"/>
  <c r="DL60" i="2"/>
  <c r="DL59" i="2"/>
  <c r="DL58" i="2"/>
  <c r="DL57" i="2"/>
  <c r="DL56" i="2"/>
  <c r="DL55" i="2"/>
  <c r="DL54" i="2"/>
  <c r="DL53" i="2"/>
  <c r="DL52" i="2"/>
  <c r="DL51" i="2"/>
  <c r="DL50" i="2"/>
  <c r="DL49" i="2"/>
  <c r="DL48" i="2"/>
  <c r="DL47" i="2"/>
  <c r="DL46" i="2"/>
  <c r="DL45" i="2"/>
  <c r="DL44" i="2"/>
  <c r="DL43" i="2"/>
  <c r="DL42" i="2"/>
  <c r="DL41" i="2"/>
  <c r="DL40" i="2"/>
  <c r="DL39" i="2"/>
  <c r="DL28" i="2"/>
  <c r="DL27" i="2"/>
  <c r="DL26" i="2"/>
  <c r="DL25" i="2"/>
  <c r="DL24" i="2"/>
  <c r="DL23" i="2"/>
  <c r="DL22" i="2"/>
  <c r="DL21" i="2"/>
  <c r="DL20" i="2"/>
  <c r="DL19" i="2"/>
  <c r="DL18" i="2"/>
  <c r="DL17" i="2"/>
  <c r="DL16" i="2"/>
  <c r="DL4" i="2"/>
  <c r="DL5" i="2"/>
  <c r="DL6" i="2"/>
  <c r="DL7" i="2"/>
  <c r="DL8" i="2"/>
  <c r="DL9" i="2"/>
  <c r="DL10" i="2"/>
  <c r="DL11" i="2"/>
  <c r="DL12" i="2"/>
  <c r="DL13" i="2"/>
  <c r="DL14" i="2"/>
  <c r="DL15" i="2"/>
  <c r="DL3" i="2"/>
  <c r="DC590" i="2"/>
  <c r="DC589" i="2"/>
  <c r="DC588" i="2"/>
  <c r="DC587" i="2"/>
  <c r="DC586" i="2"/>
  <c r="DC585" i="2"/>
  <c r="DC584" i="2"/>
  <c r="DC583" i="2"/>
  <c r="DC582" i="2"/>
  <c r="DC581" i="2"/>
  <c r="DC580" i="2"/>
  <c r="DC579" i="2"/>
  <c r="DC542" i="2"/>
  <c r="DC541" i="2"/>
  <c r="DC540" i="2"/>
  <c r="DC539" i="2"/>
  <c r="DC538" i="2"/>
  <c r="DC537" i="2"/>
  <c r="DC536" i="2"/>
  <c r="DC535" i="2"/>
  <c r="DC534" i="2"/>
  <c r="DC533" i="2"/>
  <c r="DC518" i="2"/>
  <c r="DC517" i="2"/>
  <c r="DC516" i="2"/>
  <c r="DC514" i="2"/>
  <c r="DC513" i="2"/>
  <c r="DC512" i="2"/>
  <c r="DC511" i="2"/>
  <c r="DC510" i="2"/>
  <c r="DC509" i="2"/>
  <c r="DC508" i="2"/>
  <c r="DC507" i="2"/>
  <c r="DC506" i="2"/>
  <c r="DC505" i="2"/>
  <c r="DC463" i="2"/>
  <c r="DC462" i="2"/>
  <c r="DC461" i="2"/>
  <c r="DC460" i="2"/>
  <c r="DC459" i="2"/>
  <c r="DC458" i="2"/>
  <c r="DC457" i="2"/>
  <c r="DC456" i="2"/>
  <c r="DC455" i="2"/>
  <c r="DC454" i="2"/>
  <c r="DC453" i="2"/>
  <c r="DC452" i="2"/>
  <c r="DC451" i="2"/>
  <c r="DC450" i="2"/>
  <c r="DC449" i="2"/>
  <c r="DC448" i="2"/>
  <c r="DC447" i="2"/>
  <c r="DC446" i="2"/>
  <c r="DC445" i="2"/>
  <c r="DC444" i="2"/>
  <c r="DC443" i="2"/>
  <c r="DC442" i="2"/>
  <c r="DC441" i="2"/>
  <c r="DC440" i="2"/>
  <c r="DC439" i="2"/>
  <c r="DC438" i="2"/>
  <c r="DC437" i="2"/>
  <c r="DC436" i="2"/>
  <c r="DC435" i="2"/>
  <c r="DC434" i="2"/>
  <c r="DC433" i="2"/>
  <c r="DC432" i="2"/>
  <c r="DC431" i="2"/>
  <c r="DC430" i="2"/>
  <c r="DC429" i="2"/>
  <c r="DC428" i="2"/>
  <c r="DC427" i="2"/>
  <c r="DC426" i="2"/>
  <c r="DC425" i="2"/>
  <c r="DC424" i="2"/>
  <c r="DC423" i="2"/>
  <c r="DC422" i="2"/>
  <c r="DC421" i="2"/>
  <c r="DC420" i="2"/>
  <c r="DC419" i="2"/>
  <c r="DC418" i="2"/>
  <c r="DC417" i="2"/>
  <c r="DC416" i="2"/>
  <c r="DC415" i="2"/>
  <c r="DC414" i="2"/>
  <c r="DC413" i="2"/>
  <c r="DC412" i="2"/>
  <c r="DC411" i="2"/>
  <c r="DC410" i="2"/>
  <c r="DC409" i="2"/>
  <c r="DC408" i="2"/>
  <c r="DC407" i="2"/>
  <c r="DC406" i="2"/>
  <c r="DC405" i="2"/>
  <c r="DC404" i="2"/>
  <c r="DC403" i="2"/>
  <c r="DC402" i="2"/>
  <c r="DC401" i="2"/>
  <c r="DC400" i="2"/>
  <c r="DC399" i="2"/>
  <c r="DC398" i="2"/>
  <c r="DC397" i="2"/>
  <c r="DC396" i="2"/>
  <c r="DC395" i="2"/>
  <c r="DC394" i="2"/>
  <c r="DC393" i="2"/>
  <c r="DC392" i="2"/>
  <c r="DC390" i="2"/>
  <c r="DC389" i="2"/>
  <c r="DC388" i="2"/>
  <c r="DC387" i="2"/>
  <c r="DC386" i="2"/>
  <c r="DC385" i="2"/>
  <c r="DC384" i="2"/>
  <c r="DC383" i="2"/>
  <c r="DC382" i="2"/>
  <c r="DC381" i="2"/>
  <c r="DC380" i="2"/>
  <c r="DC379" i="2"/>
  <c r="DC378" i="2"/>
  <c r="DC377" i="2"/>
  <c r="DC376" i="2"/>
  <c r="DC375" i="2"/>
  <c r="DC374" i="2"/>
  <c r="DC373" i="2"/>
  <c r="DC372" i="2"/>
  <c r="DC371" i="2"/>
  <c r="DC370" i="2"/>
  <c r="DC369" i="2"/>
  <c r="DC368" i="2"/>
  <c r="DC367" i="2"/>
  <c r="DC366" i="2"/>
  <c r="DC365" i="2"/>
  <c r="DC364" i="2"/>
  <c r="DC363" i="2"/>
  <c r="DC362" i="2"/>
  <c r="DC361" i="2"/>
  <c r="DC360" i="2"/>
  <c r="DC359" i="2"/>
  <c r="DC358" i="2"/>
  <c r="DC357" i="2"/>
  <c r="DC356" i="2"/>
  <c r="DC355" i="2"/>
  <c r="DC354" i="2"/>
  <c r="DC353" i="2"/>
  <c r="DC352" i="2"/>
  <c r="DC351" i="2"/>
  <c r="DC350" i="2"/>
  <c r="DC349" i="2"/>
  <c r="DC348" i="2"/>
  <c r="DC347" i="2"/>
  <c r="DC346" i="2"/>
  <c r="DC345" i="2"/>
  <c r="DC344" i="2"/>
  <c r="DC343" i="2"/>
  <c r="DC342" i="2"/>
  <c r="DC341" i="2"/>
  <c r="DC340" i="2"/>
  <c r="DC339" i="2"/>
  <c r="DC338" i="2"/>
  <c r="DC337" i="2"/>
  <c r="DC336" i="2"/>
  <c r="DC335" i="2"/>
  <c r="DC334" i="2"/>
  <c r="DC333" i="2"/>
  <c r="DC332" i="2"/>
  <c r="DC331" i="2"/>
  <c r="DC330" i="2"/>
  <c r="DC329" i="2"/>
  <c r="DC328" i="2"/>
  <c r="DC327" i="2"/>
  <c r="DC326" i="2"/>
  <c r="DC325" i="2"/>
  <c r="DC324" i="2"/>
  <c r="DC323" i="2"/>
  <c r="DC322" i="2"/>
  <c r="DC321" i="2"/>
  <c r="DC320" i="2"/>
  <c r="DC319" i="2"/>
  <c r="DC317" i="2"/>
  <c r="DC316" i="2"/>
  <c r="DC315" i="2"/>
  <c r="DC314" i="2"/>
  <c r="DC313" i="2"/>
  <c r="DC312" i="2"/>
  <c r="DC311" i="2"/>
  <c r="DC310" i="2"/>
  <c r="DC309" i="2"/>
  <c r="DC308" i="2"/>
  <c r="DC307" i="2"/>
  <c r="DC306" i="2"/>
  <c r="DC305" i="2"/>
  <c r="DC304" i="2"/>
  <c r="DC303" i="2"/>
  <c r="DC302" i="2"/>
  <c r="DC301" i="2"/>
  <c r="DC300" i="2"/>
  <c r="DC299" i="2"/>
  <c r="DC298" i="2"/>
  <c r="DC297" i="2"/>
  <c r="DC296" i="2"/>
  <c r="DC295" i="2"/>
  <c r="DC294" i="2"/>
  <c r="DC293" i="2"/>
  <c r="DC292" i="2"/>
  <c r="DC291" i="2"/>
  <c r="DC290" i="2"/>
  <c r="DC289" i="2"/>
  <c r="DC288" i="2"/>
  <c r="DC287" i="2"/>
  <c r="DC286" i="2"/>
  <c r="DC285" i="2"/>
  <c r="DC284" i="2"/>
  <c r="DC283" i="2"/>
  <c r="DC282" i="2"/>
  <c r="DC281" i="2"/>
  <c r="DC280" i="2"/>
  <c r="DC279" i="2"/>
  <c r="DC257" i="2"/>
  <c r="DC256" i="2"/>
  <c r="DC255" i="2"/>
  <c r="DC254" i="2"/>
  <c r="DC253" i="2"/>
  <c r="DC252" i="2"/>
  <c r="DC251" i="2"/>
  <c r="DC250" i="2"/>
  <c r="DC249" i="2"/>
  <c r="DC248" i="2"/>
  <c r="DC247" i="2"/>
  <c r="DC246" i="2"/>
  <c r="DC245" i="2"/>
  <c r="DC244" i="2"/>
  <c r="DC243" i="2"/>
  <c r="DC242" i="2"/>
  <c r="DC241" i="2"/>
  <c r="DC240" i="2"/>
  <c r="DC239" i="2"/>
  <c r="DC238" i="2"/>
  <c r="DC237" i="2"/>
  <c r="DC236" i="2"/>
  <c r="DC235" i="2"/>
  <c r="DC234" i="2"/>
  <c r="DC222" i="2"/>
  <c r="DC221" i="2"/>
  <c r="DC220" i="2"/>
  <c r="DC219" i="2"/>
  <c r="DC218" i="2"/>
  <c r="DC217" i="2"/>
  <c r="DC216" i="2"/>
  <c r="DC215" i="2"/>
  <c r="DC214" i="2"/>
  <c r="DC213" i="2"/>
  <c r="DC212" i="2"/>
  <c r="DC211" i="2"/>
  <c r="DC210" i="2"/>
  <c r="DC209" i="2"/>
  <c r="DC208" i="2"/>
  <c r="DC207" i="2"/>
  <c r="DC206" i="2"/>
  <c r="DC205" i="2"/>
  <c r="DC204" i="2"/>
  <c r="DC203" i="2"/>
  <c r="DC202" i="2"/>
  <c r="DC201" i="2"/>
  <c r="DC200" i="2"/>
  <c r="DC199" i="2"/>
  <c r="DC189" i="2"/>
  <c r="DC190" i="2"/>
  <c r="DC191" i="2"/>
  <c r="DC192" i="2"/>
  <c r="DC193" i="2"/>
  <c r="DC194" i="2"/>
  <c r="DC195" i="2"/>
  <c r="DC196" i="2"/>
  <c r="DC197" i="2"/>
  <c r="DC198" i="2"/>
  <c r="DC188" i="2"/>
  <c r="DC187" i="2"/>
  <c r="DC186" i="2"/>
  <c r="DC185" i="2"/>
  <c r="DC174" i="2"/>
  <c r="DC175" i="2"/>
  <c r="DC176" i="2"/>
  <c r="DC177" i="2"/>
  <c r="DC178" i="2"/>
  <c r="DC179" i="2"/>
  <c r="DC180" i="2"/>
  <c r="DC181" i="2"/>
  <c r="DC182" i="2"/>
  <c r="DC183" i="2"/>
  <c r="DC184" i="2"/>
  <c r="DC173" i="2"/>
  <c r="DC172" i="2"/>
  <c r="DC171" i="2"/>
  <c r="DC170" i="2"/>
  <c r="DC169" i="2"/>
  <c r="DC168" i="2"/>
  <c r="DC167" i="2"/>
  <c r="DC166" i="2"/>
  <c r="DC165" i="2"/>
  <c r="DC164" i="2"/>
  <c r="DC163" i="2"/>
  <c r="DC162" i="2"/>
  <c r="DC161" i="2"/>
  <c r="DC160" i="2"/>
  <c r="DC159" i="2"/>
  <c r="DC158" i="2"/>
  <c r="DC157" i="2"/>
  <c r="DC156" i="2"/>
  <c r="DC155" i="2"/>
  <c r="DC154" i="2"/>
  <c r="DC153" i="2"/>
  <c r="DC152" i="2"/>
  <c r="DC151" i="2"/>
  <c r="DC150" i="2"/>
  <c r="DC149" i="2"/>
  <c r="DC148" i="2"/>
  <c r="DC147" i="2"/>
  <c r="DC146" i="2"/>
  <c r="DC145" i="2"/>
  <c r="DC144" i="2"/>
  <c r="DC143" i="2"/>
  <c r="DC142" i="2"/>
  <c r="DC141" i="2"/>
  <c r="DC140" i="2"/>
  <c r="DC139" i="2"/>
  <c r="DC138" i="2"/>
  <c r="DC137" i="2"/>
  <c r="DC135" i="2"/>
  <c r="DC134" i="2"/>
  <c r="DC133" i="2"/>
  <c r="DC132" i="2"/>
  <c r="DC131" i="2"/>
  <c r="DC130" i="2"/>
  <c r="DC129" i="2"/>
  <c r="DC128" i="2"/>
  <c r="DC127" i="2"/>
  <c r="DC126" i="2"/>
  <c r="DC125" i="2"/>
  <c r="DC124" i="2"/>
  <c r="DC123" i="2"/>
  <c r="DC122" i="2"/>
  <c r="DC121" i="2"/>
  <c r="DC120" i="2"/>
  <c r="DC119" i="2"/>
  <c r="DC118" i="2"/>
  <c r="DC117" i="2"/>
  <c r="DC116" i="2"/>
  <c r="DC115" i="2"/>
  <c r="DC114" i="2"/>
  <c r="DC113" i="2"/>
  <c r="DC112" i="2"/>
  <c r="DC111" i="2"/>
  <c r="DC110" i="2"/>
  <c r="DC109" i="2"/>
  <c r="DC108" i="2"/>
  <c r="DC107" i="2"/>
  <c r="DC106" i="2"/>
  <c r="DC105" i="2"/>
  <c r="DC104" i="2"/>
  <c r="DC103" i="2"/>
  <c r="DC102" i="2"/>
  <c r="DC101" i="2"/>
  <c r="DC100" i="2"/>
  <c r="DC99" i="2"/>
  <c r="DC98" i="2"/>
  <c r="DC97" i="2"/>
  <c r="DC96" i="2"/>
  <c r="DC95" i="2"/>
  <c r="DC94" i="2"/>
  <c r="DC93" i="2"/>
  <c r="DC92" i="2"/>
  <c r="DC91" i="2"/>
  <c r="DC90" i="2"/>
  <c r="DC89" i="2"/>
  <c r="DC88" i="2"/>
  <c r="DC87" i="2"/>
  <c r="DC86" i="2"/>
  <c r="DC85" i="2"/>
  <c r="DC84" i="2"/>
  <c r="DC83" i="2"/>
  <c r="DC82" i="2"/>
  <c r="DC81" i="2"/>
  <c r="DC80" i="2"/>
  <c r="DC79" i="2"/>
  <c r="DC78" i="2"/>
  <c r="DC77" i="2"/>
  <c r="DC76" i="2"/>
  <c r="DC74" i="2"/>
  <c r="DC73" i="2"/>
  <c r="DC72" i="2"/>
  <c r="DC71" i="2"/>
  <c r="DC70" i="2"/>
  <c r="DC69" i="2"/>
  <c r="DC68" i="2"/>
  <c r="DC67" i="2"/>
  <c r="DC66" i="2"/>
  <c r="DC65" i="2"/>
  <c r="DC64" i="2"/>
  <c r="DC63" i="2"/>
  <c r="DC62" i="2"/>
  <c r="DC61" i="2"/>
  <c r="DC60" i="2"/>
  <c r="DC59" i="2"/>
  <c r="DC58" i="2"/>
  <c r="DC57" i="2"/>
  <c r="DC56" i="2"/>
  <c r="DC55" i="2"/>
  <c r="DC54" i="2"/>
  <c r="DC53" i="2"/>
  <c r="DC52" i="2"/>
  <c r="DC51" i="2"/>
  <c r="DC50" i="2"/>
  <c r="DC49" i="2"/>
  <c r="DC48" i="2"/>
  <c r="DC47" i="2"/>
  <c r="DC46" i="2"/>
  <c r="DC45" i="2"/>
  <c r="DC44" i="2"/>
  <c r="DC43" i="2"/>
  <c r="DC42" i="2"/>
  <c r="DC41" i="2"/>
  <c r="DC40" i="2"/>
  <c r="DC39" i="2"/>
  <c r="DC28" i="2"/>
  <c r="DC27" i="2"/>
  <c r="DC26" i="2"/>
  <c r="DC25" i="2"/>
  <c r="DC24" i="2"/>
  <c r="DC23" i="2"/>
  <c r="DC22" i="2"/>
  <c r="DC21" i="2"/>
  <c r="DC20" i="2"/>
  <c r="DC19" i="2"/>
  <c r="DC18" i="2"/>
  <c r="DC17" i="2"/>
  <c r="DC16" i="2"/>
  <c r="DC4" i="2"/>
  <c r="DC5" i="2"/>
  <c r="DC6" i="2"/>
  <c r="DC7" i="2"/>
  <c r="DC8" i="2"/>
  <c r="DC9" i="2"/>
  <c r="DC10" i="2"/>
  <c r="DC11" i="2"/>
  <c r="DC12" i="2"/>
  <c r="DC13" i="2"/>
  <c r="DC14" i="2"/>
  <c r="DC15" i="2"/>
  <c r="DC3" i="2"/>
  <c r="CT590" i="2"/>
  <c r="CT589" i="2"/>
  <c r="CT588" i="2"/>
  <c r="CT587" i="2"/>
  <c r="CT586" i="2"/>
  <c r="CT585" i="2"/>
  <c r="CT584" i="2"/>
  <c r="CT583" i="2"/>
  <c r="CT582" i="2"/>
  <c r="CT581" i="2"/>
  <c r="CT580" i="2"/>
  <c r="CT579" i="2"/>
  <c r="CT533" i="2"/>
  <c r="CT518" i="2"/>
  <c r="CT517" i="2"/>
  <c r="CT516" i="2"/>
  <c r="CT514" i="2"/>
  <c r="CT513" i="2"/>
  <c r="CT512" i="2"/>
  <c r="CT511" i="2"/>
  <c r="CT510" i="2"/>
  <c r="CT509" i="2"/>
  <c r="CT508" i="2"/>
  <c r="CT507" i="2"/>
  <c r="CT506" i="2"/>
  <c r="CT505" i="2"/>
  <c r="CT463" i="2"/>
  <c r="CT462" i="2"/>
  <c r="CT461" i="2"/>
  <c r="CT460" i="2"/>
  <c r="CT459" i="2"/>
  <c r="CT458" i="2"/>
  <c r="CT457" i="2"/>
  <c r="CT456" i="2"/>
  <c r="CT455" i="2"/>
  <c r="CT454" i="2"/>
  <c r="CT453" i="2"/>
  <c r="CT452" i="2"/>
  <c r="CT451" i="2"/>
  <c r="CT450" i="2"/>
  <c r="CT449" i="2"/>
  <c r="CT448" i="2"/>
  <c r="CT447" i="2"/>
  <c r="CT446" i="2"/>
  <c r="CT445" i="2"/>
  <c r="CT444" i="2"/>
  <c r="CT443" i="2"/>
  <c r="CT442" i="2"/>
  <c r="CT441" i="2"/>
  <c r="CT440" i="2"/>
  <c r="CT439" i="2"/>
  <c r="CT438" i="2"/>
  <c r="CT437" i="2"/>
  <c r="CT436" i="2"/>
  <c r="CT435" i="2"/>
  <c r="CT434" i="2"/>
  <c r="CT433" i="2"/>
  <c r="CT432" i="2"/>
  <c r="CT431" i="2"/>
  <c r="CT430" i="2"/>
  <c r="CT429" i="2"/>
  <c r="CT428" i="2"/>
  <c r="CT427" i="2"/>
  <c r="CT426" i="2"/>
  <c r="CT425" i="2"/>
  <c r="CT424" i="2"/>
  <c r="CT423" i="2"/>
  <c r="CT422" i="2"/>
  <c r="CT421" i="2"/>
  <c r="CT420" i="2"/>
  <c r="CT419" i="2"/>
  <c r="CT418" i="2"/>
  <c r="CT417" i="2"/>
  <c r="CT416" i="2"/>
  <c r="CT415" i="2"/>
  <c r="CT414" i="2"/>
  <c r="CT413" i="2"/>
  <c r="CT412" i="2"/>
  <c r="CT411" i="2"/>
  <c r="CT410" i="2"/>
  <c r="CT409" i="2"/>
  <c r="CT408" i="2"/>
  <c r="CT407" i="2"/>
  <c r="CT406" i="2"/>
  <c r="CT405" i="2"/>
  <c r="CT404" i="2"/>
  <c r="CT403" i="2"/>
  <c r="CT402" i="2"/>
  <c r="CT401" i="2"/>
  <c r="CT400" i="2"/>
  <c r="CT399" i="2"/>
  <c r="CT398" i="2"/>
  <c r="CT397" i="2"/>
  <c r="CT396" i="2"/>
  <c r="CT395" i="2"/>
  <c r="CT394" i="2"/>
  <c r="CT393" i="2"/>
  <c r="CT392" i="2"/>
  <c r="CT390" i="2"/>
  <c r="CT389" i="2"/>
  <c r="CT388" i="2"/>
  <c r="CT387" i="2"/>
  <c r="CT386" i="2"/>
  <c r="CT385" i="2"/>
  <c r="CT384" i="2"/>
  <c r="CT383" i="2"/>
  <c r="CT382" i="2"/>
  <c r="CT381" i="2"/>
  <c r="CT380" i="2"/>
  <c r="CT379" i="2"/>
  <c r="CT378" i="2"/>
  <c r="CT377" i="2"/>
  <c r="CT376" i="2"/>
  <c r="CT375" i="2"/>
  <c r="CT374" i="2"/>
  <c r="CT373" i="2"/>
  <c r="CT372" i="2"/>
  <c r="CT371" i="2"/>
  <c r="CT370" i="2"/>
  <c r="CT369" i="2"/>
  <c r="CT368" i="2"/>
  <c r="CT367" i="2"/>
  <c r="CT366" i="2"/>
  <c r="CT365" i="2"/>
  <c r="CT364" i="2"/>
  <c r="CT363" i="2"/>
  <c r="CT362" i="2"/>
  <c r="CT361" i="2"/>
  <c r="CT360" i="2"/>
  <c r="CT359" i="2"/>
  <c r="CT358" i="2"/>
  <c r="CT357" i="2"/>
  <c r="CT356" i="2"/>
  <c r="CT355" i="2"/>
  <c r="CT354" i="2"/>
  <c r="CT353" i="2"/>
  <c r="CT352" i="2"/>
  <c r="CT351" i="2"/>
  <c r="CT350" i="2"/>
  <c r="CT349" i="2"/>
  <c r="CT348" i="2"/>
  <c r="CT347" i="2"/>
  <c r="CT346" i="2"/>
  <c r="CT345" i="2"/>
  <c r="CT344" i="2"/>
  <c r="CT343" i="2"/>
  <c r="CT342" i="2"/>
  <c r="CT341" i="2"/>
  <c r="CT340" i="2"/>
  <c r="CT339" i="2"/>
  <c r="CT338" i="2"/>
  <c r="CT337" i="2"/>
  <c r="CT336" i="2"/>
  <c r="CT335" i="2"/>
  <c r="CT334" i="2"/>
  <c r="CT333" i="2"/>
  <c r="CT332" i="2"/>
  <c r="CT331" i="2"/>
  <c r="CT330" i="2"/>
  <c r="CT329" i="2"/>
  <c r="CT328" i="2"/>
  <c r="CT327" i="2"/>
  <c r="CT326" i="2"/>
  <c r="CT325" i="2"/>
  <c r="CT324" i="2"/>
  <c r="CT323" i="2"/>
  <c r="CT322" i="2"/>
  <c r="CT321" i="2"/>
  <c r="CT320" i="2"/>
  <c r="CT319" i="2"/>
  <c r="CT317" i="2"/>
  <c r="CT316" i="2"/>
  <c r="CT315" i="2"/>
  <c r="CT314" i="2"/>
  <c r="CT313" i="2"/>
  <c r="CT312" i="2"/>
  <c r="CT311" i="2"/>
  <c r="CT310" i="2"/>
  <c r="CT309" i="2"/>
  <c r="CT308" i="2"/>
  <c r="CT307" i="2"/>
  <c r="CT306" i="2"/>
  <c r="CT305" i="2"/>
  <c r="CT304" i="2"/>
  <c r="CT303" i="2"/>
  <c r="CT302" i="2"/>
  <c r="CT301" i="2"/>
  <c r="CT300" i="2"/>
  <c r="CT299" i="2"/>
  <c r="CT298" i="2"/>
  <c r="CT297" i="2"/>
  <c r="CT296" i="2"/>
  <c r="CT295" i="2"/>
  <c r="CT294" i="2"/>
  <c r="CT293" i="2"/>
  <c r="CT292" i="2"/>
  <c r="CT291" i="2"/>
  <c r="CT290" i="2"/>
  <c r="CT289" i="2"/>
  <c r="CT288" i="2"/>
  <c r="CT287" i="2"/>
  <c r="CT286" i="2"/>
  <c r="CT285" i="2"/>
  <c r="CT284" i="2"/>
  <c r="CT283" i="2"/>
  <c r="CT282" i="2"/>
  <c r="CT281" i="2"/>
  <c r="CT280" i="2"/>
  <c r="CT279"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28" i="2"/>
  <c r="CT27" i="2"/>
  <c r="CT26" i="2"/>
  <c r="CT25" i="2"/>
  <c r="CT24" i="2"/>
  <c r="CT23" i="2"/>
  <c r="CT22" i="2"/>
  <c r="CT21" i="2"/>
  <c r="CT20" i="2"/>
  <c r="CT19" i="2"/>
  <c r="CT18" i="2"/>
  <c r="CT17" i="2"/>
  <c r="CT16" i="2"/>
  <c r="CT4" i="2"/>
  <c r="CT5" i="2"/>
  <c r="CT6" i="2"/>
  <c r="CT7" i="2"/>
  <c r="CT8" i="2"/>
  <c r="CT9" i="2"/>
  <c r="CT10" i="2"/>
  <c r="CT11" i="2"/>
  <c r="CT12" i="2"/>
  <c r="CT13" i="2"/>
  <c r="CT14" i="2"/>
  <c r="CT15" i="2"/>
  <c r="CT3" i="2"/>
  <c r="CK590" i="2"/>
  <c r="CK589" i="2"/>
  <c r="CK588" i="2"/>
  <c r="CK587" i="2"/>
  <c r="CK586" i="2"/>
  <c r="CK585" i="2"/>
  <c r="CK584" i="2"/>
  <c r="CK583" i="2"/>
  <c r="CK582" i="2"/>
  <c r="CK581" i="2"/>
  <c r="CK580" i="2"/>
  <c r="CK579" i="2"/>
  <c r="CK533" i="2"/>
  <c r="CK518" i="2"/>
  <c r="CK517" i="2"/>
  <c r="CK516" i="2"/>
  <c r="CK514" i="2"/>
  <c r="CK513" i="2"/>
  <c r="CK512" i="2"/>
  <c r="CK511" i="2"/>
  <c r="CK510" i="2"/>
  <c r="CK509" i="2"/>
  <c r="CK508" i="2"/>
  <c r="CK507" i="2"/>
  <c r="CK506" i="2"/>
  <c r="CK505" i="2"/>
  <c r="CK463" i="2"/>
  <c r="CK462" i="2"/>
  <c r="CK461" i="2"/>
  <c r="CK460" i="2"/>
  <c r="CK459" i="2"/>
  <c r="CK458" i="2"/>
  <c r="CK457" i="2"/>
  <c r="CK456" i="2"/>
  <c r="CK455" i="2"/>
  <c r="CK454" i="2"/>
  <c r="CK453" i="2"/>
  <c r="CK452" i="2"/>
  <c r="CK451" i="2"/>
  <c r="CK450" i="2"/>
  <c r="CK449" i="2"/>
  <c r="CK448" i="2"/>
  <c r="CK447" i="2"/>
  <c r="CK446" i="2"/>
  <c r="CK445" i="2"/>
  <c r="CK444" i="2"/>
  <c r="CK443" i="2"/>
  <c r="CK442" i="2"/>
  <c r="CK441" i="2"/>
  <c r="CK440" i="2"/>
  <c r="CK439" i="2"/>
  <c r="CK438" i="2"/>
  <c r="CK437" i="2"/>
  <c r="CK436" i="2"/>
  <c r="CK435" i="2"/>
  <c r="CK434" i="2"/>
  <c r="CK433" i="2"/>
  <c r="CK432" i="2"/>
  <c r="CK431" i="2"/>
  <c r="CK430" i="2"/>
  <c r="CK429" i="2"/>
  <c r="CK428" i="2"/>
  <c r="CK427" i="2"/>
  <c r="CK426" i="2"/>
  <c r="CK425" i="2"/>
  <c r="CK424" i="2"/>
  <c r="CK423" i="2"/>
  <c r="CK422" i="2"/>
  <c r="CK421" i="2"/>
  <c r="CK420" i="2"/>
  <c r="CK419" i="2"/>
  <c r="CK418" i="2"/>
  <c r="CK417" i="2"/>
  <c r="CK416" i="2"/>
  <c r="CK415" i="2"/>
  <c r="CK414" i="2"/>
  <c r="CK413" i="2"/>
  <c r="CK412" i="2"/>
  <c r="CK411" i="2"/>
  <c r="CK410" i="2"/>
  <c r="CK409" i="2"/>
  <c r="CK408" i="2"/>
  <c r="CK407" i="2"/>
  <c r="CK406" i="2"/>
  <c r="CK405" i="2"/>
  <c r="CK404" i="2"/>
  <c r="CK403" i="2"/>
  <c r="CK402" i="2"/>
  <c r="CK401" i="2"/>
  <c r="CK400" i="2"/>
  <c r="CK399" i="2"/>
  <c r="CK398" i="2"/>
  <c r="CK397" i="2"/>
  <c r="CK396" i="2"/>
  <c r="CK395" i="2"/>
  <c r="CK394" i="2"/>
  <c r="CK393" i="2"/>
  <c r="CK392" i="2"/>
  <c r="CK390" i="2"/>
  <c r="CK389" i="2"/>
  <c r="CK388" i="2"/>
  <c r="CK387" i="2"/>
  <c r="CK386" i="2"/>
  <c r="CK385" i="2"/>
  <c r="CK384" i="2"/>
  <c r="CK383" i="2"/>
  <c r="CK379" i="2"/>
  <c r="CK378" i="2"/>
  <c r="CK377" i="2"/>
  <c r="CK376" i="2"/>
  <c r="CK375" i="2"/>
  <c r="CK374" i="2"/>
  <c r="CK373" i="2"/>
  <c r="CK372" i="2"/>
  <c r="CK371" i="2"/>
  <c r="CK367" i="2"/>
  <c r="CK366" i="2"/>
  <c r="CK365" i="2"/>
  <c r="CK364" i="2"/>
  <c r="CK363" i="2"/>
  <c r="CK362" i="2"/>
  <c r="CK361" i="2"/>
  <c r="CK360" i="2"/>
  <c r="CK355" i="2"/>
  <c r="CK354" i="2"/>
  <c r="CK353" i="2"/>
  <c r="CK352" i="2"/>
  <c r="CK351" i="2"/>
  <c r="CK350" i="2"/>
  <c r="CK349" i="2"/>
  <c r="CK348" i="2"/>
  <c r="CK343" i="2"/>
  <c r="CK342" i="2"/>
  <c r="CK341" i="2"/>
  <c r="CK340" i="2"/>
  <c r="CK339" i="2"/>
  <c r="CK338" i="2"/>
  <c r="CK337" i="2"/>
  <c r="CK336" i="2"/>
  <c r="CK335" i="2"/>
  <c r="CK334" i="2"/>
  <c r="CK333" i="2"/>
  <c r="CK332" i="2"/>
  <c r="CK331" i="2"/>
  <c r="CK330" i="2"/>
  <c r="CK329" i="2"/>
  <c r="CK328" i="2"/>
  <c r="CK327" i="2"/>
  <c r="CK326" i="2"/>
  <c r="CK325" i="2"/>
  <c r="CK324" i="2"/>
  <c r="CK323" i="2"/>
  <c r="CK322" i="2"/>
  <c r="CK321" i="2"/>
  <c r="CK320" i="2"/>
  <c r="CK319" i="2"/>
  <c r="CK317" i="2"/>
  <c r="CK316" i="2"/>
  <c r="CK315" i="2"/>
  <c r="CK314" i="2"/>
  <c r="CK313" i="2"/>
  <c r="CK312" i="2"/>
  <c r="CK311" i="2"/>
  <c r="CK310" i="2"/>
  <c r="CK306" i="2"/>
  <c r="CK305" i="2"/>
  <c r="CK304" i="2"/>
  <c r="CK303" i="2"/>
  <c r="CK302" i="2"/>
  <c r="CK301" i="2"/>
  <c r="CK300" i="2"/>
  <c r="CK299" i="2"/>
  <c r="CK298" i="2"/>
  <c r="CK294" i="2"/>
  <c r="CK291" i="2"/>
  <c r="CK292" i="2"/>
  <c r="CK293" i="2"/>
  <c r="CK290" i="2"/>
  <c r="CK289" i="2"/>
  <c r="CK288" i="2"/>
  <c r="CK287" i="2"/>
  <c r="CK286" i="2"/>
  <c r="CK285" i="2"/>
  <c r="CK284" i="2"/>
  <c r="CK279" i="2"/>
  <c r="CK257" i="2"/>
  <c r="CK256" i="2"/>
  <c r="CK255" i="2"/>
  <c r="CK254" i="2"/>
  <c r="CK253" i="2"/>
  <c r="CK252" i="2"/>
  <c r="CK251" i="2"/>
  <c r="CK250" i="2"/>
  <c r="CK246" i="2"/>
  <c r="CK245" i="2"/>
  <c r="CK244" i="2"/>
  <c r="CK243" i="2"/>
  <c r="CK242" i="2"/>
  <c r="CK241" i="2"/>
  <c r="CK240" i="2"/>
  <c r="CK239" i="2"/>
  <c r="CK234" i="2"/>
  <c r="CK222" i="2"/>
  <c r="CK221" i="2"/>
  <c r="CK220" i="2"/>
  <c r="CK219" i="2"/>
  <c r="CK218" i="2"/>
  <c r="CK217" i="2"/>
  <c r="CK216" i="2"/>
  <c r="CK215" i="2"/>
  <c r="CK214" i="2"/>
  <c r="CK212" i="2"/>
  <c r="CK211" i="2"/>
  <c r="CK210" i="2"/>
  <c r="CK209" i="2"/>
  <c r="CK208" i="2"/>
  <c r="CK207" i="2"/>
  <c r="CK206" i="2"/>
  <c r="CK205" i="2"/>
  <c r="CK204" i="2"/>
  <c r="CK203" i="2"/>
  <c r="CK199" i="2"/>
  <c r="CK198" i="2"/>
  <c r="CK197" i="2"/>
  <c r="CK196" i="2"/>
  <c r="CK195" i="2"/>
  <c r="CK194" i="2"/>
  <c r="CK193" i="2"/>
  <c r="CK192" i="2"/>
  <c r="CK191" i="2"/>
  <c r="CK187" i="2"/>
  <c r="CK186" i="2"/>
  <c r="CK185" i="2"/>
  <c r="CK184" i="2"/>
  <c r="CK183" i="2"/>
  <c r="CK182" i="2"/>
  <c r="CK181" i="2"/>
  <c r="CK180" i="2"/>
  <c r="CK179" i="2"/>
  <c r="CK178" i="2"/>
  <c r="CK176" i="2"/>
  <c r="CK174" i="2"/>
  <c r="CK173" i="2"/>
  <c r="CK172" i="2"/>
  <c r="CK171" i="2"/>
  <c r="CK170" i="2"/>
  <c r="CK169" i="2"/>
  <c r="CK168" i="2"/>
  <c r="CK167" i="2"/>
  <c r="CK166" i="2"/>
  <c r="CK164" i="2"/>
  <c r="CK163" i="2"/>
  <c r="CK162" i="2"/>
  <c r="CK161" i="2"/>
  <c r="CK160" i="2"/>
  <c r="CK159" i="2"/>
  <c r="CK158" i="2"/>
  <c r="CK157" i="2"/>
  <c r="CK156" i="2"/>
  <c r="CK155" i="2"/>
  <c r="CK154" i="2"/>
  <c r="CK153" i="2"/>
  <c r="CK148" i="2"/>
  <c r="CK147" i="2"/>
  <c r="CK146" i="2"/>
  <c r="CK145" i="2"/>
  <c r="CK144" i="2"/>
  <c r="CK143" i="2"/>
  <c r="CK142" i="2"/>
  <c r="CK137" i="2"/>
  <c r="CK135" i="2"/>
  <c r="CK134" i="2"/>
  <c r="CK133" i="2"/>
  <c r="CK132" i="2"/>
  <c r="CK131" i="2"/>
  <c r="CK130" i="2"/>
  <c r="CK129" i="2"/>
  <c r="CK128" i="2"/>
  <c r="CK124" i="2"/>
  <c r="CK123" i="2"/>
  <c r="CK122" i="2"/>
  <c r="CK121" i="2"/>
  <c r="CK120" i="2"/>
  <c r="CK119" i="2"/>
  <c r="CK118" i="2"/>
  <c r="CK117" i="2"/>
  <c r="CK112" i="2"/>
  <c r="CK111" i="2"/>
  <c r="CK110" i="2"/>
  <c r="CK109" i="2"/>
  <c r="CK108" i="2"/>
  <c r="CK107" i="2"/>
  <c r="CK106" i="2"/>
  <c r="CK105" i="2"/>
  <c r="CK100" i="2"/>
  <c r="CK99" i="2"/>
  <c r="CK98" i="2"/>
  <c r="CK97" i="2"/>
  <c r="CK96" i="2"/>
  <c r="CK95" i="2"/>
  <c r="CK94" i="2"/>
  <c r="CK93" i="2"/>
  <c r="CK91" i="2"/>
  <c r="CK90" i="2"/>
  <c r="CK89" i="2"/>
  <c r="CK88" i="2"/>
  <c r="CK87" i="2"/>
  <c r="CK86" i="2"/>
  <c r="CK85" i="2"/>
  <c r="CK84" i="2"/>
  <c r="CK83" i="2"/>
  <c r="CK82" i="2"/>
  <c r="CK81" i="2"/>
  <c r="CK76" i="2"/>
  <c r="CK74" i="2"/>
  <c r="CK73" i="2"/>
  <c r="CK72" i="2"/>
  <c r="CK71" i="2"/>
  <c r="CK70" i="2"/>
  <c r="CK69" i="2"/>
  <c r="CK68" i="2"/>
  <c r="CK63" i="2"/>
  <c r="CK62" i="2"/>
  <c r="CK61" i="2"/>
  <c r="CK60" i="2"/>
  <c r="CK59" i="2"/>
  <c r="CK58" i="2"/>
  <c r="CK57" i="2"/>
  <c r="CK56" i="2"/>
  <c r="CK51" i="2"/>
  <c r="CK50" i="2"/>
  <c r="CK49" i="2"/>
  <c r="CK48" i="2"/>
  <c r="CK47" i="2"/>
  <c r="CK46" i="2"/>
  <c r="CK45" i="2"/>
  <c r="CK44" i="2"/>
  <c r="CK39" i="2"/>
  <c r="CK28" i="2"/>
  <c r="CK27" i="2"/>
  <c r="CK26" i="2"/>
  <c r="CK25" i="2"/>
  <c r="CK24" i="2"/>
  <c r="CK23" i="2"/>
  <c r="CK22" i="2"/>
  <c r="CK21" i="2"/>
  <c r="CK20" i="2"/>
  <c r="CK19" i="2"/>
  <c r="CK18" i="2"/>
  <c r="CK17" i="2"/>
  <c r="CK16" i="2"/>
  <c r="CK4" i="2"/>
  <c r="CK5" i="2"/>
  <c r="CK6" i="2"/>
  <c r="CK7" i="2"/>
  <c r="CK8" i="2"/>
  <c r="CK9" i="2"/>
  <c r="CK10" i="2"/>
  <c r="CK11" i="2"/>
  <c r="CK12" i="2"/>
  <c r="CK13" i="2"/>
  <c r="CK14" i="2"/>
  <c r="CK15" i="2"/>
  <c r="CK3" i="2"/>
  <c r="CD590" i="2"/>
  <c r="CD589" i="2"/>
  <c r="CD588" i="2"/>
  <c r="CD587" i="2"/>
  <c r="CD586" i="2"/>
  <c r="CD585" i="2"/>
  <c r="CD584" i="2"/>
  <c r="CD583" i="2"/>
  <c r="CD582" i="2"/>
  <c r="CD581" i="2"/>
  <c r="CD580" i="2"/>
  <c r="CD579" i="2"/>
  <c r="CD534" i="2"/>
  <c r="CD535" i="2"/>
  <c r="CD536" i="2"/>
  <c r="CD537" i="2"/>
  <c r="CD538" i="2"/>
  <c r="CD539" i="2"/>
  <c r="CD540" i="2"/>
  <c r="CD541" i="2"/>
  <c r="CD542" i="2"/>
  <c r="CD533" i="2"/>
  <c r="CD507" i="2"/>
  <c r="CD508" i="2"/>
  <c r="CD509" i="2"/>
  <c r="CD510" i="2"/>
  <c r="CD511" i="2"/>
  <c r="CD512" i="2"/>
  <c r="CD513" i="2"/>
  <c r="CD514" i="2"/>
  <c r="CD516" i="2"/>
  <c r="CD517" i="2"/>
  <c r="CD518" i="2"/>
  <c r="CD463" i="2"/>
  <c r="CD506" i="2"/>
  <c r="CD505" i="2"/>
  <c r="CD462" i="2"/>
  <c r="CD461" i="2"/>
  <c r="CD460" i="2"/>
  <c r="CD459" i="2"/>
  <c r="CD458" i="2"/>
  <c r="CD457" i="2"/>
  <c r="CD456" i="2"/>
  <c r="CD455" i="2"/>
  <c r="CD454" i="2"/>
  <c r="CD453" i="2"/>
  <c r="CD452" i="2"/>
  <c r="CD451" i="2"/>
  <c r="CD450" i="2"/>
  <c r="CD449" i="2"/>
  <c r="CD448" i="2"/>
  <c r="CD447" i="2"/>
  <c r="CD446" i="2"/>
  <c r="CD445" i="2"/>
  <c r="CD444" i="2"/>
  <c r="CD443" i="2"/>
  <c r="CD442" i="2"/>
  <c r="CD441" i="2"/>
  <c r="CD440" i="2"/>
  <c r="CD439" i="2"/>
  <c r="CD438" i="2"/>
  <c r="CD437" i="2"/>
  <c r="CD436" i="2"/>
  <c r="CD435" i="2"/>
  <c r="CD434" i="2"/>
  <c r="CD433" i="2"/>
  <c r="CD432" i="2"/>
  <c r="CD431" i="2"/>
  <c r="CD430" i="2"/>
  <c r="CD429" i="2"/>
  <c r="CD428" i="2"/>
  <c r="CD427" i="2"/>
  <c r="CD426" i="2"/>
  <c r="CD425" i="2"/>
  <c r="CD424" i="2"/>
  <c r="CD423" i="2"/>
  <c r="CD422" i="2"/>
  <c r="CD421" i="2"/>
  <c r="CD420" i="2"/>
  <c r="CD419" i="2"/>
  <c r="CD418" i="2"/>
  <c r="CD417" i="2"/>
  <c r="CD416" i="2"/>
  <c r="CD415" i="2"/>
  <c r="CI416" i="2"/>
  <c r="CP416" i="2"/>
  <c r="CP417" i="2"/>
  <c r="CD414" i="2"/>
  <c r="CD413" i="2"/>
  <c r="CD412" i="2"/>
  <c r="CD411" i="2"/>
  <c r="CD410" i="2"/>
  <c r="CD409" i="2"/>
  <c r="CD408" i="2"/>
  <c r="CD407" i="2"/>
  <c r="CD406" i="2"/>
  <c r="CD405" i="2"/>
  <c r="CD404" i="2"/>
  <c r="CD403" i="2"/>
  <c r="CD402" i="2"/>
  <c r="CD401" i="2"/>
  <c r="CD400" i="2"/>
  <c r="CD399" i="2"/>
  <c r="CD398" i="2"/>
  <c r="CD397" i="2"/>
  <c r="CD396" i="2"/>
  <c r="CD395" i="2"/>
  <c r="CD394" i="2"/>
  <c r="CD393" i="2"/>
  <c r="CD390" i="2"/>
  <c r="CD389" i="2"/>
  <c r="CD388" i="2"/>
  <c r="CD387" i="2"/>
  <c r="CD386" i="2"/>
  <c r="CD385" i="2"/>
  <c r="CD384" i="2"/>
  <c r="CD383" i="2"/>
  <c r="CD382" i="2"/>
  <c r="CD379" i="2"/>
  <c r="CD378" i="2"/>
  <c r="CD377" i="2"/>
  <c r="CD376" i="2"/>
  <c r="CD375" i="2"/>
  <c r="CD374" i="2"/>
  <c r="CD373" i="2"/>
  <c r="CD372" i="2"/>
  <c r="CD371" i="2"/>
  <c r="CD370" i="2"/>
  <c r="CD369" i="2"/>
  <c r="CD367" i="2"/>
  <c r="CD366" i="2"/>
  <c r="CD365" i="2"/>
  <c r="CD364" i="2"/>
  <c r="CD363" i="2"/>
  <c r="CD362" i="2"/>
  <c r="CD361" i="2"/>
  <c r="CD360" i="2"/>
  <c r="CD359" i="2"/>
  <c r="CD358" i="2"/>
  <c r="CD357" i="2"/>
  <c r="CD355" i="2"/>
  <c r="CD354" i="2"/>
  <c r="CD353" i="2"/>
  <c r="CD352" i="2"/>
  <c r="CD351" i="2"/>
  <c r="CD350" i="2"/>
  <c r="CD349" i="2"/>
  <c r="CD348" i="2"/>
  <c r="CD347" i="2"/>
  <c r="CD346" i="2"/>
  <c r="CD345" i="2"/>
  <c r="CD343" i="2"/>
  <c r="CD342" i="2"/>
  <c r="CD341" i="2"/>
  <c r="CD340" i="2"/>
  <c r="CD339" i="2"/>
  <c r="CD338" i="2"/>
  <c r="CD337" i="2"/>
  <c r="CD336" i="2"/>
  <c r="CD306" i="2"/>
  <c r="CD305" i="2"/>
  <c r="CD304" i="2"/>
  <c r="CD303" i="2"/>
  <c r="CD302" i="2"/>
  <c r="CD301" i="2"/>
  <c r="CD300" i="2"/>
  <c r="CD299" i="2"/>
  <c r="CD298" i="2"/>
  <c r="CD297" i="2"/>
  <c r="CD294" i="2"/>
  <c r="CD293" i="2"/>
  <c r="CD292" i="2"/>
  <c r="CD291" i="2"/>
  <c r="CD290" i="2"/>
  <c r="CD289" i="2"/>
  <c r="CD288" i="2"/>
  <c r="CD287" i="2"/>
  <c r="CD286" i="2"/>
  <c r="CD285" i="2"/>
  <c r="CD284" i="2"/>
  <c r="CD283" i="2"/>
  <c r="CD279" i="2"/>
  <c r="CD257" i="2"/>
  <c r="CD256" i="2"/>
  <c r="CD255" i="2"/>
  <c r="CD254" i="2"/>
  <c r="CD253" i="2"/>
  <c r="CD252" i="2"/>
  <c r="CD251" i="2"/>
  <c r="CD250" i="2"/>
  <c r="CD248" i="2"/>
  <c r="CD246" i="2"/>
  <c r="CD245" i="2"/>
  <c r="CD244" i="2"/>
  <c r="CD243" i="2"/>
  <c r="CD242" i="2"/>
  <c r="CD241" i="2"/>
  <c r="CD240" i="2"/>
  <c r="CD239" i="2"/>
  <c r="CD238" i="2"/>
  <c r="CD237" i="2"/>
  <c r="CD236" i="2"/>
  <c r="CD235" i="2"/>
  <c r="CD234" i="2"/>
  <c r="CD222" i="2"/>
  <c r="CD221" i="2"/>
  <c r="CD220" i="2"/>
  <c r="CD219" i="2"/>
  <c r="CD218" i="2"/>
  <c r="CD217" i="2"/>
  <c r="CD216" i="2"/>
  <c r="CD215" i="2"/>
  <c r="CD214" i="2"/>
  <c r="CD213" i="2"/>
  <c r="CD212" i="2"/>
  <c r="CD211" i="2"/>
  <c r="CD210" i="2"/>
  <c r="CD209" i="2"/>
  <c r="CD208" i="2"/>
  <c r="CD207" i="2"/>
  <c r="CD206" i="2"/>
  <c r="CD205" i="2"/>
  <c r="CD204" i="2"/>
  <c r="CD203" i="2"/>
  <c r="CD201" i="2"/>
  <c r="CD199" i="2"/>
  <c r="CD198" i="2"/>
  <c r="CD197" i="2"/>
  <c r="CD196" i="2"/>
  <c r="CD195" i="2"/>
  <c r="CD194" i="2"/>
  <c r="CD193" i="2"/>
  <c r="CD192" i="2"/>
  <c r="CD191" i="2"/>
  <c r="CD189" i="2"/>
  <c r="CD187" i="2"/>
  <c r="CD186" i="2"/>
  <c r="CD185" i="2"/>
  <c r="CD184" i="2"/>
  <c r="CD183" i="2"/>
  <c r="CD182" i="2"/>
  <c r="CD181" i="2"/>
  <c r="CD180" i="2"/>
  <c r="CD179" i="2"/>
  <c r="CD178" i="2"/>
  <c r="CD177" i="2"/>
  <c r="CD176" i="2"/>
  <c r="CD175" i="2"/>
  <c r="CD174" i="2"/>
  <c r="CD173" i="2"/>
  <c r="CD172" i="2"/>
  <c r="CD171" i="2"/>
  <c r="CD170" i="2"/>
  <c r="CD169" i="2"/>
  <c r="CD168" i="2"/>
  <c r="CD167" i="2"/>
  <c r="CD166" i="2"/>
  <c r="CD165" i="2"/>
  <c r="CD164" i="2"/>
  <c r="CD163" i="2"/>
  <c r="CD162" i="2"/>
  <c r="CD161" i="2"/>
  <c r="CD160" i="2"/>
  <c r="CD159" i="2"/>
  <c r="CD158" i="2"/>
  <c r="CD157" i="2"/>
  <c r="CD156" i="2"/>
  <c r="CD155" i="2"/>
  <c r="CD154" i="2"/>
  <c r="CD153" i="2"/>
  <c r="CD152" i="2"/>
  <c r="CD151" i="2"/>
  <c r="CD150" i="2"/>
  <c r="CD148" i="2"/>
  <c r="CD147" i="2"/>
  <c r="CD146" i="2"/>
  <c r="CD145" i="2"/>
  <c r="CD144" i="2"/>
  <c r="CD143" i="2"/>
  <c r="CD142" i="2"/>
  <c r="CD141" i="2"/>
  <c r="CD140" i="2"/>
  <c r="CD139" i="2"/>
  <c r="CD137" i="2"/>
  <c r="CD135" i="2"/>
  <c r="CD134" i="2"/>
  <c r="CD133" i="2"/>
  <c r="CD132" i="2"/>
  <c r="CD131" i="2"/>
  <c r="CD130" i="2"/>
  <c r="CD129" i="2"/>
  <c r="CD128" i="2"/>
  <c r="CD127" i="2"/>
  <c r="CD124" i="2"/>
  <c r="CD123" i="2"/>
  <c r="CD122" i="2"/>
  <c r="CD121" i="2"/>
  <c r="CD120" i="2"/>
  <c r="CD119" i="2"/>
  <c r="CD118" i="2"/>
  <c r="CD117" i="2"/>
  <c r="CD116" i="2"/>
  <c r="CD115" i="2"/>
  <c r="CD114" i="2"/>
  <c r="CD112" i="2"/>
  <c r="CD111" i="2"/>
  <c r="CD110" i="2"/>
  <c r="CD109" i="2"/>
  <c r="CD108" i="2"/>
  <c r="CD107" i="2"/>
  <c r="CD106" i="2"/>
  <c r="CD105" i="2"/>
  <c r="CD104" i="2"/>
  <c r="CD102" i="2"/>
  <c r="CD100" i="2"/>
  <c r="CD99" i="2"/>
  <c r="CD98" i="2"/>
  <c r="CD97" i="2"/>
  <c r="CD96" i="2"/>
  <c r="CD95" i="2"/>
  <c r="CD94" i="2"/>
  <c r="CD93" i="2"/>
  <c r="CD92" i="2"/>
  <c r="CD91" i="2"/>
  <c r="CD90" i="2"/>
  <c r="CD88" i="2"/>
  <c r="CD87" i="2"/>
  <c r="CD86" i="2"/>
  <c r="CD85" i="2"/>
  <c r="CD84" i="2"/>
  <c r="CD83" i="2"/>
  <c r="CD82" i="2"/>
  <c r="CD81" i="2"/>
  <c r="CD80" i="2"/>
  <c r="CD79" i="2"/>
  <c r="CD78" i="2"/>
  <c r="CD76" i="2"/>
  <c r="CD74" i="2"/>
  <c r="CD73" i="2"/>
  <c r="CD72" i="2"/>
  <c r="CD71" i="2"/>
  <c r="CD70" i="2"/>
  <c r="CD69" i="2"/>
  <c r="CD68" i="2"/>
  <c r="CD67" i="2"/>
  <c r="CD66" i="2"/>
  <c r="CD63" i="2"/>
  <c r="CD62" i="2"/>
  <c r="CD61" i="2"/>
  <c r="CD60" i="2"/>
  <c r="CD59" i="2"/>
  <c r="CD58" i="2"/>
  <c r="CD57" i="2"/>
  <c r="CD56" i="2"/>
  <c r="CD55" i="2"/>
  <c r="CD54" i="2"/>
  <c r="CD53" i="2"/>
  <c r="CD51" i="2"/>
  <c r="CD50" i="2"/>
  <c r="CD49" i="2"/>
  <c r="CD48" i="2"/>
  <c r="CD47" i="2"/>
  <c r="CD46" i="2"/>
  <c r="CD45" i="2"/>
  <c r="CD44" i="2"/>
  <c r="CD43" i="2"/>
  <c r="CD42" i="2"/>
  <c r="CD41" i="2"/>
  <c r="CD28" i="2"/>
  <c r="CD27" i="2"/>
  <c r="CD26" i="2"/>
  <c r="CD25" i="2"/>
  <c r="CD24" i="2"/>
  <c r="CD23" i="2"/>
  <c r="CD22" i="2"/>
  <c r="CD21" i="2"/>
  <c r="CD20" i="2"/>
  <c r="CD19" i="2"/>
  <c r="CD18" i="2"/>
  <c r="CD16" i="2"/>
  <c r="CD5" i="2"/>
  <c r="CD6" i="2"/>
  <c r="CD7" i="2"/>
  <c r="CD8" i="2"/>
  <c r="CD9" i="2"/>
  <c r="CD10" i="2"/>
  <c r="CD11" i="2"/>
  <c r="CD12" i="2"/>
  <c r="CD13" i="2"/>
  <c r="CD14" i="2"/>
  <c r="CD15" i="2"/>
  <c r="BW517" i="2"/>
  <c r="BW518" i="2"/>
  <c r="BW590" i="2"/>
  <c r="BW589" i="2"/>
  <c r="BW588" i="2"/>
  <c r="BW587" i="2"/>
  <c r="BW586" i="2"/>
  <c r="BW585" i="2"/>
  <c r="BW584" i="2"/>
  <c r="BW583" i="2"/>
  <c r="BW582" i="2"/>
  <c r="BW581" i="2"/>
  <c r="BW580" i="2"/>
  <c r="BW579" i="2"/>
  <c r="BW542" i="2"/>
  <c r="BW541" i="2"/>
  <c r="BW540" i="2"/>
  <c r="BW539" i="2"/>
  <c r="BW538" i="2"/>
  <c r="BW537" i="2"/>
  <c r="BW536" i="2"/>
  <c r="BW535" i="2"/>
  <c r="BW534" i="2"/>
  <c r="BW533" i="2"/>
  <c r="BW516" i="2"/>
  <c r="BW514" i="2"/>
  <c r="BW513" i="2"/>
  <c r="BW512" i="2"/>
  <c r="BW511" i="2"/>
  <c r="BW510" i="2"/>
  <c r="BW509" i="2"/>
  <c r="BW508" i="2"/>
  <c r="BW507" i="2"/>
  <c r="BW506" i="2"/>
  <c r="BW505" i="2"/>
  <c r="BW453" i="2"/>
  <c r="BW454" i="2"/>
  <c r="BW455" i="2"/>
  <c r="BW456" i="2"/>
  <c r="BW457" i="2"/>
  <c r="BW458" i="2"/>
  <c r="BW459" i="2"/>
  <c r="BW460" i="2"/>
  <c r="BW461" i="2"/>
  <c r="BW462" i="2"/>
  <c r="BW463" i="2"/>
  <c r="BW452" i="2"/>
  <c r="BW451" i="2"/>
  <c r="BW450" i="2"/>
  <c r="BW449" i="2"/>
  <c r="BW448" i="2"/>
  <c r="BW447" i="2"/>
  <c r="BW446" i="2"/>
  <c r="BW445" i="2"/>
  <c r="BW444" i="2"/>
  <c r="BW443" i="2"/>
  <c r="BW442" i="2"/>
  <c r="BW441" i="2"/>
  <c r="BW440" i="2"/>
  <c r="BW439" i="2"/>
  <c r="BW438" i="2"/>
  <c r="BW437" i="2"/>
  <c r="BW436" i="2"/>
  <c r="BW435" i="2"/>
  <c r="BW434" i="2"/>
  <c r="BW433" i="2"/>
  <c r="BW432" i="2"/>
  <c r="BW431" i="2"/>
  <c r="BW430" i="2"/>
  <c r="BW429" i="2"/>
  <c r="BW428" i="2"/>
  <c r="BW427" i="2"/>
  <c r="BW426" i="2"/>
  <c r="BW425" i="2"/>
  <c r="BW424" i="2"/>
  <c r="BW423" i="2"/>
  <c r="BW422" i="2"/>
  <c r="BW421" i="2"/>
  <c r="BW420" i="2"/>
  <c r="BW419" i="2"/>
  <c r="BW418" i="2"/>
  <c r="BW417" i="2"/>
  <c r="BW416" i="2"/>
  <c r="BW415" i="2"/>
  <c r="BW414" i="2"/>
  <c r="BW413" i="2"/>
  <c r="BW412" i="2"/>
  <c r="BW411" i="2"/>
  <c r="BW410" i="2"/>
  <c r="BW409" i="2"/>
  <c r="BW408" i="2"/>
  <c r="BW407" i="2"/>
  <c r="BW406" i="2"/>
  <c r="BW405" i="2"/>
  <c r="BW404" i="2"/>
  <c r="BW403" i="2"/>
  <c r="CB403" i="2"/>
  <c r="CI403" i="2"/>
  <c r="CB404" i="2"/>
  <c r="CI404" i="2"/>
  <c r="BW402" i="2"/>
  <c r="BW401" i="2"/>
  <c r="BW400" i="2"/>
  <c r="BW399" i="2"/>
  <c r="BW398" i="2"/>
  <c r="BW397" i="2"/>
  <c r="BW396" i="2"/>
  <c r="BW395" i="2"/>
  <c r="BW394" i="2"/>
  <c r="BW393" i="2"/>
  <c r="BW392" i="2"/>
  <c r="BW390" i="2"/>
  <c r="BW389" i="2"/>
  <c r="BW388" i="2"/>
  <c r="BW387" i="2"/>
  <c r="BW386" i="2"/>
  <c r="BW385" i="2"/>
  <c r="BW384" i="2"/>
  <c r="BW383" i="2"/>
  <c r="BW382" i="2"/>
  <c r="BW381" i="2"/>
  <c r="BW380" i="2"/>
  <c r="BW379" i="2"/>
  <c r="BW378" i="2"/>
  <c r="BW377" i="2"/>
  <c r="BW376" i="2"/>
  <c r="BW375" i="2"/>
  <c r="BW374" i="2"/>
  <c r="BW373" i="2"/>
  <c r="BW372" i="2"/>
  <c r="BW371" i="2"/>
  <c r="BW370" i="2"/>
  <c r="BW369" i="2"/>
  <c r="BW368" i="2"/>
  <c r="BW367" i="2"/>
  <c r="BW366" i="2"/>
  <c r="BW365" i="2"/>
  <c r="BW364" i="2"/>
  <c r="BW363" i="2"/>
  <c r="BW362" i="2"/>
  <c r="BW361" i="2"/>
  <c r="BW360" i="2"/>
  <c r="BW359" i="2"/>
  <c r="BW358" i="2"/>
  <c r="BW357" i="2"/>
  <c r="BW356" i="2"/>
  <c r="BW355" i="2"/>
  <c r="BW354" i="2"/>
  <c r="BW353" i="2"/>
  <c r="BW352" i="2"/>
  <c r="BW351" i="2"/>
  <c r="BW350" i="2"/>
  <c r="BW349" i="2"/>
  <c r="BW348" i="2"/>
  <c r="BW347" i="2"/>
  <c r="BW346" i="2"/>
  <c r="BW345" i="2"/>
  <c r="BW344" i="2"/>
  <c r="BW343" i="2"/>
  <c r="BW342" i="2"/>
  <c r="BW341" i="2"/>
  <c r="BW340" i="2"/>
  <c r="BW339" i="2"/>
  <c r="BW338" i="2"/>
  <c r="BW337" i="2"/>
  <c r="BW336" i="2"/>
  <c r="BW335" i="2"/>
  <c r="BW334" i="2"/>
  <c r="BW333" i="2"/>
  <c r="BW332" i="2"/>
  <c r="BW331" i="2"/>
  <c r="BW330" i="2"/>
  <c r="BW329" i="2"/>
  <c r="BW328" i="2"/>
  <c r="BW327" i="2"/>
  <c r="BW326" i="2"/>
  <c r="BW325" i="2"/>
  <c r="BW324" i="2"/>
  <c r="BW323" i="2"/>
  <c r="BW322" i="2"/>
  <c r="BW321" i="2"/>
  <c r="BW320" i="2"/>
  <c r="BW319" i="2"/>
  <c r="BW317" i="2"/>
  <c r="BW316" i="2"/>
  <c r="BW315" i="2"/>
  <c r="BW314" i="2"/>
  <c r="BW313" i="2"/>
  <c r="BW312" i="2"/>
  <c r="BW311" i="2"/>
  <c r="BW310" i="2"/>
  <c r="BW309" i="2"/>
  <c r="BW308" i="2"/>
  <c r="BW307" i="2"/>
  <c r="BW306" i="2"/>
  <c r="BW295" i="2"/>
  <c r="BW296" i="2"/>
  <c r="BW297" i="2"/>
  <c r="BW298" i="2"/>
  <c r="BW299" i="2"/>
  <c r="BW300" i="2"/>
  <c r="BW301" i="2"/>
  <c r="BW302" i="2"/>
  <c r="BW303" i="2"/>
  <c r="BW304" i="2"/>
  <c r="BW305" i="2"/>
  <c r="BW294" i="2"/>
  <c r="BW291" i="2"/>
  <c r="BW292" i="2"/>
  <c r="BW293" i="2"/>
  <c r="BW290" i="2"/>
  <c r="BW289" i="2"/>
  <c r="BW288" i="2"/>
  <c r="BW287" i="2"/>
  <c r="BW286" i="2"/>
  <c r="BW285" i="2"/>
  <c r="BW284" i="2"/>
  <c r="BW283" i="2"/>
  <c r="BW282" i="2"/>
  <c r="BW281" i="2"/>
  <c r="BW280" i="2"/>
  <c r="BW279" i="2"/>
  <c r="BW257" i="2"/>
  <c r="BW256" i="2"/>
  <c r="BW255" i="2"/>
  <c r="BW254" i="2"/>
  <c r="BW253" i="2"/>
  <c r="BW252" i="2"/>
  <c r="BW251" i="2"/>
  <c r="BW250" i="2"/>
  <c r="BW249" i="2"/>
  <c r="BW248" i="2"/>
  <c r="BW247" i="2"/>
  <c r="BW246" i="2"/>
  <c r="BW245" i="2"/>
  <c r="BW244" i="2"/>
  <c r="BW243" i="2"/>
  <c r="BW242" i="2"/>
  <c r="BW241" i="2"/>
  <c r="BW240" i="2"/>
  <c r="BW239" i="2"/>
  <c r="BW238" i="2"/>
  <c r="BW237" i="2"/>
  <c r="BW236" i="2"/>
  <c r="BW235" i="2"/>
  <c r="BW234" i="2"/>
  <c r="BW213" i="2"/>
  <c r="BW216" i="2"/>
  <c r="BW217" i="2"/>
  <c r="BW218" i="2"/>
  <c r="BW219" i="2"/>
  <c r="BW220" i="2"/>
  <c r="BW221" i="2"/>
  <c r="BW222" i="2"/>
  <c r="BW212" i="2"/>
  <c r="BW211" i="2"/>
  <c r="BW210" i="2"/>
  <c r="BW209" i="2"/>
  <c r="BW208" i="2"/>
  <c r="BW207" i="2"/>
  <c r="BW206" i="2"/>
  <c r="BW205" i="2"/>
  <c r="BW204" i="2"/>
  <c r="BW203" i="2"/>
  <c r="BW202" i="2"/>
  <c r="BW201" i="2"/>
  <c r="BW200" i="2"/>
  <c r="BW199" i="2"/>
  <c r="BW198" i="2"/>
  <c r="BW197" i="2"/>
  <c r="BW196" i="2"/>
  <c r="BW195" i="2"/>
  <c r="BW194" i="2"/>
  <c r="BW193" i="2"/>
  <c r="BW192" i="2"/>
  <c r="BW191" i="2"/>
  <c r="BW190" i="2"/>
  <c r="BW189" i="2"/>
  <c r="BW188" i="2"/>
  <c r="BW187" i="2"/>
  <c r="BW175" i="2"/>
  <c r="BW176" i="2"/>
  <c r="BW177" i="2"/>
  <c r="BW178" i="2"/>
  <c r="BW179" i="2"/>
  <c r="BW180" i="2"/>
  <c r="BW181" i="2"/>
  <c r="BW182" i="2"/>
  <c r="BW183" i="2"/>
  <c r="BW184" i="2"/>
  <c r="BW185" i="2"/>
  <c r="BW186" i="2"/>
  <c r="BW174" i="2"/>
  <c r="BW173" i="2"/>
  <c r="BW172" i="2"/>
  <c r="BW171" i="2"/>
  <c r="BW170" i="2"/>
  <c r="BW169" i="2"/>
  <c r="BW168" i="2"/>
  <c r="BW167" i="2"/>
  <c r="BW166" i="2"/>
  <c r="BW165" i="2"/>
  <c r="BW164" i="2"/>
  <c r="BW163" i="2"/>
  <c r="BW162" i="2"/>
  <c r="BW161" i="2"/>
  <c r="BW160" i="2"/>
  <c r="BW159" i="2"/>
  <c r="BW158" i="2"/>
  <c r="BW157" i="2"/>
  <c r="BW156" i="2"/>
  <c r="BW155" i="2"/>
  <c r="BW154" i="2"/>
  <c r="BW153" i="2"/>
  <c r="BW152" i="2"/>
  <c r="BW151" i="2"/>
  <c r="BW150" i="2"/>
  <c r="BW149" i="2"/>
  <c r="BW148" i="2"/>
  <c r="BW147" i="2"/>
  <c r="BW146" i="2"/>
  <c r="BW145" i="2"/>
  <c r="BW144" i="2"/>
  <c r="BW143" i="2"/>
  <c r="BW142" i="2"/>
  <c r="BW141" i="2"/>
  <c r="BW140" i="2"/>
  <c r="BW139" i="2"/>
  <c r="BW138" i="2"/>
  <c r="BW137" i="2"/>
  <c r="BW135" i="2"/>
  <c r="BW134" i="2"/>
  <c r="BW133" i="2"/>
  <c r="BW132" i="2"/>
  <c r="BW131" i="2"/>
  <c r="BW130" i="2"/>
  <c r="BW129" i="2"/>
  <c r="BW128" i="2"/>
  <c r="BW127" i="2"/>
  <c r="BW126" i="2"/>
  <c r="BW125" i="2"/>
  <c r="BW124" i="2"/>
  <c r="BW123" i="2"/>
  <c r="BW122" i="2"/>
  <c r="BW121" i="2"/>
  <c r="BW120" i="2"/>
  <c r="BW119" i="2"/>
  <c r="BW118" i="2"/>
  <c r="BW117" i="2"/>
  <c r="BW116" i="2"/>
  <c r="BW115" i="2"/>
  <c r="BW114" i="2"/>
  <c r="BW113" i="2"/>
  <c r="BW112" i="2"/>
  <c r="BW111" i="2"/>
  <c r="BW110" i="2"/>
  <c r="BW109" i="2"/>
  <c r="BW108" i="2"/>
  <c r="BW107" i="2"/>
  <c r="BW106" i="2"/>
  <c r="BW105" i="2"/>
  <c r="BW104" i="2"/>
  <c r="BW103" i="2"/>
  <c r="BW102" i="2"/>
  <c r="BW101" i="2"/>
  <c r="BW100" i="2"/>
  <c r="BW99" i="2"/>
  <c r="BW98" i="2"/>
  <c r="BW97" i="2"/>
  <c r="BW96" i="2"/>
  <c r="BW95" i="2"/>
  <c r="BW94" i="2"/>
  <c r="BW93" i="2"/>
  <c r="BW92" i="2"/>
  <c r="BW91" i="2"/>
  <c r="BW90" i="2"/>
  <c r="BW89" i="2"/>
  <c r="BW88" i="2"/>
  <c r="BW87" i="2"/>
  <c r="BW86" i="2"/>
  <c r="BW85" i="2"/>
  <c r="BW84" i="2"/>
  <c r="BW83" i="2"/>
  <c r="BW82" i="2"/>
  <c r="BW81" i="2"/>
  <c r="BW80" i="2"/>
  <c r="BW79" i="2"/>
  <c r="BW78" i="2"/>
  <c r="BW77" i="2"/>
  <c r="BW76" i="2"/>
  <c r="BW74" i="2"/>
  <c r="BW73" i="2"/>
  <c r="BW72" i="2"/>
  <c r="BW71" i="2"/>
  <c r="BW70" i="2"/>
  <c r="BW69" i="2"/>
  <c r="BW68" i="2"/>
  <c r="BW67" i="2"/>
  <c r="BW66" i="2"/>
  <c r="BW65" i="2"/>
  <c r="BW64" i="2"/>
  <c r="BW63" i="2"/>
  <c r="BW62" i="2"/>
  <c r="BW61" i="2"/>
  <c r="BW60" i="2"/>
  <c r="BW59" i="2"/>
  <c r="BW58" i="2"/>
  <c r="BW57" i="2"/>
  <c r="BW56" i="2"/>
  <c r="BW55" i="2"/>
  <c r="BW54" i="2"/>
  <c r="BW53" i="2"/>
  <c r="BW52" i="2"/>
  <c r="BW51" i="2"/>
  <c r="BW50" i="2"/>
  <c r="BW49" i="2"/>
  <c r="BW48" i="2"/>
  <c r="BW47" i="2"/>
  <c r="BW46" i="2"/>
  <c r="BW45" i="2"/>
  <c r="BW44" i="2"/>
  <c r="BW43" i="2"/>
  <c r="BW42" i="2"/>
  <c r="BW41" i="2"/>
  <c r="BW40" i="2"/>
  <c r="BW39" i="2"/>
  <c r="BW28" i="2"/>
  <c r="BW27" i="2"/>
  <c r="BW26" i="2"/>
  <c r="BW25" i="2"/>
  <c r="BW24" i="2"/>
  <c r="BW23" i="2"/>
  <c r="BW22" i="2"/>
  <c r="BW21" i="2"/>
  <c r="BW20" i="2"/>
  <c r="BW19" i="2"/>
  <c r="BW18" i="2"/>
  <c r="BW17" i="2"/>
  <c r="BW16" i="2"/>
  <c r="BW4" i="2"/>
  <c r="BW5" i="2"/>
  <c r="BW6" i="2"/>
  <c r="BW7" i="2"/>
  <c r="BW8" i="2"/>
  <c r="BW9" i="2"/>
  <c r="BW10" i="2"/>
  <c r="BW11" i="2"/>
  <c r="BW12" i="2"/>
  <c r="BW13" i="2"/>
  <c r="BW14" i="2"/>
  <c r="BW15" i="2"/>
  <c r="BW3" i="2"/>
  <c r="BM590" i="2"/>
  <c r="BM589" i="2"/>
  <c r="BM588" i="2"/>
  <c r="BM587" i="2"/>
  <c r="BM586" i="2"/>
  <c r="BM585" i="2"/>
  <c r="BM584" i="2"/>
  <c r="BM583" i="2"/>
  <c r="BM582" i="2"/>
  <c r="BM581" i="2"/>
  <c r="BM580" i="2"/>
  <c r="BM579" i="2"/>
  <c r="BM542" i="2"/>
  <c r="BM541" i="2"/>
  <c r="BM540" i="2"/>
  <c r="BM539" i="2"/>
  <c r="BM538" i="2"/>
  <c r="BM537" i="2"/>
  <c r="BM536" i="2"/>
  <c r="BM535" i="2"/>
  <c r="BM534" i="2"/>
  <c r="BM533" i="2"/>
  <c r="BM518" i="2"/>
  <c r="BM517" i="2"/>
  <c r="BM516" i="2"/>
  <c r="BM514" i="2"/>
  <c r="BM513" i="2"/>
  <c r="BM512" i="2"/>
  <c r="BM511" i="2"/>
  <c r="BM510" i="2"/>
  <c r="BM509" i="2"/>
  <c r="BM508" i="2"/>
  <c r="BM506" i="2"/>
  <c r="BM505" i="2"/>
  <c r="BM463" i="2"/>
  <c r="BM462" i="2"/>
  <c r="BM461" i="2"/>
  <c r="BM460" i="2"/>
  <c r="BM459" i="2"/>
  <c r="BM458" i="2"/>
  <c r="BM457" i="2"/>
  <c r="BM456" i="2"/>
  <c r="BM455" i="2"/>
  <c r="BM454" i="2"/>
  <c r="BM453" i="2"/>
  <c r="BM452" i="2"/>
  <c r="BM451" i="2"/>
  <c r="BM450" i="2"/>
  <c r="BM449" i="2"/>
  <c r="BM448" i="2"/>
  <c r="BM447" i="2"/>
  <c r="BM446" i="2"/>
  <c r="BM445" i="2"/>
  <c r="BM444" i="2"/>
  <c r="BM443" i="2"/>
  <c r="BM442" i="2"/>
  <c r="BM441" i="2"/>
  <c r="BM440" i="2"/>
  <c r="BM439" i="2"/>
  <c r="BM438" i="2"/>
  <c r="BM437" i="2"/>
  <c r="BM436" i="2"/>
  <c r="BM435" i="2"/>
  <c r="BM434" i="2"/>
  <c r="BM433" i="2"/>
  <c r="BM432" i="2"/>
  <c r="BM431" i="2"/>
  <c r="BM430" i="2"/>
  <c r="BM429" i="2"/>
  <c r="BM428" i="2"/>
  <c r="BM427" i="2"/>
  <c r="BM426" i="2"/>
  <c r="BM425" i="2"/>
  <c r="BM424" i="2"/>
  <c r="BM423" i="2"/>
  <c r="BM422" i="2"/>
  <c r="BM421" i="2"/>
  <c r="BM420" i="2"/>
  <c r="BM419" i="2"/>
  <c r="BM418" i="2"/>
  <c r="BM417" i="2"/>
  <c r="BM416" i="2"/>
  <c r="BM415" i="2"/>
  <c r="BM414" i="2"/>
  <c r="BM413" i="2"/>
  <c r="BM412" i="2"/>
  <c r="BM411" i="2"/>
  <c r="BM410" i="2"/>
  <c r="BM409" i="2"/>
  <c r="BM408" i="2"/>
  <c r="BM407" i="2"/>
  <c r="BM406" i="2"/>
  <c r="BM404" i="2"/>
  <c r="BM403" i="2"/>
  <c r="BM402" i="2"/>
  <c r="BM401" i="2"/>
  <c r="BM400" i="2"/>
  <c r="BM399" i="2"/>
  <c r="BM398" i="2"/>
  <c r="BM397" i="2"/>
  <c r="BM396" i="2"/>
  <c r="BM395" i="2"/>
  <c r="BM394" i="2"/>
  <c r="BM393" i="2"/>
  <c r="BM392" i="2"/>
  <c r="BM390" i="2"/>
  <c r="BM389" i="2"/>
  <c r="BM388" i="2"/>
  <c r="BM387" i="2"/>
  <c r="BM386" i="2"/>
  <c r="BM385" i="2"/>
  <c r="BM384" i="2"/>
  <c r="BM383" i="2"/>
  <c r="BM382" i="2"/>
  <c r="BM381" i="2"/>
  <c r="BM380" i="2"/>
  <c r="BM379" i="2"/>
  <c r="BM378" i="2"/>
  <c r="BM377" i="2"/>
  <c r="BM376" i="2"/>
  <c r="BM375" i="2"/>
  <c r="BM374" i="2"/>
  <c r="BM373" i="2"/>
  <c r="BM372" i="2"/>
  <c r="BM371" i="2"/>
  <c r="BM370" i="2"/>
  <c r="BM369" i="2"/>
  <c r="BM368" i="2"/>
  <c r="BM367" i="2"/>
  <c r="BM366" i="2"/>
  <c r="BM365" i="2"/>
  <c r="BM364" i="2"/>
  <c r="BM363" i="2"/>
  <c r="BM362" i="2"/>
  <c r="BM361" i="2"/>
  <c r="BM360" i="2"/>
  <c r="BM359" i="2"/>
  <c r="BM358" i="2"/>
  <c r="BM357" i="2"/>
  <c r="BM356" i="2"/>
  <c r="BM355" i="2"/>
  <c r="BM354" i="2"/>
  <c r="BM353" i="2"/>
  <c r="BM352" i="2"/>
  <c r="BM351" i="2"/>
  <c r="BM350" i="2"/>
  <c r="BM349" i="2"/>
  <c r="BM348" i="2"/>
  <c r="BM347" i="2"/>
  <c r="BM346" i="2"/>
  <c r="BM345" i="2"/>
  <c r="BM344" i="2"/>
  <c r="BM343" i="2"/>
  <c r="BM342" i="2"/>
  <c r="BM331" i="2"/>
  <c r="BM330" i="2"/>
  <c r="BM329" i="2"/>
  <c r="BM328" i="2"/>
  <c r="BM327" i="2"/>
  <c r="BM326" i="2"/>
  <c r="BM325" i="2"/>
  <c r="BM324" i="2"/>
  <c r="BM323" i="2"/>
  <c r="BM322" i="2"/>
  <c r="BM321" i="2"/>
  <c r="BM320" i="2"/>
  <c r="BM319" i="2"/>
  <c r="BM317" i="2"/>
  <c r="BM316" i="2"/>
  <c r="BM315" i="2"/>
  <c r="BM314" i="2"/>
  <c r="BM313" i="2"/>
  <c r="BM312" i="2"/>
  <c r="BM311" i="2"/>
  <c r="BM310" i="2"/>
  <c r="BM309" i="2"/>
  <c r="BM308" i="2"/>
  <c r="BM307" i="2"/>
  <c r="BM306" i="2"/>
  <c r="BM305" i="2"/>
  <c r="BM304" i="2"/>
  <c r="BM303" i="2"/>
  <c r="BM302" i="2"/>
  <c r="BM301" i="2"/>
  <c r="BM300" i="2"/>
  <c r="BM299" i="2"/>
  <c r="BM298" i="2"/>
  <c r="BM297" i="2"/>
  <c r="BM296" i="2"/>
  <c r="BM295" i="2"/>
  <c r="BM294" i="2"/>
  <c r="BM293" i="2"/>
  <c r="BM292" i="2"/>
  <c r="BM291" i="2"/>
  <c r="BM290" i="2"/>
  <c r="BM289" i="2"/>
  <c r="BM288" i="2"/>
  <c r="BM287" i="2"/>
  <c r="BM286" i="2"/>
  <c r="BM285" i="2"/>
  <c r="BM284" i="2"/>
  <c r="BM283" i="2"/>
  <c r="BM282" i="2"/>
  <c r="BM281" i="2"/>
  <c r="BM280" i="2"/>
  <c r="BM279" i="2"/>
  <c r="BM257" i="2"/>
  <c r="BM256" i="2"/>
  <c r="BM255" i="2"/>
  <c r="BM254" i="2"/>
  <c r="BM253" i="2"/>
  <c r="BM252" i="2"/>
  <c r="BM251" i="2"/>
  <c r="BM250" i="2"/>
  <c r="BM249" i="2"/>
  <c r="BM248" i="2"/>
  <c r="BM247" i="2"/>
  <c r="BM246" i="2"/>
  <c r="BM245" i="2"/>
  <c r="BM244" i="2"/>
  <c r="BM243" i="2"/>
  <c r="BM242" i="2"/>
  <c r="BM241" i="2"/>
  <c r="BM240" i="2"/>
  <c r="BM239" i="2"/>
  <c r="BM238" i="2"/>
  <c r="BM237" i="2"/>
  <c r="BM236" i="2"/>
  <c r="BM235" i="2"/>
  <c r="BM234" i="2"/>
  <c r="BM222" i="2"/>
  <c r="BM221" i="2"/>
  <c r="BM220" i="2"/>
  <c r="BM219" i="2"/>
  <c r="BM218" i="2"/>
  <c r="BM217" i="2"/>
  <c r="BM216" i="2"/>
  <c r="BM215" i="2"/>
  <c r="BM214" i="2"/>
  <c r="BM213" i="2"/>
  <c r="BM212" i="2"/>
  <c r="BM211" i="2"/>
  <c r="BM210" i="2"/>
  <c r="BM209" i="2"/>
  <c r="BM208" i="2"/>
  <c r="BM207" i="2"/>
  <c r="BM206" i="2"/>
  <c r="BM205" i="2"/>
  <c r="BM204" i="2"/>
  <c r="BM203" i="2"/>
  <c r="BM202" i="2"/>
  <c r="BM201" i="2"/>
  <c r="BM200" i="2"/>
  <c r="BM199" i="2"/>
  <c r="BM198" i="2"/>
  <c r="BM197" i="2"/>
  <c r="BM196" i="2"/>
  <c r="BM195" i="2"/>
  <c r="BM194" i="2"/>
  <c r="BM193" i="2"/>
  <c r="BM192" i="2"/>
  <c r="BM191" i="2"/>
  <c r="BM190" i="2"/>
  <c r="BM189" i="2"/>
  <c r="BM188" i="2"/>
  <c r="BM187" i="2"/>
  <c r="BM186" i="2"/>
  <c r="BM185" i="2"/>
  <c r="BM184" i="2"/>
  <c r="BM183" i="2"/>
  <c r="BM182" i="2"/>
  <c r="BM181" i="2"/>
  <c r="BM180" i="2"/>
  <c r="BM179" i="2"/>
  <c r="BM178" i="2"/>
  <c r="BM177" i="2"/>
  <c r="BM176" i="2"/>
  <c r="BM175" i="2"/>
  <c r="BM174" i="2"/>
  <c r="BM161" i="2"/>
  <c r="BM173" i="2"/>
  <c r="BM172" i="2"/>
  <c r="BM171" i="2"/>
  <c r="BM170" i="2"/>
  <c r="BM169" i="2"/>
  <c r="BM168" i="2"/>
  <c r="BM167" i="2"/>
  <c r="BM166" i="2"/>
  <c r="BM165" i="2"/>
  <c r="BM164" i="2"/>
  <c r="BM163" i="2"/>
  <c r="BM162" i="2"/>
  <c r="BM160" i="2"/>
  <c r="BM159" i="2"/>
  <c r="BM158" i="2"/>
  <c r="BM157" i="2"/>
  <c r="BM156" i="2"/>
  <c r="BM155" i="2"/>
  <c r="BM154" i="2"/>
  <c r="BM153" i="2"/>
  <c r="BM152" i="2"/>
  <c r="BM151" i="2"/>
  <c r="BM150" i="2"/>
  <c r="BM149" i="2"/>
  <c r="BM148" i="2"/>
  <c r="BM147" i="2"/>
  <c r="BM146" i="2"/>
  <c r="BM145" i="2"/>
  <c r="BM144" i="2"/>
  <c r="BM143" i="2"/>
  <c r="BM142" i="2"/>
  <c r="BM141" i="2"/>
  <c r="BM140" i="2"/>
  <c r="BM139" i="2"/>
  <c r="BM138" i="2"/>
  <c r="BM137" i="2"/>
  <c r="BM135" i="2"/>
  <c r="BM134" i="2"/>
  <c r="BM133" i="2"/>
  <c r="BM132" i="2"/>
  <c r="BM131" i="2"/>
  <c r="BM130" i="2"/>
  <c r="BM129" i="2"/>
  <c r="BM128" i="2"/>
  <c r="BM127" i="2"/>
  <c r="BM126" i="2"/>
  <c r="BM125" i="2"/>
  <c r="BM124" i="2"/>
  <c r="BM123" i="2"/>
  <c r="BM122" i="2"/>
  <c r="BM121" i="2"/>
  <c r="BM120" i="2"/>
  <c r="BM119" i="2"/>
  <c r="BM118" i="2"/>
  <c r="BM117" i="2"/>
  <c r="BM116" i="2"/>
  <c r="BM115" i="2"/>
  <c r="BM114" i="2"/>
  <c r="BM113" i="2"/>
  <c r="BM112" i="2"/>
  <c r="BM111" i="2"/>
  <c r="BM110" i="2"/>
  <c r="BM109" i="2"/>
  <c r="BM108" i="2"/>
  <c r="BM107" i="2"/>
  <c r="BM106" i="2"/>
  <c r="BM105" i="2"/>
  <c r="BM104" i="2"/>
  <c r="BM103" i="2"/>
  <c r="BM102" i="2"/>
  <c r="BM101" i="2"/>
  <c r="BM100" i="2"/>
  <c r="BM99" i="2"/>
  <c r="BM98" i="2"/>
  <c r="BM97" i="2"/>
  <c r="BM96" i="2"/>
  <c r="BM95" i="2"/>
  <c r="BM94" i="2"/>
  <c r="BM93" i="2"/>
  <c r="BM92" i="2"/>
  <c r="BM91" i="2"/>
  <c r="BM90" i="2"/>
  <c r="BM89" i="2"/>
  <c r="BM88" i="2"/>
  <c r="BM87" i="2"/>
  <c r="BM86" i="2"/>
  <c r="BM85" i="2"/>
  <c r="BM84" i="2"/>
  <c r="BM83" i="2"/>
  <c r="BM82" i="2"/>
  <c r="BM81" i="2"/>
  <c r="BM80" i="2"/>
  <c r="BM79" i="2"/>
  <c r="BM78" i="2"/>
  <c r="BM77" i="2"/>
  <c r="BM76" i="2"/>
  <c r="BM74" i="2"/>
  <c r="BM73" i="2"/>
  <c r="BM72" i="2"/>
  <c r="BM71" i="2"/>
  <c r="BM70" i="2"/>
  <c r="BM69" i="2"/>
  <c r="BM68" i="2"/>
  <c r="BM67" i="2"/>
  <c r="BM66" i="2"/>
  <c r="BM65" i="2"/>
  <c r="BM64" i="2"/>
  <c r="BM63" i="2"/>
  <c r="BM62" i="2"/>
  <c r="BM61" i="2"/>
  <c r="BM60" i="2"/>
  <c r="BM59" i="2"/>
  <c r="BM58" i="2"/>
  <c r="BM57" i="2"/>
  <c r="BM56" i="2"/>
  <c r="BM55" i="2"/>
  <c r="BM54" i="2"/>
  <c r="BM53" i="2"/>
  <c r="BM52" i="2"/>
  <c r="BM51" i="2"/>
  <c r="BM50" i="2"/>
  <c r="BM49" i="2"/>
  <c r="BM48" i="2"/>
  <c r="BM47" i="2"/>
  <c r="BM46" i="2"/>
  <c r="BM45" i="2"/>
  <c r="BM44" i="2"/>
  <c r="BM43" i="2"/>
  <c r="BM42" i="2"/>
  <c r="BM41" i="2"/>
  <c r="BM40" i="2"/>
  <c r="BM39" i="2"/>
  <c r="BM28" i="2"/>
  <c r="BM27" i="2"/>
  <c r="BM26" i="2"/>
  <c r="BM25" i="2"/>
  <c r="BM24" i="2"/>
  <c r="BM23" i="2"/>
  <c r="BM22" i="2"/>
  <c r="BM21" i="2"/>
  <c r="BM20" i="2"/>
  <c r="BM19" i="2"/>
  <c r="BM18" i="2"/>
  <c r="BM17" i="2"/>
  <c r="BM16" i="2"/>
  <c r="BM4" i="2"/>
  <c r="BM5" i="2"/>
  <c r="BM6" i="2"/>
  <c r="BM7" i="2"/>
  <c r="BM8" i="2"/>
  <c r="BM9" i="2"/>
  <c r="BM10" i="2"/>
  <c r="BM11" i="2"/>
  <c r="BM12" i="2"/>
  <c r="BM13" i="2"/>
  <c r="BM14" i="2"/>
  <c r="BM15" i="2"/>
  <c r="BM3" i="2"/>
  <c r="BC516" i="2"/>
  <c r="BC514" i="2"/>
  <c r="BC513" i="2"/>
  <c r="BC512" i="2"/>
  <c r="BC511" i="2"/>
  <c r="BC510" i="2"/>
  <c r="BC509" i="2"/>
  <c r="BC508" i="2"/>
  <c r="BC507" i="2"/>
  <c r="BC506" i="2"/>
  <c r="BC505" i="2"/>
  <c r="BC463" i="2"/>
  <c r="BC462" i="2"/>
  <c r="BC461" i="2"/>
  <c r="BC460" i="2"/>
  <c r="BC459" i="2"/>
  <c r="BC458" i="2"/>
  <c r="BC457" i="2"/>
  <c r="BC456" i="2"/>
  <c r="BC455" i="2"/>
  <c r="BC454" i="2"/>
  <c r="BC453" i="2"/>
  <c r="BC452" i="2"/>
  <c r="BC451" i="2"/>
  <c r="BC450" i="2"/>
  <c r="BC449" i="2"/>
  <c r="BC448" i="2"/>
  <c r="BC447" i="2"/>
  <c r="BC446" i="2"/>
  <c r="BC445" i="2"/>
  <c r="BC444" i="2"/>
  <c r="BC443" i="2"/>
  <c r="BC442" i="2"/>
  <c r="BC441" i="2"/>
  <c r="BC440" i="2"/>
  <c r="BC439" i="2"/>
  <c r="BC438" i="2"/>
  <c r="BC437" i="2"/>
  <c r="BC436" i="2"/>
  <c r="BC435" i="2"/>
  <c r="BC434" i="2"/>
  <c r="BC433" i="2"/>
  <c r="BC432" i="2"/>
  <c r="BC431" i="2"/>
  <c r="BC430" i="2"/>
  <c r="BC429" i="2"/>
  <c r="BC428" i="2"/>
  <c r="BC427" i="2"/>
  <c r="BC426" i="2"/>
  <c r="BC425" i="2"/>
  <c r="BC424" i="2"/>
  <c r="BC423" i="2"/>
  <c r="BC422" i="2"/>
  <c r="BC421" i="2"/>
  <c r="BC420" i="2"/>
  <c r="BC419" i="2"/>
  <c r="BC418" i="2"/>
  <c r="BC417" i="2"/>
  <c r="BC416" i="2"/>
  <c r="BC415" i="2"/>
  <c r="BC414" i="2"/>
  <c r="BC413" i="2"/>
  <c r="BC412" i="2"/>
  <c r="BC411" i="2"/>
  <c r="BC410" i="2"/>
  <c r="BC409" i="2"/>
  <c r="BC408" i="2"/>
  <c r="BC407" i="2"/>
  <c r="BC406" i="2"/>
  <c r="BC405" i="2"/>
  <c r="BC404" i="2"/>
  <c r="BC403" i="2"/>
  <c r="BC402" i="2"/>
  <c r="BC401" i="2"/>
  <c r="BC400" i="2"/>
  <c r="BC399" i="2"/>
  <c r="BC398" i="2"/>
  <c r="BC397" i="2"/>
  <c r="BC396" i="2"/>
  <c r="BC395" i="2"/>
  <c r="BC394" i="2"/>
  <c r="BC393" i="2"/>
  <c r="BC392" i="2"/>
  <c r="BC390" i="2"/>
  <c r="BC389" i="2"/>
  <c r="BC388" i="2"/>
  <c r="BC387" i="2"/>
  <c r="BC386" i="2"/>
  <c r="BC385" i="2"/>
  <c r="BC384" i="2"/>
  <c r="BC383" i="2"/>
  <c r="BC382" i="2"/>
  <c r="BC381" i="2"/>
  <c r="BC380" i="2"/>
  <c r="BC379" i="2"/>
  <c r="BC378" i="2"/>
  <c r="BC377" i="2"/>
  <c r="BC376" i="2"/>
  <c r="BC375" i="2"/>
  <c r="BC374" i="2"/>
  <c r="BC373" i="2"/>
  <c r="BC372" i="2"/>
  <c r="BC371" i="2"/>
  <c r="BC370" i="2"/>
  <c r="BC369" i="2"/>
  <c r="BC368" i="2"/>
  <c r="BC367" i="2"/>
  <c r="BC366" i="2"/>
  <c r="BC365" i="2"/>
  <c r="BC364" i="2"/>
  <c r="BC363" i="2"/>
  <c r="BC362" i="2"/>
  <c r="BC361" i="2"/>
  <c r="BC360" i="2"/>
  <c r="BC359" i="2"/>
  <c r="BC358" i="2"/>
  <c r="BC357" i="2"/>
  <c r="BC356" i="2"/>
  <c r="BC355" i="2"/>
  <c r="BC354" i="2"/>
  <c r="BC353" i="2"/>
  <c r="BC352" i="2"/>
  <c r="BC351" i="2"/>
  <c r="BC350" i="2"/>
  <c r="BC349" i="2"/>
  <c r="BC348" i="2"/>
  <c r="BC347" i="2"/>
  <c r="BC346" i="2"/>
  <c r="BC345" i="2"/>
  <c r="BC344" i="2"/>
  <c r="BC343" i="2"/>
  <c r="BC342" i="2"/>
  <c r="BC341" i="2"/>
  <c r="BC340" i="2"/>
  <c r="BC339" i="2"/>
  <c r="BC338" i="2"/>
  <c r="BC337" i="2"/>
  <c r="BC336" i="2"/>
  <c r="BC335" i="2"/>
  <c r="BC334" i="2"/>
  <c r="BC333" i="2"/>
  <c r="BC332" i="2"/>
  <c r="BC331" i="2"/>
  <c r="BC330" i="2"/>
  <c r="BC329" i="2"/>
  <c r="BC328" i="2"/>
  <c r="BC327" i="2"/>
  <c r="BC326" i="2"/>
  <c r="BC325" i="2"/>
  <c r="BC324" i="2"/>
  <c r="BC323" i="2"/>
  <c r="BC322" i="2"/>
  <c r="BC321" i="2"/>
  <c r="BC320" i="2"/>
  <c r="BC319" i="2"/>
  <c r="BC317" i="2"/>
  <c r="BC316" i="2"/>
  <c r="BC315" i="2"/>
  <c r="BC314" i="2"/>
  <c r="BC313" i="2"/>
  <c r="BC312" i="2"/>
  <c r="BC311" i="2"/>
  <c r="BC310" i="2"/>
  <c r="BC309" i="2"/>
  <c r="BC308" i="2"/>
  <c r="BC307" i="2"/>
  <c r="BC306" i="2"/>
  <c r="BC295" i="2"/>
  <c r="BC296" i="2"/>
  <c r="BC297" i="2"/>
  <c r="BC298" i="2"/>
  <c r="BC299" i="2"/>
  <c r="BC300" i="2"/>
  <c r="BC301" i="2"/>
  <c r="BC302" i="2"/>
  <c r="BC303" i="2"/>
  <c r="BC304" i="2"/>
  <c r="BC305" i="2"/>
  <c r="BC294" i="2"/>
  <c r="BC291" i="2"/>
  <c r="BC292" i="2"/>
  <c r="BC293" i="2"/>
  <c r="BC290" i="2"/>
  <c r="BC289" i="2"/>
  <c r="BC288" i="2"/>
  <c r="BC286" i="2"/>
  <c r="BC285" i="2"/>
  <c r="BC284" i="2"/>
  <c r="BC283" i="2"/>
  <c r="BC282" i="2"/>
  <c r="BC281" i="2"/>
  <c r="BC280" i="2"/>
  <c r="BC279" i="2"/>
  <c r="BC257" i="2"/>
  <c r="BC256" i="2"/>
  <c r="BC255" i="2"/>
  <c r="BC254" i="2"/>
  <c r="BC253" i="2"/>
  <c r="BC252" i="2"/>
  <c r="BC251" i="2"/>
  <c r="BC250" i="2"/>
  <c r="BC249" i="2"/>
  <c r="BC248" i="2"/>
  <c r="BC247" i="2"/>
  <c r="BC246" i="2"/>
  <c r="BC245" i="2"/>
  <c r="BC244" i="2"/>
  <c r="BC243" i="2"/>
  <c r="BC242" i="2"/>
  <c r="BC241" i="2"/>
  <c r="BC240" i="2"/>
  <c r="BC239" i="2"/>
  <c r="BC238" i="2"/>
  <c r="BC237" i="2"/>
  <c r="BC236" i="2"/>
  <c r="BC235" i="2"/>
  <c r="BC234" i="2"/>
  <c r="BC212" i="2"/>
  <c r="BC213" i="2"/>
  <c r="BC214" i="2"/>
  <c r="BC215" i="2"/>
  <c r="BC216" i="2"/>
  <c r="BC217" i="2"/>
  <c r="BC218" i="2"/>
  <c r="BC219" i="2"/>
  <c r="BC220" i="2"/>
  <c r="BC221" i="2"/>
  <c r="BC222" i="2"/>
  <c r="BC211" i="2"/>
  <c r="BC201" i="2"/>
  <c r="BC202" i="2"/>
  <c r="BC203" i="2"/>
  <c r="BC200" i="2"/>
  <c r="BC204" i="2"/>
  <c r="BC205" i="2"/>
  <c r="BC206" i="2"/>
  <c r="BC207" i="2"/>
  <c r="BC208" i="2"/>
  <c r="BC209" i="2"/>
  <c r="BC210" i="2"/>
  <c r="BC199" i="2"/>
  <c r="BC192" i="2"/>
  <c r="BC193" i="2"/>
  <c r="BC194" i="2"/>
  <c r="BC195" i="2"/>
  <c r="BC196" i="2"/>
  <c r="BC197" i="2"/>
  <c r="BC198" i="2"/>
  <c r="BC187" i="2"/>
  <c r="BC183" i="2"/>
  <c r="BC184" i="2"/>
  <c r="BC185" i="2"/>
  <c r="BC186" i="2"/>
  <c r="BC174" i="2"/>
  <c r="BC169" i="2"/>
  <c r="BC170" i="2"/>
  <c r="BC171" i="2"/>
  <c r="BC172" i="2"/>
  <c r="BC173" i="2"/>
  <c r="BC161" i="2"/>
  <c r="BC153" i="2"/>
  <c r="BC154" i="2"/>
  <c r="BC155" i="2"/>
  <c r="BC156" i="2"/>
  <c r="BC157" i="2"/>
  <c r="BC158" i="2"/>
  <c r="BC159" i="2"/>
  <c r="BC160" i="2"/>
  <c r="BC148" i="2"/>
  <c r="BC147" i="2"/>
  <c r="BC146" i="2"/>
  <c r="BC145" i="2"/>
  <c r="BC144" i="2"/>
  <c r="BC143" i="2"/>
  <c r="BC142" i="2"/>
  <c r="BC141" i="2"/>
  <c r="BC140" i="2"/>
  <c r="BC139" i="2"/>
  <c r="BC138" i="2"/>
  <c r="BC137" i="2"/>
  <c r="BC135" i="2"/>
  <c r="BC134" i="2"/>
  <c r="BC133" i="2"/>
  <c r="BC132" i="2"/>
  <c r="BC131" i="2"/>
  <c r="BC130" i="2"/>
  <c r="BC129" i="2"/>
  <c r="BC128" i="2"/>
  <c r="BC127" i="2"/>
  <c r="BC126" i="2"/>
  <c r="BC125" i="2"/>
  <c r="BC124" i="2"/>
  <c r="BC123" i="2"/>
  <c r="BC113" i="2"/>
  <c r="BC114" i="2"/>
  <c r="BC115" i="2"/>
  <c r="BC116" i="2"/>
  <c r="BC117" i="2"/>
  <c r="BC118" i="2"/>
  <c r="BC119" i="2"/>
  <c r="BC120" i="2"/>
  <c r="BC121" i="2"/>
  <c r="BC122" i="2"/>
  <c r="BC112" i="2"/>
  <c r="BC111" i="2"/>
  <c r="BC110" i="2"/>
  <c r="BC109" i="2"/>
  <c r="BC108" i="2"/>
  <c r="BC107" i="2"/>
  <c r="BC106" i="2"/>
  <c r="BC105" i="2"/>
  <c r="BC103" i="2"/>
  <c r="BC100" i="2"/>
  <c r="BC99" i="2"/>
  <c r="BC98" i="2"/>
  <c r="BC97" i="2"/>
  <c r="BC96" i="2"/>
  <c r="BC95" i="2"/>
  <c r="BC94" i="2"/>
  <c r="BC93" i="2"/>
  <c r="BC88" i="2"/>
  <c r="BC77" i="2"/>
  <c r="BC87" i="2"/>
  <c r="BC86" i="2"/>
  <c r="BC85" i="2"/>
  <c r="BC84" i="2"/>
  <c r="BC83" i="2"/>
  <c r="BC82" i="2"/>
  <c r="BC81" i="2"/>
  <c r="BC80" i="2"/>
  <c r="BC79" i="2"/>
  <c r="BC78" i="2"/>
  <c r="BC76" i="2"/>
  <c r="BC74" i="2"/>
  <c r="BC73" i="2"/>
  <c r="BC72" i="2"/>
  <c r="BC71" i="2"/>
  <c r="BC70" i="2"/>
  <c r="BC69" i="2"/>
  <c r="BC68" i="2"/>
  <c r="BC67" i="2"/>
  <c r="BC66" i="2"/>
  <c r="BC65" i="2"/>
  <c r="BC64" i="2"/>
  <c r="BC63" i="2"/>
  <c r="BC62" i="2"/>
  <c r="BC61" i="2"/>
  <c r="BC60" i="2"/>
  <c r="BC59" i="2"/>
  <c r="BC58" i="2"/>
  <c r="BC57" i="2"/>
  <c r="BC56" i="2"/>
  <c r="BC55" i="2"/>
  <c r="BC54" i="2"/>
  <c r="BC53" i="2"/>
  <c r="BC52" i="2"/>
  <c r="BC51" i="2"/>
  <c r="BC50" i="2"/>
  <c r="BC49" i="2"/>
  <c r="BC48" i="2"/>
  <c r="BC47" i="2"/>
  <c r="BC46" i="2"/>
  <c r="BC45" i="2"/>
  <c r="BC44" i="2"/>
  <c r="BC43" i="2"/>
  <c r="BC42" i="2"/>
  <c r="BC41" i="2"/>
  <c r="BC39" i="2"/>
  <c r="BC28" i="2"/>
  <c r="BC27" i="2"/>
  <c r="BC26" i="2"/>
  <c r="BC25" i="2"/>
  <c r="BC24" i="2"/>
  <c r="BC23" i="2"/>
  <c r="BC22" i="2"/>
  <c r="BC21" i="2"/>
  <c r="BC20" i="2"/>
  <c r="BC19" i="2"/>
  <c r="BC18" i="2"/>
  <c r="BC17" i="2"/>
  <c r="BC16" i="2"/>
  <c r="BC4" i="2"/>
  <c r="BC5" i="2"/>
  <c r="BC6" i="2"/>
  <c r="BC7" i="2"/>
  <c r="BC8" i="2"/>
  <c r="BC9" i="2"/>
  <c r="BC10" i="2"/>
  <c r="BC11" i="2"/>
  <c r="BC12" i="2"/>
  <c r="BC13" i="2"/>
  <c r="BC14" i="2"/>
  <c r="BC15" i="2"/>
  <c r="BC3" i="2"/>
  <c r="AM590" i="2"/>
  <c r="AM589" i="2"/>
  <c r="AM588" i="2"/>
  <c r="AM587" i="2"/>
  <c r="AM586" i="2"/>
  <c r="AM585" i="2"/>
  <c r="AM584" i="2"/>
  <c r="AM583" i="2"/>
  <c r="AM582" i="2"/>
  <c r="AM581" i="2"/>
  <c r="AM580" i="2"/>
  <c r="AM579" i="2"/>
  <c r="AM536" i="2"/>
  <c r="AM537" i="2"/>
  <c r="AM538" i="2"/>
  <c r="AM539" i="2"/>
  <c r="AM540" i="2"/>
  <c r="AM541" i="2"/>
  <c r="AM542" i="2"/>
  <c r="AM535" i="2"/>
  <c r="AM534" i="2"/>
  <c r="AM533" i="2"/>
  <c r="AM517" i="2"/>
  <c r="AM518" i="2"/>
  <c r="AM516" i="2"/>
  <c r="AM514" i="2"/>
  <c r="AM513" i="2"/>
  <c r="AM512" i="2"/>
  <c r="AM511" i="2"/>
  <c r="AM510" i="2"/>
  <c r="AM509" i="2"/>
  <c r="AM508" i="2"/>
  <c r="AM505"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7" i="2"/>
  <c r="AM316" i="2"/>
  <c r="AM315" i="2"/>
  <c r="AM314" i="2"/>
  <c r="AM313" i="2"/>
  <c r="AM312" i="2"/>
  <c r="AM311" i="2"/>
  <c r="AM310" i="2"/>
  <c r="AM309" i="2"/>
  <c r="AM308" i="2"/>
  <c r="AM307" i="2"/>
  <c r="AM306" i="2"/>
  <c r="AM295" i="2"/>
  <c r="AM296" i="2"/>
  <c r="AM297" i="2"/>
  <c r="AM298" i="2"/>
  <c r="AM299" i="2"/>
  <c r="AM300" i="2"/>
  <c r="AM301" i="2"/>
  <c r="AM302" i="2"/>
  <c r="AM303" i="2"/>
  <c r="AM304" i="2"/>
  <c r="AM305" i="2"/>
  <c r="AM294" i="2"/>
  <c r="AM291" i="2"/>
  <c r="AM292" i="2"/>
  <c r="AM293" i="2"/>
  <c r="AM290" i="2"/>
  <c r="AM289" i="2"/>
  <c r="AM288" i="2"/>
  <c r="AM287" i="2"/>
  <c r="AM286" i="2"/>
  <c r="AM285" i="2"/>
  <c r="AM284" i="2"/>
  <c r="AM283" i="2"/>
  <c r="AM282" i="2"/>
  <c r="AM281" i="2"/>
  <c r="AM280" i="2"/>
  <c r="AM279"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12" i="2"/>
  <c r="AM211" i="2"/>
  <c r="AM210" i="2"/>
  <c r="AM209" i="2"/>
  <c r="AM208" i="2"/>
  <c r="AM207" i="2"/>
  <c r="AM206" i="2"/>
  <c r="AM205" i="2"/>
  <c r="AM204" i="2"/>
  <c r="AM203" i="2"/>
  <c r="AM202" i="2"/>
  <c r="AM201" i="2"/>
  <c r="AM200" i="2"/>
  <c r="AM199" i="2"/>
  <c r="AM198" i="2"/>
  <c r="AM197" i="2"/>
  <c r="AM196" i="2"/>
  <c r="AM195" i="2"/>
  <c r="AM194" i="2"/>
  <c r="AM193" i="2"/>
  <c r="AM187" i="2"/>
  <c r="AM186" i="2"/>
  <c r="AM185" i="2"/>
  <c r="AM184" i="2"/>
  <c r="AM183" i="2"/>
  <c r="AM182" i="2"/>
  <c r="AM181" i="2"/>
  <c r="AM180" i="2"/>
  <c r="AM179" i="2"/>
  <c r="AM178" i="2"/>
  <c r="AM177" i="2"/>
  <c r="AM176" i="2"/>
  <c r="AM175" i="2"/>
  <c r="AM174" i="2"/>
  <c r="AM173" i="2"/>
  <c r="AM160" i="2"/>
  <c r="AM172" i="2"/>
  <c r="AM171" i="2"/>
  <c r="AM170" i="2"/>
  <c r="AM169" i="2"/>
  <c r="AM168" i="2"/>
  <c r="AM167" i="2"/>
  <c r="AM166" i="2"/>
  <c r="AM161"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28" i="2"/>
  <c r="AM27" i="2"/>
  <c r="AM26" i="2"/>
  <c r="AM25" i="2"/>
  <c r="AM24" i="2"/>
  <c r="AM23" i="2"/>
  <c r="AM22" i="2"/>
  <c r="AM21" i="2"/>
  <c r="AM20" i="2"/>
  <c r="AM19" i="2"/>
  <c r="AM18" i="2"/>
  <c r="AM17" i="2"/>
  <c r="AM16" i="2"/>
  <c r="AM4" i="2"/>
  <c r="AM5" i="2"/>
  <c r="AM6" i="2"/>
  <c r="AM7" i="2"/>
  <c r="AM8" i="2"/>
  <c r="AM9" i="2"/>
  <c r="AM10" i="2"/>
  <c r="AM11" i="2"/>
  <c r="AM12" i="2"/>
  <c r="AM13" i="2"/>
  <c r="AM14" i="2"/>
  <c r="AM15" i="2"/>
  <c r="AM3" i="2"/>
  <c r="AC590" i="2"/>
  <c r="AC589" i="2"/>
  <c r="AC588" i="2"/>
  <c r="AC587" i="2"/>
  <c r="AC586" i="2"/>
  <c r="AC585" i="2"/>
  <c r="AC584" i="2"/>
  <c r="AC583" i="2"/>
  <c r="AC582" i="2"/>
  <c r="AC581" i="2"/>
  <c r="AC580" i="2"/>
  <c r="AC579" i="2"/>
  <c r="AC533" i="2"/>
  <c r="AC518" i="2"/>
  <c r="AC517" i="2"/>
  <c r="AC516" i="2"/>
  <c r="AC514" i="2"/>
  <c r="AC513" i="2"/>
  <c r="AC512" i="2"/>
  <c r="AC511" i="2"/>
  <c r="AC510" i="2"/>
  <c r="AC509" i="2"/>
  <c r="AC508" i="2"/>
  <c r="AC507" i="2"/>
  <c r="AC506" i="2"/>
  <c r="AC505" i="2"/>
  <c r="AC463" i="2"/>
  <c r="AC462" i="2"/>
  <c r="AC461" i="2"/>
  <c r="AC460" i="2"/>
  <c r="AC459" i="2"/>
  <c r="AC458" i="2"/>
  <c r="AC457" i="2"/>
  <c r="AC456" i="2"/>
  <c r="AC455" i="2"/>
  <c r="AC454" i="2"/>
  <c r="AC453" i="2"/>
  <c r="AC452" i="2"/>
  <c r="AC451" i="2"/>
  <c r="AC450" i="2"/>
  <c r="AC449" i="2"/>
  <c r="AC448" i="2"/>
  <c r="AC447" i="2"/>
  <c r="AC446" i="2"/>
  <c r="AC445" i="2"/>
  <c r="AC444" i="2"/>
  <c r="AC443" i="2"/>
  <c r="AC442" i="2"/>
  <c r="AC441" i="2"/>
  <c r="AC440" i="2"/>
  <c r="AC439" i="2"/>
  <c r="AC438" i="2"/>
  <c r="AC437" i="2"/>
  <c r="AC436" i="2"/>
  <c r="AC435" i="2"/>
  <c r="AC434" i="2"/>
  <c r="AC433" i="2"/>
  <c r="AC432" i="2"/>
  <c r="AC431" i="2"/>
  <c r="AC430" i="2"/>
  <c r="AC429" i="2"/>
  <c r="AC428" i="2"/>
  <c r="AC427" i="2"/>
  <c r="AC426" i="2"/>
  <c r="AC425" i="2"/>
  <c r="AC424" i="2"/>
  <c r="AC423" i="2"/>
  <c r="AC422" i="2"/>
  <c r="AC421" i="2"/>
  <c r="AC420" i="2"/>
  <c r="AC419" i="2"/>
  <c r="AC418" i="2"/>
  <c r="AC417" i="2"/>
  <c r="AC416" i="2"/>
  <c r="AC415" i="2"/>
  <c r="AC414" i="2"/>
  <c r="AC413" i="2"/>
  <c r="AC412" i="2"/>
  <c r="AC411" i="2"/>
  <c r="AC410" i="2"/>
  <c r="AC409" i="2"/>
  <c r="AC408" i="2"/>
  <c r="AC407" i="2"/>
  <c r="AC406" i="2"/>
  <c r="AC405" i="2"/>
  <c r="AC404" i="2"/>
  <c r="AC403" i="2"/>
  <c r="AH403" i="2"/>
  <c r="AH404" i="2"/>
  <c r="AC402" i="2"/>
  <c r="AC401" i="2"/>
  <c r="AC400" i="2"/>
  <c r="AC399" i="2"/>
  <c r="AC398" i="2"/>
  <c r="AC397" i="2"/>
  <c r="AC396" i="2"/>
  <c r="AC395" i="2"/>
  <c r="AC394" i="2"/>
  <c r="AC393" i="2"/>
  <c r="AC392" i="2"/>
  <c r="AC390" i="2"/>
  <c r="AC389" i="2"/>
  <c r="AC388" i="2"/>
  <c r="AC387" i="2"/>
  <c r="AC386" i="2"/>
  <c r="AC385" i="2"/>
  <c r="AC384" i="2"/>
  <c r="AC383" i="2"/>
  <c r="AC382" i="2"/>
  <c r="AC381" i="2"/>
  <c r="AC380" i="2"/>
  <c r="AC379" i="2"/>
  <c r="AC378" i="2"/>
  <c r="AC377" i="2"/>
  <c r="AC376" i="2"/>
  <c r="AC375" i="2"/>
  <c r="AC374" i="2"/>
  <c r="AC373" i="2"/>
  <c r="AC372" i="2"/>
  <c r="AC371" i="2"/>
  <c r="AC370" i="2"/>
  <c r="AC369" i="2"/>
  <c r="AC368" i="2"/>
  <c r="AC367" i="2"/>
  <c r="AC366" i="2"/>
  <c r="AC365" i="2"/>
  <c r="AC364" i="2"/>
  <c r="AC363" i="2"/>
  <c r="AC362" i="2"/>
  <c r="AC361" i="2"/>
  <c r="AC360" i="2"/>
  <c r="AC359" i="2"/>
  <c r="AC358" i="2"/>
  <c r="AC357" i="2"/>
  <c r="AC356" i="2"/>
  <c r="AC355" i="2"/>
  <c r="AC354" i="2"/>
  <c r="AC353" i="2"/>
  <c r="AC352" i="2"/>
  <c r="AC351" i="2"/>
  <c r="AC350" i="2"/>
  <c r="AC349" i="2"/>
  <c r="AC348" i="2"/>
  <c r="AC347" i="2"/>
  <c r="AC346" i="2"/>
  <c r="AC345" i="2"/>
  <c r="AC344" i="2"/>
  <c r="AC343" i="2"/>
  <c r="AC342" i="2"/>
  <c r="AC341" i="2"/>
  <c r="AC340" i="2"/>
  <c r="AC339" i="2"/>
  <c r="AC338" i="2"/>
  <c r="AC337" i="2"/>
  <c r="AC336" i="2"/>
  <c r="AC335" i="2"/>
  <c r="AC334" i="2"/>
  <c r="AC333" i="2"/>
  <c r="AC332" i="2"/>
  <c r="AC331" i="2"/>
  <c r="AC330" i="2"/>
  <c r="AC329" i="2"/>
  <c r="AC328" i="2"/>
  <c r="AC327" i="2"/>
  <c r="AC326" i="2"/>
  <c r="AC325" i="2"/>
  <c r="AC324" i="2"/>
  <c r="AC323" i="2"/>
  <c r="AC322" i="2"/>
  <c r="AC321" i="2"/>
  <c r="AC320" i="2"/>
  <c r="AC319" i="2"/>
  <c r="AC307" i="2"/>
  <c r="AC308" i="2"/>
  <c r="AC309" i="2"/>
  <c r="AC310" i="2"/>
  <c r="AC311" i="2"/>
  <c r="AC312" i="2"/>
  <c r="AC313" i="2"/>
  <c r="AC314" i="2"/>
  <c r="AC315" i="2"/>
  <c r="AC316" i="2"/>
  <c r="AC317" i="2"/>
  <c r="AC306" i="2"/>
  <c r="AC305" i="2"/>
  <c r="AC304" i="2"/>
  <c r="AC303" i="2"/>
  <c r="AC302" i="2"/>
  <c r="AC301" i="2"/>
  <c r="AC300" i="2"/>
  <c r="AC299" i="2"/>
  <c r="AC298" i="2"/>
  <c r="AC297" i="2"/>
  <c r="AC296" i="2"/>
  <c r="AC295" i="2"/>
  <c r="AC294" i="2"/>
  <c r="AC291" i="2"/>
  <c r="AC292" i="2"/>
  <c r="AC293" i="2"/>
  <c r="AC290" i="2"/>
  <c r="AC289" i="2"/>
  <c r="AC288" i="2"/>
  <c r="AC287" i="2"/>
  <c r="AC286" i="2"/>
  <c r="AC285" i="2"/>
  <c r="AC284" i="2"/>
  <c r="AC283" i="2"/>
  <c r="AC282" i="2"/>
  <c r="AC281" i="2"/>
  <c r="AC280" i="2"/>
  <c r="AC279" i="2"/>
  <c r="AC257" i="2"/>
  <c r="AC256" i="2"/>
  <c r="AC255" i="2"/>
  <c r="AC254" i="2"/>
  <c r="AC253" i="2"/>
  <c r="AC252" i="2"/>
  <c r="AC251" i="2"/>
  <c r="AC250" i="2"/>
  <c r="AC249" i="2"/>
  <c r="AC248" i="2"/>
  <c r="AC247" i="2"/>
  <c r="AC246" i="2"/>
  <c r="AC245" i="2"/>
  <c r="AC244" i="2"/>
  <c r="AC243" i="2"/>
  <c r="AC242" i="2"/>
  <c r="AC241" i="2"/>
  <c r="AC240" i="2"/>
  <c r="AC239" i="2"/>
  <c r="AC238" i="2"/>
  <c r="AC237" i="2"/>
  <c r="AC236" i="2"/>
  <c r="AC235" i="2"/>
  <c r="AC234" i="2"/>
  <c r="AC222" i="2"/>
  <c r="AC221" i="2"/>
  <c r="AC220" i="2"/>
  <c r="AC219" i="2"/>
  <c r="AC218" i="2"/>
  <c r="AC217" i="2"/>
  <c r="AC216" i="2"/>
  <c r="AC215" i="2"/>
  <c r="AC214" i="2"/>
  <c r="AC213" i="2"/>
  <c r="AC212" i="2"/>
  <c r="AC211" i="2"/>
  <c r="AC210" i="2"/>
  <c r="AC209" i="2"/>
  <c r="AC208" i="2"/>
  <c r="AC207" i="2"/>
  <c r="AC206" i="2"/>
  <c r="AC205" i="2"/>
  <c r="AC204" i="2"/>
  <c r="AC203" i="2"/>
  <c r="AC202" i="2"/>
  <c r="AC201" i="2"/>
  <c r="AC200" i="2"/>
  <c r="AC199" i="2"/>
  <c r="AC198" i="2"/>
  <c r="AC197" i="2"/>
  <c r="AC196" i="2"/>
  <c r="AC195" i="2"/>
  <c r="AC194" i="2"/>
  <c r="AC193" i="2"/>
  <c r="AC192" i="2"/>
  <c r="AC191" i="2"/>
  <c r="AC190" i="2"/>
  <c r="AC189" i="2"/>
  <c r="AC188" i="2"/>
  <c r="AC187" i="2"/>
  <c r="AC186" i="2"/>
  <c r="AC185" i="2"/>
  <c r="AC184" i="2"/>
  <c r="AC183" i="2"/>
  <c r="AC182" i="2"/>
  <c r="AC181" i="2"/>
  <c r="AC180" i="2"/>
  <c r="AC179" i="2"/>
  <c r="AC178" i="2"/>
  <c r="AC177" i="2"/>
  <c r="AC176" i="2"/>
  <c r="AC175" i="2"/>
  <c r="AC174" i="2"/>
  <c r="AC173" i="2"/>
  <c r="AC172" i="2"/>
  <c r="AC171" i="2"/>
  <c r="AC170" i="2"/>
  <c r="AC169" i="2"/>
  <c r="AC168" i="2"/>
  <c r="AC167" i="2"/>
  <c r="AC166" i="2"/>
  <c r="AC165" i="2"/>
  <c r="AC164" i="2"/>
  <c r="AC163" i="2"/>
  <c r="AC162" i="2"/>
  <c r="AC161" i="2"/>
  <c r="AC160" i="2"/>
  <c r="AC159" i="2"/>
  <c r="AC158" i="2"/>
  <c r="AC157" i="2"/>
  <c r="AC156" i="2"/>
  <c r="AC155" i="2"/>
  <c r="AC154" i="2"/>
  <c r="AC153" i="2"/>
  <c r="AC152" i="2"/>
  <c r="AC151" i="2"/>
  <c r="AC150" i="2"/>
  <c r="AC149" i="2"/>
  <c r="AC148" i="2"/>
  <c r="AC147" i="2"/>
  <c r="AC146" i="2"/>
  <c r="AC145" i="2"/>
  <c r="AC144" i="2"/>
  <c r="AC143" i="2"/>
  <c r="AC142" i="2"/>
  <c r="AC141" i="2"/>
  <c r="AC140" i="2"/>
  <c r="AC139" i="2"/>
  <c r="AC138" i="2"/>
  <c r="AC137" i="2"/>
  <c r="AC135" i="2"/>
  <c r="AC134" i="2"/>
  <c r="AC133" i="2"/>
  <c r="AC132" i="2"/>
  <c r="AC131" i="2"/>
  <c r="AC130" i="2"/>
  <c r="AC129" i="2"/>
  <c r="AC128" i="2"/>
  <c r="AC127" i="2"/>
  <c r="AC126" i="2"/>
  <c r="AC125" i="2"/>
  <c r="AC124" i="2"/>
  <c r="AC123" i="2"/>
  <c r="AC122" i="2"/>
  <c r="AC121" i="2"/>
  <c r="AC120" i="2"/>
  <c r="AC119" i="2"/>
  <c r="AC118" i="2"/>
  <c r="AC117" i="2"/>
  <c r="AC116" i="2"/>
  <c r="AC115" i="2"/>
  <c r="AC114" i="2"/>
  <c r="AC113" i="2"/>
  <c r="AC112" i="2"/>
  <c r="AC111" i="2"/>
  <c r="AC110" i="2"/>
  <c r="AC109" i="2"/>
  <c r="AC108" i="2"/>
  <c r="AC107" i="2"/>
  <c r="AC106" i="2"/>
  <c r="AC105" i="2"/>
  <c r="AC104" i="2"/>
  <c r="AC103" i="2"/>
  <c r="AC102" i="2"/>
  <c r="AC101" i="2"/>
  <c r="AC100" i="2"/>
  <c r="AC99" i="2"/>
  <c r="AC98" i="2"/>
  <c r="AC97" i="2"/>
  <c r="AC96" i="2"/>
  <c r="AC95" i="2"/>
  <c r="AC94" i="2"/>
  <c r="AC93" i="2"/>
  <c r="AC92" i="2"/>
  <c r="AC91" i="2"/>
  <c r="AC90" i="2"/>
  <c r="AC89" i="2"/>
  <c r="AC88" i="2"/>
  <c r="AH88" i="2"/>
  <c r="AH89" i="2"/>
  <c r="AC87" i="2"/>
  <c r="AC86" i="2"/>
  <c r="AC85" i="2"/>
  <c r="AC84" i="2"/>
  <c r="AC83" i="2"/>
  <c r="AC82" i="2"/>
  <c r="AC81" i="2"/>
  <c r="AC80" i="2"/>
  <c r="AC79" i="2"/>
  <c r="AC78" i="2"/>
  <c r="AC77" i="2"/>
  <c r="AC76" i="2"/>
  <c r="AC74" i="2"/>
  <c r="AC73" i="2"/>
  <c r="AC72" i="2"/>
  <c r="AC71" i="2"/>
  <c r="AC70" i="2"/>
  <c r="AC69" i="2"/>
  <c r="AC68" i="2"/>
  <c r="AC67" i="2"/>
  <c r="AC66" i="2"/>
  <c r="AC65" i="2"/>
  <c r="AC64" i="2"/>
  <c r="AC63" i="2"/>
  <c r="AC62" i="2"/>
  <c r="AC61" i="2"/>
  <c r="AC60" i="2"/>
  <c r="AC59" i="2"/>
  <c r="AC58" i="2"/>
  <c r="AC57" i="2"/>
  <c r="AC56" i="2"/>
  <c r="AC55" i="2"/>
  <c r="AC54" i="2"/>
  <c r="AC53" i="2"/>
  <c r="AC52" i="2"/>
  <c r="AC51" i="2"/>
  <c r="AC41" i="2"/>
  <c r="AC42" i="2"/>
  <c r="AC43" i="2"/>
  <c r="AC44" i="2"/>
  <c r="AC45" i="2"/>
  <c r="AC46" i="2"/>
  <c r="AC47" i="2"/>
  <c r="AC48" i="2"/>
  <c r="AC49" i="2"/>
  <c r="AC50" i="2"/>
  <c r="AC39" i="2"/>
  <c r="AC17" i="2"/>
  <c r="AC18" i="2"/>
  <c r="AC19" i="2"/>
  <c r="AC20" i="2"/>
  <c r="AC21" i="2"/>
  <c r="AC22" i="2"/>
  <c r="AC23" i="2"/>
  <c r="AC24" i="2"/>
  <c r="AC25" i="2"/>
  <c r="AC26" i="2"/>
  <c r="AC27" i="2"/>
  <c r="AC16" i="2"/>
  <c r="AC4" i="2"/>
  <c r="AC5" i="2"/>
  <c r="AC6" i="2"/>
  <c r="AC7" i="2"/>
  <c r="AC8" i="2"/>
  <c r="AC9" i="2"/>
  <c r="AC10" i="2"/>
  <c r="AC11" i="2"/>
  <c r="AC12" i="2"/>
  <c r="AC13" i="2"/>
  <c r="AC14" i="2"/>
  <c r="AC15" i="2"/>
  <c r="AC3" i="2"/>
  <c r="P3" i="2"/>
  <c r="P581" i="2"/>
  <c r="P582" i="2"/>
  <c r="P583" i="2"/>
  <c r="P584" i="2"/>
  <c r="P585" i="2"/>
  <c r="P586" i="2"/>
  <c r="P587" i="2"/>
  <c r="P588" i="2"/>
  <c r="P589" i="2"/>
  <c r="P590" i="2"/>
  <c r="P579" i="2"/>
  <c r="P452" i="2"/>
  <c r="P439" i="2"/>
  <c r="P430" i="2"/>
  <c r="P431" i="2"/>
  <c r="P432" i="2"/>
  <c r="P433" i="2"/>
  <c r="P434" i="2"/>
  <c r="P435" i="2"/>
  <c r="P436" i="2"/>
  <c r="P437" i="2"/>
  <c r="P438" i="2"/>
  <c r="P427" i="2"/>
  <c r="P418" i="2"/>
  <c r="P419" i="2"/>
  <c r="P420" i="2"/>
  <c r="P421" i="2"/>
  <c r="P422" i="2"/>
  <c r="P423" i="2"/>
  <c r="P424" i="2"/>
  <c r="P425" i="2"/>
  <c r="P426" i="2"/>
  <c r="P415" i="2"/>
  <c r="P407" i="2"/>
  <c r="P408" i="2"/>
  <c r="P409" i="2"/>
  <c r="P410" i="2"/>
  <c r="P411" i="2"/>
  <c r="P412" i="2"/>
  <c r="P413" i="2"/>
  <c r="P414" i="2"/>
  <c r="P406" i="2"/>
  <c r="P403" i="2"/>
  <c r="P394" i="2"/>
  <c r="P395" i="2"/>
  <c r="P396" i="2"/>
  <c r="P397" i="2"/>
  <c r="P398" i="2"/>
  <c r="P399" i="2"/>
  <c r="P400" i="2"/>
  <c r="P401" i="2"/>
  <c r="P402" i="2"/>
  <c r="P392" i="2"/>
  <c r="P381" i="2"/>
  <c r="P382" i="2"/>
  <c r="P383" i="2"/>
  <c r="P384" i="2"/>
  <c r="P385" i="2"/>
  <c r="P386" i="2"/>
  <c r="P387" i="2"/>
  <c r="P388" i="2"/>
  <c r="P389" i="2"/>
  <c r="P390" i="2"/>
  <c r="P379" i="2"/>
  <c r="P371" i="2"/>
  <c r="P372" i="2"/>
  <c r="P373" i="2"/>
  <c r="P374" i="2"/>
  <c r="P375" i="2"/>
  <c r="P376" i="2"/>
  <c r="P377" i="2"/>
  <c r="P378" i="2"/>
  <c r="P367" i="2"/>
  <c r="P358" i="2"/>
  <c r="P359" i="2"/>
  <c r="P360" i="2"/>
  <c r="P361" i="2"/>
  <c r="P362" i="2"/>
  <c r="P363" i="2"/>
  <c r="P364" i="2"/>
  <c r="P365" i="2"/>
  <c r="P366" i="2"/>
  <c r="P355" i="2"/>
  <c r="P347" i="2"/>
  <c r="P348" i="2"/>
  <c r="P349" i="2"/>
  <c r="P350" i="2"/>
  <c r="P351" i="2"/>
  <c r="P352" i="2"/>
  <c r="P353" i="2"/>
  <c r="P354" i="2"/>
  <c r="P343" i="2"/>
  <c r="P331" i="2"/>
  <c r="P321" i="2"/>
  <c r="P322" i="2"/>
  <c r="P323" i="2"/>
  <c r="P324" i="2"/>
  <c r="P325" i="2"/>
  <c r="P326" i="2"/>
  <c r="P327" i="2"/>
  <c r="P328" i="2"/>
  <c r="P329" i="2"/>
  <c r="P330" i="2"/>
  <c r="P319" i="2"/>
  <c r="P308" i="2"/>
  <c r="P309" i="2"/>
  <c r="P310" i="2"/>
  <c r="P311" i="2"/>
  <c r="P312" i="2"/>
  <c r="P313" i="2"/>
  <c r="P314" i="2"/>
  <c r="P315" i="2"/>
  <c r="P316" i="2"/>
  <c r="P317" i="2"/>
  <c r="P306" i="2"/>
  <c r="P300" i="2"/>
  <c r="P301" i="2"/>
  <c r="P302" i="2"/>
  <c r="P303" i="2"/>
  <c r="P304" i="2"/>
  <c r="P305" i="2"/>
  <c r="P299" i="2"/>
  <c r="P298" i="2"/>
  <c r="P297" i="2"/>
  <c r="P294" i="2"/>
  <c r="P293" i="2"/>
  <c r="P292" i="2"/>
  <c r="P291" i="2"/>
  <c r="P290" i="2"/>
  <c r="P289" i="2"/>
  <c r="P288" i="2"/>
  <c r="P287" i="2"/>
  <c r="P286" i="2"/>
  <c r="P285" i="2"/>
  <c r="P284" i="2"/>
  <c r="P283" i="2"/>
  <c r="P282" i="2"/>
  <c r="P279" i="2"/>
  <c r="P234" i="2"/>
  <c r="P161" i="2"/>
  <c r="P147" i="2"/>
  <c r="P146" i="2"/>
  <c r="P145" i="2"/>
  <c r="P144" i="2"/>
  <c r="P143" i="2"/>
  <c r="P142" i="2"/>
  <c r="P141" i="2"/>
  <c r="P140" i="2"/>
  <c r="P139" i="2"/>
  <c r="P137" i="2"/>
  <c r="P74" i="2"/>
  <c r="P73" i="2"/>
  <c r="P72" i="2"/>
  <c r="P71" i="2"/>
  <c r="P70" i="2"/>
  <c r="P69" i="2"/>
  <c r="P68" i="2"/>
  <c r="P67" i="2"/>
  <c r="P66" i="2"/>
  <c r="P65" i="2"/>
  <c r="P63" i="2"/>
  <c r="P62" i="2"/>
  <c r="P61" i="2"/>
  <c r="P60" i="2"/>
  <c r="P59" i="2"/>
  <c r="P58" i="2"/>
  <c r="P57" i="2"/>
  <c r="P56" i="2"/>
  <c r="P55" i="2"/>
  <c r="P54" i="2"/>
  <c r="P51" i="2"/>
  <c r="P39" i="2"/>
  <c r="EI166" i="2"/>
  <c r="EI168" i="2"/>
  <c r="EI150" i="2"/>
  <c r="EI154" i="2"/>
  <c r="DS295" i="2"/>
  <c r="DS307" i="2" s="1"/>
  <c r="DW307" i="2" s="1"/>
  <c r="DS296" i="2"/>
  <c r="DS297" i="2"/>
  <c r="DW297" i="2" s="1"/>
  <c r="DS298" i="2"/>
  <c r="DX298" i="2" s="1"/>
  <c r="DS284" i="2"/>
  <c r="DS283" i="2"/>
  <c r="DX283" i="2" s="1"/>
  <c r="DS282" i="2"/>
  <c r="DS281" i="2"/>
  <c r="DX281" i="2" s="1"/>
  <c r="DS280" i="2"/>
  <c r="BR581" i="2"/>
  <c r="BJ405" i="2"/>
  <c r="F184" i="4"/>
  <c r="DQ344" i="2"/>
  <c r="DQ345" i="2"/>
  <c r="DQ299" i="2"/>
  <c r="DQ216" i="2"/>
  <c r="DQ217" i="2"/>
  <c r="DQ218" i="2"/>
  <c r="DQ175" i="2"/>
  <c r="DQ176" i="2"/>
  <c r="DQ179" i="2"/>
  <c r="DQ154" i="2"/>
  <c r="DQ143" i="2"/>
  <c r="DQ93" i="2"/>
  <c r="DQ22" i="2"/>
  <c r="J530" i="4"/>
  <c r="J237" i="4"/>
  <c r="J191" i="4"/>
  <c r="J186" i="4"/>
  <c r="J313" i="4"/>
  <c r="F313" i="4"/>
  <c r="J303" i="4"/>
  <c r="J405" i="4"/>
  <c r="J394" i="4"/>
  <c r="J587" i="4"/>
  <c r="DQ580" i="2"/>
  <c r="DQ581" i="2"/>
  <c r="DQ582" i="2"/>
  <c r="AR162" i="2"/>
  <c r="AR163" i="2"/>
  <c r="AR164" i="2"/>
  <c r="AR165" i="2"/>
  <c r="AR166" i="2"/>
  <c r="F239" i="4"/>
  <c r="F204" i="4"/>
  <c r="J190" i="4"/>
  <c r="J250" i="4"/>
  <c r="F250" i="4"/>
  <c r="E212" i="2"/>
  <c r="E213" i="2"/>
  <c r="EB212" i="2"/>
  <c r="EB213" i="2"/>
  <c r="EB214" i="2"/>
  <c r="EA200" i="2"/>
  <c r="EB200" i="2" s="1"/>
  <c r="EA201" i="2"/>
  <c r="EB201" i="2" s="1"/>
  <c r="EA202" i="2"/>
  <c r="EB202" i="2" s="1"/>
  <c r="EA203" i="2"/>
  <c r="EB203" i="2" s="1"/>
  <c r="EA204" i="2"/>
  <c r="EB204" i="2" s="1"/>
  <c r="J485" i="4"/>
  <c r="F484" i="4"/>
  <c r="F485" i="4"/>
  <c r="EX162" i="2"/>
  <c r="EX163" i="2"/>
  <c r="EX164" i="2"/>
  <c r="EX165" i="2"/>
  <c r="EX166" i="2"/>
  <c r="AN1" i="3"/>
  <c r="AM1" i="3" s="1"/>
  <c r="AL1" i="3" s="1"/>
  <c r="AK1" i="3" s="1"/>
  <c r="AJ1" i="3" s="1"/>
  <c r="AI1" i="3" s="1"/>
  <c r="AH1" i="3" s="1"/>
  <c r="AG1" i="3" s="1"/>
  <c r="J242" i="4"/>
  <c r="F241" i="4"/>
  <c r="F240" i="4"/>
  <c r="J240" i="4"/>
  <c r="J241" i="4"/>
  <c r="F205" i="4"/>
  <c r="EH149" i="2"/>
  <c r="EI149" i="2" s="1"/>
  <c r="EH155" i="2"/>
  <c r="EI155" i="2" s="1"/>
  <c r="EH151" i="2"/>
  <c r="EI151" i="2" s="1"/>
  <c r="EH152" i="2"/>
  <c r="EI152" i="2" s="1"/>
  <c r="EH153" i="2"/>
  <c r="EI153" i="2" s="1"/>
  <c r="EH162" i="2"/>
  <c r="EI162" i="2" s="1"/>
  <c r="EH167" i="2"/>
  <c r="EI167" i="2" s="1"/>
  <c r="EH163" i="2"/>
  <c r="EI163" i="2" s="1"/>
  <c r="EH164" i="2"/>
  <c r="EI164" i="2" s="1"/>
  <c r="EH165" i="2"/>
  <c r="EI165" i="2" s="1"/>
  <c r="EX94" i="2"/>
  <c r="J507" i="4"/>
  <c r="J505" i="4"/>
  <c r="F505" i="4"/>
  <c r="F506" i="4"/>
  <c r="EX205" i="2"/>
  <c r="EX183" i="2"/>
  <c r="FU513" i="2"/>
  <c r="BH418" i="2"/>
  <c r="BH419" i="2"/>
  <c r="BH420" i="2"/>
  <c r="E17" i="2"/>
  <c r="E18" i="2"/>
  <c r="E19" i="2"/>
  <c r="CB139" i="2"/>
  <c r="CB140" i="2"/>
  <c r="EX307" i="2"/>
  <c r="EX308" i="2"/>
  <c r="EX309" i="2"/>
  <c r="BH163" i="2"/>
  <c r="BH164" i="2"/>
  <c r="BH165" i="2"/>
  <c r="BH168" i="2"/>
  <c r="DH149" i="2"/>
  <c r="DH150" i="2"/>
  <c r="DH151" i="2"/>
  <c r="DH152" i="2"/>
  <c r="DH153" i="2"/>
  <c r="EX368" i="2"/>
  <c r="EX369" i="2"/>
  <c r="EX370" i="2"/>
  <c r="EX371" i="2"/>
  <c r="EX372" i="2"/>
  <c r="FZ537" i="2"/>
  <c r="CB150" i="2"/>
  <c r="CB151" i="2"/>
  <c r="AR508" i="2"/>
  <c r="DQ440" i="2"/>
  <c r="DQ441" i="2"/>
  <c r="DQ442" i="2"/>
  <c r="DQ443" i="2"/>
  <c r="DQ428" i="2"/>
  <c r="DQ429" i="2"/>
  <c r="DQ430" i="2"/>
  <c r="DQ416" i="2"/>
  <c r="DQ417" i="2"/>
  <c r="DQ418" i="2"/>
  <c r="CB162" i="2"/>
  <c r="CB163" i="2"/>
  <c r="CB164" i="2"/>
  <c r="CB357" i="2"/>
  <c r="CB345" i="2"/>
  <c r="CB114" i="2"/>
  <c r="CB53" i="2"/>
  <c r="CB41" i="2"/>
  <c r="CB369" i="2"/>
  <c r="CB102" i="2"/>
  <c r="CB90" i="2"/>
  <c r="FT18" i="2"/>
  <c r="FU18" i="2" s="1"/>
  <c r="EI428" i="2"/>
  <c r="EI429" i="2"/>
  <c r="EI430" i="2"/>
  <c r="EI431" i="2"/>
  <c r="EI512" i="2"/>
  <c r="EX200" i="2"/>
  <c r="EX201" i="2"/>
  <c r="EX202" i="2"/>
  <c r="EX203" i="2"/>
  <c r="EX204" i="2"/>
  <c r="EX175" i="2"/>
  <c r="EX176" i="2"/>
  <c r="EX177" i="2"/>
  <c r="EX178" i="2"/>
  <c r="EX179" i="2"/>
  <c r="EX180" i="2"/>
  <c r="EX181" i="2"/>
  <c r="EX182" i="2"/>
  <c r="AA280" i="2"/>
  <c r="BH406" i="2"/>
  <c r="BH393" i="2"/>
  <c r="BH394" i="2"/>
  <c r="GA406" i="2"/>
  <c r="FY406" i="2"/>
  <c r="FZ406" i="2" s="1"/>
  <c r="GA405" i="2"/>
  <c r="FY405" i="2"/>
  <c r="FZ405" i="2" s="1"/>
  <c r="GA404" i="2"/>
  <c r="FY404" i="2"/>
  <c r="FZ404" i="2" s="1"/>
  <c r="GA403" i="2"/>
  <c r="FY403" i="2"/>
  <c r="FZ403" i="2" s="1"/>
  <c r="FZ395" i="2"/>
  <c r="FZ394" i="2"/>
  <c r="FZ393" i="2"/>
  <c r="FZ392" i="2"/>
  <c r="FU336" i="2"/>
  <c r="BH320" i="2"/>
  <c r="BH321" i="2"/>
  <c r="BH322" i="2"/>
  <c r="BH323" i="2"/>
  <c r="FU335" i="2"/>
  <c r="FU334" i="2"/>
  <c r="FU333" i="2"/>
  <c r="FU332" i="2"/>
  <c r="FU325" i="2"/>
  <c r="FU324" i="2"/>
  <c r="FU323" i="2"/>
  <c r="FU322" i="2"/>
  <c r="FT106" i="2"/>
  <c r="FU106" i="2" s="1"/>
  <c r="FT95" i="2"/>
  <c r="FU95" i="2" s="1"/>
  <c r="FT48" i="2"/>
  <c r="FU48" i="2" s="1"/>
  <c r="GE367" i="2"/>
  <c r="GC367" i="2"/>
  <c r="GD367" i="2" s="1"/>
  <c r="GH355" i="2"/>
  <c r="GF355" i="2"/>
  <c r="GG355" i="2" s="1"/>
  <c r="FV351" i="2"/>
  <c r="FT351" i="2"/>
  <c r="FU351" i="2" s="1"/>
  <c r="GA288" i="2"/>
  <c r="FY288" i="2"/>
  <c r="FZ288" i="2" s="1"/>
  <c r="CB165" i="2"/>
  <c r="FZ162" i="2"/>
  <c r="GA156" i="2"/>
  <c r="FY156" i="2"/>
  <c r="FZ156" i="2" s="1"/>
  <c r="GA144" i="2"/>
  <c r="FY144" i="2"/>
  <c r="FZ144" i="2" s="1"/>
  <c r="FV123" i="2"/>
  <c r="FT123" i="2"/>
  <c r="FU123" i="2" s="1"/>
  <c r="CB105" i="2"/>
  <c r="CB91" i="2"/>
  <c r="FV95" i="2"/>
  <c r="FV85" i="2"/>
  <c r="FT85" i="2"/>
  <c r="FU85" i="2" s="1"/>
  <c r="FV58" i="2"/>
  <c r="FT58" i="2"/>
  <c r="FU58" i="2" s="1"/>
  <c r="FV48" i="2"/>
  <c r="CB19" i="2"/>
  <c r="CB20" i="2"/>
  <c r="F486" i="4"/>
  <c r="F445" i="4"/>
  <c r="AA380" i="2"/>
  <c r="AA368" i="2"/>
  <c r="CC282" i="2"/>
  <c r="CE282" i="2" s="1"/>
  <c r="CC281" i="2"/>
  <c r="CA282" i="2"/>
  <c r="CB282" i="2" s="1"/>
  <c r="CA281" i="2"/>
  <c r="CB281" i="2" s="1"/>
  <c r="BR416" i="2"/>
  <c r="BR418" i="2"/>
  <c r="BR419" i="2"/>
  <c r="BR420" i="2"/>
  <c r="BR428" i="2"/>
  <c r="BR430" i="2"/>
  <c r="BR431" i="2"/>
  <c r="BH428" i="2"/>
  <c r="BH429" i="2"/>
  <c r="BH430" i="2"/>
  <c r="BH431" i="2"/>
  <c r="BR308" i="2"/>
  <c r="BR309" i="2"/>
  <c r="BR310" i="2"/>
  <c r="BR311" i="2"/>
  <c r="BR312" i="2"/>
  <c r="BR295" i="2"/>
  <c r="BR296" i="2"/>
  <c r="BR297" i="2"/>
  <c r="BR298" i="2"/>
  <c r="BR299" i="2"/>
  <c r="BR380" i="2"/>
  <c r="BR381" i="2"/>
  <c r="BR382" i="2"/>
  <c r="BR383" i="2"/>
  <c r="BR384" i="2"/>
  <c r="BR369" i="2"/>
  <c r="BR370" i="2"/>
  <c r="BR371" i="2"/>
  <c r="BR372" i="2"/>
  <c r="BR373" i="2"/>
  <c r="BR357" i="2"/>
  <c r="BR358" i="2"/>
  <c r="BR359" i="2"/>
  <c r="BS360" i="2"/>
  <c r="BQ360" i="2"/>
  <c r="BR360" i="2" s="1"/>
  <c r="BR345" i="2"/>
  <c r="BR346" i="2"/>
  <c r="BR347" i="2"/>
  <c r="BR348" i="2"/>
  <c r="BR349" i="2"/>
  <c r="BH212" i="2"/>
  <c r="BR79" i="2"/>
  <c r="BR80" i="2"/>
  <c r="BR81" i="2"/>
  <c r="BR82" i="2"/>
  <c r="BR83" i="2"/>
  <c r="BR164" i="2"/>
  <c r="BR165" i="2"/>
  <c r="BR167" i="2"/>
  <c r="BR168" i="2"/>
  <c r="BR175" i="2"/>
  <c r="BR176" i="2"/>
  <c r="BR177" i="2"/>
  <c r="BR178" i="2"/>
  <c r="BR179" i="2"/>
  <c r="BR180" i="2"/>
  <c r="BR181" i="2"/>
  <c r="BH162" i="2"/>
  <c r="BH506" i="2"/>
  <c r="BH508" i="2"/>
  <c r="BH509" i="2"/>
  <c r="BR440" i="2"/>
  <c r="BR441" i="2"/>
  <c r="BR442" i="2"/>
  <c r="BR443" i="2"/>
  <c r="FZ284" i="2"/>
  <c r="FZ283" i="2"/>
  <c r="FZ181" i="2"/>
  <c r="GA153" i="2"/>
  <c r="FY153" i="2"/>
  <c r="FZ153" i="2" s="1"/>
  <c r="FZ167" i="2"/>
  <c r="FZ152" i="2"/>
  <c r="GA151" i="2"/>
  <c r="FY151" i="2"/>
  <c r="FZ151" i="2" s="1"/>
  <c r="FZ141" i="2"/>
  <c r="GA140" i="2"/>
  <c r="FY140" i="2"/>
  <c r="FZ140" i="2" s="1"/>
  <c r="FZ128" i="2"/>
  <c r="GA127" i="2"/>
  <c r="FY127" i="2"/>
  <c r="FZ127" i="2" s="1"/>
  <c r="FZ104" i="2"/>
  <c r="GA103" i="2"/>
  <c r="FY103" i="2"/>
  <c r="FZ103" i="2" s="1"/>
  <c r="FZ92" i="2"/>
  <c r="GA91" i="2"/>
  <c r="FY91" i="2"/>
  <c r="FZ91" i="2" s="1"/>
  <c r="FZ81" i="2"/>
  <c r="GA80" i="2"/>
  <c r="FY80" i="2"/>
  <c r="FZ80" i="2" s="1"/>
  <c r="FZ17" i="2"/>
  <c r="BR93" i="2"/>
  <c r="BR94" i="2"/>
  <c r="BR95" i="2"/>
  <c r="BR105" i="2"/>
  <c r="BR106" i="2"/>
  <c r="BR107" i="2"/>
  <c r="BR129" i="2"/>
  <c r="BR130" i="2"/>
  <c r="BR131" i="2"/>
  <c r="BR142" i="2"/>
  <c r="BR143" i="2"/>
  <c r="BR144" i="2"/>
  <c r="BR153" i="2"/>
  <c r="BR154" i="2"/>
  <c r="BR155" i="2"/>
  <c r="BR169" i="2"/>
  <c r="FZ182" i="2"/>
  <c r="FZ183" i="2"/>
  <c r="BR191" i="2"/>
  <c r="BR192" i="2"/>
  <c r="BR193" i="2"/>
  <c r="BR204" i="2"/>
  <c r="BR205" i="2"/>
  <c r="BR206" i="2"/>
  <c r="BR280" i="2"/>
  <c r="FZ285" i="2"/>
  <c r="FZ286" i="2"/>
  <c r="BR283" i="2"/>
  <c r="BR284" i="2"/>
  <c r="BR285" i="2"/>
  <c r="FZ371" i="2"/>
  <c r="FZ382" i="2"/>
  <c r="BR393" i="2"/>
  <c r="BR394" i="2"/>
  <c r="BR395" i="2"/>
  <c r="BR396" i="2"/>
  <c r="BH580" i="2"/>
  <c r="BH581" i="2"/>
  <c r="BH582" i="2"/>
  <c r="BH583" i="2"/>
  <c r="FZ508" i="2"/>
  <c r="BH440" i="2"/>
  <c r="BH441" i="2"/>
  <c r="BH442" i="2"/>
  <c r="BH443" i="2"/>
  <c r="FZ429" i="2"/>
  <c r="BH380" i="2"/>
  <c r="BH381" i="2"/>
  <c r="BH382" i="2"/>
  <c r="BH383" i="2"/>
  <c r="BH384" i="2"/>
  <c r="BH368" i="2"/>
  <c r="BH369" i="2"/>
  <c r="BH370" i="2"/>
  <c r="BH373" i="2"/>
  <c r="BH356" i="2"/>
  <c r="BH357" i="2"/>
  <c r="BH358" i="2"/>
  <c r="BH359" i="2"/>
  <c r="BH360" i="2"/>
  <c r="BH361" i="2"/>
  <c r="BH344" i="2"/>
  <c r="BH345" i="2"/>
  <c r="BH346" i="2"/>
  <c r="BH347" i="2"/>
  <c r="BH348" i="2"/>
  <c r="BH349" i="2"/>
  <c r="BH307" i="2"/>
  <c r="BH308" i="2"/>
  <c r="BH309" i="2"/>
  <c r="BH312" i="2"/>
  <c r="BH295" i="2"/>
  <c r="BH296" i="2"/>
  <c r="BH297" i="2"/>
  <c r="BH298" i="2"/>
  <c r="BH299" i="2"/>
  <c r="BH280" i="2"/>
  <c r="BH281" i="2"/>
  <c r="BH282" i="2"/>
  <c r="BH285" i="2"/>
  <c r="BH235" i="2"/>
  <c r="BH236" i="2"/>
  <c r="BH237" i="2"/>
  <c r="BH238" i="2"/>
  <c r="BH239" i="2"/>
  <c r="BH240" i="2"/>
  <c r="BH202" i="2"/>
  <c r="BH203" i="2"/>
  <c r="BH206" i="2"/>
  <c r="BH188" i="2"/>
  <c r="BH189" i="2"/>
  <c r="BH190" i="2"/>
  <c r="BH193" i="2"/>
  <c r="BH175" i="2"/>
  <c r="BH176" i="2"/>
  <c r="BH177" i="2"/>
  <c r="BH178" i="2"/>
  <c r="BH181" i="2"/>
  <c r="BH151" i="2"/>
  <c r="BH152" i="2"/>
  <c r="BH153" i="2"/>
  <c r="BH154" i="2"/>
  <c r="BH155" i="2"/>
  <c r="BH140" i="2"/>
  <c r="BH141" i="2"/>
  <c r="BH142" i="2"/>
  <c r="BH143" i="2"/>
  <c r="BH144" i="2"/>
  <c r="BH127" i="2"/>
  <c r="BH128" i="2"/>
  <c r="BH129" i="2"/>
  <c r="BH130" i="2"/>
  <c r="BH131" i="2"/>
  <c r="BH113" i="2"/>
  <c r="BH103" i="2"/>
  <c r="BH104" i="2"/>
  <c r="BH107" i="2"/>
  <c r="BH91" i="2"/>
  <c r="BH92" i="2"/>
  <c r="BH93" i="2"/>
  <c r="BH94" i="2"/>
  <c r="BH95" i="2"/>
  <c r="BH79" i="2"/>
  <c r="BH80" i="2"/>
  <c r="BH81" i="2"/>
  <c r="BH82" i="2"/>
  <c r="BH83" i="2"/>
  <c r="BH17" i="2"/>
  <c r="BH18" i="2"/>
  <c r="BH4" i="2"/>
  <c r="BH5" i="2"/>
  <c r="FZ380" i="2"/>
  <c r="GA380" i="2"/>
  <c r="BI349" i="2"/>
  <c r="BI79" i="2"/>
  <c r="BH84" i="2"/>
  <c r="BH85" i="2"/>
  <c r="FZ534" i="2"/>
  <c r="FZ535" i="2"/>
  <c r="FZ536" i="2"/>
  <c r="FZ369" i="2"/>
  <c r="BI361" i="2"/>
  <c r="BI360" i="2"/>
  <c r="BI359" i="2"/>
  <c r="BI358" i="2"/>
  <c r="BI357" i="2"/>
  <c r="BI348" i="2"/>
  <c r="BI347" i="2"/>
  <c r="BI346" i="2"/>
  <c r="BI345" i="2"/>
  <c r="FZ345" i="2"/>
  <c r="FZ346" i="2"/>
  <c r="FZ347" i="2"/>
  <c r="BI285" i="2"/>
  <c r="BI284" i="2"/>
  <c r="BI283" i="2"/>
  <c r="BI282" i="2"/>
  <c r="BI281" i="2"/>
  <c r="BI253" i="2"/>
  <c r="BI252" i="2"/>
  <c r="BI251" i="2"/>
  <c r="BI250" i="2"/>
  <c r="BI249" i="2"/>
  <c r="BI240" i="2"/>
  <c r="BI239" i="2"/>
  <c r="BI238" i="2"/>
  <c r="BI237" i="2"/>
  <c r="BI236" i="2"/>
  <c r="BI155" i="2"/>
  <c r="BI154" i="2"/>
  <c r="BI152" i="2"/>
  <c r="BI151" i="2"/>
  <c r="BI144" i="2"/>
  <c r="BI143" i="2"/>
  <c r="BI142" i="2"/>
  <c r="BI141" i="2"/>
  <c r="BI140" i="2"/>
  <c r="BI131" i="2"/>
  <c r="BI130" i="2"/>
  <c r="BI129" i="2"/>
  <c r="BI128" i="2"/>
  <c r="BI127" i="2"/>
  <c r="BI107" i="2"/>
  <c r="BI106" i="2"/>
  <c r="BI105" i="2"/>
  <c r="BI104" i="2"/>
  <c r="BI103" i="2"/>
  <c r="BI95" i="2"/>
  <c r="BI94" i="2"/>
  <c r="BI93" i="2"/>
  <c r="BI92" i="2"/>
  <c r="BI91" i="2"/>
  <c r="BI83" i="2"/>
  <c r="BI82" i="2"/>
  <c r="BI81" i="2"/>
  <c r="BI80" i="2"/>
  <c r="BI18" i="2"/>
  <c r="BH19" i="2"/>
  <c r="BH20" i="2"/>
  <c r="BH21" i="2"/>
  <c r="BH22" i="2"/>
  <c r="BI181" i="2"/>
  <c r="BI180" i="2"/>
  <c r="BI179" i="2"/>
  <c r="BI178" i="2"/>
  <c r="CZ203" i="2"/>
  <c r="CX203" i="2"/>
  <c r="CY203" i="2" s="1"/>
  <c r="CC103" i="2"/>
  <c r="CE103" i="2" s="1"/>
  <c r="CA103" i="2"/>
  <c r="CB103" i="2" s="1"/>
  <c r="BQ356" i="2"/>
  <c r="BR356" i="2" s="1"/>
  <c r="FY362" i="2"/>
  <c r="FZ362" i="2" s="1"/>
  <c r="FY363" i="2"/>
  <c r="FZ363" i="2" s="1"/>
  <c r="FY364" i="2"/>
  <c r="FZ364" i="2" s="1"/>
  <c r="EY456" i="2"/>
  <c r="EW456" i="2"/>
  <c r="EX456" i="2" s="1"/>
  <c r="DR455" i="2"/>
  <c r="DP455" i="2"/>
  <c r="DQ455" i="2" s="1"/>
  <c r="GA369" i="2"/>
  <c r="GA310" i="2"/>
  <c r="GA297" i="2"/>
  <c r="FZ203" i="2"/>
  <c r="FZ213" i="2"/>
  <c r="BH511" i="2"/>
  <c r="BH512" i="2"/>
  <c r="FZ368" i="2"/>
  <c r="FZ357" i="2"/>
  <c r="FZ358" i="2"/>
  <c r="FZ359" i="2"/>
  <c r="FZ360" i="2"/>
  <c r="FZ361" i="2"/>
  <c r="FZ309" i="2"/>
  <c r="FZ310" i="2"/>
  <c r="FZ297" i="2"/>
  <c r="FZ248" i="2"/>
  <c r="BH217" i="2"/>
  <c r="FZ201" i="2"/>
  <c r="FZ191" i="2"/>
  <c r="FZ192" i="2"/>
  <c r="FZ180" i="2"/>
  <c r="BH182" i="2"/>
  <c r="BH169" i="2"/>
  <c r="FZ190" i="2"/>
  <c r="FV18" i="2"/>
  <c r="CY202" i="2"/>
  <c r="Q2" i="9"/>
  <c r="Q8" i="9" s="1"/>
  <c r="Q9" i="9" s="1"/>
  <c r="N2" i="9"/>
  <c r="N8" i="9" s="1"/>
  <c r="N9" i="9" s="1"/>
  <c r="O2" i="9"/>
  <c r="O4" i="9" s="1"/>
  <c r="P2" i="9"/>
  <c r="P8" i="9" s="1"/>
  <c r="P9" i="9" s="1"/>
  <c r="CC381" i="2"/>
  <c r="CE381" i="2" s="1"/>
  <c r="CA381" i="2"/>
  <c r="CB381" i="2" s="1"/>
  <c r="CC296" i="2"/>
  <c r="CD296" i="2" s="1"/>
  <c r="CA296" i="2"/>
  <c r="CB296" i="2" s="1"/>
  <c r="CC249" i="2"/>
  <c r="CD249" i="2" s="1"/>
  <c r="CA249" i="2"/>
  <c r="CB249" i="2" s="1"/>
  <c r="CC202" i="2"/>
  <c r="CE202" i="2" s="1"/>
  <c r="CA202" i="2"/>
  <c r="CB202" i="2" s="1"/>
  <c r="CC190" i="2"/>
  <c r="CE190" i="2" s="1"/>
  <c r="CA190" i="2"/>
  <c r="CB190" i="2" s="1"/>
  <c r="CC126" i="2"/>
  <c r="CE126" i="2" s="1"/>
  <c r="CA126" i="2"/>
  <c r="CB126" i="2" s="1"/>
  <c r="CC65" i="2"/>
  <c r="CD65" i="2" s="1"/>
  <c r="CA65" i="2"/>
  <c r="CB65" i="2" s="1"/>
  <c r="EX445" i="2"/>
  <c r="EX195" i="2"/>
  <c r="EX194" i="2"/>
  <c r="EX218" i="2"/>
  <c r="AR235" i="2"/>
  <c r="AR236" i="2"/>
  <c r="AA235" i="2"/>
  <c r="EJ117" i="2"/>
  <c r="EH117" i="2"/>
  <c r="EI117" i="2" s="1"/>
  <c r="F18" i="4"/>
  <c r="J119" i="4"/>
  <c r="J276" i="4"/>
  <c r="F203" i="4"/>
  <c r="AN11" i="10"/>
  <c r="AM11" i="10"/>
  <c r="AO11" i="10"/>
  <c r="AP11" i="10" s="1"/>
  <c r="AK11" i="10"/>
  <c r="F366" i="4"/>
  <c r="V406" i="4"/>
  <c r="R406" i="4"/>
  <c r="Q338" i="4"/>
  <c r="F4" i="4"/>
  <c r="J586" i="4"/>
  <c r="J585" i="4"/>
  <c r="J549" i="4"/>
  <c r="J550" i="4"/>
  <c r="J551" i="4"/>
  <c r="J552" i="4"/>
  <c r="J553" i="4"/>
  <c r="J554" i="4"/>
  <c r="J548" i="4"/>
  <c r="J526" i="4"/>
  <c r="J527" i="4"/>
  <c r="J528" i="4"/>
  <c r="J529" i="4"/>
  <c r="J525" i="4"/>
  <c r="J503" i="4"/>
  <c r="J504" i="4"/>
  <c r="J502" i="4"/>
  <c r="J483" i="4"/>
  <c r="J484" i="4"/>
  <c r="J486" i="4"/>
  <c r="J487" i="4"/>
  <c r="J482" i="4"/>
  <c r="J463" i="4"/>
  <c r="J464" i="4"/>
  <c r="J462" i="4"/>
  <c r="J444" i="4"/>
  <c r="J445" i="4"/>
  <c r="J446" i="4"/>
  <c r="J443" i="4"/>
  <c r="J430" i="4"/>
  <c r="J431" i="4"/>
  <c r="J432" i="4"/>
  <c r="J433" i="4"/>
  <c r="J429" i="4"/>
  <c r="J418" i="4"/>
  <c r="J419" i="4"/>
  <c r="J420" i="4"/>
  <c r="J421" i="4"/>
  <c r="J417" i="4"/>
  <c r="J404" i="4"/>
  <c r="J406" i="4"/>
  <c r="J407" i="4"/>
  <c r="J403" i="4"/>
  <c r="J389" i="4"/>
  <c r="J390" i="4"/>
  <c r="J391" i="4"/>
  <c r="J392" i="4"/>
  <c r="J393" i="4"/>
  <c r="J395" i="4"/>
  <c r="J396" i="4"/>
  <c r="J388" i="4"/>
  <c r="T378" i="4"/>
  <c r="J377" i="4"/>
  <c r="J378" i="4"/>
  <c r="J379" i="4"/>
  <c r="J376" i="4"/>
  <c r="J365" i="4"/>
  <c r="J366" i="4"/>
  <c r="J367" i="4"/>
  <c r="J364" i="4"/>
  <c r="J352" i="4"/>
  <c r="J353" i="4"/>
  <c r="J351" i="4"/>
  <c r="U338" i="4"/>
  <c r="J327" i="4"/>
  <c r="J328" i="4"/>
  <c r="J329" i="4"/>
  <c r="J330" i="4"/>
  <c r="J326" i="4"/>
  <c r="J315" i="4"/>
  <c r="J316" i="4"/>
  <c r="J317" i="4"/>
  <c r="J318" i="4"/>
  <c r="J319" i="4"/>
  <c r="J320" i="4"/>
  <c r="J314" i="4"/>
  <c r="J300" i="4"/>
  <c r="J301" i="4"/>
  <c r="J302" i="4"/>
  <c r="J304" i="4"/>
  <c r="J305" i="4"/>
  <c r="J306" i="4"/>
  <c r="J299" i="4"/>
  <c r="J274" i="4"/>
  <c r="J275" i="4"/>
  <c r="T273" i="4"/>
  <c r="J263" i="4"/>
  <c r="J262" i="4"/>
  <c r="J249" i="4"/>
  <c r="J251" i="4"/>
  <c r="J252" i="4"/>
  <c r="J253" i="4"/>
  <c r="J254" i="4"/>
  <c r="J255" i="4"/>
  <c r="J256" i="4"/>
  <c r="J248" i="4"/>
  <c r="J235" i="4"/>
  <c r="J236" i="4"/>
  <c r="J238" i="4"/>
  <c r="J239" i="4"/>
  <c r="J234" i="4"/>
  <c r="J223" i="4"/>
  <c r="J224" i="4"/>
  <c r="J225" i="4"/>
  <c r="J227" i="4"/>
  <c r="J222" i="4"/>
  <c r="J180" i="4"/>
  <c r="J181" i="4"/>
  <c r="J182" i="4"/>
  <c r="J183" i="4"/>
  <c r="J184" i="4"/>
  <c r="J185" i="4"/>
  <c r="J187" i="4"/>
  <c r="J188" i="4"/>
  <c r="J189" i="4"/>
  <c r="J165" i="4"/>
  <c r="J166" i="4"/>
  <c r="J167" i="4"/>
  <c r="J169" i="4"/>
  <c r="J170" i="4"/>
  <c r="J171" i="4"/>
  <c r="J164" i="4"/>
  <c r="J153" i="4"/>
  <c r="J154" i="4"/>
  <c r="J155" i="4"/>
  <c r="J156" i="4"/>
  <c r="J157" i="4"/>
  <c r="J152" i="4"/>
  <c r="J140" i="4"/>
  <c r="J141" i="4"/>
  <c r="J142" i="4"/>
  <c r="J143" i="4"/>
  <c r="J144" i="4"/>
  <c r="J145" i="4"/>
  <c r="J139" i="4"/>
  <c r="J128" i="4"/>
  <c r="J129" i="4"/>
  <c r="J130" i="4"/>
  <c r="J131" i="4"/>
  <c r="J127" i="4"/>
  <c r="J113" i="4"/>
  <c r="J114" i="4"/>
  <c r="J115" i="4"/>
  <c r="J116" i="4"/>
  <c r="J117" i="4"/>
  <c r="J118" i="4"/>
  <c r="J112" i="4"/>
  <c r="J98" i="4"/>
  <c r="J99" i="4"/>
  <c r="J100" i="4"/>
  <c r="J101" i="4"/>
  <c r="J102" i="4"/>
  <c r="J103" i="4"/>
  <c r="J97" i="4"/>
  <c r="J84" i="4"/>
  <c r="J85" i="4"/>
  <c r="J86" i="4"/>
  <c r="J87" i="4"/>
  <c r="J83" i="4"/>
  <c r="J71" i="4"/>
  <c r="J72" i="4"/>
  <c r="J73" i="4"/>
  <c r="J74" i="4"/>
  <c r="J75" i="4"/>
  <c r="J76" i="4"/>
  <c r="J70" i="4"/>
  <c r="J56" i="4"/>
  <c r="J57" i="4"/>
  <c r="J58" i="4"/>
  <c r="J59" i="4"/>
  <c r="J60" i="4"/>
  <c r="J61" i="4"/>
  <c r="J55" i="4"/>
  <c r="J41" i="4"/>
  <c r="J42" i="4"/>
  <c r="J43" i="4"/>
  <c r="J44" i="4"/>
  <c r="J45" i="4"/>
  <c r="J46" i="4"/>
  <c r="J40" i="4"/>
  <c r="J18" i="4"/>
  <c r="J19" i="4"/>
  <c r="J17" i="4"/>
  <c r="J5" i="4"/>
  <c r="J4" i="4"/>
  <c r="F165" i="4"/>
  <c r="F586" i="4"/>
  <c r="F585" i="4"/>
  <c r="F553" i="4"/>
  <c r="F552" i="4"/>
  <c r="F551" i="4"/>
  <c r="F550" i="4"/>
  <c r="F549" i="4"/>
  <c r="F548" i="4"/>
  <c r="F527" i="4"/>
  <c r="F526" i="4"/>
  <c r="F525" i="4"/>
  <c r="F503" i="4"/>
  <c r="F502" i="4"/>
  <c r="F483" i="4"/>
  <c r="F482" i="4"/>
  <c r="F462" i="4"/>
  <c r="F444" i="4"/>
  <c r="F443" i="4"/>
  <c r="F433" i="4"/>
  <c r="F432" i="4"/>
  <c r="F431" i="4"/>
  <c r="F430" i="4"/>
  <c r="F429" i="4"/>
  <c r="F421" i="4"/>
  <c r="F420" i="4"/>
  <c r="F419" i="4"/>
  <c r="F418" i="4"/>
  <c r="F417" i="4"/>
  <c r="F404" i="4"/>
  <c r="F403" i="4"/>
  <c r="F392" i="4"/>
  <c r="F391" i="4"/>
  <c r="F390" i="4"/>
  <c r="F389" i="4"/>
  <c r="F388" i="4"/>
  <c r="F378" i="4"/>
  <c r="F377" i="4"/>
  <c r="F376" i="4"/>
  <c r="F365" i="4"/>
  <c r="F364" i="4"/>
  <c r="F352" i="4"/>
  <c r="F351" i="4"/>
  <c r="F330" i="4"/>
  <c r="F329" i="4"/>
  <c r="F328" i="4"/>
  <c r="F327" i="4"/>
  <c r="F318" i="4"/>
  <c r="F317" i="4"/>
  <c r="F316" i="4"/>
  <c r="F315" i="4"/>
  <c r="F314" i="4"/>
  <c r="F302" i="4"/>
  <c r="F301" i="4"/>
  <c r="F300" i="4"/>
  <c r="F299" i="4"/>
  <c r="F274" i="4"/>
  <c r="F262" i="4"/>
  <c r="F253" i="4"/>
  <c r="F252" i="4"/>
  <c r="F251" i="4"/>
  <c r="F249" i="4"/>
  <c r="F248" i="4"/>
  <c r="F238" i="4"/>
  <c r="F237" i="4"/>
  <c r="F235" i="4"/>
  <c r="F234" i="4"/>
  <c r="F227" i="4"/>
  <c r="F225" i="4"/>
  <c r="F224" i="4"/>
  <c r="F223" i="4"/>
  <c r="F222" i="4"/>
  <c r="F202" i="4"/>
  <c r="F201" i="4"/>
  <c r="F200" i="4"/>
  <c r="F199" i="4"/>
  <c r="F236" i="4"/>
  <c r="F183" i="4"/>
  <c r="F182" i="4"/>
  <c r="F181" i="4"/>
  <c r="F180" i="4"/>
  <c r="F179" i="4"/>
  <c r="F168" i="4"/>
  <c r="F167" i="4"/>
  <c r="F164" i="4"/>
  <c r="F155" i="4"/>
  <c r="F154" i="4"/>
  <c r="F153" i="4"/>
  <c r="F152" i="4"/>
  <c r="F142" i="4"/>
  <c r="F141" i="4"/>
  <c r="F140" i="4"/>
  <c r="F139" i="4"/>
  <c r="F129" i="4"/>
  <c r="F128" i="4"/>
  <c r="F127" i="4"/>
  <c r="F114" i="4"/>
  <c r="F113" i="4"/>
  <c r="F112" i="4"/>
  <c r="F100" i="4"/>
  <c r="F99" i="4"/>
  <c r="F98" i="4"/>
  <c r="F97" i="4"/>
  <c r="F85" i="4"/>
  <c r="F84" i="4"/>
  <c r="F83" i="4"/>
  <c r="F73" i="4"/>
  <c r="F72" i="4"/>
  <c r="F71" i="4"/>
  <c r="F70" i="4"/>
  <c r="F58" i="4"/>
  <c r="F57" i="4"/>
  <c r="F56" i="4"/>
  <c r="F55" i="4"/>
  <c r="F43" i="4"/>
  <c r="F42" i="4"/>
  <c r="F41" i="4"/>
  <c r="F40" i="4"/>
  <c r="Q178" i="4" s="1"/>
  <c r="F17" i="4"/>
  <c r="AF1" i="3"/>
  <c r="J179" i="4"/>
  <c r="J588" i="4"/>
  <c r="J589" i="4"/>
  <c r="J590" i="4"/>
  <c r="J591" i="4"/>
  <c r="J592" i="4"/>
  <c r="J593" i="4"/>
  <c r="J594" i="4"/>
  <c r="J595" i="4"/>
  <c r="J354" i="4"/>
  <c r="J355" i="4"/>
  <c r="J356" i="4"/>
  <c r="J357" i="4"/>
  <c r="J358" i="4"/>
  <c r="J359" i="4"/>
  <c r="J360" i="4"/>
  <c r="J361" i="4"/>
  <c r="J362" i="4"/>
  <c r="J342" i="4"/>
  <c r="J343" i="4"/>
  <c r="J344" i="4"/>
  <c r="J345" i="4"/>
  <c r="J346" i="4"/>
  <c r="J347" i="4"/>
  <c r="J348" i="4"/>
  <c r="J349" i="4"/>
  <c r="J123" i="4"/>
  <c r="J124" i="4"/>
  <c r="J125" i="4"/>
  <c r="T112" i="4"/>
  <c r="T113" i="4"/>
  <c r="T114" i="4"/>
  <c r="T115" i="4"/>
  <c r="T116" i="4"/>
  <c r="T117" i="4"/>
  <c r="J78" i="4"/>
  <c r="J79" i="4"/>
  <c r="J80" i="4"/>
  <c r="J63" i="4"/>
  <c r="J64" i="4"/>
  <c r="J65" i="4"/>
  <c r="J66" i="4"/>
  <c r="J67" i="4"/>
  <c r="J68" i="4"/>
  <c r="N1" i="4"/>
  <c r="J47" i="4"/>
  <c r="J48" i="4"/>
  <c r="J49" i="4"/>
  <c r="J50" i="4"/>
  <c r="J51" i="4"/>
  <c r="J52" i="4"/>
  <c r="J53" i="4"/>
  <c r="K1" i="3"/>
  <c r="BS361" i="2"/>
  <c r="BQ361" i="2"/>
  <c r="BR361" i="2" s="1"/>
  <c r="E356" i="2"/>
  <c r="E357" i="2"/>
  <c r="E358" i="2"/>
  <c r="E359" i="2"/>
  <c r="E360" i="2"/>
  <c r="E361" i="2"/>
  <c r="E362" i="2"/>
  <c r="E363" i="2"/>
  <c r="E364" i="2"/>
  <c r="E365" i="2"/>
  <c r="E366" i="2"/>
  <c r="EC384" i="2"/>
  <c r="EE384" i="2" s="1"/>
  <c r="CZ201" i="2"/>
  <c r="CZ200" i="2"/>
  <c r="CJ344" i="2"/>
  <c r="CL344" i="2" s="1"/>
  <c r="CJ280" i="2"/>
  <c r="CL280" i="2" s="1"/>
  <c r="CJ77" i="2"/>
  <c r="CL77" i="2" s="1"/>
  <c r="CJ40" i="2"/>
  <c r="CL40" i="2" s="1"/>
  <c r="CC380" i="2"/>
  <c r="CE380" i="2" s="1"/>
  <c r="CC247" i="2"/>
  <c r="CE247" i="2" s="1"/>
  <c r="CC200" i="2"/>
  <c r="CE200" i="2" s="1"/>
  <c r="CC188" i="2"/>
  <c r="CE188" i="2" s="1"/>
  <c r="CC64" i="2"/>
  <c r="CE64" i="2" s="1"/>
  <c r="GD17" i="2"/>
  <c r="CC4" i="2"/>
  <c r="CD4" i="2" s="1"/>
  <c r="BI416" i="2"/>
  <c r="BI64" i="2"/>
  <c r="AA241" i="2"/>
  <c r="Q26" i="1"/>
  <c r="E6" i="10"/>
  <c r="EJ216" i="2"/>
  <c r="EH216" i="2"/>
  <c r="EI216" i="2" s="1"/>
  <c r="EJ204" i="2"/>
  <c r="EH204" i="2"/>
  <c r="EI204" i="2" s="1"/>
  <c r="EJ192" i="2"/>
  <c r="EH192" i="2"/>
  <c r="EI192" i="2" s="1"/>
  <c r="EJ142" i="2"/>
  <c r="EH142" i="2"/>
  <c r="EH105" i="2" s="1"/>
  <c r="EI105" i="2" s="1"/>
  <c r="EJ153" i="2"/>
  <c r="EJ165" i="2"/>
  <c r="V18" i="10"/>
  <c r="J18" i="10"/>
  <c r="N76" i="1"/>
  <c r="AI11" i="10"/>
  <c r="K23" i="10"/>
  <c r="H23" i="10"/>
  <c r="G23" i="10"/>
  <c r="B23" i="10"/>
  <c r="CB201" i="2"/>
  <c r="CB203" i="2"/>
  <c r="CB204" i="2"/>
  <c r="CB205" i="2"/>
  <c r="CB206" i="2"/>
  <c r="CB207" i="2"/>
  <c r="CB208" i="2"/>
  <c r="CB209" i="2"/>
  <c r="CB189" i="2"/>
  <c r="K11" i="10"/>
  <c r="H3" i="1"/>
  <c r="G142" i="1" s="1"/>
  <c r="AR2" i="9"/>
  <c r="AR3" i="9" s="1"/>
  <c r="C6" i="1"/>
  <c r="AA4" i="2"/>
  <c r="AA17" i="2"/>
  <c r="AA125" i="2"/>
  <c r="AA212" i="2"/>
  <c r="AA320" i="2"/>
  <c r="AA332" i="2"/>
  <c r="AA344" i="2"/>
  <c r="AA534" i="2"/>
  <c r="Q30" i="1"/>
  <c r="Q29" i="1"/>
  <c r="AG29" i="1" s="1"/>
  <c r="Q28" i="1"/>
  <c r="Q27" i="1"/>
  <c r="AG27" i="1" s="1"/>
  <c r="F30" i="1"/>
  <c r="AF30" i="1" s="1"/>
  <c r="F29" i="1"/>
  <c r="AF29" i="1" s="1"/>
  <c r="F28" i="1"/>
  <c r="AF28" i="1" s="1"/>
  <c r="F27" i="1"/>
  <c r="B11" i="10"/>
  <c r="G11" i="10"/>
  <c r="H11" i="10"/>
  <c r="B18" i="10"/>
  <c r="F18" i="10"/>
  <c r="G18" i="10"/>
  <c r="M18" i="10"/>
  <c r="Q18" i="10"/>
  <c r="R18" i="10"/>
  <c r="AA11" i="10"/>
  <c r="AE11" i="10"/>
  <c r="K2" i="9"/>
  <c r="K8" i="9" s="1"/>
  <c r="K9" i="9" s="1"/>
  <c r="L2" i="9"/>
  <c r="L4" i="9" s="1"/>
  <c r="M2" i="10"/>
  <c r="I2" i="10"/>
  <c r="L2" i="10"/>
  <c r="H2" i="10"/>
  <c r="D2" i="10"/>
  <c r="E2" i="10"/>
  <c r="AQ2" i="9"/>
  <c r="B2" i="9"/>
  <c r="B4" i="9" s="1"/>
  <c r="C2" i="9"/>
  <c r="C4" i="9" s="1"/>
  <c r="D2" i="9"/>
  <c r="D8" i="9" s="1"/>
  <c r="D9" i="9" s="1"/>
  <c r="E2" i="9"/>
  <c r="E4" i="9" s="1"/>
  <c r="F2" i="9"/>
  <c r="F4" i="9" s="1"/>
  <c r="G2" i="9"/>
  <c r="G4" i="9" s="1"/>
  <c r="H2" i="9"/>
  <c r="H8" i="9" s="1"/>
  <c r="H9" i="9" s="1"/>
  <c r="J2" i="9"/>
  <c r="J4" i="9" s="1"/>
  <c r="M2" i="9"/>
  <c r="M4" i="9" s="1"/>
  <c r="A2" i="9"/>
  <c r="A8" i="9" s="1"/>
  <c r="A9" i="9" s="1"/>
  <c r="L15" i="9"/>
  <c r="L16" i="9" s="1"/>
  <c r="G78" i="1"/>
  <c r="H78" i="1"/>
  <c r="I78" i="1"/>
  <c r="J78" i="1"/>
  <c r="K78" i="1"/>
  <c r="L78" i="1"/>
  <c r="M78" i="1"/>
  <c r="O78" i="1"/>
  <c r="P78" i="1"/>
  <c r="Q78" i="1"/>
  <c r="R78" i="1"/>
  <c r="S78" i="1"/>
  <c r="T78" i="1"/>
  <c r="U78" i="1"/>
  <c r="V78" i="1"/>
  <c r="F78" i="1"/>
  <c r="AB19" i="9"/>
  <c r="EC406" i="2"/>
  <c r="EC407" i="2"/>
  <c r="EE407" i="2" s="1"/>
  <c r="EC408" i="2"/>
  <c r="EE408" i="2" s="1"/>
  <c r="EC405" i="2"/>
  <c r="EE405" i="2" s="1"/>
  <c r="EA406" i="2"/>
  <c r="EB406" i="2" s="1"/>
  <c r="EA407" i="2"/>
  <c r="EB407" i="2" s="1"/>
  <c r="EA408" i="2"/>
  <c r="EB408" i="2" s="1"/>
  <c r="EA405" i="2"/>
  <c r="EB405" i="2" s="1"/>
  <c r="EC395" i="2"/>
  <c r="EC396" i="2"/>
  <c r="EE396" i="2" s="1"/>
  <c r="EC397" i="2"/>
  <c r="EE397" i="2" s="1"/>
  <c r="EC394" i="2"/>
  <c r="EE394" i="2" s="1"/>
  <c r="EA395" i="2"/>
  <c r="EB395" i="2" s="1"/>
  <c r="EA396" i="2"/>
  <c r="EB396" i="2" s="1"/>
  <c r="EA397" i="2"/>
  <c r="EB397" i="2" s="1"/>
  <c r="EA394" i="2"/>
  <c r="EB394" i="2" s="1"/>
  <c r="AB1" i="3"/>
  <c r="AB2" i="3" s="1"/>
  <c r="B27" i="1" s="1"/>
  <c r="DR333" i="2"/>
  <c r="DR332" i="2"/>
  <c r="DP333" i="2"/>
  <c r="DQ333" i="2" s="1"/>
  <c r="DP332" i="2"/>
  <c r="DQ332" i="2" s="1"/>
  <c r="EX77" i="2"/>
  <c r="EX78" i="2"/>
  <c r="EX79" i="2"/>
  <c r="EX80" i="2"/>
  <c r="EX81" i="2"/>
  <c r="EX82" i="2"/>
  <c r="EX83" i="2"/>
  <c r="EX84" i="2"/>
  <c r="EX85" i="2"/>
  <c r="EX114" i="2"/>
  <c r="EX115" i="2"/>
  <c r="EX125" i="2"/>
  <c r="EX126" i="2"/>
  <c r="EX127" i="2"/>
  <c r="EX128" i="2"/>
  <c r="EX129" i="2"/>
  <c r="EX130" i="2"/>
  <c r="EX131" i="2"/>
  <c r="EX132" i="2"/>
  <c r="EX149" i="2"/>
  <c r="EX150" i="2"/>
  <c r="EX151" i="2"/>
  <c r="EX152" i="2"/>
  <c r="EX153" i="2"/>
  <c r="EX154" i="2"/>
  <c r="EX155" i="2"/>
  <c r="EX156" i="2"/>
  <c r="EX157" i="2"/>
  <c r="EX158" i="2"/>
  <c r="EX159" i="2"/>
  <c r="EX160" i="2"/>
  <c r="FU171" i="2"/>
  <c r="EX168" i="2"/>
  <c r="EX169" i="2"/>
  <c r="EX170" i="2"/>
  <c r="EX171" i="2"/>
  <c r="EX172" i="2"/>
  <c r="EX173" i="2"/>
  <c r="EX188" i="2"/>
  <c r="EX189" i="2"/>
  <c r="EX190" i="2"/>
  <c r="EX191" i="2"/>
  <c r="EX192" i="2"/>
  <c r="EX193" i="2"/>
  <c r="EX196" i="2"/>
  <c r="EX197" i="2"/>
  <c r="EX198" i="2"/>
  <c r="EX440" i="2"/>
  <c r="EX441" i="2"/>
  <c r="EX442" i="2"/>
  <c r="EX443" i="2"/>
  <c r="EX444" i="2"/>
  <c r="EX446" i="2"/>
  <c r="EX447" i="2"/>
  <c r="EX448" i="2"/>
  <c r="EX449" i="2"/>
  <c r="EX450" i="2"/>
  <c r="EX40" i="2"/>
  <c r="GA356" i="2"/>
  <c r="DR382" i="2"/>
  <c r="DP382" i="2"/>
  <c r="DQ382" i="2" s="1"/>
  <c r="DR370" i="2"/>
  <c r="DP370" i="2"/>
  <c r="DQ370" i="2" s="1"/>
  <c r="DR358" i="2"/>
  <c r="DP358" i="2"/>
  <c r="DQ358" i="2" s="1"/>
  <c r="DR346" i="2"/>
  <c r="DP346" i="2"/>
  <c r="DQ346" i="2" s="1"/>
  <c r="CC356" i="2"/>
  <c r="CE356" i="2" s="1"/>
  <c r="CA356" i="2"/>
  <c r="CB356" i="2" s="1"/>
  <c r="EX357" i="2"/>
  <c r="F54" i="4"/>
  <c r="F96" i="4"/>
  <c r="F111" i="4"/>
  <c r="F163" i="4"/>
  <c r="F178" i="4"/>
  <c r="AA1" i="5"/>
  <c r="V1" i="5"/>
  <c r="U1" i="5"/>
  <c r="T1" i="5"/>
  <c r="H22" i="5"/>
  <c r="S1" i="5"/>
  <c r="EH4" i="2"/>
  <c r="EI4" i="2" s="1"/>
  <c r="EH5" i="2"/>
  <c r="EI5" i="2" s="1"/>
  <c r="EH6" i="2"/>
  <c r="EI6" i="2" s="1"/>
  <c r="EH7" i="2"/>
  <c r="EI7" i="2" s="1"/>
  <c r="EI8" i="2"/>
  <c r="EI9" i="2"/>
  <c r="EI10" i="2"/>
  <c r="EI11" i="2"/>
  <c r="EI12" i="2"/>
  <c r="EI13" i="2"/>
  <c r="EI14" i="2"/>
  <c r="EI15" i="2"/>
  <c r="EI16" i="2"/>
  <c r="EH17" i="2"/>
  <c r="EI17" i="2" s="1"/>
  <c r="EH18" i="2"/>
  <c r="EI18" i="2" s="1"/>
  <c r="EH19" i="2"/>
  <c r="EI19" i="2" s="1"/>
  <c r="EH20" i="2"/>
  <c r="EI20" i="2" s="1"/>
  <c r="EI21" i="2"/>
  <c r="EI22" i="2"/>
  <c r="EI23" i="2"/>
  <c r="EI24" i="2"/>
  <c r="EI25" i="2"/>
  <c r="EI26" i="2"/>
  <c r="EI27" i="2"/>
  <c r="EI28" i="2"/>
  <c r="EI29" i="2"/>
  <c r="EI30" i="2"/>
  <c r="EI31" i="2"/>
  <c r="EI32" i="2"/>
  <c r="EI33" i="2"/>
  <c r="EI34" i="2"/>
  <c r="EI35" i="2"/>
  <c r="EI36" i="2"/>
  <c r="EI37" i="2"/>
  <c r="EI39" i="2"/>
  <c r="EH40" i="2"/>
  <c r="EI40" i="2" s="1"/>
  <c r="EH41" i="2"/>
  <c r="EI41" i="2" s="1"/>
  <c r="EH42" i="2"/>
  <c r="EI42" i="2" s="1"/>
  <c r="EH43" i="2"/>
  <c r="EI43" i="2" s="1"/>
  <c r="EI44" i="2"/>
  <c r="EI45" i="2"/>
  <c r="EI46" i="2"/>
  <c r="EI47" i="2"/>
  <c r="EI48" i="2"/>
  <c r="EI49" i="2"/>
  <c r="EI50" i="2"/>
  <c r="EI51" i="2"/>
  <c r="EH52" i="2"/>
  <c r="EI52" i="2" s="1"/>
  <c r="EH53" i="2"/>
  <c r="EI53" i="2" s="1"/>
  <c r="EH54" i="2"/>
  <c r="EI54" i="2" s="1"/>
  <c r="EH55" i="2"/>
  <c r="EI55" i="2" s="1"/>
  <c r="EI56" i="2"/>
  <c r="EI57" i="2"/>
  <c r="EI58" i="2"/>
  <c r="EI59" i="2"/>
  <c r="EI60" i="2"/>
  <c r="EI61" i="2"/>
  <c r="EI62" i="2"/>
  <c r="EI63" i="2"/>
  <c r="EH64" i="2"/>
  <c r="EI64" i="2" s="1"/>
  <c r="EH65" i="2"/>
  <c r="EI65" i="2" s="1"/>
  <c r="EH66" i="2"/>
  <c r="EI66" i="2" s="1"/>
  <c r="EH67" i="2"/>
  <c r="EI67" i="2" s="1"/>
  <c r="EI68" i="2"/>
  <c r="EI69" i="2"/>
  <c r="EI70" i="2"/>
  <c r="EI71" i="2"/>
  <c r="EI72" i="2"/>
  <c r="EI73" i="2"/>
  <c r="EI74" i="2"/>
  <c r="EI76" i="2"/>
  <c r="EH77" i="2"/>
  <c r="EI77" i="2" s="1"/>
  <c r="EH78" i="2"/>
  <c r="EI78" i="2" s="1"/>
  <c r="EH79" i="2"/>
  <c r="EI79" i="2" s="1"/>
  <c r="EH80" i="2"/>
  <c r="EI80" i="2" s="1"/>
  <c r="EI81" i="2"/>
  <c r="EI82" i="2"/>
  <c r="EI83" i="2"/>
  <c r="EI84" i="2"/>
  <c r="EI85" i="2"/>
  <c r="EI86" i="2"/>
  <c r="EI87" i="2"/>
  <c r="EI88" i="2"/>
  <c r="EH89" i="2"/>
  <c r="EI89" i="2" s="1"/>
  <c r="EH90" i="2"/>
  <c r="EI90" i="2" s="1"/>
  <c r="EH91" i="2"/>
  <c r="EI91" i="2" s="1"/>
  <c r="EH92" i="2"/>
  <c r="EI92" i="2" s="1"/>
  <c r="EI93" i="2"/>
  <c r="EI94" i="2"/>
  <c r="EI95" i="2"/>
  <c r="EI96" i="2"/>
  <c r="EI97" i="2"/>
  <c r="EI98" i="2"/>
  <c r="EI99" i="2"/>
  <c r="EI100" i="2"/>
  <c r="EI101" i="2"/>
  <c r="EH102" i="2"/>
  <c r="EI102" i="2" s="1"/>
  <c r="EH103" i="2"/>
  <c r="EI103" i="2" s="1"/>
  <c r="EH104" i="2"/>
  <c r="EI104" i="2" s="1"/>
  <c r="EI106" i="2"/>
  <c r="EI107" i="2"/>
  <c r="EI108" i="2"/>
  <c r="EI109" i="2"/>
  <c r="EI110" i="2"/>
  <c r="EI111" i="2"/>
  <c r="EI112" i="2"/>
  <c r="EH113" i="2"/>
  <c r="EI113" i="2" s="1"/>
  <c r="EH114" i="2"/>
  <c r="EI114" i="2" s="1"/>
  <c r="EH115" i="2"/>
  <c r="EI115" i="2" s="1"/>
  <c r="EH116" i="2"/>
  <c r="EI116" i="2" s="1"/>
  <c r="EI118" i="2"/>
  <c r="EI119" i="2"/>
  <c r="EI120" i="2"/>
  <c r="EI121" i="2"/>
  <c r="EI122" i="2"/>
  <c r="EI123" i="2"/>
  <c r="EI124" i="2"/>
  <c r="EH125" i="2"/>
  <c r="EI125" i="2" s="1"/>
  <c r="EH126" i="2"/>
  <c r="EI126" i="2" s="1"/>
  <c r="EH127" i="2"/>
  <c r="EI127" i="2" s="1"/>
  <c r="EH128" i="2"/>
  <c r="EI128" i="2" s="1"/>
  <c r="EI129" i="2"/>
  <c r="EI130" i="2"/>
  <c r="EI131" i="2"/>
  <c r="EI132" i="2"/>
  <c r="EI133" i="2"/>
  <c r="EI134" i="2"/>
  <c r="EI135" i="2"/>
  <c r="EI137" i="2"/>
  <c r="EH138" i="2"/>
  <c r="EI138" i="2" s="1"/>
  <c r="EH139" i="2"/>
  <c r="EI139" i="2" s="1"/>
  <c r="EH140" i="2"/>
  <c r="EI140" i="2" s="1"/>
  <c r="EH141" i="2"/>
  <c r="EI141" i="2" s="1"/>
  <c r="EI143" i="2"/>
  <c r="EI144" i="2"/>
  <c r="EI145" i="2"/>
  <c r="EI146" i="2"/>
  <c r="EI147" i="2"/>
  <c r="EI148" i="2"/>
  <c r="EI157" i="2"/>
  <c r="EI158" i="2"/>
  <c r="EI159" i="2"/>
  <c r="EI160" i="2"/>
  <c r="EI161" i="2"/>
  <c r="EI170" i="2"/>
  <c r="EI171" i="2"/>
  <c r="EI172" i="2"/>
  <c r="EI173" i="2"/>
  <c r="EI174" i="2"/>
  <c r="EI184" i="2"/>
  <c r="EI185" i="2"/>
  <c r="EI186" i="2"/>
  <c r="EI187" i="2"/>
  <c r="EH188" i="2"/>
  <c r="EI188" i="2" s="1"/>
  <c r="EH189" i="2"/>
  <c r="EI189" i="2" s="1"/>
  <c r="EH190" i="2"/>
  <c r="EI190" i="2" s="1"/>
  <c r="EH191" i="2"/>
  <c r="EI191" i="2" s="1"/>
  <c r="EI193" i="2"/>
  <c r="EI194" i="2"/>
  <c r="EI195" i="2"/>
  <c r="EI196" i="2"/>
  <c r="EI197" i="2"/>
  <c r="EI198" i="2"/>
  <c r="EI199" i="2"/>
  <c r="EH200" i="2"/>
  <c r="EI200" i="2" s="1"/>
  <c r="EH201" i="2"/>
  <c r="EI201" i="2" s="1"/>
  <c r="EH202" i="2"/>
  <c r="EI202" i="2" s="1"/>
  <c r="EH203" i="2"/>
  <c r="EI203" i="2" s="1"/>
  <c r="EI205" i="2"/>
  <c r="EI206" i="2"/>
  <c r="EI207" i="2"/>
  <c r="EI208" i="2"/>
  <c r="EI209" i="2"/>
  <c r="EI210" i="2"/>
  <c r="EI211" i="2"/>
  <c r="EH212" i="2"/>
  <c r="EI212" i="2" s="1"/>
  <c r="EH213" i="2"/>
  <c r="EI213" i="2" s="1"/>
  <c r="EH214" i="2"/>
  <c r="EI214" i="2" s="1"/>
  <c r="EH215" i="2"/>
  <c r="EI215" i="2" s="1"/>
  <c r="EI217" i="2"/>
  <c r="EI218" i="2"/>
  <c r="EI219" i="2"/>
  <c r="EI220" i="2"/>
  <c r="EI221" i="2"/>
  <c r="EI222" i="2"/>
  <c r="EI234" i="2"/>
  <c r="EH235" i="2"/>
  <c r="EI235" i="2" s="1"/>
  <c r="EH236" i="2"/>
  <c r="EI236" i="2" s="1"/>
  <c r="EH237" i="2"/>
  <c r="EI237" i="2" s="1"/>
  <c r="EH238" i="2"/>
  <c r="EI238" i="2" s="1"/>
  <c r="EI239" i="2"/>
  <c r="EI240" i="2"/>
  <c r="EI241" i="2"/>
  <c r="EI242" i="2"/>
  <c r="EI243" i="2"/>
  <c r="EI244" i="2"/>
  <c r="EI245" i="2"/>
  <c r="EI246" i="2"/>
  <c r="EH247" i="2"/>
  <c r="EI247" i="2" s="1"/>
  <c r="EH248" i="2"/>
  <c r="EI248" i="2" s="1"/>
  <c r="EH249" i="2"/>
  <c r="EI249" i="2" s="1"/>
  <c r="EH250" i="2"/>
  <c r="EI250" i="2" s="1"/>
  <c r="EI279" i="2"/>
  <c r="EH280" i="2"/>
  <c r="EI280" i="2" s="1"/>
  <c r="EH281" i="2"/>
  <c r="EI281" i="2" s="1"/>
  <c r="EH282" i="2"/>
  <c r="EI282" i="2" s="1"/>
  <c r="EH283" i="2"/>
  <c r="EI283" i="2" s="1"/>
  <c r="EI284" i="2"/>
  <c r="EI285" i="2"/>
  <c r="EI286" i="2"/>
  <c r="EI287" i="2"/>
  <c r="EI288" i="2"/>
  <c r="EI289" i="2"/>
  <c r="EI290" i="2"/>
  <c r="EI291" i="2"/>
  <c r="EI292" i="2"/>
  <c r="EI293" i="2"/>
  <c r="EI294" i="2"/>
  <c r="EH295" i="2"/>
  <c r="EI295" i="2" s="1"/>
  <c r="EH296" i="2"/>
  <c r="EI296" i="2" s="1"/>
  <c r="EH297" i="2"/>
  <c r="EI297" i="2" s="1"/>
  <c r="EH298" i="2"/>
  <c r="EI298" i="2" s="1"/>
  <c r="EI299" i="2"/>
  <c r="EI300" i="2"/>
  <c r="EI301" i="2"/>
  <c r="EI302" i="2"/>
  <c r="EI303" i="2"/>
  <c r="EI304" i="2"/>
  <c r="EI305" i="2"/>
  <c r="EI306" i="2"/>
  <c r="EH307" i="2"/>
  <c r="EI307" i="2" s="1"/>
  <c r="EH308" i="2"/>
  <c r="EI308" i="2" s="1"/>
  <c r="EH309" i="2"/>
  <c r="EI309" i="2" s="1"/>
  <c r="EH310" i="2"/>
  <c r="EI310" i="2" s="1"/>
  <c r="EI311" i="2"/>
  <c r="EI312" i="2"/>
  <c r="EI313" i="2"/>
  <c r="EI314" i="2"/>
  <c r="EI315" i="2"/>
  <c r="EI316" i="2"/>
  <c r="EI317" i="2"/>
  <c r="EI319" i="2"/>
  <c r="EI320" i="2"/>
  <c r="EI321" i="2"/>
  <c r="EI322" i="2"/>
  <c r="EI323" i="2"/>
  <c r="EI324" i="2"/>
  <c r="EI325" i="2"/>
  <c r="EI326" i="2"/>
  <c r="EI327" i="2"/>
  <c r="EI328" i="2"/>
  <c r="EI329" i="2"/>
  <c r="EI330" i="2"/>
  <c r="EI331" i="2"/>
  <c r="EI332" i="2"/>
  <c r="EI333" i="2"/>
  <c r="EI334" i="2"/>
  <c r="EI335" i="2"/>
  <c r="EI336" i="2"/>
  <c r="EI337" i="2"/>
  <c r="EI338" i="2"/>
  <c r="EI339" i="2"/>
  <c r="EI340" i="2"/>
  <c r="EI341" i="2"/>
  <c r="EI342" i="2"/>
  <c r="EI343" i="2"/>
  <c r="EI344" i="2"/>
  <c r="EI345" i="2"/>
  <c r="EI346" i="2"/>
  <c r="EI347" i="2"/>
  <c r="EI348" i="2"/>
  <c r="EI349" i="2"/>
  <c r="EI350" i="2"/>
  <c r="EI351" i="2"/>
  <c r="EI352" i="2"/>
  <c r="EI353" i="2"/>
  <c r="EI354" i="2"/>
  <c r="EI355" i="2"/>
  <c r="EI356" i="2"/>
  <c r="EI357" i="2"/>
  <c r="EI358" i="2"/>
  <c r="EI359" i="2"/>
  <c r="EI360" i="2"/>
  <c r="EI361" i="2"/>
  <c r="EI362" i="2"/>
  <c r="EI363" i="2"/>
  <c r="EI364" i="2"/>
  <c r="EI365" i="2"/>
  <c r="EI366" i="2"/>
  <c r="EI367" i="2"/>
  <c r="EI368" i="2"/>
  <c r="EI369" i="2"/>
  <c r="EI370" i="2"/>
  <c r="EI371" i="2"/>
  <c r="EI372" i="2"/>
  <c r="EI373" i="2"/>
  <c r="EI374" i="2"/>
  <c r="EI375" i="2"/>
  <c r="EI376" i="2"/>
  <c r="EI377" i="2"/>
  <c r="EI378" i="2"/>
  <c r="EI379" i="2"/>
  <c r="EI380" i="2"/>
  <c r="EI381" i="2"/>
  <c r="EI382" i="2"/>
  <c r="EI383" i="2"/>
  <c r="EI384" i="2"/>
  <c r="EI385" i="2"/>
  <c r="EI386" i="2"/>
  <c r="EI387" i="2"/>
  <c r="EI388" i="2"/>
  <c r="EI389" i="2"/>
  <c r="EI390" i="2"/>
  <c r="EI392" i="2"/>
  <c r="EH393" i="2"/>
  <c r="EI393" i="2" s="1"/>
  <c r="EH394" i="2"/>
  <c r="EI394" i="2" s="1"/>
  <c r="EI395" i="2"/>
  <c r="EI396" i="2"/>
  <c r="EI397" i="2"/>
  <c r="EI398" i="2"/>
  <c r="EI399" i="2"/>
  <c r="EI400" i="2"/>
  <c r="EI401" i="2"/>
  <c r="EI402" i="2"/>
  <c r="EI403" i="2"/>
  <c r="EH404" i="2"/>
  <c r="EI404" i="2" s="1"/>
  <c r="EH405" i="2"/>
  <c r="EI405" i="2" s="1"/>
  <c r="EI406" i="2"/>
  <c r="EI407" i="2"/>
  <c r="EI408" i="2"/>
  <c r="EI409" i="2"/>
  <c r="EI410" i="2"/>
  <c r="EI411" i="2"/>
  <c r="EI412" i="2"/>
  <c r="EI413" i="2"/>
  <c r="EI414" i="2"/>
  <c r="EI415" i="2"/>
  <c r="EH416" i="2"/>
  <c r="EI416" i="2" s="1"/>
  <c r="EH417" i="2"/>
  <c r="EI417" i="2" s="1"/>
  <c r="EI418" i="2"/>
  <c r="EI419" i="2"/>
  <c r="EI420" i="2"/>
  <c r="EI421" i="2"/>
  <c r="EI422" i="2"/>
  <c r="EI423" i="2"/>
  <c r="EI424" i="2"/>
  <c r="EI425" i="2"/>
  <c r="EI426" i="2"/>
  <c r="EI427" i="2"/>
  <c r="EI432" i="2"/>
  <c r="EI433" i="2"/>
  <c r="EI434" i="2"/>
  <c r="EI435" i="2"/>
  <c r="EI436" i="2"/>
  <c r="EI437" i="2"/>
  <c r="EI438" i="2"/>
  <c r="EI439" i="2"/>
  <c r="EI440" i="2"/>
  <c r="EI441" i="2"/>
  <c r="EI442" i="2"/>
  <c r="EI443" i="2"/>
  <c r="EI444" i="2"/>
  <c r="EI445" i="2"/>
  <c r="EI446" i="2"/>
  <c r="EI447" i="2"/>
  <c r="EI448" i="2"/>
  <c r="EI449" i="2"/>
  <c r="EI450" i="2"/>
  <c r="EI451" i="2"/>
  <c r="EI452" i="2"/>
  <c r="EH453" i="2"/>
  <c r="EI453" i="2" s="1"/>
  <c r="EH454" i="2"/>
  <c r="EI454" i="2" s="1"/>
  <c r="EH455" i="2"/>
  <c r="EI455" i="2" s="1"/>
  <c r="EI505" i="2"/>
  <c r="EI506" i="2"/>
  <c r="EI508" i="2"/>
  <c r="EI509" i="2"/>
  <c r="EI510" i="2"/>
  <c r="EI511" i="2"/>
  <c r="EI514" i="2"/>
  <c r="EI518" i="2"/>
  <c r="EI533" i="2"/>
  <c r="EI579" i="2"/>
  <c r="EI580" i="2"/>
  <c r="EI581" i="2"/>
  <c r="EI582" i="2"/>
  <c r="EI583" i="2"/>
  <c r="EI584" i="2"/>
  <c r="EI585" i="2"/>
  <c r="EI586" i="2"/>
  <c r="EI587" i="2"/>
  <c r="EI588" i="2"/>
  <c r="EI589" i="2"/>
  <c r="EI590" i="2"/>
  <c r="EJ103" i="2"/>
  <c r="EJ104" i="2"/>
  <c r="BR421" i="2"/>
  <c r="BR422" i="2"/>
  <c r="BR423" i="2"/>
  <c r="BR424" i="2"/>
  <c r="BR425" i="2"/>
  <c r="BR426" i="2"/>
  <c r="BR446" i="2"/>
  <c r="BR447" i="2"/>
  <c r="BR448" i="2"/>
  <c r="BR449" i="2"/>
  <c r="BR450" i="2"/>
  <c r="BR451" i="2"/>
  <c r="BQ454" i="2"/>
  <c r="BR454" i="2" s="1"/>
  <c r="BR434" i="2"/>
  <c r="BR435" i="2"/>
  <c r="BR436" i="2"/>
  <c r="BR437" i="2"/>
  <c r="BR438" i="2"/>
  <c r="F2" i="1"/>
  <c r="C27" i="1"/>
  <c r="X6" i="1" s="1"/>
  <c r="EX3" i="2"/>
  <c r="EX4" i="2"/>
  <c r="EX5" i="2"/>
  <c r="EX6" i="2"/>
  <c r="EX7" i="2"/>
  <c r="EX8" i="2"/>
  <c r="EX9" i="2"/>
  <c r="EX10" i="2"/>
  <c r="EX11" i="2"/>
  <c r="EX12" i="2"/>
  <c r="EX13" i="2"/>
  <c r="EX14" i="2"/>
  <c r="EX15" i="2"/>
  <c r="EX16" i="2"/>
  <c r="EX28" i="2"/>
  <c r="EX29" i="2"/>
  <c r="EX30" i="2"/>
  <c r="EX31" i="2"/>
  <c r="EX32" i="2"/>
  <c r="EX33" i="2"/>
  <c r="EX34" i="2"/>
  <c r="EX35" i="2"/>
  <c r="EX36" i="2"/>
  <c r="EX37" i="2"/>
  <c r="EX39" i="2"/>
  <c r="EX41" i="2"/>
  <c r="EX42" i="2"/>
  <c r="EX43" i="2"/>
  <c r="EX44" i="2"/>
  <c r="EX45" i="2"/>
  <c r="EX46" i="2"/>
  <c r="EX47" i="2"/>
  <c r="FU47" i="2" s="1"/>
  <c r="EX48" i="2"/>
  <c r="EX49" i="2"/>
  <c r="EX50" i="2"/>
  <c r="EX51" i="2"/>
  <c r="EX52" i="2"/>
  <c r="EX53" i="2"/>
  <c r="EX54" i="2"/>
  <c r="EX55" i="2"/>
  <c r="EX56" i="2"/>
  <c r="EX57" i="2"/>
  <c r="EX58" i="2"/>
  <c r="EX59" i="2"/>
  <c r="EX60" i="2"/>
  <c r="EX61" i="2"/>
  <c r="EX62" i="2"/>
  <c r="EX63" i="2"/>
  <c r="EX64" i="2"/>
  <c r="EX65" i="2"/>
  <c r="EX66" i="2"/>
  <c r="EX67" i="2"/>
  <c r="EX68" i="2"/>
  <c r="EX69" i="2"/>
  <c r="EX70" i="2"/>
  <c r="EX71" i="2"/>
  <c r="EX72" i="2"/>
  <c r="EX73" i="2"/>
  <c r="EX74" i="2"/>
  <c r="EX76" i="2"/>
  <c r="EX86" i="2"/>
  <c r="EX87" i="2"/>
  <c r="EX88" i="2"/>
  <c r="EX89" i="2"/>
  <c r="EX90" i="2"/>
  <c r="EX91" i="2"/>
  <c r="EX92" i="2"/>
  <c r="EX93" i="2"/>
  <c r="EX95" i="2"/>
  <c r="EX96" i="2"/>
  <c r="EX97" i="2"/>
  <c r="EX98" i="2"/>
  <c r="EX99" i="2"/>
  <c r="EX100" i="2"/>
  <c r="EX101" i="2"/>
  <c r="EX102" i="2"/>
  <c r="EX103" i="2"/>
  <c r="EX104" i="2"/>
  <c r="EX105" i="2"/>
  <c r="EX106" i="2"/>
  <c r="EX107" i="2"/>
  <c r="EX108" i="2"/>
  <c r="EX109" i="2"/>
  <c r="EX110" i="2"/>
  <c r="EX111" i="2"/>
  <c r="EX116" i="2"/>
  <c r="EX117" i="2"/>
  <c r="EX118" i="2"/>
  <c r="EX119" i="2"/>
  <c r="EX120" i="2"/>
  <c r="EX121" i="2"/>
  <c r="EX122" i="2"/>
  <c r="EX123" i="2"/>
  <c r="EX124" i="2"/>
  <c r="EX133" i="2"/>
  <c r="EX134" i="2"/>
  <c r="EX135" i="2"/>
  <c r="EX137" i="2"/>
  <c r="EX138" i="2"/>
  <c r="EX139" i="2"/>
  <c r="EX140" i="2"/>
  <c r="EX141" i="2"/>
  <c r="EX142" i="2"/>
  <c r="EX144" i="2"/>
  <c r="EX145" i="2"/>
  <c r="EX146" i="2"/>
  <c r="EX147" i="2"/>
  <c r="EX148" i="2"/>
  <c r="EX161" i="2"/>
  <c r="EX174" i="2"/>
  <c r="EX184" i="2"/>
  <c r="EX185" i="2"/>
  <c r="EX186" i="2"/>
  <c r="EX187" i="2"/>
  <c r="EX199" i="2"/>
  <c r="EX206" i="2"/>
  <c r="EX207" i="2"/>
  <c r="EX208" i="2"/>
  <c r="EX209" i="2"/>
  <c r="EX210" i="2"/>
  <c r="EX211" i="2"/>
  <c r="EX212" i="2"/>
  <c r="EX213" i="2"/>
  <c r="EX214" i="2"/>
  <c r="EX215" i="2"/>
  <c r="EX216" i="2"/>
  <c r="EX217" i="2"/>
  <c r="EX219" i="2"/>
  <c r="EX220" i="2"/>
  <c r="EX221" i="2"/>
  <c r="EX222" i="2"/>
  <c r="EX234" i="2"/>
  <c r="EX235" i="2"/>
  <c r="EX236" i="2"/>
  <c r="EX237" i="2"/>
  <c r="EX238" i="2"/>
  <c r="EX239" i="2"/>
  <c r="EX240" i="2"/>
  <c r="EX241" i="2"/>
  <c r="EX242" i="2"/>
  <c r="EX243" i="2"/>
  <c r="EX244" i="2"/>
  <c r="EX245" i="2"/>
  <c r="EX246" i="2"/>
  <c r="EX247" i="2"/>
  <c r="EX248" i="2"/>
  <c r="EX249" i="2"/>
  <c r="EX250" i="2"/>
  <c r="EX251" i="2"/>
  <c r="EX252" i="2"/>
  <c r="EX253" i="2"/>
  <c r="EX254" i="2"/>
  <c r="EX255" i="2"/>
  <c r="EX256" i="2"/>
  <c r="EX257" i="2"/>
  <c r="EX279" i="2"/>
  <c r="EX280" i="2"/>
  <c r="EX281" i="2"/>
  <c r="EX282" i="2"/>
  <c r="EX283" i="2"/>
  <c r="EX284" i="2"/>
  <c r="EX285" i="2"/>
  <c r="EX286" i="2"/>
  <c r="EX287" i="2"/>
  <c r="EX288" i="2"/>
  <c r="EX289" i="2"/>
  <c r="EX290" i="2"/>
  <c r="EX291" i="2"/>
  <c r="EX292" i="2"/>
  <c r="EX293" i="2"/>
  <c r="EX294" i="2"/>
  <c r="EX295" i="2"/>
  <c r="EX296" i="2"/>
  <c r="EX297" i="2"/>
  <c r="EX298" i="2"/>
  <c r="EX299" i="2"/>
  <c r="EX300" i="2"/>
  <c r="EX301" i="2"/>
  <c r="EX302" i="2"/>
  <c r="EX303" i="2"/>
  <c r="EX304" i="2"/>
  <c r="EX305" i="2"/>
  <c r="EX306" i="2"/>
  <c r="EX310" i="2"/>
  <c r="EX311" i="2"/>
  <c r="EX312" i="2"/>
  <c r="EX313" i="2"/>
  <c r="EX314" i="2"/>
  <c r="EX315" i="2"/>
  <c r="EX316" i="2"/>
  <c r="EX317" i="2"/>
  <c r="EX319" i="2"/>
  <c r="EX320" i="2"/>
  <c r="EX321" i="2"/>
  <c r="EX322" i="2"/>
  <c r="EX323" i="2"/>
  <c r="EX324" i="2"/>
  <c r="EX325" i="2"/>
  <c r="EX326" i="2"/>
  <c r="EX327" i="2"/>
  <c r="EX328" i="2"/>
  <c r="EX329" i="2"/>
  <c r="EX330" i="2"/>
  <c r="EX331" i="2"/>
  <c r="EX332" i="2"/>
  <c r="EX333" i="2"/>
  <c r="EX334" i="2"/>
  <c r="EX335" i="2"/>
  <c r="EX336" i="2"/>
  <c r="EX337" i="2"/>
  <c r="EX338" i="2"/>
  <c r="EX339" i="2"/>
  <c r="EX340" i="2"/>
  <c r="EX341" i="2"/>
  <c r="EX342" i="2"/>
  <c r="EX343" i="2"/>
  <c r="EX344" i="2"/>
  <c r="EX345" i="2"/>
  <c r="EX346" i="2"/>
  <c r="EX347" i="2"/>
  <c r="EX348" i="2"/>
  <c r="EX349" i="2"/>
  <c r="EX350" i="2"/>
  <c r="EX351" i="2"/>
  <c r="EX352" i="2"/>
  <c r="EX353" i="2"/>
  <c r="EX354" i="2"/>
  <c r="EX355" i="2"/>
  <c r="EX356" i="2"/>
  <c r="EX358" i="2"/>
  <c r="EX359" i="2"/>
  <c r="EX360" i="2"/>
  <c r="EX361" i="2"/>
  <c r="EX362" i="2"/>
  <c r="EX363" i="2"/>
  <c r="EX364" i="2"/>
  <c r="EX365" i="2"/>
  <c r="EX366" i="2"/>
  <c r="EX367" i="2"/>
  <c r="EX373" i="2"/>
  <c r="EX374" i="2"/>
  <c r="EX375" i="2"/>
  <c r="EX376" i="2"/>
  <c r="EX377" i="2"/>
  <c r="EX378" i="2"/>
  <c r="EX379" i="2"/>
  <c r="EX380" i="2"/>
  <c r="EX381" i="2"/>
  <c r="EX382" i="2"/>
  <c r="EX383" i="2"/>
  <c r="EX384" i="2"/>
  <c r="EX385" i="2"/>
  <c r="EX386" i="2"/>
  <c r="EX387" i="2"/>
  <c r="EX388" i="2"/>
  <c r="EX389" i="2"/>
  <c r="EX390" i="2"/>
  <c r="EX392" i="2"/>
  <c r="EX393" i="2"/>
  <c r="EX394" i="2"/>
  <c r="EX395" i="2"/>
  <c r="EX396" i="2"/>
  <c r="EX397" i="2"/>
  <c r="EX398" i="2"/>
  <c r="EX399" i="2"/>
  <c r="EX400" i="2"/>
  <c r="EX401" i="2"/>
  <c r="EX402" i="2"/>
  <c r="EX403" i="2"/>
  <c r="EX404" i="2"/>
  <c r="EX405" i="2"/>
  <c r="EX406" i="2"/>
  <c r="EX407" i="2"/>
  <c r="EX408" i="2"/>
  <c r="EX409" i="2"/>
  <c r="EX410" i="2"/>
  <c r="EX411" i="2"/>
  <c r="EX412" i="2"/>
  <c r="EX413" i="2"/>
  <c r="EX414" i="2"/>
  <c r="EX415" i="2"/>
  <c r="EX416" i="2"/>
  <c r="EX417" i="2"/>
  <c r="EX418" i="2"/>
  <c r="EX419" i="2"/>
  <c r="EX420" i="2"/>
  <c r="EX421" i="2"/>
  <c r="EX422" i="2"/>
  <c r="EX423" i="2"/>
  <c r="EX424" i="2"/>
  <c r="EX425" i="2"/>
  <c r="EX426" i="2"/>
  <c r="EX427" i="2"/>
  <c r="EX428" i="2"/>
  <c r="EX429" i="2"/>
  <c r="EX430" i="2"/>
  <c r="EX431" i="2"/>
  <c r="EX433" i="2"/>
  <c r="EX434" i="2"/>
  <c r="EX435" i="2"/>
  <c r="EX436" i="2"/>
  <c r="EX437" i="2"/>
  <c r="EX438" i="2"/>
  <c r="EX439" i="2"/>
  <c r="EX451" i="2"/>
  <c r="EX452" i="2"/>
  <c r="EX505" i="2"/>
  <c r="EX506" i="2"/>
  <c r="EX507" i="2"/>
  <c r="EX508" i="2"/>
  <c r="EX509" i="2"/>
  <c r="EX510" i="2"/>
  <c r="EX511" i="2"/>
  <c r="EX512" i="2"/>
  <c r="EX513" i="2"/>
  <c r="EX514" i="2"/>
  <c r="EX515" i="2"/>
  <c r="EX518" i="2"/>
  <c r="EX533" i="2"/>
  <c r="FU539" i="2"/>
  <c r="EX579" i="2"/>
  <c r="EX580" i="2"/>
  <c r="EX581" i="2"/>
  <c r="EX582" i="2"/>
  <c r="EX583" i="2"/>
  <c r="EX584" i="2"/>
  <c r="EX585" i="2"/>
  <c r="EX586" i="2"/>
  <c r="EX587" i="2"/>
  <c r="EX588" i="2"/>
  <c r="EX589" i="2"/>
  <c r="EX590" i="2"/>
  <c r="ES3" i="2"/>
  <c r="ES4" i="2"/>
  <c r="ES5" i="2"/>
  <c r="ES6" i="2"/>
  <c r="ES7" i="2"/>
  <c r="ES8" i="2"/>
  <c r="ES9" i="2"/>
  <c r="ES10" i="2"/>
  <c r="ES11" i="2"/>
  <c r="ES12" i="2"/>
  <c r="ES13" i="2"/>
  <c r="ES14" i="2"/>
  <c r="ES15" i="2"/>
  <c r="ES16" i="2"/>
  <c r="ES17" i="2"/>
  <c r="ES18" i="2"/>
  <c r="ES19" i="2"/>
  <c r="ES20" i="2"/>
  <c r="ES21" i="2"/>
  <c r="ES22" i="2"/>
  <c r="ES23" i="2"/>
  <c r="ES24" i="2"/>
  <c r="ES25" i="2"/>
  <c r="ES26" i="2"/>
  <c r="ES27" i="2"/>
  <c r="ES28" i="2"/>
  <c r="ES29" i="2"/>
  <c r="ES30" i="2"/>
  <c r="ES31" i="2"/>
  <c r="ES32" i="2"/>
  <c r="ES33" i="2"/>
  <c r="ES34" i="2"/>
  <c r="ES35" i="2"/>
  <c r="ES36" i="2"/>
  <c r="ES37" i="2"/>
  <c r="ES39" i="2"/>
  <c r="ES40" i="2"/>
  <c r="ES41" i="2"/>
  <c r="ES42" i="2"/>
  <c r="ES43" i="2"/>
  <c r="ES44" i="2"/>
  <c r="ES45" i="2"/>
  <c r="ES46" i="2"/>
  <c r="ES47" i="2"/>
  <c r="ES48" i="2"/>
  <c r="ES49" i="2"/>
  <c r="ES50" i="2"/>
  <c r="ES51" i="2"/>
  <c r="ES52" i="2"/>
  <c r="ES53" i="2"/>
  <c r="ES54" i="2"/>
  <c r="ES55" i="2"/>
  <c r="ES56" i="2"/>
  <c r="ES57" i="2"/>
  <c r="ES58" i="2"/>
  <c r="ES59" i="2"/>
  <c r="ES60" i="2"/>
  <c r="ES61" i="2"/>
  <c r="ES62" i="2"/>
  <c r="ES63" i="2"/>
  <c r="ES64" i="2"/>
  <c r="ES65" i="2"/>
  <c r="ES66" i="2"/>
  <c r="ES67" i="2"/>
  <c r="ES68" i="2"/>
  <c r="ES69" i="2"/>
  <c r="ES70" i="2"/>
  <c r="ES71" i="2"/>
  <c r="ES72" i="2"/>
  <c r="ES73" i="2"/>
  <c r="ES74" i="2"/>
  <c r="ES76" i="2"/>
  <c r="ES77" i="2"/>
  <c r="ES78" i="2"/>
  <c r="ES79" i="2"/>
  <c r="ES80" i="2"/>
  <c r="ES81" i="2"/>
  <c r="ES82" i="2"/>
  <c r="ES83" i="2"/>
  <c r="ES84" i="2"/>
  <c r="ES85" i="2"/>
  <c r="ES86" i="2"/>
  <c r="ES87" i="2"/>
  <c r="ES88" i="2"/>
  <c r="ES89" i="2"/>
  <c r="ES90" i="2"/>
  <c r="ES91" i="2"/>
  <c r="ES92" i="2"/>
  <c r="ES93" i="2"/>
  <c r="ES94" i="2"/>
  <c r="ES95" i="2"/>
  <c r="ES96" i="2"/>
  <c r="ES97" i="2"/>
  <c r="ES98" i="2"/>
  <c r="ES99" i="2"/>
  <c r="ES100" i="2"/>
  <c r="ES101" i="2"/>
  <c r="ES102" i="2"/>
  <c r="ES103" i="2"/>
  <c r="ES104" i="2"/>
  <c r="ES105" i="2"/>
  <c r="ES106" i="2"/>
  <c r="ES107" i="2"/>
  <c r="ES108" i="2"/>
  <c r="ES109" i="2"/>
  <c r="ES110" i="2"/>
  <c r="ES111" i="2"/>
  <c r="ES114" i="2"/>
  <c r="ES115" i="2"/>
  <c r="ES116" i="2"/>
  <c r="ES117" i="2"/>
  <c r="ES118" i="2"/>
  <c r="ES119" i="2"/>
  <c r="ES120" i="2"/>
  <c r="ES121" i="2"/>
  <c r="ES122" i="2"/>
  <c r="ES123" i="2"/>
  <c r="ES124" i="2"/>
  <c r="ES125" i="2"/>
  <c r="ES126" i="2"/>
  <c r="ES127" i="2"/>
  <c r="ES128" i="2"/>
  <c r="ES129" i="2"/>
  <c r="ES130" i="2"/>
  <c r="ES131" i="2"/>
  <c r="ES132" i="2"/>
  <c r="ES133" i="2"/>
  <c r="ES134" i="2"/>
  <c r="ES135" i="2"/>
  <c r="ES137" i="2"/>
  <c r="ES138" i="2"/>
  <c r="ES139" i="2"/>
  <c r="ES140" i="2"/>
  <c r="ES141" i="2"/>
  <c r="ES142" i="2"/>
  <c r="ES143" i="2"/>
  <c r="ES144" i="2"/>
  <c r="ES145" i="2"/>
  <c r="ES146" i="2"/>
  <c r="ES147" i="2"/>
  <c r="ES148" i="2"/>
  <c r="ES149" i="2"/>
  <c r="ES150" i="2"/>
  <c r="ES151" i="2"/>
  <c r="ES152" i="2"/>
  <c r="ES153" i="2"/>
  <c r="ES154" i="2"/>
  <c r="ES155" i="2"/>
  <c r="ES156" i="2"/>
  <c r="ES157" i="2"/>
  <c r="ES158" i="2"/>
  <c r="ES159" i="2"/>
  <c r="ES160" i="2"/>
  <c r="ES161" i="2"/>
  <c r="ES162" i="2"/>
  <c r="ES163" i="2"/>
  <c r="ES164" i="2"/>
  <c r="ES165" i="2"/>
  <c r="ES166" i="2"/>
  <c r="ES167" i="2"/>
  <c r="ES168" i="2"/>
  <c r="ES169" i="2"/>
  <c r="ES170" i="2"/>
  <c r="ES171" i="2"/>
  <c r="ES172" i="2"/>
  <c r="ES173" i="2"/>
  <c r="ES174" i="2"/>
  <c r="ES175" i="2"/>
  <c r="ES176" i="2"/>
  <c r="ES177" i="2"/>
  <c r="ES178" i="2"/>
  <c r="ES180" i="2"/>
  <c r="ES181" i="2"/>
  <c r="ES182" i="2"/>
  <c r="ES183" i="2"/>
  <c r="ES184" i="2"/>
  <c r="ES185" i="2"/>
  <c r="ES186" i="2"/>
  <c r="ES187" i="2"/>
  <c r="ES188" i="2"/>
  <c r="ES189" i="2"/>
  <c r="ES190" i="2"/>
  <c r="ES191" i="2"/>
  <c r="ES192" i="2"/>
  <c r="ES193" i="2"/>
  <c r="ES194" i="2"/>
  <c r="ES195" i="2"/>
  <c r="ES196" i="2"/>
  <c r="ES197" i="2"/>
  <c r="ES198" i="2"/>
  <c r="ES199" i="2"/>
  <c r="ES200" i="2"/>
  <c r="ES201" i="2"/>
  <c r="ES202" i="2"/>
  <c r="ES203" i="2"/>
  <c r="ES204" i="2"/>
  <c r="ES205" i="2"/>
  <c r="ES206" i="2"/>
  <c r="ES207" i="2"/>
  <c r="ES208" i="2"/>
  <c r="ES209" i="2"/>
  <c r="ES210" i="2"/>
  <c r="ES211" i="2"/>
  <c r="ES212" i="2"/>
  <c r="ES213" i="2"/>
  <c r="ES214" i="2"/>
  <c r="ES215" i="2"/>
  <c r="ES216" i="2"/>
  <c r="ES217" i="2"/>
  <c r="ES218" i="2"/>
  <c r="ES219" i="2"/>
  <c r="ES220" i="2"/>
  <c r="ES221" i="2"/>
  <c r="ES222" i="2"/>
  <c r="ES234" i="2"/>
  <c r="ES235" i="2"/>
  <c r="ES236" i="2"/>
  <c r="ES237" i="2"/>
  <c r="ES238" i="2"/>
  <c r="ES239" i="2"/>
  <c r="ES240" i="2"/>
  <c r="ES241" i="2"/>
  <c r="ES242" i="2"/>
  <c r="ES243" i="2"/>
  <c r="ES244" i="2"/>
  <c r="ES245" i="2"/>
  <c r="ES246" i="2"/>
  <c r="ES247" i="2"/>
  <c r="ES248" i="2"/>
  <c r="ES249" i="2"/>
  <c r="ES250" i="2"/>
  <c r="ES251" i="2"/>
  <c r="ES252" i="2"/>
  <c r="ES253" i="2"/>
  <c r="ES254" i="2"/>
  <c r="ES255" i="2"/>
  <c r="ES256" i="2"/>
  <c r="ES257" i="2"/>
  <c r="ES279" i="2"/>
  <c r="ES280" i="2"/>
  <c r="ES281" i="2"/>
  <c r="ES282" i="2"/>
  <c r="ES283" i="2"/>
  <c r="ES284" i="2"/>
  <c r="ES285" i="2"/>
  <c r="ES286" i="2"/>
  <c r="ES287" i="2"/>
  <c r="ES288" i="2"/>
  <c r="ES289" i="2"/>
  <c r="ES290" i="2"/>
  <c r="ES291" i="2"/>
  <c r="ES292" i="2"/>
  <c r="ES293" i="2"/>
  <c r="ES294" i="2"/>
  <c r="ES295" i="2"/>
  <c r="ES296" i="2"/>
  <c r="ES297" i="2"/>
  <c r="ES298" i="2"/>
  <c r="ES299" i="2"/>
  <c r="ES300" i="2"/>
  <c r="ES301" i="2"/>
  <c r="ES302" i="2"/>
  <c r="ES303" i="2"/>
  <c r="ES304" i="2"/>
  <c r="ES305" i="2"/>
  <c r="ES306" i="2"/>
  <c r="ES307" i="2"/>
  <c r="ES308" i="2"/>
  <c r="ES309" i="2"/>
  <c r="ES310" i="2"/>
  <c r="ES311" i="2"/>
  <c r="ES312" i="2"/>
  <c r="ES313" i="2"/>
  <c r="ES314" i="2"/>
  <c r="ES315" i="2"/>
  <c r="ES316" i="2"/>
  <c r="ES317" i="2"/>
  <c r="ES319" i="2"/>
  <c r="ES320" i="2"/>
  <c r="ES321" i="2"/>
  <c r="ES322" i="2"/>
  <c r="ES323" i="2"/>
  <c r="ES324" i="2"/>
  <c r="ES325" i="2"/>
  <c r="ES326" i="2"/>
  <c r="ES327" i="2"/>
  <c r="ES328" i="2"/>
  <c r="ES329" i="2"/>
  <c r="ES330" i="2"/>
  <c r="ES331" i="2"/>
  <c r="ES332" i="2"/>
  <c r="ES333" i="2"/>
  <c r="ES334" i="2"/>
  <c r="ES335" i="2"/>
  <c r="ES336" i="2"/>
  <c r="ES337" i="2"/>
  <c r="ES338" i="2"/>
  <c r="ES339" i="2"/>
  <c r="ES340" i="2"/>
  <c r="ES341" i="2"/>
  <c r="ES342" i="2"/>
  <c r="ES343" i="2"/>
  <c r="ES344" i="2"/>
  <c r="ES345" i="2"/>
  <c r="ES346" i="2"/>
  <c r="ES347" i="2"/>
  <c r="ES348" i="2"/>
  <c r="ES349" i="2"/>
  <c r="ES350" i="2"/>
  <c r="ES351" i="2"/>
  <c r="ES352" i="2"/>
  <c r="ES353" i="2"/>
  <c r="ES354" i="2"/>
  <c r="ES355" i="2"/>
  <c r="ES356" i="2"/>
  <c r="ES357" i="2"/>
  <c r="ES358" i="2"/>
  <c r="ES359" i="2"/>
  <c r="ES360" i="2"/>
  <c r="ES361" i="2"/>
  <c r="ES362" i="2"/>
  <c r="ES363" i="2"/>
  <c r="ES364" i="2"/>
  <c r="ES365" i="2"/>
  <c r="ES366" i="2"/>
  <c r="ES367" i="2"/>
  <c r="ES368" i="2"/>
  <c r="ES369" i="2"/>
  <c r="ES370" i="2"/>
  <c r="ES371" i="2"/>
  <c r="ES372" i="2"/>
  <c r="ES373" i="2"/>
  <c r="ES374" i="2"/>
  <c r="ES375" i="2"/>
  <c r="ES376" i="2"/>
  <c r="ES377" i="2"/>
  <c r="ES378" i="2"/>
  <c r="ES379" i="2"/>
  <c r="ES380" i="2"/>
  <c r="ES381" i="2"/>
  <c r="ES382" i="2"/>
  <c r="ES383" i="2"/>
  <c r="ES384" i="2"/>
  <c r="ES385" i="2"/>
  <c r="ES386" i="2"/>
  <c r="ES387" i="2"/>
  <c r="ES388" i="2"/>
  <c r="ES389" i="2"/>
  <c r="ES390" i="2"/>
  <c r="ES392" i="2"/>
  <c r="ES393" i="2"/>
  <c r="ES394" i="2"/>
  <c r="ES395" i="2"/>
  <c r="ES396" i="2"/>
  <c r="ES397" i="2"/>
  <c r="ES398" i="2"/>
  <c r="ES399" i="2"/>
  <c r="ES400" i="2"/>
  <c r="ES401" i="2"/>
  <c r="ES402" i="2"/>
  <c r="ES403" i="2"/>
  <c r="ES404" i="2"/>
  <c r="ES405" i="2"/>
  <c r="ES406" i="2"/>
  <c r="ES407" i="2"/>
  <c r="ES408" i="2"/>
  <c r="ES409" i="2"/>
  <c r="ES410" i="2"/>
  <c r="ES411" i="2"/>
  <c r="ES412" i="2"/>
  <c r="ES413" i="2"/>
  <c r="ES414" i="2"/>
  <c r="ES415" i="2"/>
  <c r="ES416" i="2"/>
  <c r="ES417" i="2"/>
  <c r="ES418" i="2"/>
  <c r="ES419" i="2"/>
  <c r="ES420" i="2"/>
  <c r="ES421" i="2"/>
  <c r="ES422" i="2"/>
  <c r="ES423" i="2"/>
  <c r="ES424" i="2"/>
  <c r="ES425" i="2"/>
  <c r="ES426" i="2"/>
  <c r="ES427" i="2"/>
  <c r="ES428" i="2"/>
  <c r="ES429" i="2"/>
  <c r="ES430" i="2"/>
  <c r="ES431" i="2"/>
  <c r="ES432" i="2"/>
  <c r="ES433" i="2"/>
  <c r="ES434" i="2"/>
  <c r="ES435" i="2"/>
  <c r="ES436" i="2"/>
  <c r="ES437" i="2"/>
  <c r="ES438" i="2"/>
  <c r="ES439" i="2"/>
  <c r="ES440" i="2"/>
  <c r="ES441" i="2"/>
  <c r="ES442" i="2"/>
  <c r="ES443" i="2"/>
  <c r="ES444" i="2"/>
  <c r="ES445" i="2"/>
  <c r="ES446" i="2"/>
  <c r="ES447" i="2"/>
  <c r="ES448" i="2"/>
  <c r="ES449" i="2"/>
  <c r="ES450" i="2"/>
  <c r="ES451" i="2"/>
  <c r="ES452" i="2"/>
  <c r="ES453" i="2"/>
  <c r="ES454" i="2"/>
  <c r="ES455" i="2"/>
  <c r="ES456" i="2"/>
  <c r="ES457" i="2"/>
  <c r="ES458" i="2"/>
  <c r="ES459" i="2"/>
  <c r="ES460" i="2"/>
  <c r="ES461" i="2"/>
  <c r="ES462" i="2"/>
  <c r="ES463" i="2"/>
  <c r="ES505" i="2"/>
  <c r="ES506" i="2"/>
  <c r="ES507" i="2"/>
  <c r="ES508" i="2"/>
  <c r="ES509" i="2"/>
  <c r="ES510" i="2"/>
  <c r="ES511" i="2"/>
  <c r="ES512" i="2"/>
  <c r="ES513" i="2"/>
  <c r="ES514" i="2"/>
  <c r="ES515" i="2"/>
  <c r="ES518" i="2"/>
  <c r="ES533" i="2"/>
  <c r="ES534" i="2"/>
  <c r="ES535" i="2"/>
  <c r="ES536" i="2"/>
  <c r="ES537" i="2"/>
  <c r="ES538" i="2"/>
  <c r="ES539" i="2"/>
  <c r="ES540" i="2"/>
  <c r="ES541" i="2"/>
  <c r="ES542" i="2"/>
  <c r="ES579" i="2"/>
  <c r="ES580" i="2"/>
  <c r="ES581" i="2"/>
  <c r="ES582" i="2"/>
  <c r="ES583" i="2"/>
  <c r="ES584" i="2"/>
  <c r="ES585" i="2"/>
  <c r="ES586" i="2"/>
  <c r="ES587" i="2"/>
  <c r="ES588" i="2"/>
  <c r="ES589" i="2"/>
  <c r="ES590" i="2"/>
  <c r="EI3" i="2"/>
  <c r="EB3" i="2"/>
  <c r="EB4" i="2"/>
  <c r="C23" i="1" s="1"/>
  <c r="C15" i="14" s="1"/>
  <c r="EB5" i="2"/>
  <c r="EB6" i="2"/>
  <c r="EB7" i="2"/>
  <c r="EB8" i="2"/>
  <c r="EB9" i="2"/>
  <c r="EB10" i="2"/>
  <c r="EB11" i="2"/>
  <c r="EB12" i="2"/>
  <c r="EB13" i="2"/>
  <c r="EB14" i="2"/>
  <c r="EB15" i="2"/>
  <c r="EB16" i="2"/>
  <c r="EB17" i="2"/>
  <c r="EB18" i="2"/>
  <c r="EB19" i="2"/>
  <c r="EB20" i="2"/>
  <c r="EB21" i="2"/>
  <c r="EB22" i="2"/>
  <c r="EB23" i="2"/>
  <c r="EB24" i="2"/>
  <c r="EB25" i="2"/>
  <c r="EB26" i="2"/>
  <c r="EB27" i="2"/>
  <c r="EB28" i="2"/>
  <c r="EB29" i="2"/>
  <c r="EB30" i="2"/>
  <c r="EB31" i="2"/>
  <c r="EB32" i="2"/>
  <c r="EB33" i="2"/>
  <c r="EB34" i="2"/>
  <c r="EB35" i="2"/>
  <c r="EB36" i="2"/>
  <c r="EB37" i="2"/>
  <c r="EB39" i="2"/>
  <c r="EA40" i="2"/>
  <c r="EB40" i="2" s="1"/>
  <c r="EA41" i="2"/>
  <c r="EB41" i="2" s="1"/>
  <c r="EA42" i="2"/>
  <c r="EB42" i="2" s="1"/>
  <c r="EA43" i="2"/>
  <c r="EB43" i="2" s="1"/>
  <c r="EA44" i="2"/>
  <c r="EB44" i="2" s="1"/>
  <c r="EB45" i="2"/>
  <c r="EB46" i="2"/>
  <c r="EB47" i="2"/>
  <c r="EB48" i="2"/>
  <c r="EB49" i="2"/>
  <c r="EB50" i="2"/>
  <c r="EB51" i="2"/>
  <c r="EA52" i="2"/>
  <c r="EB52" i="2" s="1"/>
  <c r="EA53" i="2"/>
  <c r="EB53" i="2" s="1"/>
  <c r="EA54" i="2"/>
  <c r="EB54" i="2" s="1"/>
  <c r="EA55" i="2"/>
  <c r="EB55" i="2" s="1"/>
  <c r="EA56" i="2"/>
  <c r="EB56" i="2" s="1"/>
  <c r="EB57" i="2"/>
  <c r="EB58" i="2"/>
  <c r="EB59" i="2"/>
  <c r="EB60" i="2"/>
  <c r="EB61" i="2"/>
  <c r="EB62" i="2"/>
  <c r="EB63" i="2"/>
  <c r="EB64" i="2"/>
  <c r="EB65" i="2"/>
  <c r="EB66" i="2"/>
  <c r="EB67" i="2"/>
  <c r="EB68" i="2"/>
  <c r="EB69" i="2"/>
  <c r="EB70" i="2"/>
  <c r="EB71" i="2"/>
  <c r="EB72" i="2"/>
  <c r="EB73" i="2"/>
  <c r="EB74" i="2"/>
  <c r="EB76" i="2"/>
  <c r="EA77" i="2"/>
  <c r="EB77" i="2" s="1"/>
  <c r="EA78" i="2"/>
  <c r="EB78" i="2" s="1"/>
  <c r="EA79" i="2"/>
  <c r="EB79" i="2" s="1"/>
  <c r="EA80" i="2"/>
  <c r="EB80" i="2" s="1"/>
  <c r="EA81" i="2"/>
  <c r="EB81" i="2" s="1"/>
  <c r="EB82" i="2"/>
  <c r="EB83" i="2"/>
  <c r="EB84" i="2"/>
  <c r="EB85" i="2"/>
  <c r="EB86" i="2"/>
  <c r="EB87" i="2"/>
  <c r="EB88" i="2"/>
  <c r="EA89" i="2"/>
  <c r="EB89" i="2" s="1"/>
  <c r="EA90" i="2"/>
  <c r="EB90" i="2" s="1"/>
  <c r="EA91" i="2"/>
  <c r="EB91" i="2" s="1"/>
  <c r="EA92" i="2"/>
  <c r="EB92" i="2" s="1"/>
  <c r="EB93" i="2"/>
  <c r="EB94" i="2"/>
  <c r="EB95" i="2"/>
  <c r="EB96" i="2"/>
  <c r="EB97" i="2"/>
  <c r="EB98" i="2"/>
  <c r="EB99" i="2"/>
  <c r="EB100" i="2"/>
  <c r="EA101" i="2"/>
  <c r="EB101" i="2" s="1"/>
  <c r="EA102" i="2"/>
  <c r="EB102" i="2" s="1"/>
  <c r="EA103" i="2"/>
  <c r="EB103" i="2" s="1"/>
  <c r="EA104" i="2"/>
  <c r="EB104" i="2" s="1"/>
  <c r="EA105" i="2"/>
  <c r="EB105" i="2" s="1"/>
  <c r="EB106" i="2"/>
  <c r="EB107" i="2"/>
  <c r="EB108" i="2"/>
  <c r="EB109" i="2"/>
  <c r="EB110" i="2"/>
  <c r="EB111" i="2"/>
  <c r="EB112" i="2"/>
  <c r="EB116" i="2"/>
  <c r="EB117" i="2"/>
  <c r="EB118" i="2"/>
  <c r="EB119" i="2"/>
  <c r="EB120" i="2"/>
  <c r="EB121" i="2"/>
  <c r="EB122" i="2"/>
  <c r="EB123" i="2"/>
  <c r="EB124" i="2"/>
  <c r="EA125" i="2"/>
  <c r="EB125" i="2" s="1"/>
  <c r="EA126" i="2"/>
  <c r="EB126" i="2" s="1"/>
  <c r="EA127" i="2"/>
  <c r="EB127" i="2" s="1"/>
  <c r="EA128" i="2"/>
  <c r="EB128" i="2" s="1"/>
  <c r="EA129" i="2"/>
  <c r="EB129" i="2" s="1"/>
  <c r="EB130" i="2"/>
  <c r="EB131" i="2"/>
  <c r="EB132" i="2"/>
  <c r="EB133" i="2"/>
  <c r="EB134" i="2"/>
  <c r="EB135" i="2"/>
  <c r="EB137" i="2"/>
  <c r="EA138" i="2"/>
  <c r="EB138" i="2" s="1"/>
  <c r="EA139" i="2"/>
  <c r="EB139" i="2" s="1"/>
  <c r="EA140" i="2"/>
  <c r="EB140" i="2" s="1"/>
  <c r="EA141" i="2"/>
  <c r="EB141" i="2" s="1"/>
  <c r="EA142" i="2"/>
  <c r="EB142" i="2" s="1"/>
  <c r="EB143" i="2"/>
  <c r="EB144" i="2"/>
  <c r="EB145" i="2"/>
  <c r="EB146" i="2"/>
  <c r="EB147" i="2"/>
  <c r="EB148" i="2"/>
  <c r="EA149" i="2"/>
  <c r="EB149" i="2" s="1"/>
  <c r="EA150" i="2"/>
  <c r="EB150" i="2" s="1"/>
  <c r="EA151" i="2"/>
  <c r="EB151" i="2" s="1"/>
  <c r="EA152" i="2"/>
  <c r="EB152" i="2" s="1"/>
  <c r="EA153" i="2"/>
  <c r="EB153" i="2" s="1"/>
  <c r="EB154" i="2"/>
  <c r="EB155" i="2"/>
  <c r="EB156" i="2"/>
  <c r="EB157" i="2"/>
  <c r="EB158" i="2"/>
  <c r="EB159" i="2"/>
  <c r="EB160" i="2"/>
  <c r="EB161" i="2"/>
  <c r="EA162" i="2"/>
  <c r="EB162" i="2" s="1"/>
  <c r="EA163" i="2"/>
  <c r="EB163" i="2" s="1"/>
  <c r="EA164" i="2"/>
  <c r="EB164" i="2" s="1"/>
  <c r="EA165" i="2"/>
  <c r="EB165" i="2" s="1"/>
  <c r="EA166" i="2"/>
  <c r="EB166" i="2" s="1"/>
  <c r="EB167" i="2"/>
  <c r="EB168" i="2"/>
  <c r="EB169" i="2"/>
  <c r="EB170" i="2"/>
  <c r="EB171" i="2"/>
  <c r="EB172" i="2"/>
  <c r="EB173" i="2"/>
  <c r="EB174" i="2"/>
  <c r="EB175" i="2"/>
  <c r="EB176" i="2"/>
  <c r="EB177" i="2"/>
  <c r="EB178" i="2"/>
  <c r="EB179" i="2"/>
  <c r="EB180" i="2"/>
  <c r="EB181" i="2"/>
  <c r="EB182" i="2"/>
  <c r="EB183" i="2"/>
  <c r="EB184" i="2"/>
  <c r="EB185" i="2"/>
  <c r="EB186" i="2"/>
  <c r="EB187" i="2"/>
  <c r="EA188" i="2"/>
  <c r="EB188" i="2" s="1"/>
  <c r="EA189" i="2"/>
  <c r="EB189" i="2" s="1"/>
  <c r="EA190" i="2"/>
  <c r="EB190" i="2" s="1"/>
  <c r="EA191" i="2"/>
  <c r="EB191" i="2" s="1"/>
  <c r="EA192" i="2"/>
  <c r="EB192" i="2" s="1"/>
  <c r="EB193" i="2"/>
  <c r="EB194" i="2"/>
  <c r="EB195" i="2"/>
  <c r="EB196" i="2"/>
  <c r="EB197" i="2"/>
  <c r="EB198" i="2"/>
  <c r="EB199" i="2"/>
  <c r="EB205" i="2"/>
  <c r="EB206" i="2"/>
  <c r="EB207" i="2"/>
  <c r="EB208" i="2"/>
  <c r="EB209" i="2"/>
  <c r="EB210" i="2"/>
  <c r="EB211" i="2"/>
  <c r="EB215" i="2"/>
  <c r="EB216" i="2"/>
  <c r="EB217" i="2"/>
  <c r="EB218" i="2"/>
  <c r="EB219" i="2"/>
  <c r="EB220" i="2"/>
  <c r="EB221" i="2"/>
  <c r="EB222" i="2"/>
  <c r="EB234" i="2"/>
  <c r="EB235" i="2"/>
  <c r="EB236" i="2"/>
  <c r="EB237" i="2"/>
  <c r="EB238" i="2"/>
  <c r="EB239" i="2"/>
  <c r="EB240" i="2"/>
  <c r="EB241" i="2"/>
  <c r="EB242" i="2"/>
  <c r="EB243" i="2"/>
  <c r="EB244" i="2"/>
  <c r="EB245" i="2"/>
  <c r="EB246" i="2"/>
  <c r="EB247" i="2"/>
  <c r="EB248" i="2"/>
  <c r="EB249" i="2"/>
  <c r="EB250" i="2"/>
  <c r="EB251" i="2"/>
  <c r="EB252" i="2"/>
  <c r="EB253" i="2"/>
  <c r="EB254" i="2"/>
  <c r="EB255" i="2"/>
  <c r="EB256" i="2"/>
  <c r="EB257" i="2"/>
  <c r="EB279" i="2"/>
  <c r="EA280" i="2"/>
  <c r="EB280" i="2" s="1"/>
  <c r="EA281" i="2"/>
  <c r="EB281" i="2" s="1"/>
  <c r="EA282" i="2"/>
  <c r="EB282" i="2" s="1"/>
  <c r="EA283" i="2"/>
  <c r="EB283" i="2" s="1"/>
  <c r="EA284" i="2"/>
  <c r="EB284" i="2" s="1"/>
  <c r="EB285" i="2"/>
  <c r="EB286" i="2"/>
  <c r="EB287" i="2"/>
  <c r="EB288" i="2"/>
  <c r="EB289" i="2"/>
  <c r="EB290" i="2"/>
  <c r="EB291" i="2"/>
  <c r="EB292" i="2"/>
  <c r="EB293" i="2"/>
  <c r="EB294" i="2"/>
  <c r="EA295" i="2"/>
  <c r="EB295" i="2" s="1"/>
  <c r="EA296" i="2"/>
  <c r="EB296" i="2" s="1"/>
  <c r="EA297" i="2"/>
  <c r="EB297" i="2" s="1"/>
  <c r="EA298" i="2"/>
  <c r="EB298" i="2" s="1"/>
  <c r="EA299" i="2"/>
  <c r="EB299" i="2" s="1"/>
  <c r="EB300" i="2"/>
  <c r="EB301" i="2"/>
  <c r="EB302" i="2"/>
  <c r="EB303" i="2"/>
  <c r="EB304" i="2"/>
  <c r="EB305" i="2"/>
  <c r="EB306" i="2"/>
  <c r="EA307" i="2"/>
  <c r="EB307" i="2" s="1"/>
  <c r="EA308" i="2"/>
  <c r="EB308" i="2" s="1"/>
  <c r="EA309" i="2"/>
  <c r="EB309" i="2" s="1"/>
  <c r="EA310" i="2"/>
  <c r="EB310" i="2" s="1"/>
  <c r="EA311" i="2"/>
  <c r="EB311" i="2" s="1"/>
  <c r="EB312" i="2"/>
  <c r="EB313" i="2"/>
  <c r="EB314" i="2"/>
  <c r="EB315" i="2"/>
  <c r="EB316" i="2"/>
  <c r="EB317" i="2"/>
  <c r="EB319" i="2"/>
  <c r="EB320" i="2"/>
  <c r="EB321" i="2"/>
  <c r="EB322" i="2"/>
  <c r="EB323" i="2"/>
  <c r="EB324" i="2"/>
  <c r="EB325" i="2"/>
  <c r="EB326" i="2"/>
  <c r="EB327" i="2"/>
  <c r="EB328" i="2"/>
  <c r="EB329" i="2"/>
  <c r="EB330" i="2"/>
  <c r="EB331" i="2"/>
  <c r="EB332" i="2"/>
  <c r="EB333" i="2"/>
  <c r="EB334" i="2"/>
  <c r="EB335" i="2"/>
  <c r="EB336" i="2"/>
  <c r="EB337" i="2"/>
  <c r="EB338" i="2"/>
  <c r="EB339" i="2"/>
  <c r="EB340" i="2"/>
  <c r="EB341" i="2"/>
  <c r="EB342" i="2"/>
  <c r="EB343" i="2"/>
  <c r="EA344" i="2"/>
  <c r="EB344" i="2" s="1"/>
  <c r="EA345" i="2"/>
  <c r="EB345" i="2" s="1"/>
  <c r="EA346" i="2"/>
  <c r="EB346" i="2" s="1"/>
  <c r="EA347" i="2"/>
  <c r="EB347" i="2" s="1"/>
  <c r="EA348" i="2"/>
  <c r="EB348" i="2" s="1"/>
  <c r="EB349" i="2"/>
  <c r="EB350" i="2"/>
  <c r="EB351" i="2"/>
  <c r="EB352" i="2"/>
  <c r="EB353" i="2"/>
  <c r="EB354" i="2"/>
  <c r="EB355" i="2"/>
  <c r="EA356" i="2"/>
  <c r="EB356" i="2" s="1"/>
  <c r="EA357" i="2"/>
  <c r="EB357" i="2" s="1"/>
  <c r="EA358" i="2"/>
  <c r="EB358" i="2" s="1"/>
  <c r="EA359" i="2"/>
  <c r="EB359" i="2" s="1"/>
  <c r="EA360" i="2"/>
  <c r="EB360" i="2" s="1"/>
  <c r="EB361" i="2"/>
  <c r="EB362" i="2"/>
  <c r="EB363" i="2"/>
  <c r="EB364" i="2"/>
  <c r="EB365" i="2"/>
  <c r="EB366" i="2"/>
  <c r="EB367" i="2"/>
  <c r="EA368" i="2"/>
  <c r="EB368" i="2" s="1"/>
  <c r="EA369" i="2"/>
  <c r="EB369" i="2" s="1"/>
  <c r="EA370" i="2"/>
  <c r="EB370" i="2" s="1"/>
  <c r="EA371" i="2"/>
  <c r="EB371" i="2" s="1"/>
  <c r="EA372" i="2"/>
  <c r="EB372" i="2" s="1"/>
  <c r="EB373" i="2"/>
  <c r="EB374" i="2"/>
  <c r="EB375" i="2"/>
  <c r="EB376" i="2"/>
  <c r="EB377" i="2"/>
  <c r="EB378" i="2"/>
  <c r="EB379" i="2"/>
  <c r="EA380" i="2"/>
  <c r="EB380" i="2" s="1"/>
  <c r="EA381" i="2"/>
  <c r="EB381" i="2" s="1"/>
  <c r="EA382" i="2"/>
  <c r="EB382" i="2" s="1"/>
  <c r="EA383" i="2"/>
  <c r="EB383" i="2" s="1"/>
  <c r="EA384" i="2"/>
  <c r="EB384" i="2" s="1"/>
  <c r="EB385" i="2"/>
  <c r="EB386" i="2"/>
  <c r="EB387" i="2"/>
  <c r="EB388" i="2"/>
  <c r="EB389" i="2"/>
  <c r="EB390" i="2"/>
  <c r="EB392" i="2"/>
  <c r="EB393" i="2"/>
  <c r="EB398" i="2"/>
  <c r="EB399" i="2"/>
  <c r="EB400" i="2"/>
  <c r="EB401" i="2"/>
  <c r="EB402" i="2"/>
  <c r="EB403" i="2"/>
  <c r="EB404" i="2"/>
  <c r="EB409" i="2"/>
  <c r="EB410" i="2"/>
  <c r="EB411" i="2"/>
  <c r="EB412" i="2"/>
  <c r="EB413" i="2"/>
  <c r="EB414" i="2"/>
  <c r="EB415" i="2"/>
  <c r="EA416" i="2"/>
  <c r="EB416" i="2" s="1"/>
  <c r="EA417" i="2"/>
  <c r="EB417" i="2" s="1"/>
  <c r="EA418" i="2"/>
  <c r="EB418" i="2" s="1"/>
  <c r="EA419" i="2"/>
  <c r="EB419" i="2" s="1"/>
  <c r="EA420" i="2"/>
  <c r="EB420" i="2" s="1"/>
  <c r="EB421" i="2"/>
  <c r="EB422" i="2"/>
  <c r="EB423" i="2"/>
  <c r="EB424" i="2"/>
  <c r="EB425" i="2"/>
  <c r="EB426" i="2"/>
  <c r="EB427" i="2"/>
  <c r="EA428" i="2"/>
  <c r="EB428" i="2" s="1"/>
  <c r="EA429" i="2"/>
  <c r="EB429" i="2" s="1"/>
  <c r="EA430" i="2"/>
  <c r="EB430" i="2" s="1"/>
  <c r="EA431" i="2"/>
  <c r="EB431" i="2" s="1"/>
  <c r="EA432" i="2"/>
  <c r="EB432" i="2" s="1"/>
  <c r="EB433" i="2"/>
  <c r="EB434" i="2"/>
  <c r="EB435" i="2"/>
  <c r="EB436" i="2"/>
  <c r="EB437" i="2"/>
  <c r="EB438" i="2"/>
  <c r="EB439" i="2"/>
  <c r="EB440" i="2"/>
  <c r="EB441" i="2"/>
  <c r="EB442" i="2"/>
  <c r="EB443" i="2"/>
  <c r="EB444" i="2"/>
  <c r="EB445" i="2"/>
  <c r="EB446" i="2"/>
  <c r="EB447" i="2"/>
  <c r="EB448" i="2"/>
  <c r="EB449" i="2"/>
  <c r="EB450" i="2"/>
  <c r="EB451" i="2"/>
  <c r="EB452" i="2"/>
  <c r="EA453" i="2"/>
  <c r="EB453" i="2" s="1"/>
  <c r="EA454" i="2"/>
  <c r="EB454" i="2" s="1"/>
  <c r="EA455" i="2"/>
  <c r="EB455" i="2" s="1"/>
  <c r="EA456" i="2"/>
  <c r="EB456" i="2" s="1"/>
  <c r="EA457" i="2"/>
  <c r="EB457" i="2" s="1"/>
  <c r="EB505" i="2"/>
  <c r="EB506" i="2"/>
  <c r="EB507" i="2"/>
  <c r="EB508" i="2"/>
  <c r="EB509" i="2"/>
  <c r="EB510" i="2"/>
  <c r="EB511" i="2"/>
  <c r="EB512" i="2"/>
  <c r="EB513" i="2"/>
  <c r="EB514" i="2"/>
  <c r="EB518" i="2"/>
  <c r="EB533" i="2"/>
  <c r="EB534" i="2"/>
  <c r="EB535" i="2"/>
  <c r="EB536" i="2"/>
  <c r="EB537" i="2"/>
  <c r="EB538" i="2"/>
  <c r="EB539" i="2"/>
  <c r="EB540" i="2"/>
  <c r="EB541" i="2"/>
  <c r="EB542" i="2"/>
  <c r="EB579" i="2"/>
  <c r="EB580" i="2"/>
  <c r="EB581" i="2"/>
  <c r="EB582" i="2"/>
  <c r="EB583" i="2"/>
  <c r="EB584" i="2"/>
  <c r="EB585" i="2"/>
  <c r="EB586" i="2"/>
  <c r="EB587" i="2"/>
  <c r="EB588" i="2"/>
  <c r="EB589" i="2"/>
  <c r="EB590" i="2"/>
  <c r="DP8" i="2"/>
  <c r="DQ8" i="2" s="1"/>
  <c r="DP21" i="2"/>
  <c r="DQ21" i="2" s="1"/>
  <c r="DP142" i="2"/>
  <c r="DQ142" i="2" s="1"/>
  <c r="DP153" i="2"/>
  <c r="DQ153" i="2" s="1"/>
  <c r="DP166" i="2"/>
  <c r="DQ166" i="2" s="1"/>
  <c r="DP239" i="2"/>
  <c r="DQ239" i="2" s="1"/>
  <c r="DP251" i="2"/>
  <c r="DQ251" i="2" s="1"/>
  <c r="DP284" i="2"/>
  <c r="DQ284" i="2" s="1"/>
  <c r="DQ3" i="2"/>
  <c r="DP4" i="2"/>
  <c r="DQ4" i="2" s="1"/>
  <c r="DP5" i="2"/>
  <c r="DQ5" i="2" s="1"/>
  <c r="DP6" i="2"/>
  <c r="DQ6" i="2" s="1"/>
  <c r="DP7" i="2"/>
  <c r="DQ7" i="2" s="1"/>
  <c r="DQ9" i="2"/>
  <c r="DQ10" i="2"/>
  <c r="DQ11" i="2"/>
  <c r="DQ12" i="2"/>
  <c r="DQ13" i="2"/>
  <c r="DQ14" i="2"/>
  <c r="DQ15" i="2"/>
  <c r="DQ16" i="2"/>
  <c r="DQ17" i="2"/>
  <c r="DP18" i="2"/>
  <c r="DQ18" i="2" s="1"/>
  <c r="DP19" i="2"/>
  <c r="DQ19" i="2" s="1"/>
  <c r="DP20" i="2"/>
  <c r="DQ20" i="2" s="1"/>
  <c r="DQ23" i="2"/>
  <c r="DQ24" i="2"/>
  <c r="DQ25" i="2"/>
  <c r="DQ26" i="2"/>
  <c r="DQ27" i="2"/>
  <c r="DQ28" i="2"/>
  <c r="DQ29" i="2"/>
  <c r="DQ30" i="2"/>
  <c r="DQ31" i="2"/>
  <c r="DQ32" i="2"/>
  <c r="DQ33" i="2"/>
  <c r="DQ34" i="2"/>
  <c r="DQ35" i="2"/>
  <c r="DQ36" i="2"/>
  <c r="DQ37" i="2"/>
  <c r="DQ39" i="2"/>
  <c r="DP40" i="2"/>
  <c r="DQ40" i="2" s="1"/>
  <c r="DP41" i="2"/>
  <c r="DQ41" i="2" s="1"/>
  <c r="DP42" i="2"/>
  <c r="DQ42" i="2" s="1"/>
  <c r="DP43" i="2"/>
  <c r="DQ43" i="2" s="1"/>
  <c r="DQ44" i="2"/>
  <c r="DQ45" i="2"/>
  <c r="DQ46" i="2"/>
  <c r="DQ47" i="2"/>
  <c r="DQ48" i="2"/>
  <c r="DQ49" i="2"/>
  <c r="DQ50" i="2"/>
  <c r="DQ51" i="2"/>
  <c r="DP52" i="2"/>
  <c r="DQ52" i="2" s="1"/>
  <c r="DP53" i="2"/>
  <c r="DQ53" i="2" s="1"/>
  <c r="DP54" i="2"/>
  <c r="DQ54" i="2" s="1"/>
  <c r="DP55" i="2"/>
  <c r="DQ55" i="2" s="1"/>
  <c r="DQ56" i="2"/>
  <c r="DQ57" i="2"/>
  <c r="DQ58" i="2"/>
  <c r="DQ59" i="2"/>
  <c r="DQ60" i="2"/>
  <c r="DQ61" i="2"/>
  <c r="DQ62" i="2"/>
  <c r="DQ63" i="2"/>
  <c r="DP64" i="2"/>
  <c r="DQ64" i="2" s="1"/>
  <c r="DQ65" i="2"/>
  <c r="DQ66" i="2"/>
  <c r="DQ67" i="2"/>
  <c r="DQ68" i="2"/>
  <c r="DQ69" i="2"/>
  <c r="DQ70" i="2"/>
  <c r="DQ71" i="2"/>
  <c r="DQ72" i="2"/>
  <c r="DQ73" i="2"/>
  <c r="DQ74" i="2"/>
  <c r="DQ76" i="2"/>
  <c r="DQ77" i="2"/>
  <c r="DQ78" i="2"/>
  <c r="DQ79" i="2"/>
  <c r="DQ80" i="2"/>
  <c r="DQ81" i="2"/>
  <c r="DQ82" i="2"/>
  <c r="DQ83" i="2"/>
  <c r="DQ84" i="2"/>
  <c r="DQ85" i="2"/>
  <c r="DQ86" i="2"/>
  <c r="DQ87" i="2"/>
  <c r="DQ88" i="2"/>
  <c r="DP89" i="2"/>
  <c r="DQ89" i="2" s="1"/>
  <c r="DP90" i="2"/>
  <c r="DQ90" i="2" s="1"/>
  <c r="DP91" i="2"/>
  <c r="DQ91" i="2" s="1"/>
  <c r="DP92" i="2"/>
  <c r="DQ92" i="2" s="1"/>
  <c r="DQ94" i="2"/>
  <c r="DQ95" i="2"/>
  <c r="DQ96" i="2"/>
  <c r="DQ97" i="2"/>
  <c r="DQ98" i="2"/>
  <c r="DQ99" i="2"/>
  <c r="DQ100" i="2"/>
  <c r="DP101" i="2"/>
  <c r="DQ101" i="2" s="1"/>
  <c r="DP102" i="2"/>
  <c r="DQ102" i="2" s="1"/>
  <c r="DP103" i="2"/>
  <c r="DQ103" i="2" s="1"/>
  <c r="DP104" i="2"/>
  <c r="DQ104" i="2" s="1"/>
  <c r="DQ106" i="2"/>
  <c r="DQ107" i="2"/>
  <c r="DQ108" i="2"/>
  <c r="DQ109" i="2"/>
  <c r="DQ110" i="2"/>
  <c r="DQ111" i="2"/>
  <c r="DQ112" i="2"/>
  <c r="DP113" i="2"/>
  <c r="DQ113" i="2" s="1"/>
  <c r="DQ114" i="2"/>
  <c r="DQ115" i="2"/>
  <c r="DQ116" i="2"/>
  <c r="DQ117" i="2"/>
  <c r="DQ118" i="2"/>
  <c r="DQ119" i="2"/>
  <c r="DQ120" i="2"/>
  <c r="DQ121" i="2"/>
  <c r="DQ122" i="2"/>
  <c r="DQ123" i="2"/>
  <c r="DQ124" i="2"/>
  <c r="DP125" i="2"/>
  <c r="DQ125" i="2" s="1"/>
  <c r="DQ126" i="2"/>
  <c r="DQ127" i="2"/>
  <c r="DQ128" i="2"/>
  <c r="DQ129" i="2"/>
  <c r="DQ130" i="2"/>
  <c r="DQ131" i="2"/>
  <c r="DQ132" i="2"/>
  <c r="DQ133" i="2"/>
  <c r="DQ134" i="2"/>
  <c r="DQ135" i="2"/>
  <c r="DQ137" i="2"/>
  <c r="DP138" i="2"/>
  <c r="DQ138" i="2" s="1"/>
  <c r="DP139" i="2"/>
  <c r="DQ139" i="2" s="1"/>
  <c r="DP140" i="2"/>
  <c r="DQ140" i="2" s="1"/>
  <c r="DP141" i="2"/>
  <c r="DQ141" i="2" s="1"/>
  <c r="DQ144" i="2"/>
  <c r="DQ145" i="2"/>
  <c r="DQ146" i="2"/>
  <c r="DQ147" i="2"/>
  <c r="DQ148" i="2"/>
  <c r="DP149" i="2"/>
  <c r="DQ149" i="2" s="1"/>
  <c r="DP150" i="2"/>
  <c r="DQ150" i="2" s="1"/>
  <c r="DP151" i="2"/>
  <c r="DQ151" i="2" s="1"/>
  <c r="DP152" i="2"/>
  <c r="DQ152" i="2" s="1"/>
  <c r="DQ155" i="2"/>
  <c r="DQ156" i="2"/>
  <c r="DQ157" i="2"/>
  <c r="DQ158" i="2"/>
  <c r="DQ159" i="2"/>
  <c r="DQ160" i="2"/>
  <c r="DQ161" i="2"/>
  <c r="DP162" i="2"/>
  <c r="DQ162" i="2" s="1"/>
  <c r="DP163" i="2"/>
  <c r="DQ163" i="2" s="1"/>
  <c r="DP164" i="2"/>
  <c r="DQ164" i="2" s="1"/>
  <c r="DP165" i="2"/>
  <c r="DQ165" i="2" s="1"/>
  <c r="DQ170" i="2"/>
  <c r="DQ171" i="2"/>
  <c r="DQ172" i="2"/>
  <c r="DQ173" i="2"/>
  <c r="DQ174" i="2"/>
  <c r="DQ184" i="2"/>
  <c r="DQ185" i="2"/>
  <c r="DQ186" i="2"/>
  <c r="DQ187" i="2"/>
  <c r="DP188" i="2"/>
  <c r="DQ188" i="2" s="1"/>
  <c r="DP189" i="2"/>
  <c r="DQ189" i="2" s="1"/>
  <c r="DP190" i="2"/>
  <c r="DQ190" i="2" s="1"/>
  <c r="DP191" i="2"/>
  <c r="DQ191" i="2" s="1"/>
  <c r="DQ195" i="2"/>
  <c r="DQ196" i="2"/>
  <c r="DQ197" i="2"/>
  <c r="DQ198" i="2"/>
  <c r="DQ199" i="2"/>
  <c r="DP200" i="2"/>
  <c r="DQ200" i="2" s="1"/>
  <c r="DP201" i="2"/>
  <c r="DQ201" i="2" s="1"/>
  <c r="DP202" i="2"/>
  <c r="DQ202" i="2" s="1"/>
  <c r="DP203" i="2"/>
  <c r="DQ203" i="2" s="1"/>
  <c r="DQ207" i="2"/>
  <c r="DQ208" i="2"/>
  <c r="DQ209" i="2"/>
  <c r="DQ210" i="2"/>
  <c r="DQ211" i="2"/>
  <c r="DP212" i="2"/>
  <c r="DQ212" i="2" s="1"/>
  <c r="DP213" i="2"/>
  <c r="DQ213" i="2" s="1"/>
  <c r="DP214" i="2"/>
  <c r="DQ214" i="2" s="1"/>
  <c r="DP215" i="2"/>
  <c r="DQ215" i="2" s="1"/>
  <c r="DQ219" i="2"/>
  <c r="DQ220" i="2"/>
  <c r="DQ221" i="2"/>
  <c r="DQ222" i="2"/>
  <c r="DQ234" i="2"/>
  <c r="DP235" i="2"/>
  <c r="DQ235" i="2" s="1"/>
  <c r="DP236" i="2"/>
  <c r="DQ236" i="2" s="1"/>
  <c r="DP237" i="2"/>
  <c r="DQ237" i="2" s="1"/>
  <c r="DP238" i="2"/>
  <c r="DQ238" i="2" s="1"/>
  <c r="DQ240" i="2"/>
  <c r="DQ241" i="2"/>
  <c r="DQ242" i="2"/>
  <c r="DQ243" i="2"/>
  <c r="DQ244" i="2"/>
  <c r="DQ245" i="2"/>
  <c r="DQ246" i="2"/>
  <c r="DP247" i="2"/>
  <c r="DQ247" i="2" s="1"/>
  <c r="DP248" i="2"/>
  <c r="DQ248" i="2" s="1"/>
  <c r="DP249" i="2"/>
  <c r="DQ249" i="2" s="1"/>
  <c r="DP250" i="2"/>
  <c r="DQ250" i="2" s="1"/>
  <c r="DQ279" i="2"/>
  <c r="DP280" i="2"/>
  <c r="DQ280" i="2" s="1"/>
  <c r="DP281" i="2"/>
  <c r="DQ281" i="2" s="1"/>
  <c r="DP282" i="2"/>
  <c r="DQ282" i="2" s="1"/>
  <c r="DP283" i="2"/>
  <c r="DQ283" i="2" s="1"/>
  <c r="DQ286" i="2"/>
  <c r="DQ287" i="2"/>
  <c r="DQ288" i="2"/>
  <c r="DQ289" i="2"/>
  <c r="DQ290" i="2"/>
  <c r="DQ291" i="2"/>
  <c r="DQ292" i="2"/>
  <c r="DQ293" i="2"/>
  <c r="DQ294" i="2"/>
  <c r="DP295" i="2"/>
  <c r="DP307" i="2" s="1"/>
  <c r="DQ307" i="2" s="1"/>
  <c r="DP296" i="2"/>
  <c r="DQ296" i="2" s="1"/>
  <c r="DP297" i="2"/>
  <c r="DQ297" i="2" s="1"/>
  <c r="DP298" i="2"/>
  <c r="DQ298" i="2" s="1"/>
  <c r="DQ301" i="2"/>
  <c r="DQ302" i="2"/>
  <c r="DQ303" i="2"/>
  <c r="DQ304" i="2"/>
  <c r="DQ305" i="2"/>
  <c r="DQ306" i="2"/>
  <c r="DP311" i="2"/>
  <c r="DQ311" i="2" s="1"/>
  <c r="DQ313" i="2"/>
  <c r="DQ314" i="2"/>
  <c r="DQ315" i="2"/>
  <c r="DQ316" i="2"/>
  <c r="DQ317" i="2"/>
  <c r="DQ319" i="2"/>
  <c r="DQ320" i="2"/>
  <c r="DQ321" i="2"/>
  <c r="DQ322" i="2"/>
  <c r="DQ323" i="2"/>
  <c r="DQ324" i="2"/>
  <c r="DQ325" i="2"/>
  <c r="DQ326" i="2"/>
  <c r="DQ327" i="2"/>
  <c r="DQ328" i="2"/>
  <c r="DQ329" i="2"/>
  <c r="DQ330" i="2"/>
  <c r="DQ331" i="2"/>
  <c r="DQ334" i="2"/>
  <c r="DQ335" i="2"/>
  <c r="DQ336" i="2"/>
  <c r="DQ337" i="2"/>
  <c r="DQ338" i="2"/>
  <c r="DQ339" i="2"/>
  <c r="DQ340" i="2"/>
  <c r="DQ341" i="2"/>
  <c r="DQ342" i="2"/>
  <c r="DQ343" i="2"/>
  <c r="DQ347" i="2"/>
  <c r="DQ348" i="2"/>
  <c r="DQ349" i="2"/>
  <c r="DQ350" i="2"/>
  <c r="DQ351" i="2"/>
  <c r="DQ352" i="2"/>
  <c r="DQ353" i="2"/>
  <c r="DQ354" i="2"/>
  <c r="DQ355" i="2"/>
  <c r="DP356" i="2"/>
  <c r="DQ356" i="2" s="1"/>
  <c r="DP357" i="2"/>
  <c r="DQ357" i="2" s="1"/>
  <c r="DQ359" i="2"/>
  <c r="DQ360" i="2"/>
  <c r="DQ361" i="2"/>
  <c r="DQ362" i="2"/>
  <c r="DQ363" i="2"/>
  <c r="DQ364" i="2"/>
  <c r="DQ365" i="2"/>
  <c r="DQ366" i="2"/>
  <c r="DQ367" i="2"/>
  <c r="DQ372" i="2"/>
  <c r="DQ373" i="2"/>
  <c r="DQ374" i="2"/>
  <c r="DQ375" i="2"/>
  <c r="DQ376" i="2"/>
  <c r="DQ377" i="2"/>
  <c r="DQ378" i="2"/>
  <c r="DQ379" i="2"/>
  <c r="DQ384" i="2"/>
  <c r="DQ385" i="2"/>
  <c r="DQ386" i="2"/>
  <c r="DQ387" i="2"/>
  <c r="DQ388" i="2"/>
  <c r="DQ389" i="2"/>
  <c r="DQ390" i="2"/>
  <c r="DQ392" i="2"/>
  <c r="DQ393" i="2"/>
  <c r="DQ394" i="2"/>
  <c r="DQ395" i="2"/>
  <c r="DQ396" i="2"/>
  <c r="DQ397" i="2"/>
  <c r="DQ398" i="2"/>
  <c r="DQ399" i="2"/>
  <c r="DQ400" i="2"/>
  <c r="DQ401" i="2"/>
  <c r="DQ402" i="2"/>
  <c r="DQ403" i="2"/>
  <c r="DQ404" i="2"/>
  <c r="DQ405" i="2"/>
  <c r="DQ406" i="2"/>
  <c r="DQ407" i="2"/>
  <c r="DQ408" i="2"/>
  <c r="DQ409" i="2"/>
  <c r="DQ410" i="2"/>
  <c r="DQ411" i="2"/>
  <c r="DQ412" i="2"/>
  <c r="DQ413" i="2"/>
  <c r="DQ414" i="2"/>
  <c r="DQ415" i="2"/>
  <c r="DQ419" i="2"/>
  <c r="DQ420" i="2"/>
  <c r="DQ421" i="2"/>
  <c r="DQ422" i="2"/>
  <c r="DQ423" i="2"/>
  <c r="DQ424" i="2"/>
  <c r="DQ425" i="2"/>
  <c r="DQ426" i="2"/>
  <c r="DQ427" i="2"/>
  <c r="DQ431" i="2"/>
  <c r="DQ432" i="2"/>
  <c r="DQ433" i="2"/>
  <c r="DQ434" i="2"/>
  <c r="DQ435" i="2"/>
  <c r="DQ436" i="2"/>
  <c r="DQ437" i="2"/>
  <c r="DQ438" i="2"/>
  <c r="DQ439" i="2"/>
  <c r="DQ444" i="2"/>
  <c r="DQ445" i="2"/>
  <c r="DQ446" i="2"/>
  <c r="DQ447" i="2"/>
  <c r="DQ448" i="2"/>
  <c r="DQ449" i="2"/>
  <c r="DQ450" i="2"/>
  <c r="DQ451" i="2"/>
  <c r="DQ452" i="2"/>
  <c r="DQ505" i="2"/>
  <c r="DQ513" i="2"/>
  <c r="DQ514" i="2"/>
  <c r="DQ518" i="2"/>
  <c r="DQ533" i="2"/>
  <c r="DP534" i="2"/>
  <c r="DQ534" i="2" s="1"/>
  <c r="DP537" i="2"/>
  <c r="DQ537" i="2" s="1"/>
  <c r="DQ579" i="2"/>
  <c r="DQ583" i="2"/>
  <c r="DQ584" i="2"/>
  <c r="DQ585" i="2"/>
  <c r="DQ586" i="2"/>
  <c r="DQ587" i="2"/>
  <c r="DQ588" i="2"/>
  <c r="DQ589" i="2"/>
  <c r="DQ590" i="2"/>
  <c r="DH3" i="2"/>
  <c r="DH4" i="2"/>
  <c r="DH5" i="2"/>
  <c r="DH6" i="2"/>
  <c r="DH7" i="2"/>
  <c r="DH8" i="2"/>
  <c r="DH9" i="2"/>
  <c r="DH10" i="2"/>
  <c r="DH11" i="2"/>
  <c r="DH12" i="2"/>
  <c r="DH13" i="2"/>
  <c r="DH14" i="2"/>
  <c r="DH15" i="2"/>
  <c r="DH16" i="2"/>
  <c r="DH17" i="2"/>
  <c r="DH18" i="2"/>
  <c r="DH19" i="2"/>
  <c r="DH20" i="2"/>
  <c r="DH21" i="2"/>
  <c r="DH22" i="2"/>
  <c r="DH23" i="2"/>
  <c r="DH24" i="2"/>
  <c r="DH25" i="2"/>
  <c r="DH26" i="2"/>
  <c r="DH27" i="2"/>
  <c r="DH28" i="2"/>
  <c r="DH29" i="2"/>
  <c r="DH30" i="2"/>
  <c r="DH31" i="2"/>
  <c r="DH32" i="2"/>
  <c r="DH33" i="2"/>
  <c r="DH34" i="2"/>
  <c r="DH35" i="2"/>
  <c r="DH36" i="2"/>
  <c r="DH37" i="2"/>
  <c r="DH39" i="2"/>
  <c r="DH40" i="2"/>
  <c r="DH41" i="2"/>
  <c r="DH42" i="2"/>
  <c r="DH43" i="2"/>
  <c r="DH44" i="2"/>
  <c r="DH45" i="2"/>
  <c r="DH46" i="2"/>
  <c r="DH47" i="2"/>
  <c r="DH48" i="2"/>
  <c r="DH49" i="2"/>
  <c r="DH50" i="2"/>
  <c r="DH51" i="2"/>
  <c r="DH52" i="2"/>
  <c r="DH53" i="2"/>
  <c r="DH54" i="2"/>
  <c r="DH55" i="2"/>
  <c r="DH56" i="2"/>
  <c r="DH57" i="2"/>
  <c r="DH58" i="2"/>
  <c r="DH59" i="2"/>
  <c r="DH60" i="2"/>
  <c r="DH61" i="2"/>
  <c r="DH62" i="2"/>
  <c r="DH63" i="2"/>
  <c r="DH64" i="2"/>
  <c r="DH65" i="2"/>
  <c r="DH66" i="2"/>
  <c r="DH67" i="2"/>
  <c r="DH68" i="2"/>
  <c r="DH69" i="2"/>
  <c r="DH70" i="2"/>
  <c r="DH71" i="2"/>
  <c r="DH72" i="2"/>
  <c r="DH73" i="2"/>
  <c r="DH74" i="2"/>
  <c r="DH76" i="2"/>
  <c r="DH77" i="2"/>
  <c r="DH78" i="2"/>
  <c r="DH79" i="2"/>
  <c r="DH80" i="2"/>
  <c r="DH81" i="2"/>
  <c r="DH82" i="2"/>
  <c r="DH83" i="2"/>
  <c r="DH84" i="2"/>
  <c r="DH85" i="2"/>
  <c r="DH86" i="2"/>
  <c r="DH87" i="2"/>
  <c r="DH88" i="2"/>
  <c r="DH89" i="2"/>
  <c r="DH90" i="2"/>
  <c r="DH91" i="2"/>
  <c r="DH92" i="2"/>
  <c r="DH93" i="2"/>
  <c r="DH94" i="2"/>
  <c r="DH95" i="2"/>
  <c r="DH96" i="2"/>
  <c r="DH97" i="2"/>
  <c r="DH98" i="2"/>
  <c r="DH99" i="2"/>
  <c r="DH100" i="2"/>
  <c r="FU108" i="2"/>
  <c r="DH107" i="2"/>
  <c r="DH108" i="2"/>
  <c r="DH109" i="2"/>
  <c r="DH110" i="2"/>
  <c r="DH111" i="2"/>
  <c r="DH112" i="2"/>
  <c r="DH113" i="2"/>
  <c r="DH114" i="2"/>
  <c r="DH115" i="2"/>
  <c r="DH116" i="2"/>
  <c r="DH117" i="2"/>
  <c r="DH118" i="2"/>
  <c r="DH119" i="2"/>
  <c r="DH120" i="2"/>
  <c r="DH121" i="2"/>
  <c r="DH122" i="2"/>
  <c r="DH123" i="2"/>
  <c r="DH124" i="2"/>
  <c r="DH125" i="2"/>
  <c r="DH126" i="2"/>
  <c r="DH127" i="2"/>
  <c r="DH128" i="2"/>
  <c r="DH129" i="2"/>
  <c r="DH130" i="2"/>
  <c r="DH131" i="2"/>
  <c r="DH132" i="2"/>
  <c r="DH133" i="2"/>
  <c r="DH134" i="2"/>
  <c r="DH135" i="2"/>
  <c r="DH137" i="2"/>
  <c r="DH138" i="2"/>
  <c r="DH139" i="2"/>
  <c r="DH140" i="2"/>
  <c r="DH141" i="2"/>
  <c r="DH142" i="2"/>
  <c r="DH143" i="2"/>
  <c r="DH144" i="2"/>
  <c r="DH145" i="2"/>
  <c r="DH146" i="2"/>
  <c r="DH147" i="2"/>
  <c r="DH148" i="2"/>
  <c r="DH154" i="2"/>
  <c r="DH155" i="2"/>
  <c r="DH156" i="2"/>
  <c r="DH157" i="2"/>
  <c r="DH158" i="2"/>
  <c r="DH159" i="2"/>
  <c r="DH160" i="2"/>
  <c r="DH161" i="2"/>
  <c r="FZ170" i="2"/>
  <c r="DH166" i="2"/>
  <c r="DH167" i="2"/>
  <c r="DH168" i="2"/>
  <c r="DH169" i="2"/>
  <c r="DH170" i="2"/>
  <c r="DH171" i="2"/>
  <c r="DH172" i="2"/>
  <c r="DH173" i="2"/>
  <c r="DH174" i="2"/>
  <c r="FZ184" i="2"/>
  <c r="DH179" i="2"/>
  <c r="DH180" i="2"/>
  <c r="DH181" i="2"/>
  <c r="DH182" i="2"/>
  <c r="DH183" i="2"/>
  <c r="DH184" i="2"/>
  <c r="DH185" i="2"/>
  <c r="DH186" i="2"/>
  <c r="DH187" i="2"/>
  <c r="FZ194" i="2"/>
  <c r="DH193" i="2"/>
  <c r="DH194" i="2"/>
  <c r="DH195" i="2"/>
  <c r="DH196" i="2"/>
  <c r="DH197" i="2"/>
  <c r="DH198" i="2"/>
  <c r="DH199" i="2"/>
  <c r="FY204" i="2"/>
  <c r="FZ204" i="2" s="1"/>
  <c r="DH204" i="2"/>
  <c r="DH205" i="2"/>
  <c r="DH206" i="2"/>
  <c r="DH207" i="2"/>
  <c r="DH208" i="2"/>
  <c r="DH209" i="2"/>
  <c r="DH210" i="2"/>
  <c r="DH211" i="2"/>
  <c r="FZ214" i="2"/>
  <c r="DH218" i="2"/>
  <c r="DH219" i="2"/>
  <c r="DH220" i="2"/>
  <c r="DH221" i="2"/>
  <c r="DH222" i="2"/>
  <c r="DH234" i="2"/>
  <c r="DH235" i="2"/>
  <c r="DH236" i="2"/>
  <c r="DH237" i="2"/>
  <c r="DH238" i="2"/>
  <c r="DH239" i="2"/>
  <c r="DH240" i="2"/>
  <c r="DH241" i="2"/>
  <c r="DH242" i="2"/>
  <c r="DH243" i="2"/>
  <c r="DH244" i="2"/>
  <c r="DH245" i="2"/>
  <c r="DH246" i="2"/>
  <c r="DH279" i="2"/>
  <c r="FZ289" i="2"/>
  <c r="FZ290" i="2"/>
  <c r="FZ291" i="2"/>
  <c r="DH288" i="2"/>
  <c r="DH289" i="2"/>
  <c r="DH290" i="2"/>
  <c r="DH291" i="2"/>
  <c r="DH292" i="2"/>
  <c r="DH293" i="2"/>
  <c r="DH294" i="2"/>
  <c r="FZ298" i="2"/>
  <c r="FZ299" i="2"/>
  <c r="FZ300" i="2"/>
  <c r="DH302" i="2"/>
  <c r="DH303" i="2"/>
  <c r="DH304" i="2"/>
  <c r="DH305" i="2"/>
  <c r="DH306" i="2"/>
  <c r="FZ314" i="2"/>
  <c r="FZ315" i="2"/>
  <c r="FZ316" i="2"/>
  <c r="DH312" i="2"/>
  <c r="DH313" i="2"/>
  <c r="DH314" i="2"/>
  <c r="DH315" i="2"/>
  <c r="DH316" i="2"/>
  <c r="DH317" i="2"/>
  <c r="DH319" i="2"/>
  <c r="DH320" i="2"/>
  <c r="DH321" i="2"/>
  <c r="DH322" i="2"/>
  <c r="DH323" i="2"/>
  <c r="DH324" i="2"/>
  <c r="DH325" i="2"/>
  <c r="DH326" i="2"/>
  <c r="DH327" i="2"/>
  <c r="DH328" i="2"/>
  <c r="DH329" i="2"/>
  <c r="DH330" i="2"/>
  <c r="DH331" i="2"/>
  <c r="DG332" i="2"/>
  <c r="DH332" i="2" s="1"/>
  <c r="DH333" i="2"/>
  <c r="DH334" i="2"/>
  <c r="DH335" i="2"/>
  <c r="DH336" i="2"/>
  <c r="DH337" i="2"/>
  <c r="DH338" i="2"/>
  <c r="DH339" i="2"/>
  <c r="DH340" i="2"/>
  <c r="DH341" i="2"/>
  <c r="DH342" i="2"/>
  <c r="DH343" i="2"/>
  <c r="DH347" i="2"/>
  <c r="DH348" i="2"/>
  <c r="DH349" i="2"/>
  <c r="DH350" i="2"/>
  <c r="DH351" i="2"/>
  <c r="DH352" i="2"/>
  <c r="DH353" i="2"/>
  <c r="DH354" i="2"/>
  <c r="DH355" i="2"/>
  <c r="DH359" i="2"/>
  <c r="DH360" i="2"/>
  <c r="DH361" i="2"/>
  <c r="DH362" i="2"/>
  <c r="DH363" i="2"/>
  <c r="DH364" i="2"/>
  <c r="DH365" i="2"/>
  <c r="DH366" i="2"/>
  <c r="DH367" i="2"/>
  <c r="DH368" i="2"/>
  <c r="DH369" i="2"/>
  <c r="DH370" i="2"/>
  <c r="DH371" i="2"/>
  <c r="DH372" i="2"/>
  <c r="DH373" i="2"/>
  <c r="DH374" i="2"/>
  <c r="DH375" i="2"/>
  <c r="DH376" i="2"/>
  <c r="DH377" i="2"/>
  <c r="DH378" i="2"/>
  <c r="DH379" i="2"/>
  <c r="DH380" i="2"/>
  <c r="DH381" i="2"/>
  <c r="DH382" i="2"/>
  <c r="DH383" i="2"/>
  <c r="DH384" i="2"/>
  <c r="DH385" i="2"/>
  <c r="DH386" i="2"/>
  <c r="DH387" i="2"/>
  <c r="DH388" i="2"/>
  <c r="DH389" i="2"/>
  <c r="DH390" i="2"/>
  <c r="DH392" i="2"/>
  <c r="DH393" i="2"/>
  <c r="DH394" i="2"/>
  <c r="DH395" i="2"/>
  <c r="DH396" i="2"/>
  <c r="DH397" i="2"/>
  <c r="DH398" i="2"/>
  <c r="DH399" i="2"/>
  <c r="DH400" i="2"/>
  <c r="DH401" i="2"/>
  <c r="DH402" i="2"/>
  <c r="DH403" i="2"/>
  <c r="DH408" i="2"/>
  <c r="DH409" i="2"/>
  <c r="DH410" i="2"/>
  <c r="DH411" i="2"/>
  <c r="DH412" i="2"/>
  <c r="DH413" i="2"/>
  <c r="DH414" i="2"/>
  <c r="DH415" i="2"/>
  <c r="DH418" i="2"/>
  <c r="DH419" i="2"/>
  <c r="DH420" i="2"/>
  <c r="DH421" i="2"/>
  <c r="DH422" i="2"/>
  <c r="DH423" i="2"/>
  <c r="DH424" i="2"/>
  <c r="DH425" i="2"/>
  <c r="DH426" i="2"/>
  <c r="DH427" i="2"/>
  <c r="DH432" i="2"/>
  <c r="DH433" i="2"/>
  <c r="DH434" i="2"/>
  <c r="DH435" i="2"/>
  <c r="DH436" i="2"/>
  <c r="DH437" i="2"/>
  <c r="DH438" i="2"/>
  <c r="DH439" i="2"/>
  <c r="DH440" i="2"/>
  <c r="DH441" i="2"/>
  <c r="DH442" i="2"/>
  <c r="DH443" i="2"/>
  <c r="DH444" i="2"/>
  <c r="DH445" i="2"/>
  <c r="DH446" i="2"/>
  <c r="DH447" i="2"/>
  <c r="DH448" i="2"/>
  <c r="DH449" i="2"/>
  <c r="DH450" i="2"/>
  <c r="DH451" i="2"/>
  <c r="DH452" i="2"/>
  <c r="DH505" i="2"/>
  <c r="DH506" i="2"/>
  <c r="DH507" i="2"/>
  <c r="DH508" i="2"/>
  <c r="DH509" i="2"/>
  <c r="DH510" i="2"/>
  <c r="DH511" i="2"/>
  <c r="DH512" i="2"/>
  <c r="DH513" i="2"/>
  <c r="DH514" i="2"/>
  <c r="DH518" i="2"/>
  <c r="DH533" i="2"/>
  <c r="DH579" i="2"/>
  <c r="DH580" i="2"/>
  <c r="DH581" i="2"/>
  <c r="DH582" i="2"/>
  <c r="DH583" i="2"/>
  <c r="DH584" i="2"/>
  <c r="DH585" i="2"/>
  <c r="DH586" i="2"/>
  <c r="DH587" i="2"/>
  <c r="DH588" i="2"/>
  <c r="DH589" i="2"/>
  <c r="DH590" i="2"/>
  <c r="CY3" i="2"/>
  <c r="CY4" i="2"/>
  <c r="CY5" i="2"/>
  <c r="FZ5" i="2" s="1"/>
  <c r="CY6" i="2"/>
  <c r="CY7" i="2"/>
  <c r="CY8" i="2"/>
  <c r="CY9" i="2"/>
  <c r="CY10" i="2"/>
  <c r="CY11" i="2"/>
  <c r="CY12" i="2"/>
  <c r="CY13" i="2"/>
  <c r="CY14" i="2"/>
  <c r="CY15" i="2"/>
  <c r="CY16" i="2"/>
  <c r="CY17" i="2"/>
  <c r="CY18" i="2"/>
  <c r="CY19" i="2"/>
  <c r="CY20" i="2"/>
  <c r="CY21" i="2"/>
  <c r="CY22" i="2"/>
  <c r="CY23" i="2"/>
  <c r="CY24" i="2"/>
  <c r="CY25" i="2"/>
  <c r="CY26" i="2"/>
  <c r="CY27" i="2"/>
  <c r="CY28" i="2"/>
  <c r="CY29" i="2"/>
  <c r="CY30" i="2"/>
  <c r="CY31" i="2"/>
  <c r="CY32" i="2"/>
  <c r="CY33" i="2"/>
  <c r="CY34" i="2"/>
  <c r="CY35" i="2"/>
  <c r="CY36" i="2"/>
  <c r="CY37" i="2"/>
  <c r="CY39" i="2"/>
  <c r="CY40" i="2"/>
  <c r="CY41" i="2"/>
  <c r="CY42" i="2"/>
  <c r="CY43" i="2"/>
  <c r="CY44" i="2"/>
  <c r="CY45" i="2"/>
  <c r="CY46" i="2"/>
  <c r="CY47" i="2"/>
  <c r="CY48" i="2"/>
  <c r="CY49" i="2"/>
  <c r="CY50" i="2"/>
  <c r="CY51" i="2"/>
  <c r="CY52" i="2"/>
  <c r="CY53" i="2"/>
  <c r="CY54" i="2"/>
  <c r="CY55" i="2"/>
  <c r="CY56" i="2"/>
  <c r="CY57" i="2"/>
  <c r="CY58" i="2"/>
  <c r="CY59" i="2"/>
  <c r="CY60" i="2"/>
  <c r="CY61" i="2"/>
  <c r="CY62" i="2"/>
  <c r="CY63" i="2"/>
  <c r="CY64" i="2"/>
  <c r="CY65" i="2"/>
  <c r="CY66" i="2"/>
  <c r="CY67" i="2"/>
  <c r="CY68" i="2"/>
  <c r="CY69" i="2"/>
  <c r="CY70" i="2"/>
  <c r="CY71" i="2"/>
  <c r="CY72" i="2"/>
  <c r="CY73" i="2"/>
  <c r="CY74" i="2"/>
  <c r="CY76" i="2"/>
  <c r="CY77" i="2"/>
  <c r="CY78" i="2"/>
  <c r="CY79" i="2"/>
  <c r="CY80" i="2"/>
  <c r="CY81" i="2"/>
  <c r="CY82" i="2"/>
  <c r="CY83" i="2"/>
  <c r="CY84" i="2"/>
  <c r="CY85" i="2"/>
  <c r="CY86" i="2"/>
  <c r="CY87" i="2"/>
  <c r="CY88" i="2"/>
  <c r="CY89" i="2"/>
  <c r="CY90" i="2"/>
  <c r="CY91" i="2"/>
  <c r="CY92" i="2"/>
  <c r="CY93" i="2"/>
  <c r="CY94" i="2"/>
  <c r="CY95" i="2"/>
  <c r="CY96" i="2"/>
  <c r="CY97" i="2"/>
  <c r="CY98" i="2"/>
  <c r="CY99" i="2"/>
  <c r="CY100" i="2"/>
  <c r="CY101" i="2"/>
  <c r="CY102" i="2"/>
  <c r="CY103" i="2"/>
  <c r="CY104" i="2"/>
  <c r="CY105" i="2"/>
  <c r="CY106" i="2"/>
  <c r="CY107" i="2"/>
  <c r="CY108" i="2"/>
  <c r="CY109" i="2"/>
  <c r="CY110" i="2"/>
  <c r="CY111" i="2"/>
  <c r="CY112" i="2"/>
  <c r="CY113" i="2"/>
  <c r="CY114" i="2"/>
  <c r="CY115" i="2"/>
  <c r="CY116" i="2"/>
  <c r="CY117" i="2"/>
  <c r="CY118" i="2"/>
  <c r="CY119" i="2"/>
  <c r="CY120" i="2"/>
  <c r="CY121" i="2"/>
  <c r="CY122" i="2"/>
  <c r="CY123" i="2"/>
  <c r="CY124" i="2"/>
  <c r="CY125" i="2"/>
  <c r="CY126" i="2"/>
  <c r="CY127" i="2"/>
  <c r="CY128" i="2"/>
  <c r="CY129" i="2"/>
  <c r="CY130" i="2"/>
  <c r="CY131" i="2"/>
  <c r="CY132" i="2"/>
  <c r="CY133" i="2"/>
  <c r="CY134" i="2"/>
  <c r="CY135" i="2"/>
  <c r="CY137" i="2"/>
  <c r="CY138" i="2"/>
  <c r="CY139" i="2"/>
  <c r="CY140" i="2"/>
  <c r="CY141" i="2"/>
  <c r="CY142" i="2"/>
  <c r="CY143" i="2"/>
  <c r="CY144" i="2"/>
  <c r="CY145" i="2"/>
  <c r="CY146" i="2"/>
  <c r="CY147" i="2"/>
  <c r="CY148" i="2"/>
  <c r="CY149" i="2"/>
  <c r="CY150" i="2"/>
  <c r="CY151" i="2"/>
  <c r="CY152" i="2"/>
  <c r="CY153" i="2"/>
  <c r="CY154" i="2"/>
  <c r="CY155" i="2"/>
  <c r="CY156" i="2"/>
  <c r="CY157" i="2"/>
  <c r="CY158" i="2"/>
  <c r="CY159" i="2"/>
  <c r="CY160" i="2"/>
  <c r="CY161" i="2"/>
  <c r="CY162" i="2"/>
  <c r="CY163" i="2"/>
  <c r="CY164" i="2"/>
  <c r="CY165" i="2"/>
  <c r="CY166" i="2"/>
  <c r="CY167" i="2"/>
  <c r="CY168" i="2"/>
  <c r="CY169" i="2"/>
  <c r="CY170" i="2"/>
  <c r="CY171" i="2"/>
  <c r="CY172" i="2"/>
  <c r="CY173" i="2"/>
  <c r="CY174" i="2"/>
  <c r="CY175" i="2"/>
  <c r="CY176" i="2"/>
  <c r="CY177" i="2"/>
  <c r="CY178" i="2"/>
  <c r="CY179" i="2"/>
  <c r="CY180" i="2"/>
  <c r="CY181" i="2"/>
  <c r="CY182" i="2"/>
  <c r="CY183" i="2"/>
  <c r="CY184" i="2"/>
  <c r="CY185" i="2"/>
  <c r="CY186" i="2"/>
  <c r="CY187" i="2"/>
  <c r="CY188" i="2"/>
  <c r="CY189" i="2"/>
  <c r="CY190" i="2"/>
  <c r="CY191" i="2"/>
  <c r="CY192" i="2"/>
  <c r="CY193" i="2"/>
  <c r="CY194" i="2"/>
  <c r="CY195" i="2"/>
  <c r="CY196" i="2"/>
  <c r="CY197" i="2"/>
  <c r="CY198" i="2"/>
  <c r="CY199" i="2"/>
  <c r="CX200" i="2"/>
  <c r="CY200" i="2" s="1"/>
  <c r="CX201" i="2"/>
  <c r="CY201" i="2" s="1"/>
  <c r="CY204" i="2"/>
  <c r="CY205" i="2"/>
  <c r="CY206" i="2"/>
  <c r="CY207" i="2"/>
  <c r="CY208" i="2"/>
  <c r="CY209" i="2"/>
  <c r="CY210" i="2"/>
  <c r="CY212" i="2"/>
  <c r="CY213" i="2"/>
  <c r="CY214" i="2"/>
  <c r="CY215" i="2"/>
  <c r="CY216" i="2"/>
  <c r="CY217" i="2"/>
  <c r="CY218" i="2"/>
  <c r="CY219" i="2"/>
  <c r="CY220" i="2"/>
  <c r="CY221" i="2"/>
  <c r="CY222" i="2"/>
  <c r="CY234" i="2"/>
  <c r="CY279" i="2"/>
  <c r="CY280" i="2"/>
  <c r="CY281" i="2"/>
  <c r="CY282" i="2"/>
  <c r="CY283" i="2"/>
  <c r="CY284" i="2"/>
  <c r="CY285" i="2"/>
  <c r="CY286" i="2"/>
  <c r="CY287" i="2"/>
  <c r="CY288" i="2"/>
  <c r="CY289" i="2"/>
  <c r="CY290" i="2"/>
  <c r="CY291" i="2"/>
  <c r="CY292" i="2"/>
  <c r="CY293" i="2"/>
  <c r="CY294" i="2"/>
  <c r="CY295" i="2"/>
  <c r="CY296" i="2"/>
  <c r="CY297" i="2"/>
  <c r="CY298" i="2"/>
  <c r="CY299" i="2"/>
  <c r="CY300" i="2"/>
  <c r="CY301" i="2"/>
  <c r="CY302" i="2"/>
  <c r="CY303" i="2"/>
  <c r="CY304" i="2"/>
  <c r="CY305" i="2"/>
  <c r="CY306" i="2"/>
  <c r="CY307" i="2"/>
  <c r="CY308" i="2"/>
  <c r="CY309" i="2"/>
  <c r="CY310" i="2"/>
  <c r="CY311" i="2"/>
  <c r="CY312" i="2"/>
  <c r="CY313" i="2"/>
  <c r="CY314" i="2"/>
  <c r="CY315" i="2"/>
  <c r="CY316" i="2"/>
  <c r="CY317" i="2"/>
  <c r="CY319" i="2"/>
  <c r="CY320" i="2"/>
  <c r="CY321" i="2"/>
  <c r="CY322" i="2"/>
  <c r="CY323" i="2"/>
  <c r="CY324" i="2"/>
  <c r="CY325" i="2"/>
  <c r="CY326" i="2"/>
  <c r="CY327" i="2"/>
  <c r="CY328" i="2"/>
  <c r="CY329" i="2"/>
  <c r="CY330" i="2"/>
  <c r="CY331" i="2"/>
  <c r="CY332" i="2"/>
  <c r="CY333" i="2"/>
  <c r="CY334" i="2"/>
  <c r="CY335" i="2"/>
  <c r="CY336" i="2"/>
  <c r="CY337" i="2"/>
  <c r="CY338" i="2"/>
  <c r="CY339" i="2"/>
  <c r="CY340" i="2"/>
  <c r="CY341" i="2"/>
  <c r="CY342" i="2"/>
  <c r="CY343" i="2"/>
  <c r="CY345" i="2"/>
  <c r="CY346" i="2"/>
  <c r="CY347" i="2"/>
  <c r="CY348" i="2"/>
  <c r="CY349" i="2"/>
  <c r="CY350" i="2"/>
  <c r="CY351" i="2"/>
  <c r="CY352" i="2"/>
  <c r="CY353" i="2"/>
  <c r="CY354" i="2"/>
  <c r="CY355" i="2"/>
  <c r="CY357" i="2"/>
  <c r="CY358" i="2"/>
  <c r="CY359" i="2"/>
  <c r="CY360" i="2"/>
  <c r="CY361" i="2"/>
  <c r="CY362" i="2"/>
  <c r="CY363" i="2"/>
  <c r="CY364" i="2"/>
  <c r="CY365" i="2"/>
  <c r="CY366" i="2"/>
  <c r="CY367" i="2"/>
  <c r="CY370" i="2"/>
  <c r="CY371" i="2"/>
  <c r="CY372" i="2"/>
  <c r="CY373" i="2"/>
  <c r="CY374" i="2"/>
  <c r="CY375" i="2"/>
  <c r="CY376" i="2"/>
  <c r="CY377" i="2"/>
  <c r="CY378" i="2"/>
  <c r="CY379" i="2"/>
  <c r="CY380" i="2"/>
  <c r="CY381" i="2"/>
  <c r="CY382" i="2"/>
  <c r="CY383" i="2"/>
  <c r="CY384" i="2"/>
  <c r="CY385" i="2"/>
  <c r="CY386" i="2"/>
  <c r="CY387" i="2"/>
  <c r="CY388" i="2"/>
  <c r="CY389" i="2"/>
  <c r="CY390" i="2"/>
  <c r="CY392" i="2"/>
  <c r="CY393" i="2"/>
  <c r="CY394" i="2"/>
  <c r="CY395" i="2"/>
  <c r="CY396" i="2"/>
  <c r="CY397" i="2"/>
  <c r="CY398" i="2"/>
  <c r="CY399" i="2"/>
  <c r="CY400" i="2"/>
  <c r="CY401" i="2"/>
  <c r="CY402" i="2"/>
  <c r="CY403" i="2"/>
  <c r="CY404" i="2"/>
  <c r="CY405" i="2"/>
  <c r="CY406" i="2"/>
  <c r="CY407" i="2"/>
  <c r="CY408" i="2"/>
  <c r="CY409" i="2"/>
  <c r="CY410" i="2"/>
  <c r="CY411" i="2"/>
  <c r="CY412" i="2"/>
  <c r="CY413" i="2"/>
  <c r="CY414" i="2"/>
  <c r="CY415" i="2"/>
  <c r="CY416" i="2"/>
  <c r="CY417" i="2"/>
  <c r="CY418" i="2"/>
  <c r="CY419" i="2"/>
  <c r="CY420" i="2"/>
  <c r="CY421" i="2"/>
  <c r="CY422" i="2"/>
  <c r="CY423" i="2"/>
  <c r="CY424" i="2"/>
  <c r="CY425" i="2"/>
  <c r="CY426" i="2"/>
  <c r="CY427" i="2"/>
  <c r="CY428" i="2"/>
  <c r="CY429" i="2"/>
  <c r="CY430" i="2"/>
  <c r="CY431" i="2"/>
  <c r="CY432" i="2"/>
  <c r="CY433" i="2"/>
  <c r="CY434" i="2"/>
  <c r="CY435" i="2"/>
  <c r="CY436" i="2"/>
  <c r="CY437" i="2"/>
  <c r="CY438" i="2"/>
  <c r="CY439" i="2"/>
  <c r="CY442" i="2"/>
  <c r="CY443" i="2"/>
  <c r="CY444" i="2"/>
  <c r="CY445" i="2"/>
  <c r="CY446" i="2"/>
  <c r="CY447" i="2"/>
  <c r="CY448" i="2"/>
  <c r="CY449" i="2"/>
  <c r="CY450" i="2"/>
  <c r="CY451" i="2"/>
  <c r="CY452" i="2"/>
  <c r="CY505" i="2"/>
  <c r="CY507" i="2"/>
  <c r="CY508" i="2"/>
  <c r="CY509" i="2"/>
  <c r="CY510" i="2"/>
  <c r="CY511" i="2"/>
  <c r="CY512" i="2"/>
  <c r="CY513" i="2"/>
  <c r="CY514" i="2"/>
  <c r="CY518" i="2"/>
  <c r="CY533" i="2"/>
  <c r="CY579" i="2"/>
  <c r="CY580" i="2"/>
  <c r="CY581" i="2"/>
  <c r="CY582" i="2"/>
  <c r="CY583" i="2"/>
  <c r="CY584" i="2"/>
  <c r="CY585" i="2"/>
  <c r="CY586" i="2"/>
  <c r="CY587" i="2"/>
  <c r="CY588" i="2"/>
  <c r="CY589" i="2"/>
  <c r="CY590" i="2"/>
  <c r="CP3" i="2"/>
  <c r="CP4" i="2"/>
  <c r="CP5" i="2"/>
  <c r="CP6" i="2"/>
  <c r="CP7" i="2"/>
  <c r="CP8" i="2"/>
  <c r="CP9" i="2"/>
  <c r="CP10" i="2"/>
  <c r="CP11" i="2"/>
  <c r="CP12" i="2"/>
  <c r="CP13" i="2"/>
  <c r="CP14" i="2"/>
  <c r="CP15" i="2"/>
  <c r="CP16" i="2"/>
  <c r="CP17" i="2"/>
  <c r="CP18" i="2"/>
  <c r="CP19" i="2"/>
  <c r="CP20" i="2"/>
  <c r="CP21" i="2"/>
  <c r="CP22" i="2"/>
  <c r="CP23" i="2"/>
  <c r="CP24" i="2"/>
  <c r="CP25" i="2"/>
  <c r="CP26" i="2"/>
  <c r="CP27" i="2"/>
  <c r="CP28" i="2"/>
  <c r="CP29" i="2"/>
  <c r="CP30" i="2"/>
  <c r="CP31" i="2"/>
  <c r="CP32" i="2"/>
  <c r="CP33" i="2"/>
  <c r="CP34" i="2"/>
  <c r="CP35" i="2"/>
  <c r="CP36" i="2"/>
  <c r="CP37" i="2"/>
  <c r="CP39" i="2"/>
  <c r="CP40" i="2"/>
  <c r="CP41" i="2"/>
  <c r="CP42" i="2"/>
  <c r="CP43" i="2"/>
  <c r="CP44" i="2"/>
  <c r="CP45" i="2"/>
  <c r="CP46" i="2"/>
  <c r="CP47" i="2"/>
  <c r="CP48" i="2"/>
  <c r="CP49" i="2"/>
  <c r="CP50" i="2"/>
  <c r="CP51" i="2"/>
  <c r="CP52" i="2"/>
  <c r="CP53" i="2"/>
  <c r="CP54" i="2"/>
  <c r="CP55" i="2"/>
  <c r="CP56" i="2"/>
  <c r="CP57" i="2"/>
  <c r="CP58" i="2"/>
  <c r="CP59" i="2"/>
  <c r="CP60" i="2"/>
  <c r="CP61" i="2"/>
  <c r="CP62" i="2"/>
  <c r="CP63" i="2"/>
  <c r="CP64" i="2"/>
  <c r="CP65" i="2"/>
  <c r="CP66" i="2"/>
  <c r="CP67" i="2"/>
  <c r="CP68" i="2"/>
  <c r="CP69" i="2"/>
  <c r="CP70" i="2"/>
  <c r="CP71" i="2"/>
  <c r="CP72" i="2"/>
  <c r="CP73" i="2"/>
  <c r="CP74" i="2"/>
  <c r="CP76" i="2"/>
  <c r="CP77" i="2"/>
  <c r="CP78" i="2"/>
  <c r="CP79" i="2"/>
  <c r="CP80" i="2"/>
  <c r="CP81" i="2"/>
  <c r="CP82" i="2"/>
  <c r="CP83" i="2"/>
  <c r="CP84" i="2"/>
  <c r="CP85" i="2"/>
  <c r="CP86" i="2"/>
  <c r="CP87" i="2"/>
  <c r="CP88" i="2"/>
  <c r="CP89" i="2"/>
  <c r="CP90" i="2"/>
  <c r="CP91" i="2"/>
  <c r="CP92" i="2"/>
  <c r="CP93" i="2"/>
  <c r="CP94" i="2"/>
  <c r="CP95" i="2"/>
  <c r="CP96" i="2"/>
  <c r="CP97" i="2"/>
  <c r="CP98" i="2"/>
  <c r="CP99" i="2"/>
  <c r="CP100" i="2"/>
  <c r="CP101" i="2"/>
  <c r="CP102" i="2"/>
  <c r="CP103" i="2"/>
  <c r="CP104" i="2"/>
  <c r="CP105" i="2"/>
  <c r="CP106" i="2"/>
  <c r="CP107" i="2"/>
  <c r="CP108" i="2"/>
  <c r="CP109" i="2"/>
  <c r="CP110" i="2"/>
  <c r="CP111" i="2"/>
  <c r="CP112" i="2"/>
  <c r="CP113" i="2"/>
  <c r="CP114" i="2"/>
  <c r="CP115" i="2"/>
  <c r="CP116" i="2"/>
  <c r="CP117" i="2"/>
  <c r="CP118" i="2"/>
  <c r="CP119" i="2"/>
  <c r="CP120" i="2"/>
  <c r="CP121" i="2"/>
  <c r="CP122" i="2"/>
  <c r="CP123" i="2"/>
  <c r="CP124" i="2"/>
  <c r="CP125" i="2"/>
  <c r="CP126" i="2"/>
  <c r="CP127" i="2"/>
  <c r="CP128" i="2"/>
  <c r="CP129" i="2"/>
  <c r="CP130" i="2"/>
  <c r="CP131" i="2"/>
  <c r="CP132" i="2"/>
  <c r="CP133" i="2"/>
  <c r="CP134" i="2"/>
  <c r="CP135" i="2"/>
  <c r="CP137" i="2"/>
  <c r="CP138" i="2"/>
  <c r="CP139" i="2"/>
  <c r="CP140" i="2"/>
  <c r="CP141" i="2"/>
  <c r="CP142" i="2"/>
  <c r="CP143" i="2"/>
  <c r="CP144" i="2"/>
  <c r="CP145" i="2"/>
  <c r="CP146" i="2"/>
  <c r="CP147" i="2"/>
  <c r="CP148" i="2"/>
  <c r="CP149" i="2"/>
  <c r="CP150" i="2"/>
  <c r="CP151" i="2"/>
  <c r="CP152" i="2"/>
  <c r="CP153" i="2"/>
  <c r="CP154" i="2"/>
  <c r="CP155" i="2"/>
  <c r="CP156" i="2"/>
  <c r="CP157" i="2"/>
  <c r="CP158" i="2"/>
  <c r="CP159" i="2"/>
  <c r="CP160" i="2"/>
  <c r="CP161" i="2"/>
  <c r="CP162" i="2"/>
  <c r="CP163" i="2"/>
  <c r="CP164" i="2"/>
  <c r="CP165" i="2"/>
  <c r="CP166" i="2"/>
  <c r="CP167" i="2"/>
  <c r="CP168" i="2"/>
  <c r="CP169" i="2"/>
  <c r="CP170" i="2"/>
  <c r="CP171" i="2"/>
  <c r="CP172" i="2"/>
  <c r="CP173" i="2"/>
  <c r="CP174" i="2"/>
  <c r="CP175" i="2"/>
  <c r="CP176" i="2"/>
  <c r="CP177" i="2"/>
  <c r="CP178" i="2"/>
  <c r="CP179" i="2"/>
  <c r="CP180" i="2"/>
  <c r="CP181" i="2"/>
  <c r="CP182" i="2"/>
  <c r="CP183" i="2"/>
  <c r="CP184" i="2"/>
  <c r="CP185" i="2"/>
  <c r="CP186" i="2"/>
  <c r="CP187" i="2"/>
  <c r="CP188" i="2"/>
  <c r="CP189" i="2"/>
  <c r="CP190" i="2"/>
  <c r="CP191" i="2"/>
  <c r="CP192" i="2"/>
  <c r="CP193" i="2"/>
  <c r="CP194" i="2"/>
  <c r="CP195" i="2"/>
  <c r="CP196" i="2"/>
  <c r="CP197" i="2"/>
  <c r="CP198" i="2"/>
  <c r="CP199" i="2"/>
  <c r="CP200" i="2"/>
  <c r="CP201" i="2"/>
  <c r="CP202" i="2"/>
  <c r="CP203" i="2"/>
  <c r="CP204" i="2"/>
  <c r="CP205" i="2"/>
  <c r="CP206" i="2"/>
  <c r="CP207" i="2"/>
  <c r="CP208" i="2"/>
  <c r="CP209" i="2"/>
  <c r="CP210" i="2"/>
  <c r="CP211" i="2"/>
  <c r="CP212" i="2"/>
  <c r="CP213" i="2"/>
  <c r="CP214" i="2"/>
  <c r="CP215" i="2"/>
  <c r="CP216" i="2"/>
  <c r="CP217" i="2"/>
  <c r="CP218" i="2"/>
  <c r="CP219" i="2"/>
  <c r="CP220" i="2"/>
  <c r="CP221" i="2"/>
  <c r="CP222" i="2"/>
  <c r="CP234" i="2"/>
  <c r="CP235" i="2"/>
  <c r="CP236" i="2"/>
  <c r="CP237" i="2"/>
  <c r="CP238" i="2"/>
  <c r="CP239" i="2"/>
  <c r="CP240" i="2"/>
  <c r="CP241" i="2"/>
  <c r="CP242" i="2"/>
  <c r="CP243" i="2"/>
  <c r="CP244" i="2"/>
  <c r="CP245" i="2"/>
  <c r="CP246" i="2"/>
  <c r="CP279" i="2"/>
  <c r="CP280" i="2"/>
  <c r="CP281" i="2"/>
  <c r="CP282" i="2"/>
  <c r="CP283" i="2"/>
  <c r="CP284" i="2"/>
  <c r="CP285" i="2"/>
  <c r="CP286" i="2"/>
  <c r="CP287" i="2"/>
  <c r="CP288" i="2"/>
  <c r="CP289" i="2"/>
  <c r="CP290" i="2"/>
  <c r="CP291" i="2"/>
  <c r="CP292" i="2"/>
  <c r="CP293" i="2"/>
  <c r="CP294" i="2"/>
  <c r="CP295" i="2"/>
  <c r="CP296" i="2"/>
  <c r="CP297" i="2"/>
  <c r="CP298" i="2"/>
  <c r="CP299" i="2"/>
  <c r="CP300" i="2"/>
  <c r="CP301" i="2"/>
  <c r="CP302" i="2"/>
  <c r="CP303" i="2"/>
  <c r="CP304" i="2"/>
  <c r="CP305" i="2"/>
  <c r="CP306" i="2"/>
  <c r="CP307" i="2"/>
  <c r="CP308" i="2"/>
  <c r="CP309" i="2"/>
  <c r="CP310" i="2"/>
  <c r="CP311" i="2"/>
  <c r="CP312" i="2"/>
  <c r="CP313" i="2"/>
  <c r="CP314" i="2"/>
  <c r="CP315" i="2"/>
  <c r="CP316" i="2"/>
  <c r="CP317" i="2"/>
  <c r="CP319" i="2"/>
  <c r="CP320" i="2"/>
  <c r="CP321" i="2"/>
  <c r="CP322" i="2"/>
  <c r="CP323" i="2"/>
  <c r="CP324" i="2"/>
  <c r="CP325" i="2"/>
  <c r="CP326" i="2"/>
  <c r="CP327" i="2"/>
  <c r="CP328" i="2"/>
  <c r="CP329" i="2"/>
  <c r="CP330" i="2"/>
  <c r="CP331" i="2"/>
  <c r="CP332" i="2"/>
  <c r="CP333" i="2"/>
  <c r="CP334" i="2"/>
  <c r="CP335" i="2"/>
  <c r="CP336" i="2"/>
  <c r="CP337" i="2"/>
  <c r="CP338" i="2"/>
  <c r="CP339" i="2"/>
  <c r="CP340" i="2"/>
  <c r="CP341" i="2"/>
  <c r="CP342" i="2"/>
  <c r="CP343" i="2"/>
  <c r="CP344" i="2"/>
  <c r="CP345" i="2"/>
  <c r="CP346" i="2"/>
  <c r="CP347" i="2"/>
  <c r="CP348" i="2"/>
  <c r="CP349" i="2"/>
  <c r="CP350" i="2"/>
  <c r="CP351" i="2"/>
  <c r="CP352" i="2"/>
  <c r="CP353" i="2"/>
  <c r="CP354" i="2"/>
  <c r="CP355" i="2"/>
  <c r="CP356" i="2"/>
  <c r="CP357" i="2"/>
  <c r="CP358" i="2"/>
  <c r="CP359" i="2"/>
  <c r="CP360" i="2"/>
  <c r="CP361" i="2"/>
  <c r="CP362" i="2"/>
  <c r="CP363" i="2"/>
  <c r="CP364" i="2"/>
  <c r="CP365" i="2"/>
  <c r="CP366" i="2"/>
  <c r="CP367" i="2"/>
  <c r="CP368" i="2"/>
  <c r="CP369" i="2"/>
  <c r="CP370" i="2"/>
  <c r="CP371" i="2"/>
  <c r="CP372" i="2"/>
  <c r="CP373" i="2"/>
  <c r="CP374" i="2"/>
  <c r="CP375" i="2"/>
  <c r="CP376" i="2"/>
  <c r="CP377" i="2"/>
  <c r="CP378" i="2"/>
  <c r="CP379" i="2"/>
  <c r="CP380" i="2"/>
  <c r="CP381" i="2"/>
  <c r="CP382" i="2"/>
  <c r="CP383" i="2"/>
  <c r="CP384" i="2"/>
  <c r="CP385" i="2"/>
  <c r="CP386" i="2"/>
  <c r="CP387" i="2"/>
  <c r="CP388" i="2"/>
  <c r="CP389" i="2"/>
  <c r="CP390" i="2"/>
  <c r="CP392" i="2"/>
  <c r="CP393" i="2"/>
  <c r="CP394" i="2"/>
  <c r="CP395" i="2"/>
  <c r="CP396" i="2"/>
  <c r="CP397" i="2"/>
  <c r="CP398" i="2"/>
  <c r="CP399" i="2"/>
  <c r="CP400" i="2"/>
  <c r="CP401" i="2"/>
  <c r="CP402" i="2"/>
  <c r="CP403" i="2"/>
  <c r="CP404" i="2"/>
  <c r="CP405" i="2"/>
  <c r="CP406" i="2"/>
  <c r="CP407" i="2"/>
  <c r="CP408" i="2"/>
  <c r="CP409" i="2"/>
  <c r="CP410" i="2"/>
  <c r="CP411" i="2"/>
  <c r="CP412" i="2"/>
  <c r="CP413" i="2"/>
  <c r="CP414" i="2"/>
  <c r="CP415" i="2"/>
  <c r="CP418" i="2"/>
  <c r="CP419" i="2"/>
  <c r="CP420" i="2"/>
  <c r="CP421" i="2"/>
  <c r="CP422" i="2"/>
  <c r="CP423" i="2"/>
  <c r="CP424" i="2"/>
  <c r="CP425" i="2"/>
  <c r="CP426" i="2"/>
  <c r="CP427" i="2"/>
  <c r="CP428" i="2"/>
  <c r="CP429" i="2"/>
  <c r="CP430" i="2"/>
  <c r="CP431" i="2"/>
  <c r="CP432" i="2"/>
  <c r="CP433" i="2"/>
  <c r="CP434" i="2"/>
  <c r="CP435" i="2"/>
  <c r="CP436" i="2"/>
  <c r="CP437" i="2"/>
  <c r="CP438" i="2"/>
  <c r="CP439" i="2"/>
  <c r="CP440" i="2"/>
  <c r="CP441" i="2"/>
  <c r="CP442" i="2"/>
  <c r="CP443" i="2"/>
  <c r="CP444" i="2"/>
  <c r="CP445" i="2"/>
  <c r="CP446" i="2"/>
  <c r="CP447" i="2"/>
  <c r="CP448" i="2"/>
  <c r="CP449" i="2"/>
  <c r="CP450" i="2"/>
  <c r="CP451" i="2"/>
  <c r="CP452" i="2"/>
  <c r="CP453" i="2"/>
  <c r="CP454" i="2"/>
  <c r="CP455" i="2"/>
  <c r="CP456" i="2"/>
  <c r="CP457" i="2"/>
  <c r="CP458" i="2"/>
  <c r="CP459" i="2"/>
  <c r="CP460" i="2"/>
  <c r="CP461" i="2"/>
  <c r="CP462" i="2"/>
  <c r="CP463" i="2"/>
  <c r="CP505" i="2"/>
  <c r="CP506" i="2"/>
  <c r="CP507" i="2"/>
  <c r="CP508" i="2"/>
  <c r="CP509" i="2"/>
  <c r="CP510" i="2"/>
  <c r="CP511" i="2"/>
  <c r="CP512" i="2"/>
  <c r="CP513" i="2"/>
  <c r="CP514" i="2"/>
  <c r="CP518" i="2"/>
  <c r="CP533" i="2"/>
  <c r="CP579" i="2"/>
  <c r="CP580" i="2"/>
  <c r="CP581" i="2"/>
  <c r="CP582" i="2"/>
  <c r="CP583" i="2"/>
  <c r="CP584" i="2"/>
  <c r="CP585" i="2"/>
  <c r="CP586" i="2"/>
  <c r="CP587" i="2"/>
  <c r="CP588" i="2"/>
  <c r="CP589" i="2"/>
  <c r="CP590" i="2"/>
  <c r="CI3" i="2"/>
  <c r="CI4" i="2"/>
  <c r="CI5" i="2"/>
  <c r="CI6" i="2"/>
  <c r="CI7" i="2"/>
  <c r="CI8" i="2"/>
  <c r="CI9" i="2"/>
  <c r="CI10" i="2"/>
  <c r="CI11" i="2"/>
  <c r="CI12" i="2"/>
  <c r="CI13" i="2"/>
  <c r="CI14" i="2"/>
  <c r="CI15" i="2"/>
  <c r="CI16" i="2"/>
  <c r="CI28" i="2"/>
  <c r="CI29" i="2"/>
  <c r="CI30" i="2"/>
  <c r="CI31" i="2"/>
  <c r="CI32" i="2"/>
  <c r="CI33" i="2"/>
  <c r="CI34" i="2"/>
  <c r="CI35" i="2"/>
  <c r="CI36" i="2"/>
  <c r="CI37" i="2"/>
  <c r="CI39" i="2"/>
  <c r="CH40" i="2"/>
  <c r="CI40" i="2" s="1"/>
  <c r="CH41" i="2"/>
  <c r="CI41" i="2" s="1"/>
  <c r="CH42" i="2"/>
  <c r="CI42" i="2" s="1"/>
  <c r="CH43" i="2"/>
  <c r="CI43" i="2" s="1"/>
  <c r="CI44" i="2"/>
  <c r="CI45" i="2"/>
  <c r="CI46" i="2"/>
  <c r="CI47" i="2"/>
  <c r="CI48" i="2"/>
  <c r="CI49" i="2"/>
  <c r="CI50" i="2"/>
  <c r="CI51" i="2"/>
  <c r="CH52" i="2"/>
  <c r="CI52" i="2" s="1"/>
  <c r="CH53" i="2"/>
  <c r="CI53" i="2" s="1"/>
  <c r="CH54" i="2"/>
  <c r="CI54" i="2" s="1"/>
  <c r="CH55" i="2"/>
  <c r="CI55" i="2" s="1"/>
  <c r="CI56" i="2"/>
  <c r="CI57" i="2"/>
  <c r="CI58" i="2"/>
  <c r="CI59" i="2"/>
  <c r="CI60" i="2"/>
  <c r="CI61" i="2"/>
  <c r="CI62" i="2"/>
  <c r="CH63" i="2"/>
  <c r="CI63" i="2" s="1"/>
  <c r="CH175" i="2"/>
  <c r="CH65" i="2"/>
  <c r="CI65" i="2" s="1"/>
  <c r="CH177" i="2"/>
  <c r="CH67" i="2"/>
  <c r="CI67" i="2" s="1"/>
  <c r="CI68" i="2"/>
  <c r="CI69" i="2"/>
  <c r="CI70" i="2"/>
  <c r="CI71" i="2"/>
  <c r="CI72" i="2"/>
  <c r="CI73" i="2"/>
  <c r="CI74" i="2"/>
  <c r="CI76" i="2"/>
  <c r="CH77" i="2"/>
  <c r="CI77" i="2" s="1"/>
  <c r="CH78" i="2"/>
  <c r="CI78" i="2" s="1"/>
  <c r="CH79" i="2"/>
  <c r="CI79" i="2" s="1"/>
  <c r="CH80" i="2"/>
  <c r="CI80" i="2" s="1"/>
  <c r="CI81" i="2"/>
  <c r="CI82" i="2"/>
  <c r="CI83" i="2"/>
  <c r="CI84" i="2"/>
  <c r="CI85" i="2"/>
  <c r="CI86" i="2"/>
  <c r="CI87" i="2"/>
  <c r="CI88" i="2"/>
  <c r="CH89" i="2"/>
  <c r="CI89" i="2" s="1"/>
  <c r="CI90" i="2"/>
  <c r="CI91" i="2"/>
  <c r="CH92" i="2"/>
  <c r="CI92" i="2" s="1"/>
  <c r="CI93" i="2"/>
  <c r="CI94" i="2"/>
  <c r="CI95" i="2"/>
  <c r="CI96" i="2"/>
  <c r="CI97" i="2"/>
  <c r="CI98" i="2"/>
  <c r="CI99" i="2"/>
  <c r="CI100" i="2"/>
  <c r="CH101" i="2"/>
  <c r="CI101" i="2" s="1"/>
  <c r="CH102" i="2"/>
  <c r="CI102" i="2" s="1"/>
  <c r="CH103" i="2"/>
  <c r="CI103" i="2" s="1"/>
  <c r="CH104" i="2"/>
  <c r="CI104" i="2" s="1"/>
  <c r="CI105" i="2"/>
  <c r="CI106" i="2"/>
  <c r="CI107" i="2"/>
  <c r="CI108" i="2"/>
  <c r="CI109" i="2"/>
  <c r="CI110" i="2"/>
  <c r="CI111" i="2"/>
  <c r="CI112" i="2"/>
  <c r="CH113" i="2"/>
  <c r="CI113" i="2" s="1"/>
  <c r="CH114" i="2"/>
  <c r="CI114" i="2" s="1"/>
  <c r="CH115" i="2"/>
  <c r="CI115" i="2" s="1"/>
  <c r="CH116" i="2"/>
  <c r="CI116" i="2" s="1"/>
  <c r="CI117" i="2"/>
  <c r="CI118" i="2"/>
  <c r="CI119" i="2"/>
  <c r="CI120" i="2"/>
  <c r="CI121" i="2"/>
  <c r="CI122" i="2"/>
  <c r="CI123" i="2"/>
  <c r="CI124" i="2"/>
  <c r="CH126" i="2"/>
  <c r="CI126" i="2" s="1"/>
  <c r="CI128" i="2"/>
  <c r="CI129" i="2"/>
  <c r="CI130" i="2"/>
  <c r="CI131" i="2"/>
  <c r="CI132" i="2"/>
  <c r="CI133" i="2"/>
  <c r="CI134" i="2"/>
  <c r="CI135" i="2"/>
  <c r="CI137" i="2"/>
  <c r="CH138" i="2"/>
  <c r="CI138" i="2" s="1"/>
  <c r="CH139" i="2"/>
  <c r="CI139" i="2" s="1"/>
  <c r="CH140" i="2"/>
  <c r="CI140" i="2" s="1"/>
  <c r="CH141" i="2"/>
  <c r="CI141" i="2" s="1"/>
  <c r="CI142" i="2"/>
  <c r="CI143" i="2"/>
  <c r="CI144" i="2"/>
  <c r="CI145" i="2"/>
  <c r="CI146" i="2"/>
  <c r="CI147" i="2"/>
  <c r="CI148" i="2"/>
  <c r="CH149" i="2"/>
  <c r="CI149" i="2" s="1"/>
  <c r="CH150" i="2"/>
  <c r="CI150" i="2" s="1"/>
  <c r="CH151" i="2"/>
  <c r="CI151" i="2" s="1"/>
  <c r="CH152" i="2"/>
  <c r="CI152" i="2" s="1"/>
  <c r="CI153" i="2"/>
  <c r="CI154" i="2"/>
  <c r="CI155" i="2"/>
  <c r="CI156" i="2"/>
  <c r="CI157" i="2"/>
  <c r="CI158" i="2"/>
  <c r="CI159" i="2"/>
  <c r="CI160" i="2"/>
  <c r="CI161" i="2"/>
  <c r="CI163" i="2"/>
  <c r="CI164" i="2"/>
  <c r="CH165" i="2"/>
  <c r="CI165" i="2" s="1"/>
  <c r="CI166" i="2"/>
  <c r="CI167" i="2"/>
  <c r="CI168" i="2"/>
  <c r="CI169" i="2"/>
  <c r="CI170" i="2"/>
  <c r="CI171" i="2"/>
  <c r="CI172" i="2"/>
  <c r="CI173" i="2"/>
  <c r="CI174" i="2"/>
  <c r="CI176" i="2"/>
  <c r="CI178" i="2"/>
  <c r="CI179" i="2"/>
  <c r="CI180" i="2"/>
  <c r="CI181" i="2"/>
  <c r="CI182" i="2"/>
  <c r="CI183" i="2"/>
  <c r="CI184" i="2"/>
  <c r="CI185" i="2"/>
  <c r="CI186" i="2"/>
  <c r="CI187" i="2"/>
  <c r="CH189" i="2"/>
  <c r="CI189" i="2" s="1"/>
  <c r="CI191" i="2"/>
  <c r="CI192" i="2"/>
  <c r="CI193" i="2"/>
  <c r="CI194" i="2"/>
  <c r="CI195" i="2"/>
  <c r="CI196" i="2"/>
  <c r="CI197" i="2"/>
  <c r="CI198" i="2"/>
  <c r="CI199" i="2"/>
  <c r="CH201" i="2"/>
  <c r="CI201" i="2" s="1"/>
  <c r="CI203" i="2"/>
  <c r="CI204" i="2"/>
  <c r="CI205" i="2"/>
  <c r="CI206" i="2"/>
  <c r="CI207" i="2"/>
  <c r="CI208" i="2"/>
  <c r="CI209" i="2"/>
  <c r="CI210" i="2"/>
  <c r="CI211" i="2"/>
  <c r="CI212" i="2"/>
  <c r="CH213" i="2"/>
  <c r="CI213" i="2" s="1"/>
  <c r="CI215" i="2"/>
  <c r="CI216" i="2"/>
  <c r="CI217" i="2"/>
  <c r="CI218" i="2"/>
  <c r="CI219" i="2"/>
  <c r="CI220" i="2"/>
  <c r="CI221" i="2"/>
  <c r="CI222" i="2"/>
  <c r="CI234" i="2"/>
  <c r="CH235" i="2"/>
  <c r="CI235" i="2" s="1"/>
  <c r="CH236" i="2"/>
  <c r="CI236" i="2" s="1"/>
  <c r="CH237" i="2"/>
  <c r="CI237" i="2" s="1"/>
  <c r="CH238" i="2"/>
  <c r="CI238" i="2" s="1"/>
  <c r="CI239" i="2"/>
  <c r="CI240" i="2"/>
  <c r="CI241" i="2"/>
  <c r="CI242" i="2"/>
  <c r="CI243" i="2"/>
  <c r="CI244" i="2"/>
  <c r="CI245" i="2"/>
  <c r="CI246" i="2"/>
  <c r="CH248" i="2"/>
  <c r="CI248" i="2" s="1"/>
  <c r="CI250" i="2"/>
  <c r="CI251" i="2"/>
  <c r="CI252" i="2"/>
  <c r="CI253" i="2"/>
  <c r="CI254" i="2"/>
  <c r="CI255" i="2"/>
  <c r="CI256" i="2"/>
  <c r="CI257" i="2"/>
  <c r="CI279" i="2"/>
  <c r="CH280" i="2"/>
  <c r="CI280" i="2" s="1"/>
  <c r="CH281" i="2"/>
  <c r="CI281" i="2" s="1"/>
  <c r="CH282" i="2"/>
  <c r="CI282" i="2" s="1"/>
  <c r="CH283" i="2"/>
  <c r="CI283" i="2" s="1"/>
  <c r="CI284" i="2"/>
  <c r="CI285" i="2"/>
  <c r="CI286" i="2"/>
  <c r="CI287" i="2"/>
  <c r="CI288" i="2"/>
  <c r="CI289" i="2"/>
  <c r="CI290" i="2"/>
  <c r="CI291" i="2"/>
  <c r="CI292" i="2"/>
  <c r="CI293" i="2"/>
  <c r="CI294" i="2"/>
  <c r="CH296" i="2"/>
  <c r="CI296" i="2" s="1"/>
  <c r="CI298" i="2"/>
  <c r="CI299" i="2"/>
  <c r="CI300" i="2"/>
  <c r="CI301" i="2"/>
  <c r="CI302" i="2"/>
  <c r="CI303" i="2"/>
  <c r="CI304" i="2"/>
  <c r="CI305" i="2"/>
  <c r="CI306" i="2"/>
  <c r="CH308" i="2"/>
  <c r="CI308" i="2" s="1"/>
  <c r="CI310" i="2"/>
  <c r="CI311" i="2"/>
  <c r="CI312" i="2"/>
  <c r="CI313" i="2"/>
  <c r="CI314" i="2"/>
  <c r="CI315" i="2"/>
  <c r="CI316" i="2"/>
  <c r="CI317" i="2"/>
  <c r="CI319" i="2"/>
  <c r="CI320" i="2"/>
  <c r="CI321" i="2"/>
  <c r="CI322" i="2"/>
  <c r="CI323" i="2"/>
  <c r="CI324" i="2"/>
  <c r="CI325" i="2"/>
  <c r="CI326" i="2"/>
  <c r="CI327" i="2"/>
  <c r="CI328" i="2"/>
  <c r="CI329" i="2"/>
  <c r="CI330" i="2"/>
  <c r="CI331" i="2"/>
  <c r="CI332" i="2"/>
  <c r="CI333" i="2"/>
  <c r="CI334" i="2"/>
  <c r="CI335" i="2"/>
  <c r="CI336" i="2"/>
  <c r="CI337" i="2"/>
  <c r="CI338" i="2"/>
  <c r="CI339" i="2"/>
  <c r="CI340" i="2"/>
  <c r="CI341" i="2"/>
  <c r="CI342" i="2"/>
  <c r="CI343" i="2"/>
  <c r="CH344" i="2"/>
  <c r="CI344" i="2" s="1"/>
  <c r="CH345" i="2"/>
  <c r="CI345" i="2" s="1"/>
  <c r="CH346" i="2"/>
  <c r="CI346" i="2" s="1"/>
  <c r="CH347" i="2"/>
  <c r="CI347" i="2" s="1"/>
  <c r="CI348" i="2"/>
  <c r="CI349" i="2"/>
  <c r="CI350" i="2"/>
  <c r="CI351" i="2"/>
  <c r="CI352" i="2"/>
  <c r="CI353" i="2"/>
  <c r="CI354" i="2"/>
  <c r="CI355" i="2"/>
  <c r="CH356" i="2"/>
  <c r="CI356" i="2" s="1"/>
  <c r="CH357" i="2"/>
  <c r="CI357" i="2" s="1"/>
  <c r="CH358" i="2"/>
  <c r="CI358" i="2" s="1"/>
  <c r="CH359" i="2"/>
  <c r="CI359" i="2" s="1"/>
  <c r="CI360" i="2"/>
  <c r="CI361" i="2"/>
  <c r="CI362" i="2"/>
  <c r="CI363" i="2"/>
  <c r="CI364" i="2"/>
  <c r="CI365" i="2"/>
  <c r="CI366" i="2"/>
  <c r="CI367" i="2"/>
  <c r="CH369" i="2"/>
  <c r="CI369" i="2" s="1"/>
  <c r="CI371" i="2"/>
  <c r="CI372" i="2"/>
  <c r="CI373" i="2"/>
  <c r="CI374" i="2"/>
  <c r="CI375" i="2"/>
  <c r="CI376" i="2"/>
  <c r="CI377" i="2"/>
  <c r="CI378" i="2"/>
  <c r="CI379" i="2"/>
  <c r="CH381" i="2"/>
  <c r="CI381" i="2" s="1"/>
  <c r="CI383" i="2"/>
  <c r="CI384" i="2"/>
  <c r="CI385" i="2"/>
  <c r="CI386" i="2"/>
  <c r="CI387" i="2"/>
  <c r="CI388" i="2"/>
  <c r="CI389" i="2"/>
  <c r="CI390" i="2"/>
  <c r="CI392" i="2"/>
  <c r="CI396" i="2"/>
  <c r="CI397" i="2"/>
  <c r="CI398" i="2"/>
  <c r="CI399" i="2"/>
  <c r="CI400" i="2"/>
  <c r="CI401" i="2"/>
  <c r="CI402" i="2"/>
  <c r="CI408" i="2"/>
  <c r="CI409" i="2"/>
  <c r="CI410" i="2"/>
  <c r="CI411" i="2"/>
  <c r="CI412" i="2"/>
  <c r="CI413" i="2"/>
  <c r="CI414" i="2"/>
  <c r="CI415" i="2"/>
  <c r="CI419" i="2"/>
  <c r="CI420" i="2"/>
  <c r="CI421" i="2"/>
  <c r="CI422" i="2"/>
  <c r="CI423" i="2"/>
  <c r="CI424" i="2"/>
  <c r="CI425" i="2"/>
  <c r="CI426" i="2"/>
  <c r="CI427" i="2"/>
  <c r="CI428" i="2"/>
  <c r="CI431" i="2"/>
  <c r="CI432" i="2"/>
  <c r="CI433" i="2"/>
  <c r="CI434" i="2"/>
  <c r="CI435" i="2"/>
  <c r="CI436" i="2"/>
  <c r="CI437" i="2"/>
  <c r="CI438" i="2"/>
  <c r="CI439" i="2"/>
  <c r="CI440" i="2"/>
  <c r="CI441" i="2"/>
  <c r="CI442" i="2"/>
  <c r="CI443" i="2"/>
  <c r="CI444" i="2"/>
  <c r="CI445" i="2"/>
  <c r="CI446" i="2"/>
  <c r="CI447" i="2"/>
  <c r="CI448" i="2"/>
  <c r="CI449" i="2"/>
  <c r="CI450" i="2"/>
  <c r="CI451" i="2"/>
  <c r="CI452" i="2"/>
  <c r="CI505" i="2"/>
  <c r="CH507" i="2"/>
  <c r="CI507" i="2" s="1"/>
  <c r="CI533" i="2"/>
  <c r="CI579" i="2"/>
  <c r="CI580" i="2"/>
  <c r="CI581" i="2"/>
  <c r="CI582" i="2"/>
  <c r="CI583" i="2"/>
  <c r="CI584" i="2"/>
  <c r="CI585" i="2"/>
  <c r="CI586" i="2"/>
  <c r="CI587" i="2"/>
  <c r="CI588" i="2"/>
  <c r="CI589" i="2"/>
  <c r="CI590" i="2"/>
  <c r="CB3" i="2"/>
  <c r="CA4" i="2"/>
  <c r="CB4" i="2" s="1"/>
  <c r="CB5" i="2"/>
  <c r="CB6" i="2"/>
  <c r="CB7" i="2"/>
  <c r="CB8" i="2"/>
  <c r="CB9" i="2"/>
  <c r="CB10" i="2"/>
  <c r="CB11" i="2"/>
  <c r="CB12" i="2"/>
  <c r="CB13" i="2"/>
  <c r="CB14" i="2"/>
  <c r="CB15" i="2"/>
  <c r="CB16" i="2"/>
  <c r="CA17" i="2"/>
  <c r="CB17" i="2" s="1"/>
  <c r="GB17" i="2"/>
  <c r="GC17" i="2" s="1"/>
  <c r="CB21" i="2"/>
  <c r="CB22" i="2"/>
  <c r="CB23" i="2"/>
  <c r="CB24" i="2"/>
  <c r="CB25" i="2"/>
  <c r="CB26" i="2"/>
  <c r="CB27" i="2"/>
  <c r="CB28" i="2"/>
  <c r="CB29" i="2"/>
  <c r="CB30" i="2"/>
  <c r="CB31" i="2"/>
  <c r="CB32" i="2"/>
  <c r="CB33" i="2"/>
  <c r="CB34" i="2"/>
  <c r="CB35" i="2"/>
  <c r="CB36" i="2"/>
  <c r="CB37" i="2"/>
  <c r="CB39" i="2"/>
  <c r="CA40" i="2"/>
  <c r="CB40" i="2" s="1"/>
  <c r="CB42" i="2"/>
  <c r="CB43" i="2"/>
  <c r="CB44" i="2"/>
  <c r="CB45" i="2"/>
  <c r="CB46" i="2"/>
  <c r="CB47" i="2"/>
  <c r="CB48" i="2"/>
  <c r="CB49" i="2"/>
  <c r="CB50" i="2"/>
  <c r="CB51" i="2"/>
  <c r="CA52" i="2"/>
  <c r="CB52" i="2" s="1"/>
  <c r="CB54" i="2"/>
  <c r="CB55" i="2"/>
  <c r="CB56" i="2"/>
  <c r="CB57" i="2"/>
  <c r="CB58" i="2"/>
  <c r="CB59" i="2"/>
  <c r="CB60" i="2"/>
  <c r="CB61" i="2"/>
  <c r="CB62" i="2"/>
  <c r="CB63" i="2"/>
  <c r="CA64" i="2"/>
  <c r="CB64" i="2" s="1"/>
  <c r="CB66" i="2"/>
  <c r="CB67" i="2"/>
  <c r="CB68" i="2"/>
  <c r="CB69" i="2"/>
  <c r="CB70" i="2"/>
  <c r="CB71" i="2"/>
  <c r="CB72" i="2"/>
  <c r="CB73" i="2"/>
  <c r="CB74" i="2"/>
  <c r="CB76" i="2"/>
  <c r="CA77" i="2"/>
  <c r="CB77" i="2" s="1"/>
  <c r="CB79" i="2"/>
  <c r="CB80" i="2"/>
  <c r="CB81" i="2"/>
  <c r="CB82" i="2"/>
  <c r="CB83" i="2"/>
  <c r="CB84" i="2"/>
  <c r="CB85" i="2"/>
  <c r="CB86" i="2"/>
  <c r="CB87" i="2"/>
  <c r="CB88" i="2"/>
  <c r="CA89" i="2"/>
  <c r="CB89" i="2" s="1"/>
  <c r="CB92" i="2"/>
  <c r="CB93" i="2"/>
  <c r="CB94" i="2"/>
  <c r="CB95" i="2"/>
  <c r="CB96" i="2"/>
  <c r="CB97" i="2"/>
  <c r="CB98" i="2"/>
  <c r="CB99" i="2"/>
  <c r="CB100" i="2"/>
  <c r="CA101" i="2"/>
  <c r="CB101" i="2" s="1"/>
  <c r="CB106" i="2"/>
  <c r="CB107" i="2"/>
  <c r="CB108" i="2"/>
  <c r="CB109" i="2"/>
  <c r="CB110" i="2"/>
  <c r="CB111" i="2"/>
  <c r="CB112" i="2"/>
  <c r="CA113" i="2"/>
  <c r="CB113" i="2" s="1"/>
  <c r="CB115" i="2"/>
  <c r="CB116" i="2"/>
  <c r="CB117" i="2"/>
  <c r="CB118" i="2"/>
  <c r="CB119" i="2"/>
  <c r="CB120" i="2"/>
  <c r="CB121" i="2"/>
  <c r="CB122" i="2"/>
  <c r="CB123" i="2"/>
  <c r="CB124" i="2"/>
  <c r="CA125" i="2"/>
  <c r="CB125" i="2" s="1"/>
  <c r="CB127" i="2"/>
  <c r="CB128" i="2"/>
  <c r="CB129" i="2"/>
  <c r="CB130" i="2"/>
  <c r="CB131" i="2"/>
  <c r="CB132" i="2"/>
  <c r="CB133" i="2"/>
  <c r="CB134" i="2"/>
  <c r="CB135" i="2"/>
  <c r="CB137" i="2"/>
  <c r="CA138" i="2"/>
  <c r="CB138" i="2" s="1"/>
  <c r="CB141" i="2"/>
  <c r="CB142" i="2"/>
  <c r="CB143" i="2"/>
  <c r="CB144" i="2"/>
  <c r="CB145" i="2"/>
  <c r="CB146" i="2"/>
  <c r="CB147" i="2"/>
  <c r="CB148" i="2"/>
  <c r="CA149" i="2"/>
  <c r="CB149" i="2" s="1"/>
  <c r="CB152" i="2"/>
  <c r="CB153" i="2"/>
  <c r="CB154" i="2"/>
  <c r="CB155" i="2"/>
  <c r="CB156" i="2"/>
  <c r="CB157" i="2"/>
  <c r="CB158" i="2"/>
  <c r="CB159" i="2"/>
  <c r="CB160" i="2"/>
  <c r="CB161" i="2"/>
  <c r="CB166" i="2"/>
  <c r="CB167" i="2"/>
  <c r="CB168" i="2"/>
  <c r="CB169" i="2"/>
  <c r="CB170" i="2"/>
  <c r="CB171" i="2"/>
  <c r="CB172" i="2"/>
  <c r="CB173" i="2"/>
  <c r="CB174" i="2"/>
  <c r="CB175" i="2"/>
  <c r="CB176" i="2"/>
  <c r="CB177" i="2"/>
  <c r="CB178" i="2"/>
  <c r="CB179" i="2"/>
  <c r="CB180" i="2"/>
  <c r="CB181" i="2"/>
  <c r="CB182" i="2"/>
  <c r="CB183" i="2"/>
  <c r="CB184" i="2"/>
  <c r="CB185" i="2"/>
  <c r="CB186" i="2"/>
  <c r="CB187" i="2"/>
  <c r="CA188" i="2"/>
  <c r="CB188" i="2" s="1"/>
  <c r="CB191" i="2"/>
  <c r="CB192" i="2"/>
  <c r="CB193" i="2"/>
  <c r="CB194" i="2"/>
  <c r="CB195" i="2"/>
  <c r="CB196" i="2"/>
  <c r="CB197" i="2"/>
  <c r="CB198" i="2"/>
  <c r="CB199" i="2"/>
  <c r="CA200" i="2"/>
  <c r="CB200" i="2" s="1"/>
  <c r="CB210" i="2"/>
  <c r="CB211" i="2"/>
  <c r="CB212" i="2"/>
  <c r="CB213" i="2"/>
  <c r="CB214" i="2"/>
  <c r="CB215" i="2"/>
  <c r="CB216" i="2"/>
  <c r="CB217" i="2"/>
  <c r="CB218" i="2"/>
  <c r="CB219" i="2"/>
  <c r="CB220" i="2"/>
  <c r="CB221" i="2"/>
  <c r="CB222" i="2"/>
  <c r="CB234" i="2"/>
  <c r="CB235" i="2"/>
  <c r="CB236" i="2"/>
  <c r="CB237" i="2"/>
  <c r="CB238" i="2"/>
  <c r="CB239" i="2"/>
  <c r="CB240" i="2"/>
  <c r="CB241" i="2"/>
  <c r="CB242" i="2"/>
  <c r="CB243" i="2"/>
  <c r="CB244" i="2"/>
  <c r="CB245" i="2"/>
  <c r="CB246" i="2"/>
  <c r="CA247" i="2"/>
  <c r="CB247" i="2" s="1"/>
  <c r="CB279" i="2"/>
  <c r="CA280" i="2"/>
  <c r="CB280" i="2" s="1"/>
  <c r="CB284" i="2"/>
  <c r="CB285" i="2"/>
  <c r="CB286" i="2"/>
  <c r="CB287" i="2"/>
  <c r="CB288" i="2"/>
  <c r="CB289" i="2"/>
  <c r="CB290" i="2"/>
  <c r="CB291" i="2"/>
  <c r="CB292" i="2"/>
  <c r="CB293" i="2"/>
  <c r="CB294" i="2"/>
  <c r="CA295" i="2"/>
  <c r="CB295" i="2" s="1"/>
  <c r="FU317" i="2"/>
  <c r="CB309" i="2"/>
  <c r="CB310" i="2"/>
  <c r="CB311" i="2"/>
  <c r="CB312" i="2"/>
  <c r="CB313" i="2"/>
  <c r="CB314" i="2"/>
  <c r="CB315" i="2"/>
  <c r="CB316" i="2"/>
  <c r="CB317" i="2"/>
  <c r="CB319" i="2"/>
  <c r="CB320" i="2"/>
  <c r="CB321" i="2"/>
  <c r="CB322" i="2"/>
  <c r="CB323" i="2"/>
  <c r="CB324" i="2"/>
  <c r="CB325" i="2"/>
  <c r="CB326" i="2"/>
  <c r="CB327" i="2"/>
  <c r="CB328" i="2"/>
  <c r="CB329" i="2"/>
  <c r="CB330" i="2"/>
  <c r="CB331" i="2"/>
  <c r="CB332" i="2"/>
  <c r="CB333" i="2"/>
  <c r="CB334" i="2"/>
  <c r="CB335" i="2"/>
  <c r="CB336" i="2"/>
  <c r="CB337" i="2"/>
  <c r="CB338" i="2"/>
  <c r="CB339" i="2"/>
  <c r="CB340" i="2"/>
  <c r="CB341" i="2"/>
  <c r="CB342" i="2"/>
  <c r="CB343" i="2"/>
  <c r="CA344" i="2"/>
  <c r="CB344" i="2" s="1"/>
  <c r="CB346" i="2"/>
  <c r="CB347" i="2"/>
  <c r="CB348" i="2"/>
  <c r="CB349" i="2"/>
  <c r="CB350" i="2"/>
  <c r="CB351" i="2"/>
  <c r="CB352" i="2"/>
  <c r="CB353" i="2"/>
  <c r="CB354" i="2"/>
  <c r="CB355" i="2"/>
  <c r="CB358" i="2"/>
  <c r="CB359" i="2"/>
  <c r="CB360" i="2"/>
  <c r="CB361" i="2"/>
  <c r="CB362" i="2"/>
  <c r="CB363" i="2"/>
  <c r="CB364" i="2"/>
  <c r="CB365" i="2"/>
  <c r="CB366" i="2"/>
  <c r="CB367" i="2"/>
  <c r="CA368" i="2"/>
  <c r="CB368" i="2" s="1"/>
  <c r="CB371" i="2"/>
  <c r="CB372" i="2"/>
  <c r="CB373" i="2"/>
  <c r="CB374" i="2"/>
  <c r="CB375" i="2"/>
  <c r="CB376" i="2"/>
  <c r="CB377" i="2"/>
  <c r="CB378" i="2"/>
  <c r="CB379" i="2"/>
  <c r="CA380" i="2"/>
  <c r="CB380" i="2" s="1"/>
  <c r="CB382" i="2"/>
  <c r="CB383" i="2"/>
  <c r="CB384" i="2"/>
  <c r="CB385" i="2"/>
  <c r="CB386" i="2"/>
  <c r="CB387" i="2"/>
  <c r="CB388" i="2"/>
  <c r="CB389" i="2"/>
  <c r="CB390" i="2"/>
  <c r="CB392" i="2"/>
  <c r="CB393" i="2"/>
  <c r="CB394" i="2"/>
  <c r="CB395" i="2"/>
  <c r="CB396" i="2"/>
  <c r="CB397" i="2"/>
  <c r="CB398" i="2"/>
  <c r="CB399" i="2"/>
  <c r="CB400" i="2"/>
  <c r="CB401" i="2"/>
  <c r="CB402" i="2"/>
  <c r="CB405" i="2"/>
  <c r="CB406" i="2"/>
  <c r="CB407" i="2"/>
  <c r="CB408" i="2"/>
  <c r="CB409" i="2"/>
  <c r="CB410" i="2"/>
  <c r="CB411" i="2"/>
  <c r="CB412" i="2"/>
  <c r="CB413" i="2"/>
  <c r="CB414" i="2"/>
  <c r="CB415" i="2"/>
  <c r="CB416" i="2"/>
  <c r="CB417" i="2"/>
  <c r="CB418" i="2"/>
  <c r="CB419" i="2"/>
  <c r="CB420" i="2"/>
  <c r="CB421" i="2"/>
  <c r="CB422" i="2"/>
  <c r="CB423" i="2"/>
  <c r="CB424" i="2"/>
  <c r="CB425" i="2"/>
  <c r="CB426" i="2"/>
  <c r="CB427" i="2"/>
  <c r="CB428" i="2"/>
  <c r="CB429" i="2"/>
  <c r="CB430" i="2"/>
  <c r="CB431" i="2"/>
  <c r="CB432" i="2"/>
  <c r="CB433" i="2"/>
  <c r="CB434" i="2"/>
  <c r="CB435" i="2"/>
  <c r="CB436" i="2"/>
  <c r="CB437" i="2"/>
  <c r="CB438" i="2"/>
  <c r="CB439" i="2"/>
  <c r="CB440" i="2"/>
  <c r="CB441" i="2"/>
  <c r="CB442" i="2"/>
  <c r="CB443" i="2"/>
  <c r="CB444" i="2"/>
  <c r="CB445" i="2"/>
  <c r="CB446" i="2"/>
  <c r="CB447" i="2"/>
  <c r="CB448" i="2"/>
  <c r="CB449" i="2"/>
  <c r="CB450" i="2"/>
  <c r="CB451" i="2"/>
  <c r="CB452" i="2"/>
  <c r="CB507" i="2"/>
  <c r="CB508" i="2"/>
  <c r="CB509" i="2"/>
  <c r="CB510" i="2"/>
  <c r="CB511" i="2"/>
  <c r="CB512" i="2"/>
  <c r="CB513" i="2"/>
  <c r="CB514" i="2"/>
  <c r="CB518" i="2"/>
  <c r="CB533" i="2"/>
  <c r="CB579" i="2"/>
  <c r="CB580" i="2"/>
  <c r="CB581" i="2"/>
  <c r="CB582" i="2"/>
  <c r="CB583" i="2"/>
  <c r="CB584" i="2"/>
  <c r="CB585" i="2"/>
  <c r="CB586" i="2"/>
  <c r="CB587" i="2"/>
  <c r="CB588" i="2"/>
  <c r="CB589" i="2"/>
  <c r="CB590" i="2"/>
  <c r="BH3" i="2"/>
  <c r="BH6" i="2"/>
  <c r="BH7" i="2"/>
  <c r="BH8" i="2"/>
  <c r="BH9" i="2"/>
  <c r="BH10" i="2"/>
  <c r="BH11" i="2"/>
  <c r="BH12" i="2"/>
  <c r="BH13" i="2"/>
  <c r="BH14" i="2"/>
  <c r="BH15" i="2"/>
  <c r="BH16" i="2"/>
  <c r="BH23" i="2"/>
  <c r="BH24" i="2"/>
  <c r="BH25" i="2"/>
  <c r="BH26" i="2"/>
  <c r="BH27" i="2"/>
  <c r="BH28" i="2"/>
  <c r="BH29" i="2"/>
  <c r="BH30" i="2"/>
  <c r="BH31" i="2"/>
  <c r="BH32" i="2"/>
  <c r="BH33" i="2"/>
  <c r="BH34" i="2"/>
  <c r="BH35" i="2"/>
  <c r="BH36" i="2"/>
  <c r="BH37" i="2"/>
  <c r="BG39" i="2"/>
  <c r="BH39" i="2" s="1"/>
  <c r="BG40" i="2"/>
  <c r="BH40" i="2" s="1"/>
  <c r="BG41" i="2"/>
  <c r="BH41" i="2" s="1"/>
  <c r="BG42" i="2"/>
  <c r="BH42" i="2" s="1"/>
  <c r="BG43" i="2"/>
  <c r="BH43" i="2" s="1"/>
  <c r="BG44" i="2"/>
  <c r="BH44" i="2" s="1"/>
  <c r="BG45" i="2"/>
  <c r="BH45" i="2" s="1"/>
  <c r="BG51" i="2"/>
  <c r="BH51" i="2" s="1"/>
  <c r="BG52" i="2"/>
  <c r="BH52" i="2" s="1"/>
  <c r="BG53" i="2"/>
  <c r="BH53" i="2" s="1"/>
  <c r="BG54" i="2"/>
  <c r="BH54" i="2" s="1"/>
  <c r="BG55" i="2"/>
  <c r="BH55" i="2" s="1"/>
  <c r="BG56" i="2"/>
  <c r="BH56" i="2" s="1"/>
  <c r="BG57" i="2"/>
  <c r="BH57" i="2" s="1"/>
  <c r="BG63" i="2"/>
  <c r="BH63" i="2" s="1"/>
  <c r="BG64" i="2"/>
  <c r="BH64" i="2" s="1"/>
  <c r="BG65" i="2"/>
  <c r="BH65" i="2" s="1"/>
  <c r="BG66" i="2"/>
  <c r="BH66" i="2" s="1"/>
  <c r="BG67" i="2"/>
  <c r="BH67" i="2" s="1"/>
  <c r="BG68" i="2"/>
  <c r="BH68" i="2" s="1"/>
  <c r="BG69" i="2"/>
  <c r="BH69" i="2" s="1"/>
  <c r="BG76" i="2"/>
  <c r="BH76" i="2" s="1"/>
  <c r="BG77" i="2"/>
  <c r="BH77" i="2" s="1"/>
  <c r="BG78" i="2"/>
  <c r="BH78" i="2" s="1"/>
  <c r="FY77" i="2"/>
  <c r="FZ77" i="2" s="1"/>
  <c r="FY78" i="2"/>
  <c r="FZ78" i="2" s="1"/>
  <c r="FY79" i="2"/>
  <c r="FZ79" i="2" s="1"/>
  <c r="BH86" i="2"/>
  <c r="BH87" i="2"/>
  <c r="BG88" i="2"/>
  <c r="BH88" i="2" s="1"/>
  <c r="BG89" i="2"/>
  <c r="BH89" i="2" s="1"/>
  <c r="BG90" i="2"/>
  <c r="BH90" i="2" s="1"/>
  <c r="FY88" i="2"/>
  <c r="FZ88" i="2" s="1"/>
  <c r="FY89" i="2"/>
  <c r="FZ89" i="2" s="1"/>
  <c r="FY90" i="2"/>
  <c r="FZ90" i="2" s="1"/>
  <c r="BH98" i="2"/>
  <c r="BH99" i="2"/>
  <c r="BG100" i="2"/>
  <c r="BH100" i="2" s="1"/>
  <c r="BG101" i="2"/>
  <c r="BH101" i="2" s="1"/>
  <c r="BG102" i="2"/>
  <c r="BH102" i="2" s="1"/>
  <c r="FY100" i="2"/>
  <c r="FZ100" i="2" s="1"/>
  <c r="FY101" i="2"/>
  <c r="FZ101" i="2" s="1"/>
  <c r="FY102" i="2"/>
  <c r="FZ102" i="2" s="1"/>
  <c r="BH112" i="2"/>
  <c r="BH114" i="2"/>
  <c r="BH116" i="2"/>
  <c r="BH117" i="2"/>
  <c r="BH118" i="2"/>
  <c r="BH119" i="2"/>
  <c r="BH120" i="2"/>
  <c r="BH121" i="2"/>
  <c r="BH122" i="2"/>
  <c r="BH123" i="2"/>
  <c r="BG124" i="2"/>
  <c r="BH124" i="2" s="1"/>
  <c r="BG125" i="2"/>
  <c r="BH125" i="2" s="1"/>
  <c r="BG126" i="2"/>
  <c r="BH126" i="2" s="1"/>
  <c r="FY124" i="2"/>
  <c r="FZ124" i="2" s="1"/>
  <c r="FY125" i="2"/>
  <c r="FZ125" i="2" s="1"/>
  <c r="FY126" i="2"/>
  <c r="FZ126" i="2" s="1"/>
  <c r="BG137" i="2"/>
  <c r="BH137" i="2" s="1"/>
  <c r="BG138" i="2"/>
  <c r="BH138" i="2" s="1"/>
  <c r="BG139" i="2"/>
  <c r="BH139" i="2" s="1"/>
  <c r="FY137" i="2"/>
  <c r="FZ137" i="2" s="1"/>
  <c r="FY138" i="2"/>
  <c r="FZ138" i="2" s="1"/>
  <c r="FY139" i="2"/>
  <c r="FZ139" i="2" s="1"/>
  <c r="BH147" i="2"/>
  <c r="BG148" i="2"/>
  <c r="BH148" i="2" s="1"/>
  <c r="BG149" i="2"/>
  <c r="BH149" i="2" s="1"/>
  <c r="BG150" i="2"/>
  <c r="BH150" i="2" s="1"/>
  <c r="FY148" i="2"/>
  <c r="FZ148" i="2" s="1"/>
  <c r="FY149" i="2"/>
  <c r="FZ149" i="2" s="1"/>
  <c r="FY150" i="2"/>
  <c r="FZ150" i="2" s="1"/>
  <c r="BH158" i="2"/>
  <c r="BH159" i="2"/>
  <c r="BH160" i="2"/>
  <c r="BH161" i="2"/>
  <c r="FZ164" i="2"/>
  <c r="FZ165" i="2"/>
  <c r="FZ166" i="2"/>
  <c r="BH170" i="2"/>
  <c r="BH171" i="2"/>
  <c r="BH172" i="2"/>
  <c r="BH173" i="2"/>
  <c r="BH174" i="2"/>
  <c r="FZ177" i="2"/>
  <c r="FZ179" i="2"/>
  <c r="BH183" i="2"/>
  <c r="BH184" i="2"/>
  <c r="BH185" i="2"/>
  <c r="BH186" i="2"/>
  <c r="BH187" i="2"/>
  <c r="FZ188" i="2"/>
  <c r="FZ189" i="2"/>
  <c r="BH196" i="2"/>
  <c r="BH197" i="2"/>
  <c r="BH198" i="2"/>
  <c r="BG199" i="2"/>
  <c r="BH199" i="2" s="1"/>
  <c r="BG200" i="2"/>
  <c r="BH200" i="2" s="1"/>
  <c r="BG201" i="2"/>
  <c r="BH201" i="2" s="1"/>
  <c r="FY202" i="2"/>
  <c r="FZ202" i="2" s="1"/>
  <c r="FY199" i="2"/>
  <c r="FZ199" i="2" s="1"/>
  <c r="FY200" i="2"/>
  <c r="FZ200" i="2" s="1"/>
  <c r="BH207" i="2"/>
  <c r="BH208" i="2"/>
  <c r="BH209" i="2"/>
  <c r="BH210" i="2"/>
  <c r="BH211" i="2"/>
  <c r="FZ211" i="2"/>
  <c r="FZ212" i="2"/>
  <c r="BH218" i="2"/>
  <c r="BH219" i="2"/>
  <c r="BH220" i="2"/>
  <c r="BH221" i="2"/>
  <c r="BH222" i="2"/>
  <c r="BH234" i="2"/>
  <c r="BH241" i="2"/>
  <c r="BH242" i="2"/>
  <c r="BH243" i="2"/>
  <c r="BH244" i="2"/>
  <c r="BH245" i="2"/>
  <c r="BG246" i="2"/>
  <c r="BH246" i="2" s="1"/>
  <c r="BG247" i="2"/>
  <c r="BH247" i="2" s="1"/>
  <c r="BG248" i="2"/>
  <c r="BH248" i="2" s="1"/>
  <c r="FY246" i="2"/>
  <c r="FZ246" i="2" s="1"/>
  <c r="FY247" i="2"/>
  <c r="FZ247" i="2" s="1"/>
  <c r="BH279" i="2"/>
  <c r="FZ279" i="2"/>
  <c r="FZ280" i="2"/>
  <c r="FZ281" i="2"/>
  <c r="BH292" i="2"/>
  <c r="BH293" i="2"/>
  <c r="BH294" i="2"/>
  <c r="FZ294" i="2"/>
  <c r="FZ295" i="2"/>
  <c r="FZ296" i="2"/>
  <c r="BH301" i="2"/>
  <c r="BH302" i="2"/>
  <c r="BH303" i="2"/>
  <c r="BH304" i="2"/>
  <c r="BH305" i="2"/>
  <c r="BH306" i="2"/>
  <c r="FZ306" i="2"/>
  <c r="FZ307" i="2"/>
  <c r="FZ308" i="2"/>
  <c r="BH317" i="2"/>
  <c r="BH319" i="2"/>
  <c r="BH325" i="2"/>
  <c r="BH326" i="2"/>
  <c r="BH327" i="2"/>
  <c r="BH328" i="2"/>
  <c r="BH329" i="2"/>
  <c r="BH330" i="2"/>
  <c r="BH331" i="2"/>
  <c r="BH343" i="2"/>
  <c r="FZ343" i="2"/>
  <c r="FZ344" i="2"/>
  <c r="BH353" i="2"/>
  <c r="BH354" i="2"/>
  <c r="BH355" i="2"/>
  <c r="FZ355" i="2"/>
  <c r="FZ356" i="2"/>
  <c r="BH367" i="2"/>
  <c r="FZ367" i="2"/>
  <c r="BH375" i="2"/>
  <c r="BH376" i="2"/>
  <c r="BH377" i="2"/>
  <c r="BH378" i="2"/>
  <c r="BH379" i="2"/>
  <c r="FZ379" i="2"/>
  <c r="BH386" i="2"/>
  <c r="BH387" i="2"/>
  <c r="BH388" i="2"/>
  <c r="BH389" i="2"/>
  <c r="BH390" i="2"/>
  <c r="BH392" i="2"/>
  <c r="BH397" i="2"/>
  <c r="BH398" i="2"/>
  <c r="BH399" i="2"/>
  <c r="BH400" i="2"/>
  <c r="BH401" i="2"/>
  <c r="BH402" i="2"/>
  <c r="BG403" i="2"/>
  <c r="BH403" i="2" s="1"/>
  <c r="BG404" i="2"/>
  <c r="BH404" i="2" s="1"/>
  <c r="BG405" i="2"/>
  <c r="BH405" i="2" s="1"/>
  <c r="BH409" i="2"/>
  <c r="BH410" i="2"/>
  <c r="BH411" i="2"/>
  <c r="BH412" i="2"/>
  <c r="BH413" i="2"/>
  <c r="BH414" i="2"/>
  <c r="BG415" i="2"/>
  <c r="BH415" i="2" s="1"/>
  <c r="BG416" i="2"/>
  <c r="BH416" i="2" s="1"/>
  <c r="BG417" i="2"/>
  <c r="BH417" i="2" s="1"/>
  <c r="FY415" i="2"/>
  <c r="FZ415" i="2" s="1"/>
  <c r="FY416" i="2"/>
  <c r="FZ416" i="2" s="1"/>
  <c r="BH421" i="2"/>
  <c r="BH422" i="2"/>
  <c r="BH423" i="2"/>
  <c r="BH424" i="2"/>
  <c r="BH425" i="2"/>
  <c r="BH426" i="2"/>
  <c r="BH427" i="2"/>
  <c r="FZ427" i="2"/>
  <c r="FZ428" i="2"/>
  <c r="BH433" i="2"/>
  <c r="BH436" i="2"/>
  <c r="BH437" i="2"/>
  <c r="BH438" i="2"/>
  <c r="BH439" i="2"/>
  <c r="FZ439" i="2"/>
  <c r="FZ440" i="2"/>
  <c r="FZ441" i="2"/>
  <c r="BH445" i="2"/>
  <c r="BH446" i="2"/>
  <c r="BH447" i="2"/>
  <c r="BH448" i="2"/>
  <c r="BH449" i="2"/>
  <c r="BH450" i="2"/>
  <c r="BH451" i="2"/>
  <c r="BG452" i="2"/>
  <c r="BH452" i="2" s="1"/>
  <c r="FY452" i="2"/>
  <c r="FZ452" i="2" s="1"/>
  <c r="FY453" i="2"/>
  <c r="FZ453" i="2" s="1"/>
  <c r="FY454" i="2"/>
  <c r="FZ454" i="2" s="1"/>
  <c r="BH505" i="2"/>
  <c r="FZ505" i="2"/>
  <c r="FZ507" i="2"/>
  <c r="FZ506" i="2"/>
  <c r="BH513" i="2"/>
  <c r="BH514" i="2"/>
  <c r="BH518" i="2"/>
  <c r="BH533" i="2"/>
  <c r="FZ533" i="2"/>
  <c r="BH579" i="2"/>
  <c r="FZ579" i="2"/>
  <c r="FZ580" i="2"/>
  <c r="BH585" i="2"/>
  <c r="BH586" i="2"/>
  <c r="BH587" i="2"/>
  <c r="BH588" i="2"/>
  <c r="BH589" i="2"/>
  <c r="BH590" i="2"/>
  <c r="AR3" i="2"/>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8" i="2"/>
  <c r="AR169" i="2"/>
  <c r="AR170" i="2"/>
  <c r="AR171" i="2"/>
  <c r="AR172" i="2"/>
  <c r="AR173" i="2"/>
  <c r="AR174"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34" i="2"/>
  <c r="AR237" i="2"/>
  <c r="AR238" i="2"/>
  <c r="AR239" i="2"/>
  <c r="AR240" i="2"/>
  <c r="AR241" i="2"/>
  <c r="AR242" i="2"/>
  <c r="AR243" i="2"/>
  <c r="AR244" i="2"/>
  <c r="AR245" i="2"/>
  <c r="AR246" i="2"/>
  <c r="AR279" i="2"/>
  <c r="AR280" i="2"/>
  <c r="AR281" i="2"/>
  <c r="AR282" i="2"/>
  <c r="AR283" i="2"/>
  <c r="AR284" i="2"/>
  <c r="AR285" i="2"/>
  <c r="AR286" i="2"/>
  <c r="AR287" i="2"/>
  <c r="AR288" i="2"/>
  <c r="AR289" i="2"/>
  <c r="AR290" i="2"/>
  <c r="AR291" i="2"/>
  <c r="AR292" i="2"/>
  <c r="AR293" i="2"/>
  <c r="AR294" i="2"/>
  <c r="AR295" i="2"/>
  <c r="AR296" i="2"/>
  <c r="AR297" i="2"/>
  <c r="AR298" i="2"/>
  <c r="AR299" i="2"/>
  <c r="AR300" i="2"/>
  <c r="AR301" i="2"/>
  <c r="AR302" i="2"/>
  <c r="AR303" i="2"/>
  <c r="AR304" i="2"/>
  <c r="AR305" i="2"/>
  <c r="AR306" i="2"/>
  <c r="AR307" i="2"/>
  <c r="AR308" i="2"/>
  <c r="AR309" i="2"/>
  <c r="AR310" i="2"/>
  <c r="AR311" i="2"/>
  <c r="AR312" i="2"/>
  <c r="AR313" i="2"/>
  <c r="AR314" i="2"/>
  <c r="AR315" i="2"/>
  <c r="AR316" i="2"/>
  <c r="AR317" i="2"/>
  <c r="AR319" i="2"/>
  <c r="AR320" i="2"/>
  <c r="AR321" i="2"/>
  <c r="AR322" i="2"/>
  <c r="AR323" i="2"/>
  <c r="AR324" i="2"/>
  <c r="AR325" i="2"/>
  <c r="AR326" i="2"/>
  <c r="AR327" i="2"/>
  <c r="AR328" i="2"/>
  <c r="AR329" i="2"/>
  <c r="AR330" i="2"/>
  <c r="AR331" i="2"/>
  <c r="AR332" i="2"/>
  <c r="AR333" i="2"/>
  <c r="AR334" i="2"/>
  <c r="AR335" i="2"/>
  <c r="AR336" i="2"/>
  <c r="AR337" i="2"/>
  <c r="AR338" i="2"/>
  <c r="AR339" i="2"/>
  <c r="AR340" i="2"/>
  <c r="AR341" i="2"/>
  <c r="AR342" i="2"/>
  <c r="AR343" i="2"/>
  <c r="AR344" i="2"/>
  <c r="AR345" i="2"/>
  <c r="AR346" i="2"/>
  <c r="AR347" i="2"/>
  <c r="AR348" i="2"/>
  <c r="AR349" i="2"/>
  <c r="AR350" i="2"/>
  <c r="AR351" i="2"/>
  <c r="AR352" i="2"/>
  <c r="AR353" i="2"/>
  <c r="AR354" i="2"/>
  <c r="AR355" i="2"/>
  <c r="AR356" i="2"/>
  <c r="AR357" i="2"/>
  <c r="AR358" i="2"/>
  <c r="AR359" i="2"/>
  <c r="AR360" i="2"/>
  <c r="AR361" i="2"/>
  <c r="AR362" i="2"/>
  <c r="AR363" i="2"/>
  <c r="AR364" i="2"/>
  <c r="AR365" i="2"/>
  <c r="AR366" i="2"/>
  <c r="AR367" i="2"/>
  <c r="AR368" i="2"/>
  <c r="AR369" i="2"/>
  <c r="AR370" i="2"/>
  <c r="AR371" i="2"/>
  <c r="AR372" i="2"/>
  <c r="AR373" i="2"/>
  <c r="AR374" i="2"/>
  <c r="AR375" i="2"/>
  <c r="AR376" i="2"/>
  <c r="AR377" i="2"/>
  <c r="AR378" i="2"/>
  <c r="AR379" i="2"/>
  <c r="AR380" i="2"/>
  <c r="AR381" i="2"/>
  <c r="AR382" i="2"/>
  <c r="AR383" i="2"/>
  <c r="AR384" i="2"/>
  <c r="AR385" i="2"/>
  <c r="AR386" i="2"/>
  <c r="AR387" i="2"/>
  <c r="AR388" i="2"/>
  <c r="AR389" i="2"/>
  <c r="AR390" i="2"/>
  <c r="AR392" i="2"/>
  <c r="AR393" i="2"/>
  <c r="AR394" i="2"/>
  <c r="AR395" i="2"/>
  <c r="AR396" i="2"/>
  <c r="AR397" i="2"/>
  <c r="AR398" i="2"/>
  <c r="AR399" i="2"/>
  <c r="AR400" i="2"/>
  <c r="AR401" i="2"/>
  <c r="AR402" i="2"/>
  <c r="AR403" i="2"/>
  <c r="AR404" i="2"/>
  <c r="AR405" i="2"/>
  <c r="AR406" i="2"/>
  <c r="AR407" i="2"/>
  <c r="AR408" i="2"/>
  <c r="AR409" i="2"/>
  <c r="AR410" i="2"/>
  <c r="AR411" i="2"/>
  <c r="AR412" i="2"/>
  <c r="AR413" i="2"/>
  <c r="AR414" i="2"/>
  <c r="AR415" i="2"/>
  <c r="AR416" i="2"/>
  <c r="AR417" i="2"/>
  <c r="AR418" i="2"/>
  <c r="AR419" i="2"/>
  <c r="AR420" i="2"/>
  <c r="AR421" i="2"/>
  <c r="AR422" i="2"/>
  <c r="AR423" i="2"/>
  <c r="AR424" i="2"/>
  <c r="AR425" i="2"/>
  <c r="AR426" i="2"/>
  <c r="AR427" i="2"/>
  <c r="AR428" i="2"/>
  <c r="AR429" i="2"/>
  <c r="AR430" i="2"/>
  <c r="AR431" i="2"/>
  <c r="AR432" i="2"/>
  <c r="AR433" i="2"/>
  <c r="AR434" i="2"/>
  <c r="AR435" i="2"/>
  <c r="AR436" i="2"/>
  <c r="AR437" i="2"/>
  <c r="AR438" i="2"/>
  <c r="AR439" i="2"/>
  <c r="AR440" i="2"/>
  <c r="AR441" i="2"/>
  <c r="AR442" i="2"/>
  <c r="AR443" i="2"/>
  <c r="AR444" i="2"/>
  <c r="AR445" i="2"/>
  <c r="AR446" i="2"/>
  <c r="AR447" i="2"/>
  <c r="AR448" i="2"/>
  <c r="AR449" i="2"/>
  <c r="AR450" i="2"/>
  <c r="AR451" i="2"/>
  <c r="AR452" i="2"/>
  <c r="AR505" i="2"/>
  <c r="AR506" i="2"/>
  <c r="AR507" i="2"/>
  <c r="AR509" i="2"/>
  <c r="AR510" i="2"/>
  <c r="AR511" i="2"/>
  <c r="AR512" i="2"/>
  <c r="AR513" i="2"/>
  <c r="AR514" i="2"/>
  <c r="AR518" i="2"/>
  <c r="AR533" i="2"/>
  <c r="AR579" i="2"/>
  <c r="AR580" i="2"/>
  <c r="AR581" i="2"/>
  <c r="AR582" i="2"/>
  <c r="AR583" i="2"/>
  <c r="AR584" i="2"/>
  <c r="AR585" i="2"/>
  <c r="AR586" i="2"/>
  <c r="AR587" i="2"/>
  <c r="AR588" i="2"/>
  <c r="AR589" i="2"/>
  <c r="AR590" i="2"/>
  <c r="AH3" i="2"/>
  <c r="AH4" i="2"/>
  <c r="AH5" i="2"/>
  <c r="AH6" i="2"/>
  <c r="AH7" i="2"/>
  <c r="AH8" i="2"/>
  <c r="AH9" i="2"/>
  <c r="AH10" i="2"/>
  <c r="AH11" i="2"/>
  <c r="AH12" i="2"/>
  <c r="AH13" i="2"/>
  <c r="AH14" i="2"/>
  <c r="AH15" i="2"/>
  <c r="AH16" i="2"/>
  <c r="AH17" i="2"/>
  <c r="AH18" i="2"/>
  <c r="AH19" i="2"/>
  <c r="AH20" i="2"/>
  <c r="AH21" i="2"/>
  <c r="AH22" i="2"/>
  <c r="AH23" i="2"/>
  <c r="AH24" i="2"/>
  <c r="AH25" i="2"/>
  <c r="AH26" i="2"/>
  <c r="AH27" i="2"/>
  <c r="AH28" i="2"/>
  <c r="AH29" i="2"/>
  <c r="AH30" i="2"/>
  <c r="AH31" i="2"/>
  <c r="AH32" i="2"/>
  <c r="AH33" i="2"/>
  <c r="AH34" i="2"/>
  <c r="AH35" i="2"/>
  <c r="AH36" i="2"/>
  <c r="AH37" i="2"/>
  <c r="AH39" i="2"/>
  <c r="AH40" i="2"/>
  <c r="AH41" i="2"/>
  <c r="AH42" i="2"/>
  <c r="AH43" i="2"/>
  <c r="AH44" i="2"/>
  <c r="AH45" i="2"/>
  <c r="AH46" i="2"/>
  <c r="AH47" i="2"/>
  <c r="AH48" i="2"/>
  <c r="AH49" i="2"/>
  <c r="AH50" i="2"/>
  <c r="AH51" i="2"/>
  <c r="AH52" i="2"/>
  <c r="AH53" i="2"/>
  <c r="AH54" i="2"/>
  <c r="AH55" i="2"/>
  <c r="AH56" i="2"/>
  <c r="AH57" i="2"/>
  <c r="AH58" i="2"/>
  <c r="AH59" i="2"/>
  <c r="AH60" i="2"/>
  <c r="AH61" i="2"/>
  <c r="AH62" i="2"/>
  <c r="AH63" i="2"/>
  <c r="AH64" i="2"/>
  <c r="AH65" i="2"/>
  <c r="AH66" i="2"/>
  <c r="AH67" i="2"/>
  <c r="AH68" i="2"/>
  <c r="AH69" i="2"/>
  <c r="AH70" i="2"/>
  <c r="AH71" i="2"/>
  <c r="AH72" i="2"/>
  <c r="AH73" i="2"/>
  <c r="AH74" i="2"/>
  <c r="AH76" i="2"/>
  <c r="AH77" i="2"/>
  <c r="AH78" i="2"/>
  <c r="AH79" i="2"/>
  <c r="AH80" i="2"/>
  <c r="AH81" i="2"/>
  <c r="AH82" i="2"/>
  <c r="AH83" i="2"/>
  <c r="AH84" i="2"/>
  <c r="AH85" i="2"/>
  <c r="AH86" i="2"/>
  <c r="AH87" i="2"/>
  <c r="AH90" i="2"/>
  <c r="AH91" i="2"/>
  <c r="AH92" i="2"/>
  <c r="AH93" i="2"/>
  <c r="AH94" i="2"/>
  <c r="AH95" i="2"/>
  <c r="AH96" i="2"/>
  <c r="AH97" i="2"/>
  <c r="AH98" i="2"/>
  <c r="AH99" i="2"/>
  <c r="AH100" i="2"/>
  <c r="AH104" i="2"/>
  <c r="AH105" i="2"/>
  <c r="AH106" i="2"/>
  <c r="AH107" i="2"/>
  <c r="AH108" i="2"/>
  <c r="AH109" i="2"/>
  <c r="AH110" i="2"/>
  <c r="AH111" i="2"/>
  <c r="AH112" i="2"/>
  <c r="AH113" i="2"/>
  <c r="AH114" i="2"/>
  <c r="AH115" i="2"/>
  <c r="AH116" i="2"/>
  <c r="AH117" i="2"/>
  <c r="AH118" i="2"/>
  <c r="AH119" i="2"/>
  <c r="AH120" i="2"/>
  <c r="AH121" i="2"/>
  <c r="AH122" i="2"/>
  <c r="AH123" i="2"/>
  <c r="AH124" i="2"/>
  <c r="AH125" i="2"/>
  <c r="AH126" i="2"/>
  <c r="AH127" i="2"/>
  <c r="AH128" i="2"/>
  <c r="AH129" i="2"/>
  <c r="AH130" i="2"/>
  <c r="AH131" i="2"/>
  <c r="AH132" i="2"/>
  <c r="AH133" i="2"/>
  <c r="AH134" i="2"/>
  <c r="AH135" i="2"/>
  <c r="AH137" i="2"/>
  <c r="AH138" i="2"/>
  <c r="AH139" i="2"/>
  <c r="AH140" i="2"/>
  <c r="AH141" i="2"/>
  <c r="AH142" i="2"/>
  <c r="AH143" i="2"/>
  <c r="AH144" i="2"/>
  <c r="AH145" i="2"/>
  <c r="AH146" i="2"/>
  <c r="AH147" i="2"/>
  <c r="AH148" i="2"/>
  <c r="AH149" i="2"/>
  <c r="AH150" i="2"/>
  <c r="AH151" i="2"/>
  <c r="AH152" i="2"/>
  <c r="AH153" i="2"/>
  <c r="AH154" i="2"/>
  <c r="AH155" i="2"/>
  <c r="AH156" i="2"/>
  <c r="AH157" i="2"/>
  <c r="AH158" i="2"/>
  <c r="AH159" i="2"/>
  <c r="AH160" i="2"/>
  <c r="AH161" i="2"/>
  <c r="AH167" i="2"/>
  <c r="AH168" i="2"/>
  <c r="AH169" i="2"/>
  <c r="AH170" i="2"/>
  <c r="AH171" i="2"/>
  <c r="AH172" i="2"/>
  <c r="AH173" i="2"/>
  <c r="AH174" i="2"/>
  <c r="AH179" i="2"/>
  <c r="AH180" i="2"/>
  <c r="AH181" i="2"/>
  <c r="AH182" i="2"/>
  <c r="AH183" i="2"/>
  <c r="AH184" i="2"/>
  <c r="AH185" i="2"/>
  <c r="AH186" i="2"/>
  <c r="AH187" i="2"/>
  <c r="AH192" i="2"/>
  <c r="AH193" i="2"/>
  <c r="AH194" i="2"/>
  <c r="AH195" i="2"/>
  <c r="AH196" i="2"/>
  <c r="AH197" i="2"/>
  <c r="AH198" i="2"/>
  <c r="AH199" i="2"/>
  <c r="AH201" i="2"/>
  <c r="AH202" i="2"/>
  <c r="AH203" i="2"/>
  <c r="AH204" i="2"/>
  <c r="AH205" i="2"/>
  <c r="AH206" i="2"/>
  <c r="AH207" i="2"/>
  <c r="AH208" i="2"/>
  <c r="AH209" i="2"/>
  <c r="AH210" i="2"/>
  <c r="AH211" i="2"/>
  <c r="AH212" i="2"/>
  <c r="AH213" i="2"/>
  <c r="AH214" i="2"/>
  <c r="AH215" i="2"/>
  <c r="AH216" i="2"/>
  <c r="AH217" i="2"/>
  <c r="AH218" i="2"/>
  <c r="AH219" i="2"/>
  <c r="AH220" i="2"/>
  <c r="AH221" i="2"/>
  <c r="AH222" i="2"/>
  <c r="AH234" i="2"/>
  <c r="AH235" i="2"/>
  <c r="AH236" i="2"/>
  <c r="AH237" i="2"/>
  <c r="AH238" i="2"/>
  <c r="AH239" i="2"/>
  <c r="AH240" i="2"/>
  <c r="AH241" i="2"/>
  <c r="AH242" i="2"/>
  <c r="AH243" i="2"/>
  <c r="AH244" i="2"/>
  <c r="AH245" i="2"/>
  <c r="AH246" i="2"/>
  <c r="AH247" i="2"/>
  <c r="AH248" i="2"/>
  <c r="AH249" i="2"/>
  <c r="AH250" i="2"/>
  <c r="AH251" i="2"/>
  <c r="AH252" i="2"/>
  <c r="AH253" i="2"/>
  <c r="AH254" i="2"/>
  <c r="AH255" i="2"/>
  <c r="AH256" i="2"/>
  <c r="AH257" i="2"/>
  <c r="AH279" i="2"/>
  <c r="AH281" i="2"/>
  <c r="AH282" i="2"/>
  <c r="AH283" i="2"/>
  <c r="AH284" i="2"/>
  <c r="AH285" i="2"/>
  <c r="AH286" i="2"/>
  <c r="AH287" i="2"/>
  <c r="AH288" i="2"/>
  <c r="AH289" i="2"/>
  <c r="AH290" i="2"/>
  <c r="AH291" i="2"/>
  <c r="AH292" i="2"/>
  <c r="AH293" i="2"/>
  <c r="AH294" i="2"/>
  <c r="AH295" i="2"/>
  <c r="AH296" i="2"/>
  <c r="AH297" i="2"/>
  <c r="AH298" i="2"/>
  <c r="AH299" i="2"/>
  <c r="AH300" i="2"/>
  <c r="AH301" i="2"/>
  <c r="AH302" i="2"/>
  <c r="AH303" i="2"/>
  <c r="AH304" i="2"/>
  <c r="AH305" i="2"/>
  <c r="AH306" i="2"/>
  <c r="AH307" i="2"/>
  <c r="AH308" i="2"/>
  <c r="AH309" i="2"/>
  <c r="AH310" i="2"/>
  <c r="AH311" i="2"/>
  <c r="AH312" i="2"/>
  <c r="AH313" i="2"/>
  <c r="AH314" i="2"/>
  <c r="AH315" i="2"/>
  <c r="AH316" i="2"/>
  <c r="AH317" i="2"/>
  <c r="AH319" i="2"/>
  <c r="AH320" i="2"/>
  <c r="AH321" i="2"/>
  <c r="AH322" i="2"/>
  <c r="AH323" i="2"/>
  <c r="AH324" i="2"/>
  <c r="AH325" i="2"/>
  <c r="AH326" i="2"/>
  <c r="AH327" i="2"/>
  <c r="AH328" i="2"/>
  <c r="AH329" i="2"/>
  <c r="AH330" i="2"/>
  <c r="AH331" i="2"/>
  <c r="AH332" i="2"/>
  <c r="AH333" i="2"/>
  <c r="AH334" i="2"/>
  <c r="AH335" i="2"/>
  <c r="AH336" i="2"/>
  <c r="AH337" i="2"/>
  <c r="AH338" i="2"/>
  <c r="AH339" i="2"/>
  <c r="AH340" i="2"/>
  <c r="AH341" i="2"/>
  <c r="AH342" i="2"/>
  <c r="AH343" i="2"/>
  <c r="AH344" i="2"/>
  <c r="AH345" i="2"/>
  <c r="AH346" i="2"/>
  <c r="AH347" i="2"/>
  <c r="AH348" i="2"/>
  <c r="AH349" i="2"/>
  <c r="AH350" i="2"/>
  <c r="AH351" i="2"/>
  <c r="AH352" i="2"/>
  <c r="AH353" i="2"/>
  <c r="AH354" i="2"/>
  <c r="AH355" i="2"/>
  <c r="AH356" i="2"/>
  <c r="AH357" i="2"/>
  <c r="AH358" i="2"/>
  <c r="AH359" i="2"/>
  <c r="AH360" i="2"/>
  <c r="AH361" i="2"/>
  <c r="AH362" i="2"/>
  <c r="AH363" i="2"/>
  <c r="AH364" i="2"/>
  <c r="AH365" i="2"/>
  <c r="AH366" i="2"/>
  <c r="AH367" i="2"/>
  <c r="AH369" i="2"/>
  <c r="AH370" i="2"/>
  <c r="AH371" i="2"/>
  <c r="AH372" i="2"/>
  <c r="AH373" i="2"/>
  <c r="AH374" i="2"/>
  <c r="AH375" i="2"/>
  <c r="AH376" i="2"/>
  <c r="AH377" i="2"/>
  <c r="AH378" i="2"/>
  <c r="AH379" i="2"/>
  <c r="AH380" i="2"/>
  <c r="AH381" i="2"/>
  <c r="AH382" i="2"/>
  <c r="AH383" i="2"/>
  <c r="AH384" i="2"/>
  <c r="AH385" i="2"/>
  <c r="AH386" i="2"/>
  <c r="AH387" i="2"/>
  <c r="AH388" i="2"/>
  <c r="AH389" i="2"/>
  <c r="AH390" i="2"/>
  <c r="AH392" i="2"/>
  <c r="AH393" i="2"/>
  <c r="AH394" i="2"/>
  <c r="AH395" i="2"/>
  <c r="AH396" i="2"/>
  <c r="AH397" i="2"/>
  <c r="AH398" i="2"/>
  <c r="AH399" i="2"/>
  <c r="AH400" i="2"/>
  <c r="AH401" i="2"/>
  <c r="AH402" i="2"/>
  <c r="AH405" i="2"/>
  <c r="AH406" i="2"/>
  <c r="AH407" i="2"/>
  <c r="AH408" i="2"/>
  <c r="AH409" i="2"/>
  <c r="AH410" i="2"/>
  <c r="AH411" i="2"/>
  <c r="AH412" i="2"/>
  <c r="AH413" i="2"/>
  <c r="AH414" i="2"/>
  <c r="AH415" i="2"/>
  <c r="AH416" i="2"/>
  <c r="AH417" i="2"/>
  <c r="AH418" i="2"/>
  <c r="AH419" i="2"/>
  <c r="AH420" i="2"/>
  <c r="AH421" i="2"/>
  <c r="AH422" i="2"/>
  <c r="AH423" i="2"/>
  <c r="AH424" i="2"/>
  <c r="AH425" i="2"/>
  <c r="AH426" i="2"/>
  <c r="AH427" i="2"/>
  <c r="AH428" i="2"/>
  <c r="AH429" i="2"/>
  <c r="AH430" i="2"/>
  <c r="AH431" i="2"/>
  <c r="AH432" i="2"/>
  <c r="AH433" i="2"/>
  <c r="AH434" i="2"/>
  <c r="AH435" i="2"/>
  <c r="AH436" i="2"/>
  <c r="AH437" i="2"/>
  <c r="AH438" i="2"/>
  <c r="AH439" i="2"/>
  <c r="AH440" i="2"/>
  <c r="AH441" i="2"/>
  <c r="AH442" i="2"/>
  <c r="AH443" i="2"/>
  <c r="AH444" i="2"/>
  <c r="AH445" i="2"/>
  <c r="AH446" i="2"/>
  <c r="AH447" i="2"/>
  <c r="AH448" i="2"/>
  <c r="AH449" i="2"/>
  <c r="AH450" i="2"/>
  <c r="AH451" i="2"/>
  <c r="AH452" i="2"/>
  <c r="AH509" i="2"/>
  <c r="AH510" i="2"/>
  <c r="AH511" i="2"/>
  <c r="AH512" i="2"/>
  <c r="AH513" i="2"/>
  <c r="AH514" i="2"/>
  <c r="AH518" i="2"/>
  <c r="AH579" i="2"/>
  <c r="AH580" i="2"/>
  <c r="AH581" i="2"/>
  <c r="AH582" i="2"/>
  <c r="AH583" i="2"/>
  <c r="AA5" i="2"/>
  <c r="AA6" i="2"/>
  <c r="AA7" i="2"/>
  <c r="AA8" i="2"/>
  <c r="AA9" i="2"/>
  <c r="AA10" i="2"/>
  <c r="AA11" i="2"/>
  <c r="AA12" i="2"/>
  <c r="AA13" i="2"/>
  <c r="AA14" i="2"/>
  <c r="AA15" i="2"/>
  <c r="AA18" i="2"/>
  <c r="AA19" i="2"/>
  <c r="AA20" i="2"/>
  <c r="AA21" i="2"/>
  <c r="AA22" i="2"/>
  <c r="AA23" i="2"/>
  <c r="AA24" i="2"/>
  <c r="AA25" i="2"/>
  <c r="AA26" i="2"/>
  <c r="AA27" i="2"/>
  <c r="AA28" i="2"/>
  <c r="AA29" i="2"/>
  <c r="AA30" i="2"/>
  <c r="AA31" i="2"/>
  <c r="AA32" i="2"/>
  <c r="AA33" i="2"/>
  <c r="AA34" i="2"/>
  <c r="AA35" i="2"/>
  <c r="AA36" i="2"/>
  <c r="AA37"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6" i="2"/>
  <c r="AA127" i="2"/>
  <c r="AA128" i="2"/>
  <c r="AA129" i="2"/>
  <c r="AA130" i="2"/>
  <c r="AA131" i="2"/>
  <c r="AA132" i="2"/>
  <c r="AA133" i="2"/>
  <c r="AA134" i="2"/>
  <c r="AA135"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3" i="2"/>
  <c r="AA214" i="2"/>
  <c r="AA215" i="2"/>
  <c r="AA216" i="2"/>
  <c r="AA217" i="2"/>
  <c r="AA218" i="2"/>
  <c r="AA219" i="2"/>
  <c r="AA220" i="2"/>
  <c r="AA221" i="2"/>
  <c r="AA222" i="2"/>
  <c r="AA237" i="2"/>
  <c r="AA238" i="2"/>
  <c r="AA239" i="2"/>
  <c r="AA240" i="2"/>
  <c r="AA242" i="2"/>
  <c r="AA243" i="2"/>
  <c r="AA244" i="2"/>
  <c r="AA245" i="2"/>
  <c r="AA246" i="2"/>
  <c r="AA279"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21" i="2"/>
  <c r="AA322" i="2"/>
  <c r="AA323" i="2"/>
  <c r="AA324" i="2"/>
  <c r="AA325" i="2"/>
  <c r="AA326" i="2"/>
  <c r="AA327" i="2"/>
  <c r="AA328" i="2"/>
  <c r="AA329" i="2"/>
  <c r="AA330" i="2"/>
  <c r="AA333" i="2"/>
  <c r="AA334" i="2"/>
  <c r="AA335" i="2"/>
  <c r="AA336" i="2"/>
  <c r="AA337" i="2"/>
  <c r="AA338" i="2"/>
  <c r="AA339" i="2"/>
  <c r="AA340" i="2"/>
  <c r="AA341" i="2"/>
  <c r="AA342"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9" i="2"/>
  <c r="AA370" i="2"/>
  <c r="AA371" i="2"/>
  <c r="AA372" i="2"/>
  <c r="AA373" i="2"/>
  <c r="AA374" i="2"/>
  <c r="AA375" i="2"/>
  <c r="AA376" i="2"/>
  <c r="AA377" i="2"/>
  <c r="AA378" i="2"/>
  <c r="AA379" i="2"/>
  <c r="AA381" i="2"/>
  <c r="AA382" i="2"/>
  <c r="AA383" i="2"/>
  <c r="AA384" i="2"/>
  <c r="AA385" i="2"/>
  <c r="AA386" i="2"/>
  <c r="AA387" i="2"/>
  <c r="AA388" i="2"/>
  <c r="AA389" i="2"/>
  <c r="AA390" i="2"/>
  <c r="AA39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509" i="2"/>
  <c r="AA510" i="2"/>
  <c r="AA511" i="2"/>
  <c r="AA512" i="2"/>
  <c r="AA513" i="2"/>
  <c r="AA514" i="2"/>
  <c r="AA518" i="2"/>
  <c r="AA535" i="2"/>
  <c r="AA536" i="2"/>
  <c r="AA537" i="2"/>
  <c r="AA538" i="2"/>
  <c r="AA539" i="2"/>
  <c r="AA540" i="2"/>
  <c r="AA541" i="2"/>
  <c r="AA542" i="2"/>
  <c r="AA579" i="2"/>
  <c r="AA580" i="2"/>
  <c r="AA581" i="2"/>
  <c r="AA582" i="2"/>
  <c r="AA583" i="2"/>
  <c r="AA584" i="2"/>
  <c r="AA585" i="2"/>
  <c r="AA586" i="2"/>
  <c r="AA587" i="2"/>
  <c r="AA588" i="2"/>
  <c r="AA589" i="2"/>
  <c r="AA590" i="2"/>
  <c r="E3" i="2"/>
  <c r="E4" i="2"/>
  <c r="E5" i="2"/>
  <c r="E6" i="2"/>
  <c r="E7" i="2"/>
  <c r="E8" i="2"/>
  <c r="E9" i="2"/>
  <c r="E10" i="2"/>
  <c r="E11" i="2"/>
  <c r="E12" i="2"/>
  <c r="E13" i="2"/>
  <c r="E14" i="2"/>
  <c r="E15" i="2"/>
  <c r="E16" i="2"/>
  <c r="E20" i="2"/>
  <c r="E21" i="2"/>
  <c r="E22" i="2"/>
  <c r="E24" i="2"/>
  <c r="E25" i="2"/>
  <c r="E26" i="2"/>
  <c r="E27" i="2"/>
  <c r="E28" i="2"/>
  <c r="E29" i="2"/>
  <c r="E30" i="2"/>
  <c r="E31" i="2"/>
  <c r="E32" i="2"/>
  <c r="E33" i="2"/>
  <c r="E34" i="2"/>
  <c r="E35" i="2"/>
  <c r="E36" i="2"/>
  <c r="E37"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6" i="2"/>
  <c r="E77" i="2"/>
  <c r="E78" i="2"/>
  <c r="E79" i="2"/>
  <c r="E80" i="2"/>
  <c r="E81" i="2"/>
  <c r="E82" i="2"/>
  <c r="E83" i="2"/>
  <c r="E84" i="2"/>
  <c r="E85" i="2"/>
  <c r="E86" i="2"/>
  <c r="E87" i="2"/>
  <c r="E88" i="2"/>
  <c r="E89" i="2"/>
  <c r="E90" i="2"/>
  <c r="E91" i="2"/>
  <c r="E92" i="2"/>
  <c r="E93" i="2"/>
  <c r="E94" i="2"/>
  <c r="E95" i="2"/>
  <c r="E96" i="2"/>
  <c r="E97" i="2"/>
  <c r="E98" i="2"/>
  <c r="E99" i="2"/>
  <c r="E100"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7" i="2"/>
  <c r="E138" i="2"/>
  <c r="E140" i="2"/>
  <c r="E141" i="2"/>
  <c r="E142" i="2"/>
  <c r="E143" i="2"/>
  <c r="E144" i="2"/>
  <c r="E145" i="2"/>
  <c r="E146" i="2"/>
  <c r="E147" i="2"/>
  <c r="E148" i="2"/>
  <c r="E149" i="2"/>
  <c r="E150" i="2"/>
  <c r="E151" i="2"/>
  <c r="E152" i="2"/>
  <c r="E153" i="2"/>
  <c r="E154" i="2"/>
  <c r="E155" i="2"/>
  <c r="E156" i="2"/>
  <c r="E157" i="2"/>
  <c r="E158" i="2"/>
  <c r="E159" i="2"/>
  <c r="E160" i="2"/>
  <c r="E161" i="2"/>
  <c r="E170" i="2"/>
  <c r="E171" i="2"/>
  <c r="E172" i="2"/>
  <c r="E173" i="2"/>
  <c r="E174" i="2"/>
  <c r="E187" i="2"/>
  <c r="E192" i="2"/>
  <c r="E193" i="2"/>
  <c r="E194" i="2"/>
  <c r="E195" i="2"/>
  <c r="E196" i="2"/>
  <c r="E197" i="2"/>
  <c r="E198" i="2"/>
  <c r="E199" i="2"/>
  <c r="E202" i="2"/>
  <c r="E203" i="2"/>
  <c r="E204" i="2"/>
  <c r="E205" i="2"/>
  <c r="E206" i="2"/>
  <c r="E207" i="2"/>
  <c r="E208" i="2"/>
  <c r="E209" i="2"/>
  <c r="E210" i="2"/>
  <c r="E211" i="2"/>
  <c r="E214" i="2"/>
  <c r="E215" i="2"/>
  <c r="E216" i="2"/>
  <c r="E217" i="2"/>
  <c r="E218" i="2"/>
  <c r="E219" i="2"/>
  <c r="E220" i="2"/>
  <c r="E221" i="2"/>
  <c r="E222" i="2"/>
  <c r="E238" i="2"/>
  <c r="E239" i="2"/>
  <c r="E240" i="2"/>
  <c r="E241" i="2"/>
  <c r="E242" i="2"/>
  <c r="E243" i="2"/>
  <c r="E244" i="2"/>
  <c r="E245" i="2"/>
  <c r="E246" i="2"/>
  <c r="E279" i="2"/>
  <c r="E283" i="2"/>
  <c r="E284" i="2"/>
  <c r="E285" i="2"/>
  <c r="E286" i="2"/>
  <c r="E287" i="2"/>
  <c r="E288" i="2"/>
  <c r="E289" i="2"/>
  <c r="E290" i="2"/>
  <c r="E291" i="2"/>
  <c r="E292" i="2"/>
  <c r="E293" i="2"/>
  <c r="E294" i="2"/>
  <c r="E295" i="2"/>
  <c r="E296" i="2"/>
  <c r="E297" i="2"/>
  <c r="E298" i="2"/>
  <c r="E300" i="2"/>
  <c r="E301" i="2"/>
  <c r="E302" i="2"/>
  <c r="E303" i="2"/>
  <c r="E304" i="2"/>
  <c r="E305" i="2"/>
  <c r="E306" i="2"/>
  <c r="E308" i="2"/>
  <c r="E309" i="2"/>
  <c r="E310" i="2"/>
  <c r="E311" i="2"/>
  <c r="E312" i="2"/>
  <c r="E313" i="2"/>
  <c r="E314" i="2"/>
  <c r="E315" i="2"/>
  <c r="E316" i="2"/>
  <c r="E317" i="2"/>
  <c r="E319" i="2"/>
  <c r="E320" i="2"/>
  <c r="E321" i="2"/>
  <c r="E322" i="2"/>
  <c r="E323" i="2"/>
  <c r="E324" i="2"/>
  <c r="E325" i="2"/>
  <c r="E326" i="2"/>
  <c r="E327" i="2"/>
  <c r="E328" i="2"/>
  <c r="E329" i="2"/>
  <c r="E330" i="2"/>
  <c r="E331" i="2"/>
  <c r="E334" i="2"/>
  <c r="E335" i="2"/>
  <c r="E336" i="2"/>
  <c r="E337" i="2"/>
  <c r="E338" i="2"/>
  <c r="E339" i="2"/>
  <c r="E340" i="2"/>
  <c r="E341" i="2"/>
  <c r="E342" i="2"/>
  <c r="E343" i="2"/>
  <c r="E344" i="2"/>
  <c r="E345" i="2"/>
  <c r="E346" i="2"/>
  <c r="E347" i="2"/>
  <c r="E348" i="2"/>
  <c r="E349" i="2"/>
  <c r="E350" i="2"/>
  <c r="E351" i="2"/>
  <c r="E352" i="2"/>
  <c r="E353" i="2"/>
  <c r="E354" i="2"/>
  <c r="E355" i="2"/>
  <c r="E367" i="2"/>
  <c r="E371" i="2"/>
  <c r="E372" i="2"/>
  <c r="E373" i="2"/>
  <c r="E374" i="2"/>
  <c r="E375" i="2"/>
  <c r="E376" i="2"/>
  <c r="E377" i="2"/>
  <c r="E378" i="2"/>
  <c r="E379" i="2"/>
  <c r="E380" i="2"/>
  <c r="E381" i="2"/>
  <c r="E382" i="2"/>
  <c r="E383" i="2"/>
  <c r="E384" i="2"/>
  <c r="E385" i="2"/>
  <c r="E386" i="2"/>
  <c r="E387" i="2"/>
  <c r="E388" i="2"/>
  <c r="E389" i="2"/>
  <c r="E390"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2" i="2"/>
  <c r="E443" i="2"/>
  <c r="E444" i="2"/>
  <c r="E445" i="2"/>
  <c r="E446" i="2"/>
  <c r="E447" i="2"/>
  <c r="E448" i="2"/>
  <c r="E449" i="2"/>
  <c r="E450" i="2"/>
  <c r="E451" i="2"/>
  <c r="E452" i="2"/>
  <c r="E505" i="2"/>
  <c r="E514" i="2"/>
  <c r="E518" i="2"/>
  <c r="E533" i="2"/>
  <c r="FU540" i="2"/>
  <c r="E579" i="2"/>
  <c r="E580" i="2"/>
  <c r="E581" i="2"/>
  <c r="E582" i="2"/>
  <c r="E583" i="2"/>
  <c r="E584" i="2"/>
  <c r="E585" i="2"/>
  <c r="E586" i="2"/>
  <c r="E587" i="2"/>
  <c r="E588" i="2"/>
  <c r="E589" i="2"/>
  <c r="E590" i="2"/>
  <c r="DR357" i="2"/>
  <c r="DR369" i="2" s="1"/>
  <c r="DR356" i="2"/>
  <c r="DR368" i="2" s="1"/>
  <c r="CJ359" i="2"/>
  <c r="CL359" i="2" s="1"/>
  <c r="CJ347" i="2"/>
  <c r="CL347" i="2" s="1"/>
  <c r="CJ283" i="2"/>
  <c r="CJ238" i="2"/>
  <c r="CJ165" i="2"/>
  <c r="CL165" i="2" s="1"/>
  <c r="CJ152" i="2"/>
  <c r="CL152" i="2" s="1"/>
  <c r="CJ141" i="2"/>
  <c r="CJ116" i="2"/>
  <c r="CL116" i="2" s="1"/>
  <c r="CJ104" i="2"/>
  <c r="CJ92" i="2"/>
  <c r="CL92" i="2" s="1"/>
  <c r="CJ80" i="2"/>
  <c r="CJ67" i="2"/>
  <c r="CL67" i="2" s="1"/>
  <c r="CJ55" i="2"/>
  <c r="CL55" i="2" s="1"/>
  <c r="CJ43" i="2"/>
  <c r="CL43" i="2" s="1"/>
  <c r="C29" i="1"/>
  <c r="Z6" i="1" s="1"/>
  <c r="C28" i="1"/>
  <c r="Y6" i="1" s="1"/>
  <c r="BR408" i="2"/>
  <c r="BR409" i="2"/>
  <c r="BR410" i="2"/>
  <c r="BR411" i="2"/>
  <c r="BR412" i="2"/>
  <c r="BR413" i="2"/>
  <c r="BR414" i="2"/>
  <c r="BS405" i="2"/>
  <c r="BS406" i="2"/>
  <c r="BS407" i="2"/>
  <c r="BS404" i="2"/>
  <c r="BQ405" i="2"/>
  <c r="BR405" i="2" s="1"/>
  <c r="BQ406" i="2"/>
  <c r="BR406" i="2" s="1"/>
  <c r="BQ407" i="2"/>
  <c r="BR407" i="2" s="1"/>
  <c r="BQ404" i="2"/>
  <c r="BR404" i="2" s="1"/>
  <c r="BR397" i="2"/>
  <c r="BR398" i="2"/>
  <c r="BR399" i="2"/>
  <c r="BR400" i="2"/>
  <c r="BR401" i="2"/>
  <c r="BR402" i="2"/>
  <c r="BR378" i="2"/>
  <c r="BR375" i="2"/>
  <c r="BR376" i="2"/>
  <c r="BR377" i="2"/>
  <c r="BS368" i="2"/>
  <c r="GA370" i="2"/>
  <c r="BQ368" i="2"/>
  <c r="BR368" i="2" s="1"/>
  <c r="FY370" i="2"/>
  <c r="FZ370" i="2" s="1"/>
  <c r="GA363" i="2"/>
  <c r="GA362" i="2"/>
  <c r="GA364" i="2"/>
  <c r="BS356" i="2"/>
  <c r="BR351" i="2"/>
  <c r="BR352" i="2"/>
  <c r="BR353" i="2"/>
  <c r="GA312" i="2"/>
  <c r="GA311" i="2"/>
  <c r="BS307" i="2"/>
  <c r="FY311" i="2"/>
  <c r="FZ311" i="2" s="1"/>
  <c r="FY312" i="2"/>
  <c r="FZ312" i="2" s="1"/>
  <c r="BQ307" i="2"/>
  <c r="BR307" i="2" s="1"/>
  <c r="BS201" i="2"/>
  <c r="BS200" i="2"/>
  <c r="BQ201" i="2"/>
  <c r="BR201" i="2" s="1"/>
  <c r="BR202" i="2"/>
  <c r="BR203" i="2"/>
  <c r="BQ200" i="2"/>
  <c r="BR200" i="2" s="1"/>
  <c r="GA193" i="2"/>
  <c r="BS188" i="2"/>
  <c r="FY193" i="2"/>
  <c r="FZ193" i="2" s="1"/>
  <c r="BQ188" i="2"/>
  <c r="BR188" i="2" s="1"/>
  <c r="BS163" i="2"/>
  <c r="GA168" i="2"/>
  <c r="GA348" i="2" s="1"/>
  <c r="GA169" i="2"/>
  <c r="GA349" i="2" s="1"/>
  <c r="BS162" i="2"/>
  <c r="BS344" i="2" s="1"/>
  <c r="BQ163" i="2"/>
  <c r="BR163" i="2" s="1"/>
  <c r="FY168" i="2"/>
  <c r="FY348" i="2" s="1"/>
  <c r="FZ348" i="2" s="1"/>
  <c r="FY169" i="2"/>
  <c r="FZ169" i="2" s="1"/>
  <c r="BR166" i="2"/>
  <c r="BQ162" i="2"/>
  <c r="BR162" i="2" s="1"/>
  <c r="BS150" i="2"/>
  <c r="GA154" i="2"/>
  <c r="BS149" i="2"/>
  <c r="BQ150" i="2"/>
  <c r="BR150" i="2" s="1"/>
  <c r="FY154" i="2"/>
  <c r="FZ154" i="2" s="1"/>
  <c r="FY155" i="2"/>
  <c r="FZ155" i="2" s="1"/>
  <c r="BQ149" i="2"/>
  <c r="BR149" i="2" s="1"/>
  <c r="BS139" i="2"/>
  <c r="GA142" i="2"/>
  <c r="BS138" i="2"/>
  <c r="BQ139" i="2"/>
  <c r="BR139" i="2" s="1"/>
  <c r="FY142" i="2"/>
  <c r="FZ142" i="2" s="1"/>
  <c r="FY143" i="2"/>
  <c r="FZ143" i="2" s="1"/>
  <c r="BQ138" i="2"/>
  <c r="BR138" i="2" s="1"/>
  <c r="BS126" i="2"/>
  <c r="GA129" i="2"/>
  <c r="GA130" i="2"/>
  <c r="BS125" i="2"/>
  <c r="BQ126" i="2"/>
  <c r="BR126" i="2" s="1"/>
  <c r="FY129" i="2"/>
  <c r="FZ129" i="2" s="1"/>
  <c r="FY130" i="2"/>
  <c r="FZ130" i="2" s="1"/>
  <c r="BQ125" i="2"/>
  <c r="BR125" i="2" s="1"/>
  <c r="BS102" i="2"/>
  <c r="GA105" i="2"/>
  <c r="BS101" i="2"/>
  <c r="BQ102" i="2"/>
  <c r="BR102" i="2" s="1"/>
  <c r="FY105" i="2"/>
  <c r="FZ105" i="2" s="1"/>
  <c r="FY106" i="2"/>
  <c r="FZ106" i="2" s="1"/>
  <c r="BQ101" i="2"/>
  <c r="BR101" i="2" s="1"/>
  <c r="BS90" i="2"/>
  <c r="GA93" i="2"/>
  <c r="GA94" i="2"/>
  <c r="BS89" i="2"/>
  <c r="BQ90" i="2"/>
  <c r="BR90" i="2" s="1"/>
  <c r="FY93" i="2"/>
  <c r="FZ93" i="2" s="1"/>
  <c r="FY94" i="2"/>
  <c r="FZ94" i="2" s="1"/>
  <c r="BQ89" i="2"/>
  <c r="BR89" i="2" s="1"/>
  <c r="BS78" i="2"/>
  <c r="GA82" i="2"/>
  <c r="BS77" i="2"/>
  <c r="BQ78" i="2"/>
  <c r="BR78" i="2" s="1"/>
  <c r="FY82" i="2"/>
  <c r="FZ82" i="2" s="1"/>
  <c r="FY83" i="2"/>
  <c r="FZ83" i="2" s="1"/>
  <c r="BQ77" i="2"/>
  <c r="BR77" i="2" s="1"/>
  <c r="BS65" i="2"/>
  <c r="BS66" i="2"/>
  <c r="BS67" i="2"/>
  <c r="BS64" i="2"/>
  <c r="BQ65" i="2"/>
  <c r="BR65" i="2" s="1"/>
  <c r="BQ66" i="2"/>
  <c r="BR66" i="2" s="1"/>
  <c r="BQ67" i="2"/>
  <c r="BR67" i="2" s="1"/>
  <c r="BR68" i="2"/>
  <c r="BR69" i="2"/>
  <c r="BQ64" i="2"/>
  <c r="BR64" i="2" s="1"/>
  <c r="BS53" i="2"/>
  <c r="BS54" i="2"/>
  <c r="BS55" i="2"/>
  <c r="BS52" i="2"/>
  <c r="BQ53" i="2"/>
  <c r="BR53" i="2" s="1"/>
  <c r="BQ54" i="2"/>
  <c r="BR54" i="2" s="1"/>
  <c r="BQ55" i="2"/>
  <c r="BR55" i="2" s="1"/>
  <c r="BQ52" i="2"/>
  <c r="BR52" i="2" s="1"/>
  <c r="BQ51" i="2"/>
  <c r="BR51" i="2" s="1"/>
  <c r="BR46" i="2"/>
  <c r="BR47" i="2"/>
  <c r="BR48" i="2"/>
  <c r="BR49" i="2"/>
  <c r="BR50" i="2"/>
  <c r="BS41" i="2"/>
  <c r="BS42" i="2"/>
  <c r="BS43" i="2"/>
  <c r="BS44" i="2"/>
  <c r="BS45" i="2"/>
  <c r="BS40" i="2"/>
  <c r="BQ41" i="2"/>
  <c r="BR41" i="2" s="1"/>
  <c r="BQ42" i="2"/>
  <c r="BR42" i="2" s="1"/>
  <c r="BQ43" i="2"/>
  <c r="BR43" i="2" s="1"/>
  <c r="BR44" i="2"/>
  <c r="BQ45" i="2"/>
  <c r="BR45" i="2" s="1"/>
  <c r="BQ40" i="2"/>
  <c r="BR40" i="2" s="1"/>
  <c r="BR172" i="2"/>
  <c r="BR173" i="2"/>
  <c r="BR184" i="2"/>
  <c r="BR185" i="2"/>
  <c r="BR186" i="2"/>
  <c r="EC80" i="2"/>
  <c r="EE80" i="2" s="1"/>
  <c r="EC81" i="2"/>
  <c r="EE81" i="2" s="1"/>
  <c r="EC308" i="2"/>
  <c r="EC309" i="2"/>
  <c r="ED309" i="2" s="1"/>
  <c r="EC310" i="2"/>
  <c r="EC311" i="2"/>
  <c r="EE311" i="2" s="1"/>
  <c r="EC307" i="2"/>
  <c r="EC296" i="2"/>
  <c r="EE296" i="2" s="1"/>
  <c r="EC297" i="2"/>
  <c r="EC298" i="2"/>
  <c r="EE298" i="2" s="1"/>
  <c r="EC299" i="2"/>
  <c r="EE299" i="2" s="1"/>
  <c r="EC295" i="2"/>
  <c r="EE295" i="2" s="1"/>
  <c r="EC281" i="2"/>
  <c r="EC282" i="2"/>
  <c r="EE282" i="2" s="1"/>
  <c r="EC283" i="2"/>
  <c r="EC284" i="2"/>
  <c r="EE284" i="2" s="1"/>
  <c r="EC280" i="2"/>
  <c r="EC204" i="2"/>
  <c r="EE204" i="2" s="1"/>
  <c r="EC203" i="2"/>
  <c r="EC202" i="2"/>
  <c r="EE202" i="2" s="1"/>
  <c r="EC201" i="2"/>
  <c r="EE201" i="2" s="1"/>
  <c r="EC200" i="2"/>
  <c r="ED200" i="2" s="1"/>
  <c r="EC192" i="2"/>
  <c r="EC191" i="2"/>
  <c r="EE191" i="2" s="1"/>
  <c r="EC190" i="2"/>
  <c r="EC189" i="2"/>
  <c r="EE189" i="2" s="1"/>
  <c r="EC188" i="2"/>
  <c r="EE188" i="2" s="1"/>
  <c r="EC166" i="2"/>
  <c r="EE166" i="2" s="1"/>
  <c r="EC165" i="2"/>
  <c r="EE165" i="2" s="1"/>
  <c r="EC164" i="2"/>
  <c r="ED164" i="2" s="1"/>
  <c r="EC163" i="2"/>
  <c r="EE163" i="2" s="1"/>
  <c r="EC162" i="2"/>
  <c r="EE162" i="2" s="1"/>
  <c r="EC153" i="2"/>
  <c r="EE153" i="2" s="1"/>
  <c r="EC152" i="2"/>
  <c r="EE152" i="2" s="1"/>
  <c r="EC151" i="2"/>
  <c r="EC150" i="2"/>
  <c r="EE150" i="2" s="1"/>
  <c r="EC149" i="2"/>
  <c r="EC142" i="2"/>
  <c r="EE142" i="2" s="1"/>
  <c r="EC141" i="2"/>
  <c r="EE141" i="2" s="1"/>
  <c r="EC140" i="2"/>
  <c r="EE140" i="2" s="1"/>
  <c r="EC139" i="2"/>
  <c r="EE139" i="2" s="1"/>
  <c r="EC138" i="2"/>
  <c r="EE138" i="2" s="1"/>
  <c r="EC129" i="2"/>
  <c r="EC128" i="2"/>
  <c r="EE128" i="2" s="1"/>
  <c r="EC127" i="2"/>
  <c r="EC126" i="2"/>
  <c r="EE126" i="2" s="1"/>
  <c r="EC125" i="2"/>
  <c r="EC105" i="2"/>
  <c r="EE105" i="2" s="1"/>
  <c r="EC104" i="2"/>
  <c r="EE104" i="2" s="1"/>
  <c r="EC103" i="2"/>
  <c r="EE103" i="2" s="1"/>
  <c r="EC102" i="2"/>
  <c r="EC101" i="2"/>
  <c r="EE101" i="2" s="1"/>
  <c r="EC93" i="2"/>
  <c r="EC92" i="2"/>
  <c r="EE92" i="2" s="1"/>
  <c r="EC91" i="2"/>
  <c r="EC90" i="2"/>
  <c r="EE90" i="2" s="1"/>
  <c r="EC89" i="2"/>
  <c r="EC79" i="2"/>
  <c r="ED79" i="2" s="1"/>
  <c r="EC78" i="2"/>
  <c r="EC77" i="2"/>
  <c r="EE77" i="2" s="1"/>
  <c r="EC56" i="2"/>
  <c r="EE56" i="2" s="1"/>
  <c r="EC55" i="2"/>
  <c r="EE55" i="2" s="1"/>
  <c r="EC54" i="2"/>
  <c r="EC53" i="2"/>
  <c r="EE53" i="2" s="1"/>
  <c r="EC52" i="2"/>
  <c r="EC44" i="2"/>
  <c r="EE44" i="2" s="1"/>
  <c r="EC43" i="2"/>
  <c r="EE43" i="2" s="1"/>
  <c r="EC42" i="2"/>
  <c r="ED42" i="2" s="1"/>
  <c r="EC41" i="2"/>
  <c r="EC40" i="2"/>
  <c r="EE40" i="2" s="1"/>
  <c r="EC344" i="2"/>
  <c r="EE344" i="2" s="1"/>
  <c r="EC345" i="2"/>
  <c r="EE345" i="2" s="1"/>
  <c r="EC346" i="2"/>
  <c r="EC347" i="2"/>
  <c r="EE347" i="2" s="1"/>
  <c r="EC348" i="2"/>
  <c r="EE348" i="2" s="1"/>
  <c r="EC356" i="2"/>
  <c r="EE356" i="2" s="1"/>
  <c r="EC357" i="2"/>
  <c r="EC358" i="2"/>
  <c r="EE358" i="2" s="1"/>
  <c r="EC359" i="2"/>
  <c r="EE359" i="2" s="1"/>
  <c r="EC360" i="2"/>
  <c r="EE360" i="2" s="1"/>
  <c r="EC368" i="2"/>
  <c r="EC369" i="2"/>
  <c r="EE369" i="2" s="1"/>
  <c r="EC370" i="2"/>
  <c r="EE370" i="2" s="1"/>
  <c r="EC371" i="2"/>
  <c r="ED371" i="2" s="1"/>
  <c r="EC372" i="2"/>
  <c r="EC380" i="2"/>
  <c r="EE380" i="2" s="1"/>
  <c r="EC381" i="2"/>
  <c r="EE381" i="2" s="1"/>
  <c r="EC382" i="2"/>
  <c r="EE382" i="2" s="1"/>
  <c r="EC383" i="2"/>
  <c r="ED383" i="2" s="1"/>
  <c r="DR537" i="2"/>
  <c r="DR534" i="2"/>
  <c r="DR311" i="2"/>
  <c r="DR296" i="2"/>
  <c r="DR308" i="2" s="1"/>
  <c r="DR297" i="2"/>
  <c r="DR309" i="2" s="1"/>
  <c r="DR298" i="2"/>
  <c r="DR310" i="2" s="1"/>
  <c r="DR295" i="2"/>
  <c r="DR307" i="2" s="1"/>
  <c r="DR281" i="2"/>
  <c r="DR282" i="2"/>
  <c r="DR283" i="2"/>
  <c r="DR284" i="2"/>
  <c r="DR280" i="2"/>
  <c r="DR248" i="2"/>
  <c r="DR249" i="2"/>
  <c r="DR250" i="2"/>
  <c r="DR251" i="2"/>
  <c r="DR247" i="2"/>
  <c r="DR236" i="2"/>
  <c r="DR237" i="2"/>
  <c r="DR238" i="2"/>
  <c r="DR239" i="2"/>
  <c r="DR235" i="2"/>
  <c r="DR213" i="2"/>
  <c r="DR214" i="2"/>
  <c r="DR215" i="2"/>
  <c r="DR212" i="2"/>
  <c r="DR201" i="2"/>
  <c r="DR202" i="2"/>
  <c r="DR203" i="2"/>
  <c r="DR200" i="2"/>
  <c r="DR189" i="2"/>
  <c r="DR190" i="2"/>
  <c r="DR191" i="2"/>
  <c r="DR188" i="2"/>
  <c r="DR139" i="2"/>
  <c r="DR140" i="2"/>
  <c r="DR141" i="2"/>
  <c r="DR142" i="2"/>
  <c r="DR138" i="2"/>
  <c r="DR125" i="2"/>
  <c r="DR113" i="2"/>
  <c r="DR102" i="2"/>
  <c r="DR103" i="2"/>
  <c r="DR104" i="2"/>
  <c r="DR101" i="2"/>
  <c r="DR90" i="2"/>
  <c r="DR91" i="2"/>
  <c r="DR92" i="2"/>
  <c r="DR89" i="2"/>
  <c r="DR64" i="2"/>
  <c r="DR53" i="2"/>
  <c r="DR54" i="2"/>
  <c r="DR55" i="2"/>
  <c r="DR52" i="2"/>
  <c r="DR41" i="2"/>
  <c r="DR42" i="2"/>
  <c r="DR43" i="2"/>
  <c r="DR40" i="2"/>
  <c r="DR18" i="2"/>
  <c r="DR19" i="2"/>
  <c r="DR20" i="2"/>
  <c r="DR21" i="2"/>
  <c r="DR17" i="2"/>
  <c r="DR5" i="2"/>
  <c r="DR6" i="2"/>
  <c r="DR7" i="2"/>
  <c r="DR8" i="2"/>
  <c r="DR4" i="2"/>
  <c r="C5" i="5"/>
  <c r="N1" i="3"/>
  <c r="BS454" i="2"/>
  <c r="BQ452" i="2"/>
  <c r="BR452" i="2" s="1"/>
  <c r="BQ427" i="2"/>
  <c r="BR427" i="2" s="1"/>
  <c r="BS417" i="2"/>
  <c r="BQ415" i="2"/>
  <c r="BR415" i="2" s="1"/>
  <c r="BQ403" i="2"/>
  <c r="BR403" i="2" s="1"/>
  <c r="GA381" i="2"/>
  <c r="FY381" i="2"/>
  <c r="FZ381" i="2" s="1"/>
  <c r="BQ379" i="2"/>
  <c r="BR379" i="2" s="1"/>
  <c r="BQ367" i="2"/>
  <c r="BR367" i="2" s="1"/>
  <c r="BQ355" i="2"/>
  <c r="BR355" i="2" s="1"/>
  <c r="BQ306" i="2"/>
  <c r="BR306" i="2" s="1"/>
  <c r="BQ294" i="2"/>
  <c r="BR294" i="2" s="1"/>
  <c r="BQ279" i="2"/>
  <c r="BR279" i="2" s="1"/>
  <c r="BQ199" i="2"/>
  <c r="BR199" i="2" s="1"/>
  <c r="BQ187" i="2"/>
  <c r="BR187" i="2" s="1"/>
  <c r="BQ161" i="2"/>
  <c r="BR161" i="2" s="1"/>
  <c r="BQ148" i="2"/>
  <c r="BR148" i="2" s="1"/>
  <c r="BQ137" i="2"/>
  <c r="BR137" i="2" s="1"/>
  <c r="BQ124" i="2"/>
  <c r="BR124" i="2" s="1"/>
  <c r="BQ100" i="2"/>
  <c r="BR100" i="2" s="1"/>
  <c r="BQ88" i="2"/>
  <c r="BR88" i="2" s="1"/>
  <c r="BQ76" i="2"/>
  <c r="BR76" i="2" s="1"/>
  <c r="BQ63" i="2"/>
  <c r="BR63" i="2" s="1"/>
  <c r="BQ39" i="2"/>
  <c r="BR39" i="2" s="1"/>
  <c r="V1" i="3"/>
  <c r="BI454" i="2"/>
  <c r="GA452" i="2"/>
  <c r="GA453" i="2"/>
  <c r="GA454" i="2"/>
  <c r="BI453" i="2"/>
  <c r="BI417" i="2"/>
  <c r="GA417" i="2"/>
  <c r="GA415" i="2"/>
  <c r="GA416" i="2"/>
  <c r="GA426" i="2"/>
  <c r="GA425" i="2"/>
  <c r="GA424" i="2"/>
  <c r="GA423" i="2"/>
  <c r="GA422" i="2"/>
  <c r="GA421" i="2"/>
  <c r="BI405" i="2"/>
  <c r="BI404" i="2"/>
  <c r="BI248" i="2"/>
  <c r="GA246" i="2"/>
  <c r="GA248" i="2"/>
  <c r="GA247" i="2"/>
  <c r="BI247" i="2"/>
  <c r="BI201" i="2"/>
  <c r="GA202" i="2"/>
  <c r="GA199" i="2"/>
  <c r="GA201" i="2"/>
  <c r="GA200" i="2"/>
  <c r="BI200" i="2"/>
  <c r="BI150" i="2"/>
  <c r="GA148" i="2"/>
  <c r="GA149" i="2"/>
  <c r="GA150" i="2"/>
  <c r="BI149" i="2"/>
  <c r="BI139" i="2"/>
  <c r="GA137" i="2"/>
  <c r="GA138" i="2"/>
  <c r="GA139" i="2"/>
  <c r="BI138" i="2"/>
  <c r="BI126" i="2"/>
  <c r="GA124" i="2"/>
  <c r="GA125" i="2"/>
  <c r="GA126" i="2"/>
  <c r="BI125" i="2"/>
  <c r="BI102" i="2"/>
  <c r="GA100" i="2"/>
  <c r="GA101" i="2"/>
  <c r="GA102" i="2"/>
  <c r="BI101" i="2"/>
  <c r="BI90" i="2"/>
  <c r="GA88" i="2"/>
  <c r="GA89" i="2"/>
  <c r="GA90" i="2"/>
  <c r="BI89" i="2"/>
  <c r="BI78" i="2"/>
  <c r="GA77" i="2"/>
  <c r="GA78" i="2"/>
  <c r="GA79" i="2"/>
  <c r="BI77" i="2"/>
  <c r="BI65" i="2"/>
  <c r="BI66" i="2"/>
  <c r="BI67" i="2"/>
  <c r="BI68" i="2"/>
  <c r="BI69" i="2"/>
  <c r="BI53" i="2"/>
  <c r="BI54" i="2"/>
  <c r="BI55" i="2"/>
  <c r="BI56" i="2"/>
  <c r="BI57" i="2"/>
  <c r="BI52" i="2"/>
  <c r="BI41" i="2"/>
  <c r="BI42" i="2"/>
  <c r="BI43" i="2"/>
  <c r="BI44" i="2"/>
  <c r="BI45" i="2"/>
  <c r="BI40" i="2"/>
  <c r="EJ454" i="2"/>
  <c r="EJ455" i="2"/>
  <c r="EJ453" i="2"/>
  <c r="EJ417" i="2"/>
  <c r="EJ416" i="2"/>
  <c r="EJ138" i="2"/>
  <c r="EJ405" i="2"/>
  <c r="EJ404" i="2"/>
  <c r="EJ394" i="2"/>
  <c r="EJ393" i="2"/>
  <c r="EJ308" i="2"/>
  <c r="EJ309" i="2"/>
  <c r="EJ307" i="2"/>
  <c r="EJ296" i="2"/>
  <c r="EJ297" i="2"/>
  <c r="EJ298" i="2"/>
  <c r="EJ295" i="2"/>
  <c r="EJ281" i="2"/>
  <c r="EJ282" i="2"/>
  <c r="EJ280" i="2"/>
  <c r="EJ214" i="2"/>
  <c r="EJ249" i="2"/>
  <c r="EJ250" i="2"/>
  <c r="EJ237" i="2"/>
  <c r="EJ238" i="2"/>
  <c r="EJ213" i="2"/>
  <c r="EJ215" i="2"/>
  <c r="EJ212" i="2"/>
  <c r="EJ201" i="2"/>
  <c r="EJ6" i="2"/>
  <c r="EJ202" i="2"/>
  <c r="EJ7" i="2"/>
  <c r="EJ203" i="2"/>
  <c r="EJ200" i="2"/>
  <c r="EJ189" i="2"/>
  <c r="EJ114" i="2"/>
  <c r="EJ190" i="2"/>
  <c r="EJ128" i="2"/>
  <c r="EJ191" i="2"/>
  <c r="EJ90" i="2"/>
  <c r="EJ188" i="2"/>
  <c r="EJ167" i="2"/>
  <c r="EJ283" i="2"/>
  <c r="EJ247" i="2"/>
  <c r="EJ163" i="2"/>
  <c r="EJ248" i="2"/>
  <c r="EJ164" i="2"/>
  <c r="EJ162" i="2"/>
  <c r="EJ155" i="2"/>
  <c r="EJ310" i="2"/>
  <c r="EJ151" i="2"/>
  <c r="EJ152" i="2"/>
  <c r="EJ149" i="2"/>
  <c r="EJ139" i="2"/>
  <c r="EJ140" i="2"/>
  <c r="EJ141" i="2"/>
  <c r="EJ126" i="2"/>
  <c r="EJ125" i="2"/>
  <c r="EJ113" i="2"/>
  <c r="EJ116" i="2"/>
  <c r="EJ91" i="2"/>
  <c r="EJ92" i="2"/>
  <c r="EJ89" i="2"/>
  <c r="EJ78" i="2"/>
  <c r="EJ79" i="2"/>
  <c r="EJ80" i="2"/>
  <c r="EJ77" i="2"/>
  <c r="EJ65" i="2"/>
  <c r="EJ66" i="2"/>
  <c r="EJ67" i="2"/>
  <c r="EJ64" i="2"/>
  <c r="EJ53" i="2"/>
  <c r="EJ54" i="2"/>
  <c r="EJ52" i="2"/>
  <c r="EJ41" i="2"/>
  <c r="EJ42" i="2"/>
  <c r="EJ43" i="2"/>
  <c r="EJ40" i="2"/>
  <c r="EJ18" i="2"/>
  <c r="EJ19" i="2"/>
  <c r="EJ20" i="2"/>
  <c r="EJ17" i="2"/>
  <c r="EJ5" i="2"/>
  <c r="EJ4" i="2"/>
  <c r="EC454" i="2"/>
  <c r="EE454" i="2" s="1"/>
  <c r="EC455" i="2"/>
  <c r="EE455" i="2" s="1"/>
  <c r="EC456" i="2"/>
  <c r="ED456" i="2" s="1"/>
  <c r="EC457" i="2"/>
  <c r="EE457" i="2" s="1"/>
  <c r="EC453" i="2"/>
  <c r="EE453" i="2" s="1"/>
  <c r="EC429" i="2"/>
  <c r="EE429" i="2" s="1"/>
  <c r="EC430" i="2"/>
  <c r="ED430" i="2" s="1"/>
  <c r="EC431" i="2"/>
  <c r="EE431" i="2" s="1"/>
  <c r="EC432" i="2"/>
  <c r="EE432" i="2" s="1"/>
  <c r="EC428" i="2"/>
  <c r="ED428" i="2" s="1"/>
  <c r="EC417" i="2"/>
  <c r="ED417" i="2" s="1"/>
  <c r="EC418" i="2"/>
  <c r="ED418" i="2" s="1"/>
  <c r="EC419" i="2"/>
  <c r="EE419" i="2" s="1"/>
  <c r="EC420" i="2"/>
  <c r="EE420" i="2" s="1"/>
  <c r="EC416" i="2"/>
  <c r="ED416" i="2" s="1"/>
  <c r="DI332" i="2"/>
  <c r="DI200" i="2"/>
  <c r="GA204" i="2"/>
  <c r="EJ55" i="2"/>
  <c r="EJ115" i="2"/>
  <c r="EJ127" i="2"/>
  <c r="EJ235" i="2"/>
  <c r="EJ236" i="2"/>
  <c r="EJ102" i="2"/>
  <c r="CJ213" i="2"/>
  <c r="CK213" i="2" s="1"/>
  <c r="CJ149" i="2"/>
  <c r="CJ381" i="2"/>
  <c r="CL381" i="2" s="1"/>
  <c r="CJ369" i="2"/>
  <c r="CL369" i="2" s="1"/>
  <c r="CJ358" i="2"/>
  <c r="CJ346" i="2"/>
  <c r="CL346" i="2" s="1"/>
  <c r="CJ308" i="2"/>
  <c r="CK308" i="2" s="1"/>
  <c r="CJ296" i="2"/>
  <c r="CL296" i="2" s="1"/>
  <c r="CJ281" i="2"/>
  <c r="CK281" i="2" s="1"/>
  <c r="CJ282" i="2"/>
  <c r="CL282" i="2" s="1"/>
  <c r="CJ248" i="2"/>
  <c r="CL248" i="2" s="1"/>
  <c r="CJ236" i="2"/>
  <c r="CJ201" i="2"/>
  <c r="CJ189" i="2"/>
  <c r="CL189" i="2" s="1"/>
  <c r="CJ150" i="2"/>
  <c r="CL150" i="2" s="1"/>
  <c r="CJ151" i="2"/>
  <c r="CL151" i="2" s="1"/>
  <c r="CJ139" i="2"/>
  <c r="CK139" i="2" s="1"/>
  <c r="CJ140" i="2"/>
  <c r="CJ138" i="2"/>
  <c r="CL138" i="2" s="1"/>
  <c r="CJ126" i="2"/>
  <c r="CL126" i="2" s="1"/>
  <c r="CJ356" i="2"/>
  <c r="CJ114" i="2"/>
  <c r="CL114" i="2" s="1"/>
  <c r="CJ115" i="2"/>
  <c r="CK115" i="2" s="1"/>
  <c r="CJ113" i="2"/>
  <c r="CL113" i="2" s="1"/>
  <c r="CJ102" i="2"/>
  <c r="CK102" i="2" s="1"/>
  <c r="CJ103" i="2"/>
  <c r="CL103" i="2" s="1"/>
  <c r="CJ101" i="2"/>
  <c r="CK101" i="2" s="1"/>
  <c r="CJ78" i="2"/>
  <c r="CJ79" i="2"/>
  <c r="CJ65" i="2"/>
  <c r="CL65" i="2" s="1"/>
  <c r="CJ53" i="2"/>
  <c r="CL53" i="2" s="1"/>
  <c r="CJ54" i="2"/>
  <c r="CL54" i="2" s="1"/>
  <c r="CJ52" i="2"/>
  <c r="CK52" i="2" s="1"/>
  <c r="CJ41" i="2"/>
  <c r="CJ42" i="2"/>
  <c r="CL42" i="2" s="1"/>
  <c r="CJ177" i="2"/>
  <c r="CJ237" i="2" s="1"/>
  <c r="CJ175" i="2"/>
  <c r="CJ188" i="2" s="1"/>
  <c r="CC368" i="2"/>
  <c r="CE368" i="2" s="1"/>
  <c r="CC344" i="2"/>
  <c r="CD344" i="2" s="1"/>
  <c r="CC295" i="2"/>
  <c r="CE295" i="2" s="1"/>
  <c r="CC280" i="2"/>
  <c r="CD280" i="2" s="1"/>
  <c r="CC149" i="2"/>
  <c r="CE149" i="2" s="1"/>
  <c r="CC138" i="2"/>
  <c r="CD138" i="2" s="1"/>
  <c r="CC125" i="2"/>
  <c r="CC113" i="2"/>
  <c r="CC101" i="2"/>
  <c r="CE101" i="2" s="1"/>
  <c r="CC89" i="2"/>
  <c r="CE89" i="2" s="1"/>
  <c r="CC77" i="2"/>
  <c r="CE77" i="2" s="1"/>
  <c r="CC52" i="2"/>
  <c r="CD52" i="2" s="1"/>
  <c r="CC40" i="2"/>
  <c r="CC17" i="2"/>
  <c r="CE17" i="2" s="1"/>
  <c r="BR354" i="2"/>
  <c r="CJ345" i="2"/>
  <c r="CL345" i="2" s="1"/>
  <c r="CJ357" i="2"/>
  <c r="CK357" i="2" s="1"/>
  <c r="C30" i="1"/>
  <c r="C22" i="14" s="1"/>
  <c r="AC1" i="3"/>
  <c r="AC2" i="3" s="1"/>
  <c r="B28" i="1" s="1"/>
  <c r="FU134" i="2"/>
  <c r="FX419" i="2"/>
  <c r="FX406" i="2"/>
  <c r="FX395" i="2"/>
  <c r="FW369" i="2"/>
  <c r="BR194" i="2"/>
  <c r="BR195" i="2"/>
  <c r="BR196" i="2"/>
  <c r="BR197" i="2"/>
  <c r="BR198" i="2"/>
  <c r="BR59" i="2"/>
  <c r="BR60" i="2"/>
  <c r="BR61" i="2"/>
  <c r="BR62" i="2"/>
  <c r="BR84" i="2"/>
  <c r="BR85" i="2"/>
  <c r="BR86" i="2"/>
  <c r="BR87" i="2"/>
  <c r="BR156" i="2"/>
  <c r="BR157" i="2"/>
  <c r="BR158" i="2"/>
  <c r="BR159" i="2"/>
  <c r="BR160" i="2"/>
  <c r="FU347" i="2"/>
  <c r="BR300" i="2"/>
  <c r="BR301" i="2"/>
  <c r="BR302" i="2"/>
  <c r="BR303" i="2"/>
  <c r="BR304" i="2"/>
  <c r="BR305" i="2"/>
  <c r="BR286" i="2"/>
  <c r="BR289" i="2"/>
  <c r="BR290" i="2"/>
  <c r="BR291" i="2"/>
  <c r="BR292" i="2"/>
  <c r="BR293" i="2"/>
  <c r="BR207" i="2"/>
  <c r="BR208" i="2"/>
  <c r="BR209" i="2"/>
  <c r="BR210" i="2"/>
  <c r="BR132" i="2"/>
  <c r="BR133" i="2"/>
  <c r="BR134" i="2"/>
  <c r="BR135" i="2"/>
  <c r="BR108" i="2"/>
  <c r="BR109" i="2"/>
  <c r="BR110" i="2"/>
  <c r="BR111" i="2"/>
  <c r="BR96" i="2"/>
  <c r="BR97" i="2"/>
  <c r="BR98" i="2"/>
  <c r="BR99" i="2"/>
  <c r="BR70" i="2"/>
  <c r="BR71" i="2"/>
  <c r="BR72" i="2"/>
  <c r="BR73" i="2"/>
  <c r="BR74" i="2"/>
  <c r="FU57" i="2"/>
  <c r="FW66" i="2"/>
  <c r="FW67" i="2"/>
  <c r="FW68" i="2"/>
  <c r="FU169" i="2"/>
  <c r="FU319" i="2"/>
  <c r="FU320" i="2"/>
  <c r="FU321" i="2"/>
  <c r="E9" i="5"/>
  <c r="E11" i="5"/>
  <c r="E12" i="5"/>
  <c r="E13" i="5"/>
  <c r="E14" i="5"/>
  <c r="E16" i="5"/>
  <c r="D9" i="5"/>
  <c r="D10" i="5"/>
  <c r="D11" i="5"/>
  <c r="D12" i="5"/>
  <c r="D13" i="5"/>
  <c r="D14" i="5"/>
  <c r="D16" i="5"/>
  <c r="B16" i="5"/>
  <c r="B14" i="5"/>
  <c r="B13" i="5"/>
  <c r="B10" i="5"/>
  <c r="B11" i="5"/>
  <c r="B12" i="5"/>
  <c r="B9" i="5"/>
  <c r="R1" i="3"/>
  <c r="AD1" i="3"/>
  <c r="AD2" i="3" s="1"/>
  <c r="B29" i="1" s="1"/>
  <c r="G6" i="1"/>
  <c r="G64" i="1"/>
  <c r="BD73" i="1" s="1"/>
  <c r="AE1" i="3"/>
  <c r="AE2" i="3" s="1"/>
  <c r="B30" i="1" s="1"/>
  <c r="FU431" i="2"/>
  <c r="FU432" i="2"/>
  <c r="AA1" i="3"/>
  <c r="Z1" i="3"/>
  <c r="Y1" i="3"/>
  <c r="X1" i="3"/>
  <c r="W1" i="3"/>
  <c r="U1" i="3"/>
  <c r="T1" i="3"/>
  <c r="S1" i="3"/>
  <c r="Q1" i="3"/>
  <c r="P1" i="3"/>
  <c r="O1" i="3"/>
  <c r="M1" i="3"/>
  <c r="FU407" i="2"/>
  <c r="FU408" i="2"/>
  <c r="FU409" i="2"/>
  <c r="FW112" i="2"/>
  <c r="FW113" i="2"/>
  <c r="FW114" i="2"/>
  <c r="FZ113" i="2"/>
  <c r="BR112" i="2"/>
  <c r="BR113" i="2"/>
  <c r="BR114" i="2"/>
  <c r="BR115" i="2"/>
  <c r="BR116" i="2"/>
  <c r="BR117" i="2"/>
  <c r="BR118" i="2"/>
  <c r="BR119" i="2"/>
  <c r="BR120" i="2"/>
  <c r="BR121" i="2"/>
  <c r="BR122" i="2"/>
  <c r="BR123" i="2"/>
  <c r="FU348" i="2"/>
  <c r="FU419" i="2"/>
  <c r="FU204" i="2"/>
  <c r="FU349" i="2"/>
  <c r="FU358" i="2"/>
  <c r="BR4" i="2"/>
  <c r="BR5" i="2"/>
  <c r="BR6" i="2"/>
  <c r="BR7" i="2"/>
  <c r="BR8" i="2"/>
  <c r="BR9" i="2"/>
  <c r="BR10" i="2"/>
  <c r="BR11" i="2"/>
  <c r="BR12" i="2"/>
  <c r="BR13" i="2"/>
  <c r="BR14" i="2"/>
  <c r="BR15" i="2"/>
  <c r="BR19" i="2"/>
  <c r="BR20" i="2"/>
  <c r="BR21" i="2"/>
  <c r="BR22" i="2"/>
  <c r="BR23" i="2"/>
  <c r="BR24" i="2"/>
  <c r="BR25" i="2"/>
  <c r="BR26" i="2"/>
  <c r="BR27" i="2"/>
  <c r="BR28" i="2"/>
  <c r="BR29" i="2"/>
  <c r="BR30" i="2"/>
  <c r="BR31" i="2"/>
  <c r="BR32" i="2"/>
  <c r="BR33" i="2"/>
  <c r="BR34" i="2"/>
  <c r="BR35" i="2"/>
  <c r="BR36" i="2"/>
  <c r="BR37" i="2"/>
  <c r="FW63" i="2"/>
  <c r="FW64" i="2"/>
  <c r="BR145" i="2"/>
  <c r="BR146" i="2"/>
  <c r="BR147" i="2"/>
  <c r="FU168" i="2"/>
  <c r="BR174" i="2"/>
  <c r="BR211" i="2"/>
  <c r="BR212" i="2"/>
  <c r="BR217" i="2"/>
  <c r="BR218" i="2"/>
  <c r="BR219" i="2"/>
  <c r="BR220" i="2"/>
  <c r="BR221" i="2"/>
  <c r="BR222" i="2"/>
  <c r="BR234" i="2"/>
  <c r="BR235" i="2"/>
  <c r="BR236" i="2"/>
  <c r="BR237" i="2"/>
  <c r="BR238" i="2"/>
  <c r="BR239" i="2"/>
  <c r="BR240" i="2"/>
  <c r="BR241" i="2"/>
  <c r="BR242" i="2"/>
  <c r="BR243" i="2"/>
  <c r="BR244" i="2"/>
  <c r="BR245" i="2"/>
  <c r="BR246" i="2"/>
  <c r="BR247" i="2"/>
  <c r="BR248" i="2"/>
  <c r="BR249" i="2"/>
  <c r="BR250" i="2"/>
  <c r="BR251" i="2"/>
  <c r="BR252" i="2"/>
  <c r="BR253" i="2"/>
  <c r="BR254" i="2"/>
  <c r="BR255" i="2"/>
  <c r="BR256" i="2"/>
  <c r="BR257" i="2"/>
  <c r="BR316" i="2"/>
  <c r="BR317" i="2"/>
  <c r="BR319" i="2"/>
  <c r="BR320" i="2"/>
  <c r="BR321" i="2"/>
  <c r="BR322" i="2"/>
  <c r="BR323" i="2"/>
  <c r="BR324" i="2"/>
  <c r="BR325" i="2"/>
  <c r="BR326" i="2"/>
  <c r="BR327" i="2"/>
  <c r="BR328" i="2"/>
  <c r="BR329" i="2"/>
  <c r="BR330" i="2"/>
  <c r="BR331" i="2"/>
  <c r="BR332" i="2"/>
  <c r="BR333" i="2"/>
  <c r="BR334" i="2"/>
  <c r="BR335" i="2"/>
  <c r="BR336" i="2"/>
  <c r="BR337" i="2"/>
  <c r="BR338" i="2"/>
  <c r="BR339" i="2"/>
  <c r="BR340" i="2"/>
  <c r="BR341" i="2"/>
  <c r="BR342" i="2"/>
  <c r="BR343" i="2"/>
  <c r="BR364" i="2"/>
  <c r="BR365" i="2"/>
  <c r="BR366" i="2"/>
  <c r="BR385" i="2"/>
  <c r="BR386" i="2"/>
  <c r="BR387" i="2"/>
  <c r="BR388" i="2"/>
  <c r="BR389" i="2"/>
  <c r="BR390" i="2"/>
  <c r="BR392" i="2"/>
  <c r="BR439" i="2"/>
  <c r="BR505" i="2"/>
  <c r="BR506" i="2"/>
  <c r="BR507" i="2"/>
  <c r="BR508" i="2"/>
  <c r="BR509" i="2"/>
  <c r="BR510" i="2"/>
  <c r="BR511" i="2"/>
  <c r="BR512" i="2"/>
  <c r="BR513" i="2"/>
  <c r="BR514" i="2"/>
  <c r="BR518" i="2"/>
  <c r="BR533" i="2"/>
  <c r="BR534" i="2"/>
  <c r="BR535" i="2"/>
  <c r="BR536" i="2"/>
  <c r="BR537" i="2"/>
  <c r="BR538" i="2"/>
  <c r="BR539" i="2"/>
  <c r="BR540" i="2"/>
  <c r="BR541" i="2"/>
  <c r="BR542" i="2"/>
  <c r="BR579" i="2"/>
  <c r="BR580" i="2"/>
  <c r="BR582" i="2"/>
  <c r="BR583" i="2"/>
  <c r="BR584" i="2"/>
  <c r="BR585" i="2"/>
  <c r="BR586" i="2"/>
  <c r="BR587" i="2"/>
  <c r="BR588" i="2"/>
  <c r="BR589" i="2"/>
  <c r="BR590" i="2"/>
  <c r="BR3" i="2"/>
  <c r="FU162" i="2"/>
  <c r="FU163" i="2"/>
  <c r="FU164" i="2"/>
  <c r="FU165" i="2"/>
  <c r="FU166" i="2"/>
  <c r="FU167" i="2"/>
  <c r="FU350" i="2"/>
  <c r="FX431" i="2"/>
  <c r="FU538" i="2"/>
  <c r="FU398" i="2"/>
  <c r="FU399" i="2"/>
  <c r="FU417" i="2"/>
  <c r="FU418" i="2"/>
  <c r="F2" i="10"/>
  <c r="C25" i="1"/>
  <c r="C17" i="14" s="1"/>
  <c r="Q16" i="1"/>
  <c r="AE16" i="1" s="1"/>
  <c r="BW215" i="2" l="1"/>
  <c r="C20" i="1"/>
  <c r="Q6" i="1" s="1"/>
  <c r="CH225" i="2"/>
  <c r="CI225" i="2" s="1"/>
  <c r="CH309" i="2"/>
  <c r="CI309" i="2" s="1"/>
  <c r="CH295" i="2"/>
  <c r="CI295" i="2" s="1"/>
  <c r="CI175" i="2"/>
  <c r="C19" i="1"/>
  <c r="P6" i="1" s="1"/>
  <c r="C14" i="1"/>
  <c r="K6" i="1" s="1"/>
  <c r="B8" i="9"/>
  <c r="B9" i="9" s="1"/>
  <c r="M8" i="9"/>
  <c r="M9" i="9" s="1"/>
  <c r="C21" i="1"/>
  <c r="C13" i="14" s="1"/>
  <c r="C26" i="1"/>
  <c r="W6" i="1" s="1"/>
  <c r="AF12" i="1"/>
  <c r="AF15" i="1"/>
  <c r="AF16" i="1"/>
  <c r="AF21" i="1"/>
  <c r="AF19" i="1"/>
  <c r="AF17" i="1"/>
  <c r="AF20" i="1"/>
  <c r="AF14" i="1"/>
  <c r="AF23" i="1"/>
  <c r="AF26" i="1"/>
  <c r="AF13" i="1"/>
  <c r="AE30" i="1"/>
  <c r="AG30" i="1"/>
  <c r="AD27" i="1"/>
  <c r="AF27" i="1"/>
  <c r="AE28" i="1"/>
  <c r="AG28" i="1"/>
  <c r="Q4" i="9"/>
  <c r="CK114" i="2"/>
  <c r="CI177" i="2"/>
  <c r="BW214" i="2"/>
  <c r="C16" i="1"/>
  <c r="M6" i="1" s="1"/>
  <c r="AG16" i="1"/>
  <c r="G8" i="9"/>
  <c r="G9" i="9" s="1"/>
  <c r="C12" i="1"/>
  <c r="I6" i="1" s="1"/>
  <c r="C15" i="1"/>
  <c r="C7" i="14" s="1"/>
  <c r="C17" i="1"/>
  <c r="C9" i="14" s="1"/>
  <c r="CK280" i="2"/>
  <c r="CK77" i="2"/>
  <c r="C13" i="1"/>
  <c r="J6" i="1" s="1"/>
  <c r="F8" i="9"/>
  <c r="F9" i="9" s="1"/>
  <c r="ED298" i="2"/>
  <c r="A4" i="9"/>
  <c r="Q163" i="4"/>
  <c r="CH370" i="2"/>
  <c r="CI370" i="2" s="1"/>
  <c r="C8" i="9"/>
  <c r="C9" i="9" s="1"/>
  <c r="D4" i="9"/>
  <c r="ED408" i="2"/>
  <c r="K4" i="9"/>
  <c r="Q111" i="4"/>
  <c r="T111" i="4" s="1"/>
  <c r="Q96" i="4"/>
  <c r="ED358" i="2"/>
  <c r="P4" i="9"/>
  <c r="ED189" i="2"/>
  <c r="ED104" i="2"/>
  <c r="CH307" i="2"/>
  <c r="CI307" i="2" s="1"/>
  <c r="BX215" i="2"/>
  <c r="ED150" i="2"/>
  <c r="ED163" i="2"/>
  <c r="CK346" i="2"/>
  <c r="CD103" i="2"/>
  <c r="DW283" i="2"/>
  <c r="CH200" i="2"/>
  <c r="CI200" i="2" s="1"/>
  <c r="ED140" i="2"/>
  <c r="ED188" i="2"/>
  <c r="CH64" i="2"/>
  <c r="CI64" i="2" s="1"/>
  <c r="C18" i="1" s="1"/>
  <c r="DP368" i="2"/>
  <c r="DP380" i="2" s="1"/>
  <c r="DQ380" i="2" s="1"/>
  <c r="CD247" i="2"/>
  <c r="CK43" i="2"/>
  <c r="ED81" i="2"/>
  <c r="ED202" i="2"/>
  <c r="CD202" i="2"/>
  <c r="ED407" i="2"/>
  <c r="EE42" i="2"/>
  <c r="CH127" i="2"/>
  <c r="CI127" i="2" s="1"/>
  <c r="BX214" i="2"/>
  <c r="ED152" i="2"/>
  <c r="CJ125" i="2"/>
  <c r="CK125" i="2" s="1"/>
  <c r="FY349" i="2"/>
  <c r="FZ349" i="2" s="1"/>
  <c r="ED138" i="2"/>
  <c r="ED142" i="2"/>
  <c r="CD188" i="2"/>
  <c r="CK92" i="2"/>
  <c r="ED457" i="2"/>
  <c r="CK42" i="2"/>
  <c r="CH66" i="2"/>
  <c r="CI66" i="2" s="1"/>
  <c r="CH214" i="2"/>
  <c r="CI214" i="2" s="1"/>
  <c r="ED126" i="2"/>
  <c r="ED432" i="2"/>
  <c r="CL139" i="2"/>
  <c r="DP369" i="2"/>
  <c r="CJ235" i="2"/>
  <c r="CL235" i="2" s="1"/>
  <c r="CD356" i="2"/>
  <c r="ED370" i="2"/>
  <c r="CK381" i="2"/>
  <c r="EE418" i="2"/>
  <c r="EE79" i="2"/>
  <c r="EE309" i="2"/>
  <c r="DX307" i="2"/>
  <c r="CH249" i="2"/>
  <c r="CI249" i="2" s="1"/>
  <c r="DP309" i="2"/>
  <c r="DQ309" i="2" s="1"/>
  <c r="ED455" i="2"/>
  <c r="ED55" i="2"/>
  <c r="CK165" i="2"/>
  <c r="ED347" i="2"/>
  <c r="ED429" i="2"/>
  <c r="CK248" i="2"/>
  <c r="ED282" i="2"/>
  <c r="EI142" i="2"/>
  <c r="AF24" i="1" s="1"/>
  <c r="ED80" i="2"/>
  <c r="CD380" i="2"/>
  <c r="CD149" i="2"/>
  <c r="ED153" i="2"/>
  <c r="ED311" i="2"/>
  <c r="ED453" i="2"/>
  <c r="CK344" i="2"/>
  <c r="ED397" i="2"/>
  <c r="CK116" i="2"/>
  <c r="ED101" i="2"/>
  <c r="ED360" i="2"/>
  <c r="EE371" i="2"/>
  <c r="EE164" i="2"/>
  <c r="DQ295" i="2"/>
  <c r="CE296" i="2"/>
  <c r="DW281" i="2"/>
  <c r="DP308" i="2"/>
  <c r="DQ308" i="2" s="1"/>
  <c r="ED53" i="2"/>
  <c r="ED40" i="2"/>
  <c r="ED348" i="2"/>
  <c r="CK189" i="2"/>
  <c r="CD368" i="2"/>
  <c r="CL102" i="2"/>
  <c r="EE200" i="2"/>
  <c r="DW298" i="2"/>
  <c r="CK138" i="2"/>
  <c r="N4" i="9"/>
  <c r="H4" i="9"/>
  <c r="E8" i="9"/>
  <c r="E9" i="9" s="1"/>
  <c r="L8" i="9"/>
  <c r="L9" i="9" s="1"/>
  <c r="B46" i="1"/>
  <c r="AE27" i="1"/>
  <c r="AE29" i="1"/>
  <c r="AD28" i="1"/>
  <c r="C20" i="14"/>
  <c r="CH190" i="2"/>
  <c r="CI190" i="2" s="1"/>
  <c r="CH382" i="2"/>
  <c r="CI382" i="2" s="1"/>
  <c r="CH508" i="2"/>
  <c r="CI508" i="2" s="1"/>
  <c r="ED43" i="2"/>
  <c r="ED77" i="2"/>
  <c r="ED92" i="2"/>
  <c r="CD126" i="2"/>
  <c r="CD200" i="2"/>
  <c r="ED405" i="2"/>
  <c r="ED419" i="2"/>
  <c r="CK103" i="2"/>
  <c r="CD89" i="2"/>
  <c r="CE4" i="2"/>
  <c r="CH202" i="2"/>
  <c r="CI202" i="2" s="1"/>
  <c r="ED296" i="2"/>
  <c r="ED204" i="2"/>
  <c r="ED384" i="2"/>
  <c r="CK40" i="2"/>
  <c r="ED396" i="2"/>
  <c r="CK67" i="2"/>
  <c r="ED345" i="2"/>
  <c r="ED359" i="2"/>
  <c r="ED380" i="2"/>
  <c r="ED431" i="2"/>
  <c r="ED420" i="2"/>
  <c r="CD17" i="2"/>
  <c r="CE280" i="2"/>
  <c r="BQ344" i="2"/>
  <c r="BR344" i="2" s="1"/>
  <c r="ED191" i="2"/>
  <c r="ED299" i="2"/>
  <c r="CK152" i="2"/>
  <c r="ED382" i="2"/>
  <c r="CL52" i="2"/>
  <c r="CH297" i="2"/>
  <c r="CI297" i="2" s="1"/>
  <c r="AD29" i="1"/>
  <c r="AA6" i="1"/>
  <c r="C19" i="14"/>
  <c r="CK150" i="2"/>
  <c r="FZ168" i="2"/>
  <c r="CH188" i="2"/>
  <c r="CI188" i="2" s="1"/>
  <c r="CH125" i="2"/>
  <c r="CI125" i="2" s="1"/>
  <c r="ED284" i="2"/>
  <c r="ED90" i="2"/>
  <c r="ED139" i="2"/>
  <c r="ED44" i="2"/>
  <c r="ED454" i="2"/>
  <c r="ED166" i="2"/>
  <c r="ED141" i="2"/>
  <c r="CD381" i="2"/>
  <c r="CD190" i="2"/>
  <c r="CD64" i="2"/>
  <c r="ED105" i="2"/>
  <c r="ED344" i="2"/>
  <c r="ED356" i="2"/>
  <c r="ED369" i="2"/>
  <c r="ED381" i="2"/>
  <c r="CK296" i="2"/>
  <c r="CK151" i="2"/>
  <c r="CK113" i="2"/>
  <c r="CK54" i="2"/>
  <c r="CD295" i="2"/>
  <c r="CD77" i="2"/>
  <c r="CL357" i="2"/>
  <c r="CE52" i="2"/>
  <c r="CE138" i="2"/>
  <c r="CL101" i="2"/>
  <c r="CL281" i="2"/>
  <c r="EE428" i="2"/>
  <c r="CE65" i="2"/>
  <c r="CE249" i="2"/>
  <c r="DS310" i="2"/>
  <c r="DX310" i="2" s="1"/>
  <c r="DX296" i="2"/>
  <c r="DS308" i="2"/>
  <c r="CH368" i="2"/>
  <c r="CI368" i="2" s="1"/>
  <c r="CH247" i="2"/>
  <c r="CI247" i="2" s="1"/>
  <c r="CH380" i="2"/>
  <c r="CI380" i="2" s="1"/>
  <c r="ED162" i="2"/>
  <c r="ED295" i="2"/>
  <c r="ED128" i="2"/>
  <c r="CD282" i="2"/>
  <c r="ED394" i="2"/>
  <c r="CK55" i="2"/>
  <c r="ED103" i="2"/>
  <c r="CK126" i="2"/>
  <c r="CK177" i="2"/>
  <c r="CK345" i="2"/>
  <c r="CL213" i="2"/>
  <c r="EE383" i="2"/>
  <c r="DW296" i="2"/>
  <c r="DX282" i="2"/>
  <c r="DW282" i="2"/>
  <c r="CK65" i="2"/>
  <c r="AD14" i="1"/>
  <c r="AD20" i="1"/>
  <c r="F13" i="1"/>
  <c r="F15" i="1"/>
  <c r="F20" i="1"/>
  <c r="AD30" i="1"/>
  <c r="V6" i="1"/>
  <c r="C12" i="14"/>
  <c r="AD13" i="1"/>
  <c r="T6" i="1"/>
  <c r="AD21" i="1"/>
  <c r="CK237" i="2"/>
  <c r="CL237" i="2"/>
  <c r="CE40" i="2"/>
  <c r="CD40" i="2"/>
  <c r="CK356" i="2"/>
  <c r="CL356" i="2"/>
  <c r="ED201" i="2"/>
  <c r="CK282" i="2"/>
  <c r="CK53" i="2"/>
  <c r="CK79" i="2"/>
  <c r="CL79" i="2"/>
  <c r="CL115" i="2"/>
  <c r="EE54" i="2"/>
  <c r="ED54" i="2"/>
  <c r="ED91" i="2"/>
  <c r="EE91" i="2"/>
  <c r="EE125" i="2"/>
  <c r="ED125" i="2"/>
  <c r="ED192" i="2"/>
  <c r="EE192" i="2"/>
  <c r="EE283" i="2"/>
  <c r="ED283" i="2"/>
  <c r="EE307" i="2"/>
  <c r="ED307" i="2"/>
  <c r="CL238" i="2"/>
  <c r="CK238" i="2"/>
  <c r="CL125" i="2"/>
  <c r="CJ382" i="2"/>
  <c r="ED165" i="2"/>
  <c r="CK369" i="2"/>
  <c r="CJ380" i="2"/>
  <c r="CL175" i="2"/>
  <c r="CK175" i="2"/>
  <c r="CJ64" i="2"/>
  <c r="CJ200" i="2"/>
  <c r="CJ247" i="2"/>
  <c r="CJ295" i="2"/>
  <c r="CJ307" i="2"/>
  <c r="CJ368" i="2"/>
  <c r="CL41" i="2"/>
  <c r="CK41" i="2"/>
  <c r="CL78" i="2"/>
  <c r="CK78" i="2"/>
  <c r="CK358" i="2"/>
  <c r="CL358" i="2"/>
  <c r="CL149" i="2"/>
  <c r="CK149" i="2"/>
  <c r="EE416" i="2"/>
  <c r="EE417" i="2"/>
  <c r="EE430" i="2"/>
  <c r="EE456" i="2"/>
  <c r="EE368" i="2"/>
  <c r="ED368" i="2"/>
  <c r="EE346" i="2"/>
  <c r="ED346" i="2"/>
  <c r="EE52" i="2"/>
  <c r="ED52" i="2"/>
  <c r="ED89" i="2"/>
  <c r="EE89" i="2"/>
  <c r="EE190" i="2"/>
  <c r="ED190" i="2"/>
  <c r="ED280" i="2"/>
  <c r="EE280" i="2"/>
  <c r="EE297" i="2"/>
  <c r="ED297" i="2"/>
  <c r="CL104" i="2"/>
  <c r="CK104" i="2"/>
  <c r="AD17" i="1"/>
  <c r="AD16" i="1"/>
  <c r="F16" i="1"/>
  <c r="CE125" i="2"/>
  <c r="CD125" i="2"/>
  <c r="CL140" i="2"/>
  <c r="CK140" i="2"/>
  <c r="CL236" i="2"/>
  <c r="CK236" i="2"/>
  <c r="EE372" i="2"/>
  <c r="ED372" i="2"/>
  <c r="EE357" i="2"/>
  <c r="ED357" i="2"/>
  <c r="ED41" i="2"/>
  <c r="EE41" i="2"/>
  <c r="EE93" i="2"/>
  <c r="ED93" i="2"/>
  <c r="EE127" i="2"/>
  <c r="ED127" i="2"/>
  <c r="ED149" i="2"/>
  <c r="EE149" i="2"/>
  <c r="EE281" i="2"/>
  <c r="ED281" i="2"/>
  <c r="ED310" i="2"/>
  <c r="EE310" i="2"/>
  <c r="F14" i="1"/>
  <c r="AD26" i="1"/>
  <c r="F26" i="1"/>
  <c r="DS309" i="2"/>
  <c r="DX297" i="2"/>
  <c r="CL188" i="2"/>
  <c r="CK188" i="2"/>
  <c r="ED56" i="2"/>
  <c r="CK359" i="2"/>
  <c r="CD113" i="2"/>
  <c r="CE113" i="2"/>
  <c r="CE344" i="2"/>
  <c r="CL177" i="2"/>
  <c r="CJ249" i="2"/>
  <c r="CJ297" i="2"/>
  <c r="CJ370" i="2"/>
  <c r="CJ127" i="2"/>
  <c r="CJ202" i="2"/>
  <c r="CJ66" i="2"/>
  <c r="CJ309" i="2"/>
  <c r="CJ190" i="2"/>
  <c r="CK201" i="2"/>
  <c r="CL201" i="2"/>
  <c r="CL308" i="2"/>
  <c r="ED78" i="2"/>
  <c r="EE78" i="2"/>
  <c r="EE102" i="2"/>
  <c r="ED102" i="2"/>
  <c r="EE129" i="2"/>
  <c r="ED129" i="2"/>
  <c r="EE151" i="2"/>
  <c r="ED151" i="2"/>
  <c r="ED203" i="2"/>
  <c r="EE203" i="2"/>
  <c r="EE308" i="2"/>
  <c r="ED308" i="2"/>
  <c r="AD12" i="1"/>
  <c r="F21" i="1"/>
  <c r="CK347" i="2"/>
  <c r="CL80" i="2"/>
  <c r="CK80" i="2"/>
  <c r="CL283" i="2"/>
  <c r="CK283" i="2"/>
  <c r="AD15" i="1"/>
  <c r="DP310" i="2"/>
  <c r="DQ310" i="2" s="1"/>
  <c r="AD23" i="1"/>
  <c r="F23" i="1"/>
  <c r="F25" i="1"/>
  <c r="EE395" i="2"/>
  <c r="ED395" i="2"/>
  <c r="EE406" i="2"/>
  <c r="ED406" i="2"/>
  <c r="DW284" i="2"/>
  <c r="DX284" i="2"/>
  <c r="F12" i="1"/>
  <c r="O8" i="9"/>
  <c r="O9" i="9" s="1"/>
  <c r="DQ368" i="2"/>
  <c r="F17" i="1"/>
  <c r="C21" i="14"/>
  <c r="J8" i="9"/>
  <c r="J9" i="9" s="1"/>
  <c r="CD101" i="2"/>
  <c r="AD19" i="1"/>
  <c r="F19" i="1"/>
  <c r="CL141" i="2"/>
  <c r="CK141" i="2"/>
  <c r="CE281" i="2"/>
  <c r="CD281" i="2"/>
  <c r="DW280" i="2"/>
  <c r="DX280" i="2"/>
  <c r="DW295" i="2"/>
  <c r="DX295" i="2"/>
  <c r="BN405" i="2"/>
  <c r="BM405" i="2"/>
  <c r="J11" i="10"/>
  <c r="D46" i="1"/>
  <c r="E46" i="1"/>
  <c r="AD42" i="1" s="1"/>
  <c r="DP381" i="2" l="1"/>
  <c r="DQ381" i="2" s="1"/>
  <c r="DQ369" i="2"/>
  <c r="C11" i="14"/>
  <c r="C6" i="14"/>
  <c r="C22" i="1"/>
  <c r="S6" i="1" s="1"/>
  <c r="R6" i="1"/>
  <c r="C18" i="14"/>
  <c r="O6" i="1"/>
  <c r="C10" i="14"/>
  <c r="C24" i="1"/>
  <c r="AF22" i="1"/>
  <c r="AF18" i="1"/>
  <c r="CK235" i="2"/>
  <c r="C8" i="14"/>
  <c r="C5" i="14"/>
  <c r="DW310" i="2"/>
  <c r="F24" i="1"/>
  <c r="AD24" i="1"/>
  <c r="L6" i="1"/>
  <c r="C4" i="14"/>
  <c r="N6" i="1"/>
  <c r="F22" i="1"/>
  <c r="F18" i="1"/>
  <c r="AD18" i="1"/>
  <c r="DX308" i="2"/>
  <c r="DW308" i="2"/>
  <c r="B11" i="9"/>
  <c r="G11" i="9" s="1"/>
  <c r="J11" i="9" s="1"/>
  <c r="L11" i="9" s="1"/>
  <c r="I4" i="9" s="1"/>
  <c r="CL190" i="2"/>
  <c r="CK190" i="2"/>
  <c r="CK127" i="2"/>
  <c r="CL127" i="2"/>
  <c r="CL368" i="2"/>
  <c r="CK368" i="2"/>
  <c r="CK200" i="2"/>
  <c r="CL200" i="2"/>
  <c r="CK380" i="2"/>
  <c r="CL380" i="2"/>
  <c r="AD22" i="1"/>
  <c r="CK309" i="2"/>
  <c r="CL309" i="2"/>
  <c r="CL370" i="2"/>
  <c r="CK370" i="2"/>
  <c r="CL307" i="2"/>
  <c r="CK307" i="2"/>
  <c r="CL64" i="2"/>
  <c r="CK64" i="2"/>
  <c r="CK66" i="2"/>
  <c r="CL66" i="2"/>
  <c r="CL297" i="2"/>
  <c r="CK297" i="2"/>
  <c r="CL295" i="2"/>
  <c r="CK295" i="2"/>
  <c r="CL202" i="2"/>
  <c r="CK202" i="2"/>
  <c r="CL249" i="2"/>
  <c r="CK249" i="2"/>
  <c r="DX309" i="2"/>
  <c r="DW309" i="2"/>
  <c r="CL247" i="2"/>
  <c r="CK247" i="2"/>
  <c r="CL382" i="2"/>
  <c r="CK382" i="2"/>
  <c r="C14" i="14" l="1"/>
  <c r="C16" i="14"/>
  <c r="U6" i="1"/>
  <c r="AF45" i="1"/>
  <c r="AD45" i="1"/>
  <c r="N9" i="1"/>
  <c r="N78" i="1" s="1"/>
  <c r="AE47" i="1" l="1"/>
  <c r="AS2" i="9"/>
  <c r="AT2" i="9" s="1"/>
  <c r="F1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 Sapoliene</author>
    <author>Indrė Šapolienė</author>
    <author>user</author>
    <author>Modestas</author>
  </authors>
  <commentList>
    <comment ref="BG5" authorId="0" shapeId="0" xr:uid="{00000000-0006-0000-0100-000001000000}">
      <text>
        <r>
          <rPr>
            <b/>
            <sz val="9"/>
            <color indexed="81"/>
            <rFont val="Tahoma"/>
            <family val="2"/>
            <charset val="186"/>
          </rPr>
          <t>I. Sapoliene:</t>
        </r>
        <r>
          <rPr>
            <sz val="9"/>
            <color indexed="81"/>
            <rFont val="Tahoma"/>
            <family val="2"/>
            <charset val="186"/>
          </rPr>
          <t xml:space="preserve">
ismest? Nes ne wabco</t>
        </r>
      </text>
    </comment>
    <comment ref="FY17" authorId="0" shapeId="0" xr:uid="{00000000-0006-0000-0100-000002000000}">
      <text>
        <r>
          <rPr>
            <b/>
            <sz val="9"/>
            <color indexed="81"/>
            <rFont val="Tahoma"/>
            <family val="2"/>
            <charset val="186"/>
          </rPr>
          <t>I. Sapoliene:</t>
        </r>
        <r>
          <rPr>
            <sz val="9"/>
            <color indexed="81"/>
            <rFont val="Tahoma"/>
            <family val="2"/>
            <charset val="186"/>
          </rPr>
          <t xml:space="preserve">
ne ne wabco?</t>
        </r>
      </text>
    </comment>
    <comment ref="BG39" authorId="0" shapeId="0" xr:uid="{00000000-0006-0000-0100-000003000000}">
      <text>
        <r>
          <rPr>
            <b/>
            <sz val="9"/>
            <color indexed="81"/>
            <rFont val="Tahoma"/>
            <family val="2"/>
            <charset val="186"/>
          </rPr>
          <t>I. Sapoliene:</t>
        </r>
        <r>
          <rPr>
            <sz val="9"/>
            <color indexed="81"/>
            <rFont val="Tahoma"/>
            <family val="2"/>
            <charset val="186"/>
          </rPr>
          <t xml:space="preserve">
ka su SPA?</t>
        </r>
      </text>
    </comment>
    <comment ref="BG51" authorId="0" shapeId="0" xr:uid="{00000000-0006-0000-0100-000004000000}">
      <text>
        <r>
          <rPr>
            <b/>
            <sz val="9"/>
            <color indexed="81"/>
            <rFont val="Tahoma"/>
            <family val="2"/>
            <charset val="186"/>
          </rPr>
          <t>I. Sapoliene:</t>
        </r>
        <r>
          <rPr>
            <sz val="9"/>
            <color indexed="81"/>
            <rFont val="Tahoma"/>
            <family val="2"/>
            <charset val="186"/>
          </rPr>
          <t xml:space="preserve">
ka su SPA?</t>
        </r>
      </text>
    </comment>
    <comment ref="BG63" authorId="0" shapeId="0" xr:uid="{00000000-0006-0000-0100-000005000000}">
      <text>
        <r>
          <rPr>
            <b/>
            <sz val="9"/>
            <color indexed="81"/>
            <rFont val="Tahoma"/>
            <family val="2"/>
            <charset val="186"/>
          </rPr>
          <t>I. Sapoliene:</t>
        </r>
        <r>
          <rPr>
            <sz val="9"/>
            <color indexed="81"/>
            <rFont val="Tahoma"/>
            <family val="2"/>
            <charset val="186"/>
          </rPr>
          <t xml:space="preserve">
ka su SPA?</t>
        </r>
      </text>
    </comment>
    <comment ref="FH126" authorId="0" shapeId="0" xr:uid="{00000000-0006-0000-0100-000006000000}">
      <text>
        <r>
          <rPr>
            <b/>
            <sz val="9"/>
            <color indexed="81"/>
            <rFont val="Tahoma"/>
            <family val="2"/>
            <charset val="186"/>
          </rPr>
          <t>I. Sapoliene:</t>
        </r>
        <r>
          <rPr>
            <sz val="9"/>
            <color indexed="81"/>
            <rFont val="Tahoma"/>
            <family val="2"/>
            <charset val="186"/>
          </rPr>
          <t xml:space="preserve">
iskelti i kita grupe</t>
        </r>
      </text>
    </comment>
    <comment ref="DI138" authorId="1" shapeId="0" xr:uid="{00000000-0006-0000-0100-000007000000}">
      <text>
        <r>
          <rPr>
            <b/>
            <sz val="9"/>
            <color indexed="81"/>
            <rFont val="Tahoma"/>
            <family val="2"/>
            <charset val="186"/>
          </rPr>
          <t>Indrė Šapolienė:</t>
        </r>
        <r>
          <rPr>
            <sz val="9"/>
            <color indexed="81"/>
            <rFont val="Tahoma"/>
            <family val="2"/>
            <charset val="186"/>
          </rPr>
          <t xml:space="preserve">
2018 12  ideta kita norma</t>
        </r>
      </text>
    </comment>
    <comment ref="EJ178" authorId="2" shapeId="0" xr:uid="{00000000-0006-0000-0100-000008000000}">
      <text>
        <r>
          <rPr>
            <b/>
            <sz val="9"/>
            <color indexed="81"/>
            <rFont val="Tahoma"/>
            <family val="2"/>
            <charset val="186"/>
          </rPr>
          <t>user:</t>
        </r>
        <r>
          <rPr>
            <sz val="9"/>
            <color indexed="81"/>
            <rFont val="Tahoma"/>
            <family val="2"/>
            <charset val="186"/>
          </rPr>
          <t xml:space="preserve">
Nk nera</t>
        </r>
      </text>
    </comment>
    <comment ref="C199" authorId="1" shapeId="0" xr:uid="{00000000-0006-0000-0100-000009000000}">
      <text>
        <r>
          <rPr>
            <b/>
            <sz val="9"/>
            <color indexed="81"/>
            <rFont val="Tahoma"/>
            <family val="2"/>
            <charset val="186"/>
          </rPr>
          <t>Indrė Šapolienė:</t>
        </r>
        <r>
          <rPr>
            <sz val="9"/>
            <color indexed="81"/>
            <rFont val="Tahoma"/>
            <family val="2"/>
            <charset val="186"/>
          </rPr>
          <t xml:space="preserve">
NUO 2019 01</t>
        </r>
      </text>
    </comment>
    <comment ref="EM216" authorId="3" shapeId="0" xr:uid="{00000000-0006-0000-0100-00000A000000}">
      <text>
        <r>
          <rPr>
            <b/>
            <sz val="9"/>
            <color indexed="81"/>
            <rFont val="Tahoma"/>
            <family val="2"/>
          </rPr>
          <t>Modestas:</t>
        </r>
        <r>
          <rPr>
            <sz val="9"/>
            <color indexed="81"/>
            <rFont val="Tahoma"/>
            <family val="2"/>
          </rPr>
          <t xml:space="preserve">
idejau I abu *2</t>
        </r>
      </text>
    </comment>
    <comment ref="C223" authorId="1" shapeId="0" xr:uid="{00000000-0006-0000-0100-00000B000000}">
      <text>
        <r>
          <rPr>
            <b/>
            <sz val="9"/>
            <color indexed="81"/>
            <rFont val="Tahoma"/>
            <family val="2"/>
            <charset val="186"/>
          </rPr>
          <t>Nuo 2018-09 atsirado
201902 men pervadinta i SPC20L</t>
        </r>
      </text>
    </comment>
    <comment ref="CZ235" authorId="2" shapeId="0" xr:uid="{00000000-0006-0000-0100-00000C000000}">
      <text>
        <r>
          <rPr>
            <b/>
            <sz val="9"/>
            <color indexed="81"/>
            <rFont val="Tahoma"/>
            <family val="2"/>
            <charset val="186"/>
          </rPr>
          <t>Tuscias mazgas, skanavimo programeleje</t>
        </r>
      </text>
    </comment>
    <comment ref="DA235" authorId="2" shapeId="0" xr:uid="{00000000-0006-0000-0100-00000D000000}">
      <text>
        <r>
          <rPr>
            <b/>
            <sz val="9"/>
            <color indexed="81"/>
            <rFont val="Tahoma"/>
            <family val="2"/>
            <charset val="186"/>
          </rPr>
          <t>Tuscias mazgas, skanavimo programeleje</t>
        </r>
      </text>
    </comment>
    <comment ref="C246" authorId="1" shapeId="0" xr:uid="{00000000-0006-0000-0100-00000E000000}">
      <text>
        <r>
          <rPr>
            <b/>
            <sz val="9"/>
            <color indexed="81"/>
            <rFont val="Tahoma"/>
            <family val="2"/>
            <charset val="186"/>
          </rPr>
          <t>Indrė Šapolieė:</t>
        </r>
        <r>
          <rPr>
            <sz val="9"/>
            <color indexed="81"/>
            <rFont val="Tahoma"/>
            <family val="2"/>
            <charset val="186"/>
          </rPr>
          <t xml:space="preserve">
pervadinatas is SPD16M 2017 m versija I SPD17</t>
        </r>
      </text>
    </comment>
    <comment ref="F250" authorId="1" shapeId="0" xr:uid="{00000000-0006-0000-0100-00000F000000}">
      <text>
        <r>
          <rPr>
            <b/>
            <sz val="9"/>
            <color indexed="81"/>
            <rFont val="Tahoma"/>
            <family val="2"/>
            <charset val="186"/>
          </rPr>
          <t>ZD20REMAS000BV REMAS SU VAZIUOKLE NEREIKIA 2 MAZGU TADA</t>
        </r>
      </text>
    </comment>
    <comment ref="F253" authorId="1" shapeId="0" xr:uid="{00000000-0006-0000-0100-000010000000}">
      <text>
        <r>
          <rPr>
            <b/>
            <sz val="9"/>
            <color indexed="81"/>
            <rFont val="Tahoma"/>
            <family val="2"/>
            <charset val="186"/>
          </rPr>
          <t>ZD20REMAS000BV REMAS SU VAZIUOKLE NEREIKIA 2 MAZGU TADA</t>
        </r>
      </text>
    </comment>
    <comment ref="FU255" authorId="1" shapeId="0" xr:uid="{00000000-0006-0000-0100-000011000000}">
      <text>
        <r>
          <rPr>
            <b/>
            <sz val="9"/>
            <color indexed="81"/>
            <rFont val="Tahoma"/>
            <family val="2"/>
            <charset val="186"/>
          </rPr>
          <t>ZD20REMAS000BV REMAS SU VAZIUOKLE NEREIKIA 2 MAZGU TADA</t>
        </r>
      </text>
    </comment>
    <comment ref="FU256" authorId="1" shapeId="0" xr:uid="{00000000-0006-0000-0100-000012000000}">
      <text>
        <r>
          <rPr>
            <b/>
            <sz val="9"/>
            <color indexed="81"/>
            <rFont val="Tahoma"/>
            <family val="2"/>
            <charset val="186"/>
          </rPr>
          <t>ZD20REMAS000BV REMAS SU VAZIUOKLE NEREIKIA 2 MAZGU TADA</t>
        </r>
      </text>
    </comment>
    <comment ref="Z280" authorId="1" shapeId="0" xr:uid="{00000000-0006-0000-0100-000013000000}">
      <text>
        <r>
          <rPr>
            <b/>
            <sz val="9"/>
            <color indexed="81"/>
            <rFont val="Tahoma"/>
            <family val="2"/>
            <charset val="186"/>
          </rPr>
          <t>Galimas tik toks</t>
        </r>
      </text>
    </comment>
    <comment ref="D369" authorId="2" shapeId="0" xr:uid="{00000000-0006-0000-0100-000014000000}">
      <text>
        <r>
          <rPr>
            <b/>
            <sz val="9"/>
            <color indexed="81"/>
            <rFont val="Tahoma"/>
            <family val="2"/>
            <charset val="186"/>
          </rPr>
          <t>Nestabili priekaba</t>
        </r>
      </text>
    </comment>
    <comment ref="AS394" authorId="2" shapeId="0" xr:uid="{00000000-0006-0000-0100-000015000000}">
      <text>
        <r>
          <rPr>
            <b/>
            <sz val="9"/>
            <color indexed="81"/>
            <rFont val="Tahoma"/>
            <family val="2"/>
            <charset val="186"/>
          </rPr>
          <t>Nera nk apie tokia mazga</t>
        </r>
      </text>
    </comment>
    <comment ref="FT398" authorId="1" shapeId="0" xr:uid="{00000000-0006-0000-0100-000016000000}">
      <text>
        <r>
          <rPr>
            <b/>
            <sz val="9"/>
            <color indexed="81"/>
            <rFont val="Tahoma"/>
            <family val="2"/>
            <charset val="186"/>
          </rPr>
          <t>Indrė Šapolienė:</t>
        </r>
        <r>
          <rPr>
            <sz val="9"/>
            <color indexed="81"/>
            <rFont val="Tahoma"/>
            <family val="2"/>
            <charset val="186"/>
          </rPr>
          <t xml:space="preserve">
reikia istrinti
</t>
        </r>
      </text>
    </comment>
    <comment ref="BG415" authorId="0" shapeId="0" xr:uid="{00000000-0006-0000-0100-000017000000}">
      <text>
        <r>
          <rPr>
            <b/>
            <sz val="9"/>
            <color indexed="81"/>
            <rFont val="Tahoma"/>
            <family val="2"/>
            <charset val="186"/>
          </rPr>
          <t>I. Sapoliene:</t>
        </r>
        <r>
          <rPr>
            <sz val="9"/>
            <color indexed="81"/>
            <rFont val="Tahoma"/>
            <family val="2"/>
            <charset val="186"/>
          </rPr>
          <t xml:space="preserve">
ka daryti SPP?</t>
        </r>
      </text>
    </comment>
    <comment ref="BG427" authorId="0" shapeId="0" xr:uid="{00000000-0006-0000-0100-000018000000}">
      <text>
        <r>
          <rPr>
            <b/>
            <sz val="9"/>
            <color indexed="81"/>
            <rFont val="Tahoma"/>
            <family val="2"/>
            <charset val="186"/>
          </rPr>
          <t>I. Sapoliene:</t>
        </r>
        <r>
          <rPr>
            <sz val="9"/>
            <color indexed="81"/>
            <rFont val="Tahoma"/>
            <family val="2"/>
            <charset val="186"/>
          </rPr>
          <t xml:space="preserve">
ka daryti SPP?
</t>
        </r>
      </text>
    </comment>
    <comment ref="BG452" authorId="0" shapeId="0" xr:uid="{00000000-0006-0000-0100-00001A000000}">
      <text>
        <r>
          <rPr>
            <b/>
            <sz val="9"/>
            <color indexed="81"/>
            <rFont val="Tahoma"/>
            <family val="2"/>
            <charset val="186"/>
          </rPr>
          <t>I. Sapoliene: 
ka daryti SPP?</t>
        </r>
      </text>
    </comment>
    <comment ref="D464" authorId="1" shapeId="0" xr:uid="{00000000-0006-0000-0100-00001C000000}">
      <text>
        <r>
          <rPr>
            <b/>
            <sz val="9"/>
            <color indexed="81"/>
            <rFont val="Tahoma"/>
            <family val="2"/>
            <charset val="186"/>
          </rPr>
          <t>Indrė Šapolienė:</t>
        </r>
        <r>
          <rPr>
            <sz val="9"/>
            <color indexed="81"/>
            <rFont val="Tahoma"/>
            <family val="2"/>
            <charset val="186"/>
          </rPr>
          <t xml:space="preserve">
nuo 201812</t>
        </r>
      </text>
    </comment>
    <comment ref="BG464" authorId="0" shapeId="0" xr:uid="{00000000-0006-0000-0100-00001D000000}">
      <text>
        <r>
          <rPr>
            <b/>
            <sz val="9"/>
            <color indexed="81"/>
            <rFont val="Tahoma"/>
            <family val="2"/>
            <charset val="186"/>
          </rPr>
          <t>I. Sapoliene:</t>
        </r>
        <r>
          <rPr>
            <sz val="9"/>
            <color indexed="81"/>
            <rFont val="Tahoma"/>
            <family val="2"/>
            <charset val="186"/>
          </rPr>
          <t xml:space="preserve">
ka daryti SPP?</t>
        </r>
      </text>
    </comment>
    <comment ref="D474" authorId="1" shapeId="0" xr:uid="{00000000-0006-0000-0100-00001E000000}">
      <text>
        <r>
          <rPr>
            <b/>
            <sz val="9"/>
            <color indexed="81"/>
            <rFont val="Tahoma"/>
            <family val="2"/>
            <charset val="186"/>
          </rPr>
          <t>Indrė Šapolienė:</t>
        </r>
        <r>
          <rPr>
            <sz val="9"/>
            <color indexed="81"/>
            <rFont val="Tahoma"/>
            <family val="2"/>
            <charset val="186"/>
          </rPr>
          <t xml:space="preserve">
nuo 201812</t>
        </r>
      </text>
    </comment>
    <comment ref="BG474" authorId="0" shapeId="0" xr:uid="{00000000-0006-0000-0100-00001F000000}">
      <text>
        <r>
          <rPr>
            <b/>
            <sz val="9"/>
            <color indexed="81"/>
            <rFont val="Tahoma"/>
            <family val="2"/>
            <charset val="186"/>
          </rPr>
          <t>I. Sapoliene:</t>
        </r>
        <r>
          <rPr>
            <sz val="9"/>
            <color indexed="81"/>
            <rFont val="Tahoma"/>
            <family val="2"/>
            <charset val="186"/>
          </rPr>
          <t xml:space="preserve">
ka daryti SPP?</t>
        </r>
      </text>
    </comment>
    <comment ref="D484" authorId="1" shapeId="0" xr:uid="{00000000-0006-0000-0100-000020000000}">
      <text>
        <r>
          <rPr>
            <b/>
            <sz val="9"/>
            <color indexed="81"/>
            <rFont val="Tahoma"/>
            <family val="2"/>
            <charset val="186"/>
          </rPr>
          <t>Indrė Šapolienė:</t>
        </r>
        <r>
          <rPr>
            <sz val="9"/>
            <color indexed="81"/>
            <rFont val="Tahoma"/>
            <family val="2"/>
            <charset val="186"/>
          </rPr>
          <t xml:space="preserve">
nuo 201812</t>
        </r>
      </text>
    </comment>
    <comment ref="BG484" authorId="0" shapeId="0" xr:uid="{00000000-0006-0000-0100-000021000000}">
      <text>
        <r>
          <rPr>
            <b/>
            <sz val="9"/>
            <color indexed="81"/>
            <rFont val="Tahoma"/>
            <family val="2"/>
            <charset val="186"/>
          </rPr>
          <t>I. Sapoliene:</t>
        </r>
        <r>
          <rPr>
            <sz val="9"/>
            <color indexed="81"/>
            <rFont val="Tahoma"/>
            <family val="2"/>
            <charset val="186"/>
          </rPr>
          <t xml:space="preserve">
ka daryti SPP?</t>
        </r>
      </text>
    </comment>
    <comment ref="D494" authorId="1" shapeId="0" xr:uid="{00000000-0006-0000-0100-000023000000}">
      <text>
        <r>
          <rPr>
            <b/>
            <sz val="9"/>
            <color indexed="81"/>
            <rFont val="Tahoma"/>
            <family val="2"/>
            <charset val="186"/>
          </rPr>
          <t>Indrė Šapolienė:</t>
        </r>
        <r>
          <rPr>
            <sz val="9"/>
            <color indexed="81"/>
            <rFont val="Tahoma"/>
            <family val="2"/>
            <charset val="186"/>
          </rPr>
          <t xml:space="preserve">
nuo 201812</t>
        </r>
      </text>
    </comment>
    <comment ref="BG494" authorId="0" shapeId="0" xr:uid="{00000000-0006-0000-0100-000024000000}">
      <text>
        <r>
          <rPr>
            <b/>
            <sz val="9"/>
            <color indexed="81"/>
            <rFont val="Tahoma"/>
            <family val="2"/>
            <charset val="186"/>
          </rPr>
          <t>I. Sapoliene:</t>
        </r>
        <r>
          <rPr>
            <sz val="9"/>
            <color indexed="81"/>
            <rFont val="Tahoma"/>
            <family val="2"/>
            <charset val="186"/>
          </rPr>
          <t xml:space="preserve">
ka daryti SPP?</t>
        </r>
      </text>
    </comment>
    <comment ref="EW505" authorId="0" shapeId="0" xr:uid="{00000000-0006-0000-0100-000026000000}">
      <text>
        <r>
          <rPr>
            <b/>
            <sz val="9"/>
            <color indexed="81"/>
            <rFont val="Tahoma"/>
            <family val="2"/>
            <charset val="186"/>
          </rPr>
          <t>I. Sapoliene:</t>
        </r>
        <r>
          <rPr>
            <sz val="9"/>
            <color indexed="81"/>
            <rFont val="Tahoma"/>
            <family val="2"/>
            <charset val="186"/>
          </rPr>
          <t xml:space="preserve">
Istisiniai metaliniai purvasargiai ieina i standarta
NUO 2019 01 MEN ISIMTI IS STANDARTO`</t>
        </r>
      </text>
    </comment>
    <comment ref="AB506" authorId="1" shapeId="0" xr:uid="{00000000-0006-0000-0100-000027000000}">
      <text>
        <r>
          <rPr>
            <b/>
            <sz val="9"/>
            <color indexed="81"/>
            <rFont val="Tahoma"/>
            <family val="2"/>
            <charset val="186"/>
          </rPr>
          <t>Indrė Šapolienė:</t>
        </r>
        <r>
          <rPr>
            <sz val="9"/>
            <color indexed="81"/>
            <rFont val="Tahoma"/>
            <family val="2"/>
            <charset val="186"/>
          </rPr>
          <t xml:space="preserve">
ATSKIRTA 2019 01 MEN </t>
        </r>
      </text>
    </comment>
    <comment ref="FL506" authorId="1" shapeId="0" xr:uid="{64A50F0F-4014-47C5-84A9-F671F45378F6}">
      <text>
        <r>
          <rPr>
            <b/>
            <sz val="9"/>
            <color indexed="81"/>
            <rFont val="Tahoma"/>
            <family val="2"/>
            <charset val="186"/>
          </rPr>
          <t>apsvietimas tik LT PL, LED nededa. 20180412 patikslinta</t>
        </r>
      </text>
    </comment>
    <comment ref="BG508" authorId="0" shapeId="0" xr:uid="{00000000-0006-0000-0100-000028000000}">
      <text>
        <r>
          <rPr>
            <b/>
            <sz val="9"/>
            <color indexed="81"/>
            <rFont val="Tahoma"/>
            <family val="2"/>
            <charset val="186"/>
          </rPr>
          <t>I. Sapoliene:</t>
        </r>
        <r>
          <rPr>
            <sz val="9"/>
            <color indexed="81"/>
            <rFont val="Tahoma"/>
            <family val="2"/>
            <charset val="186"/>
          </rPr>
          <t xml:space="preserve">
nauja opcija</t>
        </r>
      </text>
    </comment>
    <comment ref="FN509" authorId="3" shapeId="0" xr:uid="{00000000-0006-0000-0100-000029000000}">
      <text>
        <r>
          <rPr>
            <b/>
            <sz val="9"/>
            <color indexed="81"/>
            <rFont val="Tahoma"/>
            <family val="2"/>
          </rPr>
          <t>Modestas:</t>
        </r>
        <r>
          <rPr>
            <sz val="9"/>
            <color indexed="81"/>
            <rFont val="Tahoma"/>
            <family val="2"/>
          </rPr>
          <t xml:space="preserve">
tikslinti
</t>
        </r>
      </text>
    </comment>
    <comment ref="F513" authorId="1" shapeId="0" xr:uid="{00000000-0006-0000-0100-00002A000000}">
      <text>
        <r>
          <rPr>
            <b/>
            <sz val="9"/>
            <color indexed="81"/>
            <rFont val="Tahoma"/>
            <family val="2"/>
            <charset val="186"/>
          </rPr>
          <t xml:space="preserve">Pagrindas paprastas ideti vietoj ZI20PAGR000001  reikia ir pakeisti vaziuokle del asiu
</t>
        </r>
      </text>
    </comment>
    <comment ref="FV514" authorId="1" shapeId="0" xr:uid="{00000000-0006-0000-0100-00002B000000}">
      <text>
        <r>
          <rPr>
            <b/>
            <sz val="9"/>
            <color indexed="81"/>
            <rFont val="Tahoma"/>
            <family val="2"/>
            <charset val="186"/>
          </rPr>
          <t xml:space="preserve">Pagrindas paprastas ideti vietoj ZI20PAGR000001  reikia ir pakeisti vaziuokle del asiu
</t>
        </r>
      </text>
    </comment>
    <comment ref="BG525" authorId="0" shapeId="0" xr:uid="{00000000-0006-0000-0100-00002C000000}">
      <text>
        <r>
          <rPr>
            <b/>
            <sz val="9"/>
            <color indexed="81"/>
            <rFont val="Tahoma"/>
            <family val="2"/>
            <charset val="186"/>
          </rPr>
          <t>I. Sapoliene:</t>
        </r>
        <r>
          <rPr>
            <sz val="9"/>
            <color indexed="81"/>
            <rFont val="Tahoma"/>
            <family val="2"/>
            <charset val="186"/>
          </rPr>
          <t xml:space="preserve">
nauja opcija</t>
        </r>
      </text>
    </comment>
    <comment ref="FK547" authorId="1" shapeId="0" xr:uid="{3042D1AB-60FE-4F33-82B9-2E1BC4E63836}">
      <text>
        <r>
          <rPr>
            <b/>
            <sz val="9"/>
            <color indexed="81"/>
            <rFont val="Tahoma"/>
            <family val="2"/>
            <charset val="186"/>
          </rPr>
          <t>Indrė Šapolienė:</t>
        </r>
        <r>
          <rPr>
            <sz val="9"/>
            <color indexed="81"/>
            <rFont val="Tahoma"/>
            <family val="2"/>
            <charset val="186"/>
          </rPr>
          <t xml:space="preserve">
viena karta pirkta 71052800 paskui pakeista daiktas
</t>
        </r>
      </text>
    </comment>
    <comment ref="FI566" authorId="1" shapeId="0" xr:uid="{5890AD1E-2D98-4BF4-82C5-CBA8DB8B6C4D}">
      <text>
        <r>
          <rPr>
            <b/>
            <sz val="9"/>
            <color indexed="81"/>
            <rFont val="Tahoma"/>
            <family val="2"/>
            <charset val="186"/>
          </rPr>
          <t>Indrė Šapolienė:</t>
        </r>
        <r>
          <rPr>
            <sz val="9"/>
            <color indexed="81"/>
            <rFont val="Tahoma"/>
            <family val="2"/>
            <charset val="186"/>
          </rPr>
          <t xml:space="preserve">
(reduktoriaus apsisukimai 1000)</t>
        </r>
      </text>
    </comment>
    <comment ref="FI567" authorId="1" shapeId="0" xr:uid="{451037B4-DF94-40AD-AE21-BDB875352DBD}">
      <text>
        <r>
          <rPr>
            <b/>
            <sz val="9"/>
            <color indexed="81"/>
            <rFont val="Tahoma"/>
            <family val="2"/>
            <charset val="186"/>
          </rPr>
          <t>Indrė Šapolienė:</t>
        </r>
        <r>
          <rPr>
            <sz val="9"/>
            <color indexed="81"/>
            <rFont val="Tahoma"/>
            <family val="2"/>
            <charset val="186"/>
          </rPr>
          <t xml:space="preserve">
(reduktoriaus apsisukimai 1000)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Indrė Šapolienė</author>
  </authors>
  <commentList>
    <comment ref="H22" authorId="0" shapeId="0" xr:uid="{00000000-0006-0000-0400-000001000000}">
      <text>
        <r>
          <rPr>
            <b/>
            <sz val="9"/>
            <color indexed="81"/>
            <rFont val="Tahoma"/>
            <family val="2"/>
            <charset val="186"/>
          </rPr>
          <t>Indrė Šapolienė:</t>
        </r>
        <r>
          <rPr>
            <sz val="9"/>
            <color indexed="81"/>
            <rFont val="Tahoma"/>
            <family val="2"/>
            <charset val="186"/>
          </rPr>
          <t xml:space="preserve">
Sukurti eilute visiems grupes ir veiks :)</t>
        </r>
      </text>
    </comment>
  </commentList>
</comments>
</file>

<file path=xl/sharedStrings.xml><?xml version="1.0" encoding="utf-8"?>
<sst xmlns="http://schemas.openxmlformats.org/spreadsheetml/2006/main" count="116078" uniqueCount="9305">
  <si>
    <t xml:space="preserve"> </t>
  </si>
  <si>
    <t>P</t>
  </si>
  <si>
    <t>SPT14U</t>
  </si>
  <si>
    <t>SPP14U</t>
  </si>
  <si>
    <t>SPC19M</t>
  </si>
  <si>
    <t>SPC14M</t>
  </si>
  <si>
    <t>Ar reikalinga????</t>
  </si>
  <si>
    <t>000022401300</t>
  </si>
  <si>
    <t>000022401600</t>
  </si>
  <si>
    <t>000022404300</t>
  </si>
  <si>
    <t>000022405400</t>
  </si>
  <si>
    <t>000022401700</t>
  </si>
  <si>
    <t>000022401800</t>
  </si>
  <si>
    <t>000022402300</t>
  </si>
  <si>
    <t>0000224900300</t>
  </si>
  <si>
    <t>000022406000</t>
  </si>
  <si>
    <t>0000224900400</t>
  </si>
  <si>
    <t>Priekabų, puspriekabių tipai</t>
  </si>
  <si>
    <t>000022400800</t>
  </si>
  <si>
    <t>000022402600</t>
  </si>
  <si>
    <t>000022470000</t>
  </si>
  <si>
    <t>000022405600</t>
  </si>
  <si>
    <t>000022400300</t>
  </si>
  <si>
    <t>SPA7,5</t>
  </si>
  <si>
    <t>A tipo</t>
  </si>
  <si>
    <t>B tipo</t>
  </si>
  <si>
    <t xml:space="preserve">C tipo </t>
  </si>
  <si>
    <t>D tipo</t>
  </si>
  <si>
    <t>E tipo</t>
  </si>
  <si>
    <t>T tipo</t>
  </si>
  <si>
    <t>UHF tipo</t>
  </si>
  <si>
    <t>P tipo</t>
  </si>
  <si>
    <t>SPP6</t>
  </si>
  <si>
    <t>SPP8</t>
  </si>
  <si>
    <t>SPP10</t>
  </si>
  <si>
    <t>SPP12</t>
  </si>
  <si>
    <t>SPP16U</t>
  </si>
  <si>
    <t>000022400100</t>
  </si>
  <si>
    <t>000022403700</t>
  </si>
  <si>
    <t>000022402000</t>
  </si>
  <si>
    <t>360/65-16 Trelleborg AW 305 TL (14 PR) {148A8} N6 ET0</t>
  </si>
  <si>
    <t>000022404800</t>
  </si>
  <si>
    <t>000022402100</t>
  </si>
  <si>
    <t>000022404000</t>
  </si>
  <si>
    <t>SPS14</t>
  </si>
  <si>
    <t>0000224900600</t>
  </si>
  <si>
    <t>000022401900</t>
  </si>
  <si>
    <t>000022403800</t>
  </si>
  <si>
    <t>GPP23(UW24)</t>
  </si>
  <si>
    <t>ZC10APS2K00000 + ZC30ASPCBDATKJ</t>
  </si>
  <si>
    <t>ZC10APSW000000</t>
  </si>
  <si>
    <t>ZC10APHS2K0000 + ZC10ASPC1016PH</t>
  </si>
  <si>
    <t>ZC10APHSW00000</t>
  </si>
  <si>
    <t>Pneumatiniai stabdžiai dviejų kontūrų</t>
  </si>
  <si>
    <t>Pneumatiniai stabdžiai Wabco su LSV</t>
  </si>
  <si>
    <t>Hidrauliniai stabdžiai</t>
  </si>
  <si>
    <t>Pneumatiniai - hidrauliniai stabdžiai</t>
  </si>
  <si>
    <t>Pneumatiniai - hidrauliniai stabdžiai Wabco</t>
  </si>
  <si>
    <t>Hidrauliniai stabdžiai be atramų</t>
  </si>
  <si>
    <t>Pneumatiniai stabdžiai dviejų kontūrų su mechaniniu LSV</t>
  </si>
  <si>
    <t>Hidrauliniai stabdžiai su atramom</t>
  </si>
  <si>
    <t>ZC30ASPC14PSKM + ZC30ASPCTPJLSV</t>
  </si>
  <si>
    <t>Hidrauliniai stabdžiai su atramomis</t>
  </si>
  <si>
    <t>Hidrauliniai stabdžiai su LSV</t>
  </si>
  <si>
    <t>Pneumatiniai stabdžiai Wabco su  automatiniu LSV</t>
  </si>
  <si>
    <t>Pneumatiniai stabdžiai Wabco dviejų kontūrų su mechaniniu LSV (0,4s)</t>
  </si>
  <si>
    <t>Pneumatiniai stabdžiai dviejų kontūrų su išvadais</t>
  </si>
  <si>
    <t>Hidrauliniai stabdžiai be atramų su išvadais</t>
  </si>
  <si>
    <t>ZU30ASPC14PS2K + ZC30ASPCBDATKJ</t>
  </si>
  <si>
    <t>ZU30ASPC14PSKM + ZC30ASPCTPJLSV</t>
  </si>
  <si>
    <t>ZU30ASPC14HS00 + ZC10ASPC1016HJ</t>
  </si>
  <si>
    <t>ZU30ASPC14HS00 +ZC10ASPC1016HJ + ZM0D0RATRAMA0</t>
  </si>
  <si>
    <t>ZU30ASPC14PHS2 + ZC10ASPC1016PH + ZC30ASPCBDATKJ</t>
  </si>
  <si>
    <t>ZU30ASPC14PSWL + ZC30ASPCBDATKJ</t>
  </si>
  <si>
    <t>ZU30ASPC14PS04 + ZC30ASPCBDAT04</t>
  </si>
  <si>
    <t xml:space="preserve">ZU30ASPC14PS2K + ZC30ASPCBDATKJ+ZU30ASPC14SI2K + ZC10ASPATSIJ2K </t>
  </si>
  <si>
    <t>ZU30ASPC14HS00 + ZC10ASPC1016HJ+ZU30ASPC14SIH0+ZC40ASPC1620IJ</t>
  </si>
  <si>
    <t>ZU30ASPC14HS00 + ZA50AHSH000000</t>
  </si>
  <si>
    <t>ZU30ASPC14PHSW</t>
  </si>
  <si>
    <t>ZC10AHS0000000 + ZC10ASPC1016HJ</t>
  </si>
  <si>
    <t>ZC10AHS0000000 + ZC10ASPC1016HJ+ZM0D0R0ATRAMA0</t>
  </si>
  <si>
    <t>Pneumatiniai stabdžiai Wabco 2K su mechaniniu LSV(0,4s) ir papildomu slėgio ribojimo vožtuvu</t>
  </si>
  <si>
    <t>Pneumatiniai st. 2 konturų Haldex su automatiniu LSV 0,4s.</t>
  </si>
  <si>
    <t>ZC30ASPC14PS04 + ZC30ASPCBDAT04</t>
  </si>
  <si>
    <t>ZC30SPC14PS04V+ZC30SPCBDAT04V</t>
  </si>
  <si>
    <t>ZU3APSHLDXAL04</t>
  </si>
  <si>
    <t>Pneumatiniai stabdžiai Wabco dviejų kontūrų su mechaniniu LSV (0,4s) + preik. ašies slėgio vožtuvas</t>
  </si>
  <si>
    <t>Pneumatiniai st. 2 konturų Haldex su automatiniu LSV 2x0,4s, 60l res.</t>
  </si>
  <si>
    <t>ZU30ASPC14PS04 + ZC30ASPCBDAT04 + ZM0PR0SLV0ZT0W</t>
  </si>
  <si>
    <t>ZU30ASPC14PS04 + ZE40PJWMLSV04S</t>
  </si>
  <si>
    <t>Pneumatiniai stabdžiai Wabco dviejų kontūrų su mechaniniu LSV (0,4s) + priek. ašies slėgio vožtuvas</t>
  </si>
  <si>
    <t>Pneumatiniai st. 2 konturų Haldex su automatiniu LSV 0,4s.+ priek. ašies slėgio vožtuvas</t>
  </si>
  <si>
    <t>Pneumatiniai stabdžiai Wabco su automatiniu LSV</t>
  </si>
  <si>
    <t>Pneumatiniai stabdžiai Wabco 2K su mechaniniu LSV(0,4s)</t>
  </si>
  <si>
    <t>Pneumatiniai stabdžiai Wabco 2K su mechaniniu LSV(0,4s)vairuojama ašis</t>
  </si>
  <si>
    <t>ZU30ASPC14HS00+ ZC10ASPC1016HJ+ ZM0CILINDRIUK0 + ZM0D0RATRAMA0</t>
  </si>
  <si>
    <t>ZU30ASPC14PS04+ZC30ASPCBDAT04</t>
  </si>
  <si>
    <t>ZMCAHSLSV00000 + ZM0CILINDRIUK0</t>
  </si>
  <si>
    <t>Pneumatiniai st. 2 konturų Haldex su automatiniu LSV 2X0,4s.</t>
  </si>
  <si>
    <t>ZC50APS2K00000 + ZC50APS2KJ0000</t>
  </si>
  <si>
    <t>ZC50APS2LSV000 + ZC50APS2KJ0000</t>
  </si>
  <si>
    <t>ZU50AHS0000000 + ZC50AHSHJ00000</t>
  </si>
  <si>
    <t>ZU50AHS0000000 + ZC50AHSHJ00000+ZM0D0RATRAMA0</t>
  </si>
  <si>
    <t>ZU4APSHL0XAL04</t>
  </si>
  <si>
    <t xml:space="preserve">Hidrauliniai stabdžiai su atramomis </t>
  </si>
  <si>
    <t>ZC30ASPC14PS2K+ZC30ASPCBDATKJ</t>
  </si>
  <si>
    <t>Pneumatiniai stabdžiai vieno kontūro</t>
  </si>
  <si>
    <t>ZC70APHS2K0000 + ZC70APHJ000000</t>
  </si>
  <si>
    <t>ZC70APS2KM0000 + ZC70APS2KMJ000</t>
  </si>
  <si>
    <t>ZC70AHS0000000+ZC70HSHJ000000+ZM0D0RATRAMA0</t>
  </si>
  <si>
    <t>ZC70AHS0LSV000 + ZC70HSHJHLSV00</t>
  </si>
  <si>
    <t>Pneumatiniai stabdžiai HALDEX 2k su Autom. LSV 
+ 0,4S + priek. ašies slėgio vožtuvas</t>
  </si>
  <si>
    <t>Pneumatiniai stabdžiai trijų kontūrų su mechaniniu LSV</t>
  </si>
  <si>
    <t>Pneumatiniai stabdžiai HALDEX dviejų kontūrų su mechaniniu LSV</t>
  </si>
  <si>
    <t>Pneumatiniai stabdžiai HALDEX dviejų kontūrų su automatiniu LSV</t>
  </si>
  <si>
    <t>Pneumatiniai stabdžiai HALDEX dviejų kontūrų su mechaniniu LSV + 0,4S</t>
  </si>
  <si>
    <t>Pneumatiniai stabdžiai HALDEX dviejų kontūrų su automatiniu LSV + 0,4S</t>
  </si>
  <si>
    <t>ZC30ASPC14PS2K + ZC30ASPCBDATKJ</t>
  </si>
  <si>
    <t>ZT50PSHALSV04S + ZM0PR0SLV0ZT0H</t>
  </si>
  <si>
    <t>ZC30ASPC14PSWL</t>
  </si>
  <si>
    <t>ZC30ASPC14PHS2 + ZC10ASPC1016PH + ZC30ASPCBDATKJ</t>
  </si>
  <si>
    <t>ZC30ASPC14PHSW</t>
  </si>
  <si>
    <t>ZT50APS3LSV000 + ZT50A9S3LSVPJ0</t>
  </si>
  <si>
    <t>ZU3APSHLDXMLSV</t>
  </si>
  <si>
    <t>ZU3APSHLDXALSV</t>
  </si>
  <si>
    <t>ZU34PSHLDXML04</t>
  </si>
  <si>
    <t>Pneumatiniai st. 2 konturų Haldex su automatiniu LSV 0,4s. + preik. ašies slėgio vožtuvas</t>
  </si>
  <si>
    <t>ZE40PJ2LSV0000 + ZE40PS2LSV0000</t>
  </si>
  <si>
    <t>ZE40PSWMLSV04S + ZE40PJWMLSV04S</t>
  </si>
  <si>
    <t xml:space="preserve">ZU4APSHL0XAL04 </t>
  </si>
  <si>
    <t>Pneumatiniai st. 2 konturų Haldex su automatiniu LSV 2X0,4s.+priek. ašies slėgio vož.</t>
  </si>
  <si>
    <t>ZC50APHS2K0000 + ZC50APHJ000000 + ZC50APS2KJ0000</t>
  </si>
  <si>
    <t>ZE40PS2LSV0000 + ZE50PJ2LSV0000</t>
  </si>
  <si>
    <t>ZE50PSWMLSV04S + ZE40PJWMLSV04S</t>
  </si>
  <si>
    <t xml:space="preserve">Pneumatiniai stabdžiai vieno kontūro </t>
  </si>
  <si>
    <t>Pneumatiniai stabdžiai 1 kontūro Wabco su LSV</t>
  </si>
  <si>
    <t>ZT10APS2K00000</t>
  </si>
  <si>
    <t>ZT10APS1KWLSV0 + ZT10APS1KWJ000</t>
  </si>
  <si>
    <t>Pneumatiniai stabdžiai Wabco 2K su mech. LSV 0,4s</t>
  </si>
  <si>
    <t>Pneumatiniai stabdžiai 2K su mech. LSV 0,4s</t>
  </si>
  <si>
    <t>ZT10APS1K00000</t>
  </si>
  <si>
    <t>ZT20APSWM04000 + ZT10APJ04S0000 + ZP40APSWM04000</t>
  </si>
  <si>
    <t>ZT20APSM040000 + ZT10APJ04S0000 + ZP40APSWM04000</t>
  </si>
  <si>
    <t>ZT50PSHALSV04S</t>
  </si>
  <si>
    <t>Pneumatiniai stabdžiai Wabco dviejų kontūrų su mechaniniu LSV (0,4s) 
ir priekinės ašies vožtuvas</t>
  </si>
  <si>
    <t>ZC30ASPC14PS04 + ZC30ASPCBDAT04 + ZT50APS1ASRV00</t>
  </si>
  <si>
    <t>ZT50PSWALSV04S</t>
  </si>
  <si>
    <t>Pneumatiniai stabdžiai Wabco su mechaniniu LSV</t>
  </si>
  <si>
    <t>Pneumatiniai stabdžiai Wabco su mech. LSV ir 0,4 sek. vožt.</t>
  </si>
  <si>
    <t>ZP10APS2K00000 + ZP10APS2KPJ000</t>
  </si>
  <si>
    <t>ZP10APS2K00000 + ZP20RUSPS1K0PJ</t>
  </si>
  <si>
    <t>ZP10APS2KWM000 + ZP10APS2KPJ000</t>
  </si>
  <si>
    <t>ZP10APS2KWM000 + ZP10APS2KPJ000 + ZP50APS04J0000</t>
  </si>
  <si>
    <t>ZP10APS2KM0000 + ZP10APS2KPJ000</t>
  </si>
  <si>
    <t>Pneumatiniai stabdžiai Wabco su mech. LSV</t>
  </si>
  <si>
    <t>Pneumatiniai stabdžiai 2k. HALDEX su aut.LSV ir 0,4 sek</t>
  </si>
  <si>
    <t>ZP30APS2K00000+ZP50APS2KHJ000</t>
  </si>
  <si>
    <t>ZP30APS2KWM000 + ZP30APS2KPJ000 + ZP50APS04J0000</t>
  </si>
  <si>
    <t>ZP30APS2KWM000 + ZP30APS2KPJ000</t>
  </si>
  <si>
    <t>ZP30AHS0000000 + ZP30AHSH000000</t>
  </si>
  <si>
    <t>ZP30APHS000000 + ZP30APHJ000000 +ZP50APS2KHJ000</t>
  </si>
  <si>
    <t>ZP30APS2KM0000 + ZP30APS2KPJ000</t>
  </si>
  <si>
    <t>ZP30APS2KHALSV + ZP50APS2KHAL0J + ZP50APS04JHALD</t>
  </si>
  <si>
    <t>Pneumatiniai st. 2 kontūrų Haldex su automatiniu LSV+2x0,4s+60l.resiv.+20"st.kam.</t>
  </si>
  <si>
    <t>ZP30APHS000000 + ZP30APHJ000000</t>
  </si>
  <si>
    <t>Pneumatiniai stabdžiai Wabco su mech. LSV + st. išvadai</t>
  </si>
  <si>
    <t>Pneumatiniai st. 2 kontūrų</t>
  </si>
  <si>
    <t>Pneumatiniai st. 2 kontūrų su mechaniniu LSV</t>
  </si>
  <si>
    <t>Pneumatiniai st. 2 kontūrų su mechaniniu LSV 0,4s</t>
  </si>
  <si>
    <t>Pneumatiniai st. 2 kontūrų Wabco su automatiniu LSV 0,4s</t>
  </si>
  <si>
    <t>Pneumatiniai st. 2 kontūrų Wabco su mecaniniu LSV 0,4s</t>
  </si>
  <si>
    <t>Pneumatiniai st. 2 kontūrų Haldex su automatiniu LSV 0,4s</t>
  </si>
  <si>
    <t>ZP50APS2KWM000 + ZP30APS2KPJ000 + ZP30ASI2K00000 + ZP30ASI2KPJ000</t>
  </si>
  <si>
    <t>ZP50AHS0000000 + ZP30AHSH000000</t>
  </si>
  <si>
    <t>ZP50APHS000000 + ZP30APHJ000000+ ZP50APS2KHJ000</t>
  </si>
  <si>
    <t>ZP50APS2KWM000 + ZP30APS2KPJ000</t>
  </si>
  <si>
    <t>ZP50APS2K00000+ZP50APS2KHJ000</t>
  </si>
  <si>
    <t>ZP50APS2KM0000 + ZP30APS2KPJ000</t>
  </si>
  <si>
    <t>ZP50APS2KM0000 + ZP30APS2KPJ000 + ZP50APS04J0000</t>
  </si>
  <si>
    <t>ZP50APS2KWALSV + ZP30APS2KPJ000 + ZP50APS04J0000</t>
  </si>
  <si>
    <t>ZP50APS2KWM000 + ZP30APS2KPJ000 + ZP50APS04J0000</t>
  </si>
  <si>
    <t>ZP50APS2KHALSV + ZP50APS2KHAL0J + ZP50APS04JHALD</t>
  </si>
  <si>
    <t>ZP50PS204AHLSV + ZP30PS204JHALD</t>
  </si>
  <si>
    <t xml:space="preserve">Pneumatiniai st. 2 konturų Haldex su automatiniu LSV 2X0,4s.; 40L+60L res </t>
  </si>
  <si>
    <t>ZI20PS2K00000 + ZI20PS2K0J0000</t>
  </si>
  <si>
    <t>ZG10APS2K00000 + ZG10APK2K00000</t>
  </si>
  <si>
    <t>ZG10AHS0000000 + ZG10APHSHJ0000</t>
  </si>
  <si>
    <t>ZG10AHSBEATRAM + ZG10APHSHJ0000</t>
  </si>
  <si>
    <t>ZG10PSWML04SVZ</t>
  </si>
  <si>
    <t>Pneumatiniai stabdžiai Wabco 2K su mechaniniu LSV</t>
  </si>
  <si>
    <t>Pneumatiniai stabdžiai su mechaniniu LSV</t>
  </si>
  <si>
    <t>Pneumatiniai stabdžiai 2 kontūrų su mechaniniu LSV</t>
  </si>
  <si>
    <t>Pneumatiniai stabdžiai Haldex 2 kontūrų su automatiniu LSV 0,4s</t>
  </si>
  <si>
    <t>ZS40PS0MLSV02K + ZS40PJ0MLSV02K</t>
  </si>
  <si>
    <t>ZS40PSWMLSV04S + ZS40PJWMLSV04S</t>
  </si>
  <si>
    <t>ZS40SPS14HS000 + ZS40ASPS14HSJ0</t>
  </si>
  <si>
    <t>ZS40PS0MLSV02K + ZS40ASPS14HSJ0 + ZS40ASPS14PHS2</t>
  </si>
  <si>
    <t>ZS4APSHLDXAL04</t>
  </si>
  <si>
    <t>4100</t>
  </si>
  <si>
    <t>2500</t>
  </si>
  <si>
    <t>4800</t>
  </si>
  <si>
    <t>4500</t>
  </si>
  <si>
    <t>5800</t>
  </si>
  <si>
    <t>3700</t>
  </si>
  <si>
    <t>550/45 R22,5 Alliance 380 N°10 ET0 151E</t>
  </si>
  <si>
    <t>nėra</t>
  </si>
  <si>
    <t>SPA10</t>
  </si>
  <si>
    <t>SPA12</t>
  </si>
  <si>
    <t>SPA14</t>
  </si>
  <si>
    <t>UHF08</t>
  </si>
  <si>
    <t>UHF10</t>
  </si>
  <si>
    <t>SPT12</t>
  </si>
  <si>
    <t>SPT10</t>
  </si>
  <si>
    <t>SPT5</t>
  </si>
  <si>
    <t>SPT3,5</t>
  </si>
  <si>
    <t>SPE19</t>
  </si>
  <si>
    <t>SPE16</t>
  </si>
  <si>
    <t>SPE14</t>
  </si>
  <si>
    <t>SPD12</t>
  </si>
  <si>
    <t>SPC30</t>
  </si>
  <si>
    <t>SPC12</t>
  </si>
  <si>
    <t>SPC10</t>
  </si>
  <si>
    <t>SPB16</t>
  </si>
  <si>
    <t>SPB14</t>
  </si>
  <si>
    <t>SPB12</t>
  </si>
  <si>
    <t>SPB10</t>
  </si>
  <si>
    <t>SPA16</t>
  </si>
  <si>
    <t>0000224901400</t>
  </si>
  <si>
    <t xml:space="preserve">ZC30ASPC14HS00+ZI20HS0HJ00000+000025303000+000025303100 </t>
  </si>
  <si>
    <t>Pagrindas</t>
  </si>
  <si>
    <t>Gražulas</t>
  </si>
  <si>
    <t>Bamperis</t>
  </si>
  <si>
    <t>Atraminė koja</t>
  </si>
  <si>
    <t>Priekinė tempimo kilpa</t>
  </si>
  <si>
    <t>Stovėjimo stabdis</t>
  </si>
  <si>
    <t>Viršborčiai</t>
  </si>
  <si>
    <t>Apšvietimo sistema</t>
  </si>
  <si>
    <t>Galinė tempimo kilpa</t>
  </si>
  <si>
    <t>Lipdukai</t>
  </si>
  <si>
    <t>Ratai</t>
  </si>
  <si>
    <t>Purvasaugiai</t>
  </si>
  <si>
    <t>Norma</t>
  </si>
  <si>
    <t>1 Pagrindo hidraulines jungtys</t>
  </si>
  <si>
    <t>ZW30AHJ0000000</t>
  </si>
  <si>
    <t>ZW30PST2KMLSV0 + ZC30ASPCTPJLSV</t>
  </si>
  <si>
    <t>000024700700</t>
  </si>
  <si>
    <t>ZM10AHKPIP0200</t>
  </si>
  <si>
    <t>Priekinė kilpa UMEGA D-50 - Pagrinde</t>
  </si>
  <si>
    <t>ZW30AV75000000</t>
  </si>
  <si>
    <t>ZC40ZIBLED0AT0</t>
  </si>
  <si>
    <t>ZC40AZIBATV000</t>
  </si>
  <si>
    <t>ZC40AZIBLEDSN0</t>
  </si>
  <si>
    <t>ZC40AZIBMI0000</t>
  </si>
  <si>
    <t>ZC40A2IBLED100</t>
  </si>
  <si>
    <t>ZC20ASPCLMI000 + ZM0L0G0MITIP00</t>
  </si>
  <si>
    <t>ZC20ASPCLEN000</t>
  </si>
  <si>
    <t>ZW40AHJ0000000</t>
  </si>
  <si>
    <t>ZW40AV75000000</t>
  </si>
  <si>
    <t>Tentas</t>
  </si>
  <si>
    <t>ZW40TENT000000</t>
  </si>
  <si>
    <t>ZC30ASPC14GPL0</t>
  </si>
  <si>
    <t>ZC30ASPC140KG0</t>
  </si>
  <si>
    <t>ZM0APB0PRISUK0</t>
  </si>
  <si>
    <t>ZA20AHJ0000000</t>
  </si>
  <si>
    <t>2 Pagrindo hidraulines jungtys + Kėbulo išvertimo išvadas</t>
  </si>
  <si>
    <t>3 Pagrindo hidraulines jungtys + Hidrauliniai valdymo išvadai</t>
  </si>
  <si>
    <t>4 Pagrindo hidraulines jungtys+Kėbulo išvertimo išvadas+Hidrauliniai valdymo išvadai</t>
  </si>
  <si>
    <t>ZU40ASPANHS000+ZN10AHSHJLSV00</t>
  </si>
  <si>
    <t>ZC40ASPC16CPKU</t>
  </si>
  <si>
    <t>ZC30ACPKL40000</t>
  </si>
  <si>
    <t>ZC40ACPK800000</t>
  </si>
  <si>
    <t>Viršutinio aukšto bortai</t>
  </si>
  <si>
    <t>ZA30B0RT0V0000</t>
  </si>
  <si>
    <t>ZAB30TENT00000</t>
  </si>
  <si>
    <t>ZE40AA00000000</t>
  </si>
  <si>
    <t>ZA30AZIBMI0000</t>
  </si>
  <si>
    <t>ZC40ACTKR00000</t>
  </si>
  <si>
    <t>ZC40ACMSR00000</t>
  </si>
  <si>
    <t>ZC40ACASR00000</t>
  </si>
  <si>
    <t>ZC40ACMSSCHARM</t>
  </si>
  <si>
    <t>ZB10ASPBLMI000+ZM0L0G0MITIP00</t>
  </si>
  <si>
    <t>ZB10ASPBLEN000</t>
  </si>
  <si>
    <t>ZC30APK385P000</t>
  </si>
  <si>
    <t>ZC30APK425P000</t>
  </si>
  <si>
    <t>ZC30APK445P000</t>
  </si>
  <si>
    <t>ZC30APK550P000</t>
  </si>
  <si>
    <t>ZA40BORT0V0000</t>
  </si>
  <si>
    <t>ZA50ASPA16DF00</t>
  </si>
  <si>
    <t>Priekinė kilpa DIN 11026 D-40 (2500 kg)</t>
  </si>
  <si>
    <t>Priekinė kilpa K80</t>
  </si>
  <si>
    <t>Stabdžių išvadai dviejų kontūrų</t>
  </si>
  <si>
    <t>Stabdžių išvadas vieno kontūro</t>
  </si>
  <si>
    <t>ZU30ASPC14SI1K</t>
  </si>
  <si>
    <t>Stabdžių išvadai Wabco</t>
  </si>
  <si>
    <t>Stabdžių išvadai hidrauliniai</t>
  </si>
  <si>
    <t>Stabdžių išvadai pneumatiniai - hidrauliniai</t>
  </si>
  <si>
    <t>ZU30ASPC14SIPH + ZC40ASPC1620IJ</t>
  </si>
  <si>
    <t>Kėbulo išvertimo išvadas</t>
  </si>
  <si>
    <t>Hidrauliniai valdymo išvadai</t>
  </si>
  <si>
    <t>Kėbulo išvertimo išvadas ir Hidrauliniai valdymo išvadai</t>
  </si>
  <si>
    <t>Ratai 600/50 R22,5 Trelleborg Twin 404 N°10 (offset -20)</t>
  </si>
  <si>
    <t>Ratai 600/50 R22,5 Alliance 328 N°10 (offset -20)</t>
  </si>
  <si>
    <t>Ratai 700/45 R22,5 Alliance 328 N°10 (offset -50)</t>
  </si>
  <si>
    <t>Tempimo kilpa RIMA</t>
  </si>
  <si>
    <t>Mechaninis sukabintuvas Rockinger</t>
  </si>
  <si>
    <t>Automatinis sukabintuvas Rockinger</t>
  </si>
  <si>
    <t>SPB10 tentas ir aikštelė</t>
  </si>
  <si>
    <t>ZB10ASPBTA0000</t>
  </si>
  <si>
    <t>550/45 R22,5 Alliance 380 N°8</t>
  </si>
  <si>
    <t>Purvasaugių komplektas 385/425 ratams (ketvirtiniai 1/4)</t>
  </si>
  <si>
    <t>Purvasaugių komplektas 550 ratams (ketvirtiniai 1/4)</t>
  </si>
  <si>
    <t>ZC30APK550P140</t>
  </si>
  <si>
    <t>Purvasaugių komplektas 385/425 ratams (pilni 1/2)</t>
  </si>
  <si>
    <t>Purvasaugių komplektas 445 ratams (pilni 1/2)</t>
  </si>
  <si>
    <t>Purvasaugių komplektas 550 ratams (pilni 1/2)</t>
  </si>
  <si>
    <t>ZU30ASPC14HS00 + ZC10ASPC1016HJ + ZM0CILINDRIUK0</t>
  </si>
  <si>
    <t>ZC4ACPKL50000</t>
  </si>
  <si>
    <t>Priekinė kilpa DIN 9678 D-50 (3000 kg.)</t>
  </si>
  <si>
    <t>SPB16 viršborčiai 300</t>
  </si>
  <si>
    <t>ZB40AV30000000</t>
  </si>
  <si>
    <t>SPB16 tentas ir aikštelė</t>
  </si>
  <si>
    <t>ZB40ATA0000000</t>
  </si>
  <si>
    <t>Ratai 700/50 R22,5 Alliance 328 N°10 (offset -50)</t>
  </si>
  <si>
    <t>Purvasaugių komplektas 600 ratams (1/4 ketvirtiniai)</t>
  </si>
  <si>
    <t>ZB40APKR600000</t>
  </si>
  <si>
    <t>Purvasaugių komplektas galiniams 600 ratams (1/4 ketvritiniai)</t>
  </si>
  <si>
    <t>ZB40ASPB16600G</t>
  </si>
  <si>
    <t xml:space="preserve">Pagrindas su tiesiu grąžulu </t>
  </si>
  <si>
    <t>ZC10ASPC10G000</t>
  </si>
  <si>
    <t>Pagrindo hidraulinės jungtys</t>
  </si>
  <si>
    <t>ZC10AHJ0000000</t>
  </si>
  <si>
    <t>Pagrindo hidraulinės jungtys + Kėbulo išvertimo išvadas</t>
  </si>
  <si>
    <t>ZC10AHJ0000000 + ZC30ASPC14KII0 + ZC30ASPC14KIIJ</t>
  </si>
  <si>
    <t>Pagrindo hidraulinės jungtys + Hidrauliniai valdymo išvadai</t>
  </si>
  <si>
    <t>Pagrindo hidraulinės jungtys + Kėbulo išvertimo išvadas ir Hidrauliniai valdymo išvadai</t>
  </si>
  <si>
    <t>ZC30ASPC14V300</t>
  </si>
  <si>
    <t>ZC30AAIKSTE000</t>
  </si>
  <si>
    <t>000022403100</t>
  </si>
  <si>
    <t>ZC30APK385G000</t>
  </si>
  <si>
    <t>ZC30PK550G1400</t>
  </si>
  <si>
    <t>ZM0MECH0ATRAKJ</t>
  </si>
  <si>
    <t>ZC30ASPC14V600</t>
  </si>
  <si>
    <t>ZC30ASPC14TA00</t>
  </si>
  <si>
    <t>ZMC0KP00000000</t>
  </si>
  <si>
    <t>ZC30T0KARKAS0A</t>
  </si>
  <si>
    <t>000022400200</t>
  </si>
  <si>
    <t>000022400700</t>
  </si>
  <si>
    <t>000022402400</t>
  </si>
  <si>
    <t>000022401000</t>
  </si>
  <si>
    <t>000022400600</t>
  </si>
  <si>
    <t>000022401200</t>
  </si>
  <si>
    <t>ZC30PK500G1400</t>
  </si>
  <si>
    <t>ZABC1214REMAS0 +  ZM1VAZKC2135H3 + ZC30ASPC14M0K0</t>
  </si>
  <si>
    <t>ZU3APSHLDXAL04 + ZM0PR0SLV0ZT0H</t>
  </si>
  <si>
    <t>ZC30SPC14MV300</t>
  </si>
  <si>
    <t>ZC20SPC14MV600</t>
  </si>
  <si>
    <t>ZE30ATENT00000 + ZE40AA00000000</t>
  </si>
  <si>
    <t>ZC40ACASSCH000</t>
  </si>
  <si>
    <t xml:space="preserve"> Ratai 550/45 R22,5 Alliance 380 N°8</t>
  </si>
  <si>
    <t>Purvasaugių komplektas 550 ratams (ketvirtiniai 1/4) galiniai</t>
  </si>
  <si>
    <t>ZC50SPC19GK000</t>
  </si>
  <si>
    <t>ZC20ASPC12APB0</t>
  </si>
  <si>
    <t>ZU40PSWMLSV04S+ZE40PJWMLSV04S</t>
  </si>
  <si>
    <t>ZU3APSHLDXAL00</t>
  </si>
  <si>
    <t>ZM10HKSIMH1060</t>
  </si>
  <si>
    <t>ZC40SPC16MV600</t>
  </si>
  <si>
    <t>ZC40SPC16MV300</t>
  </si>
  <si>
    <t>ZC20ASPCLEN000 + ZM0L0G0K0NESK0</t>
  </si>
  <si>
    <t>000022405000</t>
  </si>
  <si>
    <t>ZC60APL6000000</t>
  </si>
  <si>
    <t>ZC40ASPC16600K</t>
  </si>
  <si>
    <t>ZE50ASPE19GPL0</t>
  </si>
  <si>
    <t>ZC50ASPC19PB00</t>
  </si>
  <si>
    <t>ZT30AAPB000000</t>
  </si>
  <si>
    <t>ZC50SPC19MV600</t>
  </si>
  <si>
    <t>ZC50SPC19MV800</t>
  </si>
  <si>
    <t>ZC40SPC19MV300</t>
  </si>
  <si>
    <t>ZC50M0SPC19T00 + ZE40AA00000000</t>
  </si>
  <si>
    <t>ZC50APK6000000</t>
  </si>
  <si>
    <t>ZC50APK600I000</t>
  </si>
  <si>
    <t>ZC50APK700I000</t>
  </si>
  <si>
    <t>ZM40PRV700K0G0</t>
  </si>
  <si>
    <t>ZC30ASPC14HS00+ZC10ASPC1016HJ+ZM0D0RATRAMA0 + ZM0CILINDRIUK0</t>
  </si>
  <si>
    <t>SPC20 viršborčiai 800 mm. Perforuoti</t>
  </si>
  <si>
    <t>ZC60V800PERF00</t>
  </si>
  <si>
    <t>Be tento / aikštelės / kopetėlių</t>
  </si>
  <si>
    <t>Be apšvietimo sistemos</t>
  </si>
  <si>
    <t>Be lipdukų</t>
  </si>
  <si>
    <t>Be ratų</t>
  </si>
  <si>
    <t>Be purvasaugių</t>
  </si>
  <si>
    <t>ZC40PRV700P1/2</t>
  </si>
  <si>
    <t>ZC70AHJ0000000</t>
  </si>
  <si>
    <t xml:space="preserve">Pneumatiniai st. 2 konturų Haldex su automatiniu LSV </t>
  </si>
  <si>
    <t>ZC70PS2KHALSV0</t>
  </si>
  <si>
    <t>Priekinė kilpa UMEGA D-50 (SPC30)</t>
  </si>
  <si>
    <t>ZC70APKILPAD50</t>
  </si>
  <si>
    <t>Be priekinės tempimo kilpos</t>
  </si>
  <si>
    <t>Be viršborčių</t>
  </si>
  <si>
    <t>SPC30 viršborčiai 800 mm. perforuoti</t>
  </si>
  <si>
    <t>ZC70SPC30V800P</t>
  </si>
  <si>
    <t>SPC30 viršborčiai 600 mm.</t>
  </si>
  <si>
    <t>ZC70ASPC30V600</t>
  </si>
  <si>
    <t>ZC70ASPC30TKR0</t>
  </si>
  <si>
    <t>Ratai 600/55 R22,5 Alliance 380 N°10 (offset -20)</t>
  </si>
  <si>
    <t>Ratai 700/50 22,5 16 PR Alliance 328 HS N°10 (offset -100)</t>
  </si>
  <si>
    <t>Ratai 710/50 R26,5 Alliance 380 N10 ET-100</t>
  </si>
  <si>
    <t>Ratai 700/50 R26,5 Alliance 328 700/50 16PR (offset -100)</t>
  </si>
  <si>
    <t>Purvasaugių komplektas 600 ratams (ketvirtiniai 1/4)</t>
  </si>
  <si>
    <t>ZC70APK6000000</t>
  </si>
  <si>
    <t>Purvasaugių komplektas 700 ratams (ketvirtiniai 1/4)</t>
  </si>
  <si>
    <t>ZC70APK7000000</t>
  </si>
  <si>
    <t>Be pagrindo</t>
  </si>
  <si>
    <t>Be bamperio</t>
  </si>
  <si>
    <t>Be hidraulinės sistemos + be papildomo valdymo išvadų</t>
  </si>
  <si>
    <t>ZD10AHJ0000000</t>
  </si>
  <si>
    <t>560/45 R22,5 Alliance Agri-Transport N8 (offset-0)</t>
  </si>
  <si>
    <t>Be grąžulo</t>
  </si>
  <si>
    <t>ZD20AHJ0000000</t>
  </si>
  <si>
    <t>Be atraminės kojos</t>
  </si>
  <si>
    <t>Be tento / aikštelės</t>
  </si>
  <si>
    <t xml:space="preserve"> Be bamperio</t>
  </si>
  <si>
    <t>Bamperis prisukamas  Ø100x8</t>
  </si>
  <si>
    <t>ZE30APB0PRISUK</t>
  </si>
  <si>
    <t>ZE30AHJ0000000</t>
  </si>
  <si>
    <t>ZE30AHJ0000000 + ZC30ASPC16KII0 + ZC60ASPC1620KJ</t>
  </si>
  <si>
    <t>SPE14 viršborčiai 300</t>
  </si>
  <si>
    <t>ZE30V300000000</t>
  </si>
  <si>
    <t>SPE14 viršborčiai 600 perforuoti</t>
  </si>
  <si>
    <t>ZE30V600P00000</t>
  </si>
  <si>
    <t>ZE30ATENT00000</t>
  </si>
  <si>
    <t>ZC20ASPCLPL000 + ZM0ATM8080GUM0</t>
  </si>
  <si>
    <t>550/45 R22,5 Alliance N8</t>
  </si>
  <si>
    <t>ZE40V300000000</t>
  </si>
  <si>
    <t>ZE40V600P00000</t>
  </si>
  <si>
    <t>ZE40ATENT00000</t>
  </si>
  <si>
    <t>Tentas ir aikštelė</t>
  </si>
  <si>
    <t>ZE40AA00000000 + ZE40ATENT00000</t>
  </si>
  <si>
    <t>ZM40PRV700K0G0 (2 vnt)</t>
  </si>
  <si>
    <t>Pagrindo hidraulines jungtys</t>
  </si>
  <si>
    <t>ZE50AHJ0000000 + ZE40ASPE16KII0 + ZC60ASPC1620KJ</t>
  </si>
  <si>
    <t>ZE50V300000000</t>
  </si>
  <si>
    <t>ZE50V800P00000</t>
  </si>
  <si>
    <t>ZE50V600P00000</t>
  </si>
  <si>
    <t>ZE50ATENT00000</t>
  </si>
  <si>
    <t>ZE40AA00000000 + ZE50ATENT00000</t>
  </si>
  <si>
    <t>Automatinis sukabintuvas Scharmuller</t>
  </si>
  <si>
    <t>Mechaninis sukabintuvas Scharmueller</t>
  </si>
  <si>
    <t>Ratai 600/55 26,5 16 PR Trelleborg Twin 404 N°10 (offset -20)</t>
  </si>
  <si>
    <t>Ratai 600/55 R26,5 Alliance 380 N°10 (offset -20)</t>
  </si>
  <si>
    <t>Ratai 700/40 22,5 16 PR Alliance 328 HS N°10 (offset -100)</t>
  </si>
  <si>
    <t>Ratas 600/55 R22.5 Alliance 380 N10 (offset -50)</t>
  </si>
  <si>
    <t>ZT10APS1K00000 + ZT10APS1KJ0000</t>
  </si>
  <si>
    <t>Priekinė kilpa UMEGA D40 (02752)</t>
  </si>
  <si>
    <t>ZT10AMD5000000</t>
  </si>
  <si>
    <t>Priekinė kilpa UMEGA D50 (AE4255)</t>
  </si>
  <si>
    <t>ZT10ADD5000000</t>
  </si>
  <si>
    <t>ZT10PKDIN74054</t>
  </si>
  <si>
    <t>11,5/80-15,3 Bandenmark Eurogrip</t>
  </si>
  <si>
    <t>11,5/80-15,3 Alliance 320 14PR {139A8/135b} N6</t>
  </si>
  <si>
    <t>Kiti užsakomi ratai (būtina įrašyti)</t>
  </si>
  <si>
    <t>Apšvietimas su atšvaistais</t>
  </si>
  <si>
    <t>ZT10AZIBATV000</t>
  </si>
  <si>
    <t>Žibintai su šoniniais diodiniais</t>
  </si>
  <si>
    <t>ZT10AZIBDIOD00</t>
  </si>
  <si>
    <t>Lipdukai Angliški</t>
  </si>
  <si>
    <t>ZT10ALEN000000</t>
  </si>
  <si>
    <t xml:space="preserve"> ZT20AHJ0000000</t>
  </si>
  <si>
    <t xml:space="preserve">Rankinis stabdis </t>
  </si>
  <si>
    <t xml:space="preserve">Be tento / aikštelės </t>
  </si>
  <si>
    <t>ZP10AT00000000</t>
  </si>
  <si>
    <t>Be galinės tempimo kilpos</t>
  </si>
  <si>
    <t>400/60 15.5 Alliance 328 N6 ET0 16PR 132A8</t>
  </si>
  <si>
    <t>Purvasaugiai 400 galinių ratų 1/4</t>
  </si>
  <si>
    <t>ZT20APK400G000</t>
  </si>
  <si>
    <t>Purvasaugiai 400 galinių ratų 1/4 su gumos juosta</t>
  </si>
  <si>
    <t>ZT20APK400GG00</t>
  </si>
  <si>
    <t>ZT30ASPT10GF1A + ZT30AHJ0000000</t>
  </si>
  <si>
    <t>ZT30REM0PL0000 + ZT30VAZ0ADR000 + ZM30KIHC4043S0 + ZM0HC0ATR01220 + ZM10ATR0KEB600 + ZT50BAMP0ZIB00 + ZT30GRAZ0PL000 + ZT30AHJ3000000 + ZP30KEBPLATF00 + ZP30BRTFURM102 + ZP30BRT0SUJUNG + ZP30BRANK0SEN0 + ZP30KPLAUK000 + ZT20ATL0KP2LPT + ZP30KEB0KAISC0 + ZP30BRT0LYN000 + ZM10AHKSIMH950</t>
  </si>
  <si>
    <t xml:space="preserve">SPT10 viršborčiai 300 Furhmann profilis </t>
  </si>
  <si>
    <t>ZT40AV300F0000</t>
  </si>
  <si>
    <t>SPP12 tentas naujos konstrukscijos su al vamzdžiu 100x20; atlenkiamu centr. vamzd. + aikštelė</t>
  </si>
  <si>
    <t>ZP30ATA0ACV000</t>
  </si>
  <si>
    <t>ZT30AZIBATV000</t>
  </si>
  <si>
    <t>Žibintai su šoniniais diodiniais (Čekija, Slovakija)</t>
  </si>
  <si>
    <t>ZT30AZIBDIOD00</t>
  </si>
  <si>
    <t>ZP30ATKR000000</t>
  </si>
  <si>
    <t>ZT30AMSR0PL0AT</t>
  </si>
  <si>
    <t>ZP30AASR000000</t>
  </si>
  <si>
    <t xml:space="preserve">ZT30ALPL000000 </t>
  </si>
  <si>
    <t xml:space="preserve">ZT30ALEN000000 </t>
  </si>
  <si>
    <t>Purvasaugių komplektas 385/425 ratams (1/4) galiniai</t>
  </si>
  <si>
    <t>ZT50BAMP0PRIS0</t>
  </si>
  <si>
    <t>ZT30AHJ3000000</t>
  </si>
  <si>
    <t>Pagrindo hidraulines jungtys + Kėbulo išvertimo išvadas</t>
  </si>
  <si>
    <t>ZT30AHJ3000000 + ZC30ASPC16KII0 + ZC60ASPC1620KJ</t>
  </si>
  <si>
    <t>Pagrindo hidraulines jungtys + Hidrauliniai valdymo išvadai</t>
  </si>
  <si>
    <t>Pagrindo hidraulines jungtys + Kėbulo išvertimo išvadas ir Hidrauliniai valdymo išvadai</t>
  </si>
  <si>
    <t>Pneumatiniai stabdžiai 2 K su mechaniniu LSV</t>
  </si>
  <si>
    <t>Pneumatiniai stabdžiai Wabco 2 K su mechaniniu LSV (0,4s)</t>
  </si>
  <si>
    <t>SPT12 viršborčiai 300 (Fuhrmann)</t>
  </si>
  <si>
    <t>ZP30ATA0000000</t>
  </si>
  <si>
    <t>ZP30AMSR000000</t>
  </si>
  <si>
    <t>ZT30ALPL000000</t>
  </si>
  <si>
    <t>ZT30ALPL000000 + ZM0L0G0K0NESK0</t>
  </si>
  <si>
    <t>ZT30ALEN000000</t>
  </si>
  <si>
    <t>ZT30ALEN000000 + ZM0L0G0K0NESK0</t>
  </si>
  <si>
    <t>ZT50AHJ0000000</t>
  </si>
  <si>
    <t>ZT50AHJ0000000 + ZC30ASPC16KII0 + ZC60ASPC1620KJ</t>
  </si>
  <si>
    <t xml:space="preserve">ZT50PSHALSV04S + ZU30ASPC14SI2K + ZC10ASPATSIJ2K </t>
  </si>
  <si>
    <t>ZP50AV50000000 (patiktinti ar galima sumontuoti)</t>
  </si>
  <si>
    <t>ZP50VBRT300UNV (patiktinti ar galima sumontuoti)</t>
  </si>
  <si>
    <t>ZP50ATA0ACV000</t>
  </si>
  <si>
    <t>ZP60AMSSCHARM0</t>
  </si>
  <si>
    <t>ZP30AASSCHARM0</t>
  </si>
  <si>
    <t>ZT5SPT14PK445P</t>
  </si>
  <si>
    <t>SPT16U</t>
  </si>
  <si>
    <t>ZP40BAMP0PRIS0</t>
  </si>
  <si>
    <t xml:space="preserve">ZT50PSHALSV04S + ZC30ASPC14SI2K + ZC10ASPATSIJ2K </t>
  </si>
  <si>
    <t>ZT60AZIBATV000</t>
  </si>
  <si>
    <t>ZT60AZIBDIOD00</t>
  </si>
  <si>
    <t>000022480500</t>
  </si>
  <si>
    <t>Tempimo trikampis UMEGA (DIN 74054) d-40</t>
  </si>
  <si>
    <t>ZP10ATTU000000</t>
  </si>
  <si>
    <t>Tempimo trikampis JOST (DIN 74054) d-40</t>
  </si>
  <si>
    <t>ZP10AJOST00000</t>
  </si>
  <si>
    <t>Tempimo trikampis BPW (DIN 74054) d-40</t>
  </si>
  <si>
    <t>Prisukamas bamperis</t>
  </si>
  <si>
    <t>ZP20BAMP0PRIS0</t>
  </si>
  <si>
    <t>ZP10AHJ0000000</t>
  </si>
  <si>
    <t>ZP10AHJ0000000 + ZP30AHVI000000 + ZP30AHVIJ00000</t>
  </si>
  <si>
    <t>ZP10AHJ0000000 + ZP10AKII000000 + ZP10AKIH000000 + ZP30AHVI000000 + ZP30AHVIJ00000</t>
  </si>
  <si>
    <t>Apšvietimas  atšvaistai</t>
  </si>
  <si>
    <t xml:space="preserve">Žibintai ir atšvaitai diodiniai </t>
  </si>
  <si>
    <t>ZP10ATKR000000</t>
  </si>
  <si>
    <t xml:space="preserve">ZP10APZPL00000 </t>
  </si>
  <si>
    <t>11,5/80-15,3 Euro Grip IM-18 TL (14 PR) N°6 ET0</t>
  </si>
  <si>
    <t>11,5/80-15,3 Alliance 320 (14 PR) {139A8} N°6 ET0</t>
  </si>
  <si>
    <t>360/65-16 Trelleborg AW 305 TL (14 PR) {148A8} N°6 ET0</t>
  </si>
  <si>
    <t>15,0/55-17 Euro Grip IM-36 TL (14 PR) N°6 ET0</t>
  </si>
  <si>
    <t>400/60-15,5 Euro Grip IM-126 (14PR) N°6 ET0</t>
  </si>
  <si>
    <t>Purvasaugių komplektas galiniams ratams 1/4</t>
  </si>
  <si>
    <t>ZP10APK3000000</t>
  </si>
  <si>
    <t>ZP10APK300GJ00</t>
  </si>
  <si>
    <t>Purvasaugiu komplektas visiems ratams 1/4</t>
  </si>
  <si>
    <t>ZP10APK300VR14</t>
  </si>
  <si>
    <t>NĖRA NORMŲ</t>
  </si>
  <si>
    <t>ZP30ATTU000000</t>
  </si>
  <si>
    <t>ZP30AJOST00000</t>
  </si>
  <si>
    <t xml:space="preserve">Bamperis galinis prisukamas </t>
  </si>
  <si>
    <t>ZP30AHJ0000000</t>
  </si>
  <si>
    <t>ZP30AHJ0000000 + ZP30AKII000000 + ZP30AKIH000000</t>
  </si>
  <si>
    <t>ZP30AHJ0000000 + ZP30AHVI000000 + ZP30AHVIJ00000</t>
  </si>
  <si>
    <t>ZP30AHJ0000000 + ZP30AKII000000 + ZP30AKIH000000 + ZP30AHVI000000 + ZP30AHVIJ00000</t>
  </si>
  <si>
    <t>ZP30ARSPP00000</t>
  </si>
  <si>
    <t xml:space="preserve">SPP10 viršborčiai 300 </t>
  </si>
  <si>
    <t>Tentas ir aikštelė (su atlenk. centriniu vamzdžiu,aliumin. vamzd. tentui)</t>
  </si>
  <si>
    <t>Žibintai-atšvaistai (klijuojami)</t>
  </si>
  <si>
    <t>ZP10AZIB000000</t>
  </si>
  <si>
    <t>ZP30AZIBDI0D00</t>
  </si>
  <si>
    <t>385/65 R22,5 Pirelli {160K} N°8 ET0</t>
  </si>
  <si>
    <t>Purvasaugių komplektas 385/425 galiniams ratams 1/4</t>
  </si>
  <si>
    <t>ZP30APK385G000</t>
  </si>
  <si>
    <t>Purvasaugių komplektas 445 galiniams ratams 1/4</t>
  </si>
  <si>
    <t>ZP30APK445G000</t>
  </si>
  <si>
    <t>Purvasaugių komplektas 385/425 visiems ratams 1/2 ir 1/4</t>
  </si>
  <si>
    <t>ZP30APK3850000</t>
  </si>
  <si>
    <t>Purvasaugių komplektas 445 visiems ratams 1/2 ir 1/4</t>
  </si>
  <si>
    <t>ZP30APK4450000</t>
  </si>
  <si>
    <t xml:space="preserve">ZP40ASPP12PADR </t>
  </si>
  <si>
    <t xml:space="preserve"> ZP30AHJ0000000</t>
  </si>
  <si>
    <t>Rankinis stovėjimo stabdis</t>
  </si>
  <si>
    <t>SPP12 viršborčiai 300 Fuhrman</t>
  </si>
  <si>
    <t>SPP12 tentas ir aikštelė</t>
  </si>
  <si>
    <t>ZP10AZEN000000</t>
  </si>
  <si>
    <t>Purvasaugių komplektas 445 ratams 1/2 ir 1/4</t>
  </si>
  <si>
    <t>ZP50ATTU000000</t>
  </si>
  <si>
    <t>Peumatiniai st. 1 kontūro Wabco</t>
  </si>
  <si>
    <t>ZP50APS1KW0000 + ZP50APS1KW00PJ + ZP30ASI2K00000 + ZP30ASI2KPJ000</t>
  </si>
  <si>
    <t xml:space="preserve">ZP50AZIB000000 </t>
  </si>
  <si>
    <t>ZP50AZPL000000</t>
  </si>
  <si>
    <t>ZP50AZEN000000</t>
  </si>
  <si>
    <t>ZP30APK385GKPK</t>
  </si>
  <si>
    <t>ZP30APK385G0ZD</t>
  </si>
  <si>
    <t>PI tipo</t>
  </si>
  <si>
    <t>Rankinis stabdis</t>
  </si>
  <si>
    <t>ZI20V400000000</t>
  </si>
  <si>
    <t>ZI20AZIBLED0DK</t>
  </si>
  <si>
    <t>ZI20AZIB00LTPL</t>
  </si>
  <si>
    <t>ZI20AZIBLED0EE</t>
  </si>
  <si>
    <t>ZI20LIPDUK00PL</t>
  </si>
  <si>
    <t>ZI20LIPDUK00LT</t>
  </si>
  <si>
    <t>Ratai 600/55 R 26,5 Alliance 380 N°10 (offset-50)</t>
  </si>
  <si>
    <t>Ratai 700/50 26,5 Alliance 328 N°10 (offset-100)</t>
  </si>
  <si>
    <t>ZI20PRV600K000</t>
  </si>
  <si>
    <t>ZI20PRV700K000</t>
  </si>
  <si>
    <t>Priekinė kilpa UMEGA d-50 (3000 kg)</t>
  </si>
  <si>
    <t>ZG10APKU000000</t>
  </si>
  <si>
    <t>ZG10APKL500000</t>
  </si>
  <si>
    <t>Priekinė kilpa K80 (4000 kg)</t>
  </si>
  <si>
    <t>ZG10APK8000000</t>
  </si>
  <si>
    <t>ZG10AV30000000</t>
  </si>
  <si>
    <t>ZG10AV60000000</t>
  </si>
  <si>
    <t>ZG10AV300NZ000</t>
  </si>
  <si>
    <t>Apšvietimas Danija</t>
  </si>
  <si>
    <t>ZG10AZIB000000</t>
  </si>
  <si>
    <t>ZG10LIPDUK00PL</t>
  </si>
  <si>
    <t>Ratai 600/55 R26,5 Alliance 380 N°10 (offset 0)</t>
  </si>
  <si>
    <t>Ratai 700/50 R26,5 Alliance 328 N°10 (offset -50)</t>
  </si>
  <si>
    <t>Ratai 710/45 R26,5 Trelleborg Twin 404 N°10 (offset -50)</t>
  </si>
  <si>
    <t>ZG10APKR600000</t>
  </si>
  <si>
    <t>ZG10APKR700000</t>
  </si>
  <si>
    <t>Tempimo trikampis UMEGA (DIN 74054) d-40 (SPP14 tipo)</t>
  </si>
  <si>
    <t>Apšvietimas su atšvaitais</t>
  </si>
  <si>
    <t>ZS40AZIBATV000</t>
  </si>
  <si>
    <t>Lipdukai Lenkiški</t>
  </si>
  <si>
    <t xml:space="preserve">ZS40APZPL00000 </t>
  </si>
  <si>
    <t xml:space="preserve">ZS40ASPS0LIP00 </t>
  </si>
  <si>
    <t>400/60 15.5 Alliance 328 16PR N6 offset -50</t>
  </si>
  <si>
    <t>Purvasaugių komplektas 550 ratams (1/4) galiniai</t>
  </si>
  <si>
    <t>Purvasaugiai 385/425 ratams galiniams 1/4</t>
  </si>
  <si>
    <t>Be stabdžių išvadų</t>
  </si>
  <si>
    <t>PAPILDOMI PASIRINKIMAI SPEC PAGAL TIPĄ</t>
  </si>
  <si>
    <t>STABDŽIŲ IŠVADAI</t>
  </si>
  <si>
    <t>opcija negalima</t>
  </si>
  <si>
    <t>Be stabžių sistemos</t>
  </si>
  <si>
    <t>Be tento/aikštelės</t>
  </si>
  <si>
    <t>ZW30TENT000000</t>
  </si>
  <si>
    <t>opzija negalima</t>
  </si>
  <si>
    <t>ZC30ASPC14SI1K</t>
  </si>
  <si>
    <t>Stabdžių išvadas trijų kontūrų</t>
  </si>
  <si>
    <t>ZC30ASPC14SI2K + ZC10ASPATSIJ2K + ZC30ASPC14SI1K</t>
  </si>
  <si>
    <t>ZP20ATA0ACV000</t>
  </si>
  <si>
    <t>15,0/55-17 Eurogrip IM-36 TL (14 PR) N6 ET0</t>
  </si>
  <si>
    <t>400/60-15,5 Euro Grip IM-126 (14PR) N6 ET0</t>
  </si>
  <si>
    <t xml:space="preserve"> ZP30ASI2K00000 + ZP30ASI2KPJ000</t>
  </si>
  <si>
    <t>Užsakymo Nr.:</t>
  </si>
  <si>
    <t>ŽUT-</t>
  </si>
  <si>
    <t>Užsakymo atlikimo data:</t>
  </si>
  <si>
    <t xml:space="preserve">Gaminio pavadinimas: </t>
  </si>
  <si>
    <t>Z</t>
  </si>
  <si>
    <t>Gamyklos žymuo</t>
  </si>
  <si>
    <t>Priekabos modelis</t>
  </si>
  <si>
    <t>C</t>
  </si>
  <si>
    <t>Priekabos keliamoji galia</t>
  </si>
  <si>
    <t>PRIEKABOS SUDEDAMOSIOS DALYS</t>
  </si>
  <si>
    <t>KODAS ORACLE</t>
  </si>
  <si>
    <t xml:space="preserve">Stabžių sistema + Stabdžių išvadai </t>
  </si>
  <si>
    <t>Galinio tempimo kilpa</t>
  </si>
  <si>
    <t>A</t>
  </si>
  <si>
    <t>D</t>
  </si>
  <si>
    <t>E</t>
  </si>
  <si>
    <t>Įrankių dėžė</t>
  </si>
  <si>
    <t>Ratų atsparos</t>
  </si>
  <si>
    <t>B</t>
  </si>
  <si>
    <t>Apatinis galinis bortas</t>
  </si>
  <si>
    <t>Galinio borto sklendė</t>
  </si>
  <si>
    <t>Galinės sklendės latakas</t>
  </si>
  <si>
    <t>Spausdintuvas</t>
  </si>
  <si>
    <t>Galinis bortas</t>
  </si>
  <si>
    <t>Horizontalus kratytuvas</t>
  </si>
  <si>
    <t>vnt.</t>
  </si>
  <si>
    <t>Stabdžių sistema</t>
  </si>
  <si>
    <t>GPP tipo</t>
  </si>
  <si>
    <t>SPS tipo</t>
  </si>
  <si>
    <t>Modelis</t>
  </si>
  <si>
    <t>UHF08_PAGRINDAS</t>
  </si>
  <si>
    <t>UHF08_GRAZULAS</t>
  </si>
  <si>
    <t>UHF08_BAMPERIS</t>
  </si>
  <si>
    <t>UHF10_PAGRINDAS</t>
  </si>
  <si>
    <t>PASIRINKTAS MODELIS</t>
  </si>
  <si>
    <t>norma pagrinde</t>
  </si>
  <si>
    <t>Hidraulinė sistema + papildomi valdymo išvadai</t>
  </si>
  <si>
    <t>SPB-R14</t>
  </si>
  <si>
    <t xml:space="preserve"> Standartinis grąžulas</t>
  </si>
  <si>
    <t>Hidraulinė kėbulo sistema su kardanu</t>
  </si>
  <si>
    <t>Koduotė</t>
  </si>
  <si>
    <t>Hidrauline koja PIP02 su jungtimis</t>
  </si>
  <si>
    <t>Rankinis stabdis puspriekabėms</t>
  </si>
  <si>
    <t>Viršborčiai 750mm</t>
  </si>
  <si>
    <t>Lipdukai Danija+MI tip logotipas (prisukamas ner.pl.)</t>
  </si>
  <si>
    <t>400/60 15.5 STARCO (145/132 A6 N-? (14RR)</t>
  </si>
  <si>
    <t>Viršborčiai 750mm.</t>
  </si>
  <si>
    <t>500/45 R22,5 Alliance 328 N8 ET-20</t>
  </si>
  <si>
    <t>520/50-17 STARCO (162 A8/159B) ET-20</t>
  </si>
  <si>
    <t>Pagrindas su 100x100 ašimis (netinka stand. ratai)</t>
  </si>
  <si>
    <t>Pagrindas ADR (ašys 412S)</t>
  </si>
  <si>
    <t>Pagrindas ADR (ašys 408E)</t>
  </si>
  <si>
    <t>Grąžulas amortizuojamas</t>
  </si>
  <si>
    <t>Grąžulas neamortizuojamas</t>
  </si>
  <si>
    <t>Bamperis apvalus prisukamas</t>
  </si>
  <si>
    <t xml:space="preserve"> Bamperis apvalus prisukamas</t>
  </si>
  <si>
    <t>Bamperis apvalus privirinamas</t>
  </si>
  <si>
    <t>Papildomas bamperis</t>
  </si>
  <si>
    <t>Bamperis galinis prisukamas</t>
  </si>
  <si>
    <t>Tempimo trikampis UMEGA (DIN 74054) d-40 (ADR važ.)</t>
  </si>
  <si>
    <t>Pagrindo hidraulines jungtys+Kėbulo išvertimo išvadas+Hidrauliniai valdymo išvadai</t>
  </si>
  <si>
    <t xml:space="preserve"> Pneumatiniai stabdžiai Wabco dviejų kontūrų su mechaniniu LSV (0,4s)   (su vair. ašim)</t>
  </si>
  <si>
    <t>Pneumatiniai st. 2 konturų Haldex su automatiniu LSV, 60l res.</t>
  </si>
  <si>
    <t>Pneumatiniai stabdžiai HALDEX dviejų kontūrų su auto LSV (0,4s)</t>
  </si>
  <si>
    <t>Pneumatiniai stabdžiai HALDEX dviejų kontūrų su auto LSV (0,4s) + išvadai</t>
  </si>
  <si>
    <t>Mechaninė koja-kėliklis</t>
  </si>
  <si>
    <t>Priekinė kilpa UMEGA D-50 (plokštelė 145x145)</t>
  </si>
  <si>
    <t>Priekinė kilpa DIN 11026 D-40 (3000 kg)</t>
  </si>
  <si>
    <t>Hidr.koja SIMOL H950 + hidr.jungtys</t>
  </si>
  <si>
    <t>Tentas ir jo rėmas</t>
  </si>
  <si>
    <t>Aikštelė</t>
  </si>
  <si>
    <t xml:space="preserve">Tentas ir aikštelė </t>
  </si>
  <si>
    <t>Tentas ir aikštelė (Seno tipo kėbulas)</t>
  </si>
  <si>
    <t>Kopėtėlės</t>
  </si>
  <si>
    <t>Tento karkasas ir aikštelė</t>
  </si>
  <si>
    <t>Viršborčiai 300</t>
  </si>
  <si>
    <t>Viršborčiai 600</t>
  </si>
  <si>
    <t>Viršborčiai 600 perforuoti</t>
  </si>
  <si>
    <t>Viršborčiai 800 (perforuoti) (TENTAS NEDEDAMAS )</t>
  </si>
  <si>
    <t xml:space="preserve"> Rankinis stabdis puspriekabėms</t>
  </si>
  <si>
    <t xml:space="preserve"> Tentas ir aikštelė</t>
  </si>
  <si>
    <t xml:space="preserve"> Rankinis stabdis puspriekabėm</t>
  </si>
  <si>
    <t>Rankinis stabdis puspriekabėm</t>
  </si>
  <si>
    <t>SPP14 viršborčiai 500 (tinkliniai)</t>
  </si>
  <si>
    <t>SPP14 viršborčiai 300 mm.</t>
  </si>
  <si>
    <t>Rankinis stabdis priekaboms</t>
  </si>
  <si>
    <t>Mechaninis sukabintuvas Scharmullr</t>
  </si>
  <si>
    <t>Apšvietimas (klijuojami)</t>
  </si>
  <si>
    <t>Lipdukai Lenkiški+SWIC logotipas (prisukamas ner.pl.)</t>
  </si>
  <si>
    <t>Lipdukai Lietuviški + KONEKESKO logotipas</t>
  </si>
  <si>
    <t>Lipdukai Lenkiški + Konekesko logo</t>
  </si>
  <si>
    <t>Lipdukai universal. + Konekesko logo</t>
  </si>
  <si>
    <t>385/65 R22,5 Pirelli {160K} N°10 ET0</t>
  </si>
  <si>
    <t>Ratas 560/45 R22.5 BKT FL630+ 163A8/152D TL N10 ET0</t>
  </si>
  <si>
    <t>Ratai 600/50 22,5 16 PR Alliance 328 N°10 (offset -20)</t>
  </si>
  <si>
    <t>Ratai 600/55 22,5 Alliance 380 N10 (offset -20)</t>
  </si>
  <si>
    <t>Ratai 700/50 22,5 16 PR Alliance 328 N°10 (offset -100)</t>
  </si>
  <si>
    <t xml:space="preserve"> 600/50 R22,5 Alliance 328 N°10 (offset -20)</t>
  </si>
  <si>
    <t xml:space="preserve">600/55 R22,5 Alliance 380 N°10 ET-50 </t>
  </si>
  <si>
    <t>600/50 22,5 16 PR Alliance 328 N°10 (offset -50)</t>
  </si>
  <si>
    <t>Ratai 600/55 R22,5 Alliance 380 N°10  162E (offset -20)</t>
  </si>
  <si>
    <t>Ratai 700/50 22,5 16 PR Alliance 328  N°10 174 A8 (offset -100)</t>
  </si>
  <si>
    <t>Ratai 700/50 22,5 16 PR Alliance 328  174 A8 N°10 (offset -100)</t>
  </si>
  <si>
    <t>Ratai 700/50 R26.5 Alliance 328 N10 ET-100</t>
  </si>
  <si>
    <t>Ratai 560/60 R22,5 Bandenmarkt Flotagrip-Radial+TL N°10</t>
  </si>
  <si>
    <t>Ratai 600/50 R22,5 Alliance 328 N°10 (offset -20)( NETINKA VAIRUOJAMAI AŠIAI)</t>
  </si>
  <si>
    <t>Ratai 600/50 22,5 16 PR Alliance 328 N°10 (offset -50)</t>
  </si>
  <si>
    <t>600/55 R22,5 Alliance 380 N°10 ET-20 ( NETINKA VAIRUOJAMAI AŠIAI)</t>
  </si>
  <si>
    <t>385/65 R22,5 Bandenmarkt Agrocart+TL N°8</t>
  </si>
  <si>
    <t>400/65 R22,5Bandenmarkt Kargo-Radial TLN°8</t>
  </si>
  <si>
    <t>400/65 R22,5Bandenmarkt FlotagripTL N°8</t>
  </si>
  <si>
    <t xml:space="preserve"> 425/65 R22,5 Bandenmarkt ZZ TL N°8</t>
  </si>
  <si>
    <t xml:space="preserve"> 550/45 R22,5 Alliance 380 N°8</t>
  </si>
  <si>
    <t>385/65 R22,5 Bandenmarkt Y1 N°8</t>
  </si>
  <si>
    <t xml:space="preserve"> 385/65 R22,5 Bandenmarkt Y1 N°10 </t>
  </si>
  <si>
    <t>500/45R22,5 Bandenmark GSP+TL,N8</t>
  </si>
  <si>
    <t>Ratas 550/45 R22,5 Alliance 380 N°8 N°10 ET0 151E</t>
  </si>
  <si>
    <t>Purvasaugių komplektas 385/425  ratams (pilni 1/2)</t>
  </si>
  <si>
    <t xml:space="preserve"> 425/65 R22,5 Sailun  N°10</t>
  </si>
  <si>
    <t>Galinių ratų 385/425 purvasaugiai (ketvirtiniai 1/4)</t>
  </si>
  <si>
    <t>Purvasaugių komplektas 600 ratams (pilni 1/2)</t>
  </si>
  <si>
    <t>Purvasaugiai 700 1/4 galiniai</t>
  </si>
  <si>
    <t>Purvasaugiai 700 ratams 1/4 (ketvirtiniai) galiniai</t>
  </si>
  <si>
    <t>Purvasaugiai 600 ratams 1/4 (ketvirtiniai) galiniai</t>
  </si>
  <si>
    <t>Purvasaugių komplektas 445 ratams (pilni 1/4)</t>
  </si>
  <si>
    <t>Purvasaugių komplektas 385/425 visiems ratams 1/4 ir 1/4 ZD tipas</t>
  </si>
  <si>
    <t>Purvasaugių komplektas 385/425 galiniams ratams 1/4  ZD tipas</t>
  </si>
  <si>
    <t>Hidraulinė sistema+papil. valdymo išvadai</t>
  </si>
  <si>
    <t>Stabdžių išvadai</t>
  </si>
  <si>
    <t>Tentas / aikštelė / kopetėlės</t>
  </si>
  <si>
    <t>W3</t>
  </si>
  <si>
    <t>W4</t>
  </si>
  <si>
    <t>A3</t>
  </si>
  <si>
    <t>A4</t>
  </si>
  <si>
    <t>A5</t>
  </si>
  <si>
    <t>B1</t>
  </si>
  <si>
    <t>B2</t>
  </si>
  <si>
    <t>B3</t>
  </si>
  <si>
    <t>B4</t>
  </si>
  <si>
    <t>C1</t>
  </si>
  <si>
    <t>C2</t>
  </si>
  <si>
    <t>C3</t>
  </si>
  <si>
    <t>C4</t>
  </si>
  <si>
    <t>C5</t>
  </si>
  <si>
    <t>C6</t>
  </si>
  <si>
    <t>C7</t>
  </si>
  <si>
    <t>D1</t>
  </si>
  <si>
    <t>D2</t>
  </si>
  <si>
    <t>E3</t>
  </si>
  <si>
    <t>E4</t>
  </si>
  <si>
    <t>E5</t>
  </si>
  <si>
    <t>T1</t>
  </si>
  <si>
    <t>T2</t>
  </si>
  <si>
    <t>T3</t>
  </si>
  <si>
    <t>T4</t>
  </si>
  <si>
    <t>T5</t>
  </si>
  <si>
    <t>T6</t>
  </si>
  <si>
    <t>P1</t>
  </si>
  <si>
    <t>P2</t>
  </si>
  <si>
    <t>P3</t>
  </si>
  <si>
    <t>P4</t>
  </si>
  <si>
    <t>P5</t>
  </si>
  <si>
    <t>P6</t>
  </si>
  <si>
    <t>I2</t>
  </si>
  <si>
    <t>G1</t>
  </si>
  <si>
    <t>S4</t>
  </si>
  <si>
    <t>UHF08_HIDRAULIKA</t>
  </si>
  <si>
    <t>UHF08_STABDZIAI</t>
  </si>
  <si>
    <t>UHF08_STABDZIU_ISVADAI</t>
  </si>
  <si>
    <t>UHF08_ATRAMINE_KOJA</t>
  </si>
  <si>
    <t>UHF08_PRIEKINE_TEMPIMO_KILPA</t>
  </si>
  <si>
    <t>UHF08_STOVEJIMO_STABDIS</t>
  </si>
  <si>
    <t>UHF08_VIRSBORCIAI</t>
  </si>
  <si>
    <t>UHF08_TENTAS_AIKSTELE</t>
  </si>
  <si>
    <t>UHF08_APVIETIMAS</t>
  </si>
  <si>
    <t>UHF08_GALINE_TEMPIMO_KILPA</t>
  </si>
  <si>
    <t>UHF08_LIPDUKAI</t>
  </si>
  <si>
    <t>UHF08_RATAI</t>
  </si>
  <si>
    <t>UHF08_PURVASAUGIAI</t>
  </si>
  <si>
    <t>UHF10_GRAZULAS</t>
  </si>
  <si>
    <t>UHF10_BAMPERIS</t>
  </si>
  <si>
    <t>UHF10_HIDRAULIKA</t>
  </si>
  <si>
    <t>UHF10_STABDZIAI</t>
  </si>
  <si>
    <t>UHF10_STABDZIU_ISVADAI</t>
  </si>
  <si>
    <t>UHF10_ATRAMINE_KOJA</t>
  </si>
  <si>
    <t>UHF10_PRIEKINE_TEMPIMO_KILPA</t>
  </si>
  <si>
    <t>UHF10_STOVEJIMO_STABDIS</t>
  </si>
  <si>
    <t>UHF10_VIRSBORCIAI</t>
  </si>
  <si>
    <t>UHF10_TENTAS_AIKSTELE</t>
  </si>
  <si>
    <t>UHF10_GALINE_TEMPIMO_KILPA</t>
  </si>
  <si>
    <t>UHF10_LIPDUKAI</t>
  </si>
  <si>
    <t>UHF10_RATAI</t>
  </si>
  <si>
    <t>UHF10_PURVASAUGIAI</t>
  </si>
  <si>
    <t>SPA12_PAGRINDAS</t>
  </si>
  <si>
    <t>SPA14_PAGRINDAS</t>
  </si>
  <si>
    <t>SPA16_PAGRINDAS</t>
  </si>
  <si>
    <t>SPA12_GRAZULAS</t>
  </si>
  <si>
    <t>SPA14_GRAZULAS</t>
  </si>
  <si>
    <t>SPA16_GRAZULAS</t>
  </si>
  <si>
    <t>SPA12_BAMPERIS</t>
  </si>
  <si>
    <t>SPA14_BAMPERIS</t>
  </si>
  <si>
    <t>SPA16_BAMPERIS</t>
  </si>
  <si>
    <t>SPA12_HIDRAULIKA</t>
  </si>
  <si>
    <t>SPA14_HIDRAULIKA</t>
  </si>
  <si>
    <t>SPA16_HIDRAULIKA</t>
  </si>
  <si>
    <t>SPA12_STABDZIAI</t>
  </si>
  <si>
    <t>SPA14_STABDZIAI</t>
  </si>
  <si>
    <t>SPA16_STABDZIAI</t>
  </si>
  <si>
    <t>SPA12_STABDZIU_ISVADAI</t>
  </si>
  <si>
    <t>SPA14_STABDZIU_ISVADAI</t>
  </si>
  <si>
    <t>SPA16_STABDZIU_ISVADAI</t>
  </si>
  <si>
    <t>SPA12_ATRAMINE_KOJA</t>
  </si>
  <si>
    <t>SPA14_ATRAMINE_KOJA</t>
  </si>
  <si>
    <t>SPA16_ATRAMINE_KOJA</t>
  </si>
  <si>
    <t>SPA12_PRIEKINE_TEMPIMO_KILPA</t>
  </si>
  <si>
    <t>SPA12_STOVEJIMO_STABDIS</t>
  </si>
  <si>
    <t>SPA14_STOVEJIMO_STABDIS</t>
  </si>
  <si>
    <t>SPA16_STOVEJIMO_STABDIS</t>
  </si>
  <si>
    <t>SPA12_TENTAS_AIKSTELE</t>
  </si>
  <si>
    <t>SPA12_APSVIETIMAS</t>
  </si>
  <si>
    <t>SPA12_GALINE_TEMPIMO_KILPA</t>
  </si>
  <si>
    <t>SPA12_LIPDUKAI</t>
  </si>
  <si>
    <t>SPA12_RATAI</t>
  </si>
  <si>
    <t>SPA12_PURVASAUGIAI</t>
  </si>
  <si>
    <t>SPA12_SPEC</t>
  </si>
  <si>
    <t>UHF10_APSVIETIMAS</t>
  </si>
  <si>
    <t>SPA14_APSVIETIMAS</t>
  </si>
  <si>
    <t>SPA16_APSVIETIMAS</t>
  </si>
  <si>
    <t>SPA14_GALINE_TEMPIMO_KILPA</t>
  </si>
  <si>
    <t>SPA16_GALINE_TEMPIMO_KILPA</t>
  </si>
  <si>
    <t>SPA14_LIPDUKAI</t>
  </si>
  <si>
    <t>SPA14_PRIEKINE_TEMPIMO_KILPA</t>
  </si>
  <si>
    <t>SPA14_PURVASAUGIAI</t>
  </si>
  <si>
    <t>SPA16_SPEC</t>
  </si>
  <si>
    <t>SPA14_VIRSBORCIAI</t>
  </si>
  <si>
    <t>SPA14_TENTAS_AIKSTELE</t>
  </si>
  <si>
    <t>SPA12_VIRSBORCIAI</t>
  </si>
  <si>
    <t>SPA16_PRIEKINE_TEMPIMO_KILPA</t>
  </si>
  <si>
    <t>SPA16_VIRSBORCIAI</t>
  </si>
  <si>
    <t>SPA16_TENTAS_AIKSTELE</t>
  </si>
  <si>
    <t>SPA16_LIPDUKAI</t>
  </si>
  <si>
    <t>SPA16_RATAI</t>
  </si>
  <si>
    <t>SPA16_PURVASAUGIAI</t>
  </si>
  <si>
    <t>H3</t>
  </si>
  <si>
    <t>ZC30ASPC14HS00 + ZBR0HS0HJ00000 + ZM0CILINDRIUK0</t>
  </si>
  <si>
    <t>ZC30ASPC14HS00 + ZBR0HS0HJ00000+ZM0D0R0ATRAMA0 + ZM0CILINDRIUK0</t>
  </si>
  <si>
    <t>SPB14 tentas ir aikštelė</t>
  </si>
  <si>
    <t>ZB20ASPBTA0000</t>
  </si>
  <si>
    <t>385/65 R22,5 Bandenmarkt Agrocart TL N°8</t>
  </si>
  <si>
    <t>400/65 R22,5 Bandenmarkt Kargo-Radial TL N°8</t>
  </si>
  <si>
    <t>400/65 R22,5 Bandenmarkt Flotagrip TL N°8</t>
  </si>
  <si>
    <t>425/65 R22,5 Bandenmarkt ZZ TL N°8</t>
  </si>
  <si>
    <t>425/65 R22,5 Bandenmarkt Y1 TL N°8</t>
  </si>
  <si>
    <t>445/45 R19,5 Bandenmarkt Kargo-Radial TL N°8</t>
  </si>
  <si>
    <t>445/45 R19,5 Bandenmarkt TA TL N°8</t>
  </si>
  <si>
    <t>000022401100</t>
  </si>
  <si>
    <t xml:space="preserve"> ZBR0PAGR0HJ000</t>
  </si>
  <si>
    <t xml:space="preserve">ZBR30PAGR000BB </t>
  </si>
  <si>
    <t xml:space="preserve">ZBR30PAGR00000 </t>
  </si>
  <si>
    <t>Pagrindas (be bortų ir kojos)</t>
  </si>
  <si>
    <t>Pagrindas su trikampiu</t>
  </si>
  <si>
    <t>SPB10_PAGRINDAS</t>
  </si>
  <si>
    <t>SPB12_PAGRINDAS</t>
  </si>
  <si>
    <t>SPB14_PAGRINDAS</t>
  </si>
  <si>
    <t>SPB16_PAGRINDAS</t>
  </si>
  <si>
    <t>SPC10_PAGRINDAS</t>
  </si>
  <si>
    <t>SPC12_PAGRINDAS</t>
  </si>
  <si>
    <t>SPC14M_PAGRINDAS</t>
  </si>
  <si>
    <t>SPC16M_PAGRINDAS</t>
  </si>
  <si>
    <t>SPC19M_PAGRINDAS</t>
  </si>
  <si>
    <t>SPC20M_PAGRINDAS</t>
  </si>
  <si>
    <t>SPC30_PAGRINDAS</t>
  </si>
  <si>
    <t>SPD12_PAGRINDAS</t>
  </si>
  <si>
    <t>SPD16_PAGRINDAS</t>
  </si>
  <si>
    <t>SPE14_PAGRINDAS</t>
  </si>
  <si>
    <t>SPE16_PAGRINDAS</t>
  </si>
  <si>
    <t>SPE19_PAGRINDAS</t>
  </si>
  <si>
    <t>SPBR14_PAGRINDAS</t>
  </si>
  <si>
    <t>SPB10_GRAZULAS</t>
  </si>
  <si>
    <t>SPB12_GRAZULAS</t>
  </si>
  <si>
    <t>SPB14_GRAZULAS</t>
  </si>
  <si>
    <t>SPB16_GRAZULAS</t>
  </si>
  <si>
    <t>SPC10_GRAZULAS</t>
  </si>
  <si>
    <t>SPC12_GRAZULAS</t>
  </si>
  <si>
    <t>SPC14M_GRAZULAS</t>
  </si>
  <si>
    <t>SPC16M_GRAZULAS</t>
  </si>
  <si>
    <t>SPC19M_GRAZULAS</t>
  </si>
  <si>
    <t>SPC20M_GRAZULAS</t>
  </si>
  <si>
    <t>SPC30_GRAZULAS</t>
  </si>
  <si>
    <t>SPD12_GRAZULAS</t>
  </si>
  <si>
    <t>SPD16_GRAZULAS</t>
  </si>
  <si>
    <t>SPE14_GRAZULAS</t>
  </si>
  <si>
    <t>SPE16_GRAZULAS</t>
  </si>
  <si>
    <t>SPE19_GRAZULAS</t>
  </si>
  <si>
    <t>SPBR14_GRAZULAS</t>
  </si>
  <si>
    <t>SPB10_BAMPERIS</t>
  </si>
  <si>
    <t>SPC10_BAMPERIS</t>
  </si>
  <si>
    <t>SPC14M_BAMPERIS</t>
  </si>
  <si>
    <t>SPC16M_BAMPERIS</t>
  </si>
  <si>
    <t>SPC19M_BAMPERIS</t>
  </si>
  <si>
    <t>SPC20M_BAMPERIS</t>
  </si>
  <si>
    <t>SPC30_BAMPERIS</t>
  </si>
  <si>
    <t>SPD12_BAMPERIS</t>
  </si>
  <si>
    <t>SPD16_BAMPERIS</t>
  </si>
  <si>
    <t>SPE14_BAMPERIS</t>
  </si>
  <si>
    <t>SPE16_BAMPERIS</t>
  </si>
  <si>
    <t>SPE19_BAMPERIS</t>
  </si>
  <si>
    <t>SPB12_BAMPERIS</t>
  </si>
  <si>
    <t>SPB14_BAMPERIS</t>
  </si>
  <si>
    <t>SPB16_BAMPERIS</t>
  </si>
  <si>
    <t>SPBR14_BAMPERIS</t>
  </si>
  <si>
    <t>SPB10_HIDRAULIKA</t>
  </si>
  <si>
    <t>SPB14_HIDRAULIKA</t>
  </si>
  <si>
    <t>SPB16_HIDRAULIKA</t>
  </si>
  <si>
    <t>SPBR14_HIDRAULIKA</t>
  </si>
  <si>
    <t>SPB10_STABDZIAI</t>
  </si>
  <si>
    <t>SPB12_STABDZIAI</t>
  </si>
  <si>
    <t>SPB14_STABDZIAI</t>
  </si>
  <si>
    <t>SPB16_STABDZIAI</t>
  </si>
  <si>
    <t>SPC10_STABDZIAI</t>
  </si>
  <si>
    <t>SPC12_STABDZIAI</t>
  </si>
  <si>
    <t>SPC14M_STABDZIAI</t>
  </si>
  <si>
    <t>SPC16M_STABDZIAI</t>
  </si>
  <si>
    <t>SPC19M_STABDZIAI</t>
  </si>
  <si>
    <t>SPC20M_STABDZIAI</t>
  </si>
  <si>
    <t>SPC30_STABDZIAI</t>
  </si>
  <si>
    <t>SPD12_STABDZIAI</t>
  </si>
  <si>
    <t>SPD16_STABDZIAI</t>
  </si>
  <si>
    <t>SPE14_STABDZIAI</t>
  </si>
  <si>
    <t>SPE16_STABDZIAI</t>
  </si>
  <si>
    <t>SPE19_STABDZIAI</t>
  </si>
  <si>
    <t>SPB12_HIDRAULIKA</t>
  </si>
  <si>
    <t>SPBR14_STABDZIAI</t>
  </si>
  <si>
    <t>SPB10_STABDZIU_ISVADAI</t>
  </si>
  <si>
    <t>SPB12_STABDZIU_ISVADAI</t>
  </si>
  <si>
    <t>SPB14_STABDZIU_ISVADAI</t>
  </si>
  <si>
    <t>SPB16_STABDZIU_ISVADAI</t>
  </si>
  <si>
    <t>SPC10_STABDZIU_ISVADAI</t>
  </si>
  <si>
    <t>SPC12_STABDZIU_ISVADAI</t>
  </si>
  <si>
    <t>SPC14M_STABDZIU_ISVADAI</t>
  </si>
  <si>
    <t>SPC16M_STABDZIU_ISVADAI</t>
  </si>
  <si>
    <t>SPC19M_STABDZIU_ISVADAI</t>
  </si>
  <si>
    <t>SPC20M_STABDZIU_ISVADAI</t>
  </si>
  <si>
    <t>SPC30_STABDZIU_ISVADAI</t>
  </si>
  <si>
    <t>SPD12_STABDZIU_ISVADAI</t>
  </si>
  <si>
    <t>SPD16_STABDZIU_ISVADAI</t>
  </si>
  <si>
    <t>SPE14_STABDZIU_ISVADAI</t>
  </si>
  <si>
    <t>SPE16_STABDZIU_ISVADAI</t>
  </si>
  <si>
    <t>SPE19_STABDZIU_ISVADAI</t>
  </si>
  <si>
    <t>SPBR14_STABDZIU_ISVADAI</t>
  </si>
  <si>
    <t>SPB10_ATRAMINE_KOJA</t>
  </si>
  <si>
    <t>SPB12_ATRAMINE_KOJA</t>
  </si>
  <si>
    <t>SPB14_ATRAMINE_KOJA</t>
  </si>
  <si>
    <t>SPB16_ATRAMINE_KOJA</t>
  </si>
  <si>
    <t>SPB10_PRIEKINE_TEMPIMO_KILPA</t>
  </si>
  <si>
    <t>SPB12_PRIEKINE_TEMPIMO_KILPA</t>
  </si>
  <si>
    <t>SPB14_PRIEKINE_TEMPIMO_KILPA</t>
  </si>
  <si>
    <t>SPB16_PRIEKINE_TEMPIMO_KILPA</t>
  </si>
  <si>
    <t>SPBR14_PRIEKINE_TEMPIMO_KILPA</t>
  </si>
  <si>
    <t>SPB10_STOVEJIMO_STABDIS</t>
  </si>
  <si>
    <t>SPB12_STOVEJIMO_STABDIS</t>
  </si>
  <si>
    <t>SPB14_STOVEJIMO_STABDIS</t>
  </si>
  <si>
    <t>SPB16_STOVEJIMO_STABDIS</t>
  </si>
  <si>
    <t>SPC10_STOVEJIMO_STABDIS</t>
  </si>
  <si>
    <t>SPC12_STOVEJIMO_STABDIS</t>
  </si>
  <si>
    <t>SPC14M_STOVEJIMO_STABDIS</t>
  </si>
  <si>
    <t>SPC16M_STOVEJIMO_STABDIS</t>
  </si>
  <si>
    <t>SPC19M_STOVEJIMO_STABDIS</t>
  </si>
  <si>
    <t>SPC20M_STOVEJIMO_STABDIS</t>
  </si>
  <si>
    <t>SPC30_STOVEJIMO_STABDIS</t>
  </si>
  <si>
    <t>SPD12_STOVEJIMO_STABDIS</t>
  </si>
  <si>
    <t>SPD16_STOVEJIMO_STABDIS</t>
  </si>
  <si>
    <t>SPE14_STOVEJIMO_STABDIS</t>
  </si>
  <si>
    <t>SPE16_STOVEJIMO_STABDIS</t>
  </si>
  <si>
    <t>SPE19_STOVEJIMO_STABDIS</t>
  </si>
  <si>
    <t>SPBR14_STOVEJIMO_STABDIS</t>
  </si>
  <si>
    <t>SPB10_VIRSBORCIAI</t>
  </si>
  <si>
    <t>SPB12_VIRSBORCIAI</t>
  </si>
  <si>
    <t>SPB14_VIRSBORCIAI</t>
  </si>
  <si>
    <t>SPB16_VIRSBORCIAI</t>
  </si>
  <si>
    <t>SPC10_VIRSBORCIAI</t>
  </si>
  <si>
    <t>SPC12_VIRSBORCIAI</t>
  </si>
  <si>
    <t>SPC14M_VIRSBORCIAI</t>
  </si>
  <si>
    <t>SPC16M_VIRSBORCIAI</t>
  </si>
  <si>
    <t>SPC19M_VIRSBORCIAI</t>
  </si>
  <si>
    <t>SPC20M_VIRSBORCIAI</t>
  </si>
  <si>
    <t>SPC30_VIRSBORCIAI</t>
  </si>
  <si>
    <t>SPD12_VIRSBORCIAI</t>
  </si>
  <si>
    <t>SPD16_VIRSBORCIAI</t>
  </si>
  <si>
    <t>SPE14_VIRSBORCIAI</t>
  </si>
  <si>
    <t>SPE16_VIRSBORCIAI</t>
  </si>
  <si>
    <t>SPE19_VIRSBORCIAI</t>
  </si>
  <si>
    <t>SPBR14_VIRSBORCIAI</t>
  </si>
  <si>
    <t>SPB10_TENTAS_AIKSTELE</t>
  </si>
  <si>
    <t>SPB12_TENTAS_AIKSTELE</t>
  </si>
  <si>
    <t>SPC12_TENTAS_AIKSTELE</t>
  </si>
  <si>
    <t>SPD12_TENTAS_AIKSTELE</t>
  </si>
  <si>
    <t>SPB14_TENTAS_AIKSTELE</t>
  </si>
  <si>
    <t>SPB16_TENTAS_AIKSTELE</t>
  </si>
  <si>
    <t>SPBR14_TENTAS_AIKSTELE</t>
  </si>
  <si>
    <t>SPB10_APSVIETIMAS</t>
  </si>
  <si>
    <t>SPB12_APSVIETIMAS</t>
  </si>
  <si>
    <t>SPB14_APSVIETIMAS</t>
  </si>
  <si>
    <t>SPB16_APSVIETIMAS</t>
  </si>
  <si>
    <t>SPBR14_APSVIETIMAS</t>
  </si>
  <si>
    <t>SPB10_GALINE_TEMPIMO_KILPA</t>
  </si>
  <si>
    <t>SPB12_GALINE_TEMPIMO_KILPA</t>
  </si>
  <si>
    <t>SPB14_GALINE_TEMPIMO_KILPA</t>
  </si>
  <si>
    <t>SPB16_GALINE_TEMPIMO_KILPA</t>
  </si>
  <si>
    <t>SPBR14_GALINE_TEMPIMO_KILPA</t>
  </si>
  <si>
    <t>SPB10_LIPDUKAI</t>
  </si>
  <si>
    <t>SPB12_LIPDUKAI</t>
  </si>
  <si>
    <t>SPB14_LIPDUKAI</t>
  </si>
  <si>
    <t>SPB16_LIPDUKAI</t>
  </si>
  <si>
    <t>SPBR14_LIPDUKAI</t>
  </si>
  <si>
    <t>SPA14_RATAI</t>
  </si>
  <si>
    <t>SPB10_RATAI</t>
  </si>
  <si>
    <t>SPB12_RATAI</t>
  </si>
  <si>
    <t>SPB14_RATAI</t>
  </si>
  <si>
    <t>SPB16_RATAI</t>
  </si>
  <si>
    <t>SPBR14_RATAI</t>
  </si>
  <si>
    <t>SPB10_PURVASAUGIAI</t>
  </si>
  <si>
    <t>SPB12_PURVASAUGIAI</t>
  </si>
  <si>
    <t>SPB14_PURVASAUGIAI</t>
  </si>
  <si>
    <t>SPB16_PURVASAUGIAI</t>
  </si>
  <si>
    <t>SPBR14_PURVASAUGIAI</t>
  </si>
  <si>
    <t>SPC10_HIDRAULIKA</t>
  </si>
  <si>
    <t>SPC10_ATRAMINE_KOJA</t>
  </si>
  <si>
    <t>SPC10_PRIEKINE_TEMPIMO_KILPA</t>
  </si>
  <si>
    <t>SPC10_TENTAS_AIKSTELE</t>
  </si>
  <si>
    <t>SPC10_APSVIETIMAS</t>
  </si>
  <si>
    <t>SPC12_GALINE_TEMPIMO_KILPA</t>
  </si>
  <si>
    <t>SPC10_GALINE_TEMPIMO_KILPA</t>
  </si>
  <si>
    <t>SPC10_LIPDUKAI</t>
  </si>
  <si>
    <t>SPC10_RATAI</t>
  </si>
  <si>
    <t>SPC10_PURVASAUGIAI</t>
  </si>
  <si>
    <t>SPC12_BAMEPRIS</t>
  </si>
  <si>
    <t>SPC12_HIDRAULIKA</t>
  </si>
  <si>
    <t>SPC12_ATRAMINE_KOJA</t>
  </si>
  <si>
    <t>SPC12_PRIEKINE_TEMPIMO_KILPA</t>
  </si>
  <si>
    <t>SPC12_APSVIETIMAS</t>
  </si>
  <si>
    <t>SPC12_LIPDUKAI</t>
  </si>
  <si>
    <t>SPC12_RATAI</t>
  </si>
  <si>
    <t>SPC12_PURVASAUGIAI</t>
  </si>
  <si>
    <t>SPC14M_HIDRAULIKA</t>
  </si>
  <si>
    <t>SPC14M_ATRAMINE_KOJA</t>
  </si>
  <si>
    <t>SPC16M_ATRAMINE_KOJA</t>
  </si>
  <si>
    <t>SPC19M_ATRAMINE_KOJA</t>
  </si>
  <si>
    <t>SPC20M_ATRAMINE_KOJA</t>
  </si>
  <si>
    <t>SPC30_ATRAMINE_KOJA</t>
  </si>
  <si>
    <t>SPD12_ATRAMINE_KOJA</t>
  </si>
  <si>
    <t>SPD16_ATRAMINE_KOJA</t>
  </si>
  <si>
    <t>SPE14_ATRAMINE_KOJA</t>
  </si>
  <si>
    <t>SPE16_ATRAMINE_KOJA</t>
  </si>
  <si>
    <t>SPE19_ATRAMINE_KOJA</t>
  </si>
  <si>
    <t>SPC14M_PRIEKINE_TEMPIMO_KILPA</t>
  </si>
  <si>
    <t>SPC14M_TENTAS_AIKSTELE</t>
  </si>
  <si>
    <t>SPC14M_APSVIETIMAS</t>
  </si>
  <si>
    <t>SPC14M_GALINE_TEMPIMO_KILPA</t>
  </si>
  <si>
    <t>SPC14M_LIPDUKAI</t>
  </si>
  <si>
    <t>SPC14M_RATAI</t>
  </si>
  <si>
    <t>SPC14M_PURVASAUGIAI</t>
  </si>
  <si>
    <t>SPC16M_HIDRAULIKA</t>
  </si>
  <si>
    <t>SPC19M_HIDRAULIKA</t>
  </si>
  <si>
    <t>SPC20M_HIDRAULIKA</t>
  </si>
  <si>
    <t>SPC30_HIDRAULIKA</t>
  </si>
  <si>
    <t>SPC16M_PRIEKINE_TEMPIMO_KILPA</t>
  </si>
  <si>
    <t>SPC19M_PRIEKINE_TEMPIMO_KILPA</t>
  </si>
  <si>
    <t>SPC20M_PRIEKINE_TEMPIMO_KILPA</t>
  </si>
  <si>
    <t>SPC30_PRIEKINE_TEMPIMO_KILPA</t>
  </si>
  <si>
    <t>SPC16M_TENTAS_AIKSTELE</t>
  </si>
  <si>
    <t>SPC19M_TENTAS_AIKSTELE</t>
  </si>
  <si>
    <t>SPC30_TENTAS_AIKSTELE</t>
  </si>
  <si>
    <t>SPC16M_APSVIETIMAS</t>
  </si>
  <si>
    <t>SPC19M_APSVIETIMAS</t>
  </si>
  <si>
    <t>SPC20M_TENTAS_AIKSTELE</t>
  </si>
  <si>
    <t>SPC20M_APSVIETIMAS</t>
  </si>
  <si>
    <t>SPC30_APSVIETIMAS</t>
  </si>
  <si>
    <t>SPC16M_GALINE_TEMPIMO_KILPA</t>
  </si>
  <si>
    <t>SPC19M_GALINE_TEMPIMO_KILPA</t>
  </si>
  <si>
    <t>SPC20M_GALINE_TEMPIMO_KILPA</t>
  </si>
  <si>
    <t>SPC30_GALINE_TEMPIMO_KILPA</t>
  </si>
  <si>
    <t>SPC16M_LIPDUKAI</t>
  </si>
  <si>
    <t>SPC19M_LIPDUKAI</t>
  </si>
  <si>
    <t>SPC20M_LIPDUKAI</t>
  </si>
  <si>
    <t>SPC30_LIPDUKAI</t>
  </si>
  <si>
    <t>SPC16M_RATAI</t>
  </si>
  <si>
    <t>SPC19M_RATAI</t>
  </si>
  <si>
    <t>SPC20M_RATAI</t>
  </si>
  <si>
    <t>SPC30_RATAI</t>
  </si>
  <si>
    <t>SPC16M_PURVASAUGIAI</t>
  </si>
  <si>
    <t>SPC19M_PURVASAUGIAI</t>
  </si>
  <si>
    <t>SPC20M_PURVASAUGIAI</t>
  </si>
  <si>
    <t>SPC30_PURVASAUGIAI</t>
  </si>
  <si>
    <t>SPB10_SPEC</t>
  </si>
  <si>
    <t>SPB12_SPEC</t>
  </si>
  <si>
    <t>SPB14_SPEC</t>
  </si>
  <si>
    <t>SPB16_SPEC</t>
  </si>
  <si>
    <t>SPBR14_SPEC</t>
  </si>
  <si>
    <t>SPC10_SPEC</t>
  </si>
  <si>
    <t>SPC12_SPEC</t>
  </si>
  <si>
    <t>SPC14M_SPEC</t>
  </si>
  <si>
    <t>SPC16M_SPEC</t>
  </si>
  <si>
    <t>SPC19M_SPEC</t>
  </si>
  <si>
    <t>SPC20M_SPEC</t>
  </si>
  <si>
    <t>SPT5_PAGRINDAS</t>
  </si>
  <si>
    <t>SPT5_GRAZULAS</t>
  </si>
  <si>
    <t>SPD12_HIDRAULIKA</t>
  </si>
  <si>
    <t>SPD16_HIDRAULIKA</t>
  </si>
  <si>
    <t>SPE16_HIDRAULIKA</t>
  </si>
  <si>
    <t>SPT5_STABDZIAI</t>
  </si>
  <si>
    <t>SPT5_STABDZIU_ISVADAI</t>
  </si>
  <si>
    <t>SPD12_PRIEKINE_TEMPIMO_KILPA</t>
  </si>
  <si>
    <t>SPD16_PRIEKINE_TEMPIMO_KILPA</t>
  </si>
  <si>
    <t>SPT5_STOVEJIMO_STABDIS</t>
  </si>
  <si>
    <t>SPT5_VIRSBORCIAI</t>
  </si>
  <si>
    <t>SPD16_TENTAS_AIKSTELE</t>
  </si>
  <si>
    <t>SPD12_APSVIETIMAS</t>
  </si>
  <si>
    <t>SPD16_APSVIETIMAS</t>
  </si>
  <si>
    <t>SPD12_GALINE_TEMPIMO_KILPA</t>
  </si>
  <si>
    <t>SPD16_GALINE_TEMPIMO_KILPA</t>
  </si>
  <si>
    <t>SPD12_LIPDUKAI</t>
  </si>
  <si>
    <t>SPD16_LIPDUKAI</t>
  </si>
  <si>
    <t>SPD12_RATAI</t>
  </si>
  <si>
    <t>SPD16_RATAI</t>
  </si>
  <si>
    <t>SPD12_PURVASAUGIAI</t>
  </si>
  <si>
    <t>SPD16_PURVASAUGIAI</t>
  </si>
  <si>
    <t>SPD12_SPEC</t>
  </si>
  <si>
    <t>SPD16_SPEC</t>
  </si>
  <si>
    <t>SPT10_PAGRINDAS</t>
  </si>
  <si>
    <t>SPT12_PAGRINDAS</t>
  </si>
  <si>
    <t>SPT14U_PAGRINDAS</t>
  </si>
  <si>
    <t>SPT16U_PAGRINDAS</t>
  </si>
  <si>
    <t>SPE14_RATAI</t>
  </si>
  <si>
    <t>SPT10_GRAZULAS</t>
  </si>
  <si>
    <t>SPT12_GRAZULAS</t>
  </si>
  <si>
    <t>SPT14U_GRAZULAS</t>
  </si>
  <si>
    <t>SPT16U_GRAZULAS</t>
  </si>
  <si>
    <t>SPT5_BAMPERIS</t>
  </si>
  <si>
    <t>SPT10_BAMPERIS</t>
  </si>
  <si>
    <t>SPT12_BAMPERIS</t>
  </si>
  <si>
    <t>SPT14U_BAMPERIS</t>
  </si>
  <si>
    <t>SPT16U_BAMPERIS</t>
  </si>
  <si>
    <t>SPE14_HIDRAULIKA</t>
  </si>
  <si>
    <t>SPT10_STABDZIAI</t>
  </si>
  <si>
    <t>SPT12_STABDZIAI</t>
  </si>
  <si>
    <t>SPT14U_STABDZIAI</t>
  </si>
  <si>
    <t>SPT16U_STABDZIAI</t>
  </si>
  <si>
    <t>SPT10_STABDZIU_ISVADAI</t>
  </si>
  <si>
    <t>SPT12_STABDZIU_ISVADAI</t>
  </si>
  <si>
    <t>SPT14U_STABDZIU_ISVADAI</t>
  </si>
  <si>
    <t>SPT16U_STABDZIU_ISVADAI</t>
  </si>
  <si>
    <t>SPE14_PRIEKINE_TEMPIMO_KILPA</t>
  </si>
  <si>
    <t>SPT10_STOVEJIMO_STABDIS</t>
  </si>
  <si>
    <t>SPT12_STOVEJIMO_STABDIS</t>
  </si>
  <si>
    <t>SPT14U_STOVEJIMO_STABDIS</t>
  </si>
  <si>
    <t>SPT16U_STOVEJIMO_STABDIS</t>
  </si>
  <si>
    <t>SPT10_VIRSBORCIAI</t>
  </si>
  <si>
    <t>SPT12_VIRSBORCIAI</t>
  </si>
  <si>
    <t>SPT14U_VIRSBORCIAI</t>
  </si>
  <si>
    <t>SPT16U_VIRSBORCIAI</t>
  </si>
  <si>
    <t>SPE14_TENTAS_AIKSTELE</t>
  </si>
  <si>
    <t>SPE14_APSVIETIMAS</t>
  </si>
  <si>
    <t>SPE14_GALINE_TEMPIMO_KILPA</t>
  </si>
  <si>
    <t>SPE14_PURVASAUGIAI</t>
  </si>
  <si>
    <t>SPE19_HIDRAULIKA</t>
  </si>
  <si>
    <t>SPE16_PRIEKINE_TEMPIMO_KILPA</t>
  </si>
  <si>
    <t>SPE19_TENTAS_AIKSTELE</t>
  </si>
  <si>
    <t>SPE16_TENTAS_AIKSTELE</t>
  </si>
  <si>
    <t>SPE16_APSVIETIMAS</t>
  </si>
  <si>
    <t>SPE19_APSVIETIMAS</t>
  </si>
  <si>
    <t>SPE16_GALINE_TEMPIMO_KILPA</t>
  </si>
  <si>
    <t>SPE19_GALINE_TEMPIMO_KILPA</t>
  </si>
  <si>
    <t>SPE16_RATAI</t>
  </si>
  <si>
    <t>SPE19_RATAI</t>
  </si>
  <si>
    <t>SPE16_PURVASAUGIAI</t>
  </si>
  <si>
    <t>SPE19_PURVASAUGIAI</t>
  </si>
  <si>
    <t>SPT3.5_PAGRINDAS</t>
  </si>
  <si>
    <t>SPT3.5_GRAZULAS</t>
  </si>
  <si>
    <t>SPT3.5_BAMPERIS</t>
  </si>
  <si>
    <t>SPT3.5_HIDRAULIKA</t>
  </si>
  <si>
    <t>SPT3.5_STABDZIAI</t>
  </si>
  <si>
    <t>SPT3.5_STABDZIU_ISVADAI</t>
  </si>
  <si>
    <t>SPT3.5_ATRAMINE_KOJA</t>
  </si>
  <si>
    <t>SPT3.5_PRIEKINE_TEMPIMO_KILPA</t>
  </si>
  <si>
    <t>SPT3.5_STOVEJIMO_STABDIS</t>
  </si>
  <si>
    <t>SPT3.5_VIRSBORCIAI</t>
  </si>
  <si>
    <t>SPT3.5_TENTAS_AIKSTELE</t>
  </si>
  <si>
    <t>SPT3.5_APSVIETIMAS</t>
  </si>
  <si>
    <t>SPT3.5_GALINE_TEMPIMO_KILPA</t>
  </si>
  <si>
    <t>SPE14_LIPDUKAI</t>
  </si>
  <si>
    <t>SPE16_LIPDUKAI</t>
  </si>
  <si>
    <t>SPE19_LIPDUKAI</t>
  </si>
  <si>
    <t>SPT3.5_LIPDUKAI</t>
  </si>
  <si>
    <t>SPT3.5_RATAI</t>
  </si>
  <si>
    <t>SPT3.5_PURVASAUGIAI</t>
  </si>
  <si>
    <t>SPT3.5_SPEC</t>
  </si>
  <si>
    <t>SPT5_HIDRAULIKA</t>
  </si>
  <si>
    <t>SPT10_HIDRAULIKA</t>
  </si>
  <si>
    <t>SPT12_HIDRAULIKA</t>
  </si>
  <si>
    <t>SPT14U_HIDRAULIKA</t>
  </si>
  <si>
    <t>SPT16U_HIDRAULIKA</t>
  </si>
  <si>
    <t>SPT5_ATRAMINE_KOJA</t>
  </si>
  <si>
    <t>SPT10_ATRAMINE_KOJA</t>
  </si>
  <si>
    <t>SPT12_ATRAMINE_KOJA</t>
  </si>
  <si>
    <t>SPT14U_ATRAMINE_KOJA</t>
  </si>
  <si>
    <t>SPT16U_ATRAMINE_KOJA</t>
  </si>
  <si>
    <t>SPT5_PRIEKINE_TEMPIMO_KILPA</t>
  </si>
  <si>
    <t>SPT10_PRIEKINE_TEMPIMO_KILPA</t>
  </si>
  <si>
    <t>SPT12_PRIEKINE_TEMPIMO_KILPA</t>
  </si>
  <si>
    <t>SPT14U_PRIEKINE_TEMPIMO_KILPA</t>
  </si>
  <si>
    <t>SPT16U_PRIEKINE_TEMPIMO_KILPA</t>
  </si>
  <si>
    <t>SPT5_TENTAS_AIKSTELE</t>
  </si>
  <si>
    <t>SPT10_TENTAS_AIKSTELE</t>
  </si>
  <si>
    <t>SPT12_TENTAS_AIKSTELE</t>
  </si>
  <si>
    <t>SPT14U_TENTAS_AIKSTELE</t>
  </si>
  <si>
    <t>SPT16U_TENTAS_AIKSTELE</t>
  </si>
  <si>
    <t>SPT5_APSVIETIMAS</t>
  </si>
  <si>
    <t>SPT10_APSVIETIMAS</t>
  </si>
  <si>
    <t>SPT12_APSVIETIMAS</t>
  </si>
  <si>
    <t>SPT14U_APSVIETIMAS</t>
  </si>
  <si>
    <t>SPT16U_APSVIETIMAS</t>
  </si>
  <si>
    <t>SPT5_GALINE_TEMPIMO_KILPA</t>
  </si>
  <si>
    <t>SPT10_GALINE_TEMPIMO_KILPA</t>
  </si>
  <si>
    <t>SPT12_GALINE_TEMPIMO_KILPA</t>
  </si>
  <si>
    <t>SPT14U_GALINE_TEMPIMO_KILPA</t>
  </si>
  <si>
    <t>SPT16U_GALINE_TEMPIMO_KILPA</t>
  </si>
  <si>
    <t>SPT5_LIPDUKAI</t>
  </si>
  <si>
    <t>SPT10_LIPDUKAI</t>
  </si>
  <si>
    <t>SPT12_LIPDUKAI</t>
  </si>
  <si>
    <t>SPT14U_LIPDUKAI</t>
  </si>
  <si>
    <t>SPT16U_LIPDUKAI</t>
  </si>
  <si>
    <t>SPT5_RATAI</t>
  </si>
  <si>
    <t>SPT10_RATAI</t>
  </si>
  <si>
    <t>SPT12_RATAI</t>
  </si>
  <si>
    <t>SPT14U_RATAI</t>
  </si>
  <si>
    <t>SPT16U_RATAI</t>
  </si>
  <si>
    <t>SPT5_PURVASAUGIAI</t>
  </si>
  <si>
    <t>SPT10_PURVASAUGIAI</t>
  </si>
  <si>
    <t>SPT12_PURVASAUGIAI</t>
  </si>
  <si>
    <t>SPT14U_PURVASAUGIAI</t>
  </si>
  <si>
    <t>SPT16U_PURVASAUGIAI</t>
  </si>
  <si>
    <t>SPT5_SPEC</t>
  </si>
  <si>
    <t>SPT10_SPEC</t>
  </si>
  <si>
    <t>SPT12_SPEC</t>
  </si>
  <si>
    <t>SPT14U_SPEC</t>
  </si>
  <si>
    <t>SPT16U_SPEC</t>
  </si>
  <si>
    <t>PI20_PAGRINDAS</t>
  </si>
  <si>
    <t>PI20_GRAZULAS</t>
  </si>
  <si>
    <t>PI20_BAMPERIS</t>
  </si>
  <si>
    <t>PI20_HIDRAULIKA</t>
  </si>
  <si>
    <t>PI20_STABDZIAI</t>
  </si>
  <si>
    <t>PI20_STABDZIU_ISVADAI</t>
  </si>
  <si>
    <t>PI20_ATRAMINE_KOJA</t>
  </si>
  <si>
    <t>PI20_PRIEKINE_TEMPIMO_KILPA</t>
  </si>
  <si>
    <t>PI20_VIRSBORCIAI</t>
  </si>
  <si>
    <t>PI20_TENTAS_AIKSTELE</t>
  </si>
  <si>
    <t>PI20_APSVIETIMAS</t>
  </si>
  <si>
    <t>PI20_GALINE_TEMPIMO_KILPA</t>
  </si>
  <si>
    <t>PI20_LIPDUKAI</t>
  </si>
  <si>
    <t>PI20_RATAI</t>
  </si>
  <si>
    <t>PI20_PURVASAUGIAI</t>
  </si>
  <si>
    <t>GPP23_PAGRINDAS</t>
  </si>
  <si>
    <t>SPS14_PAGRINDAS</t>
  </si>
  <si>
    <t>SPP6_PAGRINDAS</t>
  </si>
  <si>
    <t>SPP8_PAGRINDAS</t>
  </si>
  <si>
    <t>SPP10_PAGRINDAS</t>
  </si>
  <si>
    <t>SPP12_PAGRINDAS</t>
  </si>
  <si>
    <t>SPP14U_PAGRINDAS</t>
  </si>
  <si>
    <t>SPP16U_PAGRINDAS</t>
  </si>
  <si>
    <t>GPP23_GRAZULAS</t>
  </si>
  <si>
    <t>GPP23_BAMPERIS</t>
  </si>
  <si>
    <t>SPS14_BAMPERIS</t>
  </si>
  <si>
    <t>SPP6_BAMPERIS</t>
  </si>
  <si>
    <t>SPP8_BAMPERIS</t>
  </si>
  <si>
    <t>GPP23_HIDRAULIKA</t>
  </si>
  <si>
    <t>GPP23_STABDZIAI</t>
  </si>
  <si>
    <t>GPP23_STABDZIAI_ISVADAI</t>
  </si>
  <si>
    <t>GPP23_ATRAMINE_KOJA</t>
  </si>
  <si>
    <t>GPP23_PRIEKINE_TEMPIMO_KILPA</t>
  </si>
  <si>
    <t>GPP23_STOVEJIMO_STABDIS</t>
  </si>
  <si>
    <t>PI20_STOVEJIMO_STABDIS</t>
  </si>
  <si>
    <t>GPP23_VIRSBORCIAI</t>
  </si>
  <si>
    <t>GPP23_TENTAS_AIKSTELE</t>
  </si>
  <si>
    <t>GPP23_APSVIETIMAS</t>
  </si>
  <si>
    <t>GPP23_GALINE_TEMPIMO_KILPA</t>
  </si>
  <si>
    <t>GPP23_LIPDUKAI</t>
  </si>
  <si>
    <t>GPP23_RATAI</t>
  </si>
  <si>
    <t>GPP23_PURVASAUGIAI</t>
  </si>
  <si>
    <t>SPS14_GRAZULAS</t>
  </si>
  <si>
    <t>SPP6_GRAZULAS</t>
  </si>
  <si>
    <t>SPP8_GRAZULAS</t>
  </si>
  <si>
    <t>SPP12_GRAZULAS</t>
  </si>
  <si>
    <t>SPP14U_GRAZULAS</t>
  </si>
  <si>
    <t>SPP16U_GRAZULAS</t>
  </si>
  <si>
    <t>SPS14_HIDRAULIKA</t>
  </si>
  <si>
    <t>SPS14_STABDZIAI</t>
  </si>
  <si>
    <t>SPP6_STABDZIAI</t>
  </si>
  <si>
    <t>SPP8_STABDZIAI</t>
  </si>
  <si>
    <t>SPP10_STABDZIAI</t>
  </si>
  <si>
    <t>SPP12_STABDZIAI</t>
  </si>
  <si>
    <t>SPP14U_STABDZIAI</t>
  </si>
  <si>
    <t>SPP16U_STABDZIAI</t>
  </si>
  <si>
    <t>SPS14_STABDZIU_ISVADAI</t>
  </si>
  <si>
    <t>SPP6_STABDZIU_ISVADAI</t>
  </si>
  <si>
    <t>SPP8_STABDZIU_ISVADAI</t>
  </si>
  <si>
    <t>SPP10_STABDZIU_ISVADAI</t>
  </si>
  <si>
    <t>SPP12_STABDZIU_ISVADAI</t>
  </si>
  <si>
    <t>SPP14U_STABDZIU_ISVADAI</t>
  </si>
  <si>
    <t>SPP16U_STABDZIU_ISVADAI</t>
  </si>
  <si>
    <t>SPS14_ATRAMINE_KOJA</t>
  </si>
  <si>
    <t>SPS14_PRIEKINE_TEMPIMO_KILPA</t>
  </si>
  <si>
    <t>SPS14_STOVEJIMO_STABDIS</t>
  </si>
  <si>
    <t>SPP6_STOVEJIMO_STABDIS</t>
  </si>
  <si>
    <t>SPP8_STOVEJIMO_STABDIS</t>
  </si>
  <si>
    <t>SPP10_STOVEJIMO_STABDIS</t>
  </si>
  <si>
    <t>SPP12_STOVEJIMO_STABDIS</t>
  </si>
  <si>
    <t>SPP14U_STOVEJIMO_STABDIS</t>
  </si>
  <si>
    <t>SPP16U_STOVEJIMO_STABDIS</t>
  </si>
  <si>
    <t>SPS14_VIRSBORCIAI</t>
  </si>
  <si>
    <t>SPP6_VIRSBORCIAI</t>
  </si>
  <si>
    <t>SPP8_VIRSBORCIAI</t>
  </si>
  <si>
    <t>SPP10_VIRSBORCIAI</t>
  </si>
  <si>
    <t>SPP12_VIRSBORCIAI</t>
  </si>
  <si>
    <t>SPP14U_VIRSBORCIAI</t>
  </si>
  <si>
    <t>SPP16U_VIRSBORCIAI</t>
  </si>
  <si>
    <t>SPS14_TENTAS_AIKSTELE</t>
  </si>
  <si>
    <t>SPS14_APSVIETIMAS</t>
  </si>
  <si>
    <t>SPS14_GALINE_TEMPIMO_KILPA</t>
  </si>
  <si>
    <t>SPS14_LIPDUKAI</t>
  </si>
  <si>
    <t>SPS14_RATAI</t>
  </si>
  <si>
    <t>SPS14_PURVASAUGIAI</t>
  </si>
  <si>
    <t>SPS14_SPEC</t>
  </si>
  <si>
    <t>SPP6_HIDRAULIKA</t>
  </si>
  <si>
    <t>SPP8_HIDRAULIKA</t>
  </si>
  <si>
    <t>SPP10_HIDRAULIKA</t>
  </si>
  <si>
    <t>SPP12_HIDRAULIKA</t>
  </si>
  <si>
    <t>SPP14U_HIDRAULIKA</t>
  </si>
  <si>
    <t>SPP16U_HIDRAULIKA</t>
  </si>
  <si>
    <t>SPP6_ATRAMINE_KOJA</t>
  </si>
  <si>
    <t>SPP8_ATRAMINE_KOJA</t>
  </si>
  <si>
    <t>SPP10_ATRAMINE_KOJA</t>
  </si>
  <si>
    <t>SPP12_ATRAMINE_KOJA</t>
  </si>
  <si>
    <t>SPP14U_ATRAMINE_KOJA</t>
  </si>
  <si>
    <t>SPP16U_ATRAMINE_KOJA</t>
  </si>
  <si>
    <t>SPP6_PRIEKINE_TEMPIMO_KILPA</t>
  </si>
  <si>
    <t>SPP6_TENTAS_AIKSTELE</t>
  </si>
  <si>
    <t>SPP6_APSVIETIMAS</t>
  </si>
  <si>
    <t>SPP8_GALINE_TEMPIMO_KILPA</t>
  </si>
  <si>
    <t>SPP6_LIPDUKAI</t>
  </si>
  <si>
    <t>SPP6_GALINE_TEMPIMO_KILPA</t>
  </si>
  <si>
    <t>SPP6_RATAI</t>
  </si>
  <si>
    <t>SPP6_PURVASAUGIAI</t>
  </si>
  <si>
    <t>SPP8_PRIEKINE_TEMPIMO_KILPA</t>
  </si>
  <si>
    <t>SPP10_PRIEKINE_TEMPIMO_KILPA</t>
  </si>
  <si>
    <t>SPP12_PRIEKINE_TEMPIMO_KILPA</t>
  </si>
  <si>
    <t>SPP14U_PRIEKINE_TEMPIMO_KILPA</t>
  </si>
  <si>
    <t>SPP16U_PRIEKINE_TEMPIMO_KILPA</t>
  </si>
  <si>
    <t>SPP8_TENTAS_AIKSTELE</t>
  </si>
  <si>
    <t>SPP10_TENTAS_AIKSTELE</t>
  </si>
  <si>
    <t>SPP12_TENTAS_AIKSTELE</t>
  </si>
  <si>
    <t>SPP14U_TENTAS_AIKSTELE</t>
  </si>
  <si>
    <t>SPP16U_TENTAS_AIKSTELE</t>
  </si>
  <si>
    <t>SPP8_APSVIETIMAS</t>
  </si>
  <si>
    <t>SPP10_APSVIETIMAS</t>
  </si>
  <si>
    <t>SPP12_APSVIETIMAS</t>
  </si>
  <si>
    <t>SPP14U_APSVIETIMAS</t>
  </si>
  <si>
    <t>SPP16U_APSVIETIMAS</t>
  </si>
  <si>
    <t>SPP10_GALINE_TEMPIMO_KILPA</t>
  </si>
  <si>
    <t>SPP12_GALINE_TEMPIMO_KILPA</t>
  </si>
  <si>
    <t>SPP14U_GALINE_TEMPIMO_KILPA</t>
  </si>
  <si>
    <t>SPP8_LIPDUKAI</t>
  </si>
  <si>
    <t>SPP10_LIPDUKAI</t>
  </si>
  <si>
    <t>SPP12_LIPDUKAI</t>
  </si>
  <si>
    <t>SPP14U_LIPDUKAI</t>
  </si>
  <si>
    <t>SPP16U_LIPDUKAI</t>
  </si>
  <si>
    <t>SPP8_RATAI</t>
  </si>
  <si>
    <t>SPP10_RATAI</t>
  </si>
  <si>
    <t>SPP12_RATAI</t>
  </si>
  <si>
    <t>SPP14U_RATAI</t>
  </si>
  <si>
    <t>SPP16U_RATAI</t>
  </si>
  <si>
    <t>SPP8_PURVASAUGIAI</t>
  </si>
  <si>
    <t>SPP10_PURVASAUGIAI</t>
  </si>
  <si>
    <t>SPP12_PURVASAUGIAI</t>
  </si>
  <si>
    <t>SPP14U_PURVASAUGIAI</t>
  </si>
  <si>
    <t>SPP16U_PURVASAUGIAI</t>
  </si>
  <si>
    <t>UHF08_SPEC</t>
  </si>
  <si>
    <t>UHF10_SPEC</t>
  </si>
  <si>
    <t>SPA14_SPEC</t>
  </si>
  <si>
    <t>ZB0GB0SKL00000</t>
  </si>
  <si>
    <t>ZB30LANG000000</t>
  </si>
  <si>
    <t>Iškrovimo sraigė (padidinto atsparumo trinčiai)</t>
  </si>
  <si>
    <t>Pakaba GIGANT</t>
  </si>
  <si>
    <t>Priekinio borto paaukštinimas 550 mm</t>
  </si>
  <si>
    <t>Pagrindas, nevairuojama ašis,
su vertikalios ir horizontalios sraigės pastiprinimu</t>
  </si>
  <si>
    <t>Pagrindas ADR (800+600 PRONAR bortai)</t>
  </si>
  <si>
    <t>Pagrindas ADR (600+600 PRONAR bortai Fuhrmann-profilis) naujo tipo rankenos</t>
  </si>
  <si>
    <t>Pagrindas su tiesiu grąžulu (800+600 bortai)</t>
  </si>
  <si>
    <t>Pagrindas su tiesiu grąžulu (600 bortai)</t>
  </si>
  <si>
    <t>Pagrindas su puslinge (600+600 bortai FURMAN) ZT3PAGRINDAS00 (lenkiškas)</t>
  </si>
  <si>
    <t>Pagrindas su puslinge+mech.koja. ADR važiuoklė +Hardox dugnas</t>
  </si>
  <si>
    <t>Pagrindas su 408E ašim</t>
  </si>
  <si>
    <t>Pagrindas su demferiu</t>
  </si>
  <si>
    <t>Pagrindas su trikampiu ir mechanine koja</t>
  </si>
  <si>
    <t>ZB40ASPB16HJ00</t>
  </si>
  <si>
    <t xml:space="preserve">ZB40ASPB16DF00 </t>
  </si>
  <si>
    <t>ZB40ASPB16HJ00 + ZU40ASPC16KII0 + ZC60ASPC1620KJ</t>
  </si>
  <si>
    <t>ZB40ASPB16HJ00 + ZU40ASPC16HVI0 + ZC10ASPCBHVIJ0</t>
  </si>
  <si>
    <t>ZB40ASPB16HJ00 + ZU40ASPC16KII0 + ZC60ASPC1620KJ + ZU40ASPC16HVI0 + ZC10ASPCBHVIJ0</t>
  </si>
  <si>
    <t xml:space="preserve">ZB10ASPB100000 </t>
  </si>
  <si>
    <t>Galinio borto šoniniai  fiks. kabliai</t>
  </si>
  <si>
    <t xml:space="preserve"> Galinės sklendės latakas</t>
  </si>
  <si>
    <t>ZM0KBLF0GB0000 (2vnt)</t>
  </si>
  <si>
    <t>ZC30AGUIRS0000</t>
  </si>
  <si>
    <t>Į KAIRĘ</t>
  </si>
  <si>
    <t>ZT10AGBS000000</t>
  </si>
  <si>
    <t>ZP10AARL000000</t>
  </si>
  <si>
    <t>ZP30AARL000000</t>
  </si>
  <si>
    <t>ZP50AARL000000</t>
  </si>
  <si>
    <t>ZP50LATAK00800</t>
  </si>
  <si>
    <t>ZP50LATAK0U800</t>
  </si>
  <si>
    <t>Šviestuvas sraigės viršuje</t>
  </si>
  <si>
    <t>ZG10ASSV000000</t>
  </si>
  <si>
    <t>ZG10AGK0000000</t>
  </si>
  <si>
    <t>ZG10AP10000000</t>
  </si>
  <si>
    <t>ZG10AP54000000</t>
  </si>
  <si>
    <t xml:space="preserve">ZG10AISS000000 </t>
  </si>
  <si>
    <t>ZG10AKK0000000</t>
  </si>
  <si>
    <t>Pakaba BOGIE ADR</t>
  </si>
  <si>
    <t>pagrindas</t>
  </si>
  <si>
    <t>ZI20PGIGANT000</t>
  </si>
  <si>
    <t>Šoninės apsaugos nuo palindimo</t>
  </si>
  <si>
    <t>ZS40ASPS140SA0</t>
  </si>
  <si>
    <t>Bamperis Ø100x8, prisukamas + Šoninės apsaugos nuo palindimo</t>
  </si>
  <si>
    <t>ZM0APB0PRISUK0 + ZS40ASPS140SA0</t>
  </si>
  <si>
    <t>Ratų atsparos + Rankinis</t>
  </si>
  <si>
    <t>ZM0D0RATRAMA0</t>
  </si>
  <si>
    <t>ZA40ASPAIDN000</t>
  </si>
  <si>
    <t>Ištraukiamos platformos hidraulinis išstūmimo valdymas</t>
  </si>
  <si>
    <t>nėra normos</t>
  </si>
  <si>
    <t>Gražulas/tempimo trikampis</t>
  </si>
  <si>
    <t>Standartinės hidr. kėbulo išvertimo sistema</t>
  </si>
  <si>
    <t>ZT50ASPT14PLR0 + ZE30ASPE14K0H0 
 +000024700700</t>
  </si>
  <si>
    <t>ZC30ASPC14GPLC</t>
  </si>
  <si>
    <t>ZM0APB0PRISUKC</t>
  </si>
  <si>
    <t>Viršborčiai 300 CINKUOTI</t>
  </si>
  <si>
    <t>ZC30SPC14MV30C</t>
  </si>
  <si>
    <t>ZE50ASPE19GPLC</t>
  </si>
  <si>
    <t>Viršborčiai 300 mm. CINKUOTI</t>
  </si>
  <si>
    <t xml:space="preserve">Viršborčiai 300 mm. </t>
  </si>
  <si>
    <t>ZC40SPC19MV30C</t>
  </si>
  <si>
    <t xml:space="preserve">Lipdukai Danija+MI tip logotipas (prisukamas ner.pl.)+FARMER </t>
  </si>
  <si>
    <t>ZC30ASPC140KGC</t>
  </si>
  <si>
    <t>cinkuotas</t>
  </si>
  <si>
    <t>Ratlankis</t>
  </si>
  <si>
    <t>Ratlankiai</t>
  </si>
  <si>
    <t>Cinkuota</t>
  </si>
  <si>
    <t>Grazulas /KG</t>
  </si>
  <si>
    <t>190/210</t>
  </si>
  <si>
    <t>ZA10AMRA000000</t>
  </si>
  <si>
    <t xml:space="preserve">Rankinis + Ratų atsparos </t>
  </si>
  <si>
    <t>Opcija negalima</t>
  </si>
  <si>
    <t>Montuojami</t>
  </si>
  <si>
    <t>Pakuojami</t>
  </si>
  <si>
    <t>NĖRA NORMOS?</t>
  </si>
  <si>
    <r>
      <rPr>
        <sz val="11"/>
        <color rgb="FFFF0000"/>
        <rFont val="Times New Roman"/>
        <family val="1"/>
        <charset val="186"/>
      </rPr>
      <t>NĖRA NORMOS?</t>
    </r>
    <r>
      <rPr>
        <sz val="11"/>
        <color indexed="8"/>
        <rFont val="Times New Roman"/>
        <family val="1"/>
        <charset val="186"/>
      </rPr>
      <t xml:space="preserve"> + ZU40ASPC16KII0 + ZC60ASPC1620KJ</t>
    </r>
  </si>
  <si>
    <r>
      <rPr>
        <sz val="11"/>
        <color rgb="FFFF0000"/>
        <rFont val="Times New Roman"/>
        <family val="1"/>
        <charset val="186"/>
      </rPr>
      <t xml:space="preserve">NĖRA NORMOS? + </t>
    </r>
    <r>
      <rPr>
        <sz val="11"/>
        <color indexed="8"/>
        <rFont val="Times New Roman"/>
        <family val="1"/>
        <charset val="186"/>
      </rPr>
      <t>ZU40ASPC16HVI0 + ZC10ASPCBHVIJ0</t>
    </r>
  </si>
  <si>
    <r>
      <rPr>
        <sz val="11"/>
        <color rgb="FFFF0000"/>
        <rFont val="Times New Roman"/>
        <family val="1"/>
        <charset val="186"/>
      </rPr>
      <t>NĖRA NORMOS? +</t>
    </r>
    <r>
      <rPr>
        <sz val="11"/>
        <color indexed="8"/>
        <rFont val="Times New Roman"/>
        <family val="1"/>
        <charset val="186"/>
      </rPr>
      <t xml:space="preserve"> ZU40ASPC16KII0 + ZC60ASPC1620KJ + ZU40ASPC16HVI0 + ZC10ASPCBHVIJ0</t>
    </r>
  </si>
  <si>
    <t>Pagrindo hidraulika</t>
  </si>
  <si>
    <t>Pagrindo hidraulika + Kėbulo išvertimo išvadas</t>
  </si>
  <si>
    <t>Pagrindo hidraulika + Hidrauliniai valdymo išvadai</t>
  </si>
  <si>
    <t>Pagrindo hidraulika +Kėbulo išvertimo išvadas+Hidrauliniai valdymo išvadai</t>
  </si>
  <si>
    <t>Pagrindo hidraulika+Kėbulo išvertimo išvadas+Hidrauliniai valdymo išvadai</t>
  </si>
  <si>
    <t xml:space="preserve">Rankinis stabdis + Ratų atsparos </t>
  </si>
  <si>
    <t>Pagrindo hidraulika+ Hidrauliniai valdymo išvadai</t>
  </si>
  <si>
    <t>ZT10AHJ0000000</t>
  </si>
  <si>
    <t>ZB10ASPB1014HJ + ZB30ACILSA0000 (2VNT) + ZM10NAT6D00000</t>
  </si>
  <si>
    <t>IŠTRINTOS POZICIJOS</t>
  </si>
  <si>
    <t>Norma pagrinde</t>
  </si>
  <si>
    <t>ZP10ASI2K00000 + ZP10ASI2KPJ000</t>
  </si>
  <si>
    <t>ZP10ASI2K00000 + ZP20RUS0SJ1KPJ</t>
  </si>
  <si>
    <t>PI20_PAPILDOMI</t>
  </si>
  <si>
    <t>ZC70ASHS000000+ZC70ASPC30KIHJ</t>
  </si>
  <si>
    <t>ZC70ANHS000000 + ZC70AHJSHS0000</t>
  </si>
  <si>
    <t>SPC30_galinio_borto_papildiniai</t>
  </si>
  <si>
    <t>SPC30_kebulo_hidr_sistema</t>
  </si>
  <si>
    <t>SPE14_VERTIMAS</t>
  </si>
  <si>
    <t>SPE16_VERTIMAS</t>
  </si>
  <si>
    <t>SPE19_VERTIMAS</t>
  </si>
  <si>
    <t>SPE14_GALINIO_BORTO_FIK_KAB</t>
  </si>
  <si>
    <t>SPE16_GALINIO_BORTO_FIK_KAB</t>
  </si>
  <si>
    <t>SPE19_GALINIO_BORTO_FIK_KAB</t>
  </si>
  <si>
    <r>
      <t xml:space="preserve">Vertimas (žiūrint iš galo) </t>
    </r>
    <r>
      <rPr>
        <b/>
        <sz val="11"/>
        <color indexed="8"/>
        <rFont val="Times New Roman"/>
        <family val="1"/>
        <charset val="186"/>
      </rPr>
      <t>Į DEŠINĘ</t>
    </r>
  </si>
  <si>
    <r>
      <t xml:space="preserve">Vertimas (žiūrint iš galo) </t>
    </r>
    <r>
      <rPr>
        <b/>
        <sz val="11"/>
        <color indexed="8"/>
        <rFont val="Times New Roman"/>
        <family val="1"/>
        <charset val="186"/>
      </rPr>
      <t>Į KAIRĘ</t>
    </r>
  </si>
  <si>
    <t xml:space="preserve"> Į DEŠINĘ</t>
  </si>
  <si>
    <t>Remas</t>
  </si>
  <si>
    <t>Sparnu laikikliai</t>
  </si>
  <si>
    <t>Kebulas (priekaboms platforma ir stovai remo spalvos)</t>
  </si>
  <si>
    <t>Raudona</t>
  </si>
  <si>
    <t>cinkavimas</t>
  </si>
  <si>
    <t>GPP23_SVERIMO_SISTEMA</t>
  </si>
  <si>
    <t>Spalva:</t>
  </si>
  <si>
    <t>Atsparos</t>
  </si>
  <si>
    <t>Forma P09F01</t>
  </si>
  <si>
    <t>Užsakovo užsakymo Nr.</t>
  </si>
  <si>
    <t>Gaminio pavadinimas</t>
  </si>
  <si>
    <t>Vertikalus kratytuvas</t>
  </si>
  <si>
    <t>Galinis bortas + vertikalus kratytuvas</t>
  </si>
  <si>
    <t>Standartinis grąžulas</t>
  </si>
  <si>
    <t>Tempimo kilpa grąžule</t>
  </si>
  <si>
    <t xml:space="preserve">Opcija negalima </t>
  </si>
  <si>
    <t>ZT30BAMP0PRIS0</t>
  </si>
  <si>
    <t>ZT30AHJ3000000 + ZM30KIHC4043S0</t>
  </si>
  <si>
    <t>Pagrindo hidraulinės jungtys +Kėbulo išvertimo išvadas</t>
  </si>
  <si>
    <t>ZT30AHJ3000000 + ZM30KIHC4043S0 + ZC30ASPC16KII0 + ZC60ASPC1620KJ</t>
  </si>
  <si>
    <t>Hidraulika + pagrindo hidraulines jungtys</t>
  </si>
  <si>
    <t>Atraminė koja pagrinde</t>
  </si>
  <si>
    <t>2 SPB12 Priekinė kilpa DIN 11026 D-40 (3000 kg)</t>
  </si>
  <si>
    <t>Viršborčiai 300 (Seno tipo kėbulas)</t>
  </si>
  <si>
    <t>Viršborčiai 600 (Seno tipo kėbulas)</t>
  </si>
  <si>
    <t xml:space="preserve">Viršborčiai 600 mm perforuoti </t>
  </si>
  <si>
    <t>Viršborčiai 800 perforuoti</t>
  </si>
  <si>
    <t>Tentas /Aikštelė</t>
  </si>
  <si>
    <t xml:space="preserve">Tentas / Aikštelė </t>
  </si>
  <si>
    <t>Aikštelė + tentas</t>
  </si>
  <si>
    <t>Tentas (naujos konstrukscijos su atlenkiamu centr. vamzd.) + aikštelė</t>
  </si>
  <si>
    <t>Ištempimo kilpa RIMA</t>
  </si>
  <si>
    <t>ZC20ASPCLPL000 + ZM0L0G0SWIC000 + ZM0ATM8080GUM0</t>
  </si>
  <si>
    <t>Lipdukai universalūs</t>
  </si>
  <si>
    <t>Lipdukai universalūs + Konekesko logo</t>
  </si>
  <si>
    <t>Lipdukai Lenkiški+SWIC logo (prisukamas)</t>
  </si>
  <si>
    <t>ZC20ASPCLPL000 + ZM0L0G0SWIC000 + ZM0ATM50100GUM</t>
  </si>
  <si>
    <t>1 SPC20M Lipdukai Danija+MI tip logotipas (prisukamas ner.pl.)</t>
  </si>
  <si>
    <t>2 SPC20M Lipdukai Lenkiški+SWIC logotipas (prisukamas ner.pl.)</t>
  </si>
  <si>
    <t>3 SPC20M Lipdukai Lenkiški</t>
  </si>
  <si>
    <t>4 SPC20M Lipdukai Angliški</t>
  </si>
  <si>
    <t>5 SPC20M Lipdukai Lietuviški + KONEKESKO logotipas</t>
  </si>
  <si>
    <t>1 SPA12 Lipdukai Danija+MI tip logotipas (prisukamas ner.pl.)</t>
  </si>
  <si>
    <t>4 SPA12 Lipdukai Angliški</t>
  </si>
  <si>
    <t>Lipdukai universalūs + logo "Konekesko"</t>
  </si>
  <si>
    <t>Purvasaugių komplektas 600 ratams (ketvirtiniai 1/4) galiniai</t>
  </si>
  <si>
    <t>Priek. viršutinio borto langelis</t>
  </si>
  <si>
    <t xml:space="preserve">Priek. viršutinio borto langelis </t>
  </si>
  <si>
    <t>ZC40SKLP031040  </t>
  </si>
  <si>
    <t>SPE19_SKLENDE</t>
  </si>
  <si>
    <t>ZP40LATAKFP800</t>
  </si>
  <si>
    <t>Galinio borto sklendė STANDARTINĖ (300x300)</t>
  </si>
  <si>
    <t>Galinio borto sklendė PADIDINTA (500x350)</t>
  </si>
  <si>
    <t>SPP6_PAPILDOMI</t>
  </si>
  <si>
    <t>SPP8_PAPILDOMI</t>
  </si>
  <si>
    <t>SPP10_PAPILDOMI</t>
  </si>
  <si>
    <t>SPP12_PAPILDOMI</t>
  </si>
  <si>
    <t>SPP14U_PAPILDOMI</t>
  </si>
  <si>
    <t>SPP16U_PAPILDOMI</t>
  </si>
  <si>
    <t>SPP14U_sklende</t>
  </si>
  <si>
    <t>SPP16U_sklende</t>
  </si>
  <si>
    <t>STANDARTINĖ (300x300)</t>
  </si>
  <si>
    <t>PADIDINTA (500x350)</t>
  </si>
  <si>
    <t>ZP30ARSPP00000 + ZM0D0RATRAMA0</t>
  </si>
  <si>
    <t>ZC10RST0SUK000</t>
  </si>
  <si>
    <t>ZC10RST0SUK000 + ZA10AMRA000000</t>
  </si>
  <si>
    <t>ZC10RST0SUK000 + ZM0D0RATRAMA0</t>
  </si>
  <si>
    <t>ZC10ARSSP00000</t>
  </si>
  <si>
    <t>ZC10ARSSP00000 + ZM0D0RATRAMA0</t>
  </si>
  <si>
    <t>Hidrauliniai stabdžiai su LSV autom.</t>
  </si>
  <si>
    <t>Priekabų, Puspriekabių tipai</t>
  </si>
  <si>
    <t>Standartinė spalva</t>
  </si>
  <si>
    <t>CLASS Pilka</t>
  </si>
  <si>
    <t>CLASS Žalia</t>
  </si>
  <si>
    <t>Raudoni</t>
  </si>
  <si>
    <t>Nestandartinė spalva CLASS</t>
  </si>
  <si>
    <t>Kaip iš gamyklos</t>
  </si>
  <si>
    <t>Nestandartinė spalva</t>
  </si>
  <si>
    <t>Standartinė cinkuota</t>
  </si>
  <si>
    <t>700/50 R26,5 Alliance 328 N°10 (offset -50)</t>
  </si>
  <si>
    <t>600/55 R26,5 Alliance 380 N°10 (offset 0)</t>
  </si>
  <si>
    <t>710/45 R26,5 Trelleborg Twin 404 N°10 (offset -50)</t>
  </si>
  <si>
    <t>600/55 R 26,5 Alliance 380 N°10 (offset-50)</t>
  </si>
  <si>
    <t>700/50 26,5 Alliance 328 N°10 (offset-100)</t>
  </si>
  <si>
    <t>560/45 R22.5 BKT FL630+ 163A8/152D TL N10 ET0</t>
  </si>
  <si>
    <t>600/55 26,5 16 PR Trelleborg Twin 404 N°10 (offset -20)</t>
  </si>
  <si>
    <t>600/55 R22,5 Alliance 380 N°10 (offset -20)</t>
  </si>
  <si>
    <t>600/55 R26,5 Alliance 380 N°10 (offset -20)</t>
  </si>
  <si>
    <t>700/40 22,5 16 PR Alliance 328 HS N°10 (offset -100)</t>
  </si>
  <si>
    <t>600/55 R22.5 Alliance 380 N10 (offset -50)</t>
  </si>
  <si>
    <t>600/50 22,5 16 PR Alliance 328 N°10 (offset -20)</t>
  </si>
  <si>
    <t>600/55 22,5 Alliance 380 N10 (offset -20)</t>
  </si>
  <si>
    <t>700/50 22,5 16 PR Alliance 328 N°10 (offset -100)</t>
  </si>
  <si>
    <t>600/50 R22,5 Alliance 328 N°10 (offset -20)</t>
  </si>
  <si>
    <t>700/50 22,5 16 PR Alliance 328 HS N°10 (offset -100)</t>
  </si>
  <si>
    <t>710/50 R26,5 Alliance 380 N10 ET-100</t>
  </si>
  <si>
    <t>700/50 R26,5 Alliance 328 700/50 16PR (offset -100)</t>
  </si>
  <si>
    <t>600/55 R22,5 Alliance 380 N°10  162E (offset -20)</t>
  </si>
  <si>
    <t>700/50 22,5 16 PR Alliance 328  N°10 174 A8 (offset -100)</t>
  </si>
  <si>
    <t>700/50 22,5 16 PR Alliance 328  174 A8 N°10 (offset -100)</t>
  </si>
  <si>
    <t>700/50 R26.5 Alliance 328 N10 ET-100</t>
  </si>
  <si>
    <t>600/50 R22,5 Alliance 328 N°10 (offset -20)( NETINKA VAIRUOJAMAI AŠIAI)</t>
  </si>
  <si>
    <t>560/60 R22,5 Bandenmarkt Flotagrip-Radial+TL N°10</t>
  </si>
  <si>
    <t>600/50 R22,5 Trelleborg Twin 404 N°10 (offset -20)</t>
  </si>
  <si>
    <t>700/45 R22,5 Alliance 328 N°10 (offset -50)</t>
  </si>
  <si>
    <t>700/50 R22,5 Alliance 328 N°10 (offset -50)</t>
  </si>
  <si>
    <t>550/45 R22,5 Alliance 380 N°8 N°10 ET0 151E</t>
  </si>
  <si>
    <t>Kiekis, vnt</t>
  </si>
  <si>
    <t>520/50-17 STARCO (162 A8/159B) ET-20 N6</t>
  </si>
  <si>
    <t>cinkuota/ RAL7043</t>
  </si>
  <si>
    <t>500/45 R22,5 N6 ET-20</t>
  </si>
  <si>
    <t>400/60 15.5 N6 ET0 (145/132 A6 (14RR)</t>
  </si>
  <si>
    <t>Kėbulas</t>
  </si>
  <si>
    <t>RAL 2002 raudona</t>
  </si>
  <si>
    <t>Class žalia</t>
  </si>
  <si>
    <t>FENDT žalia</t>
  </si>
  <si>
    <t>JOHN DEERE žalia</t>
  </si>
  <si>
    <t>New Holand mėlyna</t>
  </si>
  <si>
    <t>Rėmas</t>
  </si>
  <si>
    <t>RAL 7043 pilka</t>
  </si>
  <si>
    <t>Class pilka</t>
  </si>
  <si>
    <t>Kaip is gamyklos atvyko</t>
  </si>
  <si>
    <t>Class raudona</t>
  </si>
  <si>
    <t>FENDT raudona</t>
  </si>
  <si>
    <t>JOHN DEERE geltona</t>
  </si>
  <si>
    <t>Ratlankiai:</t>
  </si>
  <si>
    <t>Nestandartinė FENDT spalva</t>
  </si>
  <si>
    <t>Nestandartinė CLASS spalva</t>
  </si>
  <si>
    <t>Nestandartinė JOHN DEERE</t>
  </si>
  <si>
    <t>Nestandartinė NEW HOLAND spalva</t>
  </si>
  <si>
    <t>Skylės</t>
  </si>
  <si>
    <t>N°10</t>
  </si>
  <si>
    <t>N°6</t>
  </si>
  <si>
    <t>Ratų matmenys</t>
  </si>
  <si>
    <t>400/60 15.5 ET0</t>
  </si>
  <si>
    <t>550/45 22,5 ET0</t>
  </si>
  <si>
    <t>360/65-16 ET0</t>
  </si>
  <si>
    <t>400/60 15.5 ET-50</t>
  </si>
  <si>
    <t>4 SPT10 Pneumatiniai stabdžiai Wabco su LSV</t>
  </si>
  <si>
    <t>(vardas, pavardė, parašas)</t>
  </si>
  <si>
    <t>Pagr. hidraulinė sistema + Valdymo išvadai</t>
  </si>
  <si>
    <t>Pagrindas su Boggie važiuokle (VIENTISOS AŠYS 306E)</t>
  </si>
  <si>
    <t xml:space="preserve">Pagrindas su viena ašimi 412S </t>
  </si>
  <si>
    <t>Pagrindas su Boggie važiuokle (NEPRIKLAUSOMOS AŠYS 306E)</t>
  </si>
  <si>
    <t>Pagrindas, ašys 408E</t>
  </si>
  <si>
    <t>Pagrindas su Bogie važiuokle (NEPRIKLAUSOMOS AŠYS 408E)</t>
  </si>
  <si>
    <t>Pagrindas su Bogie važiuokle (NEPRIKLAUSOMOS AŠYS , ašys 408E)</t>
  </si>
  <si>
    <t>Pagrindas HARDOX450, ašys 408E</t>
  </si>
  <si>
    <t>Pagrindas su puslinge, ašys 408E</t>
  </si>
  <si>
    <t>Pagrindas su vairuojama ašim 408E</t>
  </si>
  <si>
    <t>Pagrindas su vairuojama ašimi 408E</t>
  </si>
  <si>
    <t>Pagrindas CINKUOTU rėmu, ašys 408E</t>
  </si>
  <si>
    <t>Pagrindas su vair. ašim  408E</t>
  </si>
  <si>
    <t>Pagrindas, ašys 412S</t>
  </si>
  <si>
    <t>Pagrindas CINKUOTU rėmu, ašys 412S</t>
  </si>
  <si>
    <t>Pagrindas su puslinge, ašys 412S</t>
  </si>
  <si>
    <t>Pagrindas su puslinge, stovėjimo atrama, ašys 408E</t>
  </si>
  <si>
    <t>Pagrindas, grąžulas su guminiu amortizatoriu, Bogie važiuokle ir stovėjimo atrama, ašys 408E</t>
  </si>
  <si>
    <t>Pagrindas (nevairuojama  ašis 412S)</t>
  </si>
  <si>
    <t>Pagrindas  (vairuojama ašimi 412S)</t>
  </si>
  <si>
    <t>Pagrindas su hidr. koja  PIP02, ašys 306E</t>
  </si>
  <si>
    <t>Pagrindas, ašys 408E (bortai 800+800)</t>
  </si>
  <si>
    <t>Pagrindas, ašys 408E (bortai 800+600)</t>
  </si>
  <si>
    <t>Pagrindas, ašys 412S (bortai 800+800)</t>
  </si>
  <si>
    <t>Pagrindas ADR, ašys 408E (600+600 Fuhrmann bortai)</t>
  </si>
  <si>
    <t>Pagrindas ADR, ašys 408E (800+600 Fuhrmann bortai)</t>
  </si>
  <si>
    <t>Pagrindas ADR, ašys 408E (800+600 PRONAR bortai su naujo tipo rankenomis)</t>
  </si>
  <si>
    <t>Pagrindas, vair. ašys 414E; su el. magnetiniais skirstytuvais.</t>
  </si>
  <si>
    <t>Pagrindas su išstumiama platforma, ašys 306E</t>
  </si>
  <si>
    <t>3000</t>
  </si>
  <si>
    <t>3500</t>
  </si>
  <si>
    <t>4000</t>
  </si>
  <si>
    <t>4200</t>
  </si>
  <si>
    <t>6100</t>
  </si>
  <si>
    <t>3400</t>
  </si>
  <si>
    <t>3800</t>
  </si>
  <si>
    <t>2100</t>
  </si>
  <si>
    <t>6500</t>
  </si>
  <si>
    <t>3300</t>
  </si>
  <si>
    <t>Gamintojas</t>
  </si>
  <si>
    <t>Alliance 328</t>
  </si>
  <si>
    <t>650/55 26.5 ET0</t>
  </si>
  <si>
    <t>550/45 22.5 ET-50</t>
  </si>
  <si>
    <t>600/50 22.5 ET-20</t>
  </si>
  <si>
    <t>600/55 22.5 ET-50 (tinka vairuojamai ašiai)</t>
  </si>
  <si>
    <t>000022400500</t>
  </si>
  <si>
    <t>000022401500</t>
  </si>
  <si>
    <t>000022480400</t>
  </si>
  <si>
    <t/>
  </si>
  <si>
    <t>425/65 22.5 ET0</t>
  </si>
  <si>
    <t>385/65 22.5 ET0</t>
  </si>
  <si>
    <t>500/45 22.5 ET0</t>
  </si>
  <si>
    <t>550/45 22.5 ET0</t>
  </si>
  <si>
    <t>710/50 26.5 ET-100</t>
  </si>
  <si>
    <t>600/50 26.5 ET-50</t>
  </si>
  <si>
    <t>600/55 26.5 ET-50</t>
  </si>
  <si>
    <t>000022405200</t>
  </si>
  <si>
    <t>0000224902400</t>
  </si>
  <si>
    <t>0000224902500</t>
  </si>
  <si>
    <t>000022480000</t>
  </si>
  <si>
    <t>560/60 22.5 ET0</t>
  </si>
  <si>
    <t>560/45 22.5 ET0</t>
  </si>
  <si>
    <t>600/55 22.5 ET-20</t>
  </si>
  <si>
    <t>700/50 22.5 ET-100</t>
  </si>
  <si>
    <t>700/50 26.5 ET-100</t>
  </si>
  <si>
    <t>700/40 22.5 ET-100</t>
  </si>
  <si>
    <t>600/55 26.5 ET0</t>
  </si>
  <si>
    <t>700/50 26.5 ET-50</t>
  </si>
  <si>
    <t>710/45 26.5 ET-50</t>
  </si>
  <si>
    <t xml:space="preserve">Hidrauliniai stabdžiai </t>
  </si>
  <si>
    <t>Ratlankių spalvos</t>
  </si>
  <si>
    <t>Kaip iš gamyklos (pilka)</t>
  </si>
  <si>
    <t>Su stabdžių išvadais</t>
  </si>
  <si>
    <t>Visų pusių LED apšvietimas (Estija)</t>
  </si>
  <si>
    <t>Žibintai ir atšvaitai diodiniai (Čekija)</t>
  </si>
  <si>
    <t>Apšvietimas žibintai ir atšvaitai diodiniai (Čekija)</t>
  </si>
  <si>
    <t>Žibintai lempiniai (LT-PL)</t>
  </si>
  <si>
    <t>Apšvietimo žibintai LED (Estija)</t>
  </si>
  <si>
    <t>GPP23 prieky/gale paprastas apšvietimas (LT-LV)</t>
  </si>
  <si>
    <t>Prieky/gale paprastas apšvietimas, šone atšvaitai (LT-LV)</t>
  </si>
  <si>
    <t>Šoninis LED apšvietimas, prieky/gale paprastas apšvietimas (Čekija)</t>
  </si>
  <si>
    <t>Šoninis LED apšvietimas + trikampis atšvaitas lipdukas (Čekija)</t>
  </si>
  <si>
    <t>Gale trikampis LED žibintas + pilnas LED (Danija)</t>
  </si>
  <si>
    <t xml:space="preserve">Data: </t>
  </si>
  <si>
    <t xml:space="preserve">UŽSAKYMAS GAMYBAI Nr. </t>
  </si>
  <si>
    <t>Hidrauliniai stabdžiai su hidrauliniu LSV</t>
  </si>
  <si>
    <t>Be stovėjimo stabdžio, be atramų</t>
  </si>
  <si>
    <t>ZI20PKILPAD500</t>
  </si>
  <si>
    <t>ZI20PKILPA0K80</t>
  </si>
  <si>
    <t>SPP10_BAMPERIAI</t>
  </si>
  <si>
    <t>SPP12_BAMPERIAI</t>
  </si>
  <si>
    <t>SPP14U_BAMPERIAI</t>
  </si>
  <si>
    <t>SPP16U_BAMPERIAI</t>
  </si>
  <si>
    <t>Lipdukai Daniški + MITIP logotipas</t>
  </si>
  <si>
    <t>ZI20LIPDUK00DK + ZM0L0G0MITIP00</t>
  </si>
  <si>
    <t xml:space="preserve"> ZG10LIPDUK00DK + ZM0L0G0MITIP00</t>
  </si>
  <si>
    <t>ZD10HS0BG00000 + ZD10ASPD12HJ00 + ZM0CILINDRIUK0</t>
  </si>
  <si>
    <t>ZC30ASPC14HS00 + ZC10ASPC1016HJ + ZM0CILINDRIUK0</t>
  </si>
  <si>
    <t xml:space="preserve">ZC50AHS0000000 + ZC50AHSHJ00000 </t>
  </si>
  <si>
    <t>ZC10AHS0000000 + ZC10ASPC1016HJ + ZM0CILINDRIUK0</t>
  </si>
  <si>
    <t xml:space="preserve">Užsakovas, šalis:   </t>
  </si>
  <si>
    <t>Užsakovas, šalis</t>
  </si>
  <si>
    <t xml:space="preserve">Pageidau-jama gamybos data        </t>
  </si>
  <si>
    <t>U</t>
  </si>
  <si>
    <t>ZP50PLATF00000+ZP50B0RT000000+ZP50RANK00000K + ZP50VAZ000408E + ZM0HC0ATR01350</t>
  </si>
  <si>
    <t>RAL 7043</t>
  </si>
  <si>
    <t>Nestandartinė RAL 7042 (šviesiai pilka)</t>
  </si>
  <si>
    <t>ZG10APHS2K0000 + ZG10APHSHJ0000 + ZG10APK2K00000</t>
  </si>
  <si>
    <t>Ratai pristatomi klientui</t>
  </si>
  <si>
    <t>3 SPC16M Lipdukai Lenkiški+SWIC logo (prisukamas)</t>
  </si>
  <si>
    <t>STANDARTINĖ (298x298)</t>
  </si>
  <si>
    <t>PADIDINTA (518x365)</t>
  </si>
  <si>
    <t>Kėbulas:</t>
  </si>
  <si>
    <t>Rėmas:</t>
  </si>
  <si>
    <t>Platforma</t>
  </si>
  <si>
    <t>Bortai</t>
  </si>
  <si>
    <t>Statramsčiai (stoikes)</t>
  </si>
  <si>
    <t>RAL 7042 (šv.pilka)</t>
  </si>
  <si>
    <t>RAL 7043 (stand. pilka)</t>
  </si>
  <si>
    <t>RAL 2002 (stand. raudona)</t>
  </si>
  <si>
    <t>Cinkuotas</t>
  </si>
  <si>
    <t>Kebulas</t>
  </si>
  <si>
    <t>Stoikės</t>
  </si>
  <si>
    <t>SPP_Platforma</t>
  </si>
  <si>
    <t>SPP_Bortai</t>
  </si>
  <si>
    <t>SPP_Stoikės</t>
  </si>
  <si>
    <t>&lt;- čia tusčiam validation</t>
  </si>
  <si>
    <t>SPP_tuscias</t>
  </si>
  <si>
    <t>SP_kebulai</t>
  </si>
  <si>
    <t>2800</t>
  </si>
  <si>
    <t>Tentas naujos konstrukscijos su al vamzdžiu 100x20; atlenkiamu centr. vamzd. + aikštelė</t>
  </si>
  <si>
    <t>ZC40SPC16MV30C</t>
  </si>
  <si>
    <t>Pagrindas, ašys 408E, ADR (Furhmann bortai 600+600), neamortizuojamas grąžulas</t>
  </si>
  <si>
    <t>Pagrindas, ašys 408E, (Pronar bortai 600+600) + naujo tipo rankenos, amortizuojamas grąžulas</t>
  </si>
  <si>
    <t>Alliance 328 diagonalinė</t>
  </si>
  <si>
    <t>radialinė</t>
  </si>
  <si>
    <t>Alliance 380 radialinė</t>
  </si>
  <si>
    <t>Westlake CR931 radialinė</t>
  </si>
  <si>
    <t>Sailun pada 165k radialinė</t>
  </si>
  <si>
    <t>Double Star radialinė</t>
  </si>
  <si>
    <t>RoadShine RS609 radialinė</t>
  </si>
  <si>
    <t>Westlake AT557 radialinė</t>
  </si>
  <si>
    <t>Aeolus AGC28 165k TL M+S radialinė</t>
  </si>
  <si>
    <t>Firestone TSP3000 165k radialinė</t>
  </si>
  <si>
    <t>Declora diagonalinė</t>
  </si>
  <si>
    <t>Alliance 328 radialinė</t>
  </si>
  <si>
    <t>Mitas Agriterra 02 170D TL radialinė</t>
  </si>
  <si>
    <t>Michelin radialinė</t>
  </si>
  <si>
    <t>600/50 22.5 ET-50 (tinka vairuojamai ašiai)</t>
  </si>
  <si>
    <t>Alliance 885 radialinė</t>
  </si>
  <si>
    <t>Mitas radialinė</t>
  </si>
  <si>
    <t>Pirelli radialinė</t>
  </si>
  <si>
    <t>Trelleborg AW 305 diagonalinė</t>
  </si>
  <si>
    <t xml:space="preserve">Grąžulas amortizuojamas </t>
  </si>
  <si>
    <t>ZC10ASPC10GPL0</t>
  </si>
  <si>
    <t xml:space="preserve">Grąžulas neamortizuojamas </t>
  </si>
  <si>
    <t>Pagrindas, ašis 306E</t>
  </si>
  <si>
    <t>Prieky/gale LED, šone atšvaitai</t>
  </si>
  <si>
    <t>ZC10ARSSP00000 + ZA10AMRA000000</t>
  </si>
  <si>
    <t xml:space="preserve">Pneumatiniai stabdžiai 2K Haldex su autom. LSV 0,4s + priek. Ašies slėgio vožt. </t>
  </si>
  <si>
    <t>ZC10ASPC100KG</t>
  </si>
  <si>
    <t>Gumos juosta</t>
  </si>
  <si>
    <t>Purvasaugiai + gumos juosta</t>
  </si>
  <si>
    <t>Su gumos juosta</t>
  </si>
  <si>
    <t>Be gumos juostos</t>
  </si>
  <si>
    <t>000023501800 (2vnt)</t>
  </si>
  <si>
    <t>Purvasaugių komplektas 385/425 ratams (ketvirtiniai 1/4) galiniai</t>
  </si>
  <si>
    <t>Purvasaugių komplektas galiniams ratams 1/4 su gumos juosta</t>
  </si>
  <si>
    <t>ZC50PRV700MK00</t>
  </si>
  <si>
    <t>Atsarginio rato laikiklis1</t>
  </si>
  <si>
    <t>Atsarginio rato laikiklis2</t>
  </si>
  <si>
    <t>Atsarginio rato laikiklis3</t>
  </si>
  <si>
    <t>ZC70AHJ0000000 + ZC70SPC30HVI00 + ZC70SPC30HVIJ0 + ZC70HVI0D18000</t>
  </si>
  <si>
    <t>ZI20PHS2K00000 + ZC30ASPC14HS00 + ZI20PHS0HJ0000 + ZI20PS2K0J0000</t>
  </si>
  <si>
    <t>ZP10APS2KHALSV + ZP10APS04JHALD + ZP10APSKHAL0J</t>
  </si>
  <si>
    <t>ZU30ASPC14PSKM +ZC30ASPCTPJLSV</t>
  </si>
  <si>
    <t>ZU40ASPANHS000 + ZN10AHSHJLSV00</t>
  </si>
  <si>
    <t>ZM20ASPCLMI000 + ZM0L0G0MITIP00</t>
  </si>
  <si>
    <t>ZC50ASPC19GPL0</t>
  </si>
  <si>
    <t>ZC50APK600I000 + ZC70APK6000000</t>
  </si>
  <si>
    <t>Pagrindas su mech. koja, ašys 306E, Furhmann bortai</t>
  </si>
  <si>
    <t>ZC70SRAIGE0000 + ZC70SPC30HVI00 (2 vnt.) +ZC70SPC30HVIJ0 (2 vnt.)</t>
  </si>
  <si>
    <t>SPC14M_SRAIGE</t>
  </si>
  <si>
    <t>SPC16M_SRAIGE</t>
  </si>
  <si>
    <t>Pneumatiniai st. 2 konturų Wabco su automatiniu LSV 0,4s.</t>
  </si>
  <si>
    <t>ZC30SPC14PS04V + ZC30SPCBDAT04V (tikslinti normas)</t>
  </si>
  <si>
    <t>Pradinis PIN kodas:</t>
  </si>
  <si>
    <t>Pozicija ir svoris</t>
  </si>
  <si>
    <t xml:space="preserve"> įrašyti</t>
  </si>
  <si>
    <t>R priskiriamos vertės</t>
  </si>
  <si>
    <t>Num to CLC</t>
  </si>
  <si>
    <t>Galutinis PIN kodas</t>
  </si>
  <si>
    <t>V</t>
  </si>
  <si>
    <t>T</t>
  </si>
  <si>
    <t>static</t>
  </si>
  <si>
    <t>pagal pasirinkima</t>
  </si>
  <si>
    <t>sk</t>
  </si>
  <si>
    <t>metai</t>
  </si>
  <si>
    <t>Skaičiavimas</t>
  </si>
  <si>
    <t>L</t>
  </si>
  <si>
    <t>F</t>
  </si>
  <si>
    <t>K</t>
  </si>
  <si>
    <t>G</t>
  </si>
  <si>
    <t>H</t>
  </si>
  <si>
    <t>J</t>
  </si>
  <si>
    <t>suma</t>
  </si>
  <si>
    <t>padalinta suma</t>
  </si>
  <si>
    <t>I</t>
  </si>
  <si>
    <t>M</t>
  </si>
  <si>
    <t>N</t>
  </si>
  <si>
    <t>O</t>
  </si>
  <si>
    <t>Q</t>
  </si>
  <si>
    <t>R</t>
  </si>
  <si>
    <t>S</t>
  </si>
  <si>
    <t>W</t>
  </si>
  <si>
    <t>X</t>
  </si>
  <si>
    <t>Y</t>
  </si>
  <si>
    <t>VIN KODAS</t>
  </si>
  <si>
    <t>Data</t>
  </si>
  <si>
    <t>Vin kodas</t>
  </si>
  <si>
    <t>Sėrijinis Nr.</t>
  </si>
  <si>
    <t>Užsakymo Nr.</t>
  </si>
  <si>
    <t>Lietuva</t>
  </si>
  <si>
    <t>Vokietija</t>
  </si>
  <si>
    <t>Čekija</t>
  </si>
  <si>
    <t>Lenkija</t>
  </si>
  <si>
    <t>Slovakija</t>
  </si>
  <si>
    <t>Katilai</t>
  </si>
  <si>
    <t>Kanistrai</t>
  </si>
  <si>
    <t>NGC</t>
  </si>
  <si>
    <t>Priekabos</t>
  </si>
  <si>
    <t>Numeris</t>
  </si>
  <si>
    <t>Cechas</t>
  </si>
  <si>
    <t>Užsakymo data</t>
  </si>
  <si>
    <t>Pageidaujamo įvykdymo data</t>
  </si>
  <si>
    <t>Patvirtinimo įvykdymo data</t>
  </si>
  <si>
    <t>Gaminys</t>
  </si>
  <si>
    <t>Kiekis</t>
  </si>
  <si>
    <t>Matavimo vienetas</t>
  </si>
  <si>
    <t>Užsakovas</t>
  </si>
  <si>
    <t>Sąs. Kodas</t>
  </si>
  <si>
    <t>-</t>
  </si>
  <si>
    <t>&lt;- default</t>
  </si>
  <si>
    <t>vnt</t>
  </si>
  <si>
    <t>Noras</t>
  </si>
  <si>
    <t>Eil.Nr.</t>
  </si>
  <si>
    <t>Užsakymo pateikimo data</t>
  </si>
  <si>
    <t>ORACLE kodas</t>
  </si>
  <si>
    <t>Priekabos gamyklinis Nr.</t>
  </si>
  <si>
    <t>Priekabos tipas</t>
  </si>
  <si>
    <t>Iki kada pateikti (pardaveju data)</t>
  </si>
  <si>
    <t>Priekabos-Puspriekabes</t>
  </si>
  <si>
    <t>Katilo tipas</t>
  </si>
  <si>
    <t>ŽŪT-</t>
  </si>
  <si>
    <t>Užsakymo numeris</t>
  </si>
  <si>
    <t>mato vnt.</t>
  </si>
  <si>
    <t>Atlikimo data</t>
  </si>
  <si>
    <t>Danija</t>
  </si>
  <si>
    <t>GPP23</t>
  </si>
  <si>
    <t>ZP30PS204AHLSV + ZP30PS204JHALD</t>
  </si>
  <si>
    <t>Hyperlinkui padaryti</t>
  </si>
  <si>
    <t>hyperlinkui</t>
  </si>
  <si>
    <t>hyperlink</t>
  </si>
  <si>
    <t>eksportui</t>
  </si>
  <si>
    <t>sudarymui</t>
  </si>
  <si>
    <t>ZM10AHKSIMH95K</t>
  </si>
  <si>
    <t>JOB</t>
  </si>
  <si>
    <t>Alliance 130</t>
  </si>
  <si>
    <t>0000224900800</t>
  </si>
  <si>
    <t>500/45 22,5 ET0</t>
  </si>
  <si>
    <t>425/65 22.5 ET0 Sailun pada 165k radialinė</t>
  </si>
  <si>
    <t>500/60 22.5 ET0</t>
  </si>
  <si>
    <t>0000224901200</t>
  </si>
  <si>
    <t xml:space="preserve"> N°10</t>
  </si>
  <si>
    <t>425/65 22.5 ET0 Aeolus AGC28 165k TL M+S radialinė</t>
  </si>
  <si>
    <t>Kaip pildyti užsakymą su VIN KODAIS:</t>
  </si>
  <si>
    <t xml:space="preserve">2. "Eksport" mygtukas spaudžiamas norint užregistruoti užsakymą užsakymų registre. Jį reikia spausti tiek komplektuojant naują priekabą, tiek darant pakeitimą. </t>
  </si>
  <si>
    <t>Tentas UK tipo</t>
  </si>
  <si>
    <t>ZC3ATENT0UK000</t>
  </si>
  <si>
    <t>Tentas UK ir aikštelė</t>
  </si>
  <si>
    <t>ZC3ATENT0UK000 + ZE40AA00000000</t>
  </si>
  <si>
    <t>ZC4ATENT0UK000</t>
  </si>
  <si>
    <t>ZC4ATENT0UK000 + ZE40AA00000000</t>
  </si>
  <si>
    <t>ZU3APSWBCAL04S</t>
  </si>
  <si>
    <t>ZU3APSWBCAL04S + ZM0PR0SLV0ZT0W</t>
  </si>
  <si>
    <t>ZC00GRAZ0ATR00</t>
  </si>
  <si>
    <t>ZP10ARS0000000</t>
  </si>
  <si>
    <t>ZP10ARS0000000 + ZA10AMRA000000</t>
  </si>
  <si>
    <t>Rusija</t>
  </si>
  <si>
    <t>Kita šalis</t>
  </si>
  <si>
    <t>Dalys</t>
  </si>
  <si>
    <t>Eil. Nr.</t>
  </si>
  <si>
    <t>Priekabos Nr.</t>
  </si>
  <si>
    <t>Važiuoklės paaukštinimas</t>
  </si>
  <si>
    <t>ZC40VAZ0PAAUK0</t>
  </si>
  <si>
    <t>SPC16M_VAZ_PAAUK</t>
  </si>
  <si>
    <t>Pagrindas, ašys 306E (Fuhrmann bortai ir Umega važiuoklė)</t>
  </si>
  <si>
    <t>Pagrindas, ašys 306E (Fuhrmann bortai ir ADR važ.)</t>
  </si>
  <si>
    <t>ZC5ATENT0UK000</t>
  </si>
  <si>
    <t>ZC5ATENT0UK000 + ZE40AA00000000</t>
  </si>
  <si>
    <t>Tentas, tento konstrukcija</t>
  </si>
  <si>
    <t>Tentas, tento konstrukcija + aikštelė</t>
  </si>
  <si>
    <t>ZI20TENTAS0000</t>
  </si>
  <si>
    <t>((Pardavimų projektų vadovas) vardas, pavardė, parašas, data)</t>
  </si>
  <si>
    <t xml:space="preserve">Užsakymą registravo:  </t>
  </si>
  <si>
    <t>dalys</t>
  </si>
  <si>
    <t>ŽŪT-U9979</t>
  </si>
  <si>
    <t>ŽŪT-U9979P9</t>
  </si>
  <si>
    <t>RAL  9005 (juoda)</t>
  </si>
  <si>
    <t>Purvasaugiai metaliniai kampiniai</t>
  </si>
  <si>
    <t>ZC40PRV0PMK000</t>
  </si>
  <si>
    <t>Purvasaugių komplektas (Galiniams) 600 ratams 1/4</t>
  </si>
  <si>
    <t>Purvasaugių komplektas (Galiniams) 600 ratams 1/4 + metaliniai kampiniai</t>
  </si>
  <si>
    <t>ZB40ASPB16600G + ZC40PRV0PMK000</t>
  </si>
  <si>
    <t>Purvasaugiu komplektas 700 ratams išilginiai +1/4 prieky/gale</t>
  </si>
  <si>
    <t>Pneumatiniai st. 2k HALDEX su auto. LSV + 2x 0,4s</t>
  </si>
  <si>
    <t>ZT50PSWALSV24S</t>
  </si>
  <si>
    <t>Pneumatiniai st. Wabco 2k. su Auto LSV ir 2x 0.4s</t>
  </si>
  <si>
    <t>Pagrindas, ašys 412E (bortai 800+600)</t>
  </si>
  <si>
    <t>RAL2002</t>
  </si>
  <si>
    <t>RAL7043</t>
  </si>
  <si>
    <t xml:space="preserve">3,36 l / 2,16 l </t>
  </si>
  <si>
    <t xml:space="preserve">1,36 l / 0,64 l </t>
  </si>
  <si>
    <t>3,36 l / 2,16 l</t>
  </si>
  <si>
    <t>1,36 l / 2,464 l</t>
  </si>
  <si>
    <t>3,96 l / 2,72 l</t>
  </si>
  <si>
    <t>2 l / 0,68 l</t>
  </si>
  <si>
    <t>2 l / 1,6 l</t>
  </si>
  <si>
    <t xml:space="preserve">9 l </t>
  </si>
  <si>
    <t>4 l / 1 l</t>
  </si>
  <si>
    <t xml:space="preserve">6,88 l </t>
  </si>
  <si>
    <t xml:space="preserve">6,5 l  + bortu norma </t>
  </si>
  <si>
    <t xml:space="preserve">4 l / 1 l </t>
  </si>
  <si>
    <t>7 l / 5 l</t>
  </si>
  <si>
    <t>5 l</t>
  </si>
  <si>
    <t>7 l / 6 l</t>
  </si>
  <si>
    <t xml:space="preserve">14,06 l </t>
  </si>
  <si>
    <t xml:space="preserve">9,31 l </t>
  </si>
  <si>
    <t>10,45 l</t>
  </si>
  <si>
    <t xml:space="preserve">4,54 l </t>
  </si>
  <si>
    <t>9,91 l</t>
  </si>
  <si>
    <t>11,5 l</t>
  </si>
  <si>
    <t>1 l</t>
  </si>
  <si>
    <t>14,625 l</t>
  </si>
  <si>
    <t>7,8 l / 0,625 l</t>
  </si>
  <si>
    <t>14,5 l / 0,1875 l x2 / 1,25 l</t>
  </si>
  <si>
    <t xml:space="preserve">7,85 l </t>
  </si>
  <si>
    <t>14,5 l / 0,1875 l  x 2 /  1,25 l</t>
  </si>
  <si>
    <t>15,255 l</t>
  </si>
  <si>
    <t>2,88 l / 1,6 l</t>
  </si>
  <si>
    <t>18,2 l</t>
  </si>
  <si>
    <t>14,3 l</t>
  </si>
  <si>
    <t>4,192 l</t>
  </si>
  <si>
    <t>9,35 l</t>
  </si>
  <si>
    <t>11,33 l</t>
  </si>
  <si>
    <t>15 l</t>
  </si>
  <si>
    <t>10,3 l</t>
  </si>
  <si>
    <t>15 l / 1,25 l / 0,1875 l x2</t>
  </si>
  <si>
    <t xml:space="preserve">15 l / 1,25 l / 0,1875 l x2 / 0,1875 l </t>
  </si>
  <si>
    <t>18,75 l</t>
  </si>
  <si>
    <t>9,1 l</t>
  </si>
  <si>
    <t xml:space="preserve">5,4 l </t>
  </si>
  <si>
    <t xml:space="preserve">3,8 l </t>
  </si>
  <si>
    <t>8,1 l</t>
  </si>
  <si>
    <t>6,75 l</t>
  </si>
  <si>
    <t>6,75 l / 0,125 l</t>
  </si>
  <si>
    <t>12,628 l</t>
  </si>
  <si>
    <t>5,2163 l</t>
  </si>
  <si>
    <t>5,2213 l</t>
  </si>
  <si>
    <t xml:space="preserve">11,9 l </t>
  </si>
  <si>
    <t>5,4 l</t>
  </si>
  <si>
    <t xml:space="preserve">6,375 l / 0,125 l / 8,53 l / 0,056 l </t>
  </si>
  <si>
    <t xml:space="preserve">6,375 l / 0,125 l / 10,24 l / 0,056 l </t>
  </si>
  <si>
    <t>6,375 l / 0,125 l / 10,24 l / 0,056 l</t>
  </si>
  <si>
    <t>11,33 l / 0,225 l</t>
  </si>
  <si>
    <t>10,5 l</t>
  </si>
  <si>
    <t>8 l</t>
  </si>
  <si>
    <t>9,975 l</t>
  </si>
  <si>
    <t>7,6 l</t>
  </si>
  <si>
    <t>11,4 l</t>
  </si>
  <si>
    <t>9,5 l</t>
  </si>
  <si>
    <t>10,83 l</t>
  </si>
  <si>
    <t>9,025 l</t>
  </si>
  <si>
    <t>9,025 l / 0,075 l</t>
  </si>
  <si>
    <t>6,375 l / 8,53 l / 0,125 l</t>
  </si>
  <si>
    <t>6,005 l</t>
  </si>
  <si>
    <t>6,375 l / 10,24 l / 0,125 l</t>
  </si>
  <si>
    <t>13,6 l</t>
  </si>
  <si>
    <t>4,83 l / 1 l</t>
  </si>
  <si>
    <t>28,025 l</t>
  </si>
  <si>
    <t>8,835 l</t>
  </si>
  <si>
    <t>29,5 l</t>
  </si>
  <si>
    <t>9,3 l</t>
  </si>
  <si>
    <t xml:space="preserve">17,4 l </t>
  </si>
  <si>
    <t>5 l  / 0,63 l</t>
  </si>
  <si>
    <t>0,5 l</t>
  </si>
  <si>
    <t>0,04 l</t>
  </si>
  <si>
    <t xml:space="preserve">0,04 l </t>
  </si>
  <si>
    <t>0,625 l</t>
  </si>
  <si>
    <t>NERA NORMOS</t>
  </si>
  <si>
    <t xml:space="preserve">0,5 l </t>
  </si>
  <si>
    <t xml:space="preserve">1,5 l </t>
  </si>
  <si>
    <t>1,5 l</t>
  </si>
  <si>
    <t>0,25 l</t>
  </si>
  <si>
    <t>0,225 l</t>
  </si>
  <si>
    <t>0,338 l</t>
  </si>
  <si>
    <t>1,6 l</t>
  </si>
  <si>
    <t>ZA20AHJ0000000 + ZU30ASPC14KII0 + ZC30ASPC14KIIJ</t>
  </si>
  <si>
    <t>ZA20AHJ0000000 + ZU40ASPC16HVI0 + ZC10ASPCBHVIJ0</t>
  </si>
  <si>
    <t>ZA20AHJ0000000 + ZU30ASPC14KII0 + ZC30ASPC14KIIJ + ZU40ASPC16HVI0 + ZC10ASPCBHVIJ0</t>
  </si>
  <si>
    <t xml:space="preserve">0,08 l x2 </t>
  </si>
  <si>
    <t>0,0625 l</t>
  </si>
  <si>
    <t>ZB10ASPB1014HJ + ZB30ACILSA0000 (2vnt) + ZM10NAT6D00000 + ZU30ASPC14KII0 + ZC30ASPC14KIIJ</t>
  </si>
  <si>
    <t>ZB10ASPB1014HJ + ZB30ACILSA0000 (2vnt) + ZM10NAT6D00000 + ZU40ASPC16HVI0 + ZC10ASPCBHVIJ0</t>
  </si>
  <si>
    <t>ZB10ASPB1014HJ + ZB30ACILSA0000 (2vnt) + ZM10NAT6D00000 + ZU30ASPC14KII0 + ZC30ASPC14KIIJ + ZU40ASPC16HVI0 + ZC10ASPCBHVIJ0</t>
  </si>
  <si>
    <t>ZB10ASPB1014HJ  +ZB30ACILSA0000 (2vnt) + ZM10NAT6D00000 + ZU40ASPC16HVI0 + ZC10ASPCBHVIJ0</t>
  </si>
  <si>
    <t>ZB10ASPB1014HJ + ZB30ACILSA0000 (2vnt) + ZM10NAT6D00000</t>
  </si>
  <si>
    <t>0,08 l x2</t>
  </si>
  <si>
    <t>ZM0C1214HIDR0M + ZC10AHJ0000000 + ZM0CIL60/350GB (2vnt) + ZM10NAT6D00000</t>
  </si>
  <si>
    <t>ZM0C1214HIDR0M + ZC10AHJ0000000 + ZM0CIL60/350GB (2vnt) + ZM10NAT6D00000 + ZU30ASPC14KII0 + ZC30ASPC14KIIJ</t>
  </si>
  <si>
    <t>ZM0C1214HIDR0M + ZC10AHJ0000000 + ZM0CIL60/350GB (2vnt) + ZM10NAT6D00000 + ZU40ASPC16HVI0 + ZC10ASPCBHVIJ0</t>
  </si>
  <si>
    <t>ZM0C1214HIDR0M + ZC10AHJ0000000 + ZM0CIL60/350GB (2vnt) + ZM10NAT6D00000 + ZU40ASPC16HVI0 + ZC10ASPCBHVIJ0 + ZU30ASPC14KII0 + ZC30ASPC14KIIJ</t>
  </si>
  <si>
    <t>0,031 l x2</t>
  </si>
  <si>
    <t>ZM0C1214HIDR0M + ZC10AHJ0000000 + ZM0CIL60/930GB (2vnt) + ZM10NAT6D00000</t>
  </si>
  <si>
    <t>ZM0C1214HIDR0M + ZC10AHJ0000000 + ZM0CIL60/930GB (2vnt) + ZM10NAT6D00000 + ZU30ASPC14KII0 + ZC30ASPC14KIIJ</t>
  </si>
  <si>
    <t>ZM0C1214HIDR0M + ZC10AHJ0000000 + ZM0CIL60/930GB (2vnt) + ZM10NAT6D00000 + ZU40ASPC16HVI0 + ZC10ASPCBHVIJ0</t>
  </si>
  <si>
    <t>ZM0C1214HIDR0M + ZC10AHJ0000000 + ZM0CIL60/930GB (2vnt) + ZM10NAT6D00000 + ZU40ASPC16HVI0 + ZC10ASPCBHVIJ0 + ZU30ASPC14KII0 + ZC30ASPC14KIIJ</t>
  </si>
  <si>
    <t>0,0625 l x2</t>
  </si>
  <si>
    <t>ZC40HIDR0MEDZ0 + ZC40ASPC16HJ00 + ZM40NAS7D00000 (2vnt) + ZM0CIL60/930GB (2vnt)</t>
  </si>
  <si>
    <t>ZC40HIDR0MEDZ0 + ZC40ASPC16HJ00 + ZM40NAS7D00000 (2vnt) + ZM0CIL60/930GB (2vnt) + ZU40ASPC16KII0 + ZC60ASPC1620KJ</t>
  </si>
  <si>
    <t>ZC40HIDR0MEDZ0 + ZC40ASPC16HJ00 + ZM40NAS7D00000 (2vnt) + ZM0CIL60/930GB (2vnt) + ZU40ASPC16HVI0 + ZC10ASPCBHVIJ0</t>
  </si>
  <si>
    <r>
      <t xml:space="preserve">ZC40HIDR0MEDZ0 + ZC40ASPC16HJ00 + ZM40NAS7D00000 (2vnt) + ZM0CIL60/930GB (2vnt) + ZU40ASPC16KII0 + ZC60ASPC1620KJ + </t>
    </r>
    <r>
      <rPr>
        <sz val="10"/>
        <color indexed="10"/>
        <rFont val="Calibri"/>
        <family val="2"/>
        <charset val="186"/>
      </rPr>
      <t>ZU40ASPC16HVI0</t>
    </r>
    <r>
      <rPr>
        <sz val="10"/>
        <rFont val="Calibri"/>
        <family val="2"/>
        <charset val="186"/>
      </rPr>
      <t xml:space="preserve"> + ZC10ASPCBHVIJ0</t>
    </r>
  </si>
  <si>
    <t>ZC50HIDR000000 + ZC50AHJ0000000 + ZM0CIL60/930GB (2vnt) + ZM0NAT8D000000 (2vnt) + ZCM0STABZ00000 (2vnt) + ZC30ASPC16KII0 + ZC60ASPC1620KJ</t>
  </si>
  <si>
    <t>0,063 l x2 / 0,07 l x2</t>
  </si>
  <si>
    <t>ZC50HIDR000000 + ZC50AHJ0000000 + ZM0CIL60/930GB (2vnt) + ZM0NAT8D000000 (2vnt) + ZCM0STABZ00000 (2vnt)</t>
  </si>
  <si>
    <t>0,0625 l x2 / 0,07 l x2</t>
  </si>
  <si>
    <t>ZC70AHJ0000000 + ZC70SPC30HVI00 + ZC70SPC30HVIJ0</t>
  </si>
  <si>
    <t>ZE50AHJ0000000</t>
  </si>
  <si>
    <t>0,125 l</t>
  </si>
  <si>
    <t>0,08 l</t>
  </si>
  <si>
    <t xml:space="preserve">0,08 l </t>
  </si>
  <si>
    <t>ZC70AHS0000000 + ZC70HSHJ000000</t>
  </si>
  <si>
    <t>0,23 l</t>
  </si>
  <si>
    <t>0,24 l</t>
  </si>
  <si>
    <t>ZU4APSHL0XAL04 + ZM0PR0SLV0ZT0H</t>
  </si>
  <si>
    <t>ZT20APS2K00000 + ZT10APS2K0PJ00</t>
  </si>
  <si>
    <t>ZP30APS2K00000 + ZP50APS2KHJ000</t>
  </si>
  <si>
    <t>ZC30ASPC14HS00 + ZI20HS0HJ00000</t>
  </si>
  <si>
    <t>ZG10APS2KMLSV0 + ZG10APS2KJMLSV</t>
  </si>
  <si>
    <t>ZG10APS2KMLSVW + ZG10APS2KJMLSV</t>
  </si>
  <si>
    <t>ZG10APS2KMLSVW + ZG10APS2KJMLSV + ZG10SLEGV0ZTW0</t>
  </si>
  <si>
    <t>ZU30ASPC14SIH0 + ZC40ASPC1620IJ</t>
  </si>
  <si>
    <t>ZU30ASPC14SIH0+ ZC40ASPC1620IJ</t>
  </si>
  <si>
    <t>ZU30ASPC14SI2K + ZC10ASPATSIJ2K</t>
  </si>
  <si>
    <t>0,1 l</t>
  </si>
  <si>
    <t>0,08  l</t>
  </si>
  <si>
    <t xml:space="preserve">0,125 l </t>
  </si>
  <si>
    <t>0,06 l</t>
  </si>
  <si>
    <t xml:space="preserve">0,1 l </t>
  </si>
  <si>
    <t>ZP30ARSPP00000 + ZA10AMRA000000</t>
  </si>
  <si>
    <t>0.1 l</t>
  </si>
  <si>
    <t>3,44 l</t>
  </si>
  <si>
    <t>4 l</t>
  </si>
  <si>
    <t>6,4 l</t>
  </si>
  <si>
    <t>2,9 l</t>
  </si>
  <si>
    <t xml:space="preserve">2,3 l </t>
  </si>
  <si>
    <t>2,4 l</t>
  </si>
  <si>
    <t>4,8 l</t>
  </si>
  <si>
    <t>2,8 l</t>
  </si>
  <si>
    <t xml:space="preserve">5,6 l </t>
  </si>
  <si>
    <t>4,48 l</t>
  </si>
  <si>
    <t>3,2 l</t>
  </si>
  <si>
    <t>2 l</t>
  </si>
  <si>
    <t>6,1 l</t>
  </si>
  <si>
    <t>2,7 l</t>
  </si>
  <si>
    <t>3 l</t>
  </si>
  <si>
    <t xml:space="preserve">2,9 l </t>
  </si>
  <si>
    <t>3,63 l</t>
  </si>
  <si>
    <t>3,4 l</t>
  </si>
  <si>
    <t>4,5 l</t>
  </si>
  <si>
    <t>4,36 l</t>
  </si>
  <si>
    <t>2,5 l</t>
  </si>
  <si>
    <t>ZAB30TENT00000 + ZE40AA00000000</t>
  </si>
  <si>
    <t>0,8 l</t>
  </si>
  <si>
    <t xml:space="preserve">1 l </t>
  </si>
  <si>
    <t xml:space="preserve">0,8 l </t>
  </si>
  <si>
    <t xml:space="preserve">0,15 l </t>
  </si>
  <si>
    <t>0,031 l</t>
  </si>
  <si>
    <t>1,72 l</t>
  </si>
  <si>
    <t>0,875 l</t>
  </si>
  <si>
    <t>1,848 l</t>
  </si>
  <si>
    <t>0,975 l</t>
  </si>
  <si>
    <t>ZC70ATA0000000</t>
  </si>
  <si>
    <t xml:space="preserve">1,25 l </t>
  </si>
  <si>
    <t>1,51 l</t>
  </si>
  <si>
    <t>1,25 l</t>
  </si>
  <si>
    <t xml:space="preserve">2 l </t>
  </si>
  <si>
    <t>1,68 l</t>
  </si>
  <si>
    <t>ZC40AZIBLEDSN0 + 000025404800</t>
  </si>
  <si>
    <t>ZP10AZIBDI0D00</t>
  </si>
  <si>
    <t>ZP50AZIB000000</t>
  </si>
  <si>
    <r>
      <t xml:space="preserve">ZM20ASPCLMI000 + ZM0L0G0MITIP00 + </t>
    </r>
    <r>
      <rPr>
        <sz val="11"/>
        <color rgb="FFFF0000"/>
        <rFont val="Times New Roman"/>
        <family val="1"/>
        <charset val="186"/>
      </rPr>
      <t>000073094400</t>
    </r>
    <r>
      <rPr>
        <sz val="11"/>
        <color indexed="8"/>
        <rFont val="Times New Roman"/>
        <family val="1"/>
        <charset val="186"/>
      </rPr>
      <t xml:space="preserve"> (2vnt.)</t>
    </r>
  </si>
  <si>
    <t>ZP50AZEN000000 + ZM0L0G0K0NESK0</t>
  </si>
  <si>
    <t>0,12 l</t>
  </si>
  <si>
    <t>0,12 l x2</t>
  </si>
  <si>
    <t xml:space="preserve">0,3 l </t>
  </si>
  <si>
    <t>0,3 l</t>
  </si>
  <si>
    <t>0,113 l</t>
  </si>
  <si>
    <t>0,15 l</t>
  </si>
  <si>
    <t>Pagrindas CINKUOTU RĖMU su 408E ašimi</t>
  </si>
  <si>
    <t>Pagrindas CINKUOTU RĖMU su 406x120; 412S</t>
  </si>
  <si>
    <t>ZC50ASPC19GPLC</t>
  </si>
  <si>
    <t>Purvasaugių komplektas 600 ratams išilginiai (ant rėmo)</t>
  </si>
  <si>
    <t>Purvasaugių komplektas 700 ratams išilginiai (ant rėmo)</t>
  </si>
  <si>
    <t>Purvasaugiai 700 metaliniai kampiniai (ant kėbulo)</t>
  </si>
  <si>
    <t>Pursaugių komsplektas 600 ratams išilginiai (ant kėbulo)</t>
  </si>
  <si>
    <t>Pursaugių komsplektas 700 ratams išilginiai (ant kėbulo)</t>
  </si>
  <si>
    <t>ZC70APK600I000</t>
  </si>
  <si>
    <t>ZC70APK700I000</t>
  </si>
  <si>
    <t>Lipdukai Daniški + MItip logo (prisukamas) + AXIMA</t>
  </si>
  <si>
    <t>Lipdukai Daniški + MItip logo (prisukamas)</t>
  </si>
  <si>
    <t>Purvasaugių komplektas 600 ratams metaliniai istisiniai (ant remo) + 1/4 prieky/gale</t>
  </si>
  <si>
    <t xml:space="preserve"> Galinės sklendės latakas CINKUOTAS</t>
  </si>
  <si>
    <t>ZC40LATAK0ZN0</t>
  </si>
  <si>
    <t xml:space="preserve">Pagrindas, ašys 408E (bortai Furhmann) </t>
  </si>
  <si>
    <t xml:space="preserve">Pagrindas, ašys 408E (bortai Pronar) </t>
  </si>
  <si>
    <t>GPP23_SRAIGES_PAPILDOMI</t>
  </si>
  <si>
    <t>ZI20PKILPA0UM0</t>
  </si>
  <si>
    <r>
      <t xml:space="preserve">ZI20TENTAS0000 + </t>
    </r>
    <r>
      <rPr>
        <sz val="11"/>
        <color rgb="FFFF0000"/>
        <rFont val="Times New Roman"/>
        <family val="1"/>
        <charset val="186"/>
      </rPr>
      <t>ZI20AISTELE000</t>
    </r>
  </si>
  <si>
    <t>ZI20AISTELE000</t>
  </si>
  <si>
    <t>Pneumatiniai st. 2 konturų Wabco su auto LSV 2X0,4s.; 40L+60L res</t>
  </si>
  <si>
    <t>ZABC1214REMAS0 + ZM1VAZKC2135H1 + ZA30AP0K00000 + 23109200 (40 vnt)</t>
  </si>
  <si>
    <t>ZABC12/14REMBG + ZA30AP0K00000 + 23109200 (40 vnt)</t>
  </si>
  <si>
    <t>NĖRA NORMŲ + 23109200 (40 vnt)</t>
  </si>
  <si>
    <t>ZABC12/14REMAS + ZB30KB0AP00000 + ZB30V700000000 + 23109200 (40 vnt)</t>
  </si>
  <si>
    <t>ZABC12/14REMAS + ZB30KB0AP0HARD + 23109200 (40 vnt)</t>
  </si>
  <si>
    <t>ZB40ASPB16PL00 + 23109200 (40 vnt)</t>
  </si>
  <si>
    <t>ZC10RV0PL00000 + ZD10KEB0000000  + 23109200 (40 vnt)</t>
  </si>
  <si>
    <t>ZD10RV0BG00000 + ZD10KEB0000000  + 23109200 (40 vnt)</t>
  </si>
  <si>
    <t>ZD20REMAS00000 + ZD20KEBULAS000 + 23109200 (40 vnt)</t>
  </si>
  <si>
    <t>ZT20ASPT5TCF00 + 23109401 (20vnt)</t>
  </si>
  <si>
    <t>ZT3PAGRINDAS01 + 23109200 (40 vnt)</t>
  </si>
  <si>
    <t>ZT3PAGRINDAS02 + 23109200 (40 vnt)</t>
  </si>
  <si>
    <t>ZT40ASPT12PLF0  + 23109200 (40 vnt)</t>
  </si>
  <si>
    <t>ZT40ASPT12PLP0 + 23109200 (40 vnt)</t>
  </si>
  <si>
    <t>ZP30KEB0KAISC0+ZT60ASPT16PLR0+ ZT60PLATF00000 + ZP50RANK00000K + ZP60B0RT000000 + ZT50ATL0KP4LPT + ZT50BAMP0ZIB00 + ZM0HC0ATR01100 + 23109200 (40 vnt)</t>
  </si>
  <si>
    <t>ZI20GSRAIG0PAD + ZI20GSRAIGEHJ0</t>
  </si>
  <si>
    <t xml:space="preserve">Iškrovimo sraigė </t>
  </si>
  <si>
    <t>ZI20GSRAIGE000 + JUNGTYS</t>
  </si>
  <si>
    <t xml:space="preserve">Galinis bortas + horizontalus kratytuvas </t>
  </si>
  <si>
    <t>ZI20APSWALSV24</t>
  </si>
  <si>
    <t>Viršborčiai 800 (perforuoti)</t>
  </si>
  <si>
    <t>ZC40SPC16MV800</t>
  </si>
  <si>
    <t>Ratai:</t>
  </si>
  <si>
    <t>Oracle kodas</t>
  </si>
  <si>
    <t>N10</t>
  </si>
  <si>
    <t xml:space="preserve">Skylių skaičius </t>
  </si>
  <si>
    <t>UHF08_RATAI2_ISMATAVIMAI</t>
  </si>
  <si>
    <t>UHF10_RATAI2_ISMATAVIMAI</t>
  </si>
  <si>
    <t>SPA14_RATAI2_ISMATAVIMAI</t>
  </si>
  <si>
    <t>SPA16_RATAI2_ISMATAVIMAI</t>
  </si>
  <si>
    <t>SPB10_RATAI2_ISMATAVIMAI</t>
  </si>
  <si>
    <t>SPB12_RATAI2_ISMATAVIMAI</t>
  </si>
  <si>
    <t>SPB14_RATAI2_ISMATAVIMAI</t>
  </si>
  <si>
    <t>SPB16_RATAI2_ISMATAVIMAI</t>
  </si>
  <si>
    <t>SPBR14_RATAI2_ISMATAVIMAI</t>
  </si>
  <si>
    <t>SPC12_RATAI2_ISMATAVIMAI</t>
  </si>
  <si>
    <t>SPC10_RATAI2_ISMATAVIMAI</t>
  </si>
  <si>
    <t>SPC14_RATAI2_ISMATAVIMAI</t>
  </si>
  <si>
    <t>SPC19_RATAI2_ISMATAVIMAI</t>
  </si>
  <si>
    <t>SPC20_RATAI2_ISMATAVIMAI</t>
  </si>
  <si>
    <t>SPC30_RATAI2_ISMATAVIMAI</t>
  </si>
  <si>
    <t>SPD12_RATAI2_ISMATAVIMAI</t>
  </si>
  <si>
    <t>SPD16_RATAI2_ISMATAVIMAI</t>
  </si>
  <si>
    <t>SPE14_RATAI2_ISMATAVIMAI</t>
  </si>
  <si>
    <t>SPE16_RATAI2_ISMATAVIMAI</t>
  </si>
  <si>
    <t>SPE19_RATAI2_ISMATAVIMAI</t>
  </si>
  <si>
    <t>SPT5_RATAI2_ISMATAVIMAI</t>
  </si>
  <si>
    <t>SPT10_RATAI2_ISMATAVIMAI</t>
  </si>
  <si>
    <t>SPT12_RATAI2_ISMATAVIMAI</t>
  </si>
  <si>
    <t>SPT14_RATAI2_ISMATAVIMAI</t>
  </si>
  <si>
    <t>SPT16_RATAI2_ISMATAVIMAI</t>
  </si>
  <si>
    <t>PI20_RATAI2_ISMATAVIMAI</t>
  </si>
  <si>
    <t>GPP23_RATAI2_ISMATAVIMAI</t>
  </si>
  <si>
    <t>SPS14_RATAI2_ISMATAVIMAI</t>
  </si>
  <si>
    <t>SPP6_RATAI2_ISMATAVIMAI</t>
  </si>
  <si>
    <t>SPP8_RATAI2_ISMATAVIMAI</t>
  </si>
  <si>
    <t>SPP10_RATAI2_ISMATAVIMAI</t>
  </si>
  <si>
    <t>SPP12_RATAI2_ISMATAVIMAI</t>
  </si>
  <si>
    <t>SPP14_RATAI2_ISMATAVIMAI</t>
  </si>
  <si>
    <t>SPP16_RATAI2_ISMATAVIMAI</t>
  </si>
  <si>
    <t>Užfiksuota komplektacija</t>
  </si>
  <si>
    <t>Dabartinė komplektacija</t>
  </si>
  <si>
    <t>ZU30ASPC14SI2K + 000023705201</t>
  </si>
  <si>
    <t>385/65 22.5 ET0 Pirelli radialinė</t>
  </si>
  <si>
    <t>425/65 22.5 ET0 Double Star radialinė</t>
  </si>
  <si>
    <t>425/65 22.5 ET0 RoadShine RS609 radialinė</t>
  </si>
  <si>
    <t>425/65 22.5 ET0 Firestone TSP3000 165k radialinė</t>
  </si>
  <si>
    <t>500/45 22.5 ET0 Declora diagonalinė</t>
  </si>
  <si>
    <t>Ratų gamintojai 1</t>
  </si>
  <si>
    <t>Ratų gamintojai 2</t>
  </si>
  <si>
    <t>Ratų gamintojai 3</t>
  </si>
  <si>
    <t>SPA12_500_GAMINTOJAI</t>
  </si>
  <si>
    <t>SPA12_550_GAMINTOJAI</t>
  </si>
  <si>
    <t>SPA12_RATAI2_ISMATAVIMAI</t>
  </si>
  <si>
    <t>Koduotė oraclo kodo suradimui</t>
  </si>
  <si>
    <t>SPA12_425_GAMINTOJAI</t>
  </si>
  <si>
    <t>Dabartine komplektacija</t>
  </si>
  <si>
    <t>SPT3.5_RATAI2_ISMATAVIMAI</t>
  </si>
  <si>
    <t>UHF08_400_GAMINTOJAI</t>
  </si>
  <si>
    <t>Galimi skirtingi ratų matmenys</t>
  </si>
  <si>
    <t>UHF10_400_GAMINTOJAI</t>
  </si>
  <si>
    <t>UHF10_520_GAMINTOJAI</t>
  </si>
  <si>
    <t>SPA14_425_GAMINTOJAI</t>
  </si>
  <si>
    <t>SPA14_500_GAMINTOJAI</t>
  </si>
  <si>
    <t>SPA16_600_50_ETO20_GAMINTOJAI</t>
  </si>
  <si>
    <t>SPA16_600_55_ETO50_GAMINTOJAI</t>
  </si>
  <si>
    <t>SPA16_600_55_ETO20_GAMINTOJAI</t>
  </si>
  <si>
    <t>Ratų gamintojai 4</t>
  </si>
  <si>
    <t>SPA16_600_50_ETO50_GAMINTOJAI</t>
  </si>
  <si>
    <t>SPB10_425_GAMINTOJAI</t>
  </si>
  <si>
    <t>SPB10_500_GAMINTOJAI</t>
  </si>
  <si>
    <t>SPB10_550_GAMINTOJAI</t>
  </si>
  <si>
    <t>SPB12_425_GAMINTOJAI</t>
  </si>
  <si>
    <t>SPB12_500_GAMINTOJAI</t>
  </si>
  <si>
    <t>SPB12_550_GAMINTOJAI</t>
  </si>
  <si>
    <t>SPB14_425_GAMINTOJAI</t>
  </si>
  <si>
    <t>SPB14_500_GAMINTOJAI</t>
  </si>
  <si>
    <t>SPB14_550_GAMINTOJAI</t>
  </si>
  <si>
    <t>SPBR14_425_GAMINTOJAI</t>
  </si>
  <si>
    <t>SPBR14_550_GAMINTOJAI</t>
  </si>
  <si>
    <t>SPB16_600_50_ETO20_GAMINTOJAI</t>
  </si>
  <si>
    <t>SPB16_600_55_ETO20_GAMINTOJAI</t>
  </si>
  <si>
    <t>SPB16_600_50_ETO50_GAMINTOJAI</t>
  </si>
  <si>
    <t>SPB16_600_55_ETO50_GAMINTOJAI</t>
  </si>
  <si>
    <t>SPC10_425_GAMINTOJAI</t>
  </si>
  <si>
    <t>SPC10_500_GAMINTOJAI</t>
  </si>
  <si>
    <t>SPC10_550_GAMINTOJAI</t>
  </si>
  <si>
    <t>SPC12_425_GAMINTOJAI</t>
  </si>
  <si>
    <t>SPC12_500_GAMINTOJAI</t>
  </si>
  <si>
    <t>SPC12_550_GAMINTOJAI</t>
  </si>
  <si>
    <t>SPC14_425_GAMINTOJAI</t>
  </si>
  <si>
    <t>SPC14_500_45_GAMINTOJAI</t>
  </si>
  <si>
    <t>SPC14_500_60_GAMINTOJAI</t>
  </si>
  <si>
    <t>SPC14_550_GAMINTOJAI</t>
  </si>
  <si>
    <t>SPC16_600_50_GAMINTOJAI</t>
  </si>
  <si>
    <t>SPC16_600_55_GAMINTOJAI</t>
  </si>
  <si>
    <t>SPC16_600_50_ET50_GAMINTOJAI</t>
  </si>
  <si>
    <t>SPC16_600_55_ET50_GAMINTOJAI</t>
  </si>
  <si>
    <t>SPC19_560_GAMINTOJAI</t>
  </si>
  <si>
    <t>SPC19_600_50_GAMINTOJAI</t>
  </si>
  <si>
    <t>SPC19_600_55_GAMINTOJAI</t>
  </si>
  <si>
    <t>SPC19_700_50_GAMINTOJAI</t>
  </si>
  <si>
    <t>SPC20_560_GAMINTOJAI</t>
  </si>
  <si>
    <t>SPD12_560_GAMINTOJAI</t>
  </si>
  <si>
    <t>SPD16_600_GAMINTOJAI</t>
  </si>
  <si>
    <t>SPE14_425_GAMINTOJAI</t>
  </si>
  <si>
    <t>SPE16_560_GAMINTOJAI</t>
  </si>
  <si>
    <t>SPE16_600_50_GAMINTOJAI</t>
  </si>
  <si>
    <t>Naujas kodas</t>
  </si>
  <si>
    <t>SPE19_560_GAMINTOJAI</t>
  </si>
  <si>
    <t>SPE19_600_50_GAMINTOJAI</t>
  </si>
  <si>
    <t>SPE19_600_55_22_GAMINTOJAI</t>
  </si>
  <si>
    <t>SPE19_600_55_26_GAMINTOJAI</t>
  </si>
  <si>
    <t>SPE19_700_GAMINTOJAI</t>
  </si>
  <si>
    <t>SPT3.5_11_80_GAMINTOJAI</t>
  </si>
  <si>
    <t>11.5/80-15.3 ET0</t>
  </si>
  <si>
    <t>SPT5_11_80_GAMINTOJAI</t>
  </si>
  <si>
    <t>SPT5_400_60_GAMINTOJAI</t>
  </si>
  <si>
    <t>SPT10_385_GAMINTOJAI</t>
  </si>
  <si>
    <t>SPT10_425_GAMINTOJAI</t>
  </si>
  <si>
    <t>SPT12_385_GAMINTOJAI</t>
  </si>
  <si>
    <t>SPT12_425_GAMINTOJAI</t>
  </si>
  <si>
    <t>SPT14_425_GAMINTOJAI</t>
  </si>
  <si>
    <t>SPT14_500_45_GAMINTOJAI</t>
  </si>
  <si>
    <t>SPT14_500_60_GAMINTOJAI</t>
  </si>
  <si>
    <t>SPT16_425_GAMINTOJAI</t>
  </si>
  <si>
    <t>SPT16_500_GAMINTOJAI</t>
  </si>
  <si>
    <t>SPT16_560_GAMINTOJAI</t>
  </si>
  <si>
    <t>14/65 16 ET0</t>
  </si>
  <si>
    <t>SPP6_11_GAMINTOJAI</t>
  </si>
  <si>
    <t>SPP6_14_GAMINTOJAI</t>
  </si>
  <si>
    <t>SPP6_15_GAMINTOJAI</t>
  </si>
  <si>
    <t>SPP6_360_GAMINTOJAI</t>
  </si>
  <si>
    <t>SPP6_400_GAMINTOJAI</t>
  </si>
  <si>
    <t>15/55-17 ET0</t>
  </si>
  <si>
    <t>SPP8_11_GAMINTOJAI</t>
  </si>
  <si>
    <t>SPP8_14_GAMINTOJAI</t>
  </si>
  <si>
    <t>SPP8_15_GAMINTOJAI</t>
  </si>
  <si>
    <t>SPP8_360_GAMINTOJAI</t>
  </si>
  <si>
    <t>SPP8_400_GAMINTOJAI</t>
  </si>
  <si>
    <t>SPP10_385_GAMINTOJAI</t>
  </si>
  <si>
    <t>SPP10_425_GAMINTOJAI</t>
  </si>
  <si>
    <t>SPP12_385_GAMINTOJAI</t>
  </si>
  <si>
    <t>SPP12_425_GAMINTOJAI</t>
  </si>
  <si>
    <t>SPP14_385_GAMINTOJAI</t>
  </si>
  <si>
    <t>SPP14_425_GAMINTOJAI</t>
  </si>
  <si>
    <t>SPP14_550_GAMINTOJAI</t>
  </si>
  <si>
    <t>SPP16_385_GAMINTOJAI</t>
  </si>
  <si>
    <t>SPP16_425_GAMINTOJAI</t>
  </si>
  <si>
    <t>PI20_600_GAMINTOJAI</t>
  </si>
  <si>
    <t>PI20_700_GAMINTOJAI</t>
  </si>
  <si>
    <t>PI20_710_GAMINTOJAI</t>
  </si>
  <si>
    <t>GPP23_650_GAMINTOJAI</t>
  </si>
  <si>
    <t>GPP23_700_GAMINTOJAI</t>
  </si>
  <si>
    <t>GPP23_710_45_GAMINTOJAI</t>
  </si>
  <si>
    <t>GPP23_710_50_GAMINTOJAI</t>
  </si>
  <si>
    <t>710/50 26.5 ET-50</t>
  </si>
  <si>
    <t>500/50 17 ET-100</t>
  </si>
  <si>
    <t>SPS14_400_GAMINTOJAI</t>
  </si>
  <si>
    <t>SPS14_500_GAMINTOJAI</t>
  </si>
  <si>
    <t>Ratų modeliai (eilutėmis)</t>
  </si>
  <si>
    <t>Ratų modeliai, kad po 1 pasirinkimą būtų</t>
  </si>
  <si>
    <t>600/50 22.5 ET0</t>
  </si>
  <si>
    <t>600/50 22.5 ET-50</t>
  </si>
  <si>
    <t>Alliance 327</t>
  </si>
  <si>
    <t>SPA12_560_GAMINTOJAI</t>
  </si>
  <si>
    <t>Ratų gamintojai 5</t>
  </si>
  <si>
    <t>SPA14_506_GAMINTOJAI</t>
  </si>
  <si>
    <t>SPB12_560_GAMINTOJAI</t>
  </si>
  <si>
    <t>SPB14_560_GAMINTOJAI</t>
  </si>
  <si>
    <t>SPBR14_560_GAMINTOJAI</t>
  </si>
  <si>
    <t>SPC10_560_GAMINTOJAI</t>
  </si>
  <si>
    <t>SPC12_560_GAMINTOJAI</t>
  </si>
  <si>
    <t>SPC14_560_GAMINTOJAI</t>
  </si>
  <si>
    <t>SPC16_600_55_26.5_GAMINTOJAI</t>
  </si>
  <si>
    <t>Ratų gamintojai 6</t>
  </si>
  <si>
    <t>SPC20_600_50_20_GAMINTOJAI</t>
  </si>
  <si>
    <t>SPC20_600_50_50_GAMINTOJAI</t>
  </si>
  <si>
    <t>SPC20_600_55_20_GAMINTOJAI</t>
  </si>
  <si>
    <t>SPC20_600_55_50_GAMINTOJAI</t>
  </si>
  <si>
    <t>SPC20_700_50_GAMINTOJAI</t>
  </si>
  <si>
    <t>SPC30_600_55_22.5_GAMINTOJAI</t>
  </si>
  <si>
    <t>SPC30_600_55_26.5_GAMINTOJAI</t>
  </si>
  <si>
    <t>SPC30_700_50_22.5_GAMINTOJAI</t>
  </si>
  <si>
    <t>SPC30_700_50_26.5_GAMINTOJAI</t>
  </si>
  <si>
    <t>SPC30_710_50_26.5_GAMINTOJAI</t>
  </si>
  <si>
    <t>SPE14_500_60_GAMINTOJAI</t>
  </si>
  <si>
    <t>SPE14_550_45_GAMINTOJAI</t>
  </si>
  <si>
    <t>SPE14_560_45_GAMINTOJAI</t>
  </si>
  <si>
    <t>SPE16_600_55_22.5_GAMINTOJAI</t>
  </si>
  <si>
    <t>SPE16_600_55_26.5_GAMINTOJAI</t>
  </si>
  <si>
    <t>SPT10_560_GAMINTOJAI</t>
  </si>
  <si>
    <t>SPT12_560_GAMINTOJAI</t>
  </si>
  <si>
    <t>SPT14_560_GAMINTOJAI</t>
  </si>
  <si>
    <t>SPT14_600_GAMINTOJAI</t>
  </si>
  <si>
    <t>SPP10_560_GAMINTOJAI</t>
  </si>
  <si>
    <t>SPP12_560_GAMINTOJAI</t>
  </si>
  <si>
    <t>SPP14_560_GAMINTOJAI</t>
  </si>
  <si>
    <t>SPP16_560_GAMINTOJAI</t>
  </si>
  <si>
    <t>SPP16_550_GAMINTOJAI</t>
  </si>
  <si>
    <t>GPP23_600_55_26.5_ET0_GAMINTOJAI</t>
  </si>
  <si>
    <t>GPP23_600_55_26.5_E50_GAMINTOJAI</t>
  </si>
  <si>
    <t>SPA16 600/55 22.5 ET-50 (tinka vairuojamai ašiai)</t>
  </si>
  <si>
    <t>SPA16 600/50 22.5 ET-50 (tinka vairuojamai ašiai)</t>
  </si>
  <si>
    <t>SPC10 425/65 22.5 ET0</t>
  </si>
  <si>
    <t>UHF10 400/60 15.5 ET0</t>
  </si>
  <si>
    <t>SPA12 425/65 22.5 ET0</t>
  </si>
  <si>
    <t>SPA12 500/45 22.5 ET0</t>
  </si>
  <si>
    <t>SPA12 550/45 22.5 ET0</t>
  </si>
  <si>
    <t>SPA12 560/45 22.5 ET0</t>
  </si>
  <si>
    <t>SPA14 425/65 22.5 ET0</t>
  </si>
  <si>
    <t>SPA14 500/45 22.5 ET0</t>
  </si>
  <si>
    <t>SPA14 550/45 22.5 ET0</t>
  </si>
  <si>
    <t>SPA14 560/45 22.5 ET0</t>
  </si>
  <si>
    <t>SPA16 600/50 22.5 ET-20</t>
  </si>
  <si>
    <t>SPA16 600/55 22.5 ET-20</t>
  </si>
  <si>
    <t>SPB10 425/65 22.5 ET0</t>
  </si>
  <si>
    <t>SPB10 500/45 22.5 ET0</t>
  </si>
  <si>
    <t>SPB10 550/45 22.5 ET0</t>
  </si>
  <si>
    <t>SPB12 425/65 22.5 ET0</t>
  </si>
  <si>
    <t>SPB12 500/45 22.5 ET0</t>
  </si>
  <si>
    <t>SPB12 550/45 22.5 ET0</t>
  </si>
  <si>
    <t>SPB12 560/45 22.5 ET0</t>
  </si>
  <si>
    <t>SPB14 425/65 22.5 ET0</t>
  </si>
  <si>
    <t>SPB14 500/45 22.5 ET0</t>
  </si>
  <si>
    <t>SPB14 550/45 22.5 ET0</t>
  </si>
  <si>
    <t>SPB14 560/45 22.5 ET0</t>
  </si>
  <si>
    <t>SPB-R14 425/65 22.5 ET0</t>
  </si>
  <si>
    <t>SPB-R14 550/45 22.5 ET0</t>
  </si>
  <si>
    <t>SPB-R14 560/45 22.5 ET0</t>
  </si>
  <si>
    <t>SPB16 600/50 22.5 ET-20</t>
  </si>
  <si>
    <t>SPB16 600/55 22.5 ET-20</t>
  </si>
  <si>
    <t>SPB16 600/50 22.5 ET-50 (tinka vairuojamai ašiai)</t>
  </si>
  <si>
    <t>SPB16 600/55 22.5 ET-50 (tinka vairuojamai ašiai)</t>
  </si>
  <si>
    <t>SPC10 500/45 22.5 ET0</t>
  </si>
  <si>
    <t>SPC10 550/45 22.5 ET0</t>
  </si>
  <si>
    <t>SPC10 560/45 22.5 ET0</t>
  </si>
  <si>
    <t>SPC12 425/65 22.5 ET0</t>
  </si>
  <si>
    <t>SPC12 500/45 22.5 ET0</t>
  </si>
  <si>
    <t>SPC12 550/45 22.5 ET0</t>
  </si>
  <si>
    <t>SPC12 560/45 22.5 ET0</t>
  </si>
  <si>
    <t>SPC30 600/55 22.5 ET-20</t>
  </si>
  <si>
    <t>SPC30 600/55 26.5 ET-50</t>
  </si>
  <si>
    <t>SPC30 700/50 22.5 ET-100</t>
  </si>
  <si>
    <t>SPC30 700/50 26.5 ET-100</t>
  </si>
  <si>
    <t>SPC30 710/50 26.5 ET-100</t>
  </si>
  <si>
    <t>SPE14 425/65 22.5 ET0</t>
  </si>
  <si>
    <t>SPE14 500/60 22.5 ET0</t>
  </si>
  <si>
    <t>SPE14 550/45 22.5 ET0</t>
  </si>
  <si>
    <t>SPE14 560/45 22.5 ET0</t>
  </si>
  <si>
    <t>SPE16 560/45 22.5 ET0</t>
  </si>
  <si>
    <t>SPE16 600/50 22.5 ET-20</t>
  </si>
  <si>
    <t>SPE16 600/55 22.5 ET-20</t>
  </si>
  <si>
    <t>SPE16 600/55 26.5 ET-50</t>
  </si>
  <si>
    <t>SPE16 700/50 22.5 ET-100</t>
  </si>
  <si>
    <t>SPE19 560/45 22.5 ET0</t>
  </si>
  <si>
    <t>SPE19 600/50 26.5 ET-50</t>
  </si>
  <si>
    <t>SPE19 600/55 22.5 ET-20</t>
  </si>
  <si>
    <t>SPE19 600/55 26.5 ET-50</t>
  </si>
  <si>
    <t>SPE19 700/40 22.5 ET-100</t>
  </si>
  <si>
    <t>SPT5 11.5/80-15.3 ET0</t>
  </si>
  <si>
    <t>SPT5 400/60 15.5 ET0</t>
  </si>
  <si>
    <t>SPT10 385/65 22.5 ET0</t>
  </si>
  <si>
    <t>SPT10 425/65 22.5 ET0</t>
  </si>
  <si>
    <t>SPT12 385/65 22.5 ET0</t>
  </si>
  <si>
    <t>SPT12 425/65 22.5 ET0</t>
  </si>
  <si>
    <t>SPT12 560/45 22.5 ET0</t>
  </si>
  <si>
    <t>SPT14U 425/65 22.5 ET0</t>
  </si>
  <si>
    <t>SPT14U 500/45 22.5 ET0</t>
  </si>
  <si>
    <t>SPT14U 500/60 22.5 ET0</t>
  </si>
  <si>
    <t>SPT14U 560/45 22.5 ET0</t>
  </si>
  <si>
    <t>SPT14U 600/50 22.5 ET0</t>
  </si>
  <si>
    <t>SPT16U 425/65 22.5 ET0</t>
  </si>
  <si>
    <t>SPT16U 500/60 22,5 ET0</t>
  </si>
  <si>
    <t>SPT16U 560/45 22.5 ET0</t>
  </si>
  <si>
    <t>SPP6 11.5/80-15.3 ET0</t>
  </si>
  <si>
    <t>SPP6 14/65 16 ET0</t>
  </si>
  <si>
    <t>SPP6 15/55-17 ET0</t>
  </si>
  <si>
    <t>SPP6 360/65-16 ET0</t>
  </si>
  <si>
    <t>SPP6 400/60 15.5 ET0</t>
  </si>
  <si>
    <t>SPP8 11.5/80-15.3 ET0</t>
  </si>
  <si>
    <t>SPP8 14/65 16 ET0</t>
  </si>
  <si>
    <t>SPP8 15/55-17 ET0</t>
  </si>
  <si>
    <t>SPP8 360/65-16 ET0</t>
  </si>
  <si>
    <t>SPP8 400/60 15.5 ET0</t>
  </si>
  <si>
    <t>SPP10 385/65 22.5 ET0</t>
  </si>
  <si>
    <t>SPP10 425/65 22.5 ET0</t>
  </si>
  <si>
    <t>SPP12 385/65 22.5 ET0</t>
  </si>
  <si>
    <t>SPP12 425/65 22.5 ET0</t>
  </si>
  <si>
    <t>SPP14U 385/65 22.5 ET0</t>
  </si>
  <si>
    <t>SPP14U 425/65 22.5 ET0</t>
  </si>
  <si>
    <t>SPP14U 550/45 22.5 ET-50</t>
  </si>
  <si>
    <t>SPP16U 385/65 22.5 ET0</t>
  </si>
  <si>
    <t>SPP16U 425/65 22.5 ET0</t>
  </si>
  <si>
    <t>SPP16U 550/45 22.5 ET-50</t>
  </si>
  <si>
    <t>GPP23(UW24) 600/55 26.5 ET0</t>
  </si>
  <si>
    <t>GPP23(UW24) 600/55 26.5 ET-50</t>
  </si>
  <si>
    <t>GPP23(UW24) 650/55 26.5 ET0</t>
  </si>
  <si>
    <t>GPP23(UW24) 700/50 26.5 ET-50</t>
  </si>
  <si>
    <t>GPP23(UW24) 710/45 26.5 ET-50</t>
  </si>
  <si>
    <t>GPP23(UW24) 710/50 26.5 ET-50</t>
  </si>
  <si>
    <t>SPS14 400/60 15.5 ET-50</t>
  </si>
  <si>
    <t>SPS14 500/50 17 ET-100</t>
  </si>
  <si>
    <t>SPA14_550_GAMINTOJAI</t>
  </si>
  <si>
    <t>Ratų apkrova / indeksas</t>
  </si>
  <si>
    <t>Alliance 380</t>
  </si>
  <si>
    <t>SPT3,5 11.5/80-15.3 ET0</t>
  </si>
  <si>
    <t>2900 : 145 A8</t>
  </si>
  <si>
    <t>Westlake AT557</t>
  </si>
  <si>
    <t>5100 : 165K</t>
  </si>
  <si>
    <t>2780 : 14 TL</t>
  </si>
  <si>
    <t>Trelleborg T423</t>
  </si>
  <si>
    <t>4375 : 162 A8</t>
  </si>
  <si>
    <t>Iškrovimo sraigė (padidinto atsparumo trinčiai) + vert.sraigės dangtis</t>
  </si>
  <si>
    <t>ZG10AGPP23A010 + ZG10AHJA010000 + ZG10AVSD000000 + 23109200 (40 vnt)</t>
  </si>
  <si>
    <t>2100 arba 3100</t>
  </si>
  <si>
    <t>10/73-15,3 ET0</t>
  </si>
  <si>
    <t>2430 : 139 A8</t>
  </si>
  <si>
    <t>3250 : 149 A8</t>
  </si>
  <si>
    <t>3350 : 150 A8</t>
  </si>
  <si>
    <t>4375 : 159 A8</t>
  </si>
  <si>
    <t>1900 : 130 A8</t>
  </si>
  <si>
    <t>6370 : 172 A8</t>
  </si>
  <si>
    <t>9250 : 185 A8</t>
  </si>
  <si>
    <t>7750 : 179 A8</t>
  </si>
  <si>
    <t>8000 : 180 A8</t>
  </si>
  <si>
    <t>5000 : 164 A8</t>
  </si>
  <si>
    <t>2900 : 140 A8</t>
  </si>
  <si>
    <t>3750 : 154 A8</t>
  </si>
  <si>
    <t>5850 : 163 A8</t>
  </si>
  <si>
    <t>6180 : 165 A8</t>
  </si>
  <si>
    <t>5600 : 168 A8</t>
  </si>
  <si>
    <t>6700 : 174 A8</t>
  </si>
  <si>
    <t xml:space="preserve">5800 : 169 A8 </t>
  </si>
  <si>
    <t>5300 : 166 A8</t>
  </si>
  <si>
    <t>7100 : 176 A8</t>
  </si>
  <si>
    <t>4875 : 163 A8</t>
  </si>
  <si>
    <t>6000 : 170 A8</t>
  </si>
  <si>
    <t>8250 : 181 A8</t>
  </si>
  <si>
    <t>3150 : 148 A8</t>
  </si>
  <si>
    <t>3042 : 146 A8</t>
  </si>
  <si>
    <t>5800 : 169 A8</t>
  </si>
  <si>
    <t>8000: 180 A8</t>
  </si>
  <si>
    <t>5150 : 165 A8</t>
  </si>
  <si>
    <t>6500 : 173 A8</t>
  </si>
  <si>
    <t>ZG10ASP3000000</t>
  </si>
  <si>
    <t>ZG10LIPDUK00EN</t>
  </si>
  <si>
    <t>ZT50APK600P000</t>
  </si>
  <si>
    <t>Purvasaugių komplektas 600/50 ratams (pilni 1/2)</t>
  </si>
  <si>
    <t>Hidraulinė sistema pagrinde</t>
  </si>
  <si>
    <t>UHF08 400/60 15.5 ET0</t>
  </si>
  <si>
    <t>Alliance 328  diagonalinė</t>
  </si>
  <si>
    <t>Starco SG Flotation diagonalinė</t>
  </si>
  <si>
    <t>Starco AW diagonalinė</t>
  </si>
  <si>
    <t>Trelleborg T404 diagonalinė</t>
  </si>
  <si>
    <t>BKT FL 630 PLUS radialinė</t>
  </si>
  <si>
    <t>BKT FL 630 radialinė</t>
  </si>
  <si>
    <t>BKT FL 630 ULTRA radialinė</t>
  </si>
  <si>
    <t>Alliance 320 diagonalinė</t>
  </si>
  <si>
    <t>600/50 22.5 ET-20 radialinė</t>
  </si>
  <si>
    <t>Eurogrip IM126 diagonalinė</t>
  </si>
  <si>
    <t>600/55 22.5 ET-50 (tinka vairuojamai ašiai) radialinė</t>
  </si>
  <si>
    <t>SPT10 560/45 22.5 ET0</t>
  </si>
  <si>
    <t>Viršborčiai 400 CINKUOTI</t>
  </si>
  <si>
    <t>ZC40SPC16MV40C</t>
  </si>
  <si>
    <t>ZP30KEB0KAISC0 + ZT50ASPT14PLR1 + ZP50PLATF00000 + ZP50RANK00000K + ZP50B0RT000000 + ZT50ATL0KP4LPT + ZM0HC0ATR01100 + 23109200 (40 vnt)</t>
  </si>
  <si>
    <t>ZC20SPC14MV60C</t>
  </si>
  <si>
    <t>Viršborčiai 600 CINKUOTI</t>
  </si>
  <si>
    <t>Pagrindo hidraulika su stabilizatoriais</t>
  </si>
  <si>
    <t>Pagrindo hidraulika su stabilizatoriais + kėbulo išvertimo išvadas</t>
  </si>
  <si>
    <t>Pagrindas su vair. ašim 412E + stabilizatoriai</t>
  </si>
  <si>
    <t>Purvasaugiai 700 1/4 galiniai + metaliniai kampiniai (ant kėbulo)</t>
  </si>
  <si>
    <t>ZM40PRV700K0G0 + ZC50PRV700MK00</t>
  </si>
  <si>
    <t>Purvasaugių komplektas 600 ratams (ketvirtiniai 1/4) + metaliniai kampiniai</t>
  </si>
  <si>
    <t>ZC40ASPC16600K + ZC40PRV0PMK000</t>
  </si>
  <si>
    <t>Pagrindas, ašys 408E, Hardox kėbulas</t>
  </si>
  <si>
    <t>ZD20REMAS00000 + ZD20KEBULAS0H0 + 23109200 (40 vnt)</t>
  </si>
  <si>
    <t>ZI20ZIBLED0AT0</t>
  </si>
  <si>
    <t>Priekinė kilpa DIN11026 D-40 (3000 kg.)</t>
  </si>
  <si>
    <t>Priekinė kilpa DIN74054-40</t>
  </si>
  <si>
    <t>Purvasaugių kompletas 560 ratams 1/4 galiniai</t>
  </si>
  <si>
    <t xml:space="preserve">Purvasaugių komplektas 600 ratamns 1/2 </t>
  </si>
  <si>
    <t>su storais laikinkliais,</t>
  </si>
  <si>
    <t>Tentas Quick Cover</t>
  </si>
  <si>
    <t>ZI20TENTAS0AUT</t>
  </si>
  <si>
    <t>Papildomi atbulinės eigos žibintai</t>
  </si>
  <si>
    <t>ZI20APAEZ0000</t>
  </si>
  <si>
    <t>Pagrindo hidraulinės jungtys (tik su priverstinio vairavimo sistema)</t>
  </si>
  <si>
    <t>ZI20PAGR0PVAHJ</t>
  </si>
  <si>
    <t>projektavimas</t>
  </si>
  <si>
    <t>Projektavimas</t>
  </si>
  <si>
    <t>ŽŪT-P9999</t>
  </si>
  <si>
    <t>ZT10AHS0000000 + ZT10AHS0HJ0000</t>
  </si>
  <si>
    <t>ZC40AZIBMI0SE0</t>
  </si>
  <si>
    <t>Gale trikampis LED žibintas + pilnas LED + numerio apš. (Švedija)</t>
  </si>
  <si>
    <t>ZC60HIDR0MEDZ0 + ZC60PAGR0HJ000 + ZM0CIL60/930GB (2vnt) + ZM60NAT7D00000 (2vnt) + ZCM0STABZ00000 (2vnt)</t>
  </si>
  <si>
    <t>ZC60HIDR0MEDZ0 + ZC60PAGR0HJ000 + ZM0CIL60/930GB (2vnt) + ZM60NAT7D00000 (2vnt) + ZCM0STABZ00000 (2vnt) + ZC30ASPC16KII0 + ZC60ASPC1620KJ</t>
  </si>
  <si>
    <t>SPC16_710_50_26.5_GAMINTOJAI</t>
  </si>
  <si>
    <t>7000 : 170D</t>
  </si>
  <si>
    <t>4000 : 156 A8</t>
  </si>
  <si>
    <t>Trelleborg T404</t>
  </si>
  <si>
    <t>Trelleborg TWIN Radial</t>
  </si>
  <si>
    <t>Švedija</t>
  </si>
  <si>
    <t>Latvija</t>
  </si>
  <si>
    <t>Estija</t>
  </si>
  <si>
    <t>520/50 17 ET0</t>
  </si>
  <si>
    <t>UHF10 520/50 17 ET0</t>
  </si>
  <si>
    <t>ZT10APHS000000 + ZT10APHSHJ0000</t>
  </si>
  <si>
    <t>Grąžulas amortizuojamas prailgintas +20 cm</t>
  </si>
  <si>
    <t>ZC30ASPC14GPL2</t>
  </si>
  <si>
    <t>ZC30ASPC140KG2</t>
  </si>
  <si>
    <t>ZE50ASPE19GPL2</t>
  </si>
  <si>
    <t>`</t>
  </si>
  <si>
    <t>ZC50ASPC19GPL2</t>
  </si>
  <si>
    <t>ZI20APSNUOPAL0 + ZI20BAMP0CIL00 + ZI20BAMP0HJ000</t>
  </si>
  <si>
    <t>ZI20PAGR0HJSVA + ZI20VALD0HIDR0</t>
  </si>
  <si>
    <t>Užsakymą paruošė:</t>
  </si>
  <si>
    <t>Grąžulas neamortizuojamas prailgintas +20 cm</t>
  </si>
  <si>
    <t>ZI20PBP5500000</t>
  </si>
  <si>
    <t>SPP16U_GALINE_TEMPIMO_KILPA3</t>
  </si>
  <si>
    <r>
      <t xml:space="preserve">ZM20ASPCLMI000 + ZM0L0G0MITIP00 + </t>
    </r>
    <r>
      <rPr>
        <sz val="11"/>
        <color rgb="FFFF0000"/>
        <rFont val="Times New Roman"/>
        <family val="1"/>
        <charset val="186"/>
      </rPr>
      <t>000073013200 (2 vnt.)</t>
    </r>
  </si>
  <si>
    <t>ZM20ASPCLMI000 + ZM0L0G0MITIP00 + 000073094400 (2 vnt.)</t>
  </si>
  <si>
    <t>ZD10PAGR0HJ000 + ZM60NAT7D00000</t>
  </si>
  <si>
    <t>SPE19_PRIEIKINE_TEMPIMO_KILPA</t>
  </si>
  <si>
    <t>ZC50SPC19MV90C</t>
  </si>
  <si>
    <t>Viršborčiai 900 (perforuoti) CINKUTOI</t>
  </si>
  <si>
    <t>ZM10HKSIMH1160</t>
  </si>
  <si>
    <t>Viršborčiai 800 (perforuoti saulute)</t>
  </si>
  <si>
    <t>Lipdukai universalūs + ALTAIR logo</t>
  </si>
  <si>
    <t>ZC20ASPCLEN000 + 5434800000</t>
  </si>
  <si>
    <t>Atraminė koja SIMOLH1160  pagrinde</t>
  </si>
  <si>
    <t>Purvasaugiai 600 ratams (ketvirtiniai 1/4) CINKUOTI</t>
  </si>
  <si>
    <t>Purvasaugiai 700 ratams (ketvirtiniai 1/4) CINKUOTI</t>
  </si>
  <si>
    <t>ZI20PRV600K00C</t>
  </si>
  <si>
    <t>ZI20PRV700K00C</t>
  </si>
  <si>
    <t>Purvasaugiai 700 ratams išilginiai  + 1/4 prieky/gale CINKUOTI</t>
  </si>
  <si>
    <t>Purvasaugiai 700 1/4 galiniai CINKUOTI</t>
  </si>
  <si>
    <t>ZM40PRV700K0GC</t>
  </si>
  <si>
    <t>ZM40PRV700K0GC + ZC50PRV700MK00</t>
  </si>
  <si>
    <t>Purvasaugiai 700 1/4 galiniai CINKUOTI + metaliniai kampiniai (ant kėbulo)</t>
  </si>
  <si>
    <t>Purvasaugiai 600 ratams (ketvirtiniai 1/4) cinkuoti</t>
  </si>
  <si>
    <t>ZC30PK500G140C</t>
  </si>
  <si>
    <t>ZP30APK385GP4C</t>
  </si>
  <si>
    <t>Purvasaugiai 385/425 visiems ratams 1/4  cinkuoti</t>
  </si>
  <si>
    <t>ZG10APIM000000</t>
  </si>
  <si>
    <t>Purvasaugių komplektas 385/425 galiniai 1/4 cinkuoti</t>
  </si>
  <si>
    <t>ZI20PRV700KG00</t>
  </si>
  <si>
    <t>PI16 purvasaugiai 700 1/4 galiniai cinkuoti</t>
  </si>
  <si>
    <t xml:space="preserve">PI16 purvasaugiai 700 1/4 galiniai </t>
  </si>
  <si>
    <t>ZI20PRV700KG0C</t>
  </si>
  <si>
    <t>ZC40SPC16MV60C</t>
  </si>
  <si>
    <t>ZM10HK1060KM16</t>
  </si>
  <si>
    <t>Pneumatiniai - hidrauliniai stabdžiai (DERINTI)</t>
  </si>
  <si>
    <t>Pneumatiniai - hidrauliniai stabdžiai Wabco (DERINTI)</t>
  </si>
  <si>
    <t>Pneumatiniai 2k / hidrauliniai stabdžiai (DERINTI)</t>
  </si>
  <si>
    <t>Pneumatiniai stabdžiai 2k su mechaniniu LSV (tikslinti)</t>
  </si>
  <si>
    <r>
      <t xml:space="preserve">Pneumatiniai st. 2 konturų Wabco su </t>
    </r>
    <r>
      <rPr>
        <b/>
        <sz val="11"/>
        <color indexed="8"/>
        <rFont val="Times New Roman"/>
        <family val="1"/>
        <charset val="186"/>
      </rPr>
      <t>mechaniniu</t>
    </r>
    <r>
      <rPr>
        <sz val="11"/>
        <color indexed="8"/>
        <rFont val="Times New Roman"/>
        <family val="1"/>
        <charset val="186"/>
      </rPr>
      <t xml:space="preserve"> LSV 2X0,4s.; 40L+60L res</t>
    </r>
  </si>
  <si>
    <r>
      <t xml:space="preserve">Pneumatiniai stabdžiai Wabco 2 kontūrų su </t>
    </r>
    <r>
      <rPr>
        <b/>
        <sz val="11"/>
        <color indexed="8"/>
        <rFont val="Times New Roman"/>
        <family val="1"/>
        <charset val="186"/>
      </rPr>
      <t>mech.</t>
    </r>
    <r>
      <rPr>
        <sz val="11"/>
        <color indexed="8"/>
        <rFont val="Times New Roman"/>
        <family val="1"/>
        <charset val="186"/>
      </rPr>
      <t xml:space="preserve"> LSV 0,4s</t>
    </r>
  </si>
  <si>
    <r>
      <t xml:space="preserve">Pneumatiniai stabdžiai Wabco 2K su </t>
    </r>
    <r>
      <rPr>
        <b/>
        <sz val="11"/>
        <color theme="1"/>
        <rFont val="Times New Roman"/>
        <family val="1"/>
        <charset val="186"/>
      </rPr>
      <t>mechaniniu</t>
    </r>
    <r>
      <rPr>
        <sz val="11"/>
        <color theme="1"/>
        <rFont val="Times New Roman"/>
        <family val="1"/>
        <charset val="186"/>
      </rPr>
      <t xml:space="preserve"> LSV(0,4s) ir papildomu slėgio ribojimo vožtuvu</t>
    </r>
  </si>
  <si>
    <t>Ištrintos pozicijos 2017-02-21</t>
  </si>
  <si>
    <t>Pneumatiniai stabdžiai WABCO (auto LSV, 3x0,4s)</t>
  </si>
  <si>
    <t>Pneumatiniai stabdžiai Wabco 2K su mechaniniu LSV + priek. asies vozt.</t>
  </si>
  <si>
    <t>Pneumatiniai stabdžiai Wabco 2K su mechaniniu LSV ir 2x0,4s+ priek. asies vozt.</t>
  </si>
  <si>
    <t xml:space="preserve">Pneumatiniai - hidrauliniai stabdžiai </t>
  </si>
  <si>
    <t>Purvasaugiai galiniai 600  (1/4 ketvritiniai) cinkuoti</t>
  </si>
  <si>
    <t>ZB40PRV600600C</t>
  </si>
  <si>
    <t>Hidrauliniai stabdžiai (tikrinti ar tinka)</t>
  </si>
  <si>
    <t>Purvasaugiu komplektas visiems ratams 1/4 cinkuoti</t>
  </si>
  <si>
    <t>ZP10APK300V14C</t>
  </si>
  <si>
    <t>Iškrovimo sraigė + vert.sraigės dangtis</t>
  </si>
  <si>
    <t>Galinis bortas + iškrovimo sraigė + vert.sraigės dangtis</t>
  </si>
  <si>
    <t>ZMCIAHSLSV0000 + ZI20HS0HJ00000</t>
  </si>
  <si>
    <t>ZU30ASPC14PHS2 + ZC10ASPC1016PH</t>
  </si>
  <si>
    <t xml:space="preserve"> + ZC30ASPCBDATKJ</t>
  </si>
  <si>
    <t>Pneumo hydro stabdziu 3 mazgas</t>
  </si>
  <si>
    <t>Pneumatiniai stabdžiai WABCO (auto LSV, 2x0,4s, papild. slėgio vožtuvas)</t>
  </si>
  <si>
    <t>ZC70APS2KMJ000</t>
  </si>
  <si>
    <t>ZC50APSWAL204S + ZM0PR0SLV0ZT0W</t>
  </si>
  <si>
    <t>ZE30ATENT0UK00</t>
  </si>
  <si>
    <t>Tentas UK tipo + aikštelė</t>
  </si>
  <si>
    <t>ZE30ATENT0UK00 + ZE40AA00000000</t>
  </si>
  <si>
    <t>ZE40ATENT0UK00</t>
  </si>
  <si>
    <t>ZE40ATENT0UK00 + ZE40AA00000000</t>
  </si>
  <si>
    <t>ZE50ATENT0UK00</t>
  </si>
  <si>
    <t>ZE50ATENT0UK00 + ZE40AA00000000</t>
  </si>
  <si>
    <t>ZC30APK550P14C</t>
  </si>
  <si>
    <t>ZC40RST0SUK000</t>
  </si>
  <si>
    <t>ZC40RST0SUK000 + ZM0D0RATRAMA0</t>
  </si>
  <si>
    <t>ZG10AV30000000 + ZG10AV300NZ000</t>
  </si>
  <si>
    <t>ZP50PS204AWLSV + ZM0PR0SLV0ZT0W</t>
  </si>
  <si>
    <t>ZI20APSWALSV24 + ZM0PR0SLV0ZT0W</t>
  </si>
  <si>
    <t>Apšvietimas LED (+šoniniai atšvaitai)</t>
  </si>
  <si>
    <t>ZS40ZIBLED0AT0</t>
  </si>
  <si>
    <t>Tempimo gražulas Y formos</t>
  </si>
  <si>
    <t>ZP50ATGY000000</t>
  </si>
  <si>
    <t>Pneumatiniai stabdžiai WABCO (auto LSV, 2x0,4s)</t>
  </si>
  <si>
    <t xml:space="preserve">ZP50PS204AWLSV </t>
  </si>
  <si>
    <t>ZU3APSWBCMLSV0</t>
  </si>
  <si>
    <t>Pneumatiniai - hidrauliniai stabdžiai (auto pneumo LSV + 2x0,4s)</t>
  </si>
  <si>
    <t>Pneumatiniai - hidrauliniai stabdžiai (mech LSV)</t>
  </si>
  <si>
    <t>Pneumatiniai st. WABCO (mech. LSV)</t>
  </si>
  <si>
    <t>ZU3APHSMLSV000 + ZC10ASPC1016PH</t>
  </si>
  <si>
    <t>ZC50APSWAL204S</t>
  </si>
  <si>
    <t>ZE30PSWAL04SVZ + ZM0PR0SLV0ZT0W</t>
  </si>
  <si>
    <t>ZI20PHS2K0000K + ZC30ASPC14HS00 + ZI20PHS0HJ0000</t>
  </si>
  <si>
    <t>Pneumatiniai - hidrauliniai stabdžiai (mech. LSV)</t>
  </si>
  <si>
    <t>ZC50APHS2K000K + ZC50APHJ000000</t>
  </si>
  <si>
    <t>Stabdžių išvadai pneumatiniai - hidrauliniai komplektams</t>
  </si>
  <si>
    <t>ZU30ASPC14SIPH + ZC40ASPC1620IJ + 000023705201</t>
  </si>
  <si>
    <t>3 SPC14M Stabdžių išvadai pneumatiniai - hidrauliniai komplektams</t>
  </si>
  <si>
    <t>4 SPC14M Stabdžių išvadai pneumatiniai - hidrauliniai komplektams</t>
  </si>
  <si>
    <t>3 SPB10 Stabdžių išvadai pneumatiniai - hidrauliniai komplektams</t>
  </si>
  <si>
    <t>4 SPB10 Stabdžių išvadai pneumatiniai - hidrauliniai komplektams</t>
  </si>
  <si>
    <t>stabdziu isvadu</t>
  </si>
  <si>
    <t>ZC70PS2KHALSVK</t>
  </si>
  <si>
    <t>SPP10_GRAZULAS</t>
  </si>
  <si>
    <t>560/45 22.5 ET-50</t>
  </si>
  <si>
    <t>ZP10AHJ0000000 + ZP10AKII000000 + ZP10AKIHJ00000</t>
  </si>
  <si>
    <t>Purvasaugių komplektas 560 galiniams ratams 1/4</t>
  </si>
  <si>
    <t>ZP30APK560G000</t>
  </si>
  <si>
    <t>SPP10 560/45 22.5 ET-50</t>
  </si>
  <si>
    <t>SPP14U 560/45 22.5 ET-50</t>
  </si>
  <si>
    <t>SPP12 560/45 22.5 ET-50</t>
  </si>
  <si>
    <t>SPP16U 560/45 22.5 ET-50</t>
  </si>
  <si>
    <t>Purvasaugių komplektas 600 ratams 1/2</t>
  </si>
  <si>
    <t>Purvasaugių komplektas 700 ratams 1/2</t>
  </si>
  <si>
    <t>Ištisiniai metaliniai purvasaugiai  + 1/4 prieky/gale</t>
  </si>
  <si>
    <t>Hidr.koja SIMOL H1160P PASTIPRINTA (HJ+kranas)</t>
  </si>
  <si>
    <t>Hidr.koja SIMOL H950 + HJ + kranas</t>
  </si>
  <si>
    <t>Hidr.koja SIMOL H1060 + HJ + kranas</t>
  </si>
  <si>
    <t xml:space="preserve"> Atraminė koja pagrinde (savos gamybos)</t>
  </si>
  <si>
    <t>Pneumatiniai stabdžiai  WABCO vieno kontūro (mech. LSV)</t>
  </si>
  <si>
    <t>Pneumatiniai stabdžiai WABCO dviejų kontūrų (mech. LSV) DERINTI</t>
  </si>
  <si>
    <t>ZT10APS1KWLSVK</t>
  </si>
  <si>
    <t>Pneumatiniai stabdžiai WABCO vieno kontūro (mech. LSV) DERINTI</t>
  </si>
  <si>
    <t>ZC40PRV600K00C</t>
  </si>
  <si>
    <t>Hyperlinkui kokybes koretelei</t>
  </si>
  <si>
    <t>Purvasaugiai metaliniai išilginiai horizontalūs + 700 1/4 prieky/gale</t>
  </si>
  <si>
    <t>ZC40PRV0PMH000 + ZM40PRV700K0G0 (2vnt)</t>
  </si>
  <si>
    <t>Pagrindas su ašimis 406x120; 412E</t>
  </si>
  <si>
    <t>ZC20ASPCLEN000 + ZM0L0G0UMEGA00</t>
  </si>
  <si>
    <t>ZP10APZPL00000 + ZM0L0G0UMEGA00</t>
  </si>
  <si>
    <t>ZC30PK550G1400 (2vnt)</t>
  </si>
  <si>
    <t>ZD10LAB0000000</t>
  </si>
  <si>
    <t>ZD10LAB0BEH000</t>
  </si>
  <si>
    <t>SPD16M Laisvai atsidarantis bortas</t>
  </si>
  <si>
    <t>ZD2MLAB0BEH000</t>
  </si>
  <si>
    <t>SPD16M Laisvai atsidarantis bortas Hardox</t>
  </si>
  <si>
    <t>ZD2MLAB0000000</t>
  </si>
  <si>
    <t>Pilnas LED apšvietimas</t>
  </si>
  <si>
    <t>ZP30AZIBLED000</t>
  </si>
  <si>
    <t>ZT20ASPT5TCFBK + ZT20AHKPIP0200 + 23109401 (20 vnt)</t>
  </si>
  <si>
    <t>ZI20PAGR0HJSVA + ZI20VALD0HIDR0 + ZI20KRAT0PMAG0</t>
  </si>
  <si>
    <t xml:space="preserve">Pagrindo hidraulinės jungtys + Horizontalaus kratytuvo išvadai  (papildoma hidr. Magistrale) </t>
  </si>
  <si>
    <t>ZT20APS2KWLSVK</t>
  </si>
  <si>
    <t>PI20_GAL_BORTO_ADAPTERIAI</t>
  </si>
  <si>
    <t>ZG10PSWML04SVK + ZM0PR0SLV0ZT0W</t>
  </si>
  <si>
    <t>ZS40APSWBCAL04 + ZM0PR0SLV0ZT0W</t>
  </si>
  <si>
    <t>Galiniai purvasaugiai 385/425 ratams (ketvirtiniai 1/4)</t>
  </si>
  <si>
    <t>ZI20GBORT00000</t>
  </si>
  <si>
    <t>ZBR30PAGR00000 +23109200 (40 vnt)</t>
  </si>
  <si>
    <t>Tentas 600 viršborčiams ir aikštelė (seno tipo kėbulas)</t>
  </si>
  <si>
    <t>ZC20SPC12TA600</t>
  </si>
  <si>
    <t>ZC40ANHS000000 + ZC40ASPC16NHSJ + ZM40NAS7D00000 (2vnt) + ZM0CIL60/930GB (2vnt) + ZC40ASPC16NHSI</t>
  </si>
  <si>
    <t>Tripusis vertimas</t>
  </si>
  <si>
    <t>ZE30SPE03VERT0</t>
  </si>
  <si>
    <t>ZC70APK700I000 + ZC70APK700G40C (2vnt)</t>
  </si>
  <si>
    <t>Purvasaugiai 700 1/4 prieky/ gale</t>
  </si>
  <si>
    <t>1. "Sudaryti VIN KODĄ" spaudžiamas tik tada kai yra komplektuojama NAUJA priekaba. Jei daromos pvz: dvi SPC16 priekabos, "Sudaryti VIN KODĄ" spaudžiama 2 kartus (nes pildomi 2 atskiri užsakymai(priedai)). *Darant pakeitimą "Sudaryti VIN KODĄ" mygtukas nespaudžiamas, t.y. Vin kodas lieka toks pat.</t>
  </si>
  <si>
    <r>
      <t xml:space="preserve">                     </t>
    </r>
    <r>
      <rPr>
        <sz val="12"/>
        <color theme="1"/>
        <rFont val="Calibri"/>
        <family val="1"/>
        <charset val="186"/>
        <scheme val="minor"/>
      </rPr>
      <t xml:space="preserve"> (Kompanijos pavadinimas, kontaktinis asmuo ir telefonas)</t>
    </r>
  </si>
  <si>
    <t>ZC40TEMPK00000</t>
  </si>
  <si>
    <t>Gale apvalūs LED žibintai + pilnas LED (Danija)</t>
  </si>
  <si>
    <t>ZC40AZIBLEDN0G</t>
  </si>
  <si>
    <t>ZW40AZIBLEDN0G</t>
  </si>
  <si>
    <t>Centrinio tepimo sistema 6 taškų</t>
  </si>
  <si>
    <t>ZC40ACTS000000</t>
  </si>
  <si>
    <t>SPC14M_TEPIMO_SISTEMA</t>
  </si>
  <si>
    <t>SPC16M_TEPIMO_SISTEMA</t>
  </si>
  <si>
    <t>SPC20M_TEPIMO_SISTEMA</t>
  </si>
  <si>
    <t>SPC12_TEPIMO_SISTEMA</t>
  </si>
  <si>
    <t>Purvasaugių komplektas galiniams 600 ratams (ketvirtiniai 1/4)</t>
  </si>
  <si>
    <t>ZC50APKG00000G</t>
  </si>
  <si>
    <t>Pagrindas CINKUOTU rėmu, Boggie važiuokle (NEPRIKLAUSOMOS AŠYS 306E)</t>
  </si>
  <si>
    <t>Žibintai LED (Danija) gale trikampiai</t>
  </si>
  <si>
    <t>ZP30APS2KM000K</t>
  </si>
  <si>
    <t>ZI20AZIBLEDNAP</t>
  </si>
  <si>
    <t>Virinami ištempimo kabliai</t>
  </si>
  <si>
    <t>ZC40TEMPK00VIR</t>
  </si>
  <si>
    <t>PI20_PAPILDOMI2</t>
  </si>
  <si>
    <t>SPC19M_SRAIGE_IR_PAPILD</t>
  </si>
  <si>
    <t>Ištempimo kabliai (įsukami)</t>
  </si>
  <si>
    <t>Hidraulinė kėbulo sistema su hidromotoru (?)</t>
  </si>
  <si>
    <t>ZC70ANHS000HID + ZC70AHJSHS0HID</t>
  </si>
  <si>
    <t>Šoniniai atsidarantys bortai - KAIRĖ (žiūrint iš galo)</t>
  </si>
  <si>
    <t>Šoniniai atsidarantys bortai - DEŠINĖ (žiūrint iš galo)</t>
  </si>
  <si>
    <t>Šoniniai atsidarantys bortai - ABIPUSIS (žiūrint iš galo)</t>
  </si>
  <si>
    <t>ZI20K0S0A0BORT</t>
  </si>
  <si>
    <t>ZI20K0S0A0BORT (2 vnt.)</t>
  </si>
  <si>
    <t>Purvasaugiai metaliniai išilginiai horizontalūs + 600 1/4 prieky/gale</t>
  </si>
  <si>
    <t>ZC40PRV0PMH000 + ZC40ASPC16600K</t>
  </si>
  <si>
    <t>SPC20M_SRAIGE_IR_SPEC</t>
  </si>
  <si>
    <t>SPB14_TEPIMO_SISTEMA_IR_SPEC</t>
  </si>
  <si>
    <t>SPP16U 500/60 22.5 ET-50</t>
  </si>
  <si>
    <t>500/60 22.5 ET-50</t>
  </si>
  <si>
    <t>Michelin CARGOXBIB</t>
  </si>
  <si>
    <t>SPP16_500_GAMINTOJAI</t>
  </si>
  <si>
    <t>Purvasaugių komplektas 550 ratams (1/4) Cinkuoti</t>
  </si>
  <si>
    <t>Michelin CARGOXBIB TL170D</t>
  </si>
  <si>
    <t>ZP10APS2KWM00K</t>
  </si>
  <si>
    <t>SPC16_650_50_26.5_GAMINTOJAI</t>
  </si>
  <si>
    <t>SPC20_650_55_GAMINTOJAI</t>
  </si>
  <si>
    <t>Ratų gamintojai 7</t>
  </si>
  <si>
    <t>Ratų gamintojai 8</t>
  </si>
  <si>
    <t>SPC20_710_50_GAMINTOJAI</t>
  </si>
  <si>
    <t xml:space="preserve">ZC60HIDR0MEDZ0 + ZC60PAGR0HJ000 + ZM40NAS7D00000 (2vnt) +ZM0CIL60/930GB (2vnt) </t>
  </si>
  <si>
    <t>ZC60HIDR0MEDZ0 + ZC60PAGR0HJ000 + ZM40NAS7D00000 (2vnt) +ZM0CIL60/930GB (2vnt) + ZU40ASPC16KII0 + ZC60ASPC1620KJ</t>
  </si>
  <si>
    <t>BKT FLOT FL630</t>
  </si>
  <si>
    <t>SPP14_500_GAMINTOJAI</t>
  </si>
  <si>
    <t>SPP14U 500/60 22.5 ET-50</t>
  </si>
  <si>
    <t>ZC40AZIBLEDN0G + ZB20ATSV0JU0ST</t>
  </si>
  <si>
    <t>ZC40AZIBLEDN0G + ZC20ATSV0JU0ST</t>
  </si>
  <si>
    <t>ZC40AZIBLEDN0G + ZC40ATSV0JU0ST</t>
  </si>
  <si>
    <t>ZC40AZIBLEDN0G + ZC60ATSV0JU0ST</t>
  </si>
  <si>
    <t>ZC40AZIBLEDN0G + ZM0ATSV0JU0ST0</t>
  </si>
  <si>
    <t>ZC40AZIBLEDN0G + ZG10ATSV0JU0ST</t>
  </si>
  <si>
    <t>Pagrindas su puslinge, ašys 412S, Kėbulas Hardox</t>
  </si>
  <si>
    <t>620/60 26.5 ET-50</t>
  </si>
  <si>
    <t>Country King TL</t>
  </si>
  <si>
    <t>SPC30_620_60_26.5_GAMINTOJAI</t>
  </si>
  <si>
    <t>SPC30 620/60 26.5 ET-50</t>
  </si>
  <si>
    <t>ALLI 885 SB Riepa TL</t>
  </si>
  <si>
    <t>650/55 26.5 ET100</t>
  </si>
  <si>
    <t>SPC30_ISKROV_SRAIGE_IR_SPEC</t>
  </si>
  <si>
    <t>Bulvių latakas</t>
  </si>
  <si>
    <t>ZC70BLATAK0000</t>
  </si>
  <si>
    <t>ZT50ASPC14PHS2 + ZC10ASPC1016PH</t>
  </si>
  <si>
    <t>ZT50PHSMLSV000 + ZC10ASPC1016PH</t>
  </si>
  <si>
    <t>ZT50PSWBCAL04S</t>
  </si>
  <si>
    <t>ZT50PSWBCAL04S + ZM0PR0SLV0ZT0W</t>
  </si>
  <si>
    <t>ZT50PSWBCMLSV0</t>
  </si>
  <si>
    <t>ZM0C1214HIDR0M + ZC10AHJ0000000 + ZM0CIL60/930GB (2vnt) + ZM10NAU7000000</t>
  </si>
  <si>
    <t>Pagrindo hidraulika (su pastiprintu išvertimo hidrocilindru N67 (NAU7))</t>
  </si>
  <si>
    <t>SPE16_SKLENDE_IR_SPEC</t>
  </si>
  <si>
    <t>SPE14_SKLENDE_IR_SPEC</t>
  </si>
  <si>
    <t>ZS40AZIBLEDN0G</t>
  </si>
  <si>
    <t>ZC40AZIBLEDN0G + ZC30ATSV0JU0ST</t>
  </si>
  <si>
    <t>Mitas IM07</t>
  </si>
  <si>
    <t xml:space="preserve">Michelin CARGOXBIB TL 155 D </t>
  </si>
  <si>
    <t>SPE16 500/60 22.5 ET0</t>
  </si>
  <si>
    <t>SPE16_500_GAMINTOJAI</t>
  </si>
  <si>
    <t>Michelin CARGOXBIB TL 155 D</t>
  </si>
  <si>
    <t>Alliance 885 sb riepa TL</t>
  </si>
  <si>
    <t>SPC14_600_GAMINTOJAI</t>
  </si>
  <si>
    <t xml:space="preserve">Michelin CARGOXBIB </t>
  </si>
  <si>
    <t xml:space="preserve">Alliance 885 sb riepa TL </t>
  </si>
  <si>
    <t>ZC10AHS0000000 + ZA10AHSHJ00000 + ZW40CILINDRIUK</t>
  </si>
  <si>
    <t>ZC10AHS0000000 + ZA20AHSH000000 + ZW40CILINDRIUK</t>
  </si>
  <si>
    <t>GPP23 Centrinio tepimo sistema</t>
  </si>
  <si>
    <t>ZG10ACTS000000</t>
  </si>
  <si>
    <t>Pagr (ADR) su puslinge be pavaros, ašys 412E</t>
  </si>
  <si>
    <t>Pagrindas su puslinge ir pavara, ašys 412E</t>
  </si>
  <si>
    <t>Pagrindas be pavaros su svėrimo sistema, ašys 412E</t>
  </si>
  <si>
    <t>Pagrindas su puslinge ir pavara + svėrimo sistema, ašys 412E</t>
  </si>
  <si>
    <t>Pagrindas su puslinge ir pavara, ašys 412E, CINKUOTAS rėmas</t>
  </si>
  <si>
    <t>Pagr (ADR) su puslinge su pavara, ašys 412E  CINKUOTAS rėmas su priverstine vairavimo sistema</t>
  </si>
  <si>
    <t>Pagr (ADR) su puslinge be pavaros, ašys 412E, CINKUOTAS rėmas</t>
  </si>
  <si>
    <t>ZC40AZIBLEDN0G + ZC40PAPA00GALE + ZC40ATSV0JU0ST</t>
  </si>
  <si>
    <t>ZC40AZIBLEDN0G + ZC40PAPA00GALE + ZC40PAPA0GB0RT + ZC40ATSV0JU0ST</t>
  </si>
  <si>
    <t>Gale apvalūs LED + pilnas LED (N. Danija) + Darbiniai ž. + Papild. gal. borto + atšvaitai</t>
  </si>
  <si>
    <t>Gale apvalūs LED + pilnas LED (N. Danija) + Darbiniai žib. + atšvaitai</t>
  </si>
  <si>
    <t>Gale apvalūs LED žibintai + pilnas LED (N. Danija) + atšvaitai</t>
  </si>
  <si>
    <t>Gale apvalūs LED + pilnas LED (N. Danija) + Darbiniai žib.</t>
  </si>
  <si>
    <t>ZC40AZIBLEDN0G + ZC40PAPA00GALE</t>
  </si>
  <si>
    <t>Gale apvalūs LED + pilnas LED (N. Danija) + Darbiniai ž. + Papild. gal. borto</t>
  </si>
  <si>
    <t>ZC40AZIBLEDN0G + ZC40PAPA00GALE + ZC40PAPA0GB0RT</t>
  </si>
  <si>
    <t>Gale apvalūs LED žibintai + pilnas LED (N. Danija)</t>
  </si>
  <si>
    <t>Žibintai LED (N. Danija) gale apvalūs</t>
  </si>
  <si>
    <t>ZP30ATA0ACV0VS</t>
  </si>
  <si>
    <t>ZS40AZIBLED0CZ</t>
  </si>
  <si>
    <t>600/50 22.5 ET0-50</t>
  </si>
  <si>
    <t>ZC70ATENT0UK00 + ZC30AAIKSTE000</t>
  </si>
  <si>
    <t>Normos išskaidymas po mazgą</t>
  </si>
  <si>
    <t>ZW30REMAS00000</t>
  </si>
  <si>
    <t>ZW30VAZ0000000</t>
  </si>
  <si>
    <t>ZW30AP0B0RT000</t>
  </si>
  <si>
    <t>ZW30PLATF00000</t>
  </si>
  <si>
    <t>ZW40REMAS00000</t>
  </si>
  <si>
    <t>ZW40PLATF00000</t>
  </si>
  <si>
    <t>ZW40VAZ00000BV</t>
  </si>
  <si>
    <t>ZABC1214REMAS0</t>
  </si>
  <si>
    <t>ZA30AP0K00000</t>
  </si>
  <si>
    <t>ZM1VAZKC2135H1</t>
  </si>
  <si>
    <t>ZABC12/14REMBG</t>
  </si>
  <si>
    <t>ZB30V700000000</t>
  </si>
  <si>
    <t>ZB40ASPB16PL00</t>
  </si>
  <si>
    <t>ZC20KEBULAS000</t>
  </si>
  <si>
    <t>ZM1VAZKC2135H2</t>
  </si>
  <si>
    <t>ZC30ASPC14M0K0</t>
  </si>
  <si>
    <t>ZC40M0KEBULAS0</t>
  </si>
  <si>
    <t>ZC40AVZKD2150V</t>
  </si>
  <si>
    <t>ZM40REM0BE0VAC</t>
  </si>
  <si>
    <t>ZM40REMBEVAZST</t>
  </si>
  <si>
    <t>ZC50M0KEBULAS0</t>
  </si>
  <si>
    <t>ZCM20GB0000000</t>
  </si>
  <si>
    <t>ZC60REM0BE0VAZ</t>
  </si>
  <si>
    <t>ZC60M0KEBULAS0</t>
  </si>
  <si>
    <t>ZC70ASPC30PL0H</t>
  </si>
  <si>
    <t>ZD2MP0REMIS000</t>
  </si>
  <si>
    <t>ZD20REMAS00000</t>
  </si>
  <si>
    <t>ZT50ASPT14PLR0</t>
  </si>
  <si>
    <t>ZE40APLRVA0000</t>
  </si>
  <si>
    <t>ZE40ASPE16K000</t>
  </si>
  <si>
    <t>ZT10ASPT35T000</t>
  </si>
  <si>
    <t>ZT3PAGRINDAS02</t>
  </si>
  <si>
    <t>ZP30KEB0KAISC0</t>
  </si>
  <si>
    <t>ZP50RANK00000K</t>
  </si>
  <si>
    <t>ZT50ATL0KP4LPT</t>
  </si>
  <si>
    <t>ZM0HC0ATR01100</t>
  </si>
  <si>
    <t>ZT50ASPT14PLR1</t>
  </si>
  <si>
    <t>ZP60B0RT000000</t>
  </si>
  <si>
    <t>ZT60ASPT16PLR0</t>
  </si>
  <si>
    <t>ZP10ASPP600000</t>
  </si>
  <si>
    <t>ZP40ASPP12PADR</t>
  </si>
  <si>
    <t>ZP50PLATF00000</t>
  </si>
  <si>
    <t>ZP50B0RT000000</t>
  </si>
  <si>
    <t>ZM0HC0ATR01350</t>
  </si>
  <si>
    <t>ZP60VAZ000412S</t>
  </si>
  <si>
    <t>ZI20ADR0KW2180</t>
  </si>
  <si>
    <t>ZI20PRIV0VS000</t>
  </si>
  <si>
    <t>ZG10AHJ0000000</t>
  </si>
  <si>
    <t>ZG10AVSD000000</t>
  </si>
  <si>
    <t>ZG10AGPP23012E</t>
  </si>
  <si>
    <t>ZG10AHJA00012E</t>
  </si>
  <si>
    <t>ZS40ASPS140IPL</t>
  </si>
  <si>
    <t>ZI20APSNUOPAL0</t>
  </si>
  <si>
    <t>ZI20BAMP0HJ000</t>
  </si>
  <si>
    <t xml:space="preserve"> BORTU NORMA</t>
  </si>
  <si>
    <t>ZU30ASPC14KII0</t>
  </si>
  <si>
    <t>ZU40ASPC16HVI0</t>
  </si>
  <si>
    <t>ZC10ASPCBHVIJ0</t>
  </si>
  <si>
    <t>ZC30ASPC14KIIJ</t>
  </si>
  <si>
    <t>ZC60ASPC1620KJ</t>
  </si>
  <si>
    <r>
      <t>ZU40ASPC16HVI0</t>
    </r>
    <r>
      <rPr>
        <sz val="11"/>
        <color theme="1"/>
        <rFont val="Calibri"/>
        <family val="2"/>
        <charset val="186"/>
        <scheme val="minor"/>
      </rPr>
      <t/>
    </r>
  </si>
  <si>
    <t>ZM10NAT6D00000</t>
  </si>
  <si>
    <t xml:space="preserve">NĖRA NORMOS? </t>
  </si>
  <si>
    <r>
      <t xml:space="preserve">NĖRA NORMOS? </t>
    </r>
    <r>
      <rPr>
        <sz val="11"/>
        <color theme="1"/>
        <rFont val="Calibri"/>
        <family val="2"/>
        <charset val="186"/>
        <scheme val="minor"/>
      </rPr>
      <t/>
    </r>
  </si>
  <si>
    <t>ZC30ASPC14KII0</t>
  </si>
  <si>
    <t>ZC40ASPC16HVI0</t>
  </si>
  <si>
    <t>ZM0C1214HIDR0M</t>
  </si>
  <si>
    <t>ZM10NAU7000000</t>
  </si>
  <si>
    <t>ZC40HIDR0MEDZ0</t>
  </si>
  <si>
    <t>ZC40ASPC16HJ00</t>
  </si>
  <si>
    <r>
      <t>ZC40ASPC16HJ00</t>
    </r>
    <r>
      <rPr>
        <sz val="11"/>
        <color theme="1"/>
        <rFont val="Calibri"/>
        <family val="2"/>
        <charset val="186"/>
        <scheme val="minor"/>
      </rPr>
      <t/>
    </r>
  </si>
  <si>
    <r>
      <t>ZC60ASPC1620KJ</t>
    </r>
    <r>
      <rPr>
        <sz val="11"/>
        <color theme="1"/>
        <rFont val="Calibri"/>
        <family val="2"/>
        <charset val="186"/>
        <scheme val="minor"/>
      </rPr>
      <t/>
    </r>
  </si>
  <si>
    <t>ZC60PAGR0HJ000</t>
  </si>
  <si>
    <t>ZU40ASPC16KII0</t>
  </si>
  <si>
    <t>ZC40ASPC16NHSI</t>
  </si>
  <si>
    <t>ZC50HIDR000000</t>
  </si>
  <si>
    <t>ZC30ASPC16KII0</t>
  </si>
  <si>
    <t>ZC60HIDR0MEDZ0</t>
  </si>
  <si>
    <t>ZC70SPC30HVI00</t>
  </si>
  <si>
    <t>ZC70SPC30HVIJ0</t>
  </si>
  <si>
    <t>ZM60NAT7D00000</t>
  </si>
  <si>
    <t>ZE40AHJ0000000</t>
  </si>
  <si>
    <t>ZE40ASPE16KII0</t>
  </si>
  <si>
    <t>ZM30KIHC4043S0</t>
  </si>
  <si>
    <r>
      <t>ZP10AHJ0000000</t>
    </r>
    <r>
      <rPr>
        <sz val="11"/>
        <color theme="1"/>
        <rFont val="Calibri"/>
        <family val="2"/>
        <charset val="186"/>
        <scheme val="minor"/>
      </rPr>
      <t/>
    </r>
  </si>
  <si>
    <t>ZP30AHVIJ00000</t>
  </si>
  <si>
    <t>ZP10AKIHJ00000</t>
  </si>
  <si>
    <t>ZP30AKII000000</t>
  </si>
  <si>
    <t>ZP30AKIH000000</t>
  </si>
  <si>
    <t>ZC10AHS0000000</t>
  </si>
  <si>
    <t>ZW40CILINDRIUK</t>
  </si>
  <si>
    <t>ZC30ASPCTPJLSV</t>
  </si>
  <si>
    <t>ZM0CILINDRIUK0</t>
  </si>
  <si>
    <t>ZU40ASPANHS000</t>
  </si>
  <si>
    <t>ZN10AHSHJLSV00</t>
  </si>
  <si>
    <t>ZU30ASPC14PHS2</t>
  </si>
  <si>
    <t>ZC10ASPC1016PH</t>
  </si>
  <si>
    <t>ZM0PR0SLV0ZT0H</t>
  </si>
  <si>
    <t>ZC30SPC14PS04V</t>
  </si>
  <si>
    <t>ZU30ASPC14HS00</t>
  </si>
  <si>
    <t>ZM0PR0SLV0ZT0W</t>
  </si>
  <si>
    <t>ZBR0HS0HJ00000</t>
  </si>
  <si>
    <t>ZU30ASPC14HS00 + ZC10ASPC1016HJ + ZM0CILINDRIUK3</t>
  </si>
  <si>
    <t>ZC10ASPC1016HJ</t>
  </si>
  <si>
    <t>ZMCAHSLSV00000</t>
  </si>
  <si>
    <t>ZU3APHSMLSV000</t>
  </si>
  <si>
    <t>ZC50APHJ000000</t>
  </si>
  <si>
    <t>ZC70HSHJ000000</t>
  </si>
  <si>
    <t>ZC70APHS2K0000</t>
  </si>
  <si>
    <t>ZC70HSHJHLSV00</t>
  </si>
  <si>
    <t>ZC70APHJ000000</t>
  </si>
  <si>
    <t>ZU30ASPC14HS00 + ZC10ASPC1016HJ + ZM0CILINDRIUK4</t>
  </si>
  <si>
    <t>ZC50APHS2K000K</t>
  </si>
  <si>
    <t>ZT10AHS0HJ0000</t>
  </si>
  <si>
    <t>ZT50PHSMLSV000</t>
  </si>
  <si>
    <t>ZP30AHSH000000</t>
  </si>
  <si>
    <t>ZP30APHJ000000</t>
  </si>
  <si>
    <t>ZP50PS204AWLSV</t>
  </si>
  <si>
    <t>ZP50AHS0000000</t>
  </si>
  <si>
    <t>ZP50APS2KHJ000</t>
  </si>
  <si>
    <t>ZI20HS0HJ00000</t>
  </si>
  <si>
    <t>ZMCIAHSLSV0000</t>
  </si>
  <si>
    <t>ZI20PHS0HJ0000</t>
  </si>
  <si>
    <t>ZG10APHSHJ0000</t>
  </si>
  <si>
    <t>ZS40SPS14HS000</t>
  </si>
  <si>
    <t xml:space="preserve">ZS40PS0MLSV02K </t>
  </si>
  <si>
    <t>ZS40PS0MLSV02K</t>
  </si>
  <si>
    <t>ZS40ASPS14HSJ0</t>
  </si>
  <si>
    <t>ZS40ASPS14PHS2</t>
  </si>
  <si>
    <t>ZS40PSWMLSV04S</t>
  </si>
  <si>
    <t>ZS40PJWMLSV04S</t>
  </si>
  <si>
    <t>ZC40ASPC1620IJ</t>
  </si>
  <si>
    <t>ZU30ASPC14SIH0</t>
  </si>
  <si>
    <t>ZC10ASPATSIJ2K</t>
  </si>
  <si>
    <t>ZU30ASPC14SI2K</t>
  </si>
  <si>
    <t>ZU30ASPC14SIPH</t>
  </si>
  <si>
    <t>ZP20RUS0SJ1KPJ</t>
  </si>
  <si>
    <t>ZP10ASI2K00000</t>
  </si>
  <si>
    <t>ZP10ASI2KPJ000</t>
  </si>
  <si>
    <t xml:space="preserve">ZG10AV300NZ000 </t>
  </si>
  <si>
    <t xml:space="preserve">ZC40M0SPC16T00 </t>
  </si>
  <si>
    <t>ZC30ATSV0JU0ST</t>
  </si>
  <si>
    <t>ZC40PAPA00GALE</t>
  </si>
  <si>
    <t>ZC40ATSV0JU0ST</t>
  </si>
  <si>
    <t>ZC40PAPA0GB0RT</t>
  </si>
  <si>
    <t>ZC60ATSV0JU0ST</t>
  </si>
  <si>
    <t>ZM0ATSV0JU0ST0</t>
  </si>
  <si>
    <t>ZM0L0G0K0NESK0</t>
  </si>
  <si>
    <t>ZM20ASPCLMI000</t>
  </si>
  <si>
    <t>ZM0L0G0MITIP00</t>
  </si>
  <si>
    <t>ZC20ASPCLPL000</t>
  </si>
  <si>
    <t>ZM0ATM50100GUM</t>
  </si>
  <si>
    <t>ZM0L0G0UMEGA00</t>
  </si>
  <si>
    <t>ZC20ASPCLPL000 + ZM0ATM50100GUM + ZM0L0G0UMEGA04</t>
  </si>
  <si>
    <t>ZC20ASPCLPL000 + ZM0ATM50100GUM + ZM0L0G0UMEGA05</t>
  </si>
  <si>
    <t>ZI20LIPDUK00DK</t>
  </si>
  <si>
    <t>ZC50SRAIGE0000</t>
  </si>
  <si>
    <t>ZC70ASHS000000</t>
  </si>
  <si>
    <t>ZC70ASPC30KIHJ</t>
  </si>
  <si>
    <t>ZC70AHJSHS0000</t>
  </si>
  <si>
    <t>ZC70AHJSHS0HID</t>
  </si>
  <si>
    <t>ZI20PAPZIBLTPL</t>
  </si>
  <si>
    <t>ZI20SRAIGE0TB0</t>
  </si>
  <si>
    <t>ZD10GB02450000</t>
  </si>
  <si>
    <t>ZP30ASI2K00000 + 000023708100</t>
  </si>
  <si>
    <t xml:space="preserve"> ZP30ASI2K00000 + 000023708100</t>
  </si>
  <si>
    <t>Mazgo medžiagų savikaina, €</t>
  </si>
  <si>
    <t>Item</t>
  </si>
  <si>
    <t>Cost Type</t>
  </si>
  <si>
    <t>Use Default Controls</t>
  </si>
  <si>
    <t>Inventory Asset</t>
  </si>
  <si>
    <t>Based on Rollup</t>
  </si>
  <si>
    <t>Lot Size</t>
  </si>
  <si>
    <t>MFG Shrinkage</t>
  </si>
  <si>
    <t>Unit Cost</t>
  </si>
  <si>
    <t>Material</t>
  </si>
  <si>
    <t>Material Overhead</t>
  </si>
  <si>
    <t>Resource</t>
  </si>
  <si>
    <t>Outside Processing</t>
  </si>
  <si>
    <t>Overhead</t>
  </si>
  <si>
    <t>COGS Account</t>
  </si>
  <si>
    <t>Sales Account</t>
  </si>
  <si>
    <t>Make / Buy</t>
  </si>
  <si>
    <t>Include In Rollup</t>
  </si>
  <si>
    <t>Cost Category</t>
  </si>
  <si>
    <t>[ ]</t>
  </si>
  <si>
    <t>FIFO</t>
  </si>
  <si>
    <t>*</t>
  </si>
  <si>
    <t>1-00000-600001-000-000-00</t>
  </si>
  <si>
    <t>1-00000-500001-000-000-00</t>
  </si>
  <si>
    <t>Buy</t>
  </si>
  <si>
    <t>KIT.KITA</t>
  </si>
  <si>
    <t>Make</t>
  </si>
  <si>
    <t>4140400000N</t>
  </si>
  <si>
    <t>4144100000N</t>
  </si>
  <si>
    <t>8652700000N</t>
  </si>
  <si>
    <t>95214000B0</t>
  </si>
  <si>
    <t>T08533400005</t>
  </si>
  <si>
    <t>T08534600000</t>
  </si>
  <si>
    <t>T08534800000</t>
  </si>
  <si>
    <t>T08535000000</t>
  </si>
  <si>
    <t>T08535100000</t>
  </si>
  <si>
    <t>T08535200000</t>
  </si>
  <si>
    <t>T08535300000</t>
  </si>
  <si>
    <t>T08535500000</t>
  </si>
  <si>
    <t>T08535600000</t>
  </si>
  <si>
    <t>T08535700000</t>
  </si>
  <si>
    <t>T08535800000</t>
  </si>
  <si>
    <t>T08535900000</t>
  </si>
  <si>
    <t>T08536000000</t>
  </si>
  <si>
    <t>T08536100000</t>
  </si>
  <si>
    <t>T14439400000</t>
  </si>
  <si>
    <t>T72629600000</t>
  </si>
  <si>
    <t>T72629700000</t>
  </si>
  <si>
    <t>T72629800000</t>
  </si>
  <si>
    <t>T73600800000</t>
  </si>
  <si>
    <t>T73600900000</t>
  </si>
  <si>
    <t>T73601500000</t>
  </si>
  <si>
    <t>X02689500000</t>
  </si>
  <si>
    <t>X02689600000</t>
  </si>
  <si>
    <t>X02689700000</t>
  </si>
  <si>
    <t>X02689800000</t>
  </si>
  <si>
    <t>X02689900000</t>
  </si>
  <si>
    <t>X02690000000</t>
  </si>
  <si>
    <t>X08534500000</t>
  </si>
  <si>
    <t>X08534700000</t>
  </si>
  <si>
    <t>X08534900000</t>
  </si>
  <si>
    <t>X08535400000</t>
  </si>
  <si>
    <t>X10469300000</t>
  </si>
  <si>
    <t>X72629500000</t>
  </si>
  <si>
    <t>X73600700000</t>
  </si>
  <si>
    <t>X73601000000</t>
  </si>
  <si>
    <t>ZA10AHSHJ00000</t>
  </si>
  <si>
    <t>ZA20AHSH000000</t>
  </si>
  <si>
    <t>ZABC10REMAS000</t>
  </si>
  <si>
    <t>ZABC1214REMASC</t>
  </si>
  <si>
    <t>ZB10ASPB1014HJ</t>
  </si>
  <si>
    <t>ZB10KB0AP00000</t>
  </si>
  <si>
    <t>ZB20ATSV0JU0ST</t>
  </si>
  <si>
    <t>ZB30ACILSA0000</t>
  </si>
  <si>
    <t>ZB30K0P0CINK00</t>
  </si>
  <si>
    <t>ZB30KB0AP00000</t>
  </si>
  <si>
    <t>ZB30KB0AP0HARD</t>
  </si>
  <si>
    <t>ZB30V100000000</t>
  </si>
  <si>
    <t>ZBR0PAGR0HJ000</t>
  </si>
  <si>
    <t>ZBR30PAGR00000</t>
  </si>
  <si>
    <t>ZC10ASPC10PL00</t>
  </si>
  <si>
    <t>ZC20ATSV0JU0ST</t>
  </si>
  <si>
    <t>ZC30AHJV000000</t>
  </si>
  <si>
    <t>ZC30ASPC14HS00</t>
  </si>
  <si>
    <t>ZC30SPCBDAT04V</t>
  </si>
  <si>
    <t>ZC40ANHS000000</t>
  </si>
  <si>
    <t>ZC40ASPC16NHSJ</t>
  </si>
  <si>
    <t>ZC40AVZKD412EV</t>
  </si>
  <si>
    <t>ZC40M0SPC16T00</t>
  </si>
  <si>
    <t>ZC40PRV0PMH000</t>
  </si>
  <si>
    <t>ZC40SKLP031040</t>
  </si>
  <si>
    <t>ZC40VAZ0KD2150</t>
  </si>
  <si>
    <t>ZC40VZ0D21504S</t>
  </si>
  <si>
    <t>ZC50AHJ0000000</t>
  </si>
  <si>
    <t>ZC50AHS0000000</t>
  </si>
  <si>
    <t>ZC50AHSHJ00000</t>
  </si>
  <si>
    <t>ZC50M0SPC19T00</t>
  </si>
  <si>
    <t>ZC50REMAS0VAZ0</t>
  </si>
  <si>
    <t>ZC50REMAS0VAZC</t>
  </si>
  <si>
    <t>ZC50SPC19MV80S</t>
  </si>
  <si>
    <t>ZC60AHJVA00000</t>
  </si>
  <si>
    <t>ZC60VAZ0MUSU00</t>
  </si>
  <si>
    <t>ZC60VAZ0MUSUVA</t>
  </si>
  <si>
    <t>ZC70AHS0000000</t>
  </si>
  <si>
    <t>ZC70AHS0LSV000</t>
  </si>
  <si>
    <t>ZC70ANHS000000</t>
  </si>
  <si>
    <t>ZC70ANHS000HID</t>
  </si>
  <si>
    <t>ZC70APK700G40C</t>
  </si>
  <si>
    <t>ZC70ASPC30PL00</t>
  </si>
  <si>
    <t>ZC70ATENT0UK00</t>
  </si>
  <si>
    <t>ZC70HVI0D18000</t>
  </si>
  <si>
    <t>ZC70SRAIGE0000</t>
  </si>
  <si>
    <t>ZCM0STABZ00000</t>
  </si>
  <si>
    <t>ZD10KEBULAS000</t>
  </si>
  <si>
    <t>ZD10PAGR0HJ000</t>
  </si>
  <si>
    <t>ZD10V700000000</t>
  </si>
  <si>
    <t>ZD2MGB0RT00000</t>
  </si>
  <si>
    <t>ZD2MGB0RT0BEH0</t>
  </si>
  <si>
    <t>ZD2MKEBULAS000</t>
  </si>
  <si>
    <t>ZD2MKEBULAS00P</t>
  </si>
  <si>
    <t>ZE30ASPE14K000</t>
  </si>
  <si>
    <t>ZE30REM0PL0VA0</t>
  </si>
  <si>
    <t>ZE40AHJ0VA00</t>
  </si>
  <si>
    <t>ZE40APLRNA0000</t>
  </si>
  <si>
    <t>ZE50ASPE19K000</t>
  </si>
  <si>
    <t>ZE50ASPE19PLR0</t>
  </si>
  <si>
    <t>ZEM40BLAUZD0GB</t>
  </si>
  <si>
    <t>ZG10AGPP230000</t>
  </si>
  <si>
    <t>ZG10AGPP23A000</t>
  </si>
  <si>
    <t>ZG10AHJA000000</t>
  </si>
  <si>
    <t>ZG10AHSBEATRAM</t>
  </si>
  <si>
    <t>ZG10ATSV0JU0ST</t>
  </si>
  <si>
    <t>ZG10AV80000000</t>
  </si>
  <si>
    <t>ZG10LIPDUK00DK</t>
  </si>
  <si>
    <t>ZG10LIPDUK00LT</t>
  </si>
  <si>
    <t>ZG10PSWML04SVK</t>
  </si>
  <si>
    <t>ZI20BAMP0CIL00</t>
  </si>
  <si>
    <t>ZI20GSRAIGEHJ0</t>
  </si>
  <si>
    <t>ZI20HKRAT000HJ</t>
  </si>
  <si>
    <t>ZI20HKRATBEPAV</t>
  </si>
  <si>
    <t>ZI20KRAT/BEPAV</t>
  </si>
  <si>
    <t>ZI20KRAT0HJ1/2</t>
  </si>
  <si>
    <t>ZI20KRAT0PMAG0</t>
  </si>
  <si>
    <t>ZI20PAGR000000</t>
  </si>
  <si>
    <t>ZI20PAGR00000C</t>
  </si>
  <si>
    <t>ZI20PAGR0HJSVA</t>
  </si>
  <si>
    <t>ZI20PAVARA1000</t>
  </si>
  <si>
    <t>ZI20PHS2K0000K</t>
  </si>
  <si>
    <t>ZI20SRAIGE0TBH</t>
  </si>
  <si>
    <t>ZI20SVERSISTEM</t>
  </si>
  <si>
    <t>ZI20VALD0HIDR0</t>
  </si>
  <si>
    <t>ZM0CIL60/350GB</t>
  </si>
  <si>
    <t>ZM0CIL60/930GB</t>
  </si>
  <si>
    <t>ZM0KBLF0GB0000</t>
  </si>
  <si>
    <t>ZM0NAT8D000000</t>
  </si>
  <si>
    <t>ZM1VAZKC2121H1</t>
  </si>
  <si>
    <t>ZM40NAS7D00000</t>
  </si>
  <si>
    <t>ZM40REM0BE0VAZ</t>
  </si>
  <si>
    <t>ZP10AKII000000</t>
  </si>
  <si>
    <t>ZP10APZPL00000</t>
  </si>
  <si>
    <t>ZP20ASPP8F0000</t>
  </si>
  <si>
    <t>ZP20ASPP8P0000</t>
  </si>
  <si>
    <t>ZP30AHS0000000</t>
  </si>
  <si>
    <t>ZP30AHVI000000</t>
  </si>
  <si>
    <t>ZP30APHS000000</t>
  </si>
  <si>
    <t>ZP30ASI2K00000</t>
  </si>
  <si>
    <t>ZP30ASI2KPJ000</t>
  </si>
  <si>
    <t>ZP30ASPP10FADR</t>
  </si>
  <si>
    <t>ZP30ASPP10PADR</t>
  </si>
  <si>
    <t>ZP30BRANK0NT00</t>
  </si>
  <si>
    <t>ZP40ASPP12FADR</t>
  </si>
  <si>
    <t>ZP50APHS000000</t>
  </si>
  <si>
    <t>ZP50VAZ0000000</t>
  </si>
  <si>
    <t>ZS40AIPHV00000</t>
  </si>
  <si>
    <t>ZS40APSWBCAL04</t>
  </si>
  <si>
    <t>ZS40APZPL00000</t>
  </si>
  <si>
    <t>ZS40ASPS0LIP00</t>
  </si>
  <si>
    <t>ZS40ASPS14PL00</t>
  </si>
  <si>
    <t>ZSNOL12811001</t>
  </si>
  <si>
    <t>ZT10AHS0000000</t>
  </si>
  <si>
    <t>ZT20AHJ0000000</t>
  </si>
  <si>
    <t>ZT20AHKPIP0200</t>
  </si>
  <si>
    <t>ZT20ASPT5TCFBK</t>
  </si>
  <si>
    <t>ZT30VAZ0ADR000</t>
  </si>
  <si>
    <t>ZT3PAGRINDAS01</t>
  </si>
  <si>
    <t>ZT40ASPT12PLF0</t>
  </si>
  <si>
    <t>ZT40ASPT12PLP0</t>
  </si>
  <si>
    <t>ZT50ASPC14PHS2</t>
  </si>
  <si>
    <t>ZT50BAMP0ZIB00</t>
  </si>
  <si>
    <t>ZT60PLATF00000</t>
  </si>
  <si>
    <t>ZU30ASPC14PSKM</t>
  </si>
  <si>
    <t>ZU50AHS0000000</t>
  </si>
  <si>
    <t>ZW30PST2KMLSV0</t>
  </si>
  <si>
    <t>ZW30VAZ00000A1</t>
  </si>
  <si>
    <t>ZW40AP0B0RT000</t>
  </si>
  <si>
    <t>ZW40REMAS0000C</t>
  </si>
  <si>
    <t>ZW40VAZ0000000</t>
  </si>
  <si>
    <t>DU</t>
  </si>
  <si>
    <r>
      <t>ZU40ASPC16KII0</t>
    </r>
    <r>
      <rPr>
        <sz val="11"/>
        <color theme="1"/>
        <rFont val="Calibri"/>
        <family val="2"/>
        <charset val="186"/>
        <scheme val="minor"/>
      </rPr>
      <t/>
    </r>
  </si>
  <si>
    <r>
      <t>ZM0CIL60/930GB</t>
    </r>
    <r>
      <rPr>
        <sz val="11"/>
        <color theme="1"/>
        <rFont val="Calibri"/>
        <family val="2"/>
        <charset val="186"/>
        <scheme val="minor"/>
      </rPr>
      <t/>
    </r>
  </si>
  <si>
    <r>
      <t>ZM40NAS7D00000</t>
    </r>
    <r>
      <rPr>
        <sz val="11"/>
        <color theme="1"/>
        <rFont val="Calibri"/>
        <family val="2"/>
        <charset val="186"/>
        <scheme val="minor"/>
      </rPr>
      <t/>
    </r>
  </si>
  <si>
    <r>
      <t>ZC40HIDR0MEDZ0</t>
    </r>
    <r>
      <rPr>
        <sz val="11"/>
        <color theme="1"/>
        <rFont val="Calibri"/>
        <family val="2"/>
        <charset val="186"/>
        <scheme val="minor"/>
      </rPr>
      <t/>
    </r>
  </si>
  <si>
    <r>
      <t>ZP10AKII000000</t>
    </r>
    <r>
      <rPr>
        <sz val="11"/>
        <color theme="1"/>
        <rFont val="Calibri"/>
        <family val="2"/>
        <charset val="186"/>
        <scheme val="minor"/>
      </rPr>
      <t/>
    </r>
  </si>
  <si>
    <r>
      <t>ZP30AHVI000000</t>
    </r>
    <r>
      <rPr>
        <sz val="11"/>
        <color theme="1"/>
        <rFont val="Calibri"/>
        <family val="2"/>
        <charset val="186"/>
        <scheme val="minor"/>
      </rPr>
      <t/>
    </r>
  </si>
  <si>
    <t>NĖRA NORMOS</t>
  </si>
  <si>
    <t>ZP10AHJ0000000 + ZP10AKII000000 + ZP10AKIHJ00000 + ZP30AHVI000000 + ZP30AHVIJ00000</t>
  </si>
  <si>
    <t>Grąžulas</t>
  </si>
  <si>
    <t>Opcija negalia</t>
  </si>
  <si>
    <t>RAL  9005 (juoda) matinė</t>
  </si>
  <si>
    <t>Medžiagų suma, €</t>
  </si>
  <si>
    <t>DU suma, €</t>
  </si>
  <si>
    <t>VISO, €</t>
  </si>
  <si>
    <t xml:space="preserve">NĖRA NORMŲ </t>
  </si>
  <si>
    <t xml:space="preserve"> 23109200 (40 vnt)</t>
  </si>
  <si>
    <t>Pneumatiniai - hidrauliniai stabdžiai (auto LSV)</t>
  </si>
  <si>
    <t>ZC70APHS2KMLSV + ZC70APHJ000000</t>
  </si>
  <si>
    <t>ZC70APHS2KMLSV</t>
  </si>
  <si>
    <t>ZC40HIDR0MEDZ0 + ZC40ASPC16HJ00 + ZM40NAS7D00000 (2vnt) + ZM0CIL60/930GB (2vnt) + ZU40ASPC16KII0 (2vnt) + ZC60ASPC1620KJ (2 vnt) +  ZU40ASPC16HVI0 + ZC10ASPCBHVIJ0</t>
  </si>
  <si>
    <t>Pagrindo hidraulika + sraigės valdymo išvadas (hidr.istiesiamai)</t>
  </si>
  <si>
    <t>GPP23HD</t>
  </si>
  <si>
    <t>G2</t>
  </si>
  <si>
    <t>G3</t>
  </si>
  <si>
    <t>GPP27L</t>
  </si>
  <si>
    <t>GPP23HD_ATRAMINE_KOJA</t>
  </si>
  <si>
    <t>GPP23HD_PAGRINDAS</t>
  </si>
  <si>
    <t>GPP27L_PAGRINDAS</t>
  </si>
  <si>
    <t>GPP23HD_GRAZULAS</t>
  </si>
  <si>
    <t>GPP27L_GRAZULAS</t>
  </si>
  <si>
    <t>GPP23HD_BAMPERIS</t>
  </si>
  <si>
    <t>GPP27L_BAMPERIS</t>
  </si>
  <si>
    <t>GPP23HD_HIDRAULIKA</t>
  </si>
  <si>
    <t>GPP27L_HIDRAULIKA</t>
  </si>
  <si>
    <t>GPP23HD_STABDZIAI</t>
  </si>
  <si>
    <t>GPP27L_STABDZIAI</t>
  </si>
  <si>
    <t>GPP23HD_STABDZIAI_ISVADAI</t>
  </si>
  <si>
    <t>GPP27L_STABDZIAI_ISVADAI</t>
  </si>
  <si>
    <t>GPP27L_ATRAMINE_KOJA</t>
  </si>
  <si>
    <t>GPP23HD_PRIEKINE_TEMPIMO_KILPA</t>
  </si>
  <si>
    <t>GPP27L_PRIEKINE_TEMPIMO_KILPA</t>
  </si>
  <si>
    <t>GPP23HD_STOVEJIMO_STABDIS</t>
  </si>
  <si>
    <t>GPP27L_STOVEJIMO_STABDIS</t>
  </si>
  <si>
    <t>GPP23HD_VIRSBORCIAI</t>
  </si>
  <si>
    <t>GPP27L_VIRSBORCIAI</t>
  </si>
  <si>
    <t>GPP23HD_TENTAS_AIKSTELE</t>
  </si>
  <si>
    <t>GPP27L_TENTAS_AIKSTELE</t>
  </si>
  <si>
    <t>GPP23HD_APSVIETIMAS</t>
  </si>
  <si>
    <t>GPP27L_APSVIETIMAS</t>
  </si>
  <si>
    <t>GPP23HD_GALINE_TEMPIMO_KILPA</t>
  </si>
  <si>
    <t>GPP27L_GALINE_TEMPIMO_KILPA</t>
  </si>
  <si>
    <t>GPP23HD_LIPDUKAI</t>
  </si>
  <si>
    <t>GPP27L_LIPDUKAI</t>
  </si>
  <si>
    <t>GPP23HD_RATAI</t>
  </si>
  <si>
    <t>GPP27L_RATAI</t>
  </si>
  <si>
    <t>GPP23HD_PURVASAUGIAI</t>
  </si>
  <si>
    <t>GPP27L_PURVASAUGIAI</t>
  </si>
  <si>
    <t>GPP23HD_SVERIMO_SISTEMA</t>
  </si>
  <si>
    <t>GPP27L_SVERIMO_SISTEMA</t>
  </si>
  <si>
    <t>GPP23_PAPILDOMI2</t>
  </si>
  <si>
    <t>GPP23HD_SRAIGES_PAPILDOMI</t>
  </si>
  <si>
    <t>GPP27L_SRAIGES_PAPILDOMI</t>
  </si>
  <si>
    <t>GPP23HD_PAPILDOMI2</t>
  </si>
  <si>
    <t>GPP27L_PAPILDOMI2</t>
  </si>
  <si>
    <t>2 GPP23 Pneumatiniai - hidrauliniai stabdžiai (mech LSV)</t>
  </si>
  <si>
    <t>3 GPP23 Pneumatiniai st. WABCO (mech. LSV)</t>
  </si>
  <si>
    <t>4 GPP23 Pneumatiniai stabdžiai Wabco 2K su mechaniniu LSV ir 2x0,4s+ priek. asies vozt.</t>
  </si>
  <si>
    <t>Darbo šviesos</t>
  </si>
  <si>
    <t>Darbo šviesos + vaizdo kameros</t>
  </si>
  <si>
    <t>800/45 26.5 ET-100</t>
  </si>
  <si>
    <t>Michelin</t>
  </si>
  <si>
    <t>GPP27L_800_45_GAMINTOJAI</t>
  </si>
  <si>
    <t>GPP27L 800/45 26.5 ET-100</t>
  </si>
  <si>
    <t>GPP27L_RATAI2_ISMATAVIMAI</t>
  </si>
  <si>
    <t>GPP23HD_RATAI2_ISMATAVIMAI</t>
  </si>
  <si>
    <t>GPP23HD_710_50_GAMINTOJAI</t>
  </si>
  <si>
    <t>Pagrindas, 2017m versija</t>
  </si>
  <si>
    <t>Pagrindas, Hardox kėbulas, 2017m versija</t>
  </si>
  <si>
    <t>ZD2MKEBULAS0HD</t>
  </si>
  <si>
    <t>Pneumatiniai stabdžiai Wabco 2K su auto LSV ir 2x0,4s+ priek. asies vozt.</t>
  </si>
  <si>
    <t>ZG10PSWBCMLSV0</t>
  </si>
  <si>
    <t>ZG10PHSMLSVAH0 + ZC10ASPC1016PH</t>
  </si>
  <si>
    <t>ZG10PHSMLSVAH0</t>
  </si>
  <si>
    <t>Tentas UK</t>
  </si>
  <si>
    <t>ZB30ATENT0UK00</t>
  </si>
  <si>
    <t>ZB30ATENT0UK00 + ZE40AA00000000</t>
  </si>
  <si>
    <t>ŽŪT-U4976P1</t>
  </si>
  <si>
    <t>SPB14_SKLENDE</t>
  </si>
  <si>
    <t>GPP27L_710_50_GAMINTOJAI</t>
  </si>
  <si>
    <t>8250 : 184 A8</t>
  </si>
  <si>
    <t>Purvasaugiai metaliniai išilginiai horizontalūs + 560 1/4 prieky/gale</t>
  </si>
  <si>
    <t>ZC40PRV0PMH000 + ZC30APK550P140</t>
  </si>
  <si>
    <t>Pagrindas su puslinge ir pavara, TEKNOAX ašys 412E</t>
  </si>
  <si>
    <t>ZI20PAGR000001 +ZI20PAVARA1000 + ZI20ADR0KW2180 + 23109200 (40 vnt)</t>
  </si>
  <si>
    <t>Pagrindas, ašys 408E, (Pronar bortai 600+600) + naujo tipo rankenos, neamortizuojamas grąžulas</t>
  </si>
  <si>
    <t>ZT3PAGRINDAS03 + 23109200 (40 (vnt.)</t>
  </si>
  <si>
    <t>ZT3PAGRINDAS03</t>
  </si>
  <si>
    <t>A119807-012</t>
  </si>
  <si>
    <t>ZC40APKILPAD45</t>
  </si>
  <si>
    <t>ZG10APAS0N0000</t>
  </si>
  <si>
    <t>ZG30AHJA000000</t>
  </si>
  <si>
    <t>ZG30AKK0000000</t>
  </si>
  <si>
    <t>ZG30APIM000000</t>
  </si>
  <si>
    <t>ZG30AREMAS0000</t>
  </si>
  <si>
    <t>ZG30ATENT00000</t>
  </si>
  <si>
    <t>ZG30ATRK000000</t>
  </si>
  <si>
    <t>ZG30AV40000000</t>
  </si>
  <si>
    <t>ZG30AZIB000000</t>
  </si>
  <si>
    <t>Pakavimas</t>
  </si>
  <si>
    <t>Pakavimas:</t>
  </si>
  <si>
    <t>Stabžių išvadai</t>
  </si>
  <si>
    <t>Brėžinio nr. /           oracle kodas</t>
  </si>
  <si>
    <t>ZE40AHJ0000000 + ZE40STABZ00000</t>
  </si>
  <si>
    <t>ZE40AHJ0000000 + ZE40STABZ00000 + ZE40ASPE16KII0 + ZC60ASPC1620KJ</t>
  </si>
  <si>
    <t>Pagrindo hidraulines jungtys su stabilizatoriais</t>
  </si>
  <si>
    <t>Pagrindo hidraulines jungtys su stabiliazatoriais + Kėbulo išvertimo išvadas</t>
  </si>
  <si>
    <t>Pagrindo hidraulines jungtys su stabilizatoriais + Hidrauliniai valdymo išvadai</t>
  </si>
  <si>
    <t>Pagrindo hidraulines jungtys su stabilizatoriais + Kėbulo išvertimo išvadas+Hidrauliniai valdymo išvadai</t>
  </si>
  <si>
    <t>Tentas (nuo žemės)</t>
  </si>
  <si>
    <t>GPP27L prieky/gale paprastas apšvietimas (LT-LV)</t>
  </si>
  <si>
    <t>Viršborčiai 400</t>
  </si>
  <si>
    <t xml:space="preserve"> Atraminė koja (savos gamybos)</t>
  </si>
  <si>
    <t>BKT FL 630 PLIUS radialinė</t>
  </si>
  <si>
    <t>9000 : 184 A8</t>
  </si>
  <si>
    <t>Priekine kilpa D-45 (3000 kg)</t>
  </si>
  <si>
    <t>ZI20LIPDUK00PL + ZM0L0G0UAGR000</t>
  </si>
  <si>
    <t>ZI20LIPDUK00LT + ZM0L0G0UAGR000</t>
  </si>
  <si>
    <t>ZG10LIPDUK00PL + ZM0L0G0UAGR000</t>
  </si>
  <si>
    <t>ZG10LIPDUK00EN + ZM0L0G0UAGR000</t>
  </si>
  <si>
    <t>ZI20LIPDUK00LT + ZM0L0G0K0NESK0 + ZM0L0G0UAGR000</t>
  </si>
  <si>
    <t>ZG10LIPDUK00EN + ZM0L0G0K0NESK0 + ZM0L0G0UAGR000</t>
  </si>
  <si>
    <t>ZI20LIPDUK00LT + 5434800000 + ZM0L0G0UAGR000</t>
  </si>
  <si>
    <t>ZI20LIPDUK00LT + ZM0L0G0UMEGA00 + ZM0L0G0UAGR000</t>
  </si>
  <si>
    <t>ZG10LIPDUK00LT + ZM0L0G0K0NESK0 + ZM0L0G0UAGR000</t>
  </si>
  <si>
    <t>ZG10LIPDUK00EN + 5434800000 + ZM0L0G0UAGR000</t>
  </si>
  <si>
    <t>PILNAI užsidaranti siena</t>
  </si>
  <si>
    <t>NEPILNAI užsidaranti siena</t>
  </si>
  <si>
    <t>ZG30ADR0KW2180</t>
  </si>
  <si>
    <t>ZG30KEBULAS000</t>
  </si>
  <si>
    <t>ZC30PK550G1400 + ZC40PRV0PMK000</t>
  </si>
  <si>
    <t xml:space="preserve">Purvasaugių komplektas 550 ratams galiniams (ketvirtiniai 1/4)  +  metaliniai kampiniai </t>
  </si>
  <si>
    <t>Pagrindas, ašys 412E</t>
  </si>
  <si>
    <t>ZM1VAZKC2135H4</t>
  </si>
  <si>
    <t>D3</t>
  </si>
  <si>
    <t>SPD24</t>
  </si>
  <si>
    <t>D4</t>
  </si>
  <si>
    <t>SPD10</t>
  </si>
  <si>
    <t>Hidraulinė koja PIP02 su jungtimis</t>
  </si>
  <si>
    <t>ZT10MKSIMP5480</t>
  </si>
  <si>
    <t>Mechaninė koja SIMOL P548</t>
  </si>
  <si>
    <t>Galinio borto sklendė1</t>
  </si>
  <si>
    <t>Pagrindas, ašys 408E, kvadratinis kėbulas HARDOX</t>
  </si>
  <si>
    <t>Pagrindas, ašys 408E, kvadratinis kėbulas S235</t>
  </si>
  <si>
    <t xml:space="preserve">opcija negalima </t>
  </si>
  <si>
    <t>ZD40PBP3000000</t>
  </si>
  <si>
    <t>Sumontuota</t>
  </si>
  <si>
    <t>Supakuota</t>
  </si>
  <si>
    <t>SPD10_PAGRINDAS</t>
  </si>
  <si>
    <t>SPD10_GRAZULAS</t>
  </si>
  <si>
    <t>SPD10_BAMPERIS</t>
  </si>
  <si>
    <t>SPD10_HIDRAULIKA</t>
  </si>
  <si>
    <t>SPD10_STABDZIAI</t>
  </si>
  <si>
    <t>SPD10_STABDZIU_ISVADAI</t>
  </si>
  <si>
    <t>SPD10_ATRAMINE_KOJA</t>
  </si>
  <si>
    <t>SPD10_PRIEKINE_TEMPIMO_KILPA</t>
  </si>
  <si>
    <t>SPD10_STOVEJIMO_STABDIS</t>
  </si>
  <si>
    <t>SPD10_VIRSBORCIAI</t>
  </si>
  <si>
    <t>SPD10_TENTAS_AIKSTELE</t>
  </si>
  <si>
    <t>SPD10_APSVIETIMAS</t>
  </si>
  <si>
    <t>SPD10_GALINE_TEMPIMO_KILPA</t>
  </si>
  <si>
    <t>SPD10_LIPDUKAI</t>
  </si>
  <si>
    <t>SPD10_RATAI</t>
  </si>
  <si>
    <t>SPD10_PURVASAUGIAI</t>
  </si>
  <si>
    <t>SPD10_SPEC</t>
  </si>
  <si>
    <t>Pagrindas, BOGGIE važiuoklė, kėbulo dugnas Hardox, šonai paprasto metalo</t>
  </si>
  <si>
    <t>SPD10_RATAI2_ISMATAVIMAI</t>
  </si>
  <si>
    <t>SPD10 520/50 17 ET0</t>
  </si>
  <si>
    <t>Pagrindas su vairuojama ašimi, 412E, E=1525</t>
  </si>
  <si>
    <t>Pagrindas su vairuojama ašimi, 412E, tarpašinis = 1810</t>
  </si>
  <si>
    <t>Pagrindas su vairuojama ašimi, 412E, tarpašinis = 1850</t>
  </si>
  <si>
    <t xml:space="preserve">ZG20AISS000000 </t>
  </si>
  <si>
    <t>ZG20AISS000000</t>
  </si>
  <si>
    <t>ZG30AISS000000</t>
  </si>
  <si>
    <t>Pagrindas su vairuojama ašimi, 412E, E=1810, su elektromagnetu</t>
  </si>
  <si>
    <t>Hidr. koja SIMOL H1060 su plokšte 160x90</t>
  </si>
  <si>
    <t>Indikatorinė svėrimo sistema 4 cėlės</t>
  </si>
  <si>
    <t xml:space="preserve">Indikatorinė svėrimo sistema 6 celės </t>
  </si>
  <si>
    <t>Indikatorinė svėrimo sistema 8 celės</t>
  </si>
  <si>
    <t>Kėbulo kaiščiai (be svėrimo sistemos) (4 taškai)</t>
  </si>
  <si>
    <t>Kėbulo kaiščiai (be svėrimo sistemos) (6 taškai)</t>
  </si>
  <si>
    <t>Kėbulo kaiščiai (be svėrimo sistemos) (8 taškai)</t>
  </si>
  <si>
    <t>ZG20AKK0000000</t>
  </si>
  <si>
    <t>Pagrindas CINKUOTU RĖMU su vair. ašim 408E</t>
  </si>
  <si>
    <t>ZM0L0G0UAGR000</t>
  </si>
  <si>
    <t>ADR</t>
  </si>
  <si>
    <t>TVZ</t>
  </si>
  <si>
    <t>ZS40ADR0VAZ000</t>
  </si>
  <si>
    <t>ZG10ADR0KE2153</t>
  </si>
  <si>
    <t>ZG10ADR1KE2153</t>
  </si>
  <si>
    <t>ZP30ADR0KC1000</t>
  </si>
  <si>
    <t>ZP10VAZ0UMEGA0</t>
  </si>
  <si>
    <t>ZP20ADR0KC1000</t>
  </si>
  <si>
    <t>Pagrindas, ašys 306E  (600+400 Furhmann bortai) (Umega važiuoklė)</t>
  </si>
  <si>
    <t>ZT20VAZ0UMEGA0</t>
  </si>
  <si>
    <t>ZT10VAZ0UMEGA0</t>
  </si>
  <si>
    <t>Pagrindas, ašys 306E, Furhmann bortai</t>
  </si>
  <si>
    <t>ZE50ADR0KW2180</t>
  </si>
  <si>
    <t xml:space="preserve">TRUKSTA </t>
  </si>
  <si>
    <t>ZE40VAZ0UMEGA0</t>
  </si>
  <si>
    <t>ZD20VAZ0UMEGA0</t>
  </si>
  <si>
    <t>ZD20VAZ0BV0000</t>
  </si>
  <si>
    <r>
      <rPr>
        <sz val="11"/>
        <color rgb="FFFF0000"/>
        <rFont val="Times New Roman"/>
        <family val="1"/>
        <charset val="186"/>
      </rPr>
      <t>ZD20REMAS000BV</t>
    </r>
    <r>
      <rPr>
        <sz val="11"/>
        <color indexed="8"/>
        <rFont val="Times New Roman"/>
        <family val="1"/>
        <charset val="186"/>
      </rPr>
      <t xml:space="preserve"> + ZD2MP0REMIS000 + ZD2MGB0RT00000 + ZD2MKEBULAS0HD + 23109200 (40 vnt)</t>
    </r>
  </si>
  <si>
    <t>ZD40AHJ0000000</t>
  </si>
  <si>
    <t>ZD40KEBULAS000</t>
  </si>
  <si>
    <t>ZC70ADR0KE3153</t>
  </si>
  <si>
    <r>
      <t>ZI20ADR</t>
    </r>
    <r>
      <rPr>
        <sz val="11"/>
        <color rgb="FFFF0000"/>
        <rFont val="Times New Roman"/>
        <family val="1"/>
        <charset val="186"/>
      </rPr>
      <t>1</t>
    </r>
    <r>
      <rPr>
        <sz val="11"/>
        <color theme="4" tint="-0.499984740745262"/>
        <rFont val="Times New Roman"/>
        <family val="1"/>
        <charset val="186"/>
      </rPr>
      <t>KW2180</t>
    </r>
  </si>
  <si>
    <t>NEISSKIRTA</t>
  </si>
  <si>
    <t>Vaziuokle ir asys</t>
  </si>
  <si>
    <t xml:space="preserve">ZD40REMAS00000 </t>
  </si>
  <si>
    <t>ZD40S0NB0RT00</t>
  </si>
  <si>
    <r>
      <t xml:space="preserve">ZABC10REMAS000 + ZB10KB0AP00000 + </t>
    </r>
    <r>
      <rPr>
        <sz val="11"/>
        <color rgb="FFFF0000"/>
        <rFont val="Times New Roman"/>
        <family val="1"/>
        <charset val="186"/>
      </rPr>
      <t>BORTU NORMA + 23109200 (40 vnt)</t>
    </r>
  </si>
  <si>
    <t>nesukoduota (tik ADR)</t>
  </si>
  <si>
    <t>3. Kilus klausimams kreiptis: justinas.cimalanskas@umegaagro.lt</t>
  </si>
  <si>
    <t>SPT16_500_GAMINTOJAI1</t>
  </si>
  <si>
    <t>BKT FL 630</t>
  </si>
  <si>
    <t>Purvasaugiu kompl 600 ratams 1/4</t>
  </si>
  <si>
    <t>Purvasaugiu komplektas 500 ratams 1/4 galiniai</t>
  </si>
  <si>
    <t>Purvasaugių komplektas 500 ratams  1/4 galiniai</t>
  </si>
  <si>
    <t>8250:181 A8</t>
  </si>
  <si>
    <t>SPC19_710_50_GAMINTOJAI</t>
  </si>
  <si>
    <t>SPE19_710_GAMINTOJAI</t>
  </si>
  <si>
    <t>SPE19 710/50 26.5 ET-100</t>
  </si>
  <si>
    <t>Pagrindas H4/6, Boggie važiuoklė (nepriklausomos ašys 306E)</t>
  </si>
  <si>
    <t>Pagrindas H4/6, Boggie važiuoklė (priklausomos ašys 306E)</t>
  </si>
  <si>
    <t>Pagrindas, kėbulo dugnas Hardox, šonai S235</t>
  </si>
  <si>
    <t>Pagrindas, kėbulo dugnas Hardox, šonai S235, BOGGIE važiuoklė</t>
  </si>
  <si>
    <t xml:space="preserve">Lipdukai universalūs </t>
  </si>
  <si>
    <t>Pagrindas S235, Boggie važiuoklė (nepriklausomos ašys)</t>
  </si>
  <si>
    <t>Pagrindas S235, Boggie važiuoklė (priklausoma ašys)</t>
  </si>
  <si>
    <t>Pagrindas Dugnas - H6, šonai - S235, Boggie (neprikausomos ašys)</t>
  </si>
  <si>
    <t>Pagrindas Dugnas - H6, šonai - S235, Boggie (prikausomos ašys)</t>
  </si>
  <si>
    <t>SPD10_400_GAMINTOJAI</t>
  </si>
  <si>
    <t>SPD10 400/60 15.5 ET0</t>
  </si>
  <si>
    <t>SPD10_520_GAMINTOJAI</t>
  </si>
  <si>
    <t>Laisvai atsidarantis galinis bortas (S235)</t>
  </si>
  <si>
    <t>Laisvai atsidarantis galinis bortas į šoną (S235)</t>
  </si>
  <si>
    <t>ZG10AGPP23012E + ZG30ADR0KW2180 + ZG10AHJA000000 + ZG10AVSD000000 + 23109200 (40 vnt)</t>
  </si>
  <si>
    <t>ZG10AGPP23012E + ZG30ADR0KW2180 + ZG10AHJA00012E + ZG10AVSD000000 + 23109200 (40 vnt)</t>
  </si>
  <si>
    <t>ZG10AGPP230000 + ZG10ADR0KE2153 + ZG10AHJ0000000 + ZG10AVSD000000 + 23109200 (40 vnt)</t>
  </si>
  <si>
    <t>ZG10AGPP23A000 + ZG10ADR1KE2153 + ZG10AHJA000000 + ZG10AVSD000000 + 23109200 (40 vnt)</t>
  </si>
  <si>
    <t>ZI20PAGR000000 + ZI20ADR0KW2180 + 23109200 (40 vnt)</t>
  </si>
  <si>
    <t>ZI20PAGR000000 + ZI20ADR0KW2180 +ZI20PAVARA1000 + 23109200 (40 vnt)</t>
  </si>
  <si>
    <t>ZI20PAGR000000 + ZI20ADR0KW2180  + ZI20SVERSISTEM + 23109200 (40 vnt)</t>
  </si>
  <si>
    <t>ZI20PAGR000000 + ZI20ADR0KW2180 + ZI20PAVARA1000 + ZI20SVERSISTEM + 23109200 (40 vnt)</t>
  </si>
  <si>
    <t>ZI20PAGR00000C + ZI20ADR0KW2180 +ZI20PAVARA1000 + 23109200 (40 vnt)</t>
  </si>
  <si>
    <t>ZI20PAGR00000C + ZI20ADR0KW2180 + ZI20PRIV0VS000 + 23109200 (40 vnt)</t>
  </si>
  <si>
    <t>ZI20PAGR00000C + ZI20ADR0KW2180 + 23109200 (40 vnt)</t>
  </si>
  <si>
    <t>ZI20PAGR000000 + ZI20ADR1KW2180 + ZI20PAVARA1000 + 23109200 (40 vnt)</t>
  </si>
  <si>
    <t>ZP50PLATF00000 + ZP50VAZ0000000 + ZP50B0RT000000 + ZP50RANK00000K + ZM0HC0ATR01350 + 23109200 (40 vnt)</t>
  </si>
  <si>
    <t>ZP40ASPP12FADR + ZP30ADR0KC1000  + 23109200 (40 vnt)</t>
  </si>
  <si>
    <t>ZP40ASPP12PADR + ZP30ADR0KC1000 + ZP30BRANK0NT00 + 23109200 (40 vnt)</t>
  </si>
  <si>
    <t>ZP30ASPP10FADR + ZP30ADR0KC1000 + 23109200 (40 vnt)</t>
  </si>
  <si>
    <t>ZP30ASPP10PADR + ZP30ADR0KC1000 + ZP30BRANK0NT00 + 23109200 (40 vnt)</t>
  </si>
  <si>
    <t>ZP20ASPP8F0000 + ZP10VAZ0UMEGA0 + 23109401 (40vnt)</t>
  </si>
  <si>
    <t>ZP20ASPP8P0000 + ZP20ADR0KC1000 + 23109401 (40vnt)</t>
  </si>
  <si>
    <t>ZP10ASPP600000 + ZP10VAZ0UMEGA0 + 23109401 (40vnt)</t>
  </si>
  <si>
    <r>
      <t xml:space="preserve">ZP30KEB0KAISC0 + ZT50ASPT14PLR0 + ZM1VAZKC2135H1 + ZP50PLATF00000 + ZP50RANK00000K + </t>
    </r>
    <r>
      <rPr>
        <b/>
        <sz val="11"/>
        <color indexed="8"/>
        <rFont val="Times New Roman"/>
        <family val="1"/>
        <charset val="186"/>
      </rPr>
      <t>ZP50B0RT000000</t>
    </r>
    <r>
      <rPr>
        <sz val="11"/>
        <color indexed="8"/>
        <rFont val="Times New Roman"/>
        <family val="1"/>
        <charset val="186"/>
      </rPr>
      <t xml:space="preserve"> + ZT50ATL0KP4LPT + ZM0HC0ATR01100 + 23109200 (40 vnt)</t>
    </r>
  </si>
  <si>
    <r>
      <t xml:space="preserve">ZP30KEB0KAISC0 + ZT50ASPT14PLR0 + ZM1VAZKC2135H1 + ZP50PLATF00000 + ZP50RANK00000K + </t>
    </r>
    <r>
      <rPr>
        <b/>
        <sz val="11"/>
        <color rgb="FFFF0000"/>
        <rFont val="Times New Roman"/>
        <family val="1"/>
        <charset val="186"/>
      </rPr>
      <t>ZP60B0RT000000</t>
    </r>
    <r>
      <rPr>
        <sz val="11"/>
        <color rgb="FFFF0000"/>
        <rFont val="Times New Roman"/>
        <family val="1"/>
        <charset val="186"/>
      </rPr>
      <t xml:space="preserve"> + ZT50ATL0KP4LPT + ZM0HC0ATR01100 + 23109200 (40 vnt)</t>
    </r>
  </si>
  <si>
    <t>ZD20REMAS00000 + ZD20VAZ0UMEGA0 + ZD2MP0REMIS000 + ZD2MGB0RT0BEH0 + ZD2MKEBULAS00P + 23109200 (40 vnt)</t>
  </si>
  <si>
    <t>ZD20REMAS00000 + ZD20VAZ0UMEGA0 + ZD2MP0REMIS000 + ZD2MGB0RT00000 + ZD2MKEBULAS000 + 23109200 (40 vnt)</t>
  </si>
  <si>
    <t>ZC50REMAS0VAZ0 + ZI20ADR0KW2180 + ZC50M0KEBULAS0 + ZEM40BLAUZD0GB 2vnt. + ZCM20GB0000000 + 23109200 (40 vnt)</t>
  </si>
  <si>
    <t>ZC50REMAS0VAZC + ZI20ADR0KW2180 + ZC50M0KEBULAS0 + ZEM40BLAUZD0GB 2vnt. + ZCM20GB0000000 + 23109200 (40 vnt)</t>
  </si>
  <si>
    <t>ZM40REM0BE0VAZ + ZC40VAZ0KD2150 + ZC40M0KEBULAS0 + 23109200 (40 vnt)</t>
  </si>
  <si>
    <t>ZM40REM0BE0VAZ + ZC40AVZKD2150V +  ZC40M0KEBULAS0 + 23109200 (40 vnt)</t>
  </si>
  <si>
    <t>ZM40REM0BE0VAZ + ZC40VZ0D21504S +  ZC40M0KEBULAS0 + 23109200 (40 vnt)</t>
  </si>
  <si>
    <t>ZM40REM0BE0VAC + ZC40VAZ0KD2150 + ZC40M0KEBULAS0 + 23109200 (40 vnt)</t>
  </si>
  <si>
    <t>ZM40REM0BE0VAC + ZC40VZ0D21504S +  ZC40M0KEBULAS0 + 23109200 (40 vnt)</t>
  </si>
  <si>
    <t>ZM40REMBEVAZST + ZC40AVZKD412EV + ZC40M0KEBULAS0 + ZCM0STABZ00000 (2vnt) + 23109200 (40 vnt)</t>
  </si>
  <si>
    <t>ZM40REM0BE0VAC + ZC40AVZKD2150V + ZC40M0KEBULAS0 + 23109200 (40 vnt)</t>
  </si>
  <si>
    <t>ZABC1214REMAS0 + ZM1VAZKC2135H1 + ZC30ASPC14M0K0 + 23109200 (40 vnt)</t>
  </si>
  <si>
    <t>ZABC1214REMAS0 + ZM1VAZKC2135H2 + ZC30ASPC14M0K0 + 23109200 (40 vnt)</t>
  </si>
  <si>
    <t>ZABC1214REMASC + ZM1VAZKC2135H1 + ZC30ASPC14M0K0 + 23109200 (40 vnt)</t>
  </si>
  <si>
    <t>ZABC1214REMAS0 + ZM1VAZKC2135H4 + ZC30ASPC14M0K0 + 23109200 (40 vnt)</t>
  </si>
  <si>
    <t>ZABC1214REMAS0 + ZM1VAZKC2135H1 + ZB30KB0AP00000 + ZB30V100000000 + ZB30K0P0CINK00 +23109200 (40 vnt)</t>
  </si>
  <si>
    <t>ZABC1214REMAS0 + ZM1VAZKC2135H1 + ZB30KB0AP00000 + ZB30V700000000 + ZB30K0P0CINK00 + 23109200 (40 vnt)</t>
  </si>
  <si>
    <t>ZABC1214REMAS0 + ZM1VAZKC2135H1 + ZB30KB0AP0HARD + 23109200 (40 vnt)</t>
  </si>
  <si>
    <t>Pagrindas (važiuoklė ir ašys)</t>
  </si>
  <si>
    <t>Adapteriai</t>
  </si>
  <si>
    <t>PI_ADAPTERIAI</t>
  </si>
  <si>
    <t>RATAI</t>
  </si>
  <si>
    <t>PURVASAUGIAI</t>
  </si>
  <si>
    <t>VIRŠBORČIAI</t>
  </si>
  <si>
    <t>TENTAS</t>
  </si>
  <si>
    <t>ADAPTERIAI</t>
  </si>
  <si>
    <t>Ratų išmatavimai:</t>
  </si>
  <si>
    <t>Gamintojas ir raštas:</t>
  </si>
  <si>
    <t>GPP23HD 710/50 26.5 ET-100</t>
  </si>
  <si>
    <t>Pneumatiniai stabdžiai WABCO (auto LSV, 3x0,4s, papild. slėgio vožtuvas)</t>
  </si>
  <si>
    <t>ZC70APK700I000 + ZC70APK7000000</t>
  </si>
  <si>
    <t>ZD20REMAS00PBV</t>
  </si>
  <si>
    <t>SPT14U_SKLENDE</t>
  </si>
  <si>
    <t xml:space="preserve">Bamperis ATLENKIAMAS apvalus prisukamas </t>
  </si>
  <si>
    <t>ZM0ATB0PRISUK0</t>
  </si>
  <si>
    <t>ZM0ATB0PRISUKC</t>
  </si>
  <si>
    <t>Bamperis apvalus prisukamas ZN</t>
  </si>
  <si>
    <t>Bamperis ATLENKIAMAS apvalus prisukamas ZN</t>
  </si>
  <si>
    <t>00001230260N</t>
  </si>
  <si>
    <t>53345000Z0</t>
  </si>
  <si>
    <t>53460000A0</t>
  </si>
  <si>
    <t>53460000B0</t>
  </si>
  <si>
    <t>53461000A0</t>
  </si>
  <si>
    <t>53461000B0</t>
  </si>
  <si>
    <t>53506000A0</t>
  </si>
  <si>
    <t>54134000A0</t>
  </si>
  <si>
    <t>54135000A0</t>
  </si>
  <si>
    <t>54136000A0</t>
  </si>
  <si>
    <t>54138000A0</t>
  </si>
  <si>
    <t>54139000A0</t>
  </si>
  <si>
    <t>54151000A0</t>
  </si>
  <si>
    <t>54176000A0</t>
  </si>
  <si>
    <t>54177000A0</t>
  </si>
  <si>
    <t>54178000A0</t>
  </si>
  <si>
    <t>54179000A0</t>
  </si>
  <si>
    <t>54180000A0</t>
  </si>
  <si>
    <t>54220000A0</t>
  </si>
  <si>
    <t>54221000A0</t>
  </si>
  <si>
    <t>54232000A0</t>
  </si>
  <si>
    <t>54349000A1</t>
  </si>
  <si>
    <t>54368 00005</t>
  </si>
  <si>
    <t>A118008-00</t>
  </si>
  <si>
    <t>ADHC0RKIT00100</t>
  </si>
  <si>
    <t>ADHC0RKIT23200</t>
  </si>
  <si>
    <t>ADHC0RKIT30800</t>
  </si>
  <si>
    <t>ADHCORKIT00300</t>
  </si>
  <si>
    <t>ADHCORKIT09000</t>
  </si>
  <si>
    <t>ADK04001122000</t>
  </si>
  <si>
    <t>ADK0KIT0001500</t>
  </si>
  <si>
    <t>ADK0KIT0004400</t>
  </si>
  <si>
    <t>ADK0KIT0005300</t>
  </si>
  <si>
    <t>ADK0KIT0005400</t>
  </si>
  <si>
    <t>ADK0KIT0005500</t>
  </si>
  <si>
    <t>ADK0KIT0005600</t>
  </si>
  <si>
    <t>ADK0KIT0005700</t>
  </si>
  <si>
    <t>ADK0KIT0006500</t>
  </si>
  <si>
    <t>ADK0KIT0007600</t>
  </si>
  <si>
    <t>ADK0KIT0009600</t>
  </si>
  <si>
    <t>ADK0KIT0009700</t>
  </si>
  <si>
    <t>ADK0KIT0009900</t>
  </si>
  <si>
    <t>ADK0KIT0010000</t>
  </si>
  <si>
    <t>ADK0KIT0011500</t>
  </si>
  <si>
    <t>ADK0KIT0012000</t>
  </si>
  <si>
    <t>ADK0KIT0012200</t>
  </si>
  <si>
    <t>ADK0KIT0013500</t>
  </si>
  <si>
    <t>ADK0KIT0014900</t>
  </si>
  <si>
    <t>ADK0KIT001500</t>
  </si>
  <si>
    <t>ADK0KIT002100</t>
  </si>
  <si>
    <t>ADK0KIT1197X76</t>
  </si>
  <si>
    <t>ADKOKIT0012800</t>
  </si>
  <si>
    <t>ADR0KIT0001000</t>
  </si>
  <si>
    <t>ADR0KIT0001400</t>
  </si>
  <si>
    <t>ADR0KIT0001500</t>
  </si>
  <si>
    <t>ADR0KIT0001600</t>
  </si>
  <si>
    <t>ADR0KIT0001700</t>
  </si>
  <si>
    <t>ADR0KIT0001800</t>
  </si>
  <si>
    <t>ADR0KIT0002000</t>
  </si>
  <si>
    <t>ADR0KIT0003000</t>
  </si>
  <si>
    <t>ADR0KIT0003100</t>
  </si>
  <si>
    <t>ADR0KIT0009000</t>
  </si>
  <si>
    <t>ADR0KIT0009100</t>
  </si>
  <si>
    <t>ADR0KIT0014200</t>
  </si>
  <si>
    <t>ADR0KIT0014300</t>
  </si>
  <si>
    <t>ADR0KIT0020400</t>
  </si>
  <si>
    <t>ADR0KIT0029600</t>
  </si>
  <si>
    <t>ADVT00000008</t>
  </si>
  <si>
    <t>ADVT00000009</t>
  </si>
  <si>
    <t>ADVT00000010</t>
  </si>
  <si>
    <t>ADVT0000002500</t>
  </si>
  <si>
    <t>ADVT0000002600</t>
  </si>
  <si>
    <t>ADVT0000007400</t>
  </si>
  <si>
    <t>ADVT0000008000</t>
  </si>
  <si>
    <t>ADVT0000013300</t>
  </si>
  <si>
    <t>ADVT0000033200</t>
  </si>
  <si>
    <t>ALSN1163041205</t>
  </si>
  <si>
    <t>ALZM012000S132</t>
  </si>
  <si>
    <t>AMZ03200101</t>
  </si>
  <si>
    <t>AMZ03200201</t>
  </si>
  <si>
    <t>AMZ1403200201</t>
  </si>
  <si>
    <t>AMZ1406000101</t>
  </si>
  <si>
    <t>AMZ1406000201</t>
  </si>
  <si>
    <t>AMZ1406000301</t>
  </si>
  <si>
    <t>AMZ1406000401</t>
  </si>
  <si>
    <t>AMZ1603070104</t>
  </si>
  <si>
    <t>AMZ1604000002</t>
  </si>
  <si>
    <t>AMZ1604000005</t>
  </si>
  <si>
    <t>AMZ1912010101</t>
  </si>
  <si>
    <t>AMZ2012010001</t>
  </si>
  <si>
    <t>AMZ2012020001</t>
  </si>
  <si>
    <t>AMZ2012030001</t>
  </si>
  <si>
    <t>AMZ2012040001</t>
  </si>
  <si>
    <t>AMZ2012050001</t>
  </si>
  <si>
    <t>AMZSPE19060200</t>
  </si>
  <si>
    <t>APC 00002</t>
  </si>
  <si>
    <t>APC0000</t>
  </si>
  <si>
    <t>APC00002</t>
  </si>
  <si>
    <t>APD0000</t>
  </si>
  <si>
    <t>APL00002</t>
  </si>
  <si>
    <t>APP0000</t>
  </si>
  <si>
    <t>APS0000</t>
  </si>
  <si>
    <t>APS00002</t>
  </si>
  <si>
    <t>APSP0000</t>
  </si>
  <si>
    <t>APSV00002</t>
  </si>
  <si>
    <t>APT0000</t>
  </si>
  <si>
    <t>APT00002</t>
  </si>
  <si>
    <t>AT1003011009</t>
  </si>
  <si>
    <t>AT2815BAH</t>
  </si>
  <si>
    <t>B5366400000</t>
  </si>
  <si>
    <t>F414Z0312A75</t>
  </si>
  <si>
    <t>INVENTORIUS</t>
  </si>
  <si>
    <t>KLBEFL130B4000</t>
  </si>
  <si>
    <t>KZA0SAUGDEZ000</t>
  </si>
  <si>
    <t>N001U100000000</t>
  </si>
  <si>
    <t>N001U200000000</t>
  </si>
  <si>
    <t>N001U300000000</t>
  </si>
  <si>
    <t>N001U400000000</t>
  </si>
  <si>
    <t>N001U400000001</t>
  </si>
  <si>
    <t>N001U6000000UP</t>
  </si>
  <si>
    <t>N001U6000000US</t>
  </si>
  <si>
    <t>N001U600002RSS</t>
  </si>
  <si>
    <t>N001U600004RSS</t>
  </si>
  <si>
    <t>N001U700004RSS</t>
  </si>
  <si>
    <t>N001U70RSS0100</t>
  </si>
  <si>
    <t>N001U70RSS0200</t>
  </si>
  <si>
    <t>N001U70RSS0300</t>
  </si>
  <si>
    <t>N001U8000000UP</t>
  </si>
  <si>
    <t>N001U8000000US</t>
  </si>
  <si>
    <t>N001U800002RSS</t>
  </si>
  <si>
    <t>N001U800004RSS</t>
  </si>
  <si>
    <t>N001U801004RSS</t>
  </si>
  <si>
    <t>N001U80RSS0100</t>
  </si>
  <si>
    <t>N001U80RSS0200</t>
  </si>
  <si>
    <t>N001U80RSS0300</t>
  </si>
  <si>
    <t>N001U90000</t>
  </si>
  <si>
    <t>N002U100000000</t>
  </si>
  <si>
    <t>N003U10000</t>
  </si>
  <si>
    <t>N004U10000</t>
  </si>
  <si>
    <t>N006U10000</t>
  </si>
  <si>
    <t>N007U1000L</t>
  </si>
  <si>
    <t>N007U1002L</t>
  </si>
  <si>
    <t>N007U1003L</t>
  </si>
  <si>
    <t>N007U100S1</t>
  </si>
  <si>
    <t>N007U100S2</t>
  </si>
  <si>
    <t>N007U100S3</t>
  </si>
  <si>
    <t>N007U100S4</t>
  </si>
  <si>
    <t>N007U100S5</t>
  </si>
  <si>
    <t>N007U10PVD</t>
  </si>
  <si>
    <t>N007U20000</t>
  </si>
  <si>
    <t>N007U20001</t>
  </si>
  <si>
    <t>N007U30000</t>
  </si>
  <si>
    <t>N008U10000</t>
  </si>
  <si>
    <t>N008U10001</t>
  </si>
  <si>
    <t>N008U10002</t>
  </si>
  <si>
    <t>N008U10003</t>
  </si>
  <si>
    <t>N008U10004</t>
  </si>
  <si>
    <t>N008U10005</t>
  </si>
  <si>
    <t>N008U10006</t>
  </si>
  <si>
    <t>N008U10007</t>
  </si>
  <si>
    <t>N008U10008</t>
  </si>
  <si>
    <t>N008U10009</t>
  </si>
  <si>
    <t>N009U10000</t>
  </si>
  <si>
    <t>N009U20000</t>
  </si>
  <si>
    <t>N009U30000</t>
  </si>
  <si>
    <t>N009U40000</t>
  </si>
  <si>
    <t>N010U10000</t>
  </si>
  <si>
    <t>N011U10000</t>
  </si>
  <si>
    <t>SN1ZIB00000000</t>
  </si>
  <si>
    <t>SNOL143506010</t>
  </si>
  <si>
    <t>SPA20V50000000</t>
  </si>
  <si>
    <t>T08581500000</t>
  </si>
  <si>
    <t>T08581600000</t>
  </si>
  <si>
    <t>T08581800000</t>
  </si>
  <si>
    <t>T08581900000</t>
  </si>
  <si>
    <t>T84467900000</t>
  </si>
  <si>
    <t>Z00000000000KM</t>
  </si>
  <si>
    <t>Z000BANDYMAS00</t>
  </si>
  <si>
    <t>Z000BANDYMAS01</t>
  </si>
  <si>
    <t>Z000BANDYMAS0A</t>
  </si>
  <si>
    <t>Z000L174700000</t>
  </si>
  <si>
    <t>Z000S155000000</t>
  </si>
  <si>
    <t>Z00L1651000000</t>
  </si>
  <si>
    <t>Z00L1652000000</t>
  </si>
  <si>
    <t>Z00L1653000000</t>
  </si>
  <si>
    <t>Z00L1681000000</t>
  </si>
  <si>
    <t>Z00NEAT000NR30</t>
  </si>
  <si>
    <t>Z00PAKAVIMAS00</t>
  </si>
  <si>
    <t>Z00SLANK0BR0NZ</t>
  </si>
  <si>
    <t>Z00U26990RAT01</t>
  </si>
  <si>
    <t>Z00U26990RAT02</t>
  </si>
  <si>
    <t>Z00U32900RAT0D</t>
  </si>
  <si>
    <t>Z0SPEC20140714</t>
  </si>
  <si>
    <t>Z0ST0VAS0REKL0</t>
  </si>
  <si>
    <t>Z0TRALAS000000</t>
  </si>
  <si>
    <t>Z3ABC0PJ2KLSVA</t>
  </si>
  <si>
    <t>ZA10AHJ0000000</t>
  </si>
  <si>
    <t>ZA10ALIPDEN000</t>
  </si>
  <si>
    <t>ZA10APKG000000</t>
  </si>
  <si>
    <t>ZA10APKU000000</t>
  </si>
  <si>
    <t>ZA10ASPA750000</t>
  </si>
  <si>
    <t>ZA10ATENTAS000</t>
  </si>
  <si>
    <t>ZA10ATR0PRK000</t>
  </si>
  <si>
    <t>ZA10AZIBEN0000</t>
  </si>
  <si>
    <t>ZA111410000020</t>
  </si>
  <si>
    <t>ZA1A2410000032</t>
  </si>
  <si>
    <t>ZA20ASPA10G000</t>
  </si>
  <si>
    <t>ZA20AZIBMI0000</t>
  </si>
  <si>
    <t>ZA20TENT000000</t>
  </si>
  <si>
    <t>ZA20U326500000</t>
  </si>
  <si>
    <t>ZA20V50000000</t>
  </si>
  <si>
    <t>ZA261810010086</t>
  </si>
  <si>
    <t>ZA2A1810010083</t>
  </si>
  <si>
    <t>ZA30AGABORT000</t>
  </si>
  <si>
    <t>ZA30ASPA12T000</t>
  </si>
  <si>
    <t>ZA316410000040</t>
  </si>
  <si>
    <t>ZA316410200040</t>
  </si>
  <si>
    <t>ZA3L181400</t>
  </si>
  <si>
    <t>ZA40ASPA14PL00</t>
  </si>
  <si>
    <t>ZA40ASPA14T000</t>
  </si>
  <si>
    <t>ZA40ASPANHS000</t>
  </si>
  <si>
    <t>ZA40ASPANHSHLS</t>
  </si>
  <si>
    <t>ZA4A2810000097</t>
  </si>
  <si>
    <t>ZA50AHSH000000</t>
  </si>
  <si>
    <t>ZA50ATA0000000</t>
  </si>
  <si>
    <t>ZA50AZIBMI0000</t>
  </si>
  <si>
    <t>ZABC12/14REMAS</t>
  </si>
  <si>
    <t>ZADHC0RKIT014</t>
  </si>
  <si>
    <t>ZADHC0RKIT0150</t>
  </si>
  <si>
    <t>ZADHC0RKIT018</t>
  </si>
  <si>
    <t>ZADHC0RKIT084</t>
  </si>
  <si>
    <t>ZADHC0RKIT126N</t>
  </si>
  <si>
    <t>ZADHC0RKIT3130</t>
  </si>
  <si>
    <t>ZADK0KIT000030</t>
  </si>
  <si>
    <t>ZADK0KIT00003A</t>
  </si>
  <si>
    <t>ZADK0KIT000110</t>
  </si>
  <si>
    <t>ZADK0KIT000180</t>
  </si>
  <si>
    <t>ZADK0KIT000190</t>
  </si>
  <si>
    <t>ZADK0KIT000450</t>
  </si>
  <si>
    <t>ZADK0KIT000470</t>
  </si>
  <si>
    <t>ZADK0KIT001010</t>
  </si>
  <si>
    <t>ZADK0KIT001020</t>
  </si>
  <si>
    <t>ZADK0KIT001030</t>
  </si>
  <si>
    <t>ZADK0KIT001140</t>
  </si>
  <si>
    <t>ZADK0KIT001210</t>
  </si>
  <si>
    <t>ZADK0KIT001230</t>
  </si>
  <si>
    <t>ZADK0KIT002030</t>
  </si>
  <si>
    <t>ZADK0KIT002360</t>
  </si>
  <si>
    <t>ZADK0KIT002600</t>
  </si>
  <si>
    <t>ZADK0KIT003000</t>
  </si>
  <si>
    <t>ZADR0KIT000260</t>
  </si>
  <si>
    <t>ZADR0KIT000270</t>
  </si>
  <si>
    <t>ZADR0KIT000950</t>
  </si>
  <si>
    <t>ZADR0KIT001000</t>
  </si>
  <si>
    <t>ZADR0KIT001340</t>
  </si>
  <si>
    <t>ZADR0KIT001450</t>
  </si>
  <si>
    <t>ZADR0KIT001800</t>
  </si>
  <si>
    <t>ZADR0KIT004700</t>
  </si>
  <si>
    <t>ZADVT000000070</t>
  </si>
  <si>
    <t>ZADVT000000080</t>
  </si>
  <si>
    <t>ZADVT000000090</t>
  </si>
  <si>
    <t>ZADVT000000386</t>
  </si>
  <si>
    <t>ZADVT000000700</t>
  </si>
  <si>
    <t>ZADVT000000770</t>
  </si>
  <si>
    <t>ZADVT000001220</t>
  </si>
  <si>
    <t>ZADVT000001310</t>
  </si>
  <si>
    <t>ZADVT000001490</t>
  </si>
  <si>
    <t>ZADVT000001500</t>
  </si>
  <si>
    <t>ZADVT000002690</t>
  </si>
  <si>
    <t>ZADVT000002710</t>
  </si>
  <si>
    <t>ZADVT000004690</t>
  </si>
  <si>
    <t>ZAHC0RKIT09000</t>
  </si>
  <si>
    <t>ZB0GB/SKLENDE0</t>
  </si>
  <si>
    <t>ZB10ASPB100000</t>
  </si>
  <si>
    <t>ZB10ASPBLMI000</t>
  </si>
  <si>
    <t>ZB10AZIBMI0000</t>
  </si>
  <si>
    <t>ZB10B0RT0VA0KP</t>
  </si>
  <si>
    <t>ZB112410000010</t>
  </si>
  <si>
    <t>ZB1U352500</t>
  </si>
  <si>
    <t>ZB20ASPB120000</t>
  </si>
  <si>
    <t>ZB20U4819D</t>
  </si>
  <si>
    <t>ZB215410000000</t>
  </si>
  <si>
    <t>ZB2A1810030044</t>
  </si>
  <si>
    <t>ZB2A2410130065</t>
  </si>
  <si>
    <t>ZB2U306400</t>
  </si>
  <si>
    <t>ZB2U414800</t>
  </si>
  <si>
    <t>ZB2U414900</t>
  </si>
  <si>
    <t>ZB2U416100</t>
  </si>
  <si>
    <t>ZB2U425800</t>
  </si>
  <si>
    <t>ZB2U4746P1</t>
  </si>
  <si>
    <t>ZB2U4747P1</t>
  </si>
  <si>
    <t>ZB2U493300</t>
  </si>
  <si>
    <t>ZB302030000SB0</t>
  </si>
  <si>
    <t>ZB304000000SB0</t>
  </si>
  <si>
    <t>ZB30ARKNYGA000</t>
  </si>
  <si>
    <t>ZB30ASP16CBK00</t>
  </si>
  <si>
    <t>ZB30ASPB140000</t>
  </si>
  <si>
    <t>ZB30ASPB14KB10</t>
  </si>
  <si>
    <t>ZB30ASPB14KL00</t>
  </si>
  <si>
    <t>ZB30ASPB14KL10</t>
  </si>
  <si>
    <t>ZB30ASPB14PL00</t>
  </si>
  <si>
    <t>ZB30BALANSYR00</t>
  </si>
  <si>
    <t>ZB30BRT0GV0000</t>
  </si>
  <si>
    <t>ZB30BRT0PV0000</t>
  </si>
  <si>
    <t>ZB30BRT0SV0000</t>
  </si>
  <si>
    <t>ZB30GAB3000000</t>
  </si>
  <si>
    <t>ZB30GBHC00000K</t>
  </si>
  <si>
    <t>ZB30KP0APAT000</t>
  </si>
  <si>
    <t>ZB30KP0VID0000</t>
  </si>
  <si>
    <t>ZB30KP0VIRS000</t>
  </si>
  <si>
    <t>ZB30KST0LING0P</t>
  </si>
  <si>
    <t>ZB30KST0LING0V</t>
  </si>
  <si>
    <t>ZB30LINGE10000</t>
  </si>
  <si>
    <t>ZB30REK0036000</t>
  </si>
  <si>
    <t>ZB30SKERS00000</t>
  </si>
  <si>
    <t>ZB30ST0PV00000</t>
  </si>
  <si>
    <t>ZB30U4464D</t>
  </si>
  <si>
    <t>ZB30U5168D</t>
  </si>
  <si>
    <t>ZB311410000000</t>
  </si>
  <si>
    <t>ZB311410000040</t>
  </si>
  <si>
    <t>ZB312410000000</t>
  </si>
  <si>
    <t>ZB312410000040</t>
  </si>
  <si>
    <t>ZB363810010020</t>
  </si>
  <si>
    <t>ZB3A02040000D0</t>
  </si>
  <si>
    <t>ZB3A02040000K0</t>
  </si>
  <si>
    <t>ZB3A1410000000</t>
  </si>
  <si>
    <t>ZB3A1410000040</t>
  </si>
  <si>
    <t>ZB3A2410000000</t>
  </si>
  <si>
    <t>ZB3A3510010086</t>
  </si>
  <si>
    <t>ZB3A4110030086</t>
  </si>
  <si>
    <t>ZB3A4510030041</t>
  </si>
  <si>
    <t>ZB3A4510030051</t>
  </si>
  <si>
    <t>ZB3A4510030086</t>
  </si>
  <si>
    <t>ZB3A4510030087</t>
  </si>
  <si>
    <t>ZB3A4810010030</t>
  </si>
  <si>
    <t>ZB3A4810030044</t>
  </si>
  <si>
    <t>ZB3B2410000000</t>
  </si>
  <si>
    <t>ZB3GBK00000000</t>
  </si>
  <si>
    <t>ZB3L193900</t>
  </si>
  <si>
    <t>ZB3R0KNYGA0AP0</t>
  </si>
  <si>
    <t>ZB3R0KNYGA0V00</t>
  </si>
  <si>
    <t>ZB3U2755P1</t>
  </si>
  <si>
    <t>ZB3U295500</t>
  </si>
  <si>
    <t>ZB3U297600</t>
  </si>
  <si>
    <t>ZB3U297700</t>
  </si>
  <si>
    <t>ZB3U300100</t>
  </si>
  <si>
    <t>ZB3U300200</t>
  </si>
  <si>
    <t>ZB3U300300</t>
  </si>
  <si>
    <t>ZB3U300400</t>
  </si>
  <si>
    <t>ZB3U306800</t>
  </si>
  <si>
    <t>ZB3U306900</t>
  </si>
  <si>
    <t>ZB3U307000</t>
  </si>
  <si>
    <t>ZB3U310800</t>
  </si>
  <si>
    <t>ZB3U312700</t>
  </si>
  <si>
    <t>ZB3U342500</t>
  </si>
  <si>
    <t>ZB3U348500</t>
  </si>
  <si>
    <t>ZB3U356400</t>
  </si>
  <si>
    <t>ZB3U3575P1</t>
  </si>
  <si>
    <t>ZB3U3576P1</t>
  </si>
  <si>
    <t>ZB3U3604P1</t>
  </si>
  <si>
    <t>ZB3U3605P1</t>
  </si>
  <si>
    <t>ZB3U368200</t>
  </si>
  <si>
    <t>ZB3U385200</t>
  </si>
  <si>
    <t>ZB3U391700</t>
  </si>
  <si>
    <t>ZB3U392700</t>
  </si>
  <si>
    <t>ZB3U392800</t>
  </si>
  <si>
    <t>ZB3U392900</t>
  </si>
  <si>
    <t>ZB3U393000</t>
  </si>
  <si>
    <t>ZB3U393100</t>
  </si>
  <si>
    <t>ZB3U393200</t>
  </si>
  <si>
    <t>ZB3U393300</t>
  </si>
  <si>
    <t>ZB3U393400</t>
  </si>
  <si>
    <t>ZB3U393500</t>
  </si>
  <si>
    <t>ZB3U393600</t>
  </si>
  <si>
    <t>ZB3U404800</t>
  </si>
  <si>
    <t>ZB3U404900</t>
  </si>
  <si>
    <t>ZB3U405000</t>
  </si>
  <si>
    <t>ZB3U405100</t>
  </si>
  <si>
    <t>ZB3U408100</t>
  </si>
  <si>
    <t>ZB3U408200</t>
  </si>
  <si>
    <t>ZB3U415000</t>
  </si>
  <si>
    <t>ZB3U418200</t>
  </si>
  <si>
    <t>ZB3U425600</t>
  </si>
  <si>
    <t>ZB3U425900</t>
  </si>
  <si>
    <t>ZB3U426200</t>
  </si>
  <si>
    <t>ZB3U460000</t>
  </si>
  <si>
    <t>ZB3U460100</t>
  </si>
  <si>
    <t>ZB3U460200</t>
  </si>
  <si>
    <t>ZB3U460300</t>
  </si>
  <si>
    <t>ZB3U460400</t>
  </si>
  <si>
    <t>ZB3U469500</t>
  </si>
  <si>
    <t>ZB3U469600</t>
  </si>
  <si>
    <t>ZB3U469700</t>
  </si>
  <si>
    <t>ZB3U469800</t>
  </si>
  <si>
    <t>ZB3U469900</t>
  </si>
  <si>
    <t>ZB3U4744P1</t>
  </si>
  <si>
    <t>ZB3U4745P1</t>
  </si>
  <si>
    <t>ZB3U478700</t>
  </si>
  <si>
    <t>ZB3U478800</t>
  </si>
  <si>
    <t>ZB3U478900</t>
  </si>
  <si>
    <t>ZB3U479000</t>
  </si>
  <si>
    <t>ZB3U482900</t>
  </si>
  <si>
    <t>ZB3U487000</t>
  </si>
  <si>
    <t>ZB3U487100</t>
  </si>
  <si>
    <t>ZB3U487200</t>
  </si>
  <si>
    <t>ZB3U487300</t>
  </si>
  <si>
    <t>ZB3U487600</t>
  </si>
  <si>
    <t>ZB3U494100</t>
  </si>
  <si>
    <t>ZB3U494400</t>
  </si>
  <si>
    <t>ZB40ASPB16DF00</t>
  </si>
  <si>
    <t>ZB40AZIBMI0000</t>
  </si>
  <si>
    <t>ZB40PAPILDYM00</t>
  </si>
  <si>
    <t>ZB40R0185D</t>
  </si>
  <si>
    <t>ZB40U4892D</t>
  </si>
  <si>
    <t>ZB411410000000</t>
  </si>
  <si>
    <t>ZB4A1410000060</t>
  </si>
  <si>
    <t>ZB4A2110010033</t>
  </si>
  <si>
    <t>ZB4U413300</t>
  </si>
  <si>
    <t>ZBCI043S92TILT</t>
  </si>
  <si>
    <t>ZBCI057S86SIJA</t>
  </si>
  <si>
    <t>ZBCI062S89SIJA</t>
  </si>
  <si>
    <t>ZBCI064S89SIJA</t>
  </si>
  <si>
    <t>ZBCI068NL00000</t>
  </si>
  <si>
    <t>ZBCI069NL00000</t>
  </si>
  <si>
    <t>ZBCI070S103AIK</t>
  </si>
  <si>
    <t>ZBCI070S103GEO</t>
  </si>
  <si>
    <t>ZBCI070S103SIJ</t>
  </si>
  <si>
    <t>ZBCI071S98AIKS</t>
  </si>
  <si>
    <t>ZBCI071S98SIJA</t>
  </si>
  <si>
    <t>ZBCI072S100AIK</t>
  </si>
  <si>
    <t>ZBCI072S100GEO</t>
  </si>
  <si>
    <t>ZBCI072S100SIJ</t>
  </si>
  <si>
    <t>ZBCI074S150AKC</t>
  </si>
  <si>
    <t>ZBCI074S150SIJ</t>
  </si>
  <si>
    <t>ZBCI0780S85000</t>
  </si>
  <si>
    <t>ZBCI078S93AIKS</t>
  </si>
  <si>
    <t>ZBCI078S93GEOM</t>
  </si>
  <si>
    <t>ZBCI079S87SIJA</t>
  </si>
  <si>
    <t>ZBCI079S99GEOM</t>
  </si>
  <si>
    <t>ZBCI080S88SIJA</t>
  </si>
  <si>
    <t>ZBCI080S99GEOM</t>
  </si>
  <si>
    <t>ZBCI0S15400000</t>
  </si>
  <si>
    <t>ZBCI0S7S97GEOM</t>
  </si>
  <si>
    <t>ZBCI116S104AIK</t>
  </si>
  <si>
    <t>ZBCI1300B00000</t>
  </si>
  <si>
    <t>ZBCI13163B0000</t>
  </si>
  <si>
    <t>ZBCI13164B0000</t>
  </si>
  <si>
    <t>ZBCI14141AIKST</t>
  </si>
  <si>
    <t>ZBCI14142AIKST</t>
  </si>
  <si>
    <t>ZBCI166S159000</t>
  </si>
  <si>
    <t>ZBCI6264S94AIK</t>
  </si>
  <si>
    <t>ZBCINAMUK16300</t>
  </si>
  <si>
    <t>ZBCINAMUK16400</t>
  </si>
  <si>
    <t>ZBR30PAGR000BB</t>
  </si>
  <si>
    <t>ZC10AHVIJ0000P</t>
  </si>
  <si>
    <t>ZC10APHS2K0000</t>
  </si>
  <si>
    <t>ZC10APS2K00000</t>
  </si>
  <si>
    <t>ZC10ASPATSIJ1K</t>
  </si>
  <si>
    <t>ZC10ASPC10T000</t>
  </si>
  <si>
    <t>ZC10ATA0000000</t>
  </si>
  <si>
    <t>ZC10AV30000000</t>
  </si>
  <si>
    <t>ZC10AV60000000</t>
  </si>
  <si>
    <t>ZC10BAMP000000</t>
  </si>
  <si>
    <t>ZC10G0PL000000</t>
  </si>
  <si>
    <t>ZC10R0PL000000</t>
  </si>
  <si>
    <t>ZC10RV0PL00000</t>
  </si>
  <si>
    <t>ZC1A37240111A0</t>
  </si>
  <si>
    <t>ZC1A4110000096</t>
  </si>
  <si>
    <t>ZC1A4310000098</t>
  </si>
  <si>
    <t>ZC1A4810100040</t>
  </si>
  <si>
    <t>ZC1A5410020020</t>
  </si>
  <si>
    <t>ZC1A5510010030</t>
  </si>
  <si>
    <t>ZC1A68101000A7</t>
  </si>
  <si>
    <t>ZC1L180500</t>
  </si>
  <si>
    <t>ZC1U282900</t>
  </si>
  <si>
    <t>ZC1U293700</t>
  </si>
  <si>
    <t>ZC1U305100</t>
  </si>
  <si>
    <t>ZC1U310100</t>
  </si>
  <si>
    <t>ZC1U310700</t>
  </si>
  <si>
    <t>ZC1U318800</t>
  </si>
  <si>
    <t>ZC1U320600</t>
  </si>
  <si>
    <t>ZC1U346700</t>
  </si>
  <si>
    <t>ZC1U367000</t>
  </si>
  <si>
    <t>ZC1U450900</t>
  </si>
  <si>
    <t>ZC1U4712P1</t>
  </si>
  <si>
    <t>ZC1U4713P1</t>
  </si>
  <si>
    <t>ZC1U493200</t>
  </si>
  <si>
    <t>ZC202305000000</t>
  </si>
  <si>
    <t>ZC202322000000</t>
  </si>
  <si>
    <t>ZC20AHJK000000</t>
  </si>
  <si>
    <t>ZC20APSAUGA0RZ</t>
  </si>
  <si>
    <t>ZC20ASPC12G000</t>
  </si>
  <si>
    <t>ZC20ASPC12PL00</t>
  </si>
  <si>
    <t>ZC20ASPC12PLA0</t>
  </si>
  <si>
    <t>ZC20ASPC12T000</t>
  </si>
  <si>
    <t>ZC20ASPCLMI000</t>
  </si>
  <si>
    <t>ZC20ATA0000000</t>
  </si>
  <si>
    <t>ZC20AV30000000</t>
  </si>
  <si>
    <t>ZC20AV60000000</t>
  </si>
  <si>
    <t>ZC20L1982D</t>
  </si>
  <si>
    <t>ZC20LAIKIKL0PR</t>
  </si>
  <si>
    <t>ZC20PHSHIDK0MP</t>
  </si>
  <si>
    <t>ZC20POREMIS000</t>
  </si>
  <si>
    <t>ZC20R0108D</t>
  </si>
  <si>
    <t>ZC20SKLP060020</t>
  </si>
  <si>
    <t>ZC20SPC1012GB0</t>
  </si>
  <si>
    <t>ZC20TENT0TK000</t>
  </si>
  <si>
    <t>ZC20U4173D</t>
  </si>
  <si>
    <t>ZC20VAZ0PAAUK0</t>
  </si>
  <si>
    <t>ZC215410000000</t>
  </si>
  <si>
    <t>ZC2A1510010080</t>
  </si>
  <si>
    <t>ZC2A3720000090</t>
  </si>
  <si>
    <t>ZC2A4710010092</t>
  </si>
  <si>
    <t>ZC2A481000000A</t>
  </si>
  <si>
    <t>ZC2A4810000041</t>
  </si>
  <si>
    <t>ZC2A481001009A</t>
  </si>
  <si>
    <t>ZC2A48100100AA</t>
  </si>
  <si>
    <t>ZC2A4810100040</t>
  </si>
  <si>
    <t>ZC2A4810100091</t>
  </si>
  <si>
    <t>ZC2A4810100097</t>
  </si>
  <si>
    <t>ZC2A481010009A</t>
  </si>
  <si>
    <t>ZC2A481011009A</t>
  </si>
  <si>
    <t>ZC2A481012009A</t>
  </si>
  <si>
    <t>ZC2A4810200091</t>
  </si>
  <si>
    <t>ZC2A58100000B4</t>
  </si>
  <si>
    <t>ZC2A6110010080</t>
  </si>
  <si>
    <t>ZC2A6710010092</t>
  </si>
  <si>
    <t>ZC2A6710110092</t>
  </si>
  <si>
    <t>ZC2A6720010041</t>
  </si>
  <si>
    <t>ZC2A6810000091</t>
  </si>
  <si>
    <t>ZC2A681000009A</t>
  </si>
  <si>
    <t>ZC2A72101000AA</t>
  </si>
  <si>
    <t>ZC2A72202000A8</t>
  </si>
  <si>
    <t>ZC2A741020009A</t>
  </si>
  <si>
    <t>ZC2L174900</t>
  </si>
  <si>
    <t>ZC2L180800</t>
  </si>
  <si>
    <t>ZC2L200600</t>
  </si>
  <si>
    <t>ZC2L200800</t>
  </si>
  <si>
    <t>ZC2L207800</t>
  </si>
  <si>
    <t>ZC2L207900</t>
  </si>
  <si>
    <t>ZC2L208000</t>
  </si>
  <si>
    <t>ZC2U275900</t>
  </si>
  <si>
    <t>ZC2U276000</t>
  </si>
  <si>
    <t>ZC2U276100</t>
  </si>
  <si>
    <t>ZC2U2819P1</t>
  </si>
  <si>
    <t>ZC2U283700</t>
  </si>
  <si>
    <t>ZC2U285800</t>
  </si>
  <si>
    <t>ZC2U302500</t>
  </si>
  <si>
    <t>ZC2U310200</t>
  </si>
  <si>
    <t>ZC2U313300</t>
  </si>
  <si>
    <t>ZC2U313400</t>
  </si>
  <si>
    <t>ZC2U322500</t>
  </si>
  <si>
    <t>ZC2U343100</t>
  </si>
  <si>
    <t>ZC2U38400</t>
  </si>
  <si>
    <t>ZC2U384400</t>
  </si>
  <si>
    <t>ZC2U388400</t>
  </si>
  <si>
    <t>ZC2U402100</t>
  </si>
  <si>
    <t>ZC2U411300</t>
  </si>
  <si>
    <t>ZC2U411400</t>
  </si>
  <si>
    <t>ZC2U436100</t>
  </si>
  <si>
    <t>ZC2U438300</t>
  </si>
  <si>
    <t>ZC2U447300</t>
  </si>
  <si>
    <t>ZC2U454100</t>
  </si>
  <si>
    <t>ZC2U454200</t>
  </si>
  <si>
    <t>ZC2U456600</t>
  </si>
  <si>
    <t>ZC2U477000</t>
  </si>
  <si>
    <t>ZC2U4908P1</t>
  </si>
  <si>
    <t>ZC2U501300</t>
  </si>
  <si>
    <t>ZC302071000000</t>
  </si>
  <si>
    <t>ZC302138000000</t>
  </si>
  <si>
    <t>ZC302291000000</t>
  </si>
  <si>
    <t>ZC302304000000</t>
  </si>
  <si>
    <t>ZC30AAPKABA000</t>
  </si>
  <si>
    <t>ZC30ALINGE5000</t>
  </si>
  <si>
    <t>ZC30APK500P140</t>
  </si>
  <si>
    <t>ZC30APK550G000</t>
  </si>
  <si>
    <t>ZC30APK550G14C</t>
  </si>
  <si>
    <t>ZC30APK550MKG4</t>
  </si>
  <si>
    <t>ZC30ASPC14PHS2</t>
  </si>
  <si>
    <t>ZC30ASPC14PL00</t>
  </si>
  <si>
    <t>ZC30ASPC14PLA0</t>
  </si>
  <si>
    <t>ZC30ASPC14PS04</t>
  </si>
  <si>
    <t>ZC30ASPC14PS2K</t>
  </si>
  <si>
    <t>ZC30ASPC14PSKM</t>
  </si>
  <si>
    <t>ZC30ASPC14SI2K</t>
  </si>
  <si>
    <t>ZC30ASPC14SIH0</t>
  </si>
  <si>
    <t>ZC30ASPC14SIPH</t>
  </si>
  <si>
    <t>ZC30ASPC14T000</t>
  </si>
  <si>
    <t>ZC30ASPC14TAV3</t>
  </si>
  <si>
    <t>ZC30ASPC14TENK</t>
  </si>
  <si>
    <t>ZC30ASPC14VA00</t>
  </si>
  <si>
    <t>ZC30ASPCBDAT04</t>
  </si>
  <si>
    <t>ZC30ASPCBDATKJ</t>
  </si>
  <si>
    <t>ZC30ASPCBPS1K0</t>
  </si>
  <si>
    <t>ZC30ASPCBPS1KJ</t>
  </si>
  <si>
    <t>ZC30ATM0000000</t>
  </si>
  <si>
    <t>ZC30BAL0000000</t>
  </si>
  <si>
    <t>ZC30G0ATR00000</t>
  </si>
  <si>
    <t>ZC30K000000000</t>
  </si>
  <si>
    <t>ZC30KARK000000</t>
  </si>
  <si>
    <t>ZC30KEBULAS000</t>
  </si>
  <si>
    <t>ZC30L1719000P1</t>
  </si>
  <si>
    <t>ZC30L17790PHJ0</t>
  </si>
  <si>
    <t>ZC30L1851D</t>
  </si>
  <si>
    <t>ZC30L1867D</t>
  </si>
  <si>
    <t>ZC30L2099D</t>
  </si>
  <si>
    <t>ZC30LAIK0T0000</t>
  </si>
  <si>
    <t>ZC30LING0PERD0</t>
  </si>
  <si>
    <t>ZC30PRV0PMK000</t>
  </si>
  <si>
    <t>ZC30R0117D</t>
  </si>
  <si>
    <t>ZC30R0152D</t>
  </si>
  <si>
    <t>ZC30R0158D</t>
  </si>
  <si>
    <t>ZC30R0184D</t>
  </si>
  <si>
    <t>ZC30REK00960</t>
  </si>
  <si>
    <t>ZC30TENT0KARK0</t>
  </si>
  <si>
    <t>ZC30TENT0UK000</t>
  </si>
  <si>
    <t>ZC30U309000000</t>
  </si>
  <si>
    <t>ZC30U333200000</t>
  </si>
  <si>
    <t>ZC30U4117D</t>
  </si>
  <si>
    <t>ZC30U4427D</t>
  </si>
  <si>
    <t>ZC30U4483D</t>
  </si>
  <si>
    <t>ZC30U4491D</t>
  </si>
  <si>
    <t>ZC30U4516D</t>
  </si>
  <si>
    <t>ZC30U4527D</t>
  </si>
  <si>
    <t>ZC30U4536D</t>
  </si>
  <si>
    <t>ZC30U4948D</t>
  </si>
  <si>
    <t>ZC30U5119D</t>
  </si>
  <si>
    <t>ZC30U5129D</t>
  </si>
  <si>
    <t>ZC30U5130D</t>
  </si>
  <si>
    <t>ZC30VIRSB300TK</t>
  </si>
  <si>
    <t>ZC312410000000</t>
  </si>
  <si>
    <t>ZC31A410000000</t>
  </si>
  <si>
    <t>ZC31A410040000</t>
  </si>
  <si>
    <t>ZC3A2410000000</t>
  </si>
  <si>
    <t>ZC3A2510010021</t>
  </si>
  <si>
    <t>ZC3A4510010021</t>
  </si>
  <si>
    <t>ZC3A4510010080</t>
  </si>
  <si>
    <t>ZC3A471001009A</t>
  </si>
  <si>
    <t>ZC3A471011009A</t>
  </si>
  <si>
    <t>ZC3A4720000041</t>
  </si>
  <si>
    <t>ZC3A4720000093</t>
  </si>
  <si>
    <t>ZC3A4720010091</t>
  </si>
  <si>
    <t>ZC3A472001009A</t>
  </si>
  <si>
    <t>ZC3A472011009A</t>
  </si>
  <si>
    <t>ZC3A4720111180</t>
  </si>
  <si>
    <t>ZC3A4722001162</t>
  </si>
  <si>
    <t>ZC3A4722011192</t>
  </si>
  <si>
    <t>ZC3A47220111BA</t>
  </si>
  <si>
    <t>ZC3A4723111180</t>
  </si>
  <si>
    <t>ZC3A4733011183</t>
  </si>
  <si>
    <t>ZC3A4810010047</t>
  </si>
  <si>
    <t>ZC3A4810010097</t>
  </si>
  <si>
    <t>ZC3A481001009A</t>
  </si>
  <si>
    <t>ZC3A481010009A</t>
  </si>
  <si>
    <t>ZC3A483003009A</t>
  </si>
  <si>
    <t>ZC3A4910010044</t>
  </si>
  <si>
    <t>ZC3A6210020098</t>
  </si>
  <si>
    <t>ZC3A621002009A</t>
  </si>
  <si>
    <t>ZC3A6220020098</t>
  </si>
  <si>
    <t>ZC3A62200200A7</t>
  </si>
  <si>
    <t>ZC3A6510020098</t>
  </si>
  <si>
    <t>ZC3A651002009A</t>
  </si>
  <si>
    <t>ZC3A691002009A</t>
  </si>
  <si>
    <t>ZC3A691012009A</t>
  </si>
  <si>
    <t>ZC3A7330040083</t>
  </si>
  <si>
    <t>ZC3A8920040083</t>
  </si>
  <si>
    <t>ZC3B4810010047</t>
  </si>
  <si>
    <t>ZC3HCKAIST0000</t>
  </si>
  <si>
    <t>ZC3HCLAUSIS000</t>
  </si>
  <si>
    <t>ZC3L172700</t>
  </si>
  <si>
    <t>ZC3L174800</t>
  </si>
  <si>
    <t>ZC3L179300</t>
  </si>
  <si>
    <t>ZC3L179400</t>
  </si>
  <si>
    <t>ZC3L182600</t>
  </si>
  <si>
    <t>ZC3L185700</t>
  </si>
  <si>
    <t>ZC3L189300</t>
  </si>
  <si>
    <t>ZC3L1893P2</t>
  </si>
  <si>
    <t>ZC3L189400</t>
  </si>
  <si>
    <t>ZC3L205000</t>
  </si>
  <si>
    <t>ZC3L205100</t>
  </si>
  <si>
    <t>ZC3L205200</t>
  </si>
  <si>
    <t>ZC3L205300</t>
  </si>
  <si>
    <t>ZC3U273200</t>
  </si>
  <si>
    <t>ZC3U273300</t>
  </si>
  <si>
    <t>ZC3U275100</t>
  </si>
  <si>
    <t>ZC3U275200</t>
  </si>
  <si>
    <t>ZC3U276500</t>
  </si>
  <si>
    <t>ZC3U276600</t>
  </si>
  <si>
    <t>ZC3U279500</t>
  </si>
  <si>
    <t>ZC3U291200</t>
  </si>
  <si>
    <t>ZC3U291300</t>
  </si>
  <si>
    <t>ZC3U300000</t>
  </si>
  <si>
    <t>ZC3U3024K1</t>
  </si>
  <si>
    <t>ZC3U3065K1</t>
  </si>
  <si>
    <t>ZC3U307900</t>
  </si>
  <si>
    <t>ZC3U308000</t>
  </si>
  <si>
    <t>ZC3U310000</t>
  </si>
  <si>
    <t>ZC3U310500</t>
  </si>
  <si>
    <t>ZC3U311400</t>
  </si>
  <si>
    <t>ZC3U311500</t>
  </si>
  <si>
    <t>ZC3U311600</t>
  </si>
  <si>
    <t>ZC3U311700</t>
  </si>
  <si>
    <t>ZC3U314100</t>
  </si>
  <si>
    <t>ZC3U314200</t>
  </si>
  <si>
    <t>ZC3U314300</t>
  </si>
  <si>
    <t>ZC3U314900</t>
  </si>
  <si>
    <t>ZC3U322300</t>
  </si>
  <si>
    <t>ZC3U324800</t>
  </si>
  <si>
    <t>ZC3U334600</t>
  </si>
  <si>
    <t>ZC3U334900</t>
  </si>
  <si>
    <t>ZC3U3376P1</t>
  </si>
  <si>
    <t>ZC3U338400</t>
  </si>
  <si>
    <t>ZC3U342900</t>
  </si>
  <si>
    <t>ZC3U345200</t>
  </si>
  <si>
    <t>ZC3U345300</t>
  </si>
  <si>
    <t>ZC3U345400</t>
  </si>
  <si>
    <t>ZC3U345500</t>
  </si>
  <si>
    <t>ZC3U345600</t>
  </si>
  <si>
    <t>ZC3U346600</t>
  </si>
  <si>
    <t>ZC3U346800</t>
  </si>
  <si>
    <t>ZC3U349400</t>
  </si>
  <si>
    <t>ZC3U349500</t>
  </si>
  <si>
    <t>ZC3U349600</t>
  </si>
  <si>
    <t>ZC3U349700</t>
  </si>
  <si>
    <t>ZC3U349800</t>
  </si>
  <si>
    <t>ZC3U354600</t>
  </si>
  <si>
    <t>ZC3U3556P1</t>
  </si>
  <si>
    <t>ZC3U357700</t>
  </si>
  <si>
    <t>ZC3U357800</t>
  </si>
  <si>
    <t>ZC3U357900</t>
  </si>
  <si>
    <t>ZC3U358000</t>
  </si>
  <si>
    <t>ZC3U358100</t>
  </si>
  <si>
    <t>ZC3U358200</t>
  </si>
  <si>
    <t>ZC3U358300</t>
  </si>
  <si>
    <t>ZC3U359300</t>
  </si>
  <si>
    <t>ZC3U359400</t>
  </si>
  <si>
    <t>ZC3U359500</t>
  </si>
  <si>
    <t>ZC3U359600</t>
  </si>
  <si>
    <t>ZC3U359700</t>
  </si>
  <si>
    <t>ZC3U363000</t>
  </si>
  <si>
    <t>ZC3U363600</t>
  </si>
  <si>
    <t>ZC3U368000</t>
  </si>
  <si>
    <t>ZC3U368500</t>
  </si>
  <si>
    <t>ZC3U368600</t>
  </si>
  <si>
    <t>ZC3U368700</t>
  </si>
  <si>
    <t>ZC3U368800</t>
  </si>
  <si>
    <t>ZC3U369100</t>
  </si>
  <si>
    <t>ZC3U369200</t>
  </si>
  <si>
    <t>ZC3U369300</t>
  </si>
  <si>
    <t>ZC3U371200</t>
  </si>
  <si>
    <t>ZC3U376600</t>
  </si>
  <si>
    <t>ZC3U376700</t>
  </si>
  <si>
    <t>ZC3U377700</t>
  </si>
  <si>
    <t>ZC3U377800</t>
  </si>
  <si>
    <t>ZC3U380900</t>
  </si>
  <si>
    <t>ZC3U382800</t>
  </si>
  <si>
    <t>ZC3U384800</t>
  </si>
  <si>
    <t>ZC3U387400</t>
  </si>
  <si>
    <t>ZC3U387500</t>
  </si>
  <si>
    <t>ZC3U393700</t>
  </si>
  <si>
    <t>ZC3U393800</t>
  </si>
  <si>
    <t>ZC3U393900</t>
  </si>
  <si>
    <t>ZC3U394000</t>
  </si>
  <si>
    <t>ZC3U394100</t>
  </si>
  <si>
    <t>ZC3U394200</t>
  </si>
  <si>
    <t>ZC3U394300</t>
  </si>
  <si>
    <t>ZC3U394400</t>
  </si>
  <si>
    <t>ZC3U394500</t>
  </si>
  <si>
    <t>ZC3U394600</t>
  </si>
  <si>
    <t>ZC3U394700</t>
  </si>
  <si>
    <t>ZC3U394800</t>
  </si>
  <si>
    <t>ZC3U394900</t>
  </si>
  <si>
    <t>ZC3U395000</t>
  </si>
  <si>
    <t>ZC3U395100</t>
  </si>
  <si>
    <t>ZC3U395200</t>
  </si>
  <si>
    <t>ZC3U395300</t>
  </si>
  <si>
    <t>ZC3U395400</t>
  </si>
  <si>
    <t>ZC3U395500</t>
  </si>
  <si>
    <t>ZC3U395600</t>
  </si>
  <si>
    <t>ZC3U3988D</t>
  </si>
  <si>
    <t>ZC3U408300</t>
  </si>
  <si>
    <t>ZC3U408400</t>
  </si>
  <si>
    <t>ZC3U411300</t>
  </si>
  <si>
    <t>ZC3U412300</t>
  </si>
  <si>
    <t>ZC3U412400</t>
  </si>
  <si>
    <t>ZC3U412900</t>
  </si>
  <si>
    <t>ZC3U415500</t>
  </si>
  <si>
    <t>ZC3U416300</t>
  </si>
  <si>
    <t>ZC3U419500</t>
  </si>
  <si>
    <t>ZC3U419600</t>
  </si>
  <si>
    <t>ZC3U423500</t>
  </si>
  <si>
    <t>ZC3U429600</t>
  </si>
  <si>
    <t>ZC3U435300</t>
  </si>
  <si>
    <t>ZC3U435400</t>
  </si>
  <si>
    <t>ZC3U435500</t>
  </si>
  <si>
    <t>ZC3U438000</t>
  </si>
  <si>
    <t>ZC3U4418P1</t>
  </si>
  <si>
    <t>ZC3U441900</t>
  </si>
  <si>
    <t>ZC3U442000</t>
  </si>
  <si>
    <t>ZC3U446900</t>
  </si>
  <si>
    <t>ZC3U447900</t>
  </si>
  <si>
    <t>ZC3U448000</t>
  </si>
  <si>
    <t>ZC3U4488P1</t>
  </si>
  <si>
    <t>ZC3U453100</t>
  </si>
  <si>
    <t>ZC3U455200</t>
  </si>
  <si>
    <t>ZC3U459500</t>
  </si>
  <si>
    <t>ZC3U459600</t>
  </si>
  <si>
    <t>ZC3U459700</t>
  </si>
  <si>
    <t>ZC3U459800</t>
  </si>
  <si>
    <t>ZC3U459900</t>
  </si>
  <si>
    <t>ZC3U465800</t>
  </si>
  <si>
    <t>ZC3U468300</t>
  </si>
  <si>
    <t>ZC3U471400</t>
  </si>
  <si>
    <t>ZC3U4715P1</t>
  </si>
  <si>
    <t>ZC3U4716P1</t>
  </si>
  <si>
    <t>ZC3U4717P1</t>
  </si>
  <si>
    <t>ZC3U4718P1</t>
  </si>
  <si>
    <t>ZC3U479100</t>
  </si>
  <si>
    <t>ZC3U479200</t>
  </si>
  <si>
    <t>ZC3U479300</t>
  </si>
  <si>
    <t>ZC3U481600</t>
  </si>
  <si>
    <t>ZC3U481700</t>
  </si>
  <si>
    <t>ZC3U482800</t>
  </si>
  <si>
    <t>ZC3U4850P1</t>
  </si>
  <si>
    <t>ZC3U4851P1</t>
  </si>
  <si>
    <t>ZC3U485200</t>
  </si>
  <si>
    <t>ZC3U490100</t>
  </si>
  <si>
    <t>ZC3U493600</t>
  </si>
  <si>
    <t>ZC3U496300</t>
  </si>
  <si>
    <t>ZC3U4967P1</t>
  </si>
  <si>
    <t>ZC3U498700</t>
  </si>
  <si>
    <t>ZC3U498800</t>
  </si>
  <si>
    <t>ZC3U500300</t>
  </si>
  <si>
    <t>ZC3U500400</t>
  </si>
  <si>
    <t>ZC3U502300</t>
  </si>
  <si>
    <t>ZC3U502400</t>
  </si>
  <si>
    <t>ZC3U504800</t>
  </si>
  <si>
    <t>ZC3U504900</t>
  </si>
  <si>
    <t>ZC3U505000</t>
  </si>
  <si>
    <t>ZC3U510800</t>
  </si>
  <si>
    <t>ZC3U511800</t>
  </si>
  <si>
    <t>ZC402016500SB0</t>
  </si>
  <si>
    <t>ZC402139000000</t>
  </si>
  <si>
    <t>ZC402140000000</t>
  </si>
  <si>
    <t>ZC402142000000</t>
  </si>
  <si>
    <t>ZC402167000000</t>
  </si>
  <si>
    <t>ZC402306000000</t>
  </si>
  <si>
    <t>ZC402314000000</t>
  </si>
  <si>
    <t>ZC402324000000</t>
  </si>
  <si>
    <t>ZC402337000000</t>
  </si>
  <si>
    <t>ZC402526000000</t>
  </si>
  <si>
    <t>ZC40ACZL0LED00</t>
  </si>
  <si>
    <t>ZC40AD00000000</t>
  </si>
  <si>
    <t>ZC40ADLA000000</t>
  </si>
  <si>
    <t>ZC40AGBK000000</t>
  </si>
  <si>
    <t>ZC40AGDL000000</t>
  </si>
  <si>
    <t>ZC40AHC60/35HS</t>
  </si>
  <si>
    <t>ZC40AIVOR00006</t>
  </si>
  <si>
    <t>ZC40AKLE100000</t>
  </si>
  <si>
    <t>ZC40ALEDR00000</t>
  </si>
  <si>
    <t>ZC40ALINGE1000</t>
  </si>
  <si>
    <t>ZC40ALKAIST000</t>
  </si>
  <si>
    <t>ZC40APSAUG1000</t>
  </si>
  <si>
    <t>ZC40ASPC16DF00</t>
  </si>
  <si>
    <t>ZC40ASPC16GPL2</t>
  </si>
  <si>
    <t>ZC40ASPC16HJV0</t>
  </si>
  <si>
    <t>ZC40ASPC16PL00</t>
  </si>
  <si>
    <t>ZC40ASPC16PLV0</t>
  </si>
  <si>
    <t>ZC40ASPC16T000</t>
  </si>
  <si>
    <t>ZC40ASPC16TA00</t>
  </si>
  <si>
    <t>ZC40ASPC16V300</t>
  </si>
  <si>
    <t>ZC40ASPC16V600</t>
  </si>
  <si>
    <t>ZC40ASPS140IPL</t>
  </si>
  <si>
    <t>ZC40ASTRYP0000</t>
  </si>
  <si>
    <t>ZC40ATMK000000</t>
  </si>
  <si>
    <t>ZC40AZIBLEDN00</t>
  </si>
  <si>
    <t>ZC40BAKEL00H20</t>
  </si>
  <si>
    <t>ZC40DL0ATR0L00</t>
  </si>
  <si>
    <t>ZC40DLING0TV00</t>
  </si>
  <si>
    <t>ZC40DTENT0K300</t>
  </si>
  <si>
    <t>ZC40GAUD0300</t>
  </si>
  <si>
    <t>ZC40GBHC00000K</t>
  </si>
  <si>
    <t>ZC40GBHC0SEN0K</t>
  </si>
  <si>
    <t>ZC40GBHC60/350</t>
  </si>
  <si>
    <t>ZC40GIV3010030</t>
  </si>
  <si>
    <t>ZC40GV00000000</t>
  </si>
  <si>
    <t>ZC40HKH1060SB0</t>
  </si>
  <si>
    <t>ZC40IV02030006</t>
  </si>
  <si>
    <t>ZC40IV02100006</t>
  </si>
  <si>
    <t>ZC40IV0R0TV0VR</t>
  </si>
  <si>
    <t>ZC40IV0RE0VARZ</t>
  </si>
  <si>
    <t>ZC40IVORE0ATRM</t>
  </si>
  <si>
    <t>ZC40K0PET000ND</t>
  </si>
  <si>
    <t>ZC40KEBULAS000</t>
  </si>
  <si>
    <t>ZC40KEBULAS0P1</t>
  </si>
  <si>
    <t>ZC40L172100000</t>
  </si>
  <si>
    <t>ZC40L184600</t>
  </si>
  <si>
    <t>ZC40L1850P</t>
  </si>
  <si>
    <t>ZC40L1852A</t>
  </si>
  <si>
    <t>ZC40L1864D</t>
  </si>
  <si>
    <t>ZC40L1922D</t>
  </si>
  <si>
    <t>ZC40L1927D</t>
  </si>
  <si>
    <t>ZC40L1930D</t>
  </si>
  <si>
    <t>ZC40L1994D</t>
  </si>
  <si>
    <t>ZC40L2067D</t>
  </si>
  <si>
    <t>ZC40L2072D</t>
  </si>
  <si>
    <t>ZC40L2094D</t>
  </si>
  <si>
    <t>ZC40LANG000000</t>
  </si>
  <si>
    <t>ZC40LINGSUAUSM</t>
  </si>
  <si>
    <t>ZC40LSV0218600</t>
  </si>
  <si>
    <t>ZC40MTIP000000</t>
  </si>
  <si>
    <t>ZC40P0REMIS000</t>
  </si>
  <si>
    <t>ZC40PAGR0TG000</t>
  </si>
  <si>
    <t>ZC40PL031000SB</t>
  </si>
  <si>
    <t>ZC40PLKST0PK</t>
  </si>
  <si>
    <t>ZC40R0098D</t>
  </si>
  <si>
    <t>ZC40R0100D</t>
  </si>
  <si>
    <t>ZC40R0103D</t>
  </si>
  <si>
    <t>ZC40R0104D</t>
  </si>
  <si>
    <t>ZC40R0131D</t>
  </si>
  <si>
    <t>ZC40R0132D</t>
  </si>
  <si>
    <t>ZC40R0134D</t>
  </si>
  <si>
    <t>ZC40R0150D</t>
  </si>
  <si>
    <t>ZC40R0171D</t>
  </si>
  <si>
    <t>ZC40R0172D</t>
  </si>
  <si>
    <t>ZC40R0173D</t>
  </si>
  <si>
    <t>ZC40R0176D</t>
  </si>
  <si>
    <t>ZC40R0179D</t>
  </si>
  <si>
    <t>ZC40R0182D</t>
  </si>
  <si>
    <t>ZC40R0189D</t>
  </si>
  <si>
    <t>ZC40REK0030000</t>
  </si>
  <si>
    <t>ZC40REK0046000</t>
  </si>
  <si>
    <t>ZC40REK0047000</t>
  </si>
  <si>
    <t>ZC40REM0AUKST0</t>
  </si>
  <si>
    <t>ZC40SPC16MV40D</t>
  </si>
  <si>
    <t>ZC40SPC16MV80C</t>
  </si>
  <si>
    <t>ZC40TEN0APT0KL</t>
  </si>
  <si>
    <t>ZC40TENT0300UK</t>
  </si>
  <si>
    <t>ZC40TENT0UK000</t>
  </si>
  <si>
    <t>ZC40TK0PRISUK0</t>
  </si>
  <si>
    <t>ZC40TKBE0V600V</t>
  </si>
  <si>
    <t>ZC40TROS0KMPL0</t>
  </si>
  <si>
    <t>ZC40U310600000</t>
  </si>
  <si>
    <t>ZC40U326400000</t>
  </si>
  <si>
    <t>ZC40U340500000</t>
  </si>
  <si>
    <t>ZC40U38040</t>
  </si>
  <si>
    <t>ZC40U3906D</t>
  </si>
  <si>
    <t>ZC40U3991D</t>
  </si>
  <si>
    <t>ZC40U4000D</t>
  </si>
  <si>
    <t>ZC40U4028D</t>
  </si>
  <si>
    <t>ZC40U4046D</t>
  </si>
  <si>
    <t>ZC40U4145D</t>
  </si>
  <si>
    <t>ZC40U4174D</t>
  </si>
  <si>
    <t>ZC40U4210D</t>
  </si>
  <si>
    <t>ZC40U4215D</t>
  </si>
  <si>
    <t>ZC40U4240D</t>
  </si>
  <si>
    <t>ZC40U4456D</t>
  </si>
  <si>
    <t>ZC40U4460D</t>
  </si>
  <si>
    <t>ZC40U4465D</t>
  </si>
  <si>
    <t>ZC40U4466D</t>
  </si>
  <si>
    <t>ZC40U4484D</t>
  </si>
  <si>
    <t>ZC40U4492D</t>
  </si>
  <si>
    <t>ZC40U4521D</t>
  </si>
  <si>
    <t>ZC40U4527D</t>
  </si>
  <si>
    <t>ZC40U4528D</t>
  </si>
  <si>
    <t>ZC40U4537D</t>
  </si>
  <si>
    <t>ZC40U4561D</t>
  </si>
  <si>
    <t>ZC40U4582D</t>
  </si>
  <si>
    <t>ZC40U4585D</t>
  </si>
  <si>
    <t>ZC40U4805D</t>
  </si>
  <si>
    <t>ZC40U4846D</t>
  </si>
  <si>
    <t>ZC40U5008D</t>
  </si>
  <si>
    <t>ZC40U5106D2</t>
  </si>
  <si>
    <t>ZC40U5138D</t>
  </si>
  <si>
    <t>ZC40U5162D</t>
  </si>
  <si>
    <t>ZC40U5184D</t>
  </si>
  <si>
    <t>ZC40U5224D</t>
  </si>
  <si>
    <t>ZC40V0AS0STK00</t>
  </si>
  <si>
    <t>ZC40V300BEGALV</t>
  </si>
  <si>
    <t>ZC40V300GST000</t>
  </si>
  <si>
    <t>ZC40V600GB0000</t>
  </si>
  <si>
    <t>ZC40V600GST000</t>
  </si>
  <si>
    <t>ZC40V600PERF00</t>
  </si>
  <si>
    <t>ZC411410000000</t>
  </si>
  <si>
    <t>ZC412410000000</t>
  </si>
  <si>
    <t>ZC412410100000</t>
  </si>
  <si>
    <t>ZC412410200000</t>
  </si>
  <si>
    <t>ZC412412014100</t>
  </si>
  <si>
    <t>ZC412430100000</t>
  </si>
  <si>
    <t>ZC462910010030</t>
  </si>
  <si>
    <t>ZC4A0203000500</t>
  </si>
  <si>
    <t>ZC4A02040100SB</t>
  </si>
  <si>
    <t>ZC4A2110010031</t>
  </si>
  <si>
    <t>ZC4A21100100A1</t>
  </si>
  <si>
    <t>ZC4A2324013140</t>
  </si>
  <si>
    <t>ZC4A2410030015</t>
  </si>
  <si>
    <t>ZC4A2510010001</t>
  </si>
  <si>
    <t>ZC4A2510010031</t>
  </si>
  <si>
    <t>ZC4A2510110031</t>
  </si>
  <si>
    <t>ZC4A2510110051</t>
  </si>
  <si>
    <t>ZC4A2710010035</t>
  </si>
  <si>
    <t>ZC4A2720000033</t>
  </si>
  <si>
    <t>ZC4A2720010030</t>
  </si>
  <si>
    <t>ZC4A2720010035</t>
  </si>
  <si>
    <t>ZC4A2720011130</t>
  </si>
  <si>
    <t>ZC4A2720110030</t>
  </si>
  <si>
    <t>ZC4A2720110033</t>
  </si>
  <si>
    <t>ZC4A2722011133</t>
  </si>
  <si>
    <t>ZC4A2722111135</t>
  </si>
  <si>
    <t>ZC4A2810000035</t>
  </si>
  <si>
    <t>ZC4A2810120035</t>
  </si>
  <si>
    <t>ZC4A2820000033</t>
  </si>
  <si>
    <t>ZC4A2820010035</t>
  </si>
  <si>
    <t>ZC4A2820110033</t>
  </si>
  <si>
    <t>ZC4A2830100035</t>
  </si>
  <si>
    <t>ZC4A2910010030</t>
  </si>
  <si>
    <t>ZC4A2910010031</t>
  </si>
  <si>
    <t>ZC4A3722111155</t>
  </si>
  <si>
    <t>ZC4A3723001150</t>
  </si>
  <si>
    <t>ZC4A3723011150</t>
  </si>
  <si>
    <t>ZC4A3723111135</t>
  </si>
  <si>
    <t>ZC4A3822011133</t>
  </si>
  <si>
    <t>ZC4A3830010035</t>
  </si>
  <si>
    <t>ZC4A3A10100035</t>
  </si>
  <si>
    <t>ZC4A3A30010033</t>
  </si>
  <si>
    <t>ZC4A3C10020055</t>
  </si>
  <si>
    <t>ZC4A4410030015</t>
  </si>
  <si>
    <t>ZC4A4810030035</t>
  </si>
  <si>
    <t>ZC4B2510010031</t>
  </si>
  <si>
    <t>ZC4L176900</t>
  </si>
  <si>
    <t>ZC4L178500</t>
  </si>
  <si>
    <t>ZC4L178600</t>
  </si>
  <si>
    <t>ZC4L181100</t>
  </si>
  <si>
    <t>ZC4L183000</t>
  </si>
  <si>
    <t>ZC4L184500</t>
  </si>
  <si>
    <t>ZC4L187600</t>
  </si>
  <si>
    <t>ZC4L189500</t>
  </si>
  <si>
    <t>ZC4L189600</t>
  </si>
  <si>
    <t>ZC4L189700</t>
  </si>
  <si>
    <t>ZC4L189800</t>
  </si>
  <si>
    <t>ZC4L190900</t>
  </si>
  <si>
    <t>ZC4L205400</t>
  </si>
  <si>
    <t>ZC4L205500</t>
  </si>
  <si>
    <t>ZC4L205600</t>
  </si>
  <si>
    <t>ZC4L205700</t>
  </si>
  <si>
    <t>ZC4L207400</t>
  </si>
  <si>
    <t>ZC4U272600</t>
  </si>
  <si>
    <t>ZC4U272700</t>
  </si>
  <si>
    <t>ZC4U272800</t>
  </si>
  <si>
    <t>ZC4U272900</t>
  </si>
  <si>
    <t>ZC4U273000</t>
  </si>
  <si>
    <t>ZC4U275000</t>
  </si>
  <si>
    <t>ZC4U276800</t>
  </si>
  <si>
    <t>ZC4U276900</t>
  </si>
  <si>
    <t>ZC4U285000</t>
  </si>
  <si>
    <t>ZC4U285100</t>
  </si>
  <si>
    <t>ZC4U285200</t>
  </si>
  <si>
    <t>ZC4U285500</t>
  </si>
  <si>
    <t>ZC4U287A00</t>
  </si>
  <si>
    <t>ZC4U288A00</t>
  </si>
  <si>
    <t>ZC4U291000</t>
  </si>
  <si>
    <t>ZC4U291100</t>
  </si>
  <si>
    <t>ZC4U294000</t>
  </si>
  <si>
    <t>ZC4U294600</t>
  </si>
  <si>
    <t>ZC4U294700</t>
  </si>
  <si>
    <t>ZC4U294800</t>
  </si>
  <si>
    <t>ZC4U294900</t>
  </si>
  <si>
    <t>ZC4U295000</t>
  </si>
  <si>
    <t>ZC4U295100</t>
  </si>
  <si>
    <t>ZC4U295200</t>
  </si>
  <si>
    <t>ZC4U295300</t>
  </si>
  <si>
    <t>ZC4U295400</t>
  </si>
  <si>
    <t>ZC4U296600</t>
  </si>
  <si>
    <t>ZC4U296700</t>
  </si>
  <si>
    <t>ZC4U296800</t>
  </si>
  <si>
    <t>ZC4U296900</t>
  </si>
  <si>
    <t>ZC4U297000</t>
  </si>
  <si>
    <t>ZC4U297100</t>
  </si>
  <si>
    <t>ZC4U297200</t>
  </si>
  <si>
    <t>ZC4U297300</t>
  </si>
  <si>
    <t>ZC4U297400</t>
  </si>
  <si>
    <t>ZC4U297500</t>
  </si>
  <si>
    <t>ZC4U298700</t>
  </si>
  <si>
    <t>ZC4U298800</t>
  </si>
  <si>
    <t>ZC4U298900</t>
  </si>
  <si>
    <t>ZC4U299000</t>
  </si>
  <si>
    <t>ZC4U299100</t>
  </si>
  <si>
    <t>ZC4U299200</t>
  </si>
  <si>
    <t>ZC4U299300</t>
  </si>
  <si>
    <t>ZC4U299400</t>
  </si>
  <si>
    <t>ZC4U299500</t>
  </si>
  <si>
    <t>ZC4U299600</t>
  </si>
  <si>
    <t>ZC4U299700</t>
  </si>
  <si>
    <t>ZC4U299800</t>
  </si>
  <si>
    <t>ZC4U299900</t>
  </si>
  <si>
    <t>ZC4U2999P0</t>
  </si>
  <si>
    <t>ZC4U305500</t>
  </si>
  <si>
    <t>ZC4U305600</t>
  </si>
  <si>
    <t>ZC4U305700</t>
  </si>
  <si>
    <t>ZC4U305800</t>
  </si>
  <si>
    <t>ZC4U305900</t>
  </si>
  <si>
    <t>ZC4U306000</t>
  </si>
  <si>
    <t>ZC4U306100</t>
  </si>
  <si>
    <t>ZC4U310300</t>
  </si>
  <si>
    <t>ZC4U3103P1</t>
  </si>
  <si>
    <t>ZC4U320000</t>
  </si>
  <si>
    <t>ZC4U320700</t>
  </si>
  <si>
    <t>ZC4U320800</t>
  </si>
  <si>
    <t>ZC4U322400</t>
  </si>
  <si>
    <t>ZC4U325600</t>
  </si>
  <si>
    <t>ZC4U3256000</t>
  </si>
  <si>
    <t>ZC4U325700</t>
  </si>
  <si>
    <t>ZC4U3257000</t>
  </si>
  <si>
    <t>ZC4U328400</t>
  </si>
  <si>
    <t>ZC4U330600</t>
  </si>
  <si>
    <t>ZC4U331200</t>
  </si>
  <si>
    <t>ZC4U3323000000</t>
  </si>
  <si>
    <t>ZC4U335000</t>
  </si>
  <si>
    <t>ZC4U337800</t>
  </si>
  <si>
    <t>ZC4U338500</t>
  </si>
  <si>
    <t>ZC4U339300</t>
  </si>
  <si>
    <t>ZC4U343000</t>
  </si>
  <si>
    <t>ZC4U344100</t>
  </si>
  <si>
    <t>ZC4U346400</t>
  </si>
  <si>
    <t>ZC4U346500</t>
  </si>
  <si>
    <t>ZC4U352000</t>
  </si>
  <si>
    <t>ZC4U3520P1</t>
  </si>
  <si>
    <t>ZC4U352600</t>
  </si>
  <si>
    <t>ZC4U356200</t>
  </si>
  <si>
    <t>ZC4U3584P1</t>
  </si>
  <si>
    <t>ZC4U3585P1</t>
  </si>
  <si>
    <t>ZC4U3586P1</t>
  </si>
  <si>
    <t>ZC4U3587P1</t>
  </si>
  <si>
    <t>ZC4U362200</t>
  </si>
  <si>
    <t>ZC4U362300</t>
  </si>
  <si>
    <t>ZC4U3681P1</t>
  </si>
  <si>
    <t>ZC4U370300</t>
  </si>
  <si>
    <t>ZC4U370400</t>
  </si>
  <si>
    <t>ZC4U373900</t>
  </si>
  <si>
    <t>ZC4U374700</t>
  </si>
  <si>
    <t>ZC4U374800</t>
  </si>
  <si>
    <t>ZC4U376400</t>
  </si>
  <si>
    <t>ZC4U376500</t>
  </si>
  <si>
    <t>ZC4U376900</t>
  </si>
  <si>
    <t>ZC4U377000</t>
  </si>
  <si>
    <t>ZC4U377900</t>
  </si>
  <si>
    <t>ZC4U378000</t>
  </si>
  <si>
    <t>ZC4U378400</t>
  </si>
  <si>
    <t>ZC4U378700</t>
  </si>
  <si>
    <t>ZC4U378800</t>
  </si>
  <si>
    <t>ZC4U379100</t>
  </si>
  <si>
    <t>ZC4U3791P1</t>
  </si>
  <si>
    <t>ZC4U379200</t>
  </si>
  <si>
    <t>ZC4U3792P1</t>
  </si>
  <si>
    <t>ZC4U379500</t>
  </si>
  <si>
    <t>ZC4U380600</t>
  </si>
  <si>
    <t>ZC4U380700</t>
  </si>
  <si>
    <t>ZC4U3825P1</t>
  </si>
  <si>
    <t>ZC4U384500</t>
  </si>
  <si>
    <t>ZC4U3886P2</t>
  </si>
  <si>
    <t>ZC4U388700</t>
  </si>
  <si>
    <t>ZC4U389400</t>
  </si>
  <si>
    <t>ZC4U389500</t>
  </si>
  <si>
    <t>ZC4U391300</t>
  </si>
  <si>
    <t>ZC4U391800</t>
  </si>
  <si>
    <t>ZC4U391900</t>
  </si>
  <si>
    <t>ZC4U395800</t>
  </si>
  <si>
    <t>ZC4U395900</t>
  </si>
  <si>
    <t>ZC4U396000</t>
  </si>
  <si>
    <t>ZC4U396100</t>
  </si>
  <si>
    <t>ZC4U396200</t>
  </si>
  <si>
    <t>ZC4U396300</t>
  </si>
  <si>
    <t>ZC4U396400</t>
  </si>
  <si>
    <t>ZC4U396500</t>
  </si>
  <si>
    <t>ZC4U396600</t>
  </si>
  <si>
    <t>ZC4U396700</t>
  </si>
  <si>
    <t>ZC4U396800</t>
  </si>
  <si>
    <t>ZC4U396900</t>
  </si>
  <si>
    <t>ZC4U397000</t>
  </si>
  <si>
    <t>ZC4U397100</t>
  </si>
  <si>
    <t>ZC4U397200</t>
  </si>
  <si>
    <t>ZC4U397300</t>
  </si>
  <si>
    <t>ZC4U397400</t>
  </si>
  <si>
    <t>ZC4U397500</t>
  </si>
  <si>
    <t>ZC4U397600</t>
  </si>
  <si>
    <t>ZC4U397700</t>
  </si>
  <si>
    <t>ZC4U398100</t>
  </si>
  <si>
    <t>ZC4U4036P1</t>
  </si>
  <si>
    <t>ZC4U4037P1</t>
  </si>
  <si>
    <t>ZC4U4040P1</t>
  </si>
  <si>
    <t>ZC4U4041P1</t>
  </si>
  <si>
    <t>ZC4U404700</t>
  </si>
  <si>
    <t>ZC4U406200</t>
  </si>
  <si>
    <t>ZC4U406300</t>
  </si>
  <si>
    <t>ZC4U406400</t>
  </si>
  <si>
    <t>ZC4U406500</t>
  </si>
  <si>
    <t>ZC4U406600</t>
  </si>
  <si>
    <t>ZC4U406700</t>
  </si>
  <si>
    <t>ZC4U406800</t>
  </si>
  <si>
    <t>ZC4U406900</t>
  </si>
  <si>
    <t>ZC4U407000</t>
  </si>
  <si>
    <t>ZC4U4104P1</t>
  </si>
  <si>
    <t>ZC4U4105P1</t>
  </si>
  <si>
    <t>ZC4U4106P1</t>
  </si>
  <si>
    <t>ZC4U4107P1</t>
  </si>
  <si>
    <t>ZC4U412800</t>
  </si>
  <si>
    <t>ZC4U414600</t>
  </si>
  <si>
    <t>ZC4U4151P1</t>
  </si>
  <si>
    <t>ZC4U4152P1</t>
  </si>
  <si>
    <t>ZC4U415600</t>
  </si>
  <si>
    <t>ZC4U416400</t>
  </si>
  <si>
    <t>ZC4U416500</t>
  </si>
  <si>
    <t>ZC4U416600</t>
  </si>
  <si>
    <t>ZC4U4172D</t>
  </si>
  <si>
    <t>ZC4U418300</t>
  </si>
  <si>
    <t>ZC4U419700</t>
  </si>
  <si>
    <t>ZC4U419800</t>
  </si>
  <si>
    <t>ZC4U4289D2</t>
  </si>
  <si>
    <t>ZC4U4297P1</t>
  </si>
  <si>
    <t>ZC4U4298P1</t>
  </si>
  <si>
    <t>ZC4U4301P1</t>
  </si>
  <si>
    <t>ZC4U4302P1</t>
  </si>
  <si>
    <t>ZC4U4303P1</t>
  </si>
  <si>
    <t>ZC4U433800</t>
  </si>
  <si>
    <t>ZC4U4360P1</t>
  </si>
  <si>
    <t>ZC4U436200</t>
  </si>
  <si>
    <t>ZC4U436300</t>
  </si>
  <si>
    <t>ZC4U436400</t>
  </si>
  <si>
    <t>ZC4U4365P1</t>
  </si>
  <si>
    <t>ZC4U437900</t>
  </si>
  <si>
    <t>ZC4U4386P1</t>
  </si>
  <si>
    <t>ZC4U443200</t>
  </si>
  <si>
    <t>ZC4U4432D</t>
  </si>
  <si>
    <t>ZC4U4432P2</t>
  </si>
  <si>
    <t>ZC4U443600</t>
  </si>
  <si>
    <t>ZC4U445400</t>
  </si>
  <si>
    <t>ZC4U447000</t>
  </si>
  <si>
    <t>ZC4U451200</t>
  </si>
  <si>
    <t>ZC4U4557P1</t>
  </si>
  <si>
    <t>ZC4U458600</t>
  </si>
  <si>
    <t>ZC4U458700</t>
  </si>
  <si>
    <t>ZC4U458800</t>
  </si>
  <si>
    <t>ZC4U458900</t>
  </si>
  <si>
    <t>ZC4U459000</t>
  </si>
  <si>
    <t>ZC4U459100</t>
  </si>
  <si>
    <t>ZC4U459200</t>
  </si>
  <si>
    <t>ZC4U459300</t>
  </si>
  <si>
    <t>ZC4U459400</t>
  </si>
  <si>
    <t>ZC4U462900</t>
  </si>
  <si>
    <t>ZC4U463700</t>
  </si>
  <si>
    <t>ZC4U464700</t>
  </si>
  <si>
    <t>ZC4U464800</t>
  </si>
  <si>
    <t>ZC4U464900</t>
  </si>
  <si>
    <t>ZC4U465000</t>
  </si>
  <si>
    <t>ZC4U465100</t>
  </si>
  <si>
    <t>ZC4U465200</t>
  </si>
  <si>
    <t>ZC4U465600</t>
  </si>
  <si>
    <t>ZC4U465700</t>
  </si>
  <si>
    <t>ZC4U466000</t>
  </si>
  <si>
    <t>ZC4U466100</t>
  </si>
  <si>
    <t>ZC4U4661P1</t>
  </si>
  <si>
    <t>ZC4U466300</t>
  </si>
  <si>
    <t>ZC4U466400</t>
  </si>
  <si>
    <t>ZC4U468400</t>
  </si>
  <si>
    <t>ZC4U468500</t>
  </si>
  <si>
    <t>ZC4U4686P1</t>
  </si>
  <si>
    <t>ZC4U4687P1</t>
  </si>
  <si>
    <t>ZC4U4688P1</t>
  </si>
  <si>
    <t>ZC4U4689P2</t>
  </si>
  <si>
    <t>ZC4U4690P1</t>
  </si>
  <si>
    <t>ZC4U469100</t>
  </si>
  <si>
    <t>ZC4U4692P1</t>
  </si>
  <si>
    <t>ZC4U4693P1</t>
  </si>
  <si>
    <t>ZC4U4694P1</t>
  </si>
  <si>
    <t>ZC4U471900</t>
  </si>
  <si>
    <t>ZC4U4719P1</t>
  </si>
  <si>
    <t>ZC4U472000</t>
  </si>
  <si>
    <t>ZC4U4720P1</t>
  </si>
  <si>
    <t>ZC4U472100</t>
  </si>
  <si>
    <t>ZC4U4721P1</t>
  </si>
  <si>
    <t>ZC4U472200</t>
  </si>
  <si>
    <t>ZC4U4722P1</t>
  </si>
  <si>
    <t>ZC4U472300</t>
  </si>
  <si>
    <t>ZC4U472500</t>
  </si>
  <si>
    <t>ZC4U474000</t>
  </si>
  <si>
    <t>ZC4U474100</t>
  </si>
  <si>
    <t>ZC4U474200</t>
  </si>
  <si>
    <t>ZC4U474300</t>
  </si>
  <si>
    <t>ZC4U476600</t>
  </si>
  <si>
    <t>ZC4U477200</t>
  </si>
  <si>
    <t>ZC4U4772P1</t>
  </si>
  <si>
    <t>ZC4U478400</t>
  </si>
  <si>
    <t>ZC4U478500</t>
  </si>
  <si>
    <t>ZC4U481400</t>
  </si>
  <si>
    <t>ZC4U481500</t>
  </si>
  <si>
    <t>ZC4U4822P1</t>
  </si>
  <si>
    <t>ZC4U482700</t>
  </si>
  <si>
    <t>ZC4U483900</t>
  </si>
  <si>
    <t>ZC4U484000</t>
  </si>
  <si>
    <t>ZC4U4854P2</t>
  </si>
  <si>
    <t>ZC4U4855P1</t>
  </si>
  <si>
    <t>ZC4U4856P1</t>
  </si>
  <si>
    <t>ZC4U4857P2</t>
  </si>
  <si>
    <t>ZC4U4858P1</t>
  </si>
  <si>
    <t>ZC4U4859P3</t>
  </si>
  <si>
    <t>ZC4U4862P1</t>
  </si>
  <si>
    <t>ZC4U486300</t>
  </si>
  <si>
    <t>ZC4U4864P1</t>
  </si>
  <si>
    <t>ZC4U486500</t>
  </si>
  <si>
    <t>ZC4U487400</t>
  </si>
  <si>
    <t>ZC4U487500</t>
  </si>
  <si>
    <t>ZC4U488300</t>
  </si>
  <si>
    <t>ZC4U488400</t>
  </si>
  <si>
    <t>ZC4U488700</t>
  </si>
  <si>
    <t>ZC4U489700</t>
  </si>
  <si>
    <t>ZC4U490200</t>
  </si>
  <si>
    <t>ZC4U493500</t>
  </si>
  <si>
    <t>ZC4U494900</t>
  </si>
  <si>
    <t>ZC4U495500</t>
  </si>
  <si>
    <t>ZC4U496100</t>
  </si>
  <si>
    <t>ZC4U4964P1</t>
  </si>
  <si>
    <t>ZC4U496800</t>
  </si>
  <si>
    <t>ZC4U496900</t>
  </si>
  <si>
    <t>ZC4U4970P1</t>
  </si>
  <si>
    <t>ZC4U499300</t>
  </si>
  <si>
    <t>ZC4U499400</t>
  </si>
  <si>
    <t>ZC4U500600</t>
  </si>
  <si>
    <t>ZC4U501200</t>
  </si>
  <si>
    <t>ZC4U5036P1</t>
  </si>
  <si>
    <t>ZC4U505100</t>
  </si>
  <si>
    <t>ZC4U505900</t>
  </si>
  <si>
    <t>ZC4U506000</t>
  </si>
  <si>
    <t>ZC4U508200</t>
  </si>
  <si>
    <t>ZC4U508700</t>
  </si>
  <si>
    <t>ZC4U508800</t>
  </si>
  <si>
    <t>ZC4U5103D</t>
  </si>
  <si>
    <t>ZC4U5137D</t>
  </si>
  <si>
    <t>ZC4VAR031002SB</t>
  </si>
  <si>
    <t>ZC500000000000</t>
  </si>
  <si>
    <t>ZC501410000000</t>
  </si>
  <si>
    <t>ZC502216000000</t>
  </si>
  <si>
    <t>ZC502217000000</t>
  </si>
  <si>
    <t>ZC502218000000</t>
  </si>
  <si>
    <t>ZC502245000000</t>
  </si>
  <si>
    <t>ZC502246000000</t>
  </si>
  <si>
    <t>ZC502302000000</t>
  </si>
  <si>
    <t>ZC502303000000</t>
  </si>
  <si>
    <t>ZC502317000000</t>
  </si>
  <si>
    <t>ZC502381000000</t>
  </si>
  <si>
    <t>ZC50ADR0KW2180</t>
  </si>
  <si>
    <t>ZC50AHJ0R00000</t>
  </si>
  <si>
    <t>ZC50APHS2K0000</t>
  </si>
  <si>
    <t>ZC50APKABAV000</t>
  </si>
  <si>
    <t>ZC50APS2K00000</t>
  </si>
  <si>
    <t>ZC50APS2KJ0000</t>
  </si>
  <si>
    <t>ZC50APS2LSV000</t>
  </si>
  <si>
    <t>ZC50APSWML0000</t>
  </si>
  <si>
    <t>ZC50ASPC190000</t>
  </si>
  <si>
    <t>ZC50ASPC19ASR0</t>
  </si>
  <si>
    <t>ZC50ASPC19MSR0</t>
  </si>
  <si>
    <t>ZC50ASPC19PL00</t>
  </si>
  <si>
    <t>ZC50ASPC19TA00</t>
  </si>
  <si>
    <t>ZC50ASPC19TKR0</t>
  </si>
  <si>
    <t>ZC50ASPC19V300</t>
  </si>
  <si>
    <t>ZC50ASPC19V600</t>
  </si>
  <si>
    <t>ZC50ASPC19V800</t>
  </si>
  <si>
    <t>ZC50BAMP0KR0NS</t>
  </si>
  <si>
    <t>ZC50GRAZ0K0000</t>
  </si>
  <si>
    <t>ZC50HIDR0R0000</t>
  </si>
  <si>
    <t>ZC50KAIST0A0GH</t>
  </si>
  <si>
    <t>ZC50KAIST0K000</t>
  </si>
  <si>
    <t>ZC50KAIST0V0GH</t>
  </si>
  <si>
    <t>ZC50KEB0K00000</t>
  </si>
  <si>
    <t>ZC50LING0AP0DZ</t>
  </si>
  <si>
    <t>ZC50LING0APK00</t>
  </si>
  <si>
    <t>ZC50PAGR0HJ000</t>
  </si>
  <si>
    <t>ZC50PAGR0PB000</t>
  </si>
  <si>
    <t>ZC50PLINGE6000</t>
  </si>
  <si>
    <t>ZC50R0105D</t>
  </si>
  <si>
    <t>ZC50R0107D</t>
  </si>
  <si>
    <t>ZC50R0119D</t>
  </si>
  <si>
    <t>ZC50R0145D</t>
  </si>
  <si>
    <t>ZC50R0159D</t>
  </si>
  <si>
    <t>ZC50REK0024000</t>
  </si>
  <si>
    <t>ZC50REK0037000</t>
  </si>
  <si>
    <t>ZC50REK00920</t>
  </si>
  <si>
    <t>ZC50RG0GIG0K00</t>
  </si>
  <si>
    <t>ZC50RPL0ADR0K0</t>
  </si>
  <si>
    <t>ZC50RPL0GIG0K0</t>
  </si>
  <si>
    <t>ZC50SPC190K000</t>
  </si>
  <si>
    <t>ZC50SPC190KP00</t>
  </si>
  <si>
    <t>ZC50SPC190R000</t>
  </si>
  <si>
    <t>ZC50SPC190RV00</t>
  </si>
  <si>
    <t>ZC50SPC19GPL00</t>
  </si>
  <si>
    <t>ZC50SPC19GPL0K</t>
  </si>
  <si>
    <t>ZC50SPC19MV300</t>
  </si>
  <si>
    <t>ZC50TS017S</t>
  </si>
  <si>
    <t>ZC50U330500000</t>
  </si>
  <si>
    <t>ZC50U333600000</t>
  </si>
  <si>
    <t>ZC50U340100000</t>
  </si>
  <si>
    <t>ZC50U3566M</t>
  </si>
  <si>
    <t>ZC50U374300000</t>
  </si>
  <si>
    <t>ZC50U38260</t>
  </si>
  <si>
    <t>ZC50U3876D</t>
  </si>
  <si>
    <t>ZC50U3880D</t>
  </si>
  <si>
    <t>ZC50U4162D</t>
  </si>
  <si>
    <t>ZC50U4280D</t>
  </si>
  <si>
    <t>ZC50U4381D</t>
  </si>
  <si>
    <t>ZC50U4445D</t>
  </si>
  <si>
    <t>ZC50U4584D</t>
  </si>
  <si>
    <t>ZC50U4803D</t>
  </si>
  <si>
    <t>ZC50U5116D</t>
  </si>
  <si>
    <t>ZC50V600PP0000</t>
  </si>
  <si>
    <t>ZC511410000000</t>
  </si>
  <si>
    <t>ZC5A1110320074</t>
  </si>
  <si>
    <t>ZC5A1130210074</t>
  </si>
  <si>
    <t>ZC5A1410010053</t>
  </si>
  <si>
    <t>ZC5A1410300074</t>
  </si>
  <si>
    <t>ZC5A1510300074</t>
  </si>
  <si>
    <t>ZC5A1510320074</t>
  </si>
  <si>
    <t>ZC5A1511010074</t>
  </si>
  <si>
    <t>ZC5A1511320074</t>
  </si>
  <si>
    <t>ZC5A1732011161</t>
  </si>
  <si>
    <t>ZC5A1810000051</t>
  </si>
  <si>
    <t>ZC5A2721110051</t>
  </si>
  <si>
    <t>ZC5ATM014100SB</t>
  </si>
  <si>
    <t>ZC5ATM02014103</t>
  </si>
  <si>
    <t>ZC5L211500</t>
  </si>
  <si>
    <t>ZC5U276200</t>
  </si>
  <si>
    <t>ZC5U276900</t>
  </si>
  <si>
    <t>ZC5U293200</t>
  </si>
  <si>
    <t>ZC5U303200</t>
  </si>
  <si>
    <t>ZC5U303300</t>
  </si>
  <si>
    <t>ZC5U314400</t>
  </si>
  <si>
    <t>ZC5U314500</t>
  </si>
  <si>
    <t>ZC5U326100</t>
  </si>
  <si>
    <t>ZC5U339500</t>
  </si>
  <si>
    <t>ZC5U342100</t>
  </si>
  <si>
    <t>ZC5U344000</t>
  </si>
  <si>
    <t>ZC5U3457P2</t>
  </si>
  <si>
    <t>ZC5U3458P2</t>
  </si>
  <si>
    <t>ZC5U3459P2</t>
  </si>
  <si>
    <t>ZC5U3460P2</t>
  </si>
  <si>
    <t>ZC5U3461P2</t>
  </si>
  <si>
    <t>ZC5U350000</t>
  </si>
  <si>
    <t>ZC5U350100</t>
  </si>
  <si>
    <t>ZC5U350200</t>
  </si>
  <si>
    <t>ZC5U350300</t>
  </si>
  <si>
    <t>ZC5U350400</t>
  </si>
  <si>
    <t>ZC5U3590P1</t>
  </si>
  <si>
    <t>ZC5U3591P1</t>
  </si>
  <si>
    <t>ZC5U360000</t>
  </si>
  <si>
    <t>ZC5U362400</t>
  </si>
  <si>
    <t>ZC5U362500</t>
  </si>
  <si>
    <t>ZC5U3644P1</t>
  </si>
  <si>
    <t>ZC5U364500</t>
  </si>
  <si>
    <t>ZC5U364600</t>
  </si>
  <si>
    <t>ZC5U364700</t>
  </si>
  <si>
    <t>ZC5U372700</t>
  </si>
  <si>
    <t>ZC5U374900</t>
  </si>
  <si>
    <t>ZC5U375000</t>
  </si>
  <si>
    <t>ZC5U375100</t>
  </si>
  <si>
    <t>ZC5U378200</t>
  </si>
  <si>
    <t>ZC5U3782P1</t>
  </si>
  <si>
    <t>ZC5U381100</t>
  </si>
  <si>
    <t>ZC5U3843D1</t>
  </si>
  <si>
    <t>ZC5U3843D2</t>
  </si>
  <si>
    <t>ZC5U398300</t>
  </si>
  <si>
    <t>ZC5U403800</t>
  </si>
  <si>
    <t>ZC5U403900</t>
  </si>
  <si>
    <t>ZC5U409600</t>
  </si>
  <si>
    <t>ZC5U410800</t>
  </si>
  <si>
    <t>ZC5U412600</t>
  </si>
  <si>
    <t>ZC5U412700</t>
  </si>
  <si>
    <t>ZC5U417600</t>
  </si>
  <si>
    <t>ZC5U417700</t>
  </si>
  <si>
    <t>ZC5U4241P1</t>
  </si>
  <si>
    <t>ZC5U4242P1</t>
  </si>
  <si>
    <t>ZC5U4478P1</t>
  </si>
  <si>
    <t>ZC5U452900</t>
  </si>
  <si>
    <t>ZC5U465500</t>
  </si>
  <si>
    <t>ZC5U465900</t>
  </si>
  <si>
    <t>ZC5U479800</t>
  </si>
  <si>
    <t>ZC5U488000</t>
  </si>
  <si>
    <t>ZC5U4881P1</t>
  </si>
  <si>
    <t>ZC5U488200</t>
  </si>
  <si>
    <t>ZC5U493700</t>
  </si>
  <si>
    <t>ZC5U493900</t>
  </si>
  <si>
    <t>ZC5U503400</t>
  </si>
  <si>
    <t>ZC5U509300</t>
  </si>
  <si>
    <t>ZC601570000000</t>
  </si>
  <si>
    <t>ZC601571000000</t>
  </si>
  <si>
    <t>ZC602073PAK000</t>
  </si>
  <si>
    <t>ZC604281D1</t>
  </si>
  <si>
    <t>ZC604281D2</t>
  </si>
  <si>
    <t>ZC60AHJ0000000</t>
  </si>
  <si>
    <t>ZC60ALINGE6000</t>
  </si>
  <si>
    <t>ZC60ASP20BK000</t>
  </si>
  <si>
    <t>ZC60ASPC20LI00</t>
  </si>
  <si>
    <t>ZC60ASPC20P600</t>
  </si>
  <si>
    <t>ZC60ASPC20PL00</t>
  </si>
  <si>
    <t>ZC60ATA0000000</t>
  </si>
  <si>
    <t>ZC60AUSIS0LN0K</t>
  </si>
  <si>
    <t>ZC60KAIST0B000</t>
  </si>
  <si>
    <t>ZC60KAIST0LING</t>
  </si>
  <si>
    <t>ZC60KEBUOLAS00</t>
  </si>
  <si>
    <t>ZC60L2083D</t>
  </si>
  <si>
    <t>ZC60L2129D</t>
  </si>
  <si>
    <t>ZC60P0REMIS000</t>
  </si>
  <si>
    <t>ZC60PURVL0REM0</t>
  </si>
  <si>
    <t>ZC60R0128D</t>
  </si>
  <si>
    <t>ZC60R0151D</t>
  </si>
  <si>
    <t>ZC60R0154D</t>
  </si>
  <si>
    <t>ZC60REM0BE0VAC</t>
  </si>
  <si>
    <t>ZC60U4045D</t>
  </si>
  <si>
    <t>ZC60U4372D</t>
  </si>
  <si>
    <t>ZC60U4435D</t>
  </si>
  <si>
    <t>ZC60U4571D</t>
  </si>
  <si>
    <t>ZC60U5212D</t>
  </si>
  <si>
    <t>ZC60V300PB0000</t>
  </si>
  <si>
    <t>ZC661110110023</t>
  </si>
  <si>
    <t>ZC661510110021</t>
  </si>
  <si>
    <t>ZC6A1110010021</t>
  </si>
  <si>
    <t>ZC6A1110110023</t>
  </si>
  <si>
    <t>ZC6A1111011121</t>
  </si>
  <si>
    <t>ZC6A1111110021</t>
  </si>
  <si>
    <t>ZC6A1111120032</t>
  </si>
  <si>
    <t>ZC6A1111310021</t>
  </si>
  <si>
    <t>ZC6A1510010021</t>
  </si>
  <si>
    <t>ZC6A1510010023</t>
  </si>
  <si>
    <t>ZC6A1510110021</t>
  </si>
  <si>
    <t>ZC6A1510110023</t>
  </si>
  <si>
    <t>ZC6A1510210021</t>
  </si>
  <si>
    <t>ZC6A1511110021</t>
  </si>
  <si>
    <t>ZC6A1511110032</t>
  </si>
  <si>
    <t>ZC6A1511210032</t>
  </si>
  <si>
    <t>ZC6A1910110032</t>
  </si>
  <si>
    <t>ZC6B1910010021</t>
  </si>
  <si>
    <t>ZC6C1910010021</t>
  </si>
  <si>
    <t>ZC6L173800</t>
  </si>
  <si>
    <t>ZC6L178700</t>
  </si>
  <si>
    <t>ZC6L178800</t>
  </si>
  <si>
    <t>ZC6L178900</t>
  </si>
  <si>
    <t>ZC6L179000</t>
  </si>
  <si>
    <t>ZC6L179900</t>
  </si>
  <si>
    <t>ZC6L180900</t>
  </si>
  <si>
    <t>ZC6L182400</t>
  </si>
  <si>
    <t>ZC6L189900</t>
  </si>
  <si>
    <t>ZC6L190000</t>
  </si>
  <si>
    <t>ZC6L190100</t>
  </si>
  <si>
    <t>ZC6L190200</t>
  </si>
  <si>
    <t>ZC6L1903P1</t>
  </si>
  <si>
    <t>ZC6L191500</t>
  </si>
  <si>
    <t>ZC6L193200</t>
  </si>
  <si>
    <t>ZC6L193300</t>
  </si>
  <si>
    <t>ZC6L193400</t>
  </si>
  <si>
    <t>ZC6L205800</t>
  </si>
  <si>
    <t>ZC6LK000000000</t>
  </si>
  <si>
    <t>ZC6U2495P1</t>
  </si>
  <si>
    <t>ZC6U339400</t>
  </si>
  <si>
    <t>ZC6U355200</t>
  </si>
  <si>
    <t>ZC6U355300</t>
  </si>
  <si>
    <t>ZC6U355400</t>
  </si>
  <si>
    <t>ZC6U367100</t>
  </si>
  <si>
    <t>ZC6U371300</t>
  </si>
  <si>
    <t>ZC6U374400</t>
  </si>
  <si>
    <t>ZC6U377100</t>
  </si>
  <si>
    <t>ZC6U377200</t>
  </si>
  <si>
    <t>ZC6U385500</t>
  </si>
  <si>
    <t>ZC6U4153P1</t>
  </si>
  <si>
    <t>ZC6U4154P1</t>
  </si>
  <si>
    <t>ZC6U418400</t>
  </si>
  <si>
    <t>ZC6U423400</t>
  </si>
  <si>
    <t>ZC6U425700</t>
  </si>
  <si>
    <t>ZC6U426000</t>
  </si>
  <si>
    <t>ZC6U426100</t>
  </si>
  <si>
    <t>ZC6U426300</t>
  </si>
  <si>
    <t>ZC6U473200</t>
  </si>
  <si>
    <t>ZC6U473300</t>
  </si>
  <si>
    <t>ZC6U473400</t>
  </si>
  <si>
    <t>ZC6U473500</t>
  </si>
  <si>
    <t>ZC6U473600</t>
  </si>
  <si>
    <t>ZC6U473700</t>
  </si>
  <si>
    <t>ZC6U4738</t>
  </si>
  <si>
    <t>ZC6U473800</t>
  </si>
  <si>
    <t>ZC6U473900</t>
  </si>
  <si>
    <t>ZC6U488500</t>
  </si>
  <si>
    <t>ZC6U488600</t>
  </si>
  <si>
    <t>ZC6U497700</t>
  </si>
  <si>
    <t>ZC6U518800</t>
  </si>
  <si>
    <t>ZC70AHJHSHV000</t>
  </si>
  <si>
    <t>ZC70APK700100</t>
  </si>
  <si>
    <t>ZC70APK70G1400</t>
  </si>
  <si>
    <t>ZC70APS2K00000</t>
  </si>
  <si>
    <t>ZC70APS2KM0000</t>
  </si>
  <si>
    <t>ZC70AV30000000</t>
  </si>
  <si>
    <t>ZC70AZIBATV000</t>
  </si>
  <si>
    <t>ZC70AZIBLEDSN0</t>
  </si>
  <si>
    <t>ZC70AZIBMI0000</t>
  </si>
  <si>
    <t>ZC70BTENT00000</t>
  </si>
  <si>
    <t>ZC70KEB0PAK0K0</t>
  </si>
  <si>
    <t>ZC70PLOKST1000</t>
  </si>
  <si>
    <t>ZC70POREMIS000</t>
  </si>
  <si>
    <t>ZC70PS2KWALSV0</t>
  </si>
  <si>
    <t>ZC70PURV0PRIS0</t>
  </si>
  <si>
    <t>ZC70REM0L18010</t>
  </si>
  <si>
    <t>ZC70SPC190K000</t>
  </si>
  <si>
    <t>ZC70SPC30PLAT0</t>
  </si>
  <si>
    <t>ZC70U325800000</t>
  </si>
  <si>
    <t>ZC711410211000</t>
  </si>
  <si>
    <t>ZC7A1110211021</t>
  </si>
  <si>
    <t>ZC7A1510211020</t>
  </si>
  <si>
    <t>ZC7A1710201021</t>
  </si>
  <si>
    <t>ZC7A1710211021</t>
  </si>
  <si>
    <t>ZC7A1720212052</t>
  </si>
  <si>
    <t>ZC7L197500</t>
  </si>
  <si>
    <t>ZC7SRU3380</t>
  </si>
  <si>
    <t>ZC7U312400</t>
  </si>
  <si>
    <t>ZC7U3124P1</t>
  </si>
  <si>
    <t>ZC7U312500</t>
  </si>
  <si>
    <t>ZC7U3125P1</t>
  </si>
  <si>
    <t>ZC7U330800</t>
  </si>
  <si>
    <t>ZC7U330900</t>
  </si>
  <si>
    <t>ZC7U331000</t>
  </si>
  <si>
    <t>ZC7U366000</t>
  </si>
  <si>
    <t>ZC7U368400</t>
  </si>
  <si>
    <t>ZC7U3684P3</t>
  </si>
  <si>
    <t>ZC7U3798P1</t>
  </si>
  <si>
    <t>ZC7U383700</t>
  </si>
  <si>
    <t>ZC7U4085P1</t>
  </si>
  <si>
    <t>ZC7U4122P1</t>
  </si>
  <si>
    <t>ZC7U417800</t>
  </si>
  <si>
    <t>ZC7U423600</t>
  </si>
  <si>
    <t>ZC7U4534P1</t>
  </si>
  <si>
    <t>ZC7U4749P2</t>
  </si>
  <si>
    <t>ZC7U478100</t>
  </si>
  <si>
    <t>ZC7U481100</t>
  </si>
  <si>
    <t>ZC7U481200</t>
  </si>
  <si>
    <t>ZC7U5029D</t>
  </si>
  <si>
    <t>ZC7U503700</t>
  </si>
  <si>
    <t>ZC7U503800</t>
  </si>
  <si>
    <t>ZC7U507500</t>
  </si>
  <si>
    <t>ZC7U5075P1</t>
  </si>
  <si>
    <t>ZC7U507600</t>
  </si>
  <si>
    <t>ZCINKAV0000001</t>
  </si>
  <si>
    <t>ZCINKAV0000002</t>
  </si>
  <si>
    <t>ZCINKAV0000003</t>
  </si>
  <si>
    <t>ZCINKAV0000004</t>
  </si>
  <si>
    <t>ZCM0KAISTF0PC0</t>
  </si>
  <si>
    <t>ZCM0L173000000</t>
  </si>
  <si>
    <t>ZCM0STABZ0SNDK</t>
  </si>
  <si>
    <t>ZCM0TENT0LAIK0</t>
  </si>
  <si>
    <t>ZCM0U335600000</t>
  </si>
  <si>
    <t>ZCM0U4116D</t>
  </si>
  <si>
    <t>ZCM10BLAUZD0GB</t>
  </si>
  <si>
    <t>ZCM20BLAUZD0GB</t>
  </si>
  <si>
    <t>ZCM20GBRT0KABL</t>
  </si>
  <si>
    <t>ZCMGBHC0SNDK00</t>
  </si>
  <si>
    <t>ZD10ASPD12HJ00</t>
  </si>
  <si>
    <t>ZD10ASPD12LPL0</t>
  </si>
  <si>
    <t>ZD10BL00000000</t>
  </si>
  <si>
    <t>ZD10G0AMG00000</t>
  </si>
  <si>
    <t>ZD10GB00000000</t>
  </si>
  <si>
    <t>ZD10HAKAIST000</t>
  </si>
  <si>
    <t>ZD10HC60/35000</t>
  </si>
  <si>
    <t>ZD10HS0BG00000</t>
  </si>
  <si>
    <t>ZD10KAIST0AG00</t>
  </si>
  <si>
    <t>ZD10KAIST0AMG0</t>
  </si>
  <si>
    <t>ZD10KAIST0BL00</t>
  </si>
  <si>
    <t>ZD10KAIST0GG00</t>
  </si>
  <si>
    <t>ZD10KEB0000000</t>
  </si>
  <si>
    <t>ZD10KEVALAS000</t>
  </si>
  <si>
    <t>ZD10LAIK0AM000</t>
  </si>
  <si>
    <t>ZD10R0116D</t>
  </si>
  <si>
    <t>ZD10R0AMG00000</t>
  </si>
  <si>
    <t>ZD10RV0BG00000</t>
  </si>
  <si>
    <t>ZD10TENT000000</t>
  </si>
  <si>
    <t>ZD10V0BG000000</t>
  </si>
  <si>
    <t>ZD10V0BG013501</t>
  </si>
  <si>
    <t>ZD112210000010</t>
  </si>
  <si>
    <t>ZD121120000010</t>
  </si>
  <si>
    <t>ZD132210100010</t>
  </si>
  <si>
    <t>ZD1L183900</t>
  </si>
  <si>
    <t>ZD1U4003P1</t>
  </si>
  <si>
    <t>ZD1U413400</t>
  </si>
  <si>
    <t>ZD1U432500</t>
  </si>
  <si>
    <t>ZD1U458300</t>
  </si>
  <si>
    <t>ZD1U461200</t>
  </si>
  <si>
    <t>ZD1U489300</t>
  </si>
  <si>
    <t>ZD1U489400</t>
  </si>
  <si>
    <t>ZD1U505600</t>
  </si>
  <si>
    <t>ZD20KAISTIS000</t>
  </si>
  <si>
    <t>ZD20KEBULAS000</t>
  </si>
  <si>
    <t>ZD20KEBULAS0H0</t>
  </si>
  <si>
    <t>ZD20KIHC5007F0</t>
  </si>
  <si>
    <t>ZD20REMAS000BV</t>
  </si>
  <si>
    <t>ZD2L185800</t>
  </si>
  <si>
    <t>ZD2L195400</t>
  </si>
  <si>
    <t>ZD2R0194D</t>
  </si>
  <si>
    <t>ZD2U316200</t>
  </si>
  <si>
    <t>ZD2U391600</t>
  </si>
  <si>
    <t>ZD2U398000</t>
  </si>
  <si>
    <t>ZD2U4300P1</t>
  </si>
  <si>
    <t>ZD2U4376P1</t>
  </si>
  <si>
    <t>ZD2U4843P1</t>
  </si>
  <si>
    <t>ZD2U4844P1</t>
  </si>
  <si>
    <t>ZD2U484500</t>
  </si>
  <si>
    <t>ZD2U489800</t>
  </si>
  <si>
    <t>ZD2U489900</t>
  </si>
  <si>
    <t>ZD2U490000</t>
  </si>
  <si>
    <t>ZD30KEBULAS000</t>
  </si>
  <si>
    <t>ZD30PAPILDOMI0</t>
  </si>
  <si>
    <t>ZD30PAPILDOMI2</t>
  </si>
  <si>
    <t>ZD30PAPILDOMI3</t>
  </si>
  <si>
    <t>ZD30REMAS00000</t>
  </si>
  <si>
    <t>ZD3P4157P1</t>
  </si>
  <si>
    <t>ZD40KEBULAS0HS</t>
  </si>
  <si>
    <t>ZD40PBP300000S</t>
  </si>
  <si>
    <t>ZD40PLOKST0000</t>
  </si>
  <si>
    <t>ZD40REMAS00000</t>
  </si>
  <si>
    <t>ZD40S0N0B0RT00</t>
  </si>
  <si>
    <t>ZD40S0N0B0RT0S</t>
  </si>
  <si>
    <t>ZD4P4748P2</t>
  </si>
  <si>
    <t>ZD4U510900</t>
  </si>
  <si>
    <t>ZD4U511000</t>
  </si>
  <si>
    <t>ZD4U511100</t>
  </si>
  <si>
    <t>ZD50TS016D</t>
  </si>
  <si>
    <t>ZE30ASPE14K0H0</t>
  </si>
  <si>
    <t>ZE30PSWAL04SVK</t>
  </si>
  <si>
    <t>ZE30PSWAL04SVZ</t>
  </si>
  <si>
    <t>ZE30REK0048000</t>
  </si>
  <si>
    <t>ZE30REK00640G0</t>
  </si>
  <si>
    <t>ZE30REK00740</t>
  </si>
  <si>
    <t>ZE30REM0U29840</t>
  </si>
  <si>
    <t>ZE30U336000000</t>
  </si>
  <si>
    <t>ZE3A2710030097</t>
  </si>
  <si>
    <t>ZE3A2822036180</t>
  </si>
  <si>
    <t>ZE3A2920030092</t>
  </si>
  <si>
    <t>ZE3A2922031183</t>
  </si>
  <si>
    <t>ZE3A2922031193</t>
  </si>
  <si>
    <t>ZE3A2922031198</t>
  </si>
  <si>
    <t>ZE3A2922131180</t>
  </si>
  <si>
    <t>ZE3A2923031180</t>
  </si>
  <si>
    <t>ZE3A2923131187</t>
  </si>
  <si>
    <t>ZE3A5710200098</t>
  </si>
  <si>
    <t>ZE3B2822036180</t>
  </si>
  <si>
    <t>ZE3L204800</t>
  </si>
  <si>
    <t>ZE3REK0090</t>
  </si>
  <si>
    <t>ZE3U280400</t>
  </si>
  <si>
    <t>ZE3U281300</t>
  </si>
  <si>
    <t>ZE3U283100</t>
  </si>
  <si>
    <t>ZE3U290600</t>
  </si>
  <si>
    <t>ZE3U307100</t>
  </si>
  <si>
    <t>ZE3U308300</t>
  </si>
  <si>
    <t>ZE3U312200</t>
  </si>
  <si>
    <t>ZE3U316300</t>
  </si>
  <si>
    <t>ZE3U3450A0</t>
  </si>
  <si>
    <t>ZE3U3731P1</t>
  </si>
  <si>
    <t>ZE3U382400</t>
  </si>
  <si>
    <t>ZE3U3824P2</t>
  </si>
  <si>
    <t>ZE3U3854P2</t>
  </si>
  <si>
    <t>ZE3U395700</t>
  </si>
  <si>
    <t>ZE3U409800</t>
  </si>
  <si>
    <t>ZE3U4099P1</t>
  </si>
  <si>
    <t>ZE3U411800</t>
  </si>
  <si>
    <t>ZE3U421300</t>
  </si>
  <si>
    <t>ZE3U4293P2</t>
  </si>
  <si>
    <t>ZE3U438200</t>
  </si>
  <si>
    <t>ZE3U448100</t>
  </si>
  <si>
    <t>ZE3U503500</t>
  </si>
  <si>
    <t>ZE402273000000</t>
  </si>
  <si>
    <t>ZE40ASPE16PH00</t>
  </si>
  <si>
    <t>ZE40BLAUZDVAV</t>
  </si>
  <si>
    <t>ZE40KARK000000</t>
  </si>
  <si>
    <t>ZE40PJ2LSV0000</t>
  </si>
  <si>
    <t>ZE40PJWMLSV04S</t>
  </si>
  <si>
    <t>ZE40PS2LSV0000</t>
  </si>
  <si>
    <t>ZE40PSHLDXAL04</t>
  </si>
  <si>
    <t>ZE40PSWMLSV04S</t>
  </si>
  <si>
    <t>ZE40R0101D</t>
  </si>
  <si>
    <t>ZE40R0106D</t>
  </si>
  <si>
    <t>ZE40R0135D</t>
  </si>
  <si>
    <t>ZE40R0166D</t>
  </si>
  <si>
    <t>ZE40RAUSYS00</t>
  </si>
  <si>
    <t>ZE40REK0025000</t>
  </si>
  <si>
    <t>ZE40REK0035000</t>
  </si>
  <si>
    <t>ZE40REK0066000</t>
  </si>
  <si>
    <t>ZE40REK00850</t>
  </si>
  <si>
    <t>ZE40REK00950</t>
  </si>
  <si>
    <t>ZE40STABZ00000</t>
  </si>
  <si>
    <t>ZE40TENT0SKARD</t>
  </si>
  <si>
    <t>ZE40U302000000</t>
  </si>
  <si>
    <t>ZE40U332000000</t>
  </si>
  <si>
    <t>ZE40U3433WA0</t>
  </si>
  <si>
    <t>ZE40U4294D</t>
  </si>
  <si>
    <t>ZE40U4959D</t>
  </si>
  <si>
    <t>ZE40U5045D</t>
  </si>
  <si>
    <t>ZE40VAZ0U34510</t>
  </si>
  <si>
    <t>ZE40VRSB0LAIK0</t>
  </si>
  <si>
    <t>ZE461510130053</t>
  </si>
  <si>
    <t>ZE4A1820000030</t>
  </si>
  <si>
    <t>ZE4A1823031130</t>
  </si>
  <si>
    <t>ZE4A1823131135</t>
  </si>
  <si>
    <t>ZE4A1910120035</t>
  </si>
  <si>
    <t>ZE4A2820030033</t>
  </si>
  <si>
    <t>ZE4A2822031133</t>
  </si>
  <si>
    <t>ZE4A2822031135</t>
  </si>
  <si>
    <t>ZE4A2823131133</t>
  </si>
  <si>
    <t>ZE4A2823131142</t>
  </si>
  <si>
    <t>ZE4A2830030035</t>
  </si>
  <si>
    <t>ZE4A2832031135</t>
  </si>
  <si>
    <t>ZE4A2910130033</t>
  </si>
  <si>
    <t>ZE4A2910220033</t>
  </si>
  <si>
    <t>ZE4A2910230035</t>
  </si>
  <si>
    <t>ZE4A2920130035</t>
  </si>
  <si>
    <t>ZE4A2930030033</t>
  </si>
  <si>
    <t>ZE4A2930030035</t>
  </si>
  <si>
    <t>ZE4A2930130033</t>
  </si>
  <si>
    <t>ZE4A2930130035</t>
  </si>
  <si>
    <t>ZE4A2930220033</t>
  </si>
  <si>
    <t>ZE4A3820021130</t>
  </si>
  <si>
    <t>ZE4A3823031130</t>
  </si>
  <si>
    <t>ZE4A3823231133</t>
  </si>
  <si>
    <t>ZE4A4822031135</t>
  </si>
  <si>
    <t>ZE4A5930030035</t>
  </si>
  <si>
    <t>ZE4B2930030033</t>
  </si>
  <si>
    <t>ZE4L204900</t>
  </si>
  <si>
    <t>ZE4U273900</t>
  </si>
  <si>
    <t>ZE4U274000</t>
  </si>
  <si>
    <t>ZE4U274100</t>
  </si>
  <si>
    <t>ZE4U275300</t>
  </si>
  <si>
    <t>ZE4U283800</t>
  </si>
  <si>
    <t>ZE4U303000</t>
  </si>
  <si>
    <t>ZE4U3120000</t>
  </si>
  <si>
    <t>ZE4U315500</t>
  </si>
  <si>
    <t>ZE4U330300</t>
  </si>
  <si>
    <t>ZE4U366800</t>
  </si>
  <si>
    <t>ZE4U370801</t>
  </si>
  <si>
    <t>ZE4U3708P1</t>
  </si>
  <si>
    <t>ZE4U385400</t>
  </si>
  <si>
    <t>ZE4U3854P2</t>
  </si>
  <si>
    <t>ZE4U389000</t>
  </si>
  <si>
    <t>ZE4U4100P1</t>
  </si>
  <si>
    <t>ZE4U4289D1</t>
  </si>
  <si>
    <t>ZE4U429200</t>
  </si>
  <si>
    <t>ZE4U445300</t>
  </si>
  <si>
    <t>ZE4U4750P2</t>
  </si>
  <si>
    <t>ZE4U4751P1</t>
  </si>
  <si>
    <t>ZE4U482100</t>
  </si>
  <si>
    <t>ZE4U493400</t>
  </si>
  <si>
    <t>ZE4U518600</t>
  </si>
  <si>
    <t>ZE502013PAK000</t>
  </si>
  <si>
    <t>ZE502272000000</t>
  </si>
  <si>
    <t>ZE502363000000</t>
  </si>
  <si>
    <t>ZE50ATA0000000</t>
  </si>
  <si>
    <t>ZE50KARK000000</t>
  </si>
  <si>
    <t>ZE50KEB0K00000</t>
  </si>
  <si>
    <t>ZE50PJ2LSV0000</t>
  </si>
  <si>
    <t>ZE50PSWMLSV04S</t>
  </si>
  <si>
    <t>ZE50R0111D</t>
  </si>
  <si>
    <t>ZE50R0123D</t>
  </si>
  <si>
    <t>ZE50R0126D</t>
  </si>
  <si>
    <t>ZE50R0178D</t>
  </si>
  <si>
    <t>ZE50REK0013000</t>
  </si>
  <si>
    <t>ZE50REK0014000</t>
  </si>
  <si>
    <t>ZE50REK00140P1</t>
  </si>
  <si>
    <t>ZE50REK0015000</t>
  </si>
  <si>
    <t>ZE50REK00150P1</t>
  </si>
  <si>
    <t>ZE50REK0602670</t>
  </si>
  <si>
    <t>ZE50REM0000000</t>
  </si>
  <si>
    <t>ZE50REM0265800</t>
  </si>
  <si>
    <t>ZE50REM0265900</t>
  </si>
  <si>
    <t>ZE50REM0266000</t>
  </si>
  <si>
    <t>ZE50REM0266100</t>
  </si>
  <si>
    <t>ZE50REM0267000</t>
  </si>
  <si>
    <t>ZE50REM0267100</t>
  </si>
  <si>
    <t>ZE50RPL0ADR0K0</t>
  </si>
  <si>
    <t>ZE50U330700000</t>
  </si>
  <si>
    <t>ZE50U335700000</t>
  </si>
  <si>
    <t>ZE5A1732021100</t>
  </si>
  <si>
    <t>ZE5A1732021161</t>
  </si>
  <si>
    <t>ZE5A1733021100</t>
  </si>
  <si>
    <t>ZE5A1733021101</t>
  </si>
  <si>
    <t>ZE5A1830030051</t>
  </si>
  <si>
    <t>ZE5A1830030081</t>
  </si>
  <si>
    <t>ZE5B1830030051</t>
  </si>
  <si>
    <t>ZE5U312100</t>
  </si>
  <si>
    <t>ZE5U316700</t>
  </si>
  <si>
    <t>ZE5U316800</t>
  </si>
  <si>
    <t>ZE5U316900</t>
  </si>
  <si>
    <t>ZE5U317000</t>
  </si>
  <si>
    <t>ZE5U317100</t>
  </si>
  <si>
    <t>ZE5U317200</t>
  </si>
  <si>
    <t>ZE5U4101P1</t>
  </si>
  <si>
    <t>ZE5U4711P1</t>
  </si>
  <si>
    <t>ZE5U4752P1</t>
  </si>
  <si>
    <t>ZE5U507700</t>
  </si>
  <si>
    <t>ZET0LAIK0ZIB00</t>
  </si>
  <si>
    <t>ZEW41862400000</t>
  </si>
  <si>
    <t>ZEW4186240N611</t>
  </si>
  <si>
    <t>ZF00REK0503187</t>
  </si>
  <si>
    <t>ZF023000000000</t>
  </si>
  <si>
    <t>ZF0TK12II10000</t>
  </si>
  <si>
    <t>ZF0TK12LIPD0PL</t>
  </si>
  <si>
    <t>ZF0TK12PAGR000</t>
  </si>
  <si>
    <t>ZF0TK12PAGR0HJ</t>
  </si>
  <si>
    <t>ZF2000000000HJ</t>
  </si>
  <si>
    <t>ZF20000PURV600</t>
  </si>
  <si>
    <t>ZF2000SVYT0000</t>
  </si>
  <si>
    <t>ZF20AV40000000</t>
  </si>
  <si>
    <t>ZF20AZIBLEDSN0</t>
  </si>
  <si>
    <t>ZF20CSAND0K000</t>
  </si>
  <si>
    <t>ZF20GRANDIKL</t>
  </si>
  <si>
    <t>ZF20GRAZ000000</t>
  </si>
  <si>
    <t>ZF20HKSIMH1060</t>
  </si>
  <si>
    <t>ZF20KEBULAS000</t>
  </si>
  <si>
    <t>ZF20KRAT000000</t>
  </si>
  <si>
    <t>ZF20LIPDUK000A</t>
  </si>
  <si>
    <t>ZF20M0VAZ00000</t>
  </si>
  <si>
    <t>ZF20P0LIURET00</t>
  </si>
  <si>
    <t>ZF20P0LIURET01</t>
  </si>
  <si>
    <t>ZF20PL2800</t>
  </si>
  <si>
    <t>ZF20PS2KMLSV00</t>
  </si>
  <si>
    <t>ZF20REK0027000</t>
  </si>
  <si>
    <t>ZF20REK0028000</t>
  </si>
  <si>
    <t>ZF20REK0054000</t>
  </si>
  <si>
    <t>ZF20REMAS00000</t>
  </si>
  <si>
    <t>ZF20TRANSP0000</t>
  </si>
  <si>
    <t>ZF20TS00300000</t>
  </si>
  <si>
    <t>ZF20VARZTAI000</t>
  </si>
  <si>
    <t>ZF20VAZ0000000</t>
  </si>
  <si>
    <t>ZF2M276300</t>
  </si>
  <si>
    <t>ZF2U288800</t>
  </si>
  <si>
    <t>ZG100000000001</t>
  </si>
  <si>
    <t>ZG100000000002</t>
  </si>
  <si>
    <t>ZG1000000001</t>
  </si>
  <si>
    <t>ZG101614000000</t>
  </si>
  <si>
    <t>ZG10A.03050002</t>
  </si>
  <si>
    <t>ZG10A030500020</t>
  </si>
  <si>
    <t>ZG10ABRONZA020</t>
  </si>
  <si>
    <t>ZG10ABRONZA460</t>
  </si>
  <si>
    <t>ZG10ABRONZA470</t>
  </si>
  <si>
    <t>ZG10AGPP23A010</t>
  </si>
  <si>
    <t>ZG10AGPP23A020</t>
  </si>
  <si>
    <t>ZG10AGPP23LBG0</t>
  </si>
  <si>
    <t>ZG10AGPP23RTF0</t>
  </si>
  <si>
    <t>ZG10AGPP23SJ00</t>
  </si>
  <si>
    <t>ZG10AGPP23V100</t>
  </si>
  <si>
    <t>ZG10AGPP23VSA0</t>
  </si>
  <si>
    <t>ZG10AGPP23VSIM</t>
  </si>
  <si>
    <t>ZG10AGRAND1000</t>
  </si>
  <si>
    <t>ZG10AGRAND5400</t>
  </si>
  <si>
    <t>ZG10AHJA010000</t>
  </si>
  <si>
    <t>ZG10AHS0000000</t>
  </si>
  <si>
    <t>ZG10AISS000000</t>
  </si>
  <si>
    <t>ZG10AK00SB0000</t>
  </si>
  <si>
    <t>ZG10AK02000000</t>
  </si>
  <si>
    <t>ZG10AKILPA1000</t>
  </si>
  <si>
    <t>ZG10APHS2K0000</t>
  </si>
  <si>
    <t>ZG10APK2K00000</t>
  </si>
  <si>
    <t>ZG10APS1K00000</t>
  </si>
  <si>
    <t>ZG10APS2K00000</t>
  </si>
  <si>
    <t>ZG10APS2KJMLSV</t>
  </si>
  <si>
    <t>ZG10APS2KMLSV0</t>
  </si>
  <si>
    <t>ZG10APS2KMLSVW</t>
  </si>
  <si>
    <t>ZG10APSW000000</t>
  </si>
  <si>
    <t>ZG10ASRAIGTASA</t>
  </si>
  <si>
    <t>ZG10ASRAIGTASG</t>
  </si>
  <si>
    <t>ZG10ASRAIGTASP</t>
  </si>
  <si>
    <t>ZG10ASRAIGTASV</t>
  </si>
  <si>
    <t>ZG10AVAHJ00000</t>
  </si>
  <si>
    <t>ZG10AVSD0CLAAS</t>
  </si>
  <si>
    <t>ZG10BAMPERIS00</t>
  </si>
  <si>
    <t>ZG10CIL3000000</t>
  </si>
  <si>
    <t>ZG10GRAPSAUGA0</t>
  </si>
  <si>
    <t>ZG10HC03120000</t>
  </si>
  <si>
    <t>ZG10HC03160000</t>
  </si>
  <si>
    <t>ZG10HKOJA000</t>
  </si>
  <si>
    <t>ZG10KAIST03140</t>
  </si>
  <si>
    <t>ZG10KEB0PAST00</t>
  </si>
  <si>
    <t>ZG10L171800000</t>
  </si>
  <si>
    <t>ZG10L18280</t>
  </si>
  <si>
    <t>ZG10L184900</t>
  </si>
  <si>
    <t>ZG10L1866D</t>
  </si>
  <si>
    <t>ZG10L1940D</t>
  </si>
  <si>
    <t>ZG10L1943D</t>
  </si>
  <si>
    <t>ZG10L1970D</t>
  </si>
  <si>
    <t>ZG10L1971D</t>
  </si>
  <si>
    <t>ZG10L1972D</t>
  </si>
  <si>
    <t>ZG10L1976D</t>
  </si>
  <si>
    <t>ZG10L1986D</t>
  </si>
  <si>
    <t>ZG10L1990D</t>
  </si>
  <si>
    <t>ZG10L1991D</t>
  </si>
  <si>
    <t>ZG10L1995D</t>
  </si>
  <si>
    <t>ZG10L1996D</t>
  </si>
  <si>
    <t>ZG10L2002D</t>
  </si>
  <si>
    <t>ZG10L2007D</t>
  </si>
  <si>
    <t>ZG10L2087D</t>
  </si>
  <si>
    <t>ZG10L2088D</t>
  </si>
  <si>
    <t>ZG10L2089D</t>
  </si>
  <si>
    <t>ZG10L2107D2</t>
  </si>
  <si>
    <t>ZG10L2121D</t>
  </si>
  <si>
    <t>ZG10PAKAVIMAS0</t>
  </si>
  <si>
    <t>ZG10R0112D00</t>
  </si>
  <si>
    <t>ZG10R0112D01</t>
  </si>
  <si>
    <t>ZG10R0112D02</t>
  </si>
  <si>
    <t>ZG10R0112D03</t>
  </si>
  <si>
    <t>ZG10R0112D04</t>
  </si>
  <si>
    <t>ZG10R0113D01</t>
  </si>
  <si>
    <t>ZG10R0113D02</t>
  </si>
  <si>
    <t>ZG10R0113D03</t>
  </si>
  <si>
    <t>ZG10R0120D</t>
  </si>
  <si>
    <t>ZG10R0127D</t>
  </si>
  <si>
    <t>ZG10R0146D</t>
  </si>
  <si>
    <t>ZG10REK0039000</t>
  </si>
  <si>
    <t>ZG10REK0060000</t>
  </si>
  <si>
    <t>ZG10REK0063000</t>
  </si>
  <si>
    <t>ZG10REK0068000</t>
  </si>
  <si>
    <t>ZG10SKL0CIL0</t>
  </si>
  <si>
    <t>ZG10SLEGV0ZTW0</t>
  </si>
  <si>
    <t>ZG10TENT0PERD0</t>
  </si>
  <si>
    <t>ZG10U309900000</t>
  </si>
  <si>
    <t>ZG10U322200000</t>
  </si>
  <si>
    <t>ZG10U325400000</t>
  </si>
  <si>
    <t>ZG10U336300000</t>
  </si>
  <si>
    <t>ZG10U38080</t>
  </si>
  <si>
    <t>ZG10U38100</t>
  </si>
  <si>
    <t>ZG10U4057D</t>
  </si>
  <si>
    <t>ZG10U4079D</t>
  </si>
  <si>
    <t>ZG10U4187D</t>
  </si>
  <si>
    <t>ZG10U4217D</t>
  </si>
  <si>
    <t>ZG10U4231D</t>
  </si>
  <si>
    <t>ZG10U4331D</t>
  </si>
  <si>
    <t>ZG10U4357D</t>
  </si>
  <si>
    <t>ZG10U4369D</t>
  </si>
  <si>
    <t>ZG10U4391D</t>
  </si>
  <si>
    <t>ZG10U4400D</t>
  </si>
  <si>
    <t>ZG10U4402D</t>
  </si>
  <si>
    <t>ZG10U4449D</t>
  </si>
  <si>
    <t>ZG10U4485D</t>
  </si>
  <si>
    <t>ZG10U4486D</t>
  </si>
  <si>
    <t>ZG10U4490D</t>
  </si>
  <si>
    <t>ZG10U4505D</t>
  </si>
  <si>
    <t>ZG10U4613D</t>
  </si>
  <si>
    <t>ZG10U4626D</t>
  </si>
  <si>
    <t>ZG10U4644D</t>
  </si>
  <si>
    <t>ZG10U4670D</t>
  </si>
  <si>
    <t>ZG10U4704D</t>
  </si>
  <si>
    <t>ZG10U4705D</t>
  </si>
  <si>
    <t>ZG10U4978D</t>
  </si>
  <si>
    <t>ZG10U5073D</t>
  </si>
  <si>
    <t>ZG10U5084D</t>
  </si>
  <si>
    <t>ZG10U5090D</t>
  </si>
  <si>
    <t>ZG10U5153D</t>
  </si>
  <si>
    <t>ZG10U5163D</t>
  </si>
  <si>
    <t>ZG10V300P00000</t>
  </si>
  <si>
    <t>ZG111411021000</t>
  </si>
  <si>
    <t>ZG111631020202</t>
  </si>
  <si>
    <t>ZG11A.03050002</t>
  </si>
  <si>
    <t>ZG121122011011</t>
  </si>
  <si>
    <t>ZG121122011031</t>
  </si>
  <si>
    <t>ZG121122021031</t>
  </si>
  <si>
    <t>ZG121722011031</t>
  </si>
  <si>
    <t>ZG121722021000</t>
  </si>
  <si>
    <t>ZG121722021031</t>
  </si>
  <si>
    <t>ZG121722421031</t>
  </si>
  <si>
    <t>ZG131312021031</t>
  </si>
  <si>
    <t>ZG131332121242</t>
  </si>
  <si>
    <t>ZG132332121042</t>
  </si>
  <si>
    <t>ZG132332121242</t>
  </si>
  <si>
    <t>ZG132332121352</t>
  </si>
  <si>
    <t>ZG161111020031</t>
  </si>
  <si>
    <t>ZG161111020042</t>
  </si>
  <si>
    <t>ZG161111021031</t>
  </si>
  <si>
    <t>ZG161111021042</t>
  </si>
  <si>
    <t>ZG161111120031</t>
  </si>
  <si>
    <t>ZG161111120042</t>
  </si>
  <si>
    <t>ZG161111121031</t>
  </si>
  <si>
    <t>ZG161111121040</t>
  </si>
  <si>
    <t>ZG161111121042</t>
  </si>
  <si>
    <t>ZG161112021042</t>
  </si>
  <si>
    <t>ZG161112120042</t>
  </si>
  <si>
    <t>ZG161112120101</t>
  </si>
  <si>
    <t>ZG161112121042</t>
  </si>
  <si>
    <t>ZG161131120042</t>
  </si>
  <si>
    <t>ZG161132221042</t>
  </si>
  <si>
    <t>ZG161312021000</t>
  </si>
  <si>
    <t>ZG161411021031</t>
  </si>
  <si>
    <t>ZG161511120042</t>
  </si>
  <si>
    <t>ZG161511120142</t>
  </si>
  <si>
    <t>ZG161511121142</t>
  </si>
  <si>
    <t>ZG161511121342</t>
  </si>
  <si>
    <t>ZG161512121342</t>
  </si>
  <si>
    <t>ZG161712021000</t>
  </si>
  <si>
    <t>ZG161712021031</t>
  </si>
  <si>
    <t>ZG162111121042</t>
  </si>
  <si>
    <t>ZG162112021042</t>
  </si>
  <si>
    <t>ZG171511021042</t>
  </si>
  <si>
    <t>ZG172411020042</t>
  </si>
  <si>
    <t>ZG181111121031</t>
  </si>
  <si>
    <t>ZG191312121031</t>
  </si>
  <si>
    <t>ZG1A1111020031</t>
  </si>
  <si>
    <t>ZG1A1112121042</t>
  </si>
  <si>
    <t>ZG1A1722021031</t>
  </si>
  <si>
    <t>ZG1A2411020001</t>
  </si>
  <si>
    <t>ZG1A2511021043</t>
  </si>
  <si>
    <t>ZG1AA030500020</t>
  </si>
  <si>
    <t>ZG1L170100</t>
  </si>
  <si>
    <t>ZG1L170900</t>
  </si>
  <si>
    <t>ZG1L171000</t>
  </si>
  <si>
    <t>ZG1L171400</t>
  </si>
  <si>
    <t>ZG1L175600</t>
  </si>
  <si>
    <t>ZG1L175700</t>
  </si>
  <si>
    <t>ZG1L175800</t>
  </si>
  <si>
    <t>ZG1L176300</t>
  </si>
  <si>
    <t>ZG1L184000</t>
  </si>
  <si>
    <t>ZG1L188700</t>
  </si>
  <si>
    <t>ZG1L188800</t>
  </si>
  <si>
    <t>ZG1L188900</t>
  </si>
  <si>
    <t>ZG1L189000</t>
  </si>
  <si>
    <t>ZG1L1891P1</t>
  </si>
  <si>
    <t>ZG1L1892P1</t>
  </si>
  <si>
    <t>ZG1L191700</t>
  </si>
  <si>
    <t>ZG1L1946P1</t>
  </si>
  <si>
    <t>ZG1L195100</t>
  </si>
  <si>
    <t>ZG1L201700</t>
  </si>
  <si>
    <t>ZG1L201800</t>
  </si>
  <si>
    <t>ZG1L201900</t>
  </si>
  <si>
    <t>ZG1L202000</t>
  </si>
  <si>
    <t>ZG1L202100</t>
  </si>
  <si>
    <t>ZG1L202200</t>
  </si>
  <si>
    <t>ZG1L202500</t>
  </si>
  <si>
    <t>ZG1L2026P1</t>
  </si>
  <si>
    <t>ZG1L202700</t>
  </si>
  <si>
    <t>ZG1L202800</t>
  </si>
  <si>
    <t>ZG1L202900</t>
  </si>
  <si>
    <t>ZG1L203000</t>
  </si>
  <si>
    <t>ZG1L203100</t>
  </si>
  <si>
    <t>ZG1L203200</t>
  </si>
  <si>
    <t>ZG1L203300</t>
  </si>
  <si>
    <t>ZG1L207600</t>
  </si>
  <si>
    <t>ZG1L208500</t>
  </si>
  <si>
    <t>ZG1M3863P2</t>
  </si>
  <si>
    <t>ZG1M3864P2</t>
  </si>
  <si>
    <t>ZG1M389200</t>
  </si>
  <si>
    <t>ZG1M389300</t>
  </si>
  <si>
    <t>ZG1REDUKT10000</t>
  </si>
  <si>
    <t>ZG1REDUKT54000</t>
  </si>
  <si>
    <t>ZG1TENT0VMZ0</t>
  </si>
  <si>
    <t>ZG1TS015P1</t>
  </si>
  <si>
    <t>ZG1U2725P1</t>
  </si>
  <si>
    <t>ZG1U288000</t>
  </si>
  <si>
    <t>ZG1U288300</t>
  </si>
  <si>
    <t>ZG1U291900</t>
  </si>
  <si>
    <t>ZG1U292000</t>
  </si>
  <si>
    <t>ZG1U292100</t>
  </si>
  <si>
    <t>ZG1U292200</t>
  </si>
  <si>
    <t>ZG1U302200</t>
  </si>
  <si>
    <t>ZG1U308400</t>
  </si>
  <si>
    <t>ZG1U309400</t>
  </si>
  <si>
    <t>ZG1U311000</t>
  </si>
  <si>
    <t>ZG1U311100</t>
  </si>
  <si>
    <t>ZG1U311200</t>
  </si>
  <si>
    <t>ZG1U311300</t>
  </si>
  <si>
    <t>ZG1U312600</t>
  </si>
  <si>
    <t>ZG1U313900</t>
  </si>
  <si>
    <t>ZG1U314000</t>
  </si>
  <si>
    <t>ZG1U315800</t>
  </si>
  <si>
    <t>ZG1U316400</t>
  </si>
  <si>
    <t>ZG1U316500</t>
  </si>
  <si>
    <t>ZG1U316600</t>
  </si>
  <si>
    <t>ZG1U318300</t>
  </si>
  <si>
    <t>ZG1U318400</t>
  </si>
  <si>
    <t>ZG1U319500</t>
  </si>
  <si>
    <t>ZG1U321400</t>
  </si>
  <si>
    <t>ZG1U321500</t>
  </si>
  <si>
    <t>ZG1U321600</t>
  </si>
  <si>
    <t>ZG1U322000</t>
  </si>
  <si>
    <t>ZG1U323100</t>
  </si>
  <si>
    <t>ZG1U324500</t>
  </si>
  <si>
    <t>ZG1U324700</t>
  </si>
  <si>
    <t>ZG1U324900</t>
  </si>
  <si>
    <t>ZG1U325900</t>
  </si>
  <si>
    <t>ZG1U332400</t>
  </si>
  <si>
    <t>ZG1U341000</t>
  </si>
  <si>
    <t>ZG1U341100</t>
  </si>
  <si>
    <t>ZG1U341200</t>
  </si>
  <si>
    <t>ZG1U341300</t>
  </si>
  <si>
    <t>ZG1U343700</t>
  </si>
  <si>
    <t>ZG1U343800</t>
  </si>
  <si>
    <t>ZG1U346200</t>
  </si>
  <si>
    <t>ZG1U346300</t>
  </si>
  <si>
    <t>ZG1U3507P1</t>
  </si>
  <si>
    <t>ZG1U3508P1</t>
  </si>
  <si>
    <t>ZG1U3509P3</t>
  </si>
  <si>
    <t>ZG1U3510P2</t>
  </si>
  <si>
    <t>ZG1U3511P2</t>
  </si>
  <si>
    <t>ZG1U3512P2</t>
  </si>
  <si>
    <t>ZG1U3513P2</t>
  </si>
  <si>
    <t>ZG1U3514P2</t>
  </si>
  <si>
    <t>ZG1U352200</t>
  </si>
  <si>
    <t>ZG1U352300</t>
  </si>
  <si>
    <t>ZG1U352400</t>
  </si>
  <si>
    <t>ZG1U353100</t>
  </si>
  <si>
    <t>ZG1U353200</t>
  </si>
  <si>
    <t>ZG1U353300</t>
  </si>
  <si>
    <t>ZG1U353400</t>
  </si>
  <si>
    <t>ZG1U353500</t>
  </si>
  <si>
    <t>ZG1U353600</t>
  </si>
  <si>
    <t>ZG1U353700</t>
  </si>
  <si>
    <t>ZG1U353800</t>
  </si>
  <si>
    <t>ZG1U353900</t>
  </si>
  <si>
    <t>ZG1U354000</t>
  </si>
  <si>
    <t>ZG1U3601P1</t>
  </si>
  <si>
    <t>ZG1U361000</t>
  </si>
  <si>
    <t>ZG1U361800</t>
  </si>
  <si>
    <t>ZG1U361900</t>
  </si>
  <si>
    <t>ZG1U362000</t>
  </si>
  <si>
    <t>ZG1U362100</t>
  </si>
  <si>
    <t>ZG1U362600</t>
  </si>
  <si>
    <t>ZG1U363300</t>
  </si>
  <si>
    <t>ZG1U363400</t>
  </si>
  <si>
    <t>ZG1U365200</t>
  </si>
  <si>
    <t>ZG1U366400</t>
  </si>
  <si>
    <t>ZG1U366500</t>
  </si>
  <si>
    <t>ZG1U366600</t>
  </si>
  <si>
    <t>ZG1U366700</t>
  </si>
  <si>
    <t>ZG1U367300</t>
  </si>
  <si>
    <t>ZG1U367400</t>
  </si>
  <si>
    <t>ZG1U370200</t>
  </si>
  <si>
    <t>ZG1U370201</t>
  </si>
  <si>
    <t>ZG1U370700</t>
  </si>
  <si>
    <t>ZG1U3729P1</t>
  </si>
  <si>
    <t>ZG1U3730P1</t>
  </si>
  <si>
    <t>ZG1U379000</t>
  </si>
  <si>
    <t>ZG1U382100</t>
  </si>
  <si>
    <t>ZG1U3832P1</t>
  </si>
  <si>
    <t>ZG1U3832P4</t>
  </si>
  <si>
    <t>ZG1U3833P1</t>
  </si>
  <si>
    <t>ZG1U3834P1</t>
  </si>
  <si>
    <t>ZG1U3835P1</t>
  </si>
  <si>
    <t>ZG1U384200</t>
  </si>
  <si>
    <t>ZG1U386400</t>
  </si>
  <si>
    <t>ZG1U389200</t>
  </si>
  <si>
    <t>ZG1U389300</t>
  </si>
  <si>
    <t>ZG1U406100</t>
  </si>
  <si>
    <t>ZG1U410900</t>
  </si>
  <si>
    <t>ZG1U411000</t>
  </si>
  <si>
    <t>ZG1U411100</t>
  </si>
  <si>
    <t>ZG1U411900</t>
  </si>
  <si>
    <t>ZG1U412000</t>
  </si>
  <si>
    <t>ZG1U413600</t>
  </si>
  <si>
    <t>ZG1U413700</t>
  </si>
  <si>
    <t>ZG1U413800</t>
  </si>
  <si>
    <t>ZG1U4209D2</t>
  </si>
  <si>
    <t>ZG1U4209D3</t>
  </si>
  <si>
    <t>ZG1U423700</t>
  </si>
  <si>
    <t>ZG1U423800</t>
  </si>
  <si>
    <t>ZG1U423900</t>
  </si>
  <si>
    <t>ZG1U426400</t>
  </si>
  <si>
    <t>ZG1U426500</t>
  </si>
  <si>
    <t>ZG1U427600</t>
  </si>
  <si>
    <t>ZG1U427700</t>
  </si>
  <si>
    <t>ZG1U427800</t>
  </si>
  <si>
    <t>ZG1U427900</t>
  </si>
  <si>
    <t>ZG1U430400</t>
  </si>
  <si>
    <t>ZG1U4313P1</t>
  </si>
  <si>
    <t>ZG1U431400</t>
  </si>
  <si>
    <t>ZG1U431500</t>
  </si>
  <si>
    <t>ZG1U434200</t>
  </si>
  <si>
    <t>ZG1U434300</t>
  </si>
  <si>
    <t>ZG1U434400</t>
  </si>
  <si>
    <t>ZG1U434500</t>
  </si>
  <si>
    <t>ZG1U434600</t>
  </si>
  <si>
    <t>ZG1U434700</t>
  </si>
  <si>
    <t>ZG1U436700</t>
  </si>
  <si>
    <t>ZG1U4392P2</t>
  </si>
  <si>
    <t>ZG1U442300</t>
  </si>
  <si>
    <t>ZG1U4424P1</t>
  </si>
  <si>
    <t>ZG1U445100</t>
  </si>
  <si>
    <t>ZG1U445200</t>
  </si>
  <si>
    <t>ZG1U449500</t>
  </si>
  <si>
    <t>ZG1U449600</t>
  </si>
  <si>
    <t>ZG1U451500</t>
  </si>
  <si>
    <t>ZG1U452300</t>
  </si>
  <si>
    <t>ZG1U457200</t>
  </si>
  <si>
    <t>ZG1U4572P1</t>
  </si>
  <si>
    <t>ZG1U457300</t>
  </si>
  <si>
    <t>ZG1U4573P1</t>
  </si>
  <si>
    <t>ZG1U457400</t>
  </si>
  <si>
    <t>ZG1U457500</t>
  </si>
  <si>
    <t>ZG1U457600</t>
  </si>
  <si>
    <t>ZG1U472600</t>
  </si>
  <si>
    <t>ZG1U472700</t>
  </si>
  <si>
    <t>ZG1U472800</t>
  </si>
  <si>
    <t>ZG1U472900</t>
  </si>
  <si>
    <t>ZG1U473000</t>
  </si>
  <si>
    <t>ZG1U473100</t>
  </si>
  <si>
    <t>ZG1U478600</t>
  </si>
  <si>
    <t>ZG1U483500</t>
  </si>
  <si>
    <t>ZG1U483600</t>
  </si>
  <si>
    <t>ZG1U483700</t>
  </si>
  <si>
    <t>ZG1U483800</t>
  </si>
  <si>
    <t>ZG1U484900</t>
  </si>
  <si>
    <t>ZG1U4849P1</t>
  </si>
  <si>
    <t>ZG1U486700</t>
  </si>
  <si>
    <t>ZG1U486800</t>
  </si>
  <si>
    <t>ZG1U486900</t>
  </si>
  <si>
    <t>ZG1U4976P2</t>
  </si>
  <si>
    <t>ZG1U499500</t>
  </si>
  <si>
    <t>ZG1U499600</t>
  </si>
  <si>
    <t>ZG1U501500</t>
  </si>
  <si>
    <t>ZG1U5053P1</t>
  </si>
  <si>
    <t>ZG1U5054P1</t>
  </si>
  <si>
    <t>ZG1U5055P1</t>
  </si>
  <si>
    <t>ZG1U507100</t>
  </si>
  <si>
    <t>ZG1U507200</t>
  </si>
  <si>
    <t>ZG1U507900</t>
  </si>
  <si>
    <t>ZG1U5084D</t>
  </si>
  <si>
    <t>ZG1U5090D</t>
  </si>
  <si>
    <t>ZG1U509700</t>
  </si>
  <si>
    <t>ZG1U514100</t>
  </si>
  <si>
    <t>ZG1U5213D</t>
  </si>
  <si>
    <t>ZG20R0190D</t>
  </si>
  <si>
    <t>ZG2U4709P3</t>
  </si>
  <si>
    <t>ZG3U501400</t>
  </si>
  <si>
    <t>ZG3U503300</t>
  </si>
  <si>
    <t>ZG3U5192P1</t>
  </si>
  <si>
    <t>ZH312210000000</t>
  </si>
  <si>
    <t>ZH3U305400</t>
  </si>
  <si>
    <t>ZH3U342200</t>
  </si>
  <si>
    <t>ZH3U364200</t>
  </si>
  <si>
    <t>ZH3U429900</t>
  </si>
  <si>
    <t>ZH3U444100</t>
  </si>
  <si>
    <t>ZH3U508600</t>
  </si>
  <si>
    <t>ZHKSIM0U3589</t>
  </si>
  <si>
    <t>ZI10U4461D</t>
  </si>
  <si>
    <t>ZI200R0156D</t>
  </si>
  <si>
    <t>ZI201724000000</t>
  </si>
  <si>
    <t>ZI201786000000</t>
  </si>
  <si>
    <t>ZI20ADR1KW2180</t>
  </si>
  <si>
    <t>ZI20ALINGE0DAZ</t>
  </si>
  <si>
    <t>ZI20AP0GB0J000</t>
  </si>
  <si>
    <t>ZI20APSAUGAK0C</t>
  </si>
  <si>
    <t>ZI20AZIBLEDN10</t>
  </si>
  <si>
    <t>ZI20AZIBLEDPAP</t>
  </si>
  <si>
    <t>ZI20CIL0D100</t>
  </si>
  <si>
    <t>ZI20CT20001200</t>
  </si>
  <si>
    <t>ZI20CT20001300</t>
  </si>
  <si>
    <t>ZI20CT20001600</t>
  </si>
  <si>
    <t>ZI20CT20001700</t>
  </si>
  <si>
    <t>ZI20CT20002200</t>
  </si>
  <si>
    <t>ZI20CT20002400</t>
  </si>
  <si>
    <t>ZI20CT20HJ0000</t>
  </si>
  <si>
    <t>ZI20CT2DAZ0000</t>
  </si>
  <si>
    <t>ZI20CT2PAPILD0</t>
  </si>
  <si>
    <t>ZI20CT2PAPILD1</t>
  </si>
  <si>
    <t>ZI20CT2PAPILD2</t>
  </si>
  <si>
    <t>ZI20DCSAND0K00</t>
  </si>
  <si>
    <t>ZI20DKPSA0B0RT</t>
  </si>
  <si>
    <t>ZI20G000000000</t>
  </si>
  <si>
    <t>ZI20GBCSAND0K0</t>
  </si>
  <si>
    <t>ZI20GBHCIL0000</t>
  </si>
  <si>
    <t>ZI20GBHCIL8070</t>
  </si>
  <si>
    <t>ZI20GSRAIG0PAD</t>
  </si>
  <si>
    <t>ZI20GSRAIGE000</t>
  </si>
  <si>
    <t>ZI20GSRAIGE0SB</t>
  </si>
  <si>
    <t>ZI20GUM0KMPL00</t>
  </si>
  <si>
    <t>ZI20HC28820000</t>
  </si>
  <si>
    <t>ZI20HKRATGB0HJ</t>
  </si>
  <si>
    <t>ZI20HPEILIS0</t>
  </si>
  <si>
    <t>ZI20KRAT0CSDK0</t>
  </si>
  <si>
    <t>ZI20KRAT0HJ038</t>
  </si>
  <si>
    <t>ZI20KRAT0HJ3/8</t>
  </si>
  <si>
    <t>ZI20KRAT0SIENA</t>
  </si>
  <si>
    <t>ZI20KRAT0SPCIL</t>
  </si>
  <si>
    <t>ZI20KRATYTUVHJ</t>
  </si>
  <si>
    <t>ZI20L1766000</t>
  </si>
  <si>
    <t>ZI20L183600</t>
  </si>
  <si>
    <t>ZI20L1881D</t>
  </si>
  <si>
    <t>ZI20L1908D</t>
  </si>
  <si>
    <t>ZI20L2120D</t>
  </si>
  <si>
    <t>ZI20LAIK0ATV00</t>
  </si>
  <si>
    <t>ZI20LAIK0T0000</t>
  </si>
  <si>
    <t>ZI20LANGELIS00</t>
  </si>
  <si>
    <t>ZI20MCSAND0K00</t>
  </si>
  <si>
    <t>ZI20MET0PURVAS</t>
  </si>
  <si>
    <t>ZI20PAGR000001</t>
  </si>
  <si>
    <t>ZI20PAGR0HJ000</t>
  </si>
  <si>
    <t>ZI20PHS2K00000</t>
  </si>
  <si>
    <t>ZI20PR0GB0J000</t>
  </si>
  <si>
    <t>ZI20PRV500K000</t>
  </si>
  <si>
    <t>ZI20PS2K00000</t>
  </si>
  <si>
    <t>ZI20PS2K0J0000</t>
  </si>
  <si>
    <t>ZI20R0102D</t>
  </si>
  <si>
    <t>ZI20R0110D</t>
  </si>
  <si>
    <t>ZI20R0122D</t>
  </si>
  <si>
    <t>ZI20R0125D</t>
  </si>
  <si>
    <t>ZI20R0130D</t>
  </si>
  <si>
    <t>ZI20R0137D</t>
  </si>
  <si>
    <t>ZI20R0138D</t>
  </si>
  <si>
    <t>ZI20R0147D</t>
  </si>
  <si>
    <t>ZI20R0148D</t>
  </si>
  <si>
    <t>ZI20R0160D</t>
  </si>
  <si>
    <t>ZI20R0180D</t>
  </si>
  <si>
    <t>ZI20R0186D</t>
  </si>
  <si>
    <t>ZI20REK0032000</t>
  </si>
  <si>
    <t>ZI20REK0042000</t>
  </si>
  <si>
    <t>ZI20REK0044000</t>
  </si>
  <si>
    <t>ZI20REK0045000</t>
  </si>
  <si>
    <t>ZI20REK0049000</t>
  </si>
  <si>
    <t>ZI20REK0050000</t>
  </si>
  <si>
    <t>ZI20REK0053000</t>
  </si>
  <si>
    <t>ZI20REK0067000</t>
  </si>
  <si>
    <t>ZI20REK00770</t>
  </si>
  <si>
    <t>ZI20REK00810</t>
  </si>
  <si>
    <t>ZI20REK00840</t>
  </si>
  <si>
    <t>ZI20REK00910</t>
  </si>
  <si>
    <t>ZI20REK00940</t>
  </si>
  <si>
    <t>ZI20REM0273400</t>
  </si>
  <si>
    <t>ZI20RU341600</t>
  </si>
  <si>
    <t>ZI20SBHCIL0000</t>
  </si>
  <si>
    <t>ZI20STOVAI0KR0</t>
  </si>
  <si>
    <t>ZI20TS019D</t>
  </si>
  <si>
    <t>ZI20TS019D2</t>
  </si>
  <si>
    <t>ZI20U288700000</t>
  </si>
  <si>
    <t>ZI20U289600000</t>
  </si>
  <si>
    <t>ZI20U2924D</t>
  </si>
  <si>
    <t>ZI20U321300000</t>
  </si>
  <si>
    <t>ZI20U323200000</t>
  </si>
  <si>
    <t>ZI20U345000000</t>
  </si>
  <si>
    <t>ZI20U37960</t>
  </si>
  <si>
    <t>ZI20U3836D</t>
  </si>
  <si>
    <t>ZI20U3888D</t>
  </si>
  <si>
    <t>ZI20U3899D</t>
  </si>
  <si>
    <t>ZI20U4009D</t>
  </si>
  <si>
    <t>ZI20U4035D</t>
  </si>
  <si>
    <t>ZI20U4071D</t>
  </si>
  <si>
    <t>ZI20U4086D</t>
  </si>
  <si>
    <t>ZI20U4180D</t>
  </si>
  <si>
    <t>ZI20U4199D</t>
  </si>
  <si>
    <t>ZI20U4225D</t>
  </si>
  <si>
    <t>ZI20U4311D</t>
  </si>
  <si>
    <t>ZI20U4459D</t>
  </si>
  <si>
    <t>ZI20U4461D</t>
  </si>
  <si>
    <t>ZI20U4476D</t>
  </si>
  <si>
    <t>ZI20U45046D</t>
  </si>
  <si>
    <t>ZI20U4782D</t>
  </si>
  <si>
    <t>ZI20U4842D</t>
  </si>
  <si>
    <t>ZI20U4896D</t>
  </si>
  <si>
    <t>ZI20U4915D</t>
  </si>
  <si>
    <t>ZI20U4930D</t>
  </si>
  <si>
    <t>ZI20U4960D</t>
  </si>
  <si>
    <t>ZI20U4980D</t>
  </si>
  <si>
    <t>ZI20U4981D</t>
  </si>
  <si>
    <t>ZI20U4982D</t>
  </si>
  <si>
    <t>ZI20U4983D</t>
  </si>
  <si>
    <t>ZI20U5197D</t>
  </si>
  <si>
    <t>ZI20U5207</t>
  </si>
  <si>
    <t>ZI20U701D</t>
  </si>
  <si>
    <t>ZI20V0GB0J0000</t>
  </si>
  <si>
    <t>ZI20V0GB0J0380</t>
  </si>
  <si>
    <t>ZI20VKRAT0LPD0</t>
  </si>
  <si>
    <t>ZI20VKRAT0LPK0</t>
  </si>
  <si>
    <t>ZI20VKRAT0TP00</t>
  </si>
  <si>
    <t>ZI20VKRATGB0RT</t>
  </si>
  <si>
    <t>ZI211211101300</t>
  </si>
  <si>
    <t>ZI252114101111</t>
  </si>
  <si>
    <t>ZI262411111322</t>
  </si>
  <si>
    <t>ZI2A2731101132</t>
  </si>
  <si>
    <t>ZI2L170200</t>
  </si>
  <si>
    <t>ZI2L173600</t>
  </si>
  <si>
    <t>ZI2L1768P2</t>
  </si>
  <si>
    <t>ZI2L17920000</t>
  </si>
  <si>
    <t>ZI2L190700</t>
  </si>
  <si>
    <t>ZI2L191000</t>
  </si>
  <si>
    <t>ZI2L191100</t>
  </si>
  <si>
    <t>ZI2L191200</t>
  </si>
  <si>
    <t>ZI2L191300</t>
  </si>
  <si>
    <t>ZI2L192400</t>
  </si>
  <si>
    <t>ZI2L192500</t>
  </si>
  <si>
    <t>ZI2L201000</t>
  </si>
  <si>
    <t>ZI2L201100</t>
  </si>
  <si>
    <t>ZI2L201200</t>
  </si>
  <si>
    <t>ZI2L203600</t>
  </si>
  <si>
    <t>ZI2L206200</t>
  </si>
  <si>
    <t>ZI2L206300</t>
  </si>
  <si>
    <t>ZI2L208100</t>
  </si>
  <si>
    <t>ZI2L2081P1</t>
  </si>
  <si>
    <t>ZI2M391000</t>
  </si>
  <si>
    <t>ZI2M4012P1</t>
  </si>
  <si>
    <t>ZI2M4022P1</t>
  </si>
  <si>
    <t>ZI2M4023P1</t>
  </si>
  <si>
    <t>ZI2M4024P1</t>
  </si>
  <si>
    <t>ZI2R0097D1</t>
  </si>
  <si>
    <t>ZI2R0097D2</t>
  </si>
  <si>
    <t>ZI2REK0087</t>
  </si>
  <si>
    <t>ZI2U282100</t>
  </si>
  <si>
    <t>ZI2U286400</t>
  </si>
  <si>
    <t>ZI2U286500</t>
  </si>
  <si>
    <t>ZI2U288500</t>
  </si>
  <si>
    <t>ZI2U292300</t>
  </si>
  <si>
    <t>ZI2U292400</t>
  </si>
  <si>
    <t>ZI2U292500</t>
  </si>
  <si>
    <t>ZI2U292600</t>
  </si>
  <si>
    <t>ZI2U297800</t>
  </si>
  <si>
    <t>ZI2U297900</t>
  </si>
  <si>
    <t>ZI2U298000</t>
  </si>
  <si>
    <t>ZI2U2980P1</t>
  </si>
  <si>
    <t>ZI2U304500</t>
  </si>
  <si>
    <t>ZI2U304600</t>
  </si>
  <si>
    <t>ZI2U304700</t>
  </si>
  <si>
    <t>ZI2U311800</t>
  </si>
  <si>
    <t>ZI2U313500</t>
  </si>
  <si>
    <t>ZI2U313600</t>
  </si>
  <si>
    <t>ZI2U329300</t>
  </si>
  <si>
    <t>ZI2U331800</t>
  </si>
  <si>
    <t>ZI2U331900</t>
  </si>
  <si>
    <t>ZI2U334500</t>
  </si>
  <si>
    <t>ZI2U3414P2</t>
  </si>
  <si>
    <t>ZI2U3527P1</t>
  </si>
  <si>
    <t>ZI2U3573P1</t>
  </si>
  <si>
    <t>ZI2U361700</t>
  </si>
  <si>
    <t>ZI2U367500</t>
  </si>
  <si>
    <t>ZI2U367600</t>
  </si>
  <si>
    <t>ZI2U3705P1</t>
  </si>
  <si>
    <t>ZI2U3706P1</t>
  </si>
  <si>
    <t>ZI2U3709P1</t>
  </si>
  <si>
    <t>ZI2U374000</t>
  </si>
  <si>
    <t>ZI2U37505P1</t>
  </si>
  <si>
    <t>ZI2U3803P3</t>
  </si>
  <si>
    <t>ZI2U3865P1</t>
  </si>
  <si>
    <t>ZI2U3865P2</t>
  </si>
  <si>
    <t>ZI2U3910P2</t>
  </si>
  <si>
    <t>ZI2U391100</t>
  </si>
  <si>
    <t>ZI2U401100</t>
  </si>
  <si>
    <t>ZI2U401200</t>
  </si>
  <si>
    <t>ZI2U4022P1</t>
  </si>
  <si>
    <t>ZI2U4031P1</t>
  </si>
  <si>
    <t>ZI2U407200</t>
  </si>
  <si>
    <t>ZI2U409500</t>
  </si>
  <si>
    <t>ZI2U410300</t>
  </si>
  <si>
    <t>ZI2U4112P2</t>
  </si>
  <si>
    <t>ZI2U4121P1</t>
  </si>
  <si>
    <t>ZI2U413900</t>
  </si>
  <si>
    <t>ZI2U420600</t>
  </si>
  <si>
    <t>ZI2U4206P1</t>
  </si>
  <si>
    <t>ZI2U4206P2</t>
  </si>
  <si>
    <t>ZI2U4207P1</t>
  </si>
  <si>
    <t>ZI2U4226P1</t>
  </si>
  <si>
    <t>ZI2U424500</t>
  </si>
  <si>
    <t>ZI2U424600</t>
  </si>
  <si>
    <t>ZI2U424700</t>
  </si>
  <si>
    <t>ZI2U430500</t>
  </si>
  <si>
    <t>ZI2U430600</t>
  </si>
  <si>
    <t>ZI2U430700</t>
  </si>
  <si>
    <t>ZI2U430800</t>
  </si>
  <si>
    <t>ZI2U430900</t>
  </si>
  <si>
    <t>ZI2U431000</t>
  </si>
  <si>
    <t>ZI2U431100</t>
  </si>
  <si>
    <t>ZI2U431200</t>
  </si>
  <si>
    <t>ZI2U4340P3</t>
  </si>
  <si>
    <t>ZI2U4341P3</t>
  </si>
  <si>
    <t>ZI2U434800</t>
  </si>
  <si>
    <t>ZI2U468200</t>
  </si>
  <si>
    <t>ZI2U475600</t>
  </si>
  <si>
    <t>ZI2U475700</t>
  </si>
  <si>
    <t>ZI2U475800</t>
  </si>
  <si>
    <t>ZI2U4758P1</t>
  </si>
  <si>
    <t>ZI2U482300</t>
  </si>
  <si>
    <t>ZI2U4847P1</t>
  </si>
  <si>
    <t>ZI2U4848P1</t>
  </si>
  <si>
    <t>ZI2U486600</t>
  </si>
  <si>
    <t>ZI2U4920P1</t>
  </si>
  <si>
    <t>ZI2U4985P1</t>
  </si>
  <si>
    <t>ZI2U498600</t>
  </si>
  <si>
    <t>ZI2U498900</t>
  </si>
  <si>
    <t>ZI2U4989D</t>
  </si>
  <si>
    <t>ZI2U4989P2</t>
  </si>
  <si>
    <t>ZI2U499100</t>
  </si>
  <si>
    <t>ZI2U499200</t>
  </si>
  <si>
    <t>ZI2U502700</t>
  </si>
  <si>
    <t>ZI2U5039P2</t>
  </si>
  <si>
    <t>ZI2U5040P2</t>
  </si>
  <si>
    <t>ZI2U504100</t>
  </si>
  <si>
    <t>ZI2U504700</t>
  </si>
  <si>
    <t>ZI2U5065P1</t>
  </si>
  <si>
    <t>ZI2U5078P2</t>
  </si>
  <si>
    <t>ZI2U5078P3</t>
  </si>
  <si>
    <t>ZI2U5089D</t>
  </si>
  <si>
    <t>ZI2U5112P2</t>
  </si>
  <si>
    <t>ZI2U515200</t>
  </si>
  <si>
    <t>ZI3U373800</t>
  </si>
  <si>
    <t>ZK00U284600000</t>
  </si>
  <si>
    <t>ZK0KAMPRR23000</t>
  </si>
  <si>
    <t>ZK0KAMPRR29000</t>
  </si>
  <si>
    <t>ZK0L1650000000</t>
  </si>
  <si>
    <t>ZK0L1669R40AT0</t>
  </si>
  <si>
    <t>ZK0SEPETYS1000</t>
  </si>
  <si>
    <t>ZK0U2796000000</t>
  </si>
  <si>
    <t>ZK10AKT4500000</t>
  </si>
  <si>
    <t>ZK10U241901200</t>
  </si>
  <si>
    <t>ZK10U241901201</t>
  </si>
  <si>
    <t>ZK10U5208000M1</t>
  </si>
  <si>
    <t>ZK13U324100012</t>
  </si>
  <si>
    <t>ZK13U348900012</t>
  </si>
  <si>
    <t>ZK1ASKRIEMULYS</t>
  </si>
  <si>
    <t>ZK20ADALYS2228</t>
  </si>
  <si>
    <t>ZK20AKU3401000</t>
  </si>
  <si>
    <t>ZK20AKU3401200</t>
  </si>
  <si>
    <t>ZK20AKU340R000</t>
  </si>
  <si>
    <t>ZK20AKU340R200</t>
  </si>
  <si>
    <t>ZK20ASUKT10000</t>
  </si>
  <si>
    <t>ZK20DD00000000</t>
  </si>
  <si>
    <t>ZK20L1600K14M0</t>
  </si>
  <si>
    <t>ZK20L176700012</t>
  </si>
  <si>
    <t>ZK20L181600000</t>
  </si>
  <si>
    <t>ZK20L192900000</t>
  </si>
  <si>
    <t>ZK20L195000012</t>
  </si>
  <si>
    <t>ZK20PL0UA00000</t>
  </si>
  <si>
    <t>ZK20R011800000</t>
  </si>
  <si>
    <t>ZK20REK0061000</t>
  </si>
  <si>
    <t>ZK20U240000000</t>
  </si>
  <si>
    <t>ZK20U245200012</t>
  </si>
  <si>
    <t>ZK20U245300008</t>
  </si>
  <si>
    <t>ZK20U259700012</t>
  </si>
  <si>
    <t>ZK20U290000008</t>
  </si>
  <si>
    <t>ZK20U290300012</t>
  </si>
  <si>
    <t>ZK20U307300012</t>
  </si>
  <si>
    <t>ZK20U307600012</t>
  </si>
  <si>
    <t>ZK20U309700012</t>
  </si>
  <si>
    <t>ZK20U310900012</t>
  </si>
  <si>
    <t>ZK20U316100012</t>
  </si>
  <si>
    <t>ZK20U319200012</t>
  </si>
  <si>
    <t>ZK20U321000012</t>
  </si>
  <si>
    <t>ZK20U321100012</t>
  </si>
  <si>
    <t>ZK20U324300012</t>
  </si>
  <si>
    <t>ZK20U324400012</t>
  </si>
  <si>
    <t>ZK20U332500012</t>
  </si>
  <si>
    <t>ZK20U332600012</t>
  </si>
  <si>
    <t>ZK20U343400000</t>
  </si>
  <si>
    <t>ZK20U343500000</t>
  </si>
  <si>
    <t>ZK20U344700012</t>
  </si>
  <si>
    <t>ZK20U356700012</t>
  </si>
  <si>
    <t>ZK20U357000012</t>
  </si>
  <si>
    <t>ZK20U365400012</t>
  </si>
  <si>
    <t>ZK20U372300000</t>
  </si>
  <si>
    <t>ZK20U402500000</t>
  </si>
  <si>
    <t>ZK20U408000012</t>
  </si>
  <si>
    <t>ZK20U419400012</t>
  </si>
  <si>
    <t>ZK20U420100012</t>
  </si>
  <si>
    <t>ZK20U420200012</t>
  </si>
  <si>
    <t>ZK20U427300012</t>
  </si>
  <si>
    <t>ZK20U477800012</t>
  </si>
  <si>
    <t>ZK20U485300012</t>
  </si>
  <si>
    <t>ZK20U496200012</t>
  </si>
  <si>
    <t>ZK20U515600000</t>
  </si>
  <si>
    <t>ZK20ZIEDAS0001</t>
  </si>
  <si>
    <t>ZK2DRANKENA000</t>
  </si>
  <si>
    <t>ZK2L1643000000</t>
  </si>
  <si>
    <t>ZK2SPYR15DUR00</t>
  </si>
  <si>
    <t>ZK2VAMZDUR0000</t>
  </si>
  <si>
    <t>ZK30ASUKT00000</t>
  </si>
  <si>
    <t>ZK30PL0UA00000</t>
  </si>
  <si>
    <t>ZK30U265600012</t>
  </si>
  <si>
    <t>ZK30U274500012</t>
  </si>
  <si>
    <t>ZK30U284500000</t>
  </si>
  <si>
    <t>ZK30U294400012</t>
  </si>
  <si>
    <t>ZK30U298100000</t>
  </si>
  <si>
    <t>ZK30U319100012</t>
  </si>
  <si>
    <t>ZK30U320400012</t>
  </si>
  <si>
    <t>ZK30U320900012</t>
  </si>
  <si>
    <t>ZK30U324600012</t>
  </si>
  <si>
    <t>ZK30U340400012</t>
  </si>
  <si>
    <t>ZK30U349300012</t>
  </si>
  <si>
    <t>ZK30U361600012</t>
  </si>
  <si>
    <t>ZK30U369700012</t>
  </si>
  <si>
    <t>ZK30U370000012</t>
  </si>
  <si>
    <t>ZK30U371500000</t>
  </si>
  <si>
    <t>ZK30U371600012</t>
  </si>
  <si>
    <t>ZK30U372200000</t>
  </si>
  <si>
    <t>ZK30U377500012</t>
  </si>
  <si>
    <t>ZK30U381900012</t>
  </si>
  <si>
    <t>ZK30U399000012</t>
  </si>
  <si>
    <t>ZK30U401000012</t>
  </si>
  <si>
    <t>ZK30U401400012</t>
  </si>
  <si>
    <t>ZK30U401600012</t>
  </si>
  <si>
    <t>ZK30U402000012</t>
  </si>
  <si>
    <t>ZK30U405200012</t>
  </si>
  <si>
    <t>ZK30U405300012</t>
  </si>
  <si>
    <t>ZK30U475500000</t>
  </si>
  <si>
    <t>ZK30U515100012</t>
  </si>
  <si>
    <t>ZK30U5151000M1</t>
  </si>
  <si>
    <t>ZK40AKU351T010</t>
  </si>
  <si>
    <t>ZK40AKU351T012</t>
  </si>
  <si>
    <t>ZK40AKU351TL10</t>
  </si>
  <si>
    <t>ZK40U224803510</t>
  </si>
  <si>
    <t>ZK40U241800012</t>
  </si>
  <si>
    <t>ZK40U242000012</t>
  </si>
  <si>
    <t>ZK40U242100010</t>
  </si>
  <si>
    <t>ZK40U290100010</t>
  </si>
  <si>
    <t>ZK601000L00000</t>
  </si>
  <si>
    <t>ZK60100L000000</t>
  </si>
  <si>
    <t>ZK60110L000000</t>
  </si>
  <si>
    <t>ZK601500L00000</t>
  </si>
  <si>
    <t>ZK60150L000000</t>
  </si>
  <si>
    <t>ZK60200L0E0000</t>
  </si>
  <si>
    <t>ZK60420L000000</t>
  </si>
  <si>
    <t>ZK70AKU4600010</t>
  </si>
  <si>
    <t>ZK70AKU460S012</t>
  </si>
  <si>
    <t>ZK70DD00000000</t>
  </si>
  <si>
    <t>ZK70DRANKENA00</t>
  </si>
  <si>
    <t>ZK70G399800012</t>
  </si>
  <si>
    <t>ZK70G3998P1012</t>
  </si>
  <si>
    <t>ZK70G5025000M1</t>
  </si>
  <si>
    <t>ZK70G5025000M2</t>
  </si>
  <si>
    <t>ZK70PL0UA00000</t>
  </si>
  <si>
    <t>ZK70SKARA00000</t>
  </si>
  <si>
    <t>ZK70SUKT000000</t>
  </si>
  <si>
    <t>ZK70U308700012</t>
  </si>
  <si>
    <t>ZK70U370100012</t>
  </si>
  <si>
    <t>ZK70U492800000</t>
  </si>
  <si>
    <t>ZK8ARDELE00000</t>
  </si>
  <si>
    <t>ZK90AKU350TH00</t>
  </si>
  <si>
    <t>ZK90AKU350TL10</t>
  </si>
  <si>
    <t>ZK90U283000000</t>
  </si>
  <si>
    <t>ZK90U284600000</t>
  </si>
  <si>
    <t>ZK90U284600010</t>
  </si>
  <si>
    <t>ZK90U284700000</t>
  </si>
  <si>
    <t>ZK90U306700000</t>
  </si>
  <si>
    <t>ZK90U320500012</t>
  </si>
  <si>
    <t>ZK90U324200012</t>
  </si>
  <si>
    <t>ZK90U334400012</t>
  </si>
  <si>
    <t>ZK90U342600012</t>
  </si>
  <si>
    <t>ZK90U342700012</t>
  </si>
  <si>
    <t>ZK90U349100012</t>
  </si>
  <si>
    <t>ZK90U350600012</t>
  </si>
  <si>
    <t>ZK90U356900012</t>
  </si>
  <si>
    <t>ZK90U366300012</t>
  </si>
  <si>
    <t>ZK90U369600012</t>
  </si>
  <si>
    <t>ZK90U371400012</t>
  </si>
  <si>
    <t>ZK90U372100000</t>
  </si>
  <si>
    <t>ZK90U389800012</t>
  </si>
  <si>
    <t>ZK90U407600012</t>
  </si>
  <si>
    <t>ZK90U420500012</t>
  </si>
  <si>
    <t>ZK90U435800012</t>
  </si>
  <si>
    <t>ZK90U435900012</t>
  </si>
  <si>
    <t>ZK90U450800012</t>
  </si>
  <si>
    <t>ZK90U509100012</t>
  </si>
  <si>
    <t>ZK90U5091000M1</t>
  </si>
  <si>
    <t>ZKA00RTAK0PK00</t>
  </si>
  <si>
    <t>ZKA01A0PK00000</t>
  </si>
  <si>
    <t>ZKA0ELEKTRA000</t>
  </si>
  <si>
    <t>ZKA0L167000000</t>
  </si>
  <si>
    <t>ZKA0L171600012</t>
  </si>
  <si>
    <t>ZKA0L174800012</t>
  </si>
  <si>
    <t>ZKA0L188200000</t>
  </si>
  <si>
    <t>ZKA0L194800012</t>
  </si>
  <si>
    <t>ZKA0L194900012</t>
  </si>
  <si>
    <t>ZKA0METAL0PK00</t>
  </si>
  <si>
    <t>ZKA0PAKURA010N</t>
  </si>
  <si>
    <t>ZKA0R011400000</t>
  </si>
  <si>
    <t>ZKA0REK0109000</t>
  </si>
  <si>
    <t>ZKA0SAUGDEZ000</t>
  </si>
  <si>
    <t>ZKA0STOG0PK000</t>
  </si>
  <si>
    <t>ZKA0U349200012</t>
  </si>
  <si>
    <t>ZKA0U352800012</t>
  </si>
  <si>
    <t>ZKA0U356800012</t>
  </si>
  <si>
    <t>ZKA0U365300012</t>
  </si>
  <si>
    <t>ZKA0U366100012</t>
  </si>
  <si>
    <t>ZKA0U381600012</t>
  </si>
  <si>
    <t>ZKA0U398500012</t>
  </si>
  <si>
    <t>ZKA0U419100000</t>
  </si>
  <si>
    <t>ZKA0U443100012</t>
  </si>
  <si>
    <t>ZKA0U452400012</t>
  </si>
  <si>
    <t>ZKA0U452500012</t>
  </si>
  <si>
    <t>ZKA0VAMZD0PK00</t>
  </si>
  <si>
    <t>ZKAL15720PC00</t>
  </si>
  <si>
    <t>ZKB0601T000000</t>
  </si>
  <si>
    <t>ZKB0L164000000</t>
  </si>
  <si>
    <t>ZKC0L164600000</t>
  </si>
  <si>
    <t>ZKD0MD0L157200</t>
  </si>
  <si>
    <t>ZKD0MONTZ10000</t>
  </si>
  <si>
    <t>ZKD0MONTZ20000</t>
  </si>
  <si>
    <t>ZKD0MONTZ3000</t>
  </si>
  <si>
    <t>ZKD0MONTZ4000</t>
  </si>
  <si>
    <t>ZKD0MONTZ5000</t>
  </si>
  <si>
    <t>ZKD0MONTZ6000</t>
  </si>
  <si>
    <t>ZKD0U290200010</t>
  </si>
  <si>
    <t>ZKE0U284400000</t>
  </si>
  <si>
    <t>ZKG00S11400001</t>
  </si>
  <si>
    <t>ZKG00S11400002</t>
  </si>
  <si>
    <t>ZKG00S15800000</t>
  </si>
  <si>
    <t>ZKG00S25400000</t>
  </si>
  <si>
    <t>ZKG0G391400000</t>
  </si>
  <si>
    <t>ZKG0G438400000</t>
  </si>
  <si>
    <t>ZKG0G442800000</t>
  </si>
  <si>
    <t>ZKG0G446700000</t>
  </si>
  <si>
    <t>ZKG0G463500000</t>
  </si>
  <si>
    <t>ZKG0G497900000</t>
  </si>
  <si>
    <t>ZKG0G502600000</t>
  </si>
  <si>
    <t>ZKG0G505200000</t>
  </si>
  <si>
    <t>ZKG0G510700000</t>
  </si>
  <si>
    <t>ZKG0G522900000</t>
  </si>
  <si>
    <t>ZKG0L167300000</t>
  </si>
  <si>
    <t>ZKG0L168400000</t>
  </si>
  <si>
    <t>ZKG0L168500000</t>
  </si>
  <si>
    <t>ZKG0L168600000</t>
  </si>
  <si>
    <t>ZKG0L168700000</t>
  </si>
  <si>
    <t>ZKG0L168900000</t>
  </si>
  <si>
    <t>ZKG0L169300000</t>
  </si>
  <si>
    <t>ZKG0L169400000</t>
  </si>
  <si>
    <t>ZKG0L170700000</t>
  </si>
  <si>
    <t>ZKG0L173300000</t>
  </si>
  <si>
    <t>ZKG0L173900000</t>
  </si>
  <si>
    <t>ZKG0L174500000</t>
  </si>
  <si>
    <t>ZKG0L175000000</t>
  </si>
  <si>
    <t>ZKG0L17520</t>
  </si>
  <si>
    <t>ZKG0L177200000</t>
  </si>
  <si>
    <t>ZKG0L182200000</t>
  </si>
  <si>
    <t>ZKG0L184800000</t>
  </si>
  <si>
    <t>ZKG0L186200000</t>
  </si>
  <si>
    <t>ZKG0L187700000</t>
  </si>
  <si>
    <t>ZKG0L194100000</t>
  </si>
  <si>
    <t>ZKG0L203500000</t>
  </si>
  <si>
    <t>ZKG0L203700000</t>
  </si>
  <si>
    <t>ZKG0L203800000</t>
  </si>
  <si>
    <t>ZKG0L206400000</t>
  </si>
  <si>
    <t>ZKG0L206900VPD</t>
  </si>
  <si>
    <t>ZKG0L210400000</t>
  </si>
  <si>
    <t>ZKG0L210500000</t>
  </si>
  <si>
    <t>ZKG0L210900000</t>
  </si>
  <si>
    <t>ZKG0MR10000000</t>
  </si>
  <si>
    <t>ZKG0MR20000000</t>
  </si>
  <si>
    <t>ZKG0MR30000000</t>
  </si>
  <si>
    <t>ZKG0MSAUGYKLA0</t>
  </si>
  <si>
    <t>ZKG0R019100000</t>
  </si>
  <si>
    <t>ZKG0REK0073000</t>
  </si>
  <si>
    <t>ZKG0S105ATITVA</t>
  </si>
  <si>
    <t>ZKG0S105GEMBIN</t>
  </si>
  <si>
    <t>ZKG0S105LAIPTA</t>
  </si>
  <si>
    <t>ZKG0S105SANT13</t>
  </si>
  <si>
    <t>ZKG0S105SANT23</t>
  </si>
  <si>
    <t>ZKG0S106000000</t>
  </si>
  <si>
    <t>ZKG0S1060SILDY</t>
  </si>
  <si>
    <t>ZKG0S107000000</t>
  </si>
  <si>
    <t>ZKG0S107000001</t>
  </si>
  <si>
    <t>ZKG0S108000000</t>
  </si>
  <si>
    <t>ZKG0S109000000</t>
  </si>
  <si>
    <t>ZKG0S110000000</t>
  </si>
  <si>
    <t>ZKG0S111000000</t>
  </si>
  <si>
    <t>ZKG0S113000000</t>
  </si>
  <si>
    <t>ZKG0S114000000</t>
  </si>
  <si>
    <t>ZKG0S117000000</t>
  </si>
  <si>
    <t>ZKG0S118000000</t>
  </si>
  <si>
    <t>ZKG0S119000000</t>
  </si>
  <si>
    <t>ZKG0S120010000</t>
  </si>
  <si>
    <t>ZKG0S120020000</t>
  </si>
  <si>
    <t>ZKG0S122000000</t>
  </si>
  <si>
    <t>ZKG0S125000000</t>
  </si>
  <si>
    <t>ZKG0S127000000</t>
  </si>
  <si>
    <t>ZKG0S128000000</t>
  </si>
  <si>
    <t>ZKG0S134000000</t>
  </si>
  <si>
    <t>ZKG0S135000000</t>
  </si>
  <si>
    <t>ZKG0S136000002</t>
  </si>
  <si>
    <t>ZKG0S136000003</t>
  </si>
  <si>
    <t>ZKG0S138000000</t>
  </si>
  <si>
    <t>ZKG0S139000000</t>
  </si>
  <si>
    <t>ZKG0S141000000</t>
  </si>
  <si>
    <t>ZKG0S142000000</t>
  </si>
  <si>
    <t>ZKG0S143000000</t>
  </si>
  <si>
    <t>ZKG0S146000000</t>
  </si>
  <si>
    <t>ZKG0S148000000</t>
  </si>
  <si>
    <t>ZKG0S149000000</t>
  </si>
  <si>
    <t>ZKG0S151000000</t>
  </si>
  <si>
    <t>ZKG0S153000000</t>
  </si>
  <si>
    <t>ZKG0S156000000</t>
  </si>
  <si>
    <t>ZKG0S156000001</t>
  </si>
  <si>
    <t>ZKG0S157000000</t>
  </si>
  <si>
    <t>ZKG0S160000000</t>
  </si>
  <si>
    <t>ZKG0S162000000</t>
  </si>
  <si>
    <t>ZKG0S163000001</t>
  </si>
  <si>
    <t>ZKG0S164000001</t>
  </si>
  <si>
    <t>ZKG0S164000002</t>
  </si>
  <si>
    <t>ZKG0S165000000</t>
  </si>
  <si>
    <t>ZKG0S166000000</t>
  </si>
  <si>
    <t>ZKG0S168000001</t>
  </si>
  <si>
    <t>ZKG0S168000002</t>
  </si>
  <si>
    <t>ZKG0S169000000</t>
  </si>
  <si>
    <t>ZKG0S170000000</t>
  </si>
  <si>
    <t>ZKG0S173000000</t>
  </si>
  <si>
    <t>ZKG0S174000000</t>
  </si>
  <si>
    <t>ZKG0S176000000</t>
  </si>
  <si>
    <t>ZKG0S177000000</t>
  </si>
  <si>
    <t>ZKG0S178000000</t>
  </si>
  <si>
    <t>ZKG0S178000001</t>
  </si>
  <si>
    <t>ZKG0S180000000</t>
  </si>
  <si>
    <t>ZKG0S181000000</t>
  </si>
  <si>
    <t>ZKG0S183000000</t>
  </si>
  <si>
    <t>ZKG0S184000000</t>
  </si>
  <si>
    <t>ZKG0S186000000</t>
  </si>
  <si>
    <t>ZKG0S186000001</t>
  </si>
  <si>
    <t>ZKG0S186000002</t>
  </si>
  <si>
    <t>ZKG0S186000003</t>
  </si>
  <si>
    <t>ZKG0S186000004</t>
  </si>
  <si>
    <t>ZKG0S187SUKOS0</t>
  </si>
  <si>
    <t>ZKG0S188000000</t>
  </si>
  <si>
    <t>ZKG0S189000000</t>
  </si>
  <si>
    <t>ZKG0S190000000</t>
  </si>
  <si>
    <t>ZKG0S191000000</t>
  </si>
  <si>
    <t>ZKG0S192000000</t>
  </si>
  <si>
    <t>ZKG0S193000000</t>
  </si>
  <si>
    <t>ZKG0S196000001</t>
  </si>
  <si>
    <t>ZKG0S196000002</t>
  </si>
  <si>
    <t>ZKG0S196000003</t>
  </si>
  <si>
    <t>ZKG0S196000004</t>
  </si>
  <si>
    <t>ZKG0S196000005</t>
  </si>
  <si>
    <t>ZKG0S1980III00</t>
  </si>
  <si>
    <t>ZKG0S200000000</t>
  </si>
  <si>
    <t>ZKG0S201000000</t>
  </si>
  <si>
    <t>ZKG0S203000000</t>
  </si>
  <si>
    <t>ZKG0S204000000</t>
  </si>
  <si>
    <t>ZKG0S2050D0000</t>
  </si>
  <si>
    <t>ZKG0S2050GR0T0</t>
  </si>
  <si>
    <t>ZKG0S2050M0000</t>
  </si>
  <si>
    <t>ZKG0S206000000</t>
  </si>
  <si>
    <t>ZKG0S207000000</t>
  </si>
  <si>
    <t>ZKG0S208000000</t>
  </si>
  <si>
    <t>ZKG0S209000000</t>
  </si>
  <si>
    <t>ZKG0S210000000</t>
  </si>
  <si>
    <t>ZKG0S211000000</t>
  </si>
  <si>
    <t>ZKG0S212000000</t>
  </si>
  <si>
    <t>ZKG0S213000000</t>
  </si>
  <si>
    <t>ZKG0S216000000</t>
  </si>
  <si>
    <t>ZKG0S217000000</t>
  </si>
  <si>
    <t>ZKG0S218000000</t>
  </si>
  <si>
    <t>ZKG0S219000000</t>
  </si>
  <si>
    <t>ZKG0S220071000</t>
  </si>
  <si>
    <t>ZKG0S220080000</t>
  </si>
  <si>
    <t>ZKG0S221000000</t>
  </si>
  <si>
    <t>ZKG0S222010000</t>
  </si>
  <si>
    <t>ZKG0S222020000</t>
  </si>
  <si>
    <t>ZKG0S223000000</t>
  </si>
  <si>
    <t>ZKG0S224000000</t>
  </si>
  <si>
    <t>ZKG0S225000010</t>
  </si>
  <si>
    <t>ZKG0S225000035</t>
  </si>
  <si>
    <t>ZKG0S225000052</t>
  </si>
  <si>
    <t>ZKG0S225000064</t>
  </si>
  <si>
    <t>ZKG0S225000085</t>
  </si>
  <si>
    <t>ZKG0S225000089</t>
  </si>
  <si>
    <t>ZKG0S226000000</t>
  </si>
  <si>
    <t>ZKG0S227000000</t>
  </si>
  <si>
    <t>ZKG0S228000000</t>
  </si>
  <si>
    <t>ZKG0S229000000</t>
  </si>
  <si>
    <t>ZKG0S231000000</t>
  </si>
  <si>
    <t>ZKG0S232000000</t>
  </si>
  <si>
    <t>ZKG0S233000015</t>
  </si>
  <si>
    <t>ZKG0S233000035</t>
  </si>
  <si>
    <t>ZKG0S233000058</t>
  </si>
  <si>
    <t>ZKG0S233000064</t>
  </si>
  <si>
    <t>ZKG0S233000079</t>
  </si>
  <si>
    <t>ZKG0S233000087</t>
  </si>
  <si>
    <t>ZKG0S233000093</t>
  </si>
  <si>
    <t>ZKG0S233000095</t>
  </si>
  <si>
    <t>ZKG0S233000097</t>
  </si>
  <si>
    <t>ZKG0S233000099</t>
  </si>
  <si>
    <t>ZKG0S233000103</t>
  </si>
  <si>
    <t>ZKG0S233000105</t>
  </si>
  <si>
    <t>ZKG0S234000000</t>
  </si>
  <si>
    <t>ZKG0S235010000</t>
  </si>
  <si>
    <t>ZKG0S235020000</t>
  </si>
  <si>
    <t>ZKG0S236000000</t>
  </si>
  <si>
    <t>ZKG0S237000000</t>
  </si>
  <si>
    <t>ZKG0S238000000</t>
  </si>
  <si>
    <t>ZKG0S239000024</t>
  </si>
  <si>
    <t>ZKG0S239000027</t>
  </si>
  <si>
    <t>ZKG0S239000030</t>
  </si>
  <si>
    <t>ZKG0S239000035</t>
  </si>
  <si>
    <t>ZKG0S239000058</t>
  </si>
  <si>
    <t>ZKG0S239000064</t>
  </si>
  <si>
    <t>ZKG0S241000000</t>
  </si>
  <si>
    <t>ZKG0S243000529</t>
  </si>
  <si>
    <t>ZKG0S243000531</t>
  </si>
  <si>
    <t>ZKG0S244000000</t>
  </si>
  <si>
    <t>ZKG0S245000000</t>
  </si>
  <si>
    <t>ZKG0S246000000</t>
  </si>
  <si>
    <t>ZKG0S2460000M1</t>
  </si>
  <si>
    <t>ZKG0S247000000</t>
  </si>
  <si>
    <t>ZKG0S248000000</t>
  </si>
  <si>
    <t>ZKG0S249000000</t>
  </si>
  <si>
    <t>ZKG0S250000000</t>
  </si>
  <si>
    <t>ZKG0S251000000</t>
  </si>
  <si>
    <t>ZKG0S253000000</t>
  </si>
  <si>
    <t>ZKG0S255000000</t>
  </si>
  <si>
    <t>ZKG0S256000000</t>
  </si>
  <si>
    <t>ZKG0S257000000</t>
  </si>
  <si>
    <t>ZKG0S258000000</t>
  </si>
  <si>
    <t>ZKG0S2590D</t>
  </si>
  <si>
    <t>ZKG0S260000TDP</t>
  </si>
  <si>
    <t>ZKG0S260000TPP</t>
  </si>
  <si>
    <t>ZKG0S261000000</t>
  </si>
  <si>
    <t>ZKG0S262000000</t>
  </si>
  <si>
    <t>ZKG0S263000000</t>
  </si>
  <si>
    <t>ZKG0S264000000</t>
  </si>
  <si>
    <t>ZKG0S265000019</t>
  </si>
  <si>
    <t>ZKG0S265000023</t>
  </si>
  <si>
    <t>ZKG0S266000000</t>
  </si>
  <si>
    <t>ZKG0S2670000UP</t>
  </si>
  <si>
    <t>ZKG0S2670000US</t>
  </si>
  <si>
    <t>ZKG0S267002RSS</t>
  </si>
  <si>
    <t>ZKG0S267004RSS</t>
  </si>
  <si>
    <t>ZKG0S2670RSS01</t>
  </si>
  <si>
    <t>ZKG0S2670RSS02</t>
  </si>
  <si>
    <t>ZKG0S2670RSS03</t>
  </si>
  <si>
    <t>ZKG0S2680GEF15</t>
  </si>
  <si>
    <t>ZKG0S269000052</t>
  </si>
  <si>
    <t>ZKG0S269000066</t>
  </si>
  <si>
    <t>ZKG0S269000075</t>
  </si>
  <si>
    <t>ZKG0S270004RSS</t>
  </si>
  <si>
    <t>ZKG0S270A04RSS</t>
  </si>
  <si>
    <t>ZKG0S270K04RSS</t>
  </si>
  <si>
    <t>ZKG0S270P04RSS</t>
  </si>
  <si>
    <t>ZKG0S270T04RSS</t>
  </si>
  <si>
    <t>ZKG0S272000000</t>
  </si>
  <si>
    <t>ZKG0S273000000</t>
  </si>
  <si>
    <t>ZKG0S274001067</t>
  </si>
  <si>
    <t>ZKG0S27400HE22</t>
  </si>
  <si>
    <t>ZKG0S2740APB03</t>
  </si>
  <si>
    <t>ZKG0S2740GFA11</t>
  </si>
  <si>
    <t>ZKG0S2740TDC21</t>
  </si>
  <si>
    <t>ZKG0S275000000</t>
  </si>
  <si>
    <t>ZKG0S277000TDP</t>
  </si>
  <si>
    <t>ZKG0S277000TPP</t>
  </si>
  <si>
    <t>ZKG0S278000000</t>
  </si>
  <si>
    <t>ZKG0S279000000</t>
  </si>
  <si>
    <t>ZKG0S280000000</t>
  </si>
  <si>
    <t>ZKG0S281000000</t>
  </si>
  <si>
    <t>ZKG0S282000000</t>
  </si>
  <si>
    <t>ZKG0S283000000</t>
  </si>
  <si>
    <t>ZKG0S284000000</t>
  </si>
  <si>
    <t>ZKG0S2850000DT</t>
  </si>
  <si>
    <t>ZKG0S2850000EC</t>
  </si>
  <si>
    <t>ZKG0S286000000</t>
  </si>
  <si>
    <t>ZKG0S288000000</t>
  </si>
  <si>
    <t>ZKG0S289000000</t>
  </si>
  <si>
    <t>ZKG0S291000000</t>
  </si>
  <si>
    <t>ZKG0S292000000</t>
  </si>
  <si>
    <t>ZKG0S293000000</t>
  </si>
  <si>
    <t>ZKG0S294000000</t>
  </si>
  <si>
    <t>ZKG0S296000000</t>
  </si>
  <si>
    <t>ZKG0S29600000C</t>
  </si>
  <si>
    <t>ZKG0S29600000D</t>
  </si>
  <si>
    <t>ZKG0S297000000</t>
  </si>
  <si>
    <t>ZKG0S297000004</t>
  </si>
  <si>
    <t>ZKG0S297000034</t>
  </si>
  <si>
    <t>ZKG0S298P10000</t>
  </si>
  <si>
    <t>ZKG0S298P10047</t>
  </si>
  <si>
    <t>ZKG0S298P10811</t>
  </si>
  <si>
    <t>ZKG0S298P11215</t>
  </si>
  <si>
    <t>ZKG0S298P11623</t>
  </si>
  <si>
    <t>ZKG0S298P12427</t>
  </si>
  <si>
    <t>ZKG0S300000GFA</t>
  </si>
  <si>
    <t>ZKG0S300000TDP</t>
  </si>
  <si>
    <t>ZKG0S3000TDC21</t>
  </si>
  <si>
    <t>ZKG0S30100007A</t>
  </si>
  <si>
    <t>ZKG0S302000027</t>
  </si>
  <si>
    <t>ZKG0S30200028A</t>
  </si>
  <si>
    <t>ZKG0S3050000UP</t>
  </si>
  <si>
    <t>ZKG0S3050000US</t>
  </si>
  <si>
    <t>ZKG0S305002RSS</t>
  </si>
  <si>
    <t>ZKG0S3050RSS01</t>
  </si>
  <si>
    <t>ZKG0S3050RSS02</t>
  </si>
  <si>
    <t>ZKG0S3050RSS03</t>
  </si>
  <si>
    <t>ZKG0S30600K07A</t>
  </si>
  <si>
    <t>ZKG0S30600K07B</t>
  </si>
  <si>
    <t>ZKG0S307000000</t>
  </si>
  <si>
    <t>ZKG0S308000000</t>
  </si>
  <si>
    <t>ZKG0S310000000</t>
  </si>
  <si>
    <t>ZKG0S311000000</t>
  </si>
  <si>
    <t>ZKG0S312000000</t>
  </si>
  <si>
    <t>ZKG0S313000019</t>
  </si>
  <si>
    <t>ZKG0S313000023</t>
  </si>
  <si>
    <t>ZKG0S31400TE25</t>
  </si>
  <si>
    <t>ZKG0S315000000</t>
  </si>
  <si>
    <t>ZKG0S316000000</t>
  </si>
  <si>
    <t>ZKG0S317000000</t>
  </si>
  <si>
    <t>ZKG0S318000000</t>
  </si>
  <si>
    <t>ZKG0S320000000</t>
  </si>
  <si>
    <t>ZKG0S321000000</t>
  </si>
  <si>
    <t>ZKG0S321004RSS</t>
  </si>
  <si>
    <t>ZKG0S3210RSS01</t>
  </si>
  <si>
    <t>ZKG0S3210RSS02</t>
  </si>
  <si>
    <t>ZKG0S321366RS1</t>
  </si>
  <si>
    <t>ZKG0S321366RS2</t>
  </si>
  <si>
    <t>ZKG0S322P10000</t>
  </si>
  <si>
    <t>ZKG0S323000000</t>
  </si>
  <si>
    <t>ZKG0S324000000</t>
  </si>
  <si>
    <t>ZKG0S325000000</t>
  </si>
  <si>
    <t>ZKG0S326000000</t>
  </si>
  <si>
    <t>ZKG0S327000000</t>
  </si>
  <si>
    <t>ZKG0S329000000</t>
  </si>
  <si>
    <t>ZKG0S330000000</t>
  </si>
  <si>
    <t>ZKG0S331000010</t>
  </si>
  <si>
    <t>ZKG0S331000020</t>
  </si>
  <si>
    <t>ZKG0S332000000</t>
  </si>
  <si>
    <t>ZKG0S333000000</t>
  </si>
  <si>
    <t>ZKG0S3340000DT</t>
  </si>
  <si>
    <t>ZKG0S3340000EC</t>
  </si>
  <si>
    <t>ZKG0S335000000</t>
  </si>
  <si>
    <t>ZKG0S336000000</t>
  </si>
  <si>
    <t>ZKG0S339004RSS</t>
  </si>
  <si>
    <t>ZKG0S341000GFA</t>
  </si>
  <si>
    <t>ZKG0S341000TDP</t>
  </si>
  <si>
    <t>ZKG0S3410TDC21</t>
  </si>
  <si>
    <t>ZKG0S342000002</t>
  </si>
  <si>
    <t>ZKG0S342000004</t>
  </si>
  <si>
    <t>ZKG0S343004RSS</t>
  </si>
  <si>
    <t>ZKG0S344000010</t>
  </si>
  <si>
    <t>ZKG0S344000020</t>
  </si>
  <si>
    <t>ZKG0S344000030</t>
  </si>
  <si>
    <t>ZKG0S34400003M</t>
  </si>
  <si>
    <t>ZKG0S344000040</t>
  </si>
  <si>
    <t>ZKG0S34400004M</t>
  </si>
  <si>
    <t>ZKG0S344000050</t>
  </si>
  <si>
    <t>ZKG0S34400005M</t>
  </si>
  <si>
    <t>ZKG0S344000060</t>
  </si>
  <si>
    <t>ZKG0S34400006M</t>
  </si>
  <si>
    <t>ZKG0S345000000</t>
  </si>
  <si>
    <t>ZKG0S346000000</t>
  </si>
  <si>
    <t>ZKG0S347000000</t>
  </si>
  <si>
    <t>ZKG0S349000000</t>
  </si>
  <si>
    <t>ZKG0S350000000</t>
  </si>
  <si>
    <t>ZKG0S351000001</t>
  </si>
  <si>
    <t>ZKG0S351000002</t>
  </si>
  <si>
    <t>ZKG0S353000000</t>
  </si>
  <si>
    <t>ZKG0S640000000</t>
  </si>
  <si>
    <t>ZKG0S720INDAS0</t>
  </si>
  <si>
    <t>ZKG0S760000000</t>
  </si>
  <si>
    <t>ZKG0S810000000</t>
  </si>
  <si>
    <t>ZKG0S950000000</t>
  </si>
  <si>
    <t>ZKG0S960000000</t>
  </si>
  <si>
    <t>ZKG0TS00040000</t>
  </si>
  <si>
    <t>ZKG0TS01300000</t>
  </si>
  <si>
    <t>ZKG0U235100000</t>
  </si>
  <si>
    <t>ZKG0U235900000</t>
  </si>
  <si>
    <t>ZKG0U324000000</t>
  </si>
  <si>
    <t>ZKG0U329800001</t>
  </si>
  <si>
    <t>ZKG0U329800002</t>
  </si>
  <si>
    <t>ZKG0U3375P1000</t>
  </si>
  <si>
    <t>ZKG0U33820</t>
  </si>
  <si>
    <t>ZKG0U371500000</t>
  </si>
  <si>
    <t>ZKG0U372100000</t>
  </si>
  <si>
    <t>ZKG0U372200000</t>
  </si>
  <si>
    <t>ZKG0U372300000</t>
  </si>
  <si>
    <t>ZKG0U377400000</t>
  </si>
  <si>
    <t>ZKG0U379700000</t>
  </si>
  <si>
    <t>ZKG0U385700000</t>
  </si>
  <si>
    <t>ZKG0U390700000</t>
  </si>
  <si>
    <t>ZKG0U392100000</t>
  </si>
  <si>
    <t>ZKG0U402600000</t>
  </si>
  <si>
    <t>ZKG0U424300000</t>
  </si>
  <si>
    <t>ZKG0U424900000</t>
  </si>
  <si>
    <t>ZKG0U427500000</t>
  </si>
  <si>
    <t>ZKG0U440100012</t>
  </si>
  <si>
    <t>ZKG0U443300000</t>
  </si>
  <si>
    <t>ZKG0U450600000</t>
  </si>
  <si>
    <t>ZKG0U453000000</t>
  </si>
  <si>
    <t>ZKG0U456700000</t>
  </si>
  <si>
    <t>ZKG0U461500000</t>
  </si>
  <si>
    <t>ZKG0U461600000</t>
  </si>
  <si>
    <t>ZKG0U461700000</t>
  </si>
  <si>
    <t>ZKG0U461800000</t>
  </si>
  <si>
    <t>ZKG0U463100000</t>
  </si>
  <si>
    <t>ZKG0U477300000</t>
  </si>
  <si>
    <t>ZKG0U477700000</t>
  </si>
  <si>
    <t>ZKG0U483200340</t>
  </si>
  <si>
    <t>ZKG0U483200600</t>
  </si>
  <si>
    <t>ZKG0U48320RANK</t>
  </si>
  <si>
    <t>ZKG0U491300000</t>
  </si>
  <si>
    <t>ZKG0ZUT5670TR0</t>
  </si>
  <si>
    <t>ZKG111M0000000</t>
  </si>
  <si>
    <t>ZKG15690000000</t>
  </si>
  <si>
    <t>ZKG20140109000</t>
  </si>
  <si>
    <t>ZKGU2027PL2000</t>
  </si>
  <si>
    <t>ZKGU2027PL5000</t>
  </si>
  <si>
    <t>ZKK01602000000</t>
  </si>
  <si>
    <t>ZKK01767000000</t>
  </si>
  <si>
    <t>ZKK01770000000</t>
  </si>
  <si>
    <t>ZKK01804000000</t>
  </si>
  <si>
    <t>ZKN00000000000</t>
  </si>
  <si>
    <t>ZKN00010000000</t>
  </si>
  <si>
    <t>ZKN000100DAZ00</t>
  </si>
  <si>
    <t>ZKN11110000000</t>
  </si>
  <si>
    <t>ZKN11210000000</t>
  </si>
  <si>
    <t>ZKN14210000000</t>
  </si>
  <si>
    <t>ZKN15210000000</t>
  </si>
  <si>
    <t>ZKN16110000000</t>
  </si>
  <si>
    <t>ZKN16210000000</t>
  </si>
  <si>
    <t>ZKN17210000000</t>
  </si>
  <si>
    <t>ZKN19210000000</t>
  </si>
  <si>
    <t>ZKN1A110000000</t>
  </si>
  <si>
    <t>ZKN21110000000</t>
  </si>
  <si>
    <t>ZKN21110000001</t>
  </si>
  <si>
    <t>ZKN21210000000</t>
  </si>
  <si>
    <t>ZKN212100U2839</t>
  </si>
  <si>
    <t>ZKN21220000000</t>
  </si>
  <si>
    <t>ZKN22110000000</t>
  </si>
  <si>
    <t>ZKN22210000000</t>
  </si>
  <si>
    <t>ZKN22220000000</t>
  </si>
  <si>
    <t>ZKN23210000000</t>
  </si>
  <si>
    <t>ZKN24210000000</t>
  </si>
  <si>
    <t>ZKN25210000000</t>
  </si>
  <si>
    <t>ZKN25220000000</t>
  </si>
  <si>
    <t>ZKN26210000000</t>
  </si>
  <si>
    <t>ZKNDB000000000</t>
  </si>
  <si>
    <t>ZKNDK000000000</t>
  </si>
  <si>
    <t>ZKNEP480000000</t>
  </si>
  <si>
    <t>ZKNEP600000000</t>
  </si>
  <si>
    <t>ZKNF0000000000</t>
  </si>
  <si>
    <t>ZKNGT000000000</t>
  </si>
  <si>
    <t>ZKNLP000000000</t>
  </si>
  <si>
    <t>ZKNLPGT0000000</t>
  </si>
  <si>
    <t>ZKNSV000000000</t>
  </si>
  <si>
    <t>ZKS0SMK0P00000</t>
  </si>
  <si>
    <t>ZM00U4209D</t>
  </si>
  <si>
    <t>ZM0AS412SD0000</t>
  </si>
  <si>
    <t>ZM0ASV412SD000</t>
  </si>
  <si>
    <t>ZM0ATM8080GUM0</t>
  </si>
  <si>
    <t>ZM0CIL60/35GBJ</t>
  </si>
  <si>
    <t>ZM0CIL60/35GBT</t>
  </si>
  <si>
    <t>ZM0CILINDRIUK1</t>
  </si>
  <si>
    <t>ZM0DAZ0DEGREEN</t>
  </si>
  <si>
    <t>ZM0DAZ20020000</t>
  </si>
  <si>
    <t>ZM0DAZ30030000</t>
  </si>
  <si>
    <t>ZM0DAZ70430000</t>
  </si>
  <si>
    <t>ZM0DAZ70430GSK</t>
  </si>
  <si>
    <t>ZM0DAZJD009G00</t>
  </si>
  <si>
    <t>ZM0G0ISV0E0000</t>
  </si>
  <si>
    <t>ZM0HC0ATR01220</t>
  </si>
  <si>
    <t>ZM0HLSV00000AD</t>
  </si>
  <si>
    <t>ZM0HLSV0PERD10</t>
  </si>
  <si>
    <t>ZM0HLSVJ0PERD1</t>
  </si>
  <si>
    <t>ZM0L0G0SWIC000</t>
  </si>
  <si>
    <t>ZM0LAGAMIN0HS0</t>
  </si>
  <si>
    <t>ZM0LAIKIK00000</t>
  </si>
  <si>
    <t>ZM0LENTELE0000</t>
  </si>
  <si>
    <t>ZM0MECH0KJ0000</t>
  </si>
  <si>
    <t>ZM0NAT8D014T00</t>
  </si>
  <si>
    <t>ZM0NAU8D000000</t>
  </si>
  <si>
    <t>ZM0PAP0PL0KST0</t>
  </si>
  <si>
    <t>ZM0PRV0U3869</t>
  </si>
  <si>
    <t>ZM0REK00640Z00</t>
  </si>
  <si>
    <t>ZM0REK00650000</t>
  </si>
  <si>
    <t>ZM0VAMZDISZIB0</t>
  </si>
  <si>
    <t>ZM0ZIBLAIK0LED</t>
  </si>
  <si>
    <t>ZM10AHKSIMH950</t>
  </si>
  <si>
    <t>ZM10ATR0KEB600</t>
  </si>
  <si>
    <t>ZM10HIISPEC0</t>
  </si>
  <si>
    <t>ZM10L1863D</t>
  </si>
  <si>
    <t>ZM10L1945D</t>
  </si>
  <si>
    <t>ZM10NAT6D0K000</t>
  </si>
  <si>
    <t>ZM10NAU7D00000</t>
  </si>
  <si>
    <t>ZM10NYT50D0000</t>
  </si>
  <si>
    <t>ZM10R0133D</t>
  </si>
  <si>
    <t>ZM10R0141D</t>
  </si>
  <si>
    <t>ZM10R0170D</t>
  </si>
  <si>
    <t>ZM10R0174D</t>
  </si>
  <si>
    <t>ZM10R0175D</t>
  </si>
  <si>
    <t>ZM10RMONTAV0</t>
  </si>
  <si>
    <t>ZM10SKR0RSTAB0</t>
  </si>
  <si>
    <t>ZM10U4229D</t>
  </si>
  <si>
    <t>ZM10U4248D</t>
  </si>
  <si>
    <t>ZM10U4250D</t>
  </si>
  <si>
    <t>ZM10U4288D</t>
  </si>
  <si>
    <t>ZM10U4295D</t>
  </si>
  <si>
    <t>ZM10U4318D</t>
  </si>
  <si>
    <t>ZM10U4323D</t>
  </si>
  <si>
    <t>ZM10U4394D</t>
  </si>
  <si>
    <t>ZM10U4474D</t>
  </si>
  <si>
    <t>ZM10U4568D</t>
  </si>
  <si>
    <t>ZM10U4578D</t>
  </si>
  <si>
    <t>ZM10U4636D</t>
  </si>
  <si>
    <t>ZM10U4797D</t>
  </si>
  <si>
    <t>ZM10U4831D</t>
  </si>
  <si>
    <t>ZM10U4917D</t>
  </si>
  <si>
    <t>ZM10U4971D</t>
  </si>
  <si>
    <t>ZM10U4984D</t>
  </si>
  <si>
    <t>ZM10U5011D</t>
  </si>
  <si>
    <t>ZM10U5063D</t>
  </si>
  <si>
    <t>ZM10U5142D</t>
  </si>
  <si>
    <t>ZM10U5158D</t>
  </si>
  <si>
    <t>ZM10U5198D</t>
  </si>
  <si>
    <t>ZM10VBNUIMT0</t>
  </si>
  <si>
    <t>ZM1SPAN10/16HJ</t>
  </si>
  <si>
    <t>ZM1VAZKC2135H3</t>
  </si>
  <si>
    <t>ZM20BAMP0D1000</t>
  </si>
  <si>
    <t>ZM20HK0PLKST00</t>
  </si>
  <si>
    <t>ZM20U4888D</t>
  </si>
  <si>
    <t>ZM2GBBL0000000</t>
  </si>
  <si>
    <t>ZM40NAS6D0000</t>
  </si>
  <si>
    <t>ZM40REMBEVAZB0</t>
  </si>
  <si>
    <t>ZM40REMBEVAZBC</t>
  </si>
  <si>
    <t>ZM50ASYS00408E</t>
  </si>
  <si>
    <t>ZM50ASYS00412S</t>
  </si>
  <si>
    <t>ZM50CIL6055S00</t>
  </si>
  <si>
    <t>ZM50KIHC4050S0</t>
  </si>
  <si>
    <t>ZM60KIHC4061S0</t>
  </si>
  <si>
    <t>ZMBRONZ0IVLING</t>
  </si>
  <si>
    <t>ZMC0H0SPYNA000</t>
  </si>
  <si>
    <t>ZMC0K0PET000DZ</t>
  </si>
  <si>
    <t>ZMC0K0PETELES0</t>
  </si>
  <si>
    <t>ZMC0KPRISUK000</t>
  </si>
  <si>
    <t>ZMCIL25/40E330</t>
  </si>
  <si>
    <t>ZMCIL60/35/930</t>
  </si>
  <si>
    <t>ZMNAT80REK0093</t>
  </si>
  <si>
    <t>ZMPLIEN0IVLING</t>
  </si>
  <si>
    <t>ZN151410110070</t>
  </si>
  <si>
    <t>ZN1SPAN10PG000</t>
  </si>
  <si>
    <t>ZN1SPAN10PG412</t>
  </si>
  <si>
    <t>ZN1SPAN10V0000</t>
  </si>
  <si>
    <t>ZN1ZIB00000000</t>
  </si>
  <si>
    <t>ZN1ZIB10000000</t>
  </si>
  <si>
    <t>ZN20BORT0GA000</t>
  </si>
  <si>
    <t>ZN20SKERS00000</t>
  </si>
  <si>
    <t>ZN2SPAN12V0000</t>
  </si>
  <si>
    <t>ZN302261000000</t>
  </si>
  <si>
    <t>ZN30BORT0PV000</t>
  </si>
  <si>
    <t>ZN30PAGR0412S0</t>
  </si>
  <si>
    <t>ZN30REK0009000</t>
  </si>
  <si>
    <t>ZN3413111000A0</t>
  </si>
  <si>
    <t>ZN342311110080</t>
  </si>
  <si>
    <t>ZN3423111100A0</t>
  </si>
  <si>
    <t>ZN3511111000A0</t>
  </si>
  <si>
    <t>ZN351111110080</t>
  </si>
  <si>
    <t>ZN3511111100A0</t>
  </si>
  <si>
    <t>ZN351211211020</t>
  </si>
  <si>
    <t>ZN3513111100A0</t>
  </si>
  <si>
    <t>ZN351410110080</t>
  </si>
  <si>
    <t>ZN3514102100A0</t>
  </si>
  <si>
    <t>ZN3SPAN12/14PL</t>
  </si>
  <si>
    <t>ZN3SPAN14V0000</t>
  </si>
  <si>
    <t>ZN3U2262P1</t>
  </si>
  <si>
    <t>ZN402151000000</t>
  </si>
  <si>
    <t>ZN40PAGR000000</t>
  </si>
  <si>
    <t>ZN40PAGR0412S0</t>
  </si>
  <si>
    <t>ZN40V800000000</t>
  </si>
  <si>
    <t>ZP10AMSR000000</t>
  </si>
  <si>
    <t>ZP10APS04JHALD</t>
  </si>
  <si>
    <t>ZP10APS2K00000</t>
  </si>
  <si>
    <t>ZP10APS2KHALSV</t>
  </si>
  <si>
    <t>ZP10APS2KM0000</t>
  </si>
  <si>
    <t>ZP10APS2KPJ000</t>
  </si>
  <si>
    <t>ZP10APS2KWM000</t>
  </si>
  <si>
    <t>ZP10APSKHAL0J</t>
  </si>
  <si>
    <t>ZP1A1712011164</t>
  </si>
  <si>
    <t>ZP1U318600</t>
  </si>
  <si>
    <t>ZP1U365700</t>
  </si>
  <si>
    <t>ZP20ATA0000000</t>
  </si>
  <si>
    <t>ZP20RUSPS1K0PJ</t>
  </si>
  <si>
    <t>ZP2A1212012111</t>
  </si>
  <si>
    <t>ZP2A1310000012</t>
  </si>
  <si>
    <t>ZP2A1310010012</t>
  </si>
  <si>
    <t>ZP2L194700</t>
  </si>
  <si>
    <t>ZP2U372400</t>
  </si>
  <si>
    <t>ZP2U372500</t>
  </si>
  <si>
    <t>ZP2U372600</t>
  </si>
  <si>
    <t>ZP2U413200</t>
  </si>
  <si>
    <t>ZP2U428500</t>
  </si>
  <si>
    <t>ZP301PK385GZDC</t>
  </si>
  <si>
    <t>ZP302365000000</t>
  </si>
  <si>
    <t>ZP30AAS0RLANDI</t>
  </si>
  <si>
    <t>ZP30AHJ3000000</t>
  </si>
  <si>
    <t>ZP30AIKSTE0000</t>
  </si>
  <si>
    <t>ZP30APK385GZDC</t>
  </si>
  <si>
    <t>ZP30APS2K00000</t>
  </si>
  <si>
    <t>ZP30APS2KHALSV</t>
  </si>
  <si>
    <t>ZP30APS2KM0000</t>
  </si>
  <si>
    <t>ZP30APS2KPJ000</t>
  </si>
  <si>
    <t>ZP30APS2KWM000</t>
  </si>
  <si>
    <t>ZP30BRANK0SEN0</t>
  </si>
  <si>
    <t>ZP30BRT0LYN000</t>
  </si>
  <si>
    <t>ZP30BRT0SUJUNG</t>
  </si>
  <si>
    <t>ZP30BRTFURM102</t>
  </si>
  <si>
    <t>ZP30BRTPR0N102</t>
  </si>
  <si>
    <t>ZP30BRTPRON102</t>
  </si>
  <si>
    <t>ZP30KEBPLATF00</t>
  </si>
  <si>
    <t>ZP30KP0LAUK000</t>
  </si>
  <si>
    <t>ZP30PS204AHLSV</t>
  </si>
  <si>
    <t>ZP30PS204JHALD</t>
  </si>
  <si>
    <t>ZP30R0155D</t>
  </si>
  <si>
    <t>ZP30TENT0KARK0</t>
  </si>
  <si>
    <t>ZP3A1410010020</t>
  </si>
  <si>
    <t>ZP3A1712011121</t>
  </si>
  <si>
    <t>ZP3A1712011191</t>
  </si>
  <si>
    <t>ZP3U307400</t>
  </si>
  <si>
    <t>ZP3U422100</t>
  </si>
  <si>
    <t>ZP3U4337P1</t>
  </si>
  <si>
    <t>ZP3U445500</t>
  </si>
  <si>
    <t>ZP3U470000</t>
  </si>
  <si>
    <t>ZP401552000000</t>
  </si>
  <si>
    <t>ZP40APSWM04000</t>
  </si>
  <si>
    <t>ZP40L1937D</t>
  </si>
  <si>
    <t>ZP40PLATF00000</t>
  </si>
  <si>
    <t>ZP40R0165D</t>
  </si>
  <si>
    <t>ZP40R0169D</t>
  </si>
  <si>
    <t>ZP40R0177D</t>
  </si>
  <si>
    <t>ZP40REK0055000</t>
  </si>
  <si>
    <t>ZP40REK0083</t>
  </si>
  <si>
    <t>ZP40SADB800000</t>
  </si>
  <si>
    <t>ZP40U4377D</t>
  </si>
  <si>
    <t>ZP40U4918D</t>
  </si>
  <si>
    <t>ZP40U5117D</t>
  </si>
  <si>
    <t>ZP4A1112011321</t>
  </si>
  <si>
    <t>ZP4A1312013121</t>
  </si>
  <si>
    <t>ZP4A1712001121</t>
  </si>
  <si>
    <t>ZP4A1712011191</t>
  </si>
  <si>
    <t>ZP4A17120111A1</t>
  </si>
  <si>
    <t>ZP4L183800</t>
  </si>
  <si>
    <t>ZP4U279400</t>
  </si>
  <si>
    <t>ZP4U289900</t>
  </si>
  <si>
    <t>ZP4U304900</t>
  </si>
  <si>
    <t>ZP4U3202</t>
  </si>
  <si>
    <t>ZP4U320200</t>
  </si>
  <si>
    <t>ZP4U322900</t>
  </si>
  <si>
    <t>ZP4U323000</t>
  </si>
  <si>
    <t>ZP4U328500</t>
  </si>
  <si>
    <t>ZP4U3285P1</t>
  </si>
  <si>
    <t>ZP4U3519P1</t>
  </si>
  <si>
    <t>ZP4U3602P1</t>
  </si>
  <si>
    <t>ZP4U365800</t>
  </si>
  <si>
    <t>ZP4U414200</t>
  </si>
  <si>
    <t>ZP4U422700</t>
  </si>
  <si>
    <t>ZP4U441200</t>
  </si>
  <si>
    <t>ZP4U441300</t>
  </si>
  <si>
    <t>ZP4U441400</t>
  </si>
  <si>
    <t>ZP500BUOLYS00C</t>
  </si>
  <si>
    <t>ZP501550000000</t>
  </si>
  <si>
    <t>ZP502093000000</t>
  </si>
  <si>
    <t>ZP502159000000</t>
  </si>
  <si>
    <t>ZP50APK5500000</t>
  </si>
  <si>
    <t>ZP50APK550G140</t>
  </si>
  <si>
    <t>ZP50APS04J0000</t>
  </si>
  <si>
    <t>ZP50APS04JHALD</t>
  </si>
  <si>
    <t>ZP50APS1KW0000</t>
  </si>
  <si>
    <t>ZP50APS1KW00PJ</t>
  </si>
  <si>
    <t>ZP50APS2K00000</t>
  </si>
  <si>
    <t>ZP50APS2KHAL0J</t>
  </si>
  <si>
    <t>ZP50APS2KHALSV</t>
  </si>
  <si>
    <t>ZP50APS2KM0000</t>
  </si>
  <si>
    <t>ZP50APS2KWALSV</t>
  </si>
  <si>
    <t>ZP50APS2KWM000</t>
  </si>
  <si>
    <t>ZP50APSLSV0000</t>
  </si>
  <si>
    <t>ZP50ASPP14ADR0</t>
  </si>
  <si>
    <t>ZP50ASPP14DE00</t>
  </si>
  <si>
    <t>ZP50ATA0000000</t>
  </si>
  <si>
    <t>ZP50ATA0ICV000</t>
  </si>
  <si>
    <t>ZP50AV50000000</t>
  </si>
  <si>
    <t>ZP50AZIBLED000</t>
  </si>
  <si>
    <t>ZP50GAUDYTUV0C</t>
  </si>
  <si>
    <t>ZP50GRAZ000000</t>
  </si>
  <si>
    <t>ZP50KAISC0K000</t>
  </si>
  <si>
    <t>ZP50L1883D</t>
  </si>
  <si>
    <t>ZP50PS204AHLSV</t>
  </si>
  <si>
    <t>ZP50REK0037000</t>
  </si>
  <si>
    <t>ZP50U344000000</t>
  </si>
  <si>
    <t>ZP50U4504D</t>
  </si>
  <si>
    <t>ZP50VAZ000408E</t>
  </si>
  <si>
    <t>ZP50VBRT0NEGB0</t>
  </si>
  <si>
    <t>ZP50VBRT300UNV</t>
  </si>
  <si>
    <t>ZP5A1110010021</t>
  </si>
  <si>
    <t>ZP5A1410010240</t>
  </si>
  <si>
    <t>ZP5A1510010043</t>
  </si>
  <si>
    <t>ZP5A1510010045</t>
  </si>
  <si>
    <t>ZP5A1510010090</t>
  </si>
  <si>
    <t>ZP5A1712011100</t>
  </si>
  <si>
    <t>ZP5A1712011101</t>
  </si>
  <si>
    <t>ZP5A1712011131</t>
  </si>
  <si>
    <t>ZP5A17120111A1</t>
  </si>
  <si>
    <t>ZP5A1713011191</t>
  </si>
  <si>
    <t>ZP5A17130111A1</t>
  </si>
  <si>
    <t>ZP5A1912011121</t>
  </si>
  <si>
    <t>ZP5B1510010043</t>
  </si>
  <si>
    <t>ZP5B1712011131</t>
  </si>
  <si>
    <t>ZP5B17120111A1</t>
  </si>
  <si>
    <t>ZP5B17130111A1</t>
  </si>
  <si>
    <t>ZP5C17130111A1</t>
  </si>
  <si>
    <t>ZP5G443400</t>
  </si>
  <si>
    <t>ZP5L170300</t>
  </si>
  <si>
    <t>ZP5L171100</t>
  </si>
  <si>
    <t>ZP5L172800</t>
  </si>
  <si>
    <t>ZP5L173200</t>
  </si>
  <si>
    <t>ZP5L178300</t>
  </si>
  <si>
    <t>ZP5L179500</t>
  </si>
  <si>
    <t>ZP5L1818P1</t>
  </si>
  <si>
    <t>ZP5L183100</t>
  </si>
  <si>
    <t>ZP5L1835P1</t>
  </si>
  <si>
    <t>ZP5L1835P2</t>
  </si>
  <si>
    <t>ZP5L190400</t>
  </si>
  <si>
    <t>ZP5M416700</t>
  </si>
  <si>
    <t>ZP5M416800</t>
  </si>
  <si>
    <t>ZP5U279300</t>
  </si>
  <si>
    <t>ZP5U281400</t>
  </si>
  <si>
    <t>ZP5U281500</t>
  </si>
  <si>
    <t>ZP5U283500</t>
  </si>
  <si>
    <t>ZP5U283600</t>
  </si>
  <si>
    <t>ZP5U288400</t>
  </si>
  <si>
    <t>ZP5U290900</t>
  </si>
  <si>
    <t>ZP5U293300</t>
  </si>
  <si>
    <t>ZP5U293400</t>
  </si>
  <si>
    <t>ZP5U295900</t>
  </si>
  <si>
    <t>ZP5U296000</t>
  </si>
  <si>
    <t>ZP5U296100</t>
  </si>
  <si>
    <t>ZP5U301100</t>
  </si>
  <si>
    <t>ZP5U301200</t>
  </si>
  <si>
    <t>ZP5U301300</t>
  </si>
  <si>
    <t>ZP5U301400</t>
  </si>
  <si>
    <t>ZP5U301500</t>
  </si>
  <si>
    <t>ZP5U301600</t>
  </si>
  <si>
    <t>ZP5U301700</t>
  </si>
  <si>
    <t>ZP5U309100</t>
  </si>
  <si>
    <t>ZP5U309200</t>
  </si>
  <si>
    <t>ZP5U309300</t>
  </si>
  <si>
    <t>ZP5U312300</t>
  </si>
  <si>
    <t>ZP5U312900</t>
  </si>
  <si>
    <t>ZP5U313000</t>
  </si>
  <si>
    <t>ZP5U314600</t>
  </si>
  <si>
    <t>ZP5U314700</t>
  </si>
  <si>
    <t>ZP5U314800</t>
  </si>
  <si>
    <t>ZP5U315000</t>
  </si>
  <si>
    <t>ZP5U315100</t>
  </si>
  <si>
    <t>ZP5U315200</t>
  </si>
  <si>
    <t>ZP5U315300</t>
  </si>
  <si>
    <t>ZP5U315400</t>
  </si>
  <si>
    <t>ZP5U317300</t>
  </si>
  <si>
    <t>ZP5U3173P1</t>
  </si>
  <si>
    <t>ZP5U318700</t>
  </si>
  <si>
    <t>ZP5U320100</t>
  </si>
  <si>
    <t>ZP5U323900</t>
  </si>
  <si>
    <t>ZP5U327100</t>
  </si>
  <si>
    <t>ZP5U327200</t>
  </si>
  <si>
    <t>ZP5U327300</t>
  </si>
  <si>
    <t>ZP5U327400</t>
  </si>
  <si>
    <t>ZP5U327500</t>
  </si>
  <si>
    <t>ZP5U332900</t>
  </si>
  <si>
    <t>ZP5U3329P1</t>
  </si>
  <si>
    <t>ZP5U334700</t>
  </si>
  <si>
    <t>ZP5U336700</t>
  </si>
  <si>
    <t>ZP5U336800</t>
  </si>
  <si>
    <t>ZP5U336900</t>
  </si>
  <si>
    <t>ZP5U342800</t>
  </si>
  <si>
    <t>ZP5U346900</t>
  </si>
  <si>
    <t>ZP5U347100</t>
  </si>
  <si>
    <t>ZP5U347200</t>
  </si>
  <si>
    <t>ZP5U347300</t>
  </si>
  <si>
    <t>ZP5U347400</t>
  </si>
  <si>
    <t>ZP5U347500</t>
  </si>
  <si>
    <t>ZP5U347600</t>
  </si>
  <si>
    <t>ZP5U347700</t>
  </si>
  <si>
    <t>ZP5U347800</t>
  </si>
  <si>
    <t>ZP5U347900</t>
  </si>
  <si>
    <t>ZP5U348000</t>
  </si>
  <si>
    <t>ZP5U348600</t>
  </si>
  <si>
    <t>ZP5U351500</t>
  </si>
  <si>
    <t>ZP5U3516P1</t>
  </si>
  <si>
    <t>ZP5U3517P1</t>
  </si>
  <si>
    <t>ZP5U3518P1</t>
  </si>
  <si>
    <t>ZP5U3598P2</t>
  </si>
  <si>
    <t>ZP5U3627P1</t>
  </si>
  <si>
    <t>ZP5U363800</t>
  </si>
  <si>
    <t>ZP5U363900</t>
  </si>
  <si>
    <t>ZP5U364000</t>
  </si>
  <si>
    <t>ZP5U364100</t>
  </si>
  <si>
    <t>ZP5U385600</t>
  </si>
  <si>
    <t>ZP5U398400</t>
  </si>
  <si>
    <t>ZP5U4102P2</t>
  </si>
  <si>
    <t>ZP5U4287P1</t>
  </si>
  <si>
    <t>ZP5U432000</t>
  </si>
  <si>
    <t>ZP5U441500</t>
  </si>
  <si>
    <t>ZP5U441600</t>
  </si>
  <si>
    <t>ZP5U443900</t>
  </si>
  <si>
    <t>ZP5U444000</t>
  </si>
  <si>
    <t>ZP5U4448P1</t>
  </si>
  <si>
    <t>ZP5U482500</t>
  </si>
  <si>
    <t>ZP5U482600</t>
  </si>
  <si>
    <t>ZP5U504200</t>
  </si>
  <si>
    <t>ZP5U504300</t>
  </si>
  <si>
    <t>ZP5U504400</t>
  </si>
  <si>
    <t>ZP5U5074D</t>
  </si>
  <si>
    <t>ZP5U5083D</t>
  </si>
  <si>
    <t>ZP5U5094D</t>
  </si>
  <si>
    <t>ZP60AP16M0V500</t>
  </si>
  <si>
    <t>ZP60ASPP160000</t>
  </si>
  <si>
    <t>ZP60ATA0000000</t>
  </si>
  <si>
    <t>ZP60ATTU000000</t>
  </si>
  <si>
    <t>ZP60M0VARZT0KE</t>
  </si>
  <si>
    <t>ZP60REK0069000</t>
  </si>
  <si>
    <t>ZP6A1712011171</t>
  </si>
  <si>
    <t>ZP6A1714011181</t>
  </si>
  <si>
    <t>ZP6L184300</t>
  </si>
  <si>
    <t>ZP6L188400</t>
  </si>
  <si>
    <t>ZP6L188500</t>
  </si>
  <si>
    <t>ZP6L191600</t>
  </si>
  <si>
    <t>ZP6L200900</t>
  </si>
  <si>
    <t>ZP6U315700</t>
  </si>
  <si>
    <t>ZP6U319700</t>
  </si>
  <si>
    <t>ZP6U319800</t>
  </si>
  <si>
    <t>ZP6U319900</t>
  </si>
  <si>
    <t>ZP6U327900</t>
  </si>
  <si>
    <t>ZP6U4089P1</t>
  </si>
  <si>
    <t>ZP6U4090P1</t>
  </si>
  <si>
    <t>ZP6U4091P1</t>
  </si>
  <si>
    <t>ZP6U4092P1</t>
  </si>
  <si>
    <t>ZP6U4093P1</t>
  </si>
  <si>
    <t>ZP6U4094P1</t>
  </si>
  <si>
    <t>ZP6U411500</t>
  </si>
  <si>
    <t>ZP6U4271P1</t>
  </si>
  <si>
    <t>ZP6U4272P1</t>
  </si>
  <si>
    <t>ZP6U4286P1</t>
  </si>
  <si>
    <t>ZP6U433000</t>
  </si>
  <si>
    <t>ZP6U437000</t>
  </si>
  <si>
    <t>ZP6U4407P1</t>
  </si>
  <si>
    <t>ZP6U4407P2</t>
  </si>
  <si>
    <t>ZP6U4407P3</t>
  </si>
  <si>
    <t>ZP6U453300</t>
  </si>
  <si>
    <t>ZP6U495600</t>
  </si>
  <si>
    <t>ZP6U495700</t>
  </si>
  <si>
    <t>ZP6U497300</t>
  </si>
  <si>
    <t>ZP6U509900</t>
  </si>
  <si>
    <t>ZP6U5100000</t>
  </si>
  <si>
    <t>ZP6U512000</t>
  </si>
  <si>
    <t>ZP6U512100</t>
  </si>
  <si>
    <t>ZP6U512200</t>
  </si>
  <si>
    <t>ZPCE0KOPETELES</t>
  </si>
  <si>
    <t>ZPI2035270</t>
  </si>
  <si>
    <t>ZPI20CIBANT000</t>
  </si>
  <si>
    <t>ZPI20PEIL0KR0H</t>
  </si>
  <si>
    <t>ZPI20U4632D</t>
  </si>
  <si>
    <t>ZPL0L158400000</t>
  </si>
  <si>
    <t>ZPL0L158600000</t>
  </si>
  <si>
    <t>ZPL0L166000000</t>
  </si>
  <si>
    <t>ZPL0L166200000</t>
  </si>
  <si>
    <t>ZPL0L17510</t>
  </si>
  <si>
    <t>ZPL0L1776000</t>
  </si>
  <si>
    <t>ZPL0MONT0VIRSB</t>
  </si>
  <si>
    <t>ZPL0MTALPA1000</t>
  </si>
  <si>
    <t>ZPL0PERDAZ0RES</t>
  </si>
  <si>
    <t>ZPL0RATL0SR0</t>
  </si>
  <si>
    <t>ZPL0REK00780</t>
  </si>
  <si>
    <t>ZPL0S130000000</t>
  </si>
  <si>
    <t>ZPL0S18200</t>
  </si>
  <si>
    <t>ZPL0S21400</t>
  </si>
  <si>
    <t>ZPL0S26100</t>
  </si>
  <si>
    <t>ZPL0S730000000</t>
  </si>
  <si>
    <t>ZPL0S740000000</t>
  </si>
  <si>
    <t>ZPL0S750000000</t>
  </si>
  <si>
    <t>ZPL0TRANSPOR00</t>
  </si>
  <si>
    <t>ZPL0U235200000</t>
  </si>
  <si>
    <t>ZPL0U235800000</t>
  </si>
  <si>
    <t>ZPL0U36560</t>
  </si>
  <si>
    <t>ZPL0U36590</t>
  </si>
  <si>
    <t>ZPL0U38310</t>
  </si>
  <si>
    <t>ZPL0U3877D</t>
  </si>
  <si>
    <t>ZPL0U3904D</t>
  </si>
  <si>
    <t>ZPL0V0010PLAZ0</t>
  </si>
  <si>
    <t>ZPL0V0010PLAZ1</t>
  </si>
  <si>
    <t>ZPL0V0020DAZ00</t>
  </si>
  <si>
    <t>ZPL0V0020DAZSA</t>
  </si>
  <si>
    <t>ZPL0V003010000</t>
  </si>
  <si>
    <t>ZPL0V003020000</t>
  </si>
  <si>
    <t>ZPL0VALC0UKM00</t>
  </si>
  <si>
    <t>ZPL11472050200</t>
  </si>
  <si>
    <t>ZPL11472050300</t>
  </si>
  <si>
    <t>ZPL11510601000</t>
  </si>
  <si>
    <t>ZPL11510601001</t>
  </si>
  <si>
    <t>ZPL11510602000</t>
  </si>
  <si>
    <t>ZPL118E0000000</t>
  </si>
  <si>
    <t>ZPL12410000000</t>
  </si>
  <si>
    <t>ZPL124A0000000</t>
  </si>
  <si>
    <t>ZPLL1638000000</t>
  </si>
  <si>
    <t>ZPLS3500000000</t>
  </si>
  <si>
    <t>ZPLS4000000000</t>
  </si>
  <si>
    <t>ZPLS4100000000</t>
  </si>
  <si>
    <t>ZPLS4300000000</t>
  </si>
  <si>
    <t>ZPLS6900000000</t>
  </si>
  <si>
    <t>ZPLSNOL134A000</t>
  </si>
  <si>
    <t>ZPLSNOL150E000</t>
  </si>
  <si>
    <t>ZPLSNOLDAZYM01</t>
  </si>
  <si>
    <t>ZPR0L1928D</t>
  </si>
  <si>
    <t>ZPT0GB0SKL0000</t>
  </si>
  <si>
    <t>ZR100000000000</t>
  </si>
  <si>
    <t>ZR1AAPS0000000</t>
  </si>
  <si>
    <t>ZR1AASIS000000</t>
  </si>
  <si>
    <t>ZR1ACILINDR000</t>
  </si>
  <si>
    <t>ZR1AFIKS000000</t>
  </si>
  <si>
    <t>ZR1AGRANDIS000</t>
  </si>
  <si>
    <t>ZR1AITEMP00000</t>
  </si>
  <si>
    <t>ZR1AIVORE00000</t>
  </si>
  <si>
    <t>ZR1AIVORED0000</t>
  </si>
  <si>
    <t>ZR1AIVOREM0000</t>
  </si>
  <si>
    <t>ZR1AIVOREPEIL0</t>
  </si>
  <si>
    <t>ZR1AKAISTIS000</t>
  </si>
  <si>
    <t>ZR1AKORPUS0000</t>
  </si>
  <si>
    <t>ZR1AKRONST0000</t>
  </si>
  <si>
    <t>ZR1AKROT000000</t>
  </si>
  <si>
    <t>ZR1AKTENT00000</t>
  </si>
  <si>
    <t>ZR1ALOVYS00000</t>
  </si>
  <si>
    <t>ZR1APAGRD10000</t>
  </si>
  <si>
    <t>ZR1APAGRD20000</t>
  </si>
  <si>
    <t>ZR1APAKAB00000</t>
  </si>
  <si>
    <t>ZR1APIRST00000</t>
  </si>
  <si>
    <t>ZR1APJOV.APAR0</t>
  </si>
  <si>
    <t>ZR1APJOVAPAR00</t>
  </si>
  <si>
    <t>ZR1AREKET00000</t>
  </si>
  <si>
    <t>ZR1AROTOR00000</t>
  </si>
  <si>
    <t>ZR1ASAVARZA000</t>
  </si>
  <si>
    <t>ZR1ASIJA000000</t>
  </si>
  <si>
    <t>ZR1ASKR0000000</t>
  </si>
  <si>
    <t>ZR1ASKR2000000</t>
  </si>
  <si>
    <t>ZR1ASKRIEM0000</t>
  </si>
  <si>
    <t>ZR1ASKRIEM1000</t>
  </si>
  <si>
    <t>ZR1ASKRIEMULYS</t>
  </si>
  <si>
    <t>ZR1ASLIAUZK000</t>
  </si>
  <si>
    <t>ZR1ASPRAGT0000</t>
  </si>
  <si>
    <t>ZR1ATENT000000</t>
  </si>
  <si>
    <t>ZR1ATRAUKE0000</t>
  </si>
  <si>
    <t>ZR1AVELENAS000</t>
  </si>
  <si>
    <t>ZR200000000000</t>
  </si>
  <si>
    <t>ZR2AAPAR000000</t>
  </si>
  <si>
    <t>ZR2AIV10000000</t>
  </si>
  <si>
    <t>ZR2AKRON000000</t>
  </si>
  <si>
    <t>ZR2AL720000000</t>
  </si>
  <si>
    <t>ZR2AL870000000</t>
  </si>
  <si>
    <t>ZR2APAGRD00000</t>
  </si>
  <si>
    <t>ZR2AREM0000000</t>
  </si>
  <si>
    <t>ZR2AROTOR00000</t>
  </si>
  <si>
    <t>ZR2ASAV0000000</t>
  </si>
  <si>
    <t>ZR2ATENT000000</t>
  </si>
  <si>
    <t>ZR2ATRIK000000</t>
  </si>
  <si>
    <t>ZR3A0000000000</t>
  </si>
  <si>
    <t>ZR3APAGRD00000</t>
  </si>
  <si>
    <t>ZR400000000000</t>
  </si>
  <si>
    <t>ZR4A0000000000</t>
  </si>
  <si>
    <t>ZR500000000000</t>
  </si>
  <si>
    <t>ZR50A110000000</t>
  </si>
  <si>
    <t>ZR5APEIL000000</t>
  </si>
  <si>
    <t>ZR5ASPYR000000</t>
  </si>
  <si>
    <t>ZR60A100000000</t>
  </si>
  <si>
    <t>ZR60A200000000</t>
  </si>
  <si>
    <t>ZR60AARD000000</t>
  </si>
  <si>
    <t>ZR60AD10000000</t>
  </si>
  <si>
    <t>ZR60ADUR000000</t>
  </si>
  <si>
    <t>ZR60AGR0000000</t>
  </si>
  <si>
    <t>ZR611000000000</t>
  </si>
  <si>
    <t>ZR612000000000</t>
  </si>
  <si>
    <t>ZR613000000000</t>
  </si>
  <si>
    <t>ZR6A1000000000</t>
  </si>
  <si>
    <t>ZR6A2000000000</t>
  </si>
  <si>
    <t>ZR6A3000000000</t>
  </si>
  <si>
    <t>ZR7GE400000000</t>
  </si>
  <si>
    <t>ZRN07609890000</t>
  </si>
  <si>
    <t>ZRN07668040000</t>
  </si>
  <si>
    <t>ZRN07668050000</t>
  </si>
  <si>
    <t>ZRN07707110000</t>
  </si>
  <si>
    <t>ZRN07707120000</t>
  </si>
  <si>
    <t>ZRN07715130000</t>
  </si>
  <si>
    <t>ZRN0771514</t>
  </si>
  <si>
    <t>ZRN07715140000</t>
  </si>
  <si>
    <t>ZRN07715140003</t>
  </si>
  <si>
    <t>ZRN07715150000</t>
  </si>
  <si>
    <t>ZRN07715170000</t>
  </si>
  <si>
    <t>ZRN07715180000</t>
  </si>
  <si>
    <t>ZRN07715190000</t>
  </si>
  <si>
    <t>ZRN0771519000A</t>
  </si>
  <si>
    <t>ZRN07725260000</t>
  </si>
  <si>
    <t>ZRN0772526000A</t>
  </si>
  <si>
    <t>ZRN07725270000</t>
  </si>
  <si>
    <t>ZRN07725290000</t>
  </si>
  <si>
    <t>ZRN07725420000</t>
  </si>
  <si>
    <t>ZRN07725440000</t>
  </si>
  <si>
    <t>ZRN07725450000</t>
  </si>
  <si>
    <t>ZRN07725530000</t>
  </si>
  <si>
    <t>ZRN07725570000</t>
  </si>
  <si>
    <t>ZRN07725640000</t>
  </si>
  <si>
    <t>ZRN07726180000</t>
  </si>
  <si>
    <t>ZRN07726190000</t>
  </si>
  <si>
    <t>ZRN0RNEW000000</t>
  </si>
  <si>
    <t>ZRN77254400000</t>
  </si>
  <si>
    <t>ZRNR0T0R150NEW</t>
  </si>
  <si>
    <t>ZS20HSTAB000</t>
  </si>
  <si>
    <t>ZS402310000000</t>
  </si>
  <si>
    <t>ZS402318000000</t>
  </si>
  <si>
    <t>ZS402319000000</t>
  </si>
  <si>
    <t>ZS40AZIBLEDSN0</t>
  </si>
  <si>
    <t>ZS40K0NT0BAK00</t>
  </si>
  <si>
    <t>ZS40PJ0MLSV02K</t>
  </si>
  <si>
    <t>ZS40REK0303195</t>
  </si>
  <si>
    <t>ZS40REK0403063</t>
  </si>
  <si>
    <t>ZS40U5007D</t>
  </si>
  <si>
    <t>ZS421010100011</t>
  </si>
  <si>
    <t>ZS421110100011</t>
  </si>
  <si>
    <t>ZS421110300011</t>
  </si>
  <si>
    <t>ZS421310100011</t>
  </si>
  <si>
    <t>ZS431210110011</t>
  </si>
  <si>
    <t>ZS431210310011</t>
  </si>
  <si>
    <t>ZS441410300011</t>
  </si>
  <si>
    <t>ZS4L1856P1</t>
  </si>
  <si>
    <t>ZS4L195200</t>
  </si>
  <si>
    <t>ZS4L204400</t>
  </si>
  <si>
    <t>ZS4U2078P1</t>
  </si>
  <si>
    <t>ZS4U276400</t>
  </si>
  <si>
    <t>ZS4U2764P1</t>
  </si>
  <si>
    <t>ZS4U300700</t>
  </si>
  <si>
    <t>ZS4U300800</t>
  </si>
  <si>
    <t>ZS4U300900</t>
  </si>
  <si>
    <t>ZS4U301000</t>
  </si>
  <si>
    <t>ZS4U322600</t>
  </si>
  <si>
    <t>ZS4U325100</t>
  </si>
  <si>
    <t>ZS4U325200</t>
  </si>
  <si>
    <t>ZS4U331100</t>
  </si>
  <si>
    <t>ZS4U343900</t>
  </si>
  <si>
    <t>ZS4U3439000</t>
  </si>
  <si>
    <t>ZS4U4175P1</t>
  </si>
  <si>
    <t>ZS4U421600</t>
  </si>
  <si>
    <t>ZS4U422800</t>
  </si>
  <si>
    <t>ZS4U490900</t>
  </si>
  <si>
    <t>ZS4U491000</t>
  </si>
  <si>
    <t>ZS4U492500</t>
  </si>
  <si>
    <t>ZS4U503000</t>
  </si>
  <si>
    <t>ZS4U503100</t>
  </si>
  <si>
    <t>ZS4U503200</t>
  </si>
  <si>
    <t>ZSK00000000001</t>
  </si>
  <si>
    <t>ZSK0S830000000</t>
  </si>
  <si>
    <t>ZSK0S910000000</t>
  </si>
  <si>
    <t>ZSK3200000000</t>
  </si>
  <si>
    <t>ZSK3900000000</t>
  </si>
  <si>
    <t>ZSKAK003000000</t>
  </si>
  <si>
    <t>ZSKL1606000000</t>
  </si>
  <si>
    <t>ZSKL1679000000</t>
  </si>
  <si>
    <t>ZSKN1110000000</t>
  </si>
  <si>
    <t>ZSKN1130000000</t>
  </si>
  <si>
    <t>ZSKN1140000000</t>
  </si>
  <si>
    <t>ZSKN1150000000</t>
  </si>
  <si>
    <t>ZSKN1160000000</t>
  </si>
  <si>
    <t>ZSKN117A000000</t>
  </si>
  <si>
    <t>ZSKN119E000000</t>
  </si>
  <si>
    <t>ZSKS102VIDISTA</t>
  </si>
  <si>
    <t>ZSKS1260000000</t>
  </si>
  <si>
    <t>ZSKS1900000000</t>
  </si>
  <si>
    <t>ZSKS19P0000000</t>
  </si>
  <si>
    <t>ZSKS2400000000</t>
  </si>
  <si>
    <t>ZSKS25P1000000</t>
  </si>
  <si>
    <t>ZSKS25P2000000</t>
  </si>
  <si>
    <t>ZSKS2800000000</t>
  </si>
  <si>
    <t>ZSKS2900000000</t>
  </si>
  <si>
    <t>ZSKS29P1000000</t>
  </si>
  <si>
    <t>ZSKS29P2000000</t>
  </si>
  <si>
    <t>ZSKS29P3000000</t>
  </si>
  <si>
    <t>ZSKS3000000000</t>
  </si>
  <si>
    <t>ZSKS3100000000</t>
  </si>
  <si>
    <t>ZSKS3400000000</t>
  </si>
  <si>
    <t>ZSKS3600000000</t>
  </si>
  <si>
    <t>ZSKS3700000000</t>
  </si>
  <si>
    <t>ZSKS3900000000</t>
  </si>
  <si>
    <t>ZSKS42/1000000</t>
  </si>
  <si>
    <t>ZSKS42/2000000</t>
  </si>
  <si>
    <t>ZSKS4200000000</t>
  </si>
  <si>
    <t>ZSKS4300000000</t>
  </si>
  <si>
    <t>ZSKS4400000000</t>
  </si>
  <si>
    <t>ZSKS4500000000</t>
  </si>
  <si>
    <t>ZSKS4600000000</t>
  </si>
  <si>
    <t>ZSKS4700000000</t>
  </si>
  <si>
    <t>ZSKS4800000000</t>
  </si>
  <si>
    <t>ZSKS4900000000</t>
  </si>
  <si>
    <t>ZSKS5000000000</t>
  </si>
  <si>
    <t>ZSKS50P0000000</t>
  </si>
  <si>
    <t>ZSKS5100000000</t>
  </si>
  <si>
    <t>ZSKS5200000000</t>
  </si>
  <si>
    <t>ZSKS5300000000</t>
  </si>
  <si>
    <t>ZSKS5400000000</t>
  </si>
  <si>
    <t>ZSKS5500000000</t>
  </si>
  <si>
    <t>ZSKS55P0000000</t>
  </si>
  <si>
    <t>ZSKS5600000000</t>
  </si>
  <si>
    <t>ZSKS5800000000</t>
  </si>
  <si>
    <t>ZSKS58P0000000</t>
  </si>
  <si>
    <t>ZSKS5900000000</t>
  </si>
  <si>
    <t>ZSKS6000000000</t>
  </si>
  <si>
    <t>ZSKS6100000000</t>
  </si>
  <si>
    <t>ZSKS6200000000</t>
  </si>
  <si>
    <t>ZSKS6300000000</t>
  </si>
  <si>
    <t>ZSKS6500000000</t>
  </si>
  <si>
    <t>ZSKS6600000000</t>
  </si>
  <si>
    <t>ZSKS6700000000</t>
  </si>
  <si>
    <t>ZSKS6800000000</t>
  </si>
  <si>
    <t>ZSKVN1108FP000</t>
  </si>
  <si>
    <t>ZSKVN1108PA000</t>
  </si>
  <si>
    <t>ZSKVN1108VD000</t>
  </si>
  <si>
    <t>ZSKVN1108VND00</t>
  </si>
  <si>
    <t>ZSKZUT00100000</t>
  </si>
  <si>
    <t>ZSKZUT00200000</t>
  </si>
  <si>
    <t>ZSKZUT00400000</t>
  </si>
  <si>
    <t>ZSKZUT03000000</t>
  </si>
  <si>
    <t>ZSKZUT05000000</t>
  </si>
  <si>
    <t>ZSKZUTS3300000</t>
  </si>
  <si>
    <t>ZSNOL002692000</t>
  </si>
  <si>
    <t>ZSNOL00KABLYS3</t>
  </si>
  <si>
    <t>ZSNOL012372000</t>
  </si>
  <si>
    <t>ZSNOL014831109</t>
  </si>
  <si>
    <t>ZSNOL014832101</t>
  </si>
  <si>
    <t>ZSNOL014832102</t>
  </si>
  <si>
    <t>ZSNOL014832103</t>
  </si>
  <si>
    <t>ZSNOL014980102</t>
  </si>
  <si>
    <t>ZSNOL014980103</t>
  </si>
  <si>
    <t>ZSNOL0160E0000</t>
  </si>
  <si>
    <t>ZSNOL0188E0000</t>
  </si>
  <si>
    <t>ZSNOL0195E0000</t>
  </si>
  <si>
    <t>ZSNOL02640</t>
  </si>
  <si>
    <t>ZSNOL0298D</t>
  </si>
  <si>
    <t>ZSNOL0299K</t>
  </si>
  <si>
    <t>ZSNOL0300K</t>
  </si>
  <si>
    <t>ZSNOL0304D</t>
  </si>
  <si>
    <t>ZSNOL030814000</t>
  </si>
  <si>
    <t>ZSNOL0314D01</t>
  </si>
  <si>
    <t>ZSNOL0314D02</t>
  </si>
  <si>
    <t>ZSNOL0CD160DAZ</t>
  </si>
  <si>
    <t>ZSNOL0S27100</t>
  </si>
  <si>
    <t>ZSNOL0S274</t>
  </si>
  <si>
    <t>ZSNOL0S278</t>
  </si>
  <si>
    <t>ZSNOL0S280</t>
  </si>
  <si>
    <t>ZSNOL0S285</t>
  </si>
  <si>
    <t>ZSNOL0S293</t>
  </si>
  <si>
    <t>ZSNOL0S331</t>
  </si>
  <si>
    <t>ZSNOL0S333</t>
  </si>
  <si>
    <t>ZSNOL0U284</t>
  </si>
  <si>
    <t>ZSNOL100906010</t>
  </si>
  <si>
    <t>ZSNOL100906020</t>
  </si>
  <si>
    <t>ZSNOL100907010</t>
  </si>
  <si>
    <t>ZSNOL100907030</t>
  </si>
  <si>
    <t>ZSNOL104916010</t>
  </si>
  <si>
    <t>ZSNOL104916030</t>
  </si>
  <si>
    <t>ZSNOL120123M02</t>
  </si>
  <si>
    <t>ZSNOL128110010</t>
  </si>
  <si>
    <t>ZSNOL128524000</t>
  </si>
  <si>
    <t>ZSNOL130117010</t>
  </si>
  <si>
    <t>ZSNOL130117030</t>
  </si>
  <si>
    <t>ZSNOL130118010</t>
  </si>
  <si>
    <t>ZSNOL13017030</t>
  </si>
  <si>
    <t>ZSNOL130200010</t>
  </si>
  <si>
    <t>ZSNOL130202010</t>
  </si>
  <si>
    <t>ZSNOL130203010</t>
  </si>
  <si>
    <t>ZSNOL130203020</t>
  </si>
  <si>
    <t>ZSNOL134201030</t>
  </si>
  <si>
    <t>ZSNOL135318020</t>
  </si>
  <si>
    <t>ZSNOL136301020</t>
  </si>
  <si>
    <t>ZSNOL136514010</t>
  </si>
  <si>
    <t>ZSNOL136514030</t>
  </si>
  <si>
    <t>ZSNOL136514040</t>
  </si>
  <si>
    <t>ZSNOL136550010</t>
  </si>
  <si>
    <t>ZSNOL138400050</t>
  </si>
  <si>
    <t>ZSNOL141201010</t>
  </si>
  <si>
    <t>ZSNOL141201020</t>
  </si>
  <si>
    <t>ZSNOL141201030</t>
  </si>
  <si>
    <t>ZSNOL141201040</t>
  </si>
  <si>
    <t>ZSNOL141901040</t>
  </si>
  <si>
    <t>ZSNOL142201010</t>
  </si>
  <si>
    <t>ZSNOL142201040</t>
  </si>
  <si>
    <t>ZSNOL142201060</t>
  </si>
  <si>
    <t>ZSNOL142208020</t>
  </si>
  <si>
    <t>ZSNOL142211010</t>
  </si>
  <si>
    <t>ZSNOL142216070</t>
  </si>
  <si>
    <t>ZSNOL142801060</t>
  </si>
  <si>
    <t>ZSNOL142932080</t>
  </si>
  <si>
    <t>ZSNOL143100010</t>
  </si>
  <si>
    <t>ZSNOL143100020</t>
  </si>
  <si>
    <t>ZSNOL143101060</t>
  </si>
  <si>
    <t>ZSNOL143101090</t>
  </si>
  <si>
    <t>ZSNOL143122010</t>
  </si>
  <si>
    <t>ZSNOL143506010</t>
  </si>
  <si>
    <t>ZSNOL144207010</t>
  </si>
  <si>
    <t>ZSNOL144207020</t>
  </si>
  <si>
    <t>ZSNOL144207030</t>
  </si>
  <si>
    <t>ZSNOL144545000</t>
  </si>
  <si>
    <t>ZSNOL145401010</t>
  </si>
  <si>
    <t>ZSNOL145408130</t>
  </si>
  <si>
    <t>ZSNOL145416010</t>
  </si>
  <si>
    <t>ZSNOL145620010</t>
  </si>
  <si>
    <t>ZSNOL146530010</t>
  </si>
  <si>
    <t>ZSNOL146916010</t>
  </si>
  <si>
    <t>ZSNOL146933020</t>
  </si>
  <si>
    <t>ZSNOL147201060</t>
  </si>
  <si>
    <t>ZSNOL147301020</t>
  </si>
  <si>
    <t>ZSNOL147901290</t>
  </si>
  <si>
    <t>ZSNOL148317020</t>
  </si>
  <si>
    <t>ZSNOL148323010</t>
  </si>
  <si>
    <t>ZSNOL148323012</t>
  </si>
  <si>
    <t>ZSNOL148323013</t>
  </si>
  <si>
    <t>ZSNOL148323014</t>
  </si>
  <si>
    <t>ZSNOL148323150</t>
  </si>
  <si>
    <t>ZSNOL148323152</t>
  </si>
  <si>
    <t>ZSNOL148323153</t>
  </si>
  <si>
    <t>ZSNOL148323189</t>
  </si>
  <si>
    <t>ZSNOL148343010</t>
  </si>
  <si>
    <t>ZSNOL148344030</t>
  </si>
  <si>
    <t>ZSNOL149800020</t>
  </si>
  <si>
    <t>ZSNOL149801200</t>
  </si>
  <si>
    <t>ZSNOL149816010</t>
  </si>
  <si>
    <t>ZSNOL149816020</t>
  </si>
  <si>
    <t>ZSNOL149816030</t>
  </si>
  <si>
    <t>ZSNOL149817010</t>
  </si>
  <si>
    <t>ZSNOL149817020</t>
  </si>
  <si>
    <t>ZSNOL149818100</t>
  </si>
  <si>
    <t>ZSNOL149821010</t>
  </si>
  <si>
    <t>ZSNOL149822010</t>
  </si>
  <si>
    <t>ZSNOL149823010</t>
  </si>
  <si>
    <t>ZSNOL149823020</t>
  </si>
  <si>
    <t>ZSNOL149823030</t>
  </si>
  <si>
    <t>ZSNOL149824010</t>
  </si>
  <si>
    <t>ZSNOL149824020</t>
  </si>
  <si>
    <t>ZSNOL149825010</t>
  </si>
  <si>
    <t>ZSNOL149825020</t>
  </si>
  <si>
    <t>ZSNOL150100060</t>
  </si>
  <si>
    <t>ZSNOL151001040</t>
  </si>
  <si>
    <t>ZSNOL151001050</t>
  </si>
  <si>
    <t>ZSNOL151006010</t>
  </si>
  <si>
    <t>ZSNOL151006020</t>
  </si>
  <si>
    <t>ZSNOL184E0DAZ0</t>
  </si>
  <si>
    <t>ZSNOL1930DAZ0</t>
  </si>
  <si>
    <t>ZSNOL194E0DAZ0</t>
  </si>
  <si>
    <t>ZSNOL195E00000</t>
  </si>
  <si>
    <t>ZSNOL200398800</t>
  </si>
  <si>
    <t>ZSNOL203217000</t>
  </si>
  <si>
    <t>ZSNOL206229000</t>
  </si>
  <si>
    <t>ZSNOL208824000</t>
  </si>
  <si>
    <t>ZSNOL208827000</t>
  </si>
  <si>
    <t>ZSNOL208842000</t>
  </si>
  <si>
    <t>ZSNOL208843000</t>
  </si>
  <si>
    <t>ZSNOL211E00000</t>
  </si>
  <si>
    <t>ZSNOL212E0DAZ0</t>
  </si>
  <si>
    <t>ZSNOL212E0DAZ1</t>
  </si>
  <si>
    <t>ZSNOL215E00000</t>
  </si>
  <si>
    <t>ZSNOL219E0DAZ0</t>
  </si>
  <si>
    <t>ZSNOL220E0DAZ0</t>
  </si>
  <si>
    <t>ZSNOL223E0GRN0</t>
  </si>
  <si>
    <t>ZSNOL224E0GRN0</t>
  </si>
  <si>
    <t>ZSNOL225E00000</t>
  </si>
  <si>
    <t>ZSNOL226E00000</t>
  </si>
  <si>
    <t>ZSNOL230E0DAZ0</t>
  </si>
  <si>
    <t>ZSNOL231E0DAZ0</t>
  </si>
  <si>
    <t>ZSNOL232E0DAZ0</t>
  </si>
  <si>
    <t>ZSNOL234E00000</t>
  </si>
  <si>
    <t>ZSNOL235E00000</t>
  </si>
  <si>
    <t>ZSNOL245E0DAZ0</t>
  </si>
  <si>
    <t>ZSNOL251E0DAZ0</t>
  </si>
  <si>
    <t>ZSNOL254E0DAZ0</t>
  </si>
  <si>
    <t>ZSNOL256E00000</t>
  </si>
  <si>
    <t>ZSNOL260E00000</t>
  </si>
  <si>
    <t>ZSNOL26400DAZ0</t>
  </si>
  <si>
    <t>ZSNOL265000000</t>
  </si>
  <si>
    <t>ZSNOL300117200</t>
  </si>
  <si>
    <t>ZSNOL300118300</t>
  </si>
  <si>
    <t>ZSNOL300128000</t>
  </si>
  <si>
    <t>ZSNOL30017300</t>
  </si>
  <si>
    <t>ZSNOL300291000</t>
  </si>
  <si>
    <t>ZSNOL300364100</t>
  </si>
  <si>
    <t>ZSNOL300364200</t>
  </si>
  <si>
    <t>ZSNOL3004671</t>
  </si>
  <si>
    <t>ZSNOL300467100</t>
  </si>
  <si>
    <t>ZSNOL300547200</t>
  </si>
  <si>
    <t>ZSNOL300591201</t>
  </si>
  <si>
    <t>ZSNOL300591800</t>
  </si>
  <si>
    <t>ZSNOL300595600</t>
  </si>
  <si>
    <t>ZSNOL300606200</t>
  </si>
  <si>
    <t>ZSNOL300606600</t>
  </si>
  <si>
    <t>ZSNOL300675300</t>
  </si>
  <si>
    <t>ZSNOL300697100</t>
  </si>
  <si>
    <t>ZSNOL300753200</t>
  </si>
  <si>
    <t>ZSNOL3008330</t>
  </si>
  <si>
    <t>ZSNOL300833000</t>
  </si>
  <si>
    <t>ZSNOL3008331</t>
  </si>
  <si>
    <t>ZSNOL300833100</t>
  </si>
  <si>
    <t>ZSNOL300859101</t>
  </si>
  <si>
    <t>ZSNOL300866500</t>
  </si>
  <si>
    <t>ZSNOL320001010</t>
  </si>
  <si>
    <t>ZSNOL320001030</t>
  </si>
  <si>
    <t>ZSNOL328D1</t>
  </si>
  <si>
    <t>ZSNOL328D2</t>
  </si>
  <si>
    <t>ZSNOL350PL</t>
  </si>
  <si>
    <t>ZSNOL413X243</t>
  </si>
  <si>
    <t>ZSNOL501430000</t>
  </si>
  <si>
    <t>ZSNOL501440000</t>
  </si>
  <si>
    <t>ZSNOLC0DERIS06</t>
  </si>
  <si>
    <t>ZSNOLC0DERISA5</t>
  </si>
  <si>
    <t>ZSNOLCODERIS00</t>
  </si>
  <si>
    <t>ZSNOLCODERIS01</t>
  </si>
  <si>
    <t>ZSNOLCODERIS03</t>
  </si>
  <si>
    <t>ZSNOLCODERIS04</t>
  </si>
  <si>
    <t>ZSNOLCODERIS05</t>
  </si>
  <si>
    <t>ZSNOLCODERIS07</t>
  </si>
  <si>
    <t>ZSNOLCODERIS08</t>
  </si>
  <si>
    <t>ZSNOLCODERIS09</t>
  </si>
  <si>
    <t>ZSNOLCODERIS10</t>
  </si>
  <si>
    <t>ZSNOLCODERIS11</t>
  </si>
  <si>
    <t>ZSNOLCODERIS12</t>
  </si>
  <si>
    <t>ZSNOLCODERIS13</t>
  </si>
  <si>
    <t>ZSNOLCODERIS14</t>
  </si>
  <si>
    <t>ZSNOLCODERIS15</t>
  </si>
  <si>
    <t>ZSNOLCODERIS20</t>
  </si>
  <si>
    <t>ZSNOLCODERIS21</t>
  </si>
  <si>
    <t>ZSNOLCODERISA8</t>
  </si>
  <si>
    <t>ZSNOLCODERISX9</t>
  </si>
  <si>
    <t>ZSNOLES2003129</t>
  </si>
  <si>
    <t>ZSNOLES3002354</t>
  </si>
  <si>
    <t>ZSNOLES3002355</t>
  </si>
  <si>
    <t>ZSNOLES3002356</t>
  </si>
  <si>
    <t>ZSNOLES3005812</t>
  </si>
  <si>
    <t>ZSNOLES3007532</t>
  </si>
  <si>
    <t>ZSNOLS00104900</t>
  </si>
  <si>
    <t>ZSNOLS00464800</t>
  </si>
  <si>
    <t>ZSNOLS01176900</t>
  </si>
  <si>
    <t>ZSNOLS01447700</t>
  </si>
  <si>
    <t>ZSNOLS03095300</t>
  </si>
  <si>
    <t>ZSNOLS20250800</t>
  </si>
  <si>
    <t>ZSNOLS20334900</t>
  </si>
  <si>
    <t>ZSNOLS20389000</t>
  </si>
  <si>
    <t>ZSNOLS20479300</t>
  </si>
  <si>
    <t>ZSNOLS20678001</t>
  </si>
  <si>
    <t>ZSNOLS20854700</t>
  </si>
  <si>
    <t>ZSNOLS20859600</t>
  </si>
  <si>
    <t>ZSNOLS20860500</t>
  </si>
  <si>
    <t>ZSNOLS20861600</t>
  </si>
  <si>
    <t>ZSNOLS20866600</t>
  </si>
  <si>
    <t>ZSNOLS20869200</t>
  </si>
  <si>
    <t>ZSNOLS208748</t>
  </si>
  <si>
    <t>ZSNOLS20874800</t>
  </si>
  <si>
    <t>ZSNOLS20882000</t>
  </si>
  <si>
    <t>ZSNOLS20882200</t>
  </si>
  <si>
    <t>ZSNOLS20882300</t>
  </si>
  <si>
    <t>ZSNOLS20883300</t>
  </si>
  <si>
    <t>ZSNOLS242E</t>
  </si>
  <si>
    <t>ZSNOLS326D</t>
  </si>
  <si>
    <t>ZSNOLS332D</t>
  </si>
  <si>
    <t>ZSNOLS336D</t>
  </si>
  <si>
    <t>ZSNOLS337D</t>
  </si>
  <si>
    <t>ZSNOLS339D</t>
  </si>
  <si>
    <t>ZSNOLS340D</t>
  </si>
  <si>
    <t>ZSNOLS342D</t>
  </si>
  <si>
    <t>ZSNOLS343D</t>
  </si>
  <si>
    <t>ZSNOLS344D</t>
  </si>
  <si>
    <t>ZSNOLS345D</t>
  </si>
  <si>
    <t>ZSNOLS346D</t>
  </si>
  <si>
    <t>ZSNOLS347D</t>
  </si>
  <si>
    <t>ZSNOLS349D</t>
  </si>
  <si>
    <t>ZSNOLS354DAZ</t>
  </si>
  <si>
    <t>ZSNOLS355D</t>
  </si>
  <si>
    <t>ZSNOLS357D</t>
  </si>
  <si>
    <t>ZSNOLS358D</t>
  </si>
  <si>
    <t>ZSNOLS359D</t>
  </si>
  <si>
    <t>ZSNOLS360D</t>
  </si>
  <si>
    <t>ZSNOLS361D</t>
  </si>
  <si>
    <t>ZSNOLS362D</t>
  </si>
  <si>
    <t>ZSNOLS363D</t>
  </si>
  <si>
    <t>ZSNOLS364D</t>
  </si>
  <si>
    <t>ZSNOLS368D</t>
  </si>
  <si>
    <t>ZSNOLS369D</t>
  </si>
  <si>
    <t>ZSNOLS370D</t>
  </si>
  <si>
    <t>ZSNOLS371D</t>
  </si>
  <si>
    <t>ZSNOLS372D</t>
  </si>
  <si>
    <t>ZSNOLS373D</t>
  </si>
  <si>
    <t>ZSNOLS374D</t>
  </si>
  <si>
    <t>ZSNOLS375D</t>
  </si>
  <si>
    <t>ZSNOLS376D</t>
  </si>
  <si>
    <t>ZSNOLS377D</t>
  </si>
  <si>
    <t>ZSNOLS378D</t>
  </si>
  <si>
    <t>ZSNOLS379D</t>
  </si>
  <si>
    <t>ZSNOLS380D</t>
  </si>
  <si>
    <t>ZSNOLS381D</t>
  </si>
  <si>
    <t>ZSNOLS382D</t>
  </si>
  <si>
    <t>ZSNOLS383C</t>
  </si>
  <si>
    <t>ZSNOLS385DAZ</t>
  </si>
  <si>
    <t>ZSNOLS386D</t>
  </si>
  <si>
    <t>ZSNOLS387D</t>
  </si>
  <si>
    <t>ZSNOLS388DAZ</t>
  </si>
  <si>
    <t>ZSNOLS389D</t>
  </si>
  <si>
    <t>ZSNOLS390D</t>
  </si>
  <si>
    <t>ZSNOLS391D</t>
  </si>
  <si>
    <t>ZSNOLS392D</t>
  </si>
  <si>
    <t>ZSNOLS393D</t>
  </si>
  <si>
    <t>ZSNOLS394D</t>
  </si>
  <si>
    <t>ZSNOLS395D</t>
  </si>
  <si>
    <t>ZSNOLS396D</t>
  </si>
  <si>
    <t>ZSNOLS397D</t>
  </si>
  <si>
    <t>ZSNOLS398D</t>
  </si>
  <si>
    <t>ZSNOLS399D</t>
  </si>
  <si>
    <t>ZSNOLS400D</t>
  </si>
  <si>
    <t>ZSNOLS401D</t>
  </si>
  <si>
    <t>ZSNOLS402D</t>
  </si>
  <si>
    <t>ZSNOLS403D</t>
  </si>
  <si>
    <t>ZSNOLS404D</t>
  </si>
  <si>
    <t>ZSNOLS405D</t>
  </si>
  <si>
    <t>ZSNOLS406D</t>
  </si>
  <si>
    <t>ZSNOLS407D</t>
  </si>
  <si>
    <t>ZSNOLS408D</t>
  </si>
  <si>
    <t>ZSNOLS409D</t>
  </si>
  <si>
    <t>ZSNOLS410D</t>
  </si>
  <si>
    <t>ZSNOLS411D</t>
  </si>
  <si>
    <t>ZSNOLS412D</t>
  </si>
  <si>
    <t>ZSNOLS413D</t>
  </si>
  <si>
    <t>ZSNOLS414D</t>
  </si>
  <si>
    <t>ZSNOLS415D</t>
  </si>
  <si>
    <t>ZSNOLS416D</t>
  </si>
  <si>
    <t>ZSNOLS417D</t>
  </si>
  <si>
    <t>ZSNOLS418D</t>
  </si>
  <si>
    <t>ZSNOLS419D</t>
  </si>
  <si>
    <t>ZSNOLS420D</t>
  </si>
  <si>
    <t>ZSNOLS421D</t>
  </si>
  <si>
    <t>ZSNOLS422D</t>
  </si>
  <si>
    <t>ZSNOLS423D</t>
  </si>
  <si>
    <t>ZSNOLS425D</t>
  </si>
  <si>
    <t>ZSNOLS426D</t>
  </si>
  <si>
    <t>ZSNOLS427D</t>
  </si>
  <si>
    <t>ZSNOLTRIKAMP00</t>
  </si>
  <si>
    <t>ZSNOLTS0010124</t>
  </si>
  <si>
    <t>ZSNOLTS0010125</t>
  </si>
  <si>
    <t>ZSNOLU323D</t>
  </si>
  <si>
    <t>ZSPE190REK0001</t>
  </si>
  <si>
    <t>ZSTOVAS0REK0</t>
  </si>
  <si>
    <t>ZT10APHS000000</t>
  </si>
  <si>
    <t>ZT10APHSHJ0000</t>
  </si>
  <si>
    <t>ZT10APJ04S0000</t>
  </si>
  <si>
    <t>ZT10APS1KJ0000</t>
  </si>
  <si>
    <t>ZT10APS1KW0000</t>
  </si>
  <si>
    <t>ZT10APS1KWJ000</t>
  </si>
  <si>
    <t>ZT10APS1KWLSV0</t>
  </si>
  <si>
    <t>ZT10APS2K0PJ00</t>
  </si>
  <si>
    <t>ZT10ASPT3,5APB</t>
  </si>
  <si>
    <t>ZT10L0G0K0NESK</t>
  </si>
  <si>
    <t>ZT10REK0017000</t>
  </si>
  <si>
    <t>ZT10RSTAB0SUK0</t>
  </si>
  <si>
    <t>ZT1A1310000010</t>
  </si>
  <si>
    <t>ZT1L209700</t>
  </si>
  <si>
    <t>ZT1U282300</t>
  </si>
  <si>
    <t>ZT1U282400</t>
  </si>
  <si>
    <t>ZT1U291500</t>
  </si>
  <si>
    <t>ZT1U291600</t>
  </si>
  <si>
    <t>ZT1U291700</t>
  </si>
  <si>
    <t>ZT1U3632P1</t>
  </si>
  <si>
    <t>ZT1U3732P1</t>
  </si>
  <si>
    <t>ZT1U400200</t>
  </si>
  <si>
    <t>ZT1U413100</t>
  </si>
  <si>
    <t>ZT1U4284P1</t>
  </si>
  <si>
    <t>ZT1U452200</t>
  </si>
  <si>
    <t>ZT1U500100</t>
  </si>
  <si>
    <t>ZT1U500200</t>
  </si>
  <si>
    <t>ZT20AGBS000000</t>
  </si>
  <si>
    <t>ZT20APS2K00000</t>
  </si>
  <si>
    <t>ZT20APSM040000</t>
  </si>
  <si>
    <t>ZT20APSWM04000</t>
  </si>
  <si>
    <t>ZT20ASPT5TCF00</t>
  </si>
  <si>
    <t>ZT20ATL0KP2LPT</t>
  </si>
  <si>
    <t>ZT20AZIBDIOD00</t>
  </si>
  <si>
    <t>ZT20PAGALVE000</t>
  </si>
  <si>
    <t>ZT20U302700000</t>
  </si>
  <si>
    <t>ZT2A1111000020</t>
  </si>
  <si>
    <t>ZT2A1410000012</t>
  </si>
  <si>
    <t>ZT2A1411000012</t>
  </si>
  <si>
    <t>ZT2A1411000022</t>
  </si>
  <si>
    <t>ZT2A1431000022</t>
  </si>
  <si>
    <t>ZT2A2421000012</t>
  </si>
  <si>
    <t>ZT2B1411000012</t>
  </si>
  <si>
    <t>ZT2L197700</t>
  </si>
  <si>
    <t>ZT2U315600</t>
  </si>
  <si>
    <t>ZT2U366900</t>
  </si>
  <si>
    <t>ZT2U368900</t>
  </si>
  <si>
    <t>ZT2U369000</t>
  </si>
  <si>
    <t>ZT2U421100</t>
  </si>
  <si>
    <t>ZT2U451000</t>
  </si>
  <si>
    <t>ZT2U467300</t>
  </si>
  <si>
    <t>ZT2U467400</t>
  </si>
  <si>
    <t>ZT2U499900</t>
  </si>
  <si>
    <t>ZT2U500000</t>
  </si>
  <si>
    <t>ZT302365000000</t>
  </si>
  <si>
    <t>ZT30AHJ0000000</t>
  </si>
  <si>
    <t>ZT30AHKSIMH950</t>
  </si>
  <si>
    <t>ZT30ASPT10GCZF</t>
  </si>
  <si>
    <t>ZT30ASPT10GF1A</t>
  </si>
  <si>
    <t>ZT30ASPT10GF3A</t>
  </si>
  <si>
    <t>ZT30BAMP0VIRIN</t>
  </si>
  <si>
    <t>ZT30GRAZ0PL000</t>
  </si>
  <si>
    <t>ZT30LATAK0F600</t>
  </si>
  <si>
    <t>ZT30REM0PL0000</t>
  </si>
  <si>
    <t>ZT30REM0TGAZ0</t>
  </si>
  <si>
    <t>ZT30REM0TGRAZ0</t>
  </si>
  <si>
    <t>ZT3A1810000017</t>
  </si>
  <si>
    <t>ZT3A1820010007</t>
  </si>
  <si>
    <t>ZT3A3722111107</t>
  </si>
  <si>
    <t>ZT3A3810000017</t>
  </si>
  <si>
    <t>ZT3L172900</t>
  </si>
  <si>
    <t>ZT3L191400</t>
  </si>
  <si>
    <t>ZT3PAGRINDAS00</t>
  </si>
  <si>
    <t>ZT3U307500</t>
  </si>
  <si>
    <t>ZT3U319400</t>
  </si>
  <si>
    <t>ZT3U358800</t>
  </si>
  <si>
    <t>ZT3U392500</t>
  </si>
  <si>
    <t>ZT40L1957D</t>
  </si>
  <si>
    <t>ZT40R0143D</t>
  </si>
  <si>
    <t>ZT40U4796D</t>
  </si>
  <si>
    <t>ZT4A1722011100</t>
  </si>
  <si>
    <t>ZT4L1807P1</t>
  </si>
  <si>
    <t>ZT4L183200</t>
  </si>
  <si>
    <t>ZT4U364900</t>
  </si>
  <si>
    <t>ZT4U3822P1</t>
  </si>
  <si>
    <t>ZT502296000000</t>
  </si>
  <si>
    <t>ZT50AHJVA00000</t>
  </si>
  <si>
    <t>ZT50APS1ASRV00</t>
  </si>
  <si>
    <t>ZT50APS3LSV000</t>
  </si>
  <si>
    <t>ZT50APS3LSVPJ0</t>
  </si>
  <si>
    <t>ZT50ASPT14PL00</t>
  </si>
  <si>
    <t>ZT50ASPT14T000</t>
  </si>
  <si>
    <t>ZT50ASPT14VA00</t>
  </si>
  <si>
    <t>ZT50ATGY000000</t>
  </si>
  <si>
    <t>ZT50GRAZ000M</t>
  </si>
  <si>
    <t>ZT50L1873D</t>
  </si>
  <si>
    <t>ZT50PK500P01/2</t>
  </si>
  <si>
    <t>ZT50REK0031000</t>
  </si>
  <si>
    <t>ZT50REK0034000</t>
  </si>
  <si>
    <t>ZT50RUSPS1K0PJ</t>
  </si>
  <si>
    <t>ZT563510010080</t>
  </si>
  <si>
    <t>ZT563511015220</t>
  </si>
  <si>
    <t>ZT5A3110010080</t>
  </si>
  <si>
    <t>ZT5A3222211090</t>
  </si>
  <si>
    <t>ZT5A3510010080</t>
  </si>
  <si>
    <t>ZT5A3710010095</t>
  </si>
  <si>
    <t>ZT5A3723111111</t>
  </si>
  <si>
    <t>ZT5L172200</t>
  </si>
  <si>
    <t>ZT5L177400</t>
  </si>
  <si>
    <t>ZT5L179800</t>
  </si>
  <si>
    <t>ZT5L182500</t>
  </si>
  <si>
    <t>ZT5L182900</t>
  </si>
  <si>
    <t>ZT5L184400</t>
  </si>
  <si>
    <t>ZT5L195500</t>
  </si>
  <si>
    <t>ZT5L201300</t>
  </si>
  <si>
    <t>ZT5L201400</t>
  </si>
  <si>
    <t>ZT5L204500</t>
  </si>
  <si>
    <t>ZT5L204600</t>
  </si>
  <si>
    <t>ZT5U298200</t>
  </si>
  <si>
    <t>ZT5U311900</t>
  </si>
  <si>
    <t>ZT5U326000</t>
  </si>
  <si>
    <t>ZT5U330200</t>
  </si>
  <si>
    <t>ZT5U378100</t>
  </si>
  <si>
    <t>ZT5U384600</t>
  </si>
  <si>
    <t>ZT5U388500</t>
  </si>
  <si>
    <t>ZT5U433900</t>
  </si>
  <si>
    <t>ZT5U446800</t>
  </si>
  <si>
    <t>ZT601594000000</t>
  </si>
  <si>
    <t>ZT60ARSSP00000</t>
  </si>
  <si>
    <t>ZT60ASPT16MHJ0</t>
  </si>
  <si>
    <t>ZT60ASPT16MK00</t>
  </si>
  <si>
    <t>ZT60ASPT16MRVA</t>
  </si>
  <si>
    <t>ZT60ASPT16PL00</t>
  </si>
  <si>
    <t>ZT60AVAHJ1M000</t>
  </si>
  <si>
    <t>ZT60BAMP0ZIB00</t>
  </si>
  <si>
    <t>ZT60BRANK0SEN0</t>
  </si>
  <si>
    <t>ZT60KPF0B16P00</t>
  </si>
  <si>
    <t>ZT60M0VAZ0UMEG</t>
  </si>
  <si>
    <t>ZT60PJ2K0ALSV0</t>
  </si>
  <si>
    <t>ZT60PS2K0ALSV0</t>
  </si>
  <si>
    <t>ZT60REK00800</t>
  </si>
  <si>
    <t>ZT60SPT16MRVAL</t>
  </si>
  <si>
    <t>ZT661510010063</t>
  </si>
  <si>
    <t>ZT6A11110100A0</t>
  </si>
  <si>
    <t>ZT6A1211010114</t>
  </si>
  <si>
    <t>ZT6L176200</t>
  </si>
  <si>
    <t>ZT6L177300</t>
  </si>
  <si>
    <t>ZT6L179600</t>
  </si>
  <si>
    <t>ZT6L197900</t>
  </si>
  <si>
    <t>ZT6L204700</t>
  </si>
  <si>
    <t>ZT6U335800</t>
  </si>
  <si>
    <t>ZT6U367200</t>
  </si>
  <si>
    <t>ZT6U437100</t>
  </si>
  <si>
    <t>ZT6U509800</t>
  </si>
  <si>
    <t>ZT702170000000</t>
  </si>
  <si>
    <t>ZT702252000000</t>
  </si>
  <si>
    <t>ZT7PAGR16M0000</t>
  </si>
  <si>
    <t>ZT7PAGR16M1000</t>
  </si>
  <si>
    <t>ZTC60KB0RT0800</t>
  </si>
  <si>
    <t>ZU10AHS0000000</t>
  </si>
  <si>
    <t>ZU10APHS2K0000</t>
  </si>
  <si>
    <t>ZU10APHSW00000</t>
  </si>
  <si>
    <t>ZU10APS2K00000</t>
  </si>
  <si>
    <t>ZU10APSW000000</t>
  </si>
  <si>
    <t>ZU10U36780</t>
  </si>
  <si>
    <t>ZU10U3878D</t>
  </si>
  <si>
    <t>ZU30ASPC14PS04</t>
  </si>
  <si>
    <t>ZU30ASPC14PS2K</t>
  </si>
  <si>
    <t>ZU30ASPC14PSWL</t>
  </si>
  <si>
    <t>ZU30ASPCBPS1K0</t>
  </si>
  <si>
    <t>ZU30PSWALSV04J</t>
  </si>
  <si>
    <t>ZU30PSWALSV204</t>
  </si>
  <si>
    <t>ZU30SPC14VID15</t>
  </si>
  <si>
    <t>ZU3APSHLDXML04</t>
  </si>
  <si>
    <t>ZU3APSWBCALJ2K</t>
  </si>
  <si>
    <t>ZU3APWBCAL04U</t>
  </si>
  <si>
    <t>ZU40PSWMLSV04S</t>
  </si>
  <si>
    <t>ZU4APSWBCAL04U</t>
  </si>
  <si>
    <t>ZVALCAVIMAS001</t>
  </si>
  <si>
    <t>ZVN20140221000</t>
  </si>
  <si>
    <t>ZW3U289300</t>
  </si>
  <si>
    <t>ZW3U327800</t>
  </si>
  <si>
    <t>ZW3U334800</t>
  </si>
  <si>
    <t>ZW3U368300</t>
  </si>
  <si>
    <t>ZW3U4001P1</t>
  </si>
  <si>
    <t>ZW3U418800</t>
  </si>
  <si>
    <t>ZW3U432100</t>
  </si>
  <si>
    <t>ZW3U432200</t>
  </si>
  <si>
    <t>ZW3U450100</t>
  </si>
  <si>
    <t>ZW3U450200</t>
  </si>
  <si>
    <t>ZW40L1880D</t>
  </si>
  <si>
    <t>ZW40L1963D</t>
  </si>
  <si>
    <t>ZW4L169800</t>
  </si>
  <si>
    <t>ZW4L169900</t>
  </si>
  <si>
    <t>ZW4L1700000</t>
  </si>
  <si>
    <t>ZW4L176400</t>
  </si>
  <si>
    <t>ZW4L176500</t>
  </si>
  <si>
    <t>ZW4L183400</t>
  </si>
  <si>
    <t>ZW4L187400</t>
  </si>
  <si>
    <t>ZW4L190500</t>
  </si>
  <si>
    <t>ZW4L190600</t>
  </si>
  <si>
    <t>ZW4L193500</t>
  </si>
  <si>
    <t>ZW4U289400</t>
  </si>
  <si>
    <t>ZW4U308100</t>
  </si>
  <si>
    <t>ZW4U308200</t>
  </si>
  <si>
    <t>ZW4U308900</t>
  </si>
  <si>
    <t>ZW4U320300</t>
  </si>
  <si>
    <t>ZW4U321700</t>
  </si>
  <si>
    <t>ZW4U327700</t>
  </si>
  <si>
    <t>ZW4U3571P1</t>
  </si>
  <si>
    <t>ZW4U3572P1</t>
  </si>
  <si>
    <t>ZW4U405400</t>
  </si>
  <si>
    <t>ZW4U405500</t>
  </si>
  <si>
    <t>ZW4U405600</t>
  </si>
  <si>
    <t>ZW4U413500</t>
  </si>
  <si>
    <t>ZW4U432400</t>
  </si>
  <si>
    <t>ZW4U450300</t>
  </si>
  <si>
    <t>ZW4U463800</t>
  </si>
  <si>
    <t>ZW4U463900</t>
  </si>
  <si>
    <t>ZW4U464000</t>
  </si>
  <si>
    <t>ZW4U464100</t>
  </si>
  <si>
    <t>ZW4U464200</t>
  </si>
  <si>
    <t>ZW4U464300</t>
  </si>
  <si>
    <t>ZW4U466200</t>
  </si>
  <si>
    <t>ZW4U467900</t>
  </si>
  <si>
    <t>ZW4U468000</t>
  </si>
  <si>
    <t>ZW4U479900</t>
  </si>
  <si>
    <t>ZW4U486000</t>
  </si>
  <si>
    <t>ZW4U486100</t>
  </si>
  <si>
    <t>palete</t>
  </si>
  <si>
    <t>C8</t>
  </si>
  <si>
    <t>SPC18L_PAGRINDAS</t>
  </si>
  <si>
    <t>SPC18L_GRAZULAS</t>
  </si>
  <si>
    <t>SPC18L_BAMPERIS</t>
  </si>
  <si>
    <t>SPC18L_HIDRAULIKA</t>
  </si>
  <si>
    <t>SPC18L_STABDZIAI</t>
  </si>
  <si>
    <t>SPC18L_STABDZIU_ISVADAI</t>
  </si>
  <si>
    <t>SPC18L_ATRAMINE_KOJA</t>
  </si>
  <si>
    <t>SPC18L_PRIEKINE_TEMPIMO_KILPA</t>
  </si>
  <si>
    <t>SPC18L_STOVEJIMO_STABDIS</t>
  </si>
  <si>
    <t>SPC18L_VIRSBORCIAI</t>
  </si>
  <si>
    <t>SPC18L_TENTAS_AIKSTELE</t>
  </si>
  <si>
    <t>SPC18L_APSVIETIMAS</t>
  </si>
  <si>
    <t>SPC18L_GALINE_TEMPIMO_KILPA</t>
  </si>
  <si>
    <t>SPC18L_LIPDUKAI</t>
  </si>
  <si>
    <t>SPC18L_RATAI</t>
  </si>
  <si>
    <t>SPC18L_PURVASAUGIAI</t>
  </si>
  <si>
    <t>SPC18L_SPEC</t>
  </si>
  <si>
    <t>Pagrindas su VA, 412E, tarpašinis = 1850, su elektromagnetu (tik su SVERIMO SISTEMA)</t>
  </si>
  <si>
    <t>ZP50AZIBDI0D00</t>
  </si>
  <si>
    <t>Pagrindas B tipo rėmas, ašys 408E</t>
  </si>
  <si>
    <t>Z000L212800000</t>
  </si>
  <si>
    <t>ZADHC0RKIT3440</t>
  </si>
  <si>
    <t>ZADK0KIT003390</t>
  </si>
  <si>
    <t>ZADR0KIT00049</t>
  </si>
  <si>
    <t>ZADR0KIT000490</t>
  </si>
  <si>
    <t>ZADR0KIT000810</t>
  </si>
  <si>
    <t>ZB3U516900</t>
  </si>
  <si>
    <t>ZB3U517000</t>
  </si>
  <si>
    <t>ZB3U517100</t>
  </si>
  <si>
    <t>ZB3U517200</t>
  </si>
  <si>
    <t>ZB3U517300</t>
  </si>
  <si>
    <t>ZC30ABALANSYR0</t>
  </si>
  <si>
    <t>ZC3TS02000</t>
  </si>
  <si>
    <t>ZC40M0KEBULASS</t>
  </si>
  <si>
    <t>ZC40R0207D</t>
  </si>
  <si>
    <t>ZC40U5231D</t>
  </si>
  <si>
    <t>ZC4U517400</t>
  </si>
  <si>
    <t>ZC4U517500</t>
  </si>
  <si>
    <t>ZC4U517600</t>
  </si>
  <si>
    <t>ZC4U517700</t>
  </si>
  <si>
    <t>ZC4U517800</t>
  </si>
  <si>
    <t>ZC4U517900</t>
  </si>
  <si>
    <t>ZC4U518000</t>
  </si>
  <si>
    <t>ZC5L211600</t>
  </si>
  <si>
    <t>ZC70U5217D</t>
  </si>
  <si>
    <t>ZC80ADR0KE2153</t>
  </si>
  <si>
    <t>ZC80ASPC18GPLC</t>
  </si>
  <si>
    <t>ZC80CI60/880GB</t>
  </si>
  <si>
    <t>ZC80REMBEVASTC</t>
  </si>
  <si>
    <t>ZD20R0193D</t>
  </si>
  <si>
    <t>ZE40R0212D</t>
  </si>
  <si>
    <t>ZE40U5226D</t>
  </si>
  <si>
    <t>ZE4U518700</t>
  </si>
  <si>
    <t>ZG10U5236D</t>
  </si>
  <si>
    <t>ZG10U5238D</t>
  </si>
  <si>
    <t>ZG30U5228D</t>
  </si>
  <si>
    <t>ZG3U5095P1</t>
  </si>
  <si>
    <t>ZG3U5193P1</t>
  </si>
  <si>
    <t>ZG3U520600</t>
  </si>
  <si>
    <t>ZH3U516700</t>
  </si>
  <si>
    <t>ZI20CILREM000K</t>
  </si>
  <si>
    <t>ZI20CILSTIP00K</t>
  </si>
  <si>
    <t>ZI20KCILPAREM0</t>
  </si>
  <si>
    <t>ZI20R0206D</t>
  </si>
  <si>
    <t>ZI20R0211D</t>
  </si>
  <si>
    <t>ZI20U5232D</t>
  </si>
  <si>
    <t>ZI20U5240D</t>
  </si>
  <si>
    <t>ZI2U5066P1</t>
  </si>
  <si>
    <t>ZK10U520800012</t>
  </si>
  <si>
    <t>ZK20U521000000</t>
  </si>
  <si>
    <t>ZK30U5209P1012</t>
  </si>
  <si>
    <t>ZK70G502500012</t>
  </si>
  <si>
    <t>ZKG0G51430000A</t>
  </si>
  <si>
    <t>ZKG0G51430000K</t>
  </si>
  <si>
    <t>ZKG0G51430000P</t>
  </si>
  <si>
    <t>ZKG0G524400000</t>
  </si>
  <si>
    <t>ZKG0L213000000</t>
  </si>
  <si>
    <t>ZKG0S348004RSS</t>
  </si>
  <si>
    <t>ZKG0S352000000</t>
  </si>
  <si>
    <t>ZKG0S354000000</t>
  </si>
  <si>
    <t>ZKG0S358004RSS</t>
  </si>
  <si>
    <t>ZKG0SXXX000000</t>
  </si>
  <si>
    <t>ZKG0SXXX000001</t>
  </si>
  <si>
    <t>ZKG0SXXX000002</t>
  </si>
  <si>
    <t>ZKG0SXXX000003</t>
  </si>
  <si>
    <t>ZKG0SXXX000011</t>
  </si>
  <si>
    <t>ZKG0SXXX000013</t>
  </si>
  <si>
    <t>ZKG0SXXX000021</t>
  </si>
  <si>
    <t>ZKG0SXXX000031</t>
  </si>
  <si>
    <t>ZKG0SXXX000041</t>
  </si>
  <si>
    <t>ZKG0SXXX000051</t>
  </si>
  <si>
    <t>ZKG0SXXX000061</t>
  </si>
  <si>
    <t>ZKG0SXXX000071</t>
  </si>
  <si>
    <t>ZKGDS352001</t>
  </si>
  <si>
    <t>ZKGDS352002</t>
  </si>
  <si>
    <t>ZKGDS352003</t>
  </si>
  <si>
    <t>ZKGDS352004</t>
  </si>
  <si>
    <t>ZKGDS352005</t>
  </si>
  <si>
    <t>ZKGDS352006</t>
  </si>
  <si>
    <t>ZKGDS352007</t>
  </si>
  <si>
    <t>ZKGDS352008</t>
  </si>
  <si>
    <t>ZKGDS352009</t>
  </si>
  <si>
    <t>ZKGDS352010</t>
  </si>
  <si>
    <t>ZKGDS352011</t>
  </si>
  <si>
    <t>ZKGDS352012</t>
  </si>
  <si>
    <t>ZKGDS352013</t>
  </si>
  <si>
    <t>ZKGDS352014</t>
  </si>
  <si>
    <t>ZKGDS352015</t>
  </si>
  <si>
    <t>ZKGDS352016</t>
  </si>
  <si>
    <t>ZKGDS352017</t>
  </si>
  <si>
    <t>ZKGDS352018</t>
  </si>
  <si>
    <t>ZKGDS352019</t>
  </si>
  <si>
    <t>ZKGDS352020</t>
  </si>
  <si>
    <t>ZKGDS352021</t>
  </si>
  <si>
    <t>ZKGDS352022</t>
  </si>
  <si>
    <t>ZKGDS352023</t>
  </si>
  <si>
    <t>ZKGDS352024</t>
  </si>
  <si>
    <t>ZKGDS352025</t>
  </si>
  <si>
    <t>ZKGDS352026</t>
  </si>
  <si>
    <t>ZKGDS352027</t>
  </si>
  <si>
    <t>ZKGDS352028</t>
  </si>
  <si>
    <t>ZKGDS352029</t>
  </si>
  <si>
    <t>ZKGDS352030</t>
  </si>
  <si>
    <t>ZKGDS352031</t>
  </si>
  <si>
    <t>ZKGDS352032</t>
  </si>
  <si>
    <t>ZM0ZIBLAIK1LED</t>
  </si>
  <si>
    <t>ZM10G5227D</t>
  </si>
  <si>
    <t>ZM10R0216D</t>
  </si>
  <si>
    <t>ZM10U5201D</t>
  </si>
  <si>
    <t>ZP60R0201D</t>
  </si>
  <si>
    <t>ZP60U5242D</t>
  </si>
  <si>
    <t>ZP6U512300</t>
  </si>
  <si>
    <t>ZP6U512400</t>
  </si>
  <si>
    <t>ZP6U512500</t>
  </si>
  <si>
    <t>ZP6U512600</t>
  </si>
  <si>
    <t>ZP6U512700</t>
  </si>
  <si>
    <t>ZP6U512800</t>
  </si>
  <si>
    <t>ZP6U514400</t>
  </si>
  <si>
    <t>ZP6U514500</t>
  </si>
  <si>
    <t>ZP6U514600</t>
  </si>
  <si>
    <t>ZP6U514700</t>
  </si>
  <si>
    <t>ZP6U514800</t>
  </si>
  <si>
    <t>ZP6U514900</t>
  </si>
  <si>
    <t>ZSNOLS424D</t>
  </si>
  <si>
    <t>ZSNOLS428D</t>
  </si>
  <si>
    <t>ZSNOLS431D</t>
  </si>
  <si>
    <t>ZSNOLS432D</t>
  </si>
  <si>
    <t>ZSNOLS433D</t>
  </si>
  <si>
    <t>ZT5U519400</t>
  </si>
  <si>
    <t>ZT5U523700</t>
  </si>
  <si>
    <t>ZP50PLATF00000 + ZP60VAZ000412S + ZP60B0RT000000 + ZP50RANK00000K + 23109400 (40 vnt)</t>
  </si>
  <si>
    <t>ZG30AKK0000000 + ZG30AHJA000000</t>
  </si>
  <si>
    <t>ZG30AISS000000 + ZG30AHJA000000</t>
  </si>
  <si>
    <t>Indikatorinė svėrimo sistema 8 celės su elektromagnetais</t>
  </si>
  <si>
    <t>ZG30AREMAS0000 + ZG30ADR0KW2180 + ZG10AHJA00012E + ZG10AVSD000000 + ZG30KEBULAS000 + 23109200 (40 vnt)</t>
  </si>
  <si>
    <r>
      <t xml:space="preserve">ZG30AREMAS0000 + ZG30ADR0KW2180 + </t>
    </r>
    <r>
      <rPr>
        <sz val="11"/>
        <color indexed="8"/>
        <rFont val="Times New Roman"/>
        <family val="1"/>
        <charset val="186"/>
      </rPr>
      <t>ZG10AVSD000000 + ZG30KEBULAS000 + 23109200 (40 vnt)</t>
    </r>
  </si>
  <si>
    <t>ZG30AISS00000E + ZG30AHJA00000E</t>
  </si>
  <si>
    <t>ZG30AISS00000E</t>
  </si>
  <si>
    <t>ZG30AHJA00000E</t>
  </si>
  <si>
    <t>Tentas ir aikštelė (su atlenk. centriniu vamzdžiu, smailėjantis)</t>
  </si>
  <si>
    <t>1 SPT10 Tentas ir aikštelė (su atlenk. centriniu vamzdžiu,aliumin. vamzd. tentui)</t>
  </si>
  <si>
    <t>2 SPT12 Tentas naujos konstrukscijos su al vamzdžiu 100x20; atlenkiamu centr. vamzd. + aikštelė</t>
  </si>
  <si>
    <t>1 SPP10 Tentas ir aikštelė (su atlenk. centriniu vamzdžiu,aliumin. vamzd. tentui)</t>
  </si>
  <si>
    <t>1 SPP12 SPP12 tentas ir aikštelė</t>
  </si>
  <si>
    <t>2 SPP12 SPP12 tentas naujos konstrukscijos su al vamzdžiu 100x20; atlenkiamu centr. vamzd. + aikštelė</t>
  </si>
  <si>
    <t>ZG30AP10000000</t>
  </si>
  <si>
    <t>ZG30AP10000020</t>
  </si>
  <si>
    <t xml:space="preserve">Virinami ištempimo kabliai </t>
  </si>
  <si>
    <t>Pagrindas CINKUOTU RĖMU, Hardox kėbulas, 2017m versija</t>
  </si>
  <si>
    <t>Pagrindas CINKUOTU RĖMU, kėbulo dugnas Hardox, šonai S235</t>
  </si>
  <si>
    <t>Pagrindas CINKUOTU RĖMU, kėbulo dugnas Hardox, šonai S235, BOGGIE važiuoklė</t>
  </si>
  <si>
    <t>Grąžulas amortizuojamas ZN</t>
  </si>
  <si>
    <t>Grąžulas neamortizuojamas ZN</t>
  </si>
  <si>
    <t>SPD16_SPEC1</t>
  </si>
  <si>
    <t>Pagrindas, ašys 408E, kvadratinis kėbulas dugnas Hardox, šonai s235</t>
  </si>
  <si>
    <t>Pagrindas CINKUOTU rėmu, ašys 408E, kvadratinis kėbulas -  dugnas Hardox, šonai s235</t>
  </si>
  <si>
    <t>SPD12 Laisvai atsidarantis bortas</t>
  </si>
  <si>
    <t>SPD12 Laisvai atsidarantis bortas HARDOX</t>
  </si>
  <si>
    <t>SPD12_SPEC1</t>
  </si>
  <si>
    <t>Grūdų kreipiančioji standartinė</t>
  </si>
  <si>
    <t>Grūdų kreipiančioji prailginta</t>
  </si>
  <si>
    <t>Grūdų kreipiančioji standartinė + Šneko prailgintuvas vamzdžiui D300</t>
  </si>
  <si>
    <t>Grūdų kreipiančioji prailginta + Šneko prailgintuvas vamzdžiui D300</t>
  </si>
  <si>
    <t>ZG10AGK00STAND</t>
  </si>
  <si>
    <t>ZG10AGK00STAND + ZG10ASP3000000</t>
  </si>
  <si>
    <t>ZG10AGK00S0000 + ZG10ASP3000000</t>
  </si>
  <si>
    <t>GPP23_PAVARA_KREIPIANCIOJI</t>
  </si>
  <si>
    <t>GPP23HD_PAVARA_KREIPIANCIOJI</t>
  </si>
  <si>
    <t>GPP27L_PAVARA_KREIPIANCIOJI</t>
  </si>
  <si>
    <t xml:space="preserve">ZABC1214REM0BC </t>
  </si>
  <si>
    <t>ZC30ASPC14M0KS</t>
  </si>
  <si>
    <t>ZC50M0KEBULASS</t>
  </si>
  <si>
    <t>APSP00002</t>
  </si>
  <si>
    <t>Z0000000Z01Z02</t>
  </si>
  <si>
    <t>Z0000000Z03Z04</t>
  </si>
  <si>
    <t>ZABC1214REM0B0</t>
  </si>
  <si>
    <t>ZABC1214REM0BC</t>
  </si>
  <si>
    <t>ZADK0KIT003130</t>
  </si>
  <si>
    <t>ZADR0KIT002450</t>
  </si>
  <si>
    <t>ZADVT000004160</t>
  </si>
  <si>
    <t>ZB20U5245D</t>
  </si>
  <si>
    <t>ZB30U5278D</t>
  </si>
  <si>
    <t>ZB3U4940P1</t>
  </si>
  <si>
    <t>ZB3U4942P1</t>
  </si>
  <si>
    <t>ZB3U4943P1</t>
  </si>
  <si>
    <t>ZB3U4945P1</t>
  </si>
  <si>
    <t>ZB3U4997P1</t>
  </si>
  <si>
    <t>ZB3U4998P1</t>
  </si>
  <si>
    <t>ZB3U526300</t>
  </si>
  <si>
    <t>ZC3U523900</t>
  </si>
  <si>
    <t>ZC3U526000</t>
  </si>
  <si>
    <t>ZC3U526100</t>
  </si>
  <si>
    <t>ZC3U526400</t>
  </si>
  <si>
    <t>ZC3U526500</t>
  </si>
  <si>
    <t>ZC3U526600</t>
  </si>
  <si>
    <t>ZC3U526900</t>
  </si>
  <si>
    <t>ZC3U527100</t>
  </si>
  <si>
    <t>ZC3U527200</t>
  </si>
  <si>
    <t>ZC3U527300</t>
  </si>
  <si>
    <t>ZC3U527400</t>
  </si>
  <si>
    <t>ZC4U5181P1</t>
  </si>
  <si>
    <t>ZC4U5182P1</t>
  </si>
  <si>
    <t>ZC4U5183P1</t>
  </si>
  <si>
    <t>ZC4U521900</t>
  </si>
  <si>
    <t>ZC4U5220P1</t>
  </si>
  <si>
    <t>ZC4U522100</t>
  </si>
  <si>
    <t>ZC4U522200</t>
  </si>
  <si>
    <t>ZC4U522300</t>
  </si>
  <si>
    <t>ZC4U526700</t>
  </si>
  <si>
    <t>ZC4U526800</t>
  </si>
  <si>
    <t>ZC4U527000</t>
  </si>
  <si>
    <t>ZC50REMBEVAZB0</t>
  </si>
  <si>
    <t>ZC50REMBEVAZBC</t>
  </si>
  <si>
    <t>ZC5U525900</t>
  </si>
  <si>
    <t>ZC80AHJ0000000</t>
  </si>
  <si>
    <t>ZC80APIM000000</t>
  </si>
  <si>
    <t>ZC80ASPC18V800</t>
  </si>
  <si>
    <t>ZC80BLAUZDA0GB</t>
  </si>
  <si>
    <t>ZC80GB00000000</t>
  </si>
  <si>
    <t>ZC80HIDR000000</t>
  </si>
  <si>
    <t>ZC80KEBULAS000</t>
  </si>
  <si>
    <t>ZC80P0REMIS000</t>
  </si>
  <si>
    <t>ZC8TS01800</t>
  </si>
  <si>
    <t>ZD10KEBULAS0HS</t>
  </si>
  <si>
    <t>ZD20REMAS0000C</t>
  </si>
  <si>
    <t>ZD40ALAGB0000S</t>
  </si>
  <si>
    <t>ZE40R0219D</t>
  </si>
  <si>
    <t>ZG10AP10000020</t>
  </si>
  <si>
    <t>ZG3TS02200</t>
  </si>
  <si>
    <t>ZH3U526200</t>
  </si>
  <si>
    <t>ZI20L2132D</t>
  </si>
  <si>
    <t>ZI20U5285D</t>
  </si>
  <si>
    <t>ZI2U525700</t>
  </si>
  <si>
    <t>ZI2U525800</t>
  </si>
  <si>
    <t>ZI2U528800</t>
  </si>
  <si>
    <t>ZK20L213500000</t>
  </si>
  <si>
    <t>ZK70G5249000M1</t>
  </si>
  <si>
    <t>ZK70U524600012</t>
  </si>
  <si>
    <t>ZKG03570000UP</t>
  </si>
  <si>
    <t>ZKG03570000US</t>
  </si>
  <si>
    <t>ZKG0G529200000</t>
  </si>
  <si>
    <t>ZKG0L213300000</t>
  </si>
  <si>
    <t>ZKG0L213400000</t>
  </si>
  <si>
    <t>ZKG0S342000008</t>
  </si>
  <si>
    <t>ZKG0S342000063</t>
  </si>
  <si>
    <t>ZKG0S352000GFA</t>
  </si>
  <si>
    <t>ZKG0S355000000</t>
  </si>
  <si>
    <t>ZKG0S356000000</t>
  </si>
  <si>
    <t>ZKG0S357002RSS</t>
  </si>
  <si>
    <t>ZKG0S357004RSS</t>
  </si>
  <si>
    <t>ZKG0S3570RSS01</t>
  </si>
  <si>
    <t>ZKG0S3570RSS02</t>
  </si>
  <si>
    <t>ZKG0S3570RSS03</t>
  </si>
  <si>
    <t>ZKG0S359000CP1</t>
  </si>
  <si>
    <t>ZKG0S359000CP2</t>
  </si>
  <si>
    <t>ZKG0S359000RC1</t>
  </si>
  <si>
    <t>ZKG0S359000RC2</t>
  </si>
  <si>
    <t>ZKG0S360000000</t>
  </si>
  <si>
    <t>ZKG0S363000000</t>
  </si>
  <si>
    <t>ZKG0S364000001</t>
  </si>
  <si>
    <t>ZKG0S364000002</t>
  </si>
  <si>
    <t>ZKG0S364000003</t>
  </si>
  <si>
    <t>ZKG0U524300000</t>
  </si>
  <si>
    <t>ZSNOLS432D2</t>
  </si>
  <si>
    <t>ZSNOLS434D</t>
  </si>
  <si>
    <t>ZSNOLS435D</t>
  </si>
  <si>
    <t>ZSNOLS436D</t>
  </si>
  <si>
    <t>ZSNOLS437D</t>
  </si>
  <si>
    <t>ZSNOLS438D</t>
  </si>
  <si>
    <t>ZSNOLS439D</t>
  </si>
  <si>
    <t>ZSNOLS440D</t>
  </si>
  <si>
    <t>ZT2U524700</t>
  </si>
  <si>
    <t>ZT2U524800</t>
  </si>
  <si>
    <t>SPP12_PAPILDOMI1</t>
  </si>
  <si>
    <t>SPP12 500/60 22.5 ET-50</t>
  </si>
  <si>
    <t>SPP12_500_GAMINTOJAI</t>
  </si>
  <si>
    <t>Viršborčiai 700</t>
  </si>
  <si>
    <t>Viršborčiai 800 tinkliniai</t>
  </si>
  <si>
    <t>Tentas nuo žemės</t>
  </si>
  <si>
    <t>Lipdukai universalūs + ALTAIR logo + Umega Agro logo (ant kėbulo)</t>
  </si>
  <si>
    <t>Lipdukai Lenkiški + Umega Agro logo (ant kėbulo)</t>
  </si>
  <si>
    <t>Lipdukai universalūs + Umega Agro logo (ant kėbulo)</t>
  </si>
  <si>
    <t>Lipdukai universalūs + Konekesko logo + Umega Agro logo (ant kėbulo)</t>
  </si>
  <si>
    <t>Lipdukai lietuviški + Konekesko logo + Umega Agro logo (ant kėbulo)</t>
  </si>
  <si>
    <t>Lipdukai universalūs +  Umega Agro logo (ant rėmo)</t>
  </si>
  <si>
    <t>Tempimo grąžulas Y formos</t>
  </si>
  <si>
    <t>Lipdukai lenkiški +  Umega Agro logo (ant rėmo)</t>
  </si>
  <si>
    <t>Lipdukai Lenkiški +  Umega Agro logo (ant rėmo)</t>
  </si>
  <si>
    <t>Lipdukai Lenkiški + Umega Agro logo (ant rėmo)</t>
  </si>
  <si>
    <t>Lipdukai universalūs + Umega Agro logo (ant rėmo)  + Umega Agro logo (ant kėbulo)</t>
  </si>
  <si>
    <t>Lipdukai universalūs + logo "Konekesko" + Umega Agro logo (ant kėbulo)</t>
  </si>
  <si>
    <t>Purvasaugių komplektas 500 ratams 1/4 galiniai</t>
  </si>
  <si>
    <t>Purvasaugiai 500 ratams 1/4 galiniai CINKUOTI</t>
  </si>
  <si>
    <t xml:space="preserve">Purvasaugių komplektas 500 ratams  1/4 </t>
  </si>
  <si>
    <t>ZC30PK500G1400 (2 vnt)</t>
  </si>
  <si>
    <t>ZP50PLATF00000 + ZP50B0RT000000 + ZP50RANK00000K + ZP50VAZ000408E (tikrint) + ZM0HC0ATR01350 + 23109200 (40 vnt)</t>
  </si>
  <si>
    <t>Pneumatiniai stabdžiai WABCO mech LSV</t>
  </si>
  <si>
    <t>GPP27L 710/50 26.5 ET-50</t>
  </si>
  <si>
    <t xml:space="preserve">ZC50SRAIGE0000 </t>
  </si>
  <si>
    <t>ZC10AHJ0000000 + ZU40ASPC16HVI0 + ZC10ASPCBHVIJ0</t>
  </si>
  <si>
    <t>ZC10AHJ0000000 + ZC30ASPC14KII0 + ZC30ASPC14KIIJ + ZU40ASPC16HVI0 + ZC10ASPCBHVIJ0</t>
  </si>
  <si>
    <t>ZC50HIDR000000 + ZC50AHJ0000000 + ZM0CIL60/930GB (2vnt) + ZM0NAT8D000000 (2vnt) + ZCM0STABZ00000 (2vnt) + ZU40ASPC16HVI0 + ZC10ASPCBHVIJ0</t>
  </si>
  <si>
    <t>ZC50HIDR000000 + ZC50AHJ0000000 + ZM0CIL60/930GB (2vnt) + ZM0NAT8D000000 (2vnt) + ZCM0STABZ00000 (2vnt) + ZC30ASPC16KII0 + ZC60ASPC1620KJ + ZU40ASPC16HVI0 +ZC10ASPCBHVIJ0</t>
  </si>
  <si>
    <t>ZC60HIDR0MEDZ0 + ZC60PAGR0HJ000 + ZM0CIL60/930GB (2vnt) + ZM60NAT7D00000 (2vnt) + ZCM0STABZ00000 (2vnt) + ZU40ASPC16HVI0 + ZC10ASPCBHVIJ0</t>
  </si>
  <si>
    <t>ZC60HIDR0MEDZ0 + ZC60PAGR0HJ000 + ZM0CIL60/930GB (2vnt) + ZM60NAT7D00000 (2vnt) + ZCM0STABZ00000 (2vnt) + ZC30ASPC16KII0 + ZC60ASPC1620KJ + ZU40ASPC16HVI0 + ZC10ASPCBHVIJ0</t>
  </si>
  <si>
    <t>ZE30AHJ0000000 + ZU40ASPC16HVI0 + ZC10ASPCBHVIJ0</t>
  </si>
  <si>
    <t>ZE30AHJ0000000 +  ZC30ASPC16KII0 + ZC60ASPC1620KJ + ZU40ASPC16HVI0 + ZC10ASPCBHVIJ0</t>
  </si>
  <si>
    <t>ZE40AHJ0000000 + ZE40STABZ00000 + ZU40ASPC16HVI0 + ZC10ASPCBHVIJ0</t>
  </si>
  <si>
    <t>ZE40AHJ0000000 + ZE40STABZ00000 + ZE40ASPE16KII0 + ZC60ASPC1620KJ + ZU40ASPC16HVI0 + ZC10ASPCBHVIJ0</t>
  </si>
  <si>
    <t>ZE50AHJ0000000 + ZU40ASPC16HVI0 + ZC10ASPCBHVIJ0</t>
  </si>
  <si>
    <t>ZE50AHJ0000000 + ZE40ASPE16KII0 + ZC60ASPC1620KJ + ZU40ASPC16HVI0 + ZC10ASPCBHVIJ0</t>
  </si>
  <si>
    <t>ZT30AHJ3000000 + ZM30KIHC4043S0 + ZU40ASPC16HVI0 + ZC10ASPCBHVIJ0</t>
  </si>
  <si>
    <t>ZT30AHJ3000000 + ZM30KIHC4043S0 + ZC30ASPC16KII0 + ZC60ASPC1620KJ + ZU40ASPC16HVI0 + ZC10ASPCBHVIJ0</t>
  </si>
  <si>
    <t>ZT30AHJ3000000 + ZU40ASPC16HVI0 + ZC10ASPCBHVIJ0</t>
  </si>
  <si>
    <t>ZT30AHJ3000000 + ZC30ASPC16KII0 + ZC60ASPC1620KJ + ZU40ASPC16HVI0 + ZC10ASPCBHVIJ0</t>
  </si>
  <si>
    <t>ZT50AHJ0000000 + ZU40ASPC16HVI0 + ZC10ASPCBHVIJ0</t>
  </si>
  <si>
    <t>ZT50AHJ0000000 + ZC30ASPC16KII0 + ZC60ASPC1620KJ + ZU40ASPC16HVI0 + ZC10ASPCBHVIJ0</t>
  </si>
  <si>
    <t>Pagrindo hidraulinės jungtys + dvigubi hidr. valdymo išvadai (grūdų perkrovimo sraigei)</t>
  </si>
  <si>
    <t>ConAagro grūdų iškrovimo sraigė + HJ dvigubos</t>
  </si>
  <si>
    <t xml:space="preserve">ZC70SRAIGE0000 </t>
  </si>
  <si>
    <t>Conagro grūdų iškrovimo sraigė (turi būti pasirinkta dvigubi HVI)</t>
  </si>
  <si>
    <t>Conagro grūdų iškrovimo sraigė (turi būti pasirinkti HVI)</t>
  </si>
  <si>
    <t xml:space="preserve">Vandens bakelis </t>
  </si>
  <si>
    <t>ZC80REMBEVAST0</t>
  </si>
  <si>
    <t>ZD20REMAS0000C + ZD20VAZ0UMEGA0 + ZD2MP0REMIS000 + ZD2MGB0RT00000 + ZD2MKEBULAS000 + 23109200 (40 vnt)</t>
  </si>
  <si>
    <t>ZD20REMAS00000 + ZD20VAZ0UMEGA0 + ZD2MP0REMIS000 + ZD2MGB0RT0BEH0 + ZD2MKEBULAS0HD + 23109200 (40 vnt)</t>
  </si>
  <si>
    <t>ZD20REMAS0000C + ZD20VAZ0UMEGA0 + ZD2MP0REMIS000 + ZD2MGB0RT0BEH0 + ZD2MKEBULAS0HD + 23109200 (40 vnt)</t>
  </si>
  <si>
    <t>REMAS ZN  BV + ZD20VAZ0BV0000 + ZD2MP0REMIS000 + ZD2MGB0RT0BEH0 + ZD2MKEBULAS0HD + 23109200 (40 vnt)</t>
  </si>
  <si>
    <t>Ištisiniai metaliniai purvasaugiai</t>
  </si>
  <si>
    <t>Purvasaugiai 700 1/4 prieky/gale</t>
  </si>
  <si>
    <t>ZM40PRV700K0G0 (2vnt)</t>
  </si>
  <si>
    <t>SPC18L_710_40_GAMINTOJAI</t>
  </si>
  <si>
    <t>SPC18L_RATAI2_ISMATAVIMAI</t>
  </si>
  <si>
    <t>SPC16M_RATAI2_ISMATAVIMAI</t>
  </si>
  <si>
    <t>710/40 22.5 ET-50</t>
  </si>
  <si>
    <t>6000</t>
  </si>
  <si>
    <t>Gaminio apkrova ratui</t>
  </si>
  <si>
    <t>SPC14BS</t>
  </si>
  <si>
    <t>Pagrindas BS, ašys 408E</t>
  </si>
  <si>
    <t>Pagrindas BS, su vair. ašimi 408E</t>
  </si>
  <si>
    <t>Pagrindas BS, CINKUOTAS rėmas, ašys 408E</t>
  </si>
  <si>
    <t>SPC16BS</t>
  </si>
  <si>
    <t>Pagrindas BS, CINKUOTU rėmu, ašys 408E</t>
  </si>
  <si>
    <t>SPC19BS</t>
  </si>
  <si>
    <t>Pagrindas BS, ašys 412S</t>
  </si>
  <si>
    <t>Pagrindas BS CINKUOTU rėmu, ašys 412S</t>
  </si>
  <si>
    <t>Pagrindas su vair. ašim</t>
  </si>
  <si>
    <t>Pagrindas BS, ašys 412E</t>
  </si>
  <si>
    <t>Pagrindas BS CINKUOTU rėmu, ašys 412E</t>
  </si>
  <si>
    <t>2018-11-19 istrintos pozicijos</t>
  </si>
  <si>
    <t xml:space="preserve">Pagrindas su vair.ašimi 408E </t>
  </si>
  <si>
    <t>Pagr. su nuosava hidrauline sistema + Kėbulo išvertimo išvadas</t>
  </si>
  <si>
    <t>Pagrindas BS, CINKUOTU rėmu su vair. ašimi 408E</t>
  </si>
  <si>
    <t>SPC14BS 425/65 22.5 ET0</t>
  </si>
  <si>
    <t>SPC14BS 550/45 22.5 ET0</t>
  </si>
  <si>
    <t>SPC14BS 500/45 22.5 ET0</t>
  </si>
  <si>
    <t>SPC14BS 500/60 22.5 ET0</t>
  </si>
  <si>
    <t>SPC14BS 560/45 22.5 ET0</t>
  </si>
  <si>
    <t>SPC14BS 600/50 22.5 ET0-50</t>
  </si>
  <si>
    <t>SPC16BS 600/50 22.5 ET-20</t>
  </si>
  <si>
    <t>SPC16BS 600/55 22.5 ET-20</t>
  </si>
  <si>
    <t>SPC16BS 600/50 22.5 ET-50 (tinka vairuojamai ašiai)</t>
  </si>
  <si>
    <t>SPC16BS 600/55 22.5 ET-50 (tinka vairuojamai ašiai)</t>
  </si>
  <si>
    <t>SPC16BS 600/55 26.5 ET-50</t>
  </si>
  <si>
    <t>SPC16BS 650/55 26.5 ET100</t>
  </si>
  <si>
    <t>SPC16BS 710/50 26.5 ET-100</t>
  </si>
  <si>
    <t>SPC19BS 560/45 22.5 ET0</t>
  </si>
  <si>
    <t>SPC19BS 600/50 26.5 ET-50</t>
  </si>
  <si>
    <t>SPC19BS 600/55 22.5 ET-20</t>
  </si>
  <si>
    <t>SPC19BS 600/55 26.5 ET-50</t>
  </si>
  <si>
    <t>SPC19BS 700/50 22.5 ET-100</t>
  </si>
  <si>
    <t>SPC19BS 710/50 26.5 ET-100</t>
  </si>
  <si>
    <t>6300 : 172 A8</t>
  </si>
  <si>
    <t>560/60 22.5 ET-50</t>
  </si>
  <si>
    <t xml:space="preserve">BKT FL 630 ULTRA </t>
  </si>
  <si>
    <t>SPC16_560_60_GAMINTOJAI</t>
  </si>
  <si>
    <t>SPC16BS 560/60 22.5 ET-50</t>
  </si>
  <si>
    <t>ZT10ASPT35T000 + ZT10VAZ0UMEGA0 + 23109300 (12 vnt)</t>
  </si>
  <si>
    <t>ZT20ASPT5TCFBK + ZT20VAZ0UMEGA0 + 23109401 (12vnt)</t>
  </si>
  <si>
    <t>ZS40ASPS14PL00 + ZS40ADR0VAZ000 + ZS40ASPS140IPL + 23109401 (36vnt)</t>
  </si>
  <si>
    <t>Priekinė kilpa UMEGA D-50 (plokštelė 160x160)</t>
  </si>
  <si>
    <t>ZP50APS2KWMLSV</t>
  </si>
  <si>
    <t>Pagrindas, ašys 306E, Umega Agro bortai</t>
  </si>
  <si>
    <t>ZC1L213900</t>
  </si>
  <si>
    <t>ZC2U531700</t>
  </si>
  <si>
    <t>ZC2U531800</t>
  </si>
  <si>
    <t>ZC30R0213D</t>
  </si>
  <si>
    <t>ZC3U530200</t>
  </si>
  <si>
    <t>ZC3U531900</t>
  </si>
  <si>
    <t>ZC3U532000</t>
  </si>
  <si>
    <t>ZC3U532100</t>
  </si>
  <si>
    <t>ZC3U532200</t>
  </si>
  <si>
    <t>ZC40R0223D</t>
  </si>
  <si>
    <t>ZC4U534100</t>
  </si>
  <si>
    <t>ZC50U5241D</t>
  </si>
  <si>
    <t>ZC5TS02300</t>
  </si>
  <si>
    <t>ZC60KAIST0B35</t>
  </si>
  <si>
    <t>ZC80ADR1KE2153</t>
  </si>
  <si>
    <t>ZC80ATENT0UK00</t>
  </si>
  <si>
    <t>ZD1U529400</t>
  </si>
  <si>
    <t>ZD1U529500</t>
  </si>
  <si>
    <t>ZD1U529600</t>
  </si>
  <si>
    <t>ZD20R0217D</t>
  </si>
  <si>
    <t>ZD2U529300</t>
  </si>
  <si>
    <t>ZD2U529800</t>
  </si>
  <si>
    <t>ZE3U530300</t>
  </si>
  <si>
    <t>ZG1U531100</t>
  </si>
  <si>
    <t>ZG1U531200</t>
  </si>
  <si>
    <t>ZG1U533900</t>
  </si>
  <si>
    <t>ZG1U534000</t>
  </si>
  <si>
    <t>ZI20R0215D</t>
  </si>
  <si>
    <t>ZI20R0225D</t>
  </si>
  <si>
    <t>ZKG0G525500000</t>
  </si>
  <si>
    <t>ZKG0L214100000</t>
  </si>
  <si>
    <t>ZKG0S322P10440</t>
  </si>
  <si>
    <t>ZKG0S322P1D440</t>
  </si>
  <si>
    <t>ZKG0S359000001</t>
  </si>
  <si>
    <t>ZKG0S359000002</t>
  </si>
  <si>
    <t>ZKG0S359000003</t>
  </si>
  <si>
    <t>ZKG0S359000004</t>
  </si>
  <si>
    <t>ZKG0S359000005</t>
  </si>
  <si>
    <t>ZKG0S359000006</t>
  </si>
  <si>
    <t>ZKG0S36100ST20</t>
  </si>
  <si>
    <t>ZKG0S362000000</t>
  </si>
  <si>
    <t>ZKG0S365000000</t>
  </si>
  <si>
    <t>ZKG0S366000006</t>
  </si>
  <si>
    <t>ZKG0S366000030</t>
  </si>
  <si>
    <t>ZKG0S36800780C</t>
  </si>
  <si>
    <t>ZKG0S36800786D</t>
  </si>
  <si>
    <t>ZKG0S368008510</t>
  </si>
  <si>
    <t>ZKG0S369000001</t>
  </si>
  <si>
    <t>ZKG0S369000002</t>
  </si>
  <si>
    <t>ZKG0S369000003</t>
  </si>
  <si>
    <t>ZKG0S369000004</t>
  </si>
  <si>
    <t>ZKG0S369000005</t>
  </si>
  <si>
    <t>ZKG0S369000006</t>
  </si>
  <si>
    <t>ZKG0S369000007</t>
  </si>
  <si>
    <t>ZKG0S371004RSS</t>
  </si>
  <si>
    <t>ZKG0S373000001</t>
  </si>
  <si>
    <t>ZKG0S374000000</t>
  </si>
  <si>
    <t>ZKG0S375000001</t>
  </si>
  <si>
    <t>ZKG0S378000000</t>
  </si>
  <si>
    <t>ZKG0S384000000</t>
  </si>
  <si>
    <t>ZM10R0224D</t>
  </si>
  <si>
    <t>ZP4U530900</t>
  </si>
  <si>
    <t>ZP4U531000</t>
  </si>
  <si>
    <t>ZSNOLS441D</t>
  </si>
  <si>
    <t>ZSNOLS442D</t>
  </si>
  <si>
    <t>ZSNOLS443D</t>
  </si>
  <si>
    <t>ZSNOLS444D</t>
  </si>
  <si>
    <t>ZSNOLS445D</t>
  </si>
  <si>
    <t>ZSNOLS447D</t>
  </si>
  <si>
    <t>ZW3L213700</t>
  </si>
  <si>
    <t>ZW4U530800</t>
  </si>
  <si>
    <t>ZT20ASPT5TUB00 + ZT20VAZ0UMEGA0 + 23109401 (12vnt)</t>
  </si>
  <si>
    <t>ZT20ASPT5TUB00</t>
  </si>
  <si>
    <t>ZD20REMAS00PBV + ZD20VAZ0BV0000 + ZD2MP0REMIS000 + ZD2MGB0RT0BEH0 + ZD2MKEBULAS0HD + 23109200 (40 vnt)</t>
  </si>
  <si>
    <r>
      <t xml:space="preserve">REMAS ZN  BV + </t>
    </r>
    <r>
      <rPr>
        <sz val="11"/>
        <color rgb="FFFF0000"/>
        <rFont val="Times New Roman"/>
        <family val="1"/>
        <charset val="186"/>
      </rPr>
      <t>ZD20VAZ0BV0ATN</t>
    </r>
    <r>
      <rPr>
        <sz val="11"/>
        <color indexed="8"/>
        <rFont val="Times New Roman"/>
        <family val="1"/>
        <charset val="186"/>
      </rPr>
      <t xml:space="preserve"> + ZD2MP0REMIS000 + ZD2MGB0RT0BEH0 + ZD2MKEBULAS0HD + 23109200 (40 vnt)</t>
    </r>
  </si>
  <si>
    <r>
      <rPr>
        <sz val="11"/>
        <rFont val="Times New Roman"/>
        <family val="1"/>
        <charset val="186"/>
      </rPr>
      <t>ZD20REMAS00PBV</t>
    </r>
    <r>
      <rPr>
        <sz val="11"/>
        <color indexed="8"/>
        <rFont val="Times New Roman"/>
        <family val="1"/>
        <charset val="186"/>
      </rPr>
      <t xml:space="preserve"> + </t>
    </r>
    <r>
      <rPr>
        <sz val="11"/>
        <color rgb="FFFF0000"/>
        <rFont val="Times New Roman"/>
        <family val="1"/>
        <charset val="186"/>
      </rPr>
      <t>ZD20VAZ0BV0ATN</t>
    </r>
    <r>
      <rPr>
        <sz val="11"/>
        <color indexed="8"/>
        <rFont val="Times New Roman"/>
        <family val="1"/>
        <charset val="186"/>
      </rPr>
      <t xml:space="preserve"> + ZD2MP0REMIS000 + ZD2MGB0RT0BEH0 + ZD2MKEBULAS0HD + 23109200 (40 vnt)</t>
    </r>
  </si>
  <si>
    <t>ZC10ASPC10PL00 + ZT30VAZ0ADR000 + 23109200 (40 vnt) + ZC30AGUIRS0000</t>
  </si>
  <si>
    <t>ZABC1214REMAS0 + ZM1VAZKC2135H1 + ZC20KEBULAS000 + 23109200 (40 vnt) + ZC30AGUIRS0000</t>
  </si>
  <si>
    <t>ZABC1214REMAS0 + ZM1VAZKC2135H2 + ZC20KEBULAS000 + 23109200 (40 vnt) + ZC30AGUIRS0000</t>
  </si>
  <si>
    <t>ZC70ASPC30PL00 + ZC70ADR0KE3153 + 23109200 (60 vnt) + ZC30AGUIRS0000</t>
  </si>
  <si>
    <t>ZC70ASPC30PL0H + ZC70ADR0KE3153 + 23109200 (60 vnt) + ZC30AGUIRS0000</t>
  </si>
  <si>
    <t>ZT50ASPT14PLR0 + ZM1VAZKC2135H1 + ZE30ASPE14K000 + 23109200 (40 vnt) + ZC30AGUIRS0000</t>
  </si>
  <si>
    <t>ZE30REM0PL0VA0 + ZM1VAZKC2135H2 + ZE30ASPE14K000 + ZE40AHJ0VA00 + 23109200 (40 vnt) + ZC30AGUIRS0000</t>
  </si>
  <si>
    <t>ZE40APLRNA0000 + ZE40ASPE16K000 + ZCM20GB0000000 + ZEM40BLAUZD0GB (2vnt) + 23109200 (40 vnt) + ZC30AGUIRS0000</t>
  </si>
  <si>
    <t>ZE40APLRVA0000 + ZE40VAZ0UMEGA0 + ZE40ASPE16K000 +ZCM20GB0000000 + ZEM40BLAUZD0GB (2vnt) + ZE40AHJ0VA00 + 23109200 (40 vnt) + ZC30AGUIRS0000</t>
  </si>
  <si>
    <t>ZE50ASPE19PLR0 + ZE50ADR0KW2180 + ZE50ASPE19K000 + 23109200 (40 vnt) + ZC30AGUIRS0000</t>
  </si>
  <si>
    <t>P7</t>
  </si>
  <si>
    <t>SPP10P</t>
  </si>
  <si>
    <t>ZC30VAZ0PAAUK0</t>
  </si>
  <si>
    <t>SPB14_VAZ_PAAUK</t>
  </si>
  <si>
    <r>
      <t xml:space="preserve">Važiuoklės paaukštinimas </t>
    </r>
    <r>
      <rPr>
        <sz val="8"/>
        <color theme="0"/>
        <rFont val="Times New Roman"/>
        <family val="1"/>
        <charset val="186"/>
      </rPr>
      <t>14</t>
    </r>
  </si>
  <si>
    <t>SPB14_560_60_GAMINTOJAI</t>
  </si>
  <si>
    <t>SPB14 560/60 22.5 ET-50</t>
  </si>
  <si>
    <t>6800 : 164 D</t>
  </si>
  <si>
    <t>SPP10P_PAGRINDAS</t>
  </si>
  <si>
    <t>SPP10P_GRAZULAS</t>
  </si>
  <si>
    <t>SPP10P_BAMPERIAI</t>
  </si>
  <si>
    <t>SPP10P_HIDRAULIKA</t>
  </si>
  <si>
    <t>SPP10P_STABDZIAI</t>
  </si>
  <si>
    <t>SPP10P_STABDZIU_ISVADAI</t>
  </si>
  <si>
    <t>SPP10P_ATRAMINE_KOJA</t>
  </si>
  <si>
    <t>SPP10P_PRIEKINE_TEMPIMO_KILPA</t>
  </si>
  <si>
    <t>SPP10P_STOVEJIMO_STABDIS</t>
  </si>
  <si>
    <t>SPP10P_VIRSBORCIAI</t>
  </si>
  <si>
    <t>SPP10P_TENTAS_AIKSTELE</t>
  </si>
  <si>
    <t>SPP10P_APSVIETIMAS</t>
  </si>
  <si>
    <t>SPP10P_GALINE_TEMPIMO_KILPA</t>
  </si>
  <si>
    <t>SPP10P_LIPDUKAI</t>
  </si>
  <si>
    <t>SPP10P_PURVASAUGIAI</t>
  </si>
  <si>
    <t>SPP10P_PAPILDOMI</t>
  </si>
  <si>
    <t>Pagrindas (600+500)</t>
  </si>
  <si>
    <t>Nenaudojami</t>
  </si>
  <si>
    <t>SPP12P</t>
  </si>
  <si>
    <t>P8</t>
  </si>
  <si>
    <t>SPP12P_PAGRINDAS</t>
  </si>
  <si>
    <t>SPP12P_GRAZULAS</t>
  </si>
  <si>
    <t>SPP12P_BAMPERIAI</t>
  </si>
  <si>
    <t>SPP12P_HIDRAULIKA</t>
  </si>
  <si>
    <t>SPP12P_STABDZIAI</t>
  </si>
  <si>
    <t>SPP12P_STABDZIU_ISVADAI</t>
  </si>
  <si>
    <t>SPP12P_ATRAMINE_KOJA</t>
  </si>
  <si>
    <t>SPP12P_PRIEKINE_TEMPIMO_KILPA</t>
  </si>
  <si>
    <t>SPP12P_STOVEJIMO_STABDIS</t>
  </si>
  <si>
    <t>SPP12P_VIRSBORCIAI</t>
  </si>
  <si>
    <t>SPP12P_TENTAS_AIKSTELE</t>
  </si>
  <si>
    <t>SPP12P_APSVIETIMAS</t>
  </si>
  <si>
    <t>SPP12P_GALINE_TEMPIMO_KILPA</t>
  </si>
  <si>
    <t>SPP12P_LIPDUKAI</t>
  </si>
  <si>
    <t>SPP12P_PURVASAUGIAI</t>
  </si>
  <si>
    <t>SPP12P_PAPILDOMI</t>
  </si>
  <si>
    <t>5 SPC30 Lipdukai Daniški + MItip logo (prisukamas) + AXIMA</t>
  </si>
  <si>
    <t>ZM20ASPCLMI000 + ZM0L0G0MITIP00 + 000073094400 (2vnt.)</t>
  </si>
  <si>
    <t>ZC30ASPC14V300 (ar tikrai)</t>
  </si>
  <si>
    <t>ZB3U535100</t>
  </si>
  <si>
    <t>ZC20L2144D</t>
  </si>
  <si>
    <t>ZC20R0227D</t>
  </si>
  <si>
    <t>ZC3U532300</t>
  </si>
  <si>
    <t>ZC40KAIST0G500</t>
  </si>
  <si>
    <t>ZC40KAISTISM6</t>
  </si>
  <si>
    <t>ZC70APKABAM200</t>
  </si>
  <si>
    <t>ZC8U533300</t>
  </si>
  <si>
    <t>ZD20VAZ0BV0ATN</t>
  </si>
  <si>
    <t>ZE5U530400</t>
  </si>
  <si>
    <t>ZG10APLAKTUKAS</t>
  </si>
  <si>
    <t>ZH3U535200</t>
  </si>
  <si>
    <t>ZI20APIM000000</t>
  </si>
  <si>
    <t>ZI20CIL0IST00R</t>
  </si>
  <si>
    <t>ZI2U533300</t>
  </si>
  <si>
    <t>ZK20L214300000</t>
  </si>
  <si>
    <t>ZKG0G533700001</t>
  </si>
  <si>
    <t>ZKG0G533700002</t>
  </si>
  <si>
    <t>ZKG0L214200000</t>
  </si>
  <si>
    <t>ZKG0S361000000</t>
  </si>
  <si>
    <t>ZKG0S372000000</t>
  </si>
  <si>
    <t>ZKG0S373000002</t>
  </si>
  <si>
    <t>ZKG0S375000000</t>
  </si>
  <si>
    <t>ZKG0S375000002</t>
  </si>
  <si>
    <t>ZKG0S375000003</t>
  </si>
  <si>
    <t>ZKG0S375000004</t>
  </si>
  <si>
    <t>ZKG0S375000005</t>
  </si>
  <si>
    <t>ZKG0S375000006</t>
  </si>
  <si>
    <t>ZKG0S375000007</t>
  </si>
  <si>
    <t>ZKG0S375000008</t>
  </si>
  <si>
    <t>ZKG0S375000009</t>
  </si>
  <si>
    <t>ZKG0S375000010</t>
  </si>
  <si>
    <t>ZKG0S375000011</t>
  </si>
  <si>
    <t>ZKG0S375000012</t>
  </si>
  <si>
    <t>ZKG0S375000013</t>
  </si>
  <si>
    <t>ZKG0S375000014</t>
  </si>
  <si>
    <t>ZKG0S375000015</t>
  </si>
  <si>
    <t>ZKG0S375000016</t>
  </si>
  <si>
    <t>ZKG0S375000017</t>
  </si>
  <si>
    <t>ZKG0S375000018</t>
  </si>
  <si>
    <t>ZKG0S375000019</t>
  </si>
  <si>
    <t>ZKG0S375000020</t>
  </si>
  <si>
    <t>ZKG0S375000021</t>
  </si>
  <si>
    <t>ZKG0S375000022</t>
  </si>
  <si>
    <t>ZKG0S375000023</t>
  </si>
  <si>
    <t>ZKG0S375000024</t>
  </si>
  <si>
    <t>ZKG0S375000025</t>
  </si>
  <si>
    <t>ZKG0S375000026</t>
  </si>
  <si>
    <t>ZKG0S375000027</t>
  </si>
  <si>
    <t>ZKG0S377000082</t>
  </si>
  <si>
    <t>ZKG0S379000665</t>
  </si>
  <si>
    <t>ZKG0S379000812</t>
  </si>
  <si>
    <t>ZKG0S379000F7A</t>
  </si>
  <si>
    <t>ZKG0S3810000UP</t>
  </si>
  <si>
    <t>ZKG0S3810000US</t>
  </si>
  <si>
    <t>ZKG0S381004RSS</t>
  </si>
  <si>
    <t>ZKG0S382000000</t>
  </si>
  <si>
    <t>ZKG0S382000001</t>
  </si>
  <si>
    <t>ZKG0S383000000</t>
  </si>
  <si>
    <t>ZKG0S388000000</t>
  </si>
  <si>
    <t>ZKG0S3880RSS01</t>
  </si>
  <si>
    <t>ZKG0S3880RSS02</t>
  </si>
  <si>
    <t>ZKG0S3890000CA</t>
  </si>
  <si>
    <t>ZKG0S3890000HT</t>
  </si>
  <si>
    <t>ZKG0S39000054C</t>
  </si>
  <si>
    <t>ZKG0S39000072C</t>
  </si>
  <si>
    <t>ZM10U5348D</t>
  </si>
  <si>
    <t>ZM10U5350PD</t>
  </si>
  <si>
    <t>ZM10U5350RD</t>
  </si>
  <si>
    <t>ZSNOLS448D</t>
  </si>
  <si>
    <t>Purvasaugių komplektas 600 ratams 1/4 galiniai</t>
  </si>
  <si>
    <t>SPD17</t>
  </si>
  <si>
    <t>SPC20BS</t>
  </si>
  <si>
    <r>
      <t xml:space="preserve">Pagrindas </t>
    </r>
    <r>
      <rPr>
        <sz val="11"/>
        <color rgb="FFFF0000"/>
        <rFont val="Times New Roman"/>
        <family val="1"/>
        <charset val="186"/>
      </rPr>
      <t>BS,</t>
    </r>
    <r>
      <rPr>
        <sz val="11"/>
        <color indexed="8"/>
        <rFont val="Times New Roman"/>
        <family val="1"/>
        <charset val="186"/>
      </rPr>
      <t xml:space="preserve"> ašys 412S</t>
    </r>
  </si>
  <si>
    <r>
      <t xml:space="preserve">Pagrindas </t>
    </r>
    <r>
      <rPr>
        <sz val="11"/>
        <color rgb="FFFF0000"/>
        <rFont val="Times New Roman"/>
        <family val="1"/>
        <charset val="186"/>
      </rPr>
      <t>BS,</t>
    </r>
    <r>
      <rPr>
        <sz val="11"/>
        <color indexed="8"/>
        <rFont val="Times New Roman"/>
        <family val="1"/>
        <charset val="186"/>
      </rPr>
      <t xml:space="preserve"> su vairuojama GALINE ašimi </t>
    </r>
  </si>
  <si>
    <t>SPC20BS 700/50 22.5 ET-100</t>
  </si>
  <si>
    <t>SPC20BS 600/55 26.5 ET-50</t>
  </si>
  <si>
    <t>SPC20BS 710/50 26.5 ET-100</t>
  </si>
  <si>
    <t>SPC20BS 650/55 26.5 ET100</t>
  </si>
  <si>
    <t>SPC20BS 600/55 22.5 ET-20</t>
  </si>
  <si>
    <t>SPC20BS 600/50 22.5 ET-50</t>
  </si>
  <si>
    <t>SPC20BS 600/50 22.5 ET-20</t>
  </si>
  <si>
    <t>SPC20BS 560/45 22.5 ET0</t>
  </si>
  <si>
    <t>SPD17 600/50 22.5 ET-20</t>
  </si>
  <si>
    <t>ZC80HIDR000000 + ZC80AHJ0000000 + ZM0NAU8D000000 (2vnt) + ZC80CI60/880GB (2vnt) + ZCM0STABZ00000 (2 vnt)</t>
  </si>
  <si>
    <t>Grąžulo atrama (bulvė)</t>
  </si>
  <si>
    <t xml:space="preserve">Ištisiniai metaliniai purvasaugiai </t>
  </si>
  <si>
    <t>Ištisiniai metaliniai purvasaugiai + 700 1/4 prieky/gale</t>
  </si>
  <si>
    <t>ZI20APIM000000 + ZI20PRV700K00</t>
  </si>
  <si>
    <t>5 SPE14 Lipdukai Daniški + MItip logo (prisukamas) + AXIMA</t>
  </si>
  <si>
    <t>ZI20LIPDUK00DK + ZM0L0G0MITIP00 + 000073094400 (2vnt.)</t>
  </si>
  <si>
    <t>SPC12 500/60 22.5 ET0</t>
  </si>
  <si>
    <t>SPC12_500_60_GAMINTOJAI</t>
  </si>
  <si>
    <t xml:space="preserve">Viršborčiai 400 </t>
  </si>
  <si>
    <t>SPB12_VAZ_PAAUK</t>
  </si>
  <si>
    <t>SPC14_VAZ_PAAUK</t>
  </si>
  <si>
    <t>SPD12_VAZ_PAAUK</t>
  </si>
  <si>
    <t>SPC12_VAZ_PAAUK</t>
  </si>
  <si>
    <t>9 SPC16BS Gale apvalūs LED + pilnas LED (N. Danija) + Darbiniai ž. + Papild. gal. borto + atšvaitai</t>
  </si>
  <si>
    <t>ZI20AZIBLEDNAP + ZG10APAS0N0000 + ZC40PAPA0GB0RT + ZC40ATSV0JU0ST</t>
  </si>
  <si>
    <t>Žibintai pilnas LED,  gale apvalūs (N. Danija) + Darbiniai ž. + Papild. gal. borto + atšvaitai</t>
  </si>
  <si>
    <t>Važiuoklės amortizatoriai</t>
  </si>
  <si>
    <t>PI20_V_KRAT_SIENA_SPEC</t>
  </si>
  <si>
    <t>PI42</t>
  </si>
  <si>
    <t>PI20</t>
  </si>
  <si>
    <t>PI20 600/55 26.5 ET-50</t>
  </si>
  <si>
    <t>PI20 700/50 26.5 ET-100</t>
  </si>
  <si>
    <t>PI20 710/50 26.5 ET-100</t>
  </si>
  <si>
    <t>Grąžulas amortizuojamas prailgintas +20 cm ZN</t>
  </si>
  <si>
    <t xml:space="preserve">Grąžulas amortizuojamas prailgintas +20 cm </t>
  </si>
  <si>
    <t>ZC80ASPC18GPL0</t>
  </si>
  <si>
    <t>Pagrindas, ašys 412E, CINKUOTAS rėmas</t>
  </si>
  <si>
    <t>Lipdukai universalūs + Umega Agro logo (ant rėmo)</t>
  </si>
  <si>
    <t>650/55 26.5 ET-50</t>
  </si>
  <si>
    <t>SPC18L_600_55_GAMINTOJAI</t>
  </si>
  <si>
    <t>SPC18L_650_55_GAMINTOJAI</t>
  </si>
  <si>
    <t>I3</t>
  </si>
  <si>
    <t>Hidraulinis grąžulas</t>
  </si>
  <si>
    <t>ZI20AGPL000000</t>
  </si>
  <si>
    <t>ZI20AGPL00000C</t>
  </si>
  <si>
    <t>Pagrindas B tipo CINKUOTAS rėmas, ašys 408E</t>
  </si>
  <si>
    <t>224902700</t>
  </si>
  <si>
    <t>Pagrindas BS, su vair. ašimi 412E</t>
  </si>
  <si>
    <t>ZI20AGHV000000</t>
  </si>
  <si>
    <t>224902901</t>
  </si>
  <si>
    <t>SPC18L_710_50_GAMINTOJAI</t>
  </si>
  <si>
    <t>SPC18L</t>
  </si>
  <si>
    <t>SPC18L 710/40 22.5 ET-50</t>
  </si>
  <si>
    <t>SPC18L 710/50 26.5 ET-50</t>
  </si>
  <si>
    <t>SPC18L 600/55 26.5 ET-50</t>
  </si>
  <si>
    <t>SPC18L 650/55 26.5 ET-50</t>
  </si>
  <si>
    <t>Visų pusių LED apšvietimas (Estija) + Darbiniai žib.</t>
  </si>
  <si>
    <t>ZC40A2IBLED100 + ZC40PAPA00GALE</t>
  </si>
  <si>
    <t>ZI20AMORT00000</t>
  </si>
  <si>
    <t>ZP70ATTU000000</t>
  </si>
  <si>
    <t>ZP70ABAMP0PRIS</t>
  </si>
  <si>
    <t>ZP70AHJ0000000</t>
  </si>
  <si>
    <t>ZP70AHJ0000000 +  ZP30AKII000000 + ZP30AKIH000000</t>
  </si>
  <si>
    <t>25302900 (2vnt.) + 20805200 (2vnt.)</t>
  </si>
  <si>
    <t>ZC10RST0SUK000 + 25302900 (2vnt.) + 20805200 (2vnt.)</t>
  </si>
  <si>
    <t>ZP70AT0ACV0000 + ZE40AA00000000</t>
  </si>
  <si>
    <t>ZP70ALATAKAS0D</t>
  </si>
  <si>
    <t>ZP70ALATAKAS0C</t>
  </si>
  <si>
    <t>Tempimo trikampis UMEGA D40</t>
  </si>
  <si>
    <t>P9</t>
  </si>
  <si>
    <t>SPP14P</t>
  </si>
  <si>
    <t>P0</t>
  </si>
  <si>
    <t>SPP16P</t>
  </si>
  <si>
    <t xml:space="preserve">Bamperis galinis atlenkiamas prisukamas </t>
  </si>
  <si>
    <t>ZP70APS2KWMLSV</t>
  </si>
  <si>
    <t>0 SPP10P Be stabdžių išvadų</t>
  </si>
  <si>
    <t>2 SPP10P Stabdžių išvadai dviejų kontūrų</t>
  </si>
  <si>
    <t>3 SPP10P Stabdžių išvadai dviejų kontūrų</t>
  </si>
  <si>
    <t>4 SPP10P Stabdžių išvadai dviejų kontūrų</t>
  </si>
  <si>
    <t>NORMA</t>
  </si>
  <si>
    <t>NAUJA NORMA</t>
  </si>
  <si>
    <t>SPP14P_PAGRINDAS</t>
  </si>
  <si>
    <t>SPP16P_PAGRINDAS</t>
  </si>
  <si>
    <t>Pagrindas (600+600)</t>
  </si>
  <si>
    <t>SPP14P_GRAZULAS</t>
  </si>
  <si>
    <t>SPP16P_PAPILDOMI</t>
  </si>
  <si>
    <t>SPP16P_GRAZULAS</t>
  </si>
  <si>
    <t>SPP14P_BAMPERIAI</t>
  </si>
  <si>
    <t>SPP16P_BAMPERIAI</t>
  </si>
  <si>
    <t>SPP14P_HIDRAULIKA</t>
  </si>
  <si>
    <t>SPP16P_HIDRAULIKA</t>
  </si>
  <si>
    <t>SPP14P_STABDZIAI</t>
  </si>
  <si>
    <t>SPP16P_STABDZIAI</t>
  </si>
  <si>
    <t>SPP14P_STABDZIU_ISVADAI</t>
  </si>
  <si>
    <t>SPP16P_STABDZIU_ISVADAI</t>
  </si>
  <si>
    <t>SPP14P_ATRAMINE_KOJA</t>
  </si>
  <si>
    <t>SPP16P_ATRAMINE_KOJA</t>
  </si>
  <si>
    <t>SPP14P_PRIEKINE_TEMPIMO_KILPA</t>
  </si>
  <si>
    <t>SPP16P_PRIEKINE_TEMPIMO_KILPA</t>
  </si>
  <si>
    <t>SPP14P_STOVEJIMO_STABDIS</t>
  </si>
  <si>
    <t>SPP16P_STOVEJIMO_STABDIS</t>
  </si>
  <si>
    <t>SPP14P_VIRSBORCIAI</t>
  </si>
  <si>
    <t>SPP16P_VIRSBORCIAI</t>
  </si>
  <si>
    <t>SPP14P_TENTAS_AIKSTELE</t>
  </si>
  <si>
    <t>SPP16P_TENTAS_AIKSTELE</t>
  </si>
  <si>
    <t>SPP14P_APSVIETIMAS</t>
  </si>
  <si>
    <t>SPP16P_APSVIETIMAS</t>
  </si>
  <si>
    <t>SPP14P_GALINE_TEMPIMO_KILPA</t>
  </si>
  <si>
    <t>SPP16P_GALINE_TEMPIMO_KILPA</t>
  </si>
  <si>
    <t>SPP14P_LIPDUKAI</t>
  </si>
  <si>
    <t>SPP16P_LIPDUKAI</t>
  </si>
  <si>
    <t>SPP14P_PURVASAUGIAI</t>
  </si>
  <si>
    <t>SPP16P_PURVASAUGIAI</t>
  </si>
  <si>
    <t>SPP14P_PAPILDOMI</t>
  </si>
  <si>
    <t>PVC rankovė D305mm - 1,2 m</t>
  </si>
  <si>
    <t>Automatinis sukabintuvas Orlandi</t>
  </si>
  <si>
    <t xml:space="preserve">Tentas  (su atlenk. centriniu vamzdžiu, smailėjantis) ir aikštelė </t>
  </si>
  <si>
    <t xml:space="preserve">Purvasaugių komplektas 385/425 visiems ratams 1/4 ir 1/4 </t>
  </si>
  <si>
    <t xml:space="preserve">Purvasaugių komplektas 385/425 galiniams ratams 1/4  </t>
  </si>
  <si>
    <t>SPP10P_RATAI2_ISMATAVIMAI</t>
  </si>
  <si>
    <t>SPP12P_RATAI2_ISMATAVIMAI</t>
  </si>
  <si>
    <t>SPP14P_RATAI2_ISMATAVIMAI</t>
  </si>
  <si>
    <t>SPP16P_RATAI2_ISMATAVIMAI</t>
  </si>
  <si>
    <t>ZP70APS2KWALSV</t>
  </si>
  <si>
    <t>ZP70APS2KWALSV + ZM0PR0SLV0ZT0W</t>
  </si>
  <si>
    <t>ZE50V300U00000</t>
  </si>
  <si>
    <t>ZE50V800P00000 (neperžiūrėta)</t>
  </si>
  <si>
    <t>ZE50V600P00000 (neperžiūrėta)</t>
  </si>
  <si>
    <t xml:space="preserve">ZP50AZEN000000 </t>
  </si>
  <si>
    <t>ZP70AREMAS0000</t>
  </si>
  <si>
    <t>ZP70ADR0KC1000</t>
  </si>
  <si>
    <t>ZP70APLATF0000</t>
  </si>
  <si>
    <t>ZP70AB0RTAI01A</t>
  </si>
  <si>
    <t>ZP70AT0ACV0000</t>
  </si>
  <si>
    <t>ADK0KIT0031400</t>
  </si>
  <si>
    <t>Z00RMONTAVIMAS</t>
  </si>
  <si>
    <t>ZB3U540100</t>
  </si>
  <si>
    <t>ZC2L214900</t>
  </si>
  <si>
    <t>ZC2L215000</t>
  </si>
  <si>
    <t>ZC3U532400</t>
  </si>
  <si>
    <t>ZC3U536100</t>
  </si>
  <si>
    <t>ZC3U538600</t>
  </si>
  <si>
    <t>ZC3U538700</t>
  </si>
  <si>
    <t>ZC3U540200</t>
  </si>
  <si>
    <t>ZC40R0229D</t>
  </si>
  <si>
    <t>ZC40U5421D</t>
  </si>
  <si>
    <t>ZC40U5422D</t>
  </si>
  <si>
    <t>ZC4L215100</t>
  </si>
  <si>
    <t>ZC4L215200</t>
  </si>
  <si>
    <t>ZC4U530000</t>
  </si>
  <si>
    <t>ZC4U532500</t>
  </si>
  <si>
    <t>ZC4U538200</t>
  </si>
  <si>
    <t>ZC4U538300</t>
  </si>
  <si>
    <t>ZC4U539200</t>
  </si>
  <si>
    <t>ZC4U539300</t>
  </si>
  <si>
    <t>ZC4U539600</t>
  </si>
  <si>
    <t>ZC4U539700</t>
  </si>
  <si>
    <t>ZC4U541400</t>
  </si>
  <si>
    <t>ZC60BRONZ0IV00</t>
  </si>
  <si>
    <t>ZC8U5307P1</t>
  </si>
  <si>
    <t>ZD1U538100</t>
  </si>
  <si>
    <t>ZD2U536000</t>
  </si>
  <si>
    <t>ZD2U537900</t>
  </si>
  <si>
    <t>ZD2U538000</t>
  </si>
  <si>
    <t>ZE5U5343P1</t>
  </si>
  <si>
    <t>ZE5U5344P1</t>
  </si>
  <si>
    <t>ZG10R0230D</t>
  </si>
  <si>
    <t>ZG10U5394D</t>
  </si>
  <si>
    <t>ZG1U539500</t>
  </si>
  <si>
    <t>ZG1U544100</t>
  </si>
  <si>
    <t>ZG3U530500</t>
  </si>
  <si>
    <t>ZG3U531300</t>
  </si>
  <si>
    <t>ZH3U539900</t>
  </si>
  <si>
    <t>ZH3U540000</t>
  </si>
  <si>
    <t>ZI20U5412D</t>
  </si>
  <si>
    <t>ZI2L214700</t>
  </si>
  <si>
    <t>ZI2L214800</t>
  </si>
  <si>
    <t>ZI2U214800</t>
  </si>
  <si>
    <t>ZI2U533200</t>
  </si>
  <si>
    <t>ZI2U5333P1</t>
  </si>
  <si>
    <t>ZI2U537500</t>
  </si>
  <si>
    <t>ZI2U539800</t>
  </si>
  <si>
    <t>ZI2U544200</t>
  </si>
  <si>
    <t>ZKG0G536400000</t>
  </si>
  <si>
    <t>ZKG0G541500000</t>
  </si>
  <si>
    <t>ZKG0L214500000</t>
  </si>
  <si>
    <t>ZKG0L214600000</t>
  </si>
  <si>
    <t>ZKG0L215600000</t>
  </si>
  <si>
    <t>ZKG0R02320000C</t>
  </si>
  <si>
    <t>ZKG0R02320000D</t>
  </si>
  <si>
    <t>ZKG0S373000000</t>
  </si>
  <si>
    <t>ZKG0S380000000</t>
  </si>
  <si>
    <t>ZKG0S38500000A</t>
  </si>
  <si>
    <t>ZKG0S38500000C</t>
  </si>
  <si>
    <t>ZKG0S391000000</t>
  </si>
  <si>
    <t>ZKG0S392000000</t>
  </si>
  <si>
    <t>ZKG0S393000000</t>
  </si>
  <si>
    <t>ZKG0S402000000</t>
  </si>
  <si>
    <t>ZM0DAZ90050000</t>
  </si>
  <si>
    <t>ZM0ZIB0LENTA00</t>
  </si>
  <si>
    <t>ZM0ZIB0LENTA0C</t>
  </si>
  <si>
    <t>ZP6U541600</t>
  </si>
  <si>
    <t>ZP70AB0RTAI02A</t>
  </si>
  <si>
    <t>ZP70AK0PETELES</t>
  </si>
  <si>
    <t>ZP7U536200</t>
  </si>
  <si>
    <t>ZP7U544300</t>
  </si>
  <si>
    <t>ZS4L2155P1</t>
  </si>
  <si>
    <t>ZS4U5306P1</t>
  </si>
  <si>
    <t>ZSNOLS446D</t>
  </si>
  <si>
    <t>ZSNOLS449D</t>
  </si>
  <si>
    <t>ZSNOLS450D</t>
  </si>
  <si>
    <t>ZSNOLS451D</t>
  </si>
  <si>
    <t>ZSNOLS452D</t>
  </si>
  <si>
    <t>ZSNOLS454D</t>
  </si>
  <si>
    <t>ZSNOLS455D</t>
  </si>
  <si>
    <t>ZSNOLS456D</t>
  </si>
  <si>
    <t>ZSNOLS457D</t>
  </si>
  <si>
    <t>ZT2U534500</t>
  </si>
  <si>
    <t>ZT2U534600</t>
  </si>
  <si>
    <t>ZT2U534700</t>
  </si>
  <si>
    <t>Pagrindas BS su stabilizatoriais</t>
  </si>
  <si>
    <t>ZE40V600P00000 (neperžiūrėta)</t>
  </si>
  <si>
    <t>ZE30V600P00000 (neperžiūrėta)</t>
  </si>
  <si>
    <t>ZD40REMAS00000 + nauja vaziuokle + ZD40KEBULAS000 + ZD40S0N0B0RT00 + 23109401 (24 vnt)</t>
  </si>
  <si>
    <t>?</t>
  </si>
  <si>
    <t>Priekinio borto paaukštinimas 300 (S235 IR H)</t>
  </si>
  <si>
    <t>Priekinio borto paaukštinimas S235</t>
  </si>
  <si>
    <t>Pagrindas BS, CINKUOTU rėmu,  su stabilizatoriais</t>
  </si>
  <si>
    <t>ZD40REMAS00000 + ZW40VAZ00000BV + ZD40KEBULAS000 + ZD40S0N0B0RT00 + 23109401 (24 vnt)</t>
  </si>
  <si>
    <t>ZD40REMAS00000 + ZW40VAZ00000BV + kebulas s235 + ZD40S0N0B0RT0S + 23109401 (24 vnt)</t>
  </si>
  <si>
    <t>ZD40REMAS00000 + nauja vaziuokle + kebulas s235 + ZD40S0N0B0RT0S+ 23109401 (24 vnt)</t>
  </si>
  <si>
    <t>ZD40REMAS00000 + ZW40VAZ00000BV + ZD40KEBULAS0HS + ZD40S0N0B0RT0S + 23109401 (24 vnt)</t>
  </si>
  <si>
    <t>ZD40REMAS00000 + nauja vaziuokle + ZD40KEBULAS0HS + ZD40S0N0B0RT0S + 23109401 (24 vnt)</t>
  </si>
  <si>
    <t xml:space="preserve">ZD40AHJ0000000 </t>
  </si>
  <si>
    <t>Pagrindas su puslinge be pavaros, ašys 412E</t>
  </si>
  <si>
    <t>nauja norma</t>
  </si>
  <si>
    <t>Bamperis hidrauliškai atlenkiamas (PI42)</t>
  </si>
  <si>
    <t>NAUJA NORMA + 25302900 (2vnt.) + 20805200 (2vnt.)</t>
  </si>
  <si>
    <t>Viršborčiai 400 mm</t>
  </si>
  <si>
    <t>NORMA + ZG10APAS0N0000 + ZC40PAPA0GB0RT + ZC40ATSV0JU0ST</t>
  </si>
  <si>
    <t>PI42_RATAI2_ISMATAVIMAI</t>
  </si>
  <si>
    <t>PI42_600_GAMINTOJAI</t>
  </si>
  <si>
    <t>PI42_700_GAMINTOJAI</t>
  </si>
  <si>
    <t>PI42_710_GAMINTOJAI</t>
  </si>
  <si>
    <t>PI42 600/55 26.5 ET-50</t>
  </si>
  <si>
    <t>PI42 700/50 26.5 ET-100</t>
  </si>
  <si>
    <t>PI42 710/50 26.5 ET-100</t>
  </si>
  <si>
    <t>PI42_PAGRINDAS</t>
  </si>
  <si>
    <t>PI42_GRAZULAS</t>
  </si>
  <si>
    <t>PI42_BAMPERIS</t>
  </si>
  <si>
    <t>PI42_HIDRAULIKA</t>
  </si>
  <si>
    <t>PI42_STABDZIAI</t>
  </si>
  <si>
    <t>PI42_STABDZIU_ISVADAI</t>
  </si>
  <si>
    <t>PI42_ATRAMINE_KOJA</t>
  </si>
  <si>
    <t>PI42_PRIEKINE_TEMPIMO_KILPA</t>
  </si>
  <si>
    <t>PI42_STOVEJIMO_STABDIS</t>
  </si>
  <si>
    <t>PI42_VIRSBORCIAI</t>
  </si>
  <si>
    <t>PI42_TENTAS_AIKSTELE</t>
  </si>
  <si>
    <t>PI42_APSVIETIMAS</t>
  </si>
  <si>
    <t>PI42_GALINE_TEMPIMO_KILPA</t>
  </si>
  <si>
    <t>PI42_LIPDUKAI</t>
  </si>
  <si>
    <t>PI42_RATAI</t>
  </si>
  <si>
    <t>Options</t>
  </si>
  <si>
    <t>Drawings</t>
  </si>
  <si>
    <t>Info</t>
  </si>
  <si>
    <t>Stiklas iš polikarbonato</t>
  </si>
  <si>
    <t>x</t>
  </si>
  <si>
    <t>Išstūmimo sienos sandarinimo gumos SH95 armuotos</t>
  </si>
  <si>
    <t>Privirintos sienos sandarinimo gumų prisukimo veržlės</t>
  </si>
  <si>
    <t>Užsandarintas stūmimo sienos centrinis tunelis</t>
  </si>
  <si>
    <t>Didesnio diametro cilindrai, visi trys vienodo diametro</t>
  </si>
  <si>
    <t>Sienos valdymo viršutiniai cilindrai susukami smulkiasriegiais varžtais</t>
  </si>
  <si>
    <t>Kokybiškos greitosios jungtys (naujo tiekėjo)</t>
  </si>
  <si>
    <t>Nauji DROMET grąžulo cibantai</t>
  </si>
  <si>
    <t>Grąžulas montuojamas viršutinėje pozicijoje</t>
  </si>
  <si>
    <t>Naujo dizaino galinio borto cilindro kaiščiai</t>
  </si>
  <si>
    <t>Atnaujintas važiuoklės atmušėjas, plokštė iš s-8...10mm lakšto</t>
  </si>
  <si>
    <t>zc.001.002.003.07</t>
  </si>
  <si>
    <t>Apsauga ratams – apsauginė plokštė po platforma virš ratų</t>
  </si>
  <si>
    <t>zc.001.002.003.08</t>
  </si>
  <si>
    <t>zc.001.002.003.09</t>
  </si>
  <si>
    <t>SPT4</t>
  </si>
  <si>
    <t>Tipas</t>
  </si>
  <si>
    <t>Spec. pasirinktys užsakymui</t>
  </si>
  <si>
    <t>Užsakovo šalis</t>
  </si>
  <si>
    <t>Brėžinio Nr.</t>
  </si>
  <si>
    <t>1.</t>
  </si>
  <si>
    <t>2.</t>
  </si>
  <si>
    <t>3.</t>
  </si>
  <si>
    <t>4.</t>
  </si>
  <si>
    <t>5.</t>
  </si>
  <si>
    <t>6.</t>
  </si>
  <si>
    <t>7.</t>
  </si>
  <si>
    <t>8.</t>
  </si>
  <si>
    <t>9.</t>
  </si>
  <si>
    <t>10.</t>
  </si>
  <si>
    <t>11.</t>
  </si>
  <si>
    <t>12.</t>
  </si>
  <si>
    <t>13.</t>
  </si>
  <si>
    <t>14.</t>
  </si>
  <si>
    <t>15.</t>
  </si>
  <si>
    <t>16.</t>
  </si>
  <si>
    <t>17.</t>
  </si>
  <si>
    <t>18.</t>
  </si>
  <si>
    <t>19.</t>
  </si>
  <si>
    <t>20.</t>
  </si>
  <si>
    <t>21.</t>
  </si>
  <si>
    <t>Option 1</t>
  </si>
  <si>
    <t>ZPCxxx</t>
  </si>
  <si>
    <t>xxx</t>
  </si>
  <si>
    <t>ZP1234</t>
  </si>
  <si>
    <t>SPBR14</t>
  </si>
  <si>
    <t>Opcija (pasirinkite)</t>
  </si>
  <si>
    <r>
      <t>Naujo dizaino purvasaugiai metaliniai ištisiniai;</t>
    </r>
    <r>
      <rPr>
        <b/>
        <sz val="11"/>
        <color theme="1"/>
        <rFont val="Calibri"/>
        <family val="2"/>
        <charset val="186"/>
        <scheme val="minor"/>
      </rPr>
      <t xml:space="preserve"> (papildomas pasirinkimas)</t>
    </r>
  </si>
  <si>
    <r>
      <t>Papildomi darbo žibintai priekyje;</t>
    </r>
    <r>
      <rPr>
        <b/>
        <sz val="11"/>
        <color theme="1"/>
        <rFont val="Calibri"/>
        <family val="2"/>
        <charset val="186"/>
        <scheme val="minor"/>
      </rPr>
      <t xml:space="preserve"> (papildomas pasirinkimas)</t>
    </r>
  </si>
  <si>
    <r>
      <t>Įrankių dėžė;</t>
    </r>
    <r>
      <rPr>
        <b/>
        <sz val="11"/>
        <color theme="1"/>
        <rFont val="Calibri"/>
        <family val="2"/>
        <charset val="186"/>
        <scheme val="minor"/>
      </rPr>
      <t xml:space="preserve"> (papildomas pasirinkimas)</t>
    </r>
  </si>
  <si>
    <r>
      <t xml:space="preserve">Priekinio kardano sujungimas ant grąžulo (papildomas velenas su mova); </t>
    </r>
    <r>
      <rPr>
        <b/>
        <sz val="11"/>
        <color rgb="FFFF0000"/>
        <rFont val="Calibri"/>
        <family val="2"/>
        <charset val="186"/>
        <scheme val="minor"/>
      </rPr>
      <t>(keičiasi pagrindas su pavara, išsiima pavara ir įsideda kitokia pavara, opcija?)</t>
    </r>
  </si>
  <si>
    <r>
      <t>Privirintas strypas ant kratytuvo „biterio“;</t>
    </r>
    <r>
      <rPr>
        <b/>
        <sz val="11"/>
        <color theme="1"/>
        <rFont val="Calibri"/>
        <family val="2"/>
        <charset val="186"/>
        <scheme val="minor"/>
      </rPr>
      <t xml:space="preserve"> (papildomas pasirinkimas</t>
    </r>
  </si>
  <si>
    <t>SPT3.5</t>
  </si>
  <si>
    <t>ADK0KIT0040700</t>
  </si>
  <si>
    <t>Z00000KMZ00007</t>
  </si>
  <si>
    <t>ZC30R0231D</t>
  </si>
  <si>
    <t>ZC40U5500D</t>
  </si>
  <si>
    <t>ZC4U542300</t>
  </si>
  <si>
    <t>ZC4U542500</t>
  </si>
  <si>
    <t>ZC6U537800</t>
  </si>
  <si>
    <t>ZC80ALATAKAS0C</t>
  </si>
  <si>
    <t>ZC80ALATAKAS0D</t>
  </si>
  <si>
    <t>ZD4U5472D</t>
  </si>
  <si>
    <t>ZI20U5376D</t>
  </si>
  <si>
    <t>ZI2U5331P1</t>
  </si>
  <si>
    <t>ZK70G5249000M2</t>
  </si>
  <si>
    <t>ZKG0G501900000</t>
  </si>
  <si>
    <t>ZKG0S387000000</t>
  </si>
  <si>
    <t>ZKG0S39500007A</t>
  </si>
  <si>
    <t>ZKG0S39500018A</t>
  </si>
  <si>
    <t>ZKG0S39500021A</t>
  </si>
  <si>
    <t>ZKG0S3970000M1</t>
  </si>
  <si>
    <t>ZKG0S399000000</t>
  </si>
  <si>
    <t>ZKG0S399000001</t>
  </si>
  <si>
    <t>ZKG0S401000000</t>
  </si>
  <si>
    <t>ZKG0S403000F7A</t>
  </si>
  <si>
    <t>ZKG0S403000JMA</t>
  </si>
  <si>
    <t>ZKG0S404000001</t>
  </si>
  <si>
    <t>ZKG0S404000002</t>
  </si>
  <si>
    <t>ZKG0S405000000</t>
  </si>
  <si>
    <t>ZKG0S4090000M1</t>
  </si>
  <si>
    <t>ZKG0U492200000</t>
  </si>
  <si>
    <t>ZP5U536900</t>
  </si>
  <si>
    <t>ZP70ASI2K00000</t>
  </si>
  <si>
    <t>ZSNOLS453D</t>
  </si>
  <si>
    <t>ZSNOLS458D</t>
  </si>
  <si>
    <t>ZSNOLS459D</t>
  </si>
  <si>
    <t>Pagrindas (600)</t>
  </si>
  <si>
    <t>SPD13</t>
  </si>
  <si>
    <t>SPD13 560/45 22.5 ET0</t>
  </si>
  <si>
    <t>ZABC1214REM0B0 + ZM1VAZKC2135H1 + ZB30KB0AP00000 + ZB30V100000000 + ZB30K0P0CINK00 +23109200 (40 vnt) + ZM0ZIB0LENTA00</t>
  </si>
  <si>
    <t>ZABC1214REM0BC + ZM1VAZKC2135H1 + ZB30KB0AP00000 + ZB30V100000000 + ZB30K0P0CINK00 +23109200 (40 vnt) + ZM0ZIB0LENTA0C</t>
  </si>
  <si>
    <t>ZABC1214REM0BC + ZM1VAZKC2135H1 + ZC30ASPC14M0KS + 23109200 (40 vnt) + ZC30AGUIRS0000 + ZM0ZIB0LENTA0C</t>
  </si>
  <si>
    <t>ZABC1214REM0BC + ZM1VAZKC2135H2 + ZC30ASPC14M0KS + 23109200 (40 vnt) + ZE40AHJ0VA00 + ZC30AGUIRS0000 + ZM0ZIB0LENTA0C</t>
  </si>
  <si>
    <t>ZABC1214REM0B0 + ZM1VAZKC2135H1 + ZC30ASPC14M0KS + 23109200 (40 vnt) + ZC30AGUIRS0000 + ZM0ZIB0LENTA00</t>
  </si>
  <si>
    <t>ZABC1214REM0B0 + ZM1VAZKC2135H2 + ZC30ASPC14M0KS + 23109200 (40 vnt) + ZE40AHJ0VA00 + ZC30AGUIRS0000 + ZM0ZIB0LENTA00</t>
  </si>
  <si>
    <t>ZM40REMBEVAZBC + ZC40VAZ0KD2150 + ZC40M0KEBULASS + 23109200 (40 vnt) + ZC30AGUIRS0000 + ZM0ZIB0LENTA0C</t>
  </si>
  <si>
    <t>ZM40REMBEVAZBC + ZC40VZ0D21504S +  ZC40M0KEBULASS + 23109200 (40 vnt) + ZC30AGUIRS0000 + ZM0ZIB0LENTA0C</t>
  </si>
  <si>
    <t>ZM40REMBEVAZB0 + ZC40VAZ0KD2150 + ZC40M0KEBULASS + 23109200 (40 vnt) + ZC30AGUIRS0000 + ZM0ZIB0LENTA00</t>
  </si>
  <si>
    <t>ZM40REMBEVAZB0 + ZC40AVZKD2150V +  ZC40M0KEBULASS + 23109200 (40 vnt) + ZE40AHJ0VA00 + ZC30AGUIRS0000 + ZM0ZIB0LENTA00</t>
  </si>
  <si>
    <t>ZM40REMBEVAZB0 + ZC40VZ0D21504S +  ZC40M0KEBULASS + 23109200 (40 vnt) + ZC30AGUIRS0000 + ZM0ZIB0LENTA00</t>
  </si>
  <si>
    <t>ZM40REMBEVAZB0 + ZC40AVZKD412EV +  ZC40M0KEBULASS + 23109200 (40 vnt) + ZE40AHJ0VA00 + ZC30AGUIRS0000 + ZM0ZIB0LENTA00</t>
  </si>
  <si>
    <t>ZC50REMBEVAZB0 + ZI20ADR0KW2180 + ZC50M0KEBULASS + ZEM40BLAUZD0GB 2vnt. + ZCM20GB0000000 + 23109200 (40 vnt) + ZC30AGUIRS0000 + ZM0ZIB0LENTA00</t>
  </si>
  <si>
    <t>ZC50REMBEVAZBC + ZI20ADR0KW2180 + ZC50M0KEBULASS + ZEM40BLAUZD0GB 2vnt. + ZCM20GB0000000 + 23109200 (40 vnt) + ZC30AGUIRS0000 + ZM0ZIB0LENTA0C</t>
  </si>
  <si>
    <r>
      <rPr>
        <strike/>
        <sz val="11"/>
        <color rgb="FFFF0000"/>
        <rFont val="Times New Roman"/>
        <family val="1"/>
        <charset val="186"/>
      </rPr>
      <t>ZC60REM0BE0VAZ</t>
    </r>
    <r>
      <rPr>
        <sz val="11"/>
        <color indexed="8"/>
        <rFont val="Times New Roman"/>
        <family val="1"/>
        <charset val="186"/>
      </rPr>
      <t xml:space="preserve"> + ZC60VAZ0MUSU00 + </t>
    </r>
    <r>
      <rPr>
        <strike/>
        <sz val="11"/>
        <color rgb="FFFF0000"/>
        <rFont val="Times New Roman"/>
        <family val="1"/>
        <charset val="186"/>
      </rPr>
      <t>ZC60M0KEBULAS0</t>
    </r>
    <r>
      <rPr>
        <sz val="11"/>
        <color indexed="8"/>
        <rFont val="Times New Roman"/>
        <family val="1"/>
        <charset val="186"/>
      </rPr>
      <t xml:space="preserve"> + 23109200 (40 vnt) + ZC30AGUIRS0000 + ZM0ZIB0LENTA00</t>
    </r>
  </si>
  <si>
    <r>
      <rPr>
        <strike/>
        <sz val="11"/>
        <color rgb="FFFF0000"/>
        <rFont val="Times New Roman"/>
        <family val="1"/>
        <charset val="186"/>
      </rPr>
      <t>ZC60REM0BE0VAZ</t>
    </r>
    <r>
      <rPr>
        <sz val="11"/>
        <color indexed="8"/>
        <rFont val="Times New Roman"/>
        <family val="1"/>
        <charset val="186"/>
      </rPr>
      <t xml:space="preserve"> + ZC60VAZ0MUSUVA + </t>
    </r>
    <r>
      <rPr>
        <strike/>
        <sz val="11"/>
        <color rgb="FFFF0000"/>
        <rFont val="Times New Roman"/>
        <family val="1"/>
        <charset val="186"/>
      </rPr>
      <t>ZC60M0KEBULAS0</t>
    </r>
    <r>
      <rPr>
        <sz val="11"/>
        <color indexed="8"/>
        <rFont val="Times New Roman"/>
        <family val="1"/>
        <charset val="186"/>
      </rPr>
      <t xml:space="preserve"> + 23109200 (40 vnt) + ZC60AHJVA00000 + ZC30AGUIRS0000 + ZM0ZIB0LENTA00</t>
    </r>
  </si>
  <si>
    <t>ZC80REMBEVASTC + ZC80KEBULAS000 + ZC80ADR0KE2153 + 23109200 (40 VNT) +ZC30AGUIRS0000 + ZM0ZIB0LENTA0C</t>
  </si>
  <si>
    <t>ZC80REMBEVAST0 + ZC80KEBULAS000 + ZC80ADR0KE2153 + 23109200 (40 VNT) + ZC30AGUIRS0000 + ZM0ZIB0LENTA00</t>
  </si>
  <si>
    <r>
      <t xml:space="preserve">ZC80REMBEVAST0 + ZC80KEBULAS000 + </t>
    </r>
    <r>
      <rPr>
        <sz val="11"/>
        <color rgb="FFFF0000"/>
        <rFont val="Times New Roman"/>
        <family val="1"/>
        <charset val="186"/>
      </rPr>
      <t>ZC80ADR1KE2153</t>
    </r>
    <r>
      <rPr>
        <sz val="11"/>
        <rFont val="Times New Roman"/>
        <family val="1"/>
        <charset val="186"/>
      </rPr>
      <t xml:space="preserve"> + 23109200 (40 VNT) + ZE40AHJ0VA00 + ZC30AGUIRS0000 + ZM0ZIB0LENTA00</t>
    </r>
  </si>
  <si>
    <t>ZABC1214REMAS0 + ZM1VAZKC2135H1 + ZD10KEBULAS000 + ZD10GB02450000 + 23109200 (40 vnt) + ZM0ZIB0LENTA00</t>
  </si>
  <si>
    <t>ZABC1214REM0BC + ZM1VAZKC2135H1 + ZD10KEBULAS0HS + ZD10GB02450000 + 23109200 (40 vnt) + ZM0ZIB0LENTA0C</t>
  </si>
  <si>
    <t xml:space="preserve">Tentas (su atlenk. centriniu vamzdžiu, smailėjantis) ir aikštelė </t>
  </si>
  <si>
    <t>Latakas grūdams cinkuotas</t>
  </si>
  <si>
    <t>Latakas grūdams dažytas</t>
  </si>
  <si>
    <t>Latakas grūdams dažytas1</t>
  </si>
  <si>
    <t>Latakas grūdams cinkuotas1</t>
  </si>
  <si>
    <t>N°8</t>
  </si>
  <si>
    <t xml:space="preserve">Ling Long Infinity </t>
  </si>
  <si>
    <t>Tyrex TR1</t>
  </si>
  <si>
    <t>224906100</t>
  </si>
  <si>
    <t>SPP10P 385/65 22.5 ET0</t>
  </si>
  <si>
    <t>SPP10P 425/65 22.5 ET0</t>
  </si>
  <si>
    <t>SPP12P 385/65 22.5 ET0</t>
  </si>
  <si>
    <t>SPP12P 425/65 22.5 ET0</t>
  </si>
  <si>
    <t>SPP10P_385_GAMINTOJAI</t>
  </si>
  <si>
    <t>SPP10P_425_GAMINTOJAI</t>
  </si>
  <si>
    <t>SPP12P_385_GAMINTOJAI</t>
  </si>
  <si>
    <t>SPP12P_425_GAMINTOJAI</t>
  </si>
  <si>
    <t>Lipdukai universalūs + ALMEX logo + Umega Agro logo (ant kėbulo)</t>
  </si>
  <si>
    <t>ZG10LIPDUK00EN + 5458700000 + ZM0L0G0UAGR000</t>
  </si>
  <si>
    <t>SPP10P_560_GAMINTOJAI</t>
  </si>
  <si>
    <t>SPP10P 560/45 22.5 ET-50</t>
  </si>
  <si>
    <t>Europinė sertifikacija:</t>
  </si>
  <si>
    <t>Priekinė kilpa</t>
  </si>
  <si>
    <t>ZG10AGPP230000 + ZG10ADR2KE2153 + ZG10AHJ0000000 + ZG10AVSD000000 + 23109200 (40 vnt)</t>
  </si>
  <si>
    <t>ZG10ADR2KE2153</t>
  </si>
  <si>
    <t>Be tento</t>
  </si>
  <si>
    <t>ZG10ATENT00000</t>
  </si>
  <si>
    <t>ADHC0RKIT42200</t>
  </si>
  <si>
    <t>ADHC0RKIT42300</t>
  </si>
  <si>
    <t>Ve┼Šimas hidra</t>
  </si>
  <si>
    <t>ZB30U5505D</t>
  </si>
  <si>
    <t>ZB3U535500</t>
  </si>
  <si>
    <t>ZB3U535600</t>
  </si>
  <si>
    <t>ZB3U535700</t>
  </si>
  <si>
    <t>ZB3U535800</t>
  </si>
  <si>
    <t>ZB3U535900</t>
  </si>
  <si>
    <t>ZB3U536700</t>
  </si>
  <si>
    <t>ZC30U5514D</t>
  </si>
  <si>
    <t>ZC3U541900</t>
  </si>
  <si>
    <t>ZC3U542000</t>
  </si>
  <si>
    <t>ZC40IV03030021</t>
  </si>
  <si>
    <t>ZC40R0239D</t>
  </si>
  <si>
    <t>ZC40U5516D</t>
  </si>
  <si>
    <t>ZC4U532600</t>
  </si>
  <si>
    <t>ZC4U532700</t>
  </si>
  <si>
    <t>ZC4U532800</t>
  </si>
  <si>
    <t>ZC4U532900</t>
  </si>
  <si>
    <t>ZC60L2162D</t>
  </si>
  <si>
    <t>ZC8L215300</t>
  </si>
  <si>
    <t>ZC8L215400</t>
  </si>
  <si>
    <t>ZC8U538400</t>
  </si>
  <si>
    <t>ZC8U5390P1</t>
  </si>
  <si>
    <t>ZC8U539100</t>
  </si>
  <si>
    <t>ZC8U543000</t>
  </si>
  <si>
    <t>ZD1U540800</t>
  </si>
  <si>
    <t>ZD1U540900</t>
  </si>
  <si>
    <t>ZD40KEBULAS1HS</t>
  </si>
  <si>
    <t>ZD4U540300</t>
  </si>
  <si>
    <t>ZD4U540400</t>
  </si>
  <si>
    <t>ZD4U540500</t>
  </si>
  <si>
    <t>ZD4U540600</t>
  </si>
  <si>
    <t>ZD4U540700</t>
  </si>
  <si>
    <t>ZE50U549900000</t>
  </si>
  <si>
    <t>ZG1U543800</t>
  </si>
  <si>
    <t>ZG1U543900</t>
  </si>
  <si>
    <t>ZG1U544000</t>
  </si>
  <si>
    <t>ZG30R0241D</t>
  </si>
  <si>
    <t>ZG30U5531D</t>
  </si>
  <si>
    <t>ZG3U543100</t>
  </si>
  <si>
    <t>ZI20R0245</t>
  </si>
  <si>
    <t>ZI20R0246D</t>
  </si>
  <si>
    <t>ZI20R0248D</t>
  </si>
  <si>
    <t>ZI20SBHCIL0001</t>
  </si>
  <si>
    <t>ZI2U538500</t>
  </si>
  <si>
    <t>ZI2U538800</t>
  </si>
  <si>
    <t>ZI2U538900</t>
  </si>
  <si>
    <t>ZI30ADR0KW3180</t>
  </si>
  <si>
    <t>ZI30AGPL000000</t>
  </si>
  <si>
    <t>ZI30AKEBULAS00</t>
  </si>
  <si>
    <t>ZI30APIM000000</t>
  </si>
  <si>
    <t>ZI30APSNUOPAL0</t>
  </si>
  <si>
    <t>ZI30AREMAS0000</t>
  </si>
  <si>
    <t>ZI30AZIBLEDNAP</t>
  </si>
  <si>
    <t>ZI30PAGR0HJ000</t>
  </si>
  <si>
    <t>ZI30PLAT0CIL00</t>
  </si>
  <si>
    <t>ZI30V400000000</t>
  </si>
  <si>
    <t>ZKG0L216600000</t>
  </si>
  <si>
    <t>ZKG0S3960000M1</t>
  </si>
  <si>
    <t>ZKG0S397000000</t>
  </si>
  <si>
    <t>ZKG0S3980000M1</t>
  </si>
  <si>
    <t>ZKG0S4000000A1</t>
  </si>
  <si>
    <t>ZKG0S4000000A3</t>
  </si>
  <si>
    <t>ZKG0S406000001</t>
  </si>
  <si>
    <t>ZKG0S406000002</t>
  </si>
  <si>
    <t>ZKG0S4070000M1</t>
  </si>
  <si>
    <t>ZKG0S408000000</t>
  </si>
  <si>
    <t>ZKG0S408000002</t>
  </si>
  <si>
    <t>ZKG0S4080000M1</t>
  </si>
  <si>
    <t>ZKG0S409000000</t>
  </si>
  <si>
    <t>ZKG0S410000000</t>
  </si>
  <si>
    <t>ZKG0S4100000M1</t>
  </si>
  <si>
    <t>ZKG0S411000000</t>
  </si>
  <si>
    <t>ZKG0S4110000M1</t>
  </si>
  <si>
    <t>ZKG0S412000000</t>
  </si>
  <si>
    <t>ZKG0S413000000</t>
  </si>
  <si>
    <t>ZKG0S414000000</t>
  </si>
  <si>
    <t>ZKG0S415000000</t>
  </si>
  <si>
    <t>ZKG0S4150000M1</t>
  </si>
  <si>
    <t>ZKG0S417000000</t>
  </si>
  <si>
    <t>ZKG0S4170000M1</t>
  </si>
  <si>
    <t>ZKG0S419000000</t>
  </si>
  <si>
    <t>ZKG0S421000001</t>
  </si>
  <si>
    <t>ZKG0S541300000</t>
  </si>
  <si>
    <t>ZP4R0238D</t>
  </si>
  <si>
    <t>ZP4R0238D1</t>
  </si>
  <si>
    <t>ZP4R0242D</t>
  </si>
  <si>
    <t>ZP60U5517D</t>
  </si>
  <si>
    <t>ZP7U536300</t>
  </si>
  <si>
    <t>ZP7U542900</t>
  </si>
  <si>
    <t>ZP7U547300</t>
  </si>
  <si>
    <t>ZP80AB0RTAI02A</t>
  </si>
  <si>
    <t>ZP80AREMAS0000</t>
  </si>
  <si>
    <t>ZS40R0247D</t>
  </si>
  <si>
    <t>ZSNOLS460D</t>
  </si>
  <si>
    <t>ZSNOLS461D</t>
  </si>
  <si>
    <t>ZSNOLS462D</t>
  </si>
  <si>
    <t>ZSNOLS463D</t>
  </si>
  <si>
    <t>ZSNOLS464D</t>
  </si>
  <si>
    <t>ZSNOLS465D</t>
  </si>
  <si>
    <t>ZW40GAVB000000</t>
  </si>
  <si>
    <t>ZW4U541000</t>
  </si>
  <si>
    <t>Pneumatiniai stabdžiai WABCO 2 kontūrų su mech. LSV</t>
  </si>
  <si>
    <t>Pneumatiniai stabdžiai WABCO (auto LSV, 1x0,4s)</t>
  </si>
  <si>
    <t>Pneumatiniai stabdžiai WABCO (auto LSV, 1x0,4s, papild. slėgio vožtuvas)</t>
  </si>
  <si>
    <t>Apšvietimas LED apvalūs žib. (N. Danija)</t>
  </si>
  <si>
    <t>ZP10AZIBLEDN00</t>
  </si>
  <si>
    <t>224902300</t>
  </si>
  <si>
    <t>SPC16_560_45_GAMINTOJAI</t>
  </si>
  <si>
    <t>SPC16BS 560/45 22.5 ET-50</t>
  </si>
  <si>
    <t>Ratų gamintojai 9</t>
  </si>
  <si>
    <t>Pagrindas, NEVAIR. ašys 412E, E=1525</t>
  </si>
  <si>
    <t xml:space="preserve">Pavara 540 aps/min </t>
  </si>
  <si>
    <t>Pavara 1000 aps/min 6 šlicų GPP23</t>
  </si>
  <si>
    <t>Pavara 1000 aps/min 20 šlicų GPP23</t>
  </si>
  <si>
    <t>Pavara 1000 aps/min 6 šlicų GPP23HD</t>
  </si>
  <si>
    <t>Pavara 1000 aps/min 20 šlicų GPP23HD</t>
  </si>
  <si>
    <t>Pavara 1000 aps/min 6 šlicų GPP27L</t>
  </si>
  <si>
    <t>Pavara 1000 aps/min 20 šlicų GPP27L</t>
  </si>
  <si>
    <t xml:space="preserve">PVC rankovė D305mm - 1,2 m </t>
  </si>
  <si>
    <t>000040083400 + 000024129100 (2 vnt.)</t>
  </si>
  <si>
    <t>Apšvietimas su atšvaistais LT-LV</t>
  </si>
  <si>
    <t>ZW30REMAS00000 + ZW30VAZ0000000 + ZW30PLATF00000 + ZW30AP0B0RT000 + 23109301 (24vnt)</t>
  </si>
  <si>
    <t>ZW30REMAS00000 + ZW30VAZ00000A1 + ZW30PLATF00000 + ZW30AP0B0RT000 + 23109301 (24vnt)</t>
  </si>
  <si>
    <t>ZW40REMAS00000 + ZW40VAZ0000000 + ZW40PLATF00000 + ZW40AP0B0RT000 + 23109301 (24vnt)</t>
  </si>
  <si>
    <t>ZW40REMAS00000 + ZW40VAZ00000BV + ZW40PLATF00000 + ZW40AP0B0RT000 + 23109301 (24vnt)</t>
  </si>
  <si>
    <t>ZW40REMAS0000C + ZW40VAZ00000BV + ZW40PLATF00000 + ZW40AP0B0RT000 + 23109301 (24vnt)</t>
  </si>
  <si>
    <t>ZI20SRAIGE0TB0 + ZI20PAPZIBLTPL</t>
  </si>
  <si>
    <t>ZI20SRAIGE0TBH + ZI20GSRAIGEHJ0 + ZG10AVSD000000 + ZI20PAPZIBLTPL</t>
  </si>
  <si>
    <t>ZI20KRAT/BEPAV + ZI20KRAT0HJ1/2 + ZI20PAPZIBLTPL</t>
  </si>
  <si>
    <t>ZI20HKRATBEPAV + ZI20HKRAT000HJ (tikslinti) + ZI20KRAT0HJ1/2 + ZI20PAPZIBLTPL</t>
  </si>
  <si>
    <t>ZI20GBORT00000 + ZI20SRAIGE0TB0 + ZI20PAPZIBLTPL</t>
  </si>
  <si>
    <t>ZI20GBORT00000 + ZI20HKRATBEPAV + ZI20HKRAT000HJ + ZI20PAPZIBLTPL</t>
  </si>
  <si>
    <t>ZI20GBORT00000 + ZI20KRAT/BEPAV + ZI20KRAT0HJ1/2 + ZI20PAPZIBLTPL</t>
  </si>
  <si>
    <t>ZP70AREMAS0000 + ZP70ADR0KC1000 + ZP70APLATF0000 + ZP70AB0RTAI01A + ZP70AB0RTAI02A + ZP70AK0PETELES + ZP30BRT0LYN000 + 231090301 (32) + ZM0HC0ATR01100</t>
  </si>
  <si>
    <t>ZP70AREMAS0000 + ZP70ADR0KC1000 + ZP70APLATF0000 + ZP70AB0RTAI01A + ZP70AK0PETELES + ZP30BRT0LYN000 + 231090301 (32) + ZM0HC0ATR01100</t>
  </si>
  <si>
    <t>ZP80AREMAS0000  + ZP70ADR0KC1000 + ZP70APLATF0000 + ZP70AB0RTAI01A + ZP80AB0RTAI02A + ZC70AK0PETELES + ZP30BRT0LYN000 + 231090301 (32) + ZM0HC0ATR01100</t>
  </si>
  <si>
    <t xml:space="preserve">ZI30AREMAS0000 + ZI30AKEBULAS00 + ZI30ADR0KW3180 + 23109200 (60 vnt) </t>
  </si>
  <si>
    <t>ZI30APL0000000</t>
  </si>
  <si>
    <t>ZI30APIM0000000</t>
  </si>
  <si>
    <t xml:space="preserve">ZI30APSNUOPAL0 </t>
  </si>
  <si>
    <t>ZI30APSNUOPAL0 + ZI20BAMP0CIL00 + ZI20BAMP0HJ000</t>
  </si>
  <si>
    <t>ZP10ATGY000000</t>
  </si>
  <si>
    <t>Vandens bakelis</t>
  </si>
  <si>
    <t>SPP6_PAPILDOMI1</t>
  </si>
  <si>
    <t>ZP10ADS0000000</t>
  </si>
  <si>
    <t>BKT TR882</t>
  </si>
  <si>
    <t>:149 A8</t>
  </si>
  <si>
    <t>ZP00ATTU000000</t>
  </si>
  <si>
    <t>ZP30AHJ0000000 + ZM50KIHC4050S0</t>
  </si>
  <si>
    <t>ZP30AHJ0000000 + ZM50KIHC4050S0 +  ZP30AKII000000 + ZP30AKIH000000</t>
  </si>
  <si>
    <t>ZP00PS204AWLSV</t>
  </si>
  <si>
    <t>ZP00AT0ACV0000  + ZE40AA00000000</t>
  </si>
  <si>
    <t>Lipdukai universalūs + ALMEX logo</t>
  </si>
  <si>
    <t>ZP50AZEN000000 + 5458700000</t>
  </si>
  <si>
    <t>Atsarginio rato laikiklis5</t>
  </si>
  <si>
    <t>ZP00AARL000000</t>
  </si>
  <si>
    <t>ZP00AT0ACV0000</t>
  </si>
  <si>
    <t>ZP00AREMAS0000</t>
  </si>
  <si>
    <t>ZP00ADR0KD1000</t>
  </si>
  <si>
    <t>ZP00APLATF0000</t>
  </si>
  <si>
    <t>ZP00ABORTAI01A</t>
  </si>
  <si>
    <t>ZP00ABORTAI02A</t>
  </si>
  <si>
    <t>ZP00AKOPETELES</t>
  </si>
  <si>
    <t>ZB2U550800</t>
  </si>
  <si>
    <t>ZC1U548600</t>
  </si>
  <si>
    <t>ZC20U5549D</t>
  </si>
  <si>
    <t>ZC2U548700</t>
  </si>
  <si>
    <t>ZC30R0244D</t>
  </si>
  <si>
    <t>ZC30R0254D</t>
  </si>
  <si>
    <t>ZC3U552600</t>
  </si>
  <si>
    <t>ZC40U5537D</t>
  </si>
  <si>
    <t>ZC40U5539D</t>
  </si>
  <si>
    <t>ZC4U5509P2</t>
  </si>
  <si>
    <t>ZC4U551100</t>
  </si>
  <si>
    <t>ZC4U551200</t>
  </si>
  <si>
    <t>ZC4U552000</t>
  </si>
  <si>
    <t>ZC4U554100</t>
  </si>
  <si>
    <t>ZC50U5561D</t>
  </si>
  <si>
    <t>ZG10AHC0PAV000</t>
  </si>
  <si>
    <t>ZG1U552100</t>
  </si>
  <si>
    <t>ZG1U552200</t>
  </si>
  <si>
    <t>ZG1U553800</t>
  </si>
  <si>
    <t>ZG3U5314P1</t>
  </si>
  <si>
    <t>ZG3U5444P2</t>
  </si>
  <si>
    <t>ZI20AHC0LAIK00</t>
  </si>
  <si>
    <t>ZI20CIL0D12000</t>
  </si>
  <si>
    <t>ZI20V40000000C</t>
  </si>
  <si>
    <t>ZI2U547400</t>
  </si>
  <si>
    <t>ZI30TS02800</t>
  </si>
  <si>
    <t>ZI30VKRATBEPAV</t>
  </si>
  <si>
    <t>ZKG0S394000000</t>
  </si>
  <si>
    <t>ZKG0S398000000</t>
  </si>
  <si>
    <t>ZKG0S4070000DT</t>
  </si>
  <si>
    <t>ZKG0S416000000</t>
  </si>
  <si>
    <t>ZKG0S4180000M1</t>
  </si>
  <si>
    <t>ZKG0S420000030</t>
  </si>
  <si>
    <t>ZKG0S420000040</t>
  </si>
  <si>
    <t>ZKG0S42200068A</t>
  </si>
  <si>
    <t>ZKG0S42200069A</t>
  </si>
  <si>
    <t>ZKG0S423000000</t>
  </si>
  <si>
    <t>ZKG0S4250000M1</t>
  </si>
  <si>
    <t>ZKG0S427000004</t>
  </si>
  <si>
    <t>ZKG0S431000000</t>
  </si>
  <si>
    <t>ZP00ALATAKAS0C</t>
  </si>
  <si>
    <t>ZP00ALATAKAS0D</t>
  </si>
  <si>
    <t>ZP0TS02600</t>
  </si>
  <si>
    <t>ZP0U544700</t>
  </si>
  <si>
    <t>ZP0U544800</t>
  </si>
  <si>
    <t>ZP0U544900</t>
  </si>
  <si>
    <t>ZP60R0258D</t>
  </si>
  <si>
    <t>ZP7U542700</t>
  </si>
  <si>
    <t>ZP7U542800</t>
  </si>
  <si>
    <t>ZP7U549600</t>
  </si>
  <si>
    <t>ZS40U5424D</t>
  </si>
  <si>
    <t>ZSNOLS466D</t>
  </si>
  <si>
    <t>ZSNOLS467D</t>
  </si>
  <si>
    <t>ZSNOLS468D</t>
  </si>
  <si>
    <t>ZSNOLS469D</t>
  </si>
  <si>
    <t>Ling Long Infinity</t>
  </si>
  <si>
    <t>SPP16P_425_GAMINTOJAI</t>
  </si>
  <si>
    <t>SPP16P 425/65 22.5 ET0</t>
  </si>
  <si>
    <t>Purvasaugių komplektas 700 1/4 (prieky/gale)</t>
  </si>
  <si>
    <t>650/55 26.5 ET-100</t>
  </si>
  <si>
    <t>224902800</t>
  </si>
  <si>
    <t>SPC19BS 650/55 26.5 ET-100</t>
  </si>
  <si>
    <t>SPC19_650_55_26.5_GAMINTOJAI</t>
  </si>
  <si>
    <t>Apšvietimas</t>
  </si>
  <si>
    <t>SPC19_600_55_ET50_GAMINTOJAI</t>
  </si>
  <si>
    <t>viršborčiai 400 mm</t>
  </si>
  <si>
    <t>Viršborčiai 400 + 400 su nuožula iš dešinės į kairę,
(žiūrint iš puspriekabės galo)</t>
  </si>
  <si>
    <t>Viršborčiai 400 + 400 su nuožula iš kairės į dešinę
(žiūrint iš puspriekabės galo)</t>
  </si>
  <si>
    <t>2 SPP12 Stabdžių išvadai dviejų kontūrų</t>
  </si>
  <si>
    <t>SV2 2380x2350_mod2</t>
  </si>
  <si>
    <t>Viršborčiai 300 su nuožula iš dešinės į kairę,
(žiūrint iš puspriekabės galo)</t>
  </si>
  <si>
    <t>Viršborčiai 300 su nuožula iš kairės į dešinę
(žiūrint iš puspriekabės galo)</t>
  </si>
  <si>
    <t>Viršborčiai 300 + 300 su nuožula (iš dešinės į kairę)</t>
  </si>
  <si>
    <t>Viršborčiai 300 + 300 su nuožula (iš kairės į dešinę)</t>
  </si>
  <si>
    <t>Viršborčiai 800</t>
  </si>
  <si>
    <t>Pagrindas, 800 + 800 (ašys 408E)</t>
  </si>
  <si>
    <t>Pagrindas, 800 + 600 (ašys 408E)</t>
  </si>
  <si>
    <t>ZC70AK0PETELES</t>
  </si>
  <si>
    <t>nauja</t>
  </si>
  <si>
    <t>ZP00AREMAS0000 + ZP00ADR0KD1000 + ZP00APLATF0000 + ZP00ABORTAI01A + ZP00ABORTAI02A + ZP00AKOPETELES + 23109400 (40 vnt) + ZM0HC0ATR01100</t>
  </si>
  <si>
    <t>ZP00AREMAS0000 + ZP00ADR0KD1000 + ZP00APLATF0000 + ZP00ABORTAI01A + norma + ZC70AK0PETELES + 23109400 (40 vnt) + ZM0HC0ATR01100</t>
  </si>
  <si>
    <t>SPP14P_385_GAMINTOJAI</t>
  </si>
  <si>
    <t>SPP14P_425_GAMINTOJAI</t>
  </si>
  <si>
    <t>SPP14P 425/65 22.5 ET0</t>
  </si>
  <si>
    <t>SPP14P 385/65 22.5 ET0</t>
  </si>
  <si>
    <t>BKT FL 630 radialinė (reikia važ. paaukš.)</t>
  </si>
  <si>
    <t>BKT FL 630 ULTRA (reikia važ. paaukš.)</t>
  </si>
  <si>
    <t>Trelleborg Twin Radial (reikia važ. paaukš.)</t>
  </si>
  <si>
    <t>BKT FL 630 ULTRA radialinė (reikia važ. paaukš.)</t>
  </si>
  <si>
    <t>ZC20ASPCLPL000 + ZM0L0G0UMEGA00</t>
  </si>
  <si>
    <t>Bamperis (V2) - apsauga nuo palindimo</t>
  </si>
  <si>
    <t>Bamperis mechaniškai atlenkiamas (V3_PI42)</t>
  </si>
  <si>
    <t>11604160 - 5,3 KG</t>
  </si>
  <si>
    <t xml:space="preserve"> -74013600 6 VNT +74017500/76 - 1/2 VNT </t>
  </si>
  <si>
    <t>PRIEDAS v1 2019.05.14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</si>
</sst>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72" x14ac:knownFonts="1">
    <font>
      <sz val="11"/>
      <color theme="1"/>
      <name val="Calibri"/>
      <family val="2"/>
      <charset val="186"/>
      <scheme val="minor"/>
    </font>
    <font>
      <sz val="11"/>
      <name val="Times New Roman"/>
      <family val="1"/>
      <charset val="186"/>
    </font>
    <font>
      <sz val="11"/>
      <color indexed="10"/>
      <name val="Times New Roman"/>
      <family val="1"/>
      <charset val="186"/>
    </font>
    <font>
      <sz val="8"/>
      <name val="Calibri"/>
      <family val="2"/>
      <charset val="186"/>
    </font>
    <font>
      <sz val="11"/>
      <color indexed="8"/>
      <name val="Times New Roman"/>
      <family val="1"/>
      <charset val="186"/>
    </font>
    <font>
      <b/>
      <sz val="11"/>
      <color indexed="8"/>
      <name val="Times New Roman"/>
      <family val="1"/>
      <charset val="186"/>
    </font>
    <font>
      <b/>
      <sz val="11"/>
      <name val="Times New Roman"/>
      <family val="1"/>
      <charset val="186"/>
    </font>
    <font>
      <sz val="9"/>
      <color indexed="8"/>
      <name val="Times New Roman"/>
      <family val="1"/>
      <charset val="186"/>
    </font>
    <font>
      <sz val="10"/>
      <name val="Arial"/>
      <family val="2"/>
      <charset val="186"/>
    </font>
    <font>
      <sz val="10"/>
      <name val="Calibri"/>
      <family val="2"/>
      <charset val="186"/>
    </font>
    <font>
      <strike/>
      <sz val="11"/>
      <color indexed="8"/>
      <name val="Times New Roman"/>
      <family val="1"/>
      <charset val="186"/>
    </font>
    <font>
      <sz val="8"/>
      <color theme="1"/>
      <name val="Calibri"/>
      <family val="2"/>
    </font>
    <font>
      <sz val="12"/>
      <name val="Calibri"/>
      <family val="2"/>
    </font>
    <font>
      <sz val="11"/>
      <name val="Calibri"/>
      <family val="2"/>
      <charset val="186"/>
      <scheme val="minor"/>
    </font>
    <font>
      <sz val="10"/>
      <color indexed="8"/>
      <name val="Times New Roman"/>
      <family val="1"/>
      <charset val="186"/>
    </font>
    <font>
      <sz val="10"/>
      <color indexed="8"/>
      <name val="Calibri"/>
      <family val="2"/>
      <charset val="186"/>
    </font>
    <font>
      <sz val="10"/>
      <color indexed="10"/>
      <name val="Calibri"/>
      <family val="2"/>
      <charset val="186"/>
    </font>
    <font>
      <sz val="11"/>
      <color rgb="FFFF0000"/>
      <name val="Times New Roman"/>
      <family val="1"/>
      <charset val="186"/>
    </font>
    <font>
      <b/>
      <sz val="12"/>
      <color indexed="8"/>
      <name val="Times New Roman"/>
      <family val="1"/>
      <charset val="186"/>
    </font>
    <font>
      <b/>
      <sz val="16"/>
      <color indexed="8"/>
      <name val="Times New Roman"/>
      <family val="1"/>
      <charset val="186"/>
    </font>
    <font>
      <b/>
      <sz val="16"/>
      <name val="Times New Roman"/>
      <family val="1"/>
      <charset val="186"/>
    </font>
    <font>
      <b/>
      <sz val="16"/>
      <color rgb="FF0070C0"/>
      <name val="Times New Roman"/>
      <family val="1"/>
      <charset val="186"/>
    </font>
    <font>
      <sz val="12"/>
      <name val="Times New Roman"/>
      <family val="1"/>
      <charset val="186"/>
    </font>
    <font>
      <sz val="11"/>
      <color theme="4" tint="-0.249977111117893"/>
      <name val="Times New Roman"/>
      <family val="1"/>
      <charset val="186"/>
    </font>
    <font>
      <sz val="11"/>
      <name val="Times New Roman"/>
      <family val="1"/>
    </font>
    <font>
      <sz val="9"/>
      <color indexed="81"/>
      <name val="Tahoma"/>
      <family val="2"/>
      <charset val="186"/>
    </font>
    <font>
      <b/>
      <sz val="9"/>
      <color indexed="81"/>
      <name val="Tahoma"/>
      <family val="2"/>
      <charset val="186"/>
    </font>
    <font>
      <b/>
      <sz val="11"/>
      <color theme="1"/>
      <name val="Calibri"/>
      <family val="2"/>
      <scheme val="minor"/>
    </font>
    <font>
      <sz val="12"/>
      <color theme="1"/>
      <name val="Times New Roman"/>
      <family val="1"/>
      <charset val="186"/>
    </font>
    <font>
      <sz val="9"/>
      <name val="Times New Roman"/>
      <family val="1"/>
      <charset val="186"/>
    </font>
    <font>
      <b/>
      <sz val="9"/>
      <color indexed="8"/>
      <name val="Times New Roman"/>
      <family val="1"/>
      <charset val="186"/>
    </font>
    <font>
      <b/>
      <sz val="9"/>
      <name val="Times New Roman"/>
      <family val="1"/>
      <charset val="186"/>
    </font>
    <font>
      <b/>
      <sz val="12"/>
      <color theme="1"/>
      <name val="Calibri"/>
      <family val="2"/>
      <charset val="186"/>
      <scheme val="minor"/>
    </font>
    <font>
      <b/>
      <sz val="16"/>
      <color theme="1"/>
      <name val="Calibri"/>
      <family val="2"/>
      <charset val="186"/>
      <scheme val="minor"/>
    </font>
    <font>
      <b/>
      <sz val="12"/>
      <color theme="1"/>
      <name val="Times New Roman"/>
      <family val="1"/>
      <charset val="186"/>
    </font>
    <font>
      <b/>
      <sz val="11"/>
      <color indexed="8"/>
      <name val="Calibri"/>
      <family val="2"/>
    </font>
    <font>
      <sz val="11"/>
      <color theme="1"/>
      <name val="Times New Roman"/>
      <family val="1"/>
      <charset val="186"/>
    </font>
    <font>
      <b/>
      <sz val="12"/>
      <name val="Calibri"/>
      <family val="2"/>
      <charset val="186"/>
      <scheme val="minor"/>
    </font>
    <font>
      <b/>
      <sz val="9"/>
      <color rgb="FFFF0000"/>
      <name val="Times New Roman"/>
      <family val="1"/>
      <charset val="186"/>
    </font>
    <font>
      <b/>
      <sz val="10"/>
      <name val="Arial"/>
      <family val="2"/>
      <charset val="186"/>
    </font>
    <font>
      <sz val="9"/>
      <color theme="1"/>
      <name val="Times New Roman"/>
      <family val="1"/>
      <charset val="186"/>
    </font>
    <font>
      <sz val="11"/>
      <color rgb="FFFF0000"/>
      <name val="Calibri"/>
      <family val="2"/>
      <charset val="186"/>
      <scheme val="minor"/>
    </font>
    <font>
      <sz val="11"/>
      <color theme="9" tint="-0.249977111117893"/>
      <name val="Times New Roman"/>
      <family val="1"/>
      <charset val="186"/>
    </font>
    <font>
      <sz val="11"/>
      <color theme="5" tint="-0.249977111117893"/>
      <name val="Times New Roman"/>
      <family val="1"/>
      <charset val="186"/>
    </font>
    <font>
      <sz val="11"/>
      <color rgb="FF00B050"/>
      <name val="Times New Roman"/>
      <family val="1"/>
      <charset val="186"/>
    </font>
    <font>
      <sz val="11"/>
      <color rgb="FFFF6600"/>
      <name val="Times New Roman"/>
      <family val="1"/>
      <charset val="186"/>
    </font>
    <font>
      <sz val="11"/>
      <color theme="7" tint="0.39997558519241921"/>
      <name val="Times New Roman"/>
      <family val="1"/>
      <charset val="186"/>
    </font>
    <font>
      <sz val="11"/>
      <color theme="0" tint="-0.499984740745262"/>
      <name val="Times New Roman"/>
      <family val="1"/>
      <charset val="186"/>
    </font>
    <font>
      <sz val="11"/>
      <color theme="8"/>
      <name val="Calibri"/>
      <family val="2"/>
      <charset val="186"/>
      <scheme val="minor"/>
    </font>
    <font>
      <b/>
      <sz val="11"/>
      <color theme="8"/>
      <name val="Calibri"/>
      <family val="2"/>
      <charset val="186"/>
      <scheme val="minor"/>
    </font>
    <font>
      <sz val="14"/>
      <color theme="1"/>
      <name val="Times New Roman"/>
      <family val="1"/>
      <charset val="186"/>
    </font>
    <font>
      <sz val="14"/>
      <color theme="1"/>
      <name val="Calibri"/>
      <family val="2"/>
      <charset val="186"/>
      <scheme val="minor"/>
    </font>
    <font>
      <b/>
      <sz val="11"/>
      <color theme="0"/>
      <name val="Calibri"/>
      <family val="2"/>
      <charset val="186"/>
      <scheme val="minor"/>
    </font>
    <font>
      <b/>
      <i/>
      <sz val="11"/>
      <name val="Times New Roman"/>
      <family val="1"/>
      <charset val="186"/>
    </font>
    <font>
      <sz val="10"/>
      <color indexed="8"/>
      <name val="Calibri"/>
      <family val="2"/>
    </font>
    <font>
      <b/>
      <sz val="10"/>
      <color indexed="10"/>
      <name val="Arial"/>
      <family val="2"/>
    </font>
    <font>
      <b/>
      <sz val="10"/>
      <color indexed="8"/>
      <name val="Calibri"/>
      <family val="2"/>
    </font>
    <font>
      <b/>
      <sz val="11"/>
      <color indexed="8"/>
      <name val="Times New Roman"/>
      <family val="1"/>
    </font>
    <font>
      <b/>
      <i/>
      <sz val="10"/>
      <name val="Calibri"/>
      <family val="2"/>
    </font>
    <font>
      <b/>
      <i/>
      <sz val="10"/>
      <name val="Arial"/>
      <family val="2"/>
    </font>
    <font>
      <u/>
      <sz val="11"/>
      <color theme="10"/>
      <name val="Calibri"/>
      <family val="2"/>
      <charset val="186"/>
      <scheme val="minor"/>
    </font>
    <font>
      <sz val="9"/>
      <color rgb="FFFF0000"/>
      <name val="Times New Roman"/>
      <family val="1"/>
      <charset val="186"/>
    </font>
    <font>
      <b/>
      <sz val="11"/>
      <color rgb="FFFF0000"/>
      <name val="Times New Roman"/>
      <family val="1"/>
      <charset val="186"/>
    </font>
    <font>
      <b/>
      <sz val="12"/>
      <name val="Times New Roman"/>
      <family val="1"/>
      <charset val="186"/>
    </font>
    <font>
      <b/>
      <sz val="11"/>
      <color theme="1"/>
      <name val="Times New Roman"/>
      <family val="1"/>
      <charset val="186"/>
    </font>
    <font>
      <sz val="11"/>
      <color rgb="FF000000"/>
      <name val="Times New Roman"/>
      <family val="1"/>
      <charset val="186"/>
    </font>
    <font>
      <b/>
      <sz val="11"/>
      <color theme="1"/>
      <name val="Calibri"/>
      <family val="2"/>
      <charset val="186"/>
      <scheme val="minor"/>
    </font>
    <font>
      <sz val="11"/>
      <color indexed="8"/>
      <name val="Calibri"/>
      <family val="2"/>
      <charset val="186"/>
      <scheme val="minor"/>
    </font>
    <font>
      <sz val="12"/>
      <color theme="1"/>
      <name val="Calibri"/>
      <family val="1"/>
      <charset val="186"/>
      <scheme val="minor"/>
    </font>
    <font>
      <sz val="9"/>
      <color indexed="8"/>
      <name val="Arial"/>
      <family val="2"/>
      <charset val="186"/>
    </font>
    <font>
      <sz val="9"/>
      <name val="Arial"/>
      <family val="2"/>
      <charset val="186"/>
    </font>
    <font>
      <b/>
      <sz val="9"/>
      <name val="Arial"/>
      <family val="2"/>
      <charset val="186"/>
    </font>
    <font>
      <b/>
      <sz val="9"/>
      <color theme="0"/>
      <name val="Arial"/>
      <family val="2"/>
      <charset val="186"/>
    </font>
    <font>
      <sz val="9"/>
      <color theme="0" tint="-0.249977111117893"/>
      <name val="Arial"/>
      <family val="2"/>
      <charset val="186"/>
    </font>
    <font>
      <sz val="9"/>
      <color theme="0"/>
      <name val="Arial"/>
      <family val="2"/>
      <charset val="186"/>
    </font>
    <font>
      <sz val="8"/>
      <color theme="1"/>
      <name val="Calibri"/>
      <family val="2"/>
    </font>
    <font>
      <sz val="8"/>
      <color theme="0"/>
      <name val="Calibri"/>
      <family val="2"/>
    </font>
    <font>
      <b/>
      <sz val="9"/>
      <color indexed="8"/>
      <name val="Arial"/>
      <family val="2"/>
      <charset val="186"/>
    </font>
    <font>
      <b/>
      <sz val="9"/>
      <color indexed="10"/>
      <name val="Arial"/>
      <family val="2"/>
      <charset val="186"/>
    </font>
    <font>
      <u/>
      <sz val="11"/>
      <color theme="10"/>
      <name val="Calibri"/>
      <family val="2"/>
      <charset val="186"/>
      <scheme val="minor"/>
    </font>
    <font>
      <b/>
      <sz val="11"/>
      <color rgb="FFFF0000"/>
      <name val="Times New Roman"/>
      <family val="1"/>
      <charset val="186"/>
    </font>
    <font>
      <b/>
      <sz val="9"/>
      <color theme="0" tint="-0.249977111117893"/>
      <name val="Arial"/>
      <family val="2"/>
      <charset val="186"/>
    </font>
    <font>
      <sz val="9"/>
      <color theme="0" tint="-0.14999847407452621"/>
      <name val="Arial"/>
      <family val="2"/>
      <charset val="186"/>
    </font>
    <font>
      <sz val="9"/>
      <color indexed="12"/>
      <name val="Arial"/>
      <family val="2"/>
      <charset val="186"/>
    </font>
    <font>
      <sz val="12"/>
      <color theme="1"/>
      <name val="Times New Roman"/>
      <family val="1"/>
      <charset val="186"/>
    </font>
    <font>
      <b/>
      <sz val="9"/>
      <color theme="0" tint="-0.14999847407452621"/>
      <name val="Arial"/>
      <family val="2"/>
      <charset val="186"/>
    </font>
    <font>
      <b/>
      <sz val="11"/>
      <color indexed="10"/>
      <name val="Arial"/>
      <family val="2"/>
      <charset val="186"/>
    </font>
    <font>
      <b/>
      <sz val="11"/>
      <color theme="1"/>
      <name val="Arial"/>
      <family val="2"/>
      <charset val="186"/>
    </font>
    <font>
      <b/>
      <sz val="12"/>
      <name val="Arial"/>
      <family val="2"/>
      <charset val="186"/>
    </font>
    <font>
      <sz val="7"/>
      <name val="Arial"/>
      <family val="2"/>
    </font>
    <font>
      <sz val="7"/>
      <color theme="0"/>
      <name val="Arial"/>
      <family val="2"/>
    </font>
    <font>
      <b/>
      <u/>
      <sz val="12"/>
      <color indexed="8"/>
      <name val="Calibri"/>
      <family val="2"/>
    </font>
    <font>
      <sz val="12"/>
      <name val="Arial"/>
      <family val="2"/>
      <charset val="186"/>
    </font>
    <font>
      <sz val="10"/>
      <name val="Arial"/>
      <family val="2"/>
      <charset val="186"/>
    </font>
    <font>
      <sz val="12"/>
      <name val="Times New Roman"/>
      <family val="1"/>
      <charset val="186"/>
    </font>
    <font>
      <sz val="11"/>
      <color theme="0"/>
      <name val="Calibri"/>
      <family val="2"/>
    </font>
    <font>
      <sz val="12"/>
      <color theme="1"/>
      <name val="Calibri"/>
      <family val="2"/>
      <charset val="186"/>
      <scheme val="minor"/>
    </font>
    <font>
      <b/>
      <sz val="12"/>
      <name val="Times New Roman"/>
      <family val="1"/>
      <charset val="186"/>
    </font>
    <font>
      <b/>
      <sz val="12"/>
      <color theme="0" tint="-0.249977111117893"/>
      <name val="Times New Roman"/>
      <family val="1"/>
      <charset val="186"/>
    </font>
    <font>
      <sz val="12"/>
      <color theme="0" tint="-0.249977111117893"/>
      <name val="Times New Roman"/>
      <family val="1"/>
      <charset val="186"/>
    </font>
    <font>
      <b/>
      <sz val="16"/>
      <name val="Arial"/>
      <family val="2"/>
      <charset val="186"/>
    </font>
    <font>
      <b/>
      <sz val="9"/>
      <color theme="1"/>
      <name val="Arial"/>
      <family val="2"/>
      <charset val="186"/>
    </font>
    <font>
      <b/>
      <sz val="11"/>
      <color theme="0" tint="-0.14999847407452621"/>
      <name val="Arial"/>
      <family val="2"/>
      <charset val="186"/>
    </font>
    <font>
      <sz val="8"/>
      <color theme="0" tint="-0.249977111117893"/>
      <name val="Calibri"/>
      <family val="2"/>
    </font>
    <font>
      <sz val="8"/>
      <color theme="1"/>
      <name val="Arial"/>
      <family val="2"/>
    </font>
    <font>
      <sz val="11"/>
      <color theme="1"/>
      <name val="Calibri"/>
      <family val="2"/>
      <charset val="186"/>
      <scheme val="minor"/>
    </font>
    <font>
      <sz val="24"/>
      <name val="Times New Roman"/>
      <family val="1"/>
      <charset val="186"/>
    </font>
    <font>
      <b/>
      <sz val="16"/>
      <color theme="1"/>
      <name val="Times New Roman"/>
      <family val="1"/>
      <charset val="186"/>
    </font>
    <font>
      <sz val="8"/>
      <color theme="1"/>
      <name val="Times New Roman"/>
      <family val="1"/>
      <charset val="186"/>
    </font>
    <font>
      <b/>
      <sz val="22"/>
      <color theme="1"/>
      <name val="Times New Roman"/>
      <family val="1"/>
      <charset val="186"/>
    </font>
    <font>
      <sz val="18"/>
      <name val="Times New Roman"/>
      <family val="1"/>
      <charset val="186"/>
    </font>
    <font>
      <sz val="9"/>
      <color theme="0" tint="-0.249977111117893"/>
      <name val="Times New Roman"/>
      <family val="1"/>
      <charset val="186"/>
    </font>
    <font>
      <sz val="11"/>
      <color theme="1"/>
      <name val="Times New Roman"/>
      <family val="1"/>
      <charset val="186"/>
    </font>
    <font>
      <sz val="16"/>
      <color theme="1"/>
      <name val="Times New Roman"/>
      <family val="1"/>
      <charset val="186"/>
    </font>
    <font>
      <sz val="18"/>
      <color theme="1"/>
      <name val="Times New Roman"/>
      <family val="1"/>
      <charset val="186"/>
    </font>
    <font>
      <sz val="18"/>
      <color theme="0" tint="-0.249977111117893"/>
      <name val="Times New Roman"/>
      <family val="1"/>
      <charset val="186"/>
    </font>
    <font>
      <b/>
      <sz val="11"/>
      <color theme="1"/>
      <name val="Times New Roman"/>
      <family val="1"/>
      <charset val="186"/>
    </font>
    <font>
      <sz val="10"/>
      <color theme="1"/>
      <name val="Times New Roman"/>
      <family val="1"/>
      <charset val="186"/>
    </font>
    <font>
      <b/>
      <sz val="9"/>
      <name val="Times New Roman"/>
      <family val="1"/>
      <charset val="186"/>
    </font>
    <font>
      <b/>
      <sz val="13"/>
      <name val="Times New Roman"/>
      <family val="1"/>
      <charset val="186"/>
    </font>
    <font>
      <sz val="14"/>
      <name val="Times New Roman"/>
      <family val="1"/>
      <charset val="186"/>
    </font>
    <font>
      <sz val="12"/>
      <color theme="0" tint="-0.249977111117893"/>
      <name val="Arial"/>
      <family val="2"/>
      <charset val="186"/>
    </font>
    <font>
      <sz val="12"/>
      <name val="Arial"/>
      <family val="2"/>
    </font>
    <font>
      <sz val="16"/>
      <name val="Times New Roman"/>
      <family val="1"/>
      <charset val="186"/>
    </font>
    <font>
      <sz val="16"/>
      <color theme="0" tint="-0.249977111117893"/>
      <name val="Times New Roman"/>
      <family val="1"/>
      <charset val="186"/>
    </font>
    <font>
      <b/>
      <sz val="16"/>
      <name val="Times New Roman"/>
      <family val="1"/>
      <charset val="186"/>
    </font>
    <font>
      <sz val="16"/>
      <name val="Arial"/>
      <family val="2"/>
      <charset val="186"/>
    </font>
    <font>
      <sz val="16"/>
      <color theme="0" tint="-0.249977111117893"/>
      <name val="Arial"/>
      <family val="2"/>
      <charset val="186"/>
    </font>
    <font>
      <b/>
      <sz val="10"/>
      <color rgb="FF002060"/>
      <name val="Times New Roman"/>
      <family val="1"/>
      <charset val="186"/>
    </font>
    <font>
      <b/>
      <sz val="11"/>
      <color rgb="FF002060"/>
      <name val="Times New Roman"/>
      <family val="1"/>
      <charset val="186"/>
    </font>
    <font>
      <sz val="11"/>
      <color rgb="FF002060"/>
      <name val="Times New Roman"/>
      <family val="1"/>
      <charset val="186"/>
    </font>
    <font>
      <sz val="10"/>
      <color rgb="FF002060"/>
      <name val="Times New Roman"/>
      <family val="1"/>
      <charset val="186"/>
    </font>
    <font>
      <sz val="10"/>
      <color rgb="FF002060"/>
      <name val="Calibri"/>
      <family val="2"/>
      <charset val="186"/>
    </font>
    <font>
      <sz val="11"/>
      <color indexed="8"/>
      <name val="Times New Roman"/>
      <family val="1"/>
    </font>
    <font>
      <sz val="11"/>
      <color rgb="FF000000"/>
      <name val="Times New Roman"/>
      <family val="1"/>
    </font>
    <font>
      <b/>
      <sz val="10"/>
      <color theme="8" tint="-0.499984740745262"/>
      <name val="Times New Roman"/>
      <family val="1"/>
      <charset val="186"/>
    </font>
    <font>
      <b/>
      <sz val="11"/>
      <color theme="8" tint="-0.499984740745262"/>
      <name val="Times New Roman"/>
      <family val="1"/>
      <charset val="186"/>
    </font>
    <font>
      <sz val="11"/>
      <color theme="8" tint="-0.499984740745262"/>
      <name val="Times New Roman"/>
      <family val="1"/>
      <charset val="186"/>
    </font>
    <font>
      <sz val="10"/>
      <color theme="8" tint="-0.499984740745262"/>
      <name val="Arial"/>
      <family val="2"/>
      <charset val="186"/>
    </font>
    <font>
      <b/>
      <sz val="9"/>
      <color indexed="81"/>
      <name val="Tahoma"/>
      <family val="2"/>
    </font>
    <font>
      <sz val="9"/>
      <color indexed="81"/>
      <name val="Tahoma"/>
      <family val="2"/>
    </font>
    <font>
      <sz val="16"/>
      <color theme="1"/>
      <name val="Calibri"/>
      <family val="2"/>
    </font>
    <font>
      <i/>
      <sz val="11"/>
      <color rgb="FF7F7F7F"/>
      <name val="Calibri"/>
      <family val="2"/>
      <charset val="186"/>
      <scheme val="minor"/>
    </font>
    <font>
      <sz val="11"/>
      <color theme="1"/>
      <name val="Calibri"/>
      <family val="2"/>
      <scheme val="minor"/>
    </font>
    <font>
      <sz val="12"/>
      <color theme="1"/>
      <name val="Calibri"/>
      <family val="2"/>
      <charset val="186"/>
    </font>
    <font>
      <sz val="12"/>
      <color theme="1" tint="0.499984740745262"/>
      <name val="Calibri"/>
      <family val="2"/>
    </font>
    <font>
      <sz val="11"/>
      <color theme="4" tint="-0.499984740745262"/>
      <name val="Times New Roman"/>
      <family val="1"/>
      <charset val="186"/>
    </font>
    <font>
      <sz val="8"/>
      <color rgb="FFFF0000"/>
      <name val="Calibri"/>
      <family val="2"/>
    </font>
    <font>
      <sz val="12"/>
      <color theme="1"/>
      <name val="Arial"/>
      <family val="2"/>
      <charset val="186"/>
    </font>
    <font>
      <sz val="14"/>
      <color indexed="8"/>
      <name val="Times New Roman"/>
      <family val="1"/>
      <charset val="186"/>
    </font>
    <font>
      <b/>
      <sz val="12"/>
      <color indexed="10"/>
      <name val="Times New Roman"/>
      <family val="1"/>
      <charset val="186"/>
    </font>
    <font>
      <b/>
      <u/>
      <sz val="12"/>
      <name val="Times New Roman"/>
      <family val="1"/>
      <charset val="186"/>
    </font>
    <font>
      <b/>
      <sz val="14"/>
      <name val="Times New Roman"/>
      <family val="1"/>
      <charset val="186"/>
    </font>
    <font>
      <b/>
      <sz val="14"/>
      <color theme="1"/>
      <name val="Times New Roman"/>
      <family val="1"/>
      <charset val="186"/>
    </font>
    <font>
      <b/>
      <sz val="16"/>
      <color theme="4" tint="-0.499984740745262"/>
      <name val="Times New Roman"/>
      <family val="1"/>
      <charset val="186"/>
    </font>
    <font>
      <b/>
      <sz val="11"/>
      <color theme="4" tint="-0.499984740745262"/>
      <name val="Times New Roman"/>
      <family val="1"/>
      <charset val="186"/>
    </font>
    <font>
      <b/>
      <sz val="11"/>
      <color rgb="FF0070C0"/>
      <name val="Calibri"/>
      <family val="2"/>
      <charset val="186"/>
      <scheme val="minor"/>
    </font>
    <font>
      <b/>
      <sz val="28"/>
      <name val="Times New Roman"/>
      <family val="1"/>
      <charset val="186"/>
    </font>
    <font>
      <strike/>
      <sz val="11"/>
      <color rgb="FF002060"/>
      <name val="Times New Roman"/>
      <family val="1"/>
      <charset val="186"/>
    </font>
    <font>
      <sz val="8"/>
      <color theme="0"/>
      <name val="Times New Roman"/>
      <family val="1"/>
      <charset val="186"/>
    </font>
    <font>
      <sz val="11"/>
      <color theme="0" tint="-0.249977111117893"/>
      <name val="Times New Roman"/>
      <family val="1"/>
      <charset val="186"/>
    </font>
    <font>
      <b/>
      <sz val="11"/>
      <color theme="0" tint="-0.249977111117893"/>
      <name val="Times New Roman"/>
      <family val="1"/>
      <charset val="186"/>
    </font>
    <font>
      <strike/>
      <sz val="11"/>
      <color theme="0" tint="-0.249977111117893"/>
      <name val="Times New Roman"/>
      <family val="1"/>
      <charset val="186"/>
    </font>
    <font>
      <strike/>
      <sz val="11"/>
      <color rgb="FFFF0000"/>
      <name val="Times New Roman"/>
      <family val="1"/>
      <charset val="186"/>
    </font>
    <font>
      <sz val="18"/>
      <color theme="1"/>
      <name val="Calibri"/>
      <family val="2"/>
      <charset val="186"/>
      <scheme val="minor"/>
    </font>
    <font>
      <sz val="10"/>
      <color theme="1" tint="0.499984740745262"/>
      <name val="Arial"/>
      <family val="2"/>
      <charset val="204"/>
    </font>
    <font>
      <b/>
      <sz val="12"/>
      <color indexed="8"/>
      <name val="Arial"/>
      <family val="2"/>
      <charset val="204"/>
    </font>
    <font>
      <b/>
      <sz val="11"/>
      <color rgb="FFFF0000"/>
      <name val="Calibri"/>
      <family val="2"/>
      <charset val="186"/>
      <scheme val="minor"/>
    </font>
    <font>
      <sz val="11"/>
      <color rgb="FF000000"/>
      <name val="Calibri"/>
      <family val="2"/>
      <charset val="186"/>
    </font>
    <font>
      <b/>
      <sz val="11"/>
      <color rgb="FF000000"/>
      <name val="Calibri"/>
      <family val="2"/>
      <charset val="186"/>
    </font>
    <font>
      <sz val="24"/>
      <name val="Arial"/>
      <family val="2"/>
      <charset val="186"/>
    </font>
    <font>
      <b/>
      <sz val="18"/>
      <name val="Times New Roman"/>
      <family val="1"/>
      <charset val="186"/>
    </font>
  </fonts>
  <fills count="35">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5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indexed="55"/>
        <bgColor indexed="64"/>
      </patternFill>
    </fill>
    <fill>
      <patternFill patternType="solid">
        <fgColor theme="9"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tint="-0.34998626667073579"/>
        <bgColor indexed="64"/>
      </patternFill>
    </fill>
    <fill>
      <patternFill patternType="solid">
        <fgColor rgb="FFFFFF00"/>
        <bgColor indexed="64"/>
      </patternFill>
    </fill>
    <fill>
      <patternFill patternType="solid">
        <fgColor rgb="FFC00000"/>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indexed="13"/>
        <bgColor indexed="64"/>
      </patternFill>
    </fill>
    <fill>
      <patternFill patternType="solid">
        <fgColor indexed="47"/>
        <bgColor indexed="64"/>
      </patternFill>
    </fill>
    <fill>
      <patternFill patternType="solid">
        <fgColor rgb="FFA5A5A5"/>
      </patternFill>
    </fill>
    <fill>
      <patternFill patternType="solid">
        <fgColor indexed="1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theme="4"/>
        <bgColor indexed="64"/>
      </patternFill>
    </fill>
    <fill>
      <patternFill patternType="solid">
        <fgColor theme="7"/>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7030A0"/>
        <bgColor indexed="64"/>
      </patternFill>
    </fill>
    <fill>
      <patternFill patternType="solid">
        <fgColor theme="7" tint="0.79998168889431442"/>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hair">
        <color indexed="64"/>
      </top>
      <bottom style="hair">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s>
  <cellStyleXfs count="5">
    <xf numFmtId="0" fontId="0" fillId="0" borderId="0"/>
    <xf numFmtId="0" fontId="11" fillId="0" borderId="0"/>
    <xf numFmtId="0" fontId="52" fillId="21" borderId="51" applyNumberFormat="0" applyAlignment="0" applyProtection="0"/>
    <xf numFmtId="0" fontId="60" fillId="0" borderId="0" applyNumberFormat="0" applyFill="0" applyBorder="0" applyAlignment="0" applyProtection="0"/>
    <xf numFmtId="0" fontId="142" fillId="0" borderId="0" applyNumberFormat="0" applyFill="0" applyBorder="0" applyAlignment="0" applyProtection="0"/>
  </cellStyleXfs>
  <cellXfs count="1192">
    <xf numFmtId="0" fontId="0" fillId="0" borderId="0" xfId="0"/>
    <xf numFmtId="49" fontId="1" fillId="0" borderId="1" xfId="0" applyNumberFormat="1" applyFont="1" applyBorder="1" applyAlignment="1">
      <alignment horizontal="left" vertical="center"/>
    </xf>
    <xf numFmtId="0" fontId="1" fillId="0" borderId="1" xfId="0" applyFont="1" applyBorder="1" applyAlignment="1">
      <alignment horizontal="left" vertical="center" wrapText="1"/>
    </xf>
    <xf numFmtId="0" fontId="1" fillId="0" borderId="1" xfId="0" applyFont="1" applyBorder="1" applyAlignment="1">
      <alignment horizontal="left" vertical="center"/>
    </xf>
    <xf numFmtId="0" fontId="4" fillId="0" borderId="1" xfId="0" applyFont="1" applyBorder="1" applyAlignment="1">
      <alignment horizontal="left" vertical="center"/>
    </xf>
    <xf numFmtId="0" fontId="1" fillId="0" borderId="1" xfId="0" quotePrefix="1" applyFont="1" applyBorder="1" applyAlignment="1">
      <alignment horizontal="left" vertical="center"/>
    </xf>
    <xf numFmtId="0" fontId="4" fillId="0" borderId="1" xfId="0" applyFont="1" applyBorder="1" applyAlignment="1">
      <alignment horizontal="left" vertical="center" wrapText="1"/>
    </xf>
    <xf numFmtId="0" fontId="4" fillId="0" borderId="0" xfId="0" applyFont="1" applyAlignment="1">
      <alignment horizontal="left" vertical="center"/>
    </xf>
    <xf numFmtId="49" fontId="4" fillId="0" borderId="1" xfId="0" applyNumberFormat="1" applyFont="1" applyBorder="1" applyAlignment="1">
      <alignment horizontal="left" vertical="center"/>
    </xf>
    <xf numFmtId="49" fontId="5" fillId="3" borderId="1" xfId="0" applyNumberFormat="1" applyFont="1" applyFill="1" applyBorder="1" applyAlignment="1">
      <alignment horizontal="left" vertical="center"/>
    </xf>
    <xf numFmtId="0" fontId="5" fillId="3" borderId="1" xfId="0" applyFont="1" applyFill="1" applyBorder="1" applyAlignment="1">
      <alignment horizontal="left" vertical="center"/>
    </xf>
    <xf numFmtId="0" fontId="4" fillId="3" borderId="0" xfId="0" applyFont="1" applyFill="1" applyAlignment="1">
      <alignment horizontal="left" vertical="center"/>
    </xf>
    <xf numFmtId="49" fontId="5" fillId="0" borderId="1" xfId="0" applyNumberFormat="1" applyFont="1" applyBorder="1" applyAlignment="1">
      <alignment horizontal="left" vertical="center"/>
    </xf>
    <xf numFmtId="0" fontId="0" fillId="0" borderId="1" xfId="0" applyBorder="1" applyAlignment="1">
      <alignment wrapText="1"/>
    </xf>
    <xf numFmtId="0" fontId="4" fillId="0" borderId="14" xfId="0" applyFont="1" applyBorder="1" applyAlignment="1">
      <alignment horizontal="left" vertical="center"/>
    </xf>
    <xf numFmtId="0" fontId="5" fillId="3" borderId="14" xfId="0" applyFont="1" applyFill="1" applyBorder="1" applyAlignment="1">
      <alignment horizontal="left" vertical="center"/>
    </xf>
    <xf numFmtId="49" fontId="5" fillId="5" borderId="1" xfId="0" applyNumberFormat="1" applyFont="1" applyFill="1" applyBorder="1" applyAlignment="1">
      <alignment horizontal="left" vertical="center"/>
    </xf>
    <xf numFmtId="0" fontId="4" fillId="5" borderId="1" xfId="0" applyFont="1" applyFill="1" applyBorder="1" applyAlignment="1">
      <alignment horizontal="left" vertical="center"/>
    </xf>
    <xf numFmtId="0" fontId="4" fillId="5" borderId="14" xfId="0" applyFont="1" applyFill="1" applyBorder="1" applyAlignment="1">
      <alignment horizontal="left" vertical="center"/>
    </xf>
    <xf numFmtId="0" fontId="4" fillId="5" borderId="1" xfId="0" applyFont="1" applyFill="1" applyBorder="1" applyAlignment="1">
      <alignment horizontal="left" vertical="center" wrapText="1"/>
    </xf>
    <xf numFmtId="0" fontId="4" fillId="5" borderId="0" xfId="0" applyFont="1" applyFill="1" applyAlignment="1">
      <alignment horizontal="left" vertical="center"/>
    </xf>
    <xf numFmtId="0" fontId="5" fillId="0" borderId="1" xfId="0" applyFont="1" applyBorder="1" applyAlignment="1">
      <alignment horizontal="left" vertical="center"/>
    </xf>
    <xf numFmtId="49" fontId="5" fillId="7" borderId="1" xfId="0" applyNumberFormat="1" applyFont="1" applyFill="1" applyBorder="1" applyAlignment="1">
      <alignment horizontal="left" vertical="center"/>
    </xf>
    <xf numFmtId="0" fontId="4" fillId="7" borderId="1" xfId="0" applyFont="1" applyFill="1" applyBorder="1" applyAlignment="1">
      <alignment horizontal="left" vertical="center" wrapText="1"/>
    </xf>
    <xf numFmtId="0" fontId="4" fillId="7" borderId="0" xfId="0" applyFont="1" applyFill="1" applyAlignment="1">
      <alignment horizontal="left" vertical="center"/>
    </xf>
    <xf numFmtId="0" fontId="1" fillId="5" borderId="1" xfId="0" applyFont="1" applyFill="1" applyBorder="1" applyAlignment="1">
      <alignment horizontal="left" vertical="center" wrapText="1"/>
    </xf>
    <xf numFmtId="0" fontId="1" fillId="5" borderId="1" xfId="0" applyFont="1" applyFill="1" applyBorder="1" applyAlignment="1">
      <alignment horizontal="left" vertical="center"/>
    </xf>
    <xf numFmtId="49" fontId="6" fillId="0" borderId="1" xfId="0" applyNumberFormat="1" applyFont="1" applyBorder="1" applyAlignment="1">
      <alignment horizontal="left" vertical="center"/>
    </xf>
    <xf numFmtId="0" fontId="1" fillId="0" borderId="14" xfId="0" applyFont="1" applyBorder="1" applyAlignment="1">
      <alignment horizontal="left" vertical="center"/>
    </xf>
    <xf numFmtId="0" fontId="1" fillId="0" borderId="0" xfId="0" applyFont="1" applyAlignment="1">
      <alignment horizontal="left" vertical="center"/>
    </xf>
    <xf numFmtId="49" fontId="1" fillId="0" borderId="1" xfId="0" applyNumberFormat="1" applyFont="1" applyBorder="1" applyAlignment="1">
      <alignment horizontal="left" vertical="center" wrapText="1"/>
    </xf>
    <xf numFmtId="0" fontId="4" fillId="5" borderId="1" xfId="0" applyFont="1" applyFill="1" applyBorder="1" applyAlignment="1" applyProtection="1">
      <alignment horizontal="left" vertical="center"/>
      <protection locked="0"/>
    </xf>
    <xf numFmtId="0" fontId="17" fillId="5" borderId="1" xfId="0" applyFont="1" applyFill="1" applyBorder="1" applyAlignment="1">
      <alignment horizontal="left" vertical="center" wrapText="1"/>
    </xf>
    <xf numFmtId="0" fontId="17" fillId="0" borderId="1" xfId="0" applyFont="1" applyBorder="1" applyAlignment="1">
      <alignment horizontal="left" vertical="center" wrapText="1"/>
    </xf>
    <xf numFmtId="49" fontId="18" fillId="0" borderId="1" xfId="0" applyNumberFormat="1" applyFont="1" applyBorder="1" applyAlignment="1">
      <alignment horizontal="left" vertical="center" wrapText="1"/>
    </xf>
    <xf numFmtId="0" fontId="19" fillId="0" borderId="1" xfId="0" applyFont="1" applyBorder="1" applyAlignment="1">
      <alignment horizontal="left" vertical="center" wrapText="1"/>
    </xf>
    <xf numFmtId="0" fontId="19" fillId="0" borderId="0" xfId="0" applyFont="1" applyAlignment="1">
      <alignment horizontal="left" vertical="center" wrapText="1"/>
    </xf>
    <xf numFmtId="49" fontId="0" fillId="0" borderId="0" xfId="0" applyNumberFormat="1"/>
    <xf numFmtId="0" fontId="0" fillId="0" borderId="0" xfId="0" applyAlignment="1">
      <alignment wrapText="1"/>
    </xf>
    <xf numFmtId="0" fontId="19" fillId="0" borderId="0" xfId="0" applyFont="1" applyAlignment="1">
      <alignment horizontal="center" vertical="center" wrapText="1"/>
    </xf>
    <xf numFmtId="0" fontId="4" fillId="3" borderId="0" xfId="0" applyFont="1" applyFill="1" applyAlignment="1">
      <alignment horizontal="center" vertical="center"/>
    </xf>
    <xf numFmtId="0" fontId="4" fillId="5" borderId="0" xfId="0" applyFont="1" applyFill="1" applyAlignment="1">
      <alignment horizontal="center" vertical="center"/>
    </xf>
    <xf numFmtId="0" fontId="4" fillId="0" borderId="0" xfId="0" applyFont="1" applyAlignment="1">
      <alignment horizontal="center" vertical="center"/>
    </xf>
    <xf numFmtId="0" fontId="4" fillId="2" borderId="0" xfId="0" applyFont="1" applyFill="1" applyAlignment="1">
      <alignment horizontal="center" vertical="center"/>
    </xf>
    <xf numFmtId="0" fontId="1" fillId="0" borderId="0" xfId="0" applyFont="1" applyAlignment="1">
      <alignment horizontal="center" vertical="center"/>
    </xf>
    <xf numFmtId="0" fontId="4" fillId="7" borderId="0" xfId="0" applyFont="1" applyFill="1" applyAlignment="1">
      <alignment horizontal="center" vertical="center"/>
    </xf>
    <xf numFmtId="49" fontId="0" fillId="11" borderId="0" xfId="0" applyNumberFormat="1" applyFill="1"/>
    <xf numFmtId="0" fontId="19" fillId="9" borderId="1" xfId="0" applyFont="1" applyFill="1" applyBorder="1" applyAlignment="1">
      <alignment horizontal="left" vertical="center" wrapText="1"/>
    </xf>
    <xf numFmtId="0" fontId="4" fillId="0" borderId="14" xfId="0" applyFont="1" applyBorder="1" applyAlignment="1">
      <alignment horizontal="left" vertical="center" wrapText="1"/>
    </xf>
    <xf numFmtId="0" fontId="4" fillId="0" borderId="9" xfId="0" applyFont="1" applyBorder="1" applyAlignment="1">
      <alignment horizontal="left" vertical="center"/>
    </xf>
    <xf numFmtId="0" fontId="4" fillId="0" borderId="10" xfId="0" applyFont="1" applyBorder="1" applyAlignment="1">
      <alignment horizontal="left" vertical="center" wrapText="1"/>
    </xf>
    <xf numFmtId="0" fontId="4" fillId="0" borderId="15" xfId="0" applyFont="1" applyBorder="1" applyAlignment="1">
      <alignment horizontal="left" vertical="center" wrapText="1"/>
    </xf>
    <xf numFmtId="0" fontId="4" fillId="5" borderId="14" xfId="0" applyFont="1" applyFill="1" applyBorder="1" applyAlignment="1">
      <alignment horizontal="left" vertical="center" wrapText="1"/>
    </xf>
    <xf numFmtId="0" fontId="4" fillId="5" borderId="9" xfId="0" applyFont="1" applyFill="1" applyBorder="1" applyAlignment="1">
      <alignment horizontal="left" vertical="center"/>
    </xf>
    <xf numFmtId="0" fontId="4" fillId="5" borderId="15" xfId="0" applyFont="1" applyFill="1" applyBorder="1" applyAlignment="1">
      <alignment horizontal="left" vertical="center" wrapText="1"/>
    </xf>
    <xf numFmtId="0" fontId="21" fillId="0" borderId="1" xfId="0" applyFont="1" applyBorder="1" applyAlignment="1">
      <alignment horizontal="center" vertical="center" wrapText="1"/>
    </xf>
    <xf numFmtId="0" fontId="18" fillId="0" borderId="1" xfId="0" applyFont="1" applyBorder="1" applyAlignment="1">
      <alignment horizontal="left" vertical="center" wrapText="1"/>
    </xf>
    <xf numFmtId="0" fontId="18" fillId="0" borderId="14" xfId="0" applyFont="1" applyBorder="1" applyAlignment="1">
      <alignment horizontal="left" vertical="center" wrapText="1"/>
    </xf>
    <xf numFmtId="0" fontId="18" fillId="0" borderId="28" xfId="0" applyFont="1" applyBorder="1" applyAlignment="1">
      <alignment horizontal="left" vertical="center" wrapText="1"/>
    </xf>
    <xf numFmtId="0" fontId="18" fillId="0" borderId="25" xfId="0" applyFont="1" applyBorder="1" applyAlignment="1">
      <alignment horizontal="left" vertical="center" wrapText="1"/>
    </xf>
    <xf numFmtId="0" fontId="4" fillId="2" borderId="14" xfId="0" applyFont="1" applyFill="1" applyBorder="1" applyAlignment="1">
      <alignment horizontal="left" vertical="center" wrapText="1"/>
    </xf>
    <xf numFmtId="49" fontId="4" fillId="0" borderId="14" xfId="0" applyNumberFormat="1" applyFont="1" applyBorder="1" applyAlignment="1">
      <alignment horizontal="left" vertical="center" wrapText="1"/>
    </xf>
    <xf numFmtId="0" fontId="1" fillId="0" borderId="14" xfId="0" applyFont="1" applyBorder="1" applyAlignment="1">
      <alignment horizontal="left" vertical="center" wrapText="1"/>
    </xf>
    <xf numFmtId="0" fontId="4" fillId="7" borderId="14" xfId="0" applyFont="1" applyFill="1" applyBorder="1" applyAlignment="1">
      <alignment horizontal="left" vertical="center" wrapText="1"/>
    </xf>
    <xf numFmtId="0" fontId="5" fillId="3" borderId="9" xfId="0" applyFont="1" applyFill="1" applyBorder="1" applyAlignment="1">
      <alignment horizontal="left" vertical="center"/>
    </xf>
    <xf numFmtId="0" fontId="4" fillId="5" borderId="9" xfId="0" applyFont="1" applyFill="1" applyBorder="1" applyAlignment="1">
      <alignment horizontal="left" vertical="center" wrapText="1"/>
    </xf>
    <xf numFmtId="0" fontId="4" fillId="0" borderId="9" xfId="0" applyFont="1" applyBorder="1" applyAlignment="1">
      <alignment horizontal="left" vertical="center" wrapText="1"/>
    </xf>
    <xf numFmtId="0" fontId="1" fillId="0" borderId="9" xfId="0" applyFont="1" applyBorder="1" applyAlignment="1">
      <alignment horizontal="left" vertical="center"/>
    </xf>
    <xf numFmtId="0" fontId="1" fillId="0" borderId="9" xfId="0" applyFont="1" applyBorder="1" applyAlignment="1">
      <alignment horizontal="left" vertical="center" wrapText="1"/>
    </xf>
    <xf numFmtId="0" fontId="12" fillId="0" borderId="1" xfId="0" applyFont="1" applyBorder="1" applyAlignment="1">
      <alignment horizontal="left" vertical="center" wrapText="1"/>
    </xf>
    <xf numFmtId="49" fontId="6" fillId="0" borderId="10" xfId="0" applyNumberFormat="1" applyFont="1" applyBorder="1" applyAlignment="1">
      <alignment horizontal="left" vertical="center"/>
    </xf>
    <xf numFmtId="49" fontId="1" fillId="0" borderId="10" xfId="0" applyNumberFormat="1" applyFont="1" applyBorder="1" applyAlignment="1">
      <alignment horizontal="left" vertical="center"/>
    </xf>
    <xf numFmtId="0" fontId="1" fillId="0" borderId="10" xfId="0" applyFont="1" applyBorder="1" applyAlignment="1">
      <alignment horizontal="left" vertical="center"/>
    </xf>
    <xf numFmtId="0" fontId="1" fillId="0" borderId="10" xfId="0" applyFont="1" applyBorder="1" applyAlignment="1">
      <alignment horizontal="left" vertical="center" wrapText="1"/>
    </xf>
    <xf numFmtId="0" fontId="4" fillId="0" borderId="10" xfId="0" applyFont="1" applyBorder="1" applyAlignment="1">
      <alignment horizontal="left" vertical="center"/>
    </xf>
    <xf numFmtId="0" fontId="1" fillId="0" borderId="11" xfId="0" applyFont="1" applyBorder="1" applyAlignment="1">
      <alignment horizontal="left" vertical="center" wrapText="1"/>
    </xf>
    <xf numFmtId="0" fontId="1" fillId="0" borderId="13" xfId="0" applyFont="1" applyBorder="1" applyAlignment="1">
      <alignment horizontal="left" vertical="center" wrapText="1"/>
    </xf>
    <xf numFmtId="0" fontId="0" fillId="11" borderId="0" xfId="0" applyFill="1"/>
    <xf numFmtId="49" fontId="6" fillId="5" borderId="1" xfId="0" applyNumberFormat="1" applyFont="1" applyFill="1" applyBorder="1" applyAlignment="1">
      <alignment horizontal="left" vertical="center"/>
    </xf>
    <xf numFmtId="49" fontId="5" fillId="0" borderId="15" xfId="0" applyNumberFormat="1" applyFont="1" applyBorder="1" applyAlignment="1">
      <alignment horizontal="left" vertical="center"/>
    </xf>
    <xf numFmtId="0" fontId="4" fillId="0" borderId="15" xfId="0" applyFont="1" applyBorder="1" applyAlignment="1">
      <alignment horizontal="left" vertical="center"/>
    </xf>
    <xf numFmtId="0" fontId="4" fillId="0" borderId="4" xfId="0" applyFont="1" applyBorder="1" applyAlignment="1">
      <alignment horizontal="left" vertical="center"/>
    </xf>
    <xf numFmtId="0" fontId="1" fillId="5" borderId="0" xfId="0" applyFont="1" applyFill="1" applyAlignment="1">
      <alignment horizontal="center" vertical="center"/>
    </xf>
    <xf numFmtId="0" fontId="1" fillId="5" borderId="14" xfId="0" applyFont="1" applyFill="1" applyBorder="1" applyAlignment="1">
      <alignment horizontal="left" vertical="center"/>
    </xf>
    <xf numFmtId="0" fontId="1" fillId="5" borderId="0" xfId="0" applyFont="1" applyFill="1" applyAlignment="1">
      <alignment horizontal="left" vertical="center"/>
    </xf>
    <xf numFmtId="0" fontId="1" fillId="5" borderId="9" xfId="0" applyFont="1" applyFill="1" applyBorder="1" applyAlignment="1">
      <alignment horizontal="left" vertical="center"/>
    </xf>
    <xf numFmtId="0" fontId="1" fillId="5" borderId="14" xfId="0" applyFont="1" applyFill="1" applyBorder="1" applyAlignment="1">
      <alignment horizontal="left" vertical="center" wrapText="1"/>
    </xf>
    <xf numFmtId="0" fontId="1" fillId="5" borderId="9" xfId="0" applyFont="1" applyFill="1" applyBorder="1" applyAlignment="1">
      <alignment horizontal="left" vertical="center" wrapText="1"/>
    </xf>
    <xf numFmtId="0" fontId="14" fillId="0" borderId="1" xfId="0" applyFont="1" applyBorder="1" applyAlignment="1">
      <alignment horizontal="left" vertical="center" wrapText="1"/>
    </xf>
    <xf numFmtId="0" fontId="14" fillId="0" borderId="1" xfId="0" applyFont="1" applyBorder="1" applyAlignment="1">
      <alignment horizontal="left" vertical="center"/>
    </xf>
    <xf numFmtId="0" fontId="15" fillId="0" borderId="1" xfId="0" applyFont="1" applyBorder="1" applyAlignment="1">
      <alignment horizontal="left" vertical="center" wrapText="1"/>
    </xf>
    <xf numFmtId="0" fontId="9" fillId="0" borderId="1" xfId="0" applyFont="1" applyBorder="1" applyAlignment="1">
      <alignment horizontal="left" vertical="center" wrapText="1"/>
    </xf>
    <xf numFmtId="0" fontId="4" fillId="13" borderId="0" xfId="0" applyFont="1" applyFill="1" applyAlignment="1">
      <alignment horizontal="center" vertical="center"/>
    </xf>
    <xf numFmtId="49" fontId="5" fillId="13" borderId="1" xfId="0" applyNumberFormat="1" applyFont="1" applyFill="1" applyBorder="1" applyAlignment="1">
      <alignment horizontal="left" vertical="center"/>
    </xf>
    <xf numFmtId="0" fontId="4" fillId="13" borderId="1" xfId="0" applyFont="1" applyFill="1" applyBorder="1" applyAlignment="1">
      <alignment horizontal="left" vertical="center" wrapText="1"/>
    </xf>
    <xf numFmtId="0" fontId="4" fillId="13" borderId="14" xfId="0" applyFont="1" applyFill="1" applyBorder="1" applyAlignment="1">
      <alignment horizontal="left" vertical="center" wrapText="1"/>
    </xf>
    <xf numFmtId="0" fontId="4" fillId="13" borderId="0" xfId="0" applyFont="1" applyFill="1" applyAlignment="1">
      <alignment horizontal="left" vertical="center"/>
    </xf>
    <xf numFmtId="0" fontId="1" fillId="5" borderId="2" xfId="0" applyFont="1" applyFill="1" applyBorder="1" applyAlignment="1">
      <alignment horizontal="center" vertical="center"/>
    </xf>
    <xf numFmtId="0" fontId="1" fillId="0" borderId="2" xfId="0" applyFont="1" applyBorder="1" applyAlignment="1">
      <alignment horizontal="center" vertical="center"/>
    </xf>
    <xf numFmtId="0" fontId="4" fillId="0" borderId="2" xfId="0" applyFont="1" applyBorder="1" applyAlignment="1">
      <alignment horizontal="center" vertical="center"/>
    </xf>
    <xf numFmtId="0" fontId="4" fillId="5" borderId="0" xfId="0" applyFont="1" applyFill="1" applyAlignment="1">
      <alignment horizontal="left" vertical="center" wrapText="1"/>
    </xf>
    <xf numFmtId="0" fontId="4" fillId="0" borderId="0" xfId="0" applyFont="1" applyAlignment="1">
      <alignment horizontal="left" vertical="center" wrapText="1"/>
    </xf>
    <xf numFmtId="0" fontId="4" fillId="0" borderId="13" xfId="0" applyFont="1" applyBorder="1" applyAlignment="1">
      <alignment horizontal="left" vertical="center" wrapText="1"/>
    </xf>
    <xf numFmtId="0" fontId="23" fillId="5" borderId="1" xfId="0" applyFont="1" applyFill="1" applyBorder="1" applyAlignment="1">
      <alignment horizontal="left" vertical="center" wrapText="1"/>
    </xf>
    <xf numFmtId="0" fontId="23" fillId="5" borderId="1" xfId="0" applyFont="1" applyFill="1" applyBorder="1" applyAlignment="1">
      <alignment horizontal="left" vertical="center"/>
    </xf>
    <xf numFmtId="0" fontId="0" fillId="12" borderId="1" xfId="0" applyFill="1" applyBorder="1"/>
    <xf numFmtId="0" fontId="0" fillId="12" borderId="0" xfId="0" applyFill="1"/>
    <xf numFmtId="0" fontId="10" fillId="5" borderId="1" xfId="0" applyFont="1" applyFill="1" applyBorder="1" applyAlignment="1">
      <alignment horizontal="left" vertical="center" wrapText="1"/>
    </xf>
    <xf numFmtId="0" fontId="10" fillId="0" borderId="1" xfId="0" applyFont="1" applyBorder="1" applyAlignment="1">
      <alignment horizontal="left" vertical="center" wrapText="1"/>
    </xf>
    <xf numFmtId="0" fontId="17" fillId="5" borderId="1" xfId="0" applyFont="1" applyFill="1" applyBorder="1" applyAlignment="1">
      <alignment horizontal="left" vertical="center"/>
    </xf>
    <xf numFmtId="0" fontId="17" fillId="0" borderId="1" xfId="0" applyFont="1" applyBorder="1" applyAlignment="1">
      <alignment horizontal="left" vertical="center"/>
    </xf>
    <xf numFmtId="0" fontId="4" fillId="14" borderId="1" xfId="0" applyFont="1" applyFill="1" applyBorder="1" applyAlignment="1">
      <alignment horizontal="left" vertical="center" wrapText="1"/>
    </xf>
    <xf numFmtId="0" fontId="17" fillId="14" borderId="1" xfId="0" applyFont="1" applyFill="1" applyBorder="1" applyAlignment="1">
      <alignment horizontal="left" vertical="center"/>
    </xf>
    <xf numFmtId="0" fontId="19" fillId="0" borderId="0" xfId="0" applyFont="1" applyAlignment="1">
      <alignment horizontal="left" vertical="center"/>
    </xf>
    <xf numFmtId="0" fontId="1" fillId="15" borderId="1" xfId="0" applyFont="1" applyFill="1" applyBorder="1" applyAlignment="1">
      <alignment horizontal="left" vertical="center" wrapText="1"/>
    </xf>
    <xf numFmtId="0" fontId="24" fillId="5" borderId="1" xfId="0" applyFont="1" applyFill="1" applyBorder="1" applyAlignment="1">
      <alignment horizontal="left" vertical="center" wrapText="1"/>
    </xf>
    <xf numFmtId="0" fontId="1" fillId="15" borderId="1" xfId="0" applyFont="1" applyFill="1" applyBorder="1" applyAlignment="1">
      <alignment horizontal="left" vertical="center"/>
    </xf>
    <xf numFmtId="0" fontId="17" fillId="5" borderId="0" xfId="0" applyFont="1" applyFill="1" applyAlignment="1">
      <alignment horizontal="left" vertical="center" wrapText="1"/>
    </xf>
    <xf numFmtId="0" fontId="1" fillId="0" borderId="0" xfId="0" applyFont="1" applyAlignment="1">
      <alignment horizontal="left" vertical="center" wrapText="1"/>
    </xf>
    <xf numFmtId="0" fontId="1" fillId="5" borderId="0" xfId="0" applyFont="1" applyFill="1" applyAlignment="1">
      <alignment horizontal="left" vertical="center" wrapText="1"/>
    </xf>
    <xf numFmtId="0" fontId="10" fillId="5" borderId="9" xfId="0" applyFont="1" applyFill="1" applyBorder="1" applyAlignment="1">
      <alignment horizontal="left" vertical="center" wrapText="1"/>
    </xf>
    <xf numFmtId="0" fontId="4" fillId="12" borderId="0" xfId="0" applyFont="1" applyFill="1" applyAlignment="1">
      <alignment horizontal="left" vertical="center" wrapText="1"/>
    </xf>
    <xf numFmtId="49" fontId="4" fillId="0" borderId="0" xfId="0" applyNumberFormat="1" applyFont="1" applyAlignment="1">
      <alignment horizontal="left" vertical="center"/>
    </xf>
    <xf numFmtId="49" fontId="5" fillId="0" borderId="10" xfId="0" applyNumberFormat="1" applyFont="1" applyBorder="1" applyAlignment="1">
      <alignment horizontal="left" vertical="center"/>
    </xf>
    <xf numFmtId="49" fontId="4" fillId="0" borderId="10" xfId="0" applyNumberFormat="1" applyFont="1" applyBorder="1" applyAlignment="1">
      <alignment horizontal="left" vertical="center"/>
    </xf>
    <xf numFmtId="0" fontId="4" fillId="0" borderId="11" xfId="0" applyFont="1" applyBorder="1" applyAlignment="1">
      <alignment horizontal="left" vertical="center"/>
    </xf>
    <xf numFmtId="0" fontId="4" fillId="0" borderId="13" xfId="0" applyFont="1" applyBorder="1" applyAlignment="1">
      <alignment horizontal="left" vertical="center"/>
    </xf>
    <xf numFmtId="49" fontId="5" fillId="0" borderId="0" xfId="0" applyNumberFormat="1" applyFont="1" applyAlignment="1">
      <alignment horizontal="left" vertical="center"/>
    </xf>
    <xf numFmtId="0" fontId="4" fillId="4" borderId="0" xfId="0" applyFont="1" applyFill="1" applyAlignment="1">
      <alignment horizontal="left" vertical="center" wrapText="1"/>
    </xf>
    <xf numFmtId="0" fontId="1" fillId="0" borderId="0" xfId="0" applyFont="1" applyAlignment="1">
      <alignment horizontal="left" vertical="center" wrapText="1" shrinkToFit="1"/>
    </xf>
    <xf numFmtId="0" fontId="4" fillId="5" borderId="10" xfId="0" applyFont="1" applyFill="1" applyBorder="1" applyAlignment="1">
      <alignment horizontal="left" vertical="center" wrapText="1"/>
    </xf>
    <xf numFmtId="0" fontId="4" fillId="5" borderId="10" xfId="0" applyFont="1" applyFill="1" applyBorder="1" applyAlignment="1">
      <alignment horizontal="left" vertical="center"/>
    </xf>
    <xf numFmtId="0" fontId="4" fillId="5" borderId="16" xfId="0" applyFont="1" applyFill="1" applyBorder="1" applyAlignment="1">
      <alignment horizontal="left" vertical="center" wrapText="1"/>
    </xf>
    <xf numFmtId="0" fontId="4" fillId="5" borderId="17" xfId="0" applyFont="1" applyFill="1" applyBorder="1" applyAlignment="1">
      <alignment horizontal="left" vertical="center"/>
    </xf>
    <xf numFmtId="0" fontId="4" fillId="5" borderId="21" xfId="0" applyFont="1" applyFill="1" applyBorder="1" applyAlignment="1">
      <alignment horizontal="left" vertical="center" wrapText="1"/>
    </xf>
    <xf numFmtId="0" fontId="4" fillId="5" borderId="23" xfId="0" applyFont="1" applyFill="1" applyBorder="1" applyAlignment="1">
      <alignment horizontal="left" vertical="center"/>
    </xf>
    <xf numFmtId="0" fontId="4" fillId="5" borderId="24" xfId="0" applyFont="1" applyFill="1" applyBorder="1" applyAlignment="1">
      <alignment horizontal="left" vertical="center"/>
    </xf>
    <xf numFmtId="0" fontId="4" fillId="5" borderId="15" xfId="0" applyFont="1" applyFill="1" applyBorder="1" applyAlignment="1">
      <alignment horizontal="left" vertical="center"/>
    </xf>
    <xf numFmtId="0" fontId="4" fillId="0" borderId="16" xfId="0" applyFont="1" applyBorder="1" applyAlignment="1">
      <alignment horizontal="left" vertical="center" wrapText="1"/>
    </xf>
    <xf numFmtId="0" fontId="4" fillId="0" borderId="23" xfId="0" applyFont="1" applyBorder="1" applyAlignment="1">
      <alignment horizontal="left" vertical="center"/>
    </xf>
    <xf numFmtId="0" fontId="4" fillId="0" borderId="24" xfId="0" applyFont="1" applyBorder="1" applyAlignment="1">
      <alignment horizontal="left" vertical="center"/>
    </xf>
    <xf numFmtId="0" fontId="4" fillId="5" borderId="22" xfId="0" applyFont="1" applyFill="1" applyBorder="1" applyAlignment="1">
      <alignment horizontal="left" vertical="center" wrapText="1"/>
    </xf>
    <xf numFmtId="0" fontId="4" fillId="12" borderId="1" xfId="0" applyFont="1" applyFill="1" applyBorder="1" applyAlignment="1">
      <alignment horizontal="left" vertical="center" wrapText="1"/>
    </xf>
    <xf numFmtId="0" fontId="4" fillId="12" borderId="9" xfId="0" applyFont="1" applyFill="1" applyBorder="1" applyAlignment="1">
      <alignment horizontal="left" vertical="center" wrapText="1"/>
    </xf>
    <xf numFmtId="0" fontId="4" fillId="12" borderId="1" xfId="0" applyFont="1" applyFill="1" applyBorder="1" applyAlignment="1">
      <alignment horizontal="left" vertical="center"/>
    </xf>
    <xf numFmtId="0" fontId="4" fillId="5" borderId="18" xfId="0" applyFont="1" applyFill="1" applyBorder="1" applyAlignment="1">
      <alignment horizontal="left" vertical="center"/>
    </xf>
    <xf numFmtId="0" fontId="4" fillId="0" borderId="18" xfId="0" applyFont="1" applyBorder="1" applyAlignment="1">
      <alignment horizontal="left" vertical="center"/>
    </xf>
    <xf numFmtId="0" fontId="4" fillId="0" borderId="22" xfId="0" applyFont="1" applyBorder="1" applyAlignment="1">
      <alignment horizontal="left" vertical="center" wrapText="1"/>
    </xf>
    <xf numFmtId="0" fontId="27" fillId="0" borderId="0" xfId="0" applyFont="1"/>
    <xf numFmtId="0" fontId="27" fillId="0" borderId="0" xfId="0" applyFont="1" applyAlignment="1">
      <alignment wrapText="1"/>
    </xf>
    <xf numFmtId="0" fontId="18" fillId="14" borderId="1" xfId="0" applyFont="1" applyFill="1" applyBorder="1" applyAlignment="1">
      <alignment horizontal="left" vertical="center" wrapText="1"/>
    </xf>
    <xf numFmtId="0" fontId="4" fillId="16" borderId="1" xfId="0" applyFont="1" applyFill="1" applyBorder="1" applyAlignment="1">
      <alignment horizontal="left" vertical="center" wrapText="1"/>
    </xf>
    <xf numFmtId="0" fontId="4" fillId="16" borderId="1" xfId="0" applyFont="1" applyFill="1" applyBorder="1" applyAlignment="1">
      <alignment horizontal="left" vertical="center"/>
    </xf>
    <xf numFmtId="0" fontId="4" fillId="0" borderId="4" xfId="0" applyFont="1" applyBorder="1" applyAlignment="1">
      <alignment horizontal="left" vertical="center" wrapText="1"/>
    </xf>
    <xf numFmtId="0" fontId="4" fillId="5" borderId="13" xfId="0" applyFont="1" applyFill="1" applyBorder="1" applyAlignment="1">
      <alignment horizontal="left" vertical="center" wrapText="1"/>
    </xf>
    <xf numFmtId="0" fontId="4" fillId="5" borderId="6" xfId="0" applyFont="1" applyFill="1" applyBorder="1" applyAlignment="1">
      <alignment horizontal="left" vertical="center" wrapText="1"/>
    </xf>
    <xf numFmtId="0" fontId="17" fillId="0" borderId="0" xfId="0" applyFont="1" applyAlignment="1">
      <alignment horizontal="left" vertical="center"/>
    </xf>
    <xf numFmtId="0" fontId="7" fillId="5" borderId="1" xfId="0" applyFont="1" applyFill="1" applyBorder="1" applyAlignment="1">
      <alignment horizontal="left" vertical="center"/>
    </xf>
    <xf numFmtId="0" fontId="7" fillId="5" borderId="1" xfId="0" applyFont="1" applyFill="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horizontal="left" vertical="center" wrapText="1"/>
    </xf>
    <xf numFmtId="0" fontId="7" fillId="2" borderId="1" xfId="0" applyFont="1" applyFill="1" applyBorder="1" applyAlignment="1">
      <alignment horizontal="left" vertical="center" wrapText="1"/>
    </xf>
    <xf numFmtId="49" fontId="7" fillId="0" borderId="1" xfId="0" applyNumberFormat="1" applyFont="1" applyBorder="1" applyAlignment="1">
      <alignment horizontal="left" vertical="center" wrapText="1"/>
    </xf>
    <xf numFmtId="0" fontId="7" fillId="7" borderId="1" xfId="0" applyFont="1" applyFill="1" applyBorder="1" applyAlignment="1">
      <alignment horizontal="left" vertical="center" wrapText="1"/>
    </xf>
    <xf numFmtId="0" fontId="29" fillId="0" borderId="1" xfId="0" applyFont="1" applyBorder="1" applyAlignment="1">
      <alignment horizontal="left" vertical="center"/>
    </xf>
    <xf numFmtId="0" fontId="29" fillId="5" borderId="1" xfId="0" applyFont="1" applyFill="1" applyBorder="1" applyAlignment="1">
      <alignment horizontal="left" vertical="center"/>
    </xf>
    <xf numFmtId="0" fontId="29" fillId="5" borderId="1" xfId="0" applyFont="1" applyFill="1" applyBorder="1" applyAlignment="1">
      <alignment horizontal="left" vertical="center" wrapText="1"/>
    </xf>
    <xf numFmtId="0" fontId="7" fillId="0" borderId="15" xfId="0" applyFont="1" applyBorder="1" applyAlignment="1">
      <alignment horizontal="left" vertical="center"/>
    </xf>
    <xf numFmtId="0" fontId="7" fillId="13" borderId="1" xfId="0" applyFont="1" applyFill="1" applyBorder="1" applyAlignment="1">
      <alignment horizontal="left" vertical="center" wrapText="1"/>
    </xf>
    <xf numFmtId="49" fontId="30" fillId="5" borderId="1" xfId="0" applyNumberFormat="1" applyFont="1" applyFill="1" applyBorder="1" applyAlignment="1">
      <alignment horizontal="left" vertical="center"/>
    </xf>
    <xf numFmtId="49" fontId="30" fillId="0" borderId="1" xfId="0" applyNumberFormat="1" applyFont="1" applyBorder="1" applyAlignment="1">
      <alignment horizontal="left" vertical="center"/>
    </xf>
    <xf numFmtId="49" fontId="30" fillId="7" borderId="1" xfId="0" applyNumberFormat="1" applyFont="1" applyFill="1" applyBorder="1" applyAlignment="1">
      <alignment horizontal="left" vertical="center"/>
    </xf>
    <xf numFmtId="49" fontId="31" fillId="0" borderId="1" xfId="0" applyNumberFormat="1" applyFont="1" applyBorder="1" applyAlignment="1">
      <alignment horizontal="left" vertical="center"/>
    </xf>
    <xf numFmtId="49" fontId="31" fillId="5" borderId="1" xfId="0" applyNumberFormat="1" applyFont="1" applyFill="1" applyBorder="1" applyAlignment="1">
      <alignment horizontal="left" vertical="center"/>
    </xf>
    <xf numFmtId="49" fontId="30" fillId="13" borderId="1" xfId="0" applyNumberFormat="1" applyFont="1" applyFill="1" applyBorder="1" applyAlignment="1">
      <alignment horizontal="left" vertical="center"/>
    </xf>
    <xf numFmtId="0" fontId="0" fillId="0" borderId="0" xfId="0" applyAlignment="1">
      <alignment horizontal="center" vertical="center"/>
    </xf>
    <xf numFmtId="0" fontId="34" fillId="0" borderId="1" xfId="0" applyFont="1" applyBorder="1" applyAlignment="1">
      <alignment horizontal="center" vertical="center"/>
    </xf>
    <xf numFmtId="0" fontId="27" fillId="14" borderId="0" xfId="0" applyFont="1" applyFill="1"/>
    <xf numFmtId="0" fontId="21" fillId="17" borderId="1" xfId="0" applyFont="1" applyFill="1" applyBorder="1" applyAlignment="1">
      <alignment horizontal="center" vertical="center" wrapText="1"/>
    </xf>
    <xf numFmtId="0" fontId="4" fillId="17" borderId="1" xfId="0" applyFont="1" applyFill="1" applyBorder="1" applyAlignment="1">
      <alignment horizontal="left" vertical="center" wrapText="1"/>
    </xf>
    <xf numFmtId="0" fontId="4" fillId="0" borderId="19" xfId="0" applyFont="1" applyBorder="1" applyAlignment="1">
      <alignment horizontal="left" vertical="center" wrapText="1"/>
    </xf>
    <xf numFmtId="0" fontId="4" fillId="0" borderId="29" xfId="0" applyFont="1" applyBorder="1" applyAlignment="1">
      <alignment horizontal="left" vertical="center" wrapText="1"/>
    </xf>
    <xf numFmtId="0" fontId="4" fillId="0" borderId="6" xfId="0" applyFont="1" applyBorder="1" applyAlignment="1">
      <alignment horizontal="left" vertical="center" wrapText="1"/>
    </xf>
    <xf numFmtId="0" fontId="4" fillId="5" borderId="19" xfId="0" applyFont="1" applyFill="1" applyBorder="1" applyAlignment="1">
      <alignment horizontal="left" vertical="center" wrapText="1"/>
    </xf>
    <xf numFmtId="0" fontId="4" fillId="5" borderId="29" xfId="0" applyFont="1" applyFill="1" applyBorder="1" applyAlignment="1">
      <alignment horizontal="left" vertical="center" wrapText="1"/>
    </xf>
    <xf numFmtId="0" fontId="4" fillId="17" borderId="1" xfId="0" applyFont="1" applyFill="1" applyBorder="1" applyAlignment="1">
      <alignment horizontal="left" vertical="center"/>
    </xf>
    <xf numFmtId="0" fontId="4" fillId="17" borderId="9" xfId="0" applyFont="1" applyFill="1" applyBorder="1" applyAlignment="1">
      <alignment horizontal="left" vertical="center" wrapText="1"/>
    </xf>
    <xf numFmtId="0" fontId="4" fillId="17" borderId="0" xfId="0" applyFont="1" applyFill="1" applyAlignment="1">
      <alignment horizontal="left" vertical="center"/>
    </xf>
    <xf numFmtId="0" fontId="32" fillId="0" borderId="0" xfId="0" applyFont="1" applyAlignment="1">
      <alignment horizontal="center" vertical="center" wrapText="1"/>
    </xf>
    <xf numFmtId="0" fontId="35" fillId="0" borderId="0" xfId="0" applyFont="1"/>
    <xf numFmtId="0" fontId="4" fillId="0" borderId="0" xfId="0" applyFont="1"/>
    <xf numFmtId="0" fontId="36" fillId="0" borderId="0" xfId="0" applyFont="1"/>
    <xf numFmtId="0" fontId="5" fillId="0" borderId="0" xfId="0" applyFont="1"/>
    <xf numFmtId="0" fontId="17" fillId="0" borderId="0" xfId="0" applyFont="1"/>
    <xf numFmtId="0" fontId="32" fillId="0" borderId="0" xfId="0" applyFont="1"/>
    <xf numFmtId="0" fontId="37" fillId="0" borderId="0" xfId="0" applyFont="1" applyAlignment="1">
      <alignment horizontal="center" vertical="center"/>
    </xf>
    <xf numFmtId="49" fontId="38" fillId="0" borderId="1" xfId="0" applyNumberFormat="1" applyFont="1" applyBorder="1" applyAlignment="1">
      <alignment horizontal="left" vertical="center"/>
    </xf>
    <xf numFmtId="49" fontId="38" fillId="2" borderId="1" xfId="0" applyNumberFormat="1" applyFont="1" applyFill="1" applyBorder="1" applyAlignment="1">
      <alignment horizontal="left" vertical="center"/>
    </xf>
    <xf numFmtId="49" fontId="31" fillId="0" borderId="15" xfId="0" applyNumberFormat="1" applyFont="1" applyBorder="1" applyAlignment="1">
      <alignment horizontal="left" vertical="center"/>
    </xf>
    <xf numFmtId="0" fontId="0" fillId="5" borderId="0" xfId="0" applyFill="1"/>
    <xf numFmtId="0" fontId="0" fillId="0" borderId="1" xfId="0" applyBorder="1"/>
    <xf numFmtId="0" fontId="7" fillId="0" borderId="0" xfId="0" applyFont="1" applyAlignment="1">
      <alignment horizontal="left" vertical="center" wrapText="1"/>
    </xf>
    <xf numFmtId="0" fontId="7" fillId="5" borderId="0" xfId="0" applyFont="1" applyFill="1" applyAlignment="1">
      <alignment horizontal="left" vertical="center" wrapText="1"/>
    </xf>
    <xf numFmtId="0" fontId="41" fillId="0" borderId="0" xfId="0" applyFont="1"/>
    <xf numFmtId="0" fontId="19" fillId="0" borderId="14" xfId="0" applyFont="1" applyBorder="1" applyAlignment="1">
      <alignment horizontal="left" vertical="center" wrapText="1"/>
    </xf>
    <xf numFmtId="0" fontId="29" fillId="5" borderId="15" xfId="0" applyFont="1" applyFill="1" applyBorder="1" applyAlignment="1">
      <alignment horizontal="left" vertical="center"/>
    </xf>
    <xf numFmtId="0" fontId="1" fillId="5" borderId="15" xfId="0" applyFont="1" applyFill="1" applyBorder="1" applyAlignment="1">
      <alignment horizontal="left" vertical="center"/>
    </xf>
    <xf numFmtId="0" fontId="17" fillId="0" borderId="28" xfId="0" applyFont="1" applyBorder="1"/>
    <xf numFmtId="0" fontId="42" fillId="0" borderId="25" xfId="0" applyFont="1" applyBorder="1"/>
    <xf numFmtId="0" fontId="44" fillId="0" borderId="25" xfId="0" applyFont="1" applyBorder="1"/>
    <xf numFmtId="0" fontId="23" fillId="0" borderId="36" xfId="0" applyFont="1" applyBorder="1"/>
    <xf numFmtId="0" fontId="36" fillId="0" borderId="28" xfId="0" applyFont="1" applyBorder="1"/>
    <xf numFmtId="0" fontId="47" fillId="0" borderId="36" xfId="0" applyFont="1" applyBorder="1"/>
    <xf numFmtId="0" fontId="36" fillId="0" borderId="37" xfId="0" applyFont="1" applyBorder="1"/>
    <xf numFmtId="0" fontId="36" fillId="0" borderId="38" xfId="0" applyFont="1" applyBorder="1"/>
    <xf numFmtId="0" fontId="43" fillId="0" borderId="25" xfId="0" applyFont="1" applyBorder="1"/>
    <xf numFmtId="0" fontId="45" fillId="0" borderId="25" xfId="0" applyFont="1" applyBorder="1"/>
    <xf numFmtId="0" fontId="46" fillId="0" borderId="36" xfId="0" applyFont="1" applyBorder="1"/>
    <xf numFmtId="0" fontId="34" fillId="0" borderId="0" xfId="0" applyFont="1" applyAlignment="1">
      <alignment horizontal="center"/>
    </xf>
    <xf numFmtId="0" fontId="18" fillId="0" borderId="0" xfId="0" applyFont="1" applyAlignment="1">
      <alignment horizontal="center"/>
    </xf>
    <xf numFmtId="0" fontId="42" fillId="0" borderId="0" xfId="0" applyFont="1"/>
    <xf numFmtId="0" fontId="44" fillId="0" borderId="0" xfId="0" applyFont="1"/>
    <xf numFmtId="0" fontId="23" fillId="0" borderId="0" xfId="0" applyFont="1"/>
    <xf numFmtId="0" fontId="47" fillId="0" borderId="0" xfId="0" applyFont="1"/>
    <xf numFmtId="0" fontId="34" fillId="0" borderId="39" xfId="0" applyFont="1" applyBorder="1" applyAlignment="1">
      <alignment horizontal="center"/>
    </xf>
    <xf numFmtId="0" fontId="32" fillId="0" borderId="31" xfId="0" applyFont="1" applyBorder="1" applyAlignment="1">
      <alignment horizontal="center"/>
    </xf>
    <xf numFmtId="0" fontId="32" fillId="0" borderId="27" xfId="0" applyFont="1" applyBorder="1" applyAlignment="1">
      <alignment horizontal="center"/>
    </xf>
    <xf numFmtId="0" fontId="32" fillId="0" borderId="40" xfId="0" applyFont="1" applyBorder="1" applyAlignment="1">
      <alignment horizontal="center"/>
    </xf>
    <xf numFmtId="0" fontId="17" fillId="0" borderId="37" xfId="0" applyFont="1" applyBorder="1"/>
    <xf numFmtId="0" fontId="17" fillId="0" borderId="38" xfId="0" applyFont="1" applyBorder="1"/>
    <xf numFmtId="0" fontId="42" fillId="0" borderId="37" xfId="0" applyFont="1" applyBorder="1"/>
    <xf numFmtId="0" fontId="42" fillId="0" borderId="38" xfId="0" applyFont="1" applyBorder="1"/>
    <xf numFmtId="0" fontId="44" fillId="0" borderId="37" xfId="0" applyFont="1" applyBorder="1"/>
    <xf numFmtId="0" fontId="44" fillId="0" borderId="38" xfId="0" applyFont="1" applyBorder="1"/>
    <xf numFmtId="0" fontId="23" fillId="0" borderId="37" xfId="0" applyFont="1" applyBorder="1"/>
    <xf numFmtId="0" fontId="23" fillId="0" borderId="38" xfId="0" applyFont="1" applyBorder="1"/>
    <xf numFmtId="0" fontId="36" fillId="0" borderId="41" xfId="0" applyFont="1" applyBorder="1"/>
    <xf numFmtId="0" fontId="36" fillId="0" borderId="42" xfId="0" applyFont="1" applyBorder="1"/>
    <xf numFmtId="0" fontId="23" fillId="0" borderId="43" xfId="0" applyFont="1" applyBorder="1"/>
    <xf numFmtId="0" fontId="48" fillId="0" borderId="0" xfId="0" applyFont="1"/>
    <xf numFmtId="0" fontId="17" fillId="0" borderId="1" xfId="0" applyFont="1" applyBorder="1"/>
    <xf numFmtId="0" fontId="42" fillId="0" borderId="1" xfId="0" applyFont="1" applyBorder="1"/>
    <xf numFmtId="0" fontId="44" fillId="0" borderId="1" xfId="0" applyFont="1" applyBorder="1"/>
    <xf numFmtId="0" fontId="23" fillId="0" borderId="1" xfId="0" applyFont="1" applyBorder="1"/>
    <xf numFmtId="0" fontId="36" fillId="0" borderId="1" xfId="0" applyFont="1" applyBorder="1"/>
    <xf numFmtId="0" fontId="17" fillId="0" borderId="14" xfId="0" applyFont="1" applyBorder="1"/>
    <xf numFmtId="0" fontId="32" fillId="0" borderId="1" xfId="0" applyFont="1" applyBorder="1" applyAlignment="1">
      <alignment horizontal="center"/>
    </xf>
    <xf numFmtId="0" fontId="49" fillId="0" borderId="0" xfId="0" applyFont="1"/>
    <xf numFmtId="0" fontId="49" fillId="11" borderId="0" xfId="0" applyFont="1" applyFill="1"/>
    <xf numFmtId="49" fontId="49" fillId="11" borderId="0" xfId="0" applyNumberFormat="1" applyFont="1" applyFill="1"/>
    <xf numFmtId="49" fontId="0" fillId="0" borderId="1" xfId="0" applyNumberFormat="1" applyBorder="1"/>
    <xf numFmtId="0" fontId="36" fillId="0" borderId="1" xfId="0" applyFont="1" applyBorder="1" applyAlignment="1">
      <alignment horizontal="left" vertical="center" wrapText="1"/>
    </xf>
    <xf numFmtId="0" fontId="36" fillId="0" borderId="1" xfId="0" applyFont="1" applyBorder="1" applyAlignment="1">
      <alignment horizontal="left" vertical="center"/>
    </xf>
    <xf numFmtId="0" fontId="4" fillId="5" borderId="4" xfId="0" applyFont="1" applyFill="1" applyBorder="1" applyAlignment="1">
      <alignment horizontal="left" vertical="center" wrapText="1"/>
    </xf>
    <xf numFmtId="0" fontId="17" fillId="0" borderId="14" xfId="0" applyFont="1" applyBorder="1" applyAlignment="1">
      <alignment horizontal="left" vertical="center" wrapText="1"/>
    </xf>
    <xf numFmtId="0" fontId="1" fillId="0" borderId="15" xfId="0" applyFont="1" applyBorder="1" applyAlignment="1">
      <alignment horizontal="left" vertical="center" wrapText="1"/>
    </xf>
    <xf numFmtId="0" fontId="4" fillId="10" borderId="1" xfId="0" applyFont="1" applyFill="1" applyBorder="1" applyAlignment="1">
      <alignment horizontal="left" vertical="center" wrapText="1"/>
    </xf>
    <xf numFmtId="0" fontId="8" fillId="2" borderId="1" xfId="0" applyFont="1" applyFill="1" applyBorder="1" applyAlignment="1">
      <alignment horizontal="center"/>
    </xf>
    <xf numFmtId="0" fontId="0" fillId="2" borderId="14" xfId="0" applyFill="1" applyBorder="1"/>
    <xf numFmtId="0" fontId="0" fillId="0" borderId="9" xfId="0" applyBorder="1"/>
    <xf numFmtId="0" fontId="0" fillId="0" borderId="47" xfId="0" applyBorder="1" applyAlignment="1">
      <alignment horizontal="center"/>
    </xf>
    <xf numFmtId="0" fontId="0" fillId="0" borderId="38" xfId="0" applyBorder="1" applyAlignment="1">
      <alignment horizontal="center"/>
    </xf>
    <xf numFmtId="0" fontId="0" fillId="0" borderId="49" xfId="0" applyBorder="1" applyAlignment="1">
      <alignment horizontal="center"/>
    </xf>
    <xf numFmtId="0" fontId="0" fillId="0" borderId="40" xfId="0" applyBorder="1" applyAlignment="1">
      <alignment horizontal="center"/>
    </xf>
    <xf numFmtId="49" fontId="39" fillId="0" borderId="1" xfId="0" applyNumberFormat="1" applyFont="1" applyBorder="1" applyAlignment="1">
      <alignment horizontal="center"/>
    </xf>
    <xf numFmtId="2" fontId="39" fillId="19" borderId="1" xfId="0" applyNumberFormat="1" applyFont="1" applyFill="1" applyBorder="1" applyAlignment="1">
      <alignment horizontal="center"/>
    </xf>
    <xf numFmtId="0" fontId="8" fillId="0" borderId="0" xfId="0" applyFont="1"/>
    <xf numFmtId="0" fontId="0" fillId="0" borderId="3" xfId="0" applyBorder="1"/>
    <xf numFmtId="0" fontId="0" fillId="0" borderId="2" xfId="0" applyBorder="1"/>
    <xf numFmtId="0" fontId="0" fillId="0" borderId="4" xfId="0" applyBorder="1"/>
    <xf numFmtId="0" fontId="0" fillId="0" borderId="5" xfId="0" applyBorder="1"/>
    <xf numFmtId="2" fontId="0" fillId="0" borderId="5" xfId="0" applyNumberFormat="1" applyBorder="1"/>
    <xf numFmtId="1" fontId="8" fillId="20" borderId="5" xfId="0" applyNumberFormat="1" applyFont="1" applyFill="1" applyBorder="1"/>
    <xf numFmtId="0" fontId="0" fillId="0" borderId="6" xfId="0" applyBorder="1"/>
    <xf numFmtId="0" fontId="0" fillId="0" borderId="50" xfId="0" applyBorder="1" applyAlignment="1">
      <alignment horizontal="center"/>
    </xf>
    <xf numFmtId="0" fontId="0" fillId="0" borderId="43" xfId="0" applyBorder="1" applyAlignment="1">
      <alignment horizontal="center"/>
    </xf>
    <xf numFmtId="14" fontId="0" fillId="0" borderId="0" xfId="0" applyNumberFormat="1"/>
    <xf numFmtId="0" fontId="8" fillId="14" borderId="1" xfId="0" applyFont="1" applyFill="1" applyBorder="1" applyAlignment="1">
      <alignment horizontal="center"/>
    </xf>
    <xf numFmtId="14" fontId="0" fillId="0" borderId="1" xfId="0" applyNumberFormat="1" applyBorder="1" applyAlignment="1">
      <alignment horizontal="center"/>
    </xf>
    <xf numFmtId="0" fontId="0" fillId="0" borderId="1" xfId="0" applyBorder="1" applyAlignment="1">
      <alignment horizontal="center"/>
    </xf>
    <xf numFmtId="0" fontId="50" fillId="0" borderId="1" xfId="0" applyFont="1" applyBorder="1" applyAlignment="1">
      <alignment horizontal="center" vertical="center"/>
    </xf>
    <xf numFmtId="0" fontId="51" fillId="0" borderId="1" xfId="0" applyFont="1" applyBorder="1" applyAlignment="1">
      <alignment horizontal="center" vertical="center"/>
    </xf>
    <xf numFmtId="0" fontId="0" fillId="0" borderId="1" xfId="0" applyBorder="1" applyAlignment="1">
      <alignment horizontal="center" vertical="center" wrapText="1"/>
    </xf>
    <xf numFmtId="0" fontId="52" fillId="21" borderId="51" xfId="2" applyAlignment="1">
      <alignment horizontal="center" vertical="center" wrapText="1"/>
    </xf>
    <xf numFmtId="14" fontId="0" fillId="0" borderId="0" xfId="0" applyNumberFormat="1" applyAlignment="1">
      <alignment horizontal="center" vertical="center"/>
    </xf>
    <xf numFmtId="0" fontId="4" fillId="0" borderId="0" xfId="0" applyFont="1" applyAlignment="1">
      <alignment horizontal="left"/>
    </xf>
    <xf numFmtId="0" fontId="5" fillId="22" borderId="1" xfId="0" applyFont="1" applyFill="1" applyBorder="1" applyAlignment="1">
      <alignment vertical="center" wrapText="1"/>
    </xf>
    <xf numFmtId="0" fontId="0" fillId="0" borderId="0" xfId="0" applyAlignment="1">
      <alignment horizontal="center"/>
    </xf>
    <xf numFmtId="0" fontId="54" fillId="0" borderId="0" xfId="0" applyFont="1"/>
    <xf numFmtId="0" fontId="55" fillId="0" borderId="0" xfId="1" applyFont="1" applyAlignment="1">
      <alignment horizontal="center"/>
    </xf>
    <xf numFmtId="0" fontId="0" fillId="0" borderId="0" xfId="0" applyAlignment="1">
      <alignment horizontal="right"/>
    </xf>
    <xf numFmtId="0" fontId="56" fillId="0" borderId="10" xfId="0" applyFont="1" applyBorder="1" applyAlignment="1">
      <alignment vertical="center" wrapText="1"/>
    </xf>
    <xf numFmtId="0" fontId="57" fillId="20" borderId="10" xfId="0" applyFont="1" applyFill="1" applyBorder="1" applyAlignment="1">
      <alignment vertical="center" wrapText="1"/>
    </xf>
    <xf numFmtId="0" fontId="4" fillId="0" borderId="0" xfId="0" applyFont="1" applyAlignment="1">
      <alignment horizontal="right"/>
    </xf>
    <xf numFmtId="0" fontId="5" fillId="0" borderId="0" xfId="0" applyFont="1" applyAlignment="1">
      <alignment horizontal="center" vertical="center" wrapText="1"/>
    </xf>
    <xf numFmtId="0" fontId="5" fillId="0" borderId="0" xfId="0" applyFont="1" applyAlignment="1">
      <alignment horizontal="right" vertical="center" wrapText="1"/>
    </xf>
    <xf numFmtId="0" fontId="5" fillId="0" borderId="0" xfId="0" applyFont="1" applyAlignment="1">
      <alignment vertical="center" wrapText="1"/>
    </xf>
    <xf numFmtId="0" fontId="53" fillId="0" borderId="0" xfId="0" applyFont="1" applyAlignment="1">
      <alignment vertical="center" wrapText="1"/>
    </xf>
    <xf numFmtId="0" fontId="5" fillId="20" borderId="1" xfId="0" applyFont="1" applyFill="1" applyBorder="1" applyAlignment="1">
      <alignment horizontal="right" vertical="center" wrapText="1"/>
    </xf>
    <xf numFmtId="0" fontId="5" fillId="20" borderId="1" xfId="0" applyFont="1" applyFill="1" applyBorder="1" applyAlignment="1">
      <alignment vertical="center" wrapText="1"/>
    </xf>
    <xf numFmtId="0" fontId="5" fillId="20" borderId="1" xfId="0" applyFont="1" applyFill="1" applyBorder="1" applyAlignment="1">
      <alignment horizontal="left" vertical="center" wrapText="1"/>
    </xf>
    <xf numFmtId="0" fontId="5" fillId="20" borderId="14" xfId="0" applyFont="1" applyFill="1" applyBorder="1" applyAlignment="1">
      <alignment horizontal="right" vertical="center" wrapText="1"/>
    </xf>
    <xf numFmtId="0" fontId="60" fillId="0" borderId="1" xfId="3" applyBorder="1"/>
    <xf numFmtId="0" fontId="60" fillId="0" borderId="1" xfId="3" applyBorder="1" applyAlignment="1">
      <alignment horizontal="center"/>
    </xf>
    <xf numFmtId="14" fontId="0" fillId="0" borderId="1" xfId="0" applyNumberFormat="1" applyBorder="1"/>
    <xf numFmtId="0" fontId="35" fillId="0" borderId="3" xfId="0" applyFont="1" applyBorder="1" applyAlignment="1">
      <alignment horizontal="center" vertical="center"/>
    </xf>
    <xf numFmtId="0" fontId="35" fillId="0" borderId="10" xfId="0" applyFont="1" applyBorder="1" applyAlignment="1">
      <alignment horizontal="center" vertical="center" wrapText="1"/>
    </xf>
    <xf numFmtId="0" fontId="35" fillId="22" borderId="10" xfId="0" applyFont="1" applyFill="1" applyBorder="1" applyAlignment="1">
      <alignment vertical="center" wrapText="1"/>
    </xf>
    <xf numFmtId="0" fontId="35" fillId="0" borderId="10" xfId="0" applyFont="1" applyBorder="1" applyAlignment="1">
      <alignment horizontal="center" vertical="center"/>
    </xf>
    <xf numFmtId="0" fontId="57" fillId="0" borderId="0" xfId="0" applyFont="1" applyAlignment="1">
      <alignment vertical="center" wrapText="1"/>
    </xf>
    <xf numFmtId="0" fontId="56" fillId="0" borderId="0" xfId="0" applyFont="1" applyAlignment="1">
      <alignment vertical="center" wrapText="1"/>
    </xf>
    <xf numFmtId="0" fontId="58" fillId="0" borderId="0" xfId="0" applyFont="1" applyAlignment="1">
      <alignment vertical="center" wrapText="1"/>
    </xf>
    <xf numFmtId="0" fontId="59" fillId="0" borderId="0" xfId="0" applyFont="1" applyAlignment="1">
      <alignment vertical="center" wrapText="1"/>
    </xf>
    <xf numFmtId="0" fontId="57" fillId="20" borderId="1" xfId="0" applyFont="1" applyFill="1" applyBorder="1" applyAlignment="1">
      <alignment vertical="center" wrapText="1"/>
    </xf>
    <xf numFmtId="0" fontId="5" fillId="22" borderId="1" xfId="0" applyFont="1" applyFill="1" applyBorder="1" applyAlignment="1">
      <alignment horizontal="center" vertical="center" wrapText="1"/>
    </xf>
    <xf numFmtId="0" fontId="56" fillId="22" borderId="10" xfId="0" applyFont="1" applyFill="1" applyBorder="1" applyAlignment="1">
      <alignment horizontal="center" vertical="center" wrapText="1"/>
    </xf>
    <xf numFmtId="0" fontId="35" fillId="0" borderId="1" xfId="0" applyFont="1" applyBorder="1" applyAlignment="1">
      <alignment horizontal="center" vertical="center" wrapText="1"/>
    </xf>
    <xf numFmtId="0" fontId="56" fillId="22" borderId="1" xfId="0" applyFont="1" applyFill="1" applyBorder="1" applyAlignment="1">
      <alignment horizontal="center" vertical="center" wrapText="1"/>
    </xf>
    <xf numFmtId="14" fontId="60" fillId="0" borderId="1" xfId="3" applyNumberFormat="1" applyBorder="1"/>
    <xf numFmtId="0" fontId="36" fillId="0" borderId="0" xfId="0" applyFont="1" applyAlignment="1">
      <alignment horizontal="center" vertical="center"/>
    </xf>
    <xf numFmtId="0" fontId="0" fillId="0" borderId="0" xfId="0" applyAlignment="1">
      <alignment horizontal="left" vertical="center"/>
    </xf>
    <xf numFmtId="0" fontId="17" fillId="5" borderId="14" xfId="0" applyFont="1" applyFill="1" applyBorder="1" applyAlignment="1">
      <alignment horizontal="left" vertical="center" wrapText="1"/>
    </xf>
    <xf numFmtId="0" fontId="0" fillId="5" borderId="0" xfId="0" applyFill="1" applyAlignment="1">
      <alignment horizontal="center"/>
    </xf>
    <xf numFmtId="14" fontId="0" fillId="0" borderId="0" xfId="0" applyNumberFormat="1" applyAlignment="1">
      <alignment horizontal="center"/>
    </xf>
    <xf numFmtId="0" fontId="4" fillId="0" borderId="1" xfId="0" applyFont="1" applyBorder="1" applyAlignment="1">
      <alignment horizontal="center" vertical="center" wrapText="1"/>
    </xf>
    <xf numFmtId="0" fontId="4" fillId="5" borderId="12" xfId="0" applyFont="1" applyFill="1" applyBorder="1" applyAlignment="1">
      <alignment horizontal="left" vertical="center" wrapText="1"/>
    </xf>
    <xf numFmtId="0" fontId="17" fillId="5" borderId="3" xfId="0" applyFont="1" applyFill="1" applyBorder="1" applyAlignment="1">
      <alignment horizontal="left" vertical="center" wrapText="1"/>
    </xf>
    <xf numFmtId="0" fontId="4" fillId="5" borderId="11" xfId="0" applyFont="1" applyFill="1" applyBorder="1" applyAlignment="1">
      <alignment horizontal="left" vertical="center" wrapText="1"/>
    </xf>
    <xf numFmtId="0" fontId="24" fillId="5" borderId="0" xfId="0" applyFont="1" applyFill="1" applyAlignment="1">
      <alignment horizontal="left" vertical="center" wrapText="1"/>
    </xf>
    <xf numFmtId="0" fontId="4" fillId="0" borderId="11" xfId="0" applyFont="1" applyBorder="1" applyAlignment="1">
      <alignment horizontal="left" vertical="center" wrapText="1"/>
    </xf>
    <xf numFmtId="0" fontId="4" fillId="0" borderId="6" xfId="0" applyFont="1" applyBorder="1" applyAlignment="1">
      <alignment horizontal="left" vertical="center"/>
    </xf>
    <xf numFmtId="0" fontId="19" fillId="0" borderId="1" xfId="0" applyFont="1" applyBorder="1" applyAlignment="1">
      <alignment horizontal="center" vertical="center" wrapText="1"/>
    </xf>
    <xf numFmtId="0" fontId="17" fillId="5" borderId="19" xfId="0" applyFont="1" applyFill="1" applyBorder="1" applyAlignment="1">
      <alignment horizontal="left" vertical="center" wrapText="1"/>
    </xf>
    <xf numFmtId="0" fontId="4" fillId="5" borderId="29" xfId="0" applyFont="1" applyFill="1" applyBorder="1" applyAlignment="1">
      <alignment horizontal="left" vertical="center"/>
    </xf>
    <xf numFmtId="0" fontId="4" fillId="0" borderId="2" xfId="0" applyFont="1" applyBorder="1" applyAlignment="1">
      <alignment horizontal="left" vertical="center"/>
    </xf>
    <xf numFmtId="0" fontId="17" fillId="0" borderId="19" xfId="0" applyFont="1" applyBorder="1" applyAlignment="1">
      <alignment horizontal="left" vertical="center" wrapText="1"/>
    </xf>
    <xf numFmtId="0" fontId="17" fillId="0" borderId="9" xfId="0" applyFont="1" applyBorder="1" applyAlignment="1">
      <alignment horizontal="left" vertical="center" wrapText="1"/>
    </xf>
    <xf numFmtId="0" fontId="4" fillId="0" borderId="29" xfId="0" applyFont="1" applyBorder="1" applyAlignment="1">
      <alignment horizontal="left" vertical="center"/>
    </xf>
    <xf numFmtId="0" fontId="4" fillId="5" borderId="6" xfId="0" applyFont="1" applyFill="1" applyBorder="1" applyAlignment="1">
      <alignment horizontal="left" vertical="center"/>
    </xf>
    <xf numFmtId="0" fontId="17" fillId="0" borderId="9" xfId="0" applyFont="1" applyBorder="1" applyAlignment="1">
      <alignment horizontal="left" vertical="center"/>
    </xf>
    <xf numFmtId="0" fontId="17" fillId="5" borderId="9" xfId="0" applyFont="1" applyFill="1" applyBorder="1" applyAlignment="1">
      <alignment horizontal="left" vertical="center" wrapText="1"/>
    </xf>
    <xf numFmtId="49" fontId="4" fillId="0" borderId="9" xfId="0" applyNumberFormat="1" applyFont="1" applyBorder="1" applyAlignment="1">
      <alignment horizontal="left" vertical="center"/>
    </xf>
    <xf numFmtId="0" fontId="4" fillId="16" borderId="9" xfId="0" applyFont="1" applyFill="1" applyBorder="1" applyAlignment="1">
      <alignment horizontal="left" vertical="center" wrapText="1"/>
    </xf>
    <xf numFmtId="0" fontId="36" fillId="18" borderId="14" xfId="0" applyFont="1" applyFill="1" applyBorder="1" applyAlignment="1">
      <alignment horizontal="left" vertical="center" wrapText="1"/>
    </xf>
    <xf numFmtId="0" fontId="19" fillId="0" borderId="14" xfId="0" applyFont="1" applyBorder="1" applyAlignment="1">
      <alignment horizontal="center" vertical="center" wrapText="1"/>
    </xf>
    <xf numFmtId="0" fontId="19" fillId="0" borderId="9" xfId="0" applyFont="1" applyBorder="1" applyAlignment="1">
      <alignment horizontal="center" vertical="center" wrapText="1"/>
    </xf>
    <xf numFmtId="0" fontId="4" fillId="5" borderId="1" xfId="0" applyFont="1" applyFill="1" applyBorder="1" applyAlignment="1">
      <alignment horizontal="center" vertical="center"/>
    </xf>
    <xf numFmtId="0" fontId="28" fillId="0" borderId="0" xfId="0" applyFont="1"/>
    <xf numFmtId="0" fontId="28" fillId="0" borderId="1" xfId="0" applyFont="1" applyBorder="1" applyAlignment="1">
      <alignment horizontal="center" vertical="center"/>
    </xf>
    <xf numFmtId="0" fontId="63" fillId="0" borderId="1" xfId="1" applyFont="1" applyBorder="1" applyAlignment="1">
      <alignment horizontal="center" vertical="center" wrapText="1"/>
    </xf>
    <xf numFmtId="0" fontId="22" fillId="0" borderId="1" xfId="1" applyFont="1" applyBorder="1" applyAlignment="1">
      <alignment horizontal="left" vertical="center" wrapText="1"/>
    </xf>
    <xf numFmtId="0" fontId="28" fillId="0" borderId="0" xfId="0" applyFont="1" applyAlignment="1">
      <alignment horizontal="center" vertical="center"/>
    </xf>
    <xf numFmtId="0" fontId="28" fillId="0" borderId="15" xfId="0" applyFont="1" applyBorder="1" applyAlignment="1">
      <alignment horizontal="center" vertical="center"/>
    </xf>
    <xf numFmtId="0" fontId="63" fillId="0" borderId="23" xfId="1" applyFont="1" applyBorder="1" applyAlignment="1">
      <alignment horizontal="center" vertical="center" wrapText="1"/>
    </xf>
    <xf numFmtId="0" fontId="63" fillId="17" borderId="17" xfId="1" applyFont="1" applyFill="1" applyBorder="1" applyAlignment="1">
      <alignment horizontal="center" vertical="center" wrapText="1"/>
    </xf>
    <xf numFmtId="0" fontId="63" fillId="17" borderId="1" xfId="1" applyFont="1" applyFill="1" applyBorder="1" applyAlignment="1">
      <alignment horizontal="center" vertical="center" wrapText="1"/>
    </xf>
    <xf numFmtId="0" fontId="63" fillId="17" borderId="23" xfId="1" applyFont="1" applyFill="1" applyBorder="1" applyAlignment="1">
      <alignment horizontal="center" vertical="center" wrapText="1"/>
    </xf>
    <xf numFmtId="0" fontId="22" fillId="0" borderId="0" xfId="0" applyFont="1"/>
    <xf numFmtId="0" fontId="22" fillId="0" borderId="23" xfId="1" applyFont="1" applyBorder="1" applyAlignment="1">
      <alignment horizontal="left" vertical="center" wrapText="1"/>
    </xf>
    <xf numFmtId="0" fontId="22" fillId="17" borderId="17" xfId="1" applyFont="1" applyFill="1" applyBorder="1" applyAlignment="1">
      <alignment horizontal="left" vertical="center" wrapText="1"/>
    </xf>
    <xf numFmtId="0" fontId="22" fillId="17" borderId="1" xfId="1" applyFont="1" applyFill="1" applyBorder="1" applyAlignment="1">
      <alignment horizontal="left" vertical="center" wrapText="1"/>
    </xf>
    <xf numFmtId="0" fontId="22" fillId="17" borderId="23" xfId="1" applyFont="1" applyFill="1" applyBorder="1" applyAlignment="1">
      <alignment horizontal="left" vertical="center" wrapText="1"/>
    </xf>
    <xf numFmtId="0" fontId="28" fillId="0" borderId="15" xfId="0" applyFont="1" applyBorder="1" applyAlignment="1" applyProtection="1">
      <alignment horizontal="center" vertical="center"/>
      <protection locked="0"/>
    </xf>
    <xf numFmtId="0" fontId="28" fillId="0" borderId="1" xfId="0" applyFont="1" applyBorder="1" applyAlignment="1" applyProtection="1">
      <alignment horizontal="center" vertical="center"/>
      <protection locked="0"/>
    </xf>
    <xf numFmtId="0" fontId="36" fillId="5"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7" fillId="7" borderId="1" xfId="0" applyFont="1" applyFill="1" applyBorder="1" applyAlignment="1">
      <alignment horizontal="center" vertical="center" wrapText="1"/>
    </xf>
    <xf numFmtId="0" fontId="4" fillId="7" borderId="1" xfId="0" applyFont="1" applyFill="1" applyBorder="1" applyAlignment="1">
      <alignment horizontal="center" vertical="center" wrapText="1"/>
    </xf>
    <xf numFmtId="49" fontId="4" fillId="5" borderId="1" xfId="0" applyNumberFormat="1" applyFont="1" applyFill="1" applyBorder="1" applyAlignment="1">
      <alignment horizontal="center" vertical="center"/>
    </xf>
    <xf numFmtId="0" fontId="4" fillId="5" borderId="14" xfId="0" applyFont="1" applyFill="1" applyBorder="1" applyAlignment="1">
      <alignment horizontal="center" vertical="center" wrapText="1"/>
    </xf>
    <xf numFmtId="49" fontId="4" fillId="5" borderId="1" xfId="0" applyNumberFormat="1" applyFont="1" applyFill="1" applyBorder="1" applyAlignment="1">
      <alignment horizontal="center" vertical="center" wrapText="1"/>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center" vertical="center" wrapText="1"/>
    </xf>
    <xf numFmtId="49" fontId="17" fillId="0" borderId="1" xfId="0" applyNumberFormat="1" applyFont="1" applyBorder="1" applyAlignment="1">
      <alignment horizontal="center" vertical="center" wrapText="1"/>
    </xf>
    <xf numFmtId="0" fontId="4" fillId="2" borderId="1" xfId="0" applyFont="1" applyFill="1" applyBorder="1" applyAlignment="1">
      <alignment horizontal="center" vertical="center" wrapText="1"/>
    </xf>
    <xf numFmtId="49" fontId="4" fillId="13" borderId="1" xfId="0" applyNumberFormat="1" applyFont="1" applyFill="1" applyBorder="1" applyAlignment="1">
      <alignment horizontal="center" vertical="center"/>
    </xf>
    <xf numFmtId="0" fontId="4" fillId="8" borderId="1" xfId="0" applyFont="1" applyFill="1" applyBorder="1" applyAlignment="1">
      <alignment horizontal="center" vertical="center" wrapText="1"/>
    </xf>
    <xf numFmtId="0" fontId="4" fillId="0" borderId="10" xfId="0" applyFont="1" applyBorder="1" applyAlignment="1">
      <alignment horizontal="center" vertical="center"/>
    </xf>
    <xf numFmtId="49" fontId="1" fillId="5" borderId="1" xfId="0" applyNumberFormat="1" applyFont="1" applyFill="1" applyBorder="1" applyAlignment="1">
      <alignment horizontal="center" vertical="center" wrapText="1"/>
    </xf>
    <xf numFmtId="0" fontId="1" fillId="0" borderId="1" xfId="0" applyFont="1" applyBorder="1" applyAlignment="1">
      <alignment horizontal="center" vertical="center"/>
    </xf>
    <xf numFmtId="49" fontId="1" fillId="0" borderId="1" xfId="0" applyNumberFormat="1" applyFont="1" applyBorder="1" applyAlignment="1">
      <alignment horizontal="center" vertical="center"/>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xf>
    <xf numFmtId="49" fontId="1" fillId="5" borderId="1" xfId="0" applyNumberFormat="1" applyFont="1" applyFill="1" applyBorder="1" applyAlignment="1">
      <alignment horizontal="center" vertical="center"/>
    </xf>
    <xf numFmtId="0" fontId="1" fillId="5" borderId="1" xfId="0" applyFont="1" applyFill="1" applyBorder="1" applyAlignment="1">
      <alignment horizontal="center" vertical="center" wrapText="1"/>
    </xf>
    <xf numFmtId="0" fontId="1" fillId="5" borderId="10" xfId="0" applyFont="1" applyFill="1" applyBorder="1" applyAlignment="1">
      <alignment horizontal="center" vertical="center"/>
    </xf>
    <xf numFmtId="0" fontId="4" fillId="5" borderId="10" xfId="0" applyFont="1" applyFill="1" applyBorder="1" applyAlignment="1">
      <alignment horizontal="center" vertical="center" wrapText="1"/>
    </xf>
    <xf numFmtId="0" fontId="17" fillId="5" borderId="1" xfId="0" applyFont="1" applyFill="1" applyBorder="1" applyAlignment="1">
      <alignment horizontal="center" vertical="center" wrapText="1"/>
    </xf>
    <xf numFmtId="49" fontId="17" fillId="5" borderId="1" xfId="0" applyNumberFormat="1" applyFont="1" applyFill="1" applyBorder="1" applyAlignment="1">
      <alignment horizontal="center" vertical="center" wrapText="1"/>
    </xf>
    <xf numFmtId="0" fontId="4" fillId="13" borderId="1" xfId="0" applyFont="1" applyFill="1" applyBorder="1" applyAlignment="1">
      <alignment horizontal="center" vertical="center" wrapText="1"/>
    </xf>
    <xf numFmtId="0" fontId="17" fillId="5" borderId="14" xfId="0" applyFont="1" applyFill="1" applyBorder="1" applyAlignment="1">
      <alignment horizontal="center" vertical="center" wrapText="1"/>
    </xf>
    <xf numFmtId="49" fontId="30" fillId="7" borderId="1" xfId="0" applyNumberFormat="1" applyFont="1" applyFill="1" applyBorder="1" applyAlignment="1">
      <alignment horizontal="center" vertical="center"/>
    </xf>
    <xf numFmtId="0" fontId="36" fillId="5" borderId="0" xfId="0" applyFont="1" applyFill="1" applyAlignment="1">
      <alignment horizontal="center" vertical="center"/>
    </xf>
    <xf numFmtId="0" fontId="36" fillId="0" borderId="1" xfId="0" applyFont="1" applyBorder="1" applyAlignment="1">
      <alignment horizontal="center" vertical="center"/>
    </xf>
    <xf numFmtId="49" fontId="36" fillId="0" borderId="1" xfId="0" applyNumberFormat="1" applyFont="1" applyBorder="1" applyAlignment="1">
      <alignment horizontal="center" vertical="center"/>
    </xf>
    <xf numFmtId="49" fontId="17" fillId="2" borderId="1" xfId="0" applyNumberFormat="1" applyFont="1" applyFill="1" applyBorder="1" applyAlignment="1">
      <alignment horizontal="center" vertical="center"/>
    </xf>
    <xf numFmtId="49" fontId="17" fillId="0" borderId="1" xfId="0" applyNumberFormat="1" applyFont="1" applyBorder="1" applyAlignment="1">
      <alignment horizontal="center" vertical="center"/>
    </xf>
    <xf numFmtId="49" fontId="4" fillId="7" borderId="1" xfId="0" applyNumberFormat="1" applyFont="1" applyFill="1" applyBorder="1" applyAlignment="1">
      <alignment horizontal="center" vertical="center"/>
    </xf>
    <xf numFmtId="49" fontId="36" fillId="5" borderId="1" xfId="0" applyNumberFormat="1" applyFont="1" applyFill="1" applyBorder="1" applyAlignment="1">
      <alignment horizontal="center" vertical="center"/>
    </xf>
    <xf numFmtId="0" fontId="36" fillId="5" borderId="10" xfId="0" applyFont="1" applyFill="1" applyBorder="1" applyAlignment="1">
      <alignment horizontal="center" vertical="center"/>
    </xf>
    <xf numFmtId="0" fontId="0" fillId="5" borderId="1" xfId="0" applyFill="1" applyBorder="1" applyAlignment="1">
      <alignment horizontal="center" vertical="center"/>
    </xf>
    <xf numFmtId="0" fontId="0" fillId="0" borderId="1" xfId="0" applyBorder="1" applyAlignment="1">
      <alignment horizontal="center" vertical="center"/>
    </xf>
    <xf numFmtId="49" fontId="40" fillId="0" borderId="1" xfId="0" applyNumberFormat="1" applyFont="1" applyBorder="1" applyAlignment="1">
      <alignment horizontal="center" vertical="center"/>
    </xf>
    <xf numFmtId="49" fontId="17" fillId="5" borderId="1" xfId="0" applyNumberFormat="1" applyFont="1" applyFill="1" applyBorder="1" applyAlignment="1">
      <alignment horizontal="center" vertical="center"/>
    </xf>
    <xf numFmtId="0" fontId="17" fillId="5" borderId="1" xfId="0" applyFont="1" applyFill="1" applyBorder="1" applyAlignment="1">
      <alignment horizontal="center" vertical="center"/>
    </xf>
    <xf numFmtId="0" fontId="61" fillId="5" borderId="1" xfId="0" applyFont="1" applyFill="1" applyBorder="1" applyAlignment="1">
      <alignment horizontal="left" vertical="center" wrapText="1"/>
    </xf>
    <xf numFmtId="49" fontId="4" fillId="5" borderId="9" xfId="0" applyNumberFormat="1" applyFont="1" applyFill="1" applyBorder="1" applyAlignment="1">
      <alignment horizontal="center" vertical="center"/>
    </xf>
    <xf numFmtId="49" fontId="4" fillId="0" borderId="9" xfId="0" applyNumberFormat="1" applyFont="1" applyBorder="1" applyAlignment="1">
      <alignment horizontal="center" vertical="center"/>
    </xf>
    <xf numFmtId="0" fontId="17" fillId="5" borderId="9" xfId="0" applyFont="1" applyFill="1" applyBorder="1" applyAlignment="1">
      <alignment horizontal="center" vertical="center" wrapText="1"/>
    </xf>
    <xf numFmtId="49" fontId="36" fillId="0" borderId="0" xfId="0" applyNumberFormat="1" applyFont="1" applyAlignment="1">
      <alignment horizontal="center" vertical="center"/>
    </xf>
    <xf numFmtId="49" fontId="4" fillId="0" borderId="0" xfId="0" applyNumberFormat="1" applyFont="1" applyAlignment="1">
      <alignment horizontal="center" vertical="center" wrapText="1"/>
    </xf>
    <xf numFmtId="0" fontId="34" fillId="0" borderId="0" xfId="0" applyFont="1" applyAlignment="1">
      <alignment horizontal="center" vertical="center"/>
    </xf>
    <xf numFmtId="0" fontId="4" fillId="5" borderId="9" xfId="0" applyFont="1" applyFill="1" applyBorder="1" applyAlignment="1">
      <alignment horizontal="center" vertical="center"/>
    </xf>
    <xf numFmtId="0" fontId="4" fillId="5" borderId="9" xfId="0" applyFont="1" applyFill="1" applyBorder="1" applyAlignment="1">
      <alignment horizontal="center" vertical="center" wrapText="1"/>
    </xf>
    <xf numFmtId="0" fontId="4" fillId="0" borderId="9" xfId="0" applyFont="1" applyBorder="1" applyAlignment="1">
      <alignment horizontal="center" vertical="center" wrapText="1"/>
    </xf>
    <xf numFmtId="0" fontId="36" fillId="0" borderId="9" xfId="0" applyFont="1" applyBorder="1" applyAlignment="1">
      <alignment horizontal="center" vertical="center"/>
    </xf>
    <xf numFmtId="49" fontId="4" fillId="0" borderId="0" xfId="0" applyNumberFormat="1" applyFont="1" applyAlignment="1">
      <alignment horizontal="center" vertical="center"/>
    </xf>
    <xf numFmtId="49" fontId="17" fillId="0" borderId="0" xfId="0" applyNumberFormat="1" applyFont="1" applyAlignment="1">
      <alignment horizontal="center" vertical="center" wrapText="1"/>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7" fillId="0" borderId="0" xfId="0" applyNumberFormat="1" applyFont="1" applyAlignment="1">
      <alignment horizontal="center" vertical="center" wrapText="1"/>
    </xf>
    <xf numFmtId="49" fontId="40" fillId="0" borderId="0" xfId="0" applyNumberFormat="1" applyFont="1" applyAlignment="1">
      <alignment horizontal="center" vertical="center"/>
    </xf>
    <xf numFmtId="49" fontId="17" fillId="0" borderId="0" xfId="0" applyNumberFormat="1" applyFont="1" applyAlignment="1">
      <alignment horizontal="center" vertical="center"/>
    </xf>
    <xf numFmtId="49" fontId="61" fillId="0" borderId="0" xfId="0" applyNumberFormat="1" applyFont="1" applyAlignment="1">
      <alignment horizontal="center" vertical="center"/>
    </xf>
    <xf numFmtId="0" fontId="7" fillId="0" borderId="15" xfId="0" applyFont="1" applyBorder="1" applyAlignment="1">
      <alignment horizontal="left" vertical="center" wrapText="1"/>
    </xf>
    <xf numFmtId="49" fontId="31" fillId="0" borderId="28" xfId="0" applyNumberFormat="1" applyFont="1" applyBorder="1" applyAlignment="1">
      <alignment horizontal="center" vertical="center"/>
    </xf>
    <xf numFmtId="0" fontId="7" fillId="0" borderId="10" xfId="0" applyFont="1" applyBorder="1" applyAlignment="1">
      <alignment horizontal="left" vertical="center" wrapText="1"/>
    </xf>
    <xf numFmtId="0" fontId="18" fillId="0" borderId="9" xfId="0" applyFont="1" applyBorder="1" applyAlignment="1">
      <alignment horizontal="left" vertical="center" wrapText="1"/>
    </xf>
    <xf numFmtId="0" fontId="66" fillId="0" borderId="39" xfId="0" applyFont="1" applyBorder="1" applyAlignment="1">
      <alignment horizontal="center" vertical="center"/>
    </xf>
    <xf numFmtId="0" fontId="4" fillId="0" borderId="3" xfId="0" applyFont="1" applyBorder="1" applyAlignment="1">
      <alignment horizontal="center" vertical="center" wrapText="1"/>
    </xf>
    <xf numFmtId="49" fontId="4" fillId="0" borderId="10" xfId="0" applyNumberFormat="1" applyFont="1" applyBorder="1" applyAlignment="1">
      <alignment horizontal="center" vertical="center"/>
    </xf>
    <xf numFmtId="0" fontId="4" fillId="0" borderId="10" xfId="0" applyFont="1" applyBorder="1" applyAlignment="1">
      <alignment horizontal="center" vertical="center" wrapText="1"/>
    </xf>
    <xf numFmtId="0" fontId="0" fillId="0" borderId="1" xfId="0" applyBorder="1" applyAlignment="1">
      <alignment horizontal="left" vertical="center"/>
    </xf>
    <xf numFmtId="0" fontId="33" fillId="0" borderId="0" xfId="0" applyFont="1" applyAlignment="1">
      <alignment horizontal="center" vertical="center" wrapText="1"/>
    </xf>
    <xf numFmtId="0" fontId="41" fillId="5" borderId="1" xfId="0" applyFont="1" applyFill="1" applyBorder="1"/>
    <xf numFmtId="49" fontId="17" fillId="0" borderId="15" xfId="0" applyNumberFormat="1" applyFont="1" applyBorder="1" applyAlignment="1">
      <alignment horizontal="center" vertical="center"/>
    </xf>
    <xf numFmtId="0" fontId="41" fillId="0" borderId="1" xfId="0" applyFont="1" applyBorder="1" applyAlignment="1">
      <alignment horizontal="center" vertical="center"/>
    </xf>
    <xf numFmtId="0" fontId="7" fillId="0" borderId="14" xfId="0" applyFont="1" applyBorder="1" applyAlignment="1">
      <alignment horizontal="left" vertical="center" wrapText="1"/>
    </xf>
    <xf numFmtId="0" fontId="1" fillId="5" borderId="4" xfId="0" applyFont="1" applyFill="1" applyBorder="1" applyAlignment="1">
      <alignment horizontal="left" vertical="center"/>
    </xf>
    <xf numFmtId="49" fontId="1" fillId="5" borderId="9" xfId="0" applyNumberFormat="1" applyFont="1" applyFill="1" applyBorder="1" applyAlignment="1">
      <alignment horizontal="center" vertical="center"/>
    </xf>
    <xf numFmtId="49" fontId="1" fillId="0" borderId="9" xfId="0" applyNumberFormat="1" applyFont="1" applyBorder="1" applyAlignment="1">
      <alignment horizontal="center" vertical="center"/>
    </xf>
    <xf numFmtId="49" fontId="1" fillId="0" borderId="6" xfId="0" applyNumberFormat="1" applyFont="1" applyBorder="1" applyAlignment="1">
      <alignment horizontal="center" vertical="center"/>
    </xf>
    <xf numFmtId="0" fontId="1" fillId="5" borderId="10" xfId="0" applyFont="1" applyFill="1" applyBorder="1" applyAlignment="1">
      <alignment horizontal="center" vertical="center" wrapText="1"/>
    </xf>
    <xf numFmtId="49" fontId="1" fillId="5" borderId="10" xfId="0" applyNumberFormat="1" applyFont="1" applyFill="1" applyBorder="1" applyAlignment="1">
      <alignment horizontal="center" vertical="center"/>
    </xf>
    <xf numFmtId="0" fontId="13" fillId="5" borderId="1" xfId="0" applyFont="1" applyFill="1" applyBorder="1" applyAlignment="1">
      <alignment horizontal="center" vertical="center"/>
    </xf>
    <xf numFmtId="0" fontId="13" fillId="0" borderId="1" xfId="0" applyFont="1" applyBorder="1" applyAlignment="1">
      <alignment horizontal="center" vertical="center"/>
    </xf>
    <xf numFmtId="0" fontId="4" fillId="0" borderId="9" xfId="0" applyFont="1" applyBorder="1" applyAlignment="1">
      <alignment horizontal="center" vertical="center"/>
    </xf>
    <xf numFmtId="0" fontId="0" fillId="23" borderId="1" xfId="0" applyFill="1" applyBorder="1" applyAlignment="1">
      <alignment horizontal="center" vertical="center"/>
    </xf>
    <xf numFmtId="49" fontId="4" fillId="23" borderId="1" xfId="0" applyNumberFormat="1" applyFont="1" applyFill="1" applyBorder="1" applyAlignment="1">
      <alignment horizontal="center" vertical="center"/>
    </xf>
    <xf numFmtId="0" fontId="4" fillId="23" borderId="1" xfId="0" applyFont="1" applyFill="1" applyBorder="1" applyAlignment="1">
      <alignment horizontal="center" vertical="center" wrapText="1"/>
    </xf>
    <xf numFmtId="0" fontId="36" fillId="23" borderId="1" xfId="0" applyFont="1" applyFill="1" applyBorder="1" applyAlignment="1">
      <alignment horizontal="center" vertical="center"/>
    </xf>
    <xf numFmtId="0" fontId="1" fillId="23" borderId="1" xfId="0" applyFont="1" applyFill="1" applyBorder="1" applyAlignment="1">
      <alignment horizontal="center" vertical="center"/>
    </xf>
    <xf numFmtId="0" fontId="1" fillId="23" borderId="1" xfId="0" applyFont="1" applyFill="1" applyBorder="1" applyAlignment="1">
      <alignment horizontal="center" vertical="center" wrapText="1"/>
    </xf>
    <xf numFmtId="0" fontId="67" fillId="0" borderId="1" xfId="0" applyFont="1" applyBorder="1" applyAlignment="1">
      <alignment horizontal="center" vertical="center" wrapText="1"/>
    </xf>
    <xf numFmtId="0" fontId="0" fillId="0" borderId="0" xfId="0" applyProtection="1">
      <protection locked="0"/>
    </xf>
    <xf numFmtId="0" fontId="7" fillId="0" borderId="0" xfId="0" applyFont="1" applyAlignment="1">
      <alignment horizontal="left" vertical="center"/>
    </xf>
    <xf numFmtId="0" fontId="0" fillId="5" borderId="0" xfId="0" applyFill="1" applyAlignment="1">
      <alignment horizontal="center" vertical="center"/>
    </xf>
    <xf numFmtId="49" fontId="1" fillId="5" borderId="0" xfId="0" applyNumberFormat="1" applyFont="1" applyFill="1" applyAlignment="1">
      <alignment horizontal="center" vertical="center"/>
    </xf>
    <xf numFmtId="49" fontId="4" fillId="7" borderId="0" xfId="0" applyNumberFormat="1" applyFont="1" applyFill="1" applyAlignment="1">
      <alignment horizontal="center" vertical="center"/>
    </xf>
    <xf numFmtId="49" fontId="1" fillId="0" borderId="15" xfId="0" applyNumberFormat="1" applyFont="1" applyBorder="1" applyAlignment="1">
      <alignment horizontal="center" vertical="center"/>
    </xf>
    <xf numFmtId="0" fontId="35" fillId="24" borderId="1" xfId="0" applyFont="1" applyFill="1" applyBorder="1" applyAlignment="1">
      <alignment horizontal="center" vertical="center" wrapText="1"/>
    </xf>
    <xf numFmtId="14" fontId="35" fillId="24" borderId="1" xfId="0" applyNumberFormat="1" applyFont="1" applyFill="1" applyBorder="1" applyAlignment="1">
      <alignment horizontal="center" vertical="center" wrapText="1"/>
    </xf>
    <xf numFmtId="0" fontId="35" fillId="24" borderId="1" xfId="0" applyFont="1" applyFill="1" applyBorder="1" applyAlignment="1">
      <alignment horizontal="center" vertical="center"/>
    </xf>
    <xf numFmtId="0" fontId="60" fillId="0" borderId="0" xfId="3"/>
    <xf numFmtId="0" fontId="4" fillId="25" borderId="1" xfId="0" applyFont="1" applyFill="1" applyBorder="1" applyAlignment="1">
      <alignment horizontal="left" vertical="center" wrapText="1"/>
    </xf>
    <xf numFmtId="0" fontId="1" fillId="25" borderId="1" xfId="0" applyFont="1" applyFill="1" applyBorder="1" applyAlignment="1">
      <alignment horizontal="left" vertical="center" wrapText="1"/>
    </xf>
    <xf numFmtId="0" fontId="4" fillId="11" borderId="1" xfId="0" applyFont="1" applyFill="1" applyBorder="1" applyAlignment="1">
      <alignment horizontal="left" vertical="center" wrapText="1"/>
    </xf>
    <xf numFmtId="0" fontId="19" fillId="26" borderId="0" xfId="0" applyFont="1" applyFill="1" applyAlignment="1">
      <alignment horizontal="left" vertical="center" wrapText="1"/>
    </xf>
    <xf numFmtId="0" fontId="4" fillId="26" borderId="9" xfId="0" applyFont="1" applyFill="1" applyBorder="1" applyAlignment="1">
      <alignment horizontal="left" vertical="center" wrapText="1"/>
    </xf>
    <xf numFmtId="0" fontId="36" fillId="27" borderId="9" xfId="0" applyFont="1" applyFill="1" applyBorder="1" applyAlignment="1">
      <alignment horizontal="left" vertical="center" wrapText="1"/>
    </xf>
    <xf numFmtId="0" fontId="17" fillId="27" borderId="1" xfId="0" applyFont="1" applyFill="1" applyBorder="1" applyAlignment="1">
      <alignment horizontal="left" vertical="center"/>
    </xf>
    <xf numFmtId="0" fontId="17" fillId="27" borderId="1" xfId="0" applyFont="1" applyFill="1" applyBorder="1" applyAlignment="1">
      <alignment horizontal="left" vertical="center" wrapText="1"/>
    </xf>
    <xf numFmtId="0" fontId="4" fillId="27" borderId="9" xfId="0" applyFont="1" applyFill="1" applyBorder="1" applyAlignment="1">
      <alignment horizontal="left" vertical="center" wrapText="1"/>
    </xf>
    <xf numFmtId="0" fontId="4" fillId="27" borderId="1" xfId="0" applyFont="1" applyFill="1" applyBorder="1" applyAlignment="1">
      <alignment horizontal="left" vertical="center"/>
    </xf>
    <xf numFmtId="0" fontId="4" fillId="27" borderId="9" xfId="0" applyFont="1" applyFill="1" applyBorder="1" applyAlignment="1">
      <alignment horizontal="left" vertical="center"/>
    </xf>
    <xf numFmtId="0" fontId="4" fillId="27" borderId="1" xfId="0" applyFont="1" applyFill="1" applyBorder="1" applyAlignment="1">
      <alignment horizontal="left" vertical="center" wrapText="1"/>
    </xf>
    <xf numFmtId="0" fontId="4" fillId="27" borderId="0" xfId="0" applyFont="1" applyFill="1" applyAlignment="1">
      <alignment horizontal="left" vertical="center"/>
    </xf>
    <xf numFmtId="0" fontId="1" fillId="27" borderId="1" xfId="0" applyFont="1" applyFill="1" applyBorder="1" applyAlignment="1">
      <alignment horizontal="left" vertical="center" wrapText="1"/>
    </xf>
    <xf numFmtId="0" fontId="1" fillId="7" borderId="1"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4" fillId="14" borderId="14" xfId="0" applyFont="1" applyFill="1" applyBorder="1" applyAlignment="1">
      <alignment horizontal="left" vertical="center" wrapText="1"/>
    </xf>
    <xf numFmtId="0" fontId="5" fillId="5" borderId="9" xfId="0" applyFont="1" applyFill="1" applyBorder="1" applyAlignment="1">
      <alignment horizontal="left" vertical="center" wrapText="1"/>
    </xf>
    <xf numFmtId="0" fontId="1" fillId="5" borderId="10" xfId="0" applyFont="1" applyFill="1" applyBorder="1" applyAlignment="1">
      <alignment horizontal="left" vertical="center" wrapText="1"/>
    </xf>
    <xf numFmtId="0" fontId="1" fillId="11" borderId="1" xfId="0" applyFont="1" applyFill="1" applyBorder="1" applyAlignment="1">
      <alignment horizontal="left" vertical="center" wrapText="1"/>
    </xf>
    <xf numFmtId="0" fontId="4" fillId="10" borderId="1" xfId="0" applyFont="1" applyFill="1" applyBorder="1" applyAlignment="1">
      <alignment horizontal="left" vertical="center"/>
    </xf>
    <xf numFmtId="0" fontId="4" fillId="10" borderId="0" xfId="0" applyFont="1" applyFill="1" applyAlignment="1">
      <alignment horizontal="left" vertical="center"/>
    </xf>
    <xf numFmtId="0" fontId="1" fillId="10" borderId="1" xfId="0" applyFont="1" applyFill="1" applyBorder="1" applyAlignment="1">
      <alignment horizontal="left" vertical="center" wrapText="1"/>
    </xf>
    <xf numFmtId="0" fontId="4" fillId="10" borderId="15" xfId="0" applyFont="1" applyFill="1" applyBorder="1" applyAlignment="1">
      <alignment horizontal="left" vertical="center"/>
    </xf>
    <xf numFmtId="0" fontId="1" fillId="10" borderId="1" xfId="0" applyFont="1" applyFill="1" applyBorder="1" applyAlignment="1">
      <alignment horizontal="left" vertical="center"/>
    </xf>
    <xf numFmtId="0" fontId="4" fillId="10" borderId="10" xfId="0" applyFont="1" applyFill="1" applyBorder="1" applyAlignment="1">
      <alignment horizontal="left" vertical="center" wrapText="1"/>
    </xf>
    <xf numFmtId="0" fontId="4" fillId="28" borderId="0" xfId="0" applyFont="1" applyFill="1" applyAlignment="1">
      <alignment horizontal="left" vertical="center"/>
    </xf>
    <xf numFmtId="0" fontId="4" fillId="28" borderId="1" xfId="0" applyFont="1" applyFill="1" applyBorder="1" applyAlignment="1">
      <alignment horizontal="left" vertical="center"/>
    </xf>
    <xf numFmtId="0" fontId="17" fillId="28" borderId="1" xfId="0" applyFont="1" applyFill="1" applyBorder="1" applyAlignment="1">
      <alignment horizontal="left" vertical="center" wrapText="1"/>
    </xf>
    <xf numFmtId="0" fontId="17" fillId="28" borderId="1" xfId="0" applyFont="1" applyFill="1" applyBorder="1" applyAlignment="1">
      <alignment horizontal="left" vertical="center"/>
    </xf>
    <xf numFmtId="0" fontId="4" fillId="10" borderId="7" xfId="0" applyFont="1" applyFill="1" applyBorder="1" applyAlignment="1">
      <alignment horizontal="left" vertical="center"/>
    </xf>
    <xf numFmtId="0" fontId="4" fillId="10" borderId="10" xfId="0" applyFont="1" applyFill="1" applyBorder="1" applyAlignment="1">
      <alignment horizontal="left" vertical="center"/>
    </xf>
    <xf numFmtId="0" fontId="4" fillId="5" borderId="4" xfId="0" applyFont="1" applyFill="1" applyBorder="1" applyAlignment="1">
      <alignment horizontal="left" vertical="center"/>
    </xf>
    <xf numFmtId="0" fontId="36" fillId="0" borderId="0" xfId="0" applyFont="1" applyAlignment="1">
      <alignment horizontal="left" vertical="center"/>
    </xf>
    <xf numFmtId="0" fontId="69" fillId="0" borderId="0" xfId="1" applyFont="1" applyAlignment="1">
      <alignment vertical="center" wrapText="1"/>
    </xf>
    <xf numFmtId="0" fontId="70" fillId="0" borderId="0" xfId="1" applyFont="1" applyAlignment="1">
      <alignment vertical="center" wrapText="1"/>
    </xf>
    <xf numFmtId="0" fontId="71" fillId="0" borderId="0" xfId="1" applyFont="1" applyAlignment="1">
      <alignment horizontal="center" vertical="center" wrapText="1"/>
    </xf>
    <xf numFmtId="0" fontId="72" fillId="0" borderId="0" xfId="1" applyFont="1" applyAlignment="1">
      <alignment horizontal="center" vertical="center" wrapText="1"/>
    </xf>
    <xf numFmtId="49" fontId="72" fillId="0" borderId="0" xfId="1" applyNumberFormat="1" applyFont="1" applyAlignment="1">
      <alignment horizontal="center" vertical="center" wrapText="1"/>
    </xf>
    <xf numFmtId="0" fontId="73" fillId="0" borderId="0" xfId="1" applyFont="1" applyAlignment="1">
      <alignment vertical="center" wrapText="1"/>
    </xf>
    <xf numFmtId="0" fontId="74" fillId="0" borderId="0" xfId="1" applyFont="1" applyAlignment="1">
      <alignment vertical="center" wrapText="1"/>
    </xf>
    <xf numFmtId="0" fontId="75" fillId="8" borderId="0" xfId="1" applyFont="1" applyFill="1" applyAlignment="1">
      <alignment vertical="center" wrapText="1"/>
    </xf>
    <xf numFmtId="0" fontId="75" fillId="0" borderId="0" xfId="1" applyFont="1" applyAlignment="1">
      <alignment vertical="center" wrapText="1"/>
    </xf>
    <xf numFmtId="0" fontId="75" fillId="0" borderId="0" xfId="1" applyFont="1" applyAlignment="1" applyProtection="1">
      <alignment vertical="center" wrapText="1"/>
      <protection locked="0"/>
    </xf>
    <xf numFmtId="0" fontId="76" fillId="0" borderId="0" xfId="1" applyFont="1" applyAlignment="1">
      <alignment vertical="center" wrapText="1"/>
    </xf>
    <xf numFmtId="0" fontId="77" fillId="0" borderId="0" xfId="1" applyFont="1" applyAlignment="1">
      <alignment horizontal="left" vertical="center" wrapText="1"/>
    </xf>
    <xf numFmtId="14" fontId="76" fillId="0" borderId="0" xfId="1" applyNumberFormat="1" applyFont="1" applyAlignment="1">
      <alignment vertical="center" wrapText="1"/>
    </xf>
    <xf numFmtId="49" fontId="77" fillId="0" borderId="0" xfId="1" applyNumberFormat="1" applyFont="1" applyAlignment="1">
      <alignment horizontal="left" vertical="center" wrapText="1"/>
    </xf>
    <xf numFmtId="0" fontId="78" fillId="0" borderId="0" xfId="1" applyFont="1" applyAlignment="1">
      <alignment horizontal="left" vertical="center" wrapText="1"/>
    </xf>
    <xf numFmtId="0" fontId="79" fillId="0" borderId="0" xfId="3" applyFont="1" applyAlignment="1">
      <alignment vertical="center" wrapText="1"/>
    </xf>
    <xf numFmtId="0" fontId="78" fillId="0" borderId="0" xfId="1" applyFont="1" applyAlignment="1">
      <alignment vertical="center" wrapText="1"/>
    </xf>
    <xf numFmtId="0" fontId="80" fillId="0" borderId="1" xfId="1" applyFont="1" applyBorder="1" applyAlignment="1">
      <alignment vertical="center" wrapText="1"/>
    </xf>
    <xf numFmtId="0" fontId="77" fillId="0" borderId="0" xfId="1" applyFont="1" applyAlignment="1">
      <alignment horizontal="center" vertical="center" wrapText="1"/>
    </xf>
    <xf numFmtId="0" fontId="81" fillId="0" borderId="0" xfId="1" applyFont="1" applyAlignment="1">
      <alignment horizontal="center" vertical="center" wrapText="1"/>
    </xf>
    <xf numFmtId="0" fontId="82" fillId="0" borderId="0" xfId="1" applyFont="1" applyAlignment="1">
      <alignment vertical="center" wrapText="1"/>
    </xf>
    <xf numFmtId="0" fontId="83" fillId="0" borderId="0" xfId="1" applyFont="1" applyAlignment="1">
      <alignment vertical="center" wrapText="1"/>
    </xf>
    <xf numFmtId="0" fontId="73" fillId="0" borderId="0" xfId="1" applyFont="1" applyAlignment="1">
      <alignment horizontal="center" vertical="center" wrapText="1"/>
    </xf>
    <xf numFmtId="0" fontId="85" fillId="0" borderId="0" xfId="1" applyFont="1" applyAlignment="1">
      <alignment vertical="center" wrapText="1"/>
    </xf>
    <xf numFmtId="0" fontId="77" fillId="0" borderId="0" xfId="1" applyFont="1" applyAlignment="1">
      <alignment vertical="center" wrapText="1"/>
    </xf>
    <xf numFmtId="0" fontId="76" fillId="0" borderId="0" xfId="1" applyFont="1" applyAlignment="1" applyProtection="1">
      <alignment vertical="center" wrapText="1"/>
      <protection locked="0"/>
    </xf>
    <xf numFmtId="0" fontId="86" fillId="0" borderId="0" xfId="1" applyFont="1" applyAlignment="1">
      <alignment horizontal="center" vertical="center" wrapText="1"/>
    </xf>
    <xf numFmtId="0" fontId="71" fillId="0" borderId="0" xfId="1" applyFont="1" applyAlignment="1">
      <alignment horizontal="right" vertical="center" wrapText="1"/>
    </xf>
    <xf numFmtId="0" fontId="87" fillId="0" borderId="1" xfId="1" applyFont="1" applyBorder="1" applyAlignment="1">
      <alignment vertical="center" wrapText="1"/>
    </xf>
    <xf numFmtId="0" fontId="87" fillId="0" borderId="1" xfId="1" applyFont="1" applyBorder="1" applyAlignment="1" applyProtection="1">
      <alignment vertical="center" wrapText="1"/>
      <protection locked="0"/>
    </xf>
    <xf numFmtId="0" fontId="87" fillId="14" borderId="1" xfId="1" applyFont="1" applyFill="1" applyBorder="1" applyAlignment="1">
      <alignment vertical="center" wrapText="1"/>
    </xf>
    <xf numFmtId="0" fontId="81" fillId="0" borderId="0" xfId="1" applyFont="1" applyAlignment="1">
      <alignment vertical="center" wrapText="1"/>
    </xf>
    <xf numFmtId="0" fontId="71" fillId="0" borderId="44" xfId="1" applyFont="1" applyBorder="1" applyAlignment="1">
      <alignment horizontal="center" vertical="center" wrapText="1"/>
    </xf>
    <xf numFmtId="0" fontId="89" fillId="0" borderId="42" xfId="1" applyFont="1" applyBorder="1" applyAlignment="1">
      <alignment vertical="center" wrapText="1"/>
    </xf>
    <xf numFmtId="0" fontId="89" fillId="8" borderId="0" xfId="1" applyFont="1" applyFill="1" applyAlignment="1">
      <alignment vertical="center" wrapText="1"/>
    </xf>
    <xf numFmtId="0" fontId="89" fillId="0" borderId="0" xfId="1" applyFont="1" applyAlignment="1">
      <alignment vertical="center" wrapText="1"/>
    </xf>
    <xf numFmtId="0" fontId="89" fillId="0" borderId="0" xfId="1" applyFont="1" applyAlignment="1" applyProtection="1">
      <alignment vertical="center" wrapText="1"/>
      <protection locked="0"/>
    </xf>
    <xf numFmtId="0" fontId="90" fillId="0" borderId="0" xfId="1" applyFont="1" applyAlignment="1">
      <alignment vertical="center" wrapText="1"/>
    </xf>
    <xf numFmtId="0" fontId="91" fillId="0" borderId="0" xfId="1" applyFont="1" applyAlignment="1">
      <alignment horizontal="center" vertical="center" wrapText="1"/>
    </xf>
    <xf numFmtId="2" fontId="93" fillId="0" borderId="0" xfId="1" applyNumberFormat="1" applyFont="1" applyAlignment="1">
      <alignment horizontal="center" wrapText="1"/>
    </xf>
    <xf numFmtId="0" fontId="95" fillId="0" borderId="0" xfId="1" applyFont="1" applyAlignment="1">
      <alignment vertical="center" wrapText="1"/>
    </xf>
    <xf numFmtId="49" fontId="75" fillId="0" borderId="0" xfId="1" applyNumberFormat="1" applyFont="1" applyAlignment="1">
      <alignment vertical="center" wrapText="1"/>
    </xf>
    <xf numFmtId="0" fontId="70" fillId="0" borderId="0" xfId="1" applyFont="1" applyAlignment="1" applyProtection="1">
      <alignment horizontal="left" vertical="center" wrapText="1"/>
      <protection locked="0"/>
    </xf>
    <xf numFmtId="0" fontId="78" fillId="0" borderId="0" xfId="1" applyFont="1" applyAlignment="1" applyProtection="1">
      <alignment horizontal="center" vertical="center" wrapText="1"/>
      <protection locked="0"/>
    </xf>
    <xf numFmtId="0" fontId="73" fillId="0" borderId="0" xfId="1" applyFont="1" applyAlignment="1" applyProtection="1">
      <alignment horizontal="left" vertical="center" wrapText="1"/>
      <protection locked="0"/>
    </xf>
    <xf numFmtId="0" fontId="73" fillId="0" borderId="0" xfId="1" applyFont="1" applyAlignment="1" applyProtection="1">
      <alignment horizontal="center" vertical="center" wrapText="1"/>
      <protection locked="0"/>
    </xf>
    <xf numFmtId="0" fontId="88" fillId="0" borderId="0" xfId="1" applyFont="1" applyAlignment="1" applyProtection="1">
      <alignment vertical="top"/>
      <protection locked="0"/>
    </xf>
    <xf numFmtId="0" fontId="73" fillId="0" borderId="0" xfId="1" applyFont="1" applyAlignment="1" applyProtection="1">
      <alignment vertical="center" wrapText="1"/>
      <protection locked="0"/>
    </xf>
    <xf numFmtId="0" fontId="88" fillId="17" borderId="1" xfId="1" applyFont="1" applyFill="1" applyBorder="1" applyAlignment="1">
      <alignment vertical="top"/>
    </xf>
    <xf numFmtId="0" fontId="88" fillId="0" borderId="0" xfId="1" applyFont="1" applyAlignment="1" applyProtection="1">
      <alignment vertical="top" wrapText="1"/>
      <protection locked="0"/>
    </xf>
    <xf numFmtId="0" fontId="88" fillId="0" borderId="0" xfId="1" applyFont="1" applyAlignment="1" applyProtection="1">
      <alignment horizontal="center" vertical="center" wrapText="1"/>
      <protection locked="0"/>
    </xf>
    <xf numFmtId="0" fontId="81" fillId="0" borderId="0" xfId="1" applyFont="1" applyAlignment="1" applyProtection="1">
      <alignment horizontal="center" vertical="center" wrapText="1"/>
      <protection locked="0"/>
    </xf>
    <xf numFmtId="0" fontId="88" fillId="0" borderId="1" xfId="1" applyFont="1" applyBorder="1" applyAlignment="1">
      <alignment vertical="top"/>
    </xf>
    <xf numFmtId="0" fontId="97" fillId="0" borderId="0" xfId="1" applyFont="1" applyAlignment="1" applyProtection="1">
      <alignment vertical="top"/>
      <protection locked="0"/>
    </xf>
    <xf numFmtId="0" fontId="97" fillId="0" borderId="0" xfId="1" applyFont="1" applyAlignment="1" applyProtection="1">
      <alignment horizontal="center" vertical="center" wrapText="1"/>
      <protection locked="0"/>
    </xf>
    <xf numFmtId="0" fontId="98" fillId="0" borderId="0" xfId="1" applyFont="1" applyAlignment="1" applyProtection="1">
      <alignment horizontal="center" vertical="center" wrapText="1"/>
      <protection locked="0"/>
    </xf>
    <xf numFmtId="0" fontId="99" fillId="0" borderId="0" xfId="1" applyFont="1" applyAlignment="1" applyProtection="1">
      <alignment vertical="center" wrapText="1"/>
      <protection locked="0"/>
    </xf>
    <xf numFmtId="0" fontId="99" fillId="0" borderId="0" xfId="1" applyFont="1" applyAlignment="1" applyProtection="1">
      <alignment horizontal="center" vertical="center" wrapText="1"/>
      <protection locked="0"/>
    </xf>
    <xf numFmtId="0" fontId="97" fillId="0" borderId="0" xfId="1" applyFont="1" applyAlignment="1" applyProtection="1">
      <alignment vertical="center" wrapText="1"/>
      <protection locked="0"/>
    </xf>
    <xf numFmtId="0" fontId="97" fillId="0" borderId="3" xfId="1" applyFont="1" applyBorder="1" applyAlignment="1" applyProtection="1">
      <alignment vertical="center" wrapText="1"/>
      <protection locked="0"/>
    </xf>
    <xf numFmtId="2" fontId="93" fillId="0" borderId="0" xfId="1" applyNumberFormat="1" applyFont="1" applyAlignment="1">
      <alignment horizontal="centerContinuous" wrapText="1"/>
    </xf>
    <xf numFmtId="0" fontId="94" fillId="0" borderId="3" xfId="1" applyFont="1" applyBorder="1" applyAlignment="1" applyProtection="1">
      <alignment vertical="center" wrapText="1"/>
      <protection locked="0"/>
    </xf>
    <xf numFmtId="0" fontId="94" fillId="0" borderId="0" xfId="1" applyFont="1" applyAlignment="1" applyProtection="1">
      <alignment vertical="center" wrapText="1"/>
      <protection locked="0"/>
    </xf>
    <xf numFmtId="0" fontId="73" fillId="0" borderId="0" xfId="1" applyFont="1" applyAlignment="1" applyProtection="1">
      <alignment vertical="center"/>
      <protection locked="0"/>
    </xf>
    <xf numFmtId="0" fontId="71" fillId="0" borderId="0" xfId="1" applyFont="1" applyAlignment="1" applyProtection="1">
      <alignment horizontal="left" vertical="center"/>
      <protection locked="0"/>
    </xf>
    <xf numFmtId="0" fontId="71" fillId="0" borderId="0" xfId="1" applyFont="1" applyAlignment="1" applyProtection="1">
      <alignment horizontal="center" vertical="center" wrapText="1"/>
      <protection locked="0"/>
    </xf>
    <xf numFmtId="0" fontId="97" fillId="0" borderId="1" xfId="1" applyFont="1" applyBorder="1" applyAlignment="1">
      <alignment horizontal="center" vertical="center" wrapText="1"/>
    </xf>
    <xf numFmtId="0" fontId="94" fillId="0" borderId="1" xfId="1" applyFont="1" applyBorder="1" applyAlignment="1">
      <alignment horizontal="center" vertical="center" wrapText="1"/>
    </xf>
    <xf numFmtId="0" fontId="94" fillId="0" borderId="0" xfId="1" applyFont="1" applyAlignment="1" applyProtection="1">
      <alignment horizontal="center" vertical="center" wrapText="1"/>
      <protection locked="0"/>
    </xf>
    <xf numFmtId="0" fontId="101" fillId="0" borderId="0" xfId="1" applyFont="1" applyAlignment="1" applyProtection="1">
      <alignment horizontal="left" vertical="center"/>
      <protection locked="0"/>
    </xf>
    <xf numFmtId="0" fontId="69" fillId="0" borderId="0" xfId="1" applyFont="1" applyAlignment="1" applyProtection="1">
      <alignment vertical="center" wrapText="1"/>
      <protection locked="0"/>
    </xf>
    <xf numFmtId="0" fontId="102" fillId="0" borderId="0" xfId="1" applyFont="1" applyAlignment="1" applyProtection="1">
      <alignment horizontal="right" vertical="center" wrapText="1"/>
      <protection locked="0"/>
    </xf>
    <xf numFmtId="0" fontId="82" fillId="0" borderId="0" xfId="1" applyFont="1" applyAlignment="1" applyProtection="1">
      <alignment horizontal="center" vertical="center" wrapText="1"/>
      <protection locked="0"/>
    </xf>
    <xf numFmtId="0" fontId="103" fillId="0" borderId="0" xfId="1" applyFont="1" applyAlignment="1" applyProtection="1">
      <alignment horizontal="center" vertical="center" wrapText="1"/>
      <protection locked="0"/>
    </xf>
    <xf numFmtId="0" fontId="103" fillId="0" borderId="0" xfId="1" applyFont="1" applyAlignment="1">
      <alignment vertical="center" wrapText="1"/>
    </xf>
    <xf numFmtId="0" fontId="104" fillId="0" borderId="0" xfId="1" applyFont="1" applyAlignment="1">
      <alignment vertical="center" wrapText="1"/>
    </xf>
    <xf numFmtId="0" fontId="75" fillId="0" borderId="0" xfId="1" applyFont="1" applyAlignment="1">
      <alignment horizontal="center" vertical="center" wrapText="1"/>
    </xf>
    <xf numFmtId="0" fontId="82" fillId="0" borderId="0" xfId="1" applyFont="1" applyAlignment="1" applyProtection="1">
      <alignment vertical="center" wrapText="1"/>
      <protection locked="0"/>
    </xf>
    <xf numFmtId="0" fontId="85" fillId="0" borderId="0" xfId="1" applyFont="1" applyAlignment="1" applyProtection="1">
      <alignment horizontal="center" vertical="center" wrapText="1"/>
      <protection locked="0"/>
    </xf>
    <xf numFmtId="0" fontId="85" fillId="0" borderId="0" xfId="1" applyFont="1" applyAlignment="1">
      <alignment horizontal="center" vertical="center" wrapText="1"/>
    </xf>
    <xf numFmtId="0" fontId="82" fillId="0" borderId="0" xfId="1" applyFont="1" applyAlignment="1">
      <alignment horizontal="center" vertical="center" wrapText="1"/>
    </xf>
    <xf numFmtId="0" fontId="105" fillId="0" borderId="0" xfId="1" applyFont="1" applyAlignment="1">
      <alignment horizontal="center" vertical="center" wrapText="1"/>
    </xf>
    <xf numFmtId="14" fontId="82" fillId="0" borderId="0" xfId="1" applyNumberFormat="1" applyFont="1" applyAlignment="1">
      <alignment horizontal="center" vertical="center" wrapText="1"/>
    </xf>
    <xf numFmtId="0" fontId="105" fillId="0" borderId="0" xfId="0" applyFont="1"/>
    <xf numFmtId="0" fontId="75" fillId="8" borderId="0" xfId="1" applyFont="1" applyFill="1" applyAlignment="1">
      <alignment horizontal="right" vertical="center" wrapText="1"/>
    </xf>
    <xf numFmtId="0" fontId="107" fillId="0" borderId="0" xfId="0" applyFont="1" applyAlignment="1">
      <alignment horizontal="left" vertical="center"/>
    </xf>
    <xf numFmtId="0" fontId="107" fillId="0" borderId="0" xfId="0" applyFont="1" applyAlignment="1" applyProtection="1">
      <alignment horizontal="center" vertical="center"/>
      <protection locked="0"/>
    </xf>
    <xf numFmtId="0" fontId="108" fillId="0" borderId="0" xfId="1" applyFont="1" applyAlignment="1" applyProtection="1">
      <alignment vertical="center" wrapText="1"/>
      <protection locked="0"/>
    </xf>
    <xf numFmtId="0" fontId="110" fillId="0" borderId="1" xfId="1" applyFont="1" applyBorder="1" applyAlignment="1" applyProtection="1">
      <alignment horizontal="left" vertical="center" wrapText="1"/>
      <protection locked="0"/>
    </xf>
    <xf numFmtId="0" fontId="111" fillId="0" borderId="0" xfId="1" applyFont="1" applyAlignment="1" applyProtection="1">
      <alignment vertical="center" wrapText="1"/>
      <protection locked="0"/>
    </xf>
    <xf numFmtId="0" fontId="112" fillId="0" borderId="0" xfId="0" applyFont="1" applyProtection="1">
      <protection locked="0"/>
    </xf>
    <xf numFmtId="0" fontId="113" fillId="0" borderId="0" xfId="0" applyFont="1" applyAlignment="1" applyProtection="1">
      <alignment horizontal="center" vertical="center"/>
      <protection locked="0"/>
    </xf>
    <xf numFmtId="0" fontId="114" fillId="0" borderId="0" xfId="0" applyFont="1" applyProtection="1">
      <protection locked="0"/>
    </xf>
    <xf numFmtId="0" fontId="114" fillId="0" borderId="0" xfId="0" applyFont="1" applyAlignment="1" applyProtection="1">
      <alignment horizontal="right" vertical="center"/>
      <protection locked="0"/>
    </xf>
    <xf numFmtId="0" fontId="115" fillId="0" borderId="0" xfId="1" applyFont="1" applyAlignment="1" applyProtection="1">
      <alignment vertical="center" wrapText="1"/>
      <protection locked="0"/>
    </xf>
    <xf numFmtId="0" fontId="114" fillId="0" borderId="0" xfId="0" applyFont="1" applyAlignment="1" applyProtection="1">
      <alignment vertical="center"/>
      <protection locked="0"/>
    </xf>
    <xf numFmtId="0" fontId="97" fillId="0" borderId="0" xfId="1" applyFont="1" applyAlignment="1" applyProtection="1">
      <alignment horizontal="right" vertical="center" wrapText="1"/>
      <protection locked="0"/>
    </xf>
    <xf numFmtId="0" fontId="117" fillId="0" borderId="0" xfId="0" applyFont="1" applyAlignment="1" applyProtection="1">
      <alignment vertical="center"/>
      <protection locked="0"/>
    </xf>
    <xf numFmtId="0" fontId="118" fillId="0" borderId="0" xfId="1" applyFont="1" applyAlignment="1" applyProtection="1">
      <alignment horizontal="center" vertical="center" wrapText="1"/>
      <protection locked="0"/>
    </xf>
    <xf numFmtId="0" fontId="111" fillId="0" borderId="0" xfId="1" applyFont="1" applyAlignment="1" applyProtection="1">
      <alignment horizontal="center" vertical="center" wrapText="1"/>
      <protection locked="0"/>
    </xf>
    <xf numFmtId="0" fontId="120" fillId="0" borderId="7" xfId="0" applyFont="1" applyBorder="1" applyAlignment="1" applyProtection="1">
      <alignment horizontal="left" vertical="center" wrapText="1"/>
      <protection locked="0"/>
    </xf>
    <xf numFmtId="0" fontId="121" fillId="0" borderId="0" xfId="1" applyFont="1" applyAlignment="1">
      <alignment vertical="center" wrapText="1"/>
    </xf>
    <xf numFmtId="0" fontId="92" fillId="0" borderId="0" xfId="1" applyFont="1" applyAlignment="1">
      <alignment vertical="center" wrapText="1"/>
    </xf>
    <xf numFmtId="0" fontId="122" fillId="8" borderId="0" xfId="1" applyFont="1" applyFill="1" applyAlignment="1">
      <alignment vertical="center" wrapText="1"/>
    </xf>
    <xf numFmtId="0" fontId="122" fillId="0" borderId="0" xfId="1" applyFont="1" applyAlignment="1">
      <alignment vertical="center" wrapText="1"/>
    </xf>
    <xf numFmtId="0" fontId="122" fillId="0" borderId="0" xfId="1" applyFont="1" applyAlignment="1" applyProtection="1">
      <alignment vertical="center" wrapText="1"/>
      <protection locked="0"/>
    </xf>
    <xf numFmtId="0" fontId="123" fillId="0" borderId="0" xfId="1" applyFont="1" applyAlignment="1" applyProtection="1">
      <alignment vertical="center" wrapText="1"/>
      <protection locked="0"/>
    </xf>
    <xf numFmtId="0" fontId="113" fillId="0" borderId="0" xfId="0" applyFont="1" applyProtection="1">
      <protection locked="0"/>
    </xf>
    <xf numFmtId="0" fontId="113" fillId="0" borderId="0" xfId="0" applyFont="1" applyAlignment="1" applyProtection="1">
      <alignment vertical="center"/>
      <protection locked="0"/>
    </xf>
    <xf numFmtId="0" fontId="94" fillId="0" borderId="5" xfId="1" applyFont="1" applyBorder="1" applyAlignment="1" applyProtection="1">
      <alignment vertical="center"/>
      <protection locked="0"/>
    </xf>
    <xf numFmtId="0" fontId="94" fillId="0" borderId="0" xfId="1" applyFont="1" applyAlignment="1" applyProtection="1">
      <alignment vertical="center"/>
      <protection locked="0"/>
    </xf>
    <xf numFmtId="0" fontId="84" fillId="0" borderId="0" xfId="0" applyFont="1" applyProtection="1">
      <protection locked="0"/>
    </xf>
    <xf numFmtId="0" fontId="84" fillId="0" borderId="0" xfId="0" applyFont="1" applyAlignment="1" applyProtection="1">
      <alignment horizontal="center" vertical="center"/>
      <protection locked="0"/>
    </xf>
    <xf numFmtId="0" fontId="113" fillId="0" borderId="0" xfId="0" applyFont="1" applyAlignment="1" applyProtection="1">
      <alignment horizontal="left" vertical="center"/>
      <protection locked="0"/>
    </xf>
    <xf numFmtId="0" fontId="84" fillId="0" borderId="0" xfId="0" applyFont="1" applyAlignment="1" applyProtection="1">
      <alignment vertical="center"/>
      <protection locked="0"/>
    </xf>
    <xf numFmtId="0" fontId="113" fillId="0" borderId="0" xfId="1" applyFont="1" applyAlignment="1">
      <alignment vertical="center"/>
    </xf>
    <xf numFmtId="0" fontId="113" fillId="0" borderId="0" xfId="1" applyFont="1" applyAlignment="1">
      <alignment vertical="center" wrapText="1"/>
    </xf>
    <xf numFmtId="0" fontId="124" fillId="0" borderId="0" xfId="1" applyFont="1" applyAlignment="1">
      <alignment vertical="center" wrapText="1"/>
    </xf>
    <xf numFmtId="0" fontId="113" fillId="0" borderId="0" xfId="0" applyFont="1" applyAlignment="1">
      <alignment vertical="center"/>
    </xf>
    <xf numFmtId="0" fontId="118" fillId="0" borderId="0" xfId="1" applyFont="1" applyAlignment="1">
      <alignment horizontal="center" vertical="center" wrapText="1"/>
    </xf>
    <xf numFmtId="0" fontId="107" fillId="0" borderId="0" xfId="0" applyFont="1" applyAlignment="1">
      <alignment vertical="center"/>
    </xf>
    <xf numFmtId="0" fontId="84" fillId="0" borderId="0" xfId="0" applyFont="1" applyAlignment="1">
      <alignment horizontal="right" vertical="center"/>
    </xf>
    <xf numFmtId="0" fontId="111" fillId="0" borderId="0" xfId="1" applyFont="1" applyAlignment="1">
      <alignment horizontal="center" vertical="center" wrapText="1"/>
    </xf>
    <xf numFmtId="0" fontId="113" fillId="0" borderId="0" xfId="1" applyFont="1" applyAlignment="1">
      <alignment horizontal="left"/>
    </xf>
    <xf numFmtId="0" fontId="108" fillId="0" borderId="0" xfId="1" applyFont="1" applyAlignment="1">
      <alignment vertical="center" wrapText="1"/>
    </xf>
    <xf numFmtId="0" fontId="84" fillId="0" borderId="0" xfId="0" applyFont="1" applyAlignment="1">
      <alignment horizontal="center" vertical="center"/>
    </xf>
    <xf numFmtId="0" fontId="113" fillId="0" borderId="0" xfId="0" applyFont="1"/>
    <xf numFmtId="0" fontId="125" fillId="0" borderId="0" xfId="1" applyFont="1" applyAlignment="1">
      <alignment horizontal="center" vertical="center" wrapText="1"/>
    </xf>
    <xf numFmtId="0" fontId="126" fillId="0" borderId="0" xfId="1" applyFont="1" applyAlignment="1">
      <alignment vertical="center" wrapText="1"/>
    </xf>
    <xf numFmtId="0" fontId="127" fillId="0" borderId="0" xfId="1" applyFont="1" applyAlignment="1">
      <alignment vertical="center" wrapText="1"/>
    </xf>
    <xf numFmtId="0" fontId="4" fillId="5" borderId="7" xfId="0" applyFont="1" applyFill="1" applyBorder="1" applyAlignment="1">
      <alignment horizontal="left" vertical="center" wrapText="1"/>
    </xf>
    <xf numFmtId="0" fontId="4" fillId="5" borderId="2" xfId="0" applyFont="1" applyFill="1" applyBorder="1" applyAlignment="1">
      <alignment horizontal="left" vertical="center" wrapText="1"/>
    </xf>
    <xf numFmtId="49" fontId="4" fillId="5" borderId="0" xfId="0" applyNumberFormat="1" applyFont="1" applyFill="1" applyAlignment="1">
      <alignment horizontal="center" vertical="center"/>
    </xf>
    <xf numFmtId="0" fontId="4" fillId="5" borderId="0" xfId="0" applyFont="1" applyFill="1" applyAlignment="1">
      <alignment horizontal="center" vertical="center" wrapText="1"/>
    </xf>
    <xf numFmtId="49" fontId="36" fillId="5" borderId="0" xfId="0" applyNumberFormat="1" applyFont="1" applyFill="1" applyAlignment="1">
      <alignment horizontal="center" vertical="center"/>
    </xf>
    <xf numFmtId="49" fontId="4" fillId="0" borderId="14" xfId="0" applyNumberFormat="1" applyFont="1" applyBorder="1" applyAlignment="1">
      <alignment horizontal="center" vertical="center"/>
    </xf>
    <xf numFmtId="49" fontId="4" fillId="5" borderId="0" xfId="0" applyNumberFormat="1" applyFont="1" applyFill="1" applyAlignment="1">
      <alignment horizontal="center" vertical="center" wrapText="1"/>
    </xf>
    <xf numFmtId="0" fontId="128" fillId="6" borderId="1" xfId="0" applyFont="1" applyFill="1" applyBorder="1" applyAlignment="1">
      <alignment horizontal="center" vertical="center" wrapText="1"/>
    </xf>
    <xf numFmtId="0" fontId="129" fillId="3" borderId="1" xfId="0" applyFont="1" applyFill="1" applyBorder="1" applyAlignment="1">
      <alignment horizontal="left" vertical="center"/>
    </xf>
    <xf numFmtId="0" fontId="130" fillId="5" borderId="1" xfId="0" applyFont="1" applyFill="1" applyBorder="1" applyAlignment="1">
      <alignment horizontal="left" vertical="center"/>
    </xf>
    <xf numFmtId="0" fontId="130" fillId="5" borderId="1" xfId="0" applyFont="1" applyFill="1" applyBorder="1" applyAlignment="1">
      <alignment horizontal="left" vertical="center" wrapText="1"/>
    </xf>
    <xf numFmtId="0" fontId="130" fillId="0" borderId="1" xfId="0" applyFont="1" applyBorder="1" applyAlignment="1">
      <alignment horizontal="left" vertical="center"/>
    </xf>
    <xf numFmtId="0" fontId="130" fillId="0" borderId="0" xfId="0" applyFont="1" applyAlignment="1">
      <alignment horizontal="left" vertical="center" wrapText="1"/>
    </xf>
    <xf numFmtId="0" fontId="130" fillId="0" borderId="0" xfId="0" applyFont="1" applyAlignment="1">
      <alignment horizontal="left" vertical="center"/>
    </xf>
    <xf numFmtId="0" fontId="130" fillId="0" borderId="1" xfId="0" applyFont="1" applyBorder="1" applyAlignment="1">
      <alignment horizontal="left" vertical="center" wrapText="1"/>
    </xf>
    <xf numFmtId="0" fontId="130" fillId="5" borderId="0" xfId="0" applyFont="1" applyFill="1" applyAlignment="1">
      <alignment horizontal="left" vertical="center"/>
    </xf>
    <xf numFmtId="0" fontId="130" fillId="0" borderId="10" xfId="0" applyFont="1" applyBorder="1" applyAlignment="1">
      <alignment horizontal="left" vertical="center" wrapText="1"/>
    </xf>
    <xf numFmtId="0" fontId="130" fillId="0" borderId="15" xfId="0" applyFont="1" applyBorder="1" applyAlignment="1">
      <alignment horizontal="left" vertical="center"/>
    </xf>
    <xf numFmtId="0" fontId="130" fillId="0" borderId="15" xfId="0" applyFont="1" applyBorder="1" applyAlignment="1">
      <alignment horizontal="left" vertical="center" wrapText="1"/>
    </xf>
    <xf numFmtId="0" fontId="130" fillId="5" borderId="15" xfId="0" applyFont="1" applyFill="1" applyBorder="1" applyAlignment="1">
      <alignment horizontal="left" vertical="center"/>
    </xf>
    <xf numFmtId="49" fontId="129" fillId="0" borderId="1" xfId="0" applyNumberFormat="1" applyFont="1" applyBorder="1" applyAlignment="1">
      <alignment horizontal="left" vertical="center"/>
    </xf>
    <xf numFmtId="0" fontId="129" fillId="5" borderId="1" xfId="0" applyFont="1" applyFill="1" applyBorder="1" applyAlignment="1">
      <alignment horizontal="left" vertical="center" wrapText="1"/>
    </xf>
    <xf numFmtId="0" fontId="130" fillId="0" borderId="10" xfId="0" applyFont="1" applyBorder="1" applyAlignment="1">
      <alignment horizontal="left" vertical="center"/>
    </xf>
    <xf numFmtId="0" fontId="130" fillId="14" borderId="1" xfId="0" applyFont="1" applyFill="1" applyBorder="1" applyAlignment="1">
      <alignment horizontal="left" vertical="center"/>
    </xf>
    <xf numFmtId="0" fontId="130" fillId="14" borderId="1" xfId="0" applyFont="1" applyFill="1" applyBorder="1" applyAlignment="1">
      <alignment horizontal="left" vertical="center" wrapText="1"/>
    </xf>
    <xf numFmtId="0" fontId="131" fillId="0" borderId="1" xfId="0" applyFont="1" applyBorder="1" applyAlignment="1">
      <alignment horizontal="left" vertical="center"/>
    </xf>
    <xf numFmtId="0" fontId="132" fillId="0" borderId="1" xfId="0" applyFont="1" applyBorder="1" applyAlignment="1">
      <alignment horizontal="left" vertical="center" wrapText="1"/>
    </xf>
    <xf numFmtId="0" fontId="130" fillId="5" borderId="0" xfId="0" applyFont="1" applyFill="1" applyAlignment="1">
      <alignment horizontal="left" vertical="center" wrapText="1"/>
    </xf>
    <xf numFmtId="0" fontId="130" fillId="10" borderId="1" xfId="0" applyFont="1" applyFill="1" applyBorder="1" applyAlignment="1">
      <alignment horizontal="left" vertical="center" wrapText="1"/>
    </xf>
    <xf numFmtId="0" fontId="20" fillId="0" borderId="9" xfId="0" applyFont="1" applyBorder="1" applyAlignment="1">
      <alignment horizontal="left" vertical="center" wrapText="1"/>
    </xf>
    <xf numFmtId="0" fontId="4" fillId="5" borderId="8" xfId="0" applyFont="1" applyFill="1" applyBorder="1" applyAlignment="1">
      <alignment horizontal="left" vertical="center" wrapText="1"/>
    </xf>
    <xf numFmtId="0" fontId="4" fillId="0" borderId="8" xfId="0" applyFont="1" applyBorder="1" applyAlignment="1">
      <alignment horizontal="left" vertical="center" wrapText="1"/>
    </xf>
    <xf numFmtId="0" fontId="130" fillId="5" borderId="9" xfId="0" applyFont="1" applyFill="1" applyBorder="1" applyAlignment="1">
      <alignment horizontal="left" vertical="center"/>
    </xf>
    <xf numFmtId="0" fontId="130" fillId="0" borderId="9" xfId="0" applyFont="1" applyBorder="1" applyAlignment="1">
      <alignment horizontal="left" vertical="center"/>
    </xf>
    <xf numFmtId="0" fontId="130" fillId="5" borderId="10" xfId="0" applyFont="1" applyFill="1" applyBorder="1" applyAlignment="1">
      <alignment horizontal="left" vertical="center" wrapText="1"/>
    </xf>
    <xf numFmtId="0" fontId="18" fillId="9" borderId="1" xfId="0" applyFont="1" applyFill="1" applyBorder="1" applyAlignment="1">
      <alignment horizontal="left" vertical="center" wrapText="1"/>
    </xf>
    <xf numFmtId="0" fontId="22" fillId="0" borderId="15" xfId="0" applyFont="1" applyBorder="1" applyAlignment="1">
      <alignment horizontal="left" vertical="center" wrapText="1"/>
    </xf>
    <xf numFmtId="0" fontId="133" fillId="0" borderId="0" xfId="0" applyFont="1" applyAlignment="1">
      <alignment horizontal="left" vertical="center"/>
    </xf>
    <xf numFmtId="0" fontId="134" fillId="0" borderId="0" xfId="0" applyFont="1"/>
    <xf numFmtId="0" fontId="134" fillId="5" borderId="0" xfId="0" applyFont="1" applyFill="1"/>
    <xf numFmtId="0" fontId="135" fillId="6" borderId="1" xfId="0" applyFont="1" applyFill="1" applyBorder="1" applyAlignment="1">
      <alignment horizontal="center" vertical="center" wrapText="1"/>
    </xf>
    <xf numFmtId="0" fontId="136" fillId="3" borderId="1" xfId="0" applyFont="1" applyFill="1" applyBorder="1" applyAlignment="1">
      <alignment horizontal="left" vertical="center"/>
    </xf>
    <xf numFmtId="0" fontId="137" fillId="5" borderId="1" xfId="0" applyFont="1" applyFill="1" applyBorder="1" applyAlignment="1">
      <alignment horizontal="left" vertical="center"/>
    </xf>
    <xf numFmtId="0" fontId="137" fillId="5" borderId="1" xfId="0" applyFont="1" applyFill="1" applyBorder="1" applyAlignment="1">
      <alignment horizontal="left" vertical="center" wrapText="1"/>
    </xf>
    <xf numFmtId="0" fontId="137" fillId="0" borderId="1" xfId="0" applyFont="1" applyBorder="1" applyAlignment="1">
      <alignment horizontal="left" vertical="center"/>
    </xf>
    <xf numFmtId="0" fontId="137" fillId="0" borderId="1" xfId="0" applyFont="1" applyBorder="1" applyAlignment="1">
      <alignment horizontal="left" vertical="center" wrapText="1"/>
    </xf>
    <xf numFmtId="0" fontId="137" fillId="7" borderId="1" xfId="0" applyFont="1" applyFill="1" applyBorder="1" applyAlignment="1">
      <alignment horizontal="left" vertical="center" wrapText="1"/>
    </xf>
    <xf numFmtId="0" fontId="137" fillId="0" borderId="10" xfId="0" applyFont="1" applyBorder="1" applyAlignment="1">
      <alignment horizontal="left" vertical="center" wrapText="1"/>
    </xf>
    <xf numFmtId="0" fontId="137" fillId="0" borderId="0" xfId="0" applyFont="1" applyAlignment="1">
      <alignment horizontal="left" vertical="center"/>
    </xf>
    <xf numFmtId="0" fontId="137" fillId="5" borderId="14" xfId="0" applyFont="1" applyFill="1" applyBorder="1" applyAlignment="1">
      <alignment horizontal="left" vertical="center" wrapText="1"/>
    </xf>
    <xf numFmtId="0" fontId="137" fillId="0" borderId="14" xfId="0" applyFont="1" applyBorder="1" applyAlignment="1">
      <alignment horizontal="left" vertical="center" wrapText="1"/>
    </xf>
    <xf numFmtId="0" fontId="137" fillId="18" borderId="14" xfId="0" applyFont="1" applyFill="1" applyBorder="1" applyAlignment="1">
      <alignment horizontal="left" vertical="center" wrapText="1"/>
    </xf>
    <xf numFmtId="0" fontId="137" fillId="14" borderId="14" xfId="0" applyFont="1" applyFill="1" applyBorder="1" applyAlignment="1">
      <alignment horizontal="left" vertical="center" wrapText="1"/>
    </xf>
    <xf numFmtId="0" fontId="137" fillId="0" borderId="0" xfId="0" applyFont="1" applyAlignment="1">
      <alignment horizontal="left" vertical="center" wrapText="1"/>
    </xf>
    <xf numFmtId="0" fontId="137" fillId="0" borderId="10" xfId="0" applyFont="1" applyBorder="1" applyAlignment="1">
      <alignment horizontal="left" vertical="center"/>
    </xf>
    <xf numFmtId="0" fontId="136" fillId="3" borderId="14" xfId="0" applyFont="1" applyFill="1" applyBorder="1" applyAlignment="1">
      <alignment horizontal="left" vertical="center"/>
    </xf>
    <xf numFmtId="0" fontId="137" fillId="0" borderId="14" xfId="0" applyFont="1" applyBorder="1" applyAlignment="1">
      <alignment horizontal="left" vertical="center"/>
    </xf>
    <xf numFmtId="0" fontId="137" fillId="5" borderId="0" xfId="0" applyFont="1" applyFill="1" applyAlignment="1">
      <alignment horizontal="left" vertical="center"/>
    </xf>
    <xf numFmtId="0" fontId="137" fillId="0" borderId="11" xfId="0" applyFont="1" applyBorder="1" applyAlignment="1">
      <alignment horizontal="left" vertical="center" wrapText="1"/>
    </xf>
    <xf numFmtId="0" fontId="137" fillId="5" borderId="14" xfId="0" applyFont="1" applyFill="1" applyBorder="1" applyAlignment="1">
      <alignment horizontal="left" vertical="center"/>
    </xf>
    <xf numFmtId="0" fontId="137" fillId="5" borderId="13" xfId="0" applyFont="1" applyFill="1" applyBorder="1" applyAlignment="1">
      <alignment horizontal="left" vertical="center" wrapText="1"/>
    </xf>
    <xf numFmtId="0" fontId="137" fillId="0" borderId="11" xfId="0" applyFont="1" applyBorder="1" applyAlignment="1">
      <alignment horizontal="left" vertical="center"/>
    </xf>
    <xf numFmtId="0" fontId="136" fillId="3" borderId="9" xfId="0" applyFont="1" applyFill="1" applyBorder="1" applyAlignment="1">
      <alignment horizontal="left" vertical="center"/>
    </xf>
    <xf numFmtId="0" fontId="137" fillId="5" borderId="9" xfId="0" applyFont="1" applyFill="1" applyBorder="1" applyAlignment="1">
      <alignment horizontal="left" vertical="center" wrapText="1"/>
    </xf>
    <xf numFmtId="0" fontId="137" fillId="0" borderId="9" xfId="0" applyFont="1" applyBorder="1" applyAlignment="1">
      <alignment horizontal="left" vertical="center"/>
    </xf>
    <xf numFmtId="0" fontId="137" fillId="0" borderId="9" xfId="0" applyFont="1" applyBorder="1" applyAlignment="1">
      <alignment horizontal="left" vertical="center" wrapText="1"/>
    </xf>
    <xf numFmtId="0" fontId="137" fillId="0" borderId="13" xfId="0" applyFont="1" applyBorder="1" applyAlignment="1">
      <alignment horizontal="left" vertical="center" wrapText="1"/>
    </xf>
    <xf numFmtId="0" fontId="137" fillId="5" borderId="9" xfId="0" applyFont="1" applyFill="1" applyBorder="1" applyAlignment="1">
      <alignment horizontal="left" vertical="center"/>
    </xf>
    <xf numFmtId="0" fontId="137" fillId="0" borderId="13" xfId="0" applyFont="1" applyBorder="1" applyAlignment="1">
      <alignment horizontal="left" vertical="center"/>
    </xf>
    <xf numFmtId="0" fontId="137" fillId="5" borderId="0" xfId="0" applyFont="1" applyFill="1" applyAlignment="1">
      <alignment horizontal="left" vertical="center" wrapText="1"/>
    </xf>
    <xf numFmtId="0" fontId="137" fillId="0" borderId="15" xfId="0" applyFont="1" applyBorder="1" applyAlignment="1">
      <alignment horizontal="left" vertical="center" wrapText="1"/>
    </xf>
    <xf numFmtId="0" fontId="137" fillId="17" borderId="1" xfId="0" applyFont="1" applyFill="1" applyBorder="1" applyAlignment="1">
      <alignment horizontal="left" vertical="center" wrapText="1"/>
    </xf>
    <xf numFmtId="0" fontId="137" fillId="17" borderId="0" xfId="0" applyFont="1" applyFill="1" applyAlignment="1">
      <alignment horizontal="left" vertical="center" wrapText="1"/>
    </xf>
    <xf numFmtId="0" fontId="137" fillId="11" borderId="1" xfId="0" applyFont="1" applyFill="1" applyBorder="1" applyAlignment="1">
      <alignment horizontal="left" vertical="center" wrapText="1"/>
    </xf>
    <xf numFmtId="0" fontId="137" fillId="25" borderId="1" xfId="0" applyFont="1" applyFill="1" applyBorder="1" applyAlignment="1">
      <alignment horizontal="left" vertical="center" wrapText="1"/>
    </xf>
    <xf numFmtId="0" fontId="137" fillId="0" borderId="1" xfId="0" applyFont="1" applyBorder="1" applyAlignment="1">
      <alignment horizontal="center" vertical="center" wrapText="1"/>
    </xf>
    <xf numFmtId="0" fontId="137" fillId="5" borderId="4" xfId="0" applyFont="1" applyFill="1" applyBorder="1" applyAlignment="1">
      <alignment horizontal="left" vertical="center" wrapText="1"/>
    </xf>
    <xf numFmtId="0" fontId="137" fillId="0" borderId="6" xfId="0" applyFont="1" applyBorder="1" applyAlignment="1">
      <alignment horizontal="left" vertical="center" wrapText="1"/>
    </xf>
    <xf numFmtId="0" fontId="137" fillId="0" borderId="4" xfId="0" applyFont="1" applyBorder="1" applyAlignment="1">
      <alignment horizontal="left" vertical="center" wrapText="1"/>
    </xf>
    <xf numFmtId="0" fontId="137" fillId="5" borderId="10" xfId="0" applyFont="1" applyFill="1" applyBorder="1" applyAlignment="1">
      <alignment horizontal="left" vertical="center" wrapText="1"/>
    </xf>
    <xf numFmtId="0" fontId="11" fillId="0" borderId="0" xfId="1" applyAlignment="1">
      <alignment vertical="center" wrapText="1"/>
    </xf>
    <xf numFmtId="0" fontId="0" fillId="29" borderId="0" xfId="0" applyFill="1"/>
    <xf numFmtId="0" fontId="0" fillId="24" borderId="0" xfId="0" applyFill="1"/>
    <xf numFmtId="0" fontId="130" fillId="0" borderId="14" xfId="0" applyFont="1" applyBorder="1" applyAlignment="1">
      <alignment horizontal="left" vertical="center"/>
    </xf>
    <xf numFmtId="0" fontId="130" fillId="0" borderId="14" xfId="0" applyFont="1" applyBorder="1" applyAlignment="1">
      <alignment horizontal="left" vertical="center" wrapText="1"/>
    </xf>
    <xf numFmtId="0" fontId="130" fillId="5" borderId="14" xfId="0" applyFont="1" applyFill="1" applyBorder="1" applyAlignment="1">
      <alignment horizontal="left" vertical="center"/>
    </xf>
    <xf numFmtId="0" fontId="130" fillId="5" borderId="14" xfId="0" applyFont="1" applyFill="1" applyBorder="1" applyAlignment="1">
      <alignment horizontal="left" vertical="center" wrapText="1"/>
    </xf>
    <xf numFmtId="0" fontId="130" fillId="5" borderId="8" xfId="0" applyFont="1" applyFill="1" applyBorder="1" applyAlignment="1">
      <alignment horizontal="left" vertical="center"/>
    </xf>
    <xf numFmtId="0" fontId="4" fillId="5" borderId="8" xfId="0" applyFont="1" applyFill="1" applyBorder="1" applyAlignment="1">
      <alignment horizontal="left" vertical="center"/>
    </xf>
    <xf numFmtId="0" fontId="4" fillId="0" borderId="8" xfId="0" applyFont="1" applyBorder="1" applyAlignment="1">
      <alignment horizontal="left" vertical="center"/>
    </xf>
    <xf numFmtId="0" fontId="17" fillId="0" borderId="8" xfId="0" applyFont="1" applyBorder="1" applyAlignment="1">
      <alignment horizontal="left" vertical="center"/>
    </xf>
    <xf numFmtId="0" fontId="1" fillId="5" borderId="8" xfId="0" applyFont="1" applyFill="1" applyBorder="1" applyAlignment="1">
      <alignment horizontal="left" vertical="center" wrapText="1"/>
    </xf>
    <xf numFmtId="0" fontId="4" fillId="3" borderId="14" xfId="0" applyFont="1" applyFill="1" applyBorder="1" applyAlignment="1">
      <alignment horizontal="left" vertical="center"/>
    </xf>
    <xf numFmtId="0" fontId="4" fillId="17" borderId="14" xfId="0" applyFont="1" applyFill="1" applyBorder="1" applyAlignment="1">
      <alignment horizontal="left" vertical="center"/>
    </xf>
    <xf numFmtId="0" fontId="1" fillId="0" borderId="4" xfId="0" applyFont="1" applyBorder="1" applyAlignment="1">
      <alignment horizontal="left" vertical="center"/>
    </xf>
    <xf numFmtId="0" fontId="4" fillId="12" borderId="14" xfId="0" applyFont="1" applyFill="1" applyBorder="1" applyAlignment="1">
      <alignment horizontal="left" vertical="center"/>
    </xf>
    <xf numFmtId="0" fontId="4" fillId="0" borderId="55" xfId="0" applyFont="1" applyBorder="1" applyAlignment="1">
      <alignment horizontal="left" vertical="center"/>
    </xf>
    <xf numFmtId="0" fontId="4" fillId="0" borderId="30" xfId="0" applyFont="1" applyBorder="1" applyAlignment="1">
      <alignment horizontal="left" vertical="center"/>
    </xf>
    <xf numFmtId="0" fontId="133" fillId="0" borderId="14" xfId="0" applyFont="1" applyBorder="1" applyAlignment="1">
      <alignment horizontal="left" vertical="center"/>
    </xf>
    <xf numFmtId="0" fontId="133" fillId="5" borderId="55" xfId="0" applyFont="1" applyFill="1" applyBorder="1" applyAlignment="1">
      <alignment horizontal="left" vertical="center"/>
    </xf>
    <xf numFmtId="0" fontId="133" fillId="5" borderId="30" xfId="0" applyFont="1" applyFill="1" applyBorder="1" applyAlignment="1">
      <alignment horizontal="left" vertical="center"/>
    </xf>
    <xf numFmtId="0" fontId="133" fillId="5" borderId="14" xfId="0" applyFont="1" applyFill="1" applyBorder="1" applyAlignment="1">
      <alignment horizontal="left" vertical="center"/>
    </xf>
    <xf numFmtId="0" fontId="133" fillId="5" borderId="11" xfId="0" applyFont="1" applyFill="1" applyBorder="1" applyAlignment="1">
      <alignment horizontal="left" vertical="center"/>
    </xf>
    <xf numFmtId="0" fontId="133" fillId="0" borderId="55" xfId="0" applyFont="1" applyBorder="1" applyAlignment="1">
      <alignment horizontal="left" vertical="center"/>
    </xf>
    <xf numFmtId="0" fontId="133" fillId="0" borderId="30" xfId="0" applyFont="1" applyBorder="1" applyAlignment="1">
      <alignment horizontal="left" vertical="center"/>
    </xf>
    <xf numFmtId="0" fontId="4" fillId="5" borderId="14" xfId="0" applyFont="1" applyFill="1" applyBorder="1" applyAlignment="1" applyProtection="1">
      <alignment horizontal="left" vertical="center"/>
      <protection locked="0"/>
    </xf>
    <xf numFmtId="0" fontId="2" fillId="5" borderId="14" xfId="0" applyFont="1" applyFill="1" applyBorder="1" applyAlignment="1" applyProtection="1">
      <alignment horizontal="left" vertical="center"/>
      <protection locked="0"/>
    </xf>
    <xf numFmtId="0" fontId="4" fillId="0" borderId="14" xfId="0" applyFont="1" applyBorder="1" applyAlignment="1" applyProtection="1">
      <alignment horizontal="left" vertical="center"/>
      <protection locked="0"/>
    </xf>
    <xf numFmtId="0" fontId="137" fillId="3" borderId="1" xfId="0" applyFont="1" applyFill="1" applyBorder="1" applyAlignment="1">
      <alignment horizontal="left" vertical="center"/>
    </xf>
    <xf numFmtId="0" fontId="137" fillId="17" borderId="1" xfId="0" applyFont="1" applyFill="1" applyBorder="1" applyAlignment="1">
      <alignment horizontal="left" vertical="center"/>
    </xf>
    <xf numFmtId="0" fontId="137" fillId="5" borderId="1" xfId="0" applyFont="1" applyFill="1" applyBorder="1" applyAlignment="1" applyProtection="1">
      <alignment horizontal="left" vertical="center"/>
      <protection locked="0"/>
    </xf>
    <xf numFmtId="0" fontId="137" fillId="0" borderId="1" xfId="0" applyFont="1" applyBorder="1" applyAlignment="1" applyProtection="1">
      <alignment horizontal="left" vertical="center"/>
      <protection locked="0"/>
    </xf>
    <xf numFmtId="0" fontId="137" fillId="0" borderId="1" xfId="0" applyFont="1" applyBorder="1"/>
    <xf numFmtId="0" fontId="138" fillId="0" borderId="1" xfId="0" applyFont="1" applyBorder="1"/>
    <xf numFmtId="0" fontId="137" fillId="5" borderId="1" xfId="0" applyFont="1" applyFill="1" applyBorder="1"/>
    <xf numFmtId="0" fontId="138" fillId="5" borderId="1" xfId="0" applyFont="1" applyFill="1" applyBorder="1"/>
    <xf numFmtId="0" fontId="143" fillId="0" borderId="0" xfId="0" applyFont="1" applyAlignment="1">
      <alignment horizontal="right"/>
    </xf>
    <xf numFmtId="0" fontId="142" fillId="5" borderId="1" xfId="4" applyFill="1" applyBorder="1" applyAlignment="1">
      <alignment horizontal="left" vertical="center" wrapText="1"/>
    </xf>
    <xf numFmtId="2" fontId="144" fillId="0" borderId="0" xfId="1" applyNumberFormat="1" applyFont="1" applyAlignment="1">
      <alignment vertical="center" wrapText="1"/>
    </xf>
    <xf numFmtId="2" fontId="92" fillId="0" borderId="0" xfId="1" applyNumberFormat="1" applyFont="1" applyAlignment="1">
      <alignment horizontal="center" vertical="center" wrapText="1"/>
    </xf>
    <xf numFmtId="2" fontId="141" fillId="0" borderId="0" xfId="1" applyNumberFormat="1" applyFont="1" applyAlignment="1">
      <alignment horizontal="center" vertical="center" wrapText="1"/>
    </xf>
    <xf numFmtId="0" fontId="146" fillId="0" borderId="1" xfId="0" applyFont="1" applyBorder="1" applyAlignment="1">
      <alignment horizontal="left" vertical="center" wrapText="1"/>
    </xf>
    <xf numFmtId="0" fontId="65" fillId="0" borderId="0" xfId="0" applyFont="1"/>
    <xf numFmtId="49" fontId="4" fillId="5" borderId="1" xfId="0" applyNumberFormat="1" applyFont="1" applyFill="1" applyBorder="1" applyAlignment="1">
      <alignment horizontal="left" vertical="center" wrapText="1"/>
    </xf>
    <xf numFmtId="49" fontId="130" fillId="5" borderId="1" xfId="0" applyNumberFormat="1" applyFont="1" applyFill="1" applyBorder="1" applyAlignment="1">
      <alignment horizontal="left" vertical="center" wrapText="1"/>
    </xf>
    <xf numFmtId="49" fontId="4" fillId="5" borderId="9" xfId="0" applyNumberFormat="1" applyFont="1" applyFill="1" applyBorder="1" applyAlignment="1">
      <alignment horizontal="left" vertical="center" wrapText="1"/>
    </xf>
    <xf numFmtId="49" fontId="137" fillId="5" borderId="1" xfId="0" applyNumberFormat="1" applyFont="1" applyFill="1" applyBorder="1" applyAlignment="1">
      <alignment horizontal="left" vertical="center" wrapText="1"/>
    </xf>
    <xf numFmtId="49" fontId="137" fillId="5" borderId="14" xfId="0" applyNumberFormat="1" applyFont="1" applyFill="1" applyBorder="1" applyAlignment="1">
      <alignment horizontal="left" vertical="center" wrapText="1"/>
    </xf>
    <xf numFmtId="49" fontId="4" fillId="5" borderId="14" xfId="0" applyNumberFormat="1" applyFont="1" applyFill="1" applyBorder="1" applyAlignment="1">
      <alignment horizontal="left" vertical="center" wrapText="1"/>
    </xf>
    <xf numFmtId="49" fontId="137" fillId="5" borderId="9" xfId="0" applyNumberFormat="1" applyFont="1" applyFill="1" applyBorder="1" applyAlignment="1">
      <alignment horizontal="left" vertical="center" wrapText="1"/>
    </xf>
    <xf numFmtId="0" fontId="65" fillId="0" borderId="0" xfId="0" applyFont="1" applyAlignment="1">
      <alignment horizontal="left" vertical="center"/>
    </xf>
    <xf numFmtId="0" fontId="147" fillId="0" borderId="0" xfId="1" applyFont="1" applyAlignment="1">
      <alignment vertical="center" wrapText="1"/>
    </xf>
    <xf numFmtId="0" fontId="4" fillId="5" borderId="8" xfId="0" applyFont="1" applyFill="1" applyBorder="1" applyAlignment="1">
      <alignment horizontal="center" vertical="center"/>
    </xf>
    <xf numFmtId="0" fontId="36" fillId="5" borderId="58" xfId="0" applyFont="1" applyFill="1" applyBorder="1" applyAlignment="1">
      <alignment horizontal="center" vertical="center"/>
    </xf>
    <xf numFmtId="0" fontId="4" fillId="5" borderId="8" xfId="0" applyFont="1" applyFill="1" applyBorder="1" applyAlignment="1">
      <alignment horizontal="center" vertical="center" wrapText="1"/>
    </xf>
    <xf numFmtId="0" fontId="4" fillId="0" borderId="8" xfId="0" applyFont="1" applyBorder="1" applyAlignment="1">
      <alignment horizontal="center" vertical="center"/>
    </xf>
    <xf numFmtId="0" fontId="36" fillId="0" borderId="58" xfId="0" applyFont="1" applyBorder="1" applyAlignment="1">
      <alignment horizontal="center" vertical="center"/>
    </xf>
    <xf numFmtId="0" fontId="4" fillId="0" borderId="8" xfId="0" applyFont="1" applyBorder="1" applyAlignment="1">
      <alignment horizontal="center" vertical="center" wrapText="1"/>
    </xf>
    <xf numFmtId="0" fontId="17" fillId="0" borderId="8" xfId="0" applyFont="1" applyBorder="1" applyAlignment="1">
      <alignment horizontal="center" vertical="center" wrapText="1"/>
    </xf>
    <xf numFmtId="0" fontId="36" fillId="0" borderId="8" xfId="0" applyFont="1" applyBorder="1" applyAlignment="1">
      <alignment horizontal="center" vertical="center"/>
    </xf>
    <xf numFmtId="0" fontId="4" fillId="2" borderId="8" xfId="0" applyFont="1" applyFill="1" applyBorder="1" applyAlignment="1">
      <alignment horizontal="center" vertical="center" wrapText="1"/>
    </xf>
    <xf numFmtId="0" fontId="4" fillId="2" borderId="14" xfId="0" applyFont="1" applyFill="1" applyBorder="1" applyAlignment="1">
      <alignment horizontal="center" vertical="center" wrapText="1"/>
    </xf>
    <xf numFmtId="0" fontId="4" fillId="0" borderId="14" xfId="0" applyFont="1" applyBorder="1" applyAlignment="1">
      <alignment horizontal="center" vertical="center" wrapText="1"/>
    </xf>
    <xf numFmtId="0" fontId="4" fillId="7" borderId="14" xfId="0" applyFont="1" applyFill="1" applyBorder="1" applyAlignment="1">
      <alignment horizontal="center" vertical="center" wrapText="1"/>
    </xf>
    <xf numFmtId="0" fontId="1" fillId="5" borderId="14" xfId="0" applyFont="1" applyFill="1" applyBorder="1" applyAlignment="1">
      <alignment horizontal="center" vertical="center"/>
    </xf>
    <xf numFmtId="0" fontId="1" fillId="5" borderId="14" xfId="0" applyFont="1" applyFill="1" applyBorder="1" applyAlignment="1">
      <alignment horizontal="center" vertical="center" wrapText="1"/>
    </xf>
    <xf numFmtId="0" fontId="36" fillId="0" borderId="14" xfId="0" applyFont="1" applyBorder="1" applyAlignment="1">
      <alignment horizontal="center" vertical="center"/>
    </xf>
    <xf numFmtId="0" fontId="1" fillId="5" borderId="11" xfId="0" applyFont="1" applyFill="1" applyBorder="1" applyAlignment="1">
      <alignment horizontal="center" vertical="center"/>
    </xf>
    <xf numFmtId="0" fontId="4" fillId="0" borderId="14" xfId="0" applyFont="1" applyBorder="1" applyAlignment="1">
      <alignment horizontal="center" vertical="center"/>
    </xf>
    <xf numFmtId="0" fontId="4" fillId="5" borderId="14" xfId="0" applyFont="1" applyFill="1" applyBorder="1" applyAlignment="1">
      <alignment horizontal="center" vertical="center"/>
    </xf>
    <xf numFmtId="0" fontId="36" fillId="5" borderId="14" xfId="0" applyFont="1" applyFill="1" applyBorder="1" applyAlignment="1">
      <alignment horizontal="center" vertical="center"/>
    </xf>
    <xf numFmtId="0" fontId="1" fillId="0" borderId="14" xfId="0" applyFont="1" applyBorder="1" applyAlignment="1">
      <alignment horizontal="center" vertical="center"/>
    </xf>
    <xf numFmtId="0" fontId="36" fillId="0" borderId="14" xfId="0" applyFont="1" applyBorder="1"/>
    <xf numFmtId="0" fontId="36" fillId="5" borderId="11" xfId="0" applyFont="1" applyFill="1" applyBorder="1" applyAlignment="1">
      <alignment horizontal="center" vertical="center"/>
    </xf>
    <xf numFmtId="0" fontId="1" fillId="0" borderId="14" xfId="0" applyFont="1" applyBorder="1" applyAlignment="1">
      <alignment horizontal="center" vertical="center" wrapText="1"/>
    </xf>
    <xf numFmtId="0" fontId="4" fillId="23" borderId="14" xfId="0" applyFont="1" applyFill="1" applyBorder="1" applyAlignment="1">
      <alignment horizontal="center" vertical="center" wrapText="1"/>
    </xf>
    <xf numFmtId="0" fontId="36" fillId="23" borderId="14" xfId="0" applyFont="1" applyFill="1" applyBorder="1" applyAlignment="1">
      <alignment horizontal="center" vertical="center"/>
    </xf>
    <xf numFmtId="0" fontId="1" fillId="23" borderId="14" xfId="0" applyFont="1" applyFill="1" applyBorder="1" applyAlignment="1">
      <alignment horizontal="center" vertical="center"/>
    </xf>
    <xf numFmtId="0" fontId="1" fillId="23" borderId="14" xfId="0" applyFont="1" applyFill="1" applyBorder="1" applyAlignment="1">
      <alignment horizontal="center" vertical="center" wrapText="1"/>
    </xf>
    <xf numFmtId="0" fontId="4" fillId="13" borderId="14" xfId="0" applyFont="1" applyFill="1" applyBorder="1" applyAlignment="1">
      <alignment horizontal="center" vertical="center" wrapText="1"/>
    </xf>
    <xf numFmtId="0" fontId="36" fillId="17" borderId="14" xfId="0" applyFont="1" applyFill="1" applyBorder="1" applyAlignment="1">
      <alignment horizontal="center" vertical="center"/>
    </xf>
    <xf numFmtId="0" fontId="4" fillId="17" borderId="14" xfId="0" applyFont="1" applyFill="1" applyBorder="1" applyAlignment="1">
      <alignment horizontal="center" vertical="center" wrapText="1"/>
    </xf>
    <xf numFmtId="0" fontId="1" fillId="17" borderId="14" xfId="0" applyFont="1" applyFill="1" applyBorder="1" applyAlignment="1">
      <alignment horizontal="center" vertical="center"/>
    </xf>
    <xf numFmtId="0" fontId="1" fillId="17" borderId="14" xfId="0" applyFont="1" applyFill="1" applyBorder="1" applyAlignment="1">
      <alignment horizontal="center" vertical="center" wrapText="1"/>
    </xf>
    <xf numFmtId="0" fontId="17" fillId="5" borderId="14" xfId="0" applyFont="1" applyFill="1" applyBorder="1" applyAlignment="1">
      <alignment horizontal="center" vertical="center"/>
    </xf>
    <xf numFmtId="0" fontId="17" fillId="0" borderId="14" xfId="0" applyFont="1" applyBorder="1" applyAlignment="1">
      <alignment horizontal="center" vertical="center"/>
    </xf>
    <xf numFmtId="0" fontId="17" fillId="0" borderId="14" xfId="0" applyFont="1" applyBorder="1" applyAlignment="1">
      <alignment horizontal="center" vertical="center" wrapText="1"/>
    </xf>
    <xf numFmtId="2" fontId="148" fillId="0" borderId="39" xfId="1" applyNumberFormat="1" applyFont="1" applyBorder="1" applyAlignment="1">
      <alignment horizontal="center" vertical="center" wrapText="1"/>
    </xf>
    <xf numFmtId="0" fontId="146" fillId="0" borderId="14" xfId="0" applyFont="1" applyBorder="1" applyAlignment="1">
      <alignment horizontal="left" vertical="center"/>
    </xf>
    <xf numFmtId="0" fontId="4" fillId="5" borderId="12" xfId="0" applyFont="1" applyFill="1" applyBorder="1" applyAlignment="1">
      <alignment horizontal="left" vertical="center"/>
    </xf>
    <xf numFmtId="0" fontId="67" fillId="0" borderId="1" xfId="0" applyFont="1" applyBorder="1" applyAlignment="1">
      <alignment horizontal="center" vertical="center"/>
    </xf>
    <xf numFmtId="0" fontId="104" fillId="0" borderId="0" xfId="1" applyFont="1" applyAlignment="1">
      <alignment horizontal="center" vertical="center" wrapText="1"/>
    </xf>
    <xf numFmtId="0" fontId="107" fillId="0" borderId="14" xfId="0" applyFont="1" applyBorder="1" applyAlignment="1" applyProtection="1">
      <alignment horizontal="center" vertical="center" wrapText="1"/>
      <protection locked="0"/>
    </xf>
    <xf numFmtId="0" fontId="76" fillId="0" borderId="52" xfId="1" applyFont="1" applyBorder="1" applyAlignment="1">
      <alignment vertical="center" wrapText="1"/>
    </xf>
    <xf numFmtId="14" fontId="76" fillId="0" borderId="53" xfId="1" applyNumberFormat="1" applyFont="1" applyBorder="1" applyAlignment="1">
      <alignment vertical="center" wrapText="1"/>
    </xf>
    <xf numFmtId="0" fontId="76" fillId="0" borderId="53" xfId="1" applyFont="1" applyBorder="1" applyAlignment="1">
      <alignment vertical="center" wrapText="1"/>
    </xf>
    <xf numFmtId="0" fontId="75" fillId="0" borderId="53" xfId="1" applyFont="1" applyBorder="1" applyAlignment="1">
      <alignment vertical="center" wrapText="1"/>
    </xf>
    <xf numFmtId="0" fontId="76" fillId="0" borderId="53" xfId="1" applyFont="1" applyBorder="1" applyAlignment="1" applyProtection="1">
      <alignment vertical="center" wrapText="1"/>
      <protection locked="0"/>
    </xf>
    <xf numFmtId="0" fontId="90" fillId="0" borderId="53" xfId="1" applyFont="1" applyBorder="1" applyAlignment="1">
      <alignment vertical="center" wrapText="1"/>
    </xf>
    <xf numFmtId="0" fontId="95" fillId="0" borderId="53" xfId="1" applyFont="1" applyBorder="1" applyAlignment="1">
      <alignment vertical="center" wrapText="1"/>
    </xf>
    <xf numFmtId="0" fontId="147" fillId="0" borderId="53" xfId="1" applyFont="1" applyBorder="1" applyAlignment="1">
      <alignment vertical="center" wrapText="1"/>
    </xf>
    <xf numFmtId="0" fontId="89" fillId="0" borderId="53" xfId="1" applyFont="1" applyBorder="1" applyAlignment="1">
      <alignment vertical="center" wrapText="1"/>
    </xf>
    <xf numFmtId="0" fontId="122" fillId="0" borderId="53" xfId="1" applyFont="1" applyBorder="1" applyAlignment="1">
      <alignment vertical="center" wrapText="1"/>
    </xf>
    <xf numFmtId="0" fontId="6" fillId="0" borderId="1" xfId="1" applyFont="1" applyBorder="1" applyAlignment="1">
      <alignment horizontal="center" vertical="center" wrapText="1"/>
    </xf>
    <xf numFmtId="0" fontId="149" fillId="0" borderId="16" xfId="1" applyFont="1" applyBorder="1" applyAlignment="1">
      <alignment horizontal="center" vertical="center" wrapText="1"/>
    </xf>
    <xf numFmtId="0" fontId="120" fillId="0" borderId="17" xfId="1" applyFont="1" applyBorder="1" applyAlignment="1">
      <alignment horizontal="left" vertical="center" wrapText="1"/>
    </xf>
    <xf numFmtId="0" fontId="150" fillId="0" borderId="18" xfId="1" applyFont="1" applyBorder="1" applyAlignment="1">
      <alignment horizontal="center" vertical="center" wrapText="1"/>
    </xf>
    <xf numFmtId="0" fontId="149" fillId="0" borderId="20" xfId="1" applyFont="1" applyBorder="1" applyAlignment="1">
      <alignment horizontal="center" vertical="center" wrapText="1"/>
    </xf>
    <xf numFmtId="0" fontId="120" fillId="0" borderId="1" xfId="1" applyFont="1" applyBorder="1" applyAlignment="1">
      <alignment horizontal="left" vertical="center" wrapText="1"/>
    </xf>
    <xf numFmtId="0" fontId="96" fillId="31" borderId="1" xfId="0" applyFont="1" applyFill="1" applyBorder="1" applyAlignment="1">
      <alignment horizontal="right"/>
    </xf>
    <xf numFmtId="0" fontId="34" fillId="0" borderId="1" xfId="1" applyFont="1" applyBorder="1" applyAlignment="1">
      <alignment horizontal="center" vertical="center" wrapText="1"/>
    </xf>
    <xf numFmtId="0" fontId="34" fillId="0" borderId="11" xfId="1" applyFont="1" applyBorder="1" applyAlignment="1">
      <alignment horizontal="center" vertical="center" wrapText="1"/>
    </xf>
    <xf numFmtId="0" fontId="120" fillId="0" borderId="10" xfId="0" applyFont="1" applyBorder="1" applyAlignment="1" applyProtection="1">
      <alignment horizontal="left" vertical="center" wrapText="1"/>
      <protection locked="0"/>
    </xf>
    <xf numFmtId="2" fontId="22" fillId="0" borderId="20" xfId="1" applyNumberFormat="1" applyFont="1" applyBorder="1" applyAlignment="1">
      <alignment horizontal="center" vertical="center" wrapText="1"/>
    </xf>
    <xf numFmtId="2" fontId="22" fillId="0" borderId="1" xfId="1" applyNumberFormat="1" applyFont="1" applyBorder="1" applyAlignment="1">
      <alignment horizontal="center" vertical="center" wrapText="1"/>
    </xf>
    <xf numFmtId="2" fontId="22" fillId="0" borderId="21" xfId="1" applyNumberFormat="1" applyFont="1" applyBorder="1" applyAlignment="1">
      <alignment horizontal="center" vertical="center" wrapText="1"/>
    </xf>
    <xf numFmtId="2" fontId="22" fillId="0" borderId="22" xfId="1" applyNumberFormat="1" applyFont="1" applyBorder="1" applyAlignment="1">
      <alignment horizontal="center" vertical="center" wrapText="1"/>
    </xf>
    <xf numFmtId="2" fontId="22" fillId="0" borderId="23" xfId="1" applyNumberFormat="1" applyFont="1" applyBorder="1" applyAlignment="1">
      <alignment horizontal="center" vertical="center" wrapText="1"/>
    </xf>
    <xf numFmtId="2" fontId="22" fillId="0" borderId="24" xfId="1" applyNumberFormat="1" applyFont="1" applyBorder="1" applyAlignment="1">
      <alignment horizontal="center" vertical="center" wrapText="1"/>
    </xf>
    <xf numFmtId="0" fontId="116" fillId="0" borderId="1" xfId="1" applyFont="1" applyBorder="1" applyAlignment="1">
      <alignment horizontal="center" vertical="center" wrapText="1"/>
    </xf>
    <xf numFmtId="0" fontId="116" fillId="14" borderId="1" xfId="1" applyFont="1" applyFill="1" applyBorder="1" applyAlignment="1">
      <alignment horizontal="center" vertical="center" wrapText="1"/>
    </xf>
    <xf numFmtId="0" fontId="116" fillId="0" borderId="1" xfId="1" applyFont="1" applyBorder="1" applyAlignment="1">
      <alignment horizontal="left" vertical="center" wrapText="1"/>
    </xf>
    <xf numFmtId="0" fontId="28" fillId="0" borderId="1" xfId="1" applyFont="1" applyBorder="1" applyAlignment="1" applyProtection="1">
      <alignment horizontal="center" vertical="center" wrapText="1"/>
      <protection locked="0"/>
    </xf>
    <xf numFmtId="0" fontId="28" fillId="0" borderId="14" xfId="1" applyFont="1" applyBorder="1" applyAlignment="1" applyProtection="1">
      <alignment horizontal="center" vertical="center" wrapText="1"/>
      <protection locked="0"/>
    </xf>
    <xf numFmtId="0" fontId="36" fillId="0" borderId="1" xfId="0" applyFont="1" applyBorder="1" applyAlignment="1">
      <alignment horizontal="left" vertical="top"/>
    </xf>
    <xf numFmtId="14" fontId="4" fillId="5" borderId="0" xfId="0" applyNumberFormat="1" applyFont="1" applyFill="1" applyAlignment="1">
      <alignment horizontal="right" vertical="center"/>
    </xf>
    <xf numFmtId="0" fontId="146" fillId="5" borderId="0" xfId="0" applyFont="1" applyFill="1" applyAlignment="1">
      <alignment horizontal="left" vertical="center"/>
    </xf>
    <xf numFmtId="0" fontId="4" fillId="32" borderId="0" xfId="0" applyFont="1" applyFill="1" applyAlignment="1">
      <alignment horizontal="center" vertical="center"/>
    </xf>
    <xf numFmtId="49" fontId="30" fillId="32" borderId="1" xfId="0" applyNumberFormat="1" applyFont="1" applyFill="1" applyBorder="1" applyAlignment="1">
      <alignment horizontal="left" vertical="center"/>
    </xf>
    <xf numFmtId="49" fontId="4" fillId="32" borderId="1" xfId="0" applyNumberFormat="1" applyFont="1" applyFill="1" applyBorder="1" applyAlignment="1">
      <alignment horizontal="center" vertical="center"/>
    </xf>
    <xf numFmtId="0" fontId="4" fillId="32" borderId="1" xfId="0" applyFont="1" applyFill="1" applyBorder="1" applyAlignment="1">
      <alignment horizontal="center" vertical="center" wrapText="1"/>
    </xf>
    <xf numFmtId="0" fontId="4" fillId="32" borderId="14" xfId="0" applyFont="1" applyFill="1" applyBorder="1" applyAlignment="1">
      <alignment horizontal="center" vertical="center" wrapText="1"/>
    </xf>
    <xf numFmtId="49" fontId="4" fillId="32" borderId="0" xfId="0" applyNumberFormat="1" applyFont="1" applyFill="1" applyAlignment="1">
      <alignment horizontal="center" vertical="center" wrapText="1"/>
    </xf>
    <xf numFmtId="0" fontId="0" fillId="32" borderId="0" xfId="0" applyFill="1"/>
    <xf numFmtId="0" fontId="7" fillId="32" borderId="1" xfId="0" applyFont="1" applyFill="1" applyBorder="1" applyAlignment="1">
      <alignment horizontal="left" vertical="center" wrapText="1"/>
    </xf>
    <xf numFmtId="0" fontId="4" fillId="32" borderId="14" xfId="0" applyFont="1" applyFill="1" applyBorder="1" applyAlignment="1">
      <alignment horizontal="left" vertical="center" wrapText="1"/>
    </xf>
    <xf numFmtId="0" fontId="4" fillId="5" borderId="0" xfId="0" applyFont="1" applyFill="1" applyAlignment="1">
      <alignment horizontal="right" vertical="center"/>
    </xf>
    <xf numFmtId="0" fontId="17" fillId="5" borderId="14" xfId="0" applyFont="1" applyFill="1" applyBorder="1" applyAlignment="1">
      <alignment horizontal="left" vertical="center"/>
    </xf>
    <xf numFmtId="49" fontId="5" fillId="0" borderId="14" xfId="0" applyNumberFormat="1" applyFont="1" applyBorder="1" applyAlignment="1">
      <alignment horizontal="left" vertical="center"/>
    </xf>
    <xf numFmtId="0" fontId="19" fillId="0" borderId="9" xfId="0" applyFont="1" applyBorder="1" applyAlignment="1">
      <alignment horizontal="left" vertical="center" wrapText="1"/>
    </xf>
    <xf numFmtId="0" fontId="4" fillId="7" borderId="9" xfId="0" applyFont="1" applyFill="1" applyBorder="1" applyAlignment="1">
      <alignment horizontal="left" vertical="center" wrapText="1"/>
    </xf>
    <xf numFmtId="0" fontId="4" fillId="13" borderId="9" xfId="0" applyFont="1" applyFill="1" applyBorder="1" applyAlignment="1">
      <alignment horizontal="left" vertical="center" wrapText="1"/>
    </xf>
    <xf numFmtId="49" fontId="5" fillId="0" borderId="9" xfId="0" applyNumberFormat="1" applyFont="1" applyBorder="1" applyAlignment="1">
      <alignment horizontal="left" vertical="center"/>
    </xf>
    <xf numFmtId="0" fontId="128" fillId="6" borderId="17" xfId="0" applyFont="1" applyFill="1" applyBorder="1" applyAlignment="1">
      <alignment horizontal="center" vertical="center" wrapText="1"/>
    </xf>
    <xf numFmtId="0" fontId="19" fillId="0" borderId="17" xfId="0" applyFont="1" applyBorder="1" applyAlignment="1">
      <alignment horizontal="center" vertical="center" wrapText="1"/>
    </xf>
    <xf numFmtId="0" fontId="128" fillId="6" borderId="18" xfId="0" applyFont="1" applyFill="1" applyBorder="1" applyAlignment="1">
      <alignment horizontal="center" vertical="center" wrapText="1"/>
    </xf>
    <xf numFmtId="0" fontId="5" fillId="3" borderId="21" xfId="0" applyFont="1" applyFill="1" applyBorder="1" applyAlignment="1">
      <alignment horizontal="left" vertical="center"/>
    </xf>
    <xf numFmtId="0" fontId="4" fillId="5" borderId="21" xfId="0" applyFont="1" applyFill="1" applyBorder="1" applyAlignment="1">
      <alignment horizontal="left" vertical="center"/>
    </xf>
    <xf numFmtId="0" fontId="4" fillId="0" borderId="21" xfId="0" applyFont="1" applyBorder="1" applyAlignment="1">
      <alignment horizontal="left" vertical="center"/>
    </xf>
    <xf numFmtId="0" fontId="4" fillId="0" borderId="21" xfId="0" applyFont="1" applyBorder="1" applyAlignment="1">
      <alignment horizontal="left" vertical="center" wrapText="1"/>
    </xf>
    <xf numFmtId="49" fontId="4" fillId="5" borderId="21" xfId="0" applyNumberFormat="1" applyFont="1" applyFill="1" applyBorder="1" applyAlignment="1">
      <alignment horizontal="left" vertical="center" wrapText="1"/>
    </xf>
    <xf numFmtId="0" fontId="4" fillId="7" borderId="21" xfId="0" applyFont="1" applyFill="1" applyBorder="1" applyAlignment="1">
      <alignment horizontal="left" vertical="center" wrapText="1"/>
    </xf>
    <xf numFmtId="0" fontId="17" fillId="5" borderId="21" xfId="0" applyFont="1" applyFill="1" applyBorder="1" applyAlignment="1">
      <alignment horizontal="left" vertical="center" wrapText="1"/>
    </xf>
    <xf numFmtId="0" fontId="1" fillId="0" borderId="21" xfId="0" applyFont="1" applyBorder="1" applyAlignment="1">
      <alignment horizontal="left" vertical="center" wrapText="1"/>
    </xf>
    <xf numFmtId="0" fontId="4" fillId="0" borderId="38" xfId="0" applyFont="1" applyBorder="1" applyAlignment="1">
      <alignment horizontal="left" vertical="center"/>
    </xf>
    <xf numFmtId="0" fontId="1" fillId="0" borderId="21" xfId="0" applyFont="1" applyBorder="1" applyAlignment="1">
      <alignment horizontal="left" vertical="center"/>
    </xf>
    <xf numFmtId="0" fontId="1" fillId="0" borderId="60" xfId="0" applyFont="1" applyBorder="1" applyAlignment="1">
      <alignment horizontal="left" vertical="center" wrapText="1"/>
    </xf>
    <xf numFmtId="0" fontId="1" fillId="5" borderId="21" xfId="0" applyFont="1" applyFill="1" applyBorder="1" applyAlignment="1">
      <alignment horizontal="left" vertical="center"/>
    </xf>
    <xf numFmtId="0" fontId="17" fillId="5" borderId="21" xfId="0" applyFont="1" applyFill="1" applyBorder="1" applyAlignment="1">
      <alignment horizontal="left" vertical="center"/>
    </xf>
    <xf numFmtId="0" fontId="1" fillId="5" borderId="21" xfId="0" applyFont="1" applyFill="1" applyBorder="1" applyAlignment="1">
      <alignment horizontal="left" vertical="center" wrapText="1"/>
    </xf>
    <xf numFmtId="0" fontId="4" fillId="0" borderId="32" xfId="0" applyFont="1" applyBorder="1" applyAlignment="1">
      <alignment horizontal="left" vertical="center"/>
    </xf>
    <xf numFmtId="0" fontId="4" fillId="0" borderId="32" xfId="0" applyFont="1" applyBorder="1" applyAlignment="1">
      <alignment horizontal="left" vertical="center" wrapText="1"/>
    </xf>
    <xf numFmtId="0" fontId="1" fillId="5" borderId="32" xfId="0" applyFont="1" applyFill="1" applyBorder="1" applyAlignment="1">
      <alignment horizontal="left" vertical="center"/>
    </xf>
    <xf numFmtId="0" fontId="4" fillId="13" borderId="21" xfId="0" applyFont="1" applyFill="1" applyBorder="1" applyAlignment="1">
      <alignment horizontal="left" vertical="center" wrapText="1"/>
    </xf>
    <xf numFmtId="0" fontId="4" fillId="0" borderId="38" xfId="0" applyFont="1" applyBorder="1" applyAlignment="1">
      <alignment horizontal="left" vertical="center" wrapText="1"/>
    </xf>
    <xf numFmtId="49" fontId="5" fillId="0" borderId="21" xfId="0" applyNumberFormat="1" applyFont="1" applyBorder="1" applyAlignment="1">
      <alignment horizontal="left" vertical="center"/>
    </xf>
    <xf numFmtId="0" fontId="17" fillId="0" borderId="21" xfId="0" applyFont="1" applyBorder="1" applyAlignment="1">
      <alignment horizontal="left" vertical="center" wrapText="1"/>
    </xf>
    <xf numFmtId="0" fontId="4" fillId="5" borderId="23" xfId="0" applyFont="1" applyFill="1" applyBorder="1" applyAlignment="1">
      <alignment horizontal="left" vertical="center" wrapText="1"/>
    </xf>
    <xf numFmtId="0" fontId="4" fillId="5" borderId="24" xfId="0" applyFont="1" applyFill="1" applyBorder="1" applyAlignment="1">
      <alignment horizontal="left" vertical="center" wrapText="1"/>
    </xf>
    <xf numFmtId="0" fontId="154" fillId="0" borderId="16" xfId="0" applyFont="1" applyBorder="1" applyAlignment="1">
      <alignment horizontal="center" vertical="center" wrapText="1"/>
    </xf>
    <xf numFmtId="0" fontId="155" fillId="3" borderId="20" xfId="0" applyFont="1" applyFill="1" applyBorder="1" applyAlignment="1">
      <alignment horizontal="left" vertical="center"/>
    </xf>
    <xf numFmtId="0" fontId="146" fillId="5" borderId="20" xfId="0" applyFont="1" applyFill="1" applyBorder="1" applyAlignment="1">
      <alignment horizontal="left" vertical="center"/>
    </xf>
    <xf numFmtId="0" fontId="146" fillId="5" borderId="20" xfId="0" applyFont="1" applyFill="1" applyBorder="1" applyAlignment="1">
      <alignment horizontal="left" vertical="center" wrapText="1"/>
    </xf>
    <xf numFmtId="0" fontId="146" fillId="0" borderId="20" xfId="0" applyFont="1" applyBorder="1" applyAlignment="1">
      <alignment horizontal="left" vertical="center"/>
    </xf>
    <xf numFmtId="0" fontId="146" fillId="0" borderId="20" xfId="0" applyFont="1" applyBorder="1" applyAlignment="1">
      <alignment horizontal="left" vertical="center" wrapText="1"/>
    </xf>
    <xf numFmtId="49" fontId="146" fillId="5" borderId="20" xfId="0" applyNumberFormat="1" applyFont="1" applyFill="1" applyBorder="1" applyAlignment="1">
      <alignment horizontal="left" vertical="center" wrapText="1"/>
    </xf>
    <xf numFmtId="0" fontId="146" fillId="7" borderId="20" xfId="0" applyFont="1" applyFill="1" applyBorder="1" applyAlignment="1">
      <alignment horizontal="left" vertical="center" wrapText="1"/>
    </xf>
    <xf numFmtId="0" fontId="146" fillId="0" borderId="37" xfId="0" applyFont="1" applyBorder="1" applyAlignment="1">
      <alignment horizontal="left" vertical="center"/>
    </xf>
    <xf numFmtId="0" fontId="146" fillId="0" borderId="59" xfId="0" applyFont="1" applyBorder="1" applyAlignment="1">
      <alignment horizontal="left" vertical="center" wrapText="1"/>
    </xf>
    <xf numFmtId="0" fontId="146" fillId="0" borderId="61" xfId="0" applyFont="1" applyBorder="1" applyAlignment="1">
      <alignment horizontal="left" vertical="center"/>
    </xf>
    <xf numFmtId="0" fontId="146" fillId="0" borderId="61" xfId="0" applyFont="1" applyBorder="1" applyAlignment="1">
      <alignment horizontal="left" vertical="center" wrapText="1"/>
    </xf>
    <xf numFmtId="0" fontId="146" fillId="5" borderId="61" xfId="0" applyFont="1" applyFill="1" applyBorder="1" applyAlignment="1">
      <alignment horizontal="left" vertical="center"/>
    </xf>
    <xf numFmtId="0" fontId="146" fillId="13" borderId="20" xfId="0" applyFont="1" applyFill="1" applyBorder="1" applyAlignment="1">
      <alignment horizontal="left" vertical="center" wrapText="1"/>
    </xf>
    <xf numFmtId="0" fontId="146" fillId="0" borderId="37" xfId="0" applyFont="1" applyBorder="1" applyAlignment="1">
      <alignment horizontal="left" vertical="center" wrapText="1"/>
    </xf>
    <xf numFmtId="49" fontId="155" fillId="0" borderId="20" xfId="0" applyNumberFormat="1" applyFont="1" applyBorder="1" applyAlignment="1">
      <alignment horizontal="left" vertical="center"/>
    </xf>
    <xf numFmtId="0" fontId="146" fillId="5" borderId="22" xfId="0" applyFont="1" applyFill="1" applyBorder="1" applyAlignment="1">
      <alignment horizontal="left" vertical="center" wrapText="1"/>
    </xf>
    <xf numFmtId="0" fontId="146" fillId="0" borderId="15" xfId="0" applyFont="1" applyBorder="1" applyAlignment="1">
      <alignment horizontal="left" vertical="center" wrapText="1"/>
    </xf>
    <xf numFmtId="0" fontId="146" fillId="0" borderId="1" xfId="0" applyFont="1" applyBorder="1" applyAlignment="1">
      <alignment horizontal="left" vertical="center"/>
    </xf>
    <xf numFmtId="0" fontId="146" fillId="0" borderId="10" xfId="0" applyFont="1" applyBorder="1" applyAlignment="1">
      <alignment horizontal="left" vertical="center"/>
    </xf>
    <xf numFmtId="0" fontId="146" fillId="0" borderId="0" xfId="0" applyFont="1" applyAlignment="1">
      <alignment horizontal="left" vertical="center"/>
    </xf>
    <xf numFmtId="0" fontId="146" fillId="0" borderId="0" xfId="0" applyFont="1"/>
    <xf numFmtId="0" fontId="0" fillId="30" borderId="1" xfId="0" applyFill="1" applyBorder="1"/>
    <xf numFmtId="0" fontId="0" fillId="11" borderId="0" xfId="0" applyFill="1" applyAlignment="1">
      <alignment horizontal="center" vertical="center"/>
    </xf>
    <xf numFmtId="49" fontId="6" fillId="0" borderId="0" xfId="0" applyNumberFormat="1" applyFont="1" applyAlignment="1">
      <alignment horizontal="center" vertical="center"/>
    </xf>
    <xf numFmtId="49" fontId="4" fillId="7" borderId="1" xfId="0" applyNumberFormat="1" applyFont="1" applyFill="1" applyBorder="1" applyAlignment="1">
      <alignment horizontal="center" vertical="center" wrapText="1"/>
    </xf>
    <xf numFmtId="0" fontId="0" fillId="0" borderId="14" xfId="0" applyBorder="1" applyAlignment="1">
      <alignment horizontal="left" vertical="center"/>
    </xf>
    <xf numFmtId="0" fontId="36" fillId="0" borderId="0" xfId="0" applyFont="1" applyAlignment="1">
      <alignment horizontal="center"/>
    </xf>
    <xf numFmtId="0" fontId="36" fillId="14" borderId="0" xfId="0" applyFont="1" applyFill="1" applyAlignment="1">
      <alignment horizontal="center" vertical="center"/>
    </xf>
    <xf numFmtId="0" fontId="120" fillId="0" borderId="15" xfId="0" applyFont="1" applyBorder="1" applyAlignment="1" applyProtection="1">
      <alignment horizontal="left" vertical="center" wrapText="1"/>
      <protection locked="0"/>
    </xf>
    <xf numFmtId="49" fontId="156" fillId="11" borderId="0" xfId="0" applyNumberFormat="1" applyFont="1" applyFill="1"/>
    <xf numFmtId="0" fontId="67" fillId="0" borderId="1" xfId="0" applyFont="1" applyBorder="1" applyAlignment="1">
      <alignment horizontal="left" vertical="center"/>
    </xf>
    <xf numFmtId="0" fontId="0" fillId="14" borderId="0" xfId="0" applyFill="1"/>
    <xf numFmtId="0" fontId="4" fillId="30" borderId="0" xfId="0" applyFont="1" applyFill="1" applyAlignment="1">
      <alignment horizontal="center" vertical="center"/>
    </xf>
    <xf numFmtId="49" fontId="30" fillId="30" borderId="1" xfId="0" applyNumberFormat="1" applyFont="1" applyFill="1" applyBorder="1" applyAlignment="1">
      <alignment horizontal="left" vertical="center"/>
    </xf>
    <xf numFmtId="49" fontId="4" fillId="30" borderId="1" xfId="0" applyNumberFormat="1" applyFont="1" applyFill="1" applyBorder="1" applyAlignment="1">
      <alignment horizontal="center" vertical="center"/>
    </xf>
    <xf numFmtId="0" fontId="4" fillId="30" borderId="1" xfId="0" applyFont="1" applyFill="1" applyBorder="1" applyAlignment="1">
      <alignment horizontal="center" vertical="center" wrapText="1"/>
    </xf>
    <xf numFmtId="0" fontId="4" fillId="30" borderId="14" xfId="0" applyFont="1" applyFill="1" applyBorder="1" applyAlignment="1">
      <alignment horizontal="center" vertical="center" wrapText="1"/>
    </xf>
    <xf numFmtId="0" fontId="158" fillId="0" borderId="1" xfId="0" applyFont="1" applyBorder="1" applyAlignment="1">
      <alignment horizontal="left" vertical="center" wrapText="1"/>
    </xf>
    <xf numFmtId="0" fontId="4" fillId="33" borderId="1" xfId="0" applyFont="1" applyFill="1" applyBorder="1" applyAlignment="1">
      <alignment horizontal="left" vertical="center" wrapText="1"/>
    </xf>
    <xf numFmtId="0" fontId="36" fillId="0" borderId="19" xfId="0" applyFont="1" applyBorder="1" applyAlignment="1">
      <alignment horizontal="left" vertical="center" wrapText="1"/>
    </xf>
    <xf numFmtId="0" fontId="4" fillId="30" borderId="0" xfId="0" applyFont="1" applyFill="1" applyAlignment="1">
      <alignment horizontal="left" vertical="center"/>
    </xf>
    <xf numFmtId="0" fontId="4" fillId="14" borderId="1" xfId="0" applyFont="1" applyFill="1" applyBorder="1" applyAlignment="1">
      <alignment horizontal="left" vertical="center"/>
    </xf>
    <xf numFmtId="0" fontId="0" fillId="30" borderId="0" xfId="0" applyFill="1" applyAlignment="1">
      <alignment horizontal="center" vertical="center"/>
    </xf>
    <xf numFmtId="14" fontId="19" fillId="0" borderId="0" xfId="0" applyNumberFormat="1" applyFont="1" applyAlignment="1">
      <alignment horizontal="left" vertical="center" wrapText="1"/>
    </xf>
    <xf numFmtId="0" fontId="4" fillId="0" borderId="0" xfId="0" applyFont="1" applyAlignment="1">
      <alignment horizontal="center" vertical="center" wrapText="1"/>
    </xf>
    <xf numFmtId="0" fontId="137" fillId="5" borderId="9"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4" fillId="0" borderId="5" xfId="0" applyFont="1" applyBorder="1" applyAlignment="1">
      <alignment horizontal="left" vertical="center"/>
    </xf>
    <xf numFmtId="0" fontId="137" fillId="30" borderId="1" xfId="0" applyFont="1" applyFill="1" applyBorder="1" applyAlignment="1">
      <alignment horizontal="left" vertical="center"/>
    </xf>
    <xf numFmtId="0" fontId="37" fillId="30" borderId="0" xfId="0" applyFont="1" applyFill="1" applyAlignment="1">
      <alignment horizontal="center" vertical="center"/>
    </xf>
    <xf numFmtId="0" fontId="33" fillId="30" borderId="0" xfId="0" applyFont="1" applyFill="1" applyAlignment="1">
      <alignment horizontal="center" vertical="center" wrapText="1"/>
    </xf>
    <xf numFmtId="0" fontId="41" fillId="11" borderId="0" xfId="0" applyFont="1" applyFill="1"/>
    <xf numFmtId="0" fontId="41" fillId="0" borderId="1" xfId="0" applyFont="1" applyBorder="1"/>
    <xf numFmtId="49" fontId="41" fillId="11" borderId="0" xfId="0" applyNumberFormat="1" applyFont="1" applyFill="1"/>
    <xf numFmtId="0" fontId="160" fillId="5" borderId="0" xfId="0" applyFont="1" applyFill="1" applyAlignment="1">
      <alignment horizontal="center" vertical="center"/>
    </xf>
    <xf numFmtId="49" fontId="161" fillId="5" borderId="1" xfId="0" applyNumberFormat="1" applyFont="1" applyFill="1" applyBorder="1" applyAlignment="1">
      <alignment horizontal="left" vertical="center"/>
    </xf>
    <xf numFmtId="0" fontId="160" fillId="5" borderId="1" xfId="0" applyFont="1" applyFill="1" applyBorder="1" applyAlignment="1">
      <alignment horizontal="left" vertical="center" wrapText="1"/>
    </xf>
    <xf numFmtId="0" fontId="160" fillId="5" borderId="1" xfId="0" applyFont="1" applyFill="1" applyBorder="1" applyAlignment="1">
      <alignment horizontal="left" vertical="center"/>
    </xf>
    <xf numFmtId="0" fontId="160" fillId="5" borderId="14" xfId="0" applyFont="1" applyFill="1" applyBorder="1" applyAlignment="1">
      <alignment horizontal="left" vertical="center" wrapText="1"/>
    </xf>
    <xf numFmtId="0" fontId="160" fillId="5" borderId="20" xfId="0" applyFont="1" applyFill="1" applyBorder="1" applyAlignment="1">
      <alignment horizontal="left" vertical="center" wrapText="1"/>
    </xf>
    <xf numFmtId="0" fontId="160" fillId="5" borderId="21" xfId="0" applyFont="1" applyFill="1" applyBorder="1" applyAlignment="1">
      <alignment horizontal="left" vertical="center" wrapText="1"/>
    </xf>
    <xf numFmtId="0" fontId="160" fillId="5" borderId="9" xfId="0" applyFont="1" applyFill="1" applyBorder="1" applyAlignment="1">
      <alignment horizontal="left" vertical="center" wrapText="1"/>
    </xf>
    <xf numFmtId="0" fontId="160" fillId="5" borderId="0" xfId="0" applyFont="1" applyFill="1" applyAlignment="1">
      <alignment horizontal="left" vertical="center" wrapText="1"/>
    </xf>
    <xf numFmtId="0" fontId="160" fillId="5" borderId="0" xfId="0" applyFont="1" applyFill="1" applyAlignment="1">
      <alignment horizontal="left" vertical="center"/>
    </xf>
    <xf numFmtId="0" fontId="160" fillId="5" borderId="14" xfId="0" applyFont="1" applyFill="1" applyBorder="1" applyAlignment="1">
      <alignment horizontal="left" vertical="center"/>
    </xf>
    <xf numFmtId="0" fontId="160" fillId="27" borderId="9" xfId="0" applyFont="1" applyFill="1" applyBorder="1" applyAlignment="1">
      <alignment horizontal="left" vertical="center" wrapText="1"/>
    </xf>
    <xf numFmtId="0" fontId="160" fillId="27" borderId="1" xfId="0" applyFont="1" applyFill="1" applyBorder="1" applyAlignment="1">
      <alignment horizontal="left" vertical="center"/>
    </xf>
    <xf numFmtId="0" fontId="160" fillId="27" borderId="1" xfId="0" applyFont="1" applyFill="1" applyBorder="1" applyAlignment="1">
      <alignment horizontal="left" vertical="center" wrapText="1"/>
    </xf>
    <xf numFmtId="0" fontId="160" fillId="5" borderId="9" xfId="0" applyFont="1" applyFill="1" applyBorder="1" applyAlignment="1">
      <alignment horizontal="left" vertical="center"/>
    </xf>
    <xf numFmtId="0" fontId="160" fillId="0" borderId="9" xfId="0" applyFont="1" applyBorder="1" applyAlignment="1">
      <alignment horizontal="left" vertical="center" wrapText="1"/>
    </xf>
    <xf numFmtId="0" fontId="160" fillId="0" borderId="0" xfId="0" applyFont="1" applyAlignment="1">
      <alignment horizontal="left" vertical="center"/>
    </xf>
    <xf numFmtId="0" fontId="160" fillId="0" borderId="0" xfId="0" applyFont="1" applyAlignment="1">
      <alignment horizontal="center" vertical="center"/>
    </xf>
    <xf numFmtId="49" fontId="161" fillId="0" borderId="1" xfId="0" applyNumberFormat="1" applyFont="1" applyBorder="1" applyAlignment="1">
      <alignment horizontal="left" vertical="center"/>
    </xf>
    <xf numFmtId="0" fontId="160" fillId="0" borderId="1" xfId="0" applyFont="1" applyBorder="1" applyAlignment="1">
      <alignment horizontal="left" vertical="center" wrapText="1"/>
    </xf>
    <xf numFmtId="0" fontId="160" fillId="0" borderId="1" xfId="0" applyFont="1" applyBorder="1" applyAlignment="1">
      <alignment horizontal="left" vertical="center"/>
    </xf>
    <xf numFmtId="0" fontId="160" fillId="0" borderId="14" xfId="0" applyFont="1" applyBorder="1" applyAlignment="1">
      <alignment horizontal="left" vertical="center" wrapText="1"/>
    </xf>
    <xf numFmtId="0" fontId="160" fillId="0" borderId="20" xfId="0" applyFont="1" applyBorder="1" applyAlignment="1">
      <alignment horizontal="left" vertical="center" wrapText="1"/>
    </xf>
    <xf numFmtId="0" fontId="160" fillId="0" borderId="21" xfId="0" applyFont="1" applyBorder="1" applyAlignment="1">
      <alignment horizontal="left" vertical="center" wrapText="1"/>
    </xf>
    <xf numFmtId="0" fontId="160" fillId="17" borderId="1" xfId="0" applyFont="1" applyFill="1" applyBorder="1" applyAlignment="1">
      <alignment horizontal="left" vertical="center" wrapText="1"/>
    </xf>
    <xf numFmtId="0" fontId="160" fillId="0" borderId="14" xfId="0" applyFont="1" applyBorder="1" applyAlignment="1">
      <alignment horizontal="left" vertical="center"/>
    </xf>
    <xf numFmtId="0" fontId="160" fillId="0" borderId="0" xfId="0" applyFont="1" applyAlignment="1">
      <alignment horizontal="left" vertical="center" wrapText="1"/>
    </xf>
    <xf numFmtId="0" fontId="162" fillId="0" borderId="1" xfId="0" applyFont="1" applyBorder="1" applyAlignment="1">
      <alignment horizontal="left" vertical="center" wrapText="1"/>
    </xf>
    <xf numFmtId="0" fontId="160" fillId="0" borderId="20" xfId="0" applyFont="1" applyBorder="1" applyAlignment="1">
      <alignment horizontal="left" vertical="center"/>
    </xf>
    <xf numFmtId="0" fontId="160" fillId="0" borderId="21" xfId="0" applyFont="1" applyBorder="1" applyAlignment="1">
      <alignment horizontal="left" vertical="center"/>
    </xf>
    <xf numFmtId="0" fontId="160" fillId="0" borderId="9" xfId="0" applyFont="1" applyBorder="1" applyAlignment="1">
      <alignment horizontal="left" vertical="center"/>
    </xf>
    <xf numFmtId="0" fontId="160" fillId="0" borderId="11" xfId="0" applyFont="1" applyBorder="1" applyAlignment="1">
      <alignment horizontal="left" vertical="center" wrapText="1"/>
    </xf>
    <xf numFmtId="0" fontId="160" fillId="0" borderId="10" xfId="0" applyFont="1" applyBorder="1" applyAlignment="1">
      <alignment horizontal="left" vertical="center"/>
    </xf>
    <xf numFmtId="0" fontId="160" fillId="0" borderId="13" xfId="0" applyFont="1" applyBorder="1" applyAlignment="1">
      <alignment horizontal="left" vertical="center" wrapText="1"/>
    </xf>
    <xf numFmtId="0" fontId="160" fillId="0" borderId="10" xfId="0" applyFont="1" applyBorder="1" applyAlignment="1">
      <alignment horizontal="left" vertical="center" wrapText="1"/>
    </xf>
    <xf numFmtId="0" fontId="1" fillId="14" borderId="1" xfId="0" applyFont="1" applyFill="1" applyBorder="1" applyAlignment="1">
      <alignment horizontal="left" vertical="center" wrapText="1"/>
    </xf>
    <xf numFmtId="0" fontId="137" fillId="14" borderId="1" xfId="0" applyFont="1" applyFill="1" applyBorder="1" applyAlignment="1">
      <alignment horizontal="left" vertical="center" wrapText="1"/>
    </xf>
    <xf numFmtId="0" fontId="1" fillId="5" borderId="1" xfId="0" applyFont="1" applyFill="1" applyBorder="1" applyAlignment="1">
      <alignment vertical="center"/>
    </xf>
    <xf numFmtId="0" fontId="36" fillId="5" borderId="0" xfId="0" applyFont="1" applyFill="1" applyAlignment="1">
      <alignment vertical="center"/>
    </xf>
    <xf numFmtId="0" fontId="36" fillId="5" borderId="0" xfId="0" applyFont="1" applyFill="1"/>
    <xf numFmtId="0" fontId="1" fillId="0" borderId="1" xfId="0" applyFont="1" applyBorder="1" applyAlignment="1">
      <alignment vertical="center"/>
    </xf>
    <xf numFmtId="0" fontId="36" fillId="0" borderId="0" xfId="0" applyFont="1" applyAlignment="1">
      <alignment vertical="center"/>
    </xf>
    <xf numFmtId="0" fontId="1" fillId="5" borderId="20" xfId="0" applyFont="1" applyFill="1" applyBorder="1" applyAlignment="1">
      <alignment horizontal="left" vertical="center" wrapText="1"/>
    </xf>
    <xf numFmtId="0" fontId="1" fillId="10" borderId="0" xfId="0" applyFont="1" applyFill="1" applyAlignment="1">
      <alignment horizontal="left" vertical="center"/>
    </xf>
    <xf numFmtId="0" fontId="1" fillId="27" borderId="9" xfId="0" applyFont="1" applyFill="1" applyBorder="1" applyAlignment="1">
      <alignment horizontal="left" vertical="center" wrapText="1"/>
    </xf>
    <xf numFmtId="0" fontId="1" fillId="27" borderId="1" xfId="0" applyFont="1" applyFill="1" applyBorder="1" applyAlignment="1">
      <alignment horizontal="left" vertical="center"/>
    </xf>
    <xf numFmtId="49" fontId="17" fillId="5" borderId="0" xfId="0" applyNumberFormat="1" applyFont="1" applyFill="1" applyAlignment="1">
      <alignment horizontal="center" vertical="center" wrapText="1"/>
    </xf>
    <xf numFmtId="0" fontId="0" fillId="5" borderId="14" xfId="0" applyFill="1" applyBorder="1" applyAlignment="1">
      <alignment horizontal="center" vertical="center"/>
    </xf>
    <xf numFmtId="49" fontId="40" fillId="5" borderId="0" xfId="0" applyNumberFormat="1" applyFont="1" applyFill="1" applyAlignment="1">
      <alignment horizontal="center" vertical="center"/>
    </xf>
    <xf numFmtId="0" fontId="4" fillId="34" borderId="1" xfId="0" applyFont="1" applyFill="1" applyBorder="1" applyAlignment="1">
      <alignment horizontal="left" vertical="center" wrapText="1"/>
    </xf>
    <xf numFmtId="0" fontId="1" fillId="34" borderId="1" xfId="0" applyFont="1" applyFill="1" applyBorder="1" applyAlignment="1">
      <alignment horizontal="left" vertical="center" wrapText="1"/>
    </xf>
    <xf numFmtId="0" fontId="164" fillId="0" borderId="0" xfId="0" applyFont="1"/>
    <xf numFmtId="0" fontId="164" fillId="32" borderId="0" xfId="0" applyFont="1" applyFill="1"/>
    <xf numFmtId="0" fontId="165" fillId="0" borderId="0" xfId="1" applyFont="1" applyAlignment="1">
      <alignment vertical="center" wrapText="1"/>
    </xf>
    <xf numFmtId="0" fontId="165" fillId="0" borderId="0" xfId="1" applyFont="1" applyAlignment="1">
      <alignment horizontal="center" vertical="center" wrapText="1"/>
    </xf>
    <xf numFmtId="0" fontId="166" fillId="0" borderId="0" xfId="1" applyFont="1" applyAlignment="1">
      <alignment horizontal="right" vertical="center" wrapText="1"/>
    </xf>
    <xf numFmtId="0" fontId="0" fillId="0" borderId="0" xfId="0" applyAlignment="1">
      <alignment horizontal="left" vertical="center" wrapText="1"/>
    </xf>
    <xf numFmtId="0" fontId="41" fillId="0" borderId="0" xfId="0" applyFont="1" applyAlignment="1">
      <alignment wrapText="1"/>
    </xf>
    <xf numFmtId="0" fontId="0" fillId="0" borderId="42" xfId="0" applyBorder="1" applyAlignment="1">
      <alignment horizontal="left" wrapText="1"/>
    </xf>
    <xf numFmtId="0" fontId="0" fillId="11" borderId="0" xfId="0" applyFill="1" applyAlignment="1">
      <alignment vertical="center"/>
    </xf>
    <xf numFmtId="0" fontId="13" fillId="0" borderId="1" xfId="0" applyFont="1" applyBorder="1"/>
    <xf numFmtId="0" fontId="1" fillId="5" borderId="0" xfId="0" applyFont="1" applyFill="1"/>
    <xf numFmtId="0" fontId="13" fillId="0" borderId="0" xfId="0" applyFont="1"/>
    <xf numFmtId="0" fontId="120" fillId="0" borderId="20" xfId="1" applyFont="1" applyFill="1" applyBorder="1" applyAlignment="1">
      <alignment horizontal="center" vertical="center" wrapText="1"/>
    </xf>
    <xf numFmtId="0" fontId="120" fillId="0" borderId="1" xfId="1" applyFont="1" applyFill="1" applyBorder="1" applyAlignment="1">
      <alignment horizontal="left" vertical="center" wrapText="1"/>
    </xf>
    <xf numFmtId="0" fontId="150" fillId="0" borderId="1" xfId="1" applyFont="1" applyFill="1" applyBorder="1" applyAlignment="1">
      <alignment horizontal="center" vertical="center" wrapText="1"/>
    </xf>
    <xf numFmtId="0" fontId="22" fillId="0" borderId="1" xfId="1" applyFont="1" applyFill="1" applyBorder="1" applyAlignment="1" applyProtection="1">
      <alignment horizontal="left" vertical="center" wrapText="1"/>
      <protection locked="0"/>
    </xf>
    <xf numFmtId="0" fontId="120" fillId="0" borderId="22" xfId="1" applyFont="1" applyFill="1" applyBorder="1" applyAlignment="1">
      <alignment horizontal="center" vertical="center" wrapText="1"/>
    </xf>
    <xf numFmtId="0" fontId="120" fillId="0" borderId="23" xfId="1" applyFont="1" applyFill="1" applyBorder="1" applyAlignment="1">
      <alignment horizontal="left" vertical="center" wrapText="1"/>
    </xf>
    <xf numFmtId="0" fontId="150" fillId="0" borderId="23" xfId="1" applyFont="1" applyFill="1" applyBorder="1" applyAlignment="1">
      <alignment horizontal="center" vertical="center" wrapText="1"/>
    </xf>
    <xf numFmtId="0" fontId="22" fillId="0" borderId="23" xfId="1" applyFont="1" applyFill="1" applyBorder="1" applyAlignment="1" applyProtection="1">
      <alignment vertical="center" wrapText="1"/>
      <protection locked="0"/>
    </xf>
    <xf numFmtId="0" fontId="120" fillId="0" borderId="16" xfId="1" applyFont="1" applyFill="1" applyBorder="1" applyAlignment="1">
      <alignment horizontal="center" vertical="center" wrapText="1"/>
    </xf>
    <xf numFmtId="0" fontId="120" fillId="0" borderId="17" xfId="1" applyFont="1" applyFill="1" applyBorder="1" applyAlignment="1">
      <alignment horizontal="left" vertical="center" wrapText="1"/>
    </xf>
    <xf numFmtId="0" fontId="150" fillId="0" borderId="17" xfId="1" applyFont="1" applyFill="1" applyBorder="1" applyAlignment="1">
      <alignment horizontal="center" vertical="center" wrapText="1"/>
    </xf>
    <xf numFmtId="0" fontId="22" fillId="0" borderId="19" xfId="1" applyFont="1" applyFill="1" applyBorder="1" applyAlignment="1" applyProtection="1">
      <alignment horizontal="left" vertical="center" wrapText="1"/>
      <protection locked="0"/>
    </xf>
    <xf numFmtId="0" fontId="22" fillId="0" borderId="17" xfId="1" applyFont="1" applyFill="1" applyBorder="1" applyAlignment="1" applyProtection="1">
      <alignment horizontal="left" vertical="center" wrapText="1"/>
      <protection locked="0"/>
    </xf>
    <xf numFmtId="0" fontId="22" fillId="0" borderId="9" xfId="1" applyFont="1" applyFill="1" applyBorder="1" applyAlignment="1" applyProtection="1">
      <alignment horizontal="left" vertical="center" wrapText="1"/>
      <protection locked="0"/>
    </xf>
    <xf numFmtId="0" fontId="22" fillId="0" borderId="29" xfId="1" applyFont="1" applyFill="1" applyBorder="1" applyAlignment="1" applyProtection="1">
      <alignment horizontal="left" vertical="center" wrapText="1"/>
      <protection locked="0"/>
    </xf>
    <xf numFmtId="0" fontId="22" fillId="0" borderId="23" xfId="1" applyFont="1" applyFill="1" applyBorder="1" applyAlignment="1" applyProtection="1">
      <alignment horizontal="left" vertical="center" wrapText="1"/>
      <protection locked="0"/>
    </xf>
    <xf numFmtId="0" fontId="70" fillId="0" borderId="0" xfId="1" applyFont="1" applyAlignment="1" applyProtection="1">
      <alignment vertical="center" wrapText="1"/>
      <protection locked="0"/>
    </xf>
    <xf numFmtId="0" fontId="0" fillId="0" borderId="0" xfId="0" applyAlignment="1">
      <alignment vertical="center"/>
    </xf>
    <xf numFmtId="0" fontId="0" fillId="0" borderId="0" xfId="0" applyFill="1"/>
    <xf numFmtId="0" fontId="0" fillId="0" borderId="1" xfId="0" applyFill="1" applyBorder="1"/>
    <xf numFmtId="49" fontId="0" fillId="0" borderId="0" xfId="0" applyNumberFormat="1" applyFill="1"/>
    <xf numFmtId="0" fontId="4" fillId="5" borderId="0" xfId="0" applyFont="1" applyFill="1" applyBorder="1" applyAlignment="1">
      <alignment horizontal="left" vertical="center" wrapText="1"/>
    </xf>
    <xf numFmtId="0" fontId="4" fillId="0" borderId="1" xfId="0" applyFont="1" applyFill="1" applyBorder="1" applyAlignment="1">
      <alignment horizontal="left" vertical="center" wrapText="1"/>
    </xf>
    <xf numFmtId="0" fontId="130" fillId="0" borderId="1" xfId="0" applyFont="1" applyFill="1" applyBorder="1" applyAlignment="1">
      <alignment horizontal="left" vertical="center" wrapText="1"/>
    </xf>
    <xf numFmtId="0" fontId="130" fillId="0" borderId="1" xfId="0" applyFont="1" applyFill="1" applyBorder="1" applyAlignment="1">
      <alignment horizontal="left" vertical="center"/>
    </xf>
    <xf numFmtId="0" fontId="1" fillId="0" borderId="1" xfId="0" applyFont="1" applyFill="1" applyBorder="1" applyAlignment="1">
      <alignment horizontal="left" vertical="center" wrapText="1"/>
    </xf>
    <xf numFmtId="0" fontId="4" fillId="0" borderId="1" xfId="0" applyFont="1" applyFill="1" applyBorder="1" applyAlignment="1">
      <alignment horizontal="left" vertical="center"/>
    </xf>
    <xf numFmtId="0" fontId="137" fillId="0" borderId="1" xfId="0" applyFont="1" applyFill="1" applyBorder="1" applyAlignment="1">
      <alignment horizontal="left" vertical="center" wrapText="1"/>
    </xf>
    <xf numFmtId="0" fontId="137" fillId="0" borderId="14" xfId="0" applyFont="1" applyFill="1" applyBorder="1" applyAlignment="1">
      <alignment horizontal="left" vertical="center" wrapText="1"/>
    </xf>
    <xf numFmtId="0" fontId="137" fillId="0" borderId="9" xfId="0" applyFont="1" applyFill="1" applyBorder="1" applyAlignment="1">
      <alignment horizontal="left" vertical="center" wrapText="1"/>
    </xf>
    <xf numFmtId="0" fontId="171" fillId="30" borderId="8" xfId="1" applyFont="1" applyFill="1" applyBorder="1" applyAlignment="1">
      <alignment horizontal="center" vertical="center" wrapText="1"/>
    </xf>
    <xf numFmtId="0" fontId="31" fillId="0" borderId="0" xfId="1" applyFont="1" applyAlignment="1">
      <alignment horizontal="center" vertical="center" wrapText="1"/>
    </xf>
    <xf numFmtId="0" fontId="119" fillId="0" borderId="0" xfId="1" applyFont="1" applyAlignment="1">
      <alignment vertical="center"/>
    </xf>
    <xf numFmtId="0" fontId="20" fillId="0" borderId="39" xfId="1" applyFont="1" applyBorder="1" applyAlignment="1">
      <alignment horizontal="center" vertical="center" wrapText="1"/>
    </xf>
    <xf numFmtId="0" fontId="120" fillId="0" borderId="39" xfId="1" applyFont="1" applyBorder="1" applyAlignment="1">
      <alignment horizontal="center" vertical="center" wrapText="1"/>
    </xf>
    <xf numFmtId="0" fontId="29" fillId="0" borderId="0" xfId="1" applyFont="1" applyAlignment="1">
      <alignment vertical="center" wrapText="1"/>
    </xf>
    <xf numFmtId="0" fontId="29" fillId="0" borderId="0" xfId="1" applyFont="1" applyAlignment="1">
      <alignment horizontal="center" vertical="center" wrapText="1"/>
    </xf>
    <xf numFmtId="0" fontId="4" fillId="0" borderId="1" xfId="0" applyFont="1" applyFill="1" applyBorder="1" applyAlignment="1">
      <alignment horizontal="center" vertical="center" wrapText="1"/>
    </xf>
    <xf numFmtId="0" fontId="22" fillId="0" borderId="1" xfId="1" applyFont="1" applyFill="1" applyBorder="1" applyAlignment="1" applyProtection="1">
      <alignment horizontal="center" vertical="center" wrapText="1"/>
      <protection locked="0"/>
    </xf>
    <xf numFmtId="0" fontId="120" fillId="0" borderId="3" xfId="1" applyFont="1" applyBorder="1" applyAlignment="1" applyProtection="1">
      <alignment horizontal="center" wrapText="1"/>
      <protection locked="0"/>
    </xf>
    <xf numFmtId="0" fontId="120" fillId="0" borderId="0" xfId="1" applyFont="1" applyAlignment="1" applyProtection="1">
      <alignment horizontal="center" wrapText="1"/>
      <protection locked="0"/>
    </xf>
    <xf numFmtId="0" fontId="120" fillId="0" borderId="2" xfId="1" applyFont="1" applyBorder="1" applyAlignment="1" applyProtection="1">
      <alignment horizontal="center" wrapText="1"/>
      <protection locked="0"/>
    </xf>
    <xf numFmtId="0" fontId="28" fillId="0" borderId="1" xfId="1" applyFont="1" applyBorder="1" applyAlignment="1" applyProtection="1">
      <alignment horizontal="center" vertical="center" wrapText="1"/>
      <protection locked="0"/>
    </xf>
    <xf numFmtId="0" fontId="34" fillId="0" borderId="1" xfId="1" applyFont="1" applyBorder="1" applyAlignment="1">
      <alignment horizontal="center" vertical="center" wrapText="1"/>
    </xf>
    <xf numFmtId="0" fontId="1" fillId="0" borderId="1" xfId="1" applyFont="1" applyFill="1" applyBorder="1" applyAlignment="1">
      <alignment horizontal="center" vertical="center" wrapText="1"/>
    </xf>
    <xf numFmtId="0" fontId="120" fillId="0" borderId="11" xfId="0" applyFont="1" applyBorder="1" applyAlignment="1" applyProtection="1">
      <alignment horizontal="center"/>
      <protection locked="0"/>
    </xf>
    <xf numFmtId="0" fontId="120" fillId="0" borderId="12" xfId="0" applyFont="1" applyBorder="1" applyAlignment="1" applyProtection="1">
      <alignment horizontal="center"/>
      <protection locked="0"/>
    </xf>
    <xf numFmtId="0" fontId="120" fillId="0" borderId="13" xfId="0" applyFont="1" applyBorder="1" applyAlignment="1" applyProtection="1">
      <alignment horizontal="center"/>
      <protection locked="0"/>
    </xf>
    <xf numFmtId="0" fontId="120" fillId="0" borderId="3" xfId="0" applyFont="1" applyBorder="1" applyAlignment="1" applyProtection="1">
      <alignment horizontal="center"/>
      <protection locked="0"/>
    </xf>
    <xf numFmtId="0" fontId="120" fillId="0" borderId="0" xfId="0" applyFont="1" applyAlignment="1" applyProtection="1">
      <alignment horizontal="center"/>
      <protection locked="0"/>
    </xf>
    <xf numFmtId="0" fontId="120" fillId="0" borderId="2" xfId="0" applyFont="1" applyBorder="1" applyAlignment="1" applyProtection="1">
      <alignment horizontal="center"/>
      <protection locked="0"/>
    </xf>
    <xf numFmtId="0" fontId="1" fillId="0" borderId="23" xfId="1" applyFont="1" applyFill="1" applyBorder="1" applyAlignment="1">
      <alignment horizontal="center" vertical="center" wrapText="1"/>
    </xf>
    <xf numFmtId="14" fontId="120" fillId="0" borderId="3" xfId="1" applyNumberFormat="1" applyFont="1" applyBorder="1" applyAlignment="1" applyProtection="1">
      <alignment horizontal="center" wrapText="1"/>
      <protection locked="0"/>
    </xf>
    <xf numFmtId="0" fontId="153" fillId="30" borderId="1" xfId="1" applyFont="1" applyFill="1" applyBorder="1" applyAlignment="1">
      <alignment horizontal="center" vertical="center" wrapText="1"/>
    </xf>
    <xf numFmtId="0" fontId="109" fillId="0" borderId="14" xfId="0" applyFont="1" applyBorder="1" applyAlignment="1" applyProtection="1">
      <alignment horizontal="center" vertical="center"/>
      <protection locked="0"/>
    </xf>
    <xf numFmtId="0" fontId="109" fillId="0" borderId="8" xfId="0" applyFont="1" applyBorder="1" applyAlignment="1" applyProtection="1">
      <alignment horizontal="center" vertical="center"/>
      <protection locked="0"/>
    </xf>
    <xf numFmtId="0" fontId="109" fillId="0" borderId="9" xfId="0" applyFont="1" applyBorder="1" applyAlignment="1" applyProtection="1">
      <alignment horizontal="center" vertical="center"/>
      <protection locked="0"/>
    </xf>
    <xf numFmtId="0" fontId="114" fillId="0" borderId="0" xfId="0" applyFont="1" applyAlignment="1" applyProtection="1">
      <alignment horizontal="center" vertical="center"/>
      <protection locked="0"/>
    </xf>
    <xf numFmtId="164" fontId="114" fillId="0" borderId="0" xfId="0" applyNumberFormat="1" applyFont="1" applyAlignment="1" applyProtection="1">
      <alignment horizontal="center" vertical="center"/>
      <protection locked="0"/>
    </xf>
    <xf numFmtId="0" fontId="94" fillId="0" borderId="14" xfId="1" applyFont="1" applyBorder="1" applyAlignment="1" applyProtection="1">
      <alignment horizontal="center" vertical="center" wrapText="1"/>
      <protection locked="0"/>
    </xf>
    <xf numFmtId="0" fontId="94" fillId="0" borderId="9" xfId="1" applyFont="1" applyBorder="1" applyAlignment="1" applyProtection="1">
      <alignment horizontal="center" vertical="center" wrapText="1"/>
      <protection locked="0"/>
    </xf>
    <xf numFmtId="0" fontId="63" fillId="0" borderId="14" xfId="1" applyFont="1" applyBorder="1" applyAlignment="1">
      <alignment horizontal="center" vertical="center" wrapText="1"/>
    </xf>
    <xf numFmtId="0" fontId="63" fillId="0" borderId="9" xfId="1" applyFont="1" applyBorder="1" applyAlignment="1">
      <alignment horizontal="center" vertical="center" wrapText="1"/>
    </xf>
    <xf numFmtId="0" fontId="107" fillId="0" borderId="14" xfId="0" applyFont="1" applyBorder="1" applyAlignment="1" applyProtection="1">
      <alignment horizontal="center" vertical="center" wrapText="1"/>
      <protection locked="0"/>
    </xf>
    <xf numFmtId="0" fontId="107" fillId="0" borderId="8" xfId="0" applyFont="1" applyBorder="1" applyAlignment="1" applyProtection="1">
      <alignment horizontal="center" vertical="center" wrapText="1"/>
      <protection locked="0"/>
    </xf>
    <xf numFmtId="0" fontId="107" fillId="0" borderId="9" xfId="0" applyFont="1" applyBorder="1" applyAlignment="1" applyProtection="1">
      <alignment horizontal="center" vertical="center" wrapText="1"/>
      <protection locked="0"/>
    </xf>
    <xf numFmtId="0" fontId="120" fillId="0" borderId="3" xfId="0" applyFont="1" applyBorder="1" applyAlignment="1" applyProtection="1">
      <alignment horizontal="left"/>
      <protection locked="0"/>
    </xf>
    <xf numFmtId="0" fontId="120" fillId="0" borderId="0" xfId="0" applyFont="1" applyAlignment="1" applyProtection="1">
      <alignment horizontal="left"/>
      <protection locked="0"/>
    </xf>
    <xf numFmtId="0" fontId="120" fillId="0" borderId="2" xfId="0" applyFont="1" applyBorder="1" applyAlignment="1" applyProtection="1">
      <alignment horizontal="left"/>
      <protection locked="0"/>
    </xf>
    <xf numFmtId="0" fontId="114" fillId="0" borderId="0" xfId="0" applyFont="1" applyAlignment="1" applyProtection="1">
      <alignment horizontal="left"/>
      <protection locked="0"/>
    </xf>
    <xf numFmtId="0" fontId="119" fillId="0" borderId="14" xfId="0" applyFont="1" applyBorder="1" applyAlignment="1" applyProtection="1">
      <alignment horizontal="center" vertical="center" wrapText="1"/>
      <protection locked="0"/>
    </xf>
    <xf numFmtId="0" fontId="119" fillId="0" borderId="8" xfId="0" applyFont="1" applyBorder="1" applyAlignment="1" applyProtection="1">
      <alignment horizontal="center" vertical="center" wrapText="1"/>
      <protection locked="0"/>
    </xf>
    <xf numFmtId="0" fontId="119" fillId="0" borderId="9" xfId="0" applyFont="1" applyBorder="1" applyAlignment="1" applyProtection="1">
      <alignment horizontal="center" vertical="center" wrapText="1"/>
      <protection locked="0"/>
    </xf>
    <xf numFmtId="14" fontId="50" fillId="0" borderId="11" xfId="1" applyNumberFormat="1" applyFont="1" applyBorder="1" applyAlignment="1" applyProtection="1">
      <alignment horizontal="center" wrapText="1"/>
      <protection locked="0"/>
    </xf>
    <xf numFmtId="0" fontId="50" fillId="0" borderId="12" xfId="1" applyFont="1" applyBorder="1" applyAlignment="1" applyProtection="1">
      <alignment horizontal="center" wrapText="1"/>
      <protection locked="0"/>
    </xf>
    <xf numFmtId="0" fontId="50" fillId="0" borderId="13" xfId="1" applyFont="1" applyBorder="1" applyAlignment="1" applyProtection="1">
      <alignment horizontal="center" wrapText="1"/>
      <protection locked="0"/>
    </xf>
    <xf numFmtId="0" fontId="120" fillId="0" borderId="11" xfId="1" applyFont="1" applyBorder="1" applyAlignment="1" applyProtection="1">
      <alignment horizontal="center" wrapText="1"/>
      <protection locked="0"/>
    </xf>
    <xf numFmtId="0" fontId="120" fillId="0" borderId="12" xfId="1" applyFont="1" applyBorder="1" applyAlignment="1" applyProtection="1">
      <alignment horizontal="center" wrapText="1"/>
      <protection locked="0"/>
    </xf>
    <xf numFmtId="0" fontId="120" fillId="0" borderId="13" xfId="1" applyFont="1" applyBorder="1" applyAlignment="1" applyProtection="1">
      <alignment horizontal="center" wrapText="1"/>
      <protection locked="0"/>
    </xf>
    <xf numFmtId="0" fontId="119" fillId="0" borderId="14" xfId="1" applyFont="1" applyBorder="1" applyAlignment="1" applyProtection="1">
      <alignment horizontal="center" vertical="center" wrapText="1"/>
      <protection locked="0"/>
    </xf>
    <xf numFmtId="0" fontId="119" fillId="0" borderId="8" xfId="1" applyFont="1" applyBorder="1" applyAlignment="1" applyProtection="1">
      <alignment horizontal="center" vertical="center" wrapText="1"/>
      <protection locked="0"/>
    </xf>
    <xf numFmtId="0" fontId="119" fillId="0" borderId="9" xfId="1" applyFont="1" applyBorder="1" applyAlignment="1" applyProtection="1">
      <alignment horizontal="center" vertical="center" wrapText="1"/>
      <protection locked="0"/>
    </xf>
    <xf numFmtId="0" fontId="22" fillId="0" borderId="1" xfId="1" applyFont="1" applyFill="1" applyBorder="1" applyAlignment="1">
      <alignment horizontal="center" vertical="center" wrapText="1"/>
    </xf>
    <xf numFmtId="0" fontId="22" fillId="0" borderId="21" xfId="1" applyFont="1" applyFill="1" applyBorder="1" applyAlignment="1">
      <alignment horizontal="center" vertical="center" wrapText="1"/>
    </xf>
    <xf numFmtId="0" fontId="22" fillId="0" borderId="1" xfId="1" applyFont="1" applyFill="1" applyBorder="1" applyAlignment="1" applyProtection="1">
      <alignment horizontal="center" vertical="center" wrapText="1"/>
      <protection locked="0"/>
    </xf>
    <xf numFmtId="0" fontId="1" fillId="0" borderId="21" xfId="1" applyFont="1" applyFill="1" applyBorder="1" applyAlignment="1">
      <alignment horizontal="center" vertical="center" wrapText="1"/>
    </xf>
    <xf numFmtId="0" fontId="1" fillId="0" borderId="24" xfId="1" applyFont="1" applyFill="1" applyBorder="1" applyAlignment="1">
      <alignment horizontal="center" vertical="center" wrapText="1"/>
    </xf>
    <xf numFmtId="0" fontId="1" fillId="0" borderId="17" xfId="1" applyFont="1" applyFill="1" applyBorder="1" applyAlignment="1">
      <alignment horizontal="center" vertical="center" wrapText="1"/>
    </xf>
    <xf numFmtId="0" fontId="1" fillId="0" borderId="18" xfId="1" applyFont="1" applyFill="1" applyBorder="1" applyAlignment="1">
      <alignment horizontal="center" vertical="center" wrapText="1"/>
    </xf>
    <xf numFmtId="0" fontId="149" fillId="0" borderId="1" xfId="1" applyFont="1" applyBorder="1" applyAlignment="1">
      <alignment horizontal="center" vertical="center" wrapText="1"/>
    </xf>
    <xf numFmtId="0" fontId="6" fillId="0" borderId="1" xfId="1" applyFont="1" applyBorder="1" applyAlignment="1">
      <alignment horizontal="left" vertical="center" wrapText="1"/>
    </xf>
    <xf numFmtId="0" fontId="6" fillId="0" borderId="1" xfId="1" applyFont="1" applyBorder="1" applyAlignment="1">
      <alignment horizontal="center" vertical="center" wrapText="1"/>
    </xf>
    <xf numFmtId="0" fontId="151" fillId="0" borderId="33" xfId="1" applyFont="1" applyBorder="1" applyAlignment="1">
      <alignment horizontal="center" vertical="center" wrapText="1"/>
    </xf>
    <xf numFmtId="0" fontId="151" fillId="0" borderId="62" xfId="1" applyFont="1" applyBorder="1" applyAlignment="1">
      <alignment horizontal="center" vertical="center" wrapText="1"/>
    </xf>
    <xf numFmtId="0" fontId="63" fillId="30" borderId="1" xfId="1" applyFont="1" applyFill="1" applyBorder="1" applyAlignment="1" applyProtection="1">
      <alignment horizontal="center" vertical="center" wrapText="1"/>
      <protection locked="0"/>
    </xf>
    <xf numFmtId="0" fontId="63" fillId="30" borderId="14" xfId="1" applyFont="1" applyFill="1" applyBorder="1" applyAlignment="1" applyProtection="1">
      <alignment horizontal="center" vertical="center" wrapText="1"/>
      <protection locked="0"/>
    </xf>
    <xf numFmtId="0" fontId="22" fillId="0" borderId="55" xfId="1" applyFont="1" applyFill="1" applyBorder="1" applyAlignment="1" applyProtection="1">
      <alignment horizontal="center" vertical="center" wrapText="1"/>
      <protection locked="0"/>
    </xf>
    <xf numFmtId="0" fontId="22" fillId="0" borderId="19" xfId="1" applyFont="1" applyFill="1" applyBorder="1" applyAlignment="1" applyProtection="1">
      <alignment horizontal="center" vertical="center" wrapText="1"/>
      <protection locked="0"/>
    </xf>
    <xf numFmtId="0" fontId="1" fillId="0" borderId="55" xfId="1" applyFont="1" applyFill="1" applyBorder="1" applyAlignment="1">
      <alignment horizontal="center" vertical="center" wrapText="1"/>
    </xf>
    <xf numFmtId="0" fontId="1" fillId="0" borderId="63" xfId="1" applyFont="1" applyFill="1" applyBorder="1" applyAlignment="1">
      <alignment horizontal="center" vertical="center" wrapText="1"/>
    </xf>
    <xf numFmtId="0" fontId="1" fillId="0" borderId="26" xfId="1" applyFont="1" applyFill="1" applyBorder="1" applyAlignment="1">
      <alignment horizontal="center" vertical="center" wrapText="1"/>
    </xf>
    <xf numFmtId="164" fontId="6" fillId="0" borderId="1" xfId="1" applyNumberFormat="1" applyFont="1" applyBorder="1" applyAlignment="1">
      <alignment horizontal="left" vertical="center" wrapText="1"/>
    </xf>
    <xf numFmtId="0" fontId="22" fillId="0" borderId="30" xfId="1" applyFont="1" applyFill="1" applyBorder="1" applyAlignment="1">
      <alignment horizontal="center" vertical="center" wrapText="1"/>
    </xf>
    <xf numFmtId="0" fontId="22" fillId="0" borderId="45" xfId="1" applyFont="1" applyFill="1" applyBorder="1" applyAlignment="1">
      <alignment horizontal="center" vertical="center" wrapText="1"/>
    </xf>
    <xf numFmtId="0" fontId="22" fillId="0" borderId="29" xfId="1" applyFont="1" applyFill="1" applyBorder="1" applyAlignment="1">
      <alignment horizontal="center" vertical="center" wrapText="1"/>
    </xf>
    <xf numFmtId="1" fontId="22" fillId="0" borderId="30" xfId="1" applyNumberFormat="1" applyFont="1" applyFill="1" applyBorder="1" applyAlignment="1">
      <alignment horizontal="center" vertical="center" wrapText="1"/>
    </xf>
    <xf numFmtId="1" fontId="22" fillId="0" borderId="45" xfId="1" applyNumberFormat="1" applyFont="1" applyFill="1" applyBorder="1" applyAlignment="1">
      <alignment horizontal="center" vertical="center" wrapText="1"/>
    </xf>
    <xf numFmtId="1" fontId="22" fillId="0" borderId="46" xfId="1" applyNumberFormat="1" applyFont="1" applyFill="1" applyBorder="1" applyAlignment="1">
      <alignment horizontal="center" vertical="center" wrapText="1"/>
    </xf>
    <xf numFmtId="0" fontId="151" fillId="0" borderId="34" xfId="1" applyFont="1" applyBorder="1" applyAlignment="1">
      <alignment horizontal="center" vertical="center" wrapText="1"/>
    </xf>
    <xf numFmtId="0" fontId="151" fillId="0" borderId="35" xfId="1" applyFont="1" applyBorder="1" applyAlignment="1">
      <alignment horizontal="center" vertical="center" wrapText="1"/>
    </xf>
    <xf numFmtId="0" fontId="6" fillId="0" borderId="8" xfId="1" applyFont="1" applyBorder="1" applyAlignment="1">
      <alignment horizontal="left" vertical="center" wrapText="1"/>
    </xf>
    <xf numFmtId="0" fontId="6" fillId="0" borderId="9" xfId="1" applyFont="1" applyBorder="1" applyAlignment="1">
      <alignment horizontal="left" vertical="center" wrapText="1"/>
    </xf>
    <xf numFmtId="0" fontId="6" fillId="0" borderId="14" xfId="1" applyFont="1" applyBorder="1" applyAlignment="1">
      <alignment horizontal="left" vertical="center" wrapText="1"/>
    </xf>
    <xf numFmtId="2" fontId="22" fillId="0" borderId="14" xfId="1" applyNumberFormat="1" applyFont="1" applyBorder="1" applyAlignment="1">
      <alignment horizontal="center" vertical="center" wrapText="1"/>
    </xf>
    <xf numFmtId="2" fontId="22" fillId="0" borderId="57" xfId="1" applyNumberFormat="1" applyFont="1" applyBorder="1" applyAlignment="1">
      <alignment horizontal="center" vertical="center" wrapText="1"/>
    </xf>
    <xf numFmtId="2" fontId="22" fillId="0" borderId="56" xfId="1" applyNumberFormat="1" applyFont="1" applyBorder="1" applyAlignment="1">
      <alignment horizontal="center" vertical="center" wrapText="1"/>
    </xf>
    <xf numFmtId="2" fontId="22" fillId="0" borderId="9" xfId="1" applyNumberFormat="1" applyFont="1" applyBorder="1" applyAlignment="1">
      <alignment horizontal="center" vertical="center" wrapText="1"/>
    </xf>
    <xf numFmtId="0" fontId="84" fillId="0" borderId="10" xfId="1" applyFont="1" applyBorder="1" applyAlignment="1">
      <alignment horizontal="left" vertical="center" wrapText="1"/>
    </xf>
    <xf numFmtId="0" fontId="84" fillId="0" borderId="7" xfId="1" applyFont="1" applyBorder="1" applyAlignment="1">
      <alignment horizontal="left" vertical="center" wrapText="1"/>
    </xf>
    <xf numFmtId="0" fontId="84" fillId="0" borderId="15" xfId="1" applyFont="1" applyBorder="1" applyAlignment="1">
      <alignment horizontal="left" vertical="center" wrapText="1"/>
    </xf>
    <xf numFmtId="0" fontId="84" fillId="0" borderId="1" xfId="1" applyFont="1" applyBorder="1" applyAlignment="1">
      <alignment horizontal="left" vertical="center" wrapText="1"/>
    </xf>
    <xf numFmtId="0" fontId="22" fillId="0" borderId="1" xfId="1" applyFont="1" applyBorder="1" applyAlignment="1">
      <alignment horizontal="left" vertical="center" wrapText="1"/>
    </xf>
    <xf numFmtId="0" fontId="94" fillId="0" borderId="1" xfId="1" applyFont="1" applyBorder="1" applyAlignment="1">
      <alignment horizontal="left" vertical="center" wrapText="1"/>
    </xf>
    <xf numFmtId="0" fontId="120" fillId="0" borderId="28" xfId="1" applyFont="1" applyBorder="1" applyAlignment="1">
      <alignment horizontal="center" vertical="center" wrapText="1"/>
    </xf>
    <xf numFmtId="0" fontId="120" fillId="0" borderId="36" xfId="1" applyFont="1" applyBorder="1" applyAlignment="1">
      <alignment horizontal="center" vertical="center" wrapText="1"/>
    </xf>
    <xf numFmtId="2" fontId="22" fillId="0" borderId="55" xfId="1" applyNumberFormat="1" applyFont="1" applyBorder="1" applyAlignment="1">
      <alignment horizontal="center" vertical="center" wrapText="1"/>
    </xf>
    <xf numFmtId="2" fontId="22" fillId="0" borderId="19" xfId="1" applyNumberFormat="1" applyFont="1" applyBorder="1" applyAlignment="1">
      <alignment horizontal="center" vertical="center" wrapText="1"/>
    </xf>
    <xf numFmtId="2" fontId="22" fillId="0" borderId="26" xfId="1" applyNumberFormat="1" applyFont="1" applyBorder="1" applyAlignment="1">
      <alignment horizontal="center" vertical="center" wrapText="1"/>
    </xf>
    <xf numFmtId="2" fontId="141" fillId="0" borderId="28" xfId="1" applyNumberFormat="1" applyFont="1" applyBorder="1" applyAlignment="1">
      <alignment horizontal="center" vertical="center" wrapText="1"/>
    </xf>
    <xf numFmtId="2" fontId="141" fillId="0" borderId="36" xfId="1" applyNumberFormat="1" applyFont="1" applyBorder="1" applyAlignment="1">
      <alignment horizontal="center" vertical="center" wrapText="1"/>
    </xf>
    <xf numFmtId="0" fontId="145" fillId="0" borderId="42" xfId="1" applyFont="1" applyBorder="1" applyAlignment="1">
      <alignment horizontal="center" vertical="center" wrapText="1"/>
    </xf>
    <xf numFmtId="0" fontId="157" fillId="0" borderId="0" xfId="1" applyFont="1" applyAlignment="1">
      <alignment horizontal="center" vertical="center" wrapText="1"/>
    </xf>
    <xf numFmtId="0" fontId="92" fillId="0" borderId="1" xfId="1" applyFont="1" applyBorder="1" applyAlignment="1" applyProtection="1">
      <alignment horizontal="left" vertical="center" wrapText="1"/>
      <protection locked="0"/>
    </xf>
    <xf numFmtId="0" fontId="70" fillId="0" borderId="1" xfId="1" applyFont="1" applyBorder="1" applyAlignment="1">
      <alignment horizontal="center" vertical="center" wrapText="1"/>
    </xf>
    <xf numFmtId="0" fontId="88" fillId="30" borderId="1" xfId="1" applyFont="1" applyFill="1" applyBorder="1" applyAlignment="1" applyProtection="1">
      <alignment horizontal="center" vertical="center" wrapText="1"/>
      <protection locked="0"/>
    </xf>
    <xf numFmtId="0" fontId="94" fillId="0" borderId="1" xfId="1" applyFont="1" applyBorder="1" applyAlignment="1" applyProtection="1">
      <alignment horizontal="center" vertical="top" wrapText="1"/>
      <protection locked="0"/>
    </xf>
    <xf numFmtId="0" fontId="94" fillId="31" borderId="1" xfId="1" applyFont="1" applyFill="1" applyBorder="1" applyAlignment="1" applyProtection="1">
      <alignment horizontal="center" vertical="top" wrapText="1"/>
      <protection locked="0"/>
    </xf>
    <xf numFmtId="0" fontId="152" fillId="30" borderId="1" xfId="1" applyFont="1" applyFill="1" applyBorder="1" applyAlignment="1">
      <alignment horizontal="center" vertical="center"/>
    </xf>
    <xf numFmtId="0" fontId="22" fillId="0" borderId="1" xfId="1" applyFont="1" applyBorder="1" applyAlignment="1" applyProtection="1">
      <alignment horizontal="center" vertical="center" wrapText="1"/>
      <protection locked="0"/>
    </xf>
    <xf numFmtId="0" fontId="94" fillId="31" borderId="14" xfId="1" applyFont="1" applyFill="1" applyBorder="1" applyAlignment="1" applyProtection="1">
      <alignment horizontal="center" vertical="top" wrapText="1"/>
      <protection locked="0"/>
    </xf>
    <xf numFmtId="0" fontId="94" fillId="31" borderId="9" xfId="1" applyFont="1" applyFill="1" applyBorder="1" applyAlignment="1" applyProtection="1">
      <alignment horizontal="center" vertical="top" wrapText="1"/>
      <protection locked="0"/>
    </xf>
    <xf numFmtId="0" fontId="94" fillId="0" borderId="1" xfId="1" applyFont="1" applyBorder="1" applyAlignment="1" applyProtection="1">
      <alignment horizontal="center" vertical="center" wrapText="1"/>
      <protection locked="0"/>
    </xf>
    <xf numFmtId="0" fontId="152" fillId="30" borderId="1" xfId="1" applyFont="1" applyFill="1" applyBorder="1" applyAlignment="1">
      <alignment horizontal="center" vertical="center" wrapText="1"/>
    </xf>
    <xf numFmtId="0" fontId="170" fillId="0" borderId="1" xfId="1" applyFont="1" applyBorder="1" applyAlignment="1" applyProtection="1">
      <alignment horizontal="center" vertical="center" wrapText="1"/>
      <protection locked="0"/>
    </xf>
    <xf numFmtId="0" fontId="145" fillId="0" borderId="27" xfId="1" applyFont="1" applyBorder="1" applyAlignment="1">
      <alignment horizontal="center" wrapText="1"/>
    </xf>
    <xf numFmtId="0" fontId="109" fillId="0" borderId="0" xfId="0" applyFont="1" applyAlignment="1" applyProtection="1">
      <alignment horizontal="right" vertical="center"/>
      <protection locked="0"/>
    </xf>
    <xf numFmtId="0" fontId="109" fillId="0" borderId="2" xfId="0" applyFont="1" applyBorder="1" applyAlignment="1" applyProtection="1">
      <alignment horizontal="right" vertical="center"/>
      <protection locked="0"/>
    </xf>
    <xf numFmtId="0" fontId="171" fillId="30" borderId="14" xfId="1" applyFont="1" applyFill="1" applyBorder="1" applyAlignment="1">
      <alignment horizontal="center" vertical="center" wrapText="1"/>
    </xf>
    <xf numFmtId="0" fontId="171" fillId="30" borderId="8" xfId="1" applyFont="1" applyFill="1" applyBorder="1" applyAlignment="1">
      <alignment horizontal="center" vertical="center" wrapText="1"/>
    </xf>
    <xf numFmtId="0" fontId="171" fillId="0" borderId="39" xfId="1" applyFont="1" applyBorder="1" applyAlignment="1">
      <alignment horizontal="center" vertical="center" wrapText="1"/>
    </xf>
    <xf numFmtId="0" fontId="165" fillId="0" borderId="27" xfId="1" applyFont="1" applyBorder="1" applyAlignment="1">
      <alignment horizontal="center" vertical="center" wrapText="1"/>
    </xf>
    <xf numFmtId="0" fontId="111" fillId="0" borderId="3" xfId="1" applyFont="1" applyBorder="1" applyAlignment="1" applyProtection="1">
      <alignment horizontal="center" vertical="center" wrapText="1"/>
      <protection locked="0"/>
    </xf>
    <xf numFmtId="0" fontId="111" fillId="0" borderId="0" xfId="1" applyFont="1" applyAlignment="1" applyProtection="1">
      <alignment horizontal="center" vertical="center" wrapText="1"/>
      <protection locked="0"/>
    </xf>
    <xf numFmtId="0" fontId="111" fillId="0" borderId="2" xfId="1" applyFont="1" applyBorder="1" applyAlignment="1" applyProtection="1">
      <alignment horizontal="center" vertical="center" wrapText="1"/>
      <protection locked="0"/>
    </xf>
    <xf numFmtId="0" fontId="111" fillId="0" borderId="4" xfId="1" applyFont="1" applyBorder="1" applyAlignment="1" applyProtection="1">
      <alignment horizontal="center" wrapText="1"/>
      <protection locked="0"/>
    </xf>
    <xf numFmtId="0" fontId="111" fillId="0" borderId="5" xfId="1" applyFont="1" applyBorder="1" applyAlignment="1" applyProtection="1">
      <alignment horizontal="center" wrapText="1"/>
      <protection locked="0"/>
    </xf>
    <xf numFmtId="0" fontId="111" fillId="0" borderId="6" xfId="1" applyFont="1" applyBorder="1" applyAlignment="1" applyProtection="1">
      <alignment horizontal="center" wrapText="1"/>
      <protection locked="0"/>
    </xf>
    <xf numFmtId="0" fontId="100" fillId="0" borderId="14" xfId="1" applyFont="1" applyBorder="1" applyAlignment="1" applyProtection="1">
      <alignment horizontal="center" vertical="center" wrapText="1"/>
      <protection locked="0"/>
    </xf>
    <xf numFmtId="0" fontId="100" fillId="0" borderId="8" xfId="1" applyFont="1" applyBorder="1" applyAlignment="1" applyProtection="1">
      <alignment horizontal="center" vertical="center" wrapText="1"/>
      <protection locked="0"/>
    </xf>
    <xf numFmtId="0" fontId="100" fillId="0" borderId="9" xfId="1" applyFont="1" applyBorder="1" applyAlignment="1" applyProtection="1">
      <alignment horizontal="center" vertical="center" wrapText="1"/>
      <protection locked="0"/>
    </xf>
    <xf numFmtId="0" fontId="71" fillId="0" borderId="14" xfId="1" applyFont="1" applyBorder="1" applyAlignment="1">
      <alignment horizontal="center" vertical="center" wrapText="1"/>
    </xf>
    <xf numFmtId="0" fontId="71" fillId="0" borderId="9" xfId="1" applyFont="1" applyBorder="1" applyAlignment="1">
      <alignment horizontal="center" vertical="center" wrapText="1"/>
    </xf>
    <xf numFmtId="0" fontId="106" fillId="0" borderId="0" xfId="1" applyFont="1" applyAlignment="1">
      <alignment horizontal="center" vertical="center" wrapText="1"/>
    </xf>
    <xf numFmtId="0" fontId="120" fillId="0" borderId="11" xfId="0" applyFont="1" applyBorder="1" applyAlignment="1" applyProtection="1">
      <alignment horizontal="left" wrapText="1"/>
      <protection locked="0"/>
    </xf>
    <xf numFmtId="0" fontId="120" fillId="0" borderId="12" xfId="0" applyFont="1" applyBorder="1" applyAlignment="1" applyProtection="1">
      <alignment horizontal="left"/>
      <protection locked="0"/>
    </xf>
    <xf numFmtId="0" fontId="120" fillId="0" borderId="13" xfId="0" applyFont="1" applyBorder="1" applyAlignment="1" applyProtection="1">
      <alignment horizontal="left"/>
      <protection locked="0"/>
    </xf>
    <xf numFmtId="0" fontId="120" fillId="0" borderId="39" xfId="1" applyFont="1" applyBorder="1" applyAlignment="1" applyProtection="1">
      <alignment horizontal="left" vertical="center" wrapText="1"/>
      <protection locked="0"/>
    </xf>
    <xf numFmtId="0" fontId="171" fillId="30" borderId="9" xfId="1" applyFont="1" applyFill="1" applyBorder="1" applyAlignment="1">
      <alignment horizontal="center" vertical="center" wrapText="1"/>
    </xf>
    <xf numFmtId="0" fontId="84" fillId="0" borderId="0" xfId="0" applyFont="1" applyAlignment="1">
      <alignment horizontal="right" vertical="center"/>
    </xf>
    <xf numFmtId="0" fontId="84" fillId="0" borderId="0" xfId="0" applyFont="1" applyAlignment="1">
      <alignment horizontal="center" vertical="center"/>
    </xf>
    <xf numFmtId="0" fontId="123" fillId="0" borderId="5" xfId="1" applyFont="1" applyBorder="1" applyAlignment="1" applyProtection="1">
      <alignment horizontal="left"/>
      <protection locked="0"/>
    </xf>
    <xf numFmtId="0" fontId="123" fillId="0" borderId="4" xfId="1" applyFont="1" applyBorder="1" applyAlignment="1" applyProtection="1">
      <alignment horizontal="center" vertical="center" wrapText="1"/>
      <protection locked="0"/>
    </xf>
    <xf numFmtId="0" fontId="123" fillId="0" borderId="5" xfId="1" applyFont="1" applyBorder="1" applyAlignment="1" applyProtection="1">
      <alignment horizontal="center" vertical="center" wrapText="1"/>
      <protection locked="0"/>
    </xf>
    <xf numFmtId="0" fontId="123" fillId="0" borderId="6" xfId="1" applyFont="1" applyBorder="1" applyAlignment="1" applyProtection="1">
      <alignment horizontal="center" vertical="center" wrapText="1"/>
      <protection locked="0"/>
    </xf>
    <xf numFmtId="0" fontId="120" fillId="0" borderId="25" xfId="1" applyFont="1" applyBorder="1" applyAlignment="1">
      <alignment horizontal="center" vertical="center" wrapText="1"/>
    </xf>
    <xf numFmtId="0" fontId="120" fillId="0" borderId="39" xfId="1" applyFont="1" applyBorder="1" applyAlignment="1">
      <alignment horizontal="center" vertical="center" wrapText="1"/>
    </xf>
    <xf numFmtId="0" fontId="164" fillId="0" borderId="0" xfId="0" applyFont="1" applyAlignment="1">
      <alignment horizontal="center"/>
    </xf>
    <xf numFmtId="0" fontId="66" fillId="0" borderId="0" xfId="0" applyFont="1" applyAlignment="1">
      <alignment horizontal="center" vertical="center"/>
    </xf>
    <xf numFmtId="0" fontId="66" fillId="0" borderId="38" xfId="0" applyFont="1" applyBorder="1" applyAlignment="1">
      <alignment horizontal="center" vertical="center"/>
    </xf>
    <xf numFmtId="0" fontId="0" fillId="0" borderId="48" xfId="0" applyBorder="1" applyAlignment="1">
      <alignment horizontal="center"/>
    </xf>
    <xf numFmtId="0" fontId="0" fillId="0" borderId="26" xfId="0" applyBorder="1" applyAlignment="1">
      <alignment horizontal="center"/>
    </xf>
    <xf numFmtId="0" fontId="39" fillId="0" borderId="12" xfId="0" applyFont="1" applyBorder="1" applyAlignment="1">
      <alignment horizontal="center"/>
    </xf>
    <xf numFmtId="0" fontId="8" fillId="0" borderId="12" xfId="0" applyFont="1"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0" borderId="5" xfId="0" applyBorder="1" applyAlignment="1">
      <alignment horizontal="center"/>
    </xf>
    <xf numFmtId="0" fontId="39" fillId="0" borderId="0" xfId="0" applyFont="1" applyAlignment="1">
      <alignment horizontal="center"/>
    </xf>
    <xf numFmtId="0" fontId="0" fillId="0" borderId="28" xfId="0" applyBorder="1" applyAlignment="1">
      <alignment horizontal="center"/>
    </xf>
    <xf numFmtId="0" fontId="0" fillId="0" borderId="36" xfId="0" applyBorder="1" applyAlignment="1">
      <alignment horizontal="center"/>
    </xf>
    <xf numFmtId="0" fontId="5" fillId="0" borderId="0" xfId="0" applyFont="1" applyAlignment="1">
      <alignment horizontal="center"/>
    </xf>
    <xf numFmtId="0" fontId="5" fillId="0" borderId="5" xfId="0" applyFont="1" applyBorder="1" applyAlignment="1">
      <alignment horizontal="center"/>
    </xf>
    <xf numFmtId="0" fontId="34" fillId="0" borderId="52" xfId="0" applyFont="1" applyBorder="1" applyAlignment="1">
      <alignment horizontal="center" vertical="center" wrapText="1"/>
    </xf>
    <xf numFmtId="0" fontId="34" fillId="0" borderId="53" xfId="0" applyFont="1" applyBorder="1" applyAlignment="1">
      <alignment horizontal="center" vertical="center" wrapText="1"/>
    </xf>
    <xf numFmtId="0" fontId="34" fillId="0" borderId="54" xfId="0" applyFont="1" applyBorder="1" applyAlignment="1">
      <alignment horizontal="center" vertical="center" wrapText="1"/>
    </xf>
    <xf numFmtId="0" fontId="4" fillId="0" borderId="0" xfId="0" applyFont="1" applyFill="1" applyAlignment="1">
      <alignment horizontal="left" vertical="center"/>
    </xf>
  </cellXfs>
  <cellStyles count="5">
    <cellStyle name="Check Cell" xfId="2" builtinId="23"/>
    <cellStyle name="Explanatory Text" xfId="4" builtinId="53"/>
    <cellStyle name="Hyperlink" xfId="3" builtinId="8"/>
    <cellStyle name="Normal" xfId="0" builtinId="0"/>
    <cellStyle name="Normal 2" xfId="1" xr:uid="{00000000-0005-0000-0000-000004000000}"/>
  </cellStyles>
  <dxfs count="9">
    <dxf>
      <font>
        <b/>
        <i val="0"/>
        <color theme="9" tint="-0.499984740745262"/>
      </font>
    </dxf>
    <dxf>
      <font>
        <strike val="0"/>
        <color theme="0" tint="-0.499984740745262"/>
      </font>
    </dxf>
    <dxf>
      <font>
        <strike val="0"/>
        <color theme="9" tint="-0.499984740745262"/>
      </font>
      <fill>
        <patternFill>
          <bgColor theme="9" tint="0.79998168889431442"/>
        </patternFill>
      </fill>
      <border>
        <left style="thin">
          <color auto="1"/>
        </left>
        <right style="thin">
          <color auto="1"/>
        </right>
        <top style="thin">
          <color auto="1"/>
        </top>
        <bottom style="thin">
          <color auto="1"/>
        </bottom>
        <vertical/>
        <horizontal/>
      </border>
    </dxf>
    <dxf>
      <font>
        <strike val="0"/>
        <color rgb="FFC00000"/>
      </font>
      <fill>
        <patternFill>
          <bgColor rgb="FFFFCCCC"/>
        </patternFill>
      </fill>
      <border>
        <left style="thin">
          <color auto="1"/>
        </left>
        <right style="thin">
          <color auto="1"/>
        </right>
        <top style="thin">
          <color auto="1"/>
        </top>
        <bottom style="thin">
          <color auto="1"/>
        </bottom>
        <vertical/>
        <horizontal/>
      </border>
    </dxf>
    <dxf>
      <font>
        <strike val="0"/>
        <color theme="9" tint="-0.499984740745262"/>
      </font>
      <fill>
        <patternFill>
          <bgColor theme="9" tint="0.79998168889431442"/>
        </patternFill>
      </fill>
      <border>
        <left style="thin">
          <color auto="1"/>
        </left>
        <right style="thin">
          <color auto="1"/>
        </right>
        <top style="thin">
          <color auto="1"/>
        </top>
        <bottom style="thin">
          <color auto="1"/>
        </bottom>
        <vertical/>
        <horizontal/>
      </border>
    </dxf>
    <dxf>
      <font>
        <b/>
        <i val="0"/>
        <strike val="0"/>
        <color theme="9" tint="-0.499984740745262"/>
      </font>
    </dxf>
    <dxf>
      <font>
        <b/>
        <i val="0"/>
        <strike val="0"/>
        <u val="none"/>
        <color rgb="FFFF0000"/>
      </font>
      <numFmt numFmtId="30" formatCode="@"/>
      <fill>
        <patternFill>
          <bgColor rgb="FFFFFF00"/>
        </patternFill>
      </fill>
    </dxf>
    <dxf>
      <fill>
        <patternFill>
          <bgColor indexed="22"/>
        </patternFill>
      </fill>
    </dxf>
    <dxf>
      <alignment textRotation="0" wrapText="1" indent="0" justifyLastLine="0" shrinkToFit="0" readingOrder="0"/>
    </dxf>
  </dxfs>
  <tableStyles count="0" defaultTableStyle="TableStyleMedium2" defaultPivotStyle="PivotStyleLight16"/>
  <colors>
    <mruColors>
      <color rgb="FFFFCCCC"/>
      <color rgb="FFCCFF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2</xdr:row>
          <xdr:rowOff>9525</xdr:rowOff>
        </xdr:from>
        <xdr:to>
          <xdr:col>1</xdr:col>
          <xdr:colOff>1276350</xdr:colOff>
          <xdr:row>5</xdr:row>
          <xdr:rowOff>28575</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000-00000F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ISVALYTI PRIEDA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8</xdr:row>
          <xdr:rowOff>133350</xdr:rowOff>
        </xdr:from>
        <xdr:to>
          <xdr:col>3</xdr:col>
          <xdr:colOff>1771650</xdr:colOff>
          <xdr:row>9</xdr:row>
          <xdr:rowOff>180975</xdr:rowOff>
        </xdr:to>
        <xdr:sp macro="" textlink="">
          <xdr:nvSpPr>
            <xdr:cNvPr id="10261" name="Button 21" hidden="1">
              <a:extLst>
                <a:ext uri="{63B3BB69-23CF-44E3-9099-C40C66FF867C}">
                  <a14:compatExt spid="_x0000_s10261"/>
                </a:ext>
                <a:ext uri="{FF2B5EF4-FFF2-40B4-BE49-F238E27FC236}">
                  <a16:creationId xmlns:a16="http://schemas.microsoft.com/office/drawing/2014/main" id="{00000000-0008-0000-0000-00001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1" i="0" u="none" strike="noStrike" baseline="0">
                  <a:solidFill>
                    <a:srgbClr val="000000"/>
                  </a:solidFill>
                  <a:latin typeface="Calibri"/>
                  <a:cs typeface="Calibri"/>
                </a:rPr>
                <a:t>Sudaryti VIN KODĄ</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2133600</xdr:colOff>
          <xdr:row>6</xdr:row>
          <xdr:rowOff>85725</xdr:rowOff>
        </xdr:from>
        <xdr:to>
          <xdr:col>4</xdr:col>
          <xdr:colOff>1200150</xdr:colOff>
          <xdr:row>8</xdr:row>
          <xdr:rowOff>95250</xdr:rowOff>
        </xdr:to>
        <xdr:sp macro="" textlink="">
          <xdr:nvSpPr>
            <xdr:cNvPr id="10264" name="ComboBox1" hidden="1">
              <a:extLst>
                <a:ext uri="{63B3BB69-23CF-44E3-9099-C40C66FF867C}">
                  <a14:compatExt spid="_x0000_s10264"/>
                </a:ext>
                <a:ext uri="{FF2B5EF4-FFF2-40B4-BE49-F238E27FC236}">
                  <a16:creationId xmlns:a16="http://schemas.microsoft.com/office/drawing/2014/main" id="{00000000-0008-0000-0000-00001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2114550</xdr:colOff>
          <xdr:row>8</xdr:row>
          <xdr:rowOff>142875</xdr:rowOff>
        </xdr:from>
        <xdr:to>
          <xdr:col>4</xdr:col>
          <xdr:colOff>704850</xdr:colOff>
          <xdr:row>9</xdr:row>
          <xdr:rowOff>190500</xdr:rowOff>
        </xdr:to>
        <xdr:sp macro="" textlink="">
          <xdr:nvSpPr>
            <xdr:cNvPr id="10276" name="CheckBox1" hidden="1">
              <a:extLst>
                <a:ext uri="{63B3BB69-23CF-44E3-9099-C40C66FF867C}">
                  <a14:compatExt spid="_x0000_s10276"/>
                </a:ext>
                <a:ext uri="{FF2B5EF4-FFF2-40B4-BE49-F238E27FC236}">
                  <a16:creationId xmlns:a16="http://schemas.microsoft.com/office/drawing/2014/main" id="{00000000-0008-0000-0000-00002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73</xdr:row>
          <xdr:rowOff>57150</xdr:rowOff>
        </xdr:from>
        <xdr:to>
          <xdr:col>2</xdr:col>
          <xdr:colOff>133350</xdr:colOff>
          <xdr:row>75</xdr:row>
          <xdr:rowOff>0</xdr:rowOff>
        </xdr:to>
        <xdr:sp macro="" textlink="">
          <xdr:nvSpPr>
            <xdr:cNvPr id="10279" name="ComboBox2" hidden="1">
              <a:extLst>
                <a:ext uri="{63B3BB69-23CF-44E3-9099-C40C66FF867C}">
                  <a14:compatExt spid="_x0000_s10279"/>
                </a:ext>
                <a:ext uri="{FF2B5EF4-FFF2-40B4-BE49-F238E27FC236}">
                  <a16:creationId xmlns:a16="http://schemas.microsoft.com/office/drawing/2014/main" id="{00000000-0008-0000-00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133350</xdr:colOff>
          <xdr:row>73</xdr:row>
          <xdr:rowOff>95250</xdr:rowOff>
        </xdr:from>
        <xdr:to>
          <xdr:col>3</xdr:col>
          <xdr:colOff>895350</xdr:colOff>
          <xdr:row>75</xdr:row>
          <xdr:rowOff>47625</xdr:rowOff>
        </xdr:to>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000-00002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1"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85725</xdr:colOff>
          <xdr:row>1</xdr:row>
          <xdr:rowOff>76200</xdr:rowOff>
        </xdr:from>
        <xdr:to>
          <xdr:col>36</xdr:col>
          <xdr:colOff>47625</xdr:colOff>
          <xdr:row>2</xdr:row>
          <xdr:rowOff>228600</xdr:rowOff>
        </xdr:to>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000-00002A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Informuoti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104775</xdr:colOff>
          <xdr:row>3</xdr:row>
          <xdr:rowOff>171450</xdr:rowOff>
        </xdr:from>
        <xdr:to>
          <xdr:col>36</xdr:col>
          <xdr:colOff>19050</xdr:colOff>
          <xdr:row>5</xdr:row>
          <xdr:rowOff>76200</xdr:rowOff>
        </xdr:to>
        <xdr:sp macro="" textlink="">
          <xdr:nvSpPr>
            <xdr:cNvPr id="10283" name="Button 42" hidden="1">
              <a:extLst>
                <a:ext uri="{63B3BB69-23CF-44E3-9099-C40C66FF867C}">
                  <a14:compatExt spid="_x0000_s10283"/>
                </a:ext>
                <a:ext uri="{FF2B5EF4-FFF2-40B4-BE49-F238E27FC236}">
                  <a16:creationId xmlns:a16="http://schemas.microsoft.com/office/drawing/2014/main" id="{00000000-0008-0000-0000-00002B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Atnaujinti DU</a:t>
              </a:r>
            </a:p>
          </xdr:txBody>
        </xdr:sp>
        <xdr:clientData fPrintsWithSheet="0"/>
      </xdr:twoCellAnchor>
    </mc:Choice>
    <mc:Fallback/>
  </mc:AlternateContent>
  <xdr:twoCellAnchor editAs="oneCell">
    <xdr:from>
      <xdr:col>1</xdr:col>
      <xdr:colOff>66675</xdr:colOff>
      <xdr:row>70</xdr:row>
      <xdr:rowOff>47625</xdr:rowOff>
    </xdr:from>
    <xdr:to>
      <xdr:col>3</xdr:col>
      <xdr:colOff>701226</xdr:colOff>
      <xdr:row>72</xdr:row>
      <xdr:rowOff>135685</xdr:rowOff>
    </xdr:to>
    <xdr:pic>
      <xdr:nvPicPr>
        <xdr:cNvPr id="11" name="Paveikslėlis 1">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1475" y="20764500"/>
          <a:ext cx="2937220" cy="5338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39</xdr:col>
      <xdr:colOff>138280</xdr:colOff>
      <xdr:row>1</xdr:row>
      <xdr:rowOff>139776</xdr:rowOff>
    </xdr:from>
    <xdr:to>
      <xdr:col>55</xdr:col>
      <xdr:colOff>587174</xdr:colOff>
      <xdr:row>12</xdr:row>
      <xdr:rowOff>92521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19625309" y="363894"/>
          <a:ext cx="8091082" cy="34227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110</xdr:col>
      <xdr:colOff>1326778</xdr:colOff>
      <xdr:row>281</xdr:row>
      <xdr:rowOff>245474</xdr:rowOff>
    </xdr:from>
    <xdr:to>
      <xdr:col>119</xdr:col>
      <xdr:colOff>2437729</xdr:colOff>
      <xdr:row>286</xdr:row>
      <xdr:rowOff>193637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92467421" y="94107545"/>
          <a:ext cx="8363558" cy="1540199"/>
        </a:xfrm>
        <a:prstGeom prst="rect">
          <a:avLst/>
        </a:prstGeom>
      </xdr:spPr>
    </xdr:pic>
    <xdr:clientData/>
  </xdr:twoCellAnchor>
  <xdr:twoCellAnchor editAs="oneCell">
    <xdr:from>
      <xdr:col>32</xdr:col>
      <xdr:colOff>1667179</xdr:colOff>
      <xdr:row>591</xdr:row>
      <xdr:rowOff>33618</xdr:rowOff>
    </xdr:from>
    <xdr:to>
      <xdr:col>44</xdr:col>
      <xdr:colOff>19999</xdr:colOff>
      <xdr:row>594</xdr:row>
      <xdr:rowOff>333092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22218767" y="3653118"/>
          <a:ext cx="10746525" cy="134162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GPP23_options" displayName="GPP23_options" ref="A2:D4" totalsRowShown="0">
  <autoFilter ref="A2:D4" xr:uid="{00000000-0009-0000-0100-000001000000}"/>
  <tableColumns count="4">
    <tableColumn id="1" xr3:uid="{00000000-0010-0000-0000-000001000000}" name="Options"/>
    <tableColumn id="2" xr3:uid="{00000000-0010-0000-0000-000002000000}" name="Drawings"/>
    <tableColumn id="3" xr3:uid="{00000000-0010-0000-0000-000003000000}" name="Info"/>
    <tableColumn id="4" xr3:uid="{00000000-0010-0000-0000-000004000000}" name="Norma"/>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GPP23HD_options" displayName="GPP23HD_options" ref="F2:I5" totalsRowShown="0">
  <autoFilter ref="F2:I5" xr:uid="{00000000-0009-0000-0100-000002000000}"/>
  <tableColumns count="4">
    <tableColumn id="1" xr3:uid="{00000000-0010-0000-0100-000001000000}" name="Options"/>
    <tableColumn id="2" xr3:uid="{00000000-0010-0000-0100-000002000000}" name="Drawings"/>
    <tableColumn id="3" xr3:uid="{00000000-0010-0000-0100-000003000000}" name="Info"/>
    <tableColumn id="4" xr3:uid="{00000000-0010-0000-0100-000004000000}" name="Norma"/>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GPP27L_options" displayName="GPP27L_options" ref="K2:N7" totalsRowShown="0">
  <autoFilter ref="K2:N7" xr:uid="{00000000-0009-0000-0100-000003000000}"/>
  <tableColumns count="4">
    <tableColumn id="1" xr3:uid="{00000000-0010-0000-0200-000001000000}" name="Options"/>
    <tableColumn id="2" xr3:uid="{00000000-0010-0000-0200-000002000000}" name="Drawings"/>
    <tableColumn id="3" xr3:uid="{00000000-0010-0000-0200-000003000000}" name="Info"/>
    <tableColumn id="4" xr3:uid="{00000000-0010-0000-0200-000004000000}" name="Norma"/>
  </tableColumns>
  <tableStyleInfo name="TableStyleMedium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PI20_options" displayName="PI20_options" ref="P2:S19" totalsRowShown="0">
  <autoFilter ref="P2:S19" xr:uid="{00000000-0009-0000-0100-000004000000}"/>
  <tableColumns count="4">
    <tableColumn id="1" xr3:uid="{00000000-0010-0000-0300-000001000000}" name="Options" dataDxfId="8"/>
    <tableColumn id="2" xr3:uid="{00000000-0010-0000-0300-000002000000}" name="Drawings"/>
    <tableColumn id="3" xr3:uid="{00000000-0010-0000-0300-000003000000}" name="Info"/>
    <tableColumn id="4" xr3:uid="{00000000-0010-0000-0300-000004000000}" name="Norma"/>
  </tableColumns>
  <tableStyleInfo name="TableStyleMedium1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PI42_options" displayName="PI42_options" ref="U2:X3" totalsRowShown="0">
  <autoFilter ref="U2:X3" xr:uid="{00000000-0009-0000-0100-000005000000}"/>
  <tableColumns count="4">
    <tableColumn id="1" xr3:uid="{00000000-0010-0000-0400-000001000000}" name="Options"/>
    <tableColumn id="2" xr3:uid="{00000000-0010-0000-0400-000002000000}" name="Drawings"/>
    <tableColumn id="3" xr3:uid="{00000000-0010-0000-0400-000003000000}" name="Info"/>
    <tableColumn id="4" xr3:uid="{00000000-0010-0000-0400-000004000000}" name="Norma"/>
  </tableColumns>
  <tableStyleInfo name="TableStyleMedium1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SPB10_options" displayName="SPB10_options" ref="Z2:AC3" totalsRowShown="0">
  <autoFilter ref="Z2:AC3" xr:uid="{00000000-0009-0000-0100-000006000000}"/>
  <tableColumns count="4">
    <tableColumn id="1" xr3:uid="{00000000-0010-0000-0500-000001000000}" name="Options"/>
    <tableColumn id="2" xr3:uid="{00000000-0010-0000-0500-000002000000}" name="Drawings"/>
    <tableColumn id="3" xr3:uid="{00000000-0010-0000-0500-000003000000}" name="Info"/>
    <tableColumn id="4" xr3:uid="{00000000-0010-0000-0500-000004000000}" name="Norma"/>
  </tableColumns>
  <tableStyleInfo name="TableStyleMedium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SPB12_options" displayName="SPB12_options" ref="AE2:AH3" totalsRowShown="0">
  <autoFilter ref="AE2:AH3" xr:uid="{00000000-0009-0000-0100-000007000000}"/>
  <tableColumns count="4">
    <tableColumn id="1" xr3:uid="{00000000-0010-0000-0600-000001000000}" name="Options"/>
    <tableColumn id="2" xr3:uid="{00000000-0010-0000-0600-000002000000}" name="Drawings"/>
    <tableColumn id="3" xr3:uid="{00000000-0010-0000-0600-000003000000}" name="Info"/>
    <tableColumn id="4" xr3:uid="{00000000-0010-0000-0600-000004000000}" name="Norma"/>
  </tableColumns>
  <tableStyleInfo name="TableStyleMedium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SPB14_options" displayName="SPB14_options" ref="AJ2:AM3" totalsRowShown="0">
  <autoFilter ref="AJ2:AM3" xr:uid="{00000000-0009-0000-0100-000008000000}"/>
  <tableColumns count="4">
    <tableColumn id="1" xr3:uid="{00000000-0010-0000-0700-000001000000}" name="Options"/>
    <tableColumn id="2" xr3:uid="{00000000-0010-0000-0700-000002000000}" name="Drawings"/>
    <tableColumn id="3" xr3:uid="{00000000-0010-0000-0700-000003000000}" name="Info"/>
    <tableColumn id="4" xr3:uid="{00000000-0010-0000-0700-000004000000}" name="Norma"/>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SPB16_options" displayName="SPB16_options" ref="AO2:AR3" totalsRowShown="0">
  <autoFilter ref="AO2:AR3" xr:uid="{00000000-0009-0000-0100-000009000000}"/>
  <tableColumns count="4">
    <tableColumn id="1" xr3:uid="{00000000-0010-0000-0800-000001000000}" name="Options"/>
    <tableColumn id="2" xr3:uid="{00000000-0010-0000-0800-000002000000}" name="Drawings"/>
    <tableColumn id="3" xr3:uid="{00000000-0010-0000-0800-000003000000}" name="Info"/>
    <tableColumn id="4" xr3:uid="{00000000-0010-0000-0800-000004000000}" name="Norma"/>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SPBR14_options" displayName="SPBR14_options" ref="AT2:AW3" totalsRowShown="0">
  <autoFilter ref="AT2:AW3" xr:uid="{00000000-0009-0000-0100-00000A000000}"/>
  <tableColumns count="4">
    <tableColumn id="1" xr3:uid="{00000000-0010-0000-0900-000001000000}" name="Options"/>
    <tableColumn id="2" xr3:uid="{00000000-0010-0000-0900-000002000000}" name="Drawings"/>
    <tableColumn id="3" xr3:uid="{00000000-0010-0000-0900-000003000000}" name="Info"/>
    <tableColumn id="4" xr3:uid="{00000000-0010-0000-0900-000004000000}" name="Norma"/>
  </tableColumns>
  <tableStyleInfo name="TableStyleMedium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SPC10_options" displayName="SPC10_options" ref="AY2:BB3" totalsRowShown="0">
  <autoFilter ref="AY2:BB3" xr:uid="{00000000-0009-0000-0100-00000B000000}"/>
  <tableColumns count="4">
    <tableColumn id="1" xr3:uid="{00000000-0010-0000-0A00-000001000000}" name="Options"/>
    <tableColumn id="2" xr3:uid="{00000000-0010-0000-0A00-000002000000}" name="Drawings"/>
    <tableColumn id="3" xr3:uid="{00000000-0010-0000-0A00-000003000000}" name="Info"/>
    <tableColumn id="4" xr3:uid="{00000000-0010-0000-0A00-000004000000}" name="Norma"/>
  </tableColumns>
  <tableStyleInfo name="TableStyleMedium1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SPC12_options" displayName="SPC12_options" ref="BD2:BG3" totalsRowShown="0">
  <autoFilter ref="BD2:BG3" xr:uid="{00000000-0009-0000-0100-00000C000000}"/>
  <tableColumns count="4">
    <tableColumn id="1" xr3:uid="{00000000-0010-0000-0B00-000001000000}" name="Options"/>
    <tableColumn id="2" xr3:uid="{00000000-0010-0000-0B00-000002000000}" name="Drawings"/>
    <tableColumn id="3" xr3:uid="{00000000-0010-0000-0B00-000003000000}" name="Info"/>
    <tableColumn id="4" xr3:uid="{00000000-0010-0000-0B00-000004000000}" name="Norma"/>
  </tableColumns>
  <tableStyleInfo name="TableStyleMedium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SPC14BS_options" displayName="SPC14BS_options" ref="BI2:BL3" totalsRowShown="0">
  <autoFilter ref="BI2:BL3" xr:uid="{00000000-0009-0000-0100-00000D000000}"/>
  <tableColumns count="4">
    <tableColumn id="1" xr3:uid="{00000000-0010-0000-0C00-000001000000}" name="Options"/>
    <tableColumn id="2" xr3:uid="{00000000-0010-0000-0C00-000002000000}" name="Drawings"/>
    <tableColumn id="3" xr3:uid="{00000000-0010-0000-0C00-000003000000}" name="Info"/>
    <tableColumn id="4" xr3:uid="{00000000-0010-0000-0C00-000004000000}" name="Norma"/>
  </tableColumns>
  <tableStyleInfo name="TableStyleMedium1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SPC16BS_options" displayName="SPC16BS_options" ref="BN2:BQ3" totalsRowShown="0">
  <autoFilter ref="BN2:BQ3" xr:uid="{00000000-0009-0000-0100-00000E000000}"/>
  <tableColumns count="4">
    <tableColumn id="1" xr3:uid="{00000000-0010-0000-0D00-000001000000}" name="Options"/>
    <tableColumn id="2" xr3:uid="{00000000-0010-0000-0D00-000002000000}" name="Drawings"/>
    <tableColumn id="3" xr3:uid="{00000000-0010-0000-0D00-000003000000}" name="Info"/>
    <tableColumn id="4" xr3:uid="{00000000-0010-0000-0D00-000004000000}" name="Norma"/>
  </tableColumns>
  <tableStyleInfo name="TableStyleMedium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SPC18L_options" displayName="SPC18L_options" ref="BS2:BV3" totalsRowShown="0">
  <autoFilter ref="BS2:BV3" xr:uid="{00000000-0009-0000-0100-00000F000000}"/>
  <tableColumns count="4">
    <tableColumn id="1" xr3:uid="{00000000-0010-0000-0E00-000001000000}" name="Options"/>
    <tableColumn id="2" xr3:uid="{00000000-0010-0000-0E00-000002000000}" name="Drawings"/>
    <tableColumn id="3" xr3:uid="{00000000-0010-0000-0E00-000003000000}" name="Info"/>
    <tableColumn id="4" xr3:uid="{00000000-0010-0000-0E00-000004000000}" name="Norma"/>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SPC19BS_options" displayName="SPC19BS_options" ref="BX2:CA3" totalsRowShown="0">
  <autoFilter ref="BX2:CA3" xr:uid="{00000000-0009-0000-0100-000010000000}"/>
  <tableColumns count="4">
    <tableColumn id="1" xr3:uid="{00000000-0010-0000-0F00-000001000000}" name="Options"/>
    <tableColumn id="2" xr3:uid="{00000000-0010-0000-0F00-000002000000}" name="Drawings"/>
    <tableColumn id="3" xr3:uid="{00000000-0010-0000-0F00-000003000000}" name="Info"/>
    <tableColumn id="4" xr3:uid="{00000000-0010-0000-0F00-000004000000}" name="Norma"/>
  </tableColumns>
  <tableStyleInfo name="TableStyleMedium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SPC20BS_options" displayName="SPC20BS_options" ref="CC2:CF3" totalsRowShown="0">
  <autoFilter ref="CC2:CF3" xr:uid="{00000000-0009-0000-0100-000011000000}"/>
  <tableColumns count="4">
    <tableColumn id="1" xr3:uid="{00000000-0010-0000-1000-000001000000}" name="Options"/>
    <tableColumn id="2" xr3:uid="{00000000-0010-0000-1000-000002000000}" name="Drawings"/>
    <tableColumn id="3" xr3:uid="{00000000-0010-0000-1000-000003000000}" name="Info"/>
    <tableColumn id="4" xr3:uid="{00000000-0010-0000-1000-000004000000}" name="Norma"/>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SPC30_options" displayName="SPC30_options" ref="CH2:CK3" totalsRowShown="0">
  <autoFilter ref="CH2:CK3" xr:uid="{00000000-0009-0000-0100-000012000000}"/>
  <tableColumns count="4">
    <tableColumn id="1" xr3:uid="{00000000-0010-0000-1100-000001000000}" name="Options"/>
    <tableColumn id="2" xr3:uid="{00000000-0010-0000-1100-000002000000}" name="Drawings"/>
    <tableColumn id="3" xr3:uid="{00000000-0010-0000-1100-000003000000}" name="Info"/>
    <tableColumn id="4" xr3:uid="{00000000-0010-0000-1100-000004000000}" name="Norma"/>
  </tableColumns>
  <tableStyleInfo name="TableStyleMedium1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SPD10_options" displayName="SPD10_options" ref="CM2:CP3" totalsRowShown="0">
  <autoFilter ref="CM2:CP3" xr:uid="{00000000-0009-0000-0100-000013000000}"/>
  <tableColumns count="4">
    <tableColumn id="1" xr3:uid="{00000000-0010-0000-1200-000001000000}" name="Options"/>
    <tableColumn id="2" xr3:uid="{00000000-0010-0000-1200-000002000000}" name="Drawings"/>
    <tableColumn id="3" xr3:uid="{00000000-0010-0000-1200-000003000000}" name="Info"/>
    <tableColumn id="4" xr3:uid="{00000000-0010-0000-1200-000004000000}" name="Norma"/>
  </tableColumns>
  <tableStyleInfo name="TableStyleMedium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SPD12_options" displayName="SPD12_options" ref="CR2:CU3" totalsRowShown="0">
  <autoFilter ref="CR2:CU3" xr:uid="{00000000-0009-0000-0100-000014000000}"/>
  <tableColumns count="4">
    <tableColumn id="1" xr3:uid="{00000000-0010-0000-1300-000001000000}" name="Options"/>
    <tableColumn id="2" xr3:uid="{00000000-0010-0000-1300-000002000000}" name="Drawings"/>
    <tableColumn id="3" xr3:uid="{00000000-0010-0000-1300-000003000000}" name="Info"/>
    <tableColumn id="4" xr3:uid="{00000000-0010-0000-1300-000004000000}" name="Norma"/>
  </tableColumns>
  <tableStyleInfo name="TableStyleMedium1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SPD17_options" displayName="SPD17_options" ref="CW2:CZ3" totalsRowShown="0">
  <autoFilter ref="CW2:CZ3" xr:uid="{00000000-0009-0000-0100-000015000000}"/>
  <tableColumns count="4">
    <tableColumn id="1" xr3:uid="{00000000-0010-0000-1400-000001000000}" name="Options"/>
    <tableColumn id="2" xr3:uid="{00000000-0010-0000-1400-000002000000}" name="Drawings"/>
    <tableColumn id="3" xr3:uid="{00000000-0010-0000-1400-000003000000}" name="Info"/>
    <tableColumn id="4" xr3:uid="{00000000-0010-0000-1400-000004000000}" name="Norma"/>
  </tableColumns>
  <tableStyleInfo name="TableStyleMedium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SPE14_options" displayName="SPE14_options" ref="DB2:DE3" totalsRowShown="0">
  <autoFilter ref="DB2:DE3" xr:uid="{00000000-0009-0000-0100-000016000000}"/>
  <tableColumns count="4">
    <tableColumn id="1" xr3:uid="{00000000-0010-0000-1500-000001000000}" name="Options"/>
    <tableColumn id="2" xr3:uid="{00000000-0010-0000-1500-000002000000}" name="Drawings"/>
    <tableColumn id="3" xr3:uid="{00000000-0010-0000-1500-000003000000}" name="Info"/>
    <tableColumn id="4" xr3:uid="{00000000-0010-0000-1500-000004000000}" name="Norma"/>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SPE16_options" displayName="SPE16_options" ref="DG2:DJ3" totalsRowShown="0">
  <autoFilter ref="DG2:DJ3" xr:uid="{00000000-0009-0000-0100-000017000000}"/>
  <tableColumns count="4">
    <tableColumn id="1" xr3:uid="{00000000-0010-0000-1600-000001000000}" name="Options"/>
    <tableColumn id="2" xr3:uid="{00000000-0010-0000-1600-000002000000}" name="Drawings"/>
    <tableColumn id="3" xr3:uid="{00000000-0010-0000-1600-000003000000}" name="Info"/>
    <tableColumn id="4" xr3:uid="{00000000-0010-0000-1600-000004000000}" name="Norma"/>
  </tableColumns>
  <tableStyleInfo name="TableStyleMedium10"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SPE19_options" displayName="SPE19_options" ref="DL2:DO3" totalsRowShown="0">
  <autoFilter ref="DL2:DO3" xr:uid="{00000000-0009-0000-0100-000018000000}"/>
  <tableColumns count="4">
    <tableColumn id="1" xr3:uid="{00000000-0010-0000-1700-000001000000}" name="Options"/>
    <tableColumn id="2" xr3:uid="{00000000-0010-0000-1700-000002000000}" name="Drawings"/>
    <tableColumn id="3" xr3:uid="{00000000-0010-0000-1700-000003000000}" name="Info"/>
    <tableColumn id="4" xr3:uid="{00000000-0010-0000-1700-000004000000}" name="Norma"/>
  </tableColumns>
  <tableStyleInfo name="TableStyleMedium1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SPP10P_options" displayName="SPP10P_options" ref="DQ2:DT3" totalsRowShown="0">
  <autoFilter ref="DQ2:DT3" xr:uid="{00000000-0009-0000-0100-000019000000}"/>
  <tableColumns count="4">
    <tableColumn id="1" xr3:uid="{00000000-0010-0000-1800-000001000000}" name="Options"/>
    <tableColumn id="2" xr3:uid="{00000000-0010-0000-1800-000002000000}" name="Drawings"/>
    <tableColumn id="3" xr3:uid="{00000000-0010-0000-1800-000003000000}" name="Info"/>
    <tableColumn id="4" xr3:uid="{00000000-0010-0000-1800-000004000000}" name="Norma"/>
  </tableColumns>
  <tableStyleInfo name="TableStyleMedium1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SPP12P_options" displayName="SPP12P_options" ref="DV2:DY3" totalsRowShown="0">
  <autoFilter ref="DV2:DY3" xr:uid="{00000000-0009-0000-0100-00001A000000}"/>
  <tableColumns count="4">
    <tableColumn id="1" xr3:uid="{00000000-0010-0000-1900-000001000000}" name="Options"/>
    <tableColumn id="2" xr3:uid="{00000000-0010-0000-1900-000002000000}" name="Drawings"/>
    <tableColumn id="3" xr3:uid="{00000000-0010-0000-1900-000003000000}" name="Info"/>
    <tableColumn id="4" xr3:uid="{00000000-0010-0000-1900-000004000000}" name="Norma"/>
  </tableColumns>
  <tableStyleInfo name="TableStyleMedium1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SPP14P_options" displayName="SPP14P_options" ref="EA2:ED3" totalsRowShown="0">
  <autoFilter ref="EA2:ED3" xr:uid="{00000000-0009-0000-0100-00001B000000}"/>
  <tableColumns count="4">
    <tableColumn id="1" xr3:uid="{00000000-0010-0000-1A00-000001000000}" name="Options"/>
    <tableColumn id="2" xr3:uid="{00000000-0010-0000-1A00-000002000000}" name="Drawings"/>
    <tableColumn id="3" xr3:uid="{00000000-0010-0000-1A00-000003000000}" name="Info"/>
    <tableColumn id="4" xr3:uid="{00000000-0010-0000-1A00-000004000000}" name="Norma"/>
  </tableColumns>
  <tableStyleInfo name="TableStyleMedium14"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SPP14U_options" displayName="SPP14U_options" ref="EF2:EI3" totalsRowShown="0">
  <autoFilter ref="EF2:EI3" xr:uid="{00000000-0009-0000-0100-00001C000000}"/>
  <tableColumns count="4">
    <tableColumn id="1" xr3:uid="{00000000-0010-0000-1B00-000001000000}" name="Options"/>
    <tableColumn id="2" xr3:uid="{00000000-0010-0000-1B00-000002000000}" name="Drawings"/>
    <tableColumn id="3" xr3:uid="{00000000-0010-0000-1B00-000003000000}" name="Info"/>
    <tableColumn id="4" xr3:uid="{00000000-0010-0000-1B00-000004000000}" name="Norma"/>
  </tableColumns>
  <tableStyleInfo name="TableStyleMedium8"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SPP16P_options" displayName="SPP16P_options" ref="EK2:EN3" totalsRowShown="0">
  <autoFilter ref="EK2:EN3" xr:uid="{00000000-0009-0000-0100-00001D000000}"/>
  <tableColumns count="4">
    <tableColumn id="1" xr3:uid="{00000000-0010-0000-1C00-000001000000}" name="Options"/>
    <tableColumn id="2" xr3:uid="{00000000-0010-0000-1C00-000002000000}" name="Drawings"/>
    <tableColumn id="3" xr3:uid="{00000000-0010-0000-1C00-000003000000}" name="Info"/>
    <tableColumn id="4" xr3:uid="{00000000-0010-0000-1C00-000004000000}" name="Norma"/>
  </tableColumns>
  <tableStyleInfo name="TableStyleMedium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SPP16U_options" displayName="SPP16U_options" ref="EP2:ES3" totalsRowShown="0">
  <autoFilter ref="EP2:ES3" xr:uid="{00000000-0009-0000-0100-00001E000000}"/>
  <tableColumns count="4">
    <tableColumn id="1" xr3:uid="{00000000-0010-0000-1D00-000001000000}" name="Options"/>
    <tableColumn id="2" xr3:uid="{00000000-0010-0000-1D00-000002000000}" name="Drawings"/>
    <tableColumn id="3" xr3:uid="{00000000-0010-0000-1D00-000003000000}" name="Info"/>
    <tableColumn id="4" xr3:uid="{00000000-0010-0000-1D00-000004000000}" name="Norma"/>
  </tableColumns>
  <tableStyleInfo name="TableStyleMedium10"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SPP6_options" displayName="SPP6_options" ref="EU2:EX3" totalsRowShown="0">
  <autoFilter ref="EU2:EX3" xr:uid="{00000000-0009-0000-0100-00001F000000}"/>
  <tableColumns count="4">
    <tableColumn id="1" xr3:uid="{00000000-0010-0000-1E00-000001000000}" name="Options"/>
    <tableColumn id="2" xr3:uid="{00000000-0010-0000-1E00-000002000000}" name="Drawings"/>
    <tableColumn id="3" xr3:uid="{00000000-0010-0000-1E00-000003000000}" name="Info"/>
    <tableColumn id="4" xr3:uid="{00000000-0010-0000-1E00-000004000000}" name="Norma"/>
  </tableColumns>
  <tableStyleInfo name="TableStyleMedium1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SPP8_options" displayName="SPP8_options" ref="EZ2:FC3" totalsRowShown="0">
  <autoFilter ref="EZ2:FC3" xr:uid="{00000000-0009-0000-0100-000020000000}"/>
  <tableColumns count="4">
    <tableColumn id="1" xr3:uid="{00000000-0010-0000-1F00-000001000000}" name="Options"/>
    <tableColumn id="2" xr3:uid="{00000000-0010-0000-1F00-000002000000}" name="Drawings"/>
    <tableColumn id="3" xr3:uid="{00000000-0010-0000-1F00-000003000000}" name="Info"/>
    <tableColumn id="4" xr3:uid="{00000000-0010-0000-1F00-000004000000}" name="Norma"/>
  </tableColumns>
  <tableStyleInfo name="TableStyleMedium1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0000000}" name="SPS14_options" displayName="SPS14_options" ref="FE2:FH3" totalsRowShown="0">
  <autoFilter ref="FE2:FH3" xr:uid="{00000000-0009-0000-0100-000021000000}"/>
  <tableColumns count="4">
    <tableColumn id="1" xr3:uid="{00000000-0010-0000-2000-000001000000}" name="Options"/>
    <tableColumn id="2" xr3:uid="{00000000-0010-0000-2000-000002000000}" name="Drawings"/>
    <tableColumn id="3" xr3:uid="{00000000-0010-0000-2000-000003000000}" name="Info"/>
    <tableColumn id="4" xr3:uid="{00000000-0010-0000-2000-000004000000}" name="Norma"/>
  </tableColumns>
  <tableStyleInfo name="TableStyleMedium1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1000000}" name="SPT10_options" displayName="SPT10_options" ref="FJ2:FM3" totalsRowShown="0">
  <autoFilter ref="FJ2:FM3" xr:uid="{00000000-0009-0000-0100-000022000000}"/>
  <tableColumns count="4">
    <tableColumn id="1" xr3:uid="{00000000-0010-0000-2100-000001000000}" name="Options"/>
    <tableColumn id="2" xr3:uid="{00000000-0010-0000-2100-000002000000}" name="Drawings"/>
    <tableColumn id="3" xr3:uid="{00000000-0010-0000-2100-000003000000}" name="Info"/>
    <tableColumn id="4" xr3:uid="{00000000-0010-0000-2100-000004000000}" name="Norma"/>
  </tableColumns>
  <tableStyleInfo name="TableStyleMedium14"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2000000}" name="SPT12_options" displayName="SPT12_options" ref="FO2:FR3" totalsRowShown="0">
  <autoFilter ref="FO2:FR3" xr:uid="{00000000-0009-0000-0100-000023000000}"/>
  <tableColumns count="4">
    <tableColumn id="1" xr3:uid="{00000000-0010-0000-2200-000001000000}" name="Options"/>
    <tableColumn id="2" xr3:uid="{00000000-0010-0000-2200-000002000000}" name="Drawings"/>
    <tableColumn id="3" xr3:uid="{00000000-0010-0000-2200-000003000000}" name="Info"/>
    <tableColumn id="4" xr3:uid="{00000000-0010-0000-2200-000004000000}" name="Norma"/>
  </tableColumns>
  <tableStyleInfo name="TableStyleMedium8"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SPT14U_options" displayName="SPT14U_options" ref="FT2:FW3" totalsRowShown="0">
  <autoFilter ref="FT2:FW3" xr:uid="{00000000-0009-0000-0100-000024000000}"/>
  <tableColumns count="4">
    <tableColumn id="1" xr3:uid="{00000000-0010-0000-2300-000001000000}" name="Options"/>
    <tableColumn id="2" xr3:uid="{00000000-0010-0000-2300-000002000000}" name="Drawings"/>
    <tableColumn id="3" xr3:uid="{00000000-0010-0000-2300-000003000000}" name="Info"/>
    <tableColumn id="4" xr3:uid="{00000000-0010-0000-2300-000004000000}" name="Norma"/>
  </tableColumns>
  <tableStyleInfo name="TableStyleMedium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4000000}" name="SPT16U_options" displayName="SPT16U_options" ref="FY2:GB3" totalsRowShown="0">
  <autoFilter ref="FY2:GB3" xr:uid="{00000000-0009-0000-0100-000025000000}"/>
  <tableColumns count="4">
    <tableColumn id="1" xr3:uid="{00000000-0010-0000-2400-000001000000}" name="Options"/>
    <tableColumn id="2" xr3:uid="{00000000-0010-0000-2400-000002000000}" name="Drawings"/>
    <tableColumn id="3" xr3:uid="{00000000-0010-0000-2400-000003000000}" name="Info"/>
    <tableColumn id="4" xr3:uid="{00000000-0010-0000-2400-000004000000}" name="Norma"/>
  </tableColumns>
  <tableStyleInfo name="TableStyleMedium10"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5000000}" name="SPT3.5_options" displayName="SPT3.5_options" ref="GD2:GG3" totalsRowShown="0">
  <autoFilter ref="GD2:GG3" xr:uid="{00000000-0009-0000-0100-000026000000}"/>
  <tableColumns count="4">
    <tableColumn id="1" xr3:uid="{00000000-0010-0000-2500-000001000000}" name="Options"/>
    <tableColumn id="2" xr3:uid="{00000000-0010-0000-2500-000002000000}" name="Drawings"/>
    <tableColumn id="3" xr3:uid="{00000000-0010-0000-2500-000003000000}" name="Info"/>
    <tableColumn id="4" xr3:uid="{00000000-0010-0000-2500-000004000000}" name="Norma"/>
  </tableColumns>
  <tableStyleInfo name="TableStyleMedium1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SPT5_options" displayName="SPT5_options" ref="GI2:GL3" totalsRowShown="0">
  <autoFilter ref="GI2:GL3" xr:uid="{00000000-0009-0000-0100-000027000000}"/>
  <tableColumns count="4">
    <tableColumn id="1" xr3:uid="{00000000-0010-0000-2600-000001000000}" name="Options"/>
    <tableColumn id="2" xr3:uid="{00000000-0010-0000-2600-000002000000}" name="Drawings"/>
    <tableColumn id="3" xr3:uid="{00000000-0010-0000-2600-000003000000}" name="Info"/>
    <tableColumn id="4" xr3:uid="{00000000-0010-0000-2600-000004000000}" name="Norma"/>
  </tableColumns>
  <tableStyleInfo name="TableStyleMedium1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UHF08_options" displayName="UHF08_options" ref="GN2:GQ3" totalsRowShown="0">
  <autoFilter ref="GN2:GQ3" xr:uid="{00000000-0009-0000-0100-000028000000}"/>
  <tableColumns count="4">
    <tableColumn id="1" xr3:uid="{00000000-0010-0000-2700-000001000000}" name="Options"/>
    <tableColumn id="2" xr3:uid="{00000000-0010-0000-2700-000002000000}" name="Drawings"/>
    <tableColumn id="3" xr3:uid="{00000000-0010-0000-2700-000003000000}" name="Info"/>
    <tableColumn id="4" xr3:uid="{00000000-0010-0000-2700-000004000000}" name="Norma"/>
  </tableColumns>
  <tableStyleInfo name="TableStyleMedium1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UHF10_options" displayName="UHF10_options" ref="GS2:GV3" totalsRowShown="0">
  <autoFilter ref="GS2:GV3" xr:uid="{00000000-0009-0000-0100-000029000000}"/>
  <tableColumns count="4">
    <tableColumn id="1" xr3:uid="{00000000-0010-0000-2800-000001000000}" name="Options"/>
    <tableColumn id="2" xr3:uid="{00000000-0010-0000-2800-000002000000}" name="Drawings"/>
    <tableColumn id="3" xr3:uid="{00000000-0010-0000-2800-000003000000}" name="Info"/>
    <tableColumn id="4" xr3:uid="{00000000-0010-0000-2800-000004000000}" name="Norma"/>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trlProp" Target="../ctrlProps/ctrlProp1.xml"/><Relationship Id="rId3" Type="http://schemas.openxmlformats.org/officeDocument/2006/relationships/printerSettings" Target="../printerSettings/printerSettings3.bin"/><Relationship Id="rId7" Type="http://schemas.openxmlformats.org/officeDocument/2006/relationships/control" Target="../activeX/activeX1.xml"/><Relationship Id="rId12" Type="http://schemas.openxmlformats.org/officeDocument/2006/relationships/image" Target="../media/image3.emf"/><Relationship Id="rId17" Type="http://schemas.openxmlformats.org/officeDocument/2006/relationships/ctrlProp" Target="../ctrlProps/ctrlProp5.xml"/><Relationship Id="rId2" Type="http://schemas.openxmlformats.org/officeDocument/2006/relationships/printerSettings" Target="../printerSettings/printerSettings2.bin"/><Relationship Id="rId16" Type="http://schemas.openxmlformats.org/officeDocument/2006/relationships/ctrlProp" Target="../ctrlProps/ctrlProp4.xml"/><Relationship Id="rId1" Type="http://schemas.openxmlformats.org/officeDocument/2006/relationships/printerSettings" Target="../printerSettings/printerSettings1.bin"/><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3.xml"/><Relationship Id="rId10" Type="http://schemas.openxmlformats.org/officeDocument/2006/relationships/image" Target="../media/image2.emf"/><Relationship Id="rId4" Type="http://schemas.openxmlformats.org/officeDocument/2006/relationships/printerSettings" Target="../printerSettings/printerSettings4.bin"/><Relationship Id="rId9" Type="http://schemas.openxmlformats.org/officeDocument/2006/relationships/control" Target="../activeX/activeX2.xml"/><Relationship Id="rId1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7" Type="http://schemas.openxmlformats.org/officeDocument/2006/relationships/comments" Target="../comments1.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3" Type="http://schemas.openxmlformats.org/officeDocument/2006/relationships/table" Target="../tables/table3.xml"/><Relationship Id="rId21" Type="http://schemas.openxmlformats.org/officeDocument/2006/relationships/table" Target="../tables/table21.xml"/><Relationship Id="rId34" Type="http://schemas.openxmlformats.org/officeDocument/2006/relationships/table" Target="../tables/table34.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41" Type="http://schemas.openxmlformats.org/officeDocument/2006/relationships/table" Target="../tables/table41.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40" Type="http://schemas.openxmlformats.org/officeDocument/2006/relationships/table" Target="../tables/table40.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4" Type="http://schemas.openxmlformats.org/officeDocument/2006/relationships/printerSettings" Target="../printerSettings/printerSettings1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printerSettings" Target="../printerSettings/printerSettings16.bin"/></Relationships>
</file>

<file path=xl/worksheets/_rels/sheet7.xml.rels><?xml version="1.0" encoding="UTF-8" standalone="yes"?>
<Relationships xmlns="http://schemas.openxmlformats.org/package/2006/relationships"><Relationship Id="rId8" Type="http://schemas.openxmlformats.org/officeDocument/2006/relationships/hyperlink" Target="file:///\\saugykla\SKANAI\Skenuoti%20uzsakymai%202016\10%20men\Projektavimas\P9999.pdf" TargetMode="External"/><Relationship Id="rId3" Type="http://schemas.openxmlformats.org/officeDocument/2006/relationships/hyperlink" Target="file://\\saugykla\AppData\Local\Microsoft\Windows\INetCache\Content.Outlook\AppData\Local\Microsoft\Windows\INetCache\Content.Outlook\AppData\Roaming\Microsoft\AppData\Local\Microsoft\Windows\INetCache\Content.Outlook\AppData\Local\Microsoft\Windows\Temporary%20Internet%20Files\Content.Outlook\AppData\Local\Microsoft\Windows\Temporary%20Internet%20Files\AppData\Roaming\Skype\AppData\Local\Microsoft\Windows\Temporary%20Internet%20Files\Content.Outlook\NC932106\U9979P9.pdf" TargetMode="External"/><Relationship Id="rId7" Type="http://schemas.openxmlformats.org/officeDocument/2006/relationships/hyperlink" Target="file://\\saugykla\AppData\Local\Microsoft\Windows\INetCache\Content.Outlook\AppData\Local\Microsoft\Windows\INetCache\Content.Outlook\AppData\Roaming\Microsoft\AppData\Local\Microsoft\Windows\INetCache\Content.Outlook\AppData\Local\Microsoft\Windows\Temporary%20Internet%20Files\Content.Outlook\AppData\Local\Microsoft\Windows\Temporary%20Internet%20Files\AppData\Roaming\Skype\AppData\Local\Microsoft\Windows\Temporary%20Internet%20Files\Content.Outlook\NC932106\U9979P9.pdf" TargetMode="External"/><Relationship Id="rId2" Type="http://schemas.openxmlformats.org/officeDocument/2006/relationships/hyperlink" Target="file://\\saugykla\AppData\Local\Microsoft\Windows\INetCache\Content.Outlook\AppData\Local\Microsoft\Windows\INetCache\Content.Outlook\AppData\Roaming\Microsoft\AppData\Local\Microsoft\Windows\INetCache\Content.Outlook\AppData\Local\Microsoft\Windows\Temporary%20Internet%20Files\Content.Outlook\AppData\Local\Microsoft\Windows\Temporary%20Internet%20Files\AppData\Roaming\Skype\AppData\Local\Microsoft\Windows\Temporary%20Internet%20Files\Content.Outlook\NC932106\U9979P9.pdf" TargetMode="External"/><Relationship Id="rId1" Type="http://schemas.openxmlformats.org/officeDocument/2006/relationships/hyperlink" Target="file:///\\saugykla\skanai\Skenuoti%20uzsakymai%202018\04%20men\Priekabos\U4976\U4976P1.pdf" TargetMode="External"/><Relationship Id="rId6" Type="http://schemas.openxmlformats.org/officeDocument/2006/relationships/hyperlink" Target="file:///\\saugykla\PUBLIC\PDF%20UZSAKYMU%20SKANAI\BIRZELIS%202016\NGC\S200.pdf" TargetMode="External"/><Relationship Id="rId5" Type="http://schemas.openxmlformats.org/officeDocument/2006/relationships/hyperlink" Target="file://\\saugykla\AppData\Local\Microsoft\Windows\INetCache\Content.Outlook\AppData\Local\Microsoft\Windows\INetCache\Content.Outlook\AppData\Roaming\Microsoft\AppData\Local\Microsoft\Windows\INetCache\Content.Outlook\AppData\Local\Microsoft\Windows\Temporary%20Internet%20Files\Content.Outlook\AppData\Local\Microsoft\Windows\Temporary%20Internet%20Files\AppData\Roaming\Skype\AppData\Local\Microsoft\Windows\Temporary%20Internet%20Files\Content.Outlook\NC932106\U9979.pdf" TargetMode="External"/><Relationship Id="rId4" Type="http://schemas.openxmlformats.org/officeDocument/2006/relationships/hyperlink" Target="file://\\saugykla\AppData\Local\Microsoft\Windows\INetCache\Content.Outlook\AppData\Local\Microsoft\Windows\INetCache\Content.Outlook\AppData\Roaming\Microsoft\AppData\Local\Microsoft\Windows\INetCache\Content.Outlook\AppData\Local\Microsoft\Windows\Temporary%20Internet%20Files\Content.Outlook\AppData\Local\Microsoft\Windows\Temporary%20Internet%20Files\AppData\Roaming\Skype\AppData\Local\Microsoft\Windows\Temporary%20Internet%20Files\Content.Outlook\NC932106\Profiliu%20vidurkiai.PNG"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249977111117893"/>
  </sheetPr>
  <dimension ref="A1:VSN1192"/>
  <sheetViews>
    <sheetView tabSelected="1" zoomScale="85" zoomScaleNormal="85" zoomScaleSheetLayoutView="112" workbookViewId="0">
      <selection activeCell="B2" sqref="B2"/>
    </sheetView>
  </sheetViews>
  <sheetFormatPr defaultColWidth="5" defaultRowHeight="12" outlineLevelCol="1" x14ac:dyDescent="0.25"/>
  <cols>
    <col min="1" max="1" width="4.42578125" style="499" bestFit="1" customWidth="1"/>
    <col min="2" max="2" width="26.28515625" style="500" customWidth="1"/>
    <col min="3" max="3" width="7.7109375" style="501" bestFit="1" customWidth="1"/>
    <col min="4" max="4" width="37.7109375" style="501" customWidth="1"/>
    <col min="5" max="5" width="29.5703125" style="521" customWidth="1"/>
    <col min="6" max="6" width="2.5703125" style="504" customWidth="1"/>
    <col min="7" max="7" width="2.7109375" style="504" customWidth="1"/>
    <col min="8" max="16" width="2.5703125" style="504" customWidth="1"/>
    <col min="17" max="17" width="2.85546875" style="504" customWidth="1"/>
    <col min="18" max="27" width="2.5703125" style="504" customWidth="1"/>
    <col min="28" max="28" width="3.7109375" style="499" customWidth="1"/>
    <col min="29" max="29" width="2.7109375" style="506" customWidth="1"/>
    <col min="30" max="30" width="23.28515625" style="507" customWidth="1"/>
    <col min="31" max="32" width="14.140625" style="507" customWidth="1"/>
    <col min="33" max="33" width="15" style="507" bestFit="1" customWidth="1"/>
    <col min="34" max="34" width="7.7109375" style="507" customWidth="1"/>
    <col min="35" max="35" width="38.140625" style="507" customWidth="1"/>
    <col min="36" max="36" width="17.7109375" style="508" hidden="1" customWidth="1" outlineLevel="1"/>
    <col min="37" max="38" width="5" style="508" hidden="1" customWidth="1" outlineLevel="1"/>
    <col min="39" max="39" width="5" style="508" customWidth="1" collapsed="1"/>
    <col min="40" max="42" width="5" style="508" customWidth="1"/>
    <col min="43" max="43" width="29.7109375" style="507" customWidth="1"/>
    <col min="44" max="44" width="11" style="507" customWidth="1"/>
    <col min="45" max="55" width="5" style="507"/>
    <col min="56" max="56" width="29.7109375" style="805" customWidth="1"/>
    <col min="57" max="110" width="5" style="507"/>
    <col min="111" max="111" width="3.140625" style="507" customWidth="1"/>
    <col min="112" max="112" width="20.42578125" style="507" customWidth="1"/>
    <col min="113" max="113" width="4.7109375" style="507" customWidth="1"/>
    <col min="114" max="114" width="36.42578125" style="507" customWidth="1"/>
    <col min="115" max="136" width="2.5703125" style="507" customWidth="1"/>
    <col min="137" max="138" width="2.7109375" style="507" customWidth="1"/>
    <col min="139" max="148" width="0" style="507" hidden="1" customWidth="1"/>
    <col min="149" max="149" width="12.42578125" style="507" customWidth="1"/>
    <col min="150" max="150" width="22.140625" style="507" customWidth="1"/>
    <col min="151" max="152" width="19.85546875" style="507" customWidth="1"/>
    <col min="153" max="153" width="16.28515625" style="507" customWidth="1"/>
    <col min="154" max="154" width="18.85546875" style="507" customWidth="1"/>
    <col min="155" max="155" width="15.5703125" style="507" customWidth="1"/>
    <col min="156" max="156" width="18.140625" style="507" customWidth="1"/>
    <col min="157" max="157" width="17.85546875" style="507" customWidth="1"/>
    <col min="158" max="158" width="17" style="507" customWidth="1"/>
    <col min="159" max="159" width="16.42578125" style="507" customWidth="1"/>
    <col min="160" max="160" width="21.5703125" style="507" customWidth="1"/>
    <col min="161" max="161" width="13.7109375" style="507" customWidth="1"/>
    <col min="162" max="162" width="3.140625" style="507" customWidth="1"/>
    <col min="163" max="163" width="12.140625" style="507" customWidth="1"/>
    <col min="164" max="165" width="5" style="507" customWidth="1"/>
    <col min="166" max="166" width="27.42578125" style="507" customWidth="1"/>
    <col min="167" max="167" width="10.5703125" style="507" customWidth="1"/>
    <col min="168" max="168" width="5" style="507" customWidth="1"/>
    <col min="169" max="169" width="17.85546875" style="507" customWidth="1"/>
    <col min="170" max="170" width="18.7109375" style="507" customWidth="1"/>
    <col min="171" max="171" width="5" style="507" customWidth="1"/>
    <col min="172" max="172" width="7.5703125" style="507" customWidth="1"/>
    <col min="173" max="366" width="5" style="507"/>
    <col min="367" max="367" width="3.140625" style="507" customWidth="1"/>
    <col min="368" max="368" width="20.42578125" style="507" customWidth="1"/>
    <col min="369" max="369" width="4.7109375" style="507" customWidth="1"/>
    <col min="370" max="370" width="36.42578125" style="507" customWidth="1"/>
    <col min="371" max="392" width="2.5703125" style="507" customWidth="1"/>
    <col min="393" max="394" width="2.7109375" style="507" customWidth="1"/>
    <col min="395" max="404" width="0" style="507" hidden="1" customWidth="1"/>
    <col min="405" max="405" width="12.42578125" style="507" customWidth="1"/>
    <col min="406" max="406" width="22.140625" style="507" customWidth="1"/>
    <col min="407" max="408" width="19.85546875" style="507" customWidth="1"/>
    <col min="409" max="409" width="16.28515625" style="507" customWidth="1"/>
    <col min="410" max="410" width="18.85546875" style="507" customWidth="1"/>
    <col min="411" max="411" width="15.5703125" style="507" customWidth="1"/>
    <col min="412" max="412" width="18.140625" style="507" customWidth="1"/>
    <col min="413" max="413" width="17.85546875" style="507" customWidth="1"/>
    <col min="414" max="414" width="17" style="507" customWidth="1"/>
    <col min="415" max="415" width="16.42578125" style="507" customWidth="1"/>
    <col min="416" max="416" width="21.5703125" style="507" customWidth="1"/>
    <col min="417" max="417" width="13.7109375" style="507" customWidth="1"/>
    <col min="418" max="418" width="3.140625" style="507" customWidth="1"/>
    <col min="419" max="419" width="12.140625" style="507" customWidth="1"/>
    <col min="420" max="421" width="5" style="507" customWidth="1"/>
    <col min="422" max="422" width="27.42578125" style="507" customWidth="1"/>
    <col min="423" max="423" width="10.5703125" style="507" customWidth="1"/>
    <col min="424" max="424" width="5" style="507" customWidth="1"/>
    <col min="425" max="425" width="17.85546875" style="507" customWidth="1"/>
    <col min="426" max="426" width="18.7109375" style="507" customWidth="1"/>
    <col min="427" max="427" width="5" style="507" customWidth="1"/>
    <col min="428" max="428" width="7.5703125" style="507" customWidth="1"/>
    <col min="429" max="622" width="5" style="507"/>
    <col min="623" max="623" width="3.140625" style="507" customWidth="1"/>
    <col min="624" max="624" width="20.42578125" style="507" customWidth="1"/>
    <col min="625" max="625" width="4.7109375" style="507" customWidth="1"/>
    <col min="626" max="626" width="36.42578125" style="507" customWidth="1"/>
    <col min="627" max="648" width="2.5703125" style="507" customWidth="1"/>
    <col min="649" max="650" width="2.7109375" style="507" customWidth="1"/>
    <col min="651" max="660" width="0" style="507" hidden="1" customWidth="1"/>
    <col min="661" max="661" width="12.42578125" style="507" customWidth="1"/>
    <col min="662" max="662" width="22.140625" style="507" customWidth="1"/>
    <col min="663" max="664" width="19.85546875" style="507" customWidth="1"/>
    <col min="665" max="665" width="16.28515625" style="507" customWidth="1"/>
    <col min="666" max="666" width="18.85546875" style="507" customWidth="1"/>
    <col min="667" max="667" width="15.5703125" style="507" customWidth="1"/>
    <col min="668" max="668" width="18.140625" style="507" customWidth="1"/>
    <col min="669" max="669" width="17.85546875" style="507" customWidth="1"/>
    <col min="670" max="670" width="17" style="507" customWidth="1"/>
    <col min="671" max="671" width="16.42578125" style="507" customWidth="1"/>
    <col min="672" max="672" width="21.5703125" style="507" customWidth="1"/>
    <col min="673" max="673" width="13.7109375" style="507" customWidth="1"/>
    <col min="674" max="674" width="3.140625" style="507" customWidth="1"/>
    <col min="675" max="675" width="12.140625" style="507" customWidth="1"/>
    <col min="676" max="677" width="5" style="507" customWidth="1"/>
    <col min="678" max="678" width="27.42578125" style="507" customWidth="1"/>
    <col min="679" max="679" width="10.5703125" style="507" customWidth="1"/>
    <col min="680" max="680" width="5" style="507" customWidth="1"/>
    <col min="681" max="681" width="17.85546875" style="507" customWidth="1"/>
    <col min="682" max="682" width="18.7109375" style="507" customWidth="1"/>
    <col min="683" max="683" width="5" style="507" customWidth="1"/>
    <col min="684" max="684" width="7.5703125" style="507" customWidth="1"/>
    <col min="685" max="878" width="5" style="507"/>
    <col min="879" max="879" width="3.140625" style="507" customWidth="1"/>
    <col min="880" max="880" width="20.42578125" style="507" customWidth="1"/>
    <col min="881" max="881" width="4.7109375" style="507" customWidth="1"/>
    <col min="882" max="882" width="36.42578125" style="507" customWidth="1"/>
    <col min="883" max="904" width="2.5703125" style="507" customWidth="1"/>
    <col min="905" max="906" width="2.7109375" style="507" customWidth="1"/>
    <col min="907" max="916" width="0" style="507" hidden="1" customWidth="1"/>
    <col min="917" max="917" width="12.42578125" style="507" customWidth="1"/>
    <col min="918" max="918" width="22.140625" style="507" customWidth="1"/>
    <col min="919" max="920" width="19.85546875" style="507" customWidth="1"/>
    <col min="921" max="921" width="16.28515625" style="507" customWidth="1"/>
    <col min="922" max="922" width="18.85546875" style="507" customWidth="1"/>
    <col min="923" max="923" width="15.5703125" style="507" customWidth="1"/>
    <col min="924" max="924" width="18.140625" style="507" customWidth="1"/>
    <col min="925" max="925" width="17.85546875" style="507" customWidth="1"/>
    <col min="926" max="926" width="17" style="507" customWidth="1"/>
    <col min="927" max="927" width="16.42578125" style="507" customWidth="1"/>
    <col min="928" max="928" width="21.5703125" style="507" customWidth="1"/>
    <col min="929" max="929" width="13.7109375" style="507" customWidth="1"/>
    <col min="930" max="930" width="3.140625" style="507" customWidth="1"/>
    <col min="931" max="931" width="12.140625" style="507" customWidth="1"/>
    <col min="932" max="933" width="5" style="507" customWidth="1"/>
    <col min="934" max="934" width="27.42578125" style="507" customWidth="1"/>
    <col min="935" max="935" width="10.5703125" style="507" customWidth="1"/>
    <col min="936" max="936" width="5" style="507" customWidth="1"/>
    <col min="937" max="937" width="17.85546875" style="507" customWidth="1"/>
    <col min="938" max="938" width="18.7109375" style="507" customWidth="1"/>
    <col min="939" max="939" width="5" style="507" customWidth="1"/>
    <col min="940" max="940" width="7.5703125" style="507" customWidth="1"/>
    <col min="941" max="1134" width="5" style="507"/>
    <col min="1135" max="1135" width="3.140625" style="507" customWidth="1"/>
    <col min="1136" max="1136" width="20.42578125" style="507" customWidth="1"/>
    <col min="1137" max="1137" width="4.7109375" style="507" customWidth="1"/>
    <col min="1138" max="1138" width="36.42578125" style="507" customWidth="1"/>
    <col min="1139" max="1160" width="2.5703125" style="507" customWidth="1"/>
    <col min="1161" max="1162" width="2.7109375" style="507" customWidth="1"/>
    <col min="1163" max="1172" width="0" style="507" hidden="1" customWidth="1"/>
    <col min="1173" max="1173" width="12.42578125" style="507" customWidth="1"/>
    <col min="1174" max="1174" width="22.140625" style="507" customWidth="1"/>
    <col min="1175" max="1176" width="19.85546875" style="507" customWidth="1"/>
    <col min="1177" max="1177" width="16.28515625" style="507" customWidth="1"/>
    <col min="1178" max="1178" width="18.85546875" style="507" customWidth="1"/>
    <col min="1179" max="1179" width="15.5703125" style="507" customWidth="1"/>
    <col min="1180" max="1180" width="18.140625" style="507" customWidth="1"/>
    <col min="1181" max="1181" width="17.85546875" style="507" customWidth="1"/>
    <col min="1182" max="1182" width="17" style="507" customWidth="1"/>
    <col min="1183" max="1183" width="16.42578125" style="507" customWidth="1"/>
    <col min="1184" max="1184" width="21.5703125" style="507" customWidth="1"/>
    <col min="1185" max="1185" width="13.7109375" style="507" customWidth="1"/>
    <col min="1186" max="1186" width="3.140625" style="507" customWidth="1"/>
    <col min="1187" max="1187" width="12.140625" style="507" customWidth="1"/>
    <col min="1188" max="1189" width="5" style="507" customWidth="1"/>
    <col min="1190" max="1190" width="27.42578125" style="507" customWidth="1"/>
    <col min="1191" max="1191" width="10.5703125" style="507" customWidth="1"/>
    <col min="1192" max="1192" width="5" style="507" customWidth="1"/>
    <col min="1193" max="1193" width="17.85546875" style="507" customWidth="1"/>
    <col min="1194" max="1194" width="18.7109375" style="507" customWidth="1"/>
    <col min="1195" max="1195" width="5" style="507" customWidth="1"/>
    <col min="1196" max="1196" width="7.5703125" style="507" customWidth="1"/>
    <col min="1197" max="1390" width="5" style="507"/>
    <col min="1391" max="1391" width="3.140625" style="507" customWidth="1"/>
    <col min="1392" max="1392" width="20.42578125" style="507" customWidth="1"/>
    <col min="1393" max="1393" width="4.7109375" style="507" customWidth="1"/>
    <col min="1394" max="1394" width="36.42578125" style="507" customWidth="1"/>
    <col min="1395" max="1416" width="2.5703125" style="507" customWidth="1"/>
    <col min="1417" max="1418" width="2.7109375" style="507" customWidth="1"/>
    <col min="1419" max="1428" width="0" style="507" hidden="1" customWidth="1"/>
    <col min="1429" max="1429" width="12.42578125" style="507" customWidth="1"/>
    <col min="1430" max="1430" width="22.140625" style="507" customWidth="1"/>
    <col min="1431" max="1432" width="19.85546875" style="507" customWidth="1"/>
    <col min="1433" max="1433" width="16.28515625" style="507" customWidth="1"/>
    <col min="1434" max="1434" width="18.85546875" style="507" customWidth="1"/>
    <col min="1435" max="1435" width="15.5703125" style="507" customWidth="1"/>
    <col min="1436" max="1436" width="18.140625" style="507" customWidth="1"/>
    <col min="1437" max="1437" width="17.85546875" style="507" customWidth="1"/>
    <col min="1438" max="1438" width="17" style="507" customWidth="1"/>
    <col min="1439" max="1439" width="16.42578125" style="507" customWidth="1"/>
    <col min="1440" max="1440" width="21.5703125" style="507" customWidth="1"/>
    <col min="1441" max="1441" width="13.7109375" style="507" customWidth="1"/>
    <col min="1442" max="1442" width="3.140625" style="507" customWidth="1"/>
    <col min="1443" max="1443" width="12.140625" style="507" customWidth="1"/>
    <col min="1444" max="1445" width="5" style="507" customWidth="1"/>
    <col min="1446" max="1446" width="27.42578125" style="507" customWidth="1"/>
    <col min="1447" max="1447" width="10.5703125" style="507" customWidth="1"/>
    <col min="1448" max="1448" width="5" style="507" customWidth="1"/>
    <col min="1449" max="1449" width="17.85546875" style="507" customWidth="1"/>
    <col min="1450" max="1450" width="18.7109375" style="507" customWidth="1"/>
    <col min="1451" max="1451" width="5" style="507" customWidth="1"/>
    <col min="1452" max="1452" width="7.5703125" style="507" customWidth="1"/>
    <col min="1453" max="1646" width="5" style="507"/>
    <col min="1647" max="1647" width="3.140625" style="507" customWidth="1"/>
    <col min="1648" max="1648" width="20.42578125" style="507" customWidth="1"/>
    <col min="1649" max="1649" width="4.7109375" style="507" customWidth="1"/>
    <col min="1650" max="1650" width="36.42578125" style="507" customWidth="1"/>
    <col min="1651" max="1672" width="2.5703125" style="507" customWidth="1"/>
    <col min="1673" max="1674" width="2.7109375" style="507" customWidth="1"/>
    <col min="1675" max="1684" width="0" style="507" hidden="1" customWidth="1"/>
    <col min="1685" max="1685" width="12.42578125" style="507" customWidth="1"/>
    <col min="1686" max="1686" width="22.140625" style="507" customWidth="1"/>
    <col min="1687" max="1688" width="19.85546875" style="507" customWidth="1"/>
    <col min="1689" max="1689" width="16.28515625" style="507" customWidth="1"/>
    <col min="1690" max="1690" width="18.85546875" style="507" customWidth="1"/>
    <col min="1691" max="1691" width="15.5703125" style="507" customWidth="1"/>
    <col min="1692" max="1692" width="18.140625" style="507" customWidth="1"/>
    <col min="1693" max="1693" width="17.85546875" style="507" customWidth="1"/>
    <col min="1694" max="1694" width="17" style="507" customWidth="1"/>
    <col min="1695" max="1695" width="16.42578125" style="507" customWidth="1"/>
    <col min="1696" max="1696" width="21.5703125" style="507" customWidth="1"/>
    <col min="1697" max="1697" width="13.7109375" style="507" customWidth="1"/>
    <col min="1698" max="1698" width="3.140625" style="507" customWidth="1"/>
    <col min="1699" max="1699" width="12.140625" style="507" customWidth="1"/>
    <col min="1700" max="1701" width="5" style="507" customWidth="1"/>
    <col min="1702" max="1702" width="27.42578125" style="507" customWidth="1"/>
    <col min="1703" max="1703" width="10.5703125" style="507" customWidth="1"/>
    <col min="1704" max="1704" width="5" style="507" customWidth="1"/>
    <col min="1705" max="1705" width="17.85546875" style="507" customWidth="1"/>
    <col min="1706" max="1706" width="18.7109375" style="507" customWidth="1"/>
    <col min="1707" max="1707" width="5" style="507" customWidth="1"/>
    <col min="1708" max="1708" width="7.5703125" style="507" customWidth="1"/>
    <col min="1709" max="1902" width="5" style="507"/>
    <col min="1903" max="1903" width="3.140625" style="507" customWidth="1"/>
    <col min="1904" max="1904" width="20.42578125" style="507" customWidth="1"/>
    <col min="1905" max="1905" width="4.7109375" style="507" customWidth="1"/>
    <col min="1906" max="1906" width="36.42578125" style="507" customWidth="1"/>
    <col min="1907" max="1928" width="2.5703125" style="507" customWidth="1"/>
    <col min="1929" max="1930" width="2.7109375" style="507" customWidth="1"/>
    <col min="1931" max="1940" width="0" style="507" hidden="1" customWidth="1"/>
    <col min="1941" max="1941" width="12.42578125" style="507" customWidth="1"/>
    <col min="1942" max="1942" width="22.140625" style="507" customWidth="1"/>
    <col min="1943" max="1944" width="19.85546875" style="507" customWidth="1"/>
    <col min="1945" max="1945" width="16.28515625" style="507" customWidth="1"/>
    <col min="1946" max="1946" width="18.85546875" style="507" customWidth="1"/>
    <col min="1947" max="1947" width="15.5703125" style="507" customWidth="1"/>
    <col min="1948" max="1948" width="18.140625" style="507" customWidth="1"/>
    <col min="1949" max="1949" width="17.85546875" style="507" customWidth="1"/>
    <col min="1950" max="1950" width="17" style="507" customWidth="1"/>
    <col min="1951" max="1951" width="16.42578125" style="507" customWidth="1"/>
    <col min="1952" max="1952" width="21.5703125" style="507" customWidth="1"/>
    <col min="1953" max="1953" width="13.7109375" style="507" customWidth="1"/>
    <col min="1954" max="1954" width="3.140625" style="507" customWidth="1"/>
    <col min="1955" max="1955" width="12.140625" style="507" customWidth="1"/>
    <col min="1956" max="1957" width="5" style="507" customWidth="1"/>
    <col min="1958" max="1958" width="27.42578125" style="507" customWidth="1"/>
    <col min="1959" max="1959" width="10.5703125" style="507" customWidth="1"/>
    <col min="1960" max="1960" width="5" style="507" customWidth="1"/>
    <col min="1961" max="1961" width="17.85546875" style="507" customWidth="1"/>
    <col min="1962" max="1962" width="18.7109375" style="507" customWidth="1"/>
    <col min="1963" max="1963" width="5" style="507" customWidth="1"/>
    <col min="1964" max="1964" width="7.5703125" style="507" customWidth="1"/>
    <col min="1965" max="2158" width="5" style="507"/>
    <col min="2159" max="2159" width="3.140625" style="507" customWidth="1"/>
    <col min="2160" max="2160" width="20.42578125" style="507" customWidth="1"/>
    <col min="2161" max="2161" width="4.7109375" style="507" customWidth="1"/>
    <col min="2162" max="2162" width="36.42578125" style="507" customWidth="1"/>
    <col min="2163" max="2184" width="2.5703125" style="507" customWidth="1"/>
    <col min="2185" max="2186" width="2.7109375" style="507" customWidth="1"/>
    <col min="2187" max="2196" width="0" style="507" hidden="1" customWidth="1"/>
    <col min="2197" max="2197" width="12.42578125" style="507" customWidth="1"/>
    <col min="2198" max="2198" width="22.140625" style="507" customWidth="1"/>
    <col min="2199" max="2200" width="19.85546875" style="507" customWidth="1"/>
    <col min="2201" max="2201" width="16.28515625" style="507" customWidth="1"/>
    <col min="2202" max="2202" width="18.85546875" style="507" customWidth="1"/>
    <col min="2203" max="2203" width="15.5703125" style="507" customWidth="1"/>
    <col min="2204" max="2204" width="18.140625" style="507" customWidth="1"/>
    <col min="2205" max="2205" width="17.85546875" style="507" customWidth="1"/>
    <col min="2206" max="2206" width="17" style="507" customWidth="1"/>
    <col min="2207" max="2207" width="16.42578125" style="507" customWidth="1"/>
    <col min="2208" max="2208" width="21.5703125" style="507" customWidth="1"/>
    <col min="2209" max="2209" width="13.7109375" style="507" customWidth="1"/>
    <col min="2210" max="2210" width="3.140625" style="507" customWidth="1"/>
    <col min="2211" max="2211" width="12.140625" style="507" customWidth="1"/>
    <col min="2212" max="2213" width="5" style="507" customWidth="1"/>
    <col min="2214" max="2214" width="27.42578125" style="507" customWidth="1"/>
    <col min="2215" max="2215" width="10.5703125" style="507" customWidth="1"/>
    <col min="2216" max="2216" width="5" style="507" customWidth="1"/>
    <col min="2217" max="2217" width="17.85546875" style="507" customWidth="1"/>
    <col min="2218" max="2218" width="18.7109375" style="507" customWidth="1"/>
    <col min="2219" max="2219" width="5" style="507" customWidth="1"/>
    <col min="2220" max="2220" width="7.5703125" style="507" customWidth="1"/>
    <col min="2221" max="2414" width="5" style="507"/>
    <col min="2415" max="2415" width="3.140625" style="507" customWidth="1"/>
    <col min="2416" max="2416" width="20.42578125" style="507" customWidth="1"/>
    <col min="2417" max="2417" width="4.7109375" style="507" customWidth="1"/>
    <col min="2418" max="2418" width="36.42578125" style="507" customWidth="1"/>
    <col min="2419" max="2440" width="2.5703125" style="507" customWidth="1"/>
    <col min="2441" max="2442" width="2.7109375" style="507" customWidth="1"/>
    <col min="2443" max="2452" width="0" style="507" hidden="1" customWidth="1"/>
    <col min="2453" max="2453" width="12.42578125" style="507" customWidth="1"/>
    <col min="2454" max="2454" width="22.140625" style="507" customWidth="1"/>
    <col min="2455" max="2456" width="19.85546875" style="507" customWidth="1"/>
    <col min="2457" max="2457" width="16.28515625" style="507" customWidth="1"/>
    <col min="2458" max="2458" width="18.85546875" style="507" customWidth="1"/>
    <col min="2459" max="2459" width="15.5703125" style="507" customWidth="1"/>
    <col min="2460" max="2460" width="18.140625" style="507" customWidth="1"/>
    <col min="2461" max="2461" width="17.85546875" style="507" customWidth="1"/>
    <col min="2462" max="2462" width="17" style="507" customWidth="1"/>
    <col min="2463" max="2463" width="16.42578125" style="507" customWidth="1"/>
    <col min="2464" max="2464" width="21.5703125" style="507" customWidth="1"/>
    <col min="2465" max="2465" width="13.7109375" style="507" customWidth="1"/>
    <col min="2466" max="2466" width="3.140625" style="507" customWidth="1"/>
    <col min="2467" max="2467" width="12.140625" style="507" customWidth="1"/>
    <col min="2468" max="2469" width="5" style="507" customWidth="1"/>
    <col min="2470" max="2470" width="27.42578125" style="507" customWidth="1"/>
    <col min="2471" max="2471" width="10.5703125" style="507" customWidth="1"/>
    <col min="2472" max="2472" width="5" style="507" customWidth="1"/>
    <col min="2473" max="2473" width="17.85546875" style="507" customWidth="1"/>
    <col min="2474" max="2474" width="18.7109375" style="507" customWidth="1"/>
    <col min="2475" max="2475" width="5" style="507" customWidth="1"/>
    <col min="2476" max="2476" width="7.5703125" style="507" customWidth="1"/>
    <col min="2477" max="2670" width="5" style="507"/>
    <col min="2671" max="2671" width="3.140625" style="507" customWidth="1"/>
    <col min="2672" max="2672" width="20.42578125" style="507" customWidth="1"/>
    <col min="2673" max="2673" width="4.7109375" style="507" customWidth="1"/>
    <col min="2674" max="2674" width="36.42578125" style="507" customWidth="1"/>
    <col min="2675" max="2696" width="2.5703125" style="507" customWidth="1"/>
    <col min="2697" max="2698" width="2.7109375" style="507" customWidth="1"/>
    <col min="2699" max="2708" width="0" style="507" hidden="1" customWidth="1"/>
    <col min="2709" max="2709" width="12.42578125" style="507" customWidth="1"/>
    <col min="2710" max="2710" width="22.140625" style="507" customWidth="1"/>
    <col min="2711" max="2712" width="19.85546875" style="507" customWidth="1"/>
    <col min="2713" max="2713" width="16.28515625" style="507" customWidth="1"/>
    <col min="2714" max="2714" width="18.85546875" style="507" customWidth="1"/>
    <col min="2715" max="2715" width="15.5703125" style="507" customWidth="1"/>
    <col min="2716" max="2716" width="18.140625" style="507" customWidth="1"/>
    <col min="2717" max="2717" width="17.85546875" style="507" customWidth="1"/>
    <col min="2718" max="2718" width="17" style="507" customWidth="1"/>
    <col min="2719" max="2719" width="16.42578125" style="507" customWidth="1"/>
    <col min="2720" max="2720" width="21.5703125" style="507" customWidth="1"/>
    <col min="2721" max="2721" width="13.7109375" style="507" customWidth="1"/>
    <col min="2722" max="2722" width="3.140625" style="507" customWidth="1"/>
    <col min="2723" max="2723" width="12.140625" style="507" customWidth="1"/>
    <col min="2724" max="2725" width="5" style="507" customWidth="1"/>
    <col min="2726" max="2726" width="27.42578125" style="507" customWidth="1"/>
    <col min="2727" max="2727" width="10.5703125" style="507" customWidth="1"/>
    <col min="2728" max="2728" width="5" style="507" customWidth="1"/>
    <col min="2729" max="2729" width="17.85546875" style="507" customWidth="1"/>
    <col min="2730" max="2730" width="18.7109375" style="507" customWidth="1"/>
    <col min="2731" max="2731" width="5" style="507" customWidth="1"/>
    <col min="2732" max="2732" width="7.5703125" style="507" customWidth="1"/>
    <col min="2733" max="2926" width="5" style="507"/>
    <col min="2927" max="2927" width="3.140625" style="507" customWidth="1"/>
    <col min="2928" max="2928" width="20.42578125" style="507" customWidth="1"/>
    <col min="2929" max="2929" width="4.7109375" style="507" customWidth="1"/>
    <col min="2930" max="2930" width="36.42578125" style="507" customWidth="1"/>
    <col min="2931" max="2952" width="2.5703125" style="507" customWidth="1"/>
    <col min="2953" max="2954" width="2.7109375" style="507" customWidth="1"/>
    <col min="2955" max="2964" width="0" style="507" hidden="1" customWidth="1"/>
    <col min="2965" max="2965" width="12.42578125" style="507" customWidth="1"/>
    <col min="2966" max="2966" width="22.140625" style="507" customWidth="1"/>
    <col min="2967" max="2968" width="19.85546875" style="507" customWidth="1"/>
    <col min="2969" max="2969" width="16.28515625" style="507" customWidth="1"/>
    <col min="2970" max="2970" width="18.85546875" style="507" customWidth="1"/>
    <col min="2971" max="2971" width="15.5703125" style="507" customWidth="1"/>
    <col min="2972" max="2972" width="18.140625" style="507" customWidth="1"/>
    <col min="2973" max="2973" width="17.85546875" style="507" customWidth="1"/>
    <col min="2974" max="2974" width="17" style="507" customWidth="1"/>
    <col min="2975" max="2975" width="16.42578125" style="507" customWidth="1"/>
    <col min="2976" max="2976" width="21.5703125" style="507" customWidth="1"/>
    <col min="2977" max="2977" width="13.7109375" style="507" customWidth="1"/>
    <col min="2978" max="2978" width="3.140625" style="507" customWidth="1"/>
    <col min="2979" max="2979" width="12.140625" style="507" customWidth="1"/>
    <col min="2980" max="2981" width="5" style="507" customWidth="1"/>
    <col min="2982" max="2982" width="27.42578125" style="507" customWidth="1"/>
    <col min="2983" max="2983" width="10.5703125" style="507" customWidth="1"/>
    <col min="2984" max="2984" width="5" style="507" customWidth="1"/>
    <col min="2985" max="2985" width="17.85546875" style="507" customWidth="1"/>
    <col min="2986" max="2986" width="18.7109375" style="507" customWidth="1"/>
    <col min="2987" max="2987" width="5" style="507" customWidth="1"/>
    <col min="2988" max="2988" width="7.5703125" style="507" customWidth="1"/>
    <col min="2989" max="3182" width="5" style="507"/>
    <col min="3183" max="3183" width="3.140625" style="507" customWidth="1"/>
    <col min="3184" max="3184" width="20.42578125" style="507" customWidth="1"/>
    <col min="3185" max="3185" width="4.7109375" style="507" customWidth="1"/>
    <col min="3186" max="3186" width="36.42578125" style="507" customWidth="1"/>
    <col min="3187" max="3208" width="2.5703125" style="507" customWidth="1"/>
    <col min="3209" max="3210" width="2.7109375" style="507" customWidth="1"/>
    <col min="3211" max="3220" width="0" style="507" hidden="1" customWidth="1"/>
    <col min="3221" max="3221" width="12.42578125" style="507" customWidth="1"/>
    <col min="3222" max="3222" width="22.140625" style="507" customWidth="1"/>
    <col min="3223" max="3224" width="19.85546875" style="507" customWidth="1"/>
    <col min="3225" max="3225" width="16.28515625" style="507" customWidth="1"/>
    <col min="3226" max="3226" width="18.85546875" style="507" customWidth="1"/>
    <col min="3227" max="3227" width="15.5703125" style="507" customWidth="1"/>
    <col min="3228" max="3228" width="18.140625" style="507" customWidth="1"/>
    <col min="3229" max="3229" width="17.85546875" style="507" customWidth="1"/>
    <col min="3230" max="3230" width="17" style="507" customWidth="1"/>
    <col min="3231" max="3231" width="16.42578125" style="507" customWidth="1"/>
    <col min="3232" max="3232" width="21.5703125" style="507" customWidth="1"/>
    <col min="3233" max="3233" width="13.7109375" style="507" customWidth="1"/>
    <col min="3234" max="3234" width="3.140625" style="507" customWidth="1"/>
    <col min="3235" max="3235" width="12.140625" style="507" customWidth="1"/>
    <col min="3236" max="3237" width="5" style="507" customWidth="1"/>
    <col min="3238" max="3238" width="27.42578125" style="507" customWidth="1"/>
    <col min="3239" max="3239" width="10.5703125" style="507" customWidth="1"/>
    <col min="3240" max="3240" width="5" style="507" customWidth="1"/>
    <col min="3241" max="3241" width="17.85546875" style="507" customWidth="1"/>
    <col min="3242" max="3242" width="18.7109375" style="507" customWidth="1"/>
    <col min="3243" max="3243" width="5" style="507" customWidth="1"/>
    <col min="3244" max="3244" width="7.5703125" style="507" customWidth="1"/>
    <col min="3245" max="3438" width="5" style="507"/>
    <col min="3439" max="3439" width="3.140625" style="507" customWidth="1"/>
    <col min="3440" max="3440" width="20.42578125" style="507" customWidth="1"/>
    <col min="3441" max="3441" width="4.7109375" style="507" customWidth="1"/>
    <col min="3442" max="3442" width="36.42578125" style="507" customWidth="1"/>
    <col min="3443" max="3464" width="2.5703125" style="507" customWidth="1"/>
    <col min="3465" max="3466" width="2.7109375" style="507" customWidth="1"/>
    <col min="3467" max="3476" width="0" style="507" hidden="1" customWidth="1"/>
    <col min="3477" max="3477" width="12.42578125" style="507" customWidth="1"/>
    <col min="3478" max="3478" width="22.140625" style="507" customWidth="1"/>
    <col min="3479" max="3480" width="19.85546875" style="507" customWidth="1"/>
    <col min="3481" max="3481" width="16.28515625" style="507" customWidth="1"/>
    <col min="3482" max="3482" width="18.85546875" style="507" customWidth="1"/>
    <col min="3483" max="3483" width="15.5703125" style="507" customWidth="1"/>
    <col min="3484" max="3484" width="18.140625" style="507" customWidth="1"/>
    <col min="3485" max="3485" width="17.85546875" style="507" customWidth="1"/>
    <col min="3486" max="3486" width="17" style="507" customWidth="1"/>
    <col min="3487" max="3487" width="16.42578125" style="507" customWidth="1"/>
    <col min="3488" max="3488" width="21.5703125" style="507" customWidth="1"/>
    <col min="3489" max="3489" width="13.7109375" style="507" customWidth="1"/>
    <col min="3490" max="3490" width="3.140625" style="507" customWidth="1"/>
    <col min="3491" max="3491" width="12.140625" style="507" customWidth="1"/>
    <col min="3492" max="3493" width="5" style="507" customWidth="1"/>
    <col min="3494" max="3494" width="27.42578125" style="507" customWidth="1"/>
    <col min="3495" max="3495" width="10.5703125" style="507" customWidth="1"/>
    <col min="3496" max="3496" width="5" style="507" customWidth="1"/>
    <col min="3497" max="3497" width="17.85546875" style="507" customWidth="1"/>
    <col min="3498" max="3498" width="18.7109375" style="507" customWidth="1"/>
    <col min="3499" max="3499" width="5" style="507" customWidth="1"/>
    <col min="3500" max="3500" width="7.5703125" style="507" customWidth="1"/>
    <col min="3501" max="3694" width="5" style="507"/>
    <col min="3695" max="3695" width="3.140625" style="507" customWidth="1"/>
    <col min="3696" max="3696" width="20.42578125" style="507" customWidth="1"/>
    <col min="3697" max="3697" width="4.7109375" style="507" customWidth="1"/>
    <col min="3698" max="3698" width="36.42578125" style="507" customWidth="1"/>
    <col min="3699" max="3720" width="2.5703125" style="507" customWidth="1"/>
    <col min="3721" max="3722" width="2.7109375" style="507" customWidth="1"/>
    <col min="3723" max="3732" width="0" style="507" hidden="1" customWidth="1"/>
    <col min="3733" max="3733" width="12.42578125" style="507" customWidth="1"/>
    <col min="3734" max="3734" width="22.140625" style="507" customWidth="1"/>
    <col min="3735" max="3736" width="19.85546875" style="507" customWidth="1"/>
    <col min="3737" max="3737" width="16.28515625" style="507" customWidth="1"/>
    <col min="3738" max="3738" width="18.85546875" style="507" customWidth="1"/>
    <col min="3739" max="3739" width="15.5703125" style="507" customWidth="1"/>
    <col min="3740" max="3740" width="18.140625" style="507" customWidth="1"/>
    <col min="3741" max="3741" width="17.85546875" style="507" customWidth="1"/>
    <col min="3742" max="3742" width="17" style="507" customWidth="1"/>
    <col min="3743" max="3743" width="16.42578125" style="507" customWidth="1"/>
    <col min="3744" max="3744" width="21.5703125" style="507" customWidth="1"/>
    <col min="3745" max="3745" width="13.7109375" style="507" customWidth="1"/>
    <col min="3746" max="3746" width="3.140625" style="507" customWidth="1"/>
    <col min="3747" max="3747" width="12.140625" style="507" customWidth="1"/>
    <col min="3748" max="3749" width="5" style="507" customWidth="1"/>
    <col min="3750" max="3750" width="27.42578125" style="507" customWidth="1"/>
    <col min="3751" max="3751" width="10.5703125" style="507" customWidth="1"/>
    <col min="3752" max="3752" width="5" style="507" customWidth="1"/>
    <col min="3753" max="3753" width="17.85546875" style="507" customWidth="1"/>
    <col min="3754" max="3754" width="18.7109375" style="507" customWidth="1"/>
    <col min="3755" max="3755" width="5" style="507" customWidth="1"/>
    <col min="3756" max="3756" width="7.5703125" style="507" customWidth="1"/>
    <col min="3757" max="3950" width="5" style="507"/>
    <col min="3951" max="3951" width="3.140625" style="507" customWidth="1"/>
    <col min="3952" max="3952" width="20.42578125" style="507" customWidth="1"/>
    <col min="3953" max="3953" width="4.7109375" style="507" customWidth="1"/>
    <col min="3954" max="3954" width="36.42578125" style="507" customWidth="1"/>
    <col min="3955" max="3976" width="2.5703125" style="507" customWidth="1"/>
    <col min="3977" max="3978" width="2.7109375" style="507" customWidth="1"/>
    <col min="3979" max="3988" width="0" style="507" hidden="1" customWidth="1"/>
    <col min="3989" max="3989" width="12.42578125" style="507" customWidth="1"/>
    <col min="3990" max="3990" width="22.140625" style="507" customWidth="1"/>
    <col min="3991" max="3992" width="19.85546875" style="507" customWidth="1"/>
    <col min="3993" max="3993" width="16.28515625" style="507" customWidth="1"/>
    <col min="3994" max="3994" width="18.85546875" style="507" customWidth="1"/>
    <col min="3995" max="3995" width="15.5703125" style="507" customWidth="1"/>
    <col min="3996" max="3996" width="18.140625" style="507" customWidth="1"/>
    <col min="3997" max="3997" width="17.85546875" style="507" customWidth="1"/>
    <col min="3998" max="3998" width="17" style="507" customWidth="1"/>
    <col min="3999" max="3999" width="16.42578125" style="507" customWidth="1"/>
    <col min="4000" max="4000" width="21.5703125" style="507" customWidth="1"/>
    <col min="4001" max="4001" width="13.7109375" style="507" customWidth="1"/>
    <col min="4002" max="4002" width="3.140625" style="507" customWidth="1"/>
    <col min="4003" max="4003" width="12.140625" style="507" customWidth="1"/>
    <col min="4004" max="4005" width="5" style="507" customWidth="1"/>
    <col min="4006" max="4006" width="27.42578125" style="507" customWidth="1"/>
    <col min="4007" max="4007" width="10.5703125" style="507" customWidth="1"/>
    <col min="4008" max="4008" width="5" style="507" customWidth="1"/>
    <col min="4009" max="4009" width="17.85546875" style="507" customWidth="1"/>
    <col min="4010" max="4010" width="18.7109375" style="507" customWidth="1"/>
    <col min="4011" max="4011" width="5" style="507" customWidth="1"/>
    <col min="4012" max="4012" width="7.5703125" style="507" customWidth="1"/>
    <col min="4013" max="4206" width="5" style="507"/>
    <col min="4207" max="4207" width="3.140625" style="507" customWidth="1"/>
    <col min="4208" max="4208" width="20.42578125" style="507" customWidth="1"/>
    <col min="4209" max="4209" width="4.7109375" style="507" customWidth="1"/>
    <col min="4210" max="4210" width="36.42578125" style="507" customWidth="1"/>
    <col min="4211" max="4232" width="2.5703125" style="507" customWidth="1"/>
    <col min="4233" max="4234" width="2.7109375" style="507" customWidth="1"/>
    <col min="4235" max="4244" width="0" style="507" hidden="1" customWidth="1"/>
    <col min="4245" max="4245" width="12.42578125" style="507" customWidth="1"/>
    <col min="4246" max="4246" width="22.140625" style="507" customWidth="1"/>
    <col min="4247" max="4248" width="19.85546875" style="507" customWidth="1"/>
    <col min="4249" max="4249" width="16.28515625" style="507" customWidth="1"/>
    <col min="4250" max="4250" width="18.85546875" style="507" customWidth="1"/>
    <col min="4251" max="4251" width="15.5703125" style="507" customWidth="1"/>
    <col min="4252" max="4252" width="18.140625" style="507" customWidth="1"/>
    <col min="4253" max="4253" width="17.85546875" style="507" customWidth="1"/>
    <col min="4254" max="4254" width="17" style="507" customWidth="1"/>
    <col min="4255" max="4255" width="16.42578125" style="507" customWidth="1"/>
    <col min="4256" max="4256" width="21.5703125" style="507" customWidth="1"/>
    <col min="4257" max="4257" width="13.7109375" style="507" customWidth="1"/>
    <col min="4258" max="4258" width="3.140625" style="507" customWidth="1"/>
    <col min="4259" max="4259" width="12.140625" style="507" customWidth="1"/>
    <col min="4260" max="4261" width="5" style="507" customWidth="1"/>
    <col min="4262" max="4262" width="27.42578125" style="507" customWidth="1"/>
    <col min="4263" max="4263" width="10.5703125" style="507" customWidth="1"/>
    <col min="4264" max="4264" width="5" style="507" customWidth="1"/>
    <col min="4265" max="4265" width="17.85546875" style="507" customWidth="1"/>
    <col min="4266" max="4266" width="18.7109375" style="507" customWidth="1"/>
    <col min="4267" max="4267" width="5" style="507" customWidth="1"/>
    <col min="4268" max="4268" width="7.5703125" style="507" customWidth="1"/>
    <col min="4269" max="4462" width="5" style="507"/>
    <col min="4463" max="4463" width="3.140625" style="507" customWidth="1"/>
    <col min="4464" max="4464" width="20.42578125" style="507" customWidth="1"/>
    <col min="4465" max="4465" width="4.7109375" style="507" customWidth="1"/>
    <col min="4466" max="4466" width="36.42578125" style="507" customWidth="1"/>
    <col min="4467" max="4488" width="2.5703125" style="507" customWidth="1"/>
    <col min="4489" max="4490" width="2.7109375" style="507" customWidth="1"/>
    <col min="4491" max="4500" width="0" style="507" hidden="1" customWidth="1"/>
    <col min="4501" max="4501" width="12.42578125" style="507" customWidth="1"/>
    <col min="4502" max="4502" width="22.140625" style="507" customWidth="1"/>
    <col min="4503" max="4504" width="19.85546875" style="507" customWidth="1"/>
    <col min="4505" max="4505" width="16.28515625" style="507" customWidth="1"/>
    <col min="4506" max="4506" width="18.85546875" style="507" customWidth="1"/>
    <col min="4507" max="4507" width="15.5703125" style="507" customWidth="1"/>
    <col min="4508" max="4508" width="18.140625" style="507" customWidth="1"/>
    <col min="4509" max="4509" width="17.85546875" style="507" customWidth="1"/>
    <col min="4510" max="4510" width="17" style="507" customWidth="1"/>
    <col min="4511" max="4511" width="16.42578125" style="507" customWidth="1"/>
    <col min="4512" max="4512" width="21.5703125" style="507" customWidth="1"/>
    <col min="4513" max="4513" width="13.7109375" style="507" customWidth="1"/>
    <col min="4514" max="4514" width="3.140625" style="507" customWidth="1"/>
    <col min="4515" max="4515" width="12.140625" style="507" customWidth="1"/>
    <col min="4516" max="4517" width="5" style="507" customWidth="1"/>
    <col min="4518" max="4518" width="27.42578125" style="507" customWidth="1"/>
    <col min="4519" max="4519" width="10.5703125" style="507" customWidth="1"/>
    <col min="4520" max="4520" width="5" style="507" customWidth="1"/>
    <col min="4521" max="4521" width="17.85546875" style="507" customWidth="1"/>
    <col min="4522" max="4522" width="18.7109375" style="507" customWidth="1"/>
    <col min="4523" max="4523" width="5" style="507" customWidth="1"/>
    <col min="4524" max="4524" width="7.5703125" style="507" customWidth="1"/>
    <col min="4525" max="4718" width="5" style="507"/>
    <col min="4719" max="4719" width="3.140625" style="507" customWidth="1"/>
    <col min="4720" max="4720" width="20.42578125" style="507" customWidth="1"/>
    <col min="4721" max="4721" width="4.7109375" style="507" customWidth="1"/>
    <col min="4722" max="4722" width="36.42578125" style="507" customWidth="1"/>
    <col min="4723" max="4744" width="2.5703125" style="507" customWidth="1"/>
    <col min="4745" max="4746" width="2.7109375" style="507" customWidth="1"/>
    <col min="4747" max="4756" width="0" style="507" hidden="1" customWidth="1"/>
    <col min="4757" max="4757" width="12.42578125" style="507" customWidth="1"/>
    <col min="4758" max="4758" width="22.140625" style="507" customWidth="1"/>
    <col min="4759" max="4760" width="19.85546875" style="507" customWidth="1"/>
    <col min="4761" max="4761" width="16.28515625" style="507" customWidth="1"/>
    <col min="4762" max="4762" width="18.85546875" style="507" customWidth="1"/>
    <col min="4763" max="4763" width="15.5703125" style="507" customWidth="1"/>
    <col min="4764" max="4764" width="18.140625" style="507" customWidth="1"/>
    <col min="4765" max="4765" width="17.85546875" style="507" customWidth="1"/>
    <col min="4766" max="4766" width="17" style="507" customWidth="1"/>
    <col min="4767" max="4767" width="16.42578125" style="507" customWidth="1"/>
    <col min="4768" max="4768" width="21.5703125" style="507" customWidth="1"/>
    <col min="4769" max="4769" width="13.7109375" style="507" customWidth="1"/>
    <col min="4770" max="4770" width="3.140625" style="507" customWidth="1"/>
    <col min="4771" max="4771" width="12.140625" style="507" customWidth="1"/>
    <col min="4772" max="4773" width="5" style="507" customWidth="1"/>
    <col min="4774" max="4774" width="27.42578125" style="507" customWidth="1"/>
    <col min="4775" max="4775" width="10.5703125" style="507" customWidth="1"/>
    <col min="4776" max="4776" width="5" style="507" customWidth="1"/>
    <col min="4777" max="4777" width="17.85546875" style="507" customWidth="1"/>
    <col min="4778" max="4778" width="18.7109375" style="507" customWidth="1"/>
    <col min="4779" max="4779" width="5" style="507" customWidth="1"/>
    <col min="4780" max="4780" width="7.5703125" style="507" customWidth="1"/>
    <col min="4781" max="4974" width="5" style="507"/>
    <col min="4975" max="4975" width="3.140625" style="507" customWidth="1"/>
    <col min="4976" max="4976" width="20.42578125" style="507" customWidth="1"/>
    <col min="4977" max="4977" width="4.7109375" style="507" customWidth="1"/>
    <col min="4978" max="4978" width="36.42578125" style="507" customWidth="1"/>
    <col min="4979" max="5000" width="2.5703125" style="507" customWidth="1"/>
    <col min="5001" max="5002" width="2.7109375" style="507" customWidth="1"/>
    <col min="5003" max="5012" width="0" style="507" hidden="1" customWidth="1"/>
    <col min="5013" max="5013" width="12.42578125" style="507" customWidth="1"/>
    <col min="5014" max="5014" width="22.140625" style="507" customWidth="1"/>
    <col min="5015" max="5016" width="19.85546875" style="507" customWidth="1"/>
    <col min="5017" max="5017" width="16.28515625" style="507" customWidth="1"/>
    <col min="5018" max="5018" width="18.85546875" style="507" customWidth="1"/>
    <col min="5019" max="5019" width="15.5703125" style="507" customWidth="1"/>
    <col min="5020" max="5020" width="18.140625" style="507" customWidth="1"/>
    <col min="5021" max="5021" width="17.85546875" style="507" customWidth="1"/>
    <col min="5022" max="5022" width="17" style="507" customWidth="1"/>
    <col min="5023" max="5023" width="16.42578125" style="507" customWidth="1"/>
    <col min="5024" max="5024" width="21.5703125" style="507" customWidth="1"/>
    <col min="5025" max="5025" width="13.7109375" style="507" customWidth="1"/>
    <col min="5026" max="5026" width="3.140625" style="507" customWidth="1"/>
    <col min="5027" max="5027" width="12.140625" style="507" customWidth="1"/>
    <col min="5028" max="5029" width="5" style="507" customWidth="1"/>
    <col min="5030" max="5030" width="27.42578125" style="507" customWidth="1"/>
    <col min="5031" max="5031" width="10.5703125" style="507" customWidth="1"/>
    <col min="5032" max="5032" width="5" style="507" customWidth="1"/>
    <col min="5033" max="5033" width="17.85546875" style="507" customWidth="1"/>
    <col min="5034" max="5034" width="18.7109375" style="507" customWidth="1"/>
    <col min="5035" max="5035" width="5" style="507" customWidth="1"/>
    <col min="5036" max="5036" width="7.5703125" style="507" customWidth="1"/>
    <col min="5037" max="5230" width="5" style="507"/>
    <col min="5231" max="5231" width="3.140625" style="507" customWidth="1"/>
    <col min="5232" max="5232" width="20.42578125" style="507" customWidth="1"/>
    <col min="5233" max="5233" width="4.7109375" style="507" customWidth="1"/>
    <col min="5234" max="5234" width="36.42578125" style="507" customWidth="1"/>
    <col min="5235" max="5256" width="2.5703125" style="507" customWidth="1"/>
    <col min="5257" max="5258" width="2.7109375" style="507" customWidth="1"/>
    <col min="5259" max="5268" width="0" style="507" hidden="1" customWidth="1"/>
    <col min="5269" max="5269" width="12.42578125" style="507" customWidth="1"/>
    <col min="5270" max="5270" width="22.140625" style="507" customWidth="1"/>
    <col min="5271" max="5272" width="19.85546875" style="507" customWidth="1"/>
    <col min="5273" max="5273" width="16.28515625" style="507" customWidth="1"/>
    <col min="5274" max="5274" width="18.85546875" style="507" customWidth="1"/>
    <col min="5275" max="5275" width="15.5703125" style="507" customWidth="1"/>
    <col min="5276" max="5276" width="18.140625" style="507" customWidth="1"/>
    <col min="5277" max="5277" width="17.85546875" style="507" customWidth="1"/>
    <col min="5278" max="5278" width="17" style="507" customWidth="1"/>
    <col min="5279" max="5279" width="16.42578125" style="507" customWidth="1"/>
    <col min="5280" max="5280" width="21.5703125" style="507" customWidth="1"/>
    <col min="5281" max="5281" width="13.7109375" style="507" customWidth="1"/>
    <col min="5282" max="5282" width="3.140625" style="507" customWidth="1"/>
    <col min="5283" max="5283" width="12.140625" style="507" customWidth="1"/>
    <col min="5284" max="5285" width="5" style="507" customWidth="1"/>
    <col min="5286" max="5286" width="27.42578125" style="507" customWidth="1"/>
    <col min="5287" max="5287" width="10.5703125" style="507" customWidth="1"/>
    <col min="5288" max="5288" width="5" style="507" customWidth="1"/>
    <col min="5289" max="5289" width="17.85546875" style="507" customWidth="1"/>
    <col min="5290" max="5290" width="18.7109375" style="507" customWidth="1"/>
    <col min="5291" max="5291" width="5" style="507" customWidth="1"/>
    <col min="5292" max="5292" width="7.5703125" style="507" customWidth="1"/>
    <col min="5293" max="5486" width="5" style="507"/>
    <col min="5487" max="5487" width="3.140625" style="507" customWidth="1"/>
    <col min="5488" max="5488" width="20.42578125" style="507" customWidth="1"/>
    <col min="5489" max="5489" width="4.7109375" style="507" customWidth="1"/>
    <col min="5490" max="5490" width="36.42578125" style="507" customWidth="1"/>
    <col min="5491" max="5512" width="2.5703125" style="507" customWidth="1"/>
    <col min="5513" max="5514" width="2.7109375" style="507" customWidth="1"/>
    <col min="5515" max="5524" width="0" style="507" hidden="1" customWidth="1"/>
    <col min="5525" max="5525" width="12.42578125" style="507" customWidth="1"/>
    <col min="5526" max="5526" width="22.140625" style="507" customWidth="1"/>
    <col min="5527" max="5528" width="19.85546875" style="507" customWidth="1"/>
    <col min="5529" max="5529" width="16.28515625" style="507" customWidth="1"/>
    <col min="5530" max="5530" width="18.85546875" style="507" customWidth="1"/>
    <col min="5531" max="5531" width="15.5703125" style="507" customWidth="1"/>
    <col min="5532" max="5532" width="18.140625" style="507" customWidth="1"/>
    <col min="5533" max="5533" width="17.85546875" style="507" customWidth="1"/>
    <col min="5534" max="5534" width="17" style="507" customWidth="1"/>
    <col min="5535" max="5535" width="16.42578125" style="507" customWidth="1"/>
    <col min="5536" max="5536" width="21.5703125" style="507" customWidth="1"/>
    <col min="5537" max="5537" width="13.7109375" style="507" customWidth="1"/>
    <col min="5538" max="5538" width="3.140625" style="507" customWidth="1"/>
    <col min="5539" max="5539" width="12.140625" style="507" customWidth="1"/>
    <col min="5540" max="5541" width="5" style="507" customWidth="1"/>
    <col min="5542" max="5542" width="27.42578125" style="507" customWidth="1"/>
    <col min="5543" max="5543" width="10.5703125" style="507" customWidth="1"/>
    <col min="5544" max="5544" width="5" style="507" customWidth="1"/>
    <col min="5545" max="5545" width="17.85546875" style="507" customWidth="1"/>
    <col min="5546" max="5546" width="18.7109375" style="507" customWidth="1"/>
    <col min="5547" max="5547" width="5" style="507" customWidth="1"/>
    <col min="5548" max="5548" width="7.5703125" style="507" customWidth="1"/>
    <col min="5549" max="5742" width="5" style="507"/>
    <col min="5743" max="5743" width="3.140625" style="507" customWidth="1"/>
    <col min="5744" max="5744" width="20.42578125" style="507" customWidth="1"/>
    <col min="5745" max="5745" width="4.7109375" style="507" customWidth="1"/>
    <col min="5746" max="5746" width="36.42578125" style="507" customWidth="1"/>
    <col min="5747" max="5768" width="2.5703125" style="507" customWidth="1"/>
    <col min="5769" max="5770" width="2.7109375" style="507" customWidth="1"/>
    <col min="5771" max="5780" width="0" style="507" hidden="1" customWidth="1"/>
    <col min="5781" max="5781" width="12.42578125" style="507" customWidth="1"/>
    <col min="5782" max="5782" width="22.140625" style="507" customWidth="1"/>
    <col min="5783" max="5784" width="19.85546875" style="507" customWidth="1"/>
    <col min="5785" max="5785" width="16.28515625" style="507" customWidth="1"/>
    <col min="5786" max="5786" width="18.85546875" style="507" customWidth="1"/>
    <col min="5787" max="5787" width="15.5703125" style="507" customWidth="1"/>
    <col min="5788" max="5788" width="18.140625" style="507" customWidth="1"/>
    <col min="5789" max="5789" width="17.85546875" style="507" customWidth="1"/>
    <col min="5790" max="5790" width="17" style="507" customWidth="1"/>
    <col min="5791" max="5791" width="16.42578125" style="507" customWidth="1"/>
    <col min="5792" max="5792" width="21.5703125" style="507" customWidth="1"/>
    <col min="5793" max="5793" width="13.7109375" style="507" customWidth="1"/>
    <col min="5794" max="5794" width="3.140625" style="507" customWidth="1"/>
    <col min="5795" max="5795" width="12.140625" style="507" customWidth="1"/>
    <col min="5796" max="5797" width="5" style="507" customWidth="1"/>
    <col min="5798" max="5798" width="27.42578125" style="507" customWidth="1"/>
    <col min="5799" max="5799" width="10.5703125" style="507" customWidth="1"/>
    <col min="5800" max="5800" width="5" style="507" customWidth="1"/>
    <col min="5801" max="5801" width="17.85546875" style="507" customWidth="1"/>
    <col min="5802" max="5802" width="18.7109375" style="507" customWidth="1"/>
    <col min="5803" max="5803" width="5" style="507" customWidth="1"/>
    <col min="5804" max="5804" width="7.5703125" style="507" customWidth="1"/>
    <col min="5805" max="5998" width="5" style="507"/>
    <col min="5999" max="5999" width="3.140625" style="507" customWidth="1"/>
    <col min="6000" max="6000" width="20.42578125" style="507" customWidth="1"/>
    <col min="6001" max="6001" width="4.7109375" style="507" customWidth="1"/>
    <col min="6002" max="6002" width="36.42578125" style="507" customWidth="1"/>
    <col min="6003" max="6024" width="2.5703125" style="507" customWidth="1"/>
    <col min="6025" max="6026" width="2.7109375" style="507" customWidth="1"/>
    <col min="6027" max="6036" width="0" style="507" hidden="1" customWidth="1"/>
    <col min="6037" max="6037" width="12.42578125" style="507" customWidth="1"/>
    <col min="6038" max="6038" width="22.140625" style="507" customWidth="1"/>
    <col min="6039" max="6040" width="19.85546875" style="507" customWidth="1"/>
    <col min="6041" max="6041" width="16.28515625" style="507" customWidth="1"/>
    <col min="6042" max="6042" width="18.85546875" style="507" customWidth="1"/>
    <col min="6043" max="6043" width="15.5703125" style="507" customWidth="1"/>
    <col min="6044" max="6044" width="18.140625" style="507" customWidth="1"/>
    <col min="6045" max="6045" width="17.85546875" style="507" customWidth="1"/>
    <col min="6046" max="6046" width="17" style="507" customWidth="1"/>
    <col min="6047" max="6047" width="16.42578125" style="507" customWidth="1"/>
    <col min="6048" max="6048" width="21.5703125" style="507" customWidth="1"/>
    <col min="6049" max="6049" width="13.7109375" style="507" customWidth="1"/>
    <col min="6050" max="6050" width="3.140625" style="507" customWidth="1"/>
    <col min="6051" max="6051" width="12.140625" style="507" customWidth="1"/>
    <col min="6052" max="6053" width="5" style="507" customWidth="1"/>
    <col min="6054" max="6054" width="27.42578125" style="507" customWidth="1"/>
    <col min="6055" max="6055" width="10.5703125" style="507" customWidth="1"/>
    <col min="6056" max="6056" width="5" style="507" customWidth="1"/>
    <col min="6057" max="6057" width="17.85546875" style="507" customWidth="1"/>
    <col min="6058" max="6058" width="18.7109375" style="507" customWidth="1"/>
    <col min="6059" max="6059" width="5" style="507" customWidth="1"/>
    <col min="6060" max="6060" width="7.5703125" style="507" customWidth="1"/>
    <col min="6061" max="6254" width="5" style="507"/>
    <col min="6255" max="6255" width="3.140625" style="507" customWidth="1"/>
    <col min="6256" max="6256" width="20.42578125" style="507" customWidth="1"/>
    <col min="6257" max="6257" width="4.7109375" style="507" customWidth="1"/>
    <col min="6258" max="6258" width="36.42578125" style="507" customWidth="1"/>
    <col min="6259" max="6280" width="2.5703125" style="507" customWidth="1"/>
    <col min="6281" max="6282" width="2.7109375" style="507" customWidth="1"/>
    <col min="6283" max="6292" width="0" style="507" hidden="1" customWidth="1"/>
    <col min="6293" max="6293" width="12.42578125" style="507" customWidth="1"/>
    <col min="6294" max="6294" width="22.140625" style="507" customWidth="1"/>
    <col min="6295" max="6296" width="19.85546875" style="507" customWidth="1"/>
    <col min="6297" max="6297" width="16.28515625" style="507" customWidth="1"/>
    <col min="6298" max="6298" width="18.85546875" style="507" customWidth="1"/>
    <col min="6299" max="6299" width="15.5703125" style="507" customWidth="1"/>
    <col min="6300" max="6300" width="18.140625" style="507" customWidth="1"/>
    <col min="6301" max="6301" width="17.85546875" style="507" customWidth="1"/>
    <col min="6302" max="6302" width="17" style="507" customWidth="1"/>
    <col min="6303" max="6303" width="16.42578125" style="507" customWidth="1"/>
    <col min="6304" max="6304" width="21.5703125" style="507" customWidth="1"/>
    <col min="6305" max="6305" width="13.7109375" style="507" customWidth="1"/>
    <col min="6306" max="6306" width="3.140625" style="507" customWidth="1"/>
    <col min="6307" max="6307" width="12.140625" style="507" customWidth="1"/>
    <col min="6308" max="6309" width="5" style="507" customWidth="1"/>
    <col min="6310" max="6310" width="27.42578125" style="507" customWidth="1"/>
    <col min="6311" max="6311" width="10.5703125" style="507" customWidth="1"/>
    <col min="6312" max="6312" width="5" style="507" customWidth="1"/>
    <col min="6313" max="6313" width="17.85546875" style="507" customWidth="1"/>
    <col min="6314" max="6314" width="18.7109375" style="507" customWidth="1"/>
    <col min="6315" max="6315" width="5" style="507" customWidth="1"/>
    <col min="6316" max="6316" width="7.5703125" style="507" customWidth="1"/>
    <col min="6317" max="6510" width="5" style="507"/>
    <col min="6511" max="6511" width="3.140625" style="507" customWidth="1"/>
    <col min="6512" max="6512" width="20.42578125" style="507" customWidth="1"/>
    <col min="6513" max="6513" width="4.7109375" style="507" customWidth="1"/>
    <col min="6514" max="6514" width="36.42578125" style="507" customWidth="1"/>
    <col min="6515" max="6536" width="2.5703125" style="507" customWidth="1"/>
    <col min="6537" max="6538" width="2.7109375" style="507" customWidth="1"/>
    <col min="6539" max="6548" width="0" style="507" hidden="1" customWidth="1"/>
    <col min="6549" max="6549" width="12.42578125" style="507" customWidth="1"/>
    <col min="6550" max="6550" width="22.140625" style="507" customWidth="1"/>
    <col min="6551" max="6552" width="19.85546875" style="507" customWidth="1"/>
    <col min="6553" max="6553" width="16.28515625" style="507" customWidth="1"/>
    <col min="6554" max="6554" width="18.85546875" style="507" customWidth="1"/>
    <col min="6555" max="6555" width="15.5703125" style="507" customWidth="1"/>
    <col min="6556" max="6556" width="18.140625" style="507" customWidth="1"/>
    <col min="6557" max="6557" width="17.85546875" style="507" customWidth="1"/>
    <col min="6558" max="6558" width="17" style="507" customWidth="1"/>
    <col min="6559" max="6559" width="16.42578125" style="507" customWidth="1"/>
    <col min="6560" max="6560" width="21.5703125" style="507" customWidth="1"/>
    <col min="6561" max="6561" width="13.7109375" style="507" customWidth="1"/>
    <col min="6562" max="6562" width="3.140625" style="507" customWidth="1"/>
    <col min="6563" max="6563" width="12.140625" style="507" customWidth="1"/>
    <col min="6564" max="6565" width="5" style="507" customWidth="1"/>
    <col min="6566" max="6566" width="27.42578125" style="507" customWidth="1"/>
    <col min="6567" max="6567" width="10.5703125" style="507" customWidth="1"/>
    <col min="6568" max="6568" width="5" style="507" customWidth="1"/>
    <col min="6569" max="6569" width="17.85546875" style="507" customWidth="1"/>
    <col min="6570" max="6570" width="18.7109375" style="507" customWidth="1"/>
    <col min="6571" max="6571" width="5" style="507" customWidth="1"/>
    <col min="6572" max="6572" width="7.5703125" style="507" customWidth="1"/>
    <col min="6573" max="6766" width="5" style="507"/>
    <col min="6767" max="6767" width="3.140625" style="507" customWidth="1"/>
    <col min="6768" max="6768" width="20.42578125" style="507" customWidth="1"/>
    <col min="6769" max="6769" width="4.7109375" style="507" customWidth="1"/>
    <col min="6770" max="6770" width="36.42578125" style="507" customWidth="1"/>
    <col min="6771" max="6792" width="2.5703125" style="507" customWidth="1"/>
    <col min="6793" max="6794" width="2.7109375" style="507" customWidth="1"/>
    <col min="6795" max="6804" width="0" style="507" hidden="1" customWidth="1"/>
    <col min="6805" max="6805" width="12.42578125" style="507" customWidth="1"/>
    <col min="6806" max="6806" width="22.140625" style="507" customWidth="1"/>
    <col min="6807" max="6808" width="19.85546875" style="507" customWidth="1"/>
    <col min="6809" max="6809" width="16.28515625" style="507" customWidth="1"/>
    <col min="6810" max="6810" width="18.85546875" style="507" customWidth="1"/>
    <col min="6811" max="6811" width="15.5703125" style="507" customWidth="1"/>
    <col min="6812" max="6812" width="18.140625" style="507" customWidth="1"/>
    <col min="6813" max="6813" width="17.85546875" style="507" customWidth="1"/>
    <col min="6814" max="6814" width="17" style="507" customWidth="1"/>
    <col min="6815" max="6815" width="16.42578125" style="507" customWidth="1"/>
    <col min="6816" max="6816" width="21.5703125" style="507" customWidth="1"/>
    <col min="6817" max="6817" width="13.7109375" style="507" customWidth="1"/>
    <col min="6818" max="6818" width="3.140625" style="507" customWidth="1"/>
    <col min="6819" max="6819" width="12.140625" style="507" customWidth="1"/>
    <col min="6820" max="6821" width="5" style="507" customWidth="1"/>
    <col min="6822" max="6822" width="27.42578125" style="507" customWidth="1"/>
    <col min="6823" max="6823" width="10.5703125" style="507" customWidth="1"/>
    <col min="6824" max="6824" width="5" style="507" customWidth="1"/>
    <col min="6825" max="6825" width="17.85546875" style="507" customWidth="1"/>
    <col min="6826" max="6826" width="18.7109375" style="507" customWidth="1"/>
    <col min="6827" max="6827" width="5" style="507" customWidth="1"/>
    <col min="6828" max="6828" width="7.5703125" style="507" customWidth="1"/>
    <col min="6829" max="7022" width="5" style="507"/>
    <col min="7023" max="7023" width="3.140625" style="507" customWidth="1"/>
    <col min="7024" max="7024" width="20.42578125" style="507" customWidth="1"/>
    <col min="7025" max="7025" width="4.7109375" style="507" customWidth="1"/>
    <col min="7026" max="7026" width="36.42578125" style="507" customWidth="1"/>
    <col min="7027" max="7048" width="2.5703125" style="507" customWidth="1"/>
    <col min="7049" max="7050" width="2.7109375" style="507" customWidth="1"/>
    <col min="7051" max="7060" width="0" style="507" hidden="1" customWidth="1"/>
    <col min="7061" max="7061" width="12.42578125" style="507" customWidth="1"/>
    <col min="7062" max="7062" width="22.140625" style="507" customWidth="1"/>
    <col min="7063" max="7064" width="19.85546875" style="507" customWidth="1"/>
    <col min="7065" max="7065" width="16.28515625" style="507" customWidth="1"/>
    <col min="7066" max="7066" width="18.85546875" style="507" customWidth="1"/>
    <col min="7067" max="7067" width="15.5703125" style="507" customWidth="1"/>
    <col min="7068" max="7068" width="18.140625" style="507" customWidth="1"/>
    <col min="7069" max="7069" width="17.85546875" style="507" customWidth="1"/>
    <col min="7070" max="7070" width="17" style="507" customWidth="1"/>
    <col min="7071" max="7071" width="16.42578125" style="507" customWidth="1"/>
    <col min="7072" max="7072" width="21.5703125" style="507" customWidth="1"/>
    <col min="7073" max="7073" width="13.7109375" style="507" customWidth="1"/>
    <col min="7074" max="7074" width="3.140625" style="507" customWidth="1"/>
    <col min="7075" max="7075" width="12.140625" style="507" customWidth="1"/>
    <col min="7076" max="7077" width="5" style="507" customWidth="1"/>
    <col min="7078" max="7078" width="27.42578125" style="507" customWidth="1"/>
    <col min="7079" max="7079" width="10.5703125" style="507" customWidth="1"/>
    <col min="7080" max="7080" width="5" style="507" customWidth="1"/>
    <col min="7081" max="7081" width="17.85546875" style="507" customWidth="1"/>
    <col min="7082" max="7082" width="18.7109375" style="507" customWidth="1"/>
    <col min="7083" max="7083" width="5" style="507" customWidth="1"/>
    <col min="7084" max="7084" width="7.5703125" style="507" customWidth="1"/>
    <col min="7085" max="7278" width="5" style="507"/>
    <col min="7279" max="7279" width="3.140625" style="507" customWidth="1"/>
    <col min="7280" max="7280" width="20.42578125" style="507" customWidth="1"/>
    <col min="7281" max="7281" width="4.7109375" style="507" customWidth="1"/>
    <col min="7282" max="7282" width="36.42578125" style="507" customWidth="1"/>
    <col min="7283" max="7304" width="2.5703125" style="507" customWidth="1"/>
    <col min="7305" max="7306" width="2.7109375" style="507" customWidth="1"/>
    <col min="7307" max="7316" width="0" style="507" hidden="1" customWidth="1"/>
    <col min="7317" max="7317" width="12.42578125" style="507" customWidth="1"/>
    <col min="7318" max="7318" width="22.140625" style="507" customWidth="1"/>
    <col min="7319" max="7320" width="19.85546875" style="507" customWidth="1"/>
    <col min="7321" max="7321" width="16.28515625" style="507" customWidth="1"/>
    <col min="7322" max="7322" width="18.85546875" style="507" customWidth="1"/>
    <col min="7323" max="7323" width="15.5703125" style="507" customWidth="1"/>
    <col min="7324" max="7324" width="18.140625" style="507" customWidth="1"/>
    <col min="7325" max="7325" width="17.85546875" style="507" customWidth="1"/>
    <col min="7326" max="7326" width="17" style="507" customWidth="1"/>
    <col min="7327" max="7327" width="16.42578125" style="507" customWidth="1"/>
    <col min="7328" max="7328" width="21.5703125" style="507" customWidth="1"/>
    <col min="7329" max="7329" width="13.7109375" style="507" customWidth="1"/>
    <col min="7330" max="7330" width="3.140625" style="507" customWidth="1"/>
    <col min="7331" max="7331" width="12.140625" style="507" customWidth="1"/>
    <col min="7332" max="7333" width="5" style="507" customWidth="1"/>
    <col min="7334" max="7334" width="27.42578125" style="507" customWidth="1"/>
    <col min="7335" max="7335" width="10.5703125" style="507" customWidth="1"/>
    <col min="7336" max="7336" width="5" style="507" customWidth="1"/>
    <col min="7337" max="7337" width="17.85546875" style="507" customWidth="1"/>
    <col min="7338" max="7338" width="18.7109375" style="507" customWidth="1"/>
    <col min="7339" max="7339" width="5" style="507" customWidth="1"/>
    <col min="7340" max="7340" width="7.5703125" style="507" customWidth="1"/>
    <col min="7341" max="7534" width="5" style="507"/>
    <col min="7535" max="7535" width="3.140625" style="507" customWidth="1"/>
    <col min="7536" max="7536" width="20.42578125" style="507" customWidth="1"/>
    <col min="7537" max="7537" width="4.7109375" style="507" customWidth="1"/>
    <col min="7538" max="7538" width="36.42578125" style="507" customWidth="1"/>
    <col min="7539" max="7560" width="2.5703125" style="507" customWidth="1"/>
    <col min="7561" max="7562" width="2.7109375" style="507" customWidth="1"/>
    <col min="7563" max="7572" width="0" style="507" hidden="1" customWidth="1"/>
    <col min="7573" max="7573" width="12.42578125" style="507" customWidth="1"/>
    <col min="7574" max="7574" width="22.140625" style="507" customWidth="1"/>
    <col min="7575" max="7576" width="19.85546875" style="507" customWidth="1"/>
    <col min="7577" max="7577" width="16.28515625" style="507" customWidth="1"/>
    <col min="7578" max="7578" width="18.85546875" style="507" customWidth="1"/>
    <col min="7579" max="7579" width="15.5703125" style="507" customWidth="1"/>
    <col min="7580" max="7580" width="18.140625" style="507" customWidth="1"/>
    <col min="7581" max="7581" width="17.85546875" style="507" customWidth="1"/>
    <col min="7582" max="7582" width="17" style="507" customWidth="1"/>
    <col min="7583" max="7583" width="16.42578125" style="507" customWidth="1"/>
    <col min="7584" max="7584" width="21.5703125" style="507" customWidth="1"/>
    <col min="7585" max="7585" width="13.7109375" style="507" customWidth="1"/>
    <col min="7586" max="7586" width="3.140625" style="507" customWidth="1"/>
    <col min="7587" max="7587" width="12.140625" style="507" customWidth="1"/>
    <col min="7588" max="7589" width="5" style="507" customWidth="1"/>
    <col min="7590" max="7590" width="27.42578125" style="507" customWidth="1"/>
    <col min="7591" max="7591" width="10.5703125" style="507" customWidth="1"/>
    <col min="7592" max="7592" width="5" style="507" customWidth="1"/>
    <col min="7593" max="7593" width="17.85546875" style="507" customWidth="1"/>
    <col min="7594" max="7594" width="18.7109375" style="507" customWidth="1"/>
    <col min="7595" max="7595" width="5" style="507" customWidth="1"/>
    <col min="7596" max="7596" width="7.5703125" style="507" customWidth="1"/>
    <col min="7597" max="7790" width="5" style="507"/>
    <col min="7791" max="7791" width="3.140625" style="507" customWidth="1"/>
    <col min="7792" max="7792" width="20.42578125" style="507" customWidth="1"/>
    <col min="7793" max="7793" width="4.7109375" style="507" customWidth="1"/>
    <col min="7794" max="7794" width="36.42578125" style="507" customWidth="1"/>
    <col min="7795" max="7816" width="2.5703125" style="507" customWidth="1"/>
    <col min="7817" max="7818" width="2.7109375" style="507" customWidth="1"/>
    <col min="7819" max="7828" width="0" style="507" hidden="1" customWidth="1"/>
    <col min="7829" max="7829" width="12.42578125" style="507" customWidth="1"/>
    <col min="7830" max="7830" width="22.140625" style="507" customWidth="1"/>
    <col min="7831" max="7832" width="19.85546875" style="507" customWidth="1"/>
    <col min="7833" max="7833" width="16.28515625" style="507" customWidth="1"/>
    <col min="7834" max="7834" width="18.85546875" style="507" customWidth="1"/>
    <col min="7835" max="7835" width="15.5703125" style="507" customWidth="1"/>
    <col min="7836" max="7836" width="18.140625" style="507" customWidth="1"/>
    <col min="7837" max="7837" width="17.85546875" style="507" customWidth="1"/>
    <col min="7838" max="7838" width="17" style="507" customWidth="1"/>
    <col min="7839" max="7839" width="16.42578125" style="507" customWidth="1"/>
    <col min="7840" max="7840" width="21.5703125" style="507" customWidth="1"/>
    <col min="7841" max="7841" width="13.7109375" style="507" customWidth="1"/>
    <col min="7842" max="7842" width="3.140625" style="507" customWidth="1"/>
    <col min="7843" max="7843" width="12.140625" style="507" customWidth="1"/>
    <col min="7844" max="7845" width="5" style="507" customWidth="1"/>
    <col min="7846" max="7846" width="27.42578125" style="507" customWidth="1"/>
    <col min="7847" max="7847" width="10.5703125" style="507" customWidth="1"/>
    <col min="7848" max="7848" width="5" style="507" customWidth="1"/>
    <col min="7849" max="7849" width="17.85546875" style="507" customWidth="1"/>
    <col min="7850" max="7850" width="18.7109375" style="507" customWidth="1"/>
    <col min="7851" max="7851" width="5" style="507" customWidth="1"/>
    <col min="7852" max="7852" width="7.5703125" style="507" customWidth="1"/>
    <col min="7853" max="8046" width="5" style="507"/>
    <col min="8047" max="8047" width="3.140625" style="507" customWidth="1"/>
    <col min="8048" max="8048" width="20.42578125" style="507" customWidth="1"/>
    <col min="8049" max="8049" width="4.7109375" style="507" customWidth="1"/>
    <col min="8050" max="8050" width="36.42578125" style="507" customWidth="1"/>
    <col min="8051" max="8072" width="2.5703125" style="507" customWidth="1"/>
    <col min="8073" max="8074" width="2.7109375" style="507" customWidth="1"/>
    <col min="8075" max="8084" width="0" style="507" hidden="1" customWidth="1"/>
    <col min="8085" max="8085" width="12.42578125" style="507" customWidth="1"/>
    <col min="8086" max="8086" width="22.140625" style="507" customWidth="1"/>
    <col min="8087" max="8088" width="19.85546875" style="507" customWidth="1"/>
    <col min="8089" max="8089" width="16.28515625" style="507" customWidth="1"/>
    <col min="8090" max="8090" width="18.85546875" style="507" customWidth="1"/>
    <col min="8091" max="8091" width="15.5703125" style="507" customWidth="1"/>
    <col min="8092" max="8092" width="18.140625" style="507" customWidth="1"/>
    <col min="8093" max="8093" width="17.85546875" style="507" customWidth="1"/>
    <col min="8094" max="8094" width="17" style="507" customWidth="1"/>
    <col min="8095" max="8095" width="16.42578125" style="507" customWidth="1"/>
    <col min="8096" max="8096" width="21.5703125" style="507" customWidth="1"/>
    <col min="8097" max="8097" width="13.7109375" style="507" customWidth="1"/>
    <col min="8098" max="8098" width="3.140625" style="507" customWidth="1"/>
    <col min="8099" max="8099" width="12.140625" style="507" customWidth="1"/>
    <col min="8100" max="8101" width="5" style="507" customWidth="1"/>
    <col min="8102" max="8102" width="27.42578125" style="507" customWidth="1"/>
    <col min="8103" max="8103" width="10.5703125" style="507" customWidth="1"/>
    <col min="8104" max="8104" width="5" style="507" customWidth="1"/>
    <col min="8105" max="8105" width="17.85546875" style="507" customWidth="1"/>
    <col min="8106" max="8106" width="18.7109375" style="507" customWidth="1"/>
    <col min="8107" max="8107" width="5" style="507" customWidth="1"/>
    <col min="8108" max="8108" width="7.5703125" style="507" customWidth="1"/>
    <col min="8109" max="8302" width="5" style="507"/>
    <col min="8303" max="8303" width="3.140625" style="507" customWidth="1"/>
    <col min="8304" max="8304" width="20.42578125" style="507" customWidth="1"/>
    <col min="8305" max="8305" width="4.7109375" style="507" customWidth="1"/>
    <col min="8306" max="8306" width="36.42578125" style="507" customWidth="1"/>
    <col min="8307" max="8328" width="2.5703125" style="507" customWidth="1"/>
    <col min="8329" max="8330" width="2.7109375" style="507" customWidth="1"/>
    <col min="8331" max="8340" width="0" style="507" hidden="1" customWidth="1"/>
    <col min="8341" max="8341" width="12.42578125" style="507" customWidth="1"/>
    <col min="8342" max="8342" width="22.140625" style="507" customWidth="1"/>
    <col min="8343" max="8344" width="19.85546875" style="507" customWidth="1"/>
    <col min="8345" max="8345" width="16.28515625" style="507" customWidth="1"/>
    <col min="8346" max="8346" width="18.85546875" style="507" customWidth="1"/>
    <col min="8347" max="8347" width="15.5703125" style="507" customWidth="1"/>
    <col min="8348" max="8348" width="18.140625" style="507" customWidth="1"/>
    <col min="8349" max="8349" width="17.85546875" style="507" customWidth="1"/>
    <col min="8350" max="8350" width="17" style="507" customWidth="1"/>
    <col min="8351" max="8351" width="16.42578125" style="507" customWidth="1"/>
    <col min="8352" max="8352" width="21.5703125" style="507" customWidth="1"/>
    <col min="8353" max="8353" width="13.7109375" style="507" customWidth="1"/>
    <col min="8354" max="8354" width="3.140625" style="507" customWidth="1"/>
    <col min="8355" max="8355" width="12.140625" style="507" customWidth="1"/>
    <col min="8356" max="8357" width="5" style="507" customWidth="1"/>
    <col min="8358" max="8358" width="27.42578125" style="507" customWidth="1"/>
    <col min="8359" max="8359" width="10.5703125" style="507" customWidth="1"/>
    <col min="8360" max="8360" width="5" style="507" customWidth="1"/>
    <col min="8361" max="8361" width="17.85546875" style="507" customWidth="1"/>
    <col min="8362" max="8362" width="18.7109375" style="507" customWidth="1"/>
    <col min="8363" max="8363" width="5" style="507" customWidth="1"/>
    <col min="8364" max="8364" width="7.5703125" style="507" customWidth="1"/>
    <col min="8365" max="8558" width="5" style="507"/>
    <col min="8559" max="8559" width="3.140625" style="507" customWidth="1"/>
    <col min="8560" max="8560" width="20.42578125" style="507" customWidth="1"/>
    <col min="8561" max="8561" width="4.7109375" style="507" customWidth="1"/>
    <col min="8562" max="8562" width="36.42578125" style="507" customWidth="1"/>
    <col min="8563" max="8584" width="2.5703125" style="507" customWidth="1"/>
    <col min="8585" max="8586" width="2.7109375" style="507" customWidth="1"/>
    <col min="8587" max="8596" width="0" style="507" hidden="1" customWidth="1"/>
    <col min="8597" max="8597" width="12.42578125" style="507" customWidth="1"/>
    <col min="8598" max="8598" width="22.140625" style="507" customWidth="1"/>
    <col min="8599" max="8600" width="19.85546875" style="507" customWidth="1"/>
    <col min="8601" max="8601" width="16.28515625" style="507" customWidth="1"/>
    <col min="8602" max="8602" width="18.85546875" style="507" customWidth="1"/>
    <col min="8603" max="8603" width="15.5703125" style="507" customWidth="1"/>
    <col min="8604" max="8604" width="18.140625" style="507" customWidth="1"/>
    <col min="8605" max="8605" width="17.85546875" style="507" customWidth="1"/>
    <col min="8606" max="8606" width="17" style="507" customWidth="1"/>
    <col min="8607" max="8607" width="16.42578125" style="507" customWidth="1"/>
    <col min="8608" max="8608" width="21.5703125" style="507" customWidth="1"/>
    <col min="8609" max="8609" width="13.7109375" style="507" customWidth="1"/>
    <col min="8610" max="8610" width="3.140625" style="507" customWidth="1"/>
    <col min="8611" max="8611" width="12.140625" style="507" customWidth="1"/>
    <col min="8612" max="8613" width="5" style="507" customWidth="1"/>
    <col min="8614" max="8614" width="27.42578125" style="507" customWidth="1"/>
    <col min="8615" max="8615" width="10.5703125" style="507" customWidth="1"/>
    <col min="8616" max="8616" width="5" style="507" customWidth="1"/>
    <col min="8617" max="8617" width="17.85546875" style="507" customWidth="1"/>
    <col min="8618" max="8618" width="18.7109375" style="507" customWidth="1"/>
    <col min="8619" max="8619" width="5" style="507" customWidth="1"/>
    <col min="8620" max="8620" width="7.5703125" style="507" customWidth="1"/>
    <col min="8621" max="8814" width="5" style="507"/>
    <col min="8815" max="8815" width="3.140625" style="507" customWidth="1"/>
    <col min="8816" max="8816" width="20.42578125" style="507" customWidth="1"/>
    <col min="8817" max="8817" width="4.7109375" style="507" customWidth="1"/>
    <col min="8818" max="8818" width="36.42578125" style="507" customWidth="1"/>
    <col min="8819" max="8840" width="2.5703125" style="507" customWidth="1"/>
    <col min="8841" max="8842" width="2.7109375" style="507" customWidth="1"/>
    <col min="8843" max="8852" width="0" style="507" hidden="1" customWidth="1"/>
    <col min="8853" max="8853" width="12.42578125" style="507" customWidth="1"/>
    <col min="8854" max="8854" width="22.140625" style="507" customWidth="1"/>
    <col min="8855" max="8856" width="19.85546875" style="507" customWidth="1"/>
    <col min="8857" max="8857" width="16.28515625" style="507" customWidth="1"/>
    <col min="8858" max="8858" width="18.85546875" style="507" customWidth="1"/>
    <col min="8859" max="8859" width="15.5703125" style="507" customWidth="1"/>
    <col min="8860" max="8860" width="18.140625" style="507" customWidth="1"/>
    <col min="8861" max="8861" width="17.85546875" style="507" customWidth="1"/>
    <col min="8862" max="8862" width="17" style="507" customWidth="1"/>
    <col min="8863" max="8863" width="16.42578125" style="507" customWidth="1"/>
    <col min="8864" max="8864" width="21.5703125" style="507" customWidth="1"/>
    <col min="8865" max="8865" width="13.7109375" style="507" customWidth="1"/>
    <col min="8866" max="8866" width="3.140625" style="507" customWidth="1"/>
    <col min="8867" max="8867" width="12.140625" style="507" customWidth="1"/>
    <col min="8868" max="8869" width="5" style="507" customWidth="1"/>
    <col min="8870" max="8870" width="27.42578125" style="507" customWidth="1"/>
    <col min="8871" max="8871" width="10.5703125" style="507" customWidth="1"/>
    <col min="8872" max="8872" width="5" style="507" customWidth="1"/>
    <col min="8873" max="8873" width="17.85546875" style="507" customWidth="1"/>
    <col min="8874" max="8874" width="18.7109375" style="507" customWidth="1"/>
    <col min="8875" max="8875" width="5" style="507" customWidth="1"/>
    <col min="8876" max="8876" width="7.5703125" style="507" customWidth="1"/>
    <col min="8877" max="9070" width="5" style="507"/>
    <col min="9071" max="9071" width="3.140625" style="507" customWidth="1"/>
    <col min="9072" max="9072" width="20.42578125" style="507" customWidth="1"/>
    <col min="9073" max="9073" width="4.7109375" style="507" customWidth="1"/>
    <col min="9074" max="9074" width="36.42578125" style="507" customWidth="1"/>
    <col min="9075" max="9096" width="2.5703125" style="507" customWidth="1"/>
    <col min="9097" max="9098" width="2.7109375" style="507" customWidth="1"/>
    <col min="9099" max="9108" width="0" style="507" hidden="1" customWidth="1"/>
    <col min="9109" max="9109" width="12.42578125" style="507" customWidth="1"/>
    <col min="9110" max="9110" width="22.140625" style="507" customWidth="1"/>
    <col min="9111" max="9112" width="19.85546875" style="507" customWidth="1"/>
    <col min="9113" max="9113" width="16.28515625" style="507" customWidth="1"/>
    <col min="9114" max="9114" width="18.85546875" style="507" customWidth="1"/>
    <col min="9115" max="9115" width="15.5703125" style="507" customWidth="1"/>
    <col min="9116" max="9116" width="18.140625" style="507" customWidth="1"/>
    <col min="9117" max="9117" width="17.85546875" style="507" customWidth="1"/>
    <col min="9118" max="9118" width="17" style="507" customWidth="1"/>
    <col min="9119" max="9119" width="16.42578125" style="507" customWidth="1"/>
    <col min="9120" max="9120" width="21.5703125" style="507" customWidth="1"/>
    <col min="9121" max="9121" width="13.7109375" style="507" customWidth="1"/>
    <col min="9122" max="9122" width="3.140625" style="507" customWidth="1"/>
    <col min="9123" max="9123" width="12.140625" style="507" customWidth="1"/>
    <col min="9124" max="9125" width="5" style="507" customWidth="1"/>
    <col min="9126" max="9126" width="27.42578125" style="507" customWidth="1"/>
    <col min="9127" max="9127" width="10.5703125" style="507" customWidth="1"/>
    <col min="9128" max="9128" width="5" style="507" customWidth="1"/>
    <col min="9129" max="9129" width="17.85546875" style="507" customWidth="1"/>
    <col min="9130" max="9130" width="18.7109375" style="507" customWidth="1"/>
    <col min="9131" max="9131" width="5" style="507" customWidth="1"/>
    <col min="9132" max="9132" width="7.5703125" style="507" customWidth="1"/>
    <col min="9133" max="9326" width="5" style="507"/>
    <col min="9327" max="9327" width="3.140625" style="507" customWidth="1"/>
    <col min="9328" max="9328" width="20.42578125" style="507" customWidth="1"/>
    <col min="9329" max="9329" width="4.7109375" style="507" customWidth="1"/>
    <col min="9330" max="9330" width="36.42578125" style="507" customWidth="1"/>
    <col min="9331" max="9352" width="2.5703125" style="507" customWidth="1"/>
    <col min="9353" max="9354" width="2.7109375" style="507" customWidth="1"/>
    <col min="9355" max="9364" width="0" style="507" hidden="1" customWidth="1"/>
    <col min="9365" max="9365" width="12.42578125" style="507" customWidth="1"/>
    <col min="9366" max="9366" width="22.140625" style="507" customWidth="1"/>
    <col min="9367" max="9368" width="19.85546875" style="507" customWidth="1"/>
    <col min="9369" max="9369" width="16.28515625" style="507" customWidth="1"/>
    <col min="9370" max="9370" width="18.85546875" style="507" customWidth="1"/>
    <col min="9371" max="9371" width="15.5703125" style="507" customWidth="1"/>
    <col min="9372" max="9372" width="18.140625" style="507" customWidth="1"/>
    <col min="9373" max="9373" width="17.85546875" style="507" customWidth="1"/>
    <col min="9374" max="9374" width="17" style="507" customWidth="1"/>
    <col min="9375" max="9375" width="16.42578125" style="507" customWidth="1"/>
    <col min="9376" max="9376" width="21.5703125" style="507" customWidth="1"/>
    <col min="9377" max="9377" width="13.7109375" style="507" customWidth="1"/>
    <col min="9378" max="9378" width="3.140625" style="507" customWidth="1"/>
    <col min="9379" max="9379" width="12.140625" style="507" customWidth="1"/>
    <col min="9380" max="9381" width="5" style="507" customWidth="1"/>
    <col min="9382" max="9382" width="27.42578125" style="507" customWidth="1"/>
    <col min="9383" max="9383" width="10.5703125" style="507" customWidth="1"/>
    <col min="9384" max="9384" width="5" style="507" customWidth="1"/>
    <col min="9385" max="9385" width="17.85546875" style="507" customWidth="1"/>
    <col min="9386" max="9386" width="18.7109375" style="507" customWidth="1"/>
    <col min="9387" max="9387" width="5" style="507" customWidth="1"/>
    <col min="9388" max="9388" width="7.5703125" style="507" customWidth="1"/>
    <col min="9389" max="9582" width="5" style="507"/>
    <col min="9583" max="9583" width="3.140625" style="507" customWidth="1"/>
    <col min="9584" max="9584" width="20.42578125" style="507" customWidth="1"/>
    <col min="9585" max="9585" width="4.7109375" style="507" customWidth="1"/>
    <col min="9586" max="9586" width="36.42578125" style="507" customWidth="1"/>
    <col min="9587" max="9608" width="2.5703125" style="507" customWidth="1"/>
    <col min="9609" max="9610" width="2.7109375" style="507" customWidth="1"/>
    <col min="9611" max="9620" width="0" style="507" hidden="1" customWidth="1"/>
    <col min="9621" max="9621" width="12.42578125" style="507" customWidth="1"/>
    <col min="9622" max="9622" width="22.140625" style="507" customWidth="1"/>
    <col min="9623" max="9624" width="19.85546875" style="507" customWidth="1"/>
    <col min="9625" max="9625" width="16.28515625" style="507" customWidth="1"/>
    <col min="9626" max="9626" width="18.85546875" style="507" customWidth="1"/>
    <col min="9627" max="9627" width="15.5703125" style="507" customWidth="1"/>
    <col min="9628" max="9628" width="18.140625" style="507" customWidth="1"/>
    <col min="9629" max="9629" width="17.85546875" style="507" customWidth="1"/>
    <col min="9630" max="9630" width="17" style="507" customWidth="1"/>
    <col min="9631" max="9631" width="16.42578125" style="507" customWidth="1"/>
    <col min="9632" max="9632" width="21.5703125" style="507" customWidth="1"/>
    <col min="9633" max="9633" width="13.7109375" style="507" customWidth="1"/>
    <col min="9634" max="9634" width="3.140625" style="507" customWidth="1"/>
    <col min="9635" max="9635" width="12.140625" style="507" customWidth="1"/>
    <col min="9636" max="9637" width="5" style="507" customWidth="1"/>
    <col min="9638" max="9638" width="27.42578125" style="507" customWidth="1"/>
    <col min="9639" max="9639" width="10.5703125" style="507" customWidth="1"/>
    <col min="9640" max="9640" width="5" style="507" customWidth="1"/>
    <col min="9641" max="9641" width="17.85546875" style="507" customWidth="1"/>
    <col min="9642" max="9642" width="18.7109375" style="507" customWidth="1"/>
    <col min="9643" max="9643" width="5" style="507" customWidth="1"/>
    <col min="9644" max="9644" width="7.5703125" style="507" customWidth="1"/>
    <col min="9645" max="9838" width="5" style="507"/>
    <col min="9839" max="9839" width="3.140625" style="507" customWidth="1"/>
    <col min="9840" max="9840" width="20.42578125" style="507" customWidth="1"/>
    <col min="9841" max="9841" width="4.7109375" style="507" customWidth="1"/>
    <col min="9842" max="9842" width="36.42578125" style="507" customWidth="1"/>
    <col min="9843" max="9864" width="2.5703125" style="507" customWidth="1"/>
    <col min="9865" max="9866" width="2.7109375" style="507" customWidth="1"/>
    <col min="9867" max="9876" width="0" style="507" hidden="1" customWidth="1"/>
    <col min="9877" max="9877" width="12.42578125" style="507" customWidth="1"/>
    <col min="9878" max="9878" width="22.140625" style="507" customWidth="1"/>
    <col min="9879" max="9880" width="19.85546875" style="507" customWidth="1"/>
    <col min="9881" max="9881" width="16.28515625" style="507" customWidth="1"/>
    <col min="9882" max="9882" width="18.85546875" style="507" customWidth="1"/>
    <col min="9883" max="9883" width="15.5703125" style="507" customWidth="1"/>
    <col min="9884" max="9884" width="18.140625" style="507" customWidth="1"/>
    <col min="9885" max="9885" width="17.85546875" style="507" customWidth="1"/>
    <col min="9886" max="9886" width="17" style="507" customWidth="1"/>
    <col min="9887" max="9887" width="16.42578125" style="507" customWidth="1"/>
    <col min="9888" max="9888" width="21.5703125" style="507" customWidth="1"/>
    <col min="9889" max="9889" width="13.7109375" style="507" customWidth="1"/>
    <col min="9890" max="9890" width="3.140625" style="507" customWidth="1"/>
    <col min="9891" max="9891" width="12.140625" style="507" customWidth="1"/>
    <col min="9892" max="9893" width="5" style="507" customWidth="1"/>
    <col min="9894" max="9894" width="27.42578125" style="507" customWidth="1"/>
    <col min="9895" max="9895" width="10.5703125" style="507" customWidth="1"/>
    <col min="9896" max="9896" width="5" style="507" customWidth="1"/>
    <col min="9897" max="9897" width="17.85546875" style="507" customWidth="1"/>
    <col min="9898" max="9898" width="18.7109375" style="507" customWidth="1"/>
    <col min="9899" max="9899" width="5" style="507" customWidth="1"/>
    <col min="9900" max="9900" width="7.5703125" style="507" customWidth="1"/>
    <col min="9901" max="10094" width="5" style="507"/>
    <col min="10095" max="10095" width="3.140625" style="507" customWidth="1"/>
    <col min="10096" max="10096" width="20.42578125" style="507" customWidth="1"/>
    <col min="10097" max="10097" width="4.7109375" style="507" customWidth="1"/>
    <col min="10098" max="10098" width="36.42578125" style="507" customWidth="1"/>
    <col min="10099" max="10120" width="2.5703125" style="507" customWidth="1"/>
    <col min="10121" max="10122" width="2.7109375" style="507" customWidth="1"/>
    <col min="10123" max="10132" width="0" style="507" hidden="1" customWidth="1"/>
    <col min="10133" max="10133" width="12.42578125" style="507" customWidth="1"/>
    <col min="10134" max="10134" width="22.140625" style="507" customWidth="1"/>
    <col min="10135" max="10136" width="19.85546875" style="507" customWidth="1"/>
    <col min="10137" max="10137" width="16.28515625" style="507" customWidth="1"/>
    <col min="10138" max="10138" width="18.85546875" style="507" customWidth="1"/>
    <col min="10139" max="10139" width="15.5703125" style="507" customWidth="1"/>
    <col min="10140" max="10140" width="18.140625" style="507" customWidth="1"/>
    <col min="10141" max="10141" width="17.85546875" style="507" customWidth="1"/>
    <col min="10142" max="10142" width="17" style="507" customWidth="1"/>
    <col min="10143" max="10143" width="16.42578125" style="507" customWidth="1"/>
    <col min="10144" max="10144" width="21.5703125" style="507" customWidth="1"/>
    <col min="10145" max="10145" width="13.7109375" style="507" customWidth="1"/>
    <col min="10146" max="10146" width="3.140625" style="507" customWidth="1"/>
    <col min="10147" max="10147" width="12.140625" style="507" customWidth="1"/>
    <col min="10148" max="10149" width="5" style="507" customWidth="1"/>
    <col min="10150" max="10150" width="27.42578125" style="507" customWidth="1"/>
    <col min="10151" max="10151" width="10.5703125" style="507" customWidth="1"/>
    <col min="10152" max="10152" width="5" style="507" customWidth="1"/>
    <col min="10153" max="10153" width="17.85546875" style="507" customWidth="1"/>
    <col min="10154" max="10154" width="18.7109375" style="507" customWidth="1"/>
    <col min="10155" max="10155" width="5" style="507" customWidth="1"/>
    <col min="10156" max="10156" width="7.5703125" style="507" customWidth="1"/>
    <col min="10157" max="10350" width="5" style="507"/>
    <col min="10351" max="10351" width="3.140625" style="507" customWidth="1"/>
    <col min="10352" max="10352" width="20.42578125" style="507" customWidth="1"/>
    <col min="10353" max="10353" width="4.7109375" style="507" customWidth="1"/>
    <col min="10354" max="10354" width="36.42578125" style="507" customWidth="1"/>
    <col min="10355" max="10376" width="2.5703125" style="507" customWidth="1"/>
    <col min="10377" max="10378" width="2.7109375" style="507" customWidth="1"/>
    <col min="10379" max="10388" width="0" style="507" hidden="1" customWidth="1"/>
    <col min="10389" max="10389" width="12.42578125" style="507" customWidth="1"/>
    <col min="10390" max="10390" width="22.140625" style="507" customWidth="1"/>
    <col min="10391" max="10392" width="19.85546875" style="507" customWidth="1"/>
    <col min="10393" max="10393" width="16.28515625" style="507" customWidth="1"/>
    <col min="10394" max="10394" width="18.85546875" style="507" customWidth="1"/>
    <col min="10395" max="10395" width="15.5703125" style="507" customWidth="1"/>
    <col min="10396" max="10396" width="18.140625" style="507" customWidth="1"/>
    <col min="10397" max="10397" width="17.85546875" style="507" customWidth="1"/>
    <col min="10398" max="10398" width="17" style="507" customWidth="1"/>
    <col min="10399" max="10399" width="16.42578125" style="507" customWidth="1"/>
    <col min="10400" max="10400" width="21.5703125" style="507" customWidth="1"/>
    <col min="10401" max="10401" width="13.7109375" style="507" customWidth="1"/>
    <col min="10402" max="10402" width="3.140625" style="507" customWidth="1"/>
    <col min="10403" max="10403" width="12.140625" style="507" customWidth="1"/>
    <col min="10404" max="10405" width="5" style="507" customWidth="1"/>
    <col min="10406" max="10406" width="27.42578125" style="507" customWidth="1"/>
    <col min="10407" max="10407" width="10.5703125" style="507" customWidth="1"/>
    <col min="10408" max="10408" width="5" style="507" customWidth="1"/>
    <col min="10409" max="10409" width="17.85546875" style="507" customWidth="1"/>
    <col min="10410" max="10410" width="18.7109375" style="507" customWidth="1"/>
    <col min="10411" max="10411" width="5" style="507" customWidth="1"/>
    <col min="10412" max="10412" width="7.5703125" style="507" customWidth="1"/>
    <col min="10413" max="10606" width="5" style="507"/>
    <col min="10607" max="10607" width="3.140625" style="507" customWidth="1"/>
    <col min="10608" max="10608" width="20.42578125" style="507" customWidth="1"/>
    <col min="10609" max="10609" width="4.7109375" style="507" customWidth="1"/>
    <col min="10610" max="10610" width="36.42578125" style="507" customWidth="1"/>
    <col min="10611" max="10632" width="2.5703125" style="507" customWidth="1"/>
    <col min="10633" max="10634" width="2.7109375" style="507" customWidth="1"/>
    <col min="10635" max="10644" width="0" style="507" hidden="1" customWidth="1"/>
    <col min="10645" max="10645" width="12.42578125" style="507" customWidth="1"/>
    <col min="10646" max="10646" width="22.140625" style="507" customWidth="1"/>
    <col min="10647" max="10648" width="19.85546875" style="507" customWidth="1"/>
    <col min="10649" max="10649" width="16.28515625" style="507" customWidth="1"/>
    <col min="10650" max="10650" width="18.85546875" style="507" customWidth="1"/>
    <col min="10651" max="10651" width="15.5703125" style="507" customWidth="1"/>
    <col min="10652" max="10652" width="18.140625" style="507" customWidth="1"/>
    <col min="10653" max="10653" width="17.85546875" style="507" customWidth="1"/>
    <col min="10654" max="10654" width="17" style="507" customWidth="1"/>
    <col min="10655" max="10655" width="16.42578125" style="507" customWidth="1"/>
    <col min="10656" max="10656" width="21.5703125" style="507" customWidth="1"/>
    <col min="10657" max="10657" width="13.7109375" style="507" customWidth="1"/>
    <col min="10658" max="10658" width="3.140625" style="507" customWidth="1"/>
    <col min="10659" max="10659" width="12.140625" style="507" customWidth="1"/>
    <col min="10660" max="10661" width="5" style="507" customWidth="1"/>
    <col min="10662" max="10662" width="27.42578125" style="507" customWidth="1"/>
    <col min="10663" max="10663" width="10.5703125" style="507" customWidth="1"/>
    <col min="10664" max="10664" width="5" style="507" customWidth="1"/>
    <col min="10665" max="10665" width="17.85546875" style="507" customWidth="1"/>
    <col min="10666" max="10666" width="18.7109375" style="507" customWidth="1"/>
    <col min="10667" max="10667" width="5" style="507" customWidth="1"/>
    <col min="10668" max="10668" width="7.5703125" style="507" customWidth="1"/>
    <col min="10669" max="10862" width="5" style="507"/>
    <col min="10863" max="10863" width="3.140625" style="507" customWidth="1"/>
    <col min="10864" max="10864" width="20.42578125" style="507" customWidth="1"/>
    <col min="10865" max="10865" width="4.7109375" style="507" customWidth="1"/>
    <col min="10866" max="10866" width="36.42578125" style="507" customWidth="1"/>
    <col min="10867" max="10888" width="2.5703125" style="507" customWidth="1"/>
    <col min="10889" max="10890" width="2.7109375" style="507" customWidth="1"/>
    <col min="10891" max="10900" width="0" style="507" hidden="1" customWidth="1"/>
    <col min="10901" max="10901" width="12.42578125" style="507" customWidth="1"/>
    <col min="10902" max="10902" width="22.140625" style="507" customWidth="1"/>
    <col min="10903" max="10904" width="19.85546875" style="507" customWidth="1"/>
    <col min="10905" max="10905" width="16.28515625" style="507" customWidth="1"/>
    <col min="10906" max="10906" width="18.85546875" style="507" customWidth="1"/>
    <col min="10907" max="10907" width="15.5703125" style="507" customWidth="1"/>
    <col min="10908" max="10908" width="18.140625" style="507" customWidth="1"/>
    <col min="10909" max="10909" width="17.85546875" style="507" customWidth="1"/>
    <col min="10910" max="10910" width="17" style="507" customWidth="1"/>
    <col min="10911" max="10911" width="16.42578125" style="507" customWidth="1"/>
    <col min="10912" max="10912" width="21.5703125" style="507" customWidth="1"/>
    <col min="10913" max="10913" width="13.7109375" style="507" customWidth="1"/>
    <col min="10914" max="10914" width="3.140625" style="507" customWidth="1"/>
    <col min="10915" max="10915" width="12.140625" style="507" customWidth="1"/>
    <col min="10916" max="10917" width="5" style="507" customWidth="1"/>
    <col min="10918" max="10918" width="27.42578125" style="507" customWidth="1"/>
    <col min="10919" max="10919" width="10.5703125" style="507" customWidth="1"/>
    <col min="10920" max="10920" width="5" style="507" customWidth="1"/>
    <col min="10921" max="10921" width="17.85546875" style="507" customWidth="1"/>
    <col min="10922" max="10922" width="18.7109375" style="507" customWidth="1"/>
    <col min="10923" max="10923" width="5" style="507" customWidth="1"/>
    <col min="10924" max="10924" width="7.5703125" style="507" customWidth="1"/>
    <col min="10925" max="11118" width="5" style="507"/>
    <col min="11119" max="11119" width="3.140625" style="507" customWidth="1"/>
    <col min="11120" max="11120" width="20.42578125" style="507" customWidth="1"/>
    <col min="11121" max="11121" width="4.7109375" style="507" customWidth="1"/>
    <col min="11122" max="11122" width="36.42578125" style="507" customWidth="1"/>
    <col min="11123" max="11144" width="2.5703125" style="507" customWidth="1"/>
    <col min="11145" max="11146" width="2.7109375" style="507" customWidth="1"/>
    <col min="11147" max="11156" width="0" style="507" hidden="1" customWidth="1"/>
    <col min="11157" max="11157" width="12.42578125" style="507" customWidth="1"/>
    <col min="11158" max="11158" width="22.140625" style="507" customWidth="1"/>
    <col min="11159" max="11160" width="19.85546875" style="507" customWidth="1"/>
    <col min="11161" max="11161" width="16.28515625" style="507" customWidth="1"/>
    <col min="11162" max="11162" width="18.85546875" style="507" customWidth="1"/>
    <col min="11163" max="11163" width="15.5703125" style="507" customWidth="1"/>
    <col min="11164" max="11164" width="18.140625" style="507" customWidth="1"/>
    <col min="11165" max="11165" width="17.85546875" style="507" customWidth="1"/>
    <col min="11166" max="11166" width="17" style="507" customWidth="1"/>
    <col min="11167" max="11167" width="16.42578125" style="507" customWidth="1"/>
    <col min="11168" max="11168" width="21.5703125" style="507" customWidth="1"/>
    <col min="11169" max="11169" width="13.7109375" style="507" customWidth="1"/>
    <col min="11170" max="11170" width="3.140625" style="507" customWidth="1"/>
    <col min="11171" max="11171" width="12.140625" style="507" customWidth="1"/>
    <col min="11172" max="11173" width="5" style="507" customWidth="1"/>
    <col min="11174" max="11174" width="27.42578125" style="507" customWidth="1"/>
    <col min="11175" max="11175" width="10.5703125" style="507" customWidth="1"/>
    <col min="11176" max="11176" width="5" style="507" customWidth="1"/>
    <col min="11177" max="11177" width="17.85546875" style="507" customWidth="1"/>
    <col min="11178" max="11178" width="18.7109375" style="507" customWidth="1"/>
    <col min="11179" max="11179" width="5" style="507" customWidth="1"/>
    <col min="11180" max="11180" width="7.5703125" style="507" customWidth="1"/>
    <col min="11181" max="11374" width="5" style="507"/>
    <col min="11375" max="11375" width="3.140625" style="507" customWidth="1"/>
    <col min="11376" max="11376" width="20.42578125" style="507" customWidth="1"/>
    <col min="11377" max="11377" width="4.7109375" style="507" customWidth="1"/>
    <col min="11378" max="11378" width="36.42578125" style="507" customWidth="1"/>
    <col min="11379" max="11400" width="2.5703125" style="507" customWidth="1"/>
    <col min="11401" max="11402" width="2.7109375" style="507" customWidth="1"/>
    <col min="11403" max="11412" width="0" style="507" hidden="1" customWidth="1"/>
    <col min="11413" max="11413" width="12.42578125" style="507" customWidth="1"/>
    <col min="11414" max="11414" width="22.140625" style="507" customWidth="1"/>
    <col min="11415" max="11416" width="19.85546875" style="507" customWidth="1"/>
    <col min="11417" max="11417" width="16.28515625" style="507" customWidth="1"/>
    <col min="11418" max="11418" width="18.85546875" style="507" customWidth="1"/>
    <col min="11419" max="11419" width="15.5703125" style="507" customWidth="1"/>
    <col min="11420" max="11420" width="18.140625" style="507" customWidth="1"/>
    <col min="11421" max="11421" width="17.85546875" style="507" customWidth="1"/>
    <col min="11422" max="11422" width="17" style="507" customWidth="1"/>
    <col min="11423" max="11423" width="16.42578125" style="507" customWidth="1"/>
    <col min="11424" max="11424" width="21.5703125" style="507" customWidth="1"/>
    <col min="11425" max="11425" width="13.7109375" style="507" customWidth="1"/>
    <col min="11426" max="11426" width="3.140625" style="507" customWidth="1"/>
    <col min="11427" max="11427" width="12.140625" style="507" customWidth="1"/>
    <col min="11428" max="11429" width="5" style="507" customWidth="1"/>
    <col min="11430" max="11430" width="27.42578125" style="507" customWidth="1"/>
    <col min="11431" max="11431" width="10.5703125" style="507" customWidth="1"/>
    <col min="11432" max="11432" width="5" style="507" customWidth="1"/>
    <col min="11433" max="11433" width="17.85546875" style="507" customWidth="1"/>
    <col min="11434" max="11434" width="18.7109375" style="507" customWidth="1"/>
    <col min="11435" max="11435" width="5" style="507" customWidth="1"/>
    <col min="11436" max="11436" width="7.5703125" style="507" customWidth="1"/>
    <col min="11437" max="11630" width="5" style="507"/>
    <col min="11631" max="11631" width="3.140625" style="507" customWidth="1"/>
    <col min="11632" max="11632" width="20.42578125" style="507" customWidth="1"/>
    <col min="11633" max="11633" width="4.7109375" style="507" customWidth="1"/>
    <col min="11634" max="11634" width="36.42578125" style="507" customWidth="1"/>
    <col min="11635" max="11656" width="2.5703125" style="507" customWidth="1"/>
    <col min="11657" max="11658" width="2.7109375" style="507" customWidth="1"/>
    <col min="11659" max="11668" width="0" style="507" hidden="1" customWidth="1"/>
    <col min="11669" max="11669" width="12.42578125" style="507" customWidth="1"/>
    <col min="11670" max="11670" width="22.140625" style="507" customWidth="1"/>
    <col min="11671" max="11672" width="19.85546875" style="507" customWidth="1"/>
    <col min="11673" max="11673" width="16.28515625" style="507" customWidth="1"/>
    <col min="11674" max="11674" width="18.85546875" style="507" customWidth="1"/>
    <col min="11675" max="11675" width="15.5703125" style="507" customWidth="1"/>
    <col min="11676" max="11676" width="18.140625" style="507" customWidth="1"/>
    <col min="11677" max="11677" width="17.85546875" style="507" customWidth="1"/>
    <col min="11678" max="11678" width="17" style="507" customWidth="1"/>
    <col min="11679" max="11679" width="16.42578125" style="507" customWidth="1"/>
    <col min="11680" max="11680" width="21.5703125" style="507" customWidth="1"/>
    <col min="11681" max="11681" width="13.7109375" style="507" customWidth="1"/>
    <col min="11682" max="11682" width="3.140625" style="507" customWidth="1"/>
    <col min="11683" max="11683" width="12.140625" style="507" customWidth="1"/>
    <col min="11684" max="11685" width="5" style="507" customWidth="1"/>
    <col min="11686" max="11686" width="27.42578125" style="507" customWidth="1"/>
    <col min="11687" max="11687" width="10.5703125" style="507" customWidth="1"/>
    <col min="11688" max="11688" width="5" style="507" customWidth="1"/>
    <col min="11689" max="11689" width="17.85546875" style="507" customWidth="1"/>
    <col min="11690" max="11690" width="18.7109375" style="507" customWidth="1"/>
    <col min="11691" max="11691" width="5" style="507" customWidth="1"/>
    <col min="11692" max="11692" width="7.5703125" style="507" customWidth="1"/>
    <col min="11693" max="11886" width="5" style="507"/>
    <col min="11887" max="11887" width="3.140625" style="507" customWidth="1"/>
    <col min="11888" max="11888" width="20.42578125" style="507" customWidth="1"/>
    <col min="11889" max="11889" width="4.7109375" style="507" customWidth="1"/>
    <col min="11890" max="11890" width="36.42578125" style="507" customWidth="1"/>
    <col min="11891" max="11912" width="2.5703125" style="507" customWidth="1"/>
    <col min="11913" max="11914" width="2.7109375" style="507" customWidth="1"/>
    <col min="11915" max="11924" width="0" style="507" hidden="1" customWidth="1"/>
    <col min="11925" max="11925" width="12.42578125" style="507" customWidth="1"/>
    <col min="11926" max="11926" width="22.140625" style="507" customWidth="1"/>
    <col min="11927" max="11928" width="19.85546875" style="507" customWidth="1"/>
    <col min="11929" max="11929" width="16.28515625" style="507" customWidth="1"/>
    <col min="11930" max="11930" width="18.85546875" style="507" customWidth="1"/>
    <col min="11931" max="11931" width="15.5703125" style="507" customWidth="1"/>
    <col min="11932" max="11932" width="18.140625" style="507" customWidth="1"/>
    <col min="11933" max="11933" width="17.85546875" style="507" customWidth="1"/>
    <col min="11934" max="11934" width="17" style="507" customWidth="1"/>
    <col min="11935" max="11935" width="16.42578125" style="507" customWidth="1"/>
    <col min="11936" max="11936" width="21.5703125" style="507" customWidth="1"/>
    <col min="11937" max="11937" width="13.7109375" style="507" customWidth="1"/>
    <col min="11938" max="11938" width="3.140625" style="507" customWidth="1"/>
    <col min="11939" max="11939" width="12.140625" style="507" customWidth="1"/>
    <col min="11940" max="11941" width="5" style="507" customWidth="1"/>
    <col min="11942" max="11942" width="27.42578125" style="507" customWidth="1"/>
    <col min="11943" max="11943" width="10.5703125" style="507" customWidth="1"/>
    <col min="11944" max="11944" width="5" style="507" customWidth="1"/>
    <col min="11945" max="11945" width="17.85546875" style="507" customWidth="1"/>
    <col min="11946" max="11946" width="18.7109375" style="507" customWidth="1"/>
    <col min="11947" max="11947" width="5" style="507" customWidth="1"/>
    <col min="11948" max="11948" width="7.5703125" style="507" customWidth="1"/>
    <col min="11949" max="12142" width="5" style="507"/>
    <col min="12143" max="12143" width="3.140625" style="507" customWidth="1"/>
    <col min="12144" max="12144" width="20.42578125" style="507" customWidth="1"/>
    <col min="12145" max="12145" width="4.7109375" style="507" customWidth="1"/>
    <col min="12146" max="12146" width="36.42578125" style="507" customWidth="1"/>
    <col min="12147" max="12168" width="2.5703125" style="507" customWidth="1"/>
    <col min="12169" max="12170" width="2.7109375" style="507" customWidth="1"/>
    <col min="12171" max="12180" width="0" style="507" hidden="1" customWidth="1"/>
    <col min="12181" max="12181" width="12.42578125" style="507" customWidth="1"/>
    <col min="12182" max="12182" width="22.140625" style="507" customWidth="1"/>
    <col min="12183" max="12184" width="19.85546875" style="507" customWidth="1"/>
    <col min="12185" max="12185" width="16.28515625" style="507" customWidth="1"/>
    <col min="12186" max="12186" width="18.85546875" style="507" customWidth="1"/>
    <col min="12187" max="12187" width="15.5703125" style="507" customWidth="1"/>
    <col min="12188" max="12188" width="18.140625" style="507" customWidth="1"/>
    <col min="12189" max="12189" width="17.85546875" style="507" customWidth="1"/>
    <col min="12190" max="12190" width="17" style="507" customWidth="1"/>
    <col min="12191" max="12191" width="16.42578125" style="507" customWidth="1"/>
    <col min="12192" max="12192" width="21.5703125" style="507" customWidth="1"/>
    <col min="12193" max="12193" width="13.7109375" style="507" customWidth="1"/>
    <col min="12194" max="12194" width="3.140625" style="507" customWidth="1"/>
    <col min="12195" max="12195" width="12.140625" style="507" customWidth="1"/>
    <col min="12196" max="12197" width="5" style="507" customWidth="1"/>
    <col min="12198" max="12198" width="27.42578125" style="507" customWidth="1"/>
    <col min="12199" max="12199" width="10.5703125" style="507" customWidth="1"/>
    <col min="12200" max="12200" width="5" style="507" customWidth="1"/>
    <col min="12201" max="12201" width="17.85546875" style="507" customWidth="1"/>
    <col min="12202" max="12202" width="18.7109375" style="507" customWidth="1"/>
    <col min="12203" max="12203" width="5" style="507" customWidth="1"/>
    <col min="12204" max="12204" width="7.5703125" style="507" customWidth="1"/>
    <col min="12205" max="12398" width="5" style="507"/>
    <col min="12399" max="12399" width="3.140625" style="507" customWidth="1"/>
    <col min="12400" max="12400" width="20.42578125" style="507" customWidth="1"/>
    <col min="12401" max="12401" width="4.7109375" style="507" customWidth="1"/>
    <col min="12402" max="12402" width="36.42578125" style="507" customWidth="1"/>
    <col min="12403" max="12424" width="2.5703125" style="507" customWidth="1"/>
    <col min="12425" max="12426" width="2.7109375" style="507" customWidth="1"/>
    <col min="12427" max="12436" width="0" style="507" hidden="1" customWidth="1"/>
    <col min="12437" max="12437" width="12.42578125" style="507" customWidth="1"/>
    <col min="12438" max="12438" width="22.140625" style="507" customWidth="1"/>
    <col min="12439" max="12440" width="19.85546875" style="507" customWidth="1"/>
    <col min="12441" max="12441" width="16.28515625" style="507" customWidth="1"/>
    <col min="12442" max="12442" width="18.85546875" style="507" customWidth="1"/>
    <col min="12443" max="12443" width="15.5703125" style="507" customWidth="1"/>
    <col min="12444" max="12444" width="18.140625" style="507" customWidth="1"/>
    <col min="12445" max="12445" width="17.85546875" style="507" customWidth="1"/>
    <col min="12446" max="12446" width="17" style="507" customWidth="1"/>
    <col min="12447" max="12447" width="16.42578125" style="507" customWidth="1"/>
    <col min="12448" max="12448" width="21.5703125" style="507" customWidth="1"/>
    <col min="12449" max="12449" width="13.7109375" style="507" customWidth="1"/>
    <col min="12450" max="12450" width="3.140625" style="507" customWidth="1"/>
    <col min="12451" max="12451" width="12.140625" style="507" customWidth="1"/>
    <col min="12452" max="12453" width="5" style="507" customWidth="1"/>
    <col min="12454" max="12454" width="27.42578125" style="507" customWidth="1"/>
    <col min="12455" max="12455" width="10.5703125" style="507" customWidth="1"/>
    <col min="12456" max="12456" width="5" style="507" customWidth="1"/>
    <col min="12457" max="12457" width="17.85546875" style="507" customWidth="1"/>
    <col min="12458" max="12458" width="18.7109375" style="507" customWidth="1"/>
    <col min="12459" max="12459" width="5" style="507" customWidth="1"/>
    <col min="12460" max="12460" width="7.5703125" style="507" customWidth="1"/>
    <col min="12461" max="12654" width="5" style="507"/>
    <col min="12655" max="12655" width="3.140625" style="507" customWidth="1"/>
    <col min="12656" max="12656" width="20.42578125" style="507" customWidth="1"/>
    <col min="12657" max="12657" width="4.7109375" style="507" customWidth="1"/>
    <col min="12658" max="12658" width="36.42578125" style="507" customWidth="1"/>
    <col min="12659" max="12680" width="2.5703125" style="507" customWidth="1"/>
    <col min="12681" max="12682" width="2.7109375" style="507" customWidth="1"/>
    <col min="12683" max="12692" width="0" style="507" hidden="1" customWidth="1"/>
    <col min="12693" max="12693" width="12.42578125" style="507" customWidth="1"/>
    <col min="12694" max="12694" width="22.140625" style="507" customWidth="1"/>
    <col min="12695" max="12696" width="19.85546875" style="507" customWidth="1"/>
    <col min="12697" max="12697" width="16.28515625" style="507" customWidth="1"/>
    <col min="12698" max="12698" width="18.85546875" style="507" customWidth="1"/>
    <col min="12699" max="12699" width="15.5703125" style="507" customWidth="1"/>
    <col min="12700" max="12700" width="18.140625" style="507" customWidth="1"/>
    <col min="12701" max="12701" width="17.85546875" style="507" customWidth="1"/>
    <col min="12702" max="12702" width="17" style="507" customWidth="1"/>
    <col min="12703" max="12703" width="16.42578125" style="507" customWidth="1"/>
    <col min="12704" max="12704" width="21.5703125" style="507" customWidth="1"/>
    <col min="12705" max="12705" width="13.7109375" style="507" customWidth="1"/>
    <col min="12706" max="12706" width="3.140625" style="507" customWidth="1"/>
    <col min="12707" max="12707" width="12.140625" style="507" customWidth="1"/>
    <col min="12708" max="12709" width="5" style="507" customWidth="1"/>
    <col min="12710" max="12710" width="27.42578125" style="507" customWidth="1"/>
    <col min="12711" max="12711" width="10.5703125" style="507" customWidth="1"/>
    <col min="12712" max="12712" width="5" style="507" customWidth="1"/>
    <col min="12713" max="12713" width="17.85546875" style="507" customWidth="1"/>
    <col min="12714" max="12714" width="18.7109375" style="507" customWidth="1"/>
    <col min="12715" max="12715" width="5" style="507" customWidth="1"/>
    <col min="12716" max="12716" width="7.5703125" style="507" customWidth="1"/>
    <col min="12717" max="12910" width="5" style="507"/>
    <col min="12911" max="12911" width="3.140625" style="507" customWidth="1"/>
    <col min="12912" max="12912" width="20.42578125" style="507" customWidth="1"/>
    <col min="12913" max="12913" width="4.7109375" style="507" customWidth="1"/>
    <col min="12914" max="12914" width="36.42578125" style="507" customWidth="1"/>
    <col min="12915" max="12936" width="2.5703125" style="507" customWidth="1"/>
    <col min="12937" max="12938" width="2.7109375" style="507" customWidth="1"/>
    <col min="12939" max="12948" width="0" style="507" hidden="1" customWidth="1"/>
    <col min="12949" max="12949" width="12.42578125" style="507" customWidth="1"/>
    <col min="12950" max="12950" width="22.140625" style="507" customWidth="1"/>
    <col min="12951" max="12952" width="19.85546875" style="507" customWidth="1"/>
    <col min="12953" max="12953" width="16.28515625" style="507" customWidth="1"/>
    <col min="12954" max="12954" width="18.85546875" style="507" customWidth="1"/>
    <col min="12955" max="12955" width="15.5703125" style="507" customWidth="1"/>
    <col min="12956" max="12956" width="18.140625" style="507" customWidth="1"/>
    <col min="12957" max="12957" width="17.85546875" style="507" customWidth="1"/>
    <col min="12958" max="12958" width="17" style="507" customWidth="1"/>
    <col min="12959" max="12959" width="16.42578125" style="507" customWidth="1"/>
    <col min="12960" max="12960" width="21.5703125" style="507" customWidth="1"/>
    <col min="12961" max="12961" width="13.7109375" style="507" customWidth="1"/>
    <col min="12962" max="12962" width="3.140625" style="507" customWidth="1"/>
    <col min="12963" max="12963" width="12.140625" style="507" customWidth="1"/>
    <col min="12964" max="12965" width="5" style="507" customWidth="1"/>
    <col min="12966" max="12966" width="27.42578125" style="507" customWidth="1"/>
    <col min="12967" max="12967" width="10.5703125" style="507" customWidth="1"/>
    <col min="12968" max="12968" width="5" style="507" customWidth="1"/>
    <col min="12969" max="12969" width="17.85546875" style="507" customWidth="1"/>
    <col min="12970" max="12970" width="18.7109375" style="507" customWidth="1"/>
    <col min="12971" max="12971" width="5" style="507" customWidth="1"/>
    <col min="12972" max="12972" width="7.5703125" style="507" customWidth="1"/>
    <col min="12973" max="13166" width="5" style="507"/>
    <col min="13167" max="13167" width="3.140625" style="507" customWidth="1"/>
    <col min="13168" max="13168" width="20.42578125" style="507" customWidth="1"/>
    <col min="13169" max="13169" width="4.7109375" style="507" customWidth="1"/>
    <col min="13170" max="13170" width="36.42578125" style="507" customWidth="1"/>
    <col min="13171" max="13192" width="2.5703125" style="507" customWidth="1"/>
    <col min="13193" max="13194" width="2.7109375" style="507" customWidth="1"/>
    <col min="13195" max="13204" width="0" style="507" hidden="1" customWidth="1"/>
    <col min="13205" max="13205" width="12.42578125" style="507" customWidth="1"/>
    <col min="13206" max="13206" width="22.140625" style="507" customWidth="1"/>
    <col min="13207" max="13208" width="19.85546875" style="507" customWidth="1"/>
    <col min="13209" max="13209" width="16.28515625" style="507" customWidth="1"/>
    <col min="13210" max="13210" width="18.85546875" style="507" customWidth="1"/>
    <col min="13211" max="13211" width="15.5703125" style="507" customWidth="1"/>
    <col min="13212" max="13212" width="18.140625" style="507" customWidth="1"/>
    <col min="13213" max="13213" width="17.85546875" style="507" customWidth="1"/>
    <col min="13214" max="13214" width="17" style="507" customWidth="1"/>
    <col min="13215" max="13215" width="16.42578125" style="507" customWidth="1"/>
    <col min="13216" max="13216" width="21.5703125" style="507" customWidth="1"/>
    <col min="13217" max="13217" width="13.7109375" style="507" customWidth="1"/>
    <col min="13218" max="13218" width="3.140625" style="507" customWidth="1"/>
    <col min="13219" max="13219" width="12.140625" style="507" customWidth="1"/>
    <col min="13220" max="13221" width="5" style="507" customWidth="1"/>
    <col min="13222" max="13222" width="27.42578125" style="507" customWidth="1"/>
    <col min="13223" max="13223" width="10.5703125" style="507" customWidth="1"/>
    <col min="13224" max="13224" width="5" style="507" customWidth="1"/>
    <col min="13225" max="13225" width="17.85546875" style="507" customWidth="1"/>
    <col min="13226" max="13226" width="18.7109375" style="507" customWidth="1"/>
    <col min="13227" max="13227" width="5" style="507" customWidth="1"/>
    <col min="13228" max="13228" width="7.5703125" style="507" customWidth="1"/>
    <col min="13229" max="13422" width="5" style="507"/>
    <col min="13423" max="13423" width="3.140625" style="507" customWidth="1"/>
    <col min="13424" max="13424" width="20.42578125" style="507" customWidth="1"/>
    <col min="13425" max="13425" width="4.7109375" style="507" customWidth="1"/>
    <col min="13426" max="13426" width="36.42578125" style="507" customWidth="1"/>
    <col min="13427" max="13448" width="2.5703125" style="507" customWidth="1"/>
    <col min="13449" max="13450" width="2.7109375" style="507" customWidth="1"/>
    <col min="13451" max="13460" width="0" style="507" hidden="1" customWidth="1"/>
    <col min="13461" max="13461" width="12.42578125" style="507" customWidth="1"/>
    <col min="13462" max="13462" width="22.140625" style="507" customWidth="1"/>
    <col min="13463" max="13464" width="19.85546875" style="507" customWidth="1"/>
    <col min="13465" max="13465" width="16.28515625" style="507" customWidth="1"/>
    <col min="13466" max="13466" width="18.85546875" style="507" customWidth="1"/>
    <col min="13467" max="13467" width="15.5703125" style="507" customWidth="1"/>
    <col min="13468" max="13468" width="18.140625" style="507" customWidth="1"/>
    <col min="13469" max="13469" width="17.85546875" style="507" customWidth="1"/>
    <col min="13470" max="13470" width="17" style="507" customWidth="1"/>
    <col min="13471" max="13471" width="16.42578125" style="507" customWidth="1"/>
    <col min="13472" max="13472" width="21.5703125" style="507" customWidth="1"/>
    <col min="13473" max="13473" width="13.7109375" style="507" customWidth="1"/>
    <col min="13474" max="13474" width="3.140625" style="507" customWidth="1"/>
    <col min="13475" max="13475" width="12.140625" style="507" customWidth="1"/>
    <col min="13476" max="13477" width="5" style="507" customWidth="1"/>
    <col min="13478" max="13478" width="27.42578125" style="507" customWidth="1"/>
    <col min="13479" max="13479" width="10.5703125" style="507" customWidth="1"/>
    <col min="13480" max="13480" width="5" style="507" customWidth="1"/>
    <col min="13481" max="13481" width="17.85546875" style="507" customWidth="1"/>
    <col min="13482" max="13482" width="18.7109375" style="507" customWidth="1"/>
    <col min="13483" max="13483" width="5" style="507" customWidth="1"/>
    <col min="13484" max="13484" width="7.5703125" style="507" customWidth="1"/>
    <col min="13485" max="13678" width="5" style="507"/>
    <col min="13679" max="13679" width="3.140625" style="507" customWidth="1"/>
    <col min="13680" max="13680" width="20.42578125" style="507" customWidth="1"/>
    <col min="13681" max="13681" width="4.7109375" style="507" customWidth="1"/>
    <col min="13682" max="13682" width="36.42578125" style="507" customWidth="1"/>
    <col min="13683" max="13704" width="2.5703125" style="507" customWidth="1"/>
    <col min="13705" max="13706" width="2.7109375" style="507" customWidth="1"/>
    <col min="13707" max="13716" width="0" style="507" hidden="1" customWidth="1"/>
    <col min="13717" max="13717" width="12.42578125" style="507" customWidth="1"/>
    <col min="13718" max="13718" width="22.140625" style="507" customWidth="1"/>
    <col min="13719" max="13720" width="19.85546875" style="507" customWidth="1"/>
    <col min="13721" max="13721" width="16.28515625" style="507" customWidth="1"/>
    <col min="13722" max="13722" width="18.85546875" style="507" customWidth="1"/>
    <col min="13723" max="13723" width="15.5703125" style="507" customWidth="1"/>
    <col min="13724" max="13724" width="18.140625" style="507" customWidth="1"/>
    <col min="13725" max="13725" width="17.85546875" style="507" customWidth="1"/>
    <col min="13726" max="13726" width="17" style="507" customWidth="1"/>
    <col min="13727" max="13727" width="16.42578125" style="507" customWidth="1"/>
    <col min="13728" max="13728" width="21.5703125" style="507" customWidth="1"/>
    <col min="13729" max="13729" width="13.7109375" style="507" customWidth="1"/>
    <col min="13730" max="13730" width="3.140625" style="507" customWidth="1"/>
    <col min="13731" max="13731" width="12.140625" style="507" customWidth="1"/>
    <col min="13732" max="13733" width="5" style="507" customWidth="1"/>
    <col min="13734" max="13734" width="27.42578125" style="507" customWidth="1"/>
    <col min="13735" max="13735" width="10.5703125" style="507" customWidth="1"/>
    <col min="13736" max="13736" width="5" style="507" customWidth="1"/>
    <col min="13737" max="13737" width="17.85546875" style="507" customWidth="1"/>
    <col min="13738" max="13738" width="18.7109375" style="507" customWidth="1"/>
    <col min="13739" max="13739" width="5" style="507" customWidth="1"/>
    <col min="13740" max="13740" width="7.5703125" style="507" customWidth="1"/>
    <col min="13741" max="13934" width="5" style="507"/>
    <col min="13935" max="13935" width="3.140625" style="507" customWidth="1"/>
    <col min="13936" max="13936" width="20.42578125" style="507" customWidth="1"/>
    <col min="13937" max="13937" width="4.7109375" style="507" customWidth="1"/>
    <col min="13938" max="13938" width="36.42578125" style="507" customWidth="1"/>
    <col min="13939" max="13960" width="2.5703125" style="507" customWidth="1"/>
    <col min="13961" max="13962" width="2.7109375" style="507" customWidth="1"/>
    <col min="13963" max="13972" width="0" style="507" hidden="1" customWidth="1"/>
    <col min="13973" max="13973" width="12.42578125" style="507" customWidth="1"/>
    <col min="13974" max="13974" width="22.140625" style="507" customWidth="1"/>
    <col min="13975" max="13976" width="19.85546875" style="507" customWidth="1"/>
    <col min="13977" max="13977" width="16.28515625" style="507" customWidth="1"/>
    <col min="13978" max="13978" width="18.85546875" style="507" customWidth="1"/>
    <col min="13979" max="13979" width="15.5703125" style="507" customWidth="1"/>
    <col min="13980" max="13980" width="18.140625" style="507" customWidth="1"/>
    <col min="13981" max="13981" width="17.85546875" style="507" customWidth="1"/>
    <col min="13982" max="13982" width="17" style="507" customWidth="1"/>
    <col min="13983" max="13983" width="16.42578125" style="507" customWidth="1"/>
    <col min="13984" max="13984" width="21.5703125" style="507" customWidth="1"/>
    <col min="13985" max="13985" width="13.7109375" style="507" customWidth="1"/>
    <col min="13986" max="13986" width="3.140625" style="507" customWidth="1"/>
    <col min="13987" max="13987" width="12.140625" style="507" customWidth="1"/>
    <col min="13988" max="13989" width="5" style="507" customWidth="1"/>
    <col min="13990" max="13990" width="27.42578125" style="507" customWidth="1"/>
    <col min="13991" max="13991" width="10.5703125" style="507" customWidth="1"/>
    <col min="13992" max="13992" width="5" style="507" customWidth="1"/>
    <col min="13993" max="13993" width="17.85546875" style="507" customWidth="1"/>
    <col min="13994" max="13994" width="18.7109375" style="507" customWidth="1"/>
    <col min="13995" max="13995" width="5" style="507" customWidth="1"/>
    <col min="13996" max="13996" width="7.5703125" style="507" customWidth="1"/>
    <col min="13997" max="14190" width="5" style="507"/>
    <col min="14191" max="14191" width="3.140625" style="507" customWidth="1"/>
    <col min="14192" max="14192" width="20.42578125" style="507" customWidth="1"/>
    <col min="14193" max="14193" width="4.7109375" style="507" customWidth="1"/>
    <col min="14194" max="14194" width="36.42578125" style="507" customWidth="1"/>
    <col min="14195" max="14216" width="2.5703125" style="507" customWidth="1"/>
    <col min="14217" max="14218" width="2.7109375" style="507" customWidth="1"/>
    <col min="14219" max="14228" width="0" style="507" hidden="1" customWidth="1"/>
    <col min="14229" max="14229" width="12.42578125" style="507" customWidth="1"/>
    <col min="14230" max="14230" width="22.140625" style="507" customWidth="1"/>
    <col min="14231" max="14232" width="19.85546875" style="507" customWidth="1"/>
    <col min="14233" max="14233" width="16.28515625" style="507" customWidth="1"/>
    <col min="14234" max="14234" width="18.85546875" style="507" customWidth="1"/>
    <col min="14235" max="14235" width="15.5703125" style="507" customWidth="1"/>
    <col min="14236" max="14236" width="18.140625" style="507" customWidth="1"/>
    <col min="14237" max="14237" width="17.85546875" style="507" customWidth="1"/>
    <col min="14238" max="14238" width="17" style="507" customWidth="1"/>
    <col min="14239" max="14239" width="16.42578125" style="507" customWidth="1"/>
    <col min="14240" max="14240" width="21.5703125" style="507" customWidth="1"/>
    <col min="14241" max="14241" width="13.7109375" style="507" customWidth="1"/>
    <col min="14242" max="14242" width="3.140625" style="507" customWidth="1"/>
    <col min="14243" max="14243" width="12.140625" style="507" customWidth="1"/>
    <col min="14244" max="14245" width="5" style="507" customWidth="1"/>
    <col min="14246" max="14246" width="27.42578125" style="507" customWidth="1"/>
    <col min="14247" max="14247" width="10.5703125" style="507" customWidth="1"/>
    <col min="14248" max="14248" width="5" style="507" customWidth="1"/>
    <col min="14249" max="14249" width="17.85546875" style="507" customWidth="1"/>
    <col min="14250" max="14250" width="18.7109375" style="507" customWidth="1"/>
    <col min="14251" max="14251" width="5" style="507" customWidth="1"/>
    <col min="14252" max="14252" width="7.5703125" style="507" customWidth="1"/>
    <col min="14253" max="14446" width="5" style="507"/>
    <col min="14447" max="14447" width="3.140625" style="507" customWidth="1"/>
    <col min="14448" max="14448" width="20.42578125" style="507" customWidth="1"/>
    <col min="14449" max="14449" width="4.7109375" style="507" customWidth="1"/>
    <col min="14450" max="14450" width="36.42578125" style="507" customWidth="1"/>
    <col min="14451" max="14472" width="2.5703125" style="507" customWidth="1"/>
    <col min="14473" max="14474" width="2.7109375" style="507" customWidth="1"/>
    <col min="14475" max="14484" width="0" style="507" hidden="1" customWidth="1"/>
    <col min="14485" max="14485" width="12.42578125" style="507" customWidth="1"/>
    <col min="14486" max="14486" width="22.140625" style="507" customWidth="1"/>
    <col min="14487" max="14488" width="19.85546875" style="507" customWidth="1"/>
    <col min="14489" max="14489" width="16.28515625" style="507" customWidth="1"/>
    <col min="14490" max="14490" width="18.85546875" style="507" customWidth="1"/>
    <col min="14491" max="14491" width="15.5703125" style="507" customWidth="1"/>
    <col min="14492" max="14492" width="18.140625" style="507" customWidth="1"/>
    <col min="14493" max="14493" width="17.85546875" style="507" customWidth="1"/>
    <col min="14494" max="14494" width="17" style="507" customWidth="1"/>
    <col min="14495" max="14495" width="16.42578125" style="507" customWidth="1"/>
    <col min="14496" max="14496" width="21.5703125" style="507" customWidth="1"/>
    <col min="14497" max="14497" width="13.7109375" style="507" customWidth="1"/>
    <col min="14498" max="14498" width="3.140625" style="507" customWidth="1"/>
    <col min="14499" max="14499" width="12.140625" style="507" customWidth="1"/>
    <col min="14500" max="14501" width="5" style="507" customWidth="1"/>
    <col min="14502" max="14502" width="27.42578125" style="507" customWidth="1"/>
    <col min="14503" max="14503" width="10.5703125" style="507" customWidth="1"/>
    <col min="14504" max="14504" width="5" style="507" customWidth="1"/>
    <col min="14505" max="14505" width="17.85546875" style="507" customWidth="1"/>
    <col min="14506" max="14506" width="18.7109375" style="507" customWidth="1"/>
    <col min="14507" max="14507" width="5" style="507" customWidth="1"/>
    <col min="14508" max="14508" width="7.5703125" style="507" customWidth="1"/>
    <col min="14509" max="14702" width="5" style="507"/>
    <col min="14703" max="14703" width="3.140625" style="507" customWidth="1"/>
    <col min="14704" max="14704" width="20.42578125" style="507" customWidth="1"/>
    <col min="14705" max="14705" width="4.7109375" style="507" customWidth="1"/>
    <col min="14706" max="14706" width="36.42578125" style="507" customWidth="1"/>
    <col min="14707" max="14728" width="2.5703125" style="507" customWidth="1"/>
    <col min="14729" max="14730" width="2.7109375" style="507" customWidth="1"/>
    <col min="14731" max="14740" width="0" style="507" hidden="1" customWidth="1"/>
    <col min="14741" max="14741" width="12.42578125" style="507" customWidth="1"/>
    <col min="14742" max="14742" width="22.140625" style="507" customWidth="1"/>
    <col min="14743" max="14744" width="19.85546875" style="507" customWidth="1"/>
    <col min="14745" max="14745" width="16.28515625" style="507" customWidth="1"/>
    <col min="14746" max="14746" width="18.85546875" style="507" customWidth="1"/>
    <col min="14747" max="14747" width="15.5703125" style="507" customWidth="1"/>
    <col min="14748" max="14748" width="18.140625" style="507" customWidth="1"/>
    <col min="14749" max="14749" width="17.85546875" style="507" customWidth="1"/>
    <col min="14750" max="14750" width="17" style="507" customWidth="1"/>
    <col min="14751" max="14751" width="16.42578125" style="507" customWidth="1"/>
    <col min="14752" max="14752" width="21.5703125" style="507" customWidth="1"/>
    <col min="14753" max="14753" width="13.7109375" style="507" customWidth="1"/>
    <col min="14754" max="14754" width="3.140625" style="507" customWidth="1"/>
    <col min="14755" max="14755" width="12.140625" style="507" customWidth="1"/>
    <col min="14756" max="14757" width="5" style="507" customWidth="1"/>
    <col min="14758" max="14758" width="27.42578125" style="507" customWidth="1"/>
    <col min="14759" max="14759" width="10.5703125" style="507" customWidth="1"/>
    <col min="14760" max="14760" width="5" style="507" customWidth="1"/>
    <col min="14761" max="14761" width="17.85546875" style="507" customWidth="1"/>
    <col min="14762" max="14762" width="18.7109375" style="507" customWidth="1"/>
    <col min="14763" max="14763" width="5" style="507" customWidth="1"/>
    <col min="14764" max="14764" width="7.5703125" style="507" customWidth="1"/>
    <col min="14765" max="14958" width="5" style="507"/>
    <col min="14959" max="14959" width="3.140625" style="507" customWidth="1"/>
    <col min="14960" max="14960" width="20.42578125" style="507" customWidth="1"/>
    <col min="14961" max="14961" width="4.7109375" style="507" customWidth="1"/>
    <col min="14962" max="14962" width="36.42578125" style="507" customWidth="1"/>
    <col min="14963" max="14984" width="2.5703125" style="507" customWidth="1"/>
    <col min="14985" max="14986" width="2.7109375" style="507" customWidth="1"/>
    <col min="14987" max="14996" width="0" style="507" hidden="1" customWidth="1"/>
    <col min="14997" max="14997" width="12.42578125" style="507" customWidth="1"/>
    <col min="14998" max="14998" width="22.140625" style="507" customWidth="1"/>
    <col min="14999" max="15000" width="19.85546875" style="507" customWidth="1"/>
    <col min="15001" max="15001" width="16.28515625" style="507" customWidth="1"/>
    <col min="15002" max="15002" width="18.85546875" style="507" customWidth="1"/>
    <col min="15003" max="15003" width="15.5703125" style="507" customWidth="1"/>
    <col min="15004" max="15004" width="18.140625" style="507" customWidth="1"/>
    <col min="15005" max="15005" width="17.85546875" style="507" customWidth="1"/>
    <col min="15006" max="15006" width="17" style="507" customWidth="1"/>
    <col min="15007" max="15007" width="16.42578125" style="507" customWidth="1"/>
    <col min="15008" max="15008" width="21.5703125" style="507" customWidth="1"/>
    <col min="15009" max="15009" width="13.7109375" style="507" customWidth="1"/>
    <col min="15010" max="15010" width="3.140625" style="507" customWidth="1"/>
    <col min="15011" max="15011" width="12.140625" style="507" customWidth="1"/>
    <col min="15012" max="15013" width="5" style="507" customWidth="1"/>
    <col min="15014" max="15014" width="27.42578125" style="507" customWidth="1"/>
    <col min="15015" max="15015" width="10.5703125" style="507" customWidth="1"/>
    <col min="15016" max="15016" width="5" style="507" customWidth="1"/>
    <col min="15017" max="15017" width="17.85546875" style="507" customWidth="1"/>
    <col min="15018" max="15018" width="18.7109375" style="507" customWidth="1"/>
    <col min="15019" max="15019" width="5" style="507" customWidth="1"/>
    <col min="15020" max="15020" width="7.5703125" style="507" customWidth="1"/>
    <col min="15021" max="15214" width="5" style="507"/>
    <col min="15215" max="15215" width="3.140625" style="507" customWidth="1"/>
    <col min="15216" max="15216" width="20.42578125" style="507" customWidth="1"/>
    <col min="15217" max="15217" width="4.7109375" style="507" customWidth="1"/>
    <col min="15218" max="15218" width="36.42578125" style="507" customWidth="1"/>
    <col min="15219" max="15240" width="2.5703125" style="507" customWidth="1"/>
    <col min="15241" max="15242" width="2.7109375" style="507" customWidth="1"/>
    <col min="15243" max="15252" width="0" style="507" hidden="1" customWidth="1"/>
    <col min="15253" max="15253" width="12.42578125" style="507" customWidth="1"/>
    <col min="15254" max="15254" width="22.140625" style="507" customWidth="1"/>
    <col min="15255" max="15256" width="19.85546875" style="507" customWidth="1"/>
    <col min="15257" max="15257" width="16.28515625" style="507" customWidth="1"/>
    <col min="15258" max="15258" width="18.85546875" style="507" customWidth="1"/>
    <col min="15259" max="15259" width="15.5703125" style="507" customWidth="1"/>
    <col min="15260" max="15260" width="18.140625" style="507" customWidth="1"/>
    <col min="15261" max="15261" width="17.85546875" style="507" customWidth="1"/>
    <col min="15262" max="15262" width="17" style="507" customWidth="1"/>
    <col min="15263" max="15263" width="16.42578125" style="507" customWidth="1"/>
    <col min="15264" max="15264" width="21.5703125" style="507" customWidth="1"/>
    <col min="15265" max="15265" width="13.7109375" style="507" customWidth="1"/>
    <col min="15266" max="15266" width="3.140625" style="507" customWidth="1"/>
    <col min="15267" max="15267" width="12.140625" style="507" customWidth="1"/>
    <col min="15268" max="15269" width="5" style="507" customWidth="1"/>
    <col min="15270" max="15270" width="27.42578125" style="507" customWidth="1"/>
    <col min="15271" max="15271" width="10.5703125" style="507" customWidth="1"/>
    <col min="15272" max="15272" width="5" style="507" customWidth="1"/>
    <col min="15273" max="15273" width="17.85546875" style="507" customWidth="1"/>
    <col min="15274" max="15274" width="18.7109375" style="507" customWidth="1"/>
    <col min="15275" max="15275" width="5" style="507" customWidth="1"/>
    <col min="15276" max="15276" width="7.5703125" style="507" customWidth="1"/>
    <col min="15277" max="15367" width="5" style="507"/>
    <col min="15368" max="15368" width="3.140625" style="507" customWidth="1"/>
    <col min="15369" max="15369" width="12.140625" style="507" customWidth="1"/>
    <col min="15370" max="15371" width="5" style="507" customWidth="1"/>
    <col min="15372" max="15372" width="27.42578125" style="507" customWidth="1"/>
    <col min="15373" max="15373" width="10.5703125" style="507" customWidth="1"/>
    <col min="15374" max="15374" width="5" style="507" customWidth="1"/>
    <col min="15375" max="15375" width="17.85546875" style="507" customWidth="1"/>
    <col min="15376" max="15376" width="18.7109375" style="507" customWidth="1"/>
    <col min="15377" max="15377" width="1.7109375" style="507" customWidth="1"/>
    <col min="15378" max="15378" width="7.5703125" style="507" hidden="1" customWidth="1"/>
    <col min="15379" max="15380" width="5" style="507" hidden="1" customWidth="1"/>
    <col min="15381" max="16384" width="5" style="507"/>
  </cols>
  <sheetData>
    <row r="1" spans="1:56" ht="17.45" customHeight="1" x14ac:dyDescent="0.25">
      <c r="B1" s="1012" t="s">
        <v>9304</v>
      </c>
      <c r="D1" s="502" t="s">
        <v>620</v>
      </c>
      <c r="E1" s="502" t="s">
        <v>1742</v>
      </c>
      <c r="F1" s="502" t="s">
        <v>1833</v>
      </c>
      <c r="G1" s="502" t="s">
        <v>1834</v>
      </c>
      <c r="H1" s="503" t="s">
        <v>1835</v>
      </c>
      <c r="J1" s="502"/>
      <c r="K1" s="502">
        <v>23501800</v>
      </c>
      <c r="L1" s="502"/>
      <c r="M1" s="502"/>
      <c r="N1" s="502"/>
      <c r="O1" s="502"/>
      <c r="P1" s="502"/>
      <c r="Q1" s="502"/>
      <c r="R1" s="502"/>
      <c r="S1" s="502"/>
      <c r="T1" s="502"/>
      <c r="U1" s="505"/>
      <c r="V1" s="505"/>
      <c r="W1" s="505"/>
      <c r="X1" s="505"/>
      <c r="Y1" s="505"/>
      <c r="Z1" s="505"/>
      <c r="AA1" s="505"/>
      <c r="AB1" s="505"/>
      <c r="AQ1" s="509"/>
      <c r="BD1" s="802" t="str">
        <f>F73&amp;P73&amp;Q73</f>
        <v/>
      </c>
    </row>
    <row r="2" spans="1:56" ht="21.6" customHeight="1" x14ac:dyDescent="0.25">
      <c r="C2" s="1085" t="s">
        <v>1771</v>
      </c>
      <c r="D2" s="1085"/>
      <c r="E2" s="1085"/>
      <c r="F2" s="1086">
        <f>C77</f>
        <v>0</v>
      </c>
      <c r="G2" s="1086"/>
      <c r="H2" s="1086"/>
      <c r="I2" s="1086"/>
      <c r="J2" s="1086"/>
      <c r="K2" s="1086"/>
      <c r="L2" s="1086"/>
      <c r="M2" s="1086"/>
      <c r="N2" s="1086"/>
      <c r="O2" s="1086"/>
      <c r="P2" s="1086"/>
      <c r="Q2" s="1086"/>
      <c r="R2" s="1086"/>
      <c r="S2" s="1086"/>
      <c r="T2" s="1086"/>
      <c r="U2" s="1086"/>
      <c r="V2" s="1086"/>
      <c r="W2" s="1086"/>
      <c r="X2" s="1086"/>
      <c r="Y2" s="1086"/>
      <c r="Z2" s="1086"/>
      <c r="AA2" s="1086"/>
      <c r="AB2" s="510"/>
      <c r="AQ2" s="511"/>
      <c r="BD2" s="803">
        <f ca="1">TODAY()</f>
        <v>43599</v>
      </c>
    </row>
    <row r="3" spans="1:56" ht="21.6" customHeight="1" x14ac:dyDescent="0.25">
      <c r="C3" s="1085" t="s">
        <v>635</v>
      </c>
      <c r="D3" s="1085"/>
      <c r="E3" s="1085"/>
      <c r="F3" s="1108" t="s">
        <v>636</v>
      </c>
      <c r="G3" s="1106"/>
      <c r="H3" s="1106" t="str">
        <f>F73&amp;P73&amp;Q73</f>
        <v/>
      </c>
      <c r="I3" s="1106"/>
      <c r="J3" s="1106"/>
      <c r="K3" s="1106"/>
      <c r="L3" s="1106"/>
      <c r="M3" s="1106"/>
      <c r="N3" s="1106"/>
      <c r="O3" s="1106"/>
      <c r="P3" s="1106"/>
      <c r="Q3" s="1106"/>
      <c r="R3" s="1106"/>
      <c r="S3" s="1106"/>
      <c r="T3" s="1106"/>
      <c r="U3" s="1106"/>
      <c r="V3" s="1106"/>
      <c r="W3" s="1106"/>
      <c r="X3" s="1106"/>
      <c r="Y3" s="1106"/>
      <c r="Z3" s="1106"/>
      <c r="AA3" s="1107"/>
      <c r="AB3" s="510"/>
      <c r="AQ3" s="509"/>
      <c r="BD3" s="804">
        <f ca="1">MONTH(BD2)</f>
        <v>5</v>
      </c>
    </row>
    <row r="4" spans="1:56" ht="21.6" customHeight="1" x14ac:dyDescent="0.25">
      <c r="C4" s="1085" t="s">
        <v>637</v>
      </c>
      <c r="D4" s="1085"/>
      <c r="E4" s="1085"/>
      <c r="F4" s="1097">
        <f>U81</f>
        <v>0</v>
      </c>
      <c r="G4" s="1086"/>
      <c r="H4" s="1086"/>
      <c r="I4" s="1086"/>
      <c r="J4" s="1086"/>
      <c r="K4" s="1086"/>
      <c r="L4" s="1086"/>
      <c r="M4" s="1086"/>
      <c r="N4" s="1086"/>
      <c r="O4" s="1086"/>
      <c r="P4" s="1086"/>
      <c r="Q4" s="1086"/>
      <c r="R4" s="1086"/>
      <c r="S4" s="1086"/>
      <c r="T4" s="1086"/>
      <c r="U4" s="1086"/>
      <c r="V4" s="1086"/>
      <c r="W4" s="1086"/>
      <c r="X4" s="1086"/>
      <c r="Y4" s="1086"/>
      <c r="Z4" s="1086"/>
      <c r="AA4" s="1086"/>
      <c r="AB4" s="512"/>
    </row>
    <row r="5" spans="1:56" ht="21.6" customHeight="1" x14ac:dyDescent="0.25">
      <c r="C5" s="1085" t="s">
        <v>638</v>
      </c>
      <c r="D5" s="1085"/>
      <c r="E5" s="1085"/>
      <c r="F5" s="1086">
        <f>C81</f>
        <v>0</v>
      </c>
      <c r="G5" s="1086"/>
      <c r="H5" s="1086"/>
      <c r="I5" s="1086"/>
      <c r="J5" s="1086"/>
      <c r="K5" s="1086"/>
      <c r="L5" s="1086"/>
      <c r="M5" s="1086"/>
      <c r="N5" s="1086"/>
      <c r="O5" s="1086"/>
      <c r="P5" s="1086"/>
      <c r="Q5" s="1086"/>
      <c r="R5" s="1086"/>
      <c r="S5" s="1086"/>
      <c r="T5" s="1086"/>
      <c r="U5" s="1086"/>
      <c r="V5" s="1086"/>
      <c r="W5" s="1086"/>
      <c r="X5" s="1086"/>
      <c r="Y5" s="1086"/>
      <c r="Z5" s="1086"/>
      <c r="AA5" s="1086"/>
      <c r="AB5" s="513"/>
    </row>
    <row r="6" spans="1:56" ht="24.6" customHeight="1" x14ac:dyDescent="0.25">
      <c r="B6" s="514"/>
      <c r="C6" s="1085" t="str">
        <f>TRIM(RIGHT(SUBSTITUTE(B6,"\",REPT(" ",99)),99))</f>
        <v/>
      </c>
      <c r="D6" s="1085"/>
      <c r="E6" s="1085"/>
      <c r="F6" s="812" t="s">
        <v>639</v>
      </c>
      <c r="G6" s="1087" t="str">
        <f>INDEX(Duombaze!B:B,MATCH(Sablonas!C10,Duombaze!C:C,0),1)</f>
        <v>I2</v>
      </c>
      <c r="H6" s="1087"/>
      <c r="I6" s="812">
        <f>C12</f>
        <v>0</v>
      </c>
      <c r="J6" s="812">
        <f>C13</f>
        <v>0</v>
      </c>
      <c r="K6" s="812">
        <f>C14</f>
        <v>0</v>
      </c>
      <c r="L6" s="812">
        <f>C15</f>
        <v>0</v>
      </c>
      <c r="M6" s="812">
        <f>C16</f>
        <v>0</v>
      </c>
      <c r="N6" s="812">
        <f>C17</f>
        <v>0</v>
      </c>
      <c r="O6" s="812">
        <f>C18</f>
        <v>0</v>
      </c>
      <c r="P6" s="812">
        <f>C19</f>
        <v>0</v>
      </c>
      <c r="Q6" s="812">
        <f>C20</f>
        <v>0</v>
      </c>
      <c r="R6" s="812">
        <f>C21</f>
        <v>0</v>
      </c>
      <c r="S6" s="812">
        <f>C22</f>
        <v>0</v>
      </c>
      <c r="T6" s="812">
        <f>C23</f>
        <v>0</v>
      </c>
      <c r="U6" s="812">
        <f>C24</f>
        <v>0</v>
      </c>
      <c r="V6" s="812">
        <f>C25</f>
        <v>0</v>
      </c>
      <c r="W6" s="812">
        <f>C26</f>
        <v>0</v>
      </c>
      <c r="X6" s="812">
        <f>C27</f>
        <v>0</v>
      </c>
      <c r="Y6" s="812">
        <f>C28</f>
        <v>0</v>
      </c>
      <c r="Z6" s="812">
        <f>C29</f>
        <v>0</v>
      </c>
      <c r="AA6" s="812">
        <f>C30</f>
        <v>0</v>
      </c>
      <c r="AB6" s="515"/>
      <c r="AI6" s="516" t="s">
        <v>1945</v>
      </c>
    </row>
    <row r="7" spans="1:56" ht="12.6" customHeight="1" x14ac:dyDescent="0.25">
      <c r="C7" s="517"/>
      <c r="D7" s="517"/>
      <c r="E7" s="518"/>
      <c r="F7" s="519">
        <v>1</v>
      </c>
      <c r="G7" s="519">
        <v>2</v>
      </c>
      <c r="H7" s="519">
        <v>3</v>
      </c>
      <c r="I7" s="519">
        <v>4</v>
      </c>
      <c r="J7" s="519">
        <v>5</v>
      </c>
      <c r="K7" s="519">
        <v>6</v>
      </c>
      <c r="L7" s="519">
        <v>7</v>
      </c>
      <c r="M7" s="519">
        <v>8</v>
      </c>
      <c r="N7" s="519">
        <v>9</v>
      </c>
      <c r="O7" s="519">
        <v>10</v>
      </c>
      <c r="P7" s="519">
        <v>11</v>
      </c>
      <c r="Q7" s="519">
        <v>12</v>
      </c>
      <c r="R7" s="519">
        <v>13</v>
      </c>
      <c r="S7" s="519">
        <v>14</v>
      </c>
      <c r="T7" s="519">
        <v>15</v>
      </c>
      <c r="U7" s="519">
        <v>16</v>
      </c>
      <c r="V7" s="519">
        <v>17</v>
      </c>
      <c r="W7" s="519">
        <v>18</v>
      </c>
      <c r="X7" s="519">
        <v>19</v>
      </c>
      <c r="Y7" s="519">
        <v>20</v>
      </c>
      <c r="Z7" s="519">
        <v>21</v>
      </c>
      <c r="AA7" s="519">
        <v>22</v>
      </c>
      <c r="AB7" s="520"/>
      <c r="AI7" s="1113" t="s">
        <v>2789</v>
      </c>
      <c r="AQ7" s="509"/>
      <c r="BD7" s="804"/>
    </row>
    <row r="8" spans="1:56" ht="13.15" customHeight="1" thickBot="1" x14ac:dyDescent="0.3">
      <c r="F8" s="522"/>
      <c r="G8" s="522"/>
      <c r="H8" s="522"/>
      <c r="I8" s="522"/>
      <c r="J8" s="522"/>
      <c r="K8" s="522"/>
      <c r="L8" s="522"/>
      <c r="M8" s="522"/>
      <c r="N8" s="522"/>
      <c r="O8" s="522"/>
      <c r="P8" s="522"/>
      <c r="Q8" s="522"/>
      <c r="R8" s="522"/>
      <c r="S8" s="522"/>
      <c r="T8" s="522"/>
      <c r="U8" s="522"/>
      <c r="V8" s="522"/>
      <c r="W8" s="522"/>
      <c r="X8" s="522"/>
      <c r="Y8" s="522"/>
      <c r="Z8" s="522"/>
      <c r="AA8" s="522"/>
      <c r="AB8" s="523"/>
      <c r="AI8" s="1114"/>
      <c r="AQ8" s="524" t="s">
        <v>1896</v>
      </c>
      <c r="BD8" s="806"/>
    </row>
    <row r="9" spans="1:56" ht="18.75" x14ac:dyDescent="0.25">
      <c r="A9" s="813">
        <v>1</v>
      </c>
      <c r="B9" s="814" t="s">
        <v>640</v>
      </c>
      <c r="C9" s="815" t="s">
        <v>639</v>
      </c>
      <c r="D9" s="525"/>
      <c r="E9" s="526" t="s">
        <v>1887</v>
      </c>
      <c r="F9" s="527" t="s">
        <v>1773</v>
      </c>
      <c r="G9" s="527" t="s">
        <v>1878</v>
      </c>
      <c r="H9" s="527" t="s">
        <v>650</v>
      </c>
      <c r="I9" s="528"/>
      <c r="J9" s="528"/>
      <c r="K9" s="528"/>
      <c r="L9" s="528"/>
      <c r="M9" s="528"/>
      <c r="N9" s="529" t="str">
        <f>'WIN KODAS'!L11</f>
        <v>J</v>
      </c>
      <c r="O9" s="528"/>
      <c r="P9" s="528"/>
      <c r="Q9" s="528"/>
      <c r="R9" s="528"/>
      <c r="S9" s="528"/>
      <c r="T9" s="528"/>
      <c r="U9" s="528"/>
      <c r="V9" s="528"/>
      <c r="W9" s="530"/>
      <c r="X9" s="530"/>
      <c r="Y9" s="530"/>
      <c r="Z9" s="530"/>
      <c r="AA9" s="530"/>
      <c r="AB9" s="523"/>
      <c r="AI9" s="1114"/>
      <c r="AQ9" s="509"/>
      <c r="BD9" s="804"/>
    </row>
    <row r="10" spans="1:56" s="534" customFormat="1" ht="24.75" customHeight="1" thickBot="1" x14ac:dyDescent="0.3">
      <c r="A10" s="816">
        <v>2</v>
      </c>
      <c r="B10" s="817" t="s">
        <v>641</v>
      </c>
      <c r="C10" s="1090" t="s">
        <v>8669</v>
      </c>
      <c r="D10" s="531"/>
      <c r="E10" s="532"/>
      <c r="F10" s="530"/>
      <c r="G10" s="530"/>
      <c r="H10" s="530"/>
      <c r="I10" s="530"/>
      <c r="J10" s="530"/>
      <c r="K10" s="530"/>
      <c r="L10" s="530"/>
      <c r="M10" s="530"/>
      <c r="N10" s="530"/>
      <c r="O10" s="530"/>
      <c r="P10" s="530"/>
      <c r="Q10" s="530"/>
      <c r="R10" s="530"/>
      <c r="S10" s="530"/>
      <c r="T10" s="530"/>
      <c r="U10" s="530"/>
      <c r="V10" s="530"/>
      <c r="W10" s="530"/>
      <c r="X10" s="530"/>
      <c r="Y10" s="530"/>
      <c r="Z10" s="530"/>
      <c r="AA10" s="530"/>
      <c r="AB10" s="523"/>
      <c r="AC10" s="533"/>
      <c r="AI10" s="1114"/>
      <c r="AJ10" s="535"/>
      <c r="AK10" s="535"/>
      <c r="AL10" s="535"/>
      <c r="AM10" s="535"/>
      <c r="AN10" s="535"/>
      <c r="AO10" s="535"/>
      <c r="AP10" s="535"/>
      <c r="AQ10" s="536"/>
      <c r="BD10" s="807"/>
    </row>
    <row r="11" spans="1:56" s="534" customFormat="1" ht="34.9" customHeight="1" thickBot="1" x14ac:dyDescent="0.3">
      <c r="A11" s="816">
        <v>3</v>
      </c>
      <c r="B11" s="817" t="s">
        <v>643</v>
      </c>
      <c r="C11" s="1091"/>
      <c r="D11" s="1088" t="s">
        <v>644</v>
      </c>
      <c r="E11" s="1089"/>
      <c r="F11" s="1088" t="s">
        <v>645</v>
      </c>
      <c r="G11" s="1104"/>
      <c r="H11" s="1104"/>
      <c r="I11" s="1104"/>
      <c r="J11" s="1104"/>
      <c r="K11" s="1104"/>
      <c r="L11" s="1104"/>
      <c r="M11" s="1104"/>
      <c r="N11" s="1104"/>
      <c r="O11" s="1104"/>
      <c r="P11" s="1104"/>
      <c r="Q11" s="1104"/>
      <c r="R11" s="1104"/>
      <c r="S11" s="1104"/>
      <c r="T11" s="1104"/>
      <c r="U11" s="1104"/>
      <c r="V11" s="1104"/>
      <c r="W11" s="1104"/>
      <c r="X11" s="1104"/>
      <c r="Y11" s="1104"/>
      <c r="Z11" s="1104"/>
      <c r="AA11" s="1105"/>
      <c r="AB11" s="537"/>
      <c r="AC11" s="533"/>
      <c r="AD11" s="1119" t="s">
        <v>3069</v>
      </c>
      <c r="AE11" s="1120"/>
      <c r="AF11" s="1119"/>
      <c r="AG11" s="1120"/>
      <c r="AI11" s="1114"/>
      <c r="AJ11" s="535"/>
      <c r="AK11" s="535"/>
      <c r="AL11" s="535"/>
      <c r="AM11" s="535"/>
      <c r="AN11" s="535"/>
      <c r="AO11" s="535"/>
      <c r="AP11" s="535"/>
      <c r="AQ11" s="536"/>
      <c r="BD11" s="807"/>
    </row>
    <row r="12" spans="1:56" s="534" customFormat="1" ht="58.5" customHeight="1" x14ac:dyDescent="0.2">
      <c r="A12" s="996">
        <v>4</v>
      </c>
      <c r="B12" s="997" t="s">
        <v>3553</v>
      </c>
      <c r="C12" s="998">
        <f>IF(D12="",0,INDEX(Duombaze!$A:$A, MATCH(D12,Duombaze!E:E,0),1))</f>
        <v>0</v>
      </c>
      <c r="D12" s="1092"/>
      <c r="E12" s="1093"/>
      <c r="F12" s="1094">
        <f>IFERROR(INDEX(Duombaze!F:F, MATCH(Sablonas!D12,Duombaze!E:E,0),1),0)</f>
        <v>0</v>
      </c>
      <c r="G12" s="1095"/>
      <c r="H12" s="1095"/>
      <c r="I12" s="1095"/>
      <c r="J12" s="1095"/>
      <c r="K12" s="1095"/>
      <c r="L12" s="1095"/>
      <c r="M12" s="1095"/>
      <c r="N12" s="1095"/>
      <c r="O12" s="1095"/>
      <c r="P12" s="1095"/>
      <c r="Q12" s="1095"/>
      <c r="R12" s="1095"/>
      <c r="S12" s="1095"/>
      <c r="T12" s="1095"/>
      <c r="U12" s="1095"/>
      <c r="V12" s="1095"/>
      <c r="W12" s="1095"/>
      <c r="X12" s="1095"/>
      <c r="Y12" s="1095"/>
      <c r="Z12" s="1095"/>
      <c r="AA12" s="1096"/>
      <c r="AB12" s="538"/>
      <c r="AC12" s="533"/>
      <c r="AD12" s="1121">
        <f>IFERROR(INDEX(Duombaze!P:P, MATCH(Sablonas!D12,Duombaze!E:E,0),1),0)</f>
        <v>0</v>
      </c>
      <c r="AE12" s="1122"/>
      <c r="AF12" s="1121">
        <f>IFERROR(INDEX(Duombaze!Q:Q, MATCH(Sablonas!D12,Duombaze!E:E,0),1)*0,0)</f>
        <v>0</v>
      </c>
      <c r="AG12" s="1123"/>
      <c r="AI12" s="1115"/>
      <c r="AJ12" s="535"/>
      <c r="AK12" s="535"/>
      <c r="AL12" s="535"/>
      <c r="AM12" s="535"/>
      <c r="AN12" s="535"/>
      <c r="AO12" s="535"/>
      <c r="AP12" s="535"/>
      <c r="AQ12" s="536"/>
      <c r="BD12" s="807"/>
    </row>
    <row r="13" spans="1:56" ht="37.9" customHeight="1" x14ac:dyDescent="0.2">
      <c r="A13" s="996">
        <v>5</v>
      </c>
      <c r="B13" s="997" t="s">
        <v>1475</v>
      </c>
      <c r="C13" s="998">
        <f>IF(D13="",0,INDEX(Duombaze!$A:$A, MATCH(Sablonas!D13,Duombaze!AA:AA,0),1))</f>
        <v>0</v>
      </c>
      <c r="D13" s="1080"/>
      <c r="E13" s="1080"/>
      <c r="F13" s="1078">
        <f>IFERROR(INDEX(Duombaze!AB:AB,MATCH(Sablonas!D13,Duombaze!AA:AA,0),1),0)</f>
        <v>0</v>
      </c>
      <c r="G13" s="1078"/>
      <c r="H13" s="1078"/>
      <c r="I13" s="1078"/>
      <c r="J13" s="1078"/>
      <c r="K13" s="1078"/>
      <c r="L13" s="1078"/>
      <c r="M13" s="1078"/>
      <c r="N13" s="1078"/>
      <c r="O13" s="1078"/>
      <c r="P13" s="1078"/>
      <c r="Q13" s="1078"/>
      <c r="R13" s="1078"/>
      <c r="S13" s="1078"/>
      <c r="T13" s="1078"/>
      <c r="U13" s="1078"/>
      <c r="V13" s="1078"/>
      <c r="W13" s="1078"/>
      <c r="X13" s="1078"/>
      <c r="Y13" s="1078"/>
      <c r="Z13" s="1078"/>
      <c r="AA13" s="1079"/>
      <c r="AB13" s="538"/>
      <c r="AD13" s="1111">
        <f>IFERROR(INDEX(Duombaze!AC:AC, MATCH(Sablonas!D13,Duombaze!AA:AA,0),1),0)</f>
        <v>0</v>
      </c>
      <c r="AE13" s="1112"/>
      <c r="AF13" s="1109">
        <f>IFERROR(INDEX(Duombaze!AD:AD, MATCH(Sablonas!D13,Duombaze!AA:AA,0),1)*0,0)</f>
        <v>0</v>
      </c>
      <c r="AG13" s="1110"/>
      <c r="AI13" s="1116" t="s">
        <v>1946</v>
      </c>
      <c r="AQ13" s="509"/>
      <c r="BD13" s="804"/>
    </row>
    <row r="14" spans="1:56" ht="27.6" customHeight="1" x14ac:dyDescent="0.2">
      <c r="A14" s="996">
        <v>6</v>
      </c>
      <c r="B14" s="997" t="s">
        <v>231</v>
      </c>
      <c r="C14" s="998">
        <f>IF(D14="",0,INDEX(Duombaze!$A:$A, MATCH(Sablonas!D14,Duombaze!AH:AH,0),1))</f>
        <v>0</v>
      </c>
      <c r="D14" s="1080"/>
      <c r="E14" s="1080"/>
      <c r="F14" s="1078">
        <f>IFERROR(INDEX(Duombaze!AI:AI,MATCH(Sablonas!D14,Duombaze!AH:AH,0),1),0)</f>
        <v>0</v>
      </c>
      <c r="G14" s="1078"/>
      <c r="H14" s="1078"/>
      <c r="I14" s="1078"/>
      <c r="J14" s="1078"/>
      <c r="K14" s="1078"/>
      <c r="L14" s="1078"/>
      <c r="M14" s="1078"/>
      <c r="N14" s="1078"/>
      <c r="O14" s="1078"/>
      <c r="P14" s="1078"/>
      <c r="Q14" s="1078"/>
      <c r="R14" s="1078"/>
      <c r="S14" s="1078"/>
      <c r="T14" s="1078"/>
      <c r="U14" s="1078"/>
      <c r="V14" s="1078"/>
      <c r="W14" s="1078"/>
      <c r="X14" s="1078"/>
      <c r="Y14" s="1078"/>
      <c r="Z14" s="1078"/>
      <c r="AA14" s="1079"/>
      <c r="AB14" s="538"/>
      <c r="AD14" s="1111">
        <f>IFERROR(INDEX(Duombaze!AM:AM, MATCH(Sablonas!D14,Duombaze!AH:AH,0),1),0)</f>
        <v>0</v>
      </c>
      <c r="AE14" s="1112"/>
      <c r="AF14" s="1109">
        <f>IFERROR(INDEX(Duombaze!AN:AN, MATCH(Sablonas!D14,Duombaze!AH:AH,0),1)*0,0)</f>
        <v>0</v>
      </c>
      <c r="AG14" s="1110"/>
      <c r="AI14" s="1116"/>
      <c r="AQ14" s="509"/>
      <c r="BD14" s="804"/>
    </row>
    <row r="15" spans="1:56" ht="55.15" customHeight="1" x14ac:dyDescent="0.2">
      <c r="A15" s="996">
        <v>7</v>
      </c>
      <c r="B15" s="997" t="s">
        <v>1670</v>
      </c>
      <c r="C15" s="998">
        <f>IF(D15="",0,INDEX(Duombaze!$A:$A, MATCH(Sablonas!D15,Duombaze!AR:AR,0),1))</f>
        <v>0</v>
      </c>
      <c r="D15" s="1080"/>
      <c r="E15" s="1080"/>
      <c r="F15" s="1078">
        <f>IFERROR(INDEX(Duombaze!AS:AS,MATCH(Sablonas!D15,Duombaze!AR:AR,0),1),0)</f>
        <v>0</v>
      </c>
      <c r="G15" s="1078"/>
      <c r="H15" s="1078"/>
      <c r="I15" s="1078"/>
      <c r="J15" s="1078"/>
      <c r="K15" s="1078"/>
      <c r="L15" s="1078"/>
      <c r="M15" s="1078"/>
      <c r="N15" s="1078"/>
      <c r="O15" s="1078"/>
      <c r="P15" s="1078"/>
      <c r="Q15" s="1078"/>
      <c r="R15" s="1078"/>
      <c r="S15" s="1078"/>
      <c r="T15" s="1078"/>
      <c r="U15" s="1078"/>
      <c r="V15" s="1078"/>
      <c r="W15" s="1078"/>
      <c r="X15" s="1078"/>
      <c r="Y15" s="1078"/>
      <c r="Z15" s="1078"/>
      <c r="AA15" s="1079"/>
      <c r="AB15" s="538"/>
      <c r="AD15" s="1111">
        <f>IFERROR(INDEX(Duombaze!BC:BC, MATCH(Sablonas!D15,Duombaze!AR:AR,0),1),0)</f>
        <v>0</v>
      </c>
      <c r="AE15" s="1112"/>
      <c r="AF15" s="1109">
        <f>IFERROR(INDEX(Duombaze!BD:BD, MATCH(Sablonas!D15,Duombaze!AR:AR,0),1)*0,0)</f>
        <v>0</v>
      </c>
      <c r="AG15" s="1110"/>
      <c r="AI15" s="1116"/>
      <c r="AQ15" s="509"/>
      <c r="BD15" s="804"/>
    </row>
    <row r="16" spans="1:56" ht="67.150000000000006" customHeight="1" x14ac:dyDescent="0.2">
      <c r="A16" s="996">
        <v>8</v>
      </c>
      <c r="B16" s="997" t="s">
        <v>646</v>
      </c>
      <c r="C16" s="998">
        <f>IF(D16="",0,INDEX(Duombaze!$A:$A,MATCH(Sablonas!D16,Duombaze!BH:BH,0),1))</f>
        <v>0</v>
      </c>
      <c r="D16" s="999"/>
      <c r="E16" s="1034"/>
      <c r="F16" s="1078">
        <f>IFERROR(INDEX(Duombaze!BI:BI,MATCH(Sablonas!D16,Duombaze!BH:BH,0),1),0)</f>
        <v>0</v>
      </c>
      <c r="G16" s="1078"/>
      <c r="H16" s="1078"/>
      <c r="I16" s="1078"/>
      <c r="J16" s="1078"/>
      <c r="K16" s="1078"/>
      <c r="L16" s="1078"/>
      <c r="M16" s="1078"/>
      <c r="N16" s="1078"/>
      <c r="O16" s="1078"/>
      <c r="P16" s="1078"/>
      <c r="Q16" s="1078">
        <f>IF(E16="Su stabdžių išvadais",INDEX(Duombaze!BS:BS,MATCH(D16,Duombaze!BH:BH,0),1),0)</f>
        <v>0</v>
      </c>
      <c r="R16" s="1078"/>
      <c r="S16" s="1078"/>
      <c r="T16" s="1078"/>
      <c r="U16" s="1078"/>
      <c r="V16" s="1078"/>
      <c r="W16" s="1078"/>
      <c r="X16" s="1078"/>
      <c r="Y16" s="1078"/>
      <c r="Z16" s="1078"/>
      <c r="AA16" s="1079"/>
      <c r="AB16" s="538"/>
      <c r="AD16" s="822">
        <f>IFERROR(INDEX(Duombaze!BM:BM, MATCH(Sablonas!D16,Duombaze!BH:BH,0),1),0)</f>
        <v>0</v>
      </c>
      <c r="AE16" s="823" t="str">
        <f>IF(E16="Su stabdžių išvadais",INDEX(Duombaze!BW:BW, MATCH(Sablonas!Q16,Duombaze!BS:BS,0),1),"0")</f>
        <v>0</v>
      </c>
      <c r="AF16" s="823">
        <f>IFERROR(INDEX(Duombaze!BN:BN, MATCH(Sablonas!D16,Duombaze!BH:BH,0),1)*0,0)</f>
        <v>0</v>
      </c>
      <c r="AG16" s="824" t="str">
        <f>IF(E16="Su stabdžių išvadais",INDEX(Duombaze!BX:BX, MATCH(Sablonas!Q16,Duombaze!BS:BS,0),1)*1.41,"0")</f>
        <v>0</v>
      </c>
      <c r="AI16" s="1116"/>
      <c r="AQ16" s="509"/>
      <c r="BD16" s="804"/>
    </row>
    <row r="17" spans="1:56" ht="28.15" customHeight="1" x14ac:dyDescent="0.2">
      <c r="A17" s="996">
        <v>9</v>
      </c>
      <c r="B17" s="997" t="s">
        <v>232</v>
      </c>
      <c r="C17" s="998">
        <f>IF(D17="",0,INDEX(Duombaze!$A:$A,MATCH(Sablonas!D17,Duombaze!CB:CB,0),1))</f>
        <v>0</v>
      </c>
      <c r="D17" s="1080"/>
      <c r="E17" s="1080"/>
      <c r="F17" s="1078">
        <f>IFERROR(INDEX(Duombaze!CC:CC,MATCH(Sablonas!D17,Duombaze!CB:CB,0),1),0)</f>
        <v>0</v>
      </c>
      <c r="G17" s="1078"/>
      <c r="H17" s="1078"/>
      <c r="I17" s="1078"/>
      <c r="J17" s="1078"/>
      <c r="K17" s="1078"/>
      <c r="L17" s="1078"/>
      <c r="M17" s="1078"/>
      <c r="N17" s="1078"/>
      <c r="O17" s="1078"/>
      <c r="P17" s="1078"/>
      <c r="Q17" s="1078"/>
      <c r="R17" s="1078"/>
      <c r="S17" s="1078"/>
      <c r="T17" s="1078"/>
      <c r="U17" s="1078"/>
      <c r="V17" s="1078"/>
      <c r="W17" s="1078"/>
      <c r="X17" s="1078"/>
      <c r="Y17" s="1078"/>
      <c r="Z17" s="1078"/>
      <c r="AA17" s="1079"/>
      <c r="AB17" s="538"/>
      <c r="AD17" s="1111">
        <f>IFERROR(INDEX(Duombaze!CD:CD, MATCH(Sablonas!D17,Duombaze!CB:CB,0),1),0)</f>
        <v>0</v>
      </c>
      <c r="AE17" s="1112"/>
      <c r="AF17" s="1109">
        <f>IFERROR(INDEX(Duombaze!CE:CE, MATCH(Sablonas!D17,Duombaze!CB:CB,0),1)*0,0)</f>
        <v>0</v>
      </c>
      <c r="AG17" s="1110"/>
      <c r="AI17" s="1117" t="s">
        <v>3489</v>
      </c>
      <c r="AQ17" s="509"/>
      <c r="BD17" s="804"/>
    </row>
    <row r="18" spans="1:56" ht="28.15" customHeight="1" x14ac:dyDescent="0.2">
      <c r="A18" s="996">
        <v>10</v>
      </c>
      <c r="B18" s="997" t="s">
        <v>233</v>
      </c>
      <c r="C18" s="998">
        <f>IF(D18="",0,INDEX(Duombaze!$A:$A, MATCH(Sablonas!D18,Duombaze!CI:CI,0),1))</f>
        <v>0</v>
      </c>
      <c r="D18" s="1080"/>
      <c r="E18" s="1080"/>
      <c r="F18" s="1078">
        <f>IFERROR(INDEX(Duombaze!CJ:CJ,MATCH(Sablonas!D18,Duombaze!CI:CI,0),1),0)</f>
        <v>0</v>
      </c>
      <c r="G18" s="1078"/>
      <c r="H18" s="1078"/>
      <c r="I18" s="1078"/>
      <c r="J18" s="1078"/>
      <c r="K18" s="1078"/>
      <c r="L18" s="1078"/>
      <c r="M18" s="1078"/>
      <c r="N18" s="1078"/>
      <c r="O18" s="1078"/>
      <c r="P18" s="1078"/>
      <c r="Q18" s="1078"/>
      <c r="R18" s="1078"/>
      <c r="S18" s="1078"/>
      <c r="T18" s="1078"/>
      <c r="U18" s="1078"/>
      <c r="V18" s="1078"/>
      <c r="W18" s="1078"/>
      <c r="X18" s="1078"/>
      <c r="Y18" s="1078"/>
      <c r="Z18" s="1078"/>
      <c r="AA18" s="1079"/>
      <c r="AB18" s="538"/>
      <c r="AD18" s="1111">
        <f>IFERROR(INDEX(Duombaze!CK:CK, MATCH(Sablonas!D18,Duombaze!CI:CI,0),1),0)</f>
        <v>0</v>
      </c>
      <c r="AE18" s="1112"/>
      <c r="AF18" s="1109">
        <f>IFERROR(INDEX(Duombaze!CL:CL, MATCH(Sablonas!D18,Duombaze!CI:CI,0),1)*0,0)</f>
        <v>0</v>
      </c>
      <c r="AG18" s="1110"/>
      <c r="AI18" s="1118"/>
      <c r="AQ18" s="509"/>
      <c r="BD18" s="804"/>
    </row>
    <row r="19" spans="1:56" ht="28.9" customHeight="1" x14ac:dyDescent="0.2">
      <c r="A19" s="996">
        <v>11</v>
      </c>
      <c r="B19" s="997" t="s">
        <v>234</v>
      </c>
      <c r="C19" s="998">
        <f>IF(D19="",0,INDEX(Duombaze!$A:$A, MATCH(Sablonas!D19,Duombaze!CP:CP,0),1))</f>
        <v>0</v>
      </c>
      <c r="D19" s="1080"/>
      <c r="E19" s="1080"/>
      <c r="F19" s="1078">
        <f>IFERROR(INDEX(Duombaze!CQ:CQ,MATCH(Sablonas!D19,Duombaze!CP:CP,0),1),0)</f>
        <v>0</v>
      </c>
      <c r="G19" s="1078"/>
      <c r="H19" s="1078"/>
      <c r="I19" s="1078"/>
      <c r="J19" s="1078"/>
      <c r="K19" s="1078"/>
      <c r="L19" s="1078"/>
      <c r="M19" s="1078"/>
      <c r="N19" s="1078"/>
      <c r="O19" s="1078"/>
      <c r="P19" s="1078"/>
      <c r="Q19" s="1078"/>
      <c r="R19" s="1078"/>
      <c r="S19" s="1078"/>
      <c r="T19" s="1078"/>
      <c r="U19" s="1078"/>
      <c r="V19" s="1078"/>
      <c r="W19" s="1078"/>
      <c r="X19" s="1078"/>
      <c r="Y19" s="1078"/>
      <c r="Z19" s="1078"/>
      <c r="AA19" s="1079"/>
      <c r="AB19" s="538"/>
      <c r="AD19" s="1111">
        <f>IFERROR(INDEX(Duombaze!CT:CT, MATCH(Sablonas!D19,Duombaze!CP:CP,0),1),0)</f>
        <v>0</v>
      </c>
      <c r="AE19" s="1112"/>
      <c r="AF19" s="1109">
        <f>IFERROR(INDEX(Duombaze!CU:CU, MATCH(Sablonas!D19,Duombaze!CP:CP,0),1)*0,0)</f>
        <v>0</v>
      </c>
      <c r="AG19" s="1110"/>
      <c r="AQ19" s="539"/>
      <c r="BD19" s="808"/>
    </row>
    <row r="20" spans="1:56" ht="37.9" customHeight="1" x14ac:dyDescent="0.2">
      <c r="A20" s="996">
        <v>12</v>
      </c>
      <c r="B20" s="997" t="s">
        <v>235</v>
      </c>
      <c r="C20" s="998">
        <f>IF(D20="",0,INDEX(Duombaze!$A:$A, MATCH(Sablonas!D20,Duombaze!CY:CY,0),1))</f>
        <v>0</v>
      </c>
      <c r="D20" s="1080"/>
      <c r="E20" s="1080"/>
      <c r="F20" s="1078">
        <f>IFERROR(INDEX(Duombaze!CZ:CZ,MATCH(Sablonas!D20,Duombaze!CY:CY,0),1),0)</f>
        <v>0</v>
      </c>
      <c r="G20" s="1078"/>
      <c r="H20" s="1078"/>
      <c r="I20" s="1078"/>
      <c r="J20" s="1078"/>
      <c r="K20" s="1078"/>
      <c r="L20" s="1078"/>
      <c r="M20" s="1078"/>
      <c r="N20" s="1078"/>
      <c r="O20" s="1078"/>
      <c r="P20" s="1078"/>
      <c r="Q20" s="1078"/>
      <c r="R20" s="1078"/>
      <c r="S20" s="1078"/>
      <c r="T20" s="1078"/>
      <c r="U20" s="1078"/>
      <c r="V20" s="1078"/>
      <c r="W20" s="1078"/>
      <c r="X20" s="1078"/>
      <c r="Y20" s="1078"/>
      <c r="Z20" s="1078"/>
      <c r="AA20" s="1079"/>
      <c r="AB20" s="538"/>
      <c r="AD20" s="1111">
        <f>IFERROR(INDEX(Duombaze!DC:DC, MATCH(Sablonas!D20,Duombaze!CY:CY,0),1),0)</f>
        <v>0</v>
      </c>
      <c r="AE20" s="1112"/>
      <c r="AF20" s="1109">
        <f>IFERROR(INDEX(Duombaze!DD:DD, MATCH(Sablonas!D20,Duombaze!CY:CY,0),1)*0,0)</f>
        <v>0</v>
      </c>
      <c r="AG20" s="1110"/>
      <c r="AQ20" s="509"/>
      <c r="BD20" s="804"/>
    </row>
    <row r="21" spans="1:56" ht="28.15" customHeight="1" x14ac:dyDescent="0.2">
      <c r="A21" s="996">
        <v>13</v>
      </c>
      <c r="B21" s="997" t="s">
        <v>1558</v>
      </c>
      <c r="C21" s="998">
        <f>IF(D21="",0,INDEX(Duombaze!$A:$A, MATCH(Sablonas!D21,Duombaze!DH:DH,0),1))</f>
        <v>0</v>
      </c>
      <c r="D21" s="1080"/>
      <c r="E21" s="1080"/>
      <c r="F21" s="1078">
        <f>IFERROR(INDEX(Duombaze!DI:DI,MATCH(Sablonas!D21,Duombaze!DH:DH,0),1),0)</f>
        <v>0</v>
      </c>
      <c r="G21" s="1078"/>
      <c r="H21" s="1078"/>
      <c r="I21" s="1078"/>
      <c r="J21" s="1078"/>
      <c r="K21" s="1078"/>
      <c r="L21" s="1078"/>
      <c r="M21" s="1078"/>
      <c r="N21" s="1078"/>
      <c r="O21" s="1078"/>
      <c r="P21" s="1078"/>
      <c r="Q21" s="1078"/>
      <c r="R21" s="1078"/>
      <c r="S21" s="1078"/>
      <c r="T21" s="1078"/>
      <c r="U21" s="1078"/>
      <c r="V21" s="1078"/>
      <c r="W21" s="1078"/>
      <c r="X21" s="1078"/>
      <c r="Y21" s="1078"/>
      <c r="Z21" s="1078"/>
      <c r="AA21" s="1079"/>
      <c r="AB21" s="538"/>
      <c r="AD21" s="1111">
        <f>IFERROR(INDEX(Duombaze!DL:DL, MATCH(Sablonas!D21,Duombaze!DH:DH,0),1),0)</f>
        <v>0</v>
      </c>
      <c r="AE21" s="1112"/>
      <c r="AF21" s="1109">
        <f>IFERROR(INDEX(Duombaze!DM:DM, MATCH(Sablonas!D21,Duombaze!DH:DH,0),1)*0,0)</f>
        <v>0</v>
      </c>
      <c r="AG21" s="1110"/>
      <c r="AQ21" s="509"/>
      <c r="BD21" s="804"/>
    </row>
    <row r="22" spans="1:56" ht="34.15" customHeight="1" x14ac:dyDescent="0.2">
      <c r="A22" s="996">
        <v>14</v>
      </c>
      <c r="B22" s="997" t="s">
        <v>236</v>
      </c>
      <c r="C22" s="998">
        <f>IF(D22="",0,INDEX(Duombaze!$A:$A, MATCH(Sablonas!D22,Duombaze!DQ:DQ,0),1))</f>
        <v>0</v>
      </c>
      <c r="D22" s="1080"/>
      <c r="E22" s="1080"/>
      <c r="F22" s="1078">
        <f>IFERROR(INDEX(Duombaze!DR:DR,MATCH(Sablonas!D22,Duombaze!DQ:DQ,0),1),0)</f>
        <v>0</v>
      </c>
      <c r="G22" s="1078"/>
      <c r="H22" s="1078"/>
      <c r="I22" s="1078"/>
      <c r="J22" s="1078"/>
      <c r="K22" s="1078"/>
      <c r="L22" s="1078"/>
      <c r="M22" s="1078"/>
      <c r="N22" s="1078"/>
      <c r="O22" s="1078"/>
      <c r="P22" s="1078"/>
      <c r="Q22" s="1078"/>
      <c r="R22" s="1078"/>
      <c r="S22" s="1078"/>
      <c r="T22" s="1078"/>
      <c r="U22" s="1078"/>
      <c r="V22" s="1078"/>
      <c r="W22" s="1078"/>
      <c r="X22" s="1078"/>
      <c r="Y22" s="1078"/>
      <c r="Z22" s="1078"/>
      <c r="AA22" s="1079"/>
      <c r="AB22" s="538"/>
      <c r="AD22" s="1111">
        <f>IFERROR(INDEX(Duombaze!DW:DW, MATCH(Sablonas!D22,Duombaze!DQ:DQ,0),1),0)</f>
        <v>0</v>
      </c>
      <c r="AE22" s="1112"/>
      <c r="AF22" s="1109">
        <f>IFERROR(INDEX(Duombaze!DX:DX, MATCH(Sablonas!D22,Duombaze!DQ:DQ,0),1)*0,0)</f>
        <v>0</v>
      </c>
      <c r="AG22" s="1110"/>
      <c r="AQ22" s="509"/>
      <c r="BD22" s="804"/>
    </row>
    <row r="23" spans="1:56" ht="28.15" customHeight="1" x14ac:dyDescent="0.2">
      <c r="A23" s="996">
        <v>15</v>
      </c>
      <c r="B23" s="997" t="s">
        <v>647</v>
      </c>
      <c r="C23" s="998">
        <f>IF(D23="",0,INDEX(Duombaze!$A:$A, MATCH(Sablonas!D23,Duombaze!EB:EB,0),1))</f>
        <v>0</v>
      </c>
      <c r="D23" s="1080"/>
      <c r="E23" s="1080"/>
      <c r="F23" s="1078">
        <f>IFERROR(INDEX(Duombaze!EC:EC,MATCH(Sablonas!D23,Duombaze!EB:EB,0),1),0)</f>
        <v>0</v>
      </c>
      <c r="G23" s="1078"/>
      <c r="H23" s="1078"/>
      <c r="I23" s="1078"/>
      <c r="J23" s="1078"/>
      <c r="K23" s="1078"/>
      <c r="L23" s="1078"/>
      <c r="M23" s="1078"/>
      <c r="N23" s="1078"/>
      <c r="O23" s="1078"/>
      <c r="P23" s="1078"/>
      <c r="Q23" s="1078"/>
      <c r="R23" s="1078"/>
      <c r="S23" s="1078"/>
      <c r="T23" s="1078"/>
      <c r="U23" s="1078"/>
      <c r="V23" s="1078"/>
      <c r="W23" s="1078"/>
      <c r="X23" s="1078"/>
      <c r="Y23" s="1078"/>
      <c r="Z23" s="1078"/>
      <c r="AA23" s="1079"/>
      <c r="AB23" s="538"/>
      <c r="AD23" s="1111">
        <f>IFERROR(INDEX(Duombaze!ED:ED, MATCH(Sablonas!D23,Duombaze!EB:EB,0),1),0)</f>
        <v>0</v>
      </c>
      <c r="AE23" s="1112"/>
      <c r="AF23" s="1109">
        <f>IFERROR(INDEX(Duombaze!EE:EE, MATCH(Sablonas!D23,Duombaze!EB:EB,0),1)*0,0)</f>
        <v>0</v>
      </c>
      <c r="AG23" s="1110"/>
      <c r="AQ23" s="509"/>
      <c r="BD23" s="804"/>
    </row>
    <row r="24" spans="1:56" ht="37.9" customHeight="1" x14ac:dyDescent="0.2">
      <c r="A24" s="996">
        <v>16</v>
      </c>
      <c r="B24" s="997" t="s">
        <v>238</v>
      </c>
      <c r="C24" s="998">
        <f>IF(D24="",0,INDEX(Duombaze!$A:$A, MATCH(Sablonas!D24,Duombaze!EI:EI,0),1))</f>
        <v>0</v>
      </c>
      <c r="D24" s="1080"/>
      <c r="E24" s="1080"/>
      <c r="F24" s="1078">
        <f>IFERROR(INDEX(Duombaze!EJ:EJ,MATCH(Sablonas!D24,Duombaze!EI:EI,0),1),0)</f>
        <v>0</v>
      </c>
      <c r="G24" s="1078"/>
      <c r="H24" s="1078"/>
      <c r="I24" s="1078"/>
      <c r="J24" s="1078"/>
      <c r="K24" s="1078"/>
      <c r="L24" s="1078"/>
      <c r="M24" s="1078"/>
      <c r="N24" s="1078"/>
      <c r="O24" s="1078"/>
      <c r="P24" s="1078"/>
      <c r="Q24" s="1078"/>
      <c r="R24" s="1078"/>
      <c r="S24" s="1078"/>
      <c r="T24" s="1078"/>
      <c r="U24" s="1078"/>
      <c r="V24" s="1078"/>
      <c r="W24" s="1078"/>
      <c r="X24" s="1078"/>
      <c r="Y24" s="1078"/>
      <c r="Z24" s="1078"/>
      <c r="AA24" s="1079"/>
      <c r="AB24" s="538"/>
      <c r="AD24" s="1111">
        <f>IFERROR(INDEX(Duombaze!EN:EN, MATCH(Sablonas!D24,Duombaze!EI:EI,0),1),0)</f>
        <v>0</v>
      </c>
      <c r="AE24" s="1112"/>
      <c r="AF24" s="1109">
        <f>IFERROR(INDEX(Duombaze!EO:EO, MATCH(Sablonas!D24,Duombaze!EI:EI,0),1)*0,0)</f>
        <v>0</v>
      </c>
      <c r="AG24" s="1110"/>
      <c r="AQ24" s="509"/>
      <c r="BD24" s="804"/>
    </row>
    <row r="25" spans="1:56" ht="28.15" customHeight="1" x14ac:dyDescent="0.2">
      <c r="A25" s="996">
        <v>17</v>
      </c>
      <c r="B25" s="997"/>
      <c r="C25" s="998">
        <f>IF(D25="",0,INDEX(Duombaze!$A:$A, MATCH(Sablonas!D25,Duombaze!ES:ES,0),1))</f>
        <v>0</v>
      </c>
      <c r="D25" s="1080"/>
      <c r="E25" s="1080"/>
      <c r="F25" s="1078">
        <f>IFERROR(INDEX(Duombaze!ET:ET,MATCH(Sablonas!D25,Duombaze!ES:ES,0),1),0)</f>
        <v>0</v>
      </c>
      <c r="G25" s="1078"/>
      <c r="H25" s="1078"/>
      <c r="I25" s="1078"/>
      <c r="J25" s="1078"/>
      <c r="K25" s="1078"/>
      <c r="L25" s="1078"/>
      <c r="M25" s="1078"/>
      <c r="N25" s="1078"/>
      <c r="O25" s="1078"/>
      <c r="P25" s="1078"/>
      <c r="Q25" s="1078"/>
      <c r="R25" s="1078"/>
      <c r="S25" s="1078"/>
      <c r="T25" s="1078"/>
      <c r="U25" s="1078"/>
      <c r="V25" s="1078"/>
      <c r="W25" s="1078"/>
      <c r="X25" s="1078"/>
      <c r="Y25" s="1078"/>
      <c r="Z25" s="1078"/>
      <c r="AA25" s="1079"/>
      <c r="AB25" s="538"/>
      <c r="AD25" s="1111"/>
      <c r="AE25" s="1112"/>
      <c r="AF25" s="1109"/>
      <c r="AG25" s="1110"/>
      <c r="AQ25" s="509"/>
      <c r="BD25" s="804"/>
    </row>
    <row r="26" spans="1:56" ht="46.5" customHeight="1" thickBot="1" x14ac:dyDescent="0.25">
      <c r="A26" s="1000">
        <v>18</v>
      </c>
      <c r="B26" s="1001" t="s">
        <v>1832</v>
      </c>
      <c r="C26" s="1002">
        <f>IF(D26="",0,INDEX(Duombaze!$A:$A, MATCH(Sablonas!D26,Duombaze!EX:EX,0),1))</f>
        <v>0</v>
      </c>
      <c r="D26" s="1003"/>
      <c r="E26" s="1003"/>
      <c r="F26" s="1098">
        <f>IFERROR(INDEX(Duombaze!EY:EY,MATCH(Sablonas!D26,Duombaze!EX:EX,0),1),0)</f>
        <v>0</v>
      </c>
      <c r="G26" s="1099"/>
      <c r="H26" s="1099"/>
      <c r="I26" s="1099"/>
      <c r="J26" s="1099"/>
      <c r="K26" s="1099"/>
      <c r="L26" s="1099"/>
      <c r="M26" s="1099"/>
      <c r="N26" s="1099"/>
      <c r="O26" s="1099"/>
      <c r="P26" s="1100"/>
      <c r="Q26" s="1101">
        <f>IF(E26="Su gumos juosta",H1,0)</f>
        <v>0</v>
      </c>
      <c r="R26" s="1102"/>
      <c r="S26" s="1102"/>
      <c r="T26" s="1102"/>
      <c r="U26" s="1102"/>
      <c r="V26" s="1102"/>
      <c r="W26" s="1102"/>
      <c r="X26" s="1102"/>
      <c r="Y26" s="1102"/>
      <c r="Z26" s="1102"/>
      <c r="AA26" s="1103"/>
      <c r="AB26" s="538"/>
      <c r="AD26" s="822">
        <f>IFERROR(INDEX(Duombaze!FB:FB, MATCH(Sablonas!D26,Duombaze!EX:EX,0),1),0)</f>
        <v>0</v>
      </c>
      <c r="AE26" s="823" t="str">
        <f>IF(E26="Su gumos juosta",INDEX(DU!I:I*2, MATCH(Sablonas!K1,DU!A:A,0),1),"0")</f>
        <v>0</v>
      </c>
      <c r="AF26" s="823">
        <f>IFERROR(INDEX(Duombaze!FC:FC, MATCH(Sablonas!D26,Duombaze!EX:EX,0),1)*0,0)</f>
        <v>0</v>
      </c>
      <c r="AG26" s="824" t="str">
        <f>IF(E26="Su gumos juosta",INDEX(DU!H:H*2,MATCH(Sablonas!K1,DU!A:A,0),1)*0,"0")</f>
        <v>0</v>
      </c>
      <c r="AQ26" s="509"/>
      <c r="BD26" s="804"/>
    </row>
    <row r="27" spans="1:56" ht="73.5" customHeight="1" x14ac:dyDescent="0.2">
      <c r="A27" s="1004">
        <v>19</v>
      </c>
      <c r="B27" s="1005" t="str">
        <f>'SABLONO LENTELES'!AB2</f>
        <v>PI20_GAL_BORTO_ADAPTERIAI</v>
      </c>
      <c r="C27" s="1006">
        <f>IF(AND(ISTEXT(D27))*ISTEXT(E27),2,IF(ISTEXT(D27),1,0))</f>
        <v>0</v>
      </c>
      <c r="D27" s="1007"/>
      <c r="E27" s="1008"/>
      <c r="F27" s="1083">
        <f>IFERROR(INDEX(Duombaze!FL:FL,MATCH(Sablonas!D27,Duombaze!FH:FH,0),1),0)</f>
        <v>0</v>
      </c>
      <c r="G27" s="1083"/>
      <c r="H27" s="1083"/>
      <c r="I27" s="1083"/>
      <c r="J27" s="1083"/>
      <c r="K27" s="1083"/>
      <c r="L27" s="1083"/>
      <c r="M27" s="1083"/>
      <c r="N27" s="1083"/>
      <c r="O27" s="1083"/>
      <c r="P27" s="1083"/>
      <c r="Q27" s="1083">
        <f>IFERROR(INDEX(Duombaze!FL:FL,MATCH(Sablonas!E27,Duombaze!FH:FH,0),1),0)</f>
        <v>0</v>
      </c>
      <c r="R27" s="1083"/>
      <c r="S27" s="1083"/>
      <c r="T27" s="1083"/>
      <c r="U27" s="1083"/>
      <c r="V27" s="1083"/>
      <c r="W27" s="1083"/>
      <c r="X27" s="1083"/>
      <c r="Y27" s="1083"/>
      <c r="Z27" s="1083"/>
      <c r="AA27" s="1084"/>
      <c r="AB27" s="538"/>
      <c r="AD27" s="822">
        <f>IFERROR(INDEX(Duombaze!FQ:FQ, MATCH(Sablonas!F27,Duombaze!FL:FL,0),1),0)</f>
        <v>0</v>
      </c>
      <c r="AE27" s="823">
        <f>IFERROR(INDEX(Duombaze!FQ:FQ, MATCH(Sablonas!Q27,Duombaze!FL:FL,0),1),0)</f>
        <v>0</v>
      </c>
      <c r="AF27" s="823">
        <f>IFERROR(INDEX(Duombaze!FR:FR, MATCH(Sablonas!F27,Duombaze!FL:FL,0),1)*0,0)</f>
        <v>0</v>
      </c>
      <c r="AG27" s="824">
        <f>IFERROR(INDEX(Duombaze!FR:FR, MATCH(Sablonas!Q27,Duombaze!FL:FL,0),1)*0,0)</f>
        <v>0</v>
      </c>
      <c r="AQ27" s="509"/>
      <c r="BD27" s="804"/>
    </row>
    <row r="28" spans="1:56" ht="51" customHeight="1" x14ac:dyDescent="0.2">
      <c r="A28" s="996">
        <v>20</v>
      </c>
      <c r="B28" s="997" t="str">
        <f>'SABLONO LENTELES'!AC2</f>
        <v>PI20_PAPILDOMI</v>
      </c>
      <c r="C28" s="998">
        <f>IF(AND(ISTEXT(D28))*ISTEXT(E28),4,IF(ISTEXT(D28),3,0))</f>
        <v>0</v>
      </c>
      <c r="D28" s="1009"/>
      <c r="E28" s="999"/>
      <c r="F28" s="1040">
        <f>IFERROR(INDEX(Duombaze!FL:FL,MATCH(Sablonas!D28,Duombaze!FI:FI,0),1),0)</f>
        <v>0</v>
      </c>
      <c r="G28" s="1040"/>
      <c r="H28" s="1040"/>
      <c r="I28" s="1040"/>
      <c r="J28" s="1040"/>
      <c r="K28" s="1040"/>
      <c r="L28" s="1040"/>
      <c r="M28" s="1040"/>
      <c r="N28" s="1040"/>
      <c r="O28" s="1040"/>
      <c r="P28" s="1040"/>
      <c r="Q28" s="1040">
        <f>IFERROR(INDEX(Duombaze!FL:FL,MATCH(Sablonas!E28,Duombaze!FI:FI,0),1),0)</f>
        <v>0</v>
      </c>
      <c r="R28" s="1040"/>
      <c r="S28" s="1040"/>
      <c r="T28" s="1040"/>
      <c r="U28" s="1040"/>
      <c r="V28" s="1040"/>
      <c r="W28" s="1040"/>
      <c r="X28" s="1040"/>
      <c r="Y28" s="1040"/>
      <c r="Z28" s="1040"/>
      <c r="AA28" s="1081"/>
      <c r="AB28" s="538"/>
      <c r="AD28" s="822">
        <f>IFERROR(INDEX(Duombaze!FQ:FQ, MATCH(Sablonas!F28,Duombaze!FL:FL,0),1),0)</f>
        <v>0</v>
      </c>
      <c r="AE28" s="823">
        <f>IFERROR(INDEX(Duombaze!FQ:FQ, MATCH(Sablonas!Q28,Duombaze!FL:FL,0),1),0)</f>
        <v>0</v>
      </c>
      <c r="AF28" s="823">
        <f>IFERROR(INDEX(Duombaze!FR:FR, MATCH(Sablonas!F28,Duombaze!FL:FL,0),1)*0,0)</f>
        <v>0</v>
      </c>
      <c r="AG28" s="824">
        <f>IFERROR(INDEX(Duombaze!FR:FR, MATCH(Sablonas!Q28,Duombaze!FL:FL,0),1)*0,0)</f>
        <v>0</v>
      </c>
      <c r="AI28" s="540"/>
      <c r="AQ28" s="509"/>
      <c r="BD28" s="804"/>
    </row>
    <row r="29" spans="1:56" ht="34.5" customHeight="1" x14ac:dyDescent="0.2">
      <c r="A29" s="996">
        <v>21</v>
      </c>
      <c r="B29" s="997" t="str">
        <f>'SABLONO LENTELES'!AD2</f>
        <v>PI20_PAPILDOMI2</v>
      </c>
      <c r="C29" s="998">
        <f>IF(AND(ISTEXT(D29))*ISTEXT(E29),6,IF(ISTEXT(D29),7,0))</f>
        <v>0</v>
      </c>
      <c r="D29" s="1009"/>
      <c r="E29" s="999"/>
      <c r="F29" s="1040">
        <f>IFERROR(INDEX(Duombaze!FL:FL,MATCH(Sablonas!D29,Duombaze!FJ:FJ,0),1),0)</f>
        <v>0</v>
      </c>
      <c r="G29" s="1040"/>
      <c r="H29" s="1040"/>
      <c r="I29" s="1040"/>
      <c r="J29" s="1040"/>
      <c r="K29" s="1040"/>
      <c r="L29" s="1040"/>
      <c r="M29" s="1040"/>
      <c r="N29" s="1040"/>
      <c r="O29" s="1040"/>
      <c r="P29" s="1040"/>
      <c r="Q29" s="1040">
        <f>IFERROR(INDEX(Duombaze!FL:FL,MATCH(Sablonas!E29,Duombaze!FJ:FJ,0),1),0)</f>
        <v>0</v>
      </c>
      <c r="R29" s="1040"/>
      <c r="S29" s="1040"/>
      <c r="T29" s="1040"/>
      <c r="U29" s="1040"/>
      <c r="V29" s="1040"/>
      <c r="W29" s="1040"/>
      <c r="X29" s="1040"/>
      <c r="Y29" s="1040"/>
      <c r="Z29" s="1040"/>
      <c r="AA29" s="1081"/>
      <c r="AB29" s="538"/>
      <c r="AD29" s="822">
        <f>IFERROR(INDEX(Duombaze!FQ:FQ, MATCH(Sablonas!F29,Duombaze!FL:FL,0),1),0)</f>
        <v>0</v>
      </c>
      <c r="AE29" s="823">
        <f>IFERROR(INDEX(Duombaze!FQ:FQ, MATCH(Sablonas!Q29,Duombaze!FL:FL,0),1),0)</f>
        <v>0</v>
      </c>
      <c r="AF29" s="823">
        <f>IFERROR(INDEX(Duombaze!FR:FR, MATCH(Sablonas!F29,Duombaze!FL:FL,0),1)*0,0)</f>
        <v>0</v>
      </c>
      <c r="AG29" s="824">
        <f>IFERROR(INDEX(Duombaze!FR:FR, MATCH(Sablonas!Q29,Duombaze!FL:FL,0),1)*0,0)</f>
        <v>0</v>
      </c>
      <c r="AQ29" s="509"/>
      <c r="BD29" s="804"/>
    </row>
    <row r="30" spans="1:56" ht="30.75" customHeight="1" thickBot="1" x14ac:dyDescent="0.25">
      <c r="A30" s="1000">
        <v>22</v>
      </c>
      <c r="B30" s="1001" t="str">
        <f>'SABLONO LENTELES'!AE2</f>
        <v>PI20_V_KRAT_SIENA_SPEC</v>
      </c>
      <c r="C30" s="1002">
        <f>IF(AND(ISTEXT(D30))*ISTEXT(E30),2,IF(ISTEXT(D30),1,0))</f>
        <v>0</v>
      </c>
      <c r="D30" s="1010"/>
      <c r="E30" s="1011"/>
      <c r="F30" s="1047">
        <f>IFERROR(INDEX(Duombaze!FL:FL,MATCH(Sablonas!D30,Duombaze!FK:FK,0),1),0)</f>
        <v>0</v>
      </c>
      <c r="G30" s="1047"/>
      <c r="H30" s="1047"/>
      <c r="I30" s="1047"/>
      <c r="J30" s="1047"/>
      <c r="K30" s="1047"/>
      <c r="L30" s="1047"/>
      <c r="M30" s="1047"/>
      <c r="N30" s="1047"/>
      <c r="O30" s="1047"/>
      <c r="P30" s="1047"/>
      <c r="Q30" s="1047">
        <f>IFERROR(INDEX(Duombaze!FL:FL,MATCH(Sablonas!E30,Duombaze!FK:FK,0),1),0)</f>
        <v>0</v>
      </c>
      <c r="R30" s="1047"/>
      <c r="S30" s="1047"/>
      <c r="T30" s="1047"/>
      <c r="U30" s="1047"/>
      <c r="V30" s="1047"/>
      <c r="W30" s="1047"/>
      <c r="X30" s="1047"/>
      <c r="Y30" s="1047"/>
      <c r="Z30" s="1047"/>
      <c r="AA30" s="1082"/>
      <c r="AB30" s="538"/>
      <c r="AD30" s="825">
        <f>IFERROR(INDEX(Duombaze!FQ:FQ, MATCH(Sablonas!F30,Duombaze!FL:FL,0),1),0)</f>
        <v>0</v>
      </c>
      <c r="AE30" s="826">
        <f>IFERROR(INDEX(Duombaze!FQ:FQ, MATCH(Sablonas!Q30,Duombaze!FL:FL,0),1),0)</f>
        <v>0</v>
      </c>
      <c r="AF30" s="826">
        <f>IFERROR(INDEX(Duombaze!FR:FR, MATCH(Sablonas!F30,Duombaze!FL:FL,0),1)*0,0)</f>
        <v>0</v>
      </c>
      <c r="AG30" s="827">
        <f>IFERROR(INDEX(Duombaze!FR:FR, MATCH(Sablonas!Q30,Duombaze!FL:FL,0),1)*0,0)</f>
        <v>0</v>
      </c>
      <c r="AQ30" s="509"/>
      <c r="BD30" s="804"/>
    </row>
    <row r="31" spans="1:56" ht="12.75" x14ac:dyDescent="0.2">
      <c r="A31" s="541"/>
      <c r="B31" s="541"/>
      <c r="C31" s="542"/>
      <c r="D31" s="542"/>
      <c r="E31" s="543"/>
      <c r="F31" s="544"/>
      <c r="G31" s="544"/>
      <c r="H31" s="544"/>
      <c r="I31" s="544"/>
      <c r="J31" s="544"/>
      <c r="K31" s="544"/>
      <c r="L31" s="544"/>
      <c r="M31" s="544"/>
      <c r="N31" s="544"/>
      <c r="O31" s="544"/>
      <c r="P31" s="544"/>
      <c r="Q31" s="544"/>
      <c r="R31" s="544"/>
      <c r="S31" s="544"/>
      <c r="T31" s="544"/>
      <c r="U31" s="544"/>
      <c r="V31" s="544"/>
      <c r="W31" s="544"/>
      <c r="X31" s="544"/>
      <c r="Y31" s="544"/>
      <c r="Z31" s="544"/>
      <c r="AA31" s="544"/>
      <c r="AB31" s="538"/>
      <c r="AD31" s="709"/>
      <c r="AE31" s="709"/>
      <c r="AF31" s="709"/>
      <c r="AG31" s="709"/>
      <c r="AQ31" s="509"/>
      <c r="BD31" s="804"/>
    </row>
    <row r="32" spans="1:56" ht="18.75" x14ac:dyDescent="0.2">
      <c r="A32" s="541"/>
      <c r="B32" s="1133" t="s">
        <v>1536</v>
      </c>
      <c r="C32" s="1133"/>
      <c r="D32" s="1133"/>
      <c r="E32" s="545"/>
      <c r="F32" s="1130" t="s">
        <v>9038</v>
      </c>
      <c r="G32" s="1130"/>
      <c r="H32" s="1130"/>
      <c r="I32" s="1130"/>
      <c r="J32" s="1130"/>
      <c r="K32" s="1130"/>
      <c r="L32" s="1130"/>
      <c r="M32" s="1130"/>
      <c r="N32" s="1130"/>
      <c r="O32" s="1130"/>
      <c r="P32" s="1130"/>
      <c r="Q32" s="1130"/>
      <c r="R32" s="1130"/>
      <c r="S32" s="1130"/>
      <c r="T32" s="1130"/>
      <c r="U32" s="1130"/>
      <c r="V32" s="1130"/>
      <c r="W32" s="1130"/>
      <c r="X32" s="1130"/>
      <c r="Y32" s="1130"/>
      <c r="Z32" s="1130"/>
      <c r="AA32" s="1130"/>
      <c r="AB32" s="538"/>
      <c r="AD32" s="709"/>
      <c r="AE32" s="709"/>
      <c r="AF32" s="709"/>
      <c r="AG32" s="709"/>
      <c r="AQ32" s="509"/>
      <c r="BD32" s="804"/>
    </row>
    <row r="33" spans="1:56" ht="15.75" customHeight="1" x14ac:dyDescent="0.2">
      <c r="A33" s="541"/>
      <c r="B33" s="547" t="s">
        <v>1782</v>
      </c>
      <c r="C33" s="1131"/>
      <c r="D33" s="1131"/>
      <c r="E33" s="548"/>
      <c r="F33" s="1128" t="s">
        <v>229</v>
      </c>
      <c r="G33" s="1128"/>
      <c r="H33" s="1128"/>
      <c r="I33" s="1128"/>
      <c r="J33" s="1128"/>
      <c r="K33" s="1128"/>
      <c r="L33" s="1128"/>
      <c r="M33" s="1128"/>
      <c r="N33" s="1128"/>
      <c r="O33" s="1129" t="str">
        <f>IF(ISNUMBER(SEARCH("CERT167",D12)),"ok","no")</f>
        <v>no</v>
      </c>
      <c r="P33" s="1129"/>
      <c r="Q33" s="1139" t="str">
        <f>IF(AND(O33="ok",O34="ok",O35="ok",O36="ok",O37="ok"),"TAIP","NE")</f>
        <v>NE</v>
      </c>
      <c r="R33" s="1139"/>
      <c r="S33" s="1139"/>
      <c r="T33" s="1139"/>
      <c r="U33" s="1139"/>
      <c r="V33" s="1139"/>
      <c r="W33" s="1139"/>
      <c r="X33" s="1139"/>
      <c r="Y33" s="1139"/>
      <c r="Z33" s="1139"/>
      <c r="AA33" s="1139"/>
      <c r="AB33" s="538"/>
      <c r="AD33" s="709"/>
      <c r="AE33" s="709"/>
      <c r="AF33" s="709"/>
      <c r="AG33" s="709"/>
      <c r="AQ33" s="509"/>
      <c r="BD33" s="804"/>
    </row>
    <row r="34" spans="1:56" ht="15.75" customHeight="1" x14ac:dyDescent="0.25">
      <c r="A34" s="541"/>
      <c r="B34" s="818" t="s">
        <v>1784</v>
      </c>
      <c r="C34" s="1132"/>
      <c r="D34" s="1132"/>
      <c r="E34" s="548"/>
      <c r="F34" s="1128" t="s">
        <v>231</v>
      </c>
      <c r="G34" s="1128"/>
      <c r="H34" s="1128"/>
      <c r="I34" s="1128"/>
      <c r="J34" s="1128"/>
      <c r="K34" s="1128"/>
      <c r="L34" s="1128"/>
      <c r="M34" s="1128"/>
      <c r="N34" s="1128"/>
      <c r="O34" s="1129" t="str">
        <f>IF(ISNUMBER(SEARCH("CERT167",D14)),"ok","no")</f>
        <v>no</v>
      </c>
      <c r="P34" s="1129"/>
      <c r="Q34" s="1139"/>
      <c r="R34" s="1139"/>
      <c r="S34" s="1139"/>
      <c r="T34" s="1139"/>
      <c r="U34" s="1139"/>
      <c r="V34" s="1139"/>
      <c r="W34" s="1139"/>
      <c r="X34" s="1139"/>
      <c r="Y34" s="1139"/>
      <c r="Z34" s="1139"/>
      <c r="AA34" s="1139"/>
      <c r="AB34" s="538"/>
      <c r="AD34" s="709"/>
      <c r="AE34" s="709"/>
      <c r="AF34" s="709"/>
      <c r="AG34" s="709"/>
      <c r="AQ34" s="509"/>
      <c r="BD34" s="804"/>
    </row>
    <row r="35" spans="1:56" ht="15.6" customHeight="1" x14ac:dyDescent="0.25">
      <c r="A35" s="541"/>
      <c r="B35" s="818" t="s">
        <v>1786</v>
      </c>
      <c r="C35" s="1135"/>
      <c r="D35" s="1136"/>
      <c r="E35" s="544"/>
      <c r="F35" s="1128" t="s">
        <v>661</v>
      </c>
      <c r="G35" s="1128"/>
      <c r="H35" s="1128"/>
      <c r="I35" s="1128"/>
      <c r="J35" s="1128"/>
      <c r="K35" s="1128"/>
      <c r="L35" s="1128"/>
      <c r="M35" s="1128"/>
      <c r="N35" s="1128"/>
      <c r="O35" s="1129" t="str">
        <f>IF(ISNUMBER(SEARCH("CERT167",D16)),"ok","no")</f>
        <v>no</v>
      </c>
      <c r="P35" s="1129"/>
      <c r="Q35" s="1139"/>
      <c r="R35" s="1139"/>
      <c r="S35" s="1139"/>
      <c r="T35" s="1139"/>
      <c r="U35" s="1139"/>
      <c r="V35" s="1139"/>
      <c r="W35" s="1139"/>
      <c r="X35" s="1139"/>
      <c r="Y35" s="1139"/>
      <c r="Z35" s="1139"/>
      <c r="AA35" s="1139"/>
      <c r="AB35" s="538"/>
      <c r="AD35" s="709"/>
      <c r="AE35" s="709"/>
      <c r="AF35" s="709"/>
      <c r="AG35" s="709"/>
      <c r="AQ35" s="509"/>
      <c r="BD35" s="804"/>
    </row>
    <row r="36" spans="1:56" ht="15.6" customHeight="1" x14ac:dyDescent="0.25">
      <c r="A36" s="541"/>
      <c r="B36" s="818" t="s">
        <v>1785</v>
      </c>
      <c r="C36" s="1135"/>
      <c r="D36" s="1136"/>
      <c r="E36" s="549"/>
      <c r="F36" s="1128" t="s">
        <v>9039</v>
      </c>
      <c r="G36" s="1128"/>
      <c r="H36" s="1128"/>
      <c r="I36" s="1128"/>
      <c r="J36" s="1128"/>
      <c r="K36" s="1128"/>
      <c r="L36" s="1128"/>
      <c r="M36" s="1128"/>
      <c r="N36" s="1128"/>
      <c r="O36" s="1129" t="str">
        <f>IF(ISNUMBER(SEARCH("CERT167",D18)),"ok","no")</f>
        <v>no</v>
      </c>
      <c r="P36" s="1129"/>
      <c r="Q36" s="1139"/>
      <c r="R36" s="1139"/>
      <c r="S36" s="1139"/>
      <c r="T36" s="1139"/>
      <c r="U36" s="1139"/>
      <c r="V36" s="1139"/>
      <c r="W36" s="1139"/>
      <c r="X36" s="1139"/>
      <c r="Y36" s="1139"/>
      <c r="Z36" s="1139"/>
      <c r="AA36" s="1139"/>
      <c r="AB36" s="538"/>
      <c r="AD36" s="709"/>
      <c r="AE36" s="709"/>
      <c r="AF36" s="709"/>
      <c r="AG36" s="709"/>
      <c r="AQ36" s="509"/>
      <c r="BD36" s="804"/>
    </row>
    <row r="37" spans="1:56" ht="15.6" customHeight="1" x14ac:dyDescent="0.25">
      <c r="A37" s="541"/>
      <c r="B37" s="818" t="s">
        <v>3554</v>
      </c>
      <c r="C37" s="1135"/>
      <c r="D37" s="1136"/>
      <c r="E37" s="549"/>
      <c r="F37" s="1128" t="s">
        <v>9273</v>
      </c>
      <c r="G37" s="1128"/>
      <c r="H37" s="1128"/>
      <c r="I37" s="1128"/>
      <c r="J37" s="1128"/>
      <c r="K37" s="1128"/>
      <c r="L37" s="1128"/>
      <c r="M37" s="1128"/>
      <c r="N37" s="1128"/>
      <c r="O37" s="1129" t="str">
        <f>IF(ISNUMBER(SEARCH("CERT167",D22)),"ok","no")</f>
        <v>no</v>
      </c>
      <c r="P37" s="1129"/>
      <c r="Q37" s="1139"/>
      <c r="R37" s="1139"/>
      <c r="S37" s="1139"/>
      <c r="T37" s="1139"/>
      <c r="U37" s="1139"/>
      <c r="V37" s="1139"/>
      <c r="W37" s="1139"/>
      <c r="X37" s="1139"/>
      <c r="Y37" s="1139"/>
      <c r="Z37" s="1139"/>
      <c r="AA37" s="1139"/>
      <c r="AB37" s="538"/>
      <c r="AD37" s="709"/>
      <c r="AE37" s="709"/>
      <c r="AF37" s="709"/>
      <c r="AG37" s="709"/>
      <c r="AQ37" s="509"/>
      <c r="BD37" s="804"/>
    </row>
    <row r="38" spans="1:56" ht="15.6" customHeight="1" x14ac:dyDescent="0.2">
      <c r="A38" s="541"/>
      <c r="B38" s="547" t="s">
        <v>1783</v>
      </c>
      <c r="C38" s="1137"/>
      <c r="D38" s="1137"/>
      <c r="E38" s="549"/>
      <c r="F38" s="550"/>
      <c r="G38" s="550"/>
      <c r="H38" s="550"/>
      <c r="I38" s="550"/>
      <c r="J38" s="550"/>
      <c r="K38" s="550"/>
      <c r="L38" s="550"/>
      <c r="M38" s="550"/>
      <c r="N38" s="546"/>
      <c r="O38" s="544"/>
      <c r="P38" s="544"/>
      <c r="Q38" s="544"/>
      <c r="R38" s="544"/>
      <c r="S38" s="544"/>
      <c r="T38" s="544"/>
      <c r="U38" s="544"/>
      <c r="V38" s="544"/>
      <c r="W38" s="544"/>
      <c r="X38" s="544"/>
      <c r="Y38" s="544"/>
      <c r="Z38" s="544"/>
      <c r="AA38" s="544"/>
      <c r="AB38" s="538"/>
      <c r="AD38" s="760"/>
      <c r="AE38" s="709"/>
      <c r="AF38" s="709"/>
      <c r="AG38" s="709"/>
      <c r="AQ38" s="509"/>
      <c r="BD38" s="804"/>
    </row>
    <row r="39" spans="1:56" ht="18" customHeight="1" x14ac:dyDescent="0.2">
      <c r="A39" s="541"/>
      <c r="B39" s="551" t="s">
        <v>1655</v>
      </c>
      <c r="C39" s="1134"/>
      <c r="D39" s="1134"/>
      <c r="E39" s="549"/>
      <c r="F39" s="550"/>
      <c r="G39" s="550"/>
      <c r="H39" s="550"/>
      <c r="I39" s="550"/>
      <c r="J39" s="550"/>
      <c r="K39" s="550"/>
      <c r="L39" s="550"/>
      <c r="M39" s="550"/>
      <c r="N39" s="546"/>
      <c r="O39" s="544"/>
      <c r="P39" s="544"/>
      <c r="Q39" s="544"/>
      <c r="R39" s="544"/>
      <c r="S39" s="544"/>
      <c r="T39" s="544"/>
      <c r="U39" s="544"/>
      <c r="V39" s="544"/>
      <c r="W39" s="544"/>
      <c r="X39" s="544"/>
      <c r="Y39" s="544"/>
      <c r="Z39" s="544"/>
      <c r="AA39" s="544"/>
      <c r="AB39" s="538"/>
      <c r="AD39" s="709"/>
      <c r="AE39" s="709"/>
      <c r="AF39" s="709"/>
      <c r="AG39" s="709"/>
      <c r="AQ39" s="509"/>
      <c r="BD39" s="804"/>
    </row>
    <row r="40" spans="1:56" ht="12.6" customHeight="1" x14ac:dyDescent="0.2">
      <c r="A40" s="541"/>
      <c r="B40" s="552"/>
      <c r="C40" s="553"/>
      <c r="D40" s="553"/>
      <c r="E40" s="553"/>
      <c r="F40" s="554"/>
      <c r="G40" s="554"/>
      <c r="H40" s="554"/>
      <c r="I40" s="554"/>
      <c r="J40" s="554"/>
      <c r="K40" s="554"/>
      <c r="L40" s="554"/>
      <c r="M40" s="554"/>
      <c r="N40" s="555"/>
      <c r="O40" s="556"/>
      <c r="P40" s="544"/>
      <c r="Q40" s="544"/>
      <c r="R40" s="544"/>
      <c r="S40" s="544"/>
      <c r="T40" s="544"/>
      <c r="U40" s="544"/>
      <c r="V40" s="544"/>
      <c r="W40" s="544"/>
      <c r="X40" s="544"/>
      <c r="Y40" s="544"/>
      <c r="Z40" s="544"/>
      <c r="AA40" s="544"/>
      <c r="AB40" s="538"/>
      <c r="AD40" s="709"/>
      <c r="AE40" s="709"/>
      <c r="AF40" s="709"/>
      <c r="AG40" s="709"/>
      <c r="AQ40" s="509"/>
      <c r="BD40" s="804"/>
    </row>
    <row r="41" spans="1:56" ht="15.75" customHeight="1" thickBot="1" x14ac:dyDescent="0.25">
      <c r="A41" s="541"/>
      <c r="B41" s="1138" t="s">
        <v>2223</v>
      </c>
      <c r="C41" s="1138"/>
      <c r="D41" s="1138"/>
      <c r="E41" s="1138"/>
      <c r="F41" s="557"/>
      <c r="G41" s="557"/>
      <c r="H41" s="557"/>
      <c r="I41" s="1127" t="str">
        <f>IF(OR(ISNUMBER(SEARCH("385", B43)), ISNUMBER(SEARCH("425", B43))), "!", "ok")</f>
        <v>ok</v>
      </c>
      <c r="J41" s="1127"/>
      <c r="K41" s="1127"/>
      <c r="L41" s="1127"/>
      <c r="M41" s="557"/>
      <c r="N41" s="557"/>
      <c r="O41" s="557"/>
      <c r="P41" s="544"/>
      <c r="Q41" s="544"/>
      <c r="R41" s="544"/>
      <c r="S41" s="544"/>
      <c r="T41" s="544"/>
      <c r="U41" s="544"/>
      <c r="V41" s="544"/>
      <c r="W41" s="544"/>
      <c r="X41" s="544"/>
      <c r="Y41" s="544"/>
      <c r="Z41" s="544"/>
      <c r="AA41" s="544"/>
      <c r="AB41" s="538"/>
      <c r="AD41" s="709"/>
      <c r="AE41" s="709"/>
      <c r="AF41" s="709"/>
      <c r="AG41" s="709"/>
      <c r="AI41" s="507">
        <v>7</v>
      </c>
      <c r="AQ41" s="509"/>
      <c r="BD41" s="804"/>
    </row>
    <row r="42" spans="1:56" ht="16.899999999999999" customHeight="1" thickBot="1" x14ac:dyDescent="0.25">
      <c r="A42" s="541"/>
      <c r="B42" s="1057" t="s">
        <v>3561</v>
      </c>
      <c r="C42" s="1058"/>
      <c r="D42" s="1057" t="s">
        <v>3562</v>
      </c>
      <c r="E42" s="1058"/>
      <c r="F42" s="558"/>
      <c r="G42" s="557"/>
      <c r="H42" s="557"/>
      <c r="I42" s="1127"/>
      <c r="J42" s="1127"/>
      <c r="K42" s="1127"/>
      <c r="L42" s="1127"/>
      <c r="M42" s="557"/>
      <c r="N42" s="557"/>
      <c r="O42" s="557"/>
      <c r="P42" s="544"/>
      <c r="Q42" s="544"/>
      <c r="R42" s="544"/>
      <c r="S42" s="544"/>
      <c r="T42" s="544"/>
      <c r="U42" s="1153"/>
      <c r="V42" s="1154"/>
      <c r="W42" s="1154"/>
      <c r="X42" s="1154"/>
      <c r="Y42" s="1155"/>
      <c r="Z42" s="1156" t="s">
        <v>660</v>
      </c>
      <c r="AA42" s="1157"/>
      <c r="AB42" s="559"/>
      <c r="AD42" s="796">
        <f>IFERROR(INDEX(DU!I:I*U42, MATCH(Sablonas!E46,DU!A:A,0),1),0)</f>
        <v>0</v>
      </c>
      <c r="AE42" s="747"/>
      <c r="AF42" s="748"/>
      <c r="AG42" s="709"/>
      <c r="AQ42" s="509"/>
      <c r="BD42" s="804"/>
    </row>
    <row r="43" spans="1:56" ht="16.5" customHeight="1" x14ac:dyDescent="0.25">
      <c r="A43" s="541"/>
      <c r="B43" s="1055"/>
      <c r="C43" s="1056"/>
      <c r="D43" s="1055"/>
      <c r="E43" s="1056"/>
      <c r="F43" s="560"/>
      <c r="G43" s="561"/>
      <c r="H43" s="561"/>
      <c r="I43" s="1127"/>
      <c r="J43" s="1127"/>
      <c r="K43" s="1127"/>
      <c r="L43" s="1127"/>
      <c r="M43" s="561"/>
      <c r="N43" s="561"/>
      <c r="O43" s="561"/>
      <c r="P43" s="546"/>
      <c r="Q43" s="546"/>
      <c r="R43" s="562"/>
      <c r="S43" s="546"/>
      <c r="T43" s="546"/>
      <c r="U43" s="546"/>
      <c r="V43" s="546"/>
      <c r="W43" s="546"/>
      <c r="X43" s="546"/>
      <c r="Y43" s="546"/>
      <c r="Z43" s="546"/>
      <c r="AA43" s="546"/>
      <c r="AD43" s="709"/>
      <c r="AE43" s="709"/>
      <c r="AF43" s="709"/>
      <c r="AG43" s="709"/>
      <c r="AQ43" s="509"/>
      <c r="BD43" s="804"/>
    </row>
    <row r="44" spans="1:56" ht="13.9" customHeight="1" thickBot="1" x14ac:dyDescent="0.25">
      <c r="A44" s="541"/>
      <c r="B44" s="561"/>
      <c r="C44" s="553"/>
      <c r="D44" s="553"/>
      <c r="E44" s="556"/>
      <c r="F44" s="561"/>
      <c r="G44" s="561"/>
      <c r="H44" s="561"/>
      <c r="I44" s="561"/>
      <c r="J44" s="561"/>
      <c r="K44" s="561"/>
      <c r="L44" s="561"/>
      <c r="M44" s="561"/>
      <c r="N44" s="555"/>
      <c r="O44" s="555"/>
      <c r="P44" s="563"/>
      <c r="Q44" s="564"/>
      <c r="R44" s="546"/>
      <c r="S44" s="564"/>
      <c r="T44" s="564"/>
      <c r="U44" s="564"/>
      <c r="V44" s="564"/>
      <c r="W44" s="564"/>
      <c r="X44" s="564"/>
      <c r="Y44" s="564"/>
      <c r="Z44" s="546"/>
      <c r="AA44" s="546"/>
      <c r="AB44" s="559"/>
      <c r="AD44" s="1126" t="s">
        <v>3278</v>
      </c>
      <c r="AE44" s="1126"/>
      <c r="AF44" s="1126" t="s">
        <v>3279</v>
      </c>
      <c r="AG44" s="1126"/>
      <c r="AH44" s="709"/>
      <c r="AQ44" s="509"/>
      <c r="BD44" s="804"/>
    </row>
    <row r="45" spans="1:56" ht="18" customHeight="1" thickBot="1" x14ac:dyDescent="0.25">
      <c r="A45" s="541"/>
      <c r="B45" s="565" t="s">
        <v>2226</v>
      </c>
      <c r="C45" s="553"/>
      <c r="D45" s="565" t="s">
        <v>2525</v>
      </c>
      <c r="E45" s="565" t="s">
        <v>2224</v>
      </c>
      <c r="F45" s="561"/>
      <c r="G45" s="561"/>
      <c r="H45" s="561"/>
      <c r="I45" s="561"/>
      <c r="J45" s="561"/>
      <c r="K45" s="561"/>
      <c r="L45" s="561"/>
      <c r="M45" s="561"/>
      <c r="N45" s="555"/>
      <c r="O45" s="555"/>
      <c r="P45" s="563"/>
      <c r="Q45" s="564"/>
      <c r="R45" s="546"/>
      <c r="S45" s="564"/>
      <c r="T45" s="564"/>
      <c r="U45" s="564"/>
      <c r="V45" s="564"/>
      <c r="W45" s="564"/>
      <c r="X45" s="564"/>
      <c r="Y45" s="564"/>
      <c r="Z45" s="546"/>
      <c r="AA45" s="546"/>
      <c r="AB45" s="559"/>
      <c r="AD45" s="1124">
        <f>SUM(AD12:AD30)+SUM(AD42)+SUM(AE12:AE30)</f>
        <v>0</v>
      </c>
      <c r="AE45" s="1125"/>
      <c r="AF45" s="1124">
        <f>SUM(AF42)+SUM(AF12:AF30)+SUM(AG12:AG30)</f>
        <v>0</v>
      </c>
      <c r="AG45" s="1125"/>
      <c r="AH45" s="749"/>
      <c r="AQ45" s="509"/>
      <c r="BD45" s="804"/>
    </row>
    <row r="46" spans="1:56" ht="16.899999999999999" customHeight="1" thickBot="1" x14ac:dyDescent="0.3">
      <c r="A46" s="541"/>
      <c r="B46" s="566" t="str">
        <f>IF(U42="","",IFERROR(INDEX(RATAI!H:H, MATCH(RATAI!M1,RATAI!J:J,0),1),""))</f>
        <v/>
      </c>
      <c r="C46" s="567"/>
      <c r="D46" s="566" t="str">
        <f>IF(U42="","",IFERROR(INDEX(RATAI!D:D, MATCH(RATAI!M1,RATAI!J:J,0),1),""))</f>
        <v/>
      </c>
      <c r="E46" s="566" t="str">
        <f>IF(B43="","",IF(U42="","Įveskite ratų skaičių",IFERROR(INDEX(RATAI!K:K, MATCH(RATAI!M1,RATAI!J:J,0),1),"")))</f>
        <v/>
      </c>
      <c r="F46" s="561"/>
      <c r="G46" s="561"/>
      <c r="H46" s="561"/>
      <c r="I46" s="561"/>
      <c r="J46" s="561"/>
      <c r="K46" s="561"/>
      <c r="L46" s="561"/>
      <c r="M46" s="561"/>
      <c r="N46" s="555"/>
      <c r="O46" s="555"/>
      <c r="P46" s="568"/>
      <c r="Q46" s="546"/>
      <c r="R46" s="546"/>
      <c r="S46" s="546"/>
      <c r="T46" s="546"/>
      <c r="U46" s="546"/>
      <c r="V46" s="546"/>
      <c r="W46" s="546"/>
      <c r="X46" s="546"/>
      <c r="Y46" s="546"/>
      <c r="Z46" s="546"/>
      <c r="AA46" s="546"/>
      <c r="AD46" s="709"/>
      <c r="AE46" s="1140" t="s">
        <v>3280</v>
      </c>
      <c r="AF46" s="1140"/>
      <c r="AG46" s="709"/>
      <c r="AQ46" s="509"/>
      <c r="BD46" s="804"/>
    </row>
    <row r="47" spans="1:56" ht="18" customHeight="1" thickBot="1" x14ac:dyDescent="0.3">
      <c r="A47" s="569"/>
      <c r="B47" s="570"/>
      <c r="C47" s="564"/>
      <c r="D47" s="564"/>
      <c r="E47" s="544"/>
      <c r="F47" s="571"/>
      <c r="G47" s="571"/>
      <c r="H47" s="571"/>
      <c r="I47" s="571"/>
      <c r="J47" s="571"/>
      <c r="K47" s="571"/>
      <c r="L47" s="571"/>
      <c r="M47" s="571"/>
      <c r="N47" s="571"/>
      <c r="O47" s="571"/>
      <c r="P47" s="571"/>
      <c r="Q47" s="571"/>
      <c r="R47" s="571"/>
      <c r="S47" s="571"/>
      <c r="T47" s="571"/>
      <c r="U47" s="571"/>
      <c r="V47" s="544"/>
      <c r="W47" s="544"/>
      <c r="X47" s="572"/>
      <c r="Y47" s="572"/>
      <c r="Z47" s="550"/>
      <c r="AA47" s="550"/>
      <c r="AB47" s="517"/>
      <c r="AD47" s="709"/>
      <c r="AE47" s="1124">
        <f>AD45+AF45</f>
        <v>0</v>
      </c>
      <c r="AF47" s="1125"/>
      <c r="AG47" s="709"/>
      <c r="AQ47" s="509"/>
      <c r="BD47" s="804"/>
    </row>
    <row r="48" spans="1:56" ht="18" customHeight="1" x14ac:dyDescent="0.25">
      <c r="A48" s="569"/>
      <c r="B48" s="1049" t="s">
        <v>3376</v>
      </c>
      <c r="C48" s="1049"/>
      <c r="D48" s="1049"/>
      <c r="E48" s="1049"/>
      <c r="F48" s="1049"/>
      <c r="G48" s="1049"/>
      <c r="H48" s="1049"/>
      <c r="I48" s="1049"/>
      <c r="J48" s="1049"/>
      <c r="K48" s="1049"/>
      <c r="L48" s="1049"/>
      <c r="M48" s="1049"/>
      <c r="N48" s="1049"/>
      <c r="O48" s="1049"/>
      <c r="P48" s="1049"/>
      <c r="Q48" s="1049"/>
      <c r="R48" s="1049"/>
      <c r="S48" s="1049"/>
      <c r="T48" s="1049"/>
      <c r="U48" s="1049"/>
      <c r="V48" s="1049"/>
      <c r="W48" s="1049"/>
      <c r="X48" s="1049"/>
      <c r="Y48" s="1049"/>
      <c r="Z48" s="573"/>
      <c r="AA48" s="573"/>
      <c r="AB48" s="507"/>
      <c r="AQ48" s="509"/>
      <c r="BD48" s="804"/>
    </row>
    <row r="49" spans="1:56" ht="18" customHeight="1" x14ac:dyDescent="0.25">
      <c r="A49" s="569"/>
      <c r="B49" s="1039" t="s">
        <v>3556</v>
      </c>
      <c r="C49" s="1039"/>
      <c r="D49" s="819" t="s">
        <v>3557</v>
      </c>
      <c r="E49" s="820" t="s">
        <v>3558</v>
      </c>
      <c r="F49" s="1039" t="s">
        <v>3559</v>
      </c>
      <c r="G49" s="1039"/>
      <c r="H49" s="1039"/>
      <c r="I49" s="1039"/>
      <c r="J49" s="1039"/>
      <c r="K49" s="1039"/>
      <c r="L49" s="1039"/>
      <c r="M49" s="1039"/>
      <c r="N49" s="1039"/>
      <c r="O49" s="1039"/>
      <c r="P49" s="1039" t="s">
        <v>3560</v>
      </c>
      <c r="Q49" s="1039"/>
      <c r="R49" s="1039"/>
      <c r="S49" s="1039"/>
      <c r="T49" s="1039"/>
      <c r="U49" s="1039"/>
      <c r="V49" s="1039"/>
      <c r="W49" s="1039"/>
      <c r="X49" s="1039"/>
      <c r="Y49" s="1039"/>
      <c r="AQ49" s="509"/>
      <c r="BD49" s="804"/>
    </row>
    <row r="50" spans="1:56" ht="18" customHeight="1" x14ac:dyDescent="0.25">
      <c r="A50" s="569"/>
      <c r="B50" s="1038"/>
      <c r="C50" s="1038"/>
      <c r="D50" s="831"/>
      <c r="E50" s="832"/>
      <c r="F50" s="1038"/>
      <c r="G50" s="1038"/>
      <c r="H50" s="1038"/>
      <c r="I50" s="1038"/>
      <c r="J50" s="1038"/>
      <c r="K50" s="1038"/>
      <c r="L50" s="1038"/>
      <c r="M50" s="1038"/>
      <c r="N50" s="1038"/>
      <c r="O50" s="1038"/>
      <c r="P50" s="1038"/>
      <c r="Q50" s="1038"/>
      <c r="R50" s="1038"/>
      <c r="S50" s="1038"/>
      <c r="T50" s="1038"/>
      <c r="U50" s="1038"/>
      <c r="V50" s="1038"/>
      <c r="W50" s="1038"/>
      <c r="X50" s="1038"/>
      <c r="Y50" s="1038"/>
      <c r="AQ50" s="509"/>
      <c r="BD50" s="804"/>
    </row>
    <row r="51" spans="1:56" x14ac:dyDescent="0.25">
      <c r="A51" s="569"/>
      <c r="B51" s="800"/>
      <c r="C51" s="800"/>
      <c r="D51" s="800"/>
      <c r="E51" s="800"/>
      <c r="F51" s="800"/>
      <c r="G51" s="574"/>
      <c r="H51" s="574"/>
      <c r="I51" s="574"/>
      <c r="J51" s="574"/>
      <c r="K51" s="574"/>
      <c r="L51" s="507"/>
      <c r="M51" s="574"/>
      <c r="N51" s="574"/>
      <c r="O51" s="574"/>
      <c r="P51" s="574"/>
      <c r="Q51" s="574"/>
      <c r="R51" s="574"/>
      <c r="S51" s="574"/>
      <c r="T51" s="574"/>
      <c r="U51" s="574"/>
      <c r="AQ51" s="509"/>
      <c r="BD51" s="804"/>
    </row>
    <row r="52" spans="1:56" ht="18" hidden="1" customHeight="1" x14ac:dyDescent="0.25">
      <c r="A52" s="569"/>
      <c r="B52" s="575"/>
      <c r="C52" s="575"/>
      <c r="D52" s="575"/>
      <c r="E52" s="575"/>
      <c r="F52" s="575"/>
      <c r="G52" s="574"/>
      <c r="H52" s="574"/>
      <c r="I52" s="574"/>
      <c r="J52" s="574"/>
      <c r="K52" s="574"/>
      <c r="L52" s="507"/>
      <c r="M52" s="507"/>
      <c r="N52" s="507"/>
      <c r="O52" s="507"/>
      <c r="P52" s="507"/>
      <c r="Q52" s="507"/>
      <c r="R52" s="507"/>
      <c r="S52" s="507"/>
      <c r="T52" s="507"/>
      <c r="U52" s="507"/>
      <c r="AQ52" s="509"/>
      <c r="BD52" s="804"/>
    </row>
    <row r="53" spans="1:56" ht="18" hidden="1" customHeight="1" x14ac:dyDescent="0.25">
      <c r="A53" s="569"/>
      <c r="B53" s="800"/>
      <c r="C53" s="800"/>
      <c r="D53" s="800"/>
      <c r="E53" s="800"/>
      <c r="F53" s="800"/>
      <c r="G53" s="574"/>
      <c r="H53" s="574"/>
      <c r="I53" s="574"/>
      <c r="J53" s="574"/>
      <c r="K53" s="574"/>
      <c r="L53" s="507"/>
      <c r="M53" s="574"/>
      <c r="N53" s="574"/>
      <c r="O53" s="574"/>
      <c r="P53" s="574"/>
      <c r="Q53" s="574"/>
      <c r="R53" s="574"/>
      <c r="S53" s="574"/>
      <c r="T53" s="574"/>
      <c r="U53" s="574"/>
      <c r="AQ53" s="509"/>
      <c r="BD53" s="804"/>
    </row>
    <row r="54" spans="1:56" ht="14.45" hidden="1" customHeight="1" x14ac:dyDescent="0.25">
      <c r="A54" s="569"/>
      <c r="B54" s="576"/>
      <c r="C54" s="577"/>
      <c r="D54" s="577"/>
      <c r="E54" s="571"/>
      <c r="F54" s="576"/>
      <c r="G54" s="576"/>
      <c r="H54" s="576"/>
      <c r="I54" s="576"/>
      <c r="J54" s="576"/>
      <c r="K54" s="576"/>
      <c r="L54" s="576"/>
      <c r="M54" s="576"/>
      <c r="N54" s="576"/>
      <c r="O54" s="576"/>
      <c r="P54" s="576"/>
      <c r="Q54" s="576"/>
      <c r="R54" s="576"/>
      <c r="S54" s="576"/>
      <c r="T54" s="576"/>
      <c r="U54" s="576"/>
      <c r="V54" s="546"/>
      <c r="W54" s="546"/>
      <c r="X54" s="546"/>
      <c r="Y54" s="546"/>
      <c r="Z54" s="546"/>
      <c r="AA54" s="546"/>
      <c r="AQ54" s="509"/>
      <c r="BD54" s="804"/>
    </row>
    <row r="55" spans="1:56" ht="14.45" hidden="1" customHeight="1" x14ac:dyDescent="0.25">
      <c r="A55" s="569"/>
      <c r="B55" s="576"/>
      <c r="C55" s="577"/>
      <c r="D55" s="577"/>
      <c r="E55" s="571"/>
      <c r="F55" s="576"/>
      <c r="G55" s="576"/>
      <c r="H55" s="576"/>
      <c r="I55" s="576"/>
      <c r="J55" s="576"/>
      <c r="K55" s="576"/>
      <c r="L55" s="576"/>
      <c r="M55" s="576"/>
      <c r="N55" s="576"/>
      <c r="O55" s="576"/>
      <c r="P55" s="576"/>
      <c r="Q55" s="576"/>
      <c r="R55" s="576"/>
      <c r="S55" s="576"/>
      <c r="T55" s="576"/>
      <c r="U55" s="576"/>
      <c r="V55" s="546"/>
      <c r="W55" s="546"/>
      <c r="X55" s="546"/>
      <c r="Y55" s="546"/>
      <c r="Z55" s="546"/>
      <c r="AA55" s="546"/>
      <c r="AQ55" s="509"/>
      <c r="BD55" s="804"/>
    </row>
    <row r="56" spans="1:56" ht="14.45" hidden="1" customHeight="1" x14ac:dyDescent="0.25">
      <c r="A56" s="569"/>
      <c r="B56" s="576"/>
      <c r="C56" s="577"/>
      <c r="D56" s="577"/>
      <c r="E56" s="571"/>
      <c r="F56" s="576"/>
      <c r="G56" s="546"/>
      <c r="H56" s="546"/>
      <c r="I56" s="546"/>
      <c r="J56" s="546"/>
      <c r="K56" s="546"/>
      <c r="L56" s="546"/>
      <c r="M56" s="546"/>
      <c r="N56" s="546"/>
      <c r="O56" s="546"/>
      <c r="P56" s="546"/>
      <c r="Q56" s="546"/>
      <c r="R56" s="546"/>
      <c r="S56" s="546"/>
      <c r="T56" s="546"/>
      <c r="U56" s="546"/>
      <c r="V56" s="546"/>
      <c r="W56" s="546"/>
      <c r="X56" s="546"/>
      <c r="Y56" s="546"/>
      <c r="Z56" s="546"/>
      <c r="AA56" s="546"/>
      <c r="AQ56" s="509"/>
      <c r="BD56" s="804"/>
    </row>
    <row r="57" spans="1:56" ht="14.45" hidden="1" customHeight="1" x14ac:dyDescent="0.25">
      <c r="B57" s="519"/>
      <c r="C57" s="578"/>
      <c r="D57" s="578"/>
      <c r="E57" s="579"/>
      <c r="F57" s="519"/>
      <c r="AQ57" s="509"/>
      <c r="BD57" s="804"/>
    </row>
    <row r="58" spans="1:56" ht="14.45" hidden="1" customHeight="1" x14ac:dyDescent="0.25">
      <c r="B58" s="519"/>
      <c r="C58" s="578"/>
      <c r="D58" s="578"/>
      <c r="E58" s="579"/>
      <c r="F58" s="519"/>
      <c r="AQ58" s="509"/>
      <c r="BD58" s="804"/>
    </row>
    <row r="59" spans="1:56" ht="14.45" customHeight="1" x14ac:dyDescent="0.25">
      <c r="B59" s="519"/>
      <c r="C59" s="578"/>
      <c r="D59" s="580"/>
      <c r="E59" s="581"/>
      <c r="F59" s="519"/>
      <c r="AQ59" s="509"/>
      <c r="BD59" s="804"/>
    </row>
    <row r="60" spans="1:56" ht="14.45" customHeight="1" x14ac:dyDescent="0.25">
      <c r="B60" s="519"/>
      <c r="C60" s="578"/>
      <c r="D60" s="578"/>
      <c r="E60" s="579"/>
      <c r="F60" s="519"/>
      <c r="AQ60" s="509"/>
      <c r="BD60" s="804"/>
    </row>
    <row r="61" spans="1:56" ht="14.45" customHeight="1" x14ac:dyDescent="0.25">
      <c r="B61" s="519"/>
      <c r="C61" s="578"/>
      <c r="D61" s="578"/>
      <c r="E61" s="579"/>
      <c r="F61" s="519"/>
      <c r="G61" s="519"/>
      <c r="H61" s="519"/>
      <c r="I61" s="519"/>
      <c r="J61" s="519"/>
      <c r="K61" s="519"/>
      <c r="L61" s="519"/>
      <c r="M61" s="519"/>
      <c r="N61" s="519"/>
      <c r="O61" s="519"/>
      <c r="P61" s="519"/>
      <c r="Q61" s="519"/>
      <c r="R61" s="519"/>
      <c r="S61" s="519"/>
      <c r="T61" s="519"/>
      <c r="U61" s="519"/>
      <c r="AQ61" s="509"/>
      <c r="BD61" s="804"/>
    </row>
    <row r="62" spans="1:56" ht="14.45" customHeight="1" x14ac:dyDescent="0.25">
      <c r="B62" s="519"/>
      <c r="C62" s="578"/>
      <c r="D62" s="578"/>
      <c r="E62" s="579"/>
      <c r="F62" s="519"/>
      <c r="G62" s="519"/>
      <c r="H62" s="519"/>
      <c r="I62" s="519"/>
      <c r="J62" s="519"/>
      <c r="K62" s="519"/>
      <c r="L62" s="519"/>
      <c r="M62" s="519"/>
      <c r="N62" s="519"/>
      <c r="O62" s="519"/>
      <c r="P62" s="519"/>
      <c r="Q62" s="519"/>
      <c r="R62" s="519"/>
      <c r="S62" s="519"/>
      <c r="T62" s="519"/>
      <c r="U62" s="519"/>
      <c r="AQ62" s="509"/>
      <c r="BD62" s="804"/>
    </row>
    <row r="63" spans="1:56" ht="14.45" customHeight="1" x14ac:dyDescent="0.25">
      <c r="B63" s="519"/>
      <c r="C63" s="578"/>
      <c r="D63" s="578"/>
      <c r="E63" s="579"/>
      <c r="F63" s="519"/>
      <c r="G63" s="519"/>
      <c r="H63" s="519"/>
      <c r="I63" s="519"/>
      <c r="J63" s="519"/>
      <c r="K63" s="519"/>
      <c r="L63" s="519"/>
      <c r="M63" s="519"/>
      <c r="N63" s="519"/>
      <c r="O63" s="519"/>
      <c r="P63" s="519"/>
      <c r="Q63" s="519"/>
      <c r="R63" s="519"/>
      <c r="S63" s="519"/>
      <c r="T63" s="519"/>
      <c r="U63" s="519"/>
      <c r="AQ63" s="509"/>
      <c r="BD63" s="804"/>
    </row>
    <row r="64" spans="1:56" ht="14.45" customHeight="1" x14ac:dyDescent="0.25">
      <c r="B64" s="519"/>
      <c r="C64" s="578"/>
      <c r="D64" s="578"/>
      <c r="E64" s="579"/>
      <c r="F64" s="519"/>
      <c r="G64" s="1158" t="str">
        <f>IF(BD75="Priekabos",F6&amp;G6&amp;F73&amp;IF(P73="","0",P73)&amp;IF(Q73="","0",Q73),"")</f>
        <v/>
      </c>
      <c r="H64" s="1158"/>
      <c r="I64" s="1158"/>
      <c r="J64" s="1158"/>
      <c r="K64" s="1158"/>
      <c r="L64" s="1158"/>
      <c r="M64" s="1158"/>
      <c r="N64" s="1158"/>
      <c r="O64" s="1158"/>
      <c r="P64" s="1158"/>
      <c r="Q64" s="1158"/>
      <c r="R64" s="1158"/>
      <c r="S64" s="1158"/>
      <c r="T64" s="1158"/>
      <c r="U64" s="1158"/>
      <c r="V64" s="1158"/>
      <c r="W64" s="1158"/>
      <c r="X64" s="1158"/>
      <c r="AQ64" s="509"/>
      <c r="BD64" s="804"/>
    </row>
    <row r="65" spans="1:56" ht="14.45" customHeight="1" x14ac:dyDescent="0.25">
      <c r="B65" s="519"/>
      <c r="C65" s="578"/>
      <c r="D65" s="578"/>
      <c r="E65" s="579"/>
      <c r="F65" s="519"/>
      <c r="G65" s="1158"/>
      <c r="H65" s="1158"/>
      <c r="I65" s="1158"/>
      <c r="J65" s="1158"/>
      <c r="K65" s="1158"/>
      <c r="L65" s="1158"/>
      <c r="M65" s="1158"/>
      <c r="N65" s="1158"/>
      <c r="O65" s="1158"/>
      <c r="P65" s="1158"/>
      <c r="Q65" s="1158"/>
      <c r="R65" s="1158"/>
      <c r="S65" s="1158"/>
      <c r="T65" s="1158"/>
      <c r="U65" s="1158"/>
      <c r="V65" s="1158"/>
      <c r="W65" s="1158"/>
      <c r="X65" s="1158"/>
      <c r="AQ65" s="509"/>
      <c r="BD65" s="804"/>
    </row>
    <row r="66" spans="1:56" ht="14.45" customHeight="1" x14ac:dyDescent="0.25">
      <c r="B66" s="519"/>
      <c r="C66" s="578"/>
      <c r="D66" s="578"/>
      <c r="E66" s="579"/>
      <c r="F66" s="519"/>
      <c r="G66" s="1158"/>
      <c r="H66" s="1158"/>
      <c r="I66" s="1158"/>
      <c r="J66" s="1158"/>
      <c r="K66" s="1158"/>
      <c r="L66" s="1158"/>
      <c r="M66" s="1158"/>
      <c r="N66" s="1158"/>
      <c r="O66" s="1158"/>
      <c r="P66" s="1158"/>
      <c r="Q66" s="1158"/>
      <c r="R66" s="1158"/>
      <c r="S66" s="1158"/>
      <c r="T66" s="1158"/>
      <c r="U66" s="1158"/>
      <c r="V66" s="1158"/>
      <c r="W66" s="1158"/>
      <c r="X66" s="1158"/>
      <c r="AQ66" s="509"/>
      <c r="BD66" s="804"/>
    </row>
    <row r="67" spans="1:56" ht="14.45" customHeight="1" x14ac:dyDescent="0.25">
      <c r="A67" s="569"/>
      <c r="B67" s="519"/>
      <c r="C67" s="578"/>
      <c r="D67" s="578"/>
      <c r="E67" s="579"/>
      <c r="F67" s="519"/>
      <c r="G67" s="1158"/>
      <c r="H67" s="1158"/>
      <c r="I67" s="1158"/>
      <c r="J67" s="1158"/>
      <c r="K67" s="1158"/>
      <c r="L67" s="1158"/>
      <c r="M67" s="1158"/>
      <c r="N67" s="1158"/>
      <c r="O67" s="1158"/>
      <c r="P67" s="1158"/>
      <c r="Q67" s="1158"/>
      <c r="R67" s="1158"/>
      <c r="S67" s="1158"/>
      <c r="T67" s="1158"/>
      <c r="U67" s="1158"/>
      <c r="V67" s="1158"/>
      <c r="W67" s="1158"/>
      <c r="X67" s="1158"/>
      <c r="Y67" s="546"/>
      <c r="Z67" s="546"/>
      <c r="AA67" s="546"/>
      <c r="AB67" s="569"/>
      <c r="AQ67" s="509"/>
      <c r="BD67" s="804"/>
    </row>
    <row r="68" spans="1:56" ht="14.45" customHeight="1" x14ac:dyDescent="0.25">
      <c r="A68" s="569"/>
      <c r="B68" s="519"/>
      <c r="C68" s="578"/>
      <c r="D68" s="578"/>
      <c r="E68" s="579"/>
      <c r="F68" s="519"/>
      <c r="G68" s="519"/>
      <c r="H68" s="519"/>
      <c r="I68" s="519"/>
      <c r="J68" s="519"/>
      <c r="K68" s="519"/>
      <c r="L68" s="519"/>
      <c r="M68" s="519"/>
      <c r="N68" s="519"/>
      <c r="O68" s="519"/>
      <c r="P68" s="519"/>
      <c r="Q68" s="519"/>
      <c r="R68" s="519"/>
      <c r="S68" s="519"/>
      <c r="T68" s="519"/>
      <c r="U68" s="519"/>
      <c r="V68" s="546"/>
      <c r="W68" s="546"/>
      <c r="X68" s="546"/>
      <c r="Y68" s="546"/>
      <c r="Z68" s="546"/>
      <c r="AA68" s="546"/>
      <c r="AB68" s="569"/>
      <c r="AQ68" s="509"/>
      <c r="BD68" s="804"/>
    </row>
    <row r="69" spans="1:56" ht="14.45" customHeight="1" x14ac:dyDescent="0.25">
      <c r="A69" s="569"/>
      <c r="B69" s="519"/>
      <c r="C69" s="578"/>
      <c r="D69" s="578"/>
      <c r="E69" s="579"/>
      <c r="F69" s="519"/>
      <c r="V69" s="546"/>
      <c r="W69" s="546"/>
      <c r="X69" s="546"/>
      <c r="Y69" s="546"/>
      <c r="Z69" s="546"/>
      <c r="AA69" s="546"/>
      <c r="AB69" s="569"/>
      <c r="AQ69" s="509"/>
      <c r="BD69" s="804"/>
    </row>
    <row r="70" spans="1:56" ht="14.45" customHeight="1" x14ac:dyDescent="0.25">
      <c r="B70" s="499"/>
      <c r="C70" s="582"/>
      <c r="D70" s="582"/>
      <c r="E70" s="582"/>
      <c r="AC70" s="583"/>
      <c r="AQ70" s="509"/>
      <c r="BD70" s="804"/>
    </row>
    <row r="71" spans="1:56" ht="20.25" x14ac:dyDescent="0.25">
      <c r="A71" s="507"/>
      <c r="B71" s="582"/>
      <c r="C71" s="582"/>
      <c r="D71" s="582"/>
      <c r="E71" s="582"/>
      <c r="F71" s="582"/>
      <c r="G71" s="582"/>
      <c r="H71" s="582"/>
      <c r="I71" s="507"/>
      <c r="J71" s="507"/>
      <c r="K71" s="507"/>
      <c r="L71" s="507"/>
      <c r="M71" s="507"/>
      <c r="N71" s="507"/>
      <c r="O71" s="507"/>
      <c r="P71" s="507"/>
      <c r="S71" s="584" t="s">
        <v>1538</v>
      </c>
      <c r="AC71" s="583"/>
      <c r="AQ71" s="509"/>
      <c r="BD71" s="804"/>
    </row>
    <row r="72" spans="1:56" ht="14.45" customHeight="1" x14ac:dyDescent="0.25">
      <c r="A72" s="507"/>
      <c r="B72" s="582"/>
      <c r="C72" s="582"/>
      <c r="D72" s="582"/>
      <c r="E72" s="582"/>
      <c r="F72" s="582"/>
      <c r="G72" s="582"/>
      <c r="H72" s="582"/>
      <c r="I72" s="584"/>
      <c r="AC72" s="583"/>
      <c r="AQ72" s="509"/>
      <c r="BD72" s="804"/>
    </row>
    <row r="73" spans="1:56" ht="27" x14ac:dyDescent="0.25">
      <c r="A73" s="507"/>
      <c r="B73" s="585"/>
      <c r="C73" s="586"/>
      <c r="D73" s="1141" t="s">
        <v>1754</v>
      </c>
      <c r="E73" s="1142"/>
      <c r="F73" s="1050"/>
      <c r="G73" s="1051"/>
      <c r="H73" s="1051"/>
      <c r="I73" s="1051"/>
      <c r="J73" s="1051"/>
      <c r="K73" s="1051"/>
      <c r="L73" s="1051"/>
      <c r="M73" s="1051"/>
      <c r="N73" s="1051"/>
      <c r="O73" s="1052"/>
      <c r="P73" s="587"/>
      <c r="Q73" s="587"/>
      <c r="R73" s="588"/>
      <c r="S73" s="588"/>
      <c r="T73" s="588"/>
      <c r="U73" s="588"/>
      <c r="V73" s="588"/>
      <c r="W73" s="588"/>
      <c r="X73" s="588"/>
      <c r="Y73" s="588"/>
      <c r="Z73" s="588"/>
      <c r="AC73" s="583"/>
      <c r="AQ73" s="509"/>
      <c r="BD73" s="809" t="str">
        <f>D6&amp;RIGHT(Sablonas!G64,7)</f>
        <v/>
      </c>
    </row>
    <row r="74" spans="1:56" ht="15" x14ac:dyDescent="0.25">
      <c r="A74" s="507"/>
      <c r="B74" s="586"/>
      <c r="C74" s="589"/>
      <c r="D74" s="589" t="s">
        <v>0</v>
      </c>
      <c r="E74" s="589"/>
      <c r="F74" s="586"/>
      <c r="G74" s="589"/>
      <c r="H74" s="589"/>
      <c r="I74" s="589"/>
      <c r="J74" s="588"/>
      <c r="K74" s="588"/>
      <c r="L74" s="588"/>
      <c r="M74" s="588"/>
      <c r="N74" s="588"/>
      <c r="O74" s="588"/>
      <c r="P74" s="588"/>
      <c r="Q74" s="588"/>
      <c r="R74" s="588"/>
      <c r="S74" s="588"/>
      <c r="T74" s="588"/>
      <c r="U74" s="588"/>
      <c r="V74" s="588"/>
      <c r="W74" s="588"/>
      <c r="X74" s="588"/>
      <c r="Y74" s="588"/>
      <c r="Z74" s="588"/>
      <c r="AC74" s="583"/>
    </row>
    <row r="75" spans="1:56" ht="14.45" customHeight="1" x14ac:dyDescent="0.35">
      <c r="A75" s="507"/>
      <c r="B75" s="590"/>
      <c r="C75" s="591"/>
      <c r="D75" s="591"/>
      <c r="E75" s="591"/>
      <c r="F75" s="589"/>
      <c r="G75" s="589"/>
      <c r="H75" s="589"/>
      <c r="I75" s="589"/>
      <c r="J75" s="588"/>
      <c r="K75" s="588"/>
      <c r="L75" s="588"/>
      <c r="M75" s="588"/>
      <c r="N75" s="588"/>
      <c r="O75" s="588"/>
      <c r="P75" s="588"/>
      <c r="Q75" s="588"/>
      <c r="R75" s="588"/>
      <c r="S75" s="588"/>
      <c r="T75" s="588"/>
      <c r="U75" s="588"/>
      <c r="V75" s="588"/>
      <c r="W75" s="588"/>
      <c r="X75" s="588"/>
      <c r="Y75" s="588"/>
      <c r="Z75" s="588"/>
      <c r="AC75" s="583"/>
      <c r="AQ75" s="524"/>
      <c r="BD75" s="806"/>
    </row>
    <row r="76" spans="1:56" ht="23.25" x14ac:dyDescent="0.35">
      <c r="A76" s="507"/>
      <c r="B76" s="591"/>
      <c r="C76" s="591"/>
      <c r="D76" s="591"/>
      <c r="E76" s="591"/>
      <c r="F76" s="591"/>
      <c r="G76" s="591"/>
      <c r="H76" s="588"/>
      <c r="I76" s="591"/>
      <c r="J76" s="588"/>
      <c r="K76" s="1053" t="s">
        <v>1753</v>
      </c>
      <c r="L76" s="1053"/>
      <c r="M76" s="1053"/>
      <c r="N76" s="1054">
        <f ca="1">TODAY()</f>
        <v>43599</v>
      </c>
      <c r="O76" s="1054"/>
      <c r="P76" s="1054"/>
      <c r="Q76" s="1054"/>
      <c r="R76" s="1054"/>
      <c r="S76" s="1054"/>
      <c r="T76" s="1054"/>
      <c r="U76" s="588"/>
      <c r="V76" s="588"/>
      <c r="W76" s="588"/>
      <c r="X76" s="588"/>
      <c r="Y76" s="588"/>
      <c r="Z76" s="588"/>
      <c r="AC76" s="583"/>
    </row>
    <row r="77" spans="1:56" ht="23.25" x14ac:dyDescent="0.35">
      <c r="A77" s="507"/>
      <c r="B77" s="592" t="s">
        <v>1770</v>
      </c>
      <c r="C77" s="1065"/>
      <c r="D77" s="1065"/>
      <c r="E77" s="591"/>
      <c r="F77" s="591"/>
      <c r="G77" s="591"/>
      <c r="H77" s="591"/>
      <c r="I77" s="591"/>
      <c r="J77" s="593"/>
      <c r="K77" s="593"/>
      <c r="L77" s="593"/>
      <c r="M77" s="593"/>
      <c r="N77" s="593"/>
      <c r="O77" s="593"/>
      <c r="P77" s="593"/>
      <c r="Q77" s="593"/>
      <c r="R77" s="593"/>
      <c r="S77" s="593"/>
      <c r="T77" s="593"/>
      <c r="U77" s="588"/>
      <c r="V77" s="588"/>
      <c r="W77" s="588"/>
      <c r="X77" s="588"/>
      <c r="Y77" s="588"/>
      <c r="Z77" s="588"/>
      <c r="AC77" s="583"/>
    </row>
    <row r="78" spans="1:56" ht="23.25" x14ac:dyDescent="0.25">
      <c r="B78" s="594" t="s">
        <v>2790</v>
      </c>
      <c r="C78" s="589"/>
      <c r="D78" s="589"/>
      <c r="E78" s="595" t="s">
        <v>1887</v>
      </c>
      <c r="F78" s="828" t="str">
        <f t="shared" ref="F78:V78" si="0">F9</f>
        <v>U</v>
      </c>
      <c r="G78" s="830" t="str">
        <f t="shared" si="0"/>
        <v>M</v>
      </c>
      <c r="H78" s="828" t="str">
        <f t="shared" si="0"/>
        <v>E</v>
      </c>
      <c r="I78" s="828">
        <f t="shared" si="0"/>
        <v>0</v>
      </c>
      <c r="J78" s="828">
        <f t="shared" si="0"/>
        <v>0</v>
      </c>
      <c r="K78" s="828">
        <f t="shared" si="0"/>
        <v>0</v>
      </c>
      <c r="L78" s="828">
        <f t="shared" si="0"/>
        <v>0</v>
      </c>
      <c r="M78" s="828">
        <f t="shared" si="0"/>
        <v>0</v>
      </c>
      <c r="N78" s="829" t="str">
        <f t="shared" si="0"/>
        <v>J</v>
      </c>
      <c r="O78" s="828">
        <f t="shared" si="0"/>
        <v>0</v>
      </c>
      <c r="P78" s="828">
        <f t="shared" si="0"/>
        <v>0</v>
      </c>
      <c r="Q78" s="828">
        <f t="shared" si="0"/>
        <v>0</v>
      </c>
      <c r="R78" s="828">
        <f t="shared" si="0"/>
        <v>0</v>
      </c>
      <c r="S78" s="828">
        <f t="shared" si="0"/>
        <v>0</v>
      </c>
      <c r="T78" s="828">
        <f t="shared" si="0"/>
        <v>0</v>
      </c>
      <c r="U78" s="828">
        <f t="shared" si="0"/>
        <v>0</v>
      </c>
      <c r="V78" s="828">
        <f t="shared" si="0"/>
        <v>0</v>
      </c>
      <c r="W78" s="588"/>
      <c r="X78" s="588"/>
      <c r="Y78" s="588"/>
      <c r="Z78" s="588"/>
      <c r="AC78" s="583"/>
    </row>
    <row r="79" spans="1:56" ht="14.45" customHeight="1" x14ac:dyDescent="0.25">
      <c r="B79" s="596"/>
      <c r="C79" s="597"/>
      <c r="D79" s="597"/>
      <c r="E79" s="598"/>
      <c r="F79" s="589"/>
      <c r="G79" s="589"/>
      <c r="H79" s="589"/>
      <c r="I79" s="589"/>
      <c r="J79" s="588"/>
      <c r="K79" s="588"/>
      <c r="L79" s="588"/>
      <c r="M79" s="588"/>
      <c r="N79" s="588"/>
      <c r="O79" s="588"/>
      <c r="P79" s="588"/>
      <c r="Q79" s="588"/>
      <c r="R79" s="588"/>
      <c r="S79" s="588"/>
      <c r="T79" s="588"/>
      <c r="U79" s="588"/>
      <c r="V79" s="588"/>
      <c r="W79" s="588"/>
      <c r="X79" s="588"/>
      <c r="Y79" s="588"/>
      <c r="Z79" s="588"/>
      <c r="AC79" s="583"/>
    </row>
    <row r="80" spans="1:56" ht="94.9" customHeight="1" x14ac:dyDescent="0.25">
      <c r="B80" s="801" t="s">
        <v>1539</v>
      </c>
      <c r="C80" s="1059" t="s">
        <v>1540</v>
      </c>
      <c r="D80" s="1060"/>
      <c r="E80" s="1061"/>
      <c r="F80" s="1075" t="s">
        <v>3378</v>
      </c>
      <c r="G80" s="1076"/>
      <c r="H80" s="1076"/>
      <c r="I80" s="1076"/>
      <c r="J80" s="1076"/>
      <c r="K80" s="1076"/>
      <c r="L80" s="1076"/>
      <c r="M80" s="1076"/>
      <c r="N80" s="1076"/>
      <c r="O80" s="1077"/>
      <c r="P80" s="1066" t="s">
        <v>1637</v>
      </c>
      <c r="Q80" s="1067"/>
      <c r="R80" s="1067"/>
      <c r="S80" s="1067"/>
      <c r="T80" s="1068"/>
      <c r="U80" s="1066" t="s">
        <v>1772</v>
      </c>
      <c r="V80" s="1067"/>
      <c r="W80" s="1067"/>
      <c r="X80" s="1067"/>
      <c r="Y80" s="1067"/>
      <c r="Z80" s="1068"/>
      <c r="AC80" s="583"/>
    </row>
    <row r="81" spans="1:56" ht="22.9" customHeight="1" x14ac:dyDescent="0.3">
      <c r="B81" s="821"/>
      <c r="C81" s="1159"/>
      <c r="D81" s="1160"/>
      <c r="E81" s="1161"/>
      <c r="F81" s="1041"/>
      <c r="G81" s="1042"/>
      <c r="H81" s="1042"/>
      <c r="I81" s="1042"/>
      <c r="J81" s="1042"/>
      <c r="K81" s="1042"/>
      <c r="L81" s="1042"/>
      <c r="M81" s="1042"/>
      <c r="N81" s="1042"/>
      <c r="O81" s="1043"/>
      <c r="P81" s="1072"/>
      <c r="Q81" s="1073"/>
      <c r="R81" s="1073"/>
      <c r="S81" s="1073"/>
      <c r="T81" s="1074"/>
      <c r="U81" s="1069"/>
      <c r="V81" s="1070"/>
      <c r="W81" s="1070"/>
      <c r="X81" s="1070"/>
      <c r="Y81" s="1070"/>
      <c r="Z81" s="1071"/>
      <c r="AC81" s="583"/>
    </row>
    <row r="82" spans="1:56" ht="18.75" x14ac:dyDescent="0.3">
      <c r="B82" s="599"/>
      <c r="C82" s="1062"/>
      <c r="D82" s="1063"/>
      <c r="E82" s="1064"/>
      <c r="F82" s="1044"/>
      <c r="G82" s="1045"/>
      <c r="H82" s="1045"/>
      <c r="I82" s="1045"/>
      <c r="J82" s="1045"/>
      <c r="K82" s="1045"/>
      <c r="L82" s="1045"/>
      <c r="M82" s="1045"/>
      <c r="N82" s="1045"/>
      <c r="O82" s="1046"/>
      <c r="P82" s="1035"/>
      <c r="Q82" s="1036"/>
      <c r="R82" s="1036"/>
      <c r="S82" s="1036"/>
      <c r="T82" s="1037"/>
      <c r="U82" s="1069"/>
      <c r="V82" s="1070"/>
      <c r="W82" s="1070"/>
      <c r="X82" s="1070"/>
      <c r="Y82" s="1070"/>
      <c r="Z82" s="1071"/>
      <c r="AC82" s="583"/>
    </row>
    <row r="83" spans="1:56" ht="18.75" x14ac:dyDescent="0.3">
      <c r="B83" s="599"/>
      <c r="C83" s="1062"/>
      <c r="D83" s="1063"/>
      <c r="E83" s="1064"/>
      <c r="F83" s="1044"/>
      <c r="G83" s="1045"/>
      <c r="H83" s="1045"/>
      <c r="I83" s="1045"/>
      <c r="J83" s="1045"/>
      <c r="K83" s="1045"/>
      <c r="L83" s="1045"/>
      <c r="M83" s="1045"/>
      <c r="N83" s="1045"/>
      <c r="O83" s="1046"/>
      <c r="P83" s="1035"/>
      <c r="Q83" s="1036"/>
      <c r="R83" s="1036"/>
      <c r="S83" s="1036"/>
      <c r="T83" s="1037"/>
      <c r="U83" s="1048"/>
      <c r="V83" s="1036"/>
      <c r="W83" s="1036"/>
      <c r="X83" s="1036"/>
      <c r="Y83" s="1036"/>
      <c r="Z83" s="1037"/>
      <c r="AC83" s="583"/>
    </row>
    <row r="84" spans="1:56" ht="18.75" x14ac:dyDescent="0.3">
      <c r="B84" s="599"/>
      <c r="C84" s="1062"/>
      <c r="D84" s="1063"/>
      <c r="E84" s="1064"/>
      <c r="F84" s="1044"/>
      <c r="G84" s="1045"/>
      <c r="H84" s="1045"/>
      <c r="I84" s="1045"/>
      <c r="J84" s="1045"/>
      <c r="K84" s="1045"/>
      <c r="L84" s="1045"/>
      <c r="M84" s="1045"/>
      <c r="N84" s="1045"/>
      <c r="O84" s="1046"/>
      <c r="P84" s="1035"/>
      <c r="Q84" s="1036"/>
      <c r="R84" s="1036"/>
      <c r="S84" s="1036"/>
      <c r="T84" s="1037"/>
      <c r="U84" s="1048"/>
      <c r="V84" s="1036"/>
      <c r="W84" s="1036"/>
      <c r="X84" s="1036"/>
      <c r="Y84" s="1036"/>
      <c r="Z84" s="1037"/>
      <c r="AC84" s="583"/>
    </row>
    <row r="85" spans="1:56" ht="18.75" x14ac:dyDescent="0.3">
      <c r="B85" s="599"/>
      <c r="C85" s="1062"/>
      <c r="D85" s="1063"/>
      <c r="E85" s="1064"/>
      <c r="F85" s="1044"/>
      <c r="G85" s="1045"/>
      <c r="H85" s="1045"/>
      <c r="I85" s="1045"/>
      <c r="J85" s="1045"/>
      <c r="K85" s="1045"/>
      <c r="L85" s="1045"/>
      <c r="M85" s="1045"/>
      <c r="N85" s="1045"/>
      <c r="O85" s="1046"/>
      <c r="P85" s="1035"/>
      <c r="Q85" s="1036"/>
      <c r="R85" s="1036"/>
      <c r="S85" s="1036"/>
      <c r="T85" s="1037"/>
      <c r="U85" s="1048"/>
      <c r="V85" s="1036"/>
      <c r="W85" s="1036"/>
      <c r="X85" s="1036"/>
      <c r="Y85" s="1036"/>
      <c r="Z85" s="1037"/>
      <c r="AC85" s="583"/>
    </row>
    <row r="86" spans="1:56" ht="18.75" x14ac:dyDescent="0.3">
      <c r="B86" s="599"/>
      <c r="C86" s="1062"/>
      <c r="D86" s="1063"/>
      <c r="E86" s="1064"/>
      <c r="F86" s="1044"/>
      <c r="G86" s="1045"/>
      <c r="H86" s="1045"/>
      <c r="I86" s="1045"/>
      <c r="J86" s="1045"/>
      <c r="K86" s="1045"/>
      <c r="L86" s="1045"/>
      <c r="M86" s="1045"/>
      <c r="N86" s="1045"/>
      <c r="O86" s="1046"/>
      <c r="P86" s="1035"/>
      <c r="Q86" s="1036"/>
      <c r="R86" s="1036"/>
      <c r="S86" s="1036"/>
      <c r="T86" s="1037"/>
      <c r="U86" s="1048"/>
      <c r="V86" s="1036"/>
      <c r="W86" s="1036"/>
      <c r="X86" s="1036"/>
      <c r="Y86" s="1036"/>
      <c r="Z86" s="1037"/>
    </row>
    <row r="87" spans="1:56" ht="18.75" x14ac:dyDescent="0.3">
      <c r="B87" s="599"/>
      <c r="C87" s="1062"/>
      <c r="D87" s="1063"/>
      <c r="E87" s="1064"/>
      <c r="F87" s="1044"/>
      <c r="G87" s="1045"/>
      <c r="H87" s="1045"/>
      <c r="I87" s="1045"/>
      <c r="J87" s="1045"/>
      <c r="K87" s="1045"/>
      <c r="L87" s="1045"/>
      <c r="M87" s="1045"/>
      <c r="N87" s="1045"/>
      <c r="O87" s="1046"/>
      <c r="P87" s="1035"/>
      <c r="Q87" s="1036"/>
      <c r="R87" s="1036"/>
      <c r="S87" s="1036"/>
      <c r="T87" s="1037"/>
      <c r="U87" s="1035"/>
      <c r="V87" s="1036"/>
      <c r="W87" s="1036"/>
      <c r="X87" s="1036"/>
      <c r="Y87" s="1036"/>
      <c r="Z87" s="1037"/>
    </row>
    <row r="88" spans="1:56" s="534" customFormat="1" ht="18.75" x14ac:dyDescent="0.3">
      <c r="A88" s="499"/>
      <c r="B88" s="599"/>
      <c r="C88" s="1062"/>
      <c r="D88" s="1063"/>
      <c r="E88" s="1064"/>
      <c r="F88" s="1044"/>
      <c r="G88" s="1045"/>
      <c r="H88" s="1045"/>
      <c r="I88" s="1045"/>
      <c r="J88" s="1045"/>
      <c r="K88" s="1045"/>
      <c r="L88" s="1045"/>
      <c r="M88" s="1045"/>
      <c r="N88" s="1045"/>
      <c r="O88" s="1046"/>
      <c r="P88" s="1035"/>
      <c r="Q88" s="1036"/>
      <c r="R88" s="1036"/>
      <c r="S88" s="1036"/>
      <c r="T88" s="1037"/>
      <c r="U88" s="1035"/>
      <c r="V88" s="1036"/>
      <c r="W88" s="1036"/>
      <c r="X88" s="1036"/>
      <c r="Y88" s="1036"/>
      <c r="Z88" s="1037"/>
      <c r="AA88" s="504"/>
      <c r="AB88" s="500"/>
      <c r="AC88" s="533"/>
      <c r="AJ88" s="535"/>
      <c r="AK88" s="535"/>
      <c r="AL88" s="535"/>
      <c r="AM88" s="535"/>
      <c r="AN88" s="535"/>
      <c r="AO88" s="535"/>
      <c r="AP88" s="535"/>
      <c r="BD88" s="810"/>
    </row>
    <row r="89" spans="1:56" s="534" customFormat="1" ht="18.75" x14ac:dyDescent="0.3">
      <c r="A89" s="499"/>
      <c r="B89" s="599"/>
      <c r="C89" s="1062"/>
      <c r="D89" s="1063"/>
      <c r="E89" s="1064"/>
      <c r="F89" s="1044"/>
      <c r="G89" s="1045"/>
      <c r="H89" s="1045"/>
      <c r="I89" s="1045"/>
      <c r="J89" s="1045"/>
      <c r="K89" s="1045"/>
      <c r="L89" s="1045"/>
      <c r="M89" s="1045"/>
      <c r="N89" s="1045"/>
      <c r="O89" s="1046"/>
      <c r="P89" s="1035"/>
      <c r="Q89" s="1036"/>
      <c r="R89" s="1036"/>
      <c r="S89" s="1036"/>
      <c r="T89" s="1037"/>
      <c r="U89" s="1035"/>
      <c r="V89" s="1036"/>
      <c r="W89" s="1036"/>
      <c r="X89" s="1036"/>
      <c r="Y89" s="1036"/>
      <c r="Z89" s="1037"/>
      <c r="AA89" s="504"/>
      <c r="AB89" s="500"/>
      <c r="AC89" s="533"/>
      <c r="AJ89" s="535"/>
      <c r="AK89" s="535"/>
      <c r="AL89" s="535"/>
      <c r="AM89" s="535"/>
      <c r="AN89" s="535"/>
      <c r="AO89" s="535"/>
      <c r="AP89" s="535"/>
      <c r="BD89" s="810"/>
    </row>
    <row r="90" spans="1:56" s="603" customFormat="1" ht="18.75" x14ac:dyDescent="0.3">
      <c r="A90" s="499"/>
      <c r="B90" s="599"/>
      <c r="C90" s="1062"/>
      <c r="D90" s="1063"/>
      <c r="E90" s="1064"/>
      <c r="F90" s="1044"/>
      <c r="G90" s="1045"/>
      <c r="H90" s="1045"/>
      <c r="I90" s="1045"/>
      <c r="J90" s="1045"/>
      <c r="K90" s="1045"/>
      <c r="L90" s="1045"/>
      <c r="M90" s="1045"/>
      <c r="N90" s="1045"/>
      <c r="O90" s="1046"/>
      <c r="P90" s="1035"/>
      <c r="Q90" s="1036"/>
      <c r="R90" s="1036"/>
      <c r="S90" s="1036"/>
      <c r="T90" s="1037"/>
      <c r="U90" s="1035"/>
      <c r="V90" s="1036"/>
      <c r="W90" s="1036"/>
      <c r="X90" s="1036"/>
      <c r="Y90" s="1036"/>
      <c r="Z90" s="1037"/>
      <c r="AA90" s="600"/>
      <c r="AB90" s="601"/>
      <c r="AC90" s="602"/>
      <c r="AJ90" s="604"/>
      <c r="AK90" s="604"/>
      <c r="AL90" s="604"/>
      <c r="AM90" s="604"/>
      <c r="AN90" s="604"/>
      <c r="AO90" s="604"/>
      <c r="AP90" s="604"/>
      <c r="BD90" s="811"/>
    </row>
    <row r="91" spans="1:56" s="603" customFormat="1" ht="18.75" x14ac:dyDescent="0.3">
      <c r="A91" s="499"/>
      <c r="B91" s="599"/>
      <c r="C91" s="1062"/>
      <c r="D91" s="1063"/>
      <c r="E91" s="1064"/>
      <c r="F91" s="1044"/>
      <c r="G91" s="1045"/>
      <c r="H91" s="1045"/>
      <c r="I91" s="1045"/>
      <c r="J91" s="1045"/>
      <c r="K91" s="1045"/>
      <c r="L91" s="1045"/>
      <c r="M91" s="1045"/>
      <c r="N91" s="1045"/>
      <c r="O91" s="1046"/>
      <c r="P91" s="1035"/>
      <c r="Q91" s="1036"/>
      <c r="R91" s="1036"/>
      <c r="S91" s="1036"/>
      <c r="T91" s="1037"/>
      <c r="U91" s="1035"/>
      <c r="V91" s="1036"/>
      <c r="W91" s="1036"/>
      <c r="X91" s="1036"/>
      <c r="Y91" s="1036"/>
      <c r="Z91" s="1037"/>
      <c r="AA91" s="600"/>
      <c r="AB91" s="601"/>
      <c r="AC91" s="602"/>
      <c r="AJ91" s="604"/>
      <c r="AK91" s="604"/>
      <c r="AL91" s="604"/>
      <c r="AM91" s="604"/>
      <c r="AN91" s="604"/>
      <c r="AO91" s="604"/>
      <c r="AP91" s="604"/>
      <c r="BD91" s="811"/>
    </row>
    <row r="92" spans="1:56" s="534" customFormat="1" ht="18.75" x14ac:dyDescent="0.3">
      <c r="A92" s="499"/>
      <c r="B92" s="599"/>
      <c r="C92" s="1062"/>
      <c r="D92" s="1063"/>
      <c r="E92" s="1064"/>
      <c r="F92" s="1044"/>
      <c r="G92" s="1045"/>
      <c r="H92" s="1045"/>
      <c r="I92" s="1045"/>
      <c r="J92" s="1045"/>
      <c r="K92" s="1045"/>
      <c r="L92" s="1045"/>
      <c r="M92" s="1045"/>
      <c r="N92" s="1045"/>
      <c r="O92" s="1046"/>
      <c r="P92" s="1035"/>
      <c r="Q92" s="1036"/>
      <c r="R92" s="1036"/>
      <c r="S92" s="1036"/>
      <c r="T92" s="1037"/>
      <c r="U92" s="1035"/>
      <c r="V92" s="1036"/>
      <c r="W92" s="1036"/>
      <c r="X92" s="1036"/>
      <c r="Y92" s="1036"/>
      <c r="Z92" s="1037"/>
      <c r="AA92" s="504"/>
      <c r="AB92" s="500"/>
      <c r="AC92" s="533"/>
      <c r="AJ92" s="535"/>
      <c r="AK92" s="535"/>
      <c r="AL92" s="535"/>
      <c r="AM92" s="535"/>
      <c r="AN92" s="535"/>
      <c r="AO92" s="535"/>
      <c r="AP92" s="535"/>
      <c r="BD92" s="810"/>
    </row>
    <row r="93" spans="1:56" s="603" customFormat="1" ht="18.75" x14ac:dyDescent="0.3">
      <c r="A93" s="499"/>
      <c r="B93" s="599"/>
      <c r="C93" s="1062"/>
      <c r="D93" s="1063"/>
      <c r="E93" s="1064"/>
      <c r="F93" s="1044"/>
      <c r="G93" s="1045"/>
      <c r="H93" s="1045"/>
      <c r="I93" s="1045"/>
      <c r="J93" s="1045"/>
      <c r="K93" s="1045"/>
      <c r="L93" s="1045"/>
      <c r="M93" s="1045"/>
      <c r="N93" s="1045"/>
      <c r="O93" s="1046"/>
      <c r="P93" s="1035"/>
      <c r="Q93" s="1036"/>
      <c r="R93" s="1036"/>
      <c r="S93" s="1036"/>
      <c r="T93" s="1037"/>
      <c r="U93" s="1035"/>
      <c r="V93" s="1036"/>
      <c r="W93" s="1036"/>
      <c r="X93" s="1036"/>
      <c r="Y93" s="1036"/>
      <c r="Z93" s="1037"/>
      <c r="AA93" s="600"/>
      <c r="AB93" s="601"/>
      <c r="AC93" s="602"/>
      <c r="AJ93" s="604"/>
      <c r="AK93" s="604"/>
      <c r="AL93" s="604"/>
      <c r="AM93" s="604"/>
      <c r="AN93" s="604"/>
      <c r="AO93" s="604"/>
      <c r="AP93" s="604"/>
      <c r="BD93" s="811"/>
    </row>
    <row r="94" spans="1:56" ht="21" customHeight="1" x14ac:dyDescent="0.3">
      <c r="B94" s="599"/>
      <c r="C94" s="1062"/>
      <c r="D94" s="1063"/>
      <c r="E94" s="1064"/>
      <c r="F94" s="1044"/>
      <c r="G94" s="1045"/>
      <c r="H94" s="1045"/>
      <c r="I94" s="1045"/>
      <c r="J94" s="1045"/>
      <c r="K94" s="1045"/>
      <c r="L94" s="1045"/>
      <c r="M94" s="1045"/>
      <c r="N94" s="1045"/>
      <c r="O94" s="1046"/>
      <c r="P94" s="1035"/>
      <c r="Q94" s="1036"/>
      <c r="R94" s="1036"/>
      <c r="S94" s="1036"/>
      <c r="T94" s="1037"/>
      <c r="U94" s="1035"/>
      <c r="V94" s="1036"/>
      <c r="W94" s="1036"/>
      <c r="X94" s="1036"/>
      <c r="Y94" s="1036"/>
      <c r="Z94" s="1037"/>
    </row>
    <row r="95" spans="1:56" ht="16.149999999999999" customHeight="1" x14ac:dyDescent="0.3">
      <c r="B95" s="599"/>
      <c r="C95" s="1062"/>
      <c r="D95" s="1063"/>
      <c r="E95" s="1064"/>
      <c r="F95" s="1147"/>
      <c r="G95" s="1148"/>
      <c r="H95" s="1148"/>
      <c r="I95" s="1148"/>
      <c r="J95" s="1148"/>
      <c r="K95" s="1148"/>
      <c r="L95" s="1148"/>
      <c r="M95" s="1148"/>
      <c r="N95" s="1148"/>
      <c r="O95" s="1149"/>
      <c r="P95" s="1147"/>
      <c r="Q95" s="1148"/>
      <c r="R95" s="1148"/>
      <c r="S95" s="1148"/>
      <c r="T95" s="1149"/>
      <c r="U95" s="1147"/>
      <c r="V95" s="1148"/>
      <c r="W95" s="1148"/>
      <c r="X95" s="1148"/>
      <c r="Y95" s="1148"/>
      <c r="Z95" s="1149"/>
    </row>
    <row r="96" spans="1:56" ht="15" customHeight="1" x14ac:dyDescent="0.2">
      <c r="B96" s="907"/>
      <c r="C96" s="1167"/>
      <c r="D96" s="1168"/>
      <c r="E96" s="1169"/>
      <c r="F96" s="1150"/>
      <c r="G96" s="1151"/>
      <c r="H96" s="1151"/>
      <c r="I96" s="1151"/>
      <c r="J96" s="1151"/>
      <c r="K96" s="1151"/>
      <c r="L96" s="1151"/>
      <c r="M96" s="1151"/>
      <c r="N96" s="1151"/>
      <c r="O96" s="1152"/>
      <c r="P96" s="1150"/>
      <c r="Q96" s="1151"/>
      <c r="R96" s="1151"/>
      <c r="S96" s="1151"/>
      <c r="T96" s="1152"/>
      <c r="U96" s="1150"/>
      <c r="V96" s="1151"/>
      <c r="W96" s="1151"/>
      <c r="X96" s="1151"/>
      <c r="Y96" s="1151"/>
      <c r="Z96" s="1152"/>
    </row>
    <row r="97" spans="1:26" ht="20.25" x14ac:dyDescent="0.3">
      <c r="A97" s="500"/>
      <c r="B97" s="605"/>
      <c r="C97" s="606"/>
      <c r="D97" s="606"/>
      <c r="E97" s="606"/>
      <c r="F97" s="605"/>
      <c r="G97" s="605"/>
      <c r="H97" s="605"/>
      <c r="I97" s="605"/>
      <c r="J97" s="605"/>
      <c r="K97" s="605"/>
      <c r="L97" s="605"/>
      <c r="M97" s="605"/>
      <c r="N97" s="605"/>
      <c r="O97" s="605"/>
      <c r="P97" s="605"/>
      <c r="Q97" s="605"/>
      <c r="R97" s="605"/>
      <c r="S97" s="605"/>
      <c r="T97" s="605"/>
      <c r="U97" s="605"/>
      <c r="V97" s="605"/>
      <c r="W97" s="605"/>
      <c r="X97" s="605"/>
      <c r="Y97" s="605"/>
      <c r="Z97" s="605"/>
    </row>
    <row r="98" spans="1:26" ht="20.25" x14ac:dyDescent="0.3">
      <c r="A98" s="500"/>
      <c r="B98" s="607" t="s">
        <v>1974</v>
      </c>
      <c r="C98" s="1166"/>
      <c r="D98" s="1166"/>
      <c r="E98" s="608"/>
      <c r="F98" s="608"/>
      <c r="G98" s="608"/>
      <c r="H98" s="608"/>
      <c r="I98" s="608"/>
      <c r="J98" s="608"/>
      <c r="K98" s="608"/>
      <c r="L98" s="608"/>
      <c r="M98" s="608"/>
      <c r="N98" s="608"/>
      <c r="O98" s="609"/>
      <c r="P98" s="609"/>
      <c r="Q98" s="609"/>
      <c r="R98" s="609"/>
      <c r="S98" s="609"/>
      <c r="T98" s="609"/>
      <c r="U98" s="605"/>
      <c r="V98" s="605"/>
      <c r="W98" s="605"/>
      <c r="X98" s="605"/>
      <c r="Y98" s="605"/>
      <c r="Z98" s="605"/>
    </row>
    <row r="99" spans="1:26" ht="20.25" x14ac:dyDescent="0.25">
      <c r="A99" s="601"/>
      <c r="B99" s="610"/>
      <c r="C99" s="605"/>
      <c r="D99" s="611" t="s">
        <v>1669</v>
      </c>
      <c r="E99" s="605"/>
      <c r="F99" s="610"/>
      <c r="G99" s="555"/>
      <c r="H99" s="555"/>
      <c r="I99" s="555"/>
      <c r="J99" s="555"/>
      <c r="K99" s="555"/>
      <c r="L99" s="561"/>
      <c r="M99" s="561"/>
      <c r="N99" s="561"/>
      <c r="O99" s="555"/>
      <c r="P99" s="555"/>
      <c r="Q99" s="561"/>
      <c r="R99" s="561"/>
      <c r="S99" s="561"/>
      <c r="T99" s="561"/>
      <c r="U99" s="561"/>
      <c r="V99" s="561"/>
      <c r="W99" s="561"/>
      <c r="X99" s="561"/>
      <c r="Y99" s="561"/>
      <c r="Z99" s="561"/>
    </row>
    <row r="100" spans="1:26" ht="16.149999999999999" customHeight="1" x14ac:dyDescent="0.25">
      <c r="A100" s="601"/>
      <c r="B100" s="610"/>
      <c r="C100" s="605"/>
      <c r="D100" s="611"/>
      <c r="E100" s="605"/>
      <c r="F100" s="610"/>
      <c r="G100" s="555"/>
      <c r="H100" s="555"/>
      <c r="I100" s="555"/>
      <c r="J100" s="555"/>
      <c r="K100" s="555"/>
      <c r="L100" s="561"/>
      <c r="M100" s="561"/>
      <c r="N100" s="561"/>
      <c r="O100" s="555"/>
      <c r="P100" s="555"/>
      <c r="Q100" s="561"/>
      <c r="R100" s="561"/>
      <c r="S100" s="561"/>
      <c r="T100" s="561"/>
      <c r="U100" s="561"/>
      <c r="V100" s="561"/>
      <c r="W100" s="561"/>
      <c r="X100" s="561"/>
      <c r="Y100" s="561"/>
      <c r="Z100" s="561"/>
    </row>
    <row r="101" spans="1:26" ht="19.899999999999999" customHeight="1" x14ac:dyDescent="0.3">
      <c r="A101" s="500"/>
      <c r="B101" s="612" t="s">
        <v>2637</v>
      </c>
      <c r="C101" s="1166"/>
      <c r="D101" s="1166"/>
      <c r="E101" s="608"/>
      <c r="F101" s="608"/>
      <c r="G101" s="608"/>
      <c r="H101" s="608"/>
      <c r="I101" s="608"/>
      <c r="J101" s="608"/>
      <c r="K101" s="608"/>
      <c r="L101" s="608"/>
      <c r="M101" s="608"/>
      <c r="N101" s="608"/>
      <c r="O101" s="606"/>
      <c r="P101" s="606"/>
      <c r="Q101" s="606"/>
      <c r="R101" s="606"/>
      <c r="S101" s="606"/>
      <c r="T101" s="606"/>
      <c r="U101" s="606"/>
      <c r="V101" s="606"/>
      <c r="W101" s="605"/>
      <c r="X101" s="605"/>
      <c r="Y101" s="605"/>
      <c r="Z101" s="605"/>
    </row>
    <row r="102" spans="1:26" ht="20.25" x14ac:dyDescent="0.3">
      <c r="A102" s="601"/>
      <c r="B102" s="610"/>
      <c r="C102" s="606"/>
      <c r="D102" s="613" t="s">
        <v>1973</v>
      </c>
      <c r="E102" s="610"/>
      <c r="F102" s="610"/>
      <c r="G102" s="555"/>
      <c r="H102" s="555"/>
      <c r="I102" s="555"/>
      <c r="J102" s="555"/>
      <c r="K102" s="555"/>
      <c r="L102" s="555"/>
      <c r="M102" s="555"/>
      <c r="N102" s="555"/>
      <c r="O102" s="555"/>
      <c r="P102" s="555"/>
      <c r="Q102" s="555"/>
      <c r="R102" s="561"/>
      <c r="S102" s="561"/>
      <c r="T102" s="561"/>
      <c r="U102" s="561"/>
      <c r="V102" s="561"/>
      <c r="W102" s="561"/>
      <c r="X102" s="561"/>
      <c r="Y102" s="561"/>
      <c r="Z102" s="561"/>
    </row>
    <row r="103" spans="1:26" ht="20.25" x14ac:dyDescent="0.25">
      <c r="B103" s="614"/>
      <c r="C103" s="614"/>
      <c r="D103" s="614"/>
      <c r="E103" s="615"/>
      <c r="F103" s="615"/>
      <c r="G103" s="615"/>
      <c r="H103" s="615"/>
      <c r="I103" s="615"/>
      <c r="J103" s="615"/>
      <c r="K103" s="615"/>
      <c r="L103" s="615"/>
      <c r="M103" s="615"/>
      <c r="N103" s="615"/>
      <c r="O103" s="615"/>
      <c r="P103" s="615"/>
      <c r="Q103" s="615"/>
      <c r="R103" s="615"/>
      <c r="S103" s="615"/>
      <c r="T103" s="615"/>
      <c r="U103" s="616"/>
      <c r="V103" s="616"/>
      <c r="W103" s="616"/>
      <c r="X103" s="616"/>
      <c r="Y103" s="616"/>
      <c r="Z103" s="616"/>
    </row>
    <row r="104" spans="1:26" ht="20.25" x14ac:dyDescent="0.25">
      <c r="B104" s="617"/>
      <c r="C104" s="614"/>
      <c r="D104" s="618"/>
      <c r="E104" s="615"/>
      <c r="F104" s="615"/>
      <c r="G104" s="615"/>
      <c r="H104" s="615"/>
      <c r="I104" s="615"/>
      <c r="J104" s="615"/>
      <c r="K104" s="615"/>
      <c r="L104" s="615"/>
      <c r="M104" s="615"/>
      <c r="N104" s="615"/>
      <c r="O104" s="615"/>
      <c r="P104" s="615"/>
      <c r="Q104" s="615"/>
      <c r="R104" s="615"/>
      <c r="S104" s="615"/>
      <c r="T104" s="615"/>
      <c r="U104" s="616"/>
      <c r="V104" s="616"/>
      <c r="W104" s="616"/>
      <c r="X104" s="616"/>
      <c r="Y104" s="616"/>
      <c r="Z104" s="616"/>
    </row>
    <row r="105" spans="1:26" ht="20.25" x14ac:dyDescent="0.25">
      <c r="B105" s="619"/>
      <c r="C105" s="618"/>
      <c r="D105" s="620"/>
      <c r="E105" s="621"/>
      <c r="F105" s="615"/>
      <c r="G105" s="615"/>
      <c r="H105" s="615"/>
      <c r="I105" s="615"/>
      <c r="J105" s="615"/>
      <c r="K105" s="615"/>
      <c r="L105" s="615"/>
      <c r="M105" s="615"/>
      <c r="N105" s="615"/>
      <c r="O105" s="615"/>
      <c r="P105" s="615"/>
      <c r="Q105" s="615"/>
      <c r="R105" s="615"/>
      <c r="S105" s="615"/>
      <c r="T105" s="615"/>
      <c r="U105" s="616"/>
      <c r="V105" s="616"/>
      <c r="W105" s="616"/>
      <c r="X105" s="616"/>
      <c r="Y105" s="616"/>
      <c r="Z105" s="616"/>
    </row>
    <row r="106" spans="1:26" ht="20.25" x14ac:dyDescent="0.25">
      <c r="B106" s="619"/>
      <c r="C106" s="618"/>
      <c r="D106" s="620"/>
      <c r="E106" s="621"/>
      <c r="F106" s="615"/>
      <c r="G106" s="615"/>
      <c r="H106" s="615"/>
      <c r="I106" s="615"/>
      <c r="J106" s="615"/>
      <c r="K106" s="615"/>
      <c r="L106" s="615"/>
      <c r="M106" s="615"/>
      <c r="N106" s="615"/>
      <c r="O106" s="615"/>
      <c r="P106" s="615"/>
      <c r="Q106" s="615"/>
      <c r="R106" s="615"/>
      <c r="S106" s="615"/>
      <c r="T106" s="615"/>
      <c r="U106" s="616"/>
      <c r="V106" s="616"/>
      <c r="W106" s="616"/>
      <c r="X106" s="616"/>
      <c r="Y106" s="616"/>
      <c r="Z106" s="616"/>
    </row>
    <row r="107" spans="1:26" ht="20.25" x14ac:dyDescent="0.3">
      <c r="B107" s="622"/>
      <c r="C107" s="615"/>
      <c r="D107" s="615"/>
      <c r="E107" s="615"/>
      <c r="F107" s="615"/>
      <c r="G107" s="615"/>
      <c r="H107" s="615"/>
      <c r="I107" s="615"/>
      <c r="J107" s="615"/>
      <c r="K107" s="615"/>
      <c r="L107" s="615"/>
      <c r="M107" s="615"/>
      <c r="N107" s="615"/>
      <c r="O107" s="623"/>
      <c r="P107" s="623"/>
      <c r="Q107" s="615"/>
      <c r="R107" s="615"/>
      <c r="S107" s="615"/>
      <c r="T107" s="615"/>
      <c r="U107" s="616"/>
      <c r="V107" s="616"/>
      <c r="W107" s="616"/>
      <c r="X107" s="616"/>
      <c r="Y107" s="616"/>
      <c r="Z107" s="616"/>
    </row>
    <row r="108" spans="1:26" ht="20.25" x14ac:dyDescent="0.25">
      <c r="B108" s="619"/>
      <c r="C108" s="614"/>
      <c r="D108" s="624"/>
      <c r="E108" s="623"/>
      <c r="F108" s="615"/>
      <c r="G108" s="615"/>
      <c r="H108" s="615"/>
      <c r="I108" s="615"/>
      <c r="J108" s="615"/>
      <c r="K108" s="615"/>
      <c r="L108" s="615"/>
      <c r="M108" s="615"/>
      <c r="N108" s="615"/>
      <c r="O108" s="615"/>
      <c r="P108" s="615"/>
      <c r="Q108" s="615"/>
      <c r="R108" s="615"/>
      <c r="S108" s="615"/>
      <c r="T108" s="615"/>
      <c r="U108" s="616"/>
      <c r="V108" s="616"/>
      <c r="W108" s="616"/>
      <c r="X108" s="616"/>
      <c r="Y108" s="616"/>
      <c r="Z108" s="616"/>
    </row>
    <row r="109" spans="1:26" ht="20.25" x14ac:dyDescent="0.25">
      <c r="B109" s="619"/>
      <c r="C109" s="614"/>
      <c r="D109" s="624"/>
      <c r="E109" s="623"/>
      <c r="F109" s="615"/>
      <c r="G109" s="615"/>
      <c r="H109" s="615"/>
      <c r="I109" s="615"/>
      <c r="J109" s="615"/>
      <c r="K109" s="615"/>
      <c r="L109" s="615"/>
      <c r="M109" s="615"/>
      <c r="N109" s="615"/>
      <c r="O109" s="615"/>
      <c r="P109" s="615"/>
      <c r="Q109" s="615"/>
      <c r="R109" s="615"/>
      <c r="S109" s="615"/>
      <c r="T109" s="615"/>
      <c r="U109" s="616"/>
      <c r="V109" s="616"/>
      <c r="W109" s="616"/>
      <c r="X109" s="616"/>
      <c r="Y109" s="616"/>
      <c r="Z109" s="616"/>
    </row>
    <row r="110" spans="1:26" ht="20.25" x14ac:dyDescent="0.3">
      <c r="B110" s="614"/>
      <c r="C110" s="625"/>
      <c r="D110" s="625"/>
      <c r="E110" s="625"/>
      <c r="F110" s="615"/>
      <c r="G110" s="615"/>
      <c r="H110" s="615"/>
      <c r="I110" s="615"/>
      <c r="J110" s="615"/>
      <c r="K110" s="615"/>
      <c r="L110" s="615"/>
      <c r="M110" s="615"/>
      <c r="N110" s="615"/>
      <c r="O110" s="615"/>
      <c r="P110" s="615"/>
      <c r="Q110" s="615"/>
      <c r="R110" s="615"/>
      <c r="S110" s="615"/>
      <c r="T110" s="615"/>
      <c r="U110" s="616"/>
      <c r="V110" s="616"/>
      <c r="W110" s="616"/>
      <c r="X110" s="616"/>
      <c r="Y110" s="616"/>
      <c r="Z110" s="616"/>
    </row>
    <row r="111" spans="1:26" ht="20.25" x14ac:dyDescent="0.3">
      <c r="B111" s="617"/>
      <c r="C111" s="625"/>
      <c r="D111" s="618"/>
      <c r="E111" s="621"/>
      <c r="F111" s="625"/>
      <c r="G111" s="625"/>
      <c r="H111" s="625"/>
      <c r="I111" s="625"/>
      <c r="J111" s="616"/>
      <c r="K111" s="616"/>
      <c r="L111" s="616"/>
      <c r="M111" s="616"/>
      <c r="N111" s="616"/>
      <c r="O111" s="616"/>
      <c r="P111" s="616"/>
      <c r="Q111" s="616"/>
      <c r="R111" s="616"/>
      <c r="S111" s="616"/>
      <c r="T111" s="616"/>
      <c r="U111" s="616"/>
      <c r="V111" s="616"/>
      <c r="W111" s="616"/>
      <c r="X111" s="616"/>
      <c r="Y111" s="616"/>
      <c r="Z111" s="616"/>
    </row>
    <row r="112" spans="1:26" ht="12" customHeight="1" x14ac:dyDescent="0.3">
      <c r="B112" s="625"/>
      <c r="C112" s="625"/>
      <c r="D112" s="1165"/>
      <c r="E112" s="1165"/>
      <c r="F112" s="625"/>
      <c r="G112" s="625"/>
      <c r="H112" s="616"/>
      <c r="I112" s="616"/>
      <c r="J112" s="616"/>
      <c r="K112" s="616"/>
      <c r="L112" s="616"/>
      <c r="M112" s="616"/>
      <c r="N112" s="616"/>
      <c r="O112" s="616"/>
      <c r="P112" s="616"/>
      <c r="Q112" s="616"/>
      <c r="R112" s="616"/>
      <c r="S112" s="616"/>
      <c r="T112" s="616"/>
      <c r="U112" s="616"/>
      <c r="V112" s="616"/>
      <c r="W112" s="616"/>
      <c r="X112" s="616"/>
      <c r="Y112" s="616"/>
      <c r="Z112" s="616"/>
    </row>
    <row r="113" spans="2:26" ht="12" customHeight="1" x14ac:dyDescent="0.3">
      <c r="B113" s="625"/>
      <c r="C113" s="625"/>
      <c r="D113" s="624"/>
      <c r="E113" s="624"/>
      <c r="F113" s="625"/>
      <c r="G113" s="625"/>
      <c r="H113" s="616"/>
      <c r="I113" s="616"/>
      <c r="J113" s="616"/>
      <c r="K113" s="616"/>
      <c r="L113" s="616"/>
      <c r="M113" s="616"/>
      <c r="N113" s="616"/>
      <c r="O113" s="616"/>
      <c r="P113" s="616"/>
      <c r="Q113" s="616"/>
      <c r="R113" s="616"/>
      <c r="S113" s="616"/>
      <c r="T113" s="616"/>
      <c r="U113" s="616"/>
      <c r="V113" s="616"/>
      <c r="W113" s="616"/>
      <c r="X113" s="616"/>
      <c r="Y113" s="616"/>
      <c r="Z113" s="616"/>
    </row>
    <row r="114" spans="2:26" ht="20.25" x14ac:dyDescent="0.3">
      <c r="B114" s="617"/>
      <c r="C114" s="625"/>
      <c r="D114" s="618"/>
      <c r="E114" s="621"/>
      <c r="F114" s="625"/>
      <c r="G114" s="625"/>
      <c r="H114" s="625"/>
      <c r="I114" s="625"/>
      <c r="J114" s="616"/>
      <c r="K114" s="616"/>
      <c r="L114" s="616"/>
      <c r="M114" s="616"/>
      <c r="N114" s="616"/>
      <c r="O114" s="616"/>
      <c r="P114" s="616"/>
      <c r="Q114" s="616"/>
      <c r="R114" s="616"/>
      <c r="S114" s="616"/>
      <c r="T114" s="616"/>
      <c r="U114" s="616"/>
      <c r="V114" s="616"/>
      <c r="W114" s="616"/>
      <c r="X114" s="616"/>
      <c r="Y114" s="616"/>
      <c r="Z114" s="616"/>
    </row>
    <row r="115" spans="2:26" ht="12" customHeight="1" x14ac:dyDescent="0.3">
      <c r="B115" s="625"/>
      <c r="C115" s="625"/>
      <c r="D115" s="1165"/>
      <c r="E115" s="1165"/>
      <c r="F115" s="625"/>
      <c r="G115" s="625"/>
      <c r="H115" s="616"/>
      <c r="I115" s="616"/>
      <c r="J115" s="616"/>
      <c r="K115" s="616"/>
      <c r="L115" s="616"/>
      <c r="M115" s="616"/>
      <c r="N115" s="616"/>
      <c r="O115" s="616"/>
      <c r="P115" s="616"/>
      <c r="Q115" s="616"/>
      <c r="R115" s="616"/>
      <c r="S115" s="616"/>
      <c r="T115" s="616"/>
      <c r="U115" s="616"/>
      <c r="V115" s="616"/>
      <c r="W115" s="616"/>
      <c r="X115" s="616"/>
      <c r="Y115" s="616"/>
      <c r="Z115" s="616"/>
    </row>
    <row r="116" spans="2:26" ht="12" customHeight="1" x14ac:dyDescent="0.3">
      <c r="B116" s="625"/>
      <c r="C116" s="625"/>
      <c r="D116" s="624"/>
      <c r="E116" s="624"/>
      <c r="F116" s="625"/>
      <c r="G116" s="625"/>
      <c r="H116" s="616"/>
      <c r="I116" s="616"/>
      <c r="J116" s="616"/>
      <c r="K116" s="616"/>
      <c r="L116" s="616"/>
      <c r="M116" s="616"/>
      <c r="N116" s="616"/>
      <c r="O116" s="616"/>
      <c r="P116" s="616"/>
      <c r="Q116" s="616"/>
      <c r="R116" s="616"/>
      <c r="S116" s="616"/>
      <c r="T116" s="616"/>
      <c r="U116" s="616"/>
      <c r="V116" s="616"/>
      <c r="W116" s="616"/>
      <c r="X116" s="616"/>
      <c r="Y116" s="616"/>
      <c r="Z116" s="616"/>
    </row>
    <row r="117" spans="2:26" ht="20.25" x14ac:dyDescent="0.3">
      <c r="B117" s="617"/>
      <c r="C117" s="625"/>
      <c r="D117" s="618"/>
      <c r="E117" s="621"/>
      <c r="F117" s="625"/>
      <c r="G117" s="625"/>
      <c r="H117" s="625"/>
      <c r="I117" s="625"/>
      <c r="J117" s="616"/>
      <c r="K117" s="616"/>
      <c r="L117" s="616"/>
      <c r="M117" s="616"/>
      <c r="N117" s="616"/>
      <c r="O117" s="616"/>
      <c r="P117" s="616"/>
      <c r="Q117" s="616"/>
      <c r="R117" s="616"/>
      <c r="S117" s="616"/>
      <c r="T117" s="616"/>
      <c r="U117" s="616"/>
      <c r="V117" s="616"/>
      <c r="W117" s="616"/>
      <c r="X117" s="616"/>
      <c r="Y117" s="616"/>
      <c r="Z117" s="616"/>
    </row>
    <row r="118" spans="2:26" ht="12" customHeight="1" x14ac:dyDescent="0.3">
      <c r="B118" s="625"/>
      <c r="C118" s="626"/>
      <c r="D118" s="1164"/>
      <c r="E118" s="1164"/>
      <c r="F118" s="616"/>
      <c r="G118" s="616"/>
      <c r="H118" s="616"/>
      <c r="I118" s="616"/>
      <c r="J118" s="616"/>
      <c r="K118" s="616"/>
      <c r="L118" s="616"/>
      <c r="M118" s="616"/>
      <c r="N118" s="616"/>
      <c r="O118" s="616"/>
      <c r="P118" s="616"/>
      <c r="Q118" s="616"/>
      <c r="R118" s="616"/>
      <c r="S118" s="616"/>
      <c r="T118" s="616"/>
      <c r="U118" s="616"/>
      <c r="V118" s="616"/>
      <c r="W118" s="616"/>
      <c r="X118" s="616"/>
      <c r="Y118" s="616"/>
      <c r="Z118" s="616"/>
    </row>
    <row r="119" spans="2:26" ht="12" customHeight="1" x14ac:dyDescent="0.25">
      <c r="B119" s="627"/>
      <c r="F119" s="628"/>
      <c r="G119" s="628"/>
      <c r="H119" s="628"/>
      <c r="I119" s="628"/>
      <c r="J119" s="628"/>
      <c r="K119" s="628"/>
      <c r="L119" s="628"/>
      <c r="M119" s="628"/>
      <c r="N119" s="628"/>
      <c r="O119" s="628"/>
      <c r="P119" s="628"/>
      <c r="Q119" s="628"/>
      <c r="R119" s="628"/>
      <c r="S119" s="628"/>
      <c r="T119" s="628"/>
      <c r="U119" s="628"/>
      <c r="V119" s="628"/>
      <c r="W119" s="628"/>
      <c r="X119" s="628"/>
      <c r="Y119" s="628"/>
      <c r="Z119" s="628"/>
    </row>
    <row r="120" spans="2:26" ht="12" customHeight="1" x14ac:dyDescent="0.25"/>
    <row r="121" spans="2:26" ht="12" customHeight="1" x14ac:dyDescent="0.25"/>
    <row r="122" spans="2:26" ht="12" customHeight="1" x14ac:dyDescent="0.25"/>
    <row r="123" spans="2:26" ht="12" customHeight="1" x14ac:dyDescent="0.25"/>
    <row r="124" spans="2:26" ht="12" customHeight="1" x14ac:dyDescent="0.25"/>
    <row r="125" spans="2:26" ht="12" customHeight="1" x14ac:dyDescent="0.25"/>
    <row r="126" spans="2:26" ht="12" customHeight="1" x14ac:dyDescent="0.25"/>
    <row r="127" spans="2:26" ht="12" customHeight="1" x14ac:dyDescent="0.25"/>
    <row r="128" spans="2:26" ht="12" customHeight="1" x14ac:dyDescent="0.25"/>
    <row r="129" spans="2:18" ht="12" customHeight="1" x14ac:dyDescent="0.25"/>
    <row r="130" spans="2:18" ht="12" customHeight="1" x14ac:dyDescent="0.25"/>
    <row r="131" spans="2:18" ht="12" customHeight="1" x14ac:dyDescent="0.25"/>
    <row r="132" spans="2:18" ht="12" customHeight="1" x14ac:dyDescent="0.25"/>
    <row r="133" spans="2:18" ht="12" customHeight="1" x14ac:dyDescent="0.25"/>
    <row r="134" spans="2:18" ht="12" customHeight="1" x14ac:dyDescent="0.25"/>
    <row r="135" spans="2:18" ht="12" customHeight="1" x14ac:dyDescent="0.25"/>
    <row r="136" spans="2:18" ht="12" customHeight="1" x14ac:dyDescent="0.25"/>
    <row r="137" spans="2:18" ht="12" customHeight="1" x14ac:dyDescent="0.25"/>
    <row r="138" spans="2:18" ht="12" customHeight="1" x14ac:dyDescent="0.25"/>
    <row r="139" spans="2:18" ht="12" customHeight="1" x14ac:dyDescent="0.25"/>
    <row r="140" spans="2:18" ht="12" customHeight="1" x14ac:dyDescent="0.25"/>
    <row r="141" spans="2:18" ht="12" customHeight="1" thickBot="1" x14ac:dyDescent="0.3"/>
    <row r="142" spans="2:18" ht="24" customHeight="1" thickBot="1" x14ac:dyDescent="0.3">
      <c r="B142" s="1028" t="s">
        <v>8923</v>
      </c>
      <c r="C142" s="1027"/>
      <c r="D142" s="1029">
        <f>C77</f>
        <v>0</v>
      </c>
      <c r="E142" s="1145" t="str">
        <f>C10</f>
        <v>PI20</v>
      </c>
      <c r="F142" s="1145"/>
      <c r="G142" s="1145" t="str">
        <f>H3</f>
        <v/>
      </c>
      <c r="H142" s="1145"/>
      <c r="I142" s="1145"/>
      <c r="J142" s="1145"/>
      <c r="K142" s="1145"/>
      <c r="L142" s="1145"/>
      <c r="M142" s="1145"/>
      <c r="N142" s="1145"/>
      <c r="O142" s="1145"/>
      <c r="P142" s="1145"/>
      <c r="Q142" s="1145"/>
      <c r="R142" s="1145"/>
    </row>
    <row r="143" spans="2:18" ht="12" customHeight="1" x14ac:dyDescent="0.25">
      <c r="B143" s="986"/>
      <c r="C143" s="987"/>
      <c r="D143" s="987" t="s">
        <v>8924</v>
      </c>
      <c r="E143" s="1146" t="s">
        <v>8922</v>
      </c>
      <c r="F143" s="1146"/>
      <c r="G143" s="1146" t="s">
        <v>1891</v>
      </c>
      <c r="H143" s="1146"/>
      <c r="I143" s="1146"/>
      <c r="J143" s="1146"/>
      <c r="K143" s="1146"/>
      <c r="L143" s="1146"/>
      <c r="M143" s="1146"/>
      <c r="N143" s="1146"/>
      <c r="O143" s="1146"/>
      <c r="P143" s="1146"/>
      <c r="Q143" s="1146"/>
      <c r="R143" s="1146"/>
    </row>
    <row r="144" spans="2:18" ht="24" customHeight="1" x14ac:dyDescent="0.25"/>
    <row r="145" spans="1:27" ht="24" customHeight="1" x14ac:dyDescent="0.25">
      <c r="B145" s="1143" t="s">
        <v>8952</v>
      </c>
      <c r="C145" s="1144"/>
      <c r="D145" s="1144"/>
      <c r="E145" s="1026" t="s">
        <v>8925</v>
      </c>
      <c r="F145" s="1144" t="s">
        <v>8904</v>
      </c>
      <c r="G145" s="1144"/>
      <c r="H145" s="1144"/>
      <c r="I145" s="1144"/>
      <c r="J145" s="1144"/>
      <c r="K145" s="1144"/>
      <c r="L145" s="1144"/>
      <c r="M145" s="1144"/>
      <c r="N145" s="1144"/>
      <c r="O145" s="1144"/>
      <c r="P145" s="1144"/>
      <c r="Q145" s="1144" t="s">
        <v>241</v>
      </c>
      <c r="R145" s="1144"/>
      <c r="S145" s="1144"/>
      <c r="T145" s="1144"/>
      <c r="U145" s="1144"/>
      <c r="V145" s="1144"/>
      <c r="W145" s="1144"/>
      <c r="X145" s="1144"/>
      <c r="Y145" s="1144"/>
      <c r="Z145" s="1144"/>
      <c r="AA145" s="1163"/>
    </row>
    <row r="146" spans="1:27" ht="5.0999999999999996" customHeight="1" thickBot="1" x14ac:dyDescent="0.3"/>
    <row r="147" spans="1:27" ht="36" customHeight="1" thickBot="1" x14ac:dyDescent="0.3">
      <c r="A147" s="988" t="s">
        <v>8926</v>
      </c>
      <c r="B147" s="1162"/>
      <c r="C147" s="1162"/>
      <c r="D147" s="1162"/>
      <c r="E147" s="1030" t="str">
        <f ca="1">IFERROR(VLOOKUP(B147,INDIRECT(E142&amp;"_options"),2,FALSE),"" )</f>
        <v/>
      </c>
      <c r="F147" s="1119" t="str">
        <f ca="1">IFERROR(VLOOKUP(B147,INDIRECT(E142&amp;"_options"),3,FALSE),"" )</f>
        <v/>
      </c>
      <c r="G147" s="1170"/>
      <c r="H147" s="1170"/>
      <c r="I147" s="1170"/>
      <c r="J147" s="1170"/>
      <c r="K147" s="1170"/>
      <c r="L147" s="1170"/>
      <c r="M147" s="1170"/>
      <c r="N147" s="1170"/>
      <c r="O147" s="1170"/>
      <c r="P147" s="1120"/>
      <c r="Q147" s="1119" t="str">
        <f ca="1">IFERROR(VLOOKUP(B147,INDIRECT(E142&amp;"_options"),4,FALSE),"" )</f>
        <v/>
      </c>
      <c r="R147" s="1170"/>
      <c r="S147" s="1170"/>
      <c r="T147" s="1170"/>
      <c r="U147" s="1170"/>
      <c r="V147" s="1170"/>
      <c r="W147" s="1170"/>
      <c r="X147" s="1170"/>
      <c r="Y147" s="1170"/>
      <c r="Z147" s="1170"/>
      <c r="AA147" s="1120"/>
    </row>
    <row r="148" spans="1:27" ht="9.9499999999999993" customHeight="1" thickBot="1" x14ac:dyDescent="0.3">
      <c r="A148" s="988"/>
      <c r="B148" s="1031"/>
      <c r="C148" s="1027"/>
      <c r="D148" s="1027"/>
      <c r="E148" s="1032"/>
      <c r="F148" s="1031"/>
      <c r="G148" s="1031"/>
      <c r="H148" s="1031"/>
      <c r="I148" s="1031"/>
      <c r="J148" s="1031"/>
      <c r="K148" s="1031"/>
      <c r="L148" s="1031"/>
      <c r="M148" s="1031"/>
      <c r="N148" s="1031"/>
      <c r="O148" s="1031"/>
      <c r="P148" s="1031"/>
      <c r="Q148" s="1031"/>
      <c r="R148" s="1031"/>
      <c r="S148" s="1031"/>
      <c r="T148" s="1031"/>
      <c r="U148" s="1031"/>
      <c r="V148" s="1031"/>
      <c r="W148" s="1031"/>
      <c r="X148" s="1031"/>
      <c r="Y148" s="1031"/>
      <c r="Z148" s="1031"/>
      <c r="AA148" s="1031"/>
    </row>
    <row r="149" spans="1:27" ht="36" customHeight="1" thickBot="1" x14ac:dyDescent="0.3">
      <c r="A149" s="988" t="s">
        <v>8927</v>
      </c>
      <c r="B149" s="1162"/>
      <c r="C149" s="1162"/>
      <c r="D149" s="1162"/>
      <c r="E149" s="1030" t="str">
        <f ca="1">IFERROR(VLOOKUP(B149,INDIRECT(E142&amp;"_options"),2,FALSE),"" )</f>
        <v/>
      </c>
      <c r="F149" s="1171" t="str">
        <f ca="1">IFERROR(VLOOKUP(B149,INDIRECT(E142&amp;"_options"),3,FALSE),"" )</f>
        <v/>
      </c>
      <c r="G149" s="1171"/>
      <c r="H149" s="1171"/>
      <c r="I149" s="1171"/>
      <c r="J149" s="1171"/>
      <c r="K149" s="1171"/>
      <c r="L149" s="1171"/>
      <c r="M149" s="1171"/>
      <c r="N149" s="1171"/>
      <c r="O149" s="1171"/>
      <c r="P149" s="1171"/>
      <c r="Q149" s="1171" t="str">
        <f ca="1">IFERROR(VLOOKUP(B149,INDIRECT(E142&amp;"_options"),4,FALSE),"" )</f>
        <v/>
      </c>
      <c r="R149" s="1171"/>
      <c r="S149" s="1171"/>
      <c r="T149" s="1171"/>
      <c r="U149" s="1171"/>
      <c r="V149" s="1171"/>
      <c r="W149" s="1171"/>
      <c r="X149" s="1171"/>
      <c r="Y149" s="1171"/>
      <c r="Z149" s="1171"/>
      <c r="AA149" s="1171"/>
    </row>
    <row r="150" spans="1:27" ht="9.9499999999999993" customHeight="1" thickBot="1" x14ac:dyDescent="0.3">
      <c r="A150" s="988"/>
      <c r="B150" s="1031"/>
      <c r="C150" s="1027"/>
      <c r="D150" s="1027"/>
      <c r="E150" s="1032"/>
      <c r="F150" s="1031"/>
      <c r="G150" s="1031"/>
      <c r="H150" s="1031"/>
      <c r="I150" s="1031"/>
      <c r="J150" s="1031"/>
      <c r="K150" s="1031"/>
      <c r="L150" s="1031"/>
      <c r="M150" s="1031"/>
      <c r="N150" s="1031"/>
      <c r="O150" s="1031"/>
      <c r="P150" s="1031"/>
      <c r="Q150" s="1031"/>
      <c r="R150" s="1031"/>
      <c r="S150" s="1031"/>
      <c r="T150" s="1031"/>
      <c r="U150" s="1031"/>
      <c r="V150" s="1031"/>
      <c r="W150" s="1031"/>
      <c r="X150" s="1031"/>
      <c r="Y150" s="1031"/>
      <c r="Z150" s="1031"/>
      <c r="AA150" s="1031"/>
    </row>
    <row r="151" spans="1:27" ht="36" customHeight="1" thickBot="1" x14ac:dyDescent="0.3">
      <c r="A151" s="988" t="s">
        <v>8928</v>
      </c>
      <c r="B151" s="1162"/>
      <c r="C151" s="1162"/>
      <c r="D151" s="1162"/>
      <c r="E151" s="1030" t="str">
        <f ca="1">IFERROR(VLOOKUP(B151,INDIRECT(E142&amp;"_options"),2,FALSE),"" )</f>
        <v/>
      </c>
      <c r="F151" s="1171" t="str">
        <f ca="1">IFERROR(VLOOKUP(B151,INDIRECT(E142&amp;"_options"),3,FALSE),"" )</f>
        <v/>
      </c>
      <c r="G151" s="1171"/>
      <c r="H151" s="1171"/>
      <c r="I151" s="1171"/>
      <c r="J151" s="1171"/>
      <c r="K151" s="1171"/>
      <c r="L151" s="1171"/>
      <c r="M151" s="1171"/>
      <c r="N151" s="1171"/>
      <c r="O151" s="1171"/>
      <c r="P151" s="1171"/>
      <c r="Q151" s="1171" t="str">
        <f ca="1">IFERROR(VLOOKUP(B151,INDIRECT(E142&amp;"_options"),4,FALSE),"" )</f>
        <v/>
      </c>
      <c r="R151" s="1171"/>
      <c r="S151" s="1171"/>
      <c r="T151" s="1171"/>
      <c r="U151" s="1171"/>
      <c r="V151" s="1171"/>
      <c r="W151" s="1171"/>
      <c r="X151" s="1171"/>
      <c r="Y151" s="1171"/>
      <c r="Z151" s="1171"/>
      <c r="AA151" s="1171"/>
    </row>
    <row r="152" spans="1:27" ht="9.9499999999999993" customHeight="1" thickBot="1" x14ac:dyDescent="0.3">
      <c r="A152" s="988"/>
      <c r="B152" s="1031"/>
      <c r="C152" s="1027"/>
      <c r="D152" s="1027"/>
      <c r="E152" s="1032"/>
      <c r="F152" s="1031"/>
      <c r="G152" s="1031"/>
      <c r="H152" s="1031"/>
      <c r="I152" s="1031"/>
      <c r="J152" s="1031"/>
      <c r="K152" s="1031"/>
      <c r="L152" s="1031"/>
      <c r="M152" s="1031"/>
      <c r="N152" s="1031"/>
      <c r="O152" s="1031"/>
      <c r="P152" s="1031"/>
      <c r="Q152" s="1031"/>
      <c r="R152" s="1031"/>
      <c r="S152" s="1031"/>
      <c r="T152" s="1031"/>
      <c r="U152" s="1031"/>
      <c r="V152" s="1031"/>
      <c r="W152" s="1031"/>
      <c r="X152" s="1031"/>
      <c r="Y152" s="1031"/>
      <c r="Z152" s="1031"/>
      <c r="AA152" s="1031"/>
    </row>
    <row r="153" spans="1:27" ht="36" customHeight="1" thickBot="1" x14ac:dyDescent="0.3">
      <c r="A153" s="988" t="s">
        <v>8929</v>
      </c>
      <c r="B153" s="1162"/>
      <c r="C153" s="1162"/>
      <c r="D153" s="1162"/>
      <c r="E153" s="1030" t="str">
        <f ca="1">IFERROR(VLOOKUP(B153,INDIRECT(E142&amp;"_options"),2,FALSE),"" )</f>
        <v/>
      </c>
      <c r="F153" s="1171" t="str">
        <f ca="1">IFERROR(VLOOKUP(B153,INDIRECT(E142&amp;"_options"),3,FALSE),"" )</f>
        <v/>
      </c>
      <c r="G153" s="1171"/>
      <c r="H153" s="1171"/>
      <c r="I153" s="1171"/>
      <c r="J153" s="1171"/>
      <c r="K153" s="1171"/>
      <c r="L153" s="1171"/>
      <c r="M153" s="1171"/>
      <c r="N153" s="1171"/>
      <c r="O153" s="1171"/>
      <c r="P153" s="1171"/>
      <c r="Q153" s="1171" t="str">
        <f ca="1">IFERROR(VLOOKUP(B153,INDIRECT(E142&amp;"_options"),4,FALSE),"" )</f>
        <v/>
      </c>
      <c r="R153" s="1171"/>
      <c r="S153" s="1171"/>
      <c r="T153" s="1171"/>
      <c r="U153" s="1171"/>
      <c r="V153" s="1171"/>
      <c r="W153" s="1171"/>
      <c r="X153" s="1171"/>
      <c r="Y153" s="1171"/>
      <c r="Z153" s="1171"/>
      <c r="AA153" s="1171"/>
    </row>
    <row r="154" spans="1:27" ht="9.9499999999999993" customHeight="1" thickBot="1" x14ac:dyDescent="0.3">
      <c r="A154" s="988"/>
      <c r="B154" s="1031"/>
      <c r="C154" s="1027"/>
      <c r="D154" s="1027"/>
      <c r="E154" s="1032"/>
      <c r="F154" s="1031"/>
      <c r="G154" s="1031"/>
      <c r="H154" s="1031"/>
      <c r="I154" s="1031"/>
      <c r="J154" s="1031"/>
      <c r="K154" s="1031"/>
      <c r="L154" s="1031"/>
      <c r="M154" s="1031"/>
      <c r="N154" s="1031"/>
      <c r="O154" s="1031"/>
      <c r="P154" s="1031"/>
      <c r="Q154" s="1031"/>
      <c r="R154" s="1031"/>
      <c r="S154" s="1031"/>
      <c r="T154" s="1031"/>
      <c r="U154" s="1031"/>
      <c r="V154" s="1031"/>
      <c r="W154" s="1031"/>
      <c r="X154" s="1031"/>
      <c r="Y154" s="1031"/>
      <c r="Z154" s="1031"/>
      <c r="AA154" s="1031"/>
    </row>
    <row r="155" spans="1:27" ht="36" customHeight="1" thickBot="1" x14ac:dyDescent="0.3">
      <c r="A155" s="988" t="s">
        <v>8930</v>
      </c>
      <c r="B155" s="1162"/>
      <c r="C155" s="1162"/>
      <c r="D155" s="1162"/>
      <c r="E155" s="1030" t="str">
        <f ca="1">IFERROR(VLOOKUP(B155,INDIRECT(E142&amp;"_options"),2,FALSE),"" )</f>
        <v/>
      </c>
      <c r="F155" s="1171" t="str">
        <f ca="1">IFERROR(VLOOKUP(B155,INDIRECT(E142&amp;"_options"),3,FALSE),"" )</f>
        <v/>
      </c>
      <c r="G155" s="1171"/>
      <c r="H155" s="1171"/>
      <c r="I155" s="1171"/>
      <c r="J155" s="1171"/>
      <c r="K155" s="1171"/>
      <c r="L155" s="1171"/>
      <c r="M155" s="1171"/>
      <c r="N155" s="1171"/>
      <c r="O155" s="1171"/>
      <c r="P155" s="1171"/>
      <c r="Q155" s="1171" t="str">
        <f ca="1">IFERROR(VLOOKUP(B155,INDIRECT(E142&amp;"_options"),4,FALSE),"" )</f>
        <v/>
      </c>
      <c r="R155" s="1171"/>
      <c r="S155" s="1171"/>
      <c r="T155" s="1171"/>
      <c r="U155" s="1171"/>
      <c r="V155" s="1171"/>
      <c r="W155" s="1171"/>
      <c r="X155" s="1171"/>
      <c r="Y155" s="1171"/>
      <c r="Z155" s="1171"/>
      <c r="AA155" s="1171"/>
    </row>
    <row r="156" spans="1:27" ht="9.9499999999999993" customHeight="1" thickBot="1" x14ac:dyDescent="0.3">
      <c r="A156" s="988"/>
      <c r="B156" s="1031"/>
      <c r="C156" s="1027"/>
      <c r="D156" s="1027"/>
      <c r="E156" s="1032"/>
      <c r="F156" s="1031"/>
      <c r="G156" s="1031"/>
      <c r="H156" s="1031"/>
      <c r="I156" s="1031"/>
      <c r="J156" s="1031"/>
      <c r="K156" s="1031"/>
      <c r="L156" s="1031"/>
      <c r="M156" s="1031"/>
      <c r="N156" s="1031"/>
      <c r="O156" s="1031"/>
      <c r="P156" s="1031"/>
      <c r="Q156" s="1031"/>
      <c r="R156" s="1031"/>
      <c r="S156" s="1031"/>
      <c r="T156" s="1031"/>
      <c r="U156" s="1031"/>
      <c r="V156" s="1031"/>
      <c r="W156" s="1031"/>
      <c r="X156" s="1031"/>
      <c r="Y156" s="1031"/>
      <c r="Z156" s="1031"/>
      <c r="AA156" s="1031"/>
    </row>
    <row r="157" spans="1:27" ht="36" customHeight="1" thickBot="1" x14ac:dyDescent="0.3">
      <c r="A157" s="988" t="s">
        <v>8931</v>
      </c>
      <c r="B157" s="1162"/>
      <c r="C157" s="1162"/>
      <c r="D157" s="1162"/>
      <c r="E157" s="1030" t="str">
        <f ca="1">IFERROR(VLOOKUP(B157,INDIRECT(E142&amp;"_options"),2,FALSE),"" )</f>
        <v/>
      </c>
      <c r="F157" s="1171" t="str">
        <f ca="1">IFERROR(VLOOKUP(B157,INDIRECT(E142&amp;"_options"),3,FALSE),"" )</f>
        <v/>
      </c>
      <c r="G157" s="1171"/>
      <c r="H157" s="1171"/>
      <c r="I157" s="1171"/>
      <c r="J157" s="1171"/>
      <c r="K157" s="1171"/>
      <c r="L157" s="1171"/>
      <c r="M157" s="1171"/>
      <c r="N157" s="1171"/>
      <c r="O157" s="1171"/>
      <c r="P157" s="1171"/>
      <c r="Q157" s="1171" t="str">
        <f ca="1">IFERROR(VLOOKUP(B157,INDIRECT(E142&amp;"_options"),4,FALSE),"" )</f>
        <v/>
      </c>
      <c r="R157" s="1171"/>
      <c r="S157" s="1171"/>
      <c r="T157" s="1171"/>
      <c r="U157" s="1171"/>
      <c r="V157" s="1171"/>
      <c r="W157" s="1171"/>
      <c r="X157" s="1171"/>
      <c r="Y157" s="1171"/>
      <c r="Z157" s="1171"/>
      <c r="AA157" s="1171"/>
    </row>
    <row r="158" spans="1:27" ht="9.9499999999999993" customHeight="1" thickBot="1" x14ac:dyDescent="0.3">
      <c r="A158" s="988"/>
      <c r="B158" s="1031"/>
      <c r="C158" s="1027"/>
      <c r="D158" s="1027"/>
      <c r="E158" s="1032"/>
      <c r="F158" s="1031"/>
      <c r="G158" s="1031"/>
      <c r="H158" s="1031"/>
      <c r="I158" s="1031"/>
      <c r="J158" s="1031"/>
      <c r="K158" s="1031"/>
      <c r="L158" s="1031"/>
      <c r="M158" s="1031"/>
      <c r="N158" s="1031"/>
      <c r="O158" s="1031"/>
      <c r="P158" s="1031"/>
      <c r="Q158" s="1031"/>
      <c r="R158" s="1031"/>
      <c r="S158" s="1031"/>
      <c r="T158" s="1031"/>
      <c r="U158" s="1031"/>
      <c r="V158" s="1031"/>
      <c r="W158" s="1031"/>
      <c r="X158" s="1031"/>
      <c r="Y158" s="1031"/>
      <c r="Z158" s="1031"/>
      <c r="AA158" s="1031"/>
    </row>
    <row r="159" spans="1:27" ht="36" customHeight="1" thickBot="1" x14ac:dyDescent="0.3">
      <c r="A159" s="988" t="s">
        <v>8932</v>
      </c>
      <c r="B159" s="1162"/>
      <c r="C159" s="1162"/>
      <c r="D159" s="1162"/>
      <c r="E159" s="1030" t="str">
        <f ca="1">IFERROR(VLOOKUP(B159,INDIRECT(E142&amp;"_options"),2,FALSE),"" )</f>
        <v/>
      </c>
      <c r="F159" s="1171" t="str">
        <f ca="1">IFERROR(VLOOKUP(B159,INDIRECT(E142&amp;"_options"),3,FALSE),"" )</f>
        <v/>
      </c>
      <c r="G159" s="1171"/>
      <c r="H159" s="1171"/>
      <c r="I159" s="1171"/>
      <c r="J159" s="1171"/>
      <c r="K159" s="1171"/>
      <c r="L159" s="1171"/>
      <c r="M159" s="1171"/>
      <c r="N159" s="1171"/>
      <c r="O159" s="1171"/>
      <c r="P159" s="1171"/>
      <c r="Q159" s="1171" t="str">
        <f ca="1">IFERROR(VLOOKUP(B159,INDIRECT(E142&amp;"_options"),4,FALSE),"" )</f>
        <v/>
      </c>
      <c r="R159" s="1171"/>
      <c r="S159" s="1171"/>
      <c r="T159" s="1171"/>
      <c r="U159" s="1171"/>
      <c r="V159" s="1171"/>
      <c r="W159" s="1171"/>
      <c r="X159" s="1171"/>
      <c r="Y159" s="1171"/>
      <c r="Z159" s="1171"/>
      <c r="AA159" s="1171"/>
    </row>
    <row r="160" spans="1:27" ht="9.9499999999999993" customHeight="1" thickBot="1" x14ac:dyDescent="0.3">
      <c r="A160" s="988"/>
      <c r="B160" s="1031"/>
      <c r="C160" s="1027"/>
      <c r="D160" s="1027"/>
      <c r="E160" s="1032"/>
      <c r="F160" s="1031"/>
      <c r="G160" s="1031"/>
      <c r="H160" s="1031"/>
      <c r="I160" s="1031"/>
      <c r="J160" s="1031"/>
      <c r="K160" s="1031"/>
      <c r="L160" s="1031"/>
      <c r="M160" s="1031"/>
      <c r="N160" s="1031"/>
      <c r="O160" s="1031"/>
      <c r="P160" s="1031"/>
      <c r="Q160" s="1031"/>
      <c r="R160" s="1031"/>
      <c r="S160" s="1031"/>
      <c r="T160" s="1031"/>
      <c r="U160" s="1031"/>
      <c r="V160" s="1031"/>
      <c r="W160" s="1031"/>
      <c r="X160" s="1031"/>
      <c r="Y160" s="1031"/>
      <c r="Z160" s="1031"/>
      <c r="AA160" s="1031"/>
    </row>
    <row r="161" spans="1:27" ht="36" customHeight="1" thickBot="1" x14ac:dyDescent="0.3">
      <c r="A161" s="988" t="s">
        <v>8933</v>
      </c>
      <c r="B161" s="1162"/>
      <c r="C161" s="1162"/>
      <c r="D161" s="1162"/>
      <c r="E161" s="1030" t="str">
        <f ca="1">IFERROR(VLOOKUP(B161,INDIRECT(E142&amp;"_options"),2,FALSE),"" )</f>
        <v/>
      </c>
      <c r="F161" s="1171" t="str">
        <f ca="1">IFERROR(VLOOKUP(B161,INDIRECT(E142&amp;"_options"),3,FALSE),"" )</f>
        <v/>
      </c>
      <c r="G161" s="1171"/>
      <c r="H161" s="1171"/>
      <c r="I161" s="1171"/>
      <c r="J161" s="1171"/>
      <c r="K161" s="1171"/>
      <c r="L161" s="1171"/>
      <c r="M161" s="1171"/>
      <c r="N161" s="1171"/>
      <c r="O161" s="1171"/>
      <c r="P161" s="1171"/>
      <c r="Q161" s="1171" t="str">
        <f ca="1">IFERROR(VLOOKUP(B161,INDIRECT(E142&amp;"_options"),4,FALSE),"" )</f>
        <v/>
      </c>
      <c r="R161" s="1171"/>
      <c r="S161" s="1171"/>
      <c r="T161" s="1171"/>
      <c r="U161" s="1171"/>
      <c r="V161" s="1171"/>
      <c r="W161" s="1171"/>
      <c r="X161" s="1171"/>
      <c r="Y161" s="1171"/>
      <c r="Z161" s="1171"/>
      <c r="AA161" s="1171"/>
    </row>
    <row r="162" spans="1:27" ht="9.9499999999999993" customHeight="1" thickBot="1" x14ac:dyDescent="0.3">
      <c r="A162" s="988"/>
      <c r="B162" s="1031"/>
      <c r="C162" s="1027"/>
      <c r="D162" s="1027"/>
      <c r="E162" s="1032"/>
      <c r="F162" s="1031"/>
      <c r="G162" s="1031"/>
      <c r="H162" s="1031"/>
      <c r="I162" s="1031"/>
      <c r="J162" s="1031"/>
      <c r="K162" s="1031"/>
      <c r="L162" s="1031"/>
      <c r="M162" s="1031"/>
      <c r="N162" s="1031"/>
      <c r="O162" s="1031"/>
      <c r="P162" s="1031"/>
      <c r="Q162" s="1031"/>
      <c r="R162" s="1031"/>
      <c r="S162" s="1031"/>
      <c r="T162" s="1031"/>
      <c r="U162" s="1031"/>
      <c r="V162" s="1031"/>
      <c r="W162" s="1031"/>
      <c r="X162" s="1031"/>
      <c r="Y162" s="1031"/>
      <c r="Z162" s="1031"/>
      <c r="AA162" s="1031"/>
    </row>
    <row r="163" spans="1:27" ht="36" customHeight="1" thickBot="1" x14ac:dyDescent="0.3">
      <c r="A163" s="988" t="s">
        <v>8934</v>
      </c>
      <c r="B163" s="1162"/>
      <c r="C163" s="1162"/>
      <c r="D163" s="1162"/>
      <c r="E163" s="1030" t="str">
        <f ca="1">IFERROR(VLOOKUP(B163,INDIRECT(E142&amp;"_options"),2,FALSE),"" )</f>
        <v/>
      </c>
      <c r="F163" s="1171" t="str">
        <f ca="1">IFERROR(VLOOKUP(B163,INDIRECT(E142&amp;"_options"),3,FALSE),"" )</f>
        <v/>
      </c>
      <c r="G163" s="1171"/>
      <c r="H163" s="1171"/>
      <c r="I163" s="1171"/>
      <c r="J163" s="1171"/>
      <c r="K163" s="1171"/>
      <c r="L163" s="1171"/>
      <c r="M163" s="1171"/>
      <c r="N163" s="1171"/>
      <c r="O163" s="1171"/>
      <c r="P163" s="1171"/>
      <c r="Q163" s="1171" t="str">
        <f ca="1">IFERROR(VLOOKUP(B163,INDIRECT(E142&amp;"_options"),4,FALSE),"" )</f>
        <v/>
      </c>
      <c r="R163" s="1171"/>
      <c r="S163" s="1171"/>
      <c r="T163" s="1171"/>
      <c r="U163" s="1171"/>
      <c r="V163" s="1171"/>
      <c r="W163" s="1171"/>
      <c r="X163" s="1171"/>
      <c r="Y163" s="1171"/>
      <c r="Z163" s="1171"/>
      <c r="AA163" s="1171"/>
    </row>
    <row r="164" spans="1:27" ht="9.9499999999999993" customHeight="1" thickBot="1" x14ac:dyDescent="0.3">
      <c r="A164" s="988"/>
      <c r="B164" s="1031"/>
      <c r="C164" s="1027"/>
      <c r="D164" s="1027"/>
      <c r="E164" s="1032"/>
      <c r="F164" s="1031"/>
      <c r="G164" s="1031"/>
      <c r="H164" s="1031"/>
      <c r="I164" s="1031"/>
      <c r="J164" s="1031"/>
      <c r="K164" s="1031"/>
      <c r="L164" s="1031"/>
      <c r="M164" s="1031"/>
      <c r="N164" s="1031"/>
      <c r="O164" s="1031"/>
      <c r="P164" s="1031"/>
      <c r="Q164" s="1031"/>
      <c r="R164" s="1031"/>
      <c r="S164" s="1031"/>
      <c r="T164" s="1031"/>
      <c r="U164" s="1031"/>
      <c r="V164" s="1031"/>
      <c r="W164" s="1031"/>
      <c r="X164" s="1031"/>
      <c r="Y164" s="1031"/>
      <c r="Z164" s="1031"/>
      <c r="AA164" s="1031"/>
    </row>
    <row r="165" spans="1:27" ht="36" customHeight="1" thickBot="1" x14ac:dyDescent="0.3">
      <c r="A165" s="988" t="s">
        <v>8935</v>
      </c>
      <c r="B165" s="1162"/>
      <c r="C165" s="1162"/>
      <c r="D165" s="1162"/>
      <c r="E165" s="1030" t="str">
        <f ca="1">IFERROR(VLOOKUP(B165,INDIRECT(E142&amp;"_options"),2,FALSE),"" )</f>
        <v/>
      </c>
      <c r="F165" s="1171" t="str">
        <f ca="1">IFERROR(VLOOKUP(B165,INDIRECT(E142&amp;"_options"),3,FALSE),"" )</f>
        <v/>
      </c>
      <c r="G165" s="1171"/>
      <c r="H165" s="1171"/>
      <c r="I165" s="1171"/>
      <c r="J165" s="1171"/>
      <c r="K165" s="1171"/>
      <c r="L165" s="1171"/>
      <c r="M165" s="1171"/>
      <c r="N165" s="1171"/>
      <c r="O165" s="1171"/>
      <c r="P165" s="1171"/>
      <c r="Q165" s="1171" t="str">
        <f ca="1">IFERROR(VLOOKUP(B165,INDIRECT(E142&amp;"_options"),4,FALSE),"" )</f>
        <v/>
      </c>
      <c r="R165" s="1171"/>
      <c r="S165" s="1171"/>
      <c r="T165" s="1171"/>
      <c r="U165" s="1171"/>
      <c r="V165" s="1171"/>
      <c r="W165" s="1171"/>
      <c r="X165" s="1171"/>
      <c r="Y165" s="1171"/>
      <c r="Z165" s="1171"/>
      <c r="AA165" s="1171"/>
    </row>
    <row r="166" spans="1:27" ht="9.9499999999999993" customHeight="1" thickBot="1" x14ac:dyDescent="0.3">
      <c r="A166" s="988"/>
      <c r="B166" s="1031"/>
      <c r="C166" s="1027"/>
      <c r="D166" s="1027"/>
      <c r="E166" s="1032"/>
      <c r="F166" s="1031"/>
      <c r="G166" s="1031"/>
      <c r="H166" s="1031"/>
      <c r="I166" s="1031"/>
      <c r="J166" s="1031"/>
      <c r="K166" s="1031"/>
      <c r="L166" s="1031"/>
      <c r="M166" s="1031"/>
      <c r="N166" s="1031"/>
      <c r="O166" s="1031"/>
      <c r="P166" s="1031"/>
      <c r="Q166" s="1031"/>
      <c r="R166" s="1031"/>
      <c r="S166" s="1031"/>
      <c r="T166" s="1031"/>
      <c r="U166" s="1031"/>
      <c r="V166" s="1031"/>
      <c r="W166" s="1031"/>
      <c r="X166" s="1031"/>
      <c r="Y166" s="1031"/>
      <c r="Z166" s="1031"/>
      <c r="AA166" s="1031"/>
    </row>
    <row r="167" spans="1:27" ht="36" customHeight="1" thickBot="1" x14ac:dyDescent="0.3">
      <c r="A167" s="988" t="s">
        <v>8936</v>
      </c>
      <c r="B167" s="1162"/>
      <c r="C167" s="1162"/>
      <c r="D167" s="1162"/>
      <c r="E167" s="1030" t="str">
        <f ca="1">IFERROR(VLOOKUP(B167,INDIRECT(E142&amp;"_options"),2,FALSE),"" )</f>
        <v/>
      </c>
      <c r="F167" s="1171" t="str">
        <f ca="1">IFERROR(VLOOKUP(B167,INDIRECT(E142&amp;"_options"),3,FALSE),"" )</f>
        <v/>
      </c>
      <c r="G167" s="1171"/>
      <c r="H167" s="1171"/>
      <c r="I167" s="1171"/>
      <c r="J167" s="1171"/>
      <c r="K167" s="1171"/>
      <c r="L167" s="1171"/>
      <c r="M167" s="1171"/>
      <c r="N167" s="1171"/>
      <c r="O167" s="1171"/>
      <c r="P167" s="1171"/>
      <c r="Q167" s="1171" t="str">
        <f ca="1">IFERROR(VLOOKUP(B167,INDIRECT(E142&amp;"_options"),4,FALSE),"" )</f>
        <v/>
      </c>
      <c r="R167" s="1171"/>
      <c r="S167" s="1171"/>
      <c r="T167" s="1171"/>
      <c r="U167" s="1171"/>
      <c r="V167" s="1171"/>
      <c r="W167" s="1171"/>
      <c r="X167" s="1171"/>
      <c r="Y167" s="1171"/>
      <c r="Z167" s="1171"/>
      <c r="AA167" s="1171"/>
    </row>
    <row r="168" spans="1:27" ht="9.9499999999999993" customHeight="1" thickBot="1" x14ac:dyDescent="0.3">
      <c r="A168" s="988"/>
      <c r="B168" s="1031"/>
      <c r="C168" s="1027"/>
      <c r="D168" s="1027"/>
      <c r="E168" s="1032"/>
      <c r="F168" s="1031"/>
      <c r="G168" s="1031"/>
      <c r="H168" s="1031"/>
      <c r="I168" s="1031"/>
      <c r="J168" s="1031"/>
      <c r="K168" s="1031"/>
      <c r="L168" s="1031"/>
      <c r="M168" s="1031"/>
      <c r="N168" s="1031"/>
      <c r="O168" s="1031"/>
      <c r="P168" s="1031"/>
      <c r="Q168" s="1031"/>
      <c r="R168" s="1031"/>
      <c r="S168" s="1031"/>
      <c r="T168" s="1031"/>
      <c r="U168" s="1031"/>
      <c r="V168" s="1031"/>
      <c r="W168" s="1031"/>
      <c r="X168" s="1031"/>
      <c r="Y168" s="1031"/>
      <c r="Z168" s="1031"/>
      <c r="AA168" s="1031"/>
    </row>
    <row r="169" spans="1:27" ht="36" customHeight="1" thickBot="1" x14ac:dyDescent="0.3">
      <c r="A169" s="988" t="s">
        <v>8937</v>
      </c>
      <c r="B169" s="1162"/>
      <c r="C169" s="1162"/>
      <c r="D169" s="1162"/>
      <c r="E169" s="1030" t="str">
        <f ca="1">IFERROR(VLOOKUP(B169,INDIRECT(E142&amp;"_options"),2,FALSE),"" )</f>
        <v/>
      </c>
      <c r="F169" s="1171" t="str">
        <f ca="1">IFERROR(VLOOKUP(B169,INDIRECT(E142&amp;"_options"),3,FALSE),"" )</f>
        <v/>
      </c>
      <c r="G169" s="1171"/>
      <c r="H169" s="1171"/>
      <c r="I169" s="1171"/>
      <c r="J169" s="1171"/>
      <c r="K169" s="1171"/>
      <c r="L169" s="1171"/>
      <c r="M169" s="1171"/>
      <c r="N169" s="1171"/>
      <c r="O169" s="1171"/>
      <c r="P169" s="1171"/>
      <c r="Q169" s="1171" t="str">
        <f ca="1">IFERROR(VLOOKUP(B169,INDIRECT(E142&amp;"_options"),4,FALSE),"" )</f>
        <v/>
      </c>
      <c r="R169" s="1171"/>
      <c r="S169" s="1171"/>
      <c r="T169" s="1171"/>
      <c r="U169" s="1171"/>
      <c r="V169" s="1171"/>
      <c r="W169" s="1171"/>
      <c r="X169" s="1171"/>
      <c r="Y169" s="1171"/>
      <c r="Z169" s="1171"/>
      <c r="AA169" s="1171"/>
    </row>
    <row r="170" spans="1:27" ht="9.9499999999999993" customHeight="1" thickBot="1" x14ac:dyDescent="0.3">
      <c r="A170" s="988"/>
      <c r="B170" s="1031"/>
      <c r="C170" s="1027"/>
      <c r="D170" s="1027"/>
      <c r="E170" s="1032"/>
      <c r="F170" s="1031"/>
      <c r="G170" s="1031"/>
      <c r="H170" s="1031"/>
      <c r="I170" s="1031"/>
      <c r="J170" s="1031"/>
      <c r="K170" s="1031"/>
      <c r="L170" s="1031"/>
      <c r="M170" s="1031"/>
      <c r="N170" s="1031"/>
      <c r="O170" s="1031"/>
      <c r="P170" s="1031"/>
      <c r="Q170" s="1031"/>
      <c r="R170" s="1031"/>
      <c r="S170" s="1031"/>
      <c r="T170" s="1031"/>
      <c r="U170" s="1031"/>
      <c r="V170" s="1031"/>
      <c r="W170" s="1031"/>
      <c r="X170" s="1031"/>
      <c r="Y170" s="1031"/>
      <c r="Z170" s="1031"/>
      <c r="AA170" s="1031"/>
    </row>
    <row r="171" spans="1:27" ht="36" customHeight="1" thickBot="1" x14ac:dyDescent="0.3">
      <c r="A171" s="988" t="s">
        <v>8938</v>
      </c>
      <c r="B171" s="1162"/>
      <c r="C171" s="1162"/>
      <c r="D171" s="1162"/>
      <c r="E171" s="1030" t="str">
        <f ca="1">IFERROR(VLOOKUP(B171,INDIRECT(E142&amp;"_options"),2,FALSE),"" )</f>
        <v/>
      </c>
      <c r="F171" s="1171" t="str">
        <f ca="1">IFERROR(VLOOKUP(B171,INDIRECT(E142&amp;"_options"),3,FALSE),"" )</f>
        <v/>
      </c>
      <c r="G171" s="1171"/>
      <c r="H171" s="1171"/>
      <c r="I171" s="1171"/>
      <c r="J171" s="1171"/>
      <c r="K171" s="1171"/>
      <c r="L171" s="1171"/>
      <c r="M171" s="1171"/>
      <c r="N171" s="1171"/>
      <c r="O171" s="1171"/>
      <c r="P171" s="1171"/>
      <c r="Q171" s="1171" t="str">
        <f ca="1">IFERROR(VLOOKUP(B171,INDIRECT(E142&amp;"_options"),4,FALSE),"" )</f>
        <v/>
      </c>
      <c r="R171" s="1171"/>
      <c r="S171" s="1171"/>
      <c r="T171" s="1171"/>
      <c r="U171" s="1171"/>
      <c r="V171" s="1171"/>
      <c r="W171" s="1171"/>
      <c r="X171" s="1171"/>
      <c r="Y171" s="1171"/>
      <c r="Z171" s="1171"/>
      <c r="AA171" s="1171"/>
    </row>
    <row r="172" spans="1:27" ht="9.9499999999999993" customHeight="1" thickBot="1" x14ac:dyDescent="0.3">
      <c r="A172" s="988"/>
      <c r="B172" s="1031"/>
      <c r="C172" s="1027"/>
      <c r="D172" s="1027"/>
      <c r="E172" s="1032"/>
      <c r="F172" s="1031"/>
      <c r="G172" s="1031"/>
      <c r="H172" s="1031"/>
      <c r="I172" s="1031"/>
      <c r="J172" s="1031"/>
      <c r="K172" s="1031"/>
      <c r="L172" s="1031"/>
      <c r="M172" s="1031"/>
      <c r="N172" s="1031"/>
      <c r="O172" s="1031"/>
      <c r="P172" s="1031"/>
      <c r="Q172" s="1031"/>
      <c r="R172" s="1031"/>
      <c r="S172" s="1031"/>
      <c r="T172" s="1031"/>
      <c r="U172" s="1031"/>
      <c r="V172" s="1031"/>
      <c r="W172" s="1031"/>
      <c r="X172" s="1031"/>
      <c r="Y172" s="1031"/>
      <c r="Z172" s="1031"/>
      <c r="AA172" s="1031"/>
    </row>
    <row r="173" spans="1:27" ht="36" customHeight="1" thickBot="1" x14ac:dyDescent="0.3">
      <c r="A173" s="988" t="s">
        <v>8939</v>
      </c>
      <c r="B173" s="1162"/>
      <c r="C173" s="1162"/>
      <c r="D173" s="1162"/>
      <c r="E173" s="1030" t="str">
        <f ca="1">IFERROR(VLOOKUP(B173,INDIRECT(E142&amp;"_options"),2,FALSE),"" )</f>
        <v/>
      </c>
      <c r="F173" s="1171" t="str">
        <f ca="1">IFERROR(VLOOKUP(B173,INDIRECT(E142&amp;"_options"),3,FALSE),"" )</f>
        <v/>
      </c>
      <c r="G173" s="1171"/>
      <c r="H173" s="1171"/>
      <c r="I173" s="1171"/>
      <c r="J173" s="1171"/>
      <c r="K173" s="1171"/>
      <c r="L173" s="1171"/>
      <c r="M173" s="1171"/>
      <c r="N173" s="1171"/>
      <c r="O173" s="1171"/>
      <c r="P173" s="1171"/>
      <c r="Q173" s="1171" t="str">
        <f ca="1">IFERROR(VLOOKUP(B173,INDIRECT(E142&amp;"_options"),4,FALSE),"" )</f>
        <v/>
      </c>
      <c r="R173" s="1171"/>
      <c r="S173" s="1171"/>
      <c r="T173" s="1171"/>
      <c r="U173" s="1171"/>
      <c r="V173" s="1171"/>
      <c r="W173" s="1171"/>
      <c r="X173" s="1171"/>
      <c r="Y173" s="1171"/>
      <c r="Z173" s="1171"/>
      <c r="AA173" s="1171"/>
    </row>
    <row r="174" spans="1:27" ht="9.9499999999999993" customHeight="1" thickBot="1" x14ac:dyDescent="0.3">
      <c r="A174" s="988"/>
      <c r="B174" s="1031"/>
      <c r="C174" s="1027"/>
      <c r="D174" s="1027"/>
      <c r="E174" s="1032"/>
      <c r="F174" s="1031"/>
      <c r="G174" s="1031"/>
      <c r="H174" s="1031"/>
      <c r="I174" s="1031"/>
      <c r="J174" s="1031"/>
      <c r="K174" s="1031"/>
      <c r="L174" s="1031"/>
      <c r="M174" s="1031"/>
      <c r="N174" s="1031"/>
      <c r="O174" s="1031"/>
      <c r="P174" s="1031"/>
      <c r="Q174" s="1031"/>
      <c r="R174" s="1031"/>
      <c r="S174" s="1031"/>
      <c r="T174" s="1031"/>
      <c r="U174" s="1031"/>
      <c r="V174" s="1031"/>
      <c r="W174" s="1031"/>
      <c r="X174" s="1031"/>
      <c r="Y174" s="1031"/>
      <c r="Z174" s="1031"/>
      <c r="AA174" s="1031"/>
    </row>
    <row r="175" spans="1:27" ht="36" customHeight="1" thickBot="1" x14ac:dyDescent="0.3">
      <c r="A175" s="988" t="s">
        <v>8940</v>
      </c>
      <c r="B175" s="1162"/>
      <c r="C175" s="1162"/>
      <c r="D175" s="1162"/>
      <c r="E175" s="1030" t="str">
        <f ca="1">IFERROR(VLOOKUP(B175,INDIRECT(E142&amp;"_options"),2,FALSE),"" )</f>
        <v/>
      </c>
      <c r="F175" s="1171" t="str">
        <f ca="1">IFERROR(VLOOKUP(B175,INDIRECT(E142&amp;"_options"),3,FALSE),"" )</f>
        <v/>
      </c>
      <c r="G175" s="1171"/>
      <c r="H175" s="1171"/>
      <c r="I175" s="1171"/>
      <c r="J175" s="1171"/>
      <c r="K175" s="1171"/>
      <c r="L175" s="1171"/>
      <c r="M175" s="1171"/>
      <c r="N175" s="1171"/>
      <c r="O175" s="1171"/>
      <c r="P175" s="1171"/>
      <c r="Q175" s="1171" t="str">
        <f ca="1">IFERROR(VLOOKUP(B175,INDIRECT(E142&amp;"_options"),4,FALSE),"" )</f>
        <v/>
      </c>
      <c r="R175" s="1171"/>
      <c r="S175" s="1171"/>
      <c r="T175" s="1171"/>
      <c r="U175" s="1171"/>
      <c r="V175" s="1171"/>
      <c r="W175" s="1171"/>
      <c r="X175" s="1171"/>
      <c r="Y175" s="1171"/>
      <c r="Z175" s="1171"/>
      <c r="AA175" s="1171"/>
    </row>
    <row r="176" spans="1:27" ht="9.9499999999999993" customHeight="1" thickBot="1" x14ac:dyDescent="0.3">
      <c r="A176" s="988"/>
      <c r="B176" s="1031"/>
      <c r="C176" s="1027"/>
      <c r="D176" s="1027"/>
      <c r="E176" s="1032"/>
      <c r="F176" s="1031"/>
      <c r="G176" s="1031"/>
      <c r="H176" s="1031"/>
      <c r="I176" s="1031"/>
      <c r="J176" s="1031"/>
      <c r="K176" s="1031"/>
      <c r="L176" s="1031"/>
      <c r="M176" s="1031"/>
      <c r="N176" s="1031"/>
      <c r="O176" s="1031"/>
      <c r="P176" s="1031"/>
      <c r="Q176" s="1031"/>
      <c r="R176" s="1031"/>
      <c r="S176" s="1031"/>
      <c r="T176" s="1031"/>
      <c r="U176" s="1031"/>
      <c r="V176" s="1031"/>
      <c r="W176" s="1031"/>
      <c r="X176" s="1031"/>
      <c r="Y176" s="1031"/>
      <c r="Z176" s="1031"/>
      <c r="AA176" s="1031"/>
    </row>
    <row r="177" spans="1:27" ht="36" customHeight="1" thickBot="1" x14ac:dyDescent="0.3">
      <c r="A177" s="988" t="s">
        <v>8941</v>
      </c>
      <c r="B177" s="1162"/>
      <c r="C177" s="1162"/>
      <c r="D177" s="1162"/>
      <c r="E177" s="1030" t="str">
        <f ca="1">IFERROR(VLOOKUP(B177,INDIRECT(E142&amp;"_options"),2,FALSE),"" )</f>
        <v/>
      </c>
      <c r="F177" s="1171" t="str">
        <f ca="1">IFERROR(VLOOKUP(B177,INDIRECT(E142&amp;"_options"),3,FALSE),"" )</f>
        <v/>
      </c>
      <c r="G177" s="1171"/>
      <c r="H177" s="1171"/>
      <c r="I177" s="1171"/>
      <c r="J177" s="1171"/>
      <c r="K177" s="1171"/>
      <c r="L177" s="1171"/>
      <c r="M177" s="1171"/>
      <c r="N177" s="1171"/>
      <c r="O177" s="1171"/>
      <c r="P177" s="1171"/>
      <c r="Q177" s="1171" t="str">
        <f ca="1">IFERROR(VLOOKUP(B177,INDIRECT(E142&amp;"_options"),4,FALSE),"" )</f>
        <v/>
      </c>
      <c r="R177" s="1171"/>
      <c r="S177" s="1171"/>
      <c r="T177" s="1171"/>
      <c r="U177" s="1171"/>
      <c r="V177" s="1171"/>
      <c r="W177" s="1171"/>
      <c r="X177" s="1171"/>
      <c r="Y177" s="1171"/>
      <c r="Z177" s="1171"/>
      <c r="AA177" s="1171"/>
    </row>
    <row r="178" spans="1:27" ht="9.9499999999999993" customHeight="1" thickBot="1" x14ac:dyDescent="0.3">
      <c r="A178" s="988"/>
      <c r="B178" s="1031"/>
      <c r="C178" s="1027"/>
      <c r="D178" s="1027"/>
      <c r="E178" s="1032"/>
      <c r="F178" s="1031"/>
      <c r="G178" s="1031"/>
      <c r="H178" s="1031"/>
      <c r="I178" s="1031"/>
      <c r="J178" s="1031"/>
      <c r="K178" s="1031"/>
      <c r="L178" s="1031"/>
      <c r="M178" s="1031"/>
      <c r="N178" s="1031"/>
      <c r="O178" s="1031"/>
      <c r="P178" s="1031"/>
      <c r="Q178" s="1031"/>
      <c r="R178" s="1031"/>
      <c r="S178" s="1031"/>
      <c r="T178" s="1031"/>
      <c r="U178" s="1031"/>
      <c r="V178" s="1031"/>
      <c r="W178" s="1031"/>
      <c r="X178" s="1031"/>
      <c r="Y178" s="1031"/>
      <c r="Z178" s="1031"/>
      <c r="AA178" s="1031"/>
    </row>
    <row r="179" spans="1:27" ht="36" customHeight="1" thickBot="1" x14ac:dyDescent="0.3">
      <c r="A179" s="988" t="s">
        <v>8942</v>
      </c>
      <c r="B179" s="1162"/>
      <c r="C179" s="1162"/>
      <c r="D179" s="1162"/>
      <c r="E179" s="1030" t="str">
        <f ca="1">IFERROR(VLOOKUP(B179,INDIRECT(E142&amp;"_options"),2,FALSE),"" )</f>
        <v/>
      </c>
      <c r="F179" s="1171" t="str">
        <f ca="1">IFERROR(VLOOKUP(B179,INDIRECT(E142&amp;"_options"),3,FALSE),"" )</f>
        <v/>
      </c>
      <c r="G179" s="1171"/>
      <c r="H179" s="1171"/>
      <c r="I179" s="1171"/>
      <c r="J179" s="1171"/>
      <c r="K179" s="1171"/>
      <c r="L179" s="1171"/>
      <c r="M179" s="1171"/>
      <c r="N179" s="1171"/>
      <c r="O179" s="1171"/>
      <c r="P179" s="1171"/>
      <c r="Q179" s="1171" t="str">
        <f ca="1">IFERROR(VLOOKUP(B179,INDIRECT(E142&amp;"_options"),4,FALSE),"" )</f>
        <v/>
      </c>
      <c r="R179" s="1171"/>
      <c r="S179" s="1171"/>
      <c r="T179" s="1171"/>
      <c r="U179" s="1171"/>
      <c r="V179" s="1171"/>
      <c r="W179" s="1171"/>
      <c r="X179" s="1171"/>
      <c r="Y179" s="1171"/>
      <c r="Z179" s="1171"/>
      <c r="AA179" s="1171"/>
    </row>
    <row r="180" spans="1:27" ht="9.9499999999999993" customHeight="1" thickBot="1" x14ac:dyDescent="0.3">
      <c r="A180" s="988"/>
      <c r="B180" s="1031"/>
      <c r="C180" s="1027"/>
      <c r="D180" s="1027"/>
      <c r="E180" s="1032"/>
      <c r="F180" s="1031"/>
      <c r="G180" s="1031"/>
      <c r="H180" s="1031"/>
      <c r="I180" s="1031"/>
      <c r="J180" s="1031"/>
      <c r="K180" s="1031"/>
      <c r="L180" s="1031"/>
      <c r="M180" s="1031"/>
      <c r="N180" s="1031"/>
      <c r="O180" s="1031"/>
      <c r="P180" s="1031"/>
      <c r="Q180" s="1031"/>
      <c r="R180" s="1031"/>
      <c r="S180" s="1031"/>
      <c r="T180" s="1031"/>
      <c r="U180" s="1031"/>
      <c r="V180" s="1031"/>
      <c r="W180" s="1031"/>
      <c r="X180" s="1031"/>
      <c r="Y180" s="1031"/>
      <c r="Z180" s="1031"/>
      <c r="AA180" s="1031"/>
    </row>
    <row r="181" spans="1:27" ht="36" customHeight="1" thickBot="1" x14ac:dyDescent="0.3">
      <c r="A181" s="988" t="s">
        <v>8943</v>
      </c>
      <c r="B181" s="1162"/>
      <c r="C181" s="1162"/>
      <c r="D181" s="1162"/>
      <c r="E181" s="1030" t="str">
        <f ca="1">IFERROR(VLOOKUP(B181,INDIRECT(E142&amp;"_options"),2,FALSE),"" )</f>
        <v/>
      </c>
      <c r="F181" s="1171" t="str">
        <f ca="1">IFERROR(VLOOKUP(B181,INDIRECT(E142&amp;"_options"),3,FALSE),"" )</f>
        <v/>
      </c>
      <c r="G181" s="1171"/>
      <c r="H181" s="1171"/>
      <c r="I181" s="1171"/>
      <c r="J181" s="1171"/>
      <c r="K181" s="1171"/>
      <c r="L181" s="1171"/>
      <c r="M181" s="1171"/>
      <c r="N181" s="1171"/>
      <c r="O181" s="1171"/>
      <c r="P181" s="1171"/>
      <c r="Q181" s="1171" t="str">
        <f ca="1">IFERROR(VLOOKUP(B181,INDIRECT(E142&amp;"_options"),4,FALSE),"" )</f>
        <v/>
      </c>
      <c r="R181" s="1171"/>
      <c r="S181" s="1171"/>
      <c r="T181" s="1171"/>
      <c r="U181" s="1171"/>
      <c r="V181" s="1171"/>
      <c r="W181" s="1171"/>
      <c r="X181" s="1171"/>
      <c r="Y181" s="1171"/>
      <c r="Z181" s="1171"/>
      <c r="AA181" s="1171"/>
    </row>
    <row r="182" spans="1:27" ht="9.9499999999999993" customHeight="1" thickBot="1" x14ac:dyDescent="0.3">
      <c r="A182" s="988"/>
      <c r="B182" s="1031"/>
      <c r="C182" s="1027"/>
      <c r="D182" s="1027"/>
      <c r="E182" s="1032"/>
      <c r="F182" s="1031"/>
      <c r="G182" s="1031"/>
      <c r="H182" s="1031"/>
      <c r="I182" s="1031"/>
      <c r="J182" s="1031"/>
      <c r="K182" s="1031"/>
      <c r="L182" s="1031"/>
      <c r="M182" s="1031"/>
      <c r="N182" s="1031"/>
      <c r="O182" s="1031"/>
      <c r="P182" s="1031"/>
      <c r="Q182" s="1031"/>
      <c r="R182" s="1031"/>
      <c r="S182" s="1031"/>
      <c r="T182" s="1031"/>
      <c r="U182" s="1031"/>
      <c r="V182" s="1031"/>
      <c r="W182" s="1031"/>
      <c r="X182" s="1031"/>
      <c r="Y182" s="1031"/>
      <c r="Z182" s="1031"/>
      <c r="AA182" s="1031"/>
    </row>
    <row r="183" spans="1:27" ht="36" customHeight="1" thickBot="1" x14ac:dyDescent="0.3">
      <c r="A183" s="988" t="s">
        <v>8944</v>
      </c>
      <c r="B183" s="1162"/>
      <c r="C183" s="1162"/>
      <c r="D183" s="1162"/>
      <c r="E183" s="1030" t="str">
        <f ca="1">IFERROR(VLOOKUP(B183,INDIRECT(E142&amp;"_options"),2,FALSE),"" )</f>
        <v/>
      </c>
      <c r="F183" s="1171" t="str">
        <f ca="1">IFERROR(VLOOKUP(B183,INDIRECT(E142&amp;"_options"),3,FALSE),"" )</f>
        <v/>
      </c>
      <c r="G183" s="1171"/>
      <c r="H183" s="1171"/>
      <c r="I183" s="1171"/>
      <c r="J183" s="1171"/>
      <c r="K183" s="1171"/>
      <c r="L183" s="1171"/>
      <c r="M183" s="1171"/>
      <c r="N183" s="1171"/>
      <c r="O183" s="1171"/>
      <c r="P183" s="1171"/>
      <c r="Q183" s="1171" t="str">
        <f ca="1">IFERROR(VLOOKUP(B183,INDIRECT(E142&amp;"_options"),4,FALSE),"" )</f>
        <v/>
      </c>
      <c r="R183" s="1171"/>
      <c r="S183" s="1171"/>
      <c r="T183" s="1171"/>
      <c r="U183" s="1171"/>
      <c r="V183" s="1171"/>
      <c r="W183" s="1171"/>
      <c r="X183" s="1171"/>
      <c r="Y183" s="1171"/>
      <c r="Z183" s="1171"/>
      <c r="AA183" s="1171"/>
    </row>
    <row r="184" spans="1:27" ht="9.9499999999999993" customHeight="1" thickBot="1" x14ac:dyDescent="0.3">
      <c r="A184" s="988"/>
      <c r="B184" s="1031"/>
      <c r="C184" s="1027"/>
      <c r="D184" s="1027"/>
      <c r="E184" s="1032"/>
      <c r="F184" s="1031"/>
      <c r="G184" s="1031"/>
      <c r="H184" s="1031"/>
      <c r="I184" s="1031"/>
      <c r="J184" s="1031"/>
      <c r="K184" s="1031"/>
      <c r="L184" s="1031"/>
      <c r="M184" s="1031"/>
      <c r="N184" s="1031"/>
      <c r="O184" s="1031"/>
      <c r="P184" s="1031"/>
      <c r="Q184" s="1031"/>
      <c r="R184" s="1031"/>
      <c r="S184" s="1031"/>
      <c r="T184" s="1031"/>
      <c r="U184" s="1031"/>
      <c r="V184" s="1031"/>
      <c r="W184" s="1031"/>
      <c r="X184" s="1031"/>
      <c r="Y184" s="1031"/>
      <c r="Z184" s="1031"/>
      <c r="AA184" s="1031"/>
    </row>
    <row r="185" spans="1:27" ht="36" customHeight="1" thickBot="1" x14ac:dyDescent="0.3">
      <c r="A185" s="988" t="s">
        <v>8945</v>
      </c>
      <c r="B185" s="1162"/>
      <c r="C185" s="1162"/>
      <c r="D185" s="1162"/>
      <c r="E185" s="1030" t="str">
        <f ca="1">IFERROR(VLOOKUP(B185,INDIRECT(E142&amp;"_options"),2,FALSE),"" )</f>
        <v/>
      </c>
      <c r="F185" s="1171" t="str">
        <f ca="1">IFERROR(VLOOKUP(B185,INDIRECT(E142&amp;"_options"),3,FALSE),"" )</f>
        <v/>
      </c>
      <c r="G185" s="1171"/>
      <c r="H185" s="1171"/>
      <c r="I185" s="1171"/>
      <c r="J185" s="1171"/>
      <c r="K185" s="1171"/>
      <c r="L185" s="1171"/>
      <c r="M185" s="1171"/>
      <c r="N185" s="1171"/>
      <c r="O185" s="1171"/>
      <c r="P185" s="1171"/>
      <c r="Q185" s="1171" t="str">
        <f ca="1">IFERROR(VLOOKUP(B185,INDIRECT(E142&amp;"_options"),4,FALSE),"" )</f>
        <v/>
      </c>
      <c r="R185" s="1171"/>
      <c r="S185" s="1171"/>
      <c r="T185" s="1171"/>
      <c r="U185" s="1171"/>
      <c r="V185" s="1171"/>
      <c r="W185" s="1171"/>
      <c r="X185" s="1171"/>
      <c r="Y185" s="1171"/>
      <c r="Z185" s="1171"/>
      <c r="AA185" s="1171"/>
    </row>
    <row r="186" spans="1:27" ht="9.9499999999999993" customHeight="1" thickBot="1" x14ac:dyDescent="0.3">
      <c r="A186" s="988"/>
      <c r="B186" s="1031"/>
      <c r="C186" s="1027"/>
      <c r="D186" s="1027"/>
      <c r="E186" s="1032"/>
      <c r="F186" s="1031"/>
      <c r="G186" s="1031"/>
      <c r="H186" s="1031"/>
      <c r="I186" s="1031"/>
      <c r="J186" s="1031"/>
      <c r="K186" s="1031"/>
      <c r="L186" s="1031"/>
      <c r="M186" s="1031"/>
      <c r="N186" s="1031"/>
      <c r="O186" s="1031"/>
      <c r="P186" s="1031"/>
      <c r="Q186" s="1031"/>
      <c r="R186" s="1031"/>
      <c r="S186" s="1031"/>
      <c r="T186" s="1031"/>
      <c r="U186" s="1031"/>
      <c r="V186" s="1031"/>
      <c r="W186" s="1031"/>
      <c r="X186" s="1031"/>
      <c r="Y186" s="1031"/>
      <c r="Z186" s="1031"/>
      <c r="AA186" s="1031"/>
    </row>
    <row r="187" spans="1:27" ht="36" customHeight="1" thickBot="1" x14ac:dyDescent="0.3">
      <c r="A187" s="988" t="s">
        <v>8946</v>
      </c>
      <c r="B187" s="1162"/>
      <c r="C187" s="1162"/>
      <c r="D187" s="1162"/>
      <c r="E187" s="1030" t="str">
        <f ca="1">IFERROR(VLOOKUP(B187,INDIRECT(E142&amp;"_options"),2,FALSE),"" )</f>
        <v/>
      </c>
      <c r="F187" s="1171" t="str">
        <f ca="1">IFERROR(VLOOKUP(B187,INDIRECT(E142&amp;"_options"),3,FALSE),"" )</f>
        <v/>
      </c>
      <c r="G187" s="1171"/>
      <c r="H187" s="1171"/>
      <c r="I187" s="1171"/>
      <c r="J187" s="1171"/>
      <c r="K187" s="1171"/>
      <c r="L187" s="1171"/>
      <c r="M187" s="1171"/>
      <c r="N187" s="1171"/>
      <c r="O187" s="1171"/>
      <c r="P187" s="1171"/>
      <c r="Q187" s="1171" t="str">
        <f ca="1">IFERROR(VLOOKUP(B187,INDIRECT(E142&amp;"_options"),4,FALSE),"" )</f>
        <v/>
      </c>
      <c r="R187" s="1171"/>
      <c r="S187" s="1171"/>
      <c r="T187" s="1171"/>
      <c r="U187" s="1171"/>
      <c r="V187" s="1171"/>
      <c r="W187" s="1171"/>
      <c r="X187" s="1171"/>
      <c r="Y187" s="1171"/>
      <c r="Z187" s="1171"/>
      <c r="AA187" s="1171"/>
    </row>
    <row r="188" spans="1:27" ht="24" customHeight="1" x14ac:dyDescent="0.25"/>
    <row r="189" spans="1:27" ht="24" customHeight="1" x14ac:dyDescent="0.25"/>
    <row r="190" spans="1:27" ht="24" customHeight="1" x14ac:dyDescent="0.25"/>
    <row r="191" spans="1:27" ht="24" customHeight="1" x14ac:dyDescent="0.25"/>
    <row r="192" spans="1:27" ht="24" customHeight="1" x14ac:dyDescent="0.25"/>
    <row r="193" ht="24" customHeight="1" x14ac:dyDescent="0.25"/>
    <row r="194" ht="24" customHeight="1" x14ac:dyDescent="0.25"/>
    <row r="195" ht="24" customHeight="1" x14ac:dyDescent="0.25"/>
    <row r="196" ht="24" customHeight="1" x14ac:dyDescent="0.25"/>
    <row r="197" ht="24" customHeight="1" x14ac:dyDescent="0.25"/>
    <row r="198" ht="24" customHeight="1" x14ac:dyDescent="0.25"/>
    <row r="199" ht="24" customHeight="1" x14ac:dyDescent="0.25"/>
    <row r="200" ht="24" customHeight="1" x14ac:dyDescent="0.25"/>
    <row r="201" ht="24" customHeight="1" x14ac:dyDescent="0.25"/>
    <row r="202" ht="24" customHeight="1" x14ac:dyDescent="0.25"/>
    <row r="203" ht="24" customHeight="1" x14ac:dyDescent="0.25"/>
    <row r="204" ht="24" customHeight="1" x14ac:dyDescent="0.25"/>
    <row r="205" ht="24" customHeight="1" x14ac:dyDescent="0.25"/>
    <row r="206" ht="24" customHeight="1" x14ac:dyDescent="0.25"/>
    <row r="207" ht="24" customHeight="1" x14ac:dyDescent="0.25"/>
    <row r="208" ht="24" customHeight="1" x14ac:dyDescent="0.25"/>
    <row r="209" ht="24" customHeight="1" x14ac:dyDescent="0.25"/>
    <row r="210" ht="24" customHeight="1" x14ac:dyDescent="0.25"/>
    <row r="211" ht="24" customHeight="1" x14ac:dyDescent="0.25"/>
    <row r="212" ht="24" customHeight="1" x14ac:dyDescent="0.25"/>
    <row r="213" ht="24" customHeight="1" x14ac:dyDescent="0.25"/>
    <row r="214" ht="24" customHeight="1" x14ac:dyDescent="0.25"/>
    <row r="215" ht="24" customHeight="1" x14ac:dyDescent="0.25"/>
    <row r="216" ht="24" customHeight="1" x14ac:dyDescent="0.25"/>
    <row r="217" ht="24" customHeight="1" x14ac:dyDescent="0.25"/>
    <row r="218" ht="24" customHeight="1" x14ac:dyDescent="0.25"/>
    <row r="219" ht="24" customHeight="1" x14ac:dyDescent="0.25"/>
    <row r="220" ht="24" customHeight="1" x14ac:dyDescent="0.25"/>
    <row r="221" ht="24" customHeight="1" x14ac:dyDescent="0.25"/>
    <row r="222" ht="24" customHeight="1" x14ac:dyDescent="0.25"/>
    <row r="223" ht="24" customHeight="1" x14ac:dyDescent="0.25"/>
    <row r="224" ht="24" customHeight="1" x14ac:dyDescent="0.25"/>
    <row r="225" ht="24" customHeight="1" x14ac:dyDescent="0.25"/>
    <row r="226" ht="24" customHeight="1" x14ac:dyDescent="0.25"/>
    <row r="227" ht="24" customHeight="1" x14ac:dyDescent="0.25"/>
    <row r="228" ht="24" customHeight="1" x14ac:dyDescent="0.25"/>
    <row r="229" ht="24" customHeight="1" x14ac:dyDescent="0.25"/>
    <row r="230" ht="24" customHeight="1" x14ac:dyDescent="0.25"/>
    <row r="231" ht="24" customHeight="1" x14ac:dyDescent="0.25"/>
    <row r="232" ht="24" customHeight="1" x14ac:dyDescent="0.25"/>
    <row r="233" ht="24" customHeight="1" x14ac:dyDescent="0.25"/>
    <row r="234" ht="24" customHeight="1" x14ac:dyDescent="0.25"/>
    <row r="235" ht="24" customHeight="1" x14ac:dyDescent="0.25"/>
    <row r="236" ht="24" customHeight="1" x14ac:dyDescent="0.25"/>
    <row r="237" ht="24" customHeight="1" x14ac:dyDescent="0.25"/>
    <row r="238" ht="24" customHeight="1" x14ac:dyDescent="0.25"/>
    <row r="239" ht="24" customHeight="1" x14ac:dyDescent="0.25"/>
    <row r="240" ht="24" customHeight="1" x14ac:dyDescent="0.25"/>
    <row r="241" ht="24" customHeight="1" x14ac:dyDescent="0.25"/>
    <row r="242" ht="24" customHeight="1" x14ac:dyDescent="0.25"/>
    <row r="243" ht="24" customHeight="1" x14ac:dyDescent="0.25"/>
    <row r="244" ht="24" customHeight="1" x14ac:dyDescent="0.25"/>
    <row r="245" ht="24" customHeight="1" x14ac:dyDescent="0.25"/>
    <row r="246" ht="24" customHeight="1" x14ac:dyDescent="0.25"/>
    <row r="247" ht="24" customHeight="1" x14ac:dyDescent="0.25"/>
    <row r="248" ht="24" customHeight="1" x14ac:dyDescent="0.25"/>
    <row r="249" ht="24" customHeight="1" x14ac:dyDescent="0.25"/>
    <row r="250" ht="24" customHeight="1" x14ac:dyDescent="0.25"/>
    <row r="251" ht="24" customHeight="1" x14ac:dyDescent="0.25"/>
    <row r="252" ht="24" customHeight="1" x14ac:dyDescent="0.25"/>
    <row r="253" ht="24" customHeight="1" x14ac:dyDescent="0.25"/>
    <row r="254" ht="24" customHeight="1" x14ac:dyDescent="0.25"/>
    <row r="255" ht="24" customHeight="1" x14ac:dyDescent="0.25"/>
    <row r="256" ht="24"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row r="1001" ht="12" customHeight="1" x14ac:dyDescent="0.25"/>
    <row r="1002" ht="12" customHeight="1" x14ac:dyDescent="0.25"/>
    <row r="1003" ht="12" customHeight="1" x14ac:dyDescent="0.25"/>
    <row r="1004" ht="12" customHeight="1" x14ac:dyDescent="0.25"/>
    <row r="1005" ht="12" customHeight="1" x14ac:dyDescent="0.25"/>
    <row r="1006" ht="12" customHeight="1" x14ac:dyDescent="0.25"/>
    <row r="1007" ht="12" customHeight="1" x14ac:dyDescent="0.25"/>
    <row r="1008" ht="12" customHeight="1" x14ac:dyDescent="0.25"/>
    <row r="1009" ht="12" customHeight="1" x14ac:dyDescent="0.25"/>
    <row r="1010" ht="12" customHeight="1" x14ac:dyDescent="0.25"/>
    <row r="1011" ht="12" customHeight="1" x14ac:dyDescent="0.25"/>
    <row r="1012" ht="12" customHeight="1" x14ac:dyDescent="0.25"/>
    <row r="1013" ht="12" customHeight="1" x14ac:dyDescent="0.25"/>
    <row r="1014" ht="12" customHeight="1" x14ac:dyDescent="0.25"/>
    <row r="1015" ht="12" customHeight="1" x14ac:dyDescent="0.25"/>
    <row r="1016" ht="12" customHeight="1" x14ac:dyDescent="0.25"/>
    <row r="1017" ht="12" customHeight="1" x14ac:dyDescent="0.25"/>
    <row r="1018" ht="12" customHeight="1" x14ac:dyDescent="0.25"/>
    <row r="1019" ht="12" customHeight="1" x14ac:dyDescent="0.25"/>
    <row r="1020" ht="12" customHeight="1" x14ac:dyDescent="0.25"/>
    <row r="1021" ht="12" customHeight="1" x14ac:dyDescent="0.25"/>
    <row r="1022" ht="12" customHeight="1" x14ac:dyDescent="0.25"/>
    <row r="1023" ht="12" customHeight="1" x14ac:dyDescent="0.25"/>
    <row r="1024" ht="12" customHeight="1" x14ac:dyDescent="0.25"/>
    <row r="1025" ht="12" customHeight="1" x14ac:dyDescent="0.25"/>
    <row r="1026" ht="12" customHeight="1" x14ac:dyDescent="0.25"/>
    <row r="1027" ht="12" customHeight="1" x14ac:dyDescent="0.25"/>
    <row r="1028" ht="12" customHeight="1" x14ac:dyDescent="0.25"/>
    <row r="1029" ht="12" customHeight="1" x14ac:dyDescent="0.25"/>
    <row r="1030" ht="12" customHeight="1" x14ac:dyDescent="0.25"/>
    <row r="1031" ht="12" customHeight="1" x14ac:dyDescent="0.25"/>
    <row r="1032" ht="12" customHeight="1" x14ac:dyDescent="0.25"/>
    <row r="1033" ht="12" customHeight="1" x14ac:dyDescent="0.25"/>
    <row r="1034" ht="12" customHeight="1" x14ac:dyDescent="0.25"/>
    <row r="1035" ht="12" customHeight="1" x14ac:dyDescent="0.25"/>
    <row r="1036" ht="12" customHeight="1" x14ac:dyDescent="0.25"/>
    <row r="1037" ht="12" customHeight="1" x14ac:dyDescent="0.25"/>
    <row r="1038" ht="12" customHeight="1" x14ac:dyDescent="0.25"/>
    <row r="1039" ht="12" customHeight="1" x14ac:dyDescent="0.25"/>
    <row r="1040" ht="12" customHeight="1" x14ac:dyDescent="0.25"/>
    <row r="1041" ht="12" customHeight="1" x14ac:dyDescent="0.25"/>
    <row r="1042" ht="12" customHeight="1" x14ac:dyDescent="0.25"/>
    <row r="1043" ht="12" customHeight="1" x14ac:dyDescent="0.25"/>
    <row r="1044" ht="12" customHeight="1" x14ac:dyDescent="0.25"/>
    <row r="1045" ht="12" customHeight="1" x14ac:dyDescent="0.25"/>
    <row r="1046" ht="12" customHeight="1" x14ac:dyDescent="0.25"/>
    <row r="1047" ht="12" customHeight="1" x14ac:dyDescent="0.25"/>
    <row r="1048" ht="12" customHeight="1" x14ac:dyDescent="0.25"/>
    <row r="1049" ht="12" customHeight="1" x14ac:dyDescent="0.25"/>
    <row r="1050" ht="12" customHeight="1" x14ac:dyDescent="0.25"/>
    <row r="1051" ht="12" customHeight="1" x14ac:dyDescent="0.25"/>
    <row r="1052" ht="12" customHeight="1" x14ac:dyDescent="0.25"/>
    <row r="1053" ht="12" customHeight="1" x14ac:dyDescent="0.25"/>
    <row r="1054" ht="12" customHeight="1" x14ac:dyDescent="0.25"/>
    <row r="1055" ht="12" customHeight="1" x14ac:dyDescent="0.25"/>
    <row r="1056" ht="12" customHeight="1" x14ac:dyDescent="0.25"/>
    <row r="1057" ht="12" customHeight="1" x14ac:dyDescent="0.25"/>
    <row r="1058" ht="12" customHeight="1" x14ac:dyDescent="0.25"/>
    <row r="1059" ht="12" customHeight="1" x14ac:dyDescent="0.25"/>
    <row r="1060" ht="12" customHeight="1" x14ac:dyDescent="0.25"/>
    <row r="1061" ht="12" customHeight="1" x14ac:dyDescent="0.25"/>
    <row r="1062" ht="12" customHeight="1" x14ac:dyDescent="0.25"/>
    <row r="1063" ht="12" customHeight="1" x14ac:dyDescent="0.25"/>
    <row r="1064" ht="12" customHeight="1" x14ac:dyDescent="0.25"/>
    <row r="1065" ht="12" customHeight="1" x14ac:dyDescent="0.25"/>
    <row r="1066" ht="12" customHeight="1" x14ac:dyDescent="0.25"/>
    <row r="1067" ht="12" customHeight="1" x14ac:dyDescent="0.25"/>
    <row r="1068" ht="12" customHeight="1" x14ac:dyDescent="0.25"/>
    <row r="1069" ht="12" customHeight="1" x14ac:dyDescent="0.25"/>
    <row r="1070" ht="12" customHeight="1" x14ac:dyDescent="0.25"/>
    <row r="1071" ht="12" customHeight="1" x14ac:dyDescent="0.25"/>
    <row r="1072" ht="12" customHeight="1" x14ac:dyDescent="0.25"/>
    <row r="1073" ht="12" customHeight="1" x14ac:dyDescent="0.25"/>
    <row r="1074" ht="12" customHeight="1" x14ac:dyDescent="0.25"/>
    <row r="1075" ht="12" customHeight="1" x14ac:dyDescent="0.25"/>
    <row r="1076" ht="12" customHeight="1" x14ac:dyDescent="0.25"/>
    <row r="1077" ht="12" customHeight="1" x14ac:dyDescent="0.25"/>
    <row r="1078" ht="12" customHeight="1" x14ac:dyDescent="0.25"/>
    <row r="1079" ht="12" customHeight="1" x14ac:dyDescent="0.25"/>
    <row r="1080" ht="12" customHeight="1" x14ac:dyDescent="0.25"/>
    <row r="1081" ht="12" customHeight="1" x14ac:dyDescent="0.25"/>
    <row r="1082" ht="12" customHeight="1" x14ac:dyDescent="0.25"/>
    <row r="1083" ht="12" customHeight="1" x14ac:dyDescent="0.25"/>
    <row r="1084" ht="12" customHeight="1" x14ac:dyDescent="0.25"/>
    <row r="1085" ht="12" customHeight="1" x14ac:dyDescent="0.25"/>
    <row r="1086" ht="12" customHeight="1" x14ac:dyDescent="0.25"/>
    <row r="1087" ht="12" customHeight="1" x14ac:dyDescent="0.25"/>
    <row r="1088" ht="12" customHeight="1" x14ac:dyDescent="0.25"/>
    <row r="1089" ht="12" customHeight="1" x14ac:dyDescent="0.25"/>
    <row r="1090" ht="12" customHeight="1" x14ac:dyDescent="0.25"/>
    <row r="1091" ht="12" customHeight="1" x14ac:dyDescent="0.25"/>
    <row r="1092" ht="12" customHeight="1" x14ac:dyDescent="0.25"/>
    <row r="1093" ht="12" customHeight="1" x14ac:dyDescent="0.25"/>
    <row r="1094" ht="12" customHeight="1" x14ac:dyDescent="0.25"/>
    <row r="1095" ht="12" customHeight="1" x14ac:dyDescent="0.25"/>
    <row r="1096" ht="12" customHeight="1" x14ac:dyDescent="0.25"/>
    <row r="1097" ht="12" customHeight="1" x14ac:dyDescent="0.25"/>
    <row r="1098" ht="12" customHeight="1" x14ac:dyDescent="0.25"/>
    <row r="1099" ht="12" customHeight="1" x14ac:dyDescent="0.25"/>
    <row r="1100" ht="12" customHeight="1" x14ac:dyDescent="0.25"/>
    <row r="1101" ht="12" customHeight="1" x14ac:dyDescent="0.25"/>
    <row r="1102" ht="12" customHeight="1" x14ac:dyDescent="0.25"/>
    <row r="1103" ht="12" customHeight="1" x14ac:dyDescent="0.25"/>
    <row r="1104" ht="12" customHeight="1" x14ac:dyDescent="0.25"/>
    <row r="1105" ht="12" customHeight="1" x14ac:dyDescent="0.25"/>
    <row r="1106" ht="12" customHeight="1" x14ac:dyDescent="0.25"/>
    <row r="1107" ht="12" customHeight="1" x14ac:dyDescent="0.25"/>
    <row r="1108" ht="12" customHeight="1" x14ac:dyDescent="0.25"/>
    <row r="1109" ht="12" customHeight="1" x14ac:dyDescent="0.25"/>
    <row r="1110" ht="12" customHeight="1" x14ac:dyDescent="0.25"/>
    <row r="1111" ht="12" customHeight="1" x14ac:dyDescent="0.25"/>
    <row r="1112" ht="12" customHeight="1" x14ac:dyDescent="0.25"/>
    <row r="1113" ht="12" customHeight="1" x14ac:dyDescent="0.25"/>
    <row r="1114" ht="12" customHeight="1" x14ac:dyDescent="0.25"/>
    <row r="1115" ht="12" customHeight="1" x14ac:dyDescent="0.25"/>
    <row r="1116" ht="12" customHeight="1" x14ac:dyDescent="0.25"/>
    <row r="1117" ht="12" customHeight="1" x14ac:dyDescent="0.25"/>
    <row r="1118" ht="12" customHeight="1" x14ac:dyDescent="0.25"/>
    <row r="1119" ht="12" customHeight="1" x14ac:dyDescent="0.25"/>
    <row r="1120" ht="12" customHeight="1" x14ac:dyDescent="0.25"/>
    <row r="1121" ht="12" customHeight="1" x14ac:dyDescent="0.25"/>
    <row r="1122" ht="12" customHeight="1" x14ac:dyDescent="0.25"/>
    <row r="1123" ht="12" customHeight="1" x14ac:dyDescent="0.25"/>
    <row r="1124" ht="12" customHeight="1" x14ac:dyDescent="0.25"/>
    <row r="1125" ht="12" customHeight="1" x14ac:dyDescent="0.25"/>
    <row r="1126" ht="12" customHeight="1" x14ac:dyDescent="0.25"/>
    <row r="1127" ht="12" customHeight="1" x14ac:dyDescent="0.25"/>
    <row r="1128" ht="12" customHeight="1" x14ac:dyDescent="0.25"/>
    <row r="1129" ht="12" customHeight="1" x14ac:dyDescent="0.25"/>
    <row r="1130" ht="12" customHeight="1" x14ac:dyDescent="0.25"/>
    <row r="1131" ht="12" customHeight="1" x14ac:dyDescent="0.25"/>
    <row r="1132" ht="12" customHeight="1" x14ac:dyDescent="0.25"/>
    <row r="1133" ht="12" customHeight="1" x14ac:dyDescent="0.25"/>
    <row r="1134" ht="12" customHeight="1" x14ac:dyDescent="0.25"/>
    <row r="1135" ht="12" customHeight="1" x14ac:dyDescent="0.25"/>
    <row r="1136" ht="12" customHeight="1" x14ac:dyDescent="0.25"/>
    <row r="1137" ht="12" customHeight="1" x14ac:dyDescent="0.25"/>
    <row r="1138" ht="12" customHeight="1" x14ac:dyDescent="0.25"/>
    <row r="1139" ht="12" customHeight="1" x14ac:dyDescent="0.25"/>
    <row r="1140" ht="12" customHeight="1" x14ac:dyDescent="0.25"/>
    <row r="1141" ht="12" customHeight="1" x14ac:dyDescent="0.25"/>
    <row r="1142" ht="12" customHeight="1" x14ac:dyDescent="0.25"/>
    <row r="1143" ht="12" customHeight="1" x14ac:dyDescent="0.25"/>
    <row r="1144" ht="12" customHeight="1" x14ac:dyDescent="0.25"/>
    <row r="1145" ht="12" customHeight="1" x14ac:dyDescent="0.25"/>
    <row r="1146" ht="12" customHeight="1" x14ac:dyDescent="0.25"/>
    <row r="1147" ht="12" customHeight="1" x14ac:dyDescent="0.25"/>
    <row r="1148" ht="12" customHeight="1" x14ac:dyDescent="0.25"/>
    <row r="1149" ht="12" customHeight="1" x14ac:dyDescent="0.25"/>
    <row r="1150" ht="12" customHeight="1" x14ac:dyDescent="0.25"/>
    <row r="1151" ht="12" customHeight="1" x14ac:dyDescent="0.25"/>
    <row r="1152" ht="12" customHeight="1" x14ac:dyDescent="0.25"/>
    <row r="1153" ht="12" customHeight="1" x14ac:dyDescent="0.25"/>
    <row r="1154" ht="12" customHeight="1" x14ac:dyDescent="0.25"/>
    <row r="1155" ht="12" customHeight="1" x14ac:dyDescent="0.25"/>
    <row r="1156" ht="12" customHeight="1" x14ac:dyDescent="0.25"/>
    <row r="1157" ht="12" customHeight="1" x14ac:dyDescent="0.25"/>
    <row r="1158" ht="12" customHeight="1" x14ac:dyDescent="0.25"/>
    <row r="1159" ht="12" customHeight="1" x14ac:dyDescent="0.25"/>
    <row r="1160" ht="12" customHeight="1" x14ac:dyDescent="0.25"/>
    <row r="1161" ht="12" customHeight="1" x14ac:dyDescent="0.25"/>
    <row r="1162" ht="12" customHeight="1" x14ac:dyDescent="0.25"/>
    <row r="1163" ht="12" customHeight="1" x14ac:dyDescent="0.25"/>
    <row r="1164" ht="12" customHeight="1" x14ac:dyDescent="0.25"/>
    <row r="1165" ht="12" customHeight="1" x14ac:dyDescent="0.25"/>
    <row r="1166" ht="12" customHeight="1" x14ac:dyDescent="0.25"/>
    <row r="1167" ht="12" customHeight="1" x14ac:dyDescent="0.25"/>
    <row r="1168" ht="12" customHeight="1" x14ac:dyDescent="0.25"/>
    <row r="1169" ht="12" customHeight="1" x14ac:dyDescent="0.25"/>
    <row r="1170" ht="12" customHeight="1" x14ac:dyDescent="0.25"/>
    <row r="1171" ht="12" customHeight="1" x14ac:dyDescent="0.25"/>
    <row r="1172" ht="12" customHeight="1" x14ac:dyDescent="0.25"/>
    <row r="1173" ht="12" customHeight="1" x14ac:dyDescent="0.25"/>
    <row r="1174" ht="12" customHeight="1" x14ac:dyDescent="0.25"/>
    <row r="1175" ht="12" customHeight="1" x14ac:dyDescent="0.25"/>
    <row r="1176" ht="12" customHeight="1" x14ac:dyDescent="0.25"/>
    <row r="1177" ht="12" customHeight="1" x14ac:dyDescent="0.25"/>
    <row r="1178" ht="12" customHeight="1" x14ac:dyDescent="0.25"/>
    <row r="1179" ht="12" customHeight="1" x14ac:dyDescent="0.25"/>
    <row r="1180" ht="12" customHeight="1" x14ac:dyDescent="0.25"/>
    <row r="1181" ht="12" customHeight="1" x14ac:dyDescent="0.25"/>
    <row r="1182" ht="12" customHeight="1" x14ac:dyDescent="0.25"/>
    <row r="1183" ht="12" customHeight="1" x14ac:dyDescent="0.25"/>
    <row r="1184" ht="12" customHeight="1" x14ac:dyDescent="0.25"/>
    <row r="1185" ht="12" customHeight="1" x14ac:dyDescent="0.25"/>
    <row r="1186" ht="12" customHeight="1" x14ac:dyDescent="0.25"/>
    <row r="1187" ht="12" customHeight="1" x14ac:dyDescent="0.25"/>
    <row r="1188" ht="12" customHeight="1" x14ac:dyDescent="0.25"/>
    <row r="1189" ht="12" customHeight="1" x14ac:dyDescent="0.25"/>
    <row r="1190" ht="12" customHeight="1" x14ac:dyDescent="0.25"/>
    <row r="1191" ht="12" customHeight="1" x14ac:dyDescent="0.25"/>
    <row r="1192" ht="12" customHeight="1" x14ac:dyDescent="0.25"/>
  </sheetData>
  <sheetProtection algorithmName="SHA-512" hashValue="CjFI5g3VEYwSzSnJz2boC8dycgVrr5rqqCAo00HxsuavjRoa/iNspULlwgWl4ke4MBoWC1b4pF9k/sBH8bg0Zg==" saltValue="7gIGLMu2uw3BYW2lBBQlcA==" spinCount="100000" sheet="1" objects="1" scenarios="1"/>
  <customSheetViews>
    <customSheetView guid="{06DB2853-7D68-4CCD-B200-5668C8C6C2AC}" scale="85" hiddenColumns="1">
      <selection activeCell="F73" sqref="F73:O73"/>
      <pageMargins left="0.74803149606299213" right="0.47244094488188981" top="0.74803149606299213" bottom="0.74803149606299213" header="0.31496062992125984" footer="0.31496062992125984"/>
      <pageSetup paperSize="9" scale="55" orientation="portrait" r:id="rId1"/>
      <headerFooter alignWithMargins="0"/>
    </customSheetView>
    <customSheetView guid="{DED96869-3237-47A8-8703-6FAD48A16335}" scale="90" hiddenColumns="1" topLeftCell="C1">
      <selection activeCell="W8" sqref="W8"/>
      <pageMargins left="0.74803149606299213" right="0.47244094488188981" top="0.74803149606299213" bottom="0.74803149606299213" header="0.31496062992125984" footer="0.31496062992125984"/>
      <pageSetup paperSize="9" scale="55" orientation="portrait" r:id="rId2"/>
      <headerFooter alignWithMargins="0"/>
    </customSheetView>
    <customSheetView guid="{5C9FA074-3174-4651-92BB-F6B5D711B431}" scale="85" hiddenColumns="1">
      <selection activeCell="F73" sqref="F73:O73"/>
      <pageMargins left="0.74803149606299213" right="0.47244094488188981" top="0.74803149606299213" bottom="0.74803149606299213" header="0.31496062992125984" footer="0.31496062992125984"/>
      <pageSetup paperSize="9" scale="55" orientation="portrait" r:id="rId3"/>
      <headerFooter alignWithMargins="0"/>
    </customSheetView>
  </customSheetViews>
  <mergeCells count="273">
    <mergeCell ref="Q157:AA157"/>
    <mergeCell ref="Q155:AA155"/>
    <mergeCell ref="Q153:AA153"/>
    <mergeCell ref="Q151:AA151"/>
    <mergeCell ref="Q149:AA149"/>
    <mergeCell ref="Q147:AA147"/>
    <mergeCell ref="F84:O84"/>
    <mergeCell ref="F85:O85"/>
    <mergeCell ref="P84:T84"/>
    <mergeCell ref="U84:Z84"/>
    <mergeCell ref="P90:T90"/>
    <mergeCell ref="F90:O90"/>
    <mergeCell ref="F91:O91"/>
    <mergeCell ref="P87:T87"/>
    <mergeCell ref="P95:T95"/>
    <mergeCell ref="P96:T96"/>
    <mergeCell ref="U95:Z95"/>
    <mergeCell ref="U96:Z96"/>
    <mergeCell ref="F94:O94"/>
    <mergeCell ref="U92:Z92"/>
    <mergeCell ref="U87:Z87"/>
    <mergeCell ref="U90:Z90"/>
    <mergeCell ref="F92:O92"/>
    <mergeCell ref="F93:O93"/>
    <mergeCell ref="Q175:AA175"/>
    <mergeCell ref="Q173:AA173"/>
    <mergeCell ref="Q171:AA171"/>
    <mergeCell ref="Q169:AA169"/>
    <mergeCell ref="Q167:AA167"/>
    <mergeCell ref="Q165:AA165"/>
    <mergeCell ref="Q163:AA163"/>
    <mergeCell ref="Q161:AA161"/>
    <mergeCell ref="Q159:AA159"/>
    <mergeCell ref="F177:P177"/>
    <mergeCell ref="F179:P179"/>
    <mergeCell ref="F181:P181"/>
    <mergeCell ref="F183:P183"/>
    <mergeCell ref="F185:P185"/>
    <mergeCell ref="F187:P187"/>
    <mergeCell ref="Q187:AA187"/>
    <mergeCell ref="Q185:AA185"/>
    <mergeCell ref="Q183:AA183"/>
    <mergeCell ref="Q181:AA181"/>
    <mergeCell ref="Q179:AA179"/>
    <mergeCell ref="Q177:AA177"/>
    <mergeCell ref="B173:D173"/>
    <mergeCell ref="B175:D175"/>
    <mergeCell ref="B177:D177"/>
    <mergeCell ref="B179:D179"/>
    <mergeCell ref="B181:D181"/>
    <mergeCell ref="B183:D183"/>
    <mergeCell ref="B185:D185"/>
    <mergeCell ref="B187:D187"/>
    <mergeCell ref="F145:P145"/>
    <mergeCell ref="F147:P147"/>
    <mergeCell ref="F149:P149"/>
    <mergeCell ref="F151:P151"/>
    <mergeCell ref="F153:P153"/>
    <mergeCell ref="F155:P155"/>
    <mergeCell ref="F157:P157"/>
    <mergeCell ref="F159:P159"/>
    <mergeCell ref="F161:P161"/>
    <mergeCell ref="F163:P163"/>
    <mergeCell ref="F165:P165"/>
    <mergeCell ref="F167:P167"/>
    <mergeCell ref="F169:P169"/>
    <mergeCell ref="F171:P171"/>
    <mergeCell ref="F173:P173"/>
    <mergeCell ref="F175:P175"/>
    <mergeCell ref="B155:D155"/>
    <mergeCell ref="B157:D157"/>
    <mergeCell ref="B159:D159"/>
    <mergeCell ref="B161:D161"/>
    <mergeCell ref="B163:D163"/>
    <mergeCell ref="B165:D165"/>
    <mergeCell ref="B167:D167"/>
    <mergeCell ref="B169:D169"/>
    <mergeCell ref="B171:D171"/>
    <mergeCell ref="B147:D147"/>
    <mergeCell ref="B149:D149"/>
    <mergeCell ref="B151:D151"/>
    <mergeCell ref="B153:D153"/>
    <mergeCell ref="Q145:AA145"/>
    <mergeCell ref="C92:E92"/>
    <mergeCell ref="U85:Z85"/>
    <mergeCell ref="P82:T82"/>
    <mergeCell ref="C94:E94"/>
    <mergeCell ref="C95:E95"/>
    <mergeCell ref="F86:O86"/>
    <mergeCell ref="U88:Z88"/>
    <mergeCell ref="C89:E89"/>
    <mergeCell ref="P89:T89"/>
    <mergeCell ref="U89:Z89"/>
    <mergeCell ref="C93:E93"/>
    <mergeCell ref="P93:T93"/>
    <mergeCell ref="D118:E118"/>
    <mergeCell ref="D112:E112"/>
    <mergeCell ref="D115:E115"/>
    <mergeCell ref="C101:D101"/>
    <mergeCell ref="C98:D98"/>
    <mergeCell ref="C96:E96"/>
    <mergeCell ref="E142:F142"/>
    <mergeCell ref="AE47:AF47"/>
    <mergeCell ref="AE46:AF46"/>
    <mergeCell ref="D73:E73"/>
    <mergeCell ref="F27:P27"/>
    <mergeCell ref="D42:E42"/>
    <mergeCell ref="D43:E43"/>
    <mergeCell ref="B50:C50"/>
    <mergeCell ref="F49:O49"/>
    <mergeCell ref="B145:D145"/>
    <mergeCell ref="G142:R142"/>
    <mergeCell ref="E143:F143"/>
    <mergeCell ref="G143:R143"/>
    <mergeCell ref="O36:P36"/>
    <mergeCell ref="F95:O95"/>
    <mergeCell ref="F96:O96"/>
    <mergeCell ref="C84:E84"/>
    <mergeCell ref="C90:E90"/>
    <mergeCell ref="U42:Y42"/>
    <mergeCell ref="Z42:AA42"/>
    <mergeCell ref="C86:E86"/>
    <mergeCell ref="G64:X67"/>
    <mergeCell ref="C81:E81"/>
    <mergeCell ref="U93:Z93"/>
    <mergeCell ref="U82:Z82"/>
    <mergeCell ref="D23:E23"/>
    <mergeCell ref="I41:L43"/>
    <mergeCell ref="F33:N33"/>
    <mergeCell ref="F34:N34"/>
    <mergeCell ref="F35:N35"/>
    <mergeCell ref="F36:N36"/>
    <mergeCell ref="O33:P33"/>
    <mergeCell ref="O34:P34"/>
    <mergeCell ref="O35:P35"/>
    <mergeCell ref="F32:AA32"/>
    <mergeCell ref="C33:D33"/>
    <mergeCell ref="C34:D34"/>
    <mergeCell ref="B32:D32"/>
    <mergeCell ref="C39:D39"/>
    <mergeCell ref="C37:D37"/>
    <mergeCell ref="C35:D35"/>
    <mergeCell ref="C36:D36"/>
    <mergeCell ref="C38:D38"/>
    <mergeCell ref="B41:E41"/>
    <mergeCell ref="F37:N37"/>
    <mergeCell ref="O37:P37"/>
    <mergeCell ref="Q33:AA37"/>
    <mergeCell ref="AF23:AG23"/>
    <mergeCell ref="AF24:AG24"/>
    <mergeCell ref="AF25:AG25"/>
    <mergeCell ref="AF22:AG22"/>
    <mergeCell ref="AF21:AG21"/>
    <mergeCell ref="AF45:AG45"/>
    <mergeCell ref="AD44:AE44"/>
    <mergeCell ref="AF44:AG44"/>
    <mergeCell ref="AD25:AE25"/>
    <mergeCell ref="AD24:AE24"/>
    <mergeCell ref="AD23:AE23"/>
    <mergeCell ref="AD45:AE45"/>
    <mergeCell ref="AF20:AG20"/>
    <mergeCell ref="AD21:AE21"/>
    <mergeCell ref="AD22:AE22"/>
    <mergeCell ref="AI7:AI12"/>
    <mergeCell ref="AI13:AI16"/>
    <mergeCell ref="AI17:AI18"/>
    <mergeCell ref="AD11:AE11"/>
    <mergeCell ref="AF11:AG11"/>
    <mergeCell ref="AD15:AE15"/>
    <mergeCell ref="AD14:AE14"/>
    <mergeCell ref="AD13:AE13"/>
    <mergeCell ref="AD19:AE19"/>
    <mergeCell ref="AD18:AE18"/>
    <mergeCell ref="AD17:AE17"/>
    <mergeCell ref="AF14:AG14"/>
    <mergeCell ref="AF13:AG13"/>
    <mergeCell ref="AF15:AG15"/>
    <mergeCell ref="AF19:AG19"/>
    <mergeCell ref="AF18:AG18"/>
    <mergeCell ref="AF17:AG17"/>
    <mergeCell ref="AD12:AE12"/>
    <mergeCell ref="AF12:AG12"/>
    <mergeCell ref="AD20:AE20"/>
    <mergeCell ref="C2:E2"/>
    <mergeCell ref="F2:AA2"/>
    <mergeCell ref="C3:E3"/>
    <mergeCell ref="C4:E4"/>
    <mergeCell ref="F4:AA4"/>
    <mergeCell ref="F26:P26"/>
    <mergeCell ref="Q26:AA26"/>
    <mergeCell ref="F11:AA11"/>
    <mergeCell ref="D13:E13"/>
    <mergeCell ref="D14:E14"/>
    <mergeCell ref="F17:AA17"/>
    <mergeCell ref="D15:E15"/>
    <mergeCell ref="D17:E17"/>
    <mergeCell ref="F16:P16"/>
    <mergeCell ref="Q16:AA16"/>
    <mergeCell ref="F20:AA20"/>
    <mergeCell ref="F21:AA21"/>
    <mergeCell ref="F22:AA22"/>
    <mergeCell ref="D25:E25"/>
    <mergeCell ref="F18:AA18"/>
    <mergeCell ref="F23:AA23"/>
    <mergeCell ref="H3:AA3"/>
    <mergeCell ref="F25:AA25"/>
    <mergeCell ref="F3:G3"/>
    <mergeCell ref="F15:AA15"/>
    <mergeCell ref="D18:E18"/>
    <mergeCell ref="Q28:AA28"/>
    <mergeCell ref="Q30:AA30"/>
    <mergeCell ref="D19:E19"/>
    <mergeCell ref="F19:AA19"/>
    <mergeCell ref="Q27:AA27"/>
    <mergeCell ref="C5:E5"/>
    <mergeCell ref="F5:AA5"/>
    <mergeCell ref="C6:E6"/>
    <mergeCell ref="G6:H6"/>
    <mergeCell ref="D11:E11"/>
    <mergeCell ref="F13:AA13"/>
    <mergeCell ref="F14:AA14"/>
    <mergeCell ref="C10:C11"/>
    <mergeCell ref="D12:E12"/>
    <mergeCell ref="F12:AA12"/>
    <mergeCell ref="D20:E20"/>
    <mergeCell ref="D21:E21"/>
    <mergeCell ref="D22:E22"/>
    <mergeCell ref="D24:E24"/>
    <mergeCell ref="F29:P29"/>
    <mergeCell ref="F24:AA24"/>
    <mergeCell ref="Q29:AA29"/>
    <mergeCell ref="C80:E80"/>
    <mergeCell ref="C91:E91"/>
    <mergeCell ref="P91:T91"/>
    <mergeCell ref="U91:Z91"/>
    <mergeCell ref="C77:D77"/>
    <mergeCell ref="C88:E88"/>
    <mergeCell ref="C83:E83"/>
    <mergeCell ref="C87:E87"/>
    <mergeCell ref="F89:O89"/>
    <mergeCell ref="P85:T85"/>
    <mergeCell ref="P83:T83"/>
    <mergeCell ref="P80:T80"/>
    <mergeCell ref="U80:Z80"/>
    <mergeCell ref="C82:E82"/>
    <mergeCell ref="U81:Z81"/>
    <mergeCell ref="C85:E85"/>
    <mergeCell ref="P81:T81"/>
    <mergeCell ref="F80:O80"/>
    <mergeCell ref="P94:T94"/>
    <mergeCell ref="U94:Z94"/>
    <mergeCell ref="F50:O50"/>
    <mergeCell ref="P49:Y49"/>
    <mergeCell ref="P50:Y50"/>
    <mergeCell ref="F28:P28"/>
    <mergeCell ref="F81:O81"/>
    <mergeCell ref="F82:O82"/>
    <mergeCell ref="F83:O83"/>
    <mergeCell ref="F30:P30"/>
    <mergeCell ref="U83:Z83"/>
    <mergeCell ref="P86:T86"/>
    <mergeCell ref="U86:Z86"/>
    <mergeCell ref="F87:O87"/>
    <mergeCell ref="F88:O88"/>
    <mergeCell ref="B48:Y48"/>
    <mergeCell ref="B49:C49"/>
    <mergeCell ref="F73:O73"/>
    <mergeCell ref="K76:M76"/>
    <mergeCell ref="N76:T76"/>
    <mergeCell ref="B43:C43"/>
    <mergeCell ref="B42:C42"/>
    <mergeCell ref="P88:T88"/>
    <mergeCell ref="P92:T92"/>
  </mergeCells>
  <conditionalFormatting sqref="F25">
    <cfRule type="cellIs" dxfId="7" priority="10" stopIfTrue="1" operator="equal">
      <formula>#REF!</formula>
    </cfRule>
  </conditionalFormatting>
  <conditionalFormatting sqref="I41">
    <cfRule type="containsText" dxfId="6" priority="6" operator="containsText" text="!">
      <formula>NOT(ISERROR(SEARCH("!",I41)))</formula>
    </cfRule>
    <cfRule type="containsText" dxfId="5" priority="7" operator="containsText" text="OK">
      <formula>NOT(ISERROR(SEARCH("OK",I41)))</formula>
    </cfRule>
  </conditionalFormatting>
  <conditionalFormatting sqref="D12:D22">
    <cfRule type="containsText" dxfId="4" priority="5" operator="containsText" text="CERT167">
      <formula>NOT(ISERROR(SEARCH("CERT167",D12)))</formula>
    </cfRule>
  </conditionalFormatting>
  <conditionalFormatting sqref="O33:O37">
    <cfRule type="containsText" dxfId="3" priority="3" operator="containsText" text="no">
      <formula>NOT(ISERROR(SEARCH("no",O33)))</formula>
    </cfRule>
    <cfRule type="containsText" dxfId="2" priority="4" operator="containsText" text="ok">
      <formula>NOT(ISERROR(SEARCH("ok",O33)))</formula>
    </cfRule>
  </conditionalFormatting>
  <conditionalFormatting sqref="Q33">
    <cfRule type="containsText" dxfId="1" priority="1" operator="containsText" text="NE">
      <formula>NOT(ISERROR(SEARCH("NE",Q33)))</formula>
    </cfRule>
    <cfRule type="containsText" dxfId="0" priority="2" operator="containsText" text="TAIP">
      <formula>NOT(ISERROR(SEARCH("TAIP",Q33)))</formula>
    </cfRule>
  </conditionalFormatting>
  <dataValidations count="31">
    <dataValidation type="list" allowBlank="1" showInputMessage="1" showErrorMessage="1" sqref="DI10 VMG983022 VCK983022 USO983022 UIS983022 TYW983022 TPA983022 TFE983022 SVI983022 SLM983022 SBQ983022 RRU983022 RHY983022 QYC983022 QOG983022 QEK983022 PUO983022 PKS983022 PAW983022 ORA983022 OHE983022 NXI983022 NNM983022 NDQ983022 MTU983022 MJY983022 MAC983022 LQG983022 LGK983022 KWO983022 KMS983022 KCW983022 JTA983022 JJE983022 IZI983022 IPM983022 IFQ983022 HVU983022 HLY983022 HCC983022 GSG983022 GIK983022 FYO983022 FOS983022 FEW983022 EVA983022 ELE983022 EBI983022 DRM983022 DHQ983022 CXU983022 CNY983022 CEC983022 BUG983022 BKK983022 BAO983022 AQS983022 AGW983022 XA983022 NE983022 DI983022 C983021:D983021 VMG917486 VCK917486 USO917486 UIS917486 TYW917486 TPA917486 TFE917486 SVI917486 SLM917486 SBQ917486 RRU917486 RHY917486 QYC917486 QOG917486 QEK917486 PUO917486 PKS917486 PAW917486 ORA917486 OHE917486 NXI917486 NNM917486 NDQ917486 MTU917486 MJY917486 MAC917486 LQG917486 LGK917486 KWO917486 KMS917486 KCW917486 JTA917486 JJE917486 IZI917486 IPM917486 IFQ917486 HVU917486 HLY917486 HCC917486 GSG917486 GIK917486 FYO917486 FOS917486 FEW917486 EVA917486 ELE917486 EBI917486 DRM917486 DHQ917486 CXU917486 CNY917486 CEC917486 BUG917486 BKK917486 BAO917486 AQS917486 AGW917486 XA917486 NE917486 DI917486 C917485:D917485 VMG851950 VCK851950 USO851950 UIS851950 TYW851950 TPA851950 TFE851950 SVI851950 SLM851950 SBQ851950 RRU851950 RHY851950 QYC851950 QOG851950 QEK851950 PUO851950 PKS851950 PAW851950 ORA851950 OHE851950 NXI851950 NNM851950 NDQ851950 MTU851950 MJY851950 MAC851950 LQG851950 LGK851950 KWO851950 KMS851950 KCW851950 JTA851950 JJE851950 IZI851950 IPM851950 IFQ851950 HVU851950 HLY851950 HCC851950 GSG851950 GIK851950 FYO851950 FOS851950 FEW851950 EVA851950 ELE851950 EBI851950 DRM851950 DHQ851950 CXU851950 CNY851950 CEC851950 BUG851950 BKK851950 BAO851950 AQS851950 AGW851950 XA851950 NE851950 DI851950 C851949:D851949 VMG786414 VCK786414 USO786414 UIS786414 TYW786414 TPA786414 TFE786414 SVI786414 SLM786414 SBQ786414 RRU786414 RHY786414 QYC786414 QOG786414 QEK786414 PUO786414 PKS786414 PAW786414 ORA786414 OHE786414 NXI786414 NNM786414 NDQ786414 MTU786414 MJY786414 MAC786414 LQG786414 LGK786414 KWO786414 KMS786414 KCW786414 JTA786414 JJE786414 IZI786414 IPM786414 IFQ786414 HVU786414 HLY786414 HCC786414 GSG786414 GIK786414 FYO786414 FOS786414 FEW786414 EVA786414 ELE786414 EBI786414 DRM786414 DHQ786414 CXU786414 CNY786414 CEC786414 BUG786414 BKK786414 BAO786414 AQS786414 AGW786414 XA786414 NE786414 DI786414 C786413:D786413 VMG720878 VCK720878 USO720878 UIS720878 TYW720878 TPA720878 TFE720878 SVI720878 SLM720878 SBQ720878 RRU720878 RHY720878 QYC720878 QOG720878 QEK720878 PUO720878 PKS720878 PAW720878 ORA720878 OHE720878 NXI720878 NNM720878 NDQ720878 MTU720878 MJY720878 MAC720878 LQG720878 LGK720878 KWO720878 KMS720878 KCW720878 JTA720878 JJE720878 IZI720878 IPM720878 IFQ720878 HVU720878 HLY720878 HCC720878 GSG720878 GIK720878 FYO720878 FOS720878 FEW720878 EVA720878 ELE720878 EBI720878 DRM720878 DHQ720878 CXU720878 CNY720878 CEC720878 BUG720878 BKK720878 BAO720878 AQS720878 AGW720878 XA720878 NE720878 DI720878 C720877:D720877 VMG655342 VCK655342 USO655342 UIS655342 TYW655342 TPA655342 TFE655342 SVI655342 SLM655342 SBQ655342 RRU655342 RHY655342 QYC655342 QOG655342 QEK655342 PUO655342 PKS655342 PAW655342 ORA655342 OHE655342 NXI655342 NNM655342 NDQ655342 MTU655342 MJY655342 MAC655342 LQG655342 LGK655342 KWO655342 KMS655342 KCW655342 JTA655342 JJE655342 IZI655342 IPM655342 IFQ655342 HVU655342 HLY655342 HCC655342 GSG655342 GIK655342 FYO655342 FOS655342 FEW655342 EVA655342 ELE655342 EBI655342 DRM655342 DHQ655342 CXU655342 CNY655342 CEC655342 BUG655342 BKK655342 BAO655342 AQS655342 AGW655342 XA655342 NE655342 DI655342 C655341:D655341 VMG589806 VCK589806 USO589806 UIS589806 TYW589806 TPA589806 TFE589806 SVI589806 SLM589806 SBQ589806 RRU589806 RHY589806 QYC589806 QOG589806 QEK589806 PUO589806 PKS589806 PAW589806 ORA589806 OHE589806 NXI589806 NNM589806 NDQ589806 MTU589806 MJY589806 MAC589806 LQG589806 LGK589806 KWO589806 KMS589806 KCW589806 JTA589806 JJE589806 IZI589806 IPM589806 IFQ589806 HVU589806 HLY589806 HCC589806 GSG589806 GIK589806 FYO589806 FOS589806 FEW589806 EVA589806 ELE589806 EBI589806 DRM589806 DHQ589806 CXU589806 CNY589806 CEC589806 BUG589806 BKK589806 BAO589806 AQS589806 AGW589806 XA589806 NE589806 DI589806 C589805:D589805 VMG524270 VCK524270 USO524270 UIS524270 TYW524270 TPA524270 TFE524270 SVI524270 SLM524270 SBQ524270 RRU524270 RHY524270 QYC524270 QOG524270 QEK524270 PUO524270 PKS524270 PAW524270 ORA524270 OHE524270 NXI524270 NNM524270 NDQ524270 MTU524270 MJY524270 MAC524270 LQG524270 LGK524270 KWO524270 KMS524270 KCW524270 JTA524270 JJE524270 IZI524270 IPM524270 IFQ524270 HVU524270 HLY524270 HCC524270 GSG524270 GIK524270 FYO524270 FOS524270 FEW524270 EVA524270 ELE524270 EBI524270 DRM524270 DHQ524270 CXU524270 CNY524270 CEC524270 BUG524270 BKK524270 BAO524270 AQS524270 AGW524270 XA524270 NE524270 DI524270 C524269:D524269 VMG458734 VCK458734 USO458734 UIS458734 TYW458734 TPA458734 TFE458734 SVI458734 SLM458734 SBQ458734 RRU458734 RHY458734 QYC458734 QOG458734 QEK458734 PUO458734 PKS458734 PAW458734 ORA458734 OHE458734 NXI458734 NNM458734 NDQ458734 MTU458734 MJY458734 MAC458734 LQG458734 LGK458734 KWO458734 KMS458734 KCW458734 JTA458734 JJE458734 IZI458734 IPM458734 IFQ458734 HVU458734 HLY458734 HCC458734 GSG458734 GIK458734 FYO458734 FOS458734 FEW458734 EVA458734 ELE458734 EBI458734 DRM458734 DHQ458734 CXU458734 CNY458734 CEC458734 BUG458734 BKK458734 BAO458734 AQS458734 AGW458734 XA458734 NE458734 DI458734 C458733:D458733 VMG393198 VCK393198 USO393198 UIS393198 TYW393198 TPA393198 TFE393198 SVI393198 SLM393198 SBQ393198 RRU393198 RHY393198 QYC393198 QOG393198 QEK393198 PUO393198 PKS393198 PAW393198 ORA393198 OHE393198 NXI393198 NNM393198 NDQ393198 MTU393198 MJY393198 MAC393198 LQG393198 LGK393198 KWO393198 KMS393198 KCW393198 JTA393198 JJE393198 IZI393198 IPM393198 IFQ393198 HVU393198 HLY393198 HCC393198 GSG393198 GIK393198 FYO393198 FOS393198 FEW393198 EVA393198 ELE393198 EBI393198 DRM393198 DHQ393198 CXU393198 CNY393198 CEC393198 BUG393198 BKK393198 BAO393198 AQS393198 AGW393198 XA393198 NE393198 DI393198 C393197:D393197 VMG327662 VCK327662 USO327662 UIS327662 TYW327662 TPA327662 TFE327662 SVI327662 SLM327662 SBQ327662 RRU327662 RHY327662 QYC327662 QOG327662 QEK327662 PUO327662 PKS327662 PAW327662 ORA327662 OHE327662 NXI327662 NNM327662 NDQ327662 MTU327662 MJY327662 MAC327662 LQG327662 LGK327662 KWO327662 KMS327662 KCW327662 JTA327662 JJE327662 IZI327662 IPM327662 IFQ327662 HVU327662 HLY327662 HCC327662 GSG327662 GIK327662 FYO327662 FOS327662 FEW327662 EVA327662 ELE327662 EBI327662 DRM327662 DHQ327662 CXU327662 CNY327662 CEC327662 BUG327662 BKK327662 BAO327662 AQS327662 AGW327662 XA327662 NE327662 DI327662 C327661:D327661 VMG262126 VCK262126 USO262126 UIS262126 TYW262126 TPA262126 TFE262126 SVI262126 SLM262126 SBQ262126 RRU262126 RHY262126 QYC262126 QOG262126 QEK262126 PUO262126 PKS262126 PAW262126 ORA262126 OHE262126 NXI262126 NNM262126 NDQ262126 MTU262126 MJY262126 MAC262126 LQG262126 LGK262126 KWO262126 KMS262126 KCW262126 JTA262126 JJE262126 IZI262126 IPM262126 IFQ262126 HVU262126 HLY262126 HCC262126 GSG262126 GIK262126 FYO262126 FOS262126 FEW262126 EVA262126 ELE262126 EBI262126 DRM262126 DHQ262126 CXU262126 CNY262126 CEC262126 BUG262126 BKK262126 BAO262126 AQS262126 AGW262126 XA262126 NE262126 DI262126 C262125:D262125 VMG196590 VCK196590 USO196590 UIS196590 TYW196590 TPA196590 TFE196590 SVI196590 SLM196590 SBQ196590 RRU196590 RHY196590 QYC196590 QOG196590 QEK196590 PUO196590 PKS196590 PAW196590 ORA196590 OHE196590 NXI196590 NNM196590 NDQ196590 MTU196590 MJY196590 MAC196590 LQG196590 LGK196590 KWO196590 KMS196590 KCW196590 JTA196590 JJE196590 IZI196590 IPM196590 IFQ196590 HVU196590 HLY196590 HCC196590 GSG196590 GIK196590 FYO196590 FOS196590 FEW196590 EVA196590 ELE196590 EBI196590 DRM196590 DHQ196590 CXU196590 CNY196590 CEC196590 BUG196590 BKK196590 BAO196590 AQS196590 AGW196590 XA196590 NE196590 DI196590 C196589:D196589 VMG131054 VCK131054 USO131054 UIS131054 TYW131054 TPA131054 TFE131054 SVI131054 SLM131054 SBQ131054 RRU131054 RHY131054 QYC131054 QOG131054 QEK131054 PUO131054 PKS131054 PAW131054 ORA131054 OHE131054 NXI131054 NNM131054 NDQ131054 MTU131054 MJY131054 MAC131054 LQG131054 LGK131054 KWO131054 KMS131054 KCW131054 JTA131054 JJE131054 IZI131054 IPM131054 IFQ131054 HVU131054 HLY131054 HCC131054 GSG131054 GIK131054 FYO131054 FOS131054 FEW131054 EVA131054 ELE131054 EBI131054 DRM131054 DHQ131054 CXU131054 CNY131054 CEC131054 BUG131054 BKK131054 BAO131054 AQS131054 AGW131054 XA131054 NE131054 DI131054 C131053:D131053 VMG65518 VCK65518 USO65518 UIS65518 TYW65518 TPA65518 TFE65518 SVI65518 SLM65518 SBQ65518 RRU65518 RHY65518 QYC65518 QOG65518 QEK65518 PUO65518 PKS65518 PAW65518 ORA65518 OHE65518 NXI65518 NNM65518 NDQ65518 MTU65518 MJY65518 MAC65518 LQG65518 LGK65518 KWO65518 KMS65518 KCW65518 JTA65518 JJE65518 IZI65518 IPM65518 IFQ65518 HVU65518 HLY65518 HCC65518 GSG65518 GIK65518 FYO65518 FOS65518 FEW65518 EVA65518 ELE65518 EBI65518 DRM65518 DHQ65518 CXU65518 CNY65518 CEC65518 BUG65518 BKK65518 BAO65518 AQS65518 AGW65518 XA65518 NE65518 DI65518 C65517:D65517 VMG10 VCK10 USO10 UIS10 TYW10 TPA10 TFE10 SVI10 SLM10 SBQ10 RRU10 RHY10 QYC10 QOG10 QEK10 PUO10 PKS10 PAW10 ORA10 OHE10 NXI10 NNM10 NDQ10 MTU10 MJY10 MAC10 LQG10 LGK10 KWO10 KMS10 KCW10 JTA10 JJE10 IZI10 IPM10 IFQ10 HVU10 HLY10 HCC10 GSG10 GIK10 FYO10 FOS10 FEW10 EVA10 ELE10 EBI10 DRM10 DHQ10 CXU10 CNY10 CEC10 BUG10 BKK10 BAO10 AQS10 AGW10 XA10 NE10 U53 DZ53 NV53 XR53 AHN53 ARJ53 BBF53 BLB53 BUX53 CET53 COP53 CYL53 DIH53 DSD53 EBZ53 ELV53 EVR53 FFN53 FPJ53 FZF53 GJB53 GSX53 HCT53 HMP53 HWL53 IGH53 IQD53 IZZ53 JJV53 JTR53 KDN53 KNJ53 KXF53 LHB53 LQX53 MAT53 MKP53 MUL53 NEH53 NOD53 NXZ53 OHV53 ORR53 PBN53 PLJ53 PVF53 QFB53 QOX53 QYT53 RIP53 RSL53 SCH53 SMD53 SVZ53 TFV53 TPR53 TZN53 UJJ53 UTF53 VDB53 VMX53 U65567 DZ65567 NV65567 XR65567 AHN65567 ARJ65567 BBF65567 BLB65567 BUX65567 CET65567 COP65567 CYL65567 DIH65567 DSD65567 EBZ65567 ELV65567 EVR65567 FFN65567 FPJ65567 FZF65567 GJB65567 GSX65567 HCT65567 HMP65567 HWL65567 IGH65567 IQD65567 IZZ65567 JJV65567 JTR65567 KDN65567 KNJ65567 KXF65567 LHB65567 LQX65567 MAT65567 MKP65567 MUL65567 NEH65567 NOD65567 NXZ65567 OHV65567 ORR65567 PBN65567 PLJ65567 PVF65567 QFB65567 QOX65567 QYT65567 RIP65567 RSL65567 SCH65567 SMD65567 SVZ65567 TFV65567 TPR65567 TZN65567 UJJ65567 UTF65567 VDB65567 VMX65567 U131103 DZ131103 NV131103 XR131103 AHN131103 ARJ131103 BBF131103 BLB131103 BUX131103 CET131103 COP131103 CYL131103 DIH131103 DSD131103 EBZ131103 ELV131103 EVR131103 FFN131103 FPJ131103 FZF131103 GJB131103 GSX131103 HCT131103 HMP131103 HWL131103 IGH131103 IQD131103 IZZ131103 JJV131103 JTR131103 KDN131103 KNJ131103 KXF131103 LHB131103 LQX131103 MAT131103 MKP131103 MUL131103 NEH131103 NOD131103 NXZ131103 OHV131103 ORR131103 PBN131103 PLJ131103 PVF131103 QFB131103 QOX131103 QYT131103 RIP131103 RSL131103 SCH131103 SMD131103 SVZ131103 TFV131103 TPR131103 TZN131103 UJJ131103 UTF131103 VDB131103 VMX131103 U196639 DZ196639 NV196639 XR196639 AHN196639 ARJ196639 BBF196639 BLB196639 BUX196639 CET196639 COP196639 CYL196639 DIH196639 DSD196639 EBZ196639 ELV196639 EVR196639 FFN196639 FPJ196639 FZF196639 GJB196639 GSX196639 HCT196639 HMP196639 HWL196639 IGH196639 IQD196639 IZZ196639 JJV196639 JTR196639 KDN196639 KNJ196639 KXF196639 LHB196639 LQX196639 MAT196639 MKP196639 MUL196639 NEH196639 NOD196639 NXZ196639 OHV196639 ORR196639 PBN196639 PLJ196639 PVF196639 QFB196639 QOX196639 QYT196639 RIP196639 RSL196639 SCH196639 SMD196639 SVZ196639 TFV196639 TPR196639 TZN196639 UJJ196639 UTF196639 VDB196639 VMX196639 U262175 DZ262175 NV262175 XR262175 AHN262175 ARJ262175 BBF262175 BLB262175 BUX262175 CET262175 COP262175 CYL262175 DIH262175 DSD262175 EBZ262175 ELV262175 EVR262175 FFN262175 FPJ262175 FZF262175 GJB262175 GSX262175 HCT262175 HMP262175 HWL262175 IGH262175 IQD262175 IZZ262175 JJV262175 JTR262175 KDN262175 KNJ262175 KXF262175 LHB262175 LQX262175 MAT262175 MKP262175 MUL262175 NEH262175 NOD262175 NXZ262175 OHV262175 ORR262175 PBN262175 PLJ262175 PVF262175 QFB262175 QOX262175 QYT262175 RIP262175 RSL262175 SCH262175 SMD262175 SVZ262175 TFV262175 TPR262175 TZN262175 UJJ262175 UTF262175 VDB262175 VMX262175 U327711 DZ327711 NV327711 XR327711 AHN327711 ARJ327711 BBF327711 BLB327711 BUX327711 CET327711 COP327711 CYL327711 DIH327711 DSD327711 EBZ327711 ELV327711 EVR327711 FFN327711 FPJ327711 FZF327711 GJB327711 GSX327711 HCT327711 HMP327711 HWL327711 IGH327711 IQD327711 IZZ327711 JJV327711 JTR327711 KDN327711 KNJ327711 KXF327711 LHB327711 LQX327711 MAT327711 MKP327711 MUL327711 NEH327711 NOD327711 NXZ327711 OHV327711 ORR327711 PBN327711 PLJ327711 PVF327711 QFB327711 QOX327711 QYT327711 RIP327711 RSL327711 SCH327711 SMD327711 SVZ327711 TFV327711 TPR327711 TZN327711 UJJ327711 UTF327711 VDB327711 VMX327711 U393247 DZ393247 NV393247 XR393247 AHN393247 ARJ393247 BBF393247 BLB393247 BUX393247 CET393247 COP393247 CYL393247 DIH393247 DSD393247 EBZ393247 ELV393247 EVR393247 FFN393247 FPJ393247 FZF393247 GJB393247 GSX393247 HCT393247 HMP393247 HWL393247 IGH393247 IQD393247 IZZ393247 JJV393247 JTR393247 KDN393247 KNJ393247 KXF393247 LHB393247 LQX393247 MAT393247 MKP393247 MUL393247 NEH393247 NOD393247 NXZ393247 OHV393247 ORR393247 PBN393247 PLJ393247 PVF393247 QFB393247 QOX393247 QYT393247 RIP393247 RSL393247 SCH393247 SMD393247 SVZ393247 TFV393247 TPR393247 TZN393247 UJJ393247 UTF393247 VDB393247 VMX393247 U458783 DZ458783 NV458783 XR458783 AHN458783 ARJ458783 BBF458783 BLB458783 BUX458783 CET458783 COP458783 CYL458783 DIH458783 DSD458783 EBZ458783 ELV458783 EVR458783 FFN458783 FPJ458783 FZF458783 GJB458783 GSX458783 HCT458783 HMP458783 HWL458783 IGH458783 IQD458783 IZZ458783 JJV458783 JTR458783 KDN458783 KNJ458783 KXF458783 LHB458783 LQX458783 MAT458783 MKP458783 MUL458783 NEH458783 NOD458783 NXZ458783 OHV458783 ORR458783 PBN458783 PLJ458783 PVF458783 QFB458783 QOX458783 QYT458783 RIP458783 RSL458783 SCH458783 SMD458783 SVZ458783 TFV458783 TPR458783 TZN458783 UJJ458783 UTF458783 VDB458783 VMX458783 U524319 DZ524319 NV524319 XR524319 AHN524319 ARJ524319 BBF524319 BLB524319 BUX524319 CET524319 COP524319 CYL524319 DIH524319 DSD524319 EBZ524319 ELV524319 EVR524319 FFN524319 FPJ524319 FZF524319 GJB524319 GSX524319 HCT524319 HMP524319 HWL524319 IGH524319 IQD524319 IZZ524319 JJV524319 JTR524319 KDN524319 KNJ524319 KXF524319 LHB524319 LQX524319 MAT524319 MKP524319 MUL524319 NEH524319 NOD524319 NXZ524319 OHV524319 ORR524319 PBN524319 PLJ524319 PVF524319 QFB524319 QOX524319 QYT524319 RIP524319 RSL524319 SCH524319 SMD524319 SVZ524319 TFV524319 TPR524319 TZN524319 UJJ524319 UTF524319 VDB524319 VMX524319 U589855 DZ589855 NV589855 XR589855 AHN589855 ARJ589855 BBF589855 BLB589855 BUX589855 CET589855 COP589855 CYL589855 DIH589855 DSD589855 EBZ589855 ELV589855 EVR589855 FFN589855 FPJ589855 FZF589855 GJB589855 GSX589855 HCT589855 HMP589855 HWL589855 IGH589855 IQD589855 IZZ589855 JJV589855 JTR589855 KDN589855 KNJ589855 KXF589855 LHB589855 LQX589855 MAT589855 MKP589855 MUL589855 NEH589855 NOD589855 NXZ589855 OHV589855 ORR589855 PBN589855 PLJ589855 PVF589855 QFB589855 QOX589855 QYT589855 RIP589855 RSL589855 SCH589855 SMD589855 SVZ589855 TFV589855 TPR589855 TZN589855 UJJ589855 UTF589855 VDB589855 VMX589855 U655391 DZ655391 NV655391 XR655391 AHN655391 ARJ655391 BBF655391 BLB655391 BUX655391 CET655391 COP655391 CYL655391 DIH655391 DSD655391 EBZ655391 ELV655391 EVR655391 FFN655391 FPJ655391 FZF655391 GJB655391 GSX655391 HCT655391 HMP655391 HWL655391 IGH655391 IQD655391 IZZ655391 JJV655391 JTR655391 KDN655391 KNJ655391 KXF655391 LHB655391 LQX655391 MAT655391 MKP655391 MUL655391 NEH655391 NOD655391 NXZ655391 OHV655391 ORR655391 PBN655391 PLJ655391 PVF655391 QFB655391 QOX655391 QYT655391 RIP655391 RSL655391 SCH655391 SMD655391 SVZ655391 TFV655391 TPR655391 TZN655391 UJJ655391 UTF655391 VDB655391 VMX655391 U720927 DZ720927 NV720927 XR720927 AHN720927 ARJ720927 BBF720927 BLB720927 BUX720927 CET720927 COP720927 CYL720927 DIH720927 DSD720927 EBZ720927 ELV720927 EVR720927 FFN720927 FPJ720927 FZF720927 GJB720927 GSX720927 HCT720927 HMP720927 HWL720927 IGH720927 IQD720927 IZZ720927 JJV720927 JTR720927 KDN720927 KNJ720927 KXF720927 LHB720927 LQX720927 MAT720927 MKP720927 MUL720927 NEH720927 NOD720927 NXZ720927 OHV720927 ORR720927 PBN720927 PLJ720927 PVF720927 QFB720927 QOX720927 QYT720927 RIP720927 RSL720927 SCH720927 SMD720927 SVZ720927 TFV720927 TPR720927 TZN720927 UJJ720927 UTF720927 VDB720927 VMX720927 U786463 DZ786463 NV786463 XR786463 AHN786463 ARJ786463 BBF786463 BLB786463 BUX786463 CET786463 COP786463 CYL786463 DIH786463 DSD786463 EBZ786463 ELV786463 EVR786463 FFN786463 FPJ786463 FZF786463 GJB786463 GSX786463 HCT786463 HMP786463 HWL786463 IGH786463 IQD786463 IZZ786463 JJV786463 JTR786463 KDN786463 KNJ786463 KXF786463 LHB786463 LQX786463 MAT786463 MKP786463 MUL786463 NEH786463 NOD786463 NXZ786463 OHV786463 ORR786463 PBN786463 PLJ786463 PVF786463 QFB786463 QOX786463 QYT786463 RIP786463 RSL786463 SCH786463 SMD786463 SVZ786463 TFV786463 TPR786463 TZN786463 UJJ786463 UTF786463 VDB786463 VMX786463 U851999 DZ851999 NV851999 XR851999 AHN851999 ARJ851999 BBF851999 BLB851999 BUX851999 CET851999 COP851999 CYL851999 DIH851999 DSD851999 EBZ851999 ELV851999 EVR851999 FFN851999 FPJ851999 FZF851999 GJB851999 GSX851999 HCT851999 HMP851999 HWL851999 IGH851999 IQD851999 IZZ851999 JJV851999 JTR851999 KDN851999 KNJ851999 KXF851999 LHB851999 LQX851999 MAT851999 MKP851999 MUL851999 NEH851999 NOD851999 NXZ851999 OHV851999 ORR851999 PBN851999 PLJ851999 PVF851999 QFB851999 QOX851999 QYT851999 RIP851999 RSL851999 SCH851999 SMD851999 SVZ851999 TFV851999 TPR851999 TZN851999 UJJ851999 UTF851999 VDB851999 VMX851999 U917535 DZ917535 NV917535 XR917535 AHN917535 ARJ917535 BBF917535 BLB917535 BUX917535 CET917535 COP917535 CYL917535 DIH917535 DSD917535 EBZ917535 ELV917535 EVR917535 FFN917535 FPJ917535 FZF917535 GJB917535 GSX917535 HCT917535 HMP917535 HWL917535 IGH917535 IQD917535 IZZ917535 JJV917535 JTR917535 KDN917535 KNJ917535 KXF917535 LHB917535 LQX917535 MAT917535 MKP917535 MUL917535 NEH917535 NOD917535 NXZ917535 OHV917535 ORR917535 PBN917535 PLJ917535 PVF917535 QFB917535 QOX917535 QYT917535 RIP917535 RSL917535 SCH917535 SMD917535 SVZ917535 TFV917535 TPR917535 TZN917535 UJJ917535 UTF917535 VDB917535 VMX917535 U983071 DZ983071 NV983071 XR983071 AHN983071 ARJ983071 BBF983071 BLB983071 BUX983071 CET983071 COP983071 CYL983071 DIH983071 DSD983071 EBZ983071 ELV983071 EVR983071 FFN983071 FPJ983071 FZF983071 GJB983071 GSX983071 HCT983071 HMP983071 HWL983071 IGH983071 IQD983071 IZZ983071 JJV983071 JTR983071 KDN983071 KNJ983071 KXF983071 LHB983071 LQX983071 MAT983071 MKP983071 MUL983071 NEH983071 NOD983071 NXZ983071 OHV983071 ORR983071 PBN983071 PLJ983071 PVF983071 QFB983071 QOX983071 QYT983071 RIP983071 RSL983071 SCH983071 SMD983071 SVZ983071 TFV983071 TPR983071 TZN983071 UJJ983071 UTF983071 VDB983071 VMX983071 U65563 DZ65563 NV65563 XR65563 AHN65563 ARJ65563 BBF65563 BLB65563 BUX65563 CET65563 COP65563 CYL65563 DIH65563 DSD65563 EBZ65563 ELV65563 EVR65563 FFN65563 FPJ65563 FZF65563 GJB65563 GSX65563 HCT65563 HMP65563 HWL65563 IGH65563 IQD65563 IZZ65563 JJV65563 JTR65563 KDN65563 KNJ65563 KXF65563 LHB65563 LQX65563 MAT65563 MKP65563 MUL65563 NEH65563 NOD65563 NXZ65563 OHV65563 ORR65563 PBN65563 PLJ65563 PVF65563 QFB65563 QOX65563 QYT65563 RIP65563 RSL65563 SCH65563 SMD65563 SVZ65563 TFV65563 TPR65563 TZN65563 UJJ65563 UTF65563 VDB65563 VMX65563 U131099 DZ131099 NV131099 XR131099 AHN131099 ARJ131099 BBF131099 BLB131099 BUX131099 CET131099 COP131099 CYL131099 DIH131099 DSD131099 EBZ131099 ELV131099 EVR131099 FFN131099 FPJ131099 FZF131099 GJB131099 GSX131099 HCT131099 HMP131099 HWL131099 IGH131099 IQD131099 IZZ131099 JJV131099 JTR131099 KDN131099 KNJ131099 KXF131099 LHB131099 LQX131099 MAT131099 MKP131099 MUL131099 NEH131099 NOD131099 NXZ131099 OHV131099 ORR131099 PBN131099 PLJ131099 PVF131099 QFB131099 QOX131099 QYT131099 RIP131099 RSL131099 SCH131099 SMD131099 SVZ131099 TFV131099 TPR131099 TZN131099 UJJ131099 UTF131099 VDB131099 VMX131099 U196635 DZ196635 NV196635 XR196635 AHN196635 ARJ196635 BBF196635 BLB196635 BUX196635 CET196635 COP196635 CYL196635 DIH196635 DSD196635 EBZ196635 ELV196635 EVR196635 FFN196635 FPJ196635 FZF196635 GJB196635 GSX196635 HCT196635 HMP196635 HWL196635 IGH196635 IQD196635 IZZ196635 JJV196635 JTR196635 KDN196635 KNJ196635 KXF196635 LHB196635 LQX196635 MAT196635 MKP196635 MUL196635 NEH196635 NOD196635 NXZ196635 OHV196635 ORR196635 PBN196635 PLJ196635 PVF196635 QFB196635 QOX196635 QYT196635 RIP196635 RSL196635 SCH196635 SMD196635 SVZ196635 TFV196635 TPR196635 TZN196635 UJJ196635 UTF196635 VDB196635 VMX196635 U262171 DZ262171 NV262171 XR262171 AHN262171 ARJ262171 BBF262171 BLB262171 BUX262171 CET262171 COP262171 CYL262171 DIH262171 DSD262171 EBZ262171 ELV262171 EVR262171 FFN262171 FPJ262171 FZF262171 GJB262171 GSX262171 HCT262171 HMP262171 HWL262171 IGH262171 IQD262171 IZZ262171 JJV262171 JTR262171 KDN262171 KNJ262171 KXF262171 LHB262171 LQX262171 MAT262171 MKP262171 MUL262171 NEH262171 NOD262171 NXZ262171 OHV262171 ORR262171 PBN262171 PLJ262171 PVF262171 QFB262171 QOX262171 QYT262171 RIP262171 RSL262171 SCH262171 SMD262171 SVZ262171 TFV262171 TPR262171 TZN262171 UJJ262171 UTF262171 VDB262171 VMX262171 U327707 DZ327707 NV327707 XR327707 AHN327707 ARJ327707 BBF327707 BLB327707 BUX327707 CET327707 COP327707 CYL327707 DIH327707 DSD327707 EBZ327707 ELV327707 EVR327707 FFN327707 FPJ327707 FZF327707 GJB327707 GSX327707 HCT327707 HMP327707 HWL327707 IGH327707 IQD327707 IZZ327707 JJV327707 JTR327707 KDN327707 KNJ327707 KXF327707 LHB327707 LQX327707 MAT327707 MKP327707 MUL327707 NEH327707 NOD327707 NXZ327707 OHV327707 ORR327707 PBN327707 PLJ327707 PVF327707 QFB327707 QOX327707 QYT327707 RIP327707 RSL327707 SCH327707 SMD327707 SVZ327707 TFV327707 TPR327707 TZN327707 UJJ327707 UTF327707 VDB327707 VMX327707 U393243 DZ393243 NV393243 XR393243 AHN393243 ARJ393243 BBF393243 BLB393243 BUX393243 CET393243 COP393243 CYL393243 DIH393243 DSD393243 EBZ393243 ELV393243 EVR393243 FFN393243 FPJ393243 FZF393243 GJB393243 GSX393243 HCT393243 HMP393243 HWL393243 IGH393243 IQD393243 IZZ393243 JJV393243 JTR393243 KDN393243 KNJ393243 KXF393243 LHB393243 LQX393243 MAT393243 MKP393243 MUL393243 NEH393243 NOD393243 NXZ393243 OHV393243 ORR393243 PBN393243 PLJ393243 PVF393243 QFB393243 QOX393243 QYT393243 RIP393243 RSL393243 SCH393243 SMD393243 SVZ393243 TFV393243 TPR393243 TZN393243 UJJ393243 UTF393243 VDB393243 VMX393243 U458779 DZ458779 NV458779 XR458779 AHN458779 ARJ458779 BBF458779 BLB458779 BUX458779 CET458779 COP458779 CYL458779 DIH458779 DSD458779 EBZ458779 ELV458779 EVR458779 FFN458779 FPJ458779 FZF458779 GJB458779 GSX458779 HCT458779 HMP458779 HWL458779 IGH458779 IQD458779 IZZ458779 JJV458779 JTR458779 KDN458779 KNJ458779 KXF458779 LHB458779 LQX458779 MAT458779 MKP458779 MUL458779 NEH458779 NOD458779 NXZ458779 OHV458779 ORR458779 PBN458779 PLJ458779 PVF458779 QFB458779 QOX458779 QYT458779 RIP458779 RSL458779 SCH458779 SMD458779 SVZ458779 TFV458779 TPR458779 TZN458779 UJJ458779 UTF458779 VDB458779 VMX458779 U524315 DZ524315 NV524315 XR524315 AHN524315 ARJ524315 BBF524315 BLB524315 BUX524315 CET524315 COP524315 CYL524315 DIH524315 DSD524315 EBZ524315 ELV524315 EVR524315 FFN524315 FPJ524315 FZF524315 GJB524315 GSX524315 HCT524315 HMP524315 HWL524315 IGH524315 IQD524315 IZZ524315 JJV524315 JTR524315 KDN524315 KNJ524315 KXF524315 LHB524315 LQX524315 MAT524315 MKP524315 MUL524315 NEH524315 NOD524315 NXZ524315 OHV524315 ORR524315 PBN524315 PLJ524315 PVF524315 QFB524315 QOX524315 QYT524315 RIP524315 RSL524315 SCH524315 SMD524315 SVZ524315 TFV524315 TPR524315 TZN524315 UJJ524315 UTF524315 VDB524315 VMX524315 U589851 DZ589851 NV589851 XR589851 AHN589851 ARJ589851 BBF589851 BLB589851 BUX589851 CET589851 COP589851 CYL589851 DIH589851 DSD589851 EBZ589851 ELV589851 EVR589851 FFN589851 FPJ589851 FZF589851 GJB589851 GSX589851 HCT589851 HMP589851 HWL589851 IGH589851 IQD589851 IZZ589851 JJV589851 JTR589851 KDN589851 KNJ589851 KXF589851 LHB589851 LQX589851 MAT589851 MKP589851 MUL589851 NEH589851 NOD589851 NXZ589851 OHV589851 ORR589851 PBN589851 PLJ589851 PVF589851 QFB589851 QOX589851 QYT589851 RIP589851 RSL589851 SCH589851 SMD589851 SVZ589851 TFV589851 TPR589851 TZN589851 UJJ589851 UTF589851 VDB589851 VMX589851 U655387 DZ655387 NV655387 XR655387 AHN655387 ARJ655387 BBF655387 BLB655387 BUX655387 CET655387 COP655387 CYL655387 DIH655387 DSD655387 EBZ655387 ELV655387 EVR655387 FFN655387 FPJ655387 FZF655387 GJB655387 GSX655387 HCT655387 HMP655387 HWL655387 IGH655387 IQD655387 IZZ655387 JJV655387 JTR655387 KDN655387 KNJ655387 KXF655387 LHB655387 LQX655387 MAT655387 MKP655387 MUL655387 NEH655387 NOD655387 NXZ655387 OHV655387 ORR655387 PBN655387 PLJ655387 PVF655387 QFB655387 QOX655387 QYT655387 RIP655387 RSL655387 SCH655387 SMD655387 SVZ655387 TFV655387 TPR655387 TZN655387 UJJ655387 UTF655387 VDB655387 VMX655387 U720923 DZ720923 NV720923 XR720923 AHN720923 ARJ720923 BBF720923 BLB720923 BUX720923 CET720923 COP720923 CYL720923 DIH720923 DSD720923 EBZ720923 ELV720923 EVR720923 FFN720923 FPJ720923 FZF720923 GJB720923 GSX720923 HCT720923 HMP720923 HWL720923 IGH720923 IQD720923 IZZ720923 JJV720923 JTR720923 KDN720923 KNJ720923 KXF720923 LHB720923 LQX720923 MAT720923 MKP720923 MUL720923 NEH720923 NOD720923 NXZ720923 OHV720923 ORR720923 PBN720923 PLJ720923 PVF720923 QFB720923 QOX720923 QYT720923 RIP720923 RSL720923 SCH720923 SMD720923 SVZ720923 TFV720923 TPR720923 TZN720923 UJJ720923 UTF720923 VDB720923 VMX720923 U786459 DZ786459 NV786459 XR786459 AHN786459 ARJ786459 BBF786459 BLB786459 BUX786459 CET786459 COP786459 CYL786459 DIH786459 DSD786459 EBZ786459 ELV786459 EVR786459 FFN786459 FPJ786459 FZF786459 GJB786459 GSX786459 HCT786459 HMP786459 HWL786459 IGH786459 IQD786459 IZZ786459 JJV786459 JTR786459 KDN786459 KNJ786459 KXF786459 LHB786459 LQX786459 MAT786459 MKP786459 MUL786459 NEH786459 NOD786459 NXZ786459 OHV786459 ORR786459 PBN786459 PLJ786459 PVF786459 QFB786459 QOX786459 QYT786459 RIP786459 RSL786459 SCH786459 SMD786459 SVZ786459 TFV786459 TPR786459 TZN786459 UJJ786459 UTF786459 VDB786459 VMX786459 U851995 DZ851995 NV851995 XR851995 AHN851995 ARJ851995 BBF851995 BLB851995 BUX851995 CET851995 COP851995 CYL851995 DIH851995 DSD851995 EBZ851995 ELV851995 EVR851995 FFN851995 FPJ851995 FZF851995 GJB851995 GSX851995 HCT851995 HMP851995 HWL851995 IGH851995 IQD851995 IZZ851995 JJV851995 JTR851995 KDN851995 KNJ851995 KXF851995 LHB851995 LQX851995 MAT851995 MKP851995 MUL851995 NEH851995 NOD851995 NXZ851995 OHV851995 ORR851995 PBN851995 PLJ851995 PVF851995 QFB851995 QOX851995 QYT851995 RIP851995 RSL851995 SCH851995 SMD851995 SVZ851995 TFV851995 TPR851995 TZN851995 UJJ851995 UTF851995 VDB851995 VMX851995 U917531 DZ917531 NV917531 XR917531 AHN917531 ARJ917531 BBF917531 BLB917531 BUX917531 CET917531 COP917531 CYL917531 DIH917531 DSD917531 EBZ917531 ELV917531 EVR917531 FFN917531 FPJ917531 FZF917531 GJB917531 GSX917531 HCT917531 HMP917531 HWL917531 IGH917531 IQD917531 IZZ917531 JJV917531 JTR917531 KDN917531 KNJ917531 KXF917531 LHB917531 LQX917531 MAT917531 MKP917531 MUL917531 NEH917531 NOD917531 NXZ917531 OHV917531 ORR917531 PBN917531 PLJ917531 PVF917531 QFB917531 QOX917531 QYT917531 RIP917531 RSL917531 SCH917531 SMD917531 SVZ917531 TFV917531 TPR917531 TZN917531 UJJ917531 UTF917531 VDB917531 VMX917531 U983067 DZ983067 NV983067 XR983067 AHN983067 ARJ983067 BBF983067 BLB983067 BUX983067 CET983067 COP983067 CYL983067 DIH983067 DSD983067 EBZ983067 ELV983067 EVR983067 FFN983067 FPJ983067 FZF983067 GJB983067 GSX983067 HCT983067 HMP983067 HWL983067 IGH983067 IQD983067 IZZ983067 JJV983067 JTR983067 KDN983067 KNJ983067 KXF983067 LHB983067 LQX983067 MAT983067 MKP983067 MUL983067 NEH983067 NOD983067 NXZ983067 OHV983067 ORR983067 PBN983067 PLJ983067 PVF983067 QFB983067 QOX983067 QYT983067 RIP983067 RSL983067 SCH983067 SMD983067 SVZ983067 TFV983067 TPR983067 TZN983067 UJJ983067 UTF983067 VDB983067 VMX983067 U65561 DZ65561 NV65561 XR65561 AHN65561 ARJ65561 BBF65561 BLB65561 BUX65561 CET65561 COP65561 CYL65561 DIH65561 DSD65561 EBZ65561 ELV65561 EVR65561 FFN65561 FPJ65561 FZF65561 GJB65561 GSX65561 HCT65561 HMP65561 HWL65561 IGH65561 IQD65561 IZZ65561 JJV65561 JTR65561 KDN65561 KNJ65561 KXF65561 LHB65561 LQX65561 MAT65561 MKP65561 MUL65561 NEH65561 NOD65561 NXZ65561 OHV65561 ORR65561 PBN65561 PLJ65561 PVF65561 QFB65561 QOX65561 QYT65561 RIP65561 RSL65561 SCH65561 SMD65561 SVZ65561 TFV65561 TPR65561 TZN65561 UJJ65561 UTF65561 VDB65561 VMX65561 U131097 DZ131097 NV131097 XR131097 AHN131097 ARJ131097 BBF131097 BLB131097 BUX131097 CET131097 COP131097 CYL131097 DIH131097 DSD131097 EBZ131097 ELV131097 EVR131097 FFN131097 FPJ131097 FZF131097 GJB131097 GSX131097 HCT131097 HMP131097 HWL131097 IGH131097 IQD131097 IZZ131097 JJV131097 JTR131097 KDN131097 KNJ131097 KXF131097 LHB131097 LQX131097 MAT131097 MKP131097 MUL131097 NEH131097 NOD131097 NXZ131097 OHV131097 ORR131097 PBN131097 PLJ131097 PVF131097 QFB131097 QOX131097 QYT131097 RIP131097 RSL131097 SCH131097 SMD131097 SVZ131097 TFV131097 TPR131097 TZN131097 UJJ131097 UTF131097 VDB131097 VMX131097 U196633 DZ196633 NV196633 XR196633 AHN196633 ARJ196633 BBF196633 BLB196633 BUX196633 CET196633 COP196633 CYL196633 DIH196633 DSD196633 EBZ196633 ELV196633 EVR196633 FFN196633 FPJ196633 FZF196633 GJB196633 GSX196633 HCT196633 HMP196633 HWL196633 IGH196633 IQD196633 IZZ196633 JJV196633 JTR196633 KDN196633 KNJ196633 KXF196633 LHB196633 LQX196633 MAT196633 MKP196633 MUL196633 NEH196633 NOD196633 NXZ196633 OHV196633 ORR196633 PBN196633 PLJ196633 PVF196633 QFB196633 QOX196633 QYT196633 RIP196633 RSL196633 SCH196633 SMD196633 SVZ196633 TFV196633 TPR196633 TZN196633 UJJ196633 UTF196633 VDB196633 VMX196633 U262169 DZ262169 NV262169 XR262169 AHN262169 ARJ262169 BBF262169 BLB262169 BUX262169 CET262169 COP262169 CYL262169 DIH262169 DSD262169 EBZ262169 ELV262169 EVR262169 FFN262169 FPJ262169 FZF262169 GJB262169 GSX262169 HCT262169 HMP262169 HWL262169 IGH262169 IQD262169 IZZ262169 JJV262169 JTR262169 KDN262169 KNJ262169 KXF262169 LHB262169 LQX262169 MAT262169 MKP262169 MUL262169 NEH262169 NOD262169 NXZ262169 OHV262169 ORR262169 PBN262169 PLJ262169 PVF262169 QFB262169 QOX262169 QYT262169 RIP262169 RSL262169 SCH262169 SMD262169 SVZ262169 TFV262169 TPR262169 TZN262169 UJJ262169 UTF262169 VDB262169 VMX262169 U327705 DZ327705 NV327705 XR327705 AHN327705 ARJ327705 BBF327705 BLB327705 BUX327705 CET327705 COP327705 CYL327705 DIH327705 DSD327705 EBZ327705 ELV327705 EVR327705 FFN327705 FPJ327705 FZF327705 GJB327705 GSX327705 HCT327705 HMP327705 HWL327705 IGH327705 IQD327705 IZZ327705 JJV327705 JTR327705 KDN327705 KNJ327705 KXF327705 LHB327705 LQX327705 MAT327705 MKP327705 MUL327705 NEH327705 NOD327705 NXZ327705 OHV327705 ORR327705 PBN327705 PLJ327705 PVF327705 QFB327705 QOX327705 QYT327705 RIP327705 RSL327705 SCH327705 SMD327705 SVZ327705 TFV327705 TPR327705 TZN327705 UJJ327705 UTF327705 VDB327705 VMX327705 U393241 DZ393241 NV393241 XR393241 AHN393241 ARJ393241 BBF393241 BLB393241 BUX393241 CET393241 COP393241 CYL393241 DIH393241 DSD393241 EBZ393241 ELV393241 EVR393241 FFN393241 FPJ393241 FZF393241 GJB393241 GSX393241 HCT393241 HMP393241 HWL393241 IGH393241 IQD393241 IZZ393241 JJV393241 JTR393241 KDN393241 KNJ393241 KXF393241 LHB393241 LQX393241 MAT393241 MKP393241 MUL393241 NEH393241 NOD393241 NXZ393241 OHV393241 ORR393241 PBN393241 PLJ393241 PVF393241 QFB393241 QOX393241 QYT393241 RIP393241 RSL393241 SCH393241 SMD393241 SVZ393241 TFV393241 TPR393241 TZN393241 UJJ393241 UTF393241 VDB393241 VMX393241 U458777 DZ458777 NV458777 XR458777 AHN458777 ARJ458777 BBF458777 BLB458777 BUX458777 CET458777 COP458777 CYL458777 DIH458777 DSD458777 EBZ458777 ELV458777 EVR458777 FFN458777 FPJ458777 FZF458777 GJB458777 GSX458777 HCT458777 HMP458777 HWL458777 IGH458777 IQD458777 IZZ458777 JJV458777 JTR458777 KDN458777 KNJ458777 KXF458777 LHB458777 LQX458777 MAT458777 MKP458777 MUL458777 NEH458777 NOD458777 NXZ458777 OHV458777 ORR458777 PBN458777 PLJ458777 PVF458777 QFB458777 QOX458777 QYT458777 RIP458777 RSL458777 SCH458777 SMD458777 SVZ458777 TFV458777 TPR458777 TZN458777 UJJ458777 UTF458777 VDB458777 VMX458777 U524313 DZ524313 NV524313 XR524313 AHN524313 ARJ524313 BBF524313 BLB524313 BUX524313 CET524313 COP524313 CYL524313 DIH524313 DSD524313 EBZ524313 ELV524313 EVR524313 FFN524313 FPJ524313 FZF524313 GJB524313 GSX524313 HCT524313 HMP524313 HWL524313 IGH524313 IQD524313 IZZ524313 JJV524313 JTR524313 KDN524313 KNJ524313 KXF524313 LHB524313 LQX524313 MAT524313 MKP524313 MUL524313 NEH524313 NOD524313 NXZ524313 OHV524313 ORR524313 PBN524313 PLJ524313 PVF524313 QFB524313 QOX524313 QYT524313 RIP524313 RSL524313 SCH524313 SMD524313 SVZ524313 TFV524313 TPR524313 TZN524313 UJJ524313 UTF524313 VDB524313 VMX524313 U589849 DZ589849 NV589849 XR589849 AHN589849 ARJ589849 BBF589849 BLB589849 BUX589849 CET589849 COP589849 CYL589849 DIH589849 DSD589849 EBZ589849 ELV589849 EVR589849 FFN589849 FPJ589849 FZF589849 GJB589849 GSX589849 HCT589849 HMP589849 HWL589849 IGH589849 IQD589849 IZZ589849 JJV589849 JTR589849 KDN589849 KNJ589849 KXF589849 LHB589849 LQX589849 MAT589849 MKP589849 MUL589849 NEH589849 NOD589849 NXZ589849 OHV589849 ORR589849 PBN589849 PLJ589849 PVF589849 QFB589849 QOX589849 QYT589849 RIP589849 RSL589849 SCH589849 SMD589849 SVZ589849 TFV589849 TPR589849 TZN589849 UJJ589849 UTF589849 VDB589849 VMX589849 U655385 DZ655385 NV655385 XR655385 AHN655385 ARJ655385 BBF655385 BLB655385 BUX655385 CET655385 COP655385 CYL655385 DIH655385 DSD655385 EBZ655385 ELV655385 EVR655385 FFN655385 FPJ655385 FZF655385 GJB655385 GSX655385 HCT655385 HMP655385 HWL655385 IGH655385 IQD655385 IZZ655385 JJV655385 JTR655385 KDN655385 KNJ655385 KXF655385 LHB655385 LQX655385 MAT655385 MKP655385 MUL655385 NEH655385 NOD655385 NXZ655385 OHV655385 ORR655385 PBN655385 PLJ655385 PVF655385 QFB655385 QOX655385 QYT655385 RIP655385 RSL655385 SCH655385 SMD655385 SVZ655385 TFV655385 TPR655385 TZN655385 UJJ655385 UTF655385 VDB655385 VMX655385 U720921 DZ720921 NV720921 XR720921 AHN720921 ARJ720921 BBF720921 BLB720921 BUX720921 CET720921 COP720921 CYL720921 DIH720921 DSD720921 EBZ720921 ELV720921 EVR720921 FFN720921 FPJ720921 FZF720921 GJB720921 GSX720921 HCT720921 HMP720921 HWL720921 IGH720921 IQD720921 IZZ720921 JJV720921 JTR720921 KDN720921 KNJ720921 KXF720921 LHB720921 LQX720921 MAT720921 MKP720921 MUL720921 NEH720921 NOD720921 NXZ720921 OHV720921 ORR720921 PBN720921 PLJ720921 PVF720921 QFB720921 QOX720921 QYT720921 RIP720921 RSL720921 SCH720921 SMD720921 SVZ720921 TFV720921 TPR720921 TZN720921 UJJ720921 UTF720921 VDB720921 VMX720921 U786457 DZ786457 NV786457 XR786457 AHN786457 ARJ786457 BBF786457 BLB786457 BUX786457 CET786457 COP786457 CYL786457 DIH786457 DSD786457 EBZ786457 ELV786457 EVR786457 FFN786457 FPJ786457 FZF786457 GJB786457 GSX786457 HCT786457 HMP786457 HWL786457 IGH786457 IQD786457 IZZ786457 JJV786457 JTR786457 KDN786457 KNJ786457 KXF786457 LHB786457 LQX786457 MAT786457 MKP786457 MUL786457 NEH786457 NOD786457 NXZ786457 OHV786457 ORR786457 PBN786457 PLJ786457 PVF786457 QFB786457 QOX786457 QYT786457 RIP786457 RSL786457 SCH786457 SMD786457 SVZ786457 TFV786457 TPR786457 TZN786457 UJJ786457 UTF786457 VDB786457 VMX786457 U851993 DZ851993 NV851993 XR851993 AHN851993 ARJ851993 BBF851993 BLB851993 BUX851993 CET851993 COP851993 CYL851993 DIH851993 DSD851993 EBZ851993 ELV851993 EVR851993 FFN851993 FPJ851993 FZF851993 GJB851993 GSX851993 HCT851993 HMP851993 HWL851993 IGH851993 IQD851993 IZZ851993 JJV851993 JTR851993 KDN851993 KNJ851993 KXF851993 LHB851993 LQX851993 MAT851993 MKP851993 MUL851993 NEH851993 NOD851993 NXZ851993 OHV851993 ORR851993 PBN851993 PLJ851993 PVF851993 QFB851993 QOX851993 QYT851993 RIP851993 RSL851993 SCH851993 SMD851993 SVZ851993 TFV851993 TPR851993 TZN851993 UJJ851993 UTF851993 VDB851993 VMX851993 U917529 DZ917529 NV917529 XR917529 AHN917529 ARJ917529 BBF917529 BLB917529 BUX917529 CET917529 COP917529 CYL917529 DIH917529 DSD917529 EBZ917529 ELV917529 EVR917529 FFN917529 FPJ917529 FZF917529 GJB917529 GSX917529 HCT917529 HMP917529 HWL917529 IGH917529 IQD917529 IZZ917529 JJV917529 JTR917529 KDN917529 KNJ917529 KXF917529 LHB917529 LQX917529 MAT917529 MKP917529 MUL917529 NEH917529 NOD917529 NXZ917529 OHV917529 ORR917529 PBN917529 PLJ917529 PVF917529 QFB917529 QOX917529 QYT917529 RIP917529 RSL917529 SCH917529 SMD917529 SVZ917529 TFV917529 TPR917529 TZN917529 UJJ917529 UTF917529 VDB917529 VMX917529 U983065 DZ983065 NV983065 XR983065 AHN983065 ARJ983065 BBF983065 BLB983065 BUX983065 CET983065 COP983065 CYL983065 DIH983065 DSD983065 EBZ983065 ELV983065 EVR983065 FFN983065 FPJ983065 FZF983065 GJB983065 GSX983065 HCT983065 HMP983065 HWL983065 IGH983065 IQD983065 IZZ983065 JJV983065 JTR983065 KDN983065 KNJ983065 KXF983065 LHB983065 LQX983065 MAT983065 MKP983065 MUL983065 NEH983065 NOD983065 NXZ983065 OHV983065 ORR983065 PBN983065 PLJ983065 PVF983065 QFB983065 QOX983065 QYT983065 RIP983065 RSL983065 SCH983065 SMD983065 SVZ983065 TFV983065 TPR983065 TZN983065 UJJ983065 UTF983065 VDB983065 VMX983065 VMH983024:VMH983041 DZ49 NV49 XR49 AHN49 ARJ49 BBF49 BLB49 BUX49 CET49 COP49 CYL49 DIH49 DSD49 EBZ49 ELV49 EVR49 FFN49 FPJ49 FZF49 GJB49 GSX49 HCT49 HMP49 HWL49 IGH49 IQD49 IZZ49 JJV49 JTR49 KDN49 KNJ49 KXF49 LHB49 LQX49 MAT49 MKP49 MUL49 NEH49 NOD49 NXZ49 OHV49 ORR49 PBN49 PLJ49 PVF49 QFB49 QOX49 QYT49 RIP49 RSL49 SCH49 SMD49 SVZ49 TFV49 TPR49 TZN49 UJJ49 UTF49 VDB49 VMX49 U65559 DZ65559 NV65559 XR65559 AHN65559 ARJ65559 BBF65559 BLB65559 BUX65559 CET65559 COP65559 CYL65559 DIH65559 DSD65559 EBZ65559 ELV65559 EVR65559 FFN65559 FPJ65559 FZF65559 GJB65559 GSX65559 HCT65559 HMP65559 HWL65559 IGH65559 IQD65559 IZZ65559 JJV65559 JTR65559 KDN65559 KNJ65559 KXF65559 LHB65559 LQX65559 MAT65559 MKP65559 MUL65559 NEH65559 NOD65559 NXZ65559 OHV65559 ORR65559 PBN65559 PLJ65559 PVF65559 QFB65559 QOX65559 QYT65559 RIP65559 RSL65559 SCH65559 SMD65559 SVZ65559 TFV65559 TPR65559 TZN65559 UJJ65559 UTF65559 VDB65559 VMX65559 U131095 DZ131095 NV131095 XR131095 AHN131095 ARJ131095 BBF131095 BLB131095 BUX131095 CET131095 COP131095 CYL131095 DIH131095 DSD131095 EBZ131095 ELV131095 EVR131095 FFN131095 FPJ131095 FZF131095 GJB131095 GSX131095 HCT131095 HMP131095 HWL131095 IGH131095 IQD131095 IZZ131095 JJV131095 JTR131095 KDN131095 KNJ131095 KXF131095 LHB131095 LQX131095 MAT131095 MKP131095 MUL131095 NEH131095 NOD131095 NXZ131095 OHV131095 ORR131095 PBN131095 PLJ131095 PVF131095 QFB131095 QOX131095 QYT131095 RIP131095 RSL131095 SCH131095 SMD131095 SVZ131095 TFV131095 TPR131095 TZN131095 UJJ131095 UTF131095 VDB131095 VMX131095 U196631 DZ196631 NV196631 XR196631 AHN196631 ARJ196631 BBF196631 BLB196631 BUX196631 CET196631 COP196631 CYL196631 DIH196631 DSD196631 EBZ196631 ELV196631 EVR196631 FFN196631 FPJ196631 FZF196631 GJB196631 GSX196631 HCT196631 HMP196631 HWL196631 IGH196631 IQD196631 IZZ196631 JJV196631 JTR196631 KDN196631 KNJ196631 KXF196631 LHB196631 LQX196631 MAT196631 MKP196631 MUL196631 NEH196631 NOD196631 NXZ196631 OHV196631 ORR196631 PBN196631 PLJ196631 PVF196631 QFB196631 QOX196631 QYT196631 RIP196631 RSL196631 SCH196631 SMD196631 SVZ196631 TFV196631 TPR196631 TZN196631 UJJ196631 UTF196631 VDB196631 VMX196631 U262167 DZ262167 NV262167 XR262167 AHN262167 ARJ262167 BBF262167 BLB262167 BUX262167 CET262167 COP262167 CYL262167 DIH262167 DSD262167 EBZ262167 ELV262167 EVR262167 FFN262167 FPJ262167 FZF262167 GJB262167 GSX262167 HCT262167 HMP262167 HWL262167 IGH262167 IQD262167 IZZ262167 JJV262167 JTR262167 KDN262167 KNJ262167 KXF262167 LHB262167 LQX262167 MAT262167 MKP262167 MUL262167 NEH262167 NOD262167 NXZ262167 OHV262167 ORR262167 PBN262167 PLJ262167 PVF262167 QFB262167 QOX262167 QYT262167 RIP262167 RSL262167 SCH262167 SMD262167 SVZ262167 TFV262167 TPR262167 TZN262167 UJJ262167 UTF262167 VDB262167 VMX262167 U327703 DZ327703 NV327703 XR327703 AHN327703 ARJ327703 BBF327703 BLB327703 BUX327703 CET327703 COP327703 CYL327703 DIH327703 DSD327703 EBZ327703 ELV327703 EVR327703 FFN327703 FPJ327703 FZF327703 GJB327703 GSX327703 HCT327703 HMP327703 HWL327703 IGH327703 IQD327703 IZZ327703 JJV327703 JTR327703 KDN327703 KNJ327703 KXF327703 LHB327703 LQX327703 MAT327703 MKP327703 MUL327703 NEH327703 NOD327703 NXZ327703 OHV327703 ORR327703 PBN327703 PLJ327703 PVF327703 QFB327703 QOX327703 QYT327703 RIP327703 RSL327703 SCH327703 SMD327703 SVZ327703 TFV327703 TPR327703 TZN327703 UJJ327703 UTF327703 VDB327703 VMX327703 U393239 DZ393239 NV393239 XR393239 AHN393239 ARJ393239 BBF393239 BLB393239 BUX393239 CET393239 COP393239 CYL393239 DIH393239 DSD393239 EBZ393239 ELV393239 EVR393239 FFN393239 FPJ393239 FZF393239 GJB393239 GSX393239 HCT393239 HMP393239 HWL393239 IGH393239 IQD393239 IZZ393239 JJV393239 JTR393239 KDN393239 KNJ393239 KXF393239 LHB393239 LQX393239 MAT393239 MKP393239 MUL393239 NEH393239 NOD393239 NXZ393239 OHV393239 ORR393239 PBN393239 PLJ393239 PVF393239 QFB393239 QOX393239 QYT393239 RIP393239 RSL393239 SCH393239 SMD393239 SVZ393239 TFV393239 TPR393239 TZN393239 UJJ393239 UTF393239 VDB393239 VMX393239 U458775 DZ458775 NV458775 XR458775 AHN458775 ARJ458775 BBF458775 BLB458775 BUX458775 CET458775 COP458775 CYL458775 DIH458775 DSD458775 EBZ458775 ELV458775 EVR458775 FFN458775 FPJ458775 FZF458775 GJB458775 GSX458775 HCT458775 HMP458775 HWL458775 IGH458775 IQD458775 IZZ458775 JJV458775 JTR458775 KDN458775 KNJ458775 KXF458775 LHB458775 LQX458775 MAT458775 MKP458775 MUL458775 NEH458775 NOD458775 NXZ458775 OHV458775 ORR458775 PBN458775 PLJ458775 PVF458775 QFB458775 QOX458775 QYT458775 RIP458775 RSL458775 SCH458775 SMD458775 SVZ458775 TFV458775 TPR458775 TZN458775 UJJ458775 UTF458775 VDB458775 VMX458775 U524311 DZ524311 NV524311 XR524311 AHN524311 ARJ524311 BBF524311 BLB524311 BUX524311 CET524311 COP524311 CYL524311 DIH524311 DSD524311 EBZ524311 ELV524311 EVR524311 FFN524311 FPJ524311 FZF524311 GJB524311 GSX524311 HCT524311 HMP524311 HWL524311 IGH524311 IQD524311 IZZ524311 JJV524311 JTR524311 KDN524311 KNJ524311 KXF524311 LHB524311 LQX524311 MAT524311 MKP524311 MUL524311 NEH524311 NOD524311 NXZ524311 OHV524311 ORR524311 PBN524311 PLJ524311 PVF524311 QFB524311 QOX524311 QYT524311 RIP524311 RSL524311 SCH524311 SMD524311 SVZ524311 TFV524311 TPR524311 TZN524311 UJJ524311 UTF524311 VDB524311 VMX524311 U589847 DZ589847 NV589847 XR589847 AHN589847 ARJ589847 BBF589847 BLB589847 BUX589847 CET589847 COP589847 CYL589847 DIH589847 DSD589847 EBZ589847 ELV589847 EVR589847 FFN589847 FPJ589847 FZF589847 GJB589847 GSX589847 HCT589847 HMP589847 HWL589847 IGH589847 IQD589847 IZZ589847 JJV589847 JTR589847 KDN589847 KNJ589847 KXF589847 LHB589847 LQX589847 MAT589847 MKP589847 MUL589847 NEH589847 NOD589847 NXZ589847 OHV589847 ORR589847 PBN589847 PLJ589847 PVF589847 QFB589847 QOX589847 QYT589847 RIP589847 RSL589847 SCH589847 SMD589847 SVZ589847 TFV589847 TPR589847 TZN589847 UJJ589847 UTF589847 VDB589847 VMX589847 U655383 DZ655383 NV655383 XR655383 AHN655383 ARJ655383 BBF655383 BLB655383 BUX655383 CET655383 COP655383 CYL655383 DIH655383 DSD655383 EBZ655383 ELV655383 EVR655383 FFN655383 FPJ655383 FZF655383 GJB655383 GSX655383 HCT655383 HMP655383 HWL655383 IGH655383 IQD655383 IZZ655383 JJV655383 JTR655383 KDN655383 KNJ655383 KXF655383 LHB655383 LQX655383 MAT655383 MKP655383 MUL655383 NEH655383 NOD655383 NXZ655383 OHV655383 ORR655383 PBN655383 PLJ655383 PVF655383 QFB655383 QOX655383 QYT655383 RIP655383 RSL655383 SCH655383 SMD655383 SVZ655383 TFV655383 TPR655383 TZN655383 UJJ655383 UTF655383 VDB655383 VMX655383 U720919 DZ720919 NV720919 XR720919 AHN720919 ARJ720919 BBF720919 BLB720919 BUX720919 CET720919 COP720919 CYL720919 DIH720919 DSD720919 EBZ720919 ELV720919 EVR720919 FFN720919 FPJ720919 FZF720919 GJB720919 GSX720919 HCT720919 HMP720919 HWL720919 IGH720919 IQD720919 IZZ720919 JJV720919 JTR720919 KDN720919 KNJ720919 KXF720919 LHB720919 LQX720919 MAT720919 MKP720919 MUL720919 NEH720919 NOD720919 NXZ720919 OHV720919 ORR720919 PBN720919 PLJ720919 PVF720919 QFB720919 QOX720919 QYT720919 RIP720919 RSL720919 SCH720919 SMD720919 SVZ720919 TFV720919 TPR720919 TZN720919 UJJ720919 UTF720919 VDB720919 VMX720919 U786455 DZ786455 NV786455 XR786455 AHN786455 ARJ786455 BBF786455 BLB786455 BUX786455 CET786455 COP786455 CYL786455 DIH786455 DSD786455 EBZ786455 ELV786455 EVR786455 FFN786455 FPJ786455 FZF786455 GJB786455 GSX786455 HCT786455 HMP786455 HWL786455 IGH786455 IQD786455 IZZ786455 JJV786455 JTR786455 KDN786455 KNJ786455 KXF786455 LHB786455 LQX786455 MAT786455 MKP786455 MUL786455 NEH786455 NOD786455 NXZ786455 OHV786455 ORR786455 PBN786455 PLJ786455 PVF786455 QFB786455 QOX786455 QYT786455 RIP786455 RSL786455 SCH786455 SMD786455 SVZ786455 TFV786455 TPR786455 TZN786455 UJJ786455 UTF786455 VDB786455 VMX786455 U851991 DZ851991 NV851991 XR851991 AHN851991 ARJ851991 BBF851991 BLB851991 BUX851991 CET851991 COP851991 CYL851991 DIH851991 DSD851991 EBZ851991 ELV851991 EVR851991 FFN851991 FPJ851991 FZF851991 GJB851991 GSX851991 HCT851991 HMP851991 HWL851991 IGH851991 IQD851991 IZZ851991 JJV851991 JTR851991 KDN851991 KNJ851991 KXF851991 LHB851991 LQX851991 MAT851991 MKP851991 MUL851991 NEH851991 NOD851991 NXZ851991 OHV851991 ORR851991 PBN851991 PLJ851991 PVF851991 QFB851991 QOX851991 QYT851991 RIP851991 RSL851991 SCH851991 SMD851991 SVZ851991 TFV851991 TPR851991 TZN851991 UJJ851991 UTF851991 VDB851991 VMX851991 U917527 DZ917527 NV917527 XR917527 AHN917527 ARJ917527 BBF917527 BLB917527 BUX917527 CET917527 COP917527 CYL917527 DIH917527 DSD917527 EBZ917527 ELV917527 EVR917527 FFN917527 FPJ917527 FZF917527 GJB917527 GSX917527 HCT917527 HMP917527 HWL917527 IGH917527 IQD917527 IZZ917527 JJV917527 JTR917527 KDN917527 KNJ917527 KXF917527 LHB917527 LQX917527 MAT917527 MKP917527 MUL917527 NEH917527 NOD917527 NXZ917527 OHV917527 ORR917527 PBN917527 PLJ917527 PVF917527 QFB917527 QOX917527 QYT917527 RIP917527 RSL917527 SCH917527 SMD917527 SVZ917527 TFV917527 TPR917527 TZN917527 UJJ917527 UTF917527 VDB917527 VMX917527 U983063 DZ983063 NV983063 XR983063 AHN983063 ARJ983063 BBF983063 BLB983063 BUX983063 CET983063 COP983063 CYL983063 DIH983063 DSD983063 EBZ983063 ELV983063 EVR983063 FFN983063 FPJ983063 FZF983063 GJB983063 GSX983063 HCT983063 HMP983063 HWL983063 IGH983063 IQD983063 IZZ983063 JJV983063 JTR983063 KDN983063 KNJ983063 KXF983063 LHB983063 LQX983063 MAT983063 MKP983063 MUL983063 NEH983063 NOD983063 NXZ983063 OHV983063 ORR983063 PBN983063 PLJ983063 PVF983063 QFB983063 QOX983063 QYT983063 RIP983063 RSL983063 SCH983063 SMD983063 SVZ983063 TFV983063 TPR983063 TZN983063 UJJ983063 UTF983063 VDB983063 VMX983063 U51 DZ51 NV51 XR51 AHN51 ARJ51 BBF51 BLB51 BUX51 CET51 COP51 CYL51 DIH51 DSD51 EBZ51 ELV51 EVR51 FFN51 FPJ51 FZF51 GJB51 GSX51 HCT51 HMP51 HWL51 IGH51 IQD51 IZZ51 JJV51 JTR51 KDN51 KNJ51 KXF51 LHB51 LQX51 MAT51 MKP51 MUL51 NEH51 NOD51 NXZ51 OHV51 ORR51 PBN51 PLJ51 PVF51 QFB51 QOX51 QYT51 RIP51 RSL51 SCH51 SMD51 SVZ51 TFV51 TPR51 TZN51 UJJ51 UTF51 VDB51 VMX51 U65565 DZ65565 NV65565 XR65565 AHN65565 ARJ65565 BBF65565 BLB65565 BUX65565 CET65565 COP65565 CYL65565 DIH65565 DSD65565 EBZ65565 ELV65565 EVR65565 FFN65565 FPJ65565 FZF65565 GJB65565 GSX65565 HCT65565 HMP65565 HWL65565 IGH65565 IQD65565 IZZ65565 JJV65565 JTR65565 KDN65565 KNJ65565 KXF65565 LHB65565 LQX65565 MAT65565 MKP65565 MUL65565 NEH65565 NOD65565 NXZ65565 OHV65565 ORR65565 PBN65565 PLJ65565 PVF65565 QFB65565 QOX65565 QYT65565 RIP65565 RSL65565 SCH65565 SMD65565 SVZ65565 TFV65565 TPR65565 TZN65565 UJJ65565 UTF65565 VDB65565 VMX65565 U131101 DZ131101 NV131101 XR131101 AHN131101 ARJ131101 BBF131101 BLB131101 BUX131101 CET131101 COP131101 CYL131101 DIH131101 DSD131101 EBZ131101 ELV131101 EVR131101 FFN131101 FPJ131101 FZF131101 GJB131101 GSX131101 HCT131101 HMP131101 HWL131101 IGH131101 IQD131101 IZZ131101 JJV131101 JTR131101 KDN131101 KNJ131101 KXF131101 LHB131101 LQX131101 MAT131101 MKP131101 MUL131101 NEH131101 NOD131101 NXZ131101 OHV131101 ORR131101 PBN131101 PLJ131101 PVF131101 QFB131101 QOX131101 QYT131101 RIP131101 RSL131101 SCH131101 SMD131101 SVZ131101 TFV131101 TPR131101 TZN131101 UJJ131101 UTF131101 VDB131101 VMX131101 U196637 DZ196637 NV196637 XR196637 AHN196637 ARJ196637 BBF196637 BLB196637 BUX196637 CET196637 COP196637 CYL196637 DIH196637 DSD196637 EBZ196637 ELV196637 EVR196637 FFN196637 FPJ196637 FZF196637 GJB196637 GSX196637 HCT196637 HMP196637 HWL196637 IGH196637 IQD196637 IZZ196637 JJV196637 JTR196637 KDN196637 KNJ196637 KXF196637 LHB196637 LQX196637 MAT196637 MKP196637 MUL196637 NEH196637 NOD196637 NXZ196637 OHV196637 ORR196637 PBN196637 PLJ196637 PVF196637 QFB196637 QOX196637 QYT196637 RIP196637 RSL196637 SCH196637 SMD196637 SVZ196637 TFV196637 TPR196637 TZN196637 UJJ196637 UTF196637 VDB196637 VMX196637 U262173 DZ262173 NV262173 XR262173 AHN262173 ARJ262173 BBF262173 BLB262173 BUX262173 CET262173 COP262173 CYL262173 DIH262173 DSD262173 EBZ262173 ELV262173 EVR262173 FFN262173 FPJ262173 FZF262173 GJB262173 GSX262173 HCT262173 HMP262173 HWL262173 IGH262173 IQD262173 IZZ262173 JJV262173 JTR262173 KDN262173 KNJ262173 KXF262173 LHB262173 LQX262173 MAT262173 MKP262173 MUL262173 NEH262173 NOD262173 NXZ262173 OHV262173 ORR262173 PBN262173 PLJ262173 PVF262173 QFB262173 QOX262173 QYT262173 RIP262173 RSL262173 SCH262173 SMD262173 SVZ262173 TFV262173 TPR262173 TZN262173 UJJ262173 UTF262173 VDB262173 VMX262173 U327709 DZ327709 NV327709 XR327709 AHN327709 ARJ327709 BBF327709 BLB327709 BUX327709 CET327709 COP327709 CYL327709 DIH327709 DSD327709 EBZ327709 ELV327709 EVR327709 FFN327709 FPJ327709 FZF327709 GJB327709 GSX327709 HCT327709 HMP327709 HWL327709 IGH327709 IQD327709 IZZ327709 JJV327709 JTR327709 KDN327709 KNJ327709 KXF327709 LHB327709 LQX327709 MAT327709 MKP327709 MUL327709 NEH327709 NOD327709 NXZ327709 OHV327709 ORR327709 PBN327709 PLJ327709 PVF327709 QFB327709 QOX327709 QYT327709 RIP327709 RSL327709 SCH327709 SMD327709 SVZ327709 TFV327709 TPR327709 TZN327709 UJJ327709 UTF327709 VDB327709 VMX327709 U393245 DZ393245 NV393245 XR393245 AHN393245 ARJ393245 BBF393245 BLB393245 BUX393245 CET393245 COP393245 CYL393245 DIH393245 DSD393245 EBZ393245 ELV393245 EVR393245 FFN393245 FPJ393245 FZF393245 GJB393245 GSX393245 HCT393245 HMP393245 HWL393245 IGH393245 IQD393245 IZZ393245 JJV393245 JTR393245 KDN393245 KNJ393245 KXF393245 LHB393245 LQX393245 MAT393245 MKP393245 MUL393245 NEH393245 NOD393245 NXZ393245 OHV393245 ORR393245 PBN393245 PLJ393245 PVF393245 QFB393245 QOX393245 QYT393245 RIP393245 RSL393245 SCH393245 SMD393245 SVZ393245 TFV393245 TPR393245 TZN393245 UJJ393245 UTF393245 VDB393245 VMX393245 U458781 DZ458781 NV458781 XR458781 AHN458781 ARJ458781 BBF458781 BLB458781 BUX458781 CET458781 COP458781 CYL458781 DIH458781 DSD458781 EBZ458781 ELV458781 EVR458781 FFN458781 FPJ458781 FZF458781 GJB458781 GSX458781 HCT458781 HMP458781 HWL458781 IGH458781 IQD458781 IZZ458781 JJV458781 JTR458781 KDN458781 KNJ458781 KXF458781 LHB458781 LQX458781 MAT458781 MKP458781 MUL458781 NEH458781 NOD458781 NXZ458781 OHV458781 ORR458781 PBN458781 PLJ458781 PVF458781 QFB458781 QOX458781 QYT458781 RIP458781 RSL458781 SCH458781 SMD458781 SVZ458781 TFV458781 TPR458781 TZN458781 UJJ458781 UTF458781 VDB458781 VMX458781 U524317 DZ524317 NV524317 XR524317 AHN524317 ARJ524317 BBF524317 BLB524317 BUX524317 CET524317 COP524317 CYL524317 DIH524317 DSD524317 EBZ524317 ELV524317 EVR524317 FFN524317 FPJ524317 FZF524317 GJB524317 GSX524317 HCT524317 HMP524317 HWL524317 IGH524317 IQD524317 IZZ524317 JJV524317 JTR524317 KDN524317 KNJ524317 KXF524317 LHB524317 LQX524317 MAT524317 MKP524317 MUL524317 NEH524317 NOD524317 NXZ524317 OHV524317 ORR524317 PBN524317 PLJ524317 PVF524317 QFB524317 QOX524317 QYT524317 RIP524317 RSL524317 SCH524317 SMD524317 SVZ524317 TFV524317 TPR524317 TZN524317 UJJ524317 UTF524317 VDB524317 VMX524317 U589853 DZ589853 NV589853 XR589853 AHN589853 ARJ589853 BBF589853 BLB589853 BUX589853 CET589853 COP589853 CYL589853 DIH589853 DSD589853 EBZ589853 ELV589853 EVR589853 FFN589853 FPJ589853 FZF589853 GJB589853 GSX589853 HCT589853 HMP589853 HWL589853 IGH589853 IQD589853 IZZ589853 JJV589853 JTR589853 KDN589853 KNJ589853 KXF589853 LHB589853 LQX589853 MAT589853 MKP589853 MUL589853 NEH589853 NOD589853 NXZ589853 OHV589853 ORR589853 PBN589853 PLJ589853 PVF589853 QFB589853 QOX589853 QYT589853 RIP589853 RSL589853 SCH589853 SMD589853 SVZ589853 TFV589853 TPR589853 TZN589853 UJJ589853 UTF589853 VDB589853 VMX589853 U655389 DZ655389 NV655389 XR655389 AHN655389 ARJ655389 BBF655389 BLB655389 BUX655389 CET655389 COP655389 CYL655389 DIH655389 DSD655389 EBZ655389 ELV655389 EVR655389 FFN655389 FPJ655389 FZF655389 GJB655389 GSX655389 HCT655389 HMP655389 HWL655389 IGH655389 IQD655389 IZZ655389 JJV655389 JTR655389 KDN655389 KNJ655389 KXF655389 LHB655389 LQX655389 MAT655389 MKP655389 MUL655389 NEH655389 NOD655389 NXZ655389 OHV655389 ORR655389 PBN655389 PLJ655389 PVF655389 QFB655389 QOX655389 QYT655389 RIP655389 RSL655389 SCH655389 SMD655389 SVZ655389 TFV655389 TPR655389 TZN655389 UJJ655389 UTF655389 VDB655389 VMX655389 U720925 DZ720925 NV720925 XR720925 AHN720925 ARJ720925 BBF720925 BLB720925 BUX720925 CET720925 COP720925 CYL720925 DIH720925 DSD720925 EBZ720925 ELV720925 EVR720925 FFN720925 FPJ720925 FZF720925 GJB720925 GSX720925 HCT720925 HMP720925 HWL720925 IGH720925 IQD720925 IZZ720925 JJV720925 JTR720925 KDN720925 KNJ720925 KXF720925 LHB720925 LQX720925 MAT720925 MKP720925 MUL720925 NEH720925 NOD720925 NXZ720925 OHV720925 ORR720925 PBN720925 PLJ720925 PVF720925 QFB720925 QOX720925 QYT720925 RIP720925 RSL720925 SCH720925 SMD720925 SVZ720925 TFV720925 TPR720925 TZN720925 UJJ720925 UTF720925 VDB720925 VMX720925 U786461 DZ786461 NV786461 XR786461 AHN786461 ARJ786461 BBF786461 BLB786461 BUX786461 CET786461 COP786461 CYL786461 DIH786461 DSD786461 EBZ786461 ELV786461 EVR786461 FFN786461 FPJ786461 FZF786461 GJB786461 GSX786461 HCT786461 HMP786461 HWL786461 IGH786461 IQD786461 IZZ786461 JJV786461 JTR786461 KDN786461 KNJ786461 KXF786461 LHB786461 LQX786461 MAT786461 MKP786461 MUL786461 NEH786461 NOD786461 NXZ786461 OHV786461 ORR786461 PBN786461 PLJ786461 PVF786461 QFB786461 QOX786461 QYT786461 RIP786461 RSL786461 SCH786461 SMD786461 SVZ786461 TFV786461 TPR786461 TZN786461 UJJ786461 UTF786461 VDB786461 VMX786461 U851997 DZ851997 NV851997 XR851997 AHN851997 ARJ851997 BBF851997 BLB851997 BUX851997 CET851997 COP851997 CYL851997 DIH851997 DSD851997 EBZ851997 ELV851997 EVR851997 FFN851997 FPJ851997 FZF851997 GJB851997 GSX851997 HCT851997 HMP851997 HWL851997 IGH851997 IQD851997 IZZ851997 JJV851997 JTR851997 KDN851997 KNJ851997 KXF851997 LHB851997 LQX851997 MAT851997 MKP851997 MUL851997 NEH851997 NOD851997 NXZ851997 OHV851997 ORR851997 PBN851997 PLJ851997 PVF851997 QFB851997 QOX851997 QYT851997 RIP851997 RSL851997 SCH851997 SMD851997 SVZ851997 TFV851997 TPR851997 TZN851997 UJJ851997 UTF851997 VDB851997 VMX851997 U917533 DZ917533 NV917533 XR917533 AHN917533 ARJ917533 BBF917533 BLB917533 BUX917533 CET917533 COP917533 CYL917533 DIH917533 DSD917533 EBZ917533 ELV917533 EVR917533 FFN917533 FPJ917533 FZF917533 GJB917533 GSX917533 HCT917533 HMP917533 HWL917533 IGH917533 IQD917533 IZZ917533 JJV917533 JTR917533 KDN917533 KNJ917533 KXF917533 LHB917533 LQX917533 MAT917533 MKP917533 MUL917533 NEH917533 NOD917533 NXZ917533 OHV917533 ORR917533 PBN917533 PLJ917533 PVF917533 QFB917533 QOX917533 QYT917533 RIP917533 RSL917533 SCH917533 SMD917533 SVZ917533 TFV917533 TPR917533 TZN917533 UJJ917533 UTF917533 VDB917533 VMX917533 U983069 DZ983069 NV983069 XR983069 AHN983069 ARJ983069 BBF983069 BLB983069 BUX983069 CET983069 COP983069 CYL983069 DIH983069 DSD983069 EBZ983069 ELV983069 EVR983069 FFN983069 FPJ983069 FZF983069 GJB983069 GSX983069 HCT983069 HMP983069 HWL983069 IGH983069 IQD983069 IZZ983069 JJV983069 JTR983069 KDN983069 KNJ983069 KXF983069 LHB983069 LQX983069 MAT983069 MKP983069 MUL983069 NEH983069 NOD983069 NXZ983069 OHV983069 ORR983069 PBN983069 PLJ983069 PVF983069 QFB983069 QOX983069 QYT983069 RIP983069 RSL983069 SCH983069 SMD983069 SVZ983069 TFV983069 TPR983069 TZN983069 UJJ983069 UTF983069 VDB983069 VMX983069 DJ12:DJ29 NF12:NF29 XB12:XB29 AGX12:AGX29 AQT12:AQT29 BAP12:BAP29 BKL12:BKL29 BUH12:BUH29 CED12:CED29 CNZ12:CNZ29 CXV12:CXV29 DHR12:DHR29 DRN12:DRN29 EBJ12:EBJ29 ELF12:ELF29 EVB12:EVB29 FEX12:FEX29 FOT12:FOT29 FYP12:FYP29 GIL12:GIL29 GSH12:GSH29 HCD12:HCD29 HLZ12:HLZ29 HVV12:HVV29 IFR12:IFR29 IPN12:IPN29 IZJ12:IZJ29 JJF12:JJF29 JTB12:JTB29 KCX12:KCX29 KMT12:KMT29 KWP12:KWP29 LGL12:LGL29 LQH12:LQH29 MAD12:MAD29 MJZ12:MJZ29 MTV12:MTV29 NDR12:NDR29 NNN12:NNN29 NXJ12:NXJ29 OHF12:OHF29 ORB12:ORB29 PAX12:PAX29 PKT12:PKT29 PUP12:PUP29 QEL12:QEL29 QOH12:QOH29 QYD12:QYD29 RHZ12:RHZ29 RRV12:RRV29 SBR12:SBR29 SLN12:SLN29 SVJ12:SVJ29 TFF12:TFF29 TPB12:TPB29 TYX12:TYX29 UIT12:UIT29 USP12:USP29 VCL12:VCL29 VMH12:VMH29 E65519:E65536 DJ65520:DJ65537 NF65520:NF65537 XB65520:XB65537 AGX65520:AGX65537 AQT65520:AQT65537 BAP65520:BAP65537 BKL65520:BKL65537 BUH65520:BUH65537 CED65520:CED65537 CNZ65520:CNZ65537 CXV65520:CXV65537 DHR65520:DHR65537 DRN65520:DRN65537 EBJ65520:EBJ65537 ELF65520:ELF65537 EVB65520:EVB65537 FEX65520:FEX65537 FOT65520:FOT65537 FYP65520:FYP65537 GIL65520:GIL65537 GSH65520:GSH65537 HCD65520:HCD65537 HLZ65520:HLZ65537 HVV65520:HVV65537 IFR65520:IFR65537 IPN65520:IPN65537 IZJ65520:IZJ65537 JJF65520:JJF65537 JTB65520:JTB65537 KCX65520:KCX65537 KMT65520:KMT65537 KWP65520:KWP65537 LGL65520:LGL65537 LQH65520:LQH65537 MAD65520:MAD65537 MJZ65520:MJZ65537 MTV65520:MTV65537 NDR65520:NDR65537 NNN65520:NNN65537 NXJ65520:NXJ65537 OHF65520:OHF65537 ORB65520:ORB65537 PAX65520:PAX65537 PKT65520:PKT65537 PUP65520:PUP65537 QEL65520:QEL65537 QOH65520:QOH65537 QYD65520:QYD65537 RHZ65520:RHZ65537 RRV65520:RRV65537 SBR65520:SBR65537 SLN65520:SLN65537 SVJ65520:SVJ65537 TFF65520:TFF65537 TPB65520:TPB65537 TYX65520:TYX65537 UIT65520:UIT65537 USP65520:USP65537 VCL65520:VCL65537 VMH65520:VMH65537 E131055:E131072 DJ131056:DJ131073 NF131056:NF131073 XB131056:XB131073 AGX131056:AGX131073 AQT131056:AQT131073 BAP131056:BAP131073 BKL131056:BKL131073 BUH131056:BUH131073 CED131056:CED131073 CNZ131056:CNZ131073 CXV131056:CXV131073 DHR131056:DHR131073 DRN131056:DRN131073 EBJ131056:EBJ131073 ELF131056:ELF131073 EVB131056:EVB131073 FEX131056:FEX131073 FOT131056:FOT131073 FYP131056:FYP131073 GIL131056:GIL131073 GSH131056:GSH131073 HCD131056:HCD131073 HLZ131056:HLZ131073 HVV131056:HVV131073 IFR131056:IFR131073 IPN131056:IPN131073 IZJ131056:IZJ131073 JJF131056:JJF131073 JTB131056:JTB131073 KCX131056:KCX131073 KMT131056:KMT131073 KWP131056:KWP131073 LGL131056:LGL131073 LQH131056:LQH131073 MAD131056:MAD131073 MJZ131056:MJZ131073 MTV131056:MTV131073 NDR131056:NDR131073 NNN131056:NNN131073 NXJ131056:NXJ131073 OHF131056:OHF131073 ORB131056:ORB131073 PAX131056:PAX131073 PKT131056:PKT131073 PUP131056:PUP131073 QEL131056:QEL131073 QOH131056:QOH131073 QYD131056:QYD131073 RHZ131056:RHZ131073 RRV131056:RRV131073 SBR131056:SBR131073 SLN131056:SLN131073 SVJ131056:SVJ131073 TFF131056:TFF131073 TPB131056:TPB131073 TYX131056:TYX131073 UIT131056:UIT131073 USP131056:USP131073 VCL131056:VCL131073 VMH131056:VMH131073 E196591:E196608 DJ196592:DJ196609 NF196592:NF196609 XB196592:XB196609 AGX196592:AGX196609 AQT196592:AQT196609 BAP196592:BAP196609 BKL196592:BKL196609 BUH196592:BUH196609 CED196592:CED196609 CNZ196592:CNZ196609 CXV196592:CXV196609 DHR196592:DHR196609 DRN196592:DRN196609 EBJ196592:EBJ196609 ELF196592:ELF196609 EVB196592:EVB196609 FEX196592:FEX196609 FOT196592:FOT196609 FYP196592:FYP196609 GIL196592:GIL196609 GSH196592:GSH196609 HCD196592:HCD196609 HLZ196592:HLZ196609 HVV196592:HVV196609 IFR196592:IFR196609 IPN196592:IPN196609 IZJ196592:IZJ196609 JJF196592:JJF196609 JTB196592:JTB196609 KCX196592:KCX196609 KMT196592:KMT196609 KWP196592:KWP196609 LGL196592:LGL196609 LQH196592:LQH196609 MAD196592:MAD196609 MJZ196592:MJZ196609 MTV196592:MTV196609 NDR196592:NDR196609 NNN196592:NNN196609 NXJ196592:NXJ196609 OHF196592:OHF196609 ORB196592:ORB196609 PAX196592:PAX196609 PKT196592:PKT196609 PUP196592:PUP196609 QEL196592:QEL196609 QOH196592:QOH196609 QYD196592:QYD196609 RHZ196592:RHZ196609 RRV196592:RRV196609 SBR196592:SBR196609 SLN196592:SLN196609 SVJ196592:SVJ196609 TFF196592:TFF196609 TPB196592:TPB196609 TYX196592:TYX196609 UIT196592:UIT196609 USP196592:USP196609 VCL196592:VCL196609 VMH196592:VMH196609 E262127:E262144 DJ262128:DJ262145 NF262128:NF262145 XB262128:XB262145 AGX262128:AGX262145 AQT262128:AQT262145 BAP262128:BAP262145 BKL262128:BKL262145 BUH262128:BUH262145 CED262128:CED262145 CNZ262128:CNZ262145 CXV262128:CXV262145 DHR262128:DHR262145 DRN262128:DRN262145 EBJ262128:EBJ262145 ELF262128:ELF262145 EVB262128:EVB262145 FEX262128:FEX262145 FOT262128:FOT262145 FYP262128:FYP262145 GIL262128:GIL262145 GSH262128:GSH262145 HCD262128:HCD262145 HLZ262128:HLZ262145 HVV262128:HVV262145 IFR262128:IFR262145 IPN262128:IPN262145 IZJ262128:IZJ262145 JJF262128:JJF262145 JTB262128:JTB262145 KCX262128:KCX262145 KMT262128:KMT262145 KWP262128:KWP262145 LGL262128:LGL262145 LQH262128:LQH262145 MAD262128:MAD262145 MJZ262128:MJZ262145 MTV262128:MTV262145 NDR262128:NDR262145 NNN262128:NNN262145 NXJ262128:NXJ262145 OHF262128:OHF262145 ORB262128:ORB262145 PAX262128:PAX262145 PKT262128:PKT262145 PUP262128:PUP262145 QEL262128:QEL262145 QOH262128:QOH262145 QYD262128:QYD262145 RHZ262128:RHZ262145 RRV262128:RRV262145 SBR262128:SBR262145 SLN262128:SLN262145 SVJ262128:SVJ262145 TFF262128:TFF262145 TPB262128:TPB262145 TYX262128:TYX262145 UIT262128:UIT262145 USP262128:USP262145 VCL262128:VCL262145 VMH262128:VMH262145 E327663:E327680 DJ327664:DJ327681 NF327664:NF327681 XB327664:XB327681 AGX327664:AGX327681 AQT327664:AQT327681 BAP327664:BAP327681 BKL327664:BKL327681 BUH327664:BUH327681 CED327664:CED327681 CNZ327664:CNZ327681 CXV327664:CXV327681 DHR327664:DHR327681 DRN327664:DRN327681 EBJ327664:EBJ327681 ELF327664:ELF327681 EVB327664:EVB327681 FEX327664:FEX327681 FOT327664:FOT327681 FYP327664:FYP327681 GIL327664:GIL327681 GSH327664:GSH327681 HCD327664:HCD327681 HLZ327664:HLZ327681 HVV327664:HVV327681 IFR327664:IFR327681 IPN327664:IPN327681 IZJ327664:IZJ327681 JJF327664:JJF327681 JTB327664:JTB327681 KCX327664:KCX327681 KMT327664:KMT327681 KWP327664:KWP327681 LGL327664:LGL327681 LQH327664:LQH327681 MAD327664:MAD327681 MJZ327664:MJZ327681 MTV327664:MTV327681 NDR327664:NDR327681 NNN327664:NNN327681 NXJ327664:NXJ327681 OHF327664:OHF327681 ORB327664:ORB327681 PAX327664:PAX327681 PKT327664:PKT327681 PUP327664:PUP327681 QEL327664:QEL327681 QOH327664:QOH327681 QYD327664:QYD327681 RHZ327664:RHZ327681 RRV327664:RRV327681 SBR327664:SBR327681 SLN327664:SLN327681 SVJ327664:SVJ327681 TFF327664:TFF327681 TPB327664:TPB327681 TYX327664:TYX327681 UIT327664:UIT327681 USP327664:USP327681 VCL327664:VCL327681 VMH327664:VMH327681 E393199:E393216 DJ393200:DJ393217 NF393200:NF393217 XB393200:XB393217 AGX393200:AGX393217 AQT393200:AQT393217 BAP393200:BAP393217 BKL393200:BKL393217 BUH393200:BUH393217 CED393200:CED393217 CNZ393200:CNZ393217 CXV393200:CXV393217 DHR393200:DHR393217 DRN393200:DRN393217 EBJ393200:EBJ393217 ELF393200:ELF393217 EVB393200:EVB393217 FEX393200:FEX393217 FOT393200:FOT393217 FYP393200:FYP393217 GIL393200:GIL393217 GSH393200:GSH393217 HCD393200:HCD393217 HLZ393200:HLZ393217 HVV393200:HVV393217 IFR393200:IFR393217 IPN393200:IPN393217 IZJ393200:IZJ393217 JJF393200:JJF393217 JTB393200:JTB393217 KCX393200:KCX393217 KMT393200:KMT393217 KWP393200:KWP393217 LGL393200:LGL393217 LQH393200:LQH393217 MAD393200:MAD393217 MJZ393200:MJZ393217 MTV393200:MTV393217 NDR393200:NDR393217 NNN393200:NNN393217 NXJ393200:NXJ393217 OHF393200:OHF393217 ORB393200:ORB393217 PAX393200:PAX393217 PKT393200:PKT393217 PUP393200:PUP393217 QEL393200:QEL393217 QOH393200:QOH393217 QYD393200:QYD393217 RHZ393200:RHZ393217 RRV393200:RRV393217 SBR393200:SBR393217 SLN393200:SLN393217 SVJ393200:SVJ393217 TFF393200:TFF393217 TPB393200:TPB393217 TYX393200:TYX393217 UIT393200:UIT393217 USP393200:USP393217 VCL393200:VCL393217 VMH393200:VMH393217 E458735:E458752 DJ458736:DJ458753 NF458736:NF458753 XB458736:XB458753 AGX458736:AGX458753 AQT458736:AQT458753 BAP458736:BAP458753 BKL458736:BKL458753 BUH458736:BUH458753 CED458736:CED458753 CNZ458736:CNZ458753 CXV458736:CXV458753 DHR458736:DHR458753 DRN458736:DRN458753 EBJ458736:EBJ458753 ELF458736:ELF458753 EVB458736:EVB458753 FEX458736:FEX458753 FOT458736:FOT458753 FYP458736:FYP458753 GIL458736:GIL458753 GSH458736:GSH458753 HCD458736:HCD458753 HLZ458736:HLZ458753 HVV458736:HVV458753 IFR458736:IFR458753 IPN458736:IPN458753 IZJ458736:IZJ458753 JJF458736:JJF458753 JTB458736:JTB458753 KCX458736:KCX458753 KMT458736:KMT458753 KWP458736:KWP458753 LGL458736:LGL458753 LQH458736:LQH458753 MAD458736:MAD458753 MJZ458736:MJZ458753 MTV458736:MTV458753 NDR458736:NDR458753 NNN458736:NNN458753 NXJ458736:NXJ458753 OHF458736:OHF458753 ORB458736:ORB458753 PAX458736:PAX458753 PKT458736:PKT458753 PUP458736:PUP458753 QEL458736:QEL458753 QOH458736:QOH458753 QYD458736:QYD458753 RHZ458736:RHZ458753 RRV458736:RRV458753 SBR458736:SBR458753 SLN458736:SLN458753 SVJ458736:SVJ458753 TFF458736:TFF458753 TPB458736:TPB458753 TYX458736:TYX458753 UIT458736:UIT458753 USP458736:USP458753 VCL458736:VCL458753 VMH458736:VMH458753 E524271:E524288 DJ524272:DJ524289 NF524272:NF524289 XB524272:XB524289 AGX524272:AGX524289 AQT524272:AQT524289 BAP524272:BAP524289 BKL524272:BKL524289 BUH524272:BUH524289 CED524272:CED524289 CNZ524272:CNZ524289 CXV524272:CXV524289 DHR524272:DHR524289 DRN524272:DRN524289 EBJ524272:EBJ524289 ELF524272:ELF524289 EVB524272:EVB524289 FEX524272:FEX524289 FOT524272:FOT524289 FYP524272:FYP524289 GIL524272:GIL524289 GSH524272:GSH524289 HCD524272:HCD524289 HLZ524272:HLZ524289 HVV524272:HVV524289 IFR524272:IFR524289 IPN524272:IPN524289 IZJ524272:IZJ524289 JJF524272:JJF524289 JTB524272:JTB524289 KCX524272:KCX524289 KMT524272:KMT524289 KWP524272:KWP524289 LGL524272:LGL524289 LQH524272:LQH524289 MAD524272:MAD524289 MJZ524272:MJZ524289 MTV524272:MTV524289 NDR524272:NDR524289 NNN524272:NNN524289 NXJ524272:NXJ524289 OHF524272:OHF524289 ORB524272:ORB524289 PAX524272:PAX524289 PKT524272:PKT524289 PUP524272:PUP524289 QEL524272:QEL524289 QOH524272:QOH524289 QYD524272:QYD524289 RHZ524272:RHZ524289 RRV524272:RRV524289 SBR524272:SBR524289 SLN524272:SLN524289 SVJ524272:SVJ524289 TFF524272:TFF524289 TPB524272:TPB524289 TYX524272:TYX524289 UIT524272:UIT524289 USP524272:USP524289 VCL524272:VCL524289 VMH524272:VMH524289 E589807:E589824 DJ589808:DJ589825 NF589808:NF589825 XB589808:XB589825 AGX589808:AGX589825 AQT589808:AQT589825 BAP589808:BAP589825 BKL589808:BKL589825 BUH589808:BUH589825 CED589808:CED589825 CNZ589808:CNZ589825 CXV589808:CXV589825 DHR589808:DHR589825 DRN589808:DRN589825 EBJ589808:EBJ589825 ELF589808:ELF589825 EVB589808:EVB589825 FEX589808:FEX589825 FOT589808:FOT589825 FYP589808:FYP589825 GIL589808:GIL589825 GSH589808:GSH589825 HCD589808:HCD589825 HLZ589808:HLZ589825 HVV589808:HVV589825 IFR589808:IFR589825 IPN589808:IPN589825 IZJ589808:IZJ589825 JJF589808:JJF589825 JTB589808:JTB589825 KCX589808:KCX589825 KMT589808:KMT589825 KWP589808:KWP589825 LGL589808:LGL589825 LQH589808:LQH589825 MAD589808:MAD589825 MJZ589808:MJZ589825 MTV589808:MTV589825 NDR589808:NDR589825 NNN589808:NNN589825 NXJ589808:NXJ589825 OHF589808:OHF589825 ORB589808:ORB589825 PAX589808:PAX589825 PKT589808:PKT589825 PUP589808:PUP589825 QEL589808:QEL589825 QOH589808:QOH589825 QYD589808:QYD589825 RHZ589808:RHZ589825 RRV589808:RRV589825 SBR589808:SBR589825 SLN589808:SLN589825 SVJ589808:SVJ589825 TFF589808:TFF589825 TPB589808:TPB589825 TYX589808:TYX589825 UIT589808:UIT589825 USP589808:USP589825 VCL589808:VCL589825 VMH589808:VMH589825 E655343:E655360 DJ655344:DJ655361 NF655344:NF655361 XB655344:XB655361 AGX655344:AGX655361 AQT655344:AQT655361 BAP655344:BAP655361 BKL655344:BKL655361 BUH655344:BUH655361 CED655344:CED655361 CNZ655344:CNZ655361 CXV655344:CXV655361 DHR655344:DHR655361 DRN655344:DRN655361 EBJ655344:EBJ655361 ELF655344:ELF655361 EVB655344:EVB655361 FEX655344:FEX655361 FOT655344:FOT655361 FYP655344:FYP655361 GIL655344:GIL655361 GSH655344:GSH655361 HCD655344:HCD655361 HLZ655344:HLZ655361 HVV655344:HVV655361 IFR655344:IFR655361 IPN655344:IPN655361 IZJ655344:IZJ655361 JJF655344:JJF655361 JTB655344:JTB655361 KCX655344:KCX655361 KMT655344:KMT655361 KWP655344:KWP655361 LGL655344:LGL655361 LQH655344:LQH655361 MAD655344:MAD655361 MJZ655344:MJZ655361 MTV655344:MTV655361 NDR655344:NDR655361 NNN655344:NNN655361 NXJ655344:NXJ655361 OHF655344:OHF655361 ORB655344:ORB655361 PAX655344:PAX655361 PKT655344:PKT655361 PUP655344:PUP655361 QEL655344:QEL655361 QOH655344:QOH655361 QYD655344:QYD655361 RHZ655344:RHZ655361 RRV655344:RRV655361 SBR655344:SBR655361 SLN655344:SLN655361 SVJ655344:SVJ655361 TFF655344:TFF655361 TPB655344:TPB655361 TYX655344:TYX655361 UIT655344:UIT655361 USP655344:USP655361 VCL655344:VCL655361 VMH655344:VMH655361 E720879:E720896 DJ720880:DJ720897 NF720880:NF720897 XB720880:XB720897 AGX720880:AGX720897 AQT720880:AQT720897 BAP720880:BAP720897 BKL720880:BKL720897 BUH720880:BUH720897 CED720880:CED720897 CNZ720880:CNZ720897 CXV720880:CXV720897 DHR720880:DHR720897 DRN720880:DRN720897 EBJ720880:EBJ720897 ELF720880:ELF720897 EVB720880:EVB720897 FEX720880:FEX720897 FOT720880:FOT720897 FYP720880:FYP720897 GIL720880:GIL720897 GSH720880:GSH720897 HCD720880:HCD720897 HLZ720880:HLZ720897 HVV720880:HVV720897 IFR720880:IFR720897 IPN720880:IPN720897 IZJ720880:IZJ720897 JJF720880:JJF720897 JTB720880:JTB720897 KCX720880:KCX720897 KMT720880:KMT720897 KWP720880:KWP720897 LGL720880:LGL720897 LQH720880:LQH720897 MAD720880:MAD720897 MJZ720880:MJZ720897 MTV720880:MTV720897 NDR720880:NDR720897 NNN720880:NNN720897 NXJ720880:NXJ720897 OHF720880:OHF720897 ORB720880:ORB720897 PAX720880:PAX720897 PKT720880:PKT720897 PUP720880:PUP720897 QEL720880:QEL720897 QOH720880:QOH720897 QYD720880:QYD720897 RHZ720880:RHZ720897 RRV720880:RRV720897 SBR720880:SBR720897 SLN720880:SLN720897 SVJ720880:SVJ720897 TFF720880:TFF720897 TPB720880:TPB720897 TYX720880:TYX720897 UIT720880:UIT720897 USP720880:USP720897 VCL720880:VCL720897 VMH720880:VMH720897 E786415:E786432 DJ786416:DJ786433 NF786416:NF786433 XB786416:XB786433 AGX786416:AGX786433 AQT786416:AQT786433 BAP786416:BAP786433 BKL786416:BKL786433 BUH786416:BUH786433 CED786416:CED786433 CNZ786416:CNZ786433 CXV786416:CXV786433 DHR786416:DHR786433 DRN786416:DRN786433 EBJ786416:EBJ786433 ELF786416:ELF786433 EVB786416:EVB786433 FEX786416:FEX786433 FOT786416:FOT786433 FYP786416:FYP786433 GIL786416:GIL786433 GSH786416:GSH786433 HCD786416:HCD786433 HLZ786416:HLZ786433 HVV786416:HVV786433 IFR786416:IFR786433 IPN786416:IPN786433 IZJ786416:IZJ786433 JJF786416:JJF786433 JTB786416:JTB786433 KCX786416:KCX786433 KMT786416:KMT786433 KWP786416:KWP786433 LGL786416:LGL786433 LQH786416:LQH786433 MAD786416:MAD786433 MJZ786416:MJZ786433 MTV786416:MTV786433 NDR786416:NDR786433 NNN786416:NNN786433 NXJ786416:NXJ786433 OHF786416:OHF786433 ORB786416:ORB786433 PAX786416:PAX786433 PKT786416:PKT786433 PUP786416:PUP786433 QEL786416:QEL786433 QOH786416:QOH786433 QYD786416:QYD786433 RHZ786416:RHZ786433 RRV786416:RRV786433 SBR786416:SBR786433 SLN786416:SLN786433 SVJ786416:SVJ786433 TFF786416:TFF786433 TPB786416:TPB786433 TYX786416:TYX786433 UIT786416:UIT786433 USP786416:USP786433 VCL786416:VCL786433 VMH786416:VMH786433 E851951:E851968 DJ851952:DJ851969 NF851952:NF851969 XB851952:XB851969 AGX851952:AGX851969 AQT851952:AQT851969 BAP851952:BAP851969 BKL851952:BKL851969 BUH851952:BUH851969 CED851952:CED851969 CNZ851952:CNZ851969 CXV851952:CXV851969 DHR851952:DHR851969 DRN851952:DRN851969 EBJ851952:EBJ851969 ELF851952:ELF851969 EVB851952:EVB851969 FEX851952:FEX851969 FOT851952:FOT851969 FYP851952:FYP851969 GIL851952:GIL851969 GSH851952:GSH851969 HCD851952:HCD851969 HLZ851952:HLZ851969 HVV851952:HVV851969 IFR851952:IFR851969 IPN851952:IPN851969 IZJ851952:IZJ851969 JJF851952:JJF851969 JTB851952:JTB851969 KCX851952:KCX851969 KMT851952:KMT851969 KWP851952:KWP851969 LGL851952:LGL851969 LQH851952:LQH851969 MAD851952:MAD851969 MJZ851952:MJZ851969 MTV851952:MTV851969 NDR851952:NDR851969 NNN851952:NNN851969 NXJ851952:NXJ851969 OHF851952:OHF851969 ORB851952:ORB851969 PAX851952:PAX851969 PKT851952:PKT851969 PUP851952:PUP851969 QEL851952:QEL851969 QOH851952:QOH851969 QYD851952:QYD851969 RHZ851952:RHZ851969 RRV851952:RRV851969 SBR851952:SBR851969 SLN851952:SLN851969 SVJ851952:SVJ851969 TFF851952:TFF851969 TPB851952:TPB851969 TYX851952:TYX851969 UIT851952:UIT851969 USP851952:USP851969 VCL851952:VCL851969 VMH851952:VMH851969 E917487:E917504 DJ917488:DJ917505 NF917488:NF917505 XB917488:XB917505 AGX917488:AGX917505 AQT917488:AQT917505 BAP917488:BAP917505 BKL917488:BKL917505 BUH917488:BUH917505 CED917488:CED917505 CNZ917488:CNZ917505 CXV917488:CXV917505 DHR917488:DHR917505 DRN917488:DRN917505 EBJ917488:EBJ917505 ELF917488:ELF917505 EVB917488:EVB917505 FEX917488:FEX917505 FOT917488:FOT917505 FYP917488:FYP917505 GIL917488:GIL917505 GSH917488:GSH917505 HCD917488:HCD917505 HLZ917488:HLZ917505 HVV917488:HVV917505 IFR917488:IFR917505 IPN917488:IPN917505 IZJ917488:IZJ917505 JJF917488:JJF917505 JTB917488:JTB917505 KCX917488:KCX917505 KMT917488:KMT917505 KWP917488:KWP917505 LGL917488:LGL917505 LQH917488:LQH917505 MAD917488:MAD917505 MJZ917488:MJZ917505 MTV917488:MTV917505 NDR917488:NDR917505 NNN917488:NNN917505 NXJ917488:NXJ917505 OHF917488:OHF917505 ORB917488:ORB917505 PAX917488:PAX917505 PKT917488:PKT917505 PUP917488:PUP917505 QEL917488:QEL917505 QOH917488:QOH917505 QYD917488:QYD917505 RHZ917488:RHZ917505 RRV917488:RRV917505 SBR917488:SBR917505 SLN917488:SLN917505 SVJ917488:SVJ917505 TFF917488:TFF917505 TPB917488:TPB917505 TYX917488:TYX917505 UIT917488:UIT917505 USP917488:USP917505 VCL917488:VCL917505 VMH917488:VMH917505 E983023:E983040 DJ983024:DJ983041 NF983024:NF983041 XB983024:XB983041 AGX983024:AGX983041 AQT983024:AQT983041 BAP983024:BAP983041 BKL983024:BKL983041 BUH983024:BUH983041 CED983024:CED983041 CNZ983024:CNZ983041 CXV983024:CXV983041 DHR983024:DHR983041 DRN983024:DRN983041 EBJ983024:EBJ983041 ELF983024:ELF983041 EVB983024:EVB983041 FEX983024:FEX983041 FOT983024:FOT983041 FYP983024:FYP983041 GIL983024:GIL983041 GSH983024:GSH983041 HCD983024:HCD983041 HLZ983024:HLZ983041 HVV983024:HVV983041 IFR983024:IFR983041 IPN983024:IPN983041 IZJ983024:IZJ983041 JJF983024:JJF983041 JTB983024:JTB983041 KCX983024:KCX983041 KMT983024:KMT983041 KWP983024:KWP983041 LGL983024:LGL983041 LQH983024:LQH983041 MAD983024:MAD983041 MJZ983024:MJZ983041 MTV983024:MTV983041 NDR983024:NDR983041 NNN983024:NNN983041 NXJ983024:NXJ983041 OHF983024:OHF983041 ORB983024:ORB983041 PAX983024:PAX983041 PKT983024:PKT983041 PUP983024:PUP983041 QEL983024:QEL983041 QOH983024:QOH983041 QYD983024:QYD983041 RHZ983024:RHZ983041 RRV983024:RRV983041 SBR983024:SBR983041 SLN983024:SLN983041 SVJ983024:SVJ983041 TFF983024:TFF983041 TPB983024:TPB983041 TYX983024:TYX983041 UIT983024:UIT983041 USP983024:USP983041 VCL983024:VCL983041" xr:uid="{00000000-0002-0000-0000-000000000000}">
      <formula1>#REF!</formula1>
    </dataValidation>
    <dataValidation type="list" allowBlank="1" showInputMessage="1" showErrorMessage="1" sqref="E16" xr:uid="{00000000-0002-0000-0000-000001000000}">
      <formula1>IF($C$16=0,"",taip_ne)</formula1>
    </dataValidation>
    <dataValidation type="list" allowBlank="1" showInputMessage="1" showErrorMessage="1" sqref="AQ18 BD18" xr:uid="{00000000-0002-0000-0000-000002000000}">
      <formula1>$AN$18:$AO$18</formula1>
    </dataValidation>
    <dataValidation type="list" allowBlank="1" showInputMessage="1" showErrorMessage="1" sqref="C39:C40" xr:uid="{00000000-0002-0000-0000-000003000000}">
      <formula1>Ratlankių_spalvos</formula1>
    </dataValidation>
    <dataValidation type="list" allowBlank="1" showInputMessage="1" showErrorMessage="1" sqref="E26" xr:uid="{00000000-0002-0000-0000-000004000000}">
      <formula1>IF($C$26=0,"",taip_ne_guma)</formula1>
    </dataValidation>
    <dataValidation type="textLength" allowBlank="1" showInputMessage="1" showErrorMessage="1" errorTitle="Klaida!" error="Užsakymo numeris turi būti 5 simbolių." sqref="F73:O73" xr:uid="{00000000-0002-0000-0000-000005000000}">
      <formula1>0</formula1>
      <formula2>5</formula2>
    </dataValidation>
    <dataValidation type="textLength" allowBlank="1" showInputMessage="1" showErrorMessage="1" errorTitle="Klaida!" error="Maksimalus simbolių skaičius 2." sqref="P73:Q73" xr:uid="{00000000-0002-0000-0000-000006000000}">
      <formula1>0</formula1>
      <formula2>1</formula2>
    </dataValidation>
    <dataValidation type="list" allowBlank="1" showInputMessage="1" showErrorMessage="1" sqref="B50:Y50" xr:uid="{00000000-0002-0000-0000-000007000000}">
      <formula1>PAKAVIMAS</formula1>
    </dataValidation>
    <dataValidation type="list" allowBlank="1" showInputMessage="1" showErrorMessage="1" sqref="BD16" xr:uid="{00000000-0002-0000-0000-000008000000}">
      <formula1>IF(ISTEXT(Q16),INDEX(CA:CA,MATCH(R16,BZ:BZ,0),1),0)</formula1>
    </dataValidation>
    <dataValidation type="list" allowBlank="1" showInputMessage="1" showErrorMessage="1" sqref="C38:D38" xr:uid="{00000000-0002-0000-0000-000009000000}">
      <formula1>SP_remai</formula1>
    </dataValidation>
    <dataValidation type="list" allowBlank="1" showInputMessage="1" showErrorMessage="1" sqref="B147:D147" xr:uid="{00000000-0002-0000-0000-00000A000000}">
      <formula1>INDIRECT(E142&amp;"_options[Options]")</formula1>
    </dataValidation>
    <dataValidation type="list" allowBlank="1" showInputMessage="1" showErrorMessage="1" sqref="B149:D149" xr:uid="{00000000-0002-0000-0000-00000B000000}">
      <formula1>INDIRECT(E142&amp;"_options[Options]")</formula1>
    </dataValidation>
    <dataValidation type="list" allowBlank="1" showInputMessage="1" showErrorMessage="1" sqref="B151:D151" xr:uid="{00000000-0002-0000-0000-00000C000000}">
      <formula1>INDIRECT(E142&amp;"_options[Options]")</formula1>
    </dataValidation>
    <dataValidation type="list" allowBlank="1" showInputMessage="1" showErrorMessage="1" sqref="B153:D153" xr:uid="{00000000-0002-0000-0000-00000D000000}">
      <formula1>INDIRECT(E142&amp;"_options[Options]")</formula1>
    </dataValidation>
    <dataValidation type="list" allowBlank="1" showInputMessage="1" showErrorMessage="1" sqref="B155:D155" xr:uid="{00000000-0002-0000-0000-00000E000000}">
      <formula1>INDIRECT(E142&amp;"_options[Options]")</formula1>
    </dataValidation>
    <dataValidation type="list" allowBlank="1" showInputMessage="1" showErrorMessage="1" sqref="B157:D157" xr:uid="{00000000-0002-0000-0000-00000F000000}">
      <formula1>INDIRECT(E142&amp;"_options[Options]")</formula1>
    </dataValidation>
    <dataValidation type="list" allowBlank="1" showInputMessage="1" showErrorMessage="1" sqref="B159:D159" xr:uid="{00000000-0002-0000-0000-000010000000}">
      <formula1>INDIRECT(E142&amp;"_options[Options]")</formula1>
    </dataValidation>
    <dataValidation type="list" allowBlank="1" showInputMessage="1" showErrorMessage="1" sqref="B161:D161" xr:uid="{00000000-0002-0000-0000-000011000000}">
      <formula1>INDIRECT(E142&amp;"_options[Options]")</formula1>
    </dataValidation>
    <dataValidation type="list" allowBlank="1" showInputMessage="1" showErrorMessage="1" sqref="B163:D163" xr:uid="{00000000-0002-0000-0000-000012000000}">
      <formula1>INDIRECT(E142&amp;"_options[Options]")</formula1>
    </dataValidation>
    <dataValidation type="list" allowBlank="1" showInputMessage="1" showErrorMessage="1" sqref="B165:D165" xr:uid="{00000000-0002-0000-0000-000013000000}">
      <formula1>INDIRECT(E142&amp;"_options[Options]")</formula1>
    </dataValidation>
    <dataValidation type="list" allowBlank="1" showInputMessage="1" showErrorMessage="1" sqref="B167:D167" xr:uid="{00000000-0002-0000-0000-000014000000}">
      <formula1>INDIRECT(E142&amp;"_options[Options]")</formula1>
    </dataValidation>
    <dataValidation type="list" allowBlank="1" showInputMessage="1" showErrorMessage="1" sqref="B169:D169" xr:uid="{00000000-0002-0000-0000-000015000000}">
      <formula1>INDIRECT(E142&amp;"_options[Options]")</formula1>
    </dataValidation>
    <dataValidation type="list" allowBlank="1" showInputMessage="1" showErrorMessage="1" sqref="B171:D171" xr:uid="{00000000-0002-0000-0000-000016000000}">
      <formula1>INDIRECT(E142&amp;"_options[Options]")</formula1>
    </dataValidation>
    <dataValidation type="list" allowBlank="1" showInputMessage="1" showErrorMessage="1" sqref="B173:D173" xr:uid="{00000000-0002-0000-0000-000017000000}">
      <formula1>INDIRECT(E142&amp;"_options[Options]")</formula1>
    </dataValidation>
    <dataValidation type="list" allowBlank="1" showInputMessage="1" showErrorMessage="1" sqref="B175:D175" xr:uid="{00000000-0002-0000-0000-000018000000}">
      <formula1>INDIRECT(E142&amp;"_options[Options]")</formula1>
    </dataValidation>
    <dataValidation type="list" allowBlank="1" showInputMessage="1" showErrorMessage="1" sqref="B177:D177" xr:uid="{00000000-0002-0000-0000-000019000000}">
      <formula1>INDIRECT(E142&amp;"_options[Options]")</formula1>
    </dataValidation>
    <dataValidation type="list" allowBlank="1" showInputMessage="1" showErrorMessage="1" sqref="B179:D179" xr:uid="{00000000-0002-0000-0000-00001A000000}">
      <formula1>INDIRECT(E142&amp;"_options[Options]")</formula1>
    </dataValidation>
    <dataValidation type="list" allowBlank="1" showInputMessage="1" showErrorMessage="1" sqref="B181:D181" xr:uid="{00000000-0002-0000-0000-00001B000000}">
      <formula1>INDIRECT(E142&amp;"_options[Options]")</formula1>
    </dataValidation>
    <dataValidation type="list" allowBlank="1" showInputMessage="1" showErrorMessage="1" sqref="B183:D183" xr:uid="{00000000-0002-0000-0000-00001C000000}">
      <formula1>INDIRECT(E142&amp;"_options[Options]")</formula1>
    </dataValidation>
    <dataValidation type="list" allowBlank="1" showInputMessage="1" showErrorMessage="1" sqref="B185:D185" xr:uid="{00000000-0002-0000-0000-00001D000000}">
      <formula1>INDIRECT(E142&amp;"_options[Options]")</formula1>
    </dataValidation>
    <dataValidation type="list" allowBlank="1" showInputMessage="1" showErrorMessage="1" sqref="B187:D187" xr:uid="{00000000-0002-0000-0000-00001E000000}">
      <formula1>INDIRECT(E142&amp;"_options[Options]")</formula1>
    </dataValidation>
  </dataValidations>
  <pageMargins left="0.74803149606299213" right="0.47244094488188981" top="0.74803149606299213" bottom="0.74803149606299213" header="0.31496062992125984" footer="0.31496062992125984"/>
  <pageSetup paperSize="9" scale="55" orientation="portrait" r:id="rId4"/>
  <headerFooter alignWithMargins="0"/>
  <ignoredErrors>
    <ignoredError sqref="O36" formula="1"/>
  </ignoredErrors>
  <drawing r:id="rId5"/>
  <legacyDrawing r:id="rId6"/>
  <controls>
    <mc:AlternateContent xmlns:mc="http://schemas.openxmlformats.org/markup-compatibility/2006">
      <mc:Choice Requires="x14">
        <control shapeId="10276" r:id="rId7" name="CheckBox1">
          <controlPr defaultSize="0" print="0" autoLine="0" r:id="rId8">
            <anchor moveWithCells="1">
              <from>
                <xdr:col>3</xdr:col>
                <xdr:colOff>2114550</xdr:colOff>
                <xdr:row>8</xdr:row>
                <xdr:rowOff>142875</xdr:rowOff>
              </from>
              <to>
                <xdr:col>4</xdr:col>
                <xdr:colOff>704850</xdr:colOff>
                <xdr:row>9</xdr:row>
                <xdr:rowOff>190500</xdr:rowOff>
              </to>
            </anchor>
          </controlPr>
        </control>
      </mc:Choice>
      <mc:Fallback>
        <control shapeId="10276" r:id="rId7" name="CheckBox1"/>
      </mc:Fallback>
    </mc:AlternateContent>
    <mc:AlternateContent xmlns:mc="http://schemas.openxmlformats.org/markup-compatibility/2006">
      <mc:Choice Requires="x14">
        <control shapeId="10264" r:id="rId9" name="ComboBox1">
          <controlPr defaultSize="0" print="0" autoLine="0" linkedCell="BD8" listFillRange="Salys_vin_kodas" r:id="rId10">
            <anchor moveWithCells="1">
              <from>
                <xdr:col>3</xdr:col>
                <xdr:colOff>2133600</xdr:colOff>
                <xdr:row>6</xdr:row>
                <xdr:rowOff>85725</xdr:rowOff>
              </from>
              <to>
                <xdr:col>4</xdr:col>
                <xdr:colOff>1200150</xdr:colOff>
                <xdr:row>8</xdr:row>
                <xdr:rowOff>95250</xdr:rowOff>
              </to>
            </anchor>
          </controlPr>
        </control>
      </mc:Choice>
      <mc:Fallback>
        <control shapeId="10264" r:id="rId9" name="ComboBox1"/>
      </mc:Fallback>
    </mc:AlternateContent>
    <mc:AlternateContent xmlns:mc="http://schemas.openxmlformats.org/markup-compatibility/2006">
      <mc:Choice Requires="x14">
        <control shapeId="10279" r:id="rId11" name="ComboBox2">
          <controlPr defaultSize="0" autoLine="0" linkedCell="BD75" listFillRange="Uzsakymo_registro_gaminiai" r:id="rId12">
            <anchor moveWithCells="1">
              <from>
                <xdr:col>1</xdr:col>
                <xdr:colOff>38100</xdr:colOff>
                <xdr:row>73</xdr:row>
                <xdr:rowOff>57150</xdr:rowOff>
              </from>
              <to>
                <xdr:col>2</xdr:col>
                <xdr:colOff>133350</xdr:colOff>
                <xdr:row>75</xdr:row>
                <xdr:rowOff>0</xdr:rowOff>
              </to>
            </anchor>
          </controlPr>
        </control>
      </mc:Choice>
      <mc:Fallback>
        <control shapeId="10279" r:id="rId11" name="ComboBox2"/>
      </mc:Fallback>
    </mc:AlternateContent>
    <mc:AlternateContent xmlns:mc="http://schemas.openxmlformats.org/markup-compatibility/2006">
      <mc:Choice Requires="x14">
        <control shapeId="10255" r:id="rId13" name="Button 15">
          <controlPr defaultSize="0" print="0" autoFill="0" autoPict="0" macro="[0]!Button15_Click">
            <anchor moveWithCells="1" sizeWithCells="1">
              <from>
                <xdr:col>1</xdr:col>
                <xdr:colOff>57150</xdr:colOff>
                <xdr:row>2</xdr:row>
                <xdr:rowOff>9525</xdr:rowOff>
              </from>
              <to>
                <xdr:col>1</xdr:col>
                <xdr:colOff>1276350</xdr:colOff>
                <xdr:row>5</xdr:row>
                <xdr:rowOff>28575</xdr:rowOff>
              </to>
            </anchor>
          </controlPr>
        </control>
      </mc:Choice>
    </mc:AlternateContent>
    <mc:AlternateContent xmlns:mc="http://schemas.openxmlformats.org/markup-compatibility/2006">
      <mc:Choice Requires="x14">
        <control shapeId="10261" r:id="rId14" name="Button 21">
          <controlPr defaultSize="0" print="0" autoFill="0" autoPict="0" macro="[0]!Find_First3">
            <anchor moveWithCells="1" sizeWithCells="1">
              <from>
                <xdr:col>3</xdr:col>
                <xdr:colOff>219075</xdr:colOff>
                <xdr:row>8</xdr:row>
                <xdr:rowOff>133350</xdr:rowOff>
              </from>
              <to>
                <xdr:col>3</xdr:col>
                <xdr:colOff>1771650</xdr:colOff>
                <xdr:row>9</xdr:row>
                <xdr:rowOff>180975</xdr:rowOff>
              </to>
            </anchor>
          </controlPr>
        </control>
      </mc:Choice>
    </mc:AlternateContent>
    <mc:AlternateContent xmlns:mc="http://schemas.openxmlformats.org/markup-compatibility/2006">
      <mc:Choice Requires="x14">
        <control shapeId="10281" r:id="rId15" name="Button 41">
          <controlPr defaultSize="0" print="0" autoFill="0" autoPict="0" macro="[0]!UzsakymuExportas">
            <anchor moveWithCells="1" sizeWithCells="1">
              <from>
                <xdr:col>2</xdr:col>
                <xdr:colOff>133350</xdr:colOff>
                <xdr:row>73</xdr:row>
                <xdr:rowOff>95250</xdr:rowOff>
              </from>
              <to>
                <xdr:col>3</xdr:col>
                <xdr:colOff>895350</xdr:colOff>
                <xdr:row>75</xdr:row>
                <xdr:rowOff>47625</xdr:rowOff>
              </to>
            </anchor>
          </controlPr>
        </control>
      </mc:Choice>
    </mc:AlternateContent>
    <mc:AlternateContent xmlns:mc="http://schemas.openxmlformats.org/markup-compatibility/2006">
      <mc:Choice Requires="x14">
        <control shapeId="10282" r:id="rId16" name="Button 42">
          <controlPr defaultSize="0" print="0" autoFill="0" autoPict="0" macro="[0]!UzsakymuPrieduAtnaujinimas">
            <anchor moveWithCells="1" sizeWithCells="1">
              <from>
                <xdr:col>35</xdr:col>
                <xdr:colOff>85725</xdr:colOff>
                <xdr:row>1</xdr:row>
                <xdr:rowOff>76200</xdr:rowOff>
              </from>
              <to>
                <xdr:col>36</xdr:col>
                <xdr:colOff>47625</xdr:colOff>
                <xdr:row>2</xdr:row>
                <xdr:rowOff>228600</xdr:rowOff>
              </to>
            </anchor>
          </controlPr>
        </control>
      </mc:Choice>
    </mc:AlternateContent>
    <mc:AlternateContent xmlns:mc="http://schemas.openxmlformats.org/markup-compatibility/2006">
      <mc:Choice Requires="x14">
        <control shapeId="10283" r:id="rId17" name="Button 43">
          <controlPr defaultSize="0" print="0" autoFill="0" autoPict="0" macro="[0]!duraln">
            <anchor moveWithCells="1" sizeWithCells="1">
              <from>
                <xdr:col>35</xdr:col>
                <xdr:colOff>104775</xdr:colOff>
                <xdr:row>3</xdr:row>
                <xdr:rowOff>171450</xdr:rowOff>
              </from>
              <to>
                <xdr:col>36</xdr:col>
                <xdr:colOff>19050</xdr:colOff>
                <xdr:row>5</xdr:row>
                <xdr:rowOff>76200</xdr:rowOff>
              </to>
            </anchor>
          </controlPr>
        </control>
      </mc:Choice>
    </mc:AlternateContent>
  </controls>
  <extLst>
    <ext xmlns:x14="http://schemas.microsoft.com/office/spreadsheetml/2009/9/main" uri="{CCE6A557-97BC-4b89-ADB6-D9C93CAAB3DF}">
      <x14:dataValidations xmlns:xm="http://schemas.microsoft.com/office/excel/2006/main" count="29">
        <x14:dataValidation type="list" allowBlank="1" showInputMessage="1" showErrorMessage="1" xr:uid="{00000000-0002-0000-0000-00001F000000}">
          <x14:formula1>
            <xm:f>INDIRECT('SABLONO LENTELES'!$K$1)</xm:f>
          </x14:formula1>
          <xm:sqref>D12</xm:sqref>
        </x14:dataValidation>
        <x14:dataValidation type="list" allowBlank="1" showInputMessage="1" showErrorMessage="1" xr:uid="{00000000-0002-0000-0000-000020000000}">
          <x14:formula1>
            <xm:f>INDIRECT('SABLONO LENTELES'!$M$1)</xm:f>
          </x14:formula1>
          <xm:sqref>D13</xm:sqref>
        </x14:dataValidation>
        <x14:dataValidation type="list" allowBlank="1" showInputMessage="1" showErrorMessage="1" xr:uid="{00000000-0002-0000-0000-000021000000}">
          <x14:formula1>
            <xm:f>INDIRECT('SABLONO LENTELES'!$N$1)</xm:f>
          </x14:formula1>
          <xm:sqref>D14:E14</xm:sqref>
        </x14:dataValidation>
        <x14:dataValidation type="list" allowBlank="1" showInputMessage="1" showErrorMessage="1" xr:uid="{00000000-0002-0000-0000-000022000000}">
          <x14:formula1>
            <xm:f>INDIRECT('SABLONO LENTELES'!$O$1)</xm:f>
          </x14:formula1>
          <xm:sqref>D15</xm:sqref>
        </x14:dataValidation>
        <x14:dataValidation type="list" allowBlank="1" showInputMessage="1" showErrorMessage="1" xr:uid="{00000000-0002-0000-0000-000023000000}">
          <x14:formula1>
            <xm:f>INDIRECT('SABLONO LENTELES'!$P$1)</xm:f>
          </x14:formula1>
          <xm:sqref>D16</xm:sqref>
        </x14:dataValidation>
        <x14:dataValidation type="list" allowBlank="1" showInputMessage="1" showErrorMessage="1" xr:uid="{00000000-0002-0000-0000-000024000000}">
          <x14:formula1>
            <xm:f>INDIRECT('SABLONO LENTELES'!$R$1)</xm:f>
          </x14:formula1>
          <xm:sqref>D17:E17</xm:sqref>
        </x14:dataValidation>
        <x14:dataValidation type="list" allowBlank="1" showInputMessage="1" showErrorMessage="1" xr:uid="{00000000-0002-0000-0000-000025000000}">
          <x14:formula1>
            <xm:f>INDIRECT('SABLONO LENTELES'!$S$1)</xm:f>
          </x14:formula1>
          <xm:sqref>D18:E18</xm:sqref>
        </x14:dataValidation>
        <x14:dataValidation type="list" allowBlank="1" showInputMessage="1" showErrorMessage="1" xr:uid="{00000000-0002-0000-0000-000026000000}">
          <x14:formula1>
            <xm:f>INDIRECT('SABLONO LENTELES'!$T$1)</xm:f>
          </x14:formula1>
          <xm:sqref>D19:E19</xm:sqref>
        </x14:dataValidation>
        <x14:dataValidation type="list" allowBlank="1" showInputMessage="1" showErrorMessage="1" xr:uid="{00000000-0002-0000-0000-000027000000}">
          <x14:formula1>
            <xm:f>INDIRECT('SABLONO LENTELES'!$U$1)</xm:f>
          </x14:formula1>
          <xm:sqref>D20:E20</xm:sqref>
        </x14:dataValidation>
        <x14:dataValidation type="list" allowBlank="1" showInputMessage="1" showErrorMessage="1" xr:uid="{00000000-0002-0000-0000-000028000000}">
          <x14:formula1>
            <xm:f>INDIRECT('SABLONO LENTELES'!$W$1)</xm:f>
          </x14:formula1>
          <xm:sqref>D22:E22</xm:sqref>
        </x14:dataValidation>
        <x14:dataValidation type="list" allowBlank="1" showInputMessage="1" showErrorMessage="1" xr:uid="{00000000-0002-0000-0000-000029000000}">
          <x14:formula1>
            <xm:f>INDIRECT('SABLONO LENTELES'!$X$1)</xm:f>
          </x14:formula1>
          <xm:sqref>D23:E23</xm:sqref>
        </x14:dataValidation>
        <x14:dataValidation type="list" allowBlank="1" showInputMessage="1" showErrorMessage="1" xr:uid="{00000000-0002-0000-0000-00002A000000}">
          <x14:formula1>
            <xm:f>INDIRECT('SABLONO LENTELES'!$Y$1)</xm:f>
          </x14:formula1>
          <xm:sqref>D24:E24</xm:sqref>
        </x14:dataValidation>
        <x14:dataValidation type="list" allowBlank="1" showInputMessage="1" showErrorMessage="1" xr:uid="{00000000-0002-0000-0000-00002B000000}">
          <x14:formula1>
            <xm:f>INDIRECT('SABLONO LENTELES'!$AE$1)</xm:f>
          </x14:formula1>
          <xm:sqref>D30:E30</xm:sqref>
        </x14:dataValidation>
        <x14:dataValidation type="list" allowBlank="1" showInputMessage="1" showErrorMessage="1" xr:uid="{00000000-0002-0000-0000-00002C000000}">
          <x14:formula1>
            <xm:f>INDIRECT('SABLONO LENTELES'!$V$1)</xm:f>
          </x14:formula1>
          <xm:sqref>D21:E21</xm:sqref>
        </x14:dataValidation>
        <x14:dataValidation type="list" allowBlank="1" showInputMessage="1" showErrorMessage="1" xr:uid="{00000000-0002-0000-0000-00002D000000}">
          <x14:formula1>
            <xm:f>INDIRECT('SABLONO LENTELES'!$AA$1)</xm:f>
          </x14:formula1>
          <xm:sqref>D26</xm:sqref>
        </x14:dataValidation>
        <x14:dataValidation type="list" allowBlank="1" showInputMessage="1" showErrorMessage="1" xr:uid="{00000000-0002-0000-0000-00002E000000}">
          <x14:formula1>
            <xm:f>INDIRECT('SABLONO LENTELES'!$AB$1)</xm:f>
          </x14:formula1>
          <xm:sqref>D27:E27</xm:sqref>
        </x14:dataValidation>
        <x14:dataValidation type="list" allowBlank="1" showInputMessage="1" showErrorMessage="1" xr:uid="{00000000-0002-0000-0000-00002F000000}">
          <x14:formula1>
            <xm:f>INDIRECT('SABLONO LENTELES'!$AC$1)</xm:f>
          </x14:formula1>
          <xm:sqref>D28:E28</xm:sqref>
        </x14:dataValidation>
        <x14:dataValidation type="list" allowBlank="1" showInputMessage="1" showErrorMessage="1" xr:uid="{00000000-0002-0000-0000-000030000000}">
          <x14:formula1>
            <xm:f>INDIRECT('SABLONO LENTELES'!$AD$1)</xm:f>
          </x14:formula1>
          <xm:sqref>D29:E29</xm:sqref>
        </x14:dataValidation>
        <x14:dataValidation type="list" allowBlank="1" showInputMessage="1" showErrorMessage="1" xr:uid="{00000000-0002-0000-0000-000031000000}">
          <x14:formula1>
            <xm:f>INDIRECT(DAZYMAS!$S$1)</xm:f>
          </x14:formula1>
          <xm:sqref>C34:D34</xm:sqref>
        </x14:dataValidation>
        <x14:dataValidation type="list" allowBlank="1" showInputMessage="1" showErrorMessage="1" xr:uid="{00000000-0002-0000-0000-000032000000}">
          <x14:formula1>
            <xm:f>INDIRECT(DAZYMAS!$T$1)</xm:f>
          </x14:formula1>
          <xm:sqref>C35:D35</xm:sqref>
        </x14:dataValidation>
        <x14:dataValidation type="list" allowBlank="1" showInputMessage="1" showErrorMessage="1" xr:uid="{00000000-0002-0000-0000-000033000000}">
          <x14:formula1>
            <xm:f>INDIRECT(DAZYMAS!$U$1)</xm:f>
          </x14:formula1>
          <xm:sqref>C36:D36</xm:sqref>
        </x14:dataValidation>
        <x14:dataValidation type="list" allowBlank="1" showInputMessage="1" showErrorMessage="1" xr:uid="{00000000-0002-0000-0000-000034000000}">
          <x14:formula1>
            <xm:f>INDIRECT(DAZYMAS!$AA$1)</xm:f>
          </x14:formula1>
          <xm:sqref>C33:D33</xm:sqref>
        </x14:dataValidation>
        <x14:dataValidation type="list" allowBlank="1" showInputMessage="1" showErrorMessage="1" xr:uid="{00000000-0002-0000-0000-000035000000}">
          <x14:formula1>
            <xm:f>INDIRECT('SABLONO LENTELES'!$AF$1)</xm:f>
          </x14:formula1>
          <xm:sqref>B43</xm:sqref>
        </x14:dataValidation>
        <x14:dataValidation type="list" allowBlank="1" showInputMessage="1" showErrorMessage="1" xr:uid="{00000000-0002-0000-0000-000036000000}">
          <x14:formula1>
            <xm:f>INDIRECT('SABLONO LENTELES'!$AG$1)</xm:f>
          </x14:formula1>
          <xm:sqref>D43:E43</xm:sqref>
        </x14:dataValidation>
        <x14:dataValidation type="list" allowBlank="1" showInputMessage="1" showErrorMessage="1" xr:uid="{00000000-0002-0000-0000-000037000000}">
          <x14:formula1>
            <xm:f>INDIRECT('SABLONO LENTELES'!$AK$1)</xm:f>
          </x14:formula1>
          <xm:sqref>H43 M43:O43</xm:sqref>
        </x14:dataValidation>
        <x14:dataValidation type="list" allowBlank="1" showInputMessage="1" showErrorMessage="1" xr:uid="{00000000-0002-0000-0000-000038000000}">
          <x14:formula1>
            <xm:f>INDIRECT(DAZYMAS!$W$1)</xm:f>
          </x14:formula1>
          <xm:sqref>C37:D37</xm:sqref>
        </x14:dataValidation>
        <x14:dataValidation type="list" allowBlank="1" showInputMessage="1" showErrorMessage="1" xr:uid="{00000000-0002-0000-0000-000039000000}">
          <x14:formula1>
            <xm:f>'SABLONO LENTELES'!$J$3:$J$47</xm:f>
          </x14:formula1>
          <xm:sqref>C10:C11</xm:sqref>
        </x14:dataValidation>
        <x14:dataValidation type="list" allowBlank="1" showInputMessage="1" showErrorMessage="1" xr:uid="{00000000-0002-0000-0000-00003A000000}">
          <x14:formula1>
            <xm:f>INDEX(Duombaze!BS:BS,MATCH(E16,Duombaze!BR:BR,0),1)</xm:f>
          </x14:formula1>
          <xm:sqref>AO16</xm:sqref>
        </x14:dataValidation>
        <x14:dataValidation type="list" allowBlank="1" showInputMessage="1" showErrorMessage="1" xr:uid="{00000000-0002-0000-0000-00003B000000}">
          <x14:formula1>
            <xm:f>IF(ISTEXT(D16),INDEX(Duombaze!BS:BS,MATCH(E16,Duombaze!BR:BR,0),1),0)</xm:f>
          </x14:formula1>
          <xm:sqref>AQ16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3" tint="0.59999389629810485"/>
  </sheetPr>
  <dimension ref="A1:HB610"/>
  <sheetViews>
    <sheetView zoomScale="70" zoomScaleNormal="70" zoomScaleSheetLayoutView="10" workbookViewId="0">
      <pane xSplit="3" ySplit="1" topLeftCell="BD464" activePane="bottomRight" state="frozen"/>
      <selection pane="topRight" activeCell="D1" sqref="D1"/>
      <selection pane="bottomLeft" activeCell="A2" sqref="A2"/>
      <selection pane="bottomRight" activeCell="BH510" sqref="BH510"/>
    </sheetView>
  </sheetViews>
  <sheetFormatPr defaultColWidth="9.140625" defaultRowHeight="15" outlineLevelCol="1" x14ac:dyDescent="0.25"/>
  <cols>
    <col min="1" max="2" width="6.85546875" style="42" customWidth="1"/>
    <col min="3" max="3" width="14.85546875" style="127" customWidth="1"/>
    <col min="4" max="4" width="34.7109375" style="7" customWidth="1"/>
    <col min="5" max="5" width="78" style="7" customWidth="1"/>
    <col min="6" max="6" width="57.5703125" style="7" customWidth="1"/>
    <col min="7" max="15" width="23.28515625" style="642" hidden="1" customWidth="1" outlineLevel="1"/>
    <col min="16" max="16" width="7.42578125" style="642" customWidth="1" collapsed="1"/>
    <col min="17" max="17" width="7.42578125" style="642" customWidth="1"/>
    <col min="18" max="19" width="8.7109375" style="7" hidden="1" customWidth="1"/>
    <col min="20" max="20" width="19" style="898" hidden="1" customWidth="1" outlineLevel="1"/>
    <col min="21" max="25" width="14.28515625" style="7" hidden="1" customWidth="1" outlineLevel="1"/>
    <col min="26" max="26" width="27.5703125" style="7" customWidth="1" collapsed="1"/>
    <col min="27" max="27" width="18.7109375" style="7" customWidth="1"/>
    <col min="28" max="28" width="26.28515625" style="7" customWidth="1"/>
    <col min="29" max="29" width="10.42578125" style="7" customWidth="1"/>
    <col min="30" max="30" width="11.5703125" style="7" customWidth="1"/>
    <col min="31" max="32" width="9.85546875" style="7" hidden="1" customWidth="1"/>
    <col min="33" max="33" width="28.28515625" style="7" customWidth="1"/>
    <col min="34" max="35" width="29.85546875" style="7" customWidth="1"/>
    <col min="36" max="38" width="29.85546875" style="642" hidden="1" customWidth="1" outlineLevel="1"/>
    <col min="39" max="39" width="13.28515625" style="642" customWidth="1" collapsed="1"/>
    <col min="40" max="40" width="10.5703125" style="642" customWidth="1"/>
    <col min="41" max="42" width="8.140625" style="7" hidden="1" customWidth="1"/>
    <col min="43" max="43" width="33" style="7" customWidth="1"/>
    <col min="44" max="44" width="41" style="7" customWidth="1"/>
    <col min="45" max="45" width="57.7109375" style="7" customWidth="1"/>
    <col min="46" max="49" width="29.7109375" style="642" hidden="1" customWidth="1" outlineLevel="1"/>
    <col min="50" max="54" width="24.28515625" style="642" hidden="1" customWidth="1" outlineLevel="1"/>
    <col min="55" max="55" width="9.7109375" style="642" customWidth="1" collapsed="1"/>
    <col min="56" max="56" width="10.5703125" style="642" customWidth="1"/>
    <col min="57" max="58" width="7.42578125" style="7" hidden="1" customWidth="1"/>
    <col min="59" max="59" width="65.140625" style="7" customWidth="1"/>
    <col min="60" max="60" width="51.42578125" style="7" customWidth="1"/>
    <col min="61" max="61" width="47.140625" style="7" customWidth="1"/>
    <col min="62" max="64" width="20.5703125" style="642" hidden="1" customWidth="1" outlineLevel="1"/>
    <col min="65" max="65" width="12.28515625" style="642" customWidth="1" collapsed="1"/>
    <col min="66" max="66" width="10.5703125" style="642" customWidth="1"/>
    <col min="67" max="67" width="12.7109375" style="7" hidden="1" customWidth="1"/>
    <col min="68" max="68" width="9.140625" style="7" hidden="1" customWidth="1"/>
    <col min="69" max="69" width="31.140625" style="7" customWidth="1"/>
    <col min="70" max="70" width="29.42578125" style="7" customWidth="1"/>
    <col min="71" max="71" width="38.5703125" style="7" customWidth="1"/>
    <col min="72" max="74" width="20.85546875" style="7" hidden="1" customWidth="1" outlineLevel="1"/>
    <col min="75" max="75" width="10.7109375" style="7" customWidth="1" collapsed="1"/>
    <col min="76" max="76" width="10.7109375" style="7" customWidth="1"/>
    <col min="77" max="77" width="11.5703125" style="7" hidden="1" customWidth="1"/>
    <col min="78" max="78" width="12.42578125" style="7" hidden="1" customWidth="1"/>
    <col min="79" max="79" width="35.140625" style="7" customWidth="1"/>
    <col min="80" max="80" width="24.28515625" style="7" customWidth="1"/>
    <col min="81" max="81" width="32" style="7" customWidth="1"/>
    <col min="82" max="82" width="13.5703125" style="7" customWidth="1"/>
    <col min="83" max="83" width="11.7109375" style="7" bestFit="1" customWidth="1"/>
    <col min="84" max="85" width="9.85546875" style="7" hidden="1" customWidth="1"/>
    <col min="86" max="86" width="35.7109375" style="7" customWidth="1"/>
    <col min="87" max="87" width="48.42578125" style="7" customWidth="1"/>
    <col min="88" max="88" width="35.7109375" style="7" customWidth="1"/>
    <col min="89" max="89" width="12.7109375" style="7" customWidth="1"/>
    <col min="90" max="90" width="11" style="7" customWidth="1"/>
    <col min="91" max="91" width="9.42578125" style="7" hidden="1" customWidth="1"/>
    <col min="92" max="92" width="8.42578125" style="7" hidden="1" customWidth="1"/>
    <col min="93" max="93" width="33.85546875" style="7" customWidth="1"/>
    <col min="94" max="94" width="38.28515625" style="7" customWidth="1"/>
    <col min="95" max="95" width="22.28515625" style="7" customWidth="1"/>
    <col min="96" max="97" width="22.28515625" style="642" hidden="1" customWidth="1" outlineLevel="1"/>
    <col min="98" max="98" width="13.140625" style="642" customWidth="1" collapsed="1"/>
    <col min="99" max="99" width="13.140625" style="642" customWidth="1"/>
    <col min="100" max="100" width="8.42578125" style="7" hidden="1" customWidth="1"/>
    <col min="101" max="101" width="8.85546875" style="7" hidden="1" customWidth="1"/>
    <col min="102" max="102" width="25" style="7" customWidth="1"/>
    <col min="103" max="103" width="30.28515625" style="7" customWidth="1"/>
    <col min="104" max="104" width="23.5703125" style="7" customWidth="1"/>
    <col min="105" max="106" width="23.5703125" style="677" hidden="1" customWidth="1" outlineLevel="1"/>
    <col min="107" max="107" width="13.7109375" style="677" customWidth="1" collapsed="1"/>
    <col min="108" max="108" width="13.7109375" style="677" customWidth="1"/>
    <col min="109" max="110" width="10.5703125" style="7" hidden="1" customWidth="1"/>
    <col min="111" max="112" width="21.28515625" style="7" customWidth="1"/>
    <col min="113" max="113" width="30.7109375" style="7" customWidth="1"/>
    <col min="114" max="114" width="18.5703125" style="677" hidden="1" customWidth="1" outlineLevel="1"/>
    <col min="115" max="115" width="17.7109375" style="677" hidden="1" customWidth="1" outlineLevel="1"/>
    <col min="116" max="116" width="17.7109375" style="677" customWidth="1" collapsed="1"/>
    <col min="117" max="117" width="17.7109375" style="677" customWidth="1"/>
    <col min="118" max="119" width="10.28515625" style="7" hidden="1" customWidth="1"/>
    <col min="120" max="120" width="43.7109375" style="7" customWidth="1"/>
    <col min="121" max="121" width="26.5703125" style="7" customWidth="1"/>
    <col min="122" max="122" width="22.140625" style="7" customWidth="1"/>
    <col min="123" max="126" width="22.140625" style="677" hidden="1" customWidth="1" outlineLevel="1"/>
    <col min="127" max="127" width="9.42578125" style="677" customWidth="1" collapsed="1"/>
    <col min="128" max="128" width="9.42578125" style="677" customWidth="1"/>
    <col min="129" max="130" width="22.140625" style="7" hidden="1" customWidth="1"/>
    <col min="131" max="131" width="40.28515625" style="7" customWidth="1"/>
    <col min="132" max="132" width="26.85546875" style="7" customWidth="1"/>
    <col min="133" max="133" width="23.7109375" style="7" customWidth="1"/>
    <col min="134" max="135" width="11" style="7" customWidth="1"/>
    <col min="136" max="137" width="9.85546875" style="7" hidden="1" customWidth="1"/>
    <col min="138" max="138" width="35.42578125" style="7" customWidth="1"/>
    <col min="139" max="139" width="40.85546875" style="7" customWidth="1"/>
    <col min="140" max="140" width="40.42578125" style="7" customWidth="1"/>
    <col min="141" max="141" width="18.28515625" style="677" hidden="1" customWidth="1" outlineLevel="1"/>
    <col min="142" max="143" width="19.28515625" style="677" hidden="1" customWidth="1" outlineLevel="1"/>
    <col min="144" max="144" width="11.7109375" style="677" customWidth="1" collapsed="1"/>
    <col min="145" max="145" width="11.7109375" style="677" customWidth="1"/>
    <col min="146" max="147" width="9.140625" style="7" hidden="1" customWidth="1"/>
    <col min="148" max="148" width="20.42578125" style="7" customWidth="1"/>
    <col min="149" max="149" width="36.140625" style="7" bestFit="1" customWidth="1"/>
    <col min="150" max="150" width="20.42578125" style="7" customWidth="1"/>
    <col min="151" max="152" width="8" style="7" hidden="1" customWidth="1"/>
    <col min="153" max="153" width="46.7109375" style="7" customWidth="1"/>
    <col min="154" max="154" width="39.28515625" style="7" customWidth="1"/>
    <col min="155" max="155" width="23.5703125" style="7" customWidth="1"/>
    <col min="156" max="157" width="21.5703125" style="677" hidden="1" customWidth="1" outlineLevel="1"/>
    <col min="158" max="158" width="11.7109375" style="677" customWidth="1" collapsed="1"/>
    <col min="159" max="159" width="11.7109375" style="677" customWidth="1"/>
    <col min="160" max="161" width="10.140625" style="7" hidden="1" customWidth="1"/>
    <col min="162" max="163" width="19.42578125" style="7" customWidth="1"/>
    <col min="164" max="164" width="32.42578125" style="7" customWidth="1"/>
    <col min="165" max="165" width="26.85546875" style="7" customWidth="1"/>
    <col min="166" max="166" width="26.42578125" style="7" customWidth="1"/>
    <col min="167" max="167" width="23.7109375" style="7" customWidth="1"/>
    <col min="168" max="168" width="61.85546875" style="7" customWidth="1"/>
    <col min="169" max="174" width="20.28515625" style="677" customWidth="1"/>
    <col min="175" max="176" width="25.140625" style="7" customWidth="1"/>
    <col min="177" max="178" width="7.42578125" style="7" customWidth="1"/>
    <col min="179" max="179" width="7.42578125" style="101" customWidth="1"/>
    <col min="180" max="180" width="10.85546875" style="7" customWidth="1"/>
    <col min="181" max="181" width="56.85546875" style="7" bestFit="1" customWidth="1"/>
    <col min="182" max="182" width="7.42578125" style="7" customWidth="1"/>
    <col min="183" max="183" width="23.5703125" style="122" customWidth="1"/>
    <col min="184" max="184" width="7.42578125" style="122" customWidth="1"/>
    <col min="185" max="185" width="35" style="101" bestFit="1" customWidth="1"/>
    <col min="186" max="186" width="7.42578125" style="7" customWidth="1"/>
    <col min="187" max="187" width="20" style="7" bestFit="1" customWidth="1"/>
    <col min="188" max="191" width="7.42578125" style="7" customWidth="1"/>
    <col min="192" max="192" width="7.42578125" style="122" customWidth="1"/>
    <col min="193" max="193" width="7.42578125" style="101" customWidth="1"/>
    <col min="194" max="200" width="7.42578125" style="7" customWidth="1"/>
    <col min="201" max="201" width="7.42578125" style="101" customWidth="1"/>
    <col min="202" max="202" width="7.42578125" style="7" customWidth="1"/>
    <col min="203" max="203" width="7.42578125" style="122" customWidth="1"/>
    <col min="204" max="205" width="7.42578125" style="101" customWidth="1"/>
    <col min="206" max="210" width="7.42578125" style="7" customWidth="1"/>
    <col min="211" max="211" width="9.140625" style="7"/>
    <col min="212" max="212" width="42.7109375" style="7" bestFit="1" customWidth="1"/>
    <col min="213" max="213" width="55.7109375" style="7" bestFit="1" customWidth="1"/>
    <col min="214" max="214" width="36.42578125" style="7" customWidth="1"/>
    <col min="215" max="215" width="57.28515625" style="7" bestFit="1" customWidth="1"/>
    <col min="216" max="216" width="70.42578125" style="7" bestFit="1" customWidth="1"/>
    <col min="217" max="217" width="54.28515625" style="7" bestFit="1" customWidth="1"/>
    <col min="218" max="218" width="50.5703125" style="7" bestFit="1" customWidth="1"/>
    <col min="219" max="219" width="51.7109375" style="7" bestFit="1" customWidth="1"/>
    <col min="220" max="220" width="56.42578125" style="7" bestFit="1" customWidth="1"/>
    <col min="221" max="16384" width="9.140625" style="7"/>
  </cols>
  <sheetData>
    <row r="1" spans="1:185" s="36" customFormat="1" ht="54.75" customHeight="1" x14ac:dyDescent="0.25">
      <c r="A1" s="39"/>
      <c r="B1" s="39"/>
      <c r="C1" s="34" t="s">
        <v>17</v>
      </c>
      <c r="D1" s="35" t="s">
        <v>229</v>
      </c>
      <c r="E1" s="55" t="s">
        <v>675</v>
      </c>
      <c r="F1" s="331" t="s">
        <v>241</v>
      </c>
      <c r="G1" s="636" t="s">
        <v>2902</v>
      </c>
      <c r="H1" s="636" t="s">
        <v>2902</v>
      </c>
      <c r="I1" s="636" t="s">
        <v>2902</v>
      </c>
      <c r="J1" s="636" t="s">
        <v>2902</v>
      </c>
      <c r="K1" s="636" t="s">
        <v>2902</v>
      </c>
      <c r="L1" s="636" t="s">
        <v>2902</v>
      </c>
      <c r="M1" s="636" t="s">
        <v>2902</v>
      </c>
      <c r="N1" s="636" t="s">
        <v>2902</v>
      </c>
      <c r="O1" s="636" t="s">
        <v>2902</v>
      </c>
      <c r="P1" s="636" t="s">
        <v>3069</v>
      </c>
      <c r="Q1" s="636" t="s">
        <v>3266</v>
      </c>
      <c r="R1" s="331" t="s">
        <v>1989</v>
      </c>
      <c r="S1" s="344" t="s">
        <v>1990</v>
      </c>
      <c r="T1" s="878" t="s">
        <v>3461</v>
      </c>
      <c r="U1" s="852" t="s">
        <v>3069</v>
      </c>
      <c r="V1" s="852" t="s">
        <v>3266</v>
      </c>
      <c r="W1" s="853" t="s">
        <v>3462</v>
      </c>
      <c r="X1" s="852" t="s">
        <v>3069</v>
      </c>
      <c r="Y1" s="854" t="s">
        <v>3266</v>
      </c>
      <c r="Z1" s="848" t="s">
        <v>3275</v>
      </c>
      <c r="AA1" s="55" t="s">
        <v>675</v>
      </c>
      <c r="AB1" s="331" t="s">
        <v>241</v>
      </c>
      <c r="AC1" s="636" t="s">
        <v>3069</v>
      </c>
      <c r="AD1" s="636" t="s">
        <v>3266</v>
      </c>
      <c r="AE1" s="331" t="s">
        <v>1989</v>
      </c>
      <c r="AF1" s="331" t="s">
        <v>1990</v>
      </c>
      <c r="AG1" s="35" t="s">
        <v>231</v>
      </c>
      <c r="AH1" s="55" t="s">
        <v>675</v>
      </c>
      <c r="AI1" s="331" t="s">
        <v>241</v>
      </c>
      <c r="AJ1" s="636" t="s">
        <v>2902</v>
      </c>
      <c r="AK1" s="636" t="s">
        <v>2902</v>
      </c>
      <c r="AL1" s="636" t="s">
        <v>2902</v>
      </c>
      <c r="AM1" s="636" t="s">
        <v>3069</v>
      </c>
      <c r="AN1" s="636" t="s">
        <v>3266</v>
      </c>
      <c r="AO1" s="331" t="s">
        <v>1989</v>
      </c>
      <c r="AP1" s="331" t="s">
        <v>1990</v>
      </c>
      <c r="AQ1" s="35" t="s">
        <v>671</v>
      </c>
      <c r="AR1" s="55" t="s">
        <v>675</v>
      </c>
      <c r="AS1" s="331" t="s">
        <v>241</v>
      </c>
      <c r="AT1" s="636" t="s">
        <v>2902</v>
      </c>
      <c r="AU1" s="636" t="s">
        <v>2902</v>
      </c>
      <c r="AV1" s="636" t="s">
        <v>2902</v>
      </c>
      <c r="AW1" s="636" t="s">
        <v>2902</v>
      </c>
      <c r="AX1" s="636" t="s">
        <v>2902</v>
      </c>
      <c r="AY1" s="636" t="s">
        <v>2902</v>
      </c>
      <c r="AZ1" s="636" t="s">
        <v>2902</v>
      </c>
      <c r="BA1" s="636" t="s">
        <v>2902</v>
      </c>
      <c r="BB1" s="636" t="s">
        <v>2902</v>
      </c>
      <c r="BC1" s="636" t="s">
        <v>3069</v>
      </c>
      <c r="BD1" s="636" t="s">
        <v>3266</v>
      </c>
      <c r="BE1" s="331" t="s">
        <v>1989</v>
      </c>
      <c r="BF1" s="331" t="s">
        <v>1990</v>
      </c>
      <c r="BG1" s="658" t="s">
        <v>661</v>
      </c>
      <c r="BH1" s="178" t="s">
        <v>675</v>
      </c>
      <c r="BI1" s="331">
        <v>753951</v>
      </c>
      <c r="BJ1" s="636" t="s">
        <v>2902</v>
      </c>
      <c r="BK1" s="636" t="s">
        <v>2902</v>
      </c>
      <c r="BL1" s="636" t="s">
        <v>2902</v>
      </c>
      <c r="BM1" s="636" t="s">
        <v>3069</v>
      </c>
      <c r="BN1" s="636" t="s">
        <v>3266</v>
      </c>
      <c r="BO1" s="331" t="s">
        <v>1989</v>
      </c>
      <c r="BP1" s="331" t="s">
        <v>1990</v>
      </c>
      <c r="BQ1" s="35" t="s">
        <v>622</v>
      </c>
      <c r="BR1" s="178" t="s">
        <v>675</v>
      </c>
      <c r="BS1" s="331" t="s">
        <v>241</v>
      </c>
      <c r="BT1" s="636" t="s">
        <v>2902</v>
      </c>
      <c r="BU1" s="636" t="s">
        <v>2902</v>
      </c>
      <c r="BV1" s="636" t="s">
        <v>2902</v>
      </c>
      <c r="BW1" s="636" t="s">
        <v>3069</v>
      </c>
      <c r="BX1" s="636" t="s">
        <v>3266</v>
      </c>
      <c r="BY1" s="331" t="s">
        <v>1989</v>
      </c>
      <c r="BZ1" s="331" t="s">
        <v>1990</v>
      </c>
      <c r="CA1" s="35" t="s">
        <v>232</v>
      </c>
      <c r="CB1" s="55" t="s">
        <v>675</v>
      </c>
      <c r="CC1" s="331" t="s">
        <v>241</v>
      </c>
      <c r="CD1" s="636" t="s">
        <v>3069</v>
      </c>
      <c r="CE1" s="636" t="s">
        <v>3266</v>
      </c>
      <c r="CF1" s="331" t="s">
        <v>1989</v>
      </c>
      <c r="CG1" s="331" t="s">
        <v>1990</v>
      </c>
      <c r="CH1" s="35" t="s">
        <v>233</v>
      </c>
      <c r="CI1" s="55" t="s">
        <v>675</v>
      </c>
      <c r="CJ1" s="331" t="s">
        <v>241</v>
      </c>
      <c r="CK1" s="636" t="s">
        <v>3069</v>
      </c>
      <c r="CL1" s="636" t="s">
        <v>3266</v>
      </c>
      <c r="CM1" s="331" t="s">
        <v>1989</v>
      </c>
      <c r="CN1" s="331" t="s">
        <v>1990</v>
      </c>
      <c r="CO1" s="35" t="s">
        <v>234</v>
      </c>
      <c r="CP1" s="55" t="s">
        <v>675</v>
      </c>
      <c r="CQ1" s="331" t="s">
        <v>241</v>
      </c>
      <c r="CR1" s="636" t="s">
        <v>2902</v>
      </c>
      <c r="CS1" s="636" t="s">
        <v>2902</v>
      </c>
      <c r="CT1" s="636" t="s">
        <v>3069</v>
      </c>
      <c r="CU1" s="636" t="s">
        <v>3266</v>
      </c>
      <c r="CV1" s="331" t="s">
        <v>1989</v>
      </c>
      <c r="CW1" s="331" t="s">
        <v>1990</v>
      </c>
      <c r="CX1" s="35" t="s">
        <v>235</v>
      </c>
      <c r="CY1" s="55" t="s">
        <v>675</v>
      </c>
      <c r="CZ1" s="331" t="s">
        <v>241</v>
      </c>
      <c r="DA1" s="669" t="s">
        <v>2902</v>
      </c>
      <c r="DB1" s="669" t="s">
        <v>2902</v>
      </c>
      <c r="DC1" s="636" t="s">
        <v>3069</v>
      </c>
      <c r="DD1" s="636" t="s">
        <v>3266</v>
      </c>
      <c r="DE1" s="331" t="s">
        <v>1989</v>
      </c>
      <c r="DF1" s="331" t="s">
        <v>1990</v>
      </c>
      <c r="DG1" s="35" t="s">
        <v>1557</v>
      </c>
      <c r="DH1" s="55" t="s">
        <v>675</v>
      </c>
      <c r="DI1" s="331" t="s">
        <v>241</v>
      </c>
      <c r="DJ1" s="669" t="s">
        <v>2902</v>
      </c>
      <c r="DK1" s="669" t="s">
        <v>2902</v>
      </c>
      <c r="DL1" s="636" t="s">
        <v>3069</v>
      </c>
      <c r="DM1" s="636" t="s">
        <v>3266</v>
      </c>
      <c r="DN1" s="331" t="s">
        <v>1989</v>
      </c>
      <c r="DO1" s="331" t="s">
        <v>1990</v>
      </c>
      <c r="DP1" s="204" t="s">
        <v>236</v>
      </c>
      <c r="DQ1" s="55" t="s">
        <v>675</v>
      </c>
      <c r="DR1" s="331" t="s">
        <v>241</v>
      </c>
      <c r="DS1" s="669" t="s">
        <v>2902</v>
      </c>
      <c r="DT1" s="669" t="s">
        <v>2902</v>
      </c>
      <c r="DU1" s="669" t="s">
        <v>2902</v>
      </c>
      <c r="DV1" s="669" t="s">
        <v>2902</v>
      </c>
      <c r="DW1" s="636" t="s">
        <v>3069</v>
      </c>
      <c r="DX1" s="636" t="s">
        <v>3266</v>
      </c>
      <c r="DY1" s="331" t="s">
        <v>1989</v>
      </c>
      <c r="DZ1" s="331" t="s">
        <v>1990</v>
      </c>
      <c r="EA1" s="35" t="s">
        <v>237</v>
      </c>
      <c r="EB1" s="55" t="s">
        <v>675</v>
      </c>
      <c r="EC1" s="331" t="s">
        <v>241</v>
      </c>
      <c r="ED1" s="636" t="s">
        <v>3069</v>
      </c>
      <c r="EE1" s="636" t="s">
        <v>3266</v>
      </c>
      <c r="EF1" s="331" t="s">
        <v>1989</v>
      </c>
      <c r="EG1" s="344" t="s">
        <v>1990</v>
      </c>
      <c r="EH1" s="35" t="s">
        <v>238</v>
      </c>
      <c r="EI1" s="55" t="s">
        <v>675</v>
      </c>
      <c r="EJ1" s="331" t="s">
        <v>241</v>
      </c>
      <c r="EK1" s="669" t="s">
        <v>2902</v>
      </c>
      <c r="EL1" s="669" t="s">
        <v>2902</v>
      </c>
      <c r="EM1" s="669" t="s">
        <v>2902</v>
      </c>
      <c r="EN1" s="636" t="s">
        <v>3069</v>
      </c>
      <c r="EO1" s="636" t="s">
        <v>3266</v>
      </c>
      <c r="EP1" s="345" t="s">
        <v>1989</v>
      </c>
      <c r="EQ1" s="331" t="s">
        <v>1990</v>
      </c>
      <c r="ER1" s="35" t="s">
        <v>239</v>
      </c>
      <c r="ES1" s="55" t="s">
        <v>675</v>
      </c>
      <c r="ET1" s="331" t="s">
        <v>241</v>
      </c>
      <c r="EU1" s="331" t="s">
        <v>1989</v>
      </c>
      <c r="EV1" s="331" t="s">
        <v>1990</v>
      </c>
      <c r="EW1" s="35" t="s">
        <v>240</v>
      </c>
      <c r="EX1" s="55" t="s">
        <v>675</v>
      </c>
      <c r="EY1" s="331" t="s">
        <v>241</v>
      </c>
      <c r="EZ1" s="669" t="s">
        <v>2902</v>
      </c>
      <c r="FA1" s="669" t="s">
        <v>2902</v>
      </c>
      <c r="FB1" s="636" t="s">
        <v>3069</v>
      </c>
      <c r="FC1" s="636" t="s">
        <v>3266</v>
      </c>
      <c r="FD1" s="331" t="s">
        <v>1989</v>
      </c>
      <c r="FE1" s="331" t="s">
        <v>1990</v>
      </c>
      <c r="FF1" s="35" t="s">
        <v>1831</v>
      </c>
      <c r="FG1" s="35"/>
      <c r="FH1" s="664" t="s">
        <v>621</v>
      </c>
      <c r="FI1" s="664" t="s">
        <v>621</v>
      </c>
      <c r="FJ1" s="664" t="s">
        <v>621</v>
      </c>
      <c r="FK1" s="664" t="s">
        <v>621</v>
      </c>
      <c r="FL1" s="47"/>
      <c r="FM1" s="669" t="s">
        <v>2902</v>
      </c>
      <c r="FN1" s="669" t="s">
        <v>2902</v>
      </c>
      <c r="FO1" s="669" t="s">
        <v>2902</v>
      </c>
      <c r="FP1" s="669" t="s">
        <v>2902</v>
      </c>
      <c r="FQ1" s="636" t="s">
        <v>3069</v>
      </c>
      <c r="FR1" s="636" t="s">
        <v>3266</v>
      </c>
      <c r="FT1" s="113" t="s">
        <v>1512</v>
      </c>
      <c r="FY1" s="468" t="s">
        <v>2680</v>
      </c>
      <c r="GC1" s="922" t="s">
        <v>8398</v>
      </c>
    </row>
    <row r="2" spans="1:185" s="11" customFormat="1" x14ac:dyDescent="0.25">
      <c r="A2" s="40"/>
      <c r="B2" s="40"/>
      <c r="C2" s="9" t="s">
        <v>30</v>
      </c>
      <c r="D2" s="10"/>
      <c r="E2" s="10"/>
      <c r="F2" s="10"/>
      <c r="G2" s="637"/>
      <c r="H2" s="637"/>
      <c r="I2" s="637"/>
      <c r="J2" s="637"/>
      <c r="K2" s="637"/>
      <c r="L2" s="637"/>
      <c r="M2" s="637"/>
      <c r="N2" s="637"/>
      <c r="O2" s="637"/>
      <c r="P2" s="637"/>
      <c r="Q2" s="637"/>
      <c r="R2" s="10"/>
      <c r="S2" s="15"/>
      <c r="T2" s="879"/>
      <c r="U2" s="10"/>
      <c r="V2" s="10"/>
      <c r="W2" s="10"/>
      <c r="X2" s="10"/>
      <c r="Y2" s="855"/>
      <c r="Z2" s="64"/>
      <c r="AA2" s="10"/>
      <c r="AB2" s="10"/>
      <c r="AC2" s="10"/>
      <c r="AD2" s="10"/>
      <c r="AE2" s="10"/>
      <c r="AF2" s="10"/>
      <c r="AG2" s="10"/>
      <c r="AH2" s="10"/>
      <c r="AI2" s="10"/>
      <c r="AJ2" s="637"/>
      <c r="AK2" s="637"/>
      <c r="AL2" s="637"/>
      <c r="AM2" s="637"/>
      <c r="AN2" s="637"/>
      <c r="AO2" s="10"/>
      <c r="AP2" s="10"/>
      <c r="AQ2" s="10"/>
      <c r="AR2" s="10"/>
      <c r="AS2" s="10"/>
      <c r="AT2" s="637"/>
      <c r="AU2" s="637"/>
      <c r="AV2" s="637"/>
      <c r="AW2" s="637"/>
      <c r="AX2" s="637"/>
      <c r="AY2" s="637"/>
      <c r="AZ2" s="637"/>
      <c r="BA2" s="637"/>
      <c r="BB2" s="637"/>
      <c r="BC2" s="637"/>
      <c r="BD2" s="637"/>
      <c r="BE2" s="10"/>
      <c r="BF2" s="10"/>
      <c r="BG2" s="64"/>
      <c r="BH2" s="10"/>
      <c r="BI2" s="10"/>
      <c r="BJ2" s="637"/>
      <c r="BK2" s="637"/>
      <c r="BL2" s="637"/>
      <c r="BM2" s="637"/>
      <c r="BN2" s="637"/>
      <c r="BO2" s="10"/>
      <c r="BP2" s="10"/>
      <c r="BQ2" s="10"/>
      <c r="BR2" s="10"/>
      <c r="BS2" s="10"/>
      <c r="BT2" s="10"/>
      <c r="BU2" s="10"/>
      <c r="BV2" s="10"/>
      <c r="BW2" s="10"/>
      <c r="BX2" s="10"/>
      <c r="BY2" s="10"/>
      <c r="BZ2" s="10"/>
      <c r="CA2" s="10"/>
      <c r="CB2" s="10"/>
      <c r="CC2" s="10"/>
      <c r="CD2" s="10"/>
      <c r="CE2" s="10"/>
      <c r="CF2" s="10"/>
      <c r="CG2" s="10"/>
      <c r="CH2" s="10"/>
      <c r="CI2" s="10"/>
      <c r="CJ2" s="10"/>
      <c r="CK2" s="10"/>
      <c r="CL2" s="10"/>
      <c r="CM2" s="10"/>
      <c r="CN2" s="10"/>
      <c r="CO2" s="10"/>
      <c r="CP2" s="10"/>
      <c r="CQ2" s="10"/>
      <c r="CR2" s="637"/>
      <c r="CS2" s="637"/>
      <c r="CT2" s="637"/>
      <c r="CU2" s="637"/>
      <c r="CV2" s="10"/>
      <c r="CW2" s="10"/>
      <c r="CX2" s="10"/>
      <c r="CY2" s="10"/>
      <c r="CZ2" s="10"/>
      <c r="DA2" s="670"/>
      <c r="DB2" s="670"/>
      <c r="DC2" s="670"/>
      <c r="DD2" s="670"/>
      <c r="DE2" s="10"/>
      <c r="DF2" s="10"/>
      <c r="DG2" s="10"/>
      <c r="DH2" s="10"/>
      <c r="DI2" s="10"/>
      <c r="DJ2" s="670"/>
      <c r="DK2" s="684"/>
      <c r="DL2" s="684"/>
      <c r="DM2" s="684"/>
      <c r="DN2" s="15"/>
      <c r="DO2" s="15"/>
      <c r="DP2" s="15"/>
      <c r="DQ2" s="10"/>
      <c r="DR2" s="64"/>
      <c r="DS2" s="691"/>
      <c r="DT2" s="691"/>
      <c r="DU2" s="691"/>
      <c r="DV2" s="691"/>
      <c r="DW2" s="691"/>
      <c r="DX2" s="691"/>
      <c r="DY2" s="64"/>
      <c r="DZ2" s="64"/>
      <c r="EA2" s="10"/>
      <c r="EB2" s="10"/>
      <c r="EC2" s="10"/>
      <c r="ED2" s="10"/>
      <c r="EE2" s="10"/>
      <c r="EF2" s="10"/>
      <c r="EG2" s="15"/>
      <c r="EH2" s="10"/>
      <c r="EI2" s="10"/>
      <c r="EJ2" s="10"/>
      <c r="EK2" s="691"/>
      <c r="EL2" s="691"/>
      <c r="EM2" s="691"/>
      <c r="EN2" s="691"/>
      <c r="EO2" s="691"/>
      <c r="EP2" s="64"/>
      <c r="EQ2" s="10"/>
      <c r="ER2" s="10"/>
      <c r="ES2" s="10"/>
      <c r="ET2" s="10"/>
      <c r="EU2" s="10"/>
      <c r="EV2" s="10"/>
      <c r="EW2" s="10"/>
      <c r="EX2" s="10"/>
      <c r="EY2" s="10"/>
      <c r="EZ2" s="670"/>
      <c r="FA2" s="670"/>
      <c r="FB2" s="691"/>
      <c r="FC2" s="691"/>
      <c r="FD2" s="10"/>
      <c r="FE2" s="10"/>
      <c r="FF2" s="10"/>
      <c r="FG2" s="10"/>
      <c r="FH2" s="10"/>
      <c r="FI2" s="10"/>
      <c r="FJ2" s="10"/>
      <c r="FK2" s="10"/>
      <c r="FL2" s="721"/>
      <c r="FM2" s="737"/>
      <c r="FN2" s="737"/>
      <c r="FO2" s="737"/>
      <c r="FP2" s="737"/>
      <c r="FQ2" s="637"/>
      <c r="FR2" s="637"/>
    </row>
    <row r="3" spans="1:185" s="20" customFormat="1" ht="23.45" customHeight="1" x14ac:dyDescent="0.25">
      <c r="A3" s="41">
        <v>0</v>
      </c>
      <c r="B3" s="41" t="s">
        <v>765</v>
      </c>
      <c r="C3" s="16" t="s">
        <v>209</v>
      </c>
      <c r="D3" s="17" t="s">
        <v>411</v>
      </c>
      <c r="E3" s="17" t="str">
        <f t="shared" ref="E3:E22" si="0">IF(D3&lt;&gt;"",A3&amp;" "&amp;C3&amp;" "&amp;D3,"")</f>
        <v>0 UHF08 Be pagrindo</v>
      </c>
      <c r="F3" s="17"/>
      <c r="G3" s="638"/>
      <c r="H3" s="638"/>
      <c r="I3" s="638"/>
      <c r="J3" s="638"/>
      <c r="K3" s="638"/>
      <c r="L3" s="638"/>
      <c r="M3" s="638"/>
      <c r="N3" s="638"/>
      <c r="O3" s="638"/>
      <c r="P3" s="638">
        <f>IF(Duombaze!G3="",0,INDEX(DU!I:I,MATCH(Duombaze!G3,DU!A:A,0),1))+IF(Duombaze!H3="",0,INDEX(DU!I:I,MATCH(Duombaze!H3,DU!A:A,0),1))+IF(Duombaze!I3="",0,INDEX(DU!I:I,MATCH(Duombaze!I3,DU!A:A,0),1))+IF(Duombaze!J3="",0,INDEX(DU!I:I,MATCH(Duombaze!J3,DU!A:A,0),1))+IF(Duombaze!K3="",0,INDEX(DU!I:I,MATCH(Duombaze!K3,DU!A:A,0),1))+IF(Duombaze!L3="",0,INDEX(DU!I:I,MATCH(Duombaze!L3,DU!A:A,0),1))+IF(Duombaze!M3="",0,INDEX(DU!I:I,MATCH(Duombaze!M3,DU!A:A,0),1))+IF(Duombaze!N3="",0,INDEX(DU!I:I,MATCH(Duombaze!N3,DU!A:A,0),1))+IF(Duombaze!O3="",0,INDEX(DU!I:I,MATCH(Duombaze!O3,DU!A:A,0),1))</f>
        <v>0</v>
      </c>
      <c r="Q3" s="638">
        <f>IF(Duombaze!G3="",0,INDEX(DU!K:K,MATCH(Duombaze!G3,DU!A:A,0),1))+IF(Duombaze!H3="",0,INDEX(DU!K:K,MATCH(Duombaze!H3,DU!A:A,0),1))+IF(Duombaze!I3="",0,INDEX(DU!K:K,MATCH(Duombaze!I3,DU!A:A,0),1))+IF(Duombaze!J3="",0,INDEX(DU!K:K,MATCH(Duombaze!J3,DU!A:A,0),1))+IF(Duombaze!K3="",0,INDEX(DU!K:K,MATCH(Duombaze!K3,DU!A:A,0),1))+IF(Duombaze!L3="",0,INDEX(DU!K:K,MATCH(Duombaze!L3,DU!A:A,0),1))+IF(Duombaze!M3="",0,INDEX(DU!K:K,MATCH(Duombaze!M3,DU!A:A,0),1))+IF(Duombaze!N3="",0,INDEX(DU!K:K,MATCH(Duombaze!N3,DU!A:A,0),1))+IF(Duombaze!O3="",0,INDEX(DU!K:K,MATCH(Duombaze!O3,DU!A:A,0),1))</f>
        <v>0</v>
      </c>
      <c r="R3" s="17"/>
      <c r="S3" s="18"/>
      <c r="T3" s="880"/>
      <c r="U3" s="17">
        <f>IF(Duombaze!T3="",0,INDEX(DU!I:I,MATCH(Duombaze!T3,DU!A:A,0),1))</f>
        <v>0</v>
      </c>
      <c r="V3" s="17">
        <f>IF(Duombaze!T3="",0,INDEX(DU!K:K,MATCH(Duombaze!T3,DU!A:A,0),1))</f>
        <v>0</v>
      </c>
      <c r="W3" s="17"/>
      <c r="X3" s="17"/>
      <c r="Y3" s="856"/>
      <c r="Z3" s="85"/>
      <c r="AA3" s="17"/>
      <c r="AB3" s="25"/>
      <c r="AC3" s="25">
        <f>IF(Duombaze!AB3="",0,INDEX(DU!I:I,MATCH(Duombaze!AB3,DU!A:A,0),1))</f>
        <v>0</v>
      </c>
      <c r="AD3" s="25">
        <f>IF(Duombaze!AB3="",0,INDEX(DU!K:K,MATCH(Duombaze!AB3,DU!A:A,0),1))</f>
        <v>0</v>
      </c>
      <c r="AE3" s="25"/>
      <c r="AF3" s="25"/>
      <c r="AG3" s="32"/>
      <c r="AH3" s="17" t="str">
        <f t="shared" ref="AH3:AH34" si="1">IF(AG3&lt;&gt;"",A3&amp;" "&amp;C3&amp;" "&amp;AG3,"")</f>
        <v/>
      </c>
      <c r="AI3" s="25" t="s">
        <v>623</v>
      </c>
      <c r="AJ3" s="639"/>
      <c r="AK3" s="639"/>
      <c r="AL3" s="639"/>
      <c r="AM3" s="639">
        <f>IF(Duombaze!AJ3="",0,INDEX(DU!I:I,MATCH(Duombaze!AJ3,DU!A:A,0),1))+IF(Duombaze!AK3="",0,INDEX(DU!I:I,MATCH(Duombaze!AK3,DU!A:A,0),1))+IF(Duombaze!AL3="",0,INDEX(DU!I:I,MATCH(Duombaze!AL3,DU!A:A,0),1))</f>
        <v>0</v>
      </c>
      <c r="AN3" s="639">
        <f>IF(Duombaze!AJ3="",0,INDEX(DU!K:K,MATCH(Duombaze!AJ3,DU!A:A,0),1))+IF(Duombaze!AK3="",0,INDEX(DU!K:K,MATCH(Duombaze!AK3,DU!A:A,0),1))+IF(Duombaze!AL3="",0,INDEX(DU!K:K,MATCH(Duombaze!AL3,DU!A:A,0),1))</f>
        <v>0</v>
      </c>
      <c r="AO3" s="25"/>
      <c r="AP3" s="25"/>
      <c r="AQ3" s="17" t="s">
        <v>413</v>
      </c>
      <c r="AR3" s="17" t="str">
        <f t="shared" ref="AR3:AR66" si="2">IF(AQ3&lt;&gt;"",A3&amp;" "&amp;C3&amp;" "&amp;AQ3,"")</f>
        <v>0 UHF08 Be hidraulinės sistemos + be papildomo valdymo išvadų</v>
      </c>
      <c r="AS3" s="17"/>
      <c r="AT3" s="638"/>
      <c r="AU3" s="638"/>
      <c r="AV3" s="638"/>
      <c r="AW3" s="638"/>
      <c r="AX3" s="638"/>
      <c r="AY3" s="638"/>
      <c r="AZ3" s="638"/>
      <c r="BA3" s="638"/>
      <c r="BB3" s="638"/>
      <c r="BC3" s="638">
        <f>IF(Duombaze!AT3="",0,INDEX(DU!I:I,MATCH(Duombaze!AT3,DU!A:A,0),1))+IF(Duombaze!AU3="",0,INDEX(DU!I:I,MATCH(Duombaze!AU3,DU!A:A,0),1))+IF(Duombaze!AV3="",0,INDEX(DU!I:I,MATCH(Duombaze!AV3,DU!A:A,0),1))+IF(Duombaze!AW3="",0,INDEX(DU!I:I,MATCH(Duombaze!AW3,DU!A:A,0),1))+IF(Duombaze!AX3="",0,INDEX(DU!I:I,MATCH(Duombaze!AX3,DU!A:A,0),1))+IF(Duombaze!AY3="",0,INDEX(DU!I:I,MATCH(Duombaze!AY3,DU!A:A,0),1))+IF(Duombaze!AZ3="",0,INDEX(DU!I:I,MATCH(Duombaze!AZ3,DU!A:A,0),1))+IF(Duombaze!BA3="",0,INDEX(DU!I:I,MATCH(Duombaze!BA3,DU!A:A,0),1))+IF(Duombaze!BB3="",0,INDEX(DU!I:I,MATCH(Duombaze!BB3,DU!A:A,0),1))</f>
        <v>0</v>
      </c>
      <c r="BD3" s="638">
        <f>IF(Duombaze!AT3="",0,INDEX(DU!K:K,MATCH(Duombaze!AT3,DU!A:A,0),1))+IF(Duombaze!AU3="",0,INDEX(DU!K:K,MATCH(Duombaze!AU3,DU!A:A,0),1))+IF(Duombaze!AV3="",0,INDEX(DU!K:K,MATCH(Duombaze!AV3,DU!A:A,0),1))+IF(Duombaze!AW3="",0,INDEX(DU!K:K,MATCH(Duombaze!AW3,DU!A:A,0),1))+IF(Duombaze!AX3="",0,INDEX(DU!K:K,MATCH(Duombaze!AX3,DU!A:A,0),1))+IF(Duombaze!AY3="",0,INDEX(DU!K:K,MATCH(Duombaze!AY3,DU!A:A,0),1))+IF(Duombaze!AZ3="",0,INDEX(DU!K:K,MATCH(Duombaze!AZ3,DU!A:A,0),1))+IF(Duombaze!BA3="",0,INDEX(DU!K:K,MATCH(Duombaze!BA3,DU!A:A,0),1))+IF(Duombaze!BB3="",0,INDEX(DU!K:K,MATCH(Duombaze!BB3,DU!A:A,0),1))</f>
        <v>0</v>
      </c>
      <c r="BE3" s="17"/>
      <c r="BF3" s="17"/>
      <c r="BG3" s="53" t="s">
        <v>624</v>
      </c>
      <c r="BH3" s="17" t="str">
        <f t="shared" ref="BH3:BH45" si="3">IF(BG3&lt;&gt;"",A3&amp;" "&amp;C3&amp;" "&amp;BG3,"")</f>
        <v>0 UHF08 Be stabžių sistemos</v>
      </c>
      <c r="BI3" s="17"/>
      <c r="BJ3" s="638"/>
      <c r="BK3" s="638"/>
      <c r="BL3" s="638"/>
      <c r="BM3" s="638">
        <f>IF(Duombaze!BJ3="",0,INDEX(DU!I:I,MATCH(Duombaze!BJ3,DU!A:A,0),1))+IF(Duombaze!BK3="",0,INDEX(DU!I:I,MATCH(Duombaze!BK3,DU!A:A,0),1))+IF(Duombaze!BL3="",0,INDEX(DU!I:I,MATCH(Duombaze!BL3,DU!A:A,0),1))</f>
        <v>0</v>
      </c>
      <c r="BN3" s="638">
        <f>IF(Duombaze!BJ3="",0,INDEX(DU!K:K,MATCH(Duombaze!BJ3,DU!A:A,0),1))+IF(Duombaze!BK3="",0,INDEX(DU!K:K,MATCH(Duombaze!BK3,DU!A:A,0),1))+IF(Duombaze!BL3="",0,INDEX(DU!K:K,MATCH(Duombaze!BL3,DU!A:A,0),1))</f>
        <v>0</v>
      </c>
      <c r="BO3" s="17"/>
      <c r="BP3" s="17"/>
      <c r="BQ3" s="19"/>
      <c r="BR3" s="19" t="str">
        <f t="shared" ref="BR3:BR15" si="4">IF(BQ3&lt;&gt;"",A3&amp;" "&amp;C3&amp;" "&amp;BQ3,"")</f>
        <v/>
      </c>
      <c r="BS3" s="19"/>
      <c r="BT3" s="19"/>
      <c r="BU3" s="19"/>
      <c r="BV3" s="19"/>
      <c r="BW3" s="19">
        <f>IF(Duombaze!BT3="",0,INDEX(DU!I:I,MATCH(Duombaze!BT3,DU!A:A,0),1))+IF(Duombaze!BU3="",0,INDEX(DU!I:I,MATCH(Duombaze!BU3,DU!A:A,0),1))+IF(Duombaze!BV3="",0,INDEX(DU!I:I,MATCH(Duombaze!BV3,DU!A:A,0),1))</f>
        <v>0</v>
      </c>
      <c r="BX3" s="19">
        <f>IF(Duombaze!BT3="",0,INDEX(DU!K:K,MATCH(Duombaze!BT3,DU!A:A,0),1))+IF(Duombaze!BU3="",0,INDEX(DU!K:K,MATCH(Duombaze!BU3,DU!A:A,0),1))+IF(Duombaze!BV3="",0,INDEX(DU!K:K,MATCH(Duombaze!BV3,DU!A:A,0),1))</f>
        <v>0</v>
      </c>
      <c r="BY3" s="19"/>
      <c r="BZ3" s="19"/>
      <c r="CA3" s="17" t="s">
        <v>418</v>
      </c>
      <c r="CB3" s="19" t="str">
        <f t="shared" ref="CB3:CB17" si="5">IF(CA3&lt;&gt;"",A3&amp;" "&amp;C3&amp;" "&amp;CA3,"")</f>
        <v>0 UHF08 Be atraminės kojos</v>
      </c>
      <c r="CC3" s="17"/>
      <c r="CD3" s="17">
        <f>IF(Duombaze!CC3="",0,INDEX(DU!I:I,MATCH(Duombaze!CC3,DU!A:A,0),1))</f>
        <v>0</v>
      </c>
      <c r="CE3" s="17">
        <f>IF(Duombaze!CC3="",0,INDEX(DU!K:K,MATCH(Duombaze!CC3,DU!A:A,0),1))</f>
        <v>0</v>
      </c>
      <c r="CF3" s="17"/>
      <c r="CG3" s="17"/>
      <c r="CH3" s="25" t="s">
        <v>247</v>
      </c>
      <c r="CI3" s="17" t="str">
        <f t="shared" ref="CI3:CI66" si="6">IF(CH3&lt;&gt;"",A3&amp;" "&amp;C3&amp;" "&amp;CH3,"")</f>
        <v>0 UHF08 Priekinė kilpa UMEGA D-50 - Pagrinde</v>
      </c>
      <c r="CJ3" s="25"/>
      <c r="CK3" s="17">
        <f>IF(Duombaze!CJ3="",0,INDEX(DU!I:I,MATCH(Duombaze!CJ3,DU!A:A,0),1))</f>
        <v>0</v>
      </c>
      <c r="CL3" s="17">
        <f>IF(Duombaze!CJ3="",0,INDEX(DU!K:K,MATCH(Duombaze!CJ3,DU!A:A,0),1))</f>
        <v>0</v>
      </c>
      <c r="CM3" s="25"/>
      <c r="CN3" s="25"/>
      <c r="CO3" s="17" t="s">
        <v>1756</v>
      </c>
      <c r="CP3" s="17" t="str">
        <f t="shared" ref="CP3:CP66" si="7">IF(CO3&lt;&gt;"",A3&amp;" "&amp;C3&amp;" "&amp;CO3,"")</f>
        <v>0 UHF08 Be stovėjimo stabdžio, be atramų</v>
      </c>
      <c r="CQ3" s="17"/>
      <c r="CR3" s="638"/>
      <c r="CS3" s="638"/>
      <c r="CT3" s="19">
        <f>IF(Duombaze!CR3="",0,INDEX(DU!I:I,MATCH(Duombaze!CR3,DU!A:A,0),1))+IF(Duombaze!CS3="",0,INDEX(DU!I:I,MATCH(Duombaze!CS3,DU!A:A,0),1))</f>
        <v>0</v>
      </c>
      <c r="CU3" s="19">
        <f>IF(Duombaze!CR3="",0,INDEX(DU!K:K,MATCH(Duombaze!CR3,DU!A:A,0),1))+IF(Duombaze!CS3="",0,INDEX(DU!K:K,MATCH(Duombaze!CS3,DU!A:A,0),1))</f>
        <v>0</v>
      </c>
      <c r="CV3" s="17"/>
      <c r="CW3" s="17"/>
      <c r="CX3" s="17" t="s">
        <v>397</v>
      </c>
      <c r="CY3" s="17" t="str">
        <f t="shared" ref="CY3:CY66" si="8">IF(CX3&lt;&gt;"",A3&amp;" "&amp;C3&amp;" "&amp;CX3,"")</f>
        <v>0 UHF08 Be viršborčių</v>
      </c>
      <c r="CZ3" s="17"/>
      <c r="DA3" s="671"/>
      <c r="DB3" s="671"/>
      <c r="DC3" s="19">
        <f>IF(Duombaze!DA3="",0,INDEX(DU!I:I,MATCH(Duombaze!DA3,DU!A:A,0),1))+IF(Duombaze!DB3="",0,INDEX(DU!I:I,MATCH(Duombaze!DB3,DU!A:A,0),1))</f>
        <v>0</v>
      </c>
      <c r="DD3" s="19">
        <f>IF(Duombaze!DA3="",0,INDEX(DU!K:K,MATCH(Duombaze!DA3,DU!A:A,0),1))+IF(Duombaze!DB3="",0,INDEX(DU!K:K,MATCH(Duombaze!DB3,DU!A:A,0),1))</f>
        <v>0</v>
      </c>
      <c r="DE3" s="17"/>
      <c r="DF3" s="17"/>
      <c r="DG3" s="19" t="s">
        <v>625</v>
      </c>
      <c r="DH3" s="19" t="str">
        <f t="shared" ref="DH3:DH66" si="9">IF(DG3&lt;&gt;"",A3&amp;" "&amp;C3&amp;" "&amp;DG3,"")</f>
        <v>0 UHF08 Be tento/aikštelės</v>
      </c>
      <c r="DI3" s="19"/>
      <c r="DJ3" s="671"/>
      <c r="DK3" s="678"/>
      <c r="DL3" s="19">
        <f>IF(Duombaze!DJ3="",0,INDEX(DU!I:I,MATCH(Duombaze!DJ3,DU!A:A,0),1))+IF(Duombaze!DK3="",0,INDEX(DU!I:I,MATCH(Duombaze!DK3,DU!A:A,0),1))</f>
        <v>0</v>
      </c>
      <c r="DM3" s="19">
        <f>IF(Duombaze!DJ3="",0,INDEX(DU!K:K,MATCH(Duombaze!DJ3,DU!A:A,0),1))+IF(Duombaze!DK3="",0,INDEX(DU!K:K,MATCH(Duombaze!DK3,DU!A:A,0),1))</f>
        <v>0</v>
      </c>
      <c r="DN3" s="52"/>
      <c r="DO3" s="52"/>
      <c r="DP3" s="17" t="s">
        <v>386</v>
      </c>
      <c r="DQ3" s="17" t="str">
        <f t="shared" ref="DQ3:DQ66" si="10">IF(DP3&lt;&gt;"",A3&amp;" "&amp;C3&amp;" "&amp;DP3,"")</f>
        <v>0 UHF08 Be apšvietimo sistemos</v>
      </c>
      <c r="DR3" s="17"/>
      <c r="DS3" s="671"/>
      <c r="DT3" s="671"/>
      <c r="DU3" s="671"/>
      <c r="DV3" s="671"/>
      <c r="DW3" s="638">
        <f>IF(Duombaze!DS3="",0,INDEX(DU!I:I,MATCH(Duombaze!DS3,DU!A:A,0),1))+IF(Duombaze!DT3="",0,INDEX(DU!I:I,MATCH(Duombaze!DT3,DU!A:A,0),1))+IF(Duombaze!DU3="",0,INDEX(DU!I:I,MATCH(Duombaze!DU3,DU!A:A,0),1))+IF(Duombaze!DV3="",0,INDEX(DU!I:I,MATCH(Duombaze!DV3,DU!A:A,0),1))</f>
        <v>0</v>
      </c>
      <c r="DX3" s="638">
        <f>IF(Duombaze!DS3="",0,INDEX(DU!K:K,MATCH(Duombaze!DS3,DU!A:A,0),1))+IF(Duombaze!DT3="",0,INDEX(DU!K:K,MATCH(Duombaze!DT3,DU!A:A,0),1))+IF(Duombaze!DU3="",0,INDEX(DU!K:K,MATCH(Duombaze!DU3,DU!A:A,0),1))+IF(Duombaze!DV3="",0,INDEX(DU!K:KH,MATCH(Duombaze!DV3,DU!A:A,0),1))</f>
        <v>0</v>
      </c>
      <c r="DY3" s="17"/>
      <c r="DZ3" s="17"/>
      <c r="EA3" s="19"/>
      <c r="EB3" s="19" t="str">
        <f t="shared" ref="EB3:EB34" si="11">IF(EA3&lt;&gt;"",A3&amp;" "&amp;C3&amp;" "&amp;EA3,"")</f>
        <v/>
      </c>
      <c r="EC3" s="19"/>
      <c r="ED3" s="638">
        <f>IF(Duombaze!EC3="",0,INDEX(DU!I:I,MATCH(Duombaze!EC3,DU!A:A,0),1))</f>
        <v>0</v>
      </c>
      <c r="EE3" s="638">
        <f>IF(Duombaze!EC3="",0,INDEX(DU!K:K,MATCH(Duombaze!EC3,DU!A:A,0),1))</f>
        <v>0</v>
      </c>
      <c r="EF3" s="19"/>
      <c r="EG3" s="52"/>
      <c r="EH3" s="17" t="s">
        <v>387</v>
      </c>
      <c r="EI3" s="17" t="str">
        <f t="shared" ref="EI3:EI37" si="12">IF(EH3&lt;&gt;"",A3&amp;" "&amp;C3&amp;" "&amp;EH3,"")</f>
        <v>0 UHF08 Be lipdukų</v>
      </c>
      <c r="EJ3" s="17"/>
      <c r="EK3" s="686"/>
      <c r="EL3" s="686"/>
      <c r="EM3" s="686"/>
      <c r="EN3" s="19">
        <f>IF(Duombaze!EK3="",0,INDEX(DU!I:I,MATCH(Duombaze!EK3,DU!A:A,0),1))+IF(Duombaze!EL3="",0,INDEX(DU!I:I,MATCH(Duombaze!EL3,DU!A:A,0),1))+IF(Duombaze!EM3="",0,INDEX(DU!I:I,MATCH(Duombaze!EM3,DU!A:A,0),1))</f>
        <v>0</v>
      </c>
      <c r="EO3" s="19">
        <f>IF(Duombaze!EK3="",0,INDEX(DU!K:K,MATCH(Duombaze!EK3,DU!A:A,0),1))+IF(Duombaze!EL3="",0,INDEX(DU!K:K,MATCH(Duombaze!EL3,DU!A:A,0),1))+IF(Duombaze!EM3="",0,INDEX(DU!K:K,MATCH(Duombaze!EM3,DU!A:A,0),1))</f>
        <v>0</v>
      </c>
      <c r="ER3" s="17" t="s">
        <v>388</v>
      </c>
      <c r="ES3" s="17" t="str">
        <f t="shared" ref="ES3:ES34" si="13">IF(ER3&lt;&gt;"",A3&amp;" "&amp;C3&amp;" "&amp;ER3,"")</f>
        <v>0 UHF08 Be ratų</v>
      </c>
      <c r="ET3" s="17"/>
      <c r="EU3" s="17"/>
      <c r="EV3" s="17"/>
      <c r="EW3" s="19" t="s">
        <v>389</v>
      </c>
      <c r="EX3" s="19" t="str">
        <f t="shared" ref="EX3:EX34" si="14">IF(EW3&lt;&gt;"",A3&amp;" "&amp;C3&amp;" "&amp;EW3,"")</f>
        <v>0 UHF08 Be purvasaugių</v>
      </c>
      <c r="EY3" s="19" t="s">
        <v>623</v>
      </c>
      <c r="EZ3" s="672"/>
      <c r="FA3" s="672"/>
      <c r="FB3" s="19">
        <f>IF(Duombaze!EZ3="",0,INDEX(DU!I:I,MATCH(Duombaze!EZ3,DU!A:A,0),1))+IF(Duombaze!FA3="",0,INDEX(DU!I:I,MATCH(Duombaze!FA3,DU!A:A,0),1))</f>
        <v>0</v>
      </c>
      <c r="FC3" s="19">
        <f>IF(Duombaze!EZ3="",0,INDEX(DU!K:K,MATCH(Duombaze!EZ3,DU!A:A,0),1))+IF(Duombaze!FA3="",0,INDEX(DU!K:K,MATCH(Duombaze!FA3,DU!A:A,0),1))</f>
        <v>0</v>
      </c>
      <c r="FD3" s="19"/>
      <c r="FE3" s="19"/>
      <c r="FF3" s="19"/>
      <c r="FG3" s="19"/>
      <c r="FH3" s="19"/>
      <c r="FI3" s="19"/>
      <c r="FJ3" s="19"/>
      <c r="FK3" s="19"/>
      <c r="FL3" s="18"/>
      <c r="FM3" s="671"/>
      <c r="FN3" s="671"/>
      <c r="FO3" s="671"/>
      <c r="FP3" s="671"/>
      <c r="FQ3" s="638">
        <f>IF(Duombaze!FM3="",0,INDEX(DU!I:I,MATCH(Duombaze!FM3,DU!A:A,0),1))+IF(Duombaze!FN3="",0,INDEX(DU!I:I,MATCH(Duombaze!FN3,DU!A:A,0),1))+IF(Duombaze!FO3="",0,INDEX(DU!I:I,MATCH(Duombaze!FO3,DU!A:A,0),1))+IF(Duombaze!FP3="",0,INDEX(DU!I:I,MATCH(Duombaze!FP3,DU!A:A,0),1))</f>
        <v>0</v>
      </c>
      <c r="FR3" s="638">
        <f>IF(Duombaze!FM3="",0,INDEX(DU!H:H,MATCH(Duombaze!FM3,DU!A:A,0),1))+IF(Duombaze!FN3="",0,INDEX(DU!H:H,MATCH(Duombaze!FN3,DU!A:A,0),1))+IF(Duombaze!FO3="",0,INDEX(DU!H:H,MATCH(Duombaze!FO3,DU!A:A,0),1))+IF(Duombaze!FP3="",0,INDEX(DU!H:H,MATCH(Duombaze!FP3,DU!A:A,0),1))</f>
        <v>0</v>
      </c>
      <c r="FT3" s="20" t="s">
        <v>680</v>
      </c>
      <c r="FU3" s="20" t="s">
        <v>14</v>
      </c>
    </row>
    <row r="4" spans="1:185" s="20" customFormat="1" ht="31.15" customHeight="1" x14ac:dyDescent="0.25">
      <c r="A4" s="41">
        <v>1</v>
      </c>
      <c r="B4" s="41" t="s">
        <v>765</v>
      </c>
      <c r="C4" s="16" t="s">
        <v>209</v>
      </c>
      <c r="D4" s="19" t="s">
        <v>1671</v>
      </c>
      <c r="E4" s="17" t="str">
        <f t="shared" si="0"/>
        <v>1 UHF08 Pagrindas su Boggie važiuokle (VIENTISOS AŠYS 306E)</v>
      </c>
      <c r="F4" s="19" t="s">
        <v>9168</v>
      </c>
      <c r="G4" s="639" t="s">
        <v>2903</v>
      </c>
      <c r="H4" s="639" t="s">
        <v>2906</v>
      </c>
      <c r="I4" s="639" t="s">
        <v>2905</v>
      </c>
      <c r="J4" s="639">
        <v>23109301</v>
      </c>
      <c r="K4" s="881" t="s">
        <v>2904</v>
      </c>
      <c r="L4" s="639"/>
      <c r="M4" s="639"/>
      <c r="N4" s="639"/>
      <c r="O4" s="639"/>
      <c r="P4" s="638">
        <f>IF(Duombaze!G4="",0,INDEX(DU!I:I,MATCH(Duombaze!G4,DU!A:A,0),1))+IF(Duombaze!H4="",0,INDEX(DU!I:I,MATCH(Duombaze!H4,DU!A:A,0),1))+IF(Duombaze!I4="",0,INDEX(DU!I:I,MATCH(Duombaze!I4,DU!A:A,0),1))+IF(Duombaze!J4="",0,INDEX(DU!I:I*24,MATCH(Duombaze!J4,DU!A:A,0),1))+IF(Duombaze!K4="",0,INDEX(DU!I:I,MATCH(Duombaze!K4,DU!A:A,0),1))+IF(Duombaze!L4="",0,INDEX(DU!I:I,MATCH(Duombaze!L4,DU!A:A,0),1))+IF(Duombaze!M4="",0,INDEX(DU!I:I,MATCH(Duombaze!M4,DU!A:A,0),1))+IF(Duombaze!N4="",0,INDEX(DU!I:I,MATCH(Duombaze!N4,DU!A:A,0),1))+IF(Duombaze!O4="",0,INDEX(DU!I:I,MATCH(Duombaze!O4,DU!A:A,0),1))</f>
        <v>1847.003359905191</v>
      </c>
      <c r="Q4" s="638">
        <f>IF(Duombaze!G4="",0,INDEX(DU!K:K,MATCH(Duombaze!G4,DU!A:A,0),1))+IF(Duombaze!H4="",0,INDEX(DU!K:K,MATCH(Duombaze!H4,DU!A:A,0),1))+IF(Duombaze!I4="",0,INDEX(DU!K:K,MATCH(Duombaze!I4,DU!A:A,0),1))+IF(Duombaze!J4="",0,INDEX(DU!K:K,MATCH(Duombaze!J4,DU!A:A,0),1))+IF(Duombaze!K4="",0,INDEX(DU!K:K,MATCH(Duombaze!K4,DU!A:A,0),1))+IF(Duombaze!L4="",0,INDEX(DU!K:K,MATCH(Duombaze!L4,DU!A:A,0),1))+IF(Duombaze!M4="",0,INDEX(DU!K:K,MATCH(Duombaze!M4,DU!A:A,0),1))+IF(Duombaze!N4="",0,INDEX(DU!K:K,MATCH(Duombaze!N4,DU!A:A,0),1))+IF(Duombaze!O4="",0,INDEX(DU!K:K,MATCH(Duombaze!O4,DU!A:A,0),1))</f>
        <v>400.41999999999996</v>
      </c>
      <c r="R4" s="19" t="s">
        <v>1991</v>
      </c>
      <c r="S4" s="52" t="s">
        <v>1992</v>
      </c>
      <c r="T4" s="881" t="s">
        <v>2904</v>
      </c>
      <c r="U4" s="17">
        <f>IF(Duombaze!T4="",0,INDEX(DU!I:I,MATCH(Duombaze!T4,DU!A:A,0),1))</f>
        <v>722.58125010590402</v>
      </c>
      <c r="V4" s="17">
        <f>IF(Duombaze!T4="",0,INDEX(DU!K:K,MATCH(Duombaze!T4,DU!A:A,0),1))</f>
        <v>55.78</v>
      </c>
      <c r="W4" s="19" t="s">
        <v>3488</v>
      </c>
      <c r="X4" s="19"/>
      <c r="Y4" s="134"/>
      <c r="Z4" s="85" t="s">
        <v>673</v>
      </c>
      <c r="AA4" s="17" t="str">
        <f t="shared" ref="AA4:AA15" si="15">IF(Z4&lt;&gt;"",A4&amp;" "&amp;C4&amp;" "&amp;Z4,"")</f>
        <v>1 UHF08  Standartinis grąžulas</v>
      </c>
      <c r="AB4" s="25" t="s">
        <v>670</v>
      </c>
      <c r="AC4" s="25">
        <f>IF(Duombaze!AB4="",0,INDEX(DU!I:I,MATCH(Duombaze!AB4,DU!A:A,0),1))</f>
        <v>0</v>
      </c>
      <c r="AD4" s="25">
        <f>IF(Duombaze!AB4="",0,INDEX(DU!K:K,MATCH(Duombaze!AB4,DU!A:A,0),1))</f>
        <v>0</v>
      </c>
      <c r="AE4" s="25"/>
      <c r="AF4" s="25"/>
      <c r="AG4" s="19"/>
      <c r="AH4" s="17" t="str">
        <f t="shared" si="1"/>
        <v/>
      </c>
      <c r="AI4" s="19"/>
      <c r="AJ4" s="639"/>
      <c r="AK4" s="639"/>
      <c r="AL4" s="639"/>
      <c r="AM4" s="639">
        <f>IF(Duombaze!AJ4="",0,INDEX(DU!I:I,MATCH(Duombaze!AJ4,DU!A:A,0),1))+IF(Duombaze!AK4="",0,INDEX(DU!I:I,MATCH(Duombaze!AK4,DU!A:A,0),1))+IF(Duombaze!AL4="",0,INDEX(DU!I:I,MATCH(Duombaze!AL4,DU!A:A,0),1))</f>
        <v>0</v>
      </c>
      <c r="AN4" s="639">
        <f>IF(Duombaze!AJ4="",0,INDEX(DU!K:K,MATCH(Duombaze!AJ4,DU!A:A,0),1))+IF(Duombaze!AK4="",0,INDEX(DU!K:K,MATCH(Duombaze!AK4,DU!A:A,0),1))+IF(Duombaze!AL4="",0,INDEX(DU!K:K,MATCH(Duombaze!AL4,DU!A:A,0),1))</f>
        <v>0</v>
      </c>
      <c r="AO4" s="19"/>
      <c r="AP4" s="19"/>
      <c r="AQ4" s="19" t="s">
        <v>329</v>
      </c>
      <c r="AR4" s="17" t="str">
        <f t="shared" si="2"/>
        <v>1 UHF08 Pagrindo hidraulinės jungtys</v>
      </c>
      <c r="AS4" s="19" t="s">
        <v>243</v>
      </c>
      <c r="AT4" s="639" t="s">
        <v>243</v>
      </c>
      <c r="AU4" s="639"/>
      <c r="AV4" s="639"/>
      <c r="AW4" s="639"/>
      <c r="AX4" s="639"/>
      <c r="AY4" s="639"/>
      <c r="AZ4" s="639"/>
      <c r="BA4" s="639"/>
      <c r="BB4" s="639"/>
      <c r="BC4" s="638">
        <f>IF(Duombaze!AT4="",0,INDEX(DU!I:I,MATCH(Duombaze!AT4,DU!A:A,0),1))+IF(Duombaze!AU4="",0,INDEX(DU!I:I,MATCH(Duombaze!AU4,DU!A:A,0),1))+IF(Duombaze!AV4="",0,INDEX(DU!I:I,MATCH(Duombaze!AV4,DU!A:A,0),1))+IF(Duombaze!AW4="",0,INDEX(DU!I:I,MATCH(Duombaze!AW4,DU!A:A,0),1))+IF(Duombaze!AX4="",0,INDEX(DU!I:I,MATCH(Duombaze!AX4,DU!A:A,0),1))+IF(Duombaze!AY4="",0,INDEX(DU!I:I,MATCH(Duombaze!AY4,DU!A:A,0),1))+IF(Duombaze!AZ4="",0,INDEX(DU!I:I,MATCH(Duombaze!AZ4,DU!A:A,0),1))+IF(Duombaze!BA4="",0,INDEX(DU!I:I,MATCH(Duombaze!BA4,DU!A:A,0),1))+IF(Duombaze!BB4="",0,INDEX(DU!I:I,MATCH(Duombaze!BB4,DU!A:A,0),1))</f>
        <v>282.71852000000001</v>
      </c>
      <c r="BD4" s="638">
        <f>IF(Duombaze!AT4="",0,INDEX(DU!K:K,MATCH(Duombaze!AT4,DU!A:A,0),1))+IF(Duombaze!AU4="",0,INDEX(DU!K:K,MATCH(Duombaze!AU4,DU!A:A,0),1))+IF(Duombaze!AV4="",0,INDEX(DU!K:K,MATCH(Duombaze!AV4,DU!A:A,0),1))+IF(Duombaze!AW4="",0,INDEX(DU!K:K,MATCH(Duombaze!AW4,DU!A:A,0),1))+IF(Duombaze!AX4="",0,INDEX(DU!K:K,MATCH(Duombaze!AX4,DU!A:A,0),1))+IF(Duombaze!AY4="",0,INDEX(DU!K:K,MATCH(Duombaze!AY4,DU!A:A,0),1))+IF(Duombaze!AZ4="",0,INDEX(DU!K:K,MATCH(Duombaze!AZ4,DU!A:A,0),1))+IF(Duombaze!BA4="",0,INDEX(DU!K:K,MATCH(Duombaze!BA4,DU!A:A,0),1))+IF(Duombaze!BB4="",0,INDEX(DU!K:K,MATCH(Duombaze!BB4,DU!A:A,0),1))</f>
        <v>0</v>
      </c>
      <c r="BE4" s="19"/>
      <c r="BF4" s="19"/>
      <c r="BG4" s="65" t="s">
        <v>55</v>
      </c>
      <c r="BH4" s="17" t="str">
        <f t="shared" si="3"/>
        <v>1 UHF08 Hidrauliniai stabdžiai</v>
      </c>
      <c r="BI4" s="19" t="s">
        <v>2876</v>
      </c>
      <c r="BJ4" s="639" t="s">
        <v>2992</v>
      </c>
      <c r="BK4" s="639" t="s">
        <v>3135</v>
      </c>
      <c r="BL4" s="639" t="s">
        <v>2993</v>
      </c>
      <c r="BM4" s="638">
        <f>IF(Duombaze!BJ4="",0,INDEX(DU!I:I,MATCH(Duombaze!BJ4,DU!A:A,0),1))+IF(Duombaze!BK4="",0,INDEX(DU!I:I,MATCH(Duombaze!BK4,DU!A:A,0),1))+IF(Duombaze!BL4="",0,INDEX(DU!I:I,MATCH(Duombaze!BL4,DU!A:A,0),1))</f>
        <v>240.94522963747229</v>
      </c>
      <c r="BN4" s="638">
        <f>IF(Duombaze!BJ4="",0,INDEX(DU!K:K,MATCH(Duombaze!BJ4,DU!A:A,0),1))+IF(Duombaze!BK4="",0,INDEX(DU!K:K,MATCH(Duombaze!BK4,DU!A:A,0),1))+IF(Duombaze!BL4="",0,INDEX(DU!K:K,MATCH(Duombaze!BL4,DU!A:A,0),1))</f>
        <v>29.87</v>
      </c>
      <c r="BO4" s="19"/>
      <c r="BP4" s="19" t="s">
        <v>2109</v>
      </c>
      <c r="BQ4" s="19"/>
      <c r="BR4" s="19" t="str">
        <f t="shared" si="4"/>
        <v/>
      </c>
      <c r="BS4" s="19"/>
      <c r="BT4" s="19"/>
      <c r="BU4" s="19"/>
      <c r="BV4" s="19"/>
      <c r="BW4" s="19">
        <f>IF(Duombaze!BT4="",0,INDEX(DU!I:I,MATCH(Duombaze!BT4,DU!A:A,0),1))+IF(Duombaze!BU4="",0,INDEX(DU!I:I,MATCH(Duombaze!BU4,DU!A:A,0),1))+IF(Duombaze!BV4="",0,INDEX(DU!I:I,MATCH(Duombaze!BV4,DU!A:A,0),1))</f>
        <v>0</v>
      </c>
      <c r="BX4" s="19">
        <f>IF(Duombaze!BT4="",0,INDEX(DU!K:K,MATCH(Duombaze!BT4,DU!A:A,0),1))+IF(Duombaze!BU4="",0,INDEX(DU!K:K,MATCH(Duombaze!BU4,DU!A:A,0),1))+IF(Duombaze!BV4="",0,INDEX(DU!K:K,MATCH(Duombaze!BV4,DU!A:A,0),1))</f>
        <v>0</v>
      </c>
      <c r="BY4" s="19"/>
      <c r="BZ4" s="19"/>
      <c r="CA4" s="19" t="str">
        <f>CA162</f>
        <v>Mechaninė koja-kėliklis</v>
      </c>
      <c r="CB4" s="19" t="str">
        <f t="shared" si="5"/>
        <v>1 UHF08 Mechaninė koja-kėliklis</v>
      </c>
      <c r="CC4" s="19" t="str">
        <f>CC162</f>
        <v>ZM0MECH0ATRAKJ</v>
      </c>
      <c r="CD4" s="17">
        <f>IF(Duombaze!CC4="",0,INDEX(DU!I:I,MATCH(Duombaze!CC4,DU!A:A,0),1))</f>
        <v>67.253749472556606</v>
      </c>
      <c r="CE4" s="17">
        <f>IF(Duombaze!CC4="",0,INDEX(DU!K:K,MATCH(Duombaze!CC4,DU!A:A,0),1))</f>
        <v>9.7200000000000006</v>
      </c>
      <c r="CF4" s="19"/>
      <c r="CG4" s="19" t="s">
        <v>2124</v>
      </c>
      <c r="CH4" s="32"/>
      <c r="CI4" s="17" t="str">
        <f t="shared" si="6"/>
        <v/>
      </c>
      <c r="CJ4" s="32"/>
      <c r="CK4" s="17">
        <f>IF(Duombaze!CJ4="",0,INDEX(DU!I:I,MATCH(Duombaze!CJ4,DU!A:A,0),1))</f>
        <v>0</v>
      </c>
      <c r="CL4" s="17">
        <f>IF(Duombaze!CJ4="",0,INDEX(DU!K:K,MATCH(Duombaze!CJ4,DU!A:A,0),1))</f>
        <v>0</v>
      </c>
      <c r="CM4" s="32"/>
      <c r="CN4" s="32"/>
      <c r="CO4" s="19" t="s">
        <v>677</v>
      </c>
      <c r="CP4" s="17" t="str">
        <f t="shared" si="7"/>
        <v>1 UHF08 Rankinis stabdis puspriekabėms</v>
      </c>
      <c r="CQ4" s="19" t="s">
        <v>1594</v>
      </c>
      <c r="CR4" s="639" t="s">
        <v>1594</v>
      </c>
      <c r="CS4" s="639"/>
      <c r="CT4" s="19">
        <f>IF(Duombaze!CR4="",0,INDEX(DU!I:I,MATCH(Duombaze!CR4,DU!A:A,0),1))+IF(Duombaze!CS4="",0,INDEX(DU!I:I,MATCH(Duombaze!CS4,DU!A:A,0),1))</f>
        <v>44.795362415433402</v>
      </c>
      <c r="CU4" s="19">
        <f>IF(Duombaze!CR4="",0,INDEX(DU!K:K,MATCH(Duombaze!CR4,DU!A:A,0),1))+IF(Duombaze!CS4="",0,INDEX(DU!K:K,MATCH(Duombaze!CS4,DU!A:A,0),1))</f>
        <v>36.090000000000003</v>
      </c>
      <c r="CV4" s="19"/>
      <c r="CW4" s="19" t="s">
        <v>2128</v>
      </c>
      <c r="CX4" s="19" t="s">
        <v>678</v>
      </c>
      <c r="CY4" s="17" t="str">
        <f t="shared" si="8"/>
        <v>1 UHF08 Viršborčiai 750mm</v>
      </c>
      <c r="CZ4" s="19" t="s">
        <v>248</v>
      </c>
      <c r="DA4" s="672" t="s">
        <v>248</v>
      </c>
      <c r="DB4" s="672"/>
      <c r="DC4" s="19">
        <f>IF(Duombaze!DA4="",0,INDEX(DU!I:I,MATCH(Duombaze!DA4,DU!A:A,0),1))+IF(Duombaze!DB4="",0,INDEX(DU!I:I,MATCH(Duombaze!DB4,DU!A:A,0),1))</f>
        <v>379.95937758229599</v>
      </c>
      <c r="DD4" s="19">
        <f>IF(Duombaze!DA4="",0,INDEX(DU!K:K,MATCH(Duombaze!DA4,DU!A:A,0),1))+IF(Duombaze!DB4="",0,INDEX(DU!K:K,MATCH(Duombaze!DB4,DU!A:A,0),1))</f>
        <v>76.75</v>
      </c>
      <c r="DE4" s="19" t="s">
        <v>2131</v>
      </c>
      <c r="DF4" s="19"/>
      <c r="DG4" s="19" t="s">
        <v>258</v>
      </c>
      <c r="DH4" s="19" t="str">
        <f t="shared" si="9"/>
        <v>1 UHF08 Tentas</v>
      </c>
      <c r="DI4" s="19" t="s">
        <v>626</v>
      </c>
      <c r="DJ4" s="19" t="s">
        <v>626</v>
      </c>
      <c r="DK4" s="678"/>
      <c r="DL4" s="19">
        <f>IF(Duombaze!DJ4="",0,INDEX(DU!I:I,MATCH(Duombaze!DJ4,DU!A:A,0),1))+IF(Duombaze!DK4="",0,INDEX(DU!I:I,MATCH(Duombaze!DK4,DU!A:A,0),1))</f>
        <v>126.582162837095</v>
      </c>
      <c r="DM4" s="19">
        <f>IF(Duombaze!DJ4="",0,INDEX(DU!K:K,MATCH(Duombaze!DJ4,DU!A:A,0),1))+IF(Duombaze!DK4="",0,INDEX(DU!K:K,MATCH(Duombaze!DK4,DU!A:A,0),1))</f>
        <v>49</v>
      </c>
      <c r="DN4" s="52" t="s">
        <v>2113</v>
      </c>
      <c r="DO4" s="52"/>
      <c r="DP4" s="19" t="str">
        <f>DP175</f>
        <v>Gale trikampis LED žibintas + pilnas LED (Danija)</v>
      </c>
      <c r="DQ4" s="17" t="str">
        <f t="shared" si="10"/>
        <v>1 UHF08 Gale trikampis LED žibintas + pilnas LED (Danija)</v>
      </c>
      <c r="DR4" s="19" t="str">
        <f>DR175</f>
        <v>ZC40AZIBMI0000</v>
      </c>
      <c r="DS4" s="672" t="s">
        <v>252</v>
      </c>
      <c r="DT4" s="672"/>
      <c r="DU4" s="672"/>
      <c r="DV4" s="672"/>
      <c r="DW4" s="638">
        <f>IF(Duombaze!DS4="",0,INDEX(DU!I:I,MATCH(Duombaze!DS4,DU!A:A,0),1))+IF(Duombaze!DT4="",0,INDEX(DU!I:I,MATCH(Duombaze!DT4,DU!A:A,0),1))+IF(Duombaze!DU4="",0,INDEX(DU!I:I,MATCH(Duombaze!DU4,DU!A:A,0),1))+IF(Duombaze!DV4="",0,INDEX(DU!I:I,MATCH(Duombaze!DV4,DU!A:A,0),1))</f>
        <v>129.30043442866699</v>
      </c>
      <c r="DX4" s="638">
        <f>IF(Duombaze!DS4="",0,INDEX(DU!K:K,MATCH(Duombaze!DS4,DU!A:A,0),1))+IF(Duombaze!DT4="",0,INDEX(DU!K:K,MATCH(Duombaze!DT4,DU!A:A,0),1))+IF(Duombaze!DU4="",0,INDEX(DU!K:K,MATCH(Duombaze!DU4,DU!A:A,0),1))+IF(Duombaze!DV4="",0,INDEX(DU!K:KH,MATCH(Duombaze!DV4,DU!A:A,0),1))</f>
        <v>0</v>
      </c>
      <c r="DY4" s="19"/>
      <c r="DZ4" s="19"/>
      <c r="EA4" s="19"/>
      <c r="EB4" s="19" t="str">
        <f t="shared" si="11"/>
        <v/>
      </c>
      <c r="EC4" s="19"/>
      <c r="ED4" s="638">
        <f>IF(Duombaze!EC4="",0,INDEX(DU!I:I,MATCH(Duombaze!EC4,DU!A:A,0),1))</f>
        <v>0</v>
      </c>
      <c r="EE4" s="638">
        <f>IF(Duombaze!EC4="",0,INDEX(DU!K:K,MATCH(Duombaze!EC4,DU!A:A,0),1))</f>
        <v>0</v>
      </c>
      <c r="EF4" s="19"/>
      <c r="EG4" s="52"/>
      <c r="EH4" s="19" t="str">
        <f>EH175</f>
        <v>Lipdukai Daniški + MItip logo (prisukamas)</v>
      </c>
      <c r="EI4" s="17" t="str">
        <f t="shared" si="12"/>
        <v>1 UHF08 Lipdukai Daniški + MItip logo (prisukamas)</v>
      </c>
      <c r="EJ4" s="19" t="str">
        <f>EJ175</f>
        <v>ZM20ASPCLMI000 + ZM0L0G0MITIP00</v>
      </c>
      <c r="EK4" s="692" t="s">
        <v>3051</v>
      </c>
      <c r="EL4" s="692" t="s">
        <v>3052</v>
      </c>
      <c r="EM4" s="692"/>
      <c r="EN4" s="19">
        <f>IF(Duombaze!EK4="",0,INDEX(DU!I:I,MATCH(Duombaze!EK4,DU!A:A,0),1))+IF(Duombaze!EL4="",0,INDEX(DU!I:I,MATCH(Duombaze!EL4,DU!A:A,0),1))+IF(Duombaze!EM4="",0,INDEX(DU!I:I,MATCH(Duombaze!EM4,DU!A:A,0),1))</f>
        <v>13.609623333333332</v>
      </c>
      <c r="EO4" s="19">
        <f>IF(Duombaze!EK4="",0,INDEX(DU!K:K,MATCH(Duombaze!EK4,DU!A:A,0),1))+IF(Duombaze!EL4="",0,INDEX(DU!K:K,MATCH(Duombaze!EL4,DU!A:A,0),1))+IF(Duombaze!EM4="",0,INDEX(DU!K:K,MATCH(Duombaze!EM4,DU!A:A,0),1))</f>
        <v>2.58</v>
      </c>
      <c r="EP4" s="65"/>
      <c r="EQ4" s="19"/>
      <c r="ER4" s="19" t="s">
        <v>1497</v>
      </c>
      <c r="ES4" s="17" t="str">
        <f t="shared" si="13"/>
        <v>1 UHF08 Montuojami</v>
      </c>
      <c r="ET4" s="107"/>
      <c r="EU4" s="107"/>
      <c r="EV4" s="107"/>
      <c r="EW4" s="19"/>
      <c r="EX4" s="19" t="str">
        <f t="shared" si="14"/>
        <v/>
      </c>
      <c r="EY4" s="19"/>
      <c r="EZ4" s="672"/>
      <c r="FA4" s="672"/>
      <c r="FB4" s="19">
        <f>IF(Duombaze!EZ4="",0,INDEX(DU!I:I,MATCH(Duombaze!EZ4,DU!A:A,0),1))+IF(Duombaze!FA4="",0,INDEX(DU!I:I,MATCH(Duombaze!FA4,DU!A:A,0),1))</f>
        <v>0</v>
      </c>
      <c r="FC4" s="19">
        <f>IF(Duombaze!EZ4="",0,INDEX(DU!K:K,MATCH(Duombaze!EZ4,DU!A:A,0),1))+IF(Duombaze!FA4="",0,INDEX(DU!K:K,MATCH(Duombaze!FA4,DU!A:A,0),1))</f>
        <v>0</v>
      </c>
      <c r="FD4" s="19"/>
      <c r="FE4" s="19"/>
      <c r="FF4" s="19"/>
      <c r="FG4" s="19"/>
      <c r="FH4" s="19"/>
      <c r="FI4" s="19"/>
      <c r="FJ4" s="19"/>
      <c r="FK4" s="19"/>
      <c r="FL4" s="18"/>
      <c r="FM4" s="671"/>
      <c r="FN4" s="671"/>
      <c r="FO4" s="671"/>
      <c r="FP4" s="671"/>
      <c r="FQ4" s="638">
        <f>IF(Duombaze!FM4="",0,INDEX(DU!I:I,MATCH(Duombaze!FM4,DU!A:A,0),1))+IF(Duombaze!FN4="",0,INDEX(DU!I:I,MATCH(Duombaze!FN4,DU!A:A,0),1))+IF(Duombaze!FO4="",0,INDEX(DU!I:I,MATCH(Duombaze!FO4,DU!A:A,0),1))+IF(Duombaze!FP4="",0,INDEX(DU!I:I,MATCH(Duombaze!FP4,DU!A:A,0),1))</f>
        <v>0</v>
      </c>
      <c r="FR4" s="638">
        <f>IF(Duombaze!FM4="",0,INDEX(DU!H:H,MATCH(Duombaze!FM4,DU!A:A,0),1))+IF(Duombaze!FN4="",0,INDEX(DU!H:H,MATCH(Duombaze!FN4,DU!A:A,0),1))+IF(Duombaze!FO4="",0,INDEX(DU!H:H,MATCH(Duombaze!FO4,DU!A:A,0),1))+IF(Duombaze!FP4="",0,INDEX(DU!H:H,MATCH(Duombaze!FP4,DU!A:A,0),1))</f>
        <v>0</v>
      </c>
    </row>
    <row r="5" spans="1:185" s="20" customFormat="1" ht="31.15" customHeight="1" x14ac:dyDescent="0.25">
      <c r="A5" s="41">
        <v>2</v>
      </c>
      <c r="B5" s="41" t="s">
        <v>765</v>
      </c>
      <c r="C5" s="16" t="s">
        <v>209</v>
      </c>
      <c r="D5" s="19" t="s">
        <v>1672</v>
      </c>
      <c r="E5" s="17" t="str">
        <f t="shared" si="0"/>
        <v xml:space="preserve">2 UHF08 Pagrindas su viena ašimi 412S </v>
      </c>
      <c r="F5" s="19" t="s">
        <v>9169</v>
      </c>
      <c r="G5" s="639" t="s">
        <v>2903</v>
      </c>
      <c r="H5" s="639" t="s">
        <v>2906</v>
      </c>
      <c r="I5" s="639" t="s">
        <v>2905</v>
      </c>
      <c r="J5" s="639">
        <v>23109301</v>
      </c>
      <c r="K5" s="881" t="s">
        <v>3262</v>
      </c>
      <c r="L5" s="639"/>
      <c r="M5" s="639"/>
      <c r="N5" s="639"/>
      <c r="O5" s="639"/>
      <c r="P5" s="638">
        <f>IF(Duombaze!G5="",0,INDEX(DU!I:I,MATCH(Duombaze!G5,DU!A:A,0),1))+IF(Duombaze!H5="",0,INDEX(DU!I:I,MATCH(Duombaze!H5,DU!A:A,0),1))+IF(Duombaze!I5="",0,INDEX(DU!I:I,MATCH(Duombaze!I5,DU!A:A,0),1))+IF(Duombaze!J5="",0,INDEX(DU!I:I*24,MATCH(Duombaze!J5,DU!A:A,0),1))+IF(Duombaze!K5="",0,INDEX(DU!I:I,MATCH(Duombaze!K5,DU!A:A,0),1))+IF(Duombaze!L5="",0,INDEX(DU!I:I,MATCH(Duombaze!L5,DU!A:A,0),1))+IF(Duombaze!M5="",0,INDEX(DU!I:I,MATCH(Duombaze!M5,DU!A:A,0),1))+IF(Duombaze!N5="",0,INDEX(DU!I:I,MATCH(Duombaze!N5,DU!A:A,0),1))+IF(Duombaze!O5="",0,INDEX(DU!I:I,MATCH(Duombaze!O5,DU!A:A,0),1))</f>
        <v>1815.6111177056869</v>
      </c>
      <c r="Q5" s="638">
        <f>IF(Duombaze!G5="",0,INDEX(DU!K:K,MATCH(Duombaze!G5,DU!A:A,0),1))+IF(Duombaze!H5="",0,INDEX(DU!K:K,MATCH(Duombaze!H5,DU!A:A,0),1))+IF(Duombaze!I5="",0,INDEX(DU!K:K,MATCH(Duombaze!I5,DU!A:A,0),1))+IF(Duombaze!J5="",0,INDEX(DU!K:K,MATCH(Duombaze!J5,DU!A:A,0),1))+IF(Duombaze!K5="",0,INDEX(DU!K:K,MATCH(Duombaze!K5,DU!A:A,0),1))+IF(Duombaze!L5="",0,INDEX(DU!K:K,MATCH(Duombaze!L5,DU!A:A,0),1))+IF(Duombaze!M5="",0,INDEX(DU!K:K,MATCH(Duombaze!M5,DU!A:A,0),1))+IF(Duombaze!N5="",0,INDEX(DU!K:K,MATCH(Duombaze!N5,DU!A:A,0),1))+IF(Duombaze!O5="",0,INDEX(DU!K:K,MATCH(Duombaze!O5,DU!A:A,0),1))</f>
        <v>380.08</v>
      </c>
      <c r="R5" s="19" t="s">
        <v>1993</v>
      </c>
      <c r="S5" s="52" t="s">
        <v>1994</v>
      </c>
      <c r="T5" s="881" t="s">
        <v>3262</v>
      </c>
      <c r="U5" s="17">
        <f>IF(Duombaze!T5="",0,INDEX(DU!I:I,MATCH(Duombaze!T5,DU!A:A,0),1))</f>
        <v>691.18900790639998</v>
      </c>
      <c r="V5" s="17">
        <f>IF(Duombaze!T5="",0,INDEX(DU!K:K,MATCH(Duombaze!T5,DU!A:A,0),1))</f>
        <v>35.44</v>
      </c>
      <c r="W5" s="19" t="s">
        <v>3488</v>
      </c>
      <c r="X5" s="19"/>
      <c r="Y5" s="134"/>
      <c r="Z5" s="65"/>
      <c r="AA5" s="17" t="str">
        <f t="shared" si="15"/>
        <v/>
      </c>
      <c r="AB5" s="19"/>
      <c r="AC5" s="25">
        <f>IF(Duombaze!AB5="",0,INDEX(DU!I:I,MATCH(Duombaze!AB5,DU!A:A,0),1))</f>
        <v>0</v>
      </c>
      <c r="AD5" s="25">
        <f>IF(Duombaze!AB5="",0,INDEX(DU!K:K,MATCH(Duombaze!AB5,DU!A:A,0),1))</f>
        <v>0</v>
      </c>
      <c r="AE5" s="19"/>
      <c r="AF5" s="19"/>
      <c r="AG5" s="19"/>
      <c r="AH5" s="17" t="str">
        <f t="shared" si="1"/>
        <v/>
      </c>
      <c r="AI5" s="19"/>
      <c r="AJ5" s="639"/>
      <c r="AK5" s="639"/>
      <c r="AL5" s="639"/>
      <c r="AM5" s="639">
        <f>IF(Duombaze!AJ5="",0,INDEX(DU!I:I,MATCH(Duombaze!AJ5,DU!A:A,0),1))+IF(Duombaze!AK5="",0,INDEX(DU!I:I,MATCH(Duombaze!AK5,DU!A:A,0),1))+IF(Duombaze!AL5="",0,INDEX(DU!I:I,MATCH(Duombaze!AL5,DU!A:A,0),1))</f>
        <v>0</v>
      </c>
      <c r="AN5" s="639">
        <f>IF(Duombaze!AJ5="",0,INDEX(DU!K:K,MATCH(Duombaze!AJ5,DU!A:A,0),1))+IF(Duombaze!AK5="",0,INDEX(DU!K:K,MATCH(Duombaze!AK5,DU!A:A,0),1))+IF(Duombaze!AL5="",0,INDEX(DU!K:K,MATCH(Duombaze!AL5,DU!A:A,0),1))</f>
        <v>0</v>
      </c>
      <c r="AO5" s="19"/>
      <c r="AP5" s="19"/>
      <c r="AQ5" s="19"/>
      <c r="AR5" s="17" t="str">
        <f t="shared" si="2"/>
        <v/>
      </c>
      <c r="AS5" s="19"/>
      <c r="AT5" s="639"/>
      <c r="AU5" s="639"/>
      <c r="AV5" s="639"/>
      <c r="AW5" s="639"/>
      <c r="AX5" s="639"/>
      <c r="AY5" s="639"/>
      <c r="AZ5" s="639"/>
      <c r="BA5" s="639"/>
      <c r="BB5" s="639"/>
      <c r="BC5" s="638">
        <f>IF(Duombaze!AT5="",0,INDEX(DU!I:I,MATCH(Duombaze!AT5,DU!A:A,0),1))+IF(Duombaze!AU5="",0,INDEX(DU!I:I,MATCH(Duombaze!AU5,DU!A:A,0),1))+IF(Duombaze!AV5="",0,INDEX(DU!I:I,MATCH(Duombaze!AV5,DU!A:A,0),1))+IF(Duombaze!AW5="",0,INDEX(DU!I:I,MATCH(Duombaze!AW5,DU!A:A,0),1))+IF(Duombaze!AX5="",0,INDEX(DU!I:I,MATCH(Duombaze!AX5,DU!A:A,0),1))+IF(Duombaze!AY5="",0,INDEX(DU!I:I,MATCH(Duombaze!AY5,DU!A:A,0),1))+IF(Duombaze!AZ5="",0,INDEX(DU!I:I,MATCH(Duombaze!AZ5,DU!A:A,0),1))+IF(Duombaze!BA5="",0,INDEX(DU!I:I,MATCH(Duombaze!BA5,DU!A:A,0),1))+IF(Duombaze!BB5="",0,INDEX(DU!I:I,MATCH(Duombaze!BB5,DU!A:A,0),1))</f>
        <v>0</v>
      </c>
      <c r="BD5" s="638">
        <f>IF(Duombaze!AT5="",0,INDEX(DU!K:K,MATCH(Duombaze!AT5,DU!A:A,0),1))+IF(Duombaze!AU5="",0,INDEX(DU!K:K,MATCH(Duombaze!AU5,DU!A:A,0),1))+IF(Duombaze!AV5="",0,INDEX(DU!K:K,MATCH(Duombaze!AV5,DU!A:A,0),1))+IF(Duombaze!AW5="",0,INDEX(DU!K:K,MATCH(Duombaze!AW5,DU!A:A,0),1))+IF(Duombaze!AX5="",0,INDEX(DU!K:K,MATCH(Duombaze!AX5,DU!A:A,0),1))+IF(Duombaze!AY5="",0,INDEX(DU!K:K,MATCH(Duombaze!AY5,DU!A:A,0),1))+IF(Duombaze!AZ5="",0,INDEX(DU!K:K,MATCH(Duombaze!AZ5,DU!A:A,0),1))+IF(Duombaze!BA5="",0,INDEX(DU!K:K,MATCH(Duombaze!BA5,DU!A:A,0),1))+IF(Duombaze!BB5="",0,INDEX(DU!K:K,MATCH(Duombaze!BB5,DU!A:A,0),1))</f>
        <v>0</v>
      </c>
      <c r="BE5" s="19"/>
      <c r="BF5" s="19"/>
      <c r="BG5" s="65" t="s">
        <v>2676</v>
      </c>
      <c r="BH5" s="17" t="str">
        <f t="shared" si="3"/>
        <v>2 UHF08 Pneumatiniai stabdžiai 2k su mechaniniu LSV (tikslinti)</v>
      </c>
      <c r="BI5" s="19" t="s">
        <v>244</v>
      </c>
      <c r="BJ5" s="639" t="s">
        <v>3261</v>
      </c>
      <c r="BK5" s="639" t="s">
        <v>2994</v>
      </c>
      <c r="BL5" s="639"/>
      <c r="BM5" s="638">
        <f>IF(Duombaze!BJ5="",0,INDEX(DU!I:I,MATCH(Duombaze!BJ5,DU!A:A,0),1))+IF(Duombaze!BK5="",0,INDEX(DU!I:I,MATCH(Duombaze!BK5,DU!A:A,0),1))+IF(Duombaze!BL5="",0,INDEX(DU!I:I,MATCH(Duombaze!BL5,DU!A:A,0),1))</f>
        <v>275.9089766666666</v>
      </c>
      <c r="BN5" s="638">
        <f>IF(Duombaze!BJ5="",0,INDEX(DU!K:K,MATCH(Duombaze!BJ5,DU!A:A,0),1))+IF(Duombaze!BK5="",0,INDEX(DU!K:K,MATCH(Duombaze!BK5,DU!A:A,0),1))+IF(Duombaze!BL5="",0,INDEX(DU!K:K,MATCH(Duombaze!BL5,DU!A:A,0),1))</f>
        <v>66.61</v>
      </c>
      <c r="BO5" s="19"/>
      <c r="BP5" s="19"/>
      <c r="BQ5" s="19"/>
      <c r="BR5" s="19" t="str">
        <f t="shared" si="4"/>
        <v/>
      </c>
      <c r="BS5" s="19"/>
      <c r="BT5" s="19"/>
      <c r="BU5" s="19"/>
      <c r="BV5" s="19"/>
      <c r="BW5" s="19">
        <f>IF(Duombaze!BT5="",0,INDEX(DU!I:I,MATCH(Duombaze!BT5,DU!A:A,0),1))+IF(Duombaze!BU5="",0,INDEX(DU!I:I,MATCH(Duombaze!BU5,DU!A:A,0),1))+IF(Duombaze!BV5="",0,INDEX(DU!I:I,MATCH(Duombaze!BV5,DU!A:A,0),1))</f>
        <v>0</v>
      </c>
      <c r="BX5" s="19">
        <f>IF(Duombaze!BT5="",0,INDEX(DU!K:K,MATCH(Duombaze!BT5,DU!A:A,0),1))+IF(Duombaze!BU5="",0,INDEX(DU!K:K,MATCH(Duombaze!BU5,DU!A:A,0),1))+IF(Duombaze!BV5="",0,INDEX(DU!K:K,MATCH(Duombaze!BV5,DU!A:A,0),1))</f>
        <v>0</v>
      </c>
      <c r="BY5" s="19"/>
      <c r="BZ5" s="19"/>
      <c r="CA5" s="19" t="s">
        <v>676</v>
      </c>
      <c r="CB5" s="19" t="str">
        <f t="shared" si="5"/>
        <v>2 UHF08 Hidrauline koja PIP02 su jungtimis</v>
      </c>
      <c r="CC5" s="19" t="s">
        <v>3250</v>
      </c>
      <c r="CD5" s="17">
        <f>IF(Duombaze!CC5="",0,INDEX(DU!I:I,MATCH(Duombaze!CC5,DU!A:A,0),1))</f>
        <v>142.658488833333</v>
      </c>
      <c r="CE5" s="17">
        <f>IF(Duombaze!CC5="",0,INDEX(DU!K:K,MATCH(Duombaze!CC5,DU!A:A,0),1))</f>
        <v>0</v>
      </c>
      <c r="CF5" s="19"/>
      <c r="CG5" s="19"/>
      <c r="CH5" s="32"/>
      <c r="CI5" s="17" t="str">
        <f t="shared" si="6"/>
        <v/>
      </c>
      <c r="CJ5" s="32"/>
      <c r="CK5" s="17">
        <f>IF(Duombaze!CJ5="",0,INDEX(DU!I:I,MATCH(Duombaze!CJ5,DU!A:A,0),1))</f>
        <v>0</v>
      </c>
      <c r="CL5" s="17">
        <f>IF(Duombaze!CJ5="",0,INDEX(DU!K:K,MATCH(Duombaze!CJ5,DU!A:A,0),1))</f>
        <v>0</v>
      </c>
      <c r="CM5" s="32"/>
      <c r="CN5" s="32"/>
      <c r="CO5" s="19" t="s">
        <v>652</v>
      </c>
      <c r="CP5" s="17" t="str">
        <f t="shared" si="7"/>
        <v>2 UHF08 Ratų atsparos</v>
      </c>
      <c r="CQ5" s="19" t="s">
        <v>1494</v>
      </c>
      <c r="CR5" s="639" t="s">
        <v>1494</v>
      </c>
      <c r="CS5" s="639"/>
      <c r="CT5" s="19">
        <f>IF(Duombaze!CR5="",0,INDEX(DU!I:I,MATCH(Duombaze!CR5,DU!A:A,0),1))+IF(Duombaze!CS5="",0,INDEX(DU!I:I,MATCH(Duombaze!CS5,DU!A:A,0),1))</f>
        <v>23.4618</v>
      </c>
      <c r="CU5" s="19">
        <f>IF(Duombaze!CR5="",0,INDEX(DU!K:K,MATCH(Duombaze!CR5,DU!A:A,0),1))+IF(Duombaze!CS5="",0,INDEX(DU!K:K,MATCH(Duombaze!CS5,DU!A:A,0),1))</f>
        <v>0</v>
      </c>
      <c r="CV5" s="19"/>
      <c r="CW5" s="19"/>
      <c r="CX5" s="19"/>
      <c r="CY5" s="17" t="str">
        <f t="shared" si="8"/>
        <v/>
      </c>
      <c r="CZ5" s="19"/>
      <c r="DA5" s="672"/>
      <c r="DB5" s="672"/>
      <c r="DC5" s="19">
        <f>IF(Duombaze!DA5="",0,INDEX(DU!I:I,MATCH(Duombaze!DA5,DU!A:A,0),1))+IF(Duombaze!DB5="",0,INDEX(DU!I:I,MATCH(Duombaze!DB5,DU!A:A,0),1))</f>
        <v>0</v>
      </c>
      <c r="DD5" s="19">
        <f>IF(Duombaze!DA5="",0,INDEX(DU!K:K,MATCH(Duombaze!DA5,DU!A:A,0),1))+IF(Duombaze!DB5="",0,INDEX(DU!K:K,MATCH(Duombaze!DB5,DU!A:A,0),1))</f>
        <v>0</v>
      </c>
      <c r="DE5" s="19"/>
      <c r="DF5" s="19"/>
      <c r="DG5" s="19"/>
      <c r="DH5" s="19" t="str">
        <f t="shared" si="9"/>
        <v/>
      </c>
      <c r="DI5" s="19"/>
      <c r="DJ5" s="672"/>
      <c r="DK5" s="678"/>
      <c r="DL5" s="19">
        <f>IF(Duombaze!DJ5="",0,INDEX(DU!I:I,MATCH(Duombaze!DJ5,DU!A:A,0),1))+IF(Duombaze!DK5="",0,INDEX(DU!I:I,MATCH(Duombaze!DK5,DU!A:A,0),1))</f>
        <v>0</v>
      </c>
      <c r="DM5" s="19">
        <f>IF(Duombaze!DJ5="",0,INDEX(DU!K:K,MATCH(Duombaze!DJ5,DU!A:A,0),1))+IF(Duombaze!DK5="",0,INDEX(DU!K:K,MATCH(Duombaze!DK5,DU!A:A,0),1))</f>
        <v>0</v>
      </c>
      <c r="DN5" s="52"/>
      <c r="DO5" s="52"/>
      <c r="DP5" s="52" t="str">
        <f>DP176</f>
        <v>Prieky/gale paprastas apšvietimas, šone atšvaitai (LT-LV)</v>
      </c>
      <c r="DQ5" s="17" t="str">
        <f t="shared" si="10"/>
        <v>2 UHF08 Prieky/gale paprastas apšvietimas, šone atšvaitai (LT-LV)</v>
      </c>
      <c r="DR5" s="65" t="str">
        <f>DR176</f>
        <v>ZC40AZIBATV000</v>
      </c>
      <c r="DS5" s="692" t="s">
        <v>250</v>
      </c>
      <c r="DT5" s="692"/>
      <c r="DU5" s="692"/>
      <c r="DV5" s="692"/>
      <c r="DW5" s="638">
        <f>IF(Duombaze!DS5="",0,INDEX(DU!I:I,MATCH(Duombaze!DS5,DU!A:A,0),1))+IF(Duombaze!DT5="",0,INDEX(DU!I:I,MATCH(Duombaze!DT5,DU!A:A,0),1))+IF(Duombaze!DU5="",0,INDEX(DU!I:I,MATCH(Duombaze!DU5,DU!A:A,0),1))+IF(Duombaze!DV5="",0,INDEX(DU!I:I,MATCH(Duombaze!DV5,DU!A:A,0),1))</f>
        <v>52.377912044817897</v>
      </c>
      <c r="DX5" s="638">
        <f>IF(Duombaze!DS5="",0,INDEX(DU!K:K,MATCH(Duombaze!DS5,DU!A:A,0),1))+IF(Duombaze!DT5="",0,INDEX(DU!K:K,MATCH(Duombaze!DT5,DU!A:A,0),1))+IF(Duombaze!DU5="",0,INDEX(DU!K:K,MATCH(Duombaze!DU5,DU!A:A,0),1))+IF(Duombaze!DV5="",0,INDEX(DU!K:KH,MATCH(Duombaze!DV5,DU!A:A,0),1))</f>
        <v>0</v>
      </c>
      <c r="DY5" s="65"/>
      <c r="DZ5" s="65"/>
      <c r="EA5" s="19"/>
      <c r="EB5" s="19" t="str">
        <f t="shared" si="11"/>
        <v/>
      </c>
      <c r="EC5" s="19"/>
      <c r="ED5" s="638">
        <f>IF(Duombaze!EC5="",0,INDEX(DU!I:I,MATCH(Duombaze!EC5,DU!A:A,0),1))</f>
        <v>0</v>
      </c>
      <c r="EE5" s="638">
        <f>IF(Duombaze!EC5="",0,INDEX(DU!K:K,MATCH(Duombaze!EC5,DU!A:A,0),1))</f>
        <v>0</v>
      </c>
      <c r="EF5" s="19"/>
      <c r="EG5" s="52"/>
      <c r="EH5" s="19" t="str">
        <f>EH182</f>
        <v>Lipdukai Lenkiški</v>
      </c>
      <c r="EI5" s="17" t="str">
        <f t="shared" si="12"/>
        <v>2 UHF08 Lipdukai Lenkiški</v>
      </c>
      <c r="EJ5" s="19" t="str">
        <f>EJ182</f>
        <v>ZC20ASPCLPL000</v>
      </c>
      <c r="EK5" s="692" t="s">
        <v>3053</v>
      </c>
      <c r="EL5" s="692"/>
      <c r="EM5" s="692"/>
      <c r="EN5" s="19">
        <f>IF(Duombaze!EK5="",0,INDEX(DU!I:I,MATCH(Duombaze!EK5,DU!A:A,0),1))+IF(Duombaze!EL5="",0,INDEX(DU!I:I,MATCH(Duombaze!EL5,DU!A:A,0),1))+IF(Duombaze!EM5="",0,INDEX(DU!I:I,MATCH(Duombaze!EM5,DU!A:A,0),1))</f>
        <v>24.172999999999998</v>
      </c>
      <c r="EO5" s="19">
        <f>IF(Duombaze!EK5="",0,INDEX(DU!K:K,MATCH(Duombaze!EK5,DU!A:A,0),1))+IF(Duombaze!EL5="",0,INDEX(DU!K:K,MATCH(Duombaze!EL5,DU!A:A,0),1))+IF(Duombaze!EM5="",0,INDEX(DU!K:K,MATCH(Duombaze!EM5,DU!A:A,0),1))</f>
        <v>0</v>
      </c>
      <c r="EP5" s="65"/>
      <c r="EQ5" s="19"/>
      <c r="ER5" s="19" t="s">
        <v>1498</v>
      </c>
      <c r="ES5" s="17" t="str">
        <f t="shared" si="13"/>
        <v>2 UHF08 Pakuojami</v>
      </c>
      <c r="ET5" s="19"/>
      <c r="EU5" s="19"/>
      <c r="EV5" s="19"/>
      <c r="EW5" s="19"/>
      <c r="EX5" s="19" t="str">
        <f t="shared" si="14"/>
        <v/>
      </c>
      <c r="EY5" s="19"/>
      <c r="EZ5" s="672"/>
      <c r="FA5" s="672"/>
      <c r="FB5" s="19">
        <f>IF(Duombaze!EZ5="",0,INDEX(DU!I:I,MATCH(Duombaze!EZ5,DU!A:A,0),1))+IF(Duombaze!FA5="",0,INDEX(DU!I:I,MATCH(Duombaze!FA5,DU!A:A,0),1))</f>
        <v>0</v>
      </c>
      <c r="FC5" s="19">
        <f>IF(Duombaze!EZ5="",0,INDEX(DU!K:K,MATCH(Duombaze!EZ5,DU!A:A,0),1))+IF(Duombaze!FA5="",0,INDEX(DU!K:K,MATCH(Duombaze!FA5,DU!A:A,0),1))</f>
        <v>0</v>
      </c>
      <c r="FD5" s="19"/>
      <c r="FE5" s="19"/>
      <c r="FF5" s="19"/>
      <c r="FG5" s="19"/>
      <c r="FH5" s="19"/>
      <c r="FI5" s="19"/>
      <c r="FJ5" s="19"/>
      <c r="FK5" s="19"/>
      <c r="FL5" s="18"/>
      <c r="FM5" s="671"/>
      <c r="FN5" s="671"/>
      <c r="FO5" s="671"/>
      <c r="FP5" s="671"/>
      <c r="FQ5" s="638">
        <f>IF(Duombaze!FM5="",0,INDEX(DU!I:I,MATCH(Duombaze!FM5,DU!A:A,0),1))+IF(Duombaze!FN5="",0,INDEX(DU!I:I,MATCH(Duombaze!FN5,DU!A:A,0),1))+IF(Duombaze!FO5="",0,INDEX(DU!I:I,MATCH(Duombaze!FO5,DU!A:A,0),1))+IF(Duombaze!FP5="",0,INDEX(DU!I:I,MATCH(Duombaze!FP5,DU!A:A,0),1))</f>
        <v>0</v>
      </c>
      <c r="FR5" s="638">
        <f>IF(Duombaze!FM5="",0,INDEX(DU!H:H,MATCH(Duombaze!FM5,DU!A:A,0),1))+IF(Duombaze!FN5="",0,INDEX(DU!H:H,MATCH(Duombaze!FN5,DU!A:A,0),1))+IF(Duombaze!FO5="",0,INDEX(DU!H:H,MATCH(Duombaze!FO5,DU!A:A,0),1))+IF(Duombaze!FP5="",0,INDEX(DU!H:H,MATCH(Duombaze!FP5,DU!A:A,0),1))</f>
        <v>0</v>
      </c>
      <c r="FY5" s="19" t="s">
        <v>676</v>
      </c>
      <c r="FZ5" s="19" t="str">
        <f t="shared" ref="FZ5" si="16">IF(FY5&lt;&gt;"",CY5&amp;" "&amp;DA5&amp;" "&amp;FY5,"")</f>
        <v xml:space="preserve">  Hidrauline koja PIP02 su jungtimis</v>
      </c>
      <c r="GA5" s="19" t="s">
        <v>246</v>
      </c>
    </row>
    <row r="6" spans="1:185" s="20" customFormat="1" ht="23.45" customHeight="1" x14ac:dyDescent="0.25">
      <c r="A6" s="41">
        <v>3</v>
      </c>
      <c r="B6" s="41" t="s">
        <v>765</v>
      </c>
      <c r="C6" s="16" t="s">
        <v>209</v>
      </c>
      <c r="D6" s="19"/>
      <c r="E6" s="17" t="str">
        <f t="shared" si="0"/>
        <v/>
      </c>
      <c r="F6" s="19"/>
      <c r="G6" s="639"/>
      <c r="H6" s="639"/>
      <c r="I6" s="639"/>
      <c r="J6" s="639"/>
      <c r="K6" s="639"/>
      <c r="L6" s="639"/>
      <c r="M6" s="639"/>
      <c r="N6" s="639"/>
      <c r="O6" s="639"/>
      <c r="P6" s="638">
        <f>IF(Duombaze!G6="",0,INDEX(DU!I:I,MATCH(Duombaze!G6,DU!A:A,0),1))+IF(Duombaze!H6="",0,INDEX(DU!I:I,MATCH(Duombaze!H6,DU!A:A,0),1))+IF(Duombaze!I6="",0,INDEX(DU!I:I,MATCH(Duombaze!I6,DU!A:A,0),1))+IF(Duombaze!J6="",0,INDEX(DU!I:I,MATCH(Duombaze!J6,DU!A:A,0),1))+IF(Duombaze!K6="",0,INDEX(DU!I:I,MATCH(Duombaze!K6,DU!A:A,0),1))+IF(Duombaze!L6="",0,INDEX(DU!I:I,MATCH(Duombaze!L6,DU!A:A,0),1))+IF(Duombaze!M6="",0,INDEX(DU!I:I,MATCH(Duombaze!M6,DU!A:A,0),1))+IF(Duombaze!N6="",0,INDEX(DU!I:I,MATCH(Duombaze!N6,DU!A:A,0),1))+IF(Duombaze!O6="",0,INDEX(DU!I:I,MATCH(Duombaze!O6,DU!A:A,0),1))</f>
        <v>0</v>
      </c>
      <c r="Q6" s="638">
        <f>IF(Duombaze!G6="",0,INDEX(DU!K:K,MATCH(Duombaze!G6,DU!A:A,0),1))+IF(Duombaze!H6="",0,INDEX(DU!K:K,MATCH(Duombaze!H6,DU!A:A,0),1))+IF(Duombaze!I6="",0,INDEX(DU!K:K,MATCH(Duombaze!I6,DU!A:A,0),1))+IF(Duombaze!J6="",0,INDEX(DU!K:K,MATCH(Duombaze!J6,DU!A:A,0),1))+IF(Duombaze!K6="",0,INDEX(DU!K:K,MATCH(Duombaze!K6,DU!A:A,0),1))+IF(Duombaze!L6="",0,INDEX(DU!K:K,MATCH(Duombaze!L6,DU!A:A,0),1))+IF(Duombaze!M6="",0,INDEX(DU!K:K,MATCH(Duombaze!M6,DU!A:A,0),1))+IF(Duombaze!N6="",0,INDEX(DU!K:K,MATCH(Duombaze!N6,DU!A:A,0),1))+IF(Duombaze!O6="",0,INDEX(DU!K:K,MATCH(Duombaze!O6,DU!A:A,0),1))</f>
        <v>0</v>
      </c>
      <c r="R6" s="19"/>
      <c r="S6" s="52"/>
      <c r="T6" s="881"/>
      <c r="U6" s="17">
        <f>IF(Duombaze!T6="",0,INDEX(DU!I:I,MATCH(Duombaze!T6,DU!A:A,0),1))</f>
        <v>0</v>
      </c>
      <c r="V6" s="17">
        <f>IF(Duombaze!T6="",0,INDEX(DU!K:K,MATCH(Duombaze!T6,DU!A:A,0),1))</f>
        <v>0</v>
      </c>
      <c r="W6" s="19"/>
      <c r="X6" s="19"/>
      <c r="Y6" s="134"/>
      <c r="Z6" s="65"/>
      <c r="AA6" s="17" t="str">
        <f t="shared" si="15"/>
        <v/>
      </c>
      <c r="AB6" s="19"/>
      <c r="AC6" s="25">
        <f>IF(Duombaze!AB6="",0,INDEX(DU!I:I,MATCH(Duombaze!AB6,DU!A:A,0),1))</f>
        <v>0</v>
      </c>
      <c r="AD6" s="25">
        <f>IF(Duombaze!AB6="",0,INDEX(DU!K:K,MATCH(Duombaze!AB6,DU!A:A,0),1))</f>
        <v>0</v>
      </c>
      <c r="AE6" s="19"/>
      <c r="AF6" s="19"/>
      <c r="AG6" s="19"/>
      <c r="AH6" s="17" t="str">
        <f t="shared" si="1"/>
        <v/>
      </c>
      <c r="AI6" s="19"/>
      <c r="AJ6" s="639"/>
      <c r="AK6" s="639"/>
      <c r="AL6" s="639"/>
      <c r="AM6" s="639">
        <f>IF(Duombaze!AJ6="",0,INDEX(DU!I:I,MATCH(Duombaze!AJ6,DU!A:A,0),1))+IF(Duombaze!AK6="",0,INDEX(DU!I:I,MATCH(Duombaze!AK6,DU!A:A,0),1))+IF(Duombaze!AL6="",0,INDEX(DU!I:I,MATCH(Duombaze!AL6,DU!A:A,0),1))</f>
        <v>0</v>
      </c>
      <c r="AN6" s="639">
        <f>IF(Duombaze!AJ6="",0,INDEX(DU!K:K,MATCH(Duombaze!AJ6,DU!A:A,0),1))+IF(Duombaze!AK6="",0,INDEX(DU!K:K,MATCH(Duombaze!AK6,DU!A:A,0),1))+IF(Duombaze!AL6="",0,INDEX(DU!K:K,MATCH(Duombaze!AL6,DU!A:A,0),1))</f>
        <v>0</v>
      </c>
      <c r="AO6" s="19"/>
      <c r="AP6" s="19"/>
      <c r="AQ6" s="19"/>
      <c r="AR6" s="17" t="str">
        <f t="shared" si="2"/>
        <v/>
      </c>
      <c r="AS6" s="19"/>
      <c r="AT6" s="639"/>
      <c r="AU6" s="639"/>
      <c r="AV6" s="639"/>
      <c r="AW6" s="639"/>
      <c r="AX6" s="639"/>
      <c r="AY6" s="639"/>
      <c r="AZ6" s="639"/>
      <c r="BA6" s="639"/>
      <c r="BB6" s="639"/>
      <c r="BC6" s="638">
        <f>IF(Duombaze!AT6="",0,INDEX(DU!I:I,MATCH(Duombaze!AT6,DU!A:A,0),1))+IF(Duombaze!AU6="",0,INDEX(DU!I:I,MATCH(Duombaze!AU6,DU!A:A,0),1))+IF(Duombaze!AV6="",0,INDEX(DU!I:I,MATCH(Duombaze!AV6,DU!A:A,0),1))+IF(Duombaze!AW6="",0,INDEX(DU!I:I,MATCH(Duombaze!AW6,DU!A:A,0),1))+IF(Duombaze!AX6="",0,INDEX(DU!I:I,MATCH(Duombaze!AX6,DU!A:A,0),1))+IF(Duombaze!AY6="",0,INDEX(DU!I:I,MATCH(Duombaze!AY6,DU!A:A,0),1))+IF(Duombaze!AZ6="",0,INDEX(DU!I:I,MATCH(Duombaze!AZ6,DU!A:A,0),1))+IF(Duombaze!BA6="",0,INDEX(DU!I:I,MATCH(Duombaze!BA6,DU!A:A,0),1))+IF(Duombaze!BB6="",0,INDEX(DU!I:I,MATCH(Duombaze!BB6,DU!A:A,0),1))</f>
        <v>0</v>
      </c>
      <c r="BD6" s="638">
        <f>IF(Duombaze!AT6="",0,INDEX(DU!K:K,MATCH(Duombaze!AT6,DU!A:A,0),1))+IF(Duombaze!AU6="",0,INDEX(DU!K:K,MATCH(Duombaze!AU6,DU!A:A,0),1))+IF(Duombaze!AV6="",0,INDEX(DU!K:K,MATCH(Duombaze!AV6,DU!A:A,0),1))+IF(Duombaze!AW6="",0,INDEX(DU!K:K,MATCH(Duombaze!AW6,DU!A:A,0),1))+IF(Duombaze!AX6="",0,INDEX(DU!K:K,MATCH(Duombaze!AX6,DU!A:A,0),1))+IF(Duombaze!AY6="",0,INDEX(DU!K:K,MATCH(Duombaze!AY6,DU!A:A,0),1))+IF(Duombaze!AZ6="",0,INDEX(DU!K:K,MATCH(Duombaze!AZ6,DU!A:A,0),1))+IF(Duombaze!BA6="",0,INDEX(DU!K:K,MATCH(Duombaze!BA6,DU!A:A,0),1))+IF(Duombaze!BB6="",0,INDEX(DU!K:K,MATCH(Duombaze!BB6,DU!A:A,0),1))</f>
        <v>0</v>
      </c>
      <c r="BE6" s="19"/>
      <c r="BF6" s="19"/>
      <c r="BH6" s="17" t="str">
        <f t="shared" si="3"/>
        <v/>
      </c>
      <c r="BI6" s="17"/>
      <c r="BJ6" s="638"/>
      <c r="BK6" s="638"/>
      <c r="BL6" s="638"/>
      <c r="BM6" s="638">
        <f>IF(Duombaze!BJ6="",0,INDEX(DU!I:I,MATCH(Duombaze!BJ6,DU!A:A,0),1))+IF(Duombaze!BK6="",0,INDEX(DU!I:I,MATCH(Duombaze!BK6,DU!A:A,0),1))+IF(Duombaze!BL6="",0,INDEX(DU!I:I,MATCH(Duombaze!BL6,DU!A:A,0),1))</f>
        <v>0</v>
      </c>
      <c r="BN6" s="638">
        <f>IF(Duombaze!BJ6="",0,INDEX(DU!K:K,MATCH(Duombaze!BJ6,DU!A:A,0),1))+IF(Duombaze!BK6="",0,INDEX(DU!K:K,MATCH(Duombaze!BK6,DU!A:A,0),1))+IF(Duombaze!BL6="",0,INDEX(DU!K:K,MATCH(Duombaze!BL6,DU!A:A,0),1))</f>
        <v>0</v>
      </c>
      <c r="BO6" s="17"/>
      <c r="BP6" s="17"/>
      <c r="BQ6" s="19"/>
      <c r="BR6" s="19" t="str">
        <f t="shared" si="4"/>
        <v/>
      </c>
      <c r="BS6" s="19"/>
      <c r="BT6" s="19"/>
      <c r="BU6" s="19"/>
      <c r="BV6" s="19"/>
      <c r="BW6" s="19">
        <f>IF(Duombaze!BT6="",0,INDEX(DU!I:I,MATCH(Duombaze!BT6,DU!A:A,0),1))+IF(Duombaze!BU6="",0,INDEX(DU!I:I,MATCH(Duombaze!BU6,DU!A:A,0),1))+IF(Duombaze!BV6="",0,INDEX(DU!I:I,MATCH(Duombaze!BV6,DU!A:A,0),1))</f>
        <v>0</v>
      </c>
      <c r="BX6" s="19">
        <f>IF(Duombaze!BT6="",0,INDEX(DU!K:K,MATCH(Duombaze!BT6,DU!A:A,0),1))+IF(Duombaze!BU6="",0,INDEX(DU!K:K,MATCH(Duombaze!BU6,DU!A:A,0),1))+IF(Duombaze!BV6="",0,INDEX(DU!K:K,MATCH(Duombaze!BV6,DU!A:A,0),1))</f>
        <v>0</v>
      </c>
      <c r="BY6" s="19"/>
      <c r="BZ6" s="19"/>
      <c r="CA6" s="19"/>
      <c r="CB6" s="19" t="str">
        <f t="shared" si="5"/>
        <v/>
      </c>
      <c r="CC6" s="19"/>
      <c r="CD6" s="17">
        <f>IF(Duombaze!CC6="",0,INDEX(DU!I:I,MATCH(Duombaze!CC6,DU!A:A,0),1))</f>
        <v>0</v>
      </c>
      <c r="CE6" s="17">
        <f>IF(Duombaze!CC6="",0,INDEX(DU!K:K,MATCH(Duombaze!CC6,DU!A:A,0),1))</f>
        <v>0</v>
      </c>
      <c r="CF6" s="19"/>
      <c r="CG6" s="19"/>
      <c r="CH6" s="32"/>
      <c r="CI6" s="17" t="str">
        <f t="shared" si="6"/>
        <v/>
      </c>
      <c r="CJ6" s="32"/>
      <c r="CK6" s="17">
        <f>IF(Duombaze!CJ6="",0,INDEX(DU!I:I,MATCH(Duombaze!CJ6,DU!A:A,0),1))</f>
        <v>0</v>
      </c>
      <c r="CL6" s="17">
        <f>IF(Duombaze!CJ6="",0,INDEX(DU!K:K,MATCH(Duombaze!CJ6,DU!A:A,0),1))</f>
        <v>0</v>
      </c>
      <c r="CM6" s="32"/>
      <c r="CN6" s="32"/>
      <c r="CO6" s="19" t="s">
        <v>1495</v>
      </c>
      <c r="CP6" s="17" t="str">
        <f t="shared" si="7"/>
        <v xml:space="preserve">3 UHF08 Rankinis + Ratų atsparos </v>
      </c>
      <c r="CQ6" s="19" t="s">
        <v>1595</v>
      </c>
      <c r="CR6" s="639" t="s">
        <v>1594</v>
      </c>
      <c r="CS6" s="639" t="s">
        <v>1494</v>
      </c>
      <c r="CT6" s="19">
        <f>IF(Duombaze!CR6="",0,INDEX(DU!I:I,MATCH(Duombaze!CR6,DU!A:A,0),1))+IF(Duombaze!CS6="",0,INDEX(DU!I:I,MATCH(Duombaze!CS6,DU!A:A,0),1))</f>
        <v>68.257162415433399</v>
      </c>
      <c r="CU6" s="19">
        <f>IF(Duombaze!CR6="",0,INDEX(DU!K:K,MATCH(Duombaze!CR6,DU!A:A,0),1))+IF(Duombaze!CS6="",0,INDEX(DU!K:K,MATCH(Duombaze!CS6,DU!A:A,0),1))</f>
        <v>36.090000000000003</v>
      </c>
      <c r="CV6" s="19"/>
      <c r="CW6" s="19" t="s">
        <v>2124</v>
      </c>
      <c r="CX6" s="19"/>
      <c r="CY6" s="17" t="str">
        <f t="shared" si="8"/>
        <v/>
      </c>
      <c r="CZ6" s="19"/>
      <c r="DA6" s="672"/>
      <c r="DB6" s="672"/>
      <c r="DC6" s="19">
        <f>IF(Duombaze!DA6="",0,INDEX(DU!I:I,MATCH(Duombaze!DA6,DU!A:A,0),1))+IF(Duombaze!DB6="",0,INDEX(DU!I:I,MATCH(Duombaze!DB6,DU!A:A,0),1))</f>
        <v>0</v>
      </c>
      <c r="DD6" s="19">
        <f>IF(Duombaze!DA6="",0,INDEX(DU!K:K,MATCH(Duombaze!DA6,DU!A:A,0),1))+IF(Duombaze!DB6="",0,INDEX(DU!K:K,MATCH(Duombaze!DB6,DU!A:A,0),1))</f>
        <v>0</v>
      </c>
      <c r="DE6" s="19"/>
      <c r="DF6" s="19"/>
      <c r="DG6" s="19"/>
      <c r="DH6" s="19" t="str">
        <f t="shared" si="9"/>
        <v/>
      </c>
      <c r="DI6" s="19"/>
      <c r="DJ6" s="672"/>
      <c r="DK6" s="678"/>
      <c r="DL6" s="19">
        <f>IF(Duombaze!DJ6="",0,INDEX(DU!I:I,MATCH(Duombaze!DJ6,DU!A:A,0),1))+IF(Duombaze!DK6="",0,INDEX(DU!I:I,MATCH(Duombaze!DK6,DU!A:A,0),1))</f>
        <v>0</v>
      </c>
      <c r="DM6" s="19">
        <f>IF(Duombaze!DJ6="",0,INDEX(DU!K:K,MATCH(Duombaze!DJ6,DU!A:A,0),1))+IF(Duombaze!DK6="",0,INDEX(DU!K:K,MATCH(Duombaze!DK6,DU!A:A,0),1))</f>
        <v>0</v>
      </c>
      <c r="DN6" s="52"/>
      <c r="DO6" s="52"/>
      <c r="DP6" s="52" t="str">
        <f>DP177</f>
        <v>Šoninis LED apšvietimas, prieky/gale paprastas apšvietimas (Čekija)</v>
      </c>
      <c r="DQ6" s="17" t="str">
        <f t="shared" si="10"/>
        <v>3 UHF08 Šoninis LED apšvietimas, prieky/gale paprastas apšvietimas (Čekija)</v>
      </c>
      <c r="DR6" s="65" t="str">
        <f>DR177</f>
        <v>ZC40AZIBLEDSN0</v>
      </c>
      <c r="DS6" s="692" t="s">
        <v>251</v>
      </c>
      <c r="DT6" s="692"/>
      <c r="DU6" s="692"/>
      <c r="DV6" s="692"/>
      <c r="DW6" s="638">
        <f>IF(Duombaze!DS6="",0,INDEX(DU!I:I,MATCH(Duombaze!DS6,DU!A:A,0),1))+IF(Duombaze!DT6="",0,INDEX(DU!I:I,MATCH(Duombaze!DT6,DU!A:A,0),1))+IF(Duombaze!DU6="",0,INDEX(DU!I:I,MATCH(Duombaze!DU6,DU!A:A,0),1))+IF(Duombaze!DV6="",0,INDEX(DU!I:I,MATCH(Duombaze!DV6,DU!A:A,0),1))</f>
        <v>76.036285714285697</v>
      </c>
      <c r="DX6" s="638">
        <f>IF(Duombaze!DS6="",0,INDEX(DU!K:K,MATCH(Duombaze!DS6,DU!A:A,0),1))+IF(Duombaze!DT6="",0,INDEX(DU!K:K,MATCH(Duombaze!DT6,DU!A:A,0),1))+IF(Duombaze!DU6="",0,INDEX(DU!K:K,MATCH(Duombaze!DU6,DU!A:A,0),1))+IF(Duombaze!DV6="",0,INDEX(DU!K:KH,MATCH(Duombaze!DV6,DU!A:A,0),1))</f>
        <v>0</v>
      </c>
      <c r="DY6" s="65"/>
      <c r="DZ6" s="65"/>
      <c r="EA6" s="19"/>
      <c r="EB6" s="19" t="str">
        <f t="shared" si="11"/>
        <v/>
      </c>
      <c r="EC6" s="19"/>
      <c r="ED6" s="638">
        <f>IF(Duombaze!EC6="",0,INDEX(DU!I:I,MATCH(Duombaze!EC6,DU!A:A,0),1))</f>
        <v>0</v>
      </c>
      <c r="EE6" s="638">
        <f>IF(Duombaze!EC6="",0,INDEX(DU!K:K,MATCH(Duombaze!EC6,DU!A:A,0),1))</f>
        <v>0</v>
      </c>
      <c r="EF6" s="19"/>
      <c r="EG6" s="52"/>
      <c r="EH6" s="19" t="str">
        <f>EH176</f>
        <v>Lipdukai universalūs</v>
      </c>
      <c r="EI6" s="17" t="str">
        <f t="shared" si="12"/>
        <v>3 UHF08 Lipdukai universalūs</v>
      </c>
      <c r="EJ6" s="19" t="str">
        <f>EJ176</f>
        <v>ZC20ASPCLEN000</v>
      </c>
      <c r="EK6" s="698" t="s">
        <v>255</v>
      </c>
      <c r="EL6" s="698"/>
      <c r="EM6" s="698"/>
      <c r="EN6" s="19">
        <f>IF(Duombaze!EK6="",0,INDEX(DU!I:I,MATCH(Duombaze!EK6,DU!A:A,0),1))+IF(Duombaze!EL6="",0,INDEX(DU!I:I,MATCH(Duombaze!EL6,DU!A:A,0),1))+IF(Duombaze!EM6="",0,INDEX(DU!I:I,MATCH(Duombaze!EM6,DU!A:A,0),1))</f>
        <v>16.420000000000002</v>
      </c>
      <c r="EO6" s="19">
        <f>IF(Duombaze!EK6="",0,INDEX(DU!K:K,MATCH(Duombaze!EK6,DU!A:A,0),1))+IF(Duombaze!EL6="",0,INDEX(DU!K:K,MATCH(Duombaze!EL6,DU!A:A,0),1))+IF(Duombaze!EM6="",0,INDEX(DU!K:K,MATCH(Duombaze!EM6,DU!A:A,0),1))</f>
        <v>0</v>
      </c>
      <c r="EP6" s="100"/>
      <c r="EQ6" s="100"/>
      <c r="ER6" s="20" t="s">
        <v>1778</v>
      </c>
      <c r="ES6" s="17" t="str">
        <f t="shared" si="13"/>
        <v>3 UHF08 Ratai pristatomi klientui</v>
      </c>
      <c r="ET6" s="19"/>
      <c r="EU6" s="19"/>
      <c r="EV6" s="19"/>
      <c r="EW6" s="19"/>
      <c r="EX6" s="19" t="str">
        <f t="shared" si="14"/>
        <v/>
      </c>
      <c r="EY6" s="19"/>
      <c r="EZ6" s="672"/>
      <c r="FA6" s="672"/>
      <c r="FB6" s="19">
        <f>IF(Duombaze!EZ6="",0,INDEX(DU!I:I,MATCH(Duombaze!EZ6,DU!A:A,0),1))+IF(Duombaze!FA6="",0,INDEX(DU!I:I,MATCH(Duombaze!FA6,DU!A:A,0),1))</f>
        <v>0</v>
      </c>
      <c r="FC6" s="19">
        <f>IF(Duombaze!EZ6="",0,INDEX(DU!K:K,MATCH(Duombaze!EZ6,DU!A:A,0),1))+IF(Duombaze!FA6="",0,INDEX(DU!K:K,MATCH(Duombaze!FA6,DU!A:A,0),1))</f>
        <v>0</v>
      </c>
      <c r="FD6" s="19"/>
      <c r="FE6" s="19"/>
      <c r="FF6" s="19"/>
      <c r="FG6" s="19"/>
      <c r="FH6" s="19"/>
      <c r="FI6" s="19"/>
      <c r="FJ6" s="19"/>
      <c r="FK6" s="19"/>
      <c r="FL6" s="18"/>
      <c r="FM6" s="671"/>
      <c r="FN6" s="671"/>
      <c r="FO6" s="671"/>
      <c r="FP6" s="671"/>
      <c r="FQ6" s="638">
        <f>IF(Duombaze!FM6="",0,INDEX(DU!I:I,MATCH(Duombaze!FM6,DU!A:A,0),1))+IF(Duombaze!FN6="",0,INDEX(DU!I:I,MATCH(Duombaze!FN6,DU!A:A,0),1))+IF(Duombaze!FO6="",0,INDEX(DU!I:I,MATCH(Duombaze!FO6,DU!A:A,0),1))+IF(Duombaze!FP6="",0,INDEX(DU!I:I,MATCH(Duombaze!FP6,DU!A:A,0),1))</f>
        <v>0</v>
      </c>
      <c r="FR6" s="638">
        <f>IF(Duombaze!FM6="",0,INDEX(DU!H:H,MATCH(Duombaze!FM6,DU!A:A,0),1))+IF(Duombaze!FN6="",0,INDEX(DU!H:H,MATCH(Duombaze!FN6,DU!A:A,0),1))+IF(Duombaze!FO6="",0,INDEX(DU!H:H,MATCH(Duombaze!FO6,DU!A:A,0),1))+IF(Duombaze!FP6="",0,INDEX(DU!H:H,MATCH(Duombaze!FP6,DU!A:A,0),1))</f>
        <v>0</v>
      </c>
    </row>
    <row r="7" spans="1:185" s="20" customFormat="1" ht="23.45" customHeight="1" x14ac:dyDescent="0.25">
      <c r="A7" s="41">
        <v>4</v>
      </c>
      <c r="B7" s="41" t="s">
        <v>765</v>
      </c>
      <c r="C7" s="16" t="s">
        <v>209</v>
      </c>
      <c r="D7" s="19"/>
      <c r="E7" s="17" t="str">
        <f t="shared" si="0"/>
        <v/>
      </c>
      <c r="F7" s="19"/>
      <c r="G7" s="639"/>
      <c r="H7" s="639"/>
      <c r="I7" s="639"/>
      <c r="J7" s="639"/>
      <c r="K7" s="639"/>
      <c r="L7" s="639"/>
      <c r="M7" s="639"/>
      <c r="N7" s="639"/>
      <c r="O7" s="639"/>
      <c r="P7" s="638">
        <f>IF(Duombaze!G7="",0,INDEX(DU!I:I,MATCH(Duombaze!G7,DU!A:A,0),1))+IF(Duombaze!H7="",0,INDEX(DU!I:I,MATCH(Duombaze!H7,DU!A:A,0),1))+IF(Duombaze!I7="",0,INDEX(DU!I:I,MATCH(Duombaze!I7,DU!A:A,0),1))+IF(Duombaze!J7="",0,INDEX(DU!I:I,MATCH(Duombaze!J7,DU!A:A,0),1))+IF(Duombaze!K7="",0,INDEX(DU!I:I,MATCH(Duombaze!K7,DU!A:A,0),1))+IF(Duombaze!L7="",0,INDEX(DU!I:I,MATCH(Duombaze!L7,DU!A:A,0),1))+IF(Duombaze!M7="",0,INDEX(DU!I:I,MATCH(Duombaze!M7,DU!A:A,0),1))+IF(Duombaze!N7="",0,INDEX(DU!I:I,MATCH(Duombaze!N7,DU!A:A,0),1))+IF(Duombaze!O7="",0,INDEX(DU!I:I,MATCH(Duombaze!O7,DU!A:A,0),1))</f>
        <v>0</v>
      </c>
      <c r="Q7" s="638">
        <f>IF(Duombaze!G7="",0,INDEX(DU!K:K,MATCH(Duombaze!G7,DU!A:A,0),1))+IF(Duombaze!H7="",0,INDEX(DU!K:K,MATCH(Duombaze!H7,DU!A:A,0),1))+IF(Duombaze!I7="",0,INDEX(DU!K:K,MATCH(Duombaze!I7,DU!A:A,0),1))+IF(Duombaze!J7="",0,INDEX(DU!K:K,MATCH(Duombaze!J7,DU!A:A,0),1))+IF(Duombaze!K7="",0,INDEX(DU!K:K,MATCH(Duombaze!K7,DU!A:A,0),1))+IF(Duombaze!L7="",0,INDEX(DU!K:K,MATCH(Duombaze!L7,DU!A:A,0),1))+IF(Duombaze!M7="",0,INDEX(DU!K:K,MATCH(Duombaze!M7,DU!A:A,0),1))+IF(Duombaze!N7="",0,INDEX(DU!K:K,MATCH(Duombaze!N7,DU!A:A,0),1))+IF(Duombaze!O7="",0,INDEX(DU!K:K,MATCH(Duombaze!O7,DU!A:A,0),1))</f>
        <v>0</v>
      </c>
      <c r="R7" s="19"/>
      <c r="S7" s="52"/>
      <c r="T7" s="881"/>
      <c r="U7" s="17">
        <f>IF(Duombaze!T7="",0,INDEX(DU!I:I,MATCH(Duombaze!T7,DU!A:A,0),1))</f>
        <v>0</v>
      </c>
      <c r="V7" s="17">
        <f>IF(Duombaze!T7="",0,INDEX(DU!K:K,MATCH(Duombaze!T7,DU!A:A,0),1))</f>
        <v>0</v>
      </c>
      <c r="W7" s="19"/>
      <c r="X7" s="19"/>
      <c r="Y7" s="134"/>
      <c r="Z7" s="65"/>
      <c r="AA7" s="17" t="str">
        <f t="shared" si="15"/>
        <v/>
      </c>
      <c r="AB7" s="19"/>
      <c r="AC7" s="25">
        <f>IF(Duombaze!AB7="",0,INDEX(DU!I:I,MATCH(Duombaze!AB7,DU!A:A,0),1))</f>
        <v>0</v>
      </c>
      <c r="AD7" s="25">
        <f>IF(Duombaze!AB7="",0,INDEX(DU!K:K,MATCH(Duombaze!AB7,DU!A:A,0),1))</f>
        <v>0</v>
      </c>
      <c r="AE7" s="19"/>
      <c r="AF7" s="19"/>
      <c r="AG7" s="19"/>
      <c r="AH7" s="17" t="str">
        <f t="shared" si="1"/>
        <v/>
      </c>
      <c r="AI7" s="19"/>
      <c r="AJ7" s="639"/>
      <c r="AK7" s="639"/>
      <c r="AL7" s="639"/>
      <c r="AM7" s="639">
        <f>IF(Duombaze!AJ7="",0,INDEX(DU!I:I,MATCH(Duombaze!AJ7,DU!A:A,0),1))+IF(Duombaze!AK7="",0,INDEX(DU!I:I,MATCH(Duombaze!AK7,DU!A:A,0),1))+IF(Duombaze!AL7="",0,INDEX(DU!I:I,MATCH(Duombaze!AL7,DU!A:A,0),1))</f>
        <v>0</v>
      </c>
      <c r="AN7" s="639">
        <f>IF(Duombaze!AJ7="",0,INDEX(DU!K:K,MATCH(Duombaze!AJ7,DU!A:A,0),1))+IF(Duombaze!AK7="",0,INDEX(DU!K:K,MATCH(Duombaze!AK7,DU!A:A,0),1))+IF(Duombaze!AL7="",0,INDEX(DU!K:K,MATCH(Duombaze!AL7,DU!A:A,0),1))</f>
        <v>0</v>
      </c>
      <c r="AO7" s="19"/>
      <c r="AP7" s="19"/>
      <c r="AQ7" s="19"/>
      <c r="AR7" s="17" t="str">
        <f t="shared" si="2"/>
        <v/>
      </c>
      <c r="AS7" s="19"/>
      <c r="AT7" s="639"/>
      <c r="AU7" s="639"/>
      <c r="AV7" s="639"/>
      <c r="AW7" s="639"/>
      <c r="AX7" s="639"/>
      <c r="AY7" s="639"/>
      <c r="AZ7" s="639"/>
      <c r="BA7" s="639"/>
      <c r="BB7" s="639"/>
      <c r="BC7" s="638">
        <f>IF(Duombaze!AT7="",0,INDEX(DU!I:I,MATCH(Duombaze!AT7,DU!A:A,0),1))+IF(Duombaze!AU7="",0,INDEX(DU!I:I,MATCH(Duombaze!AU7,DU!A:A,0),1))+IF(Duombaze!AV7="",0,INDEX(DU!I:I,MATCH(Duombaze!AV7,DU!A:A,0),1))+IF(Duombaze!AW7="",0,INDEX(DU!I:I,MATCH(Duombaze!AW7,DU!A:A,0),1))+IF(Duombaze!AX7="",0,INDEX(DU!I:I,MATCH(Duombaze!AX7,DU!A:A,0),1))+IF(Duombaze!AY7="",0,INDEX(DU!I:I,MATCH(Duombaze!AY7,DU!A:A,0),1))+IF(Duombaze!AZ7="",0,INDEX(DU!I:I,MATCH(Duombaze!AZ7,DU!A:A,0),1))+IF(Duombaze!BA7="",0,INDEX(DU!I:I,MATCH(Duombaze!BA7,DU!A:A,0),1))+IF(Duombaze!BB7="",0,INDEX(DU!I:I,MATCH(Duombaze!BB7,DU!A:A,0),1))</f>
        <v>0</v>
      </c>
      <c r="BD7" s="638">
        <f>IF(Duombaze!AT7="",0,INDEX(DU!K:K,MATCH(Duombaze!AT7,DU!A:A,0),1))+IF(Duombaze!AU7="",0,INDEX(DU!K:K,MATCH(Duombaze!AU7,DU!A:A,0),1))+IF(Duombaze!AV7="",0,INDEX(DU!K:K,MATCH(Duombaze!AV7,DU!A:A,0),1))+IF(Duombaze!AW7="",0,INDEX(DU!K:K,MATCH(Duombaze!AW7,DU!A:A,0),1))+IF(Duombaze!AX7="",0,INDEX(DU!K:K,MATCH(Duombaze!AX7,DU!A:A,0),1))+IF(Duombaze!AY7="",0,INDEX(DU!K:K,MATCH(Duombaze!AY7,DU!A:A,0),1))+IF(Duombaze!AZ7="",0,INDEX(DU!K:K,MATCH(Duombaze!AZ7,DU!A:A,0),1))+IF(Duombaze!BA7="",0,INDEX(DU!K:K,MATCH(Duombaze!BA7,DU!A:A,0),1))+IF(Duombaze!BB7="",0,INDEX(DU!K:K,MATCH(Duombaze!BB7,DU!A:A,0),1))</f>
        <v>0</v>
      </c>
      <c r="BE7" s="19"/>
      <c r="BF7" s="19"/>
      <c r="BG7" s="65"/>
      <c r="BH7" s="17" t="str">
        <f t="shared" si="3"/>
        <v/>
      </c>
      <c r="BI7" s="19"/>
      <c r="BJ7" s="639"/>
      <c r="BK7" s="639"/>
      <c r="BL7" s="639"/>
      <c r="BM7" s="638">
        <f>IF(Duombaze!BJ7="",0,INDEX(DU!I:I,MATCH(Duombaze!BJ7,DU!A:A,0),1))+IF(Duombaze!BK7="",0,INDEX(DU!I:I,MATCH(Duombaze!BK7,DU!A:A,0),1))+IF(Duombaze!BL7="",0,INDEX(DU!I:I,MATCH(Duombaze!BL7,DU!A:A,0),1))</f>
        <v>0</v>
      </c>
      <c r="BN7" s="638">
        <f>IF(Duombaze!BJ7="",0,INDEX(DU!K:K,MATCH(Duombaze!BJ7,DU!A:A,0),1))+IF(Duombaze!BK7="",0,INDEX(DU!K:K,MATCH(Duombaze!BK7,DU!A:A,0),1))+IF(Duombaze!BL7="",0,INDEX(DU!K:K,MATCH(Duombaze!BL7,DU!A:A,0),1))</f>
        <v>0</v>
      </c>
      <c r="BO7" s="19"/>
      <c r="BP7" s="19"/>
      <c r="BQ7" s="19"/>
      <c r="BR7" s="19" t="str">
        <f t="shared" si="4"/>
        <v/>
      </c>
      <c r="BS7" s="19"/>
      <c r="BT7" s="19"/>
      <c r="BU7" s="19"/>
      <c r="BV7" s="19"/>
      <c r="BW7" s="19">
        <f>IF(Duombaze!BT7="",0,INDEX(DU!I:I,MATCH(Duombaze!BT7,DU!A:A,0),1))+IF(Duombaze!BU7="",0,INDEX(DU!I:I,MATCH(Duombaze!BU7,DU!A:A,0),1))+IF(Duombaze!BV7="",0,INDEX(DU!I:I,MATCH(Duombaze!BV7,DU!A:A,0),1))</f>
        <v>0</v>
      </c>
      <c r="BX7" s="19">
        <f>IF(Duombaze!BT7="",0,INDEX(DU!K:K,MATCH(Duombaze!BT7,DU!A:A,0),1))+IF(Duombaze!BU7="",0,INDEX(DU!K:K,MATCH(Duombaze!BU7,DU!A:A,0),1))+IF(Duombaze!BV7="",0,INDEX(DU!K:K,MATCH(Duombaze!BV7,DU!A:A,0),1))</f>
        <v>0</v>
      </c>
      <c r="BY7" s="19"/>
      <c r="BZ7" s="19"/>
      <c r="CA7" s="19"/>
      <c r="CB7" s="19" t="str">
        <f t="shared" si="5"/>
        <v/>
      </c>
      <c r="CC7" s="19"/>
      <c r="CD7" s="17">
        <f>IF(Duombaze!CC7="",0,INDEX(DU!I:I,MATCH(Duombaze!CC7,DU!A:A,0),1))</f>
        <v>0</v>
      </c>
      <c r="CE7" s="17">
        <f>IF(Duombaze!CC7="",0,INDEX(DU!K:K,MATCH(Duombaze!CC7,DU!A:A,0),1))</f>
        <v>0</v>
      </c>
      <c r="CF7" s="19"/>
      <c r="CG7" s="19"/>
      <c r="CH7" s="32"/>
      <c r="CI7" s="17" t="str">
        <f t="shared" si="6"/>
        <v/>
      </c>
      <c r="CJ7" s="32"/>
      <c r="CK7" s="17">
        <f>IF(Duombaze!CJ7="",0,INDEX(DU!I:I,MATCH(Duombaze!CJ7,DU!A:A,0),1))</f>
        <v>0</v>
      </c>
      <c r="CL7" s="17">
        <f>IF(Duombaze!CJ7="",0,INDEX(DU!K:K,MATCH(Duombaze!CJ7,DU!A:A,0),1))</f>
        <v>0</v>
      </c>
      <c r="CM7" s="32"/>
      <c r="CN7" s="32"/>
      <c r="CO7" s="19"/>
      <c r="CP7" s="17" t="str">
        <f t="shared" si="7"/>
        <v/>
      </c>
      <c r="CQ7" s="19"/>
      <c r="CR7" s="639"/>
      <c r="CS7" s="639"/>
      <c r="CT7" s="19">
        <f>IF(Duombaze!CR7="",0,INDEX(DU!I:I,MATCH(Duombaze!CR7,DU!A:A,0),1))+IF(Duombaze!CS7="",0,INDEX(DU!I:I,MATCH(Duombaze!CS7,DU!A:A,0),1))</f>
        <v>0</v>
      </c>
      <c r="CU7" s="19">
        <f>IF(Duombaze!CR7="",0,INDEX(DU!K:K,MATCH(Duombaze!CR7,DU!A:A,0),1))+IF(Duombaze!CS7="",0,INDEX(DU!K:K,MATCH(Duombaze!CS7,DU!A:A,0),1))</f>
        <v>0</v>
      </c>
      <c r="CV7" s="19"/>
      <c r="CW7" s="19"/>
      <c r="CX7" s="19"/>
      <c r="CY7" s="17" t="str">
        <f t="shared" si="8"/>
        <v/>
      </c>
      <c r="CZ7" s="19"/>
      <c r="DA7" s="672"/>
      <c r="DB7" s="672"/>
      <c r="DC7" s="19">
        <f>IF(Duombaze!DA7="",0,INDEX(DU!I:I,MATCH(Duombaze!DA7,DU!A:A,0),1))+IF(Duombaze!DB7="",0,INDEX(DU!I:I,MATCH(Duombaze!DB7,DU!A:A,0),1))</f>
        <v>0</v>
      </c>
      <c r="DD7" s="19">
        <f>IF(Duombaze!DA7="",0,INDEX(DU!K:K,MATCH(Duombaze!DA7,DU!A:A,0),1))+IF(Duombaze!DB7="",0,INDEX(DU!K:K,MATCH(Duombaze!DB7,DU!A:A,0),1))</f>
        <v>0</v>
      </c>
      <c r="DE7" s="19"/>
      <c r="DF7" s="19"/>
      <c r="DG7" s="19"/>
      <c r="DH7" s="19" t="str">
        <f t="shared" si="9"/>
        <v/>
      </c>
      <c r="DI7" s="19"/>
      <c r="DJ7" s="672"/>
      <c r="DK7" s="678"/>
      <c r="DL7" s="19">
        <f>IF(Duombaze!DJ7="",0,INDEX(DU!I:I,MATCH(Duombaze!DJ7,DU!A:A,0),1))+IF(Duombaze!DK7="",0,INDEX(DU!I:I,MATCH(Duombaze!DK7,DU!A:A,0),1))</f>
        <v>0</v>
      </c>
      <c r="DM7" s="19">
        <f>IF(Duombaze!DJ7="",0,INDEX(DU!K:K,MATCH(Duombaze!DJ7,DU!A:A,0),1))+IF(Duombaze!DK7="",0,INDEX(DU!K:K,MATCH(Duombaze!DK7,DU!A:A,0),1))</f>
        <v>0</v>
      </c>
      <c r="DN7" s="52"/>
      <c r="DO7" s="52"/>
      <c r="DP7" s="52" t="str">
        <f>DP178</f>
        <v>Visų pusių LED apšvietimas (Estija)</v>
      </c>
      <c r="DQ7" s="17" t="str">
        <f t="shared" si="10"/>
        <v>4 UHF08 Visų pusių LED apšvietimas (Estija)</v>
      </c>
      <c r="DR7" s="65" t="str">
        <f>DR178</f>
        <v>ZC40A2IBLED100</v>
      </c>
      <c r="DS7" s="692" t="s">
        <v>253</v>
      </c>
      <c r="DT7" s="692"/>
      <c r="DU7" s="692"/>
      <c r="DV7" s="692"/>
      <c r="DW7" s="638">
        <f>IF(Duombaze!DS7="",0,INDEX(DU!I:I,MATCH(Duombaze!DS7,DU!A:A,0),1))+IF(Duombaze!DT7="",0,INDEX(DU!I:I,MATCH(Duombaze!DT7,DU!A:A,0),1))+IF(Duombaze!DU7="",0,INDEX(DU!I:I,MATCH(Duombaze!DU7,DU!A:A,0),1))+IF(Duombaze!DV7="",0,INDEX(DU!I:I,MATCH(Duombaze!DV7,DU!A:A,0),1))</f>
        <v>135.422</v>
      </c>
      <c r="DX7" s="638">
        <f>IF(Duombaze!DS7="",0,INDEX(DU!K:K,MATCH(Duombaze!DS7,DU!A:A,0),1))+IF(Duombaze!DT7="",0,INDEX(DU!K:K,MATCH(Duombaze!DT7,DU!A:A,0),1))+IF(Duombaze!DU7="",0,INDEX(DU!K:K,MATCH(Duombaze!DU7,DU!A:A,0),1))+IF(Duombaze!DV7="",0,INDEX(DU!K:KH,MATCH(Duombaze!DV7,DU!A:A,0),1))</f>
        <v>0</v>
      </c>
      <c r="DY7" s="65"/>
      <c r="DZ7" s="65"/>
      <c r="EA7" s="19"/>
      <c r="EB7" s="19" t="str">
        <f t="shared" si="11"/>
        <v/>
      </c>
      <c r="EC7" s="19"/>
      <c r="ED7" s="638">
        <f>IF(Duombaze!EC7="",0,INDEX(DU!I:I,MATCH(Duombaze!EC7,DU!A:A,0),1))</f>
        <v>0</v>
      </c>
      <c r="EE7" s="638">
        <f>IF(Duombaze!EC7="",0,INDEX(DU!K:K,MATCH(Duombaze!EC7,DU!A:A,0),1))</f>
        <v>0</v>
      </c>
      <c r="EF7" s="19"/>
      <c r="EG7" s="52"/>
      <c r="EH7" s="19" t="str">
        <f>EH177</f>
        <v>Lipdukai universalūs + Konekesko logo</v>
      </c>
      <c r="EI7" s="17" t="str">
        <f t="shared" si="12"/>
        <v>4 UHF08 Lipdukai universalūs + Konekesko logo</v>
      </c>
      <c r="EJ7" s="19" t="str">
        <f>EJ177</f>
        <v>ZC20ASPCLEN000 + ZM0L0G0K0NESK0</v>
      </c>
      <c r="EK7" s="692" t="s">
        <v>255</v>
      </c>
      <c r="EL7" s="692" t="s">
        <v>3050</v>
      </c>
      <c r="EM7" s="692"/>
      <c r="EN7" s="19">
        <f>IF(Duombaze!EK7="",0,INDEX(DU!I:I,MATCH(Duombaze!EK7,DU!A:A,0),1))+IF(Duombaze!EL7="",0,INDEX(DU!I:I,MATCH(Duombaze!EL7,DU!A:A,0),1))+IF(Duombaze!EM7="",0,INDEX(DU!I:I,MATCH(Duombaze!EM7,DU!A:A,0),1))</f>
        <v>20.407560000000004</v>
      </c>
      <c r="EO7" s="19">
        <f>IF(Duombaze!EK7="",0,INDEX(DU!K:K,MATCH(Duombaze!EK7,DU!A:A,0),1))+IF(Duombaze!EL7="",0,INDEX(DU!K:K,MATCH(Duombaze!EL7,DU!A:A,0),1))+IF(Duombaze!EM7="",0,INDEX(DU!K:K,MATCH(Duombaze!EM7,DU!A:A,0),1))</f>
        <v>0</v>
      </c>
      <c r="EP7" s="65"/>
      <c r="EQ7" s="19"/>
      <c r="ER7" s="19"/>
      <c r="ES7" s="17" t="str">
        <f t="shared" si="13"/>
        <v/>
      </c>
      <c r="ET7" s="19"/>
      <c r="EU7" s="19"/>
      <c r="EV7" s="19"/>
      <c r="EW7" s="19"/>
      <c r="EX7" s="19" t="str">
        <f t="shared" si="14"/>
        <v/>
      </c>
      <c r="EY7" s="19"/>
      <c r="EZ7" s="672"/>
      <c r="FA7" s="672"/>
      <c r="FB7" s="19">
        <f>IF(Duombaze!EZ7="",0,INDEX(DU!I:I,MATCH(Duombaze!EZ7,DU!A:A,0),1))+IF(Duombaze!FA7="",0,INDEX(DU!I:I,MATCH(Duombaze!FA7,DU!A:A,0),1))</f>
        <v>0</v>
      </c>
      <c r="FC7" s="19">
        <f>IF(Duombaze!EZ7="",0,INDEX(DU!K:K,MATCH(Duombaze!EZ7,DU!A:A,0),1))+IF(Duombaze!FA7="",0,INDEX(DU!K:K,MATCH(Duombaze!FA7,DU!A:A,0),1))</f>
        <v>0</v>
      </c>
      <c r="FD7" s="19"/>
      <c r="FE7" s="19"/>
      <c r="FF7" s="19"/>
      <c r="FG7" s="19"/>
      <c r="FH7" s="19"/>
      <c r="FI7" s="19"/>
      <c r="FJ7" s="19"/>
      <c r="FK7" s="19"/>
      <c r="FL7" s="18"/>
      <c r="FM7" s="671"/>
      <c r="FN7" s="671"/>
      <c r="FO7" s="671"/>
      <c r="FP7" s="671"/>
      <c r="FQ7" s="638">
        <f>IF(Duombaze!FM7="",0,INDEX(DU!I:I,MATCH(Duombaze!FM7,DU!A:A,0),1))+IF(Duombaze!FN7="",0,INDEX(DU!I:I,MATCH(Duombaze!FN7,DU!A:A,0),1))+IF(Duombaze!FO7="",0,INDEX(DU!I:I,MATCH(Duombaze!FO7,DU!A:A,0),1))+IF(Duombaze!FP7="",0,INDEX(DU!I:I,MATCH(Duombaze!FP7,DU!A:A,0),1))</f>
        <v>0</v>
      </c>
      <c r="FR7" s="638">
        <f>IF(Duombaze!FM7="",0,INDEX(DU!H:H,MATCH(Duombaze!FM7,DU!A:A,0),1))+IF(Duombaze!FN7="",0,INDEX(DU!H:H,MATCH(Duombaze!FN7,DU!A:A,0),1))+IF(Duombaze!FO7="",0,INDEX(DU!H:H,MATCH(Duombaze!FO7,DU!A:A,0),1))+IF(Duombaze!FP7="",0,INDEX(DU!H:H,MATCH(Duombaze!FP7,DU!A:A,0),1))</f>
        <v>0</v>
      </c>
    </row>
    <row r="8" spans="1:185" s="20" customFormat="1" ht="23.45" customHeight="1" x14ac:dyDescent="0.25">
      <c r="A8" s="41">
        <v>5</v>
      </c>
      <c r="B8" s="41" t="s">
        <v>765</v>
      </c>
      <c r="C8" s="16" t="s">
        <v>209</v>
      </c>
      <c r="D8" s="19"/>
      <c r="E8" s="17" t="str">
        <f t="shared" si="0"/>
        <v/>
      </c>
      <c r="F8" s="19"/>
      <c r="G8" s="639"/>
      <c r="H8" s="639"/>
      <c r="I8" s="639"/>
      <c r="J8" s="639"/>
      <c r="K8" s="639"/>
      <c r="L8" s="639"/>
      <c r="M8" s="639"/>
      <c r="N8" s="639"/>
      <c r="O8" s="639"/>
      <c r="P8" s="638">
        <f>IF(Duombaze!G8="",0,INDEX(DU!I:I,MATCH(Duombaze!G8,DU!A:A,0),1))+IF(Duombaze!H8="",0,INDEX(DU!I:I,MATCH(Duombaze!H8,DU!A:A,0),1))+IF(Duombaze!I8="",0,INDEX(DU!I:I,MATCH(Duombaze!I8,DU!A:A,0),1))+IF(Duombaze!J8="",0,INDEX(DU!I:I,MATCH(Duombaze!J8,DU!A:A,0),1))+IF(Duombaze!K8="",0,INDEX(DU!I:I,MATCH(Duombaze!K8,DU!A:A,0),1))+IF(Duombaze!L8="",0,INDEX(DU!I:I,MATCH(Duombaze!L8,DU!A:A,0),1))+IF(Duombaze!M8="",0,INDEX(DU!I:I,MATCH(Duombaze!M8,DU!A:A,0),1))+IF(Duombaze!N8="",0,INDEX(DU!I:I,MATCH(Duombaze!N8,DU!A:A,0),1))+IF(Duombaze!O8="",0,INDEX(DU!I:I,MATCH(Duombaze!O8,DU!A:A,0),1))</f>
        <v>0</v>
      </c>
      <c r="Q8" s="638">
        <f>IF(Duombaze!G8="",0,INDEX(DU!K:K,MATCH(Duombaze!G8,DU!A:A,0),1))+IF(Duombaze!H8="",0,INDEX(DU!K:K,MATCH(Duombaze!H8,DU!A:A,0),1))+IF(Duombaze!I8="",0,INDEX(DU!K:K,MATCH(Duombaze!I8,DU!A:A,0),1))+IF(Duombaze!J8="",0,INDEX(DU!K:K,MATCH(Duombaze!J8,DU!A:A,0),1))+IF(Duombaze!K8="",0,INDEX(DU!K:K,MATCH(Duombaze!K8,DU!A:A,0),1))+IF(Duombaze!L8="",0,INDEX(DU!K:K,MATCH(Duombaze!L8,DU!A:A,0),1))+IF(Duombaze!M8="",0,INDEX(DU!K:K,MATCH(Duombaze!M8,DU!A:A,0),1))+IF(Duombaze!N8="",0,INDEX(DU!K:K,MATCH(Duombaze!N8,DU!A:A,0),1))+IF(Duombaze!O8="",0,INDEX(DU!K:K,MATCH(Duombaze!O8,DU!A:A,0),1))</f>
        <v>0</v>
      </c>
      <c r="R8" s="19"/>
      <c r="S8" s="52"/>
      <c r="T8" s="881"/>
      <c r="U8" s="17">
        <f>IF(Duombaze!T8="",0,INDEX(DU!I:I,MATCH(Duombaze!T8,DU!A:A,0),1))</f>
        <v>0</v>
      </c>
      <c r="V8" s="17">
        <f>IF(Duombaze!T8="",0,INDEX(DU!K:K,MATCH(Duombaze!T8,DU!A:A,0),1))</f>
        <v>0</v>
      </c>
      <c r="W8" s="19"/>
      <c r="X8" s="19"/>
      <c r="Y8" s="134"/>
      <c r="Z8" s="65"/>
      <c r="AA8" s="17" t="str">
        <f t="shared" si="15"/>
        <v/>
      </c>
      <c r="AB8" s="19"/>
      <c r="AC8" s="25">
        <f>IF(Duombaze!AB8="",0,INDEX(DU!I:I,MATCH(Duombaze!AB8,DU!A:A,0),1))</f>
        <v>0</v>
      </c>
      <c r="AD8" s="25">
        <f>IF(Duombaze!AB8="",0,INDEX(DU!K:K,MATCH(Duombaze!AB8,DU!A:A,0),1))</f>
        <v>0</v>
      </c>
      <c r="AE8" s="19"/>
      <c r="AF8" s="19"/>
      <c r="AG8" s="19"/>
      <c r="AH8" s="17" t="str">
        <f t="shared" si="1"/>
        <v/>
      </c>
      <c r="AI8" s="19"/>
      <c r="AJ8" s="639"/>
      <c r="AK8" s="639"/>
      <c r="AL8" s="639"/>
      <c r="AM8" s="639">
        <f>IF(Duombaze!AJ8="",0,INDEX(DU!I:I,MATCH(Duombaze!AJ8,DU!A:A,0),1))+IF(Duombaze!AK8="",0,INDEX(DU!I:I,MATCH(Duombaze!AK8,DU!A:A,0),1))+IF(Duombaze!AL8="",0,INDEX(DU!I:I,MATCH(Duombaze!AL8,DU!A:A,0),1))</f>
        <v>0</v>
      </c>
      <c r="AN8" s="639">
        <f>IF(Duombaze!AJ8="",0,INDEX(DU!K:K,MATCH(Duombaze!AJ8,DU!A:A,0),1))+IF(Duombaze!AK8="",0,INDEX(DU!K:K,MATCH(Duombaze!AK8,DU!A:A,0),1))+IF(Duombaze!AL8="",0,INDEX(DU!K:K,MATCH(Duombaze!AL8,DU!A:A,0),1))</f>
        <v>0</v>
      </c>
      <c r="AO8" s="19"/>
      <c r="AP8" s="19"/>
      <c r="AQ8" s="19"/>
      <c r="AR8" s="17" t="str">
        <f t="shared" si="2"/>
        <v/>
      </c>
      <c r="AS8" s="19"/>
      <c r="AT8" s="639"/>
      <c r="AU8" s="639"/>
      <c r="AV8" s="639"/>
      <c r="AW8" s="639"/>
      <c r="AX8" s="639"/>
      <c r="AY8" s="639"/>
      <c r="AZ8" s="639"/>
      <c r="BA8" s="639"/>
      <c r="BB8" s="639"/>
      <c r="BC8" s="638">
        <f>IF(Duombaze!AT8="",0,INDEX(DU!I:I,MATCH(Duombaze!AT8,DU!A:A,0),1))+IF(Duombaze!AU8="",0,INDEX(DU!I:I,MATCH(Duombaze!AU8,DU!A:A,0),1))+IF(Duombaze!AV8="",0,INDEX(DU!I:I,MATCH(Duombaze!AV8,DU!A:A,0),1))+IF(Duombaze!AW8="",0,INDEX(DU!I:I,MATCH(Duombaze!AW8,DU!A:A,0),1))+IF(Duombaze!AX8="",0,INDEX(DU!I:I,MATCH(Duombaze!AX8,DU!A:A,0),1))+IF(Duombaze!AY8="",0,INDEX(DU!I:I,MATCH(Duombaze!AY8,DU!A:A,0),1))+IF(Duombaze!AZ8="",0,INDEX(DU!I:I,MATCH(Duombaze!AZ8,DU!A:A,0),1))+IF(Duombaze!BA8="",0,INDEX(DU!I:I,MATCH(Duombaze!BA8,DU!A:A,0),1))+IF(Duombaze!BB8="",0,INDEX(DU!I:I,MATCH(Duombaze!BB8,DU!A:A,0),1))</f>
        <v>0</v>
      </c>
      <c r="BD8" s="638">
        <f>IF(Duombaze!AT8="",0,INDEX(DU!K:K,MATCH(Duombaze!AT8,DU!A:A,0),1))+IF(Duombaze!AU8="",0,INDEX(DU!K:K,MATCH(Duombaze!AU8,DU!A:A,0),1))+IF(Duombaze!AV8="",0,INDEX(DU!K:K,MATCH(Duombaze!AV8,DU!A:A,0),1))+IF(Duombaze!AW8="",0,INDEX(DU!K:K,MATCH(Duombaze!AW8,DU!A:A,0),1))+IF(Duombaze!AX8="",0,INDEX(DU!K:K,MATCH(Duombaze!AX8,DU!A:A,0),1))+IF(Duombaze!AY8="",0,INDEX(DU!K:K,MATCH(Duombaze!AY8,DU!A:A,0),1))+IF(Duombaze!AZ8="",0,INDEX(DU!K:K,MATCH(Duombaze!AZ8,DU!A:A,0),1))+IF(Duombaze!BA8="",0,INDEX(DU!K:K,MATCH(Duombaze!BA8,DU!A:A,0),1))+IF(Duombaze!BB8="",0,INDEX(DU!K:K,MATCH(Duombaze!BB8,DU!A:A,0),1))</f>
        <v>0</v>
      </c>
      <c r="BE8" s="19"/>
      <c r="BF8" s="19"/>
      <c r="BG8" s="65"/>
      <c r="BH8" s="17" t="str">
        <f t="shared" si="3"/>
        <v/>
      </c>
      <c r="BI8" s="19"/>
      <c r="BJ8" s="639"/>
      <c r="BK8" s="639"/>
      <c r="BL8" s="639"/>
      <c r="BM8" s="638">
        <f>IF(Duombaze!BJ8="",0,INDEX(DU!I:I,MATCH(Duombaze!BJ8,DU!A:A,0),1))+IF(Duombaze!BK8="",0,INDEX(DU!I:I,MATCH(Duombaze!BK8,DU!A:A,0),1))+IF(Duombaze!BL8="",0,INDEX(DU!I:I,MATCH(Duombaze!BL8,DU!A:A,0),1))</f>
        <v>0</v>
      </c>
      <c r="BN8" s="638">
        <f>IF(Duombaze!BJ8="",0,INDEX(DU!K:K,MATCH(Duombaze!BJ8,DU!A:A,0),1))+IF(Duombaze!BK8="",0,INDEX(DU!K:K,MATCH(Duombaze!BK8,DU!A:A,0),1))+IF(Duombaze!BL8="",0,INDEX(DU!K:K,MATCH(Duombaze!BL8,DU!A:A,0),1))</f>
        <v>0</v>
      </c>
      <c r="BO8" s="19"/>
      <c r="BP8" s="19"/>
      <c r="BQ8" s="19"/>
      <c r="BR8" s="19" t="str">
        <f t="shared" si="4"/>
        <v/>
      </c>
      <c r="BS8" s="19"/>
      <c r="BT8" s="19"/>
      <c r="BU8" s="19"/>
      <c r="BV8" s="19"/>
      <c r="BW8" s="19">
        <f>IF(Duombaze!BT8="",0,INDEX(DU!I:I,MATCH(Duombaze!BT8,DU!A:A,0),1))+IF(Duombaze!BU8="",0,INDEX(DU!I:I,MATCH(Duombaze!BU8,DU!A:A,0),1))+IF(Duombaze!BV8="",0,INDEX(DU!I:I,MATCH(Duombaze!BV8,DU!A:A,0),1))</f>
        <v>0</v>
      </c>
      <c r="BX8" s="19">
        <f>IF(Duombaze!BT8="",0,INDEX(DU!K:K,MATCH(Duombaze!BT8,DU!A:A,0),1))+IF(Duombaze!BU8="",0,INDEX(DU!K:K,MATCH(Duombaze!BU8,DU!A:A,0),1))+IF(Duombaze!BV8="",0,INDEX(DU!K:K,MATCH(Duombaze!BV8,DU!A:A,0),1))</f>
        <v>0</v>
      </c>
      <c r="BY8" s="19"/>
      <c r="BZ8" s="19"/>
      <c r="CA8" s="19"/>
      <c r="CB8" s="19" t="str">
        <f t="shared" si="5"/>
        <v/>
      </c>
      <c r="CC8" s="19"/>
      <c r="CD8" s="17">
        <f>IF(Duombaze!CC8="",0,INDEX(DU!I:I,MATCH(Duombaze!CC8,DU!A:A,0),1))</f>
        <v>0</v>
      </c>
      <c r="CE8" s="17">
        <f>IF(Duombaze!CC8="",0,INDEX(DU!K:K,MATCH(Duombaze!CC8,DU!A:A,0),1))</f>
        <v>0</v>
      </c>
      <c r="CF8" s="19"/>
      <c r="CG8" s="19"/>
      <c r="CH8" s="32"/>
      <c r="CI8" s="17" t="str">
        <f t="shared" si="6"/>
        <v/>
      </c>
      <c r="CJ8" s="32"/>
      <c r="CK8" s="17">
        <f>IF(Duombaze!CJ8="",0,INDEX(DU!I:I,MATCH(Duombaze!CJ8,DU!A:A,0),1))</f>
        <v>0</v>
      </c>
      <c r="CL8" s="17">
        <f>IF(Duombaze!CJ8="",0,INDEX(DU!K:K,MATCH(Duombaze!CJ8,DU!A:A,0),1))</f>
        <v>0</v>
      </c>
      <c r="CM8" s="32"/>
      <c r="CN8" s="32"/>
      <c r="CO8" s="19"/>
      <c r="CP8" s="17" t="str">
        <f t="shared" si="7"/>
        <v/>
      </c>
      <c r="CQ8" s="19"/>
      <c r="CR8" s="639"/>
      <c r="CS8" s="639"/>
      <c r="CT8" s="19">
        <f>IF(Duombaze!CR8="",0,INDEX(DU!I:I,MATCH(Duombaze!CR8,DU!A:A,0),1))+IF(Duombaze!CS8="",0,INDEX(DU!I:I,MATCH(Duombaze!CS8,DU!A:A,0),1))</f>
        <v>0</v>
      </c>
      <c r="CU8" s="19">
        <f>IF(Duombaze!CR8="",0,INDEX(DU!K:K,MATCH(Duombaze!CR8,DU!A:A,0),1))+IF(Duombaze!CS8="",0,INDEX(DU!K:K,MATCH(Duombaze!CS8,DU!A:A,0),1))</f>
        <v>0</v>
      </c>
      <c r="CV8" s="19"/>
      <c r="CW8" s="19"/>
      <c r="CX8" s="19"/>
      <c r="CY8" s="17" t="str">
        <f t="shared" si="8"/>
        <v/>
      </c>
      <c r="CZ8" s="19"/>
      <c r="DA8" s="672"/>
      <c r="DB8" s="672"/>
      <c r="DC8" s="19">
        <f>IF(Duombaze!DA8="",0,INDEX(DU!I:I,MATCH(Duombaze!DA8,DU!A:A,0),1))+IF(Duombaze!DB8="",0,INDEX(DU!I:I,MATCH(Duombaze!DB8,DU!A:A,0),1))</f>
        <v>0</v>
      </c>
      <c r="DD8" s="19">
        <f>IF(Duombaze!DA8="",0,INDEX(DU!K:K,MATCH(Duombaze!DA8,DU!A:A,0),1))+IF(Duombaze!DB8="",0,INDEX(DU!K:K,MATCH(Duombaze!DB8,DU!A:A,0),1))</f>
        <v>0</v>
      </c>
      <c r="DE8" s="19"/>
      <c r="DF8" s="19"/>
      <c r="DG8" s="19"/>
      <c r="DH8" s="19" t="str">
        <f t="shared" si="9"/>
        <v/>
      </c>
      <c r="DI8" s="19"/>
      <c r="DJ8" s="672"/>
      <c r="DK8" s="678"/>
      <c r="DL8" s="19">
        <f>IF(Duombaze!DJ8="",0,INDEX(DU!I:I,MATCH(Duombaze!DJ8,DU!A:A,0),1))+IF(Duombaze!DK8="",0,INDEX(DU!I:I,MATCH(Duombaze!DK8,DU!A:A,0),1))</f>
        <v>0</v>
      </c>
      <c r="DM8" s="19">
        <f>IF(Duombaze!DJ8="",0,INDEX(DU!K:K,MATCH(Duombaze!DJ8,DU!A:A,0),1))+IF(Duombaze!DK8="",0,INDEX(DU!K:K,MATCH(Duombaze!DK8,DU!A:A,0),1))</f>
        <v>0</v>
      </c>
      <c r="DN8" s="52"/>
      <c r="DO8" s="52"/>
      <c r="DP8" s="52" t="str">
        <f>DP179</f>
        <v>Prieky/gale LED, šone atšvaitai</v>
      </c>
      <c r="DQ8" s="17" t="str">
        <f t="shared" si="10"/>
        <v>5 UHF08 Prieky/gale LED, šone atšvaitai</v>
      </c>
      <c r="DR8" s="65" t="str">
        <f>DR179</f>
        <v>ZC40ZIBLED0AT0</v>
      </c>
      <c r="DS8" s="692" t="s">
        <v>249</v>
      </c>
      <c r="DT8" s="692"/>
      <c r="DU8" s="692"/>
      <c r="DV8" s="692"/>
      <c r="DW8" s="638">
        <f>IF(Duombaze!DS8="",0,INDEX(DU!I:I,MATCH(Duombaze!DS8,DU!A:A,0),1))+IF(Duombaze!DT8="",0,INDEX(DU!I:I,MATCH(Duombaze!DT8,DU!A:A,0),1))+IF(Duombaze!DU8="",0,INDEX(DU!I:I,MATCH(Duombaze!DU8,DU!A:A,0),1))+IF(Duombaze!DV8="",0,INDEX(DU!I:I,MATCH(Duombaze!DV8,DU!A:A,0),1))</f>
        <v>116.062004564983</v>
      </c>
      <c r="DX8" s="638">
        <f>IF(Duombaze!DS8="",0,INDEX(DU!K:K,MATCH(Duombaze!DS8,DU!A:A,0),1))+IF(Duombaze!DT8="",0,INDEX(DU!K:K,MATCH(Duombaze!DT8,DU!A:A,0),1))+IF(Duombaze!DU8="",0,INDEX(DU!K:K,MATCH(Duombaze!DU8,DU!A:A,0),1))+IF(Duombaze!DV8="",0,INDEX(DU!K:KH,MATCH(Duombaze!DV8,DU!A:A,0),1))</f>
        <v>0</v>
      </c>
      <c r="DY8" s="65"/>
      <c r="DZ8" s="65"/>
      <c r="EA8" s="19"/>
      <c r="EB8" s="19" t="str">
        <f t="shared" si="11"/>
        <v/>
      </c>
      <c r="EC8" s="19"/>
      <c r="ED8" s="638">
        <f>IF(Duombaze!EC8="",0,INDEX(DU!I:I,MATCH(Duombaze!EC8,DU!A:A,0),1))</f>
        <v>0</v>
      </c>
      <c r="EE8" s="638">
        <f>IF(Duombaze!EC8="",0,INDEX(DU!K:K,MATCH(Duombaze!EC8,DU!A:A,0),1))</f>
        <v>0</v>
      </c>
      <c r="EF8" s="19"/>
      <c r="EG8" s="52"/>
      <c r="EH8" s="17"/>
      <c r="EI8" s="17" t="str">
        <f t="shared" si="12"/>
        <v/>
      </c>
      <c r="EJ8" s="17"/>
      <c r="EK8" s="686"/>
      <c r="EL8" s="686"/>
      <c r="EM8" s="686"/>
      <c r="EN8" s="19">
        <f>IF(Duombaze!EK8="",0,INDEX(DU!I:I,MATCH(Duombaze!EK8,DU!A:A,0),1))+IF(Duombaze!EL8="",0,INDEX(DU!I:I,MATCH(Duombaze!EL8,DU!A:A,0),1))+IF(Duombaze!EM8="",0,INDEX(DU!I:I,MATCH(Duombaze!EM8,DU!A:A,0),1))</f>
        <v>0</v>
      </c>
      <c r="EO8" s="19">
        <f>IF(Duombaze!EK8="",0,INDEX(DU!K:K,MATCH(Duombaze!EK8,DU!A:A,0),1))+IF(Duombaze!EL8="",0,INDEX(DU!K:K,MATCH(Duombaze!EL8,DU!A:A,0),1))+IF(Duombaze!EM8="",0,INDEX(DU!K:K,MATCH(Duombaze!EM8,DU!A:A,0),1))</f>
        <v>0</v>
      </c>
      <c r="ER8" s="19"/>
      <c r="ES8" s="17" t="str">
        <f t="shared" si="13"/>
        <v/>
      </c>
      <c r="ET8" s="19"/>
      <c r="EU8" s="19"/>
      <c r="EV8" s="19"/>
      <c r="EW8" s="19"/>
      <c r="EX8" s="19" t="str">
        <f t="shared" si="14"/>
        <v/>
      </c>
      <c r="EY8" s="19"/>
      <c r="EZ8" s="672"/>
      <c r="FA8" s="672"/>
      <c r="FB8" s="19">
        <f>IF(Duombaze!EZ8="",0,INDEX(DU!I:I,MATCH(Duombaze!EZ8,DU!A:A,0),1))+IF(Duombaze!FA8="",0,INDEX(DU!I:I,MATCH(Duombaze!FA8,DU!A:A,0),1))</f>
        <v>0</v>
      </c>
      <c r="FC8" s="19">
        <f>IF(Duombaze!EZ8="",0,INDEX(DU!K:K,MATCH(Duombaze!EZ8,DU!A:A,0),1))+IF(Duombaze!FA8="",0,INDEX(DU!K:K,MATCH(Duombaze!FA8,DU!A:A,0),1))</f>
        <v>0</v>
      </c>
      <c r="FD8" s="19"/>
      <c r="FE8" s="19"/>
      <c r="FF8" s="19"/>
      <c r="FG8" s="19"/>
      <c r="FH8" s="19"/>
      <c r="FI8" s="19"/>
      <c r="FJ8" s="19"/>
      <c r="FK8" s="19"/>
      <c r="FL8" s="18"/>
      <c r="FM8" s="671"/>
      <c r="FN8" s="671"/>
      <c r="FO8" s="671"/>
      <c r="FP8" s="671"/>
      <c r="FQ8" s="638">
        <f>IF(Duombaze!FM8="",0,INDEX(DU!I:I,MATCH(Duombaze!FM8,DU!A:A,0),1))+IF(Duombaze!FN8="",0,INDEX(DU!I:I,MATCH(Duombaze!FN8,DU!A:A,0),1))+IF(Duombaze!FO8="",0,INDEX(DU!I:I,MATCH(Duombaze!FO8,DU!A:A,0),1))+IF(Duombaze!FP8="",0,INDEX(DU!I:I,MATCH(Duombaze!FP8,DU!A:A,0),1))</f>
        <v>0</v>
      </c>
      <c r="FR8" s="638">
        <f>IF(Duombaze!FM8="",0,INDEX(DU!H:H,MATCH(Duombaze!FM8,DU!A:A,0),1))+IF(Duombaze!FN8="",0,INDEX(DU!H:H,MATCH(Duombaze!FN8,DU!A:A,0),1))+IF(Duombaze!FO8="",0,INDEX(DU!H:H,MATCH(Duombaze!FO8,DU!A:A,0),1))+IF(Duombaze!FP8="",0,INDEX(DU!H:H,MATCH(Duombaze!FP8,DU!A:A,0),1))</f>
        <v>0</v>
      </c>
    </row>
    <row r="9" spans="1:185" s="20" customFormat="1" ht="23.45" customHeight="1" x14ac:dyDescent="0.25">
      <c r="A9" s="41">
        <v>6</v>
      </c>
      <c r="B9" s="41" t="s">
        <v>765</v>
      </c>
      <c r="C9" s="16" t="s">
        <v>209</v>
      </c>
      <c r="D9" s="19"/>
      <c r="E9" s="17" t="str">
        <f t="shared" si="0"/>
        <v/>
      </c>
      <c r="F9" s="19"/>
      <c r="G9" s="639"/>
      <c r="H9" s="639"/>
      <c r="I9" s="639"/>
      <c r="J9" s="639"/>
      <c r="K9" s="639"/>
      <c r="L9" s="639"/>
      <c r="M9" s="639"/>
      <c r="N9" s="639"/>
      <c r="O9" s="639"/>
      <c r="P9" s="638">
        <f>IF(Duombaze!G9="",0,INDEX(DU!I:I,MATCH(Duombaze!G9,DU!A:A,0),1))+IF(Duombaze!H9="",0,INDEX(DU!I:I,MATCH(Duombaze!H9,DU!A:A,0),1))+IF(Duombaze!I9="",0,INDEX(DU!I:I,MATCH(Duombaze!I9,DU!A:A,0),1))+IF(Duombaze!J9="",0,INDEX(DU!I:I,MATCH(Duombaze!J9,DU!A:A,0),1))+IF(Duombaze!K9="",0,INDEX(DU!I:I,MATCH(Duombaze!K9,DU!A:A,0),1))+IF(Duombaze!L9="",0,INDEX(DU!I:I,MATCH(Duombaze!L9,DU!A:A,0),1))+IF(Duombaze!M9="",0,INDEX(DU!I:I,MATCH(Duombaze!M9,DU!A:A,0),1))+IF(Duombaze!N9="",0,INDEX(DU!I:I,MATCH(Duombaze!N9,DU!A:A,0),1))+IF(Duombaze!O9="",0,INDEX(DU!I:I,MATCH(Duombaze!O9,DU!A:A,0),1))</f>
        <v>0</v>
      </c>
      <c r="Q9" s="638">
        <f>IF(Duombaze!G9="",0,INDEX(DU!K:K,MATCH(Duombaze!G9,DU!A:A,0),1))+IF(Duombaze!H9="",0,INDEX(DU!K:K,MATCH(Duombaze!H9,DU!A:A,0),1))+IF(Duombaze!I9="",0,INDEX(DU!K:K,MATCH(Duombaze!I9,DU!A:A,0),1))+IF(Duombaze!J9="",0,INDEX(DU!K:K,MATCH(Duombaze!J9,DU!A:A,0),1))+IF(Duombaze!K9="",0,INDEX(DU!K:K,MATCH(Duombaze!K9,DU!A:A,0),1))+IF(Duombaze!L9="",0,INDEX(DU!K:K,MATCH(Duombaze!L9,DU!A:A,0),1))+IF(Duombaze!M9="",0,INDEX(DU!K:K,MATCH(Duombaze!M9,DU!A:A,0),1))+IF(Duombaze!N9="",0,INDEX(DU!K:K,MATCH(Duombaze!N9,DU!A:A,0),1))+IF(Duombaze!O9="",0,INDEX(DU!K:K,MATCH(Duombaze!O9,DU!A:A,0),1))</f>
        <v>0</v>
      </c>
      <c r="R9" s="19"/>
      <c r="S9" s="52"/>
      <c r="T9" s="881"/>
      <c r="U9" s="17">
        <f>IF(Duombaze!T9="",0,INDEX(DU!I:I,MATCH(Duombaze!T9,DU!A:A,0),1))</f>
        <v>0</v>
      </c>
      <c r="V9" s="17">
        <f>IF(Duombaze!T9="",0,INDEX(DU!K:K,MATCH(Duombaze!T9,DU!A:A,0),1))</f>
        <v>0</v>
      </c>
      <c r="W9" s="19"/>
      <c r="X9" s="19"/>
      <c r="Y9" s="134"/>
      <c r="Z9" s="65"/>
      <c r="AA9" s="17" t="str">
        <f t="shared" si="15"/>
        <v/>
      </c>
      <c r="AB9" s="19"/>
      <c r="AC9" s="25">
        <f>IF(Duombaze!AB9="",0,INDEX(DU!I:I,MATCH(Duombaze!AB9,DU!A:A,0),1))</f>
        <v>0</v>
      </c>
      <c r="AD9" s="25">
        <f>IF(Duombaze!AB9="",0,INDEX(DU!K:K,MATCH(Duombaze!AB9,DU!A:A,0),1))</f>
        <v>0</v>
      </c>
      <c r="AE9" s="19"/>
      <c r="AF9" s="19"/>
      <c r="AG9" s="19"/>
      <c r="AH9" s="17" t="str">
        <f t="shared" si="1"/>
        <v/>
      </c>
      <c r="AI9" s="19"/>
      <c r="AJ9" s="639"/>
      <c r="AK9" s="639"/>
      <c r="AL9" s="639"/>
      <c r="AM9" s="639">
        <f>IF(Duombaze!AJ9="",0,INDEX(DU!I:I,MATCH(Duombaze!AJ9,DU!A:A,0),1))+IF(Duombaze!AK9="",0,INDEX(DU!I:I,MATCH(Duombaze!AK9,DU!A:A,0),1))+IF(Duombaze!AL9="",0,INDEX(DU!I:I,MATCH(Duombaze!AL9,DU!A:A,0),1))</f>
        <v>0</v>
      </c>
      <c r="AN9" s="639">
        <f>IF(Duombaze!AJ9="",0,INDEX(DU!K:K,MATCH(Duombaze!AJ9,DU!A:A,0),1))+IF(Duombaze!AK9="",0,INDEX(DU!K:K,MATCH(Duombaze!AK9,DU!A:A,0),1))+IF(Duombaze!AL9="",0,INDEX(DU!K:K,MATCH(Duombaze!AL9,DU!A:A,0),1))</f>
        <v>0</v>
      </c>
      <c r="AO9" s="19"/>
      <c r="AP9" s="19"/>
      <c r="AQ9" s="19"/>
      <c r="AR9" s="17" t="str">
        <f t="shared" si="2"/>
        <v/>
      </c>
      <c r="AS9" s="19"/>
      <c r="AT9" s="639"/>
      <c r="AU9" s="639"/>
      <c r="AV9" s="639"/>
      <c r="AW9" s="639"/>
      <c r="AX9" s="639"/>
      <c r="AY9" s="639"/>
      <c r="AZ9" s="639"/>
      <c r="BA9" s="639"/>
      <c r="BB9" s="639"/>
      <c r="BC9" s="638">
        <f>IF(Duombaze!AT9="",0,INDEX(DU!I:I,MATCH(Duombaze!AT9,DU!A:A,0),1))+IF(Duombaze!AU9="",0,INDEX(DU!I:I,MATCH(Duombaze!AU9,DU!A:A,0),1))+IF(Duombaze!AV9="",0,INDEX(DU!I:I,MATCH(Duombaze!AV9,DU!A:A,0),1))+IF(Duombaze!AW9="",0,INDEX(DU!I:I,MATCH(Duombaze!AW9,DU!A:A,0),1))+IF(Duombaze!AX9="",0,INDEX(DU!I:I,MATCH(Duombaze!AX9,DU!A:A,0),1))+IF(Duombaze!AY9="",0,INDEX(DU!I:I,MATCH(Duombaze!AY9,DU!A:A,0),1))+IF(Duombaze!AZ9="",0,INDEX(DU!I:I,MATCH(Duombaze!AZ9,DU!A:A,0),1))+IF(Duombaze!BA9="",0,INDEX(DU!I:I,MATCH(Duombaze!BA9,DU!A:A,0),1))+IF(Duombaze!BB9="",0,INDEX(DU!I:I,MATCH(Duombaze!BB9,DU!A:A,0),1))</f>
        <v>0</v>
      </c>
      <c r="BD9" s="638">
        <f>IF(Duombaze!AT9="",0,INDEX(DU!K:K,MATCH(Duombaze!AT9,DU!A:A,0),1))+IF(Duombaze!AU9="",0,INDEX(DU!K:K,MATCH(Duombaze!AU9,DU!A:A,0),1))+IF(Duombaze!AV9="",0,INDEX(DU!K:K,MATCH(Duombaze!AV9,DU!A:A,0),1))+IF(Duombaze!AW9="",0,INDEX(DU!K:K,MATCH(Duombaze!AW9,DU!A:A,0),1))+IF(Duombaze!AX9="",0,INDEX(DU!K:K,MATCH(Duombaze!AX9,DU!A:A,0),1))+IF(Duombaze!AY9="",0,INDEX(DU!K:K,MATCH(Duombaze!AY9,DU!A:A,0),1))+IF(Duombaze!AZ9="",0,INDEX(DU!K:K,MATCH(Duombaze!AZ9,DU!A:A,0),1))+IF(Duombaze!BA9="",0,INDEX(DU!K:K,MATCH(Duombaze!BA9,DU!A:A,0),1))+IF(Duombaze!BB9="",0,INDEX(DU!K:K,MATCH(Duombaze!BB9,DU!A:A,0),1))</f>
        <v>0</v>
      </c>
      <c r="BE9" s="19"/>
      <c r="BF9" s="19"/>
      <c r="BG9" s="65"/>
      <c r="BH9" s="17" t="str">
        <f t="shared" si="3"/>
        <v/>
      </c>
      <c r="BI9" s="19"/>
      <c r="BJ9" s="639"/>
      <c r="BK9" s="639"/>
      <c r="BL9" s="639"/>
      <c r="BM9" s="638">
        <f>IF(Duombaze!BJ9="",0,INDEX(DU!I:I,MATCH(Duombaze!BJ9,DU!A:A,0),1))+IF(Duombaze!BK9="",0,INDEX(DU!I:I,MATCH(Duombaze!BK9,DU!A:A,0),1))+IF(Duombaze!BL9="",0,INDEX(DU!I:I,MATCH(Duombaze!BL9,DU!A:A,0),1))</f>
        <v>0</v>
      </c>
      <c r="BN9" s="638">
        <f>IF(Duombaze!BJ9="",0,INDEX(DU!K:K,MATCH(Duombaze!BJ9,DU!A:A,0),1))+IF(Duombaze!BK9="",0,INDEX(DU!K:K,MATCH(Duombaze!BK9,DU!A:A,0),1))+IF(Duombaze!BL9="",0,INDEX(DU!K:K,MATCH(Duombaze!BL9,DU!A:A,0),1))</f>
        <v>0</v>
      </c>
      <c r="BO9" s="19"/>
      <c r="BP9" s="19"/>
      <c r="BQ9" s="19"/>
      <c r="BR9" s="19" t="str">
        <f t="shared" si="4"/>
        <v/>
      </c>
      <c r="BS9" s="19"/>
      <c r="BT9" s="19"/>
      <c r="BU9" s="19"/>
      <c r="BV9" s="19"/>
      <c r="BW9" s="19">
        <f>IF(Duombaze!BT9="",0,INDEX(DU!I:I,MATCH(Duombaze!BT9,DU!A:A,0),1))+IF(Duombaze!BU9="",0,INDEX(DU!I:I,MATCH(Duombaze!BU9,DU!A:A,0),1))+IF(Duombaze!BV9="",0,INDEX(DU!I:I,MATCH(Duombaze!BV9,DU!A:A,0),1))</f>
        <v>0</v>
      </c>
      <c r="BX9" s="19">
        <f>IF(Duombaze!BT9="",0,INDEX(DU!K:K,MATCH(Duombaze!BT9,DU!A:A,0),1))+IF(Duombaze!BU9="",0,INDEX(DU!K:K,MATCH(Duombaze!BU9,DU!A:A,0),1))+IF(Duombaze!BV9="",0,INDEX(DU!K:K,MATCH(Duombaze!BV9,DU!A:A,0),1))</f>
        <v>0</v>
      </c>
      <c r="BY9" s="19"/>
      <c r="BZ9" s="19"/>
      <c r="CA9" s="19"/>
      <c r="CB9" s="19" t="str">
        <f t="shared" si="5"/>
        <v/>
      </c>
      <c r="CC9" s="19"/>
      <c r="CD9" s="17">
        <f>IF(Duombaze!CC9="",0,INDEX(DU!I:I,MATCH(Duombaze!CC9,DU!A:A,0),1))</f>
        <v>0</v>
      </c>
      <c r="CE9" s="17">
        <f>IF(Duombaze!CC9="",0,INDEX(DU!K:K,MATCH(Duombaze!CC9,DU!A:A,0),1))</f>
        <v>0</v>
      </c>
      <c r="CF9" s="19"/>
      <c r="CG9" s="19"/>
      <c r="CH9" s="32"/>
      <c r="CI9" s="17" t="str">
        <f t="shared" si="6"/>
        <v/>
      </c>
      <c r="CJ9" s="32"/>
      <c r="CK9" s="17">
        <f>IF(Duombaze!CJ9="",0,INDEX(DU!I:I,MATCH(Duombaze!CJ9,DU!A:A,0),1))</f>
        <v>0</v>
      </c>
      <c r="CL9" s="17">
        <f>IF(Duombaze!CJ9="",0,INDEX(DU!K:K,MATCH(Duombaze!CJ9,DU!A:A,0),1))</f>
        <v>0</v>
      </c>
      <c r="CM9" s="32"/>
      <c r="CN9" s="32"/>
      <c r="CO9" s="19"/>
      <c r="CP9" s="17" t="str">
        <f t="shared" si="7"/>
        <v/>
      </c>
      <c r="CQ9" s="19"/>
      <c r="CR9" s="639"/>
      <c r="CS9" s="639"/>
      <c r="CT9" s="19">
        <f>IF(Duombaze!CR9="",0,INDEX(DU!I:I,MATCH(Duombaze!CR9,DU!A:A,0),1))+IF(Duombaze!CS9="",0,INDEX(DU!I:I,MATCH(Duombaze!CS9,DU!A:A,0),1))</f>
        <v>0</v>
      </c>
      <c r="CU9" s="19">
        <f>IF(Duombaze!CR9="",0,INDEX(DU!K:K,MATCH(Duombaze!CR9,DU!A:A,0),1))+IF(Duombaze!CS9="",0,INDEX(DU!K:K,MATCH(Duombaze!CS9,DU!A:A,0),1))</f>
        <v>0</v>
      </c>
      <c r="CV9" s="19"/>
      <c r="CW9" s="19"/>
      <c r="CX9" s="19"/>
      <c r="CY9" s="17" t="str">
        <f t="shared" si="8"/>
        <v/>
      </c>
      <c r="CZ9" s="19"/>
      <c r="DA9" s="672"/>
      <c r="DB9" s="672"/>
      <c r="DC9" s="19">
        <f>IF(Duombaze!DA9="",0,INDEX(DU!I:I,MATCH(Duombaze!DA9,DU!A:A,0),1))+IF(Duombaze!DB9="",0,INDEX(DU!I:I,MATCH(Duombaze!DB9,DU!A:A,0),1))</f>
        <v>0</v>
      </c>
      <c r="DD9" s="19">
        <f>IF(Duombaze!DA9="",0,INDEX(DU!K:K,MATCH(Duombaze!DA9,DU!A:A,0),1))+IF(Duombaze!DB9="",0,INDEX(DU!K:K,MATCH(Duombaze!DB9,DU!A:A,0),1))</f>
        <v>0</v>
      </c>
      <c r="DE9" s="19"/>
      <c r="DF9" s="19"/>
      <c r="DG9" s="19"/>
      <c r="DH9" s="19" t="str">
        <f t="shared" si="9"/>
        <v/>
      </c>
      <c r="DI9" s="19"/>
      <c r="DJ9" s="672"/>
      <c r="DK9" s="678"/>
      <c r="DL9" s="19">
        <f>IF(Duombaze!DJ9="",0,INDEX(DU!I:I,MATCH(Duombaze!DJ9,DU!A:A,0),1))+IF(Duombaze!DK9="",0,INDEX(DU!I:I,MATCH(Duombaze!DK9,DU!A:A,0),1))</f>
        <v>0</v>
      </c>
      <c r="DM9" s="19">
        <f>IF(Duombaze!DJ9="",0,INDEX(DU!K:K,MATCH(Duombaze!DJ9,DU!A:A,0),1))+IF(Duombaze!DK9="",0,INDEX(DU!K:K,MATCH(Duombaze!DK9,DU!A:A,0),1))</f>
        <v>0</v>
      </c>
      <c r="DN9" s="52"/>
      <c r="DO9" s="52"/>
      <c r="DP9" s="52"/>
      <c r="DQ9" s="17" t="str">
        <f t="shared" si="10"/>
        <v/>
      </c>
      <c r="DR9" s="65"/>
      <c r="DS9" s="692"/>
      <c r="DT9" s="692"/>
      <c r="DU9" s="692"/>
      <c r="DV9" s="692"/>
      <c r="DW9" s="638">
        <f>IF(Duombaze!DS9="",0,INDEX(DU!I:I,MATCH(Duombaze!DS9,DU!A:A,0),1))+IF(Duombaze!DT9="",0,INDEX(DU!I:I,MATCH(Duombaze!DT9,DU!A:A,0),1))+IF(Duombaze!DU9="",0,INDEX(DU!I:I,MATCH(Duombaze!DU9,DU!A:A,0),1))+IF(Duombaze!DV9="",0,INDEX(DU!I:I,MATCH(Duombaze!DV9,DU!A:A,0),1))</f>
        <v>0</v>
      </c>
      <c r="DX9" s="638">
        <f>IF(Duombaze!DS9="",0,INDEX(DU!K:K,MATCH(Duombaze!DS9,DU!A:A,0),1))+IF(Duombaze!DT9="",0,INDEX(DU!K:K,MATCH(Duombaze!DT9,DU!A:A,0),1))+IF(Duombaze!DU9="",0,INDEX(DU!K:K,MATCH(Duombaze!DU9,DU!A:A,0),1))+IF(Duombaze!DV9="",0,INDEX(DU!K:KH,MATCH(Duombaze!DV9,DU!A:A,0),1))</f>
        <v>0</v>
      </c>
      <c r="DY9" s="65"/>
      <c r="DZ9" s="65"/>
      <c r="EA9" s="19"/>
      <c r="EB9" s="19" t="str">
        <f t="shared" si="11"/>
        <v/>
      </c>
      <c r="EC9" s="19"/>
      <c r="ED9" s="638">
        <f>IF(Duombaze!EC9="",0,INDEX(DU!I:I,MATCH(Duombaze!EC9,DU!A:A,0),1))</f>
        <v>0</v>
      </c>
      <c r="EE9" s="638">
        <f>IF(Duombaze!EC9="",0,INDEX(DU!K:K,MATCH(Duombaze!EC9,DU!A:A,0),1))</f>
        <v>0</v>
      </c>
      <c r="EF9" s="19"/>
      <c r="EG9" s="52"/>
      <c r="EH9" s="19"/>
      <c r="EI9" s="17" t="str">
        <f t="shared" si="12"/>
        <v/>
      </c>
      <c r="EJ9" s="19"/>
      <c r="EK9" s="692"/>
      <c r="EL9" s="692"/>
      <c r="EM9" s="692"/>
      <c r="EN9" s="19">
        <f>IF(Duombaze!EK9="",0,INDEX(DU!I:I,MATCH(Duombaze!EK9,DU!A:A,0),1))+IF(Duombaze!EL9="",0,INDEX(DU!I:I,MATCH(Duombaze!EL9,DU!A:A,0),1))+IF(Duombaze!EM9="",0,INDEX(DU!I:I,MATCH(Duombaze!EM9,DU!A:A,0),1))</f>
        <v>0</v>
      </c>
      <c r="EO9" s="19">
        <f>IF(Duombaze!EK9="",0,INDEX(DU!K:K,MATCH(Duombaze!EK9,DU!A:A,0),1))+IF(Duombaze!EL9="",0,INDEX(DU!K:K,MATCH(Duombaze!EL9,DU!A:A,0),1))+IF(Duombaze!EM9="",0,INDEX(DU!K:K,MATCH(Duombaze!EM9,DU!A:A,0),1))</f>
        <v>0</v>
      </c>
      <c r="EP9" s="65"/>
      <c r="EQ9" s="19"/>
      <c r="ER9" s="19"/>
      <c r="ES9" s="17" t="str">
        <f t="shared" si="13"/>
        <v/>
      </c>
      <c r="ET9" s="19"/>
      <c r="EU9" s="19"/>
      <c r="EV9" s="19"/>
      <c r="EW9" s="19"/>
      <c r="EX9" s="19" t="str">
        <f t="shared" si="14"/>
        <v/>
      </c>
      <c r="EY9" s="19"/>
      <c r="EZ9" s="672"/>
      <c r="FA9" s="672"/>
      <c r="FB9" s="19">
        <f>IF(Duombaze!EZ9="",0,INDEX(DU!I:I,MATCH(Duombaze!EZ9,DU!A:A,0),1))+IF(Duombaze!FA9="",0,INDEX(DU!I:I,MATCH(Duombaze!FA9,DU!A:A,0),1))</f>
        <v>0</v>
      </c>
      <c r="FC9" s="19">
        <f>IF(Duombaze!EZ9="",0,INDEX(DU!K:K,MATCH(Duombaze!EZ9,DU!A:A,0),1))+IF(Duombaze!FA9="",0,INDEX(DU!K:K,MATCH(Duombaze!FA9,DU!A:A,0),1))</f>
        <v>0</v>
      </c>
      <c r="FD9" s="19"/>
      <c r="FE9" s="19"/>
      <c r="FF9" s="19"/>
      <c r="FG9" s="19"/>
      <c r="FH9" s="19"/>
      <c r="FI9" s="19"/>
      <c r="FJ9" s="19"/>
      <c r="FK9" s="19"/>
      <c r="FL9" s="18"/>
      <c r="FM9" s="671"/>
      <c r="FN9" s="671"/>
      <c r="FO9" s="671"/>
      <c r="FP9" s="671"/>
      <c r="FQ9" s="638">
        <f>IF(Duombaze!FM9="",0,INDEX(DU!I:I,MATCH(Duombaze!FM9,DU!A:A,0),1))+IF(Duombaze!FN9="",0,INDEX(DU!I:I,MATCH(Duombaze!FN9,DU!A:A,0),1))+IF(Duombaze!FO9="",0,INDEX(DU!I:I,MATCH(Duombaze!FO9,DU!A:A,0),1))+IF(Duombaze!FP9="",0,INDEX(DU!I:I,MATCH(Duombaze!FP9,DU!A:A,0),1))</f>
        <v>0</v>
      </c>
      <c r="FR9" s="638">
        <f>IF(Duombaze!FM9="",0,INDEX(DU!H:H,MATCH(Duombaze!FM9,DU!A:A,0),1))+IF(Duombaze!FN9="",0,INDEX(DU!H:H,MATCH(Duombaze!FN9,DU!A:A,0),1))+IF(Duombaze!FO9="",0,INDEX(DU!H:H,MATCH(Duombaze!FO9,DU!A:A,0),1))+IF(Duombaze!FP9="",0,INDEX(DU!H:H,MATCH(Duombaze!FP9,DU!A:A,0),1))</f>
        <v>0</v>
      </c>
    </row>
    <row r="10" spans="1:185" s="20" customFormat="1" ht="23.45" customHeight="1" x14ac:dyDescent="0.25">
      <c r="A10" s="41">
        <v>7</v>
      </c>
      <c r="B10" s="41" t="s">
        <v>765</v>
      </c>
      <c r="C10" s="16" t="s">
        <v>209</v>
      </c>
      <c r="D10" s="19"/>
      <c r="E10" s="17" t="str">
        <f t="shared" si="0"/>
        <v/>
      </c>
      <c r="F10" s="19"/>
      <c r="G10" s="639"/>
      <c r="H10" s="639"/>
      <c r="I10" s="639"/>
      <c r="J10" s="639"/>
      <c r="K10" s="639"/>
      <c r="L10" s="639"/>
      <c r="M10" s="639"/>
      <c r="N10" s="639"/>
      <c r="O10" s="639"/>
      <c r="P10" s="638">
        <f>IF(Duombaze!G10="",0,INDEX(DU!I:I,MATCH(Duombaze!G10,DU!A:A,0),1))+IF(Duombaze!H10="",0,INDEX(DU!I:I,MATCH(Duombaze!H10,DU!A:A,0),1))+IF(Duombaze!I10="",0,INDEX(DU!I:I,MATCH(Duombaze!I10,DU!A:A,0),1))+IF(Duombaze!J10="",0,INDEX(DU!I:I,MATCH(Duombaze!J10,DU!A:A,0),1))+IF(Duombaze!K10="",0,INDEX(DU!I:I,MATCH(Duombaze!K10,DU!A:A,0),1))+IF(Duombaze!L10="",0,INDEX(DU!I:I,MATCH(Duombaze!L10,DU!A:A,0),1))+IF(Duombaze!M10="",0,INDEX(DU!I:I,MATCH(Duombaze!M10,DU!A:A,0),1))+IF(Duombaze!N10="",0,INDEX(DU!I:I,MATCH(Duombaze!N10,DU!A:A,0),1))+IF(Duombaze!O10="",0,INDEX(DU!I:I,MATCH(Duombaze!O10,DU!A:A,0),1))</f>
        <v>0</v>
      </c>
      <c r="Q10" s="638">
        <f>IF(Duombaze!G10="",0,INDEX(DU!K:K,MATCH(Duombaze!G10,DU!A:A,0),1))+IF(Duombaze!H10="",0,INDEX(DU!K:K,MATCH(Duombaze!H10,DU!A:A,0),1))+IF(Duombaze!I10="",0,INDEX(DU!K:K,MATCH(Duombaze!I10,DU!A:A,0),1))+IF(Duombaze!J10="",0,INDEX(DU!K:K,MATCH(Duombaze!J10,DU!A:A,0),1))+IF(Duombaze!K10="",0,INDEX(DU!K:K,MATCH(Duombaze!K10,DU!A:A,0),1))+IF(Duombaze!L10="",0,INDEX(DU!K:K,MATCH(Duombaze!L10,DU!A:A,0),1))+IF(Duombaze!M10="",0,INDEX(DU!K:K,MATCH(Duombaze!M10,DU!A:A,0),1))+IF(Duombaze!N10="",0,INDEX(DU!K:K,MATCH(Duombaze!N10,DU!A:A,0),1))+IF(Duombaze!O10="",0,INDEX(DU!K:K,MATCH(Duombaze!O10,DU!A:A,0),1))</f>
        <v>0</v>
      </c>
      <c r="R10" s="19"/>
      <c r="S10" s="52"/>
      <c r="T10" s="881"/>
      <c r="U10" s="17">
        <f>IF(Duombaze!T10="",0,INDEX(DU!I:I,MATCH(Duombaze!T10,DU!A:A,0),1))</f>
        <v>0</v>
      </c>
      <c r="V10" s="17">
        <f>IF(Duombaze!T10="",0,INDEX(DU!K:K,MATCH(Duombaze!T10,DU!A:A,0),1))</f>
        <v>0</v>
      </c>
      <c r="W10" s="19"/>
      <c r="X10" s="19"/>
      <c r="Y10" s="134"/>
      <c r="Z10" s="65"/>
      <c r="AA10" s="17" t="str">
        <f t="shared" si="15"/>
        <v/>
      </c>
      <c r="AB10" s="19"/>
      <c r="AC10" s="25">
        <f>IF(Duombaze!AB10="",0,INDEX(DU!I:I,MATCH(Duombaze!AB10,DU!A:A,0),1))</f>
        <v>0</v>
      </c>
      <c r="AD10" s="25">
        <f>IF(Duombaze!AB10="",0,INDEX(DU!K:K,MATCH(Duombaze!AB10,DU!A:A,0),1))</f>
        <v>0</v>
      </c>
      <c r="AE10" s="19"/>
      <c r="AF10" s="19"/>
      <c r="AG10" s="19"/>
      <c r="AH10" s="17" t="str">
        <f t="shared" si="1"/>
        <v/>
      </c>
      <c r="AI10" s="19"/>
      <c r="AJ10" s="639"/>
      <c r="AK10" s="639"/>
      <c r="AL10" s="639"/>
      <c r="AM10" s="639">
        <f>IF(Duombaze!AJ10="",0,INDEX(DU!I:I,MATCH(Duombaze!AJ10,DU!A:A,0),1))+IF(Duombaze!AK10="",0,INDEX(DU!I:I,MATCH(Duombaze!AK10,DU!A:A,0),1))+IF(Duombaze!AL10="",0,INDEX(DU!I:I,MATCH(Duombaze!AL10,DU!A:A,0),1))</f>
        <v>0</v>
      </c>
      <c r="AN10" s="639">
        <f>IF(Duombaze!AJ10="",0,INDEX(DU!K:K,MATCH(Duombaze!AJ10,DU!A:A,0),1))+IF(Duombaze!AK10="",0,INDEX(DU!K:K,MATCH(Duombaze!AK10,DU!A:A,0),1))+IF(Duombaze!AL10="",0,INDEX(DU!K:K,MATCH(Duombaze!AL10,DU!A:A,0),1))</f>
        <v>0</v>
      </c>
      <c r="AO10" s="19"/>
      <c r="AP10" s="19"/>
      <c r="AQ10" s="19"/>
      <c r="AR10" s="17" t="str">
        <f t="shared" si="2"/>
        <v/>
      </c>
      <c r="AS10" s="19"/>
      <c r="AT10" s="639"/>
      <c r="AU10" s="639"/>
      <c r="AV10" s="639"/>
      <c r="AW10" s="639"/>
      <c r="AX10" s="639"/>
      <c r="AY10" s="639"/>
      <c r="AZ10" s="639"/>
      <c r="BA10" s="639"/>
      <c r="BB10" s="639"/>
      <c r="BC10" s="638">
        <f>IF(Duombaze!AT10="",0,INDEX(DU!I:I,MATCH(Duombaze!AT10,DU!A:A,0),1))+IF(Duombaze!AU10="",0,INDEX(DU!I:I,MATCH(Duombaze!AU10,DU!A:A,0),1))+IF(Duombaze!AV10="",0,INDEX(DU!I:I,MATCH(Duombaze!AV10,DU!A:A,0),1))+IF(Duombaze!AW10="",0,INDEX(DU!I:I,MATCH(Duombaze!AW10,DU!A:A,0),1))+IF(Duombaze!AX10="",0,INDEX(DU!I:I,MATCH(Duombaze!AX10,DU!A:A,0),1))+IF(Duombaze!AY10="",0,INDEX(DU!I:I,MATCH(Duombaze!AY10,DU!A:A,0),1))+IF(Duombaze!AZ10="",0,INDEX(DU!I:I,MATCH(Duombaze!AZ10,DU!A:A,0),1))+IF(Duombaze!BA10="",0,INDEX(DU!I:I,MATCH(Duombaze!BA10,DU!A:A,0),1))+IF(Duombaze!BB10="",0,INDEX(DU!I:I,MATCH(Duombaze!BB10,DU!A:A,0),1))</f>
        <v>0</v>
      </c>
      <c r="BD10" s="638">
        <f>IF(Duombaze!AT10="",0,INDEX(DU!K:K,MATCH(Duombaze!AT10,DU!A:A,0),1))+IF(Duombaze!AU10="",0,INDEX(DU!K:K,MATCH(Duombaze!AU10,DU!A:A,0),1))+IF(Duombaze!AV10="",0,INDEX(DU!K:K,MATCH(Duombaze!AV10,DU!A:A,0),1))+IF(Duombaze!AW10="",0,INDEX(DU!K:K,MATCH(Duombaze!AW10,DU!A:A,0),1))+IF(Duombaze!AX10="",0,INDEX(DU!K:K,MATCH(Duombaze!AX10,DU!A:A,0),1))+IF(Duombaze!AY10="",0,INDEX(DU!K:K,MATCH(Duombaze!AY10,DU!A:A,0),1))+IF(Duombaze!AZ10="",0,INDEX(DU!K:K,MATCH(Duombaze!AZ10,DU!A:A,0),1))+IF(Duombaze!BA10="",0,INDEX(DU!K:K,MATCH(Duombaze!BA10,DU!A:A,0),1))+IF(Duombaze!BB10="",0,INDEX(DU!K:K,MATCH(Duombaze!BB10,DU!A:A,0),1))</f>
        <v>0</v>
      </c>
      <c r="BE10" s="19"/>
      <c r="BF10" s="19"/>
      <c r="BG10" s="65"/>
      <c r="BH10" s="17" t="str">
        <f t="shared" si="3"/>
        <v/>
      </c>
      <c r="BI10" s="19"/>
      <c r="BJ10" s="639"/>
      <c r="BK10" s="639"/>
      <c r="BL10" s="639"/>
      <c r="BM10" s="638">
        <f>IF(Duombaze!BJ10="",0,INDEX(DU!I:I,MATCH(Duombaze!BJ10,DU!A:A,0),1))+IF(Duombaze!BK10="",0,INDEX(DU!I:I,MATCH(Duombaze!BK10,DU!A:A,0),1))+IF(Duombaze!BL10="",0,INDEX(DU!I:I,MATCH(Duombaze!BL10,DU!A:A,0),1))</f>
        <v>0</v>
      </c>
      <c r="BN10" s="638">
        <f>IF(Duombaze!BJ10="",0,INDEX(DU!K:K,MATCH(Duombaze!BJ10,DU!A:A,0),1))+IF(Duombaze!BK10="",0,INDEX(DU!K:K,MATCH(Duombaze!BK10,DU!A:A,0),1))+IF(Duombaze!BL10="",0,INDEX(DU!K:K,MATCH(Duombaze!BL10,DU!A:A,0),1))</f>
        <v>0</v>
      </c>
      <c r="BO10" s="19"/>
      <c r="BP10" s="19"/>
      <c r="BQ10" s="19"/>
      <c r="BR10" s="19" t="str">
        <f t="shared" si="4"/>
        <v/>
      </c>
      <c r="BS10" s="19"/>
      <c r="BT10" s="19"/>
      <c r="BU10" s="19"/>
      <c r="BV10" s="19"/>
      <c r="BW10" s="19">
        <f>IF(Duombaze!BT10="",0,INDEX(DU!I:I,MATCH(Duombaze!BT10,DU!A:A,0),1))+IF(Duombaze!BU10="",0,INDEX(DU!I:I,MATCH(Duombaze!BU10,DU!A:A,0),1))+IF(Duombaze!BV10="",0,INDEX(DU!I:I,MATCH(Duombaze!BV10,DU!A:A,0),1))</f>
        <v>0</v>
      </c>
      <c r="BX10" s="19">
        <f>IF(Duombaze!BT10="",0,INDEX(DU!K:K,MATCH(Duombaze!BT10,DU!A:A,0),1))+IF(Duombaze!BU10="",0,INDEX(DU!K:K,MATCH(Duombaze!BU10,DU!A:A,0),1))+IF(Duombaze!BV10="",0,INDEX(DU!K:K,MATCH(Duombaze!BV10,DU!A:A,0),1))</f>
        <v>0</v>
      </c>
      <c r="BY10" s="19"/>
      <c r="BZ10" s="19"/>
      <c r="CA10" s="19"/>
      <c r="CB10" s="19" t="str">
        <f t="shared" si="5"/>
        <v/>
      </c>
      <c r="CC10" s="19"/>
      <c r="CD10" s="17">
        <f>IF(Duombaze!CC10="",0,INDEX(DU!I:I,MATCH(Duombaze!CC10,DU!A:A,0),1))</f>
        <v>0</v>
      </c>
      <c r="CE10" s="17">
        <f>IF(Duombaze!CC10="",0,INDEX(DU!K:K,MATCH(Duombaze!CC10,DU!A:A,0),1))</f>
        <v>0</v>
      </c>
      <c r="CF10" s="19"/>
      <c r="CG10" s="19"/>
      <c r="CH10" s="32"/>
      <c r="CI10" s="17" t="str">
        <f t="shared" si="6"/>
        <v/>
      </c>
      <c r="CJ10" s="32"/>
      <c r="CK10" s="17">
        <f>IF(Duombaze!CJ10="",0,INDEX(DU!I:I,MATCH(Duombaze!CJ10,DU!A:A,0),1))</f>
        <v>0</v>
      </c>
      <c r="CL10" s="17">
        <f>IF(Duombaze!CJ10="",0,INDEX(DU!K:K,MATCH(Duombaze!CJ10,DU!A:A,0),1))</f>
        <v>0</v>
      </c>
      <c r="CM10" s="32"/>
      <c r="CN10" s="32"/>
      <c r="CO10" s="19"/>
      <c r="CP10" s="17" t="str">
        <f t="shared" si="7"/>
        <v/>
      </c>
      <c r="CQ10" s="19"/>
      <c r="CR10" s="639"/>
      <c r="CS10" s="639"/>
      <c r="CT10" s="19">
        <f>IF(Duombaze!CR10="",0,INDEX(DU!I:I,MATCH(Duombaze!CR10,DU!A:A,0),1))+IF(Duombaze!CS10="",0,INDEX(DU!I:I,MATCH(Duombaze!CS10,DU!A:A,0),1))</f>
        <v>0</v>
      </c>
      <c r="CU10" s="19">
        <f>IF(Duombaze!CR10="",0,INDEX(DU!K:K,MATCH(Duombaze!CR10,DU!A:A,0),1))+IF(Duombaze!CS10="",0,INDEX(DU!K:K,MATCH(Duombaze!CS10,DU!A:A,0),1))</f>
        <v>0</v>
      </c>
      <c r="CV10" s="19"/>
      <c r="CW10" s="19"/>
      <c r="CX10" s="19"/>
      <c r="CY10" s="17" t="str">
        <f t="shared" si="8"/>
        <v/>
      </c>
      <c r="CZ10" s="19"/>
      <c r="DA10" s="672"/>
      <c r="DB10" s="672"/>
      <c r="DC10" s="19">
        <f>IF(Duombaze!DA10="",0,INDEX(DU!I:I,MATCH(Duombaze!DA10,DU!A:A,0),1))+IF(Duombaze!DB10="",0,INDEX(DU!I:I,MATCH(Duombaze!DB10,DU!A:A,0),1))</f>
        <v>0</v>
      </c>
      <c r="DD10" s="19">
        <f>IF(Duombaze!DA10="",0,INDEX(DU!K:K,MATCH(Duombaze!DA10,DU!A:A,0),1))+IF(Duombaze!DB10="",0,INDEX(DU!K:K,MATCH(Duombaze!DB10,DU!A:A,0),1))</f>
        <v>0</v>
      </c>
      <c r="DE10" s="19"/>
      <c r="DF10" s="19"/>
      <c r="DG10" s="19"/>
      <c r="DH10" s="19" t="str">
        <f t="shared" si="9"/>
        <v/>
      </c>
      <c r="DI10" s="19"/>
      <c r="DJ10" s="672"/>
      <c r="DK10" s="678"/>
      <c r="DL10" s="19">
        <f>IF(Duombaze!DJ10="",0,INDEX(DU!I:I,MATCH(Duombaze!DJ10,DU!A:A,0),1))+IF(Duombaze!DK10="",0,INDEX(DU!I:I,MATCH(Duombaze!DK10,DU!A:A,0),1))</f>
        <v>0</v>
      </c>
      <c r="DM10" s="19">
        <f>IF(Duombaze!DJ10="",0,INDEX(DU!K:K,MATCH(Duombaze!DJ10,DU!A:A,0),1))+IF(Duombaze!DK10="",0,INDEX(DU!K:K,MATCH(Duombaze!DK10,DU!A:A,0),1))</f>
        <v>0</v>
      </c>
      <c r="DN10" s="52"/>
      <c r="DO10" s="52"/>
      <c r="DP10" s="52"/>
      <c r="DQ10" s="17" t="str">
        <f t="shared" si="10"/>
        <v/>
      </c>
      <c r="DR10" s="65"/>
      <c r="DS10" s="692"/>
      <c r="DT10" s="692"/>
      <c r="DU10" s="692"/>
      <c r="DV10" s="692"/>
      <c r="DW10" s="638">
        <f>IF(Duombaze!DS10="",0,INDEX(DU!I:I,MATCH(Duombaze!DS10,DU!A:A,0),1))+IF(Duombaze!DT10="",0,INDEX(DU!I:I,MATCH(Duombaze!DT10,DU!A:A,0),1))+IF(Duombaze!DU10="",0,INDEX(DU!I:I,MATCH(Duombaze!DU10,DU!A:A,0),1))+IF(Duombaze!DV10="",0,INDEX(DU!I:I,MATCH(Duombaze!DV10,DU!A:A,0),1))</f>
        <v>0</v>
      </c>
      <c r="DX10" s="638">
        <f>IF(Duombaze!DS10="",0,INDEX(DU!K:K,MATCH(Duombaze!DS10,DU!A:A,0),1))+IF(Duombaze!DT10="",0,INDEX(DU!K:K,MATCH(Duombaze!DT10,DU!A:A,0),1))+IF(Duombaze!DU10="",0,INDEX(DU!K:K,MATCH(Duombaze!DU10,DU!A:A,0),1))+IF(Duombaze!DV10="",0,INDEX(DU!K:KH,MATCH(Duombaze!DV10,DU!A:A,0),1))</f>
        <v>0</v>
      </c>
      <c r="DY10" s="65"/>
      <c r="DZ10" s="65"/>
      <c r="EA10" s="19"/>
      <c r="EB10" s="19" t="str">
        <f t="shared" si="11"/>
        <v/>
      </c>
      <c r="EC10" s="19"/>
      <c r="ED10" s="638">
        <f>IF(Duombaze!EC10="",0,INDEX(DU!I:I,MATCH(Duombaze!EC10,DU!A:A,0),1))</f>
        <v>0</v>
      </c>
      <c r="EE10" s="638">
        <f>IF(Duombaze!EC10="",0,INDEX(DU!K:K,MATCH(Duombaze!EC10,DU!A:A,0),1))</f>
        <v>0</v>
      </c>
      <c r="EF10" s="19"/>
      <c r="EG10" s="52"/>
      <c r="EH10" s="19"/>
      <c r="EI10" s="17" t="str">
        <f t="shared" si="12"/>
        <v/>
      </c>
      <c r="EJ10" s="19"/>
      <c r="EK10" s="692"/>
      <c r="EL10" s="692"/>
      <c r="EM10" s="692"/>
      <c r="EN10" s="19">
        <f>IF(Duombaze!EK10="",0,INDEX(DU!I:I,MATCH(Duombaze!EK10,DU!A:A,0),1))+IF(Duombaze!EL10="",0,INDEX(DU!I:I,MATCH(Duombaze!EL10,DU!A:A,0),1))+IF(Duombaze!EM10="",0,INDEX(DU!I:I,MATCH(Duombaze!EM10,DU!A:A,0),1))</f>
        <v>0</v>
      </c>
      <c r="EO10" s="19">
        <f>IF(Duombaze!EK10="",0,INDEX(DU!K:K,MATCH(Duombaze!EK10,DU!A:A,0),1))+IF(Duombaze!EL10="",0,INDEX(DU!K:K,MATCH(Duombaze!EL10,DU!A:A,0),1))+IF(Duombaze!EM10="",0,INDEX(DU!K:K,MATCH(Duombaze!EM10,DU!A:A,0),1))</f>
        <v>0</v>
      </c>
      <c r="EP10" s="65"/>
      <c r="EQ10" s="19"/>
      <c r="ER10" s="19"/>
      <c r="ES10" s="17" t="str">
        <f t="shared" si="13"/>
        <v/>
      </c>
      <c r="ET10" s="19"/>
      <c r="EU10" s="19"/>
      <c r="EV10" s="19"/>
      <c r="EW10" s="19"/>
      <c r="EX10" s="19" t="str">
        <f t="shared" si="14"/>
        <v/>
      </c>
      <c r="EY10" s="19"/>
      <c r="EZ10" s="672"/>
      <c r="FA10" s="672"/>
      <c r="FB10" s="19">
        <f>IF(Duombaze!EZ10="",0,INDEX(DU!I:I,MATCH(Duombaze!EZ10,DU!A:A,0),1))+IF(Duombaze!FA10="",0,INDEX(DU!I:I,MATCH(Duombaze!FA10,DU!A:A,0),1))</f>
        <v>0</v>
      </c>
      <c r="FC10" s="19">
        <f>IF(Duombaze!EZ10="",0,INDEX(DU!K:K,MATCH(Duombaze!EZ10,DU!A:A,0),1))+IF(Duombaze!FA10="",0,INDEX(DU!K:K,MATCH(Duombaze!FA10,DU!A:A,0),1))</f>
        <v>0</v>
      </c>
      <c r="FD10" s="19"/>
      <c r="FE10" s="19"/>
      <c r="FF10" s="19"/>
      <c r="FG10" s="19"/>
      <c r="FH10" s="19"/>
      <c r="FI10" s="19"/>
      <c r="FJ10" s="19"/>
      <c r="FK10" s="19"/>
      <c r="FL10" s="18"/>
      <c r="FM10" s="671"/>
      <c r="FN10" s="671"/>
      <c r="FO10" s="671"/>
      <c r="FP10" s="671"/>
      <c r="FQ10" s="638">
        <f>IF(Duombaze!FM10="",0,INDEX(DU!I:I,MATCH(Duombaze!FM10,DU!A:A,0),1))+IF(Duombaze!FN10="",0,INDEX(DU!I:I,MATCH(Duombaze!FN10,DU!A:A,0),1))+IF(Duombaze!FO10="",0,INDEX(DU!I:I,MATCH(Duombaze!FO10,DU!A:A,0),1))+IF(Duombaze!FP10="",0,INDEX(DU!I:I,MATCH(Duombaze!FP10,DU!A:A,0),1))</f>
        <v>0</v>
      </c>
      <c r="FR10" s="638">
        <f>IF(Duombaze!FM10="",0,INDEX(DU!H:H,MATCH(Duombaze!FM10,DU!A:A,0),1))+IF(Duombaze!FN10="",0,INDEX(DU!H:H,MATCH(Duombaze!FN10,DU!A:A,0),1))+IF(Duombaze!FO10="",0,INDEX(DU!H:H,MATCH(Duombaze!FO10,DU!A:A,0),1))+IF(Duombaze!FP10="",0,INDEX(DU!H:H,MATCH(Duombaze!FP10,DU!A:A,0),1))</f>
        <v>0</v>
      </c>
    </row>
    <row r="11" spans="1:185" s="20" customFormat="1" ht="23.45" customHeight="1" x14ac:dyDescent="0.25">
      <c r="A11" s="41">
        <v>8</v>
      </c>
      <c r="B11" s="41" t="s">
        <v>765</v>
      </c>
      <c r="C11" s="16" t="s">
        <v>209</v>
      </c>
      <c r="D11" s="19"/>
      <c r="E11" s="17" t="str">
        <f t="shared" si="0"/>
        <v/>
      </c>
      <c r="F11" s="19"/>
      <c r="G11" s="639"/>
      <c r="H11" s="639"/>
      <c r="I11" s="639"/>
      <c r="J11" s="639"/>
      <c r="K11" s="639"/>
      <c r="L11" s="639"/>
      <c r="M11" s="639"/>
      <c r="N11" s="639"/>
      <c r="O11" s="639"/>
      <c r="P11" s="638">
        <f>IF(Duombaze!G11="",0,INDEX(DU!I:I,MATCH(Duombaze!G11,DU!A:A,0),1))+IF(Duombaze!H11="",0,INDEX(DU!I:I,MATCH(Duombaze!H11,DU!A:A,0),1))+IF(Duombaze!I11="",0,INDEX(DU!I:I,MATCH(Duombaze!I11,DU!A:A,0),1))+IF(Duombaze!J11="",0,INDEX(DU!I:I,MATCH(Duombaze!J11,DU!A:A,0),1))+IF(Duombaze!K11="",0,INDEX(DU!I:I,MATCH(Duombaze!K11,DU!A:A,0),1))+IF(Duombaze!L11="",0,INDEX(DU!I:I,MATCH(Duombaze!L11,DU!A:A,0),1))+IF(Duombaze!M11="",0,INDEX(DU!I:I,MATCH(Duombaze!M11,DU!A:A,0),1))+IF(Duombaze!N11="",0,INDEX(DU!I:I,MATCH(Duombaze!N11,DU!A:A,0),1))+IF(Duombaze!O11="",0,INDEX(DU!I:I,MATCH(Duombaze!O11,DU!A:A,0),1))</f>
        <v>0</v>
      </c>
      <c r="Q11" s="638">
        <f>IF(Duombaze!G11="",0,INDEX(DU!K:K,MATCH(Duombaze!G11,DU!A:A,0),1))+IF(Duombaze!H11="",0,INDEX(DU!K:K,MATCH(Duombaze!H11,DU!A:A,0),1))+IF(Duombaze!I11="",0,INDEX(DU!K:K,MATCH(Duombaze!I11,DU!A:A,0),1))+IF(Duombaze!J11="",0,INDEX(DU!K:K,MATCH(Duombaze!J11,DU!A:A,0),1))+IF(Duombaze!K11="",0,INDEX(DU!K:K,MATCH(Duombaze!K11,DU!A:A,0),1))+IF(Duombaze!L11="",0,INDEX(DU!K:K,MATCH(Duombaze!L11,DU!A:A,0),1))+IF(Duombaze!M11="",0,INDEX(DU!K:K,MATCH(Duombaze!M11,DU!A:A,0),1))+IF(Duombaze!N11="",0,INDEX(DU!K:K,MATCH(Duombaze!N11,DU!A:A,0),1))+IF(Duombaze!O11="",0,INDEX(DU!K:K,MATCH(Duombaze!O11,DU!A:A,0),1))</f>
        <v>0</v>
      </c>
      <c r="R11" s="19"/>
      <c r="S11" s="52"/>
      <c r="T11" s="881"/>
      <c r="U11" s="17">
        <f>IF(Duombaze!T11="",0,INDEX(DU!I:I,MATCH(Duombaze!T11,DU!A:A,0),1))</f>
        <v>0</v>
      </c>
      <c r="V11" s="17">
        <f>IF(Duombaze!T11="",0,INDEX(DU!K:K,MATCH(Duombaze!T11,DU!A:A,0),1))</f>
        <v>0</v>
      </c>
      <c r="W11" s="19"/>
      <c r="X11" s="19"/>
      <c r="Y11" s="134"/>
      <c r="Z11" s="65"/>
      <c r="AA11" s="17" t="str">
        <f t="shared" si="15"/>
        <v/>
      </c>
      <c r="AB11" s="19"/>
      <c r="AC11" s="25">
        <f>IF(Duombaze!AB11="",0,INDEX(DU!I:I,MATCH(Duombaze!AB11,DU!A:A,0),1))</f>
        <v>0</v>
      </c>
      <c r="AD11" s="25">
        <f>IF(Duombaze!AB11="",0,INDEX(DU!K:K,MATCH(Duombaze!AB11,DU!A:A,0),1))</f>
        <v>0</v>
      </c>
      <c r="AE11" s="19"/>
      <c r="AF11" s="19"/>
      <c r="AG11" s="19"/>
      <c r="AH11" s="17" t="str">
        <f t="shared" si="1"/>
        <v/>
      </c>
      <c r="AI11" s="19"/>
      <c r="AJ11" s="639"/>
      <c r="AK11" s="639"/>
      <c r="AL11" s="639"/>
      <c r="AM11" s="639">
        <f>IF(Duombaze!AJ11="",0,INDEX(DU!I:I,MATCH(Duombaze!AJ11,DU!A:A,0),1))+IF(Duombaze!AK11="",0,INDEX(DU!I:I,MATCH(Duombaze!AK11,DU!A:A,0),1))+IF(Duombaze!AL11="",0,INDEX(DU!I:I,MATCH(Duombaze!AL11,DU!A:A,0),1))</f>
        <v>0</v>
      </c>
      <c r="AN11" s="639">
        <f>IF(Duombaze!AJ11="",0,INDEX(DU!K:K,MATCH(Duombaze!AJ11,DU!A:A,0),1))+IF(Duombaze!AK11="",0,INDEX(DU!K:K,MATCH(Duombaze!AK11,DU!A:A,0),1))+IF(Duombaze!AL11="",0,INDEX(DU!K:K,MATCH(Duombaze!AL11,DU!A:A,0),1))</f>
        <v>0</v>
      </c>
      <c r="AO11" s="19"/>
      <c r="AP11" s="19"/>
      <c r="AQ11" s="19"/>
      <c r="AR11" s="17" t="str">
        <f t="shared" si="2"/>
        <v/>
      </c>
      <c r="AS11" s="19"/>
      <c r="AT11" s="639"/>
      <c r="AU11" s="639"/>
      <c r="AV11" s="639"/>
      <c r="AW11" s="639"/>
      <c r="AX11" s="639"/>
      <c r="AY11" s="639"/>
      <c r="AZ11" s="639"/>
      <c r="BA11" s="639"/>
      <c r="BB11" s="639"/>
      <c r="BC11" s="638">
        <f>IF(Duombaze!AT11="",0,INDEX(DU!I:I,MATCH(Duombaze!AT11,DU!A:A,0),1))+IF(Duombaze!AU11="",0,INDEX(DU!I:I,MATCH(Duombaze!AU11,DU!A:A,0),1))+IF(Duombaze!AV11="",0,INDEX(DU!I:I,MATCH(Duombaze!AV11,DU!A:A,0),1))+IF(Duombaze!AW11="",0,INDEX(DU!I:I,MATCH(Duombaze!AW11,DU!A:A,0),1))+IF(Duombaze!AX11="",0,INDEX(DU!I:I,MATCH(Duombaze!AX11,DU!A:A,0),1))+IF(Duombaze!AY11="",0,INDEX(DU!I:I,MATCH(Duombaze!AY11,DU!A:A,0),1))+IF(Duombaze!AZ11="",0,INDEX(DU!I:I,MATCH(Duombaze!AZ11,DU!A:A,0),1))+IF(Duombaze!BA11="",0,INDEX(DU!I:I,MATCH(Duombaze!BA11,DU!A:A,0),1))+IF(Duombaze!BB11="",0,INDEX(DU!I:I,MATCH(Duombaze!BB11,DU!A:A,0),1))</f>
        <v>0</v>
      </c>
      <c r="BD11" s="638">
        <f>IF(Duombaze!AT11="",0,INDEX(DU!K:K,MATCH(Duombaze!AT11,DU!A:A,0),1))+IF(Duombaze!AU11="",0,INDEX(DU!K:K,MATCH(Duombaze!AU11,DU!A:A,0),1))+IF(Duombaze!AV11="",0,INDEX(DU!K:K,MATCH(Duombaze!AV11,DU!A:A,0),1))+IF(Duombaze!AW11="",0,INDEX(DU!K:K,MATCH(Duombaze!AW11,DU!A:A,0),1))+IF(Duombaze!AX11="",0,INDEX(DU!K:K,MATCH(Duombaze!AX11,DU!A:A,0),1))+IF(Duombaze!AY11="",0,INDEX(DU!K:K,MATCH(Duombaze!AY11,DU!A:A,0),1))+IF(Duombaze!AZ11="",0,INDEX(DU!K:K,MATCH(Duombaze!AZ11,DU!A:A,0),1))+IF(Duombaze!BA11="",0,INDEX(DU!K:K,MATCH(Duombaze!BA11,DU!A:A,0),1))+IF(Duombaze!BB11="",0,INDEX(DU!K:K,MATCH(Duombaze!BB11,DU!A:A,0),1))</f>
        <v>0</v>
      </c>
      <c r="BE11" s="19"/>
      <c r="BF11" s="19"/>
      <c r="BG11" s="65"/>
      <c r="BH11" s="17" t="str">
        <f t="shared" si="3"/>
        <v/>
      </c>
      <c r="BI11" s="19"/>
      <c r="BJ11" s="639"/>
      <c r="BK11" s="639"/>
      <c r="BL11" s="639"/>
      <c r="BM11" s="638">
        <f>IF(Duombaze!BJ11="",0,INDEX(DU!I:I,MATCH(Duombaze!BJ11,DU!A:A,0),1))+IF(Duombaze!BK11="",0,INDEX(DU!I:I,MATCH(Duombaze!BK11,DU!A:A,0),1))+IF(Duombaze!BL11="",0,INDEX(DU!I:I,MATCH(Duombaze!BL11,DU!A:A,0),1))</f>
        <v>0</v>
      </c>
      <c r="BN11" s="638">
        <f>IF(Duombaze!BJ11="",0,INDEX(DU!K:K,MATCH(Duombaze!BJ11,DU!A:A,0),1))+IF(Duombaze!BK11="",0,INDEX(DU!K:K,MATCH(Duombaze!BK11,DU!A:A,0),1))+IF(Duombaze!BL11="",0,INDEX(DU!K:K,MATCH(Duombaze!BL11,DU!A:A,0),1))</f>
        <v>0</v>
      </c>
      <c r="BO11" s="19"/>
      <c r="BP11" s="19"/>
      <c r="BQ11" s="746"/>
      <c r="BR11" s="19" t="str">
        <f t="shared" si="4"/>
        <v/>
      </c>
      <c r="BS11" s="19"/>
      <c r="BT11" s="19"/>
      <c r="BU11" s="19"/>
      <c r="BV11" s="19"/>
      <c r="BW11" s="19">
        <f>IF(Duombaze!BT11="",0,INDEX(DU!I:I,MATCH(Duombaze!BT11,DU!A:A,0),1))+IF(Duombaze!BU11="",0,INDEX(DU!I:I,MATCH(Duombaze!BU11,DU!A:A,0),1))+IF(Duombaze!BV11="",0,INDEX(DU!I:I,MATCH(Duombaze!BV11,DU!A:A,0),1))</f>
        <v>0</v>
      </c>
      <c r="BX11" s="19">
        <f>IF(Duombaze!BT11="",0,INDEX(DU!K:K,MATCH(Duombaze!BT11,DU!A:A,0),1))+IF(Duombaze!BU11="",0,INDEX(DU!K:K,MATCH(Duombaze!BU11,DU!A:A,0),1))+IF(Duombaze!BV11="",0,INDEX(DU!K:K,MATCH(Duombaze!BV11,DU!A:A,0),1))</f>
        <v>0</v>
      </c>
      <c r="BY11" s="19"/>
      <c r="BZ11" s="19"/>
      <c r="CA11" s="19"/>
      <c r="CB11" s="19" t="str">
        <f t="shared" si="5"/>
        <v/>
      </c>
      <c r="CC11" s="19"/>
      <c r="CD11" s="17">
        <f>IF(Duombaze!CC11="",0,INDEX(DU!I:I,MATCH(Duombaze!CC11,DU!A:A,0),1))</f>
        <v>0</v>
      </c>
      <c r="CE11" s="17">
        <f>IF(Duombaze!CC11="",0,INDEX(DU!K:K,MATCH(Duombaze!CC11,DU!A:A,0),1))</f>
        <v>0</v>
      </c>
      <c r="CF11" s="19"/>
      <c r="CG11" s="19"/>
      <c r="CH11" s="32"/>
      <c r="CI11" s="17" t="str">
        <f t="shared" si="6"/>
        <v/>
      </c>
      <c r="CJ11" s="32"/>
      <c r="CK11" s="17">
        <f>IF(Duombaze!CJ11="",0,INDEX(DU!I:I,MATCH(Duombaze!CJ11,DU!A:A,0),1))</f>
        <v>0</v>
      </c>
      <c r="CL11" s="17">
        <f>IF(Duombaze!CJ11="",0,INDEX(DU!K:K,MATCH(Duombaze!CJ11,DU!A:A,0),1))</f>
        <v>0</v>
      </c>
      <c r="CM11" s="32"/>
      <c r="CN11" s="32"/>
      <c r="CO11" s="19"/>
      <c r="CP11" s="17" t="str">
        <f t="shared" si="7"/>
        <v/>
      </c>
      <c r="CQ11" s="19"/>
      <c r="CR11" s="639"/>
      <c r="CS11" s="639"/>
      <c r="CT11" s="19">
        <f>IF(Duombaze!CR11="",0,INDEX(DU!I:I,MATCH(Duombaze!CR11,DU!A:A,0),1))+IF(Duombaze!CS11="",0,INDEX(DU!I:I,MATCH(Duombaze!CS11,DU!A:A,0),1))</f>
        <v>0</v>
      </c>
      <c r="CU11" s="19">
        <f>IF(Duombaze!CR11="",0,INDEX(DU!K:K,MATCH(Duombaze!CR11,DU!A:A,0),1))+IF(Duombaze!CS11="",0,INDEX(DU!K:K,MATCH(Duombaze!CS11,DU!A:A,0),1))</f>
        <v>0</v>
      </c>
      <c r="CV11" s="19"/>
      <c r="CW11" s="19"/>
      <c r="CX11" s="19"/>
      <c r="CY11" s="17" t="str">
        <f t="shared" si="8"/>
        <v/>
      </c>
      <c r="CZ11" s="19"/>
      <c r="DA11" s="672"/>
      <c r="DB11" s="672"/>
      <c r="DC11" s="19">
        <f>IF(Duombaze!DA11="",0,INDEX(DU!I:I,MATCH(Duombaze!DA11,DU!A:A,0),1))+IF(Duombaze!DB11="",0,INDEX(DU!I:I,MATCH(Duombaze!DB11,DU!A:A,0),1))</f>
        <v>0</v>
      </c>
      <c r="DD11" s="19">
        <f>IF(Duombaze!DA11="",0,INDEX(DU!K:K,MATCH(Duombaze!DA11,DU!A:A,0),1))+IF(Duombaze!DB11="",0,INDEX(DU!K:K,MATCH(Duombaze!DB11,DU!A:A,0),1))</f>
        <v>0</v>
      </c>
      <c r="DE11" s="19"/>
      <c r="DF11" s="19"/>
      <c r="DG11" s="19"/>
      <c r="DH11" s="19" t="str">
        <f t="shared" si="9"/>
        <v/>
      </c>
      <c r="DI11" s="19"/>
      <c r="DJ11" s="672"/>
      <c r="DK11" s="678"/>
      <c r="DL11" s="19">
        <f>IF(Duombaze!DJ11="",0,INDEX(DU!I:I,MATCH(Duombaze!DJ11,DU!A:A,0),1))+IF(Duombaze!DK11="",0,INDEX(DU!I:I,MATCH(Duombaze!DK11,DU!A:A,0),1))</f>
        <v>0</v>
      </c>
      <c r="DM11" s="19">
        <f>IF(Duombaze!DJ11="",0,INDEX(DU!K:K,MATCH(Duombaze!DJ11,DU!A:A,0),1))+IF(Duombaze!DK11="",0,INDEX(DU!K:K,MATCH(Duombaze!DK11,DU!A:A,0),1))</f>
        <v>0</v>
      </c>
      <c r="DN11" s="52"/>
      <c r="DO11" s="52"/>
      <c r="DP11" s="52"/>
      <c r="DQ11" s="17" t="str">
        <f t="shared" si="10"/>
        <v/>
      </c>
      <c r="DR11" s="65"/>
      <c r="DS11" s="692"/>
      <c r="DT11" s="692"/>
      <c r="DU11" s="692"/>
      <c r="DV11" s="692"/>
      <c r="DW11" s="638">
        <f>IF(Duombaze!DS11="",0,INDEX(DU!I:I,MATCH(Duombaze!DS11,DU!A:A,0),1))+IF(Duombaze!DT11="",0,INDEX(DU!I:I,MATCH(Duombaze!DT11,DU!A:A,0),1))+IF(Duombaze!DU11="",0,INDEX(DU!I:I,MATCH(Duombaze!DU11,DU!A:A,0),1))+IF(Duombaze!DV11="",0,INDEX(DU!I:I,MATCH(Duombaze!DV11,DU!A:A,0),1))</f>
        <v>0</v>
      </c>
      <c r="DX11" s="638">
        <f>IF(Duombaze!DS11="",0,INDEX(DU!K:K,MATCH(Duombaze!DS11,DU!A:A,0),1))+IF(Duombaze!DT11="",0,INDEX(DU!K:K,MATCH(Duombaze!DT11,DU!A:A,0),1))+IF(Duombaze!DU11="",0,INDEX(DU!K:K,MATCH(Duombaze!DU11,DU!A:A,0),1))+IF(Duombaze!DV11="",0,INDEX(DU!K:KH,MATCH(Duombaze!DV11,DU!A:A,0),1))</f>
        <v>0</v>
      </c>
      <c r="DY11" s="65"/>
      <c r="DZ11" s="65"/>
      <c r="EA11" s="19"/>
      <c r="EB11" s="19" t="str">
        <f t="shared" si="11"/>
        <v/>
      </c>
      <c r="EC11" s="19"/>
      <c r="ED11" s="638">
        <f>IF(Duombaze!EC11="",0,INDEX(DU!I:I,MATCH(Duombaze!EC11,DU!A:A,0),1))</f>
        <v>0</v>
      </c>
      <c r="EE11" s="638">
        <f>IF(Duombaze!EC11="",0,INDEX(DU!K:K,MATCH(Duombaze!EC11,DU!A:A,0),1))</f>
        <v>0</v>
      </c>
      <c r="EF11" s="19"/>
      <c r="EG11" s="52"/>
      <c r="EH11" s="19"/>
      <c r="EI11" s="17" t="str">
        <f t="shared" si="12"/>
        <v/>
      </c>
      <c r="EJ11" s="19"/>
      <c r="EK11" s="692"/>
      <c r="EL11" s="692"/>
      <c r="EM11" s="692"/>
      <c r="EN11" s="19">
        <f>IF(Duombaze!EK11="",0,INDEX(DU!I:I,MATCH(Duombaze!EK11,DU!A:A,0),1))+IF(Duombaze!EL11="",0,INDEX(DU!I:I,MATCH(Duombaze!EL11,DU!A:A,0),1))+IF(Duombaze!EM11="",0,INDEX(DU!I:I,MATCH(Duombaze!EM11,DU!A:A,0),1))</f>
        <v>0</v>
      </c>
      <c r="EO11" s="19">
        <f>IF(Duombaze!EK11="",0,INDEX(DU!K:K,MATCH(Duombaze!EK11,DU!A:A,0),1))+IF(Duombaze!EL11="",0,INDEX(DU!K:K,MATCH(Duombaze!EL11,DU!A:A,0),1))+IF(Duombaze!EM11="",0,INDEX(DU!K:K,MATCH(Duombaze!EM11,DU!A:A,0),1))</f>
        <v>0</v>
      </c>
      <c r="EP11" s="65"/>
      <c r="EQ11" s="19"/>
      <c r="ER11" s="19"/>
      <c r="ES11" s="17" t="str">
        <f t="shared" si="13"/>
        <v/>
      </c>
      <c r="ET11" s="19"/>
      <c r="EU11" s="19"/>
      <c r="EV11" s="19"/>
      <c r="EW11" s="19"/>
      <c r="EX11" s="19" t="str">
        <f t="shared" si="14"/>
        <v/>
      </c>
      <c r="EY11" s="19"/>
      <c r="EZ11" s="672"/>
      <c r="FA11" s="672"/>
      <c r="FB11" s="19">
        <f>IF(Duombaze!EZ11="",0,INDEX(DU!I:I,MATCH(Duombaze!EZ11,DU!A:A,0),1))+IF(Duombaze!FA11="",0,INDEX(DU!I:I,MATCH(Duombaze!FA11,DU!A:A,0),1))</f>
        <v>0</v>
      </c>
      <c r="FC11" s="19">
        <f>IF(Duombaze!EZ11="",0,INDEX(DU!K:K,MATCH(Duombaze!EZ11,DU!A:A,0),1))+IF(Duombaze!FA11="",0,INDEX(DU!K:K,MATCH(Duombaze!FA11,DU!A:A,0),1))</f>
        <v>0</v>
      </c>
      <c r="FD11" s="19"/>
      <c r="FE11" s="19"/>
      <c r="FF11" s="19"/>
      <c r="FG11" s="19"/>
      <c r="FH11" s="19"/>
      <c r="FI11" s="19"/>
      <c r="FJ11" s="19"/>
      <c r="FK11" s="19"/>
      <c r="FL11" s="18"/>
      <c r="FM11" s="671"/>
      <c r="FN11" s="671"/>
      <c r="FO11" s="671"/>
      <c r="FP11" s="671"/>
      <c r="FQ11" s="638">
        <f>IF(Duombaze!FM11="",0,INDEX(DU!I:I,MATCH(Duombaze!FM11,DU!A:A,0),1))+IF(Duombaze!FN11="",0,INDEX(DU!I:I,MATCH(Duombaze!FN11,DU!A:A,0),1))+IF(Duombaze!FO11="",0,INDEX(DU!I:I,MATCH(Duombaze!FO11,DU!A:A,0),1))+IF(Duombaze!FP11="",0,INDEX(DU!I:I,MATCH(Duombaze!FP11,DU!A:A,0),1))</f>
        <v>0</v>
      </c>
      <c r="FR11" s="638">
        <f>IF(Duombaze!FM11="",0,INDEX(DU!H:H,MATCH(Duombaze!FM11,DU!A:A,0),1))+IF(Duombaze!FN11="",0,INDEX(DU!H:H,MATCH(Duombaze!FN11,DU!A:A,0),1))+IF(Duombaze!FO11="",0,INDEX(DU!H:H,MATCH(Duombaze!FO11,DU!A:A,0),1))+IF(Duombaze!FP11="",0,INDEX(DU!H:H,MATCH(Duombaze!FP11,DU!A:A,0),1))</f>
        <v>0</v>
      </c>
    </row>
    <row r="12" spans="1:185" s="20" customFormat="1" ht="23.45" customHeight="1" x14ac:dyDescent="0.25">
      <c r="A12" s="41">
        <v>9</v>
      </c>
      <c r="B12" s="41" t="s">
        <v>765</v>
      </c>
      <c r="C12" s="16" t="s">
        <v>209</v>
      </c>
      <c r="D12" s="19"/>
      <c r="E12" s="17" t="str">
        <f t="shared" si="0"/>
        <v/>
      </c>
      <c r="F12" s="19"/>
      <c r="G12" s="639"/>
      <c r="H12" s="639"/>
      <c r="I12" s="639"/>
      <c r="J12" s="639"/>
      <c r="K12" s="639"/>
      <c r="L12" s="639"/>
      <c r="M12" s="639"/>
      <c r="N12" s="639"/>
      <c r="O12" s="639"/>
      <c r="P12" s="638">
        <f>IF(Duombaze!G12="",0,INDEX(DU!I:I,MATCH(Duombaze!G12,DU!A:A,0),1))+IF(Duombaze!H12="",0,INDEX(DU!I:I,MATCH(Duombaze!H12,DU!A:A,0),1))+IF(Duombaze!I12="",0,INDEX(DU!I:I,MATCH(Duombaze!I12,DU!A:A,0),1))+IF(Duombaze!J12="",0,INDEX(DU!I:I,MATCH(Duombaze!J12,DU!A:A,0),1))+IF(Duombaze!K12="",0,INDEX(DU!I:I,MATCH(Duombaze!K12,DU!A:A,0),1))+IF(Duombaze!L12="",0,INDEX(DU!I:I,MATCH(Duombaze!L12,DU!A:A,0),1))+IF(Duombaze!M12="",0,INDEX(DU!I:I,MATCH(Duombaze!M12,DU!A:A,0),1))+IF(Duombaze!N12="",0,INDEX(DU!I:I,MATCH(Duombaze!N12,DU!A:A,0),1))+IF(Duombaze!O12="",0,INDEX(DU!I:I,MATCH(Duombaze!O12,DU!A:A,0),1))</f>
        <v>0</v>
      </c>
      <c r="Q12" s="638">
        <f>IF(Duombaze!G12="",0,INDEX(DU!K:K,MATCH(Duombaze!G12,DU!A:A,0),1))+IF(Duombaze!H12="",0,INDEX(DU!K:K,MATCH(Duombaze!H12,DU!A:A,0),1))+IF(Duombaze!I12="",0,INDEX(DU!K:K,MATCH(Duombaze!I12,DU!A:A,0),1))+IF(Duombaze!J12="",0,INDEX(DU!K:K,MATCH(Duombaze!J12,DU!A:A,0),1))+IF(Duombaze!K12="",0,INDEX(DU!K:K,MATCH(Duombaze!K12,DU!A:A,0),1))+IF(Duombaze!L12="",0,INDEX(DU!K:K,MATCH(Duombaze!L12,DU!A:A,0),1))+IF(Duombaze!M12="",0,INDEX(DU!K:K,MATCH(Duombaze!M12,DU!A:A,0),1))+IF(Duombaze!N12="",0,INDEX(DU!K:K,MATCH(Duombaze!N12,DU!A:A,0),1))+IF(Duombaze!O12="",0,INDEX(DU!K:K,MATCH(Duombaze!O12,DU!A:A,0),1))</f>
        <v>0</v>
      </c>
      <c r="R12" s="19"/>
      <c r="S12" s="52"/>
      <c r="T12" s="881"/>
      <c r="U12" s="17">
        <f>IF(Duombaze!T12="",0,INDEX(DU!I:I,MATCH(Duombaze!T12,DU!A:A,0),1))</f>
        <v>0</v>
      </c>
      <c r="V12" s="17">
        <f>IF(Duombaze!T12="",0,INDEX(DU!K:K,MATCH(Duombaze!T12,DU!A:A,0),1))</f>
        <v>0</v>
      </c>
      <c r="W12" s="19"/>
      <c r="X12" s="19"/>
      <c r="Y12" s="134"/>
      <c r="Z12" s="65"/>
      <c r="AA12" s="17" t="str">
        <f t="shared" si="15"/>
        <v/>
      </c>
      <c r="AB12" s="19"/>
      <c r="AC12" s="25">
        <f>IF(Duombaze!AB12="",0,INDEX(DU!I:I,MATCH(Duombaze!AB12,DU!A:A,0),1))</f>
        <v>0</v>
      </c>
      <c r="AD12" s="25">
        <f>IF(Duombaze!AB12="",0,INDEX(DU!K:K,MATCH(Duombaze!AB12,DU!A:A,0),1))</f>
        <v>0</v>
      </c>
      <c r="AE12" s="19"/>
      <c r="AF12" s="19"/>
      <c r="AG12" s="19"/>
      <c r="AH12" s="17" t="str">
        <f t="shared" si="1"/>
        <v/>
      </c>
      <c r="AI12" s="19"/>
      <c r="AJ12" s="639"/>
      <c r="AK12" s="639"/>
      <c r="AL12" s="639"/>
      <c r="AM12" s="639">
        <f>IF(Duombaze!AJ12="",0,INDEX(DU!I:I,MATCH(Duombaze!AJ12,DU!A:A,0),1))+IF(Duombaze!AK12="",0,INDEX(DU!I:I,MATCH(Duombaze!AK12,DU!A:A,0),1))+IF(Duombaze!AL12="",0,INDEX(DU!I:I,MATCH(Duombaze!AL12,DU!A:A,0),1))</f>
        <v>0</v>
      </c>
      <c r="AN12" s="639">
        <f>IF(Duombaze!AJ12="",0,INDEX(DU!K:K,MATCH(Duombaze!AJ12,DU!A:A,0),1))+IF(Duombaze!AK12="",0,INDEX(DU!K:K,MATCH(Duombaze!AK12,DU!A:A,0),1))+IF(Duombaze!AL12="",0,INDEX(DU!K:K,MATCH(Duombaze!AL12,DU!A:A,0),1))</f>
        <v>0</v>
      </c>
      <c r="AO12" s="19"/>
      <c r="AP12" s="19"/>
      <c r="AQ12" s="19"/>
      <c r="AR12" s="17" t="str">
        <f t="shared" si="2"/>
        <v/>
      </c>
      <c r="AS12" s="19"/>
      <c r="AT12" s="639"/>
      <c r="AU12" s="639"/>
      <c r="AV12" s="639"/>
      <c r="AW12" s="639"/>
      <c r="AX12" s="639"/>
      <c r="AY12" s="639"/>
      <c r="AZ12" s="639"/>
      <c r="BA12" s="639"/>
      <c r="BB12" s="639"/>
      <c r="BC12" s="638">
        <f>IF(Duombaze!AT12="",0,INDEX(DU!I:I,MATCH(Duombaze!AT12,DU!A:A,0),1))+IF(Duombaze!AU12="",0,INDEX(DU!I:I,MATCH(Duombaze!AU12,DU!A:A,0),1))+IF(Duombaze!AV12="",0,INDEX(DU!I:I,MATCH(Duombaze!AV12,DU!A:A,0),1))+IF(Duombaze!AW12="",0,INDEX(DU!I:I,MATCH(Duombaze!AW12,DU!A:A,0),1))+IF(Duombaze!AX12="",0,INDEX(DU!I:I,MATCH(Duombaze!AX12,DU!A:A,0),1))+IF(Duombaze!AY12="",0,INDEX(DU!I:I,MATCH(Duombaze!AY12,DU!A:A,0),1))+IF(Duombaze!AZ12="",0,INDEX(DU!I:I,MATCH(Duombaze!AZ12,DU!A:A,0),1))+IF(Duombaze!BA12="",0,INDEX(DU!I:I,MATCH(Duombaze!BA12,DU!A:A,0),1))+IF(Duombaze!BB12="",0,INDEX(DU!I:I,MATCH(Duombaze!BB12,DU!A:A,0),1))</f>
        <v>0</v>
      </c>
      <c r="BD12" s="638">
        <f>IF(Duombaze!AT12="",0,INDEX(DU!K:K,MATCH(Duombaze!AT12,DU!A:A,0),1))+IF(Duombaze!AU12="",0,INDEX(DU!K:K,MATCH(Duombaze!AU12,DU!A:A,0),1))+IF(Duombaze!AV12="",0,INDEX(DU!K:K,MATCH(Duombaze!AV12,DU!A:A,0),1))+IF(Duombaze!AW12="",0,INDEX(DU!K:K,MATCH(Duombaze!AW12,DU!A:A,0),1))+IF(Duombaze!AX12="",0,INDEX(DU!K:K,MATCH(Duombaze!AX12,DU!A:A,0),1))+IF(Duombaze!AY12="",0,INDEX(DU!K:K,MATCH(Duombaze!AY12,DU!A:A,0),1))+IF(Duombaze!AZ12="",0,INDEX(DU!K:K,MATCH(Duombaze!AZ12,DU!A:A,0),1))+IF(Duombaze!BA12="",0,INDEX(DU!K:K,MATCH(Duombaze!BA12,DU!A:A,0),1))+IF(Duombaze!BB12="",0,INDEX(DU!K:K,MATCH(Duombaze!BB12,DU!A:A,0),1))</f>
        <v>0</v>
      </c>
      <c r="BE12" s="19"/>
      <c r="BF12" s="19"/>
      <c r="BG12" s="65"/>
      <c r="BH12" s="17" t="str">
        <f t="shared" si="3"/>
        <v/>
      </c>
      <c r="BI12" s="19"/>
      <c r="BJ12" s="639"/>
      <c r="BK12" s="639"/>
      <c r="BL12" s="639"/>
      <c r="BM12" s="638">
        <f>IF(Duombaze!BJ12="",0,INDEX(DU!I:I,MATCH(Duombaze!BJ12,DU!A:A,0),1))+IF(Duombaze!BK12="",0,INDEX(DU!I:I,MATCH(Duombaze!BK12,DU!A:A,0),1))+IF(Duombaze!BL12="",0,INDEX(DU!I:I,MATCH(Duombaze!BL12,DU!A:A,0),1))</f>
        <v>0</v>
      </c>
      <c r="BN12" s="638">
        <f>IF(Duombaze!BJ12="",0,INDEX(DU!K:K,MATCH(Duombaze!BJ12,DU!A:A,0),1))+IF(Duombaze!BK12="",0,INDEX(DU!K:K,MATCH(Duombaze!BK12,DU!A:A,0),1))+IF(Duombaze!BL12="",0,INDEX(DU!K:K,MATCH(Duombaze!BL12,DU!A:A,0),1))</f>
        <v>0</v>
      </c>
      <c r="BO12" s="19"/>
      <c r="BP12" s="19"/>
      <c r="BQ12" s="19"/>
      <c r="BR12" s="19" t="str">
        <f t="shared" si="4"/>
        <v/>
      </c>
      <c r="BS12" s="19"/>
      <c r="BT12" s="19"/>
      <c r="BU12" s="19"/>
      <c r="BV12" s="19"/>
      <c r="BW12" s="19">
        <f>IF(Duombaze!BT12="",0,INDEX(DU!I:I,MATCH(Duombaze!BT12,DU!A:A,0),1))+IF(Duombaze!BU12="",0,INDEX(DU!I:I,MATCH(Duombaze!BU12,DU!A:A,0),1))+IF(Duombaze!BV12="",0,INDEX(DU!I:I,MATCH(Duombaze!BV12,DU!A:A,0),1))</f>
        <v>0</v>
      </c>
      <c r="BX12" s="19">
        <f>IF(Duombaze!BT12="",0,INDEX(DU!K:K,MATCH(Duombaze!BT12,DU!A:A,0),1))+IF(Duombaze!BU12="",0,INDEX(DU!K:K,MATCH(Duombaze!BU12,DU!A:A,0),1))+IF(Duombaze!BV12="",0,INDEX(DU!K:K,MATCH(Duombaze!BV12,DU!A:A,0),1))</f>
        <v>0</v>
      </c>
      <c r="BY12" s="19"/>
      <c r="BZ12" s="19"/>
      <c r="CA12" s="19"/>
      <c r="CB12" s="19" t="str">
        <f t="shared" si="5"/>
        <v/>
      </c>
      <c r="CC12" s="19"/>
      <c r="CD12" s="17">
        <f>IF(Duombaze!CC12="",0,INDEX(DU!I:I,MATCH(Duombaze!CC12,DU!A:A,0),1))</f>
        <v>0</v>
      </c>
      <c r="CE12" s="17">
        <f>IF(Duombaze!CC12="",0,INDEX(DU!K:K,MATCH(Duombaze!CC12,DU!A:A,0),1))</f>
        <v>0</v>
      </c>
      <c r="CF12" s="19"/>
      <c r="CG12" s="19"/>
      <c r="CH12" s="32"/>
      <c r="CI12" s="17" t="str">
        <f t="shared" si="6"/>
        <v/>
      </c>
      <c r="CJ12" s="32"/>
      <c r="CK12" s="17">
        <f>IF(Duombaze!CJ12="",0,INDEX(DU!I:I,MATCH(Duombaze!CJ12,DU!A:A,0),1))</f>
        <v>0</v>
      </c>
      <c r="CL12" s="17">
        <f>IF(Duombaze!CJ12="",0,INDEX(DU!K:K,MATCH(Duombaze!CJ12,DU!A:A,0),1))</f>
        <v>0</v>
      </c>
      <c r="CM12" s="32"/>
      <c r="CN12" s="32"/>
      <c r="CO12" s="19"/>
      <c r="CP12" s="17" t="str">
        <f t="shared" si="7"/>
        <v/>
      </c>
      <c r="CQ12" s="19"/>
      <c r="CR12" s="639"/>
      <c r="CS12" s="639"/>
      <c r="CT12" s="19">
        <f>IF(Duombaze!CR12="",0,INDEX(DU!I:I,MATCH(Duombaze!CR12,DU!A:A,0),1))+IF(Duombaze!CS12="",0,INDEX(DU!I:I,MATCH(Duombaze!CS12,DU!A:A,0),1))</f>
        <v>0</v>
      </c>
      <c r="CU12" s="19">
        <f>IF(Duombaze!CR12="",0,INDEX(DU!K:K,MATCH(Duombaze!CR12,DU!A:A,0),1))+IF(Duombaze!CS12="",0,INDEX(DU!K:K,MATCH(Duombaze!CS12,DU!A:A,0),1))</f>
        <v>0</v>
      </c>
      <c r="CV12" s="19"/>
      <c r="CW12" s="19"/>
      <c r="CX12" s="19"/>
      <c r="CY12" s="17" t="str">
        <f t="shared" si="8"/>
        <v/>
      </c>
      <c r="CZ12" s="19"/>
      <c r="DA12" s="672"/>
      <c r="DB12" s="672"/>
      <c r="DC12" s="19">
        <f>IF(Duombaze!DA12="",0,INDEX(DU!I:I,MATCH(Duombaze!DA12,DU!A:A,0),1))+IF(Duombaze!DB12="",0,INDEX(DU!I:I,MATCH(Duombaze!DB12,DU!A:A,0),1))</f>
        <v>0</v>
      </c>
      <c r="DD12" s="19">
        <f>IF(Duombaze!DA12="",0,INDEX(DU!K:K,MATCH(Duombaze!DA12,DU!A:A,0),1))+IF(Duombaze!DB12="",0,INDEX(DU!K:K,MATCH(Duombaze!DB12,DU!A:A,0),1))</f>
        <v>0</v>
      </c>
      <c r="DE12" s="19"/>
      <c r="DF12" s="19"/>
      <c r="DG12" s="19"/>
      <c r="DH12" s="19" t="str">
        <f t="shared" si="9"/>
        <v/>
      </c>
      <c r="DI12" s="19"/>
      <c r="DJ12" s="672"/>
      <c r="DK12" s="678"/>
      <c r="DL12" s="19">
        <f>IF(Duombaze!DJ12="",0,INDEX(DU!I:I,MATCH(Duombaze!DJ12,DU!A:A,0),1))+IF(Duombaze!DK12="",0,INDEX(DU!I:I,MATCH(Duombaze!DK12,DU!A:A,0),1))</f>
        <v>0</v>
      </c>
      <c r="DM12" s="19">
        <f>IF(Duombaze!DJ12="",0,INDEX(DU!K:K,MATCH(Duombaze!DJ12,DU!A:A,0),1))+IF(Duombaze!DK12="",0,INDEX(DU!K:K,MATCH(Duombaze!DK12,DU!A:A,0),1))</f>
        <v>0</v>
      </c>
      <c r="DN12" s="52"/>
      <c r="DO12" s="52"/>
      <c r="DP12" s="52"/>
      <c r="DQ12" s="17" t="str">
        <f t="shared" si="10"/>
        <v/>
      </c>
      <c r="DR12" s="65"/>
      <c r="DS12" s="692"/>
      <c r="DT12" s="692"/>
      <c r="DU12" s="692"/>
      <c r="DV12" s="692"/>
      <c r="DW12" s="638">
        <f>IF(Duombaze!DS12="",0,INDEX(DU!I:I,MATCH(Duombaze!DS12,DU!A:A,0),1))+IF(Duombaze!DT12="",0,INDEX(DU!I:I,MATCH(Duombaze!DT12,DU!A:A,0),1))+IF(Duombaze!DU12="",0,INDEX(DU!I:I,MATCH(Duombaze!DU12,DU!A:A,0),1))+IF(Duombaze!DV12="",0,INDEX(DU!I:I,MATCH(Duombaze!DV12,DU!A:A,0),1))</f>
        <v>0</v>
      </c>
      <c r="DX12" s="638">
        <f>IF(Duombaze!DS12="",0,INDEX(DU!K:K,MATCH(Duombaze!DS12,DU!A:A,0),1))+IF(Duombaze!DT12="",0,INDEX(DU!K:K,MATCH(Duombaze!DT12,DU!A:A,0),1))+IF(Duombaze!DU12="",0,INDEX(DU!K:K,MATCH(Duombaze!DU12,DU!A:A,0),1))+IF(Duombaze!DV12="",0,INDEX(DU!K:KH,MATCH(Duombaze!DV12,DU!A:A,0),1))</f>
        <v>0</v>
      </c>
      <c r="DY12" s="65"/>
      <c r="DZ12" s="65"/>
      <c r="EA12" s="19"/>
      <c r="EB12" s="19" t="str">
        <f t="shared" si="11"/>
        <v/>
      </c>
      <c r="EC12" s="19"/>
      <c r="ED12" s="638">
        <f>IF(Duombaze!EC12="",0,INDEX(DU!I:I,MATCH(Duombaze!EC12,DU!A:A,0),1))</f>
        <v>0</v>
      </c>
      <c r="EE12" s="638">
        <f>IF(Duombaze!EC12="",0,INDEX(DU!K:K,MATCH(Duombaze!EC12,DU!A:A,0),1))</f>
        <v>0</v>
      </c>
      <c r="EF12" s="19"/>
      <c r="EG12" s="52"/>
      <c r="EH12" s="19"/>
      <c r="EI12" s="17" t="str">
        <f t="shared" si="12"/>
        <v/>
      </c>
      <c r="EJ12" s="19"/>
      <c r="EK12" s="692"/>
      <c r="EL12" s="692"/>
      <c r="EM12" s="692"/>
      <c r="EN12" s="19">
        <f>IF(Duombaze!EK12="",0,INDEX(DU!I:I,MATCH(Duombaze!EK12,DU!A:A,0),1))+IF(Duombaze!EL12="",0,INDEX(DU!I:I,MATCH(Duombaze!EL12,DU!A:A,0),1))+IF(Duombaze!EM12="",0,INDEX(DU!I:I,MATCH(Duombaze!EM12,DU!A:A,0),1))</f>
        <v>0</v>
      </c>
      <c r="EO12" s="19">
        <f>IF(Duombaze!EK12="",0,INDEX(DU!K:K,MATCH(Duombaze!EK12,DU!A:A,0),1))+IF(Duombaze!EL12="",0,INDEX(DU!K:K,MATCH(Duombaze!EL12,DU!A:A,0),1))+IF(Duombaze!EM12="",0,INDEX(DU!K:K,MATCH(Duombaze!EM12,DU!A:A,0),1))</f>
        <v>0</v>
      </c>
      <c r="EP12" s="65"/>
      <c r="EQ12" s="19"/>
      <c r="ER12" s="19"/>
      <c r="ES12" s="17" t="str">
        <f t="shared" si="13"/>
        <v/>
      </c>
      <c r="ET12" s="19"/>
      <c r="EU12" s="19"/>
      <c r="EV12" s="19"/>
      <c r="EW12" s="19"/>
      <c r="EX12" s="19" t="str">
        <f t="shared" si="14"/>
        <v/>
      </c>
      <c r="EY12" s="19"/>
      <c r="EZ12" s="672"/>
      <c r="FA12" s="672"/>
      <c r="FB12" s="19">
        <f>IF(Duombaze!EZ12="",0,INDEX(DU!I:I,MATCH(Duombaze!EZ12,DU!A:A,0),1))+IF(Duombaze!FA12="",0,INDEX(DU!I:I,MATCH(Duombaze!FA12,DU!A:A,0),1))</f>
        <v>0</v>
      </c>
      <c r="FC12" s="19">
        <f>IF(Duombaze!EZ12="",0,INDEX(DU!K:K,MATCH(Duombaze!EZ12,DU!A:A,0),1))+IF(Duombaze!FA12="",0,INDEX(DU!K:K,MATCH(Duombaze!FA12,DU!A:A,0),1))</f>
        <v>0</v>
      </c>
      <c r="FD12" s="19"/>
      <c r="FE12" s="19"/>
      <c r="FF12" s="19"/>
      <c r="FG12" s="19"/>
      <c r="FH12" s="19"/>
      <c r="FI12" s="19"/>
      <c r="FJ12" s="19"/>
      <c r="FK12" s="19"/>
      <c r="FL12" s="18"/>
      <c r="FM12" s="671"/>
      <c r="FN12" s="671"/>
      <c r="FO12" s="671"/>
      <c r="FP12" s="671"/>
      <c r="FQ12" s="638">
        <f>IF(Duombaze!FM12="",0,INDEX(DU!I:I,MATCH(Duombaze!FM12,DU!A:A,0),1))+IF(Duombaze!FN12="",0,INDEX(DU!I:I,MATCH(Duombaze!FN12,DU!A:A,0),1))+IF(Duombaze!FO12="",0,INDEX(DU!I:I,MATCH(Duombaze!FO12,DU!A:A,0),1))+IF(Duombaze!FP12="",0,INDEX(DU!I:I,MATCH(Duombaze!FP12,DU!A:A,0),1))</f>
        <v>0</v>
      </c>
      <c r="FR12" s="638">
        <f>IF(Duombaze!FM12="",0,INDEX(DU!H:H,MATCH(Duombaze!FM12,DU!A:A,0),1))+IF(Duombaze!FN12="",0,INDEX(DU!H:H,MATCH(Duombaze!FN12,DU!A:A,0),1))+IF(Duombaze!FO12="",0,INDEX(DU!H:H,MATCH(Duombaze!FO12,DU!A:A,0),1))+IF(Duombaze!FP12="",0,INDEX(DU!H:H,MATCH(Duombaze!FP12,DU!A:A,0),1))</f>
        <v>0</v>
      </c>
    </row>
    <row r="13" spans="1:185" s="20" customFormat="1" ht="23.45" customHeight="1" x14ac:dyDescent="0.25">
      <c r="A13" s="41" t="s">
        <v>648</v>
      </c>
      <c r="B13" s="41" t="s">
        <v>765</v>
      </c>
      <c r="C13" s="16" t="s">
        <v>209</v>
      </c>
      <c r="D13" s="19"/>
      <c r="E13" s="17" t="str">
        <f t="shared" si="0"/>
        <v/>
      </c>
      <c r="F13" s="19"/>
      <c r="G13" s="639"/>
      <c r="H13" s="639"/>
      <c r="I13" s="639"/>
      <c r="J13" s="639"/>
      <c r="K13" s="639"/>
      <c r="L13" s="639"/>
      <c r="M13" s="639"/>
      <c r="N13" s="639"/>
      <c r="O13" s="639"/>
      <c r="P13" s="638">
        <f>IF(Duombaze!G13="",0,INDEX(DU!I:I,MATCH(Duombaze!G13,DU!A:A,0),1))+IF(Duombaze!H13="",0,INDEX(DU!I:I,MATCH(Duombaze!H13,DU!A:A,0),1))+IF(Duombaze!I13="",0,INDEX(DU!I:I,MATCH(Duombaze!I13,DU!A:A,0),1))+IF(Duombaze!J13="",0,INDEX(DU!I:I,MATCH(Duombaze!J13,DU!A:A,0),1))+IF(Duombaze!K13="",0,INDEX(DU!I:I,MATCH(Duombaze!K13,DU!A:A,0),1))+IF(Duombaze!L13="",0,INDEX(DU!I:I,MATCH(Duombaze!L13,DU!A:A,0),1))+IF(Duombaze!M13="",0,INDEX(DU!I:I,MATCH(Duombaze!M13,DU!A:A,0),1))+IF(Duombaze!N13="",0,INDEX(DU!I:I,MATCH(Duombaze!N13,DU!A:A,0),1))+IF(Duombaze!O13="",0,INDEX(DU!I:I,MATCH(Duombaze!O13,DU!A:A,0),1))</f>
        <v>0</v>
      </c>
      <c r="Q13" s="638">
        <f>IF(Duombaze!G13="",0,INDEX(DU!K:K,MATCH(Duombaze!G13,DU!A:A,0),1))+IF(Duombaze!H13="",0,INDEX(DU!K:K,MATCH(Duombaze!H13,DU!A:A,0),1))+IF(Duombaze!I13="",0,INDEX(DU!K:K,MATCH(Duombaze!I13,DU!A:A,0),1))+IF(Duombaze!J13="",0,INDEX(DU!K:K,MATCH(Duombaze!J13,DU!A:A,0),1))+IF(Duombaze!K13="",0,INDEX(DU!K:K,MATCH(Duombaze!K13,DU!A:A,0),1))+IF(Duombaze!L13="",0,INDEX(DU!K:K,MATCH(Duombaze!L13,DU!A:A,0),1))+IF(Duombaze!M13="",0,INDEX(DU!K:K,MATCH(Duombaze!M13,DU!A:A,0),1))+IF(Duombaze!N13="",0,INDEX(DU!K:K,MATCH(Duombaze!N13,DU!A:A,0),1))+IF(Duombaze!O13="",0,INDEX(DU!K:K,MATCH(Duombaze!O13,DU!A:A,0),1))</f>
        <v>0</v>
      </c>
      <c r="R13" s="19"/>
      <c r="S13" s="52"/>
      <c r="T13" s="881"/>
      <c r="U13" s="17">
        <f>IF(Duombaze!T13="",0,INDEX(DU!I:I,MATCH(Duombaze!T13,DU!A:A,0),1))</f>
        <v>0</v>
      </c>
      <c r="V13" s="17">
        <f>IF(Duombaze!T13="",0,INDEX(DU!K:K,MATCH(Duombaze!T13,DU!A:A,0),1))</f>
        <v>0</v>
      </c>
      <c r="W13" s="19"/>
      <c r="X13" s="19"/>
      <c r="Y13" s="134"/>
      <c r="Z13" s="65"/>
      <c r="AA13" s="17" t="str">
        <f t="shared" si="15"/>
        <v/>
      </c>
      <c r="AB13" s="19"/>
      <c r="AC13" s="25">
        <f>IF(Duombaze!AB13="",0,INDEX(DU!I:I,MATCH(Duombaze!AB13,DU!A:A,0),1))</f>
        <v>0</v>
      </c>
      <c r="AD13" s="25">
        <f>IF(Duombaze!AB13="",0,INDEX(DU!K:K,MATCH(Duombaze!AB13,DU!A:A,0),1))</f>
        <v>0</v>
      </c>
      <c r="AE13" s="19"/>
      <c r="AF13" s="19"/>
      <c r="AG13" s="19"/>
      <c r="AH13" s="17" t="str">
        <f t="shared" si="1"/>
        <v/>
      </c>
      <c r="AI13" s="19"/>
      <c r="AJ13" s="639"/>
      <c r="AK13" s="639"/>
      <c r="AL13" s="639"/>
      <c r="AM13" s="639">
        <f>IF(Duombaze!AJ13="",0,INDEX(DU!I:I,MATCH(Duombaze!AJ13,DU!A:A,0),1))+IF(Duombaze!AK13="",0,INDEX(DU!I:I,MATCH(Duombaze!AK13,DU!A:A,0),1))+IF(Duombaze!AL13="",0,INDEX(DU!I:I,MATCH(Duombaze!AL13,DU!A:A,0),1))</f>
        <v>0</v>
      </c>
      <c r="AN13" s="639">
        <f>IF(Duombaze!AJ13="",0,INDEX(DU!K:K,MATCH(Duombaze!AJ13,DU!A:A,0),1))+IF(Duombaze!AK13="",0,INDEX(DU!K:K,MATCH(Duombaze!AK13,DU!A:A,0),1))+IF(Duombaze!AL13="",0,INDEX(DU!K:K,MATCH(Duombaze!AL13,DU!A:A,0),1))</f>
        <v>0</v>
      </c>
      <c r="AO13" s="19"/>
      <c r="AP13" s="19"/>
      <c r="AQ13" s="19"/>
      <c r="AR13" s="17" t="str">
        <f t="shared" si="2"/>
        <v/>
      </c>
      <c r="AS13" s="19"/>
      <c r="AT13" s="639"/>
      <c r="AU13" s="639"/>
      <c r="AV13" s="639"/>
      <c r="AW13" s="639"/>
      <c r="AX13" s="639"/>
      <c r="AY13" s="639"/>
      <c r="AZ13" s="639"/>
      <c r="BA13" s="639"/>
      <c r="BB13" s="639"/>
      <c r="BC13" s="638">
        <f>IF(Duombaze!AT13="",0,INDEX(DU!I:I,MATCH(Duombaze!AT13,DU!A:A,0),1))+IF(Duombaze!AU13="",0,INDEX(DU!I:I,MATCH(Duombaze!AU13,DU!A:A,0),1))+IF(Duombaze!AV13="",0,INDEX(DU!I:I,MATCH(Duombaze!AV13,DU!A:A,0),1))+IF(Duombaze!AW13="",0,INDEX(DU!I:I,MATCH(Duombaze!AW13,DU!A:A,0),1))+IF(Duombaze!AX13="",0,INDEX(DU!I:I,MATCH(Duombaze!AX13,DU!A:A,0),1))+IF(Duombaze!AY13="",0,INDEX(DU!I:I,MATCH(Duombaze!AY13,DU!A:A,0),1))+IF(Duombaze!AZ13="",0,INDEX(DU!I:I,MATCH(Duombaze!AZ13,DU!A:A,0),1))+IF(Duombaze!BA13="",0,INDEX(DU!I:I,MATCH(Duombaze!BA13,DU!A:A,0),1))+IF(Duombaze!BB13="",0,INDEX(DU!I:I,MATCH(Duombaze!BB13,DU!A:A,0),1))</f>
        <v>0</v>
      </c>
      <c r="BD13" s="638">
        <f>IF(Duombaze!AT13="",0,INDEX(DU!K:K,MATCH(Duombaze!AT13,DU!A:A,0),1))+IF(Duombaze!AU13="",0,INDEX(DU!K:K,MATCH(Duombaze!AU13,DU!A:A,0),1))+IF(Duombaze!AV13="",0,INDEX(DU!K:K,MATCH(Duombaze!AV13,DU!A:A,0),1))+IF(Duombaze!AW13="",0,INDEX(DU!K:K,MATCH(Duombaze!AW13,DU!A:A,0),1))+IF(Duombaze!AX13="",0,INDEX(DU!K:K,MATCH(Duombaze!AX13,DU!A:A,0),1))+IF(Duombaze!AY13="",0,INDEX(DU!K:K,MATCH(Duombaze!AY13,DU!A:A,0),1))+IF(Duombaze!AZ13="",0,INDEX(DU!K:K,MATCH(Duombaze!AZ13,DU!A:A,0),1))+IF(Duombaze!BA13="",0,INDEX(DU!K:K,MATCH(Duombaze!BA13,DU!A:A,0),1))+IF(Duombaze!BB13="",0,INDEX(DU!K:K,MATCH(Duombaze!BB13,DU!A:A,0),1))</f>
        <v>0</v>
      </c>
      <c r="BE13" s="19"/>
      <c r="BF13" s="19"/>
      <c r="BG13" s="65"/>
      <c r="BH13" s="17" t="str">
        <f t="shared" si="3"/>
        <v/>
      </c>
      <c r="BI13" s="19"/>
      <c r="BJ13" s="639"/>
      <c r="BK13" s="639"/>
      <c r="BL13" s="639"/>
      <c r="BM13" s="638">
        <f>IF(Duombaze!BJ13="",0,INDEX(DU!I:I,MATCH(Duombaze!BJ13,DU!A:A,0),1))+IF(Duombaze!BK13="",0,INDEX(DU!I:I,MATCH(Duombaze!BK13,DU!A:A,0),1))+IF(Duombaze!BL13="",0,INDEX(DU!I:I,MATCH(Duombaze!BL13,DU!A:A,0),1))</f>
        <v>0</v>
      </c>
      <c r="BN13" s="638">
        <f>IF(Duombaze!BJ13="",0,INDEX(DU!K:K,MATCH(Duombaze!BJ13,DU!A:A,0),1))+IF(Duombaze!BK13="",0,INDEX(DU!K:K,MATCH(Duombaze!BK13,DU!A:A,0),1))+IF(Duombaze!BL13="",0,INDEX(DU!K:K,MATCH(Duombaze!BL13,DU!A:A,0),1))</f>
        <v>0</v>
      </c>
      <c r="BO13" s="19"/>
      <c r="BP13" s="19"/>
      <c r="BQ13" s="19"/>
      <c r="BR13" s="19" t="str">
        <f t="shared" si="4"/>
        <v/>
      </c>
      <c r="BS13" s="19"/>
      <c r="BT13" s="19"/>
      <c r="BU13" s="19"/>
      <c r="BV13" s="19"/>
      <c r="BW13" s="19">
        <f>IF(Duombaze!BT13="",0,INDEX(DU!I:I,MATCH(Duombaze!BT13,DU!A:A,0),1))+IF(Duombaze!BU13="",0,INDEX(DU!I:I,MATCH(Duombaze!BU13,DU!A:A,0),1))+IF(Duombaze!BV13="",0,INDEX(DU!I:I,MATCH(Duombaze!BV13,DU!A:A,0),1))</f>
        <v>0</v>
      </c>
      <c r="BX13" s="19">
        <f>IF(Duombaze!BT13="",0,INDEX(DU!K:K,MATCH(Duombaze!BT13,DU!A:A,0),1))+IF(Duombaze!BU13="",0,INDEX(DU!K:K,MATCH(Duombaze!BU13,DU!A:A,0),1))+IF(Duombaze!BV13="",0,INDEX(DU!K:K,MATCH(Duombaze!BV13,DU!A:A,0),1))</f>
        <v>0</v>
      </c>
      <c r="BY13" s="19"/>
      <c r="BZ13" s="19"/>
      <c r="CA13" s="19"/>
      <c r="CB13" s="19" t="str">
        <f t="shared" si="5"/>
        <v/>
      </c>
      <c r="CC13" s="19"/>
      <c r="CD13" s="17">
        <f>IF(Duombaze!CC13="",0,INDEX(DU!I:I,MATCH(Duombaze!CC13,DU!A:A,0),1))</f>
        <v>0</v>
      </c>
      <c r="CE13" s="17">
        <f>IF(Duombaze!CC13="",0,INDEX(DU!K:K,MATCH(Duombaze!CC13,DU!A:A,0),1))</f>
        <v>0</v>
      </c>
      <c r="CF13" s="19"/>
      <c r="CG13" s="19"/>
      <c r="CH13" s="32"/>
      <c r="CI13" s="17" t="str">
        <f t="shared" si="6"/>
        <v/>
      </c>
      <c r="CJ13" s="32"/>
      <c r="CK13" s="17">
        <f>IF(Duombaze!CJ13="",0,INDEX(DU!I:I,MATCH(Duombaze!CJ13,DU!A:A,0),1))</f>
        <v>0</v>
      </c>
      <c r="CL13" s="17">
        <f>IF(Duombaze!CJ13="",0,INDEX(DU!K:K,MATCH(Duombaze!CJ13,DU!A:A,0),1))</f>
        <v>0</v>
      </c>
      <c r="CM13" s="32"/>
      <c r="CN13" s="32"/>
      <c r="CO13" s="19"/>
      <c r="CP13" s="17" t="str">
        <f t="shared" si="7"/>
        <v/>
      </c>
      <c r="CQ13" s="19"/>
      <c r="CR13" s="639"/>
      <c r="CS13" s="639"/>
      <c r="CT13" s="19">
        <f>IF(Duombaze!CR13="",0,INDEX(DU!I:I,MATCH(Duombaze!CR13,DU!A:A,0),1))+IF(Duombaze!CS13="",0,INDEX(DU!I:I,MATCH(Duombaze!CS13,DU!A:A,0),1))</f>
        <v>0</v>
      </c>
      <c r="CU13" s="19">
        <f>IF(Duombaze!CR13="",0,INDEX(DU!K:K,MATCH(Duombaze!CR13,DU!A:A,0),1))+IF(Duombaze!CS13="",0,INDEX(DU!K:K,MATCH(Duombaze!CS13,DU!A:A,0),1))</f>
        <v>0</v>
      </c>
      <c r="CV13" s="19"/>
      <c r="CW13" s="19"/>
      <c r="CX13" s="19"/>
      <c r="CY13" s="17" t="str">
        <f t="shared" si="8"/>
        <v/>
      </c>
      <c r="CZ13" s="19"/>
      <c r="DA13" s="672"/>
      <c r="DB13" s="672"/>
      <c r="DC13" s="19">
        <f>IF(Duombaze!DA13="",0,INDEX(DU!I:I,MATCH(Duombaze!DA13,DU!A:A,0),1))+IF(Duombaze!DB13="",0,INDEX(DU!I:I,MATCH(Duombaze!DB13,DU!A:A,0),1))</f>
        <v>0</v>
      </c>
      <c r="DD13" s="19">
        <f>IF(Duombaze!DA13="",0,INDEX(DU!K:K,MATCH(Duombaze!DA13,DU!A:A,0),1))+IF(Duombaze!DB13="",0,INDEX(DU!K:K,MATCH(Duombaze!DB13,DU!A:A,0),1))</f>
        <v>0</v>
      </c>
      <c r="DE13" s="19"/>
      <c r="DF13" s="19"/>
      <c r="DG13" s="19"/>
      <c r="DH13" s="19" t="str">
        <f t="shared" si="9"/>
        <v/>
      </c>
      <c r="DI13" s="19"/>
      <c r="DJ13" s="672"/>
      <c r="DK13" s="678"/>
      <c r="DL13" s="19">
        <f>IF(Duombaze!DJ13="",0,INDEX(DU!I:I,MATCH(Duombaze!DJ13,DU!A:A,0),1))+IF(Duombaze!DK13="",0,INDEX(DU!I:I,MATCH(Duombaze!DK13,DU!A:A,0),1))</f>
        <v>0</v>
      </c>
      <c r="DM13" s="19">
        <f>IF(Duombaze!DJ13="",0,INDEX(DU!K:K,MATCH(Duombaze!DJ13,DU!A:A,0),1))+IF(Duombaze!DK13="",0,INDEX(DU!K:K,MATCH(Duombaze!DK13,DU!A:A,0),1))</f>
        <v>0</v>
      </c>
      <c r="DN13" s="52"/>
      <c r="DO13" s="52"/>
      <c r="DP13" s="52"/>
      <c r="DQ13" s="17" t="str">
        <f t="shared" si="10"/>
        <v/>
      </c>
      <c r="DR13" s="65"/>
      <c r="DS13" s="692"/>
      <c r="DT13" s="692"/>
      <c r="DU13" s="692"/>
      <c r="DV13" s="692"/>
      <c r="DW13" s="638">
        <f>IF(Duombaze!DS13="",0,INDEX(DU!I:I,MATCH(Duombaze!DS13,DU!A:A,0),1))+IF(Duombaze!DT13="",0,INDEX(DU!I:I,MATCH(Duombaze!DT13,DU!A:A,0),1))+IF(Duombaze!DU13="",0,INDEX(DU!I:I,MATCH(Duombaze!DU13,DU!A:A,0),1))+IF(Duombaze!DV13="",0,INDEX(DU!I:I,MATCH(Duombaze!DV13,DU!A:A,0),1))</f>
        <v>0</v>
      </c>
      <c r="DX13" s="638">
        <f>IF(Duombaze!DS13="",0,INDEX(DU!K:K,MATCH(Duombaze!DS13,DU!A:A,0),1))+IF(Duombaze!DT13="",0,INDEX(DU!K:K,MATCH(Duombaze!DT13,DU!A:A,0),1))+IF(Duombaze!DU13="",0,INDEX(DU!K:K,MATCH(Duombaze!DU13,DU!A:A,0),1))+IF(Duombaze!DV13="",0,INDEX(DU!K:KH,MATCH(Duombaze!DV13,DU!A:A,0),1))</f>
        <v>0</v>
      </c>
      <c r="DY13" s="65"/>
      <c r="DZ13" s="65"/>
      <c r="EA13" s="19"/>
      <c r="EB13" s="19" t="str">
        <f t="shared" si="11"/>
        <v/>
      </c>
      <c r="EC13" s="19"/>
      <c r="ED13" s="638">
        <f>IF(Duombaze!EC13="",0,INDEX(DU!I:I,MATCH(Duombaze!EC13,DU!A:A,0),1))</f>
        <v>0</v>
      </c>
      <c r="EE13" s="638">
        <f>IF(Duombaze!EC13="",0,INDEX(DU!K:K,MATCH(Duombaze!EC13,DU!A:A,0),1))</f>
        <v>0</v>
      </c>
      <c r="EF13" s="19"/>
      <c r="EG13" s="52"/>
      <c r="EH13" s="19"/>
      <c r="EI13" s="17" t="str">
        <f t="shared" si="12"/>
        <v/>
      </c>
      <c r="EJ13" s="19"/>
      <c r="EK13" s="692"/>
      <c r="EL13" s="692"/>
      <c r="EM13" s="692"/>
      <c r="EN13" s="19">
        <f>IF(Duombaze!EK13="",0,INDEX(DU!I:I,MATCH(Duombaze!EK13,DU!A:A,0),1))+IF(Duombaze!EL13="",0,INDEX(DU!I:I,MATCH(Duombaze!EL13,DU!A:A,0),1))+IF(Duombaze!EM13="",0,INDEX(DU!I:I,MATCH(Duombaze!EM13,DU!A:A,0),1))</f>
        <v>0</v>
      </c>
      <c r="EO13" s="19">
        <f>IF(Duombaze!EK13="",0,INDEX(DU!K:K,MATCH(Duombaze!EK13,DU!A:A,0),1))+IF(Duombaze!EL13="",0,INDEX(DU!K:K,MATCH(Duombaze!EL13,DU!A:A,0),1))+IF(Duombaze!EM13="",0,INDEX(DU!K:K,MATCH(Duombaze!EM13,DU!A:A,0),1))</f>
        <v>0</v>
      </c>
      <c r="EP13" s="65"/>
      <c r="EQ13" s="19"/>
      <c r="ER13" s="19"/>
      <c r="ES13" s="17" t="str">
        <f t="shared" si="13"/>
        <v/>
      </c>
      <c r="ET13" s="19"/>
      <c r="EU13" s="19"/>
      <c r="EV13" s="19"/>
      <c r="EW13" s="19"/>
      <c r="EX13" s="19" t="str">
        <f t="shared" si="14"/>
        <v/>
      </c>
      <c r="EY13" s="19"/>
      <c r="EZ13" s="672"/>
      <c r="FA13" s="672"/>
      <c r="FB13" s="19">
        <f>IF(Duombaze!EZ13="",0,INDEX(DU!I:I,MATCH(Duombaze!EZ13,DU!A:A,0),1))+IF(Duombaze!FA13="",0,INDEX(DU!I:I,MATCH(Duombaze!FA13,DU!A:A,0),1))</f>
        <v>0</v>
      </c>
      <c r="FC13" s="19">
        <f>IF(Duombaze!EZ13="",0,INDEX(DU!K:K,MATCH(Duombaze!EZ13,DU!A:A,0),1))+IF(Duombaze!FA13="",0,INDEX(DU!K:K,MATCH(Duombaze!FA13,DU!A:A,0),1))</f>
        <v>0</v>
      </c>
      <c r="FD13" s="19"/>
      <c r="FE13" s="19"/>
      <c r="FF13" s="19"/>
      <c r="FG13" s="19"/>
      <c r="FH13" s="19"/>
      <c r="FI13" s="19"/>
      <c r="FJ13" s="19"/>
      <c r="FK13" s="19"/>
      <c r="FL13" s="18"/>
      <c r="FM13" s="671"/>
      <c r="FN13" s="671"/>
      <c r="FO13" s="671"/>
      <c r="FP13" s="671"/>
      <c r="FQ13" s="638">
        <f>IF(Duombaze!FM13="",0,INDEX(DU!I:I,MATCH(Duombaze!FM13,DU!A:A,0),1))+IF(Duombaze!FN13="",0,INDEX(DU!I:I,MATCH(Duombaze!FN13,DU!A:A,0),1))+IF(Duombaze!FO13="",0,INDEX(DU!I:I,MATCH(Duombaze!FO13,DU!A:A,0),1))+IF(Duombaze!FP13="",0,INDEX(DU!I:I,MATCH(Duombaze!FP13,DU!A:A,0),1))</f>
        <v>0</v>
      </c>
      <c r="FR13" s="638">
        <f>IF(Duombaze!FM13="",0,INDEX(DU!H:H,MATCH(Duombaze!FM13,DU!A:A,0),1))+IF(Duombaze!FN13="",0,INDEX(DU!H:H,MATCH(Duombaze!FN13,DU!A:A,0),1))+IF(Duombaze!FO13="",0,INDEX(DU!H:H,MATCH(Duombaze!FO13,DU!A:A,0),1))+IF(Duombaze!FP13="",0,INDEX(DU!H:H,MATCH(Duombaze!FP13,DU!A:A,0),1))</f>
        <v>0</v>
      </c>
    </row>
    <row r="14" spans="1:185" s="20" customFormat="1" ht="23.45" customHeight="1" x14ac:dyDescent="0.25">
      <c r="A14" s="41" t="s">
        <v>653</v>
      </c>
      <c r="B14" s="41" t="s">
        <v>765</v>
      </c>
      <c r="C14" s="16" t="s">
        <v>209</v>
      </c>
      <c r="D14" s="19"/>
      <c r="E14" s="17" t="str">
        <f t="shared" si="0"/>
        <v/>
      </c>
      <c r="F14" s="19"/>
      <c r="G14" s="639"/>
      <c r="H14" s="639"/>
      <c r="I14" s="639"/>
      <c r="J14" s="639"/>
      <c r="K14" s="639"/>
      <c r="L14" s="639"/>
      <c r="M14" s="639"/>
      <c r="N14" s="639"/>
      <c r="O14" s="639"/>
      <c r="P14" s="638">
        <f>IF(Duombaze!G14="",0,INDEX(DU!I:I,MATCH(Duombaze!G14,DU!A:A,0),1))+IF(Duombaze!H14="",0,INDEX(DU!I:I,MATCH(Duombaze!H14,DU!A:A,0),1))+IF(Duombaze!I14="",0,INDEX(DU!I:I,MATCH(Duombaze!I14,DU!A:A,0),1))+IF(Duombaze!J14="",0,INDEX(DU!I:I,MATCH(Duombaze!J14,DU!A:A,0),1))+IF(Duombaze!K14="",0,INDEX(DU!I:I,MATCH(Duombaze!K14,DU!A:A,0),1))+IF(Duombaze!L14="",0,INDEX(DU!I:I,MATCH(Duombaze!L14,DU!A:A,0),1))+IF(Duombaze!M14="",0,INDEX(DU!I:I,MATCH(Duombaze!M14,DU!A:A,0),1))+IF(Duombaze!N14="",0,INDEX(DU!I:I,MATCH(Duombaze!N14,DU!A:A,0),1))+IF(Duombaze!O14="",0,INDEX(DU!I:I,MATCH(Duombaze!O14,DU!A:A,0),1))</f>
        <v>0</v>
      </c>
      <c r="Q14" s="638">
        <f>IF(Duombaze!G14="",0,INDEX(DU!K:K,MATCH(Duombaze!G14,DU!A:A,0),1))+IF(Duombaze!H14="",0,INDEX(DU!K:K,MATCH(Duombaze!H14,DU!A:A,0),1))+IF(Duombaze!I14="",0,INDEX(DU!K:K,MATCH(Duombaze!I14,DU!A:A,0),1))+IF(Duombaze!J14="",0,INDEX(DU!K:K,MATCH(Duombaze!J14,DU!A:A,0),1))+IF(Duombaze!K14="",0,INDEX(DU!K:K,MATCH(Duombaze!K14,DU!A:A,0),1))+IF(Duombaze!L14="",0,INDEX(DU!K:K,MATCH(Duombaze!L14,DU!A:A,0),1))+IF(Duombaze!M14="",0,INDEX(DU!K:K,MATCH(Duombaze!M14,DU!A:A,0),1))+IF(Duombaze!N14="",0,INDEX(DU!K:K,MATCH(Duombaze!N14,DU!A:A,0),1))+IF(Duombaze!O14="",0,INDEX(DU!K:K,MATCH(Duombaze!O14,DU!A:A,0),1))</f>
        <v>0</v>
      </c>
      <c r="R14" s="19"/>
      <c r="S14" s="52"/>
      <c r="T14" s="881"/>
      <c r="U14" s="17">
        <f>IF(Duombaze!T14="",0,INDEX(DU!I:I,MATCH(Duombaze!T14,DU!A:A,0),1))</f>
        <v>0</v>
      </c>
      <c r="V14" s="17">
        <f>IF(Duombaze!T14="",0,INDEX(DU!K:K,MATCH(Duombaze!T14,DU!A:A,0),1))</f>
        <v>0</v>
      </c>
      <c r="W14" s="19"/>
      <c r="X14" s="19"/>
      <c r="Y14" s="134"/>
      <c r="Z14" s="65"/>
      <c r="AA14" s="17" t="str">
        <f t="shared" si="15"/>
        <v/>
      </c>
      <c r="AB14" s="19"/>
      <c r="AC14" s="25">
        <f>IF(Duombaze!AB14="",0,INDEX(DU!I:I,MATCH(Duombaze!AB14,DU!A:A,0),1))</f>
        <v>0</v>
      </c>
      <c r="AD14" s="25">
        <f>IF(Duombaze!AB14="",0,INDEX(DU!K:K,MATCH(Duombaze!AB14,DU!A:A,0),1))</f>
        <v>0</v>
      </c>
      <c r="AE14" s="19"/>
      <c r="AF14" s="19"/>
      <c r="AG14" s="19"/>
      <c r="AH14" s="17" t="str">
        <f t="shared" si="1"/>
        <v/>
      </c>
      <c r="AI14" s="19"/>
      <c r="AJ14" s="639"/>
      <c r="AK14" s="639"/>
      <c r="AL14" s="639"/>
      <c r="AM14" s="639">
        <f>IF(Duombaze!AJ14="",0,INDEX(DU!I:I,MATCH(Duombaze!AJ14,DU!A:A,0),1))+IF(Duombaze!AK14="",0,INDEX(DU!I:I,MATCH(Duombaze!AK14,DU!A:A,0),1))+IF(Duombaze!AL14="",0,INDEX(DU!I:I,MATCH(Duombaze!AL14,DU!A:A,0),1))</f>
        <v>0</v>
      </c>
      <c r="AN14" s="639">
        <f>IF(Duombaze!AJ14="",0,INDEX(DU!K:K,MATCH(Duombaze!AJ14,DU!A:A,0),1))+IF(Duombaze!AK14="",0,INDEX(DU!K:K,MATCH(Duombaze!AK14,DU!A:A,0),1))+IF(Duombaze!AL14="",0,INDEX(DU!K:K,MATCH(Duombaze!AL14,DU!A:A,0),1))</f>
        <v>0</v>
      </c>
      <c r="AO14" s="19"/>
      <c r="AP14" s="19"/>
      <c r="AQ14" s="19"/>
      <c r="AR14" s="17" t="str">
        <f t="shared" si="2"/>
        <v/>
      </c>
      <c r="AS14" s="19"/>
      <c r="AT14" s="639"/>
      <c r="AU14" s="639"/>
      <c r="AV14" s="639"/>
      <c r="AW14" s="639"/>
      <c r="AX14" s="639"/>
      <c r="AY14" s="639"/>
      <c r="AZ14" s="639"/>
      <c r="BA14" s="639"/>
      <c r="BB14" s="639"/>
      <c r="BC14" s="638">
        <f>IF(Duombaze!AT14="",0,INDEX(DU!I:I,MATCH(Duombaze!AT14,DU!A:A,0),1))+IF(Duombaze!AU14="",0,INDEX(DU!I:I,MATCH(Duombaze!AU14,DU!A:A,0),1))+IF(Duombaze!AV14="",0,INDEX(DU!I:I,MATCH(Duombaze!AV14,DU!A:A,0),1))+IF(Duombaze!AW14="",0,INDEX(DU!I:I,MATCH(Duombaze!AW14,DU!A:A,0),1))+IF(Duombaze!AX14="",0,INDEX(DU!I:I,MATCH(Duombaze!AX14,DU!A:A,0),1))+IF(Duombaze!AY14="",0,INDEX(DU!I:I,MATCH(Duombaze!AY14,DU!A:A,0),1))+IF(Duombaze!AZ14="",0,INDEX(DU!I:I,MATCH(Duombaze!AZ14,DU!A:A,0),1))+IF(Duombaze!BA14="",0,INDEX(DU!I:I,MATCH(Duombaze!BA14,DU!A:A,0),1))+IF(Duombaze!BB14="",0,INDEX(DU!I:I,MATCH(Duombaze!BB14,DU!A:A,0),1))</f>
        <v>0</v>
      </c>
      <c r="BD14" s="638">
        <f>IF(Duombaze!AT14="",0,INDEX(DU!K:K,MATCH(Duombaze!AT14,DU!A:A,0),1))+IF(Duombaze!AU14="",0,INDEX(DU!K:K,MATCH(Duombaze!AU14,DU!A:A,0),1))+IF(Duombaze!AV14="",0,INDEX(DU!K:K,MATCH(Duombaze!AV14,DU!A:A,0),1))+IF(Duombaze!AW14="",0,INDEX(DU!K:K,MATCH(Duombaze!AW14,DU!A:A,0),1))+IF(Duombaze!AX14="",0,INDEX(DU!K:K,MATCH(Duombaze!AX14,DU!A:A,0),1))+IF(Duombaze!AY14="",0,INDEX(DU!K:K,MATCH(Duombaze!AY14,DU!A:A,0),1))+IF(Duombaze!AZ14="",0,INDEX(DU!K:K,MATCH(Duombaze!AZ14,DU!A:A,0),1))+IF(Duombaze!BA14="",0,INDEX(DU!K:K,MATCH(Duombaze!BA14,DU!A:A,0),1))+IF(Duombaze!BB14="",0,INDEX(DU!K:K,MATCH(Duombaze!BB14,DU!A:A,0),1))</f>
        <v>0</v>
      </c>
      <c r="BE14" s="19"/>
      <c r="BF14" s="19"/>
      <c r="BG14" s="65"/>
      <c r="BH14" s="17" t="str">
        <f t="shared" si="3"/>
        <v/>
      </c>
      <c r="BI14" s="19"/>
      <c r="BJ14" s="639"/>
      <c r="BK14" s="639"/>
      <c r="BL14" s="639"/>
      <c r="BM14" s="638">
        <f>IF(Duombaze!BJ14="",0,INDEX(DU!I:I,MATCH(Duombaze!BJ14,DU!A:A,0),1))+IF(Duombaze!BK14="",0,INDEX(DU!I:I,MATCH(Duombaze!BK14,DU!A:A,0),1))+IF(Duombaze!BL14="",0,INDEX(DU!I:I,MATCH(Duombaze!BL14,DU!A:A,0),1))</f>
        <v>0</v>
      </c>
      <c r="BN14" s="638">
        <f>IF(Duombaze!BJ14="",0,INDEX(DU!K:K,MATCH(Duombaze!BJ14,DU!A:A,0),1))+IF(Duombaze!BK14="",0,INDEX(DU!K:K,MATCH(Duombaze!BK14,DU!A:A,0),1))+IF(Duombaze!BL14="",0,INDEX(DU!K:K,MATCH(Duombaze!BL14,DU!A:A,0),1))</f>
        <v>0</v>
      </c>
      <c r="BO14" s="19"/>
      <c r="BP14" s="19"/>
      <c r="BQ14" s="19"/>
      <c r="BR14" s="19" t="str">
        <f t="shared" si="4"/>
        <v/>
      </c>
      <c r="BS14" s="19"/>
      <c r="BT14" s="19"/>
      <c r="BU14" s="19"/>
      <c r="BV14" s="19"/>
      <c r="BW14" s="19">
        <f>IF(Duombaze!BT14="",0,INDEX(DU!I:I,MATCH(Duombaze!BT14,DU!A:A,0),1))+IF(Duombaze!BU14="",0,INDEX(DU!I:I,MATCH(Duombaze!BU14,DU!A:A,0),1))+IF(Duombaze!BV14="",0,INDEX(DU!I:I,MATCH(Duombaze!BV14,DU!A:A,0),1))</f>
        <v>0</v>
      </c>
      <c r="BX14" s="19">
        <f>IF(Duombaze!BT14="",0,INDEX(DU!K:K,MATCH(Duombaze!BT14,DU!A:A,0),1))+IF(Duombaze!BU14="",0,INDEX(DU!K:K,MATCH(Duombaze!BU14,DU!A:A,0),1))+IF(Duombaze!BV14="",0,INDEX(DU!K:K,MATCH(Duombaze!BV14,DU!A:A,0),1))</f>
        <v>0</v>
      </c>
      <c r="BY14" s="19"/>
      <c r="BZ14" s="19"/>
      <c r="CA14" s="19"/>
      <c r="CB14" s="19" t="str">
        <f t="shared" si="5"/>
        <v/>
      </c>
      <c r="CC14" s="19"/>
      <c r="CD14" s="17">
        <f>IF(Duombaze!CC14="",0,INDEX(DU!I:I,MATCH(Duombaze!CC14,DU!A:A,0),1))</f>
        <v>0</v>
      </c>
      <c r="CE14" s="17">
        <f>IF(Duombaze!CC14="",0,INDEX(DU!K:K,MATCH(Duombaze!CC14,DU!A:A,0),1))</f>
        <v>0</v>
      </c>
      <c r="CF14" s="19"/>
      <c r="CG14" s="19"/>
      <c r="CH14" s="32"/>
      <c r="CI14" s="17" t="str">
        <f t="shared" si="6"/>
        <v/>
      </c>
      <c r="CJ14" s="32"/>
      <c r="CK14" s="17">
        <f>IF(Duombaze!CJ14="",0,INDEX(DU!I:I,MATCH(Duombaze!CJ14,DU!A:A,0),1))</f>
        <v>0</v>
      </c>
      <c r="CL14" s="17">
        <f>IF(Duombaze!CJ14="",0,INDEX(DU!K:K,MATCH(Duombaze!CJ14,DU!A:A,0),1))</f>
        <v>0</v>
      </c>
      <c r="CM14" s="32"/>
      <c r="CN14" s="32"/>
      <c r="CO14" s="19"/>
      <c r="CP14" s="17" t="str">
        <f t="shared" si="7"/>
        <v/>
      </c>
      <c r="CQ14" s="19"/>
      <c r="CR14" s="639"/>
      <c r="CS14" s="639"/>
      <c r="CT14" s="19">
        <f>IF(Duombaze!CR14="",0,INDEX(DU!I:I,MATCH(Duombaze!CR14,DU!A:A,0),1))+IF(Duombaze!CS14="",0,INDEX(DU!I:I,MATCH(Duombaze!CS14,DU!A:A,0),1))</f>
        <v>0</v>
      </c>
      <c r="CU14" s="19">
        <f>IF(Duombaze!CR14="",0,INDEX(DU!K:K,MATCH(Duombaze!CR14,DU!A:A,0),1))+IF(Duombaze!CS14="",0,INDEX(DU!K:K,MATCH(Duombaze!CS14,DU!A:A,0),1))</f>
        <v>0</v>
      </c>
      <c r="CV14" s="19"/>
      <c r="CW14" s="19"/>
      <c r="CX14" s="19"/>
      <c r="CY14" s="17" t="str">
        <f t="shared" si="8"/>
        <v/>
      </c>
      <c r="CZ14" s="19"/>
      <c r="DA14" s="672"/>
      <c r="DB14" s="672"/>
      <c r="DC14" s="19">
        <f>IF(Duombaze!DA14="",0,INDEX(DU!I:I,MATCH(Duombaze!DA14,DU!A:A,0),1))+IF(Duombaze!DB14="",0,INDEX(DU!I:I,MATCH(Duombaze!DB14,DU!A:A,0),1))</f>
        <v>0</v>
      </c>
      <c r="DD14" s="19">
        <f>IF(Duombaze!DA14="",0,INDEX(DU!K:K,MATCH(Duombaze!DA14,DU!A:A,0),1))+IF(Duombaze!DB14="",0,INDEX(DU!K:K,MATCH(Duombaze!DB14,DU!A:A,0),1))</f>
        <v>0</v>
      </c>
      <c r="DE14" s="19"/>
      <c r="DF14" s="19"/>
      <c r="DG14" s="19"/>
      <c r="DH14" s="19" t="str">
        <f t="shared" si="9"/>
        <v/>
      </c>
      <c r="DI14" s="19"/>
      <c r="DJ14" s="672"/>
      <c r="DK14" s="678"/>
      <c r="DL14" s="19">
        <f>IF(Duombaze!DJ14="",0,INDEX(DU!I:I,MATCH(Duombaze!DJ14,DU!A:A,0),1))+IF(Duombaze!DK14="",0,INDEX(DU!I:I,MATCH(Duombaze!DK14,DU!A:A,0),1))</f>
        <v>0</v>
      </c>
      <c r="DM14" s="19">
        <f>IF(Duombaze!DJ14="",0,INDEX(DU!K:K,MATCH(Duombaze!DJ14,DU!A:A,0),1))+IF(Duombaze!DK14="",0,INDEX(DU!K:K,MATCH(Duombaze!DK14,DU!A:A,0),1))</f>
        <v>0</v>
      </c>
      <c r="DN14" s="52"/>
      <c r="DO14" s="52"/>
      <c r="DP14" s="52"/>
      <c r="DQ14" s="17" t="str">
        <f t="shared" si="10"/>
        <v/>
      </c>
      <c r="DR14" s="65"/>
      <c r="DS14" s="692"/>
      <c r="DT14" s="692"/>
      <c r="DU14" s="692"/>
      <c r="DV14" s="692"/>
      <c r="DW14" s="638">
        <f>IF(Duombaze!DS14="",0,INDEX(DU!I:I,MATCH(Duombaze!DS14,DU!A:A,0),1))+IF(Duombaze!DT14="",0,INDEX(DU!I:I,MATCH(Duombaze!DT14,DU!A:A,0),1))+IF(Duombaze!DU14="",0,INDEX(DU!I:I,MATCH(Duombaze!DU14,DU!A:A,0),1))+IF(Duombaze!DV14="",0,INDEX(DU!I:I,MATCH(Duombaze!DV14,DU!A:A,0),1))</f>
        <v>0</v>
      </c>
      <c r="DX14" s="638">
        <f>IF(Duombaze!DS14="",0,INDEX(DU!K:K,MATCH(Duombaze!DS14,DU!A:A,0),1))+IF(Duombaze!DT14="",0,INDEX(DU!K:K,MATCH(Duombaze!DT14,DU!A:A,0),1))+IF(Duombaze!DU14="",0,INDEX(DU!K:K,MATCH(Duombaze!DU14,DU!A:A,0),1))+IF(Duombaze!DV14="",0,INDEX(DU!K:KH,MATCH(Duombaze!DV14,DU!A:A,0),1))</f>
        <v>0</v>
      </c>
      <c r="DY14" s="65"/>
      <c r="DZ14" s="65"/>
      <c r="EA14" s="19"/>
      <c r="EB14" s="19" t="str">
        <f t="shared" si="11"/>
        <v/>
      </c>
      <c r="EC14" s="19"/>
      <c r="ED14" s="638">
        <f>IF(Duombaze!EC14="",0,INDEX(DU!I:I,MATCH(Duombaze!EC14,DU!A:A,0),1))</f>
        <v>0</v>
      </c>
      <c r="EE14" s="638">
        <f>IF(Duombaze!EC14="",0,INDEX(DU!K:K,MATCH(Duombaze!EC14,DU!A:A,0),1))</f>
        <v>0</v>
      </c>
      <c r="EF14" s="19"/>
      <c r="EG14" s="52"/>
      <c r="EH14" s="19"/>
      <c r="EI14" s="17" t="str">
        <f t="shared" si="12"/>
        <v/>
      </c>
      <c r="EJ14" s="19"/>
      <c r="EK14" s="692"/>
      <c r="EL14" s="692"/>
      <c r="EM14" s="692"/>
      <c r="EN14" s="19">
        <f>IF(Duombaze!EK14="",0,INDEX(DU!I:I,MATCH(Duombaze!EK14,DU!A:A,0),1))+IF(Duombaze!EL14="",0,INDEX(DU!I:I,MATCH(Duombaze!EL14,DU!A:A,0),1))+IF(Duombaze!EM14="",0,INDEX(DU!I:I,MATCH(Duombaze!EM14,DU!A:A,0),1))</f>
        <v>0</v>
      </c>
      <c r="EO14" s="19">
        <f>IF(Duombaze!EK14="",0,INDEX(DU!K:K,MATCH(Duombaze!EK14,DU!A:A,0),1))+IF(Duombaze!EL14="",0,INDEX(DU!K:K,MATCH(Duombaze!EL14,DU!A:A,0),1))+IF(Duombaze!EM14="",0,INDEX(DU!K:K,MATCH(Duombaze!EM14,DU!A:A,0),1))</f>
        <v>0</v>
      </c>
      <c r="EP14" s="65"/>
      <c r="EQ14" s="19"/>
      <c r="ER14" s="19"/>
      <c r="ES14" s="17" t="str">
        <f t="shared" si="13"/>
        <v/>
      </c>
      <c r="ET14" s="19"/>
      <c r="EU14" s="19"/>
      <c r="EV14" s="19"/>
      <c r="EW14" s="19"/>
      <c r="EX14" s="19" t="str">
        <f t="shared" si="14"/>
        <v/>
      </c>
      <c r="EY14" s="19"/>
      <c r="EZ14" s="672"/>
      <c r="FA14" s="672"/>
      <c r="FB14" s="19">
        <f>IF(Duombaze!EZ14="",0,INDEX(DU!I:I,MATCH(Duombaze!EZ14,DU!A:A,0),1))+IF(Duombaze!FA14="",0,INDEX(DU!I:I,MATCH(Duombaze!FA14,DU!A:A,0),1))</f>
        <v>0</v>
      </c>
      <c r="FC14" s="19">
        <f>IF(Duombaze!EZ14="",0,INDEX(DU!K:K,MATCH(Duombaze!EZ14,DU!A:A,0),1))+IF(Duombaze!FA14="",0,INDEX(DU!K:K,MATCH(Duombaze!FA14,DU!A:A,0),1))</f>
        <v>0</v>
      </c>
      <c r="FD14" s="19"/>
      <c r="FE14" s="19"/>
      <c r="FF14" s="19"/>
      <c r="FG14" s="19"/>
      <c r="FH14" s="19"/>
      <c r="FI14" s="19"/>
      <c r="FJ14" s="19"/>
      <c r="FK14" s="19"/>
      <c r="FL14" s="18"/>
      <c r="FM14" s="671"/>
      <c r="FN14" s="671"/>
      <c r="FO14" s="671"/>
      <c r="FP14" s="671"/>
      <c r="FQ14" s="638">
        <f>IF(Duombaze!FM14="",0,INDEX(DU!I:I,MATCH(Duombaze!FM14,DU!A:A,0),1))+IF(Duombaze!FN14="",0,INDEX(DU!I:I,MATCH(Duombaze!FN14,DU!A:A,0),1))+IF(Duombaze!FO14="",0,INDEX(DU!I:I,MATCH(Duombaze!FO14,DU!A:A,0),1))+IF(Duombaze!FP14="",0,INDEX(DU!I:I,MATCH(Duombaze!FP14,DU!A:A,0),1))</f>
        <v>0</v>
      </c>
      <c r="FR14" s="638">
        <f>IF(Duombaze!FM14="",0,INDEX(DU!H:H,MATCH(Duombaze!FM14,DU!A:A,0),1))+IF(Duombaze!FN14="",0,INDEX(DU!H:H,MATCH(Duombaze!FN14,DU!A:A,0),1))+IF(Duombaze!FO14="",0,INDEX(DU!H:H,MATCH(Duombaze!FO14,DU!A:A,0),1))+IF(Duombaze!FP14="",0,INDEX(DU!H:H,MATCH(Duombaze!FP14,DU!A:A,0),1))</f>
        <v>0</v>
      </c>
    </row>
    <row r="15" spans="1:185" s="20" customFormat="1" ht="23.45" customHeight="1" x14ac:dyDescent="0.25">
      <c r="A15" s="41" t="s">
        <v>642</v>
      </c>
      <c r="B15" s="41" t="s">
        <v>765</v>
      </c>
      <c r="C15" s="16" t="s">
        <v>209</v>
      </c>
      <c r="D15" s="19"/>
      <c r="E15" s="17" t="str">
        <f t="shared" si="0"/>
        <v/>
      </c>
      <c r="F15" s="19"/>
      <c r="G15" s="639"/>
      <c r="H15" s="639"/>
      <c r="I15" s="639"/>
      <c r="J15" s="639"/>
      <c r="K15" s="639"/>
      <c r="L15" s="639"/>
      <c r="M15" s="639"/>
      <c r="N15" s="639"/>
      <c r="O15" s="639"/>
      <c r="P15" s="638">
        <f>IF(Duombaze!G15="",0,INDEX(DU!I:I,MATCH(Duombaze!G15,DU!A:A,0),1))+IF(Duombaze!H15="",0,INDEX(DU!I:I,MATCH(Duombaze!H15,DU!A:A,0),1))+IF(Duombaze!I15="",0,INDEX(DU!I:I,MATCH(Duombaze!I15,DU!A:A,0),1))+IF(Duombaze!J15="",0,INDEX(DU!I:I,MATCH(Duombaze!J15,DU!A:A,0),1))+IF(Duombaze!K15="",0,INDEX(DU!I:I,MATCH(Duombaze!K15,DU!A:A,0),1))+IF(Duombaze!L15="",0,INDEX(DU!I:I,MATCH(Duombaze!L15,DU!A:A,0),1))+IF(Duombaze!M15="",0,INDEX(DU!I:I,MATCH(Duombaze!M15,DU!A:A,0),1))+IF(Duombaze!N15="",0,INDEX(DU!I:I,MATCH(Duombaze!N15,DU!A:A,0),1))+IF(Duombaze!O15="",0,INDEX(DU!I:I,MATCH(Duombaze!O15,DU!A:A,0),1))</f>
        <v>0</v>
      </c>
      <c r="Q15" s="638">
        <f>IF(Duombaze!G15="",0,INDEX(DU!K:K,MATCH(Duombaze!G15,DU!A:A,0),1))+IF(Duombaze!H15="",0,INDEX(DU!K:K,MATCH(Duombaze!H15,DU!A:A,0),1))+IF(Duombaze!I15="",0,INDEX(DU!K:K,MATCH(Duombaze!I15,DU!A:A,0),1))+IF(Duombaze!J15="",0,INDEX(DU!K:K,MATCH(Duombaze!J15,DU!A:A,0),1))+IF(Duombaze!K15="",0,INDEX(DU!K:K,MATCH(Duombaze!K15,DU!A:A,0),1))+IF(Duombaze!L15="",0,INDEX(DU!K:K,MATCH(Duombaze!L15,DU!A:A,0),1))+IF(Duombaze!M15="",0,INDEX(DU!K:K,MATCH(Duombaze!M15,DU!A:A,0),1))+IF(Duombaze!N15="",0,INDEX(DU!K:K,MATCH(Duombaze!N15,DU!A:A,0),1))+IF(Duombaze!O15="",0,INDEX(DU!K:K,MATCH(Duombaze!O15,DU!A:A,0),1))</f>
        <v>0</v>
      </c>
      <c r="R15" s="19"/>
      <c r="S15" s="52"/>
      <c r="T15" s="881"/>
      <c r="U15" s="17">
        <f>IF(Duombaze!T15="",0,INDEX(DU!I:I,MATCH(Duombaze!T15,DU!A:A,0),1))</f>
        <v>0</v>
      </c>
      <c r="V15" s="17">
        <f>IF(Duombaze!T15="",0,INDEX(DU!K:K,MATCH(Duombaze!T15,DU!A:A,0),1))</f>
        <v>0</v>
      </c>
      <c r="W15" s="19"/>
      <c r="X15" s="19"/>
      <c r="Y15" s="134"/>
      <c r="Z15" s="65"/>
      <c r="AA15" s="17" t="str">
        <f t="shared" si="15"/>
        <v/>
      </c>
      <c r="AB15" s="19"/>
      <c r="AC15" s="25">
        <f>IF(Duombaze!AB15="",0,INDEX(DU!I:I,MATCH(Duombaze!AB15,DU!A:A,0),1))</f>
        <v>0</v>
      </c>
      <c r="AD15" s="25">
        <f>IF(Duombaze!AB15="",0,INDEX(DU!K:K,MATCH(Duombaze!AB15,DU!A:A,0),1))</f>
        <v>0</v>
      </c>
      <c r="AE15" s="19"/>
      <c r="AF15" s="19"/>
      <c r="AG15" s="19"/>
      <c r="AH15" s="17" t="str">
        <f t="shared" si="1"/>
        <v/>
      </c>
      <c r="AI15" s="19"/>
      <c r="AJ15" s="639"/>
      <c r="AK15" s="639"/>
      <c r="AL15" s="639"/>
      <c r="AM15" s="639">
        <f>IF(Duombaze!AJ15="",0,INDEX(DU!I:I,MATCH(Duombaze!AJ15,DU!A:A,0),1))+IF(Duombaze!AK15="",0,INDEX(DU!I:I,MATCH(Duombaze!AK15,DU!A:A,0),1))+IF(Duombaze!AL15="",0,INDEX(DU!I:I,MATCH(Duombaze!AL15,DU!A:A,0),1))</f>
        <v>0</v>
      </c>
      <c r="AN15" s="639">
        <f>IF(Duombaze!AJ15="",0,INDEX(DU!K:K,MATCH(Duombaze!AJ15,DU!A:A,0),1))+IF(Duombaze!AK15="",0,INDEX(DU!K:K,MATCH(Duombaze!AK15,DU!A:A,0),1))+IF(Duombaze!AL15="",0,INDEX(DU!K:K,MATCH(Duombaze!AL15,DU!A:A,0),1))</f>
        <v>0</v>
      </c>
      <c r="AO15" s="19"/>
      <c r="AP15" s="19"/>
      <c r="AQ15" s="19"/>
      <c r="AR15" s="17" t="str">
        <f t="shared" si="2"/>
        <v/>
      </c>
      <c r="AS15" s="19"/>
      <c r="AT15" s="639"/>
      <c r="AU15" s="639"/>
      <c r="AV15" s="639"/>
      <c r="AW15" s="639"/>
      <c r="AX15" s="639"/>
      <c r="AY15" s="639"/>
      <c r="AZ15" s="639"/>
      <c r="BA15" s="639"/>
      <c r="BB15" s="639"/>
      <c r="BC15" s="638">
        <f>IF(Duombaze!AT15="",0,INDEX(DU!I:I,MATCH(Duombaze!AT15,DU!A:A,0),1))+IF(Duombaze!AU15="",0,INDEX(DU!I:I,MATCH(Duombaze!AU15,DU!A:A,0),1))+IF(Duombaze!AV15="",0,INDEX(DU!I:I,MATCH(Duombaze!AV15,DU!A:A,0),1))+IF(Duombaze!AW15="",0,INDEX(DU!I:I,MATCH(Duombaze!AW15,DU!A:A,0),1))+IF(Duombaze!AX15="",0,INDEX(DU!I:I,MATCH(Duombaze!AX15,DU!A:A,0),1))+IF(Duombaze!AY15="",0,INDEX(DU!I:I,MATCH(Duombaze!AY15,DU!A:A,0),1))+IF(Duombaze!AZ15="",0,INDEX(DU!I:I,MATCH(Duombaze!AZ15,DU!A:A,0),1))+IF(Duombaze!BA15="",0,INDEX(DU!I:I,MATCH(Duombaze!BA15,DU!A:A,0),1))+IF(Duombaze!BB15="",0,INDEX(DU!I:I,MATCH(Duombaze!BB15,DU!A:A,0),1))</f>
        <v>0</v>
      </c>
      <c r="BD15" s="638">
        <f>IF(Duombaze!AT15="",0,INDEX(DU!K:K,MATCH(Duombaze!AT15,DU!A:A,0),1))+IF(Duombaze!AU15="",0,INDEX(DU!K:K,MATCH(Duombaze!AU15,DU!A:A,0),1))+IF(Duombaze!AV15="",0,INDEX(DU!K:K,MATCH(Duombaze!AV15,DU!A:A,0),1))+IF(Duombaze!AW15="",0,INDEX(DU!K:K,MATCH(Duombaze!AW15,DU!A:A,0),1))+IF(Duombaze!AX15="",0,INDEX(DU!K:K,MATCH(Duombaze!AX15,DU!A:A,0),1))+IF(Duombaze!AY15="",0,INDEX(DU!K:K,MATCH(Duombaze!AY15,DU!A:A,0),1))+IF(Duombaze!AZ15="",0,INDEX(DU!K:K,MATCH(Duombaze!AZ15,DU!A:A,0),1))+IF(Duombaze!BA15="",0,INDEX(DU!K:K,MATCH(Duombaze!BA15,DU!A:A,0),1))+IF(Duombaze!BB15="",0,INDEX(DU!K:K,MATCH(Duombaze!BB15,DU!A:A,0),1))</f>
        <v>0</v>
      </c>
      <c r="BE15" s="19"/>
      <c r="BF15" s="19"/>
      <c r="BG15" s="65"/>
      <c r="BH15" s="17" t="str">
        <f t="shared" si="3"/>
        <v/>
      </c>
      <c r="BI15" s="19"/>
      <c r="BJ15" s="639"/>
      <c r="BK15" s="639"/>
      <c r="BL15" s="639"/>
      <c r="BM15" s="638">
        <f>IF(Duombaze!BJ15="",0,INDEX(DU!I:I,MATCH(Duombaze!BJ15,DU!A:A,0),1))+IF(Duombaze!BK15="",0,INDEX(DU!I:I,MATCH(Duombaze!BK15,DU!A:A,0),1))+IF(Duombaze!BL15="",0,INDEX(DU!I:I,MATCH(Duombaze!BL15,DU!A:A,0),1))</f>
        <v>0</v>
      </c>
      <c r="BN15" s="638">
        <f>IF(Duombaze!BJ15="",0,INDEX(DU!K:K,MATCH(Duombaze!BJ15,DU!A:A,0),1))+IF(Duombaze!BK15="",0,INDEX(DU!K:K,MATCH(Duombaze!BK15,DU!A:A,0),1))+IF(Duombaze!BL15="",0,INDEX(DU!K:K,MATCH(Duombaze!BL15,DU!A:A,0),1))</f>
        <v>0</v>
      </c>
      <c r="BO15" s="19"/>
      <c r="BP15" s="19"/>
      <c r="BQ15" s="19"/>
      <c r="BR15" s="19" t="str">
        <f t="shared" si="4"/>
        <v/>
      </c>
      <c r="BS15" s="19"/>
      <c r="BT15" s="19"/>
      <c r="BU15" s="19"/>
      <c r="BV15" s="19"/>
      <c r="BW15" s="19">
        <f>IF(Duombaze!BT15="",0,INDEX(DU!I:I,MATCH(Duombaze!BT15,DU!A:A,0),1))+IF(Duombaze!BU15="",0,INDEX(DU!I:I,MATCH(Duombaze!BU15,DU!A:A,0),1))+IF(Duombaze!BV15="",0,INDEX(DU!I:I,MATCH(Duombaze!BV15,DU!A:A,0),1))</f>
        <v>0</v>
      </c>
      <c r="BX15" s="19">
        <f>IF(Duombaze!BT15="",0,INDEX(DU!K:K,MATCH(Duombaze!BT15,DU!A:A,0),1))+IF(Duombaze!BU15="",0,INDEX(DU!K:K,MATCH(Duombaze!BU15,DU!A:A,0),1))+IF(Duombaze!BV15="",0,INDEX(DU!K:K,MATCH(Duombaze!BV15,DU!A:A,0),1))</f>
        <v>0</v>
      </c>
      <c r="BY15" s="19"/>
      <c r="BZ15" s="19"/>
      <c r="CA15" s="19"/>
      <c r="CB15" s="19" t="str">
        <f t="shared" si="5"/>
        <v/>
      </c>
      <c r="CC15" s="19"/>
      <c r="CD15" s="17">
        <f>IF(Duombaze!CC15="",0,INDEX(DU!I:I,MATCH(Duombaze!CC15,DU!A:A,0),1))</f>
        <v>0</v>
      </c>
      <c r="CE15" s="17">
        <f>IF(Duombaze!CC15="",0,INDEX(DU!K:K,MATCH(Duombaze!CC15,DU!A:A,0),1))</f>
        <v>0</v>
      </c>
      <c r="CF15" s="19"/>
      <c r="CG15" s="19"/>
      <c r="CH15" s="32"/>
      <c r="CI15" s="17" t="str">
        <f t="shared" si="6"/>
        <v/>
      </c>
      <c r="CJ15" s="32"/>
      <c r="CK15" s="17">
        <f>IF(Duombaze!CJ15="",0,INDEX(DU!I:I,MATCH(Duombaze!CJ15,DU!A:A,0),1))</f>
        <v>0</v>
      </c>
      <c r="CL15" s="17">
        <f>IF(Duombaze!CJ15="",0,INDEX(DU!K:K,MATCH(Duombaze!CJ15,DU!A:A,0),1))</f>
        <v>0</v>
      </c>
      <c r="CM15" s="32"/>
      <c r="CN15" s="32"/>
      <c r="CO15" s="19"/>
      <c r="CP15" s="17" t="str">
        <f t="shared" si="7"/>
        <v/>
      </c>
      <c r="CQ15" s="19"/>
      <c r="CR15" s="639"/>
      <c r="CS15" s="639"/>
      <c r="CT15" s="19">
        <f>IF(Duombaze!CR15="",0,INDEX(DU!I:I,MATCH(Duombaze!CR15,DU!A:A,0),1))+IF(Duombaze!CS15="",0,INDEX(DU!I:I,MATCH(Duombaze!CS15,DU!A:A,0),1))</f>
        <v>0</v>
      </c>
      <c r="CU15" s="19">
        <f>IF(Duombaze!CR15="",0,INDEX(DU!K:K,MATCH(Duombaze!CR15,DU!A:A,0),1))+IF(Duombaze!CS15="",0,INDEX(DU!K:K,MATCH(Duombaze!CS15,DU!A:A,0),1))</f>
        <v>0</v>
      </c>
      <c r="CV15" s="19"/>
      <c r="CW15" s="19"/>
      <c r="CX15" s="19"/>
      <c r="CY15" s="17" t="str">
        <f t="shared" si="8"/>
        <v/>
      </c>
      <c r="CZ15" s="19"/>
      <c r="DA15" s="672"/>
      <c r="DB15" s="672"/>
      <c r="DC15" s="19">
        <f>IF(Duombaze!DA15="",0,INDEX(DU!I:I,MATCH(Duombaze!DA15,DU!A:A,0),1))+IF(Duombaze!DB15="",0,INDEX(DU!I:I,MATCH(Duombaze!DB15,DU!A:A,0),1))</f>
        <v>0</v>
      </c>
      <c r="DD15" s="19">
        <f>IF(Duombaze!DA15="",0,INDEX(DU!K:K,MATCH(Duombaze!DA15,DU!A:A,0),1))+IF(Duombaze!DB15="",0,INDEX(DU!K:K,MATCH(Duombaze!DB15,DU!A:A,0),1))</f>
        <v>0</v>
      </c>
      <c r="DE15" s="19"/>
      <c r="DF15" s="19"/>
      <c r="DG15" s="19"/>
      <c r="DH15" s="19" t="str">
        <f t="shared" si="9"/>
        <v/>
      </c>
      <c r="DI15" s="19"/>
      <c r="DJ15" s="672"/>
      <c r="DK15" s="678"/>
      <c r="DL15" s="19">
        <f>IF(Duombaze!DJ15="",0,INDEX(DU!I:I,MATCH(Duombaze!DJ15,DU!A:A,0),1))+IF(Duombaze!DK15="",0,INDEX(DU!I:I,MATCH(Duombaze!DK15,DU!A:A,0),1))</f>
        <v>0</v>
      </c>
      <c r="DM15" s="19">
        <f>IF(Duombaze!DJ15="",0,INDEX(DU!K:K,MATCH(Duombaze!DJ15,DU!A:A,0),1))+IF(Duombaze!DK15="",0,INDEX(DU!K:K,MATCH(Duombaze!DK15,DU!A:A,0),1))</f>
        <v>0</v>
      </c>
      <c r="DN15" s="52"/>
      <c r="DO15" s="52"/>
      <c r="DP15" s="52"/>
      <c r="DQ15" s="17" t="str">
        <f t="shared" si="10"/>
        <v/>
      </c>
      <c r="DR15" s="65"/>
      <c r="DS15" s="692"/>
      <c r="DT15" s="692"/>
      <c r="DU15" s="692"/>
      <c r="DV15" s="692"/>
      <c r="DW15" s="638">
        <f>IF(Duombaze!DS15="",0,INDEX(DU!I:I,MATCH(Duombaze!DS15,DU!A:A,0),1))+IF(Duombaze!DT15="",0,INDEX(DU!I:I,MATCH(Duombaze!DT15,DU!A:A,0),1))+IF(Duombaze!DU15="",0,INDEX(DU!I:I,MATCH(Duombaze!DU15,DU!A:A,0),1))+IF(Duombaze!DV15="",0,INDEX(DU!I:I,MATCH(Duombaze!DV15,DU!A:A,0),1))</f>
        <v>0</v>
      </c>
      <c r="DX15" s="638">
        <f>IF(Duombaze!DS15="",0,INDEX(DU!K:K,MATCH(Duombaze!DS15,DU!A:A,0),1))+IF(Duombaze!DT15="",0,INDEX(DU!K:K,MATCH(Duombaze!DT15,DU!A:A,0),1))+IF(Duombaze!DU15="",0,INDEX(DU!K:K,MATCH(Duombaze!DU15,DU!A:A,0),1))+IF(Duombaze!DV15="",0,INDEX(DU!K:KH,MATCH(Duombaze!DV15,DU!A:A,0),1))</f>
        <v>0</v>
      </c>
      <c r="DY15" s="65"/>
      <c r="DZ15" s="65"/>
      <c r="EA15" s="19"/>
      <c r="EB15" s="19" t="str">
        <f t="shared" si="11"/>
        <v/>
      </c>
      <c r="EC15" s="19"/>
      <c r="ED15" s="638">
        <f>IF(Duombaze!EC15="",0,INDEX(DU!I:I,MATCH(Duombaze!EC15,DU!A:A,0),1))</f>
        <v>0</v>
      </c>
      <c r="EE15" s="638">
        <f>IF(Duombaze!EC15="",0,INDEX(DU!K:K,MATCH(Duombaze!EC15,DU!A:A,0),1))</f>
        <v>0</v>
      </c>
      <c r="EF15" s="19"/>
      <c r="EG15" s="52"/>
      <c r="EH15" s="19"/>
      <c r="EI15" s="17" t="str">
        <f t="shared" si="12"/>
        <v/>
      </c>
      <c r="EJ15" s="19"/>
      <c r="EK15" s="692"/>
      <c r="EL15" s="692"/>
      <c r="EM15" s="692"/>
      <c r="EN15" s="19">
        <f>IF(Duombaze!EK15="",0,INDEX(DU!I:I,MATCH(Duombaze!EK15,DU!A:A,0),1))+IF(Duombaze!EL15="",0,INDEX(DU!I:I,MATCH(Duombaze!EL15,DU!A:A,0),1))+IF(Duombaze!EM15="",0,INDEX(DU!I:I,MATCH(Duombaze!EM15,DU!A:A,0),1))</f>
        <v>0</v>
      </c>
      <c r="EO15" s="19">
        <f>IF(Duombaze!EK15="",0,INDEX(DU!K:K,MATCH(Duombaze!EK15,DU!A:A,0),1))+IF(Duombaze!EL15="",0,INDEX(DU!K:K,MATCH(Duombaze!EL15,DU!A:A,0),1))+IF(Duombaze!EM15="",0,INDEX(DU!K:K,MATCH(Duombaze!EM15,DU!A:A,0),1))</f>
        <v>0</v>
      </c>
      <c r="EP15" s="65"/>
      <c r="EQ15" s="19"/>
      <c r="ER15" s="19"/>
      <c r="ES15" s="17" t="str">
        <f t="shared" si="13"/>
        <v/>
      </c>
      <c r="ET15" s="19"/>
      <c r="EU15" s="19"/>
      <c r="EV15" s="19"/>
      <c r="EW15" s="19"/>
      <c r="EX15" s="19" t="str">
        <f t="shared" si="14"/>
        <v/>
      </c>
      <c r="EY15" s="19"/>
      <c r="EZ15" s="672"/>
      <c r="FA15" s="672"/>
      <c r="FB15" s="19">
        <f>IF(Duombaze!EZ15="",0,INDEX(DU!I:I,MATCH(Duombaze!EZ15,DU!A:A,0),1))+IF(Duombaze!FA15="",0,INDEX(DU!I:I,MATCH(Duombaze!FA15,DU!A:A,0),1))</f>
        <v>0</v>
      </c>
      <c r="FC15" s="19">
        <f>IF(Duombaze!EZ15="",0,INDEX(DU!K:K,MATCH(Duombaze!EZ15,DU!A:A,0),1))+IF(Duombaze!FA15="",0,INDEX(DU!K:K,MATCH(Duombaze!FA15,DU!A:A,0),1))</f>
        <v>0</v>
      </c>
      <c r="FD15" s="19"/>
      <c r="FE15" s="19"/>
      <c r="FF15" s="19"/>
      <c r="FG15" s="19"/>
      <c r="FH15" s="19"/>
      <c r="FI15" s="19"/>
      <c r="FJ15" s="19"/>
      <c r="FK15" s="19"/>
      <c r="FL15" s="18"/>
      <c r="FM15" s="671"/>
      <c r="FN15" s="671"/>
      <c r="FO15" s="671"/>
      <c r="FP15" s="671"/>
      <c r="FQ15" s="638">
        <f>IF(Duombaze!FM15="",0,INDEX(DU!I:I,MATCH(Duombaze!FM15,DU!A:A,0),1))+IF(Duombaze!FN15="",0,INDEX(DU!I:I,MATCH(Duombaze!FN15,DU!A:A,0),1))+IF(Duombaze!FO15="",0,INDEX(DU!I:I,MATCH(Duombaze!FO15,DU!A:A,0),1))+IF(Duombaze!FP15="",0,INDEX(DU!I:I,MATCH(Duombaze!FP15,DU!A:A,0),1))</f>
        <v>0</v>
      </c>
      <c r="FR15" s="638">
        <f>IF(Duombaze!FM15="",0,INDEX(DU!H:H,MATCH(Duombaze!FM15,DU!A:A,0),1))+IF(Duombaze!FN15="",0,INDEX(DU!H:H,MATCH(Duombaze!FN15,DU!A:A,0),1))+IF(Duombaze!FO15="",0,INDEX(DU!H:H,MATCH(Duombaze!FO15,DU!A:A,0),1))+IF(Duombaze!FP15="",0,INDEX(DU!H:H,MATCH(Duombaze!FP15,DU!A:A,0),1))</f>
        <v>0</v>
      </c>
    </row>
    <row r="16" spans="1:185" s="7" customFormat="1" ht="23.45" customHeight="1" x14ac:dyDescent="0.25">
      <c r="A16" s="42">
        <v>0</v>
      </c>
      <c r="B16" s="42" t="s">
        <v>766</v>
      </c>
      <c r="C16" s="12" t="s">
        <v>210</v>
      </c>
      <c r="D16" s="4" t="s">
        <v>411</v>
      </c>
      <c r="E16" s="4" t="str">
        <f t="shared" si="0"/>
        <v>0 UHF10 Be pagrindo</v>
      </c>
      <c r="F16" s="4"/>
      <c r="G16" s="640"/>
      <c r="H16" s="640"/>
      <c r="I16" s="640"/>
      <c r="J16" s="640"/>
      <c r="K16" s="640"/>
      <c r="L16" s="640"/>
      <c r="M16" s="640"/>
      <c r="N16" s="640"/>
      <c r="O16" s="640"/>
      <c r="P16" s="640">
        <f>IF(Duombaze!G16="",0,INDEX(DU!I:I,MATCH(Duombaze!G16,DU!A:A,0),1))+IF(Duombaze!H16="",0,INDEX(DU!I:I,MATCH(Duombaze!H16,DU!A:A,0),1))+IF(Duombaze!I16="",0,INDEX(DU!I:I,MATCH(Duombaze!I16,DU!A:A,0),1))+IF(Duombaze!J16="",0,INDEX(DU!I:I,MATCH(Duombaze!J16,DU!A:A,0),1))+IF(Duombaze!K16="",0,INDEX(DU!I:I,MATCH(Duombaze!K16,DU!A:A,0),1))+IF(Duombaze!L16="",0,INDEX(DU!I:I,MATCH(Duombaze!L16,DU!A:A,0),1))+IF(Duombaze!M16="",0,INDEX(DU!I:I,MATCH(Duombaze!M16,DU!A:A,0),1))+IF(Duombaze!N16="",0,INDEX(DU!I:I,MATCH(Duombaze!N16,DU!A:A,0),1))+IF(Duombaze!O16="",0,INDEX(DU!I:I,MATCH(Duombaze!O16,DU!A:A,0),1))</f>
        <v>0</v>
      </c>
      <c r="Q16" s="640">
        <f>IF(Duombaze!G16="",0,INDEX(DU!K:K,MATCH(Duombaze!G16,DU!A:A,0),1))+IF(Duombaze!H16="",0,INDEX(DU!K:K,MATCH(Duombaze!H16,DU!A:A,0),1))+IF(Duombaze!I16="",0,INDEX(DU!K:K,MATCH(Duombaze!I16,DU!A:A,0),1))+IF(Duombaze!J16="",0,INDEX(DU!K:K,MATCH(Duombaze!J16,DU!A:A,0),1))+IF(Duombaze!K16="",0,INDEX(DU!K:K,MATCH(Duombaze!K16,DU!A:A,0),1))+IF(Duombaze!L16="",0,INDEX(DU!K:K,MATCH(Duombaze!L16,DU!A:A,0),1))+IF(Duombaze!M16="",0,INDEX(DU!K:K,MATCH(Duombaze!M16,DU!A:A,0),1))+IF(Duombaze!N16="",0,INDEX(DU!K:K,MATCH(Duombaze!N16,DU!A:A,0),1))+IF(Duombaze!O16="",0,INDEX(DU!K:K,MATCH(Duombaze!O16,DU!A:A,0),1))</f>
        <v>0</v>
      </c>
      <c r="R16" s="4"/>
      <c r="S16" s="14"/>
      <c r="T16" s="882"/>
      <c r="U16" s="4">
        <f>IF(Duombaze!T16="",0,INDEX(DU!I:I,MATCH(Duombaze!T16,DU!A:A,0),1))</f>
        <v>0</v>
      </c>
      <c r="V16" s="4">
        <f>IF(Duombaze!T16="",0,INDEX(DU!K:K,MATCH(Duombaze!T16,DU!A:A,0),1))</f>
        <v>0</v>
      </c>
      <c r="W16" s="4"/>
      <c r="X16" s="4"/>
      <c r="Y16" s="857"/>
      <c r="Z16" s="67"/>
      <c r="AA16" s="4"/>
      <c r="AB16" s="2"/>
      <c r="AC16" s="2">
        <f>IF(Duombaze!AB16="",0,INDEX(DU!I:I,MATCH(Duombaze!AB16,DU!A:A,0),1))</f>
        <v>0</v>
      </c>
      <c r="AD16" s="2">
        <f>IF(Duombaze!AB16="",0,INDEX(DU!K:K,MATCH(Duombaze!AB16,DU!A:A,0),1))</f>
        <v>0</v>
      </c>
      <c r="AE16" s="2"/>
      <c r="AF16" s="2"/>
      <c r="AG16" s="6"/>
      <c r="AH16" s="4" t="str">
        <f t="shared" si="1"/>
        <v/>
      </c>
      <c r="AI16" s="2" t="s">
        <v>623</v>
      </c>
      <c r="AJ16" s="643"/>
      <c r="AK16" s="643"/>
      <c r="AL16" s="643"/>
      <c r="AM16" s="643">
        <f>IF(Duombaze!AJ16="",0,INDEX(DU!I:I,MATCH(Duombaze!AJ16,DU!A:A,0),1))+IF(Duombaze!AK16="",0,INDEX(DU!I:I,MATCH(Duombaze!AK16,DU!A:A,0),1))+IF(Duombaze!AL16="",0,INDEX(DU!I:I,MATCH(Duombaze!AL16,DU!A:A,0),1))</f>
        <v>0</v>
      </c>
      <c r="AN16" s="643">
        <f>IF(Duombaze!AJ16="",0,INDEX(DU!K:K,MATCH(Duombaze!AJ16,DU!A:A,0),1))+IF(Duombaze!AK16="",0,INDEX(DU!K:K,MATCH(Duombaze!AK16,DU!A:A,0),1))+IF(Duombaze!AL16="",0,INDEX(DU!K:K,MATCH(Duombaze!AL16,DU!A:A,0),1))</f>
        <v>0</v>
      </c>
      <c r="AO16" s="2"/>
      <c r="AP16" s="2"/>
      <c r="AQ16" s="4" t="s">
        <v>413</v>
      </c>
      <c r="AR16" s="4" t="str">
        <f t="shared" si="2"/>
        <v>0 UHF10 Be hidraulinės sistemos + be papildomo valdymo išvadų</v>
      </c>
      <c r="AS16" s="4"/>
      <c r="AT16" s="640"/>
      <c r="AU16" s="640"/>
      <c r="AV16" s="640"/>
      <c r="AW16" s="640"/>
      <c r="AX16" s="640"/>
      <c r="AY16" s="640"/>
      <c r="AZ16" s="640"/>
      <c r="BA16" s="640"/>
      <c r="BB16" s="640"/>
      <c r="BC16" s="640">
        <f>IF(Duombaze!AT16="",0,INDEX(DU!I:I,MATCH(Duombaze!AT16,DU!A:A,0),1))+IF(Duombaze!AU16="",0,INDEX(DU!I:I,MATCH(Duombaze!AU16,DU!A:A,0),1))+IF(Duombaze!AV16="",0,INDEX(DU!I:I,MATCH(Duombaze!AV16,DU!A:A,0),1))+IF(Duombaze!AW16="",0,INDEX(DU!I:I,MATCH(Duombaze!AW16,DU!A:A,0),1))+IF(Duombaze!AX16="",0,INDEX(DU!I:I,MATCH(Duombaze!AX16,DU!A:A,0),1))+IF(Duombaze!AY16="",0,INDEX(DU!I:I,MATCH(Duombaze!AY16,DU!A:A,0),1))+IF(Duombaze!AZ16="",0,INDEX(DU!I:I,MATCH(Duombaze!AZ16,DU!A:A,0),1))+IF(Duombaze!BA16="",0,INDEX(DU!I:I,MATCH(Duombaze!BA16,DU!A:A,0),1))+IF(Duombaze!BB16="",0,INDEX(DU!I:I,MATCH(Duombaze!BB16,DU!A:A,0),1))</f>
        <v>0</v>
      </c>
      <c r="BD16" s="640">
        <f>IF(Duombaze!AT16="",0,INDEX(DU!K:K,MATCH(Duombaze!AT16,DU!A:A,0),1))+IF(Duombaze!AU16="",0,INDEX(DU!K:K,MATCH(Duombaze!AU16,DU!A:A,0),1))+IF(Duombaze!AV16="",0,INDEX(DU!K:K,MATCH(Duombaze!AV16,DU!A:A,0),1))+IF(Duombaze!AW16="",0,INDEX(DU!K:K,MATCH(Duombaze!AW16,DU!A:A,0),1))+IF(Duombaze!AX16="",0,INDEX(DU!K:K,MATCH(Duombaze!AX16,DU!A:A,0),1))+IF(Duombaze!AY16="",0,INDEX(DU!K:K,MATCH(Duombaze!AY16,DU!A:A,0),1))+IF(Duombaze!AZ16="",0,INDEX(DU!K:K,MATCH(Duombaze!AZ16,DU!A:A,0),1))+IF(Duombaze!BA16="",0,INDEX(DU!K:K,MATCH(Duombaze!BA16,DU!A:A,0),1))+IF(Duombaze!BB16="",0,INDEX(DU!K:K,MATCH(Duombaze!BB16,DU!A:A,0),1))</f>
        <v>0</v>
      </c>
      <c r="BE16" s="4"/>
      <c r="BF16" s="4"/>
      <c r="BG16" s="49" t="s">
        <v>624</v>
      </c>
      <c r="BH16" s="4" t="str">
        <f t="shared" si="3"/>
        <v>0 UHF10 Be stabžių sistemos</v>
      </c>
      <c r="BI16" s="4"/>
      <c r="BJ16" s="640"/>
      <c r="BK16" s="640"/>
      <c r="BL16" s="640"/>
      <c r="BM16" s="640">
        <f>IF(Duombaze!BJ16="",0,INDEX(DU!I:I,MATCH(Duombaze!BJ16,DU!A:A,0),1))+IF(Duombaze!BK16="",0,INDEX(DU!I:I,MATCH(Duombaze!BK16,DU!A:A,0),1))+IF(Duombaze!BL16="",0,INDEX(DU!I:I,MATCH(Duombaze!BL16,DU!A:A,0),1))</f>
        <v>0</v>
      </c>
      <c r="BN16" s="640">
        <f>IF(Duombaze!BJ16="",0,INDEX(DU!K:K,MATCH(Duombaze!BJ16,DU!A:A,0),1))+IF(Duombaze!BK16="",0,INDEX(DU!K:K,MATCH(Duombaze!BK16,DU!A:A,0),1))+IF(Duombaze!BL16="",0,INDEX(DU!K:K,MATCH(Duombaze!BL16,DU!A:A,0),1))</f>
        <v>0</v>
      </c>
      <c r="BO16" s="4"/>
      <c r="BP16" s="4"/>
      <c r="BQ16" s="6"/>
      <c r="BR16" s="6"/>
      <c r="BS16" s="6"/>
      <c r="BT16" s="6"/>
      <c r="BU16" s="6"/>
      <c r="BV16" s="6"/>
      <c r="BW16" s="6">
        <f>IF(Duombaze!BT16="",0,INDEX(DU!I:I,MATCH(Duombaze!BT16,DU!A:A,0),1))+IF(Duombaze!BU16="",0,INDEX(DU!I:I,MATCH(Duombaze!BU16,DU!A:A,0),1))+IF(Duombaze!BV16="",0,INDEX(DU!I:I,MATCH(Duombaze!BV16,DU!A:A,0),1))</f>
        <v>0</v>
      </c>
      <c r="BX16" s="6">
        <f>IF(Duombaze!BT16="",0,INDEX(DU!K:K,MATCH(Duombaze!BT16,DU!A:A,0),1))+IF(Duombaze!BU16="",0,INDEX(DU!K:K,MATCH(Duombaze!BU16,DU!A:A,0),1))+IF(Duombaze!BV16="",0,INDEX(DU!K:K,MATCH(Duombaze!BV16,DU!A:A,0),1))</f>
        <v>0</v>
      </c>
      <c r="BY16" s="6"/>
      <c r="BZ16" s="6"/>
      <c r="CA16" s="4" t="s">
        <v>418</v>
      </c>
      <c r="CB16" s="6" t="str">
        <f t="shared" si="5"/>
        <v>0 UHF10 Be atraminės kojos</v>
      </c>
      <c r="CC16" s="4"/>
      <c r="CD16" s="4">
        <f>IF(Duombaze!CC16="",0,INDEX(DU!I:I,MATCH(Duombaze!CC16,DU!A:A,0),1))</f>
        <v>0</v>
      </c>
      <c r="CE16" s="4">
        <f>IF(Duombaze!CC16="",0,INDEX(DU!K:K,MATCH(Duombaze!CC16,DU!A:A,0),1))</f>
        <v>0</v>
      </c>
      <c r="CF16" s="4"/>
      <c r="CG16" s="4"/>
      <c r="CH16" s="2" t="s">
        <v>247</v>
      </c>
      <c r="CI16" s="4" t="str">
        <f t="shared" si="6"/>
        <v>0 UHF10 Priekinė kilpa UMEGA D-50 - Pagrinde</v>
      </c>
      <c r="CJ16" s="2"/>
      <c r="CK16" s="2">
        <f>IF(Duombaze!CJ16="",0,INDEX(DU!I:I,MATCH(Duombaze!CJ16,DU!A:A,0),1))</f>
        <v>0</v>
      </c>
      <c r="CL16" s="4">
        <f>IF(Duombaze!CJ16="",0,INDEX(DU!K:K,MATCH(Duombaze!CJ16,DU!A:A,0),1))</f>
        <v>0</v>
      </c>
      <c r="CM16" s="2"/>
      <c r="CN16" s="2"/>
      <c r="CO16" s="4" t="s">
        <v>1756</v>
      </c>
      <c r="CP16" s="4" t="str">
        <f t="shared" si="7"/>
        <v>0 UHF10 Be stovėjimo stabdžio, be atramų</v>
      </c>
      <c r="CQ16" s="4"/>
      <c r="CR16" s="640"/>
      <c r="CS16" s="640"/>
      <c r="CT16" s="640">
        <f>IF(Duombaze!CR16="",0,INDEX(DU!I:I,MATCH(Duombaze!CR16,DU!A:A,0),1))+IF(Duombaze!CS16="",0,INDEX(DU!I:I,MATCH(Duombaze!CS16,DU!A:A,0),1))</f>
        <v>0</v>
      </c>
      <c r="CU16" s="6">
        <f>IF(Duombaze!CR16="",0,INDEX(DU!K:K,MATCH(Duombaze!CR16,DU!A:A,0),1))+IF(Duombaze!CS16="",0,INDEX(DU!K:K,MATCH(Duombaze!CS16,DU!A:A,0),1))</f>
        <v>0</v>
      </c>
      <c r="CV16" s="4"/>
      <c r="CW16" s="4"/>
      <c r="CX16" s="4" t="s">
        <v>397</v>
      </c>
      <c r="CY16" s="4" t="str">
        <f t="shared" si="8"/>
        <v>0 UHF10 Be viršborčių</v>
      </c>
      <c r="CZ16" s="4"/>
      <c r="DA16" s="673"/>
      <c r="DB16" s="673"/>
      <c r="DC16" s="673">
        <f>IF(Duombaze!DA16="",0,INDEX(DU!I:I,MATCH(Duombaze!DA16,DU!A:A,0),1))+IF(Duombaze!DB16="",0,INDEX(DU!I:I,MATCH(Duombaze!DB16,DU!A:A,0),1))</f>
        <v>0</v>
      </c>
      <c r="DD16" s="6">
        <f>IF(Duombaze!DA16="",0,INDEX(DU!K:K,MATCH(Duombaze!DA16,DU!A:A,0),1))+IF(Duombaze!DB16="",0,INDEX(DU!K:K,MATCH(Duombaze!DB16,DU!A:A,0),1))</f>
        <v>0</v>
      </c>
      <c r="DE16" s="4"/>
      <c r="DF16" s="4"/>
      <c r="DG16" s="4" t="s">
        <v>625</v>
      </c>
      <c r="DH16" s="6" t="str">
        <f t="shared" si="9"/>
        <v>0 UHF10 Be tento/aikštelės</v>
      </c>
      <c r="DI16" s="4"/>
      <c r="DJ16" s="673"/>
      <c r="DK16" s="685"/>
      <c r="DL16" s="685">
        <f>IF(Duombaze!DJ16="",0,INDEX(DU!I:I,MATCH(Duombaze!DJ16,DU!A:A,0),1))+IF(Duombaze!DK16="",0,INDEX(DU!I:I,MATCH(Duombaze!DK16,DU!A:A,0),1))</f>
        <v>0</v>
      </c>
      <c r="DM16" s="6">
        <f>IF(Duombaze!DJ16="",0,INDEX(DU!K:K,MATCH(Duombaze!DJ16,DU!A:A,0),1))+IF(Duombaze!DK16="",0,INDEX(DU!K:K,MATCH(Duombaze!DK16,DU!A:A,0),1))</f>
        <v>0</v>
      </c>
      <c r="DN16" s="14"/>
      <c r="DO16" s="14"/>
      <c r="DP16" s="14" t="s">
        <v>386</v>
      </c>
      <c r="DQ16" s="4" t="str">
        <f t="shared" si="10"/>
        <v>0 UHF10 Be apšvietimo sistemos</v>
      </c>
      <c r="DR16" s="49"/>
      <c r="DS16" s="693"/>
      <c r="DT16" s="693"/>
      <c r="DU16" s="693"/>
      <c r="DV16" s="693"/>
      <c r="DW16" s="693">
        <f>IF(Duombaze!DS16="",0,INDEX(DU!I:I,MATCH(Duombaze!DS16,DU!A:A,0),1))+IF(Duombaze!DT16="",0,INDEX(DU!I:I,MATCH(Duombaze!DT16,DU!A:A,0),1))+IF(Duombaze!DU16="",0,INDEX(DU!I:I,MATCH(Duombaze!DU16,DU!A:A,0),1))+IF(Duombaze!DV16="",0,INDEX(DU!I:I,MATCH(Duombaze!DV16,DU!A:A,0),1))</f>
        <v>0</v>
      </c>
      <c r="DX16" s="640">
        <f>IF(Duombaze!DS16="",0,INDEX(DU!K:K,MATCH(Duombaze!DS16,DU!A:A,0),1))+IF(Duombaze!DT16="",0,INDEX(DU!K:K,MATCH(Duombaze!DT16,DU!A:A,0),1))+IF(Duombaze!DU16="",0,INDEX(DU!K:K,MATCH(Duombaze!DU16,DU!A:A,0),1))+IF(Duombaze!DV16="",0,INDEX(DU!K:KH,MATCH(Duombaze!DV16,DU!A:A,0),1))</f>
        <v>0</v>
      </c>
      <c r="DY16" s="49"/>
      <c r="DZ16" s="49"/>
      <c r="EA16" s="6"/>
      <c r="EB16" s="6" t="str">
        <f t="shared" si="11"/>
        <v/>
      </c>
      <c r="EC16" s="6"/>
      <c r="ED16" s="6">
        <f>IF(Duombaze!EC16="",0,INDEX(DU!I:I,MATCH(Duombaze!EC16,DU!A:A,0),1))</f>
        <v>0</v>
      </c>
      <c r="EE16" s="640">
        <f>IF(Duombaze!EC16="",0,INDEX(DU!K:K,MATCH(Duombaze!EC16,DU!A:A,0),1))</f>
        <v>0</v>
      </c>
      <c r="EF16" s="6"/>
      <c r="EG16" s="48"/>
      <c r="EH16" s="4" t="s">
        <v>387</v>
      </c>
      <c r="EI16" s="4" t="str">
        <f t="shared" si="12"/>
        <v>0 UHF10 Be lipdukų</v>
      </c>
      <c r="EJ16" s="4"/>
      <c r="EK16" s="677"/>
      <c r="EL16" s="677"/>
      <c r="EM16" s="677"/>
      <c r="EN16" s="677">
        <f>IF(Duombaze!EK16="",0,INDEX(DU!I:I,MATCH(Duombaze!EK16,DU!A:A,0),1))+IF(Duombaze!EL16="",0,INDEX(DU!I:I,MATCH(Duombaze!EL16,DU!A:A,0),1))+IF(Duombaze!EM16="",0,INDEX(DU!I:I,MATCH(Duombaze!EM16,DU!A:A,0),1))</f>
        <v>0</v>
      </c>
      <c r="EO16" s="6">
        <f>IF(Duombaze!EK16="",0,INDEX(DU!K:K,MATCH(Duombaze!EK16,DU!A:A,0),1))+IF(Duombaze!EL16="",0,INDEX(DU!K:K,MATCH(Duombaze!EL16,DU!A:A,0),1))+IF(Duombaze!EM16="",0,INDEX(DU!K:K,MATCH(Duombaze!EM16,DU!A:A,0),1))</f>
        <v>0</v>
      </c>
      <c r="ER16" s="4" t="s">
        <v>388</v>
      </c>
      <c r="ES16" s="4" t="str">
        <f t="shared" si="13"/>
        <v>0 UHF10 Be ratų</v>
      </c>
      <c r="ET16" s="4"/>
      <c r="EU16" s="4"/>
      <c r="EV16" s="4"/>
      <c r="EW16" s="2" t="s">
        <v>389</v>
      </c>
      <c r="EX16" s="6" t="str">
        <f t="shared" si="14"/>
        <v>0 UHF10 Be purvasaugių</v>
      </c>
      <c r="EY16" s="6" t="s">
        <v>623</v>
      </c>
      <c r="EZ16" s="674"/>
      <c r="FA16" s="674"/>
      <c r="FB16" s="674">
        <f>IF(Duombaze!EZ16="",0,INDEX(DU!I:I,MATCH(Duombaze!EZ16,DU!A:A,0),1))+IF(Duombaze!FA16="",0,INDEX(DU!I:I,MATCH(Duombaze!FA16,DU!A:A,0),1))</f>
        <v>0</v>
      </c>
      <c r="FC16" s="6">
        <f>IF(Duombaze!EZ16="",0,INDEX(DU!K:K,MATCH(Duombaze!EZ16,DU!A:A,0),1))+IF(Duombaze!FA16="",0,INDEX(DU!K:K,MATCH(Duombaze!FA16,DU!A:A,0),1))</f>
        <v>0</v>
      </c>
      <c r="FD16" s="6"/>
      <c r="FE16" s="6"/>
      <c r="FF16" s="6"/>
      <c r="FG16" s="6"/>
      <c r="FH16" s="6" t="s">
        <v>2811</v>
      </c>
      <c r="FI16" s="4"/>
      <c r="FJ16" s="4"/>
      <c r="FK16" s="4"/>
      <c r="FL16" s="14" t="s">
        <v>2791</v>
      </c>
      <c r="FM16" s="673" t="s">
        <v>2791</v>
      </c>
      <c r="FN16" s="673"/>
      <c r="FO16" s="673"/>
      <c r="FP16" s="673"/>
      <c r="FQ16" s="673">
        <f>IF(Duombaze!FM16="",0,INDEX(DU!I:I,MATCH(Duombaze!FM16,DU!A:A,0),1))+IF(Duombaze!FN16="",0,INDEX(DU!I:I,MATCH(Duombaze!FN16,DU!A:A,0),1))+IF(Duombaze!FO16="",0,INDEX(DU!I:I,MATCH(Duombaze!FO16,DU!A:A,0),1))+IF(Duombaze!FP16="",0,INDEX(DU!I:I,MATCH(Duombaze!FP16,DU!A:A,0),1))</f>
        <v>15.198</v>
      </c>
      <c r="FR16" s="673">
        <f>IF(Duombaze!FM16="",0,INDEX(DU!K:K,MATCH(Duombaze!FM16,DU!A:A,0),1))+IF(Duombaze!FN16="",0,INDEX(DU!K:K,MATCH(Duombaze!FN16,DU!A:A,0),1))+IF(Duombaze!FO16="",0,INDEX(DU!K:K,MATCH(Duombaze!FO16,DU!A:A,0),1))+IF(Duombaze!FP16="",0,INDEX(DU!K:K,MATCH(Duombaze!FP16,DU!A:A,0),1))</f>
        <v>0</v>
      </c>
      <c r="FT16" s="7" t="s">
        <v>682</v>
      </c>
      <c r="FU16" s="7" t="s">
        <v>15</v>
      </c>
    </row>
    <row r="17" spans="1:186" s="7" customFormat="1" ht="27" customHeight="1" x14ac:dyDescent="0.25">
      <c r="A17" s="42">
        <v>1</v>
      </c>
      <c r="B17" s="42" t="s">
        <v>766</v>
      </c>
      <c r="C17" s="12" t="s">
        <v>210</v>
      </c>
      <c r="D17" s="6" t="s">
        <v>1671</v>
      </c>
      <c r="E17" s="4" t="str">
        <f t="shared" si="0"/>
        <v>1 UHF10 Pagrindas su Boggie važiuokle (VIENTISOS AŠYS 306E)</v>
      </c>
      <c r="F17" s="6" t="s">
        <v>9170</v>
      </c>
      <c r="G17" s="641" t="s">
        <v>2907</v>
      </c>
      <c r="H17" s="642" t="s">
        <v>2908</v>
      </c>
      <c r="I17" s="641" t="s">
        <v>3263</v>
      </c>
      <c r="J17" s="639">
        <v>23109301</v>
      </c>
      <c r="K17" s="883" t="s">
        <v>3265</v>
      </c>
      <c r="L17" s="643"/>
      <c r="M17" s="643"/>
      <c r="N17" s="643"/>
      <c r="O17" s="643"/>
      <c r="P17" s="640">
        <f>IF(Duombaze!G17="",0,INDEX(DU!I:I,MATCH(Duombaze!G17,DU!A:A,0),1))+IF(Duombaze!H17="",0,INDEX(DU!I:I,MATCH(Duombaze!H17,DU!A:A,0),1))+IF(Duombaze!I17="",0,INDEX(DU!I:I,MATCH(Duombaze!I17,DU!A:A,0),1))+IF(Duombaze!J17="",0,INDEX(DU!I:I*24,MATCH(Duombaze!J17,DU!A:A,0),1))+IF(Duombaze!K17="",0,INDEX(DU!I:I,MATCH(Duombaze!K17,DU!A:A,0),1))+IF(Duombaze!L17="",0,INDEX(DU!I:I,MATCH(Duombaze!L17,DU!A:A,0),1))+IF(Duombaze!M17="",0,INDEX(DU!I:I,MATCH(Duombaze!M17,DU!A:A,0),1))+IF(Duombaze!N17="",0,INDEX(DU!I:I,MATCH(Duombaze!N17,DU!A:A,0),1))+IF(Duombaze!O17="",0,INDEX(DU!I:I,MATCH(Duombaze!O17,DU!A:A,0),1))</f>
        <v>2442.935615069468</v>
      </c>
      <c r="Q17" s="640">
        <f>IF(Duombaze!G17="",0,INDEX(DU!K:K,MATCH(Duombaze!G17,DU!A:A,0),1))+IF(Duombaze!H17="",0,INDEX(DU!K:K,MATCH(Duombaze!H17,DU!A:A,0),1))+IF(Duombaze!I17="",0,INDEX(DU!K:K,MATCH(Duombaze!I17,DU!A:A,0),1))+IF(Duombaze!J17="",0,INDEX(DU!K:K,MATCH(Duombaze!J17,DU!A:A,0),1))+IF(Duombaze!K17="",0,INDEX(DU!K:K,MATCH(Duombaze!K17,DU!A:A,0),1))+IF(Duombaze!L17="",0,INDEX(DU!K:K,MATCH(Duombaze!L17,DU!A:A,0),1))+IF(Duombaze!M17="",0,INDEX(DU!K:K,MATCH(Duombaze!M17,DU!A:A,0),1))+IF(Duombaze!N17="",0,INDEX(DU!K:K,MATCH(Duombaze!N17,DU!A:A,0),1))+IF(Duombaze!O17="",0,INDEX(DU!K:K,MATCH(Duombaze!O17,DU!A:A,0),1))</f>
        <v>511.2299999999999</v>
      </c>
      <c r="R17" s="751" t="s">
        <v>1995</v>
      </c>
      <c r="S17" s="48" t="s">
        <v>1996</v>
      </c>
      <c r="T17" s="883" t="s">
        <v>3265</v>
      </c>
      <c r="U17" s="4">
        <f>IF(Duombaze!T17="",0,INDEX(DU!I:I,MATCH(Duombaze!T17,DU!A:A,0),1))</f>
        <v>927.52792394898802</v>
      </c>
      <c r="V17" s="4">
        <f>IF(Duombaze!T17="",0,INDEX(DU!K:K,MATCH(Duombaze!T17,DU!A:A,0),1))</f>
        <v>55.78</v>
      </c>
      <c r="W17" s="6" t="s">
        <v>3488</v>
      </c>
      <c r="X17" s="6"/>
      <c r="Y17" s="858"/>
      <c r="Z17" s="67" t="s">
        <v>673</v>
      </c>
      <c r="AA17" s="4" t="str">
        <f t="shared" ref="AA17:AA48" si="17">IF(Z17&lt;&gt;"",A17&amp;" "&amp;C17&amp;" "&amp;Z17,"")</f>
        <v>1 UHF10  Standartinis grąžulas</v>
      </c>
      <c r="AB17" s="2" t="s">
        <v>670</v>
      </c>
      <c r="AC17" s="2">
        <f>IF(Duombaze!AB17="",0,INDEX(DU!I:I,MATCH(Duombaze!AB17,DU!A:A,0),1))</f>
        <v>0</v>
      </c>
      <c r="AD17" s="2">
        <f>IF(Duombaze!AB17="",0,INDEX(DU!K:K,MATCH(Duombaze!AB17,DU!A:A,0),1))</f>
        <v>0</v>
      </c>
      <c r="AE17" s="2"/>
      <c r="AF17" s="2"/>
      <c r="AG17" s="6"/>
      <c r="AH17" s="4" t="str">
        <f t="shared" si="1"/>
        <v/>
      </c>
      <c r="AI17" s="6"/>
      <c r="AJ17" s="643"/>
      <c r="AK17" s="643"/>
      <c r="AL17" s="643"/>
      <c r="AM17" s="643">
        <f>IF(Duombaze!AJ17="",0,INDEX(DU!I:I,MATCH(Duombaze!AJ17,DU!A:A,0),1))+IF(Duombaze!AK17="",0,INDEX(DU!I:I,MATCH(Duombaze!AK17,DU!A:A,0),1))+IF(Duombaze!AL17="",0,INDEX(DU!I:I,MATCH(Duombaze!AL17,DU!A:A,0),1))</f>
        <v>0</v>
      </c>
      <c r="AN17" s="643">
        <f>IF(Duombaze!AJ17="",0,INDEX(DU!K:K,MATCH(Duombaze!AJ17,DU!A:A,0),1))+IF(Duombaze!AK17="",0,INDEX(DU!K:K,MATCH(Duombaze!AK17,DU!A:A,0),1))+IF(Duombaze!AL17="",0,INDEX(DU!K:K,MATCH(Duombaze!AL17,DU!A:A,0),1))</f>
        <v>0</v>
      </c>
      <c r="AO17" s="6"/>
      <c r="AP17" s="6"/>
      <c r="AQ17" s="6" t="s">
        <v>329</v>
      </c>
      <c r="AR17" s="4" t="str">
        <f t="shared" si="2"/>
        <v>1 UHF10 Pagrindo hidraulinės jungtys</v>
      </c>
      <c r="AS17" s="6" t="s">
        <v>256</v>
      </c>
      <c r="AT17" s="643" t="s">
        <v>256</v>
      </c>
      <c r="AU17" s="643"/>
      <c r="AV17" s="643"/>
      <c r="AW17" s="643"/>
      <c r="AX17" s="643"/>
      <c r="AY17" s="643"/>
      <c r="AZ17" s="643"/>
      <c r="BA17" s="643"/>
      <c r="BB17" s="643"/>
      <c r="BC17" s="643">
        <f>IF(Duombaze!AT17="",0,INDEX(DU!I:I,MATCH(Duombaze!AT17,DU!A:A,0),1))+IF(Duombaze!AU17="",0,INDEX(DU!I:I,MATCH(Duombaze!AU17,DU!A:A,0),1))+IF(Duombaze!AV17="",0,INDEX(DU!I:I,MATCH(Duombaze!AV17,DU!A:A,0),1))+IF(Duombaze!AW17="",0,INDEX(DU!I:I,MATCH(Duombaze!AW17,DU!A:A,0),1))+IF(Duombaze!AX17="",0,INDEX(DU!I:I,MATCH(Duombaze!AX17,DU!A:A,0),1))+IF(Duombaze!AY17="",0,INDEX(DU!I:I,MATCH(Duombaze!AY17,DU!A:A,0),1))+IF(Duombaze!AZ17="",0,INDEX(DU!I:I,MATCH(Duombaze!AZ17,DU!A:A,0),1))+IF(Duombaze!BA17="",0,INDEX(DU!I:I,MATCH(Duombaze!BA17,DU!A:A,0),1))+IF(Duombaze!BB17="",0,INDEX(DU!I:I,MATCH(Duombaze!BB17,DU!A:A,0),1))</f>
        <v>407.52213833652598</v>
      </c>
      <c r="BD17" s="640">
        <f>IF(Duombaze!AT17="",0,INDEX(DU!K:K,MATCH(Duombaze!AT17,DU!A:A,0),1))+IF(Duombaze!AU17="",0,INDEX(DU!K:K,MATCH(Duombaze!AU17,DU!A:A,0),1))+IF(Duombaze!AV17="",0,INDEX(DU!K:K,MATCH(Duombaze!AV17,DU!A:A,0),1))+IF(Duombaze!AW17="",0,INDEX(DU!K:K,MATCH(Duombaze!AW17,DU!A:A,0),1))+IF(Duombaze!AX17="",0,INDEX(DU!K:K,MATCH(Duombaze!AX17,DU!A:A,0),1))+IF(Duombaze!AY17="",0,INDEX(DU!K:K,MATCH(Duombaze!AY17,DU!A:A,0),1))+IF(Duombaze!AZ17="",0,INDEX(DU!K:K,MATCH(Duombaze!AZ17,DU!A:A,0),1))+IF(Duombaze!BA17="",0,INDEX(DU!K:K,MATCH(Duombaze!BA17,DU!A:A,0),1))+IF(Duombaze!BB17="",0,INDEX(DU!K:K,MATCH(Duombaze!BB17,DU!A:A,0),1))</f>
        <v>0</v>
      </c>
      <c r="BE17" s="6"/>
      <c r="BF17" s="6"/>
      <c r="BG17" s="66" t="s">
        <v>55</v>
      </c>
      <c r="BH17" s="4" t="str">
        <f t="shared" si="3"/>
        <v>1 UHF10 Hidrauliniai stabdžiai</v>
      </c>
      <c r="BI17" s="6" t="s">
        <v>2877</v>
      </c>
      <c r="BJ17" s="643" t="s">
        <v>2992</v>
      </c>
      <c r="BK17" s="643" t="s">
        <v>3136</v>
      </c>
      <c r="BL17" s="643" t="s">
        <v>2993</v>
      </c>
      <c r="BM17" s="643">
        <f>IF(Duombaze!BJ17="",0,INDEX(DU!I:I,MATCH(Duombaze!BJ17,DU!A:A,0),1))+IF(Duombaze!BK17="",0,INDEX(DU!I:I,MATCH(Duombaze!BK17,DU!A:A,0),1))+IF(Duombaze!BL17="",0,INDEX(DU!I:I,MATCH(Duombaze!BL17,DU!A:A,0),1))</f>
        <v>251.04133334117597</v>
      </c>
      <c r="BN17" s="640">
        <f>IF(Duombaze!BJ17="",0,INDEX(DU!K:K,MATCH(Duombaze!BJ17,DU!A:A,0),1))+IF(Duombaze!BK17="",0,INDEX(DU!K:K,MATCH(Duombaze!BK17,DU!A:A,0),1))+IF(Duombaze!BL17="",0,INDEX(DU!K:K,MATCH(Duombaze!BL17,DU!A:A,0),1))</f>
        <v>29.87</v>
      </c>
      <c r="BO17" s="6"/>
      <c r="BP17" s="6" t="s">
        <v>2109</v>
      </c>
      <c r="BQ17" s="6"/>
      <c r="BR17" s="6"/>
      <c r="BS17" s="6"/>
      <c r="BT17" s="6"/>
      <c r="BU17" s="6"/>
      <c r="BV17" s="6"/>
      <c r="BW17" s="6">
        <f>IF(Duombaze!BT17="",0,INDEX(DU!I:I,MATCH(Duombaze!BT17,DU!A:A,0),1))+IF(Duombaze!BU17="",0,INDEX(DU!I:I,MATCH(Duombaze!BU17,DU!A:A,0),1))+IF(Duombaze!BV17="",0,INDEX(DU!I:I,MATCH(Duombaze!BV17,DU!A:A,0),1))</f>
        <v>0</v>
      </c>
      <c r="BX17" s="6">
        <f>IF(Duombaze!BT17="",0,INDEX(DU!K:K,MATCH(Duombaze!BT17,DU!A:A,0),1))+IF(Duombaze!BU17="",0,INDEX(DU!K:K,MATCH(Duombaze!BU17,DU!A:A,0),1))+IF(Duombaze!BV17="",0,INDEX(DU!K:K,MATCH(Duombaze!BV17,DU!A:A,0),1))</f>
        <v>0</v>
      </c>
      <c r="BY17" s="6"/>
      <c r="BZ17" s="6"/>
      <c r="CA17" s="6" t="str">
        <f>CA162</f>
        <v>Mechaninė koja-kėliklis</v>
      </c>
      <c r="CB17" s="6" t="str">
        <f t="shared" si="5"/>
        <v>1 UHF10 Mechaninė koja-kėliklis</v>
      </c>
      <c r="CC17" s="6" t="str">
        <f>CC162</f>
        <v>ZM0MECH0ATRAKJ</v>
      </c>
      <c r="CD17" s="6">
        <f>IF(Duombaze!CC17="",0,INDEX(DU!I:I,MATCH(Duombaze!CC17,DU!A:A,0),1))</f>
        <v>67.253749472556606</v>
      </c>
      <c r="CE17" s="4">
        <f>IF(Duombaze!CC17="",0,INDEX(DU!K:K,MATCH(Duombaze!CC17,DU!A:A,0),1))</f>
        <v>9.7200000000000006</v>
      </c>
      <c r="CF17" s="6"/>
      <c r="CG17" s="6" t="s">
        <v>2124</v>
      </c>
      <c r="CH17" s="33"/>
      <c r="CI17" s="4" t="str">
        <f t="shared" si="6"/>
        <v/>
      </c>
      <c r="CJ17" s="4"/>
      <c r="CK17" s="4">
        <f>IF(Duombaze!CJ17="",0,INDEX(DU!I:I,MATCH(Duombaze!CJ17,DU!A:A,0),1))</f>
        <v>0</v>
      </c>
      <c r="CL17" s="4">
        <f>IF(Duombaze!CJ17="",0,INDEX(DU!K:K,MATCH(Duombaze!CJ17,DU!A:A,0),1))</f>
        <v>0</v>
      </c>
      <c r="CM17" s="4"/>
      <c r="CN17" s="4"/>
      <c r="CO17" s="6" t="s">
        <v>677</v>
      </c>
      <c r="CP17" s="4" t="str">
        <f t="shared" si="7"/>
        <v>1 UHF10 Rankinis stabdis puspriekabėms</v>
      </c>
      <c r="CQ17" s="6" t="s">
        <v>1594</v>
      </c>
      <c r="CR17" s="643" t="s">
        <v>1594</v>
      </c>
      <c r="CS17" s="643"/>
      <c r="CT17" s="643">
        <f>IF(Duombaze!CR17="",0,INDEX(DU!I:I,MATCH(Duombaze!CR17,DU!A:A,0),1))+IF(Duombaze!CS17="",0,INDEX(DU!I:I,MATCH(Duombaze!CS17,DU!A:A,0),1))</f>
        <v>44.795362415433402</v>
      </c>
      <c r="CU17" s="6">
        <f>IF(Duombaze!CR17="",0,INDEX(DU!K:K,MATCH(Duombaze!CR17,DU!A:A,0),1))+IF(Duombaze!CS17="",0,INDEX(DU!K:K,MATCH(Duombaze!CS17,DU!A:A,0),1))</f>
        <v>36.090000000000003</v>
      </c>
      <c r="CV17" s="6"/>
      <c r="CW17" s="6" t="s">
        <v>2124</v>
      </c>
      <c r="CX17" s="6" t="s">
        <v>681</v>
      </c>
      <c r="CY17" s="4" t="str">
        <f t="shared" si="8"/>
        <v>1 UHF10 Viršborčiai 750mm.</v>
      </c>
      <c r="CZ17" s="6" t="s">
        <v>257</v>
      </c>
      <c r="DA17" s="674" t="s">
        <v>257</v>
      </c>
      <c r="DB17" s="674"/>
      <c r="DC17" s="674">
        <f>IF(Duombaze!DA17="",0,INDEX(DU!I:I,MATCH(Duombaze!DA17,DU!A:A,0),1))+IF(Duombaze!DB17="",0,INDEX(DU!I:I,MATCH(Duombaze!DB17,DU!A:A,0),1))</f>
        <v>395.75584915106998</v>
      </c>
      <c r="DD17" s="6">
        <f>IF(Duombaze!DA17="",0,INDEX(DU!K:K,MATCH(Duombaze!DA17,DU!A:A,0),1))+IF(Duombaze!DB17="",0,INDEX(DU!K:K,MATCH(Duombaze!DB17,DU!A:A,0),1))</f>
        <v>98.94</v>
      </c>
      <c r="DE17" s="6" t="s">
        <v>2131</v>
      </c>
      <c r="DF17" s="6"/>
      <c r="DG17" s="6" t="s">
        <v>258</v>
      </c>
      <c r="DH17" s="6" t="str">
        <f t="shared" si="9"/>
        <v>1 UHF10 Tentas</v>
      </c>
      <c r="DI17" s="6" t="s">
        <v>259</v>
      </c>
      <c r="DJ17" s="6" t="s">
        <v>259</v>
      </c>
      <c r="DK17" s="679"/>
      <c r="DL17" s="679">
        <f>IF(Duombaze!DJ17="",0,INDEX(DU!I:I,MATCH(Duombaze!DJ17,DU!A:A,0),1))+IF(Duombaze!DK17="",0,INDEX(DU!I:I,MATCH(Duombaze!DK17,DU!A:A,0),1))</f>
        <v>149.544495470588</v>
      </c>
      <c r="DM17" s="6">
        <f>IF(Duombaze!DJ17="",0,INDEX(DU!K:K,MATCH(Duombaze!DJ17,DU!A:A,0),1))+IF(Duombaze!DK17="",0,INDEX(DU!K:K,MATCH(Duombaze!DK17,DU!A:A,0),1))</f>
        <v>63.17</v>
      </c>
      <c r="DN17" s="48" t="s">
        <v>2113</v>
      </c>
      <c r="DO17" s="48"/>
      <c r="DP17" s="48" t="str">
        <f>DP175</f>
        <v>Gale trikampis LED žibintas + pilnas LED (Danija)</v>
      </c>
      <c r="DQ17" s="4" t="str">
        <f t="shared" si="10"/>
        <v>1 UHF10 Gale trikampis LED žibintas + pilnas LED (Danija)</v>
      </c>
      <c r="DR17" s="66" t="str">
        <f>DR175</f>
        <v>ZC40AZIBMI0000</v>
      </c>
      <c r="DS17" s="694" t="s">
        <v>252</v>
      </c>
      <c r="DT17" s="694"/>
      <c r="DU17" s="694"/>
      <c r="DV17" s="694"/>
      <c r="DW17" s="694">
        <f>IF(Duombaze!DS17="",0,INDEX(DU!I:I,MATCH(Duombaze!DS17,DU!A:A,0),1))+IF(Duombaze!DT17="",0,INDEX(DU!I:I,MATCH(Duombaze!DT17,DU!A:A,0),1))+IF(Duombaze!DU17="",0,INDEX(DU!I:I,MATCH(Duombaze!DU17,DU!A:A,0),1))+IF(Duombaze!DV17="",0,INDEX(DU!I:I,MATCH(Duombaze!DV17,DU!A:A,0),1))</f>
        <v>129.30043442866699</v>
      </c>
      <c r="DX17" s="640">
        <f>IF(Duombaze!DS17="",0,INDEX(DU!K:K,MATCH(Duombaze!DS17,DU!A:A,0),1))+IF(Duombaze!DT17="",0,INDEX(DU!K:K,MATCH(Duombaze!DT17,DU!A:A,0),1))+IF(Duombaze!DU17="",0,INDEX(DU!K:K,MATCH(Duombaze!DU17,DU!A:A,0),1))+IF(Duombaze!DV17="",0,INDEX(DU!K:KH,MATCH(Duombaze!DV17,DU!A:A,0),1))</f>
        <v>0</v>
      </c>
      <c r="DY17" s="66"/>
      <c r="DZ17" s="66"/>
      <c r="EA17" s="6"/>
      <c r="EB17" s="6" t="str">
        <f t="shared" si="11"/>
        <v/>
      </c>
      <c r="EC17" s="6"/>
      <c r="ED17" s="6">
        <f>IF(Duombaze!EC17="",0,INDEX(DU!I:I,MATCH(Duombaze!EC17,DU!A:A,0),1))</f>
        <v>0</v>
      </c>
      <c r="EE17" s="640">
        <f>IF(Duombaze!EC17="",0,INDEX(DU!K:K,MATCH(Duombaze!EC17,DU!A:A,0),1))</f>
        <v>0</v>
      </c>
      <c r="EF17" s="6"/>
      <c r="EG17" s="48"/>
      <c r="EH17" s="6" t="str">
        <f>EH175</f>
        <v>Lipdukai Daniški + MItip logo (prisukamas)</v>
      </c>
      <c r="EI17" s="4" t="str">
        <f t="shared" si="12"/>
        <v>1 UHF10 Lipdukai Daniški + MItip logo (prisukamas)</v>
      </c>
      <c r="EJ17" s="6" t="str">
        <f>EJ175</f>
        <v>ZM20ASPCLMI000 + ZM0L0G0MITIP00</v>
      </c>
      <c r="EK17" s="674" t="s">
        <v>3051</v>
      </c>
      <c r="EL17" s="674" t="s">
        <v>3052</v>
      </c>
      <c r="EM17" s="674"/>
      <c r="EN17" s="694">
        <f>IF(Duombaze!EK17="",0,INDEX(DU!I:I,MATCH(Duombaze!EK17,DU!A:A,0),1))+IF(Duombaze!EL17="",0,INDEX(DU!I:I,MATCH(Duombaze!EL17,DU!A:A,0),1))+IF(Duombaze!EM17="",0,INDEX(DU!I:I,MATCH(Duombaze!EM17,DU!A:A,0),1))</f>
        <v>13.609623333333332</v>
      </c>
      <c r="EO17" s="6">
        <f>IF(Duombaze!EK17="",0,INDEX(DU!K:K,MATCH(Duombaze!EK17,DU!A:A,0),1))+IF(Duombaze!EL17="",0,INDEX(DU!K:K,MATCH(Duombaze!EL17,DU!A:A,0),1))+IF(Duombaze!EM17="",0,INDEX(DU!K:K,MATCH(Duombaze!EM17,DU!A:A,0),1))</f>
        <v>2.58</v>
      </c>
      <c r="EP17" s="66"/>
      <c r="EQ17" s="6"/>
      <c r="ER17" s="6" t="s">
        <v>1497</v>
      </c>
      <c r="ES17" s="4" t="str">
        <f t="shared" si="13"/>
        <v>1 UHF10 Montuojami</v>
      </c>
      <c r="ET17" s="108"/>
      <c r="EU17" s="108"/>
      <c r="EV17" s="108"/>
      <c r="EW17" s="6"/>
      <c r="EX17" s="6" t="str">
        <f t="shared" si="14"/>
        <v/>
      </c>
      <c r="EY17" s="6"/>
      <c r="EZ17" s="674"/>
      <c r="FA17" s="674"/>
      <c r="FB17" s="674">
        <f>IF(Duombaze!EZ17="",0,INDEX(DU!I:I,MATCH(Duombaze!EZ17,DU!A:A,0),1))+IF(Duombaze!FA17="",0,INDEX(DU!I:I,MATCH(Duombaze!FA17,DU!A:A,0),1))</f>
        <v>0</v>
      </c>
      <c r="FC17" s="6">
        <f>IF(Duombaze!EZ17="",0,INDEX(DU!K:K,MATCH(Duombaze!EZ17,DU!A:A,0),1))+IF(Duombaze!FA17="",0,INDEX(DU!K:K,MATCH(Duombaze!FA17,DU!A:A,0),1))</f>
        <v>0</v>
      </c>
      <c r="FD17" s="6"/>
      <c r="FE17" s="6"/>
      <c r="FF17" s="6"/>
      <c r="FG17" s="6"/>
      <c r="FH17" s="6" t="s">
        <v>2795</v>
      </c>
      <c r="FI17" s="6"/>
      <c r="FJ17" s="6"/>
      <c r="FK17" s="179"/>
      <c r="FL17" s="722" t="s">
        <v>2796</v>
      </c>
      <c r="FM17" s="673" t="s">
        <v>2796</v>
      </c>
      <c r="FN17" s="673"/>
      <c r="FO17" s="673"/>
      <c r="FP17" s="673"/>
      <c r="FQ17" s="673">
        <f>IF(Duombaze!FM17="",0,INDEX(DU!I:I,MATCH(Duombaze!FM17,DU!A:A,0),1))+IF(Duombaze!FN17="",0,INDEX(DU!I:I,MATCH(Duombaze!FN17,DU!A:A,0),1))+IF(Duombaze!FO17="",0,INDEX(DU!I:I,MATCH(Duombaze!FO17,DU!A:A,0),1))+IF(Duombaze!FP17="",0,INDEX(DU!I:I,MATCH(Duombaze!FP17,DU!A:A,0),1))</f>
        <v>206.56299999999999</v>
      </c>
      <c r="FR17" s="673">
        <f>IF(Duombaze!FM17="",0,INDEX(DU!K:K,MATCH(Duombaze!FM17,DU!A:A,0),1))+IF(Duombaze!FN17="",0,INDEX(DU!K:K,MATCH(Duombaze!FN17,DU!A:A,0),1))+IF(Duombaze!FO17="",0,INDEX(DU!K:K,MATCH(Duombaze!FO17,DU!A:A,0),1))+IF(Duombaze!FP17="",0,INDEX(DU!K:K,MATCH(Duombaze!FP17,DU!A:A,0),1))</f>
        <v>28</v>
      </c>
      <c r="FT17" s="7" t="s">
        <v>683</v>
      </c>
      <c r="FU17" s="7" t="s">
        <v>16</v>
      </c>
      <c r="FY17" s="66" t="s">
        <v>2676</v>
      </c>
      <c r="FZ17" s="4" t="e">
        <f>IF(FY17&lt;&gt;"",#REF!&amp;" "&amp;#REF!&amp;" "&amp;FY17,"")</f>
        <v>#REF!</v>
      </c>
      <c r="GA17" s="6" t="s">
        <v>69</v>
      </c>
      <c r="GB17" s="6" t="e">
        <f>#REF!</f>
        <v>#REF!</v>
      </c>
      <c r="GC17" s="6" t="e">
        <f>IF(GB17&lt;&gt;"",A18&amp;" "&amp;C18&amp;" "&amp;GB17,"")</f>
        <v>#REF!</v>
      </c>
      <c r="GD17" s="6" t="e">
        <f>#REF!</f>
        <v>#REF!</v>
      </c>
    </row>
    <row r="18" spans="1:186" s="7" customFormat="1" ht="27.6" customHeight="1" x14ac:dyDescent="0.25">
      <c r="A18" s="42">
        <v>2</v>
      </c>
      <c r="B18" s="42" t="s">
        <v>766</v>
      </c>
      <c r="C18" s="12" t="s">
        <v>210</v>
      </c>
      <c r="D18" s="6" t="s">
        <v>1673</v>
      </c>
      <c r="E18" s="4" t="str">
        <f t="shared" si="0"/>
        <v>2 UHF10 Pagrindas su Boggie važiuokle (NEPRIKLAUSOMOS AŠYS 306E)</v>
      </c>
      <c r="F18" s="6" t="s">
        <v>9171</v>
      </c>
      <c r="G18" s="643" t="s">
        <v>2907</v>
      </c>
      <c r="H18" s="643" t="s">
        <v>2908</v>
      </c>
      <c r="I18" s="643" t="s">
        <v>3263</v>
      </c>
      <c r="J18" s="639">
        <v>23109301</v>
      </c>
      <c r="K18" s="883" t="s">
        <v>2909</v>
      </c>
      <c r="L18" s="643"/>
      <c r="M18" s="643"/>
      <c r="N18" s="643"/>
      <c r="O18" s="643"/>
      <c r="P18" s="640">
        <f>IF(Duombaze!G18="",0,INDEX(DU!I:I,MATCH(Duombaze!G18,DU!A:A,0),1))+IF(Duombaze!H18="",0,INDEX(DU!I:I,MATCH(Duombaze!H18,DU!A:A,0),1))+IF(Duombaze!I18="",0,INDEX(DU!I:I,MATCH(Duombaze!I18,DU!A:A,0),1))+IF(Duombaze!J18="",0,INDEX(DU!I:I*24,MATCH(Duombaze!J18,DU!A:A,0),1))+IF(Duombaze!K18="",0,INDEX(DU!I:I,MATCH(Duombaze!K18,DU!A:A,0),1))+IF(Duombaze!L18="",0,INDEX(DU!I:I,MATCH(Duombaze!L18,DU!A:A,0),1))+IF(Duombaze!M18="",0,INDEX(DU!I:I,MATCH(Duombaze!M18,DU!A:A,0),1))+IF(Duombaze!N18="",0,INDEX(DU!I:I,MATCH(Duombaze!N18,DU!A:A,0),1))+IF(Duombaze!O18="",0,INDEX(DU!I:I,MATCH(Duombaze!O18,DU!A:A,0),1))</f>
        <v>2742.4988730284999</v>
      </c>
      <c r="Q18" s="640">
        <f>IF(Duombaze!G18="",0,INDEX(DU!K:K,MATCH(Duombaze!G18,DU!A:A,0),1))+IF(Duombaze!H18="",0,INDEX(DU!K:K,MATCH(Duombaze!H18,DU!A:A,0),1))+IF(Duombaze!I18="",0,INDEX(DU!K:K,MATCH(Duombaze!I18,DU!A:A,0),1))+IF(Duombaze!J18="",0,INDEX(DU!K:K,MATCH(Duombaze!J18,DU!A:A,0),1))+IF(Duombaze!K18="",0,INDEX(DU!K:K,MATCH(Duombaze!K18,DU!A:A,0),1))+IF(Duombaze!L18="",0,INDEX(DU!K:K,MATCH(Duombaze!L18,DU!A:A,0),1))+IF(Duombaze!M18="",0,INDEX(DU!K:K,MATCH(Duombaze!M18,DU!A:A,0),1))+IF(Duombaze!N18="",0,INDEX(DU!K:K,MATCH(Duombaze!N18,DU!A:A,0),1))+IF(Duombaze!O18="",0,INDEX(DU!K:K,MATCH(Duombaze!O18,DU!A:A,0),1))</f>
        <v>589.21999999999991</v>
      </c>
      <c r="R18" s="6" t="s">
        <v>1995</v>
      </c>
      <c r="S18" s="48" t="s">
        <v>1997</v>
      </c>
      <c r="T18" s="883" t="s">
        <v>2909</v>
      </c>
      <c r="U18" s="4">
        <f>IF(Duombaze!T18="",0,INDEX(DU!I:I,MATCH(Duombaze!T18,DU!A:A,0),1))</f>
        <v>1227.09118190802</v>
      </c>
      <c r="V18" s="4">
        <f>IF(Duombaze!T18="",0,INDEX(DU!K:K,MATCH(Duombaze!T18,DU!A:A,0),1))</f>
        <v>133.77000000000001</v>
      </c>
      <c r="W18" s="6" t="s">
        <v>3488</v>
      </c>
      <c r="X18" s="6"/>
      <c r="Y18" s="858"/>
      <c r="Z18" s="66"/>
      <c r="AA18" s="4" t="str">
        <f t="shared" si="17"/>
        <v/>
      </c>
      <c r="AB18" s="6"/>
      <c r="AC18" s="2">
        <f>IF(Duombaze!AB18="",0,INDEX(DU!I:I,MATCH(Duombaze!AB18,DU!A:A,0),1))</f>
        <v>0</v>
      </c>
      <c r="AD18" s="2">
        <f>IF(Duombaze!AB18="",0,INDEX(DU!K:K,MATCH(Duombaze!AB18,DU!A:A,0),1))</f>
        <v>0</v>
      </c>
      <c r="AE18" s="6"/>
      <c r="AF18" s="6"/>
      <c r="AG18" s="6"/>
      <c r="AH18" s="4" t="str">
        <f t="shared" si="1"/>
        <v/>
      </c>
      <c r="AI18" s="6"/>
      <c r="AJ18" s="643"/>
      <c r="AK18" s="643"/>
      <c r="AL18" s="643"/>
      <c r="AM18" s="643">
        <f>IF(Duombaze!AJ18="",0,INDEX(DU!I:I,MATCH(Duombaze!AJ18,DU!A:A,0),1))+IF(Duombaze!AK18="",0,INDEX(DU!I:I,MATCH(Duombaze!AK18,DU!A:A,0),1))+IF(Duombaze!AL18="",0,INDEX(DU!I:I,MATCH(Duombaze!AL18,DU!A:A,0),1))</f>
        <v>0</v>
      </c>
      <c r="AN18" s="643">
        <f>IF(Duombaze!AJ18="",0,INDEX(DU!K:K,MATCH(Duombaze!AJ18,DU!A:A,0),1))+IF(Duombaze!AK18="",0,INDEX(DU!K:K,MATCH(Duombaze!AK18,DU!A:A,0),1))+IF(Duombaze!AL18="",0,INDEX(DU!K:K,MATCH(Duombaze!AL18,DU!A:A,0),1))</f>
        <v>0</v>
      </c>
      <c r="AO18" s="6"/>
      <c r="AP18" s="6"/>
      <c r="AQ18" s="6"/>
      <c r="AR18" s="4" t="str">
        <f t="shared" si="2"/>
        <v/>
      </c>
      <c r="AS18" s="6"/>
      <c r="AT18" s="643"/>
      <c r="AU18" s="643"/>
      <c r="AV18" s="643"/>
      <c r="AW18" s="643"/>
      <c r="AX18" s="643"/>
      <c r="AY18" s="643"/>
      <c r="AZ18" s="643"/>
      <c r="BA18" s="643"/>
      <c r="BB18" s="643"/>
      <c r="BC18" s="643">
        <f>IF(Duombaze!AT18="",0,INDEX(DU!I:I,MATCH(Duombaze!AT18,DU!A:A,0),1))+IF(Duombaze!AU18="",0,INDEX(DU!I:I,MATCH(Duombaze!AU18,DU!A:A,0),1))+IF(Duombaze!AV18="",0,INDEX(DU!I:I,MATCH(Duombaze!AV18,DU!A:A,0),1))+IF(Duombaze!AW18="",0,INDEX(DU!I:I,MATCH(Duombaze!AW18,DU!A:A,0),1))+IF(Duombaze!AX18="",0,INDEX(DU!I:I,MATCH(Duombaze!AX18,DU!A:A,0),1))+IF(Duombaze!AY18="",0,INDEX(DU!I:I,MATCH(Duombaze!AY18,DU!A:A,0),1))+IF(Duombaze!AZ18="",0,INDEX(DU!I:I,MATCH(Duombaze!AZ18,DU!A:A,0),1))+IF(Duombaze!BA18="",0,INDEX(DU!I:I,MATCH(Duombaze!BA18,DU!A:A,0),1))+IF(Duombaze!BB18="",0,INDEX(DU!I:I,MATCH(Duombaze!BB18,DU!A:A,0),1))</f>
        <v>0</v>
      </c>
      <c r="BD18" s="640">
        <f>IF(Duombaze!AT18="",0,INDEX(DU!K:K,MATCH(Duombaze!AT18,DU!A:A,0),1))+IF(Duombaze!AU18="",0,INDEX(DU!K:K,MATCH(Duombaze!AU18,DU!A:A,0),1))+IF(Duombaze!AV18="",0,INDEX(DU!K:K,MATCH(Duombaze!AV18,DU!A:A,0),1))+IF(Duombaze!AW18="",0,INDEX(DU!K:K,MATCH(Duombaze!AW18,DU!A:A,0),1))+IF(Duombaze!AX18="",0,INDEX(DU!K:K,MATCH(Duombaze!AX18,DU!A:A,0),1))+IF(Duombaze!AY18="",0,INDEX(DU!K:K,MATCH(Duombaze!AY18,DU!A:A,0),1))+IF(Duombaze!AZ18="",0,INDEX(DU!K:K,MATCH(Duombaze!AZ18,DU!A:A,0),1))+IF(Duombaze!BA18="",0,INDEX(DU!K:K,MATCH(Duombaze!BA18,DU!A:A,0),1))+IF(Duombaze!BB18="",0,INDEX(DU!K:K,MATCH(Duombaze!BB18,DU!A:A,0),1))</f>
        <v>0</v>
      </c>
      <c r="BE18" s="6"/>
      <c r="BF18" s="6"/>
      <c r="BG18" s="7" t="s">
        <v>2721</v>
      </c>
      <c r="BH18" s="4" t="str">
        <f t="shared" si="3"/>
        <v>2 UHF10 Pneumatiniai st. WABCO (mech. LSV)</v>
      </c>
      <c r="BI18" s="6" t="str">
        <f>BI168</f>
        <v>ZU3APSWBCMLSV0</v>
      </c>
      <c r="BJ18" s="643" t="s">
        <v>2718</v>
      </c>
      <c r="BK18" s="643"/>
      <c r="BL18" s="643"/>
      <c r="BM18" s="643">
        <f>IF(Duombaze!BJ18="",0,INDEX(DU!I:I,MATCH(Duombaze!BJ18,DU!A:A,0),1))+IF(Duombaze!BK18="",0,INDEX(DU!I:I,MATCH(Duombaze!BK18,DU!A:A,0),1))+IF(Duombaze!BL18="",0,INDEX(DU!I:I,MATCH(Duombaze!BL18,DU!A:A,0),1))</f>
        <v>363.59249999999997</v>
      </c>
      <c r="BN18" s="640">
        <f>IF(Duombaze!BJ18="",0,INDEX(DU!K:K,MATCH(Duombaze!BJ18,DU!A:A,0),1))+IF(Duombaze!BK18="",0,INDEX(DU!K:K,MATCH(Duombaze!BK18,DU!A:A,0),1))+IF(Duombaze!BL18="",0,INDEX(DU!K:K,MATCH(Duombaze!BL18,DU!A:A,0),1))</f>
        <v>85.87</v>
      </c>
      <c r="BO18" s="6"/>
      <c r="BP18" s="6"/>
      <c r="BQ18" s="6"/>
      <c r="BR18" s="6"/>
      <c r="BS18" s="6"/>
      <c r="BT18" s="6"/>
      <c r="BU18" s="6"/>
      <c r="BV18" s="6"/>
      <c r="BW18" s="6">
        <f>IF(Duombaze!BT18="",0,INDEX(DU!I:I,MATCH(Duombaze!BT18,DU!A:A,0),1))+IF(Duombaze!BU18="",0,INDEX(DU!I:I,MATCH(Duombaze!BU18,DU!A:A,0),1))+IF(Duombaze!BV18="",0,INDEX(DU!I:I,MATCH(Duombaze!BV18,DU!A:A,0),1))</f>
        <v>0</v>
      </c>
      <c r="BX18" s="6">
        <f>IF(Duombaze!BT18="",0,INDEX(DU!K:K,MATCH(Duombaze!BT18,DU!A:A,0),1))+IF(Duombaze!BU18="",0,INDEX(DU!K:K,MATCH(Duombaze!BU18,DU!A:A,0),1))+IF(Duombaze!BV18="",0,INDEX(DU!K:K,MATCH(Duombaze!BV18,DU!A:A,0),1))</f>
        <v>0</v>
      </c>
      <c r="BY18" s="6"/>
      <c r="BZ18" s="6"/>
      <c r="CA18" s="4"/>
      <c r="CB18" s="4"/>
      <c r="CC18" s="4"/>
      <c r="CD18" s="4">
        <f>IF(Duombaze!CC18="",0,INDEX(DU!I:I,MATCH(Duombaze!CC18,DU!A:A,0),1))</f>
        <v>0</v>
      </c>
      <c r="CE18" s="4">
        <f>IF(Duombaze!CC18="",0,INDEX(DU!K:K,MATCH(Duombaze!CC18,DU!A:A,0),1))</f>
        <v>0</v>
      </c>
      <c r="CF18" s="6"/>
      <c r="CG18" s="6" t="s">
        <v>2109</v>
      </c>
      <c r="CH18" s="6"/>
      <c r="CI18" s="4" t="str">
        <f t="shared" si="6"/>
        <v/>
      </c>
      <c r="CJ18" s="6"/>
      <c r="CK18" s="6">
        <f>IF(Duombaze!CJ18="",0,INDEX(DU!I:I,MATCH(Duombaze!CJ18,DU!A:A,0),1))</f>
        <v>0</v>
      </c>
      <c r="CL18" s="4">
        <f>IF(Duombaze!CJ18="",0,INDEX(DU!K:K,MATCH(Duombaze!CJ18,DU!A:A,0),1))</f>
        <v>0</v>
      </c>
      <c r="CM18" s="6"/>
      <c r="CN18" s="6"/>
      <c r="CO18" s="2" t="s">
        <v>652</v>
      </c>
      <c r="CP18" s="4" t="str">
        <f t="shared" si="7"/>
        <v>2 UHF10 Ratų atsparos</v>
      </c>
      <c r="CQ18" s="6" t="s">
        <v>1494</v>
      </c>
      <c r="CR18" s="643" t="s">
        <v>1494</v>
      </c>
      <c r="CS18" s="643"/>
      <c r="CT18" s="643">
        <f>IF(Duombaze!CR18="",0,INDEX(DU!I:I,MATCH(Duombaze!CR18,DU!A:A,0),1))+IF(Duombaze!CS18="",0,INDEX(DU!I:I,MATCH(Duombaze!CS18,DU!A:A,0),1))</f>
        <v>23.4618</v>
      </c>
      <c r="CU18" s="6">
        <f>IF(Duombaze!CR18="",0,INDEX(DU!K:K,MATCH(Duombaze!CR18,DU!A:A,0),1))+IF(Duombaze!CS18="",0,INDEX(DU!K:K,MATCH(Duombaze!CS18,DU!A:A,0),1))</f>
        <v>0</v>
      </c>
      <c r="CV18" s="6"/>
      <c r="CW18" s="6"/>
      <c r="CX18" s="6"/>
      <c r="CY18" s="4" t="str">
        <f t="shared" si="8"/>
        <v/>
      </c>
      <c r="CZ18" s="6"/>
      <c r="DA18" s="674"/>
      <c r="DB18" s="674"/>
      <c r="DC18" s="674">
        <f>IF(Duombaze!DA18="",0,INDEX(DU!I:I,MATCH(Duombaze!DA18,DU!A:A,0),1))+IF(Duombaze!DB18="",0,INDEX(DU!I:I,MATCH(Duombaze!DB18,DU!A:A,0),1))</f>
        <v>0</v>
      </c>
      <c r="DD18" s="6">
        <f>IF(Duombaze!DA18="",0,INDEX(DU!K:K,MATCH(Duombaze!DA18,DU!A:A,0),1))+IF(Duombaze!DB18="",0,INDEX(DU!K:K,MATCH(Duombaze!DB18,DU!A:A,0),1))</f>
        <v>0</v>
      </c>
      <c r="DE18" s="6"/>
      <c r="DF18" s="6"/>
      <c r="DG18" s="6"/>
      <c r="DH18" s="6" t="str">
        <f t="shared" si="9"/>
        <v/>
      </c>
      <c r="DI18" s="6"/>
      <c r="DJ18" s="674"/>
      <c r="DK18" s="679"/>
      <c r="DL18" s="679">
        <f>IF(Duombaze!DJ18="",0,INDEX(DU!I:I,MATCH(Duombaze!DJ18,DU!A:A,0),1))+IF(Duombaze!DK18="",0,INDEX(DU!I:I,MATCH(Duombaze!DK18,DU!A:A,0),1))</f>
        <v>0</v>
      </c>
      <c r="DM18" s="6">
        <f>IF(Duombaze!DJ18="",0,INDEX(DU!K:K,MATCH(Duombaze!DJ18,DU!A:A,0),1))+IF(Duombaze!DK18="",0,INDEX(DU!K:K,MATCH(Duombaze!DK18,DU!A:A,0),1))</f>
        <v>0</v>
      </c>
      <c r="DN18" s="48"/>
      <c r="DO18" s="48"/>
      <c r="DP18" s="48" t="str">
        <f>DP176</f>
        <v>Prieky/gale paprastas apšvietimas, šone atšvaitai (LT-LV)</v>
      </c>
      <c r="DQ18" s="4" t="str">
        <f t="shared" si="10"/>
        <v>2 UHF10 Prieky/gale paprastas apšvietimas, šone atšvaitai (LT-LV)</v>
      </c>
      <c r="DR18" s="66" t="str">
        <f>DR176</f>
        <v>ZC40AZIBATV000</v>
      </c>
      <c r="DS18" s="694" t="s">
        <v>250</v>
      </c>
      <c r="DT18" s="694"/>
      <c r="DU18" s="694"/>
      <c r="DV18" s="694"/>
      <c r="DW18" s="694">
        <f>IF(Duombaze!DS18="",0,INDEX(DU!I:I,MATCH(Duombaze!DS18,DU!A:A,0),1))+IF(Duombaze!DT18="",0,INDEX(DU!I:I,MATCH(Duombaze!DT18,DU!A:A,0),1))+IF(Duombaze!DU18="",0,INDEX(DU!I:I,MATCH(Duombaze!DU18,DU!A:A,0),1))+IF(Duombaze!DV18="",0,INDEX(DU!I:I,MATCH(Duombaze!DV18,DU!A:A,0),1))</f>
        <v>52.377912044817897</v>
      </c>
      <c r="DX18" s="640">
        <f>IF(Duombaze!DS18="",0,INDEX(DU!K:K,MATCH(Duombaze!DS18,DU!A:A,0),1))+IF(Duombaze!DT18="",0,INDEX(DU!K:K,MATCH(Duombaze!DT18,DU!A:A,0),1))+IF(Duombaze!DU18="",0,INDEX(DU!K:K,MATCH(Duombaze!DU18,DU!A:A,0),1))+IF(Duombaze!DV18="",0,INDEX(DU!K:KH,MATCH(Duombaze!DV18,DU!A:A,0),1))</f>
        <v>0</v>
      </c>
      <c r="DY18" s="66"/>
      <c r="DZ18" s="66"/>
      <c r="EA18" s="6"/>
      <c r="EB18" s="6" t="str">
        <f t="shared" si="11"/>
        <v/>
      </c>
      <c r="EC18" s="6"/>
      <c r="ED18" s="6">
        <f>IF(Duombaze!EC18="",0,INDEX(DU!I:I,MATCH(Duombaze!EC18,DU!A:A,0),1))</f>
        <v>0</v>
      </c>
      <c r="EE18" s="640">
        <f>IF(Duombaze!EC18="",0,INDEX(DU!K:K,MATCH(Duombaze!EC18,DU!A:A,0),1))</f>
        <v>0</v>
      </c>
      <c r="EF18" s="6"/>
      <c r="EG18" s="48"/>
      <c r="EH18" s="6" t="str">
        <f>EH182</f>
        <v>Lipdukai Lenkiški</v>
      </c>
      <c r="EI18" s="4" t="str">
        <f t="shared" si="12"/>
        <v>2 UHF10 Lipdukai Lenkiški</v>
      </c>
      <c r="EJ18" s="6" t="str">
        <f>EJ182</f>
        <v>ZC20ASPCLPL000</v>
      </c>
      <c r="EK18" s="674" t="s">
        <v>3053</v>
      </c>
      <c r="EL18" s="674"/>
      <c r="EM18" s="674"/>
      <c r="EN18" s="694">
        <f>IF(Duombaze!EK18="",0,INDEX(DU!I:I,MATCH(Duombaze!EK18,DU!A:A,0),1))+IF(Duombaze!EL18="",0,INDEX(DU!I:I,MATCH(Duombaze!EL18,DU!A:A,0),1))+IF(Duombaze!EM18="",0,INDEX(DU!I:I,MATCH(Duombaze!EM18,DU!A:A,0),1))</f>
        <v>24.172999999999998</v>
      </c>
      <c r="EO18" s="6">
        <f>IF(Duombaze!EK18="",0,INDEX(DU!K:K,MATCH(Duombaze!EK18,DU!A:A,0),1))+IF(Duombaze!EL18="",0,INDEX(DU!K:K,MATCH(Duombaze!EL18,DU!A:A,0),1))+IF(Duombaze!EM18="",0,INDEX(DU!K:K,MATCH(Duombaze!EM18,DU!A:A,0),1))</f>
        <v>0</v>
      </c>
      <c r="EP18" s="66"/>
      <c r="EQ18" s="6"/>
      <c r="ER18" s="6" t="s">
        <v>1498</v>
      </c>
      <c r="ES18" s="4" t="str">
        <f t="shared" si="13"/>
        <v>2 UHF10 Pakuojami</v>
      </c>
      <c r="ET18" s="108"/>
      <c r="EU18" s="108"/>
      <c r="EV18" s="108"/>
      <c r="EW18" s="6"/>
      <c r="EX18" s="6" t="str">
        <f t="shared" si="14"/>
        <v/>
      </c>
      <c r="EY18" s="6"/>
      <c r="EZ18" s="674"/>
      <c r="FA18" s="674"/>
      <c r="FB18" s="674">
        <f>IF(Duombaze!EZ18="",0,INDEX(DU!I:I,MATCH(Duombaze!EZ18,DU!A:A,0),1))+IF(Duombaze!FA18="",0,INDEX(DU!I:I,MATCH(Duombaze!FA18,DU!A:A,0),1))</f>
        <v>0</v>
      </c>
      <c r="FC18" s="6">
        <f>IF(Duombaze!EZ18="",0,INDEX(DU!K:K,MATCH(Duombaze!EZ18,DU!A:A,0),1))+IF(Duombaze!FA18="",0,INDEX(DU!K:K,MATCH(Duombaze!FA18,DU!A:A,0),1))</f>
        <v>0</v>
      </c>
      <c r="FD18" s="6"/>
      <c r="FE18" s="6"/>
      <c r="FF18" s="6"/>
      <c r="FG18" s="6"/>
      <c r="FH18" s="6"/>
      <c r="FI18" s="6"/>
      <c r="FJ18" s="6"/>
      <c r="FK18" s="179"/>
      <c r="FL18" s="722"/>
      <c r="FM18" s="673"/>
      <c r="FN18" s="673"/>
      <c r="FO18" s="673"/>
      <c r="FP18" s="673"/>
      <c r="FQ18" s="673">
        <f>IF(Duombaze!FM18="",0,INDEX(DU!I:I,MATCH(Duombaze!FM18,DU!A:A,0),1))+IF(Duombaze!FN18="",0,INDEX(DU!I:I,MATCH(Duombaze!FN18,DU!A:A,0),1))+IF(Duombaze!FO18="",0,INDEX(DU!I:I,MATCH(Duombaze!FO18,DU!A:A,0),1))+IF(Duombaze!FP18="",0,INDEX(DU!I:I,MATCH(Duombaze!FP18,DU!A:A,0),1))</f>
        <v>0</v>
      </c>
      <c r="FR18" s="673">
        <f>IF(Duombaze!FM18="",0,INDEX(DU!K:K,MATCH(Duombaze!FM18,DU!A:A,0),1))+IF(Duombaze!FN18="",0,INDEX(DU!K:K,MATCH(Duombaze!FN18,DU!A:A,0),1))+IF(Duombaze!FO18="",0,INDEX(DU!K:K,MATCH(Duombaze!FO18,DU!A:A,0),1))+IF(Duombaze!FP18="",0,INDEX(DU!K:K,MATCH(Duombaze!FP18,DU!A:A,0),1))</f>
        <v>0</v>
      </c>
      <c r="FT18" s="118" t="str">
        <f>FY162</f>
        <v>Hidr.koja SIMOL H950 + HJ + kranas</v>
      </c>
      <c r="FU18" s="6" t="str">
        <f>IF(FT18&lt;&gt;"",A18&amp;" "&amp;C18&amp;" "&amp;FT18,"")</f>
        <v>2 UHF10 Hidr.koja SIMOL H950 + HJ + kranas</v>
      </c>
      <c r="FV18" s="6" t="str">
        <f>GA162</f>
        <v>ZM10AHKSIMH95K</v>
      </c>
    </row>
    <row r="19" spans="1:186" s="7" customFormat="1" ht="45" x14ac:dyDescent="0.25">
      <c r="A19" s="42">
        <v>3</v>
      </c>
      <c r="B19" s="42" t="s">
        <v>766</v>
      </c>
      <c r="C19" s="12" t="s">
        <v>210</v>
      </c>
      <c r="D19" s="6" t="s">
        <v>2803</v>
      </c>
      <c r="E19" s="4" t="str">
        <f t="shared" si="0"/>
        <v>3 UHF10 Pagrindas CINKUOTU rėmu, Boggie važiuokle (NEPRIKLAUSOMOS AŠYS 306E)</v>
      </c>
      <c r="F19" s="6" t="s">
        <v>9172</v>
      </c>
      <c r="G19" s="643" t="s">
        <v>3264</v>
      </c>
      <c r="H19" s="643" t="s">
        <v>2908</v>
      </c>
      <c r="I19" s="643" t="s">
        <v>3263</v>
      </c>
      <c r="J19" s="639">
        <v>23109301</v>
      </c>
      <c r="K19" s="883" t="s">
        <v>2909</v>
      </c>
      <c r="L19" s="643"/>
      <c r="M19" s="643"/>
      <c r="N19" s="643"/>
      <c r="O19" s="643"/>
      <c r="P19" s="640">
        <f>IF(Duombaze!G19="",0,INDEX(DU!I:I,MATCH(Duombaze!G19,DU!A:A,0),1))+IF(Duombaze!H19="",0,INDEX(DU!I:I,MATCH(Duombaze!H19,DU!A:A,0),1))+IF(Duombaze!I19="",0,INDEX(DU!I:I,MATCH(Duombaze!I19,DU!A:A,0),1))+IF(Duombaze!J19="",0,INDEX(DU!I:I*24,MATCH(Duombaze!J19,DU!A:A,0),1))+IF(Duombaze!K19="",0,INDEX(DU!I:I,MATCH(Duombaze!K19,DU!A:A,0),1))+IF(Duombaze!L19="",0,INDEX(DU!I:I,MATCH(Duombaze!L19,DU!A:A,0),1))+IF(Duombaze!M19="",0,INDEX(DU!I:I,MATCH(Duombaze!M19,DU!A:A,0),1))+IF(Duombaze!N19="",0,INDEX(DU!I:I,MATCH(Duombaze!N19,DU!A:A,0),1))+IF(Duombaze!O19="",0,INDEX(DU!I:I,MATCH(Duombaze!O19,DU!A:A,0),1))</f>
        <v>2823.5396875965407</v>
      </c>
      <c r="Q19" s="640">
        <f>IF(Duombaze!G19="",0,INDEX(DU!K:K,MATCH(Duombaze!G19,DU!A:A,0),1))+IF(Duombaze!H19="",0,INDEX(DU!K:K,MATCH(Duombaze!H19,DU!A:A,0),1))+IF(Duombaze!I19="",0,INDEX(DU!K:K,MATCH(Duombaze!I19,DU!A:A,0),1))+IF(Duombaze!J19="",0,INDEX(DU!K:K,MATCH(Duombaze!J19,DU!A:A,0),1))+IF(Duombaze!K19="",0,INDEX(DU!K:K,MATCH(Duombaze!K19,DU!A:A,0),1))+IF(Duombaze!L19="",0,INDEX(DU!K:K,MATCH(Duombaze!L19,DU!A:A,0),1))+IF(Duombaze!M19="",0,INDEX(DU!K:K,MATCH(Duombaze!M19,DU!A:A,0),1))+IF(Duombaze!N19="",0,INDEX(DU!K:K,MATCH(Duombaze!N19,DU!A:A,0),1))+IF(Duombaze!O19="",0,INDEX(DU!K:K,MATCH(Duombaze!O19,DU!A:A,0),1))</f>
        <v>561.82499999999993</v>
      </c>
      <c r="R19" s="6"/>
      <c r="S19" s="48"/>
      <c r="T19" s="883" t="s">
        <v>2909</v>
      </c>
      <c r="U19" s="4">
        <f>IF(Duombaze!T19="",0,INDEX(DU!I:I,MATCH(Duombaze!T19,DU!A:A,0),1))</f>
        <v>1227.09118190802</v>
      </c>
      <c r="V19" s="4">
        <f>IF(Duombaze!T19="",0,INDEX(DU!K:K,MATCH(Duombaze!T19,DU!A:A,0),1))</f>
        <v>133.77000000000001</v>
      </c>
      <c r="W19" s="6" t="s">
        <v>3488</v>
      </c>
      <c r="X19" s="6"/>
      <c r="Y19" s="858"/>
      <c r="Z19" s="66"/>
      <c r="AA19" s="4" t="str">
        <f t="shared" si="17"/>
        <v/>
      </c>
      <c r="AB19" s="6"/>
      <c r="AC19" s="2">
        <f>IF(Duombaze!AB19="",0,INDEX(DU!I:I,MATCH(Duombaze!AB19,DU!A:A,0),1))</f>
        <v>0</v>
      </c>
      <c r="AD19" s="2">
        <f>IF(Duombaze!AB19="",0,INDEX(DU!K:K,MATCH(Duombaze!AB19,DU!A:A,0),1))</f>
        <v>0</v>
      </c>
      <c r="AE19" s="6"/>
      <c r="AF19" s="6"/>
      <c r="AG19" s="6"/>
      <c r="AH19" s="4" t="str">
        <f t="shared" si="1"/>
        <v/>
      </c>
      <c r="AI19" s="6"/>
      <c r="AJ19" s="643"/>
      <c r="AK19" s="643"/>
      <c r="AL19" s="643"/>
      <c r="AM19" s="643">
        <f>IF(Duombaze!AJ19="",0,INDEX(DU!I:I,MATCH(Duombaze!AJ19,DU!A:A,0),1))+IF(Duombaze!AK19="",0,INDEX(DU!I:I,MATCH(Duombaze!AK19,DU!A:A,0),1))+IF(Duombaze!AL19="",0,INDEX(DU!I:I,MATCH(Duombaze!AL19,DU!A:A,0),1))</f>
        <v>0</v>
      </c>
      <c r="AN19" s="643">
        <f>IF(Duombaze!AJ19="",0,INDEX(DU!K:K,MATCH(Duombaze!AJ19,DU!A:A,0),1))+IF(Duombaze!AK19="",0,INDEX(DU!K:K,MATCH(Duombaze!AK19,DU!A:A,0),1))+IF(Duombaze!AL19="",0,INDEX(DU!K:K,MATCH(Duombaze!AL19,DU!A:A,0),1))</f>
        <v>0</v>
      </c>
      <c r="AO19" s="6"/>
      <c r="AP19" s="6"/>
      <c r="AQ19" s="6"/>
      <c r="AR19" s="4" t="str">
        <f t="shared" si="2"/>
        <v/>
      </c>
      <c r="AS19" s="6"/>
      <c r="AT19" s="643"/>
      <c r="AU19" s="643"/>
      <c r="AV19" s="643"/>
      <c r="AW19" s="643"/>
      <c r="AX19" s="643"/>
      <c r="AY19" s="643"/>
      <c r="AZ19" s="643"/>
      <c r="BA19" s="643"/>
      <c r="BB19" s="643"/>
      <c r="BC19" s="643">
        <f>IF(Duombaze!AT19="",0,INDEX(DU!I:I,MATCH(Duombaze!AT19,DU!A:A,0),1))+IF(Duombaze!AU19="",0,INDEX(DU!I:I,MATCH(Duombaze!AU19,DU!A:A,0),1))+IF(Duombaze!AV19="",0,INDEX(DU!I:I,MATCH(Duombaze!AV19,DU!A:A,0),1))+IF(Duombaze!AW19="",0,INDEX(DU!I:I,MATCH(Duombaze!AW19,DU!A:A,0),1))+IF(Duombaze!AX19="",0,INDEX(DU!I:I,MATCH(Duombaze!AX19,DU!A:A,0),1))+IF(Duombaze!AY19="",0,INDEX(DU!I:I,MATCH(Duombaze!AY19,DU!A:A,0),1))+IF(Duombaze!AZ19="",0,INDEX(DU!I:I,MATCH(Duombaze!AZ19,DU!A:A,0),1))+IF(Duombaze!BA19="",0,INDEX(DU!I:I,MATCH(Duombaze!BA19,DU!A:A,0),1))+IF(Duombaze!BB19="",0,INDEX(DU!I:I,MATCH(Duombaze!BB19,DU!A:A,0),1))</f>
        <v>0</v>
      </c>
      <c r="BD19" s="640">
        <f>IF(Duombaze!AT19="",0,INDEX(DU!K:K,MATCH(Duombaze!AT19,DU!A:A,0),1))+IF(Duombaze!AU19="",0,INDEX(DU!K:K,MATCH(Duombaze!AU19,DU!A:A,0),1))+IF(Duombaze!AV19="",0,INDEX(DU!K:K,MATCH(Duombaze!AV19,DU!A:A,0),1))+IF(Duombaze!AW19="",0,INDEX(DU!K:K,MATCH(Duombaze!AW19,DU!A:A,0),1))+IF(Duombaze!AX19="",0,INDEX(DU!K:K,MATCH(Duombaze!AX19,DU!A:A,0),1))+IF(Duombaze!AY19="",0,INDEX(DU!K:K,MATCH(Duombaze!AY19,DU!A:A,0),1))+IF(Duombaze!AZ19="",0,INDEX(DU!K:K,MATCH(Duombaze!AZ19,DU!A:A,0),1))+IF(Duombaze!BA19="",0,INDEX(DU!K:K,MATCH(Duombaze!BA19,DU!A:A,0),1))+IF(Duombaze!BB19="",0,INDEX(DU!K:K,MATCH(Duombaze!BB19,DU!A:A,0),1))</f>
        <v>0</v>
      </c>
      <c r="BE19" s="6"/>
      <c r="BF19" s="6"/>
      <c r="BH19" s="4" t="str">
        <f t="shared" si="3"/>
        <v/>
      </c>
      <c r="BJ19" s="642"/>
      <c r="BK19" s="642"/>
      <c r="BL19" s="642"/>
      <c r="BM19" s="642">
        <f>IF(Duombaze!BJ19="",0,INDEX(DU!I:I,MATCH(Duombaze!BJ19,DU!A:A,0),1))+IF(Duombaze!BK19="",0,INDEX(DU!I:I,MATCH(Duombaze!BK19,DU!A:A,0),1))+IF(Duombaze!BL19="",0,INDEX(DU!I:I,MATCH(Duombaze!BL19,DU!A:A,0),1))</f>
        <v>0</v>
      </c>
      <c r="BN19" s="640">
        <f>IF(Duombaze!BJ19="",0,INDEX(DU!K:K,MATCH(Duombaze!BJ19,DU!A:A,0),1))+IF(Duombaze!BK19="",0,INDEX(DU!K:K,MATCH(Duombaze!BK19,DU!A:A,0),1))+IF(Duombaze!BL19="",0,INDEX(DU!K:K,MATCH(Duombaze!BL19,DU!A:A,0),1))</f>
        <v>0</v>
      </c>
      <c r="BQ19" s="6"/>
      <c r="BR19" s="6" t="str">
        <f t="shared" ref="BR19:BR50" si="18">IF(BQ19&lt;&gt;"",A19&amp;" "&amp;C19&amp;" "&amp;BQ19,"")</f>
        <v/>
      </c>
      <c r="BS19" s="6"/>
      <c r="BT19" s="6"/>
      <c r="BU19" s="6"/>
      <c r="BV19" s="6"/>
      <c r="BW19" s="6">
        <f>IF(Duombaze!BT19="",0,INDEX(DU!I:I,MATCH(Duombaze!BT19,DU!A:A,0),1))+IF(Duombaze!BU19="",0,INDEX(DU!I:I,MATCH(Duombaze!BU19,DU!A:A,0),1))+IF(Duombaze!BV19="",0,INDEX(DU!I:I,MATCH(Duombaze!BV19,DU!A:A,0),1))</f>
        <v>0</v>
      </c>
      <c r="BX19" s="6">
        <f>IF(Duombaze!BT19="",0,INDEX(DU!K:K,MATCH(Duombaze!BT19,DU!A:A,0),1))+IF(Duombaze!BU19="",0,INDEX(DU!K:K,MATCH(Duombaze!BU19,DU!A:A,0),1))+IF(Duombaze!BV19="",0,INDEX(DU!K:K,MATCH(Duombaze!BV19,DU!A:A,0),1))</f>
        <v>0</v>
      </c>
      <c r="BY19" s="6"/>
      <c r="BZ19" s="6"/>
      <c r="CA19" s="4"/>
      <c r="CB19" s="6" t="str">
        <f t="shared" ref="CB19:CB37" si="19">IF(CA19&lt;&gt;"",A19&amp;" "&amp;C19&amp;" "&amp;CA19,"")</f>
        <v/>
      </c>
      <c r="CC19" s="4"/>
      <c r="CD19" s="4">
        <f>IF(Duombaze!CC19="",0,INDEX(DU!I:I,MATCH(Duombaze!CC19,DU!A:A,0),1))</f>
        <v>0</v>
      </c>
      <c r="CE19" s="4">
        <f>IF(Duombaze!CC19="",0,INDEX(DU!K:K,MATCH(Duombaze!CC19,DU!A:A,0),1))</f>
        <v>0</v>
      </c>
      <c r="CF19" s="6"/>
      <c r="CG19" s="6"/>
      <c r="CH19" s="6"/>
      <c r="CI19" s="4" t="str">
        <f t="shared" si="6"/>
        <v/>
      </c>
      <c r="CJ19" s="6"/>
      <c r="CK19" s="6">
        <f>IF(Duombaze!CJ19="",0,INDEX(DU!I:I,MATCH(Duombaze!CJ19,DU!A:A,0),1))</f>
        <v>0</v>
      </c>
      <c r="CL19" s="4">
        <f>IF(Duombaze!CJ19="",0,INDEX(DU!K:K,MATCH(Duombaze!CJ19,DU!A:A,0),1))</f>
        <v>0</v>
      </c>
      <c r="CM19" s="6"/>
      <c r="CN19" s="6"/>
      <c r="CO19" s="2" t="s">
        <v>1495</v>
      </c>
      <c r="CP19" s="4" t="str">
        <f t="shared" si="7"/>
        <v xml:space="preserve">3 UHF10 Rankinis + Ratų atsparos </v>
      </c>
      <c r="CQ19" s="6" t="s">
        <v>1595</v>
      </c>
      <c r="CR19" s="643" t="s">
        <v>1594</v>
      </c>
      <c r="CS19" s="643" t="s">
        <v>1494</v>
      </c>
      <c r="CT19" s="643">
        <f>IF(Duombaze!CR19="",0,INDEX(DU!I:I,MATCH(Duombaze!CR19,DU!A:A,0),1))+IF(Duombaze!CS19="",0,INDEX(DU!I:I,MATCH(Duombaze!CS19,DU!A:A,0),1))</f>
        <v>68.257162415433399</v>
      </c>
      <c r="CU19" s="6">
        <f>IF(Duombaze!CR19="",0,INDEX(DU!K:K,MATCH(Duombaze!CR19,DU!A:A,0),1))+IF(Duombaze!CS19="",0,INDEX(DU!K:K,MATCH(Duombaze!CS19,DU!A:A,0),1))</f>
        <v>36.090000000000003</v>
      </c>
      <c r="CV19" s="6"/>
      <c r="CW19" s="6" t="s">
        <v>2124</v>
      </c>
      <c r="CX19" s="6"/>
      <c r="CY19" s="4" t="str">
        <f t="shared" si="8"/>
        <v/>
      </c>
      <c r="CZ19" s="6"/>
      <c r="DA19" s="674"/>
      <c r="DB19" s="674"/>
      <c r="DC19" s="674">
        <f>IF(Duombaze!DA19="",0,INDEX(DU!I:I,MATCH(Duombaze!DA19,DU!A:A,0),1))+IF(Duombaze!DB19="",0,INDEX(DU!I:I,MATCH(Duombaze!DB19,DU!A:A,0),1))</f>
        <v>0</v>
      </c>
      <c r="DD19" s="6">
        <f>IF(Duombaze!DA19="",0,INDEX(DU!K:K,MATCH(Duombaze!DA19,DU!A:A,0),1))+IF(Duombaze!DB19="",0,INDEX(DU!K:K,MATCH(Duombaze!DB19,DU!A:A,0),1))</f>
        <v>0</v>
      </c>
      <c r="DE19" s="6"/>
      <c r="DF19" s="6"/>
      <c r="DG19" s="6"/>
      <c r="DH19" s="6" t="str">
        <f t="shared" si="9"/>
        <v/>
      </c>
      <c r="DI19" s="6"/>
      <c r="DJ19" s="674"/>
      <c r="DK19" s="679"/>
      <c r="DL19" s="679">
        <f>IF(Duombaze!DJ19="",0,INDEX(DU!I:I,MATCH(Duombaze!DJ19,DU!A:A,0),1))+IF(Duombaze!DK19="",0,INDEX(DU!I:I,MATCH(Duombaze!DK19,DU!A:A,0),1))</f>
        <v>0</v>
      </c>
      <c r="DM19" s="6">
        <f>IF(Duombaze!DJ19="",0,INDEX(DU!K:K,MATCH(Duombaze!DJ19,DU!A:A,0),1))+IF(Duombaze!DK19="",0,INDEX(DU!K:K,MATCH(Duombaze!DK19,DU!A:A,0),1))</f>
        <v>0</v>
      </c>
      <c r="DN19" s="48"/>
      <c r="DO19" s="48"/>
      <c r="DP19" s="48" t="str">
        <f>DP177</f>
        <v>Šoninis LED apšvietimas, prieky/gale paprastas apšvietimas (Čekija)</v>
      </c>
      <c r="DQ19" s="4" t="str">
        <f t="shared" si="10"/>
        <v>3 UHF10 Šoninis LED apšvietimas, prieky/gale paprastas apšvietimas (Čekija)</v>
      </c>
      <c r="DR19" s="66" t="str">
        <f>DR177</f>
        <v>ZC40AZIBLEDSN0</v>
      </c>
      <c r="DS19" s="694" t="s">
        <v>251</v>
      </c>
      <c r="DT19" s="694"/>
      <c r="DU19" s="694"/>
      <c r="DV19" s="694"/>
      <c r="DW19" s="694">
        <f>IF(Duombaze!DS19="",0,INDEX(DU!I:I,MATCH(Duombaze!DS19,DU!A:A,0),1))+IF(Duombaze!DT19="",0,INDEX(DU!I:I,MATCH(Duombaze!DT19,DU!A:A,0),1))+IF(Duombaze!DU19="",0,INDEX(DU!I:I,MATCH(Duombaze!DU19,DU!A:A,0),1))+IF(Duombaze!DV19="",0,INDEX(DU!I:I,MATCH(Duombaze!DV19,DU!A:A,0),1))</f>
        <v>76.036285714285697</v>
      </c>
      <c r="DX19" s="640">
        <f>IF(Duombaze!DS19="",0,INDEX(DU!K:K,MATCH(Duombaze!DS19,DU!A:A,0),1))+IF(Duombaze!DT19="",0,INDEX(DU!K:K,MATCH(Duombaze!DT19,DU!A:A,0),1))+IF(Duombaze!DU19="",0,INDEX(DU!K:K,MATCH(Duombaze!DU19,DU!A:A,0),1))+IF(Duombaze!DV19="",0,INDEX(DU!K:KH,MATCH(Duombaze!DV19,DU!A:A,0),1))</f>
        <v>0</v>
      </c>
      <c r="DY19" s="66"/>
      <c r="DZ19" s="66"/>
      <c r="EA19" s="6"/>
      <c r="EB19" s="6" t="str">
        <f t="shared" si="11"/>
        <v/>
      </c>
      <c r="EC19" s="6"/>
      <c r="ED19" s="6">
        <f>IF(Duombaze!EC19="",0,INDEX(DU!I:I,MATCH(Duombaze!EC19,DU!A:A,0),1))</f>
        <v>0</v>
      </c>
      <c r="EE19" s="640">
        <f>IF(Duombaze!EC19="",0,INDEX(DU!K:K,MATCH(Duombaze!EC19,DU!A:A,0),1))</f>
        <v>0</v>
      </c>
      <c r="EF19" s="6"/>
      <c r="EG19" s="48"/>
      <c r="EH19" s="6" t="str">
        <f>EH176</f>
        <v>Lipdukai universalūs</v>
      </c>
      <c r="EI19" s="4" t="str">
        <f t="shared" si="12"/>
        <v>3 UHF10 Lipdukai universalūs</v>
      </c>
      <c r="EJ19" s="6" t="str">
        <f>EJ176</f>
        <v>ZC20ASPCLEN000</v>
      </c>
      <c r="EK19" s="674" t="s">
        <v>255</v>
      </c>
      <c r="EL19" s="674"/>
      <c r="EM19" s="674"/>
      <c r="EN19" s="682">
        <f>IF(Duombaze!EK19="",0,INDEX(DU!I:I,MATCH(Duombaze!EK19,DU!A:A,0),1))+IF(Duombaze!EL19="",0,INDEX(DU!I:I,MATCH(Duombaze!EL19,DU!A:A,0),1))+IF(Duombaze!EM19="",0,INDEX(DU!I:I,MATCH(Duombaze!EM19,DU!A:A,0),1))</f>
        <v>16.420000000000002</v>
      </c>
      <c r="EO19" s="6">
        <f>IF(Duombaze!EK19="",0,INDEX(DU!K:K,MATCH(Duombaze!EK19,DU!A:A,0),1))+IF(Duombaze!EL19="",0,INDEX(DU!K:K,MATCH(Duombaze!EL19,DU!A:A,0),1))+IF(Duombaze!EM19="",0,INDEX(DU!K:K,MATCH(Duombaze!EM19,DU!A:A,0),1))</f>
        <v>0</v>
      </c>
      <c r="EP19" s="101"/>
      <c r="EQ19" s="101"/>
      <c r="ER19" s="7" t="s">
        <v>1778</v>
      </c>
      <c r="ES19" s="4" t="str">
        <f t="shared" si="13"/>
        <v>3 UHF10 Ratai pristatomi klientui</v>
      </c>
      <c r="ET19" s="6"/>
      <c r="EU19" s="6"/>
      <c r="EV19" s="6"/>
      <c r="EW19" s="6"/>
      <c r="EX19" s="6" t="str">
        <f t="shared" si="14"/>
        <v/>
      </c>
      <c r="EY19" s="6"/>
      <c r="EZ19" s="674"/>
      <c r="FA19" s="674"/>
      <c r="FB19" s="674">
        <f>IF(Duombaze!EZ19="",0,INDEX(DU!I:I,MATCH(Duombaze!EZ19,DU!A:A,0),1))+IF(Duombaze!FA19="",0,INDEX(DU!I:I,MATCH(Duombaze!FA19,DU!A:A,0),1))</f>
        <v>0</v>
      </c>
      <c r="FC19" s="6">
        <f>IF(Duombaze!EZ19="",0,INDEX(DU!K:K,MATCH(Duombaze!EZ19,DU!A:A,0),1))+IF(Duombaze!FA19="",0,INDEX(DU!K:K,MATCH(Duombaze!FA19,DU!A:A,0),1))</f>
        <v>0</v>
      </c>
      <c r="FD19" s="6"/>
      <c r="FE19" s="6"/>
      <c r="FF19" s="6"/>
      <c r="FG19" s="6"/>
      <c r="FH19" s="6"/>
      <c r="FI19" s="6"/>
      <c r="FJ19" s="6"/>
      <c r="FK19" s="179"/>
      <c r="FL19" s="722"/>
      <c r="FM19" s="673"/>
      <c r="FN19" s="673"/>
      <c r="FO19" s="673"/>
      <c r="FP19" s="673"/>
      <c r="FQ19" s="673">
        <f>IF(Duombaze!FM19="",0,INDEX(DU!I:I,MATCH(Duombaze!FM19,DU!A:A,0),1))+IF(Duombaze!FN19="",0,INDEX(DU!I:I,MATCH(Duombaze!FN19,DU!A:A,0),1))+IF(Duombaze!FO19="",0,INDEX(DU!I:I,MATCH(Duombaze!FO19,DU!A:A,0),1))+IF(Duombaze!FP19="",0,INDEX(DU!I:I,MATCH(Duombaze!FP19,DU!A:A,0),1))</f>
        <v>0</v>
      </c>
      <c r="FR19" s="673">
        <f>IF(Duombaze!FM19="",0,INDEX(DU!K:K,MATCH(Duombaze!FM19,DU!A:A,0),1))+IF(Duombaze!FN19="",0,INDEX(DU!K:K,MATCH(Duombaze!FN19,DU!A:A,0),1))+IF(Duombaze!FO19="",0,INDEX(DU!K:K,MATCH(Duombaze!FO19,DU!A:A,0),1))+IF(Duombaze!FP19="",0,INDEX(DU!K:K,MATCH(Duombaze!FP19,DU!A:A,0),1))</f>
        <v>0</v>
      </c>
    </row>
    <row r="20" spans="1:186" s="7" customFormat="1" ht="23.45" customHeight="1" x14ac:dyDescent="0.25">
      <c r="A20" s="42">
        <v>4</v>
      </c>
      <c r="B20" s="42" t="s">
        <v>766</v>
      </c>
      <c r="C20" s="12" t="s">
        <v>210</v>
      </c>
      <c r="D20" s="6"/>
      <c r="E20" s="4" t="str">
        <f t="shared" si="0"/>
        <v/>
      </c>
      <c r="F20" s="6"/>
      <c r="G20" s="643"/>
      <c r="H20" s="643"/>
      <c r="I20" s="643"/>
      <c r="J20" s="643"/>
      <c r="K20" s="643"/>
      <c r="L20" s="643"/>
      <c r="M20" s="643"/>
      <c r="N20" s="643"/>
      <c r="O20" s="643"/>
      <c r="P20" s="640">
        <f>IF(Duombaze!G20="",0,INDEX(DU!I:I,MATCH(Duombaze!G20,DU!A:A,0),1))+IF(Duombaze!H20="",0,INDEX(DU!I:I,MATCH(Duombaze!H20,DU!A:A,0),1))+IF(Duombaze!I20="",0,INDEX(DU!I:I,MATCH(Duombaze!I20,DU!A:A,0),1))+IF(Duombaze!J20="",0,INDEX(DU!I:I,MATCH(Duombaze!J20,DU!A:A,0),1))+IF(Duombaze!K20="",0,INDEX(DU!I:I,MATCH(Duombaze!K20,DU!A:A,0),1))+IF(Duombaze!L20="",0,INDEX(DU!I:I,MATCH(Duombaze!L20,DU!A:A,0),1))+IF(Duombaze!M20="",0,INDEX(DU!I:I,MATCH(Duombaze!M20,DU!A:A,0),1))+IF(Duombaze!N20="",0,INDEX(DU!I:I,MATCH(Duombaze!N20,DU!A:A,0),1))+IF(Duombaze!O20="",0,INDEX(DU!I:I,MATCH(Duombaze!O20,DU!A:A,0),1))</f>
        <v>0</v>
      </c>
      <c r="Q20" s="640">
        <f>IF(Duombaze!G20="",0,INDEX(DU!K:K,MATCH(Duombaze!G20,DU!A:A,0),1))+IF(Duombaze!H20="",0,INDEX(DU!K:K,MATCH(Duombaze!H20,DU!A:A,0),1))+IF(Duombaze!I20="",0,INDEX(DU!K:K,MATCH(Duombaze!I20,DU!A:A,0),1))+IF(Duombaze!J20="",0,INDEX(DU!K:K,MATCH(Duombaze!J20,DU!A:A,0),1))+IF(Duombaze!K20="",0,INDEX(DU!K:K,MATCH(Duombaze!K20,DU!A:A,0),1))+IF(Duombaze!L20="",0,INDEX(DU!K:K,MATCH(Duombaze!L20,DU!A:A,0),1))+IF(Duombaze!M20="",0,INDEX(DU!K:K,MATCH(Duombaze!M20,DU!A:A,0),1))+IF(Duombaze!N20="",0,INDEX(DU!K:K,MATCH(Duombaze!N20,DU!A:A,0),1))+IF(Duombaze!O20="",0,INDEX(DU!K:K,MATCH(Duombaze!O20,DU!A:A,0),1))</f>
        <v>0</v>
      </c>
      <c r="R20" s="6"/>
      <c r="S20" s="48"/>
      <c r="T20" s="883"/>
      <c r="U20" s="4">
        <f>IF(Duombaze!T20="",0,INDEX(DU!I:I,MATCH(Duombaze!T20,DU!A:A,0),1))</f>
        <v>0</v>
      </c>
      <c r="V20" s="4">
        <f>IF(Duombaze!T20="",0,INDEX(DU!K:K,MATCH(Duombaze!T20,DU!A:A,0),1))</f>
        <v>0</v>
      </c>
      <c r="W20" s="6"/>
      <c r="X20" s="6"/>
      <c r="Y20" s="858"/>
      <c r="Z20" s="66"/>
      <c r="AA20" s="4" t="str">
        <f t="shared" si="17"/>
        <v/>
      </c>
      <c r="AB20" s="6"/>
      <c r="AC20" s="2">
        <f>IF(Duombaze!AB20="",0,INDEX(DU!I:I,MATCH(Duombaze!AB20,DU!A:A,0),1))</f>
        <v>0</v>
      </c>
      <c r="AD20" s="2">
        <f>IF(Duombaze!AB20="",0,INDEX(DU!K:K,MATCH(Duombaze!AB20,DU!A:A,0),1))</f>
        <v>0</v>
      </c>
      <c r="AE20" s="6"/>
      <c r="AF20" s="6"/>
      <c r="AG20" s="6"/>
      <c r="AH20" s="4" t="str">
        <f t="shared" si="1"/>
        <v/>
      </c>
      <c r="AI20" s="6"/>
      <c r="AJ20" s="643"/>
      <c r="AK20" s="643"/>
      <c r="AL20" s="643"/>
      <c r="AM20" s="643">
        <f>IF(Duombaze!AJ20="",0,INDEX(DU!I:I,MATCH(Duombaze!AJ20,DU!A:A,0),1))+IF(Duombaze!AK20="",0,INDEX(DU!I:I,MATCH(Duombaze!AK20,DU!A:A,0),1))+IF(Duombaze!AL20="",0,INDEX(DU!I:I,MATCH(Duombaze!AL20,DU!A:A,0),1))</f>
        <v>0</v>
      </c>
      <c r="AN20" s="643">
        <f>IF(Duombaze!AJ20="",0,INDEX(DU!K:K,MATCH(Duombaze!AJ20,DU!A:A,0),1))+IF(Duombaze!AK20="",0,INDEX(DU!K:K,MATCH(Duombaze!AK20,DU!A:A,0),1))+IF(Duombaze!AL20="",0,INDEX(DU!K:K,MATCH(Duombaze!AL20,DU!A:A,0),1))</f>
        <v>0</v>
      </c>
      <c r="AO20" s="6"/>
      <c r="AP20" s="6"/>
      <c r="AQ20" s="6"/>
      <c r="AR20" s="4" t="str">
        <f t="shared" si="2"/>
        <v/>
      </c>
      <c r="AS20" s="6"/>
      <c r="AT20" s="643"/>
      <c r="AU20" s="643"/>
      <c r="AV20" s="643"/>
      <c r="AW20" s="643"/>
      <c r="AX20" s="643"/>
      <c r="AY20" s="643"/>
      <c r="AZ20" s="643"/>
      <c r="BA20" s="643"/>
      <c r="BB20" s="643"/>
      <c r="BC20" s="643">
        <f>IF(Duombaze!AT20="",0,INDEX(DU!I:I,MATCH(Duombaze!AT20,DU!A:A,0),1))+IF(Duombaze!AU20="",0,INDEX(DU!I:I,MATCH(Duombaze!AU20,DU!A:A,0),1))+IF(Duombaze!AV20="",0,INDEX(DU!I:I,MATCH(Duombaze!AV20,DU!A:A,0),1))+IF(Duombaze!AW20="",0,INDEX(DU!I:I,MATCH(Duombaze!AW20,DU!A:A,0),1))+IF(Duombaze!AX20="",0,INDEX(DU!I:I,MATCH(Duombaze!AX20,DU!A:A,0),1))+IF(Duombaze!AY20="",0,INDEX(DU!I:I,MATCH(Duombaze!AY20,DU!A:A,0),1))+IF(Duombaze!AZ20="",0,INDEX(DU!I:I,MATCH(Duombaze!AZ20,DU!A:A,0),1))+IF(Duombaze!BA20="",0,INDEX(DU!I:I,MATCH(Duombaze!BA20,DU!A:A,0),1))+IF(Duombaze!BB20="",0,INDEX(DU!I:I,MATCH(Duombaze!BB20,DU!A:A,0),1))</f>
        <v>0</v>
      </c>
      <c r="BD20" s="640">
        <f>IF(Duombaze!AT20="",0,INDEX(DU!K:K,MATCH(Duombaze!AT20,DU!A:A,0),1))+IF(Duombaze!AU20="",0,INDEX(DU!K:K,MATCH(Duombaze!AU20,DU!A:A,0),1))+IF(Duombaze!AV20="",0,INDEX(DU!K:K,MATCH(Duombaze!AV20,DU!A:A,0),1))+IF(Duombaze!AW20="",0,INDEX(DU!K:K,MATCH(Duombaze!AW20,DU!A:A,0),1))+IF(Duombaze!AX20="",0,INDEX(DU!K:K,MATCH(Duombaze!AX20,DU!A:A,0),1))+IF(Duombaze!AY20="",0,INDEX(DU!K:K,MATCH(Duombaze!AY20,DU!A:A,0),1))+IF(Duombaze!AZ20="",0,INDEX(DU!K:K,MATCH(Duombaze!AZ20,DU!A:A,0),1))+IF(Duombaze!BA20="",0,INDEX(DU!K:K,MATCH(Duombaze!BA20,DU!A:A,0),1))+IF(Duombaze!BB20="",0,INDEX(DU!K:K,MATCH(Duombaze!BB20,DU!A:A,0),1))</f>
        <v>0</v>
      </c>
      <c r="BE20" s="6"/>
      <c r="BF20" s="6"/>
      <c r="BG20" s="66"/>
      <c r="BH20" s="4" t="str">
        <f t="shared" si="3"/>
        <v/>
      </c>
      <c r="BI20" s="6"/>
      <c r="BJ20" s="643"/>
      <c r="BK20" s="643"/>
      <c r="BL20" s="643"/>
      <c r="BM20" s="643">
        <f>IF(Duombaze!BJ20="",0,INDEX(DU!I:I,MATCH(Duombaze!BJ20,DU!A:A,0),1))+IF(Duombaze!BK20="",0,INDEX(DU!I:I,MATCH(Duombaze!BK20,DU!A:A,0),1))+IF(Duombaze!BL20="",0,INDEX(DU!I:I,MATCH(Duombaze!BL20,DU!A:A,0),1))</f>
        <v>0</v>
      </c>
      <c r="BN20" s="640">
        <f>IF(Duombaze!BJ20="",0,INDEX(DU!K:K,MATCH(Duombaze!BJ20,DU!A:A,0),1))+IF(Duombaze!BK20="",0,INDEX(DU!K:K,MATCH(Duombaze!BK20,DU!A:A,0),1))+IF(Duombaze!BL20="",0,INDEX(DU!K:K,MATCH(Duombaze!BL20,DU!A:A,0),1))</f>
        <v>0</v>
      </c>
      <c r="BO20" s="6"/>
      <c r="BP20" s="6"/>
      <c r="BQ20" s="6"/>
      <c r="BR20" s="6" t="str">
        <f t="shared" si="18"/>
        <v/>
      </c>
      <c r="BS20" s="6"/>
      <c r="BT20" s="6"/>
      <c r="BU20" s="6"/>
      <c r="BV20" s="6"/>
      <c r="BW20" s="6">
        <f>IF(Duombaze!BT20="",0,INDEX(DU!I:I,MATCH(Duombaze!BT20,DU!A:A,0),1))+IF(Duombaze!BU20="",0,INDEX(DU!I:I,MATCH(Duombaze!BU20,DU!A:A,0),1))+IF(Duombaze!BV20="",0,INDEX(DU!I:I,MATCH(Duombaze!BV20,DU!A:A,0),1))</f>
        <v>0</v>
      </c>
      <c r="BX20" s="6">
        <f>IF(Duombaze!BT20="",0,INDEX(DU!K:K,MATCH(Duombaze!BT20,DU!A:A,0),1))+IF(Duombaze!BU20="",0,INDEX(DU!K:K,MATCH(Duombaze!BU20,DU!A:A,0),1))+IF(Duombaze!BV20="",0,INDEX(DU!K:K,MATCH(Duombaze!BV20,DU!A:A,0),1))</f>
        <v>0</v>
      </c>
      <c r="BY20" s="6"/>
      <c r="BZ20" s="6"/>
      <c r="CA20" s="6"/>
      <c r="CB20" s="6" t="str">
        <f t="shared" si="19"/>
        <v/>
      </c>
      <c r="CC20" s="6"/>
      <c r="CD20" s="6">
        <f>IF(Duombaze!CC20="",0,INDEX(DU!I:I,MATCH(Duombaze!CC20,DU!A:A,0),1))</f>
        <v>0</v>
      </c>
      <c r="CE20" s="4">
        <f>IF(Duombaze!CC20="",0,INDEX(DU!K:K,MATCH(Duombaze!CC20,DU!A:A,0),1))</f>
        <v>0</v>
      </c>
      <c r="CF20" s="6"/>
      <c r="CG20" s="6"/>
      <c r="CH20" s="6"/>
      <c r="CI20" s="4" t="str">
        <f t="shared" si="6"/>
        <v/>
      </c>
      <c r="CJ20" s="6"/>
      <c r="CK20" s="6">
        <f>IF(Duombaze!CJ20="",0,INDEX(DU!I:I,MATCH(Duombaze!CJ20,DU!A:A,0),1))</f>
        <v>0</v>
      </c>
      <c r="CL20" s="4">
        <f>IF(Duombaze!CJ20="",0,INDEX(DU!K:K,MATCH(Duombaze!CJ20,DU!A:A,0),1))</f>
        <v>0</v>
      </c>
      <c r="CM20" s="6"/>
      <c r="CN20" s="6"/>
      <c r="CO20" s="6"/>
      <c r="CP20" s="4" t="str">
        <f t="shared" si="7"/>
        <v/>
      </c>
      <c r="CQ20" s="6"/>
      <c r="CR20" s="643"/>
      <c r="CS20" s="643"/>
      <c r="CT20" s="643">
        <f>IF(Duombaze!CR20="",0,INDEX(DU!I:I,MATCH(Duombaze!CR20,DU!A:A,0),1))+IF(Duombaze!CS20="",0,INDEX(DU!I:I,MATCH(Duombaze!CS20,DU!A:A,0),1))</f>
        <v>0</v>
      </c>
      <c r="CU20" s="6">
        <f>IF(Duombaze!CR20="",0,INDEX(DU!K:K,MATCH(Duombaze!CR20,DU!A:A,0),1))+IF(Duombaze!CS20="",0,INDEX(DU!K:K,MATCH(Duombaze!CS20,DU!A:A,0),1))</f>
        <v>0</v>
      </c>
      <c r="CV20" s="6"/>
      <c r="CW20" s="6"/>
      <c r="CX20" s="6"/>
      <c r="CY20" s="4" t="str">
        <f t="shared" si="8"/>
        <v/>
      </c>
      <c r="CZ20" s="6"/>
      <c r="DA20" s="674"/>
      <c r="DB20" s="674"/>
      <c r="DC20" s="674">
        <f>IF(Duombaze!DA20="",0,INDEX(DU!I:I,MATCH(Duombaze!DA20,DU!A:A,0),1))+IF(Duombaze!DB20="",0,INDEX(DU!I:I,MATCH(Duombaze!DB20,DU!A:A,0),1))</f>
        <v>0</v>
      </c>
      <c r="DD20" s="6">
        <f>IF(Duombaze!DA20="",0,INDEX(DU!K:K,MATCH(Duombaze!DA20,DU!A:A,0),1))+IF(Duombaze!DB20="",0,INDEX(DU!K:K,MATCH(Duombaze!DB20,DU!A:A,0),1))</f>
        <v>0</v>
      </c>
      <c r="DE20" s="6"/>
      <c r="DF20" s="6"/>
      <c r="DG20" s="6"/>
      <c r="DH20" s="6" t="str">
        <f t="shared" si="9"/>
        <v/>
      </c>
      <c r="DI20" s="6"/>
      <c r="DJ20" s="674"/>
      <c r="DK20" s="679"/>
      <c r="DL20" s="679">
        <f>IF(Duombaze!DJ20="",0,INDEX(DU!I:I,MATCH(Duombaze!DJ20,DU!A:A,0),1))+IF(Duombaze!DK20="",0,INDEX(DU!I:I,MATCH(Duombaze!DK20,DU!A:A,0),1))</f>
        <v>0</v>
      </c>
      <c r="DM20" s="6">
        <f>IF(Duombaze!DJ20="",0,INDEX(DU!K:K,MATCH(Duombaze!DJ20,DU!A:A,0),1))+IF(Duombaze!DK20="",0,INDEX(DU!K:K,MATCH(Duombaze!DK20,DU!A:A,0),1))</f>
        <v>0</v>
      </c>
      <c r="DN20" s="48"/>
      <c r="DO20" s="48"/>
      <c r="DP20" s="48" t="str">
        <f>DP178</f>
        <v>Visų pusių LED apšvietimas (Estija)</v>
      </c>
      <c r="DQ20" s="4" t="str">
        <f t="shared" si="10"/>
        <v>4 UHF10 Visų pusių LED apšvietimas (Estija)</v>
      </c>
      <c r="DR20" s="66" t="str">
        <f>DR178</f>
        <v>ZC40A2IBLED100</v>
      </c>
      <c r="DS20" s="694" t="s">
        <v>253</v>
      </c>
      <c r="DT20" s="694"/>
      <c r="DU20" s="694"/>
      <c r="DV20" s="694"/>
      <c r="DW20" s="694">
        <f>IF(Duombaze!DS20="",0,INDEX(DU!I:I,MATCH(Duombaze!DS20,DU!A:A,0),1))+IF(Duombaze!DT20="",0,INDEX(DU!I:I,MATCH(Duombaze!DT20,DU!A:A,0),1))+IF(Duombaze!DU20="",0,INDEX(DU!I:I,MATCH(Duombaze!DU20,DU!A:A,0),1))+IF(Duombaze!DV20="",0,INDEX(DU!I:I,MATCH(Duombaze!DV20,DU!A:A,0),1))</f>
        <v>135.422</v>
      </c>
      <c r="DX20" s="640">
        <f>IF(Duombaze!DS20="",0,INDEX(DU!K:K,MATCH(Duombaze!DS20,DU!A:A,0),1))+IF(Duombaze!DT20="",0,INDEX(DU!K:K,MATCH(Duombaze!DT20,DU!A:A,0),1))+IF(Duombaze!DU20="",0,INDEX(DU!K:K,MATCH(Duombaze!DU20,DU!A:A,0),1))+IF(Duombaze!DV20="",0,INDEX(DU!K:KH,MATCH(Duombaze!DV20,DU!A:A,0),1))</f>
        <v>0</v>
      </c>
      <c r="DY20" s="66"/>
      <c r="DZ20" s="66"/>
      <c r="EA20" s="6"/>
      <c r="EB20" s="6" t="str">
        <f t="shared" si="11"/>
        <v/>
      </c>
      <c r="EC20" s="6"/>
      <c r="ED20" s="6">
        <f>IF(Duombaze!EC20="",0,INDEX(DU!I:I,MATCH(Duombaze!EC20,DU!A:A,0),1))</f>
        <v>0</v>
      </c>
      <c r="EE20" s="640">
        <f>IF(Duombaze!EC20="",0,INDEX(DU!K:K,MATCH(Duombaze!EC20,DU!A:A,0),1))</f>
        <v>0</v>
      </c>
      <c r="EF20" s="6"/>
      <c r="EG20" s="48"/>
      <c r="EH20" s="6" t="str">
        <f>EH177</f>
        <v>Lipdukai universalūs + Konekesko logo</v>
      </c>
      <c r="EI20" s="4" t="str">
        <f t="shared" si="12"/>
        <v>4 UHF10 Lipdukai universalūs + Konekesko logo</v>
      </c>
      <c r="EJ20" s="6" t="str">
        <f>EJ177</f>
        <v>ZC20ASPCLEN000 + ZM0L0G0K0NESK0</v>
      </c>
      <c r="EK20" s="674" t="s">
        <v>255</v>
      </c>
      <c r="EL20" s="674" t="s">
        <v>3050</v>
      </c>
      <c r="EM20" s="674"/>
      <c r="EN20" s="694">
        <f>IF(Duombaze!EK20="",0,INDEX(DU!I:I,MATCH(Duombaze!EK20,DU!A:A,0),1))+IF(Duombaze!EL20="",0,INDEX(DU!I:I,MATCH(Duombaze!EL20,DU!A:A,0),1))+IF(Duombaze!EM20="",0,INDEX(DU!I:I,MATCH(Duombaze!EM20,DU!A:A,0),1))</f>
        <v>20.407560000000004</v>
      </c>
      <c r="EO20" s="6">
        <f>IF(Duombaze!EK20="",0,INDEX(DU!K:K,MATCH(Duombaze!EK20,DU!A:A,0),1))+IF(Duombaze!EL20="",0,INDEX(DU!K:K,MATCH(Duombaze!EL20,DU!A:A,0),1))+IF(Duombaze!EM20="",0,INDEX(DU!K:K,MATCH(Duombaze!EM20,DU!A:A,0),1))</f>
        <v>0</v>
      </c>
      <c r="EP20" s="66"/>
      <c r="EQ20" s="6"/>
      <c r="ER20" s="4"/>
      <c r="ES20" s="4" t="str">
        <f t="shared" si="13"/>
        <v/>
      </c>
      <c r="ET20" s="6"/>
      <c r="EU20" s="6"/>
      <c r="EV20" s="6"/>
      <c r="EW20" s="6"/>
      <c r="EX20" s="6" t="str">
        <f t="shared" si="14"/>
        <v/>
      </c>
      <c r="EY20" s="6"/>
      <c r="EZ20" s="674"/>
      <c r="FA20" s="674"/>
      <c r="FB20" s="674">
        <f>IF(Duombaze!EZ20="",0,INDEX(DU!I:I,MATCH(Duombaze!EZ20,DU!A:A,0),1))+IF(Duombaze!FA20="",0,INDEX(DU!I:I,MATCH(Duombaze!FA20,DU!A:A,0),1))</f>
        <v>0</v>
      </c>
      <c r="FC20" s="6">
        <f>IF(Duombaze!EZ20="",0,INDEX(DU!K:K,MATCH(Duombaze!EZ20,DU!A:A,0),1))+IF(Duombaze!FA20="",0,INDEX(DU!K:K,MATCH(Duombaze!FA20,DU!A:A,0),1))</f>
        <v>0</v>
      </c>
      <c r="FD20" s="6"/>
      <c r="FE20" s="6"/>
      <c r="FF20" s="6"/>
      <c r="FG20" s="6"/>
      <c r="FH20" s="6"/>
      <c r="FI20" s="6"/>
      <c r="FJ20" s="6"/>
      <c r="FK20" s="179"/>
      <c r="FL20" s="722"/>
      <c r="FM20" s="673"/>
      <c r="FN20" s="673"/>
      <c r="FO20" s="673"/>
      <c r="FP20" s="673"/>
      <c r="FQ20" s="673">
        <f>IF(Duombaze!FM20="",0,INDEX(DU!I:I,MATCH(Duombaze!FM20,DU!A:A,0),1))+IF(Duombaze!FN20="",0,INDEX(DU!I:I,MATCH(Duombaze!FN20,DU!A:A,0),1))+IF(Duombaze!FO20="",0,INDEX(DU!I:I,MATCH(Duombaze!FO20,DU!A:A,0),1))+IF(Duombaze!FP20="",0,INDEX(DU!I:I,MATCH(Duombaze!FP20,DU!A:A,0),1))</f>
        <v>0</v>
      </c>
      <c r="FR20" s="673">
        <f>IF(Duombaze!FM20="",0,INDEX(DU!K:K,MATCH(Duombaze!FM20,DU!A:A,0),1))+IF(Duombaze!FN20="",0,INDEX(DU!K:K,MATCH(Duombaze!FN20,DU!A:A,0),1))+IF(Duombaze!FO20="",0,INDEX(DU!K:K,MATCH(Duombaze!FO20,DU!A:A,0),1))+IF(Duombaze!FP20="",0,INDEX(DU!K:K,MATCH(Duombaze!FP20,DU!A:A,0),1))</f>
        <v>0</v>
      </c>
    </row>
    <row r="21" spans="1:186" s="7" customFormat="1" ht="23.45" customHeight="1" x14ac:dyDescent="0.25">
      <c r="A21" s="42">
        <v>5</v>
      </c>
      <c r="B21" s="42" t="s">
        <v>766</v>
      </c>
      <c r="C21" s="12" t="s">
        <v>210</v>
      </c>
      <c r="D21" s="6"/>
      <c r="E21" s="4" t="str">
        <f t="shared" si="0"/>
        <v/>
      </c>
      <c r="F21" s="6"/>
      <c r="G21" s="643"/>
      <c r="H21" s="643"/>
      <c r="I21" s="643"/>
      <c r="J21" s="643"/>
      <c r="K21" s="643"/>
      <c r="L21" s="643"/>
      <c r="M21" s="643"/>
      <c r="N21" s="643"/>
      <c r="O21" s="643"/>
      <c r="P21" s="640">
        <f>IF(Duombaze!G21="",0,INDEX(DU!I:I,MATCH(Duombaze!G21,DU!A:A,0),1))+IF(Duombaze!H21="",0,INDEX(DU!I:I,MATCH(Duombaze!H21,DU!A:A,0),1))+IF(Duombaze!I21="",0,INDEX(DU!I:I,MATCH(Duombaze!I21,DU!A:A,0),1))+IF(Duombaze!J21="",0,INDEX(DU!I:I,MATCH(Duombaze!J21,DU!A:A,0),1))+IF(Duombaze!K21="",0,INDEX(DU!I:I,MATCH(Duombaze!K21,DU!A:A,0),1))+IF(Duombaze!L21="",0,INDEX(DU!I:I,MATCH(Duombaze!L21,DU!A:A,0),1))+IF(Duombaze!M21="",0,INDEX(DU!I:I,MATCH(Duombaze!M21,DU!A:A,0),1))+IF(Duombaze!N21="",0,INDEX(DU!I:I,MATCH(Duombaze!N21,DU!A:A,0),1))+IF(Duombaze!O21="",0,INDEX(DU!I:I,MATCH(Duombaze!O21,DU!A:A,0),1))</f>
        <v>0</v>
      </c>
      <c r="Q21" s="640">
        <f>IF(Duombaze!G21="",0,INDEX(DU!K:K,MATCH(Duombaze!G21,DU!A:A,0),1))+IF(Duombaze!H21="",0,INDEX(DU!K:K,MATCH(Duombaze!H21,DU!A:A,0),1))+IF(Duombaze!I21="",0,INDEX(DU!K:K,MATCH(Duombaze!I21,DU!A:A,0),1))+IF(Duombaze!J21="",0,INDEX(DU!K:K,MATCH(Duombaze!J21,DU!A:A,0),1))+IF(Duombaze!K21="",0,INDEX(DU!K:K,MATCH(Duombaze!K21,DU!A:A,0),1))+IF(Duombaze!L21="",0,INDEX(DU!K:K,MATCH(Duombaze!L21,DU!A:A,0),1))+IF(Duombaze!M21="",0,INDEX(DU!K:K,MATCH(Duombaze!M21,DU!A:A,0),1))+IF(Duombaze!N21="",0,INDEX(DU!K:K,MATCH(Duombaze!N21,DU!A:A,0),1))+IF(Duombaze!O21="",0,INDEX(DU!K:K,MATCH(Duombaze!O21,DU!A:A,0),1))</f>
        <v>0</v>
      </c>
      <c r="R21" s="6"/>
      <c r="S21" s="48"/>
      <c r="T21" s="883"/>
      <c r="U21" s="4">
        <f>IF(Duombaze!T21="",0,INDEX(DU!I:I,MATCH(Duombaze!T21,DU!A:A,0),1))</f>
        <v>0</v>
      </c>
      <c r="V21" s="4">
        <f>IF(Duombaze!T21="",0,INDEX(DU!K:K,MATCH(Duombaze!T21,DU!A:A,0),1))</f>
        <v>0</v>
      </c>
      <c r="W21" s="6"/>
      <c r="X21" s="6"/>
      <c r="Y21" s="858"/>
      <c r="Z21" s="66"/>
      <c r="AA21" s="4" t="str">
        <f t="shared" si="17"/>
        <v/>
      </c>
      <c r="AB21" s="6"/>
      <c r="AC21" s="2">
        <f>IF(Duombaze!AB21="",0,INDEX(DU!I:I,MATCH(Duombaze!AB21,DU!A:A,0),1))</f>
        <v>0</v>
      </c>
      <c r="AD21" s="2">
        <f>IF(Duombaze!AB21="",0,INDEX(DU!K:K,MATCH(Duombaze!AB21,DU!A:A,0),1))</f>
        <v>0</v>
      </c>
      <c r="AE21" s="6"/>
      <c r="AF21" s="6"/>
      <c r="AG21" s="6"/>
      <c r="AH21" s="4" t="str">
        <f t="shared" si="1"/>
        <v/>
      </c>
      <c r="AI21" s="6"/>
      <c r="AJ21" s="643"/>
      <c r="AK21" s="643"/>
      <c r="AL21" s="643"/>
      <c r="AM21" s="643">
        <f>IF(Duombaze!AJ21="",0,INDEX(DU!I:I,MATCH(Duombaze!AJ21,DU!A:A,0),1))+IF(Duombaze!AK21="",0,INDEX(DU!I:I,MATCH(Duombaze!AK21,DU!A:A,0),1))+IF(Duombaze!AL21="",0,INDEX(DU!I:I,MATCH(Duombaze!AL21,DU!A:A,0),1))</f>
        <v>0</v>
      </c>
      <c r="AN21" s="643">
        <f>IF(Duombaze!AJ21="",0,INDEX(DU!K:K,MATCH(Duombaze!AJ21,DU!A:A,0),1))+IF(Duombaze!AK21="",0,INDEX(DU!K:K,MATCH(Duombaze!AK21,DU!A:A,0),1))+IF(Duombaze!AL21="",0,INDEX(DU!K:K,MATCH(Duombaze!AL21,DU!A:A,0),1))</f>
        <v>0</v>
      </c>
      <c r="AO21" s="6"/>
      <c r="AP21" s="6"/>
      <c r="AQ21" s="6"/>
      <c r="AR21" s="4" t="str">
        <f t="shared" si="2"/>
        <v/>
      </c>
      <c r="AS21" s="6"/>
      <c r="AT21" s="643"/>
      <c r="AU21" s="643"/>
      <c r="AV21" s="643"/>
      <c r="AW21" s="643"/>
      <c r="AX21" s="643"/>
      <c r="AY21" s="643"/>
      <c r="AZ21" s="643"/>
      <c r="BA21" s="643"/>
      <c r="BB21" s="643"/>
      <c r="BC21" s="643">
        <f>IF(Duombaze!AT21="",0,INDEX(DU!I:I,MATCH(Duombaze!AT21,DU!A:A,0),1))+IF(Duombaze!AU21="",0,INDEX(DU!I:I,MATCH(Duombaze!AU21,DU!A:A,0),1))+IF(Duombaze!AV21="",0,INDEX(DU!I:I,MATCH(Duombaze!AV21,DU!A:A,0),1))+IF(Duombaze!AW21="",0,INDEX(DU!I:I,MATCH(Duombaze!AW21,DU!A:A,0),1))+IF(Duombaze!AX21="",0,INDEX(DU!I:I,MATCH(Duombaze!AX21,DU!A:A,0),1))+IF(Duombaze!AY21="",0,INDEX(DU!I:I,MATCH(Duombaze!AY21,DU!A:A,0),1))+IF(Duombaze!AZ21="",0,INDEX(DU!I:I,MATCH(Duombaze!AZ21,DU!A:A,0),1))+IF(Duombaze!BA21="",0,INDEX(DU!I:I,MATCH(Duombaze!BA21,DU!A:A,0),1))+IF(Duombaze!BB21="",0,INDEX(DU!I:I,MATCH(Duombaze!BB21,DU!A:A,0),1))</f>
        <v>0</v>
      </c>
      <c r="BD21" s="640">
        <f>IF(Duombaze!AT21="",0,INDEX(DU!K:K,MATCH(Duombaze!AT21,DU!A:A,0),1))+IF(Duombaze!AU21="",0,INDEX(DU!K:K,MATCH(Duombaze!AU21,DU!A:A,0),1))+IF(Duombaze!AV21="",0,INDEX(DU!K:K,MATCH(Duombaze!AV21,DU!A:A,0),1))+IF(Duombaze!AW21="",0,INDEX(DU!K:K,MATCH(Duombaze!AW21,DU!A:A,0),1))+IF(Duombaze!AX21="",0,INDEX(DU!K:K,MATCH(Duombaze!AX21,DU!A:A,0),1))+IF(Duombaze!AY21="",0,INDEX(DU!K:K,MATCH(Duombaze!AY21,DU!A:A,0),1))+IF(Duombaze!AZ21="",0,INDEX(DU!K:K,MATCH(Duombaze!AZ21,DU!A:A,0),1))+IF(Duombaze!BA21="",0,INDEX(DU!K:K,MATCH(Duombaze!BA21,DU!A:A,0),1))+IF(Duombaze!BB21="",0,INDEX(DU!K:K,MATCH(Duombaze!BB21,DU!A:A,0),1))</f>
        <v>0</v>
      </c>
      <c r="BE21" s="6"/>
      <c r="BF21" s="6"/>
      <c r="BH21" s="4" t="str">
        <f t="shared" si="3"/>
        <v/>
      </c>
      <c r="BI21" s="6"/>
      <c r="BJ21" s="643"/>
      <c r="BK21" s="643"/>
      <c r="BL21" s="643"/>
      <c r="BM21" s="643">
        <f>IF(Duombaze!BJ21="",0,INDEX(DU!I:I,MATCH(Duombaze!BJ21,DU!A:A,0),1))+IF(Duombaze!BK21="",0,INDEX(DU!I:I,MATCH(Duombaze!BK21,DU!A:A,0),1))+IF(Duombaze!BL21="",0,INDEX(DU!I:I,MATCH(Duombaze!BL21,DU!A:A,0),1))</f>
        <v>0</v>
      </c>
      <c r="BN21" s="640">
        <f>IF(Duombaze!BJ21="",0,INDEX(DU!K:K,MATCH(Duombaze!BJ21,DU!A:A,0),1))+IF(Duombaze!BK21="",0,INDEX(DU!K:K,MATCH(Duombaze!BK21,DU!A:A,0),1))+IF(Duombaze!BL21="",0,INDEX(DU!K:K,MATCH(Duombaze!BL21,DU!A:A,0),1))</f>
        <v>0</v>
      </c>
      <c r="BO21" s="6"/>
      <c r="BP21" s="6"/>
      <c r="BQ21" s="6"/>
      <c r="BR21" s="6" t="str">
        <f t="shared" si="18"/>
        <v/>
      </c>
      <c r="BS21" s="6"/>
      <c r="BT21" s="6"/>
      <c r="BU21" s="6"/>
      <c r="BV21" s="6"/>
      <c r="BW21" s="6">
        <f>IF(Duombaze!BT21="",0,INDEX(DU!I:I,MATCH(Duombaze!BT21,DU!A:A,0),1))+IF(Duombaze!BU21="",0,INDEX(DU!I:I,MATCH(Duombaze!BU21,DU!A:A,0),1))+IF(Duombaze!BV21="",0,INDEX(DU!I:I,MATCH(Duombaze!BV21,DU!A:A,0),1))</f>
        <v>0</v>
      </c>
      <c r="BX21" s="6">
        <f>IF(Duombaze!BT21="",0,INDEX(DU!K:K,MATCH(Duombaze!BT21,DU!A:A,0),1))+IF(Duombaze!BU21="",0,INDEX(DU!K:K,MATCH(Duombaze!BU21,DU!A:A,0),1))+IF(Duombaze!BV21="",0,INDEX(DU!K:K,MATCH(Duombaze!BV21,DU!A:A,0),1))</f>
        <v>0</v>
      </c>
      <c r="BY21" s="6"/>
      <c r="BZ21" s="6"/>
      <c r="CA21" s="6"/>
      <c r="CB21" s="6" t="str">
        <f t="shared" si="19"/>
        <v/>
      </c>
      <c r="CC21" s="6"/>
      <c r="CD21" s="6">
        <f>IF(Duombaze!CC21="",0,INDEX(DU!I:I,MATCH(Duombaze!CC21,DU!A:A,0),1))</f>
        <v>0</v>
      </c>
      <c r="CE21" s="4">
        <f>IF(Duombaze!CC21="",0,INDEX(DU!K:K,MATCH(Duombaze!CC21,DU!A:A,0),1))</f>
        <v>0</v>
      </c>
      <c r="CF21" s="6"/>
      <c r="CG21" s="6"/>
      <c r="CH21" s="6"/>
      <c r="CI21" s="4" t="str">
        <f t="shared" si="6"/>
        <v/>
      </c>
      <c r="CJ21" s="6"/>
      <c r="CK21" s="6">
        <f>IF(Duombaze!CJ21="",0,INDEX(DU!I:I,MATCH(Duombaze!CJ21,DU!A:A,0),1))</f>
        <v>0</v>
      </c>
      <c r="CL21" s="4">
        <f>IF(Duombaze!CJ21="",0,INDEX(DU!K:K,MATCH(Duombaze!CJ21,DU!A:A,0),1))</f>
        <v>0</v>
      </c>
      <c r="CM21" s="6"/>
      <c r="CN21" s="6"/>
      <c r="CO21" s="6"/>
      <c r="CP21" s="4" t="str">
        <f t="shared" si="7"/>
        <v/>
      </c>
      <c r="CQ21" s="6"/>
      <c r="CR21" s="643"/>
      <c r="CS21" s="643"/>
      <c r="CT21" s="643">
        <f>IF(Duombaze!CR21="",0,INDEX(DU!I:I,MATCH(Duombaze!CR21,DU!A:A,0),1))+IF(Duombaze!CS21="",0,INDEX(DU!I:I,MATCH(Duombaze!CS21,DU!A:A,0),1))</f>
        <v>0</v>
      </c>
      <c r="CU21" s="6">
        <f>IF(Duombaze!CR21="",0,INDEX(DU!K:K,MATCH(Duombaze!CR21,DU!A:A,0),1))+IF(Duombaze!CS21="",0,INDEX(DU!K:K,MATCH(Duombaze!CS21,DU!A:A,0),1))</f>
        <v>0</v>
      </c>
      <c r="CV21" s="6"/>
      <c r="CW21" s="6"/>
      <c r="CX21" s="6"/>
      <c r="CY21" s="4" t="str">
        <f t="shared" si="8"/>
        <v/>
      </c>
      <c r="CZ21" s="6"/>
      <c r="DA21" s="674"/>
      <c r="DB21" s="674"/>
      <c r="DC21" s="674">
        <f>IF(Duombaze!DA21="",0,INDEX(DU!I:I,MATCH(Duombaze!DA21,DU!A:A,0),1))+IF(Duombaze!DB21="",0,INDEX(DU!I:I,MATCH(Duombaze!DB21,DU!A:A,0),1))</f>
        <v>0</v>
      </c>
      <c r="DD21" s="6">
        <f>IF(Duombaze!DA21="",0,INDEX(DU!K:K,MATCH(Duombaze!DA21,DU!A:A,0),1))+IF(Duombaze!DB21="",0,INDEX(DU!K:K,MATCH(Duombaze!DB21,DU!A:A,0),1))</f>
        <v>0</v>
      </c>
      <c r="DE21" s="6"/>
      <c r="DF21" s="6"/>
      <c r="DG21" s="6"/>
      <c r="DH21" s="6" t="str">
        <f t="shared" si="9"/>
        <v/>
      </c>
      <c r="DI21" s="6"/>
      <c r="DJ21" s="674"/>
      <c r="DK21" s="679"/>
      <c r="DL21" s="679">
        <f>IF(Duombaze!DJ21="",0,INDEX(DU!I:I,MATCH(Duombaze!DJ21,DU!A:A,0),1))+IF(Duombaze!DK21="",0,INDEX(DU!I:I,MATCH(Duombaze!DK21,DU!A:A,0),1))</f>
        <v>0</v>
      </c>
      <c r="DM21" s="6">
        <f>IF(Duombaze!DJ21="",0,INDEX(DU!K:K,MATCH(Duombaze!DJ21,DU!A:A,0),1))+IF(Duombaze!DK21="",0,INDEX(DU!K:K,MATCH(Duombaze!DK21,DU!A:A,0),1))</f>
        <v>0</v>
      </c>
      <c r="DN21" s="48"/>
      <c r="DO21" s="48"/>
      <c r="DP21" s="48" t="str">
        <f>DP179</f>
        <v>Prieky/gale LED, šone atšvaitai</v>
      </c>
      <c r="DQ21" s="4" t="str">
        <f t="shared" si="10"/>
        <v>5 UHF10 Prieky/gale LED, šone atšvaitai</v>
      </c>
      <c r="DR21" s="66" t="str">
        <f>DR179</f>
        <v>ZC40ZIBLED0AT0</v>
      </c>
      <c r="DS21" s="694" t="s">
        <v>249</v>
      </c>
      <c r="DT21" s="694"/>
      <c r="DU21" s="694"/>
      <c r="DV21" s="694"/>
      <c r="DW21" s="694">
        <f>IF(Duombaze!DS21="",0,INDEX(DU!I:I,MATCH(Duombaze!DS21,DU!A:A,0),1))+IF(Duombaze!DT21="",0,INDEX(DU!I:I,MATCH(Duombaze!DT21,DU!A:A,0),1))+IF(Duombaze!DU21="",0,INDEX(DU!I:I,MATCH(Duombaze!DU21,DU!A:A,0),1))+IF(Duombaze!DV21="",0,INDEX(DU!I:I,MATCH(Duombaze!DV21,DU!A:A,0),1))</f>
        <v>116.062004564983</v>
      </c>
      <c r="DX21" s="640">
        <f>IF(Duombaze!DS21="",0,INDEX(DU!K:K,MATCH(Duombaze!DS21,DU!A:A,0),1))+IF(Duombaze!DT21="",0,INDEX(DU!K:K,MATCH(Duombaze!DT21,DU!A:A,0),1))+IF(Duombaze!DU21="",0,INDEX(DU!K:K,MATCH(Duombaze!DU21,DU!A:A,0),1))+IF(Duombaze!DV21="",0,INDEX(DU!K:KH,MATCH(Duombaze!DV21,DU!A:A,0),1))</f>
        <v>0</v>
      </c>
      <c r="DY21" s="66"/>
      <c r="DZ21" s="66"/>
      <c r="EA21" s="6"/>
      <c r="EB21" s="6" t="str">
        <f t="shared" si="11"/>
        <v/>
      </c>
      <c r="EC21" s="6"/>
      <c r="ED21" s="6">
        <f>IF(Duombaze!EC21="",0,INDEX(DU!I:I,MATCH(Duombaze!EC21,DU!A:A,0),1))</f>
        <v>0</v>
      </c>
      <c r="EE21" s="640">
        <f>IF(Duombaze!EC21="",0,INDEX(DU!K:K,MATCH(Duombaze!EC21,DU!A:A,0),1))</f>
        <v>0</v>
      </c>
      <c r="EF21" s="6"/>
      <c r="EG21" s="48"/>
      <c r="EH21" s="4"/>
      <c r="EI21" s="4" t="str">
        <f t="shared" si="12"/>
        <v/>
      </c>
      <c r="EJ21" s="4"/>
      <c r="EK21" s="677"/>
      <c r="EL21" s="677"/>
      <c r="EM21" s="677"/>
      <c r="EN21" s="677">
        <f>IF(Duombaze!EK21="",0,INDEX(DU!I:I,MATCH(Duombaze!EK21,DU!A:A,0),1))+IF(Duombaze!EL21="",0,INDEX(DU!I:I,MATCH(Duombaze!EL21,DU!A:A,0),1))+IF(Duombaze!EM21="",0,INDEX(DU!I:I,MATCH(Duombaze!EM21,DU!A:A,0),1))</f>
        <v>0</v>
      </c>
      <c r="EO21" s="6">
        <f>IF(Duombaze!EK21="",0,INDEX(DU!K:K,MATCH(Duombaze!EK21,DU!A:A,0),1))+IF(Duombaze!EL21="",0,INDEX(DU!K:K,MATCH(Duombaze!EL21,DU!A:A,0),1))+IF(Duombaze!EM21="",0,INDEX(DU!K:K,MATCH(Duombaze!EM21,DU!A:A,0),1))</f>
        <v>0</v>
      </c>
      <c r="ER21" s="6"/>
      <c r="ES21" s="4" t="str">
        <f t="shared" si="13"/>
        <v/>
      </c>
      <c r="ET21" s="6"/>
      <c r="EU21" s="6"/>
      <c r="EV21" s="6"/>
      <c r="EW21" s="6"/>
      <c r="EX21" s="6" t="str">
        <f t="shared" si="14"/>
        <v/>
      </c>
      <c r="EY21" s="6"/>
      <c r="EZ21" s="674"/>
      <c r="FA21" s="674"/>
      <c r="FB21" s="674">
        <f>IF(Duombaze!EZ21="",0,INDEX(DU!I:I,MATCH(Duombaze!EZ21,DU!A:A,0),1))+IF(Duombaze!FA21="",0,INDEX(DU!I:I,MATCH(Duombaze!FA21,DU!A:A,0),1))</f>
        <v>0</v>
      </c>
      <c r="FC21" s="6">
        <f>IF(Duombaze!EZ21="",0,INDEX(DU!K:K,MATCH(Duombaze!EZ21,DU!A:A,0),1))+IF(Duombaze!FA21="",0,INDEX(DU!K:K,MATCH(Duombaze!FA21,DU!A:A,0),1))</f>
        <v>0</v>
      </c>
      <c r="FD21" s="6"/>
      <c r="FE21" s="6"/>
      <c r="FF21" s="6"/>
      <c r="FG21" s="6"/>
      <c r="FH21" s="6"/>
      <c r="FI21" s="6"/>
      <c r="FJ21" s="6"/>
      <c r="FK21" s="6"/>
      <c r="FL21" s="14"/>
      <c r="FM21" s="673"/>
      <c r="FN21" s="673"/>
      <c r="FO21" s="673"/>
      <c r="FP21" s="673"/>
      <c r="FQ21" s="673">
        <f>IF(Duombaze!FM21="",0,INDEX(DU!I:I,MATCH(Duombaze!FM21,DU!A:A,0),1))+IF(Duombaze!FN21="",0,INDEX(DU!I:I,MATCH(Duombaze!FN21,DU!A:A,0),1))+IF(Duombaze!FO21="",0,INDEX(DU!I:I,MATCH(Duombaze!FO21,DU!A:A,0),1))+IF(Duombaze!FP21="",0,INDEX(DU!I:I,MATCH(Duombaze!FP21,DU!A:A,0),1))</f>
        <v>0</v>
      </c>
      <c r="FR21" s="673">
        <f>IF(Duombaze!FM21="",0,INDEX(DU!K:K,MATCH(Duombaze!FM21,DU!A:A,0),1))+IF(Duombaze!FN21="",0,INDEX(DU!K:K,MATCH(Duombaze!FN21,DU!A:A,0),1))+IF(Duombaze!FO21="",0,INDEX(DU!K:K,MATCH(Duombaze!FO21,DU!A:A,0),1))+IF(Duombaze!FP21="",0,INDEX(DU!K:K,MATCH(Duombaze!FP21,DU!A:A,0),1))</f>
        <v>0</v>
      </c>
    </row>
    <row r="22" spans="1:186" s="7" customFormat="1" ht="23.45" customHeight="1" x14ac:dyDescent="0.25">
      <c r="A22" s="42">
        <v>6</v>
      </c>
      <c r="B22" s="42" t="s">
        <v>766</v>
      </c>
      <c r="C22" s="12" t="s">
        <v>210</v>
      </c>
      <c r="D22" s="6"/>
      <c r="E22" s="4" t="str">
        <f t="shared" si="0"/>
        <v/>
      </c>
      <c r="F22" s="6"/>
      <c r="G22" s="643"/>
      <c r="H22" s="643"/>
      <c r="I22" s="643"/>
      <c r="J22" s="643"/>
      <c r="K22" s="643"/>
      <c r="L22" s="643"/>
      <c r="M22" s="643"/>
      <c r="N22" s="643"/>
      <c r="O22" s="643"/>
      <c r="P22" s="640">
        <f>IF(Duombaze!G22="",0,INDEX(DU!I:I,MATCH(Duombaze!G22,DU!A:A,0),1))+IF(Duombaze!H22="",0,INDEX(DU!I:I,MATCH(Duombaze!H22,DU!A:A,0),1))+IF(Duombaze!I22="",0,INDEX(DU!I:I,MATCH(Duombaze!I22,DU!A:A,0),1))+IF(Duombaze!J22="",0,INDEX(DU!I:I,MATCH(Duombaze!J22,DU!A:A,0),1))+IF(Duombaze!K22="",0,INDEX(DU!I:I,MATCH(Duombaze!K22,DU!A:A,0),1))+IF(Duombaze!L22="",0,INDEX(DU!I:I,MATCH(Duombaze!L22,DU!A:A,0),1))+IF(Duombaze!M22="",0,INDEX(DU!I:I,MATCH(Duombaze!M22,DU!A:A,0),1))+IF(Duombaze!N22="",0,INDEX(DU!I:I,MATCH(Duombaze!N22,DU!A:A,0),1))+IF(Duombaze!O22="",0,INDEX(DU!I:I,MATCH(Duombaze!O22,DU!A:A,0),1))</f>
        <v>0</v>
      </c>
      <c r="Q22" s="640">
        <f>IF(Duombaze!G22="",0,INDEX(DU!K:K,MATCH(Duombaze!G22,DU!A:A,0),1))+IF(Duombaze!H22="",0,INDEX(DU!K:K,MATCH(Duombaze!H22,DU!A:A,0),1))+IF(Duombaze!I22="",0,INDEX(DU!K:K,MATCH(Duombaze!I22,DU!A:A,0),1))+IF(Duombaze!J22="",0,INDEX(DU!K:K,MATCH(Duombaze!J22,DU!A:A,0),1))+IF(Duombaze!K22="",0,INDEX(DU!K:K,MATCH(Duombaze!K22,DU!A:A,0),1))+IF(Duombaze!L22="",0,INDEX(DU!K:K,MATCH(Duombaze!L22,DU!A:A,0),1))+IF(Duombaze!M22="",0,INDEX(DU!K:K,MATCH(Duombaze!M22,DU!A:A,0),1))+IF(Duombaze!N22="",0,INDEX(DU!K:K,MATCH(Duombaze!N22,DU!A:A,0),1))+IF(Duombaze!O22="",0,INDEX(DU!K:K,MATCH(Duombaze!O22,DU!A:A,0),1))</f>
        <v>0</v>
      </c>
      <c r="R22" s="6"/>
      <c r="S22" s="48"/>
      <c r="T22" s="883"/>
      <c r="U22" s="4">
        <f>IF(Duombaze!T22="",0,INDEX(DU!I:I,MATCH(Duombaze!T22,DU!A:A,0),1))</f>
        <v>0</v>
      </c>
      <c r="V22" s="4">
        <f>IF(Duombaze!T22="",0,INDEX(DU!K:K,MATCH(Duombaze!T22,DU!A:A,0),1))</f>
        <v>0</v>
      </c>
      <c r="W22" s="6"/>
      <c r="X22" s="6"/>
      <c r="Y22" s="858"/>
      <c r="Z22" s="66"/>
      <c r="AA22" s="4" t="str">
        <f t="shared" si="17"/>
        <v/>
      </c>
      <c r="AB22" s="6"/>
      <c r="AC22" s="2">
        <f>IF(Duombaze!AB22="",0,INDEX(DU!I:I,MATCH(Duombaze!AB22,DU!A:A,0),1))</f>
        <v>0</v>
      </c>
      <c r="AD22" s="2">
        <f>IF(Duombaze!AB22="",0,INDEX(DU!K:K,MATCH(Duombaze!AB22,DU!A:A,0),1))</f>
        <v>0</v>
      </c>
      <c r="AE22" s="6"/>
      <c r="AF22" s="6"/>
      <c r="AG22" s="6"/>
      <c r="AH22" s="4" t="str">
        <f t="shared" si="1"/>
        <v/>
      </c>
      <c r="AI22" s="6"/>
      <c r="AJ22" s="643"/>
      <c r="AK22" s="643"/>
      <c r="AL22" s="643"/>
      <c r="AM22" s="643">
        <f>IF(Duombaze!AJ22="",0,INDEX(DU!I:I,MATCH(Duombaze!AJ22,DU!A:A,0),1))+IF(Duombaze!AK22="",0,INDEX(DU!I:I,MATCH(Duombaze!AK22,DU!A:A,0),1))+IF(Duombaze!AL22="",0,INDEX(DU!I:I,MATCH(Duombaze!AL22,DU!A:A,0),1))</f>
        <v>0</v>
      </c>
      <c r="AN22" s="643">
        <f>IF(Duombaze!AJ22="",0,INDEX(DU!K:K,MATCH(Duombaze!AJ22,DU!A:A,0),1))+IF(Duombaze!AK22="",0,INDEX(DU!K:K,MATCH(Duombaze!AK22,DU!A:A,0),1))+IF(Duombaze!AL22="",0,INDEX(DU!K:K,MATCH(Duombaze!AL22,DU!A:A,0),1))</f>
        <v>0</v>
      </c>
      <c r="AO22" s="6"/>
      <c r="AP22" s="6"/>
      <c r="AQ22" s="6"/>
      <c r="AR22" s="4" t="str">
        <f t="shared" si="2"/>
        <v/>
      </c>
      <c r="AS22" s="6"/>
      <c r="AT22" s="643"/>
      <c r="AU22" s="643"/>
      <c r="AV22" s="643"/>
      <c r="AW22" s="643"/>
      <c r="AX22" s="643"/>
      <c r="AY22" s="643"/>
      <c r="AZ22" s="643"/>
      <c r="BA22" s="643"/>
      <c r="BB22" s="643"/>
      <c r="BC22" s="643">
        <f>IF(Duombaze!AT22="",0,INDEX(DU!I:I,MATCH(Duombaze!AT22,DU!A:A,0),1))+IF(Duombaze!AU22="",0,INDEX(DU!I:I,MATCH(Duombaze!AU22,DU!A:A,0),1))+IF(Duombaze!AV22="",0,INDEX(DU!I:I,MATCH(Duombaze!AV22,DU!A:A,0),1))+IF(Duombaze!AW22="",0,INDEX(DU!I:I,MATCH(Duombaze!AW22,DU!A:A,0),1))+IF(Duombaze!AX22="",0,INDEX(DU!I:I,MATCH(Duombaze!AX22,DU!A:A,0),1))+IF(Duombaze!AY22="",0,INDEX(DU!I:I,MATCH(Duombaze!AY22,DU!A:A,0),1))+IF(Duombaze!AZ22="",0,INDEX(DU!I:I,MATCH(Duombaze!AZ22,DU!A:A,0),1))+IF(Duombaze!BA22="",0,INDEX(DU!I:I,MATCH(Duombaze!BA22,DU!A:A,0),1))+IF(Duombaze!BB22="",0,INDEX(DU!I:I,MATCH(Duombaze!BB22,DU!A:A,0),1))</f>
        <v>0</v>
      </c>
      <c r="BD22" s="640">
        <f>IF(Duombaze!AT22="",0,INDEX(DU!K:K,MATCH(Duombaze!AT22,DU!A:A,0),1))+IF(Duombaze!AU22="",0,INDEX(DU!K:K,MATCH(Duombaze!AU22,DU!A:A,0),1))+IF(Duombaze!AV22="",0,INDEX(DU!K:K,MATCH(Duombaze!AV22,DU!A:A,0),1))+IF(Duombaze!AW22="",0,INDEX(DU!K:K,MATCH(Duombaze!AW22,DU!A:A,0),1))+IF(Duombaze!AX22="",0,INDEX(DU!K:K,MATCH(Duombaze!AX22,DU!A:A,0),1))+IF(Duombaze!AY22="",0,INDEX(DU!K:K,MATCH(Duombaze!AY22,DU!A:A,0),1))+IF(Duombaze!AZ22="",0,INDEX(DU!K:K,MATCH(Duombaze!AZ22,DU!A:A,0),1))+IF(Duombaze!BA22="",0,INDEX(DU!K:K,MATCH(Duombaze!BA22,DU!A:A,0),1))+IF(Duombaze!BB22="",0,INDEX(DU!K:K,MATCH(Duombaze!BB22,DU!A:A,0),1))</f>
        <v>0</v>
      </c>
      <c r="BE22" s="6"/>
      <c r="BF22" s="6"/>
      <c r="BH22" s="4" t="str">
        <f t="shared" si="3"/>
        <v/>
      </c>
      <c r="BI22" s="6"/>
      <c r="BJ22" s="643"/>
      <c r="BK22" s="643"/>
      <c r="BL22" s="643"/>
      <c r="BM22" s="643">
        <f>IF(Duombaze!BJ22="",0,INDEX(DU!I:I,MATCH(Duombaze!BJ22,DU!A:A,0),1))+IF(Duombaze!BK22="",0,INDEX(DU!I:I,MATCH(Duombaze!BK22,DU!A:A,0),1))+IF(Duombaze!BL22="",0,INDEX(DU!I:I,MATCH(Duombaze!BL22,DU!A:A,0),1))</f>
        <v>0</v>
      </c>
      <c r="BN22" s="640">
        <f>IF(Duombaze!BJ22="",0,INDEX(DU!K:K,MATCH(Duombaze!BJ22,DU!A:A,0),1))+IF(Duombaze!BK22="",0,INDEX(DU!K:K,MATCH(Duombaze!BK22,DU!A:A,0),1))+IF(Duombaze!BL22="",0,INDEX(DU!K:K,MATCH(Duombaze!BL22,DU!A:A,0),1))</f>
        <v>0</v>
      </c>
      <c r="BO22" s="6"/>
      <c r="BP22" s="6"/>
      <c r="BQ22" s="6"/>
      <c r="BR22" s="6" t="str">
        <f t="shared" si="18"/>
        <v/>
      </c>
      <c r="BS22" s="6"/>
      <c r="BT22" s="6"/>
      <c r="BU22" s="6"/>
      <c r="BV22" s="6"/>
      <c r="BW22" s="6">
        <f>IF(Duombaze!BT22="",0,INDEX(DU!I:I,MATCH(Duombaze!BT22,DU!A:A,0),1))+IF(Duombaze!BU22="",0,INDEX(DU!I:I,MATCH(Duombaze!BU22,DU!A:A,0),1))+IF(Duombaze!BV22="",0,INDEX(DU!I:I,MATCH(Duombaze!BV22,DU!A:A,0),1))</f>
        <v>0</v>
      </c>
      <c r="BX22" s="6">
        <f>IF(Duombaze!BT22="",0,INDEX(DU!K:K,MATCH(Duombaze!BT22,DU!A:A,0),1))+IF(Duombaze!BU22="",0,INDEX(DU!K:K,MATCH(Duombaze!BU22,DU!A:A,0),1))+IF(Duombaze!BV22="",0,INDEX(DU!K:K,MATCH(Duombaze!BV22,DU!A:A,0),1))</f>
        <v>0</v>
      </c>
      <c r="BY22" s="6"/>
      <c r="BZ22" s="6"/>
      <c r="CA22" s="6"/>
      <c r="CB22" s="6" t="str">
        <f t="shared" si="19"/>
        <v/>
      </c>
      <c r="CC22" s="6"/>
      <c r="CD22" s="6">
        <f>IF(Duombaze!CC22="",0,INDEX(DU!I:I,MATCH(Duombaze!CC22,DU!A:A,0),1))</f>
        <v>0</v>
      </c>
      <c r="CE22" s="4">
        <f>IF(Duombaze!CC22="",0,INDEX(DU!K:K,MATCH(Duombaze!CC22,DU!A:A,0),1))</f>
        <v>0</v>
      </c>
      <c r="CF22" s="6"/>
      <c r="CG22" s="6"/>
      <c r="CH22" s="6"/>
      <c r="CI22" s="4" t="str">
        <f t="shared" si="6"/>
        <v/>
      </c>
      <c r="CJ22" s="6"/>
      <c r="CK22" s="6">
        <f>IF(Duombaze!CJ22="",0,INDEX(DU!I:I,MATCH(Duombaze!CJ22,DU!A:A,0),1))</f>
        <v>0</v>
      </c>
      <c r="CL22" s="4">
        <f>IF(Duombaze!CJ22="",0,INDEX(DU!K:K,MATCH(Duombaze!CJ22,DU!A:A,0),1))</f>
        <v>0</v>
      </c>
      <c r="CM22" s="6"/>
      <c r="CN22" s="6"/>
      <c r="CO22" s="6"/>
      <c r="CP22" s="4" t="str">
        <f t="shared" si="7"/>
        <v/>
      </c>
      <c r="CQ22" s="6"/>
      <c r="CR22" s="643"/>
      <c r="CS22" s="643"/>
      <c r="CT22" s="643">
        <f>IF(Duombaze!CR22="",0,INDEX(DU!I:I,MATCH(Duombaze!CR22,DU!A:A,0),1))+IF(Duombaze!CS22="",0,INDEX(DU!I:I,MATCH(Duombaze!CS22,DU!A:A,0),1))</f>
        <v>0</v>
      </c>
      <c r="CU22" s="6">
        <f>IF(Duombaze!CR22="",0,INDEX(DU!K:K,MATCH(Duombaze!CR22,DU!A:A,0),1))+IF(Duombaze!CS22="",0,INDEX(DU!K:K,MATCH(Duombaze!CS22,DU!A:A,0),1))</f>
        <v>0</v>
      </c>
      <c r="CV22" s="6"/>
      <c r="CW22" s="6"/>
      <c r="CX22" s="6"/>
      <c r="CY22" s="4" t="str">
        <f t="shared" si="8"/>
        <v/>
      </c>
      <c r="CZ22" s="6"/>
      <c r="DA22" s="674"/>
      <c r="DB22" s="674"/>
      <c r="DC22" s="674">
        <f>IF(Duombaze!DA22="",0,INDEX(DU!I:I,MATCH(Duombaze!DA22,DU!A:A,0),1))+IF(Duombaze!DB22="",0,INDEX(DU!I:I,MATCH(Duombaze!DB22,DU!A:A,0),1))</f>
        <v>0</v>
      </c>
      <c r="DD22" s="6">
        <f>IF(Duombaze!DA22="",0,INDEX(DU!K:K,MATCH(Duombaze!DA22,DU!A:A,0),1))+IF(Duombaze!DB22="",0,INDEX(DU!K:K,MATCH(Duombaze!DB22,DU!A:A,0),1))</f>
        <v>0</v>
      </c>
      <c r="DE22" s="6"/>
      <c r="DF22" s="6"/>
      <c r="DG22" s="6"/>
      <c r="DH22" s="6" t="str">
        <f t="shared" si="9"/>
        <v/>
      </c>
      <c r="DI22" s="6"/>
      <c r="DJ22" s="674"/>
      <c r="DK22" s="679"/>
      <c r="DL22" s="679">
        <f>IF(Duombaze!DJ22="",0,INDEX(DU!I:I,MATCH(Duombaze!DJ22,DU!A:A,0),1))+IF(Duombaze!DK22="",0,INDEX(DU!I:I,MATCH(Duombaze!DK22,DU!A:A,0),1))</f>
        <v>0</v>
      </c>
      <c r="DM22" s="6">
        <f>IF(Duombaze!DJ22="",0,INDEX(DU!K:K,MATCH(Duombaze!DJ22,DU!A:A,0),1))+IF(Duombaze!DK22="",0,INDEX(DU!K:K,MATCH(Duombaze!DK22,DU!A:A,0),1))</f>
        <v>0</v>
      </c>
      <c r="DN22" s="48"/>
      <c r="DO22" s="48"/>
      <c r="DP22" s="62" t="s">
        <v>2896</v>
      </c>
      <c r="DQ22" s="4" t="str">
        <f t="shared" si="10"/>
        <v>6 UHF10 Gale apvalūs LED žibintai + pilnas LED (N. Danija)</v>
      </c>
      <c r="DR22" s="68" t="s">
        <v>2794</v>
      </c>
      <c r="DS22" s="694" t="s">
        <v>2794</v>
      </c>
      <c r="DT22" s="694"/>
      <c r="DU22" s="694"/>
      <c r="DV22" s="694"/>
      <c r="DW22" s="694">
        <f>IF(Duombaze!DS22="",0,INDEX(DU!I:I,MATCH(Duombaze!DS22,DU!A:A,0),1))+IF(Duombaze!DT22="",0,INDEX(DU!I:I,MATCH(Duombaze!DT22,DU!A:A,0),1))+IF(Duombaze!DU22="",0,INDEX(DU!I:I,MATCH(Duombaze!DU22,DU!A:A,0),1))+IF(Duombaze!DV22="",0,INDEX(DU!I:I,MATCH(Duombaze!DV22,DU!A:A,0),1))</f>
        <v>164.79590136054401</v>
      </c>
      <c r="DX22" s="640">
        <f>IF(Duombaze!DS22="",0,INDEX(DU!K:K,MATCH(Duombaze!DS22,DU!A:A,0),1))+IF(Duombaze!DT22="",0,INDEX(DU!K:K,MATCH(Duombaze!DT22,DU!A:A,0),1))+IF(Duombaze!DU22="",0,INDEX(DU!K:K,MATCH(Duombaze!DU22,DU!A:A,0),1))+IF(Duombaze!DV22="",0,INDEX(DU!K:KH,MATCH(Duombaze!DV22,DU!A:A,0),1))</f>
        <v>43</v>
      </c>
      <c r="DY22" s="66"/>
      <c r="DZ22" s="66"/>
      <c r="EA22" s="6"/>
      <c r="EB22" s="6" t="str">
        <f t="shared" si="11"/>
        <v/>
      </c>
      <c r="EC22" s="6"/>
      <c r="ED22" s="6">
        <f>IF(Duombaze!EC22="",0,INDEX(DU!I:I,MATCH(Duombaze!EC22,DU!A:A,0),1))</f>
        <v>0</v>
      </c>
      <c r="EE22" s="640">
        <f>IF(Duombaze!EC22="",0,INDEX(DU!K:K,MATCH(Duombaze!EC22,DU!A:A,0),1))</f>
        <v>0</v>
      </c>
      <c r="EF22" s="6"/>
      <c r="EG22" s="48"/>
      <c r="EH22" s="6"/>
      <c r="EI22" s="4" t="str">
        <f t="shared" si="12"/>
        <v/>
      </c>
      <c r="EJ22" s="6"/>
      <c r="EK22" s="694"/>
      <c r="EL22" s="694"/>
      <c r="EM22" s="694"/>
      <c r="EN22" s="694">
        <f>IF(Duombaze!EK22="",0,INDEX(DU!I:I,MATCH(Duombaze!EK22,DU!A:A,0),1))+IF(Duombaze!EL22="",0,INDEX(DU!I:I,MATCH(Duombaze!EL22,DU!A:A,0),1))+IF(Duombaze!EM22="",0,INDEX(DU!I:I,MATCH(Duombaze!EM22,DU!A:A,0),1))</f>
        <v>0</v>
      </c>
      <c r="EO22" s="6">
        <f>IF(Duombaze!EK22="",0,INDEX(DU!K:K,MATCH(Duombaze!EK22,DU!A:A,0),1))+IF(Duombaze!EL22="",0,INDEX(DU!K:K,MATCH(Duombaze!EL22,DU!A:A,0),1))+IF(Duombaze!EM22="",0,INDEX(DU!K:K,MATCH(Duombaze!EM22,DU!A:A,0),1))</f>
        <v>0</v>
      </c>
      <c r="EP22" s="66"/>
      <c r="EQ22" s="6"/>
      <c r="ER22" s="6"/>
      <c r="ES22" s="4" t="str">
        <f t="shared" si="13"/>
        <v/>
      </c>
      <c r="ET22" s="6"/>
      <c r="EU22" s="6"/>
      <c r="EV22" s="6"/>
      <c r="EW22" s="6"/>
      <c r="EX22" s="6" t="str">
        <f t="shared" si="14"/>
        <v/>
      </c>
      <c r="EY22" s="6"/>
      <c r="EZ22" s="674"/>
      <c r="FA22" s="674"/>
      <c r="FB22" s="674">
        <f>IF(Duombaze!EZ22="",0,INDEX(DU!I:I,MATCH(Duombaze!EZ22,DU!A:A,0),1))+IF(Duombaze!FA22="",0,INDEX(DU!I:I,MATCH(Duombaze!FA22,DU!A:A,0),1))</f>
        <v>0</v>
      </c>
      <c r="FC22" s="6">
        <f>IF(Duombaze!EZ22="",0,INDEX(DU!K:K,MATCH(Duombaze!EZ22,DU!A:A,0),1))+IF(Duombaze!FA22="",0,INDEX(DU!K:K,MATCH(Duombaze!FA22,DU!A:A,0),1))</f>
        <v>0</v>
      </c>
      <c r="FD22" s="6"/>
      <c r="FE22" s="6"/>
      <c r="FF22" s="6"/>
      <c r="FG22" s="6"/>
      <c r="FH22" s="6"/>
      <c r="FI22" s="6"/>
      <c r="FJ22" s="6"/>
      <c r="FK22" s="6"/>
      <c r="FL22" s="14"/>
      <c r="FM22" s="673"/>
      <c r="FN22" s="673"/>
      <c r="FO22" s="673"/>
      <c r="FP22" s="673"/>
      <c r="FQ22" s="673">
        <f>IF(Duombaze!FM22="",0,INDEX(DU!I:I,MATCH(Duombaze!FM22,DU!A:A,0),1))+IF(Duombaze!FN22="",0,INDEX(DU!I:I,MATCH(Duombaze!FN22,DU!A:A,0),1))+IF(Duombaze!FO22="",0,INDEX(DU!I:I,MATCH(Duombaze!FO22,DU!A:A,0),1))+IF(Duombaze!FP22="",0,INDEX(DU!I:I,MATCH(Duombaze!FP22,DU!A:A,0),1))</f>
        <v>0</v>
      </c>
      <c r="FR22" s="673">
        <f>IF(Duombaze!FM22="",0,INDEX(DU!K:K,MATCH(Duombaze!FM22,DU!A:A,0),1))+IF(Duombaze!FN22="",0,INDEX(DU!K:K,MATCH(Duombaze!FN22,DU!A:A,0),1))+IF(Duombaze!FO22="",0,INDEX(DU!K:K,MATCH(Duombaze!FO22,DU!A:A,0),1))+IF(Duombaze!FP22="",0,INDEX(DU!K:K,MATCH(Duombaze!FP22,DU!A:A,0),1))</f>
        <v>0</v>
      </c>
    </row>
    <row r="23" spans="1:186" s="7" customFormat="1" ht="23.45" customHeight="1" x14ac:dyDescent="0.25">
      <c r="A23" s="42">
        <v>7</v>
      </c>
      <c r="B23" s="42" t="s">
        <v>766</v>
      </c>
      <c r="C23" s="12" t="s">
        <v>210</v>
      </c>
      <c r="D23" s="6"/>
      <c r="E23" s="4" t="s">
        <v>2633</v>
      </c>
      <c r="F23" s="6"/>
      <c r="G23" s="643"/>
      <c r="H23" s="643"/>
      <c r="I23" s="643"/>
      <c r="J23" s="643"/>
      <c r="K23" s="643"/>
      <c r="L23" s="643"/>
      <c r="M23" s="643"/>
      <c r="N23" s="643"/>
      <c r="O23" s="643"/>
      <c r="P23" s="640">
        <f>IF(Duombaze!G23="",0,INDEX(DU!I:I,MATCH(Duombaze!G23,DU!A:A,0),1))+IF(Duombaze!H23="",0,INDEX(DU!I:I,MATCH(Duombaze!H23,DU!A:A,0),1))+IF(Duombaze!I23="",0,INDEX(DU!I:I,MATCH(Duombaze!I23,DU!A:A,0),1))+IF(Duombaze!J23="",0,INDEX(DU!I:I,MATCH(Duombaze!J23,DU!A:A,0),1))+IF(Duombaze!K23="",0,INDEX(DU!I:I,MATCH(Duombaze!K23,DU!A:A,0),1))+IF(Duombaze!L23="",0,INDEX(DU!I:I,MATCH(Duombaze!L23,DU!A:A,0),1))+IF(Duombaze!M23="",0,INDEX(DU!I:I,MATCH(Duombaze!M23,DU!A:A,0),1))+IF(Duombaze!N23="",0,INDEX(DU!I:I,MATCH(Duombaze!N23,DU!A:A,0),1))+IF(Duombaze!O23="",0,INDEX(DU!I:I,MATCH(Duombaze!O23,DU!A:A,0),1))</f>
        <v>0</v>
      </c>
      <c r="Q23" s="640">
        <f>IF(Duombaze!G23="",0,INDEX(DU!K:K,MATCH(Duombaze!G23,DU!A:A,0),1))+IF(Duombaze!H23="",0,INDEX(DU!K:K,MATCH(Duombaze!H23,DU!A:A,0),1))+IF(Duombaze!I23="",0,INDEX(DU!K:K,MATCH(Duombaze!I23,DU!A:A,0),1))+IF(Duombaze!J23="",0,INDEX(DU!K:K,MATCH(Duombaze!J23,DU!A:A,0),1))+IF(Duombaze!K23="",0,INDEX(DU!K:K,MATCH(Duombaze!K23,DU!A:A,0),1))+IF(Duombaze!L23="",0,INDEX(DU!K:K,MATCH(Duombaze!L23,DU!A:A,0),1))+IF(Duombaze!M23="",0,INDEX(DU!K:K,MATCH(Duombaze!M23,DU!A:A,0),1))+IF(Duombaze!N23="",0,INDEX(DU!K:K,MATCH(Duombaze!N23,DU!A:A,0),1))+IF(Duombaze!O23="",0,INDEX(DU!K:K,MATCH(Duombaze!O23,DU!A:A,0),1))</f>
        <v>0</v>
      </c>
      <c r="R23" s="6"/>
      <c r="S23" s="48"/>
      <c r="T23" s="883"/>
      <c r="U23" s="4">
        <f>IF(Duombaze!T23="",0,INDEX(DU!I:I,MATCH(Duombaze!T23,DU!A:A,0),1))</f>
        <v>0</v>
      </c>
      <c r="V23" s="4">
        <f>IF(Duombaze!T23="",0,INDEX(DU!K:K,MATCH(Duombaze!T23,DU!A:A,0),1))</f>
        <v>0</v>
      </c>
      <c r="W23" s="6"/>
      <c r="X23" s="6"/>
      <c r="Y23" s="858"/>
      <c r="Z23" s="66"/>
      <c r="AA23" s="4" t="str">
        <f t="shared" si="17"/>
        <v/>
      </c>
      <c r="AB23" s="6"/>
      <c r="AC23" s="2">
        <f>IF(Duombaze!AB23="",0,INDEX(DU!I:I,MATCH(Duombaze!AB23,DU!A:A,0),1))</f>
        <v>0</v>
      </c>
      <c r="AD23" s="2">
        <f>IF(Duombaze!AB23="",0,INDEX(DU!K:K,MATCH(Duombaze!AB23,DU!A:A,0),1))</f>
        <v>0</v>
      </c>
      <c r="AE23" s="6"/>
      <c r="AF23" s="6"/>
      <c r="AG23" s="6"/>
      <c r="AH23" s="4" t="str">
        <f t="shared" si="1"/>
        <v/>
      </c>
      <c r="AI23" s="6"/>
      <c r="AJ23" s="643"/>
      <c r="AK23" s="643"/>
      <c r="AL23" s="643"/>
      <c r="AM23" s="643">
        <f>IF(Duombaze!AJ23="",0,INDEX(DU!I:I,MATCH(Duombaze!AJ23,DU!A:A,0),1))+IF(Duombaze!AK23="",0,INDEX(DU!I:I,MATCH(Duombaze!AK23,DU!A:A,0),1))+IF(Duombaze!AL23="",0,INDEX(DU!I:I,MATCH(Duombaze!AL23,DU!A:A,0),1))</f>
        <v>0</v>
      </c>
      <c r="AN23" s="643">
        <f>IF(Duombaze!AJ23="",0,INDEX(DU!K:K,MATCH(Duombaze!AJ23,DU!A:A,0),1))+IF(Duombaze!AK23="",0,INDEX(DU!K:K,MATCH(Duombaze!AK23,DU!A:A,0),1))+IF(Duombaze!AL23="",0,INDEX(DU!K:K,MATCH(Duombaze!AL23,DU!A:A,0),1))</f>
        <v>0</v>
      </c>
      <c r="AO23" s="6"/>
      <c r="AP23" s="6"/>
      <c r="AQ23" s="6"/>
      <c r="AR23" s="4" t="str">
        <f t="shared" si="2"/>
        <v/>
      </c>
      <c r="AS23" s="6"/>
      <c r="AT23" s="643"/>
      <c r="AU23" s="643"/>
      <c r="AV23" s="643"/>
      <c r="AW23" s="643"/>
      <c r="AX23" s="643"/>
      <c r="AY23" s="643"/>
      <c r="AZ23" s="643"/>
      <c r="BA23" s="643"/>
      <c r="BB23" s="643"/>
      <c r="BC23" s="643">
        <f>IF(Duombaze!AT23="",0,INDEX(DU!I:I,MATCH(Duombaze!AT23,DU!A:A,0),1))+IF(Duombaze!AU23="",0,INDEX(DU!I:I,MATCH(Duombaze!AU23,DU!A:A,0),1))+IF(Duombaze!AV23="",0,INDEX(DU!I:I,MATCH(Duombaze!AV23,DU!A:A,0),1))+IF(Duombaze!AW23="",0,INDEX(DU!I:I,MATCH(Duombaze!AW23,DU!A:A,0),1))+IF(Duombaze!AX23="",0,INDEX(DU!I:I,MATCH(Duombaze!AX23,DU!A:A,0),1))+IF(Duombaze!AY23="",0,INDEX(DU!I:I,MATCH(Duombaze!AY23,DU!A:A,0),1))+IF(Duombaze!AZ23="",0,INDEX(DU!I:I,MATCH(Duombaze!AZ23,DU!A:A,0),1))+IF(Duombaze!BA23="",0,INDEX(DU!I:I,MATCH(Duombaze!BA23,DU!A:A,0),1))+IF(Duombaze!BB23="",0,INDEX(DU!I:I,MATCH(Duombaze!BB23,DU!A:A,0),1))</f>
        <v>0</v>
      </c>
      <c r="BD23" s="640">
        <f>IF(Duombaze!AT23="",0,INDEX(DU!K:K,MATCH(Duombaze!AT23,DU!A:A,0),1))+IF(Duombaze!AU23="",0,INDEX(DU!K:K,MATCH(Duombaze!AU23,DU!A:A,0),1))+IF(Duombaze!AV23="",0,INDEX(DU!K:K,MATCH(Duombaze!AV23,DU!A:A,0),1))+IF(Duombaze!AW23="",0,INDEX(DU!K:K,MATCH(Duombaze!AW23,DU!A:A,0),1))+IF(Duombaze!AX23="",0,INDEX(DU!K:K,MATCH(Duombaze!AX23,DU!A:A,0),1))+IF(Duombaze!AY23="",0,INDEX(DU!K:K,MATCH(Duombaze!AY23,DU!A:A,0),1))+IF(Duombaze!AZ23="",0,INDEX(DU!K:K,MATCH(Duombaze!AZ23,DU!A:A,0),1))+IF(Duombaze!BA23="",0,INDEX(DU!K:K,MATCH(Duombaze!BA23,DU!A:A,0),1))+IF(Duombaze!BB23="",0,INDEX(DU!K:K,MATCH(Duombaze!BB23,DU!A:A,0),1))</f>
        <v>0</v>
      </c>
      <c r="BE23" s="6"/>
      <c r="BF23" s="6"/>
      <c r="BG23" s="66"/>
      <c r="BH23" s="4" t="str">
        <f t="shared" si="3"/>
        <v/>
      </c>
      <c r="BI23" s="6"/>
      <c r="BJ23" s="643"/>
      <c r="BK23" s="643"/>
      <c r="BL23" s="643"/>
      <c r="BM23" s="643">
        <f>IF(Duombaze!BJ23="",0,INDEX(DU!I:I,MATCH(Duombaze!BJ23,DU!A:A,0),1))+IF(Duombaze!BK23="",0,INDEX(DU!I:I,MATCH(Duombaze!BK23,DU!A:A,0),1))+IF(Duombaze!BL23="",0,INDEX(DU!I:I,MATCH(Duombaze!BL23,DU!A:A,0),1))</f>
        <v>0</v>
      </c>
      <c r="BN23" s="640">
        <f>IF(Duombaze!BJ23="",0,INDEX(DU!K:K,MATCH(Duombaze!BJ23,DU!A:A,0),1))+IF(Duombaze!BK23="",0,INDEX(DU!K:K,MATCH(Duombaze!BK23,DU!A:A,0),1))+IF(Duombaze!BL23="",0,INDEX(DU!K:K,MATCH(Duombaze!BL23,DU!A:A,0),1))</f>
        <v>0</v>
      </c>
      <c r="BO23" s="6"/>
      <c r="BP23" s="6"/>
      <c r="BQ23" s="6"/>
      <c r="BR23" s="6" t="str">
        <f t="shared" si="18"/>
        <v/>
      </c>
      <c r="BS23" s="6"/>
      <c r="BT23" s="6"/>
      <c r="BU23" s="6"/>
      <c r="BV23" s="6"/>
      <c r="BW23" s="6">
        <f>IF(Duombaze!BT23="",0,INDEX(DU!I:I,MATCH(Duombaze!BT23,DU!A:A,0),1))+IF(Duombaze!BU23="",0,INDEX(DU!I:I,MATCH(Duombaze!BU23,DU!A:A,0),1))+IF(Duombaze!BV23="",0,INDEX(DU!I:I,MATCH(Duombaze!BV23,DU!A:A,0),1))</f>
        <v>0</v>
      </c>
      <c r="BX23" s="6">
        <f>IF(Duombaze!BT23="",0,INDEX(DU!K:K,MATCH(Duombaze!BT23,DU!A:A,0),1))+IF(Duombaze!BU23="",0,INDEX(DU!K:K,MATCH(Duombaze!BU23,DU!A:A,0),1))+IF(Duombaze!BV23="",0,INDEX(DU!K:K,MATCH(Duombaze!BV23,DU!A:A,0),1))</f>
        <v>0</v>
      </c>
      <c r="BY23" s="6"/>
      <c r="BZ23" s="6"/>
      <c r="CA23" s="6"/>
      <c r="CB23" s="6" t="str">
        <f t="shared" si="19"/>
        <v/>
      </c>
      <c r="CC23" s="6"/>
      <c r="CD23" s="6">
        <f>IF(Duombaze!CC23="",0,INDEX(DU!I:I,MATCH(Duombaze!CC23,DU!A:A,0),1))</f>
        <v>0</v>
      </c>
      <c r="CE23" s="4">
        <f>IF(Duombaze!CC23="",0,INDEX(DU!K:K,MATCH(Duombaze!CC23,DU!A:A,0),1))</f>
        <v>0</v>
      </c>
      <c r="CF23" s="6"/>
      <c r="CG23" s="6"/>
      <c r="CH23" s="6"/>
      <c r="CI23" s="4" t="str">
        <f t="shared" si="6"/>
        <v/>
      </c>
      <c r="CJ23" s="6"/>
      <c r="CK23" s="6">
        <f>IF(Duombaze!CJ23="",0,INDEX(DU!I:I,MATCH(Duombaze!CJ23,DU!A:A,0),1))</f>
        <v>0</v>
      </c>
      <c r="CL23" s="4">
        <f>IF(Duombaze!CJ23="",0,INDEX(DU!K:K,MATCH(Duombaze!CJ23,DU!A:A,0),1))</f>
        <v>0</v>
      </c>
      <c r="CM23" s="6"/>
      <c r="CN23" s="6"/>
      <c r="CO23" s="6"/>
      <c r="CP23" s="4" t="str">
        <f t="shared" si="7"/>
        <v/>
      </c>
      <c r="CQ23" s="6"/>
      <c r="CR23" s="643"/>
      <c r="CS23" s="643"/>
      <c r="CT23" s="643">
        <f>IF(Duombaze!CR23="",0,INDEX(DU!I:I,MATCH(Duombaze!CR23,DU!A:A,0),1))+IF(Duombaze!CS23="",0,INDEX(DU!I:I,MATCH(Duombaze!CS23,DU!A:A,0),1))</f>
        <v>0</v>
      </c>
      <c r="CU23" s="6">
        <f>IF(Duombaze!CR23="",0,INDEX(DU!K:K,MATCH(Duombaze!CR23,DU!A:A,0),1))+IF(Duombaze!CS23="",0,INDEX(DU!K:K,MATCH(Duombaze!CS23,DU!A:A,0),1))</f>
        <v>0</v>
      </c>
      <c r="CV23" s="6"/>
      <c r="CW23" s="6"/>
      <c r="CX23" s="6"/>
      <c r="CY23" s="4" t="str">
        <f t="shared" si="8"/>
        <v/>
      </c>
      <c r="CZ23" s="6"/>
      <c r="DA23" s="674"/>
      <c r="DB23" s="674"/>
      <c r="DC23" s="674">
        <f>IF(Duombaze!DA23="",0,INDEX(DU!I:I,MATCH(Duombaze!DA23,DU!A:A,0),1))+IF(Duombaze!DB23="",0,INDEX(DU!I:I,MATCH(Duombaze!DB23,DU!A:A,0),1))</f>
        <v>0</v>
      </c>
      <c r="DD23" s="6">
        <f>IF(Duombaze!DA23="",0,INDEX(DU!K:K,MATCH(Duombaze!DA23,DU!A:A,0),1))+IF(Duombaze!DB23="",0,INDEX(DU!K:K,MATCH(Duombaze!DB23,DU!A:A,0),1))</f>
        <v>0</v>
      </c>
      <c r="DE23" s="6"/>
      <c r="DF23" s="6"/>
      <c r="DG23" s="6"/>
      <c r="DH23" s="6" t="str">
        <f t="shared" si="9"/>
        <v/>
      </c>
      <c r="DI23" s="6"/>
      <c r="DJ23" s="674"/>
      <c r="DK23" s="679"/>
      <c r="DL23" s="679">
        <f>IF(Duombaze!DJ23="",0,INDEX(DU!I:I,MATCH(Duombaze!DJ23,DU!A:A,0),1))+IF(Duombaze!DK23="",0,INDEX(DU!I:I,MATCH(Duombaze!DK23,DU!A:A,0),1))</f>
        <v>0</v>
      </c>
      <c r="DM23" s="6">
        <f>IF(Duombaze!DJ23="",0,INDEX(DU!K:K,MATCH(Duombaze!DJ23,DU!A:A,0),1))+IF(Duombaze!DK23="",0,INDEX(DU!K:K,MATCH(Duombaze!DK23,DU!A:A,0),1))</f>
        <v>0</v>
      </c>
      <c r="DN23" s="48"/>
      <c r="DO23" s="48"/>
      <c r="DP23" s="48"/>
      <c r="DQ23" s="4" t="str">
        <f t="shared" si="10"/>
        <v/>
      </c>
      <c r="DR23" s="66"/>
      <c r="DS23" s="694"/>
      <c r="DT23" s="694"/>
      <c r="DU23" s="694"/>
      <c r="DV23" s="694"/>
      <c r="DW23" s="694">
        <f>IF(Duombaze!DS23="",0,INDEX(DU!I:I,MATCH(Duombaze!DS23,DU!A:A,0),1))+IF(Duombaze!DT23="",0,INDEX(DU!I:I,MATCH(Duombaze!DT23,DU!A:A,0),1))+IF(Duombaze!DU23="",0,INDEX(DU!I:I,MATCH(Duombaze!DU23,DU!A:A,0),1))+IF(Duombaze!DV23="",0,INDEX(DU!I:I,MATCH(Duombaze!DV23,DU!A:A,0),1))</f>
        <v>0</v>
      </c>
      <c r="DX23" s="640">
        <f>IF(Duombaze!DS23="",0,INDEX(DU!K:K,MATCH(Duombaze!DS23,DU!A:A,0),1))+IF(Duombaze!DT23="",0,INDEX(DU!K:K,MATCH(Duombaze!DT23,DU!A:A,0),1))+IF(Duombaze!DU23="",0,INDEX(DU!K:K,MATCH(Duombaze!DU23,DU!A:A,0),1))+IF(Duombaze!DV23="",0,INDEX(DU!K:KH,MATCH(Duombaze!DV23,DU!A:A,0),1))</f>
        <v>0</v>
      </c>
      <c r="DY23" s="66"/>
      <c r="DZ23" s="66"/>
      <c r="EA23" s="6"/>
      <c r="EB23" s="6" t="str">
        <f t="shared" si="11"/>
        <v/>
      </c>
      <c r="EC23" s="6"/>
      <c r="ED23" s="6">
        <f>IF(Duombaze!EC23="",0,INDEX(DU!I:I,MATCH(Duombaze!EC23,DU!A:A,0),1))</f>
        <v>0</v>
      </c>
      <c r="EE23" s="640">
        <f>IF(Duombaze!EC23="",0,INDEX(DU!K:K,MATCH(Duombaze!EC23,DU!A:A,0),1))</f>
        <v>0</v>
      </c>
      <c r="EF23" s="6"/>
      <c r="EG23" s="48"/>
      <c r="EH23" s="6"/>
      <c r="EI23" s="4" t="str">
        <f t="shared" si="12"/>
        <v/>
      </c>
      <c r="EJ23" s="6"/>
      <c r="EK23" s="694"/>
      <c r="EL23" s="694"/>
      <c r="EM23" s="694"/>
      <c r="EN23" s="694">
        <f>IF(Duombaze!EK23="",0,INDEX(DU!I:I,MATCH(Duombaze!EK23,DU!A:A,0),1))+IF(Duombaze!EL23="",0,INDEX(DU!I:I,MATCH(Duombaze!EL23,DU!A:A,0),1))+IF(Duombaze!EM23="",0,INDEX(DU!I:I,MATCH(Duombaze!EM23,DU!A:A,0),1))</f>
        <v>0</v>
      </c>
      <c r="EO23" s="6">
        <f>IF(Duombaze!EK23="",0,INDEX(DU!K:K,MATCH(Duombaze!EK23,DU!A:A,0),1))+IF(Duombaze!EL23="",0,INDEX(DU!K:K,MATCH(Duombaze!EL23,DU!A:A,0),1))+IF(Duombaze!EM23="",0,INDEX(DU!K:K,MATCH(Duombaze!EM23,DU!A:A,0),1))</f>
        <v>0</v>
      </c>
      <c r="EP23" s="66"/>
      <c r="EQ23" s="6"/>
      <c r="ER23" s="6"/>
      <c r="ES23" s="4" t="str">
        <f t="shared" si="13"/>
        <v/>
      </c>
      <c r="ET23" s="6"/>
      <c r="EU23" s="6"/>
      <c r="EV23" s="6"/>
      <c r="EW23" s="6"/>
      <c r="EX23" s="6" t="str">
        <f t="shared" si="14"/>
        <v/>
      </c>
      <c r="EY23" s="6"/>
      <c r="EZ23" s="674"/>
      <c r="FA23" s="674"/>
      <c r="FB23" s="674">
        <f>IF(Duombaze!EZ23="",0,INDEX(DU!I:I,MATCH(Duombaze!EZ23,DU!A:A,0),1))+IF(Duombaze!FA23="",0,INDEX(DU!I:I,MATCH(Duombaze!FA23,DU!A:A,0),1))</f>
        <v>0</v>
      </c>
      <c r="FC23" s="6">
        <f>IF(Duombaze!EZ23="",0,INDEX(DU!K:K,MATCH(Duombaze!EZ23,DU!A:A,0),1))+IF(Duombaze!FA23="",0,INDEX(DU!K:K,MATCH(Duombaze!FA23,DU!A:A,0),1))</f>
        <v>0</v>
      </c>
      <c r="FD23" s="6"/>
      <c r="FE23" s="6"/>
      <c r="FF23" s="6"/>
      <c r="FG23" s="6"/>
      <c r="FH23" s="6"/>
      <c r="FI23" s="6"/>
      <c r="FJ23" s="6"/>
      <c r="FK23" s="6"/>
      <c r="FL23" s="14"/>
      <c r="FM23" s="673"/>
      <c r="FN23" s="673"/>
      <c r="FO23" s="673"/>
      <c r="FP23" s="673"/>
      <c r="FQ23" s="673">
        <f>IF(Duombaze!FM23="",0,INDEX(DU!I:I,MATCH(Duombaze!FM23,DU!A:A,0),1))+IF(Duombaze!FN23="",0,INDEX(DU!I:I,MATCH(Duombaze!FN23,DU!A:A,0),1))+IF(Duombaze!FO23="",0,INDEX(DU!I:I,MATCH(Duombaze!FO23,DU!A:A,0),1))+IF(Duombaze!FP23="",0,INDEX(DU!I:I,MATCH(Duombaze!FP23,DU!A:A,0),1))</f>
        <v>0</v>
      </c>
      <c r="FR23" s="673">
        <f>IF(Duombaze!FM23="",0,INDEX(DU!K:K,MATCH(Duombaze!FM23,DU!A:A,0),1))+IF(Duombaze!FN23="",0,INDEX(DU!K:K,MATCH(Duombaze!FN23,DU!A:A,0),1))+IF(Duombaze!FO23="",0,INDEX(DU!K:K,MATCH(Duombaze!FO23,DU!A:A,0),1))+IF(Duombaze!FP23="",0,INDEX(DU!K:K,MATCH(Duombaze!FP23,DU!A:A,0),1))</f>
        <v>0</v>
      </c>
    </row>
    <row r="24" spans="1:186" s="7" customFormat="1" ht="23.45" customHeight="1" x14ac:dyDescent="0.25">
      <c r="A24" s="42">
        <v>8</v>
      </c>
      <c r="B24" s="42" t="s">
        <v>766</v>
      </c>
      <c r="C24" s="12" t="s">
        <v>210</v>
      </c>
      <c r="D24" s="6"/>
      <c r="E24" s="4" t="str">
        <f t="shared" ref="E24:E55" si="20">IF(D24&lt;&gt;"",A24&amp;" "&amp;C24&amp;" "&amp;D24,"")</f>
        <v/>
      </c>
      <c r="F24" s="6"/>
      <c r="G24" s="643"/>
      <c r="H24" s="643"/>
      <c r="I24" s="643"/>
      <c r="J24" s="643"/>
      <c r="K24" s="643"/>
      <c r="L24" s="643"/>
      <c r="M24" s="643"/>
      <c r="N24" s="643"/>
      <c r="O24" s="643"/>
      <c r="P24" s="640">
        <f>IF(Duombaze!G24="",0,INDEX(DU!I:I,MATCH(Duombaze!G24,DU!A:A,0),1))+IF(Duombaze!H24="",0,INDEX(DU!I:I,MATCH(Duombaze!H24,DU!A:A,0),1))+IF(Duombaze!I24="",0,INDEX(DU!I:I,MATCH(Duombaze!I24,DU!A:A,0),1))+IF(Duombaze!J24="",0,INDEX(DU!I:I,MATCH(Duombaze!J24,DU!A:A,0),1))+IF(Duombaze!K24="",0,INDEX(DU!I:I,MATCH(Duombaze!K24,DU!A:A,0),1))+IF(Duombaze!L24="",0,INDEX(DU!I:I,MATCH(Duombaze!L24,DU!A:A,0),1))+IF(Duombaze!M24="",0,INDEX(DU!I:I,MATCH(Duombaze!M24,DU!A:A,0),1))+IF(Duombaze!N24="",0,INDEX(DU!I:I,MATCH(Duombaze!N24,DU!A:A,0),1))+IF(Duombaze!O24="",0,INDEX(DU!I:I,MATCH(Duombaze!O24,DU!A:A,0),1))</f>
        <v>0</v>
      </c>
      <c r="Q24" s="640">
        <f>IF(Duombaze!G24="",0,INDEX(DU!K:K,MATCH(Duombaze!G24,DU!A:A,0),1))+IF(Duombaze!H24="",0,INDEX(DU!K:K,MATCH(Duombaze!H24,DU!A:A,0),1))+IF(Duombaze!I24="",0,INDEX(DU!K:K,MATCH(Duombaze!I24,DU!A:A,0),1))+IF(Duombaze!J24="",0,INDEX(DU!K:K,MATCH(Duombaze!J24,DU!A:A,0),1))+IF(Duombaze!K24="",0,INDEX(DU!K:K,MATCH(Duombaze!K24,DU!A:A,0),1))+IF(Duombaze!L24="",0,INDEX(DU!K:K,MATCH(Duombaze!L24,DU!A:A,0),1))+IF(Duombaze!M24="",0,INDEX(DU!K:K,MATCH(Duombaze!M24,DU!A:A,0),1))+IF(Duombaze!N24="",0,INDEX(DU!K:K,MATCH(Duombaze!N24,DU!A:A,0),1))+IF(Duombaze!O24="",0,INDEX(DU!K:K,MATCH(Duombaze!O24,DU!A:A,0),1))</f>
        <v>0</v>
      </c>
      <c r="R24" s="6"/>
      <c r="S24" s="48"/>
      <c r="T24" s="883"/>
      <c r="U24" s="4">
        <f>IF(Duombaze!T24="",0,INDEX(DU!I:I,MATCH(Duombaze!T24,DU!A:A,0),1))</f>
        <v>0</v>
      </c>
      <c r="V24" s="4">
        <f>IF(Duombaze!T24="",0,INDEX(DU!K:K,MATCH(Duombaze!T24,DU!A:A,0),1))</f>
        <v>0</v>
      </c>
      <c r="W24" s="6"/>
      <c r="X24" s="6"/>
      <c r="Y24" s="858"/>
      <c r="Z24" s="66"/>
      <c r="AA24" s="4" t="str">
        <f t="shared" si="17"/>
        <v/>
      </c>
      <c r="AB24" s="6"/>
      <c r="AC24" s="2">
        <f>IF(Duombaze!AB24="",0,INDEX(DU!I:I,MATCH(Duombaze!AB24,DU!A:A,0),1))</f>
        <v>0</v>
      </c>
      <c r="AD24" s="2">
        <f>IF(Duombaze!AB24="",0,INDEX(DU!K:K,MATCH(Duombaze!AB24,DU!A:A,0),1))</f>
        <v>0</v>
      </c>
      <c r="AE24" s="6"/>
      <c r="AF24" s="6"/>
      <c r="AG24" s="6"/>
      <c r="AH24" s="4" t="str">
        <f t="shared" si="1"/>
        <v/>
      </c>
      <c r="AI24" s="6"/>
      <c r="AJ24" s="643"/>
      <c r="AK24" s="643"/>
      <c r="AL24" s="643"/>
      <c r="AM24" s="643">
        <f>IF(Duombaze!AJ24="",0,INDEX(DU!I:I,MATCH(Duombaze!AJ24,DU!A:A,0),1))+IF(Duombaze!AK24="",0,INDEX(DU!I:I,MATCH(Duombaze!AK24,DU!A:A,0),1))+IF(Duombaze!AL24="",0,INDEX(DU!I:I,MATCH(Duombaze!AL24,DU!A:A,0),1))</f>
        <v>0</v>
      </c>
      <c r="AN24" s="643">
        <f>IF(Duombaze!AJ24="",0,INDEX(DU!K:K,MATCH(Duombaze!AJ24,DU!A:A,0),1))+IF(Duombaze!AK24="",0,INDEX(DU!K:K,MATCH(Duombaze!AK24,DU!A:A,0),1))+IF(Duombaze!AL24="",0,INDEX(DU!K:K,MATCH(Duombaze!AL24,DU!A:A,0),1))</f>
        <v>0</v>
      </c>
      <c r="AO24" s="6"/>
      <c r="AP24" s="6"/>
      <c r="AQ24" s="6"/>
      <c r="AR24" s="4" t="str">
        <f t="shared" si="2"/>
        <v/>
      </c>
      <c r="AS24" s="6"/>
      <c r="AT24" s="643"/>
      <c r="AU24" s="643"/>
      <c r="AV24" s="643"/>
      <c r="AW24" s="643"/>
      <c r="AX24" s="643"/>
      <c r="AY24" s="643"/>
      <c r="AZ24" s="643"/>
      <c r="BA24" s="643"/>
      <c r="BB24" s="643"/>
      <c r="BC24" s="643">
        <f>IF(Duombaze!AT24="",0,INDEX(DU!I:I,MATCH(Duombaze!AT24,DU!A:A,0),1))+IF(Duombaze!AU24="",0,INDEX(DU!I:I,MATCH(Duombaze!AU24,DU!A:A,0),1))+IF(Duombaze!AV24="",0,INDEX(DU!I:I,MATCH(Duombaze!AV24,DU!A:A,0),1))+IF(Duombaze!AW24="",0,INDEX(DU!I:I,MATCH(Duombaze!AW24,DU!A:A,0),1))+IF(Duombaze!AX24="",0,INDEX(DU!I:I,MATCH(Duombaze!AX24,DU!A:A,0),1))+IF(Duombaze!AY24="",0,INDEX(DU!I:I,MATCH(Duombaze!AY24,DU!A:A,0),1))+IF(Duombaze!AZ24="",0,INDEX(DU!I:I,MATCH(Duombaze!AZ24,DU!A:A,0),1))+IF(Duombaze!BA24="",0,INDEX(DU!I:I,MATCH(Duombaze!BA24,DU!A:A,0),1))+IF(Duombaze!BB24="",0,INDEX(DU!I:I,MATCH(Duombaze!BB24,DU!A:A,0),1))</f>
        <v>0</v>
      </c>
      <c r="BD24" s="640">
        <f>IF(Duombaze!AT24="",0,INDEX(DU!K:K,MATCH(Duombaze!AT24,DU!A:A,0),1))+IF(Duombaze!AU24="",0,INDEX(DU!K:K,MATCH(Duombaze!AU24,DU!A:A,0),1))+IF(Duombaze!AV24="",0,INDEX(DU!K:K,MATCH(Duombaze!AV24,DU!A:A,0),1))+IF(Duombaze!AW24="",0,INDEX(DU!K:K,MATCH(Duombaze!AW24,DU!A:A,0),1))+IF(Duombaze!AX24="",0,INDEX(DU!K:K,MATCH(Duombaze!AX24,DU!A:A,0),1))+IF(Duombaze!AY24="",0,INDEX(DU!K:K,MATCH(Duombaze!AY24,DU!A:A,0),1))+IF(Duombaze!AZ24="",0,INDEX(DU!K:K,MATCH(Duombaze!AZ24,DU!A:A,0),1))+IF(Duombaze!BA24="",0,INDEX(DU!K:K,MATCH(Duombaze!BA24,DU!A:A,0),1))+IF(Duombaze!BB24="",0,INDEX(DU!K:K,MATCH(Duombaze!BB24,DU!A:A,0),1))</f>
        <v>0</v>
      </c>
      <c r="BE24" s="6"/>
      <c r="BF24" s="6"/>
      <c r="BG24" s="66"/>
      <c r="BH24" s="4" t="str">
        <f t="shared" si="3"/>
        <v/>
      </c>
      <c r="BI24" s="6"/>
      <c r="BJ24" s="643"/>
      <c r="BK24" s="643"/>
      <c r="BL24" s="643"/>
      <c r="BM24" s="643">
        <f>IF(Duombaze!BJ24="",0,INDEX(DU!I:I,MATCH(Duombaze!BJ24,DU!A:A,0),1))+IF(Duombaze!BK24="",0,INDEX(DU!I:I,MATCH(Duombaze!BK24,DU!A:A,0),1))+IF(Duombaze!BL24="",0,INDEX(DU!I:I,MATCH(Duombaze!BL24,DU!A:A,0),1))</f>
        <v>0</v>
      </c>
      <c r="BN24" s="640">
        <f>IF(Duombaze!BJ24="",0,INDEX(DU!K:K,MATCH(Duombaze!BJ24,DU!A:A,0),1))+IF(Duombaze!BK24="",0,INDEX(DU!K:K,MATCH(Duombaze!BK24,DU!A:A,0),1))+IF(Duombaze!BL24="",0,INDEX(DU!K:K,MATCH(Duombaze!BL24,DU!A:A,0),1))</f>
        <v>0</v>
      </c>
      <c r="BO24" s="6"/>
      <c r="BP24" s="6"/>
      <c r="BQ24" s="6"/>
      <c r="BR24" s="6" t="str">
        <f t="shared" si="18"/>
        <v/>
      </c>
      <c r="BS24" s="6"/>
      <c r="BT24" s="6"/>
      <c r="BU24" s="6"/>
      <c r="BV24" s="6"/>
      <c r="BW24" s="6">
        <f>IF(Duombaze!BT24="",0,INDEX(DU!I:I,MATCH(Duombaze!BT24,DU!A:A,0),1))+IF(Duombaze!BU24="",0,INDEX(DU!I:I,MATCH(Duombaze!BU24,DU!A:A,0),1))+IF(Duombaze!BV24="",0,INDEX(DU!I:I,MATCH(Duombaze!BV24,DU!A:A,0),1))</f>
        <v>0</v>
      </c>
      <c r="BX24" s="6">
        <f>IF(Duombaze!BT24="",0,INDEX(DU!K:K,MATCH(Duombaze!BT24,DU!A:A,0),1))+IF(Duombaze!BU24="",0,INDEX(DU!K:K,MATCH(Duombaze!BU24,DU!A:A,0),1))+IF(Duombaze!BV24="",0,INDEX(DU!K:K,MATCH(Duombaze!BV24,DU!A:A,0),1))</f>
        <v>0</v>
      </c>
      <c r="BY24" s="6"/>
      <c r="BZ24" s="6"/>
      <c r="CA24" s="6"/>
      <c r="CB24" s="6" t="str">
        <f t="shared" si="19"/>
        <v/>
      </c>
      <c r="CC24" s="6"/>
      <c r="CD24" s="6">
        <f>IF(Duombaze!CC24="",0,INDEX(DU!I:I,MATCH(Duombaze!CC24,DU!A:A,0),1))</f>
        <v>0</v>
      </c>
      <c r="CE24" s="4">
        <f>IF(Duombaze!CC24="",0,INDEX(DU!K:K,MATCH(Duombaze!CC24,DU!A:A,0),1))</f>
        <v>0</v>
      </c>
      <c r="CF24" s="6"/>
      <c r="CG24" s="6"/>
      <c r="CH24" s="6"/>
      <c r="CI24" s="4" t="str">
        <f t="shared" si="6"/>
        <v/>
      </c>
      <c r="CJ24" s="6"/>
      <c r="CK24" s="6">
        <f>IF(Duombaze!CJ24="",0,INDEX(DU!I:I,MATCH(Duombaze!CJ24,DU!A:A,0),1))</f>
        <v>0</v>
      </c>
      <c r="CL24" s="4">
        <f>IF(Duombaze!CJ24="",0,INDEX(DU!K:K,MATCH(Duombaze!CJ24,DU!A:A,0),1))</f>
        <v>0</v>
      </c>
      <c r="CM24" s="6"/>
      <c r="CN24" s="6"/>
      <c r="CO24" s="6"/>
      <c r="CP24" s="4" t="str">
        <f t="shared" si="7"/>
        <v/>
      </c>
      <c r="CQ24" s="6"/>
      <c r="CR24" s="643"/>
      <c r="CS24" s="643"/>
      <c r="CT24" s="643">
        <f>IF(Duombaze!CR24="",0,INDEX(DU!I:I,MATCH(Duombaze!CR24,DU!A:A,0),1))+IF(Duombaze!CS24="",0,INDEX(DU!I:I,MATCH(Duombaze!CS24,DU!A:A,0),1))</f>
        <v>0</v>
      </c>
      <c r="CU24" s="6">
        <f>IF(Duombaze!CR24="",0,INDEX(DU!K:K,MATCH(Duombaze!CR24,DU!A:A,0),1))+IF(Duombaze!CS24="",0,INDEX(DU!K:K,MATCH(Duombaze!CS24,DU!A:A,0),1))</f>
        <v>0</v>
      </c>
      <c r="CV24" s="6"/>
      <c r="CW24" s="6"/>
      <c r="CX24" s="6"/>
      <c r="CY24" s="4" t="str">
        <f t="shared" si="8"/>
        <v/>
      </c>
      <c r="CZ24" s="6"/>
      <c r="DA24" s="674"/>
      <c r="DB24" s="674"/>
      <c r="DC24" s="674">
        <f>IF(Duombaze!DA24="",0,INDEX(DU!I:I,MATCH(Duombaze!DA24,DU!A:A,0),1))+IF(Duombaze!DB24="",0,INDEX(DU!I:I,MATCH(Duombaze!DB24,DU!A:A,0),1))</f>
        <v>0</v>
      </c>
      <c r="DD24" s="6">
        <f>IF(Duombaze!DA24="",0,INDEX(DU!K:K,MATCH(Duombaze!DA24,DU!A:A,0),1))+IF(Duombaze!DB24="",0,INDEX(DU!K:K,MATCH(Duombaze!DB24,DU!A:A,0),1))</f>
        <v>0</v>
      </c>
      <c r="DE24" s="6"/>
      <c r="DF24" s="6"/>
      <c r="DG24" s="6"/>
      <c r="DH24" s="6" t="str">
        <f t="shared" si="9"/>
        <v/>
      </c>
      <c r="DI24" s="6"/>
      <c r="DJ24" s="674"/>
      <c r="DK24" s="679"/>
      <c r="DL24" s="679">
        <f>IF(Duombaze!DJ24="",0,INDEX(DU!I:I,MATCH(Duombaze!DJ24,DU!A:A,0),1))+IF(Duombaze!DK24="",0,INDEX(DU!I:I,MATCH(Duombaze!DK24,DU!A:A,0),1))</f>
        <v>0</v>
      </c>
      <c r="DM24" s="6">
        <f>IF(Duombaze!DJ24="",0,INDEX(DU!K:K,MATCH(Duombaze!DJ24,DU!A:A,0),1))+IF(Duombaze!DK24="",0,INDEX(DU!K:K,MATCH(Duombaze!DK24,DU!A:A,0),1))</f>
        <v>0</v>
      </c>
      <c r="DN24" s="48"/>
      <c r="DO24" s="48"/>
      <c r="DP24" s="48"/>
      <c r="DQ24" s="4" t="str">
        <f t="shared" si="10"/>
        <v/>
      </c>
      <c r="DR24" s="66"/>
      <c r="DS24" s="694"/>
      <c r="DT24" s="694"/>
      <c r="DU24" s="694"/>
      <c r="DV24" s="694"/>
      <c r="DW24" s="694">
        <f>IF(Duombaze!DS24="",0,INDEX(DU!I:I,MATCH(Duombaze!DS24,DU!A:A,0),1))+IF(Duombaze!DT24="",0,INDEX(DU!I:I,MATCH(Duombaze!DT24,DU!A:A,0),1))+IF(Duombaze!DU24="",0,INDEX(DU!I:I,MATCH(Duombaze!DU24,DU!A:A,0),1))+IF(Duombaze!DV24="",0,INDEX(DU!I:I,MATCH(Duombaze!DV24,DU!A:A,0),1))</f>
        <v>0</v>
      </c>
      <c r="DX24" s="640">
        <f>IF(Duombaze!DS24="",0,INDEX(DU!K:K,MATCH(Duombaze!DS24,DU!A:A,0),1))+IF(Duombaze!DT24="",0,INDEX(DU!K:K,MATCH(Duombaze!DT24,DU!A:A,0),1))+IF(Duombaze!DU24="",0,INDEX(DU!K:K,MATCH(Duombaze!DU24,DU!A:A,0),1))+IF(Duombaze!DV24="",0,INDEX(DU!K:KH,MATCH(Duombaze!DV24,DU!A:A,0),1))</f>
        <v>0</v>
      </c>
      <c r="DY24" s="66"/>
      <c r="DZ24" s="66"/>
      <c r="EA24" s="6"/>
      <c r="EB24" s="6" t="str">
        <f t="shared" si="11"/>
        <v/>
      </c>
      <c r="EC24" s="6"/>
      <c r="ED24" s="6">
        <f>IF(Duombaze!EC24="",0,INDEX(DU!I:I,MATCH(Duombaze!EC24,DU!A:A,0),1))</f>
        <v>0</v>
      </c>
      <c r="EE24" s="640">
        <f>IF(Duombaze!EC24="",0,INDEX(DU!K:K,MATCH(Duombaze!EC24,DU!A:A,0),1))</f>
        <v>0</v>
      </c>
      <c r="EF24" s="6"/>
      <c r="EG24" s="48"/>
      <c r="EH24" s="6"/>
      <c r="EI24" s="4" t="str">
        <f t="shared" si="12"/>
        <v/>
      </c>
      <c r="EJ24" s="6"/>
      <c r="EK24" s="694"/>
      <c r="EL24" s="694"/>
      <c r="EM24" s="694"/>
      <c r="EN24" s="694">
        <f>IF(Duombaze!EK24="",0,INDEX(DU!I:I,MATCH(Duombaze!EK24,DU!A:A,0),1))+IF(Duombaze!EL24="",0,INDEX(DU!I:I,MATCH(Duombaze!EL24,DU!A:A,0),1))+IF(Duombaze!EM24="",0,INDEX(DU!I:I,MATCH(Duombaze!EM24,DU!A:A,0),1))</f>
        <v>0</v>
      </c>
      <c r="EO24" s="6">
        <f>IF(Duombaze!EK24="",0,INDEX(DU!K:K,MATCH(Duombaze!EK24,DU!A:A,0),1))+IF(Duombaze!EL24="",0,INDEX(DU!K:K,MATCH(Duombaze!EL24,DU!A:A,0),1))+IF(Duombaze!EM24="",0,INDEX(DU!K:K,MATCH(Duombaze!EM24,DU!A:A,0),1))</f>
        <v>0</v>
      </c>
      <c r="EP24" s="66"/>
      <c r="EQ24" s="6"/>
      <c r="ER24" s="6"/>
      <c r="ES24" s="4" t="str">
        <f t="shared" si="13"/>
        <v/>
      </c>
      <c r="ET24" s="6"/>
      <c r="EU24" s="6"/>
      <c r="EV24" s="6"/>
      <c r="EW24" s="6"/>
      <c r="EX24" s="6" t="str">
        <f t="shared" si="14"/>
        <v/>
      </c>
      <c r="EY24" s="6"/>
      <c r="EZ24" s="674"/>
      <c r="FA24" s="674"/>
      <c r="FB24" s="674">
        <f>IF(Duombaze!EZ24="",0,INDEX(DU!I:I,MATCH(Duombaze!EZ24,DU!A:A,0),1))+IF(Duombaze!FA24="",0,INDEX(DU!I:I,MATCH(Duombaze!FA24,DU!A:A,0),1))</f>
        <v>0</v>
      </c>
      <c r="FC24" s="6">
        <f>IF(Duombaze!EZ24="",0,INDEX(DU!K:K,MATCH(Duombaze!EZ24,DU!A:A,0),1))+IF(Duombaze!FA24="",0,INDEX(DU!K:K,MATCH(Duombaze!FA24,DU!A:A,0),1))</f>
        <v>0</v>
      </c>
      <c r="FD24" s="6"/>
      <c r="FE24" s="6"/>
      <c r="FF24" s="6"/>
      <c r="FG24" s="6"/>
      <c r="FH24" s="6"/>
      <c r="FI24" s="6"/>
      <c r="FJ24" s="6"/>
      <c r="FK24" s="6"/>
      <c r="FL24" s="14"/>
      <c r="FM24" s="673"/>
      <c r="FN24" s="673"/>
      <c r="FO24" s="673"/>
      <c r="FP24" s="673"/>
      <c r="FQ24" s="673">
        <f>IF(Duombaze!FM24="",0,INDEX(DU!I:I,MATCH(Duombaze!FM24,DU!A:A,0),1))+IF(Duombaze!FN24="",0,INDEX(DU!I:I,MATCH(Duombaze!FN24,DU!A:A,0),1))+IF(Duombaze!FO24="",0,INDEX(DU!I:I,MATCH(Duombaze!FO24,DU!A:A,0),1))+IF(Duombaze!FP24="",0,INDEX(DU!I:I,MATCH(Duombaze!FP24,DU!A:A,0),1))</f>
        <v>0</v>
      </c>
      <c r="FR24" s="673">
        <f>IF(Duombaze!FM24="",0,INDEX(DU!K:K,MATCH(Duombaze!FM24,DU!A:A,0),1))+IF(Duombaze!FN24="",0,INDEX(DU!K:K,MATCH(Duombaze!FN24,DU!A:A,0),1))+IF(Duombaze!FO24="",0,INDEX(DU!K:K,MATCH(Duombaze!FO24,DU!A:A,0),1))+IF(Duombaze!FP24="",0,INDEX(DU!K:K,MATCH(Duombaze!FP24,DU!A:A,0),1))</f>
        <v>0</v>
      </c>
    </row>
    <row r="25" spans="1:186" s="7" customFormat="1" ht="23.45" customHeight="1" x14ac:dyDescent="0.25">
      <c r="A25" s="42">
        <v>9</v>
      </c>
      <c r="B25" s="42" t="s">
        <v>766</v>
      </c>
      <c r="C25" s="12" t="s">
        <v>210</v>
      </c>
      <c r="D25" s="6"/>
      <c r="E25" s="4" t="str">
        <f t="shared" si="20"/>
        <v/>
      </c>
      <c r="F25" s="6"/>
      <c r="G25" s="643"/>
      <c r="H25" s="643"/>
      <c r="I25" s="643"/>
      <c r="J25" s="643"/>
      <c r="K25" s="643"/>
      <c r="L25" s="643"/>
      <c r="M25" s="643"/>
      <c r="N25" s="643"/>
      <c r="O25" s="643"/>
      <c r="P25" s="640">
        <f>IF(Duombaze!G25="",0,INDEX(DU!I:I,MATCH(Duombaze!G25,DU!A:A,0),1))+IF(Duombaze!H25="",0,INDEX(DU!I:I,MATCH(Duombaze!H25,DU!A:A,0),1))+IF(Duombaze!I25="",0,INDEX(DU!I:I,MATCH(Duombaze!I25,DU!A:A,0),1))+IF(Duombaze!J25="",0,INDEX(DU!I:I,MATCH(Duombaze!J25,DU!A:A,0),1))+IF(Duombaze!K25="",0,INDEX(DU!I:I,MATCH(Duombaze!K25,DU!A:A,0),1))+IF(Duombaze!L25="",0,INDEX(DU!I:I,MATCH(Duombaze!L25,DU!A:A,0),1))+IF(Duombaze!M25="",0,INDEX(DU!I:I,MATCH(Duombaze!M25,DU!A:A,0),1))+IF(Duombaze!N25="",0,INDEX(DU!I:I,MATCH(Duombaze!N25,DU!A:A,0),1))+IF(Duombaze!O25="",0,INDEX(DU!I:I,MATCH(Duombaze!O25,DU!A:A,0),1))</f>
        <v>0</v>
      </c>
      <c r="Q25" s="640">
        <f>IF(Duombaze!G25="",0,INDEX(DU!K:K,MATCH(Duombaze!G25,DU!A:A,0),1))+IF(Duombaze!H25="",0,INDEX(DU!K:K,MATCH(Duombaze!H25,DU!A:A,0),1))+IF(Duombaze!I25="",0,INDEX(DU!K:K,MATCH(Duombaze!I25,DU!A:A,0),1))+IF(Duombaze!J25="",0,INDEX(DU!K:K,MATCH(Duombaze!J25,DU!A:A,0),1))+IF(Duombaze!K25="",0,INDEX(DU!K:K,MATCH(Duombaze!K25,DU!A:A,0),1))+IF(Duombaze!L25="",0,INDEX(DU!K:K,MATCH(Duombaze!L25,DU!A:A,0),1))+IF(Duombaze!M25="",0,INDEX(DU!K:K,MATCH(Duombaze!M25,DU!A:A,0),1))+IF(Duombaze!N25="",0,INDEX(DU!K:K,MATCH(Duombaze!N25,DU!A:A,0),1))+IF(Duombaze!O25="",0,INDEX(DU!K:K,MATCH(Duombaze!O25,DU!A:A,0),1))</f>
        <v>0</v>
      </c>
      <c r="R25" s="6"/>
      <c r="S25" s="48"/>
      <c r="T25" s="883"/>
      <c r="U25" s="4">
        <f>IF(Duombaze!T25="",0,INDEX(DU!I:I,MATCH(Duombaze!T25,DU!A:A,0),1))</f>
        <v>0</v>
      </c>
      <c r="V25" s="4">
        <f>IF(Duombaze!T25="",0,INDEX(DU!K:K,MATCH(Duombaze!T25,DU!A:A,0),1))</f>
        <v>0</v>
      </c>
      <c r="W25" s="6"/>
      <c r="X25" s="6"/>
      <c r="Y25" s="858"/>
      <c r="Z25" s="66"/>
      <c r="AA25" s="4" t="str">
        <f t="shared" si="17"/>
        <v/>
      </c>
      <c r="AB25" s="6"/>
      <c r="AC25" s="2">
        <f>IF(Duombaze!AB25="",0,INDEX(DU!I:I,MATCH(Duombaze!AB25,DU!A:A,0),1))</f>
        <v>0</v>
      </c>
      <c r="AD25" s="2">
        <f>IF(Duombaze!AB25="",0,INDEX(DU!K:K,MATCH(Duombaze!AB25,DU!A:A,0),1))</f>
        <v>0</v>
      </c>
      <c r="AE25" s="6"/>
      <c r="AF25" s="6"/>
      <c r="AG25" s="6"/>
      <c r="AH25" s="4" t="str">
        <f t="shared" si="1"/>
        <v/>
      </c>
      <c r="AI25" s="6"/>
      <c r="AJ25" s="643"/>
      <c r="AK25" s="643"/>
      <c r="AL25" s="643"/>
      <c r="AM25" s="643">
        <f>IF(Duombaze!AJ25="",0,INDEX(DU!I:I,MATCH(Duombaze!AJ25,DU!A:A,0),1))+IF(Duombaze!AK25="",0,INDEX(DU!I:I,MATCH(Duombaze!AK25,DU!A:A,0),1))+IF(Duombaze!AL25="",0,INDEX(DU!I:I,MATCH(Duombaze!AL25,DU!A:A,0),1))</f>
        <v>0</v>
      </c>
      <c r="AN25" s="643">
        <f>IF(Duombaze!AJ25="",0,INDEX(DU!K:K,MATCH(Duombaze!AJ25,DU!A:A,0),1))+IF(Duombaze!AK25="",0,INDEX(DU!K:K,MATCH(Duombaze!AK25,DU!A:A,0),1))+IF(Duombaze!AL25="",0,INDEX(DU!K:K,MATCH(Duombaze!AL25,DU!A:A,0),1))</f>
        <v>0</v>
      </c>
      <c r="AO25" s="6"/>
      <c r="AP25" s="6"/>
      <c r="AQ25" s="6"/>
      <c r="AR25" s="4" t="str">
        <f t="shared" si="2"/>
        <v/>
      </c>
      <c r="AS25" s="6"/>
      <c r="AT25" s="643"/>
      <c r="AU25" s="643"/>
      <c r="AV25" s="643"/>
      <c r="AW25" s="643"/>
      <c r="AX25" s="643"/>
      <c r="AY25" s="643"/>
      <c r="AZ25" s="643"/>
      <c r="BA25" s="643"/>
      <c r="BB25" s="643"/>
      <c r="BC25" s="643">
        <f>IF(Duombaze!AT25="",0,INDEX(DU!I:I,MATCH(Duombaze!AT25,DU!A:A,0),1))+IF(Duombaze!AU25="",0,INDEX(DU!I:I,MATCH(Duombaze!AU25,DU!A:A,0),1))+IF(Duombaze!AV25="",0,INDEX(DU!I:I,MATCH(Duombaze!AV25,DU!A:A,0),1))+IF(Duombaze!AW25="",0,INDEX(DU!I:I,MATCH(Duombaze!AW25,DU!A:A,0),1))+IF(Duombaze!AX25="",0,INDEX(DU!I:I,MATCH(Duombaze!AX25,DU!A:A,0),1))+IF(Duombaze!AY25="",0,INDEX(DU!I:I,MATCH(Duombaze!AY25,DU!A:A,0),1))+IF(Duombaze!AZ25="",0,INDEX(DU!I:I,MATCH(Duombaze!AZ25,DU!A:A,0),1))+IF(Duombaze!BA25="",0,INDEX(DU!I:I,MATCH(Duombaze!BA25,DU!A:A,0),1))+IF(Duombaze!BB25="",0,INDEX(DU!I:I,MATCH(Duombaze!BB25,DU!A:A,0),1))</f>
        <v>0</v>
      </c>
      <c r="BD25" s="640">
        <f>IF(Duombaze!AT25="",0,INDEX(DU!K:K,MATCH(Duombaze!AT25,DU!A:A,0),1))+IF(Duombaze!AU25="",0,INDEX(DU!K:K,MATCH(Duombaze!AU25,DU!A:A,0),1))+IF(Duombaze!AV25="",0,INDEX(DU!K:K,MATCH(Duombaze!AV25,DU!A:A,0),1))+IF(Duombaze!AW25="",0,INDEX(DU!K:K,MATCH(Duombaze!AW25,DU!A:A,0),1))+IF(Duombaze!AX25="",0,INDEX(DU!K:K,MATCH(Duombaze!AX25,DU!A:A,0),1))+IF(Duombaze!AY25="",0,INDEX(DU!K:K,MATCH(Duombaze!AY25,DU!A:A,0),1))+IF(Duombaze!AZ25="",0,INDEX(DU!K:K,MATCH(Duombaze!AZ25,DU!A:A,0),1))+IF(Duombaze!BA25="",0,INDEX(DU!K:K,MATCH(Duombaze!BA25,DU!A:A,0),1))+IF(Duombaze!BB25="",0,INDEX(DU!K:K,MATCH(Duombaze!BB25,DU!A:A,0),1))</f>
        <v>0</v>
      </c>
      <c r="BE25" s="6"/>
      <c r="BF25" s="6"/>
      <c r="BG25" s="66"/>
      <c r="BH25" s="4" t="str">
        <f t="shared" si="3"/>
        <v/>
      </c>
      <c r="BI25" s="6"/>
      <c r="BJ25" s="643"/>
      <c r="BK25" s="643"/>
      <c r="BL25" s="643"/>
      <c r="BM25" s="643">
        <f>IF(Duombaze!BJ25="",0,INDEX(DU!I:I,MATCH(Duombaze!BJ25,DU!A:A,0),1))+IF(Duombaze!BK25="",0,INDEX(DU!I:I,MATCH(Duombaze!BK25,DU!A:A,0),1))+IF(Duombaze!BL25="",0,INDEX(DU!I:I,MATCH(Duombaze!BL25,DU!A:A,0),1))</f>
        <v>0</v>
      </c>
      <c r="BN25" s="640">
        <f>IF(Duombaze!BJ25="",0,INDEX(DU!K:K,MATCH(Duombaze!BJ25,DU!A:A,0),1))+IF(Duombaze!BK25="",0,INDEX(DU!K:K,MATCH(Duombaze!BK25,DU!A:A,0),1))+IF(Duombaze!BL25="",0,INDEX(DU!K:K,MATCH(Duombaze!BL25,DU!A:A,0),1))</f>
        <v>0</v>
      </c>
      <c r="BO25" s="6"/>
      <c r="BP25" s="6"/>
      <c r="BQ25" s="6"/>
      <c r="BR25" s="6" t="str">
        <f t="shared" si="18"/>
        <v/>
      </c>
      <c r="BS25" s="6"/>
      <c r="BT25" s="6"/>
      <c r="BU25" s="6"/>
      <c r="BV25" s="6"/>
      <c r="BW25" s="6">
        <f>IF(Duombaze!BT25="",0,INDEX(DU!I:I,MATCH(Duombaze!BT25,DU!A:A,0),1))+IF(Duombaze!BU25="",0,INDEX(DU!I:I,MATCH(Duombaze!BU25,DU!A:A,0),1))+IF(Duombaze!BV25="",0,INDEX(DU!I:I,MATCH(Duombaze!BV25,DU!A:A,0),1))</f>
        <v>0</v>
      </c>
      <c r="BX25" s="6">
        <f>IF(Duombaze!BT25="",0,INDEX(DU!K:K,MATCH(Duombaze!BT25,DU!A:A,0),1))+IF(Duombaze!BU25="",0,INDEX(DU!K:K,MATCH(Duombaze!BU25,DU!A:A,0),1))+IF(Duombaze!BV25="",0,INDEX(DU!K:K,MATCH(Duombaze!BV25,DU!A:A,0),1))</f>
        <v>0</v>
      </c>
      <c r="BY25" s="6"/>
      <c r="BZ25" s="6"/>
      <c r="CA25" s="6"/>
      <c r="CB25" s="6" t="str">
        <f t="shared" si="19"/>
        <v/>
      </c>
      <c r="CC25" s="6"/>
      <c r="CD25" s="6">
        <f>IF(Duombaze!CC25="",0,INDEX(DU!I:I,MATCH(Duombaze!CC25,DU!A:A,0),1))</f>
        <v>0</v>
      </c>
      <c r="CE25" s="4">
        <f>IF(Duombaze!CC25="",0,INDEX(DU!K:K,MATCH(Duombaze!CC25,DU!A:A,0),1))</f>
        <v>0</v>
      </c>
      <c r="CF25" s="6"/>
      <c r="CG25" s="6"/>
      <c r="CH25" s="6"/>
      <c r="CI25" s="4" t="str">
        <f t="shared" si="6"/>
        <v/>
      </c>
      <c r="CJ25" s="6"/>
      <c r="CK25" s="6">
        <f>IF(Duombaze!CJ25="",0,INDEX(DU!I:I,MATCH(Duombaze!CJ25,DU!A:A,0),1))</f>
        <v>0</v>
      </c>
      <c r="CL25" s="4">
        <f>IF(Duombaze!CJ25="",0,INDEX(DU!K:K,MATCH(Duombaze!CJ25,DU!A:A,0),1))</f>
        <v>0</v>
      </c>
      <c r="CM25" s="6"/>
      <c r="CN25" s="6"/>
      <c r="CO25" s="6"/>
      <c r="CP25" s="4" t="str">
        <f t="shared" si="7"/>
        <v/>
      </c>
      <c r="CQ25" s="6"/>
      <c r="CR25" s="643"/>
      <c r="CS25" s="643"/>
      <c r="CT25" s="643">
        <f>IF(Duombaze!CR25="",0,INDEX(DU!I:I,MATCH(Duombaze!CR25,DU!A:A,0),1))+IF(Duombaze!CS25="",0,INDEX(DU!I:I,MATCH(Duombaze!CS25,DU!A:A,0),1))</f>
        <v>0</v>
      </c>
      <c r="CU25" s="6">
        <f>IF(Duombaze!CR25="",0,INDEX(DU!K:K,MATCH(Duombaze!CR25,DU!A:A,0),1))+IF(Duombaze!CS25="",0,INDEX(DU!K:K,MATCH(Duombaze!CS25,DU!A:A,0),1))</f>
        <v>0</v>
      </c>
      <c r="CV25" s="6"/>
      <c r="CW25" s="6"/>
      <c r="CX25" s="6"/>
      <c r="CY25" s="4" t="str">
        <f t="shared" si="8"/>
        <v/>
      </c>
      <c r="CZ25" s="6"/>
      <c r="DA25" s="674"/>
      <c r="DB25" s="674"/>
      <c r="DC25" s="674">
        <f>IF(Duombaze!DA25="",0,INDEX(DU!I:I,MATCH(Duombaze!DA25,DU!A:A,0),1))+IF(Duombaze!DB25="",0,INDEX(DU!I:I,MATCH(Duombaze!DB25,DU!A:A,0),1))</f>
        <v>0</v>
      </c>
      <c r="DD25" s="6">
        <f>IF(Duombaze!DA25="",0,INDEX(DU!K:K,MATCH(Duombaze!DA25,DU!A:A,0),1))+IF(Duombaze!DB25="",0,INDEX(DU!K:K,MATCH(Duombaze!DB25,DU!A:A,0),1))</f>
        <v>0</v>
      </c>
      <c r="DE25" s="6"/>
      <c r="DF25" s="6"/>
      <c r="DG25" s="6"/>
      <c r="DH25" s="6" t="str">
        <f t="shared" si="9"/>
        <v/>
      </c>
      <c r="DI25" s="6"/>
      <c r="DJ25" s="674"/>
      <c r="DK25" s="679"/>
      <c r="DL25" s="679">
        <f>IF(Duombaze!DJ25="",0,INDEX(DU!I:I,MATCH(Duombaze!DJ25,DU!A:A,0),1))+IF(Duombaze!DK25="",0,INDEX(DU!I:I,MATCH(Duombaze!DK25,DU!A:A,0),1))</f>
        <v>0</v>
      </c>
      <c r="DM25" s="6">
        <f>IF(Duombaze!DJ25="",0,INDEX(DU!K:K,MATCH(Duombaze!DJ25,DU!A:A,0),1))+IF(Duombaze!DK25="",0,INDEX(DU!K:K,MATCH(Duombaze!DK25,DU!A:A,0),1))</f>
        <v>0</v>
      </c>
      <c r="DN25" s="48"/>
      <c r="DO25" s="48"/>
      <c r="DP25" s="48"/>
      <c r="DQ25" s="4" t="str">
        <f t="shared" si="10"/>
        <v/>
      </c>
      <c r="DR25" s="66"/>
      <c r="DS25" s="694"/>
      <c r="DT25" s="694"/>
      <c r="DU25" s="694"/>
      <c r="DV25" s="694"/>
      <c r="DW25" s="694">
        <f>IF(Duombaze!DS25="",0,INDEX(DU!I:I,MATCH(Duombaze!DS25,DU!A:A,0),1))+IF(Duombaze!DT25="",0,INDEX(DU!I:I,MATCH(Duombaze!DT25,DU!A:A,0),1))+IF(Duombaze!DU25="",0,INDEX(DU!I:I,MATCH(Duombaze!DU25,DU!A:A,0),1))+IF(Duombaze!DV25="",0,INDEX(DU!I:I,MATCH(Duombaze!DV25,DU!A:A,0),1))</f>
        <v>0</v>
      </c>
      <c r="DX25" s="640">
        <f>IF(Duombaze!DS25="",0,INDEX(DU!K:K,MATCH(Duombaze!DS25,DU!A:A,0),1))+IF(Duombaze!DT25="",0,INDEX(DU!K:K,MATCH(Duombaze!DT25,DU!A:A,0),1))+IF(Duombaze!DU25="",0,INDEX(DU!K:K,MATCH(Duombaze!DU25,DU!A:A,0),1))+IF(Duombaze!DV25="",0,INDEX(DU!K:KH,MATCH(Duombaze!DV25,DU!A:A,0),1))</f>
        <v>0</v>
      </c>
      <c r="DY25" s="66"/>
      <c r="DZ25" s="66"/>
      <c r="EA25" s="6"/>
      <c r="EB25" s="6" t="str">
        <f t="shared" si="11"/>
        <v/>
      </c>
      <c r="EC25" s="6"/>
      <c r="ED25" s="6">
        <f>IF(Duombaze!EC25="",0,INDEX(DU!I:I,MATCH(Duombaze!EC25,DU!A:A,0),1))</f>
        <v>0</v>
      </c>
      <c r="EE25" s="640">
        <f>IF(Duombaze!EC25="",0,INDEX(DU!K:K,MATCH(Duombaze!EC25,DU!A:A,0),1))</f>
        <v>0</v>
      </c>
      <c r="EF25" s="6"/>
      <c r="EG25" s="48"/>
      <c r="EH25" s="6"/>
      <c r="EI25" s="4" t="str">
        <f t="shared" si="12"/>
        <v/>
      </c>
      <c r="EJ25" s="6"/>
      <c r="EK25" s="694"/>
      <c r="EL25" s="694"/>
      <c r="EM25" s="694"/>
      <c r="EN25" s="694">
        <f>IF(Duombaze!EK25="",0,INDEX(DU!I:I,MATCH(Duombaze!EK25,DU!A:A,0),1))+IF(Duombaze!EL25="",0,INDEX(DU!I:I,MATCH(Duombaze!EL25,DU!A:A,0),1))+IF(Duombaze!EM25="",0,INDEX(DU!I:I,MATCH(Duombaze!EM25,DU!A:A,0),1))</f>
        <v>0</v>
      </c>
      <c r="EO25" s="6">
        <f>IF(Duombaze!EK25="",0,INDEX(DU!K:K,MATCH(Duombaze!EK25,DU!A:A,0),1))+IF(Duombaze!EL25="",0,INDEX(DU!K:K,MATCH(Duombaze!EL25,DU!A:A,0),1))+IF(Duombaze!EM25="",0,INDEX(DU!K:K,MATCH(Duombaze!EM25,DU!A:A,0),1))</f>
        <v>0</v>
      </c>
      <c r="EP25" s="66"/>
      <c r="EQ25" s="6"/>
      <c r="ER25" s="6"/>
      <c r="ES25" s="4" t="str">
        <f t="shared" si="13"/>
        <v/>
      </c>
      <c r="ET25" s="6"/>
      <c r="EU25" s="6"/>
      <c r="EV25" s="6"/>
      <c r="EW25" s="6"/>
      <c r="EX25" s="6" t="str">
        <f t="shared" si="14"/>
        <v/>
      </c>
      <c r="EY25" s="6"/>
      <c r="EZ25" s="674"/>
      <c r="FA25" s="674"/>
      <c r="FB25" s="674">
        <f>IF(Duombaze!EZ25="",0,INDEX(DU!I:I,MATCH(Duombaze!EZ25,DU!A:A,0),1))+IF(Duombaze!FA25="",0,INDEX(DU!I:I,MATCH(Duombaze!FA25,DU!A:A,0),1))</f>
        <v>0</v>
      </c>
      <c r="FC25" s="6">
        <f>IF(Duombaze!EZ25="",0,INDEX(DU!K:K,MATCH(Duombaze!EZ25,DU!A:A,0),1))+IF(Duombaze!FA25="",0,INDEX(DU!K:K,MATCH(Duombaze!FA25,DU!A:A,0),1))</f>
        <v>0</v>
      </c>
      <c r="FD25" s="6"/>
      <c r="FE25" s="6"/>
      <c r="FF25" s="6"/>
      <c r="FG25" s="6"/>
      <c r="FH25" s="6"/>
      <c r="FI25" s="6"/>
      <c r="FJ25" s="6"/>
      <c r="FK25" s="6"/>
      <c r="FL25" s="14"/>
      <c r="FM25" s="673"/>
      <c r="FN25" s="673"/>
      <c r="FO25" s="673"/>
      <c r="FP25" s="673"/>
      <c r="FQ25" s="673">
        <f>IF(Duombaze!FM25="",0,INDEX(DU!I:I,MATCH(Duombaze!FM25,DU!A:A,0),1))+IF(Duombaze!FN25="",0,INDEX(DU!I:I,MATCH(Duombaze!FN25,DU!A:A,0),1))+IF(Duombaze!FO25="",0,INDEX(DU!I:I,MATCH(Duombaze!FO25,DU!A:A,0),1))+IF(Duombaze!FP25="",0,INDEX(DU!I:I,MATCH(Duombaze!FP25,DU!A:A,0),1))</f>
        <v>0</v>
      </c>
      <c r="FR25" s="673">
        <f>IF(Duombaze!FM25="",0,INDEX(DU!K:K,MATCH(Duombaze!FM25,DU!A:A,0),1))+IF(Duombaze!FN25="",0,INDEX(DU!K:K,MATCH(Duombaze!FN25,DU!A:A,0),1))+IF(Duombaze!FO25="",0,INDEX(DU!K:K,MATCH(Duombaze!FO25,DU!A:A,0),1))+IF(Duombaze!FP25="",0,INDEX(DU!K:K,MATCH(Duombaze!FP25,DU!A:A,0),1))</f>
        <v>0</v>
      </c>
    </row>
    <row r="26" spans="1:186" s="7" customFormat="1" ht="23.45" customHeight="1" x14ac:dyDescent="0.25">
      <c r="A26" s="42" t="s">
        <v>648</v>
      </c>
      <c r="B26" s="42" t="s">
        <v>766</v>
      </c>
      <c r="C26" s="12" t="s">
        <v>210</v>
      </c>
      <c r="D26" s="6"/>
      <c r="E26" s="4" t="str">
        <f t="shared" si="20"/>
        <v/>
      </c>
      <c r="F26" s="6"/>
      <c r="G26" s="643"/>
      <c r="H26" s="643"/>
      <c r="I26" s="643"/>
      <c r="J26" s="643"/>
      <c r="K26" s="643"/>
      <c r="L26" s="643"/>
      <c r="M26" s="643"/>
      <c r="N26" s="643"/>
      <c r="O26" s="643"/>
      <c r="P26" s="640">
        <f>IF(Duombaze!G26="",0,INDEX(DU!I:I,MATCH(Duombaze!G26,DU!A:A,0),1))+IF(Duombaze!H26="",0,INDEX(DU!I:I,MATCH(Duombaze!H26,DU!A:A,0),1))+IF(Duombaze!I26="",0,INDEX(DU!I:I,MATCH(Duombaze!I26,DU!A:A,0),1))+IF(Duombaze!J26="",0,INDEX(DU!I:I,MATCH(Duombaze!J26,DU!A:A,0),1))+IF(Duombaze!K26="",0,INDEX(DU!I:I,MATCH(Duombaze!K26,DU!A:A,0),1))+IF(Duombaze!L26="",0,INDEX(DU!I:I,MATCH(Duombaze!L26,DU!A:A,0),1))+IF(Duombaze!M26="",0,INDEX(DU!I:I,MATCH(Duombaze!M26,DU!A:A,0),1))+IF(Duombaze!N26="",0,INDEX(DU!I:I,MATCH(Duombaze!N26,DU!A:A,0),1))+IF(Duombaze!O26="",0,INDEX(DU!I:I,MATCH(Duombaze!O26,DU!A:A,0),1))</f>
        <v>0</v>
      </c>
      <c r="Q26" s="640">
        <f>IF(Duombaze!G26="",0,INDEX(DU!K:K,MATCH(Duombaze!G26,DU!A:A,0),1))+IF(Duombaze!H26="",0,INDEX(DU!K:K,MATCH(Duombaze!H26,DU!A:A,0),1))+IF(Duombaze!I26="",0,INDEX(DU!K:K,MATCH(Duombaze!I26,DU!A:A,0),1))+IF(Duombaze!J26="",0,INDEX(DU!K:K,MATCH(Duombaze!J26,DU!A:A,0),1))+IF(Duombaze!K26="",0,INDEX(DU!K:K,MATCH(Duombaze!K26,DU!A:A,0),1))+IF(Duombaze!L26="",0,INDEX(DU!K:K,MATCH(Duombaze!L26,DU!A:A,0),1))+IF(Duombaze!M26="",0,INDEX(DU!K:K,MATCH(Duombaze!M26,DU!A:A,0),1))+IF(Duombaze!N26="",0,INDEX(DU!K:K,MATCH(Duombaze!N26,DU!A:A,0),1))+IF(Duombaze!O26="",0,INDEX(DU!K:K,MATCH(Duombaze!O26,DU!A:A,0),1))</f>
        <v>0</v>
      </c>
      <c r="R26" s="6"/>
      <c r="S26" s="48"/>
      <c r="T26" s="883"/>
      <c r="U26" s="4">
        <f>IF(Duombaze!T26="",0,INDEX(DU!I:I,MATCH(Duombaze!T26,DU!A:A,0),1))</f>
        <v>0</v>
      </c>
      <c r="V26" s="4">
        <f>IF(Duombaze!T26="",0,INDEX(DU!K:K,MATCH(Duombaze!T26,DU!A:A,0),1))</f>
        <v>0</v>
      </c>
      <c r="W26" s="6"/>
      <c r="X26" s="6"/>
      <c r="Y26" s="858"/>
      <c r="Z26" s="66"/>
      <c r="AA26" s="4" t="str">
        <f t="shared" si="17"/>
        <v/>
      </c>
      <c r="AB26" s="6"/>
      <c r="AC26" s="2">
        <f>IF(Duombaze!AB26="",0,INDEX(DU!I:I,MATCH(Duombaze!AB26,DU!A:A,0),1))</f>
        <v>0</v>
      </c>
      <c r="AD26" s="2">
        <f>IF(Duombaze!AB26="",0,INDEX(DU!K:K,MATCH(Duombaze!AB26,DU!A:A,0),1))</f>
        <v>0</v>
      </c>
      <c r="AE26" s="6"/>
      <c r="AF26" s="6"/>
      <c r="AG26" s="6"/>
      <c r="AH26" s="4" t="str">
        <f t="shared" si="1"/>
        <v/>
      </c>
      <c r="AI26" s="6"/>
      <c r="AJ26" s="643"/>
      <c r="AK26" s="643"/>
      <c r="AL26" s="643"/>
      <c r="AM26" s="643">
        <f>IF(Duombaze!AJ26="",0,INDEX(DU!I:I,MATCH(Duombaze!AJ26,DU!A:A,0),1))+IF(Duombaze!AK26="",0,INDEX(DU!I:I,MATCH(Duombaze!AK26,DU!A:A,0),1))+IF(Duombaze!AL26="",0,INDEX(DU!I:I,MATCH(Duombaze!AL26,DU!A:A,0),1))</f>
        <v>0</v>
      </c>
      <c r="AN26" s="643">
        <f>IF(Duombaze!AJ26="",0,INDEX(DU!K:K,MATCH(Duombaze!AJ26,DU!A:A,0),1))+IF(Duombaze!AK26="",0,INDEX(DU!K:K,MATCH(Duombaze!AK26,DU!A:A,0),1))+IF(Duombaze!AL26="",0,INDEX(DU!K:K,MATCH(Duombaze!AL26,DU!A:A,0),1))</f>
        <v>0</v>
      </c>
      <c r="AO26" s="6"/>
      <c r="AP26" s="6"/>
      <c r="AQ26" s="6"/>
      <c r="AR26" s="4" t="str">
        <f t="shared" si="2"/>
        <v/>
      </c>
      <c r="AS26" s="6"/>
      <c r="AT26" s="643"/>
      <c r="AU26" s="643"/>
      <c r="AV26" s="643"/>
      <c r="AW26" s="643"/>
      <c r="AX26" s="643"/>
      <c r="AY26" s="643"/>
      <c r="AZ26" s="643"/>
      <c r="BA26" s="643"/>
      <c r="BB26" s="643"/>
      <c r="BC26" s="643">
        <f>IF(Duombaze!AT26="",0,INDEX(DU!I:I,MATCH(Duombaze!AT26,DU!A:A,0),1))+IF(Duombaze!AU26="",0,INDEX(DU!I:I,MATCH(Duombaze!AU26,DU!A:A,0),1))+IF(Duombaze!AV26="",0,INDEX(DU!I:I,MATCH(Duombaze!AV26,DU!A:A,0),1))+IF(Duombaze!AW26="",0,INDEX(DU!I:I,MATCH(Duombaze!AW26,DU!A:A,0),1))+IF(Duombaze!AX26="",0,INDEX(DU!I:I,MATCH(Duombaze!AX26,DU!A:A,0),1))+IF(Duombaze!AY26="",0,INDEX(DU!I:I,MATCH(Duombaze!AY26,DU!A:A,0),1))+IF(Duombaze!AZ26="",0,INDEX(DU!I:I,MATCH(Duombaze!AZ26,DU!A:A,0),1))+IF(Duombaze!BA26="",0,INDEX(DU!I:I,MATCH(Duombaze!BA26,DU!A:A,0),1))+IF(Duombaze!BB26="",0,INDEX(DU!I:I,MATCH(Duombaze!BB26,DU!A:A,0),1))</f>
        <v>0</v>
      </c>
      <c r="BD26" s="640">
        <f>IF(Duombaze!AT26="",0,INDEX(DU!K:K,MATCH(Duombaze!AT26,DU!A:A,0),1))+IF(Duombaze!AU26="",0,INDEX(DU!K:K,MATCH(Duombaze!AU26,DU!A:A,0),1))+IF(Duombaze!AV26="",0,INDEX(DU!K:K,MATCH(Duombaze!AV26,DU!A:A,0),1))+IF(Duombaze!AW26="",0,INDEX(DU!K:K,MATCH(Duombaze!AW26,DU!A:A,0),1))+IF(Duombaze!AX26="",0,INDEX(DU!K:K,MATCH(Duombaze!AX26,DU!A:A,0),1))+IF(Duombaze!AY26="",0,INDEX(DU!K:K,MATCH(Duombaze!AY26,DU!A:A,0),1))+IF(Duombaze!AZ26="",0,INDEX(DU!K:K,MATCH(Duombaze!AZ26,DU!A:A,0),1))+IF(Duombaze!BA26="",0,INDEX(DU!K:K,MATCH(Duombaze!BA26,DU!A:A,0),1))+IF(Duombaze!BB26="",0,INDEX(DU!K:K,MATCH(Duombaze!BB26,DU!A:A,0),1))</f>
        <v>0</v>
      </c>
      <c r="BE26" s="6"/>
      <c r="BF26" s="6"/>
      <c r="BG26" s="66"/>
      <c r="BH26" s="4" t="str">
        <f t="shared" si="3"/>
        <v/>
      </c>
      <c r="BI26" s="6"/>
      <c r="BJ26" s="643"/>
      <c r="BK26" s="643"/>
      <c r="BL26" s="643"/>
      <c r="BM26" s="643">
        <f>IF(Duombaze!BJ26="",0,INDEX(DU!I:I,MATCH(Duombaze!BJ26,DU!A:A,0),1))+IF(Duombaze!BK26="",0,INDEX(DU!I:I,MATCH(Duombaze!BK26,DU!A:A,0),1))+IF(Duombaze!BL26="",0,INDEX(DU!I:I,MATCH(Duombaze!BL26,DU!A:A,0),1))</f>
        <v>0</v>
      </c>
      <c r="BN26" s="640">
        <f>IF(Duombaze!BJ26="",0,INDEX(DU!K:K,MATCH(Duombaze!BJ26,DU!A:A,0),1))+IF(Duombaze!BK26="",0,INDEX(DU!K:K,MATCH(Duombaze!BK26,DU!A:A,0),1))+IF(Duombaze!BL26="",0,INDEX(DU!K:K,MATCH(Duombaze!BL26,DU!A:A,0),1))</f>
        <v>0</v>
      </c>
      <c r="BO26" s="6"/>
      <c r="BP26" s="6"/>
      <c r="BQ26" s="6"/>
      <c r="BR26" s="6" t="str">
        <f t="shared" si="18"/>
        <v/>
      </c>
      <c r="BS26" s="6"/>
      <c r="BT26" s="6"/>
      <c r="BU26" s="6"/>
      <c r="BV26" s="6"/>
      <c r="BW26" s="6">
        <f>IF(Duombaze!BT26="",0,INDEX(DU!I:I,MATCH(Duombaze!BT26,DU!A:A,0),1))+IF(Duombaze!BU26="",0,INDEX(DU!I:I,MATCH(Duombaze!BU26,DU!A:A,0),1))+IF(Duombaze!BV26="",0,INDEX(DU!I:I,MATCH(Duombaze!BV26,DU!A:A,0),1))</f>
        <v>0</v>
      </c>
      <c r="BX26" s="6">
        <f>IF(Duombaze!BT26="",0,INDEX(DU!K:K,MATCH(Duombaze!BT26,DU!A:A,0),1))+IF(Duombaze!BU26="",0,INDEX(DU!K:K,MATCH(Duombaze!BU26,DU!A:A,0),1))+IF(Duombaze!BV26="",0,INDEX(DU!K:K,MATCH(Duombaze!BV26,DU!A:A,0),1))</f>
        <v>0</v>
      </c>
      <c r="BY26" s="6"/>
      <c r="BZ26" s="6"/>
      <c r="CA26" s="6"/>
      <c r="CB26" s="6" t="str">
        <f t="shared" si="19"/>
        <v/>
      </c>
      <c r="CC26" s="6"/>
      <c r="CD26" s="6">
        <f>IF(Duombaze!CC26="",0,INDEX(DU!I:I,MATCH(Duombaze!CC26,DU!A:A,0),1))</f>
        <v>0</v>
      </c>
      <c r="CE26" s="4">
        <f>IF(Duombaze!CC26="",0,INDEX(DU!K:K,MATCH(Duombaze!CC26,DU!A:A,0),1))</f>
        <v>0</v>
      </c>
      <c r="CF26" s="6"/>
      <c r="CG26" s="6"/>
      <c r="CH26" s="6"/>
      <c r="CI26" s="4" t="str">
        <f t="shared" si="6"/>
        <v/>
      </c>
      <c r="CJ26" s="6"/>
      <c r="CK26" s="6">
        <f>IF(Duombaze!CJ26="",0,INDEX(DU!I:I,MATCH(Duombaze!CJ26,DU!A:A,0),1))</f>
        <v>0</v>
      </c>
      <c r="CL26" s="4">
        <f>IF(Duombaze!CJ26="",0,INDEX(DU!K:K,MATCH(Duombaze!CJ26,DU!A:A,0),1))</f>
        <v>0</v>
      </c>
      <c r="CM26" s="6"/>
      <c r="CN26" s="6"/>
      <c r="CO26" s="6"/>
      <c r="CP26" s="4" t="str">
        <f t="shared" si="7"/>
        <v/>
      </c>
      <c r="CQ26" s="6"/>
      <c r="CR26" s="643"/>
      <c r="CS26" s="643"/>
      <c r="CT26" s="643">
        <f>IF(Duombaze!CR26="",0,INDEX(DU!I:I,MATCH(Duombaze!CR26,DU!A:A,0),1))+IF(Duombaze!CS26="",0,INDEX(DU!I:I,MATCH(Duombaze!CS26,DU!A:A,0),1))</f>
        <v>0</v>
      </c>
      <c r="CU26" s="6">
        <f>IF(Duombaze!CR26="",0,INDEX(DU!K:K,MATCH(Duombaze!CR26,DU!A:A,0),1))+IF(Duombaze!CS26="",0,INDEX(DU!K:K,MATCH(Duombaze!CS26,DU!A:A,0),1))</f>
        <v>0</v>
      </c>
      <c r="CV26" s="6"/>
      <c r="CW26" s="6"/>
      <c r="CX26" s="6"/>
      <c r="CY26" s="4" t="str">
        <f t="shared" si="8"/>
        <v/>
      </c>
      <c r="CZ26" s="6"/>
      <c r="DA26" s="674"/>
      <c r="DB26" s="674"/>
      <c r="DC26" s="674">
        <f>IF(Duombaze!DA26="",0,INDEX(DU!I:I,MATCH(Duombaze!DA26,DU!A:A,0),1))+IF(Duombaze!DB26="",0,INDEX(DU!I:I,MATCH(Duombaze!DB26,DU!A:A,0),1))</f>
        <v>0</v>
      </c>
      <c r="DD26" s="6">
        <f>IF(Duombaze!DA26="",0,INDEX(DU!K:K,MATCH(Duombaze!DA26,DU!A:A,0),1))+IF(Duombaze!DB26="",0,INDEX(DU!K:K,MATCH(Duombaze!DB26,DU!A:A,0),1))</f>
        <v>0</v>
      </c>
      <c r="DE26" s="6"/>
      <c r="DF26" s="6"/>
      <c r="DG26" s="6"/>
      <c r="DH26" s="6" t="str">
        <f t="shared" si="9"/>
        <v/>
      </c>
      <c r="DI26" s="6"/>
      <c r="DJ26" s="674"/>
      <c r="DK26" s="679"/>
      <c r="DL26" s="679">
        <f>IF(Duombaze!DJ26="",0,INDEX(DU!I:I,MATCH(Duombaze!DJ26,DU!A:A,0),1))+IF(Duombaze!DK26="",0,INDEX(DU!I:I,MATCH(Duombaze!DK26,DU!A:A,0),1))</f>
        <v>0</v>
      </c>
      <c r="DM26" s="6">
        <f>IF(Duombaze!DJ26="",0,INDEX(DU!K:K,MATCH(Duombaze!DJ26,DU!A:A,0),1))+IF(Duombaze!DK26="",0,INDEX(DU!K:K,MATCH(Duombaze!DK26,DU!A:A,0),1))</f>
        <v>0</v>
      </c>
      <c r="DN26" s="48"/>
      <c r="DO26" s="48"/>
      <c r="DP26" s="48"/>
      <c r="DQ26" s="4" t="str">
        <f t="shared" si="10"/>
        <v/>
      </c>
      <c r="DR26" s="66"/>
      <c r="DS26" s="694"/>
      <c r="DT26" s="694"/>
      <c r="DU26" s="694"/>
      <c r="DV26" s="694"/>
      <c r="DW26" s="694">
        <f>IF(Duombaze!DS26="",0,INDEX(DU!I:I,MATCH(Duombaze!DS26,DU!A:A,0),1))+IF(Duombaze!DT26="",0,INDEX(DU!I:I,MATCH(Duombaze!DT26,DU!A:A,0),1))+IF(Duombaze!DU26="",0,INDEX(DU!I:I,MATCH(Duombaze!DU26,DU!A:A,0),1))+IF(Duombaze!DV26="",0,INDEX(DU!I:I,MATCH(Duombaze!DV26,DU!A:A,0),1))</f>
        <v>0</v>
      </c>
      <c r="DX26" s="640">
        <f>IF(Duombaze!DS26="",0,INDEX(DU!K:K,MATCH(Duombaze!DS26,DU!A:A,0),1))+IF(Duombaze!DT26="",0,INDEX(DU!K:K,MATCH(Duombaze!DT26,DU!A:A,0),1))+IF(Duombaze!DU26="",0,INDEX(DU!K:K,MATCH(Duombaze!DU26,DU!A:A,0),1))+IF(Duombaze!DV26="",0,INDEX(DU!K:KH,MATCH(Duombaze!DV26,DU!A:A,0),1))</f>
        <v>0</v>
      </c>
      <c r="DY26" s="66"/>
      <c r="DZ26" s="66"/>
      <c r="EA26" s="6"/>
      <c r="EB26" s="6" t="str">
        <f t="shared" si="11"/>
        <v/>
      </c>
      <c r="EC26" s="6"/>
      <c r="ED26" s="6">
        <f>IF(Duombaze!EC26="",0,INDEX(DU!I:I,MATCH(Duombaze!EC26,DU!A:A,0),1))</f>
        <v>0</v>
      </c>
      <c r="EE26" s="640">
        <f>IF(Duombaze!EC26="",0,INDEX(DU!K:K,MATCH(Duombaze!EC26,DU!A:A,0),1))</f>
        <v>0</v>
      </c>
      <c r="EF26" s="6"/>
      <c r="EG26" s="48"/>
      <c r="EH26" s="6"/>
      <c r="EI26" s="4" t="str">
        <f t="shared" si="12"/>
        <v/>
      </c>
      <c r="EJ26" s="6"/>
      <c r="EK26" s="694"/>
      <c r="EL26" s="694"/>
      <c r="EM26" s="694"/>
      <c r="EN26" s="694">
        <f>IF(Duombaze!EK26="",0,INDEX(DU!I:I,MATCH(Duombaze!EK26,DU!A:A,0),1))+IF(Duombaze!EL26="",0,INDEX(DU!I:I,MATCH(Duombaze!EL26,DU!A:A,0),1))+IF(Duombaze!EM26="",0,INDEX(DU!I:I,MATCH(Duombaze!EM26,DU!A:A,0),1))</f>
        <v>0</v>
      </c>
      <c r="EO26" s="6">
        <f>IF(Duombaze!EK26="",0,INDEX(DU!K:K,MATCH(Duombaze!EK26,DU!A:A,0),1))+IF(Duombaze!EL26="",0,INDEX(DU!K:K,MATCH(Duombaze!EL26,DU!A:A,0),1))+IF(Duombaze!EM26="",0,INDEX(DU!K:K,MATCH(Duombaze!EM26,DU!A:A,0),1))</f>
        <v>0</v>
      </c>
      <c r="EP26" s="66"/>
      <c r="EQ26" s="6"/>
      <c r="ER26" s="6"/>
      <c r="ES26" s="4" t="str">
        <f t="shared" si="13"/>
        <v/>
      </c>
      <c r="ET26" s="6"/>
      <c r="EU26" s="6"/>
      <c r="EV26" s="6"/>
      <c r="EW26" s="6"/>
      <c r="EX26" s="6" t="str">
        <f t="shared" si="14"/>
        <v/>
      </c>
      <c r="EY26" s="6"/>
      <c r="EZ26" s="674"/>
      <c r="FA26" s="674"/>
      <c r="FB26" s="674">
        <f>IF(Duombaze!EZ26="",0,INDEX(DU!I:I,MATCH(Duombaze!EZ26,DU!A:A,0),1))+IF(Duombaze!FA26="",0,INDEX(DU!I:I,MATCH(Duombaze!FA26,DU!A:A,0),1))</f>
        <v>0</v>
      </c>
      <c r="FC26" s="6">
        <f>IF(Duombaze!EZ26="",0,INDEX(DU!K:K,MATCH(Duombaze!EZ26,DU!A:A,0),1))+IF(Duombaze!FA26="",0,INDEX(DU!K:K,MATCH(Duombaze!FA26,DU!A:A,0),1))</f>
        <v>0</v>
      </c>
      <c r="FD26" s="6"/>
      <c r="FE26" s="6"/>
      <c r="FF26" s="6"/>
      <c r="FG26" s="6"/>
      <c r="FH26" s="6"/>
      <c r="FI26" s="6"/>
      <c r="FJ26" s="6"/>
      <c r="FK26" s="6"/>
      <c r="FL26" s="14"/>
      <c r="FM26" s="673"/>
      <c r="FN26" s="673"/>
      <c r="FO26" s="673"/>
      <c r="FP26" s="673"/>
      <c r="FQ26" s="673">
        <f>IF(Duombaze!FM26="",0,INDEX(DU!I:I,MATCH(Duombaze!FM26,DU!A:A,0),1))+IF(Duombaze!FN26="",0,INDEX(DU!I:I,MATCH(Duombaze!FN26,DU!A:A,0),1))+IF(Duombaze!FO26="",0,INDEX(DU!I:I,MATCH(Duombaze!FO26,DU!A:A,0),1))+IF(Duombaze!FP26="",0,INDEX(DU!I:I,MATCH(Duombaze!FP26,DU!A:A,0),1))</f>
        <v>0</v>
      </c>
      <c r="FR26" s="673">
        <f>IF(Duombaze!FM26="",0,INDEX(DU!K:K,MATCH(Duombaze!FM26,DU!A:A,0),1))+IF(Duombaze!FN26="",0,INDEX(DU!K:K,MATCH(Duombaze!FN26,DU!A:A,0),1))+IF(Duombaze!FO26="",0,INDEX(DU!K:K,MATCH(Duombaze!FO26,DU!A:A,0),1))+IF(Duombaze!FP26="",0,INDEX(DU!K:K,MATCH(Duombaze!FP26,DU!A:A,0),1))</f>
        <v>0</v>
      </c>
    </row>
    <row r="27" spans="1:186" s="7" customFormat="1" x14ac:dyDescent="0.25">
      <c r="A27" s="42" t="s">
        <v>653</v>
      </c>
      <c r="B27" s="42" t="s">
        <v>766</v>
      </c>
      <c r="C27" s="12" t="s">
        <v>210</v>
      </c>
      <c r="D27" s="6"/>
      <c r="E27" s="4" t="str">
        <f t="shared" si="20"/>
        <v/>
      </c>
      <c r="F27" s="6"/>
      <c r="G27" s="643"/>
      <c r="H27" s="643"/>
      <c r="I27" s="643"/>
      <c r="J27" s="643"/>
      <c r="K27" s="643"/>
      <c r="L27" s="643"/>
      <c r="M27" s="643"/>
      <c r="N27" s="643"/>
      <c r="O27" s="643"/>
      <c r="P27" s="640">
        <f>IF(Duombaze!G27="",0,INDEX(DU!I:I,MATCH(Duombaze!G27,DU!A:A,0),1))+IF(Duombaze!H27="",0,INDEX(DU!I:I,MATCH(Duombaze!H27,DU!A:A,0),1))+IF(Duombaze!I27="",0,INDEX(DU!I:I,MATCH(Duombaze!I27,DU!A:A,0),1))+IF(Duombaze!J27="",0,INDEX(DU!I:I,MATCH(Duombaze!J27,DU!A:A,0),1))+IF(Duombaze!K27="",0,INDEX(DU!I:I,MATCH(Duombaze!K27,DU!A:A,0),1))+IF(Duombaze!L27="",0,INDEX(DU!I:I,MATCH(Duombaze!L27,DU!A:A,0),1))+IF(Duombaze!M27="",0,INDEX(DU!I:I,MATCH(Duombaze!M27,DU!A:A,0),1))+IF(Duombaze!N27="",0,INDEX(DU!I:I,MATCH(Duombaze!N27,DU!A:A,0),1))+IF(Duombaze!O27="",0,INDEX(DU!I:I,MATCH(Duombaze!O27,DU!A:A,0),1))</f>
        <v>0</v>
      </c>
      <c r="Q27" s="640">
        <f>IF(Duombaze!G27="",0,INDEX(DU!K:K,MATCH(Duombaze!G27,DU!A:A,0),1))+IF(Duombaze!H27="",0,INDEX(DU!K:K,MATCH(Duombaze!H27,DU!A:A,0),1))+IF(Duombaze!I27="",0,INDEX(DU!K:K,MATCH(Duombaze!I27,DU!A:A,0),1))+IF(Duombaze!J27="",0,INDEX(DU!K:K,MATCH(Duombaze!J27,DU!A:A,0),1))+IF(Duombaze!K27="",0,INDEX(DU!K:K,MATCH(Duombaze!K27,DU!A:A,0),1))+IF(Duombaze!L27="",0,INDEX(DU!K:K,MATCH(Duombaze!L27,DU!A:A,0),1))+IF(Duombaze!M27="",0,INDEX(DU!K:K,MATCH(Duombaze!M27,DU!A:A,0),1))+IF(Duombaze!N27="",0,INDEX(DU!K:K,MATCH(Duombaze!N27,DU!A:A,0),1))+IF(Duombaze!O27="",0,INDEX(DU!K:K,MATCH(Duombaze!O27,DU!A:A,0),1))</f>
        <v>0</v>
      </c>
      <c r="R27" s="6"/>
      <c r="S27" s="48"/>
      <c r="T27" s="883"/>
      <c r="U27" s="4">
        <f>IF(Duombaze!T27="",0,INDEX(DU!I:I,MATCH(Duombaze!T27,DU!A:A,0),1))</f>
        <v>0</v>
      </c>
      <c r="V27" s="4">
        <f>IF(Duombaze!T27="",0,INDEX(DU!K:K,MATCH(Duombaze!T27,DU!A:A,0),1))</f>
        <v>0</v>
      </c>
      <c r="W27" s="6"/>
      <c r="X27" s="6"/>
      <c r="Y27" s="858"/>
      <c r="Z27" s="66"/>
      <c r="AA27" s="4" t="str">
        <f t="shared" si="17"/>
        <v/>
      </c>
      <c r="AB27" s="6"/>
      <c r="AC27" s="2">
        <f>IF(Duombaze!AB27="",0,INDEX(DU!I:I,MATCH(Duombaze!AB27,DU!A:A,0),1))</f>
        <v>0</v>
      </c>
      <c r="AD27" s="2">
        <f>IF(Duombaze!AB27="",0,INDEX(DU!K:K,MATCH(Duombaze!AB27,DU!A:A,0),1))</f>
        <v>0</v>
      </c>
      <c r="AE27" s="6"/>
      <c r="AF27" s="6"/>
      <c r="AG27" s="6"/>
      <c r="AH27" s="4" t="str">
        <f t="shared" si="1"/>
        <v/>
      </c>
      <c r="AI27" s="6"/>
      <c r="AJ27" s="643"/>
      <c r="AK27" s="643"/>
      <c r="AL27" s="643"/>
      <c r="AM27" s="643">
        <f>IF(Duombaze!AJ27="",0,INDEX(DU!I:I,MATCH(Duombaze!AJ27,DU!A:A,0),1))+IF(Duombaze!AK27="",0,INDEX(DU!I:I,MATCH(Duombaze!AK27,DU!A:A,0),1))+IF(Duombaze!AL27="",0,INDEX(DU!I:I,MATCH(Duombaze!AL27,DU!A:A,0),1))</f>
        <v>0</v>
      </c>
      <c r="AN27" s="643">
        <f>IF(Duombaze!AJ27="",0,INDEX(DU!K:K,MATCH(Duombaze!AJ27,DU!A:A,0),1))+IF(Duombaze!AK27="",0,INDEX(DU!K:K,MATCH(Duombaze!AK27,DU!A:A,0),1))+IF(Duombaze!AL27="",0,INDEX(DU!K:K,MATCH(Duombaze!AL27,DU!A:A,0),1))</f>
        <v>0</v>
      </c>
      <c r="AO27" s="6"/>
      <c r="AP27" s="6"/>
      <c r="AQ27" s="6"/>
      <c r="AR27" s="4" t="str">
        <f t="shared" si="2"/>
        <v/>
      </c>
      <c r="AS27" s="6"/>
      <c r="AT27" s="643"/>
      <c r="AU27" s="643"/>
      <c r="AV27" s="643"/>
      <c r="AW27" s="643"/>
      <c r="AX27" s="643"/>
      <c r="AY27" s="643"/>
      <c r="AZ27" s="643"/>
      <c r="BA27" s="643"/>
      <c r="BB27" s="643"/>
      <c r="BC27" s="643">
        <f>IF(Duombaze!AT27="",0,INDEX(DU!I:I,MATCH(Duombaze!AT27,DU!A:A,0),1))+IF(Duombaze!AU27="",0,INDEX(DU!I:I,MATCH(Duombaze!AU27,DU!A:A,0),1))+IF(Duombaze!AV27="",0,INDEX(DU!I:I,MATCH(Duombaze!AV27,DU!A:A,0),1))+IF(Duombaze!AW27="",0,INDEX(DU!I:I,MATCH(Duombaze!AW27,DU!A:A,0),1))+IF(Duombaze!AX27="",0,INDEX(DU!I:I,MATCH(Duombaze!AX27,DU!A:A,0),1))+IF(Duombaze!AY27="",0,INDEX(DU!I:I,MATCH(Duombaze!AY27,DU!A:A,0),1))+IF(Duombaze!AZ27="",0,INDEX(DU!I:I,MATCH(Duombaze!AZ27,DU!A:A,0),1))+IF(Duombaze!BA27="",0,INDEX(DU!I:I,MATCH(Duombaze!BA27,DU!A:A,0),1))+IF(Duombaze!BB27="",0,INDEX(DU!I:I,MATCH(Duombaze!BB27,DU!A:A,0),1))</f>
        <v>0</v>
      </c>
      <c r="BD27" s="640">
        <f>IF(Duombaze!AT27="",0,INDEX(DU!K:K,MATCH(Duombaze!AT27,DU!A:A,0),1))+IF(Duombaze!AU27="",0,INDEX(DU!K:K,MATCH(Duombaze!AU27,DU!A:A,0),1))+IF(Duombaze!AV27="",0,INDEX(DU!K:K,MATCH(Duombaze!AV27,DU!A:A,0),1))+IF(Duombaze!AW27="",0,INDEX(DU!K:K,MATCH(Duombaze!AW27,DU!A:A,0),1))+IF(Duombaze!AX27="",0,INDEX(DU!K:K,MATCH(Duombaze!AX27,DU!A:A,0),1))+IF(Duombaze!AY27="",0,INDEX(DU!K:K,MATCH(Duombaze!AY27,DU!A:A,0),1))+IF(Duombaze!AZ27="",0,INDEX(DU!K:K,MATCH(Duombaze!AZ27,DU!A:A,0),1))+IF(Duombaze!BA27="",0,INDEX(DU!K:K,MATCH(Duombaze!BA27,DU!A:A,0),1))+IF(Duombaze!BB27="",0,INDEX(DU!K:K,MATCH(Duombaze!BB27,DU!A:A,0),1))</f>
        <v>0</v>
      </c>
      <c r="BE27" s="6"/>
      <c r="BF27" s="6"/>
      <c r="BG27" s="66"/>
      <c r="BH27" s="4" t="str">
        <f t="shared" si="3"/>
        <v/>
      </c>
      <c r="BI27" s="6"/>
      <c r="BJ27" s="643"/>
      <c r="BK27" s="643"/>
      <c r="BL27" s="643"/>
      <c r="BM27" s="643">
        <f>IF(Duombaze!BJ27="",0,INDEX(DU!I:I,MATCH(Duombaze!BJ27,DU!A:A,0),1))+IF(Duombaze!BK27="",0,INDEX(DU!I:I,MATCH(Duombaze!BK27,DU!A:A,0),1))+IF(Duombaze!BL27="",0,INDEX(DU!I:I,MATCH(Duombaze!BL27,DU!A:A,0),1))</f>
        <v>0</v>
      </c>
      <c r="BN27" s="640">
        <f>IF(Duombaze!BJ27="",0,INDEX(DU!K:K,MATCH(Duombaze!BJ27,DU!A:A,0),1))+IF(Duombaze!BK27="",0,INDEX(DU!K:K,MATCH(Duombaze!BK27,DU!A:A,0),1))+IF(Duombaze!BL27="",0,INDEX(DU!K:K,MATCH(Duombaze!BL27,DU!A:A,0),1))</f>
        <v>0</v>
      </c>
      <c r="BO27" s="6"/>
      <c r="BP27" s="6"/>
      <c r="BQ27" s="6"/>
      <c r="BR27" s="6" t="str">
        <f t="shared" si="18"/>
        <v/>
      </c>
      <c r="BS27" s="6"/>
      <c r="BT27" s="6"/>
      <c r="BU27" s="6"/>
      <c r="BV27" s="6"/>
      <c r="BW27" s="6">
        <f>IF(Duombaze!BT27="",0,INDEX(DU!I:I,MATCH(Duombaze!BT27,DU!A:A,0),1))+IF(Duombaze!BU27="",0,INDEX(DU!I:I,MATCH(Duombaze!BU27,DU!A:A,0),1))+IF(Duombaze!BV27="",0,INDEX(DU!I:I,MATCH(Duombaze!BV27,DU!A:A,0),1))</f>
        <v>0</v>
      </c>
      <c r="BX27" s="6">
        <f>IF(Duombaze!BT27="",0,INDEX(DU!K:K,MATCH(Duombaze!BT27,DU!A:A,0),1))+IF(Duombaze!BU27="",0,INDEX(DU!K:K,MATCH(Duombaze!BU27,DU!A:A,0),1))+IF(Duombaze!BV27="",0,INDEX(DU!K:K,MATCH(Duombaze!BV27,DU!A:A,0),1))</f>
        <v>0</v>
      </c>
      <c r="BY27" s="6"/>
      <c r="BZ27" s="6"/>
      <c r="CA27" s="6"/>
      <c r="CB27" s="6" t="str">
        <f t="shared" si="19"/>
        <v/>
      </c>
      <c r="CC27" s="6"/>
      <c r="CD27" s="6">
        <f>IF(Duombaze!CC27="",0,INDEX(DU!I:I,MATCH(Duombaze!CC27,DU!A:A,0),1))</f>
        <v>0</v>
      </c>
      <c r="CE27" s="4">
        <f>IF(Duombaze!CC27="",0,INDEX(DU!K:K,MATCH(Duombaze!CC27,DU!A:A,0),1))</f>
        <v>0</v>
      </c>
      <c r="CF27" s="6"/>
      <c r="CG27" s="6"/>
      <c r="CH27" s="6"/>
      <c r="CI27" s="4" t="str">
        <f t="shared" si="6"/>
        <v/>
      </c>
      <c r="CJ27" s="6"/>
      <c r="CK27" s="6">
        <f>IF(Duombaze!CJ27="",0,INDEX(DU!I:I,MATCH(Duombaze!CJ27,DU!A:A,0),1))</f>
        <v>0</v>
      </c>
      <c r="CL27" s="4">
        <f>IF(Duombaze!CJ27="",0,INDEX(DU!K:K,MATCH(Duombaze!CJ27,DU!A:A,0),1))</f>
        <v>0</v>
      </c>
      <c r="CM27" s="6"/>
      <c r="CN27" s="6"/>
      <c r="CO27" s="6"/>
      <c r="CP27" s="4" t="str">
        <f t="shared" si="7"/>
        <v/>
      </c>
      <c r="CQ27" s="6"/>
      <c r="CR27" s="643"/>
      <c r="CS27" s="643"/>
      <c r="CT27" s="643">
        <f>IF(Duombaze!CR27="",0,INDEX(DU!I:I,MATCH(Duombaze!CR27,DU!A:A,0),1))+IF(Duombaze!CS27="",0,INDEX(DU!I:I,MATCH(Duombaze!CS27,DU!A:A,0),1))</f>
        <v>0</v>
      </c>
      <c r="CU27" s="6">
        <f>IF(Duombaze!CR27="",0,INDEX(DU!K:K,MATCH(Duombaze!CR27,DU!A:A,0),1))+IF(Duombaze!CS27="",0,INDEX(DU!K:K,MATCH(Duombaze!CS27,DU!A:A,0),1))</f>
        <v>0</v>
      </c>
      <c r="CV27" s="6"/>
      <c r="CW27" s="6"/>
      <c r="CX27" s="6"/>
      <c r="CY27" s="4" t="str">
        <f t="shared" si="8"/>
        <v/>
      </c>
      <c r="CZ27" s="6"/>
      <c r="DA27" s="674"/>
      <c r="DB27" s="674"/>
      <c r="DC27" s="674">
        <f>IF(Duombaze!DA27="",0,INDEX(DU!I:I,MATCH(Duombaze!DA27,DU!A:A,0),1))+IF(Duombaze!DB27="",0,INDEX(DU!I:I,MATCH(Duombaze!DB27,DU!A:A,0),1))</f>
        <v>0</v>
      </c>
      <c r="DD27" s="6">
        <f>IF(Duombaze!DA27="",0,INDEX(DU!K:K,MATCH(Duombaze!DA27,DU!A:A,0),1))+IF(Duombaze!DB27="",0,INDEX(DU!K:K,MATCH(Duombaze!DB27,DU!A:A,0),1))</f>
        <v>0</v>
      </c>
      <c r="DE27" s="6"/>
      <c r="DF27" s="6"/>
      <c r="DG27" s="6"/>
      <c r="DH27" s="6" t="str">
        <f t="shared" si="9"/>
        <v/>
      </c>
      <c r="DI27" s="6"/>
      <c r="DJ27" s="674"/>
      <c r="DK27" s="679"/>
      <c r="DL27" s="679">
        <f>IF(Duombaze!DJ27="",0,INDEX(DU!I:I,MATCH(Duombaze!DJ27,DU!A:A,0),1))+IF(Duombaze!DK27="",0,INDEX(DU!I:I,MATCH(Duombaze!DK27,DU!A:A,0),1))</f>
        <v>0</v>
      </c>
      <c r="DM27" s="6">
        <f>IF(Duombaze!DJ27="",0,INDEX(DU!K:K,MATCH(Duombaze!DJ27,DU!A:A,0),1))+IF(Duombaze!DK27="",0,INDEX(DU!K:K,MATCH(Duombaze!DK27,DU!A:A,0),1))</f>
        <v>0</v>
      </c>
      <c r="DN27" s="48"/>
      <c r="DO27" s="48"/>
      <c r="DP27" s="48"/>
      <c r="DQ27" s="4" t="str">
        <f t="shared" si="10"/>
        <v/>
      </c>
      <c r="DR27" s="66"/>
      <c r="DS27" s="694"/>
      <c r="DT27" s="694"/>
      <c r="DU27" s="694"/>
      <c r="DV27" s="694"/>
      <c r="DW27" s="694">
        <f>IF(Duombaze!DS27="",0,INDEX(DU!I:I,MATCH(Duombaze!DS27,DU!A:A,0),1))+IF(Duombaze!DT27="",0,INDEX(DU!I:I,MATCH(Duombaze!DT27,DU!A:A,0),1))+IF(Duombaze!DU27="",0,INDEX(DU!I:I,MATCH(Duombaze!DU27,DU!A:A,0),1))+IF(Duombaze!DV27="",0,INDEX(DU!I:I,MATCH(Duombaze!DV27,DU!A:A,0),1))</f>
        <v>0</v>
      </c>
      <c r="DX27" s="640">
        <f>IF(Duombaze!DS27="",0,INDEX(DU!K:K,MATCH(Duombaze!DS27,DU!A:A,0),1))+IF(Duombaze!DT27="",0,INDEX(DU!K:K,MATCH(Duombaze!DT27,DU!A:A,0),1))+IF(Duombaze!DU27="",0,INDEX(DU!K:K,MATCH(Duombaze!DU27,DU!A:A,0),1))+IF(Duombaze!DV27="",0,INDEX(DU!K:KH,MATCH(Duombaze!DV27,DU!A:A,0),1))</f>
        <v>0</v>
      </c>
      <c r="DY27" s="66"/>
      <c r="DZ27" s="66"/>
      <c r="EA27" s="6"/>
      <c r="EB27" s="6" t="str">
        <f t="shared" si="11"/>
        <v/>
      </c>
      <c r="EC27" s="6"/>
      <c r="ED27" s="6">
        <f>IF(Duombaze!EC27="",0,INDEX(DU!I:I,MATCH(Duombaze!EC27,DU!A:A,0),1))</f>
        <v>0</v>
      </c>
      <c r="EE27" s="640">
        <f>IF(Duombaze!EC27="",0,INDEX(DU!K:K,MATCH(Duombaze!EC27,DU!A:A,0),1))</f>
        <v>0</v>
      </c>
      <c r="EF27" s="6"/>
      <c r="EG27" s="48"/>
      <c r="EH27" s="6"/>
      <c r="EI27" s="4" t="str">
        <f t="shared" si="12"/>
        <v/>
      </c>
      <c r="EJ27" s="6"/>
      <c r="EK27" s="694"/>
      <c r="EL27" s="694"/>
      <c r="EM27" s="694"/>
      <c r="EN27" s="694">
        <f>IF(Duombaze!EK27="",0,INDEX(DU!I:I,MATCH(Duombaze!EK27,DU!A:A,0),1))+IF(Duombaze!EL27="",0,INDEX(DU!I:I,MATCH(Duombaze!EL27,DU!A:A,0),1))+IF(Duombaze!EM27="",0,INDEX(DU!I:I,MATCH(Duombaze!EM27,DU!A:A,0),1))</f>
        <v>0</v>
      </c>
      <c r="EO27" s="6">
        <f>IF(Duombaze!EK27="",0,INDEX(DU!K:K,MATCH(Duombaze!EK27,DU!A:A,0),1))+IF(Duombaze!EL27="",0,INDEX(DU!K:K,MATCH(Duombaze!EL27,DU!A:A,0),1))+IF(Duombaze!EM27="",0,INDEX(DU!K:K,MATCH(Duombaze!EM27,DU!A:A,0),1))</f>
        <v>0</v>
      </c>
      <c r="EP27" s="66"/>
      <c r="EQ27" s="6"/>
      <c r="ER27" s="6"/>
      <c r="ES27" s="4" t="str">
        <f t="shared" si="13"/>
        <v/>
      </c>
      <c r="ET27" s="6"/>
      <c r="EU27" s="6"/>
      <c r="EV27" s="6"/>
      <c r="EW27" s="6"/>
      <c r="EX27" s="6" t="str">
        <f t="shared" si="14"/>
        <v/>
      </c>
      <c r="EY27" s="6"/>
      <c r="EZ27" s="674"/>
      <c r="FA27" s="674"/>
      <c r="FB27" s="674">
        <f>IF(Duombaze!EZ27="",0,INDEX(DU!I:I,MATCH(Duombaze!EZ27,DU!A:A,0),1))+IF(Duombaze!FA27="",0,INDEX(DU!I:I,MATCH(Duombaze!FA27,DU!A:A,0),1))</f>
        <v>0</v>
      </c>
      <c r="FC27" s="6">
        <f>IF(Duombaze!EZ27="",0,INDEX(DU!K:K,MATCH(Duombaze!EZ27,DU!A:A,0),1))+IF(Duombaze!FA27="",0,INDEX(DU!K:K,MATCH(Duombaze!FA27,DU!A:A,0),1))</f>
        <v>0</v>
      </c>
      <c r="FD27" s="6"/>
      <c r="FE27" s="6"/>
      <c r="FF27" s="6"/>
      <c r="FG27" s="6"/>
      <c r="FH27" s="6"/>
      <c r="FI27" s="6"/>
      <c r="FJ27" s="6"/>
      <c r="FK27" s="6"/>
      <c r="FL27" s="14"/>
      <c r="FM27" s="673"/>
      <c r="FN27" s="673"/>
      <c r="FO27" s="673"/>
      <c r="FP27" s="673"/>
      <c r="FQ27" s="673">
        <f>IF(Duombaze!FM27="",0,INDEX(DU!I:I,MATCH(Duombaze!FM27,DU!A:A,0),1))+IF(Duombaze!FN27="",0,INDEX(DU!I:I,MATCH(Duombaze!FN27,DU!A:A,0),1))+IF(Duombaze!FO27="",0,INDEX(DU!I:I,MATCH(Duombaze!FO27,DU!A:A,0),1))+IF(Duombaze!FP27="",0,INDEX(DU!I:I,MATCH(Duombaze!FP27,DU!A:A,0),1))</f>
        <v>0</v>
      </c>
      <c r="FR27" s="673">
        <f>IF(Duombaze!FM27="",0,INDEX(DU!K:K,MATCH(Duombaze!FM27,DU!A:A,0),1))+IF(Duombaze!FN27="",0,INDEX(DU!K:K,MATCH(Duombaze!FN27,DU!A:A,0),1))+IF(Duombaze!FO27="",0,INDEX(DU!K:K,MATCH(Duombaze!FO27,DU!A:A,0),1))+IF(Duombaze!FP27="",0,INDEX(DU!K:K,MATCH(Duombaze!FP27,DU!A:A,0),1))</f>
        <v>0</v>
      </c>
    </row>
    <row r="28" spans="1:186" s="20" customFormat="1" x14ac:dyDescent="0.25">
      <c r="A28" s="41"/>
      <c r="B28" s="41"/>
      <c r="C28" s="16" t="s">
        <v>23</v>
      </c>
      <c r="D28" s="19"/>
      <c r="E28" s="17" t="str">
        <f t="shared" si="20"/>
        <v/>
      </c>
      <c r="F28" s="19"/>
      <c r="G28" s="639"/>
      <c r="H28" s="639"/>
      <c r="I28" s="639"/>
      <c r="J28" s="639"/>
      <c r="K28" s="639"/>
      <c r="L28" s="639"/>
      <c r="M28" s="639"/>
      <c r="N28" s="639"/>
      <c r="O28" s="639"/>
      <c r="P28" s="639"/>
      <c r="Q28" s="640">
        <f>IF(Duombaze!G28="",0,INDEX(DU!K:K,MATCH(Duombaze!G28,DU!A:A,0),1))+IF(Duombaze!H28="",0,INDEX(DU!K:K,MATCH(Duombaze!H28,DU!A:A,0),1))+IF(Duombaze!I28="",0,INDEX(DU!K:K,MATCH(Duombaze!I28,DU!A:A,0),1))+IF(Duombaze!J28="",0,INDEX(DU!K:K,MATCH(Duombaze!J28,DU!A:A,0),1))+IF(Duombaze!K28="",0,INDEX(DU!K:K,MATCH(Duombaze!K28,DU!A:A,0),1))+IF(Duombaze!L28="",0,INDEX(DU!K:K,MATCH(Duombaze!L28,DU!A:A,0),1))+IF(Duombaze!M28="",0,INDEX(DU!K:K,MATCH(Duombaze!M28,DU!A:A,0),1))+IF(Duombaze!N28="",0,INDEX(DU!K:K,MATCH(Duombaze!N28,DU!A:A,0),1))+IF(Duombaze!O28="",0,INDEX(DU!K:K,MATCH(Duombaze!O28,DU!A:A,0),1))</f>
        <v>0</v>
      </c>
      <c r="R28" s="19"/>
      <c r="S28" s="52"/>
      <c r="T28" s="881"/>
      <c r="U28" s="17">
        <f>IF(Duombaze!T28="",0,INDEX(DU!I:I,MATCH(Duombaze!T28,DU!A:A,0),1))</f>
        <v>0</v>
      </c>
      <c r="V28" s="17">
        <f>IF(Duombaze!T28="",0,INDEX(DU!K:K,MATCH(Duombaze!T28,DU!A:A,0),1))</f>
        <v>0</v>
      </c>
      <c r="W28" s="19"/>
      <c r="X28" s="19"/>
      <c r="Y28" s="134"/>
      <c r="Z28" s="65"/>
      <c r="AA28" s="17" t="str">
        <f t="shared" si="17"/>
        <v/>
      </c>
      <c r="AB28" s="19"/>
      <c r="AC28" s="19"/>
      <c r="AD28" s="25">
        <f>IF(Duombaze!AB28="",0,INDEX(DU!K:K,MATCH(Duombaze!AB28,DU!A:A,0),1))</f>
        <v>0</v>
      </c>
      <c r="AE28" s="19"/>
      <c r="AF28" s="19"/>
      <c r="AG28" s="19"/>
      <c r="AH28" s="17" t="str">
        <f t="shared" si="1"/>
        <v/>
      </c>
      <c r="AI28" s="19"/>
      <c r="AJ28" s="639"/>
      <c r="AK28" s="639"/>
      <c r="AL28" s="639"/>
      <c r="AM28" s="639">
        <f>IF(Duombaze!AJ28="",0,INDEX(DU!I:I,MATCH(Duombaze!AJ28,DU!A:A,0),1))+IF(Duombaze!AK28="",0,INDEX(DU!I:I,MATCH(Duombaze!AK28,DU!A:A,0),1))+IF(Duombaze!AL28="",0,INDEX(DU!I:I,MATCH(Duombaze!AL28,DU!A:A,0),1))</f>
        <v>0</v>
      </c>
      <c r="AN28" s="639">
        <f>IF(Duombaze!AJ28="",0,INDEX(DU!K:K,MATCH(Duombaze!AJ28,DU!A:A,0),1))+IF(Duombaze!AK28="",0,INDEX(DU!K:K,MATCH(Duombaze!AK28,DU!A:A,0),1))+IF(Duombaze!AL28="",0,INDEX(DU!K:K,MATCH(Duombaze!AL28,DU!A:A,0),1))</f>
        <v>0</v>
      </c>
      <c r="AO28" s="19"/>
      <c r="AP28" s="19"/>
      <c r="AQ28" s="19"/>
      <c r="AR28" s="17" t="str">
        <f t="shared" si="2"/>
        <v/>
      </c>
      <c r="AS28" s="19"/>
      <c r="AT28" s="639"/>
      <c r="AU28" s="639"/>
      <c r="AV28" s="639"/>
      <c r="AW28" s="639"/>
      <c r="AX28" s="639"/>
      <c r="AY28" s="639"/>
      <c r="AZ28" s="639"/>
      <c r="BA28" s="639"/>
      <c r="BB28" s="639"/>
      <c r="BC28" s="639">
        <f>IF(Duombaze!AT28="",0,INDEX(DU!I:I,MATCH(Duombaze!AT28,DU!A:A,0),1))+IF(Duombaze!AU28="",0,INDEX(DU!I:I,MATCH(Duombaze!AU28,DU!A:A,0),1))+IF(Duombaze!AV28="",0,INDEX(DU!I:I,MATCH(Duombaze!AV28,DU!A:A,0),1))+IF(Duombaze!AW28="",0,INDEX(DU!I:I,MATCH(Duombaze!AW28,DU!A:A,0),1))+IF(Duombaze!AX28="",0,INDEX(DU!I:I,MATCH(Duombaze!AX28,DU!A:A,0),1))+IF(Duombaze!AY28="",0,INDEX(DU!I:I,MATCH(Duombaze!AY28,DU!A:A,0),1))+IF(Duombaze!AZ28="",0,INDEX(DU!I:I,MATCH(Duombaze!AZ28,DU!A:A,0),1))+IF(Duombaze!BA28="",0,INDEX(DU!I:I,MATCH(Duombaze!BA28,DU!A:A,0),1))+IF(Duombaze!BB28="",0,INDEX(DU!I:I,MATCH(Duombaze!BB28,DU!A:A,0),1))</f>
        <v>0</v>
      </c>
      <c r="BD28" s="638">
        <f>IF(Duombaze!AT28="",0,INDEX(DU!K:K,MATCH(Duombaze!AT28,DU!A:A,0),1))+IF(Duombaze!AU28="",0,INDEX(DU!K:K,MATCH(Duombaze!AU28,DU!A:A,0),1))+IF(Duombaze!AV28="",0,INDEX(DU!K:K,MATCH(Duombaze!AV28,DU!A:A,0),1))+IF(Duombaze!AW28="",0,INDEX(DU!K:K,MATCH(Duombaze!AW28,DU!A:A,0),1))+IF(Duombaze!AX28="",0,INDEX(DU!K:K,MATCH(Duombaze!AX28,DU!A:A,0),1))+IF(Duombaze!AY28="",0,INDEX(DU!K:K,MATCH(Duombaze!AY28,DU!A:A,0),1))+IF(Duombaze!AZ28="",0,INDEX(DU!K:K,MATCH(Duombaze!AZ28,DU!A:A,0),1))+IF(Duombaze!BA28="",0,INDEX(DU!K:K,MATCH(Duombaze!BA28,DU!A:A,0),1))+IF(Duombaze!BB28="",0,INDEX(DU!K:K,MATCH(Duombaze!BB28,DU!A:A,0),1))</f>
        <v>0</v>
      </c>
      <c r="BE28" s="19"/>
      <c r="BF28" s="19"/>
      <c r="BG28" s="65"/>
      <c r="BH28" s="17" t="str">
        <f t="shared" si="3"/>
        <v/>
      </c>
      <c r="BI28" s="19"/>
      <c r="BJ28" s="639"/>
      <c r="BK28" s="639"/>
      <c r="BL28" s="639"/>
      <c r="BM28" s="639">
        <f>IF(Duombaze!BJ28="",0,INDEX(DU!I:I,MATCH(Duombaze!BJ28,DU!A:A,0),1))+IF(Duombaze!BK28="",0,INDEX(DU!I:I,MATCH(Duombaze!BK28,DU!A:A,0),1))+IF(Duombaze!BL28="",0,INDEX(DU!I:I,MATCH(Duombaze!BL28,DU!A:A,0),1))</f>
        <v>0</v>
      </c>
      <c r="BN28" s="638">
        <f>IF(Duombaze!BJ28="",0,INDEX(DU!K:K,MATCH(Duombaze!BJ28,DU!A:A,0),1))+IF(Duombaze!BK28="",0,INDEX(DU!K:K,MATCH(Duombaze!BK28,DU!A:A,0),1))+IF(Duombaze!BL28="",0,INDEX(DU!K:K,MATCH(Duombaze!BL28,DU!A:A,0),1))</f>
        <v>0</v>
      </c>
      <c r="BO28" s="19"/>
      <c r="BP28" s="19"/>
      <c r="BQ28" s="19"/>
      <c r="BR28" s="19" t="str">
        <f t="shared" si="18"/>
        <v/>
      </c>
      <c r="BS28" s="19"/>
      <c r="BT28" s="19"/>
      <c r="BU28" s="19"/>
      <c r="BV28" s="19"/>
      <c r="BW28" s="19">
        <f>IF(Duombaze!BT28="",0,INDEX(DU!I:I,MATCH(Duombaze!BT28,DU!A:A,0),1))+IF(Duombaze!BU28="",0,INDEX(DU!I:I,MATCH(Duombaze!BU28,DU!A:A,0),1))+IF(Duombaze!BV28="",0,INDEX(DU!I:I,MATCH(Duombaze!BV28,DU!A:A,0),1))</f>
        <v>0</v>
      </c>
      <c r="BX28" s="19">
        <f>IF(Duombaze!BT28="",0,INDEX(DU!K:K,MATCH(Duombaze!BT28,DU!A:A,0),1))+IF(Duombaze!BU28="",0,INDEX(DU!K:K,MATCH(Duombaze!BU28,DU!A:A,0),1))+IF(Duombaze!BV28="",0,INDEX(DU!K:K,MATCH(Duombaze!BV28,DU!A:A,0),1))</f>
        <v>0</v>
      </c>
      <c r="BY28" s="19"/>
      <c r="BZ28" s="19"/>
      <c r="CA28" s="19"/>
      <c r="CB28" s="19" t="str">
        <f t="shared" si="19"/>
        <v/>
      </c>
      <c r="CC28" s="19"/>
      <c r="CD28" s="19">
        <f>IF(Duombaze!CC28="",0,INDEX(DU!I:I,MATCH(Duombaze!CC28,DU!A:A,0),1))</f>
        <v>0</v>
      </c>
      <c r="CE28" s="17">
        <f>IF(Duombaze!CC28="",0,INDEX(DU!K:K,MATCH(Duombaze!CC28,DU!A:A,0),1))</f>
        <v>0</v>
      </c>
      <c r="CF28" s="19"/>
      <c r="CG28" s="19"/>
      <c r="CH28" s="19"/>
      <c r="CI28" s="17" t="str">
        <f t="shared" si="6"/>
        <v/>
      </c>
      <c r="CJ28" s="19"/>
      <c r="CK28" s="19">
        <f>IF(Duombaze!CJ28="",0,INDEX(DU!I:I,MATCH(Duombaze!CJ28,DU!A:A,0),1))</f>
        <v>0</v>
      </c>
      <c r="CL28" s="17">
        <f>IF(Duombaze!CJ28="",0,INDEX(DU!K:K,MATCH(Duombaze!CJ28,DU!A:A,0),1))</f>
        <v>0</v>
      </c>
      <c r="CM28" s="19"/>
      <c r="CN28" s="19"/>
      <c r="CO28" s="19"/>
      <c r="CP28" s="17" t="str">
        <f t="shared" si="7"/>
        <v/>
      </c>
      <c r="CQ28" s="19"/>
      <c r="CR28" s="639"/>
      <c r="CS28" s="639"/>
      <c r="CT28" s="639">
        <f>IF(Duombaze!CR28="",0,INDEX(DU!I:I,MATCH(Duombaze!CR28,DU!A:A,0),1))+IF(Duombaze!CS28="",0,INDEX(DU!I:I,MATCH(Duombaze!CS28,DU!A:A,0),1))</f>
        <v>0</v>
      </c>
      <c r="CU28" s="19">
        <f>IF(Duombaze!CR28="",0,INDEX(DU!K:K,MATCH(Duombaze!CR28,DU!A:A,0),1))+IF(Duombaze!CS28="",0,INDEX(DU!K:K,MATCH(Duombaze!CS28,DU!A:A,0),1))</f>
        <v>0</v>
      </c>
      <c r="CV28" s="19"/>
      <c r="CW28" s="19"/>
      <c r="CX28" s="19"/>
      <c r="CY28" s="17" t="str">
        <f t="shared" si="8"/>
        <v/>
      </c>
      <c r="CZ28" s="19"/>
      <c r="DA28" s="672"/>
      <c r="DB28" s="672"/>
      <c r="DC28" s="672">
        <f>IF(Duombaze!DA28="",0,INDEX(DU!I:I,MATCH(Duombaze!DA28,DU!A:A,0),1))+IF(Duombaze!DB28="",0,INDEX(DU!I:I,MATCH(Duombaze!DB28,DU!A:A,0),1))</f>
        <v>0</v>
      </c>
      <c r="DD28" s="19">
        <f>IF(Duombaze!DA28="",0,INDEX(DU!K:K,MATCH(Duombaze!DA28,DU!A:A,0),1))+IF(Duombaze!DB28="",0,INDEX(DU!K:K,MATCH(Duombaze!DB28,DU!A:A,0),1))</f>
        <v>0</v>
      </c>
      <c r="DE28" s="19"/>
      <c r="DF28" s="19"/>
      <c r="DG28" s="19"/>
      <c r="DH28" s="19" t="str">
        <f t="shared" si="9"/>
        <v/>
      </c>
      <c r="DI28" s="19"/>
      <c r="DJ28" s="672"/>
      <c r="DK28" s="678"/>
      <c r="DL28" s="678">
        <f>IF(Duombaze!DJ28="",0,INDEX(DU!I:I,MATCH(Duombaze!DJ28,DU!A:A,0),1))+IF(Duombaze!DK28="",0,INDEX(DU!I:I,MATCH(Duombaze!DK28,DU!A:A,0),1))</f>
        <v>0</v>
      </c>
      <c r="DM28" s="19">
        <f>IF(Duombaze!DJ28="",0,INDEX(DU!K:K,MATCH(Duombaze!DJ28,DU!A:A,0),1))+IF(Duombaze!DK28="",0,INDEX(DU!K:K,MATCH(Duombaze!DK28,DU!A:A,0),1))</f>
        <v>0</v>
      </c>
      <c r="DN28" s="52"/>
      <c r="DO28" s="52"/>
      <c r="DP28" s="52"/>
      <c r="DQ28" s="17" t="str">
        <f t="shared" si="10"/>
        <v/>
      </c>
      <c r="DR28" s="65"/>
      <c r="DS28" s="692"/>
      <c r="DT28" s="692"/>
      <c r="DU28" s="692"/>
      <c r="DV28" s="692"/>
      <c r="DW28" s="692">
        <f>IF(Duombaze!DS28="",0,INDEX(DU!I:I,MATCH(Duombaze!DS28,DU!A:A,0),1))+IF(Duombaze!DT28="",0,INDEX(DU!I:I,MATCH(Duombaze!DT28,DU!A:A,0),1))+IF(Duombaze!DU28="",0,INDEX(DU!I:I,MATCH(Duombaze!DU28,DU!A:A,0),1))+IF(Duombaze!DV28="",0,INDEX(DU!I:I,MATCH(Duombaze!DV28,DU!A:A,0),1))</f>
        <v>0</v>
      </c>
      <c r="DX28" s="638">
        <f>IF(Duombaze!DS28="",0,INDEX(DU!K:K,MATCH(Duombaze!DS28,DU!A:A,0),1))+IF(Duombaze!DT28="",0,INDEX(DU!K:K,MATCH(Duombaze!DT28,DU!A:A,0),1))+IF(Duombaze!DU28="",0,INDEX(DU!K:K,MATCH(Duombaze!DU28,DU!A:A,0),1))+IF(Duombaze!DV28="",0,INDEX(DU!K:KH,MATCH(Duombaze!DV28,DU!A:A,0),1))</f>
        <v>0</v>
      </c>
      <c r="DY28" s="65"/>
      <c r="DZ28" s="65"/>
      <c r="EA28" s="19"/>
      <c r="EB28" s="19" t="str">
        <f t="shared" si="11"/>
        <v/>
      </c>
      <c r="EC28" s="19"/>
      <c r="ED28" s="19">
        <f>IF(Duombaze!EC28="",0,INDEX(DU!I:I,MATCH(Duombaze!EC28,DU!A:A,0),1))</f>
        <v>0</v>
      </c>
      <c r="EE28" s="638">
        <f>IF(Duombaze!EC28="",0,INDEX(DU!K:K,MATCH(Duombaze!EC28,DU!A:A,0),1))</f>
        <v>0</v>
      </c>
      <c r="EF28" s="19"/>
      <c r="EG28" s="52"/>
      <c r="EH28" s="19"/>
      <c r="EI28" s="17" t="str">
        <f t="shared" si="12"/>
        <v/>
      </c>
      <c r="EJ28" s="19"/>
      <c r="EK28" s="692"/>
      <c r="EL28" s="692"/>
      <c r="EM28" s="692"/>
      <c r="EN28" s="692">
        <f>IF(Duombaze!EK28="",0,INDEX(DU!I:I,MATCH(Duombaze!EK28,DU!A:A,0),1))+IF(Duombaze!EL28="",0,INDEX(DU!I:I,MATCH(Duombaze!EL28,DU!A:A,0),1))+IF(Duombaze!EM28="",0,INDEX(DU!I:I,MATCH(Duombaze!EM28,DU!A:A,0),1))</f>
        <v>0</v>
      </c>
      <c r="EO28" s="19">
        <f>IF(Duombaze!EK28="",0,INDEX(DU!K:K,MATCH(Duombaze!EK28,DU!A:A,0),1))+IF(Duombaze!EL28="",0,INDEX(DU!K:K,MATCH(Duombaze!EL28,DU!A:A,0),1))+IF(Duombaze!EM28="",0,INDEX(DU!K:K,MATCH(Duombaze!EM28,DU!A:A,0),1))</f>
        <v>0</v>
      </c>
      <c r="EP28" s="65"/>
      <c r="EQ28" s="19"/>
      <c r="ER28" s="19"/>
      <c r="ES28" s="17" t="str">
        <f t="shared" si="13"/>
        <v/>
      </c>
      <c r="ET28" s="19"/>
      <c r="EU28" s="19"/>
      <c r="EV28" s="19"/>
      <c r="EW28" s="19"/>
      <c r="EX28" s="19" t="str">
        <f t="shared" si="14"/>
        <v/>
      </c>
      <c r="EY28" s="19"/>
      <c r="EZ28" s="672"/>
      <c r="FA28" s="672"/>
      <c r="FB28" s="672">
        <f>IF(Duombaze!EZ28="",0,INDEX(DU!I:I,MATCH(Duombaze!EZ28,DU!A:A,0),1))+IF(Duombaze!FA28="",0,INDEX(DU!I:I,MATCH(Duombaze!FA28,DU!A:A,0),1))</f>
        <v>0</v>
      </c>
      <c r="FC28" s="19">
        <f>IF(Duombaze!EZ28="",0,INDEX(DU!K:K,MATCH(Duombaze!EZ28,DU!A:A,0),1))+IF(Duombaze!FA28="",0,INDEX(DU!K:K,MATCH(Duombaze!FA28,DU!A:A,0),1))</f>
        <v>0</v>
      </c>
      <c r="FD28" s="19"/>
      <c r="FE28" s="19"/>
      <c r="FF28" s="19"/>
      <c r="FG28" s="19"/>
      <c r="FH28" s="19"/>
      <c r="FI28" s="19"/>
      <c r="FJ28" s="19"/>
      <c r="FK28" s="19"/>
      <c r="FL28" s="18"/>
      <c r="FM28" s="671"/>
      <c r="FN28" s="671"/>
      <c r="FO28" s="671"/>
      <c r="FP28" s="671"/>
      <c r="FQ28" s="671">
        <f>IF(Duombaze!FM28="",0,INDEX(DU!I:I,MATCH(Duombaze!FM28,DU!A:A,0),1))+IF(Duombaze!FN28="",0,INDEX(DU!I:I,MATCH(Duombaze!FN28,DU!A:A,0),1))+IF(Duombaze!FO28="",0,INDEX(DU!I:I,MATCH(Duombaze!FO28,DU!A:A,0),1))+IF(Duombaze!FP28="",0,INDEX(DU!I:I,MATCH(Duombaze!FP28,DU!A:A,0),1))</f>
        <v>0</v>
      </c>
      <c r="FR28" s="671">
        <f>IF(Duombaze!FM28="",0,INDEX(DU!H:H,MATCH(Duombaze!FM28,DU!A:A,0),1))+IF(Duombaze!FN28="",0,INDEX(DU!H:H,MATCH(Duombaze!FN28,DU!A:A,0),1))+IF(Duombaze!FO28="",0,INDEX(DU!H:H,MATCH(Duombaze!FO28,DU!A:A,0),1))+IF(Duombaze!FP28="",0,INDEX(DU!H:H,MATCH(Duombaze!FP28,DU!A:A,0),1))</f>
        <v>0</v>
      </c>
    </row>
    <row r="29" spans="1:186" s="20" customFormat="1" ht="9" customHeight="1" x14ac:dyDescent="0.25">
      <c r="A29" s="41"/>
      <c r="B29" s="41"/>
      <c r="C29" s="16" t="s">
        <v>23</v>
      </c>
      <c r="D29" s="19"/>
      <c r="E29" s="17" t="str">
        <f t="shared" si="20"/>
        <v/>
      </c>
      <c r="F29" s="19"/>
      <c r="G29" s="639"/>
      <c r="H29" s="639"/>
      <c r="I29" s="639"/>
      <c r="J29" s="639"/>
      <c r="K29" s="639"/>
      <c r="L29" s="639"/>
      <c r="M29" s="639"/>
      <c r="N29" s="639"/>
      <c r="O29" s="639"/>
      <c r="P29" s="639"/>
      <c r="Q29" s="638">
        <f>IF(Duombaze!G29="",0,INDEX(DU!K:K,MATCH(Duombaze!G29,DU!A:A,0),1))+IF(Duombaze!H29="",0,INDEX(DU!K:K,MATCH(Duombaze!H29,DU!A:A,0),1))+IF(Duombaze!I29="",0,INDEX(DU!K:K,MATCH(Duombaze!I29,DU!A:A,0),1))+IF(Duombaze!J29="",0,INDEX(DU!K:K,MATCH(Duombaze!J29,DU!A:A,0),1))+IF(Duombaze!K29="",0,INDEX(DU!K:K,MATCH(Duombaze!K29,DU!A:A,0),1))+IF(Duombaze!L29="",0,INDEX(DU!K:K,MATCH(Duombaze!L29,DU!A:A,0),1))+IF(Duombaze!M29="",0,INDEX(DU!K:K,MATCH(Duombaze!M29,DU!A:A,0),1))+IF(Duombaze!N29="",0,INDEX(DU!K:K,MATCH(Duombaze!N29,DU!A:A,0),1))+IF(Duombaze!O29="",0,INDEX(DU!K:K,MATCH(Duombaze!O29,DU!A:A,0),1))</f>
        <v>0</v>
      </c>
      <c r="R29" s="19"/>
      <c r="S29" s="52"/>
      <c r="T29" s="881"/>
      <c r="U29" s="17">
        <f>IF(Duombaze!T29="",0,INDEX(DU!I:I,MATCH(Duombaze!T29,DU!A:A,0),1))</f>
        <v>0</v>
      </c>
      <c r="V29" s="17">
        <f>IF(Duombaze!T29="",0,INDEX(DU!K:K,MATCH(Duombaze!T29,DU!A:A,0),1))</f>
        <v>0</v>
      </c>
      <c r="W29" s="19"/>
      <c r="X29" s="19"/>
      <c r="Y29" s="134"/>
      <c r="Z29" s="65"/>
      <c r="AA29" s="17" t="str">
        <f t="shared" si="17"/>
        <v/>
      </c>
      <c r="AB29" s="19"/>
      <c r="AC29" s="19"/>
      <c r="AD29" s="25">
        <f>IF(Duombaze!AB29="",0,INDEX(DU!K:K,MATCH(Duombaze!AB29,DU!A:A,0),1))</f>
        <v>0</v>
      </c>
      <c r="AE29" s="19"/>
      <c r="AF29" s="19"/>
      <c r="AG29" s="19"/>
      <c r="AH29" s="17" t="str">
        <f t="shared" si="1"/>
        <v/>
      </c>
      <c r="AI29" s="19"/>
      <c r="AJ29" s="639"/>
      <c r="AK29" s="639"/>
      <c r="AL29" s="639"/>
      <c r="AM29" s="639"/>
      <c r="AN29" s="639">
        <f>IF(Duombaze!AJ29="",0,INDEX(DU!K:K,MATCH(Duombaze!AJ29,DU!A:A,0),1))+IF(Duombaze!AK29="",0,INDEX(DU!K:K,MATCH(Duombaze!AK29,DU!A:A,0),1))+IF(Duombaze!AL29="",0,INDEX(DU!K:K,MATCH(Duombaze!AL29,DU!A:A,0),1))</f>
        <v>0</v>
      </c>
      <c r="AO29" s="19"/>
      <c r="AP29" s="19"/>
      <c r="AQ29" s="19"/>
      <c r="AR29" s="17" t="str">
        <f t="shared" si="2"/>
        <v/>
      </c>
      <c r="AS29" s="19"/>
      <c r="AT29" s="639"/>
      <c r="AU29" s="639"/>
      <c r="AV29" s="639"/>
      <c r="AW29" s="639"/>
      <c r="AX29" s="639"/>
      <c r="AY29" s="639"/>
      <c r="AZ29" s="639"/>
      <c r="BA29" s="639"/>
      <c r="BB29" s="639"/>
      <c r="BC29" s="639"/>
      <c r="BD29" s="638">
        <f>IF(Duombaze!AT29="",0,INDEX(DU!K:K,MATCH(Duombaze!AT29,DU!A:A,0),1))+IF(Duombaze!AU29="",0,INDEX(DU!K:K,MATCH(Duombaze!AU29,DU!A:A,0),1))+IF(Duombaze!AV29="",0,INDEX(DU!K:K,MATCH(Duombaze!AV29,DU!A:A,0),1))+IF(Duombaze!AW29="",0,INDEX(DU!K:K,MATCH(Duombaze!AW29,DU!A:A,0),1))+IF(Duombaze!AX29="",0,INDEX(DU!K:K,MATCH(Duombaze!AX29,DU!A:A,0),1))+IF(Duombaze!AY29="",0,INDEX(DU!K:K,MATCH(Duombaze!AY29,DU!A:A,0),1))+IF(Duombaze!AZ29="",0,INDEX(DU!K:K,MATCH(Duombaze!AZ29,DU!A:A,0),1))+IF(Duombaze!BA29="",0,INDEX(DU!K:K,MATCH(Duombaze!BA29,DU!A:A,0),1))+IF(Duombaze!BB29="",0,INDEX(DU!K:K,MATCH(Duombaze!BB29,DU!A:A,0),1))</f>
        <v>0</v>
      </c>
      <c r="BE29" s="19"/>
      <c r="BF29" s="19"/>
      <c r="BG29" s="65"/>
      <c r="BH29" s="17" t="str">
        <f t="shared" si="3"/>
        <v/>
      </c>
      <c r="BI29" s="19"/>
      <c r="BJ29" s="639"/>
      <c r="BK29" s="639"/>
      <c r="BL29" s="639"/>
      <c r="BM29" s="639"/>
      <c r="BN29" s="638">
        <f>IF(Duombaze!BJ29="",0,INDEX(DU!K:K,MATCH(Duombaze!BJ29,DU!A:A,0),1))+IF(Duombaze!BK29="",0,INDEX(DU!K:K,MATCH(Duombaze!BK29,DU!A:A,0),1))+IF(Duombaze!BL29="",0,INDEX(DU!K:K,MATCH(Duombaze!BL29,DU!A:A,0),1))</f>
        <v>0</v>
      </c>
      <c r="BO29" s="19"/>
      <c r="BP29" s="19"/>
      <c r="BQ29" s="19"/>
      <c r="BR29" s="19" t="str">
        <f t="shared" si="18"/>
        <v/>
      </c>
      <c r="BS29" s="19"/>
      <c r="BT29" s="19"/>
      <c r="BU29" s="19"/>
      <c r="BV29" s="19"/>
      <c r="BW29" s="19"/>
      <c r="BX29" s="19">
        <f>IF(Duombaze!BT29="",0,INDEX(DU!K:K,MATCH(Duombaze!BT29,DU!A:A,0),1))+IF(Duombaze!BU29="",0,INDEX(DU!K:K,MATCH(Duombaze!BU29,DU!A:A,0),1))+IF(Duombaze!BV29="",0,INDEX(DU!K:K,MATCH(Duombaze!BV29,DU!A:A,0),1))</f>
        <v>0</v>
      </c>
      <c r="BY29" s="19"/>
      <c r="BZ29" s="19"/>
      <c r="CA29" s="19"/>
      <c r="CB29" s="19" t="str">
        <f t="shared" si="19"/>
        <v/>
      </c>
      <c r="CC29" s="19"/>
      <c r="CD29" s="19"/>
      <c r="CE29" s="17">
        <f>IF(Duombaze!CC29="",0,INDEX(DU!K:K,MATCH(Duombaze!CC29,DU!A:A,0),1))</f>
        <v>0</v>
      </c>
      <c r="CF29" s="19"/>
      <c r="CG29" s="19"/>
      <c r="CH29" s="19"/>
      <c r="CI29" s="17" t="str">
        <f t="shared" si="6"/>
        <v/>
      </c>
      <c r="CJ29" s="19"/>
      <c r="CK29" s="19"/>
      <c r="CL29" s="17">
        <f>IF(Duombaze!CJ29="",0,INDEX(DU!K:K,MATCH(Duombaze!CJ29,DU!A:A,0),1))</f>
        <v>0</v>
      </c>
      <c r="CM29" s="19"/>
      <c r="CN29" s="19"/>
      <c r="CO29" s="19"/>
      <c r="CP29" s="17" t="str">
        <f t="shared" si="7"/>
        <v/>
      </c>
      <c r="CQ29" s="19"/>
      <c r="CR29" s="639"/>
      <c r="CS29" s="639"/>
      <c r="CT29" s="639"/>
      <c r="CU29" s="19">
        <f>IF(Duombaze!CR29="",0,INDEX(DU!K:K,MATCH(Duombaze!CR29,DU!A:A,0),1))+IF(Duombaze!CS29="",0,INDEX(DU!K:K,MATCH(Duombaze!CS29,DU!A:A,0),1))</f>
        <v>0</v>
      </c>
      <c r="CV29" s="19"/>
      <c r="CW29" s="19"/>
      <c r="CX29" s="19"/>
      <c r="CY29" s="17" t="str">
        <f t="shared" si="8"/>
        <v/>
      </c>
      <c r="CZ29" s="19"/>
      <c r="DA29" s="672"/>
      <c r="DB29" s="672"/>
      <c r="DC29" s="672"/>
      <c r="DD29" s="19">
        <f>IF(Duombaze!DA29="",0,INDEX(DU!K:K,MATCH(Duombaze!DA29,DU!A:A,0),1))+IF(Duombaze!DB29="",0,INDEX(DU!K:K,MATCH(Duombaze!DB29,DU!A:A,0),1))</f>
        <v>0</v>
      </c>
      <c r="DE29" s="19"/>
      <c r="DF29" s="19"/>
      <c r="DG29" s="19"/>
      <c r="DH29" s="19" t="str">
        <f t="shared" si="9"/>
        <v/>
      </c>
      <c r="DI29" s="19"/>
      <c r="DJ29" s="672"/>
      <c r="DK29" s="678"/>
      <c r="DL29" s="678"/>
      <c r="DM29" s="19">
        <f>IF(Duombaze!DJ29="",0,INDEX(DU!K:K,MATCH(Duombaze!DJ29,DU!A:A,0),1))+IF(Duombaze!DK29="",0,INDEX(DU!K:K,MATCH(Duombaze!DK29,DU!A:A,0),1))</f>
        <v>0</v>
      </c>
      <c r="DN29" s="52"/>
      <c r="DO29" s="52"/>
      <c r="DP29" s="52"/>
      <c r="DQ29" s="17" t="str">
        <f t="shared" si="10"/>
        <v/>
      </c>
      <c r="DR29" s="65"/>
      <c r="DS29" s="692"/>
      <c r="DT29" s="692"/>
      <c r="DU29" s="692"/>
      <c r="DV29" s="692"/>
      <c r="DW29" s="692"/>
      <c r="DX29" s="638">
        <f>IF(Duombaze!DS29="",0,INDEX(DU!K:K,MATCH(Duombaze!DS29,DU!A:A,0),1))+IF(Duombaze!DT29="",0,INDEX(DU!K:K,MATCH(Duombaze!DT29,DU!A:A,0),1))+IF(Duombaze!DU29="",0,INDEX(DU!K:K,MATCH(Duombaze!DU29,DU!A:A,0),1))+IF(Duombaze!DV29="",0,INDEX(DU!K:KH,MATCH(Duombaze!DV29,DU!A:A,0),1))</f>
        <v>0</v>
      </c>
      <c r="DY29" s="65"/>
      <c r="DZ29" s="65"/>
      <c r="EA29" s="19"/>
      <c r="EB29" s="19" t="str">
        <f t="shared" si="11"/>
        <v/>
      </c>
      <c r="EC29" s="19"/>
      <c r="ED29" s="19"/>
      <c r="EE29" s="638">
        <f>IF(Duombaze!EC29="",0,INDEX(DU!K:K,MATCH(Duombaze!EC29,DU!A:A,0),1))</f>
        <v>0</v>
      </c>
      <c r="EF29" s="19"/>
      <c r="EG29" s="52"/>
      <c r="EH29" s="19"/>
      <c r="EI29" s="17" t="str">
        <f t="shared" si="12"/>
        <v/>
      </c>
      <c r="EJ29" s="19"/>
      <c r="EK29" s="692"/>
      <c r="EL29" s="692"/>
      <c r="EM29" s="692"/>
      <c r="EN29" s="692"/>
      <c r="EO29" s="19">
        <f>IF(Duombaze!EK29="",0,INDEX(DU!K:K,MATCH(Duombaze!EK29,DU!A:A,0),1))+IF(Duombaze!EL29="",0,INDEX(DU!K:K,MATCH(Duombaze!EL29,DU!A:A,0),1))+IF(Duombaze!EM29="",0,INDEX(DU!K:K,MATCH(Duombaze!EM29,DU!A:A,0),1))</f>
        <v>0</v>
      </c>
      <c r="EP29" s="65"/>
      <c r="EQ29" s="19"/>
      <c r="ER29" s="19"/>
      <c r="ES29" s="17" t="str">
        <f t="shared" si="13"/>
        <v/>
      </c>
      <c r="ET29" s="19"/>
      <c r="EU29" s="19"/>
      <c r="EV29" s="19"/>
      <c r="EW29" s="19"/>
      <c r="EX29" s="19" t="str">
        <f t="shared" si="14"/>
        <v/>
      </c>
      <c r="EY29" s="19"/>
      <c r="EZ29" s="672"/>
      <c r="FA29" s="672"/>
      <c r="FB29" s="672"/>
      <c r="FC29" s="19">
        <f>IF(Duombaze!EZ29="",0,INDEX(DU!K:K,MATCH(Duombaze!EZ29,DU!A:A,0),1))+IF(Duombaze!FA29="",0,INDEX(DU!K:K,MATCH(Duombaze!FA29,DU!A:A,0),1))</f>
        <v>0</v>
      </c>
      <c r="FD29" s="19"/>
      <c r="FE29" s="19"/>
      <c r="FF29" s="19"/>
      <c r="FG29" s="19"/>
      <c r="FH29" s="19"/>
      <c r="FI29" s="19"/>
      <c r="FJ29" s="19"/>
      <c r="FK29" s="19"/>
      <c r="FL29" s="18"/>
      <c r="FM29" s="671"/>
      <c r="FN29" s="671"/>
      <c r="FO29" s="671"/>
      <c r="FP29" s="671"/>
      <c r="FQ29" s="671"/>
      <c r="FR29" s="671"/>
    </row>
    <row r="30" spans="1:186" s="20" customFormat="1" ht="9" customHeight="1" x14ac:dyDescent="0.25">
      <c r="A30" s="41"/>
      <c r="B30" s="41"/>
      <c r="C30" s="16" t="s">
        <v>23</v>
      </c>
      <c r="D30" s="19"/>
      <c r="E30" s="17" t="str">
        <f t="shared" si="20"/>
        <v/>
      </c>
      <c r="F30" s="19"/>
      <c r="G30" s="639"/>
      <c r="H30" s="639"/>
      <c r="I30" s="639"/>
      <c r="J30" s="639"/>
      <c r="K30" s="639"/>
      <c r="L30" s="639"/>
      <c r="M30" s="639"/>
      <c r="N30" s="639"/>
      <c r="O30" s="639"/>
      <c r="P30" s="639"/>
      <c r="Q30" s="638">
        <f>IF(Duombaze!G30="",0,INDEX(DU!K:K,MATCH(Duombaze!G30,DU!A:A,0),1))+IF(Duombaze!H30="",0,INDEX(DU!K:K,MATCH(Duombaze!H30,DU!A:A,0),1))+IF(Duombaze!I30="",0,INDEX(DU!K:K,MATCH(Duombaze!I30,DU!A:A,0),1))+IF(Duombaze!J30="",0,INDEX(DU!K:K,MATCH(Duombaze!J30,DU!A:A,0),1))+IF(Duombaze!K30="",0,INDEX(DU!K:K,MATCH(Duombaze!K30,DU!A:A,0),1))+IF(Duombaze!L30="",0,INDEX(DU!K:K,MATCH(Duombaze!L30,DU!A:A,0),1))+IF(Duombaze!M30="",0,INDEX(DU!K:K,MATCH(Duombaze!M30,DU!A:A,0),1))+IF(Duombaze!N30="",0,INDEX(DU!K:K,MATCH(Duombaze!N30,DU!A:A,0),1))+IF(Duombaze!O30="",0,INDEX(DU!K:K,MATCH(Duombaze!O30,DU!A:A,0),1))</f>
        <v>0</v>
      </c>
      <c r="R30" s="19"/>
      <c r="S30" s="52"/>
      <c r="T30" s="881"/>
      <c r="U30" s="17">
        <f>IF(Duombaze!T30="",0,INDEX(DU!I:I,MATCH(Duombaze!T30,DU!A:A,0),1))</f>
        <v>0</v>
      </c>
      <c r="V30" s="17">
        <f>IF(Duombaze!T30="",0,INDEX(DU!K:K,MATCH(Duombaze!T30,DU!A:A,0),1))</f>
        <v>0</v>
      </c>
      <c r="W30" s="19"/>
      <c r="X30" s="19"/>
      <c r="Y30" s="134"/>
      <c r="Z30" s="65"/>
      <c r="AA30" s="17" t="str">
        <f t="shared" si="17"/>
        <v/>
      </c>
      <c r="AB30" s="19"/>
      <c r="AC30" s="19"/>
      <c r="AD30" s="25">
        <f>IF(Duombaze!AB30="",0,INDEX(DU!K:K,MATCH(Duombaze!AB30,DU!A:A,0),1))</f>
        <v>0</v>
      </c>
      <c r="AE30" s="19"/>
      <c r="AF30" s="19"/>
      <c r="AG30" s="19"/>
      <c r="AH30" s="17" t="str">
        <f t="shared" si="1"/>
        <v/>
      </c>
      <c r="AI30" s="19"/>
      <c r="AJ30" s="639"/>
      <c r="AK30" s="639"/>
      <c r="AL30" s="639"/>
      <c r="AM30" s="639"/>
      <c r="AN30" s="639">
        <f>IF(Duombaze!AJ30="",0,INDEX(DU!K:K,MATCH(Duombaze!AJ30,DU!A:A,0),1))+IF(Duombaze!AK30="",0,INDEX(DU!K:K,MATCH(Duombaze!AK30,DU!A:A,0),1))+IF(Duombaze!AL30="",0,INDEX(DU!K:K,MATCH(Duombaze!AL30,DU!A:A,0),1))</f>
        <v>0</v>
      </c>
      <c r="AO30" s="19"/>
      <c r="AP30" s="19"/>
      <c r="AQ30" s="19"/>
      <c r="AR30" s="17" t="str">
        <f t="shared" si="2"/>
        <v/>
      </c>
      <c r="AS30" s="19"/>
      <c r="AT30" s="639"/>
      <c r="AU30" s="639"/>
      <c r="AV30" s="639"/>
      <c r="AW30" s="639"/>
      <c r="AX30" s="639"/>
      <c r="AY30" s="639"/>
      <c r="AZ30" s="639"/>
      <c r="BA30" s="639"/>
      <c r="BB30" s="639"/>
      <c r="BC30" s="639"/>
      <c r="BD30" s="638">
        <f>IF(Duombaze!AT30="",0,INDEX(DU!K:K,MATCH(Duombaze!AT30,DU!A:A,0),1))+IF(Duombaze!AU30="",0,INDEX(DU!K:K,MATCH(Duombaze!AU30,DU!A:A,0),1))+IF(Duombaze!AV30="",0,INDEX(DU!K:K,MATCH(Duombaze!AV30,DU!A:A,0),1))+IF(Duombaze!AW30="",0,INDEX(DU!K:K,MATCH(Duombaze!AW30,DU!A:A,0),1))+IF(Duombaze!AX30="",0,INDEX(DU!K:K,MATCH(Duombaze!AX30,DU!A:A,0),1))+IF(Duombaze!AY30="",0,INDEX(DU!K:K,MATCH(Duombaze!AY30,DU!A:A,0),1))+IF(Duombaze!AZ30="",0,INDEX(DU!K:K,MATCH(Duombaze!AZ30,DU!A:A,0),1))+IF(Duombaze!BA30="",0,INDEX(DU!K:K,MATCH(Duombaze!BA30,DU!A:A,0),1))+IF(Duombaze!BB30="",0,INDEX(DU!K:K,MATCH(Duombaze!BB30,DU!A:A,0),1))</f>
        <v>0</v>
      </c>
      <c r="BE30" s="19"/>
      <c r="BF30" s="19"/>
      <c r="BG30" s="65"/>
      <c r="BH30" s="17" t="str">
        <f t="shared" si="3"/>
        <v/>
      </c>
      <c r="BI30" s="19"/>
      <c r="BJ30" s="639"/>
      <c r="BK30" s="639"/>
      <c r="BL30" s="639"/>
      <c r="BM30" s="639"/>
      <c r="BN30" s="638">
        <f>IF(Duombaze!BJ30="",0,INDEX(DU!K:K,MATCH(Duombaze!BJ30,DU!A:A,0),1))+IF(Duombaze!BK30="",0,INDEX(DU!K:K,MATCH(Duombaze!BK30,DU!A:A,0),1))+IF(Duombaze!BL30="",0,INDEX(DU!K:K,MATCH(Duombaze!BL30,DU!A:A,0),1))</f>
        <v>0</v>
      </c>
      <c r="BO30" s="19"/>
      <c r="BP30" s="19"/>
      <c r="BQ30" s="19"/>
      <c r="BR30" s="19" t="str">
        <f t="shared" si="18"/>
        <v/>
      </c>
      <c r="BS30" s="19"/>
      <c r="BT30" s="19"/>
      <c r="BU30" s="19"/>
      <c r="BV30" s="19"/>
      <c r="BW30" s="19"/>
      <c r="BX30" s="19">
        <f>IF(Duombaze!BT30="",0,INDEX(DU!K:K,MATCH(Duombaze!BT30,DU!A:A,0),1))+IF(Duombaze!BU30="",0,INDEX(DU!K:K,MATCH(Duombaze!BU30,DU!A:A,0),1))+IF(Duombaze!BV30="",0,INDEX(DU!K:K,MATCH(Duombaze!BV30,DU!A:A,0),1))</f>
        <v>0</v>
      </c>
      <c r="BY30" s="19"/>
      <c r="BZ30" s="19"/>
      <c r="CA30" s="19"/>
      <c r="CB30" s="19" t="str">
        <f t="shared" si="19"/>
        <v/>
      </c>
      <c r="CC30" s="19"/>
      <c r="CD30" s="19"/>
      <c r="CE30" s="17">
        <f>IF(Duombaze!CC30="",0,INDEX(DU!K:K,MATCH(Duombaze!CC30,DU!A:A,0),1))</f>
        <v>0</v>
      </c>
      <c r="CF30" s="19"/>
      <c r="CG30" s="19"/>
      <c r="CH30" s="19"/>
      <c r="CI30" s="17" t="str">
        <f t="shared" si="6"/>
        <v/>
      </c>
      <c r="CJ30" s="19"/>
      <c r="CK30" s="19"/>
      <c r="CL30" s="17">
        <f>IF(Duombaze!CJ30="",0,INDEX(DU!K:K,MATCH(Duombaze!CJ30,DU!A:A,0),1))</f>
        <v>0</v>
      </c>
      <c r="CM30" s="19"/>
      <c r="CN30" s="19"/>
      <c r="CO30" s="19"/>
      <c r="CP30" s="17" t="str">
        <f t="shared" si="7"/>
        <v/>
      </c>
      <c r="CQ30" s="19"/>
      <c r="CR30" s="639"/>
      <c r="CS30" s="639"/>
      <c r="CT30" s="639"/>
      <c r="CU30" s="19">
        <f>IF(Duombaze!CR30="",0,INDEX(DU!K:K,MATCH(Duombaze!CR30,DU!A:A,0),1))+IF(Duombaze!CS30="",0,INDEX(DU!K:K,MATCH(Duombaze!CS30,DU!A:A,0),1))</f>
        <v>0</v>
      </c>
      <c r="CV30" s="19"/>
      <c r="CW30" s="19"/>
      <c r="CX30" s="19"/>
      <c r="CY30" s="17" t="str">
        <f t="shared" si="8"/>
        <v/>
      </c>
      <c r="CZ30" s="19"/>
      <c r="DA30" s="672"/>
      <c r="DB30" s="672"/>
      <c r="DC30" s="672"/>
      <c r="DD30" s="19">
        <f>IF(Duombaze!DA30="",0,INDEX(DU!K:K,MATCH(Duombaze!DA30,DU!A:A,0),1))+IF(Duombaze!DB30="",0,INDEX(DU!K:K,MATCH(Duombaze!DB30,DU!A:A,0),1))</f>
        <v>0</v>
      </c>
      <c r="DE30" s="19"/>
      <c r="DF30" s="19"/>
      <c r="DG30" s="19"/>
      <c r="DH30" s="19" t="str">
        <f t="shared" si="9"/>
        <v/>
      </c>
      <c r="DI30" s="19"/>
      <c r="DJ30" s="672"/>
      <c r="DK30" s="678"/>
      <c r="DL30" s="678"/>
      <c r="DM30" s="19">
        <f>IF(Duombaze!DJ30="",0,INDEX(DU!K:K,MATCH(Duombaze!DJ30,DU!A:A,0),1))+IF(Duombaze!DK30="",0,INDEX(DU!K:K,MATCH(Duombaze!DK30,DU!A:A,0),1))</f>
        <v>0</v>
      </c>
      <c r="DN30" s="52"/>
      <c r="DO30" s="52"/>
      <c r="DP30" s="52"/>
      <c r="DQ30" s="17" t="str">
        <f t="shared" si="10"/>
        <v/>
      </c>
      <c r="DR30" s="65"/>
      <c r="DS30" s="692"/>
      <c r="DT30" s="692"/>
      <c r="DU30" s="692"/>
      <c r="DV30" s="692"/>
      <c r="DW30" s="692"/>
      <c r="DX30" s="638">
        <f>IF(Duombaze!DS30="",0,INDEX(DU!K:K,MATCH(Duombaze!DS30,DU!A:A,0),1))+IF(Duombaze!DT30="",0,INDEX(DU!K:K,MATCH(Duombaze!DT30,DU!A:A,0),1))+IF(Duombaze!DU30="",0,INDEX(DU!K:K,MATCH(Duombaze!DU30,DU!A:A,0),1))+IF(Duombaze!DV30="",0,INDEX(DU!K:KH,MATCH(Duombaze!DV30,DU!A:A,0),1))</f>
        <v>0</v>
      </c>
      <c r="DY30" s="65"/>
      <c r="DZ30" s="65"/>
      <c r="EA30" s="19"/>
      <c r="EB30" s="19" t="str">
        <f t="shared" si="11"/>
        <v/>
      </c>
      <c r="EC30" s="19"/>
      <c r="ED30" s="19"/>
      <c r="EE30" s="638">
        <f>IF(Duombaze!EC30="",0,INDEX(DU!K:K,MATCH(Duombaze!EC30,DU!A:A,0),1))</f>
        <v>0</v>
      </c>
      <c r="EF30" s="19"/>
      <c r="EG30" s="52"/>
      <c r="EH30" s="19"/>
      <c r="EI30" s="17" t="str">
        <f t="shared" si="12"/>
        <v/>
      </c>
      <c r="EJ30" s="19"/>
      <c r="EK30" s="692"/>
      <c r="EL30" s="692"/>
      <c r="EM30" s="692"/>
      <c r="EN30" s="692"/>
      <c r="EO30" s="19">
        <f>IF(Duombaze!EK30="",0,INDEX(DU!K:K,MATCH(Duombaze!EK30,DU!A:A,0),1))+IF(Duombaze!EL30="",0,INDEX(DU!K:K,MATCH(Duombaze!EL30,DU!A:A,0),1))+IF(Duombaze!EM30="",0,INDEX(DU!K:K,MATCH(Duombaze!EM30,DU!A:A,0),1))</f>
        <v>0</v>
      </c>
      <c r="EP30" s="65"/>
      <c r="EQ30" s="19"/>
      <c r="ER30" s="19"/>
      <c r="ES30" s="17" t="str">
        <f t="shared" si="13"/>
        <v/>
      </c>
      <c r="ET30" s="19"/>
      <c r="EU30" s="19"/>
      <c r="EV30" s="19"/>
      <c r="EW30" s="19"/>
      <c r="EX30" s="19" t="str">
        <f t="shared" si="14"/>
        <v/>
      </c>
      <c r="EY30" s="19"/>
      <c r="EZ30" s="672"/>
      <c r="FA30" s="672"/>
      <c r="FB30" s="672"/>
      <c r="FC30" s="19">
        <f>IF(Duombaze!EZ30="",0,INDEX(DU!K:K,MATCH(Duombaze!EZ30,DU!A:A,0),1))+IF(Duombaze!FA30="",0,INDEX(DU!K:K,MATCH(Duombaze!FA30,DU!A:A,0),1))</f>
        <v>0</v>
      </c>
      <c r="FD30" s="19"/>
      <c r="FE30" s="19"/>
      <c r="FF30" s="19"/>
      <c r="FG30" s="19"/>
      <c r="FH30" s="19"/>
      <c r="FI30" s="19"/>
      <c r="FJ30" s="19"/>
      <c r="FK30" s="19"/>
      <c r="FL30" s="18"/>
      <c r="FM30" s="671"/>
      <c r="FN30" s="671"/>
      <c r="FO30" s="671"/>
      <c r="FP30" s="671"/>
      <c r="FQ30" s="671"/>
      <c r="FR30" s="671"/>
    </row>
    <row r="31" spans="1:186" s="20" customFormat="1" ht="9" customHeight="1" x14ac:dyDescent="0.25">
      <c r="A31" s="41"/>
      <c r="B31" s="41"/>
      <c r="C31" s="16" t="s">
        <v>23</v>
      </c>
      <c r="D31" s="19"/>
      <c r="E31" s="17" t="str">
        <f t="shared" si="20"/>
        <v/>
      </c>
      <c r="F31" s="19"/>
      <c r="G31" s="639"/>
      <c r="H31" s="639"/>
      <c r="I31" s="639"/>
      <c r="J31" s="639"/>
      <c r="K31" s="639"/>
      <c r="L31" s="639"/>
      <c r="M31" s="639"/>
      <c r="N31" s="639"/>
      <c r="O31" s="639"/>
      <c r="P31" s="639"/>
      <c r="Q31" s="638">
        <f>IF(Duombaze!G31="",0,INDEX(DU!K:K,MATCH(Duombaze!G31,DU!A:A,0),1))+IF(Duombaze!H31="",0,INDEX(DU!K:K,MATCH(Duombaze!H31,DU!A:A,0),1))+IF(Duombaze!I31="",0,INDEX(DU!K:K,MATCH(Duombaze!I31,DU!A:A,0),1))+IF(Duombaze!J31="",0,INDEX(DU!K:K,MATCH(Duombaze!J31,DU!A:A,0),1))+IF(Duombaze!K31="",0,INDEX(DU!K:K,MATCH(Duombaze!K31,DU!A:A,0),1))+IF(Duombaze!L31="",0,INDEX(DU!K:K,MATCH(Duombaze!L31,DU!A:A,0),1))+IF(Duombaze!M31="",0,INDEX(DU!K:K,MATCH(Duombaze!M31,DU!A:A,0),1))+IF(Duombaze!N31="",0,INDEX(DU!K:K,MATCH(Duombaze!N31,DU!A:A,0),1))+IF(Duombaze!O31="",0,INDEX(DU!K:K,MATCH(Duombaze!O31,DU!A:A,0),1))</f>
        <v>0</v>
      </c>
      <c r="R31" s="19"/>
      <c r="S31" s="52"/>
      <c r="T31" s="881"/>
      <c r="U31" s="17">
        <f>IF(Duombaze!T31="",0,INDEX(DU!I:I,MATCH(Duombaze!T31,DU!A:A,0),1))</f>
        <v>0</v>
      </c>
      <c r="V31" s="17">
        <f>IF(Duombaze!T31="",0,INDEX(DU!K:K,MATCH(Duombaze!T31,DU!A:A,0),1))</f>
        <v>0</v>
      </c>
      <c r="W31" s="19"/>
      <c r="X31" s="19"/>
      <c r="Y31" s="134"/>
      <c r="Z31" s="65"/>
      <c r="AA31" s="17" t="str">
        <f t="shared" si="17"/>
        <v/>
      </c>
      <c r="AB31" s="19"/>
      <c r="AC31" s="19"/>
      <c r="AD31" s="25">
        <f>IF(Duombaze!AB31="",0,INDEX(DU!K:K,MATCH(Duombaze!AB31,DU!A:A,0),1))</f>
        <v>0</v>
      </c>
      <c r="AE31" s="19"/>
      <c r="AF31" s="19"/>
      <c r="AG31" s="19"/>
      <c r="AH31" s="17" t="str">
        <f t="shared" si="1"/>
        <v/>
      </c>
      <c r="AI31" s="19"/>
      <c r="AJ31" s="639"/>
      <c r="AK31" s="639"/>
      <c r="AL31" s="639"/>
      <c r="AM31" s="639"/>
      <c r="AN31" s="639">
        <f>IF(Duombaze!AJ31="",0,INDEX(DU!K:K,MATCH(Duombaze!AJ31,DU!A:A,0),1))+IF(Duombaze!AK31="",0,INDEX(DU!K:K,MATCH(Duombaze!AK31,DU!A:A,0),1))+IF(Duombaze!AL31="",0,INDEX(DU!K:K,MATCH(Duombaze!AL31,DU!A:A,0),1))</f>
        <v>0</v>
      </c>
      <c r="AO31" s="19"/>
      <c r="AP31" s="19"/>
      <c r="AQ31" s="19"/>
      <c r="AR31" s="17" t="str">
        <f t="shared" si="2"/>
        <v/>
      </c>
      <c r="AS31" s="19"/>
      <c r="AT31" s="639"/>
      <c r="AU31" s="639"/>
      <c r="AV31" s="639"/>
      <c r="AW31" s="639"/>
      <c r="AX31" s="639"/>
      <c r="AY31" s="639"/>
      <c r="AZ31" s="639"/>
      <c r="BA31" s="639"/>
      <c r="BB31" s="639"/>
      <c r="BC31" s="639"/>
      <c r="BD31" s="638">
        <f>IF(Duombaze!AT31="",0,INDEX(DU!K:K,MATCH(Duombaze!AT31,DU!A:A,0),1))+IF(Duombaze!AU31="",0,INDEX(DU!K:K,MATCH(Duombaze!AU31,DU!A:A,0),1))+IF(Duombaze!AV31="",0,INDEX(DU!K:K,MATCH(Duombaze!AV31,DU!A:A,0),1))+IF(Duombaze!AW31="",0,INDEX(DU!K:K,MATCH(Duombaze!AW31,DU!A:A,0),1))+IF(Duombaze!AX31="",0,INDEX(DU!K:K,MATCH(Duombaze!AX31,DU!A:A,0),1))+IF(Duombaze!AY31="",0,INDEX(DU!K:K,MATCH(Duombaze!AY31,DU!A:A,0),1))+IF(Duombaze!AZ31="",0,INDEX(DU!K:K,MATCH(Duombaze!AZ31,DU!A:A,0),1))+IF(Duombaze!BA31="",0,INDEX(DU!K:K,MATCH(Duombaze!BA31,DU!A:A,0),1))+IF(Duombaze!BB31="",0,INDEX(DU!K:K,MATCH(Duombaze!BB31,DU!A:A,0),1))</f>
        <v>0</v>
      </c>
      <c r="BE31" s="19"/>
      <c r="BF31" s="19"/>
      <c r="BG31" s="65"/>
      <c r="BH31" s="17" t="str">
        <f t="shared" si="3"/>
        <v/>
      </c>
      <c r="BI31" s="19"/>
      <c r="BJ31" s="639"/>
      <c r="BK31" s="639"/>
      <c r="BL31" s="639"/>
      <c r="BM31" s="639"/>
      <c r="BN31" s="638">
        <f>IF(Duombaze!BJ31="",0,INDEX(DU!K:K,MATCH(Duombaze!BJ31,DU!A:A,0),1))+IF(Duombaze!BK31="",0,INDEX(DU!K:K,MATCH(Duombaze!BK31,DU!A:A,0),1))+IF(Duombaze!BL31="",0,INDEX(DU!K:K,MATCH(Duombaze!BL31,DU!A:A,0),1))</f>
        <v>0</v>
      </c>
      <c r="BO31" s="19"/>
      <c r="BP31" s="19"/>
      <c r="BQ31" s="19"/>
      <c r="BR31" s="19" t="str">
        <f t="shared" si="18"/>
        <v/>
      </c>
      <c r="BS31" s="19"/>
      <c r="BT31" s="19"/>
      <c r="BU31" s="19"/>
      <c r="BV31" s="19"/>
      <c r="BW31" s="19"/>
      <c r="BX31" s="19">
        <f>IF(Duombaze!BT31="",0,INDEX(DU!K:K,MATCH(Duombaze!BT31,DU!A:A,0),1))+IF(Duombaze!BU31="",0,INDEX(DU!K:K,MATCH(Duombaze!BU31,DU!A:A,0),1))+IF(Duombaze!BV31="",0,INDEX(DU!K:K,MATCH(Duombaze!BV31,DU!A:A,0),1))</f>
        <v>0</v>
      </c>
      <c r="BY31" s="19"/>
      <c r="BZ31" s="19"/>
      <c r="CA31" s="19"/>
      <c r="CB31" s="19" t="str">
        <f t="shared" si="19"/>
        <v/>
      </c>
      <c r="CC31" s="19"/>
      <c r="CD31" s="19"/>
      <c r="CE31" s="17">
        <f>IF(Duombaze!CC31="",0,INDEX(DU!K:K,MATCH(Duombaze!CC31,DU!A:A,0),1))</f>
        <v>0</v>
      </c>
      <c r="CF31" s="19"/>
      <c r="CG31" s="19"/>
      <c r="CH31" s="19"/>
      <c r="CI31" s="17" t="str">
        <f t="shared" si="6"/>
        <v/>
      </c>
      <c r="CJ31" s="19"/>
      <c r="CK31" s="19"/>
      <c r="CL31" s="17">
        <f>IF(Duombaze!CJ31="",0,INDEX(DU!K:K,MATCH(Duombaze!CJ31,DU!A:A,0),1))</f>
        <v>0</v>
      </c>
      <c r="CM31" s="19"/>
      <c r="CN31" s="19"/>
      <c r="CO31" s="19"/>
      <c r="CP31" s="17" t="str">
        <f t="shared" si="7"/>
        <v/>
      </c>
      <c r="CQ31" s="19"/>
      <c r="CR31" s="639"/>
      <c r="CS31" s="639"/>
      <c r="CT31" s="639"/>
      <c r="CU31" s="19">
        <f>IF(Duombaze!CR31="",0,INDEX(DU!K:K,MATCH(Duombaze!CR31,DU!A:A,0),1))+IF(Duombaze!CS31="",0,INDEX(DU!K:K,MATCH(Duombaze!CS31,DU!A:A,0),1))</f>
        <v>0</v>
      </c>
      <c r="CV31" s="19"/>
      <c r="CW31" s="19"/>
      <c r="CX31" s="19"/>
      <c r="CY31" s="17" t="str">
        <f t="shared" si="8"/>
        <v/>
      </c>
      <c r="CZ31" s="19"/>
      <c r="DA31" s="672"/>
      <c r="DB31" s="672"/>
      <c r="DC31" s="672"/>
      <c r="DD31" s="19">
        <f>IF(Duombaze!DA31="",0,INDEX(DU!K:K,MATCH(Duombaze!DA31,DU!A:A,0),1))+IF(Duombaze!DB31="",0,INDEX(DU!K:K,MATCH(Duombaze!DB31,DU!A:A,0),1))</f>
        <v>0</v>
      </c>
      <c r="DE31" s="19"/>
      <c r="DF31" s="19"/>
      <c r="DG31" s="19"/>
      <c r="DH31" s="19" t="str">
        <f t="shared" si="9"/>
        <v/>
      </c>
      <c r="DI31" s="19"/>
      <c r="DJ31" s="672"/>
      <c r="DK31" s="678"/>
      <c r="DL31" s="678"/>
      <c r="DM31" s="19">
        <f>IF(Duombaze!DJ31="",0,INDEX(DU!K:K,MATCH(Duombaze!DJ31,DU!A:A,0),1))+IF(Duombaze!DK31="",0,INDEX(DU!K:K,MATCH(Duombaze!DK31,DU!A:A,0),1))</f>
        <v>0</v>
      </c>
      <c r="DN31" s="52"/>
      <c r="DO31" s="52"/>
      <c r="DP31" s="52"/>
      <c r="DQ31" s="17" t="str">
        <f t="shared" si="10"/>
        <v/>
      </c>
      <c r="DR31" s="65"/>
      <c r="DS31" s="692"/>
      <c r="DT31" s="692"/>
      <c r="DU31" s="692"/>
      <c r="DV31" s="692"/>
      <c r="DW31" s="692"/>
      <c r="DX31" s="638">
        <f>IF(Duombaze!DS31="",0,INDEX(DU!K:K,MATCH(Duombaze!DS31,DU!A:A,0),1))+IF(Duombaze!DT31="",0,INDEX(DU!K:K,MATCH(Duombaze!DT31,DU!A:A,0),1))+IF(Duombaze!DU31="",0,INDEX(DU!K:K,MATCH(Duombaze!DU31,DU!A:A,0),1))+IF(Duombaze!DV31="",0,INDEX(DU!K:KH,MATCH(Duombaze!DV31,DU!A:A,0),1))</f>
        <v>0</v>
      </c>
      <c r="DY31" s="65"/>
      <c r="DZ31" s="65"/>
      <c r="EA31" s="19"/>
      <c r="EB31" s="19" t="str">
        <f t="shared" si="11"/>
        <v/>
      </c>
      <c r="EC31" s="19"/>
      <c r="ED31" s="19"/>
      <c r="EE31" s="638">
        <f>IF(Duombaze!EC31="",0,INDEX(DU!K:K,MATCH(Duombaze!EC31,DU!A:A,0),1))</f>
        <v>0</v>
      </c>
      <c r="EF31" s="19"/>
      <c r="EG31" s="52"/>
      <c r="EH31" s="19"/>
      <c r="EI31" s="17" t="str">
        <f t="shared" si="12"/>
        <v/>
      </c>
      <c r="EJ31" s="19"/>
      <c r="EK31" s="692"/>
      <c r="EL31" s="692"/>
      <c r="EM31" s="692"/>
      <c r="EN31" s="692"/>
      <c r="EO31" s="19">
        <f>IF(Duombaze!EK31="",0,INDEX(DU!K:K,MATCH(Duombaze!EK31,DU!A:A,0),1))+IF(Duombaze!EL31="",0,INDEX(DU!K:K,MATCH(Duombaze!EL31,DU!A:A,0),1))+IF(Duombaze!EM31="",0,INDEX(DU!K:K,MATCH(Duombaze!EM31,DU!A:A,0),1))</f>
        <v>0</v>
      </c>
      <c r="EP31" s="65"/>
      <c r="EQ31" s="19"/>
      <c r="ER31" s="19"/>
      <c r="ES31" s="17" t="str">
        <f t="shared" si="13"/>
        <v/>
      </c>
      <c r="ET31" s="19"/>
      <c r="EU31" s="19"/>
      <c r="EV31" s="19"/>
      <c r="EW31" s="19"/>
      <c r="EX31" s="19" t="str">
        <f t="shared" si="14"/>
        <v/>
      </c>
      <c r="EY31" s="19"/>
      <c r="EZ31" s="672"/>
      <c r="FA31" s="672"/>
      <c r="FB31" s="672"/>
      <c r="FC31" s="19">
        <f>IF(Duombaze!EZ31="",0,INDEX(DU!K:K,MATCH(Duombaze!EZ31,DU!A:A,0),1))+IF(Duombaze!FA31="",0,INDEX(DU!K:K,MATCH(Duombaze!FA31,DU!A:A,0),1))</f>
        <v>0</v>
      </c>
      <c r="FD31" s="19"/>
      <c r="FE31" s="19"/>
      <c r="FF31" s="19"/>
      <c r="FG31" s="19"/>
      <c r="FH31" s="19"/>
      <c r="FI31" s="19"/>
      <c r="FJ31" s="19"/>
      <c r="FK31" s="19"/>
      <c r="FL31" s="18"/>
      <c r="FM31" s="671"/>
      <c r="FN31" s="671"/>
      <c r="FO31" s="671"/>
      <c r="FP31" s="671"/>
      <c r="FQ31" s="671"/>
      <c r="FR31" s="671"/>
    </row>
    <row r="32" spans="1:186" s="20" customFormat="1" ht="9" customHeight="1" x14ac:dyDescent="0.25">
      <c r="A32" s="41"/>
      <c r="B32" s="41"/>
      <c r="C32" s="16" t="s">
        <v>23</v>
      </c>
      <c r="D32" s="19"/>
      <c r="E32" s="17" t="str">
        <f t="shared" si="20"/>
        <v/>
      </c>
      <c r="F32" s="19"/>
      <c r="G32" s="639"/>
      <c r="H32" s="639"/>
      <c r="I32" s="639"/>
      <c r="J32" s="639"/>
      <c r="K32" s="639"/>
      <c r="L32" s="639"/>
      <c r="M32" s="639"/>
      <c r="N32" s="639"/>
      <c r="O32" s="639"/>
      <c r="P32" s="639"/>
      <c r="Q32" s="638">
        <f>IF(Duombaze!G32="",0,INDEX(DU!K:K,MATCH(Duombaze!G32,DU!A:A,0),1))+IF(Duombaze!H32="",0,INDEX(DU!K:K,MATCH(Duombaze!H32,DU!A:A,0),1))+IF(Duombaze!I32="",0,INDEX(DU!K:K,MATCH(Duombaze!I32,DU!A:A,0),1))+IF(Duombaze!J32="",0,INDEX(DU!K:K,MATCH(Duombaze!J32,DU!A:A,0),1))+IF(Duombaze!K32="",0,INDEX(DU!K:K,MATCH(Duombaze!K32,DU!A:A,0),1))+IF(Duombaze!L32="",0,INDEX(DU!K:K,MATCH(Duombaze!L32,DU!A:A,0),1))+IF(Duombaze!M32="",0,INDEX(DU!K:K,MATCH(Duombaze!M32,DU!A:A,0),1))+IF(Duombaze!N32="",0,INDEX(DU!K:K,MATCH(Duombaze!N32,DU!A:A,0),1))+IF(Duombaze!O32="",0,INDEX(DU!K:K,MATCH(Duombaze!O32,DU!A:A,0),1))</f>
        <v>0</v>
      </c>
      <c r="R32" s="19"/>
      <c r="S32" s="52"/>
      <c r="T32" s="881"/>
      <c r="U32" s="17">
        <f>IF(Duombaze!T32="",0,INDEX(DU!I:I,MATCH(Duombaze!T32,DU!A:A,0),1))</f>
        <v>0</v>
      </c>
      <c r="V32" s="17">
        <f>IF(Duombaze!T32="",0,INDEX(DU!K:K,MATCH(Duombaze!T32,DU!A:A,0),1))</f>
        <v>0</v>
      </c>
      <c r="W32" s="19"/>
      <c r="X32" s="19"/>
      <c r="Y32" s="134"/>
      <c r="Z32" s="65"/>
      <c r="AA32" s="17" t="str">
        <f t="shared" si="17"/>
        <v/>
      </c>
      <c r="AB32" s="19"/>
      <c r="AC32" s="19"/>
      <c r="AD32" s="25">
        <f>IF(Duombaze!AB32="",0,INDEX(DU!K:K,MATCH(Duombaze!AB32,DU!A:A,0),1))</f>
        <v>0</v>
      </c>
      <c r="AE32" s="19"/>
      <c r="AF32" s="19"/>
      <c r="AG32" s="19"/>
      <c r="AH32" s="17" t="str">
        <f t="shared" si="1"/>
        <v/>
      </c>
      <c r="AI32" s="19"/>
      <c r="AJ32" s="639"/>
      <c r="AK32" s="639"/>
      <c r="AL32" s="639"/>
      <c r="AM32" s="639"/>
      <c r="AN32" s="639">
        <f>IF(Duombaze!AJ32="",0,INDEX(DU!K:K,MATCH(Duombaze!AJ32,DU!A:A,0),1))+IF(Duombaze!AK32="",0,INDEX(DU!K:K,MATCH(Duombaze!AK32,DU!A:A,0),1))+IF(Duombaze!AL32="",0,INDEX(DU!K:K,MATCH(Duombaze!AL32,DU!A:A,0),1))</f>
        <v>0</v>
      </c>
      <c r="AO32" s="19"/>
      <c r="AP32" s="19"/>
      <c r="AQ32" s="19"/>
      <c r="AR32" s="17" t="str">
        <f t="shared" si="2"/>
        <v/>
      </c>
      <c r="AS32" s="19"/>
      <c r="AT32" s="639"/>
      <c r="AU32" s="639"/>
      <c r="AV32" s="639"/>
      <c r="AW32" s="639"/>
      <c r="AX32" s="639"/>
      <c r="AY32" s="639"/>
      <c r="AZ32" s="639"/>
      <c r="BA32" s="639"/>
      <c r="BB32" s="639"/>
      <c r="BC32" s="639"/>
      <c r="BD32" s="638">
        <f>IF(Duombaze!AT32="",0,INDEX(DU!K:K,MATCH(Duombaze!AT32,DU!A:A,0),1))+IF(Duombaze!AU32="",0,INDEX(DU!K:K,MATCH(Duombaze!AU32,DU!A:A,0),1))+IF(Duombaze!AV32="",0,INDEX(DU!K:K,MATCH(Duombaze!AV32,DU!A:A,0),1))+IF(Duombaze!AW32="",0,INDEX(DU!K:K,MATCH(Duombaze!AW32,DU!A:A,0),1))+IF(Duombaze!AX32="",0,INDEX(DU!K:K,MATCH(Duombaze!AX32,DU!A:A,0),1))+IF(Duombaze!AY32="",0,INDEX(DU!K:K,MATCH(Duombaze!AY32,DU!A:A,0),1))+IF(Duombaze!AZ32="",0,INDEX(DU!K:K,MATCH(Duombaze!AZ32,DU!A:A,0),1))+IF(Duombaze!BA32="",0,INDEX(DU!K:K,MATCH(Duombaze!BA32,DU!A:A,0),1))+IF(Duombaze!BB32="",0,INDEX(DU!K:K,MATCH(Duombaze!BB32,DU!A:A,0),1))</f>
        <v>0</v>
      </c>
      <c r="BE32" s="19"/>
      <c r="BF32" s="19"/>
      <c r="BG32" s="65"/>
      <c r="BH32" s="17" t="str">
        <f t="shared" si="3"/>
        <v/>
      </c>
      <c r="BI32" s="19"/>
      <c r="BJ32" s="639"/>
      <c r="BK32" s="639"/>
      <c r="BL32" s="639"/>
      <c r="BM32" s="639"/>
      <c r="BN32" s="638">
        <f>IF(Duombaze!BJ32="",0,INDEX(DU!K:K,MATCH(Duombaze!BJ32,DU!A:A,0),1))+IF(Duombaze!BK32="",0,INDEX(DU!K:K,MATCH(Duombaze!BK32,DU!A:A,0),1))+IF(Duombaze!BL32="",0,INDEX(DU!K:K,MATCH(Duombaze!BL32,DU!A:A,0),1))</f>
        <v>0</v>
      </c>
      <c r="BO32" s="19"/>
      <c r="BP32" s="19"/>
      <c r="BQ32" s="19"/>
      <c r="BR32" s="19" t="str">
        <f t="shared" si="18"/>
        <v/>
      </c>
      <c r="BS32" s="19"/>
      <c r="BT32" s="19"/>
      <c r="BU32" s="19"/>
      <c r="BV32" s="19"/>
      <c r="BW32" s="19"/>
      <c r="BX32" s="19">
        <f>IF(Duombaze!BT32="",0,INDEX(DU!K:K,MATCH(Duombaze!BT32,DU!A:A,0),1))+IF(Duombaze!BU32="",0,INDEX(DU!K:K,MATCH(Duombaze!BU32,DU!A:A,0),1))+IF(Duombaze!BV32="",0,INDEX(DU!K:K,MATCH(Duombaze!BV32,DU!A:A,0),1))</f>
        <v>0</v>
      </c>
      <c r="BY32" s="19"/>
      <c r="BZ32" s="19"/>
      <c r="CA32" s="19"/>
      <c r="CB32" s="19" t="str">
        <f t="shared" si="19"/>
        <v/>
      </c>
      <c r="CC32" s="19"/>
      <c r="CD32" s="19"/>
      <c r="CE32" s="17">
        <f>IF(Duombaze!CC32="",0,INDEX(DU!K:K,MATCH(Duombaze!CC32,DU!A:A,0),1))</f>
        <v>0</v>
      </c>
      <c r="CF32" s="19"/>
      <c r="CG32" s="19"/>
      <c r="CH32" s="19"/>
      <c r="CI32" s="17" t="str">
        <f t="shared" si="6"/>
        <v/>
      </c>
      <c r="CJ32" s="19"/>
      <c r="CK32" s="19"/>
      <c r="CL32" s="17">
        <f>IF(Duombaze!CJ32="",0,INDEX(DU!K:K,MATCH(Duombaze!CJ32,DU!A:A,0),1))</f>
        <v>0</v>
      </c>
      <c r="CM32" s="19"/>
      <c r="CN32" s="19"/>
      <c r="CO32" s="19"/>
      <c r="CP32" s="17" t="str">
        <f t="shared" si="7"/>
        <v/>
      </c>
      <c r="CQ32" s="19"/>
      <c r="CR32" s="639"/>
      <c r="CS32" s="639"/>
      <c r="CT32" s="639"/>
      <c r="CU32" s="19">
        <f>IF(Duombaze!CR32="",0,INDEX(DU!K:K,MATCH(Duombaze!CR32,DU!A:A,0),1))+IF(Duombaze!CS32="",0,INDEX(DU!K:K,MATCH(Duombaze!CS32,DU!A:A,0),1))</f>
        <v>0</v>
      </c>
      <c r="CV32" s="19"/>
      <c r="CW32" s="19"/>
      <c r="CX32" s="19"/>
      <c r="CY32" s="17" t="str">
        <f t="shared" si="8"/>
        <v/>
      </c>
      <c r="CZ32" s="19"/>
      <c r="DA32" s="672"/>
      <c r="DB32" s="672"/>
      <c r="DC32" s="672"/>
      <c r="DD32" s="19">
        <f>IF(Duombaze!DA32="",0,INDEX(DU!K:K,MATCH(Duombaze!DA32,DU!A:A,0),1))+IF(Duombaze!DB32="",0,INDEX(DU!K:K,MATCH(Duombaze!DB32,DU!A:A,0),1))</f>
        <v>0</v>
      </c>
      <c r="DE32" s="19"/>
      <c r="DF32" s="19"/>
      <c r="DG32" s="19"/>
      <c r="DH32" s="19" t="str">
        <f t="shared" si="9"/>
        <v/>
      </c>
      <c r="DI32" s="19"/>
      <c r="DJ32" s="672"/>
      <c r="DK32" s="678"/>
      <c r="DL32" s="678"/>
      <c r="DM32" s="19">
        <f>IF(Duombaze!DJ32="",0,INDEX(DU!K:K,MATCH(Duombaze!DJ32,DU!A:A,0),1))+IF(Duombaze!DK32="",0,INDEX(DU!K:K,MATCH(Duombaze!DK32,DU!A:A,0),1))</f>
        <v>0</v>
      </c>
      <c r="DN32" s="52"/>
      <c r="DO32" s="52"/>
      <c r="DP32" s="52"/>
      <c r="DQ32" s="17" t="str">
        <f t="shared" si="10"/>
        <v/>
      </c>
      <c r="DR32" s="65"/>
      <c r="DS32" s="692"/>
      <c r="DT32" s="692"/>
      <c r="DU32" s="692"/>
      <c r="DV32" s="692"/>
      <c r="DW32" s="692"/>
      <c r="DX32" s="638">
        <f>IF(Duombaze!DS32="",0,INDEX(DU!K:K,MATCH(Duombaze!DS32,DU!A:A,0),1))+IF(Duombaze!DT32="",0,INDEX(DU!K:K,MATCH(Duombaze!DT32,DU!A:A,0),1))+IF(Duombaze!DU32="",0,INDEX(DU!K:K,MATCH(Duombaze!DU32,DU!A:A,0),1))+IF(Duombaze!DV32="",0,INDEX(DU!K:KH,MATCH(Duombaze!DV32,DU!A:A,0),1))</f>
        <v>0</v>
      </c>
      <c r="DY32" s="65"/>
      <c r="DZ32" s="65"/>
      <c r="EA32" s="19"/>
      <c r="EB32" s="19" t="str">
        <f t="shared" si="11"/>
        <v/>
      </c>
      <c r="EC32" s="19"/>
      <c r="ED32" s="19"/>
      <c r="EE32" s="638">
        <f>IF(Duombaze!EC32="",0,INDEX(DU!K:K,MATCH(Duombaze!EC32,DU!A:A,0),1))</f>
        <v>0</v>
      </c>
      <c r="EF32" s="19"/>
      <c r="EG32" s="52"/>
      <c r="EH32" s="19"/>
      <c r="EI32" s="17" t="str">
        <f t="shared" si="12"/>
        <v/>
      </c>
      <c r="EJ32" s="19"/>
      <c r="EK32" s="692"/>
      <c r="EL32" s="692"/>
      <c r="EM32" s="692"/>
      <c r="EN32" s="692"/>
      <c r="EO32" s="19">
        <f>IF(Duombaze!EK32="",0,INDEX(DU!K:K,MATCH(Duombaze!EK32,DU!A:A,0),1))+IF(Duombaze!EL32="",0,INDEX(DU!K:K,MATCH(Duombaze!EL32,DU!A:A,0),1))+IF(Duombaze!EM32="",0,INDEX(DU!K:K,MATCH(Duombaze!EM32,DU!A:A,0),1))</f>
        <v>0</v>
      </c>
      <c r="EP32" s="65"/>
      <c r="EQ32" s="19"/>
      <c r="ER32" s="19"/>
      <c r="ES32" s="17" t="str">
        <f t="shared" si="13"/>
        <v/>
      </c>
      <c r="ET32" s="19"/>
      <c r="EU32" s="19"/>
      <c r="EV32" s="19"/>
      <c r="EW32" s="19"/>
      <c r="EX32" s="19" t="str">
        <f t="shared" si="14"/>
        <v/>
      </c>
      <c r="EY32" s="19"/>
      <c r="EZ32" s="672"/>
      <c r="FA32" s="672"/>
      <c r="FB32" s="672"/>
      <c r="FC32" s="19">
        <f>IF(Duombaze!EZ32="",0,INDEX(DU!K:K,MATCH(Duombaze!EZ32,DU!A:A,0),1))+IF(Duombaze!FA32="",0,INDEX(DU!K:K,MATCH(Duombaze!FA32,DU!A:A,0),1))</f>
        <v>0</v>
      </c>
      <c r="FD32" s="19"/>
      <c r="FE32" s="19"/>
      <c r="FF32" s="19"/>
      <c r="FG32" s="19"/>
      <c r="FH32" s="19"/>
      <c r="FI32" s="19"/>
      <c r="FJ32" s="19"/>
      <c r="FK32" s="19"/>
      <c r="FL32" s="18"/>
      <c r="FM32" s="671"/>
      <c r="FN32" s="671"/>
      <c r="FO32" s="671"/>
      <c r="FP32" s="671"/>
      <c r="FQ32" s="671"/>
      <c r="FR32" s="671"/>
    </row>
    <row r="33" spans="1:178" s="20" customFormat="1" ht="9" customHeight="1" x14ac:dyDescent="0.25">
      <c r="A33" s="41"/>
      <c r="B33" s="41"/>
      <c r="C33" s="16" t="s">
        <v>206</v>
      </c>
      <c r="D33" s="752"/>
      <c r="E33" s="17" t="str">
        <f t="shared" si="20"/>
        <v/>
      </c>
      <c r="F33" s="752"/>
      <c r="G33" s="753"/>
      <c r="H33" s="753"/>
      <c r="I33" s="753"/>
      <c r="J33" s="753"/>
      <c r="K33" s="753"/>
      <c r="L33" s="753"/>
      <c r="M33" s="753"/>
      <c r="N33" s="753"/>
      <c r="O33" s="753"/>
      <c r="P33" s="753"/>
      <c r="Q33" s="638">
        <f>IF(Duombaze!G33="",0,INDEX(DU!K:K,MATCH(Duombaze!G33,DU!A:A,0),1))+IF(Duombaze!H33="",0,INDEX(DU!K:K,MATCH(Duombaze!H33,DU!A:A,0),1))+IF(Duombaze!I33="",0,INDEX(DU!K:K,MATCH(Duombaze!I33,DU!A:A,0),1))+IF(Duombaze!J33="",0,INDEX(DU!K:K,MATCH(Duombaze!J33,DU!A:A,0),1))+IF(Duombaze!K33="",0,INDEX(DU!K:K,MATCH(Duombaze!K33,DU!A:A,0),1))+IF(Duombaze!L33="",0,INDEX(DU!K:K,MATCH(Duombaze!L33,DU!A:A,0),1))+IF(Duombaze!M33="",0,INDEX(DU!K:K,MATCH(Duombaze!M33,DU!A:A,0),1))+IF(Duombaze!N33="",0,INDEX(DU!K:K,MATCH(Duombaze!N33,DU!A:A,0),1))+IF(Duombaze!O33="",0,INDEX(DU!K:K,MATCH(Duombaze!O33,DU!A:A,0),1))</f>
        <v>0</v>
      </c>
      <c r="R33" s="752"/>
      <c r="S33" s="757"/>
      <c r="T33" s="884"/>
      <c r="U33" s="17">
        <f>IF(Duombaze!T33="",0,INDEX(DU!I:I,MATCH(Duombaze!T33,DU!A:A,0),1))</f>
        <v>0</v>
      </c>
      <c r="V33" s="17">
        <f>IF(Duombaze!T33="",0,INDEX(DU!K:K,MATCH(Duombaze!T33,DU!A:A,0),1))</f>
        <v>0</v>
      </c>
      <c r="W33" s="752"/>
      <c r="X33" s="752"/>
      <c r="Y33" s="859"/>
      <c r="Z33" s="754"/>
      <c r="AA33" s="17" t="str">
        <f t="shared" si="17"/>
        <v/>
      </c>
      <c r="AB33" s="752"/>
      <c r="AC33" s="752"/>
      <c r="AD33" s="25">
        <f>IF(Duombaze!AB33="",0,INDEX(DU!K:K,MATCH(Duombaze!AB33,DU!A:A,0),1))</f>
        <v>0</v>
      </c>
      <c r="AE33" s="752"/>
      <c r="AF33" s="752"/>
      <c r="AG33" s="752"/>
      <c r="AH33" s="17" t="str">
        <f t="shared" si="1"/>
        <v/>
      </c>
      <c r="AI33" s="752"/>
      <c r="AJ33" s="753"/>
      <c r="AK33" s="753"/>
      <c r="AL33" s="753"/>
      <c r="AM33" s="753"/>
      <c r="AN33" s="639">
        <f>IF(Duombaze!AJ33="",0,INDEX(DU!K:K,MATCH(Duombaze!AJ33,DU!A:A,0),1))+IF(Duombaze!AK33="",0,INDEX(DU!K:K,MATCH(Duombaze!AK33,DU!A:A,0),1))+IF(Duombaze!AL33="",0,INDEX(DU!K:K,MATCH(Duombaze!AL33,DU!A:A,0),1))</f>
        <v>0</v>
      </c>
      <c r="AO33" s="752"/>
      <c r="AP33" s="752"/>
      <c r="AQ33" s="752"/>
      <c r="AR33" s="17" t="str">
        <f t="shared" si="2"/>
        <v/>
      </c>
      <c r="AS33" s="752"/>
      <c r="AT33" s="753"/>
      <c r="AU33" s="753"/>
      <c r="AV33" s="753"/>
      <c r="AW33" s="753"/>
      <c r="AX33" s="753"/>
      <c r="AY33" s="753"/>
      <c r="AZ33" s="753"/>
      <c r="BA33" s="753"/>
      <c r="BB33" s="753"/>
      <c r="BC33" s="753"/>
      <c r="BD33" s="638">
        <f>IF(Duombaze!AT33="",0,INDEX(DU!K:K,MATCH(Duombaze!AT33,DU!A:A,0),1))+IF(Duombaze!AU33="",0,INDEX(DU!K:K,MATCH(Duombaze!AU33,DU!A:A,0),1))+IF(Duombaze!AV33="",0,INDEX(DU!K:K,MATCH(Duombaze!AV33,DU!A:A,0),1))+IF(Duombaze!AW33="",0,INDEX(DU!K:K,MATCH(Duombaze!AW33,DU!A:A,0),1))+IF(Duombaze!AX33="",0,INDEX(DU!K:K,MATCH(Duombaze!AX33,DU!A:A,0),1))+IF(Duombaze!AY33="",0,INDEX(DU!K:K,MATCH(Duombaze!AY33,DU!A:A,0),1))+IF(Duombaze!AZ33="",0,INDEX(DU!K:K,MATCH(Duombaze!AZ33,DU!A:A,0),1))+IF(Duombaze!BA33="",0,INDEX(DU!K:K,MATCH(Duombaze!BA33,DU!A:A,0),1))+IF(Duombaze!BB33="",0,INDEX(DU!K:K,MATCH(Duombaze!BB33,DU!A:A,0),1))</f>
        <v>0</v>
      </c>
      <c r="BE33" s="752"/>
      <c r="BF33" s="752"/>
      <c r="BG33" s="754"/>
      <c r="BH33" s="17" t="str">
        <f t="shared" si="3"/>
        <v/>
      </c>
      <c r="BI33" s="752"/>
      <c r="BJ33" s="753"/>
      <c r="BK33" s="753"/>
      <c r="BL33" s="753"/>
      <c r="BM33" s="753"/>
      <c r="BN33" s="638">
        <f>IF(Duombaze!BJ33="",0,INDEX(DU!K:K,MATCH(Duombaze!BJ33,DU!A:A,0),1))+IF(Duombaze!BK33="",0,INDEX(DU!K:K,MATCH(Duombaze!BK33,DU!A:A,0),1))+IF(Duombaze!BL33="",0,INDEX(DU!K:K,MATCH(Duombaze!BL33,DU!A:A,0),1))</f>
        <v>0</v>
      </c>
      <c r="BO33" s="752"/>
      <c r="BP33" s="752"/>
      <c r="BQ33" s="752"/>
      <c r="BR33" s="19" t="str">
        <f t="shared" si="18"/>
        <v/>
      </c>
      <c r="BS33" s="752"/>
      <c r="BT33" s="752"/>
      <c r="BU33" s="752"/>
      <c r="BV33" s="752"/>
      <c r="BW33" s="752"/>
      <c r="BX33" s="19">
        <f>IF(Duombaze!BT33="",0,INDEX(DU!K:K,MATCH(Duombaze!BT33,DU!A:A,0),1))+IF(Duombaze!BU33="",0,INDEX(DU!K:K,MATCH(Duombaze!BU33,DU!A:A,0),1))+IF(Duombaze!BV33="",0,INDEX(DU!K:K,MATCH(Duombaze!BV33,DU!A:A,0),1))</f>
        <v>0</v>
      </c>
      <c r="BY33" s="752"/>
      <c r="BZ33" s="752"/>
      <c r="CA33" s="752"/>
      <c r="CB33" s="19" t="str">
        <f t="shared" si="19"/>
        <v/>
      </c>
      <c r="CC33" s="752"/>
      <c r="CD33" s="752"/>
      <c r="CE33" s="17">
        <f>IF(Duombaze!CC33="",0,INDEX(DU!K:K,MATCH(Duombaze!CC33,DU!A:A,0),1))</f>
        <v>0</v>
      </c>
      <c r="CF33" s="752"/>
      <c r="CG33" s="752"/>
      <c r="CH33" s="752"/>
      <c r="CI33" s="17" t="str">
        <f t="shared" si="6"/>
        <v/>
      </c>
      <c r="CJ33" s="752"/>
      <c r="CK33" s="752"/>
      <c r="CL33" s="17">
        <f>IF(Duombaze!CJ33="",0,INDEX(DU!K:K,MATCH(Duombaze!CJ33,DU!A:A,0),1))</f>
        <v>0</v>
      </c>
      <c r="CM33" s="752"/>
      <c r="CN33" s="752"/>
      <c r="CO33" s="752"/>
      <c r="CP33" s="17" t="str">
        <f t="shared" si="7"/>
        <v/>
      </c>
      <c r="CQ33" s="752"/>
      <c r="CR33" s="753"/>
      <c r="CS33" s="753"/>
      <c r="CT33" s="753"/>
      <c r="CU33" s="19">
        <f>IF(Duombaze!CR33="",0,INDEX(DU!K:K,MATCH(Duombaze!CR33,DU!A:A,0),1))+IF(Duombaze!CS33="",0,INDEX(DU!K:K,MATCH(Duombaze!CS33,DU!A:A,0),1))</f>
        <v>0</v>
      </c>
      <c r="CV33" s="752"/>
      <c r="CW33" s="752"/>
      <c r="CX33" s="752"/>
      <c r="CY33" s="17" t="str">
        <f t="shared" si="8"/>
        <v/>
      </c>
      <c r="CZ33" s="752"/>
      <c r="DA33" s="755"/>
      <c r="DB33" s="755"/>
      <c r="DC33" s="755"/>
      <c r="DD33" s="19">
        <f>IF(Duombaze!DA33="",0,INDEX(DU!K:K,MATCH(Duombaze!DA33,DU!A:A,0),1))+IF(Duombaze!DB33="",0,INDEX(DU!K:K,MATCH(Duombaze!DB33,DU!A:A,0),1))</f>
        <v>0</v>
      </c>
      <c r="DE33" s="752"/>
      <c r="DF33" s="752"/>
      <c r="DG33" s="752"/>
      <c r="DH33" s="19" t="str">
        <f t="shared" si="9"/>
        <v/>
      </c>
      <c r="DI33" s="752"/>
      <c r="DJ33" s="755"/>
      <c r="DK33" s="756"/>
      <c r="DL33" s="756"/>
      <c r="DM33" s="19">
        <f>IF(Duombaze!DJ33="",0,INDEX(DU!K:K,MATCH(Duombaze!DJ33,DU!A:A,0),1))+IF(Duombaze!DK33="",0,INDEX(DU!K:K,MATCH(Duombaze!DK33,DU!A:A,0),1))</f>
        <v>0</v>
      </c>
      <c r="DN33" s="757"/>
      <c r="DO33" s="757"/>
      <c r="DP33" s="757"/>
      <c r="DQ33" s="17" t="str">
        <f t="shared" si="10"/>
        <v/>
      </c>
      <c r="DR33" s="754"/>
      <c r="DS33" s="758"/>
      <c r="DT33" s="758"/>
      <c r="DU33" s="758"/>
      <c r="DV33" s="758"/>
      <c r="DW33" s="758"/>
      <c r="DX33" s="638">
        <f>IF(Duombaze!DS33="",0,INDEX(DU!K:K,MATCH(Duombaze!DS33,DU!A:A,0),1))+IF(Duombaze!DT33="",0,INDEX(DU!K:K,MATCH(Duombaze!DT33,DU!A:A,0),1))+IF(Duombaze!DU33="",0,INDEX(DU!K:K,MATCH(Duombaze!DU33,DU!A:A,0),1))+IF(Duombaze!DV33="",0,INDEX(DU!K:KH,MATCH(Duombaze!DV33,DU!A:A,0),1))</f>
        <v>0</v>
      </c>
      <c r="DY33" s="754"/>
      <c r="DZ33" s="754"/>
      <c r="EA33" s="752"/>
      <c r="EB33" s="19" t="str">
        <f t="shared" si="11"/>
        <v/>
      </c>
      <c r="EC33" s="752"/>
      <c r="ED33" s="752"/>
      <c r="EE33" s="638">
        <f>IF(Duombaze!EC33="",0,INDEX(DU!K:K,MATCH(Duombaze!EC33,DU!A:A,0),1))</f>
        <v>0</v>
      </c>
      <c r="EF33" s="752"/>
      <c r="EG33" s="757"/>
      <c r="EH33" s="752"/>
      <c r="EI33" s="17" t="str">
        <f t="shared" si="12"/>
        <v/>
      </c>
      <c r="EJ33" s="752"/>
      <c r="EK33" s="758"/>
      <c r="EL33" s="758"/>
      <c r="EM33" s="758"/>
      <c r="EN33" s="758"/>
      <c r="EO33" s="19">
        <f>IF(Duombaze!EK33="",0,INDEX(DU!K:K,MATCH(Duombaze!EK33,DU!A:A,0),1))+IF(Duombaze!EL33="",0,INDEX(DU!K:K,MATCH(Duombaze!EL33,DU!A:A,0),1))+IF(Duombaze!EM33="",0,INDEX(DU!K:K,MATCH(Duombaze!EM33,DU!A:A,0),1))</f>
        <v>0</v>
      </c>
      <c r="EP33" s="754"/>
      <c r="EQ33" s="752"/>
      <c r="ER33" s="752"/>
      <c r="ES33" s="17" t="str">
        <f t="shared" si="13"/>
        <v/>
      </c>
      <c r="ET33" s="752"/>
      <c r="EU33" s="752"/>
      <c r="EV33" s="752"/>
      <c r="EW33" s="752"/>
      <c r="EX33" s="19" t="str">
        <f t="shared" si="14"/>
        <v/>
      </c>
      <c r="EY33" s="752"/>
      <c r="EZ33" s="755"/>
      <c r="FA33" s="755"/>
      <c r="FB33" s="755"/>
      <c r="FC33" s="19">
        <f>IF(Duombaze!EZ33="",0,INDEX(DU!K:K,MATCH(Duombaze!EZ33,DU!A:A,0),1))+IF(Duombaze!FA33="",0,INDEX(DU!K:K,MATCH(Duombaze!FA33,DU!A:A,0),1))</f>
        <v>0</v>
      </c>
      <c r="FD33" s="752"/>
      <c r="FE33" s="752"/>
      <c r="FF33" s="752"/>
      <c r="FG33" s="752"/>
      <c r="FH33" s="752"/>
      <c r="FI33" s="752"/>
      <c r="FJ33" s="752"/>
      <c r="FK33" s="752"/>
      <c r="FL33" s="18"/>
      <c r="FM33" s="671"/>
      <c r="FN33" s="671"/>
      <c r="FO33" s="671"/>
      <c r="FP33" s="671"/>
      <c r="FQ33" s="671"/>
      <c r="FR33" s="671"/>
    </row>
    <row r="34" spans="1:178" s="7" customFormat="1" ht="9" customHeight="1" x14ac:dyDescent="0.25">
      <c r="A34" s="42"/>
      <c r="B34" s="42"/>
      <c r="C34" s="12" t="s">
        <v>206</v>
      </c>
      <c r="D34" s="6"/>
      <c r="E34" s="4" t="str">
        <f t="shared" si="20"/>
        <v/>
      </c>
      <c r="F34" s="6"/>
      <c r="G34" s="643"/>
      <c r="H34" s="643"/>
      <c r="I34" s="643"/>
      <c r="J34" s="643"/>
      <c r="K34" s="643"/>
      <c r="L34" s="643"/>
      <c r="M34" s="643"/>
      <c r="N34" s="643"/>
      <c r="O34" s="643"/>
      <c r="P34" s="643"/>
      <c r="Q34" s="640">
        <f>IF(Duombaze!G34="",0,INDEX(DU!K:K,MATCH(Duombaze!G34,DU!A:A,0),1))+IF(Duombaze!H34="",0,INDEX(DU!K:K,MATCH(Duombaze!H34,DU!A:A,0),1))+IF(Duombaze!I34="",0,INDEX(DU!K:K,MATCH(Duombaze!I34,DU!A:A,0),1))+IF(Duombaze!J34="",0,INDEX(DU!K:K,MATCH(Duombaze!J34,DU!A:A,0),1))+IF(Duombaze!K34="",0,INDEX(DU!K:K,MATCH(Duombaze!K34,DU!A:A,0),1))+IF(Duombaze!L34="",0,INDEX(DU!K:K,MATCH(Duombaze!L34,DU!A:A,0),1))+IF(Duombaze!M34="",0,INDEX(DU!K:K,MATCH(Duombaze!M34,DU!A:A,0),1))+IF(Duombaze!N34="",0,INDEX(DU!K:K,MATCH(Duombaze!N34,DU!A:A,0),1))+IF(Duombaze!O34="",0,INDEX(DU!K:K,MATCH(Duombaze!O34,DU!A:A,0),1))</f>
        <v>0</v>
      </c>
      <c r="R34" s="6"/>
      <c r="S34" s="48"/>
      <c r="T34" s="883"/>
      <c r="U34" s="4">
        <f>IF(Duombaze!T34="",0,INDEX(DU!I:I,MATCH(Duombaze!T34,DU!A:A,0),1))</f>
        <v>0</v>
      </c>
      <c r="V34" s="4">
        <f>IF(Duombaze!T34="",0,INDEX(DU!K:K,MATCH(Duombaze!T34,DU!A:A,0),1))</f>
        <v>0</v>
      </c>
      <c r="W34" s="6"/>
      <c r="X34" s="6"/>
      <c r="Y34" s="858"/>
      <c r="Z34" s="66"/>
      <c r="AA34" s="4" t="str">
        <f t="shared" si="17"/>
        <v/>
      </c>
      <c r="AB34" s="6"/>
      <c r="AC34" s="6"/>
      <c r="AD34" s="25">
        <f>IF(Duombaze!AB34="",0,INDEX(DU!K:K,MATCH(Duombaze!AB34,DU!A:A,0),1))</f>
        <v>0</v>
      </c>
      <c r="AE34" s="6"/>
      <c r="AF34" s="6"/>
      <c r="AG34" s="6"/>
      <c r="AH34" s="4" t="str">
        <f t="shared" si="1"/>
        <v/>
      </c>
      <c r="AI34" s="6"/>
      <c r="AJ34" s="643"/>
      <c r="AK34" s="643"/>
      <c r="AL34" s="643"/>
      <c r="AM34" s="643"/>
      <c r="AN34" s="639">
        <f>IF(Duombaze!AJ34="",0,INDEX(DU!K:K,MATCH(Duombaze!AJ34,DU!A:A,0),1))+IF(Duombaze!AK34="",0,INDEX(DU!K:K,MATCH(Duombaze!AK34,DU!A:A,0),1))+IF(Duombaze!AL34="",0,INDEX(DU!K:K,MATCH(Duombaze!AL34,DU!A:A,0),1))</f>
        <v>0</v>
      </c>
      <c r="AO34" s="6"/>
      <c r="AP34" s="6"/>
      <c r="AQ34" s="6"/>
      <c r="AR34" s="17" t="str">
        <f t="shared" si="2"/>
        <v/>
      </c>
      <c r="AS34" s="6"/>
      <c r="AT34" s="643"/>
      <c r="AU34" s="643"/>
      <c r="AV34" s="643"/>
      <c r="AW34" s="643"/>
      <c r="AX34" s="643"/>
      <c r="AY34" s="643"/>
      <c r="AZ34" s="643"/>
      <c r="BA34" s="643"/>
      <c r="BB34" s="643"/>
      <c r="BC34" s="643"/>
      <c r="BD34" s="638">
        <f>IF(Duombaze!AT34="",0,INDEX(DU!K:K,MATCH(Duombaze!AT34,DU!A:A,0),1))+IF(Duombaze!AU34="",0,INDEX(DU!K:K,MATCH(Duombaze!AU34,DU!A:A,0),1))+IF(Duombaze!AV34="",0,INDEX(DU!K:K,MATCH(Duombaze!AV34,DU!A:A,0),1))+IF(Duombaze!AW34="",0,INDEX(DU!K:K,MATCH(Duombaze!AW34,DU!A:A,0),1))+IF(Duombaze!AX34="",0,INDEX(DU!K:K,MATCH(Duombaze!AX34,DU!A:A,0),1))+IF(Duombaze!AY34="",0,INDEX(DU!K:K,MATCH(Duombaze!AY34,DU!A:A,0),1))+IF(Duombaze!AZ34="",0,INDEX(DU!K:K,MATCH(Duombaze!AZ34,DU!A:A,0),1))+IF(Duombaze!BA34="",0,INDEX(DU!K:K,MATCH(Duombaze!BA34,DU!A:A,0),1))+IF(Duombaze!BB34="",0,INDEX(DU!K:K,MATCH(Duombaze!BB34,DU!A:A,0),1))</f>
        <v>0</v>
      </c>
      <c r="BE34" s="6"/>
      <c r="BF34" s="6"/>
      <c r="BG34" s="66"/>
      <c r="BH34" s="17" t="str">
        <f t="shared" si="3"/>
        <v/>
      </c>
      <c r="BI34" s="6"/>
      <c r="BJ34" s="643"/>
      <c r="BK34" s="643"/>
      <c r="BL34" s="643"/>
      <c r="BM34" s="643"/>
      <c r="BN34" s="638">
        <f>IF(Duombaze!BJ34="",0,INDEX(DU!K:K,MATCH(Duombaze!BJ34,DU!A:A,0),1))+IF(Duombaze!BK34="",0,INDEX(DU!K:K,MATCH(Duombaze!BK34,DU!A:A,0),1))+IF(Duombaze!BL34="",0,INDEX(DU!K:K,MATCH(Duombaze!BL34,DU!A:A,0),1))</f>
        <v>0</v>
      </c>
      <c r="BO34" s="6"/>
      <c r="BP34" s="6"/>
      <c r="BQ34" s="6"/>
      <c r="BR34" s="19" t="str">
        <f t="shared" si="18"/>
        <v/>
      </c>
      <c r="BS34" s="6"/>
      <c r="BT34" s="6"/>
      <c r="BU34" s="6"/>
      <c r="BV34" s="6"/>
      <c r="BW34" s="6"/>
      <c r="BX34" s="19">
        <f>IF(Duombaze!BT34="",0,INDEX(DU!K:K,MATCH(Duombaze!BT34,DU!A:A,0),1))+IF(Duombaze!BU34="",0,INDEX(DU!K:K,MATCH(Duombaze!BU34,DU!A:A,0),1))+IF(Duombaze!BV34="",0,INDEX(DU!K:K,MATCH(Duombaze!BV34,DU!A:A,0),1))</f>
        <v>0</v>
      </c>
      <c r="BY34" s="6"/>
      <c r="BZ34" s="6"/>
      <c r="CA34" s="6"/>
      <c r="CB34" s="19" t="str">
        <f t="shared" si="19"/>
        <v/>
      </c>
      <c r="CC34" s="6"/>
      <c r="CD34" s="6"/>
      <c r="CE34" s="17">
        <f>IF(Duombaze!CC34="",0,INDEX(DU!K:K,MATCH(Duombaze!CC34,DU!A:A,0),1))</f>
        <v>0</v>
      </c>
      <c r="CF34" s="6"/>
      <c r="CG34" s="6"/>
      <c r="CH34" s="6"/>
      <c r="CI34" s="17" t="str">
        <f t="shared" si="6"/>
        <v/>
      </c>
      <c r="CJ34" s="6"/>
      <c r="CK34" s="6"/>
      <c r="CL34" s="17">
        <f>IF(Duombaze!CJ34="",0,INDEX(DU!K:K,MATCH(Duombaze!CJ34,DU!A:A,0),1))</f>
        <v>0</v>
      </c>
      <c r="CM34" s="6"/>
      <c r="CN34" s="6"/>
      <c r="CO34" s="6"/>
      <c r="CP34" s="17" t="str">
        <f t="shared" si="7"/>
        <v/>
      </c>
      <c r="CQ34" s="6"/>
      <c r="CR34" s="643"/>
      <c r="CS34" s="643"/>
      <c r="CT34" s="643"/>
      <c r="CU34" s="19">
        <f>IF(Duombaze!CR34="",0,INDEX(DU!K:K,MATCH(Duombaze!CR34,DU!A:A,0),1))+IF(Duombaze!CS34="",0,INDEX(DU!K:K,MATCH(Duombaze!CS34,DU!A:A,0),1))</f>
        <v>0</v>
      </c>
      <c r="CV34" s="6"/>
      <c r="CW34" s="6"/>
      <c r="CX34" s="6"/>
      <c r="CY34" s="17" t="str">
        <f t="shared" si="8"/>
        <v/>
      </c>
      <c r="CZ34" s="6"/>
      <c r="DA34" s="674"/>
      <c r="DB34" s="674"/>
      <c r="DC34" s="674"/>
      <c r="DD34" s="19">
        <f>IF(Duombaze!DA34="",0,INDEX(DU!K:K,MATCH(Duombaze!DA34,DU!A:A,0),1))+IF(Duombaze!DB34="",0,INDEX(DU!K:K,MATCH(Duombaze!DB34,DU!A:A,0),1))</f>
        <v>0</v>
      </c>
      <c r="DE34" s="6"/>
      <c r="DF34" s="6"/>
      <c r="DG34" s="6"/>
      <c r="DH34" s="19" t="str">
        <f t="shared" si="9"/>
        <v/>
      </c>
      <c r="DI34" s="6"/>
      <c r="DJ34" s="674"/>
      <c r="DK34" s="679"/>
      <c r="DL34" s="679"/>
      <c r="DM34" s="19">
        <f>IF(Duombaze!DJ34="",0,INDEX(DU!K:K,MATCH(Duombaze!DJ34,DU!A:A,0),1))+IF(Duombaze!DK34="",0,INDEX(DU!K:K,MATCH(Duombaze!DK34,DU!A:A,0),1))</f>
        <v>0</v>
      </c>
      <c r="DN34" s="48"/>
      <c r="DO34" s="48"/>
      <c r="DP34" s="48"/>
      <c r="DQ34" s="17" t="str">
        <f t="shared" si="10"/>
        <v/>
      </c>
      <c r="DR34" s="66"/>
      <c r="DS34" s="694"/>
      <c r="DT34" s="694"/>
      <c r="DU34" s="694"/>
      <c r="DV34" s="694"/>
      <c r="DW34" s="694"/>
      <c r="DX34" s="638">
        <f>IF(Duombaze!DS34="",0,INDEX(DU!K:K,MATCH(Duombaze!DS34,DU!A:A,0),1))+IF(Duombaze!DT34="",0,INDEX(DU!K:K,MATCH(Duombaze!DT34,DU!A:A,0),1))+IF(Duombaze!DU34="",0,INDEX(DU!K:K,MATCH(Duombaze!DU34,DU!A:A,0),1))+IF(Duombaze!DV34="",0,INDEX(DU!K:KH,MATCH(Duombaze!DV34,DU!A:A,0),1))</f>
        <v>0</v>
      </c>
      <c r="DY34" s="66"/>
      <c r="DZ34" s="66"/>
      <c r="EA34" s="6"/>
      <c r="EB34" s="19" t="str">
        <f t="shared" si="11"/>
        <v/>
      </c>
      <c r="EC34" s="6"/>
      <c r="ED34" s="6"/>
      <c r="EE34" s="638">
        <f>IF(Duombaze!EC34="",0,INDEX(DU!K:K,MATCH(Duombaze!EC34,DU!A:A,0),1))</f>
        <v>0</v>
      </c>
      <c r="EF34" s="6"/>
      <c r="EG34" s="48"/>
      <c r="EH34" s="6"/>
      <c r="EI34" s="17" t="str">
        <f t="shared" si="12"/>
        <v/>
      </c>
      <c r="EJ34" s="6"/>
      <c r="EK34" s="694"/>
      <c r="EL34" s="694"/>
      <c r="EM34" s="694"/>
      <c r="EN34" s="694"/>
      <c r="EO34" s="19">
        <f>IF(Duombaze!EK34="",0,INDEX(DU!K:K,MATCH(Duombaze!EK34,DU!A:A,0),1))+IF(Duombaze!EL34="",0,INDEX(DU!K:K,MATCH(Duombaze!EL34,DU!A:A,0),1))+IF(Duombaze!EM34="",0,INDEX(DU!K:K,MATCH(Duombaze!EM34,DU!A:A,0),1))</f>
        <v>0</v>
      </c>
      <c r="EP34" s="66"/>
      <c r="EQ34" s="6"/>
      <c r="ER34" s="6"/>
      <c r="ES34" s="185" t="str">
        <f t="shared" si="13"/>
        <v/>
      </c>
      <c r="ET34" s="179"/>
      <c r="EU34" s="179"/>
      <c r="EV34" s="179"/>
      <c r="EW34" s="179"/>
      <c r="EX34" s="179" t="str">
        <f t="shared" si="14"/>
        <v/>
      </c>
      <c r="EY34" s="179"/>
      <c r="EZ34" s="700"/>
      <c r="FA34" s="700"/>
      <c r="FB34" s="700"/>
      <c r="FC34" s="19">
        <f>IF(Duombaze!EZ34="",0,INDEX(DU!K:K,MATCH(Duombaze!EZ34,DU!A:A,0),1))+IF(Duombaze!FA34="",0,INDEX(DU!K:K,MATCH(Duombaze!FA34,DU!A:A,0),1))</f>
        <v>0</v>
      </c>
      <c r="FD34" s="179"/>
      <c r="FE34" s="179"/>
      <c r="FF34" s="179"/>
      <c r="FG34" s="179"/>
      <c r="FH34" s="179"/>
      <c r="FI34" s="179"/>
      <c r="FJ34" s="179"/>
      <c r="FK34" s="179"/>
      <c r="FL34" s="722"/>
      <c r="FM34" s="738"/>
      <c r="FN34" s="738"/>
      <c r="FO34" s="738"/>
      <c r="FP34" s="738"/>
      <c r="FQ34" s="738"/>
      <c r="FR34" s="738"/>
    </row>
    <row r="35" spans="1:178" s="7" customFormat="1" ht="9" customHeight="1" x14ac:dyDescent="0.25">
      <c r="A35" s="42"/>
      <c r="B35" s="42"/>
      <c r="C35" s="12" t="s">
        <v>206</v>
      </c>
      <c r="D35" s="6"/>
      <c r="E35" s="4" t="str">
        <f t="shared" si="20"/>
        <v/>
      </c>
      <c r="F35" s="6"/>
      <c r="G35" s="643"/>
      <c r="H35" s="643"/>
      <c r="I35" s="643"/>
      <c r="J35" s="643"/>
      <c r="K35" s="643"/>
      <c r="L35" s="643"/>
      <c r="M35" s="643"/>
      <c r="N35" s="643"/>
      <c r="O35" s="643"/>
      <c r="P35" s="643"/>
      <c r="Q35" s="640">
        <f>IF(Duombaze!G35="",0,INDEX(DU!K:K,MATCH(Duombaze!G35,DU!A:A,0),1))+IF(Duombaze!H35="",0,INDEX(DU!K:K,MATCH(Duombaze!H35,DU!A:A,0),1))+IF(Duombaze!I35="",0,INDEX(DU!K:K,MATCH(Duombaze!I35,DU!A:A,0),1))+IF(Duombaze!J35="",0,INDEX(DU!K:K,MATCH(Duombaze!J35,DU!A:A,0),1))+IF(Duombaze!K35="",0,INDEX(DU!K:K,MATCH(Duombaze!K35,DU!A:A,0),1))+IF(Duombaze!L35="",0,INDEX(DU!K:K,MATCH(Duombaze!L35,DU!A:A,0),1))+IF(Duombaze!M35="",0,INDEX(DU!K:K,MATCH(Duombaze!M35,DU!A:A,0),1))+IF(Duombaze!N35="",0,INDEX(DU!K:K,MATCH(Duombaze!N35,DU!A:A,0),1))+IF(Duombaze!O35="",0,INDEX(DU!K:K,MATCH(Duombaze!O35,DU!A:A,0),1))</f>
        <v>0</v>
      </c>
      <c r="R35" s="6"/>
      <c r="S35" s="48"/>
      <c r="T35" s="883"/>
      <c r="U35" s="4">
        <f>IF(Duombaze!T35="",0,INDEX(DU!I:I,MATCH(Duombaze!T35,DU!A:A,0),1))</f>
        <v>0</v>
      </c>
      <c r="V35" s="4">
        <f>IF(Duombaze!T35="",0,INDEX(DU!K:K,MATCH(Duombaze!T35,DU!A:A,0),1))</f>
        <v>0</v>
      </c>
      <c r="W35" s="6"/>
      <c r="X35" s="6"/>
      <c r="Y35" s="858"/>
      <c r="Z35" s="66"/>
      <c r="AA35" s="4" t="str">
        <f t="shared" si="17"/>
        <v/>
      </c>
      <c r="AB35" s="6"/>
      <c r="AC35" s="6"/>
      <c r="AD35" s="25">
        <f>IF(Duombaze!AB35="",0,INDEX(DU!K:K,MATCH(Duombaze!AB35,DU!A:A,0),1))</f>
        <v>0</v>
      </c>
      <c r="AE35" s="6"/>
      <c r="AF35" s="6"/>
      <c r="AG35" s="6"/>
      <c r="AH35" s="4" t="str">
        <f t="shared" ref="AH35:AH66" si="21">IF(AG35&lt;&gt;"",A35&amp;" "&amp;C35&amp;" "&amp;AG35,"")</f>
        <v/>
      </c>
      <c r="AI35" s="6"/>
      <c r="AJ35" s="643"/>
      <c r="AK35" s="643"/>
      <c r="AL35" s="643"/>
      <c r="AM35" s="643"/>
      <c r="AN35" s="639">
        <f>IF(Duombaze!AJ35="",0,INDEX(DU!K:K,MATCH(Duombaze!AJ35,DU!A:A,0),1))+IF(Duombaze!AK35="",0,INDEX(DU!K:K,MATCH(Duombaze!AK35,DU!A:A,0),1))+IF(Duombaze!AL35="",0,INDEX(DU!K:K,MATCH(Duombaze!AL35,DU!A:A,0),1))</f>
        <v>0</v>
      </c>
      <c r="AO35" s="6"/>
      <c r="AP35" s="6"/>
      <c r="AQ35" s="6"/>
      <c r="AR35" s="17" t="str">
        <f t="shared" si="2"/>
        <v/>
      </c>
      <c r="AS35" s="6"/>
      <c r="AT35" s="643"/>
      <c r="AU35" s="643"/>
      <c r="AV35" s="643"/>
      <c r="AW35" s="643"/>
      <c r="AX35" s="643"/>
      <c r="AY35" s="643"/>
      <c r="AZ35" s="643"/>
      <c r="BA35" s="643"/>
      <c r="BB35" s="643"/>
      <c r="BC35" s="643"/>
      <c r="BD35" s="638">
        <f>IF(Duombaze!AT35="",0,INDEX(DU!K:K,MATCH(Duombaze!AT35,DU!A:A,0),1))+IF(Duombaze!AU35="",0,INDEX(DU!K:K,MATCH(Duombaze!AU35,DU!A:A,0),1))+IF(Duombaze!AV35="",0,INDEX(DU!K:K,MATCH(Duombaze!AV35,DU!A:A,0),1))+IF(Duombaze!AW35="",0,INDEX(DU!K:K,MATCH(Duombaze!AW35,DU!A:A,0),1))+IF(Duombaze!AX35="",0,INDEX(DU!K:K,MATCH(Duombaze!AX35,DU!A:A,0),1))+IF(Duombaze!AY35="",0,INDEX(DU!K:K,MATCH(Duombaze!AY35,DU!A:A,0),1))+IF(Duombaze!AZ35="",0,INDEX(DU!K:K,MATCH(Duombaze!AZ35,DU!A:A,0),1))+IF(Duombaze!BA35="",0,INDEX(DU!K:K,MATCH(Duombaze!BA35,DU!A:A,0),1))+IF(Duombaze!BB35="",0,INDEX(DU!K:K,MATCH(Duombaze!BB35,DU!A:A,0),1))</f>
        <v>0</v>
      </c>
      <c r="BE35" s="6"/>
      <c r="BF35" s="6"/>
      <c r="BG35" s="66"/>
      <c r="BH35" s="17" t="str">
        <f t="shared" si="3"/>
        <v/>
      </c>
      <c r="BI35" s="6"/>
      <c r="BJ35" s="643"/>
      <c r="BK35" s="643"/>
      <c r="BL35" s="643"/>
      <c r="BM35" s="643"/>
      <c r="BN35" s="638">
        <f>IF(Duombaze!BJ35="",0,INDEX(DU!K:K,MATCH(Duombaze!BJ35,DU!A:A,0),1))+IF(Duombaze!BK35="",0,INDEX(DU!K:K,MATCH(Duombaze!BK35,DU!A:A,0),1))+IF(Duombaze!BL35="",0,INDEX(DU!K:K,MATCH(Duombaze!BL35,DU!A:A,0),1))</f>
        <v>0</v>
      </c>
      <c r="BO35" s="6"/>
      <c r="BP35" s="6"/>
      <c r="BQ35" s="6"/>
      <c r="BR35" s="19" t="str">
        <f t="shared" si="18"/>
        <v/>
      </c>
      <c r="BS35" s="6"/>
      <c r="BT35" s="6"/>
      <c r="BU35" s="6"/>
      <c r="BV35" s="6"/>
      <c r="BW35" s="6"/>
      <c r="BX35" s="19">
        <f>IF(Duombaze!BT35="",0,INDEX(DU!K:K,MATCH(Duombaze!BT35,DU!A:A,0),1))+IF(Duombaze!BU35="",0,INDEX(DU!K:K,MATCH(Duombaze!BU35,DU!A:A,0),1))+IF(Duombaze!BV35="",0,INDEX(DU!K:K,MATCH(Duombaze!BV35,DU!A:A,0),1))</f>
        <v>0</v>
      </c>
      <c r="BY35" s="6"/>
      <c r="BZ35" s="6"/>
      <c r="CA35" s="6"/>
      <c r="CB35" s="19" t="str">
        <f t="shared" si="19"/>
        <v/>
      </c>
      <c r="CC35" s="6"/>
      <c r="CD35" s="6"/>
      <c r="CE35" s="17">
        <f>IF(Duombaze!CC35="",0,INDEX(DU!K:K,MATCH(Duombaze!CC35,DU!A:A,0),1))</f>
        <v>0</v>
      </c>
      <c r="CF35" s="6"/>
      <c r="CG35" s="6"/>
      <c r="CH35" s="6"/>
      <c r="CI35" s="17" t="str">
        <f t="shared" si="6"/>
        <v/>
      </c>
      <c r="CJ35" s="6"/>
      <c r="CK35" s="6"/>
      <c r="CL35" s="17">
        <f>IF(Duombaze!CJ35="",0,INDEX(DU!K:K,MATCH(Duombaze!CJ35,DU!A:A,0),1))</f>
        <v>0</v>
      </c>
      <c r="CM35" s="6"/>
      <c r="CN35" s="6"/>
      <c r="CO35" s="6"/>
      <c r="CP35" s="17" t="str">
        <f t="shared" si="7"/>
        <v/>
      </c>
      <c r="CQ35" s="6"/>
      <c r="CR35" s="643"/>
      <c r="CS35" s="643"/>
      <c r="CT35" s="643"/>
      <c r="CU35" s="19">
        <f>IF(Duombaze!CR35="",0,INDEX(DU!K:K,MATCH(Duombaze!CR35,DU!A:A,0),1))+IF(Duombaze!CS35="",0,INDEX(DU!K:K,MATCH(Duombaze!CS35,DU!A:A,0),1))</f>
        <v>0</v>
      </c>
      <c r="CV35" s="6"/>
      <c r="CW35" s="6"/>
      <c r="CX35" s="6"/>
      <c r="CY35" s="17" t="str">
        <f t="shared" si="8"/>
        <v/>
      </c>
      <c r="CZ35" s="6"/>
      <c r="DA35" s="674"/>
      <c r="DB35" s="674"/>
      <c r="DC35" s="674"/>
      <c r="DD35" s="19">
        <f>IF(Duombaze!DA35="",0,INDEX(DU!K:K,MATCH(Duombaze!DA35,DU!A:A,0),1))+IF(Duombaze!DB35="",0,INDEX(DU!K:K,MATCH(Duombaze!DB35,DU!A:A,0),1))</f>
        <v>0</v>
      </c>
      <c r="DE35" s="6"/>
      <c r="DF35" s="6"/>
      <c r="DG35" s="6"/>
      <c r="DH35" s="19" t="str">
        <f t="shared" si="9"/>
        <v/>
      </c>
      <c r="DI35" s="6"/>
      <c r="DJ35" s="674"/>
      <c r="DK35" s="679"/>
      <c r="DL35" s="679"/>
      <c r="DM35" s="19">
        <f>IF(Duombaze!DJ35="",0,INDEX(DU!K:K,MATCH(Duombaze!DJ35,DU!A:A,0),1))+IF(Duombaze!DK35="",0,INDEX(DU!K:K,MATCH(Duombaze!DK35,DU!A:A,0),1))</f>
        <v>0</v>
      </c>
      <c r="DN35" s="48"/>
      <c r="DO35" s="48"/>
      <c r="DP35" s="48"/>
      <c r="DQ35" s="17" t="str">
        <f t="shared" si="10"/>
        <v/>
      </c>
      <c r="DR35" s="66"/>
      <c r="DS35" s="694"/>
      <c r="DT35" s="694"/>
      <c r="DU35" s="694"/>
      <c r="DV35" s="694"/>
      <c r="DW35" s="694"/>
      <c r="DX35" s="638">
        <f>IF(Duombaze!DS35="",0,INDEX(DU!K:K,MATCH(Duombaze!DS35,DU!A:A,0),1))+IF(Duombaze!DT35="",0,INDEX(DU!K:K,MATCH(Duombaze!DT35,DU!A:A,0),1))+IF(Duombaze!DU35="",0,INDEX(DU!K:K,MATCH(Duombaze!DU35,DU!A:A,0),1))+IF(Duombaze!DV35="",0,INDEX(DU!K:KH,MATCH(Duombaze!DV35,DU!A:A,0),1))</f>
        <v>0</v>
      </c>
      <c r="DY35" s="66"/>
      <c r="DZ35" s="66"/>
      <c r="EA35" s="6"/>
      <c r="EB35" s="19" t="str">
        <f t="shared" ref="EB35:EB66" si="22">IF(EA35&lt;&gt;"",A35&amp;" "&amp;C35&amp;" "&amp;EA35,"")</f>
        <v/>
      </c>
      <c r="EC35" s="6"/>
      <c r="ED35" s="6"/>
      <c r="EE35" s="638">
        <f>IF(Duombaze!EC35="",0,INDEX(DU!K:K,MATCH(Duombaze!EC35,DU!A:A,0),1))</f>
        <v>0</v>
      </c>
      <c r="EF35" s="6"/>
      <c r="EG35" s="48"/>
      <c r="EH35" s="6"/>
      <c r="EI35" s="17" t="str">
        <f t="shared" si="12"/>
        <v/>
      </c>
      <c r="EJ35" s="6"/>
      <c r="EK35" s="694"/>
      <c r="EL35" s="694"/>
      <c r="EM35" s="694"/>
      <c r="EN35" s="694"/>
      <c r="EO35" s="19">
        <f>IF(Duombaze!EK35="",0,INDEX(DU!K:K,MATCH(Duombaze!EK35,DU!A:A,0),1))+IF(Duombaze!EL35="",0,INDEX(DU!K:K,MATCH(Duombaze!EL35,DU!A:A,0),1))+IF(Duombaze!EM35="",0,INDEX(DU!K:K,MATCH(Duombaze!EM35,DU!A:A,0),1))</f>
        <v>0</v>
      </c>
      <c r="EP35" s="66"/>
      <c r="EQ35" s="6"/>
      <c r="ER35" s="6"/>
      <c r="ES35" s="185" t="str">
        <f t="shared" ref="ES35:ES66" si="23">IF(ER35&lt;&gt;"",A35&amp;" "&amp;C35&amp;" "&amp;ER35,"")</f>
        <v/>
      </c>
      <c r="ET35" s="179"/>
      <c r="EU35" s="179"/>
      <c r="EV35" s="179"/>
      <c r="EW35" s="179"/>
      <c r="EX35" s="179" t="str">
        <f t="shared" ref="EX35:EX66" si="24">IF(EW35&lt;&gt;"",A35&amp;" "&amp;C35&amp;" "&amp;EW35,"")</f>
        <v/>
      </c>
      <c r="EY35" s="179"/>
      <c r="EZ35" s="700"/>
      <c r="FA35" s="700"/>
      <c r="FB35" s="700"/>
      <c r="FC35" s="19">
        <f>IF(Duombaze!EZ35="",0,INDEX(DU!K:K,MATCH(Duombaze!EZ35,DU!A:A,0),1))+IF(Duombaze!FA35="",0,INDEX(DU!K:K,MATCH(Duombaze!FA35,DU!A:A,0),1))</f>
        <v>0</v>
      </c>
      <c r="FD35" s="179"/>
      <c r="FE35" s="179"/>
      <c r="FF35" s="179"/>
      <c r="FG35" s="179"/>
      <c r="FH35" s="179"/>
      <c r="FI35" s="179"/>
      <c r="FJ35" s="179"/>
      <c r="FK35" s="179"/>
      <c r="FL35" s="722"/>
      <c r="FM35" s="738"/>
      <c r="FN35" s="738"/>
      <c r="FO35" s="738"/>
      <c r="FP35" s="738"/>
      <c r="FQ35" s="738"/>
      <c r="FR35" s="738"/>
    </row>
    <row r="36" spans="1:178" s="7" customFormat="1" ht="9" customHeight="1" x14ac:dyDescent="0.25">
      <c r="A36" s="42"/>
      <c r="B36" s="42"/>
      <c r="C36" s="12" t="s">
        <v>206</v>
      </c>
      <c r="D36" s="6"/>
      <c r="E36" s="4" t="str">
        <f t="shared" si="20"/>
        <v/>
      </c>
      <c r="F36" s="6"/>
      <c r="G36" s="643"/>
      <c r="H36" s="643"/>
      <c r="I36" s="643"/>
      <c r="J36" s="643"/>
      <c r="K36" s="643"/>
      <c r="L36" s="643"/>
      <c r="M36" s="643"/>
      <c r="N36" s="643"/>
      <c r="O36" s="643"/>
      <c r="P36" s="643"/>
      <c r="Q36" s="640">
        <f>IF(Duombaze!G36="",0,INDEX(DU!K:K,MATCH(Duombaze!G36,DU!A:A,0),1))+IF(Duombaze!H36="",0,INDEX(DU!K:K,MATCH(Duombaze!H36,DU!A:A,0),1))+IF(Duombaze!I36="",0,INDEX(DU!K:K,MATCH(Duombaze!I36,DU!A:A,0),1))+IF(Duombaze!J36="",0,INDEX(DU!K:K,MATCH(Duombaze!J36,DU!A:A,0),1))+IF(Duombaze!K36="",0,INDEX(DU!K:K,MATCH(Duombaze!K36,DU!A:A,0),1))+IF(Duombaze!L36="",0,INDEX(DU!K:K,MATCH(Duombaze!L36,DU!A:A,0),1))+IF(Duombaze!M36="",0,INDEX(DU!K:K,MATCH(Duombaze!M36,DU!A:A,0),1))+IF(Duombaze!N36="",0,INDEX(DU!K:K,MATCH(Duombaze!N36,DU!A:A,0),1))+IF(Duombaze!O36="",0,INDEX(DU!K:K,MATCH(Duombaze!O36,DU!A:A,0),1))</f>
        <v>0</v>
      </c>
      <c r="R36" s="6"/>
      <c r="S36" s="48"/>
      <c r="T36" s="883"/>
      <c r="U36" s="4">
        <f>IF(Duombaze!T36="",0,INDEX(DU!I:I,MATCH(Duombaze!T36,DU!A:A,0),1))</f>
        <v>0</v>
      </c>
      <c r="V36" s="4">
        <f>IF(Duombaze!T36="",0,INDEX(DU!K:K,MATCH(Duombaze!T36,DU!A:A,0),1))</f>
        <v>0</v>
      </c>
      <c r="W36" s="6"/>
      <c r="X36" s="6"/>
      <c r="Y36" s="858"/>
      <c r="Z36" s="66"/>
      <c r="AA36" s="4" t="str">
        <f t="shared" si="17"/>
        <v/>
      </c>
      <c r="AB36" s="6"/>
      <c r="AC36" s="6"/>
      <c r="AD36" s="25">
        <f>IF(Duombaze!AB36="",0,INDEX(DU!K:K,MATCH(Duombaze!AB36,DU!A:A,0),1))</f>
        <v>0</v>
      </c>
      <c r="AE36" s="6"/>
      <c r="AF36" s="6"/>
      <c r="AG36" s="6"/>
      <c r="AH36" s="4" t="str">
        <f t="shared" si="21"/>
        <v/>
      </c>
      <c r="AI36" s="6"/>
      <c r="AJ36" s="643"/>
      <c r="AK36" s="643"/>
      <c r="AL36" s="643"/>
      <c r="AM36" s="643"/>
      <c r="AN36" s="639">
        <f>IF(Duombaze!AJ36="",0,INDEX(DU!K:K,MATCH(Duombaze!AJ36,DU!A:A,0),1))+IF(Duombaze!AK36="",0,INDEX(DU!K:K,MATCH(Duombaze!AK36,DU!A:A,0),1))+IF(Duombaze!AL36="",0,INDEX(DU!K:K,MATCH(Duombaze!AL36,DU!A:A,0),1))</f>
        <v>0</v>
      </c>
      <c r="AO36" s="6"/>
      <c r="AP36" s="6"/>
      <c r="AQ36" s="6"/>
      <c r="AR36" s="17" t="str">
        <f t="shared" si="2"/>
        <v/>
      </c>
      <c r="AS36" s="6"/>
      <c r="AT36" s="643"/>
      <c r="AU36" s="643"/>
      <c r="AV36" s="643"/>
      <c r="AW36" s="643"/>
      <c r="AX36" s="643"/>
      <c r="AY36" s="643"/>
      <c r="AZ36" s="643"/>
      <c r="BA36" s="643"/>
      <c r="BB36" s="643"/>
      <c r="BC36" s="643"/>
      <c r="BD36" s="638">
        <f>IF(Duombaze!AT36="",0,INDEX(DU!K:K,MATCH(Duombaze!AT36,DU!A:A,0),1))+IF(Duombaze!AU36="",0,INDEX(DU!K:K,MATCH(Duombaze!AU36,DU!A:A,0),1))+IF(Duombaze!AV36="",0,INDEX(DU!K:K,MATCH(Duombaze!AV36,DU!A:A,0),1))+IF(Duombaze!AW36="",0,INDEX(DU!K:K,MATCH(Duombaze!AW36,DU!A:A,0),1))+IF(Duombaze!AX36="",0,INDEX(DU!K:K,MATCH(Duombaze!AX36,DU!A:A,0),1))+IF(Duombaze!AY36="",0,INDEX(DU!K:K,MATCH(Duombaze!AY36,DU!A:A,0),1))+IF(Duombaze!AZ36="",0,INDEX(DU!K:K,MATCH(Duombaze!AZ36,DU!A:A,0),1))+IF(Duombaze!BA36="",0,INDEX(DU!K:K,MATCH(Duombaze!BA36,DU!A:A,0),1))+IF(Duombaze!BB36="",0,INDEX(DU!K:K,MATCH(Duombaze!BB36,DU!A:A,0),1))</f>
        <v>0</v>
      </c>
      <c r="BE36" s="6"/>
      <c r="BF36" s="6"/>
      <c r="BG36" s="66"/>
      <c r="BH36" s="17" t="str">
        <f t="shared" si="3"/>
        <v/>
      </c>
      <c r="BI36" s="6"/>
      <c r="BJ36" s="643"/>
      <c r="BK36" s="643"/>
      <c r="BL36" s="643"/>
      <c r="BM36" s="643"/>
      <c r="BN36" s="638">
        <f>IF(Duombaze!BJ36="",0,INDEX(DU!K:K,MATCH(Duombaze!BJ36,DU!A:A,0),1))+IF(Duombaze!BK36="",0,INDEX(DU!K:K,MATCH(Duombaze!BK36,DU!A:A,0),1))+IF(Duombaze!BL36="",0,INDEX(DU!K:K,MATCH(Duombaze!BL36,DU!A:A,0),1))</f>
        <v>0</v>
      </c>
      <c r="BO36" s="6"/>
      <c r="BP36" s="6"/>
      <c r="BQ36" s="6"/>
      <c r="BR36" s="19" t="str">
        <f t="shared" si="18"/>
        <v/>
      </c>
      <c r="BS36" s="6"/>
      <c r="BT36" s="6"/>
      <c r="BU36" s="6"/>
      <c r="BV36" s="6"/>
      <c r="BW36" s="6"/>
      <c r="BX36" s="19">
        <f>IF(Duombaze!BT36="",0,INDEX(DU!K:K,MATCH(Duombaze!BT36,DU!A:A,0),1))+IF(Duombaze!BU36="",0,INDEX(DU!K:K,MATCH(Duombaze!BU36,DU!A:A,0),1))+IF(Duombaze!BV36="",0,INDEX(DU!K:K,MATCH(Duombaze!BV36,DU!A:A,0),1))</f>
        <v>0</v>
      </c>
      <c r="BY36" s="6"/>
      <c r="BZ36" s="6"/>
      <c r="CA36" s="6"/>
      <c r="CB36" s="19" t="str">
        <f t="shared" si="19"/>
        <v/>
      </c>
      <c r="CC36" s="6"/>
      <c r="CD36" s="6"/>
      <c r="CE36" s="17">
        <f>IF(Duombaze!CC36="",0,INDEX(DU!K:K,MATCH(Duombaze!CC36,DU!A:A,0),1))</f>
        <v>0</v>
      </c>
      <c r="CF36" s="6"/>
      <c r="CG36" s="6"/>
      <c r="CH36" s="6"/>
      <c r="CI36" s="17" t="str">
        <f t="shared" si="6"/>
        <v/>
      </c>
      <c r="CJ36" s="6"/>
      <c r="CK36" s="6"/>
      <c r="CL36" s="17">
        <f>IF(Duombaze!CJ36="",0,INDEX(DU!K:K,MATCH(Duombaze!CJ36,DU!A:A,0),1))</f>
        <v>0</v>
      </c>
      <c r="CM36" s="6"/>
      <c r="CN36" s="6"/>
      <c r="CO36" s="6"/>
      <c r="CP36" s="17" t="str">
        <f t="shared" si="7"/>
        <v/>
      </c>
      <c r="CQ36" s="6"/>
      <c r="CR36" s="643"/>
      <c r="CS36" s="643"/>
      <c r="CT36" s="643"/>
      <c r="CU36" s="19">
        <f>IF(Duombaze!CR36="",0,INDEX(DU!K:K,MATCH(Duombaze!CR36,DU!A:A,0),1))+IF(Duombaze!CS36="",0,INDEX(DU!K:K,MATCH(Duombaze!CS36,DU!A:A,0),1))</f>
        <v>0</v>
      </c>
      <c r="CV36" s="6"/>
      <c r="CW36" s="6"/>
      <c r="CX36" s="6"/>
      <c r="CY36" s="17" t="str">
        <f t="shared" si="8"/>
        <v/>
      </c>
      <c r="CZ36" s="6"/>
      <c r="DA36" s="674"/>
      <c r="DB36" s="674"/>
      <c r="DC36" s="674"/>
      <c r="DD36" s="19">
        <f>IF(Duombaze!DA36="",0,INDEX(DU!K:K,MATCH(Duombaze!DA36,DU!A:A,0),1))+IF(Duombaze!DB36="",0,INDEX(DU!K:K,MATCH(Duombaze!DB36,DU!A:A,0),1))</f>
        <v>0</v>
      </c>
      <c r="DE36" s="6"/>
      <c r="DF36" s="6"/>
      <c r="DG36" s="6"/>
      <c r="DH36" s="19" t="str">
        <f t="shared" si="9"/>
        <v/>
      </c>
      <c r="DI36" s="6"/>
      <c r="DJ36" s="674"/>
      <c r="DK36" s="679"/>
      <c r="DL36" s="679"/>
      <c r="DM36" s="19">
        <f>IF(Duombaze!DJ36="",0,INDEX(DU!K:K,MATCH(Duombaze!DJ36,DU!A:A,0),1))+IF(Duombaze!DK36="",0,INDEX(DU!K:K,MATCH(Duombaze!DK36,DU!A:A,0),1))</f>
        <v>0</v>
      </c>
      <c r="DN36" s="48"/>
      <c r="DO36" s="48"/>
      <c r="DP36" s="48"/>
      <c r="DQ36" s="17" t="str">
        <f t="shared" si="10"/>
        <v/>
      </c>
      <c r="DR36" s="66"/>
      <c r="DS36" s="694"/>
      <c r="DT36" s="694"/>
      <c r="DU36" s="694"/>
      <c r="DV36" s="694"/>
      <c r="DW36" s="694"/>
      <c r="DX36" s="638">
        <f>IF(Duombaze!DS36="",0,INDEX(DU!K:K,MATCH(Duombaze!DS36,DU!A:A,0),1))+IF(Duombaze!DT36="",0,INDEX(DU!K:K,MATCH(Duombaze!DT36,DU!A:A,0),1))+IF(Duombaze!DU36="",0,INDEX(DU!K:K,MATCH(Duombaze!DU36,DU!A:A,0),1))+IF(Duombaze!DV36="",0,INDEX(DU!K:KH,MATCH(Duombaze!DV36,DU!A:A,0),1))</f>
        <v>0</v>
      </c>
      <c r="DY36" s="66"/>
      <c r="DZ36" s="66"/>
      <c r="EA36" s="6"/>
      <c r="EB36" s="19" t="str">
        <f t="shared" si="22"/>
        <v/>
      </c>
      <c r="EC36" s="6"/>
      <c r="ED36" s="6"/>
      <c r="EE36" s="638">
        <f>IF(Duombaze!EC36="",0,INDEX(DU!K:K,MATCH(Duombaze!EC36,DU!A:A,0),1))</f>
        <v>0</v>
      </c>
      <c r="EF36" s="6"/>
      <c r="EG36" s="48"/>
      <c r="EH36" s="6"/>
      <c r="EI36" s="17" t="str">
        <f t="shared" si="12"/>
        <v/>
      </c>
      <c r="EJ36" s="6"/>
      <c r="EK36" s="694"/>
      <c r="EL36" s="694"/>
      <c r="EM36" s="694"/>
      <c r="EN36" s="694"/>
      <c r="EO36" s="19">
        <f>IF(Duombaze!EK36="",0,INDEX(DU!K:K,MATCH(Duombaze!EK36,DU!A:A,0),1))+IF(Duombaze!EL36="",0,INDEX(DU!K:K,MATCH(Duombaze!EL36,DU!A:A,0),1))+IF(Duombaze!EM36="",0,INDEX(DU!K:K,MATCH(Duombaze!EM36,DU!A:A,0),1))</f>
        <v>0</v>
      </c>
      <c r="EP36" s="66"/>
      <c r="EQ36" s="6"/>
      <c r="ER36" s="6"/>
      <c r="ES36" s="185" t="str">
        <f t="shared" si="23"/>
        <v/>
      </c>
      <c r="ET36" s="179"/>
      <c r="EU36" s="179"/>
      <c r="EV36" s="179"/>
      <c r="EW36" s="179"/>
      <c r="EX36" s="179" t="str">
        <f t="shared" si="24"/>
        <v/>
      </c>
      <c r="EY36" s="179"/>
      <c r="EZ36" s="700"/>
      <c r="FA36" s="700"/>
      <c r="FB36" s="700"/>
      <c r="FC36" s="19">
        <f>IF(Duombaze!EZ36="",0,INDEX(DU!K:K,MATCH(Duombaze!EZ36,DU!A:A,0),1))+IF(Duombaze!FA36="",0,INDEX(DU!K:K,MATCH(Duombaze!FA36,DU!A:A,0),1))</f>
        <v>0</v>
      </c>
      <c r="FD36" s="179"/>
      <c r="FE36" s="179"/>
      <c r="FF36" s="179"/>
      <c r="FG36" s="179"/>
      <c r="FH36" s="179"/>
      <c r="FI36" s="179"/>
      <c r="FJ36" s="179"/>
      <c r="FK36" s="179"/>
      <c r="FL36" s="722"/>
      <c r="FM36" s="738"/>
      <c r="FN36" s="738"/>
      <c r="FO36" s="738"/>
      <c r="FP36" s="738"/>
      <c r="FQ36" s="738"/>
      <c r="FR36" s="738"/>
    </row>
    <row r="37" spans="1:178" s="7" customFormat="1" ht="9" customHeight="1" x14ac:dyDescent="0.25">
      <c r="A37" s="42"/>
      <c r="B37" s="42"/>
      <c r="C37" s="12" t="s">
        <v>206</v>
      </c>
      <c r="D37" s="6"/>
      <c r="E37" s="4" t="str">
        <f t="shared" si="20"/>
        <v/>
      </c>
      <c r="F37" s="6"/>
      <c r="G37" s="643"/>
      <c r="H37" s="643"/>
      <c r="I37" s="643"/>
      <c r="J37" s="643"/>
      <c r="K37" s="643"/>
      <c r="L37" s="643"/>
      <c r="M37" s="643"/>
      <c r="N37" s="643"/>
      <c r="O37" s="643"/>
      <c r="P37" s="643"/>
      <c r="Q37" s="640">
        <f>IF(Duombaze!G37="",0,INDEX(DU!K:K,MATCH(Duombaze!G37,DU!A:A,0),1))+IF(Duombaze!H37="",0,INDEX(DU!K:K,MATCH(Duombaze!H37,DU!A:A,0),1))+IF(Duombaze!I37="",0,INDEX(DU!K:K,MATCH(Duombaze!I37,DU!A:A,0),1))+IF(Duombaze!J37="",0,INDEX(DU!K:K,MATCH(Duombaze!J37,DU!A:A,0),1))+IF(Duombaze!K37="",0,INDEX(DU!K:K,MATCH(Duombaze!K37,DU!A:A,0),1))+IF(Duombaze!L37="",0,INDEX(DU!K:K,MATCH(Duombaze!L37,DU!A:A,0),1))+IF(Duombaze!M37="",0,INDEX(DU!K:K,MATCH(Duombaze!M37,DU!A:A,0),1))+IF(Duombaze!N37="",0,INDEX(DU!K:K,MATCH(Duombaze!N37,DU!A:A,0),1))+IF(Duombaze!O37="",0,INDEX(DU!K:K,MATCH(Duombaze!O37,DU!A:A,0),1))</f>
        <v>0</v>
      </c>
      <c r="R37" s="6"/>
      <c r="S37" s="48"/>
      <c r="T37" s="883"/>
      <c r="U37" s="4">
        <f>IF(Duombaze!T37="",0,INDEX(DU!I:I,MATCH(Duombaze!T37,DU!A:A,0),1))</f>
        <v>0</v>
      </c>
      <c r="V37" s="4">
        <f>IF(Duombaze!T37="",0,INDEX(DU!K:K,MATCH(Duombaze!T37,DU!A:A,0),1))</f>
        <v>0</v>
      </c>
      <c r="W37" s="6"/>
      <c r="X37" s="6"/>
      <c r="Y37" s="858"/>
      <c r="Z37" s="66"/>
      <c r="AA37" s="4" t="str">
        <f t="shared" si="17"/>
        <v/>
      </c>
      <c r="AB37" s="6"/>
      <c r="AC37" s="6"/>
      <c r="AD37" s="25">
        <f>IF(Duombaze!AB37="",0,INDEX(DU!K:K,MATCH(Duombaze!AB37,DU!A:A,0),1))</f>
        <v>0</v>
      </c>
      <c r="AE37" s="6"/>
      <c r="AF37" s="6"/>
      <c r="AG37" s="6"/>
      <c r="AH37" s="4" t="str">
        <f t="shared" si="21"/>
        <v/>
      </c>
      <c r="AI37" s="6"/>
      <c r="AJ37" s="643"/>
      <c r="AK37" s="643"/>
      <c r="AL37" s="643"/>
      <c r="AM37" s="643"/>
      <c r="AN37" s="639">
        <f>IF(Duombaze!AJ37="",0,INDEX(DU!K:K,MATCH(Duombaze!AJ37,DU!A:A,0),1))+IF(Duombaze!AK37="",0,INDEX(DU!K:K,MATCH(Duombaze!AK37,DU!A:A,0),1))+IF(Duombaze!AL37="",0,INDEX(DU!K:K,MATCH(Duombaze!AL37,DU!A:A,0),1))</f>
        <v>0</v>
      </c>
      <c r="AO37" s="6"/>
      <c r="AP37" s="6"/>
      <c r="AQ37" s="6"/>
      <c r="AR37" s="17" t="str">
        <f t="shared" si="2"/>
        <v/>
      </c>
      <c r="AS37" s="6"/>
      <c r="AT37" s="643"/>
      <c r="AU37" s="643"/>
      <c r="AV37" s="643"/>
      <c r="AW37" s="643"/>
      <c r="AX37" s="643"/>
      <c r="AY37" s="643"/>
      <c r="AZ37" s="643"/>
      <c r="BA37" s="643"/>
      <c r="BB37" s="643"/>
      <c r="BC37" s="643"/>
      <c r="BD37" s="638">
        <f>IF(Duombaze!AT37="",0,INDEX(DU!K:K,MATCH(Duombaze!AT37,DU!A:A,0),1))+IF(Duombaze!AU37="",0,INDEX(DU!K:K,MATCH(Duombaze!AU37,DU!A:A,0),1))+IF(Duombaze!AV37="",0,INDEX(DU!K:K,MATCH(Duombaze!AV37,DU!A:A,0),1))+IF(Duombaze!AW37="",0,INDEX(DU!K:K,MATCH(Duombaze!AW37,DU!A:A,0),1))+IF(Duombaze!AX37="",0,INDEX(DU!K:K,MATCH(Duombaze!AX37,DU!A:A,0),1))+IF(Duombaze!AY37="",0,INDEX(DU!K:K,MATCH(Duombaze!AY37,DU!A:A,0),1))+IF(Duombaze!AZ37="",0,INDEX(DU!K:K,MATCH(Duombaze!AZ37,DU!A:A,0),1))+IF(Duombaze!BA37="",0,INDEX(DU!K:K,MATCH(Duombaze!BA37,DU!A:A,0),1))+IF(Duombaze!BB37="",0,INDEX(DU!K:K,MATCH(Duombaze!BB37,DU!A:A,0),1))</f>
        <v>0</v>
      </c>
      <c r="BE37" s="6"/>
      <c r="BF37" s="6"/>
      <c r="BG37" s="66"/>
      <c r="BH37" s="17" t="str">
        <f t="shared" si="3"/>
        <v/>
      </c>
      <c r="BI37" s="6"/>
      <c r="BJ37" s="643"/>
      <c r="BK37" s="643"/>
      <c r="BL37" s="643"/>
      <c r="BM37" s="643"/>
      <c r="BN37" s="638">
        <f>IF(Duombaze!BJ37="",0,INDEX(DU!K:K,MATCH(Duombaze!BJ37,DU!A:A,0),1))+IF(Duombaze!BK37="",0,INDEX(DU!K:K,MATCH(Duombaze!BK37,DU!A:A,0),1))+IF(Duombaze!BL37="",0,INDEX(DU!K:K,MATCH(Duombaze!BL37,DU!A:A,0),1))</f>
        <v>0</v>
      </c>
      <c r="BO37" s="6"/>
      <c r="BP37" s="6"/>
      <c r="BQ37" s="6"/>
      <c r="BR37" s="19" t="str">
        <f t="shared" si="18"/>
        <v/>
      </c>
      <c r="BS37" s="6"/>
      <c r="BT37" s="6"/>
      <c r="BU37" s="6"/>
      <c r="BV37" s="6"/>
      <c r="BW37" s="6"/>
      <c r="BX37" s="19">
        <f>IF(Duombaze!BT37="",0,INDEX(DU!K:K,MATCH(Duombaze!BT37,DU!A:A,0),1))+IF(Duombaze!BU37="",0,INDEX(DU!K:K,MATCH(Duombaze!BU37,DU!A:A,0),1))+IF(Duombaze!BV37="",0,INDEX(DU!K:K,MATCH(Duombaze!BV37,DU!A:A,0),1))</f>
        <v>0</v>
      </c>
      <c r="BY37" s="6"/>
      <c r="BZ37" s="6"/>
      <c r="CA37" s="6"/>
      <c r="CB37" s="19" t="str">
        <f t="shared" si="19"/>
        <v/>
      </c>
      <c r="CC37" s="6"/>
      <c r="CD37" s="6"/>
      <c r="CE37" s="17">
        <f>IF(Duombaze!CC37="",0,INDEX(DU!K:K,MATCH(Duombaze!CC37,DU!A:A,0),1))</f>
        <v>0</v>
      </c>
      <c r="CF37" s="6"/>
      <c r="CG37" s="6"/>
      <c r="CH37" s="6"/>
      <c r="CI37" s="17" t="str">
        <f t="shared" si="6"/>
        <v/>
      </c>
      <c r="CJ37" s="6"/>
      <c r="CK37" s="6"/>
      <c r="CL37" s="17">
        <f>IF(Duombaze!CJ37="",0,INDEX(DU!K:K,MATCH(Duombaze!CJ37,DU!A:A,0),1))</f>
        <v>0</v>
      </c>
      <c r="CM37" s="6"/>
      <c r="CN37" s="6"/>
      <c r="CO37" s="6"/>
      <c r="CP37" s="17" t="str">
        <f t="shared" si="7"/>
        <v/>
      </c>
      <c r="CQ37" s="6"/>
      <c r="CR37" s="643"/>
      <c r="CS37" s="643"/>
      <c r="CT37" s="643"/>
      <c r="CU37" s="19">
        <f>IF(Duombaze!CR37="",0,INDEX(DU!K:K,MATCH(Duombaze!CR37,DU!A:A,0),1))+IF(Duombaze!CS37="",0,INDEX(DU!K:K,MATCH(Duombaze!CS37,DU!A:A,0),1))</f>
        <v>0</v>
      </c>
      <c r="CV37" s="6"/>
      <c r="CW37" s="6"/>
      <c r="CX37" s="6"/>
      <c r="CY37" s="17" t="str">
        <f t="shared" si="8"/>
        <v/>
      </c>
      <c r="CZ37" s="6"/>
      <c r="DA37" s="674"/>
      <c r="DB37" s="674"/>
      <c r="DC37" s="674"/>
      <c r="DD37" s="19">
        <f>IF(Duombaze!DA37="",0,INDEX(DU!K:K,MATCH(Duombaze!DA37,DU!A:A,0),1))+IF(Duombaze!DB37="",0,INDEX(DU!K:K,MATCH(Duombaze!DB37,DU!A:A,0),1))</f>
        <v>0</v>
      </c>
      <c r="DE37" s="6"/>
      <c r="DF37" s="6"/>
      <c r="DG37" s="6"/>
      <c r="DH37" s="19" t="str">
        <f t="shared" si="9"/>
        <v/>
      </c>
      <c r="DI37" s="6"/>
      <c r="DJ37" s="674"/>
      <c r="DK37" s="679"/>
      <c r="DL37" s="679"/>
      <c r="DM37" s="19">
        <f>IF(Duombaze!DJ37="",0,INDEX(DU!K:K,MATCH(Duombaze!DJ37,DU!A:A,0),1))+IF(Duombaze!DK37="",0,INDEX(DU!K:K,MATCH(Duombaze!DK37,DU!A:A,0),1))</f>
        <v>0</v>
      </c>
      <c r="DN37" s="48"/>
      <c r="DO37" s="48"/>
      <c r="DP37" s="48"/>
      <c r="DQ37" s="17" t="str">
        <f t="shared" si="10"/>
        <v/>
      </c>
      <c r="DR37" s="66"/>
      <c r="DS37" s="694"/>
      <c r="DT37" s="694"/>
      <c r="DU37" s="694"/>
      <c r="DV37" s="694"/>
      <c r="DW37" s="694"/>
      <c r="DX37" s="638">
        <f>IF(Duombaze!DS37="",0,INDEX(DU!K:K,MATCH(Duombaze!DS37,DU!A:A,0),1))+IF(Duombaze!DT37="",0,INDEX(DU!K:K,MATCH(Duombaze!DT37,DU!A:A,0),1))+IF(Duombaze!DU37="",0,INDEX(DU!K:K,MATCH(Duombaze!DU37,DU!A:A,0),1))+IF(Duombaze!DV37="",0,INDEX(DU!K:KH,MATCH(Duombaze!DV37,DU!A:A,0),1))</f>
        <v>0</v>
      </c>
      <c r="DY37" s="66"/>
      <c r="DZ37" s="66"/>
      <c r="EA37" s="6"/>
      <c r="EB37" s="19" t="str">
        <f t="shared" si="22"/>
        <v/>
      </c>
      <c r="EC37" s="6"/>
      <c r="ED37" s="6"/>
      <c r="EE37" s="638">
        <f>IF(Duombaze!EC37="",0,INDEX(DU!K:K,MATCH(Duombaze!EC37,DU!A:A,0),1))</f>
        <v>0</v>
      </c>
      <c r="EF37" s="6"/>
      <c r="EG37" s="48"/>
      <c r="EH37" s="6"/>
      <c r="EI37" s="17" t="str">
        <f t="shared" si="12"/>
        <v/>
      </c>
      <c r="EJ37" s="6"/>
      <c r="EK37" s="694"/>
      <c r="EL37" s="694"/>
      <c r="EM37" s="694"/>
      <c r="EN37" s="694"/>
      <c r="EO37" s="19">
        <f>IF(Duombaze!EK37="",0,INDEX(DU!K:K,MATCH(Duombaze!EK37,DU!A:A,0),1))+IF(Duombaze!EL37="",0,INDEX(DU!K:K,MATCH(Duombaze!EL37,DU!A:A,0),1))+IF(Duombaze!EM37="",0,INDEX(DU!K:K,MATCH(Duombaze!EM37,DU!A:A,0),1))</f>
        <v>0</v>
      </c>
      <c r="EP37" s="66"/>
      <c r="EQ37" s="6"/>
      <c r="ER37" s="6"/>
      <c r="ES37" s="185" t="str">
        <f t="shared" si="23"/>
        <v/>
      </c>
      <c r="ET37" s="179"/>
      <c r="EU37" s="179"/>
      <c r="EV37" s="179"/>
      <c r="EW37" s="179"/>
      <c r="EX37" s="179" t="str">
        <f t="shared" si="24"/>
        <v/>
      </c>
      <c r="EY37" s="179"/>
      <c r="EZ37" s="700"/>
      <c r="FA37" s="700"/>
      <c r="FB37" s="700"/>
      <c r="FC37" s="19">
        <f>IF(Duombaze!EZ37="",0,INDEX(DU!K:K,MATCH(Duombaze!EZ37,DU!A:A,0),1))+IF(Duombaze!FA37="",0,INDEX(DU!K:K,MATCH(Duombaze!FA37,DU!A:A,0),1))</f>
        <v>0</v>
      </c>
      <c r="FD37" s="179"/>
      <c r="FE37" s="179"/>
      <c r="FF37" s="179"/>
      <c r="FG37" s="179"/>
      <c r="FH37" s="179"/>
      <c r="FI37" s="179"/>
      <c r="FJ37" s="179"/>
      <c r="FK37" s="179"/>
      <c r="FL37" s="722"/>
      <c r="FM37" s="738"/>
      <c r="FN37" s="738"/>
      <c r="FO37" s="738"/>
      <c r="FP37" s="738"/>
      <c r="FQ37" s="738"/>
      <c r="FR37" s="738"/>
    </row>
    <row r="38" spans="1:178" s="24" customFormat="1" ht="23.45" customHeight="1" x14ac:dyDescent="0.25">
      <c r="A38" s="45"/>
      <c r="B38" s="45"/>
      <c r="C38" s="22" t="s">
        <v>24</v>
      </c>
      <c r="D38" s="23"/>
      <c r="E38" s="23"/>
      <c r="F38" s="23"/>
      <c r="G38" s="23"/>
      <c r="H38" s="23"/>
      <c r="I38" s="23"/>
      <c r="J38" s="23"/>
      <c r="K38" s="23"/>
      <c r="L38" s="23"/>
      <c r="M38" s="23"/>
      <c r="N38" s="23"/>
      <c r="O38" s="23"/>
      <c r="P38" s="23"/>
      <c r="Q38" s="23"/>
      <c r="R38" s="23"/>
      <c r="S38" s="63"/>
      <c r="T38" s="885"/>
      <c r="U38" s="885"/>
      <c r="V38" s="885"/>
      <c r="W38" s="23"/>
      <c r="X38" s="23"/>
      <c r="Y38" s="860"/>
      <c r="Z38" s="849"/>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c r="CA38" s="23"/>
      <c r="CB38" s="23"/>
      <c r="CC38" s="23"/>
      <c r="CD38" s="23"/>
      <c r="CE38" s="23"/>
      <c r="CF38" s="23"/>
      <c r="CG38" s="23"/>
      <c r="CH38" s="23"/>
      <c r="CI38" s="23"/>
      <c r="CJ38" s="23"/>
      <c r="CK38" s="23"/>
      <c r="CL38" s="23"/>
      <c r="CM38" s="23"/>
      <c r="CN38" s="23"/>
      <c r="CO38" s="23"/>
      <c r="CP38" s="23"/>
      <c r="CQ38" s="23"/>
      <c r="CR38" s="23"/>
      <c r="CS38" s="23"/>
      <c r="CT38" s="23"/>
      <c r="CU38" s="23"/>
      <c r="CV38" s="23"/>
      <c r="CW38" s="23"/>
      <c r="CX38" s="23"/>
      <c r="CY38" s="23"/>
      <c r="CZ38" s="23"/>
      <c r="DA38" s="23"/>
      <c r="DB38" s="23"/>
      <c r="DC38" s="23"/>
      <c r="DD38" s="23"/>
      <c r="DE38" s="23"/>
      <c r="DF38" s="23"/>
      <c r="DG38" s="23"/>
      <c r="DH38" s="23"/>
      <c r="DI38" s="23"/>
      <c r="DJ38" s="23"/>
      <c r="DK38" s="23"/>
      <c r="DL38" s="23"/>
      <c r="DM38" s="23"/>
      <c r="DN38" s="23"/>
      <c r="DO38" s="23"/>
      <c r="DP38" s="23"/>
      <c r="DQ38" s="23"/>
      <c r="DR38" s="23"/>
      <c r="DS38" s="23"/>
      <c r="DT38" s="23"/>
      <c r="DU38" s="23"/>
      <c r="DV38" s="23"/>
      <c r="DW38" s="23"/>
      <c r="DX38" s="23"/>
      <c r="DY38" s="23"/>
      <c r="DZ38" s="23"/>
      <c r="EA38" s="23"/>
      <c r="EB38" s="23"/>
      <c r="EC38" s="23"/>
      <c r="ED38" s="23"/>
      <c r="EE38" s="23"/>
      <c r="EF38" s="23"/>
      <c r="EG38" s="23"/>
      <c r="EH38" s="23"/>
      <c r="EI38" s="23"/>
      <c r="EJ38" s="23"/>
      <c r="EK38" s="23"/>
      <c r="EL38" s="23"/>
      <c r="EM38" s="23"/>
      <c r="EN38" s="23"/>
      <c r="EO38" s="23"/>
      <c r="EP38" s="23"/>
      <c r="EQ38" s="23"/>
      <c r="ER38" s="23"/>
      <c r="ES38" s="23"/>
      <c r="ET38" s="23"/>
      <c r="EU38" s="23"/>
      <c r="EV38" s="23"/>
      <c r="EW38" s="23"/>
      <c r="EX38" s="23"/>
      <c r="EY38" s="23"/>
      <c r="EZ38" s="23"/>
      <c r="FA38" s="23"/>
      <c r="FB38" s="23"/>
      <c r="FC38" s="23"/>
      <c r="FD38" s="23"/>
      <c r="FE38" s="23"/>
      <c r="FF38" s="23"/>
      <c r="FG38" s="23"/>
      <c r="FH38" s="23"/>
      <c r="FI38" s="23"/>
      <c r="FJ38" s="23"/>
      <c r="FK38" s="23"/>
      <c r="FL38" s="23"/>
      <c r="FM38" s="23"/>
      <c r="FN38" s="23"/>
      <c r="FO38" s="23"/>
      <c r="FP38" s="23"/>
      <c r="FQ38" s="23"/>
      <c r="FR38" s="23"/>
    </row>
    <row r="39" spans="1:178" s="20" customFormat="1" ht="23.45" customHeight="1" x14ac:dyDescent="0.25">
      <c r="A39" s="41">
        <v>0</v>
      </c>
      <c r="B39" s="41" t="s">
        <v>767</v>
      </c>
      <c r="C39" s="16" t="s">
        <v>207</v>
      </c>
      <c r="D39" s="17" t="s">
        <v>411</v>
      </c>
      <c r="E39" s="17" t="str">
        <f t="shared" si="20"/>
        <v>0 SPA12 Be pagrindo</v>
      </c>
      <c r="F39" s="17"/>
      <c r="G39" s="638"/>
      <c r="H39" s="638"/>
      <c r="I39" s="638"/>
      <c r="J39" s="638"/>
      <c r="K39" s="638"/>
      <c r="L39" s="638"/>
      <c r="M39" s="638"/>
      <c r="N39" s="638"/>
      <c r="O39" s="638"/>
      <c r="P39" s="638">
        <f>IF(Duombaze!G39="",0,INDEX(DU!I:I,MATCH(Duombaze!G39,DU!A:A,0),1))+IF(Duombaze!H39="",0,INDEX(DU!I:I,MATCH(Duombaze!H39,DU!A:A,0),1))+IF(Duombaze!I39="",0,INDEX(DU!I:I,MATCH(Duombaze!I39,DU!A:A,0),1))+IF(Duombaze!J39="",0,INDEX(DU!I:I,MATCH(Duombaze!J39,DU!A:A,0),1))+IF(Duombaze!K39="",0,INDEX(DU!I:I,MATCH(Duombaze!K39,DU!A:A,0),1))+IF(Duombaze!L39="",0,INDEX(DU!I:I,MATCH(Duombaze!L39,DU!A:A,0),1))+IF(Duombaze!M39="",0,INDEX(DU!I:I,MATCH(Duombaze!M39,DU!A:A,0),1))+IF(Duombaze!N39="",0,INDEX(DU!I:I,MATCH(Duombaze!N39,DU!A:A,0),1))+IF(Duombaze!O39="",0,INDEX(DU!I:I,MATCH(Duombaze!O39,DU!A:A,0),1))</f>
        <v>0</v>
      </c>
      <c r="Q39" s="638">
        <f>IF(Duombaze!G39="",0,INDEX(DU!K:K,MATCH(Duombaze!G39,DU!A:A,0),1))+IF(Duombaze!H39="",0,INDEX(DU!K:K,MATCH(Duombaze!H39,DU!A:A,0),1))+IF(Duombaze!I39="",0,INDEX(DU!K:K,MATCH(Duombaze!I39,DU!A:A,0),1))+IF(Duombaze!J39="",0,INDEX(DU!K:K,MATCH(Duombaze!J39,DU!A:A,0),1))+IF(Duombaze!K39="",0,INDEX(DU!K:K,MATCH(Duombaze!K39,DU!A:A,0),1))+IF(Duombaze!L39="",0,INDEX(DU!K:K,MATCH(Duombaze!L39,DU!A:A,0),1))+IF(Duombaze!M39="",0,INDEX(DU!K:K,MATCH(Duombaze!M39,DU!A:A,0),1))+IF(Duombaze!N39="",0,INDEX(DU!K:K,MATCH(Duombaze!N39,DU!A:A,0),1))+IF(Duombaze!O39="",0,INDEX(DU!K:K,MATCH(Duombaze!O39,DU!A:A,0),1))</f>
        <v>0</v>
      </c>
      <c r="R39" s="17"/>
      <c r="S39" s="18"/>
      <c r="T39" s="880"/>
      <c r="U39" s="17">
        <f>IF(Duombaze!T39="",0,INDEX(DU!I:I,MATCH(Duombaze!T39,DU!A:A,0),1))</f>
        <v>0</v>
      </c>
      <c r="V39" s="17">
        <f>IF(Duombaze!T39="",0,INDEX(DU!K:K,MATCH(Duombaze!T39,DU!A:A,0),1))</f>
        <v>0</v>
      </c>
      <c r="W39" s="17"/>
      <c r="X39" s="17"/>
      <c r="Y39" s="856"/>
      <c r="Z39" s="85" t="s">
        <v>416</v>
      </c>
      <c r="AA39" s="17" t="str">
        <f t="shared" si="17"/>
        <v>0 SPA12 Be grąžulo</v>
      </c>
      <c r="AB39" s="17"/>
      <c r="AC39" s="17">
        <f>IF(Duombaze!AB39="",0,INDEX(DU!I:I,MATCH(Duombaze!AB39,DU!A:A,0),1))</f>
        <v>0</v>
      </c>
      <c r="AD39" s="25">
        <f>IF(Duombaze!AB39="",0,INDEX(DU!K:K,MATCH(Duombaze!AB39,DU!A:A,0),1))</f>
        <v>0</v>
      </c>
      <c r="AE39" s="17"/>
      <c r="AF39" s="17"/>
      <c r="AG39" s="17" t="s">
        <v>412</v>
      </c>
      <c r="AH39" s="17" t="str">
        <f t="shared" si="21"/>
        <v>0 SPA12 Be bamperio</v>
      </c>
      <c r="AI39" s="17"/>
      <c r="AJ39" s="638"/>
      <c r="AK39" s="638"/>
      <c r="AL39" s="638"/>
      <c r="AM39" s="638">
        <f>IF(Duombaze!AJ39="",0,INDEX(DU!I:I,MATCH(Duombaze!AJ39,DU!A:A,0),1))+IF(Duombaze!AK39="",0,INDEX(DU!I:I,MATCH(Duombaze!AK39,DU!A:A,0),1))+IF(Duombaze!AL39="",0,INDEX(DU!I:I,MATCH(Duombaze!AL39,DU!A:A,0),1))</f>
        <v>0</v>
      </c>
      <c r="AN39" s="639">
        <f>IF(Duombaze!AJ39="",0,INDEX(DU!K:K,MATCH(Duombaze!AJ39,DU!A:A,0),1))+IF(Duombaze!AK39="",0,INDEX(DU!K:K,MATCH(Duombaze!AK39,DU!A:A,0),1))+IF(Duombaze!AL39="",0,INDEX(DU!K:K,MATCH(Duombaze!AL39,DU!A:A,0),1))</f>
        <v>0</v>
      </c>
      <c r="AO39" s="17"/>
      <c r="AP39" s="17"/>
      <c r="AQ39" s="26" t="s">
        <v>413</v>
      </c>
      <c r="AR39" s="17" t="str">
        <f t="shared" si="2"/>
        <v>0 SPA12 Be hidraulinės sistemos + be papildomo valdymo išvadų</v>
      </c>
      <c r="AS39" s="17"/>
      <c r="AT39" s="638"/>
      <c r="AU39" s="638"/>
      <c r="AV39" s="638"/>
      <c r="AW39" s="638"/>
      <c r="AX39" s="638"/>
      <c r="AY39" s="638"/>
      <c r="AZ39" s="638"/>
      <c r="BA39" s="638"/>
      <c r="BB39" s="638"/>
      <c r="BC39" s="638">
        <f>IF(Duombaze!AT39="",0,INDEX(DU!I:I,MATCH(Duombaze!AT39,DU!A:A,0),1))+IF(Duombaze!AU39="",0,INDEX(DU!I:I,MATCH(Duombaze!AU39,DU!A:A,0),1))+IF(Duombaze!AV39="",0,INDEX(DU!I:I,MATCH(Duombaze!AV39,DU!A:A,0),1))+IF(Duombaze!AW39="",0,INDEX(DU!I:I,MATCH(Duombaze!AW39,DU!A:A,0),1))+IF(Duombaze!AX39="",0,INDEX(DU!I:I,MATCH(Duombaze!AX39,DU!A:A,0),1))+IF(Duombaze!AY39="",0,INDEX(DU!I:I,MATCH(Duombaze!AY39,DU!A:A,0),1))+IF(Duombaze!AZ39="",0,INDEX(DU!I:I,MATCH(Duombaze!AZ39,DU!A:A,0),1))+IF(Duombaze!BA39="",0,INDEX(DU!I:I,MATCH(Duombaze!BA39,DU!A:A,0),1))+IF(Duombaze!BB39="",0,INDEX(DU!I:I,MATCH(Duombaze!BB39,DU!A:A,0),1))</f>
        <v>0</v>
      </c>
      <c r="BD39" s="638">
        <f>IF(Duombaze!AT39="",0,INDEX(DU!K:K,MATCH(Duombaze!AT39,DU!A:A,0),1))+IF(Duombaze!AU39="",0,INDEX(DU!K:K,MATCH(Duombaze!AU39,DU!A:A,0),1))+IF(Duombaze!AV39="",0,INDEX(DU!K:K,MATCH(Duombaze!AV39,DU!A:A,0),1))+IF(Duombaze!AW39="",0,INDEX(DU!K:K,MATCH(Duombaze!AW39,DU!A:A,0),1))+IF(Duombaze!AX39="",0,INDEX(DU!K:K,MATCH(Duombaze!AX39,DU!A:A,0),1))+IF(Duombaze!AY39="",0,INDEX(DU!K:K,MATCH(Duombaze!AY39,DU!A:A,0),1))+IF(Duombaze!AZ39="",0,INDEX(DU!K:K,MATCH(Duombaze!AZ39,DU!A:A,0),1))+IF(Duombaze!BA39="",0,INDEX(DU!K:K,MATCH(Duombaze!BA39,DU!A:A,0),1))+IF(Duombaze!BB39="",0,INDEX(DU!K:K,MATCH(Duombaze!BB39,DU!A:A,0),1))</f>
        <v>0</v>
      </c>
      <c r="BE39" s="17"/>
      <c r="BF39" s="17"/>
      <c r="BG39" s="53" t="str">
        <f>BG161</f>
        <v>Be stabžių sistemos</v>
      </c>
      <c r="BH39" s="17" t="str">
        <f t="shared" si="3"/>
        <v>0 SPA12 Be stabžių sistemos</v>
      </c>
      <c r="BI39" s="17"/>
      <c r="BJ39" s="638"/>
      <c r="BK39" s="638"/>
      <c r="BL39" s="638"/>
      <c r="BM39" s="638">
        <f>IF(Duombaze!BJ39="",0,INDEX(DU!I:I,MATCH(Duombaze!BJ39,DU!A:A,0),1))+IF(Duombaze!BK39="",0,INDEX(DU!I:I,MATCH(Duombaze!BK39,DU!A:A,0),1))+IF(Duombaze!BL39="",0,INDEX(DU!I:I,MATCH(Duombaze!BL39,DU!A:A,0),1))</f>
        <v>0</v>
      </c>
      <c r="BN39" s="638">
        <f>IF(Duombaze!BJ39="",0,INDEX(DU!K:K,MATCH(Duombaze!BJ39,DU!A:A,0),1))+IF(Duombaze!BK39="",0,INDEX(DU!K:K,MATCH(Duombaze!BK39,DU!A:A,0),1))+IF(Duombaze!BL39="",0,INDEX(DU!K:K,MATCH(Duombaze!BL39,DU!A:A,0),1))</f>
        <v>0</v>
      </c>
      <c r="BO39" s="17"/>
      <c r="BP39" s="17"/>
      <c r="BQ39" s="19" t="str">
        <f t="shared" ref="BQ39:BQ45" si="25">BQ174</f>
        <v>Be stabdžių išvadų</v>
      </c>
      <c r="BR39" s="19" t="str">
        <f t="shared" si="18"/>
        <v>0 SPA12 Be stabdžių išvadų</v>
      </c>
      <c r="BS39" s="19"/>
      <c r="BT39" s="19"/>
      <c r="BU39" s="19"/>
      <c r="BV39" s="19"/>
      <c r="BW39" s="19">
        <f>IF(Duombaze!BT39="",0,INDEX(DU!I:I,MATCH(Duombaze!BT39,DU!A:A,0),1))+IF(Duombaze!BU39="",0,INDEX(DU!I:I,MATCH(Duombaze!BU39,DU!A:A,0),1))+IF(Duombaze!BV39="",0,INDEX(DU!I:I,MATCH(Duombaze!BV39,DU!A:A,0),1))</f>
        <v>0</v>
      </c>
      <c r="BX39" s="19">
        <f>IF(Duombaze!BT39="",0,INDEX(DU!K:K,MATCH(Duombaze!BT39,DU!A:A,0),1))+IF(Duombaze!BU39="",0,INDEX(DU!K:K,MATCH(Duombaze!BU39,DU!A:A,0),1))+IF(Duombaze!BV39="",0,INDEX(DU!K:K,MATCH(Duombaze!BV39,DU!A:A,0),1))</f>
        <v>0</v>
      </c>
      <c r="BY39" s="19"/>
      <c r="BZ39" s="19"/>
      <c r="CA39" s="17" t="s">
        <v>418</v>
      </c>
      <c r="CB39" s="19" t="str">
        <f t="shared" ref="CB39:CB74" si="26">IF(CA39&lt;&gt;"",A39&amp;" "&amp;C39&amp;" "&amp;CA39,"")</f>
        <v>0 SPA12 Be atraminės kojos</v>
      </c>
      <c r="CC39" s="17"/>
      <c r="CD39" s="17">
        <f>IF(Duombaze!CC39="",0,INDEX(DU!I:I,MATCH(Duombaze!CC39,DU!A:A,0),1))</f>
        <v>0</v>
      </c>
      <c r="CE39" s="17">
        <f>IF(Duombaze!CC39="",0,INDEX(DU!K:K,MATCH(Duombaze!CC39,DU!A:A,0),1))</f>
        <v>0</v>
      </c>
      <c r="CF39" s="17"/>
      <c r="CG39" s="17"/>
      <c r="CH39" s="26" t="s">
        <v>396</v>
      </c>
      <c r="CI39" s="17" t="str">
        <f t="shared" si="6"/>
        <v>0 SPA12 Be priekinės tempimo kilpos</v>
      </c>
      <c r="CK39" s="20">
        <f>IF(Duombaze!CJ39="",0,INDEX(DU!I:I,MATCH(Duombaze!CJ39,DU!A:A,0),1))</f>
        <v>0</v>
      </c>
      <c r="CL39" s="17">
        <f>IF(Duombaze!CJ39="",0,INDEX(DU!K:K,MATCH(Duombaze!CJ39,DU!A:A,0),1))</f>
        <v>0</v>
      </c>
      <c r="CO39" s="17" t="s">
        <v>1756</v>
      </c>
      <c r="CP39" s="17" t="str">
        <f t="shared" si="7"/>
        <v>0 SPA12 Be stovėjimo stabdžio, be atramų</v>
      </c>
      <c r="CQ39" s="17"/>
      <c r="CR39" s="638"/>
      <c r="CS39" s="638"/>
      <c r="CT39" s="638">
        <f>IF(Duombaze!CR39="",0,INDEX(DU!I:I,MATCH(Duombaze!CR39,DU!A:A,0),1))+IF(Duombaze!CS39="",0,INDEX(DU!I:I,MATCH(Duombaze!CS39,DU!A:A,0),1))</f>
        <v>0</v>
      </c>
      <c r="CU39" s="19">
        <f>IF(Duombaze!CR39="",0,INDEX(DU!K:K,MATCH(Duombaze!CR39,DU!A:A,0),1))+IF(Duombaze!CS39="",0,INDEX(DU!K:K,MATCH(Duombaze!CS39,DU!A:A,0),1))</f>
        <v>0</v>
      </c>
      <c r="CV39" s="17"/>
      <c r="CW39" s="17"/>
      <c r="CX39" s="25" t="s">
        <v>271</v>
      </c>
      <c r="CY39" s="17" t="str">
        <f t="shared" si="8"/>
        <v>0 SPA12 Viršutinio aukšto bortai</v>
      </c>
      <c r="CZ39" s="25" t="s">
        <v>272</v>
      </c>
      <c r="DA39" s="672" t="s">
        <v>272</v>
      </c>
      <c r="DB39" s="672"/>
      <c r="DC39" s="672">
        <f>IF(Duombaze!DA39="",0,INDEX(DU!I:I,MATCH(Duombaze!DA39,DU!A:A,0),1))+IF(Duombaze!DB39="",0,INDEX(DU!I:I,MATCH(Duombaze!DB39,DU!A:A,0),1))</f>
        <v>318.22278626424298</v>
      </c>
      <c r="DD39" s="19">
        <f>IF(Duombaze!DA39="",0,INDEX(DU!K:K,MATCH(Duombaze!DA39,DU!A:A,0),1))+IF(Duombaze!DB39="",0,INDEX(DU!K:K,MATCH(Duombaze!DB39,DU!A:A,0),1))</f>
        <v>76.75</v>
      </c>
      <c r="DE39" s="25" t="s">
        <v>2132</v>
      </c>
      <c r="DF39" s="25"/>
      <c r="DG39" s="20" t="s">
        <v>625</v>
      </c>
      <c r="DH39" s="19" t="str">
        <f t="shared" si="9"/>
        <v>0 SPA12 Be tento/aikštelės</v>
      </c>
      <c r="DI39" s="17"/>
      <c r="DJ39" s="672"/>
      <c r="DK39" s="686"/>
      <c r="DL39" s="686">
        <f>IF(Duombaze!DJ39="",0,INDEX(DU!I:I,MATCH(Duombaze!DJ39,DU!A:A,0),1))+IF(Duombaze!DK39="",0,INDEX(DU!I:I,MATCH(Duombaze!DK39,DU!A:A,0),1))</f>
        <v>0</v>
      </c>
      <c r="DM39" s="19">
        <f>IF(Duombaze!DJ39="",0,INDEX(DU!K:K,MATCH(Duombaze!DJ39,DU!A:A,0),1))+IF(Duombaze!DK39="",0,INDEX(DU!K:K,MATCH(Duombaze!DK39,DU!A:A,0),1))</f>
        <v>0</v>
      </c>
      <c r="DP39" s="20" t="s">
        <v>386</v>
      </c>
      <c r="DQ39" s="17" t="str">
        <f t="shared" si="10"/>
        <v>0 SPA12 Be apšvietimo sistemos</v>
      </c>
      <c r="DS39" s="686"/>
      <c r="DT39" s="686"/>
      <c r="DU39" s="686"/>
      <c r="DV39" s="686"/>
      <c r="DW39" s="686">
        <f>IF(Duombaze!DS39="",0,INDEX(DU!I:I,MATCH(Duombaze!DS39,DU!A:A,0),1))+IF(Duombaze!DT39="",0,INDEX(DU!I:I,MATCH(Duombaze!DT39,DU!A:A,0),1))+IF(Duombaze!DU39="",0,INDEX(DU!I:I,MATCH(Duombaze!DU39,DU!A:A,0),1))+IF(Duombaze!DV39="",0,INDEX(DU!I:I,MATCH(Duombaze!DV39,DU!A:A,0),1))</f>
        <v>0</v>
      </c>
      <c r="DX39" s="638">
        <f>IF(Duombaze!DS39="",0,INDEX(DU!K:K,MATCH(Duombaze!DS39,DU!A:A,0),1))+IF(Duombaze!DT39="",0,INDEX(DU!K:K,MATCH(Duombaze!DT39,DU!A:A,0),1))+IF(Duombaze!DU39="",0,INDEX(DU!K:K,MATCH(Duombaze!DU39,DU!A:A,0),1))+IF(Duombaze!DV39="",0,INDEX(DU!K:KH,MATCH(Duombaze!DV39,DU!A:A,0),1))</f>
        <v>0</v>
      </c>
      <c r="EA39" s="20" t="s">
        <v>470</v>
      </c>
      <c r="EB39" s="19" t="str">
        <f t="shared" si="22"/>
        <v>0 SPA12 Be galinės tempimo kilpos</v>
      </c>
      <c r="ED39" s="20">
        <f>IF(Duombaze!EC39="",0,INDEX(DU!I:I,MATCH(Duombaze!EC39,DU!A:A,0),1))</f>
        <v>0</v>
      </c>
      <c r="EE39" s="638">
        <f>IF(Duombaze!EC39="",0,INDEX(DU!K:K,MATCH(Duombaze!EC39,DU!A:A,0),1))</f>
        <v>0</v>
      </c>
      <c r="EH39" s="17" t="s">
        <v>387</v>
      </c>
      <c r="EI39" s="17" t="str">
        <f t="shared" ref="EI39:EI74" si="27">IF(EH39&lt;&gt;"",A39&amp;" "&amp;C39&amp;" "&amp;EH39,"")</f>
        <v>0 SPA12 Be lipdukų</v>
      </c>
      <c r="EJ39" s="17"/>
      <c r="EK39" s="686"/>
      <c r="EL39" s="686"/>
      <c r="EM39" s="686"/>
      <c r="EN39" s="686">
        <f>IF(Duombaze!EK39="",0,INDEX(DU!I:I,MATCH(Duombaze!EK39,DU!A:A,0),1))+IF(Duombaze!EL39="",0,INDEX(DU!I:I,MATCH(Duombaze!EL39,DU!A:A,0),1))+IF(Duombaze!EM39="",0,INDEX(DU!I:I,MATCH(Duombaze!EM39,DU!A:A,0),1))</f>
        <v>0</v>
      </c>
      <c r="EO39" s="19">
        <f>IF(Duombaze!EK39="",0,INDEX(DU!K:K,MATCH(Duombaze!EK39,DU!A:A,0),1))+IF(Duombaze!EL39="",0,INDEX(DU!K:K,MATCH(Duombaze!EL39,DU!A:A,0),1))+IF(Duombaze!EM39="",0,INDEX(DU!K:K,MATCH(Duombaze!EM39,DU!A:A,0),1))</f>
        <v>0</v>
      </c>
      <c r="ER39" s="17" t="s">
        <v>388</v>
      </c>
      <c r="ES39" s="17" t="str">
        <f t="shared" si="23"/>
        <v>0 SPA12 Be ratų</v>
      </c>
      <c r="ET39" s="17"/>
      <c r="EU39" s="17"/>
      <c r="EV39" s="17"/>
      <c r="EW39" s="19" t="s">
        <v>389</v>
      </c>
      <c r="EX39" s="19" t="str">
        <f t="shared" si="24"/>
        <v>0 SPA12 Be purvasaugių</v>
      </c>
      <c r="EY39" s="19"/>
      <c r="EZ39" s="672"/>
      <c r="FA39" s="672"/>
      <c r="FB39" s="672">
        <f>IF(Duombaze!EZ39="",0,INDEX(DU!I:I,MATCH(Duombaze!EZ39,DU!A:A,0),1))+IF(Duombaze!FA39="",0,INDEX(DU!I:I,MATCH(Duombaze!FA39,DU!A:A,0),1))</f>
        <v>0</v>
      </c>
      <c r="FC39" s="19">
        <f>IF(Duombaze!EZ39="",0,INDEX(DU!K:K,MATCH(Duombaze!EZ39,DU!A:A,0),1))+IF(Duombaze!FA39="",0,INDEX(DU!K:K,MATCH(Duombaze!FA39,DU!A:A,0),1))</f>
        <v>0</v>
      </c>
      <c r="FD39" s="19"/>
      <c r="FE39" s="19"/>
      <c r="FF39" s="19"/>
      <c r="FG39" s="19"/>
      <c r="FH39" s="19" t="s">
        <v>651</v>
      </c>
      <c r="FI39" s="19"/>
      <c r="FJ39" s="19"/>
      <c r="FK39" s="17"/>
      <c r="FL39" s="83" t="s">
        <v>1472</v>
      </c>
      <c r="FM39" s="671" t="s">
        <v>1472</v>
      </c>
      <c r="FN39" s="671"/>
      <c r="FO39" s="671"/>
      <c r="FP39" s="671"/>
      <c r="FQ39" s="671">
        <f>IF(Duombaze!FM39="",0,INDEX(DU!I:I,MATCH(Duombaze!FM39,DU!A:A,0),1))+IF(Duombaze!FN39="",0,INDEX(DU!I:I,MATCH(Duombaze!FN39,DU!A:A,0),1))+IF(Duombaze!FO39="",0,INDEX(DU!I:I,MATCH(Duombaze!FO39,DU!A:A,0),1))+IF(Duombaze!FP39="",0,INDEX(DU!I:I,MATCH(Duombaze!FP39,DU!A:A,0),1))</f>
        <v>51.433999999999997</v>
      </c>
      <c r="FR39" s="673">
        <f>IF(Duombaze!FM39="",0,INDEX(DU!K:K,MATCH(Duombaze!FM39,DU!A:A,0),1))+IF(Duombaze!FN39="",0,INDEX(DU!K:K,MATCH(Duombaze!FN39,DU!A:A,0),1))+IF(Duombaze!FO39="",0,INDEX(DU!K:K,MATCH(Duombaze!FO39,DU!A:A,0),1))+IF(Duombaze!FP39="",0,INDEX(DU!K:K,MATCH(Duombaze!FP39,DU!A:A,0),1))</f>
        <v>18.670000000000002</v>
      </c>
      <c r="FT39" s="20" t="s">
        <v>53</v>
      </c>
      <c r="FU39" s="20" t="s">
        <v>68</v>
      </c>
    </row>
    <row r="40" spans="1:178" s="20" customFormat="1" ht="29.45" customHeight="1" x14ac:dyDescent="0.25">
      <c r="A40" s="41">
        <v>1</v>
      </c>
      <c r="B40" s="41" t="s">
        <v>767</v>
      </c>
      <c r="C40" s="16" t="s">
        <v>207</v>
      </c>
      <c r="D40" s="19" t="s">
        <v>1674</v>
      </c>
      <c r="E40" s="17" t="str">
        <f t="shared" si="20"/>
        <v>1 SPA12 Pagrindas, ašys 408E</v>
      </c>
      <c r="F40" s="19" t="s">
        <v>2201</v>
      </c>
      <c r="G40" s="639" t="s">
        <v>2910</v>
      </c>
      <c r="H40" s="639" t="s">
        <v>2912</v>
      </c>
      <c r="I40" s="639" t="s">
        <v>2911</v>
      </c>
      <c r="J40" s="639">
        <v>23109200</v>
      </c>
      <c r="K40" s="639"/>
      <c r="L40" s="639"/>
      <c r="M40" s="639"/>
      <c r="N40" s="639"/>
      <c r="O40" s="639"/>
      <c r="P40" s="638">
        <f>IF(Duombaze!G40="",0,INDEX(DU!I:I,MATCH(Duombaze!G40,DU!A:A,0),1))+IF(Duombaze!H40="",0,INDEX(DU!I:I,MATCH(Duombaze!H40,DU!A:A,0),1))+IF(Duombaze!I40="",0,INDEX(DU!I:I,MATCH(Duombaze!I40,DU!A:A,0),1))+IF(Duombaze!J40="",0,INDEX(DU!I:I*40,MATCH(Duombaze!J40,DU!A:A,0),1))+IF(Duombaze!K40="",0,INDEX(DU!I:I,MATCH(Duombaze!K40,DU!A:A,0),1))+IF(Duombaze!L40="",0,INDEX(DU!I:I,MATCH(Duombaze!L40,DU!A:A,0),1))+IF(Duombaze!M40="",0,INDEX(DU!I:I,MATCH(Duombaze!M40,DU!A:A,0),1))+IF(Duombaze!N40="",0,INDEX(DU!I:I,MATCH(Duombaze!N40,DU!A:A,0),1))+IF(Duombaze!O40="",0,INDEX(DU!I:I,MATCH(Duombaze!O40,DU!A:A,0),1))</f>
        <v>2132.9023102195124</v>
      </c>
      <c r="Q40" s="638">
        <f>IF(Duombaze!G40="",0,INDEX(DU!K:K,MATCH(Duombaze!G40,DU!A:A,0),1))+IF(Duombaze!H40="",0,INDEX(DU!K:K,MATCH(Duombaze!H40,DU!A:A,0),1))+IF(Duombaze!I40="",0,INDEX(DU!K:K,MATCH(Duombaze!I40,DU!A:A,0),1))+IF(Duombaze!J40="",0,INDEX(DU!K:K,MATCH(Duombaze!J40,DU!A:A,0),1))+IF(Duombaze!K40="",0,INDEX(DU!K:K,MATCH(Duombaze!K40,DU!A:A,0),1))+IF(Duombaze!L40="",0,INDEX(DU!K:K,MATCH(Duombaze!L40,DU!A:A,0),1))+IF(Duombaze!M40="",0,INDEX(DU!K:K,MATCH(Duombaze!M40,DU!A:A,0),1))+IF(Duombaze!N40="",0,INDEX(DU!K:K,MATCH(Duombaze!N40,DU!A:A,0),1))+IF(Duombaze!O40="",0,INDEX(DU!K:K,MATCH(Duombaze!O40,DU!A:A,0),1))</f>
        <v>220.89</v>
      </c>
      <c r="R40" s="19" t="s">
        <v>1998</v>
      </c>
      <c r="S40" s="52" t="s">
        <v>1999</v>
      </c>
      <c r="T40" s="881" t="s">
        <v>3483</v>
      </c>
      <c r="U40" s="17" t="e">
        <f>IF(Duombaze!T40="",0,INDEX(DU!I:I,MATCH(Duombaze!T40,DU!A:A,0),1))</f>
        <v>#N/A</v>
      </c>
      <c r="V40" s="17" t="e">
        <f>IF(Duombaze!T40="",0,INDEX(DU!K:K,MATCH(Duombaze!T40,DU!A:A,0),1))</f>
        <v>#N/A</v>
      </c>
      <c r="W40" s="19" t="s">
        <v>3488</v>
      </c>
      <c r="X40" s="19"/>
      <c r="Y40" s="134"/>
      <c r="Z40" s="65" t="s">
        <v>687</v>
      </c>
      <c r="AA40" s="17" t="str">
        <f t="shared" si="17"/>
        <v>1 SPA12 Grąžulas amortizuojamas</v>
      </c>
      <c r="AB40" s="19" t="s">
        <v>260</v>
      </c>
      <c r="AC40" s="17">
        <f>IF(Duombaze!AB40="",0,INDEX(DU!I:I,MATCH(Duombaze!AB40,DU!A:A,0),1))</f>
        <v>515.13192118311099</v>
      </c>
      <c r="AD40" s="25">
        <f>IF(Duombaze!AB40="",0,INDEX(DU!K:K,MATCH(Duombaze!AB40,DU!A:A,0),1))</f>
        <v>67.2</v>
      </c>
      <c r="AE40" s="19"/>
      <c r="AF40" s="19" t="s">
        <v>2065</v>
      </c>
      <c r="AG40" s="19" t="s">
        <v>689</v>
      </c>
      <c r="AH40" s="17" t="str">
        <f t="shared" si="21"/>
        <v>1 SPA12 Bamperis apvalus prisukamas</v>
      </c>
      <c r="AI40" s="19" t="s">
        <v>262</v>
      </c>
      <c r="AJ40" s="639" t="s">
        <v>262</v>
      </c>
      <c r="AK40" s="639"/>
      <c r="AL40" s="639"/>
      <c r="AM40" s="639">
        <f>IF(Duombaze!AJ40="",0,INDEX(DU!I:I,MATCH(Duombaze!AJ40,DU!A:A,0),1))+IF(Duombaze!AK40="",0,INDEX(DU!I:I,MATCH(Duombaze!AK40,DU!A:A,0),1))+IF(Duombaze!AL40="",0,INDEX(DU!I:I,MATCH(Duombaze!AL40,DU!A:A,0),1))</f>
        <v>123.400175525962</v>
      </c>
      <c r="AN40" s="639">
        <f>IF(Duombaze!AJ40="",0,INDEX(DU!K:K,MATCH(Duombaze!AJ40,DU!A:A,0),1))+IF(Duombaze!AK40="",0,INDEX(DU!K:K,MATCH(Duombaze!AK40,DU!A:A,0),1))+IF(Duombaze!AL40="",0,INDEX(DU!K:K,MATCH(Duombaze!AL40,DU!A:A,0),1))</f>
        <v>29.87</v>
      </c>
      <c r="AO40" s="19"/>
      <c r="AP40" s="19" t="s">
        <v>2073</v>
      </c>
      <c r="AQ40" s="19" t="s">
        <v>438</v>
      </c>
      <c r="AR40" s="17" t="str">
        <f t="shared" si="2"/>
        <v>1 SPA12 Pagrindo hidraulines jungtys</v>
      </c>
      <c r="AS40" s="19" t="s">
        <v>263</v>
      </c>
      <c r="AT40" s="639" t="s">
        <v>263</v>
      </c>
      <c r="AU40" s="639"/>
      <c r="AV40" s="639"/>
      <c r="AW40" s="639"/>
      <c r="AX40" s="639"/>
      <c r="AY40" s="639"/>
      <c r="AZ40" s="639"/>
      <c r="BA40" s="639"/>
      <c r="BB40" s="639"/>
      <c r="BC40" s="639">
        <f>IF(Duombaze!AT40="",0,INDEX(DU!I:I,MATCH(Duombaze!AT40,DU!A:A,0),1))+IF(Duombaze!AU40="",0,INDEX(DU!I:I,MATCH(Duombaze!AU40,DU!A:A,0),1))+IF(Duombaze!AV40="",0,INDEX(DU!I:I,MATCH(Duombaze!AV40,DU!A:A,0),1))+IF(Duombaze!AW40="",0,INDEX(DU!I:I,MATCH(Duombaze!AW40,DU!A:A,0),1))+IF(Duombaze!AX40="",0,INDEX(DU!I:I,MATCH(Duombaze!AX40,DU!A:A,0),1))+IF(Duombaze!AY40="",0,INDEX(DU!I:I,MATCH(Duombaze!AY40,DU!A:A,0),1))+IF(Duombaze!AZ40="",0,INDEX(DU!I:I,MATCH(Duombaze!AZ40,DU!A:A,0),1))+IF(Duombaze!BA40="",0,INDEX(DU!I:I,MATCH(Duombaze!BA40,DU!A:A,0),1))+IF(Duombaze!BB40="",0,INDEX(DU!I:I,MATCH(Duombaze!BB40,DU!A:A,0),1))</f>
        <v>0</v>
      </c>
      <c r="BD40" s="638">
        <f>IF(Duombaze!AT40="",0,INDEX(DU!K:K,MATCH(Duombaze!AT40,DU!A:A,0),1))+IF(Duombaze!AU40="",0,INDEX(DU!K:K,MATCH(Duombaze!AU40,DU!A:A,0),1))+IF(Duombaze!AV40="",0,INDEX(DU!K:K,MATCH(Duombaze!AV40,DU!A:A,0),1))+IF(Duombaze!AW40="",0,INDEX(DU!K:K,MATCH(Duombaze!AW40,DU!A:A,0),1))+IF(Duombaze!AX40="",0,INDEX(DU!K:K,MATCH(Duombaze!AX40,DU!A:A,0),1))+IF(Duombaze!AY40="",0,INDEX(DU!K:K,MATCH(Duombaze!AY40,DU!A:A,0),1))+IF(Duombaze!AZ40="",0,INDEX(DU!K:K,MATCH(Duombaze!AZ40,DU!A:A,0),1))+IF(Duombaze!BA40="",0,INDEX(DU!K:K,MATCH(Duombaze!BA40,DU!A:A,0),1))+IF(Duombaze!BB40="",0,INDEX(DU!K:K,MATCH(Duombaze!BB40,DU!A:A,0),1))</f>
        <v>0</v>
      </c>
      <c r="BE40" s="19"/>
      <c r="BF40" s="19"/>
      <c r="BG40" s="53" t="str">
        <f>BG162</f>
        <v>Hidrauliniai stabdžiai</v>
      </c>
      <c r="BH40" s="17" t="str">
        <f t="shared" si="3"/>
        <v>1 SPA12 Hidrauliniai stabdžiai</v>
      </c>
      <c r="BI40" s="19" t="str">
        <f>BI162</f>
        <v>ZU30ASPC14HS00 + ZC10ASPC1016HJ + ZM0CILINDRIUK0</v>
      </c>
      <c r="BJ40" s="639" t="s">
        <v>3002</v>
      </c>
      <c r="BK40" s="639" t="s">
        <v>3006</v>
      </c>
      <c r="BL40" s="639" t="s">
        <v>2995</v>
      </c>
      <c r="BM40" s="639">
        <f>IF(Duombaze!BJ40="",0,INDEX(DU!I:I,MATCH(Duombaze!BJ40,DU!A:A,0),1))+IF(Duombaze!BK40="",0,INDEX(DU!I:I,MATCH(Duombaze!BK40,DU!A:A,0),1))+IF(Duombaze!BL40="",0,INDEX(DU!I:I,MATCH(Duombaze!BL40,DU!A:A,0),1))</f>
        <v>238.6316228</v>
      </c>
      <c r="BN40" s="638">
        <f>IF(Duombaze!BJ40="",0,INDEX(DU!K:K,MATCH(Duombaze!BJ40,DU!A:A,0),1))+IF(Duombaze!BK40="",0,INDEX(DU!K:K,MATCH(Duombaze!BK40,DU!A:A,0),1))+IF(Duombaze!BL40="",0,INDEX(DU!K:K,MATCH(Duombaze!BL40,DU!A:A,0),1))</f>
        <v>62.099999999999994</v>
      </c>
      <c r="BO40" s="19"/>
      <c r="BP40" s="19" t="s">
        <v>2110</v>
      </c>
      <c r="BQ40" s="19" t="str">
        <f t="shared" si="25"/>
        <v>Stabdžių išvadai hidrauliniai</v>
      </c>
      <c r="BR40" s="19" t="str">
        <f t="shared" si="18"/>
        <v>1 SPA12 Stabdžių išvadai hidrauliniai</v>
      </c>
      <c r="BS40" s="19" t="str">
        <f t="shared" ref="BS40:BS45" si="28">BS175</f>
        <v>ZU30ASPC14SIH0 + ZC40ASPC1620IJ</v>
      </c>
      <c r="BT40" s="19" t="s">
        <v>3035</v>
      </c>
      <c r="BU40" s="19" t="s">
        <v>3034</v>
      </c>
      <c r="BV40" s="19"/>
      <c r="BW40" s="19">
        <f>IF(Duombaze!BT40="",0,INDEX(DU!I:I,MATCH(Duombaze!BT40,DU!A:A,0),1))+IF(Duombaze!BU40="",0,INDEX(DU!I:I,MATCH(Duombaze!BU40,DU!A:A,0),1))+IF(Duombaze!BV40="",0,INDEX(DU!I:I,MATCH(Duombaze!BV40,DU!A:A,0),1))</f>
        <v>28.7798954069915</v>
      </c>
      <c r="BX40" s="19">
        <f>IF(Duombaze!BT40="",0,INDEX(DU!K:K,MATCH(Duombaze!BT40,DU!A:A,0),1))+IF(Duombaze!BU40="",0,INDEX(DU!K:K,MATCH(Duombaze!BU40,DU!A:A,0),1))+IF(Duombaze!BV40="",0,INDEX(DU!K:K,MATCH(Duombaze!BV40,DU!A:A,0),1))</f>
        <v>11</v>
      </c>
      <c r="BY40" s="19"/>
      <c r="BZ40" s="19"/>
      <c r="CA40" s="19" t="str">
        <f>CA162</f>
        <v>Mechaninė koja-kėliklis</v>
      </c>
      <c r="CB40" s="19" t="str">
        <f t="shared" si="26"/>
        <v>1 SPA12 Mechaninė koja-kėliklis</v>
      </c>
      <c r="CC40" s="19" t="str">
        <f>CC162</f>
        <v>ZM0MECH0ATRAKJ</v>
      </c>
      <c r="CD40" s="19">
        <f>IF(Duombaze!CC40="",0,INDEX(DU!I:I,MATCH(Duombaze!CC40,DU!A:A,0),1))</f>
        <v>67.253749472556606</v>
      </c>
      <c r="CE40" s="17">
        <f>IF(Duombaze!CC40="",0,INDEX(DU!K:K,MATCH(Duombaze!CC40,DU!A:A,0),1))</f>
        <v>9.7200000000000006</v>
      </c>
      <c r="CF40" s="19"/>
      <c r="CG40" s="19" t="s">
        <v>2124</v>
      </c>
      <c r="CH40" s="19" t="str">
        <f>CH162</f>
        <v>Priekinė kilpa UMEGA D-50 (plokštelė 145x145)</v>
      </c>
      <c r="CI40" s="17" t="str">
        <f t="shared" si="6"/>
        <v>1 SPA12 Priekinė kilpa UMEGA D-50 (plokštelė 145x145)</v>
      </c>
      <c r="CJ40" s="19" t="str">
        <f>CJ162</f>
        <v>ZC40ASPC16CPKU</v>
      </c>
      <c r="CK40" s="19">
        <f>IF(Duombaze!CJ40="",0,INDEX(DU!I:I,MATCH(Duombaze!CJ40,DU!A:A,0),1))</f>
        <v>71.836726290849597</v>
      </c>
      <c r="CL40" s="17">
        <f>IF(Duombaze!CJ40="",0,INDEX(DU!K:K,MATCH(Duombaze!CJ40,DU!A:A,0),1))</f>
        <v>20.63</v>
      </c>
      <c r="CM40" s="19"/>
      <c r="CN40" s="19" t="s">
        <v>2108</v>
      </c>
      <c r="CO40" s="19" t="s">
        <v>677</v>
      </c>
      <c r="CP40" s="17" t="str">
        <f t="shared" si="7"/>
        <v>1 SPA12 Rankinis stabdis puspriekabėms</v>
      </c>
      <c r="CQ40" s="19" t="s">
        <v>1594</v>
      </c>
      <c r="CR40" s="639" t="s">
        <v>1594</v>
      </c>
      <c r="CS40" s="639"/>
      <c r="CT40" s="639">
        <f>IF(Duombaze!CR40="",0,INDEX(DU!I:I,MATCH(Duombaze!CR40,DU!A:A,0),1))+IF(Duombaze!CS40="",0,INDEX(DU!I:I,MATCH(Duombaze!CS40,DU!A:A,0),1))</f>
        <v>44.795362415433402</v>
      </c>
      <c r="CU40" s="19">
        <f>IF(Duombaze!CR40="",0,INDEX(DU!K:K,MATCH(Duombaze!CR40,DU!A:A,0),1))+IF(Duombaze!CS40="",0,INDEX(DU!K:K,MATCH(Duombaze!CS40,DU!A:A,0),1))</f>
        <v>36.090000000000003</v>
      </c>
      <c r="CV40" s="19"/>
      <c r="CW40" s="19" t="s">
        <v>2124</v>
      </c>
      <c r="CX40" s="32"/>
      <c r="CY40" s="17" t="str">
        <f t="shared" si="8"/>
        <v/>
      </c>
      <c r="CZ40" s="32"/>
      <c r="DA40" s="672"/>
      <c r="DB40" s="672"/>
      <c r="DC40" s="672">
        <f>IF(Duombaze!DA40="",0,INDEX(DU!I:I,MATCH(Duombaze!DA40,DU!A:A,0),1))+IF(Duombaze!DB40="",0,INDEX(DU!I:I,MATCH(Duombaze!DB40,DU!A:A,0),1))</f>
        <v>0</v>
      </c>
      <c r="DD40" s="19">
        <f>IF(Duombaze!DA40="",0,INDEX(DU!K:K,MATCH(Duombaze!DA40,DU!A:A,0),1))+IF(Duombaze!DB40="",0,INDEX(DU!K:K,MATCH(Duombaze!DB40,DU!A:A,0),1))</f>
        <v>0</v>
      </c>
      <c r="DE40" s="32"/>
      <c r="DF40" s="32"/>
      <c r="DG40" s="19" t="s">
        <v>704</v>
      </c>
      <c r="DH40" s="19" t="str">
        <f t="shared" si="9"/>
        <v>1 SPA12 Tentas ir jo rėmas</v>
      </c>
      <c r="DI40" s="19" t="s">
        <v>273</v>
      </c>
      <c r="DJ40" s="672" t="s">
        <v>273</v>
      </c>
      <c r="DK40" s="678"/>
      <c r="DL40" s="678">
        <f>IF(Duombaze!DJ40="",0,INDEX(DU!I:I,MATCH(Duombaze!DJ40,DU!A:A,0),1))+IF(Duombaze!DK40="",0,INDEX(DU!I:I,MATCH(Duombaze!DK40,DU!A:A,0),1))</f>
        <v>184.75227416879699</v>
      </c>
      <c r="DM40" s="19">
        <f>IF(Duombaze!DJ40="",0,INDEX(DU!K:K,MATCH(Duombaze!DJ40,DU!A:A,0),1))+IF(Duombaze!DK40="",0,INDEX(DU!K:K,MATCH(Duombaze!DK40,DU!A:A,0),1))</f>
        <v>78.41</v>
      </c>
      <c r="DN40" s="52" t="s">
        <v>2012</v>
      </c>
      <c r="DO40" s="52"/>
      <c r="DP40" s="52" t="str">
        <f>DP175</f>
        <v>Gale trikampis LED žibintas + pilnas LED (Danija)</v>
      </c>
      <c r="DQ40" s="17" t="str">
        <f t="shared" si="10"/>
        <v>1 SPA12 Gale trikampis LED žibintas + pilnas LED (Danija)</v>
      </c>
      <c r="DR40" s="65" t="str">
        <f>DR175</f>
        <v>ZC40AZIBMI0000</v>
      </c>
      <c r="DS40" s="692" t="s">
        <v>252</v>
      </c>
      <c r="DT40" s="692"/>
      <c r="DU40" s="692"/>
      <c r="DV40" s="692"/>
      <c r="DW40" s="692">
        <f>IF(Duombaze!DS40="",0,INDEX(DU!I:I,MATCH(Duombaze!DS40,DU!A:A,0),1))+IF(Duombaze!DT40="",0,INDEX(DU!I:I,MATCH(Duombaze!DT40,DU!A:A,0),1))+IF(Duombaze!DU40="",0,INDEX(DU!I:I,MATCH(Duombaze!DU40,DU!A:A,0),1))+IF(Duombaze!DV40="",0,INDEX(DU!I:I,MATCH(Duombaze!DV40,DU!A:A,0),1))</f>
        <v>129.30043442866699</v>
      </c>
      <c r="DX40" s="638">
        <f>IF(Duombaze!DS40="",0,INDEX(DU!K:K,MATCH(Duombaze!DS40,DU!A:A,0),1))+IF(Duombaze!DT40="",0,INDEX(DU!K:K,MATCH(Duombaze!DT40,DU!A:A,0),1))+IF(Duombaze!DU40="",0,INDEX(DU!K:K,MATCH(Duombaze!DU40,DU!A:A,0),1))+IF(Duombaze!DV40="",0,INDEX(DU!K:KH,MATCH(Duombaze!DV40,DU!A:A,0),1))</f>
        <v>0</v>
      </c>
      <c r="DY40" s="65"/>
      <c r="DZ40" s="65"/>
      <c r="EA40" s="19" t="str">
        <f>EA175</f>
        <v>Ištempimo kilpa RIMA</v>
      </c>
      <c r="EB40" s="19" t="str">
        <f t="shared" si="22"/>
        <v>1 SPA12 Ištempimo kilpa RIMA</v>
      </c>
      <c r="EC40" s="19" t="str">
        <f>EC175</f>
        <v>ZC40ACTKR00000</v>
      </c>
      <c r="ED40" s="19">
        <f>IF(Duombaze!EC40="",0,INDEX(DU!I:I,MATCH(Duombaze!EC40,DU!A:A,0),1))</f>
        <v>92.221999999999994</v>
      </c>
      <c r="EE40" s="638">
        <f>IF(Duombaze!EC40="",0,INDEX(DU!K:K,MATCH(Duombaze!EC40,DU!A:A,0),1))</f>
        <v>23.17</v>
      </c>
      <c r="EF40" s="19"/>
      <c r="EG40" s="52"/>
      <c r="EH40" s="19" t="str">
        <f>EH175</f>
        <v>Lipdukai Daniški + MItip logo (prisukamas)</v>
      </c>
      <c r="EI40" s="17" t="str">
        <f t="shared" si="27"/>
        <v>1 SPA12 Lipdukai Daniški + MItip logo (prisukamas)</v>
      </c>
      <c r="EJ40" s="19" t="str">
        <f>EJ175</f>
        <v>ZM20ASPCLMI000 + ZM0L0G0MITIP00</v>
      </c>
      <c r="EK40" s="692" t="s">
        <v>3051</v>
      </c>
      <c r="EL40" s="692" t="s">
        <v>3052</v>
      </c>
      <c r="EM40" s="692"/>
      <c r="EN40" s="692">
        <f>IF(Duombaze!EK40="",0,INDEX(DU!I:I,MATCH(Duombaze!EK40,DU!A:A,0),1))+IF(Duombaze!EL40="",0,INDEX(DU!I:I,MATCH(Duombaze!EL40,DU!A:A,0),1))+IF(Duombaze!EM40="",0,INDEX(DU!I:I,MATCH(Duombaze!EM40,DU!A:A,0),1))</f>
        <v>13.609623333333332</v>
      </c>
      <c r="EO40" s="19">
        <f>IF(Duombaze!EK40="",0,INDEX(DU!K:K,MATCH(Duombaze!EK40,DU!A:A,0),1))+IF(Duombaze!EL40="",0,INDEX(DU!K:K,MATCH(Duombaze!EL40,DU!A:A,0),1))+IF(Duombaze!EM40="",0,INDEX(DU!K:K,MATCH(Duombaze!EM40,DU!A:A,0),1))</f>
        <v>2.58</v>
      </c>
      <c r="EP40" s="65"/>
      <c r="EQ40" s="19"/>
      <c r="ER40" s="19" t="s">
        <v>1497</v>
      </c>
      <c r="ES40" s="17" t="str">
        <f t="shared" si="23"/>
        <v>1 SPA12 Montuojami</v>
      </c>
      <c r="EW40" s="19" t="s">
        <v>309</v>
      </c>
      <c r="EX40" s="19" t="str">
        <f t="shared" si="24"/>
        <v>1 SPA12 Purvasaugių komplektas 385/425 ratams (ketvirtiniai 1/4)</v>
      </c>
      <c r="EY40" s="19" t="s">
        <v>282</v>
      </c>
      <c r="EZ40" s="672" t="s">
        <v>282</v>
      </c>
      <c r="FA40" s="672"/>
      <c r="FB40" s="672">
        <f>IF(Duombaze!EZ40="",0,INDEX(DU!I:I,MATCH(Duombaze!EZ40,DU!A:A,0),1))+IF(Duombaze!FA40="",0,INDEX(DU!I:I,MATCH(Duombaze!FA40,DU!A:A,0),1))</f>
        <v>68.784319999999994</v>
      </c>
      <c r="FC40" s="19">
        <f>IF(Duombaze!EZ40="",0,INDEX(DU!K:K,MATCH(Duombaze!EZ40,DU!A:A,0),1))+IF(Duombaze!FA40="",0,INDEX(DU!K:K,MATCH(Duombaze!FA40,DU!A:A,0),1))</f>
        <v>7.25</v>
      </c>
      <c r="FD40" s="19"/>
      <c r="FE40" s="19"/>
      <c r="FF40" s="19"/>
      <c r="FG40" s="19"/>
      <c r="FH40" s="19" t="s">
        <v>654</v>
      </c>
      <c r="FI40" s="19"/>
      <c r="FJ40" s="19"/>
      <c r="FK40" s="17"/>
      <c r="FL40" s="18"/>
      <c r="FM40" s="671"/>
      <c r="FN40" s="671"/>
      <c r="FO40" s="671"/>
      <c r="FP40" s="671"/>
      <c r="FQ40" s="671">
        <f>IF(Duombaze!FM40="",0,INDEX(DU!I:I,MATCH(Duombaze!FM40,DU!A:A,0),1))+IF(Duombaze!FN40="",0,INDEX(DU!I:I,MATCH(Duombaze!FN40,DU!A:A,0),1))+IF(Duombaze!FO40="",0,INDEX(DU!I:I,MATCH(Duombaze!FO40,DU!A:A,0),1))+IF(Duombaze!FP40="",0,INDEX(DU!I:I,MATCH(Duombaze!FP40,DU!A:A,0),1))</f>
        <v>0</v>
      </c>
      <c r="FR40" s="673">
        <f>IF(Duombaze!FM40="",0,INDEX(DU!K:K,MATCH(Duombaze!FM40,DU!A:A,0),1))+IF(Duombaze!FN40="",0,INDEX(DU!K:K,MATCH(Duombaze!FN40,DU!A:A,0),1))+IF(Duombaze!FO40="",0,INDEX(DU!K:K,MATCH(Duombaze!FO40,DU!A:A,0),1))+IF(Duombaze!FP40="",0,INDEX(DU!K:K,MATCH(Duombaze!FP40,DU!A:A,0),1))</f>
        <v>0</v>
      </c>
      <c r="FT40" s="20" t="s">
        <v>62</v>
      </c>
      <c r="FU40" s="20" t="s">
        <v>71</v>
      </c>
    </row>
    <row r="41" spans="1:178" s="20" customFormat="1" ht="28.9" customHeight="1" x14ac:dyDescent="0.25">
      <c r="A41" s="41">
        <v>2</v>
      </c>
      <c r="B41" s="41" t="s">
        <v>767</v>
      </c>
      <c r="C41" s="16" t="s">
        <v>207</v>
      </c>
      <c r="D41" s="19" t="s">
        <v>1675</v>
      </c>
      <c r="E41" s="17" t="str">
        <f t="shared" si="20"/>
        <v>2 SPA12 Pagrindas su Bogie važiuokle (NEPRIKLAUSOMOS AŠYS 408E)</v>
      </c>
      <c r="F41" s="19" t="s">
        <v>2202</v>
      </c>
      <c r="G41" s="639" t="s">
        <v>2913</v>
      </c>
      <c r="H41" s="639" t="s">
        <v>2911</v>
      </c>
      <c r="I41" s="639">
        <v>23109200</v>
      </c>
      <c r="J41" s="639"/>
      <c r="K41" s="639"/>
      <c r="L41" s="639"/>
      <c r="M41" s="639"/>
      <c r="N41" s="639"/>
      <c r="O41" s="639"/>
      <c r="P41" s="638">
        <f>IF(Duombaze!G41="",0,INDEX(DU!I:I,MATCH(Duombaze!G41,DU!A:A,0),1))+IF(Duombaze!H41="",0,INDEX(DU!I:I,MATCH(Duombaze!H41,DU!A:A,0),1))+IF(Duombaze!I41="",0,INDEX(DU!I:I*40,MATCH(Duombaze!I41,DU!A:A,0),1))+IF(Duombaze!J41="",0,INDEX(DU!I:I*40,MATCH(Duombaze!J41,DU!A:A,0),1))+IF(Duombaze!K41="",0,INDEX(DU!I:I,MATCH(Duombaze!K41,DU!A:A,0),1))+IF(Duombaze!L41="",0,INDEX(DU!I:I,MATCH(Duombaze!L41,DU!A:A,0),1))+IF(Duombaze!M41="",0,INDEX(DU!I:I,MATCH(Duombaze!M41,DU!A:A,0),1))+IF(Duombaze!N41="",0,INDEX(DU!I:I,MATCH(Duombaze!N41,DU!A:A,0),1))+IF(Duombaze!O41="",0,INDEX(DU!I:I,MATCH(Duombaze!O41,DU!A:A,0),1))</f>
        <v>16.8</v>
      </c>
      <c r="Q41" s="638">
        <f>IF(Duombaze!G41="",0,INDEX(DU!K:K,MATCH(Duombaze!G41,DU!A:A,0),1))+IF(Duombaze!H41="",0,INDEX(DU!K:K,MATCH(Duombaze!H41,DU!A:A,0),1))+IF(Duombaze!I41="",0,INDEX(DU!K:K,MATCH(Duombaze!I41,DU!A:A,0),1))+IF(Duombaze!J41="",0,INDEX(DU!K:K,MATCH(Duombaze!J41,DU!A:A,0),1))+IF(Duombaze!K41="",0,INDEX(DU!K:K,MATCH(Duombaze!K41,DU!A:A,0),1))+IF(Duombaze!L41="",0,INDEX(DU!K:K,MATCH(Duombaze!L41,DU!A:A,0),1))+IF(Duombaze!M41="",0,INDEX(DU!K:K,MATCH(Duombaze!M41,DU!A:A,0),1))+IF(Duombaze!N41="",0,INDEX(DU!K:K,MATCH(Duombaze!N41,DU!A:A,0),1))+IF(Duombaze!O41="",0,INDEX(DU!K:K,MATCH(Duombaze!O41,DU!A:A,0),1))</f>
        <v>0</v>
      </c>
      <c r="R41" s="19" t="s">
        <v>1998</v>
      </c>
      <c r="S41" s="52" t="s">
        <v>2000</v>
      </c>
      <c r="T41" s="881" t="s">
        <v>3483</v>
      </c>
      <c r="U41" s="17" t="e">
        <f>IF(Duombaze!T41="",0,INDEX(DU!I:I,MATCH(Duombaze!T41,DU!A:A,0),1))</f>
        <v>#N/A</v>
      </c>
      <c r="V41" s="17" t="e">
        <f>IF(Duombaze!T41="",0,INDEX(DU!K:K,MATCH(Duombaze!T41,DU!A:A,0),1))</f>
        <v>#N/A</v>
      </c>
      <c r="W41" s="19" t="s">
        <v>3488</v>
      </c>
      <c r="X41" s="19"/>
      <c r="Y41" s="134"/>
      <c r="Z41" s="65" t="s">
        <v>688</v>
      </c>
      <c r="AA41" s="17" t="str">
        <f t="shared" si="17"/>
        <v>2 SPA12 Grąžulas neamortizuojamas</v>
      </c>
      <c r="AB41" s="19" t="s">
        <v>261</v>
      </c>
      <c r="AC41" s="17">
        <f>IF(Duombaze!AB41="",0,INDEX(DU!I:I,MATCH(Duombaze!AB41,DU!A:A,0),1))</f>
        <v>193.289224214348</v>
      </c>
      <c r="AD41" s="25">
        <f>IF(Duombaze!AB41="",0,INDEX(DU!K:K,MATCH(Duombaze!AB41,DU!A:A,0),1))</f>
        <v>22.4</v>
      </c>
      <c r="AE41" s="19"/>
      <c r="AF41" s="19" t="s">
        <v>2065</v>
      </c>
      <c r="AG41" s="19"/>
      <c r="AH41" s="17" t="str">
        <f t="shared" si="21"/>
        <v/>
      </c>
      <c r="AI41" s="19"/>
      <c r="AJ41" s="639"/>
      <c r="AK41" s="639"/>
      <c r="AL41" s="639"/>
      <c r="AM41" s="639">
        <f>IF(Duombaze!AJ41="",0,INDEX(DU!I:I,MATCH(Duombaze!AJ41,DU!A:A,0),1))+IF(Duombaze!AK41="",0,INDEX(DU!I:I,MATCH(Duombaze!AK41,DU!A:A,0),1))+IF(Duombaze!AL41="",0,INDEX(DU!I:I,MATCH(Duombaze!AL41,DU!A:A,0),1))</f>
        <v>0</v>
      </c>
      <c r="AN41" s="639">
        <f>IF(Duombaze!AJ41="",0,INDEX(DU!K:K,MATCH(Duombaze!AJ41,DU!A:A,0),1))+IF(Duombaze!AK41="",0,INDEX(DU!K:K,MATCH(Duombaze!AK41,DU!A:A,0),1))+IF(Duombaze!AL41="",0,INDEX(DU!K:K,MATCH(Duombaze!AL41,DU!A:A,0),1))</f>
        <v>0</v>
      </c>
      <c r="AO41" s="19"/>
      <c r="AP41" s="19"/>
      <c r="AQ41" s="19" t="s">
        <v>493</v>
      </c>
      <c r="AR41" s="17" t="str">
        <f t="shared" si="2"/>
        <v>2 SPA12 Pagrindo hidraulines jungtys + Kėbulo išvertimo išvadas</v>
      </c>
      <c r="AS41" s="19" t="s">
        <v>2077</v>
      </c>
      <c r="AT41" s="639" t="s">
        <v>263</v>
      </c>
      <c r="AU41" s="639" t="s">
        <v>2958</v>
      </c>
      <c r="AV41" s="639" t="s">
        <v>2961</v>
      </c>
      <c r="AW41" s="639"/>
      <c r="AX41" s="639"/>
      <c r="AY41" s="639"/>
      <c r="AZ41" s="639"/>
      <c r="BA41" s="639"/>
      <c r="BB41" s="639"/>
      <c r="BC41" s="639">
        <f>IF(Duombaze!AT41="",0,INDEX(DU!I:I,MATCH(Duombaze!AT41,DU!A:A,0),1))+IF(Duombaze!AU41="",0,INDEX(DU!I:I,MATCH(Duombaze!AU41,DU!A:A,0),1))+IF(Duombaze!AV41="",0,INDEX(DU!I:I,MATCH(Duombaze!AV41,DU!A:A,0),1))+IF(Duombaze!AW41="",0,INDEX(DU!I:I,MATCH(Duombaze!AW41,DU!A:A,0),1))+IF(Duombaze!AX41="",0,INDEX(DU!I:I,MATCH(Duombaze!AX41,DU!A:A,0),1))+IF(Duombaze!AY41="",0,INDEX(DU!I:I,MATCH(Duombaze!AY41,DU!A:A,0),1))+IF(Duombaze!AZ41="",0,INDEX(DU!I:I,MATCH(Duombaze!AZ41,DU!A:A,0),1))+IF(Duombaze!BA41="",0,INDEX(DU!I:I,MATCH(Duombaze!BA41,DU!A:A,0),1))+IF(Duombaze!BB41="",0,INDEX(DU!I:I,MATCH(Duombaze!BB41,DU!A:A,0),1))</f>
        <v>45.063800000000001</v>
      </c>
      <c r="BD41" s="638">
        <f>IF(Duombaze!AT41="",0,INDEX(DU!K:K,MATCH(Duombaze!AT41,DU!A:A,0),1))+IF(Duombaze!AU41="",0,INDEX(DU!K:K,MATCH(Duombaze!AU41,DU!A:A,0),1))+IF(Duombaze!AV41="",0,INDEX(DU!K:K,MATCH(Duombaze!AV41,DU!A:A,0),1))+IF(Duombaze!AW41="",0,INDEX(DU!K:K,MATCH(Duombaze!AW41,DU!A:A,0),1))+IF(Duombaze!AX41="",0,INDEX(DU!K:K,MATCH(Duombaze!AX41,DU!A:A,0),1))+IF(Duombaze!AY41="",0,INDEX(DU!K:K,MATCH(Duombaze!AY41,DU!A:A,0),1))+IF(Duombaze!AZ41="",0,INDEX(DU!K:K,MATCH(Duombaze!AZ41,DU!A:A,0),1))+IF(Duombaze!BA41="",0,INDEX(DU!K:K,MATCH(Duombaze!BA41,DU!A:A,0),1))+IF(Duombaze!BB41="",0,INDEX(DU!K:K,MATCH(Duombaze!BB41,DU!A:A,0),1))</f>
        <v>11.2</v>
      </c>
      <c r="BE41" s="19"/>
      <c r="BF41" s="19"/>
      <c r="BG41" s="53" t="str">
        <f>BG163</f>
        <v>Hidrauliniai stabdžiai su LSV</v>
      </c>
      <c r="BH41" s="17" t="str">
        <f t="shared" si="3"/>
        <v>2 SPA12 Hidrauliniai stabdžiai su LSV</v>
      </c>
      <c r="BI41" s="19" t="str">
        <f>BI163</f>
        <v>ZU40ASPANHS000 + ZN10AHSHJLSV00</v>
      </c>
      <c r="BJ41" s="639" t="s">
        <v>2996</v>
      </c>
      <c r="BK41" s="639" t="s">
        <v>2997</v>
      </c>
      <c r="BL41" s="639"/>
      <c r="BM41" s="639">
        <f>IF(Duombaze!BJ41="",0,INDEX(DU!I:I,MATCH(Duombaze!BJ41,DU!A:A,0),1))+IF(Duombaze!BK41="",0,INDEX(DU!I:I,MATCH(Duombaze!BK41,DU!A:A,0),1))+IF(Duombaze!BL41="",0,INDEX(DU!I:I,MATCH(Duombaze!BL41,DU!A:A,0),1))</f>
        <v>677.39294741414665</v>
      </c>
      <c r="BN41" s="638">
        <f>IF(Duombaze!BJ41="",0,INDEX(DU!K:K,MATCH(Duombaze!BJ41,DU!A:A,0),1))+IF(Duombaze!BK41="",0,INDEX(DU!K:K,MATCH(Duombaze!BK41,DU!A:A,0),1))+IF(Duombaze!BL41="",0,INDEX(DU!K:K,MATCH(Duombaze!BL41,DU!A:A,0),1))</f>
        <v>66.61</v>
      </c>
      <c r="BO41" s="19"/>
      <c r="BP41" s="19"/>
      <c r="BQ41" s="19" t="str">
        <f t="shared" si="25"/>
        <v>Stabdžių išvadai hidrauliniai</v>
      </c>
      <c r="BR41" s="19" t="str">
        <f t="shared" si="18"/>
        <v>2 SPA12 Stabdžių išvadai hidrauliniai</v>
      </c>
      <c r="BS41" s="19" t="str">
        <f t="shared" si="28"/>
        <v>ZU30ASPC14SIH0+ ZC40ASPC1620IJ</v>
      </c>
      <c r="BT41" s="19" t="s">
        <v>3035</v>
      </c>
      <c r="BU41" s="19" t="s">
        <v>3034</v>
      </c>
      <c r="BV41" s="19"/>
      <c r="BW41" s="19">
        <f>IF(Duombaze!BT41="",0,INDEX(DU!I:I,MATCH(Duombaze!BT41,DU!A:A,0),1))+IF(Duombaze!BU41="",0,INDEX(DU!I:I,MATCH(Duombaze!BU41,DU!A:A,0),1))+IF(Duombaze!BV41="",0,INDEX(DU!I:I,MATCH(Duombaze!BV41,DU!A:A,0),1))</f>
        <v>28.7798954069915</v>
      </c>
      <c r="BX41" s="19">
        <f>IF(Duombaze!BT41="",0,INDEX(DU!K:K,MATCH(Duombaze!BT41,DU!A:A,0),1))+IF(Duombaze!BU41="",0,INDEX(DU!K:K,MATCH(Duombaze!BU41,DU!A:A,0),1))+IF(Duombaze!BV41="",0,INDEX(DU!K:K,MATCH(Duombaze!BV41,DU!A:A,0),1))</f>
        <v>11</v>
      </c>
      <c r="BY41" s="19"/>
      <c r="BZ41" s="19"/>
      <c r="CA41" s="17" t="s">
        <v>2748</v>
      </c>
      <c r="CB41" s="19" t="str">
        <f t="shared" si="26"/>
        <v>2 SPA12 Hidr.koja SIMOL H1160P PASTIPRINTA (HJ+kranas)</v>
      </c>
      <c r="CC41" s="20" t="s">
        <v>2647</v>
      </c>
      <c r="CD41" s="20">
        <f>IF(Duombaze!CC41="",0,INDEX(DU!I:I,MATCH(Duombaze!CC41,DU!A:A,0),1))</f>
        <v>202.668286325791</v>
      </c>
      <c r="CE41" s="17">
        <f>IF(Duombaze!CC41="",0,INDEX(DU!K:K,MATCH(Duombaze!CC41,DU!A:A,0),1))</f>
        <v>11.61</v>
      </c>
      <c r="CF41" s="19"/>
      <c r="CG41" s="19" t="s">
        <v>2109</v>
      </c>
      <c r="CH41" s="19" t="str">
        <f>CH163</f>
        <v>Priekinė kilpa DIN11026 D-40 (3000 kg.)</v>
      </c>
      <c r="CI41" s="17" t="str">
        <f t="shared" si="6"/>
        <v>2 SPA12 Priekinė kilpa DIN11026 D-40 (3000 kg.)</v>
      </c>
      <c r="CJ41" s="19" t="str">
        <f>CJ163</f>
        <v>ZC30ACPKL40000</v>
      </c>
      <c r="CK41" s="19">
        <f>IF(Duombaze!CJ41="",0,INDEX(DU!I:I,MATCH(Duombaze!CJ41,DU!A:A,0),1))</f>
        <v>188.11199999999999</v>
      </c>
      <c r="CL41" s="17">
        <f>IF(Duombaze!CJ41="",0,INDEX(DU!K:K,MATCH(Duombaze!CJ41,DU!A:A,0),1))</f>
        <v>8.69</v>
      </c>
      <c r="CM41" s="19"/>
      <c r="CN41" s="19"/>
      <c r="CO41" s="19" t="s">
        <v>652</v>
      </c>
      <c r="CP41" s="17" t="str">
        <f t="shared" si="7"/>
        <v>2 SPA12 Ratų atsparos</v>
      </c>
      <c r="CQ41" s="19" t="s">
        <v>1471</v>
      </c>
      <c r="CR41" s="639" t="s">
        <v>1471</v>
      </c>
      <c r="CS41" s="639"/>
      <c r="CT41" s="639">
        <f>IF(Duombaze!CR41="",0,INDEX(DU!I:I,MATCH(Duombaze!CR41,DU!A:A,0),1))+IF(Duombaze!CS41="",0,INDEX(DU!I:I,MATCH(Duombaze!CS41,DU!A:A,0),1))</f>
        <v>28.542999999999999</v>
      </c>
      <c r="CU41" s="19">
        <f>IF(Duombaze!CR41="",0,INDEX(DU!K:K,MATCH(Duombaze!CR41,DU!A:A,0),1))+IF(Duombaze!CS41="",0,INDEX(DU!K:K,MATCH(Duombaze!CS41,DU!A:A,0),1))</f>
        <v>0</v>
      </c>
      <c r="CV41" s="19"/>
      <c r="CW41" s="19"/>
      <c r="CX41" s="19"/>
      <c r="CY41" s="17" t="str">
        <f t="shared" si="8"/>
        <v/>
      </c>
      <c r="CZ41" s="19"/>
      <c r="DA41" s="672"/>
      <c r="DB41" s="672"/>
      <c r="DC41" s="672">
        <f>IF(Duombaze!DA41="",0,INDEX(DU!I:I,MATCH(Duombaze!DA41,DU!A:A,0),1))+IF(Duombaze!DB41="",0,INDEX(DU!I:I,MATCH(Duombaze!DB41,DU!A:A,0),1))</f>
        <v>0</v>
      </c>
      <c r="DD41" s="19">
        <f>IF(Duombaze!DA41="",0,INDEX(DU!K:K,MATCH(Duombaze!DA41,DU!A:A,0),1))+IF(Duombaze!DB41="",0,INDEX(DU!K:K,MATCH(Duombaze!DB41,DU!A:A,0),1))</f>
        <v>0</v>
      </c>
      <c r="DE41" s="19"/>
      <c r="DF41" s="19"/>
      <c r="DG41" s="19" t="s">
        <v>705</v>
      </c>
      <c r="DH41" s="19" t="str">
        <f t="shared" si="9"/>
        <v>2 SPA12 Aikštelė</v>
      </c>
      <c r="DI41" s="19" t="s">
        <v>274</v>
      </c>
      <c r="DJ41" s="672" t="s">
        <v>274</v>
      </c>
      <c r="DK41" s="678"/>
      <c r="DL41" s="678">
        <f>IF(Duombaze!DJ41="",0,INDEX(DU!I:I,MATCH(Duombaze!DJ41,DU!A:A,0),1))+IF(Duombaze!DK41="",0,INDEX(DU!I:I,MATCH(Duombaze!DK41,DU!A:A,0),1))</f>
        <v>25.947729837227001</v>
      </c>
      <c r="DM41" s="19">
        <f>IF(Duombaze!DJ41="",0,INDEX(DU!K:K,MATCH(Duombaze!DJ41,DU!A:A,0),1))+IF(Duombaze!DK41="",0,INDEX(DU!K:K,MATCH(Duombaze!DK41,DU!A:A,0),1))</f>
        <v>28.357500000000002</v>
      </c>
      <c r="DN41" s="52"/>
      <c r="DO41" s="52"/>
      <c r="DP41" s="52" t="str">
        <f>DP176</f>
        <v>Prieky/gale paprastas apšvietimas, šone atšvaitai (LT-LV)</v>
      </c>
      <c r="DQ41" s="17" t="str">
        <f t="shared" si="10"/>
        <v>2 SPA12 Prieky/gale paprastas apšvietimas, šone atšvaitai (LT-LV)</v>
      </c>
      <c r="DR41" s="65" t="str">
        <f>DR176</f>
        <v>ZC40AZIBATV000</v>
      </c>
      <c r="DS41" s="692" t="s">
        <v>250</v>
      </c>
      <c r="DT41" s="692"/>
      <c r="DU41" s="692"/>
      <c r="DV41" s="692"/>
      <c r="DW41" s="692">
        <f>IF(Duombaze!DS41="",0,INDEX(DU!I:I,MATCH(Duombaze!DS41,DU!A:A,0),1))+IF(Duombaze!DT41="",0,INDEX(DU!I:I,MATCH(Duombaze!DT41,DU!A:A,0),1))+IF(Duombaze!DU41="",0,INDEX(DU!I:I,MATCH(Duombaze!DU41,DU!A:A,0),1))+IF(Duombaze!DV41="",0,INDEX(DU!I:I,MATCH(Duombaze!DV41,DU!A:A,0),1))</f>
        <v>52.377912044817897</v>
      </c>
      <c r="DX41" s="638">
        <f>IF(Duombaze!DS41="",0,INDEX(DU!K:K,MATCH(Duombaze!DS41,DU!A:A,0),1))+IF(Duombaze!DT41="",0,INDEX(DU!K:K,MATCH(Duombaze!DT41,DU!A:A,0),1))+IF(Duombaze!DU41="",0,INDEX(DU!K:K,MATCH(Duombaze!DU41,DU!A:A,0),1))+IF(Duombaze!DV41="",0,INDEX(DU!K:KH,MATCH(Duombaze!DV41,DU!A:A,0),1))</f>
        <v>0</v>
      </c>
      <c r="DY41" s="65"/>
      <c r="DZ41" s="65"/>
      <c r="EA41" s="19" t="str">
        <f>EA176</f>
        <v>Mechaninis sukabintuvas Rockinger</v>
      </c>
      <c r="EB41" s="19" t="str">
        <f t="shared" si="22"/>
        <v>2 SPA12 Mechaninis sukabintuvas Rockinger</v>
      </c>
      <c r="EC41" s="19" t="str">
        <f>EC176</f>
        <v>ZC40ACMSR00000</v>
      </c>
      <c r="ED41" s="19">
        <f>IF(Duombaze!EC41="",0,INDEX(DU!I:I,MATCH(Duombaze!EC41,DU!A:A,0),1))</f>
        <v>170.74</v>
      </c>
      <c r="EE41" s="638">
        <f>IF(Duombaze!EC41="",0,INDEX(DU!K:K,MATCH(Duombaze!EC41,DU!A:A,0),1))</f>
        <v>18.82</v>
      </c>
      <c r="EF41" s="19"/>
      <c r="EG41" s="52"/>
      <c r="EH41" s="19" t="str">
        <f>EH182</f>
        <v>Lipdukai Lenkiški</v>
      </c>
      <c r="EI41" s="17" t="str">
        <f t="shared" si="27"/>
        <v>2 SPA12 Lipdukai Lenkiški</v>
      </c>
      <c r="EJ41" s="19" t="str">
        <f>EJ182</f>
        <v>ZC20ASPCLPL000</v>
      </c>
      <c r="EK41" s="692" t="s">
        <v>3053</v>
      </c>
      <c r="EL41" s="692" t="s">
        <v>3054</v>
      </c>
      <c r="EM41" s="692"/>
      <c r="EN41" s="692">
        <f>IF(Duombaze!EK41="",0,INDEX(DU!I:I,MATCH(Duombaze!EK41,DU!A:A,0),1))+IF(Duombaze!EL41="",0,INDEX(DU!I:I,MATCH(Duombaze!EL41,DU!A:A,0),1))+IF(Duombaze!EM41="",0,INDEX(DU!I:I,MATCH(Duombaze!EM41,DU!A:A,0),1))</f>
        <v>29.412882926829258</v>
      </c>
      <c r="EO41" s="19">
        <f>IF(Duombaze!EK41="",0,INDEX(DU!K:K,MATCH(Duombaze!EK41,DU!A:A,0),1))+IF(Duombaze!EL41="",0,INDEX(DU!K:K,MATCH(Duombaze!EL41,DU!A:A,0),1))+IF(Duombaze!EM41="",0,INDEX(DU!K:K,MATCH(Duombaze!EM41,DU!A:A,0),1))</f>
        <v>0</v>
      </c>
      <c r="EP41" s="65"/>
      <c r="EQ41" s="19"/>
      <c r="ER41" s="19" t="s">
        <v>1498</v>
      </c>
      <c r="ES41" s="17" t="str">
        <f t="shared" si="23"/>
        <v>2 SPA12 Pakuojami</v>
      </c>
      <c r="ET41" s="19"/>
      <c r="EU41" s="19"/>
      <c r="EV41" s="19"/>
      <c r="EW41" s="19" t="s">
        <v>310</v>
      </c>
      <c r="EX41" s="19" t="str">
        <f t="shared" si="24"/>
        <v>2 SPA12 Purvasaugių komplektas 550 ratams (ketvirtiniai 1/4)</v>
      </c>
      <c r="EY41" s="32" t="s">
        <v>311</v>
      </c>
      <c r="EZ41" s="672" t="s">
        <v>311</v>
      </c>
      <c r="FA41" s="672"/>
      <c r="FB41" s="672">
        <f>IF(Duombaze!EZ41="",0,INDEX(DU!I:I,MATCH(Duombaze!EZ41,DU!A:A,0),1))+IF(Duombaze!FA41="",0,INDEX(DU!I:I,MATCH(Duombaze!FA41,DU!A:A,0),1))</f>
        <v>69.059279999999902</v>
      </c>
      <c r="FC41" s="19">
        <f>IF(Duombaze!EZ41="",0,INDEX(DU!K:K,MATCH(Duombaze!EZ41,DU!A:A,0),1))+IF(Duombaze!FA41="",0,INDEX(DU!K:K,MATCH(Duombaze!FA41,DU!A:A,0),1))</f>
        <v>9.33</v>
      </c>
      <c r="FD41" s="19"/>
      <c r="FE41" s="19"/>
      <c r="FF41" s="19"/>
      <c r="FG41" s="19"/>
      <c r="FH41" s="19"/>
      <c r="FI41" s="19"/>
      <c r="FJ41" s="19"/>
      <c r="FK41" s="17"/>
      <c r="FL41" s="18"/>
      <c r="FM41" s="671"/>
      <c r="FN41" s="671"/>
      <c r="FO41" s="671"/>
      <c r="FP41" s="671"/>
      <c r="FQ41" s="671">
        <f>IF(Duombaze!FM41="",0,INDEX(DU!I:I,MATCH(Duombaze!FM41,DU!A:A,0),1))+IF(Duombaze!FN41="",0,INDEX(DU!I:I,MATCH(Duombaze!FN41,DU!A:A,0),1))+IF(Duombaze!FO41="",0,INDEX(DU!I:I,MATCH(Duombaze!FO41,DU!A:A,0),1))+IF(Duombaze!FP41="",0,INDEX(DU!I:I,MATCH(Duombaze!FP41,DU!A:A,0),1))</f>
        <v>0</v>
      </c>
      <c r="FR41" s="673">
        <f>IF(Duombaze!FM41="",0,INDEX(DU!K:K,MATCH(Duombaze!FM41,DU!A:A,0),1))+IF(Duombaze!FN41="",0,INDEX(DU!K:K,MATCH(Duombaze!FN41,DU!A:A,0),1))+IF(Duombaze!FO41="",0,INDEX(DU!K:K,MATCH(Duombaze!FO41,DU!A:A,0),1))+IF(Duombaze!FP41="",0,INDEX(DU!K:K,MATCH(Duombaze!FP41,DU!A:A,0),1))</f>
        <v>0</v>
      </c>
      <c r="FT41" s="20" t="s">
        <v>291</v>
      </c>
      <c r="FU41" s="20" t="s">
        <v>292</v>
      </c>
    </row>
    <row r="42" spans="1:178" s="20" customFormat="1" ht="23.45" customHeight="1" x14ac:dyDescent="0.25">
      <c r="A42" s="41">
        <v>3</v>
      </c>
      <c r="B42" s="41" t="s">
        <v>767</v>
      </c>
      <c r="C42" s="16" t="s">
        <v>207</v>
      </c>
      <c r="D42" s="19"/>
      <c r="E42" s="17" t="str">
        <f t="shared" si="20"/>
        <v/>
      </c>
      <c r="F42" s="19"/>
      <c r="G42" s="639"/>
      <c r="H42" s="639"/>
      <c r="I42" s="639"/>
      <c r="J42" s="639"/>
      <c r="K42" s="639"/>
      <c r="L42" s="639"/>
      <c r="M42" s="639"/>
      <c r="N42" s="639"/>
      <c r="O42" s="639"/>
      <c r="P42" s="638">
        <f>IF(Duombaze!G42="",0,INDEX(DU!I:I,MATCH(Duombaze!G42,DU!A:A,0),1))+IF(Duombaze!H42="",0,INDEX(DU!I:I,MATCH(Duombaze!H42,DU!A:A,0),1))+IF(Duombaze!I42="",0,INDEX(DU!I:I,MATCH(Duombaze!I42,DU!A:A,0),1))+IF(Duombaze!J42="",0,INDEX(DU!I:I,MATCH(Duombaze!J42,DU!A:A,0),1))+IF(Duombaze!K42="",0,INDEX(DU!I:I,MATCH(Duombaze!K42,DU!A:A,0),1))+IF(Duombaze!L42="",0,INDEX(DU!I:I,MATCH(Duombaze!L42,DU!A:A,0),1))+IF(Duombaze!M42="",0,INDEX(DU!I:I,MATCH(Duombaze!M42,DU!A:A,0),1))+IF(Duombaze!N42="",0,INDEX(DU!I:I,MATCH(Duombaze!N42,DU!A:A,0),1))+IF(Duombaze!O42="",0,INDEX(DU!I:I,MATCH(Duombaze!O42,DU!A:A,0),1))</f>
        <v>0</v>
      </c>
      <c r="Q42" s="638">
        <f>IF(Duombaze!G42="",0,INDEX(DU!K:K,MATCH(Duombaze!G42,DU!A:A,0),1))+IF(Duombaze!H42="",0,INDEX(DU!K:K,MATCH(Duombaze!H42,DU!A:A,0),1))+IF(Duombaze!I42="",0,INDEX(DU!K:K,MATCH(Duombaze!I42,DU!A:A,0),1))+IF(Duombaze!J42="",0,INDEX(DU!K:K,MATCH(Duombaze!J42,DU!A:A,0),1))+IF(Duombaze!K42="",0,INDEX(DU!K:K,MATCH(Duombaze!K42,DU!A:A,0),1))+IF(Duombaze!L42="",0,INDEX(DU!K:K,MATCH(Duombaze!L42,DU!A:A,0),1))+IF(Duombaze!M42="",0,INDEX(DU!K:K,MATCH(Duombaze!M42,DU!A:A,0),1))+IF(Duombaze!N42="",0,INDEX(DU!K:K,MATCH(Duombaze!N42,DU!A:A,0),1))+IF(Duombaze!O42="",0,INDEX(DU!K:K,MATCH(Duombaze!O42,DU!A:A,0),1))</f>
        <v>0</v>
      </c>
      <c r="R42" s="19"/>
      <c r="S42" s="52"/>
      <c r="T42" s="881"/>
      <c r="U42" s="17">
        <f>IF(Duombaze!T42="",0,INDEX(DU!I:I,MATCH(Duombaze!T42,DU!A:A,0),1))</f>
        <v>0</v>
      </c>
      <c r="V42" s="17">
        <f>IF(Duombaze!T42="",0,INDEX(DU!K:K,MATCH(Duombaze!T42,DU!A:A,0),1))</f>
        <v>0</v>
      </c>
      <c r="W42" s="19"/>
      <c r="X42" s="19"/>
      <c r="Y42" s="134"/>
      <c r="Z42" s="65" t="s">
        <v>8200</v>
      </c>
      <c r="AA42" s="17" t="str">
        <f t="shared" si="17"/>
        <v>3 SPA12 Grąžulas amortizuojamas ZN</v>
      </c>
      <c r="AB42" s="19" t="s">
        <v>1478</v>
      </c>
      <c r="AC42" s="17">
        <f>IF(Duombaze!AB42="",0,INDEX(DU!I:I,MATCH(Duombaze!AB42,DU!A:A,0),1))</f>
        <v>538.26554551667004</v>
      </c>
      <c r="AD42" s="25">
        <f>IF(Duombaze!AB42="",0,INDEX(DU!K:K,MATCH(Duombaze!AB42,DU!A:A,0),1))</f>
        <v>52.13</v>
      </c>
      <c r="AE42" s="19"/>
      <c r="AF42" s="19" t="s">
        <v>2066</v>
      </c>
      <c r="AG42" s="19"/>
      <c r="AH42" s="17" t="str">
        <f t="shared" si="21"/>
        <v/>
      </c>
      <c r="AI42" s="19"/>
      <c r="AJ42" s="639"/>
      <c r="AK42" s="639"/>
      <c r="AL42" s="639"/>
      <c r="AM42" s="639">
        <f>IF(Duombaze!AJ42="",0,INDEX(DU!I:I,MATCH(Duombaze!AJ42,DU!A:A,0),1))+IF(Duombaze!AK42="",0,INDEX(DU!I:I,MATCH(Duombaze!AK42,DU!A:A,0),1))+IF(Duombaze!AL42="",0,INDEX(DU!I:I,MATCH(Duombaze!AL42,DU!A:A,0),1))</f>
        <v>0</v>
      </c>
      <c r="AN42" s="639">
        <f>IF(Duombaze!AJ42="",0,INDEX(DU!K:K,MATCH(Duombaze!AJ42,DU!A:A,0),1))+IF(Duombaze!AK42="",0,INDEX(DU!K:K,MATCH(Duombaze!AK42,DU!A:A,0),1))+IF(Duombaze!AL42="",0,INDEX(DU!K:K,MATCH(Duombaze!AL42,DU!A:A,0),1))</f>
        <v>0</v>
      </c>
      <c r="AO42" s="19"/>
      <c r="AP42" s="19"/>
      <c r="AQ42" s="19" t="s">
        <v>495</v>
      </c>
      <c r="AR42" s="17" t="str">
        <f t="shared" si="2"/>
        <v>3 SPA12 Pagrindo hidraulines jungtys + Hidrauliniai valdymo išvadai</v>
      </c>
      <c r="AS42" s="19" t="s">
        <v>2078</v>
      </c>
      <c r="AT42" s="639" t="s">
        <v>263</v>
      </c>
      <c r="AU42" s="639" t="s">
        <v>2959</v>
      </c>
      <c r="AV42" s="639" t="s">
        <v>2960</v>
      </c>
      <c r="AW42" s="639"/>
      <c r="AX42" s="639"/>
      <c r="AY42" s="639"/>
      <c r="AZ42" s="639"/>
      <c r="BA42" s="639"/>
      <c r="BB42" s="639"/>
      <c r="BC42" s="639">
        <f>IF(Duombaze!AT42="",0,INDEX(DU!I:I,MATCH(Duombaze!AT42,DU!A:A,0),1))+IF(Duombaze!AU42="",0,INDEX(DU!I:I,MATCH(Duombaze!AU42,DU!A:A,0),1))+IF(Duombaze!AV42="",0,INDEX(DU!I:I,MATCH(Duombaze!AV42,DU!A:A,0),1))+IF(Duombaze!AW42="",0,INDEX(DU!I:I,MATCH(Duombaze!AW42,DU!A:A,0),1))+IF(Duombaze!AX42="",0,INDEX(DU!I:I,MATCH(Duombaze!AX42,DU!A:A,0),1))+IF(Duombaze!AY42="",0,INDEX(DU!I:I,MATCH(Duombaze!AY42,DU!A:A,0),1))+IF(Duombaze!AZ42="",0,INDEX(DU!I:I,MATCH(Duombaze!AZ42,DU!A:A,0),1))+IF(Duombaze!BA42="",0,INDEX(DU!I:I,MATCH(Duombaze!BA42,DU!A:A,0),1))+IF(Duombaze!BB42="",0,INDEX(DU!I:I,MATCH(Duombaze!BB42,DU!A:A,0),1))</f>
        <v>49.301199999999994</v>
      </c>
      <c r="BD42" s="638">
        <f>IF(Duombaze!AT42="",0,INDEX(DU!K:K,MATCH(Duombaze!AT42,DU!A:A,0),1))+IF(Duombaze!AU42="",0,INDEX(DU!K:K,MATCH(Duombaze!AU42,DU!A:A,0),1))+IF(Duombaze!AV42="",0,INDEX(DU!K:K,MATCH(Duombaze!AV42,DU!A:A,0),1))+IF(Duombaze!AW42="",0,INDEX(DU!K:K,MATCH(Duombaze!AW42,DU!A:A,0),1))+IF(Duombaze!AX42="",0,INDEX(DU!K:K,MATCH(Duombaze!AX42,DU!A:A,0),1))+IF(Duombaze!AY42="",0,INDEX(DU!K:K,MATCH(Duombaze!AY42,DU!A:A,0),1))+IF(Duombaze!AZ42="",0,INDEX(DU!K:K,MATCH(Duombaze!AZ42,DU!A:A,0),1))+IF(Duombaze!BA42="",0,INDEX(DU!K:K,MATCH(Duombaze!BA42,DU!A:A,0),1))+IF(Duombaze!BB42="",0,INDEX(DU!K:K,MATCH(Duombaze!BB42,DU!A:A,0),1))</f>
        <v>12.66</v>
      </c>
      <c r="BE42" s="19"/>
      <c r="BF42" s="19"/>
      <c r="BG42" s="53" t="str">
        <f>BG164</f>
        <v>Pneumatiniai - hidrauliniai stabdžiai (auto pneumo LSV + 2x0,4s)</v>
      </c>
      <c r="BH42" s="17" t="str">
        <f t="shared" si="3"/>
        <v>3 SPA12 Pneumatiniai - hidrauliniai stabdžiai (auto pneumo LSV + 2x0,4s)</v>
      </c>
      <c r="BI42" s="19" t="str">
        <f>BI164</f>
        <v>ZU30ASPC14PHS2 + ZC10ASPC1016PH</v>
      </c>
      <c r="BJ42" s="639" t="s">
        <v>2998</v>
      </c>
      <c r="BK42" s="639" t="s">
        <v>2999</v>
      </c>
      <c r="BL42" s="639"/>
      <c r="BM42" s="639">
        <f>IF(Duombaze!BJ42="",0,INDEX(DU!I:I,MATCH(Duombaze!BJ42,DU!A:A,0),1))+IF(Duombaze!BK42="",0,INDEX(DU!I:I,MATCH(Duombaze!BK42,DU!A:A,0),1))+IF(Duombaze!BL42="",0,INDEX(DU!I:I,MATCH(Duombaze!BL42,DU!A:A,0),1))</f>
        <v>822.21972000000005</v>
      </c>
      <c r="BN42" s="638">
        <f>IF(Duombaze!BJ42="",0,INDEX(DU!K:K,MATCH(Duombaze!BJ42,DU!A:A,0),1))+IF(Duombaze!BK42="",0,INDEX(DU!K:K,MATCH(Duombaze!BK42,DU!A:A,0),1))+IF(Duombaze!BL42="",0,INDEX(DU!K:K,MATCH(Duombaze!BL42,DU!A:A,0),1))</f>
        <v>87.69</v>
      </c>
      <c r="BO42" s="19"/>
      <c r="BP42" s="19"/>
      <c r="BQ42" s="142" t="str">
        <f>FY182</f>
        <v>Stabdžių išvadai pneumatiniai - hidrauliniai</v>
      </c>
      <c r="BR42" s="19" t="str">
        <f t="shared" si="18"/>
        <v>3 SPA12 Stabdžių išvadai pneumatiniai - hidrauliniai</v>
      </c>
      <c r="BS42" s="142" t="str">
        <f>GA182</f>
        <v>ZU30ASPC14SIPH + ZC40ASPC1620IJ</v>
      </c>
      <c r="BT42" s="19" t="s">
        <v>3038</v>
      </c>
      <c r="BU42" s="19" t="s">
        <v>3034</v>
      </c>
      <c r="BV42" s="19"/>
      <c r="BW42" s="19">
        <f>IF(Duombaze!BT42="",0,INDEX(DU!I:I,MATCH(Duombaze!BT42,DU!A:A,0),1))+IF(Duombaze!BU42="",0,INDEX(DU!I:I,MATCH(Duombaze!BU42,DU!A:A,0),1))+IF(Duombaze!BV42="",0,INDEX(DU!I:I,MATCH(Duombaze!BV42,DU!A:A,0),1))</f>
        <v>45.255595406991503</v>
      </c>
      <c r="BX42" s="19">
        <f>IF(Duombaze!BT42="",0,INDEX(DU!K:K,MATCH(Duombaze!BT42,DU!A:A,0),1))+IF(Duombaze!BU42="",0,INDEX(DU!K:K,MATCH(Duombaze!BU42,DU!A:A,0),1))+IF(Duombaze!BV42="",0,INDEX(DU!K:K,MATCH(Duombaze!BV42,DU!A:A,0),1))</f>
        <v>11.59</v>
      </c>
      <c r="BY42" s="19"/>
      <c r="BZ42" s="19"/>
      <c r="CA42" s="17"/>
      <c r="CB42" s="19" t="str">
        <f t="shared" si="26"/>
        <v/>
      </c>
      <c r="CC42" s="17"/>
      <c r="CD42" s="17">
        <f>IF(Duombaze!CC42="",0,INDEX(DU!I:I,MATCH(Duombaze!CC42,DU!A:A,0),1))</f>
        <v>0</v>
      </c>
      <c r="CE42" s="17">
        <f>IF(Duombaze!CC42="",0,INDEX(DU!K:K,MATCH(Duombaze!CC42,DU!A:A,0),1))</f>
        <v>0</v>
      </c>
      <c r="CF42" s="17"/>
      <c r="CH42" s="19" t="str">
        <f>CH164</f>
        <v>Priekinė kilpa K80</v>
      </c>
      <c r="CI42" s="17" t="str">
        <f t="shared" si="6"/>
        <v>3 SPA12 Priekinė kilpa K80</v>
      </c>
      <c r="CJ42" s="19" t="str">
        <f>CJ164</f>
        <v>ZC40ACPK800000</v>
      </c>
      <c r="CK42" s="19">
        <f>IF(Duombaze!CJ42="",0,INDEX(DU!I:I,MATCH(Duombaze!CJ42,DU!A:A,0),1))</f>
        <v>188.11279999999999</v>
      </c>
      <c r="CL42" s="17">
        <f>IF(Duombaze!CJ42="",0,INDEX(DU!K:K,MATCH(Duombaze!CJ42,DU!A:A,0),1))</f>
        <v>11.37</v>
      </c>
      <c r="CM42" s="19"/>
      <c r="CN42" s="19"/>
      <c r="CO42" s="19" t="s">
        <v>1495</v>
      </c>
      <c r="CP42" s="17" t="str">
        <f t="shared" si="7"/>
        <v xml:space="preserve">3 SPA12 Rankinis + Ratų atsparos </v>
      </c>
      <c r="CQ42" s="19" t="s">
        <v>1596</v>
      </c>
      <c r="CR42" s="639" t="s">
        <v>1594</v>
      </c>
      <c r="CS42" s="639" t="s">
        <v>1471</v>
      </c>
      <c r="CT42" s="639">
        <f>IF(Duombaze!CR42="",0,INDEX(DU!I:I,MATCH(Duombaze!CR42,DU!A:A,0),1))+IF(Duombaze!CS42="",0,INDEX(DU!I:I,MATCH(Duombaze!CS42,DU!A:A,0),1))</f>
        <v>73.338362415433409</v>
      </c>
      <c r="CU42" s="19">
        <f>IF(Duombaze!CR42="",0,INDEX(DU!K:K,MATCH(Duombaze!CR42,DU!A:A,0),1))+IF(Duombaze!CS42="",0,INDEX(DU!K:K,MATCH(Duombaze!CS42,DU!A:A,0),1))</f>
        <v>36.090000000000003</v>
      </c>
      <c r="CV42" s="19"/>
      <c r="CW42" s="19" t="s">
        <v>2124</v>
      </c>
      <c r="CX42" s="19"/>
      <c r="CY42" s="17" t="str">
        <f t="shared" si="8"/>
        <v/>
      </c>
      <c r="CZ42" s="19"/>
      <c r="DA42" s="672"/>
      <c r="DB42" s="672"/>
      <c r="DC42" s="672">
        <f>IF(Duombaze!DA42="",0,INDEX(DU!I:I,MATCH(Duombaze!DA42,DU!A:A,0),1))+IF(Duombaze!DB42="",0,INDEX(DU!I:I,MATCH(Duombaze!DB42,DU!A:A,0),1))</f>
        <v>0</v>
      </c>
      <c r="DD42" s="19">
        <f>IF(Duombaze!DA42="",0,INDEX(DU!K:K,MATCH(Duombaze!DA42,DU!A:A,0),1))+IF(Duombaze!DB42="",0,INDEX(DU!K:K,MATCH(Duombaze!DB42,DU!A:A,0),1))</f>
        <v>0</v>
      </c>
      <c r="DE42" s="19"/>
      <c r="DF42" s="19"/>
      <c r="DG42" s="19" t="s">
        <v>706</v>
      </c>
      <c r="DH42" s="19" t="str">
        <f t="shared" si="9"/>
        <v xml:space="preserve">3 SPA12 Tentas ir aikštelė </v>
      </c>
      <c r="DI42" s="19" t="s">
        <v>2152</v>
      </c>
      <c r="DJ42" s="672" t="s">
        <v>273</v>
      </c>
      <c r="DK42" s="672" t="s">
        <v>274</v>
      </c>
      <c r="DL42" s="678">
        <f>IF(Duombaze!DJ42="",0,INDEX(DU!I:I,MATCH(Duombaze!DJ42,DU!A:A,0),1))+IF(Duombaze!DK42="",0,INDEX(DU!I:I,MATCH(Duombaze!DK42,DU!A:A,0),1))</f>
        <v>210.70000400602399</v>
      </c>
      <c r="DM42" s="19">
        <f>IF(Duombaze!DJ42="",0,INDEX(DU!K:K,MATCH(Duombaze!DJ42,DU!A:A,0),1))+IF(Duombaze!DK42="",0,INDEX(DU!K:K,MATCH(Duombaze!DK42,DU!A:A,0),1))</f>
        <v>106.7675</v>
      </c>
      <c r="DN42" s="52" t="s">
        <v>2012</v>
      </c>
      <c r="DO42" s="52"/>
      <c r="DP42" s="52" t="str">
        <f>DP177</f>
        <v>Šoninis LED apšvietimas, prieky/gale paprastas apšvietimas (Čekija)</v>
      </c>
      <c r="DQ42" s="17" t="str">
        <f t="shared" si="10"/>
        <v>3 SPA12 Šoninis LED apšvietimas, prieky/gale paprastas apšvietimas (Čekija)</v>
      </c>
      <c r="DR42" s="65" t="str">
        <f>DR177</f>
        <v>ZC40AZIBLEDSN0</v>
      </c>
      <c r="DS42" s="692" t="s">
        <v>251</v>
      </c>
      <c r="DT42" s="692"/>
      <c r="DU42" s="692"/>
      <c r="DV42" s="692"/>
      <c r="DW42" s="692">
        <f>IF(Duombaze!DS42="",0,INDEX(DU!I:I,MATCH(Duombaze!DS42,DU!A:A,0),1))+IF(Duombaze!DT42="",0,INDEX(DU!I:I,MATCH(Duombaze!DT42,DU!A:A,0),1))+IF(Duombaze!DU42="",0,INDEX(DU!I:I,MATCH(Duombaze!DU42,DU!A:A,0),1))+IF(Duombaze!DV42="",0,INDEX(DU!I:I,MATCH(Duombaze!DV42,DU!A:A,0),1))</f>
        <v>76.036285714285697</v>
      </c>
      <c r="DX42" s="638">
        <f>IF(Duombaze!DS42="",0,INDEX(DU!K:K,MATCH(Duombaze!DS42,DU!A:A,0),1))+IF(Duombaze!DT42="",0,INDEX(DU!K:K,MATCH(Duombaze!DT42,DU!A:A,0),1))+IF(Duombaze!DU42="",0,INDEX(DU!K:K,MATCH(Duombaze!DU42,DU!A:A,0),1))+IF(Duombaze!DV42="",0,INDEX(DU!K:KH,MATCH(Duombaze!DV42,DU!A:A,0),1))</f>
        <v>0</v>
      </c>
      <c r="DY42" s="65"/>
      <c r="DZ42" s="65"/>
      <c r="EA42" s="19" t="str">
        <f>EA177</f>
        <v>Automatinis sukabintuvas Rockinger</v>
      </c>
      <c r="EB42" s="19" t="str">
        <f t="shared" si="22"/>
        <v>3 SPA12 Automatinis sukabintuvas Rockinger</v>
      </c>
      <c r="EC42" s="19" t="str">
        <f>EC177</f>
        <v>ZC40ACASR00000</v>
      </c>
      <c r="ED42" s="19">
        <f>IF(Duombaze!EC42="",0,INDEX(DU!I:I,MATCH(Duombaze!EC42,DU!A:A,0),1))</f>
        <v>300.26560000000001</v>
      </c>
      <c r="EE42" s="638">
        <f>IF(Duombaze!EC42="",0,INDEX(DU!K:K,MATCH(Duombaze!EC42,DU!A:A,0),1))</f>
        <v>33.61</v>
      </c>
      <c r="EF42" s="19"/>
      <c r="EG42" s="52"/>
      <c r="EH42" s="19" t="str">
        <f>EH176</f>
        <v>Lipdukai universalūs</v>
      </c>
      <c r="EI42" s="17" t="str">
        <f t="shared" si="27"/>
        <v>3 SPA12 Lipdukai universalūs</v>
      </c>
      <c r="EJ42" s="19" t="str">
        <f>EJ176</f>
        <v>ZC20ASPCLEN000</v>
      </c>
      <c r="EK42" s="698" t="s">
        <v>255</v>
      </c>
      <c r="EL42" s="698"/>
      <c r="EM42" s="698"/>
      <c r="EN42" s="698">
        <f>IF(Duombaze!EK42="",0,INDEX(DU!I:I,MATCH(Duombaze!EK42,DU!A:A,0),1))+IF(Duombaze!EL42="",0,INDEX(DU!I:I,MATCH(Duombaze!EL42,DU!A:A,0),1))+IF(Duombaze!EM42="",0,INDEX(DU!I:I,MATCH(Duombaze!EM42,DU!A:A,0),1))</f>
        <v>16.420000000000002</v>
      </c>
      <c r="EO42" s="19">
        <f>IF(Duombaze!EK42="",0,INDEX(DU!K:K,MATCH(Duombaze!EK42,DU!A:A,0),1))+IF(Duombaze!EL42="",0,INDEX(DU!K:K,MATCH(Duombaze!EL42,DU!A:A,0),1))+IF(Duombaze!EM42="",0,INDEX(DU!K:K,MATCH(Duombaze!EM42,DU!A:A,0),1))</f>
        <v>0</v>
      </c>
      <c r="EP42" s="100"/>
      <c r="EQ42" s="100"/>
      <c r="ER42" s="20" t="s">
        <v>1778</v>
      </c>
      <c r="ES42" s="17" t="str">
        <f t="shared" si="23"/>
        <v>3 SPA12 Ratai pristatomi klientui</v>
      </c>
      <c r="ET42" s="19"/>
      <c r="EU42" s="19"/>
      <c r="EV42" s="19"/>
      <c r="EW42" s="19" t="s">
        <v>752</v>
      </c>
      <c r="EX42" s="19" t="str">
        <f t="shared" si="24"/>
        <v>3 SPA12 Purvasaugių komplektas 385/425  ratams (pilni 1/2)</v>
      </c>
      <c r="EY42" s="19" t="s">
        <v>283</v>
      </c>
      <c r="EZ42" s="672" t="s">
        <v>283</v>
      </c>
      <c r="FA42" s="672"/>
      <c r="FB42" s="672">
        <f>IF(Duombaze!EZ42="",0,INDEX(DU!I:I,MATCH(Duombaze!EZ42,DU!A:A,0),1))+IF(Duombaze!FA42="",0,INDEX(DU!I:I,MATCH(Duombaze!FA42,DU!A:A,0),1))</f>
        <v>174.982312244897</v>
      </c>
      <c r="FC42" s="19">
        <f>IF(Duombaze!EZ42="",0,INDEX(DU!K:K,MATCH(Duombaze!EZ42,DU!A:A,0),1))+IF(Duombaze!FA42="",0,INDEX(DU!K:K,MATCH(Duombaze!FA42,DU!A:A,0),1))</f>
        <v>14.49</v>
      </c>
      <c r="FD42" s="19"/>
      <c r="FE42" s="19"/>
      <c r="FF42" s="19"/>
      <c r="FG42" s="19"/>
      <c r="FH42" s="17"/>
      <c r="FI42" s="19"/>
      <c r="FJ42" s="19"/>
      <c r="FK42" s="17"/>
      <c r="FL42" s="18"/>
      <c r="FM42" s="671"/>
      <c r="FN42" s="671"/>
      <c r="FO42" s="671"/>
      <c r="FP42" s="671"/>
      <c r="FQ42" s="671">
        <f>IF(Duombaze!FM42="",0,INDEX(DU!I:I,MATCH(Duombaze!FM42,DU!A:A,0),1))+IF(Duombaze!FN42="",0,INDEX(DU!I:I,MATCH(Duombaze!FN42,DU!A:A,0),1))+IF(Duombaze!FO42="",0,INDEX(DU!I:I,MATCH(Duombaze!FO42,DU!A:A,0),1))+IF(Duombaze!FP42="",0,INDEX(DU!I:I,MATCH(Duombaze!FP42,DU!A:A,0),1))</f>
        <v>0</v>
      </c>
      <c r="FR42" s="673">
        <f>IF(Duombaze!FM42="",0,INDEX(DU!K:K,MATCH(Duombaze!FM42,DU!A:A,0),1))+IF(Duombaze!FN42="",0,INDEX(DU!K:K,MATCH(Duombaze!FN42,DU!A:A,0),1))+IF(Duombaze!FO42="",0,INDEX(DU!K:K,MATCH(Duombaze!FO42,DU!A:A,0),1))+IF(Duombaze!FP42="",0,INDEX(DU!K:K,MATCH(Duombaze!FP42,DU!A:A,0),1))</f>
        <v>0</v>
      </c>
      <c r="FT42" s="20" t="s">
        <v>293</v>
      </c>
    </row>
    <row r="43" spans="1:178" s="20" customFormat="1" ht="23.45" customHeight="1" x14ac:dyDescent="0.25">
      <c r="A43" s="41">
        <v>4</v>
      </c>
      <c r="B43" s="41" t="s">
        <v>767</v>
      </c>
      <c r="C43" s="16" t="s">
        <v>207</v>
      </c>
      <c r="D43" s="19"/>
      <c r="E43" s="17" t="str">
        <f t="shared" si="20"/>
        <v/>
      </c>
      <c r="F43" s="19"/>
      <c r="G43" s="639"/>
      <c r="H43" s="639"/>
      <c r="I43" s="639"/>
      <c r="J43" s="639"/>
      <c r="K43" s="639"/>
      <c r="L43" s="639"/>
      <c r="M43" s="639"/>
      <c r="N43" s="639"/>
      <c r="O43" s="639"/>
      <c r="P43" s="638">
        <f>IF(Duombaze!G43="",0,INDEX(DU!I:I,MATCH(Duombaze!G43,DU!A:A,0),1))+IF(Duombaze!H43="",0,INDEX(DU!I:I,MATCH(Duombaze!H43,DU!A:A,0),1))+IF(Duombaze!I43="",0,INDEX(DU!I:I,MATCH(Duombaze!I43,DU!A:A,0),1))+IF(Duombaze!J43="",0,INDEX(DU!I:I,MATCH(Duombaze!J43,DU!A:A,0),1))+IF(Duombaze!K43="",0,INDEX(DU!I:I,MATCH(Duombaze!K43,DU!A:A,0),1))+IF(Duombaze!L43="",0,INDEX(DU!I:I,MATCH(Duombaze!L43,DU!A:A,0),1))+IF(Duombaze!M43="",0,INDEX(DU!I:I,MATCH(Duombaze!M43,DU!A:A,0),1))+IF(Duombaze!N43="",0,INDEX(DU!I:I,MATCH(Duombaze!N43,DU!A:A,0),1))+IF(Duombaze!O43="",0,INDEX(DU!I:I,MATCH(Duombaze!O43,DU!A:A,0),1))</f>
        <v>0</v>
      </c>
      <c r="Q43" s="638">
        <f>IF(Duombaze!G43="",0,INDEX(DU!K:K,MATCH(Duombaze!G43,DU!A:A,0),1))+IF(Duombaze!H43="",0,INDEX(DU!K:K,MATCH(Duombaze!H43,DU!A:A,0),1))+IF(Duombaze!I43="",0,INDEX(DU!K:K,MATCH(Duombaze!I43,DU!A:A,0),1))+IF(Duombaze!J43="",0,INDEX(DU!K:K,MATCH(Duombaze!J43,DU!A:A,0),1))+IF(Duombaze!K43="",0,INDEX(DU!K:K,MATCH(Duombaze!K43,DU!A:A,0),1))+IF(Duombaze!L43="",0,INDEX(DU!K:K,MATCH(Duombaze!L43,DU!A:A,0),1))+IF(Duombaze!M43="",0,INDEX(DU!K:K,MATCH(Duombaze!M43,DU!A:A,0),1))+IF(Duombaze!N43="",0,INDEX(DU!K:K,MATCH(Duombaze!N43,DU!A:A,0),1))+IF(Duombaze!O43="",0,INDEX(DU!K:K,MATCH(Duombaze!O43,DU!A:A,0),1))</f>
        <v>0</v>
      </c>
      <c r="R43" s="19"/>
      <c r="S43" s="52"/>
      <c r="T43" s="881"/>
      <c r="U43" s="17">
        <f>IF(Duombaze!T43="",0,INDEX(DU!I:I,MATCH(Duombaze!T43,DU!A:A,0),1))</f>
        <v>0</v>
      </c>
      <c r="V43" s="17">
        <f>IF(Duombaze!T43="",0,INDEX(DU!K:K,MATCH(Duombaze!T43,DU!A:A,0),1))</f>
        <v>0</v>
      </c>
      <c r="W43" s="19"/>
      <c r="X43" s="19"/>
      <c r="Y43" s="134"/>
      <c r="Z43" s="65" t="s">
        <v>8201</v>
      </c>
      <c r="AA43" s="17" t="str">
        <f t="shared" si="17"/>
        <v>4 SPA12 Grąžulas neamortizuojamas ZN</v>
      </c>
      <c r="AB43" s="19" t="s">
        <v>1487</v>
      </c>
      <c r="AC43" s="17">
        <f>IF(Duombaze!AB43="",0,INDEX(DU!I:I,MATCH(Duombaze!AB43,DU!A:A,0),1))</f>
        <v>260.41272083635403</v>
      </c>
      <c r="AD43" s="25">
        <f>IF(Duombaze!AB43="",0,INDEX(DU!K:K,MATCH(Duombaze!AB43,DU!A:A,0),1))</f>
        <v>22.4</v>
      </c>
      <c r="AE43" s="19"/>
      <c r="AF43" s="19"/>
      <c r="AG43" s="19"/>
      <c r="AH43" s="17" t="str">
        <f t="shared" si="21"/>
        <v/>
      </c>
      <c r="AI43" s="19"/>
      <c r="AJ43" s="639"/>
      <c r="AK43" s="639"/>
      <c r="AL43" s="639"/>
      <c r="AM43" s="639">
        <f>IF(Duombaze!AJ43="",0,INDEX(DU!I:I,MATCH(Duombaze!AJ43,DU!A:A,0),1))+IF(Duombaze!AK43="",0,INDEX(DU!I:I,MATCH(Duombaze!AK43,DU!A:A,0),1))+IF(Duombaze!AL43="",0,INDEX(DU!I:I,MATCH(Duombaze!AL43,DU!A:A,0),1))</f>
        <v>0</v>
      </c>
      <c r="AN43" s="639">
        <f>IF(Duombaze!AJ43="",0,INDEX(DU!K:K,MATCH(Duombaze!AJ43,DU!A:A,0),1))+IF(Duombaze!AK43="",0,INDEX(DU!K:K,MATCH(Duombaze!AK43,DU!A:A,0),1))+IF(Duombaze!AL43="",0,INDEX(DU!K:K,MATCH(Duombaze!AL43,DU!A:A,0),1))</f>
        <v>0</v>
      </c>
      <c r="AO43" s="19"/>
      <c r="AP43" s="19"/>
      <c r="AQ43" s="19" t="s">
        <v>695</v>
      </c>
      <c r="AR43" s="17" t="str">
        <f t="shared" si="2"/>
        <v>4 SPA12 Pagrindo hidraulines jungtys+Kėbulo išvertimo išvadas+Hidrauliniai valdymo išvadai</v>
      </c>
      <c r="AS43" s="19" t="s">
        <v>2079</v>
      </c>
      <c r="AT43" s="639" t="s">
        <v>263</v>
      </c>
      <c r="AU43" s="639" t="s">
        <v>2958</v>
      </c>
      <c r="AV43" s="639" t="s">
        <v>2961</v>
      </c>
      <c r="AW43" s="639" t="s">
        <v>2959</v>
      </c>
      <c r="AX43" s="639" t="s">
        <v>2960</v>
      </c>
      <c r="AY43" s="639"/>
      <c r="AZ43" s="639"/>
      <c r="BA43" s="639"/>
      <c r="BB43" s="639"/>
      <c r="BC43" s="639">
        <f>IF(Duombaze!AT43="",0,INDEX(DU!I:I,MATCH(Duombaze!AT43,DU!A:A,0),1))+IF(Duombaze!AU43="",0,INDEX(DU!I:I,MATCH(Duombaze!AU43,DU!A:A,0),1))+IF(Duombaze!AV43="",0,INDEX(DU!I:I,MATCH(Duombaze!AV43,DU!A:A,0),1))+IF(Duombaze!AW43="",0,INDEX(DU!I:I,MATCH(Duombaze!AW43,DU!A:A,0),1))+IF(Duombaze!AX43="",0,INDEX(DU!I:I,MATCH(Duombaze!AX43,DU!A:A,0),1))+IF(Duombaze!AY43="",0,INDEX(DU!I:I,MATCH(Duombaze!AY43,DU!A:A,0),1))+IF(Duombaze!AZ43="",0,INDEX(DU!I:I,MATCH(Duombaze!AZ43,DU!A:A,0),1))+IF(Duombaze!BA43="",0,INDEX(DU!I:I,MATCH(Duombaze!BA43,DU!A:A,0),1))+IF(Duombaze!BB43="",0,INDEX(DU!I:I,MATCH(Duombaze!BB43,DU!A:A,0),1))</f>
        <v>94.364999999999995</v>
      </c>
      <c r="BD43" s="638">
        <f>IF(Duombaze!AT43="",0,INDEX(DU!K:K,MATCH(Duombaze!AT43,DU!A:A,0),1))+IF(Duombaze!AU43="",0,INDEX(DU!K:K,MATCH(Duombaze!AU43,DU!A:A,0),1))+IF(Duombaze!AV43="",0,INDEX(DU!K:K,MATCH(Duombaze!AV43,DU!A:A,0),1))+IF(Duombaze!AW43="",0,INDEX(DU!K:K,MATCH(Duombaze!AW43,DU!A:A,0),1))+IF(Duombaze!AX43="",0,INDEX(DU!K:K,MATCH(Duombaze!AX43,DU!A:A,0),1))+IF(Duombaze!AY43="",0,INDEX(DU!K:K,MATCH(Duombaze!AY43,DU!A:A,0),1))+IF(Duombaze!AZ43="",0,INDEX(DU!K:K,MATCH(Duombaze!AZ43,DU!A:A,0),1))+IF(Duombaze!BA43="",0,INDEX(DU!K:K,MATCH(Duombaze!BA43,DU!A:A,0),1))+IF(Duombaze!BB43="",0,INDEX(DU!K:K,MATCH(Duombaze!BB43,DU!A:A,0),1))</f>
        <v>23.86</v>
      </c>
      <c r="BE43" s="19"/>
      <c r="BF43" s="19"/>
      <c r="BG43" s="53" t="str">
        <f>FY164</f>
        <v>Pneumatiniai stabdžiai dviejų kontūrų su mechaniniu LSV</v>
      </c>
      <c r="BH43" s="17" t="str">
        <f t="shared" si="3"/>
        <v>4 SPA12 Pneumatiniai stabdžiai dviejų kontūrų su mechaniniu LSV</v>
      </c>
      <c r="BI43" s="19" t="str">
        <f>GA164</f>
        <v>ZU30ASPC14PSKM + ZC30ASPCTPJLSV</v>
      </c>
      <c r="BJ43" s="639" t="s">
        <v>3259</v>
      </c>
      <c r="BK43" s="639" t="s">
        <v>2994</v>
      </c>
      <c r="BL43" s="639"/>
      <c r="BM43" s="639">
        <f>IF(Duombaze!BJ43="",0,INDEX(DU!I:I,MATCH(Duombaze!BJ43,DU!A:A,0),1))+IF(Duombaze!BK43="",0,INDEX(DU!I:I,MATCH(Duombaze!BK43,DU!A:A,0),1))+IF(Duombaze!BL43="",0,INDEX(DU!I:I,MATCH(Duombaze!BL43,DU!A:A,0),1))</f>
        <v>315.87421813635058</v>
      </c>
      <c r="BN43" s="638">
        <f>IF(Duombaze!BJ43="",0,INDEX(DU!K:K,MATCH(Duombaze!BJ43,DU!A:A,0),1))+IF(Duombaze!BK43="",0,INDEX(DU!K:K,MATCH(Duombaze!BK43,DU!A:A,0),1))+IF(Duombaze!BL43="",0,INDEX(DU!K:K,MATCH(Duombaze!BL43,DU!A:A,0),1))</f>
        <v>66.61</v>
      </c>
      <c r="BO43" s="19"/>
      <c r="BP43" s="19"/>
      <c r="BQ43" s="142" t="str">
        <f>FY183</f>
        <v>Stabdžių išvadai dviejų kontūrų</v>
      </c>
      <c r="BR43" s="19" t="str">
        <f t="shared" si="18"/>
        <v>4 SPA12 Stabdžių išvadai dviejų kontūrų</v>
      </c>
      <c r="BS43" s="142" t="str">
        <f>GA183</f>
        <v>ZU30ASPC14SI2K + ZC10ASPATSIJ2K</v>
      </c>
      <c r="BT43" s="19" t="s">
        <v>3037</v>
      </c>
      <c r="BU43" s="19" t="s">
        <v>3036</v>
      </c>
      <c r="BV43" s="19"/>
      <c r="BW43" s="19">
        <f>IF(Duombaze!BT43="",0,INDEX(DU!I:I,MATCH(Duombaze!BT43,DU!A:A,0),1))+IF(Duombaze!BU43="",0,INDEX(DU!I:I,MATCH(Duombaze!BU43,DU!A:A,0),1))+IF(Duombaze!BV43="",0,INDEX(DU!I:I,MATCH(Duombaze!BV43,DU!A:A,0),1))</f>
        <v>30.779853333333328</v>
      </c>
      <c r="BX43" s="19">
        <f>IF(Duombaze!BT43="",0,INDEX(DU!K:K,MATCH(Duombaze!BT43,DU!A:A,0),1))+IF(Duombaze!BU43="",0,INDEX(DU!K:K,MATCH(Duombaze!BU43,DU!A:A,0),1))+IF(Duombaze!BV43="",0,INDEX(DU!K:K,MATCH(Duombaze!BV43,DU!A:A,0),1))</f>
        <v>17.41</v>
      </c>
      <c r="BY43" s="19"/>
      <c r="BZ43" s="19"/>
      <c r="CA43" s="19"/>
      <c r="CB43" s="19" t="str">
        <f t="shared" si="26"/>
        <v/>
      </c>
      <c r="CC43" s="19"/>
      <c r="CD43" s="19">
        <f>IF(Duombaze!CC43="",0,INDEX(DU!I:I,MATCH(Duombaze!CC43,DU!A:A,0),1))</f>
        <v>0</v>
      </c>
      <c r="CE43" s="17">
        <f>IF(Duombaze!CC43="",0,INDEX(DU!K:K,MATCH(Duombaze!CC43,DU!A:A,0),1))</f>
        <v>0</v>
      </c>
      <c r="CF43" s="19"/>
      <c r="CG43" s="65"/>
      <c r="CH43" s="19" t="str">
        <f>CH176</f>
        <v>Priekinė kilpa DIN 9678 D-50 (3000 kg.)</v>
      </c>
      <c r="CI43" s="17" t="str">
        <f t="shared" si="6"/>
        <v>4 SPA12 Priekinė kilpa DIN 9678 D-50 (3000 kg.)</v>
      </c>
      <c r="CJ43" s="19" t="str">
        <f>CJ176</f>
        <v>ZC4ACPKL50000</v>
      </c>
      <c r="CK43" s="19">
        <f>IF(Duombaze!CJ43="",0,INDEX(DU!I:I,MATCH(Duombaze!CJ43,DU!A:A,0),1))</f>
        <v>188.11199999999999</v>
      </c>
      <c r="CL43" s="17">
        <f>IF(Duombaze!CJ43="",0,INDEX(DU!K:K,MATCH(Duombaze!CJ43,DU!A:A,0),1))</f>
        <v>11.59</v>
      </c>
      <c r="CM43" s="19"/>
      <c r="CN43" s="19"/>
      <c r="CO43" s="19"/>
      <c r="CP43" s="17" t="str">
        <f t="shared" si="7"/>
        <v/>
      </c>
      <c r="CQ43" s="19"/>
      <c r="CR43" s="639"/>
      <c r="CS43" s="639"/>
      <c r="CT43" s="639">
        <f>IF(Duombaze!CR43="",0,INDEX(DU!I:I,MATCH(Duombaze!CR43,DU!A:A,0),1))+IF(Duombaze!CS43="",0,INDEX(DU!I:I,MATCH(Duombaze!CS43,DU!A:A,0),1))</f>
        <v>0</v>
      </c>
      <c r="CU43" s="19">
        <f>IF(Duombaze!CR43="",0,INDEX(DU!K:K,MATCH(Duombaze!CR43,DU!A:A,0),1))+IF(Duombaze!CS43="",0,INDEX(DU!K:K,MATCH(Duombaze!CS43,DU!A:A,0),1))</f>
        <v>0</v>
      </c>
      <c r="CV43" s="19"/>
      <c r="CW43" s="19"/>
      <c r="CX43" s="19"/>
      <c r="CY43" s="17" t="str">
        <f t="shared" si="8"/>
        <v/>
      </c>
      <c r="CZ43" s="19"/>
      <c r="DA43" s="672"/>
      <c r="DB43" s="672"/>
      <c r="DC43" s="672">
        <f>IF(Duombaze!DA43="",0,INDEX(DU!I:I,MATCH(Duombaze!DA43,DU!A:A,0),1))+IF(Duombaze!DB43="",0,INDEX(DU!I:I,MATCH(Duombaze!DB43,DU!A:A,0),1))</f>
        <v>0</v>
      </c>
      <c r="DD43" s="19">
        <f>IF(Duombaze!DA43="",0,INDEX(DU!K:K,MATCH(Duombaze!DA43,DU!A:A,0),1))+IF(Duombaze!DB43="",0,INDEX(DU!K:K,MATCH(Duombaze!DB43,DU!A:A,0),1))</f>
        <v>0</v>
      </c>
      <c r="DE43" s="19"/>
      <c r="DF43" s="19"/>
      <c r="DG43" s="19"/>
      <c r="DH43" s="19" t="str">
        <f t="shared" si="9"/>
        <v/>
      </c>
      <c r="DI43" s="19"/>
      <c r="DJ43" s="672"/>
      <c r="DK43" s="678"/>
      <c r="DL43" s="678">
        <f>IF(Duombaze!DJ43="",0,INDEX(DU!I:I,MATCH(Duombaze!DJ43,DU!A:A,0),1))+IF(Duombaze!DK43="",0,INDEX(DU!I:I,MATCH(Duombaze!DK43,DU!A:A,0),1))</f>
        <v>0</v>
      </c>
      <c r="DM43" s="19">
        <f>IF(Duombaze!DJ43="",0,INDEX(DU!K:K,MATCH(Duombaze!DJ43,DU!A:A,0),1))+IF(Duombaze!DK43="",0,INDEX(DU!K:K,MATCH(Duombaze!DK43,DU!A:A,0),1))</f>
        <v>0</v>
      </c>
      <c r="DN43" s="52"/>
      <c r="DO43" s="52"/>
      <c r="DP43" s="52" t="str">
        <f>DP178</f>
        <v>Visų pusių LED apšvietimas (Estija)</v>
      </c>
      <c r="DQ43" s="17" t="str">
        <f t="shared" si="10"/>
        <v>4 SPA12 Visų pusių LED apšvietimas (Estija)</v>
      </c>
      <c r="DR43" s="65" t="str">
        <f>DR178</f>
        <v>ZC40A2IBLED100</v>
      </c>
      <c r="DS43" s="692" t="s">
        <v>253</v>
      </c>
      <c r="DT43" s="692"/>
      <c r="DU43" s="692"/>
      <c r="DV43" s="692"/>
      <c r="DW43" s="692">
        <f>IF(Duombaze!DS43="",0,INDEX(DU!I:I,MATCH(Duombaze!DS43,DU!A:A,0),1))+IF(Duombaze!DT43="",0,INDEX(DU!I:I,MATCH(Duombaze!DT43,DU!A:A,0),1))+IF(Duombaze!DU43="",0,INDEX(DU!I:I,MATCH(Duombaze!DU43,DU!A:A,0),1))+IF(Duombaze!DV43="",0,INDEX(DU!I:I,MATCH(Duombaze!DV43,DU!A:A,0),1))</f>
        <v>135.422</v>
      </c>
      <c r="DX43" s="638">
        <f>IF(Duombaze!DS43="",0,INDEX(DU!K:K,MATCH(Duombaze!DS43,DU!A:A,0),1))+IF(Duombaze!DT43="",0,INDEX(DU!K:K,MATCH(Duombaze!DT43,DU!A:A,0),1))+IF(Duombaze!DU43="",0,INDEX(DU!K:K,MATCH(Duombaze!DU43,DU!A:A,0),1))+IF(Duombaze!DV43="",0,INDEX(DU!K:KH,MATCH(Duombaze!DV43,DU!A:A,0),1))</f>
        <v>0</v>
      </c>
      <c r="DY43" s="65"/>
      <c r="DZ43" s="65"/>
      <c r="EA43" s="19" t="str">
        <f>EA178</f>
        <v>Automatinis sukabintuvas Scharmuller</v>
      </c>
      <c r="EB43" s="19" t="str">
        <f t="shared" si="22"/>
        <v>4 SPA12 Automatinis sukabintuvas Scharmuller</v>
      </c>
      <c r="EC43" s="19" t="str">
        <f>EC178</f>
        <v>ZC40ACASSCH000</v>
      </c>
      <c r="ED43" s="19">
        <f>IF(Duombaze!EC43="",0,INDEX(DU!I:I,MATCH(Duombaze!EC43,DU!A:A,0),1))</f>
        <v>249.52857142857101</v>
      </c>
      <c r="EE43" s="638">
        <f>IF(Duombaze!EC43="",0,INDEX(DU!K:K,MATCH(Duombaze!EC43,DU!A:A,0),1))</f>
        <v>33.61</v>
      </c>
      <c r="EF43" s="19"/>
      <c r="EG43" s="52"/>
      <c r="EH43" s="19" t="str">
        <f>EH177</f>
        <v>Lipdukai universalūs + Konekesko logo</v>
      </c>
      <c r="EI43" s="17" t="str">
        <f t="shared" si="27"/>
        <v>4 SPA12 Lipdukai universalūs + Konekesko logo</v>
      </c>
      <c r="EJ43" s="19" t="str">
        <f>EJ177</f>
        <v>ZC20ASPCLEN000 + ZM0L0G0K0NESK0</v>
      </c>
      <c r="EK43" s="692" t="s">
        <v>255</v>
      </c>
      <c r="EL43" s="692" t="s">
        <v>3050</v>
      </c>
      <c r="EM43" s="692"/>
      <c r="EN43" s="692">
        <f>IF(Duombaze!EK43="",0,INDEX(DU!I:I,MATCH(Duombaze!EK43,DU!A:A,0),1))+IF(Duombaze!EL43="",0,INDEX(DU!I:I,MATCH(Duombaze!EL43,DU!A:A,0),1))+IF(Duombaze!EM43="",0,INDEX(DU!I:I,MATCH(Duombaze!EM43,DU!A:A,0),1))</f>
        <v>20.407560000000004</v>
      </c>
      <c r="EO43" s="19">
        <f>IF(Duombaze!EK43="",0,INDEX(DU!K:K,MATCH(Duombaze!EK43,DU!A:A,0),1))+IF(Duombaze!EL43="",0,INDEX(DU!K:K,MATCH(Duombaze!EL43,DU!A:A,0),1))+IF(Duombaze!EM43="",0,INDEX(DU!K:K,MATCH(Duombaze!EM43,DU!A:A,0),1))</f>
        <v>0</v>
      </c>
      <c r="EP43" s="65"/>
      <c r="EQ43" s="19"/>
      <c r="ER43" s="19"/>
      <c r="ES43" s="17" t="str">
        <f t="shared" si="23"/>
        <v/>
      </c>
      <c r="ET43" s="19"/>
      <c r="EU43" s="19"/>
      <c r="EV43" s="19"/>
      <c r="EW43" s="19" t="s">
        <v>313</v>
      </c>
      <c r="EX43" s="19" t="str">
        <f t="shared" si="24"/>
        <v>4 SPA12 Purvasaugių komplektas 445 ratams (pilni 1/2)</v>
      </c>
      <c r="EY43" s="19" t="s">
        <v>284</v>
      </c>
      <c r="EZ43" s="672" t="s">
        <v>284</v>
      </c>
      <c r="FA43" s="672"/>
      <c r="FB43" s="672">
        <f>IF(Duombaze!EZ43="",0,INDEX(DU!I:I,MATCH(Duombaze!EZ43,DU!A:A,0),1))+IF(Duombaze!FA43="",0,INDEX(DU!I:I,MATCH(Duombaze!FA43,DU!A:A,0),1))</f>
        <v>141.62668624842999</v>
      </c>
      <c r="FC43" s="19">
        <f>IF(Duombaze!EZ43="",0,INDEX(DU!K:K,MATCH(Duombaze!EZ43,DU!A:A,0),1))+IF(Duombaze!FA43="",0,INDEX(DU!K:K,MATCH(Duombaze!FA43,DU!A:A,0),1))</f>
        <v>14.49</v>
      </c>
      <c r="FD43" s="19"/>
      <c r="FE43" s="19"/>
      <c r="FF43" s="19"/>
      <c r="FG43" s="19"/>
      <c r="FH43" s="19"/>
      <c r="FI43" s="19"/>
      <c r="FJ43" s="19"/>
      <c r="FK43" s="17"/>
      <c r="FL43" s="18"/>
      <c r="FM43" s="671"/>
      <c r="FN43" s="671"/>
      <c r="FO43" s="671"/>
      <c r="FP43" s="671"/>
      <c r="FQ43" s="671">
        <f>IF(Duombaze!FM43="",0,INDEX(DU!I:I,MATCH(Duombaze!FM43,DU!A:A,0),1))+IF(Duombaze!FN43="",0,INDEX(DU!I:I,MATCH(Duombaze!FN43,DU!A:A,0),1))+IF(Duombaze!FO43="",0,INDEX(DU!I:I,MATCH(Duombaze!FO43,DU!A:A,0),1))+IF(Duombaze!FP43="",0,INDEX(DU!I:I,MATCH(Duombaze!FP43,DU!A:A,0),1))</f>
        <v>0</v>
      </c>
      <c r="FR43" s="673">
        <f>IF(Duombaze!FM43="",0,INDEX(DU!K:K,MATCH(Duombaze!FM43,DU!A:A,0),1))+IF(Duombaze!FN43="",0,INDEX(DU!K:K,MATCH(Duombaze!FN43,DU!A:A,0),1))+IF(Duombaze!FO43="",0,INDEX(DU!K:K,MATCH(Duombaze!FO43,DU!A:A,0),1))+IF(Duombaze!FP43="",0,INDEX(DU!K:K,MATCH(Duombaze!FP43,DU!A:A,0),1))</f>
        <v>0</v>
      </c>
      <c r="FT43" s="20" t="s">
        <v>751</v>
      </c>
      <c r="FU43" s="20" t="s">
        <v>7</v>
      </c>
    </row>
    <row r="44" spans="1:178" s="20" customFormat="1" ht="23.45" customHeight="1" x14ac:dyDescent="0.25">
      <c r="A44" s="41">
        <v>5</v>
      </c>
      <c r="B44" s="41" t="s">
        <v>767</v>
      </c>
      <c r="C44" s="16" t="s">
        <v>207</v>
      </c>
      <c r="D44" s="19"/>
      <c r="E44" s="17" t="str">
        <f t="shared" si="20"/>
        <v/>
      </c>
      <c r="F44" s="19"/>
      <c r="G44" s="639"/>
      <c r="H44" s="639"/>
      <c r="I44" s="639"/>
      <c r="J44" s="639"/>
      <c r="K44" s="639"/>
      <c r="L44" s="639"/>
      <c r="M44" s="639"/>
      <c r="N44" s="639"/>
      <c r="O44" s="639"/>
      <c r="P44" s="638">
        <f>IF(Duombaze!G44="",0,INDEX(DU!I:I,MATCH(Duombaze!G44,DU!A:A,0),1))+IF(Duombaze!H44="",0,INDEX(DU!I:I,MATCH(Duombaze!H44,DU!A:A,0),1))+IF(Duombaze!I44="",0,INDEX(DU!I:I,MATCH(Duombaze!I44,DU!A:A,0),1))+IF(Duombaze!J44="",0,INDEX(DU!I:I,MATCH(Duombaze!J44,DU!A:A,0),1))+IF(Duombaze!K44="",0,INDEX(DU!I:I,MATCH(Duombaze!K44,DU!A:A,0),1))+IF(Duombaze!L44="",0,INDEX(DU!I:I,MATCH(Duombaze!L44,DU!A:A,0),1))+IF(Duombaze!M44="",0,INDEX(DU!I:I,MATCH(Duombaze!M44,DU!A:A,0),1))+IF(Duombaze!N44="",0,INDEX(DU!I:I,MATCH(Duombaze!N44,DU!A:A,0),1))+IF(Duombaze!O44="",0,INDEX(DU!I:I,MATCH(Duombaze!O44,DU!A:A,0),1))</f>
        <v>0</v>
      </c>
      <c r="Q44" s="638">
        <f>IF(Duombaze!G44="",0,INDEX(DU!K:K,MATCH(Duombaze!G44,DU!A:A,0),1))+IF(Duombaze!H44="",0,INDEX(DU!K:K,MATCH(Duombaze!H44,DU!A:A,0),1))+IF(Duombaze!I44="",0,INDEX(DU!K:K,MATCH(Duombaze!I44,DU!A:A,0),1))+IF(Duombaze!J44="",0,INDEX(DU!K:K,MATCH(Duombaze!J44,DU!A:A,0),1))+IF(Duombaze!K44="",0,INDEX(DU!K:K,MATCH(Duombaze!K44,DU!A:A,0),1))+IF(Duombaze!L44="",0,INDEX(DU!K:K,MATCH(Duombaze!L44,DU!A:A,0),1))+IF(Duombaze!M44="",0,INDEX(DU!K:K,MATCH(Duombaze!M44,DU!A:A,0),1))+IF(Duombaze!N44="",0,INDEX(DU!K:K,MATCH(Duombaze!N44,DU!A:A,0),1))+IF(Duombaze!O44="",0,INDEX(DU!K:K,MATCH(Duombaze!O44,DU!A:A,0),1))</f>
        <v>0</v>
      </c>
      <c r="R44" s="19"/>
      <c r="S44" s="52"/>
      <c r="T44" s="881"/>
      <c r="U44" s="17">
        <f>IF(Duombaze!T44="",0,INDEX(DU!I:I,MATCH(Duombaze!T44,DU!A:A,0),1))</f>
        <v>0</v>
      </c>
      <c r="V44" s="17">
        <f>IF(Duombaze!T44="",0,INDEX(DU!K:K,MATCH(Duombaze!T44,DU!A:A,0),1))</f>
        <v>0</v>
      </c>
      <c r="W44" s="19"/>
      <c r="X44" s="19"/>
      <c r="Y44" s="134"/>
      <c r="Z44" s="65"/>
      <c r="AA44" s="17" t="str">
        <f t="shared" si="17"/>
        <v/>
      </c>
      <c r="AB44" s="19"/>
      <c r="AC44" s="17">
        <f>IF(Duombaze!AB44="",0,INDEX(DU!I:I,MATCH(Duombaze!AB44,DU!A:A,0),1))</f>
        <v>0</v>
      </c>
      <c r="AD44" s="25">
        <f>IF(Duombaze!AB44="",0,INDEX(DU!K:K,MATCH(Duombaze!AB44,DU!A:A,0),1))</f>
        <v>0</v>
      </c>
      <c r="AE44" s="19"/>
      <c r="AF44" s="19"/>
      <c r="AG44" s="19"/>
      <c r="AH44" s="17" t="str">
        <f t="shared" si="21"/>
        <v/>
      </c>
      <c r="AI44" s="19"/>
      <c r="AJ44" s="639"/>
      <c r="AK44" s="639"/>
      <c r="AL44" s="639"/>
      <c r="AM44" s="639">
        <f>IF(Duombaze!AJ44="",0,INDEX(DU!I:I,MATCH(Duombaze!AJ44,DU!A:A,0),1))+IF(Duombaze!AK44="",0,INDEX(DU!I:I,MATCH(Duombaze!AK44,DU!A:A,0),1))+IF(Duombaze!AL44="",0,INDEX(DU!I:I,MATCH(Duombaze!AL44,DU!A:A,0),1))</f>
        <v>0</v>
      </c>
      <c r="AN44" s="639">
        <f>IF(Duombaze!AJ44="",0,INDEX(DU!K:K,MATCH(Duombaze!AJ44,DU!A:A,0),1))+IF(Duombaze!AK44="",0,INDEX(DU!K:K,MATCH(Duombaze!AK44,DU!A:A,0),1))+IF(Duombaze!AL44="",0,INDEX(DU!K:K,MATCH(Duombaze!AL44,DU!A:A,0),1))</f>
        <v>0</v>
      </c>
      <c r="AO44" s="19"/>
      <c r="AP44" s="19"/>
      <c r="AQ44" s="19"/>
      <c r="AR44" s="17" t="str">
        <f t="shared" si="2"/>
        <v/>
      </c>
      <c r="AS44" s="19"/>
      <c r="AT44" s="639"/>
      <c r="AU44" s="639"/>
      <c r="AV44" s="639"/>
      <c r="AW44" s="639"/>
      <c r="AX44" s="639"/>
      <c r="AY44" s="639"/>
      <c r="AZ44" s="639"/>
      <c r="BA44" s="639"/>
      <c r="BB44" s="639"/>
      <c r="BC44" s="639">
        <f>IF(Duombaze!AT44="",0,INDEX(DU!I:I,MATCH(Duombaze!AT44,DU!A:A,0),1))+IF(Duombaze!AU44="",0,INDEX(DU!I:I,MATCH(Duombaze!AU44,DU!A:A,0),1))+IF(Duombaze!AV44="",0,INDEX(DU!I:I,MATCH(Duombaze!AV44,DU!A:A,0),1))+IF(Duombaze!AW44="",0,INDEX(DU!I:I,MATCH(Duombaze!AW44,DU!A:A,0),1))+IF(Duombaze!AX44="",0,INDEX(DU!I:I,MATCH(Duombaze!AX44,DU!A:A,0),1))+IF(Duombaze!AY44="",0,INDEX(DU!I:I,MATCH(Duombaze!AY44,DU!A:A,0),1))+IF(Duombaze!AZ44="",0,INDEX(DU!I:I,MATCH(Duombaze!AZ44,DU!A:A,0),1))+IF(Duombaze!BA44="",0,INDEX(DU!I:I,MATCH(Duombaze!BA44,DU!A:A,0),1))+IF(Duombaze!BB44="",0,INDEX(DU!I:I,MATCH(Duombaze!BB44,DU!A:A,0),1))</f>
        <v>0</v>
      </c>
      <c r="BD44" s="638">
        <f>IF(Duombaze!AT44="",0,INDEX(DU!K:K,MATCH(Duombaze!AT44,DU!A:A,0),1))+IF(Duombaze!AU44="",0,INDEX(DU!K:K,MATCH(Duombaze!AU44,DU!A:A,0),1))+IF(Duombaze!AV44="",0,INDEX(DU!K:K,MATCH(Duombaze!AV44,DU!A:A,0),1))+IF(Duombaze!AW44="",0,INDEX(DU!K:K,MATCH(Duombaze!AW44,DU!A:A,0),1))+IF(Duombaze!AX44="",0,INDEX(DU!K:K,MATCH(Duombaze!AX44,DU!A:A,0),1))+IF(Duombaze!AY44="",0,INDEX(DU!K:K,MATCH(Duombaze!AY44,DU!A:A,0),1))+IF(Duombaze!AZ44="",0,INDEX(DU!K:K,MATCH(Duombaze!AZ44,DU!A:A,0),1))+IF(Duombaze!BA44="",0,INDEX(DU!K:K,MATCH(Duombaze!BA44,DU!A:A,0),1))+IF(Duombaze!BB44="",0,INDEX(DU!K:K,MATCH(Duombaze!BB44,DU!A:A,0),1))</f>
        <v>0</v>
      </c>
      <c r="BE44" s="19"/>
      <c r="BF44" s="19"/>
      <c r="BG44" s="53" t="str">
        <f>FY165</f>
        <v>Pneumatiniai st. 2 konturų Haldex su automatiniu LSV 0,4s.</v>
      </c>
      <c r="BH44" s="17" t="str">
        <f t="shared" si="3"/>
        <v>5 SPA12 Pneumatiniai st. 2 konturų Haldex su automatiniu LSV 0,4s.</v>
      </c>
      <c r="BI44" s="19" t="str">
        <f>GA165</f>
        <v>ZU3APSHLDXAL04</v>
      </c>
      <c r="BJ44" s="639" t="s">
        <v>85</v>
      </c>
      <c r="BK44" s="639"/>
      <c r="BL44" s="639"/>
      <c r="BM44" s="639">
        <f>IF(Duombaze!BJ44="",0,INDEX(DU!I:I,MATCH(Duombaze!BJ44,DU!A:A,0),1))+IF(Duombaze!BK44="",0,INDEX(DU!I:I,MATCH(Duombaze!BK44,DU!A:A,0),1))+IF(Duombaze!BL44="",0,INDEX(DU!I:I,MATCH(Duombaze!BL44,DU!A:A,0),1))</f>
        <v>522.08692329391204</v>
      </c>
      <c r="BN44" s="638">
        <f>IF(Duombaze!BJ44="",0,INDEX(DU!K:K,MATCH(Duombaze!BJ44,DU!A:A,0),1))+IF(Duombaze!BK44="",0,INDEX(DU!K:K,MATCH(Duombaze!BK44,DU!A:A,0),1))+IF(Duombaze!BL44="",0,INDEX(DU!K:K,MATCH(Duombaze!BL44,DU!A:A,0),1))</f>
        <v>70.61</v>
      </c>
      <c r="BO44" s="19"/>
      <c r="BP44" s="19"/>
      <c r="BQ44" s="142">
        <f>BQ183</f>
        <v>0</v>
      </c>
      <c r="BR44" s="19" t="str">
        <f t="shared" si="18"/>
        <v>5 SPA12 0</v>
      </c>
      <c r="BS44" s="142">
        <f>BS183</f>
        <v>0</v>
      </c>
      <c r="BT44" s="19">
        <v>0</v>
      </c>
      <c r="BU44" s="19"/>
      <c r="BV44" s="19"/>
      <c r="BW44" s="19" t="e">
        <f>IF(Duombaze!BT44="",0,INDEX(DU!I:I,MATCH(Duombaze!BT44,DU!A:A,0),1))+IF(Duombaze!BU44="",0,INDEX(DU!I:I,MATCH(Duombaze!BU44,DU!A:A,0),1))+IF(Duombaze!BV44="",0,INDEX(DU!I:I,MATCH(Duombaze!BV44,DU!A:A,0),1))</f>
        <v>#N/A</v>
      </c>
      <c r="BX44" s="19" t="e">
        <f>IF(Duombaze!BT44="",0,INDEX(DU!K:K,MATCH(Duombaze!BT44,DU!A:A,0),1))+IF(Duombaze!BU44="",0,INDEX(DU!K:K,MATCH(Duombaze!BU44,DU!A:A,0),1))+IF(Duombaze!BV44="",0,INDEX(DU!K:K,MATCH(Duombaze!BV44,DU!A:A,0),1))</f>
        <v>#N/A</v>
      </c>
      <c r="BY44" s="19"/>
      <c r="BZ44" s="19"/>
      <c r="CA44" s="19"/>
      <c r="CB44" s="19" t="str">
        <f t="shared" si="26"/>
        <v/>
      </c>
      <c r="CC44" s="19"/>
      <c r="CD44" s="19">
        <f>IF(Duombaze!CC44="",0,INDEX(DU!I:I,MATCH(Duombaze!CC44,DU!A:A,0),1))</f>
        <v>0</v>
      </c>
      <c r="CE44" s="17">
        <f>IF(Duombaze!CC44="",0,INDEX(DU!K:K,MATCH(Duombaze!CC44,DU!A:A,0),1))</f>
        <v>0</v>
      </c>
      <c r="CF44" s="19"/>
      <c r="CG44" s="19"/>
      <c r="CH44" s="19"/>
      <c r="CI44" s="17" t="str">
        <f t="shared" si="6"/>
        <v/>
      </c>
      <c r="CJ44" s="19"/>
      <c r="CK44" s="19">
        <f>IF(Duombaze!CJ44="",0,INDEX(DU!I:I,MATCH(Duombaze!CJ44,DU!A:A,0),1))</f>
        <v>0</v>
      </c>
      <c r="CL44" s="17">
        <f>IF(Duombaze!CJ44="",0,INDEX(DU!K:K,MATCH(Duombaze!CJ44,DU!A:A,0),1))</f>
        <v>0</v>
      </c>
      <c r="CM44" s="19"/>
      <c r="CN44" s="19"/>
      <c r="CO44" s="19"/>
      <c r="CP44" s="17" t="str">
        <f t="shared" si="7"/>
        <v/>
      </c>
      <c r="CQ44" s="19"/>
      <c r="CR44" s="639"/>
      <c r="CS44" s="639"/>
      <c r="CT44" s="639">
        <f>IF(Duombaze!CR44="",0,INDEX(DU!I:I,MATCH(Duombaze!CR44,DU!A:A,0),1))+IF(Duombaze!CS44="",0,INDEX(DU!I:I,MATCH(Duombaze!CS44,DU!A:A,0),1))</f>
        <v>0</v>
      </c>
      <c r="CU44" s="19">
        <f>IF(Duombaze!CR44="",0,INDEX(DU!K:K,MATCH(Duombaze!CR44,DU!A:A,0),1))+IF(Duombaze!CS44="",0,INDEX(DU!K:K,MATCH(Duombaze!CS44,DU!A:A,0),1))</f>
        <v>0</v>
      </c>
      <c r="CV44" s="19"/>
      <c r="CW44" s="19"/>
      <c r="CX44" s="19"/>
      <c r="CY44" s="17" t="str">
        <f t="shared" si="8"/>
        <v/>
      </c>
      <c r="CZ44" s="19"/>
      <c r="DA44" s="672"/>
      <c r="DB44" s="672"/>
      <c r="DC44" s="672">
        <f>IF(Duombaze!DA44="",0,INDEX(DU!I:I,MATCH(Duombaze!DA44,DU!A:A,0),1))+IF(Duombaze!DB44="",0,INDEX(DU!I:I,MATCH(Duombaze!DB44,DU!A:A,0),1))</f>
        <v>0</v>
      </c>
      <c r="DD44" s="19">
        <f>IF(Duombaze!DA44="",0,INDEX(DU!K:K,MATCH(Duombaze!DA44,DU!A:A,0),1))+IF(Duombaze!DB44="",0,INDEX(DU!K:K,MATCH(Duombaze!DB44,DU!A:A,0),1))</f>
        <v>0</v>
      </c>
      <c r="DE44" s="19"/>
      <c r="DF44" s="19"/>
      <c r="DG44" s="19"/>
      <c r="DH44" s="19" t="str">
        <f t="shared" si="9"/>
        <v/>
      </c>
      <c r="DI44" s="19"/>
      <c r="DJ44" s="672"/>
      <c r="DK44" s="678"/>
      <c r="DL44" s="678">
        <f>IF(Duombaze!DJ44="",0,INDEX(DU!I:I,MATCH(Duombaze!DJ44,DU!A:A,0),1))+IF(Duombaze!DK44="",0,INDEX(DU!I:I,MATCH(Duombaze!DK44,DU!A:A,0),1))</f>
        <v>0</v>
      </c>
      <c r="DM44" s="19">
        <f>IF(Duombaze!DJ44="",0,INDEX(DU!K:K,MATCH(Duombaze!DJ44,DU!A:A,0),1))+IF(Duombaze!DK44="",0,INDEX(DU!K:K,MATCH(Duombaze!DK44,DU!A:A,0),1))</f>
        <v>0</v>
      </c>
      <c r="DN44" s="52"/>
      <c r="DO44" s="52"/>
      <c r="DP44" s="52"/>
      <c r="DQ44" s="17" t="str">
        <f t="shared" si="10"/>
        <v/>
      </c>
      <c r="DR44" s="65"/>
      <c r="DS44" s="692"/>
      <c r="DT44" s="692"/>
      <c r="DU44" s="692"/>
      <c r="DV44" s="692"/>
      <c r="DW44" s="692">
        <f>IF(Duombaze!DS44="",0,INDEX(DU!I:I,MATCH(Duombaze!DS44,DU!A:A,0),1))+IF(Duombaze!DT44="",0,INDEX(DU!I:I,MATCH(Duombaze!DT44,DU!A:A,0),1))+IF(Duombaze!DU44="",0,INDEX(DU!I:I,MATCH(Duombaze!DU44,DU!A:A,0),1))+IF(Duombaze!DV44="",0,INDEX(DU!I:I,MATCH(Duombaze!DV44,DU!A:A,0),1))</f>
        <v>0</v>
      </c>
      <c r="DX44" s="638">
        <f>IF(Duombaze!DS44="",0,INDEX(DU!K:K,MATCH(Duombaze!DS44,DU!A:A,0),1))+IF(Duombaze!DT44="",0,INDEX(DU!K:K,MATCH(Duombaze!DT44,DU!A:A,0),1))+IF(Duombaze!DU44="",0,INDEX(DU!K:K,MATCH(Duombaze!DU44,DU!A:A,0),1))+IF(Duombaze!DV44="",0,INDEX(DU!K:KH,MATCH(Duombaze!DV44,DU!A:A,0),1))</f>
        <v>0</v>
      </c>
      <c r="DY44" s="65"/>
      <c r="DZ44" s="65"/>
      <c r="EA44" s="19" t="str">
        <f>EA179</f>
        <v>Mechaninis sukabintuvas Scharmueller</v>
      </c>
      <c r="EB44" s="19" t="str">
        <f t="shared" si="22"/>
        <v>5 SPA12 Mechaninis sukabintuvas Scharmueller</v>
      </c>
      <c r="EC44" s="19" t="str">
        <f>EC179</f>
        <v>ZC40ACMSSCHARM</v>
      </c>
      <c r="ED44" s="100">
        <f>IF(Duombaze!EC44="",0,INDEX(DU!I:I,MATCH(Duombaze!EC44,DU!A:A,0),1))</f>
        <v>130.56639999999999</v>
      </c>
      <c r="EE44" s="638">
        <f>IF(Duombaze!EC44="",0,INDEX(DU!K:K,MATCH(Duombaze!EC44,DU!A:A,0),1))</f>
        <v>0.75</v>
      </c>
      <c r="EF44" s="100"/>
      <c r="EG44" s="100"/>
      <c r="EH44" s="17"/>
      <c r="EI44" s="17" t="str">
        <f t="shared" si="27"/>
        <v/>
      </c>
      <c r="EJ44" s="17"/>
      <c r="EK44" s="686"/>
      <c r="EL44" s="686"/>
      <c r="EM44" s="686"/>
      <c r="EN44" s="686">
        <f>IF(Duombaze!EK44="",0,INDEX(DU!I:I,MATCH(Duombaze!EK44,DU!A:A,0),1))+IF(Duombaze!EL44="",0,INDEX(DU!I:I,MATCH(Duombaze!EL44,DU!A:A,0),1))+IF(Duombaze!EM44="",0,INDEX(DU!I:I,MATCH(Duombaze!EM44,DU!A:A,0),1))</f>
        <v>0</v>
      </c>
      <c r="EO44" s="19">
        <f>IF(Duombaze!EK44="",0,INDEX(DU!K:K,MATCH(Duombaze!EK44,DU!A:A,0),1))+IF(Duombaze!EL44="",0,INDEX(DU!K:K,MATCH(Duombaze!EL44,DU!A:A,0),1))+IF(Duombaze!EM44="",0,INDEX(DU!K:K,MATCH(Duombaze!EM44,DU!A:A,0),1))</f>
        <v>0</v>
      </c>
      <c r="ER44" s="19"/>
      <c r="ES44" s="17" t="str">
        <f t="shared" si="23"/>
        <v/>
      </c>
      <c r="ET44" s="19"/>
      <c r="EU44" s="19"/>
      <c r="EV44" s="19"/>
      <c r="EW44" s="19" t="s">
        <v>314</v>
      </c>
      <c r="EX44" s="19" t="str">
        <f t="shared" si="24"/>
        <v>5 SPA12 Purvasaugių komplektas 550 ratams (pilni 1/2)</v>
      </c>
      <c r="EY44" s="19" t="s">
        <v>285</v>
      </c>
      <c r="EZ44" s="672" t="s">
        <v>285</v>
      </c>
      <c r="FA44" s="672"/>
      <c r="FB44" s="672">
        <f>IF(Duombaze!EZ44="",0,INDEX(DU!I:I,MATCH(Duombaze!EZ44,DU!A:A,0),1))+IF(Duombaze!FA44="",0,INDEX(DU!I:I,MATCH(Duombaze!FA44,DU!A:A,0),1))</f>
        <v>159.65495999999999</v>
      </c>
      <c r="FC44" s="19">
        <f>IF(Duombaze!EZ44="",0,INDEX(DU!K:K,MATCH(Duombaze!EZ44,DU!A:A,0),1))+IF(Duombaze!FA44="",0,INDEX(DU!K:K,MATCH(Duombaze!FA44,DU!A:A,0),1))</f>
        <v>18.670000000000002</v>
      </c>
      <c r="FD44" s="19"/>
      <c r="FE44" s="19"/>
      <c r="FF44" s="19"/>
      <c r="FG44" s="19"/>
      <c r="FH44" s="19"/>
      <c r="FI44" s="19"/>
      <c r="FJ44" s="19"/>
      <c r="FK44" s="17"/>
      <c r="FL44" s="18"/>
      <c r="FM44" s="671"/>
      <c r="FN44" s="671"/>
      <c r="FO44" s="671"/>
      <c r="FP44" s="671"/>
      <c r="FQ44" s="671">
        <f>IF(Duombaze!FM44="",0,INDEX(DU!I:I,MATCH(Duombaze!FM44,DU!A:A,0),1))+IF(Duombaze!FN44="",0,INDEX(DU!I:I,MATCH(Duombaze!FN44,DU!A:A,0),1))+IF(Duombaze!FO44="",0,INDEX(DU!I:I,MATCH(Duombaze!FO44,DU!A:A,0),1))+IF(Duombaze!FP44="",0,INDEX(DU!I:I,MATCH(Duombaze!FP44,DU!A:A,0),1))</f>
        <v>0</v>
      </c>
      <c r="FR44" s="673">
        <f>IF(Duombaze!FM44="",0,INDEX(DU!K:K,MATCH(Duombaze!FM44,DU!A:A,0),1))+IF(Duombaze!FN44="",0,INDEX(DU!K:K,MATCH(Duombaze!FN44,DU!A:A,0),1))+IF(Duombaze!FO44="",0,INDEX(DU!K:K,MATCH(Duombaze!FO44,DU!A:A,0),1))+IF(Duombaze!FP44="",0,INDEX(DU!K:K,MATCH(Duombaze!FP44,DU!A:A,0),1))</f>
        <v>0</v>
      </c>
      <c r="FT44" s="20" t="s">
        <v>288</v>
      </c>
      <c r="FU44" s="20" t="s">
        <v>269</v>
      </c>
    </row>
    <row r="45" spans="1:178" s="20" customFormat="1" ht="23.45" customHeight="1" x14ac:dyDescent="0.25">
      <c r="A45" s="41">
        <v>6</v>
      </c>
      <c r="B45" s="41" t="s">
        <v>767</v>
      </c>
      <c r="C45" s="16" t="s">
        <v>207</v>
      </c>
      <c r="D45" s="19"/>
      <c r="E45" s="17" t="str">
        <f t="shared" si="20"/>
        <v/>
      </c>
      <c r="F45" s="19"/>
      <c r="G45" s="639"/>
      <c r="H45" s="639"/>
      <c r="I45" s="639"/>
      <c r="J45" s="639"/>
      <c r="K45" s="639"/>
      <c r="L45" s="639"/>
      <c r="M45" s="639"/>
      <c r="N45" s="639"/>
      <c r="O45" s="639"/>
      <c r="P45" s="638">
        <f>IF(Duombaze!G45="",0,INDEX(DU!I:I,MATCH(Duombaze!G45,DU!A:A,0),1))+IF(Duombaze!H45="",0,INDEX(DU!I:I,MATCH(Duombaze!H45,DU!A:A,0),1))+IF(Duombaze!I45="",0,INDEX(DU!I:I,MATCH(Duombaze!I45,DU!A:A,0),1))+IF(Duombaze!J45="",0,INDEX(DU!I:I,MATCH(Duombaze!J45,DU!A:A,0),1))+IF(Duombaze!K45="",0,INDEX(DU!I:I,MATCH(Duombaze!K45,DU!A:A,0),1))+IF(Duombaze!L45="",0,INDEX(DU!I:I,MATCH(Duombaze!L45,DU!A:A,0),1))+IF(Duombaze!M45="",0,INDEX(DU!I:I,MATCH(Duombaze!M45,DU!A:A,0),1))+IF(Duombaze!N45="",0,INDEX(DU!I:I,MATCH(Duombaze!N45,DU!A:A,0),1))+IF(Duombaze!O45="",0,INDEX(DU!I:I,MATCH(Duombaze!O45,DU!A:A,0),1))</f>
        <v>0</v>
      </c>
      <c r="Q45" s="638">
        <f>IF(Duombaze!G45="",0,INDEX(DU!K:K,MATCH(Duombaze!G45,DU!A:A,0),1))+IF(Duombaze!H45="",0,INDEX(DU!K:K,MATCH(Duombaze!H45,DU!A:A,0),1))+IF(Duombaze!I45="",0,INDEX(DU!K:K,MATCH(Duombaze!I45,DU!A:A,0),1))+IF(Duombaze!J45="",0,INDEX(DU!K:K,MATCH(Duombaze!J45,DU!A:A,0),1))+IF(Duombaze!K45="",0,INDEX(DU!K:K,MATCH(Duombaze!K45,DU!A:A,0),1))+IF(Duombaze!L45="",0,INDEX(DU!K:K,MATCH(Duombaze!L45,DU!A:A,0),1))+IF(Duombaze!M45="",0,INDEX(DU!K:K,MATCH(Duombaze!M45,DU!A:A,0),1))+IF(Duombaze!N45="",0,INDEX(DU!K:K,MATCH(Duombaze!N45,DU!A:A,0),1))+IF(Duombaze!O45="",0,INDEX(DU!K:K,MATCH(Duombaze!O45,DU!A:A,0),1))</f>
        <v>0</v>
      </c>
      <c r="R45" s="19"/>
      <c r="S45" s="52"/>
      <c r="T45" s="881"/>
      <c r="U45" s="17">
        <f>IF(Duombaze!T45="",0,INDEX(DU!I:I,MATCH(Duombaze!T45,DU!A:A,0),1))</f>
        <v>0</v>
      </c>
      <c r="V45" s="17">
        <f>IF(Duombaze!T45="",0,INDEX(DU!K:K,MATCH(Duombaze!T45,DU!A:A,0),1))</f>
        <v>0</v>
      </c>
      <c r="W45" s="19"/>
      <c r="X45" s="19"/>
      <c r="Y45" s="134"/>
      <c r="Z45" s="65"/>
      <c r="AA45" s="17" t="str">
        <f t="shared" si="17"/>
        <v/>
      </c>
      <c r="AB45" s="19"/>
      <c r="AC45" s="17">
        <f>IF(Duombaze!AB45="",0,INDEX(DU!I:I,MATCH(Duombaze!AB45,DU!A:A,0),1))</f>
        <v>0</v>
      </c>
      <c r="AD45" s="25">
        <f>IF(Duombaze!AB45="",0,INDEX(DU!K:K,MATCH(Duombaze!AB45,DU!A:A,0),1))</f>
        <v>0</v>
      </c>
      <c r="AE45" s="19"/>
      <c r="AF45" s="19"/>
      <c r="AG45" s="19"/>
      <c r="AH45" s="17" t="str">
        <f t="shared" si="21"/>
        <v/>
      </c>
      <c r="AI45" s="19"/>
      <c r="AJ45" s="639"/>
      <c r="AK45" s="639"/>
      <c r="AL45" s="639"/>
      <c r="AM45" s="639">
        <f>IF(Duombaze!AJ45="",0,INDEX(DU!I:I,MATCH(Duombaze!AJ45,DU!A:A,0),1))+IF(Duombaze!AK45="",0,INDEX(DU!I:I,MATCH(Duombaze!AK45,DU!A:A,0),1))+IF(Duombaze!AL45="",0,INDEX(DU!I:I,MATCH(Duombaze!AL45,DU!A:A,0),1))</f>
        <v>0</v>
      </c>
      <c r="AN45" s="639">
        <f>IF(Duombaze!AJ45="",0,INDEX(DU!K:K,MATCH(Duombaze!AJ45,DU!A:A,0),1))+IF(Duombaze!AK45="",0,INDEX(DU!K:K,MATCH(Duombaze!AK45,DU!A:A,0),1))+IF(Duombaze!AL45="",0,INDEX(DU!K:K,MATCH(Duombaze!AL45,DU!A:A,0),1))</f>
        <v>0</v>
      </c>
      <c r="AO45" s="19"/>
      <c r="AP45" s="19"/>
      <c r="AQ45" s="19"/>
      <c r="AR45" s="17" t="str">
        <f t="shared" si="2"/>
        <v/>
      </c>
      <c r="AS45" s="19"/>
      <c r="AT45" s="639"/>
      <c r="AU45" s="639"/>
      <c r="AV45" s="639"/>
      <c r="AW45" s="639"/>
      <c r="AX45" s="639"/>
      <c r="AY45" s="639"/>
      <c r="AZ45" s="639"/>
      <c r="BA45" s="639"/>
      <c r="BB45" s="639"/>
      <c r="BC45" s="639">
        <f>IF(Duombaze!AT45="",0,INDEX(DU!I:I,MATCH(Duombaze!AT45,DU!A:A,0),1))+IF(Duombaze!AU45="",0,INDEX(DU!I:I,MATCH(Duombaze!AU45,DU!A:A,0),1))+IF(Duombaze!AV45="",0,INDEX(DU!I:I,MATCH(Duombaze!AV45,DU!A:A,0),1))+IF(Duombaze!AW45="",0,INDEX(DU!I:I,MATCH(Duombaze!AW45,DU!A:A,0),1))+IF(Duombaze!AX45="",0,INDEX(DU!I:I,MATCH(Duombaze!AX45,DU!A:A,0),1))+IF(Duombaze!AY45="",0,INDEX(DU!I:I,MATCH(Duombaze!AY45,DU!A:A,0),1))+IF(Duombaze!AZ45="",0,INDEX(DU!I:I,MATCH(Duombaze!AZ45,DU!A:A,0),1))+IF(Duombaze!BA45="",0,INDEX(DU!I:I,MATCH(Duombaze!BA45,DU!A:A,0),1))+IF(Duombaze!BB45="",0,INDEX(DU!I:I,MATCH(Duombaze!BB45,DU!A:A,0),1))</f>
        <v>0</v>
      </c>
      <c r="BD45" s="638">
        <f>IF(Duombaze!AT45="",0,INDEX(DU!K:K,MATCH(Duombaze!AT45,DU!A:A,0),1))+IF(Duombaze!AU45="",0,INDEX(DU!K:K,MATCH(Duombaze!AU45,DU!A:A,0),1))+IF(Duombaze!AV45="",0,INDEX(DU!K:K,MATCH(Duombaze!AV45,DU!A:A,0),1))+IF(Duombaze!AW45="",0,INDEX(DU!K:K,MATCH(Duombaze!AW45,DU!A:A,0),1))+IF(Duombaze!AX45="",0,INDEX(DU!K:K,MATCH(Duombaze!AX45,DU!A:A,0),1))+IF(Duombaze!AY45="",0,INDEX(DU!K:K,MATCH(Duombaze!AY45,DU!A:A,0),1))+IF(Duombaze!AZ45="",0,INDEX(DU!K:K,MATCH(Duombaze!AZ45,DU!A:A,0),1))+IF(Duombaze!BA45="",0,INDEX(DU!K:K,MATCH(Duombaze!BA45,DU!A:A,0),1))+IF(Duombaze!BB45="",0,INDEX(DU!K:K,MATCH(Duombaze!BB45,DU!A:A,0),1))</f>
        <v>0</v>
      </c>
      <c r="BE45" s="19"/>
      <c r="BF45" s="19"/>
      <c r="BG45" s="53" t="str">
        <f>FY166</f>
        <v>Pneumatiniai st. 2 konturų Haldex su automatiniu LSV 0,4s.+ priek. ašies slėgio vožtuvas</v>
      </c>
      <c r="BH45" s="17" t="str">
        <f t="shared" si="3"/>
        <v>6 SPA12 Pneumatiniai st. 2 konturų Haldex su automatiniu LSV 0,4s.+ priek. ašies slėgio vožtuvas</v>
      </c>
      <c r="BI45" s="256" t="str">
        <f>GA166</f>
        <v>ZU3APSHLDXAL04 + ZM0PR0SLV0ZT0H</v>
      </c>
      <c r="BJ45" s="657" t="s">
        <v>85</v>
      </c>
      <c r="BK45" s="657" t="s">
        <v>3000</v>
      </c>
      <c r="BL45" s="657"/>
      <c r="BM45" s="657">
        <f>IF(Duombaze!BJ45="",0,INDEX(DU!I:I,MATCH(Duombaze!BJ45,DU!A:A,0),1))+IF(Duombaze!BK45="",0,INDEX(DU!I:I,MATCH(Duombaze!BK45,DU!A:A,0),1))+IF(Duombaze!BL45="",0,INDEX(DU!I:I,MATCH(Duombaze!BL45,DU!A:A,0),1))</f>
        <v>565.50974868398293</v>
      </c>
      <c r="BN45" s="638">
        <f>IF(Duombaze!BJ45="",0,INDEX(DU!K:K,MATCH(Duombaze!BJ45,DU!A:A,0),1))+IF(Duombaze!BK45="",0,INDEX(DU!K:K,MATCH(Duombaze!BK45,DU!A:A,0),1))+IF(Duombaze!BL45="",0,INDEX(DU!K:K,MATCH(Duombaze!BL45,DU!A:A,0),1))</f>
        <v>73.510000000000005</v>
      </c>
      <c r="BO45" s="256"/>
      <c r="BP45" s="256"/>
      <c r="BQ45" s="256" t="str">
        <f t="shared" si="25"/>
        <v>Stabdžių išvadai dviejų kontūrų</v>
      </c>
      <c r="BR45" s="19" t="str">
        <f t="shared" si="18"/>
        <v>6 SPA12 Stabdžių išvadai dviejų kontūrų</v>
      </c>
      <c r="BS45" s="256" t="str">
        <f t="shared" si="28"/>
        <v>ZU30ASPC14SI2K + 000023705201</v>
      </c>
      <c r="BT45" s="256" t="s">
        <v>3037</v>
      </c>
      <c r="BU45" s="256">
        <v>23705201</v>
      </c>
      <c r="BV45" s="256"/>
      <c r="BW45" s="256">
        <f>IF(Duombaze!BT45="",0,INDEX(DU!I:I,MATCH(Duombaze!BT45,DU!A:A,0),1))+IF(Duombaze!BU45="",0,INDEX(DU!I:I,MATCH(Duombaze!BU45,DU!A:A,0),1))+IF(Duombaze!BV45="",0,INDEX(DU!I:I,MATCH(Duombaze!BV45,DU!A:A,0),1))</f>
        <v>53.779853333333328</v>
      </c>
      <c r="BX45" s="19">
        <f>IF(Duombaze!BT45="",0,INDEX(DU!K:K,MATCH(Duombaze!BT45,DU!A:A,0),1))+IF(Duombaze!BU45="",0,INDEX(DU!K:K,MATCH(Duombaze!BU45,DU!A:A,0),1))+IF(Duombaze!BV45="",0,INDEX(DU!K:K,MATCH(Duombaze!BV45,DU!A:A,0),1))</f>
        <v>17.41</v>
      </c>
      <c r="BY45" s="19"/>
      <c r="BZ45" s="19"/>
      <c r="CA45" s="19"/>
      <c r="CB45" s="19" t="str">
        <f t="shared" si="26"/>
        <v/>
      </c>
      <c r="CC45" s="19"/>
      <c r="CD45" s="19">
        <f>IF(Duombaze!CC45="",0,INDEX(DU!I:I,MATCH(Duombaze!CC45,DU!A:A,0),1))</f>
        <v>0</v>
      </c>
      <c r="CE45" s="17">
        <f>IF(Duombaze!CC45="",0,INDEX(DU!K:K,MATCH(Duombaze!CC45,DU!A:A,0),1))</f>
        <v>0</v>
      </c>
      <c r="CF45" s="19"/>
      <c r="CG45" s="19"/>
      <c r="CH45" s="19"/>
      <c r="CI45" s="17" t="str">
        <f t="shared" si="6"/>
        <v/>
      </c>
      <c r="CJ45" s="19"/>
      <c r="CK45" s="19">
        <f>IF(Duombaze!CJ45="",0,INDEX(DU!I:I,MATCH(Duombaze!CJ45,DU!A:A,0),1))</f>
        <v>0</v>
      </c>
      <c r="CL45" s="17">
        <f>IF(Duombaze!CJ45="",0,INDEX(DU!K:K,MATCH(Duombaze!CJ45,DU!A:A,0),1))</f>
        <v>0</v>
      </c>
      <c r="CM45" s="19"/>
      <c r="CN45" s="19"/>
      <c r="CO45" s="19"/>
      <c r="CP45" s="17" t="str">
        <f t="shared" si="7"/>
        <v/>
      </c>
      <c r="CQ45" s="19"/>
      <c r="CR45" s="639"/>
      <c r="CS45" s="639"/>
      <c r="CT45" s="639">
        <f>IF(Duombaze!CR45="",0,INDEX(DU!I:I,MATCH(Duombaze!CR45,DU!A:A,0),1))+IF(Duombaze!CS45="",0,INDEX(DU!I:I,MATCH(Duombaze!CS45,DU!A:A,0),1))</f>
        <v>0</v>
      </c>
      <c r="CU45" s="19">
        <f>IF(Duombaze!CR45="",0,INDEX(DU!K:K,MATCH(Duombaze!CR45,DU!A:A,0),1))+IF(Duombaze!CS45="",0,INDEX(DU!K:K,MATCH(Duombaze!CS45,DU!A:A,0),1))</f>
        <v>0</v>
      </c>
      <c r="CV45" s="19"/>
      <c r="CW45" s="19"/>
      <c r="CX45" s="19"/>
      <c r="CY45" s="17" t="str">
        <f t="shared" si="8"/>
        <v/>
      </c>
      <c r="CZ45" s="19"/>
      <c r="DA45" s="672"/>
      <c r="DB45" s="672"/>
      <c r="DC45" s="672">
        <f>IF(Duombaze!DA45="",0,INDEX(DU!I:I,MATCH(Duombaze!DA45,DU!A:A,0),1))+IF(Duombaze!DB45="",0,INDEX(DU!I:I,MATCH(Duombaze!DB45,DU!A:A,0),1))</f>
        <v>0</v>
      </c>
      <c r="DD45" s="19">
        <f>IF(Duombaze!DA45="",0,INDEX(DU!K:K,MATCH(Duombaze!DA45,DU!A:A,0),1))+IF(Duombaze!DB45="",0,INDEX(DU!K:K,MATCH(Duombaze!DB45,DU!A:A,0),1))</f>
        <v>0</v>
      </c>
      <c r="DE45" s="19"/>
      <c r="DF45" s="19"/>
      <c r="DG45" s="19"/>
      <c r="DH45" s="19" t="str">
        <f t="shared" si="9"/>
        <v/>
      </c>
      <c r="DI45" s="19"/>
      <c r="DJ45" s="672"/>
      <c r="DK45" s="678"/>
      <c r="DL45" s="678">
        <f>IF(Duombaze!DJ45="",0,INDEX(DU!I:I,MATCH(Duombaze!DJ45,DU!A:A,0),1))+IF(Duombaze!DK45="",0,INDEX(DU!I:I,MATCH(Duombaze!DK45,DU!A:A,0),1))</f>
        <v>0</v>
      </c>
      <c r="DM45" s="19">
        <f>IF(Duombaze!DJ45="",0,INDEX(DU!K:K,MATCH(Duombaze!DJ45,DU!A:A,0),1))+IF(Duombaze!DK45="",0,INDEX(DU!K:K,MATCH(Duombaze!DK45,DU!A:A,0),1))</f>
        <v>0</v>
      </c>
      <c r="DN45" s="52"/>
      <c r="DO45" s="52"/>
      <c r="DP45" s="52"/>
      <c r="DQ45" s="17" t="str">
        <f t="shared" si="10"/>
        <v/>
      </c>
      <c r="DR45" s="65"/>
      <c r="DS45" s="692"/>
      <c r="DT45" s="692"/>
      <c r="DU45" s="692"/>
      <c r="DV45" s="692"/>
      <c r="DW45" s="692">
        <f>IF(Duombaze!DS45="",0,INDEX(DU!I:I,MATCH(Duombaze!DS45,DU!A:A,0),1))+IF(Duombaze!DT45="",0,INDEX(DU!I:I,MATCH(Duombaze!DT45,DU!A:A,0),1))+IF(Duombaze!DU45="",0,INDEX(DU!I:I,MATCH(Duombaze!DU45,DU!A:A,0),1))+IF(Duombaze!DV45="",0,INDEX(DU!I:I,MATCH(Duombaze!DV45,DU!A:A,0),1))</f>
        <v>0</v>
      </c>
      <c r="DX45" s="638">
        <f>IF(Duombaze!DS45="",0,INDEX(DU!K:K,MATCH(Duombaze!DS45,DU!A:A,0),1))+IF(Duombaze!DT45="",0,INDEX(DU!K:K,MATCH(Duombaze!DT45,DU!A:A,0),1))+IF(Duombaze!DU45="",0,INDEX(DU!K:K,MATCH(Duombaze!DU45,DU!A:A,0),1))+IF(Duombaze!DV45="",0,INDEX(DU!K:KH,MATCH(Duombaze!DV45,DU!A:A,0),1))</f>
        <v>0</v>
      </c>
      <c r="DY45" s="65"/>
      <c r="DZ45" s="65"/>
      <c r="EA45" s="19"/>
      <c r="EB45" s="19" t="str">
        <f t="shared" si="22"/>
        <v/>
      </c>
      <c r="EC45" s="19"/>
      <c r="ED45" s="19">
        <f>IF(Duombaze!EC45="",0,INDEX(DU!I:I,MATCH(Duombaze!EC45,DU!A:A,0),1))</f>
        <v>0</v>
      </c>
      <c r="EE45" s="638">
        <f>IF(Duombaze!EC45="",0,INDEX(DU!K:K,MATCH(Duombaze!EC45,DU!A:A,0),1))</f>
        <v>0</v>
      </c>
      <c r="EF45" s="19"/>
      <c r="EG45" s="52"/>
      <c r="EH45" s="19"/>
      <c r="EI45" s="17" t="str">
        <f t="shared" si="27"/>
        <v/>
      </c>
      <c r="EJ45" s="19"/>
      <c r="EK45" s="692"/>
      <c r="EL45" s="692"/>
      <c r="EM45" s="692"/>
      <c r="EN45" s="692">
        <f>IF(Duombaze!EK45="",0,INDEX(DU!I:I,MATCH(Duombaze!EK45,DU!A:A,0),1))+IF(Duombaze!EL45="",0,INDEX(DU!I:I,MATCH(Duombaze!EL45,DU!A:A,0),1))+IF(Duombaze!EM45="",0,INDEX(DU!I:I,MATCH(Duombaze!EM45,DU!A:A,0),1))</f>
        <v>0</v>
      </c>
      <c r="EO45" s="19">
        <f>IF(Duombaze!EK45="",0,INDEX(DU!K:K,MATCH(Duombaze!EK45,DU!A:A,0),1))+IF(Duombaze!EL45="",0,INDEX(DU!K:K,MATCH(Duombaze!EL45,DU!A:A,0),1))+IF(Duombaze!EM45="",0,INDEX(DU!K:K,MATCH(Duombaze!EM45,DU!A:A,0),1))</f>
        <v>0</v>
      </c>
      <c r="EP45" s="65"/>
      <c r="EQ45" s="19"/>
      <c r="ER45" s="19"/>
      <c r="ES45" s="17" t="str">
        <f t="shared" si="23"/>
        <v/>
      </c>
      <c r="ET45" s="19"/>
      <c r="EU45" s="19"/>
      <c r="EV45" s="19"/>
      <c r="EW45" s="19"/>
      <c r="EX45" s="19" t="str">
        <f t="shared" si="24"/>
        <v/>
      </c>
      <c r="EY45" s="19"/>
      <c r="EZ45" s="672"/>
      <c r="FA45" s="672"/>
      <c r="FB45" s="672">
        <f>IF(Duombaze!EZ45="",0,INDEX(DU!I:I,MATCH(Duombaze!EZ45,DU!A:A,0),1))+IF(Duombaze!FA45="",0,INDEX(DU!I:I,MATCH(Duombaze!FA45,DU!A:A,0),1))</f>
        <v>0</v>
      </c>
      <c r="FC45" s="19">
        <f>IF(Duombaze!EZ45="",0,INDEX(DU!K:K,MATCH(Duombaze!EZ45,DU!A:A,0),1))+IF(Duombaze!FA45="",0,INDEX(DU!K:K,MATCH(Duombaze!FA45,DU!A:A,0),1))</f>
        <v>0</v>
      </c>
      <c r="FD45" s="19"/>
      <c r="FE45" s="19"/>
      <c r="FF45" s="19"/>
      <c r="FG45" s="19"/>
      <c r="FH45" s="19"/>
      <c r="FI45" s="19"/>
      <c r="FJ45" s="19"/>
      <c r="FK45" s="17"/>
      <c r="FL45" s="18"/>
      <c r="FM45" s="671"/>
      <c r="FN45" s="671"/>
      <c r="FO45" s="671"/>
      <c r="FP45" s="671"/>
      <c r="FQ45" s="671">
        <f>IF(Duombaze!FM45="",0,INDEX(DU!I:I,MATCH(Duombaze!FM45,DU!A:A,0),1))+IF(Duombaze!FN45="",0,INDEX(DU!I:I,MATCH(Duombaze!FN45,DU!A:A,0),1))+IF(Duombaze!FO45="",0,INDEX(DU!I:I,MATCH(Duombaze!FO45,DU!A:A,0),1))+IF(Duombaze!FP45="",0,INDEX(DU!I:I,MATCH(Duombaze!FP45,DU!A:A,0),1))</f>
        <v>0</v>
      </c>
      <c r="FR45" s="673">
        <f>IF(Duombaze!FM45="",0,INDEX(DU!K:K,MATCH(Duombaze!FM45,DU!A:A,0),1))+IF(Duombaze!FN45="",0,INDEX(DU!K:K,MATCH(Duombaze!FN45,DU!A:A,0),1))+IF(Duombaze!FO45="",0,INDEX(DU!K:K,MATCH(Duombaze!FO45,DU!A:A,0),1))+IF(Duombaze!FP45="",0,INDEX(DU!K:K,MATCH(Duombaze!FP45,DU!A:A,0),1))</f>
        <v>0</v>
      </c>
      <c r="FT45" s="20" t="s">
        <v>679</v>
      </c>
      <c r="FU45" s="20" t="s">
        <v>1572</v>
      </c>
      <c r="FV45" s="20" t="s">
        <v>280</v>
      </c>
    </row>
    <row r="46" spans="1:178" s="20" customFormat="1" ht="23.45" customHeight="1" x14ac:dyDescent="0.25">
      <c r="A46" s="41">
        <v>7</v>
      </c>
      <c r="B46" s="41" t="s">
        <v>767</v>
      </c>
      <c r="C46" s="16" t="s">
        <v>207</v>
      </c>
      <c r="D46" s="19"/>
      <c r="E46" s="17" t="str">
        <f t="shared" si="20"/>
        <v/>
      </c>
      <c r="F46" s="19"/>
      <c r="G46" s="639"/>
      <c r="H46" s="639"/>
      <c r="I46" s="639"/>
      <c r="J46" s="639"/>
      <c r="K46" s="639"/>
      <c r="L46" s="639"/>
      <c r="M46" s="639"/>
      <c r="N46" s="639"/>
      <c r="O46" s="639"/>
      <c r="P46" s="638">
        <f>IF(Duombaze!G46="",0,INDEX(DU!I:I,MATCH(Duombaze!G46,DU!A:A,0),1))+IF(Duombaze!H46="",0,INDEX(DU!I:I,MATCH(Duombaze!H46,DU!A:A,0),1))+IF(Duombaze!I46="",0,INDEX(DU!I:I,MATCH(Duombaze!I46,DU!A:A,0),1))+IF(Duombaze!J46="",0,INDEX(DU!I:I,MATCH(Duombaze!J46,DU!A:A,0),1))+IF(Duombaze!K46="",0,INDEX(DU!I:I,MATCH(Duombaze!K46,DU!A:A,0),1))+IF(Duombaze!L46="",0,INDEX(DU!I:I,MATCH(Duombaze!L46,DU!A:A,0),1))+IF(Duombaze!M46="",0,INDEX(DU!I:I,MATCH(Duombaze!M46,DU!A:A,0),1))+IF(Duombaze!N46="",0,INDEX(DU!I:I,MATCH(Duombaze!N46,DU!A:A,0),1))+IF(Duombaze!O46="",0,INDEX(DU!I:I,MATCH(Duombaze!O46,DU!A:A,0),1))</f>
        <v>0</v>
      </c>
      <c r="Q46" s="638">
        <f>IF(Duombaze!G46="",0,INDEX(DU!K:K,MATCH(Duombaze!G46,DU!A:A,0),1))+IF(Duombaze!H46="",0,INDEX(DU!K:K,MATCH(Duombaze!H46,DU!A:A,0),1))+IF(Duombaze!I46="",0,INDEX(DU!K:K,MATCH(Duombaze!I46,DU!A:A,0),1))+IF(Duombaze!J46="",0,INDEX(DU!K:K,MATCH(Duombaze!J46,DU!A:A,0),1))+IF(Duombaze!K46="",0,INDEX(DU!K:K,MATCH(Duombaze!K46,DU!A:A,0),1))+IF(Duombaze!L46="",0,INDEX(DU!K:K,MATCH(Duombaze!L46,DU!A:A,0),1))+IF(Duombaze!M46="",0,INDEX(DU!K:K,MATCH(Duombaze!M46,DU!A:A,0),1))+IF(Duombaze!N46="",0,INDEX(DU!K:K,MATCH(Duombaze!N46,DU!A:A,0),1))+IF(Duombaze!O46="",0,INDEX(DU!K:K,MATCH(Duombaze!O46,DU!A:A,0),1))</f>
        <v>0</v>
      </c>
      <c r="R46" s="19"/>
      <c r="S46" s="52"/>
      <c r="T46" s="881"/>
      <c r="U46" s="17">
        <f>IF(Duombaze!T46="",0,INDEX(DU!I:I,MATCH(Duombaze!T46,DU!A:A,0),1))</f>
        <v>0</v>
      </c>
      <c r="V46" s="17">
        <f>IF(Duombaze!T46="",0,INDEX(DU!K:K,MATCH(Duombaze!T46,DU!A:A,0),1))</f>
        <v>0</v>
      </c>
      <c r="W46" s="19"/>
      <c r="X46" s="19"/>
      <c r="Y46" s="134"/>
      <c r="Z46" s="65"/>
      <c r="AA46" s="17" t="str">
        <f t="shared" si="17"/>
        <v/>
      </c>
      <c r="AB46" s="19"/>
      <c r="AC46" s="17">
        <f>IF(Duombaze!AB46="",0,INDEX(DU!I:I,MATCH(Duombaze!AB46,DU!A:A,0),1))</f>
        <v>0</v>
      </c>
      <c r="AD46" s="25">
        <f>IF(Duombaze!AB46="",0,INDEX(DU!K:K,MATCH(Duombaze!AB46,DU!A:A,0),1))</f>
        <v>0</v>
      </c>
      <c r="AE46" s="19"/>
      <c r="AF46" s="19"/>
      <c r="AG46" s="19"/>
      <c r="AH46" s="17" t="str">
        <f t="shared" si="21"/>
        <v/>
      </c>
      <c r="AI46" s="19"/>
      <c r="AJ46" s="639"/>
      <c r="AK46" s="639"/>
      <c r="AL46" s="639"/>
      <c r="AM46" s="639">
        <f>IF(Duombaze!AJ46="",0,INDEX(DU!I:I,MATCH(Duombaze!AJ46,DU!A:A,0),1))+IF(Duombaze!AK46="",0,INDEX(DU!I:I,MATCH(Duombaze!AK46,DU!A:A,0),1))+IF(Duombaze!AL46="",0,INDEX(DU!I:I,MATCH(Duombaze!AL46,DU!A:A,0),1))</f>
        <v>0</v>
      </c>
      <c r="AN46" s="639">
        <f>IF(Duombaze!AJ46="",0,INDEX(DU!K:K,MATCH(Duombaze!AJ46,DU!A:A,0),1))+IF(Duombaze!AK46="",0,INDEX(DU!K:K,MATCH(Duombaze!AK46,DU!A:A,0),1))+IF(Duombaze!AL46="",0,INDEX(DU!K:K,MATCH(Duombaze!AL46,DU!A:A,0),1))</f>
        <v>0</v>
      </c>
      <c r="AO46" s="19"/>
      <c r="AP46" s="19"/>
      <c r="AQ46" s="19"/>
      <c r="AR46" s="17" t="str">
        <f t="shared" si="2"/>
        <v/>
      </c>
      <c r="AS46" s="19"/>
      <c r="AT46" s="639"/>
      <c r="AU46" s="639"/>
      <c r="AV46" s="639"/>
      <c r="AW46" s="639"/>
      <c r="AX46" s="639"/>
      <c r="AY46" s="639"/>
      <c r="AZ46" s="639"/>
      <c r="BA46" s="639"/>
      <c r="BB46" s="639"/>
      <c r="BC46" s="639">
        <f>IF(Duombaze!AT46="",0,INDEX(DU!I:I,MATCH(Duombaze!AT46,DU!A:A,0),1))+IF(Duombaze!AU46="",0,INDEX(DU!I:I,MATCH(Duombaze!AU46,DU!A:A,0),1))+IF(Duombaze!AV46="",0,INDEX(DU!I:I,MATCH(Duombaze!AV46,DU!A:A,0),1))+IF(Duombaze!AW46="",0,INDEX(DU!I:I,MATCH(Duombaze!AW46,DU!A:A,0),1))+IF(Duombaze!AX46="",0,INDEX(DU!I:I,MATCH(Duombaze!AX46,DU!A:A,0),1))+IF(Duombaze!AY46="",0,INDEX(DU!I:I,MATCH(Duombaze!AY46,DU!A:A,0),1))+IF(Duombaze!AZ46="",0,INDEX(DU!I:I,MATCH(Duombaze!AZ46,DU!A:A,0),1))+IF(Duombaze!BA46="",0,INDEX(DU!I:I,MATCH(Duombaze!BA46,DU!A:A,0),1))+IF(Duombaze!BB46="",0,INDEX(DU!I:I,MATCH(Duombaze!BB46,DU!A:A,0),1))</f>
        <v>0</v>
      </c>
      <c r="BD46" s="638">
        <f>IF(Duombaze!AT46="",0,INDEX(DU!K:K,MATCH(Duombaze!AT46,DU!A:A,0),1))+IF(Duombaze!AU46="",0,INDEX(DU!K:K,MATCH(Duombaze!AU46,DU!A:A,0),1))+IF(Duombaze!AV46="",0,INDEX(DU!K:K,MATCH(Duombaze!AV46,DU!A:A,0),1))+IF(Duombaze!AW46="",0,INDEX(DU!K:K,MATCH(Duombaze!AW46,DU!A:A,0),1))+IF(Duombaze!AX46="",0,INDEX(DU!K:K,MATCH(Duombaze!AX46,DU!A:A,0),1))+IF(Duombaze!AY46="",0,INDEX(DU!K:K,MATCH(Duombaze!AY46,DU!A:A,0),1))+IF(Duombaze!AZ46="",0,INDEX(DU!K:K,MATCH(Duombaze!AZ46,DU!A:A,0),1))+IF(Duombaze!BA46="",0,INDEX(DU!K:K,MATCH(Duombaze!BA46,DU!A:A,0),1))+IF(Duombaze!BB46="",0,INDEX(DU!K:K,MATCH(Duombaze!BB46,DU!A:A,0),1))</f>
        <v>0</v>
      </c>
      <c r="BE46" s="19"/>
      <c r="BF46" s="19"/>
      <c r="BG46" s="65"/>
      <c r="BH46" s="17"/>
      <c r="BI46" s="19"/>
      <c r="BJ46" s="639"/>
      <c r="BK46" s="639"/>
      <c r="BL46" s="639"/>
      <c r="BM46" s="639">
        <f>IF(Duombaze!BJ46="",0,INDEX(DU!I:I,MATCH(Duombaze!BJ46,DU!A:A,0),1))+IF(Duombaze!BK46="",0,INDEX(DU!I:I,MATCH(Duombaze!BK46,DU!A:A,0),1))+IF(Duombaze!BL46="",0,INDEX(DU!I:I,MATCH(Duombaze!BL46,DU!A:A,0),1))</f>
        <v>0</v>
      </c>
      <c r="BN46" s="638">
        <f>IF(Duombaze!BJ46="",0,INDEX(DU!K:K,MATCH(Duombaze!BJ46,DU!A:A,0),1))+IF(Duombaze!BK46="",0,INDEX(DU!K:K,MATCH(Duombaze!BK46,DU!A:A,0),1))+IF(Duombaze!BL46="",0,INDEX(DU!K:K,MATCH(Duombaze!BL46,DU!A:A,0),1))</f>
        <v>0</v>
      </c>
      <c r="BO46" s="19"/>
      <c r="BP46" s="19"/>
      <c r="BQ46" s="19"/>
      <c r="BR46" s="19" t="str">
        <f t="shared" si="18"/>
        <v/>
      </c>
      <c r="BS46" s="19"/>
      <c r="BT46" s="19"/>
      <c r="BU46" s="19"/>
      <c r="BV46" s="19"/>
      <c r="BW46" s="19">
        <f>IF(Duombaze!BT46="",0,INDEX(DU!I:I,MATCH(Duombaze!BT46,DU!A:A,0),1))+IF(Duombaze!BU46="",0,INDEX(DU!I:I,MATCH(Duombaze!BU46,DU!A:A,0),1))+IF(Duombaze!BV46="",0,INDEX(DU!I:I,MATCH(Duombaze!BV46,DU!A:A,0),1))</f>
        <v>0</v>
      </c>
      <c r="BX46" s="19">
        <f>IF(Duombaze!BT46="",0,INDEX(DU!K:K,MATCH(Duombaze!BT46,DU!A:A,0),1))+IF(Duombaze!BU46="",0,INDEX(DU!K:K,MATCH(Duombaze!BU46,DU!A:A,0),1))+IF(Duombaze!BV46="",0,INDEX(DU!K:K,MATCH(Duombaze!BV46,DU!A:A,0),1))</f>
        <v>0</v>
      </c>
      <c r="BY46" s="19"/>
      <c r="BZ46" s="19"/>
      <c r="CA46" s="19"/>
      <c r="CB46" s="19" t="str">
        <f t="shared" si="26"/>
        <v/>
      </c>
      <c r="CC46" s="19"/>
      <c r="CD46" s="19">
        <f>IF(Duombaze!CC46="",0,INDEX(DU!I:I,MATCH(Duombaze!CC46,DU!A:A,0),1))</f>
        <v>0</v>
      </c>
      <c r="CE46" s="17">
        <f>IF(Duombaze!CC46="",0,INDEX(DU!K:K,MATCH(Duombaze!CC46,DU!A:A,0),1))</f>
        <v>0</v>
      </c>
      <c r="CF46" s="19"/>
      <c r="CG46" s="19"/>
      <c r="CH46" s="19"/>
      <c r="CI46" s="17" t="str">
        <f t="shared" si="6"/>
        <v/>
      </c>
      <c r="CJ46" s="19"/>
      <c r="CK46" s="19">
        <f>IF(Duombaze!CJ46="",0,INDEX(DU!I:I,MATCH(Duombaze!CJ46,DU!A:A,0),1))</f>
        <v>0</v>
      </c>
      <c r="CL46" s="17">
        <f>IF(Duombaze!CJ46="",0,INDEX(DU!K:K,MATCH(Duombaze!CJ46,DU!A:A,0),1))</f>
        <v>0</v>
      </c>
      <c r="CM46" s="19"/>
      <c r="CN46" s="19"/>
      <c r="CO46" s="19"/>
      <c r="CP46" s="17" t="str">
        <f t="shared" si="7"/>
        <v/>
      </c>
      <c r="CQ46" s="19"/>
      <c r="CR46" s="639"/>
      <c r="CS46" s="639"/>
      <c r="CT46" s="639">
        <f>IF(Duombaze!CR46="",0,INDEX(DU!I:I,MATCH(Duombaze!CR46,DU!A:A,0),1))+IF(Duombaze!CS46="",0,INDEX(DU!I:I,MATCH(Duombaze!CS46,DU!A:A,0),1))</f>
        <v>0</v>
      </c>
      <c r="CU46" s="19">
        <f>IF(Duombaze!CR46="",0,INDEX(DU!K:K,MATCH(Duombaze!CR46,DU!A:A,0),1))+IF(Duombaze!CS46="",0,INDEX(DU!K:K,MATCH(Duombaze!CS46,DU!A:A,0),1))</f>
        <v>0</v>
      </c>
      <c r="CV46" s="19"/>
      <c r="CW46" s="19"/>
      <c r="CX46" s="19"/>
      <c r="CY46" s="17" t="str">
        <f t="shared" si="8"/>
        <v/>
      </c>
      <c r="CZ46" s="19"/>
      <c r="DA46" s="672"/>
      <c r="DB46" s="672"/>
      <c r="DC46" s="672">
        <f>IF(Duombaze!DA46="",0,INDEX(DU!I:I,MATCH(Duombaze!DA46,DU!A:A,0),1))+IF(Duombaze!DB46="",0,INDEX(DU!I:I,MATCH(Duombaze!DB46,DU!A:A,0),1))</f>
        <v>0</v>
      </c>
      <c r="DD46" s="19">
        <f>IF(Duombaze!DA46="",0,INDEX(DU!K:K,MATCH(Duombaze!DA46,DU!A:A,0),1))+IF(Duombaze!DB46="",0,INDEX(DU!K:K,MATCH(Duombaze!DB46,DU!A:A,0),1))</f>
        <v>0</v>
      </c>
      <c r="DE46" s="19"/>
      <c r="DF46" s="19"/>
      <c r="DG46" s="19"/>
      <c r="DH46" s="19" t="str">
        <f t="shared" si="9"/>
        <v/>
      </c>
      <c r="DI46" s="19"/>
      <c r="DJ46" s="672"/>
      <c r="DK46" s="678"/>
      <c r="DL46" s="678">
        <f>IF(Duombaze!DJ46="",0,INDEX(DU!I:I,MATCH(Duombaze!DJ46,DU!A:A,0),1))+IF(Duombaze!DK46="",0,INDEX(DU!I:I,MATCH(Duombaze!DK46,DU!A:A,0),1))</f>
        <v>0</v>
      </c>
      <c r="DM46" s="19">
        <f>IF(Duombaze!DJ46="",0,INDEX(DU!K:K,MATCH(Duombaze!DJ46,DU!A:A,0),1))+IF(Duombaze!DK46="",0,INDEX(DU!K:K,MATCH(Duombaze!DK46,DU!A:A,0),1))</f>
        <v>0</v>
      </c>
      <c r="DN46" s="52"/>
      <c r="DO46" s="52"/>
      <c r="DP46" s="52"/>
      <c r="DQ46" s="17" t="str">
        <f t="shared" si="10"/>
        <v/>
      </c>
      <c r="DR46" s="65"/>
      <c r="DS46" s="692"/>
      <c r="DT46" s="692"/>
      <c r="DU46" s="692"/>
      <c r="DV46" s="692"/>
      <c r="DW46" s="692">
        <f>IF(Duombaze!DS46="",0,INDEX(DU!I:I,MATCH(Duombaze!DS46,DU!A:A,0),1))+IF(Duombaze!DT46="",0,INDEX(DU!I:I,MATCH(Duombaze!DT46,DU!A:A,0),1))+IF(Duombaze!DU46="",0,INDEX(DU!I:I,MATCH(Duombaze!DU46,DU!A:A,0),1))+IF(Duombaze!DV46="",0,INDEX(DU!I:I,MATCH(Duombaze!DV46,DU!A:A,0),1))</f>
        <v>0</v>
      </c>
      <c r="DX46" s="638">
        <f>IF(Duombaze!DS46="",0,INDEX(DU!K:K,MATCH(Duombaze!DS46,DU!A:A,0),1))+IF(Duombaze!DT46="",0,INDEX(DU!K:K,MATCH(Duombaze!DT46,DU!A:A,0),1))+IF(Duombaze!DU46="",0,INDEX(DU!K:K,MATCH(Duombaze!DU46,DU!A:A,0),1))+IF(Duombaze!DV46="",0,INDEX(DU!K:KH,MATCH(Duombaze!DV46,DU!A:A,0),1))</f>
        <v>0</v>
      </c>
      <c r="DY46" s="65"/>
      <c r="DZ46" s="65"/>
      <c r="EA46" s="19"/>
      <c r="EB46" s="19" t="str">
        <f t="shared" si="22"/>
        <v/>
      </c>
      <c r="EC46" s="19"/>
      <c r="ED46" s="19">
        <f>IF(Duombaze!EC46="",0,INDEX(DU!I:I,MATCH(Duombaze!EC46,DU!A:A,0),1))</f>
        <v>0</v>
      </c>
      <c r="EE46" s="638">
        <f>IF(Duombaze!EC46="",0,INDEX(DU!K:K,MATCH(Duombaze!EC46,DU!A:A,0),1))</f>
        <v>0</v>
      </c>
      <c r="EF46" s="19"/>
      <c r="EG46" s="52"/>
      <c r="EH46" s="19"/>
      <c r="EI46" s="17" t="str">
        <f t="shared" si="27"/>
        <v/>
      </c>
      <c r="EJ46" s="19"/>
      <c r="EK46" s="692"/>
      <c r="EL46" s="692"/>
      <c r="EM46" s="692"/>
      <c r="EN46" s="692">
        <f>IF(Duombaze!EK46="",0,INDEX(DU!I:I,MATCH(Duombaze!EK46,DU!A:A,0),1))+IF(Duombaze!EL46="",0,INDEX(DU!I:I,MATCH(Duombaze!EL46,DU!A:A,0),1))+IF(Duombaze!EM46="",0,INDEX(DU!I:I,MATCH(Duombaze!EM46,DU!A:A,0),1))</f>
        <v>0</v>
      </c>
      <c r="EO46" s="19">
        <f>IF(Duombaze!EK46="",0,INDEX(DU!K:K,MATCH(Duombaze!EK46,DU!A:A,0),1))+IF(Duombaze!EL46="",0,INDEX(DU!K:K,MATCH(Duombaze!EL46,DU!A:A,0),1))+IF(Duombaze!EM46="",0,INDEX(DU!K:K,MATCH(Duombaze!EM46,DU!A:A,0),1))</f>
        <v>0</v>
      </c>
      <c r="EP46" s="65"/>
      <c r="EQ46" s="19"/>
      <c r="ER46" s="19"/>
      <c r="ES46" s="17" t="str">
        <f t="shared" si="23"/>
        <v/>
      </c>
      <c r="ET46" s="19"/>
      <c r="EU46" s="19"/>
      <c r="EV46" s="19"/>
      <c r="EW46" s="19"/>
      <c r="EX46" s="19" t="str">
        <f t="shared" si="24"/>
        <v/>
      </c>
      <c r="EY46" s="19"/>
      <c r="EZ46" s="672"/>
      <c r="FA46" s="672"/>
      <c r="FB46" s="672">
        <f>IF(Duombaze!EZ46="",0,INDEX(DU!I:I,MATCH(Duombaze!EZ46,DU!A:A,0),1))+IF(Duombaze!FA46="",0,INDEX(DU!I:I,MATCH(Duombaze!FA46,DU!A:A,0),1))</f>
        <v>0</v>
      </c>
      <c r="FC46" s="19">
        <f>IF(Duombaze!EZ46="",0,INDEX(DU!K:K,MATCH(Duombaze!EZ46,DU!A:A,0),1))+IF(Duombaze!FA46="",0,INDEX(DU!K:K,MATCH(Duombaze!FA46,DU!A:A,0),1))</f>
        <v>0</v>
      </c>
      <c r="FD46" s="19"/>
      <c r="FE46" s="19"/>
      <c r="FF46" s="19"/>
      <c r="FG46" s="19"/>
      <c r="FH46" s="19"/>
      <c r="FI46" s="19"/>
      <c r="FJ46" s="19"/>
      <c r="FK46" s="17"/>
      <c r="FL46" s="18"/>
      <c r="FM46" s="671"/>
      <c r="FN46" s="671"/>
      <c r="FO46" s="671"/>
      <c r="FP46" s="671"/>
      <c r="FQ46" s="671">
        <f>IF(Duombaze!FM46="",0,INDEX(DU!I:I,MATCH(Duombaze!FM46,DU!A:A,0),1))+IF(Duombaze!FN46="",0,INDEX(DU!I:I,MATCH(Duombaze!FN46,DU!A:A,0),1))+IF(Duombaze!FO46="",0,INDEX(DU!I:I,MATCH(Duombaze!FO46,DU!A:A,0),1))+IF(Duombaze!FP46="",0,INDEX(DU!I:I,MATCH(Duombaze!FP46,DU!A:A,0),1))</f>
        <v>0</v>
      </c>
      <c r="FR46" s="673">
        <f>IF(Duombaze!FM46="",0,INDEX(DU!K:K,MATCH(Duombaze!FM46,DU!A:A,0),1))+IF(Duombaze!FN46="",0,INDEX(DU!K:K,MATCH(Duombaze!FN46,DU!A:A,0),1))+IF(Duombaze!FO46="",0,INDEX(DU!K:K,MATCH(Duombaze!FO46,DU!A:A,0),1))+IF(Duombaze!FP46="",0,INDEX(DU!K:K,MATCH(Duombaze!FP46,DU!A:A,0),1))</f>
        <v>0</v>
      </c>
      <c r="FT46" s="20" t="s">
        <v>464</v>
      </c>
      <c r="FU46" s="20" t="s">
        <v>1573</v>
      </c>
      <c r="FV46" s="20" t="s">
        <v>281</v>
      </c>
    </row>
    <row r="47" spans="1:178" s="20" customFormat="1" ht="23.45" customHeight="1" x14ac:dyDescent="0.25">
      <c r="A47" s="41">
        <v>8</v>
      </c>
      <c r="B47" s="41" t="s">
        <v>767</v>
      </c>
      <c r="C47" s="16" t="s">
        <v>207</v>
      </c>
      <c r="D47" s="19"/>
      <c r="E47" s="17" t="str">
        <f t="shared" si="20"/>
        <v/>
      </c>
      <c r="F47" s="19"/>
      <c r="G47" s="639"/>
      <c r="H47" s="639"/>
      <c r="I47" s="639"/>
      <c r="J47" s="639"/>
      <c r="K47" s="639"/>
      <c r="L47" s="639"/>
      <c r="M47" s="639"/>
      <c r="N47" s="639"/>
      <c r="O47" s="639"/>
      <c r="P47" s="638">
        <f>IF(Duombaze!G47="",0,INDEX(DU!I:I,MATCH(Duombaze!G47,DU!A:A,0),1))+IF(Duombaze!H47="",0,INDEX(DU!I:I,MATCH(Duombaze!H47,DU!A:A,0),1))+IF(Duombaze!I47="",0,INDEX(DU!I:I,MATCH(Duombaze!I47,DU!A:A,0),1))+IF(Duombaze!J47="",0,INDEX(DU!I:I,MATCH(Duombaze!J47,DU!A:A,0),1))+IF(Duombaze!K47="",0,INDEX(DU!I:I,MATCH(Duombaze!K47,DU!A:A,0),1))+IF(Duombaze!L47="",0,INDEX(DU!I:I,MATCH(Duombaze!L47,DU!A:A,0),1))+IF(Duombaze!M47="",0,INDEX(DU!I:I,MATCH(Duombaze!M47,DU!A:A,0),1))+IF(Duombaze!N47="",0,INDEX(DU!I:I,MATCH(Duombaze!N47,DU!A:A,0),1))+IF(Duombaze!O47="",0,INDEX(DU!I:I,MATCH(Duombaze!O47,DU!A:A,0),1))</f>
        <v>0</v>
      </c>
      <c r="Q47" s="638">
        <f>IF(Duombaze!G47="",0,INDEX(DU!K:K,MATCH(Duombaze!G47,DU!A:A,0),1))+IF(Duombaze!H47="",0,INDEX(DU!K:K,MATCH(Duombaze!H47,DU!A:A,0),1))+IF(Duombaze!I47="",0,INDEX(DU!K:K,MATCH(Duombaze!I47,DU!A:A,0),1))+IF(Duombaze!J47="",0,INDEX(DU!K:K,MATCH(Duombaze!J47,DU!A:A,0),1))+IF(Duombaze!K47="",0,INDEX(DU!K:K,MATCH(Duombaze!K47,DU!A:A,0),1))+IF(Duombaze!L47="",0,INDEX(DU!K:K,MATCH(Duombaze!L47,DU!A:A,0),1))+IF(Duombaze!M47="",0,INDEX(DU!K:K,MATCH(Duombaze!M47,DU!A:A,0),1))+IF(Duombaze!N47="",0,INDEX(DU!K:K,MATCH(Duombaze!N47,DU!A:A,0),1))+IF(Duombaze!O47="",0,INDEX(DU!K:K,MATCH(Duombaze!O47,DU!A:A,0),1))</f>
        <v>0</v>
      </c>
      <c r="R47" s="19"/>
      <c r="S47" s="52"/>
      <c r="T47" s="881"/>
      <c r="U47" s="17">
        <f>IF(Duombaze!T47="",0,INDEX(DU!I:I,MATCH(Duombaze!T47,DU!A:A,0),1))</f>
        <v>0</v>
      </c>
      <c r="V47" s="17">
        <f>IF(Duombaze!T47="",0,INDEX(DU!K:K,MATCH(Duombaze!T47,DU!A:A,0),1))</f>
        <v>0</v>
      </c>
      <c r="W47" s="19"/>
      <c r="X47" s="19"/>
      <c r="Y47" s="134"/>
      <c r="Z47" s="65"/>
      <c r="AA47" s="17" t="str">
        <f t="shared" si="17"/>
        <v/>
      </c>
      <c r="AB47" s="19"/>
      <c r="AC47" s="17">
        <f>IF(Duombaze!AB47="",0,INDEX(DU!I:I,MATCH(Duombaze!AB47,DU!A:A,0),1))</f>
        <v>0</v>
      </c>
      <c r="AD47" s="25">
        <f>IF(Duombaze!AB47="",0,INDEX(DU!K:K,MATCH(Duombaze!AB47,DU!A:A,0),1))</f>
        <v>0</v>
      </c>
      <c r="AE47" s="19"/>
      <c r="AF47" s="19"/>
      <c r="AG47" s="19"/>
      <c r="AH47" s="17" t="str">
        <f t="shared" si="21"/>
        <v/>
      </c>
      <c r="AI47" s="19"/>
      <c r="AJ47" s="639"/>
      <c r="AK47" s="639"/>
      <c r="AL47" s="639"/>
      <c r="AM47" s="639">
        <f>IF(Duombaze!AJ47="",0,INDEX(DU!I:I,MATCH(Duombaze!AJ47,DU!A:A,0),1))+IF(Duombaze!AK47="",0,INDEX(DU!I:I,MATCH(Duombaze!AK47,DU!A:A,0),1))+IF(Duombaze!AL47="",0,INDEX(DU!I:I,MATCH(Duombaze!AL47,DU!A:A,0),1))</f>
        <v>0</v>
      </c>
      <c r="AN47" s="639">
        <f>IF(Duombaze!AJ47="",0,INDEX(DU!K:K,MATCH(Duombaze!AJ47,DU!A:A,0),1))+IF(Duombaze!AK47="",0,INDEX(DU!K:K,MATCH(Duombaze!AK47,DU!A:A,0),1))+IF(Duombaze!AL47="",0,INDEX(DU!K:K,MATCH(Duombaze!AL47,DU!A:A,0),1))</f>
        <v>0</v>
      </c>
      <c r="AO47" s="19"/>
      <c r="AP47" s="19"/>
      <c r="AQ47" s="19"/>
      <c r="AR47" s="17" t="str">
        <f t="shared" si="2"/>
        <v/>
      </c>
      <c r="AS47" s="19"/>
      <c r="AT47" s="639"/>
      <c r="AU47" s="639"/>
      <c r="AV47" s="639"/>
      <c r="AW47" s="639"/>
      <c r="AX47" s="639"/>
      <c r="AY47" s="639"/>
      <c r="AZ47" s="639"/>
      <c r="BA47" s="639"/>
      <c r="BB47" s="639"/>
      <c r="BC47" s="639">
        <f>IF(Duombaze!AT47="",0,INDEX(DU!I:I,MATCH(Duombaze!AT47,DU!A:A,0),1))+IF(Duombaze!AU47="",0,INDEX(DU!I:I,MATCH(Duombaze!AU47,DU!A:A,0),1))+IF(Duombaze!AV47="",0,INDEX(DU!I:I,MATCH(Duombaze!AV47,DU!A:A,0),1))+IF(Duombaze!AW47="",0,INDEX(DU!I:I,MATCH(Duombaze!AW47,DU!A:A,0),1))+IF(Duombaze!AX47="",0,INDEX(DU!I:I,MATCH(Duombaze!AX47,DU!A:A,0),1))+IF(Duombaze!AY47="",0,INDEX(DU!I:I,MATCH(Duombaze!AY47,DU!A:A,0),1))+IF(Duombaze!AZ47="",0,INDEX(DU!I:I,MATCH(Duombaze!AZ47,DU!A:A,0),1))+IF(Duombaze!BA47="",0,INDEX(DU!I:I,MATCH(Duombaze!BA47,DU!A:A,0),1))+IF(Duombaze!BB47="",0,INDEX(DU!I:I,MATCH(Duombaze!BB47,DU!A:A,0),1))</f>
        <v>0</v>
      </c>
      <c r="BD47" s="638">
        <f>IF(Duombaze!AT47="",0,INDEX(DU!K:K,MATCH(Duombaze!AT47,DU!A:A,0),1))+IF(Duombaze!AU47="",0,INDEX(DU!K:K,MATCH(Duombaze!AU47,DU!A:A,0),1))+IF(Duombaze!AV47="",0,INDEX(DU!K:K,MATCH(Duombaze!AV47,DU!A:A,0),1))+IF(Duombaze!AW47="",0,INDEX(DU!K:K,MATCH(Duombaze!AW47,DU!A:A,0),1))+IF(Duombaze!AX47="",0,INDEX(DU!K:K,MATCH(Duombaze!AX47,DU!A:A,0),1))+IF(Duombaze!AY47="",0,INDEX(DU!K:K,MATCH(Duombaze!AY47,DU!A:A,0),1))+IF(Duombaze!AZ47="",0,INDEX(DU!K:K,MATCH(Duombaze!AZ47,DU!A:A,0),1))+IF(Duombaze!BA47="",0,INDEX(DU!K:K,MATCH(Duombaze!BA47,DU!A:A,0),1))+IF(Duombaze!BB47="",0,INDEX(DU!K:K,MATCH(Duombaze!BB47,DU!A:A,0),1))</f>
        <v>0</v>
      </c>
      <c r="BE47" s="19"/>
      <c r="BF47" s="19"/>
      <c r="BG47" s="65"/>
      <c r="BH47" s="17"/>
      <c r="BI47" s="19"/>
      <c r="BJ47" s="639"/>
      <c r="BK47" s="639"/>
      <c r="BL47" s="639"/>
      <c r="BM47" s="639">
        <f>IF(Duombaze!BJ47="",0,INDEX(DU!I:I,MATCH(Duombaze!BJ47,DU!A:A,0),1))+IF(Duombaze!BK47="",0,INDEX(DU!I:I,MATCH(Duombaze!BK47,DU!A:A,0),1))+IF(Duombaze!BL47="",0,INDEX(DU!I:I,MATCH(Duombaze!BL47,DU!A:A,0),1))</f>
        <v>0</v>
      </c>
      <c r="BN47" s="638">
        <f>IF(Duombaze!BJ47="",0,INDEX(DU!K:K,MATCH(Duombaze!BJ47,DU!A:A,0),1))+IF(Duombaze!BK47="",0,INDEX(DU!K:K,MATCH(Duombaze!BK47,DU!A:A,0),1))+IF(Duombaze!BL47="",0,INDEX(DU!K:K,MATCH(Duombaze!BL47,DU!A:A,0),1))</f>
        <v>0</v>
      </c>
      <c r="BO47" s="19"/>
      <c r="BP47" s="19"/>
      <c r="BQ47" s="19"/>
      <c r="BR47" s="19" t="str">
        <f t="shared" si="18"/>
        <v/>
      </c>
      <c r="BS47" s="19"/>
      <c r="BT47" s="19"/>
      <c r="BU47" s="19"/>
      <c r="BV47" s="19"/>
      <c r="BW47" s="19">
        <f>IF(Duombaze!BT47="",0,INDEX(DU!I:I,MATCH(Duombaze!BT47,DU!A:A,0),1))+IF(Duombaze!BU47="",0,INDEX(DU!I:I,MATCH(Duombaze!BU47,DU!A:A,0),1))+IF(Duombaze!BV47="",0,INDEX(DU!I:I,MATCH(Duombaze!BV47,DU!A:A,0),1))</f>
        <v>0</v>
      </c>
      <c r="BX47" s="19">
        <f>IF(Duombaze!BT47="",0,INDEX(DU!K:K,MATCH(Duombaze!BT47,DU!A:A,0),1))+IF(Duombaze!BU47="",0,INDEX(DU!K:K,MATCH(Duombaze!BU47,DU!A:A,0),1))+IF(Duombaze!BV47="",0,INDEX(DU!K:K,MATCH(Duombaze!BV47,DU!A:A,0),1))</f>
        <v>0</v>
      </c>
      <c r="BY47" s="19"/>
      <c r="BZ47" s="19"/>
      <c r="CA47" s="19"/>
      <c r="CB47" s="19" t="str">
        <f t="shared" si="26"/>
        <v/>
      </c>
      <c r="CC47" s="19"/>
      <c r="CD47" s="19">
        <f>IF(Duombaze!CC47="",0,INDEX(DU!I:I,MATCH(Duombaze!CC47,DU!A:A,0),1))</f>
        <v>0</v>
      </c>
      <c r="CE47" s="17">
        <f>IF(Duombaze!CC47="",0,INDEX(DU!K:K,MATCH(Duombaze!CC47,DU!A:A,0),1))</f>
        <v>0</v>
      </c>
      <c r="CF47" s="19"/>
      <c r="CG47" s="19"/>
      <c r="CH47" s="19"/>
      <c r="CI47" s="17" t="str">
        <f t="shared" si="6"/>
        <v/>
      </c>
      <c r="CJ47" s="19"/>
      <c r="CK47" s="19">
        <f>IF(Duombaze!CJ47="",0,INDEX(DU!I:I,MATCH(Duombaze!CJ47,DU!A:A,0),1))</f>
        <v>0</v>
      </c>
      <c r="CL47" s="17">
        <f>IF(Duombaze!CJ47="",0,INDEX(DU!K:K,MATCH(Duombaze!CJ47,DU!A:A,0),1))</f>
        <v>0</v>
      </c>
      <c r="CM47" s="19"/>
      <c r="CN47" s="19"/>
      <c r="CO47" s="19"/>
      <c r="CP47" s="17" t="str">
        <f t="shared" si="7"/>
        <v/>
      </c>
      <c r="CQ47" s="19"/>
      <c r="CR47" s="639"/>
      <c r="CS47" s="639"/>
      <c r="CT47" s="639">
        <f>IF(Duombaze!CR47="",0,INDEX(DU!I:I,MATCH(Duombaze!CR47,DU!A:A,0),1))+IF(Duombaze!CS47="",0,INDEX(DU!I:I,MATCH(Duombaze!CS47,DU!A:A,0),1))</f>
        <v>0</v>
      </c>
      <c r="CU47" s="19">
        <f>IF(Duombaze!CR47="",0,INDEX(DU!K:K,MATCH(Duombaze!CR47,DU!A:A,0),1))+IF(Duombaze!CS47="",0,INDEX(DU!K:K,MATCH(Duombaze!CS47,DU!A:A,0),1))</f>
        <v>0</v>
      </c>
      <c r="CV47" s="19"/>
      <c r="CW47" s="19"/>
      <c r="CX47" s="19"/>
      <c r="CY47" s="17" t="str">
        <f t="shared" si="8"/>
        <v/>
      </c>
      <c r="CZ47" s="19"/>
      <c r="DA47" s="672"/>
      <c r="DB47" s="672"/>
      <c r="DC47" s="672">
        <f>IF(Duombaze!DA47="",0,INDEX(DU!I:I,MATCH(Duombaze!DA47,DU!A:A,0),1))+IF(Duombaze!DB47="",0,INDEX(DU!I:I,MATCH(Duombaze!DB47,DU!A:A,0),1))</f>
        <v>0</v>
      </c>
      <c r="DD47" s="19">
        <f>IF(Duombaze!DA47="",0,INDEX(DU!K:K,MATCH(Duombaze!DA47,DU!A:A,0),1))+IF(Duombaze!DB47="",0,INDEX(DU!K:K,MATCH(Duombaze!DB47,DU!A:A,0),1))</f>
        <v>0</v>
      </c>
      <c r="DE47" s="19"/>
      <c r="DF47" s="19"/>
      <c r="DG47" s="19"/>
      <c r="DH47" s="19" t="str">
        <f t="shared" si="9"/>
        <v/>
      </c>
      <c r="DI47" s="19"/>
      <c r="DJ47" s="672"/>
      <c r="DK47" s="678"/>
      <c r="DL47" s="678">
        <f>IF(Duombaze!DJ47="",0,INDEX(DU!I:I,MATCH(Duombaze!DJ47,DU!A:A,0),1))+IF(Duombaze!DK47="",0,INDEX(DU!I:I,MATCH(Duombaze!DK47,DU!A:A,0),1))</f>
        <v>0</v>
      </c>
      <c r="DM47" s="19">
        <f>IF(Duombaze!DJ47="",0,INDEX(DU!K:K,MATCH(Duombaze!DJ47,DU!A:A,0),1))+IF(Duombaze!DK47="",0,INDEX(DU!K:K,MATCH(Duombaze!DK47,DU!A:A,0),1))</f>
        <v>0</v>
      </c>
      <c r="DN47" s="52"/>
      <c r="DO47" s="52"/>
      <c r="DP47" s="52"/>
      <c r="DQ47" s="17" t="str">
        <f t="shared" si="10"/>
        <v/>
      </c>
      <c r="DR47" s="65"/>
      <c r="DS47" s="692"/>
      <c r="DT47" s="692"/>
      <c r="DU47" s="692"/>
      <c r="DV47" s="692"/>
      <c r="DW47" s="692">
        <f>IF(Duombaze!DS47="",0,INDEX(DU!I:I,MATCH(Duombaze!DS47,DU!A:A,0),1))+IF(Duombaze!DT47="",0,INDEX(DU!I:I,MATCH(Duombaze!DT47,DU!A:A,0),1))+IF(Duombaze!DU47="",0,INDEX(DU!I:I,MATCH(Duombaze!DU47,DU!A:A,0),1))+IF(Duombaze!DV47="",0,INDEX(DU!I:I,MATCH(Duombaze!DV47,DU!A:A,0),1))</f>
        <v>0</v>
      </c>
      <c r="DX47" s="638">
        <f>IF(Duombaze!DS47="",0,INDEX(DU!K:K,MATCH(Duombaze!DS47,DU!A:A,0),1))+IF(Duombaze!DT47="",0,INDEX(DU!K:K,MATCH(Duombaze!DT47,DU!A:A,0),1))+IF(Duombaze!DU47="",0,INDEX(DU!K:K,MATCH(Duombaze!DU47,DU!A:A,0),1))+IF(Duombaze!DV47="",0,INDEX(DU!K:KH,MATCH(Duombaze!DV47,DU!A:A,0),1))</f>
        <v>0</v>
      </c>
      <c r="DY47" s="65"/>
      <c r="DZ47" s="65"/>
      <c r="EA47" s="19"/>
      <c r="EB47" s="19" t="str">
        <f t="shared" si="22"/>
        <v/>
      </c>
      <c r="EC47" s="19"/>
      <c r="ED47" s="19">
        <f>IF(Duombaze!EC47="",0,INDEX(DU!I:I,MATCH(Duombaze!EC47,DU!A:A,0),1))</f>
        <v>0</v>
      </c>
      <c r="EE47" s="638">
        <f>IF(Duombaze!EC47="",0,INDEX(DU!K:K,MATCH(Duombaze!EC47,DU!A:A,0),1))</f>
        <v>0</v>
      </c>
      <c r="EF47" s="19"/>
      <c r="EG47" s="52"/>
      <c r="EH47" s="19"/>
      <c r="EI47" s="17" t="str">
        <f t="shared" si="27"/>
        <v/>
      </c>
      <c r="EJ47" s="19"/>
      <c r="EK47" s="692"/>
      <c r="EL47" s="692"/>
      <c r="EM47" s="692"/>
      <c r="EN47" s="692">
        <f>IF(Duombaze!EK47="",0,INDEX(DU!I:I,MATCH(Duombaze!EK47,DU!A:A,0),1))+IF(Duombaze!EL47="",0,INDEX(DU!I:I,MATCH(Duombaze!EL47,DU!A:A,0),1))+IF(Duombaze!EM47="",0,INDEX(DU!I:I,MATCH(Duombaze!EM47,DU!A:A,0),1))</f>
        <v>0</v>
      </c>
      <c r="EO47" s="19">
        <f>IF(Duombaze!EK47="",0,INDEX(DU!K:K,MATCH(Duombaze!EK47,DU!A:A,0),1))+IF(Duombaze!EL47="",0,INDEX(DU!K:K,MATCH(Duombaze!EL47,DU!A:A,0),1))+IF(Duombaze!EM47="",0,INDEX(DU!K:K,MATCH(Duombaze!EM47,DU!A:A,0),1))</f>
        <v>0</v>
      </c>
      <c r="EP47" s="65"/>
      <c r="EQ47" s="19"/>
      <c r="ER47" s="19"/>
      <c r="ES47" s="17" t="str">
        <f t="shared" si="23"/>
        <v/>
      </c>
      <c r="ET47" s="19"/>
      <c r="EU47" s="19"/>
      <c r="EV47" s="19"/>
      <c r="EW47" s="19"/>
      <c r="EX47" s="19" t="str">
        <f t="shared" si="24"/>
        <v/>
      </c>
      <c r="EY47" s="19"/>
      <c r="EZ47" s="672"/>
      <c r="FA47" s="672"/>
      <c r="FB47" s="672">
        <f>IF(Duombaze!EZ47="",0,INDEX(DU!I:I,MATCH(Duombaze!EZ47,DU!A:A,0),1))+IF(Duombaze!FA47="",0,INDEX(DU!I:I,MATCH(Duombaze!FA47,DU!A:A,0),1))</f>
        <v>0</v>
      </c>
      <c r="FC47" s="19">
        <f>IF(Duombaze!EZ47="",0,INDEX(DU!K:K,MATCH(Duombaze!EZ47,DU!A:A,0),1))+IF(Duombaze!FA47="",0,INDEX(DU!K:K,MATCH(Duombaze!FA47,DU!A:A,0),1))</f>
        <v>0</v>
      </c>
      <c r="FD47" s="19"/>
      <c r="FE47" s="19"/>
      <c r="FF47" s="19"/>
      <c r="FG47" s="19"/>
      <c r="FH47" s="19"/>
      <c r="FI47" s="19"/>
      <c r="FJ47" s="19"/>
      <c r="FK47" s="17"/>
      <c r="FL47" s="18"/>
      <c r="FM47" s="671"/>
      <c r="FN47" s="671"/>
      <c r="FO47" s="671"/>
      <c r="FP47" s="671"/>
      <c r="FQ47" s="671">
        <f>IF(Duombaze!FM47="",0,INDEX(DU!I:I,MATCH(Duombaze!FM47,DU!A:A,0),1))+IF(Duombaze!FN47="",0,INDEX(DU!I:I,MATCH(Duombaze!FN47,DU!A:A,0),1))+IF(Duombaze!FO47="",0,INDEX(DU!I:I,MATCH(Duombaze!FO47,DU!A:A,0),1))+IF(Duombaze!FP47="",0,INDEX(DU!I:I,MATCH(Duombaze!FP47,DU!A:A,0),1))</f>
        <v>0</v>
      </c>
      <c r="FR47" s="673">
        <f>IF(Duombaze!FM47="",0,INDEX(DU!K:K,MATCH(Duombaze!FM47,DU!A:A,0),1))+IF(Duombaze!FN47="",0,INDEX(DU!K:K,MATCH(Duombaze!FN47,DU!A:A,0),1))+IF(Duombaze!FO47="",0,INDEX(DU!K:K,MATCH(Duombaze!FO47,DU!A:A,0),1))+IF(Duombaze!FP47="",0,INDEX(DU!K:K,MATCH(Duombaze!FP47,DU!A:A,0),1))</f>
        <v>0</v>
      </c>
      <c r="FT47" s="52" t="s">
        <v>603</v>
      </c>
      <c r="FU47" s="17" t="str">
        <f>IF(FT47&lt;&gt;"",EX47&amp;" "&amp;FH47&amp;" "&amp;FT47,"")</f>
        <v xml:space="preserve">  Apšvietimas Danija</v>
      </c>
      <c r="FV47" s="65" t="s">
        <v>275</v>
      </c>
    </row>
    <row r="48" spans="1:178" s="20" customFormat="1" ht="23.45" customHeight="1" x14ac:dyDescent="0.25">
      <c r="A48" s="41">
        <v>9</v>
      </c>
      <c r="B48" s="41" t="s">
        <v>767</v>
      </c>
      <c r="C48" s="16" t="s">
        <v>207</v>
      </c>
      <c r="D48" s="19"/>
      <c r="E48" s="17" t="str">
        <f t="shared" si="20"/>
        <v/>
      </c>
      <c r="F48" s="19"/>
      <c r="G48" s="639"/>
      <c r="H48" s="639"/>
      <c r="I48" s="639"/>
      <c r="J48" s="639"/>
      <c r="K48" s="639"/>
      <c r="L48" s="639"/>
      <c r="M48" s="639"/>
      <c r="N48" s="639"/>
      <c r="O48" s="639"/>
      <c r="P48" s="638">
        <f>IF(Duombaze!G48="",0,INDEX(DU!I:I,MATCH(Duombaze!G48,DU!A:A,0),1))+IF(Duombaze!H48="",0,INDEX(DU!I:I,MATCH(Duombaze!H48,DU!A:A,0),1))+IF(Duombaze!I48="",0,INDEX(DU!I:I,MATCH(Duombaze!I48,DU!A:A,0),1))+IF(Duombaze!J48="",0,INDEX(DU!I:I,MATCH(Duombaze!J48,DU!A:A,0),1))+IF(Duombaze!K48="",0,INDEX(DU!I:I,MATCH(Duombaze!K48,DU!A:A,0),1))+IF(Duombaze!L48="",0,INDEX(DU!I:I,MATCH(Duombaze!L48,DU!A:A,0),1))+IF(Duombaze!M48="",0,INDEX(DU!I:I,MATCH(Duombaze!M48,DU!A:A,0),1))+IF(Duombaze!N48="",0,INDEX(DU!I:I,MATCH(Duombaze!N48,DU!A:A,0),1))+IF(Duombaze!O48="",0,INDEX(DU!I:I,MATCH(Duombaze!O48,DU!A:A,0),1))</f>
        <v>0</v>
      </c>
      <c r="Q48" s="638">
        <f>IF(Duombaze!G48="",0,INDEX(DU!K:K,MATCH(Duombaze!G48,DU!A:A,0),1))+IF(Duombaze!H48="",0,INDEX(DU!K:K,MATCH(Duombaze!H48,DU!A:A,0),1))+IF(Duombaze!I48="",0,INDEX(DU!K:K,MATCH(Duombaze!I48,DU!A:A,0),1))+IF(Duombaze!J48="",0,INDEX(DU!K:K,MATCH(Duombaze!J48,DU!A:A,0),1))+IF(Duombaze!K48="",0,INDEX(DU!K:K,MATCH(Duombaze!K48,DU!A:A,0),1))+IF(Duombaze!L48="",0,INDEX(DU!K:K,MATCH(Duombaze!L48,DU!A:A,0),1))+IF(Duombaze!M48="",0,INDEX(DU!K:K,MATCH(Duombaze!M48,DU!A:A,0),1))+IF(Duombaze!N48="",0,INDEX(DU!K:K,MATCH(Duombaze!N48,DU!A:A,0),1))+IF(Duombaze!O48="",0,INDEX(DU!K:K,MATCH(Duombaze!O48,DU!A:A,0),1))</f>
        <v>0</v>
      </c>
      <c r="R48" s="19"/>
      <c r="S48" s="52"/>
      <c r="T48" s="881"/>
      <c r="U48" s="17">
        <f>IF(Duombaze!T48="",0,INDEX(DU!I:I,MATCH(Duombaze!T48,DU!A:A,0),1))</f>
        <v>0</v>
      </c>
      <c r="V48" s="17">
        <f>IF(Duombaze!T48="",0,INDEX(DU!K:K,MATCH(Duombaze!T48,DU!A:A,0),1))</f>
        <v>0</v>
      </c>
      <c r="W48" s="19"/>
      <c r="X48" s="19"/>
      <c r="Y48" s="134"/>
      <c r="Z48" s="65"/>
      <c r="AA48" s="17" t="str">
        <f t="shared" si="17"/>
        <v/>
      </c>
      <c r="AB48" s="19"/>
      <c r="AC48" s="17">
        <f>IF(Duombaze!AB48="",0,INDEX(DU!I:I,MATCH(Duombaze!AB48,DU!A:A,0),1))</f>
        <v>0</v>
      </c>
      <c r="AD48" s="25">
        <f>IF(Duombaze!AB48="",0,INDEX(DU!K:K,MATCH(Duombaze!AB48,DU!A:A,0),1))</f>
        <v>0</v>
      </c>
      <c r="AE48" s="19"/>
      <c r="AF48" s="19"/>
      <c r="AG48" s="19"/>
      <c r="AH48" s="17" t="str">
        <f t="shared" si="21"/>
        <v/>
      </c>
      <c r="AI48" s="19"/>
      <c r="AJ48" s="639"/>
      <c r="AK48" s="639"/>
      <c r="AL48" s="639"/>
      <c r="AM48" s="639">
        <f>IF(Duombaze!AJ48="",0,INDEX(DU!I:I,MATCH(Duombaze!AJ48,DU!A:A,0),1))+IF(Duombaze!AK48="",0,INDEX(DU!I:I,MATCH(Duombaze!AK48,DU!A:A,0),1))+IF(Duombaze!AL48="",0,INDEX(DU!I:I,MATCH(Duombaze!AL48,DU!A:A,0),1))</f>
        <v>0</v>
      </c>
      <c r="AN48" s="639">
        <f>IF(Duombaze!AJ48="",0,INDEX(DU!K:K,MATCH(Duombaze!AJ48,DU!A:A,0),1))+IF(Duombaze!AK48="",0,INDEX(DU!K:K,MATCH(Duombaze!AK48,DU!A:A,0),1))+IF(Duombaze!AL48="",0,INDEX(DU!K:K,MATCH(Duombaze!AL48,DU!A:A,0),1))</f>
        <v>0</v>
      </c>
      <c r="AO48" s="19"/>
      <c r="AP48" s="19"/>
      <c r="AQ48" s="19"/>
      <c r="AR48" s="17" t="str">
        <f t="shared" si="2"/>
        <v/>
      </c>
      <c r="AS48" s="19"/>
      <c r="AT48" s="639"/>
      <c r="AU48" s="639"/>
      <c r="AV48" s="639"/>
      <c r="AW48" s="639"/>
      <c r="AX48" s="639"/>
      <c r="AY48" s="639"/>
      <c r="AZ48" s="639"/>
      <c r="BA48" s="639"/>
      <c r="BB48" s="639"/>
      <c r="BC48" s="639">
        <f>IF(Duombaze!AT48="",0,INDEX(DU!I:I,MATCH(Duombaze!AT48,DU!A:A,0),1))+IF(Duombaze!AU48="",0,INDEX(DU!I:I,MATCH(Duombaze!AU48,DU!A:A,0),1))+IF(Duombaze!AV48="",0,INDEX(DU!I:I,MATCH(Duombaze!AV48,DU!A:A,0),1))+IF(Duombaze!AW48="",0,INDEX(DU!I:I,MATCH(Duombaze!AW48,DU!A:A,0),1))+IF(Duombaze!AX48="",0,INDEX(DU!I:I,MATCH(Duombaze!AX48,DU!A:A,0),1))+IF(Duombaze!AY48="",0,INDEX(DU!I:I,MATCH(Duombaze!AY48,DU!A:A,0),1))+IF(Duombaze!AZ48="",0,INDEX(DU!I:I,MATCH(Duombaze!AZ48,DU!A:A,0),1))+IF(Duombaze!BA48="",0,INDEX(DU!I:I,MATCH(Duombaze!BA48,DU!A:A,0),1))+IF(Duombaze!BB48="",0,INDEX(DU!I:I,MATCH(Duombaze!BB48,DU!A:A,0),1))</f>
        <v>0</v>
      </c>
      <c r="BD48" s="638">
        <f>IF(Duombaze!AT48="",0,INDEX(DU!K:K,MATCH(Duombaze!AT48,DU!A:A,0),1))+IF(Duombaze!AU48="",0,INDEX(DU!K:K,MATCH(Duombaze!AU48,DU!A:A,0),1))+IF(Duombaze!AV48="",0,INDEX(DU!K:K,MATCH(Duombaze!AV48,DU!A:A,0),1))+IF(Duombaze!AW48="",0,INDEX(DU!K:K,MATCH(Duombaze!AW48,DU!A:A,0),1))+IF(Duombaze!AX48="",0,INDEX(DU!K:K,MATCH(Duombaze!AX48,DU!A:A,0),1))+IF(Duombaze!AY48="",0,INDEX(DU!K:K,MATCH(Duombaze!AY48,DU!A:A,0),1))+IF(Duombaze!AZ48="",0,INDEX(DU!K:K,MATCH(Duombaze!AZ48,DU!A:A,0),1))+IF(Duombaze!BA48="",0,INDEX(DU!K:K,MATCH(Duombaze!BA48,DU!A:A,0),1))+IF(Duombaze!BB48="",0,INDEX(DU!K:K,MATCH(Duombaze!BB48,DU!A:A,0),1))</f>
        <v>0</v>
      </c>
      <c r="BE48" s="19"/>
      <c r="BF48" s="19"/>
      <c r="BG48" s="65"/>
      <c r="BH48" s="17"/>
      <c r="BI48" s="19"/>
      <c r="BJ48" s="639"/>
      <c r="BK48" s="639"/>
      <c r="BL48" s="639"/>
      <c r="BM48" s="639">
        <f>IF(Duombaze!BJ48="",0,INDEX(DU!I:I,MATCH(Duombaze!BJ48,DU!A:A,0),1))+IF(Duombaze!BK48="",0,INDEX(DU!I:I,MATCH(Duombaze!BK48,DU!A:A,0),1))+IF(Duombaze!BL48="",0,INDEX(DU!I:I,MATCH(Duombaze!BL48,DU!A:A,0),1))</f>
        <v>0</v>
      </c>
      <c r="BN48" s="638">
        <f>IF(Duombaze!BJ48="",0,INDEX(DU!K:K,MATCH(Duombaze!BJ48,DU!A:A,0),1))+IF(Duombaze!BK48="",0,INDEX(DU!K:K,MATCH(Duombaze!BK48,DU!A:A,0),1))+IF(Duombaze!BL48="",0,INDEX(DU!K:K,MATCH(Duombaze!BL48,DU!A:A,0),1))</f>
        <v>0</v>
      </c>
      <c r="BO48" s="19"/>
      <c r="BP48" s="19"/>
      <c r="BQ48" s="19"/>
      <c r="BR48" s="19" t="str">
        <f t="shared" si="18"/>
        <v/>
      </c>
      <c r="BS48" s="19"/>
      <c r="BT48" s="19"/>
      <c r="BU48" s="19"/>
      <c r="BV48" s="19"/>
      <c r="BW48" s="19">
        <f>IF(Duombaze!BT48="",0,INDEX(DU!I:I,MATCH(Duombaze!BT48,DU!A:A,0),1))+IF(Duombaze!BU48="",0,INDEX(DU!I:I,MATCH(Duombaze!BU48,DU!A:A,0),1))+IF(Duombaze!BV48="",0,INDEX(DU!I:I,MATCH(Duombaze!BV48,DU!A:A,0),1))</f>
        <v>0</v>
      </c>
      <c r="BX48" s="19">
        <f>IF(Duombaze!BT48="",0,INDEX(DU!K:K,MATCH(Duombaze!BT48,DU!A:A,0),1))+IF(Duombaze!BU48="",0,INDEX(DU!K:K,MATCH(Duombaze!BU48,DU!A:A,0),1))+IF(Duombaze!BV48="",0,INDEX(DU!K:K,MATCH(Duombaze!BV48,DU!A:A,0),1))</f>
        <v>0</v>
      </c>
      <c r="BY48" s="19"/>
      <c r="BZ48" s="19"/>
      <c r="CA48" s="19"/>
      <c r="CB48" s="19" t="str">
        <f t="shared" si="26"/>
        <v/>
      </c>
      <c r="CC48" s="19"/>
      <c r="CD48" s="19">
        <f>IF(Duombaze!CC48="",0,INDEX(DU!I:I,MATCH(Duombaze!CC48,DU!A:A,0),1))</f>
        <v>0</v>
      </c>
      <c r="CE48" s="17">
        <f>IF(Duombaze!CC48="",0,INDEX(DU!K:K,MATCH(Duombaze!CC48,DU!A:A,0),1))</f>
        <v>0</v>
      </c>
      <c r="CF48" s="19"/>
      <c r="CG48" s="19"/>
      <c r="CH48" s="19"/>
      <c r="CI48" s="17" t="str">
        <f t="shared" si="6"/>
        <v/>
      </c>
      <c r="CJ48" s="19"/>
      <c r="CK48" s="19">
        <f>IF(Duombaze!CJ48="",0,INDEX(DU!I:I,MATCH(Duombaze!CJ48,DU!A:A,0),1))</f>
        <v>0</v>
      </c>
      <c r="CL48" s="17">
        <f>IF(Duombaze!CJ48="",0,INDEX(DU!K:K,MATCH(Duombaze!CJ48,DU!A:A,0),1))</f>
        <v>0</v>
      </c>
      <c r="CM48" s="19"/>
      <c r="CN48" s="19"/>
      <c r="CO48" s="19"/>
      <c r="CP48" s="17" t="str">
        <f t="shared" si="7"/>
        <v/>
      </c>
      <c r="CQ48" s="19"/>
      <c r="CR48" s="639"/>
      <c r="CS48" s="639"/>
      <c r="CT48" s="639">
        <f>IF(Duombaze!CR48="",0,INDEX(DU!I:I,MATCH(Duombaze!CR48,DU!A:A,0),1))+IF(Duombaze!CS48="",0,INDEX(DU!I:I,MATCH(Duombaze!CS48,DU!A:A,0),1))</f>
        <v>0</v>
      </c>
      <c r="CU48" s="19">
        <f>IF(Duombaze!CR48="",0,INDEX(DU!K:K,MATCH(Duombaze!CR48,DU!A:A,0),1))+IF(Duombaze!CS48="",0,INDEX(DU!K:K,MATCH(Duombaze!CS48,DU!A:A,0),1))</f>
        <v>0</v>
      </c>
      <c r="CV48" s="19"/>
      <c r="CW48" s="19"/>
      <c r="CX48" s="19"/>
      <c r="CY48" s="17" t="str">
        <f t="shared" si="8"/>
        <v/>
      </c>
      <c r="CZ48" s="19"/>
      <c r="DA48" s="672"/>
      <c r="DB48" s="672"/>
      <c r="DC48" s="672">
        <f>IF(Duombaze!DA48="",0,INDEX(DU!I:I,MATCH(Duombaze!DA48,DU!A:A,0),1))+IF(Duombaze!DB48="",0,INDEX(DU!I:I,MATCH(Duombaze!DB48,DU!A:A,0),1))</f>
        <v>0</v>
      </c>
      <c r="DD48" s="19">
        <f>IF(Duombaze!DA48="",0,INDEX(DU!K:K,MATCH(Duombaze!DA48,DU!A:A,0),1))+IF(Duombaze!DB48="",0,INDEX(DU!K:K,MATCH(Duombaze!DB48,DU!A:A,0),1))</f>
        <v>0</v>
      </c>
      <c r="DE48" s="19"/>
      <c r="DF48" s="19"/>
      <c r="DG48" s="19"/>
      <c r="DH48" s="19" t="str">
        <f t="shared" si="9"/>
        <v/>
      </c>
      <c r="DI48" s="19"/>
      <c r="DJ48" s="672"/>
      <c r="DK48" s="678"/>
      <c r="DL48" s="678">
        <f>IF(Duombaze!DJ48="",0,INDEX(DU!I:I,MATCH(Duombaze!DJ48,DU!A:A,0),1))+IF(Duombaze!DK48="",0,INDEX(DU!I:I,MATCH(Duombaze!DK48,DU!A:A,0),1))</f>
        <v>0</v>
      </c>
      <c r="DM48" s="19">
        <f>IF(Duombaze!DJ48="",0,INDEX(DU!K:K,MATCH(Duombaze!DJ48,DU!A:A,0),1))+IF(Duombaze!DK48="",0,INDEX(DU!K:K,MATCH(Duombaze!DK48,DU!A:A,0),1))</f>
        <v>0</v>
      </c>
      <c r="DN48" s="52"/>
      <c r="DO48" s="52"/>
      <c r="DP48" s="52"/>
      <c r="DQ48" s="17" t="str">
        <f t="shared" si="10"/>
        <v/>
      </c>
      <c r="DR48" s="65"/>
      <c r="DS48" s="692"/>
      <c r="DT48" s="692"/>
      <c r="DU48" s="692"/>
      <c r="DV48" s="692"/>
      <c r="DW48" s="692">
        <f>IF(Duombaze!DS48="",0,INDEX(DU!I:I,MATCH(Duombaze!DS48,DU!A:A,0),1))+IF(Duombaze!DT48="",0,INDEX(DU!I:I,MATCH(Duombaze!DT48,DU!A:A,0),1))+IF(Duombaze!DU48="",0,INDEX(DU!I:I,MATCH(Duombaze!DU48,DU!A:A,0),1))+IF(Duombaze!DV48="",0,INDEX(DU!I:I,MATCH(Duombaze!DV48,DU!A:A,0),1))</f>
        <v>0</v>
      </c>
      <c r="DX48" s="638">
        <f>IF(Duombaze!DS48="",0,INDEX(DU!K:K,MATCH(Duombaze!DS48,DU!A:A,0),1))+IF(Duombaze!DT48="",0,INDEX(DU!K:K,MATCH(Duombaze!DT48,DU!A:A,0),1))+IF(Duombaze!DU48="",0,INDEX(DU!K:K,MATCH(Duombaze!DU48,DU!A:A,0),1))+IF(Duombaze!DV48="",0,INDEX(DU!K:KH,MATCH(Duombaze!DV48,DU!A:A,0),1))</f>
        <v>0</v>
      </c>
      <c r="DY48" s="65"/>
      <c r="DZ48" s="65"/>
      <c r="EA48" s="19"/>
      <c r="EB48" s="19" t="str">
        <f t="shared" si="22"/>
        <v/>
      </c>
      <c r="EC48" s="19"/>
      <c r="ED48" s="19">
        <f>IF(Duombaze!EC48="",0,INDEX(DU!I:I,MATCH(Duombaze!EC48,DU!A:A,0),1))</f>
        <v>0</v>
      </c>
      <c r="EE48" s="638">
        <f>IF(Duombaze!EC48="",0,INDEX(DU!K:K,MATCH(Duombaze!EC48,DU!A:A,0),1))</f>
        <v>0</v>
      </c>
      <c r="EF48" s="19"/>
      <c r="EG48" s="52"/>
      <c r="EH48" s="19"/>
      <c r="EI48" s="17" t="str">
        <f t="shared" si="27"/>
        <v/>
      </c>
      <c r="EJ48" s="19"/>
      <c r="EK48" s="692"/>
      <c r="EL48" s="692"/>
      <c r="EM48" s="692"/>
      <c r="EN48" s="692">
        <f>IF(Duombaze!EK48="",0,INDEX(DU!I:I,MATCH(Duombaze!EK48,DU!A:A,0),1))+IF(Duombaze!EL48="",0,INDEX(DU!I:I,MATCH(Duombaze!EL48,DU!A:A,0),1))+IF(Duombaze!EM48="",0,INDEX(DU!I:I,MATCH(Duombaze!EM48,DU!A:A,0),1))</f>
        <v>0</v>
      </c>
      <c r="EO48" s="19">
        <f>IF(Duombaze!EK48="",0,INDEX(DU!K:K,MATCH(Duombaze!EK48,DU!A:A,0),1))+IF(Duombaze!EL48="",0,INDEX(DU!K:K,MATCH(Duombaze!EL48,DU!A:A,0),1))+IF(Duombaze!EM48="",0,INDEX(DU!K:K,MATCH(Duombaze!EM48,DU!A:A,0),1))</f>
        <v>0</v>
      </c>
      <c r="EP48" s="65"/>
      <c r="EQ48" s="19"/>
      <c r="ER48" s="19"/>
      <c r="ES48" s="17" t="str">
        <f t="shared" si="23"/>
        <v/>
      </c>
      <c r="ET48" s="19"/>
      <c r="EU48" s="19"/>
      <c r="EV48" s="19"/>
      <c r="EW48" s="19"/>
      <c r="EX48" s="19" t="str">
        <f t="shared" si="24"/>
        <v/>
      </c>
      <c r="EY48" s="19"/>
      <c r="EZ48" s="672"/>
      <c r="FA48" s="672"/>
      <c r="FB48" s="672">
        <f>IF(Duombaze!EZ48="",0,INDEX(DU!I:I,MATCH(Duombaze!EZ48,DU!A:A,0),1))+IF(Duombaze!FA48="",0,INDEX(DU!I:I,MATCH(Duombaze!FA48,DU!A:A,0),1))</f>
        <v>0</v>
      </c>
      <c r="FC48" s="19">
        <f>IF(Duombaze!EZ48="",0,INDEX(DU!K:K,MATCH(Duombaze!EZ48,DU!A:A,0),1))+IF(Duombaze!FA48="",0,INDEX(DU!K:K,MATCH(Duombaze!FA48,DU!A:A,0),1))</f>
        <v>0</v>
      </c>
      <c r="FD48" s="19"/>
      <c r="FE48" s="19"/>
      <c r="FF48" s="19"/>
      <c r="FG48" s="19"/>
      <c r="FH48" s="19"/>
      <c r="FI48" s="19"/>
      <c r="FJ48" s="19"/>
      <c r="FK48" s="17"/>
      <c r="FL48" s="18"/>
      <c r="FM48" s="671"/>
      <c r="FN48" s="671"/>
      <c r="FO48" s="671"/>
      <c r="FP48" s="671"/>
      <c r="FQ48" s="671">
        <f>IF(Duombaze!FM48="",0,INDEX(DU!I:I,MATCH(Duombaze!FM48,DU!A:A,0),1))+IF(Duombaze!FN48="",0,INDEX(DU!I:I,MATCH(Duombaze!FN48,DU!A:A,0),1))+IF(Duombaze!FO48="",0,INDEX(DU!I:I,MATCH(Duombaze!FO48,DU!A:A,0),1))+IF(Duombaze!FP48="",0,INDEX(DU!I:I,MATCH(Duombaze!FP48,DU!A:A,0),1))</f>
        <v>0</v>
      </c>
      <c r="FR48" s="673">
        <f>IF(Duombaze!FM48="",0,INDEX(DU!K:K,MATCH(Duombaze!FM48,DU!A:A,0),1))+IF(Duombaze!FN48="",0,INDEX(DU!K:K,MATCH(Duombaze!FN48,DU!A:A,0),1))+IF(Duombaze!FO48="",0,INDEX(DU!K:K,MATCH(Duombaze!FO48,DU!A:A,0),1))+IF(Duombaze!FP48="",0,INDEX(DU!K:K,MATCH(Duombaze!FP48,DU!A:A,0),1))</f>
        <v>0</v>
      </c>
      <c r="FT48" s="118" t="str">
        <f>FY162</f>
        <v>Hidr.koja SIMOL H950 + HJ + kranas</v>
      </c>
      <c r="FU48" s="19" t="str">
        <f>IF(FT48&lt;&gt;"",A41&amp;" "&amp;C41&amp;" "&amp;FT48,"")</f>
        <v>2 SPA12 Hidr.koja SIMOL H950 + HJ + kranas</v>
      </c>
      <c r="FV48" s="19" t="str">
        <f>GA162</f>
        <v>ZM10AHKSIMH95K</v>
      </c>
    </row>
    <row r="49" spans="1:180" s="20" customFormat="1" ht="23.45" customHeight="1" x14ac:dyDescent="0.25">
      <c r="A49" s="41" t="s">
        <v>648</v>
      </c>
      <c r="B49" s="41" t="s">
        <v>767</v>
      </c>
      <c r="C49" s="16" t="s">
        <v>207</v>
      </c>
      <c r="D49" s="19"/>
      <c r="E49" s="17" t="str">
        <f t="shared" si="20"/>
        <v/>
      </c>
      <c r="F49" s="19"/>
      <c r="G49" s="639"/>
      <c r="H49" s="639"/>
      <c r="I49" s="639"/>
      <c r="J49" s="639"/>
      <c r="K49" s="639"/>
      <c r="L49" s="639"/>
      <c r="M49" s="639"/>
      <c r="N49" s="639"/>
      <c r="O49" s="639"/>
      <c r="P49" s="638">
        <f>IF(Duombaze!G49="",0,INDEX(DU!I:I,MATCH(Duombaze!G49,DU!A:A,0),1))+IF(Duombaze!H49="",0,INDEX(DU!I:I,MATCH(Duombaze!H49,DU!A:A,0),1))+IF(Duombaze!I49="",0,INDEX(DU!I:I,MATCH(Duombaze!I49,DU!A:A,0),1))+IF(Duombaze!J49="",0,INDEX(DU!I:I,MATCH(Duombaze!J49,DU!A:A,0),1))+IF(Duombaze!K49="",0,INDEX(DU!I:I,MATCH(Duombaze!K49,DU!A:A,0),1))+IF(Duombaze!L49="",0,INDEX(DU!I:I,MATCH(Duombaze!L49,DU!A:A,0),1))+IF(Duombaze!M49="",0,INDEX(DU!I:I,MATCH(Duombaze!M49,DU!A:A,0),1))+IF(Duombaze!N49="",0,INDEX(DU!I:I,MATCH(Duombaze!N49,DU!A:A,0),1))+IF(Duombaze!O49="",0,INDEX(DU!I:I,MATCH(Duombaze!O49,DU!A:A,0),1))</f>
        <v>0</v>
      </c>
      <c r="Q49" s="638">
        <f>IF(Duombaze!G49="",0,INDEX(DU!K:K,MATCH(Duombaze!G49,DU!A:A,0),1))+IF(Duombaze!H49="",0,INDEX(DU!K:K,MATCH(Duombaze!H49,DU!A:A,0),1))+IF(Duombaze!I49="",0,INDEX(DU!K:K,MATCH(Duombaze!I49,DU!A:A,0),1))+IF(Duombaze!J49="",0,INDEX(DU!K:K,MATCH(Duombaze!J49,DU!A:A,0),1))+IF(Duombaze!K49="",0,INDEX(DU!K:K,MATCH(Duombaze!K49,DU!A:A,0),1))+IF(Duombaze!L49="",0,INDEX(DU!K:K,MATCH(Duombaze!L49,DU!A:A,0),1))+IF(Duombaze!M49="",0,INDEX(DU!K:K,MATCH(Duombaze!M49,DU!A:A,0),1))+IF(Duombaze!N49="",0,INDEX(DU!K:K,MATCH(Duombaze!N49,DU!A:A,0),1))+IF(Duombaze!O49="",0,INDEX(DU!K:K,MATCH(Duombaze!O49,DU!A:A,0),1))</f>
        <v>0</v>
      </c>
      <c r="R49" s="19"/>
      <c r="S49" s="52"/>
      <c r="T49" s="881"/>
      <c r="U49" s="17">
        <f>IF(Duombaze!T49="",0,INDEX(DU!I:I,MATCH(Duombaze!T49,DU!A:A,0),1))</f>
        <v>0</v>
      </c>
      <c r="V49" s="17">
        <f>IF(Duombaze!T49="",0,INDEX(DU!K:K,MATCH(Duombaze!T49,DU!A:A,0),1))</f>
        <v>0</v>
      </c>
      <c r="W49" s="19"/>
      <c r="X49" s="19"/>
      <c r="Y49" s="134"/>
      <c r="Z49" s="65"/>
      <c r="AA49" s="17" t="str">
        <f t="shared" ref="AA49:AA80" si="29">IF(Z49&lt;&gt;"",A49&amp;" "&amp;C49&amp;" "&amp;Z49,"")</f>
        <v/>
      </c>
      <c r="AB49" s="19"/>
      <c r="AC49" s="17">
        <f>IF(Duombaze!AB49="",0,INDEX(DU!I:I,MATCH(Duombaze!AB49,DU!A:A,0),1))</f>
        <v>0</v>
      </c>
      <c r="AD49" s="25">
        <f>IF(Duombaze!AB49="",0,INDEX(DU!K:K,MATCH(Duombaze!AB49,DU!A:A,0),1))</f>
        <v>0</v>
      </c>
      <c r="AE49" s="19"/>
      <c r="AF49" s="19"/>
      <c r="AG49" s="19"/>
      <c r="AH49" s="17" t="str">
        <f t="shared" si="21"/>
        <v/>
      </c>
      <c r="AI49" s="19"/>
      <c r="AJ49" s="639"/>
      <c r="AK49" s="639"/>
      <c r="AL49" s="639"/>
      <c r="AM49" s="639">
        <f>IF(Duombaze!AJ49="",0,INDEX(DU!I:I,MATCH(Duombaze!AJ49,DU!A:A,0),1))+IF(Duombaze!AK49="",0,INDEX(DU!I:I,MATCH(Duombaze!AK49,DU!A:A,0),1))+IF(Duombaze!AL49="",0,INDEX(DU!I:I,MATCH(Duombaze!AL49,DU!A:A,0),1))</f>
        <v>0</v>
      </c>
      <c r="AN49" s="639">
        <f>IF(Duombaze!AJ49="",0,INDEX(DU!K:K,MATCH(Duombaze!AJ49,DU!A:A,0),1))+IF(Duombaze!AK49="",0,INDEX(DU!K:K,MATCH(Duombaze!AK49,DU!A:A,0),1))+IF(Duombaze!AL49="",0,INDEX(DU!K:K,MATCH(Duombaze!AL49,DU!A:A,0),1))</f>
        <v>0</v>
      </c>
      <c r="AO49" s="19"/>
      <c r="AP49" s="19"/>
      <c r="AQ49" s="19"/>
      <c r="AR49" s="17" t="str">
        <f t="shared" si="2"/>
        <v/>
      </c>
      <c r="AS49" s="19"/>
      <c r="AT49" s="639"/>
      <c r="AU49" s="639"/>
      <c r="AV49" s="639"/>
      <c r="AW49" s="639"/>
      <c r="AX49" s="639"/>
      <c r="AY49" s="639"/>
      <c r="AZ49" s="639"/>
      <c r="BA49" s="639"/>
      <c r="BB49" s="639"/>
      <c r="BC49" s="639">
        <f>IF(Duombaze!AT49="",0,INDEX(DU!I:I,MATCH(Duombaze!AT49,DU!A:A,0),1))+IF(Duombaze!AU49="",0,INDEX(DU!I:I,MATCH(Duombaze!AU49,DU!A:A,0),1))+IF(Duombaze!AV49="",0,INDEX(DU!I:I,MATCH(Duombaze!AV49,DU!A:A,0),1))+IF(Duombaze!AW49="",0,INDEX(DU!I:I,MATCH(Duombaze!AW49,DU!A:A,0),1))+IF(Duombaze!AX49="",0,INDEX(DU!I:I,MATCH(Duombaze!AX49,DU!A:A,0),1))+IF(Duombaze!AY49="",0,INDEX(DU!I:I,MATCH(Duombaze!AY49,DU!A:A,0),1))+IF(Duombaze!AZ49="",0,INDEX(DU!I:I,MATCH(Duombaze!AZ49,DU!A:A,0),1))+IF(Duombaze!BA49="",0,INDEX(DU!I:I,MATCH(Duombaze!BA49,DU!A:A,0),1))+IF(Duombaze!BB49="",0,INDEX(DU!I:I,MATCH(Duombaze!BB49,DU!A:A,0),1))</f>
        <v>0</v>
      </c>
      <c r="BD49" s="638">
        <f>IF(Duombaze!AT49="",0,INDEX(DU!K:K,MATCH(Duombaze!AT49,DU!A:A,0),1))+IF(Duombaze!AU49="",0,INDEX(DU!K:K,MATCH(Duombaze!AU49,DU!A:A,0),1))+IF(Duombaze!AV49="",0,INDEX(DU!K:K,MATCH(Duombaze!AV49,DU!A:A,0),1))+IF(Duombaze!AW49="",0,INDEX(DU!K:K,MATCH(Duombaze!AW49,DU!A:A,0),1))+IF(Duombaze!AX49="",0,INDEX(DU!K:K,MATCH(Duombaze!AX49,DU!A:A,0),1))+IF(Duombaze!AY49="",0,INDEX(DU!K:K,MATCH(Duombaze!AY49,DU!A:A,0),1))+IF(Duombaze!AZ49="",0,INDEX(DU!K:K,MATCH(Duombaze!AZ49,DU!A:A,0),1))+IF(Duombaze!BA49="",0,INDEX(DU!K:K,MATCH(Duombaze!BA49,DU!A:A,0),1))+IF(Duombaze!BB49="",0,INDEX(DU!K:K,MATCH(Duombaze!BB49,DU!A:A,0),1))</f>
        <v>0</v>
      </c>
      <c r="BE49" s="19"/>
      <c r="BF49" s="19"/>
      <c r="BG49" s="65"/>
      <c r="BH49" s="17"/>
      <c r="BI49" s="19"/>
      <c r="BJ49" s="639"/>
      <c r="BK49" s="639"/>
      <c r="BL49" s="639"/>
      <c r="BM49" s="639">
        <f>IF(Duombaze!BJ49="",0,INDEX(DU!I:I,MATCH(Duombaze!BJ49,DU!A:A,0),1))+IF(Duombaze!BK49="",0,INDEX(DU!I:I,MATCH(Duombaze!BK49,DU!A:A,0),1))+IF(Duombaze!BL49="",0,INDEX(DU!I:I,MATCH(Duombaze!BL49,DU!A:A,0),1))</f>
        <v>0</v>
      </c>
      <c r="BN49" s="638">
        <f>IF(Duombaze!BJ49="",0,INDEX(DU!K:K,MATCH(Duombaze!BJ49,DU!A:A,0),1))+IF(Duombaze!BK49="",0,INDEX(DU!K:K,MATCH(Duombaze!BK49,DU!A:A,0),1))+IF(Duombaze!BL49="",0,INDEX(DU!K:K,MATCH(Duombaze!BL49,DU!A:A,0),1))</f>
        <v>0</v>
      </c>
      <c r="BO49" s="19"/>
      <c r="BP49" s="19"/>
      <c r="BQ49" s="19"/>
      <c r="BR49" s="19" t="str">
        <f t="shared" si="18"/>
        <v/>
      </c>
      <c r="BS49" s="19"/>
      <c r="BT49" s="19"/>
      <c r="BU49" s="19"/>
      <c r="BV49" s="19"/>
      <c r="BW49" s="19">
        <f>IF(Duombaze!BT49="",0,INDEX(DU!I:I,MATCH(Duombaze!BT49,DU!A:A,0),1))+IF(Duombaze!BU49="",0,INDEX(DU!I:I,MATCH(Duombaze!BU49,DU!A:A,0),1))+IF(Duombaze!BV49="",0,INDEX(DU!I:I,MATCH(Duombaze!BV49,DU!A:A,0),1))</f>
        <v>0</v>
      </c>
      <c r="BX49" s="19">
        <f>IF(Duombaze!BT49="",0,INDEX(DU!K:K,MATCH(Duombaze!BT49,DU!A:A,0),1))+IF(Duombaze!BU49="",0,INDEX(DU!K:K,MATCH(Duombaze!BU49,DU!A:A,0),1))+IF(Duombaze!BV49="",0,INDEX(DU!K:K,MATCH(Duombaze!BV49,DU!A:A,0),1))</f>
        <v>0</v>
      </c>
      <c r="BY49" s="19"/>
      <c r="BZ49" s="19"/>
      <c r="CA49" s="19"/>
      <c r="CB49" s="19" t="str">
        <f t="shared" si="26"/>
        <v/>
      </c>
      <c r="CC49" s="19"/>
      <c r="CD49" s="19">
        <f>IF(Duombaze!CC49="",0,INDEX(DU!I:I,MATCH(Duombaze!CC49,DU!A:A,0),1))</f>
        <v>0</v>
      </c>
      <c r="CE49" s="17">
        <f>IF(Duombaze!CC49="",0,INDEX(DU!K:K,MATCH(Duombaze!CC49,DU!A:A,0),1))</f>
        <v>0</v>
      </c>
      <c r="CF49" s="19"/>
      <c r="CG49" s="19"/>
      <c r="CH49" s="19"/>
      <c r="CI49" s="17" t="str">
        <f t="shared" si="6"/>
        <v/>
      </c>
      <c r="CJ49" s="19"/>
      <c r="CK49" s="19">
        <f>IF(Duombaze!CJ49="",0,INDEX(DU!I:I,MATCH(Duombaze!CJ49,DU!A:A,0),1))</f>
        <v>0</v>
      </c>
      <c r="CL49" s="17">
        <f>IF(Duombaze!CJ49="",0,INDEX(DU!K:K,MATCH(Duombaze!CJ49,DU!A:A,0),1))</f>
        <v>0</v>
      </c>
      <c r="CM49" s="19"/>
      <c r="CN49" s="19"/>
      <c r="CO49" s="19"/>
      <c r="CP49" s="17" t="str">
        <f t="shared" si="7"/>
        <v/>
      </c>
      <c r="CQ49" s="19"/>
      <c r="CR49" s="639"/>
      <c r="CS49" s="639"/>
      <c r="CT49" s="639">
        <f>IF(Duombaze!CR49="",0,INDEX(DU!I:I,MATCH(Duombaze!CR49,DU!A:A,0),1))+IF(Duombaze!CS49="",0,INDEX(DU!I:I,MATCH(Duombaze!CS49,DU!A:A,0),1))</f>
        <v>0</v>
      </c>
      <c r="CU49" s="19">
        <f>IF(Duombaze!CR49="",0,INDEX(DU!K:K,MATCH(Duombaze!CR49,DU!A:A,0),1))+IF(Duombaze!CS49="",0,INDEX(DU!K:K,MATCH(Duombaze!CS49,DU!A:A,0),1))</f>
        <v>0</v>
      </c>
      <c r="CV49" s="19"/>
      <c r="CW49" s="19"/>
      <c r="CX49" s="19"/>
      <c r="CY49" s="17" t="str">
        <f t="shared" si="8"/>
        <v/>
      </c>
      <c r="CZ49" s="19"/>
      <c r="DA49" s="672"/>
      <c r="DB49" s="672"/>
      <c r="DC49" s="672">
        <f>IF(Duombaze!DA49="",0,INDEX(DU!I:I,MATCH(Duombaze!DA49,DU!A:A,0),1))+IF(Duombaze!DB49="",0,INDEX(DU!I:I,MATCH(Duombaze!DB49,DU!A:A,0),1))</f>
        <v>0</v>
      </c>
      <c r="DD49" s="19">
        <f>IF(Duombaze!DA49="",0,INDEX(DU!K:K,MATCH(Duombaze!DA49,DU!A:A,0),1))+IF(Duombaze!DB49="",0,INDEX(DU!K:K,MATCH(Duombaze!DB49,DU!A:A,0),1))</f>
        <v>0</v>
      </c>
      <c r="DE49" s="19"/>
      <c r="DF49" s="19"/>
      <c r="DG49" s="19"/>
      <c r="DH49" s="19" t="str">
        <f t="shared" si="9"/>
        <v/>
      </c>
      <c r="DI49" s="19"/>
      <c r="DJ49" s="672"/>
      <c r="DK49" s="678"/>
      <c r="DL49" s="678">
        <f>IF(Duombaze!DJ49="",0,INDEX(DU!I:I,MATCH(Duombaze!DJ49,DU!A:A,0),1))+IF(Duombaze!DK49="",0,INDEX(DU!I:I,MATCH(Duombaze!DK49,DU!A:A,0),1))</f>
        <v>0</v>
      </c>
      <c r="DM49" s="19">
        <f>IF(Duombaze!DJ49="",0,INDEX(DU!K:K,MATCH(Duombaze!DJ49,DU!A:A,0),1))+IF(Duombaze!DK49="",0,INDEX(DU!K:K,MATCH(Duombaze!DK49,DU!A:A,0),1))</f>
        <v>0</v>
      </c>
      <c r="DN49" s="52"/>
      <c r="DO49" s="52"/>
      <c r="DP49" s="52"/>
      <c r="DQ49" s="17" t="str">
        <f t="shared" si="10"/>
        <v/>
      </c>
      <c r="DR49" s="65"/>
      <c r="DS49" s="692"/>
      <c r="DT49" s="692"/>
      <c r="DU49" s="692"/>
      <c r="DV49" s="692"/>
      <c r="DW49" s="692">
        <f>IF(Duombaze!DS49="",0,INDEX(DU!I:I,MATCH(Duombaze!DS49,DU!A:A,0),1))+IF(Duombaze!DT49="",0,INDEX(DU!I:I,MATCH(Duombaze!DT49,DU!A:A,0),1))+IF(Duombaze!DU49="",0,INDEX(DU!I:I,MATCH(Duombaze!DU49,DU!A:A,0),1))+IF(Duombaze!DV49="",0,INDEX(DU!I:I,MATCH(Duombaze!DV49,DU!A:A,0),1))</f>
        <v>0</v>
      </c>
      <c r="DX49" s="638">
        <f>IF(Duombaze!DS49="",0,INDEX(DU!K:K,MATCH(Duombaze!DS49,DU!A:A,0),1))+IF(Duombaze!DT49="",0,INDEX(DU!K:K,MATCH(Duombaze!DT49,DU!A:A,0),1))+IF(Duombaze!DU49="",0,INDEX(DU!K:K,MATCH(Duombaze!DU49,DU!A:A,0),1))+IF(Duombaze!DV49="",0,INDEX(DU!K:KH,MATCH(Duombaze!DV49,DU!A:A,0),1))</f>
        <v>0</v>
      </c>
      <c r="DY49" s="65"/>
      <c r="DZ49" s="65"/>
      <c r="EA49" s="19"/>
      <c r="EB49" s="19" t="str">
        <f t="shared" si="22"/>
        <v/>
      </c>
      <c r="EC49" s="19"/>
      <c r="ED49" s="19">
        <f>IF(Duombaze!EC49="",0,INDEX(DU!I:I,MATCH(Duombaze!EC49,DU!A:A,0),1))</f>
        <v>0</v>
      </c>
      <c r="EE49" s="638">
        <f>IF(Duombaze!EC49="",0,INDEX(DU!K:K,MATCH(Duombaze!EC49,DU!A:A,0),1))</f>
        <v>0</v>
      </c>
      <c r="EF49" s="19"/>
      <c r="EG49" s="52"/>
      <c r="EH49" s="19"/>
      <c r="EI49" s="17" t="str">
        <f t="shared" si="27"/>
        <v/>
      </c>
      <c r="EJ49" s="19"/>
      <c r="EK49" s="692"/>
      <c r="EL49" s="692"/>
      <c r="EM49" s="692"/>
      <c r="EN49" s="692">
        <f>IF(Duombaze!EK49="",0,INDEX(DU!I:I,MATCH(Duombaze!EK49,DU!A:A,0),1))+IF(Duombaze!EL49="",0,INDEX(DU!I:I,MATCH(Duombaze!EL49,DU!A:A,0),1))+IF(Duombaze!EM49="",0,INDEX(DU!I:I,MATCH(Duombaze!EM49,DU!A:A,0),1))</f>
        <v>0</v>
      </c>
      <c r="EO49" s="19">
        <f>IF(Duombaze!EK49="",0,INDEX(DU!K:K,MATCH(Duombaze!EK49,DU!A:A,0),1))+IF(Duombaze!EL49="",0,INDEX(DU!K:K,MATCH(Duombaze!EL49,DU!A:A,0),1))+IF(Duombaze!EM49="",0,INDEX(DU!K:K,MATCH(Duombaze!EM49,DU!A:A,0),1))</f>
        <v>0</v>
      </c>
      <c r="EP49" s="65"/>
      <c r="EQ49" s="19"/>
      <c r="ER49" s="19"/>
      <c r="ES49" s="17" t="str">
        <f t="shared" si="23"/>
        <v/>
      </c>
      <c r="ET49" s="19"/>
      <c r="EU49" s="19"/>
      <c r="EV49" s="19"/>
      <c r="EW49" s="19"/>
      <c r="EX49" s="19" t="str">
        <f t="shared" si="24"/>
        <v/>
      </c>
      <c r="EY49" s="19"/>
      <c r="EZ49" s="672"/>
      <c r="FA49" s="672"/>
      <c r="FB49" s="672">
        <f>IF(Duombaze!EZ49="",0,INDEX(DU!I:I,MATCH(Duombaze!EZ49,DU!A:A,0),1))+IF(Duombaze!FA49="",0,INDEX(DU!I:I,MATCH(Duombaze!FA49,DU!A:A,0),1))</f>
        <v>0</v>
      </c>
      <c r="FC49" s="19">
        <f>IF(Duombaze!EZ49="",0,INDEX(DU!K:K,MATCH(Duombaze!EZ49,DU!A:A,0),1))+IF(Duombaze!FA49="",0,INDEX(DU!K:K,MATCH(Duombaze!FA49,DU!A:A,0),1))</f>
        <v>0</v>
      </c>
      <c r="FD49" s="19"/>
      <c r="FE49" s="19"/>
      <c r="FF49" s="19"/>
      <c r="FG49" s="19"/>
      <c r="FH49" s="19"/>
      <c r="FI49" s="19"/>
      <c r="FJ49" s="19"/>
      <c r="FK49" s="17"/>
      <c r="FL49" s="18"/>
      <c r="FM49" s="671"/>
      <c r="FN49" s="671"/>
      <c r="FO49" s="671"/>
      <c r="FP49" s="671"/>
      <c r="FQ49" s="671">
        <f>IF(Duombaze!FM49="",0,INDEX(DU!I:I,MATCH(Duombaze!FM49,DU!A:A,0),1))+IF(Duombaze!FN49="",0,INDEX(DU!I:I,MATCH(Duombaze!FN49,DU!A:A,0),1))+IF(Duombaze!FO49="",0,INDEX(DU!I:I,MATCH(Duombaze!FO49,DU!A:A,0),1))+IF(Duombaze!FP49="",0,INDEX(DU!I:I,MATCH(Duombaze!FP49,DU!A:A,0),1))</f>
        <v>0</v>
      </c>
      <c r="FR49" s="673">
        <f>IF(Duombaze!FM49="",0,INDEX(DU!K:K,MATCH(Duombaze!FM49,DU!A:A,0),1))+IF(Duombaze!FN49="",0,INDEX(DU!K:K,MATCH(Duombaze!FN49,DU!A:A,0),1))+IF(Duombaze!FO49="",0,INDEX(DU!K:K,MATCH(Duombaze!FO49,DU!A:A,0),1))+IF(Duombaze!FP49="",0,INDEX(DU!K:K,MATCH(Duombaze!FP49,DU!A:A,0),1))</f>
        <v>0</v>
      </c>
    </row>
    <row r="50" spans="1:180" s="20" customFormat="1" ht="23.45" customHeight="1" x14ac:dyDescent="0.25">
      <c r="A50" s="41" t="s">
        <v>653</v>
      </c>
      <c r="B50" s="41" t="s">
        <v>767</v>
      </c>
      <c r="C50" s="16" t="s">
        <v>207</v>
      </c>
      <c r="D50" s="19"/>
      <c r="E50" s="17" t="str">
        <f t="shared" si="20"/>
        <v/>
      </c>
      <c r="F50" s="19"/>
      <c r="G50" s="639"/>
      <c r="H50" s="639"/>
      <c r="I50" s="639"/>
      <c r="J50" s="639"/>
      <c r="K50" s="639"/>
      <c r="L50" s="639"/>
      <c r="M50" s="639"/>
      <c r="N50" s="639"/>
      <c r="O50" s="639"/>
      <c r="P50" s="638">
        <f>IF(Duombaze!G50="",0,INDEX(DU!I:I,MATCH(Duombaze!G50,DU!A:A,0),1))+IF(Duombaze!H50="",0,INDEX(DU!I:I,MATCH(Duombaze!H50,DU!A:A,0),1))+IF(Duombaze!I50="",0,INDEX(DU!I:I,MATCH(Duombaze!I50,DU!A:A,0),1))+IF(Duombaze!J50="",0,INDEX(DU!I:I,MATCH(Duombaze!J50,DU!A:A,0),1))+IF(Duombaze!K50="",0,INDEX(DU!I:I,MATCH(Duombaze!K50,DU!A:A,0),1))+IF(Duombaze!L50="",0,INDEX(DU!I:I,MATCH(Duombaze!L50,DU!A:A,0),1))+IF(Duombaze!M50="",0,INDEX(DU!I:I,MATCH(Duombaze!M50,DU!A:A,0),1))+IF(Duombaze!N50="",0,INDEX(DU!I:I,MATCH(Duombaze!N50,DU!A:A,0),1))+IF(Duombaze!O50="",0,INDEX(DU!I:I,MATCH(Duombaze!O50,DU!A:A,0),1))</f>
        <v>0</v>
      </c>
      <c r="Q50" s="638">
        <f>IF(Duombaze!G50="",0,INDEX(DU!K:K,MATCH(Duombaze!G50,DU!A:A,0),1))+IF(Duombaze!H50="",0,INDEX(DU!K:K,MATCH(Duombaze!H50,DU!A:A,0),1))+IF(Duombaze!I50="",0,INDEX(DU!K:K,MATCH(Duombaze!I50,DU!A:A,0),1))+IF(Duombaze!J50="",0,INDEX(DU!K:K,MATCH(Duombaze!J50,DU!A:A,0),1))+IF(Duombaze!K50="",0,INDEX(DU!K:K,MATCH(Duombaze!K50,DU!A:A,0),1))+IF(Duombaze!L50="",0,INDEX(DU!K:K,MATCH(Duombaze!L50,DU!A:A,0),1))+IF(Duombaze!M50="",0,INDEX(DU!K:K,MATCH(Duombaze!M50,DU!A:A,0),1))+IF(Duombaze!N50="",0,INDEX(DU!K:K,MATCH(Duombaze!N50,DU!A:A,0),1))+IF(Duombaze!O50="",0,INDEX(DU!K:K,MATCH(Duombaze!O50,DU!A:A,0),1))</f>
        <v>0</v>
      </c>
      <c r="R50" s="19"/>
      <c r="S50" s="52"/>
      <c r="T50" s="881"/>
      <c r="U50" s="17">
        <f>IF(Duombaze!T50="",0,INDEX(DU!I:I,MATCH(Duombaze!T50,DU!A:A,0),1))</f>
        <v>0</v>
      </c>
      <c r="V50" s="17">
        <f>IF(Duombaze!T50="",0,INDEX(DU!K:K,MATCH(Duombaze!T50,DU!A:A,0),1))</f>
        <v>0</v>
      </c>
      <c r="W50" s="19"/>
      <c r="X50" s="19"/>
      <c r="Y50" s="134"/>
      <c r="Z50" s="65"/>
      <c r="AA50" s="17" t="str">
        <f t="shared" si="29"/>
        <v/>
      </c>
      <c r="AB50" s="19"/>
      <c r="AC50" s="17">
        <f>IF(Duombaze!AB50="",0,INDEX(DU!I:I,MATCH(Duombaze!AB50,DU!A:A,0),1))</f>
        <v>0</v>
      </c>
      <c r="AD50" s="25">
        <f>IF(Duombaze!AB50="",0,INDEX(DU!K:K,MATCH(Duombaze!AB50,DU!A:A,0),1))</f>
        <v>0</v>
      </c>
      <c r="AE50" s="19"/>
      <c r="AF50" s="19"/>
      <c r="AG50" s="19"/>
      <c r="AH50" s="17" t="str">
        <f t="shared" si="21"/>
        <v/>
      </c>
      <c r="AI50" s="19"/>
      <c r="AJ50" s="639"/>
      <c r="AK50" s="639"/>
      <c r="AL50" s="639"/>
      <c r="AM50" s="639">
        <f>IF(Duombaze!AJ50="",0,INDEX(DU!I:I,MATCH(Duombaze!AJ50,DU!A:A,0),1))+IF(Duombaze!AK50="",0,INDEX(DU!I:I,MATCH(Duombaze!AK50,DU!A:A,0),1))+IF(Duombaze!AL50="",0,INDEX(DU!I:I,MATCH(Duombaze!AL50,DU!A:A,0),1))</f>
        <v>0</v>
      </c>
      <c r="AN50" s="639">
        <f>IF(Duombaze!AJ50="",0,INDEX(DU!K:K,MATCH(Duombaze!AJ50,DU!A:A,0),1))+IF(Duombaze!AK50="",0,INDEX(DU!K:K,MATCH(Duombaze!AK50,DU!A:A,0),1))+IF(Duombaze!AL50="",0,INDEX(DU!K:K,MATCH(Duombaze!AL50,DU!A:A,0),1))</f>
        <v>0</v>
      </c>
      <c r="AO50" s="19"/>
      <c r="AP50" s="19"/>
      <c r="AQ50" s="19"/>
      <c r="AR50" s="17" t="str">
        <f t="shared" si="2"/>
        <v/>
      </c>
      <c r="AS50" s="19"/>
      <c r="AT50" s="639"/>
      <c r="AU50" s="639"/>
      <c r="AV50" s="639"/>
      <c r="AW50" s="639"/>
      <c r="AX50" s="639"/>
      <c r="AY50" s="639"/>
      <c r="AZ50" s="639"/>
      <c r="BA50" s="639"/>
      <c r="BB50" s="639"/>
      <c r="BC50" s="639">
        <f>IF(Duombaze!AT50="",0,INDEX(DU!I:I,MATCH(Duombaze!AT50,DU!A:A,0),1))+IF(Duombaze!AU50="",0,INDEX(DU!I:I,MATCH(Duombaze!AU50,DU!A:A,0),1))+IF(Duombaze!AV50="",0,INDEX(DU!I:I,MATCH(Duombaze!AV50,DU!A:A,0),1))+IF(Duombaze!AW50="",0,INDEX(DU!I:I,MATCH(Duombaze!AW50,DU!A:A,0),1))+IF(Duombaze!AX50="",0,INDEX(DU!I:I,MATCH(Duombaze!AX50,DU!A:A,0),1))+IF(Duombaze!AY50="",0,INDEX(DU!I:I,MATCH(Duombaze!AY50,DU!A:A,0),1))+IF(Duombaze!AZ50="",0,INDEX(DU!I:I,MATCH(Duombaze!AZ50,DU!A:A,0),1))+IF(Duombaze!BA50="",0,INDEX(DU!I:I,MATCH(Duombaze!BA50,DU!A:A,0),1))+IF(Duombaze!BB50="",0,INDEX(DU!I:I,MATCH(Duombaze!BB50,DU!A:A,0),1))</f>
        <v>0</v>
      </c>
      <c r="BD50" s="638">
        <f>IF(Duombaze!AT50="",0,INDEX(DU!K:K,MATCH(Duombaze!AT50,DU!A:A,0),1))+IF(Duombaze!AU50="",0,INDEX(DU!K:K,MATCH(Duombaze!AU50,DU!A:A,0),1))+IF(Duombaze!AV50="",0,INDEX(DU!K:K,MATCH(Duombaze!AV50,DU!A:A,0),1))+IF(Duombaze!AW50="",0,INDEX(DU!K:K,MATCH(Duombaze!AW50,DU!A:A,0),1))+IF(Duombaze!AX50="",0,INDEX(DU!K:K,MATCH(Duombaze!AX50,DU!A:A,0),1))+IF(Duombaze!AY50="",0,INDEX(DU!K:K,MATCH(Duombaze!AY50,DU!A:A,0),1))+IF(Duombaze!AZ50="",0,INDEX(DU!K:K,MATCH(Duombaze!AZ50,DU!A:A,0),1))+IF(Duombaze!BA50="",0,INDEX(DU!K:K,MATCH(Duombaze!BA50,DU!A:A,0),1))+IF(Duombaze!BB50="",0,INDEX(DU!K:K,MATCH(Duombaze!BB50,DU!A:A,0),1))</f>
        <v>0</v>
      </c>
      <c r="BE50" s="19"/>
      <c r="BF50" s="19"/>
      <c r="BG50" s="65"/>
      <c r="BH50" s="17"/>
      <c r="BI50" s="19"/>
      <c r="BJ50" s="639"/>
      <c r="BK50" s="639"/>
      <c r="BL50" s="639"/>
      <c r="BM50" s="639">
        <f>IF(Duombaze!BJ50="",0,INDEX(DU!I:I,MATCH(Duombaze!BJ50,DU!A:A,0),1))+IF(Duombaze!BK50="",0,INDEX(DU!I:I,MATCH(Duombaze!BK50,DU!A:A,0),1))+IF(Duombaze!BL50="",0,INDEX(DU!I:I,MATCH(Duombaze!BL50,DU!A:A,0),1))</f>
        <v>0</v>
      </c>
      <c r="BN50" s="638">
        <f>IF(Duombaze!BJ50="",0,INDEX(DU!K:K,MATCH(Duombaze!BJ50,DU!A:A,0),1))+IF(Duombaze!BK50="",0,INDEX(DU!K:K,MATCH(Duombaze!BK50,DU!A:A,0),1))+IF(Duombaze!BL50="",0,INDEX(DU!K:K,MATCH(Duombaze!BL50,DU!A:A,0),1))</f>
        <v>0</v>
      </c>
      <c r="BO50" s="19"/>
      <c r="BP50" s="19"/>
      <c r="BQ50" s="19"/>
      <c r="BR50" s="19" t="str">
        <f t="shared" si="18"/>
        <v/>
      </c>
      <c r="BS50" s="19"/>
      <c r="BT50" s="19"/>
      <c r="BU50" s="19"/>
      <c r="BV50" s="19"/>
      <c r="BW50" s="19">
        <f>IF(Duombaze!BT50="",0,INDEX(DU!I:I,MATCH(Duombaze!BT50,DU!A:A,0),1))+IF(Duombaze!BU50="",0,INDEX(DU!I:I,MATCH(Duombaze!BU50,DU!A:A,0),1))+IF(Duombaze!BV50="",0,INDEX(DU!I:I,MATCH(Duombaze!BV50,DU!A:A,0),1))</f>
        <v>0</v>
      </c>
      <c r="BX50" s="19">
        <f>IF(Duombaze!BT50="",0,INDEX(DU!K:K,MATCH(Duombaze!BT50,DU!A:A,0),1))+IF(Duombaze!BU50="",0,INDEX(DU!K:K,MATCH(Duombaze!BU50,DU!A:A,0),1))+IF(Duombaze!BV50="",0,INDEX(DU!K:K,MATCH(Duombaze!BV50,DU!A:A,0),1))</f>
        <v>0</v>
      </c>
      <c r="BY50" s="19"/>
      <c r="BZ50" s="19"/>
      <c r="CA50" s="19"/>
      <c r="CB50" s="19" t="str">
        <f t="shared" si="26"/>
        <v/>
      </c>
      <c r="CC50" s="19"/>
      <c r="CD50" s="19">
        <f>IF(Duombaze!CC50="",0,INDEX(DU!I:I,MATCH(Duombaze!CC50,DU!A:A,0),1))</f>
        <v>0</v>
      </c>
      <c r="CE50" s="17">
        <f>IF(Duombaze!CC50="",0,INDEX(DU!K:K,MATCH(Duombaze!CC50,DU!A:A,0),1))</f>
        <v>0</v>
      </c>
      <c r="CF50" s="19"/>
      <c r="CG50" s="19"/>
      <c r="CH50" s="19"/>
      <c r="CI50" s="17" t="str">
        <f t="shared" si="6"/>
        <v/>
      </c>
      <c r="CJ50" s="19"/>
      <c r="CK50" s="19">
        <f>IF(Duombaze!CJ50="",0,INDEX(DU!I:I,MATCH(Duombaze!CJ50,DU!A:A,0),1))</f>
        <v>0</v>
      </c>
      <c r="CL50" s="17">
        <f>IF(Duombaze!CJ50="",0,INDEX(DU!K:K,MATCH(Duombaze!CJ50,DU!A:A,0),1))</f>
        <v>0</v>
      </c>
      <c r="CM50" s="19"/>
      <c r="CN50" s="19"/>
      <c r="CO50" s="19"/>
      <c r="CP50" s="17" t="str">
        <f t="shared" si="7"/>
        <v/>
      </c>
      <c r="CQ50" s="19"/>
      <c r="CR50" s="639"/>
      <c r="CS50" s="639"/>
      <c r="CT50" s="639">
        <f>IF(Duombaze!CR50="",0,INDEX(DU!I:I,MATCH(Duombaze!CR50,DU!A:A,0),1))+IF(Duombaze!CS50="",0,INDEX(DU!I:I,MATCH(Duombaze!CS50,DU!A:A,0),1))</f>
        <v>0</v>
      </c>
      <c r="CU50" s="19">
        <f>IF(Duombaze!CR50="",0,INDEX(DU!K:K,MATCH(Duombaze!CR50,DU!A:A,0),1))+IF(Duombaze!CS50="",0,INDEX(DU!K:K,MATCH(Duombaze!CS50,DU!A:A,0),1))</f>
        <v>0</v>
      </c>
      <c r="CV50" s="19"/>
      <c r="CW50" s="19"/>
      <c r="CX50" s="19"/>
      <c r="CY50" s="17" t="str">
        <f t="shared" si="8"/>
        <v/>
      </c>
      <c r="CZ50" s="19"/>
      <c r="DA50" s="672"/>
      <c r="DB50" s="672"/>
      <c r="DC50" s="672">
        <f>IF(Duombaze!DA50="",0,INDEX(DU!I:I,MATCH(Duombaze!DA50,DU!A:A,0),1))+IF(Duombaze!DB50="",0,INDEX(DU!I:I,MATCH(Duombaze!DB50,DU!A:A,0),1))</f>
        <v>0</v>
      </c>
      <c r="DD50" s="19">
        <f>IF(Duombaze!DA50="",0,INDEX(DU!K:K,MATCH(Duombaze!DA50,DU!A:A,0),1))+IF(Duombaze!DB50="",0,INDEX(DU!K:K,MATCH(Duombaze!DB50,DU!A:A,0),1))</f>
        <v>0</v>
      </c>
      <c r="DE50" s="19"/>
      <c r="DF50" s="19"/>
      <c r="DG50" s="19"/>
      <c r="DH50" s="19" t="str">
        <f t="shared" si="9"/>
        <v/>
      </c>
      <c r="DI50" s="19"/>
      <c r="DJ50" s="672"/>
      <c r="DK50" s="678"/>
      <c r="DL50" s="678">
        <f>IF(Duombaze!DJ50="",0,INDEX(DU!I:I,MATCH(Duombaze!DJ50,DU!A:A,0),1))+IF(Duombaze!DK50="",0,INDEX(DU!I:I,MATCH(Duombaze!DK50,DU!A:A,0),1))</f>
        <v>0</v>
      </c>
      <c r="DM50" s="19">
        <f>IF(Duombaze!DJ50="",0,INDEX(DU!K:K,MATCH(Duombaze!DJ50,DU!A:A,0),1))+IF(Duombaze!DK50="",0,INDEX(DU!K:K,MATCH(Duombaze!DK50,DU!A:A,0),1))</f>
        <v>0</v>
      </c>
      <c r="DN50" s="52"/>
      <c r="DO50" s="52"/>
      <c r="DP50" s="52"/>
      <c r="DQ50" s="17" t="str">
        <f t="shared" si="10"/>
        <v/>
      </c>
      <c r="DR50" s="65"/>
      <c r="DS50" s="692"/>
      <c r="DT50" s="692"/>
      <c r="DU50" s="692"/>
      <c r="DV50" s="692"/>
      <c r="DW50" s="692">
        <f>IF(Duombaze!DS50="",0,INDEX(DU!I:I,MATCH(Duombaze!DS50,DU!A:A,0),1))+IF(Duombaze!DT50="",0,INDEX(DU!I:I,MATCH(Duombaze!DT50,DU!A:A,0),1))+IF(Duombaze!DU50="",0,INDEX(DU!I:I,MATCH(Duombaze!DU50,DU!A:A,0),1))+IF(Duombaze!DV50="",0,INDEX(DU!I:I,MATCH(Duombaze!DV50,DU!A:A,0),1))</f>
        <v>0</v>
      </c>
      <c r="DX50" s="638">
        <f>IF(Duombaze!DS50="",0,INDEX(DU!K:K,MATCH(Duombaze!DS50,DU!A:A,0),1))+IF(Duombaze!DT50="",0,INDEX(DU!K:K,MATCH(Duombaze!DT50,DU!A:A,0),1))+IF(Duombaze!DU50="",0,INDEX(DU!K:K,MATCH(Duombaze!DU50,DU!A:A,0),1))+IF(Duombaze!DV50="",0,INDEX(DU!K:KH,MATCH(Duombaze!DV50,DU!A:A,0),1))</f>
        <v>0</v>
      </c>
      <c r="DY50" s="65"/>
      <c r="DZ50" s="65"/>
      <c r="EA50" s="19"/>
      <c r="EB50" s="19" t="str">
        <f t="shared" si="22"/>
        <v/>
      </c>
      <c r="EC50" s="19"/>
      <c r="ED50" s="19">
        <f>IF(Duombaze!EC50="",0,INDEX(DU!I:I,MATCH(Duombaze!EC50,DU!A:A,0),1))</f>
        <v>0</v>
      </c>
      <c r="EE50" s="638">
        <f>IF(Duombaze!EC50="",0,INDEX(DU!K:K,MATCH(Duombaze!EC50,DU!A:A,0),1))</f>
        <v>0</v>
      </c>
      <c r="EF50" s="19"/>
      <c r="EG50" s="52"/>
      <c r="EH50" s="19"/>
      <c r="EI50" s="17" t="str">
        <f t="shared" si="27"/>
        <v/>
      </c>
      <c r="EJ50" s="19"/>
      <c r="EK50" s="692"/>
      <c r="EL50" s="692"/>
      <c r="EM50" s="692"/>
      <c r="EN50" s="692">
        <f>IF(Duombaze!EK50="",0,INDEX(DU!I:I,MATCH(Duombaze!EK50,DU!A:A,0),1))+IF(Duombaze!EL50="",0,INDEX(DU!I:I,MATCH(Duombaze!EL50,DU!A:A,0),1))+IF(Duombaze!EM50="",0,INDEX(DU!I:I,MATCH(Duombaze!EM50,DU!A:A,0),1))</f>
        <v>0</v>
      </c>
      <c r="EO50" s="19">
        <f>IF(Duombaze!EK50="",0,INDEX(DU!K:K,MATCH(Duombaze!EK50,DU!A:A,0),1))+IF(Duombaze!EL50="",0,INDEX(DU!K:K,MATCH(Duombaze!EL50,DU!A:A,0),1))+IF(Duombaze!EM50="",0,INDEX(DU!K:K,MATCH(Duombaze!EM50,DU!A:A,0),1))</f>
        <v>0</v>
      </c>
      <c r="EP50" s="65"/>
      <c r="EQ50" s="19"/>
      <c r="ER50" s="19"/>
      <c r="ES50" s="17" t="str">
        <f t="shared" si="23"/>
        <v/>
      </c>
      <c r="ET50" s="19"/>
      <c r="EU50" s="19"/>
      <c r="EV50" s="19"/>
      <c r="EW50" s="19"/>
      <c r="EX50" s="19" t="str">
        <f t="shared" si="24"/>
        <v/>
      </c>
      <c r="EY50" s="19"/>
      <c r="EZ50" s="672"/>
      <c r="FA50" s="672"/>
      <c r="FB50" s="672">
        <f>IF(Duombaze!EZ50="",0,INDEX(DU!I:I,MATCH(Duombaze!EZ50,DU!A:A,0),1))+IF(Duombaze!FA50="",0,INDEX(DU!I:I,MATCH(Duombaze!FA50,DU!A:A,0),1))</f>
        <v>0</v>
      </c>
      <c r="FC50" s="19">
        <f>IF(Duombaze!EZ50="",0,INDEX(DU!K:K,MATCH(Duombaze!EZ50,DU!A:A,0),1))+IF(Duombaze!FA50="",0,INDEX(DU!K:K,MATCH(Duombaze!FA50,DU!A:A,0),1))</f>
        <v>0</v>
      </c>
      <c r="FD50" s="19"/>
      <c r="FE50" s="19"/>
      <c r="FF50" s="19"/>
      <c r="FG50" s="19"/>
      <c r="FH50" s="19"/>
      <c r="FI50" s="19"/>
      <c r="FJ50" s="19"/>
      <c r="FK50" s="17"/>
      <c r="FL50" s="18"/>
      <c r="FM50" s="671"/>
      <c r="FN50" s="671"/>
      <c r="FO50" s="671"/>
      <c r="FP50" s="671"/>
      <c r="FQ50" s="671">
        <f>IF(Duombaze!FM50="",0,INDEX(DU!I:I,MATCH(Duombaze!FM50,DU!A:A,0),1))+IF(Duombaze!FN50="",0,INDEX(DU!I:I,MATCH(Duombaze!FN50,DU!A:A,0),1))+IF(Duombaze!FO50="",0,INDEX(DU!I:I,MATCH(Duombaze!FO50,DU!A:A,0),1))+IF(Duombaze!FP50="",0,INDEX(DU!I:I,MATCH(Duombaze!FP50,DU!A:A,0),1))</f>
        <v>0</v>
      </c>
      <c r="FR50" s="673">
        <f>IF(Duombaze!FM50="",0,INDEX(DU!K:K,MATCH(Duombaze!FM50,DU!A:A,0),1))+IF(Duombaze!FN50="",0,INDEX(DU!K:K,MATCH(Duombaze!FN50,DU!A:A,0),1))+IF(Duombaze!FO50="",0,INDEX(DU!K:K,MATCH(Duombaze!FO50,DU!A:A,0),1))+IF(Duombaze!FP50="",0,INDEX(DU!K:K,MATCH(Duombaze!FP50,DU!A:A,0),1))</f>
        <v>0</v>
      </c>
    </row>
    <row r="51" spans="1:180" s="7" customFormat="1" ht="23.45" customHeight="1" x14ac:dyDescent="0.25">
      <c r="A51" s="42">
        <v>0</v>
      </c>
      <c r="B51" s="42" t="s">
        <v>768</v>
      </c>
      <c r="C51" s="12" t="s">
        <v>208</v>
      </c>
      <c r="D51" s="4" t="s">
        <v>411</v>
      </c>
      <c r="E51" s="4" t="str">
        <f t="shared" si="20"/>
        <v>0 SPA14 Be pagrindo</v>
      </c>
      <c r="F51" s="4"/>
      <c r="G51" s="640"/>
      <c r="H51" s="640"/>
      <c r="I51" s="640"/>
      <c r="J51" s="640"/>
      <c r="K51" s="640"/>
      <c r="L51" s="640"/>
      <c r="M51" s="640"/>
      <c r="N51" s="640"/>
      <c r="O51" s="640"/>
      <c r="P51" s="640">
        <f>IF(Duombaze!G51="",0,INDEX(DU!I:I,MATCH(Duombaze!G51,DU!A:A,0),1))+IF(Duombaze!H51="",0,INDEX(DU!I:I,MATCH(Duombaze!H51,DU!A:A,0),1))+IF(Duombaze!I51="",0,INDEX(DU!I:I,MATCH(Duombaze!I51,DU!A:A,0),1))+IF(Duombaze!J51="",0,INDEX(DU!I:I,MATCH(Duombaze!J51,DU!A:A,0),1))+IF(Duombaze!K51="",0,INDEX(DU!I:I,MATCH(Duombaze!K51,DU!A:A,0),1))+IF(Duombaze!L51="",0,INDEX(DU!I:I,MATCH(Duombaze!L51,DU!A:A,0),1))+IF(Duombaze!M51="",0,INDEX(DU!I:I,MATCH(Duombaze!M51,DU!A:A,0),1))+IF(Duombaze!N51="",0,INDEX(DU!I:I,MATCH(Duombaze!N51,DU!A:A,0),1))+IF(Duombaze!O51="",0,INDEX(DU!I:I,MATCH(Duombaze!O51,DU!A:A,0),1))</f>
        <v>0</v>
      </c>
      <c r="Q51" s="640">
        <f>IF(Duombaze!G51="",0,INDEX(DU!K:K,MATCH(Duombaze!G51,DU!A:A,0),1))+IF(Duombaze!H51="",0,INDEX(DU!K:K,MATCH(Duombaze!H51,DU!A:A,0),1))+IF(Duombaze!I51="",0,INDEX(DU!K:K,MATCH(Duombaze!I51,DU!A:A,0),1))+IF(Duombaze!J51="",0,INDEX(DU!K:K,MATCH(Duombaze!J51,DU!A:A,0),1))+IF(Duombaze!K51="",0,INDEX(DU!K:K,MATCH(Duombaze!K51,DU!A:A,0),1))+IF(Duombaze!L51="",0,INDEX(DU!K:K,MATCH(Duombaze!L51,DU!A:A,0),1))+IF(Duombaze!M51="",0,INDEX(DU!K:K,MATCH(Duombaze!M51,DU!A:A,0),1))+IF(Duombaze!N51="",0,INDEX(DU!K:K,MATCH(Duombaze!N51,DU!A:A,0),1))+IF(Duombaze!O51="",0,INDEX(DU!K:K,MATCH(Duombaze!O51,DU!A:A,0),1))</f>
        <v>0</v>
      </c>
      <c r="R51" s="4"/>
      <c r="S51" s="14"/>
      <c r="T51" s="882"/>
      <c r="U51" s="4">
        <f>IF(Duombaze!T51="",0,INDEX(DU!I:I,MATCH(Duombaze!T51,DU!A:A,0),1))</f>
        <v>0</v>
      </c>
      <c r="V51" s="4">
        <f>IF(Duombaze!T51="",0,INDEX(DU!K:K,MATCH(Duombaze!T51,DU!A:A,0),1))</f>
        <v>0</v>
      </c>
      <c r="W51" s="4"/>
      <c r="X51" s="4"/>
      <c r="Y51" s="857"/>
      <c r="Z51" s="67" t="s">
        <v>416</v>
      </c>
      <c r="AA51" s="4" t="str">
        <f t="shared" si="29"/>
        <v>0 SPA14 Be grąžulo</v>
      </c>
      <c r="AB51" s="4"/>
      <c r="AC51" s="4">
        <f>IF(Duombaze!AB51="",0,INDEX(DU!I:I,MATCH(Duombaze!AB51,DU!A:A,0),1))</f>
        <v>0</v>
      </c>
      <c r="AD51" s="2">
        <f>IF(Duombaze!AB51="",0,INDEX(DU!K:K,MATCH(Duombaze!AB51,DU!A:A,0),1))</f>
        <v>0</v>
      </c>
      <c r="AE51" s="4"/>
      <c r="AF51" s="4"/>
      <c r="AG51" s="4" t="s">
        <v>412</v>
      </c>
      <c r="AH51" s="4" t="str">
        <f t="shared" si="21"/>
        <v>0 SPA14 Be bamperio</v>
      </c>
      <c r="AI51" s="4"/>
      <c r="AJ51" s="640"/>
      <c r="AK51" s="640"/>
      <c r="AL51" s="640"/>
      <c r="AM51" s="640">
        <f>IF(Duombaze!AJ51="",0,INDEX(DU!I:I,MATCH(Duombaze!AJ51,DU!A:A,0),1))+IF(Duombaze!AK51="",0,INDEX(DU!I:I,MATCH(Duombaze!AK51,DU!A:A,0),1))+IF(Duombaze!AL51="",0,INDEX(DU!I:I,MATCH(Duombaze!AL51,DU!A:A,0),1))</f>
        <v>0</v>
      </c>
      <c r="AN51" s="643">
        <f>IF(Duombaze!AJ51="",0,INDEX(DU!K:K,MATCH(Duombaze!AJ51,DU!A:A,0),1))+IF(Duombaze!AK51="",0,INDEX(DU!K:K,MATCH(Duombaze!AK51,DU!A:A,0),1))+IF(Duombaze!AL51="",0,INDEX(DU!K:K,MATCH(Duombaze!AL51,DU!A:A,0),1))</f>
        <v>0</v>
      </c>
      <c r="AO51" s="4"/>
      <c r="AP51" s="4"/>
      <c r="AQ51" s="3" t="s">
        <v>413</v>
      </c>
      <c r="AR51" s="4" t="str">
        <f t="shared" si="2"/>
        <v>0 SPA14 Be hidraulinės sistemos + be papildomo valdymo išvadų</v>
      </c>
      <c r="AS51" s="4"/>
      <c r="AT51" s="640"/>
      <c r="AU51" s="640"/>
      <c r="AV51" s="640"/>
      <c r="AW51" s="640"/>
      <c r="AX51" s="640"/>
      <c r="AY51" s="640"/>
      <c r="AZ51" s="640"/>
      <c r="BA51" s="640"/>
      <c r="BB51" s="640"/>
      <c r="BC51" s="640">
        <f>IF(Duombaze!AT51="",0,INDEX(DU!I:I,MATCH(Duombaze!AT51,DU!A:A,0),1))+IF(Duombaze!AU51="",0,INDEX(DU!I:I,MATCH(Duombaze!AU51,DU!A:A,0),1))+IF(Duombaze!AV51="",0,INDEX(DU!I:I,MATCH(Duombaze!AV51,DU!A:A,0),1))+IF(Duombaze!AW51="",0,INDEX(DU!I:I,MATCH(Duombaze!AW51,DU!A:A,0),1))+IF(Duombaze!AX51="",0,INDEX(DU!I:I,MATCH(Duombaze!AX51,DU!A:A,0),1))+IF(Duombaze!AY51="",0,INDEX(DU!I:I,MATCH(Duombaze!AY51,DU!A:A,0),1))+IF(Duombaze!AZ51="",0,INDEX(DU!I:I,MATCH(Duombaze!AZ51,DU!A:A,0),1))+IF(Duombaze!BA51="",0,INDEX(DU!I:I,MATCH(Duombaze!BA51,DU!A:A,0),1))+IF(Duombaze!BB51="",0,INDEX(DU!I:I,MATCH(Duombaze!BB51,DU!A:A,0),1))</f>
        <v>0</v>
      </c>
      <c r="BD51" s="640">
        <f>IF(Duombaze!AT51="",0,INDEX(DU!K:K,MATCH(Duombaze!AT51,DU!A:A,0),1))+IF(Duombaze!AU51="",0,INDEX(DU!K:K,MATCH(Duombaze!AU51,DU!A:A,0),1))+IF(Duombaze!AV51="",0,INDEX(DU!K:K,MATCH(Duombaze!AV51,DU!A:A,0),1))+IF(Duombaze!AW51="",0,INDEX(DU!K:K,MATCH(Duombaze!AW51,DU!A:A,0),1))+IF(Duombaze!AX51="",0,INDEX(DU!K:K,MATCH(Duombaze!AX51,DU!A:A,0),1))+IF(Duombaze!AY51="",0,INDEX(DU!K:K,MATCH(Duombaze!AY51,DU!A:A,0),1))+IF(Duombaze!AZ51="",0,INDEX(DU!K:K,MATCH(Duombaze!AZ51,DU!A:A,0),1))+IF(Duombaze!BA51="",0,INDEX(DU!K:K,MATCH(Duombaze!BA51,DU!A:A,0),1))+IF(Duombaze!BB51="",0,INDEX(DU!K:K,MATCH(Duombaze!BB51,DU!A:A,0),1))</f>
        <v>0</v>
      </c>
      <c r="BE51" s="4"/>
      <c r="BF51" s="4"/>
      <c r="BG51" s="49" t="str">
        <f>BG161</f>
        <v>Be stabžių sistemos</v>
      </c>
      <c r="BH51" s="4" t="str">
        <f t="shared" ref="BH51:BH57" si="30">IF(BG51&lt;&gt;"",A51&amp;" "&amp;C51&amp;" "&amp;BG51,"")</f>
        <v>0 SPA14 Be stabžių sistemos</v>
      </c>
      <c r="BI51" s="4"/>
      <c r="BJ51" s="640"/>
      <c r="BK51" s="640"/>
      <c r="BL51" s="640"/>
      <c r="BM51" s="640">
        <f>IF(Duombaze!BJ51="",0,INDEX(DU!I:I,MATCH(Duombaze!BJ51,DU!A:A,0),1))+IF(Duombaze!BK51="",0,INDEX(DU!I:I,MATCH(Duombaze!BK51,DU!A:A,0),1))+IF(Duombaze!BL51="",0,INDEX(DU!I:I,MATCH(Duombaze!BL51,DU!A:A,0),1))</f>
        <v>0</v>
      </c>
      <c r="BN51" s="640">
        <f>IF(Duombaze!BJ51="",0,INDEX(DU!K:K,MATCH(Duombaze!BJ51,DU!A:A,0),1))+IF(Duombaze!BK51="",0,INDEX(DU!K:K,MATCH(Duombaze!BK51,DU!A:A,0),1))+IF(Duombaze!BL51="",0,INDEX(DU!K:K,MATCH(Duombaze!BL51,DU!A:A,0),1))</f>
        <v>0</v>
      </c>
      <c r="BO51" s="4"/>
      <c r="BP51" s="4"/>
      <c r="BQ51" s="6" t="str">
        <f>BQ174</f>
        <v>Be stabdžių išvadų</v>
      </c>
      <c r="BR51" s="6" t="str">
        <f t="shared" ref="BR51:BR82" si="31">IF(BQ51&lt;&gt;"",A51&amp;" "&amp;C51&amp;" "&amp;BQ51,"")</f>
        <v>0 SPA14 Be stabdžių išvadų</v>
      </c>
      <c r="BS51" s="6"/>
      <c r="BT51" s="6"/>
      <c r="BU51" s="6"/>
      <c r="BV51" s="6"/>
      <c r="BW51" s="6">
        <f>IF(Duombaze!BT51="",0,INDEX(DU!I:I,MATCH(Duombaze!BT51,DU!A:A,0),1))+IF(Duombaze!BU51="",0,INDEX(DU!I:I,MATCH(Duombaze!BU51,DU!A:A,0),1))+IF(Duombaze!BV51="",0,INDEX(DU!I:I,MATCH(Duombaze!BV51,DU!A:A,0),1))</f>
        <v>0</v>
      </c>
      <c r="BX51" s="6">
        <f>IF(Duombaze!BT51="",0,INDEX(DU!K:K,MATCH(Duombaze!BT51,DU!A:A,0),1))+IF(Duombaze!BU51="",0,INDEX(DU!K:K,MATCH(Duombaze!BU51,DU!A:A,0),1))+IF(Duombaze!BV51="",0,INDEX(DU!K:K,MATCH(Duombaze!BV51,DU!A:A,0),1))</f>
        <v>0</v>
      </c>
      <c r="BY51" s="6"/>
      <c r="BZ51" s="6"/>
      <c r="CA51" s="4" t="s">
        <v>418</v>
      </c>
      <c r="CB51" s="6" t="str">
        <f t="shared" si="26"/>
        <v>0 SPA14 Be atraminės kojos</v>
      </c>
      <c r="CC51" s="4"/>
      <c r="CD51" s="4">
        <f>IF(Duombaze!CC51="",0,INDEX(DU!I:I,MATCH(Duombaze!CC51,DU!A:A,0),1))</f>
        <v>0</v>
      </c>
      <c r="CE51" s="4">
        <f>IF(Duombaze!CC51="",0,INDEX(DU!K:K,MATCH(Duombaze!CC51,DU!A:A,0),1))</f>
        <v>0</v>
      </c>
      <c r="CF51" s="4"/>
      <c r="CG51" s="4"/>
      <c r="CH51" s="4" t="s">
        <v>396</v>
      </c>
      <c r="CI51" s="4" t="str">
        <f t="shared" si="6"/>
        <v>0 SPA14 Be priekinės tempimo kilpos</v>
      </c>
      <c r="CK51" s="7">
        <f>IF(Duombaze!CJ51="",0,INDEX(DU!I:I,MATCH(Duombaze!CJ51,DU!A:A,0),1))</f>
        <v>0</v>
      </c>
      <c r="CL51" s="4">
        <f>IF(Duombaze!CJ51="",0,INDEX(DU!K:K,MATCH(Duombaze!CJ51,DU!A:A,0),1))</f>
        <v>0</v>
      </c>
      <c r="CO51" s="4" t="s">
        <v>1756</v>
      </c>
      <c r="CP51" s="4" t="str">
        <f t="shared" si="7"/>
        <v>0 SPA14 Be stovėjimo stabdžio, be atramų</v>
      </c>
      <c r="CQ51" s="4"/>
      <c r="CR51" s="640"/>
      <c r="CS51" s="640"/>
      <c r="CT51" s="640">
        <f>IF(Duombaze!CR51="",0,INDEX(DU!I:I,MATCH(Duombaze!CR51,DU!A:A,0),1))+IF(Duombaze!CS51="",0,INDEX(DU!I:I,MATCH(Duombaze!CS51,DU!A:A,0),1))</f>
        <v>0</v>
      </c>
      <c r="CU51" s="6">
        <f>IF(Duombaze!CR51="",0,INDEX(DU!K:K,MATCH(Duombaze!CR51,DU!A:A,0),1))+IF(Duombaze!CS51="",0,INDEX(DU!K:K,MATCH(Duombaze!CS51,DU!A:A,0),1))</f>
        <v>0</v>
      </c>
      <c r="CV51" s="4"/>
      <c r="CW51" s="4"/>
      <c r="CX51" s="2" t="s">
        <v>271</v>
      </c>
      <c r="CY51" s="3" t="str">
        <f t="shared" si="8"/>
        <v>0 SPA14 Viršutinio aukšto bortai</v>
      </c>
      <c r="CZ51" s="2" t="s">
        <v>286</v>
      </c>
      <c r="DA51" s="674" t="s">
        <v>286</v>
      </c>
      <c r="DB51" s="674"/>
      <c r="DC51" s="674">
        <f>IF(Duombaze!DA51="",0,INDEX(DU!I:I,MATCH(Duombaze!DA51,DU!A:A,0),1))+IF(Duombaze!DB51="",0,INDEX(DU!I:I,MATCH(Duombaze!DB51,DU!A:A,0),1))</f>
        <v>0</v>
      </c>
      <c r="DD51" s="6">
        <f>IF(Duombaze!DA51="",0,INDEX(DU!K:K,MATCH(Duombaze!DA51,DU!A:A,0),1))+IF(Duombaze!DB51="",0,INDEX(DU!K:K,MATCH(Duombaze!DB51,DU!A:A,0),1))</f>
        <v>0</v>
      </c>
      <c r="DE51" s="2" t="s">
        <v>2133</v>
      </c>
      <c r="DF51" s="118"/>
      <c r="DG51" s="7" t="s">
        <v>625</v>
      </c>
      <c r="DH51" s="6" t="str">
        <f t="shared" si="9"/>
        <v>0 SPA14 Be tento/aikštelės</v>
      </c>
      <c r="DI51" s="4"/>
      <c r="DJ51" s="674"/>
      <c r="DK51" s="685"/>
      <c r="DL51" s="685">
        <f>IF(Duombaze!DJ51="",0,INDEX(DU!I:I,MATCH(Duombaze!DJ51,DU!A:A,0),1))+IF(Duombaze!DK51="",0,INDEX(DU!I:I,MATCH(Duombaze!DK51,DU!A:A,0),1))</f>
        <v>0</v>
      </c>
      <c r="DM51" s="6">
        <f>IF(Duombaze!DJ51="",0,INDEX(DU!K:K,MATCH(Duombaze!DJ51,DU!A:A,0),1))+IF(Duombaze!DK51="",0,INDEX(DU!K:K,MATCH(Duombaze!DK51,DU!A:A,0),1))</f>
        <v>0</v>
      </c>
      <c r="DN51" s="14"/>
      <c r="DO51" s="14"/>
      <c r="DP51" s="14" t="s">
        <v>386</v>
      </c>
      <c r="DQ51" s="4" t="str">
        <f t="shared" si="10"/>
        <v>0 SPA14 Be apšvietimo sistemos</v>
      </c>
      <c r="DR51" s="49"/>
      <c r="DS51" s="693"/>
      <c r="DT51" s="693"/>
      <c r="DU51" s="693"/>
      <c r="DV51" s="693"/>
      <c r="DW51" s="693">
        <f>IF(Duombaze!DS51="",0,INDEX(DU!I:I,MATCH(Duombaze!DS51,DU!A:A,0),1))+IF(Duombaze!DT51="",0,INDEX(DU!I:I,MATCH(Duombaze!DT51,DU!A:A,0),1))+IF(Duombaze!DU51="",0,INDEX(DU!I:I,MATCH(Duombaze!DU51,DU!A:A,0),1))+IF(Duombaze!DV51="",0,INDEX(DU!I:I,MATCH(Duombaze!DV51,DU!A:A,0),1))</f>
        <v>0</v>
      </c>
      <c r="DX51" s="640">
        <f>IF(Duombaze!DS51="",0,INDEX(DU!K:K,MATCH(Duombaze!DS51,DU!A:A,0),1))+IF(Duombaze!DT51="",0,INDEX(DU!K:K,MATCH(Duombaze!DT51,DU!A:A,0),1))+IF(Duombaze!DU51="",0,INDEX(DU!K:K,MATCH(Duombaze!DU51,DU!A:A,0),1))+IF(Duombaze!DV51="",0,INDEX(DU!K:KH,MATCH(Duombaze!DV51,DU!A:A,0),1))</f>
        <v>0</v>
      </c>
      <c r="DY51" s="49"/>
      <c r="DZ51" s="49"/>
      <c r="EA51" s="4" t="s">
        <v>470</v>
      </c>
      <c r="EB51" s="6" t="str">
        <f t="shared" si="22"/>
        <v>0 SPA14 Be galinės tempimo kilpos</v>
      </c>
      <c r="EC51" s="4"/>
      <c r="ED51" s="4">
        <f>IF(Duombaze!EC51="",0,INDEX(DU!I:I,MATCH(Duombaze!EC51,DU!A:A,0),1))</f>
        <v>0</v>
      </c>
      <c r="EE51" s="640">
        <f>IF(Duombaze!EC51="",0,INDEX(DU!K:K,MATCH(Duombaze!EC51,DU!A:A,0),1))</f>
        <v>0</v>
      </c>
      <c r="EF51" s="4"/>
      <c r="EG51" s="14"/>
      <c r="EH51" s="4" t="s">
        <v>387</v>
      </c>
      <c r="EI51" s="4" t="str">
        <f t="shared" si="27"/>
        <v>0 SPA14 Be lipdukų</v>
      </c>
      <c r="EJ51" s="4"/>
      <c r="EK51" s="693"/>
      <c r="EL51" s="693"/>
      <c r="EM51" s="693"/>
      <c r="EN51" s="693">
        <f>IF(Duombaze!EK51="",0,INDEX(DU!I:I,MATCH(Duombaze!EK51,DU!A:A,0),1))+IF(Duombaze!EL51="",0,INDEX(DU!I:I,MATCH(Duombaze!EL51,DU!A:A,0),1))+IF(Duombaze!EM51="",0,INDEX(DU!I:I,MATCH(Duombaze!EM51,DU!A:A,0),1))</f>
        <v>0</v>
      </c>
      <c r="EO51" s="6">
        <f>IF(Duombaze!EK51="",0,INDEX(DU!K:K,MATCH(Duombaze!EK51,DU!A:A,0),1))+IF(Duombaze!EL51="",0,INDEX(DU!K:K,MATCH(Duombaze!EL51,DU!A:A,0),1))+IF(Duombaze!EM51="",0,INDEX(DU!K:K,MATCH(Duombaze!EM51,DU!A:A,0),1))</f>
        <v>0</v>
      </c>
      <c r="EP51" s="49"/>
      <c r="EQ51" s="4"/>
      <c r="ER51" s="4" t="s">
        <v>388</v>
      </c>
      <c r="ES51" s="4" t="str">
        <f t="shared" si="23"/>
        <v>0 SPA14 Be ratų</v>
      </c>
      <c r="ET51" s="4"/>
      <c r="EU51" s="4"/>
      <c r="EV51" s="4"/>
      <c r="EW51" s="69" t="s">
        <v>389</v>
      </c>
      <c r="EX51" s="6" t="str">
        <f t="shared" si="24"/>
        <v>0 SPA14 Be purvasaugių</v>
      </c>
      <c r="EY51" s="6"/>
      <c r="EZ51" s="674"/>
      <c r="FA51" s="674"/>
      <c r="FB51" s="674">
        <f>IF(Duombaze!EZ51="",0,INDEX(DU!I:I,MATCH(Duombaze!EZ51,DU!A:A,0),1))+IF(Duombaze!FA51="",0,INDEX(DU!I:I,MATCH(Duombaze!FA51,DU!A:A,0),1))</f>
        <v>0</v>
      </c>
      <c r="FC51" s="6">
        <f>IF(Duombaze!EZ51="",0,INDEX(DU!K:K,MATCH(Duombaze!EZ51,DU!A:A,0),1))+IF(Duombaze!FA51="",0,INDEX(DU!K:K,MATCH(Duombaze!FA51,DU!A:A,0),1))</f>
        <v>0</v>
      </c>
      <c r="FD51" s="6"/>
      <c r="FE51" s="6"/>
      <c r="FF51" s="6"/>
      <c r="FG51" s="6"/>
      <c r="FH51" s="665" t="s">
        <v>651</v>
      </c>
      <c r="FI51" s="51"/>
      <c r="FJ51" s="51"/>
      <c r="FL51" s="723" t="s">
        <v>1472</v>
      </c>
      <c r="FM51" s="673" t="s">
        <v>1472</v>
      </c>
      <c r="FN51" s="673"/>
      <c r="FO51" s="673"/>
      <c r="FP51" s="673"/>
      <c r="FQ51" s="673">
        <f>IF(Duombaze!FM51="",0,INDEX(DU!I:I,MATCH(Duombaze!FM51,DU!A:A,0),1))+IF(Duombaze!FN51="",0,INDEX(DU!I:I,MATCH(Duombaze!FN51,DU!A:A,0),1))+IF(Duombaze!FO51="",0,INDEX(DU!I:I,MATCH(Duombaze!FO51,DU!A:A,0),1))+IF(Duombaze!FP51="",0,INDEX(DU!I:I,MATCH(Duombaze!FP51,DU!A:A,0),1))</f>
        <v>51.433999999999997</v>
      </c>
      <c r="FR51" s="673">
        <f>IF(Duombaze!FM51="",0,INDEX(DU!K:K,MATCH(Duombaze!FM51,DU!A:A,0),1))+IF(Duombaze!FN51="",0,INDEX(DU!K:K,MATCH(Duombaze!FN51,DU!A:A,0),1))+IF(Duombaze!FO51="",0,INDEX(DU!K:K,MATCH(Duombaze!FO51,DU!A:A,0),1))+IF(Duombaze!FP51="",0,INDEX(DU!K:K,MATCH(Duombaze!FP51,DU!A:A,0),1))</f>
        <v>18.670000000000002</v>
      </c>
      <c r="FT51" s="7" t="s">
        <v>53</v>
      </c>
      <c r="FU51" s="7" t="s">
        <v>68</v>
      </c>
    </row>
    <row r="52" spans="1:180" s="7" customFormat="1" ht="29.45" customHeight="1" x14ac:dyDescent="0.25">
      <c r="A52" s="42">
        <v>1</v>
      </c>
      <c r="B52" s="42" t="s">
        <v>768</v>
      </c>
      <c r="C52" s="12" t="s">
        <v>208</v>
      </c>
      <c r="D52" s="6" t="s">
        <v>1674</v>
      </c>
      <c r="E52" s="4" t="str">
        <f t="shared" si="20"/>
        <v>1 SPA14 Pagrindas, ašys 408E</v>
      </c>
      <c r="F52" s="6" t="s">
        <v>2201</v>
      </c>
      <c r="G52" s="643" t="s">
        <v>2910</v>
      </c>
      <c r="H52" s="643" t="s">
        <v>2912</v>
      </c>
      <c r="I52" s="643" t="s">
        <v>2911</v>
      </c>
      <c r="J52" s="643">
        <v>23109200</v>
      </c>
      <c r="K52" s="643"/>
      <c r="L52" s="643"/>
      <c r="M52" s="643"/>
      <c r="N52" s="643"/>
      <c r="O52" s="643"/>
      <c r="P52" s="640">
        <f>IF(Duombaze!G52="",0,INDEX(DU!I:I,MATCH(Duombaze!G52,DU!A:A,0),1))+IF(Duombaze!H52="",0,INDEX(DU!I:I,MATCH(Duombaze!H52,DU!A:A,0),1))+IF(Duombaze!I52="",0,INDEX(DU!I:I,MATCH(Duombaze!I52,DU!A:A,0),1))+IF(Duombaze!J52="",0,INDEX(DU!I:I*40,MATCH(Duombaze!J52,DU!A:A,0),1))+IF(Duombaze!K52="",0,INDEX(DU!I:I,MATCH(Duombaze!K52,DU!A:A,0),1))+IF(Duombaze!L52="",0,INDEX(DU!I:I,MATCH(Duombaze!L52,DU!A:A,0),1))+IF(Duombaze!M52="",0,INDEX(DU!I:I,MATCH(Duombaze!M52,DU!A:A,0),1))+IF(Duombaze!N52="",0,INDEX(DU!I:I,MATCH(Duombaze!N52,DU!A:A,0),1))+IF(Duombaze!O52="",0,INDEX(DU!I:I,MATCH(Duombaze!O52,DU!A:A,0),1))</f>
        <v>2132.9023102195124</v>
      </c>
      <c r="Q52" s="640">
        <f>IF(Duombaze!G52="",0,INDEX(DU!K:K,MATCH(Duombaze!G52,DU!A:A,0),1))+IF(Duombaze!H52="",0,INDEX(DU!K:K,MATCH(Duombaze!H52,DU!A:A,0),1))+IF(Duombaze!I52="",0,INDEX(DU!K:K,MATCH(Duombaze!I52,DU!A:A,0),1))+IF(Duombaze!J52="",0,INDEX(DU!K:K,MATCH(Duombaze!J52,DU!A:A,0),1))+IF(Duombaze!K52="",0,INDEX(DU!K:K,MATCH(Duombaze!K52,DU!A:A,0),1))+IF(Duombaze!L52="",0,INDEX(DU!K:K,MATCH(Duombaze!L52,DU!A:A,0),1))+IF(Duombaze!M52="",0,INDEX(DU!K:K,MATCH(Duombaze!M52,DU!A:A,0),1))+IF(Duombaze!N52="",0,INDEX(DU!K:K,MATCH(Duombaze!N52,DU!A:A,0),1))+IF(Duombaze!O52="",0,INDEX(DU!K:K,MATCH(Duombaze!O52,DU!A:A,0),1))</f>
        <v>220.89</v>
      </c>
      <c r="R52" s="6" t="s">
        <v>1998</v>
      </c>
      <c r="S52" s="48" t="s">
        <v>1999</v>
      </c>
      <c r="T52" s="883" t="s">
        <v>3483</v>
      </c>
      <c r="U52" s="4" t="e">
        <f>IF(Duombaze!T52="",0,INDEX(DU!I:I,MATCH(Duombaze!T52,DU!A:A,0),1))</f>
        <v>#N/A</v>
      </c>
      <c r="V52" s="4" t="e">
        <f>IF(Duombaze!T52="",0,INDEX(DU!K:K,MATCH(Duombaze!T52,DU!A:A,0),1))</f>
        <v>#N/A</v>
      </c>
      <c r="W52" s="6" t="s">
        <v>3488</v>
      </c>
      <c r="X52" s="6"/>
      <c r="Y52" s="858"/>
      <c r="Z52" s="66" t="s">
        <v>687</v>
      </c>
      <c r="AA52" s="4" t="str">
        <f t="shared" si="29"/>
        <v>1 SPA14 Grąžulas amortizuojamas</v>
      </c>
      <c r="AB52" s="6" t="s">
        <v>260</v>
      </c>
      <c r="AC52" s="6">
        <f>IF(Duombaze!AB52="",0,INDEX(DU!I:I,MATCH(Duombaze!AB52,DU!A:A,0),1))</f>
        <v>515.13192118311099</v>
      </c>
      <c r="AD52" s="2">
        <f>IF(Duombaze!AB52="",0,INDEX(DU!K:K,MATCH(Duombaze!AB52,DU!A:A,0),1))</f>
        <v>67.2</v>
      </c>
      <c r="AE52" s="6"/>
      <c r="AF52" s="6" t="s">
        <v>2065</v>
      </c>
      <c r="AG52" s="6" t="s">
        <v>689</v>
      </c>
      <c r="AH52" s="4" t="str">
        <f t="shared" si="21"/>
        <v>1 SPA14 Bamperis apvalus prisukamas</v>
      </c>
      <c r="AI52" s="6" t="s">
        <v>262</v>
      </c>
      <c r="AJ52" s="643" t="s">
        <v>262</v>
      </c>
      <c r="AK52" s="643"/>
      <c r="AL52" s="643"/>
      <c r="AM52" s="643">
        <f>IF(Duombaze!AJ52="",0,INDEX(DU!I:I,MATCH(Duombaze!AJ52,DU!A:A,0),1))+IF(Duombaze!AK52="",0,INDEX(DU!I:I,MATCH(Duombaze!AK52,DU!A:A,0),1))+IF(Duombaze!AL52="",0,INDEX(DU!I:I,MATCH(Duombaze!AL52,DU!A:A,0),1))</f>
        <v>123.400175525962</v>
      </c>
      <c r="AN52" s="643">
        <f>IF(Duombaze!AJ52="",0,INDEX(DU!K:K,MATCH(Duombaze!AJ52,DU!A:A,0),1))+IF(Duombaze!AK52="",0,INDEX(DU!K:K,MATCH(Duombaze!AK52,DU!A:A,0),1))+IF(Duombaze!AL52="",0,INDEX(DU!K:K,MATCH(Duombaze!AL52,DU!A:A,0),1))</f>
        <v>29.87</v>
      </c>
      <c r="AO52" s="6"/>
      <c r="AP52" s="6" t="s">
        <v>2073</v>
      </c>
      <c r="AQ52" s="6" t="s">
        <v>438</v>
      </c>
      <c r="AR52" s="4" t="str">
        <f t="shared" si="2"/>
        <v>1 SPA14 Pagrindo hidraulines jungtys</v>
      </c>
      <c r="AS52" s="6" t="s">
        <v>263</v>
      </c>
      <c r="AT52" s="643" t="s">
        <v>263</v>
      </c>
      <c r="AU52" s="643"/>
      <c r="AV52" s="643"/>
      <c r="AW52" s="643"/>
      <c r="AX52" s="643"/>
      <c r="AY52" s="643"/>
      <c r="AZ52" s="643"/>
      <c r="BA52" s="643"/>
      <c r="BB52" s="643"/>
      <c r="BC52" s="643">
        <f>IF(Duombaze!AT52="",0,INDEX(DU!I:I,MATCH(Duombaze!AT52,DU!A:A,0),1))+IF(Duombaze!AU52="",0,INDEX(DU!I:I,MATCH(Duombaze!AU52,DU!A:A,0),1))+IF(Duombaze!AV52="",0,INDEX(DU!I:I,MATCH(Duombaze!AV52,DU!A:A,0),1))+IF(Duombaze!AW52="",0,INDEX(DU!I:I,MATCH(Duombaze!AW52,DU!A:A,0),1))+IF(Duombaze!AX52="",0,INDEX(DU!I:I,MATCH(Duombaze!AX52,DU!A:A,0),1))+IF(Duombaze!AY52="",0,INDEX(DU!I:I,MATCH(Duombaze!AY52,DU!A:A,0),1))+IF(Duombaze!AZ52="",0,INDEX(DU!I:I,MATCH(Duombaze!AZ52,DU!A:A,0),1))+IF(Duombaze!BA52="",0,INDEX(DU!I:I,MATCH(Duombaze!BA52,DU!A:A,0),1))+IF(Duombaze!BB52="",0,INDEX(DU!I:I,MATCH(Duombaze!BB52,DU!A:A,0),1))</f>
        <v>0</v>
      </c>
      <c r="BD52" s="640">
        <f>IF(Duombaze!AT52="",0,INDEX(DU!K:K,MATCH(Duombaze!AT52,DU!A:A,0),1))+IF(Duombaze!AU52="",0,INDEX(DU!K:K,MATCH(Duombaze!AU52,DU!A:A,0),1))+IF(Duombaze!AV52="",0,INDEX(DU!K:K,MATCH(Duombaze!AV52,DU!A:A,0),1))+IF(Duombaze!AW52="",0,INDEX(DU!K:K,MATCH(Duombaze!AW52,DU!A:A,0),1))+IF(Duombaze!AX52="",0,INDEX(DU!K:K,MATCH(Duombaze!AX52,DU!A:A,0),1))+IF(Duombaze!AY52="",0,INDEX(DU!K:K,MATCH(Duombaze!AY52,DU!A:A,0),1))+IF(Duombaze!AZ52="",0,INDEX(DU!K:K,MATCH(Duombaze!AZ52,DU!A:A,0),1))+IF(Duombaze!BA52="",0,INDEX(DU!K:K,MATCH(Duombaze!BA52,DU!A:A,0),1))+IF(Duombaze!BB52="",0,INDEX(DU!K:K,MATCH(Duombaze!BB52,DU!A:A,0),1))</f>
        <v>0</v>
      </c>
      <c r="BE52" s="6"/>
      <c r="BF52" s="6"/>
      <c r="BG52" s="49" t="str">
        <f>BG162</f>
        <v>Hidrauliniai stabdžiai</v>
      </c>
      <c r="BH52" s="4" t="str">
        <f t="shared" si="30"/>
        <v>1 SPA14 Hidrauliniai stabdžiai</v>
      </c>
      <c r="BI52" s="6" t="str">
        <f>BI162</f>
        <v>ZU30ASPC14HS00 + ZC10ASPC1016HJ + ZM0CILINDRIUK0</v>
      </c>
      <c r="BJ52" s="643" t="s">
        <v>3002</v>
      </c>
      <c r="BK52" s="643" t="s">
        <v>3006</v>
      </c>
      <c r="BL52" s="643" t="s">
        <v>2995</v>
      </c>
      <c r="BM52" s="643">
        <f>IF(Duombaze!BJ52="",0,INDEX(DU!I:I,MATCH(Duombaze!BJ52,DU!A:A,0),1))+IF(Duombaze!BK52="",0,INDEX(DU!I:I,MATCH(Duombaze!BK52,DU!A:A,0),1))+IF(Duombaze!BL52="",0,INDEX(DU!I:I,MATCH(Duombaze!BL52,DU!A:A,0),1))</f>
        <v>238.6316228</v>
      </c>
      <c r="BN52" s="640">
        <f>IF(Duombaze!BJ52="",0,INDEX(DU!K:K,MATCH(Duombaze!BJ52,DU!A:A,0),1))+IF(Duombaze!BK52="",0,INDEX(DU!K:K,MATCH(Duombaze!BK52,DU!A:A,0),1))+IF(Duombaze!BL52="",0,INDEX(DU!K:K,MATCH(Duombaze!BL52,DU!A:A,0),1))</f>
        <v>62.099999999999994</v>
      </c>
      <c r="BO52" s="6"/>
      <c r="BP52" s="6" t="s">
        <v>2110</v>
      </c>
      <c r="BQ52" s="6" t="str">
        <f>BQ175</f>
        <v>Stabdžių išvadai hidrauliniai</v>
      </c>
      <c r="BR52" s="6" t="str">
        <f t="shared" si="31"/>
        <v>1 SPA14 Stabdžių išvadai hidrauliniai</v>
      </c>
      <c r="BS52" s="6" t="str">
        <f>BS175</f>
        <v>ZU30ASPC14SIH0 + ZC40ASPC1620IJ</v>
      </c>
      <c r="BT52" s="6" t="s">
        <v>3035</v>
      </c>
      <c r="BU52" s="6" t="s">
        <v>3034</v>
      </c>
      <c r="BV52" s="6"/>
      <c r="BW52" s="6">
        <f>IF(Duombaze!BT52="",0,INDEX(DU!I:I,MATCH(Duombaze!BT52,DU!A:A,0),1))+IF(Duombaze!BU52="",0,INDEX(DU!I:I,MATCH(Duombaze!BU52,DU!A:A,0),1))+IF(Duombaze!BV52="",0,INDEX(DU!I:I,MATCH(Duombaze!BV52,DU!A:A,0),1))</f>
        <v>28.7798954069915</v>
      </c>
      <c r="BX52" s="6">
        <f>IF(Duombaze!BT52="",0,INDEX(DU!K:K,MATCH(Duombaze!BT52,DU!A:A,0),1))+IF(Duombaze!BU52="",0,INDEX(DU!K:K,MATCH(Duombaze!BU52,DU!A:A,0),1))+IF(Duombaze!BV52="",0,INDEX(DU!K:K,MATCH(Duombaze!BV52,DU!A:A,0),1))</f>
        <v>11</v>
      </c>
      <c r="BY52" s="6"/>
      <c r="BZ52" s="6"/>
      <c r="CA52" s="6" t="str">
        <f>CA162</f>
        <v>Mechaninė koja-kėliklis</v>
      </c>
      <c r="CB52" s="6" t="str">
        <f t="shared" si="26"/>
        <v>1 SPA14 Mechaninė koja-kėliklis</v>
      </c>
      <c r="CC52" s="6" t="str">
        <f>CC162</f>
        <v>ZM0MECH0ATRAKJ</v>
      </c>
      <c r="CD52" s="6">
        <f>IF(Duombaze!CC52="",0,INDEX(DU!I:I,MATCH(Duombaze!CC52,DU!A:A,0),1))</f>
        <v>67.253749472556606</v>
      </c>
      <c r="CE52" s="4">
        <f>IF(Duombaze!CC52="",0,INDEX(DU!K:K,MATCH(Duombaze!CC52,DU!A:A,0),1))</f>
        <v>9.7200000000000006</v>
      </c>
      <c r="CF52" s="6"/>
      <c r="CG52" s="6" t="s">
        <v>2124</v>
      </c>
      <c r="CH52" s="6" t="str">
        <f>CH162</f>
        <v>Priekinė kilpa UMEGA D-50 (plokštelė 145x145)</v>
      </c>
      <c r="CI52" s="4" t="str">
        <f t="shared" si="6"/>
        <v>1 SPA14 Priekinė kilpa UMEGA D-50 (plokštelė 145x145)</v>
      </c>
      <c r="CJ52" s="6" t="str">
        <f>CJ162</f>
        <v>ZC40ASPC16CPKU</v>
      </c>
      <c r="CK52" s="6">
        <f>IF(Duombaze!CJ52="",0,INDEX(DU!I:I,MATCH(Duombaze!CJ52,DU!A:A,0),1))</f>
        <v>71.836726290849597</v>
      </c>
      <c r="CL52" s="4">
        <f>IF(Duombaze!CJ52="",0,INDEX(DU!K:K,MATCH(Duombaze!CJ52,DU!A:A,0),1))</f>
        <v>20.63</v>
      </c>
      <c r="CM52" s="6"/>
      <c r="CN52" s="6" t="s">
        <v>2108</v>
      </c>
      <c r="CO52" s="6" t="s">
        <v>677</v>
      </c>
      <c r="CP52" s="4" t="str">
        <f t="shared" si="7"/>
        <v>1 SPA14 Rankinis stabdis puspriekabėms</v>
      </c>
      <c r="CQ52" s="6" t="s">
        <v>1594</v>
      </c>
      <c r="CR52" s="643" t="s">
        <v>1594</v>
      </c>
      <c r="CS52" s="643"/>
      <c r="CT52" s="643">
        <f>IF(Duombaze!CR52="",0,INDEX(DU!I:I,MATCH(Duombaze!CR52,DU!A:A,0),1))+IF(Duombaze!CS52="",0,INDEX(DU!I:I,MATCH(Duombaze!CS52,DU!A:A,0),1))</f>
        <v>44.795362415433402</v>
      </c>
      <c r="CU52" s="6">
        <f>IF(Duombaze!CR52="",0,INDEX(DU!K:K,MATCH(Duombaze!CR52,DU!A:A,0),1))+IF(Duombaze!CS52="",0,INDEX(DU!K:K,MATCH(Duombaze!CS52,DU!A:A,0),1))</f>
        <v>36.090000000000003</v>
      </c>
      <c r="CV52" s="6"/>
      <c r="CW52" s="6" t="s">
        <v>2124</v>
      </c>
      <c r="CX52" s="33"/>
      <c r="CY52" s="4" t="str">
        <f t="shared" si="8"/>
        <v/>
      </c>
      <c r="CZ52" s="33"/>
      <c r="DA52" s="674"/>
      <c r="DB52" s="674"/>
      <c r="DC52" s="674">
        <f>IF(Duombaze!DA52="",0,INDEX(DU!I:I,MATCH(Duombaze!DA52,DU!A:A,0),1))+IF(Duombaze!DB52="",0,INDEX(DU!I:I,MATCH(Duombaze!DB52,DU!A:A,0),1))</f>
        <v>0</v>
      </c>
      <c r="DD52" s="6">
        <f>IF(Duombaze!DA52="",0,INDEX(DU!K:K,MATCH(Duombaze!DA52,DU!A:A,0),1))+IF(Duombaze!DB52="",0,INDEX(DU!K:K,MATCH(Duombaze!DB52,DU!A:A,0),1))</f>
        <v>0</v>
      </c>
      <c r="DE52" s="33"/>
      <c r="DF52" s="33"/>
      <c r="DG52" s="6" t="s">
        <v>704</v>
      </c>
      <c r="DH52" s="6" t="str">
        <f t="shared" si="9"/>
        <v>1 SPA14 Tentas ir jo rėmas</v>
      </c>
      <c r="DI52" s="6" t="s">
        <v>273</v>
      </c>
      <c r="DJ52" s="674" t="s">
        <v>273</v>
      </c>
      <c r="DK52" s="679"/>
      <c r="DL52" s="679">
        <f>IF(Duombaze!DJ52="",0,INDEX(DU!I:I,MATCH(Duombaze!DJ52,DU!A:A,0),1))+IF(Duombaze!DK52="",0,INDEX(DU!I:I,MATCH(Duombaze!DK52,DU!A:A,0),1))</f>
        <v>184.75227416879699</v>
      </c>
      <c r="DM52" s="6">
        <f>IF(Duombaze!DJ52="",0,INDEX(DU!K:K,MATCH(Duombaze!DJ52,DU!A:A,0),1))+IF(Duombaze!DK52="",0,INDEX(DU!K:K,MATCH(Duombaze!DK52,DU!A:A,0),1))</f>
        <v>78.41</v>
      </c>
      <c r="DN52" s="48" t="s">
        <v>2012</v>
      </c>
      <c r="DO52" s="48"/>
      <c r="DP52" s="48" t="str">
        <f>DP175</f>
        <v>Gale trikampis LED žibintas + pilnas LED (Danija)</v>
      </c>
      <c r="DQ52" s="4" t="str">
        <f t="shared" si="10"/>
        <v>1 SPA14 Gale trikampis LED žibintas + pilnas LED (Danija)</v>
      </c>
      <c r="DR52" s="66" t="str">
        <f>DR175</f>
        <v>ZC40AZIBMI0000</v>
      </c>
      <c r="DS52" s="694" t="s">
        <v>252</v>
      </c>
      <c r="DT52" s="694"/>
      <c r="DU52" s="694"/>
      <c r="DV52" s="694"/>
      <c r="DW52" s="694">
        <f>IF(Duombaze!DS52="",0,INDEX(DU!I:I,MATCH(Duombaze!DS52,DU!A:A,0),1))+IF(Duombaze!DT52="",0,INDEX(DU!I:I,MATCH(Duombaze!DT52,DU!A:A,0),1))+IF(Duombaze!DU52="",0,INDEX(DU!I:I,MATCH(Duombaze!DU52,DU!A:A,0),1))+IF(Duombaze!DV52="",0,INDEX(DU!I:I,MATCH(Duombaze!DV52,DU!A:A,0),1))</f>
        <v>129.30043442866699</v>
      </c>
      <c r="DX52" s="640">
        <f>IF(Duombaze!DS52="",0,INDEX(DU!K:K,MATCH(Duombaze!DS52,DU!A:A,0),1))+IF(Duombaze!DT52="",0,INDEX(DU!K:K,MATCH(Duombaze!DT52,DU!A:A,0),1))+IF(Duombaze!DU52="",0,INDEX(DU!K:K,MATCH(Duombaze!DU52,DU!A:A,0),1))+IF(Duombaze!DV52="",0,INDEX(DU!K:KH,MATCH(Duombaze!DV52,DU!A:A,0),1))</f>
        <v>0</v>
      </c>
      <c r="DY52" s="66"/>
      <c r="DZ52" s="66"/>
      <c r="EA52" s="6" t="str">
        <f>EA175</f>
        <v>Ištempimo kilpa RIMA</v>
      </c>
      <c r="EB52" s="6" t="str">
        <f t="shared" si="22"/>
        <v>1 SPA14 Ištempimo kilpa RIMA</v>
      </c>
      <c r="EC52" s="6" t="str">
        <f>EC175</f>
        <v>ZC40ACTKR00000</v>
      </c>
      <c r="ED52" s="6">
        <f>IF(Duombaze!EC52="",0,INDEX(DU!I:I,MATCH(Duombaze!EC52,DU!A:A,0),1))</f>
        <v>92.221999999999994</v>
      </c>
      <c r="EE52" s="640">
        <f>IF(Duombaze!EC52="",0,INDEX(DU!K:K,MATCH(Duombaze!EC52,DU!A:A,0),1))</f>
        <v>23.17</v>
      </c>
      <c r="EF52" s="6"/>
      <c r="EG52" s="48"/>
      <c r="EH52" s="6" t="str">
        <f>EH175</f>
        <v>Lipdukai Daniški + MItip logo (prisukamas)</v>
      </c>
      <c r="EI52" s="4" t="str">
        <f t="shared" si="27"/>
        <v>1 SPA14 Lipdukai Daniški + MItip logo (prisukamas)</v>
      </c>
      <c r="EJ52" s="6" t="str">
        <f>EJ175</f>
        <v>ZM20ASPCLMI000 + ZM0L0G0MITIP00</v>
      </c>
      <c r="EK52" s="694" t="s">
        <v>3051</v>
      </c>
      <c r="EL52" s="694" t="s">
        <v>3052</v>
      </c>
      <c r="EM52" s="694"/>
      <c r="EN52" s="694">
        <f>IF(Duombaze!EK52="",0,INDEX(DU!I:I,MATCH(Duombaze!EK52,DU!A:A,0),1))+IF(Duombaze!EL52="",0,INDEX(DU!I:I,MATCH(Duombaze!EL52,DU!A:A,0),1))+IF(Duombaze!EM52="",0,INDEX(DU!I:I,MATCH(Duombaze!EM52,DU!A:A,0),1))</f>
        <v>13.609623333333332</v>
      </c>
      <c r="EO52" s="6">
        <f>IF(Duombaze!EK52="",0,INDEX(DU!K:K,MATCH(Duombaze!EK52,DU!A:A,0),1))+IF(Duombaze!EL52="",0,INDEX(DU!K:K,MATCH(Duombaze!EL52,DU!A:A,0),1))+IF(Duombaze!EM52="",0,INDEX(DU!K:K,MATCH(Duombaze!EM52,DU!A:A,0),1))</f>
        <v>2.58</v>
      </c>
      <c r="EP52" s="66"/>
      <c r="EQ52" s="6"/>
      <c r="ER52" s="6" t="s">
        <v>1497</v>
      </c>
      <c r="ES52" s="4" t="str">
        <f t="shared" si="23"/>
        <v>1 SPA14 Montuojami</v>
      </c>
      <c r="EW52" s="6" t="s">
        <v>309</v>
      </c>
      <c r="EX52" s="6" t="str">
        <f t="shared" si="24"/>
        <v>1 SPA14 Purvasaugių komplektas 385/425 ratams (ketvirtiniai 1/4)</v>
      </c>
      <c r="EY52" s="6" t="s">
        <v>282</v>
      </c>
      <c r="EZ52" s="674" t="s">
        <v>282</v>
      </c>
      <c r="FA52" s="674"/>
      <c r="FB52" s="674">
        <f>IF(Duombaze!EZ52="",0,INDEX(DU!I:I,MATCH(Duombaze!EZ52,DU!A:A,0),1))+IF(Duombaze!FA52="",0,INDEX(DU!I:I,MATCH(Duombaze!FA52,DU!A:A,0),1))</f>
        <v>68.784319999999994</v>
      </c>
      <c r="FC52" s="6">
        <f>IF(Duombaze!EZ52="",0,INDEX(DU!K:K,MATCH(Duombaze!EZ52,DU!A:A,0),1))+IF(Duombaze!FA52="",0,INDEX(DU!K:K,MATCH(Duombaze!FA52,DU!A:A,0),1))</f>
        <v>7.25</v>
      </c>
      <c r="FD52" s="6"/>
      <c r="FE52" s="6"/>
      <c r="FF52" s="6"/>
      <c r="FG52" s="6"/>
      <c r="FH52" s="6" t="s">
        <v>654</v>
      </c>
      <c r="FI52" s="6"/>
      <c r="FJ52" s="6"/>
      <c r="FL52" s="14"/>
      <c r="FM52" s="673"/>
      <c r="FN52" s="673"/>
      <c r="FO52" s="673"/>
      <c r="FP52" s="673"/>
      <c r="FQ52" s="673">
        <f>IF(Duombaze!FM52="",0,INDEX(DU!I:I,MATCH(Duombaze!FM52,DU!A:A,0),1))+IF(Duombaze!FN52="",0,INDEX(DU!I:I,MATCH(Duombaze!FN52,DU!A:A,0),1))+IF(Duombaze!FO52="",0,INDEX(DU!I:I,MATCH(Duombaze!FO52,DU!A:A,0),1))+IF(Duombaze!FP52="",0,INDEX(DU!I:I,MATCH(Duombaze!FP52,DU!A:A,0),1))</f>
        <v>0</v>
      </c>
      <c r="FR52" s="673">
        <f>IF(Duombaze!FM52="",0,INDEX(DU!K:K,MATCH(Duombaze!FM52,DU!A:A,0),1))+IF(Duombaze!FN52="",0,INDEX(DU!K:K,MATCH(Duombaze!FN52,DU!A:A,0),1))+IF(Duombaze!FO52="",0,INDEX(DU!K:K,MATCH(Duombaze!FO52,DU!A:A,0),1))+IF(Duombaze!FP52="",0,INDEX(DU!K:K,MATCH(Duombaze!FP52,DU!A:A,0),1))</f>
        <v>0</v>
      </c>
      <c r="FT52" s="7" t="s">
        <v>62</v>
      </c>
      <c r="FU52" s="7" t="s">
        <v>71</v>
      </c>
    </row>
    <row r="53" spans="1:180" s="7" customFormat="1" ht="25.9" customHeight="1" x14ac:dyDescent="0.25">
      <c r="A53" s="42">
        <v>2</v>
      </c>
      <c r="B53" s="42" t="s">
        <v>768</v>
      </c>
      <c r="C53" s="12" t="s">
        <v>208</v>
      </c>
      <c r="D53" s="6" t="s">
        <v>1676</v>
      </c>
      <c r="E53" s="4" t="str">
        <f t="shared" si="20"/>
        <v>2 SPA14 Pagrindas su Bogie važiuokle (NEPRIKLAUSOMOS AŠYS , ašys 408E)</v>
      </c>
      <c r="F53" s="6" t="s">
        <v>2202</v>
      </c>
      <c r="G53" s="643" t="s">
        <v>2913</v>
      </c>
      <c r="H53" s="643" t="s">
        <v>2911</v>
      </c>
      <c r="I53" s="643">
        <v>23109200</v>
      </c>
      <c r="J53" s="643"/>
      <c r="K53" s="643"/>
      <c r="L53" s="643"/>
      <c r="M53" s="643"/>
      <c r="N53" s="643"/>
      <c r="O53" s="643"/>
      <c r="P53" s="640">
        <f>IF(Duombaze!G53="",0,INDEX(DU!I:I,MATCH(Duombaze!G53,DU!A:A,0),1))+IF(Duombaze!H53="",0,INDEX(DU!I:I,MATCH(Duombaze!H53,DU!A:A,0),1))+IF(Duombaze!I53="",0,INDEX(DU!I:I*40,MATCH(Duombaze!I53,DU!A:A,0),1))+IF(Duombaze!J53="",0,INDEX(DU!I:I,MATCH(Duombaze!J53,DU!A:A,0),1))+IF(Duombaze!K53="",0,INDEX(DU!I:I,MATCH(Duombaze!K53,DU!A:A,0),1))+IF(Duombaze!L53="",0,INDEX(DU!I:I,MATCH(Duombaze!L53,DU!A:A,0),1))+IF(Duombaze!M53="",0,INDEX(DU!I:I,MATCH(Duombaze!M53,DU!A:A,0),1))+IF(Duombaze!N53="",0,INDEX(DU!I:I,MATCH(Duombaze!N53,DU!A:A,0),1))+IF(Duombaze!O53="",0,INDEX(DU!I:I,MATCH(Duombaze!O53,DU!A:A,0),1))</f>
        <v>16.8</v>
      </c>
      <c r="Q53" s="640">
        <f>IF(Duombaze!G53="",0,INDEX(DU!K:K,MATCH(Duombaze!G53,DU!A:A,0),1))+IF(Duombaze!H53="",0,INDEX(DU!K:K,MATCH(Duombaze!H53,DU!A:A,0),1))+IF(Duombaze!I53="",0,INDEX(DU!K:K,MATCH(Duombaze!I53,DU!A:A,0),1))+IF(Duombaze!J53="",0,INDEX(DU!K:K,MATCH(Duombaze!J53,DU!A:A,0),1))+IF(Duombaze!K53="",0,INDEX(DU!K:K,MATCH(Duombaze!K53,DU!A:A,0),1))+IF(Duombaze!L53="",0,INDEX(DU!K:K,MATCH(Duombaze!L53,DU!A:A,0),1))+IF(Duombaze!M53="",0,INDEX(DU!K:K,MATCH(Duombaze!M53,DU!A:A,0),1))+IF(Duombaze!N53="",0,INDEX(DU!K:K,MATCH(Duombaze!N53,DU!A:A,0),1))+IF(Duombaze!O53="",0,INDEX(DU!K:K,MATCH(Duombaze!O53,DU!A:A,0),1))</f>
        <v>0</v>
      </c>
      <c r="R53" s="6" t="s">
        <v>1998</v>
      </c>
      <c r="S53" s="48" t="s">
        <v>2000</v>
      </c>
      <c r="T53" s="883" t="s">
        <v>3483</v>
      </c>
      <c r="U53" s="4" t="e">
        <f>IF(Duombaze!T53="",0,INDEX(DU!I:I,MATCH(Duombaze!T53,DU!A:A,0),1))</f>
        <v>#N/A</v>
      </c>
      <c r="V53" s="4" t="e">
        <f>IF(Duombaze!T53="",0,INDEX(DU!K:K,MATCH(Duombaze!T53,DU!A:A,0),1))</f>
        <v>#N/A</v>
      </c>
      <c r="W53" s="6" t="s">
        <v>3488</v>
      </c>
      <c r="X53" s="6"/>
      <c r="Y53" s="858"/>
      <c r="Z53" s="66" t="s">
        <v>688</v>
      </c>
      <c r="AA53" s="4" t="str">
        <f t="shared" si="29"/>
        <v>2 SPA14 Grąžulas neamortizuojamas</v>
      </c>
      <c r="AB53" s="6" t="s">
        <v>261</v>
      </c>
      <c r="AC53" s="6">
        <f>IF(Duombaze!AB53="",0,INDEX(DU!I:I,MATCH(Duombaze!AB53,DU!A:A,0),1))</f>
        <v>193.289224214348</v>
      </c>
      <c r="AD53" s="2">
        <f>IF(Duombaze!AB53="",0,INDEX(DU!K:K,MATCH(Duombaze!AB53,DU!A:A,0),1))</f>
        <v>22.4</v>
      </c>
      <c r="AE53" s="6"/>
      <c r="AF53" s="6" t="s">
        <v>2065</v>
      </c>
      <c r="AG53" s="6"/>
      <c r="AH53" s="4" t="str">
        <f t="shared" si="21"/>
        <v/>
      </c>
      <c r="AI53" s="6"/>
      <c r="AJ53" s="643"/>
      <c r="AK53" s="643"/>
      <c r="AL53" s="643"/>
      <c r="AM53" s="643">
        <f>IF(Duombaze!AJ53="",0,INDEX(DU!I:I,MATCH(Duombaze!AJ53,DU!A:A,0),1))+IF(Duombaze!AK53="",0,INDEX(DU!I:I,MATCH(Duombaze!AK53,DU!A:A,0),1))+IF(Duombaze!AL53="",0,INDEX(DU!I:I,MATCH(Duombaze!AL53,DU!A:A,0),1))</f>
        <v>0</v>
      </c>
      <c r="AN53" s="643">
        <f>IF(Duombaze!AJ53="",0,INDEX(DU!K:K,MATCH(Duombaze!AJ53,DU!A:A,0),1))+IF(Duombaze!AK53="",0,INDEX(DU!K:K,MATCH(Duombaze!AK53,DU!A:A,0),1))+IF(Duombaze!AL53="",0,INDEX(DU!K:K,MATCH(Duombaze!AL53,DU!A:A,0),1))</f>
        <v>0</v>
      </c>
      <c r="AO53" s="6"/>
      <c r="AP53" s="6"/>
      <c r="AQ53" s="6" t="s">
        <v>493</v>
      </c>
      <c r="AR53" s="4" t="str">
        <f t="shared" si="2"/>
        <v>2 SPA14 Pagrindo hidraulines jungtys + Kėbulo išvertimo išvadas</v>
      </c>
      <c r="AS53" s="6" t="s">
        <v>2077</v>
      </c>
      <c r="AT53" s="643" t="s">
        <v>263</v>
      </c>
      <c r="AU53" s="643" t="s">
        <v>2958</v>
      </c>
      <c r="AV53" s="643" t="s">
        <v>2961</v>
      </c>
      <c r="AW53" s="643"/>
      <c r="AX53" s="643"/>
      <c r="AY53" s="643"/>
      <c r="AZ53" s="643"/>
      <c r="BA53" s="643"/>
      <c r="BB53" s="643"/>
      <c r="BC53" s="643">
        <f>IF(Duombaze!AT53="",0,INDEX(DU!I:I,MATCH(Duombaze!AT53,DU!A:A,0),1))+IF(Duombaze!AU53="",0,INDEX(DU!I:I,MATCH(Duombaze!AU53,DU!A:A,0),1))+IF(Duombaze!AV53="",0,INDEX(DU!I:I,MATCH(Duombaze!AV53,DU!A:A,0),1))+IF(Duombaze!AW53="",0,INDEX(DU!I:I,MATCH(Duombaze!AW53,DU!A:A,0),1))+IF(Duombaze!AX53="",0,INDEX(DU!I:I,MATCH(Duombaze!AX53,DU!A:A,0),1))+IF(Duombaze!AY53="",0,INDEX(DU!I:I,MATCH(Duombaze!AY53,DU!A:A,0),1))+IF(Duombaze!AZ53="",0,INDEX(DU!I:I,MATCH(Duombaze!AZ53,DU!A:A,0),1))+IF(Duombaze!BA53="",0,INDEX(DU!I:I,MATCH(Duombaze!BA53,DU!A:A,0),1))+IF(Duombaze!BB53="",0,INDEX(DU!I:I,MATCH(Duombaze!BB53,DU!A:A,0),1))</f>
        <v>45.063800000000001</v>
      </c>
      <c r="BD53" s="640">
        <f>IF(Duombaze!AT53="",0,INDEX(DU!K:K,MATCH(Duombaze!AT53,DU!A:A,0),1))+IF(Duombaze!AU53="",0,INDEX(DU!K:K,MATCH(Duombaze!AU53,DU!A:A,0),1))+IF(Duombaze!AV53="",0,INDEX(DU!K:K,MATCH(Duombaze!AV53,DU!A:A,0),1))+IF(Duombaze!AW53="",0,INDEX(DU!K:K,MATCH(Duombaze!AW53,DU!A:A,0),1))+IF(Duombaze!AX53="",0,INDEX(DU!K:K,MATCH(Duombaze!AX53,DU!A:A,0),1))+IF(Duombaze!AY53="",0,INDEX(DU!K:K,MATCH(Duombaze!AY53,DU!A:A,0),1))+IF(Duombaze!AZ53="",0,INDEX(DU!K:K,MATCH(Duombaze!AZ53,DU!A:A,0),1))+IF(Duombaze!BA53="",0,INDEX(DU!K:K,MATCH(Duombaze!BA53,DU!A:A,0),1))+IF(Duombaze!BB53="",0,INDEX(DU!K:K,MATCH(Duombaze!BB53,DU!A:A,0),1))</f>
        <v>11.2</v>
      </c>
      <c r="BE53" s="6"/>
      <c r="BF53" s="6"/>
      <c r="BG53" s="49" t="str">
        <f>BG163</f>
        <v>Hidrauliniai stabdžiai su LSV</v>
      </c>
      <c r="BH53" s="4" t="str">
        <f t="shared" si="30"/>
        <v>2 SPA14 Hidrauliniai stabdžiai su LSV</v>
      </c>
      <c r="BI53" s="6" t="str">
        <f>BI163</f>
        <v>ZU40ASPANHS000 + ZN10AHSHJLSV00</v>
      </c>
      <c r="BJ53" s="643" t="s">
        <v>2996</v>
      </c>
      <c r="BK53" s="643" t="s">
        <v>2997</v>
      </c>
      <c r="BL53" s="643"/>
      <c r="BM53" s="643">
        <f>IF(Duombaze!BJ53="",0,INDEX(DU!I:I,MATCH(Duombaze!BJ53,DU!A:A,0),1))+IF(Duombaze!BK53="",0,INDEX(DU!I:I,MATCH(Duombaze!BK53,DU!A:A,0),1))+IF(Duombaze!BL53="",0,INDEX(DU!I:I,MATCH(Duombaze!BL53,DU!A:A,0),1))</f>
        <v>677.39294741414665</v>
      </c>
      <c r="BN53" s="640">
        <f>IF(Duombaze!BJ53="",0,INDEX(DU!K:K,MATCH(Duombaze!BJ53,DU!A:A,0),1))+IF(Duombaze!BK53="",0,INDEX(DU!K:K,MATCH(Duombaze!BK53,DU!A:A,0),1))+IF(Duombaze!BL53="",0,INDEX(DU!K:K,MATCH(Duombaze!BL53,DU!A:A,0),1))</f>
        <v>66.61</v>
      </c>
      <c r="BO53" s="6"/>
      <c r="BP53" s="6"/>
      <c r="BQ53" s="6" t="str">
        <f>BQ176</f>
        <v>Stabdžių išvadai hidrauliniai</v>
      </c>
      <c r="BR53" s="6" t="str">
        <f t="shared" si="31"/>
        <v>2 SPA14 Stabdžių išvadai hidrauliniai</v>
      </c>
      <c r="BS53" s="6" t="str">
        <f>BS176</f>
        <v>ZU30ASPC14SIH0+ ZC40ASPC1620IJ</v>
      </c>
      <c r="BT53" s="6" t="s">
        <v>3035</v>
      </c>
      <c r="BU53" s="6" t="s">
        <v>3034</v>
      </c>
      <c r="BV53" s="6"/>
      <c r="BW53" s="6">
        <f>IF(Duombaze!BT53="",0,INDEX(DU!I:I,MATCH(Duombaze!BT53,DU!A:A,0),1))+IF(Duombaze!BU53="",0,INDEX(DU!I:I,MATCH(Duombaze!BU53,DU!A:A,0),1))+IF(Duombaze!BV53="",0,INDEX(DU!I:I,MATCH(Duombaze!BV53,DU!A:A,0),1))</f>
        <v>28.7798954069915</v>
      </c>
      <c r="BX53" s="6">
        <f>IF(Duombaze!BT53="",0,INDEX(DU!K:K,MATCH(Duombaze!BT53,DU!A:A,0),1))+IF(Duombaze!BU53="",0,INDEX(DU!K:K,MATCH(Duombaze!BU53,DU!A:A,0),1))+IF(Duombaze!BV53="",0,INDEX(DU!K:K,MATCH(Duombaze!BV53,DU!A:A,0),1))</f>
        <v>11</v>
      </c>
      <c r="BY53" s="6"/>
      <c r="BZ53" s="6"/>
      <c r="CA53" s="7" t="s">
        <v>2748</v>
      </c>
      <c r="CB53" s="6" t="str">
        <f t="shared" si="26"/>
        <v>2 SPA14 Hidr.koja SIMOL H1160P PASTIPRINTA (HJ+kranas)</v>
      </c>
      <c r="CC53" s="7" t="s">
        <v>2647</v>
      </c>
      <c r="CD53" s="7">
        <f>IF(Duombaze!CC53="",0,INDEX(DU!I:I,MATCH(Duombaze!CC53,DU!A:A,0),1))</f>
        <v>202.668286325791</v>
      </c>
      <c r="CE53" s="4">
        <f>IF(Duombaze!CC53="",0,INDEX(DU!K:K,MATCH(Duombaze!CC53,DU!A:A,0),1))</f>
        <v>11.61</v>
      </c>
      <c r="CF53" s="6"/>
      <c r="CG53" s="6" t="s">
        <v>2109</v>
      </c>
      <c r="CH53" s="6" t="str">
        <f>CH163</f>
        <v>Priekinė kilpa DIN11026 D-40 (3000 kg.)</v>
      </c>
      <c r="CI53" s="4" t="str">
        <f t="shared" si="6"/>
        <v>2 SPA14 Priekinė kilpa DIN11026 D-40 (3000 kg.)</v>
      </c>
      <c r="CJ53" s="6" t="str">
        <f>CJ163</f>
        <v>ZC30ACPKL40000</v>
      </c>
      <c r="CK53" s="6">
        <f>IF(Duombaze!CJ53="",0,INDEX(DU!I:I,MATCH(Duombaze!CJ53,DU!A:A,0),1))</f>
        <v>188.11199999999999</v>
      </c>
      <c r="CL53" s="4">
        <f>IF(Duombaze!CJ53="",0,INDEX(DU!K:K,MATCH(Duombaze!CJ53,DU!A:A,0),1))</f>
        <v>8.69</v>
      </c>
      <c r="CM53" s="6"/>
      <c r="CN53" s="6"/>
      <c r="CO53" s="6" t="s">
        <v>652</v>
      </c>
      <c r="CP53" s="4" t="str">
        <f t="shared" si="7"/>
        <v>2 SPA14 Ratų atsparos</v>
      </c>
      <c r="CQ53" s="6" t="s">
        <v>1471</v>
      </c>
      <c r="CR53" s="643" t="s">
        <v>1471</v>
      </c>
      <c r="CS53" s="643"/>
      <c r="CT53" s="643">
        <f>IF(Duombaze!CR53="",0,INDEX(DU!I:I,MATCH(Duombaze!CR53,DU!A:A,0),1))+IF(Duombaze!CS53="",0,INDEX(DU!I:I,MATCH(Duombaze!CS53,DU!A:A,0),1))</f>
        <v>28.542999999999999</v>
      </c>
      <c r="CU53" s="6">
        <f>IF(Duombaze!CR53="",0,INDEX(DU!K:K,MATCH(Duombaze!CR53,DU!A:A,0),1))+IF(Duombaze!CS53="",0,INDEX(DU!K:K,MATCH(Duombaze!CS53,DU!A:A,0),1))</f>
        <v>0</v>
      </c>
      <c r="CV53" s="6"/>
      <c r="CW53" s="6"/>
      <c r="CX53" s="6"/>
      <c r="CY53" s="4" t="str">
        <f t="shared" si="8"/>
        <v/>
      </c>
      <c r="CZ53" s="6"/>
      <c r="DA53" s="674"/>
      <c r="DB53" s="674"/>
      <c r="DC53" s="674">
        <f>IF(Duombaze!DA53="",0,INDEX(DU!I:I,MATCH(Duombaze!DA53,DU!A:A,0),1))+IF(Duombaze!DB53="",0,INDEX(DU!I:I,MATCH(Duombaze!DB53,DU!A:A,0),1))</f>
        <v>0</v>
      </c>
      <c r="DD53" s="6">
        <f>IF(Duombaze!DA53="",0,INDEX(DU!K:K,MATCH(Duombaze!DA53,DU!A:A,0),1))+IF(Duombaze!DB53="",0,INDEX(DU!K:K,MATCH(Duombaze!DB53,DU!A:A,0),1))</f>
        <v>0</v>
      </c>
      <c r="DE53" s="6"/>
      <c r="DF53" s="6"/>
      <c r="DG53" s="6" t="s">
        <v>705</v>
      </c>
      <c r="DH53" s="6" t="str">
        <f t="shared" si="9"/>
        <v>2 SPA14 Aikštelė</v>
      </c>
      <c r="DI53" s="6" t="s">
        <v>274</v>
      </c>
      <c r="DJ53" s="674" t="s">
        <v>274</v>
      </c>
      <c r="DK53" s="679"/>
      <c r="DL53" s="679">
        <f>IF(Duombaze!DJ53="",0,INDEX(DU!I:I,MATCH(Duombaze!DJ53,DU!A:A,0),1))+IF(Duombaze!DK53="",0,INDEX(DU!I:I,MATCH(Duombaze!DK53,DU!A:A,0),1))</f>
        <v>25.947729837227001</v>
      </c>
      <c r="DM53" s="6">
        <f>IF(Duombaze!DJ53="",0,INDEX(DU!K:K,MATCH(Duombaze!DJ53,DU!A:A,0),1))+IF(Duombaze!DK53="",0,INDEX(DU!K:K,MATCH(Duombaze!DK53,DU!A:A,0),1))</f>
        <v>28.357500000000002</v>
      </c>
      <c r="DN53" s="48"/>
      <c r="DO53" s="48"/>
      <c r="DP53" s="48" t="str">
        <f>DP176</f>
        <v>Prieky/gale paprastas apšvietimas, šone atšvaitai (LT-LV)</v>
      </c>
      <c r="DQ53" s="4" t="str">
        <f t="shared" si="10"/>
        <v>2 SPA14 Prieky/gale paprastas apšvietimas, šone atšvaitai (LT-LV)</v>
      </c>
      <c r="DR53" s="66" t="str">
        <f>DR176</f>
        <v>ZC40AZIBATV000</v>
      </c>
      <c r="DS53" s="694" t="s">
        <v>250</v>
      </c>
      <c r="DT53" s="694"/>
      <c r="DU53" s="694"/>
      <c r="DV53" s="694"/>
      <c r="DW53" s="694">
        <f>IF(Duombaze!DS53="",0,INDEX(DU!I:I,MATCH(Duombaze!DS53,DU!A:A,0),1))+IF(Duombaze!DT53="",0,INDEX(DU!I:I,MATCH(Duombaze!DT53,DU!A:A,0),1))+IF(Duombaze!DU53="",0,INDEX(DU!I:I,MATCH(Duombaze!DU53,DU!A:A,0),1))+IF(Duombaze!DV53="",0,INDEX(DU!I:I,MATCH(Duombaze!DV53,DU!A:A,0),1))</f>
        <v>52.377912044817897</v>
      </c>
      <c r="DX53" s="640">
        <f>IF(Duombaze!DS53="",0,INDEX(DU!K:K,MATCH(Duombaze!DS53,DU!A:A,0),1))+IF(Duombaze!DT53="",0,INDEX(DU!K:K,MATCH(Duombaze!DT53,DU!A:A,0),1))+IF(Duombaze!DU53="",0,INDEX(DU!K:K,MATCH(Duombaze!DU53,DU!A:A,0),1))+IF(Duombaze!DV53="",0,INDEX(DU!K:KH,MATCH(Duombaze!DV53,DU!A:A,0),1))</f>
        <v>0</v>
      </c>
      <c r="DY53" s="66"/>
      <c r="DZ53" s="66"/>
      <c r="EA53" s="6" t="str">
        <f>EA176</f>
        <v>Mechaninis sukabintuvas Rockinger</v>
      </c>
      <c r="EB53" s="6" t="str">
        <f t="shared" si="22"/>
        <v>2 SPA14 Mechaninis sukabintuvas Rockinger</v>
      </c>
      <c r="EC53" s="6" t="str">
        <f>EC176</f>
        <v>ZC40ACMSR00000</v>
      </c>
      <c r="ED53" s="6">
        <f>IF(Duombaze!EC53="",0,INDEX(DU!I:I,MATCH(Duombaze!EC53,DU!A:A,0),1))</f>
        <v>170.74</v>
      </c>
      <c r="EE53" s="640">
        <f>IF(Duombaze!EC53="",0,INDEX(DU!K:K,MATCH(Duombaze!EC53,DU!A:A,0),1))</f>
        <v>18.82</v>
      </c>
      <c r="EF53" s="6"/>
      <c r="EG53" s="48"/>
      <c r="EH53" s="6" t="str">
        <f>EH182</f>
        <v>Lipdukai Lenkiški</v>
      </c>
      <c r="EI53" s="4" t="str">
        <f t="shared" si="27"/>
        <v>2 SPA14 Lipdukai Lenkiški</v>
      </c>
      <c r="EJ53" s="6" t="str">
        <f>EJ182</f>
        <v>ZC20ASPCLPL000</v>
      </c>
      <c r="EK53" s="694" t="s">
        <v>3053</v>
      </c>
      <c r="EL53" s="694"/>
      <c r="EM53" s="694"/>
      <c r="EN53" s="694">
        <f>IF(Duombaze!EK53="",0,INDEX(DU!I:I,MATCH(Duombaze!EK53,DU!A:A,0),1))+IF(Duombaze!EL53="",0,INDEX(DU!I:I,MATCH(Duombaze!EL53,DU!A:A,0),1))+IF(Duombaze!EM53="",0,INDEX(DU!I:I,MATCH(Duombaze!EM53,DU!A:A,0),1))</f>
        <v>24.172999999999998</v>
      </c>
      <c r="EO53" s="6">
        <f>IF(Duombaze!EK53="",0,INDEX(DU!K:K,MATCH(Duombaze!EK53,DU!A:A,0),1))+IF(Duombaze!EL53="",0,INDEX(DU!K:K,MATCH(Duombaze!EL53,DU!A:A,0),1))+IF(Duombaze!EM53="",0,INDEX(DU!K:K,MATCH(Duombaze!EM53,DU!A:A,0),1))</f>
        <v>0</v>
      </c>
      <c r="EP53" s="66"/>
      <c r="EQ53" s="6"/>
      <c r="ER53" s="6" t="s">
        <v>1498</v>
      </c>
      <c r="ES53" s="4" t="str">
        <f t="shared" si="23"/>
        <v>2 SPA14 Pakuojami</v>
      </c>
      <c r="ET53" s="6"/>
      <c r="EU53" s="6"/>
      <c r="EV53" s="6"/>
      <c r="EW53" s="6" t="s">
        <v>310</v>
      </c>
      <c r="EX53" s="6" t="str">
        <f t="shared" si="24"/>
        <v>2 SPA14 Purvasaugių komplektas 550 ratams (ketvirtiniai 1/4)</v>
      </c>
      <c r="EY53" s="33" t="s">
        <v>311</v>
      </c>
      <c r="EZ53" s="674" t="s">
        <v>311</v>
      </c>
      <c r="FA53" s="674"/>
      <c r="FB53" s="674">
        <f>IF(Duombaze!EZ53="",0,INDEX(DU!I:I,MATCH(Duombaze!EZ53,DU!A:A,0),1))+IF(Duombaze!FA53="",0,INDEX(DU!I:I,MATCH(Duombaze!FA53,DU!A:A,0),1))</f>
        <v>69.059279999999902</v>
      </c>
      <c r="FC53" s="6">
        <f>IF(Duombaze!EZ53="",0,INDEX(DU!K:K,MATCH(Duombaze!EZ53,DU!A:A,0),1))+IF(Duombaze!FA53="",0,INDEX(DU!K:K,MATCH(Duombaze!FA53,DU!A:A,0),1))</f>
        <v>9.33</v>
      </c>
      <c r="FD53" s="6"/>
      <c r="FE53" s="6"/>
      <c r="FF53" s="6"/>
      <c r="FG53" s="6"/>
      <c r="FH53" s="6"/>
      <c r="FI53" s="6"/>
      <c r="FJ53" s="6"/>
      <c r="FL53" s="14"/>
      <c r="FM53" s="673"/>
      <c r="FN53" s="673"/>
      <c r="FO53" s="673"/>
      <c r="FP53" s="673"/>
      <c r="FQ53" s="673">
        <f>IF(Duombaze!FM53="",0,INDEX(DU!I:I,MATCH(Duombaze!FM53,DU!A:A,0),1))+IF(Duombaze!FN53="",0,INDEX(DU!I:I,MATCH(Duombaze!FN53,DU!A:A,0),1))+IF(Duombaze!FO53="",0,INDEX(DU!I:I,MATCH(Duombaze!FO53,DU!A:A,0),1))+IF(Duombaze!FP53="",0,INDEX(DU!I:I,MATCH(Duombaze!FP53,DU!A:A,0),1))</f>
        <v>0</v>
      </c>
      <c r="FR53" s="673">
        <f>IF(Duombaze!FM53="",0,INDEX(DU!K:K,MATCH(Duombaze!FM53,DU!A:A,0),1))+IF(Duombaze!FN53="",0,INDEX(DU!K:K,MATCH(Duombaze!FN53,DU!A:A,0),1))+IF(Duombaze!FO53="",0,INDEX(DU!K:K,MATCH(Duombaze!FO53,DU!A:A,0),1))+IF(Duombaze!FP53="",0,INDEX(DU!K:K,MATCH(Duombaze!FP53,DU!A:A,0),1))</f>
        <v>0</v>
      </c>
      <c r="FT53" s="7" t="s">
        <v>64</v>
      </c>
      <c r="FU53" s="7" t="s">
        <v>73</v>
      </c>
    </row>
    <row r="54" spans="1:180" s="7" customFormat="1" ht="23.45" customHeight="1" x14ac:dyDescent="0.25">
      <c r="A54" s="42">
        <v>3</v>
      </c>
      <c r="B54" s="42" t="s">
        <v>768</v>
      </c>
      <c r="C54" s="12" t="s">
        <v>208</v>
      </c>
      <c r="D54" s="6"/>
      <c r="E54" s="4" t="str">
        <f t="shared" si="20"/>
        <v/>
      </c>
      <c r="F54" s="6"/>
      <c r="G54" s="643"/>
      <c r="H54" s="643"/>
      <c r="I54" s="643"/>
      <c r="J54" s="643"/>
      <c r="K54" s="643"/>
      <c r="L54" s="643"/>
      <c r="M54" s="643"/>
      <c r="N54" s="643"/>
      <c r="O54" s="643"/>
      <c r="P54" s="640">
        <f>IF(Duombaze!G54="",0,INDEX(DU!I:I,MATCH(Duombaze!G54,DU!A:A,0),1))+IF(Duombaze!H54="",0,INDEX(DU!I:I,MATCH(Duombaze!H54,DU!A:A,0),1))+IF(Duombaze!I54="",0,INDEX(DU!I:I,MATCH(Duombaze!I54,DU!A:A,0),1))+IF(Duombaze!J54="",0,INDEX(DU!I:I,MATCH(Duombaze!J54,DU!A:A,0),1))+IF(Duombaze!K54="",0,INDEX(DU!I:I,MATCH(Duombaze!K54,DU!A:A,0),1))+IF(Duombaze!L54="",0,INDEX(DU!I:I,MATCH(Duombaze!L54,DU!A:A,0),1))+IF(Duombaze!M54="",0,INDEX(DU!I:I,MATCH(Duombaze!M54,DU!A:A,0),1))+IF(Duombaze!N54="",0,INDEX(DU!I:I,MATCH(Duombaze!N54,DU!A:A,0),1))+IF(Duombaze!O54="",0,INDEX(DU!I:I,MATCH(Duombaze!O54,DU!A:A,0),1))</f>
        <v>0</v>
      </c>
      <c r="Q54" s="640">
        <f>IF(Duombaze!G54="",0,INDEX(DU!K:K,MATCH(Duombaze!G54,DU!A:A,0),1))+IF(Duombaze!H54="",0,INDEX(DU!K:K,MATCH(Duombaze!H54,DU!A:A,0),1))+IF(Duombaze!I54="",0,INDEX(DU!K:K,MATCH(Duombaze!I54,DU!A:A,0),1))+IF(Duombaze!J54="",0,INDEX(DU!K:K,MATCH(Duombaze!J54,DU!A:A,0),1))+IF(Duombaze!K54="",0,INDEX(DU!K:K,MATCH(Duombaze!K54,DU!A:A,0),1))+IF(Duombaze!L54="",0,INDEX(DU!K:K,MATCH(Duombaze!L54,DU!A:A,0),1))+IF(Duombaze!M54="",0,INDEX(DU!K:K,MATCH(Duombaze!M54,DU!A:A,0),1))+IF(Duombaze!N54="",0,INDEX(DU!K:K,MATCH(Duombaze!N54,DU!A:A,0),1))+IF(Duombaze!O54="",0,INDEX(DU!K:K,MATCH(Duombaze!O54,DU!A:A,0),1))</f>
        <v>0</v>
      </c>
      <c r="R54" s="6"/>
      <c r="S54" s="48"/>
      <c r="T54" s="883"/>
      <c r="U54" s="4">
        <f>IF(Duombaze!T54="",0,INDEX(DU!I:I,MATCH(Duombaze!T54,DU!A:A,0),1))</f>
        <v>0</v>
      </c>
      <c r="V54" s="4">
        <f>IF(Duombaze!T54="",0,INDEX(DU!K:K,MATCH(Duombaze!T54,DU!A:A,0),1))</f>
        <v>0</v>
      </c>
      <c r="W54" s="6"/>
      <c r="X54" s="6"/>
      <c r="Y54" s="858"/>
      <c r="Z54" s="66" t="s">
        <v>8200</v>
      </c>
      <c r="AA54" s="4" t="str">
        <f t="shared" si="29"/>
        <v>3 SPA14 Grąžulas amortizuojamas ZN</v>
      </c>
      <c r="AB54" s="6" t="s">
        <v>1478</v>
      </c>
      <c r="AC54" s="6">
        <f>IF(Duombaze!AB54="",0,INDEX(DU!I:I,MATCH(Duombaze!AB54,DU!A:A,0),1))</f>
        <v>538.26554551667004</v>
      </c>
      <c r="AD54" s="2">
        <f>IF(Duombaze!AB54="",0,INDEX(DU!K:K,MATCH(Duombaze!AB54,DU!A:A,0),1))</f>
        <v>52.13</v>
      </c>
      <c r="AE54" s="6"/>
      <c r="AF54" s="6" t="s">
        <v>2067</v>
      </c>
      <c r="AG54" s="6"/>
      <c r="AH54" s="4" t="str">
        <f t="shared" si="21"/>
        <v/>
      </c>
      <c r="AI54" s="6"/>
      <c r="AJ54" s="643"/>
      <c r="AK54" s="643"/>
      <c r="AL54" s="643"/>
      <c r="AM54" s="643">
        <f>IF(Duombaze!AJ54="",0,INDEX(DU!I:I,MATCH(Duombaze!AJ54,DU!A:A,0),1))+IF(Duombaze!AK54="",0,INDEX(DU!I:I,MATCH(Duombaze!AK54,DU!A:A,0),1))+IF(Duombaze!AL54="",0,INDEX(DU!I:I,MATCH(Duombaze!AL54,DU!A:A,0),1))</f>
        <v>0</v>
      </c>
      <c r="AN54" s="643">
        <f>IF(Duombaze!AJ54="",0,INDEX(DU!K:K,MATCH(Duombaze!AJ54,DU!A:A,0),1))+IF(Duombaze!AK54="",0,INDEX(DU!K:K,MATCH(Duombaze!AK54,DU!A:A,0),1))+IF(Duombaze!AL54="",0,INDEX(DU!K:K,MATCH(Duombaze!AL54,DU!A:A,0),1))</f>
        <v>0</v>
      </c>
      <c r="AO54" s="6"/>
      <c r="AP54" s="6"/>
      <c r="AQ54" s="6" t="s">
        <v>495</v>
      </c>
      <c r="AR54" s="4" t="str">
        <f t="shared" si="2"/>
        <v>3 SPA14 Pagrindo hidraulines jungtys + Hidrauliniai valdymo išvadai</v>
      </c>
      <c r="AS54" s="6" t="s">
        <v>2078</v>
      </c>
      <c r="AT54" s="643" t="s">
        <v>263</v>
      </c>
      <c r="AU54" s="643" t="s">
        <v>2959</v>
      </c>
      <c r="AV54" s="643" t="s">
        <v>2960</v>
      </c>
      <c r="AW54" s="643"/>
      <c r="AX54" s="643"/>
      <c r="AY54" s="643"/>
      <c r="AZ54" s="643"/>
      <c r="BA54" s="643"/>
      <c r="BB54" s="643"/>
      <c r="BC54" s="643">
        <f>IF(Duombaze!AT54="",0,INDEX(DU!I:I,MATCH(Duombaze!AT54,DU!A:A,0),1))+IF(Duombaze!AU54="",0,INDEX(DU!I:I,MATCH(Duombaze!AU54,DU!A:A,0),1))+IF(Duombaze!AV54="",0,INDEX(DU!I:I,MATCH(Duombaze!AV54,DU!A:A,0),1))+IF(Duombaze!AW54="",0,INDEX(DU!I:I,MATCH(Duombaze!AW54,DU!A:A,0),1))+IF(Duombaze!AX54="",0,INDEX(DU!I:I,MATCH(Duombaze!AX54,DU!A:A,0),1))+IF(Duombaze!AY54="",0,INDEX(DU!I:I,MATCH(Duombaze!AY54,DU!A:A,0),1))+IF(Duombaze!AZ54="",0,INDEX(DU!I:I,MATCH(Duombaze!AZ54,DU!A:A,0),1))+IF(Duombaze!BA54="",0,INDEX(DU!I:I,MATCH(Duombaze!BA54,DU!A:A,0),1))+IF(Duombaze!BB54="",0,INDEX(DU!I:I,MATCH(Duombaze!BB54,DU!A:A,0),1))</f>
        <v>49.301199999999994</v>
      </c>
      <c r="BD54" s="640">
        <f>IF(Duombaze!AT54="",0,INDEX(DU!K:K,MATCH(Duombaze!AT54,DU!A:A,0),1))+IF(Duombaze!AU54="",0,INDEX(DU!K:K,MATCH(Duombaze!AU54,DU!A:A,0),1))+IF(Duombaze!AV54="",0,INDEX(DU!K:K,MATCH(Duombaze!AV54,DU!A:A,0),1))+IF(Duombaze!AW54="",0,INDEX(DU!K:K,MATCH(Duombaze!AW54,DU!A:A,0),1))+IF(Duombaze!AX54="",0,INDEX(DU!K:K,MATCH(Duombaze!AX54,DU!A:A,0),1))+IF(Duombaze!AY54="",0,INDEX(DU!K:K,MATCH(Duombaze!AY54,DU!A:A,0),1))+IF(Duombaze!AZ54="",0,INDEX(DU!K:K,MATCH(Duombaze!AZ54,DU!A:A,0),1))+IF(Duombaze!BA54="",0,INDEX(DU!K:K,MATCH(Duombaze!BA54,DU!A:A,0),1))+IF(Duombaze!BB54="",0,INDEX(DU!K:K,MATCH(Duombaze!BB54,DU!A:A,0),1))</f>
        <v>12.66</v>
      </c>
      <c r="BE54" s="6"/>
      <c r="BF54" s="6"/>
      <c r="BG54" s="49" t="str">
        <f>BG164</f>
        <v>Pneumatiniai - hidrauliniai stabdžiai (auto pneumo LSV + 2x0,4s)</v>
      </c>
      <c r="BH54" s="4" t="str">
        <f t="shared" si="30"/>
        <v>3 SPA14 Pneumatiniai - hidrauliniai stabdžiai (auto pneumo LSV + 2x0,4s)</v>
      </c>
      <c r="BI54" s="6" t="str">
        <f>BI164</f>
        <v>ZU30ASPC14PHS2 + ZC10ASPC1016PH</v>
      </c>
      <c r="BJ54" s="643" t="s">
        <v>2998</v>
      </c>
      <c r="BK54" s="643" t="s">
        <v>2999</v>
      </c>
      <c r="BL54" s="643"/>
      <c r="BM54" s="643">
        <f>IF(Duombaze!BJ54="",0,INDEX(DU!I:I,MATCH(Duombaze!BJ54,DU!A:A,0),1))+IF(Duombaze!BK54="",0,INDEX(DU!I:I,MATCH(Duombaze!BK54,DU!A:A,0),1))+IF(Duombaze!BL54="",0,INDEX(DU!I:I,MATCH(Duombaze!BL54,DU!A:A,0),1))</f>
        <v>822.21972000000005</v>
      </c>
      <c r="BN54" s="640">
        <f>IF(Duombaze!BJ54="",0,INDEX(DU!K:K,MATCH(Duombaze!BJ54,DU!A:A,0),1))+IF(Duombaze!BK54="",0,INDEX(DU!K:K,MATCH(Duombaze!BK54,DU!A:A,0),1))+IF(Duombaze!BL54="",0,INDEX(DU!K:K,MATCH(Duombaze!BL54,DU!A:A,0),1))</f>
        <v>87.69</v>
      </c>
      <c r="BO54" s="6"/>
      <c r="BP54" s="6"/>
      <c r="BQ54" s="142" t="str">
        <f>FY182</f>
        <v>Stabdžių išvadai pneumatiniai - hidrauliniai</v>
      </c>
      <c r="BR54" s="6" t="str">
        <f t="shared" si="31"/>
        <v>3 SPA14 Stabdžių išvadai pneumatiniai - hidrauliniai</v>
      </c>
      <c r="BS54" s="6" t="str">
        <f>GA182</f>
        <v>ZU30ASPC14SIPH + ZC40ASPC1620IJ</v>
      </c>
      <c r="BT54" s="101" t="s">
        <v>3038</v>
      </c>
      <c r="BU54" s="101" t="s">
        <v>3034</v>
      </c>
      <c r="BV54" s="101"/>
      <c r="BW54" s="101">
        <f>IF(Duombaze!BT54="",0,INDEX(DU!I:I,MATCH(Duombaze!BT54,DU!A:A,0),1))+IF(Duombaze!BU54="",0,INDEX(DU!I:I,MATCH(Duombaze!BU54,DU!A:A,0),1))+IF(Duombaze!BV54="",0,INDEX(DU!I:I,MATCH(Duombaze!BV54,DU!A:A,0),1))</f>
        <v>45.255595406991503</v>
      </c>
      <c r="BX54" s="6">
        <f>IF(Duombaze!BT54="",0,INDEX(DU!K:K,MATCH(Duombaze!BT54,DU!A:A,0),1))+IF(Duombaze!BU54="",0,INDEX(DU!K:K,MATCH(Duombaze!BU54,DU!A:A,0),1))+IF(Duombaze!BV54="",0,INDEX(DU!K:K,MATCH(Duombaze!BV54,DU!A:A,0),1))</f>
        <v>11.59</v>
      </c>
      <c r="BY54" s="101"/>
      <c r="BZ54" s="101"/>
      <c r="CB54" s="6" t="str">
        <f t="shared" si="26"/>
        <v/>
      </c>
      <c r="CD54" s="7">
        <f>IF(Duombaze!CC54="",0,INDEX(DU!I:I,MATCH(Duombaze!CC54,DU!A:A,0),1))</f>
        <v>0</v>
      </c>
      <c r="CE54" s="4">
        <f>IF(Duombaze!CC54="",0,INDEX(DU!K:K,MATCH(Duombaze!CC54,DU!A:A,0),1))</f>
        <v>0</v>
      </c>
      <c r="CF54" s="4"/>
      <c r="CG54" s="4"/>
      <c r="CH54" s="6" t="str">
        <f>CH164</f>
        <v>Priekinė kilpa K80</v>
      </c>
      <c r="CI54" s="4" t="str">
        <f t="shared" si="6"/>
        <v>3 SPA14 Priekinė kilpa K80</v>
      </c>
      <c r="CJ54" s="6" t="str">
        <f>CJ164</f>
        <v>ZC40ACPK800000</v>
      </c>
      <c r="CK54" s="6">
        <f>IF(Duombaze!CJ54="",0,INDEX(DU!I:I,MATCH(Duombaze!CJ54,DU!A:A,0),1))</f>
        <v>188.11279999999999</v>
      </c>
      <c r="CL54" s="4">
        <f>IF(Duombaze!CJ54="",0,INDEX(DU!K:K,MATCH(Duombaze!CJ54,DU!A:A,0),1))</f>
        <v>11.37</v>
      </c>
      <c r="CM54" s="6"/>
      <c r="CN54" s="6"/>
      <c r="CO54" s="6" t="s">
        <v>1495</v>
      </c>
      <c r="CP54" s="4" t="str">
        <f t="shared" si="7"/>
        <v xml:space="preserve">3 SPA14 Rankinis + Ratų atsparos </v>
      </c>
      <c r="CQ54" s="6" t="s">
        <v>1596</v>
      </c>
      <c r="CR54" s="643" t="s">
        <v>1594</v>
      </c>
      <c r="CS54" s="643" t="s">
        <v>1471</v>
      </c>
      <c r="CT54" s="643">
        <f>IF(Duombaze!CR54="",0,INDEX(DU!I:I,MATCH(Duombaze!CR54,DU!A:A,0),1))+IF(Duombaze!CS54="",0,INDEX(DU!I:I,MATCH(Duombaze!CS54,DU!A:A,0),1))</f>
        <v>73.338362415433409</v>
      </c>
      <c r="CU54" s="6">
        <f>IF(Duombaze!CR54="",0,INDEX(DU!K:K,MATCH(Duombaze!CR54,DU!A:A,0),1))+IF(Duombaze!CS54="",0,INDEX(DU!K:K,MATCH(Duombaze!CS54,DU!A:A,0),1))</f>
        <v>36.090000000000003</v>
      </c>
      <c r="CV54" s="6"/>
      <c r="CW54" s="6" t="s">
        <v>2124</v>
      </c>
      <c r="CX54" s="6"/>
      <c r="CY54" s="4" t="str">
        <f t="shared" si="8"/>
        <v/>
      </c>
      <c r="CZ54" s="6"/>
      <c r="DA54" s="674"/>
      <c r="DB54" s="674"/>
      <c r="DC54" s="674">
        <f>IF(Duombaze!DA54="",0,INDEX(DU!I:I,MATCH(Duombaze!DA54,DU!A:A,0),1))+IF(Duombaze!DB54="",0,INDEX(DU!I:I,MATCH(Duombaze!DB54,DU!A:A,0),1))</f>
        <v>0</v>
      </c>
      <c r="DD54" s="6">
        <f>IF(Duombaze!DA54="",0,INDEX(DU!K:K,MATCH(Duombaze!DA54,DU!A:A,0),1))+IF(Duombaze!DB54="",0,INDEX(DU!K:K,MATCH(Duombaze!DB54,DU!A:A,0),1))</f>
        <v>0</v>
      </c>
      <c r="DE54" s="6"/>
      <c r="DF54" s="6"/>
      <c r="DG54" s="6" t="s">
        <v>706</v>
      </c>
      <c r="DH54" s="6" t="str">
        <f t="shared" si="9"/>
        <v xml:space="preserve">3 SPA14 Tentas ir aikštelė </v>
      </c>
      <c r="DI54" s="6" t="s">
        <v>2152</v>
      </c>
      <c r="DJ54" s="674" t="s">
        <v>273</v>
      </c>
      <c r="DK54" s="674" t="s">
        <v>274</v>
      </c>
      <c r="DL54" s="679">
        <f>IF(Duombaze!DJ54="",0,INDEX(DU!I:I,MATCH(Duombaze!DJ54,DU!A:A,0),1))+IF(Duombaze!DK54="",0,INDEX(DU!I:I,MATCH(Duombaze!DK54,DU!A:A,0),1))</f>
        <v>210.70000400602399</v>
      </c>
      <c r="DM54" s="6">
        <f>IF(Duombaze!DJ54="",0,INDEX(DU!K:K,MATCH(Duombaze!DJ54,DU!A:A,0),1))+IF(Duombaze!DK54="",0,INDEX(DU!K:K,MATCH(Duombaze!DK54,DU!A:A,0),1))</f>
        <v>106.7675</v>
      </c>
      <c r="DN54" s="48" t="s">
        <v>2012</v>
      </c>
      <c r="DO54" s="48"/>
      <c r="DP54" s="48" t="str">
        <f>DP177</f>
        <v>Šoninis LED apšvietimas, prieky/gale paprastas apšvietimas (Čekija)</v>
      </c>
      <c r="DQ54" s="4" t="str">
        <f t="shared" si="10"/>
        <v>3 SPA14 Šoninis LED apšvietimas, prieky/gale paprastas apšvietimas (Čekija)</v>
      </c>
      <c r="DR54" s="66" t="str">
        <f>DR177</f>
        <v>ZC40AZIBLEDSN0</v>
      </c>
      <c r="DS54" s="694" t="s">
        <v>251</v>
      </c>
      <c r="DT54" s="694"/>
      <c r="DU54" s="694"/>
      <c r="DV54" s="694"/>
      <c r="DW54" s="694">
        <f>IF(Duombaze!DS54="",0,INDEX(DU!I:I,MATCH(Duombaze!DS54,DU!A:A,0),1))+IF(Duombaze!DT54="",0,INDEX(DU!I:I,MATCH(Duombaze!DT54,DU!A:A,0),1))+IF(Duombaze!DU54="",0,INDEX(DU!I:I,MATCH(Duombaze!DU54,DU!A:A,0),1))+IF(Duombaze!DV54="",0,INDEX(DU!I:I,MATCH(Duombaze!DV54,DU!A:A,0),1))</f>
        <v>76.036285714285697</v>
      </c>
      <c r="DX54" s="640">
        <f>IF(Duombaze!DS54="",0,INDEX(DU!K:K,MATCH(Duombaze!DS54,DU!A:A,0),1))+IF(Duombaze!DT54="",0,INDEX(DU!K:K,MATCH(Duombaze!DT54,DU!A:A,0),1))+IF(Duombaze!DU54="",0,INDEX(DU!K:K,MATCH(Duombaze!DU54,DU!A:A,0),1))+IF(Duombaze!DV54="",0,INDEX(DU!K:KH,MATCH(Duombaze!DV54,DU!A:A,0),1))</f>
        <v>0</v>
      </c>
      <c r="DY54" s="66"/>
      <c r="DZ54" s="66"/>
      <c r="EA54" s="6" t="str">
        <f>EA177</f>
        <v>Automatinis sukabintuvas Rockinger</v>
      </c>
      <c r="EB54" s="6" t="str">
        <f t="shared" si="22"/>
        <v>3 SPA14 Automatinis sukabintuvas Rockinger</v>
      </c>
      <c r="EC54" s="6" t="str">
        <f>EC177</f>
        <v>ZC40ACASR00000</v>
      </c>
      <c r="ED54" s="6">
        <f>IF(Duombaze!EC54="",0,INDEX(DU!I:I,MATCH(Duombaze!EC54,DU!A:A,0),1))</f>
        <v>300.26560000000001</v>
      </c>
      <c r="EE54" s="640">
        <f>IF(Duombaze!EC54="",0,INDEX(DU!K:K,MATCH(Duombaze!EC54,DU!A:A,0),1))</f>
        <v>33.61</v>
      </c>
      <c r="EF54" s="6"/>
      <c r="EG54" s="48"/>
      <c r="EH54" s="6" t="str">
        <f>EH176</f>
        <v>Lipdukai universalūs</v>
      </c>
      <c r="EI54" s="4" t="str">
        <f t="shared" si="27"/>
        <v>3 SPA14 Lipdukai universalūs</v>
      </c>
      <c r="EJ54" s="6" t="str">
        <f>EJ176</f>
        <v>ZC20ASPCLEN000</v>
      </c>
      <c r="EK54" s="682" t="s">
        <v>255</v>
      </c>
      <c r="EL54" s="682"/>
      <c r="EM54" s="682"/>
      <c r="EN54" s="682">
        <f>IF(Duombaze!EK54="",0,INDEX(DU!I:I,MATCH(Duombaze!EK54,DU!A:A,0),1))+IF(Duombaze!EL54="",0,INDEX(DU!I:I,MATCH(Duombaze!EL54,DU!A:A,0),1))+IF(Duombaze!EM54="",0,INDEX(DU!I:I,MATCH(Duombaze!EM54,DU!A:A,0),1))</f>
        <v>16.420000000000002</v>
      </c>
      <c r="EO54" s="6">
        <f>IF(Duombaze!EK54="",0,INDEX(DU!K:K,MATCH(Duombaze!EK54,DU!A:A,0),1))+IF(Duombaze!EL54="",0,INDEX(DU!K:K,MATCH(Duombaze!EL54,DU!A:A,0),1))+IF(Duombaze!EM54="",0,INDEX(DU!K:K,MATCH(Duombaze!EM54,DU!A:A,0),1))</f>
        <v>0</v>
      </c>
      <c r="EP54" s="101"/>
      <c r="EQ54" s="101"/>
      <c r="ER54" s="7" t="s">
        <v>1778</v>
      </c>
      <c r="ES54" s="4" t="str">
        <f t="shared" si="23"/>
        <v>3 SPA14 Ratai pristatomi klientui</v>
      </c>
      <c r="ET54" s="6"/>
      <c r="EU54" s="6"/>
      <c r="EV54" s="6"/>
      <c r="EW54" s="6" t="s">
        <v>752</v>
      </c>
      <c r="EX54" s="6" t="str">
        <f t="shared" si="24"/>
        <v>3 SPA14 Purvasaugių komplektas 385/425  ratams (pilni 1/2)</v>
      </c>
      <c r="EY54" s="6" t="s">
        <v>283</v>
      </c>
      <c r="EZ54" s="674" t="s">
        <v>283</v>
      </c>
      <c r="FA54" s="674"/>
      <c r="FB54" s="674">
        <f>IF(Duombaze!EZ54="",0,INDEX(DU!I:I,MATCH(Duombaze!EZ54,DU!A:A,0),1))+IF(Duombaze!FA54="",0,INDEX(DU!I:I,MATCH(Duombaze!FA54,DU!A:A,0),1))</f>
        <v>174.982312244897</v>
      </c>
      <c r="FC54" s="6">
        <f>IF(Duombaze!EZ54="",0,INDEX(DU!K:K,MATCH(Duombaze!EZ54,DU!A:A,0),1))+IF(Duombaze!FA54="",0,INDEX(DU!K:K,MATCH(Duombaze!FA54,DU!A:A,0),1))</f>
        <v>14.49</v>
      </c>
      <c r="FD54" s="6"/>
      <c r="FE54" s="6"/>
      <c r="FF54" s="6"/>
      <c r="FG54" s="6"/>
      <c r="FI54" s="6"/>
      <c r="FJ54" s="6"/>
      <c r="FM54" s="673"/>
      <c r="FN54" s="673"/>
      <c r="FO54" s="673"/>
      <c r="FP54" s="673"/>
      <c r="FQ54" s="673">
        <f>IF(Duombaze!FM54="",0,INDEX(DU!I:I,MATCH(Duombaze!FM54,DU!A:A,0),1))+IF(Duombaze!FN54="",0,INDEX(DU!I:I,MATCH(Duombaze!FN54,DU!A:A,0),1))+IF(Duombaze!FO54="",0,INDEX(DU!I:I,MATCH(Duombaze!FO54,DU!A:A,0),1))+IF(Duombaze!FP54="",0,INDEX(DU!I:I,MATCH(Duombaze!FP54,DU!A:A,0),1))</f>
        <v>0</v>
      </c>
      <c r="FR54" s="673">
        <f>IF(Duombaze!FM54="",0,INDEX(DU!K:K,MATCH(Duombaze!FM54,DU!A:A,0),1))+IF(Duombaze!FN54="",0,INDEX(DU!K:K,MATCH(Duombaze!FN54,DU!A:A,0),1))+IF(Duombaze!FO54="",0,INDEX(DU!K:K,MATCH(Duombaze!FO54,DU!A:A,0),1))+IF(Duombaze!FP54="",0,INDEX(DU!K:K,MATCH(Duombaze!FP54,DU!A:A,0),1))</f>
        <v>0</v>
      </c>
      <c r="FT54" s="7" t="s">
        <v>65</v>
      </c>
      <c r="FU54" s="7" t="s">
        <v>74</v>
      </c>
    </row>
    <row r="55" spans="1:180" s="7" customFormat="1" ht="23.45" customHeight="1" x14ac:dyDescent="0.25">
      <c r="A55" s="42">
        <v>4</v>
      </c>
      <c r="B55" s="42" t="s">
        <v>768</v>
      </c>
      <c r="C55" s="12" t="s">
        <v>208</v>
      </c>
      <c r="D55" s="6"/>
      <c r="E55" s="4" t="str">
        <f t="shared" si="20"/>
        <v/>
      </c>
      <c r="F55" s="6"/>
      <c r="G55" s="643"/>
      <c r="H55" s="643"/>
      <c r="I55" s="643"/>
      <c r="J55" s="643"/>
      <c r="K55" s="643"/>
      <c r="L55" s="643"/>
      <c r="M55" s="643"/>
      <c r="N55" s="643"/>
      <c r="O55" s="643"/>
      <c r="P55" s="640">
        <f>IF(Duombaze!G55="",0,INDEX(DU!I:I,MATCH(Duombaze!G55,DU!A:A,0),1))+IF(Duombaze!H55="",0,INDEX(DU!I:I,MATCH(Duombaze!H55,DU!A:A,0),1))+IF(Duombaze!I55="",0,INDEX(DU!I:I,MATCH(Duombaze!I55,DU!A:A,0),1))+IF(Duombaze!J55="",0,INDEX(DU!I:I,MATCH(Duombaze!J55,DU!A:A,0),1))+IF(Duombaze!K55="",0,INDEX(DU!I:I,MATCH(Duombaze!K55,DU!A:A,0),1))+IF(Duombaze!L55="",0,INDEX(DU!I:I,MATCH(Duombaze!L55,DU!A:A,0),1))+IF(Duombaze!M55="",0,INDEX(DU!I:I,MATCH(Duombaze!M55,DU!A:A,0),1))+IF(Duombaze!N55="",0,INDEX(DU!I:I,MATCH(Duombaze!N55,DU!A:A,0),1))+IF(Duombaze!O55="",0,INDEX(DU!I:I,MATCH(Duombaze!O55,DU!A:A,0),1))</f>
        <v>0</v>
      </c>
      <c r="Q55" s="640">
        <f>IF(Duombaze!G55="",0,INDEX(DU!K:K,MATCH(Duombaze!G55,DU!A:A,0),1))+IF(Duombaze!H55="",0,INDEX(DU!K:K,MATCH(Duombaze!H55,DU!A:A,0),1))+IF(Duombaze!I55="",0,INDEX(DU!K:K,MATCH(Duombaze!I55,DU!A:A,0),1))+IF(Duombaze!J55="",0,INDEX(DU!K:K,MATCH(Duombaze!J55,DU!A:A,0),1))+IF(Duombaze!K55="",0,INDEX(DU!K:K,MATCH(Duombaze!K55,DU!A:A,0),1))+IF(Duombaze!L55="",0,INDEX(DU!K:K,MATCH(Duombaze!L55,DU!A:A,0),1))+IF(Duombaze!M55="",0,INDEX(DU!K:K,MATCH(Duombaze!M55,DU!A:A,0),1))+IF(Duombaze!N55="",0,INDEX(DU!K:K,MATCH(Duombaze!N55,DU!A:A,0),1))+IF(Duombaze!O55="",0,INDEX(DU!K:K,MATCH(Duombaze!O55,DU!A:A,0),1))</f>
        <v>0</v>
      </c>
      <c r="R55" s="6"/>
      <c r="S55" s="48"/>
      <c r="T55" s="883"/>
      <c r="U55" s="4">
        <f>IF(Duombaze!T55="",0,INDEX(DU!I:I,MATCH(Duombaze!T55,DU!A:A,0),1))</f>
        <v>0</v>
      </c>
      <c r="V55" s="4">
        <f>IF(Duombaze!T55="",0,INDEX(DU!K:K,MATCH(Duombaze!T55,DU!A:A,0),1))</f>
        <v>0</v>
      </c>
      <c r="W55" s="6"/>
      <c r="X55" s="6"/>
      <c r="Y55" s="858"/>
      <c r="Z55" s="66" t="s">
        <v>8201</v>
      </c>
      <c r="AA55" s="4" t="str">
        <f t="shared" si="29"/>
        <v>4 SPA14 Grąžulas neamortizuojamas ZN</v>
      </c>
      <c r="AB55" s="6" t="s">
        <v>1487</v>
      </c>
      <c r="AC55" s="6">
        <f>IF(Duombaze!AB55="",0,INDEX(DU!I:I,MATCH(Duombaze!AB55,DU!A:A,0),1))</f>
        <v>260.41272083635403</v>
      </c>
      <c r="AD55" s="2">
        <f>IF(Duombaze!AB55="",0,INDEX(DU!K:K,MATCH(Duombaze!AB55,DU!A:A,0),1))</f>
        <v>22.4</v>
      </c>
      <c r="AE55" s="6"/>
      <c r="AF55" s="6"/>
      <c r="AG55" s="6"/>
      <c r="AH55" s="4" t="str">
        <f t="shared" si="21"/>
        <v/>
      </c>
      <c r="AI55" s="6"/>
      <c r="AJ55" s="643"/>
      <c r="AK55" s="643"/>
      <c r="AL55" s="643"/>
      <c r="AM55" s="643">
        <f>IF(Duombaze!AJ55="",0,INDEX(DU!I:I,MATCH(Duombaze!AJ55,DU!A:A,0),1))+IF(Duombaze!AK55="",0,INDEX(DU!I:I,MATCH(Duombaze!AK55,DU!A:A,0),1))+IF(Duombaze!AL55="",0,INDEX(DU!I:I,MATCH(Duombaze!AL55,DU!A:A,0),1))</f>
        <v>0</v>
      </c>
      <c r="AN55" s="643">
        <f>IF(Duombaze!AJ55="",0,INDEX(DU!K:K,MATCH(Duombaze!AJ55,DU!A:A,0),1))+IF(Duombaze!AK55="",0,INDEX(DU!K:K,MATCH(Duombaze!AK55,DU!A:A,0),1))+IF(Duombaze!AL55="",0,INDEX(DU!K:K,MATCH(Duombaze!AL55,DU!A:A,0),1))</f>
        <v>0</v>
      </c>
      <c r="AO55" s="6"/>
      <c r="AP55" s="6"/>
      <c r="AQ55" s="6" t="s">
        <v>695</v>
      </c>
      <c r="AR55" s="4" t="str">
        <f t="shared" si="2"/>
        <v>4 SPA14 Pagrindo hidraulines jungtys+Kėbulo išvertimo išvadas+Hidrauliniai valdymo išvadai</v>
      </c>
      <c r="AS55" s="6" t="s">
        <v>2079</v>
      </c>
      <c r="AT55" s="643" t="s">
        <v>263</v>
      </c>
      <c r="AU55" s="643" t="s">
        <v>2958</v>
      </c>
      <c r="AV55" s="643" t="s">
        <v>2961</v>
      </c>
      <c r="AW55" s="643" t="s">
        <v>2959</v>
      </c>
      <c r="AX55" s="643" t="s">
        <v>2960</v>
      </c>
      <c r="AY55" s="643"/>
      <c r="AZ55" s="643"/>
      <c r="BA55" s="643"/>
      <c r="BB55" s="643"/>
      <c r="BC55" s="643">
        <f>IF(Duombaze!AT55="",0,INDEX(DU!I:I,MATCH(Duombaze!AT55,DU!A:A,0),1))+IF(Duombaze!AU55="",0,INDEX(DU!I:I,MATCH(Duombaze!AU55,DU!A:A,0),1))+IF(Duombaze!AV55="",0,INDEX(DU!I:I,MATCH(Duombaze!AV55,DU!A:A,0),1))+IF(Duombaze!AW55="",0,INDEX(DU!I:I,MATCH(Duombaze!AW55,DU!A:A,0),1))+IF(Duombaze!AX55="",0,INDEX(DU!I:I,MATCH(Duombaze!AX55,DU!A:A,0),1))+IF(Duombaze!AY55="",0,INDEX(DU!I:I,MATCH(Duombaze!AY55,DU!A:A,0),1))+IF(Duombaze!AZ55="",0,INDEX(DU!I:I,MATCH(Duombaze!AZ55,DU!A:A,0),1))+IF(Duombaze!BA55="",0,INDEX(DU!I:I,MATCH(Duombaze!BA55,DU!A:A,0),1))+IF(Duombaze!BB55="",0,INDEX(DU!I:I,MATCH(Duombaze!BB55,DU!A:A,0),1))</f>
        <v>94.364999999999995</v>
      </c>
      <c r="BD55" s="640">
        <f>IF(Duombaze!AT55="",0,INDEX(DU!K:K,MATCH(Duombaze!AT55,DU!A:A,0),1))+IF(Duombaze!AU55="",0,INDEX(DU!K:K,MATCH(Duombaze!AU55,DU!A:A,0),1))+IF(Duombaze!AV55="",0,INDEX(DU!K:K,MATCH(Duombaze!AV55,DU!A:A,0),1))+IF(Duombaze!AW55="",0,INDEX(DU!K:K,MATCH(Duombaze!AW55,DU!A:A,0),1))+IF(Duombaze!AX55="",0,INDEX(DU!K:K,MATCH(Duombaze!AX55,DU!A:A,0),1))+IF(Duombaze!AY55="",0,INDEX(DU!K:K,MATCH(Duombaze!AY55,DU!A:A,0),1))+IF(Duombaze!AZ55="",0,INDEX(DU!K:K,MATCH(Duombaze!AZ55,DU!A:A,0),1))+IF(Duombaze!BA55="",0,INDEX(DU!K:K,MATCH(Duombaze!BA55,DU!A:A,0),1))+IF(Duombaze!BB55="",0,INDEX(DU!K:K,MATCH(Duombaze!BB55,DU!A:A,0),1))</f>
        <v>23.86</v>
      </c>
      <c r="BE55" s="6"/>
      <c r="BF55" s="6"/>
      <c r="BG55" s="49" t="str">
        <f>FY164</f>
        <v>Pneumatiniai stabdžiai dviejų kontūrų su mechaniniu LSV</v>
      </c>
      <c r="BH55" s="4" t="str">
        <f t="shared" si="30"/>
        <v>4 SPA14 Pneumatiniai stabdžiai dviejų kontūrų su mechaniniu LSV</v>
      </c>
      <c r="BI55" s="6" t="str">
        <f>GA164</f>
        <v>ZU30ASPC14PSKM + ZC30ASPCTPJLSV</v>
      </c>
      <c r="BJ55" s="643" t="s">
        <v>3259</v>
      </c>
      <c r="BK55" s="643" t="s">
        <v>2994</v>
      </c>
      <c r="BL55" s="643"/>
      <c r="BM55" s="643">
        <f>IF(Duombaze!BJ55="",0,INDEX(DU!I:I,MATCH(Duombaze!BJ55,DU!A:A,0),1))+IF(Duombaze!BK55="",0,INDEX(DU!I:I,MATCH(Duombaze!BK55,DU!A:A,0),1))+IF(Duombaze!BL55="",0,INDEX(DU!I:I,MATCH(Duombaze!BL55,DU!A:A,0),1))</f>
        <v>315.87421813635058</v>
      </c>
      <c r="BN55" s="640">
        <f>IF(Duombaze!BJ55="",0,INDEX(DU!K:K,MATCH(Duombaze!BJ55,DU!A:A,0),1))+IF(Duombaze!BK55="",0,INDEX(DU!K:K,MATCH(Duombaze!BK55,DU!A:A,0),1))+IF(Duombaze!BL55="",0,INDEX(DU!K:K,MATCH(Duombaze!BL55,DU!A:A,0),1))</f>
        <v>66.61</v>
      </c>
      <c r="BO55" s="6"/>
      <c r="BP55" s="6"/>
      <c r="BQ55" s="142" t="str">
        <f>FY183</f>
        <v>Stabdžių išvadai dviejų kontūrų</v>
      </c>
      <c r="BR55" s="6" t="str">
        <f t="shared" si="31"/>
        <v>4 SPA14 Stabdžių išvadai dviejų kontūrų</v>
      </c>
      <c r="BS55" s="6" t="str">
        <f>GA183</f>
        <v>ZU30ASPC14SI2K + ZC10ASPATSIJ2K</v>
      </c>
      <c r="BT55" s="6" t="s">
        <v>3037</v>
      </c>
      <c r="BU55" s="6" t="s">
        <v>3036</v>
      </c>
      <c r="BV55" s="6"/>
      <c r="BW55" s="6">
        <f>IF(Duombaze!BT55="",0,INDEX(DU!I:I,MATCH(Duombaze!BT55,DU!A:A,0),1))+IF(Duombaze!BU55="",0,INDEX(DU!I:I,MATCH(Duombaze!BU55,DU!A:A,0),1))+IF(Duombaze!BV55="",0,INDEX(DU!I:I,MATCH(Duombaze!BV55,DU!A:A,0),1))</f>
        <v>30.779853333333328</v>
      </c>
      <c r="BX55" s="6">
        <f>IF(Duombaze!BT55="",0,INDEX(DU!K:K,MATCH(Duombaze!BT55,DU!A:A,0),1))+IF(Duombaze!BU55="",0,INDEX(DU!K:K,MATCH(Duombaze!BU55,DU!A:A,0),1))+IF(Duombaze!BV55="",0,INDEX(DU!K:K,MATCH(Duombaze!BV55,DU!A:A,0),1))</f>
        <v>17.41</v>
      </c>
      <c r="BY55" s="6"/>
      <c r="BZ55" s="6"/>
      <c r="CA55" s="6"/>
      <c r="CB55" s="6" t="str">
        <f t="shared" si="26"/>
        <v/>
      </c>
      <c r="CC55" s="6"/>
      <c r="CD55" s="6">
        <f>IF(Duombaze!CC55="",0,INDEX(DU!I:I,MATCH(Duombaze!CC55,DU!A:A,0),1))</f>
        <v>0</v>
      </c>
      <c r="CE55" s="4">
        <f>IF(Duombaze!CC55="",0,INDEX(DU!K:K,MATCH(Duombaze!CC55,DU!A:A,0),1))</f>
        <v>0</v>
      </c>
      <c r="CF55" s="6"/>
      <c r="CG55" s="6"/>
      <c r="CH55" s="6" t="str">
        <f>CH176</f>
        <v>Priekinė kilpa DIN 9678 D-50 (3000 kg.)</v>
      </c>
      <c r="CI55" s="4" t="str">
        <f t="shared" si="6"/>
        <v>4 SPA14 Priekinė kilpa DIN 9678 D-50 (3000 kg.)</v>
      </c>
      <c r="CJ55" s="6" t="str">
        <f>CJ176</f>
        <v>ZC4ACPKL50000</v>
      </c>
      <c r="CK55" s="6">
        <f>IF(Duombaze!CJ55="",0,INDEX(DU!I:I,MATCH(Duombaze!CJ55,DU!A:A,0),1))</f>
        <v>188.11199999999999</v>
      </c>
      <c r="CL55" s="4">
        <f>IF(Duombaze!CJ55="",0,INDEX(DU!K:K,MATCH(Duombaze!CJ55,DU!A:A,0),1))</f>
        <v>11.59</v>
      </c>
      <c r="CM55" s="6"/>
      <c r="CN55" s="6"/>
      <c r="CO55" s="6"/>
      <c r="CP55" s="4" t="str">
        <f t="shared" si="7"/>
        <v/>
      </c>
      <c r="CQ55" s="6"/>
      <c r="CR55" s="643"/>
      <c r="CS55" s="643"/>
      <c r="CT55" s="643">
        <f>IF(Duombaze!CR55="",0,INDEX(DU!I:I,MATCH(Duombaze!CR55,DU!A:A,0),1))+IF(Duombaze!CS55="",0,INDEX(DU!I:I,MATCH(Duombaze!CS55,DU!A:A,0),1))</f>
        <v>0</v>
      </c>
      <c r="CU55" s="6">
        <f>IF(Duombaze!CR55="",0,INDEX(DU!K:K,MATCH(Duombaze!CR55,DU!A:A,0),1))+IF(Duombaze!CS55="",0,INDEX(DU!K:K,MATCH(Duombaze!CS55,DU!A:A,0),1))</f>
        <v>0</v>
      </c>
      <c r="CV55" s="6"/>
      <c r="CW55" s="6"/>
      <c r="CX55" s="6"/>
      <c r="CY55" s="4" t="str">
        <f t="shared" si="8"/>
        <v/>
      </c>
      <c r="CZ55" s="6"/>
      <c r="DA55" s="674"/>
      <c r="DB55" s="674"/>
      <c r="DC55" s="674">
        <f>IF(Duombaze!DA55="",0,INDEX(DU!I:I,MATCH(Duombaze!DA55,DU!A:A,0),1))+IF(Duombaze!DB55="",0,INDEX(DU!I:I,MATCH(Duombaze!DB55,DU!A:A,0),1))</f>
        <v>0</v>
      </c>
      <c r="DD55" s="6">
        <f>IF(Duombaze!DA55="",0,INDEX(DU!K:K,MATCH(Duombaze!DA55,DU!A:A,0),1))+IF(Duombaze!DB55="",0,INDEX(DU!K:K,MATCH(Duombaze!DB55,DU!A:A,0),1))</f>
        <v>0</v>
      </c>
      <c r="DE55" s="6"/>
      <c r="DF55" s="6"/>
      <c r="DG55" s="6"/>
      <c r="DH55" s="6" t="str">
        <f t="shared" si="9"/>
        <v/>
      </c>
      <c r="DI55" s="6"/>
      <c r="DJ55" s="674"/>
      <c r="DK55" s="679"/>
      <c r="DL55" s="679">
        <f>IF(Duombaze!DJ55="",0,INDEX(DU!I:I,MATCH(Duombaze!DJ55,DU!A:A,0),1))+IF(Duombaze!DK55="",0,INDEX(DU!I:I,MATCH(Duombaze!DK55,DU!A:A,0),1))</f>
        <v>0</v>
      </c>
      <c r="DM55" s="6">
        <f>IF(Duombaze!DJ55="",0,INDEX(DU!K:K,MATCH(Duombaze!DJ55,DU!A:A,0),1))+IF(Duombaze!DK55="",0,INDEX(DU!K:K,MATCH(Duombaze!DK55,DU!A:A,0),1))</f>
        <v>0</v>
      </c>
      <c r="DN55" s="48"/>
      <c r="DO55" s="48"/>
      <c r="DP55" s="48" t="str">
        <f>DP178</f>
        <v>Visų pusių LED apšvietimas (Estija)</v>
      </c>
      <c r="DQ55" s="4" t="str">
        <f t="shared" si="10"/>
        <v>4 SPA14 Visų pusių LED apšvietimas (Estija)</v>
      </c>
      <c r="DR55" s="66" t="str">
        <f>DR178</f>
        <v>ZC40A2IBLED100</v>
      </c>
      <c r="DS55" s="694" t="s">
        <v>253</v>
      </c>
      <c r="DT55" s="694"/>
      <c r="DU55" s="694"/>
      <c r="DV55" s="694"/>
      <c r="DW55" s="694">
        <f>IF(Duombaze!DS55="",0,INDEX(DU!I:I,MATCH(Duombaze!DS55,DU!A:A,0),1))+IF(Duombaze!DT55="",0,INDEX(DU!I:I,MATCH(Duombaze!DT55,DU!A:A,0),1))+IF(Duombaze!DU55="",0,INDEX(DU!I:I,MATCH(Duombaze!DU55,DU!A:A,0),1))+IF(Duombaze!DV55="",0,INDEX(DU!I:I,MATCH(Duombaze!DV55,DU!A:A,0),1))</f>
        <v>135.422</v>
      </c>
      <c r="DX55" s="640">
        <f>IF(Duombaze!DS55="",0,INDEX(DU!K:K,MATCH(Duombaze!DS55,DU!A:A,0),1))+IF(Duombaze!DT55="",0,INDEX(DU!K:K,MATCH(Duombaze!DT55,DU!A:A,0),1))+IF(Duombaze!DU55="",0,INDEX(DU!K:K,MATCH(Duombaze!DU55,DU!A:A,0),1))+IF(Duombaze!DV55="",0,INDEX(DU!K:KH,MATCH(Duombaze!DV55,DU!A:A,0),1))</f>
        <v>0</v>
      </c>
      <c r="DY55" s="66"/>
      <c r="DZ55" s="66"/>
      <c r="EA55" s="6" t="str">
        <f>EA178</f>
        <v>Automatinis sukabintuvas Scharmuller</v>
      </c>
      <c r="EB55" s="6" t="str">
        <f t="shared" si="22"/>
        <v>4 SPA14 Automatinis sukabintuvas Scharmuller</v>
      </c>
      <c r="EC55" s="6" t="str">
        <f>EC178</f>
        <v>ZC40ACASSCH000</v>
      </c>
      <c r="ED55" s="6">
        <f>IF(Duombaze!EC55="",0,INDEX(DU!I:I,MATCH(Duombaze!EC55,DU!A:A,0),1))</f>
        <v>249.52857142857101</v>
      </c>
      <c r="EE55" s="640">
        <f>IF(Duombaze!EC55="",0,INDEX(DU!K:K,MATCH(Duombaze!EC55,DU!A:A,0),1))</f>
        <v>33.61</v>
      </c>
      <c r="EF55" s="6"/>
      <c r="EG55" s="48"/>
      <c r="EH55" s="6" t="str">
        <f>EH177</f>
        <v>Lipdukai universalūs + Konekesko logo</v>
      </c>
      <c r="EI55" s="4" t="str">
        <f t="shared" si="27"/>
        <v>4 SPA14 Lipdukai universalūs + Konekesko logo</v>
      </c>
      <c r="EJ55" s="6" t="str">
        <f>EJ177</f>
        <v>ZC20ASPCLEN000 + ZM0L0G0K0NESK0</v>
      </c>
      <c r="EK55" s="694" t="s">
        <v>255</v>
      </c>
      <c r="EL55" s="694" t="s">
        <v>3050</v>
      </c>
      <c r="EM55" s="694"/>
      <c r="EN55" s="694">
        <f>IF(Duombaze!EK55="",0,INDEX(DU!I:I,MATCH(Duombaze!EK55,DU!A:A,0),1))+IF(Duombaze!EL55="",0,INDEX(DU!I:I,MATCH(Duombaze!EL55,DU!A:A,0),1))+IF(Duombaze!EM55="",0,INDEX(DU!I:I,MATCH(Duombaze!EM55,DU!A:A,0),1))</f>
        <v>20.407560000000004</v>
      </c>
      <c r="EO55" s="6">
        <f>IF(Duombaze!EK55="",0,INDEX(DU!K:K,MATCH(Duombaze!EK55,DU!A:A,0),1))+IF(Duombaze!EL55="",0,INDEX(DU!K:K,MATCH(Duombaze!EL55,DU!A:A,0),1))+IF(Duombaze!EM55="",0,INDEX(DU!K:K,MATCH(Duombaze!EM55,DU!A:A,0),1))</f>
        <v>0</v>
      </c>
      <c r="EP55" s="66"/>
      <c r="EQ55" s="6"/>
      <c r="ER55" s="6"/>
      <c r="ES55" s="4" t="str">
        <f t="shared" si="23"/>
        <v/>
      </c>
      <c r="ET55" s="6"/>
      <c r="EU55" s="6"/>
      <c r="EV55" s="6"/>
      <c r="EW55" s="6" t="s">
        <v>313</v>
      </c>
      <c r="EX55" s="6" t="str">
        <f t="shared" si="24"/>
        <v>4 SPA14 Purvasaugių komplektas 445 ratams (pilni 1/2)</v>
      </c>
      <c r="EY55" s="6" t="s">
        <v>284</v>
      </c>
      <c r="EZ55" s="674" t="s">
        <v>284</v>
      </c>
      <c r="FA55" s="674"/>
      <c r="FB55" s="674">
        <f>IF(Duombaze!EZ55="",0,INDEX(DU!I:I,MATCH(Duombaze!EZ55,DU!A:A,0),1))+IF(Duombaze!FA55="",0,INDEX(DU!I:I,MATCH(Duombaze!FA55,DU!A:A,0),1))</f>
        <v>141.62668624842999</v>
      </c>
      <c r="FC55" s="6">
        <f>IF(Duombaze!EZ55="",0,INDEX(DU!K:K,MATCH(Duombaze!EZ55,DU!A:A,0),1))+IF(Duombaze!FA55="",0,INDEX(DU!K:K,MATCH(Duombaze!FA55,DU!A:A,0),1))</f>
        <v>14.49</v>
      </c>
      <c r="FD55" s="6"/>
      <c r="FE55" s="6"/>
      <c r="FF55" s="6"/>
      <c r="FG55" s="6"/>
      <c r="FH55" s="6"/>
      <c r="FI55" s="6"/>
      <c r="FJ55" s="6"/>
      <c r="FL55" s="14"/>
      <c r="FM55" s="673"/>
      <c r="FN55" s="673"/>
      <c r="FO55" s="673"/>
      <c r="FP55" s="673"/>
      <c r="FQ55" s="673">
        <f>IF(Duombaze!FM55="",0,INDEX(DU!I:I,MATCH(Duombaze!FM55,DU!A:A,0),1))+IF(Duombaze!FN55="",0,INDEX(DU!I:I,MATCH(Duombaze!FN55,DU!A:A,0),1))+IF(Duombaze!FO55="",0,INDEX(DU!I:I,MATCH(Duombaze!FO55,DU!A:A,0),1))+IF(Duombaze!FP55="",0,INDEX(DU!I:I,MATCH(Duombaze!FP55,DU!A:A,0),1))</f>
        <v>0</v>
      </c>
      <c r="FR55" s="673">
        <f>IF(Duombaze!FM55="",0,INDEX(DU!K:K,MATCH(Duombaze!FM55,DU!A:A,0),1))+IF(Duombaze!FN55="",0,INDEX(DU!K:K,MATCH(Duombaze!FN55,DU!A:A,0),1))+IF(Duombaze!FO55="",0,INDEX(DU!K:K,MATCH(Duombaze!FO55,DU!A:A,0),1))+IF(Duombaze!FP55="",0,INDEX(DU!K:K,MATCH(Duombaze!FP55,DU!A:A,0),1))</f>
        <v>0</v>
      </c>
      <c r="FT55" s="101" t="s">
        <v>291</v>
      </c>
      <c r="FU55" s="101" t="s">
        <v>292</v>
      </c>
    </row>
    <row r="56" spans="1:180" s="7" customFormat="1" ht="23.45" customHeight="1" x14ac:dyDescent="0.25">
      <c r="A56" s="42">
        <v>5</v>
      </c>
      <c r="B56" s="42" t="s">
        <v>768</v>
      </c>
      <c r="C56" s="12" t="s">
        <v>208</v>
      </c>
      <c r="D56" s="6"/>
      <c r="E56" s="4" t="str">
        <f t="shared" ref="E56:E87" si="32">IF(D56&lt;&gt;"",A56&amp;" "&amp;C56&amp;" "&amp;D56,"")</f>
        <v/>
      </c>
      <c r="F56" s="6"/>
      <c r="G56" s="643"/>
      <c r="H56" s="643"/>
      <c r="I56" s="643"/>
      <c r="J56" s="643"/>
      <c r="K56" s="643"/>
      <c r="L56" s="643"/>
      <c r="M56" s="643"/>
      <c r="N56" s="643"/>
      <c r="O56" s="643"/>
      <c r="P56" s="640">
        <f>IF(Duombaze!G56="",0,INDEX(DU!I:I,MATCH(Duombaze!G56,DU!A:A,0),1))+IF(Duombaze!H56="",0,INDEX(DU!I:I,MATCH(Duombaze!H56,DU!A:A,0),1))+IF(Duombaze!I56="",0,INDEX(DU!I:I,MATCH(Duombaze!I56,DU!A:A,0),1))+IF(Duombaze!J56="",0,INDEX(DU!I:I,MATCH(Duombaze!J56,DU!A:A,0),1))+IF(Duombaze!K56="",0,INDEX(DU!I:I,MATCH(Duombaze!K56,DU!A:A,0),1))+IF(Duombaze!L56="",0,INDEX(DU!I:I,MATCH(Duombaze!L56,DU!A:A,0),1))+IF(Duombaze!M56="",0,INDEX(DU!I:I,MATCH(Duombaze!M56,DU!A:A,0),1))+IF(Duombaze!N56="",0,INDEX(DU!I:I,MATCH(Duombaze!N56,DU!A:A,0),1))+IF(Duombaze!O56="",0,INDEX(DU!I:I,MATCH(Duombaze!O56,DU!A:A,0),1))</f>
        <v>0</v>
      </c>
      <c r="Q56" s="640">
        <f>IF(Duombaze!G56="",0,INDEX(DU!K:K,MATCH(Duombaze!G56,DU!A:A,0),1))+IF(Duombaze!H56="",0,INDEX(DU!K:K,MATCH(Duombaze!H56,DU!A:A,0),1))+IF(Duombaze!I56="",0,INDEX(DU!K:K,MATCH(Duombaze!I56,DU!A:A,0),1))+IF(Duombaze!J56="",0,INDEX(DU!K:K,MATCH(Duombaze!J56,DU!A:A,0),1))+IF(Duombaze!K56="",0,INDEX(DU!K:K,MATCH(Duombaze!K56,DU!A:A,0),1))+IF(Duombaze!L56="",0,INDEX(DU!K:K,MATCH(Duombaze!L56,DU!A:A,0),1))+IF(Duombaze!M56="",0,INDEX(DU!K:K,MATCH(Duombaze!M56,DU!A:A,0),1))+IF(Duombaze!N56="",0,INDEX(DU!K:K,MATCH(Duombaze!N56,DU!A:A,0),1))+IF(Duombaze!O56="",0,INDEX(DU!K:K,MATCH(Duombaze!O56,DU!A:A,0),1))</f>
        <v>0</v>
      </c>
      <c r="R56" s="6"/>
      <c r="S56" s="48"/>
      <c r="T56" s="883"/>
      <c r="U56" s="4">
        <f>IF(Duombaze!T56="",0,INDEX(DU!I:I,MATCH(Duombaze!T56,DU!A:A,0),1))</f>
        <v>0</v>
      </c>
      <c r="V56" s="4">
        <f>IF(Duombaze!T56="",0,INDEX(DU!K:K,MATCH(Duombaze!T56,DU!A:A,0),1))</f>
        <v>0</v>
      </c>
      <c r="W56" s="6"/>
      <c r="X56" s="6"/>
      <c r="Y56" s="858"/>
      <c r="Z56" s="66"/>
      <c r="AA56" s="4" t="str">
        <f t="shared" si="29"/>
        <v/>
      </c>
      <c r="AB56" s="6"/>
      <c r="AC56" s="6">
        <f>IF(Duombaze!AB56="",0,INDEX(DU!I:I,MATCH(Duombaze!AB56,DU!A:A,0),1))</f>
        <v>0</v>
      </c>
      <c r="AD56" s="2">
        <f>IF(Duombaze!AB56="",0,INDEX(DU!K:K,MATCH(Duombaze!AB56,DU!A:A,0),1))</f>
        <v>0</v>
      </c>
      <c r="AE56" s="6"/>
      <c r="AF56" s="6"/>
      <c r="AG56" s="6"/>
      <c r="AH56" s="4" t="str">
        <f t="shared" si="21"/>
        <v/>
      </c>
      <c r="AI56" s="6"/>
      <c r="AJ56" s="643"/>
      <c r="AK56" s="643"/>
      <c r="AL56" s="643"/>
      <c r="AM56" s="643">
        <f>IF(Duombaze!AJ56="",0,INDEX(DU!I:I,MATCH(Duombaze!AJ56,DU!A:A,0),1))+IF(Duombaze!AK56="",0,INDEX(DU!I:I,MATCH(Duombaze!AK56,DU!A:A,0),1))+IF(Duombaze!AL56="",0,INDEX(DU!I:I,MATCH(Duombaze!AL56,DU!A:A,0),1))</f>
        <v>0</v>
      </c>
      <c r="AN56" s="643">
        <f>IF(Duombaze!AJ56="",0,INDEX(DU!K:K,MATCH(Duombaze!AJ56,DU!A:A,0),1))+IF(Duombaze!AK56="",0,INDEX(DU!K:K,MATCH(Duombaze!AK56,DU!A:A,0),1))+IF(Duombaze!AL56="",0,INDEX(DU!K:K,MATCH(Duombaze!AL56,DU!A:A,0),1))</f>
        <v>0</v>
      </c>
      <c r="AO56" s="6"/>
      <c r="AP56" s="6"/>
      <c r="AQ56" s="6"/>
      <c r="AR56" s="4" t="str">
        <f t="shared" si="2"/>
        <v/>
      </c>
      <c r="AS56" s="6"/>
      <c r="AT56" s="643"/>
      <c r="AU56" s="643"/>
      <c r="AV56" s="643"/>
      <c r="AW56" s="643"/>
      <c r="AX56" s="643"/>
      <c r="AY56" s="643"/>
      <c r="AZ56" s="643"/>
      <c r="BA56" s="643"/>
      <c r="BB56" s="643"/>
      <c r="BC56" s="643">
        <f>IF(Duombaze!AT56="",0,INDEX(DU!I:I,MATCH(Duombaze!AT56,DU!A:A,0),1))+IF(Duombaze!AU56="",0,INDEX(DU!I:I,MATCH(Duombaze!AU56,DU!A:A,0),1))+IF(Duombaze!AV56="",0,INDEX(DU!I:I,MATCH(Duombaze!AV56,DU!A:A,0),1))+IF(Duombaze!AW56="",0,INDEX(DU!I:I,MATCH(Duombaze!AW56,DU!A:A,0),1))+IF(Duombaze!AX56="",0,INDEX(DU!I:I,MATCH(Duombaze!AX56,DU!A:A,0),1))+IF(Duombaze!AY56="",0,INDEX(DU!I:I,MATCH(Duombaze!AY56,DU!A:A,0),1))+IF(Duombaze!AZ56="",0,INDEX(DU!I:I,MATCH(Duombaze!AZ56,DU!A:A,0),1))+IF(Duombaze!BA56="",0,INDEX(DU!I:I,MATCH(Duombaze!BA56,DU!A:A,0),1))+IF(Duombaze!BB56="",0,INDEX(DU!I:I,MATCH(Duombaze!BB56,DU!A:A,0),1))</f>
        <v>0</v>
      </c>
      <c r="BD56" s="640">
        <f>IF(Duombaze!AT56="",0,INDEX(DU!K:K,MATCH(Duombaze!AT56,DU!A:A,0),1))+IF(Duombaze!AU56="",0,INDEX(DU!K:K,MATCH(Duombaze!AU56,DU!A:A,0),1))+IF(Duombaze!AV56="",0,INDEX(DU!K:K,MATCH(Duombaze!AV56,DU!A:A,0),1))+IF(Duombaze!AW56="",0,INDEX(DU!K:K,MATCH(Duombaze!AW56,DU!A:A,0),1))+IF(Duombaze!AX56="",0,INDEX(DU!K:K,MATCH(Duombaze!AX56,DU!A:A,0),1))+IF(Duombaze!AY56="",0,INDEX(DU!K:K,MATCH(Duombaze!AY56,DU!A:A,0),1))+IF(Duombaze!AZ56="",0,INDEX(DU!K:K,MATCH(Duombaze!AZ56,DU!A:A,0),1))+IF(Duombaze!BA56="",0,INDEX(DU!K:K,MATCH(Duombaze!BA56,DU!A:A,0),1))+IF(Duombaze!BB56="",0,INDEX(DU!K:K,MATCH(Duombaze!BB56,DU!A:A,0),1))</f>
        <v>0</v>
      </c>
      <c r="BE56" s="6"/>
      <c r="BF56" s="6"/>
      <c r="BG56" s="49" t="str">
        <f>FY165</f>
        <v>Pneumatiniai st. 2 konturų Haldex su automatiniu LSV 0,4s.</v>
      </c>
      <c r="BH56" s="4" t="str">
        <f t="shared" si="30"/>
        <v>5 SPA14 Pneumatiniai st. 2 konturų Haldex su automatiniu LSV 0,4s.</v>
      </c>
      <c r="BI56" s="6" t="str">
        <f>GA165</f>
        <v>ZU3APSHLDXAL04</v>
      </c>
      <c r="BJ56" s="643" t="s">
        <v>85</v>
      </c>
      <c r="BK56" s="643"/>
      <c r="BL56" s="643"/>
      <c r="BM56" s="643">
        <f>IF(Duombaze!BJ56="",0,INDEX(DU!I:I,MATCH(Duombaze!BJ56,DU!A:A,0),1))+IF(Duombaze!BK56="",0,INDEX(DU!I:I,MATCH(Duombaze!BK56,DU!A:A,0),1))+IF(Duombaze!BL56="",0,INDEX(DU!I:I,MATCH(Duombaze!BL56,DU!A:A,0),1))</f>
        <v>522.08692329391204</v>
      </c>
      <c r="BN56" s="640">
        <f>IF(Duombaze!BJ56="",0,INDEX(DU!K:K,MATCH(Duombaze!BJ56,DU!A:A,0),1))+IF(Duombaze!BK56="",0,INDEX(DU!K:K,MATCH(Duombaze!BK56,DU!A:A,0),1))+IF(Duombaze!BL56="",0,INDEX(DU!K:K,MATCH(Duombaze!BL56,DU!A:A,0),1))</f>
        <v>70.61</v>
      </c>
      <c r="BO56" s="6"/>
      <c r="BP56" s="6"/>
      <c r="BQ56" s="6"/>
      <c r="BR56" s="6"/>
      <c r="BS56" s="6"/>
      <c r="BT56" s="6"/>
      <c r="BU56" s="6"/>
      <c r="BV56" s="6"/>
      <c r="BW56" s="6">
        <f>IF(Duombaze!BT56="",0,INDEX(DU!I:I,MATCH(Duombaze!BT56,DU!A:A,0),1))+IF(Duombaze!BU56="",0,INDEX(DU!I:I,MATCH(Duombaze!BU56,DU!A:A,0),1))+IF(Duombaze!BV56="",0,INDEX(DU!I:I,MATCH(Duombaze!BV56,DU!A:A,0),1))</f>
        <v>0</v>
      </c>
      <c r="BX56" s="6">
        <f>IF(Duombaze!BT56="",0,INDEX(DU!K:K,MATCH(Duombaze!BT56,DU!A:A,0),1))+IF(Duombaze!BU56="",0,INDEX(DU!K:K,MATCH(Duombaze!BU56,DU!A:A,0),1))+IF(Duombaze!BV56="",0,INDEX(DU!K:K,MATCH(Duombaze!BV56,DU!A:A,0),1))</f>
        <v>0</v>
      </c>
      <c r="BY56" s="6"/>
      <c r="BZ56" s="6"/>
      <c r="CA56" s="6"/>
      <c r="CB56" s="6" t="str">
        <f t="shared" si="26"/>
        <v/>
      </c>
      <c r="CC56" s="6"/>
      <c r="CD56" s="6">
        <f>IF(Duombaze!CC56="",0,INDEX(DU!I:I,MATCH(Duombaze!CC56,DU!A:A,0),1))</f>
        <v>0</v>
      </c>
      <c r="CE56" s="4">
        <f>IF(Duombaze!CC56="",0,INDEX(DU!K:K,MATCH(Duombaze!CC56,DU!A:A,0),1))</f>
        <v>0</v>
      </c>
      <c r="CF56" s="6"/>
      <c r="CG56" s="6"/>
      <c r="CH56" s="6"/>
      <c r="CI56" s="4" t="str">
        <f t="shared" si="6"/>
        <v/>
      </c>
      <c r="CJ56" s="6"/>
      <c r="CK56" s="6">
        <f>IF(Duombaze!CJ56="",0,INDEX(DU!I:I,MATCH(Duombaze!CJ56,DU!A:A,0),1))</f>
        <v>0</v>
      </c>
      <c r="CL56" s="4">
        <f>IF(Duombaze!CJ56="",0,INDEX(DU!K:K,MATCH(Duombaze!CJ56,DU!A:A,0),1))</f>
        <v>0</v>
      </c>
      <c r="CM56" s="6"/>
      <c r="CN56" s="6"/>
      <c r="CO56" s="6"/>
      <c r="CP56" s="4" t="str">
        <f t="shared" si="7"/>
        <v/>
      </c>
      <c r="CQ56" s="6"/>
      <c r="CR56" s="643"/>
      <c r="CS56" s="643"/>
      <c r="CT56" s="643">
        <f>IF(Duombaze!CR56="",0,INDEX(DU!I:I,MATCH(Duombaze!CR56,DU!A:A,0),1))+IF(Duombaze!CS56="",0,INDEX(DU!I:I,MATCH(Duombaze!CS56,DU!A:A,0),1))</f>
        <v>0</v>
      </c>
      <c r="CU56" s="6">
        <f>IF(Duombaze!CR56="",0,INDEX(DU!K:K,MATCH(Duombaze!CR56,DU!A:A,0),1))+IF(Duombaze!CS56="",0,INDEX(DU!K:K,MATCH(Duombaze!CS56,DU!A:A,0),1))</f>
        <v>0</v>
      </c>
      <c r="CV56" s="6"/>
      <c r="CW56" s="6"/>
      <c r="CX56" s="6"/>
      <c r="CY56" s="4" t="str">
        <f t="shared" si="8"/>
        <v/>
      </c>
      <c r="CZ56" s="6"/>
      <c r="DA56" s="674"/>
      <c r="DB56" s="674"/>
      <c r="DC56" s="674">
        <f>IF(Duombaze!DA56="",0,INDEX(DU!I:I,MATCH(Duombaze!DA56,DU!A:A,0),1))+IF(Duombaze!DB56="",0,INDEX(DU!I:I,MATCH(Duombaze!DB56,DU!A:A,0),1))</f>
        <v>0</v>
      </c>
      <c r="DD56" s="6">
        <f>IF(Duombaze!DA56="",0,INDEX(DU!K:K,MATCH(Duombaze!DA56,DU!A:A,0),1))+IF(Duombaze!DB56="",0,INDEX(DU!K:K,MATCH(Duombaze!DB56,DU!A:A,0),1))</f>
        <v>0</v>
      </c>
      <c r="DE56" s="6"/>
      <c r="DF56" s="6"/>
      <c r="DG56" s="6"/>
      <c r="DH56" s="6" t="str">
        <f t="shared" si="9"/>
        <v/>
      </c>
      <c r="DI56" s="6"/>
      <c r="DJ56" s="674"/>
      <c r="DK56" s="679"/>
      <c r="DL56" s="679">
        <f>IF(Duombaze!DJ56="",0,INDEX(DU!I:I,MATCH(Duombaze!DJ56,DU!A:A,0),1))+IF(Duombaze!DK56="",0,INDEX(DU!I:I,MATCH(Duombaze!DK56,DU!A:A,0),1))</f>
        <v>0</v>
      </c>
      <c r="DM56" s="6">
        <f>IF(Duombaze!DJ56="",0,INDEX(DU!K:K,MATCH(Duombaze!DJ56,DU!A:A,0),1))+IF(Duombaze!DK56="",0,INDEX(DU!K:K,MATCH(Duombaze!DK56,DU!A:A,0),1))</f>
        <v>0</v>
      </c>
      <c r="DN56" s="48"/>
      <c r="DO56" s="48"/>
      <c r="DP56" s="48"/>
      <c r="DQ56" s="4" t="str">
        <f t="shared" si="10"/>
        <v/>
      </c>
      <c r="DR56" s="66"/>
      <c r="DS56" s="694"/>
      <c r="DT56" s="694"/>
      <c r="DU56" s="694"/>
      <c r="DV56" s="694"/>
      <c r="DW56" s="694">
        <f>IF(Duombaze!DS56="",0,INDEX(DU!I:I,MATCH(Duombaze!DS56,DU!A:A,0),1))+IF(Duombaze!DT56="",0,INDEX(DU!I:I,MATCH(Duombaze!DT56,DU!A:A,0),1))+IF(Duombaze!DU56="",0,INDEX(DU!I:I,MATCH(Duombaze!DU56,DU!A:A,0),1))+IF(Duombaze!DV56="",0,INDEX(DU!I:I,MATCH(Duombaze!DV56,DU!A:A,0),1))</f>
        <v>0</v>
      </c>
      <c r="DX56" s="640">
        <f>IF(Duombaze!DS56="",0,INDEX(DU!K:K,MATCH(Duombaze!DS56,DU!A:A,0),1))+IF(Duombaze!DT56="",0,INDEX(DU!K:K,MATCH(Duombaze!DT56,DU!A:A,0),1))+IF(Duombaze!DU56="",0,INDEX(DU!K:K,MATCH(Duombaze!DU56,DU!A:A,0),1))+IF(Duombaze!DV56="",0,INDEX(DU!K:KH,MATCH(Duombaze!DV56,DU!A:A,0),1))</f>
        <v>0</v>
      </c>
      <c r="DY56" s="66"/>
      <c r="DZ56" s="66"/>
      <c r="EA56" s="6" t="str">
        <f>EA179</f>
        <v>Mechaninis sukabintuvas Scharmueller</v>
      </c>
      <c r="EB56" s="6" t="str">
        <f t="shared" si="22"/>
        <v>5 SPA14 Mechaninis sukabintuvas Scharmueller</v>
      </c>
      <c r="EC56" s="6" t="str">
        <f>EC179</f>
        <v>ZC40ACMSSCHARM</v>
      </c>
      <c r="ED56" s="101">
        <f>IF(Duombaze!EC56="",0,INDEX(DU!I:I,MATCH(Duombaze!EC56,DU!A:A,0),1))</f>
        <v>130.56639999999999</v>
      </c>
      <c r="EE56" s="640">
        <f>IF(Duombaze!EC56="",0,INDEX(DU!K:K,MATCH(Duombaze!EC56,DU!A:A,0),1))</f>
        <v>0.75</v>
      </c>
      <c r="EF56" s="101"/>
      <c r="EG56" s="101"/>
      <c r="EH56" s="4"/>
      <c r="EI56" s="4" t="str">
        <f t="shared" si="27"/>
        <v/>
      </c>
      <c r="EJ56" s="4"/>
      <c r="EK56" s="677"/>
      <c r="EL56" s="677"/>
      <c r="EM56" s="677"/>
      <c r="EN56" s="677">
        <f>IF(Duombaze!EK56="",0,INDEX(DU!I:I,MATCH(Duombaze!EK56,DU!A:A,0),1))+IF(Duombaze!EL56="",0,INDEX(DU!I:I,MATCH(Duombaze!EL56,DU!A:A,0),1))+IF(Duombaze!EM56="",0,INDEX(DU!I:I,MATCH(Duombaze!EM56,DU!A:A,0),1))</f>
        <v>0</v>
      </c>
      <c r="EO56" s="6">
        <f>IF(Duombaze!EK56="",0,INDEX(DU!K:K,MATCH(Duombaze!EK56,DU!A:A,0),1))+IF(Duombaze!EL56="",0,INDEX(DU!K:K,MATCH(Duombaze!EL56,DU!A:A,0),1))+IF(Duombaze!EM56="",0,INDEX(DU!K:K,MATCH(Duombaze!EM56,DU!A:A,0),1))</f>
        <v>0</v>
      </c>
      <c r="ER56" s="6"/>
      <c r="ES56" s="4" t="str">
        <f t="shared" si="23"/>
        <v/>
      </c>
      <c r="ET56" s="6"/>
      <c r="EU56" s="6"/>
      <c r="EV56" s="6"/>
      <c r="EW56" s="6" t="s">
        <v>314</v>
      </c>
      <c r="EX56" s="6" t="str">
        <f t="shared" si="24"/>
        <v>5 SPA14 Purvasaugių komplektas 550 ratams (pilni 1/2)</v>
      </c>
      <c r="EY56" s="6" t="s">
        <v>285</v>
      </c>
      <c r="EZ56" s="674" t="s">
        <v>285</v>
      </c>
      <c r="FA56" s="674"/>
      <c r="FB56" s="674">
        <f>IF(Duombaze!EZ56="",0,INDEX(DU!I:I,MATCH(Duombaze!EZ56,DU!A:A,0),1))+IF(Duombaze!FA56="",0,INDEX(DU!I:I,MATCH(Duombaze!FA56,DU!A:A,0),1))</f>
        <v>159.65495999999999</v>
      </c>
      <c r="FC56" s="6">
        <f>IF(Duombaze!EZ56="",0,INDEX(DU!K:K,MATCH(Duombaze!EZ56,DU!A:A,0),1))+IF(Duombaze!FA56="",0,INDEX(DU!K:K,MATCH(Duombaze!FA56,DU!A:A,0),1))</f>
        <v>18.670000000000002</v>
      </c>
      <c r="FD56" s="6"/>
      <c r="FE56" s="6"/>
      <c r="FF56" s="6"/>
      <c r="FG56" s="6"/>
      <c r="FH56" s="6"/>
      <c r="FI56" s="6"/>
      <c r="FJ56" s="6"/>
      <c r="FL56" s="14"/>
      <c r="FM56" s="673"/>
      <c r="FN56" s="673"/>
      <c r="FO56" s="673"/>
      <c r="FP56" s="673"/>
      <c r="FQ56" s="673">
        <f>IF(Duombaze!FM56="",0,INDEX(DU!I:I,MATCH(Duombaze!FM56,DU!A:A,0),1))+IF(Duombaze!FN56="",0,INDEX(DU!I:I,MATCH(Duombaze!FN56,DU!A:A,0),1))+IF(Duombaze!FO56="",0,INDEX(DU!I:I,MATCH(Duombaze!FO56,DU!A:A,0),1))+IF(Duombaze!FP56="",0,INDEX(DU!I:I,MATCH(Duombaze!FP56,DU!A:A,0),1))</f>
        <v>0</v>
      </c>
      <c r="FR56" s="673">
        <f>IF(Duombaze!FM56="",0,INDEX(DU!K:K,MATCH(Duombaze!FM56,DU!A:A,0),1))+IF(Duombaze!FN56="",0,INDEX(DU!K:K,MATCH(Duombaze!FN56,DU!A:A,0),1))+IF(Duombaze!FO56="",0,INDEX(DU!K:K,MATCH(Duombaze!FO56,DU!A:A,0),1))+IF(Duombaze!FP56="",0,INDEX(DU!K:K,MATCH(Duombaze!FP56,DU!A:A,0),1))</f>
        <v>0</v>
      </c>
      <c r="FT56" s="101" t="s">
        <v>293</v>
      </c>
      <c r="FU56" s="101"/>
    </row>
    <row r="57" spans="1:180" s="7" customFormat="1" ht="23.45" customHeight="1" x14ac:dyDescent="0.25">
      <c r="A57" s="42">
        <v>6</v>
      </c>
      <c r="B57" s="42" t="s">
        <v>768</v>
      </c>
      <c r="C57" s="12" t="s">
        <v>208</v>
      </c>
      <c r="D57" s="6"/>
      <c r="E57" s="4" t="str">
        <f t="shared" si="32"/>
        <v/>
      </c>
      <c r="F57" s="6"/>
      <c r="G57" s="643"/>
      <c r="H57" s="643"/>
      <c r="I57" s="643"/>
      <c r="J57" s="643"/>
      <c r="K57" s="643"/>
      <c r="L57" s="643"/>
      <c r="M57" s="643"/>
      <c r="N57" s="643"/>
      <c r="O57" s="643"/>
      <c r="P57" s="640">
        <f>IF(Duombaze!G57="",0,INDEX(DU!I:I,MATCH(Duombaze!G57,DU!A:A,0),1))+IF(Duombaze!H57="",0,INDEX(DU!I:I,MATCH(Duombaze!H57,DU!A:A,0),1))+IF(Duombaze!I57="",0,INDEX(DU!I:I,MATCH(Duombaze!I57,DU!A:A,0),1))+IF(Duombaze!J57="",0,INDEX(DU!I:I,MATCH(Duombaze!J57,DU!A:A,0),1))+IF(Duombaze!K57="",0,INDEX(DU!I:I,MATCH(Duombaze!K57,DU!A:A,0),1))+IF(Duombaze!L57="",0,INDEX(DU!I:I,MATCH(Duombaze!L57,DU!A:A,0),1))+IF(Duombaze!M57="",0,INDEX(DU!I:I,MATCH(Duombaze!M57,DU!A:A,0),1))+IF(Duombaze!N57="",0,INDEX(DU!I:I,MATCH(Duombaze!N57,DU!A:A,0),1))+IF(Duombaze!O57="",0,INDEX(DU!I:I,MATCH(Duombaze!O57,DU!A:A,0),1))</f>
        <v>0</v>
      </c>
      <c r="Q57" s="640">
        <f>IF(Duombaze!G57="",0,INDEX(DU!K:K,MATCH(Duombaze!G57,DU!A:A,0),1))+IF(Duombaze!H57="",0,INDEX(DU!K:K,MATCH(Duombaze!H57,DU!A:A,0),1))+IF(Duombaze!I57="",0,INDEX(DU!K:K,MATCH(Duombaze!I57,DU!A:A,0),1))+IF(Duombaze!J57="",0,INDEX(DU!K:K,MATCH(Duombaze!J57,DU!A:A,0),1))+IF(Duombaze!K57="",0,INDEX(DU!K:K,MATCH(Duombaze!K57,DU!A:A,0),1))+IF(Duombaze!L57="",0,INDEX(DU!K:K,MATCH(Duombaze!L57,DU!A:A,0),1))+IF(Duombaze!M57="",0,INDEX(DU!K:K,MATCH(Duombaze!M57,DU!A:A,0),1))+IF(Duombaze!N57="",0,INDEX(DU!K:K,MATCH(Duombaze!N57,DU!A:A,0),1))+IF(Duombaze!O57="",0,INDEX(DU!K:K,MATCH(Duombaze!O57,DU!A:A,0),1))</f>
        <v>0</v>
      </c>
      <c r="R57" s="6"/>
      <c r="S57" s="48"/>
      <c r="T57" s="883"/>
      <c r="U57" s="4">
        <f>IF(Duombaze!T57="",0,INDEX(DU!I:I,MATCH(Duombaze!T57,DU!A:A,0),1))</f>
        <v>0</v>
      </c>
      <c r="V57" s="4">
        <f>IF(Duombaze!T57="",0,INDEX(DU!K:K,MATCH(Duombaze!T57,DU!A:A,0),1))</f>
        <v>0</v>
      </c>
      <c r="W57" s="6"/>
      <c r="X57" s="6"/>
      <c r="Y57" s="858"/>
      <c r="Z57" s="66"/>
      <c r="AA57" s="4" t="str">
        <f t="shared" si="29"/>
        <v/>
      </c>
      <c r="AB57" s="6"/>
      <c r="AC57" s="6">
        <f>IF(Duombaze!AB57="",0,INDEX(DU!I:I,MATCH(Duombaze!AB57,DU!A:A,0),1))</f>
        <v>0</v>
      </c>
      <c r="AD57" s="2">
        <f>IF(Duombaze!AB57="",0,INDEX(DU!K:K,MATCH(Duombaze!AB57,DU!A:A,0),1))</f>
        <v>0</v>
      </c>
      <c r="AE57" s="6"/>
      <c r="AF57" s="6"/>
      <c r="AG57" s="6"/>
      <c r="AH57" s="4" t="str">
        <f t="shared" si="21"/>
        <v/>
      </c>
      <c r="AI57" s="6"/>
      <c r="AJ57" s="643"/>
      <c r="AK57" s="643"/>
      <c r="AL57" s="643"/>
      <c r="AM57" s="643">
        <f>IF(Duombaze!AJ57="",0,INDEX(DU!I:I,MATCH(Duombaze!AJ57,DU!A:A,0),1))+IF(Duombaze!AK57="",0,INDEX(DU!I:I,MATCH(Duombaze!AK57,DU!A:A,0),1))+IF(Duombaze!AL57="",0,INDEX(DU!I:I,MATCH(Duombaze!AL57,DU!A:A,0),1))</f>
        <v>0</v>
      </c>
      <c r="AN57" s="643">
        <f>IF(Duombaze!AJ57="",0,INDEX(DU!K:K,MATCH(Duombaze!AJ57,DU!A:A,0),1))+IF(Duombaze!AK57="",0,INDEX(DU!K:K,MATCH(Duombaze!AK57,DU!A:A,0),1))+IF(Duombaze!AL57="",0,INDEX(DU!K:K,MATCH(Duombaze!AL57,DU!A:A,0),1))</f>
        <v>0</v>
      </c>
      <c r="AO57" s="6"/>
      <c r="AP57" s="6"/>
      <c r="AQ57" s="6"/>
      <c r="AR57" s="4" t="str">
        <f t="shared" si="2"/>
        <v/>
      </c>
      <c r="AS57" s="6"/>
      <c r="AT57" s="643"/>
      <c r="AU57" s="643"/>
      <c r="AV57" s="643"/>
      <c r="AW57" s="643"/>
      <c r="AX57" s="643"/>
      <c r="AY57" s="643"/>
      <c r="AZ57" s="643"/>
      <c r="BA57" s="643"/>
      <c r="BB57" s="643"/>
      <c r="BC57" s="643">
        <f>IF(Duombaze!AT57="",0,INDEX(DU!I:I,MATCH(Duombaze!AT57,DU!A:A,0),1))+IF(Duombaze!AU57="",0,INDEX(DU!I:I,MATCH(Duombaze!AU57,DU!A:A,0),1))+IF(Duombaze!AV57="",0,INDEX(DU!I:I,MATCH(Duombaze!AV57,DU!A:A,0),1))+IF(Duombaze!AW57="",0,INDEX(DU!I:I,MATCH(Duombaze!AW57,DU!A:A,0),1))+IF(Duombaze!AX57="",0,INDEX(DU!I:I,MATCH(Duombaze!AX57,DU!A:A,0),1))+IF(Duombaze!AY57="",0,INDEX(DU!I:I,MATCH(Duombaze!AY57,DU!A:A,0),1))+IF(Duombaze!AZ57="",0,INDEX(DU!I:I,MATCH(Duombaze!AZ57,DU!A:A,0),1))+IF(Duombaze!BA57="",0,INDEX(DU!I:I,MATCH(Duombaze!BA57,DU!A:A,0),1))+IF(Duombaze!BB57="",0,INDEX(DU!I:I,MATCH(Duombaze!BB57,DU!A:A,0),1))</f>
        <v>0</v>
      </c>
      <c r="BD57" s="640">
        <f>IF(Duombaze!AT57="",0,INDEX(DU!K:K,MATCH(Duombaze!AT57,DU!A:A,0),1))+IF(Duombaze!AU57="",0,INDEX(DU!K:K,MATCH(Duombaze!AU57,DU!A:A,0),1))+IF(Duombaze!AV57="",0,INDEX(DU!K:K,MATCH(Duombaze!AV57,DU!A:A,0),1))+IF(Duombaze!AW57="",0,INDEX(DU!K:K,MATCH(Duombaze!AW57,DU!A:A,0),1))+IF(Duombaze!AX57="",0,INDEX(DU!K:K,MATCH(Duombaze!AX57,DU!A:A,0),1))+IF(Duombaze!AY57="",0,INDEX(DU!K:K,MATCH(Duombaze!AY57,DU!A:A,0),1))+IF(Duombaze!AZ57="",0,INDEX(DU!K:K,MATCH(Duombaze!AZ57,DU!A:A,0),1))+IF(Duombaze!BA57="",0,INDEX(DU!K:K,MATCH(Duombaze!BA57,DU!A:A,0),1))+IF(Duombaze!BB57="",0,INDEX(DU!K:K,MATCH(Duombaze!BB57,DU!A:A,0),1))</f>
        <v>0</v>
      </c>
      <c r="BE57" s="6"/>
      <c r="BF57" s="6"/>
      <c r="BG57" s="49" t="str">
        <f>FY166</f>
        <v>Pneumatiniai st. 2 konturų Haldex su automatiniu LSV 0,4s.+ priek. ašies slėgio vožtuvas</v>
      </c>
      <c r="BH57" s="4" t="str">
        <f t="shared" si="30"/>
        <v>6 SPA14 Pneumatiniai st. 2 konturų Haldex su automatiniu LSV 0,4s.+ priek. ašies slėgio vožtuvas</v>
      </c>
      <c r="BI57" s="6" t="str">
        <f>GA166</f>
        <v>ZU3APSHLDXAL04 + ZM0PR0SLV0ZT0H</v>
      </c>
      <c r="BJ57" s="643" t="s">
        <v>85</v>
      </c>
      <c r="BK57" s="643" t="s">
        <v>3000</v>
      </c>
      <c r="BL57" s="643"/>
      <c r="BM57" s="643">
        <f>IF(Duombaze!BJ57="",0,INDEX(DU!I:I,MATCH(Duombaze!BJ57,DU!A:A,0),1))+IF(Duombaze!BK57="",0,INDEX(DU!I:I,MATCH(Duombaze!BK57,DU!A:A,0),1))+IF(Duombaze!BL57="",0,INDEX(DU!I:I,MATCH(Duombaze!BL57,DU!A:A,0),1))</f>
        <v>565.50974868398293</v>
      </c>
      <c r="BN57" s="640">
        <f>IF(Duombaze!BJ57="",0,INDEX(DU!K:K,MATCH(Duombaze!BJ57,DU!A:A,0),1))+IF(Duombaze!BK57="",0,INDEX(DU!K:K,MATCH(Duombaze!BK57,DU!A:A,0),1))+IF(Duombaze!BL57="",0,INDEX(DU!K:K,MATCH(Duombaze!BL57,DU!A:A,0),1))</f>
        <v>73.510000000000005</v>
      </c>
      <c r="BO57" s="6"/>
      <c r="BP57" s="6"/>
      <c r="BQ57" s="6"/>
      <c r="BR57" s="6"/>
      <c r="BS57" s="6"/>
      <c r="BT57" s="6"/>
      <c r="BU57" s="6"/>
      <c r="BV57" s="6"/>
      <c r="BW57" s="6">
        <f>IF(Duombaze!BT57="",0,INDEX(DU!I:I,MATCH(Duombaze!BT57,DU!A:A,0),1))+IF(Duombaze!BU57="",0,INDEX(DU!I:I,MATCH(Duombaze!BU57,DU!A:A,0),1))+IF(Duombaze!BV57="",0,INDEX(DU!I:I,MATCH(Duombaze!BV57,DU!A:A,0),1))</f>
        <v>0</v>
      </c>
      <c r="BX57" s="6">
        <f>IF(Duombaze!BT57="",0,INDEX(DU!K:K,MATCH(Duombaze!BT57,DU!A:A,0),1))+IF(Duombaze!BU57="",0,INDEX(DU!K:K,MATCH(Duombaze!BU57,DU!A:A,0),1))+IF(Duombaze!BV57="",0,INDEX(DU!K:K,MATCH(Duombaze!BV57,DU!A:A,0),1))</f>
        <v>0</v>
      </c>
      <c r="BY57" s="6"/>
      <c r="BZ57" s="6"/>
      <c r="CA57" s="6"/>
      <c r="CB57" s="6" t="str">
        <f t="shared" si="26"/>
        <v/>
      </c>
      <c r="CC57" s="6"/>
      <c r="CD57" s="6">
        <f>IF(Duombaze!CC57="",0,INDEX(DU!I:I,MATCH(Duombaze!CC57,DU!A:A,0),1))</f>
        <v>0</v>
      </c>
      <c r="CE57" s="4">
        <f>IF(Duombaze!CC57="",0,INDEX(DU!K:K,MATCH(Duombaze!CC57,DU!A:A,0),1))</f>
        <v>0</v>
      </c>
      <c r="CF57" s="6"/>
      <c r="CG57" s="6"/>
      <c r="CH57" s="6"/>
      <c r="CI57" s="4" t="str">
        <f t="shared" si="6"/>
        <v/>
      </c>
      <c r="CJ57" s="6"/>
      <c r="CK57" s="6">
        <f>IF(Duombaze!CJ57="",0,INDEX(DU!I:I,MATCH(Duombaze!CJ57,DU!A:A,0),1))</f>
        <v>0</v>
      </c>
      <c r="CL57" s="4">
        <f>IF(Duombaze!CJ57="",0,INDEX(DU!K:K,MATCH(Duombaze!CJ57,DU!A:A,0),1))</f>
        <v>0</v>
      </c>
      <c r="CM57" s="6"/>
      <c r="CN57" s="6"/>
      <c r="CO57" s="6"/>
      <c r="CP57" s="4" t="str">
        <f t="shared" si="7"/>
        <v/>
      </c>
      <c r="CQ57" s="6"/>
      <c r="CR57" s="643"/>
      <c r="CS57" s="643"/>
      <c r="CT57" s="643">
        <f>IF(Duombaze!CR57="",0,INDEX(DU!I:I,MATCH(Duombaze!CR57,DU!A:A,0),1))+IF(Duombaze!CS57="",0,INDEX(DU!I:I,MATCH(Duombaze!CS57,DU!A:A,0),1))</f>
        <v>0</v>
      </c>
      <c r="CU57" s="6">
        <f>IF(Duombaze!CR57="",0,INDEX(DU!K:K,MATCH(Duombaze!CR57,DU!A:A,0),1))+IF(Duombaze!CS57="",0,INDEX(DU!K:K,MATCH(Duombaze!CS57,DU!A:A,0),1))</f>
        <v>0</v>
      </c>
      <c r="CV57" s="6"/>
      <c r="CW57" s="6"/>
      <c r="CX57" s="6"/>
      <c r="CY57" s="4" t="str">
        <f t="shared" si="8"/>
        <v/>
      </c>
      <c r="CZ57" s="6"/>
      <c r="DA57" s="674"/>
      <c r="DB57" s="674"/>
      <c r="DC57" s="674">
        <f>IF(Duombaze!DA57="",0,INDEX(DU!I:I,MATCH(Duombaze!DA57,DU!A:A,0),1))+IF(Duombaze!DB57="",0,INDEX(DU!I:I,MATCH(Duombaze!DB57,DU!A:A,0),1))</f>
        <v>0</v>
      </c>
      <c r="DD57" s="6">
        <f>IF(Duombaze!DA57="",0,INDEX(DU!K:K,MATCH(Duombaze!DA57,DU!A:A,0),1))+IF(Duombaze!DB57="",0,INDEX(DU!K:K,MATCH(Duombaze!DB57,DU!A:A,0),1))</f>
        <v>0</v>
      </c>
      <c r="DE57" s="6"/>
      <c r="DF57" s="6"/>
      <c r="DG57" s="6"/>
      <c r="DH57" s="6" t="str">
        <f t="shared" si="9"/>
        <v/>
      </c>
      <c r="DI57" s="6"/>
      <c r="DJ57" s="674"/>
      <c r="DK57" s="679"/>
      <c r="DL57" s="679">
        <f>IF(Duombaze!DJ57="",0,INDEX(DU!I:I,MATCH(Duombaze!DJ57,DU!A:A,0),1))+IF(Duombaze!DK57="",0,INDEX(DU!I:I,MATCH(Duombaze!DK57,DU!A:A,0),1))</f>
        <v>0</v>
      </c>
      <c r="DM57" s="6">
        <f>IF(Duombaze!DJ57="",0,INDEX(DU!K:K,MATCH(Duombaze!DJ57,DU!A:A,0),1))+IF(Duombaze!DK57="",0,INDEX(DU!K:K,MATCH(Duombaze!DK57,DU!A:A,0),1))</f>
        <v>0</v>
      </c>
      <c r="DN57" s="48"/>
      <c r="DO57" s="48"/>
      <c r="DP57" s="48"/>
      <c r="DQ57" s="4" t="str">
        <f t="shared" si="10"/>
        <v/>
      </c>
      <c r="DR57" s="66"/>
      <c r="DS57" s="694"/>
      <c r="DT57" s="694"/>
      <c r="DU57" s="694"/>
      <c r="DV57" s="694"/>
      <c r="DW57" s="694">
        <f>IF(Duombaze!DS57="",0,INDEX(DU!I:I,MATCH(Duombaze!DS57,DU!A:A,0),1))+IF(Duombaze!DT57="",0,INDEX(DU!I:I,MATCH(Duombaze!DT57,DU!A:A,0),1))+IF(Duombaze!DU57="",0,INDEX(DU!I:I,MATCH(Duombaze!DU57,DU!A:A,0),1))+IF(Duombaze!DV57="",0,INDEX(DU!I:I,MATCH(Duombaze!DV57,DU!A:A,0),1))</f>
        <v>0</v>
      </c>
      <c r="DX57" s="640">
        <f>IF(Duombaze!DS57="",0,INDEX(DU!K:K,MATCH(Duombaze!DS57,DU!A:A,0),1))+IF(Duombaze!DT57="",0,INDEX(DU!K:K,MATCH(Duombaze!DT57,DU!A:A,0),1))+IF(Duombaze!DU57="",0,INDEX(DU!K:K,MATCH(Duombaze!DU57,DU!A:A,0),1))+IF(Duombaze!DV57="",0,INDEX(DU!K:KH,MATCH(Duombaze!DV57,DU!A:A,0),1))</f>
        <v>0</v>
      </c>
      <c r="DY57" s="66"/>
      <c r="DZ57" s="66"/>
      <c r="EA57" s="6"/>
      <c r="EB57" s="6" t="str">
        <f t="shared" si="22"/>
        <v/>
      </c>
      <c r="EC57" s="6"/>
      <c r="ED57" s="6">
        <f>IF(Duombaze!EC57="",0,INDEX(DU!I:I,MATCH(Duombaze!EC57,DU!A:A,0),1))</f>
        <v>0</v>
      </c>
      <c r="EE57" s="640">
        <f>IF(Duombaze!EC57="",0,INDEX(DU!K:K,MATCH(Duombaze!EC57,DU!A:A,0),1))</f>
        <v>0</v>
      </c>
      <c r="EF57" s="6"/>
      <c r="EG57" s="48"/>
      <c r="EH57" s="6"/>
      <c r="EI57" s="4" t="str">
        <f t="shared" si="27"/>
        <v/>
      </c>
      <c r="EJ57" s="6"/>
      <c r="EK57" s="694"/>
      <c r="EL57" s="694"/>
      <c r="EM57" s="694"/>
      <c r="EN57" s="694">
        <f>IF(Duombaze!EK57="",0,INDEX(DU!I:I,MATCH(Duombaze!EK57,DU!A:A,0),1))+IF(Duombaze!EL57="",0,INDEX(DU!I:I,MATCH(Duombaze!EL57,DU!A:A,0),1))+IF(Duombaze!EM57="",0,INDEX(DU!I:I,MATCH(Duombaze!EM57,DU!A:A,0),1))</f>
        <v>0</v>
      </c>
      <c r="EO57" s="6">
        <f>IF(Duombaze!EK57="",0,INDEX(DU!K:K,MATCH(Duombaze!EK57,DU!A:A,0),1))+IF(Duombaze!EL57="",0,INDEX(DU!K:K,MATCH(Duombaze!EL57,DU!A:A,0),1))+IF(Duombaze!EM57="",0,INDEX(DU!K:K,MATCH(Duombaze!EM57,DU!A:A,0),1))</f>
        <v>0</v>
      </c>
      <c r="EP57" s="66"/>
      <c r="EQ57" s="6"/>
      <c r="ER57" s="6"/>
      <c r="ES57" s="4" t="str">
        <f t="shared" si="23"/>
        <v/>
      </c>
      <c r="ET57" s="6"/>
      <c r="EU57" s="6"/>
      <c r="EV57" s="6"/>
      <c r="EW57" s="6"/>
      <c r="EX57" s="6" t="str">
        <f t="shared" si="24"/>
        <v/>
      </c>
      <c r="EY57" s="6"/>
      <c r="EZ57" s="674"/>
      <c r="FA57" s="674"/>
      <c r="FB57" s="674">
        <f>IF(Duombaze!EZ57="",0,INDEX(DU!I:I,MATCH(Duombaze!EZ57,DU!A:A,0),1))+IF(Duombaze!FA57="",0,INDEX(DU!I:I,MATCH(Duombaze!FA57,DU!A:A,0),1))</f>
        <v>0</v>
      </c>
      <c r="FC57" s="6">
        <f>IF(Duombaze!EZ57="",0,INDEX(DU!K:K,MATCH(Duombaze!EZ57,DU!A:A,0),1))+IF(Duombaze!FA57="",0,INDEX(DU!K:K,MATCH(Duombaze!FA57,DU!A:A,0),1))</f>
        <v>0</v>
      </c>
      <c r="FD57" s="6"/>
      <c r="FE57" s="6"/>
      <c r="FF57" s="6"/>
      <c r="FG57" s="6"/>
      <c r="FH57" s="6"/>
      <c r="FI57" s="6"/>
      <c r="FJ57" s="6"/>
      <c r="FL57" s="14"/>
      <c r="FM57" s="673"/>
      <c r="FN57" s="673"/>
      <c r="FO57" s="673"/>
      <c r="FP57" s="673"/>
      <c r="FQ57" s="673">
        <f>IF(Duombaze!FM57="",0,INDEX(DU!I:I,MATCH(Duombaze!FM57,DU!A:A,0),1))+IF(Duombaze!FN57="",0,INDEX(DU!I:I,MATCH(Duombaze!FN57,DU!A:A,0),1))+IF(Duombaze!FO57="",0,INDEX(DU!I:I,MATCH(Duombaze!FO57,DU!A:A,0),1))+IF(Duombaze!FP57="",0,INDEX(DU!I:I,MATCH(Duombaze!FP57,DU!A:A,0),1))</f>
        <v>0</v>
      </c>
      <c r="FR57" s="673">
        <f>IF(Duombaze!FM57="",0,INDEX(DU!K:K,MATCH(Duombaze!FM57,DU!A:A,0),1))+IF(Duombaze!FN57="",0,INDEX(DU!K:K,MATCH(Duombaze!FN57,DU!A:A,0),1))+IF(Duombaze!FO57="",0,INDEX(DU!K:K,MATCH(Duombaze!FO57,DU!A:A,0),1))+IF(Duombaze!FP57="",0,INDEX(DU!K:K,MATCH(Duombaze!FP57,DU!A:A,0),1))</f>
        <v>0</v>
      </c>
      <c r="FT57" s="101" t="s">
        <v>751</v>
      </c>
      <c r="FU57" s="7" t="str">
        <f>IF(FT57&lt;&gt;"",A52&amp;" "&amp;C52&amp;" "&amp;FT57,"")</f>
        <v>1 SPA14 Ratas 550/45 R22,5 Alliance 380 N°8 N°10 ET0 151E</v>
      </c>
      <c r="FV57" s="101" t="s">
        <v>7</v>
      </c>
    </row>
    <row r="58" spans="1:180" s="7" customFormat="1" ht="23.45" customHeight="1" x14ac:dyDescent="0.25">
      <c r="A58" s="42">
        <v>7</v>
      </c>
      <c r="B58" s="42" t="s">
        <v>768</v>
      </c>
      <c r="C58" s="12" t="s">
        <v>208</v>
      </c>
      <c r="D58" s="6"/>
      <c r="E58" s="4" t="str">
        <f t="shared" si="32"/>
        <v/>
      </c>
      <c r="F58" s="6"/>
      <c r="G58" s="643"/>
      <c r="H58" s="643"/>
      <c r="I58" s="643"/>
      <c r="J58" s="643"/>
      <c r="K58" s="643"/>
      <c r="L58" s="643"/>
      <c r="M58" s="643"/>
      <c r="N58" s="643"/>
      <c r="O58" s="643"/>
      <c r="P58" s="640">
        <f>IF(Duombaze!G58="",0,INDEX(DU!I:I,MATCH(Duombaze!G58,DU!A:A,0),1))+IF(Duombaze!H58="",0,INDEX(DU!I:I,MATCH(Duombaze!H58,DU!A:A,0),1))+IF(Duombaze!I58="",0,INDEX(DU!I:I,MATCH(Duombaze!I58,DU!A:A,0),1))+IF(Duombaze!J58="",0,INDEX(DU!I:I,MATCH(Duombaze!J58,DU!A:A,0),1))+IF(Duombaze!K58="",0,INDEX(DU!I:I,MATCH(Duombaze!K58,DU!A:A,0),1))+IF(Duombaze!L58="",0,INDEX(DU!I:I,MATCH(Duombaze!L58,DU!A:A,0),1))+IF(Duombaze!M58="",0,INDEX(DU!I:I,MATCH(Duombaze!M58,DU!A:A,0),1))+IF(Duombaze!N58="",0,INDEX(DU!I:I,MATCH(Duombaze!N58,DU!A:A,0),1))+IF(Duombaze!O58="",0,INDEX(DU!I:I,MATCH(Duombaze!O58,DU!A:A,0),1))</f>
        <v>0</v>
      </c>
      <c r="Q58" s="640">
        <f>IF(Duombaze!G58="",0,INDEX(DU!K:K,MATCH(Duombaze!G58,DU!A:A,0),1))+IF(Duombaze!H58="",0,INDEX(DU!K:K,MATCH(Duombaze!H58,DU!A:A,0),1))+IF(Duombaze!I58="",0,INDEX(DU!K:K,MATCH(Duombaze!I58,DU!A:A,0),1))+IF(Duombaze!J58="",0,INDEX(DU!K:K,MATCH(Duombaze!J58,DU!A:A,0),1))+IF(Duombaze!K58="",0,INDEX(DU!K:K,MATCH(Duombaze!K58,DU!A:A,0),1))+IF(Duombaze!L58="",0,INDEX(DU!K:K,MATCH(Duombaze!L58,DU!A:A,0),1))+IF(Duombaze!M58="",0,INDEX(DU!K:K,MATCH(Duombaze!M58,DU!A:A,0),1))+IF(Duombaze!N58="",0,INDEX(DU!K:K,MATCH(Duombaze!N58,DU!A:A,0),1))+IF(Duombaze!O58="",0,INDEX(DU!K:K,MATCH(Duombaze!O58,DU!A:A,0),1))</f>
        <v>0</v>
      </c>
      <c r="R58" s="6"/>
      <c r="S58" s="48"/>
      <c r="T58" s="883"/>
      <c r="U58" s="4">
        <f>IF(Duombaze!T58="",0,INDEX(DU!I:I,MATCH(Duombaze!T58,DU!A:A,0),1))</f>
        <v>0</v>
      </c>
      <c r="V58" s="4">
        <f>IF(Duombaze!T58="",0,INDEX(DU!K:K,MATCH(Duombaze!T58,DU!A:A,0),1))</f>
        <v>0</v>
      </c>
      <c r="W58" s="6"/>
      <c r="X58" s="6"/>
      <c r="Y58" s="858"/>
      <c r="Z58" s="66"/>
      <c r="AA58" s="4" t="str">
        <f t="shared" si="29"/>
        <v/>
      </c>
      <c r="AB58" s="6"/>
      <c r="AC58" s="6">
        <f>IF(Duombaze!AB58="",0,INDEX(DU!I:I,MATCH(Duombaze!AB58,DU!A:A,0),1))</f>
        <v>0</v>
      </c>
      <c r="AD58" s="2">
        <f>IF(Duombaze!AB58="",0,INDEX(DU!K:K,MATCH(Duombaze!AB58,DU!A:A,0),1))</f>
        <v>0</v>
      </c>
      <c r="AE58" s="6"/>
      <c r="AF58" s="6"/>
      <c r="AG58" s="6"/>
      <c r="AH58" s="4" t="str">
        <f t="shared" si="21"/>
        <v/>
      </c>
      <c r="AI58" s="6"/>
      <c r="AJ58" s="643"/>
      <c r="AK58" s="643"/>
      <c r="AL58" s="643"/>
      <c r="AM58" s="643">
        <f>IF(Duombaze!AJ58="",0,INDEX(DU!I:I,MATCH(Duombaze!AJ58,DU!A:A,0),1))+IF(Duombaze!AK58="",0,INDEX(DU!I:I,MATCH(Duombaze!AK58,DU!A:A,0),1))+IF(Duombaze!AL58="",0,INDEX(DU!I:I,MATCH(Duombaze!AL58,DU!A:A,0),1))</f>
        <v>0</v>
      </c>
      <c r="AN58" s="643">
        <f>IF(Duombaze!AJ58="",0,INDEX(DU!K:K,MATCH(Duombaze!AJ58,DU!A:A,0),1))+IF(Duombaze!AK58="",0,INDEX(DU!K:K,MATCH(Duombaze!AK58,DU!A:A,0),1))+IF(Duombaze!AL58="",0,INDEX(DU!K:K,MATCH(Duombaze!AL58,DU!A:A,0),1))</f>
        <v>0</v>
      </c>
      <c r="AO58" s="6"/>
      <c r="AP58" s="6"/>
      <c r="AQ58" s="6"/>
      <c r="AR58" s="4" t="str">
        <f t="shared" si="2"/>
        <v/>
      </c>
      <c r="AS58" s="6"/>
      <c r="AT58" s="643"/>
      <c r="AU58" s="643"/>
      <c r="AV58" s="643"/>
      <c r="AW58" s="643"/>
      <c r="AX58" s="643"/>
      <c r="AY58" s="643"/>
      <c r="AZ58" s="643"/>
      <c r="BA58" s="643"/>
      <c r="BB58" s="643"/>
      <c r="BC58" s="643">
        <f>IF(Duombaze!AT58="",0,INDEX(DU!I:I,MATCH(Duombaze!AT58,DU!A:A,0),1))+IF(Duombaze!AU58="",0,INDEX(DU!I:I,MATCH(Duombaze!AU58,DU!A:A,0),1))+IF(Duombaze!AV58="",0,INDEX(DU!I:I,MATCH(Duombaze!AV58,DU!A:A,0),1))+IF(Duombaze!AW58="",0,INDEX(DU!I:I,MATCH(Duombaze!AW58,DU!A:A,0),1))+IF(Duombaze!AX58="",0,INDEX(DU!I:I,MATCH(Duombaze!AX58,DU!A:A,0),1))+IF(Duombaze!AY58="",0,INDEX(DU!I:I,MATCH(Duombaze!AY58,DU!A:A,0),1))+IF(Duombaze!AZ58="",0,INDEX(DU!I:I,MATCH(Duombaze!AZ58,DU!A:A,0),1))+IF(Duombaze!BA58="",0,INDEX(DU!I:I,MATCH(Duombaze!BA58,DU!A:A,0),1))+IF(Duombaze!BB58="",0,INDEX(DU!I:I,MATCH(Duombaze!BB58,DU!A:A,0),1))</f>
        <v>0</v>
      </c>
      <c r="BD58" s="640">
        <f>IF(Duombaze!AT58="",0,INDEX(DU!K:K,MATCH(Duombaze!AT58,DU!A:A,0),1))+IF(Duombaze!AU58="",0,INDEX(DU!K:K,MATCH(Duombaze!AU58,DU!A:A,0),1))+IF(Duombaze!AV58="",0,INDEX(DU!K:K,MATCH(Duombaze!AV58,DU!A:A,0),1))+IF(Duombaze!AW58="",0,INDEX(DU!K:K,MATCH(Duombaze!AW58,DU!A:A,0),1))+IF(Duombaze!AX58="",0,INDEX(DU!K:K,MATCH(Duombaze!AX58,DU!A:A,0),1))+IF(Duombaze!AY58="",0,INDEX(DU!K:K,MATCH(Duombaze!AY58,DU!A:A,0),1))+IF(Duombaze!AZ58="",0,INDEX(DU!K:K,MATCH(Duombaze!AZ58,DU!A:A,0),1))+IF(Duombaze!BA58="",0,INDEX(DU!K:K,MATCH(Duombaze!BA58,DU!A:A,0),1))+IF(Duombaze!BB58="",0,INDEX(DU!K:K,MATCH(Duombaze!BB58,DU!A:A,0),1))</f>
        <v>0</v>
      </c>
      <c r="BE58" s="6"/>
      <c r="BF58" s="6"/>
      <c r="BG58" s="66"/>
      <c r="BH58" s="4"/>
      <c r="BI58" s="6"/>
      <c r="BJ58" s="643"/>
      <c r="BK58" s="643"/>
      <c r="BL58" s="643"/>
      <c r="BM58" s="643">
        <f>IF(Duombaze!BJ58="",0,INDEX(DU!I:I,MATCH(Duombaze!BJ58,DU!A:A,0),1))+IF(Duombaze!BK58="",0,INDEX(DU!I:I,MATCH(Duombaze!BK58,DU!A:A,0),1))+IF(Duombaze!BL58="",0,INDEX(DU!I:I,MATCH(Duombaze!BL58,DU!A:A,0),1))</f>
        <v>0</v>
      </c>
      <c r="BN58" s="640">
        <f>IF(Duombaze!BJ58="",0,INDEX(DU!K:K,MATCH(Duombaze!BJ58,DU!A:A,0),1))+IF(Duombaze!BK58="",0,INDEX(DU!K:K,MATCH(Duombaze!BK58,DU!A:A,0),1))+IF(Duombaze!BL58="",0,INDEX(DU!K:K,MATCH(Duombaze!BL58,DU!A:A,0),1))</f>
        <v>0</v>
      </c>
      <c r="BO58" s="6"/>
      <c r="BP58" s="6"/>
      <c r="BQ58" s="6"/>
      <c r="BR58" s="6" t="str">
        <f t="shared" si="31"/>
        <v/>
      </c>
      <c r="BS58" s="6"/>
      <c r="BT58" s="6"/>
      <c r="BU58" s="6"/>
      <c r="BV58" s="6"/>
      <c r="BW58" s="6">
        <f>IF(Duombaze!BT58="",0,INDEX(DU!I:I,MATCH(Duombaze!BT58,DU!A:A,0),1))+IF(Duombaze!BU58="",0,INDEX(DU!I:I,MATCH(Duombaze!BU58,DU!A:A,0),1))+IF(Duombaze!BV58="",0,INDEX(DU!I:I,MATCH(Duombaze!BV58,DU!A:A,0),1))</f>
        <v>0</v>
      </c>
      <c r="BX58" s="6">
        <f>IF(Duombaze!BT58="",0,INDEX(DU!K:K,MATCH(Duombaze!BT58,DU!A:A,0),1))+IF(Duombaze!BU58="",0,INDEX(DU!K:K,MATCH(Duombaze!BU58,DU!A:A,0),1))+IF(Duombaze!BV58="",0,INDEX(DU!K:K,MATCH(Duombaze!BV58,DU!A:A,0),1))</f>
        <v>0</v>
      </c>
      <c r="BY58" s="6"/>
      <c r="BZ58" s="6"/>
      <c r="CA58" s="6"/>
      <c r="CB58" s="6" t="str">
        <f t="shared" si="26"/>
        <v/>
      </c>
      <c r="CC58" s="6"/>
      <c r="CD58" s="6">
        <f>IF(Duombaze!CC58="",0,INDEX(DU!I:I,MATCH(Duombaze!CC58,DU!A:A,0),1))</f>
        <v>0</v>
      </c>
      <c r="CE58" s="4">
        <f>IF(Duombaze!CC58="",0,INDEX(DU!K:K,MATCH(Duombaze!CC58,DU!A:A,0),1))</f>
        <v>0</v>
      </c>
      <c r="CF58" s="6"/>
      <c r="CG58" s="6"/>
      <c r="CH58" s="6"/>
      <c r="CI58" s="4" t="str">
        <f t="shared" si="6"/>
        <v/>
      </c>
      <c r="CJ58" s="6"/>
      <c r="CK58" s="6">
        <f>IF(Duombaze!CJ58="",0,INDEX(DU!I:I,MATCH(Duombaze!CJ58,DU!A:A,0),1))</f>
        <v>0</v>
      </c>
      <c r="CL58" s="4">
        <f>IF(Duombaze!CJ58="",0,INDEX(DU!K:K,MATCH(Duombaze!CJ58,DU!A:A,0),1))</f>
        <v>0</v>
      </c>
      <c r="CM58" s="6"/>
      <c r="CN58" s="6"/>
      <c r="CO58" s="6"/>
      <c r="CP58" s="4" t="str">
        <f t="shared" si="7"/>
        <v/>
      </c>
      <c r="CQ58" s="6"/>
      <c r="CR58" s="643"/>
      <c r="CS58" s="643"/>
      <c r="CT58" s="643">
        <f>IF(Duombaze!CR58="",0,INDEX(DU!I:I,MATCH(Duombaze!CR58,DU!A:A,0),1))+IF(Duombaze!CS58="",0,INDEX(DU!I:I,MATCH(Duombaze!CS58,DU!A:A,0),1))</f>
        <v>0</v>
      </c>
      <c r="CU58" s="6">
        <f>IF(Duombaze!CR58="",0,INDEX(DU!K:K,MATCH(Duombaze!CR58,DU!A:A,0),1))+IF(Duombaze!CS58="",0,INDEX(DU!K:K,MATCH(Duombaze!CS58,DU!A:A,0),1))</f>
        <v>0</v>
      </c>
      <c r="CV58" s="6"/>
      <c r="CW58" s="6"/>
      <c r="CX58" s="6"/>
      <c r="CY58" s="4" t="str">
        <f t="shared" si="8"/>
        <v/>
      </c>
      <c r="CZ58" s="6"/>
      <c r="DA58" s="674"/>
      <c r="DB58" s="674"/>
      <c r="DC58" s="674">
        <f>IF(Duombaze!DA58="",0,INDEX(DU!I:I,MATCH(Duombaze!DA58,DU!A:A,0),1))+IF(Duombaze!DB58="",0,INDEX(DU!I:I,MATCH(Duombaze!DB58,DU!A:A,0),1))</f>
        <v>0</v>
      </c>
      <c r="DD58" s="6">
        <f>IF(Duombaze!DA58="",0,INDEX(DU!K:K,MATCH(Duombaze!DA58,DU!A:A,0),1))+IF(Duombaze!DB58="",0,INDEX(DU!K:K,MATCH(Duombaze!DB58,DU!A:A,0),1))</f>
        <v>0</v>
      </c>
      <c r="DE58" s="6"/>
      <c r="DF58" s="6"/>
      <c r="DG58" s="6"/>
      <c r="DH58" s="6" t="str">
        <f t="shared" si="9"/>
        <v/>
      </c>
      <c r="DI58" s="6"/>
      <c r="DJ58" s="674"/>
      <c r="DK58" s="679"/>
      <c r="DL58" s="679">
        <f>IF(Duombaze!DJ58="",0,INDEX(DU!I:I,MATCH(Duombaze!DJ58,DU!A:A,0),1))+IF(Duombaze!DK58="",0,INDEX(DU!I:I,MATCH(Duombaze!DK58,DU!A:A,0),1))</f>
        <v>0</v>
      </c>
      <c r="DM58" s="6">
        <f>IF(Duombaze!DJ58="",0,INDEX(DU!K:K,MATCH(Duombaze!DJ58,DU!A:A,0),1))+IF(Duombaze!DK58="",0,INDEX(DU!K:K,MATCH(Duombaze!DK58,DU!A:A,0),1))</f>
        <v>0</v>
      </c>
      <c r="DN58" s="48"/>
      <c r="DO58" s="48"/>
      <c r="DP58" s="48"/>
      <c r="DQ58" s="4" t="str">
        <f t="shared" si="10"/>
        <v/>
      </c>
      <c r="DR58" s="66"/>
      <c r="DS58" s="694"/>
      <c r="DT58" s="694"/>
      <c r="DU58" s="694"/>
      <c r="DV58" s="694"/>
      <c r="DW58" s="694">
        <f>IF(Duombaze!DS58="",0,INDEX(DU!I:I,MATCH(Duombaze!DS58,DU!A:A,0),1))+IF(Duombaze!DT58="",0,INDEX(DU!I:I,MATCH(Duombaze!DT58,DU!A:A,0),1))+IF(Duombaze!DU58="",0,INDEX(DU!I:I,MATCH(Duombaze!DU58,DU!A:A,0),1))+IF(Duombaze!DV58="",0,INDEX(DU!I:I,MATCH(Duombaze!DV58,DU!A:A,0),1))</f>
        <v>0</v>
      </c>
      <c r="DX58" s="640">
        <f>IF(Duombaze!DS58="",0,INDEX(DU!K:K,MATCH(Duombaze!DS58,DU!A:A,0),1))+IF(Duombaze!DT58="",0,INDEX(DU!K:K,MATCH(Duombaze!DT58,DU!A:A,0),1))+IF(Duombaze!DU58="",0,INDEX(DU!K:K,MATCH(Duombaze!DU58,DU!A:A,0),1))+IF(Duombaze!DV58="",0,INDEX(DU!K:KH,MATCH(Duombaze!DV58,DU!A:A,0),1))</f>
        <v>0</v>
      </c>
      <c r="DY58" s="66"/>
      <c r="DZ58" s="66"/>
      <c r="EA58" s="6"/>
      <c r="EB58" s="6" t="str">
        <f t="shared" si="22"/>
        <v/>
      </c>
      <c r="EC58" s="6"/>
      <c r="ED58" s="6">
        <f>IF(Duombaze!EC58="",0,INDEX(DU!I:I,MATCH(Duombaze!EC58,DU!A:A,0),1))</f>
        <v>0</v>
      </c>
      <c r="EE58" s="640">
        <f>IF(Duombaze!EC58="",0,INDEX(DU!K:K,MATCH(Duombaze!EC58,DU!A:A,0),1))</f>
        <v>0</v>
      </c>
      <c r="EF58" s="6"/>
      <c r="EG58" s="48"/>
      <c r="EH58" s="6"/>
      <c r="EI58" s="4" t="str">
        <f t="shared" si="27"/>
        <v/>
      </c>
      <c r="EJ58" s="6"/>
      <c r="EK58" s="694"/>
      <c r="EL58" s="694"/>
      <c r="EM58" s="694"/>
      <c r="EN58" s="694">
        <f>IF(Duombaze!EK58="",0,INDEX(DU!I:I,MATCH(Duombaze!EK58,DU!A:A,0),1))+IF(Duombaze!EL58="",0,INDEX(DU!I:I,MATCH(Duombaze!EL58,DU!A:A,0),1))+IF(Duombaze!EM58="",0,INDEX(DU!I:I,MATCH(Duombaze!EM58,DU!A:A,0),1))</f>
        <v>0</v>
      </c>
      <c r="EO58" s="6">
        <f>IF(Duombaze!EK58="",0,INDEX(DU!K:K,MATCH(Duombaze!EK58,DU!A:A,0),1))+IF(Duombaze!EL58="",0,INDEX(DU!K:K,MATCH(Duombaze!EL58,DU!A:A,0),1))+IF(Duombaze!EM58="",0,INDEX(DU!K:K,MATCH(Duombaze!EM58,DU!A:A,0),1))</f>
        <v>0</v>
      </c>
      <c r="EP58" s="66"/>
      <c r="EQ58" s="6"/>
      <c r="ER58" s="6"/>
      <c r="ES58" s="4" t="str">
        <f t="shared" si="23"/>
        <v/>
      </c>
      <c r="ET58" s="6"/>
      <c r="EU58" s="6"/>
      <c r="EV58" s="6"/>
      <c r="EW58" s="6"/>
      <c r="EX58" s="6" t="str">
        <f t="shared" si="24"/>
        <v/>
      </c>
      <c r="EY58" s="6"/>
      <c r="EZ58" s="674"/>
      <c r="FA58" s="674"/>
      <c r="FB58" s="674">
        <f>IF(Duombaze!EZ58="",0,INDEX(DU!I:I,MATCH(Duombaze!EZ58,DU!A:A,0),1))+IF(Duombaze!FA58="",0,INDEX(DU!I:I,MATCH(Duombaze!FA58,DU!A:A,0),1))</f>
        <v>0</v>
      </c>
      <c r="FC58" s="6">
        <f>IF(Duombaze!EZ58="",0,INDEX(DU!K:K,MATCH(Duombaze!EZ58,DU!A:A,0),1))+IF(Duombaze!FA58="",0,INDEX(DU!K:K,MATCH(Duombaze!FA58,DU!A:A,0),1))</f>
        <v>0</v>
      </c>
      <c r="FD58" s="6"/>
      <c r="FE58" s="6"/>
      <c r="FF58" s="6"/>
      <c r="FG58" s="6"/>
      <c r="FH58" s="6"/>
      <c r="FI58" s="6"/>
      <c r="FJ58" s="6"/>
      <c r="FL58" s="14"/>
      <c r="FM58" s="673"/>
      <c r="FN58" s="673"/>
      <c r="FO58" s="673"/>
      <c r="FP58" s="673"/>
      <c r="FQ58" s="673">
        <f>IF(Duombaze!FM58="",0,INDEX(DU!I:I,MATCH(Duombaze!FM58,DU!A:A,0),1))+IF(Duombaze!FN58="",0,INDEX(DU!I:I,MATCH(Duombaze!FN58,DU!A:A,0),1))+IF(Duombaze!FO58="",0,INDEX(DU!I:I,MATCH(Duombaze!FO58,DU!A:A,0),1))+IF(Duombaze!FP58="",0,INDEX(DU!I:I,MATCH(Duombaze!FP58,DU!A:A,0),1))</f>
        <v>0</v>
      </c>
      <c r="FR58" s="673">
        <f>IF(Duombaze!FM58="",0,INDEX(DU!K:K,MATCH(Duombaze!FM58,DU!A:A,0),1))+IF(Duombaze!FN58="",0,INDEX(DU!K:K,MATCH(Duombaze!FN58,DU!A:A,0),1))+IF(Duombaze!FO58="",0,INDEX(DU!K:K,MATCH(Duombaze!FO58,DU!A:A,0),1))+IF(Duombaze!FP58="",0,INDEX(DU!K:K,MATCH(Duombaze!FP58,DU!A:A,0),1))</f>
        <v>0</v>
      </c>
      <c r="FT58" s="6" t="str">
        <f>FY162</f>
        <v>Hidr.koja SIMOL H950 + HJ + kranas</v>
      </c>
      <c r="FU58" s="6" t="str">
        <f>IF(FT58&lt;&gt;"",A53&amp;" "&amp;C53&amp;" "&amp;FT58,"")</f>
        <v>2 SPA14 Hidr.koja SIMOL H950 + HJ + kranas</v>
      </c>
      <c r="FV58" s="6" t="str">
        <f>GA162</f>
        <v>ZM10AHKSIMH95K</v>
      </c>
    </row>
    <row r="59" spans="1:180" s="7" customFormat="1" ht="23.45" customHeight="1" x14ac:dyDescent="0.25">
      <c r="A59" s="42">
        <v>8</v>
      </c>
      <c r="B59" s="42" t="s">
        <v>768</v>
      </c>
      <c r="C59" s="12" t="s">
        <v>208</v>
      </c>
      <c r="D59" s="6"/>
      <c r="E59" s="4" t="str">
        <f t="shared" si="32"/>
        <v/>
      </c>
      <c r="F59" s="6"/>
      <c r="G59" s="643"/>
      <c r="H59" s="643"/>
      <c r="I59" s="643"/>
      <c r="J59" s="643"/>
      <c r="K59" s="643"/>
      <c r="L59" s="643"/>
      <c r="M59" s="643"/>
      <c r="N59" s="643"/>
      <c r="O59" s="643"/>
      <c r="P59" s="640">
        <f>IF(Duombaze!G59="",0,INDEX(DU!I:I,MATCH(Duombaze!G59,DU!A:A,0),1))+IF(Duombaze!H59="",0,INDEX(DU!I:I,MATCH(Duombaze!H59,DU!A:A,0),1))+IF(Duombaze!I59="",0,INDEX(DU!I:I,MATCH(Duombaze!I59,DU!A:A,0),1))+IF(Duombaze!J59="",0,INDEX(DU!I:I,MATCH(Duombaze!J59,DU!A:A,0),1))+IF(Duombaze!K59="",0,INDEX(DU!I:I,MATCH(Duombaze!K59,DU!A:A,0),1))+IF(Duombaze!L59="",0,INDEX(DU!I:I,MATCH(Duombaze!L59,DU!A:A,0),1))+IF(Duombaze!M59="",0,INDEX(DU!I:I,MATCH(Duombaze!M59,DU!A:A,0),1))+IF(Duombaze!N59="",0,INDEX(DU!I:I,MATCH(Duombaze!N59,DU!A:A,0),1))+IF(Duombaze!O59="",0,INDEX(DU!I:I,MATCH(Duombaze!O59,DU!A:A,0),1))</f>
        <v>0</v>
      </c>
      <c r="Q59" s="640">
        <f>IF(Duombaze!G59="",0,INDEX(DU!K:K,MATCH(Duombaze!G59,DU!A:A,0),1))+IF(Duombaze!H59="",0,INDEX(DU!K:K,MATCH(Duombaze!H59,DU!A:A,0),1))+IF(Duombaze!I59="",0,INDEX(DU!K:K,MATCH(Duombaze!I59,DU!A:A,0),1))+IF(Duombaze!J59="",0,INDEX(DU!K:K,MATCH(Duombaze!J59,DU!A:A,0),1))+IF(Duombaze!K59="",0,INDEX(DU!K:K,MATCH(Duombaze!K59,DU!A:A,0),1))+IF(Duombaze!L59="",0,INDEX(DU!K:K,MATCH(Duombaze!L59,DU!A:A,0),1))+IF(Duombaze!M59="",0,INDEX(DU!K:K,MATCH(Duombaze!M59,DU!A:A,0),1))+IF(Duombaze!N59="",0,INDEX(DU!K:K,MATCH(Duombaze!N59,DU!A:A,0),1))+IF(Duombaze!O59="",0,INDEX(DU!K:K,MATCH(Duombaze!O59,DU!A:A,0),1))</f>
        <v>0</v>
      </c>
      <c r="R59" s="6"/>
      <c r="S59" s="48"/>
      <c r="T59" s="883"/>
      <c r="U59" s="4">
        <f>IF(Duombaze!T59="",0,INDEX(DU!I:I,MATCH(Duombaze!T59,DU!A:A,0),1))</f>
        <v>0</v>
      </c>
      <c r="V59" s="4">
        <f>IF(Duombaze!T59="",0,INDEX(DU!K:K,MATCH(Duombaze!T59,DU!A:A,0),1))</f>
        <v>0</v>
      </c>
      <c r="W59" s="6"/>
      <c r="X59" s="6"/>
      <c r="Y59" s="858"/>
      <c r="Z59" s="66"/>
      <c r="AA59" s="4" t="str">
        <f t="shared" si="29"/>
        <v/>
      </c>
      <c r="AB59" s="6"/>
      <c r="AC59" s="6">
        <f>IF(Duombaze!AB59="",0,INDEX(DU!I:I,MATCH(Duombaze!AB59,DU!A:A,0),1))</f>
        <v>0</v>
      </c>
      <c r="AD59" s="2">
        <f>IF(Duombaze!AB59="",0,INDEX(DU!K:K,MATCH(Duombaze!AB59,DU!A:A,0),1))</f>
        <v>0</v>
      </c>
      <c r="AE59" s="6"/>
      <c r="AF59" s="6"/>
      <c r="AG59" s="6"/>
      <c r="AH59" s="4" t="str">
        <f t="shared" si="21"/>
        <v/>
      </c>
      <c r="AI59" s="6"/>
      <c r="AJ59" s="643"/>
      <c r="AK59" s="643"/>
      <c r="AL59" s="643"/>
      <c r="AM59" s="643">
        <f>IF(Duombaze!AJ59="",0,INDEX(DU!I:I,MATCH(Duombaze!AJ59,DU!A:A,0),1))+IF(Duombaze!AK59="",0,INDEX(DU!I:I,MATCH(Duombaze!AK59,DU!A:A,0),1))+IF(Duombaze!AL59="",0,INDEX(DU!I:I,MATCH(Duombaze!AL59,DU!A:A,0),1))</f>
        <v>0</v>
      </c>
      <c r="AN59" s="643">
        <f>IF(Duombaze!AJ59="",0,INDEX(DU!K:K,MATCH(Duombaze!AJ59,DU!A:A,0),1))+IF(Duombaze!AK59="",0,INDEX(DU!K:K,MATCH(Duombaze!AK59,DU!A:A,0),1))+IF(Duombaze!AL59="",0,INDEX(DU!K:K,MATCH(Duombaze!AL59,DU!A:A,0),1))</f>
        <v>0</v>
      </c>
      <c r="AO59" s="6"/>
      <c r="AP59" s="6"/>
      <c r="AQ59" s="6"/>
      <c r="AR59" s="4" t="str">
        <f t="shared" si="2"/>
        <v/>
      </c>
      <c r="AS59" s="6"/>
      <c r="AT59" s="643"/>
      <c r="AU59" s="643"/>
      <c r="AV59" s="643"/>
      <c r="AW59" s="643"/>
      <c r="AX59" s="643"/>
      <c r="AY59" s="643"/>
      <c r="AZ59" s="643"/>
      <c r="BA59" s="643"/>
      <c r="BB59" s="643"/>
      <c r="BC59" s="643">
        <f>IF(Duombaze!AT59="",0,INDEX(DU!I:I,MATCH(Duombaze!AT59,DU!A:A,0),1))+IF(Duombaze!AU59="",0,INDEX(DU!I:I,MATCH(Duombaze!AU59,DU!A:A,0),1))+IF(Duombaze!AV59="",0,INDEX(DU!I:I,MATCH(Duombaze!AV59,DU!A:A,0),1))+IF(Duombaze!AW59="",0,INDEX(DU!I:I,MATCH(Duombaze!AW59,DU!A:A,0),1))+IF(Duombaze!AX59="",0,INDEX(DU!I:I,MATCH(Duombaze!AX59,DU!A:A,0),1))+IF(Duombaze!AY59="",0,INDEX(DU!I:I,MATCH(Duombaze!AY59,DU!A:A,0),1))+IF(Duombaze!AZ59="",0,INDEX(DU!I:I,MATCH(Duombaze!AZ59,DU!A:A,0),1))+IF(Duombaze!BA59="",0,INDEX(DU!I:I,MATCH(Duombaze!BA59,DU!A:A,0),1))+IF(Duombaze!BB59="",0,INDEX(DU!I:I,MATCH(Duombaze!BB59,DU!A:A,0),1))</f>
        <v>0</v>
      </c>
      <c r="BD59" s="640">
        <f>IF(Duombaze!AT59="",0,INDEX(DU!K:K,MATCH(Duombaze!AT59,DU!A:A,0),1))+IF(Duombaze!AU59="",0,INDEX(DU!K:K,MATCH(Duombaze!AU59,DU!A:A,0),1))+IF(Duombaze!AV59="",0,INDEX(DU!K:K,MATCH(Duombaze!AV59,DU!A:A,0),1))+IF(Duombaze!AW59="",0,INDEX(DU!K:K,MATCH(Duombaze!AW59,DU!A:A,0),1))+IF(Duombaze!AX59="",0,INDEX(DU!K:K,MATCH(Duombaze!AX59,DU!A:A,0),1))+IF(Duombaze!AY59="",0,INDEX(DU!K:K,MATCH(Duombaze!AY59,DU!A:A,0),1))+IF(Duombaze!AZ59="",0,INDEX(DU!K:K,MATCH(Duombaze!AZ59,DU!A:A,0),1))+IF(Duombaze!BA59="",0,INDEX(DU!K:K,MATCH(Duombaze!BA59,DU!A:A,0),1))+IF(Duombaze!BB59="",0,INDEX(DU!K:K,MATCH(Duombaze!BB59,DU!A:A,0),1))</f>
        <v>0</v>
      </c>
      <c r="BE59" s="6"/>
      <c r="BF59" s="6"/>
      <c r="BG59" s="66"/>
      <c r="BH59" s="4"/>
      <c r="BI59" s="6"/>
      <c r="BJ59" s="643"/>
      <c r="BK59" s="643"/>
      <c r="BL59" s="643"/>
      <c r="BM59" s="643">
        <f>IF(Duombaze!BJ59="",0,INDEX(DU!I:I,MATCH(Duombaze!BJ59,DU!A:A,0),1))+IF(Duombaze!BK59="",0,INDEX(DU!I:I,MATCH(Duombaze!BK59,DU!A:A,0),1))+IF(Duombaze!BL59="",0,INDEX(DU!I:I,MATCH(Duombaze!BL59,DU!A:A,0),1))</f>
        <v>0</v>
      </c>
      <c r="BN59" s="640">
        <f>IF(Duombaze!BJ59="",0,INDEX(DU!K:K,MATCH(Duombaze!BJ59,DU!A:A,0),1))+IF(Duombaze!BK59="",0,INDEX(DU!K:K,MATCH(Duombaze!BK59,DU!A:A,0),1))+IF(Duombaze!BL59="",0,INDEX(DU!K:K,MATCH(Duombaze!BL59,DU!A:A,0),1))</f>
        <v>0</v>
      </c>
      <c r="BO59" s="6"/>
      <c r="BP59" s="6"/>
      <c r="BQ59" s="6"/>
      <c r="BR59" s="6" t="str">
        <f t="shared" si="31"/>
        <v/>
      </c>
      <c r="BS59" s="6"/>
      <c r="BT59" s="6"/>
      <c r="BU59" s="6"/>
      <c r="BV59" s="6"/>
      <c r="BW59" s="6">
        <f>IF(Duombaze!BT59="",0,INDEX(DU!I:I,MATCH(Duombaze!BT59,DU!A:A,0),1))+IF(Duombaze!BU59="",0,INDEX(DU!I:I,MATCH(Duombaze!BU59,DU!A:A,0),1))+IF(Duombaze!BV59="",0,INDEX(DU!I:I,MATCH(Duombaze!BV59,DU!A:A,0),1))</f>
        <v>0</v>
      </c>
      <c r="BX59" s="6">
        <f>IF(Duombaze!BT59="",0,INDEX(DU!K:K,MATCH(Duombaze!BT59,DU!A:A,0),1))+IF(Duombaze!BU59="",0,INDEX(DU!K:K,MATCH(Duombaze!BU59,DU!A:A,0),1))+IF(Duombaze!BV59="",0,INDEX(DU!K:K,MATCH(Duombaze!BV59,DU!A:A,0),1))</f>
        <v>0</v>
      </c>
      <c r="BY59" s="6"/>
      <c r="BZ59" s="6"/>
      <c r="CA59" s="6"/>
      <c r="CB59" s="6" t="str">
        <f t="shared" si="26"/>
        <v/>
      </c>
      <c r="CC59" s="6"/>
      <c r="CD59" s="6">
        <f>IF(Duombaze!CC59="",0,INDEX(DU!I:I,MATCH(Duombaze!CC59,DU!A:A,0),1))</f>
        <v>0</v>
      </c>
      <c r="CE59" s="4">
        <f>IF(Duombaze!CC59="",0,INDEX(DU!K:K,MATCH(Duombaze!CC59,DU!A:A,0),1))</f>
        <v>0</v>
      </c>
      <c r="CF59" s="6"/>
      <c r="CG59" s="6"/>
      <c r="CH59" s="6"/>
      <c r="CI59" s="4" t="str">
        <f t="shared" si="6"/>
        <v/>
      </c>
      <c r="CJ59" s="6"/>
      <c r="CK59" s="6">
        <f>IF(Duombaze!CJ59="",0,INDEX(DU!I:I,MATCH(Duombaze!CJ59,DU!A:A,0),1))</f>
        <v>0</v>
      </c>
      <c r="CL59" s="4">
        <f>IF(Duombaze!CJ59="",0,INDEX(DU!K:K,MATCH(Duombaze!CJ59,DU!A:A,0),1))</f>
        <v>0</v>
      </c>
      <c r="CM59" s="6"/>
      <c r="CN59" s="6"/>
      <c r="CO59" s="6"/>
      <c r="CP59" s="4" t="str">
        <f t="shared" si="7"/>
        <v/>
      </c>
      <c r="CQ59" s="6"/>
      <c r="CR59" s="643"/>
      <c r="CS59" s="643"/>
      <c r="CT59" s="643">
        <f>IF(Duombaze!CR59="",0,INDEX(DU!I:I,MATCH(Duombaze!CR59,DU!A:A,0),1))+IF(Duombaze!CS59="",0,INDEX(DU!I:I,MATCH(Duombaze!CS59,DU!A:A,0),1))</f>
        <v>0</v>
      </c>
      <c r="CU59" s="6">
        <f>IF(Duombaze!CR59="",0,INDEX(DU!K:K,MATCH(Duombaze!CR59,DU!A:A,0),1))+IF(Duombaze!CS59="",0,INDEX(DU!K:K,MATCH(Duombaze!CS59,DU!A:A,0),1))</f>
        <v>0</v>
      </c>
      <c r="CV59" s="6"/>
      <c r="CW59" s="6"/>
      <c r="CX59" s="6"/>
      <c r="CY59" s="4" t="str">
        <f t="shared" si="8"/>
        <v/>
      </c>
      <c r="CZ59" s="6"/>
      <c r="DA59" s="674"/>
      <c r="DB59" s="674"/>
      <c r="DC59" s="674">
        <f>IF(Duombaze!DA59="",0,INDEX(DU!I:I,MATCH(Duombaze!DA59,DU!A:A,0),1))+IF(Duombaze!DB59="",0,INDEX(DU!I:I,MATCH(Duombaze!DB59,DU!A:A,0),1))</f>
        <v>0</v>
      </c>
      <c r="DD59" s="6">
        <f>IF(Duombaze!DA59="",0,INDEX(DU!K:K,MATCH(Duombaze!DA59,DU!A:A,0),1))+IF(Duombaze!DB59="",0,INDEX(DU!K:K,MATCH(Duombaze!DB59,DU!A:A,0),1))</f>
        <v>0</v>
      </c>
      <c r="DE59" s="6"/>
      <c r="DF59" s="6"/>
      <c r="DG59" s="6"/>
      <c r="DH59" s="6" t="str">
        <f t="shared" si="9"/>
        <v/>
      </c>
      <c r="DI59" s="6"/>
      <c r="DJ59" s="674"/>
      <c r="DK59" s="679"/>
      <c r="DL59" s="679">
        <f>IF(Duombaze!DJ59="",0,INDEX(DU!I:I,MATCH(Duombaze!DJ59,DU!A:A,0),1))+IF(Duombaze!DK59="",0,INDEX(DU!I:I,MATCH(Duombaze!DK59,DU!A:A,0),1))</f>
        <v>0</v>
      </c>
      <c r="DM59" s="6">
        <f>IF(Duombaze!DJ59="",0,INDEX(DU!K:K,MATCH(Duombaze!DJ59,DU!A:A,0),1))+IF(Duombaze!DK59="",0,INDEX(DU!K:K,MATCH(Duombaze!DK59,DU!A:A,0),1))</f>
        <v>0</v>
      </c>
      <c r="DN59" s="48"/>
      <c r="DO59" s="48"/>
      <c r="DP59" s="48"/>
      <c r="DQ59" s="4" t="str">
        <f t="shared" si="10"/>
        <v/>
      </c>
      <c r="DR59" s="66"/>
      <c r="DS59" s="694"/>
      <c r="DT59" s="694"/>
      <c r="DU59" s="694"/>
      <c r="DV59" s="694"/>
      <c r="DW59" s="694">
        <f>IF(Duombaze!DS59="",0,INDEX(DU!I:I,MATCH(Duombaze!DS59,DU!A:A,0),1))+IF(Duombaze!DT59="",0,INDEX(DU!I:I,MATCH(Duombaze!DT59,DU!A:A,0),1))+IF(Duombaze!DU59="",0,INDEX(DU!I:I,MATCH(Duombaze!DU59,DU!A:A,0),1))+IF(Duombaze!DV59="",0,INDEX(DU!I:I,MATCH(Duombaze!DV59,DU!A:A,0),1))</f>
        <v>0</v>
      </c>
      <c r="DX59" s="640">
        <f>IF(Duombaze!DS59="",0,INDEX(DU!K:K,MATCH(Duombaze!DS59,DU!A:A,0),1))+IF(Duombaze!DT59="",0,INDEX(DU!K:K,MATCH(Duombaze!DT59,DU!A:A,0),1))+IF(Duombaze!DU59="",0,INDEX(DU!K:K,MATCH(Duombaze!DU59,DU!A:A,0),1))+IF(Duombaze!DV59="",0,INDEX(DU!K:KH,MATCH(Duombaze!DV59,DU!A:A,0),1))</f>
        <v>0</v>
      </c>
      <c r="DY59" s="66"/>
      <c r="DZ59" s="66"/>
      <c r="EA59" s="6"/>
      <c r="EB59" s="6" t="str">
        <f t="shared" si="22"/>
        <v/>
      </c>
      <c r="EC59" s="6"/>
      <c r="ED59" s="6">
        <f>IF(Duombaze!EC59="",0,INDEX(DU!I:I,MATCH(Duombaze!EC59,DU!A:A,0),1))</f>
        <v>0</v>
      </c>
      <c r="EE59" s="640">
        <f>IF(Duombaze!EC59="",0,INDEX(DU!K:K,MATCH(Duombaze!EC59,DU!A:A,0),1))</f>
        <v>0</v>
      </c>
      <c r="EF59" s="6"/>
      <c r="EG59" s="48"/>
      <c r="EH59" s="6"/>
      <c r="EI59" s="4" t="str">
        <f t="shared" si="27"/>
        <v/>
      </c>
      <c r="EJ59" s="6"/>
      <c r="EK59" s="694"/>
      <c r="EL59" s="694"/>
      <c r="EM59" s="694"/>
      <c r="EN59" s="694">
        <f>IF(Duombaze!EK59="",0,INDEX(DU!I:I,MATCH(Duombaze!EK59,DU!A:A,0),1))+IF(Duombaze!EL59="",0,INDEX(DU!I:I,MATCH(Duombaze!EL59,DU!A:A,0),1))+IF(Duombaze!EM59="",0,INDEX(DU!I:I,MATCH(Duombaze!EM59,DU!A:A,0),1))</f>
        <v>0</v>
      </c>
      <c r="EO59" s="6">
        <f>IF(Duombaze!EK59="",0,INDEX(DU!K:K,MATCH(Duombaze!EK59,DU!A:A,0),1))+IF(Duombaze!EL59="",0,INDEX(DU!K:K,MATCH(Duombaze!EL59,DU!A:A,0),1))+IF(Duombaze!EM59="",0,INDEX(DU!K:K,MATCH(Duombaze!EM59,DU!A:A,0),1))</f>
        <v>0</v>
      </c>
      <c r="EP59" s="66"/>
      <c r="EQ59" s="6"/>
      <c r="ER59" s="6"/>
      <c r="ES59" s="4" t="str">
        <f t="shared" si="23"/>
        <v/>
      </c>
      <c r="ET59" s="6"/>
      <c r="EU59" s="6"/>
      <c r="EV59" s="6"/>
      <c r="EW59" s="6"/>
      <c r="EX59" s="6" t="str">
        <f t="shared" si="24"/>
        <v/>
      </c>
      <c r="EY59" s="6"/>
      <c r="EZ59" s="674"/>
      <c r="FA59" s="674"/>
      <c r="FB59" s="674">
        <f>IF(Duombaze!EZ59="",0,INDEX(DU!I:I,MATCH(Duombaze!EZ59,DU!A:A,0),1))+IF(Duombaze!FA59="",0,INDEX(DU!I:I,MATCH(Duombaze!FA59,DU!A:A,0),1))</f>
        <v>0</v>
      </c>
      <c r="FC59" s="6">
        <f>IF(Duombaze!EZ59="",0,INDEX(DU!K:K,MATCH(Duombaze!EZ59,DU!A:A,0),1))+IF(Duombaze!FA59="",0,INDEX(DU!K:K,MATCH(Duombaze!FA59,DU!A:A,0),1))</f>
        <v>0</v>
      </c>
      <c r="FD59" s="6"/>
      <c r="FE59" s="6"/>
      <c r="FF59" s="6"/>
      <c r="FG59" s="6"/>
      <c r="FH59" s="6"/>
      <c r="FI59" s="6"/>
      <c r="FJ59" s="6"/>
      <c r="FL59" s="14"/>
      <c r="FM59" s="673"/>
      <c r="FN59" s="673"/>
      <c r="FO59" s="673"/>
      <c r="FP59" s="673"/>
      <c r="FQ59" s="673">
        <f>IF(Duombaze!FM59="",0,INDEX(DU!I:I,MATCH(Duombaze!FM59,DU!A:A,0),1))+IF(Duombaze!FN59="",0,INDEX(DU!I:I,MATCH(Duombaze!FN59,DU!A:A,0),1))+IF(Duombaze!FO59="",0,INDEX(DU!I:I,MATCH(Duombaze!FO59,DU!A:A,0),1))+IF(Duombaze!FP59="",0,INDEX(DU!I:I,MATCH(Duombaze!FP59,DU!A:A,0),1))</f>
        <v>0</v>
      </c>
      <c r="FR59" s="673">
        <f>IF(Duombaze!FM59="",0,INDEX(DU!K:K,MATCH(Duombaze!FM59,DU!A:A,0),1))+IF(Duombaze!FN59="",0,INDEX(DU!K:K,MATCH(Duombaze!FN59,DU!A:A,0),1))+IF(Duombaze!FO59="",0,INDEX(DU!K:K,MATCH(Duombaze!FO59,DU!A:A,0),1))+IF(Duombaze!FP59="",0,INDEX(DU!K:K,MATCH(Duombaze!FP59,DU!A:A,0),1))</f>
        <v>0</v>
      </c>
    </row>
    <row r="60" spans="1:180" s="7" customFormat="1" ht="23.45" customHeight="1" x14ac:dyDescent="0.25">
      <c r="A60" s="42">
        <v>9</v>
      </c>
      <c r="B60" s="42" t="s">
        <v>768</v>
      </c>
      <c r="C60" s="12" t="s">
        <v>208</v>
      </c>
      <c r="D60" s="6"/>
      <c r="E60" s="4" t="str">
        <f t="shared" si="32"/>
        <v/>
      </c>
      <c r="F60" s="6"/>
      <c r="G60" s="643"/>
      <c r="H60" s="643"/>
      <c r="I60" s="643"/>
      <c r="J60" s="643"/>
      <c r="K60" s="643"/>
      <c r="L60" s="643"/>
      <c r="M60" s="643"/>
      <c r="N60" s="643"/>
      <c r="O60" s="643"/>
      <c r="P60" s="640">
        <f>IF(Duombaze!G60="",0,INDEX(DU!I:I,MATCH(Duombaze!G60,DU!A:A,0),1))+IF(Duombaze!H60="",0,INDEX(DU!I:I,MATCH(Duombaze!H60,DU!A:A,0),1))+IF(Duombaze!I60="",0,INDEX(DU!I:I,MATCH(Duombaze!I60,DU!A:A,0),1))+IF(Duombaze!J60="",0,INDEX(DU!I:I,MATCH(Duombaze!J60,DU!A:A,0),1))+IF(Duombaze!K60="",0,INDEX(DU!I:I,MATCH(Duombaze!K60,DU!A:A,0),1))+IF(Duombaze!L60="",0,INDEX(DU!I:I,MATCH(Duombaze!L60,DU!A:A,0),1))+IF(Duombaze!M60="",0,INDEX(DU!I:I,MATCH(Duombaze!M60,DU!A:A,0),1))+IF(Duombaze!N60="",0,INDEX(DU!I:I,MATCH(Duombaze!N60,DU!A:A,0),1))+IF(Duombaze!O60="",0,INDEX(DU!I:I,MATCH(Duombaze!O60,DU!A:A,0),1))</f>
        <v>0</v>
      </c>
      <c r="Q60" s="640">
        <f>IF(Duombaze!G60="",0,INDEX(DU!K:K,MATCH(Duombaze!G60,DU!A:A,0),1))+IF(Duombaze!H60="",0,INDEX(DU!K:K,MATCH(Duombaze!H60,DU!A:A,0),1))+IF(Duombaze!I60="",0,INDEX(DU!K:K,MATCH(Duombaze!I60,DU!A:A,0),1))+IF(Duombaze!J60="",0,INDEX(DU!K:K,MATCH(Duombaze!J60,DU!A:A,0),1))+IF(Duombaze!K60="",0,INDEX(DU!K:K,MATCH(Duombaze!K60,DU!A:A,0),1))+IF(Duombaze!L60="",0,INDEX(DU!K:K,MATCH(Duombaze!L60,DU!A:A,0),1))+IF(Duombaze!M60="",0,INDEX(DU!K:K,MATCH(Duombaze!M60,DU!A:A,0),1))+IF(Duombaze!N60="",0,INDEX(DU!K:K,MATCH(Duombaze!N60,DU!A:A,0),1))+IF(Duombaze!O60="",0,INDEX(DU!K:K,MATCH(Duombaze!O60,DU!A:A,0),1))</f>
        <v>0</v>
      </c>
      <c r="R60" s="6"/>
      <c r="S60" s="48"/>
      <c r="T60" s="883"/>
      <c r="U60" s="4">
        <f>IF(Duombaze!T60="",0,INDEX(DU!I:I,MATCH(Duombaze!T60,DU!A:A,0),1))</f>
        <v>0</v>
      </c>
      <c r="V60" s="4">
        <f>IF(Duombaze!T60="",0,INDEX(DU!K:K,MATCH(Duombaze!T60,DU!A:A,0),1))</f>
        <v>0</v>
      </c>
      <c r="W60" s="6"/>
      <c r="X60" s="6"/>
      <c r="Y60" s="858"/>
      <c r="Z60" s="66"/>
      <c r="AA60" s="4" t="str">
        <f t="shared" si="29"/>
        <v/>
      </c>
      <c r="AB60" s="6"/>
      <c r="AC60" s="6">
        <f>IF(Duombaze!AB60="",0,INDEX(DU!I:I,MATCH(Duombaze!AB60,DU!A:A,0),1))</f>
        <v>0</v>
      </c>
      <c r="AD60" s="2">
        <f>IF(Duombaze!AB60="",0,INDEX(DU!K:K,MATCH(Duombaze!AB60,DU!A:A,0),1))</f>
        <v>0</v>
      </c>
      <c r="AE60" s="6"/>
      <c r="AF60" s="6"/>
      <c r="AG60" s="6"/>
      <c r="AH60" s="4" t="str">
        <f t="shared" si="21"/>
        <v/>
      </c>
      <c r="AI60" s="6"/>
      <c r="AJ60" s="643"/>
      <c r="AK60" s="643"/>
      <c r="AL60" s="643"/>
      <c r="AM60" s="643">
        <f>IF(Duombaze!AJ60="",0,INDEX(DU!I:I,MATCH(Duombaze!AJ60,DU!A:A,0),1))+IF(Duombaze!AK60="",0,INDEX(DU!I:I,MATCH(Duombaze!AK60,DU!A:A,0),1))+IF(Duombaze!AL60="",0,INDEX(DU!I:I,MATCH(Duombaze!AL60,DU!A:A,0),1))</f>
        <v>0</v>
      </c>
      <c r="AN60" s="643">
        <f>IF(Duombaze!AJ60="",0,INDEX(DU!K:K,MATCH(Duombaze!AJ60,DU!A:A,0),1))+IF(Duombaze!AK60="",0,INDEX(DU!K:K,MATCH(Duombaze!AK60,DU!A:A,0),1))+IF(Duombaze!AL60="",0,INDEX(DU!K:K,MATCH(Duombaze!AL60,DU!A:A,0),1))</f>
        <v>0</v>
      </c>
      <c r="AO60" s="6"/>
      <c r="AP60" s="6"/>
      <c r="AQ60" s="6"/>
      <c r="AR60" s="4" t="str">
        <f t="shared" si="2"/>
        <v/>
      </c>
      <c r="AS60" s="6"/>
      <c r="AT60" s="643"/>
      <c r="AU60" s="643"/>
      <c r="AV60" s="643"/>
      <c r="AW60" s="643"/>
      <c r="AX60" s="643"/>
      <c r="AY60" s="643"/>
      <c r="AZ60" s="643"/>
      <c r="BA60" s="643"/>
      <c r="BB60" s="643"/>
      <c r="BC60" s="643">
        <f>IF(Duombaze!AT60="",0,INDEX(DU!I:I,MATCH(Duombaze!AT60,DU!A:A,0),1))+IF(Duombaze!AU60="",0,INDEX(DU!I:I,MATCH(Duombaze!AU60,DU!A:A,0),1))+IF(Duombaze!AV60="",0,INDEX(DU!I:I,MATCH(Duombaze!AV60,DU!A:A,0),1))+IF(Duombaze!AW60="",0,INDEX(DU!I:I,MATCH(Duombaze!AW60,DU!A:A,0),1))+IF(Duombaze!AX60="",0,INDEX(DU!I:I,MATCH(Duombaze!AX60,DU!A:A,0),1))+IF(Duombaze!AY60="",0,INDEX(DU!I:I,MATCH(Duombaze!AY60,DU!A:A,0),1))+IF(Duombaze!AZ60="",0,INDEX(DU!I:I,MATCH(Duombaze!AZ60,DU!A:A,0),1))+IF(Duombaze!BA60="",0,INDEX(DU!I:I,MATCH(Duombaze!BA60,DU!A:A,0),1))+IF(Duombaze!BB60="",0,INDEX(DU!I:I,MATCH(Duombaze!BB60,DU!A:A,0),1))</f>
        <v>0</v>
      </c>
      <c r="BD60" s="640">
        <f>IF(Duombaze!AT60="",0,INDEX(DU!K:K,MATCH(Duombaze!AT60,DU!A:A,0),1))+IF(Duombaze!AU60="",0,INDEX(DU!K:K,MATCH(Duombaze!AU60,DU!A:A,0),1))+IF(Duombaze!AV60="",0,INDEX(DU!K:K,MATCH(Duombaze!AV60,DU!A:A,0),1))+IF(Duombaze!AW60="",0,INDEX(DU!K:K,MATCH(Duombaze!AW60,DU!A:A,0),1))+IF(Duombaze!AX60="",0,INDEX(DU!K:K,MATCH(Duombaze!AX60,DU!A:A,0),1))+IF(Duombaze!AY60="",0,INDEX(DU!K:K,MATCH(Duombaze!AY60,DU!A:A,0),1))+IF(Duombaze!AZ60="",0,INDEX(DU!K:K,MATCH(Duombaze!AZ60,DU!A:A,0),1))+IF(Duombaze!BA60="",0,INDEX(DU!K:K,MATCH(Duombaze!BA60,DU!A:A,0),1))+IF(Duombaze!BB60="",0,INDEX(DU!K:K,MATCH(Duombaze!BB60,DU!A:A,0),1))</f>
        <v>0</v>
      </c>
      <c r="BE60" s="6"/>
      <c r="BF60" s="6"/>
      <c r="BG60" s="66"/>
      <c r="BH60" s="4"/>
      <c r="BI60" s="6"/>
      <c r="BJ60" s="643"/>
      <c r="BK60" s="643"/>
      <c r="BL60" s="643"/>
      <c r="BM60" s="643">
        <f>IF(Duombaze!BJ60="",0,INDEX(DU!I:I,MATCH(Duombaze!BJ60,DU!A:A,0),1))+IF(Duombaze!BK60="",0,INDEX(DU!I:I,MATCH(Duombaze!BK60,DU!A:A,0),1))+IF(Duombaze!BL60="",0,INDEX(DU!I:I,MATCH(Duombaze!BL60,DU!A:A,0),1))</f>
        <v>0</v>
      </c>
      <c r="BN60" s="640">
        <f>IF(Duombaze!BJ60="",0,INDEX(DU!K:K,MATCH(Duombaze!BJ60,DU!A:A,0),1))+IF(Duombaze!BK60="",0,INDEX(DU!K:K,MATCH(Duombaze!BK60,DU!A:A,0),1))+IF(Duombaze!BL60="",0,INDEX(DU!K:K,MATCH(Duombaze!BL60,DU!A:A,0),1))</f>
        <v>0</v>
      </c>
      <c r="BO60" s="6"/>
      <c r="BP60" s="6"/>
      <c r="BQ60" s="6"/>
      <c r="BR60" s="6" t="str">
        <f t="shared" si="31"/>
        <v/>
      </c>
      <c r="BS60" s="6"/>
      <c r="BT60" s="6"/>
      <c r="BU60" s="6"/>
      <c r="BV60" s="6"/>
      <c r="BW60" s="6">
        <f>IF(Duombaze!BT60="",0,INDEX(DU!I:I,MATCH(Duombaze!BT60,DU!A:A,0),1))+IF(Duombaze!BU60="",0,INDEX(DU!I:I,MATCH(Duombaze!BU60,DU!A:A,0),1))+IF(Duombaze!BV60="",0,INDEX(DU!I:I,MATCH(Duombaze!BV60,DU!A:A,0),1))</f>
        <v>0</v>
      </c>
      <c r="BX60" s="6">
        <f>IF(Duombaze!BT60="",0,INDEX(DU!K:K,MATCH(Duombaze!BT60,DU!A:A,0),1))+IF(Duombaze!BU60="",0,INDEX(DU!K:K,MATCH(Duombaze!BU60,DU!A:A,0),1))+IF(Duombaze!BV60="",0,INDEX(DU!K:K,MATCH(Duombaze!BV60,DU!A:A,0),1))</f>
        <v>0</v>
      </c>
      <c r="BY60" s="6"/>
      <c r="BZ60" s="6"/>
      <c r="CA60" s="6"/>
      <c r="CB60" s="6" t="str">
        <f t="shared" si="26"/>
        <v/>
      </c>
      <c r="CC60" s="6"/>
      <c r="CD60" s="6">
        <f>IF(Duombaze!CC60="",0,INDEX(DU!I:I,MATCH(Duombaze!CC60,DU!A:A,0),1))</f>
        <v>0</v>
      </c>
      <c r="CE60" s="4">
        <f>IF(Duombaze!CC60="",0,INDEX(DU!K:K,MATCH(Duombaze!CC60,DU!A:A,0),1))</f>
        <v>0</v>
      </c>
      <c r="CF60" s="6"/>
      <c r="CG60" s="6"/>
      <c r="CH60" s="6"/>
      <c r="CI60" s="4" t="str">
        <f t="shared" si="6"/>
        <v/>
      </c>
      <c r="CJ60" s="6"/>
      <c r="CK60" s="6">
        <f>IF(Duombaze!CJ60="",0,INDEX(DU!I:I,MATCH(Duombaze!CJ60,DU!A:A,0),1))</f>
        <v>0</v>
      </c>
      <c r="CL60" s="4">
        <f>IF(Duombaze!CJ60="",0,INDEX(DU!K:K,MATCH(Duombaze!CJ60,DU!A:A,0),1))</f>
        <v>0</v>
      </c>
      <c r="CM60" s="6"/>
      <c r="CN60" s="6"/>
      <c r="CO60" s="6"/>
      <c r="CP60" s="4" t="str">
        <f t="shared" si="7"/>
        <v/>
      </c>
      <c r="CQ60" s="6"/>
      <c r="CR60" s="643"/>
      <c r="CS60" s="643"/>
      <c r="CT60" s="643">
        <f>IF(Duombaze!CR60="",0,INDEX(DU!I:I,MATCH(Duombaze!CR60,DU!A:A,0),1))+IF(Duombaze!CS60="",0,INDEX(DU!I:I,MATCH(Duombaze!CS60,DU!A:A,0),1))</f>
        <v>0</v>
      </c>
      <c r="CU60" s="6">
        <f>IF(Duombaze!CR60="",0,INDEX(DU!K:K,MATCH(Duombaze!CR60,DU!A:A,0),1))+IF(Duombaze!CS60="",0,INDEX(DU!K:K,MATCH(Duombaze!CS60,DU!A:A,0),1))</f>
        <v>0</v>
      </c>
      <c r="CV60" s="6"/>
      <c r="CW60" s="6"/>
      <c r="CX60" s="6"/>
      <c r="CY60" s="4" t="str">
        <f t="shared" si="8"/>
        <v/>
      </c>
      <c r="CZ60" s="6"/>
      <c r="DA60" s="674"/>
      <c r="DB60" s="674"/>
      <c r="DC60" s="674">
        <f>IF(Duombaze!DA60="",0,INDEX(DU!I:I,MATCH(Duombaze!DA60,DU!A:A,0),1))+IF(Duombaze!DB60="",0,INDEX(DU!I:I,MATCH(Duombaze!DB60,DU!A:A,0),1))</f>
        <v>0</v>
      </c>
      <c r="DD60" s="6">
        <f>IF(Duombaze!DA60="",0,INDEX(DU!K:K,MATCH(Duombaze!DA60,DU!A:A,0),1))+IF(Duombaze!DB60="",0,INDEX(DU!K:K,MATCH(Duombaze!DB60,DU!A:A,0),1))</f>
        <v>0</v>
      </c>
      <c r="DE60" s="6"/>
      <c r="DF60" s="6"/>
      <c r="DG60" s="6"/>
      <c r="DH60" s="6" t="str">
        <f t="shared" si="9"/>
        <v/>
      </c>
      <c r="DI60" s="6"/>
      <c r="DJ60" s="674"/>
      <c r="DK60" s="679"/>
      <c r="DL60" s="679">
        <f>IF(Duombaze!DJ60="",0,INDEX(DU!I:I,MATCH(Duombaze!DJ60,DU!A:A,0),1))+IF(Duombaze!DK60="",0,INDEX(DU!I:I,MATCH(Duombaze!DK60,DU!A:A,0),1))</f>
        <v>0</v>
      </c>
      <c r="DM60" s="6">
        <f>IF(Duombaze!DJ60="",0,INDEX(DU!K:K,MATCH(Duombaze!DJ60,DU!A:A,0),1))+IF(Duombaze!DK60="",0,INDEX(DU!K:K,MATCH(Duombaze!DK60,DU!A:A,0),1))</f>
        <v>0</v>
      </c>
      <c r="DN60" s="48"/>
      <c r="DO60" s="48"/>
      <c r="DP60" s="48"/>
      <c r="DQ60" s="4" t="str">
        <f t="shared" si="10"/>
        <v/>
      </c>
      <c r="DR60" s="66"/>
      <c r="DS60" s="694"/>
      <c r="DT60" s="694"/>
      <c r="DU60" s="694"/>
      <c r="DV60" s="694"/>
      <c r="DW60" s="694">
        <f>IF(Duombaze!DS60="",0,INDEX(DU!I:I,MATCH(Duombaze!DS60,DU!A:A,0),1))+IF(Duombaze!DT60="",0,INDEX(DU!I:I,MATCH(Duombaze!DT60,DU!A:A,0),1))+IF(Duombaze!DU60="",0,INDEX(DU!I:I,MATCH(Duombaze!DU60,DU!A:A,0),1))+IF(Duombaze!DV60="",0,INDEX(DU!I:I,MATCH(Duombaze!DV60,DU!A:A,0),1))</f>
        <v>0</v>
      </c>
      <c r="DX60" s="640">
        <f>IF(Duombaze!DS60="",0,INDEX(DU!K:K,MATCH(Duombaze!DS60,DU!A:A,0),1))+IF(Duombaze!DT60="",0,INDEX(DU!K:K,MATCH(Duombaze!DT60,DU!A:A,0),1))+IF(Duombaze!DU60="",0,INDEX(DU!K:K,MATCH(Duombaze!DU60,DU!A:A,0),1))+IF(Duombaze!DV60="",0,INDEX(DU!K:KH,MATCH(Duombaze!DV60,DU!A:A,0),1))</f>
        <v>0</v>
      </c>
      <c r="DY60" s="66"/>
      <c r="DZ60" s="66"/>
      <c r="EA60" s="6"/>
      <c r="EB60" s="6" t="str">
        <f t="shared" si="22"/>
        <v/>
      </c>
      <c r="EC60" s="6"/>
      <c r="ED60" s="6">
        <f>IF(Duombaze!EC60="",0,INDEX(DU!I:I,MATCH(Duombaze!EC60,DU!A:A,0),1))</f>
        <v>0</v>
      </c>
      <c r="EE60" s="640">
        <f>IF(Duombaze!EC60="",0,INDEX(DU!K:K,MATCH(Duombaze!EC60,DU!A:A,0),1))</f>
        <v>0</v>
      </c>
      <c r="EF60" s="6"/>
      <c r="EG60" s="48"/>
      <c r="EH60" s="6"/>
      <c r="EI60" s="4" t="str">
        <f t="shared" si="27"/>
        <v/>
      </c>
      <c r="EJ60" s="6"/>
      <c r="EK60" s="694"/>
      <c r="EL60" s="694"/>
      <c r="EM60" s="694"/>
      <c r="EN60" s="694">
        <f>IF(Duombaze!EK60="",0,INDEX(DU!I:I,MATCH(Duombaze!EK60,DU!A:A,0),1))+IF(Duombaze!EL60="",0,INDEX(DU!I:I,MATCH(Duombaze!EL60,DU!A:A,0),1))+IF(Duombaze!EM60="",0,INDEX(DU!I:I,MATCH(Duombaze!EM60,DU!A:A,0),1))</f>
        <v>0</v>
      </c>
      <c r="EO60" s="6">
        <f>IF(Duombaze!EK60="",0,INDEX(DU!K:K,MATCH(Duombaze!EK60,DU!A:A,0),1))+IF(Duombaze!EL60="",0,INDEX(DU!K:K,MATCH(Duombaze!EL60,DU!A:A,0),1))+IF(Duombaze!EM60="",0,INDEX(DU!K:K,MATCH(Duombaze!EM60,DU!A:A,0),1))</f>
        <v>0</v>
      </c>
      <c r="EP60" s="66"/>
      <c r="EQ60" s="6"/>
      <c r="ER60" s="6"/>
      <c r="ES60" s="4" t="str">
        <f t="shared" si="23"/>
        <v/>
      </c>
      <c r="ET60" s="6"/>
      <c r="EU60" s="6"/>
      <c r="EV60" s="6"/>
      <c r="EW60" s="6"/>
      <c r="EX60" s="6" t="str">
        <f t="shared" si="24"/>
        <v/>
      </c>
      <c r="EY60" s="6"/>
      <c r="EZ60" s="674"/>
      <c r="FA60" s="674"/>
      <c r="FB60" s="674">
        <f>IF(Duombaze!EZ60="",0,INDEX(DU!I:I,MATCH(Duombaze!EZ60,DU!A:A,0),1))+IF(Duombaze!FA60="",0,INDEX(DU!I:I,MATCH(Duombaze!FA60,DU!A:A,0),1))</f>
        <v>0</v>
      </c>
      <c r="FC60" s="6">
        <f>IF(Duombaze!EZ60="",0,INDEX(DU!K:K,MATCH(Duombaze!EZ60,DU!A:A,0),1))+IF(Duombaze!FA60="",0,INDEX(DU!K:K,MATCH(Duombaze!FA60,DU!A:A,0),1))</f>
        <v>0</v>
      </c>
      <c r="FD60" s="6"/>
      <c r="FE60" s="6"/>
      <c r="FF60" s="6"/>
      <c r="FG60" s="6"/>
      <c r="FH60" s="6"/>
      <c r="FI60" s="6"/>
      <c r="FJ60" s="6"/>
      <c r="FL60" s="14"/>
      <c r="FM60" s="673"/>
      <c r="FN60" s="673"/>
      <c r="FO60" s="673"/>
      <c r="FP60" s="673"/>
      <c r="FQ60" s="673">
        <f>IF(Duombaze!FM60="",0,INDEX(DU!I:I,MATCH(Duombaze!FM60,DU!A:A,0),1))+IF(Duombaze!FN60="",0,INDEX(DU!I:I,MATCH(Duombaze!FN60,DU!A:A,0),1))+IF(Duombaze!FO60="",0,INDEX(DU!I:I,MATCH(Duombaze!FO60,DU!A:A,0),1))+IF(Duombaze!FP60="",0,INDEX(DU!I:I,MATCH(Duombaze!FP60,DU!A:A,0),1))</f>
        <v>0</v>
      </c>
      <c r="FR60" s="673">
        <f>IF(Duombaze!FM60="",0,INDEX(DU!K:K,MATCH(Duombaze!FM60,DU!A:A,0),1))+IF(Duombaze!FN60="",0,INDEX(DU!K:K,MATCH(Duombaze!FN60,DU!A:A,0),1))+IF(Duombaze!FO60="",0,INDEX(DU!K:K,MATCH(Duombaze!FO60,DU!A:A,0),1))+IF(Duombaze!FP60="",0,INDEX(DU!K:K,MATCH(Duombaze!FP60,DU!A:A,0),1))</f>
        <v>0</v>
      </c>
    </row>
    <row r="61" spans="1:180" s="7" customFormat="1" ht="23.45" customHeight="1" x14ac:dyDescent="0.25">
      <c r="A61" s="42" t="s">
        <v>648</v>
      </c>
      <c r="B61" s="42" t="s">
        <v>768</v>
      </c>
      <c r="C61" s="12" t="s">
        <v>208</v>
      </c>
      <c r="D61" s="6"/>
      <c r="E61" s="4" t="str">
        <f t="shared" si="32"/>
        <v/>
      </c>
      <c r="F61" s="6"/>
      <c r="G61" s="643"/>
      <c r="H61" s="643"/>
      <c r="I61" s="643"/>
      <c r="J61" s="643"/>
      <c r="K61" s="643"/>
      <c r="L61" s="643"/>
      <c r="M61" s="643"/>
      <c r="N61" s="643"/>
      <c r="O61" s="643"/>
      <c r="P61" s="640">
        <f>IF(Duombaze!G61="",0,INDEX(DU!I:I,MATCH(Duombaze!G61,DU!A:A,0),1))+IF(Duombaze!H61="",0,INDEX(DU!I:I,MATCH(Duombaze!H61,DU!A:A,0),1))+IF(Duombaze!I61="",0,INDEX(DU!I:I,MATCH(Duombaze!I61,DU!A:A,0),1))+IF(Duombaze!J61="",0,INDEX(DU!I:I,MATCH(Duombaze!J61,DU!A:A,0),1))+IF(Duombaze!K61="",0,INDEX(DU!I:I,MATCH(Duombaze!K61,DU!A:A,0),1))+IF(Duombaze!L61="",0,INDEX(DU!I:I,MATCH(Duombaze!L61,DU!A:A,0),1))+IF(Duombaze!M61="",0,INDEX(DU!I:I,MATCH(Duombaze!M61,DU!A:A,0),1))+IF(Duombaze!N61="",0,INDEX(DU!I:I,MATCH(Duombaze!N61,DU!A:A,0),1))+IF(Duombaze!O61="",0,INDEX(DU!I:I,MATCH(Duombaze!O61,DU!A:A,0),1))</f>
        <v>0</v>
      </c>
      <c r="Q61" s="640">
        <f>IF(Duombaze!G61="",0,INDEX(DU!K:K,MATCH(Duombaze!G61,DU!A:A,0),1))+IF(Duombaze!H61="",0,INDEX(DU!K:K,MATCH(Duombaze!H61,DU!A:A,0),1))+IF(Duombaze!I61="",0,INDEX(DU!K:K,MATCH(Duombaze!I61,DU!A:A,0),1))+IF(Duombaze!J61="",0,INDEX(DU!K:K,MATCH(Duombaze!J61,DU!A:A,0),1))+IF(Duombaze!K61="",0,INDEX(DU!K:K,MATCH(Duombaze!K61,DU!A:A,0),1))+IF(Duombaze!L61="",0,INDEX(DU!K:K,MATCH(Duombaze!L61,DU!A:A,0),1))+IF(Duombaze!M61="",0,INDEX(DU!K:K,MATCH(Duombaze!M61,DU!A:A,0),1))+IF(Duombaze!N61="",0,INDEX(DU!K:K,MATCH(Duombaze!N61,DU!A:A,0),1))+IF(Duombaze!O61="",0,INDEX(DU!K:K,MATCH(Duombaze!O61,DU!A:A,0),1))</f>
        <v>0</v>
      </c>
      <c r="R61" s="6"/>
      <c r="S61" s="48"/>
      <c r="T61" s="883"/>
      <c r="U61" s="4">
        <f>IF(Duombaze!T61="",0,INDEX(DU!I:I,MATCH(Duombaze!T61,DU!A:A,0),1))</f>
        <v>0</v>
      </c>
      <c r="V61" s="4">
        <f>IF(Duombaze!T61="",0,INDEX(DU!K:K,MATCH(Duombaze!T61,DU!A:A,0),1))</f>
        <v>0</v>
      </c>
      <c r="W61" s="6"/>
      <c r="X61" s="6"/>
      <c r="Y61" s="858"/>
      <c r="Z61" s="66"/>
      <c r="AA61" s="4" t="str">
        <f t="shared" si="29"/>
        <v/>
      </c>
      <c r="AB61" s="6"/>
      <c r="AC61" s="6">
        <f>IF(Duombaze!AB61="",0,INDEX(DU!I:I,MATCH(Duombaze!AB61,DU!A:A,0),1))</f>
        <v>0</v>
      </c>
      <c r="AD61" s="2">
        <f>IF(Duombaze!AB61="",0,INDEX(DU!K:K,MATCH(Duombaze!AB61,DU!A:A,0),1))</f>
        <v>0</v>
      </c>
      <c r="AE61" s="6"/>
      <c r="AF61" s="6"/>
      <c r="AG61" s="6"/>
      <c r="AH61" s="4" t="str">
        <f t="shared" si="21"/>
        <v/>
      </c>
      <c r="AI61" s="6"/>
      <c r="AJ61" s="643"/>
      <c r="AK61" s="643"/>
      <c r="AL61" s="643"/>
      <c r="AM61" s="643">
        <f>IF(Duombaze!AJ61="",0,INDEX(DU!I:I,MATCH(Duombaze!AJ61,DU!A:A,0),1))+IF(Duombaze!AK61="",0,INDEX(DU!I:I,MATCH(Duombaze!AK61,DU!A:A,0),1))+IF(Duombaze!AL61="",0,INDEX(DU!I:I,MATCH(Duombaze!AL61,DU!A:A,0),1))</f>
        <v>0</v>
      </c>
      <c r="AN61" s="643">
        <f>IF(Duombaze!AJ61="",0,INDEX(DU!K:K,MATCH(Duombaze!AJ61,DU!A:A,0),1))+IF(Duombaze!AK61="",0,INDEX(DU!K:K,MATCH(Duombaze!AK61,DU!A:A,0),1))+IF(Duombaze!AL61="",0,INDEX(DU!K:K,MATCH(Duombaze!AL61,DU!A:A,0),1))</f>
        <v>0</v>
      </c>
      <c r="AO61" s="6"/>
      <c r="AP61" s="6"/>
      <c r="AQ61" s="6"/>
      <c r="AR61" s="4" t="str">
        <f t="shared" si="2"/>
        <v/>
      </c>
      <c r="AS61" s="6"/>
      <c r="AT61" s="643"/>
      <c r="AU61" s="643"/>
      <c r="AV61" s="643"/>
      <c r="AW61" s="643"/>
      <c r="AX61" s="643"/>
      <c r="AY61" s="643"/>
      <c r="AZ61" s="643"/>
      <c r="BA61" s="643"/>
      <c r="BB61" s="643"/>
      <c r="BC61" s="643">
        <f>IF(Duombaze!AT61="",0,INDEX(DU!I:I,MATCH(Duombaze!AT61,DU!A:A,0),1))+IF(Duombaze!AU61="",0,INDEX(DU!I:I,MATCH(Duombaze!AU61,DU!A:A,0),1))+IF(Duombaze!AV61="",0,INDEX(DU!I:I,MATCH(Duombaze!AV61,DU!A:A,0),1))+IF(Duombaze!AW61="",0,INDEX(DU!I:I,MATCH(Duombaze!AW61,DU!A:A,0),1))+IF(Duombaze!AX61="",0,INDEX(DU!I:I,MATCH(Duombaze!AX61,DU!A:A,0),1))+IF(Duombaze!AY61="",0,INDEX(DU!I:I,MATCH(Duombaze!AY61,DU!A:A,0),1))+IF(Duombaze!AZ61="",0,INDEX(DU!I:I,MATCH(Duombaze!AZ61,DU!A:A,0),1))+IF(Duombaze!BA61="",0,INDEX(DU!I:I,MATCH(Duombaze!BA61,DU!A:A,0),1))+IF(Duombaze!BB61="",0,INDEX(DU!I:I,MATCH(Duombaze!BB61,DU!A:A,0),1))</f>
        <v>0</v>
      </c>
      <c r="BD61" s="640">
        <f>IF(Duombaze!AT61="",0,INDEX(DU!K:K,MATCH(Duombaze!AT61,DU!A:A,0),1))+IF(Duombaze!AU61="",0,INDEX(DU!K:K,MATCH(Duombaze!AU61,DU!A:A,0),1))+IF(Duombaze!AV61="",0,INDEX(DU!K:K,MATCH(Duombaze!AV61,DU!A:A,0),1))+IF(Duombaze!AW61="",0,INDEX(DU!K:K,MATCH(Duombaze!AW61,DU!A:A,0),1))+IF(Duombaze!AX61="",0,INDEX(DU!K:K,MATCH(Duombaze!AX61,DU!A:A,0),1))+IF(Duombaze!AY61="",0,INDEX(DU!K:K,MATCH(Duombaze!AY61,DU!A:A,0),1))+IF(Duombaze!AZ61="",0,INDEX(DU!K:K,MATCH(Duombaze!AZ61,DU!A:A,0),1))+IF(Duombaze!BA61="",0,INDEX(DU!K:K,MATCH(Duombaze!BA61,DU!A:A,0),1))+IF(Duombaze!BB61="",0,INDEX(DU!K:K,MATCH(Duombaze!BB61,DU!A:A,0),1))</f>
        <v>0</v>
      </c>
      <c r="BE61" s="6"/>
      <c r="BF61" s="6"/>
      <c r="BG61" s="66"/>
      <c r="BH61" s="4"/>
      <c r="BI61" s="6"/>
      <c r="BJ61" s="643"/>
      <c r="BK61" s="643"/>
      <c r="BL61" s="643"/>
      <c r="BM61" s="643">
        <f>IF(Duombaze!BJ61="",0,INDEX(DU!I:I,MATCH(Duombaze!BJ61,DU!A:A,0),1))+IF(Duombaze!BK61="",0,INDEX(DU!I:I,MATCH(Duombaze!BK61,DU!A:A,0),1))+IF(Duombaze!BL61="",0,INDEX(DU!I:I,MATCH(Duombaze!BL61,DU!A:A,0),1))</f>
        <v>0</v>
      </c>
      <c r="BN61" s="640">
        <f>IF(Duombaze!BJ61="",0,INDEX(DU!K:K,MATCH(Duombaze!BJ61,DU!A:A,0),1))+IF(Duombaze!BK61="",0,INDEX(DU!K:K,MATCH(Duombaze!BK61,DU!A:A,0),1))+IF(Duombaze!BL61="",0,INDEX(DU!K:K,MATCH(Duombaze!BL61,DU!A:A,0),1))</f>
        <v>0</v>
      </c>
      <c r="BO61" s="6"/>
      <c r="BP61" s="6"/>
      <c r="BQ61" s="6"/>
      <c r="BR61" s="6" t="str">
        <f t="shared" si="31"/>
        <v/>
      </c>
      <c r="BS61" s="6"/>
      <c r="BT61" s="6"/>
      <c r="BU61" s="6"/>
      <c r="BV61" s="6"/>
      <c r="BW61" s="6">
        <f>IF(Duombaze!BT61="",0,INDEX(DU!I:I,MATCH(Duombaze!BT61,DU!A:A,0),1))+IF(Duombaze!BU61="",0,INDEX(DU!I:I,MATCH(Duombaze!BU61,DU!A:A,0),1))+IF(Duombaze!BV61="",0,INDEX(DU!I:I,MATCH(Duombaze!BV61,DU!A:A,0),1))</f>
        <v>0</v>
      </c>
      <c r="BX61" s="6">
        <f>IF(Duombaze!BT61="",0,INDEX(DU!K:K,MATCH(Duombaze!BT61,DU!A:A,0),1))+IF(Duombaze!BU61="",0,INDEX(DU!K:K,MATCH(Duombaze!BU61,DU!A:A,0),1))+IF(Duombaze!BV61="",0,INDEX(DU!K:K,MATCH(Duombaze!BV61,DU!A:A,0),1))</f>
        <v>0</v>
      </c>
      <c r="BY61" s="6"/>
      <c r="BZ61" s="6"/>
      <c r="CA61" s="6"/>
      <c r="CB61" s="6" t="str">
        <f t="shared" si="26"/>
        <v/>
      </c>
      <c r="CC61" s="6"/>
      <c r="CD61" s="6">
        <f>IF(Duombaze!CC61="",0,INDEX(DU!I:I,MATCH(Duombaze!CC61,DU!A:A,0),1))</f>
        <v>0</v>
      </c>
      <c r="CE61" s="4">
        <f>IF(Duombaze!CC61="",0,INDEX(DU!K:K,MATCH(Duombaze!CC61,DU!A:A,0),1))</f>
        <v>0</v>
      </c>
      <c r="CF61" s="6"/>
      <c r="CG61" s="6"/>
      <c r="CH61" s="6"/>
      <c r="CI61" s="4" t="str">
        <f t="shared" si="6"/>
        <v/>
      </c>
      <c r="CJ61" s="6"/>
      <c r="CK61" s="6">
        <f>IF(Duombaze!CJ61="",0,INDEX(DU!I:I,MATCH(Duombaze!CJ61,DU!A:A,0),1))</f>
        <v>0</v>
      </c>
      <c r="CL61" s="4">
        <f>IF(Duombaze!CJ61="",0,INDEX(DU!K:K,MATCH(Duombaze!CJ61,DU!A:A,0),1))</f>
        <v>0</v>
      </c>
      <c r="CM61" s="6"/>
      <c r="CN61" s="6"/>
      <c r="CO61" s="6"/>
      <c r="CP61" s="4" t="str">
        <f t="shared" si="7"/>
        <v/>
      </c>
      <c r="CQ61" s="6"/>
      <c r="CR61" s="643"/>
      <c r="CS61" s="643"/>
      <c r="CT61" s="643">
        <f>IF(Duombaze!CR61="",0,INDEX(DU!I:I,MATCH(Duombaze!CR61,DU!A:A,0),1))+IF(Duombaze!CS61="",0,INDEX(DU!I:I,MATCH(Duombaze!CS61,DU!A:A,0),1))</f>
        <v>0</v>
      </c>
      <c r="CU61" s="6">
        <f>IF(Duombaze!CR61="",0,INDEX(DU!K:K,MATCH(Duombaze!CR61,DU!A:A,0),1))+IF(Duombaze!CS61="",0,INDEX(DU!K:K,MATCH(Duombaze!CS61,DU!A:A,0),1))</f>
        <v>0</v>
      </c>
      <c r="CV61" s="6"/>
      <c r="CW61" s="6"/>
      <c r="CX61" s="6"/>
      <c r="CY61" s="4" t="str">
        <f t="shared" si="8"/>
        <v/>
      </c>
      <c r="CZ61" s="6"/>
      <c r="DA61" s="674"/>
      <c r="DB61" s="674"/>
      <c r="DC61" s="674">
        <f>IF(Duombaze!DA61="",0,INDEX(DU!I:I,MATCH(Duombaze!DA61,DU!A:A,0),1))+IF(Duombaze!DB61="",0,INDEX(DU!I:I,MATCH(Duombaze!DB61,DU!A:A,0),1))</f>
        <v>0</v>
      </c>
      <c r="DD61" s="6">
        <f>IF(Duombaze!DA61="",0,INDEX(DU!K:K,MATCH(Duombaze!DA61,DU!A:A,0),1))+IF(Duombaze!DB61="",0,INDEX(DU!K:K,MATCH(Duombaze!DB61,DU!A:A,0),1))</f>
        <v>0</v>
      </c>
      <c r="DE61" s="6"/>
      <c r="DF61" s="6"/>
      <c r="DG61" s="6"/>
      <c r="DH61" s="6" t="str">
        <f t="shared" si="9"/>
        <v/>
      </c>
      <c r="DI61" s="6"/>
      <c r="DJ61" s="674"/>
      <c r="DK61" s="679"/>
      <c r="DL61" s="679">
        <f>IF(Duombaze!DJ61="",0,INDEX(DU!I:I,MATCH(Duombaze!DJ61,DU!A:A,0),1))+IF(Duombaze!DK61="",0,INDEX(DU!I:I,MATCH(Duombaze!DK61,DU!A:A,0),1))</f>
        <v>0</v>
      </c>
      <c r="DM61" s="6">
        <f>IF(Duombaze!DJ61="",0,INDEX(DU!K:K,MATCH(Duombaze!DJ61,DU!A:A,0),1))+IF(Duombaze!DK61="",0,INDEX(DU!K:K,MATCH(Duombaze!DK61,DU!A:A,0),1))</f>
        <v>0</v>
      </c>
      <c r="DN61" s="48"/>
      <c r="DO61" s="48"/>
      <c r="DP61" s="48"/>
      <c r="DQ61" s="4" t="str">
        <f t="shared" si="10"/>
        <v/>
      </c>
      <c r="DR61" s="66"/>
      <c r="DS61" s="694"/>
      <c r="DT61" s="694"/>
      <c r="DU61" s="694"/>
      <c r="DV61" s="694"/>
      <c r="DW61" s="694">
        <f>IF(Duombaze!DS61="",0,INDEX(DU!I:I,MATCH(Duombaze!DS61,DU!A:A,0),1))+IF(Duombaze!DT61="",0,INDEX(DU!I:I,MATCH(Duombaze!DT61,DU!A:A,0),1))+IF(Duombaze!DU61="",0,INDEX(DU!I:I,MATCH(Duombaze!DU61,DU!A:A,0),1))+IF(Duombaze!DV61="",0,INDEX(DU!I:I,MATCH(Duombaze!DV61,DU!A:A,0),1))</f>
        <v>0</v>
      </c>
      <c r="DX61" s="640">
        <f>IF(Duombaze!DS61="",0,INDEX(DU!K:K,MATCH(Duombaze!DS61,DU!A:A,0),1))+IF(Duombaze!DT61="",0,INDEX(DU!K:K,MATCH(Duombaze!DT61,DU!A:A,0),1))+IF(Duombaze!DU61="",0,INDEX(DU!K:K,MATCH(Duombaze!DU61,DU!A:A,0),1))+IF(Duombaze!DV61="",0,INDEX(DU!K:KH,MATCH(Duombaze!DV61,DU!A:A,0),1))</f>
        <v>0</v>
      </c>
      <c r="DY61" s="66"/>
      <c r="DZ61" s="66"/>
      <c r="EA61" s="6"/>
      <c r="EB61" s="6" t="str">
        <f t="shared" si="22"/>
        <v/>
      </c>
      <c r="EC61" s="6"/>
      <c r="ED61" s="6">
        <f>IF(Duombaze!EC61="",0,INDEX(DU!I:I,MATCH(Duombaze!EC61,DU!A:A,0),1))</f>
        <v>0</v>
      </c>
      <c r="EE61" s="640">
        <f>IF(Duombaze!EC61="",0,INDEX(DU!K:K,MATCH(Duombaze!EC61,DU!A:A,0),1))</f>
        <v>0</v>
      </c>
      <c r="EF61" s="6"/>
      <c r="EG61" s="48"/>
      <c r="EH61" s="6"/>
      <c r="EI61" s="4" t="str">
        <f t="shared" si="27"/>
        <v/>
      </c>
      <c r="EJ61" s="6"/>
      <c r="EK61" s="694"/>
      <c r="EL61" s="694"/>
      <c r="EM61" s="694"/>
      <c r="EN61" s="694">
        <f>IF(Duombaze!EK61="",0,INDEX(DU!I:I,MATCH(Duombaze!EK61,DU!A:A,0),1))+IF(Duombaze!EL61="",0,INDEX(DU!I:I,MATCH(Duombaze!EL61,DU!A:A,0),1))+IF(Duombaze!EM61="",0,INDEX(DU!I:I,MATCH(Duombaze!EM61,DU!A:A,0),1))</f>
        <v>0</v>
      </c>
      <c r="EO61" s="6">
        <f>IF(Duombaze!EK61="",0,INDEX(DU!K:K,MATCH(Duombaze!EK61,DU!A:A,0),1))+IF(Duombaze!EL61="",0,INDEX(DU!K:K,MATCH(Duombaze!EL61,DU!A:A,0),1))+IF(Duombaze!EM61="",0,INDEX(DU!K:K,MATCH(Duombaze!EM61,DU!A:A,0),1))</f>
        <v>0</v>
      </c>
      <c r="EP61" s="66"/>
      <c r="EQ61" s="6"/>
      <c r="ER61" s="6"/>
      <c r="ES61" s="4" t="str">
        <f t="shared" si="23"/>
        <v/>
      </c>
      <c r="ET61" s="6"/>
      <c r="EU61" s="6"/>
      <c r="EV61" s="6"/>
      <c r="EW61" s="6"/>
      <c r="EX61" s="6" t="str">
        <f t="shared" si="24"/>
        <v/>
      </c>
      <c r="EY61" s="6"/>
      <c r="EZ61" s="674"/>
      <c r="FA61" s="674"/>
      <c r="FB61" s="674">
        <f>IF(Duombaze!EZ61="",0,INDEX(DU!I:I,MATCH(Duombaze!EZ61,DU!A:A,0),1))+IF(Duombaze!FA61="",0,INDEX(DU!I:I,MATCH(Duombaze!FA61,DU!A:A,0),1))</f>
        <v>0</v>
      </c>
      <c r="FC61" s="6">
        <f>IF(Duombaze!EZ61="",0,INDEX(DU!K:K,MATCH(Duombaze!EZ61,DU!A:A,0),1))+IF(Duombaze!FA61="",0,INDEX(DU!K:K,MATCH(Duombaze!FA61,DU!A:A,0),1))</f>
        <v>0</v>
      </c>
      <c r="FD61" s="6"/>
      <c r="FE61" s="6"/>
      <c r="FF61" s="6"/>
      <c r="FG61" s="6"/>
      <c r="FH61" s="6"/>
      <c r="FI61" s="6"/>
      <c r="FJ61" s="6"/>
      <c r="FL61" s="14"/>
      <c r="FM61" s="673"/>
      <c r="FN61" s="673"/>
      <c r="FO61" s="673"/>
      <c r="FP61" s="673"/>
      <c r="FQ61" s="673">
        <f>IF(Duombaze!FM61="",0,INDEX(DU!I:I,MATCH(Duombaze!FM61,DU!A:A,0),1))+IF(Duombaze!FN61="",0,INDEX(DU!I:I,MATCH(Duombaze!FN61,DU!A:A,0),1))+IF(Duombaze!FO61="",0,INDEX(DU!I:I,MATCH(Duombaze!FO61,DU!A:A,0),1))+IF(Duombaze!FP61="",0,INDEX(DU!I:I,MATCH(Duombaze!FP61,DU!A:A,0),1))</f>
        <v>0</v>
      </c>
      <c r="FR61" s="673">
        <f>IF(Duombaze!FM61="",0,INDEX(DU!K:K,MATCH(Duombaze!FM61,DU!A:A,0),1))+IF(Duombaze!FN61="",0,INDEX(DU!K:K,MATCH(Duombaze!FN61,DU!A:A,0),1))+IF(Duombaze!FO61="",0,INDEX(DU!K:K,MATCH(Duombaze!FO61,DU!A:A,0),1))+IF(Duombaze!FP61="",0,INDEX(DU!K:K,MATCH(Duombaze!FP61,DU!A:A,0),1))</f>
        <v>0</v>
      </c>
    </row>
    <row r="62" spans="1:180" s="7" customFormat="1" ht="23.45" customHeight="1" x14ac:dyDescent="0.25">
      <c r="A62" s="42" t="s">
        <v>653</v>
      </c>
      <c r="B62" s="42" t="s">
        <v>768</v>
      </c>
      <c r="C62" s="12" t="s">
        <v>208</v>
      </c>
      <c r="D62" s="6"/>
      <c r="E62" s="4" t="str">
        <f t="shared" si="32"/>
        <v/>
      </c>
      <c r="F62" s="6"/>
      <c r="G62" s="643"/>
      <c r="H62" s="643"/>
      <c r="I62" s="643"/>
      <c r="J62" s="643"/>
      <c r="K62" s="643"/>
      <c r="L62" s="643"/>
      <c r="M62" s="643"/>
      <c r="N62" s="643"/>
      <c r="O62" s="643"/>
      <c r="P62" s="640">
        <f>IF(Duombaze!G62="",0,INDEX(DU!I:I,MATCH(Duombaze!G62,DU!A:A,0),1))+IF(Duombaze!H62="",0,INDEX(DU!I:I,MATCH(Duombaze!H62,DU!A:A,0),1))+IF(Duombaze!I62="",0,INDEX(DU!I:I,MATCH(Duombaze!I62,DU!A:A,0),1))+IF(Duombaze!J62="",0,INDEX(DU!I:I,MATCH(Duombaze!J62,DU!A:A,0),1))+IF(Duombaze!K62="",0,INDEX(DU!I:I,MATCH(Duombaze!K62,DU!A:A,0),1))+IF(Duombaze!L62="",0,INDEX(DU!I:I,MATCH(Duombaze!L62,DU!A:A,0),1))+IF(Duombaze!M62="",0,INDEX(DU!I:I,MATCH(Duombaze!M62,DU!A:A,0),1))+IF(Duombaze!N62="",0,INDEX(DU!I:I,MATCH(Duombaze!N62,DU!A:A,0),1))+IF(Duombaze!O62="",0,INDEX(DU!I:I,MATCH(Duombaze!O62,DU!A:A,0),1))</f>
        <v>0</v>
      </c>
      <c r="Q62" s="640">
        <f>IF(Duombaze!G62="",0,INDEX(DU!K:K,MATCH(Duombaze!G62,DU!A:A,0),1))+IF(Duombaze!H62="",0,INDEX(DU!K:K,MATCH(Duombaze!H62,DU!A:A,0),1))+IF(Duombaze!I62="",0,INDEX(DU!K:K,MATCH(Duombaze!I62,DU!A:A,0),1))+IF(Duombaze!J62="",0,INDEX(DU!K:K,MATCH(Duombaze!J62,DU!A:A,0),1))+IF(Duombaze!K62="",0,INDEX(DU!K:K,MATCH(Duombaze!K62,DU!A:A,0),1))+IF(Duombaze!L62="",0,INDEX(DU!K:K,MATCH(Duombaze!L62,DU!A:A,0),1))+IF(Duombaze!M62="",0,INDEX(DU!K:K,MATCH(Duombaze!M62,DU!A:A,0),1))+IF(Duombaze!N62="",0,INDEX(DU!K:K,MATCH(Duombaze!N62,DU!A:A,0),1))+IF(Duombaze!O62="",0,INDEX(DU!K:K,MATCH(Duombaze!O62,DU!A:A,0),1))</f>
        <v>0</v>
      </c>
      <c r="R62" s="6"/>
      <c r="S62" s="48"/>
      <c r="T62" s="883"/>
      <c r="U62" s="4">
        <f>IF(Duombaze!T62="",0,INDEX(DU!I:I,MATCH(Duombaze!T62,DU!A:A,0),1))</f>
        <v>0</v>
      </c>
      <c r="V62" s="4">
        <f>IF(Duombaze!T62="",0,INDEX(DU!K:K,MATCH(Duombaze!T62,DU!A:A,0),1))</f>
        <v>0</v>
      </c>
      <c r="W62" s="6"/>
      <c r="X62" s="6"/>
      <c r="Y62" s="858"/>
      <c r="Z62" s="66"/>
      <c r="AA62" s="4" t="str">
        <f t="shared" si="29"/>
        <v/>
      </c>
      <c r="AB62" s="6"/>
      <c r="AC62" s="6">
        <f>IF(Duombaze!AB62="",0,INDEX(DU!I:I,MATCH(Duombaze!AB62,DU!A:A,0),1))</f>
        <v>0</v>
      </c>
      <c r="AD62" s="2">
        <f>IF(Duombaze!AB62="",0,INDEX(DU!K:K,MATCH(Duombaze!AB62,DU!A:A,0),1))</f>
        <v>0</v>
      </c>
      <c r="AE62" s="6"/>
      <c r="AF62" s="6"/>
      <c r="AG62" s="6"/>
      <c r="AH62" s="4" t="str">
        <f t="shared" si="21"/>
        <v/>
      </c>
      <c r="AI62" s="6"/>
      <c r="AJ62" s="643"/>
      <c r="AK62" s="643"/>
      <c r="AL62" s="643"/>
      <c r="AM62" s="643">
        <f>IF(Duombaze!AJ62="",0,INDEX(DU!I:I,MATCH(Duombaze!AJ62,DU!A:A,0),1))+IF(Duombaze!AK62="",0,INDEX(DU!I:I,MATCH(Duombaze!AK62,DU!A:A,0),1))+IF(Duombaze!AL62="",0,INDEX(DU!I:I,MATCH(Duombaze!AL62,DU!A:A,0),1))</f>
        <v>0</v>
      </c>
      <c r="AN62" s="643">
        <f>IF(Duombaze!AJ62="",0,INDEX(DU!K:K,MATCH(Duombaze!AJ62,DU!A:A,0),1))+IF(Duombaze!AK62="",0,INDEX(DU!K:K,MATCH(Duombaze!AK62,DU!A:A,0),1))+IF(Duombaze!AL62="",0,INDEX(DU!K:K,MATCH(Duombaze!AL62,DU!A:A,0),1))</f>
        <v>0</v>
      </c>
      <c r="AO62" s="6"/>
      <c r="AP62" s="6"/>
      <c r="AQ62" s="6"/>
      <c r="AR62" s="4" t="str">
        <f t="shared" si="2"/>
        <v/>
      </c>
      <c r="AS62" s="6"/>
      <c r="AT62" s="643"/>
      <c r="AU62" s="643"/>
      <c r="AV62" s="643"/>
      <c r="AW62" s="643"/>
      <c r="AX62" s="643"/>
      <c r="AY62" s="643"/>
      <c r="AZ62" s="643"/>
      <c r="BA62" s="643"/>
      <c r="BB62" s="643"/>
      <c r="BC62" s="643">
        <f>IF(Duombaze!AT62="",0,INDEX(DU!I:I,MATCH(Duombaze!AT62,DU!A:A,0),1))+IF(Duombaze!AU62="",0,INDEX(DU!I:I,MATCH(Duombaze!AU62,DU!A:A,0),1))+IF(Duombaze!AV62="",0,INDEX(DU!I:I,MATCH(Duombaze!AV62,DU!A:A,0),1))+IF(Duombaze!AW62="",0,INDEX(DU!I:I,MATCH(Duombaze!AW62,DU!A:A,0),1))+IF(Duombaze!AX62="",0,INDEX(DU!I:I,MATCH(Duombaze!AX62,DU!A:A,0),1))+IF(Duombaze!AY62="",0,INDEX(DU!I:I,MATCH(Duombaze!AY62,DU!A:A,0),1))+IF(Duombaze!AZ62="",0,INDEX(DU!I:I,MATCH(Duombaze!AZ62,DU!A:A,0),1))+IF(Duombaze!BA62="",0,INDEX(DU!I:I,MATCH(Duombaze!BA62,DU!A:A,0),1))+IF(Duombaze!BB62="",0,INDEX(DU!I:I,MATCH(Duombaze!BB62,DU!A:A,0),1))</f>
        <v>0</v>
      </c>
      <c r="BD62" s="640">
        <f>IF(Duombaze!AT62="",0,INDEX(DU!K:K,MATCH(Duombaze!AT62,DU!A:A,0),1))+IF(Duombaze!AU62="",0,INDEX(DU!K:K,MATCH(Duombaze!AU62,DU!A:A,0),1))+IF(Duombaze!AV62="",0,INDEX(DU!K:K,MATCH(Duombaze!AV62,DU!A:A,0),1))+IF(Duombaze!AW62="",0,INDEX(DU!K:K,MATCH(Duombaze!AW62,DU!A:A,0),1))+IF(Duombaze!AX62="",0,INDEX(DU!K:K,MATCH(Duombaze!AX62,DU!A:A,0),1))+IF(Duombaze!AY62="",0,INDEX(DU!K:K,MATCH(Duombaze!AY62,DU!A:A,0),1))+IF(Duombaze!AZ62="",0,INDEX(DU!K:K,MATCH(Duombaze!AZ62,DU!A:A,0),1))+IF(Duombaze!BA62="",0,INDEX(DU!K:K,MATCH(Duombaze!BA62,DU!A:A,0),1))+IF(Duombaze!BB62="",0,INDEX(DU!K:K,MATCH(Duombaze!BB62,DU!A:A,0),1))</f>
        <v>0</v>
      </c>
      <c r="BE62" s="6"/>
      <c r="BF62" s="6"/>
      <c r="BG62" s="66"/>
      <c r="BH62" s="4"/>
      <c r="BI62" s="6"/>
      <c r="BJ62" s="643"/>
      <c r="BK62" s="643"/>
      <c r="BL62" s="643"/>
      <c r="BM62" s="643">
        <f>IF(Duombaze!BJ62="",0,INDEX(DU!I:I,MATCH(Duombaze!BJ62,DU!A:A,0),1))+IF(Duombaze!BK62="",0,INDEX(DU!I:I,MATCH(Duombaze!BK62,DU!A:A,0),1))+IF(Duombaze!BL62="",0,INDEX(DU!I:I,MATCH(Duombaze!BL62,DU!A:A,0),1))</f>
        <v>0</v>
      </c>
      <c r="BN62" s="640">
        <f>IF(Duombaze!BJ62="",0,INDEX(DU!K:K,MATCH(Duombaze!BJ62,DU!A:A,0),1))+IF(Duombaze!BK62="",0,INDEX(DU!K:K,MATCH(Duombaze!BK62,DU!A:A,0),1))+IF(Duombaze!BL62="",0,INDEX(DU!K:K,MATCH(Duombaze!BL62,DU!A:A,0),1))</f>
        <v>0</v>
      </c>
      <c r="BO62" s="6"/>
      <c r="BP62" s="6"/>
      <c r="BQ62" s="6"/>
      <c r="BR62" s="6" t="str">
        <f t="shared" si="31"/>
        <v/>
      </c>
      <c r="BS62" s="6"/>
      <c r="BT62" s="6"/>
      <c r="BU62" s="6"/>
      <c r="BV62" s="6"/>
      <c r="BW62" s="6">
        <f>IF(Duombaze!BT62="",0,INDEX(DU!I:I,MATCH(Duombaze!BT62,DU!A:A,0),1))+IF(Duombaze!BU62="",0,INDEX(DU!I:I,MATCH(Duombaze!BU62,DU!A:A,0),1))+IF(Duombaze!BV62="",0,INDEX(DU!I:I,MATCH(Duombaze!BV62,DU!A:A,0),1))</f>
        <v>0</v>
      </c>
      <c r="BX62" s="6">
        <f>IF(Duombaze!BT62="",0,INDEX(DU!K:K,MATCH(Duombaze!BT62,DU!A:A,0),1))+IF(Duombaze!BU62="",0,INDEX(DU!K:K,MATCH(Duombaze!BU62,DU!A:A,0),1))+IF(Duombaze!BV62="",0,INDEX(DU!K:K,MATCH(Duombaze!BV62,DU!A:A,0),1))</f>
        <v>0</v>
      </c>
      <c r="BY62" s="6"/>
      <c r="BZ62" s="6"/>
      <c r="CA62" s="6"/>
      <c r="CB62" s="6" t="str">
        <f t="shared" si="26"/>
        <v/>
      </c>
      <c r="CC62" s="6"/>
      <c r="CD62" s="6">
        <f>IF(Duombaze!CC62="",0,INDEX(DU!I:I,MATCH(Duombaze!CC62,DU!A:A,0),1))</f>
        <v>0</v>
      </c>
      <c r="CE62" s="4">
        <f>IF(Duombaze!CC62="",0,INDEX(DU!K:K,MATCH(Duombaze!CC62,DU!A:A,0),1))</f>
        <v>0</v>
      </c>
      <c r="CF62" s="6"/>
      <c r="CG62" s="6"/>
      <c r="CH62" s="6"/>
      <c r="CI62" s="4" t="str">
        <f t="shared" si="6"/>
        <v/>
      </c>
      <c r="CJ62" s="6"/>
      <c r="CK62" s="6">
        <f>IF(Duombaze!CJ62="",0,INDEX(DU!I:I,MATCH(Duombaze!CJ62,DU!A:A,0),1))</f>
        <v>0</v>
      </c>
      <c r="CL62" s="4">
        <f>IF(Duombaze!CJ62="",0,INDEX(DU!K:K,MATCH(Duombaze!CJ62,DU!A:A,0),1))</f>
        <v>0</v>
      </c>
      <c r="CM62" s="6"/>
      <c r="CN62" s="6"/>
      <c r="CO62" s="6"/>
      <c r="CP62" s="4" t="str">
        <f t="shared" si="7"/>
        <v/>
      </c>
      <c r="CQ62" s="6"/>
      <c r="CR62" s="643"/>
      <c r="CS62" s="643"/>
      <c r="CT62" s="643">
        <f>IF(Duombaze!CR62="",0,INDEX(DU!I:I,MATCH(Duombaze!CR62,DU!A:A,0),1))+IF(Duombaze!CS62="",0,INDEX(DU!I:I,MATCH(Duombaze!CS62,DU!A:A,0),1))</f>
        <v>0</v>
      </c>
      <c r="CU62" s="6">
        <f>IF(Duombaze!CR62="",0,INDEX(DU!K:K,MATCH(Duombaze!CR62,DU!A:A,0),1))+IF(Duombaze!CS62="",0,INDEX(DU!K:K,MATCH(Duombaze!CS62,DU!A:A,0),1))</f>
        <v>0</v>
      </c>
      <c r="CV62" s="6"/>
      <c r="CW62" s="6"/>
      <c r="CX62" s="6"/>
      <c r="CY62" s="4" t="str">
        <f t="shared" si="8"/>
        <v/>
      </c>
      <c r="CZ62" s="6"/>
      <c r="DA62" s="674"/>
      <c r="DB62" s="674"/>
      <c r="DC62" s="674">
        <f>IF(Duombaze!DA62="",0,INDEX(DU!I:I,MATCH(Duombaze!DA62,DU!A:A,0),1))+IF(Duombaze!DB62="",0,INDEX(DU!I:I,MATCH(Duombaze!DB62,DU!A:A,0),1))</f>
        <v>0</v>
      </c>
      <c r="DD62" s="6">
        <f>IF(Duombaze!DA62="",0,INDEX(DU!K:K,MATCH(Duombaze!DA62,DU!A:A,0),1))+IF(Duombaze!DB62="",0,INDEX(DU!K:K,MATCH(Duombaze!DB62,DU!A:A,0),1))</f>
        <v>0</v>
      </c>
      <c r="DE62" s="6"/>
      <c r="DF62" s="6"/>
      <c r="DG62" s="6"/>
      <c r="DH62" s="6" t="str">
        <f t="shared" si="9"/>
        <v/>
      </c>
      <c r="DI62" s="6"/>
      <c r="DJ62" s="674"/>
      <c r="DK62" s="679"/>
      <c r="DL62" s="679">
        <f>IF(Duombaze!DJ62="",0,INDEX(DU!I:I,MATCH(Duombaze!DJ62,DU!A:A,0),1))+IF(Duombaze!DK62="",0,INDEX(DU!I:I,MATCH(Duombaze!DK62,DU!A:A,0),1))</f>
        <v>0</v>
      </c>
      <c r="DM62" s="6">
        <f>IF(Duombaze!DJ62="",0,INDEX(DU!K:K,MATCH(Duombaze!DJ62,DU!A:A,0),1))+IF(Duombaze!DK62="",0,INDEX(DU!K:K,MATCH(Duombaze!DK62,DU!A:A,0),1))</f>
        <v>0</v>
      </c>
      <c r="DN62" s="48"/>
      <c r="DO62" s="48"/>
      <c r="DP62" s="48"/>
      <c r="DQ62" s="4" t="str">
        <f t="shared" si="10"/>
        <v/>
      </c>
      <c r="DR62" s="66"/>
      <c r="DS62" s="694"/>
      <c r="DT62" s="694"/>
      <c r="DU62" s="694"/>
      <c r="DV62" s="694"/>
      <c r="DW62" s="694">
        <f>IF(Duombaze!DS62="",0,INDEX(DU!I:I,MATCH(Duombaze!DS62,DU!A:A,0),1))+IF(Duombaze!DT62="",0,INDEX(DU!I:I,MATCH(Duombaze!DT62,DU!A:A,0),1))+IF(Duombaze!DU62="",0,INDEX(DU!I:I,MATCH(Duombaze!DU62,DU!A:A,0),1))+IF(Duombaze!DV62="",0,INDEX(DU!I:I,MATCH(Duombaze!DV62,DU!A:A,0),1))</f>
        <v>0</v>
      </c>
      <c r="DX62" s="640">
        <f>IF(Duombaze!DS62="",0,INDEX(DU!K:K,MATCH(Duombaze!DS62,DU!A:A,0),1))+IF(Duombaze!DT62="",0,INDEX(DU!K:K,MATCH(Duombaze!DT62,DU!A:A,0),1))+IF(Duombaze!DU62="",0,INDEX(DU!K:K,MATCH(Duombaze!DU62,DU!A:A,0),1))+IF(Duombaze!DV62="",0,INDEX(DU!K:KH,MATCH(Duombaze!DV62,DU!A:A,0),1))</f>
        <v>0</v>
      </c>
      <c r="DY62" s="66"/>
      <c r="DZ62" s="66"/>
      <c r="EA62" s="6"/>
      <c r="EB62" s="6" t="str">
        <f t="shared" si="22"/>
        <v/>
      </c>
      <c r="EC62" s="6"/>
      <c r="ED62" s="6">
        <f>IF(Duombaze!EC62="",0,INDEX(DU!I:I,MATCH(Duombaze!EC62,DU!A:A,0),1))</f>
        <v>0</v>
      </c>
      <c r="EE62" s="640">
        <f>IF(Duombaze!EC62="",0,INDEX(DU!K:K,MATCH(Duombaze!EC62,DU!A:A,0),1))</f>
        <v>0</v>
      </c>
      <c r="EF62" s="6"/>
      <c r="EG62" s="48"/>
      <c r="EH62" s="6"/>
      <c r="EI62" s="4" t="str">
        <f t="shared" si="27"/>
        <v/>
      </c>
      <c r="EJ62" s="6"/>
      <c r="EK62" s="694"/>
      <c r="EL62" s="694"/>
      <c r="EM62" s="694"/>
      <c r="EN62" s="694">
        <f>IF(Duombaze!EK62="",0,INDEX(DU!I:I,MATCH(Duombaze!EK62,DU!A:A,0),1))+IF(Duombaze!EL62="",0,INDEX(DU!I:I,MATCH(Duombaze!EL62,DU!A:A,0),1))+IF(Duombaze!EM62="",0,INDEX(DU!I:I,MATCH(Duombaze!EM62,DU!A:A,0),1))</f>
        <v>0</v>
      </c>
      <c r="EO62" s="6">
        <f>IF(Duombaze!EK62="",0,INDEX(DU!K:K,MATCH(Duombaze!EK62,DU!A:A,0),1))+IF(Duombaze!EL62="",0,INDEX(DU!K:K,MATCH(Duombaze!EL62,DU!A:A,0),1))+IF(Duombaze!EM62="",0,INDEX(DU!K:K,MATCH(Duombaze!EM62,DU!A:A,0),1))</f>
        <v>0</v>
      </c>
      <c r="EP62" s="66"/>
      <c r="EQ62" s="6"/>
      <c r="ER62" s="6"/>
      <c r="ES62" s="4" t="str">
        <f t="shared" si="23"/>
        <v/>
      </c>
      <c r="ET62" s="6"/>
      <c r="EU62" s="6"/>
      <c r="EV62" s="6"/>
      <c r="EW62" s="6"/>
      <c r="EX62" s="6" t="str">
        <f t="shared" si="24"/>
        <v/>
      </c>
      <c r="EY62" s="6"/>
      <c r="EZ62" s="674"/>
      <c r="FA62" s="674"/>
      <c r="FB62" s="674">
        <f>IF(Duombaze!EZ62="",0,INDEX(DU!I:I,MATCH(Duombaze!EZ62,DU!A:A,0),1))+IF(Duombaze!FA62="",0,INDEX(DU!I:I,MATCH(Duombaze!FA62,DU!A:A,0),1))</f>
        <v>0</v>
      </c>
      <c r="FC62" s="6">
        <f>IF(Duombaze!EZ62="",0,INDEX(DU!K:K,MATCH(Duombaze!EZ62,DU!A:A,0),1))+IF(Duombaze!FA62="",0,INDEX(DU!K:K,MATCH(Duombaze!FA62,DU!A:A,0),1))</f>
        <v>0</v>
      </c>
      <c r="FD62" s="6"/>
      <c r="FE62" s="6"/>
      <c r="FF62" s="6"/>
      <c r="FG62" s="6"/>
      <c r="FH62" s="6"/>
      <c r="FI62" s="6"/>
      <c r="FJ62" s="6"/>
      <c r="FL62" s="14"/>
      <c r="FM62" s="673"/>
      <c r="FN62" s="673"/>
      <c r="FO62" s="673"/>
      <c r="FP62" s="673"/>
      <c r="FQ62" s="673">
        <f>IF(Duombaze!FM62="",0,INDEX(DU!I:I,MATCH(Duombaze!FM62,DU!A:A,0),1))+IF(Duombaze!FN62="",0,INDEX(DU!I:I,MATCH(Duombaze!FN62,DU!A:A,0),1))+IF(Duombaze!FO62="",0,INDEX(DU!I:I,MATCH(Duombaze!FO62,DU!A:A,0),1))+IF(Duombaze!FP62="",0,INDEX(DU!I:I,MATCH(Duombaze!FP62,DU!A:A,0),1))</f>
        <v>0</v>
      </c>
      <c r="FR62" s="673">
        <f>IF(Duombaze!FM62="",0,INDEX(DU!K:K,MATCH(Duombaze!FM62,DU!A:A,0),1))+IF(Duombaze!FN62="",0,INDEX(DU!K:K,MATCH(Duombaze!FN62,DU!A:A,0),1))+IF(Duombaze!FO62="",0,INDEX(DU!K:K,MATCH(Duombaze!FO62,DU!A:A,0),1))+IF(Duombaze!FP62="",0,INDEX(DU!K:K,MATCH(Duombaze!FP62,DU!A:A,0),1))</f>
        <v>0</v>
      </c>
    </row>
    <row r="63" spans="1:180" s="20" customFormat="1" ht="23.45" customHeight="1" x14ac:dyDescent="0.25">
      <c r="A63" s="41">
        <v>0</v>
      </c>
      <c r="B63" s="41" t="s">
        <v>769</v>
      </c>
      <c r="C63" s="16" t="s">
        <v>226</v>
      </c>
      <c r="D63" s="17" t="s">
        <v>411</v>
      </c>
      <c r="E63" s="17" t="str">
        <f t="shared" si="32"/>
        <v>0 SPA16 Be pagrindo</v>
      </c>
      <c r="F63" s="17"/>
      <c r="G63" s="638"/>
      <c r="H63" s="638"/>
      <c r="I63" s="638"/>
      <c r="J63" s="638"/>
      <c r="K63" s="638"/>
      <c r="L63" s="638"/>
      <c r="M63" s="638"/>
      <c r="N63" s="638"/>
      <c r="O63" s="638"/>
      <c r="P63" s="638">
        <f>IF(Duombaze!G63="",0,INDEX(DU!I:I,MATCH(Duombaze!G63,DU!A:A,0),1))+IF(Duombaze!H63="",0,INDEX(DU!I:I,MATCH(Duombaze!H63,DU!A:A,0),1))+IF(Duombaze!I63="",0,INDEX(DU!I:I,MATCH(Duombaze!I63,DU!A:A,0),1))+IF(Duombaze!J63="",0,INDEX(DU!I:I,MATCH(Duombaze!J63,DU!A:A,0),1))+IF(Duombaze!K63="",0,INDEX(DU!I:I,MATCH(Duombaze!K63,DU!A:A,0),1))+IF(Duombaze!L63="",0,INDEX(DU!I:I,MATCH(Duombaze!L63,DU!A:A,0),1))+IF(Duombaze!M63="",0,INDEX(DU!I:I,MATCH(Duombaze!M63,DU!A:A,0),1))+IF(Duombaze!N63="",0,INDEX(DU!I:I,MATCH(Duombaze!N63,DU!A:A,0),1))+IF(Duombaze!O63="",0,INDEX(DU!I:I,MATCH(Duombaze!O63,DU!A:A,0),1))</f>
        <v>0</v>
      </c>
      <c r="Q63" s="638">
        <f>IF(Duombaze!G63="",0,INDEX(DU!K:K,MATCH(Duombaze!G63,DU!A:A,0),1))+IF(Duombaze!H63="",0,INDEX(DU!K:K,MATCH(Duombaze!H63,DU!A:A,0),1))+IF(Duombaze!I63="",0,INDEX(DU!K:K,MATCH(Duombaze!I63,DU!A:A,0),1))+IF(Duombaze!J63="",0,INDEX(DU!K:K,MATCH(Duombaze!J63,DU!A:A,0),1))+IF(Duombaze!K63="",0,INDEX(DU!K:K,MATCH(Duombaze!K63,DU!A:A,0),1))+IF(Duombaze!L63="",0,INDEX(DU!K:K,MATCH(Duombaze!L63,DU!A:A,0),1))+IF(Duombaze!M63="",0,INDEX(DU!K:K,MATCH(Duombaze!M63,DU!A:A,0),1))+IF(Duombaze!N63="",0,INDEX(DU!K:K,MATCH(Duombaze!N63,DU!A:A,0),1))+IF(Duombaze!O63="",0,INDEX(DU!K:K,MATCH(Duombaze!O63,DU!A:A,0),1))</f>
        <v>0</v>
      </c>
      <c r="R63" s="17"/>
      <c r="S63" s="18"/>
      <c r="T63" s="880"/>
      <c r="U63" s="17">
        <f>IF(Duombaze!T63="",0,INDEX(DU!I:I,MATCH(Duombaze!T63,DU!A:A,0),1))</f>
        <v>0</v>
      </c>
      <c r="V63" s="17">
        <f>IF(Duombaze!T63="",0,INDEX(DU!K:K,MATCH(Duombaze!T63,DU!A:A,0),1))</f>
        <v>0</v>
      </c>
      <c r="W63" s="17"/>
      <c r="X63" s="17"/>
      <c r="Y63" s="856"/>
      <c r="Z63" s="85" t="s">
        <v>416</v>
      </c>
      <c r="AA63" s="17" t="str">
        <f t="shared" si="29"/>
        <v>0 SPA16 Be grąžulo</v>
      </c>
      <c r="AB63" s="19"/>
      <c r="AC63" s="19">
        <f>IF(Duombaze!AB63="",0,INDEX(DU!I:I,MATCH(Duombaze!AB63,DU!A:A,0),1))</f>
        <v>0</v>
      </c>
      <c r="AD63" s="25">
        <f>IF(Duombaze!AB63="",0,INDEX(DU!K:K,MATCH(Duombaze!AB63,DU!A:A,0),1))</f>
        <v>0</v>
      </c>
      <c r="AE63" s="19"/>
      <c r="AF63" s="19"/>
      <c r="AG63" s="17" t="s">
        <v>412</v>
      </c>
      <c r="AH63" s="17" t="str">
        <f t="shared" si="21"/>
        <v>0 SPA16 Be bamperio</v>
      </c>
      <c r="AI63" s="17"/>
      <c r="AJ63" s="638"/>
      <c r="AK63" s="638"/>
      <c r="AL63" s="638"/>
      <c r="AM63" s="638">
        <f>IF(Duombaze!AJ63="",0,INDEX(DU!I:I,MATCH(Duombaze!AJ63,DU!A:A,0),1))+IF(Duombaze!AK63="",0,INDEX(DU!I:I,MATCH(Duombaze!AK63,DU!A:A,0),1))+IF(Duombaze!AL63="",0,INDEX(DU!I:I,MATCH(Duombaze!AL63,DU!A:A,0),1))</f>
        <v>0</v>
      </c>
      <c r="AN63" s="639">
        <f>IF(Duombaze!AJ63="",0,INDEX(DU!K:K,MATCH(Duombaze!AJ63,DU!A:A,0),1))+IF(Duombaze!AK63="",0,INDEX(DU!K:K,MATCH(Duombaze!AK63,DU!A:A,0),1))+IF(Duombaze!AL63="",0,INDEX(DU!K:K,MATCH(Duombaze!AL63,DU!A:A,0),1))</f>
        <v>0</v>
      </c>
      <c r="AO63" s="17"/>
      <c r="AP63" s="17"/>
      <c r="AQ63" s="26" t="s">
        <v>413</v>
      </c>
      <c r="AR63" s="17" t="str">
        <f t="shared" si="2"/>
        <v>0 SPA16 Be hidraulinės sistemos + be papildomo valdymo išvadų</v>
      </c>
      <c r="AS63" s="17"/>
      <c r="AT63" s="638"/>
      <c r="AU63" s="638"/>
      <c r="AV63" s="638"/>
      <c r="AW63" s="638"/>
      <c r="AX63" s="638"/>
      <c r="AY63" s="638"/>
      <c r="AZ63" s="638"/>
      <c r="BA63" s="638"/>
      <c r="BB63" s="638"/>
      <c r="BC63" s="638">
        <f>IF(Duombaze!AT63="",0,INDEX(DU!I:I,MATCH(Duombaze!AT63,DU!A:A,0),1))+IF(Duombaze!AU63="",0,INDEX(DU!I:I,MATCH(Duombaze!AU63,DU!A:A,0),1))+IF(Duombaze!AV63="",0,INDEX(DU!I:I,MATCH(Duombaze!AV63,DU!A:A,0),1))+IF(Duombaze!AW63="",0,INDEX(DU!I:I,MATCH(Duombaze!AW63,DU!A:A,0),1))+IF(Duombaze!AX63="",0,INDEX(DU!I:I,MATCH(Duombaze!AX63,DU!A:A,0),1))+IF(Duombaze!AY63="",0,INDEX(DU!I:I,MATCH(Duombaze!AY63,DU!A:A,0),1))+IF(Duombaze!AZ63="",0,INDEX(DU!I:I,MATCH(Duombaze!AZ63,DU!A:A,0),1))+IF(Duombaze!BA63="",0,INDEX(DU!I:I,MATCH(Duombaze!BA63,DU!A:A,0),1))+IF(Duombaze!BB63="",0,INDEX(DU!I:I,MATCH(Duombaze!BB63,DU!A:A,0),1))</f>
        <v>0</v>
      </c>
      <c r="BD63" s="638">
        <f>IF(Duombaze!AT63="",0,INDEX(DU!K:K,MATCH(Duombaze!AT63,DU!A:A,0),1))+IF(Duombaze!AU63="",0,INDEX(DU!K:K,MATCH(Duombaze!AU63,DU!A:A,0),1))+IF(Duombaze!AV63="",0,INDEX(DU!K:K,MATCH(Duombaze!AV63,DU!A:A,0),1))+IF(Duombaze!AW63="",0,INDEX(DU!K:K,MATCH(Duombaze!AW63,DU!A:A,0),1))+IF(Duombaze!AX63="",0,INDEX(DU!K:K,MATCH(Duombaze!AX63,DU!A:A,0),1))+IF(Duombaze!AY63="",0,INDEX(DU!K:K,MATCH(Duombaze!AY63,DU!A:A,0),1))+IF(Duombaze!AZ63="",0,INDEX(DU!K:K,MATCH(Duombaze!AZ63,DU!A:A,0),1))+IF(Duombaze!BA63="",0,INDEX(DU!K:K,MATCH(Duombaze!BA63,DU!A:A,0),1))+IF(Duombaze!BB63="",0,INDEX(DU!K:K,MATCH(Duombaze!BB63,DU!A:A,0),1))</f>
        <v>0</v>
      </c>
      <c r="BE63" s="17"/>
      <c r="BF63" s="17"/>
      <c r="BG63" s="53" t="str">
        <f>BG174</f>
        <v>Be stabžių sistemos</v>
      </c>
      <c r="BH63" s="17" t="str">
        <f t="shared" ref="BH63:BH69" si="33">IF(BG63&lt;&gt;"",A63&amp;" "&amp;C63&amp;" "&amp;BG63,"")</f>
        <v>0 SPA16 Be stabžių sistemos</v>
      </c>
      <c r="BI63" s="17"/>
      <c r="BJ63" s="638"/>
      <c r="BK63" s="638"/>
      <c r="BL63" s="638"/>
      <c r="BM63" s="638">
        <f>IF(Duombaze!BJ63="",0,INDEX(DU!I:I,MATCH(Duombaze!BJ63,DU!A:A,0),1))+IF(Duombaze!BK63="",0,INDEX(DU!I:I,MATCH(Duombaze!BK63,DU!A:A,0),1))+IF(Duombaze!BL63="",0,INDEX(DU!I:I,MATCH(Duombaze!BL63,DU!A:A,0),1))</f>
        <v>0</v>
      </c>
      <c r="BN63" s="638">
        <f>IF(Duombaze!BJ63="",0,INDEX(DU!K:K,MATCH(Duombaze!BJ63,DU!A:A,0),1))+IF(Duombaze!BK63="",0,INDEX(DU!K:K,MATCH(Duombaze!BK63,DU!A:A,0),1))+IF(Duombaze!BL63="",0,INDEX(DU!K:K,MATCH(Duombaze!BL63,DU!A:A,0),1))</f>
        <v>0</v>
      </c>
      <c r="BO63" s="17"/>
      <c r="BP63" s="17"/>
      <c r="BQ63" s="17" t="str">
        <f>BQ174</f>
        <v>Be stabdžių išvadų</v>
      </c>
      <c r="BR63" s="19" t="str">
        <f t="shared" si="31"/>
        <v>0 SPA16 Be stabdžių išvadų</v>
      </c>
      <c r="BS63" s="19"/>
      <c r="BT63" s="19"/>
      <c r="BU63" s="19"/>
      <c r="BV63" s="19"/>
      <c r="BW63" s="19">
        <f>IF(Duombaze!BT63="",0,INDEX(DU!I:I,MATCH(Duombaze!BT63,DU!A:A,0),1))+IF(Duombaze!BU63="",0,INDEX(DU!I:I,MATCH(Duombaze!BU63,DU!A:A,0),1))+IF(Duombaze!BV63="",0,INDEX(DU!I:I,MATCH(Duombaze!BV63,DU!A:A,0),1))</f>
        <v>0</v>
      </c>
      <c r="BX63" s="19">
        <f>IF(Duombaze!BT63="",0,INDEX(DU!K:K,MATCH(Duombaze!BT63,DU!A:A,0),1))+IF(Duombaze!BU63="",0,INDEX(DU!K:K,MATCH(Duombaze!BU63,DU!A:A,0),1))+IF(Duombaze!BV63="",0,INDEX(DU!K:K,MATCH(Duombaze!BV63,DU!A:A,0),1))</f>
        <v>0</v>
      </c>
      <c r="BY63" s="19"/>
      <c r="BZ63" s="19"/>
      <c r="CA63" s="19" t="s">
        <v>418</v>
      </c>
      <c r="CB63" s="19" t="str">
        <f t="shared" si="26"/>
        <v>0 SPA16 Be atraminės kojos</v>
      </c>
      <c r="CC63" s="19"/>
      <c r="CD63" s="19">
        <f>IF(Duombaze!CC63="",0,INDEX(DU!I:I,MATCH(Duombaze!CC63,DU!A:A,0),1))</f>
        <v>0</v>
      </c>
      <c r="CE63" s="17">
        <f>IF(Duombaze!CC63="",0,INDEX(DU!K:K,MATCH(Duombaze!CC63,DU!A:A,0),1))</f>
        <v>0</v>
      </c>
      <c r="CF63" s="19"/>
      <c r="CG63" s="19"/>
      <c r="CH63" s="19" t="str">
        <f>CH174</f>
        <v>Be priekinės tempimo kilpos</v>
      </c>
      <c r="CI63" s="17" t="str">
        <f t="shared" si="6"/>
        <v>0 SPA16 Be priekinės tempimo kilpos</v>
      </c>
      <c r="CJ63" s="19"/>
      <c r="CK63" s="19">
        <f>IF(Duombaze!CJ63="",0,INDEX(DU!I:I,MATCH(Duombaze!CJ63,DU!A:A,0),1))</f>
        <v>0</v>
      </c>
      <c r="CL63" s="17">
        <f>IF(Duombaze!CJ63="",0,INDEX(DU!K:K,MATCH(Duombaze!CJ63,DU!A:A,0),1))</f>
        <v>0</v>
      </c>
      <c r="CM63" s="19"/>
      <c r="CN63" s="19"/>
      <c r="CO63" s="19" t="s">
        <v>1756</v>
      </c>
      <c r="CP63" s="17" t="str">
        <f t="shared" si="7"/>
        <v>0 SPA16 Be stovėjimo stabdžio, be atramų</v>
      </c>
      <c r="CQ63" s="19"/>
      <c r="CR63" s="639"/>
      <c r="CS63" s="639"/>
      <c r="CT63" s="639">
        <f>IF(Duombaze!CR63="",0,INDEX(DU!I:I,MATCH(Duombaze!CR63,DU!A:A,0),1))+IF(Duombaze!CS63="",0,INDEX(DU!I:I,MATCH(Duombaze!CS63,DU!A:A,0),1))</f>
        <v>0</v>
      </c>
      <c r="CU63" s="19">
        <f>IF(Duombaze!CR63="",0,INDEX(DU!K:K,MATCH(Duombaze!CR63,DU!A:A,0),1))+IF(Duombaze!CS63="",0,INDEX(DU!K:K,MATCH(Duombaze!CS63,DU!A:A,0),1))</f>
        <v>0</v>
      </c>
      <c r="CV63" s="19"/>
      <c r="CW63" s="19"/>
      <c r="CX63" s="19"/>
      <c r="CY63" s="17" t="str">
        <f t="shared" si="8"/>
        <v/>
      </c>
      <c r="CZ63" s="19"/>
      <c r="DA63" s="672"/>
      <c r="DB63" s="672"/>
      <c r="DC63" s="672">
        <f>IF(Duombaze!DA63="",0,INDEX(DU!I:I,MATCH(Duombaze!DA63,DU!A:A,0),1))+IF(Duombaze!DB63="",0,INDEX(DU!I:I,MATCH(Duombaze!DB63,DU!A:A,0),1))</f>
        <v>0</v>
      </c>
      <c r="DD63" s="19">
        <f>IF(Duombaze!DA63="",0,INDEX(DU!K:K,MATCH(Duombaze!DA63,DU!A:A,0),1))+IF(Duombaze!DB63="",0,INDEX(DU!K:K,MATCH(Duombaze!DB63,DU!A:A,0),1))</f>
        <v>0</v>
      </c>
      <c r="DE63" s="19"/>
      <c r="DF63" s="19"/>
      <c r="DG63" s="19" t="s">
        <v>625</v>
      </c>
      <c r="DH63" s="19" t="str">
        <f t="shared" si="9"/>
        <v>0 SPA16 Be tento/aikštelės</v>
      </c>
      <c r="DI63" s="19"/>
      <c r="DJ63" s="672"/>
      <c r="DK63" s="678"/>
      <c r="DL63" s="678">
        <f>IF(Duombaze!DJ63="",0,INDEX(DU!I:I,MATCH(Duombaze!DJ63,DU!A:A,0),1))+IF(Duombaze!DK63="",0,INDEX(DU!I:I,MATCH(Duombaze!DK63,DU!A:A,0),1))</f>
        <v>0</v>
      </c>
      <c r="DM63" s="19">
        <f>IF(Duombaze!DJ63="",0,INDEX(DU!K:K,MATCH(Duombaze!DJ63,DU!A:A,0),1))+IF(Duombaze!DK63="",0,INDEX(DU!K:K,MATCH(Duombaze!DK63,DU!A:A,0),1))</f>
        <v>0</v>
      </c>
      <c r="DN63" s="52"/>
      <c r="DO63" s="52"/>
      <c r="DP63" s="18" t="s">
        <v>386</v>
      </c>
      <c r="DQ63" s="17" t="str">
        <f t="shared" si="10"/>
        <v>0 SPA16 Be apšvietimo sistemos</v>
      </c>
      <c r="DS63" s="686"/>
      <c r="DT63" s="686"/>
      <c r="DU63" s="686"/>
      <c r="DV63" s="686"/>
      <c r="DW63" s="686">
        <f>IF(Duombaze!DS63="",0,INDEX(DU!I:I,MATCH(Duombaze!DS63,DU!A:A,0),1))+IF(Duombaze!DT63="",0,INDEX(DU!I:I,MATCH(Duombaze!DT63,DU!A:A,0),1))+IF(Duombaze!DU63="",0,INDEX(DU!I:I,MATCH(Duombaze!DU63,DU!A:A,0),1))+IF(Duombaze!DV63="",0,INDEX(DU!I:I,MATCH(Duombaze!DV63,DU!A:A,0),1))</f>
        <v>0</v>
      </c>
      <c r="DX63" s="638">
        <f>IF(Duombaze!DS63="",0,INDEX(DU!K:K,MATCH(Duombaze!DS63,DU!A:A,0),1))+IF(Duombaze!DT63="",0,INDEX(DU!K:K,MATCH(Duombaze!DT63,DU!A:A,0),1))+IF(Duombaze!DU63="",0,INDEX(DU!K:K,MATCH(Duombaze!DU63,DU!A:A,0),1))+IF(Duombaze!DV63="",0,INDEX(DU!K:KH,MATCH(Duombaze!DV63,DU!A:A,0),1))</f>
        <v>0</v>
      </c>
      <c r="EA63" s="19" t="s">
        <v>470</v>
      </c>
      <c r="EB63" s="19" t="str">
        <f t="shared" si="22"/>
        <v>0 SPA16 Be galinės tempimo kilpos</v>
      </c>
      <c r="EC63" s="19"/>
      <c r="ED63" s="100">
        <f>IF(Duombaze!EC63="",0,INDEX(DU!I:I,MATCH(Duombaze!EC63,DU!A:A,0),1))</f>
        <v>0</v>
      </c>
      <c r="EE63" s="638">
        <f>IF(Duombaze!EC63="",0,INDEX(DU!K:K,MATCH(Duombaze!EC63,DU!A:A,0),1))</f>
        <v>0</v>
      </c>
      <c r="EF63" s="100"/>
      <c r="EG63" s="100"/>
      <c r="EH63" s="17" t="s">
        <v>387</v>
      </c>
      <c r="EI63" s="17" t="str">
        <f t="shared" si="27"/>
        <v>0 SPA16 Be lipdukų</v>
      </c>
      <c r="EJ63" s="17"/>
      <c r="EK63" s="686"/>
      <c r="EL63" s="686"/>
      <c r="EM63" s="686"/>
      <c r="EN63" s="686">
        <f>IF(Duombaze!EK63="",0,INDEX(DU!I:I,MATCH(Duombaze!EK63,DU!A:A,0),1))+IF(Duombaze!EL63="",0,INDEX(DU!I:I,MATCH(Duombaze!EL63,DU!A:A,0),1))+IF(Duombaze!EM63="",0,INDEX(DU!I:I,MATCH(Duombaze!EM63,DU!A:A,0),1))</f>
        <v>0</v>
      </c>
      <c r="EO63" s="19">
        <f>IF(Duombaze!EK63="",0,INDEX(DU!K:K,MATCH(Duombaze!EK63,DU!A:A,0),1))+IF(Duombaze!EL63="",0,INDEX(DU!K:K,MATCH(Duombaze!EL63,DU!A:A,0),1))+IF(Duombaze!EM63="",0,INDEX(DU!K:K,MATCH(Duombaze!EM63,DU!A:A,0),1))</f>
        <v>0</v>
      </c>
      <c r="ER63" s="17" t="s">
        <v>388</v>
      </c>
      <c r="ES63" s="17" t="str">
        <f t="shared" si="23"/>
        <v>0 SPA16 Be ratų</v>
      </c>
      <c r="ET63" s="17"/>
      <c r="EU63" s="17"/>
      <c r="EV63" s="17"/>
      <c r="EW63" s="19" t="s">
        <v>389</v>
      </c>
      <c r="EX63" s="19" t="str">
        <f t="shared" si="24"/>
        <v>0 SPA16 Be purvasaugių</v>
      </c>
      <c r="EY63" s="19"/>
      <c r="EZ63" s="672"/>
      <c r="FA63" s="672"/>
      <c r="FB63" s="672">
        <f>IF(Duombaze!EZ63="",0,INDEX(DU!I:I,MATCH(Duombaze!EZ63,DU!A:A,0),1))+IF(Duombaze!FA63="",0,INDEX(DU!I:I,MATCH(Duombaze!FA63,DU!A:A,0),1))</f>
        <v>0</v>
      </c>
      <c r="FC63" s="19">
        <f>IF(Duombaze!EZ63="",0,INDEX(DU!K:K,MATCH(Duombaze!EZ63,DU!A:A,0),1))+IF(Duombaze!FA63="",0,INDEX(DU!K:K,MATCH(Duombaze!FA63,DU!A:A,0),1))</f>
        <v>0</v>
      </c>
      <c r="FD63" s="19"/>
      <c r="FE63" s="19"/>
      <c r="FF63" s="19"/>
      <c r="FG63" s="19"/>
      <c r="FH63" s="19"/>
      <c r="FI63" s="19"/>
      <c r="FJ63" s="19"/>
      <c r="FK63" s="65"/>
      <c r="FL63" s="18"/>
      <c r="FM63" s="671"/>
      <c r="FN63" s="671"/>
      <c r="FO63" s="671"/>
      <c r="FP63" s="671"/>
      <c r="FQ63" s="671">
        <f>IF(Duombaze!FM63="",0,INDEX(DU!I:I,MATCH(Duombaze!FM63,DU!A:A,0),1))+IF(Duombaze!FN63="",0,INDEX(DU!I:I,MATCH(Duombaze!FN63,DU!A:A,0),1))+IF(Duombaze!FO63="",0,INDEX(DU!I:I,MATCH(Duombaze!FO63,DU!A:A,0),1))+IF(Duombaze!FP63="",0,INDEX(DU!I:I,MATCH(Duombaze!FP63,DU!A:A,0),1))</f>
        <v>0</v>
      </c>
      <c r="FR63" s="673">
        <f>IF(Duombaze!FM63="",0,INDEX(DU!K:K,MATCH(Duombaze!FM63,DU!A:A,0),1))+IF(Duombaze!FN63="",0,INDEX(DU!K:K,MATCH(Duombaze!FN63,DU!A:A,0),1))+IF(Duombaze!FO63="",0,INDEX(DU!K:K,MATCH(Duombaze!FO63,DU!A:A,0),1))+IF(Duombaze!FP63="",0,INDEX(DU!K:K,MATCH(Duombaze!FP63,DU!A:A,0),1))</f>
        <v>0</v>
      </c>
      <c r="FT63" s="100" t="s">
        <v>1437</v>
      </c>
      <c r="FU63" s="100" t="s">
        <v>287</v>
      </c>
      <c r="FV63" s="100" t="s">
        <v>291</v>
      </c>
      <c r="FW63" s="100" t="str">
        <f>IF(FV63&lt;&gt;"",A65&amp;" "&amp;C65&amp;" "&amp;FV63,"")</f>
        <v>2 SPA16 Stabdžių išvadas vieno kontūro</v>
      </c>
      <c r="FX63" s="100" t="s">
        <v>292</v>
      </c>
    </row>
    <row r="64" spans="1:180" s="20" customFormat="1" ht="23.45" customHeight="1" x14ac:dyDescent="0.25">
      <c r="A64" s="41">
        <v>1</v>
      </c>
      <c r="B64" s="41" t="s">
        <v>769</v>
      </c>
      <c r="C64" s="16" t="s">
        <v>226</v>
      </c>
      <c r="D64" s="19" t="s">
        <v>229</v>
      </c>
      <c r="E64" s="17" t="str">
        <f t="shared" si="32"/>
        <v>1 SPA16 Pagrindas</v>
      </c>
      <c r="F64" s="32" t="s">
        <v>2203</v>
      </c>
      <c r="G64" s="639" t="s">
        <v>3281</v>
      </c>
      <c r="H64" s="639" t="s">
        <v>3282</v>
      </c>
      <c r="I64" s="639"/>
      <c r="J64" s="639"/>
      <c r="K64" s="639"/>
      <c r="L64" s="639"/>
      <c r="M64" s="639"/>
      <c r="N64" s="639"/>
      <c r="O64" s="639"/>
      <c r="P64" s="639" t="e">
        <f>IF(Duombaze!G64="",0,INDEX(DU!I:I,MATCH(Duombaze!G64,DU!A:A,0),1))+IF(Duombaze!H64="",0,INDEX(DU!I:I,MATCH(Duombaze!H64,DU!A:A,0),1))+IF(Duombaze!I64="",0,INDEX(DU!I:I,MATCH(Duombaze!I64,DU!A:A,0),1))+IF(Duombaze!J64="",0,INDEX(DU!I:I,MATCH(Duombaze!J64,DU!A:A,0),1))+IF(Duombaze!K64="",0,INDEX(DU!I:I,MATCH(Duombaze!K64,DU!A:A,0),1))+IF(Duombaze!L64="",0,INDEX(DU!I:I,MATCH(Duombaze!L64,DU!A:A,0),1))+IF(Duombaze!M64="",0,INDEX(DU!I:I,MATCH(Duombaze!M64,DU!A:A,0),1))+IF(Duombaze!N64="",0,INDEX(DU!I:I,MATCH(Duombaze!N64,DU!A:A,0),1))+IF(Duombaze!O64="",0,INDEX(DU!I:I,MATCH(Duombaze!O64,DU!A:A,0),1))</f>
        <v>#N/A</v>
      </c>
      <c r="Q64" s="638" t="e">
        <f>IF(Duombaze!G64="",0,INDEX(DU!K:K,MATCH(Duombaze!G64,DU!A:A,0),1))+IF(Duombaze!H64="",0,INDEX(DU!K:K,MATCH(Duombaze!H64,DU!A:A,0),1))+IF(Duombaze!I64="",0,INDEX(DU!K:K,MATCH(Duombaze!I64,DU!A:A,0),1))+IF(Duombaze!J64="",0,INDEX(DU!K:K,MATCH(Duombaze!J64,DU!A:A,0),1))+IF(Duombaze!K64="",0,INDEX(DU!K:K,MATCH(Duombaze!K64,DU!A:A,0),1))+IF(Duombaze!L64="",0,INDEX(DU!K:K,MATCH(Duombaze!L64,DU!A:A,0),1))+IF(Duombaze!M64="",0,INDEX(DU!K:K,MATCH(Duombaze!M64,DU!A:A,0),1))+IF(Duombaze!N64="",0,INDEX(DU!K:K,MATCH(Duombaze!N64,DU!A:A,0),1))+IF(Duombaze!O64="",0,INDEX(DU!K:K,MATCH(Duombaze!O64,DU!A:A,0),1))</f>
        <v>#N/A</v>
      </c>
      <c r="R64" s="32"/>
      <c r="S64" s="321"/>
      <c r="T64" s="881" t="s">
        <v>3483</v>
      </c>
      <c r="U64" s="17" t="e">
        <f>IF(Duombaze!T64="",0,INDEX(DU!I:I,MATCH(Duombaze!T64,DU!A:A,0),1))</f>
        <v>#N/A</v>
      </c>
      <c r="V64" s="17" t="e">
        <f>IF(Duombaze!T64="",0,INDEX(DU!K:K,MATCH(Duombaze!T64,DU!A:A,0),1))</f>
        <v>#N/A</v>
      </c>
      <c r="W64" s="32" t="s">
        <v>3488</v>
      </c>
      <c r="X64" s="32"/>
      <c r="Y64" s="861"/>
      <c r="Z64" s="65" t="s">
        <v>687</v>
      </c>
      <c r="AA64" s="17" t="str">
        <f t="shared" si="29"/>
        <v>1 SPA16 Grąžulas amortizuojamas</v>
      </c>
      <c r="AB64" s="19" t="s">
        <v>1848</v>
      </c>
      <c r="AC64" s="19">
        <f>IF(Duombaze!AB64="",0,INDEX(DU!I:I,MATCH(Duombaze!AB64,DU!A:A,0),1))</f>
        <v>594.13287760824301</v>
      </c>
      <c r="AD64" s="25">
        <f>IF(Duombaze!AB64="",0,INDEX(DU!K:K,MATCH(Duombaze!AB64,DU!A:A,0),1))</f>
        <v>67.2</v>
      </c>
      <c r="AE64" s="19"/>
      <c r="AF64" s="19" t="s">
        <v>2068</v>
      </c>
      <c r="AG64" s="19" t="s">
        <v>689</v>
      </c>
      <c r="AH64" s="17" t="str">
        <f t="shared" si="21"/>
        <v>1 SPA16 Bamperis apvalus prisukamas</v>
      </c>
      <c r="AI64" s="19" t="s">
        <v>262</v>
      </c>
      <c r="AJ64" s="639" t="s">
        <v>262</v>
      </c>
      <c r="AK64" s="639"/>
      <c r="AL64" s="639"/>
      <c r="AM64" s="639">
        <f>IF(Duombaze!AJ64="",0,INDEX(DU!I:I,MATCH(Duombaze!AJ64,DU!A:A,0),1))+IF(Duombaze!AK64="",0,INDEX(DU!I:I,MATCH(Duombaze!AK64,DU!A:A,0),1))+IF(Duombaze!AL64="",0,INDEX(DU!I:I,MATCH(Duombaze!AL64,DU!A:A,0),1))</f>
        <v>123.400175525962</v>
      </c>
      <c r="AN64" s="639">
        <f>IF(Duombaze!AJ64="",0,INDEX(DU!K:K,MATCH(Duombaze!AJ64,DU!A:A,0),1))+IF(Duombaze!AK64="",0,INDEX(DU!K:K,MATCH(Duombaze!AK64,DU!A:A,0),1))+IF(Duombaze!AL64="",0,INDEX(DU!K:K,MATCH(Duombaze!AL64,DU!A:A,0),1))</f>
        <v>29.87</v>
      </c>
      <c r="AO64" s="19"/>
      <c r="AP64" s="19" t="s">
        <v>2073</v>
      </c>
      <c r="AQ64" s="17" t="s">
        <v>329</v>
      </c>
      <c r="AR64" s="17" t="str">
        <f t="shared" si="2"/>
        <v>1 SPA16 Pagrindo hidraulinės jungtys</v>
      </c>
      <c r="AS64" s="112" t="s">
        <v>1499</v>
      </c>
      <c r="AT64" s="652" t="s">
        <v>1499</v>
      </c>
      <c r="AU64" s="652"/>
      <c r="AV64" s="652"/>
      <c r="AW64" s="652"/>
      <c r="AX64" s="652"/>
      <c r="AY64" s="652"/>
      <c r="AZ64" s="652"/>
      <c r="BA64" s="652"/>
      <c r="BB64" s="652"/>
      <c r="BC64" s="652" t="e">
        <f>IF(Duombaze!AT64="",0,INDEX(DU!I:I,MATCH(Duombaze!AT64,DU!A:A,0),1))+IF(Duombaze!AU64="",0,INDEX(DU!I:I,MATCH(Duombaze!AU64,DU!A:A,0),1))+IF(Duombaze!AV64="",0,INDEX(DU!I:I,MATCH(Duombaze!AV64,DU!A:A,0),1))+IF(Duombaze!AW64="",0,INDEX(DU!I:I,MATCH(Duombaze!AW64,DU!A:A,0),1))+IF(Duombaze!AX64="",0,INDEX(DU!I:I,MATCH(Duombaze!AX64,DU!A:A,0),1))+IF(Duombaze!AY64="",0,INDEX(DU!I:I,MATCH(Duombaze!AY64,DU!A:A,0),1))+IF(Duombaze!AZ64="",0,INDEX(DU!I:I,MATCH(Duombaze!AZ64,DU!A:A,0),1))+IF(Duombaze!BA64="",0,INDEX(DU!I:I,MATCH(Duombaze!BA64,DU!A:A,0),1))+IF(Duombaze!BB64="",0,INDEX(DU!I:I,MATCH(Duombaze!BB64,DU!A:A,0),1))</f>
        <v>#N/A</v>
      </c>
      <c r="BD64" s="638" t="e">
        <f>IF(Duombaze!AT64="",0,INDEX(DU!K:K,MATCH(Duombaze!AT64,DU!A:A,0),1))+IF(Duombaze!AU64="",0,INDEX(DU!K:K,MATCH(Duombaze!AU64,DU!A:A,0),1))+IF(Duombaze!AV64="",0,INDEX(DU!K:K,MATCH(Duombaze!AV64,DU!A:A,0),1))+IF(Duombaze!AW64="",0,INDEX(DU!K:K,MATCH(Duombaze!AW64,DU!A:A,0),1))+IF(Duombaze!AX64="",0,INDEX(DU!K:K,MATCH(Duombaze!AX64,DU!A:A,0),1))+IF(Duombaze!AY64="",0,INDEX(DU!K:K,MATCH(Duombaze!AY64,DU!A:A,0),1))+IF(Duombaze!AZ64="",0,INDEX(DU!K:K,MATCH(Duombaze!AZ64,DU!A:A,0),1))+IF(Duombaze!BA64="",0,INDEX(DU!K:K,MATCH(Duombaze!BA64,DU!A:A,0),1))+IF(Duombaze!BB64="",0,INDEX(DU!K:K,MATCH(Duombaze!BB64,DU!A:A,0),1))</f>
        <v>#N/A</v>
      </c>
      <c r="BE64" s="112"/>
      <c r="BF64" s="112"/>
      <c r="BG64" s="53" t="str">
        <f>BG175</f>
        <v>Hidrauliniai stabdžiai</v>
      </c>
      <c r="BH64" s="17" t="str">
        <f t="shared" si="33"/>
        <v>1 SPA16 Hidrauliniai stabdžiai</v>
      </c>
      <c r="BI64" s="17" t="str">
        <f>BI175</f>
        <v>ZU30ASPC14HS00 + ZC10ASPC1016HJ + ZM0CILINDRIUK0</v>
      </c>
      <c r="BJ64" s="638" t="s">
        <v>3002</v>
      </c>
      <c r="BK64" s="638" t="s">
        <v>3006</v>
      </c>
      <c r="BL64" s="638" t="s">
        <v>2995</v>
      </c>
      <c r="BM64" s="638">
        <f>IF(Duombaze!BJ64="",0,INDEX(DU!I:I,MATCH(Duombaze!BJ64,DU!A:A,0),1))+IF(Duombaze!BK64="",0,INDEX(DU!I:I,MATCH(Duombaze!BK64,DU!A:A,0),1))+IF(Duombaze!BL64="",0,INDEX(DU!I:I,MATCH(Duombaze!BL64,DU!A:A,0),1))</f>
        <v>238.6316228</v>
      </c>
      <c r="BN64" s="638">
        <f>IF(Duombaze!BJ64="",0,INDEX(DU!K:K,MATCH(Duombaze!BJ64,DU!A:A,0),1))+IF(Duombaze!BK64="",0,INDEX(DU!K:K,MATCH(Duombaze!BK64,DU!A:A,0),1))+IF(Duombaze!BL64="",0,INDEX(DU!K:K,MATCH(Duombaze!BL64,DU!A:A,0),1))</f>
        <v>62.099999999999994</v>
      </c>
      <c r="BO64" s="17"/>
      <c r="BP64" s="17" t="s">
        <v>2109</v>
      </c>
      <c r="BQ64" s="17" t="str">
        <f>BQ175</f>
        <v>Stabdžių išvadai hidrauliniai</v>
      </c>
      <c r="BR64" s="19" t="str">
        <f t="shared" si="31"/>
        <v>1 SPA16 Stabdžių išvadai hidrauliniai</v>
      </c>
      <c r="BS64" s="19" t="str">
        <f>BS175</f>
        <v>ZU30ASPC14SIH0 + ZC40ASPC1620IJ</v>
      </c>
      <c r="BT64" s="19" t="s">
        <v>3035</v>
      </c>
      <c r="BU64" s="19" t="s">
        <v>3034</v>
      </c>
      <c r="BV64" s="19"/>
      <c r="BW64" s="19">
        <f>IF(Duombaze!BT64="",0,INDEX(DU!I:I,MATCH(Duombaze!BT64,DU!A:A,0),1))+IF(Duombaze!BU64="",0,INDEX(DU!I:I,MATCH(Duombaze!BU64,DU!A:A,0),1))+IF(Duombaze!BV64="",0,INDEX(DU!I:I,MATCH(Duombaze!BV64,DU!A:A,0),1))</f>
        <v>28.7798954069915</v>
      </c>
      <c r="BX64" s="19">
        <f>IF(Duombaze!BT64="",0,INDEX(DU!K:K,MATCH(Duombaze!BT64,DU!A:A,0),1))+IF(Duombaze!BU64="",0,INDEX(DU!K:K,MATCH(Duombaze!BU64,DU!A:A,0),1))+IF(Duombaze!BV64="",0,INDEX(DU!K:K,MATCH(Duombaze!BV64,DU!A:A,0),1))</f>
        <v>11</v>
      </c>
      <c r="BY64" s="19"/>
      <c r="BZ64" s="19"/>
      <c r="CA64" s="19" t="str">
        <f>CA175</f>
        <v>Hidr.koja SIMOL H1060 + HJ + kranas</v>
      </c>
      <c r="CB64" s="19" t="str">
        <f t="shared" si="26"/>
        <v>1 SPA16 Hidr.koja SIMOL H1060 + HJ + kranas</v>
      </c>
      <c r="CC64" s="19" t="str">
        <f>CC175</f>
        <v>ZM10HKSIMH1060</v>
      </c>
      <c r="CD64" s="19">
        <f>IF(Duombaze!CC64="",0,INDEX(DU!I:I,MATCH(Duombaze!CC64,DU!A:A,0),1))</f>
        <v>164.361478056473</v>
      </c>
      <c r="CE64" s="17">
        <f>IF(Duombaze!CC64="",0,INDEX(DU!K:K,MATCH(Duombaze!CC64,DU!A:A,0),1))</f>
        <v>18.05</v>
      </c>
      <c r="CF64" s="19"/>
      <c r="CG64" s="19" t="s">
        <v>2109</v>
      </c>
      <c r="CH64" s="19" t="str">
        <f>CH175</f>
        <v>Priekinė kilpa UMEGA D-50 (plokštelė 145x145)</v>
      </c>
      <c r="CI64" s="17" t="str">
        <f t="shared" si="6"/>
        <v>1 SPA16 Priekinė kilpa UMEGA D-50 (plokštelė 145x145)</v>
      </c>
      <c r="CJ64" s="19" t="str">
        <f>CJ175</f>
        <v>ZC40ASPC16CPKU</v>
      </c>
      <c r="CK64" s="19">
        <f>IF(Duombaze!CJ64="",0,INDEX(DU!I:I,MATCH(Duombaze!CJ64,DU!A:A,0),1))</f>
        <v>71.836726290849597</v>
      </c>
      <c r="CL64" s="17">
        <f>IF(Duombaze!CJ64="",0,INDEX(DU!K:K,MATCH(Duombaze!CJ64,DU!A:A,0),1))</f>
        <v>20.63</v>
      </c>
      <c r="CM64" s="19"/>
      <c r="CN64" s="19" t="s">
        <v>2108</v>
      </c>
      <c r="CO64" s="19" t="s">
        <v>677</v>
      </c>
      <c r="CP64" s="17" t="str">
        <f t="shared" si="7"/>
        <v>1 SPA16 Rankinis stabdis puspriekabėms</v>
      </c>
      <c r="CQ64" s="19" t="s">
        <v>1594</v>
      </c>
      <c r="CR64" s="639" t="s">
        <v>1594</v>
      </c>
      <c r="CS64" s="639"/>
      <c r="CT64" s="639">
        <f>IF(Duombaze!CR64="",0,INDEX(DU!I:I,MATCH(Duombaze!CR64,DU!A:A,0),1))+IF(Duombaze!CS64="",0,INDEX(DU!I:I,MATCH(Duombaze!CS64,DU!A:A,0),1))</f>
        <v>44.795362415433402</v>
      </c>
      <c r="CU64" s="19">
        <f>IF(Duombaze!CR64="",0,INDEX(DU!K:K,MATCH(Duombaze!CR64,DU!A:A,0),1))+IF(Duombaze!CS64="",0,INDEX(DU!K:K,MATCH(Duombaze!CS64,DU!A:A,0),1))</f>
        <v>36.090000000000003</v>
      </c>
      <c r="CV64" s="19"/>
      <c r="CW64" s="19" t="s">
        <v>2124</v>
      </c>
      <c r="CX64" s="19"/>
      <c r="CY64" s="17" t="str">
        <f t="shared" si="8"/>
        <v/>
      </c>
      <c r="CZ64" s="19"/>
      <c r="DA64" s="672"/>
      <c r="DB64" s="672"/>
      <c r="DC64" s="672">
        <f>IF(Duombaze!DA64="",0,INDEX(DU!I:I,MATCH(Duombaze!DA64,DU!A:A,0),1))+IF(Duombaze!DB64="",0,INDEX(DU!I:I,MATCH(Duombaze!DB64,DU!A:A,0),1))</f>
        <v>0</v>
      </c>
      <c r="DD64" s="19">
        <f>IF(Duombaze!DA64="",0,INDEX(DU!K:K,MATCH(Duombaze!DA64,DU!A:A,0),1))+IF(Duombaze!DB64="",0,INDEX(DU!K:K,MATCH(Duombaze!DB64,DU!A:A,0),1))</f>
        <v>0</v>
      </c>
      <c r="DE64" s="19"/>
      <c r="DF64" s="19"/>
      <c r="DG64" s="19"/>
      <c r="DH64" s="19" t="str">
        <f t="shared" si="9"/>
        <v/>
      </c>
      <c r="DI64" s="19"/>
      <c r="DJ64" s="672"/>
      <c r="DK64" s="678"/>
      <c r="DL64" s="678">
        <f>IF(Duombaze!DJ64="",0,INDEX(DU!I:I,MATCH(Duombaze!DJ64,DU!A:A,0),1))+IF(Duombaze!DK64="",0,INDEX(DU!I:I,MATCH(Duombaze!DK64,DU!A:A,0),1))</f>
        <v>0</v>
      </c>
      <c r="DM64" s="19">
        <f>IF(Duombaze!DJ64="",0,INDEX(DU!K:K,MATCH(Duombaze!DJ64,DU!A:A,0),1))+IF(Duombaze!DK64="",0,INDEX(DU!K:K,MATCH(Duombaze!DK64,DU!A:A,0),1))</f>
        <v>0</v>
      </c>
      <c r="DN64" s="52"/>
      <c r="DO64" s="52"/>
      <c r="DP64" s="52" t="str">
        <f>DP175</f>
        <v>Gale trikampis LED žibintas + pilnas LED (Danija)</v>
      </c>
      <c r="DQ64" s="17" t="str">
        <f t="shared" si="10"/>
        <v>1 SPA16 Gale trikampis LED žibintas + pilnas LED (Danija)</v>
      </c>
      <c r="DR64" s="65" t="str">
        <f>DR175</f>
        <v>ZC40AZIBMI0000</v>
      </c>
      <c r="DS64" s="692" t="s">
        <v>252</v>
      </c>
      <c r="DT64" s="692"/>
      <c r="DU64" s="692"/>
      <c r="DV64" s="692"/>
      <c r="DW64" s="692">
        <f>IF(Duombaze!DS64="",0,INDEX(DU!I:I,MATCH(Duombaze!DS64,DU!A:A,0),1))+IF(Duombaze!DT64="",0,INDEX(DU!I:I,MATCH(Duombaze!DT64,DU!A:A,0),1))+IF(Duombaze!DU64="",0,INDEX(DU!I:I,MATCH(Duombaze!DU64,DU!A:A,0),1))+IF(Duombaze!DV64="",0,INDEX(DU!I:I,MATCH(Duombaze!DV64,DU!A:A,0),1))</f>
        <v>129.30043442866699</v>
      </c>
      <c r="DX64" s="638">
        <f>IF(Duombaze!DS64="",0,INDEX(DU!K:K,MATCH(Duombaze!DS64,DU!A:A,0),1))+IF(Duombaze!DT64="",0,INDEX(DU!K:K,MATCH(Duombaze!DT64,DU!A:A,0),1))+IF(Duombaze!DU64="",0,INDEX(DU!K:K,MATCH(Duombaze!DU64,DU!A:A,0),1))+IF(Duombaze!DV64="",0,INDEX(DU!K:KH,MATCH(Duombaze!DV64,DU!A:A,0),1))</f>
        <v>0</v>
      </c>
      <c r="DY64" s="65"/>
      <c r="DZ64" s="65"/>
      <c r="EA64" s="19"/>
      <c r="EB64" s="19" t="str">
        <f t="shared" si="22"/>
        <v/>
      </c>
      <c r="EC64" s="19"/>
      <c r="ED64" s="19">
        <f>IF(Duombaze!EC64="",0,INDEX(DU!I:I,MATCH(Duombaze!EC64,DU!A:A,0),1))</f>
        <v>0</v>
      </c>
      <c r="EE64" s="638">
        <f>IF(Duombaze!EC64="",0,INDEX(DU!K:K,MATCH(Duombaze!EC64,DU!A:A,0),1))</f>
        <v>0</v>
      </c>
      <c r="EF64" s="19"/>
      <c r="EG64" s="52"/>
      <c r="EH64" s="19" t="str">
        <f>EH175</f>
        <v>Lipdukai Daniški + MItip logo (prisukamas)</v>
      </c>
      <c r="EI64" s="17" t="str">
        <f t="shared" si="27"/>
        <v>1 SPA16 Lipdukai Daniški + MItip logo (prisukamas)</v>
      </c>
      <c r="EJ64" s="19" t="str">
        <f>EJ175</f>
        <v>ZM20ASPCLMI000 + ZM0L0G0MITIP00</v>
      </c>
      <c r="EK64" s="692" t="s">
        <v>3051</v>
      </c>
      <c r="EL64" s="692" t="s">
        <v>3052</v>
      </c>
      <c r="EM64" s="692"/>
      <c r="EN64" s="692">
        <f>IF(Duombaze!EK64="",0,INDEX(DU!I:I,MATCH(Duombaze!EK64,DU!A:A,0),1))+IF(Duombaze!EL64="",0,INDEX(DU!I:I,MATCH(Duombaze!EL64,DU!A:A,0),1))+IF(Duombaze!EM64="",0,INDEX(DU!I:I,MATCH(Duombaze!EM64,DU!A:A,0),1))</f>
        <v>13.609623333333332</v>
      </c>
      <c r="EO64" s="19">
        <f>IF(Duombaze!EK64="",0,INDEX(DU!K:K,MATCH(Duombaze!EK64,DU!A:A,0),1))+IF(Duombaze!EL64="",0,INDEX(DU!K:K,MATCH(Duombaze!EL64,DU!A:A,0),1))+IF(Duombaze!EM64="",0,INDEX(DU!K:K,MATCH(Duombaze!EM64,DU!A:A,0),1))</f>
        <v>2.58</v>
      </c>
      <c r="EP64" s="65"/>
      <c r="EQ64" s="19"/>
      <c r="ER64" s="19" t="s">
        <v>1497</v>
      </c>
      <c r="ES64" s="17" t="str">
        <f t="shared" si="23"/>
        <v>1 SPA16 Montuojami</v>
      </c>
      <c r="ET64" s="17"/>
      <c r="EU64" s="17"/>
      <c r="EV64" s="17"/>
      <c r="EW64" s="19"/>
      <c r="EX64" s="19" t="str">
        <f t="shared" si="24"/>
        <v/>
      </c>
      <c r="EY64" s="19"/>
      <c r="EZ64" s="672"/>
      <c r="FA64" s="672"/>
      <c r="FB64" s="672">
        <f>IF(Duombaze!EZ64="",0,INDEX(DU!I:I,MATCH(Duombaze!EZ64,DU!A:A,0),1))+IF(Duombaze!FA64="",0,INDEX(DU!I:I,MATCH(Duombaze!FA64,DU!A:A,0),1))</f>
        <v>0</v>
      </c>
      <c r="FC64" s="19">
        <f>IF(Duombaze!EZ64="",0,INDEX(DU!K:K,MATCH(Duombaze!EZ64,DU!A:A,0),1))+IF(Duombaze!FA64="",0,INDEX(DU!K:K,MATCH(Duombaze!FA64,DU!A:A,0),1))</f>
        <v>0</v>
      </c>
      <c r="FD64" s="19"/>
      <c r="FE64" s="19"/>
      <c r="FF64" s="19"/>
      <c r="FG64" s="19"/>
      <c r="FH64" s="19"/>
      <c r="FI64" s="19"/>
      <c r="FJ64" s="19"/>
      <c r="FK64" s="65"/>
      <c r="FL64" s="18"/>
      <c r="FM64" s="671"/>
      <c r="FN64" s="671"/>
      <c r="FO64" s="671"/>
      <c r="FP64" s="671"/>
      <c r="FQ64" s="671">
        <f>IF(Duombaze!FM64="",0,INDEX(DU!I:I,MATCH(Duombaze!FM64,DU!A:A,0),1))+IF(Duombaze!FN64="",0,INDEX(DU!I:I,MATCH(Duombaze!FN64,DU!A:A,0),1))+IF(Duombaze!FO64="",0,INDEX(DU!I:I,MATCH(Duombaze!FO64,DU!A:A,0),1))+IF(Duombaze!FP64="",0,INDEX(DU!I:I,MATCH(Duombaze!FP64,DU!A:A,0),1))</f>
        <v>0</v>
      </c>
      <c r="FR64" s="673">
        <f>IF(Duombaze!FM64="",0,INDEX(DU!K:K,MATCH(Duombaze!FM64,DU!A:A,0),1))+IF(Duombaze!FN64="",0,INDEX(DU!K:K,MATCH(Duombaze!FN64,DU!A:A,0),1))+IF(Duombaze!FO64="",0,INDEX(DU!K:K,MATCH(Duombaze!FO64,DU!A:A,0),1))+IF(Duombaze!FP64="",0,INDEX(DU!K:K,MATCH(Duombaze!FP64,DU!A:A,0),1))</f>
        <v>0</v>
      </c>
      <c r="FT64" s="100" t="s">
        <v>53</v>
      </c>
      <c r="FU64" s="100" t="s">
        <v>68</v>
      </c>
      <c r="FV64" s="100" t="s">
        <v>293</v>
      </c>
      <c r="FW64" s="100" t="str">
        <f>IF(FV64&lt;&gt;"",A66&amp;" "&amp;C66&amp;" "&amp;FV64,"")</f>
        <v>3 SPA16 Stabdžių išvadai Wabco</v>
      </c>
      <c r="FX64" s="100"/>
    </row>
    <row r="65" spans="1:183" s="20" customFormat="1" ht="23.45" customHeight="1" x14ac:dyDescent="0.25">
      <c r="A65" s="41">
        <v>2</v>
      </c>
      <c r="B65" s="41" t="s">
        <v>769</v>
      </c>
      <c r="C65" s="16" t="s">
        <v>226</v>
      </c>
      <c r="E65" s="17" t="str">
        <f t="shared" si="32"/>
        <v/>
      </c>
      <c r="G65" s="644"/>
      <c r="H65" s="644"/>
      <c r="I65" s="644"/>
      <c r="J65" s="644"/>
      <c r="K65" s="644"/>
      <c r="L65" s="644"/>
      <c r="M65" s="644"/>
      <c r="N65" s="644"/>
      <c r="O65" s="644"/>
      <c r="P65" s="644">
        <f>IF(Duombaze!G65="",0,INDEX(DU!I:I,MATCH(Duombaze!G65,DU!A:A,0),1))+IF(Duombaze!H65="",0,INDEX(DU!I:I,MATCH(Duombaze!H65,DU!A:A,0),1))+IF(Duombaze!I65="",0,INDEX(DU!I:I,MATCH(Duombaze!I65,DU!A:A,0),1))+IF(Duombaze!J65="",0,INDEX(DU!I:I,MATCH(Duombaze!J65,DU!A:A,0),1))+IF(Duombaze!K65="",0,INDEX(DU!I:I,MATCH(Duombaze!K65,DU!A:A,0),1))+IF(Duombaze!L65="",0,INDEX(DU!I:I,MATCH(Duombaze!L65,DU!A:A,0),1))+IF(Duombaze!M65="",0,INDEX(DU!I:I,MATCH(Duombaze!M65,DU!A:A,0),1))+IF(Duombaze!N65="",0,INDEX(DU!I:I,MATCH(Duombaze!N65,DU!A:A,0),1))+IF(Duombaze!O65="",0,INDEX(DU!I:I,MATCH(Duombaze!O65,DU!A:A,0),1))</f>
        <v>0</v>
      </c>
      <c r="Q65" s="638">
        <f>IF(Duombaze!G65="",0,INDEX(DU!K:K,MATCH(Duombaze!G65,DU!A:A,0),1))+IF(Duombaze!H65="",0,INDEX(DU!K:K,MATCH(Duombaze!H65,DU!A:A,0),1))+IF(Duombaze!I65="",0,INDEX(DU!K:K,MATCH(Duombaze!I65,DU!A:A,0),1))+IF(Duombaze!J65="",0,INDEX(DU!K:K,MATCH(Duombaze!J65,DU!A:A,0),1))+IF(Duombaze!K65="",0,INDEX(DU!K:K,MATCH(Duombaze!K65,DU!A:A,0),1))+IF(Duombaze!L65="",0,INDEX(DU!K:K,MATCH(Duombaze!L65,DU!A:A,0),1))+IF(Duombaze!M65="",0,INDEX(DU!K:K,MATCH(Duombaze!M65,DU!A:A,0),1))+IF(Duombaze!N65="",0,INDEX(DU!K:K,MATCH(Duombaze!N65,DU!A:A,0),1))+IF(Duombaze!O65="",0,INDEX(DU!K:K,MATCH(Duombaze!O65,DU!A:A,0),1))</f>
        <v>0</v>
      </c>
      <c r="R65" s="17"/>
      <c r="S65" s="18"/>
      <c r="T65" s="880"/>
      <c r="U65" s="17">
        <f>IF(Duombaze!T65="",0,INDEX(DU!I:I,MATCH(Duombaze!T65,DU!A:A,0),1))</f>
        <v>0</v>
      </c>
      <c r="V65" s="17">
        <f>IF(Duombaze!T65="",0,INDEX(DU!K:K,MATCH(Duombaze!T65,DU!A:A,0),1))</f>
        <v>0</v>
      </c>
      <c r="W65" s="17"/>
      <c r="X65" s="17"/>
      <c r="Y65" s="856"/>
      <c r="Z65" s="65" t="s">
        <v>688</v>
      </c>
      <c r="AA65" s="17" t="str">
        <f t="shared" si="29"/>
        <v>2 SPA16 Grąžulas neamortizuojamas</v>
      </c>
      <c r="AB65" s="19" t="s">
        <v>360</v>
      </c>
      <c r="AC65" s="19">
        <f>IF(Duombaze!AB65="",0,INDEX(DU!I:I,MATCH(Duombaze!AB65,DU!A:A,0),1))</f>
        <v>0</v>
      </c>
      <c r="AD65" s="25">
        <f>IF(Duombaze!AB65="",0,INDEX(DU!K:K,MATCH(Duombaze!AB65,DU!A:A,0),1))</f>
        <v>0</v>
      </c>
      <c r="AE65" s="19"/>
      <c r="AF65" s="19" t="s">
        <v>2065</v>
      </c>
      <c r="AG65" s="17"/>
      <c r="AH65" s="17" t="str">
        <f t="shared" si="21"/>
        <v/>
      </c>
      <c r="AI65" s="17"/>
      <c r="AJ65" s="638"/>
      <c r="AK65" s="638"/>
      <c r="AL65" s="638"/>
      <c r="AM65" s="638">
        <f>IF(Duombaze!AJ65="",0,INDEX(DU!I:I,MATCH(Duombaze!AJ65,DU!A:A,0),1))+IF(Duombaze!AK65="",0,INDEX(DU!I:I,MATCH(Duombaze!AK65,DU!A:A,0),1))+IF(Duombaze!AL65="",0,INDEX(DU!I:I,MATCH(Duombaze!AL65,DU!A:A,0),1))</f>
        <v>0</v>
      </c>
      <c r="AN65" s="639">
        <f>IF(Duombaze!AJ65="",0,INDEX(DU!K:K,MATCH(Duombaze!AJ65,DU!A:A,0),1))+IF(Duombaze!AK65="",0,INDEX(DU!K:K,MATCH(Duombaze!AK65,DU!A:A,0),1))+IF(Duombaze!AL65="",0,INDEX(DU!K:K,MATCH(Duombaze!AL65,DU!A:A,0),1))</f>
        <v>0</v>
      </c>
      <c r="AO65" s="17"/>
      <c r="AP65" s="17"/>
      <c r="AQ65" s="19" t="s">
        <v>297</v>
      </c>
      <c r="AR65" s="17" t="str">
        <f t="shared" si="2"/>
        <v>2 SPA16 Kėbulo išvertimo išvadas</v>
      </c>
      <c r="AS65" s="111" t="s">
        <v>1500</v>
      </c>
      <c r="AT65" s="653" t="s">
        <v>2965</v>
      </c>
      <c r="AU65" s="653" t="s">
        <v>2976</v>
      </c>
      <c r="AV65" s="653" t="s">
        <v>2962</v>
      </c>
      <c r="AW65" s="653"/>
      <c r="AX65" s="653"/>
      <c r="AY65" s="653"/>
      <c r="AZ65" s="653"/>
      <c r="BA65" s="653"/>
      <c r="BB65" s="653"/>
      <c r="BC65" s="653" t="e">
        <f>IF(Duombaze!AT65="",0,INDEX(DU!I:I,MATCH(Duombaze!AT65,DU!A:A,0),1))+IF(Duombaze!AU65="",0,INDEX(DU!I:I,MATCH(Duombaze!AU65,DU!A:A,0),1))+IF(Duombaze!AV65="",0,INDEX(DU!I:I,MATCH(Duombaze!AV65,DU!A:A,0),1))+IF(Duombaze!AW65="",0,INDEX(DU!I:I,MATCH(Duombaze!AW65,DU!A:A,0),1))+IF(Duombaze!AX65="",0,INDEX(DU!I:I,MATCH(Duombaze!AX65,DU!A:A,0),1))+IF(Duombaze!AY65="",0,INDEX(DU!I:I,MATCH(Duombaze!AY65,DU!A:A,0),1))+IF(Duombaze!AZ65="",0,INDEX(DU!I:I,MATCH(Duombaze!AZ65,DU!A:A,0),1))+IF(Duombaze!BA65="",0,INDEX(DU!I:I,MATCH(Duombaze!BA65,DU!A:A,0),1))+IF(Duombaze!BB65="",0,INDEX(DU!I:I,MATCH(Duombaze!BB65,DU!A:A,0),1))</f>
        <v>#N/A</v>
      </c>
      <c r="BD65" s="638" t="e">
        <f>IF(Duombaze!AT65="",0,INDEX(DU!K:K,MATCH(Duombaze!AT65,DU!A:A,0),1))+IF(Duombaze!AU65="",0,INDEX(DU!K:K,MATCH(Duombaze!AU65,DU!A:A,0),1))+IF(Duombaze!AV65="",0,INDEX(DU!K:K,MATCH(Duombaze!AV65,DU!A:A,0),1))+IF(Duombaze!AW65="",0,INDEX(DU!K:K,MATCH(Duombaze!AW65,DU!A:A,0),1))+IF(Duombaze!AX65="",0,INDEX(DU!K:K,MATCH(Duombaze!AX65,DU!A:A,0),1))+IF(Duombaze!AY65="",0,INDEX(DU!K:K,MATCH(Duombaze!AY65,DU!A:A,0),1))+IF(Duombaze!AZ65="",0,INDEX(DU!K:K,MATCH(Duombaze!AZ65,DU!A:A,0),1))+IF(Duombaze!BA65="",0,INDEX(DU!K:K,MATCH(Duombaze!BA65,DU!A:A,0),1))+IF(Duombaze!BB65="",0,INDEX(DU!K:K,MATCH(Duombaze!BB65,DU!A:A,0),1))</f>
        <v>#N/A</v>
      </c>
      <c r="BE65" s="111"/>
      <c r="BF65" s="111"/>
      <c r="BG65" s="53" t="str">
        <f>BG176</f>
        <v>Hidrauliniai stabdžiai su LSV autom.</v>
      </c>
      <c r="BH65" s="17" t="str">
        <f t="shared" si="33"/>
        <v>2 SPA16 Hidrauliniai stabdžiai su LSV autom.</v>
      </c>
      <c r="BI65" s="17" t="str">
        <f>BI176</f>
        <v>ZMCAHSLSV00000 + ZM0CILINDRIUK0</v>
      </c>
      <c r="BJ65" s="638" t="s">
        <v>3007</v>
      </c>
      <c r="BK65" s="638" t="s">
        <v>2995</v>
      </c>
      <c r="BL65" s="638"/>
      <c r="BM65" s="638">
        <f>IF(Duombaze!BJ65="",0,INDEX(DU!I:I,MATCH(Duombaze!BJ65,DU!A:A,0),1))+IF(Duombaze!BK65="",0,INDEX(DU!I:I,MATCH(Duombaze!BK65,DU!A:A,0),1))+IF(Duombaze!BL65="",0,INDEX(DU!I:I,MATCH(Duombaze!BL65,DU!A:A,0),1))</f>
        <v>680.53082280000001</v>
      </c>
      <c r="BN65" s="638">
        <f>IF(Duombaze!BJ65="",0,INDEX(DU!K:K,MATCH(Duombaze!BJ65,DU!A:A,0),1))+IF(Duombaze!BK65="",0,INDEX(DU!K:K,MATCH(Duombaze!BK65,DU!A:A,0),1))+IF(Duombaze!BL65="",0,INDEX(DU!K:K,MATCH(Duombaze!BL65,DU!A:A,0),1))</f>
        <v>80.759999999999991</v>
      </c>
      <c r="BO65" s="17"/>
      <c r="BP65" s="17" t="s">
        <v>2109</v>
      </c>
      <c r="BQ65" s="17" t="str">
        <f>BQ176</f>
        <v>Stabdžių išvadai hidrauliniai</v>
      </c>
      <c r="BR65" s="19" t="str">
        <f t="shared" si="31"/>
        <v>2 SPA16 Stabdžių išvadai hidrauliniai</v>
      </c>
      <c r="BS65" s="19" t="str">
        <f>BS176</f>
        <v>ZU30ASPC14SIH0+ ZC40ASPC1620IJ</v>
      </c>
      <c r="BT65" s="19" t="s">
        <v>3035</v>
      </c>
      <c r="BU65" s="19" t="s">
        <v>3034</v>
      </c>
      <c r="BV65" s="19"/>
      <c r="BW65" s="19">
        <f>IF(Duombaze!BT65="",0,INDEX(DU!I:I,MATCH(Duombaze!BT65,DU!A:A,0),1))+IF(Duombaze!BU65="",0,INDEX(DU!I:I,MATCH(Duombaze!BU65,DU!A:A,0),1))+IF(Duombaze!BV65="",0,INDEX(DU!I:I,MATCH(Duombaze!BV65,DU!A:A,0),1))</f>
        <v>28.7798954069915</v>
      </c>
      <c r="BX65" s="19">
        <f>IF(Duombaze!BT65="",0,INDEX(DU!K:K,MATCH(Duombaze!BT65,DU!A:A,0),1))+IF(Duombaze!BU65="",0,INDEX(DU!K:K,MATCH(Duombaze!BU65,DU!A:A,0),1))+IF(Duombaze!BV65="",0,INDEX(DU!K:K,MATCH(Duombaze!BV65,DU!A:A,0),1))</f>
        <v>11</v>
      </c>
      <c r="BY65" s="19"/>
      <c r="BZ65" s="19"/>
      <c r="CA65" s="19" t="str">
        <f>CA177</f>
        <v>Hidr.koja SIMOL H1160P PASTIPRINTA (HJ+kranas)</v>
      </c>
      <c r="CB65" s="19" t="str">
        <f t="shared" si="26"/>
        <v>2 SPA16 Hidr.koja SIMOL H1160P PASTIPRINTA (HJ+kranas)</v>
      </c>
      <c r="CC65" s="19" t="str">
        <f>CC177</f>
        <v>ZM10HKSIMH1160</v>
      </c>
      <c r="CD65" s="19">
        <f>IF(Duombaze!CC65="",0,INDEX(DU!I:I,MATCH(Duombaze!CC65,DU!A:A,0),1))</f>
        <v>202.668286325791</v>
      </c>
      <c r="CE65" s="17">
        <f>IF(Duombaze!CC65="",0,INDEX(DU!K:K,MATCH(Duombaze!CC65,DU!A:A,0),1))</f>
        <v>11.61</v>
      </c>
      <c r="CF65" s="19"/>
      <c r="CG65" s="19"/>
      <c r="CH65" s="19" t="str">
        <f>CH176</f>
        <v>Priekinė kilpa DIN 9678 D-50 (3000 kg.)</v>
      </c>
      <c r="CI65" s="17" t="str">
        <f t="shared" si="6"/>
        <v>2 SPA16 Priekinė kilpa DIN 9678 D-50 (3000 kg.)</v>
      </c>
      <c r="CJ65" s="19" t="str">
        <f>CJ176</f>
        <v>ZC4ACPKL50000</v>
      </c>
      <c r="CK65" s="19">
        <f>IF(Duombaze!CJ65="",0,INDEX(DU!I:I,MATCH(Duombaze!CJ65,DU!A:A,0),1))</f>
        <v>188.11199999999999</v>
      </c>
      <c r="CL65" s="17">
        <f>IF(Duombaze!CJ65="",0,INDEX(DU!K:K,MATCH(Duombaze!CJ65,DU!A:A,0),1))</f>
        <v>11.59</v>
      </c>
      <c r="CM65" s="19"/>
      <c r="CN65" s="19"/>
      <c r="CO65" s="19" t="s">
        <v>652</v>
      </c>
      <c r="CP65" s="17" t="str">
        <f t="shared" si="7"/>
        <v>2 SPA16 Ratų atsparos</v>
      </c>
      <c r="CQ65" s="19" t="s">
        <v>1471</v>
      </c>
      <c r="CR65" s="639" t="s">
        <v>1471</v>
      </c>
      <c r="CS65" s="639"/>
      <c r="CT65" s="639">
        <f>IF(Duombaze!CR65="",0,INDEX(DU!I:I,MATCH(Duombaze!CR65,DU!A:A,0),1))+IF(Duombaze!CS65="",0,INDEX(DU!I:I,MATCH(Duombaze!CS65,DU!A:A,0),1))</f>
        <v>28.542999999999999</v>
      </c>
      <c r="CU65" s="19">
        <f>IF(Duombaze!CR65="",0,INDEX(DU!K:K,MATCH(Duombaze!CR65,DU!A:A,0),1))+IF(Duombaze!CS65="",0,INDEX(DU!K:K,MATCH(Duombaze!CS65,DU!A:A,0),1))</f>
        <v>0</v>
      </c>
      <c r="CV65" s="19"/>
      <c r="CW65" s="19"/>
      <c r="CX65" s="19"/>
      <c r="CY65" s="17" t="str">
        <f t="shared" si="8"/>
        <v/>
      </c>
      <c r="CZ65" s="19"/>
      <c r="DA65" s="672"/>
      <c r="DB65" s="672"/>
      <c r="DC65" s="672">
        <f>IF(Duombaze!DA65="",0,INDEX(DU!I:I,MATCH(Duombaze!DA65,DU!A:A,0),1))+IF(Duombaze!DB65="",0,INDEX(DU!I:I,MATCH(Duombaze!DB65,DU!A:A,0),1))</f>
        <v>0</v>
      </c>
      <c r="DD65" s="19">
        <f>IF(Duombaze!DA65="",0,INDEX(DU!K:K,MATCH(Duombaze!DA65,DU!A:A,0),1))+IF(Duombaze!DB65="",0,INDEX(DU!K:K,MATCH(Duombaze!DB65,DU!A:A,0),1))</f>
        <v>0</v>
      </c>
      <c r="DE65" s="19"/>
      <c r="DF65" s="19"/>
      <c r="DG65" s="19"/>
      <c r="DH65" s="19" t="str">
        <f t="shared" si="9"/>
        <v/>
      </c>
      <c r="DI65" s="19"/>
      <c r="DJ65" s="672"/>
      <c r="DK65" s="678"/>
      <c r="DL65" s="678">
        <f>IF(Duombaze!DJ65="",0,INDEX(DU!I:I,MATCH(Duombaze!DJ65,DU!A:A,0),1))+IF(Duombaze!DK65="",0,INDEX(DU!I:I,MATCH(Duombaze!DK65,DU!A:A,0),1))</f>
        <v>0</v>
      </c>
      <c r="DM65" s="19">
        <f>IF(Duombaze!DJ65="",0,INDEX(DU!K:K,MATCH(Duombaze!DJ65,DU!A:A,0),1))+IF(Duombaze!DK65="",0,INDEX(DU!K:K,MATCH(Duombaze!DK65,DU!A:A,0),1))</f>
        <v>0</v>
      </c>
      <c r="DN65" s="52"/>
      <c r="DO65" s="52"/>
      <c r="DP65" s="52"/>
      <c r="DQ65" s="17" t="str">
        <f t="shared" si="10"/>
        <v/>
      </c>
      <c r="DR65" s="65"/>
      <c r="DS65" s="692"/>
      <c r="DT65" s="692"/>
      <c r="DU65" s="692"/>
      <c r="DV65" s="692"/>
      <c r="DW65" s="692">
        <f>IF(Duombaze!DS65="",0,INDEX(DU!I:I,MATCH(Duombaze!DS65,DU!A:A,0),1))+IF(Duombaze!DT65="",0,INDEX(DU!I:I,MATCH(Duombaze!DT65,DU!A:A,0),1))+IF(Duombaze!DU65="",0,INDEX(DU!I:I,MATCH(Duombaze!DU65,DU!A:A,0),1))+IF(Duombaze!DV65="",0,INDEX(DU!I:I,MATCH(Duombaze!DV65,DU!A:A,0),1))</f>
        <v>0</v>
      </c>
      <c r="DX65" s="638">
        <f>IF(Duombaze!DS65="",0,INDEX(DU!K:K,MATCH(Duombaze!DS65,DU!A:A,0),1))+IF(Duombaze!DT65="",0,INDEX(DU!K:K,MATCH(Duombaze!DT65,DU!A:A,0),1))+IF(Duombaze!DU65="",0,INDEX(DU!K:K,MATCH(Duombaze!DU65,DU!A:A,0),1))+IF(Duombaze!DV65="",0,INDEX(DU!K:KH,MATCH(Duombaze!DV65,DU!A:A,0),1))</f>
        <v>0</v>
      </c>
      <c r="DY65" s="65"/>
      <c r="DZ65" s="65"/>
      <c r="EA65" s="19"/>
      <c r="EB65" s="19" t="str">
        <f t="shared" si="22"/>
        <v/>
      </c>
      <c r="EC65" s="19"/>
      <c r="ED65" s="19">
        <f>IF(Duombaze!EC65="",0,INDEX(DU!I:I,MATCH(Duombaze!EC65,DU!A:A,0),1))</f>
        <v>0</v>
      </c>
      <c r="EE65" s="638">
        <f>IF(Duombaze!EC65="",0,INDEX(DU!K:K,MATCH(Duombaze!EC65,DU!A:A,0),1))</f>
        <v>0</v>
      </c>
      <c r="EF65" s="19"/>
      <c r="EG65" s="52"/>
      <c r="EH65" s="19" t="str">
        <f>EH182</f>
        <v>Lipdukai Lenkiški</v>
      </c>
      <c r="EI65" s="17" t="str">
        <f t="shared" si="27"/>
        <v>2 SPA16 Lipdukai Lenkiški</v>
      </c>
      <c r="EJ65" s="19" t="str">
        <f>EJ182</f>
        <v>ZC20ASPCLPL000</v>
      </c>
      <c r="EK65" s="692" t="s">
        <v>3053</v>
      </c>
      <c r="EL65" s="692"/>
      <c r="EM65" s="692"/>
      <c r="EN65" s="692">
        <f>IF(Duombaze!EK65="",0,INDEX(DU!I:I,MATCH(Duombaze!EK65,DU!A:A,0),1))+IF(Duombaze!EL65="",0,INDEX(DU!I:I,MATCH(Duombaze!EL65,DU!A:A,0),1))+IF(Duombaze!EM65="",0,INDEX(DU!I:I,MATCH(Duombaze!EM65,DU!A:A,0),1))</f>
        <v>24.172999999999998</v>
      </c>
      <c r="EO65" s="19">
        <f>IF(Duombaze!EK65="",0,INDEX(DU!K:K,MATCH(Duombaze!EK65,DU!A:A,0),1))+IF(Duombaze!EL65="",0,INDEX(DU!K:K,MATCH(Duombaze!EL65,DU!A:A,0),1))+IF(Duombaze!EM65="",0,INDEX(DU!K:K,MATCH(Duombaze!EM65,DU!A:A,0),1))</f>
        <v>0</v>
      </c>
      <c r="EP65" s="65"/>
      <c r="EQ65" s="19"/>
      <c r="ER65" s="19" t="s">
        <v>1498</v>
      </c>
      <c r="ES65" s="17" t="str">
        <f t="shared" si="23"/>
        <v>2 SPA16 Pakuojami</v>
      </c>
      <c r="ET65" s="17"/>
      <c r="EU65" s="17"/>
      <c r="EV65" s="17"/>
      <c r="EW65" s="19"/>
      <c r="EX65" s="19" t="str">
        <f t="shared" si="24"/>
        <v/>
      </c>
      <c r="EY65" s="19"/>
      <c r="EZ65" s="672"/>
      <c r="FA65" s="672"/>
      <c r="FB65" s="672">
        <f>IF(Duombaze!EZ65="",0,INDEX(DU!I:I,MATCH(Duombaze!EZ65,DU!A:A,0),1))+IF(Duombaze!FA65="",0,INDEX(DU!I:I,MATCH(Duombaze!FA65,DU!A:A,0),1))</f>
        <v>0</v>
      </c>
      <c r="FC65" s="19">
        <f>IF(Duombaze!EZ65="",0,INDEX(DU!K:K,MATCH(Duombaze!EZ65,DU!A:A,0),1))+IF(Duombaze!FA65="",0,INDEX(DU!K:K,MATCH(Duombaze!FA65,DU!A:A,0),1))</f>
        <v>0</v>
      </c>
      <c r="FD65" s="19"/>
      <c r="FE65" s="19"/>
      <c r="FF65" s="19"/>
      <c r="FG65" s="19"/>
      <c r="FH65" s="19"/>
      <c r="FI65" s="19"/>
      <c r="FJ65" s="19"/>
      <c r="FK65" s="65"/>
      <c r="FL65" s="18"/>
      <c r="FM65" s="671"/>
      <c r="FN65" s="671"/>
      <c r="FO65" s="671"/>
      <c r="FP65" s="671"/>
      <c r="FQ65" s="671">
        <f>IF(Duombaze!FM65="",0,INDEX(DU!I:I,MATCH(Duombaze!FM65,DU!A:A,0),1))+IF(Duombaze!FN65="",0,INDEX(DU!I:I,MATCH(Duombaze!FN65,DU!A:A,0),1))+IF(Duombaze!FO65="",0,INDEX(DU!I:I,MATCH(Duombaze!FO65,DU!A:A,0),1))+IF(Duombaze!FP65="",0,INDEX(DU!I:I,MATCH(Duombaze!FP65,DU!A:A,0),1))</f>
        <v>0</v>
      </c>
      <c r="FR65" s="673">
        <f>IF(Duombaze!FM65="",0,INDEX(DU!K:K,MATCH(Duombaze!FM65,DU!A:A,0),1))+IF(Duombaze!FN65="",0,INDEX(DU!K:K,MATCH(Duombaze!FN65,DU!A:A,0),1))+IF(Duombaze!FO65="",0,INDEX(DU!K:K,MATCH(Duombaze!FO65,DU!A:A,0),1))+IF(Duombaze!FP65="",0,INDEX(DU!K:K,MATCH(Duombaze!FP65,DU!A:A,0),1))</f>
        <v>0</v>
      </c>
      <c r="FT65" s="100" t="s">
        <v>106</v>
      </c>
      <c r="FU65" s="100"/>
    </row>
    <row r="66" spans="1:183" s="20" customFormat="1" ht="23.45" customHeight="1" x14ac:dyDescent="0.25">
      <c r="A66" s="41">
        <v>3</v>
      </c>
      <c r="B66" s="41" t="s">
        <v>769</v>
      </c>
      <c r="C66" s="16" t="s">
        <v>226</v>
      </c>
      <c r="D66" s="19"/>
      <c r="E66" s="17" t="str">
        <f t="shared" si="32"/>
        <v/>
      </c>
      <c r="F66" s="19"/>
      <c r="G66" s="639"/>
      <c r="H66" s="639"/>
      <c r="I66" s="639"/>
      <c r="J66" s="639"/>
      <c r="K66" s="639"/>
      <c r="L66" s="639"/>
      <c r="M66" s="639"/>
      <c r="N66" s="639"/>
      <c r="O66" s="639"/>
      <c r="P66" s="639">
        <f>IF(Duombaze!G66="",0,INDEX(DU!I:I,MATCH(Duombaze!G66,DU!A:A,0),1))+IF(Duombaze!H66="",0,INDEX(DU!I:I,MATCH(Duombaze!H66,DU!A:A,0),1))+IF(Duombaze!I66="",0,INDEX(DU!I:I,MATCH(Duombaze!I66,DU!A:A,0),1))+IF(Duombaze!J66="",0,INDEX(DU!I:I,MATCH(Duombaze!J66,DU!A:A,0),1))+IF(Duombaze!K66="",0,INDEX(DU!I:I,MATCH(Duombaze!K66,DU!A:A,0),1))+IF(Duombaze!L66="",0,INDEX(DU!I:I,MATCH(Duombaze!L66,DU!A:A,0),1))+IF(Duombaze!M66="",0,INDEX(DU!I:I,MATCH(Duombaze!M66,DU!A:A,0),1))+IF(Duombaze!N66="",0,INDEX(DU!I:I,MATCH(Duombaze!N66,DU!A:A,0),1))+IF(Duombaze!O66="",0,INDEX(DU!I:I,MATCH(Duombaze!O66,DU!A:A,0),1))</f>
        <v>0</v>
      </c>
      <c r="Q66" s="638">
        <f>IF(Duombaze!G66="",0,INDEX(DU!K:K,MATCH(Duombaze!G66,DU!A:A,0),1))+IF(Duombaze!H66="",0,INDEX(DU!K:K,MATCH(Duombaze!H66,DU!A:A,0),1))+IF(Duombaze!I66="",0,INDEX(DU!K:K,MATCH(Duombaze!I66,DU!A:A,0),1))+IF(Duombaze!J66="",0,INDEX(DU!K:K,MATCH(Duombaze!J66,DU!A:A,0),1))+IF(Duombaze!K66="",0,INDEX(DU!K:K,MATCH(Duombaze!K66,DU!A:A,0),1))+IF(Duombaze!L66="",0,INDEX(DU!K:K,MATCH(Duombaze!L66,DU!A:A,0),1))+IF(Duombaze!M66="",0,INDEX(DU!K:K,MATCH(Duombaze!M66,DU!A:A,0),1))+IF(Duombaze!N66="",0,INDEX(DU!K:K,MATCH(Duombaze!N66,DU!A:A,0),1))+IF(Duombaze!O66="",0,INDEX(DU!K:K,MATCH(Duombaze!O66,DU!A:A,0),1))</f>
        <v>0</v>
      </c>
      <c r="R66" s="19"/>
      <c r="S66" s="52"/>
      <c r="T66" s="881"/>
      <c r="U66" s="17">
        <f>IF(Duombaze!T66="",0,INDEX(DU!I:I,MATCH(Duombaze!T66,DU!A:A,0),1))</f>
        <v>0</v>
      </c>
      <c r="V66" s="17">
        <f>IF(Duombaze!T66="",0,INDEX(DU!K:K,MATCH(Duombaze!T66,DU!A:A,0),1))</f>
        <v>0</v>
      </c>
      <c r="W66" s="19"/>
      <c r="X66" s="19"/>
      <c r="Y66" s="134"/>
      <c r="Z66" s="65"/>
      <c r="AA66" s="17" t="str">
        <f t="shared" si="29"/>
        <v/>
      </c>
      <c r="AB66" s="19"/>
      <c r="AC66" s="19">
        <f>IF(Duombaze!AB66="",0,INDEX(DU!I:I,MATCH(Duombaze!AB66,DU!A:A,0),1))</f>
        <v>0</v>
      </c>
      <c r="AD66" s="25">
        <f>IF(Duombaze!AB66="",0,INDEX(DU!K:K,MATCH(Duombaze!AB66,DU!A:A,0),1))</f>
        <v>0</v>
      </c>
      <c r="AE66" s="19"/>
      <c r="AF66" s="19"/>
      <c r="AG66" s="19"/>
      <c r="AH66" s="17" t="str">
        <f t="shared" si="21"/>
        <v/>
      </c>
      <c r="AI66" s="19"/>
      <c r="AJ66" s="639"/>
      <c r="AK66" s="639"/>
      <c r="AL66" s="639"/>
      <c r="AM66" s="639">
        <f>IF(Duombaze!AJ66="",0,INDEX(DU!I:I,MATCH(Duombaze!AJ66,DU!A:A,0),1))+IF(Duombaze!AK66="",0,INDEX(DU!I:I,MATCH(Duombaze!AK66,DU!A:A,0),1))+IF(Duombaze!AL66="",0,INDEX(DU!I:I,MATCH(Duombaze!AL66,DU!A:A,0),1))</f>
        <v>0</v>
      </c>
      <c r="AN66" s="639">
        <f>IF(Duombaze!AJ66="",0,INDEX(DU!K:K,MATCH(Duombaze!AJ66,DU!A:A,0),1))+IF(Duombaze!AK66="",0,INDEX(DU!K:K,MATCH(Duombaze!AK66,DU!A:A,0),1))+IF(Duombaze!AL66="",0,INDEX(DU!K:K,MATCH(Duombaze!AL66,DU!A:A,0),1))</f>
        <v>0</v>
      </c>
      <c r="AO66" s="19"/>
      <c r="AP66" s="19"/>
      <c r="AQ66" s="19" t="s">
        <v>298</v>
      </c>
      <c r="AR66" s="17" t="str">
        <f t="shared" si="2"/>
        <v>3 SPA16 Hidrauliniai valdymo išvadai</v>
      </c>
      <c r="AS66" s="111" t="s">
        <v>1501</v>
      </c>
      <c r="AT66" s="653" t="s">
        <v>2966</v>
      </c>
      <c r="AU66" s="653" t="s">
        <v>2963</v>
      </c>
      <c r="AV66" s="653" t="s">
        <v>2960</v>
      </c>
      <c r="AW66" s="653"/>
      <c r="AX66" s="653"/>
      <c r="AY66" s="653"/>
      <c r="AZ66" s="653"/>
      <c r="BA66" s="653"/>
      <c r="BB66" s="653"/>
      <c r="BC66" s="653" t="e">
        <f>IF(Duombaze!AT66="",0,INDEX(DU!I:I,MATCH(Duombaze!AT66,DU!A:A,0),1))+IF(Duombaze!AU66="",0,INDEX(DU!I:I,MATCH(Duombaze!AU66,DU!A:A,0),1))+IF(Duombaze!AV66="",0,INDEX(DU!I:I,MATCH(Duombaze!AV66,DU!A:A,0),1))+IF(Duombaze!AW66="",0,INDEX(DU!I:I,MATCH(Duombaze!AW66,DU!A:A,0),1))+IF(Duombaze!AX66="",0,INDEX(DU!I:I,MATCH(Duombaze!AX66,DU!A:A,0),1))+IF(Duombaze!AY66="",0,INDEX(DU!I:I,MATCH(Duombaze!AY66,DU!A:A,0),1))+IF(Duombaze!AZ66="",0,INDEX(DU!I:I,MATCH(Duombaze!AZ66,DU!A:A,0),1))+IF(Duombaze!BA66="",0,INDEX(DU!I:I,MATCH(Duombaze!BA66,DU!A:A,0),1))+IF(Duombaze!BB66="",0,INDEX(DU!I:I,MATCH(Duombaze!BB66,DU!A:A,0),1))</f>
        <v>#N/A</v>
      </c>
      <c r="BD66" s="638" t="e">
        <f>IF(Duombaze!AT66="",0,INDEX(DU!K:K,MATCH(Duombaze!AT66,DU!A:A,0),1))+IF(Duombaze!AU66="",0,INDEX(DU!K:K,MATCH(Duombaze!AU66,DU!A:A,0),1))+IF(Duombaze!AV66="",0,INDEX(DU!K:K,MATCH(Duombaze!AV66,DU!A:A,0),1))+IF(Duombaze!AW66="",0,INDEX(DU!K:K,MATCH(Duombaze!AW66,DU!A:A,0),1))+IF(Duombaze!AX66="",0,INDEX(DU!K:K,MATCH(Duombaze!AX66,DU!A:A,0),1))+IF(Duombaze!AY66="",0,INDEX(DU!K:K,MATCH(Duombaze!AY66,DU!A:A,0),1))+IF(Duombaze!AZ66="",0,INDEX(DU!K:K,MATCH(Duombaze!AZ66,DU!A:A,0),1))+IF(Duombaze!BA66="",0,INDEX(DU!K:K,MATCH(Duombaze!BA66,DU!A:A,0),1))+IF(Duombaze!BB66="",0,INDEX(DU!K:K,MATCH(Duombaze!BB66,DU!A:A,0),1))</f>
        <v>#N/A</v>
      </c>
      <c r="BE66" s="111"/>
      <c r="BF66" s="111"/>
      <c r="BG66" s="53" t="str">
        <f>BG177</f>
        <v>Pneumatiniai - hidrauliniai stabdžiai (auto pneumo LSV + 2x0,4s)</v>
      </c>
      <c r="BH66" s="17" t="str">
        <f t="shared" si="33"/>
        <v>3 SPA16 Pneumatiniai - hidrauliniai stabdžiai (auto pneumo LSV + 2x0,4s)</v>
      </c>
      <c r="BI66" s="17" t="str">
        <f>BI177</f>
        <v>ZU30ASPC14PHS2 + ZC10ASPC1016PH</v>
      </c>
      <c r="BJ66" s="638" t="s">
        <v>2998</v>
      </c>
      <c r="BK66" s="638" t="s">
        <v>2999</v>
      </c>
      <c r="BL66" s="638"/>
      <c r="BM66" s="638">
        <f>IF(Duombaze!BJ66="",0,INDEX(DU!I:I,MATCH(Duombaze!BJ66,DU!A:A,0),1))+IF(Duombaze!BK66="",0,INDEX(DU!I:I,MATCH(Duombaze!BK66,DU!A:A,0),1))+IF(Duombaze!BL66="",0,INDEX(DU!I:I,MATCH(Duombaze!BL66,DU!A:A,0),1))</f>
        <v>822.21972000000005</v>
      </c>
      <c r="BN66" s="638">
        <f>IF(Duombaze!BJ66="",0,INDEX(DU!K:K,MATCH(Duombaze!BJ66,DU!A:A,0),1))+IF(Duombaze!BK66="",0,INDEX(DU!K:K,MATCH(Duombaze!BK66,DU!A:A,0),1))+IF(Duombaze!BL66="",0,INDEX(DU!K:K,MATCH(Duombaze!BL66,DU!A:A,0),1))</f>
        <v>87.69</v>
      </c>
      <c r="BO66" s="17"/>
      <c r="BP66" s="17"/>
      <c r="BQ66" s="144" t="str">
        <f>FY182</f>
        <v>Stabdžių išvadai pneumatiniai - hidrauliniai</v>
      </c>
      <c r="BR66" s="19" t="str">
        <f t="shared" si="31"/>
        <v>3 SPA16 Stabdžių išvadai pneumatiniai - hidrauliniai</v>
      </c>
      <c r="BS66" s="19" t="str">
        <f>GA182</f>
        <v>ZU30ASPC14SIPH + ZC40ASPC1620IJ</v>
      </c>
      <c r="BT66" s="19" t="s">
        <v>3038</v>
      </c>
      <c r="BU66" s="19" t="s">
        <v>3034</v>
      </c>
      <c r="BV66" s="19"/>
      <c r="BW66" s="19">
        <f>IF(Duombaze!BT66="",0,INDEX(DU!I:I,MATCH(Duombaze!BT66,DU!A:A,0),1))+IF(Duombaze!BU66="",0,INDEX(DU!I:I,MATCH(Duombaze!BU66,DU!A:A,0),1))+IF(Duombaze!BV66="",0,INDEX(DU!I:I,MATCH(Duombaze!BV66,DU!A:A,0),1))</f>
        <v>45.255595406991503</v>
      </c>
      <c r="BX66" s="19">
        <f>IF(Duombaze!BT66="",0,INDEX(DU!K:K,MATCH(Duombaze!BT66,DU!A:A,0),1))+IF(Duombaze!BU66="",0,INDEX(DU!K:K,MATCH(Duombaze!BU66,DU!A:A,0),1))+IF(Duombaze!BV66="",0,INDEX(DU!K:K,MATCH(Duombaze!BV66,DU!A:A,0),1))</f>
        <v>11.59</v>
      </c>
      <c r="BY66" s="19"/>
      <c r="BZ66" s="19"/>
      <c r="CA66" s="19"/>
      <c r="CB66" s="19" t="str">
        <f t="shared" si="26"/>
        <v/>
      </c>
      <c r="CC66" s="19"/>
      <c r="CD66" s="19">
        <f>IF(Duombaze!CC66="",0,INDEX(DU!I:I,MATCH(Duombaze!CC66,DU!A:A,0),1))</f>
        <v>0</v>
      </c>
      <c r="CE66" s="17">
        <f>IF(Duombaze!CC66="",0,INDEX(DU!K:K,MATCH(Duombaze!CC66,DU!A:A,0),1))</f>
        <v>0</v>
      </c>
      <c r="CF66" s="19"/>
      <c r="CG66" s="19"/>
      <c r="CH66" s="19" t="str">
        <f>CH177</f>
        <v>Priekinė kilpa K80</v>
      </c>
      <c r="CI66" s="17" t="str">
        <f t="shared" si="6"/>
        <v>3 SPA16 Priekinė kilpa K80</v>
      </c>
      <c r="CJ66" s="19" t="str">
        <f>CJ177</f>
        <v>ZC40ACPK800000</v>
      </c>
      <c r="CK66" s="19">
        <f>IF(Duombaze!CJ66="",0,INDEX(DU!I:I,MATCH(Duombaze!CJ66,DU!A:A,0),1))</f>
        <v>188.11279999999999</v>
      </c>
      <c r="CL66" s="17">
        <f>IF(Duombaze!CJ66="",0,INDEX(DU!K:K,MATCH(Duombaze!CJ66,DU!A:A,0),1))</f>
        <v>11.37</v>
      </c>
      <c r="CM66" s="19"/>
      <c r="CN66" s="19"/>
      <c r="CO66" s="19" t="s">
        <v>1495</v>
      </c>
      <c r="CP66" s="17" t="str">
        <f t="shared" si="7"/>
        <v xml:space="preserve">3 SPA16 Rankinis + Ratų atsparos </v>
      </c>
      <c r="CQ66" s="19" t="s">
        <v>1596</v>
      </c>
      <c r="CR66" s="639" t="s">
        <v>1594</v>
      </c>
      <c r="CS66" s="639" t="s">
        <v>1471</v>
      </c>
      <c r="CT66" s="639">
        <f>IF(Duombaze!CR66="",0,INDEX(DU!I:I,MATCH(Duombaze!CR66,DU!A:A,0),1))+IF(Duombaze!CS66="",0,INDEX(DU!I:I,MATCH(Duombaze!CS66,DU!A:A,0),1))</f>
        <v>73.338362415433409</v>
      </c>
      <c r="CU66" s="19">
        <f>IF(Duombaze!CR66="",0,INDEX(DU!K:K,MATCH(Duombaze!CR66,DU!A:A,0),1))+IF(Duombaze!CS66="",0,INDEX(DU!K:K,MATCH(Duombaze!CS66,DU!A:A,0),1))</f>
        <v>36.090000000000003</v>
      </c>
      <c r="CV66" s="19"/>
      <c r="CW66" s="19" t="s">
        <v>2124</v>
      </c>
      <c r="CX66" s="19"/>
      <c r="CY66" s="17" t="str">
        <f t="shared" si="8"/>
        <v/>
      </c>
      <c r="CZ66" s="19"/>
      <c r="DA66" s="672"/>
      <c r="DB66" s="672"/>
      <c r="DC66" s="672">
        <f>IF(Duombaze!DA66="",0,INDEX(DU!I:I,MATCH(Duombaze!DA66,DU!A:A,0),1))+IF(Duombaze!DB66="",0,INDEX(DU!I:I,MATCH(Duombaze!DB66,DU!A:A,0),1))</f>
        <v>0</v>
      </c>
      <c r="DD66" s="19">
        <f>IF(Duombaze!DA66="",0,INDEX(DU!K:K,MATCH(Duombaze!DA66,DU!A:A,0),1))+IF(Duombaze!DB66="",0,INDEX(DU!K:K,MATCH(Duombaze!DB66,DU!A:A,0),1))</f>
        <v>0</v>
      </c>
      <c r="DE66" s="19"/>
      <c r="DF66" s="19"/>
      <c r="DG66" s="19"/>
      <c r="DH66" s="19" t="str">
        <f t="shared" si="9"/>
        <v/>
      </c>
      <c r="DI66" s="19"/>
      <c r="DJ66" s="672"/>
      <c r="DK66" s="678"/>
      <c r="DL66" s="678">
        <f>IF(Duombaze!DJ66="",0,INDEX(DU!I:I,MATCH(Duombaze!DJ66,DU!A:A,0),1))+IF(Duombaze!DK66="",0,INDEX(DU!I:I,MATCH(Duombaze!DK66,DU!A:A,0),1))</f>
        <v>0</v>
      </c>
      <c r="DM66" s="19">
        <f>IF(Duombaze!DJ66="",0,INDEX(DU!K:K,MATCH(Duombaze!DJ66,DU!A:A,0),1))+IF(Duombaze!DK66="",0,INDEX(DU!K:K,MATCH(Duombaze!DK66,DU!A:A,0),1))</f>
        <v>0</v>
      </c>
      <c r="DN66" s="52"/>
      <c r="DO66" s="52"/>
      <c r="DP66" s="52"/>
      <c r="DQ66" s="17" t="str">
        <f t="shared" si="10"/>
        <v/>
      </c>
      <c r="DR66" s="65"/>
      <c r="DS66" s="692"/>
      <c r="DT66" s="692"/>
      <c r="DU66" s="692"/>
      <c r="DV66" s="692"/>
      <c r="DW66" s="692">
        <f>IF(Duombaze!DS66="",0,INDEX(DU!I:I,MATCH(Duombaze!DS66,DU!A:A,0),1))+IF(Duombaze!DT66="",0,INDEX(DU!I:I,MATCH(Duombaze!DT66,DU!A:A,0),1))+IF(Duombaze!DU66="",0,INDEX(DU!I:I,MATCH(Duombaze!DU66,DU!A:A,0),1))+IF(Duombaze!DV66="",0,INDEX(DU!I:I,MATCH(Duombaze!DV66,DU!A:A,0),1))</f>
        <v>0</v>
      </c>
      <c r="DX66" s="638">
        <f>IF(Duombaze!DS66="",0,INDEX(DU!K:K,MATCH(Duombaze!DS66,DU!A:A,0),1))+IF(Duombaze!DT66="",0,INDEX(DU!K:K,MATCH(Duombaze!DT66,DU!A:A,0),1))+IF(Duombaze!DU66="",0,INDEX(DU!K:K,MATCH(Duombaze!DU66,DU!A:A,0),1))+IF(Duombaze!DV66="",0,INDEX(DU!K:KH,MATCH(Duombaze!DV66,DU!A:A,0),1))</f>
        <v>0</v>
      </c>
      <c r="DY66" s="65"/>
      <c r="DZ66" s="65"/>
      <c r="EA66" s="19"/>
      <c r="EB66" s="19" t="str">
        <f t="shared" si="22"/>
        <v/>
      </c>
      <c r="EC66" s="19"/>
      <c r="ED66" s="19">
        <f>IF(Duombaze!EC66="",0,INDEX(DU!I:I,MATCH(Duombaze!EC66,DU!A:A,0),1))</f>
        <v>0</v>
      </c>
      <c r="EE66" s="638">
        <f>IF(Duombaze!EC66="",0,INDEX(DU!K:K,MATCH(Duombaze!EC66,DU!A:A,0),1))</f>
        <v>0</v>
      </c>
      <c r="EF66" s="19"/>
      <c r="EG66" s="52"/>
      <c r="EH66" s="19" t="str">
        <f>EH176</f>
        <v>Lipdukai universalūs</v>
      </c>
      <c r="EI66" s="17" t="str">
        <f t="shared" si="27"/>
        <v>3 SPA16 Lipdukai universalūs</v>
      </c>
      <c r="EJ66" s="19" t="str">
        <f>EJ176</f>
        <v>ZC20ASPCLEN000</v>
      </c>
      <c r="EK66" s="698" t="s">
        <v>255</v>
      </c>
      <c r="EL66" s="698"/>
      <c r="EM66" s="698"/>
      <c r="EN66" s="698">
        <f>IF(Duombaze!EK66="",0,INDEX(DU!I:I,MATCH(Duombaze!EK66,DU!A:A,0),1))+IF(Duombaze!EL66="",0,INDEX(DU!I:I,MATCH(Duombaze!EL66,DU!A:A,0),1))+IF(Duombaze!EM66="",0,INDEX(DU!I:I,MATCH(Duombaze!EM66,DU!A:A,0),1))</f>
        <v>16.420000000000002</v>
      </c>
      <c r="EO66" s="19">
        <f>IF(Duombaze!EK66="",0,INDEX(DU!K:K,MATCH(Duombaze!EK66,DU!A:A,0),1))+IF(Duombaze!EL66="",0,INDEX(DU!K:K,MATCH(Duombaze!EL66,DU!A:A,0),1))+IF(Duombaze!EM66="",0,INDEX(DU!K:K,MATCH(Duombaze!EM66,DU!A:A,0),1))</f>
        <v>0</v>
      </c>
      <c r="EP66" s="100"/>
      <c r="EQ66" s="100"/>
      <c r="ER66" s="20" t="s">
        <v>1778</v>
      </c>
      <c r="ES66" s="17" t="str">
        <f t="shared" si="23"/>
        <v>3 SPA16 Ratai pristatomi klientui</v>
      </c>
      <c r="ET66" s="17"/>
      <c r="EU66" s="17"/>
      <c r="EV66" s="17"/>
      <c r="EW66" s="19"/>
      <c r="EX66" s="19" t="str">
        <f t="shared" si="24"/>
        <v/>
      </c>
      <c r="EY66" s="19"/>
      <c r="EZ66" s="672"/>
      <c r="FA66" s="672"/>
      <c r="FB66" s="672">
        <f>IF(Duombaze!EZ66="",0,INDEX(DU!I:I,MATCH(Duombaze!EZ66,DU!A:A,0),1))+IF(Duombaze!FA66="",0,INDEX(DU!I:I,MATCH(Duombaze!FA66,DU!A:A,0),1))</f>
        <v>0</v>
      </c>
      <c r="FC66" s="19">
        <f>IF(Duombaze!EZ66="",0,INDEX(DU!K:K,MATCH(Duombaze!EZ66,DU!A:A,0),1))+IF(Duombaze!FA66="",0,INDEX(DU!K:K,MATCH(Duombaze!FA66,DU!A:A,0),1))</f>
        <v>0</v>
      </c>
      <c r="FD66" s="19"/>
      <c r="FE66" s="19"/>
      <c r="FF66" s="19"/>
      <c r="FG66" s="19"/>
      <c r="FH66" s="19"/>
      <c r="FI66" s="19"/>
      <c r="FJ66" s="19"/>
      <c r="FK66" s="65"/>
      <c r="FL66" s="18"/>
      <c r="FM66" s="671"/>
      <c r="FN66" s="671"/>
      <c r="FO66" s="671"/>
      <c r="FP66" s="671"/>
      <c r="FQ66" s="671">
        <f>IF(Duombaze!FM66="",0,INDEX(DU!I:I,MATCH(Duombaze!FM66,DU!A:A,0),1))+IF(Duombaze!FN66="",0,INDEX(DU!I:I,MATCH(Duombaze!FN66,DU!A:A,0),1))+IF(Duombaze!FO66="",0,INDEX(DU!I:I,MATCH(Duombaze!FO66,DU!A:A,0),1))+IF(Duombaze!FP66="",0,INDEX(DU!I:I,MATCH(Duombaze!FP66,DU!A:A,0),1))</f>
        <v>0</v>
      </c>
      <c r="FR66" s="673">
        <f>IF(Duombaze!FM66="",0,INDEX(DU!K:K,MATCH(Duombaze!FM66,DU!A:A,0),1))+IF(Duombaze!FN66="",0,INDEX(DU!K:K,MATCH(Duombaze!FN66,DU!A:A,0),1))+IF(Duombaze!FO66="",0,INDEX(DU!K:K,MATCH(Duombaze!FO66,DU!A:A,0),1))+IF(Duombaze!FP66="",0,INDEX(DU!K:K,MATCH(Duombaze!FP66,DU!A:A,0),1))</f>
        <v>0</v>
      </c>
      <c r="FT66" s="100" t="s">
        <v>54</v>
      </c>
      <c r="FU66" s="100" t="s">
        <v>73</v>
      </c>
      <c r="FV66" s="100" t="s">
        <v>300</v>
      </c>
      <c r="FW66" s="20" t="str">
        <f>IF(FV66&lt;&gt;"",A64&amp;" "&amp;C64&amp;" "&amp;FV66,"")</f>
        <v>1 SPA16 Ratai 600/50 R22,5 Trelleborg Twin 404 N°10 (offset -20)</v>
      </c>
      <c r="FX66" s="100"/>
    </row>
    <row r="67" spans="1:183" s="20" customFormat="1" ht="23.45" customHeight="1" x14ac:dyDescent="0.25">
      <c r="A67" s="41">
        <v>4</v>
      </c>
      <c r="B67" s="41" t="s">
        <v>769</v>
      </c>
      <c r="C67" s="16" t="s">
        <v>226</v>
      </c>
      <c r="D67" s="19"/>
      <c r="E67" s="17" t="str">
        <f t="shared" si="32"/>
        <v/>
      </c>
      <c r="F67" s="19"/>
      <c r="G67" s="639"/>
      <c r="H67" s="639"/>
      <c r="I67" s="639"/>
      <c r="J67" s="639"/>
      <c r="K67" s="639"/>
      <c r="L67" s="639"/>
      <c r="M67" s="639"/>
      <c r="N67" s="639"/>
      <c r="O67" s="639"/>
      <c r="P67" s="639">
        <f>IF(Duombaze!G67="",0,INDEX(DU!I:I,MATCH(Duombaze!G67,DU!A:A,0),1))+IF(Duombaze!H67="",0,INDEX(DU!I:I,MATCH(Duombaze!H67,DU!A:A,0),1))+IF(Duombaze!I67="",0,INDEX(DU!I:I,MATCH(Duombaze!I67,DU!A:A,0),1))+IF(Duombaze!J67="",0,INDEX(DU!I:I,MATCH(Duombaze!J67,DU!A:A,0),1))+IF(Duombaze!K67="",0,INDEX(DU!I:I,MATCH(Duombaze!K67,DU!A:A,0),1))+IF(Duombaze!L67="",0,INDEX(DU!I:I,MATCH(Duombaze!L67,DU!A:A,0),1))+IF(Duombaze!M67="",0,INDEX(DU!I:I,MATCH(Duombaze!M67,DU!A:A,0),1))+IF(Duombaze!N67="",0,INDEX(DU!I:I,MATCH(Duombaze!N67,DU!A:A,0),1))+IF(Duombaze!O67="",0,INDEX(DU!I:I,MATCH(Duombaze!O67,DU!A:A,0),1))</f>
        <v>0</v>
      </c>
      <c r="Q67" s="638">
        <f>IF(Duombaze!G67="",0,INDEX(DU!K:K,MATCH(Duombaze!G67,DU!A:A,0),1))+IF(Duombaze!H67="",0,INDEX(DU!K:K,MATCH(Duombaze!H67,DU!A:A,0),1))+IF(Duombaze!I67="",0,INDEX(DU!K:K,MATCH(Duombaze!I67,DU!A:A,0),1))+IF(Duombaze!J67="",0,INDEX(DU!K:K,MATCH(Duombaze!J67,DU!A:A,0),1))+IF(Duombaze!K67="",0,INDEX(DU!K:K,MATCH(Duombaze!K67,DU!A:A,0),1))+IF(Duombaze!L67="",0,INDEX(DU!K:K,MATCH(Duombaze!L67,DU!A:A,0),1))+IF(Duombaze!M67="",0,INDEX(DU!K:K,MATCH(Duombaze!M67,DU!A:A,0),1))+IF(Duombaze!N67="",0,INDEX(DU!K:K,MATCH(Duombaze!N67,DU!A:A,0),1))+IF(Duombaze!O67="",0,INDEX(DU!K:K,MATCH(Duombaze!O67,DU!A:A,0),1))</f>
        <v>0</v>
      </c>
      <c r="R67" s="19"/>
      <c r="S67" s="52"/>
      <c r="T67" s="881"/>
      <c r="U67" s="17">
        <f>IF(Duombaze!T67="",0,INDEX(DU!I:I,MATCH(Duombaze!T67,DU!A:A,0),1))</f>
        <v>0</v>
      </c>
      <c r="V67" s="17">
        <f>IF(Duombaze!T67="",0,INDEX(DU!K:K,MATCH(Duombaze!T67,DU!A:A,0),1))</f>
        <v>0</v>
      </c>
      <c r="W67" s="19"/>
      <c r="X67" s="19"/>
      <c r="Y67" s="134"/>
      <c r="Z67" s="65"/>
      <c r="AA67" s="17" t="str">
        <f t="shared" si="29"/>
        <v/>
      </c>
      <c r="AB67" s="19"/>
      <c r="AC67" s="19">
        <f>IF(Duombaze!AB67="",0,INDEX(DU!I:I,MATCH(Duombaze!AB67,DU!A:A,0),1))</f>
        <v>0</v>
      </c>
      <c r="AD67" s="25">
        <f>IF(Duombaze!AB67="",0,INDEX(DU!K:K,MATCH(Duombaze!AB67,DU!A:A,0),1))</f>
        <v>0</v>
      </c>
      <c r="AE67" s="19"/>
      <c r="AF67" s="19"/>
      <c r="AG67" s="19"/>
      <c r="AH67" s="17" t="str">
        <f t="shared" ref="AH67:AH98" si="34">IF(AG67&lt;&gt;"",A67&amp;" "&amp;C67&amp;" "&amp;AG67,"")</f>
        <v/>
      </c>
      <c r="AI67" s="19"/>
      <c r="AJ67" s="639"/>
      <c r="AK67" s="639"/>
      <c r="AL67" s="639"/>
      <c r="AM67" s="639">
        <f>IF(Duombaze!AJ67="",0,INDEX(DU!I:I,MATCH(Duombaze!AJ67,DU!A:A,0),1))+IF(Duombaze!AK67="",0,INDEX(DU!I:I,MATCH(Duombaze!AK67,DU!A:A,0),1))+IF(Duombaze!AL67="",0,INDEX(DU!I:I,MATCH(Duombaze!AL67,DU!A:A,0),1))</f>
        <v>0</v>
      </c>
      <c r="AN67" s="639">
        <f>IF(Duombaze!AJ67="",0,INDEX(DU!K:K,MATCH(Duombaze!AJ67,DU!A:A,0),1))+IF(Duombaze!AK67="",0,INDEX(DU!K:K,MATCH(Duombaze!AK67,DU!A:A,0),1))+IF(Duombaze!AL67="",0,INDEX(DU!K:K,MATCH(Duombaze!AL67,DU!A:A,0),1))</f>
        <v>0</v>
      </c>
      <c r="AO67" s="19"/>
      <c r="AP67" s="19"/>
      <c r="AQ67" s="19" t="s">
        <v>299</v>
      </c>
      <c r="AR67" s="17" t="str">
        <f t="shared" ref="AR67:AR130" si="35">IF(AQ67&lt;&gt;"",A67&amp;" "&amp;C67&amp;" "&amp;AQ67,"")</f>
        <v>4 SPA16 Kėbulo išvertimo išvadas ir Hidrauliniai valdymo išvadai</v>
      </c>
      <c r="AS67" s="111" t="s">
        <v>1502</v>
      </c>
      <c r="AT67" s="653" t="s">
        <v>2966</v>
      </c>
      <c r="AU67" s="653" t="s">
        <v>3267</v>
      </c>
      <c r="AV67" s="653" t="s">
        <v>2974</v>
      </c>
      <c r="AW67" s="653" t="s">
        <v>2963</v>
      </c>
      <c r="AX67" s="653" t="s">
        <v>2960</v>
      </c>
      <c r="AY67" s="653"/>
      <c r="AZ67" s="653"/>
      <c r="BA67" s="653"/>
      <c r="BB67" s="653"/>
      <c r="BC67" s="653" t="e">
        <f>IF(Duombaze!AT67="",0,INDEX(DU!I:I,MATCH(Duombaze!AT67,DU!A:A,0),1))+IF(Duombaze!AU67="",0,INDEX(DU!I:I,MATCH(Duombaze!AU67,DU!A:A,0),1))+IF(Duombaze!AV67="",0,INDEX(DU!I:I,MATCH(Duombaze!AV67,DU!A:A,0),1))+IF(Duombaze!AW67="",0,INDEX(DU!I:I,MATCH(Duombaze!AW67,DU!A:A,0),1))+IF(Duombaze!AX67="",0,INDEX(DU!I:I,MATCH(Duombaze!AX67,DU!A:A,0),1))+IF(Duombaze!AY67="",0,INDEX(DU!I:I,MATCH(Duombaze!AY67,DU!A:A,0),1))+IF(Duombaze!AZ67="",0,INDEX(DU!I:I,MATCH(Duombaze!AZ67,DU!A:A,0),1))+IF(Duombaze!BA67="",0,INDEX(DU!I:I,MATCH(Duombaze!BA67,DU!A:A,0),1))+IF(Duombaze!BB67="",0,INDEX(DU!I:I,MATCH(Duombaze!BB67,DU!A:A,0),1))</f>
        <v>#N/A</v>
      </c>
      <c r="BD67" s="638" t="e">
        <f>IF(Duombaze!AT67="",0,INDEX(DU!K:K,MATCH(Duombaze!AT67,DU!A:A,0),1))+IF(Duombaze!AU67="",0,INDEX(DU!K:K,MATCH(Duombaze!AU67,DU!A:A,0),1))+IF(Duombaze!AV67="",0,INDEX(DU!K:K,MATCH(Duombaze!AV67,DU!A:A,0),1))+IF(Duombaze!AW67="",0,INDEX(DU!K:K,MATCH(Duombaze!AW67,DU!A:A,0),1))+IF(Duombaze!AX67="",0,INDEX(DU!K:K,MATCH(Duombaze!AX67,DU!A:A,0),1))+IF(Duombaze!AY67="",0,INDEX(DU!K:K,MATCH(Duombaze!AY67,DU!A:A,0),1))+IF(Duombaze!AZ67="",0,INDEX(DU!K:K,MATCH(Duombaze!AZ67,DU!A:A,0),1))+IF(Duombaze!BA67="",0,INDEX(DU!K:K,MATCH(Duombaze!BA67,DU!A:A,0),1))+IF(Duombaze!BB67="",0,INDEX(DU!K:K,MATCH(Duombaze!BB67,DU!A:A,0),1))</f>
        <v>#N/A</v>
      </c>
      <c r="BE67" s="111"/>
      <c r="BF67" s="111"/>
      <c r="BG67" s="53" t="str">
        <f>FY177</f>
        <v>Pneumatiniai stabdžiai dviejų kontūrų su mechaniniu LSV</v>
      </c>
      <c r="BH67" s="17" t="str">
        <f t="shared" si="33"/>
        <v>4 SPA16 Pneumatiniai stabdžiai dviejų kontūrų su mechaniniu LSV</v>
      </c>
      <c r="BI67" s="17" t="str">
        <f>GA177</f>
        <v>ZU30ASPC14PSKM +ZC30ASPCTPJLSV</v>
      </c>
      <c r="BJ67" s="638" t="s">
        <v>3259</v>
      </c>
      <c r="BK67" s="638" t="s">
        <v>2994</v>
      </c>
      <c r="BL67" s="638"/>
      <c r="BM67" s="638">
        <f>IF(Duombaze!BJ67="",0,INDEX(DU!I:I,MATCH(Duombaze!BJ67,DU!A:A,0),1))+IF(Duombaze!BK67="",0,INDEX(DU!I:I,MATCH(Duombaze!BK67,DU!A:A,0),1))+IF(Duombaze!BL67="",0,INDEX(DU!I:I,MATCH(Duombaze!BL67,DU!A:A,0),1))</f>
        <v>315.87421813635058</v>
      </c>
      <c r="BN67" s="638">
        <f>IF(Duombaze!BJ67="",0,INDEX(DU!K:K,MATCH(Duombaze!BJ67,DU!A:A,0),1))+IF(Duombaze!BK67="",0,INDEX(DU!K:K,MATCH(Duombaze!BK67,DU!A:A,0),1))+IF(Duombaze!BL67="",0,INDEX(DU!K:K,MATCH(Duombaze!BL67,DU!A:A,0),1))</f>
        <v>66.61</v>
      </c>
      <c r="BO67" s="17"/>
      <c r="BP67" s="17"/>
      <c r="BQ67" s="144" t="str">
        <f>FY183</f>
        <v>Stabdžių išvadai dviejų kontūrų</v>
      </c>
      <c r="BR67" s="19" t="str">
        <f t="shared" si="31"/>
        <v>4 SPA16 Stabdžių išvadai dviejų kontūrų</v>
      </c>
      <c r="BS67" s="19" t="str">
        <f>GA183</f>
        <v>ZU30ASPC14SI2K + ZC10ASPATSIJ2K</v>
      </c>
      <c r="BT67" s="19" t="s">
        <v>3037</v>
      </c>
      <c r="BU67" s="19" t="s">
        <v>3036</v>
      </c>
      <c r="BV67" s="19"/>
      <c r="BW67" s="19">
        <f>IF(Duombaze!BT67="",0,INDEX(DU!I:I,MATCH(Duombaze!BT67,DU!A:A,0),1))+IF(Duombaze!BU67="",0,INDEX(DU!I:I,MATCH(Duombaze!BU67,DU!A:A,0),1))+IF(Duombaze!BV67="",0,INDEX(DU!I:I,MATCH(Duombaze!BV67,DU!A:A,0),1))</f>
        <v>30.779853333333328</v>
      </c>
      <c r="BX67" s="19">
        <f>IF(Duombaze!BT67="",0,INDEX(DU!K:K,MATCH(Duombaze!BT67,DU!A:A,0),1))+IF(Duombaze!BU67="",0,INDEX(DU!K:K,MATCH(Duombaze!BU67,DU!A:A,0),1))+IF(Duombaze!BV67="",0,INDEX(DU!K:K,MATCH(Duombaze!BV67,DU!A:A,0),1))</f>
        <v>17.41</v>
      </c>
      <c r="BY67" s="19"/>
      <c r="BZ67" s="19"/>
      <c r="CA67" s="19"/>
      <c r="CB67" s="19" t="str">
        <f t="shared" si="26"/>
        <v/>
      </c>
      <c r="CC67" s="19"/>
      <c r="CD67" s="19">
        <f>IF(Duombaze!CC67="",0,INDEX(DU!I:I,MATCH(Duombaze!CC67,DU!A:A,0),1))</f>
        <v>0</v>
      </c>
      <c r="CE67" s="17">
        <f>IF(Duombaze!CC67="",0,INDEX(DU!K:K,MATCH(Duombaze!CC67,DU!A:A,0),1))</f>
        <v>0</v>
      </c>
      <c r="CF67" s="19"/>
      <c r="CG67" s="19"/>
      <c r="CH67" s="19" t="str">
        <f>CH176</f>
        <v>Priekinė kilpa DIN 9678 D-50 (3000 kg.)</v>
      </c>
      <c r="CI67" s="17" t="str">
        <f t="shared" ref="CI67:CI130" si="36">IF(CH67&lt;&gt;"",A67&amp;" "&amp;C67&amp;" "&amp;CH67,"")</f>
        <v>4 SPA16 Priekinė kilpa DIN 9678 D-50 (3000 kg.)</v>
      </c>
      <c r="CJ67" s="19" t="str">
        <f>CJ176</f>
        <v>ZC4ACPKL50000</v>
      </c>
      <c r="CK67" s="19">
        <f>IF(Duombaze!CJ67="",0,INDEX(DU!I:I,MATCH(Duombaze!CJ67,DU!A:A,0),1))</f>
        <v>188.11199999999999</v>
      </c>
      <c r="CL67" s="17">
        <f>IF(Duombaze!CJ67="",0,INDEX(DU!K:K,MATCH(Duombaze!CJ67,DU!A:A,0),1))</f>
        <v>11.59</v>
      </c>
      <c r="CM67" s="19"/>
      <c r="CN67" s="19"/>
      <c r="CO67" s="19"/>
      <c r="CP67" s="17" t="str">
        <f t="shared" ref="CP67:CP130" si="37">IF(CO67&lt;&gt;"",A67&amp;" "&amp;C67&amp;" "&amp;CO67,"")</f>
        <v/>
      </c>
      <c r="CQ67" s="19"/>
      <c r="CR67" s="639"/>
      <c r="CS67" s="639"/>
      <c r="CT67" s="639">
        <f>IF(Duombaze!CR67="",0,INDEX(DU!I:I,MATCH(Duombaze!CR67,DU!A:A,0),1))+IF(Duombaze!CS67="",0,INDEX(DU!I:I,MATCH(Duombaze!CS67,DU!A:A,0),1))</f>
        <v>0</v>
      </c>
      <c r="CU67" s="19">
        <f>IF(Duombaze!CR67="",0,INDEX(DU!K:K,MATCH(Duombaze!CR67,DU!A:A,0),1))+IF(Duombaze!CS67="",0,INDEX(DU!K:K,MATCH(Duombaze!CS67,DU!A:A,0),1))</f>
        <v>0</v>
      </c>
      <c r="CV67" s="19"/>
      <c r="CW67" s="19"/>
      <c r="CX67" s="19"/>
      <c r="CY67" s="17" t="str">
        <f t="shared" ref="CY67:CY130" si="38">IF(CX67&lt;&gt;"",A67&amp;" "&amp;C67&amp;" "&amp;CX67,"")</f>
        <v/>
      </c>
      <c r="CZ67" s="19"/>
      <c r="DA67" s="672"/>
      <c r="DB67" s="672"/>
      <c r="DC67" s="672">
        <f>IF(Duombaze!DA67="",0,INDEX(DU!I:I,MATCH(Duombaze!DA67,DU!A:A,0),1))+IF(Duombaze!DB67="",0,INDEX(DU!I:I,MATCH(Duombaze!DB67,DU!A:A,0),1))</f>
        <v>0</v>
      </c>
      <c r="DD67" s="19">
        <f>IF(Duombaze!DA67="",0,INDEX(DU!K:K,MATCH(Duombaze!DA67,DU!A:A,0),1))+IF(Duombaze!DB67="",0,INDEX(DU!K:K,MATCH(Duombaze!DB67,DU!A:A,0),1))</f>
        <v>0</v>
      </c>
      <c r="DE67" s="19"/>
      <c r="DF67" s="19"/>
      <c r="DG67" s="19"/>
      <c r="DH67" s="19" t="str">
        <f t="shared" ref="DH67:DH130" si="39">IF(DG67&lt;&gt;"",A67&amp;" "&amp;C67&amp;" "&amp;DG67,"")</f>
        <v/>
      </c>
      <c r="DI67" s="19"/>
      <c r="DJ67" s="672"/>
      <c r="DK67" s="678"/>
      <c r="DL67" s="678">
        <f>IF(Duombaze!DJ67="",0,INDEX(DU!I:I,MATCH(Duombaze!DJ67,DU!A:A,0),1))+IF(Duombaze!DK67="",0,INDEX(DU!I:I,MATCH(Duombaze!DK67,DU!A:A,0),1))</f>
        <v>0</v>
      </c>
      <c r="DM67" s="19">
        <f>IF(Duombaze!DJ67="",0,INDEX(DU!K:K,MATCH(Duombaze!DJ67,DU!A:A,0),1))+IF(Duombaze!DK67="",0,INDEX(DU!K:K,MATCH(Duombaze!DK67,DU!A:A,0),1))</f>
        <v>0</v>
      </c>
      <c r="DN67" s="52"/>
      <c r="DO67" s="52"/>
      <c r="DP67" s="52"/>
      <c r="DQ67" s="17" t="str">
        <f t="shared" ref="DQ67:DQ130" si="40">IF(DP67&lt;&gt;"",A67&amp;" "&amp;C67&amp;" "&amp;DP67,"")</f>
        <v/>
      </c>
      <c r="DR67" s="65"/>
      <c r="DS67" s="692"/>
      <c r="DT67" s="692"/>
      <c r="DU67" s="692"/>
      <c r="DV67" s="692"/>
      <c r="DW67" s="692">
        <f>IF(Duombaze!DS67="",0,INDEX(DU!I:I,MATCH(Duombaze!DS67,DU!A:A,0),1))+IF(Duombaze!DT67="",0,INDEX(DU!I:I,MATCH(Duombaze!DT67,DU!A:A,0),1))+IF(Duombaze!DU67="",0,INDEX(DU!I:I,MATCH(Duombaze!DU67,DU!A:A,0),1))+IF(Duombaze!DV67="",0,INDEX(DU!I:I,MATCH(Duombaze!DV67,DU!A:A,0),1))</f>
        <v>0</v>
      </c>
      <c r="DX67" s="638">
        <f>IF(Duombaze!DS67="",0,INDEX(DU!K:K,MATCH(Duombaze!DS67,DU!A:A,0),1))+IF(Duombaze!DT67="",0,INDEX(DU!K:K,MATCH(Duombaze!DT67,DU!A:A,0),1))+IF(Duombaze!DU67="",0,INDEX(DU!K:K,MATCH(Duombaze!DU67,DU!A:A,0),1))+IF(Duombaze!DV67="",0,INDEX(DU!K:KH,MATCH(Duombaze!DV67,DU!A:A,0),1))</f>
        <v>0</v>
      </c>
      <c r="DY67" s="65"/>
      <c r="DZ67" s="65"/>
      <c r="EA67" s="19"/>
      <c r="EB67" s="19" t="str">
        <f t="shared" ref="EB67:EB98" si="41">IF(EA67&lt;&gt;"",A67&amp;" "&amp;C67&amp;" "&amp;EA67,"")</f>
        <v/>
      </c>
      <c r="EC67" s="19"/>
      <c r="ED67" s="19">
        <f>IF(Duombaze!EC67="",0,INDEX(DU!I:I,MATCH(Duombaze!EC67,DU!A:A,0),1))</f>
        <v>0</v>
      </c>
      <c r="EE67" s="638">
        <f>IF(Duombaze!EC67="",0,INDEX(DU!K:K,MATCH(Duombaze!EC67,DU!A:A,0),1))</f>
        <v>0</v>
      </c>
      <c r="EF67" s="19"/>
      <c r="EG67" s="52"/>
      <c r="EH67" s="19" t="str">
        <f>EH177</f>
        <v>Lipdukai universalūs + Konekesko logo</v>
      </c>
      <c r="EI67" s="17" t="str">
        <f t="shared" si="27"/>
        <v>4 SPA16 Lipdukai universalūs + Konekesko logo</v>
      </c>
      <c r="EJ67" s="19" t="str">
        <f>EJ177</f>
        <v>ZC20ASPCLEN000 + ZM0L0G0K0NESK0</v>
      </c>
      <c r="EK67" s="692" t="s">
        <v>255</v>
      </c>
      <c r="EL67" s="692" t="s">
        <v>3050</v>
      </c>
      <c r="EM67" s="692"/>
      <c r="EN67" s="692">
        <f>IF(Duombaze!EK67="",0,INDEX(DU!I:I,MATCH(Duombaze!EK67,DU!A:A,0),1))+IF(Duombaze!EL67="",0,INDEX(DU!I:I,MATCH(Duombaze!EL67,DU!A:A,0),1))+IF(Duombaze!EM67="",0,INDEX(DU!I:I,MATCH(Duombaze!EM67,DU!A:A,0),1))</f>
        <v>20.407560000000004</v>
      </c>
      <c r="EO67" s="19">
        <f>IF(Duombaze!EK67="",0,INDEX(DU!K:K,MATCH(Duombaze!EK67,DU!A:A,0),1))+IF(Duombaze!EL67="",0,INDEX(DU!K:K,MATCH(Duombaze!EL67,DU!A:A,0),1))+IF(Duombaze!EM67="",0,INDEX(DU!K:K,MATCH(Duombaze!EM67,DU!A:A,0),1))</f>
        <v>0</v>
      </c>
      <c r="EP67" s="65"/>
      <c r="EQ67" s="19"/>
      <c r="ER67" s="19"/>
      <c r="ES67" s="17" t="str">
        <f t="shared" ref="ES67:ES98" si="42">IF(ER67&lt;&gt;"",A67&amp;" "&amp;C67&amp;" "&amp;ER67,"")</f>
        <v/>
      </c>
      <c r="ET67" s="19"/>
      <c r="EU67" s="19"/>
      <c r="EV67" s="19"/>
      <c r="EW67" s="19"/>
      <c r="EX67" s="19" t="str">
        <f t="shared" ref="EX67:EX98" si="43">IF(EW67&lt;&gt;"",A67&amp;" "&amp;C67&amp;" "&amp;EW67,"")</f>
        <v/>
      </c>
      <c r="EY67" s="19"/>
      <c r="EZ67" s="672"/>
      <c r="FA67" s="672"/>
      <c r="FB67" s="672">
        <f>IF(Duombaze!EZ67="",0,INDEX(DU!I:I,MATCH(Duombaze!EZ67,DU!A:A,0),1))+IF(Duombaze!FA67="",0,INDEX(DU!I:I,MATCH(Duombaze!FA67,DU!A:A,0),1))</f>
        <v>0</v>
      </c>
      <c r="FC67" s="19">
        <f>IF(Duombaze!EZ67="",0,INDEX(DU!K:K,MATCH(Duombaze!EZ67,DU!A:A,0),1))+IF(Duombaze!FA67="",0,INDEX(DU!K:K,MATCH(Duombaze!FA67,DU!A:A,0),1))</f>
        <v>0</v>
      </c>
      <c r="FD67" s="19"/>
      <c r="FE67" s="19"/>
      <c r="FF67" s="19"/>
      <c r="FG67" s="19"/>
      <c r="FH67" s="19"/>
      <c r="FI67" s="19"/>
      <c r="FJ67" s="19"/>
      <c r="FK67" s="65"/>
      <c r="FL67" s="18"/>
      <c r="FM67" s="671"/>
      <c r="FN67" s="671"/>
      <c r="FO67" s="671"/>
      <c r="FP67" s="671"/>
      <c r="FQ67" s="671">
        <f>IF(Duombaze!FM67="",0,INDEX(DU!I:I,MATCH(Duombaze!FM67,DU!A:A,0),1))+IF(Duombaze!FN67="",0,INDEX(DU!I:I,MATCH(Duombaze!FN67,DU!A:A,0),1))+IF(Duombaze!FO67="",0,INDEX(DU!I:I,MATCH(Duombaze!FO67,DU!A:A,0),1))+IF(Duombaze!FP67="",0,INDEX(DU!I:I,MATCH(Duombaze!FP67,DU!A:A,0),1))</f>
        <v>0</v>
      </c>
      <c r="FR67" s="673">
        <f>IF(Duombaze!FM67="",0,INDEX(DU!K:K,MATCH(Duombaze!FM67,DU!A:A,0),1))+IF(Duombaze!FN67="",0,INDEX(DU!K:K,MATCH(Duombaze!FN67,DU!A:A,0),1))+IF(Duombaze!FO67="",0,INDEX(DU!K:K,MATCH(Duombaze!FO67,DU!A:A,0),1))+IF(Duombaze!FP67="",0,INDEX(DU!K:K,MATCH(Duombaze!FP67,DU!A:A,0),1))</f>
        <v>0</v>
      </c>
      <c r="FT67" s="100" t="s">
        <v>55</v>
      </c>
      <c r="FU67" s="100" t="s">
        <v>77</v>
      </c>
      <c r="FV67" s="100" t="s">
        <v>301</v>
      </c>
      <c r="FW67" s="20" t="str">
        <f>IF(FV67&lt;&gt;"",A65&amp;" "&amp;C65&amp;" "&amp;FV67,"")</f>
        <v>2 SPA16 Ratai 600/50 R22,5 Alliance 328 N°10 (offset -20)</v>
      </c>
      <c r="FX67" s="100"/>
    </row>
    <row r="68" spans="1:183" s="20" customFormat="1" ht="23.45" customHeight="1" x14ac:dyDescent="0.25">
      <c r="A68" s="41">
        <v>5</v>
      </c>
      <c r="B68" s="41" t="s">
        <v>769</v>
      </c>
      <c r="C68" s="16" t="s">
        <v>226</v>
      </c>
      <c r="D68" s="19"/>
      <c r="E68" s="17" t="str">
        <f t="shared" si="32"/>
        <v/>
      </c>
      <c r="F68" s="19"/>
      <c r="G68" s="639"/>
      <c r="H68" s="639"/>
      <c r="I68" s="639"/>
      <c r="J68" s="639"/>
      <c r="K68" s="639"/>
      <c r="L68" s="639"/>
      <c r="M68" s="639"/>
      <c r="N68" s="639"/>
      <c r="O68" s="639"/>
      <c r="P68" s="639">
        <f>IF(Duombaze!G68="",0,INDEX(DU!I:I,MATCH(Duombaze!G68,DU!A:A,0),1))+IF(Duombaze!H68="",0,INDEX(DU!I:I,MATCH(Duombaze!H68,DU!A:A,0),1))+IF(Duombaze!I68="",0,INDEX(DU!I:I,MATCH(Duombaze!I68,DU!A:A,0),1))+IF(Duombaze!J68="",0,INDEX(DU!I:I,MATCH(Duombaze!J68,DU!A:A,0),1))+IF(Duombaze!K68="",0,INDEX(DU!I:I,MATCH(Duombaze!K68,DU!A:A,0),1))+IF(Duombaze!L68="",0,INDEX(DU!I:I,MATCH(Duombaze!L68,DU!A:A,0),1))+IF(Duombaze!M68="",0,INDEX(DU!I:I,MATCH(Duombaze!M68,DU!A:A,0),1))+IF(Duombaze!N68="",0,INDEX(DU!I:I,MATCH(Duombaze!N68,DU!A:A,0),1))+IF(Duombaze!O68="",0,INDEX(DU!I:I,MATCH(Duombaze!O68,DU!A:A,0),1))</f>
        <v>0</v>
      </c>
      <c r="Q68" s="638">
        <f>IF(Duombaze!G68="",0,INDEX(DU!K:K,MATCH(Duombaze!G68,DU!A:A,0),1))+IF(Duombaze!H68="",0,INDEX(DU!K:K,MATCH(Duombaze!H68,DU!A:A,0),1))+IF(Duombaze!I68="",0,INDEX(DU!K:K,MATCH(Duombaze!I68,DU!A:A,0),1))+IF(Duombaze!J68="",0,INDEX(DU!K:K,MATCH(Duombaze!J68,DU!A:A,0),1))+IF(Duombaze!K68="",0,INDEX(DU!K:K,MATCH(Duombaze!K68,DU!A:A,0),1))+IF(Duombaze!L68="",0,INDEX(DU!K:K,MATCH(Duombaze!L68,DU!A:A,0),1))+IF(Duombaze!M68="",0,INDEX(DU!K:K,MATCH(Duombaze!M68,DU!A:A,0),1))+IF(Duombaze!N68="",0,INDEX(DU!K:K,MATCH(Duombaze!N68,DU!A:A,0),1))+IF(Duombaze!O68="",0,INDEX(DU!K:K,MATCH(Duombaze!O68,DU!A:A,0),1))</f>
        <v>0</v>
      </c>
      <c r="R68" s="19"/>
      <c r="S68" s="52"/>
      <c r="T68" s="881"/>
      <c r="U68" s="17">
        <f>IF(Duombaze!T68="",0,INDEX(DU!I:I,MATCH(Duombaze!T68,DU!A:A,0),1))</f>
        <v>0</v>
      </c>
      <c r="V68" s="17">
        <f>IF(Duombaze!T68="",0,INDEX(DU!K:K,MATCH(Duombaze!T68,DU!A:A,0),1))</f>
        <v>0</v>
      </c>
      <c r="W68" s="19"/>
      <c r="X68" s="19"/>
      <c r="Y68" s="134"/>
      <c r="Z68" s="65"/>
      <c r="AA68" s="17" t="str">
        <f t="shared" si="29"/>
        <v/>
      </c>
      <c r="AB68" s="19"/>
      <c r="AC68" s="19">
        <f>IF(Duombaze!AB68="",0,INDEX(DU!I:I,MATCH(Duombaze!AB68,DU!A:A,0),1))</f>
        <v>0</v>
      </c>
      <c r="AD68" s="25">
        <f>IF(Duombaze!AB68="",0,INDEX(DU!K:K,MATCH(Duombaze!AB68,DU!A:A,0),1))</f>
        <v>0</v>
      </c>
      <c r="AE68" s="19"/>
      <c r="AF68" s="19"/>
      <c r="AG68" s="19"/>
      <c r="AH68" s="17" t="str">
        <f t="shared" si="34"/>
        <v/>
      </c>
      <c r="AI68" s="19"/>
      <c r="AJ68" s="639"/>
      <c r="AK68" s="639"/>
      <c r="AL68" s="639"/>
      <c r="AM68" s="639">
        <f>IF(Duombaze!AJ68="",0,INDEX(DU!I:I,MATCH(Duombaze!AJ68,DU!A:A,0),1))+IF(Duombaze!AK68="",0,INDEX(DU!I:I,MATCH(Duombaze!AK68,DU!A:A,0),1))+IF(Duombaze!AL68="",0,INDEX(DU!I:I,MATCH(Duombaze!AL68,DU!A:A,0),1))</f>
        <v>0</v>
      </c>
      <c r="AN68" s="639">
        <f>IF(Duombaze!AJ68="",0,INDEX(DU!K:K,MATCH(Duombaze!AJ68,DU!A:A,0),1))+IF(Duombaze!AK68="",0,INDEX(DU!K:K,MATCH(Duombaze!AK68,DU!A:A,0),1))+IF(Duombaze!AL68="",0,INDEX(DU!K:K,MATCH(Duombaze!AL68,DU!A:A,0),1))</f>
        <v>0</v>
      </c>
      <c r="AO68" s="19"/>
      <c r="AP68" s="19"/>
      <c r="AQ68" s="19"/>
      <c r="AR68" s="17" t="str">
        <f t="shared" si="35"/>
        <v/>
      </c>
      <c r="AS68" s="19"/>
      <c r="AT68" s="639"/>
      <c r="AU68" s="639"/>
      <c r="AV68" s="639"/>
      <c r="AW68" s="639"/>
      <c r="AX68" s="639"/>
      <c r="AY68" s="639"/>
      <c r="AZ68" s="639"/>
      <c r="BA68" s="639"/>
      <c r="BB68" s="639"/>
      <c r="BC68" s="639">
        <f>IF(Duombaze!AT68="",0,INDEX(DU!I:I,MATCH(Duombaze!AT68,DU!A:A,0),1))+IF(Duombaze!AU68="",0,INDEX(DU!I:I,MATCH(Duombaze!AU68,DU!A:A,0),1))+IF(Duombaze!AV68="",0,INDEX(DU!I:I,MATCH(Duombaze!AV68,DU!A:A,0),1))+IF(Duombaze!AW68="",0,INDEX(DU!I:I,MATCH(Duombaze!AW68,DU!A:A,0),1))+IF(Duombaze!AX68="",0,INDEX(DU!I:I,MATCH(Duombaze!AX68,DU!A:A,0),1))+IF(Duombaze!AY68="",0,INDEX(DU!I:I,MATCH(Duombaze!AY68,DU!A:A,0),1))+IF(Duombaze!AZ68="",0,INDEX(DU!I:I,MATCH(Duombaze!AZ68,DU!A:A,0),1))+IF(Duombaze!BA68="",0,INDEX(DU!I:I,MATCH(Duombaze!BA68,DU!A:A,0),1))+IF(Duombaze!BB68="",0,INDEX(DU!I:I,MATCH(Duombaze!BB68,DU!A:A,0),1))</f>
        <v>0</v>
      </c>
      <c r="BD68" s="638">
        <f>IF(Duombaze!AT68="",0,INDEX(DU!K:K,MATCH(Duombaze!AT68,DU!A:A,0),1))+IF(Duombaze!AU68="",0,INDEX(DU!K:K,MATCH(Duombaze!AU68,DU!A:A,0),1))+IF(Duombaze!AV68="",0,INDEX(DU!K:K,MATCH(Duombaze!AV68,DU!A:A,0),1))+IF(Duombaze!AW68="",0,INDEX(DU!K:K,MATCH(Duombaze!AW68,DU!A:A,0),1))+IF(Duombaze!AX68="",0,INDEX(DU!K:K,MATCH(Duombaze!AX68,DU!A:A,0),1))+IF(Duombaze!AY68="",0,INDEX(DU!K:K,MATCH(Duombaze!AY68,DU!A:A,0),1))+IF(Duombaze!AZ68="",0,INDEX(DU!K:K,MATCH(Duombaze!AZ68,DU!A:A,0),1))+IF(Duombaze!BA68="",0,INDEX(DU!K:K,MATCH(Duombaze!BA68,DU!A:A,0),1))+IF(Duombaze!BB68="",0,INDEX(DU!K:K,MATCH(Duombaze!BB68,DU!A:A,0),1))</f>
        <v>0</v>
      </c>
      <c r="BE68" s="19"/>
      <c r="BF68" s="19"/>
      <c r="BG68" s="53" t="str">
        <f>FY180</f>
        <v>Pneumatiniai stabdžiai Wabco 2K su mechaniniu LSV(0,4s) ir papildomu slėgio ribojimo vožtuvu</v>
      </c>
      <c r="BH68" s="17" t="str">
        <f t="shared" si="33"/>
        <v>5 SPA16 Pneumatiniai stabdžiai Wabco 2K su mechaniniu LSV(0,4s) ir papildomu slėgio ribojimo vožtuvu</v>
      </c>
      <c r="BI68" s="17" t="str">
        <f>GA180</f>
        <v>ZC30SPC14PS04V + ZC30SPCBDAT04V (tikslinti normas)</v>
      </c>
      <c r="BJ68" s="638" t="s">
        <v>3001</v>
      </c>
      <c r="BK68" s="638" t="s">
        <v>3153</v>
      </c>
      <c r="BL68" s="638"/>
      <c r="BM68" s="638">
        <f>IF(Duombaze!BJ68="",0,INDEX(DU!I:I,MATCH(Duombaze!BJ68,DU!A:A,0),1))+IF(Duombaze!BK68="",0,INDEX(DU!I:I,MATCH(Duombaze!BK68,DU!A:A,0),1))+IF(Duombaze!BL68="",0,INDEX(DU!I:I,MATCH(Duombaze!BL68,DU!A:A,0),1))</f>
        <v>821.08166481823696</v>
      </c>
      <c r="BN68" s="638">
        <f>IF(Duombaze!BJ68="",0,INDEX(DU!K:K,MATCH(Duombaze!BJ68,DU!A:A,0),1))+IF(Duombaze!BK68="",0,INDEX(DU!K:K,MATCH(Duombaze!BK68,DU!A:A,0),1))+IF(Duombaze!BL68="",0,INDEX(DU!K:K,MATCH(Duombaze!BL68,DU!A:A,0),1))</f>
        <v>66.61</v>
      </c>
      <c r="BO68" s="17"/>
      <c r="BP68" s="17"/>
      <c r="BQ68" s="17"/>
      <c r="BR68" s="19" t="str">
        <f t="shared" si="31"/>
        <v/>
      </c>
      <c r="BS68" s="19"/>
      <c r="BT68" s="19"/>
      <c r="BU68" s="19"/>
      <c r="BV68" s="19"/>
      <c r="BW68" s="19">
        <f>IF(Duombaze!BT68="",0,INDEX(DU!I:I,MATCH(Duombaze!BT68,DU!A:A,0),1))+IF(Duombaze!BU68="",0,INDEX(DU!I:I,MATCH(Duombaze!BU68,DU!A:A,0),1))+IF(Duombaze!BV68="",0,INDEX(DU!I:I,MATCH(Duombaze!BV68,DU!A:A,0),1))</f>
        <v>0</v>
      </c>
      <c r="BX68" s="19">
        <f>IF(Duombaze!BT68="",0,INDEX(DU!K:K,MATCH(Duombaze!BT68,DU!A:A,0),1))+IF(Duombaze!BU68="",0,INDEX(DU!K:K,MATCH(Duombaze!BU68,DU!A:A,0),1))+IF(Duombaze!BV68="",0,INDEX(DU!K:K,MATCH(Duombaze!BV68,DU!A:A,0),1))</f>
        <v>0</v>
      </c>
      <c r="BY68" s="19"/>
      <c r="BZ68" s="19"/>
      <c r="CA68" s="19"/>
      <c r="CB68" s="19" t="str">
        <f t="shared" si="26"/>
        <v/>
      </c>
      <c r="CC68" s="19"/>
      <c r="CD68" s="19">
        <f>IF(Duombaze!CC68="",0,INDEX(DU!I:I,MATCH(Duombaze!CC68,DU!A:A,0),1))</f>
        <v>0</v>
      </c>
      <c r="CE68" s="17">
        <f>IF(Duombaze!CC68="",0,INDEX(DU!K:K,MATCH(Duombaze!CC68,DU!A:A,0),1))</f>
        <v>0</v>
      </c>
      <c r="CF68" s="19"/>
      <c r="CG68" s="19"/>
      <c r="CH68" s="19"/>
      <c r="CI68" s="17" t="str">
        <f t="shared" si="36"/>
        <v/>
      </c>
      <c r="CJ68" s="19"/>
      <c r="CK68" s="19">
        <f>IF(Duombaze!CJ68="",0,INDEX(DU!I:I,MATCH(Duombaze!CJ68,DU!A:A,0),1))</f>
        <v>0</v>
      </c>
      <c r="CL68" s="17">
        <f>IF(Duombaze!CJ68="",0,INDEX(DU!K:K,MATCH(Duombaze!CJ68,DU!A:A,0),1))</f>
        <v>0</v>
      </c>
      <c r="CM68" s="19"/>
      <c r="CN68" s="19"/>
      <c r="CO68" s="19"/>
      <c r="CP68" s="17" t="str">
        <f t="shared" si="37"/>
        <v/>
      </c>
      <c r="CQ68" s="19"/>
      <c r="CR68" s="639"/>
      <c r="CS68" s="639"/>
      <c r="CT68" s="639">
        <f>IF(Duombaze!CR68="",0,INDEX(DU!I:I,MATCH(Duombaze!CR68,DU!A:A,0),1))+IF(Duombaze!CS68="",0,INDEX(DU!I:I,MATCH(Duombaze!CS68,DU!A:A,0),1))</f>
        <v>0</v>
      </c>
      <c r="CU68" s="19">
        <f>IF(Duombaze!CR68="",0,INDEX(DU!K:K,MATCH(Duombaze!CR68,DU!A:A,0),1))+IF(Duombaze!CS68="",0,INDEX(DU!K:K,MATCH(Duombaze!CS68,DU!A:A,0),1))</f>
        <v>0</v>
      </c>
      <c r="CV68" s="19"/>
      <c r="CW68" s="19"/>
      <c r="CX68" s="19"/>
      <c r="CY68" s="17" t="str">
        <f t="shared" si="38"/>
        <v/>
      </c>
      <c r="CZ68" s="19"/>
      <c r="DA68" s="672"/>
      <c r="DB68" s="672"/>
      <c r="DC68" s="672">
        <f>IF(Duombaze!DA68="",0,INDEX(DU!I:I,MATCH(Duombaze!DA68,DU!A:A,0),1))+IF(Duombaze!DB68="",0,INDEX(DU!I:I,MATCH(Duombaze!DB68,DU!A:A,0),1))</f>
        <v>0</v>
      </c>
      <c r="DD68" s="19">
        <f>IF(Duombaze!DA68="",0,INDEX(DU!K:K,MATCH(Duombaze!DA68,DU!A:A,0),1))+IF(Duombaze!DB68="",0,INDEX(DU!K:K,MATCH(Duombaze!DB68,DU!A:A,0),1))</f>
        <v>0</v>
      </c>
      <c r="DE68" s="19"/>
      <c r="DF68" s="19"/>
      <c r="DG68" s="19"/>
      <c r="DH68" s="19" t="str">
        <f t="shared" si="39"/>
        <v/>
      </c>
      <c r="DI68" s="19"/>
      <c r="DJ68" s="672"/>
      <c r="DK68" s="678"/>
      <c r="DL68" s="678">
        <f>IF(Duombaze!DJ68="",0,INDEX(DU!I:I,MATCH(Duombaze!DJ68,DU!A:A,0),1))+IF(Duombaze!DK68="",0,INDEX(DU!I:I,MATCH(Duombaze!DK68,DU!A:A,0),1))</f>
        <v>0</v>
      </c>
      <c r="DM68" s="19">
        <f>IF(Duombaze!DJ68="",0,INDEX(DU!K:K,MATCH(Duombaze!DJ68,DU!A:A,0),1))+IF(Duombaze!DK68="",0,INDEX(DU!K:K,MATCH(Duombaze!DK68,DU!A:A,0),1))</f>
        <v>0</v>
      </c>
      <c r="DN68" s="52"/>
      <c r="DO68" s="52"/>
      <c r="DP68" s="52"/>
      <c r="DQ68" s="17" t="str">
        <f t="shared" si="40"/>
        <v/>
      </c>
      <c r="DR68" s="65"/>
      <c r="DS68" s="692"/>
      <c r="DT68" s="692"/>
      <c r="DU68" s="692"/>
      <c r="DV68" s="692"/>
      <c r="DW68" s="692">
        <f>IF(Duombaze!DS68="",0,INDEX(DU!I:I,MATCH(Duombaze!DS68,DU!A:A,0),1))+IF(Duombaze!DT68="",0,INDEX(DU!I:I,MATCH(Duombaze!DT68,DU!A:A,0),1))+IF(Duombaze!DU68="",0,INDEX(DU!I:I,MATCH(Duombaze!DU68,DU!A:A,0),1))+IF(Duombaze!DV68="",0,INDEX(DU!I:I,MATCH(Duombaze!DV68,DU!A:A,0),1))</f>
        <v>0</v>
      </c>
      <c r="DX68" s="638">
        <f>IF(Duombaze!DS68="",0,INDEX(DU!K:K,MATCH(Duombaze!DS68,DU!A:A,0),1))+IF(Duombaze!DT68="",0,INDEX(DU!K:K,MATCH(Duombaze!DT68,DU!A:A,0),1))+IF(Duombaze!DU68="",0,INDEX(DU!K:K,MATCH(Duombaze!DU68,DU!A:A,0),1))+IF(Duombaze!DV68="",0,INDEX(DU!K:KH,MATCH(Duombaze!DV68,DU!A:A,0),1))</f>
        <v>0</v>
      </c>
      <c r="DY68" s="65"/>
      <c r="DZ68" s="65"/>
      <c r="EA68" s="19"/>
      <c r="EB68" s="19" t="str">
        <f t="shared" si="41"/>
        <v/>
      </c>
      <c r="EC68" s="19"/>
      <c r="ED68" s="100">
        <f>IF(Duombaze!EC68="",0,INDEX(DU!I:I,MATCH(Duombaze!EC68,DU!A:A,0),1))</f>
        <v>0</v>
      </c>
      <c r="EE68" s="638">
        <f>IF(Duombaze!EC68="",0,INDEX(DU!K:K,MATCH(Duombaze!EC68,DU!A:A,0),1))</f>
        <v>0</v>
      </c>
      <c r="EF68" s="100"/>
      <c r="EG68" s="100"/>
      <c r="EH68" s="17"/>
      <c r="EI68" s="17" t="str">
        <f t="shared" si="27"/>
        <v/>
      </c>
      <c r="EJ68" s="17"/>
      <c r="EK68" s="686"/>
      <c r="EL68" s="686"/>
      <c r="EM68" s="686"/>
      <c r="EN68" s="686">
        <f>IF(Duombaze!EK68="",0,INDEX(DU!I:I,MATCH(Duombaze!EK68,DU!A:A,0),1))+IF(Duombaze!EL68="",0,INDEX(DU!I:I,MATCH(Duombaze!EL68,DU!A:A,0),1))+IF(Duombaze!EM68="",0,INDEX(DU!I:I,MATCH(Duombaze!EM68,DU!A:A,0),1))</f>
        <v>0</v>
      </c>
      <c r="EO68" s="19">
        <f>IF(Duombaze!EK68="",0,INDEX(DU!K:K,MATCH(Duombaze!EK68,DU!A:A,0),1))+IF(Duombaze!EL68="",0,INDEX(DU!K:K,MATCH(Duombaze!EL68,DU!A:A,0),1))+IF(Duombaze!EM68="",0,INDEX(DU!K:K,MATCH(Duombaze!EM68,DU!A:A,0),1))</f>
        <v>0</v>
      </c>
      <c r="ER68" s="19"/>
      <c r="ES68" s="17" t="str">
        <f t="shared" si="42"/>
        <v/>
      </c>
      <c r="ET68" s="19"/>
      <c r="EU68" s="19"/>
      <c r="EV68" s="19"/>
      <c r="EW68" s="19"/>
      <c r="EX68" s="19" t="str">
        <f t="shared" si="43"/>
        <v/>
      </c>
      <c r="EY68" s="19"/>
      <c r="EZ68" s="672"/>
      <c r="FA68" s="672"/>
      <c r="FB68" s="672">
        <f>IF(Duombaze!EZ68="",0,INDEX(DU!I:I,MATCH(Duombaze!EZ68,DU!A:A,0),1))+IF(Duombaze!FA68="",0,INDEX(DU!I:I,MATCH(Duombaze!FA68,DU!A:A,0),1))</f>
        <v>0</v>
      </c>
      <c r="FC68" s="19">
        <f>IF(Duombaze!EZ68="",0,INDEX(DU!K:K,MATCH(Duombaze!EZ68,DU!A:A,0),1))+IF(Duombaze!FA68="",0,INDEX(DU!K:K,MATCH(Duombaze!FA68,DU!A:A,0),1))</f>
        <v>0</v>
      </c>
      <c r="FD68" s="19"/>
      <c r="FE68" s="19"/>
      <c r="FF68" s="19"/>
      <c r="FG68" s="19"/>
      <c r="FH68" s="19"/>
      <c r="FI68" s="19"/>
      <c r="FJ68" s="19"/>
      <c r="FK68" s="65"/>
      <c r="FL68" s="18"/>
      <c r="FM68" s="671"/>
      <c r="FN68" s="671"/>
      <c r="FO68" s="671"/>
      <c r="FP68" s="671"/>
      <c r="FQ68" s="671">
        <f>IF(Duombaze!FM68="",0,INDEX(DU!I:I,MATCH(Duombaze!FM68,DU!A:A,0),1))+IF(Duombaze!FN68="",0,INDEX(DU!I:I,MATCH(Duombaze!FN68,DU!A:A,0),1))+IF(Duombaze!FO68="",0,INDEX(DU!I:I,MATCH(Duombaze!FO68,DU!A:A,0),1))+IF(Duombaze!FP68="",0,INDEX(DU!I:I,MATCH(Duombaze!FP68,DU!A:A,0),1))</f>
        <v>0</v>
      </c>
      <c r="FR68" s="673">
        <f>IF(Duombaze!FM68="",0,INDEX(DU!K:K,MATCH(Duombaze!FM68,DU!A:A,0),1))+IF(Duombaze!FN68="",0,INDEX(DU!K:K,MATCH(Duombaze!FN68,DU!A:A,0),1))+IF(Duombaze!FO68="",0,INDEX(DU!K:K,MATCH(Duombaze!FO68,DU!A:A,0),1))+IF(Duombaze!FP68="",0,INDEX(DU!K:K,MATCH(Duombaze!FP68,DU!A:A,0),1))</f>
        <v>0</v>
      </c>
      <c r="FT68" s="100" t="s">
        <v>56</v>
      </c>
      <c r="FU68" s="100" t="s">
        <v>72</v>
      </c>
      <c r="FV68" s="100" t="s">
        <v>302</v>
      </c>
      <c r="FW68" s="20" t="str">
        <f>IF(FV68&lt;&gt;"",A66&amp;" "&amp;C66&amp;" "&amp;FV68,"")</f>
        <v>3 SPA16 Ratai 700/45 R22,5 Alliance 328 N°10 (offset -50)</v>
      </c>
      <c r="FX68" s="100"/>
    </row>
    <row r="69" spans="1:183" s="20" customFormat="1" ht="23.45" customHeight="1" x14ac:dyDescent="0.25">
      <c r="A69" s="41">
        <v>6</v>
      </c>
      <c r="B69" s="41" t="s">
        <v>769</v>
      </c>
      <c r="C69" s="16" t="s">
        <v>226</v>
      </c>
      <c r="D69" s="19"/>
      <c r="E69" s="17" t="str">
        <f t="shared" si="32"/>
        <v/>
      </c>
      <c r="F69" s="19"/>
      <c r="G69" s="639"/>
      <c r="H69" s="639"/>
      <c r="I69" s="639"/>
      <c r="J69" s="639"/>
      <c r="K69" s="639"/>
      <c r="L69" s="639"/>
      <c r="M69" s="639"/>
      <c r="N69" s="639"/>
      <c r="O69" s="639"/>
      <c r="P69" s="639">
        <f>IF(Duombaze!G69="",0,INDEX(DU!I:I,MATCH(Duombaze!G69,DU!A:A,0),1))+IF(Duombaze!H69="",0,INDEX(DU!I:I,MATCH(Duombaze!H69,DU!A:A,0),1))+IF(Duombaze!I69="",0,INDEX(DU!I:I,MATCH(Duombaze!I69,DU!A:A,0),1))+IF(Duombaze!J69="",0,INDEX(DU!I:I,MATCH(Duombaze!J69,DU!A:A,0),1))+IF(Duombaze!K69="",0,INDEX(DU!I:I,MATCH(Duombaze!K69,DU!A:A,0),1))+IF(Duombaze!L69="",0,INDEX(DU!I:I,MATCH(Duombaze!L69,DU!A:A,0),1))+IF(Duombaze!M69="",0,INDEX(DU!I:I,MATCH(Duombaze!M69,DU!A:A,0),1))+IF(Duombaze!N69="",0,INDEX(DU!I:I,MATCH(Duombaze!N69,DU!A:A,0),1))+IF(Duombaze!O69="",0,INDEX(DU!I:I,MATCH(Duombaze!O69,DU!A:A,0),1))</f>
        <v>0</v>
      </c>
      <c r="Q69" s="638">
        <f>IF(Duombaze!G69="",0,INDEX(DU!K:K,MATCH(Duombaze!G69,DU!A:A,0),1))+IF(Duombaze!H69="",0,INDEX(DU!K:K,MATCH(Duombaze!H69,DU!A:A,0),1))+IF(Duombaze!I69="",0,INDEX(DU!K:K,MATCH(Duombaze!I69,DU!A:A,0),1))+IF(Duombaze!J69="",0,INDEX(DU!K:K,MATCH(Duombaze!J69,DU!A:A,0),1))+IF(Duombaze!K69="",0,INDEX(DU!K:K,MATCH(Duombaze!K69,DU!A:A,0),1))+IF(Duombaze!L69="",0,INDEX(DU!K:K,MATCH(Duombaze!L69,DU!A:A,0),1))+IF(Duombaze!M69="",0,INDEX(DU!K:K,MATCH(Duombaze!M69,DU!A:A,0),1))+IF(Duombaze!N69="",0,INDEX(DU!K:K,MATCH(Duombaze!N69,DU!A:A,0),1))+IF(Duombaze!O69="",0,INDEX(DU!K:K,MATCH(Duombaze!O69,DU!A:A,0),1))</f>
        <v>0</v>
      </c>
      <c r="R69" s="19"/>
      <c r="S69" s="52"/>
      <c r="T69" s="881"/>
      <c r="U69" s="17">
        <f>IF(Duombaze!T69="",0,INDEX(DU!I:I,MATCH(Duombaze!T69,DU!A:A,0),1))</f>
        <v>0</v>
      </c>
      <c r="V69" s="17">
        <f>IF(Duombaze!T69="",0,INDEX(DU!K:K,MATCH(Duombaze!T69,DU!A:A,0),1))</f>
        <v>0</v>
      </c>
      <c r="W69" s="19"/>
      <c r="X69" s="19"/>
      <c r="Y69" s="134"/>
      <c r="Z69" s="65"/>
      <c r="AA69" s="17" t="str">
        <f t="shared" si="29"/>
        <v/>
      </c>
      <c r="AB69" s="19"/>
      <c r="AC69" s="19">
        <f>IF(Duombaze!AB69="",0,INDEX(DU!I:I,MATCH(Duombaze!AB69,DU!A:A,0),1))</f>
        <v>0</v>
      </c>
      <c r="AD69" s="25">
        <f>IF(Duombaze!AB69="",0,INDEX(DU!K:K,MATCH(Duombaze!AB69,DU!A:A,0),1))</f>
        <v>0</v>
      </c>
      <c r="AE69" s="19"/>
      <c r="AF69" s="19"/>
      <c r="AG69" s="19"/>
      <c r="AH69" s="17" t="str">
        <f t="shared" si="34"/>
        <v/>
      </c>
      <c r="AI69" s="19"/>
      <c r="AJ69" s="639"/>
      <c r="AK69" s="639"/>
      <c r="AL69" s="639"/>
      <c r="AM69" s="639">
        <f>IF(Duombaze!AJ69="",0,INDEX(DU!I:I,MATCH(Duombaze!AJ69,DU!A:A,0),1))+IF(Duombaze!AK69="",0,INDEX(DU!I:I,MATCH(Duombaze!AK69,DU!A:A,0),1))+IF(Duombaze!AL69="",0,INDEX(DU!I:I,MATCH(Duombaze!AL69,DU!A:A,0),1))</f>
        <v>0</v>
      </c>
      <c r="AN69" s="639">
        <f>IF(Duombaze!AJ69="",0,INDEX(DU!K:K,MATCH(Duombaze!AJ69,DU!A:A,0),1))+IF(Duombaze!AK69="",0,INDEX(DU!K:K,MATCH(Duombaze!AK69,DU!A:A,0),1))+IF(Duombaze!AL69="",0,INDEX(DU!K:K,MATCH(Duombaze!AL69,DU!A:A,0),1))</f>
        <v>0</v>
      </c>
      <c r="AO69" s="19"/>
      <c r="AP69" s="19"/>
      <c r="AQ69" s="19"/>
      <c r="AR69" s="17" t="str">
        <f t="shared" si="35"/>
        <v/>
      </c>
      <c r="AS69" s="19"/>
      <c r="AT69" s="639"/>
      <c r="AU69" s="639"/>
      <c r="AV69" s="639"/>
      <c r="AW69" s="639"/>
      <c r="AX69" s="639"/>
      <c r="AY69" s="639"/>
      <c r="AZ69" s="639"/>
      <c r="BA69" s="639"/>
      <c r="BB69" s="639"/>
      <c r="BC69" s="639">
        <f>IF(Duombaze!AT69="",0,INDEX(DU!I:I,MATCH(Duombaze!AT69,DU!A:A,0),1))+IF(Duombaze!AU69="",0,INDEX(DU!I:I,MATCH(Duombaze!AU69,DU!A:A,0),1))+IF(Duombaze!AV69="",0,INDEX(DU!I:I,MATCH(Duombaze!AV69,DU!A:A,0),1))+IF(Duombaze!AW69="",0,INDEX(DU!I:I,MATCH(Duombaze!AW69,DU!A:A,0),1))+IF(Duombaze!AX69="",0,INDEX(DU!I:I,MATCH(Duombaze!AX69,DU!A:A,0),1))+IF(Duombaze!AY69="",0,INDEX(DU!I:I,MATCH(Duombaze!AY69,DU!A:A,0),1))+IF(Duombaze!AZ69="",0,INDEX(DU!I:I,MATCH(Duombaze!AZ69,DU!A:A,0),1))+IF(Duombaze!BA69="",0,INDEX(DU!I:I,MATCH(Duombaze!BA69,DU!A:A,0),1))+IF(Duombaze!BB69="",0,INDEX(DU!I:I,MATCH(Duombaze!BB69,DU!A:A,0),1))</f>
        <v>0</v>
      </c>
      <c r="BD69" s="638">
        <f>IF(Duombaze!AT69="",0,INDEX(DU!K:K,MATCH(Duombaze!AT69,DU!A:A,0),1))+IF(Duombaze!AU69="",0,INDEX(DU!K:K,MATCH(Duombaze!AU69,DU!A:A,0),1))+IF(Duombaze!AV69="",0,INDEX(DU!K:K,MATCH(Duombaze!AV69,DU!A:A,0),1))+IF(Duombaze!AW69="",0,INDEX(DU!K:K,MATCH(Duombaze!AW69,DU!A:A,0),1))+IF(Duombaze!AX69="",0,INDEX(DU!K:K,MATCH(Duombaze!AX69,DU!A:A,0),1))+IF(Duombaze!AY69="",0,INDEX(DU!K:K,MATCH(Duombaze!AY69,DU!A:A,0),1))+IF(Duombaze!AZ69="",0,INDEX(DU!K:K,MATCH(Duombaze!AZ69,DU!A:A,0),1))+IF(Duombaze!BA69="",0,INDEX(DU!K:K,MATCH(Duombaze!BA69,DU!A:A,0),1))+IF(Duombaze!BB69="",0,INDEX(DU!K:K,MATCH(Duombaze!BB69,DU!A:A,0),1))</f>
        <v>0</v>
      </c>
      <c r="BE69" s="19"/>
      <c r="BF69" s="19"/>
      <c r="BG69" s="53" t="str">
        <f>FY179</f>
        <v>Pneumatiniai st. 2 konturų Haldex su automatiniu LSV 2x0,4s, 60l res.</v>
      </c>
      <c r="BH69" s="17" t="str">
        <f t="shared" si="33"/>
        <v>6 SPA16 Pneumatiniai st. 2 konturų Haldex su automatiniu LSV 2x0,4s, 60l res.</v>
      </c>
      <c r="BI69" s="17" t="str">
        <f>GA179</f>
        <v>ZU3APSHLDXAL04</v>
      </c>
      <c r="BJ69" s="638" t="s">
        <v>85</v>
      </c>
      <c r="BK69" s="638"/>
      <c r="BL69" s="638"/>
      <c r="BM69" s="638">
        <f>IF(Duombaze!BJ69="",0,INDEX(DU!I:I,MATCH(Duombaze!BJ69,DU!A:A,0),1))+IF(Duombaze!BK69="",0,INDEX(DU!I:I,MATCH(Duombaze!BK69,DU!A:A,0),1))+IF(Duombaze!BL69="",0,INDEX(DU!I:I,MATCH(Duombaze!BL69,DU!A:A,0),1))</f>
        <v>522.08692329391204</v>
      </c>
      <c r="BN69" s="638">
        <f>IF(Duombaze!BJ69="",0,INDEX(DU!K:K,MATCH(Duombaze!BJ69,DU!A:A,0),1))+IF(Duombaze!BK69="",0,INDEX(DU!K:K,MATCH(Duombaze!BK69,DU!A:A,0),1))+IF(Duombaze!BL69="",0,INDEX(DU!K:K,MATCH(Duombaze!BL69,DU!A:A,0),1))</f>
        <v>70.61</v>
      </c>
      <c r="BO69" s="17"/>
      <c r="BP69" s="17"/>
      <c r="BQ69" s="17"/>
      <c r="BR69" s="19" t="str">
        <f t="shared" si="31"/>
        <v/>
      </c>
      <c r="BS69" s="19"/>
      <c r="BT69" s="19"/>
      <c r="BU69" s="19"/>
      <c r="BV69" s="19"/>
      <c r="BW69" s="19">
        <f>IF(Duombaze!BT69="",0,INDEX(DU!I:I,MATCH(Duombaze!BT69,DU!A:A,0),1))+IF(Duombaze!BU69="",0,INDEX(DU!I:I,MATCH(Duombaze!BU69,DU!A:A,0),1))+IF(Duombaze!BV69="",0,INDEX(DU!I:I,MATCH(Duombaze!BV69,DU!A:A,0),1))</f>
        <v>0</v>
      </c>
      <c r="BX69" s="19">
        <f>IF(Duombaze!BT69="",0,INDEX(DU!K:K,MATCH(Duombaze!BT69,DU!A:A,0),1))+IF(Duombaze!BU69="",0,INDEX(DU!K:K,MATCH(Duombaze!BU69,DU!A:A,0),1))+IF(Duombaze!BV69="",0,INDEX(DU!K:K,MATCH(Duombaze!BV69,DU!A:A,0),1))</f>
        <v>0</v>
      </c>
      <c r="BY69" s="19"/>
      <c r="BZ69" s="19"/>
      <c r="CA69" s="19"/>
      <c r="CB69" s="19" t="str">
        <f t="shared" si="26"/>
        <v/>
      </c>
      <c r="CC69" s="19"/>
      <c r="CD69" s="19">
        <f>IF(Duombaze!CC69="",0,INDEX(DU!I:I,MATCH(Duombaze!CC69,DU!A:A,0),1))</f>
        <v>0</v>
      </c>
      <c r="CE69" s="17">
        <f>IF(Duombaze!CC69="",0,INDEX(DU!K:K,MATCH(Duombaze!CC69,DU!A:A,0),1))</f>
        <v>0</v>
      </c>
      <c r="CF69" s="19"/>
      <c r="CG69" s="19"/>
      <c r="CH69" s="19"/>
      <c r="CI69" s="17" t="str">
        <f t="shared" si="36"/>
        <v/>
      </c>
      <c r="CJ69" s="19"/>
      <c r="CK69" s="19">
        <f>IF(Duombaze!CJ69="",0,INDEX(DU!I:I,MATCH(Duombaze!CJ69,DU!A:A,0),1))</f>
        <v>0</v>
      </c>
      <c r="CL69" s="17">
        <f>IF(Duombaze!CJ69="",0,INDEX(DU!K:K,MATCH(Duombaze!CJ69,DU!A:A,0),1))</f>
        <v>0</v>
      </c>
      <c r="CM69" s="19"/>
      <c r="CN69" s="19"/>
      <c r="CO69" s="19"/>
      <c r="CP69" s="17" t="str">
        <f t="shared" si="37"/>
        <v/>
      </c>
      <c r="CQ69" s="19"/>
      <c r="CR69" s="639"/>
      <c r="CS69" s="639"/>
      <c r="CT69" s="639">
        <f>IF(Duombaze!CR69="",0,INDEX(DU!I:I,MATCH(Duombaze!CR69,DU!A:A,0),1))+IF(Duombaze!CS69="",0,INDEX(DU!I:I,MATCH(Duombaze!CS69,DU!A:A,0),1))</f>
        <v>0</v>
      </c>
      <c r="CU69" s="19">
        <f>IF(Duombaze!CR69="",0,INDEX(DU!K:K,MATCH(Duombaze!CR69,DU!A:A,0),1))+IF(Duombaze!CS69="",0,INDEX(DU!K:K,MATCH(Duombaze!CS69,DU!A:A,0),1))</f>
        <v>0</v>
      </c>
      <c r="CV69" s="19"/>
      <c r="CW69" s="19"/>
      <c r="CX69" s="19"/>
      <c r="CY69" s="17" t="str">
        <f t="shared" si="38"/>
        <v/>
      </c>
      <c r="CZ69" s="19"/>
      <c r="DA69" s="672"/>
      <c r="DB69" s="672"/>
      <c r="DC69" s="672">
        <f>IF(Duombaze!DA69="",0,INDEX(DU!I:I,MATCH(Duombaze!DA69,DU!A:A,0),1))+IF(Duombaze!DB69="",0,INDEX(DU!I:I,MATCH(Duombaze!DB69,DU!A:A,0),1))</f>
        <v>0</v>
      </c>
      <c r="DD69" s="19">
        <f>IF(Duombaze!DA69="",0,INDEX(DU!K:K,MATCH(Duombaze!DA69,DU!A:A,0),1))+IF(Duombaze!DB69="",0,INDEX(DU!K:K,MATCH(Duombaze!DB69,DU!A:A,0),1))</f>
        <v>0</v>
      </c>
      <c r="DE69" s="19"/>
      <c r="DF69" s="19"/>
      <c r="DG69" s="19"/>
      <c r="DH69" s="19" t="str">
        <f t="shared" si="39"/>
        <v/>
      </c>
      <c r="DI69" s="19"/>
      <c r="DJ69" s="672"/>
      <c r="DK69" s="678"/>
      <c r="DL69" s="678">
        <f>IF(Duombaze!DJ69="",0,INDEX(DU!I:I,MATCH(Duombaze!DJ69,DU!A:A,0),1))+IF(Duombaze!DK69="",0,INDEX(DU!I:I,MATCH(Duombaze!DK69,DU!A:A,0),1))</f>
        <v>0</v>
      </c>
      <c r="DM69" s="19">
        <f>IF(Duombaze!DJ69="",0,INDEX(DU!K:K,MATCH(Duombaze!DJ69,DU!A:A,0),1))+IF(Duombaze!DK69="",0,INDEX(DU!K:K,MATCH(Duombaze!DK69,DU!A:A,0),1))</f>
        <v>0</v>
      </c>
      <c r="DN69" s="52"/>
      <c r="DO69" s="52"/>
      <c r="DP69" s="52"/>
      <c r="DQ69" s="17" t="str">
        <f t="shared" si="40"/>
        <v/>
      </c>
      <c r="DR69" s="65"/>
      <c r="DS69" s="692"/>
      <c r="DT69" s="692"/>
      <c r="DU69" s="692"/>
      <c r="DV69" s="692"/>
      <c r="DW69" s="692">
        <f>IF(Duombaze!DS69="",0,INDEX(DU!I:I,MATCH(Duombaze!DS69,DU!A:A,0),1))+IF(Duombaze!DT69="",0,INDEX(DU!I:I,MATCH(Duombaze!DT69,DU!A:A,0),1))+IF(Duombaze!DU69="",0,INDEX(DU!I:I,MATCH(Duombaze!DU69,DU!A:A,0),1))+IF(Duombaze!DV69="",0,INDEX(DU!I:I,MATCH(Duombaze!DV69,DU!A:A,0),1))</f>
        <v>0</v>
      </c>
      <c r="DX69" s="638">
        <f>IF(Duombaze!DS69="",0,INDEX(DU!K:K,MATCH(Duombaze!DS69,DU!A:A,0),1))+IF(Duombaze!DT69="",0,INDEX(DU!K:K,MATCH(Duombaze!DT69,DU!A:A,0),1))+IF(Duombaze!DU69="",0,INDEX(DU!K:K,MATCH(Duombaze!DU69,DU!A:A,0),1))+IF(Duombaze!DV69="",0,INDEX(DU!K:KH,MATCH(Duombaze!DV69,DU!A:A,0),1))</f>
        <v>0</v>
      </c>
      <c r="DY69" s="65"/>
      <c r="DZ69" s="65"/>
      <c r="EA69" s="19"/>
      <c r="EB69" s="19" t="str">
        <f t="shared" si="41"/>
        <v/>
      </c>
      <c r="EC69" s="19"/>
      <c r="ED69" s="19">
        <f>IF(Duombaze!EC69="",0,INDEX(DU!I:I,MATCH(Duombaze!EC69,DU!A:A,0),1))</f>
        <v>0</v>
      </c>
      <c r="EE69" s="638">
        <f>IF(Duombaze!EC69="",0,INDEX(DU!K:K,MATCH(Duombaze!EC69,DU!A:A,0),1))</f>
        <v>0</v>
      </c>
      <c r="EF69" s="19"/>
      <c r="EG69" s="52"/>
      <c r="EH69" s="19"/>
      <c r="EI69" s="17" t="str">
        <f t="shared" si="27"/>
        <v/>
      </c>
      <c r="EJ69" s="19"/>
      <c r="EK69" s="692"/>
      <c r="EL69" s="692"/>
      <c r="EM69" s="692"/>
      <c r="EN69" s="692">
        <f>IF(Duombaze!EK69="",0,INDEX(DU!I:I,MATCH(Duombaze!EK69,DU!A:A,0),1))+IF(Duombaze!EL69="",0,INDEX(DU!I:I,MATCH(Duombaze!EL69,DU!A:A,0),1))+IF(Duombaze!EM69="",0,INDEX(DU!I:I,MATCH(Duombaze!EM69,DU!A:A,0),1))</f>
        <v>0</v>
      </c>
      <c r="EO69" s="19">
        <f>IF(Duombaze!EK69="",0,INDEX(DU!K:K,MATCH(Duombaze!EK69,DU!A:A,0),1))+IF(Duombaze!EL69="",0,INDEX(DU!K:K,MATCH(Duombaze!EL69,DU!A:A,0),1))+IF(Duombaze!EM69="",0,INDEX(DU!K:K,MATCH(Duombaze!EM69,DU!A:A,0),1))</f>
        <v>0</v>
      </c>
      <c r="EP69" s="65"/>
      <c r="EQ69" s="19"/>
      <c r="ER69" s="19"/>
      <c r="ES69" s="17" t="str">
        <f t="shared" si="42"/>
        <v/>
      </c>
      <c r="ET69" s="19"/>
      <c r="EU69" s="19"/>
      <c r="EV69" s="19"/>
      <c r="EW69" s="19"/>
      <c r="EX69" s="19" t="str">
        <f t="shared" si="43"/>
        <v/>
      </c>
      <c r="EY69" s="19"/>
      <c r="EZ69" s="672"/>
      <c r="FA69" s="672"/>
      <c r="FB69" s="672">
        <f>IF(Duombaze!EZ69="",0,INDEX(DU!I:I,MATCH(Duombaze!EZ69,DU!A:A,0),1))+IF(Duombaze!FA69="",0,INDEX(DU!I:I,MATCH(Duombaze!FA69,DU!A:A,0),1))</f>
        <v>0</v>
      </c>
      <c r="FC69" s="19">
        <f>IF(Duombaze!EZ69="",0,INDEX(DU!K:K,MATCH(Duombaze!EZ69,DU!A:A,0),1))+IF(Duombaze!FA69="",0,INDEX(DU!K:K,MATCH(Duombaze!FA69,DU!A:A,0),1))</f>
        <v>0</v>
      </c>
      <c r="FD69" s="19"/>
      <c r="FE69" s="19"/>
      <c r="FF69" s="19"/>
      <c r="FG69" s="19"/>
      <c r="FH69" s="19"/>
      <c r="FI69" s="19"/>
      <c r="FJ69" s="19"/>
      <c r="FK69" s="65"/>
      <c r="FL69" s="18"/>
      <c r="FM69" s="671"/>
      <c r="FN69" s="671"/>
      <c r="FO69" s="671"/>
      <c r="FP69" s="671"/>
      <c r="FQ69" s="671">
        <f>IF(Duombaze!FM69="",0,INDEX(DU!I:I,MATCH(Duombaze!FM69,DU!A:A,0),1))+IF(Duombaze!FN69="",0,INDEX(DU!I:I,MATCH(Duombaze!FN69,DU!A:A,0),1))+IF(Duombaze!FO69="",0,INDEX(DU!I:I,MATCH(Duombaze!FO69,DU!A:A,0),1))+IF(Duombaze!FP69="",0,INDEX(DU!I:I,MATCH(Duombaze!FP69,DU!A:A,0),1))</f>
        <v>0</v>
      </c>
      <c r="FR69" s="673">
        <f>IF(Duombaze!FM69="",0,INDEX(DU!K:K,MATCH(Duombaze!FM69,DU!A:A,0),1))+IF(Duombaze!FN69="",0,INDEX(DU!K:K,MATCH(Duombaze!FN69,DU!A:A,0),1))+IF(Duombaze!FO69="",0,INDEX(DU!K:K,MATCH(Duombaze!FO69,DU!A:A,0),1))+IF(Duombaze!FP69="",0,INDEX(DU!K:K,MATCH(Duombaze!FP69,DU!A:A,0),1))</f>
        <v>0</v>
      </c>
      <c r="FT69" s="100" t="s">
        <v>57</v>
      </c>
      <c r="FU69" s="100" t="s">
        <v>78</v>
      </c>
    </row>
    <row r="70" spans="1:183" s="20" customFormat="1" ht="23.45" customHeight="1" x14ac:dyDescent="0.25">
      <c r="A70" s="41">
        <v>7</v>
      </c>
      <c r="B70" s="41" t="s">
        <v>769</v>
      </c>
      <c r="C70" s="16" t="s">
        <v>226</v>
      </c>
      <c r="D70" s="19"/>
      <c r="E70" s="17" t="str">
        <f t="shared" si="32"/>
        <v/>
      </c>
      <c r="F70" s="19"/>
      <c r="G70" s="639"/>
      <c r="H70" s="639"/>
      <c r="I70" s="639"/>
      <c r="J70" s="639"/>
      <c r="K70" s="639"/>
      <c r="L70" s="639"/>
      <c r="M70" s="639"/>
      <c r="N70" s="639"/>
      <c r="O70" s="639"/>
      <c r="P70" s="639">
        <f>IF(Duombaze!G70="",0,INDEX(DU!I:I,MATCH(Duombaze!G70,DU!A:A,0),1))+IF(Duombaze!H70="",0,INDEX(DU!I:I,MATCH(Duombaze!H70,DU!A:A,0),1))+IF(Duombaze!I70="",0,INDEX(DU!I:I,MATCH(Duombaze!I70,DU!A:A,0),1))+IF(Duombaze!J70="",0,INDEX(DU!I:I,MATCH(Duombaze!J70,DU!A:A,0),1))+IF(Duombaze!K70="",0,INDEX(DU!I:I,MATCH(Duombaze!K70,DU!A:A,0),1))+IF(Duombaze!L70="",0,INDEX(DU!I:I,MATCH(Duombaze!L70,DU!A:A,0),1))+IF(Duombaze!M70="",0,INDEX(DU!I:I,MATCH(Duombaze!M70,DU!A:A,0),1))+IF(Duombaze!N70="",0,INDEX(DU!I:I,MATCH(Duombaze!N70,DU!A:A,0),1))+IF(Duombaze!O70="",0,INDEX(DU!I:I,MATCH(Duombaze!O70,DU!A:A,0),1))</f>
        <v>0</v>
      </c>
      <c r="Q70" s="638">
        <f>IF(Duombaze!G70="",0,INDEX(DU!K:K,MATCH(Duombaze!G70,DU!A:A,0),1))+IF(Duombaze!H70="",0,INDEX(DU!K:K,MATCH(Duombaze!H70,DU!A:A,0),1))+IF(Duombaze!I70="",0,INDEX(DU!K:K,MATCH(Duombaze!I70,DU!A:A,0),1))+IF(Duombaze!J70="",0,INDEX(DU!K:K,MATCH(Duombaze!J70,DU!A:A,0),1))+IF(Duombaze!K70="",0,INDEX(DU!K:K,MATCH(Duombaze!K70,DU!A:A,0),1))+IF(Duombaze!L70="",0,INDEX(DU!K:K,MATCH(Duombaze!L70,DU!A:A,0),1))+IF(Duombaze!M70="",0,INDEX(DU!K:K,MATCH(Duombaze!M70,DU!A:A,0),1))+IF(Duombaze!N70="",0,INDEX(DU!K:K,MATCH(Duombaze!N70,DU!A:A,0),1))+IF(Duombaze!O70="",0,INDEX(DU!K:K,MATCH(Duombaze!O70,DU!A:A,0),1))</f>
        <v>0</v>
      </c>
      <c r="R70" s="19"/>
      <c r="S70" s="52"/>
      <c r="T70" s="881"/>
      <c r="U70" s="17">
        <f>IF(Duombaze!T70="",0,INDEX(DU!I:I,MATCH(Duombaze!T70,DU!A:A,0),1))</f>
        <v>0</v>
      </c>
      <c r="V70" s="17">
        <f>IF(Duombaze!T70="",0,INDEX(DU!K:K,MATCH(Duombaze!T70,DU!A:A,0),1))</f>
        <v>0</v>
      </c>
      <c r="W70" s="19"/>
      <c r="X70" s="19"/>
      <c r="Y70" s="134"/>
      <c r="Z70" s="65"/>
      <c r="AA70" s="17" t="str">
        <f t="shared" si="29"/>
        <v/>
      </c>
      <c r="AB70" s="19"/>
      <c r="AC70" s="19">
        <f>IF(Duombaze!AB70="",0,INDEX(DU!I:I,MATCH(Duombaze!AB70,DU!A:A,0),1))</f>
        <v>0</v>
      </c>
      <c r="AD70" s="25">
        <f>IF(Duombaze!AB70="",0,INDEX(DU!K:K,MATCH(Duombaze!AB70,DU!A:A,0),1))</f>
        <v>0</v>
      </c>
      <c r="AE70" s="19"/>
      <c r="AF70" s="19"/>
      <c r="AG70" s="19"/>
      <c r="AH70" s="17" t="str">
        <f t="shared" si="34"/>
        <v/>
      </c>
      <c r="AI70" s="19"/>
      <c r="AJ70" s="639"/>
      <c r="AK70" s="639"/>
      <c r="AL70" s="639"/>
      <c r="AM70" s="639">
        <f>IF(Duombaze!AJ70="",0,INDEX(DU!I:I,MATCH(Duombaze!AJ70,DU!A:A,0),1))+IF(Duombaze!AK70="",0,INDEX(DU!I:I,MATCH(Duombaze!AK70,DU!A:A,0),1))+IF(Duombaze!AL70="",0,INDEX(DU!I:I,MATCH(Duombaze!AL70,DU!A:A,0),1))</f>
        <v>0</v>
      </c>
      <c r="AN70" s="639">
        <f>IF(Duombaze!AJ70="",0,INDEX(DU!K:K,MATCH(Duombaze!AJ70,DU!A:A,0),1))+IF(Duombaze!AK70="",0,INDEX(DU!K:K,MATCH(Duombaze!AK70,DU!A:A,0),1))+IF(Duombaze!AL70="",0,INDEX(DU!K:K,MATCH(Duombaze!AL70,DU!A:A,0),1))</f>
        <v>0</v>
      </c>
      <c r="AO70" s="19"/>
      <c r="AP70" s="19"/>
      <c r="AQ70" s="19"/>
      <c r="AR70" s="17" t="str">
        <f t="shared" si="35"/>
        <v/>
      </c>
      <c r="AS70" s="19"/>
      <c r="AT70" s="639"/>
      <c r="AU70" s="639"/>
      <c r="AV70" s="639"/>
      <c r="AW70" s="639"/>
      <c r="AX70" s="639"/>
      <c r="AY70" s="639"/>
      <c r="AZ70" s="639"/>
      <c r="BA70" s="639"/>
      <c r="BB70" s="639"/>
      <c r="BC70" s="639">
        <f>IF(Duombaze!AT70="",0,INDEX(DU!I:I,MATCH(Duombaze!AT70,DU!A:A,0),1))+IF(Duombaze!AU70="",0,INDEX(DU!I:I,MATCH(Duombaze!AU70,DU!A:A,0),1))+IF(Duombaze!AV70="",0,INDEX(DU!I:I,MATCH(Duombaze!AV70,DU!A:A,0),1))+IF(Duombaze!AW70="",0,INDEX(DU!I:I,MATCH(Duombaze!AW70,DU!A:A,0),1))+IF(Duombaze!AX70="",0,INDEX(DU!I:I,MATCH(Duombaze!AX70,DU!A:A,0),1))+IF(Duombaze!AY70="",0,INDEX(DU!I:I,MATCH(Duombaze!AY70,DU!A:A,0),1))+IF(Duombaze!AZ70="",0,INDEX(DU!I:I,MATCH(Duombaze!AZ70,DU!A:A,0),1))+IF(Duombaze!BA70="",0,INDEX(DU!I:I,MATCH(Duombaze!BA70,DU!A:A,0),1))+IF(Duombaze!BB70="",0,INDEX(DU!I:I,MATCH(Duombaze!BB70,DU!A:A,0),1))</f>
        <v>0</v>
      </c>
      <c r="BD70" s="638">
        <f>IF(Duombaze!AT70="",0,INDEX(DU!K:K,MATCH(Duombaze!AT70,DU!A:A,0),1))+IF(Duombaze!AU70="",0,INDEX(DU!K:K,MATCH(Duombaze!AU70,DU!A:A,0),1))+IF(Duombaze!AV70="",0,INDEX(DU!K:K,MATCH(Duombaze!AV70,DU!A:A,0),1))+IF(Duombaze!AW70="",0,INDEX(DU!K:K,MATCH(Duombaze!AW70,DU!A:A,0),1))+IF(Duombaze!AX70="",0,INDEX(DU!K:K,MATCH(Duombaze!AX70,DU!A:A,0),1))+IF(Duombaze!AY70="",0,INDEX(DU!K:K,MATCH(Duombaze!AY70,DU!A:A,0),1))+IF(Duombaze!AZ70="",0,INDEX(DU!K:K,MATCH(Duombaze!AZ70,DU!A:A,0),1))+IF(Duombaze!BA70="",0,INDEX(DU!K:K,MATCH(Duombaze!BA70,DU!A:A,0),1))+IF(Duombaze!BB70="",0,INDEX(DU!K:K,MATCH(Duombaze!BB70,DU!A:A,0),1))</f>
        <v>0</v>
      </c>
      <c r="BE70" s="19"/>
      <c r="BF70" s="19"/>
      <c r="BG70" s="53"/>
      <c r="BH70" s="17"/>
      <c r="BI70" s="17"/>
      <c r="BJ70" s="638"/>
      <c r="BK70" s="638"/>
      <c r="BL70" s="638"/>
      <c r="BM70" s="638">
        <f>IF(Duombaze!BJ70="",0,INDEX(DU!I:I,MATCH(Duombaze!BJ70,DU!A:A,0),1))+IF(Duombaze!BK70="",0,INDEX(DU!I:I,MATCH(Duombaze!BK70,DU!A:A,0),1))+IF(Duombaze!BL70="",0,INDEX(DU!I:I,MATCH(Duombaze!BL70,DU!A:A,0),1))</f>
        <v>0</v>
      </c>
      <c r="BN70" s="638">
        <f>IF(Duombaze!BJ70="",0,INDEX(DU!K:K,MATCH(Duombaze!BJ70,DU!A:A,0),1))+IF(Duombaze!BK70="",0,INDEX(DU!K:K,MATCH(Duombaze!BK70,DU!A:A,0),1))+IF(Duombaze!BL70="",0,INDEX(DU!K:K,MATCH(Duombaze!BL70,DU!A:A,0),1))</f>
        <v>0</v>
      </c>
      <c r="BO70" s="17"/>
      <c r="BP70" s="17"/>
      <c r="BQ70" s="19"/>
      <c r="BR70" s="19" t="str">
        <f t="shared" si="31"/>
        <v/>
      </c>
      <c r="BS70" s="19"/>
      <c r="BT70" s="19"/>
      <c r="BU70" s="19"/>
      <c r="BV70" s="19"/>
      <c r="BW70" s="19">
        <f>IF(Duombaze!BT70="",0,INDEX(DU!I:I,MATCH(Duombaze!BT70,DU!A:A,0),1))+IF(Duombaze!BU70="",0,INDEX(DU!I:I,MATCH(Duombaze!BU70,DU!A:A,0),1))+IF(Duombaze!BV70="",0,INDEX(DU!I:I,MATCH(Duombaze!BV70,DU!A:A,0),1))</f>
        <v>0</v>
      </c>
      <c r="BX70" s="19">
        <f>IF(Duombaze!BT70="",0,INDEX(DU!K:K,MATCH(Duombaze!BT70,DU!A:A,0),1))+IF(Duombaze!BU70="",0,INDEX(DU!K:K,MATCH(Duombaze!BU70,DU!A:A,0),1))+IF(Duombaze!BV70="",0,INDEX(DU!K:K,MATCH(Duombaze!BV70,DU!A:A,0),1))</f>
        <v>0</v>
      </c>
      <c r="BY70" s="19"/>
      <c r="BZ70" s="19"/>
      <c r="CA70" s="19"/>
      <c r="CB70" s="19" t="str">
        <f t="shared" si="26"/>
        <v/>
      </c>
      <c r="CC70" s="19"/>
      <c r="CD70" s="19">
        <f>IF(Duombaze!CC70="",0,INDEX(DU!I:I,MATCH(Duombaze!CC70,DU!A:A,0),1))</f>
        <v>0</v>
      </c>
      <c r="CE70" s="17">
        <f>IF(Duombaze!CC70="",0,INDEX(DU!K:K,MATCH(Duombaze!CC70,DU!A:A,0),1))</f>
        <v>0</v>
      </c>
      <c r="CF70" s="19"/>
      <c r="CG70" s="19"/>
      <c r="CH70" s="19"/>
      <c r="CI70" s="17" t="str">
        <f t="shared" si="36"/>
        <v/>
      </c>
      <c r="CJ70" s="19"/>
      <c r="CK70" s="19">
        <f>IF(Duombaze!CJ70="",0,INDEX(DU!I:I,MATCH(Duombaze!CJ70,DU!A:A,0),1))</f>
        <v>0</v>
      </c>
      <c r="CL70" s="17">
        <f>IF(Duombaze!CJ70="",0,INDEX(DU!K:K,MATCH(Duombaze!CJ70,DU!A:A,0),1))</f>
        <v>0</v>
      </c>
      <c r="CM70" s="19"/>
      <c r="CN70" s="19"/>
      <c r="CO70" s="19"/>
      <c r="CP70" s="17" t="str">
        <f t="shared" si="37"/>
        <v/>
      </c>
      <c r="CQ70" s="19"/>
      <c r="CR70" s="639"/>
      <c r="CS70" s="639"/>
      <c r="CT70" s="639">
        <f>IF(Duombaze!CR70="",0,INDEX(DU!I:I,MATCH(Duombaze!CR70,DU!A:A,0),1))+IF(Duombaze!CS70="",0,INDEX(DU!I:I,MATCH(Duombaze!CS70,DU!A:A,0),1))</f>
        <v>0</v>
      </c>
      <c r="CU70" s="19">
        <f>IF(Duombaze!CR70="",0,INDEX(DU!K:K,MATCH(Duombaze!CR70,DU!A:A,0),1))+IF(Duombaze!CS70="",0,INDEX(DU!K:K,MATCH(Duombaze!CS70,DU!A:A,0),1))</f>
        <v>0</v>
      </c>
      <c r="CV70" s="19"/>
      <c r="CW70" s="19"/>
      <c r="CX70" s="19"/>
      <c r="CY70" s="17" t="str">
        <f t="shared" si="38"/>
        <v/>
      </c>
      <c r="CZ70" s="19"/>
      <c r="DA70" s="672"/>
      <c r="DB70" s="672"/>
      <c r="DC70" s="672">
        <f>IF(Duombaze!DA70="",0,INDEX(DU!I:I,MATCH(Duombaze!DA70,DU!A:A,0),1))+IF(Duombaze!DB70="",0,INDEX(DU!I:I,MATCH(Duombaze!DB70,DU!A:A,0),1))</f>
        <v>0</v>
      </c>
      <c r="DD70" s="19">
        <f>IF(Duombaze!DA70="",0,INDEX(DU!K:K,MATCH(Duombaze!DA70,DU!A:A,0),1))+IF(Duombaze!DB70="",0,INDEX(DU!K:K,MATCH(Duombaze!DB70,DU!A:A,0),1))</f>
        <v>0</v>
      </c>
      <c r="DE70" s="19"/>
      <c r="DF70" s="19"/>
      <c r="DG70" s="19"/>
      <c r="DH70" s="19" t="str">
        <f t="shared" si="39"/>
        <v/>
      </c>
      <c r="DI70" s="19"/>
      <c r="DJ70" s="672"/>
      <c r="DK70" s="678"/>
      <c r="DL70" s="678">
        <f>IF(Duombaze!DJ70="",0,INDEX(DU!I:I,MATCH(Duombaze!DJ70,DU!A:A,0),1))+IF(Duombaze!DK70="",0,INDEX(DU!I:I,MATCH(Duombaze!DK70,DU!A:A,0),1))</f>
        <v>0</v>
      </c>
      <c r="DM70" s="19">
        <f>IF(Duombaze!DJ70="",0,INDEX(DU!K:K,MATCH(Duombaze!DJ70,DU!A:A,0),1))+IF(Duombaze!DK70="",0,INDEX(DU!K:K,MATCH(Duombaze!DK70,DU!A:A,0),1))</f>
        <v>0</v>
      </c>
      <c r="DN70" s="52"/>
      <c r="DO70" s="52"/>
      <c r="DP70" s="52"/>
      <c r="DQ70" s="17" t="str">
        <f t="shared" si="40"/>
        <v/>
      </c>
      <c r="DR70" s="65"/>
      <c r="DS70" s="692"/>
      <c r="DT70" s="692"/>
      <c r="DU70" s="692"/>
      <c r="DV70" s="692"/>
      <c r="DW70" s="692">
        <f>IF(Duombaze!DS70="",0,INDEX(DU!I:I,MATCH(Duombaze!DS70,DU!A:A,0),1))+IF(Duombaze!DT70="",0,INDEX(DU!I:I,MATCH(Duombaze!DT70,DU!A:A,0),1))+IF(Duombaze!DU70="",0,INDEX(DU!I:I,MATCH(Duombaze!DU70,DU!A:A,0),1))+IF(Duombaze!DV70="",0,INDEX(DU!I:I,MATCH(Duombaze!DV70,DU!A:A,0),1))</f>
        <v>0</v>
      </c>
      <c r="DX70" s="638">
        <f>IF(Duombaze!DS70="",0,INDEX(DU!K:K,MATCH(Duombaze!DS70,DU!A:A,0),1))+IF(Duombaze!DT70="",0,INDEX(DU!K:K,MATCH(Duombaze!DT70,DU!A:A,0),1))+IF(Duombaze!DU70="",0,INDEX(DU!K:K,MATCH(Duombaze!DU70,DU!A:A,0),1))+IF(Duombaze!DV70="",0,INDEX(DU!K:KH,MATCH(Duombaze!DV70,DU!A:A,0),1))</f>
        <v>0</v>
      </c>
      <c r="DY70" s="65"/>
      <c r="DZ70" s="65"/>
      <c r="EA70" s="19"/>
      <c r="EB70" s="19" t="str">
        <f t="shared" si="41"/>
        <v/>
      </c>
      <c r="EC70" s="19"/>
      <c r="ED70" s="19">
        <f>IF(Duombaze!EC70="",0,INDEX(DU!I:I,MATCH(Duombaze!EC70,DU!A:A,0),1))</f>
        <v>0</v>
      </c>
      <c r="EE70" s="638">
        <f>IF(Duombaze!EC70="",0,INDEX(DU!K:K,MATCH(Duombaze!EC70,DU!A:A,0),1))</f>
        <v>0</v>
      </c>
      <c r="EF70" s="19"/>
      <c r="EG70" s="52"/>
      <c r="EH70" s="19"/>
      <c r="EI70" s="17" t="str">
        <f t="shared" si="27"/>
        <v/>
      </c>
      <c r="EJ70" s="19"/>
      <c r="EK70" s="692"/>
      <c r="EL70" s="692"/>
      <c r="EM70" s="692"/>
      <c r="EN70" s="692">
        <f>IF(Duombaze!EK70="",0,INDEX(DU!I:I,MATCH(Duombaze!EK70,DU!A:A,0),1))+IF(Duombaze!EL70="",0,INDEX(DU!I:I,MATCH(Duombaze!EL70,DU!A:A,0),1))+IF(Duombaze!EM70="",0,INDEX(DU!I:I,MATCH(Duombaze!EM70,DU!A:A,0),1))</f>
        <v>0</v>
      </c>
      <c r="EO70" s="19">
        <f>IF(Duombaze!EK70="",0,INDEX(DU!K:K,MATCH(Duombaze!EK70,DU!A:A,0),1))+IF(Duombaze!EL70="",0,INDEX(DU!K:K,MATCH(Duombaze!EL70,DU!A:A,0),1))+IF(Duombaze!EM70="",0,INDEX(DU!K:K,MATCH(Duombaze!EM70,DU!A:A,0),1))</f>
        <v>0</v>
      </c>
      <c r="EP70" s="65"/>
      <c r="EQ70" s="19"/>
      <c r="ER70" s="19"/>
      <c r="ES70" s="17" t="str">
        <f t="shared" si="42"/>
        <v/>
      </c>
      <c r="ET70" s="19"/>
      <c r="EU70" s="19"/>
      <c r="EV70" s="19"/>
      <c r="EW70" s="19"/>
      <c r="EX70" s="19" t="str">
        <f t="shared" si="43"/>
        <v/>
      </c>
      <c r="EY70" s="19"/>
      <c r="EZ70" s="672"/>
      <c r="FA70" s="672"/>
      <c r="FB70" s="672">
        <f>IF(Duombaze!EZ70="",0,INDEX(DU!I:I,MATCH(Duombaze!EZ70,DU!A:A,0),1))+IF(Duombaze!FA70="",0,INDEX(DU!I:I,MATCH(Duombaze!FA70,DU!A:A,0),1))</f>
        <v>0</v>
      </c>
      <c r="FC70" s="19">
        <f>IF(Duombaze!EZ70="",0,INDEX(DU!K:K,MATCH(Duombaze!EZ70,DU!A:A,0),1))+IF(Duombaze!FA70="",0,INDEX(DU!K:K,MATCH(Duombaze!FA70,DU!A:A,0),1))</f>
        <v>0</v>
      </c>
      <c r="FD70" s="19"/>
      <c r="FE70" s="19"/>
      <c r="FF70" s="19"/>
      <c r="FG70" s="19"/>
      <c r="FH70" s="19"/>
      <c r="FI70" s="19"/>
      <c r="FJ70" s="19"/>
      <c r="FK70" s="65"/>
      <c r="FL70" s="18"/>
      <c r="FM70" s="671"/>
      <c r="FN70" s="671"/>
      <c r="FO70" s="671"/>
      <c r="FP70" s="671"/>
      <c r="FQ70" s="671">
        <f>IF(Duombaze!FM70="",0,INDEX(DU!I:I,MATCH(Duombaze!FM70,DU!A:A,0),1))+IF(Duombaze!FN70="",0,INDEX(DU!I:I,MATCH(Duombaze!FN70,DU!A:A,0),1))+IF(Duombaze!FO70="",0,INDEX(DU!I:I,MATCH(Duombaze!FO70,DU!A:A,0),1))+IF(Duombaze!FP70="",0,INDEX(DU!I:I,MATCH(Duombaze!FP70,DU!A:A,0),1))</f>
        <v>0</v>
      </c>
      <c r="FR70" s="673">
        <f>IF(Duombaze!FM70="",0,INDEX(DU!K:K,MATCH(Duombaze!FM70,DU!A:A,0),1))+IF(Duombaze!FN70="",0,INDEX(DU!K:K,MATCH(Duombaze!FN70,DU!A:A,0),1))+IF(Duombaze!FO70="",0,INDEX(DU!K:K,MATCH(Duombaze!FO70,DU!A:A,0),1))+IF(Duombaze!FP70="",0,INDEX(DU!K:K,MATCH(Duombaze!FP70,DU!A:A,0),1))</f>
        <v>0</v>
      </c>
    </row>
    <row r="71" spans="1:183" s="20" customFormat="1" ht="23.45" customHeight="1" x14ac:dyDescent="0.25">
      <c r="A71" s="41">
        <v>8</v>
      </c>
      <c r="B71" s="41" t="s">
        <v>769</v>
      </c>
      <c r="C71" s="16" t="s">
        <v>226</v>
      </c>
      <c r="D71" s="19"/>
      <c r="E71" s="17" t="str">
        <f t="shared" si="32"/>
        <v/>
      </c>
      <c r="F71" s="19"/>
      <c r="G71" s="639"/>
      <c r="H71" s="639"/>
      <c r="I71" s="639"/>
      <c r="J71" s="639"/>
      <c r="K71" s="639"/>
      <c r="L71" s="639"/>
      <c r="M71" s="639"/>
      <c r="N71" s="639"/>
      <c r="O71" s="639"/>
      <c r="P71" s="639">
        <f>IF(Duombaze!G71="",0,INDEX(DU!I:I,MATCH(Duombaze!G71,DU!A:A,0),1))+IF(Duombaze!H71="",0,INDEX(DU!I:I,MATCH(Duombaze!H71,DU!A:A,0),1))+IF(Duombaze!I71="",0,INDEX(DU!I:I,MATCH(Duombaze!I71,DU!A:A,0),1))+IF(Duombaze!J71="",0,INDEX(DU!I:I,MATCH(Duombaze!J71,DU!A:A,0),1))+IF(Duombaze!K71="",0,INDEX(DU!I:I,MATCH(Duombaze!K71,DU!A:A,0),1))+IF(Duombaze!L71="",0,INDEX(DU!I:I,MATCH(Duombaze!L71,DU!A:A,0),1))+IF(Duombaze!M71="",0,INDEX(DU!I:I,MATCH(Duombaze!M71,DU!A:A,0),1))+IF(Duombaze!N71="",0,INDEX(DU!I:I,MATCH(Duombaze!N71,DU!A:A,0),1))+IF(Duombaze!O71="",0,INDEX(DU!I:I,MATCH(Duombaze!O71,DU!A:A,0),1))</f>
        <v>0</v>
      </c>
      <c r="Q71" s="638">
        <f>IF(Duombaze!G71="",0,INDEX(DU!K:K,MATCH(Duombaze!G71,DU!A:A,0),1))+IF(Duombaze!H71="",0,INDEX(DU!K:K,MATCH(Duombaze!H71,DU!A:A,0),1))+IF(Duombaze!I71="",0,INDEX(DU!K:K,MATCH(Duombaze!I71,DU!A:A,0),1))+IF(Duombaze!J71="",0,INDEX(DU!K:K,MATCH(Duombaze!J71,DU!A:A,0),1))+IF(Duombaze!K71="",0,INDEX(DU!K:K,MATCH(Duombaze!K71,DU!A:A,0),1))+IF(Duombaze!L71="",0,INDEX(DU!K:K,MATCH(Duombaze!L71,DU!A:A,0),1))+IF(Duombaze!M71="",0,INDEX(DU!K:K,MATCH(Duombaze!M71,DU!A:A,0),1))+IF(Duombaze!N71="",0,INDEX(DU!K:K,MATCH(Duombaze!N71,DU!A:A,0),1))+IF(Duombaze!O71="",0,INDEX(DU!K:K,MATCH(Duombaze!O71,DU!A:A,0),1))</f>
        <v>0</v>
      </c>
      <c r="R71" s="19"/>
      <c r="S71" s="52"/>
      <c r="T71" s="881"/>
      <c r="U71" s="17">
        <f>IF(Duombaze!T71="",0,INDEX(DU!I:I,MATCH(Duombaze!T71,DU!A:A,0),1))</f>
        <v>0</v>
      </c>
      <c r="V71" s="17">
        <f>IF(Duombaze!T71="",0,INDEX(DU!K:K,MATCH(Duombaze!T71,DU!A:A,0),1))</f>
        <v>0</v>
      </c>
      <c r="W71" s="19"/>
      <c r="X71" s="19"/>
      <c r="Y71" s="134"/>
      <c r="Z71" s="65"/>
      <c r="AA71" s="17" t="str">
        <f t="shared" si="29"/>
        <v/>
      </c>
      <c r="AB71" s="19"/>
      <c r="AC71" s="19">
        <f>IF(Duombaze!AB71="",0,INDEX(DU!I:I,MATCH(Duombaze!AB71,DU!A:A,0),1))</f>
        <v>0</v>
      </c>
      <c r="AD71" s="25">
        <f>IF(Duombaze!AB71="",0,INDEX(DU!K:K,MATCH(Duombaze!AB71,DU!A:A,0),1))</f>
        <v>0</v>
      </c>
      <c r="AE71" s="19"/>
      <c r="AF71" s="19"/>
      <c r="AG71" s="19"/>
      <c r="AH71" s="17" t="str">
        <f t="shared" si="34"/>
        <v/>
      </c>
      <c r="AI71" s="19"/>
      <c r="AJ71" s="639"/>
      <c r="AK71" s="639"/>
      <c r="AL71" s="639"/>
      <c r="AM71" s="639">
        <f>IF(Duombaze!AJ71="",0,INDEX(DU!I:I,MATCH(Duombaze!AJ71,DU!A:A,0),1))+IF(Duombaze!AK71="",0,INDEX(DU!I:I,MATCH(Duombaze!AK71,DU!A:A,0),1))+IF(Duombaze!AL71="",0,INDEX(DU!I:I,MATCH(Duombaze!AL71,DU!A:A,0),1))</f>
        <v>0</v>
      </c>
      <c r="AN71" s="639">
        <f>IF(Duombaze!AJ71="",0,INDEX(DU!K:K,MATCH(Duombaze!AJ71,DU!A:A,0),1))+IF(Duombaze!AK71="",0,INDEX(DU!K:K,MATCH(Duombaze!AK71,DU!A:A,0),1))+IF(Duombaze!AL71="",0,INDEX(DU!K:K,MATCH(Duombaze!AL71,DU!A:A,0),1))</f>
        <v>0</v>
      </c>
      <c r="AO71" s="19"/>
      <c r="AP71" s="19"/>
      <c r="AQ71" s="19"/>
      <c r="AR71" s="17" t="str">
        <f t="shared" si="35"/>
        <v/>
      </c>
      <c r="AS71" s="19"/>
      <c r="AT71" s="639"/>
      <c r="AU71" s="639"/>
      <c r="AV71" s="639"/>
      <c r="AW71" s="639"/>
      <c r="AX71" s="639"/>
      <c r="AY71" s="639"/>
      <c r="AZ71" s="639"/>
      <c r="BA71" s="639"/>
      <c r="BB71" s="639"/>
      <c r="BC71" s="639">
        <f>IF(Duombaze!AT71="",0,INDEX(DU!I:I,MATCH(Duombaze!AT71,DU!A:A,0),1))+IF(Duombaze!AU71="",0,INDEX(DU!I:I,MATCH(Duombaze!AU71,DU!A:A,0),1))+IF(Duombaze!AV71="",0,INDEX(DU!I:I,MATCH(Duombaze!AV71,DU!A:A,0),1))+IF(Duombaze!AW71="",0,INDEX(DU!I:I,MATCH(Duombaze!AW71,DU!A:A,0),1))+IF(Duombaze!AX71="",0,INDEX(DU!I:I,MATCH(Duombaze!AX71,DU!A:A,0),1))+IF(Duombaze!AY71="",0,INDEX(DU!I:I,MATCH(Duombaze!AY71,DU!A:A,0),1))+IF(Duombaze!AZ71="",0,INDEX(DU!I:I,MATCH(Duombaze!AZ71,DU!A:A,0),1))+IF(Duombaze!BA71="",0,INDEX(DU!I:I,MATCH(Duombaze!BA71,DU!A:A,0),1))+IF(Duombaze!BB71="",0,INDEX(DU!I:I,MATCH(Duombaze!BB71,DU!A:A,0),1))</f>
        <v>0</v>
      </c>
      <c r="BD71" s="638">
        <f>IF(Duombaze!AT71="",0,INDEX(DU!K:K,MATCH(Duombaze!AT71,DU!A:A,0),1))+IF(Duombaze!AU71="",0,INDEX(DU!K:K,MATCH(Duombaze!AU71,DU!A:A,0),1))+IF(Duombaze!AV71="",0,INDEX(DU!K:K,MATCH(Duombaze!AV71,DU!A:A,0),1))+IF(Duombaze!AW71="",0,INDEX(DU!K:K,MATCH(Duombaze!AW71,DU!A:A,0),1))+IF(Duombaze!AX71="",0,INDEX(DU!K:K,MATCH(Duombaze!AX71,DU!A:A,0),1))+IF(Duombaze!AY71="",0,INDEX(DU!K:K,MATCH(Duombaze!AY71,DU!A:A,0),1))+IF(Duombaze!AZ71="",0,INDEX(DU!K:K,MATCH(Duombaze!AZ71,DU!A:A,0),1))+IF(Duombaze!BA71="",0,INDEX(DU!K:K,MATCH(Duombaze!BA71,DU!A:A,0),1))+IF(Duombaze!BB71="",0,INDEX(DU!K:K,MATCH(Duombaze!BB71,DU!A:A,0),1))</f>
        <v>0</v>
      </c>
      <c r="BE71" s="19"/>
      <c r="BF71" s="19"/>
      <c r="BG71" s="53"/>
      <c r="BH71" s="17"/>
      <c r="BI71" s="17"/>
      <c r="BJ71" s="638"/>
      <c r="BK71" s="638"/>
      <c r="BL71" s="638"/>
      <c r="BM71" s="638">
        <f>IF(Duombaze!BJ71="",0,INDEX(DU!I:I,MATCH(Duombaze!BJ71,DU!A:A,0),1))+IF(Duombaze!BK71="",0,INDEX(DU!I:I,MATCH(Duombaze!BK71,DU!A:A,0),1))+IF(Duombaze!BL71="",0,INDEX(DU!I:I,MATCH(Duombaze!BL71,DU!A:A,0),1))</f>
        <v>0</v>
      </c>
      <c r="BN71" s="638">
        <f>IF(Duombaze!BJ71="",0,INDEX(DU!K:K,MATCH(Duombaze!BJ71,DU!A:A,0),1))+IF(Duombaze!BK71="",0,INDEX(DU!K:K,MATCH(Duombaze!BK71,DU!A:A,0),1))+IF(Duombaze!BL71="",0,INDEX(DU!K:K,MATCH(Duombaze!BL71,DU!A:A,0),1))</f>
        <v>0</v>
      </c>
      <c r="BO71" s="17"/>
      <c r="BP71" s="17"/>
      <c r="BQ71" s="19"/>
      <c r="BR71" s="19" t="str">
        <f t="shared" si="31"/>
        <v/>
      </c>
      <c r="BS71" s="19"/>
      <c r="BT71" s="19"/>
      <c r="BU71" s="19"/>
      <c r="BV71" s="19"/>
      <c r="BW71" s="19">
        <f>IF(Duombaze!BT71="",0,INDEX(DU!I:I,MATCH(Duombaze!BT71,DU!A:A,0),1))+IF(Duombaze!BU71="",0,INDEX(DU!I:I,MATCH(Duombaze!BU71,DU!A:A,0),1))+IF(Duombaze!BV71="",0,INDEX(DU!I:I,MATCH(Duombaze!BV71,DU!A:A,0),1))</f>
        <v>0</v>
      </c>
      <c r="BX71" s="19">
        <f>IF(Duombaze!BT71="",0,INDEX(DU!K:K,MATCH(Duombaze!BT71,DU!A:A,0),1))+IF(Duombaze!BU71="",0,INDEX(DU!K:K,MATCH(Duombaze!BU71,DU!A:A,0),1))+IF(Duombaze!BV71="",0,INDEX(DU!K:K,MATCH(Duombaze!BV71,DU!A:A,0),1))</f>
        <v>0</v>
      </c>
      <c r="BY71" s="19"/>
      <c r="BZ71" s="19"/>
      <c r="CA71" s="19"/>
      <c r="CB71" s="19" t="str">
        <f t="shared" si="26"/>
        <v/>
      </c>
      <c r="CC71" s="19"/>
      <c r="CD71" s="19">
        <f>IF(Duombaze!CC71="",0,INDEX(DU!I:I,MATCH(Duombaze!CC71,DU!A:A,0),1))</f>
        <v>0</v>
      </c>
      <c r="CE71" s="17">
        <f>IF(Duombaze!CC71="",0,INDEX(DU!K:K,MATCH(Duombaze!CC71,DU!A:A,0),1))</f>
        <v>0</v>
      </c>
      <c r="CF71" s="19"/>
      <c r="CG71" s="19"/>
      <c r="CH71" s="19"/>
      <c r="CI71" s="17" t="str">
        <f t="shared" si="36"/>
        <v/>
      </c>
      <c r="CJ71" s="19"/>
      <c r="CK71" s="19">
        <f>IF(Duombaze!CJ71="",0,INDEX(DU!I:I,MATCH(Duombaze!CJ71,DU!A:A,0),1))</f>
        <v>0</v>
      </c>
      <c r="CL71" s="17">
        <f>IF(Duombaze!CJ71="",0,INDEX(DU!K:K,MATCH(Duombaze!CJ71,DU!A:A,0),1))</f>
        <v>0</v>
      </c>
      <c r="CM71" s="19"/>
      <c r="CN71" s="19"/>
      <c r="CO71" s="19"/>
      <c r="CP71" s="17" t="str">
        <f t="shared" si="37"/>
        <v/>
      </c>
      <c r="CQ71" s="19"/>
      <c r="CR71" s="639"/>
      <c r="CS71" s="639"/>
      <c r="CT71" s="639">
        <f>IF(Duombaze!CR71="",0,INDEX(DU!I:I,MATCH(Duombaze!CR71,DU!A:A,0),1))+IF(Duombaze!CS71="",0,INDEX(DU!I:I,MATCH(Duombaze!CS71,DU!A:A,0),1))</f>
        <v>0</v>
      </c>
      <c r="CU71" s="19">
        <f>IF(Duombaze!CR71="",0,INDEX(DU!K:K,MATCH(Duombaze!CR71,DU!A:A,0),1))+IF(Duombaze!CS71="",0,INDEX(DU!K:K,MATCH(Duombaze!CS71,DU!A:A,0),1))</f>
        <v>0</v>
      </c>
      <c r="CV71" s="19"/>
      <c r="CW71" s="19"/>
      <c r="CX71" s="19"/>
      <c r="CY71" s="17" t="str">
        <f t="shared" si="38"/>
        <v/>
      </c>
      <c r="CZ71" s="19"/>
      <c r="DA71" s="672"/>
      <c r="DB71" s="672"/>
      <c r="DC71" s="672">
        <f>IF(Duombaze!DA71="",0,INDEX(DU!I:I,MATCH(Duombaze!DA71,DU!A:A,0),1))+IF(Duombaze!DB71="",0,INDEX(DU!I:I,MATCH(Duombaze!DB71,DU!A:A,0),1))</f>
        <v>0</v>
      </c>
      <c r="DD71" s="19">
        <f>IF(Duombaze!DA71="",0,INDEX(DU!K:K,MATCH(Duombaze!DA71,DU!A:A,0),1))+IF(Duombaze!DB71="",0,INDEX(DU!K:K,MATCH(Duombaze!DB71,DU!A:A,0),1))</f>
        <v>0</v>
      </c>
      <c r="DE71" s="19"/>
      <c r="DF71" s="19"/>
      <c r="DG71" s="19"/>
      <c r="DH71" s="19" t="str">
        <f t="shared" si="39"/>
        <v/>
      </c>
      <c r="DI71" s="19"/>
      <c r="DJ71" s="672"/>
      <c r="DK71" s="678"/>
      <c r="DL71" s="678">
        <f>IF(Duombaze!DJ71="",0,INDEX(DU!I:I,MATCH(Duombaze!DJ71,DU!A:A,0),1))+IF(Duombaze!DK71="",0,INDEX(DU!I:I,MATCH(Duombaze!DK71,DU!A:A,0),1))</f>
        <v>0</v>
      </c>
      <c r="DM71" s="19">
        <f>IF(Duombaze!DJ71="",0,INDEX(DU!K:K,MATCH(Duombaze!DJ71,DU!A:A,0),1))+IF(Duombaze!DK71="",0,INDEX(DU!K:K,MATCH(Duombaze!DK71,DU!A:A,0),1))</f>
        <v>0</v>
      </c>
      <c r="DN71" s="52"/>
      <c r="DO71" s="52"/>
      <c r="DP71" s="52"/>
      <c r="DQ71" s="17" t="str">
        <f t="shared" si="40"/>
        <v/>
      </c>
      <c r="DR71" s="65"/>
      <c r="DS71" s="692"/>
      <c r="DT71" s="692"/>
      <c r="DU71" s="692"/>
      <c r="DV71" s="692"/>
      <c r="DW71" s="692">
        <f>IF(Duombaze!DS71="",0,INDEX(DU!I:I,MATCH(Duombaze!DS71,DU!A:A,0),1))+IF(Duombaze!DT71="",0,INDEX(DU!I:I,MATCH(Duombaze!DT71,DU!A:A,0),1))+IF(Duombaze!DU71="",0,INDEX(DU!I:I,MATCH(Duombaze!DU71,DU!A:A,0),1))+IF(Duombaze!DV71="",0,INDEX(DU!I:I,MATCH(Duombaze!DV71,DU!A:A,0),1))</f>
        <v>0</v>
      </c>
      <c r="DX71" s="638">
        <f>IF(Duombaze!DS71="",0,INDEX(DU!K:K,MATCH(Duombaze!DS71,DU!A:A,0),1))+IF(Duombaze!DT71="",0,INDEX(DU!K:K,MATCH(Duombaze!DT71,DU!A:A,0),1))+IF(Duombaze!DU71="",0,INDEX(DU!K:K,MATCH(Duombaze!DU71,DU!A:A,0),1))+IF(Duombaze!DV71="",0,INDEX(DU!K:KH,MATCH(Duombaze!DV71,DU!A:A,0),1))</f>
        <v>0</v>
      </c>
      <c r="DY71" s="65"/>
      <c r="DZ71" s="65"/>
      <c r="EA71" s="19"/>
      <c r="EB71" s="19" t="str">
        <f t="shared" si="41"/>
        <v/>
      </c>
      <c r="EC71" s="19"/>
      <c r="ED71" s="19">
        <f>IF(Duombaze!EC71="",0,INDEX(DU!I:I,MATCH(Duombaze!EC71,DU!A:A,0),1))</f>
        <v>0</v>
      </c>
      <c r="EE71" s="638">
        <f>IF(Duombaze!EC71="",0,INDEX(DU!K:K,MATCH(Duombaze!EC71,DU!A:A,0),1))</f>
        <v>0</v>
      </c>
      <c r="EF71" s="19"/>
      <c r="EG71" s="52"/>
      <c r="EH71" s="19"/>
      <c r="EI71" s="17" t="str">
        <f t="shared" si="27"/>
        <v/>
      </c>
      <c r="EJ71" s="19"/>
      <c r="EK71" s="692"/>
      <c r="EL71" s="692"/>
      <c r="EM71" s="692"/>
      <c r="EN71" s="692">
        <f>IF(Duombaze!EK71="",0,INDEX(DU!I:I,MATCH(Duombaze!EK71,DU!A:A,0),1))+IF(Duombaze!EL71="",0,INDEX(DU!I:I,MATCH(Duombaze!EL71,DU!A:A,0),1))+IF(Duombaze!EM71="",0,INDEX(DU!I:I,MATCH(Duombaze!EM71,DU!A:A,0),1))</f>
        <v>0</v>
      </c>
      <c r="EO71" s="19">
        <f>IF(Duombaze!EK71="",0,INDEX(DU!K:K,MATCH(Duombaze!EK71,DU!A:A,0),1))+IF(Duombaze!EL71="",0,INDEX(DU!K:K,MATCH(Duombaze!EL71,DU!A:A,0),1))+IF(Duombaze!EM71="",0,INDEX(DU!K:K,MATCH(Duombaze!EM71,DU!A:A,0),1))</f>
        <v>0</v>
      </c>
      <c r="EP71" s="65"/>
      <c r="EQ71" s="19"/>
      <c r="ER71" s="19"/>
      <c r="ES71" s="17" t="str">
        <f t="shared" si="42"/>
        <v/>
      </c>
      <c r="ET71" s="19"/>
      <c r="EU71" s="19"/>
      <c r="EV71" s="19"/>
      <c r="EW71" s="19"/>
      <c r="EX71" s="19" t="str">
        <f t="shared" si="43"/>
        <v/>
      </c>
      <c r="EY71" s="19"/>
      <c r="EZ71" s="672"/>
      <c r="FA71" s="672"/>
      <c r="FB71" s="672">
        <f>IF(Duombaze!EZ71="",0,INDEX(DU!I:I,MATCH(Duombaze!EZ71,DU!A:A,0),1))+IF(Duombaze!FA71="",0,INDEX(DU!I:I,MATCH(Duombaze!FA71,DU!A:A,0),1))</f>
        <v>0</v>
      </c>
      <c r="FC71" s="19">
        <f>IF(Duombaze!EZ71="",0,INDEX(DU!K:K,MATCH(Duombaze!EZ71,DU!A:A,0),1))+IF(Duombaze!FA71="",0,INDEX(DU!K:K,MATCH(Duombaze!FA71,DU!A:A,0),1))</f>
        <v>0</v>
      </c>
      <c r="FD71" s="19"/>
      <c r="FE71" s="19"/>
      <c r="FF71" s="19"/>
      <c r="FG71" s="19"/>
      <c r="FH71" s="19"/>
      <c r="FI71" s="19"/>
      <c r="FJ71" s="19"/>
      <c r="FK71" s="65"/>
      <c r="FL71" s="18"/>
      <c r="FM71" s="671"/>
      <c r="FN71" s="671"/>
      <c r="FO71" s="671"/>
      <c r="FP71" s="671"/>
      <c r="FQ71" s="671">
        <f>IF(Duombaze!FM71="",0,INDEX(DU!I:I,MATCH(Duombaze!FM71,DU!A:A,0),1))+IF(Duombaze!FN71="",0,INDEX(DU!I:I,MATCH(Duombaze!FN71,DU!A:A,0),1))+IF(Duombaze!FO71="",0,INDEX(DU!I:I,MATCH(Duombaze!FO71,DU!A:A,0),1))+IF(Duombaze!FP71="",0,INDEX(DU!I:I,MATCH(Duombaze!FP71,DU!A:A,0),1))</f>
        <v>0</v>
      </c>
      <c r="FR71" s="673">
        <f>IF(Duombaze!FM71="",0,INDEX(DU!K:K,MATCH(Duombaze!FM71,DU!A:A,0),1))+IF(Duombaze!FN71="",0,INDEX(DU!K:K,MATCH(Duombaze!FN71,DU!A:A,0),1))+IF(Duombaze!FO71="",0,INDEX(DU!K:K,MATCH(Duombaze!FO71,DU!A:A,0),1))+IF(Duombaze!FP71="",0,INDEX(DU!K:K,MATCH(Duombaze!FP71,DU!A:A,0),1))</f>
        <v>0</v>
      </c>
    </row>
    <row r="72" spans="1:183" s="20" customFormat="1" ht="23.45" customHeight="1" x14ac:dyDescent="0.25">
      <c r="A72" s="41">
        <v>9</v>
      </c>
      <c r="B72" s="41" t="s">
        <v>769</v>
      </c>
      <c r="C72" s="16" t="s">
        <v>226</v>
      </c>
      <c r="D72" s="19"/>
      <c r="E72" s="17" t="str">
        <f t="shared" si="32"/>
        <v/>
      </c>
      <c r="F72" s="19"/>
      <c r="G72" s="639"/>
      <c r="H72" s="639"/>
      <c r="I72" s="639"/>
      <c r="J72" s="639"/>
      <c r="K72" s="639"/>
      <c r="L72" s="639"/>
      <c r="M72" s="639"/>
      <c r="N72" s="639"/>
      <c r="O72" s="639"/>
      <c r="P72" s="639">
        <f>IF(Duombaze!G72="",0,INDEX(DU!I:I,MATCH(Duombaze!G72,DU!A:A,0),1))+IF(Duombaze!H72="",0,INDEX(DU!I:I,MATCH(Duombaze!H72,DU!A:A,0),1))+IF(Duombaze!I72="",0,INDEX(DU!I:I,MATCH(Duombaze!I72,DU!A:A,0),1))+IF(Duombaze!J72="",0,INDEX(DU!I:I,MATCH(Duombaze!J72,DU!A:A,0),1))+IF(Duombaze!K72="",0,INDEX(DU!I:I,MATCH(Duombaze!K72,DU!A:A,0),1))+IF(Duombaze!L72="",0,INDEX(DU!I:I,MATCH(Duombaze!L72,DU!A:A,0),1))+IF(Duombaze!M72="",0,INDEX(DU!I:I,MATCH(Duombaze!M72,DU!A:A,0),1))+IF(Duombaze!N72="",0,INDEX(DU!I:I,MATCH(Duombaze!N72,DU!A:A,0),1))+IF(Duombaze!O72="",0,INDEX(DU!I:I,MATCH(Duombaze!O72,DU!A:A,0),1))</f>
        <v>0</v>
      </c>
      <c r="Q72" s="638">
        <f>IF(Duombaze!G72="",0,INDEX(DU!K:K,MATCH(Duombaze!G72,DU!A:A,0),1))+IF(Duombaze!H72="",0,INDEX(DU!K:K,MATCH(Duombaze!H72,DU!A:A,0),1))+IF(Duombaze!I72="",0,INDEX(DU!K:K,MATCH(Duombaze!I72,DU!A:A,0),1))+IF(Duombaze!J72="",0,INDEX(DU!K:K,MATCH(Duombaze!J72,DU!A:A,0),1))+IF(Duombaze!K72="",0,INDEX(DU!K:K,MATCH(Duombaze!K72,DU!A:A,0),1))+IF(Duombaze!L72="",0,INDEX(DU!K:K,MATCH(Duombaze!L72,DU!A:A,0),1))+IF(Duombaze!M72="",0,INDEX(DU!K:K,MATCH(Duombaze!M72,DU!A:A,0),1))+IF(Duombaze!N72="",0,INDEX(DU!K:K,MATCH(Duombaze!N72,DU!A:A,0),1))+IF(Duombaze!O72="",0,INDEX(DU!K:K,MATCH(Duombaze!O72,DU!A:A,0),1))</f>
        <v>0</v>
      </c>
      <c r="R72" s="19"/>
      <c r="S72" s="52"/>
      <c r="T72" s="881"/>
      <c r="U72" s="17">
        <f>IF(Duombaze!T72="",0,INDEX(DU!I:I,MATCH(Duombaze!T72,DU!A:A,0),1))</f>
        <v>0</v>
      </c>
      <c r="V72" s="17">
        <f>IF(Duombaze!T72="",0,INDEX(DU!K:K,MATCH(Duombaze!T72,DU!A:A,0),1))</f>
        <v>0</v>
      </c>
      <c r="W72" s="19"/>
      <c r="X72" s="19"/>
      <c r="Y72" s="134"/>
      <c r="Z72" s="65"/>
      <c r="AA72" s="17" t="str">
        <f t="shared" si="29"/>
        <v/>
      </c>
      <c r="AB72" s="19"/>
      <c r="AC72" s="19">
        <f>IF(Duombaze!AB72="",0,INDEX(DU!I:I,MATCH(Duombaze!AB72,DU!A:A,0),1))</f>
        <v>0</v>
      </c>
      <c r="AD72" s="25">
        <f>IF(Duombaze!AB72="",0,INDEX(DU!K:K,MATCH(Duombaze!AB72,DU!A:A,0),1))</f>
        <v>0</v>
      </c>
      <c r="AE72" s="19"/>
      <c r="AF72" s="19"/>
      <c r="AG72" s="19"/>
      <c r="AH72" s="17" t="str">
        <f t="shared" si="34"/>
        <v/>
      </c>
      <c r="AI72" s="19"/>
      <c r="AJ72" s="639"/>
      <c r="AK72" s="639"/>
      <c r="AL72" s="639"/>
      <c r="AM72" s="639">
        <f>IF(Duombaze!AJ72="",0,INDEX(DU!I:I,MATCH(Duombaze!AJ72,DU!A:A,0),1))+IF(Duombaze!AK72="",0,INDEX(DU!I:I,MATCH(Duombaze!AK72,DU!A:A,0),1))+IF(Duombaze!AL72="",0,INDEX(DU!I:I,MATCH(Duombaze!AL72,DU!A:A,0),1))</f>
        <v>0</v>
      </c>
      <c r="AN72" s="639">
        <f>IF(Duombaze!AJ72="",0,INDEX(DU!K:K,MATCH(Duombaze!AJ72,DU!A:A,0),1))+IF(Duombaze!AK72="",0,INDEX(DU!K:K,MATCH(Duombaze!AK72,DU!A:A,0),1))+IF(Duombaze!AL72="",0,INDEX(DU!K:K,MATCH(Duombaze!AL72,DU!A:A,0),1))</f>
        <v>0</v>
      </c>
      <c r="AO72" s="19"/>
      <c r="AP72" s="19"/>
      <c r="AQ72" s="19"/>
      <c r="AR72" s="17" t="str">
        <f t="shared" si="35"/>
        <v/>
      </c>
      <c r="AS72" s="19"/>
      <c r="AT72" s="639"/>
      <c r="AU72" s="639"/>
      <c r="AV72" s="639"/>
      <c r="AW72" s="639"/>
      <c r="AX72" s="639"/>
      <c r="AY72" s="639"/>
      <c r="AZ72" s="639"/>
      <c r="BA72" s="639"/>
      <c r="BB72" s="639"/>
      <c r="BC72" s="639">
        <f>IF(Duombaze!AT72="",0,INDEX(DU!I:I,MATCH(Duombaze!AT72,DU!A:A,0),1))+IF(Duombaze!AU72="",0,INDEX(DU!I:I,MATCH(Duombaze!AU72,DU!A:A,0),1))+IF(Duombaze!AV72="",0,INDEX(DU!I:I,MATCH(Duombaze!AV72,DU!A:A,0),1))+IF(Duombaze!AW72="",0,INDEX(DU!I:I,MATCH(Duombaze!AW72,DU!A:A,0),1))+IF(Duombaze!AX72="",0,INDEX(DU!I:I,MATCH(Duombaze!AX72,DU!A:A,0),1))+IF(Duombaze!AY72="",0,INDEX(DU!I:I,MATCH(Duombaze!AY72,DU!A:A,0),1))+IF(Duombaze!AZ72="",0,INDEX(DU!I:I,MATCH(Duombaze!AZ72,DU!A:A,0),1))+IF(Duombaze!BA72="",0,INDEX(DU!I:I,MATCH(Duombaze!BA72,DU!A:A,0),1))+IF(Duombaze!BB72="",0,INDEX(DU!I:I,MATCH(Duombaze!BB72,DU!A:A,0),1))</f>
        <v>0</v>
      </c>
      <c r="BD72" s="638">
        <f>IF(Duombaze!AT72="",0,INDEX(DU!K:K,MATCH(Duombaze!AT72,DU!A:A,0),1))+IF(Duombaze!AU72="",0,INDEX(DU!K:K,MATCH(Duombaze!AU72,DU!A:A,0),1))+IF(Duombaze!AV72="",0,INDEX(DU!K:K,MATCH(Duombaze!AV72,DU!A:A,0),1))+IF(Duombaze!AW72="",0,INDEX(DU!K:K,MATCH(Duombaze!AW72,DU!A:A,0),1))+IF(Duombaze!AX72="",0,INDEX(DU!K:K,MATCH(Duombaze!AX72,DU!A:A,0),1))+IF(Duombaze!AY72="",0,INDEX(DU!K:K,MATCH(Duombaze!AY72,DU!A:A,0),1))+IF(Duombaze!AZ72="",0,INDEX(DU!K:K,MATCH(Duombaze!AZ72,DU!A:A,0),1))+IF(Duombaze!BA72="",0,INDEX(DU!K:K,MATCH(Duombaze!BA72,DU!A:A,0),1))+IF(Duombaze!BB72="",0,INDEX(DU!K:K,MATCH(Duombaze!BB72,DU!A:A,0),1))</f>
        <v>0</v>
      </c>
      <c r="BE72" s="19"/>
      <c r="BF72" s="19"/>
      <c r="BG72" s="53"/>
      <c r="BH72" s="17"/>
      <c r="BI72" s="17"/>
      <c r="BJ72" s="638"/>
      <c r="BK72" s="638"/>
      <c r="BL72" s="638"/>
      <c r="BM72" s="638">
        <f>IF(Duombaze!BJ72="",0,INDEX(DU!I:I,MATCH(Duombaze!BJ72,DU!A:A,0),1))+IF(Duombaze!BK72="",0,INDEX(DU!I:I,MATCH(Duombaze!BK72,DU!A:A,0),1))+IF(Duombaze!BL72="",0,INDEX(DU!I:I,MATCH(Duombaze!BL72,DU!A:A,0),1))</f>
        <v>0</v>
      </c>
      <c r="BN72" s="638">
        <f>IF(Duombaze!BJ72="",0,INDEX(DU!K:K,MATCH(Duombaze!BJ72,DU!A:A,0),1))+IF(Duombaze!BK72="",0,INDEX(DU!K:K,MATCH(Duombaze!BK72,DU!A:A,0),1))+IF(Duombaze!BL72="",0,INDEX(DU!K:K,MATCH(Duombaze!BL72,DU!A:A,0),1))</f>
        <v>0</v>
      </c>
      <c r="BO72" s="17"/>
      <c r="BP72" s="17"/>
      <c r="BQ72" s="19"/>
      <c r="BR72" s="19" t="str">
        <f t="shared" si="31"/>
        <v/>
      </c>
      <c r="BS72" s="19"/>
      <c r="BT72" s="19"/>
      <c r="BU72" s="19"/>
      <c r="BV72" s="19"/>
      <c r="BW72" s="19">
        <f>IF(Duombaze!BT72="",0,INDEX(DU!I:I,MATCH(Duombaze!BT72,DU!A:A,0),1))+IF(Duombaze!BU72="",0,INDEX(DU!I:I,MATCH(Duombaze!BU72,DU!A:A,0),1))+IF(Duombaze!BV72="",0,INDEX(DU!I:I,MATCH(Duombaze!BV72,DU!A:A,0),1))</f>
        <v>0</v>
      </c>
      <c r="BX72" s="19">
        <f>IF(Duombaze!BT72="",0,INDEX(DU!K:K,MATCH(Duombaze!BT72,DU!A:A,0),1))+IF(Duombaze!BU72="",0,INDEX(DU!K:K,MATCH(Duombaze!BU72,DU!A:A,0),1))+IF(Duombaze!BV72="",0,INDEX(DU!K:K,MATCH(Duombaze!BV72,DU!A:A,0),1))</f>
        <v>0</v>
      </c>
      <c r="BY72" s="19"/>
      <c r="BZ72" s="19"/>
      <c r="CA72" s="19"/>
      <c r="CB72" s="19" t="str">
        <f t="shared" si="26"/>
        <v/>
      </c>
      <c r="CC72" s="19"/>
      <c r="CD72" s="19">
        <f>IF(Duombaze!CC72="",0,INDEX(DU!I:I,MATCH(Duombaze!CC72,DU!A:A,0),1))</f>
        <v>0</v>
      </c>
      <c r="CE72" s="17">
        <f>IF(Duombaze!CC72="",0,INDEX(DU!K:K,MATCH(Duombaze!CC72,DU!A:A,0),1))</f>
        <v>0</v>
      </c>
      <c r="CF72" s="19"/>
      <c r="CG72" s="19"/>
      <c r="CH72" s="19"/>
      <c r="CI72" s="17" t="str">
        <f t="shared" si="36"/>
        <v/>
      </c>
      <c r="CJ72" s="19"/>
      <c r="CK72" s="19">
        <f>IF(Duombaze!CJ72="",0,INDEX(DU!I:I,MATCH(Duombaze!CJ72,DU!A:A,0),1))</f>
        <v>0</v>
      </c>
      <c r="CL72" s="17">
        <f>IF(Duombaze!CJ72="",0,INDEX(DU!K:K,MATCH(Duombaze!CJ72,DU!A:A,0),1))</f>
        <v>0</v>
      </c>
      <c r="CM72" s="19"/>
      <c r="CN72" s="19"/>
      <c r="CO72" s="19"/>
      <c r="CP72" s="17" t="str">
        <f t="shared" si="37"/>
        <v/>
      </c>
      <c r="CQ72" s="19"/>
      <c r="CR72" s="639"/>
      <c r="CS72" s="639"/>
      <c r="CT72" s="639">
        <f>IF(Duombaze!CR72="",0,INDEX(DU!I:I,MATCH(Duombaze!CR72,DU!A:A,0),1))+IF(Duombaze!CS72="",0,INDEX(DU!I:I,MATCH(Duombaze!CS72,DU!A:A,0),1))</f>
        <v>0</v>
      </c>
      <c r="CU72" s="19">
        <f>IF(Duombaze!CR72="",0,INDEX(DU!K:K,MATCH(Duombaze!CR72,DU!A:A,0),1))+IF(Duombaze!CS72="",0,INDEX(DU!K:K,MATCH(Duombaze!CS72,DU!A:A,0),1))</f>
        <v>0</v>
      </c>
      <c r="CV72" s="19"/>
      <c r="CW72" s="19"/>
      <c r="CX72" s="19"/>
      <c r="CY72" s="17" t="str">
        <f t="shared" si="38"/>
        <v/>
      </c>
      <c r="CZ72" s="19"/>
      <c r="DA72" s="672"/>
      <c r="DB72" s="672"/>
      <c r="DC72" s="672">
        <f>IF(Duombaze!DA72="",0,INDEX(DU!I:I,MATCH(Duombaze!DA72,DU!A:A,0),1))+IF(Duombaze!DB72="",0,INDEX(DU!I:I,MATCH(Duombaze!DB72,DU!A:A,0),1))</f>
        <v>0</v>
      </c>
      <c r="DD72" s="19">
        <f>IF(Duombaze!DA72="",0,INDEX(DU!K:K,MATCH(Duombaze!DA72,DU!A:A,0),1))+IF(Duombaze!DB72="",0,INDEX(DU!K:K,MATCH(Duombaze!DB72,DU!A:A,0),1))</f>
        <v>0</v>
      </c>
      <c r="DE72" s="19"/>
      <c r="DF72" s="19"/>
      <c r="DG72" s="19"/>
      <c r="DH72" s="19" t="str">
        <f t="shared" si="39"/>
        <v/>
      </c>
      <c r="DI72" s="19"/>
      <c r="DJ72" s="672"/>
      <c r="DK72" s="678"/>
      <c r="DL72" s="678">
        <f>IF(Duombaze!DJ72="",0,INDEX(DU!I:I,MATCH(Duombaze!DJ72,DU!A:A,0),1))+IF(Duombaze!DK72="",0,INDEX(DU!I:I,MATCH(Duombaze!DK72,DU!A:A,0),1))</f>
        <v>0</v>
      </c>
      <c r="DM72" s="19">
        <f>IF(Duombaze!DJ72="",0,INDEX(DU!K:K,MATCH(Duombaze!DJ72,DU!A:A,0),1))+IF(Duombaze!DK72="",0,INDEX(DU!K:K,MATCH(Duombaze!DK72,DU!A:A,0),1))</f>
        <v>0</v>
      </c>
      <c r="DN72" s="52"/>
      <c r="DO72" s="52"/>
      <c r="DP72" s="52"/>
      <c r="DQ72" s="17" t="str">
        <f t="shared" si="40"/>
        <v/>
      </c>
      <c r="DR72" s="65"/>
      <c r="DS72" s="692"/>
      <c r="DT72" s="692"/>
      <c r="DU72" s="692"/>
      <c r="DV72" s="692"/>
      <c r="DW72" s="692">
        <f>IF(Duombaze!DS72="",0,INDEX(DU!I:I,MATCH(Duombaze!DS72,DU!A:A,0),1))+IF(Duombaze!DT72="",0,INDEX(DU!I:I,MATCH(Duombaze!DT72,DU!A:A,0),1))+IF(Duombaze!DU72="",0,INDEX(DU!I:I,MATCH(Duombaze!DU72,DU!A:A,0),1))+IF(Duombaze!DV72="",0,INDEX(DU!I:I,MATCH(Duombaze!DV72,DU!A:A,0),1))</f>
        <v>0</v>
      </c>
      <c r="DX72" s="638">
        <f>IF(Duombaze!DS72="",0,INDEX(DU!K:K,MATCH(Duombaze!DS72,DU!A:A,0),1))+IF(Duombaze!DT72="",0,INDEX(DU!K:K,MATCH(Duombaze!DT72,DU!A:A,0),1))+IF(Duombaze!DU72="",0,INDEX(DU!K:K,MATCH(Duombaze!DU72,DU!A:A,0),1))+IF(Duombaze!DV72="",0,INDEX(DU!K:KH,MATCH(Duombaze!DV72,DU!A:A,0),1))</f>
        <v>0</v>
      </c>
      <c r="DY72" s="65"/>
      <c r="DZ72" s="65"/>
      <c r="EA72" s="19"/>
      <c r="EB72" s="19" t="str">
        <f t="shared" si="41"/>
        <v/>
      </c>
      <c r="EC72" s="19"/>
      <c r="ED72" s="19">
        <f>IF(Duombaze!EC72="",0,INDEX(DU!I:I,MATCH(Duombaze!EC72,DU!A:A,0),1))</f>
        <v>0</v>
      </c>
      <c r="EE72" s="638">
        <f>IF(Duombaze!EC72="",0,INDEX(DU!K:K,MATCH(Duombaze!EC72,DU!A:A,0),1))</f>
        <v>0</v>
      </c>
      <c r="EF72" s="19"/>
      <c r="EG72" s="52"/>
      <c r="EH72" s="19"/>
      <c r="EI72" s="17" t="str">
        <f t="shared" si="27"/>
        <v/>
      </c>
      <c r="EJ72" s="19"/>
      <c r="EK72" s="692"/>
      <c r="EL72" s="692"/>
      <c r="EM72" s="692"/>
      <c r="EN72" s="692">
        <f>IF(Duombaze!EK72="",0,INDEX(DU!I:I,MATCH(Duombaze!EK72,DU!A:A,0),1))+IF(Duombaze!EL72="",0,INDEX(DU!I:I,MATCH(Duombaze!EL72,DU!A:A,0),1))+IF(Duombaze!EM72="",0,INDEX(DU!I:I,MATCH(Duombaze!EM72,DU!A:A,0),1))</f>
        <v>0</v>
      </c>
      <c r="EO72" s="19">
        <f>IF(Duombaze!EK72="",0,INDEX(DU!K:K,MATCH(Duombaze!EK72,DU!A:A,0),1))+IF(Duombaze!EL72="",0,INDEX(DU!K:K,MATCH(Duombaze!EL72,DU!A:A,0),1))+IF(Duombaze!EM72="",0,INDEX(DU!K:K,MATCH(Duombaze!EM72,DU!A:A,0),1))</f>
        <v>0</v>
      </c>
      <c r="EP72" s="65"/>
      <c r="EQ72" s="19"/>
      <c r="ER72" s="19"/>
      <c r="ES72" s="17" t="str">
        <f t="shared" si="42"/>
        <v/>
      </c>
      <c r="ET72" s="19"/>
      <c r="EU72" s="19"/>
      <c r="EV72" s="19"/>
      <c r="EW72" s="19"/>
      <c r="EX72" s="19" t="str">
        <f t="shared" si="43"/>
        <v/>
      </c>
      <c r="EY72" s="19"/>
      <c r="EZ72" s="672"/>
      <c r="FA72" s="672"/>
      <c r="FB72" s="672">
        <f>IF(Duombaze!EZ72="",0,INDEX(DU!I:I,MATCH(Duombaze!EZ72,DU!A:A,0),1))+IF(Duombaze!FA72="",0,INDEX(DU!I:I,MATCH(Duombaze!FA72,DU!A:A,0),1))</f>
        <v>0</v>
      </c>
      <c r="FC72" s="19">
        <f>IF(Duombaze!EZ72="",0,INDEX(DU!K:K,MATCH(Duombaze!EZ72,DU!A:A,0),1))+IF(Duombaze!FA72="",0,INDEX(DU!K:K,MATCH(Duombaze!FA72,DU!A:A,0),1))</f>
        <v>0</v>
      </c>
      <c r="FD72" s="19"/>
      <c r="FE72" s="19"/>
      <c r="FF72" s="19"/>
      <c r="FG72" s="19"/>
      <c r="FH72" s="19"/>
      <c r="FI72" s="19"/>
      <c r="FJ72" s="19"/>
      <c r="FK72" s="65"/>
      <c r="FL72" s="18"/>
      <c r="FM72" s="671"/>
      <c r="FN72" s="671"/>
      <c r="FO72" s="671"/>
      <c r="FP72" s="671"/>
      <c r="FQ72" s="671">
        <f>IF(Duombaze!FM72="",0,INDEX(DU!I:I,MATCH(Duombaze!FM72,DU!A:A,0),1))+IF(Duombaze!FN72="",0,INDEX(DU!I:I,MATCH(Duombaze!FN72,DU!A:A,0),1))+IF(Duombaze!FO72="",0,INDEX(DU!I:I,MATCH(Duombaze!FO72,DU!A:A,0),1))+IF(Duombaze!FP72="",0,INDEX(DU!I:I,MATCH(Duombaze!FP72,DU!A:A,0),1))</f>
        <v>0</v>
      </c>
      <c r="FR72" s="673">
        <f>IF(Duombaze!FM72="",0,INDEX(DU!K:K,MATCH(Duombaze!FM72,DU!A:A,0),1))+IF(Duombaze!FN72="",0,INDEX(DU!K:K,MATCH(Duombaze!FN72,DU!A:A,0),1))+IF(Duombaze!FO72="",0,INDEX(DU!K:K,MATCH(Duombaze!FO72,DU!A:A,0),1))+IF(Duombaze!FP72="",0,INDEX(DU!K:K,MATCH(Duombaze!FP72,DU!A:A,0),1))</f>
        <v>0</v>
      </c>
    </row>
    <row r="73" spans="1:183" s="20" customFormat="1" ht="23.45" customHeight="1" x14ac:dyDescent="0.25">
      <c r="A73" s="41" t="s">
        <v>648</v>
      </c>
      <c r="B73" s="41" t="s">
        <v>769</v>
      </c>
      <c r="C73" s="16" t="s">
        <v>226</v>
      </c>
      <c r="D73" s="19"/>
      <c r="E73" s="17" t="str">
        <f t="shared" si="32"/>
        <v/>
      </c>
      <c r="F73" s="19"/>
      <c r="G73" s="639"/>
      <c r="H73" s="639"/>
      <c r="I73" s="639"/>
      <c r="J73" s="639"/>
      <c r="K73" s="639"/>
      <c r="L73" s="639"/>
      <c r="M73" s="639"/>
      <c r="N73" s="639"/>
      <c r="O73" s="639"/>
      <c r="P73" s="639">
        <f>IF(Duombaze!G73="",0,INDEX(DU!I:I,MATCH(Duombaze!G73,DU!A:A,0),1))+IF(Duombaze!H73="",0,INDEX(DU!I:I,MATCH(Duombaze!H73,DU!A:A,0),1))+IF(Duombaze!I73="",0,INDEX(DU!I:I,MATCH(Duombaze!I73,DU!A:A,0),1))+IF(Duombaze!J73="",0,INDEX(DU!I:I,MATCH(Duombaze!J73,DU!A:A,0),1))+IF(Duombaze!K73="",0,INDEX(DU!I:I,MATCH(Duombaze!K73,DU!A:A,0),1))+IF(Duombaze!L73="",0,INDEX(DU!I:I,MATCH(Duombaze!L73,DU!A:A,0),1))+IF(Duombaze!M73="",0,INDEX(DU!I:I,MATCH(Duombaze!M73,DU!A:A,0),1))+IF(Duombaze!N73="",0,INDEX(DU!I:I,MATCH(Duombaze!N73,DU!A:A,0),1))+IF(Duombaze!O73="",0,INDEX(DU!I:I,MATCH(Duombaze!O73,DU!A:A,0),1))</f>
        <v>0</v>
      </c>
      <c r="Q73" s="638">
        <f>IF(Duombaze!G73="",0,INDEX(DU!K:K,MATCH(Duombaze!G73,DU!A:A,0),1))+IF(Duombaze!H73="",0,INDEX(DU!K:K,MATCH(Duombaze!H73,DU!A:A,0),1))+IF(Duombaze!I73="",0,INDEX(DU!K:K,MATCH(Duombaze!I73,DU!A:A,0),1))+IF(Duombaze!J73="",0,INDEX(DU!K:K,MATCH(Duombaze!J73,DU!A:A,0),1))+IF(Duombaze!K73="",0,INDEX(DU!K:K,MATCH(Duombaze!K73,DU!A:A,0),1))+IF(Duombaze!L73="",0,INDEX(DU!K:K,MATCH(Duombaze!L73,DU!A:A,0),1))+IF(Duombaze!M73="",0,INDEX(DU!K:K,MATCH(Duombaze!M73,DU!A:A,0),1))+IF(Duombaze!N73="",0,INDEX(DU!K:K,MATCH(Duombaze!N73,DU!A:A,0),1))+IF(Duombaze!O73="",0,INDEX(DU!K:K,MATCH(Duombaze!O73,DU!A:A,0),1))</f>
        <v>0</v>
      </c>
      <c r="R73" s="19"/>
      <c r="S73" s="52"/>
      <c r="T73" s="881"/>
      <c r="U73" s="17">
        <f>IF(Duombaze!T73="",0,INDEX(DU!I:I,MATCH(Duombaze!T73,DU!A:A,0),1))</f>
        <v>0</v>
      </c>
      <c r="V73" s="17">
        <f>IF(Duombaze!T73="",0,INDEX(DU!K:K,MATCH(Duombaze!T73,DU!A:A,0),1))</f>
        <v>0</v>
      </c>
      <c r="W73" s="19"/>
      <c r="X73" s="19"/>
      <c r="Y73" s="134"/>
      <c r="Z73" s="65"/>
      <c r="AA73" s="17" t="str">
        <f t="shared" si="29"/>
        <v/>
      </c>
      <c r="AB73" s="19"/>
      <c r="AC73" s="19">
        <f>IF(Duombaze!AB73="",0,INDEX(DU!I:I,MATCH(Duombaze!AB73,DU!A:A,0),1))</f>
        <v>0</v>
      </c>
      <c r="AD73" s="25">
        <f>IF(Duombaze!AB73="",0,INDEX(DU!K:K,MATCH(Duombaze!AB73,DU!A:A,0),1))</f>
        <v>0</v>
      </c>
      <c r="AE73" s="19"/>
      <c r="AF73" s="19"/>
      <c r="AG73" s="19"/>
      <c r="AH73" s="17" t="str">
        <f t="shared" si="34"/>
        <v/>
      </c>
      <c r="AI73" s="19"/>
      <c r="AJ73" s="639"/>
      <c r="AK73" s="639"/>
      <c r="AL73" s="639"/>
      <c r="AM73" s="639">
        <f>IF(Duombaze!AJ73="",0,INDEX(DU!I:I,MATCH(Duombaze!AJ73,DU!A:A,0),1))+IF(Duombaze!AK73="",0,INDEX(DU!I:I,MATCH(Duombaze!AK73,DU!A:A,0),1))+IF(Duombaze!AL73="",0,INDEX(DU!I:I,MATCH(Duombaze!AL73,DU!A:A,0),1))</f>
        <v>0</v>
      </c>
      <c r="AN73" s="639">
        <f>IF(Duombaze!AJ73="",0,INDEX(DU!K:K,MATCH(Duombaze!AJ73,DU!A:A,0),1))+IF(Duombaze!AK73="",0,INDEX(DU!K:K,MATCH(Duombaze!AK73,DU!A:A,0),1))+IF(Duombaze!AL73="",0,INDEX(DU!K:K,MATCH(Duombaze!AL73,DU!A:A,0),1))</f>
        <v>0</v>
      </c>
      <c r="AO73" s="19"/>
      <c r="AP73" s="19"/>
      <c r="AQ73" s="19"/>
      <c r="AR73" s="17" t="str">
        <f t="shared" si="35"/>
        <v/>
      </c>
      <c r="AS73" s="19"/>
      <c r="AT73" s="639"/>
      <c r="AU73" s="639"/>
      <c r="AV73" s="639"/>
      <c r="AW73" s="639"/>
      <c r="AX73" s="639"/>
      <c r="AY73" s="639"/>
      <c r="AZ73" s="639"/>
      <c r="BA73" s="639"/>
      <c r="BB73" s="639"/>
      <c r="BC73" s="639">
        <f>IF(Duombaze!AT73="",0,INDEX(DU!I:I,MATCH(Duombaze!AT73,DU!A:A,0),1))+IF(Duombaze!AU73="",0,INDEX(DU!I:I,MATCH(Duombaze!AU73,DU!A:A,0),1))+IF(Duombaze!AV73="",0,INDEX(DU!I:I,MATCH(Duombaze!AV73,DU!A:A,0),1))+IF(Duombaze!AW73="",0,INDEX(DU!I:I,MATCH(Duombaze!AW73,DU!A:A,0),1))+IF(Duombaze!AX73="",0,INDEX(DU!I:I,MATCH(Duombaze!AX73,DU!A:A,0),1))+IF(Duombaze!AY73="",0,INDEX(DU!I:I,MATCH(Duombaze!AY73,DU!A:A,0),1))+IF(Duombaze!AZ73="",0,INDEX(DU!I:I,MATCH(Duombaze!AZ73,DU!A:A,0),1))+IF(Duombaze!BA73="",0,INDEX(DU!I:I,MATCH(Duombaze!BA73,DU!A:A,0),1))+IF(Duombaze!BB73="",0,INDEX(DU!I:I,MATCH(Duombaze!BB73,DU!A:A,0),1))</f>
        <v>0</v>
      </c>
      <c r="BD73" s="638">
        <f>IF(Duombaze!AT73="",0,INDEX(DU!K:K,MATCH(Duombaze!AT73,DU!A:A,0),1))+IF(Duombaze!AU73="",0,INDEX(DU!K:K,MATCH(Duombaze!AU73,DU!A:A,0),1))+IF(Duombaze!AV73="",0,INDEX(DU!K:K,MATCH(Duombaze!AV73,DU!A:A,0),1))+IF(Duombaze!AW73="",0,INDEX(DU!K:K,MATCH(Duombaze!AW73,DU!A:A,0),1))+IF(Duombaze!AX73="",0,INDEX(DU!K:K,MATCH(Duombaze!AX73,DU!A:A,0),1))+IF(Duombaze!AY73="",0,INDEX(DU!K:K,MATCH(Duombaze!AY73,DU!A:A,0),1))+IF(Duombaze!AZ73="",0,INDEX(DU!K:K,MATCH(Duombaze!AZ73,DU!A:A,0),1))+IF(Duombaze!BA73="",0,INDEX(DU!K:K,MATCH(Duombaze!BA73,DU!A:A,0),1))+IF(Duombaze!BB73="",0,INDEX(DU!K:K,MATCH(Duombaze!BB73,DU!A:A,0),1))</f>
        <v>0</v>
      </c>
      <c r="BE73" s="19"/>
      <c r="BF73" s="19"/>
      <c r="BG73" s="53"/>
      <c r="BH73" s="17"/>
      <c r="BI73" s="17"/>
      <c r="BJ73" s="638"/>
      <c r="BK73" s="638"/>
      <c r="BL73" s="638"/>
      <c r="BM73" s="638">
        <f>IF(Duombaze!BJ73="",0,INDEX(DU!I:I,MATCH(Duombaze!BJ73,DU!A:A,0),1))+IF(Duombaze!BK73="",0,INDEX(DU!I:I,MATCH(Duombaze!BK73,DU!A:A,0),1))+IF(Duombaze!BL73="",0,INDEX(DU!I:I,MATCH(Duombaze!BL73,DU!A:A,0),1))</f>
        <v>0</v>
      </c>
      <c r="BN73" s="638">
        <f>IF(Duombaze!BJ73="",0,INDEX(DU!K:K,MATCH(Duombaze!BJ73,DU!A:A,0),1))+IF(Duombaze!BK73="",0,INDEX(DU!K:K,MATCH(Duombaze!BK73,DU!A:A,0),1))+IF(Duombaze!BL73="",0,INDEX(DU!K:K,MATCH(Duombaze!BL73,DU!A:A,0),1))</f>
        <v>0</v>
      </c>
      <c r="BO73" s="17"/>
      <c r="BP73" s="17"/>
      <c r="BQ73" s="19"/>
      <c r="BR73" s="19" t="str">
        <f t="shared" si="31"/>
        <v/>
      </c>
      <c r="BS73" s="19"/>
      <c r="BT73" s="19"/>
      <c r="BU73" s="19"/>
      <c r="BV73" s="19"/>
      <c r="BW73" s="19">
        <f>IF(Duombaze!BT73="",0,INDEX(DU!I:I,MATCH(Duombaze!BT73,DU!A:A,0),1))+IF(Duombaze!BU73="",0,INDEX(DU!I:I,MATCH(Duombaze!BU73,DU!A:A,0),1))+IF(Duombaze!BV73="",0,INDEX(DU!I:I,MATCH(Duombaze!BV73,DU!A:A,0),1))</f>
        <v>0</v>
      </c>
      <c r="BX73" s="19">
        <f>IF(Duombaze!BT73="",0,INDEX(DU!K:K,MATCH(Duombaze!BT73,DU!A:A,0),1))+IF(Duombaze!BU73="",0,INDEX(DU!K:K,MATCH(Duombaze!BU73,DU!A:A,0),1))+IF(Duombaze!BV73="",0,INDEX(DU!K:K,MATCH(Duombaze!BV73,DU!A:A,0),1))</f>
        <v>0</v>
      </c>
      <c r="BY73" s="19"/>
      <c r="BZ73" s="19"/>
      <c r="CA73" s="19"/>
      <c r="CB73" s="19" t="str">
        <f t="shared" si="26"/>
        <v/>
      </c>
      <c r="CC73" s="19"/>
      <c r="CD73" s="19">
        <f>IF(Duombaze!CC73="",0,INDEX(DU!I:I,MATCH(Duombaze!CC73,DU!A:A,0),1))</f>
        <v>0</v>
      </c>
      <c r="CE73" s="17">
        <f>IF(Duombaze!CC73="",0,INDEX(DU!K:K,MATCH(Duombaze!CC73,DU!A:A,0),1))</f>
        <v>0</v>
      </c>
      <c r="CF73" s="19"/>
      <c r="CG73" s="19"/>
      <c r="CH73" s="19"/>
      <c r="CI73" s="17" t="str">
        <f t="shared" si="36"/>
        <v/>
      </c>
      <c r="CJ73" s="19"/>
      <c r="CK73" s="19">
        <f>IF(Duombaze!CJ73="",0,INDEX(DU!I:I,MATCH(Duombaze!CJ73,DU!A:A,0),1))</f>
        <v>0</v>
      </c>
      <c r="CL73" s="17">
        <f>IF(Duombaze!CJ73="",0,INDEX(DU!K:K,MATCH(Duombaze!CJ73,DU!A:A,0),1))</f>
        <v>0</v>
      </c>
      <c r="CM73" s="19"/>
      <c r="CN73" s="19"/>
      <c r="CO73" s="19"/>
      <c r="CP73" s="17" t="str">
        <f t="shared" si="37"/>
        <v/>
      </c>
      <c r="CQ73" s="19"/>
      <c r="CR73" s="639"/>
      <c r="CS73" s="639"/>
      <c r="CT73" s="639">
        <f>IF(Duombaze!CR73="",0,INDEX(DU!I:I,MATCH(Duombaze!CR73,DU!A:A,0),1))+IF(Duombaze!CS73="",0,INDEX(DU!I:I,MATCH(Duombaze!CS73,DU!A:A,0),1))</f>
        <v>0</v>
      </c>
      <c r="CU73" s="19">
        <f>IF(Duombaze!CR73="",0,INDEX(DU!K:K,MATCH(Duombaze!CR73,DU!A:A,0),1))+IF(Duombaze!CS73="",0,INDEX(DU!K:K,MATCH(Duombaze!CS73,DU!A:A,0),1))</f>
        <v>0</v>
      </c>
      <c r="CV73" s="19"/>
      <c r="CW73" s="19"/>
      <c r="CX73" s="19"/>
      <c r="CY73" s="17" t="str">
        <f t="shared" si="38"/>
        <v/>
      </c>
      <c r="CZ73" s="19"/>
      <c r="DA73" s="672"/>
      <c r="DB73" s="672"/>
      <c r="DC73" s="672">
        <f>IF(Duombaze!DA73="",0,INDEX(DU!I:I,MATCH(Duombaze!DA73,DU!A:A,0),1))+IF(Duombaze!DB73="",0,INDEX(DU!I:I,MATCH(Duombaze!DB73,DU!A:A,0),1))</f>
        <v>0</v>
      </c>
      <c r="DD73" s="19">
        <f>IF(Duombaze!DA73="",0,INDEX(DU!K:K,MATCH(Duombaze!DA73,DU!A:A,0),1))+IF(Duombaze!DB73="",0,INDEX(DU!K:K,MATCH(Duombaze!DB73,DU!A:A,0),1))</f>
        <v>0</v>
      </c>
      <c r="DE73" s="19"/>
      <c r="DF73" s="19"/>
      <c r="DG73" s="19"/>
      <c r="DH73" s="19" t="str">
        <f t="shared" si="39"/>
        <v/>
      </c>
      <c r="DI73" s="19"/>
      <c r="DJ73" s="672"/>
      <c r="DK73" s="672"/>
      <c r="DL73" s="672">
        <f>IF(Duombaze!DJ73="",0,INDEX(DU!I:I,MATCH(Duombaze!DJ73,DU!A:A,0),1))+IF(Duombaze!DK73="",0,INDEX(DU!I:I,MATCH(Duombaze!DK73,DU!A:A,0),1))</f>
        <v>0</v>
      </c>
      <c r="DM73" s="19">
        <f>IF(Duombaze!DJ73="",0,INDEX(DU!K:K,MATCH(Duombaze!DJ73,DU!A:A,0),1))+IF(Duombaze!DK73="",0,INDEX(DU!K:K,MATCH(Duombaze!DK73,DU!A:A,0),1))</f>
        <v>0</v>
      </c>
      <c r="DN73" s="19"/>
      <c r="DO73" s="19"/>
      <c r="DP73" s="19"/>
      <c r="DQ73" s="17" t="str">
        <f t="shared" si="40"/>
        <v/>
      </c>
      <c r="DR73" s="65"/>
      <c r="DS73" s="692"/>
      <c r="DT73" s="692"/>
      <c r="DU73" s="692"/>
      <c r="DV73" s="692"/>
      <c r="DW73" s="692">
        <f>IF(Duombaze!DS73="",0,INDEX(DU!I:I,MATCH(Duombaze!DS73,DU!A:A,0),1))+IF(Duombaze!DT73="",0,INDEX(DU!I:I,MATCH(Duombaze!DT73,DU!A:A,0),1))+IF(Duombaze!DU73="",0,INDEX(DU!I:I,MATCH(Duombaze!DU73,DU!A:A,0),1))+IF(Duombaze!DV73="",0,INDEX(DU!I:I,MATCH(Duombaze!DV73,DU!A:A,0),1))</f>
        <v>0</v>
      </c>
      <c r="DX73" s="638">
        <f>IF(Duombaze!DS73="",0,INDEX(DU!K:K,MATCH(Duombaze!DS73,DU!A:A,0),1))+IF(Duombaze!DT73="",0,INDEX(DU!K:K,MATCH(Duombaze!DT73,DU!A:A,0),1))+IF(Duombaze!DU73="",0,INDEX(DU!K:K,MATCH(Duombaze!DU73,DU!A:A,0),1))+IF(Duombaze!DV73="",0,INDEX(DU!K:KH,MATCH(Duombaze!DV73,DU!A:A,0),1))</f>
        <v>0</v>
      </c>
      <c r="DY73" s="65"/>
      <c r="DZ73" s="65"/>
      <c r="EA73" s="19"/>
      <c r="EB73" s="19" t="str">
        <f t="shared" si="41"/>
        <v/>
      </c>
      <c r="EC73" s="19"/>
      <c r="ED73" s="19">
        <f>IF(Duombaze!EC73="",0,INDEX(DU!I:I,MATCH(Duombaze!EC73,DU!A:A,0),1))</f>
        <v>0</v>
      </c>
      <c r="EE73" s="638">
        <f>IF(Duombaze!EC73="",0,INDEX(DU!K:K,MATCH(Duombaze!EC73,DU!A:A,0),1))</f>
        <v>0</v>
      </c>
      <c r="EF73" s="19"/>
      <c r="EG73" s="52"/>
      <c r="EH73" s="19"/>
      <c r="EI73" s="17" t="str">
        <f t="shared" si="27"/>
        <v/>
      </c>
      <c r="EJ73" s="19"/>
      <c r="EK73" s="692"/>
      <c r="EL73" s="692"/>
      <c r="EM73" s="692"/>
      <c r="EN73" s="692">
        <f>IF(Duombaze!EK73="",0,INDEX(DU!I:I,MATCH(Duombaze!EK73,DU!A:A,0),1))+IF(Duombaze!EL73="",0,INDEX(DU!I:I,MATCH(Duombaze!EL73,DU!A:A,0),1))+IF(Duombaze!EM73="",0,INDEX(DU!I:I,MATCH(Duombaze!EM73,DU!A:A,0),1))</f>
        <v>0</v>
      </c>
      <c r="EO73" s="19">
        <f>IF(Duombaze!EK73="",0,INDEX(DU!K:K,MATCH(Duombaze!EK73,DU!A:A,0),1))+IF(Duombaze!EL73="",0,INDEX(DU!K:K,MATCH(Duombaze!EL73,DU!A:A,0),1))+IF(Duombaze!EM73="",0,INDEX(DU!K:K,MATCH(Duombaze!EM73,DU!A:A,0),1))</f>
        <v>0</v>
      </c>
      <c r="EP73" s="65"/>
      <c r="EQ73" s="19"/>
      <c r="ER73" s="19"/>
      <c r="ES73" s="17" t="str">
        <f t="shared" si="42"/>
        <v/>
      </c>
      <c r="ET73" s="19"/>
      <c r="EU73" s="19"/>
      <c r="EV73" s="19"/>
      <c r="EW73" s="19"/>
      <c r="EX73" s="19" t="str">
        <f t="shared" si="43"/>
        <v/>
      </c>
      <c r="EY73" s="19"/>
      <c r="EZ73" s="672"/>
      <c r="FA73" s="672"/>
      <c r="FB73" s="672">
        <f>IF(Duombaze!EZ73="",0,INDEX(DU!I:I,MATCH(Duombaze!EZ73,DU!A:A,0),1))+IF(Duombaze!FA73="",0,INDEX(DU!I:I,MATCH(Duombaze!FA73,DU!A:A,0),1))</f>
        <v>0</v>
      </c>
      <c r="FC73" s="19">
        <f>IF(Duombaze!EZ73="",0,INDEX(DU!K:K,MATCH(Duombaze!EZ73,DU!A:A,0),1))+IF(Duombaze!FA73="",0,INDEX(DU!K:K,MATCH(Duombaze!FA73,DU!A:A,0),1))</f>
        <v>0</v>
      </c>
      <c r="FD73" s="19"/>
      <c r="FE73" s="19"/>
      <c r="FF73" s="19"/>
      <c r="FG73" s="19"/>
      <c r="FH73" s="19"/>
      <c r="FI73" s="19"/>
      <c r="FJ73" s="19"/>
      <c r="FK73" s="65"/>
      <c r="FL73" s="18"/>
      <c r="FM73" s="671"/>
      <c r="FN73" s="671"/>
      <c r="FO73" s="671"/>
      <c r="FP73" s="671"/>
      <c r="FQ73" s="671">
        <f>IF(Duombaze!FM73="",0,INDEX(DU!I:I,MATCH(Duombaze!FM73,DU!A:A,0),1))+IF(Duombaze!FN73="",0,INDEX(DU!I:I,MATCH(Duombaze!FN73,DU!A:A,0),1))+IF(Duombaze!FO73="",0,INDEX(DU!I:I,MATCH(Duombaze!FO73,DU!A:A,0),1))+IF(Duombaze!FP73="",0,INDEX(DU!I:I,MATCH(Duombaze!FP73,DU!A:A,0),1))</f>
        <v>0</v>
      </c>
      <c r="FR73" s="673">
        <f>IF(Duombaze!FM73="",0,INDEX(DU!K:K,MATCH(Duombaze!FM73,DU!A:A,0),1))+IF(Duombaze!FN73="",0,INDEX(DU!K:K,MATCH(Duombaze!FN73,DU!A:A,0),1))+IF(Duombaze!FO73="",0,INDEX(DU!K:K,MATCH(Duombaze!FO73,DU!A:A,0),1))+IF(Duombaze!FP73="",0,INDEX(DU!K:K,MATCH(Duombaze!FP73,DU!A:A,0),1))</f>
        <v>0</v>
      </c>
    </row>
    <row r="74" spans="1:183" s="20" customFormat="1" ht="23.45" customHeight="1" x14ac:dyDescent="0.25">
      <c r="A74" s="41" t="s">
        <v>653</v>
      </c>
      <c r="B74" s="41" t="s">
        <v>769</v>
      </c>
      <c r="C74" s="16" t="s">
        <v>226</v>
      </c>
      <c r="D74" s="19"/>
      <c r="E74" s="17" t="str">
        <f t="shared" si="32"/>
        <v/>
      </c>
      <c r="F74" s="19"/>
      <c r="G74" s="639"/>
      <c r="H74" s="639"/>
      <c r="I74" s="639"/>
      <c r="J74" s="639"/>
      <c r="K74" s="639"/>
      <c r="L74" s="639"/>
      <c r="M74" s="639"/>
      <c r="N74" s="639"/>
      <c r="O74" s="639"/>
      <c r="P74" s="639">
        <f>IF(Duombaze!G74="",0,INDEX(DU!I:I,MATCH(Duombaze!G74,DU!A:A,0),1))+IF(Duombaze!H74="",0,INDEX(DU!I:I,MATCH(Duombaze!H74,DU!A:A,0),1))+IF(Duombaze!I74="",0,INDEX(DU!I:I,MATCH(Duombaze!I74,DU!A:A,0),1))+IF(Duombaze!J74="",0,INDEX(DU!I:I,MATCH(Duombaze!J74,DU!A:A,0),1))+IF(Duombaze!K74="",0,INDEX(DU!I:I,MATCH(Duombaze!K74,DU!A:A,0),1))+IF(Duombaze!L74="",0,INDEX(DU!I:I,MATCH(Duombaze!L74,DU!A:A,0),1))+IF(Duombaze!M74="",0,INDEX(DU!I:I,MATCH(Duombaze!M74,DU!A:A,0),1))+IF(Duombaze!N74="",0,INDEX(DU!I:I,MATCH(Duombaze!N74,DU!A:A,0),1))+IF(Duombaze!O74="",0,INDEX(DU!I:I,MATCH(Duombaze!O74,DU!A:A,0),1))</f>
        <v>0</v>
      </c>
      <c r="Q74" s="638">
        <f>IF(Duombaze!G74="",0,INDEX(DU!K:K,MATCH(Duombaze!G74,DU!A:A,0),1))+IF(Duombaze!H74="",0,INDEX(DU!K:K,MATCH(Duombaze!H74,DU!A:A,0),1))+IF(Duombaze!I74="",0,INDEX(DU!K:K,MATCH(Duombaze!I74,DU!A:A,0),1))+IF(Duombaze!J74="",0,INDEX(DU!K:K,MATCH(Duombaze!J74,DU!A:A,0),1))+IF(Duombaze!K74="",0,INDEX(DU!K:K,MATCH(Duombaze!K74,DU!A:A,0),1))+IF(Duombaze!L74="",0,INDEX(DU!K:K,MATCH(Duombaze!L74,DU!A:A,0),1))+IF(Duombaze!M74="",0,INDEX(DU!K:K,MATCH(Duombaze!M74,DU!A:A,0),1))+IF(Duombaze!N74="",0,INDEX(DU!K:K,MATCH(Duombaze!N74,DU!A:A,0),1))+IF(Duombaze!O74="",0,INDEX(DU!K:K,MATCH(Duombaze!O74,DU!A:A,0),1))</f>
        <v>0</v>
      </c>
      <c r="R74" s="19"/>
      <c r="S74" s="52"/>
      <c r="T74" s="881"/>
      <c r="U74" s="17">
        <f>IF(Duombaze!T74="",0,INDEX(DU!I:I,MATCH(Duombaze!T74,DU!A:A,0),1))</f>
        <v>0</v>
      </c>
      <c r="V74" s="17">
        <f>IF(Duombaze!T74="",0,INDEX(DU!K:K,MATCH(Duombaze!T74,DU!A:A,0),1))</f>
        <v>0</v>
      </c>
      <c r="W74" s="19"/>
      <c r="X74" s="19"/>
      <c r="Y74" s="134"/>
      <c r="Z74" s="65"/>
      <c r="AA74" s="17" t="str">
        <f t="shared" si="29"/>
        <v/>
      </c>
      <c r="AB74" s="19"/>
      <c r="AC74" s="19">
        <f>IF(Duombaze!AB74="",0,INDEX(DU!I:I,MATCH(Duombaze!AB74,DU!A:A,0),1))</f>
        <v>0</v>
      </c>
      <c r="AD74" s="25">
        <f>IF(Duombaze!AB74="",0,INDEX(DU!K:K,MATCH(Duombaze!AB74,DU!A:A,0),1))</f>
        <v>0</v>
      </c>
      <c r="AE74" s="19"/>
      <c r="AF74" s="19"/>
      <c r="AG74" s="19"/>
      <c r="AH74" s="17" t="str">
        <f t="shared" si="34"/>
        <v/>
      </c>
      <c r="AI74" s="19"/>
      <c r="AJ74" s="639"/>
      <c r="AK74" s="639"/>
      <c r="AL74" s="639"/>
      <c r="AM74" s="639">
        <f>IF(Duombaze!AJ74="",0,INDEX(DU!I:I,MATCH(Duombaze!AJ74,DU!A:A,0),1))+IF(Duombaze!AK74="",0,INDEX(DU!I:I,MATCH(Duombaze!AK74,DU!A:A,0),1))+IF(Duombaze!AL74="",0,INDEX(DU!I:I,MATCH(Duombaze!AL74,DU!A:A,0),1))</f>
        <v>0</v>
      </c>
      <c r="AN74" s="639">
        <f>IF(Duombaze!AJ74="",0,INDEX(DU!K:K,MATCH(Duombaze!AJ74,DU!A:A,0),1))+IF(Duombaze!AK74="",0,INDEX(DU!K:K,MATCH(Duombaze!AK74,DU!A:A,0),1))+IF(Duombaze!AL74="",0,INDEX(DU!K:K,MATCH(Duombaze!AL74,DU!A:A,0),1))</f>
        <v>0</v>
      </c>
      <c r="AO74" s="19"/>
      <c r="AP74" s="19"/>
      <c r="AQ74" s="19"/>
      <c r="AR74" s="17" t="str">
        <f t="shared" si="35"/>
        <v/>
      </c>
      <c r="AS74" s="19"/>
      <c r="AT74" s="639"/>
      <c r="AU74" s="639"/>
      <c r="AV74" s="639"/>
      <c r="AW74" s="639"/>
      <c r="AX74" s="639"/>
      <c r="AY74" s="639"/>
      <c r="AZ74" s="639"/>
      <c r="BA74" s="639"/>
      <c r="BB74" s="639"/>
      <c r="BC74" s="639">
        <f>IF(Duombaze!AT74="",0,INDEX(DU!I:I,MATCH(Duombaze!AT74,DU!A:A,0),1))+IF(Duombaze!AU74="",0,INDEX(DU!I:I,MATCH(Duombaze!AU74,DU!A:A,0),1))+IF(Duombaze!AV74="",0,INDEX(DU!I:I,MATCH(Duombaze!AV74,DU!A:A,0),1))+IF(Duombaze!AW74="",0,INDEX(DU!I:I,MATCH(Duombaze!AW74,DU!A:A,0),1))+IF(Duombaze!AX74="",0,INDEX(DU!I:I,MATCH(Duombaze!AX74,DU!A:A,0),1))+IF(Duombaze!AY74="",0,INDEX(DU!I:I,MATCH(Duombaze!AY74,DU!A:A,0),1))+IF(Duombaze!AZ74="",0,INDEX(DU!I:I,MATCH(Duombaze!AZ74,DU!A:A,0),1))+IF(Duombaze!BA74="",0,INDEX(DU!I:I,MATCH(Duombaze!BA74,DU!A:A,0),1))+IF(Duombaze!BB74="",0,INDEX(DU!I:I,MATCH(Duombaze!BB74,DU!A:A,0),1))</f>
        <v>0</v>
      </c>
      <c r="BD74" s="638">
        <f>IF(Duombaze!AT74="",0,INDEX(DU!K:K,MATCH(Duombaze!AT74,DU!A:A,0),1))+IF(Duombaze!AU74="",0,INDEX(DU!K:K,MATCH(Duombaze!AU74,DU!A:A,0),1))+IF(Duombaze!AV74="",0,INDEX(DU!K:K,MATCH(Duombaze!AV74,DU!A:A,0),1))+IF(Duombaze!AW74="",0,INDEX(DU!K:K,MATCH(Duombaze!AW74,DU!A:A,0),1))+IF(Duombaze!AX74="",0,INDEX(DU!K:K,MATCH(Duombaze!AX74,DU!A:A,0),1))+IF(Duombaze!AY74="",0,INDEX(DU!K:K,MATCH(Duombaze!AY74,DU!A:A,0),1))+IF(Duombaze!AZ74="",0,INDEX(DU!K:K,MATCH(Duombaze!AZ74,DU!A:A,0),1))+IF(Duombaze!BA74="",0,INDEX(DU!K:K,MATCH(Duombaze!BA74,DU!A:A,0),1))+IF(Duombaze!BB74="",0,INDEX(DU!K:K,MATCH(Duombaze!BB74,DU!A:A,0),1))</f>
        <v>0</v>
      </c>
      <c r="BE74" s="19"/>
      <c r="BF74" s="19"/>
      <c r="BG74" s="53"/>
      <c r="BH74" s="17"/>
      <c r="BI74" s="17"/>
      <c r="BJ74" s="638"/>
      <c r="BK74" s="638"/>
      <c r="BL74" s="638"/>
      <c r="BM74" s="638">
        <f>IF(Duombaze!BJ74="",0,INDEX(DU!I:I,MATCH(Duombaze!BJ74,DU!A:A,0),1))+IF(Duombaze!BK74="",0,INDEX(DU!I:I,MATCH(Duombaze!BK74,DU!A:A,0),1))+IF(Duombaze!BL74="",0,INDEX(DU!I:I,MATCH(Duombaze!BL74,DU!A:A,0),1))</f>
        <v>0</v>
      </c>
      <c r="BN74" s="638">
        <f>IF(Duombaze!BJ74="",0,INDEX(DU!K:K,MATCH(Duombaze!BJ74,DU!A:A,0),1))+IF(Duombaze!BK74="",0,INDEX(DU!K:K,MATCH(Duombaze!BK74,DU!A:A,0),1))+IF(Duombaze!BL74="",0,INDEX(DU!K:K,MATCH(Duombaze!BL74,DU!A:A,0),1))</f>
        <v>0</v>
      </c>
      <c r="BO74" s="17"/>
      <c r="BP74" s="17"/>
      <c r="BQ74" s="19"/>
      <c r="BR74" s="19" t="str">
        <f t="shared" si="31"/>
        <v/>
      </c>
      <c r="BS74" s="19"/>
      <c r="BT74" s="19"/>
      <c r="BU74" s="19"/>
      <c r="BV74" s="19"/>
      <c r="BW74" s="19">
        <f>IF(Duombaze!BT74="",0,INDEX(DU!I:I,MATCH(Duombaze!BT74,DU!A:A,0),1))+IF(Duombaze!BU74="",0,INDEX(DU!I:I,MATCH(Duombaze!BU74,DU!A:A,0),1))+IF(Duombaze!BV74="",0,INDEX(DU!I:I,MATCH(Duombaze!BV74,DU!A:A,0),1))</f>
        <v>0</v>
      </c>
      <c r="BX74" s="19">
        <f>IF(Duombaze!BT74="",0,INDEX(DU!K:K,MATCH(Duombaze!BT74,DU!A:A,0),1))+IF(Duombaze!BU74="",0,INDEX(DU!K:K,MATCH(Duombaze!BU74,DU!A:A,0),1))+IF(Duombaze!BV74="",0,INDEX(DU!K:K,MATCH(Duombaze!BV74,DU!A:A,0),1))</f>
        <v>0</v>
      </c>
      <c r="BY74" s="19"/>
      <c r="BZ74" s="19"/>
      <c r="CA74" s="19"/>
      <c r="CB74" s="19" t="str">
        <f t="shared" si="26"/>
        <v/>
      </c>
      <c r="CC74" s="19"/>
      <c r="CD74" s="19">
        <f>IF(Duombaze!CC74="",0,INDEX(DU!I:I,MATCH(Duombaze!CC74,DU!A:A,0),1))</f>
        <v>0</v>
      </c>
      <c r="CE74" s="17">
        <f>IF(Duombaze!CC74="",0,INDEX(DU!K:K,MATCH(Duombaze!CC74,DU!A:A,0),1))</f>
        <v>0</v>
      </c>
      <c r="CF74" s="19"/>
      <c r="CG74" s="19"/>
      <c r="CH74" s="19"/>
      <c r="CI74" s="17" t="str">
        <f t="shared" si="36"/>
        <v/>
      </c>
      <c r="CJ74" s="19"/>
      <c r="CK74" s="19">
        <f>IF(Duombaze!CJ74="",0,INDEX(DU!I:I,MATCH(Duombaze!CJ74,DU!A:A,0),1))</f>
        <v>0</v>
      </c>
      <c r="CL74" s="17">
        <f>IF(Duombaze!CJ74="",0,INDEX(DU!K:K,MATCH(Duombaze!CJ74,DU!A:A,0),1))</f>
        <v>0</v>
      </c>
      <c r="CM74" s="19"/>
      <c r="CN74" s="19"/>
      <c r="CO74" s="19"/>
      <c r="CP74" s="17" t="str">
        <f t="shared" si="37"/>
        <v/>
      </c>
      <c r="CQ74" s="19"/>
      <c r="CR74" s="639"/>
      <c r="CS74" s="639"/>
      <c r="CT74" s="639">
        <f>IF(Duombaze!CR74="",0,INDEX(DU!I:I,MATCH(Duombaze!CR74,DU!A:A,0),1))+IF(Duombaze!CS74="",0,INDEX(DU!I:I,MATCH(Duombaze!CS74,DU!A:A,0),1))</f>
        <v>0</v>
      </c>
      <c r="CU74" s="19">
        <f>IF(Duombaze!CR74="",0,INDEX(DU!K:K,MATCH(Duombaze!CR74,DU!A:A,0),1))+IF(Duombaze!CS74="",0,INDEX(DU!K:K,MATCH(Duombaze!CS74,DU!A:A,0),1))</f>
        <v>0</v>
      </c>
      <c r="CV74" s="19"/>
      <c r="CW74" s="19"/>
      <c r="CX74" s="19"/>
      <c r="CY74" s="17" t="str">
        <f t="shared" si="38"/>
        <v/>
      </c>
      <c r="CZ74" s="19"/>
      <c r="DA74" s="672"/>
      <c r="DB74" s="672"/>
      <c r="DC74" s="672">
        <f>IF(Duombaze!DA74="",0,INDEX(DU!I:I,MATCH(Duombaze!DA74,DU!A:A,0),1))+IF(Duombaze!DB74="",0,INDEX(DU!I:I,MATCH(Duombaze!DB74,DU!A:A,0),1))</f>
        <v>0</v>
      </c>
      <c r="DD74" s="19">
        <f>IF(Duombaze!DA74="",0,INDEX(DU!K:K,MATCH(Duombaze!DA74,DU!A:A,0),1))+IF(Duombaze!DB74="",0,INDEX(DU!K:K,MATCH(Duombaze!DB74,DU!A:A,0),1))</f>
        <v>0</v>
      </c>
      <c r="DE74" s="19"/>
      <c r="DF74" s="19"/>
      <c r="DG74" s="19"/>
      <c r="DH74" s="19" t="str">
        <f t="shared" si="39"/>
        <v/>
      </c>
      <c r="DI74" s="19"/>
      <c r="DJ74" s="672"/>
      <c r="DK74" s="672"/>
      <c r="DL74" s="672">
        <f>IF(Duombaze!DJ74="",0,INDEX(DU!I:I,MATCH(Duombaze!DJ74,DU!A:A,0),1))+IF(Duombaze!DK74="",0,INDEX(DU!I:I,MATCH(Duombaze!DK74,DU!A:A,0),1))</f>
        <v>0</v>
      </c>
      <c r="DM74" s="19">
        <f>IF(Duombaze!DJ74="",0,INDEX(DU!K:K,MATCH(Duombaze!DJ74,DU!A:A,0),1))+IF(Duombaze!DK74="",0,INDEX(DU!K:K,MATCH(Duombaze!DK74,DU!A:A,0),1))</f>
        <v>0</v>
      </c>
      <c r="DN74" s="19"/>
      <c r="DO74" s="19"/>
      <c r="DP74" s="19"/>
      <c r="DQ74" s="17" t="str">
        <f t="shared" si="40"/>
        <v/>
      </c>
      <c r="DR74" s="65"/>
      <c r="DS74" s="692"/>
      <c r="DT74" s="692"/>
      <c r="DU74" s="692"/>
      <c r="DV74" s="692"/>
      <c r="DW74" s="692">
        <f>IF(Duombaze!DS74="",0,INDEX(DU!I:I,MATCH(Duombaze!DS74,DU!A:A,0),1))+IF(Duombaze!DT74="",0,INDEX(DU!I:I,MATCH(Duombaze!DT74,DU!A:A,0),1))+IF(Duombaze!DU74="",0,INDEX(DU!I:I,MATCH(Duombaze!DU74,DU!A:A,0),1))+IF(Duombaze!DV74="",0,INDEX(DU!I:I,MATCH(Duombaze!DV74,DU!A:A,0),1))</f>
        <v>0</v>
      </c>
      <c r="DX74" s="638">
        <f>IF(Duombaze!DS74="",0,INDEX(DU!K:K,MATCH(Duombaze!DS74,DU!A:A,0),1))+IF(Duombaze!DT74="",0,INDEX(DU!K:K,MATCH(Duombaze!DT74,DU!A:A,0),1))+IF(Duombaze!DU74="",0,INDEX(DU!K:K,MATCH(Duombaze!DU74,DU!A:A,0),1))+IF(Duombaze!DV74="",0,INDEX(DU!K:KH,MATCH(Duombaze!DV74,DU!A:A,0),1))</f>
        <v>0</v>
      </c>
      <c r="DY74" s="65"/>
      <c r="DZ74" s="65"/>
      <c r="EA74" s="19"/>
      <c r="EB74" s="19" t="str">
        <f t="shared" si="41"/>
        <v/>
      </c>
      <c r="EC74" s="19"/>
      <c r="ED74" s="19">
        <f>IF(Duombaze!EC74="",0,INDEX(DU!I:I,MATCH(Duombaze!EC74,DU!A:A,0),1))</f>
        <v>0</v>
      </c>
      <c r="EE74" s="638">
        <f>IF(Duombaze!EC74="",0,INDEX(DU!K:K,MATCH(Duombaze!EC74,DU!A:A,0),1))</f>
        <v>0</v>
      </c>
      <c r="EF74" s="19"/>
      <c r="EG74" s="52"/>
      <c r="EH74" s="19"/>
      <c r="EI74" s="17" t="str">
        <f t="shared" si="27"/>
        <v/>
      </c>
      <c r="EJ74" s="19"/>
      <c r="EK74" s="692"/>
      <c r="EL74" s="692"/>
      <c r="EM74" s="692"/>
      <c r="EN74" s="692">
        <f>IF(Duombaze!EK74="",0,INDEX(DU!I:I,MATCH(Duombaze!EK74,DU!A:A,0),1))+IF(Duombaze!EL74="",0,INDEX(DU!I:I,MATCH(Duombaze!EL74,DU!A:A,0),1))+IF(Duombaze!EM74="",0,INDEX(DU!I:I,MATCH(Duombaze!EM74,DU!A:A,0),1))</f>
        <v>0</v>
      </c>
      <c r="EO74" s="19">
        <f>IF(Duombaze!EK74="",0,INDEX(DU!K:K,MATCH(Duombaze!EK74,DU!A:A,0),1))+IF(Duombaze!EL74="",0,INDEX(DU!K:K,MATCH(Duombaze!EL74,DU!A:A,0),1))+IF(Duombaze!EM74="",0,INDEX(DU!K:K,MATCH(Duombaze!EM74,DU!A:A,0),1))</f>
        <v>0</v>
      </c>
      <c r="EP74" s="65"/>
      <c r="EQ74" s="19"/>
      <c r="ER74" s="19"/>
      <c r="ES74" s="17" t="str">
        <f t="shared" si="42"/>
        <v/>
      </c>
      <c r="ET74" s="19"/>
      <c r="EU74" s="19"/>
      <c r="EV74" s="19"/>
      <c r="EW74" s="19"/>
      <c r="EX74" s="19" t="str">
        <f t="shared" si="43"/>
        <v/>
      </c>
      <c r="EY74" s="19"/>
      <c r="EZ74" s="672"/>
      <c r="FA74" s="672"/>
      <c r="FB74" s="672">
        <f>IF(Duombaze!EZ74="",0,INDEX(DU!I:I,MATCH(Duombaze!EZ74,DU!A:A,0),1))+IF(Duombaze!FA74="",0,INDEX(DU!I:I,MATCH(Duombaze!FA74,DU!A:A,0),1))</f>
        <v>0</v>
      </c>
      <c r="FC74" s="19">
        <f>IF(Duombaze!EZ74="",0,INDEX(DU!K:K,MATCH(Duombaze!EZ74,DU!A:A,0),1))+IF(Duombaze!FA74="",0,INDEX(DU!K:K,MATCH(Duombaze!FA74,DU!A:A,0),1))</f>
        <v>0</v>
      </c>
      <c r="FD74" s="19"/>
      <c r="FE74" s="19"/>
      <c r="FF74" s="19"/>
      <c r="FG74" s="19"/>
      <c r="FH74" s="65"/>
      <c r="FI74" s="19"/>
      <c r="FJ74" s="19"/>
      <c r="FK74" s="65"/>
      <c r="FL74" s="18"/>
      <c r="FM74" s="671"/>
      <c r="FN74" s="671"/>
      <c r="FO74" s="671"/>
      <c r="FP74" s="671"/>
      <c r="FQ74" s="671">
        <f>IF(Duombaze!FM74="",0,INDEX(DU!I:I,MATCH(Duombaze!FM74,DU!A:A,0),1))+IF(Duombaze!FN74="",0,INDEX(DU!I:I,MATCH(Duombaze!FN74,DU!A:A,0),1))+IF(Duombaze!FO74="",0,INDEX(DU!I:I,MATCH(Duombaze!FO74,DU!A:A,0),1))+IF(Duombaze!FP74="",0,INDEX(DU!I:I,MATCH(Duombaze!FP74,DU!A:A,0),1))</f>
        <v>0</v>
      </c>
      <c r="FR74" s="673">
        <f>IF(Duombaze!FM74="",0,INDEX(DU!K:K,MATCH(Duombaze!FM74,DU!A:A,0),1))+IF(Duombaze!FN74="",0,INDEX(DU!K:K,MATCH(Duombaze!FN74,DU!A:A,0),1))+IF(Duombaze!FO74="",0,INDEX(DU!K:K,MATCH(Duombaze!FO74,DU!A:A,0),1))+IF(Duombaze!FP74="",0,INDEX(DU!K:K,MATCH(Duombaze!FP74,DU!A:A,0),1))</f>
        <v>0</v>
      </c>
    </row>
    <row r="75" spans="1:183" s="24" customFormat="1" ht="23.45" customHeight="1" x14ac:dyDescent="0.25">
      <c r="A75" s="45"/>
      <c r="B75" s="45"/>
      <c r="C75" s="22" t="s">
        <v>25</v>
      </c>
      <c r="D75" s="23"/>
      <c r="E75" s="23"/>
      <c r="F75" s="23"/>
      <c r="G75" s="23"/>
      <c r="H75" s="23"/>
      <c r="I75" s="23"/>
      <c r="J75" s="23"/>
      <c r="K75" s="23"/>
      <c r="L75" s="23"/>
      <c r="M75" s="23"/>
      <c r="N75" s="23"/>
      <c r="O75" s="23"/>
      <c r="P75" s="23"/>
      <c r="Q75" s="23"/>
      <c r="R75" s="23"/>
      <c r="S75" s="63"/>
      <c r="T75" s="885"/>
      <c r="U75" s="885"/>
      <c r="V75" s="885"/>
      <c r="W75" s="23"/>
      <c r="X75" s="23"/>
      <c r="Y75" s="860"/>
      <c r="Z75" s="849"/>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c r="CA75" s="23"/>
      <c r="CB75" s="23"/>
      <c r="CC75" s="23"/>
      <c r="CD75" s="23"/>
      <c r="CE75" s="23"/>
      <c r="CF75" s="23"/>
      <c r="CG75" s="23"/>
      <c r="CH75" s="23"/>
      <c r="CI75" s="23"/>
      <c r="CJ75" s="23"/>
      <c r="CK75" s="23"/>
      <c r="CL75" s="23"/>
      <c r="CM75" s="23"/>
      <c r="CN75" s="23"/>
      <c r="CO75" s="23"/>
      <c r="CP75" s="23"/>
      <c r="CQ75" s="23"/>
      <c r="CR75" s="23"/>
      <c r="CS75" s="23"/>
      <c r="CT75" s="23"/>
      <c r="CU75" s="23"/>
      <c r="CV75" s="23"/>
      <c r="CW75" s="23"/>
      <c r="CX75" s="23"/>
      <c r="CY75" s="23"/>
      <c r="CZ75" s="23"/>
      <c r="DA75" s="23"/>
      <c r="DB75" s="23"/>
      <c r="DC75" s="23"/>
      <c r="DD75" s="23"/>
      <c r="DE75" s="23"/>
      <c r="DF75" s="23"/>
      <c r="DG75" s="23"/>
      <c r="DH75" s="23"/>
      <c r="DI75" s="23"/>
      <c r="DJ75" s="23"/>
      <c r="DK75" s="23"/>
      <c r="DL75" s="23"/>
      <c r="DM75" s="23"/>
      <c r="DN75" s="23"/>
      <c r="DO75" s="23"/>
      <c r="DP75" s="23"/>
      <c r="DQ75" s="23"/>
      <c r="DR75" s="23"/>
      <c r="DS75" s="23"/>
      <c r="DT75" s="23"/>
      <c r="DU75" s="23"/>
      <c r="DV75" s="23"/>
      <c r="DW75" s="23"/>
      <c r="DX75" s="23"/>
      <c r="DY75" s="23"/>
      <c r="DZ75" s="23"/>
      <c r="EA75" s="23"/>
      <c r="EB75" s="23"/>
      <c r="EC75" s="23"/>
      <c r="ED75" s="23"/>
      <c r="EE75" s="23"/>
      <c r="EF75" s="23"/>
      <c r="EG75" s="23"/>
      <c r="EH75" s="23"/>
      <c r="EI75" s="23"/>
      <c r="EJ75" s="23"/>
      <c r="EK75" s="23"/>
      <c r="EL75" s="23"/>
      <c r="EM75" s="23"/>
      <c r="EN75" s="23"/>
      <c r="EO75" s="23"/>
      <c r="EP75" s="23"/>
      <c r="EQ75" s="23"/>
      <c r="ER75" s="23"/>
      <c r="ES75" s="23"/>
      <c r="ET75" s="23"/>
      <c r="EU75" s="23"/>
      <c r="EV75" s="23"/>
      <c r="EW75" s="23"/>
      <c r="EX75" s="23"/>
      <c r="EY75" s="23"/>
      <c r="EZ75" s="23"/>
      <c r="FA75" s="23"/>
      <c r="FB75" s="23"/>
      <c r="FC75" s="23"/>
      <c r="FD75" s="23"/>
      <c r="FE75" s="23"/>
      <c r="FF75" s="23"/>
      <c r="FG75" s="23"/>
      <c r="FH75" s="23"/>
      <c r="FI75" s="23"/>
      <c r="FJ75" s="23"/>
      <c r="FK75" s="23"/>
      <c r="FL75" s="23"/>
      <c r="FM75" s="23"/>
      <c r="FN75" s="23"/>
      <c r="FO75" s="23"/>
      <c r="FP75" s="23"/>
      <c r="FQ75" s="23"/>
      <c r="FR75" s="23"/>
      <c r="FS75" s="23"/>
      <c r="FT75" s="23"/>
      <c r="FU75" s="23"/>
      <c r="FV75" s="23"/>
      <c r="FW75" s="23"/>
      <c r="FX75" s="23"/>
      <c r="FY75" s="23"/>
      <c r="FZ75" s="23"/>
      <c r="GA75" s="23"/>
    </row>
    <row r="76" spans="1:183" s="7" customFormat="1" ht="23.45" customHeight="1" x14ac:dyDescent="0.25">
      <c r="A76" s="42">
        <v>0</v>
      </c>
      <c r="B76" s="42" t="s">
        <v>770</v>
      </c>
      <c r="C76" s="12" t="s">
        <v>225</v>
      </c>
      <c r="D76" s="4" t="s">
        <v>411</v>
      </c>
      <c r="E76" s="4" t="str">
        <f t="shared" si="32"/>
        <v>0 SPB10 Be pagrindo</v>
      </c>
      <c r="F76" s="4"/>
      <c r="G76" s="640"/>
      <c r="H76" s="640"/>
      <c r="I76" s="640"/>
      <c r="J76" s="640"/>
      <c r="K76" s="640"/>
      <c r="L76" s="640"/>
      <c r="M76" s="640"/>
      <c r="N76" s="640"/>
      <c r="O76" s="712"/>
      <c r="P76" s="640">
        <f>IF(Duombaze!G76="",0,INDEX(DU!I:I,MATCH(Duombaze!G76,DU!A:A,0),1))+IF(Duombaze!H76="",0,INDEX(DU!I:I,MATCH(Duombaze!H76,DU!A:A,0),1))+IF(Duombaze!I76="",0,INDEX(DU!I:I,MATCH(Duombaze!I76,DU!A:A,0),1))+IF(Duombaze!J76="",0,INDEX(DU!I:I,MATCH(Duombaze!J76,DU!A:A,0),1))+IF(Duombaze!K76="",0,INDEX(DU!I:I,MATCH(Duombaze!K76,DU!A:A,0),1))+IF(Duombaze!L76="",0,INDEX(DU!I:I,MATCH(Duombaze!L76,DU!A:A,0),1))+IF(Duombaze!M76="",0,INDEX(DU!I:I,MATCH(Duombaze!M76,DU!A:A,0),1))+IF(Duombaze!N76="",0,INDEX(DU!I:I,MATCH(Duombaze!N76,DU!A:A,0),1))+IF(Duombaze!O76="",0,INDEX(DU!I:I,MATCH(Duombaze!O76,DU!A:A,0),1))</f>
        <v>0</v>
      </c>
      <c r="Q76" s="640">
        <f>IF(Duombaze!G76="",0,INDEX(DU!K:K,MATCH(Duombaze!G76,DU!A:A,0),1))+IF(Duombaze!H76="",0,INDEX(DU!K:K,MATCH(Duombaze!H76,DU!A:A,0),1))+IF(Duombaze!I76="",0,INDEX(DU!K:K,MATCH(Duombaze!I76,DU!A:A,0),1))+IF(Duombaze!J76="",0,INDEX(DU!K:K,MATCH(Duombaze!J76,DU!A:A,0),1))+IF(Duombaze!K76="",0,INDEX(DU!K:K,MATCH(Duombaze!K76,DU!A:A,0),1))+IF(Duombaze!L76="",0,INDEX(DU!K:K,MATCH(Duombaze!L76,DU!A:A,0),1))+IF(Duombaze!M76="",0,INDEX(DU!K:K,MATCH(Duombaze!M76,DU!A:A,0),1))+IF(Duombaze!N76="",0,INDEX(DU!K:K,MATCH(Duombaze!N76,DU!A:A,0),1))+IF(Duombaze!O76="",0,INDEX(DU!K:K,MATCH(Duombaze!O76,DU!A:A,0),1))</f>
        <v>0</v>
      </c>
      <c r="R76" s="49"/>
      <c r="S76" s="14"/>
      <c r="T76" s="882"/>
      <c r="U76" s="4">
        <f>IF(Duombaze!T76="",0,INDEX(DU!I:I,MATCH(Duombaze!T76,DU!A:A,0),1))</f>
        <v>0</v>
      </c>
      <c r="V76" s="4">
        <f>IF(Duombaze!T76="",0,INDEX(DU!K:K,MATCH(Duombaze!T76,DU!A:A,0),1))</f>
        <v>0</v>
      </c>
      <c r="W76" s="4"/>
      <c r="X76" s="4"/>
      <c r="Y76" s="857"/>
      <c r="Z76" s="67" t="s">
        <v>416</v>
      </c>
      <c r="AA76" s="4" t="str">
        <f t="shared" si="29"/>
        <v>0 SPB10 Be grąžulo</v>
      </c>
      <c r="AB76" s="6"/>
      <c r="AC76" s="6">
        <f>IF(Duombaze!AB76="",0,INDEX(DU!I:I,MATCH(Duombaze!AB76,DU!A:A,0),1))</f>
        <v>0</v>
      </c>
      <c r="AD76" s="2">
        <f>IF(Duombaze!AB76="",0,INDEX(DU!K:K,MATCH(Duombaze!AB76,DU!A:A,0),1))</f>
        <v>0</v>
      </c>
      <c r="AE76" s="6"/>
      <c r="AF76" s="6"/>
      <c r="AG76" s="6" t="s">
        <v>412</v>
      </c>
      <c r="AH76" s="4" t="str">
        <f t="shared" si="34"/>
        <v>0 SPB10 Be bamperio</v>
      </c>
      <c r="AI76" s="6"/>
      <c r="AJ76" s="643"/>
      <c r="AK76" s="643"/>
      <c r="AL76" s="643"/>
      <c r="AM76" s="643">
        <f>IF(Duombaze!AJ76="",0,INDEX(DU!I:I,MATCH(Duombaze!AJ76,DU!A:A,0),1))+IF(Duombaze!AK76="",0,INDEX(DU!I:I,MATCH(Duombaze!AK76,DU!A:A,0),1))+IF(Duombaze!AL76="",0,INDEX(DU!I:I,MATCH(Duombaze!AL76,DU!A:A,0),1))</f>
        <v>0</v>
      </c>
      <c r="AN76" s="643">
        <f>IF(Duombaze!AJ76="",0,INDEX(DU!K:K,MATCH(Duombaze!AJ76,DU!A:A,0),1))+IF(Duombaze!AK76="",0,INDEX(DU!K:K,MATCH(Duombaze!AK76,DU!A:A,0),1))+IF(Duombaze!AL76="",0,INDEX(DU!K:K,MATCH(Duombaze!AL76,DU!A:A,0),1))</f>
        <v>0</v>
      </c>
      <c r="AO76" s="6"/>
      <c r="AP76" s="6"/>
      <c r="AQ76" s="3" t="s">
        <v>413</v>
      </c>
      <c r="AR76" s="4" t="str">
        <f t="shared" si="35"/>
        <v>0 SPB10 Be hidraulinės sistemos + be papildomo valdymo išvadų</v>
      </c>
      <c r="AS76" s="6"/>
      <c r="AT76" s="643"/>
      <c r="AU76" s="643"/>
      <c r="AV76" s="643"/>
      <c r="AW76" s="643"/>
      <c r="AX76" s="643"/>
      <c r="AY76" s="643"/>
      <c r="AZ76" s="643"/>
      <c r="BA76" s="643"/>
      <c r="BB76" s="643"/>
      <c r="BC76" s="643">
        <f>IF(Duombaze!AT76="",0,INDEX(DU!I:I,MATCH(Duombaze!AT76,DU!A:A,0),1))+IF(Duombaze!AU76="",0,INDEX(DU!I:I,MATCH(Duombaze!AU76,DU!A:A,0),1))+IF(Duombaze!AV76="",0,INDEX(DU!I:I,MATCH(Duombaze!AV76,DU!A:A,0),1))+IF(Duombaze!AW76="",0,INDEX(DU!I:I,MATCH(Duombaze!AW76,DU!A:A,0),1))+IF(Duombaze!AX76="",0,INDEX(DU!I:I,MATCH(Duombaze!AX76,DU!A:A,0),1))+IF(Duombaze!AY76="",0,INDEX(DU!I:I,MATCH(Duombaze!AY76,DU!A:A,0),1))+IF(Duombaze!AZ76="",0,INDEX(DU!I:I,MATCH(Duombaze!AZ76,DU!A:A,0),1))+IF(Duombaze!BA76="",0,INDEX(DU!I:I,MATCH(Duombaze!BA76,DU!A:A,0),1))+IF(Duombaze!BB76="",0,INDEX(DU!I:I,MATCH(Duombaze!BB76,DU!A:A,0),1))</f>
        <v>0</v>
      </c>
      <c r="BD76" s="640">
        <f>IF(Duombaze!AT76="",0,INDEX(DU!K:K,MATCH(Duombaze!AT76,DU!A:A,0),1))+IF(Duombaze!AU76="",0,INDEX(DU!K:K,MATCH(Duombaze!AU76,DU!A:A,0),1))+IF(Duombaze!AV76="",0,INDEX(DU!K:K,MATCH(Duombaze!AV76,DU!A:A,0),1))+IF(Duombaze!AW76="",0,INDEX(DU!K:K,MATCH(Duombaze!AW76,DU!A:A,0),1))+IF(Duombaze!AX76="",0,INDEX(DU!K:K,MATCH(Duombaze!AX76,DU!A:A,0),1))+IF(Duombaze!AY76="",0,INDEX(DU!K:K,MATCH(Duombaze!AY76,DU!A:A,0),1))+IF(Duombaze!AZ76="",0,INDEX(DU!K:K,MATCH(Duombaze!AZ76,DU!A:A,0),1))+IF(Duombaze!BA76="",0,INDEX(DU!K:K,MATCH(Duombaze!BA76,DU!A:A,0),1))+IF(Duombaze!BB76="",0,INDEX(DU!K:K,MATCH(Duombaze!BB76,DU!A:A,0),1))</f>
        <v>0</v>
      </c>
      <c r="BE76" s="6"/>
      <c r="BF76" s="6"/>
      <c r="BG76" s="49" t="str">
        <f>BG161</f>
        <v>Be stabžių sistemos</v>
      </c>
      <c r="BH76" s="4" t="str">
        <f t="shared" ref="BH76:BH95" si="44">IF(BG76&lt;&gt;"",A76&amp;" "&amp;C76&amp;" "&amp;BG76,"")</f>
        <v>0 SPB10 Be stabžių sistemos</v>
      </c>
      <c r="BI76" s="4"/>
      <c r="BJ76" s="640"/>
      <c r="BK76" s="640"/>
      <c r="BL76" s="640"/>
      <c r="BM76" s="640">
        <f>IF(Duombaze!BJ76="",0,INDEX(DU!I:I,MATCH(Duombaze!BJ76,DU!A:A,0),1))+IF(Duombaze!BK76="",0,INDEX(DU!I:I,MATCH(Duombaze!BK76,DU!A:A,0),1))+IF(Duombaze!BL76="",0,INDEX(DU!I:I,MATCH(Duombaze!BL76,DU!A:A,0),1))</f>
        <v>0</v>
      </c>
      <c r="BN76" s="640">
        <f>IF(Duombaze!BJ76="",0,INDEX(DU!K:K,MATCH(Duombaze!BJ76,DU!A:A,0),1))+IF(Duombaze!BK76="",0,INDEX(DU!K:K,MATCH(Duombaze!BK76,DU!A:A,0),1))+IF(Duombaze!BL76="",0,INDEX(DU!K:K,MATCH(Duombaze!BL76,DU!A:A,0),1))</f>
        <v>0</v>
      </c>
      <c r="BO76" s="4"/>
      <c r="BP76" s="4"/>
      <c r="BQ76" s="6" t="str">
        <f>BQ174</f>
        <v>Be stabdžių išvadų</v>
      </c>
      <c r="BR76" s="6" t="str">
        <f t="shared" si="31"/>
        <v>0 SPB10 Be stabdžių išvadų</v>
      </c>
      <c r="BS76" s="4"/>
      <c r="BT76" s="4"/>
      <c r="BU76" s="4"/>
      <c r="BV76" s="4"/>
      <c r="BW76" s="4">
        <f>IF(Duombaze!BT76="",0,INDEX(DU!I:I,MATCH(Duombaze!BT76,DU!A:A,0),1))+IF(Duombaze!BU76="",0,INDEX(DU!I:I,MATCH(Duombaze!BU76,DU!A:A,0),1))+IF(Duombaze!BV76="",0,INDEX(DU!I:I,MATCH(Duombaze!BV76,DU!A:A,0),1))</f>
        <v>0</v>
      </c>
      <c r="BX76" s="6">
        <f>IF(Duombaze!BT76="",0,INDEX(DU!K:K,MATCH(Duombaze!BT76,DU!A:A,0),1))+IF(Duombaze!BU76="",0,INDEX(DU!K:K,MATCH(Duombaze!BU76,DU!A:A,0),1))+IF(Duombaze!BV76="",0,INDEX(DU!K:K,MATCH(Duombaze!BV76,DU!A:A,0),1))</f>
        <v>0</v>
      </c>
      <c r="BY76" s="4"/>
      <c r="BZ76" s="4"/>
      <c r="CA76" s="6" t="s">
        <v>418</v>
      </c>
      <c r="CB76" s="6" t="str">
        <f>IF(CA76&lt;&gt;"",A76&amp;" "&amp;C76&amp;" "&amp;CA76,"")</f>
        <v>0 SPB10 Be atraminės kojos</v>
      </c>
      <c r="CC76" s="4"/>
      <c r="CD76" s="4">
        <f>IF(Duombaze!CC76="",0,INDEX(DU!I:I,MATCH(Duombaze!CC76,DU!A:A,0),1))</f>
        <v>0</v>
      </c>
      <c r="CE76" s="4">
        <f>IF(Duombaze!CC76="",0,INDEX(DU!K:K,MATCH(Duombaze!CC76,DU!A:A,0),1))</f>
        <v>0</v>
      </c>
      <c r="CF76" s="4"/>
      <c r="CG76" s="4"/>
      <c r="CH76" s="7" t="s">
        <v>396</v>
      </c>
      <c r="CI76" s="4" t="str">
        <f t="shared" si="36"/>
        <v>0 SPB10 Be priekinės tempimo kilpos</v>
      </c>
      <c r="CK76" s="7">
        <f>IF(Duombaze!CJ76="",0,INDEX(DU!I:I,MATCH(Duombaze!CJ76,DU!A:A,0),1))</f>
        <v>0</v>
      </c>
      <c r="CL76" s="4">
        <f>IF(Duombaze!CJ76="",0,INDEX(DU!K:K,MATCH(Duombaze!CJ76,DU!A:A,0),1))</f>
        <v>0</v>
      </c>
      <c r="CO76" s="6" t="s">
        <v>1756</v>
      </c>
      <c r="CP76" s="4" t="str">
        <f t="shared" si="37"/>
        <v>0 SPB10 Be stovėjimo stabdžio, be atramų</v>
      </c>
      <c r="CQ76" s="6"/>
      <c r="CR76" s="643"/>
      <c r="CS76" s="643"/>
      <c r="CT76" s="643">
        <f>IF(Duombaze!CR76="",0,INDEX(DU!I:I,MATCH(Duombaze!CR76,DU!A:A,0),1))+IF(Duombaze!CS76="",0,INDEX(DU!I:I,MATCH(Duombaze!CS76,DU!A:A,0),1))</f>
        <v>0</v>
      </c>
      <c r="CU76" s="6">
        <f>IF(Duombaze!CR76="",0,INDEX(DU!K:K,MATCH(Duombaze!CR76,DU!A:A,0),1))+IF(Duombaze!CS76="",0,INDEX(DU!K:K,MATCH(Duombaze!CS76,DU!A:A,0),1))</f>
        <v>0</v>
      </c>
      <c r="CV76" s="6"/>
      <c r="CW76" s="6"/>
      <c r="CX76" s="6"/>
      <c r="CY76" s="4" t="str">
        <f t="shared" si="38"/>
        <v/>
      </c>
      <c r="CZ76" s="6" t="s">
        <v>623</v>
      </c>
      <c r="DA76" s="674"/>
      <c r="DB76" s="674"/>
      <c r="DC76" s="674">
        <f>IF(Duombaze!DA76="",0,INDEX(DU!I:I,MATCH(Duombaze!DA76,DU!A:A,0),1))+IF(Duombaze!DB76="",0,INDEX(DU!I:I,MATCH(Duombaze!DB76,DU!A:A,0),1))</f>
        <v>0</v>
      </c>
      <c r="DD76" s="6">
        <f>IF(Duombaze!DA76="",0,INDEX(DU!K:K,MATCH(Duombaze!DA76,DU!A:A,0),1))+IF(Duombaze!DB76="",0,INDEX(DU!K:K,MATCH(Duombaze!DB76,DU!A:A,0),1))</f>
        <v>0</v>
      </c>
      <c r="DE76" s="6"/>
      <c r="DF76" s="6"/>
      <c r="DG76" s="6" t="s">
        <v>625</v>
      </c>
      <c r="DH76" s="6" t="str">
        <f t="shared" si="39"/>
        <v>0 SPB10 Be tento/aikštelės</v>
      </c>
      <c r="DI76" s="4"/>
      <c r="DJ76" s="674"/>
      <c r="DK76" s="673"/>
      <c r="DL76" s="673">
        <f>IF(Duombaze!DJ76="",0,INDEX(DU!I:I,MATCH(Duombaze!DJ76,DU!A:A,0),1))+IF(Duombaze!DK76="",0,INDEX(DU!I:I,MATCH(Duombaze!DK76,DU!A:A,0),1))</f>
        <v>0</v>
      </c>
      <c r="DM76" s="6">
        <f>IF(Duombaze!DJ76="",0,INDEX(DU!K:K,MATCH(Duombaze!DJ76,DU!A:A,0),1))+IF(Duombaze!DK76="",0,INDEX(DU!K:K,MATCH(Duombaze!DK76,DU!A:A,0),1))</f>
        <v>0</v>
      </c>
      <c r="DN76" s="4"/>
      <c r="DO76" s="4"/>
      <c r="DP76" s="6" t="s">
        <v>386</v>
      </c>
      <c r="DQ76" s="4" t="str">
        <f t="shared" si="40"/>
        <v>0 SPB10 Be apšvietimo sistemos</v>
      </c>
      <c r="DR76" s="66"/>
      <c r="DS76" s="682"/>
      <c r="DT76" s="682"/>
      <c r="DU76" s="682"/>
      <c r="DV76" s="682"/>
      <c r="DW76" s="682">
        <f>IF(Duombaze!DS76="",0,INDEX(DU!I:I,MATCH(Duombaze!DS76,DU!A:A,0),1))+IF(Duombaze!DT76="",0,INDEX(DU!I:I,MATCH(Duombaze!DT76,DU!A:A,0),1))+IF(Duombaze!DU76="",0,INDEX(DU!I:I,MATCH(Duombaze!DU76,DU!A:A,0),1))+IF(Duombaze!DV76="",0,INDEX(DU!I:I,MATCH(Duombaze!DV76,DU!A:A,0),1))</f>
        <v>0</v>
      </c>
      <c r="DX76" s="640">
        <f>IF(Duombaze!DS76="",0,INDEX(DU!K:K,MATCH(Duombaze!DS76,DU!A:A,0),1))+IF(Duombaze!DT76="",0,INDEX(DU!K:K,MATCH(Duombaze!DT76,DU!A:A,0),1))+IF(Duombaze!DU76="",0,INDEX(DU!K:K,MATCH(Duombaze!DU76,DU!A:A,0),1))+IF(Duombaze!DV76="",0,INDEX(DU!K:KH,MATCH(Duombaze!DV76,DU!A:A,0),1))</f>
        <v>0</v>
      </c>
      <c r="DY76" s="101"/>
      <c r="DZ76" s="101"/>
      <c r="EA76" s="7" t="s">
        <v>470</v>
      </c>
      <c r="EB76" s="6" t="str">
        <f t="shared" si="41"/>
        <v>0 SPB10 Be galinės tempimo kilpos</v>
      </c>
      <c r="ED76" s="7">
        <f>IF(Duombaze!EC76="",0,INDEX(DU!I:I,MATCH(Duombaze!EC76,DU!A:A,0),1))</f>
        <v>0</v>
      </c>
      <c r="EE76" s="640">
        <f>IF(Duombaze!EC76="",0,INDEX(DU!K:K,MATCH(Duombaze!EC76,DU!A:A,0),1))</f>
        <v>0</v>
      </c>
      <c r="EH76" s="6" t="s">
        <v>387</v>
      </c>
      <c r="EI76" s="4" t="str">
        <f t="shared" ref="EI76:EI107" si="45">IF(EH76&lt;&gt;"",A76&amp;" "&amp;C76&amp;" "&amp;EH76,"")</f>
        <v>0 SPB10 Be lipdukų</v>
      </c>
      <c r="EJ76" s="6"/>
      <c r="EK76" s="694"/>
      <c r="EL76" s="694"/>
      <c r="EM76" s="694"/>
      <c r="EN76" s="694">
        <f>IF(Duombaze!EK76="",0,INDEX(DU!I:I,MATCH(Duombaze!EK76,DU!A:A,0),1))+IF(Duombaze!EL76="",0,INDEX(DU!I:I,MATCH(Duombaze!EL76,DU!A:A,0),1))+IF(Duombaze!EM76="",0,INDEX(DU!I:I,MATCH(Duombaze!EM76,DU!A:A,0),1))</f>
        <v>0</v>
      </c>
      <c r="EO76" s="6">
        <f>IF(Duombaze!EK76="",0,INDEX(DU!K:K,MATCH(Duombaze!EK76,DU!A:A,0),1))+IF(Duombaze!EL76="",0,INDEX(DU!K:K,MATCH(Duombaze!EL76,DU!A:A,0),1))+IF(Duombaze!EM76="",0,INDEX(DU!K:K,MATCH(Duombaze!EM76,DU!A:A,0),1))</f>
        <v>0</v>
      </c>
      <c r="EP76" s="66"/>
      <c r="EQ76" s="6"/>
      <c r="ER76" s="4" t="s">
        <v>388</v>
      </c>
      <c r="ES76" s="4" t="str">
        <f t="shared" si="42"/>
        <v>0 SPB10 Be ratų</v>
      </c>
      <c r="ET76" s="4"/>
      <c r="EU76" s="4"/>
      <c r="EV76" s="4"/>
      <c r="EW76" s="6" t="s">
        <v>389</v>
      </c>
      <c r="EX76" s="6" t="str">
        <f t="shared" si="43"/>
        <v>0 SPB10 Be purvasaugių</v>
      </c>
      <c r="EY76" s="6"/>
      <c r="EZ76" s="674"/>
      <c r="FA76" s="674"/>
      <c r="FB76" s="674">
        <f>IF(Duombaze!EZ76="",0,INDEX(DU!I:I,MATCH(Duombaze!EZ76,DU!A:A,0),1))+IF(Duombaze!FA76="",0,INDEX(DU!I:I,MATCH(Duombaze!FA76,DU!A:A,0),1))</f>
        <v>0</v>
      </c>
      <c r="FC76" s="6">
        <f>IF(Duombaze!EZ76="",0,INDEX(DU!K:K,MATCH(Duombaze!EZ76,DU!A:A,0),1))+IF(Duombaze!FA76="",0,INDEX(DU!K:K,MATCH(Duombaze!FA76,DU!A:A,0),1))</f>
        <v>0</v>
      </c>
      <c r="FD76" s="6"/>
      <c r="FE76" s="6"/>
      <c r="FF76" s="6"/>
      <c r="FG76" s="6"/>
      <c r="FH76" s="66" t="s">
        <v>655</v>
      </c>
      <c r="FI76" s="6"/>
      <c r="FJ76" s="6"/>
      <c r="FK76" s="4"/>
      <c r="FL76" s="718" t="s">
        <v>1424</v>
      </c>
      <c r="FM76" s="673" t="s">
        <v>1424</v>
      </c>
      <c r="FN76" s="673"/>
      <c r="FO76" s="673"/>
      <c r="FP76" s="673"/>
      <c r="FQ76" s="673">
        <f>IF(Duombaze!FM76="",0,INDEX(DU!I:I,MATCH(Duombaze!FM76,DU!A:A,0),1))+IF(Duombaze!FN76="",0,INDEX(DU!I:I,MATCH(Duombaze!FN76,DU!A:A,0),1))+IF(Duombaze!FO76="",0,INDEX(DU!I:I,MATCH(Duombaze!FO76,DU!A:A,0),1))+IF(Duombaze!FP76="",0,INDEX(DU!I:I,MATCH(Duombaze!FP76,DU!A:A,0),1))</f>
        <v>16.652160869565201</v>
      </c>
      <c r="FR76" s="673">
        <f>IF(Duombaze!FM76="",0,INDEX(DU!K:K,MATCH(Duombaze!FM76,DU!A:A,0),1))+IF(Duombaze!FN76="",0,INDEX(DU!K:K,MATCH(Duombaze!FN76,DU!A:A,0),1))+IF(Duombaze!FO76="",0,INDEX(DU!K:K,MATCH(Duombaze!FO76,DU!A:A,0),1))+IF(Duombaze!FP76="",0,INDEX(DU!K:K,MATCH(Duombaze!FP76,DU!A:A,0),1))</f>
        <v>18.68</v>
      </c>
      <c r="FT76" s="101" t="s">
        <v>1438</v>
      </c>
      <c r="FU76" s="101" t="s">
        <v>1444</v>
      </c>
    </row>
    <row r="77" spans="1:183" s="7" customFormat="1" ht="31.9" customHeight="1" x14ac:dyDescent="0.25">
      <c r="A77" s="42">
        <v>1</v>
      </c>
      <c r="B77" s="42" t="s">
        <v>770</v>
      </c>
      <c r="C77" s="12" t="s">
        <v>225</v>
      </c>
      <c r="D77" s="2" t="s">
        <v>1674</v>
      </c>
      <c r="E77" s="4" t="str">
        <f t="shared" si="32"/>
        <v>1 SPB10 Pagrindas, ašys 408E</v>
      </c>
      <c r="F77" s="2" t="s">
        <v>3487</v>
      </c>
      <c r="G77" s="643" t="s">
        <v>3137</v>
      </c>
      <c r="H77" s="643" t="s">
        <v>3224</v>
      </c>
      <c r="I77" s="643" t="s">
        <v>3140</v>
      </c>
      <c r="J77" s="643" t="s">
        <v>2957</v>
      </c>
      <c r="K77" s="643">
        <v>23109200</v>
      </c>
      <c r="L77" s="643"/>
      <c r="M77" s="643"/>
      <c r="N77" s="643"/>
      <c r="O77" s="713"/>
      <c r="P77" s="640" t="e">
        <f>IF(Duombaze!G77="",0,INDEX(DU!I:I,MATCH(Duombaze!G77,DU!A:A,0),1))+IF(Duombaze!H77="",0,INDEX(DU!I:I,MATCH(Duombaze!H77,DU!A:A,0),1))+IF(Duombaze!I77="",0,INDEX(DU!I:I,MATCH(Duombaze!I77,DU!A:A,0),1))+IF(Duombaze!J77="",0,INDEX(DU!I:I,MATCH(Duombaze!J77,DU!A:A,0),1))+IF(Duombaze!K77="",0,INDEX(DU!I:I*40,MATCH(Duombaze!K77,DU!A:A,0),1))+IF(Duombaze!L77="",0,INDEX(DU!I:I,MATCH(Duombaze!L77,DU!A:A,0),1))+IF(Duombaze!M77="",0,INDEX(DU!I:I,MATCH(Duombaze!M77,DU!A:A,0),1))+IF(Duombaze!N77="",0,INDEX(DU!I:I,MATCH(Duombaze!N77,DU!A:A,0),1))+IF(Duombaze!O77="",0,INDEX(DU!I:I,MATCH(Duombaze!O77,DU!A:A,0),1))</f>
        <v>#N/A</v>
      </c>
      <c r="Q77" s="640" t="e">
        <f>IF(Duombaze!G77="",0,INDEX(DU!K:K,MATCH(Duombaze!G77,DU!A:A,0),1))+IF(Duombaze!H77="",0,INDEX(DU!K:K,MATCH(Duombaze!H77,DU!A:A,0),1))+IF(Duombaze!I77="",0,INDEX(DU!K:K,MATCH(Duombaze!I77,DU!A:A,0),1))+IF(Duombaze!J77="",0,INDEX(DU!K:K,MATCH(Duombaze!J77,DU!A:A,0),1))+IF(Duombaze!K77="",0,INDEX(DU!K:K,MATCH(Duombaze!K77,DU!A:A,0),1))+IF(Duombaze!L77="",0,INDEX(DU!K:K,MATCH(Duombaze!L77,DU!A:A,0),1))+IF(Duombaze!M77="",0,INDEX(DU!K:K,MATCH(Duombaze!M77,DU!A:A,0),1))+IF(Duombaze!N77="",0,INDEX(DU!K:K,MATCH(Duombaze!N77,DU!A:A,0),1))+IF(Duombaze!O77="",0,INDEX(DU!K:K,MATCH(Duombaze!O77,DU!A:A,0),1))</f>
        <v>#N/A</v>
      </c>
      <c r="R77" s="68" t="s">
        <v>2001</v>
      </c>
      <c r="S77" s="62" t="s">
        <v>2002</v>
      </c>
      <c r="T77" s="883" t="s">
        <v>3483</v>
      </c>
      <c r="U77" s="4" t="e">
        <f>IF(Duombaze!T77="",0,INDEX(DU!I:I,MATCH(Duombaze!T77,DU!A:A,0),1))</f>
        <v>#N/A</v>
      </c>
      <c r="V77" s="4" t="e">
        <f>IF(Duombaze!T77="",0,INDEX(DU!K:K,MATCH(Duombaze!T77,DU!A:A,0),1))</f>
        <v>#N/A</v>
      </c>
      <c r="W77" s="2" t="s">
        <v>3488</v>
      </c>
      <c r="X77" s="2"/>
      <c r="Y77" s="862"/>
      <c r="Z77" s="66" t="s">
        <v>687</v>
      </c>
      <c r="AA77" s="4" t="str">
        <f t="shared" si="29"/>
        <v>1 SPB10 Grąžulas amortizuojamas</v>
      </c>
      <c r="AB77" s="33" t="s">
        <v>2069</v>
      </c>
      <c r="AC77" s="33" t="e">
        <f>IF(Duombaze!AB77="",0,INDEX(DU!I:I,MATCH(Duombaze!AB77,DU!A:A,0),1))</f>
        <v>#N/A</v>
      </c>
      <c r="AD77" s="2" t="e">
        <f>IF(Duombaze!AB77="",0,INDEX(DU!K:K,MATCH(Duombaze!AB77,DU!A:A,0),1))</f>
        <v>#N/A</v>
      </c>
      <c r="AE77" s="6"/>
      <c r="AF77" s="6"/>
      <c r="AG77" s="6" t="s">
        <v>689</v>
      </c>
      <c r="AH77" s="4" t="str">
        <f t="shared" si="34"/>
        <v>1 SPB10 Bamperis apvalus prisukamas</v>
      </c>
      <c r="AI77" s="6" t="s">
        <v>262</v>
      </c>
      <c r="AJ77" s="643" t="s">
        <v>262</v>
      </c>
      <c r="AK77" s="643"/>
      <c r="AL77" s="643"/>
      <c r="AM77" s="643">
        <f>IF(Duombaze!AJ77="",0,INDEX(DU!I:I,MATCH(Duombaze!AJ77,DU!A:A,0),1))+IF(Duombaze!AK77="",0,INDEX(DU!I:I,MATCH(Duombaze!AK77,DU!A:A,0),1))+IF(Duombaze!AL77="",0,INDEX(DU!I:I,MATCH(Duombaze!AL77,DU!A:A,0),1))</f>
        <v>123.400175525962</v>
      </c>
      <c r="AN77" s="643">
        <f>IF(Duombaze!AJ77="",0,INDEX(DU!K:K,MATCH(Duombaze!AJ77,DU!A:A,0),1))+IF(Duombaze!AK77="",0,INDEX(DU!K:K,MATCH(Duombaze!AK77,DU!A:A,0),1))+IF(Duombaze!AL77="",0,INDEX(DU!K:K,MATCH(Duombaze!AL77,DU!A:A,0),1))</f>
        <v>29.87</v>
      </c>
      <c r="AO77" s="6"/>
      <c r="AP77" s="6" t="s">
        <v>2073</v>
      </c>
      <c r="AQ77" s="6" t="s">
        <v>329</v>
      </c>
      <c r="AR77" s="4" t="str">
        <f t="shared" si="35"/>
        <v>1 SPB10 Pagrindo hidraulinės jungtys</v>
      </c>
      <c r="AS77" s="6" t="s">
        <v>1511</v>
      </c>
      <c r="AT77" s="643" t="s">
        <v>3139</v>
      </c>
      <c r="AU77" s="643" t="s">
        <v>3142</v>
      </c>
      <c r="AV77" s="643" t="s">
        <v>2964</v>
      </c>
      <c r="AW77" s="643"/>
      <c r="AX77" s="643"/>
      <c r="AY77" s="643"/>
      <c r="AZ77" s="643"/>
      <c r="BA77" s="643"/>
      <c r="BB77" s="643"/>
      <c r="BC77" s="643">
        <f>IF(Duombaze!AT77="",0,INDEX(DU!I:I,MATCH(Duombaze!AT77,DU!A:A,0),1))+IF(Duombaze!AU77="",0,INDEX(DU!I:I*2,MATCH(Duombaze!AU77,DU!A:A,0),1))+IF(Duombaze!AV77="",0,INDEX(DU!I:I,MATCH(Duombaze!AV77,DU!A:A,0),1))+IF(Duombaze!AW77="",0,INDEX(DU!I:I,MATCH(Duombaze!AW77,DU!A:A,0),1))+IF(Duombaze!AX77="",0,INDEX(DU!I:I,MATCH(Duombaze!AX77,DU!A:A,0),1))+IF(Duombaze!AY77="",0,INDEX(DU!I:I,MATCH(Duombaze!AY77,DU!A:A,0),1))+IF(Duombaze!AZ77="",0,INDEX(DU!I:I,MATCH(Duombaze!AZ77,DU!A:A,0),1))+IF(Duombaze!BA77="",0,INDEX(DU!I:I,MATCH(Duombaze!BA77,DU!A:A,0),1))+IF(Duombaze!BB77="",0,INDEX(DU!I:I,MATCH(Duombaze!BB77,DU!A:A,0),1))</f>
        <v>494.57166276072985</v>
      </c>
      <c r="BD77" s="640">
        <f>IF(Duombaze!AT77="",0,INDEX(DU!K:K,MATCH(Duombaze!AT77,DU!A:A,0),1))+IF(Duombaze!AU77="",0,INDEX(DU!K:K,MATCH(Duombaze!AU77,DU!A:A,0),1))+IF(Duombaze!AV77="",0,INDEX(DU!K:K,MATCH(Duombaze!AV77,DU!A:A,0),1))+IF(Duombaze!AW77="",0,INDEX(DU!K:K,MATCH(Duombaze!AW77,DU!A:A,0),1))+IF(Duombaze!AX77="",0,INDEX(DU!K:K,MATCH(Duombaze!AX77,DU!A:A,0),1))+IF(Duombaze!AY77="",0,INDEX(DU!K:K,MATCH(Duombaze!AY77,DU!A:A,0),1))+IF(Duombaze!AZ77="",0,INDEX(DU!K:K,MATCH(Duombaze!AZ77,DU!A:A,0),1))+IF(Duombaze!BA77="",0,INDEX(DU!K:K,MATCH(Duombaze!BA77,DU!A:A,0),1))+IF(Duombaze!BB77="",0,INDEX(DU!K:K,MATCH(Duombaze!BB77,DU!A:A,0),1))</f>
        <v>16.425000000000001</v>
      </c>
      <c r="BE77" s="6" t="s">
        <v>2080</v>
      </c>
      <c r="BF77" s="6" t="s">
        <v>2081</v>
      </c>
      <c r="BG77" s="49" t="str">
        <f>BG162</f>
        <v>Hidrauliniai stabdžiai</v>
      </c>
      <c r="BH77" s="4" t="str">
        <f t="shared" si="44"/>
        <v>1 SPB10 Hidrauliniai stabdžiai</v>
      </c>
      <c r="BI77" s="6" t="str">
        <f t="shared" ref="BI77:BI83" si="46">BI162</f>
        <v>ZU30ASPC14HS00 + ZC10ASPC1016HJ + ZM0CILINDRIUK0</v>
      </c>
      <c r="BJ77" s="643" t="s">
        <v>3002</v>
      </c>
      <c r="BK77" s="643" t="s">
        <v>3006</v>
      </c>
      <c r="BL77" s="643" t="s">
        <v>2995</v>
      </c>
      <c r="BM77" s="643">
        <f>IF(Duombaze!BJ77="",0,INDEX(DU!I:I,MATCH(Duombaze!BJ77,DU!A:A,0),1))+IF(Duombaze!BK77="",0,INDEX(DU!I:I,MATCH(Duombaze!BK77,DU!A:A,0),1))+IF(Duombaze!BL77="",0,INDEX(DU!I:I,MATCH(Duombaze!BL77,DU!A:A,0),1))</f>
        <v>238.6316228</v>
      </c>
      <c r="BN77" s="640">
        <f>IF(Duombaze!BJ77="",0,INDEX(DU!K:K,MATCH(Duombaze!BJ77,DU!A:A,0),1))+IF(Duombaze!BK77="",0,INDEX(DU!K:K,MATCH(Duombaze!BK77,DU!A:A,0),1))+IF(Duombaze!BL77="",0,INDEX(DU!K:K,MATCH(Duombaze!BL77,DU!A:A,0),1))</f>
        <v>62.099999999999994</v>
      </c>
      <c r="BO77" s="6"/>
      <c r="BP77" s="6" t="s">
        <v>2110</v>
      </c>
      <c r="BQ77" s="6" t="str">
        <f>BQ175</f>
        <v>Stabdžių išvadai hidrauliniai</v>
      </c>
      <c r="BR77" s="6" t="str">
        <f t="shared" si="31"/>
        <v>1 SPB10 Stabdžių išvadai hidrauliniai</v>
      </c>
      <c r="BS77" s="6" t="str">
        <f>BS175</f>
        <v>ZU30ASPC14SIH0 + ZC40ASPC1620IJ</v>
      </c>
      <c r="BT77" s="6" t="s">
        <v>3035</v>
      </c>
      <c r="BU77" s="6" t="s">
        <v>3034</v>
      </c>
      <c r="BV77" s="6"/>
      <c r="BW77" s="6">
        <f>IF(Duombaze!BT77="",0,INDEX(DU!I:I,MATCH(Duombaze!BT77,DU!A:A,0),1))+IF(Duombaze!BU77="",0,INDEX(DU!I:I,MATCH(Duombaze!BU77,DU!A:A,0),1))+IF(Duombaze!BV77="",0,INDEX(DU!I:I,MATCH(Duombaze!BV77,DU!A:A,0),1))</f>
        <v>28.7798954069915</v>
      </c>
      <c r="BX77" s="6">
        <f>IF(Duombaze!BT77="",0,INDEX(DU!K:K,MATCH(Duombaze!BT77,DU!A:A,0),1))+IF(Duombaze!BU77="",0,INDEX(DU!K:K,MATCH(Duombaze!BU77,DU!A:A,0),1))+IF(Duombaze!BV77="",0,INDEX(DU!K:K,MATCH(Duombaze!BV77,DU!A:A,0),1))</f>
        <v>11</v>
      </c>
      <c r="BY77" s="6"/>
      <c r="BZ77" s="6"/>
      <c r="CA77" s="6" t="str">
        <f>CA162</f>
        <v>Mechaninė koja-kėliklis</v>
      </c>
      <c r="CB77" s="6" t="str">
        <f>IF(CA77&lt;&gt;"",A77&amp;" "&amp;C77&amp;" "&amp;CA77,"")</f>
        <v>1 SPB10 Mechaninė koja-kėliklis</v>
      </c>
      <c r="CC77" s="6" t="str">
        <f>CC162</f>
        <v>ZM0MECH0ATRAKJ</v>
      </c>
      <c r="CD77" s="6">
        <f>IF(Duombaze!CC77="",0,INDEX(DU!I:I,MATCH(Duombaze!CC77,DU!A:A,0),1))</f>
        <v>67.253749472556606</v>
      </c>
      <c r="CE77" s="4">
        <f>IF(Duombaze!CC77="",0,INDEX(DU!K:K,MATCH(Duombaze!CC77,DU!A:A,0),1))</f>
        <v>9.7200000000000006</v>
      </c>
      <c r="CF77" s="6"/>
      <c r="CG77" s="6" t="s">
        <v>2124</v>
      </c>
      <c r="CH77" s="66" t="str">
        <f>CH162</f>
        <v>Priekinė kilpa UMEGA D-50 (plokštelė 145x145)</v>
      </c>
      <c r="CI77" s="4" t="str">
        <f t="shared" si="36"/>
        <v>1 SPB10 Priekinė kilpa UMEGA D-50 (plokštelė 145x145)</v>
      </c>
      <c r="CJ77" s="6" t="str">
        <f>CJ162</f>
        <v>ZC40ASPC16CPKU</v>
      </c>
      <c r="CK77" s="6">
        <f>IF(Duombaze!CJ77="",0,INDEX(DU!I:I,MATCH(Duombaze!CJ77,DU!A:A,0),1))</f>
        <v>71.836726290849597</v>
      </c>
      <c r="CL77" s="4">
        <f>IF(Duombaze!CJ77="",0,INDEX(DU!K:K,MATCH(Duombaze!CJ77,DU!A:A,0),1))</f>
        <v>20.63</v>
      </c>
      <c r="CM77" s="6"/>
      <c r="CN77" s="6" t="s">
        <v>2108</v>
      </c>
      <c r="CO77" s="6" t="s">
        <v>677</v>
      </c>
      <c r="CP77" s="4" t="str">
        <f t="shared" si="37"/>
        <v>1 SPB10 Rankinis stabdis puspriekabėms</v>
      </c>
      <c r="CQ77" s="6" t="s">
        <v>1594</v>
      </c>
      <c r="CR77" s="643" t="s">
        <v>1594</v>
      </c>
      <c r="CS77" s="643"/>
      <c r="CT77" s="643">
        <f>IF(Duombaze!CR77="",0,INDEX(DU!I:I,MATCH(Duombaze!CR77,DU!A:A,0),1))+IF(Duombaze!CS77="",0,INDEX(DU!I:I,MATCH(Duombaze!CS77,DU!A:A,0),1))</f>
        <v>44.795362415433402</v>
      </c>
      <c r="CU77" s="6">
        <f>IF(Duombaze!CR77="",0,INDEX(DU!K:K,MATCH(Duombaze!CR77,DU!A:A,0),1))+IF(Duombaze!CS77="",0,INDEX(DU!K:K,MATCH(Duombaze!CS77,DU!A:A,0),1))</f>
        <v>36.090000000000003</v>
      </c>
      <c r="CV77" s="6"/>
      <c r="CW77" s="6" t="s">
        <v>2124</v>
      </c>
      <c r="CX77" s="6"/>
      <c r="CY77" s="4" t="str">
        <f t="shared" si="38"/>
        <v/>
      </c>
      <c r="CZ77" s="6"/>
      <c r="DA77" s="674"/>
      <c r="DB77" s="674"/>
      <c r="DC77" s="674">
        <f>IF(Duombaze!DA77="",0,INDEX(DU!I:I,MATCH(Duombaze!DA77,DU!A:A,0),1))+IF(Duombaze!DB77="",0,INDEX(DU!I:I,MATCH(Duombaze!DB77,DU!A:A,0),1))</f>
        <v>0</v>
      </c>
      <c r="DD77" s="6">
        <f>IF(Duombaze!DA77="",0,INDEX(DU!K:K,MATCH(Duombaze!DA77,DU!A:A,0),1))+IF(Duombaze!DB77="",0,INDEX(DU!K:K,MATCH(Duombaze!DB77,DU!A:A,0),1))</f>
        <v>0</v>
      </c>
      <c r="DE77" s="6"/>
      <c r="DF77" s="6"/>
      <c r="DG77" s="6" t="s">
        <v>306</v>
      </c>
      <c r="DH77" s="6" t="str">
        <f t="shared" si="39"/>
        <v>1 SPB10 SPB10 tentas ir aikštelė</v>
      </c>
      <c r="DI77" s="6" t="s">
        <v>307</v>
      </c>
      <c r="DJ77" s="674" t="s">
        <v>307</v>
      </c>
      <c r="DK77" s="674"/>
      <c r="DL77" s="674">
        <f>IF(Duombaze!DJ77="",0,INDEX(DU!I:I,MATCH(Duombaze!DJ77,DU!A:A,0),1))+IF(Duombaze!DK77="",0,INDEX(DU!I:I,MATCH(Duombaze!DK77,DU!A:A,0),1))</f>
        <v>0</v>
      </c>
      <c r="DM77" s="6">
        <f>IF(Duombaze!DJ77="",0,INDEX(DU!K:K,MATCH(Duombaze!DJ77,DU!A:A,0),1))+IF(Duombaze!DK77="",0,INDEX(DU!K:K,MATCH(Duombaze!DK77,DU!A:A,0),1))</f>
        <v>0</v>
      </c>
      <c r="DN77" s="6" t="s">
        <v>2153</v>
      </c>
      <c r="DO77" s="6"/>
      <c r="DP77" s="6"/>
      <c r="DQ77" s="4" t="str">
        <f t="shared" si="40"/>
        <v/>
      </c>
      <c r="DR77" s="66"/>
      <c r="DS77" s="694"/>
      <c r="DT77" s="694"/>
      <c r="DU77" s="694"/>
      <c r="DV77" s="694"/>
      <c r="DW77" s="694">
        <f>IF(Duombaze!DS77="",0,INDEX(DU!I:I,MATCH(Duombaze!DS77,DU!A:A,0),1))+IF(Duombaze!DT77="",0,INDEX(DU!I:I,MATCH(Duombaze!DT77,DU!A:A,0),1))+IF(Duombaze!DU77="",0,INDEX(DU!I:I,MATCH(Duombaze!DU77,DU!A:A,0),1))+IF(Duombaze!DV77="",0,INDEX(DU!I:I,MATCH(Duombaze!DV77,DU!A:A,0),1))</f>
        <v>0</v>
      </c>
      <c r="DX77" s="640">
        <f>IF(Duombaze!DS77="",0,INDEX(DU!K:K,MATCH(Duombaze!DS77,DU!A:A,0),1))+IF(Duombaze!DT77="",0,INDEX(DU!K:K,MATCH(Duombaze!DT77,DU!A:A,0),1))+IF(Duombaze!DU77="",0,INDEX(DU!K:K,MATCH(Duombaze!DU77,DU!A:A,0),1))+IF(Duombaze!DV77="",0,INDEX(DU!K:KH,MATCH(Duombaze!DV77,DU!A:A,0),1))</f>
        <v>0</v>
      </c>
      <c r="DY77" s="66"/>
      <c r="DZ77" s="66"/>
      <c r="EA77" s="6" t="str">
        <f>EA175</f>
        <v>Ištempimo kilpa RIMA</v>
      </c>
      <c r="EB77" s="6" t="str">
        <f t="shared" si="41"/>
        <v>1 SPB10 Ištempimo kilpa RIMA</v>
      </c>
      <c r="EC77" s="6" t="str">
        <f>EC175</f>
        <v>ZC40ACTKR00000</v>
      </c>
      <c r="ED77" s="6">
        <f>IF(Duombaze!EC77="",0,INDEX(DU!I:I,MATCH(Duombaze!EC77,DU!A:A,0),1))</f>
        <v>92.221999999999994</v>
      </c>
      <c r="EE77" s="640">
        <f>IF(Duombaze!EC77="",0,INDEX(DU!K:K,MATCH(Duombaze!EC77,DU!A:A,0),1))</f>
        <v>23.17</v>
      </c>
      <c r="EF77" s="6"/>
      <c r="EG77" s="48"/>
      <c r="EH77" s="6" t="str">
        <f>EH175</f>
        <v>Lipdukai Daniški + MItip logo (prisukamas)</v>
      </c>
      <c r="EI77" s="4" t="str">
        <f t="shared" si="45"/>
        <v>1 SPB10 Lipdukai Daniški + MItip logo (prisukamas)</v>
      </c>
      <c r="EJ77" s="6" t="str">
        <f>EJ175</f>
        <v>ZM20ASPCLMI000 + ZM0L0G0MITIP00</v>
      </c>
      <c r="EK77" s="694" t="s">
        <v>3051</v>
      </c>
      <c r="EL77" s="694" t="s">
        <v>3052</v>
      </c>
      <c r="EM77" s="694"/>
      <c r="EN77" s="694">
        <f>IF(Duombaze!EK77="",0,INDEX(DU!I:I,MATCH(Duombaze!EK77,DU!A:A,0),1))+IF(Duombaze!EL77="",0,INDEX(DU!I:I,MATCH(Duombaze!EL77,DU!A:A,0),1))+IF(Duombaze!EM77="",0,INDEX(DU!I:I,MATCH(Duombaze!EM77,DU!A:A,0),1))</f>
        <v>13.609623333333332</v>
      </c>
      <c r="EO77" s="6">
        <f>IF(Duombaze!EK77="",0,INDEX(DU!K:K,MATCH(Duombaze!EK77,DU!A:A,0),1))+IF(Duombaze!EL77="",0,INDEX(DU!K:K,MATCH(Duombaze!EL77,DU!A:A,0),1))+IF(Duombaze!EM77="",0,INDEX(DU!K:K,MATCH(Duombaze!EM77,DU!A:A,0),1))</f>
        <v>2.58</v>
      </c>
      <c r="EP77" s="66"/>
      <c r="EQ77" s="6"/>
      <c r="ER77" s="6" t="s">
        <v>1497</v>
      </c>
      <c r="ES77" s="4" t="str">
        <f t="shared" si="42"/>
        <v>1 SPB10 Montuojami</v>
      </c>
      <c r="EW77" s="6" t="s">
        <v>309</v>
      </c>
      <c r="EX77" s="6" t="str">
        <f t="shared" si="43"/>
        <v>1 SPB10 Purvasaugių komplektas 385/425 ratams (ketvirtiniai 1/4)</v>
      </c>
      <c r="EY77" s="6" t="s">
        <v>282</v>
      </c>
      <c r="EZ77" s="674" t="s">
        <v>282</v>
      </c>
      <c r="FA77" s="674"/>
      <c r="FB77" s="674">
        <f>IF(Duombaze!EZ77="",0,INDEX(DU!I:I,MATCH(Duombaze!EZ77,DU!A:A,0),1))+IF(Duombaze!FA77="",0,INDEX(DU!I:I,MATCH(Duombaze!FA77,DU!A:A,0),1))</f>
        <v>68.784319999999994</v>
      </c>
      <c r="FC77" s="6">
        <f>IF(Duombaze!EZ77="",0,INDEX(DU!K:K,MATCH(Duombaze!EZ77,DU!A:A,0),1))+IF(Duombaze!FA77="",0,INDEX(DU!K:K,MATCH(Duombaze!FA77,DU!A:A,0),1))</f>
        <v>7.25</v>
      </c>
      <c r="FD77" s="6"/>
      <c r="FE77" s="6"/>
      <c r="FF77" s="6"/>
      <c r="FG77" s="6"/>
      <c r="FH77" s="68" t="s">
        <v>1576</v>
      </c>
      <c r="FI77" s="6"/>
      <c r="FJ77" s="6"/>
      <c r="FK77" s="4"/>
      <c r="FL77" s="718" t="s">
        <v>1425</v>
      </c>
      <c r="FM77" s="673" t="s">
        <v>1425</v>
      </c>
      <c r="FN77" s="673"/>
      <c r="FO77" s="673"/>
      <c r="FP77" s="673"/>
      <c r="FQ77" s="673">
        <f>IF(Duombaze!FM77="",0,INDEX(DU!I:I,MATCH(Duombaze!FM77,DU!A:A,0),1))+IF(Duombaze!FN77="",0,INDEX(DU!I:I,MATCH(Duombaze!FN77,DU!A:A,0),1))+IF(Duombaze!FO77="",0,INDEX(DU!I:I,MATCH(Duombaze!FO77,DU!A:A,0),1))+IF(Duombaze!FP77="",0,INDEX(DU!I:I,MATCH(Duombaze!FP77,DU!A:A,0),1))</f>
        <v>4.1995624999999999</v>
      </c>
      <c r="FR77" s="673">
        <f>IF(Duombaze!FM77="",0,INDEX(DU!K:K,MATCH(Duombaze!FM77,DU!A:A,0),1))+IF(Duombaze!FN77="",0,INDEX(DU!K:K,MATCH(Duombaze!FN77,DU!A:A,0),1))+IF(Duombaze!FO77="",0,INDEX(DU!K:K,MATCH(Duombaze!FO77,DU!A:A,0),1))+IF(Duombaze!FP77="",0,INDEX(DU!K:K,MATCH(Duombaze!FP77,DU!A:A,0),1))</f>
        <v>2.62</v>
      </c>
      <c r="FT77" s="101" t="s">
        <v>53</v>
      </c>
      <c r="FU77" s="101" t="s">
        <v>49</v>
      </c>
      <c r="FY77" s="49" t="str">
        <f>FY164</f>
        <v>Pneumatiniai stabdžiai dviejų kontūrų su mechaniniu LSV</v>
      </c>
      <c r="FZ77" s="4" t="str">
        <f>IF(FY77&lt;&gt;"",A80&amp;" "&amp;C80&amp;" "&amp;FY77,"")</f>
        <v>4 SPB10 Pneumatiniai stabdžiai dviejų kontūrų su mechaniniu LSV</v>
      </c>
      <c r="GA77" s="6" t="str">
        <f>GA164</f>
        <v>ZU30ASPC14PSKM + ZC30ASPCTPJLSV</v>
      </c>
    </row>
    <row r="78" spans="1:183" s="7" customFormat="1" ht="23.45" customHeight="1" x14ac:dyDescent="0.25">
      <c r="A78" s="42">
        <v>2</v>
      </c>
      <c r="B78" s="42" t="s">
        <v>770</v>
      </c>
      <c r="C78" s="12" t="s">
        <v>225</v>
      </c>
      <c r="E78" s="4" t="str">
        <f t="shared" si="32"/>
        <v/>
      </c>
      <c r="G78" s="642"/>
      <c r="H78" s="642"/>
      <c r="I78" s="642"/>
      <c r="J78" s="642"/>
      <c r="K78" s="642"/>
      <c r="L78" s="642"/>
      <c r="M78" s="642"/>
      <c r="N78" s="642"/>
      <c r="O78" s="642"/>
      <c r="P78" s="640">
        <f>IF(Duombaze!G78="",0,INDEX(DU!I:I,MATCH(Duombaze!G78,DU!A:A,0),1))+IF(Duombaze!H78="",0,INDEX(DU!I:I,MATCH(Duombaze!H78,DU!A:A,0),1))+IF(Duombaze!I78="",0,INDEX(DU!I:I,MATCH(Duombaze!I78,DU!A:A,0),1))+IF(Duombaze!J78="",0,INDEX(DU!I:I,MATCH(Duombaze!J78,DU!A:A,0),1))+IF(Duombaze!K78="",0,INDEX(DU!I:I,MATCH(Duombaze!K78,DU!A:A,0),1))+IF(Duombaze!L78="",0,INDEX(DU!I:I,MATCH(Duombaze!L78,DU!A:A,0),1))+IF(Duombaze!M78="",0,INDEX(DU!I:I,MATCH(Duombaze!M78,DU!A:A,0),1))+IF(Duombaze!N78="",0,INDEX(DU!I:I,MATCH(Duombaze!N78,DU!A:A,0),1))+IF(Duombaze!O78="",0,INDEX(DU!I:I,MATCH(Duombaze!O78,DU!A:A,0),1))</f>
        <v>0</v>
      </c>
      <c r="Q78" s="640">
        <f>IF(Duombaze!G78="",0,INDEX(DU!K:K,MATCH(Duombaze!G78,DU!A:A,0),1))+IF(Duombaze!H78="",0,INDEX(DU!K:K,MATCH(Duombaze!H78,DU!A:A,0),1))+IF(Duombaze!I78="",0,INDEX(DU!K:K,MATCH(Duombaze!I78,DU!A:A,0),1))+IF(Duombaze!J78="",0,INDEX(DU!K:K,MATCH(Duombaze!J78,DU!A:A,0),1))+IF(Duombaze!K78="",0,INDEX(DU!K:K,MATCH(Duombaze!K78,DU!A:A,0),1))+IF(Duombaze!L78="",0,INDEX(DU!K:K,MATCH(Duombaze!L78,DU!A:A,0),1))+IF(Duombaze!M78="",0,INDEX(DU!K:K,MATCH(Duombaze!M78,DU!A:A,0),1))+IF(Duombaze!N78="",0,INDEX(DU!K:K,MATCH(Duombaze!N78,DU!A:A,0),1))+IF(Duombaze!O78="",0,INDEX(DU!K:K,MATCH(Duombaze!O78,DU!A:A,0),1))</f>
        <v>0</v>
      </c>
      <c r="T78" s="886"/>
      <c r="U78" s="4">
        <f>IF(Duombaze!T78="",0,INDEX(DU!I:I,MATCH(Duombaze!T78,DU!A:A,0),1))</f>
        <v>0</v>
      </c>
      <c r="V78" s="4">
        <f>IF(Duombaze!T78="",0,INDEX(DU!K:K,MATCH(Duombaze!T78,DU!A:A,0),1))</f>
        <v>0</v>
      </c>
      <c r="Y78" s="863"/>
      <c r="Z78" s="66" t="s">
        <v>688</v>
      </c>
      <c r="AA78" s="4" t="str">
        <f t="shared" si="29"/>
        <v>2 SPB10 Grąžulas neamortizuojamas</v>
      </c>
      <c r="AB78" s="6" t="s">
        <v>1830</v>
      </c>
      <c r="AC78" s="6">
        <f>IF(Duombaze!AB78="",0,INDEX(DU!I:I,MATCH(Duombaze!AB78,DU!A:A,0),1))</f>
        <v>124.041023830078</v>
      </c>
      <c r="AD78" s="2">
        <f>IF(Duombaze!AB78="",0,INDEX(DU!K:K,MATCH(Duombaze!AB78,DU!A:A,0),1))</f>
        <v>17.38</v>
      </c>
      <c r="AE78" s="6"/>
      <c r="AF78" s="6" t="s">
        <v>2065</v>
      </c>
      <c r="AG78" s="6"/>
      <c r="AH78" s="4" t="str">
        <f t="shared" si="34"/>
        <v/>
      </c>
      <c r="AI78" s="6"/>
      <c r="AJ78" s="643"/>
      <c r="AK78" s="643"/>
      <c r="AL78" s="643"/>
      <c r="AM78" s="643">
        <f>IF(Duombaze!AJ78="",0,INDEX(DU!I:I,MATCH(Duombaze!AJ78,DU!A:A,0),1))+IF(Duombaze!AK78="",0,INDEX(DU!I:I,MATCH(Duombaze!AK78,DU!A:A,0),1))+IF(Duombaze!AL78="",0,INDEX(DU!I:I,MATCH(Duombaze!AL78,DU!A:A,0),1))</f>
        <v>0</v>
      </c>
      <c r="AN78" s="643">
        <f>IF(Duombaze!AJ78="",0,INDEX(DU!K:K,MATCH(Duombaze!AJ78,DU!A:A,0),1))+IF(Duombaze!AK78="",0,INDEX(DU!K:K,MATCH(Duombaze!AK78,DU!A:A,0),1))+IF(Duombaze!AL78="",0,INDEX(DU!K:K,MATCH(Duombaze!AL78,DU!A:A,0),1))</f>
        <v>0</v>
      </c>
      <c r="AO78" s="6"/>
      <c r="AP78" s="6"/>
      <c r="AQ78" s="6"/>
      <c r="AR78" s="4" t="str">
        <f t="shared" si="35"/>
        <v/>
      </c>
      <c r="AS78" s="6"/>
      <c r="AT78" s="643"/>
      <c r="AU78" s="643"/>
      <c r="AV78" s="643"/>
      <c r="AW78" s="643"/>
      <c r="AX78" s="643"/>
      <c r="AY78" s="643"/>
      <c r="AZ78" s="643"/>
      <c r="BA78" s="643"/>
      <c r="BB78" s="643"/>
      <c r="BC78" s="643">
        <f>IF(Duombaze!AT78="",0,INDEX(DU!I:I,MATCH(Duombaze!AT78,DU!A:A,0),1))+IF(Duombaze!AU78="",0,INDEX(DU!I:I,MATCH(Duombaze!AU78,DU!A:A,0),1))+IF(Duombaze!AV78="",0,INDEX(DU!I:I,MATCH(Duombaze!AV78,DU!A:A,0),1))+IF(Duombaze!AW78="",0,INDEX(DU!I:I,MATCH(Duombaze!AW78,DU!A:A,0),1))+IF(Duombaze!AX78="",0,INDEX(DU!I:I,MATCH(Duombaze!AX78,DU!A:A,0),1))+IF(Duombaze!AY78="",0,INDEX(DU!I:I,MATCH(Duombaze!AY78,DU!A:A,0),1))+IF(Duombaze!AZ78="",0,INDEX(DU!I:I,MATCH(Duombaze!AZ78,DU!A:A,0),1))+IF(Duombaze!BA78="",0,INDEX(DU!I:I,MATCH(Duombaze!BA78,DU!A:A,0),1))+IF(Duombaze!BB78="",0,INDEX(DU!I:I,MATCH(Duombaze!BB78,DU!A:A,0),1))</f>
        <v>0</v>
      </c>
      <c r="BD78" s="640">
        <f>IF(Duombaze!AT78="",0,INDEX(DU!K:K,MATCH(Duombaze!AT78,DU!A:A,0),1))+IF(Duombaze!AU78="",0,INDEX(DU!K:K,MATCH(Duombaze!AU78,DU!A:A,0),1))+IF(Duombaze!AV78="",0,INDEX(DU!K:K,MATCH(Duombaze!AV78,DU!A:A,0),1))+IF(Duombaze!AW78="",0,INDEX(DU!K:K,MATCH(Duombaze!AW78,DU!A:A,0),1))+IF(Duombaze!AX78="",0,INDEX(DU!K:K,MATCH(Duombaze!AX78,DU!A:A,0),1))+IF(Duombaze!AY78="",0,INDEX(DU!K:K,MATCH(Duombaze!AY78,DU!A:A,0),1))+IF(Duombaze!AZ78="",0,INDEX(DU!K:K,MATCH(Duombaze!AZ78,DU!A:A,0),1))+IF(Duombaze!BA78="",0,INDEX(DU!K:K,MATCH(Duombaze!BA78,DU!A:A,0),1))+IF(Duombaze!BB78="",0,INDEX(DU!K:K,MATCH(Duombaze!BB78,DU!A:A,0),1))</f>
        <v>0</v>
      </c>
      <c r="BE78" s="6"/>
      <c r="BF78" s="6"/>
      <c r="BG78" s="49" t="str">
        <f>BG163</f>
        <v>Hidrauliniai stabdžiai su LSV</v>
      </c>
      <c r="BH78" s="4" t="str">
        <f t="shared" si="44"/>
        <v>2 SPB10 Hidrauliniai stabdžiai su LSV</v>
      </c>
      <c r="BI78" s="6" t="str">
        <f t="shared" si="46"/>
        <v>ZU40ASPANHS000 + ZN10AHSHJLSV00</v>
      </c>
      <c r="BJ78" s="643" t="s">
        <v>2996</v>
      </c>
      <c r="BK78" s="643" t="s">
        <v>2997</v>
      </c>
      <c r="BL78" s="643"/>
      <c r="BM78" s="643">
        <f>IF(Duombaze!BJ78="",0,INDEX(DU!I:I,MATCH(Duombaze!BJ78,DU!A:A,0),1))+IF(Duombaze!BK78="",0,INDEX(DU!I:I,MATCH(Duombaze!BK78,DU!A:A,0),1))+IF(Duombaze!BL78="",0,INDEX(DU!I:I,MATCH(Duombaze!BL78,DU!A:A,0),1))</f>
        <v>677.39294741414665</v>
      </c>
      <c r="BN78" s="640">
        <f>IF(Duombaze!BJ78="",0,INDEX(DU!K:K,MATCH(Duombaze!BJ78,DU!A:A,0),1))+IF(Duombaze!BK78="",0,INDEX(DU!K:K,MATCH(Duombaze!BK78,DU!A:A,0),1))+IF(Duombaze!BL78="",0,INDEX(DU!K:K,MATCH(Duombaze!BL78,DU!A:A,0),1))</f>
        <v>66.61</v>
      </c>
      <c r="BO78" s="6"/>
      <c r="BP78" s="6"/>
      <c r="BQ78" s="6" t="str">
        <f>BQ176</f>
        <v>Stabdžių išvadai hidrauliniai</v>
      </c>
      <c r="BR78" s="6" t="str">
        <f t="shared" si="31"/>
        <v>2 SPB10 Stabdžių išvadai hidrauliniai</v>
      </c>
      <c r="BS78" s="6" t="str">
        <f>BS176</f>
        <v>ZU30ASPC14SIH0+ ZC40ASPC1620IJ</v>
      </c>
      <c r="BT78" s="6" t="s">
        <v>3035</v>
      </c>
      <c r="BU78" s="6" t="s">
        <v>3034</v>
      </c>
      <c r="BV78" s="6"/>
      <c r="BW78" s="6">
        <f>IF(Duombaze!BT78="",0,INDEX(DU!I:I,MATCH(Duombaze!BT78,DU!A:A,0),1))+IF(Duombaze!BU78="",0,INDEX(DU!I:I,MATCH(Duombaze!BU78,DU!A:A,0),1))+IF(Duombaze!BV78="",0,INDEX(DU!I:I,MATCH(Duombaze!BV78,DU!A:A,0),1))</f>
        <v>28.7798954069915</v>
      </c>
      <c r="BX78" s="6">
        <f>IF(Duombaze!BT78="",0,INDEX(DU!K:K,MATCH(Duombaze!BT78,DU!A:A,0),1))+IF(Duombaze!BU78="",0,INDEX(DU!K:K,MATCH(Duombaze!BU78,DU!A:A,0),1))+IF(Duombaze!BV78="",0,INDEX(DU!K:K,MATCH(Duombaze!BV78,DU!A:A,0),1))</f>
        <v>11</v>
      </c>
      <c r="BY78" s="6"/>
      <c r="BZ78" s="6"/>
      <c r="CD78" s="7">
        <f>IF(Duombaze!CC78="",0,INDEX(DU!I:I,MATCH(Duombaze!CC78,DU!A:A,0),1))</f>
        <v>0</v>
      </c>
      <c r="CE78" s="4">
        <f>IF(Duombaze!CC78="",0,INDEX(DU!K:K,MATCH(Duombaze!CC78,DU!A:A,0),1))</f>
        <v>0</v>
      </c>
      <c r="CF78" s="6"/>
      <c r="CG78" s="6" t="s">
        <v>2109</v>
      </c>
      <c r="CH78" s="66" t="str">
        <f>CH163</f>
        <v>Priekinė kilpa DIN11026 D-40 (3000 kg.)</v>
      </c>
      <c r="CI78" s="4" t="str">
        <f t="shared" si="36"/>
        <v>2 SPB10 Priekinė kilpa DIN11026 D-40 (3000 kg.)</v>
      </c>
      <c r="CJ78" s="6" t="str">
        <f>CJ163</f>
        <v>ZC30ACPKL40000</v>
      </c>
      <c r="CK78" s="6">
        <f>IF(Duombaze!CJ78="",0,INDEX(DU!I:I,MATCH(Duombaze!CJ78,DU!A:A,0),1))</f>
        <v>188.11199999999999</v>
      </c>
      <c r="CL78" s="4">
        <f>IF(Duombaze!CJ78="",0,INDEX(DU!K:K,MATCH(Duombaze!CJ78,DU!A:A,0),1))</f>
        <v>8.69</v>
      </c>
      <c r="CM78" s="6"/>
      <c r="CN78" s="6"/>
      <c r="CO78" s="6" t="s">
        <v>652</v>
      </c>
      <c r="CP78" s="4" t="str">
        <f t="shared" si="37"/>
        <v>2 SPB10 Ratų atsparos</v>
      </c>
      <c r="CQ78" s="6" t="s">
        <v>1494</v>
      </c>
      <c r="CR78" s="643" t="s">
        <v>1494</v>
      </c>
      <c r="CS78" s="643"/>
      <c r="CT78" s="643">
        <f>IF(Duombaze!CR78="",0,INDEX(DU!I:I,MATCH(Duombaze!CR78,DU!A:A,0),1))+IF(Duombaze!CS78="",0,INDEX(DU!I:I,MATCH(Duombaze!CS78,DU!A:A,0),1))</f>
        <v>23.4618</v>
      </c>
      <c r="CU78" s="6">
        <f>IF(Duombaze!CR78="",0,INDEX(DU!K:K,MATCH(Duombaze!CR78,DU!A:A,0),1))+IF(Duombaze!CS78="",0,INDEX(DU!K:K,MATCH(Duombaze!CS78,DU!A:A,0),1))</f>
        <v>0</v>
      </c>
      <c r="CV78" s="6"/>
      <c r="CW78" s="6"/>
      <c r="CX78" s="6"/>
      <c r="CY78" s="4" t="str">
        <f t="shared" si="38"/>
        <v/>
      </c>
      <c r="CZ78" s="6"/>
      <c r="DA78" s="674"/>
      <c r="DB78" s="674"/>
      <c r="DC78" s="674">
        <f>IF(Duombaze!DA78="",0,INDEX(DU!I:I,MATCH(Duombaze!DA78,DU!A:A,0),1))+IF(Duombaze!DB78="",0,INDEX(DU!I:I,MATCH(Duombaze!DB78,DU!A:A,0),1))</f>
        <v>0</v>
      </c>
      <c r="DD78" s="6">
        <f>IF(Duombaze!DA78="",0,INDEX(DU!K:K,MATCH(Duombaze!DA78,DU!A:A,0),1))+IF(Duombaze!DB78="",0,INDEX(DU!K:K,MATCH(Duombaze!DB78,DU!A:A,0),1))</f>
        <v>0</v>
      </c>
      <c r="DE78" s="6"/>
      <c r="DF78" s="6"/>
      <c r="DG78" s="6"/>
      <c r="DH78" s="6" t="str">
        <f t="shared" si="39"/>
        <v/>
      </c>
      <c r="DI78" s="4"/>
      <c r="DJ78" s="674"/>
      <c r="DK78" s="673"/>
      <c r="DL78" s="673">
        <f>IF(Duombaze!DJ78="",0,INDEX(DU!I:I,MATCH(Duombaze!DJ78,DU!A:A,0),1))+IF(Duombaze!DK78="",0,INDEX(DU!I:I,MATCH(Duombaze!DK78,DU!A:A,0),1))</f>
        <v>0</v>
      </c>
      <c r="DM78" s="6">
        <f>IF(Duombaze!DJ78="",0,INDEX(DU!K:K,MATCH(Duombaze!DJ78,DU!A:A,0),1))+IF(Duombaze!DK78="",0,INDEX(DU!K:K,MATCH(Duombaze!DK78,DU!A:A,0),1))</f>
        <v>0</v>
      </c>
      <c r="DN78" s="4"/>
      <c r="DO78" s="4"/>
      <c r="DP78" s="6"/>
      <c r="DQ78" s="4" t="str">
        <f t="shared" si="40"/>
        <v/>
      </c>
      <c r="DR78" s="66"/>
      <c r="DS78" s="694"/>
      <c r="DT78" s="694"/>
      <c r="DU78" s="694"/>
      <c r="DV78" s="694"/>
      <c r="DW78" s="694">
        <f>IF(Duombaze!DS78="",0,INDEX(DU!I:I,MATCH(Duombaze!DS78,DU!A:A,0),1))+IF(Duombaze!DT78="",0,INDEX(DU!I:I,MATCH(Duombaze!DT78,DU!A:A,0),1))+IF(Duombaze!DU78="",0,INDEX(DU!I:I,MATCH(Duombaze!DU78,DU!A:A,0),1))+IF(Duombaze!DV78="",0,INDEX(DU!I:I,MATCH(Duombaze!DV78,DU!A:A,0),1))</f>
        <v>0</v>
      </c>
      <c r="DX78" s="640">
        <f>IF(Duombaze!DS78="",0,INDEX(DU!K:K,MATCH(Duombaze!DS78,DU!A:A,0),1))+IF(Duombaze!DT78="",0,INDEX(DU!K:K,MATCH(Duombaze!DT78,DU!A:A,0),1))+IF(Duombaze!DU78="",0,INDEX(DU!K:K,MATCH(Duombaze!DU78,DU!A:A,0),1))+IF(Duombaze!DV78="",0,INDEX(DU!K:KH,MATCH(Duombaze!DV78,DU!A:A,0),1))</f>
        <v>0</v>
      </c>
      <c r="DY78" s="66"/>
      <c r="DZ78" s="66"/>
      <c r="EA78" s="6" t="str">
        <f>EA176</f>
        <v>Mechaninis sukabintuvas Rockinger</v>
      </c>
      <c r="EB78" s="6" t="str">
        <f t="shared" si="41"/>
        <v>2 SPB10 Mechaninis sukabintuvas Rockinger</v>
      </c>
      <c r="EC78" s="6" t="str">
        <f>EC176</f>
        <v>ZC40ACMSR00000</v>
      </c>
      <c r="ED78" s="6">
        <f>IF(Duombaze!EC78="",0,INDEX(DU!I:I,MATCH(Duombaze!EC78,DU!A:A,0),1))</f>
        <v>170.74</v>
      </c>
      <c r="EE78" s="640">
        <f>IF(Duombaze!EC78="",0,INDEX(DU!K:K,MATCH(Duombaze!EC78,DU!A:A,0),1))</f>
        <v>18.82</v>
      </c>
      <c r="EF78" s="6"/>
      <c r="EG78" s="48"/>
      <c r="EH78" s="6" t="str">
        <f>EH182</f>
        <v>Lipdukai Lenkiški</v>
      </c>
      <c r="EI78" s="4" t="str">
        <f t="shared" si="45"/>
        <v>2 SPB10 Lipdukai Lenkiški</v>
      </c>
      <c r="EJ78" s="6" t="str">
        <f>EJ182</f>
        <v>ZC20ASPCLPL000</v>
      </c>
      <c r="EK78" s="694" t="s">
        <v>3053</v>
      </c>
      <c r="EL78" s="694"/>
      <c r="EM78" s="694"/>
      <c r="EN78" s="694">
        <f>IF(Duombaze!EK78="",0,INDEX(DU!I:I,MATCH(Duombaze!EK78,DU!A:A,0),1))+IF(Duombaze!EL78="",0,INDEX(DU!I:I,MATCH(Duombaze!EL78,DU!A:A,0),1))+IF(Duombaze!EM78="",0,INDEX(DU!I:I,MATCH(Duombaze!EM78,DU!A:A,0),1))</f>
        <v>24.172999999999998</v>
      </c>
      <c r="EO78" s="6">
        <f>IF(Duombaze!EK78="",0,INDEX(DU!K:K,MATCH(Duombaze!EK78,DU!A:A,0),1))+IF(Duombaze!EL78="",0,INDEX(DU!K:K,MATCH(Duombaze!EL78,DU!A:A,0),1))+IF(Duombaze!EM78="",0,INDEX(DU!K:K,MATCH(Duombaze!EM78,DU!A:A,0),1))</f>
        <v>0</v>
      </c>
      <c r="EP78" s="66"/>
      <c r="EQ78" s="6"/>
      <c r="ER78" s="6" t="s">
        <v>1498</v>
      </c>
      <c r="ES78" s="4" t="str">
        <f t="shared" si="42"/>
        <v>2 SPB10 Pakuojami</v>
      </c>
      <c r="ET78" s="6"/>
      <c r="EU78" s="6"/>
      <c r="EV78" s="6"/>
      <c r="EW78" s="6" t="s">
        <v>310</v>
      </c>
      <c r="EX78" s="6" t="str">
        <f t="shared" si="43"/>
        <v>2 SPB10 Purvasaugių komplektas 550 ratams (ketvirtiniai 1/4)</v>
      </c>
      <c r="EY78" s="6" t="s">
        <v>311</v>
      </c>
      <c r="EZ78" s="674" t="s">
        <v>311</v>
      </c>
      <c r="FA78" s="674"/>
      <c r="FB78" s="674">
        <f>IF(Duombaze!EZ78="",0,INDEX(DU!I:I,MATCH(Duombaze!EZ78,DU!A:A,0),1))+IF(Duombaze!FA78="",0,INDEX(DU!I:I,MATCH(Duombaze!FA78,DU!A:A,0),1))</f>
        <v>69.059279999999902</v>
      </c>
      <c r="FC78" s="6">
        <f>IF(Duombaze!EZ78="",0,INDEX(DU!K:K,MATCH(Duombaze!EZ78,DU!A:A,0),1))+IF(Duombaze!FA78="",0,INDEX(DU!K:K,MATCH(Duombaze!FA78,DU!A:A,0),1))</f>
        <v>9.33</v>
      </c>
      <c r="FD78" s="6"/>
      <c r="FE78" s="6"/>
      <c r="FF78" s="6"/>
      <c r="FG78" s="6"/>
      <c r="FI78" s="6"/>
      <c r="FJ78" s="6"/>
      <c r="FK78" s="4"/>
      <c r="FM78" s="673"/>
      <c r="FN78" s="673"/>
      <c r="FO78" s="673"/>
      <c r="FP78" s="673"/>
      <c r="FQ78" s="673">
        <f>IF(Duombaze!FM78="",0,INDEX(DU!I:I,MATCH(Duombaze!FM78,DU!A:A,0),1))+IF(Duombaze!FN78="",0,INDEX(DU!I:I,MATCH(Duombaze!FN78,DU!A:A,0),1))+IF(Duombaze!FO78="",0,INDEX(DU!I:I,MATCH(Duombaze!FO78,DU!A:A,0),1))+IF(Duombaze!FP78="",0,INDEX(DU!I:I,MATCH(Duombaze!FP78,DU!A:A,0),1))</f>
        <v>0</v>
      </c>
      <c r="FR78" s="673">
        <f>IF(Duombaze!FM78="",0,INDEX(DU!K:K,MATCH(Duombaze!FM78,DU!A:A,0),1))+IF(Duombaze!FN78="",0,INDEX(DU!K:K,MATCH(Duombaze!FN78,DU!A:A,0),1))+IF(Duombaze!FO78="",0,INDEX(DU!K:K,MATCH(Duombaze!FO78,DU!A:A,0),1))+IF(Duombaze!FP78="",0,INDEX(DU!K:K,MATCH(Duombaze!FP78,DU!A:A,0),1))</f>
        <v>0</v>
      </c>
      <c r="FT78" s="101" t="s">
        <v>106</v>
      </c>
      <c r="FU78" s="101"/>
      <c r="FY78" s="49" t="str">
        <f>FY165</f>
        <v>Pneumatiniai st. 2 konturų Haldex su automatiniu LSV 0,4s.</v>
      </c>
      <c r="FZ78" s="4" t="str">
        <f>IF(FY78&lt;&gt;"",A81&amp;" "&amp;C81&amp;" "&amp;FY78,"")</f>
        <v>5 SPB10 Pneumatiniai st. 2 konturų Haldex su automatiniu LSV 0,4s.</v>
      </c>
      <c r="GA78" s="6" t="str">
        <f>GA165</f>
        <v>ZU3APSHLDXAL04</v>
      </c>
    </row>
    <row r="79" spans="1:183" s="7" customFormat="1" ht="23.45" customHeight="1" x14ac:dyDescent="0.25">
      <c r="A79" s="42">
        <v>3</v>
      </c>
      <c r="B79" s="42" t="s">
        <v>770</v>
      </c>
      <c r="C79" s="12" t="s">
        <v>225</v>
      </c>
      <c r="D79" s="6"/>
      <c r="E79" s="4" t="str">
        <f t="shared" si="32"/>
        <v/>
      </c>
      <c r="F79" s="6"/>
      <c r="G79" s="643"/>
      <c r="H79" s="643"/>
      <c r="I79" s="643"/>
      <c r="J79" s="643"/>
      <c r="K79" s="643"/>
      <c r="L79" s="643"/>
      <c r="M79" s="643"/>
      <c r="N79" s="643"/>
      <c r="O79" s="713"/>
      <c r="P79" s="640">
        <f>IF(Duombaze!G79="",0,INDEX(DU!I:I,MATCH(Duombaze!G79,DU!A:A,0),1))+IF(Duombaze!H79="",0,INDEX(DU!I:I,MATCH(Duombaze!H79,DU!A:A,0),1))+IF(Duombaze!I79="",0,INDEX(DU!I:I,MATCH(Duombaze!I79,DU!A:A,0),1))+IF(Duombaze!J79="",0,INDEX(DU!I:I,MATCH(Duombaze!J79,DU!A:A,0),1))+IF(Duombaze!K79="",0,INDEX(DU!I:I,MATCH(Duombaze!K79,DU!A:A,0),1))+IF(Duombaze!L79="",0,INDEX(DU!I:I,MATCH(Duombaze!L79,DU!A:A,0),1))+IF(Duombaze!M79="",0,INDEX(DU!I:I,MATCH(Duombaze!M79,DU!A:A,0),1))+IF(Duombaze!N79="",0,INDEX(DU!I:I,MATCH(Duombaze!N79,DU!A:A,0),1))+IF(Duombaze!O79="",0,INDEX(DU!I:I,MATCH(Duombaze!O79,DU!A:A,0),1))</f>
        <v>0</v>
      </c>
      <c r="Q79" s="640">
        <f>IF(Duombaze!G79="",0,INDEX(DU!K:K,MATCH(Duombaze!G79,DU!A:A,0),1))+IF(Duombaze!H79="",0,INDEX(DU!K:K,MATCH(Duombaze!H79,DU!A:A,0),1))+IF(Duombaze!I79="",0,INDEX(DU!K:K,MATCH(Duombaze!I79,DU!A:A,0),1))+IF(Duombaze!J79="",0,INDEX(DU!K:K,MATCH(Duombaze!J79,DU!A:A,0),1))+IF(Duombaze!K79="",0,INDEX(DU!K:K,MATCH(Duombaze!K79,DU!A:A,0),1))+IF(Duombaze!L79="",0,INDEX(DU!K:K,MATCH(Duombaze!L79,DU!A:A,0),1))+IF(Duombaze!M79="",0,INDEX(DU!K:K,MATCH(Duombaze!M79,DU!A:A,0),1))+IF(Duombaze!N79="",0,INDEX(DU!K:K,MATCH(Duombaze!N79,DU!A:A,0),1))+IF(Duombaze!O79="",0,INDEX(DU!K:K,MATCH(Duombaze!O79,DU!A:A,0),1))</f>
        <v>0</v>
      </c>
      <c r="R79" s="66"/>
      <c r="S79" s="48"/>
      <c r="T79" s="883"/>
      <c r="U79" s="4">
        <f>IF(Duombaze!T79="",0,INDEX(DU!I:I,MATCH(Duombaze!T79,DU!A:A,0),1))</f>
        <v>0</v>
      </c>
      <c r="V79" s="4">
        <f>IF(Duombaze!T79="",0,INDEX(DU!K:K,MATCH(Duombaze!T79,DU!A:A,0),1))</f>
        <v>0</v>
      </c>
      <c r="W79" s="6"/>
      <c r="X79" s="6"/>
      <c r="Y79" s="858"/>
      <c r="Z79" s="66"/>
      <c r="AA79" s="4" t="str">
        <f t="shared" si="29"/>
        <v/>
      </c>
      <c r="AB79" s="6"/>
      <c r="AC79" s="6">
        <f>IF(Duombaze!AB79="",0,INDEX(DU!I:I,MATCH(Duombaze!AB79,DU!A:A,0),1))</f>
        <v>0</v>
      </c>
      <c r="AD79" s="2">
        <f>IF(Duombaze!AB79="",0,INDEX(DU!K:K,MATCH(Duombaze!AB79,DU!A:A,0),1))</f>
        <v>0</v>
      </c>
      <c r="AE79" s="6"/>
      <c r="AF79" s="6"/>
      <c r="AG79" s="6"/>
      <c r="AH79" s="4" t="str">
        <f t="shared" si="34"/>
        <v/>
      </c>
      <c r="AI79" s="6"/>
      <c r="AJ79" s="643"/>
      <c r="AK79" s="643"/>
      <c r="AL79" s="643"/>
      <c r="AM79" s="643">
        <f>IF(Duombaze!AJ79="",0,INDEX(DU!I:I,MATCH(Duombaze!AJ79,DU!A:A,0),1))+IF(Duombaze!AK79="",0,INDEX(DU!I:I,MATCH(Duombaze!AK79,DU!A:A,0),1))+IF(Duombaze!AL79="",0,INDEX(DU!I:I,MATCH(Duombaze!AL79,DU!A:A,0),1))</f>
        <v>0</v>
      </c>
      <c r="AN79" s="643">
        <f>IF(Duombaze!AJ79="",0,INDEX(DU!K:K,MATCH(Duombaze!AJ79,DU!A:A,0),1))+IF(Duombaze!AK79="",0,INDEX(DU!K:K,MATCH(Duombaze!AK79,DU!A:A,0),1))+IF(Duombaze!AL79="",0,INDEX(DU!K:K,MATCH(Duombaze!AL79,DU!A:A,0),1))</f>
        <v>0</v>
      </c>
      <c r="AO79" s="6"/>
      <c r="AP79" s="6"/>
      <c r="AQ79" s="6"/>
      <c r="AR79" s="4" t="str">
        <f t="shared" si="35"/>
        <v/>
      </c>
      <c r="AS79" s="6"/>
      <c r="AT79" s="643"/>
      <c r="AU79" s="643"/>
      <c r="AV79" s="643"/>
      <c r="AW79" s="643"/>
      <c r="AX79" s="643"/>
      <c r="AY79" s="643"/>
      <c r="AZ79" s="643"/>
      <c r="BA79" s="643"/>
      <c r="BB79" s="643"/>
      <c r="BC79" s="643">
        <f>IF(Duombaze!AT79="",0,INDEX(DU!I:I,MATCH(Duombaze!AT79,DU!A:A,0),1))+IF(Duombaze!AU79="",0,INDEX(DU!I:I,MATCH(Duombaze!AU79,DU!A:A,0),1))+IF(Duombaze!AV79="",0,INDEX(DU!I:I,MATCH(Duombaze!AV79,DU!A:A,0),1))+IF(Duombaze!AW79="",0,INDEX(DU!I:I,MATCH(Duombaze!AW79,DU!A:A,0),1))+IF(Duombaze!AX79="",0,INDEX(DU!I:I,MATCH(Duombaze!AX79,DU!A:A,0),1))+IF(Duombaze!AY79="",0,INDEX(DU!I:I,MATCH(Duombaze!AY79,DU!A:A,0),1))+IF(Duombaze!AZ79="",0,INDEX(DU!I:I,MATCH(Duombaze!AZ79,DU!A:A,0),1))+IF(Duombaze!BA79="",0,INDEX(DU!I:I,MATCH(Duombaze!BA79,DU!A:A,0),1))+IF(Duombaze!BB79="",0,INDEX(DU!I:I,MATCH(Duombaze!BB79,DU!A:A,0),1))</f>
        <v>0</v>
      </c>
      <c r="BD79" s="640">
        <f>IF(Duombaze!AT79="",0,INDEX(DU!K:K,MATCH(Duombaze!AT79,DU!A:A,0),1))+IF(Duombaze!AU79="",0,INDEX(DU!K:K,MATCH(Duombaze!AU79,DU!A:A,0),1))+IF(Duombaze!AV79="",0,INDEX(DU!K:K,MATCH(Duombaze!AV79,DU!A:A,0),1))+IF(Duombaze!AW79="",0,INDEX(DU!K:K,MATCH(Duombaze!AW79,DU!A:A,0),1))+IF(Duombaze!AX79="",0,INDEX(DU!K:K,MATCH(Duombaze!AX79,DU!A:A,0),1))+IF(Duombaze!AY79="",0,INDEX(DU!K:K,MATCH(Duombaze!AY79,DU!A:A,0),1))+IF(Duombaze!AZ79="",0,INDEX(DU!K:K,MATCH(Duombaze!AZ79,DU!A:A,0),1))+IF(Duombaze!BA79="",0,INDEX(DU!K:K,MATCH(Duombaze!BA79,DU!A:A,0),1))+IF(Duombaze!BB79="",0,INDEX(DU!K:K,MATCH(Duombaze!BB79,DU!A:A,0),1))</f>
        <v>0</v>
      </c>
      <c r="BE79" s="6"/>
      <c r="BF79" s="6"/>
      <c r="BG79" s="66" t="s">
        <v>2719</v>
      </c>
      <c r="BH79" s="4" t="str">
        <f t="shared" si="44"/>
        <v>3 SPB10 Pneumatiniai - hidrauliniai stabdžiai (auto pneumo LSV + 2x0,4s)</v>
      </c>
      <c r="BI79" s="4" t="str">
        <f t="shared" si="46"/>
        <v>ZU30ASPC14PHS2 + ZC10ASPC1016PH</v>
      </c>
      <c r="BJ79" s="640" t="s">
        <v>2998</v>
      </c>
      <c r="BK79" s="640" t="s">
        <v>2999</v>
      </c>
      <c r="BL79" s="640"/>
      <c r="BM79" s="640">
        <f>IF(Duombaze!BJ79="",0,INDEX(DU!I:I,MATCH(Duombaze!BJ79,DU!A:A,0),1))+IF(Duombaze!BK79="",0,INDEX(DU!I:I,MATCH(Duombaze!BK79,DU!A:A,0),1))+IF(Duombaze!BL79="",0,INDEX(DU!I:I,MATCH(Duombaze!BL79,DU!A:A,0),1))</f>
        <v>822.21972000000005</v>
      </c>
      <c r="BN79" s="640">
        <f>IF(Duombaze!BJ79="",0,INDEX(DU!K:K,MATCH(Duombaze!BJ79,DU!A:A,0),1))+IF(Duombaze!BK79="",0,INDEX(DU!K:K,MATCH(Duombaze!BK79,DU!A:A,0),1))+IF(Duombaze!BL79="",0,INDEX(DU!K:K,MATCH(Duombaze!BL79,DU!A:A,0),1))</f>
        <v>87.69</v>
      </c>
      <c r="BO79" s="6"/>
      <c r="BP79" s="6"/>
      <c r="BQ79" s="7" t="s">
        <v>2728</v>
      </c>
      <c r="BR79" s="6" t="str">
        <f t="shared" si="31"/>
        <v>3 SPB10 Stabdžių išvadai pneumatiniai - hidrauliniai komplektams</v>
      </c>
      <c r="BS79" s="7" t="s">
        <v>2729</v>
      </c>
      <c r="BT79" s="4" t="s">
        <v>3038</v>
      </c>
      <c r="BU79" s="4" t="s">
        <v>3034</v>
      </c>
      <c r="BV79" s="4">
        <v>23705201</v>
      </c>
      <c r="BW79" s="4">
        <f>IF(Duombaze!BT79="",0,INDEX(DU!I:I,MATCH(Duombaze!BT79,DU!A:A,0),1))+IF(Duombaze!BU79="",0,INDEX(DU!I:I,MATCH(Duombaze!BU79,DU!A:A,0),1))+IF(Duombaze!BV79="",0,INDEX(DU!I:I,MATCH(Duombaze!BV79,DU!A:A,0),1))</f>
        <v>90.255595406991503</v>
      </c>
      <c r="BX79" s="6">
        <f>IF(Duombaze!BT79="",0,INDEX(DU!K:K,MATCH(Duombaze!BT79,DU!A:A,0),1))+IF(Duombaze!BU79="",0,INDEX(DU!K:K,MATCH(Duombaze!BU79,DU!A:A,0),1))+IF(Duombaze!BV79="",0,INDEX(DU!K:K,MATCH(Duombaze!BV79,DU!A:A,0),1))</f>
        <v>11.59</v>
      </c>
      <c r="BY79" s="101"/>
      <c r="BZ79" s="101"/>
      <c r="CB79" s="6" t="str">
        <f t="shared" ref="CB79:CB103" si="47">IF(CA79&lt;&gt;"",A79&amp;" "&amp;C79&amp;" "&amp;CA79,"")</f>
        <v/>
      </c>
      <c r="CC79" s="4"/>
      <c r="CD79" s="4">
        <f>IF(Duombaze!CC79="",0,INDEX(DU!I:I,MATCH(Duombaze!CC79,DU!A:A,0),1))</f>
        <v>0</v>
      </c>
      <c r="CE79" s="4">
        <f>IF(Duombaze!CC79="",0,INDEX(DU!K:K,MATCH(Duombaze!CC79,DU!A:A,0),1))</f>
        <v>0</v>
      </c>
      <c r="CF79" s="4"/>
      <c r="CG79" s="4"/>
      <c r="CH79" s="66" t="str">
        <f>CH164</f>
        <v>Priekinė kilpa K80</v>
      </c>
      <c r="CI79" s="4" t="str">
        <f t="shared" si="36"/>
        <v>3 SPB10 Priekinė kilpa K80</v>
      </c>
      <c r="CJ79" s="6" t="str">
        <f>CJ164</f>
        <v>ZC40ACPK800000</v>
      </c>
      <c r="CK79" s="6">
        <f>IF(Duombaze!CJ79="",0,INDEX(DU!I:I,MATCH(Duombaze!CJ79,DU!A:A,0),1))</f>
        <v>188.11279999999999</v>
      </c>
      <c r="CL79" s="4">
        <f>IF(Duombaze!CJ79="",0,INDEX(DU!K:K,MATCH(Duombaze!CJ79,DU!A:A,0),1))</f>
        <v>11.37</v>
      </c>
      <c r="CM79" s="6"/>
      <c r="CN79" s="6"/>
      <c r="CO79" s="6" t="s">
        <v>1495</v>
      </c>
      <c r="CP79" s="4" t="str">
        <f t="shared" si="37"/>
        <v xml:space="preserve">3 SPB10 Rankinis + Ratų atsparos </v>
      </c>
      <c r="CQ79" s="6" t="s">
        <v>1596</v>
      </c>
      <c r="CR79" s="643" t="s">
        <v>1594</v>
      </c>
      <c r="CS79" s="643" t="s">
        <v>1494</v>
      </c>
      <c r="CT79" s="643">
        <f>IF(Duombaze!CR79="",0,INDEX(DU!I:I,MATCH(Duombaze!CR79,DU!A:A,0),1))+IF(Duombaze!CS79="",0,INDEX(DU!I:I,MATCH(Duombaze!CS79,DU!A:A,0),1))</f>
        <v>68.257162415433399</v>
      </c>
      <c r="CU79" s="6">
        <f>IF(Duombaze!CR79="",0,INDEX(DU!K:K,MATCH(Duombaze!CR79,DU!A:A,0),1))+IF(Duombaze!CS79="",0,INDEX(DU!K:K,MATCH(Duombaze!CS79,DU!A:A,0),1))</f>
        <v>36.090000000000003</v>
      </c>
      <c r="CV79" s="6"/>
      <c r="CW79" s="6" t="s">
        <v>2124</v>
      </c>
      <c r="CX79" s="6"/>
      <c r="CY79" s="4" t="str">
        <f t="shared" si="38"/>
        <v/>
      </c>
      <c r="CZ79" s="6"/>
      <c r="DA79" s="674"/>
      <c r="DB79" s="674"/>
      <c r="DC79" s="674">
        <f>IF(Duombaze!DA79="",0,INDEX(DU!I:I,MATCH(Duombaze!DA79,DU!A:A,0),1))+IF(Duombaze!DB79="",0,INDEX(DU!I:I,MATCH(Duombaze!DB79,DU!A:A,0),1))</f>
        <v>0</v>
      </c>
      <c r="DD79" s="6">
        <f>IF(Duombaze!DA79="",0,INDEX(DU!K:K,MATCH(Duombaze!DA79,DU!A:A,0),1))+IF(Duombaze!DB79="",0,INDEX(DU!K:K,MATCH(Duombaze!DB79,DU!A:A,0),1))</f>
        <v>0</v>
      </c>
      <c r="DE79" s="6"/>
      <c r="DF79" s="6"/>
      <c r="DG79" s="6"/>
      <c r="DH79" s="6" t="str">
        <f t="shared" si="39"/>
        <v/>
      </c>
      <c r="DI79" s="6"/>
      <c r="DJ79" s="674"/>
      <c r="DK79" s="674"/>
      <c r="DL79" s="674">
        <f>IF(Duombaze!DJ79="",0,INDEX(DU!I:I,MATCH(Duombaze!DJ79,DU!A:A,0),1))+IF(Duombaze!DK79="",0,INDEX(DU!I:I,MATCH(Duombaze!DK79,DU!A:A,0),1))</f>
        <v>0</v>
      </c>
      <c r="DM79" s="6">
        <f>IF(Duombaze!DJ79="",0,INDEX(DU!K:K,MATCH(Duombaze!DJ79,DU!A:A,0),1))+IF(Duombaze!DK79="",0,INDEX(DU!K:K,MATCH(Duombaze!DK79,DU!A:A,0),1))</f>
        <v>0</v>
      </c>
      <c r="DN79" s="6"/>
      <c r="DO79" s="6"/>
      <c r="DP79" s="6"/>
      <c r="DQ79" s="4" t="str">
        <f t="shared" si="40"/>
        <v/>
      </c>
      <c r="DR79" s="66"/>
      <c r="DS79" s="694"/>
      <c r="DT79" s="694"/>
      <c r="DU79" s="694"/>
      <c r="DV79" s="694"/>
      <c r="DW79" s="694">
        <f>IF(Duombaze!DS79="",0,INDEX(DU!I:I,MATCH(Duombaze!DS79,DU!A:A,0),1))+IF(Duombaze!DT79="",0,INDEX(DU!I:I,MATCH(Duombaze!DT79,DU!A:A,0),1))+IF(Duombaze!DU79="",0,INDEX(DU!I:I,MATCH(Duombaze!DU79,DU!A:A,0),1))+IF(Duombaze!DV79="",0,INDEX(DU!I:I,MATCH(Duombaze!DV79,DU!A:A,0),1))</f>
        <v>0</v>
      </c>
      <c r="DX79" s="640">
        <f>IF(Duombaze!DS79="",0,INDEX(DU!K:K,MATCH(Duombaze!DS79,DU!A:A,0),1))+IF(Duombaze!DT79="",0,INDEX(DU!K:K,MATCH(Duombaze!DT79,DU!A:A,0),1))+IF(Duombaze!DU79="",0,INDEX(DU!K:K,MATCH(Duombaze!DU79,DU!A:A,0),1))+IF(Duombaze!DV79="",0,INDEX(DU!K:KH,MATCH(Duombaze!DV79,DU!A:A,0),1))</f>
        <v>0</v>
      </c>
      <c r="DY79" s="66"/>
      <c r="DZ79" s="66"/>
      <c r="EA79" s="6" t="str">
        <f>EA177</f>
        <v>Automatinis sukabintuvas Rockinger</v>
      </c>
      <c r="EB79" s="6" t="str">
        <f t="shared" si="41"/>
        <v>3 SPB10 Automatinis sukabintuvas Rockinger</v>
      </c>
      <c r="EC79" s="6" t="str">
        <f>EC177</f>
        <v>ZC40ACASR00000</v>
      </c>
      <c r="ED79" s="6">
        <f>IF(Duombaze!EC79="",0,INDEX(DU!I:I,MATCH(Duombaze!EC79,DU!A:A,0),1))</f>
        <v>300.26560000000001</v>
      </c>
      <c r="EE79" s="640">
        <f>IF(Duombaze!EC79="",0,INDEX(DU!K:K,MATCH(Duombaze!EC79,DU!A:A,0),1))</f>
        <v>33.61</v>
      </c>
      <c r="EF79" s="6"/>
      <c r="EG79" s="48"/>
      <c r="EH79" s="6" t="str">
        <f>EH176</f>
        <v>Lipdukai universalūs</v>
      </c>
      <c r="EI79" s="4" t="str">
        <f t="shared" si="45"/>
        <v>3 SPB10 Lipdukai universalūs</v>
      </c>
      <c r="EJ79" s="6" t="str">
        <f>EJ176</f>
        <v>ZC20ASPCLEN000</v>
      </c>
      <c r="EK79" s="682" t="s">
        <v>255</v>
      </c>
      <c r="EL79" s="682"/>
      <c r="EM79" s="682"/>
      <c r="EN79" s="682">
        <f>IF(Duombaze!EK79="",0,INDEX(DU!I:I,MATCH(Duombaze!EK79,DU!A:A,0),1))+IF(Duombaze!EL79="",0,INDEX(DU!I:I,MATCH(Duombaze!EL79,DU!A:A,0),1))+IF(Duombaze!EM79="",0,INDEX(DU!I:I,MATCH(Duombaze!EM79,DU!A:A,0),1))</f>
        <v>16.420000000000002</v>
      </c>
      <c r="EO79" s="6">
        <f>IF(Duombaze!EK79="",0,INDEX(DU!K:K,MATCH(Duombaze!EK79,DU!A:A,0),1))+IF(Duombaze!EL79="",0,INDEX(DU!K:K,MATCH(Duombaze!EL79,DU!A:A,0),1))+IF(Duombaze!EM79="",0,INDEX(DU!K:K,MATCH(Duombaze!EM79,DU!A:A,0),1))</f>
        <v>0</v>
      </c>
      <c r="EP79" s="101"/>
      <c r="EQ79" s="101"/>
      <c r="ER79" s="7" t="s">
        <v>1778</v>
      </c>
      <c r="ES79" s="4" t="str">
        <f t="shared" si="42"/>
        <v>3 SPB10 Ratai pristatomi klientui</v>
      </c>
      <c r="ET79" s="6"/>
      <c r="EU79" s="6"/>
      <c r="EV79" s="6"/>
      <c r="EW79" s="6" t="s">
        <v>312</v>
      </c>
      <c r="EX79" s="6" t="str">
        <f t="shared" si="43"/>
        <v>3 SPB10 Purvasaugių komplektas 385/425 ratams (pilni 1/2)</v>
      </c>
      <c r="EY79" s="6" t="s">
        <v>283</v>
      </c>
      <c r="EZ79" s="674" t="s">
        <v>283</v>
      </c>
      <c r="FA79" s="674"/>
      <c r="FB79" s="674">
        <f>IF(Duombaze!EZ79="",0,INDEX(DU!I:I,MATCH(Duombaze!EZ79,DU!A:A,0),1))+IF(Duombaze!FA79="",0,INDEX(DU!I:I,MATCH(Duombaze!FA79,DU!A:A,0),1))</f>
        <v>174.982312244897</v>
      </c>
      <c r="FC79" s="6">
        <f>IF(Duombaze!EZ79="",0,INDEX(DU!K:K,MATCH(Duombaze!EZ79,DU!A:A,0),1))+IF(Duombaze!FA79="",0,INDEX(DU!K:K,MATCH(Duombaze!FA79,DU!A:A,0),1))</f>
        <v>14.49</v>
      </c>
      <c r="FD79" s="6"/>
      <c r="FE79" s="6"/>
      <c r="FF79" s="6"/>
      <c r="FG79" s="6"/>
      <c r="FH79" s="66"/>
      <c r="FI79" s="6"/>
      <c r="FJ79" s="6"/>
      <c r="FK79" s="4"/>
      <c r="FL79" s="718"/>
      <c r="FM79" s="673"/>
      <c r="FN79" s="673"/>
      <c r="FO79" s="673"/>
      <c r="FP79" s="673"/>
      <c r="FQ79" s="673">
        <f>IF(Duombaze!FM79="",0,INDEX(DU!I:I,MATCH(Duombaze!FM79,DU!A:A,0),1))+IF(Duombaze!FN79="",0,INDEX(DU!I:I,MATCH(Duombaze!FN79,DU!A:A,0),1))+IF(Duombaze!FO79="",0,INDEX(DU!I:I,MATCH(Duombaze!FO79,DU!A:A,0),1))+IF(Duombaze!FP79="",0,INDEX(DU!I:I,MATCH(Duombaze!FP79,DU!A:A,0),1))</f>
        <v>0</v>
      </c>
      <c r="FR79" s="673">
        <f>IF(Duombaze!FM79="",0,INDEX(DU!K:K,MATCH(Duombaze!FM79,DU!A:A,0),1))+IF(Duombaze!FN79="",0,INDEX(DU!K:K,MATCH(Duombaze!FN79,DU!A:A,0),1))+IF(Duombaze!FO79="",0,INDEX(DU!K:K,MATCH(Duombaze!FO79,DU!A:A,0),1))+IF(Duombaze!FP79="",0,INDEX(DU!K:K,MATCH(Duombaze!FP79,DU!A:A,0),1))</f>
        <v>0</v>
      </c>
      <c r="FT79" s="101" t="s">
        <v>54</v>
      </c>
      <c r="FU79" s="101" t="s">
        <v>50</v>
      </c>
      <c r="FY79" s="49" t="str">
        <f>FY166</f>
        <v>Pneumatiniai st. 2 konturų Haldex su automatiniu LSV 0,4s.+ priek. ašies slėgio vožtuvas</v>
      </c>
      <c r="FZ79" s="4" t="str">
        <f>IF(FY79&lt;&gt;"",A82&amp;" "&amp;C82&amp;" "&amp;FY79,"")</f>
        <v>6 SPB10 Pneumatiniai st. 2 konturų Haldex su automatiniu LSV 0,4s.+ priek. ašies slėgio vožtuvas</v>
      </c>
      <c r="GA79" s="6" t="str">
        <f>GA166</f>
        <v>ZU3APSHLDXAL04 + ZM0PR0SLV0ZT0H</v>
      </c>
    </row>
    <row r="80" spans="1:183" s="7" customFormat="1" ht="23.45" customHeight="1" x14ac:dyDescent="0.25">
      <c r="A80" s="42">
        <v>4</v>
      </c>
      <c r="B80" s="42" t="s">
        <v>770</v>
      </c>
      <c r="C80" s="12" t="s">
        <v>225</v>
      </c>
      <c r="D80" s="6"/>
      <c r="E80" s="4" t="str">
        <f t="shared" si="32"/>
        <v/>
      </c>
      <c r="F80" s="6"/>
      <c r="G80" s="643"/>
      <c r="H80" s="643"/>
      <c r="I80" s="643"/>
      <c r="J80" s="643"/>
      <c r="K80" s="643"/>
      <c r="L80" s="643"/>
      <c r="M80" s="643"/>
      <c r="N80" s="643"/>
      <c r="O80" s="713"/>
      <c r="P80" s="640">
        <f>IF(Duombaze!G80="",0,INDEX(DU!I:I,MATCH(Duombaze!G80,DU!A:A,0),1))+IF(Duombaze!H80="",0,INDEX(DU!I:I,MATCH(Duombaze!H80,DU!A:A,0),1))+IF(Duombaze!I80="",0,INDEX(DU!I:I,MATCH(Duombaze!I80,DU!A:A,0),1))+IF(Duombaze!J80="",0,INDEX(DU!I:I,MATCH(Duombaze!J80,DU!A:A,0),1))+IF(Duombaze!K80="",0,INDEX(DU!I:I,MATCH(Duombaze!K80,DU!A:A,0),1))+IF(Duombaze!L80="",0,INDEX(DU!I:I,MATCH(Duombaze!L80,DU!A:A,0),1))+IF(Duombaze!M80="",0,INDEX(DU!I:I,MATCH(Duombaze!M80,DU!A:A,0),1))+IF(Duombaze!N80="",0,INDEX(DU!I:I,MATCH(Duombaze!N80,DU!A:A,0),1))+IF(Duombaze!O80="",0,INDEX(DU!I:I,MATCH(Duombaze!O80,DU!A:A,0),1))</f>
        <v>0</v>
      </c>
      <c r="Q80" s="640">
        <f>IF(Duombaze!G80="",0,INDEX(DU!K:K,MATCH(Duombaze!G80,DU!A:A,0),1))+IF(Duombaze!H80="",0,INDEX(DU!K:K,MATCH(Duombaze!H80,DU!A:A,0),1))+IF(Duombaze!I80="",0,INDEX(DU!K:K,MATCH(Duombaze!I80,DU!A:A,0),1))+IF(Duombaze!J80="",0,INDEX(DU!K:K,MATCH(Duombaze!J80,DU!A:A,0),1))+IF(Duombaze!K80="",0,INDEX(DU!K:K,MATCH(Duombaze!K80,DU!A:A,0),1))+IF(Duombaze!L80="",0,INDEX(DU!K:K,MATCH(Duombaze!L80,DU!A:A,0),1))+IF(Duombaze!M80="",0,INDEX(DU!K:K,MATCH(Duombaze!M80,DU!A:A,0),1))+IF(Duombaze!N80="",0,INDEX(DU!K:K,MATCH(Duombaze!N80,DU!A:A,0),1))+IF(Duombaze!O80="",0,INDEX(DU!K:K,MATCH(Duombaze!O80,DU!A:A,0),1))</f>
        <v>0</v>
      </c>
      <c r="R80" s="66"/>
      <c r="S80" s="48"/>
      <c r="T80" s="883"/>
      <c r="U80" s="4">
        <f>IF(Duombaze!T80="",0,INDEX(DU!I:I,MATCH(Duombaze!T80,DU!A:A,0),1))</f>
        <v>0</v>
      </c>
      <c r="V80" s="4">
        <f>IF(Duombaze!T80="",0,INDEX(DU!K:K,MATCH(Duombaze!T80,DU!A:A,0),1))</f>
        <v>0</v>
      </c>
      <c r="W80" s="6"/>
      <c r="X80" s="6"/>
      <c r="Y80" s="858"/>
      <c r="Z80" s="66"/>
      <c r="AA80" s="4" t="str">
        <f t="shared" si="29"/>
        <v/>
      </c>
      <c r="AB80" s="6"/>
      <c r="AC80" s="6">
        <f>IF(Duombaze!AB80="",0,INDEX(DU!I:I,MATCH(Duombaze!AB80,DU!A:A,0),1))</f>
        <v>0</v>
      </c>
      <c r="AD80" s="2">
        <f>IF(Duombaze!AB80="",0,INDEX(DU!K:K,MATCH(Duombaze!AB80,DU!A:A,0),1))</f>
        <v>0</v>
      </c>
      <c r="AE80" s="6"/>
      <c r="AF80" s="6"/>
      <c r="AG80" s="6"/>
      <c r="AH80" s="4" t="str">
        <f t="shared" si="34"/>
        <v/>
      </c>
      <c r="AI80" s="6"/>
      <c r="AJ80" s="643"/>
      <c r="AK80" s="643"/>
      <c r="AL80" s="643"/>
      <c r="AM80" s="643">
        <f>IF(Duombaze!AJ80="",0,INDEX(DU!I:I,MATCH(Duombaze!AJ80,DU!A:A,0),1))+IF(Duombaze!AK80="",0,INDEX(DU!I:I,MATCH(Duombaze!AK80,DU!A:A,0),1))+IF(Duombaze!AL80="",0,INDEX(DU!I:I,MATCH(Duombaze!AL80,DU!A:A,0),1))</f>
        <v>0</v>
      </c>
      <c r="AN80" s="643">
        <f>IF(Duombaze!AJ80="",0,INDEX(DU!K:K,MATCH(Duombaze!AJ80,DU!A:A,0),1))+IF(Duombaze!AK80="",0,INDEX(DU!K:K,MATCH(Duombaze!AK80,DU!A:A,0),1))+IF(Duombaze!AL80="",0,INDEX(DU!K:K,MATCH(Duombaze!AL80,DU!A:A,0),1))</f>
        <v>0</v>
      </c>
      <c r="AO80" s="6"/>
      <c r="AP80" s="6"/>
      <c r="AQ80" s="6"/>
      <c r="AR80" s="4" t="str">
        <f t="shared" si="35"/>
        <v/>
      </c>
      <c r="AS80" s="6"/>
      <c r="AT80" s="643"/>
      <c r="AU80" s="643"/>
      <c r="AV80" s="643"/>
      <c r="AW80" s="643"/>
      <c r="AX80" s="643"/>
      <c r="AY80" s="643"/>
      <c r="AZ80" s="643"/>
      <c r="BA80" s="643"/>
      <c r="BB80" s="643"/>
      <c r="BC80" s="643">
        <f>IF(Duombaze!AT80="",0,INDEX(DU!I:I,MATCH(Duombaze!AT80,DU!A:A,0),1))+IF(Duombaze!AU80="",0,INDEX(DU!I:I,MATCH(Duombaze!AU80,DU!A:A,0),1))+IF(Duombaze!AV80="",0,INDEX(DU!I:I,MATCH(Duombaze!AV80,DU!A:A,0),1))+IF(Duombaze!AW80="",0,INDEX(DU!I:I,MATCH(Duombaze!AW80,DU!A:A,0),1))+IF(Duombaze!AX80="",0,INDEX(DU!I:I,MATCH(Duombaze!AX80,DU!A:A,0),1))+IF(Duombaze!AY80="",0,INDEX(DU!I:I,MATCH(Duombaze!AY80,DU!A:A,0),1))+IF(Duombaze!AZ80="",0,INDEX(DU!I:I,MATCH(Duombaze!AZ80,DU!A:A,0),1))+IF(Duombaze!BA80="",0,INDEX(DU!I:I,MATCH(Duombaze!BA80,DU!A:A,0),1))+IF(Duombaze!BB80="",0,INDEX(DU!I:I,MATCH(Duombaze!BB80,DU!A:A,0),1))</f>
        <v>0</v>
      </c>
      <c r="BD80" s="640">
        <f>IF(Duombaze!AT80="",0,INDEX(DU!K:K,MATCH(Duombaze!AT80,DU!A:A,0),1))+IF(Duombaze!AU80="",0,INDEX(DU!K:K,MATCH(Duombaze!AU80,DU!A:A,0),1))+IF(Duombaze!AV80="",0,INDEX(DU!K:K,MATCH(Duombaze!AV80,DU!A:A,0),1))+IF(Duombaze!AW80="",0,INDEX(DU!K:K,MATCH(Duombaze!AW80,DU!A:A,0),1))+IF(Duombaze!AX80="",0,INDEX(DU!K:K,MATCH(Duombaze!AX80,DU!A:A,0),1))+IF(Duombaze!AY80="",0,INDEX(DU!K:K,MATCH(Duombaze!AY80,DU!A:A,0),1))+IF(Duombaze!AZ80="",0,INDEX(DU!K:K,MATCH(Duombaze!AZ80,DU!A:A,0),1))+IF(Duombaze!BA80="",0,INDEX(DU!K:K,MATCH(Duombaze!BA80,DU!A:A,0),1))+IF(Duombaze!BB80="",0,INDEX(DU!K:K,MATCH(Duombaze!BB80,DU!A:A,0),1))</f>
        <v>0</v>
      </c>
      <c r="BE80" s="6"/>
      <c r="BF80" s="6"/>
      <c r="BG80" s="7" t="s">
        <v>2720</v>
      </c>
      <c r="BH80" s="4" t="str">
        <f t="shared" si="44"/>
        <v>4 SPB10 Pneumatiniai - hidrauliniai stabdžiai (mech LSV)</v>
      </c>
      <c r="BI80" s="4" t="str">
        <f t="shared" si="46"/>
        <v>ZU3APHSMLSV000 + ZC10ASPC1016PH</v>
      </c>
      <c r="BJ80" s="640" t="s">
        <v>3008</v>
      </c>
      <c r="BK80" s="640" t="s">
        <v>2999</v>
      </c>
      <c r="BL80" s="640"/>
      <c r="BM80" s="640">
        <f>IF(Duombaze!BJ80="",0,INDEX(DU!I:I,MATCH(Duombaze!BJ80,DU!A:A,0),1))+IF(Duombaze!BK80="",0,INDEX(DU!I:I,MATCH(Duombaze!BK80,DU!A:A,0),1))+IF(Duombaze!BL80="",0,INDEX(DU!I:I,MATCH(Duombaze!BL80,DU!A:A,0),1))</f>
        <v>577.01368000000002</v>
      </c>
      <c r="BN80" s="640">
        <f>IF(Duombaze!BJ80="",0,INDEX(DU!K:K,MATCH(Duombaze!BJ80,DU!A:A,0),1))+IF(Duombaze!BK80="",0,INDEX(DU!K:K,MATCH(Duombaze!BK80,DU!A:A,0),1))+IF(Duombaze!BL80="",0,INDEX(DU!K:K,MATCH(Duombaze!BL80,DU!A:A,0),1))</f>
        <v>87.69</v>
      </c>
      <c r="BO80" s="6"/>
      <c r="BP80" s="6"/>
      <c r="BQ80" s="7" t="s">
        <v>2728</v>
      </c>
      <c r="BR80" s="6" t="str">
        <f t="shared" si="31"/>
        <v>4 SPB10 Stabdžių išvadai pneumatiniai - hidrauliniai komplektams</v>
      </c>
      <c r="BS80" s="7" t="s">
        <v>2729</v>
      </c>
      <c r="BT80" s="4" t="s">
        <v>3038</v>
      </c>
      <c r="BU80" s="4" t="s">
        <v>3034</v>
      </c>
      <c r="BV80" s="4">
        <v>23705201</v>
      </c>
      <c r="BW80" s="4">
        <f>IF(Duombaze!BT80="",0,INDEX(DU!I:I,MATCH(Duombaze!BT80,DU!A:A,0),1))+IF(Duombaze!BU80="",0,INDEX(DU!I:I,MATCH(Duombaze!BU80,DU!A:A,0),1))+IF(Duombaze!BV80="",0,INDEX(DU!I:I,MATCH(Duombaze!BV80,DU!A:A,0),1))</f>
        <v>90.255595406991503</v>
      </c>
      <c r="BX80" s="6">
        <f>IF(Duombaze!BT80="",0,INDEX(DU!K:K,MATCH(Duombaze!BT80,DU!A:A,0),1))+IF(Duombaze!BU80="",0,INDEX(DU!K:K,MATCH(Duombaze!BU80,DU!A:A,0),1))+IF(Duombaze!BV80="",0,INDEX(DU!K:K,MATCH(Duombaze!BV80,DU!A:A,0),1))</f>
        <v>11.59</v>
      </c>
      <c r="BY80" s="66"/>
      <c r="BZ80" s="6"/>
      <c r="CA80" s="6"/>
      <c r="CB80" s="6" t="str">
        <f t="shared" si="47"/>
        <v/>
      </c>
      <c r="CC80" s="6"/>
      <c r="CD80" s="6">
        <f>IF(Duombaze!CC80="",0,INDEX(DU!I:I,MATCH(Duombaze!CC80,DU!A:A,0),1))</f>
        <v>0</v>
      </c>
      <c r="CE80" s="4">
        <f>IF(Duombaze!CC80="",0,INDEX(DU!K:K,MATCH(Duombaze!CC80,DU!A:A,0),1))</f>
        <v>0</v>
      </c>
      <c r="CF80" s="6"/>
      <c r="CG80" s="6"/>
      <c r="CH80" s="66" t="str">
        <f>CH176</f>
        <v>Priekinė kilpa DIN 9678 D-50 (3000 kg.)</v>
      </c>
      <c r="CI80" s="4" t="str">
        <f t="shared" si="36"/>
        <v>4 SPB10 Priekinė kilpa DIN 9678 D-50 (3000 kg.)</v>
      </c>
      <c r="CJ80" s="6" t="str">
        <f>CJ176</f>
        <v>ZC4ACPKL50000</v>
      </c>
      <c r="CK80" s="6">
        <f>IF(Duombaze!CJ80="",0,INDEX(DU!I:I,MATCH(Duombaze!CJ80,DU!A:A,0),1))</f>
        <v>188.11199999999999</v>
      </c>
      <c r="CL80" s="4">
        <f>IF(Duombaze!CJ80="",0,INDEX(DU!K:K,MATCH(Duombaze!CJ80,DU!A:A,0),1))</f>
        <v>11.59</v>
      </c>
      <c r="CM80" s="6"/>
      <c r="CN80" s="6"/>
      <c r="CO80" s="6"/>
      <c r="CP80" s="4" t="str">
        <f t="shared" si="37"/>
        <v/>
      </c>
      <c r="CQ80" s="6"/>
      <c r="CR80" s="643"/>
      <c r="CS80" s="643"/>
      <c r="CT80" s="643">
        <f>IF(Duombaze!CR80="",0,INDEX(DU!I:I,MATCH(Duombaze!CR80,DU!A:A,0),1))+IF(Duombaze!CS80="",0,INDEX(DU!I:I,MATCH(Duombaze!CS80,DU!A:A,0),1))</f>
        <v>0</v>
      </c>
      <c r="CU80" s="6">
        <f>IF(Duombaze!CR80="",0,INDEX(DU!K:K,MATCH(Duombaze!CR80,DU!A:A,0),1))+IF(Duombaze!CS80="",0,INDEX(DU!K:K,MATCH(Duombaze!CS80,DU!A:A,0),1))</f>
        <v>0</v>
      </c>
      <c r="CV80" s="6"/>
      <c r="CW80" s="6"/>
      <c r="CX80" s="6"/>
      <c r="CY80" s="4" t="str">
        <f t="shared" si="38"/>
        <v/>
      </c>
      <c r="CZ80" s="6"/>
      <c r="DA80" s="674"/>
      <c r="DB80" s="674"/>
      <c r="DC80" s="674">
        <f>IF(Duombaze!DA80="",0,INDEX(DU!I:I,MATCH(Duombaze!DA80,DU!A:A,0),1))+IF(Duombaze!DB80="",0,INDEX(DU!I:I,MATCH(Duombaze!DB80,DU!A:A,0),1))</f>
        <v>0</v>
      </c>
      <c r="DD80" s="6">
        <f>IF(Duombaze!DA80="",0,INDEX(DU!K:K,MATCH(Duombaze!DA80,DU!A:A,0),1))+IF(Duombaze!DB80="",0,INDEX(DU!K:K,MATCH(Duombaze!DB80,DU!A:A,0),1))</f>
        <v>0</v>
      </c>
      <c r="DE80" s="6"/>
      <c r="DF80" s="6"/>
      <c r="DG80" s="6"/>
      <c r="DH80" s="6" t="str">
        <f t="shared" si="39"/>
        <v/>
      </c>
      <c r="DI80" s="6"/>
      <c r="DJ80" s="674"/>
      <c r="DK80" s="674"/>
      <c r="DL80" s="674">
        <f>IF(Duombaze!DJ80="",0,INDEX(DU!I:I,MATCH(Duombaze!DJ80,DU!A:A,0),1))+IF(Duombaze!DK80="",0,INDEX(DU!I:I,MATCH(Duombaze!DK80,DU!A:A,0),1))</f>
        <v>0</v>
      </c>
      <c r="DM80" s="6">
        <f>IF(Duombaze!DJ80="",0,INDEX(DU!K:K,MATCH(Duombaze!DJ80,DU!A:A,0),1))+IF(Duombaze!DK80="",0,INDEX(DU!K:K,MATCH(Duombaze!DK80,DU!A:A,0),1))</f>
        <v>0</v>
      </c>
      <c r="DN80" s="6"/>
      <c r="DO80" s="6"/>
      <c r="DP80" s="6"/>
      <c r="DQ80" s="4" t="str">
        <f t="shared" si="40"/>
        <v/>
      </c>
      <c r="DR80" s="66"/>
      <c r="DS80" s="694"/>
      <c r="DT80" s="694"/>
      <c r="DU80" s="694"/>
      <c r="DV80" s="694"/>
      <c r="DW80" s="694">
        <f>IF(Duombaze!DS80="",0,INDEX(DU!I:I,MATCH(Duombaze!DS80,DU!A:A,0),1))+IF(Duombaze!DT80="",0,INDEX(DU!I:I,MATCH(Duombaze!DT80,DU!A:A,0),1))+IF(Duombaze!DU80="",0,INDEX(DU!I:I,MATCH(Duombaze!DU80,DU!A:A,0),1))+IF(Duombaze!DV80="",0,INDEX(DU!I:I,MATCH(Duombaze!DV80,DU!A:A,0),1))</f>
        <v>0</v>
      </c>
      <c r="DX80" s="640">
        <f>IF(Duombaze!DS80="",0,INDEX(DU!K:K,MATCH(Duombaze!DS80,DU!A:A,0),1))+IF(Duombaze!DT80="",0,INDEX(DU!K:K,MATCH(Duombaze!DT80,DU!A:A,0),1))+IF(Duombaze!DU80="",0,INDEX(DU!K:K,MATCH(Duombaze!DU80,DU!A:A,0),1))+IF(Duombaze!DV80="",0,INDEX(DU!K:KH,MATCH(Duombaze!DV80,DU!A:A,0),1))</f>
        <v>0</v>
      </c>
      <c r="DY80" s="66"/>
      <c r="DZ80" s="66"/>
      <c r="EA80" s="2" t="str">
        <f>EA178</f>
        <v>Automatinis sukabintuvas Scharmuller</v>
      </c>
      <c r="EB80" s="2" t="str">
        <f t="shared" si="41"/>
        <v>4 SPB10 Automatinis sukabintuvas Scharmuller</v>
      </c>
      <c r="EC80" s="2" t="str">
        <f>EC178</f>
        <v>ZC40ACASSCH000</v>
      </c>
      <c r="ED80" s="2">
        <f>IF(Duombaze!EC80="",0,INDEX(DU!I:I,MATCH(Duombaze!EC80,DU!A:A,0),1))</f>
        <v>249.52857142857101</v>
      </c>
      <c r="EE80" s="640">
        <f>IF(Duombaze!EC80="",0,INDEX(DU!K:K,MATCH(Duombaze!EC80,DU!A:A,0),1))</f>
        <v>33.61</v>
      </c>
      <c r="EF80" s="2"/>
      <c r="EG80" s="62"/>
      <c r="EH80" s="6" t="str">
        <f>EH177</f>
        <v>Lipdukai universalūs + Konekesko logo</v>
      </c>
      <c r="EI80" s="4" t="str">
        <f t="shared" si="45"/>
        <v>4 SPB10 Lipdukai universalūs + Konekesko logo</v>
      </c>
      <c r="EJ80" s="6" t="str">
        <f>EJ177</f>
        <v>ZC20ASPCLEN000 + ZM0L0G0K0NESK0</v>
      </c>
      <c r="EK80" s="694" t="s">
        <v>255</v>
      </c>
      <c r="EL80" s="694" t="s">
        <v>3050</v>
      </c>
      <c r="EM80" s="694"/>
      <c r="EN80" s="694">
        <f>IF(Duombaze!EK80="",0,INDEX(DU!I:I,MATCH(Duombaze!EK80,DU!A:A,0),1))+IF(Duombaze!EL80="",0,INDEX(DU!I:I,MATCH(Duombaze!EL80,DU!A:A,0),1))+IF(Duombaze!EM80="",0,INDEX(DU!I:I,MATCH(Duombaze!EM80,DU!A:A,0),1))</f>
        <v>20.407560000000004</v>
      </c>
      <c r="EO80" s="6">
        <f>IF(Duombaze!EK80="",0,INDEX(DU!K:K,MATCH(Duombaze!EK80,DU!A:A,0),1))+IF(Duombaze!EL80="",0,INDEX(DU!K:K,MATCH(Duombaze!EL80,DU!A:A,0),1))+IF(Duombaze!EM80="",0,INDEX(DU!K:K,MATCH(Duombaze!EM80,DU!A:A,0),1))</f>
        <v>0</v>
      </c>
      <c r="EP80" s="66"/>
      <c r="EQ80" s="6"/>
      <c r="ER80" s="6"/>
      <c r="ES80" s="4" t="str">
        <f t="shared" si="42"/>
        <v/>
      </c>
      <c r="ET80" s="6"/>
      <c r="EU80" s="6"/>
      <c r="EV80" s="6"/>
      <c r="EW80" s="6" t="s">
        <v>313</v>
      </c>
      <c r="EX80" s="6" t="str">
        <f t="shared" si="43"/>
        <v>4 SPB10 Purvasaugių komplektas 445 ratams (pilni 1/2)</v>
      </c>
      <c r="EY80" s="6" t="s">
        <v>284</v>
      </c>
      <c r="EZ80" s="674" t="s">
        <v>284</v>
      </c>
      <c r="FA80" s="674"/>
      <c r="FB80" s="674">
        <f>IF(Duombaze!EZ80="",0,INDEX(DU!I:I,MATCH(Duombaze!EZ80,DU!A:A,0),1))+IF(Duombaze!FA80="",0,INDEX(DU!I:I,MATCH(Duombaze!FA80,DU!A:A,0),1))</f>
        <v>141.62668624842999</v>
      </c>
      <c r="FC80" s="6">
        <f>IF(Duombaze!EZ80="",0,INDEX(DU!K:K,MATCH(Duombaze!EZ80,DU!A:A,0),1))+IF(Duombaze!FA80="",0,INDEX(DU!K:K,MATCH(Duombaze!FA80,DU!A:A,0),1))</f>
        <v>14.49</v>
      </c>
      <c r="FD80" s="6"/>
      <c r="FE80" s="6"/>
      <c r="FF80" s="6"/>
      <c r="FG80" s="6"/>
      <c r="FH80" s="66"/>
      <c r="FI80" s="6"/>
      <c r="FJ80" s="6"/>
      <c r="FK80" s="4"/>
      <c r="FL80" s="718"/>
      <c r="FM80" s="673"/>
      <c r="FN80" s="673"/>
      <c r="FO80" s="673"/>
      <c r="FP80" s="673"/>
      <c r="FQ80" s="673">
        <f>IF(Duombaze!FM80="",0,INDEX(DU!I:I,MATCH(Duombaze!FM80,DU!A:A,0),1))+IF(Duombaze!FN80="",0,INDEX(DU!I:I,MATCH(Duombaze!FN80,DU!A:A,0),1))+IF(Duombaze!FO80="",0,INDEX(DU!I:I,MATCH(Duombaze!FO80,DU!A:A,0),1))+IF(Duombaze!FP80="",0,INDEX(DU!I:I,MATCH(Duombaze!FP80,DU!A:A,0),1))</f>
        <v>0</v>
      </c>
      <c r="FR80" s="673">
        <f>IF(Duombaze!FM80="",0,INDEX(DU!K:K,MATCH(Duombaze!FM80,DU!A:A,0),1))+IF(Duombaze!FN80="",0,INDEX(DU!K:K,MATCH(Duombaze!FN80,DU!A:A,0),1))+IF(Duombaze!FO80="",0,INDEX(DU!K:K,MATCH(Duombaze!FO80,DU!A:A,0),1))+IF(Duombaze!FP80="",0,INDEX(DU!K:K,MATCH(Duombaze!FP80,DU!A:A,0),1))</f>
        <v>0</v>
      </c>
      <c r="FT80" s="101" t="s">
        <v>57</v>
      </c>
      <c r="FU80" s="101" t="s">
        <v>52</v>
      </c>
      <c r="FY80" s="49" t="str">
        <f>FY165</f>
        <v>Pneumatiniai st. 2 konturų Haldex su automatiniu LSV 0,4s.</v>
      </c>
      <c r="FZ80" s="4" t="e">
        <f>IF(FY80&lt;&gt;"",#REF!&amp;" "&amp;#REF!&amp;" "&amp;FY80,"")</f>
        <v>#REF!</v>
      </c>
      <c r="GA80" s="6" t="str">
        <f>GA165</f>
        <v>ZU3APSHLDXAL04</v>
      </c>
    </row>
    <row r="81" spans="1:183" s="7" customFormat="1" ht="23.45" customHeight="1" x14ac:dyDescent="0.25">
      <c r="A81" s="42">
        <v>5</v>
      </c>
      <c r="B81" s="42" t="s">
        <v>770</v>
      </c>
      <c r="C81" s="12" t="s">
        <v>225</v>
      </c>
      <c r="D81" s="6"/>
      <c r="E81" s="4" t="str">
        <f t="shared" si="32"/>
        <v/>
      </c>
      <c r="F81" s="6"/>
      <c r="G81" s="643"/>
      <c r="H81" s="643"/>
      <c r="I81" s="643"/>
      <c r="J81" s="643"/>
      <c r="K81" s="643"/>
      <c r="L81" s="643"/>
      <c r="M81" s="643"/>
      <c r="N81" s="643"/>
      <c r="O81" s="713"/>
      <c r="P81" s="640">
        <f>IF(Duombaze!G81="",0,INDEX(DU!I:I,MATCH(Duombaze!G81,DU!A:A,0),1))+IF(Duombaze!H81="",0,INDEX(DU!I:I,MATCH(Duombaze!H81,DU!A:A,0),1))+IF(Duombaze!I81="",0,INDEX(DU!I:I,MATCH(Duombaze!I81,DU!A:A,0),1))+IF(Duombaze!J81="",0,INDEX(DU!I:I,MATCH(Duombaze!J81,DU!A:A,0),1))+IF(Duombaze!K81="",0,INDEX(DU!I:I,MATCH(Duombaze!K81,DU!A:A,0),1))+IF(Duombaze!L81="",0,INDEX(DU!I:I,MATCH(Duombaze!L81,DU!A:A,0),1))+IF(Duombaze!M81="",0,INDEX(DU!I:I,MATCH(Duombaze!M81,DU!A:A,0),1))+IF(Duombaze!N81="",0,INDEX(DU!I:I,MATCH(Duombaze!N81,DU!A:A,0),1))+IF(Duombaze!O81="",0,INDEX(DU!I:I,MATCH(Duombaze!O81,DU!A:A,0),1))</f>
        <v>0</v>
      </c>
      <c r="Q81" s="640">
        <f>IF(Duombaze!G81="",0,INDEX(DU!K:K,MATCH(Duombaze!G81,DU!A:A,0),1))+IF(Duombaze!H81="",0,INDEX(DU!K:K,MATCH(Duombaze!H81,DU!A:A,0),1))+IF(Duombaze!I81="",0,INDEX(DU!K:K,MATCH(Duombaze!I81,DU!A:A,0),1))+IF(Duombaze!J81="",0,INDEX(DU!K:K,MATCH(Duombaze!J81,DU!A:A,0),1))+IF(Duombaze!K81="",0,INDEX(DU!K:K,MATCH(Duombaze!K81,DU!A:A,0),1))+IF(Duombaze!L81="",0,INDEX(DU!K:K,MATCH(Duombaze!L81,DU!A:A,0),1))+IF(Duombaze!M81="",0,INDEX(DU!K:K,MATCH(Duombaze!M81,DU!A:A,0),1))+IF(Duombaze!N81="",0,INDEX(DU!K:K,MATCH(Duombaze!N81,DU!A:A,0),1))+IF(Duombaze!O81="",0,INDEX(DU!K:K,MATCH(Duombaze!O81,DU!A:A,0),1))</f>
        <v>0</v>
      </c>
      <c r="R81" s="66"/>
      <c r="S81" s="48"/>
      <c r="T81" s="883"/>
      <c r="U81" s="4">
        <f>IF(Duombaze!T81="",0,INDEX(DU!I:I,MATCH(Duombaze!T81,DU!A:A,0),1))</f>
        <v>0</v>
      </c>
      <c r="V81" s="4">
        <f>IF(Duombaze!T81="",0,INDEX(DU!K:K,MATCH(Duombaze!T81,DU!A:A,0),1))</f>
        <v>0</v>
      </c>
      <c r="W81" s="6"/>
      <c r="X81" s="6"/>
      <c r="Y81" s="858"/>
      <c r="Z81" s="66"/>
      <c r="AA81" s="4" t="str">
        <f t="shared" ref="AA81:AA112" si="48">IF(Z81&lt;&gt;"",A81&amp;" "&amp;C81&amp;" "&amp;Z81,"")</f>
        <v/>
      </c>
      <c r="AB81" s="6"/>
      <c r="AC81" s="6">
        <f>IF(Duombaze!AB81="",0,INDEX(DU!I:I,MATCH(Duombaze!AB81,DU!A:A,0),1))</f>
        <v>0</v>
      </c>
      <c r="AD81" s="2">
        <f>IF(Duombaze!AB81="",0,INDEX(DU!K:K,MATCH(Duombaze!AB81,DU!A:A,0),1))</f>
        <v>0</v>
      </c>
      <c r="AE81" s="6"/>
      <c r="AF81" s="6"/>
      <c r="AG81" s="6"/>
      <c r="AH81" s="4" t="str">
        <f t="shared" si="34"/>
        <v/>
      </c>
      <c r="AI81" s="6"/>
      <c r="AJ81" s="643"/>
      <c r="AK81" s="643"/>
      <c r="AL81" s="643"/>
      <c r="AM81" s="643">
        <f>IF(Duombaze!AJ81="",0,INDEX(DU!I:I,MATCH(Duombaze!AJ81,DU!A:A,0),1))+IF(Duombaze!AK81="",0,INDEX(DU!I:I,MATCH(Duombaze!AK81,DU!A:A,0),1))+IF(Duombaze!AL81="",0,INDEX(DU!I:I,MATCH(Duombaze!AL81,DU!A:A,0),1))</f>
        <v>0</v>
      </c>
      <c r="AN81" s="643">
        <f>IF(Duombaze!AJ81="",0,INDEX(DU!K:K,MATCH(Duombaze!AJ81,DU!A:A,0),1))+IF(Duombaze!AK81="",0,INDEX(DU!K:K,MATCH(Duombaze!AK81,DU!A:A,0),1))+IF(Duombaze!AL81="",0,INDEX(DU!K:K,MATCH(Duombaze!AL81,DU!A:A,0),1))</f>
        <v>0</v>
      </c>
      <c r="AO81" s="6"/>
      <c r="AP81" s="6"/>
      <c r="AQ81" s="6"/>
      <c r="AR81" s="4" t="str">
        <f t="shared" si="35"/>
        <v/>
      </c>
      <c r="AS81" s="6"/>
      <c r="AT81" s="643"/>
      <c r="AU81" s="643"/>
      <c r="AV81" s="643"/>
      <c r="AW81" s="643"/>
      <c r="AX81" s="643"/>
      <c r="AY81" s="643"/>
      <c r="AZ81" s="643"/>
      <c r="BA81" s="643"/>
      <c r="BB81" s="643"/>
      <c r="BC81" s="643">
        <f>IF(Duombaze!AT81="",0,INDEX(DU!I:I,MATCH(Duombaze!AT81,DU!A:A,0),1))+IF(Duombaze!AU81="",0,INDEX(DU!I:I,MATCH(Duombaze!AU81,DU!A:A,0),1))+IF(Duombaze!AV81="",0,INDEX(DU!I:I,MATCH(Duombaze!AV81,DU!A:A,0),1))+IF(Duombaze!AW81="",0,INDEX(DU!I:I,MATCH(Duombaze!AW81,DU!A:A,0),1))+IF(Duombaze!AX81="",0,INDEX(DU!I:I,MATCH(Duombaze!AX81,DU!A:A,0),1))+IF(Duombaze!AY81="",0,INDEX(DU!I:I,MATCH(Duombaze!AY81,DU!A:A,0),1))+IF(Duombaze!AZ81="",0,INDEX(DU!I:I,MATCH(Duombaze!AZ81,DU!A:A,0),1))+IF(Duombaze!BA81="",0,INDEX(DU!I:I,MATCH(Duombaze!BA81,DU!A:A,0),1))+IF(Duombaze!BB81="",0,INDEX(DU!I:I,MATCH(Duombaze!BB81,DU!A:A,0),1))</f>
        <v>0</v>
      </c>
      <c r="BD81" s="640">
        <f>IF(Duombaze!AT81="",0,INDEX(DU!K:K,MATCH(Duombaze!AT81,DU!A:A,0),1))+IF(Duombaze!AU81="",0,INDEX(DU!K:K,MATCH(Duombaze!AU81,DU!A:A,0),1))+IF(Duombaze!AV81="",0,INDEX(DU!K:K,MATCH(Duombaze!AV81,DU!A:A,0),1))+IF(Duombaze!AW81="",0,INDEX(DU!K:K,MATCH(Duombaze!AW81,DU!A:A,0),1))+IF(Duombaze!AX81="",0,INDEX(DU!K:K,MATCH(Duombaze!AX81,DU!A:A,0),1))+IF(Duombaze!AY81="",0,INDEX(DU!K:K,MATCH(Duombaze!AY81,DU!A:A,0),1))+IF(Duombaze!AZ81="",0,INDEX(DU!K:K,MATCH(Duombaze!AZ81,DU!A:A,0),1))+IF(Duombaze!BA81="",0,INDEX(DU!K:K,MATCH(Duombaze!BA81,DU!A:A,0),1))+IF(Duombaze!BB81="",0,INDEX(DU!K:K,MATCH(Duombaze!BB81,DU!A:A,0),1))</f>
        <v>0</v>
      </c>
      <c r="BE81" s="6"/>
      <c r="BF81" s="6"/>
      <c r="BG81" s="66" t="s">
        <v>1854</v>
      </c>
      <c r="BH81" s="4" t="str">
        <f t="shared" si="44"/>
        <v>5 SPB10 Pneumatiniai st. 2 konturų Wabco su automatiniu LSV 0,4s.</v>
      </c>
      <c r="BI81" s="6" t="str">
        <f t="shared" si="46"/>
        <v>ZU3APSWBCAL04S</v>
      </c>
      <c r="BJ81" s="643" t="s">
        <v>1953</v>
      </c>
      <c r="BK81" s="643"/>
      <c r="BL81" s="643"/>
      <c r="BM81" s="643">
        <f>IF(Duombaze!BJ81="",0,INDEX(DU!I:I,MATCH(Duombaze!BJ81,DU!A:A,0),1))+IF(Duombaze!BK81="",0,INDEX(DU!I:I,MATCH(Duombaze!BK81,DU!A:A,0),1))+IF(Duombaze!BL81="",0,INDEX(DU!I:I,MATCH(Duombaze!BL81,DU!A:A,0),1))</f>
        <v>631.85451999999998</v>
      </c>
      <c r="BN81" s="640">
        <f>IF(Duombaze!BJ81="",0,INDEX(DU!K:K,MATCH(Duombaze!BJ81,DU!A:A,0),1))+IF(Duombaze!BK81="",0,INDEX(DU!K:K,MATCH(Duombaze!BK81,DU!A:A,0),1))+IF(Duombaze!BL81="",0,INDEX(DU!K:K,MATCH(Duombaze!BL81,DU!A:A,0),1))</f>
        <v>91.02</v>
      </c>
      <c r="BO81" s="6"/>
      <c r="BP81" s="6"/>
      <c r="BQ81" s="6" t="s">
        <v>290</v>
      </c>
      <c r="BR81" s="6" t="str">
        <f t="shared" si="31"/>
        <v>5 SPB10 Stabdžių išvadai dviejų kontūrų</v>
      </c>
      <c r="BS81" s="48" t="s">
        <v>2263</v>
      </c>
      <c r="BT81" s="6" t="s">
        <v>3037</v>
      </c>
      <c r="BU81" s="6">
        <v>23705201</v>
      </c>
      <c r="BV81" s="6"/>
      <c r="BW81" s="6">
        <f>IF(Duombaze!BT81="",0,INDEX(DU!I:I,MATCH(Duombaze!BT81,DU!A:A,0),1))+IF(Duombaze!BU81="",0,INDEX(DU!I:I,MATCH(Duombaze!BU81,DU!A:A,0),1))+IF(Duombaze!BV81="",0,INDEX(DU!I:I,MATCH(Duombaze!BV81,DU!A:A,0),1))</f>
        <v>53.779853333333328</v>
      </c>
      <c r="BX81" s="6">
        <f>IF(Duombaze!BT81="",0,INDEX(DU!K:K,MATCH(Duombaze!BT81,DU!A:A,0),1))+IF(Duombaze!BU81="",0,INDEX(DU!K:K,MATCH(Duombaze!BU81,DU!A:A,0),1))+IF(Duombaze!BV81="",0,INDEX(DU!K:K,MATCH(Duombaze!BV81,DU!A:A,0),1))</f>
        <v>17.41</v>
      </c>
      <c r="BY81" s="66"/>
      <c r="BZ81" s="6"/>
      <c r="CA81" s="6"/>
      <c r="CB81" s="6" t="str">
        <f t="shared" si="47"/>
        <v/>
      </c>
      <c r="CC81" s="6"/>
      <c r="CD81" s="6">
        <f>IF(Duombaze!CC81="",0,INDEX(DU!I:I,MATCH(Duombaze!CC81,DU!A:A,0),1))</f>
        <v>0</v>
      </c>
      <c r="CE81" s="4">
        <f>IF(Duombaze!CC81="",0,INDEX(DU!K:K,MATCH(Duombaze!CC81,DU!A:A,0),1))</f>
        <v>0</v>
      </c>
      <c r="CF81" s="6"/>
      <c r="CG81" s="6"/>
      <c r="CH81" s="6"/>
      <c r="CI81" s="4" t="str">
        <f t="shared" si="36"/>
        <v/>
      </c>
      <c r="CJ81" s="6"/>
      <c r="CK81" s="6">
        <f>IF(Duombaze!CJ81="",0,INDEX(DU!I:I,MATCH(Duombaze!CJ81,DU!A:A,0),1))</f>
        <v>0</v>
      </c>
      <c r="CL81" s="4">
        <f>IF(Duombaze!CJ81="",0,INDEX(DU!K:K,MATCH(Duombaze!CJ81,DU!A:A,0),1))</f>
        <v>0</v>
      </c>
      <c r="CM81" s="6"/>
      <c r="CN81" s="6"/>
      <c r="CO81" s="6"/>
      <c r="CP81" s="4" t="str">
        <f t="shared" si="37"/>
        <v/>
      </c>
      <c r="CQ81" s="6"/>
      <c r="CR81" s="643"/>
      <c r="CS81" s="643"/>
      <c r="CT81" s="643">
        <f>IF(Duombaze!CR81="",0,INDEX(DU!I:I,MATCH(Duombaze!CR81,DU!A:A,0),1))+IF(Duombaze!CS81="",0,INDEX(DU!I:I,MATCH(Duombaze!CS81,DU!A:A,0),1))</f>
        <v>0</v>
      </c>
      <c r="CU81" s="6">
        <f>IF(Duombaze!CR81="",0,INDEX(DU!K:K,MATCH(Duombaze!CR81,DU!A:A,0),1))+IF(Duombaze!CS81="",0,INDEX(DU!K:K,MATCH(Duombaze!CS81,DU!A:A,0),1))</f>
        <v>0</v>
      </c>
      <c r="CV81" s="6"/>
      <c r="CW81" s="6"/>
      <c r="CX81" s="6"/>
      <c r="CY81" s="4" t="str">
        <f t="shared" si="38"/>
        <v/>
      </c>
      <c r="CZ81" s="6"/>
      <c r="DA81" s="674"/>
      <c r="DB81" s="674"/>
      <c r="DC81" s="674">
        <f>IF(Duombaze!DA81="",0,INDEX(DU!I:I,MATCH(Duombaze!DA81,DU!A:A,0),1))+IF(Duombaze!DB81="",0,INDEX(DU!I:I,MATCH(Duombaze!DB81,DU!A:A,0),1))</f>
        <v>0</v>
      </c>
      <c r="DD81" s="6">
        <f>IF(Duombaze!DA81="",0,INDEX(DU!K:K,MATCH(Duombaze!DA81,DU!A:A,0),1))+IF(Duombaze!DB81="",0,INDEX(DU!K:K,MATCH(Duombaze!DB81,DU!A:A,0),1))</f>
        <v>0</v>
      </c>
      <c r="DE81" s="6"/>
      <c r="DF81" s="6"/>
      <c r="DG81" s="6"/>
      <c r="DH81" s="6" t="str">
        <f t="shared" si="39"/>
        <v/>
      </c>
      <c r="DI81" s="6"/>
      <c r="DJ81" s="674"/>
      <c r="DK81" s="674"/>
      <c r="DL81" s="674">
        <f>IF(Duombaze!DJ81="",0,INDEX(DU!I:I,MATCH(Duombaze!DJ81,DU!A:A,0),1))+IF(Duombaze!DK81="",0,INDEX(DU!I:I,MATCH(Duombaze!DK81,DU!A:A,0),1))</f>
        <v>0</v>
      </c>
      <c r="DM81" s="6">
        <f>IF(Duombaze!DJ81="",0,INDEX(DU!K:K,MATCH(Duombaze!DJ81,DU!A:A,0),1))+IF(Duombaze!DK81="",0,INDEX(DU!K:K,MATCH(Duombaze!DK81,DU!A:A,0),1))</f>
        <v>0</v>
      </c>
      <c r="DN81" s="6"/>
      <c r="DO81" s="6"/>
      <c r="DP81" s="6"/>
      <c r="DQ81" s="4" t="str">
        <f t="shared" si="40"/>
        <v/>
      </c>
      <c r="DR81" s="66"/>
      <c r="DS81" s="694"/>
      <c r="DT81" s="694"/>
      <c r="DU81" s="694"/>
      <c r="DV81" s="694"/>
      <c r="DW81" s="694">
        <f>IF(Duombaze!DS81="",0,INDEX(DU!I:I,MATCH(Duombaze!DS81,DU!A:A,0),1))+IF(Duombaze!DT81="",0,INDEX(DU!I:I,MATCH(Duombaze!DT81,DU!A:A,0),1))+IF(Duombaze!DU81="",0,INDEX(DU!I:I,MATCH(Duombaze!DU81,DU!A:A,0),1))+IF(Duombaze!DV81="",0,INDEX(DU!I:I,MATCH(Duombaze!DV81,DU!A:A,0),1))</f>
        <v>0</v>
      </c>
      <c r="DX81" s="640">
        <f>IF(Duombaze!DS81="",0,INDEX(DU!K:K,MATCH(Duombaze!DS81,DU!A:A,0),1))+IF(Duombaze!DT81="",0,INDEX(DU!K:K,MATCH(Duombaze!DT81,DU!A:A,0),1))+IF(Duombaze!DU81="",0,INDEX(DU!K:K,MATCH(Duombaze!DU81,DU!A:A,0),1))+IF(Duombaze!DV81="",0,INDEX(DU!K:KH,MATCH(Duombaze!DV81,DU!A:A,0),1))</f>
        <v>0</v>
      </c>
      <c r="DY81" s="66"/>
      <c r="DZ81" s="66"/>
      <c r="EA81" s="2" t="str">
        <f>EA179</f>
        <v>Mechaninis sukabintuvas Scharmueller</v>
      </c>
      <c r="EB81" s="2" t="str">
        <f t="shared" si="41"/>
        <v>5 SPB10 Mechaninis sukabintuvas Scharmueller</v>
      </c>
      <c r="EC81" s="2" t="str">
        <f>EC179</f>
        <v>ZC40ACMSSCHARM</v>
      </c>
      <c r="ED81" s="118">
        <f>IF(Duombaze!EC81="",0,INDEX(DU!I:I,MATCH(Duombaze!EC81,DU!A:A,0),1))</f>
        <v>130.56639999999999</v>
      </c>
      <c r="EE81" s="640">
        <f>IF(Duombaze!EC81="",0,INDEX(DU!K:K,MATCH(Duombaze!EC81,DU!A:A,0),1))</f>
        <v>0.75</v>
      </c>
      <c r="EF81" s="118"/>
      <c r="EG81" s="118"/>
      <c r="EH81" s="4"/>
      <c r="EI81" s="4" t="str">
        <f t="shared" si="45"/>
        <v/>
      </c>
      <c r="EJ81" s="4"/>
      <c r="EK81" s="677"/>
      <c r="EL81" s="677"/>
      <c r="EM81" s="677"/>
      <c r="EN81" s="677">
        <f>IF(Duombaze!EK81="",0,INDEX(DU!I:I,MATCH(Duombaze!EK81,DU!A:A,0),1))+IF(Duombaze!EL81="",0,INDEX(DU!I:I,MATCH(Duombaze!EL81,DU!A:A,0),1))+IF(Duombaze!EM81="",0,INDEX(DU!I:I,MATCH(Duombaze!EM81,DU!A:A,0),1))</f>
        <v>0</v>
      </c>
      <c r="EO81" s="6">
        <f>IF(Duombaze!EK81="",0,INDEX(DU!K:K,MATCH(Duombaze!EK81,DU!A:A,0),1))+IF(Duombaze!EL81="",0,INDEX(DU!K:K,MATCH(Duombaze!EL81,DU!A:A,0),1))+IF(Duombaze!EM81="",0,INDEX(DU!K:K,MATCH(Duombaze!EM81,DU!A:A,0),1))</f>
        <v>0</v>
      </c>
      <c r="ER81" s="6"/>
      <c r="ES81" s="4" t="str">
        <f t="shared" si="42"/>
        <v/>
      </c>
      <c r="ET81" s="6"/>
      <c r="EU81" s="6"/>
      <c r="EV81" s="6"/>
      <c r="EW81" s="6" t="s">
        <v>314</v>
      </c>
      <c r="EX81" s="6" t="str">
        <f t="shared" si="43"/>
        <v>5 SPB10 Purvasaugių komplektas 550 ratams (pilni 1/2)</v>
      </c>
      <c r="EY81" s="6" t="s">
        <v>285</v>
      </c>
      <c r="EZ81" s="674" t="s">
        <v>285</v>
      </c>
      <c r="FA81" s="674"/>
      <c r="FB81" s="674">
        <f>IF(Duombaze!EZ81="",0,INDEX(DU!I:I,MATCH(Duombaze!EZ81,DU!A:A,0),1))+IF(Duombaze!FA81="",0,INDEX(DU!I:I,MATCH(Duombaze!FA81,DU!A:A,0),1))</f>
        <v>159.65495999999999</v>
      </c>
      <c r="FC81" s="6">
        <f>IF(Duombaze!EZ81="",0,INDEX(DU!K:K,MATCH(Duombaze!EZ81,DU!A:A,0),1))+IF(Duombaze!FA81="",0,INDEX(DU!K:K,MATCH(Duombaze!FA81,DU!A:A,0),1))</f>
        <v>18.670000000000002</v>
      </c>
      <c r="FD81" s="6"/>
      <c r="FE81" s="6"/>
      <c r="FF81" s="6"/>
      <c r="FG81" s="6"/>
      <c r="FH81" s="66"/>
      <c r="FI81" s="6"/>
      <c r="FJ81" s="6"/>
      <c r="FK81" s="4"/>
      <c r="FL81" s="718"/>
      <c r="FM81" s="673"/>
      <c r="FN81" s="673"/>
      <c r="FO81" s="673"/>
      <c r="FP81" s="673"/>
      <c r="FQ81" s="673">
        <f>IF(Duombaze!FM81="",0,INDEX(DU!I:I,MATCH(Duombaze!FM81,DU!A:A,0),1))+IF(Duombaze!FN81="",0,INDEX(DU!I:I,MATCH(Duombaze!FN81,DU!A:A,0),1))+IF(Duombaze!FO81="",0,INDEX(DU!I:I,MATCH(Duombaze!FO81,DU!A:A,0),1))+IF(Duombaze!FP81="",0,INDEX(DU!I:I,MATCH(Duombaze!FP81,DU!A:A,0),1))</f>
        <v>0</v>
      </c>
      <c r="FR81" s="673">
        <f>IF(Duombaze!FM81="",0,INDEX(DU!K:K,MATCH(Duombaze!FM81,DU!A:A,0),1))+IF(Duombaze!FN81="",0,INDEX(DU!K:K,MATCH(Duombaze!FN81,DU!A:A,0),1))+IF(Duombaze!FO81="",0,INDEX(DU!K:K,MATCH(Duombaze!FO81,DU!A:A,0),1))+IF(Duombaze!FP81="",0,INDEX(DU!K:K,MATCH(Duombaze!FP81,DU!A:A,0),1))</f>
        <v>0</v>
      </c>
      <c r="FT81" s="7" t="s">
        <v>62</v>
      </c>
      <c r="FU81" s="7" t="s">
        <v>80</v>
      </c>
      <c r="FY81" s="486" t="s">
        <v>2696</v>
      </c>
      <c r="FZ81" s="485" t="e">
        <f>IF(FY81&lt;&gt;"",#REF!&amp;" "&amp;#REF!&amp;" "&amp;FY81,"")</f>
        <v>#REF!</v>
      </c>
      <c r="GA81" s="486"/>
    </row>
    <row r="82" spans="1:183" s="7" customFormat="1" ht="23.45" customHeight="1" x14ac:dyDescent="0.25">
      <c r="A82" s="42">
        <v>6</v>
      </c>
      <c r="B82" s="42" t="s">
        <v>770</v>
      </c>
      <c r="C82" s="12" t="s">
        <v>225</v>
      </c>
      <c r="D82" s="6"/>
      <c r="E82" s="4" t="str">
        <f t="shared" si="32"/>
        <v/>
      </c>
      <c r="F82" s="6"/>
      <c r="G82" s="643"/>
      <c r="H82" s="643"/>
      <c r="I82" s="643"/>
      <c r="J82" s="643"/>
      <c r="K82" s="643"/>
      <c r="L82" s="643"/>
      <c r="M82" s="643"/>
      <c r="N82" s="643"/>
      <c r="O82" s="713"/>
      <c r="P82" s="640">
        <f>IF(Duombaze!G82="",0,INDEX(DU!I:I,MATCH(Duombaze!G82,DU!A:A,0),1))+IF(Duombaze!H82="",0,INDEX(DU!I:I,MATCH(Duombaze!H82,DU!A:A,0),1))+IF(Duombaze!I82="",0,INDEX(DU!I:I,MATCH(Duombaze!I82,DU!A:A,0),1))+IF(Duombaze!J82="",0,INDEX(DU!I:I,MATCH(Duombaze!J82,DU!A:A,0),1))+IF(Duombaze!K82="",0,INDEX(DU!I:I,MATCH(Duombaze!K82,DU!A:A,0),1))+IF(Duombaze!L82="",0,INDEX(DU!I:I,MATCH(Duombaze!L82,DU!A:A,0),1))+IF(Duombaze!M82="",0,INDEX(DU!I:I,MATCH(Duombaze!M82,DU!A:A,0),1))+IF(Duombaze!N82="",0,INDEX(DU!I:I,MATCH(Duombaze!N82,DU!A:A,0),1))+IF(Duombaze!O82="",0,INDEX(DU!I:I,MATCH(Duombaze!O82,DU!A:A,0),1))</f>
        <v>0</v>
      </c>
      <c r="Q82" s="640">
        <f>IF(Duombaze!G82="",0,INDEX(DU!K:K,MATCH(Duombaze!G82,DU!A:A,0),1))+IF(Duombaze!H82="",0,INDEX(DU!K:K,MATCH(Duombaze!H82,DU!A:A,0),1))+IF(Duombaze!I82="",0,INDEX(DU!K:K,MATCH(Duombaze!I82,DU!A:A,0),1))+IF(Duombaze!J82="",0,INDEX(DU!K:K,MATCH(Duombaze!J82,DU!A:A,0),1))+IF(Duombaze!K82="",0,INDEX(DU!K:K,MATCH(Duombaze!K82,DU!A:A,0),1))+IF(Duombaze!L82="",0,INDEX(DU!K:K,MATCH(Duombaze!L82,DU!A:A,0),1))+IF(Duombaze!M82="",0,INDEX(DU!K:K,MATCH(Duombaze!M82,DU!A:A,0),1))+IF(Duombaze!N82="",0,INDEX(DU!K:K,MATCH(Duombaze!N82,DU!A:A,0),1))+IF(Duombaze!O82="",0,INDEX(DU!K:K,MATCH(Duombaze!O82,DU!A:A,0),1))</f>
        <v>0</v>
      </c>
      <c r="R82" s="66"/>
      <c r="S82" s="48"/>
      <c r="T82" s="883"/>
      <c r="U82" s="4">
        <f>IF(Duombaze!T82="",0,INDEX(DU!I:I,MATCH(Duombaze!T82,DU!A:A,0),1))</f>
        <v>0</v>
      </c>
      <c r="V82" s="4">
        <f>IF(Duombaze!T82="",0,INDEX(DU!K:K,MATCH(Duombaze!T82,DU!A:A,0),1))</f>
        <v>0</v>
      </c>
      <c r="W82" s="6"/>
      <c r="X82" s="6"/>
      <c r="Y82" s="858"/>
      <c r="Z82" s="66"/>
      <c r="AA82" s="4" t="str">
        <f t="shared" si="48"/>
        <v/>
      </c>
      <c r="AB82" s="6"/>
      <c r="AC82" s="6">
        <f>IF(Duombaze!AB82="",0,INDEX(DU!I:I,MATCH(Duombaze!AB82,DU!A:A,0),1))</f>
        <v>0</v>
      </c>
      <c r="AD82" s="2">
        <f>IF(Duombaze!AB82="",0,INDEX(DU!K:K,MATCH(Duombaze!AB82,DU!A:A,0),1))</f>
        <v>0</v>
      </c>
      <c r="AE82" s="6"/>
      <c r="AF82" s="6"/>
      <c r="AG82" s="6"/>
      <c r="AH82" s="4" t="str">
        <f t="shared" si="34"/>
        <v/>
      </c>
      <c r="AI82" s="6"/>
      <c r="AJ82" s="643"/>
      <c r="AK82" s="643"/>
      <c r="AL82" s="643"/>
      <c r="AM82" s="643">
        <f>IF(Duombaze!AJ82="",0,INDEX(DU!I:I,MATCH(Duombaze!AJ82,DU!A:A,0),1))+IF(Duombaze!AK82="",0,INDEX(DU!I:I,MATCH(Duombaze!AK82,DU!A:A,0),1))+IF(Duombaze!AL82="",0,INDEX(DU!I:I,MATCH(Duombaze!AL82,DU!A:A,0),1))</f>
        <v>0</v>
      </c>
      <c r="AN82" s="643">
        <f>IF(Duombaze!AJ82="",0,INDEX(DU!K:K,MATCH(Duombaze!AJ82,DU!A:A,0),1))+IF(Duombaze!AK82="",0,INDEX(DU!K:K,MATCH(Duombaze!AK82,DU!A:A,0),1))+IF(Duombaze!AL82="",0,INDEX(DU!K:K,MATCH(Duombaze!AL82,DU!A:A,0),1))</f>
        <v>0</v>
      </c>
      <c r="AO82" s="6"/>
      <c r="AP82" s="6"/>
      <c r="AQ82" s="6"/>
      <c r="AR82" s="4" t="str">
        <f t="shared" si="35"/>
        <v/>
      </c>
      <c r="AS82" s="6"/>
      <c r="AT82" s="643"/>
      <c r="AU82" s="643"/>
      <c r="AV82" s="643"/>
      <c r="AW82" s="643"/>
      <c r="AX82" s="643"/>
      <c r="AY82" s="643"/>
      <c r="AZ82" s="643"/>
      <c r="BA82" s="643"/>
      <c r="BB82" s="643"/>
      <c r="BC82" s="643">
        <f>IF(Duombaze!AT82="",0,INDEX(DU!I:I,MATCH(Duombaze!AT82,DU!A:A,0),1))+IF(Duombaze!AU82="",0,INDEX(DU!I:I,MATCH(Duombaze!AU82,DU!A:A,0),1))+IF(Duombaze!AV82="",0,INDEX(DU!I:I,MATCH(Duombaze!AV82,DU!A:A,0),1))+IF(Duombaze!AW82="",0,INDEX(DU!I:I,MATCH(Duombaze!AW82,DU!A:A,0),1))+IF(Duombaze!AX82="",0,INDEX(DU!I:I,MATCH(Duombaze!AX82,DU!A:A,0),1))+IF(Duombaze!AY82="",0,INDEX(DU!I:I,MATCH(Duombaze!AY82,DU!A:A,0),1))+IF(Duombaze!AZ82="",0,INDEX(DU!I:I,MATCH(Duombaze!AZ82,DU!A:A,0),1))+IF(Duombaze!BA82="",0,INDEX(DU!I:I,MATCH(Duombaze!BA82,DU!A:A,0),1))+IF(Duombaze!BB82="",0,INDEX(DU!I:I,MATCH(Duombaze!BB82,DU!A:A,0),1))</f>
        <v>0</v>
      </c>
      <c r="BD82" s="640">
        <f>IF(Duombaze!AT82="",0,INDEX(DU!K:K,MATCH(Duombaze!AT82,DU!A:A,0),1))+IF(Duombaze!AU82="",0,INDEX(DU!K:K,MATCH(Duombaze!AU82,DU!A:A,0),1))+IF(Duombaze!AV82="",0,INDEX(DU!K:K,MATCH(Duombaze!AV82,DU!A:A,0),1))+IF(Duombaze!AW82="",0,INDEX(DU!K:K,MATCH(Duombaze!AW82,DU!A:A,0),1))+IF(Duombaze!AX82="",0,INDEX(DU!K:K,MATCH(Duombaze!AX82,DU!A:A,0),1))+IF(Duombaze!AY82="",0,INDEX(DU!K:K,MATCH(Duombaze!AY82,DU!A:A,0),1))+IF(Duombaze!AZ82="",0,INDEX(DU!K:K,MATCH(Duombaze!AZ82,DU!A:A,0),1))+IF(Duombaze!BA82="",0,INDEX(DU!K:K,MATCH(Duombaze!BA82,DU!A:A,0),1))+IF(Duombaze!BB82="",0,INDEX(DU!K:K,MATCH(Duombaze!BB82,DU!A:A,0),1))</f>
        <v>0</v>
      </c>
      <c r="BE82" s="6"/>
      <c r="BF82" s="6"/>
      <c r="BG82" s="7" t="s">
        <v>2696</v>
      </c>
      <c r="BH82" s="4" t="str">
        <f t="shared" si="44"/>
        <v>6 SPB10 Pneumatiniai stabdžiai WABCO (auto LSV, 2x0,4s, papild. slėgio vožtuvas)</v>
      </c>
      <c r="BI82" s="6" t="str">
        <f t="shared" si="46"/>
        <v>ZU3APSWBCAL04S + ZM0PR0SLV0ZT0W</v>
      </c>
      <c r="BJ82" s="643" t="s">
        <v>1953</v>
      </c>
      <c r="BK82" s="643" t="s">
        <v>3003</v>
      </c>
      <c r="BL82" s="643"/>
      <c r="BM82" s="643">
        <f>IF(Duombaze!BJ82="",0,INDEX(DU!I:I,MATCH(Duombaze!BJ82,DU!A:A,0),1))+IF(Duombaze!BK82="",0,INDEX(DU!I:I,MATCH(Duombaze!BK82,DU!A:A,0),1))+IF(Duombaze!BL82="",0,INDEX(DU!I:I,MATCH(Duombaze!BL82,DU!A:A,0),1))</f>
        <v>693.76091999999994</v>
      </c>
      <c r="BN82" s="640">
        <f>IF(Duombaze!BJ82="",0,INDEX(DU!K:K,MATCH(Duombaze!BJ82,DU!A:A,0),1))+IF(Duombaze!BK82="",0,INDEX(DU!K:K,MATCH(Duombaze!BK82,DU!A:A,0),1))+IF(Duombaze!BL82="",0,INDEX(DU!K:K,MATCH(Duombaze!BL82,DU!A:A,0),1))</f>
        <v>94.89</v>
      </c>
      <c r="BO82" s="6"/>
      <c r="BP82" s="6"/>
      <c r="BQ82" s="6" t="s">
        <v>290</v>
      </c>
      <c r="BR82" s="6" t="str">
        <f t="shared" si="31"/>
        <v>6 SPB10 Stabdžių išvadai dviejų kontūrų</v>
      </c>
      <c r="BS82" s="6" t="s">
        <v>2263</v>
      </c>
      <c r="BT82" s="6" t="s">
        <v>3037</v>
      </c>
      <c r="BU82" s="6">
        <v>23705201</v>
      </c>
      <c r="BV82" s="6"/>
      <c r="BW82" s="6">
        <f>IF(Duombaze!BT82="",0,INDEX(DU!I:I,MATCH(Duombaze!BT82,DU!A:A,0),1))+IF(Duombaze!BU82="",0,INDEX(DU!I:I,MATCH(Duombaze!BU82,DU!A:A,0),1))+IF(Duombaze!BV82="",0,INDEX(DU!I:I,MATCH(Duombaze!BV82,DU!A:A,0),1))</f>
        <v>53.779853333333328</v>
      </c>
      <c r="BX82" s="6">
        <f>IF(Duombaze!BT82="",0,INDEX(DU!K:K,MATCH(Duombaze!BT82,DU!A:A,0),1))+IF(Duombaze!BU82="",0,INDEX(DU!K:K,MATCH(Duombaze!BU82,DU!A:A,0),1))+IF(Duombaze!BV82="",0,INDEX(DU!K:K,MATCH(Duombaze!BV82,DU!A:A,0),1))</f>
        <v>17.41</v>
      </c>
      <c r="BY82" s="6"/>
      <c r="BZ82" s="6"/>
      <c r="CA82" s="6"/>
      <c r="CB82" s="6" t="str">
        <f t="shared" si="47"/>
        <v/>
      </c>
      <c r="CC82" s="6"/>
      <c r="CD82" s="6">
        <f>IF(Duombaze!CC82="",0,INDEX(DU!I:I,MATCH(Duombaze!CC82,DU!A:A,0),1))</f>
        <v>0</v>
      </c>
      <c r="CE82" s="4">
        <f>IF(Duombaze!CC82="",0,INDEX(DU!K:K,MATCH(Duombaze!CC82,DU!A:A,0),1))</f>
        <v>0</v>
      </c>
      <c r="CF82" s="6"/>
      <c r="CG82" s="6"/>
      <c r="CH82" s="6"/>
      <c r="CI82" s="4" t="str">
        <f t="shared" si="36"/>
        <v/>
      </c>
      <c r="CJ82" s="6"/>
      <c r="CK82" s="6">
        <f>IF(Duombaze!CJ82="",0,INDEX(DU!I:I,MATCH(Duombaze!CJ82,DU!A:A,0),1))</f>
        <v>0</v>
      </c>
      <c r="CL82" s="4">
        <f>IF(Duombaze!CJ82="",0,INDEX(DU!K:K,MATCH(Duombaze!CJ82,DU!A:A,0),1))</f>
        <v>0</v>
      </c>
      <c r="CM82" s="6"/>
      <c r="CN82" s="6"/>
      <c r="CO82" s="6"/>
      <c r="CP82" s="4" t="str">
        <f t="shared" si="37"/>
        <v/>
      </c>
      <c r="CQ82" s="6"/>
      <c r="CR82" s="643"/>
      <c r="CS82" s="643"/>
      <c r="CT82" s="643">
        <f>IF(Duombaze!CR82="",0,INDEX(DU!I:I,MATCH(Duombaze!CR82,DU!A:A,0),1))+IF(Duombaze!CS82="",0,INDEX(DU!I:I,MATCH(Duombaze!CS82,DU!A:A,0),1))</f>
        <v>0</v>
      </c>
      <c r="CU82" s="6">
        <f>IF(Duombaze!CR82="",0,INDEX(DU!K:K,MATCH(Duombaze!CR82,DU!A:A,0),1))+IF(Duombaze!CS82="",0,INDEX(DU!K:K,MATCH(Duombaze!CS82,DU!A:A,0),1))</f>
        <v>0</v>
      </c>
      <c r="CV82" s="6"/>
      <c r="CW82" s="6"/>
      <c r="CX82" s="6"/>
      <c r="CY82" s="4" t="str">
        <f t="shared" si="38"/>
        <v/>
      </c>
      <c r="CZ82" s="6"/>
      <c r="DA82" s="674"/>
      <c r="DB82" s="674"/>
      <c r="DC82" s="674">
        <f>IF(Duombaze!DA82="",0,INDEX(DU!I:I,MATCH(Duombaze!DA82,DU!A:A,0),1))+IF(Duombaze!DB82="",0,INDEX(DU!I:I,MATCH(Duombaze!DB82,DU!A:A,0),1))</f>
        <v>0</v>
      </c>
      <c r="DD82" s="6">
        <f>IF(Duombaze!DA82="",0,INDEX(DU!K:K,MATCH(Duombaze!DA82,DU!A:A,0),1))+IF(Duombaze!DB82="",0,INDEX(DU!K:K,MATCH(Duombaze!DB82,DU!A:A,0),1))</f>
        <v>0</v>
      </c>
      <c r="DE82" s="6"/>
      <c r="DF82" s="6"/>
      <c r="DG82" s="6"/>
      <c r="DH82" s="6" t="str">
        <f t="shared" si="39"/>
        <v/>
      </c>
      <c r="DI82" s="6"/>
      <c r="DJ82" s="674"/>
      <c r="DK82" s="674"/>
      <c r="DL82" s="674">
        <f>IF(Duombaze!DJ82="",0,INDEX(DU!I:I,MATCH(Duombaze!DJ82,DU!A:A,0),1))+IF(Duombaze!DK82="",0,INDEX(DU!I:I,MATCH(Duombaze!DK82,DU!A:A,0),1))</f>
        <v>0</v>
      </c>
      <c r="DM82" s="6">
        <f>IF(Duombaze!DJ82="",0,INDEX(DU!K:K,MATCH(Duombaze!DJ82,DU!A:A,0),1))+IF(Duombaze!DK82="",0,INDEX(DU!K:K,MATCH(Duombaze!DK82,DU!A:A,0),1))</f>
        <v>0</v>
      </c>
      <c r="DN82" s="6"/>
      <c r="DO82" s="6"/>
      <c r="DP82" s="6"/>
      <c r="DQ82" s="4" t="str">
        <f t="shared" si="40"/>
        <v/>
      </c>
      <c r="DR82" s="66"/>
      <c r="DS82" s="694"/>
      <c r="DT82" s="694"/>
      <c r="DU82" s="694"/>
      <c r="DV82" s="694"/>
      <c r="DW82" s="694">
        <f>IF(Duombaze!DS82="",0,INDEX(DU!I:I,MATCH(Duombaze!DS82,DU!A:A,0),1))+IF(Duombaze!DT82="",0,INDEX(DU!I:I,MATCH(Duombaze!DT82,DU!A:A,0),1))+IF(Duombaze!DU82="",0,INDEX(DU!I:I,MATCH(Duombaze!DU82,DU!A:A,0),1))+IF(Duombaze!DV82="",0,INDEX(DU!I:I,MATCH(Duombaze!DV82,DU!A:A,0),1))</f>
        <v>0</v>
      </c>
      <c r="DX82" s="640">
        <f>IF(Duombaze!DS82="",0,INDEX(DU!K:K,MATCH(Duombaze!DS82,DU!A:A,0),1))+IF(Duombaze!DT82="",0,INDEX(DU!K:K,MATCH(Duombaze!DT82,DU!A:A,0),1))+IF(Duombaze!DU82="",0,INDEX(DU!K:K,MATCH(Duombaze!DU82,DU!A:A,0),1))+IF(Duombaze!DV82="",0,INDEX(DU!K:KH,MATCH(Duombaze!DV82,DU!A:A,0),1))</f>
        <v>0</v>
      </c>
      <c r="DY82" s="66"/>
      <c r="DZ82" s="66"/>
      <c r="EA82" s="6"/>
      <c r="EB82" s="6" t="str">
        <f t="shared" si="41"/>
        <v/>
      </c>
      <c r="EC82" s="6"/>
      <c r="ED82" s="6">
        <f>IF(Duombaze!EC82="",0,INDEX(DU!I:I,MATCH(Duombaze!EC82,DU!A:A,0),1))</f>
        <v>0</v>
      </c>
      <c r="EE82" s="640">
        <f>IF(Duombaze!EC82="",0,INDEX(DU!K:K,MATCH(Duombaze!EC82,DU!A:A,0),1))</f>
        <v>0</v>
      </c>
      <c r="EF82" s="6"/>
      <c r="EG82" s="48"/>
      <c r="EH82" s="6"/>
      <c r="EI82" s="4" t="str">
        <f t="shared" si="45"/>
        <v/>
      </c>
      <c r="EJ82" s="6"/>
      <c r="EK82" s="694"/>
      <c r="EL82" s="694"/>
      <c r="EM82" s="694"/>
      <c r="EN82" s="694">
        <f>IF(Duombaze!EK82="",0,INDEX(DU!I:I,MATCH(Duombaze!EK82,DU!A:A,0),1))+IF(Duombaze!EL82="",0,INDEX(DU!I:I,MATCH(Duombaze!EL82,DU!A:A,0),1))+IF(Duombaze!EM82="",0,INDEX(DU!I:I,MATCH(Duombaze!EM82,DU!A:A,0),1))</f>
        <v>0</v>
      </c>
      <c r="EO82" s="6">
        <f>IF(Duombaze!EK82="",0,INDEX(DU!K:K,MATCH(Duombaze!EK82,DU!A:A,0),1))+IF(Duombaze!EL82="",0,INDEX(DU!K:K,MATCH(Duombaze!EL82,DU!A:A,0),1))+IF(Duombaze!EM82="",0,INDEX(DU!K:K,MATCH(Duombaze!EM82,DU!A:A,0),1))</f>
        <v>0</v>
      </c>
      <c r="EP82" s="66"/>
      <c r="EQ82" s="6"/>
      <c r="ER82" s="6"/>
      <c r="ES82" s="4" t="str">
        <f t="shared" si="42"/>
        <v/>
      </c>
      <c r="ET82" s="6"/>
      <c r="EU82" s="101"/>
      <c r="EV82" s="101"/>
      <c r="EX82" s="6" t="str">
        <f t="shared" si="43"/>
        <v/>
      </c>
      <c r="EY82" s="4"/>
      <c r="EZ82" s="673"/>
      <c r="FA82" s="673"/>
      <c r="FB82" s="673">
        <f>IF(Duombaze!EZ82="",0,INDEX(DU!I:I,MATCH(Duombaze!EZ82,DU!A:A,0),1))+IF(Duombaze!FA82="",0,INDEX(DU!I:I,MATCH(Duombaze!FA82,DU!A:A,0),1))</f>
        <v>0</v>
      </c>
      <c r="FC82" s="6">
        <f>IF(Duombaze!EZ82="",0,INDEX(DU!K:K,MATCH(Duombaze!EZ82,DU!A:A,0),1))+IF(Duombaze!FA82="",0,INDEX(DU!K:K,MATCH(Duombaze!FA82,DU!A:A,0),1))</f>
        <v>0</v>
      </c>
      <c r="FD82" s="4"/>
      <c r="FE82" s="4"/>
      <c r="FF82" s="6"/>
      <c r="FG82" s="6"/>
      <c r="FH82" s="66"/>
      <c r="FI82" s="6"/>
      <c r="FJ82" s="6"/>
      <c r="FK82" s="4"/>
      <c r="FL82" s="718"/>
      <c r="FM82" s="673"/>
      <c r="FN82" s="673"/>
      <c r="FO82" s="673"/>
      <c r="FP82" s="673"/>
      <c r="FQ82" s="673">
        <f>IF(Duombaze!FM82="",0,INDEX(DU!I:I,MATCH(Duombaze!FM82,DU!A:A,0),1))+IF(Duombaze!FN82="",0,INDEX(DU!I:I,MATCH(Duombaze!FN82,DU!A:A,0),1))+IF(Duombaze!FO82="",0,INDEX(DU!I:I,MATCH(Duombaze!FO82,DU!A:A,0),1))+IF(Duombaze!FP82="",0,INDEX(DU!I:I,MATCH(Duombaze!FP82,DU!A:A,0),1))</f>
        <v>0</v>
      </c>
      <c r="FR82" s="673">
        <f>IF(Duombaze!FM82="",0,INDEX(DU!K:K,MATCH(Duombaze!FM82,DU!A:A,0),1))+IF(Duombaze!FN82="",0,INDEX(DU!K:K,MATCH(Duombaze!FN82,DU!A:A,0),1))+IF(Duombaze!FO82="",0,INDEX(DU!K:K,MATCH(Duombaze!FO82,DU!A:A,0),1))+IF(Duombaze!FP82="",0,INDEX(DU!K:K,MATCH(Duombaze!FP82,DU!A:A,0),1))</f>
        <v>0</v>
      </c>
      <c r="FT82" s="101" t="s">
        <v>291</v>
      </c>
      <c r="FU82" s="101" t="s">
        <v>628</v>
      </c>
      <c r="FY82" s="6" t="str">
        <f>FY182</f>
        <v>Stabdžių išvadai pneumatiniai - hidrauliniai</v>
      </c>
      <c r="FZ82" s="6" t="str">
        <f>IF(FY82&lt;&gt;"",A79&amp;" "&amp;C79&amp;" "&amp;FY82,"")</f>
        <v>3 SPB10 Stabdžių išvadai pneumatiniai - hidrauliniai</v>
      </c>
      <c r="GA82" s="6" t="str">
        <f>GA182</f>
        <v>ZU30ASPC14SIPH + ZC40ASPC1620IJ</v>
      </c>
    </row>
    <row r="83" spans="1:183" s="7" customFormat="1" ht="23.45" customHeight="1" x14ac:dyDescent="0.25">
      <c r="A83" s="42">
        <v>7</v>
      </c>
      <c r="B83" s="42" t="s">
        <v>770</v>
      </c>
      <c r="C83" s="12" t="s">
        <v>225</v>
      </c>
      <c r="D83" s="6"/>
      <c r="E83" s="4" t="str">
        <f t="shared" si="32"/>
        <v/>
      </c>
      <c r="F83" s="6"/>
      <c r="G83" s="643"/>
      <c r="H83" s="643"/>
      <c r="I83" s="643"/>
      <c r="J83" s="643"/>
      <c r="K83" s="643"/>
      <c r="L83" s="643"/>
      <c r="M83" s="643"/>
      <c r="N83" s="643"/>
      <c r="O83" s="713"/>
      <c r="P83" s="640">
        <f>IF(Duombaze!G83="",0,INDEX(DU!I:I,MATCH(Duombaze!G83,DU!A:A,0),1))+IF(Duombaze!H83="",0,INDEX(DU!I:I,MATCH(Duombaze!H83,DU!A:A,0),1))+IF(Duombaze!I83="",0,INDEX(DU!I:I,MATCH(Duombaze!I83,DU!A:A,0),1))+IF(Duombaze!J83="",0,INDEX(DU!I:I,MATCH(Duombaze!J83,DU!A:A,0),1))+IF(Duombaze!K83="",0,INDEX(DU!I:I,MATCH(Duombaze!K83,DU!A:A,0),1))+IF(Duombaze!L83="",0,INDEX(DU!I:I,MATCH(Duombaze!L83,DU!A:A,0),1))+IF(Duombaze!M83="",0,INDEX(DU!I:I,MATCH(Duombaze!M83,DU!A:A,0),1))+IF(Duombaze!N83="",0,INDEX(DU!I:I,MATCH(Duombaze!N83,DU!A:A,0),1))+IF(Duombaze!O83="",0,INDEX(DU!I:I,MATCH(Duombaze!O83,DU!A:A,0),1))</f>
        <v>0</v>
      </c>
      <c r="Q83" s="640">
        <f>IF(Duombaze!G83="",0,INDEX(DU!K:K,MATCH(Duombaze!G83,DU!A:A,0),1))+IF(Duombaze!H83="",0,INDEX(DU!K:K,MATCH(Duombaze!H83,DU!A:A,0),1))+IF(Duombaze!I83="",0,INDEX(DU!K:K,MATCH(Duombaze!I83,DU!A:A,0),1))+IF(Duombaze!J83="",0,INDEX(DU!K:K,MATCH(Duombaze!J83,DU!A:A,0),1))+IF(Duombaze!K83="",0,INDEX(DU!K:K,MATCH(Duombaze!K83,DU!A:A,0),1))+IF(Duombaze!L83="",0,INDEX(DU!K:K,MATCH(Duombaze!L83,DU!A:A,0),1))+IF(Duombaze!M83="",0,INDEX(DU!K:K,MATCH(Duombaze!M83,DU!A:A,0),1))+IF(Duombaze!N83="",0,INDEX(DU!K:K,MATCH(Duombaze!N83,DU!A:A,0),1))+IF(Duombaze!O83="",0,INDEX(DU!K:K,MATCH(Duombaze!O83,DU!A:A,0),1))</f>
        <v>0</v>
      </c>
      <c r="R83" s="66"/>
      <c r="S83" s="48"/>
      <c r="T83" s="883"/>
      <c r="U83" s="4">
        <f>IF(Duombaze!T83="",0,INDEX(DU!I:I,MATCH(Duombaze!T83,DU!A:A,0),1))</f>
        <v>0</v>
      </c>
      <c r="V83" s="4">
        <f>IF(Duombaze!T83="",0,INDEX(DU!K:K,MATCH(Duombaze!T83,DU!A:A,0),1))</f>
        <v>0</v>
      </c>
      <c r="W83" s="6"/>
      <c r="X83" s="6"/>
      <c r="Y83" s="858"/>
      <c r="Z83" s="66"/>
      <c r="AA83" s="4" t="str">
        <f t="shared" si="48"/>
        <v/>
      </c>
      <c r="AB83" s="6"/>
      <c r="AC83" s="6">
        <f>IF(Duombaze!AB83="",0,INDEX(DU!I:I,MATCH(Duombaze!AB83,DU!A:A,0),1))</f>
        <v>0</v>
      </c>
      <c r="AD83" s="2">
        <f>IF(Duombaze!AB83="",0,INDEX(DU!K:K,MATCH(Duombaze!AB83,DU!A:A,0),1))</f>
        <v>0</v>
      </c>
      <c r="AE83" s="6"/>
      <c r="AF83" s="6"/>
      <c r="AG83" s="6"/>
      <c r="AH83" s="4" t="str">
        <f t="shared" si="34"/>
        <v/>
      </c>
      <c r="AI83" s="6"/>
      <c r="AJ83" s="643"/>
      <c r="AK83" s="643"/>
      <c r="AL83" s="643"/>
      <c r="AM83" s="643">
        <f>IF(Duombaze!AJ83="",0,INDEX(DU!I:I,MATCH(Duombaze!AJ83,DU!A:A,0),1))+IF(Duombaze!AK83="",0,INDEX(DU!I:I,MATCH(Duombaze!AK83,DU!A:A,0),1))+IF(Duombaze!AL83="",0,INDEX(DU!I:I,MATCH(Duombaze!AL83,DU!A:A,0),1))</f>
        <v>0</v>
      </c>
      <c r="AN83" s="643">
        <f>IF(Duombaze!AJ83="",0,INDEX(DU!K:K,MATCH(Duombaze!AJ83,DU!A:A,0),1))+IF(Duombaze!AK83="",0,INDEX(DU!K:K,MATCH(Duombaze!AK83,DU!A:A,0),1))+IF(Duombaze!AL83="",0,INDEX(DU!K:K,MATCH(Duombaze!AL83,DU!A:A,0),1))</f>
        <v>0</v>
      </c>
      <c r="AO83" s="6"/>
      <c r="AP83" s="6"/>
      <c r="AQ83" s="6"/>
      <c r="AR83" s="4" t="str">
        <f t="shared" si="35"/>
        <v/>
      </c>
      <c r="AS83" s="6"/>
      <c r="AT83" s="643"/>
      <c r="AU83" s="643"/>
      <c r="AV83" s="643"/>
      <c r="AW83" s="643"/>
      <c r="AX83" s="643"/>
      <c r="AY83" s="643"/>
      <c r="AZ83" s="643"/>
      <c r="BA83" s="643"/>
      <c r="BB83" s="643"/>
      <c r="BC83" s="643">
        <f>IF(Duombaze!AT83="",0,INDEX(DU!I:I,MATCH(Duombaze!AT83,DU!A:A,0),1))+IF(Duombaze!AU83="",0,INDEX(DU!I:I,MATCH(Duombaze!AU83,DU!A:A,0),1))+IF(Duombaze!AV83="",0,INDEX(DU!I:I,MATCH(Duombaze!AV83,DU!A:A,0),1))+IF(Duombaze!AW83="",0,INDEX(DU!I:I,MATCH(Duombaze!AW83,DU!A:A,0),1))+IF(Duombaze!AX83="",0,INDEX(DU!I:I,MATCH(Duombaze!AX83,DU!A:A,0),1))+IF(Duombaze!AY83="",0,INDEX(DU!I:I,MATCH(Duombaze!AY83,DU!A:A,0),1))+IF(Duombaze!AZ83="",0,INDEX(DU!I:I,MATCH(Duombaze!AZ83,DU!A:A,0),1))+IF(Duombaze!BA83="",0,INDEX(DU!I:I,MATCH(Duombaze!BA83,DU!A:A,0),1))+IF(Duombaze!BB83="",0,INDEX(DU!I:I,MATCH(Duombaze!BB83,DU!A:A,0),1))</f>
        <v>0</v>
      </c>
      <c r="BD83" s="640">
        <f>IF(Duombaze!AT83="",0,INDEX(DU!K:K,MATCH(Duombaze!AT83,DU!A:A,0),1))+IF(Duombaze!AU83="",0,INDEX(DU!K:K,MATCH(Duombaze!AU83,DU!A:A,0),1))+IF(Duombaze!AV83="",0,INDEX(DU!K:K,MATCH(Duombaze!AV83,DU!A:A,0),1))+IF(Duombaze!AW83="",0,INDEX(DU!K:K,MATCH(Duombaze!AW83,DU!A:A,0),1))+IF(Duombaze!AX83="",0,INDEX(DU!K:K,MATCH(Duombaze!AX83,DU!A:A,0),1))+IF(Duombaze!AY83="",0,INDEX(DU!K:K,MATCH(Duombaze!AY83,DU!A:A,0),1))+IF(Duombaze!AZ83="",0,INDEX(DU!K:K,MATCH(Duombaze!AZ83,DU!A:A,0),1))+IF(Duombaze!BA83="",0,INDEX(DU!K:K,MATCH(Duombaze!BA83,DU!A:A,0),1))+IF(Duombaze!BB83="",0,INDEX(DU!K:K,MATCH(Duombaze!BB83,DU!A:A,0),1))</f>
        <v>0</v>
      </c>
      <c r="BE83" s="6"/>
      <c r="BF83" s="6"/>
      <c r="BG83" s="7" t="s">
        <v>2721</v>
      </c>
      <c r="BH83" s="4" t="str">
        <f t="shared" si="44"/>
        <v>7 SPB10 Pneumatiniai st. WABCO (mech. LSV)</v>
      </c>
      <c r="BI83" s="6" t="str">
        <f t="shared" si="46"/>
        <v>ZU3APSWBCMLSV0</v>
      </c>
      <c r="BJ83" s="643" t="s">
        <v>2718</v>
      </c>
      <c r="BK83" s="643"/>
      <c r="BL83" s="643"/>
      <c r="BM83" s="643">
        <f>IF(Duombaze!BJ83="",0,INDEX(DU!I:I,MATCH(Duombaze!BJ83,DU!A:A,0),1))+IF(Duombaze!BK83="",0,INDEX(DU!I:I,MATCH(Duombaze!BK83,DU!A:A,0),1))+IF(Duombaze!BL83="",0,INDEX(DU!I:I,MATCH(Duombaze!BL83,DU!A:A,0),1))</f>
        <v>363.59249999999997</v>
      </c>
      <c r="BN83" s="640">
        <f>IF(Duombaze!BJ83="",0,INDEX(DU!K:K,MATCH(Duombaze!BJ83,DU!A:A,0),1))+IF(Duombaze!BK83="",0,INDEX(DU!K:K,MATCH(Duombaze!BK83,DU!A:A,0),1))+IF(Duombaze!BL83="",0,INDEX(DU!K:K,MATCH(Duombaze!BL83,DU!A:A,0),1))</f>
        <v>85.87</v>
      </c>
      <c r="BO83" s="6"/>
      <c r="BP83" s="6"/>
      <c r="BQ83" s="6" t="s">
        <v>290</v>
      </c>
      <c r="BR83" s="6" t="str">
        <f t="shared" ref="BR83:BR90" si="49">IF(BQ83&lt;&gt;"",A83&amp;" "&amp;C83&amp;" "&amp;BQ83,"")</f>
        <v>7 SPB10 Stabdžių išvadai dviejų kontūrų</v>
      </c>
      <c r="BS83" s="6" t="s">
        <v>2263</v>
      </c>
      <c r="BT83" s="6" t="s">
        <v>3037</v>
      </c>
      <c r="BU83" s="6">
        <v>23705201</v>
      </c>
      <c r="BV83" s="6"/>
      <c r="BW83" s="6">
        <f>IF(Duombaze!BT83="",0,INDEX(DU!I:I,MATCH(Duombaze!BT83,DU!A:A,0),1))+IF(Duombaze!BU83="",0,INDEX(DU!I:I,MATCH(Duombaze!BU83,DU!A:A,0),1))+IF(Duombaze!BV83="",0,INDEX(DU!I:I,MATCH(Duombaze!BV83,DU!A:A,0),1))</f>
        <v>53.779853333333328</v>
      </c>
      <c r="BX83" s="6">
        <f>IF(Duombaze!BT83="",0,INDEX(DU!K:K,MATCH(Duombaze!BT83,DU!A:A,0),1))+IF(Duombaze!BU83="",0,INDEX(DU!K:K,MATCH(Duombaze!BU83,DU!A:A,0),1))+IF(Duombaze!BV83="",0,INDEX(DU!K:K,MATCH(Duombaze!BV83,DU!A:A,0),1))</f>
        <v>17.41</v>
      </c>
      <c r="BY83" s="6"/>
      <c r="BZ83" s="6"/>
      <c r="CA83" s="6"/>
      <c r="CB83" s="6" t="str">
        <f t="shared" si="47"/>
        <v/>
      </c>
      <c r="CC83" s="6"/>
      <c r="CD83" s="6">
        <f>IF(Duombaze!CC83="",0,INDEX(DU!I:I,MATCH(Duombaze!CC83,DU!A:A,0),1))</f>
        <v>0</v>
      </c>
      <c r="CE83" s="4">
        <f>IF(Duombaze!CC83="",0,INDEX(DU!K:K,MATCH(Duombaze!CC83,DU!A:A,0),1))</f>
        <v>0</v>
      </c>
      <c r="CF83" s="6"/>
      <c r="CG83" s="6"/>
      <c r="CH83" s="6"/>
      <c r="CI83" s="4" t="str">
        <f t="shared" si="36"/>
        <v/>
      </c>
      <c r="CJ83" s="6"/>
      <c r="CK83" s="6">
        <f>IF(Duombaze!CJ83="",0,INDEX(DU!I:I,MATCH(Duombaze!CJ83,DU!A:A,0),1))</f>
        <v>0</v>
      </c>
      <c r="CL83" s="4">
        <f>IF(Duombaze!CJ83="",0,INDEX(DU!K:K,MATCH(Duombaze!CJ83,DU!A:A,0),1))</f>
        <v>0</v>
      </c>
      <c r="CM83" s="6"/>
      <c r="CN83" s="6"/>
      <c r="CO83" s="6"/>
      <c r="CP83" s="4" t="str">
        <f t="shared" si="37"/>
        <v/>
      </c>
      <c r="CQ83" s="6"/>
      <c r="CR83" s="643"/>
      <c r="CS83" s="643"/>
      <c r="CT83" s="643">
        <f>IF(Duombaze!CR83="",0,INDEX(DU!I:I,MATCH(Duombaze!CR83,DU!A:A,0),1))+IF(Duombaze!CS83="",0,INDEX(DU!I:I,MATCH(Duombaze!CS83,DU!A:A,0),1))</f>
        <v>0</v>
      </c>
      <c r="CU83" s="6">
        <f>IF(Duombaze!CR83="",0,INDEX(DU!K:K,MATCH(Duombaze!CR83,DU!A:A,0),1))+IF(Duombaze!CS83="",0,INDEX(DU!K:K,MATCH(Duombaze!CS83,DU!A:A,0),1))</f>
        <v>0</v>
      </c>
      <c r="CV83" s="6"/>
      <c r="CW83" s="6"/>
      <c r="CX83" s="6"/>
      <c r="CY83" s="4" t="str">
        <f t="shared" si="38"/>
        <v/>
      </c>
      <c r="CZ83" s="6"/>
      <c r="DA83" s="674"/>
      <c r="DB83" s="674"/>
      <c r="DC83" s="674">
        <f>IF(Duombaze!DA83="",0,INDEX(DU!I:I,MATCH(Duombaze!DA83,DU!A:A,0),1))+IF(Duombaze!DB83="",0,INDEX(DU!I:I,MATCH(Duombaze!DB83,DU!A:A,0),1))</f>
        <v>0</v>
      </c>
      <c r="DD83" s="6">
        <f>IF(Duombaze!DA83="",0,INDEX(DU!K:K,MATCH(Duombaze!DA83,DU!A:A,0),1))+IF(Duombaze!DB83="",0,INDEX(DU!K:K,MATCH(Duombaze!DB83,DU!A:A,0),1))</f>
        <v>0</v>
      </c>
      <c r="DE83" s="6"/>
      <c r="DF83" s="6"/>
      <c r="DG83" s="6"/>
      <c r="DH83" s="6" t="str">
        <f t="shared" si="39"/>
        <v/>
      </c>
      <c r="DI83" s="6"/>
      <c r="DJ83" s="674"/>
      <c r="DK83" s="674"/>
      <c r="DL83" s="674">
        <f>IF(Duombaze!DJ83="",0,INDEX(DU!I:I,MATCH(Duombaze!DJ83,DU!A:A,0),1))+IF(Duombaze!DK83="",0,INDEX(DU!I:I,MATCH(Duombaze!DK83,DU!A:A,0),1))</f>
        <v>0</v>
      </c>
      <c r="DM83" s="6">
        <f>IF(Duombaze!DJ83="",0,INDEX(DU!K:K,MATCH(Duombaze!DJ83,DU!A:A,0),1))+IF(Duombaze!DK83="",0,INDEX(DU!K:K,MATCH(Duombaze!DK83,DU!A:A,0),1))</f>
        <v>0</v>
      </c>
      <c r="DN83" s="6"/>
      <c r="DO83" s="6"/>
      <c r="DP83" s="6"/>
      <c r="DQ83" s="4" t="str">
        <f t="shared" si="40"/>
        <v/>
      </c>
      <c r="DR83" s="66"/>
      <c r="DS83" s="694"/>
      <c r="DT83" s="694"/>
      <c r="DU83" s="694"/>
      <c r="DV83" s="694"/>
      <c r="DW83" s="694">
        <f>IF(Duombaze!DS83="",0,INDEX(DU!I:I,MATCH(Duombaze!DS83,DU!A:A,0),1))+IF(Duombaze!DT83="",0,INDEX(DU!I:I,MATCH(Duombaze!DT83,DU!A:A,0),1))+IF(Duombaze!DU83="",0,INDEX(DU!I:I,MATCH(Duombaze!DU83,DU!A:A,0),1))+IF(Duombaze!DV83="",0,INDEX(DU!I:I,MATCH(Duombaze!DV83,DU!A:A,0),1))</f>
        <v>0</v>
      </c>
      <c r="DX83" s="640">
        <f>IF(Duombaze!DS83="",0,INDEX(DU!K:K,MATCH(Duombaze!DS83,DU!A:A,0),1))+IF(Duombaze!DT83="",0,INDEX(DU!K:K,MATCH(Duombaze!DT83,DU!A:A,0),1))+IF(Duombaze!DU83="",0,INDEX(DU!K:K,MATCH(Duombaze!DU83,DU!A:A,0),1))+IF(Duombaze!DV83="",0,INDEX(DU!K:KH,MATCH(Duombaze!DV83,DU!A:A,0),1))</f>
        <v>0</v>
      </c>
      <c r="DY83" s="66"/>
      <c r="DZ83" s="66"/>
      <c r="EA83" s="6"/>
      <c r="EB83" s="6" t="str">
        <f t="shared" si="41"/>
        <v/>
      </c>
      <c r="EC83" s="6"/>
      <c r="ED83" s="6">
        <f>IF(Duombaze!EC83="",0,INDEX(DU!I:I,MATCH(Duombaze!EC83,DU!A:A,0),1))</f>
        <v>0</v>
      </c>
      <c r="EE83" s="640">
        <f>IF(Duombaze!EC83="",0,INDEX(DU!K:K,MATCH(Duombaze!EC83,DU!A:A,0),1))</f>
        <v>0</v>
      </c>
      <c r="EF83" s="6"/>
      <c r="EG83" s="6"/>
      <c r="EH83" s="6"/>
      <c r="EI83" s="4" t="str">
        <f t="shared" si="45"/>
        <v/>
      </c>
      <c r="EJ83" s="6"/>
      <c r="EK83" s="674"/>
      <c r="EL83" s="674"/>
      <c r="EM83" s="674"/>
      <c r="EN83" s="674">
        <f>IF(Duombaze!EK83="",0,INDEX(DU!I:I,MATCH(Duombaze!EK83,DU!A:A,0),1))+IF(Duombaze!EL83="",0,INDEX(DU!I:I,MATCH(Duombaze!EL83,DU!A:A,0),1))+IF(Duombaze!EM83="",0,INDEX(DU!I:I,MATCH(Duombaze!EM83,DU!A:A,0),1))</f>
        <v>0</v>
      </c>
      <c r="EO83" s="6">
        <f>IF(Duombaze!EK83="",0,INDEX(DU!K:K,MATCH(Duombaze!EK83,DU!A:A,0),1))+IF(Duombaze!EL83="",0,INDEX(DU!K:K,MATCH(Duombaze!EL83,DU!A:A,0),1))+IF(Duombaze!EM83="",0,INDEX(DU!K:K,MATCH(Duombaze!EM83,DU!A:A,0),1))</f>
        <v>0</v>
      </c>
      <c r="EP83" s="6"/>
      <c r="EQ83" s="6"/>
      <c r="ER83" s="6"/>
      <c r="ES83" s="4" t="str">
        <f t="shared" si="42"/>
        <v/>
      </c>
      <c r="ET83" s="6"/>
      <c r="EU83" s="6"/>
      <c r="EV83" s="6"/>
      <c r="EW83" s="6"/>
      <c r="EX83" s="6" t="str">
        <f t="shared" si="43"/>
        <v/>
      </c>
      <c r="EY83" s="6"/>
      <c r="EZ83" s="674"/>
      <c r="FA83" s="674"/>
      <c r="FB83" s="674">
        <f>IF(Duombaze!EZ83="",0,INDEX(DU!I:I,MATCH(Duombaze!EZ83,DU!A:A,0),1))+IF(Duombaze!FA83="",0,INDEX(DU!I:I,MATCH(Duombaze!FA83,DU!A:A,0),1))</f>
        <v>0</v>
      </c>
      <c r="FC83" s="6">
        <f>IF(Duombaze!EZ83="",0,INDEX(DU!K:K,MATCH(Duombaze!EZ83,DU!A:A,0),1))+IF(Duombaze!FA83="",0,INDEX(DU!K:K,MATCH(Duombaze!FA83,DU!A:A,0),1))</f>
        <v>0</v>
      </c>
      <c r="FD83" s="6"/>
      <c r="FE83" s="6"/>
      <c r="FF83" s="6"/>
      <c r="FG83" s="6"/>
      <c r="FH83" s="66"/>
      <c r="FI83" s="6"/>
      <c r="FJ83" s="6"/>
      <c r="FK83" s="4"/>
      <c r="FL83" s="718"/>
      <c r="FM83" s="673"/>
      <c r="FN83" s="673"/>
      <c r="FO83" s="673"/>
      <c r="FP83" s="673"/>
      <c r="FQ83" s="673">
        <f>IF(Duombaze!FM83="",0,INDEX(DU!I:I,MATCH(Duombaze!FM83,DU!A:A,0),1))+IF(Duombaze!FN83="",0,INDEX(DU!I:I,MATCH(Duombaze!FN83,DU!A:A,0),1))+IF(Duombaze!FO83="",0,INDEX(DU!I:I,MATCH(Duombaze!FO83,DU!A:A,0),1))+IF(Duombaze!FP83="",0,INDEX(DU!I:I,MATCH(Duombaze!FP83,DU!A:A,0),1))</f>
        <v>0</v>
      </c>
      <c r="FR83" s="673">
        <f>IF(Duombaze!FM83="",0,INDEX(DU!K:K,MATCH(Duombaze!FM83,DU!A:A,0),1))+IF(Duombaze!FN83="",0,INDEX(DU!K:K,MATCH(Duombaze!FN83,DU!A:A,0),1))+IF(Duombaze!FO83="",0,INDEX(DU!K:K,MATCH(Duombaze!FO83,DU!A:A,0),1))+IF(Duombaze!FP83="",0,INDEX(DU!K:K,MATCH(Duombaze!FP83,DU!A:A,0),1))</f>
        <v>0</v>
      </c>
      <c r="FT83" s="101" t="s">
        <v>293</v>
      </c>
      <c r="FU83" s="101"/>
      <c r="FV83" s="101"/>
      <c r="FY83" s="256" t="str">
        <f>FY183</f>
        <v>Stabdžių išvadai dviejų kontūrų</v>
      </c>
      <c r="FZ83" s="6" t="str">
        <f>IF(FY83&lt;&gt;"",A80&amp;" "&amp;C80&amp;" "&amp;FY83,"")</f>
        <v>4 SPB10 Stabdžių išvadai dviejų kontūrų</v>
      </c>
      <c r="GA83" s="4" t="s">
        <v>2263</v>
      </c>
    </row>
    <row r="84" spans="1:183" s="7" customFormat="1" ht="23.45" customHeight="1" x14ac:dyDescent="0.25">
      <c r="A84" s="42">
        <v>8</v>
      </c>
      <c r="B84" s="42" t="s">
        <v>770</v>
      </c>
      <c r="C84" s="12" t="s">
        <v>225</v>
      </c>
      <c r="D84" s="6"/>
      <c r="E84" s="4" t="str">
        <f t="shared" si="32"/>
        <v/>
      </c>
      <c r="F84" s="6"/>
      <c r="G84" s="643"/>
      <c r="H84" s="643"/>
      <c r="I84" s="643"/>
      <c r="J84" s="643"/>
      <c r="K84" s="643"/>
      <c r="L84" s="643"/>
      <c r="M84" s="643"/>
      <c r="N84" s="643"/>
      <c r="O84" s="713"/>
      <c r="P84" s="640">
        <f>IF(Duombaze!G84="",0,INDEX(DU!I:I,MATCH(Duombaze!G84,DU!A:A,0),1))+IF(Duombaze!H84="",0,INDEX(DU!I:I,MATCH(Duombaze!H84,DU!A:A,0),1))+IF(Duombaze!I84="",0,INDEX(DU!I:I,MATCH(Duombaze!I84,DU!A:A,0),1))+IF(Duombaze!J84="",0,INDEX(DU!I:I,MATCH(Duombaze!J84,DU!A:A,0),1))+IF(Duombaze!K84="",0,INDEX(DU!I:I,MATCH(Duombaze!K84,DU!A:A,0),1))+IF(Duombaze!L84="",0,INDEX(DU!I:I,MATCH(Duombaze!L84,DU!A:A,0),1))+IF(Duombaze!M84="",0,INDEX(DU!I:I,MATCH(Duombaze!M84,DU!A:A,0),1))+IF(Duombaze!N84="",0,INDEX(DU!I:I,MATCH(Duombaze!N84,DU!A:A,0),1))+IF(Duombaze!O84="",0,INDEX(DU!I:I,MATCH(Duombaze!O84,DU!A:A,0),1))</f>
        <v>0</v>
      </c>
      <c r="Q84" s="640">
        <f>IF(Duombaze!G84="",0,INDEX(DU!K:K,MATCH(Duombaze!G84,DU!A:A,0),1))+IF(Duombaze!H84="",0,INDEX(DU!K:K,MATCH(Duombaze!H84,DU!A:A,0),1))+IF(Duombaze!I84="",0,INDEX(DU!K:K,MATCH(Duombaze!I84,DU!A:A,0),1))+IF(Duombaze!J84="",0,INDEX(DU!K:K,MATCH(Duombaze!J84,DU!A:A,0),1))+IF(Duombaze!K84="",0,INDEX(DU!K:K,MATCH(Duombaze!K84,DU!A:A,0),1))+IF(Duombaze!L84="",0,INDEX(DU!K:K,MATCH(Duombaze!L84,DU!A:A,0),1))+IF(Duombaze!M84="",0,INDEX(DU!K:K,MATCH(Duombaze!M84,DU!A:A,0),1))+IF(Duombaze!N84="",0,INDEX(DU!K:K,MATCH(Duombaze!N84,DU!A:A,0),1))+IF(Duombaze!O84="",0,INDEX(DU!K:K,MATCH(Duombaze!O84,DU!A:A,0),1))</f>
        <v>0</v>
      </c>
      <c r="R84" s="66"/>
      <c r="S84" s="48"/>
      <c r="T84" s="883"/>
      <c r="U84" s="4">
        <f>IF(Duombaze!T84="",0,INDEX(DU!I:I,MATCH(Duombaze!T84,DU!A:A,0),1))</f>
        <v>0</v>
      </c>
      <c r="V84" s="4">
        <f>IF(Duombaze!T84="",0,INDEX(DU!K:K,MATCH(Duombaze!T84,DU!A:A,0),1))</f>
        <v>0</v>
      </c>
      <c r="W84" s="6"/>
      <c r="X84" s="6"/>
      <c r="Y84" s="858"/>
      <c r="Z84" s="66"/>
      <c r="AA84" s="4" t="str">
        <f t="shared" si="48"/>
        <v/>
      </c>
      <c r="AB84" s="6"/>
      <c r="AC84" s="6">
        <f>IF(Duombaze!AB84="",0,INDEX(DU!I:I,MATCH(Duombaze!AB84,DU!A:A,0),1))</f>
        <v>0</v>
      </c>
      <c r="AD84" s="2">
        <f>IF(Duombaze!AB84="",0,INDEX(DU!K:K,MATCH(Duombaze!AB84,DU!A:A,0),1))</f>
        <v>0</v>
      </c>
      <c r="AE84" s="6"/>
      <c r="AF84" s="6"/>
      <c r="AG84" s="6"/>
      <c r="AH84" s="4" t="str">
        <f t="shared" si="34"/>
        <v/>
      </c>
      <c r="AI84" s="6"/>
      <c r="AJ84" s="643"/>
      <c r="AK84" s="643"/>
      <c r="AL84" s="643"/>
      <c r="AM84" s="643">
        <f>IF(Duombaze!AJ84="",0,INDEX(DU!I:I,MATCH(Duombaze!AJ84,DU!A:A,0),1))+IF(Duombaze!AK84="",0,INDEX(DU!I:I,MATCH(Duombaze!AK84,DU!A:A,0),1))+IF(Duombaze!AL84="",0,INDEX(DU!I:I,MATCH(Duombaze!AL84,DU!A:A,0),1))</f>
        <v>0</v>
      </c>
      <c r="AN84" s="643">
        <f>IF(Duombaze!AJ84="",0,INDEX(DU!K:K,MATCH(Duombaze!AJ84,DU!A:A,0),1))+IF(Duombaze!AK84="",0,INDEX(DU!K:K,MATCH(Duombaze!AK84,DU!A:A,0),1))+IF(Duombaze!AL84="",0,INDEX(DU!K:K,MATCH(Duombaze!AL84,DU!A:A,0),1))</f>
        <v>0</v>
      </c>
      <c r="AO84" s="6"/>
      <c r="AP84" s="6"/>
      <c r="AQ84" s="6"/>
      <c r="AR84" s="4" t="str">
        <f t="shared" si="35"/>
        <v/>
      </c>
      <c r="AS84" s="6"/>
      <c r="AT84" s="643"/>
      <c r="AU84" s="643"/>
      <c r="AV84" s="643"/>
      <c r="AW84" s="643"/>
      <c r="AX84" s="643"/>
      <c r="AY84" s="643"/>
      <c r="AZ84" s="643"/>
      <c r="BA84" s="643"/>
      <c r="BB84" s="643"/>
      <c r="BC84" s="643">
        <f>IF(Duombaze!AT84="",0,INDEX(DU!I:I,MATCH(Duombaze!AT84,DU!A:A,0),1))+IF(Duombaze!AU84="",0,INDEX(DU!I:I,MATCH(Duombaze!AU84,DU!A:A,0),1))+IF(Duombaze!AV84="",0,INDEX(DU!I:I,MATCH(Duombaze!AV84,DU!A:A,0),1))+IF(Duombaze!AW84="",0,INDEX(DU!I:I,MATCH(Duombaze!AW84,DU!A:A,0),1))+IF(Duombaze!AX84="",0,INDEX(DU!I:I,MATCH(Duombaze!AX84,DU!A:A,0),1))+IF(Duombaze!AY84="",0,INDEX(DU!I:I,MATCH(Duombaze!AY84,DU!A:A,0),1))+IF(Duombaze!AZ84="",0,INDEX(DU!I:I,MATCH(Duombaze!AZ84,DU!A:A,0),1))+IF(Duombaze!BA84="",0,INDEX(DU!I:I,MATCH(Duombaze!BA84,DU!A:A,0),1))+IF(Duombaze!BB84="",0,INDEX(DU!I:I,MATCH(Duombaze!BB84,DU!A:A,0),1))</f>
        <v>0</v>
      </c>
      <c r="BD84" s="640">
        <f>IF(Duombaze!AT84="",0,INDEX(DU!K:K,MATCH(Duombaze!AT84,DU!A:A,0),1))+IF(Duombaze!AU84="",0,INDEX(DU!K:K,MATCH(Duombaze!AU84,DU!A:A,0),1))+IF(Duombaze!AV84="",0,INDEX(DU!K:K,MATCH(Duombaze!AV84,DU!A:A,0),1))+IF(Duombaze!AW84="",0,INDEX(DU!K:K,MATCH(Duombaze!AW84,DU!A:A,0),1))+IF(Duombaze!AX84="",0,INDEX(DU!K:K,MATCH(Duombaze!AX84,DU!A:A,0),1))+IF(Duombaze!AY84="",0,INDEX(DU!K:K,MATCH(Duombaze!AY84,DU!A:A,0),1))+IF(Duombaze!AZ84="",0,INDEX(DU!K:K,MATCH(Duombaze!AZ84,DU!A:A,0),1))+IF(Duombaze!BA84="",0,INDEX(DU!K:K,MATCH(Duombaze!BA84,DU!A:A,0),1))+IF(Duombaze!BB84="",0,INDEX(DU!K:K,MATCH(Duombaze!BB84,DU!A:A,0),1))</f>
        <v>0</v>
      </c>
      <c r="BE84" s="6"/>
      <c r="BF84" s="6"/>
      <c r="BH84" s="4" t="str">
        <f t="shared" si="44"/>
        <v/>
      </c>
      <c r="BJ84" s="642"/>
      <c r="BK84" s="642"/>
      <c r="BL84" s="642"/>
      <c r="BM84" s="642">
        <f>IF(Duombaze!BJ84="",0,INDEX(DU!I:I,MATCH(Duombaze!BJ84,DU!A:A,0),1))+IF(Duombaze!BK84="",0,INDEX(DU!I:I,MATCH(Duombaze!BK84,DU!A:A,0),1))+IF(Duombaze!BL84="",0,INDEX(DU!I:I,MATCH(Duombaze!BL84,DU!A:A,0),1))</f>
        <v>0</v>
      </c>
      <c r="BN84" s="640">
        <f>IF(Duombaze!BJ84="",0,INDEX(DU!K:K,MATCH(Duombaze!BJ84,DU!A:A,0),1))+IF(Duombaze!BK84="",0,INDEX(DU!K:K,MATCH(Duombaze!BK84,DU!A:A,0),1))+IF(Duombaze!BL84="",0,INDEX(DU!K:K,MATCH(Duombaze!BL84,DU!A:A,0),1))</f>
        <v>0</v>
      </c>
      <c r="BO84" s="6"/>
      <c r="BP84" s="6"/>
      <c r="BQ84" s="6"/>
      <c r="BR84" s="6" t="str">
        <f t="shared" si="49"/>
        <v/>
      </c>
      <c r="BS84" s="6"/>
      <c r="BT84" s="6"/>
      <c r="BU84" s="6"/>
      <c r="BV84" s="6"/>
      <c r="BW84" s="6">
        <f>IF(Duombaze!BT84="",0,INDEX(DU!I:I,MATCH(Duombaze!BT84,DU!A:A,0),1))+IF(Duombaze!BU84="",0,INDEX(DU!I:I,MATCH(Duombaze!BU84,DU!A:A,0),1))+IF(Duombaze!BV84="",0,INDEX(DU!I:I,MATCH(Duombaze!BV84,DU!A:A,0),1))</f>
        <v>0</v>
      </c>
      <c r="BX84" s="6">
        <f>IF(Duombaze!BT84="",0,INDEX(DU!K:K,MATCH(Duombaze!BT84,DU!A:A,0),1))+IF(Duombaze!BU84="",0,INDEX(DU!K:K,MATCH(Duombaze!BU84,DU!A:A,0),1))+IF(Duombaze!BV84="",0,INDEX(DU!K:K,MATCH(Duombaze!BV84,DU!A:A,0),1))</f>
        <v>0</v>
      </c>
      <c r="BY84" s="6"/>
      <c r="BZ84" s="6"/>
      <c r="CA84" s="6"/>
      <c r="CB84" s="6" t="str">
        <f t="shared" si="47"/>
        <v/>
      </c>
      <c r="CC84" s="6"/>
      <c r="CD84" s="6">
        <f>IF(Duombaze!CC84="",0,INDEX(DU!I:I,MATCH(Duombaze!CC84,DU!A:A,0),1))</f>
        <v>0</v>
      </c>
      <c r="CE84" s="4">
        <f>IF(Duombaze!CC84="",0,INDEX(DU!K:K,MATCH(Duombaze!CC84,DU!A:A,0),1))</f>
        <v>0</v>
      </c>
      <c r="CF84" s="6"/>
      <c r="CG84" s="6"/>
      <c r="CH84" s="6"/>
      <c r="CI84" s="4" t="str">
        <f t="shared" si="36"/>
        <v/>
      </c>
      <c r="CJ84" s="6"/>
      <c r="CK84" s="6">
        <f>IF(Duombaze!CJ84="",0,INDEX(DU!I:I,MATCH(Duombaze!CJ84,DU!A:A,0),1))</f>
        <v>0</v>
      </c>
      <c r="CL84" s="4">
        <f>IF(Duombaze!CJ84="",0,INDEX(DU!K:K,MATCH(Duombaze!CJ84,DU!A:A,0),1))</f>
        <v>0</v>
      </c>
      <c r="CM84" s="6"/>
      <c r="CN84" s="6"/>
      <c r="CO84" s="6"/>
      <c r="CP84" s="4" t="str">
        <f t="shared" si="37"/>
        <v/>
      </c>
      <c r="CQ84" s="6"/>
      <c r="CR84" s="643"/>
      <c r="CS84" s="643"/>
      <c r="CT84" s="643">
        <f>IF(Duombaze!CR84="",0,INDEX(DU!I:I,MATCH(Duombaze!CR84,DU!A:A,0),1))+IF(Duombaze!CS84="",0,INDEX(DU!I:I,MATCH(Duombaze!CS84,DU!A:A,0),1))</f>
        <v>0</v>
      </c>
      <c r="CU84" s="6">
        <f>IF(Duombaze!CR84="",0,INDEX(DU!K:K,MATCH(Duombaze!CR84,DU!A:A,0),1))+IF(Duombaze!CS84="",0,INDEX(DU!K:K,MATCH(Duombaze!CS84,DU!A:A,0),1))</f>
        <v>0</v>
      </c>
      <c r="CV84" s="6"/>
      <c r="CW84" s="6"/>
      <c r="CX84" s="6"/>
      <c r="CY84" s="4" t="str">
        <f t="shared" si="38"/>
        <v/>
      </c>
      <c r="CZ84" s="6"/>
      <c r="DA84" s="674"/>
      <c r="DB84" s="674"/>
      <c r="DC84" s="674">
        <f>IF(Duombaze!DA84="",0,INDEX(DU!I:I,MATCH(Duombaze!DA84,DU!A:A,0),1))+IF(Duombaze!DB84="",0,INDEX(DU!I:I,MATCH(Duombaze!DB84,DU!A:A,0),1))</f>
        <v>0</v>
      </c>
      <c r="DD84" s="6">
        <f>IF(Duombaze!DA84="",0,INDEX(DU!K:K,MATCH(Duombaze!DA84,DU!A:A,0),1))+IF(Duombaze!DB84="",0,INDEX(DU!K:K,MATCH(Duombaze!DB84,DU!A:A,0),1))</f>
        <v>0</v>
      </c>
      <c r="DE84" s="6"/>
      <c r="DF84" s="6"/>
      <c r="DG84" s="6"/>
      <c r="DH84" s="6" t="str">
        <f t="shared" si="39"/>
        <v/>
      </c>
      <c r="DI84" s="6"/>
      <c r="DJ84" s="674"/>
      <c r="DK84" s="679"/>
      <c r="DL84" s="679">
        <f>IF(Duombaze!DJ84="",0,INDEX(DU!I:I,MATCH(Duombaze!DJ84,DU!A:A,0),1))+IF(Duombaze!DK84="",0,INDEX(DU!I:I,MATCH(Duombaze!DK84,DU!A:A,0),1))</f>
        <v>0</v>
      </c>
      <c r="DM84" s="6">
        <f>IF(Duombaze!DJ84="",0,INDEX(DU!K:K,MATCH(Duombaze!DJ84,DU!A:A,0),1))+IF(Duombaze!DK84="",0,INDEX(DU!K:K,MATCH(Duombaze!DK84,DU!A:A,0),1))</f>
        <v>0</v>
      </c>
      <c r="DN84" s="48"/>
      <c r="DO84" s="48"/>
      <c r="DP84" s="48"/>
      <c r="DQ84" s="4" t="str">
        <f t="shared" si="40"/>
        <v/>
      </c>
      <c r="DR84" s="66"/>
      <c r="DS84" s="694"/>
      <c r="DT84" s="694"/>
      <c r="DU84" s="694"/>
      <c r="DV84" s="694"/>
      <c r="DW84" s="694">
        <f>IF(Duombaze!DS84="",0,INDEX(DU!I:I,MATCH(Duombaze!DS84,DU!A:A,0),1))+IF(Duombaze!DT84="",0,INDEX(DU!I:I,MATCH(Duombaze!DT84,DU!A:A,0),1))+IF(Duombaze!DU84="",0,INDEX(DU!I:I,MATCH(Duombaze!DU84,DU!A:A,0),1))+IF(Duombaze!DV84="",0,INDEX(DU!I:I,MATCH(Duombaze!DV84,DU!A:A,0),1))</f>
        <v>0</v>
      </c>
      <c r="DX84" s="640">
        <f>IF(Duombaze!DS84="",0,INDEX(DU!K:K,MATCH(Duombaze!DS84,DU!A:A,0),1))+IF(Duombaze!DT84="",0,INDEX(DU!K:K,MATCH(Duombaze!DT84,DU!A:A,0),1))+IF(Duombaze!DU84="",0,INDEX(DU!K:K,MATCH(Duombaze!DU84,DU!A:A,0),1))+IF(Duombaze!DV84="",0,INDEX(DU!K:KH,MATCH(Duombaze!DV84,DU!A:A,0),1))</f>
        <v>0</v>
      </c>
      <c r="DY84" s="66"/>
      <c r="DZ84" s="66"/>
      <c r="EA84" s="6"/>
      <c r="EB84" s="6" t="str">
        <f t="shared" si="41"/>
        <v/>
      </c>
      <c r="EC84" s="6"/>
      <c r="ED84" s="6">
        <f>IF(Duombaze!EC84="",0,INDEX(DU!I:I,MATCH(Duombaze!EC84,DU!A:A,0),1))</f>
        <v>0</v>
      </c>
      <c r="EE84" s="640">
        <f>IF(Duombaze!EC84="",0,INDEX(DU!K:K,MATCH(Duombaze!EC84,DU!A:A,0),1))</f>
        <v>0</v>
      </c>
      <c r="EF84" s="6"/>
      <c r="EG84" s="6"/>
      <c r="EH84" s="6"/>
      <c r="EI84" s="4" t="str">
        <f t="shared" si="45"/>
        <v/>
      </c>
      <c r="EJ84" s="6"/>
      <c r="EK84" s="674"/>
      <c r="EL84" s="674"/>
      <c r="EM84" s="674"/>
      <c r="EN84" s="674">
        <f>IF(Duombaze!EK84="",0,INDEX(DU!I:I,MATCH(Duombaze!EK84,DU!A:A,0),1))+IF(Duombaze!EL84="",0,INDEX(DU!I:I,MATCH(Duombaze!EL84,DU!A:A,0),1))+IF(Duombaze!EM84="",0,INDEX(DU!I:I,MATCH(Duombaze!EM84,DU!A:A,0),1))</f>
        <v>0</v>
      </c>
      <c r="EO84" s="6">
        <f>IF(Duombaze!EK84="",0,INDEX(DU!K:K,MATCH(Duombaze!EK84,DU!A:A,0),1))+IF(Duombaze!EL84="",0,INDEX(DU!K:K,MATCH(Duombaze!EL84,DU!A:A,0),1))+IF(Duombaze!EM84="",0,INDEX(DU!K:K,MATCH(Duombaze!EM84,DU!A:A,0),1))</f>
        <v>0</v>
      </c>
      <c r="EP84" s="6"/>
      <c r="EQ84" s="6"/>
      <c r="ER84" s="6"/>
      <c r="ES84" s="4" t="str">
        <f t="shared" si="42"/>
        <v/>
      </c>
      <c r="ET84" s="6"/>
      <c r="EU84" s="6"/>
      <c r="EV84" s="6"/>
      <c r="EW84" s="6"/>
      <c r="EX84" s="6" t="str">
        <f t="shared" si="43"/>
        <v/>
      </c>
      <c r="EY84" s="6"/>
      <c r="EZ84" s="674"/>
      <c r="FA84" s="674"/>
      <c r="FB84" s="674">
        <f>IF(Duombaze!EZ84="",0,INDEX(DU!I:I,MATCH(Duombaze!EZ84,DU!A:A,0),1))+IF(Duombaze!FA84="",0,INDEX(DU!I:I,MATCH(Duombaze!FA84,DU!A:A,0),1))</f>
        <v>0</v>
      </c>
      <c r="FC84" s="6">
        <f>IF(Duombaze!EZ84="",0,INDEX(DU!K:K,MATCH(Duombaze!EZ84,DU!A:A,0),1))+IF(Duombaze!FA84="",0,INDEX(DU!K:K,MATCH(Duombaze!FA84,DU!A:A,0),1))</f>
        <v>0</v>
      </c>
      <c r="FD84" s="6"/>
      <c r="FE84" s="6"/>
      <c r="FF84" s="6"/>
      <c r="FG84" s="6"/>
      <c r="FH84" s="66"/>
      <c r="FI84" s="6"/>
      <c r="FJ84" s="6"/>
      <c r="FK84" s="4"/>
      <c r="FL84" s="718"/>
      <c r="FM84" s="673"/>
      <c r="FN84" s="673"/>
      <c r="FO84" s="673"/>
      <c r="FP84" s="673"/>
      <c r="FQ84" s="673">
        <f>IF(Duombaze!FM84="",0,INDEX(DU!I:I,MATCH(Duombaze!FM84,DU!A:A,0),1))+IF(Duombaze!FN84="",0,INDEX(DU!I:I,MATCH(Duombaze!FN84,DU!A:A,0),1))+IF(Duombaze!FO84="",0,INDEX(DU!I:I,MATCH(Duombaze!FO84,DU!A:A,0),1))+IF(Duombaze!FP84="",0,INDEX(DU!I:I,MATCH(Duombaze!FP84,DU!A:A,0),1))</f>
        <v>0</v>
      </c>
      <c r="FR84" s="673">
        <f>IF(Duombaze!FM84="",0,INDEX(DU!K:K,MATCH(Duombaze!FM84,DU!A:A,0),1))+IF(Duombaze!FN84="",0,INDEX(DU!K:K,MATCH(Duombaze!FN84,DU!A:A,0),1))+IF(Duombaze!FO84="",0,INDEX(DU!K:K,MATCH(Duombaze!FO84,DU!A:A,0),1))+IF(Duombaze!FP84="",0,INDEX(DU!K:K,MATCH(Duombaze!FP84,DU!A:A,0),1))</f>
        <v>0</v>
      </c>
      <c r="FT84" s="101" t="s">
        <v>308</v>
      </c>
      <c r="FU84" s="101" t="s">
        <v>7</v>
      </c>
    </row>
    <row r="85" spans="1:183" s="7" customFormat="1" ht="23.45" customHeight="1" x14ac:dyDescent="0.25">
      <c r="A85" s="42">
        <v>9</v>
      </c>
      <c r="B85" s="42" t="s">
        <v>770</v>
      </c>
      <c r="C85" s="12" t="s">
        <v>225</v>
      </c>
      <c r="D85" s="6"/>
      <c r="E85" s="4" t="str">
        <f t="shared" si="32"/>
        <v/>
      </c>
      <c r="F85" s="6"/>
      <c r="G85" s="643"/>
      <c r="H85" s="643"/>
      <c r="I85" s="643"/>
      <c r="J85" s="643"/>
      <c r="K85" s="643"/>
      <c r="L85" s="643"/>
      <c r="M85" s="643"/>
      <c r="N85" s="643"/>
      <c r="O85" s="713"/>
      <c r="P85" s="640">
        <f>IF(Duombaze!G85="",0,INDEX(DU!I:I,MATCH(Duombaze!G85,DU!A:A,0),1))+IF(Duombaze!H85="",0,INDEX(DU!I:I,MATCH(Duombaze!H85,DU!A:A,0),1))+IF(Duombaze!I85="",0,INDEX(DU!I:I,MATCH(Duombaze!I85,DU!A:A,0),1))+IF(Duombaze!J85="",0,INDEX(DU!I:I,MATCH(Duombaze!J85,DU!A:A,0),1))+IF(Duombaze!K85="",0,INDEX(DU!I:I,MATCH(Duombaze!K85,DU!A:A,0),1))+IF(Duombaze!L85="",0,INDEX(DU!I:I,MATCH(Duombaze!L85,DU!A:A,0),1))+IF(Duombaze!M85="",0,INDEX(DU!I:I,MATCH(Duombaze!M85,DU!A:A,0),1))+IF(Duombaze!N85="",0,INDEX(DU!I:I,MATCH(Duombaze!N85,DU!A:A,0),1))+IF(Duombaze!O85="",0,INDEX(DU!I:I,MATCH(Duombaze!O85,DU!A:A,0),1))</f>
        <v>0</v>
      </c>
      <c r="Q85" s="640">
        <f>IF(Duombaze!G85="",0,INDEX(DU!K:K,MATCH(Duombaze!G85,DU!A:A,0),1))+IF(Duombaze!H85="",0,INDEX(DU!K:K,MATCH(Duombaze!H85,DU!A:A,0),1))+IF(Duombaze!I85="",0,INDEX(DU!K:K,MATCH(Duombaze!I85,DU!A:A,0),1))+IF(Duombaze!J85="",0,INDEX(DU!K:K,MATCH(Duombaze!J85,DU!A:A,0),1))+IF(Duombaze!K85="",0,INDEX(DU!K:K,MATCH(Duombaze!K85,DU!A:A,0),1))+IF(Duombaze!L85="",0,INDEX(DU!K:K,MATCH(Duombaze!L85,DU!A:A,0),1))+IF(Duombaze!M85="",0,INDEX(DU!K:K,MATCH(Duombaze!M85,DU!A:A,0),1))+IF(Duombaze!N85="",0,INDEX(DU!K:K,MATCH(Duombaze!N85,DU!A:A,0),1))+IF(Duombaze!O85="",0,INDEX(DU!K:K,MATCH(Duombaze!O85,DU!A:A,0),1))</f>
        <v>0</v>
      </c>
      <c r="R85" s="66"/>
      <c r="S85" s="48"/>
      <c r="T85" s="883"/>
      <c r="U85" s="4">
        <f>IF(Duombaze!T85="",0,INDEX(DU!I:I,MATCH(Duombaze!T85,DU!A:A,0),1))</f>
        <v>0</v>
      </c>
      <c r="V85" s="4">
        <f>IF(Duombaze!T85="",0,INDEX(DU!K:K,MATCH(Duombaze!T85,DU!A:A,0),1))</f>
        <v>0</v>
      </c>
      <c r="W85" s="6"/>
      <c r="X85" s="6"/>
      <c r="Y85" s="858"/>
      <c r="Z85" s="66"/>
      <c r="AA85" s="4" t="str">
        <f t="shared" si="48"/>
        <v/>
      </c>
      <c r="AB85" s="6"/>
      <c r="AC85" s="6">
        <f>IF(Duombaze!AB85="",0,INDEX(DU!I:I,MATCH(Duombaze!AB85,DU!A:A,0),1))</f>
        <v>0</v>
      </c>
      <c r="AD85" s="2">
        <f>IF(Duombaze!AB85="",0,INDEX(DU!K:K,MATCH(Duombaze!AB85,DU!A:A,0),1))</f>
        <v>0</v>
      </c>
      <c r="AE85" s="6"/>
      <c r="AF85" s="6"/>
      <c r="AG85" s="6"/>
      <c r="AH85" s="4" t="str">
        <f t="shared" si="34"/>
        <v/>
      </c>
      <c r="AI85" s="6"/>
      <c r="AJ85" s="643"/>
      <c r="AK85" s="643"/>
      <c r="AL85" s="643"/>
      <c r="AM85" s="643">
        <f>IF(Duombaze!AJ85="",0,INDEX(DU!I:I,MATCH(Duombaze!AJ85,DU!A:A,0),1))+IF(Duombaze!AK85="",0,INDEX(DU!I:I,MATCH(Duombaze!AK85,DU!A:A,0),1))+IF(Duombaze!AL85="",0,INDEX(DU!I:I,MATCH(Duombaze!AL85,DU!A:A,0),1))</f>
        <v>0</v>
      </c>
      <c r="AN85" s="643">
        <f>IF(Duombaze!AJ85="",0,INDEX(DU!K:K,MATCH(Duombaze!AJ85,DU!A:A,0),1))+IF(Duombaze!AK85="",0,INDEX(DU!K:K,MATCH(Duombaze!AK85,DU!A:A,0),1))+IF(Duombaze!AL85="",0,INDEX(DU!K:K,MATCH(Duombaze!AL85,DU!A:A,0),1))</f>
        <v>0</v>
      </c>
      <c r="AO85" s="6"/>
      <c r="AP85" s="6"/>
      <c r="AQ85" s="6"/>
      <c r="AR85" s="4" t="str">
        <f t="shared" si="35"/>
        <v/>
      </c>
      <c r="AS85" s="6"/>
      <c r="AT85" s="643"/>
      <c r="AU85" s="643"/>
      <c r="AV85" s="643"/>
      <c r="AW85" s="643"/>
      <c r="AX85" s="643"/>
      <c r="AY85" s="643"/>
      <c r="AZ85" s="643"/>
      <c r="BA85" s="643"/>
      <c r="BB85" s="643"/>
      <c r="BC85" s="643">
        <f>IF(Duombaze!AT85="",0,INDEX(DU!I:I,MATCH(Duombaze!AT85,DU!A:A,0),1))+IF(Duombaze!AU85="",0,INDEX(DU!I:I,MATCH(Duombaze!AU85,DU!A:A,0),1))+IF(Duombaze!AV85="",0,INDEX(DU!I:I,MATCH(Duombaze!AV85,DU!A:A,0),1))+IF(Duombaze!AW85="",0,INDEX(DU!I:I,MATCH(Duombaze!AW85,DU!A:A,0),1))+IF(Duombaze!AX85="",0,INDEX(DU!I:I,MATCH(Duombaze!AX85,DU!A:A,0),1))+IF(Duombaze!AY85="",0,INDEX(DU!I:I,MATCH(Duombaze!AY85,DU!A:A,0),1))+IF(Duombaze!AZ85="",0,INDEX(DU!I:I,MATCH(Duombaze!AZ85,DU!A:A,0),1))+IF(Duombaze!BA85="",0,INDEX(DU!I:I,MATCH(Duombaze!BA85,DU!A:A,0),1))+IF(Duombaze!BB85="",0,INDEX(DU!I:I,MATCH(Duombaze!BB85,DU!A:A,0),1))</f>
        <v>0</v>
      </c>
      <c r="BD85" s="640">
        <f>IF(Duombaze!AT85="",0,INDEX(DU!K:K,MATCH(Duombaze!AT85,DU!A:A,0),1))+IF(Duombaze!AU85="",0,INDEX(DU!K:K,MATCH(Duombaze!AU85,DU!A:A,0),1))+IF(Duombaze!AV85="",0,INDEX(DU!K:K,MATCH(Duombaze!AV85,DU!A:A,0),1))+IF(Duombaze!AW85="",0,INDEX(DU!K:K,MATCH(Duombaze!AW85,DU!A:A,0),1))+IF(Duombaze!AX85="",0,INDEX(DU!K:K,MATCH(Duombaze!AX85,DU!A:A,0),1))+IF(Duombaze!AY85="",0,INDEX(DU!K:K,MATCH(Duombaze!AY85,DU!A:A,0),1))+IF(Duombaze!AZ85="",0,INDEX(DU!K:K,MATCH(Duombaze!AZ85,DU!A:A,0),1))+IF(Duombaze!BA85="",0,INDEX(DU!K:K,MATCH(Duombaze!BA85,DU!A:A,0),1))+IF(Duombaze!BB85="",0,INDEX(DU!K:K,MATCH(Duombaze!BB85,DU!A:A,0),1))</f>
        <v>0</v>
      </c>
      <c r="BE85" s="6"/>
      <c r="BF85" s="6"/>
      <c r="BH85" s="4" t="str">
        <f t="shared" si="44"/>
        <v/>
      </c>
      <c r="BJ85" s="642"/>
      <c r="BK85" s="642"/>
      <c r="BL85" s="642"/>
      <c r="BM85" s="642">
        <f>IF(Duombaze!BJ85="",0,INDEX(DU!I:I,MATCH(Duombaze!BJ85,DU!A:A,0),1))+IF(Duombaze!BK85="",0,INDEX(DU!I:I,MATCH(Duombaze!BK85,DU!A:A,0),1))+IF(Duombaze!BL85="",0,INDEX(DU!I:I,MATCH(Duombaze!BL85,DU!A:A,0),1))</f>
        <v>0</v>
      </c>
      <c r="BN85" s="640">
        <f>IF(Duombaze!BJ85="",0,INDEX(DU!K:K,MATCH(Duombaze!BJ85,DU!A:A,0),1))+IF(Duombaze!BK85="",0,INDEX(DU!K:K,MATCH(Duombaze!BK85,DU!A:A,0),1))+IF(Duombaze!BL85="",0,INDEX(DU!K:K,MATCH(Duombaze!BL85,DU!A:A,0),1))</f>
        <v>0</v>
      </c>
      <c r="BO85" s="6"/>
      <c r="BP85" s="6"/>
      <c r="BQ85" s="6"/>
      <c r="BR85" s="6" t="str">
        <f t="shared" si="49"/>
        <v/>
      </c>
      <c r="BS85" s="6"/>
      <c r="BT85" s="6"/>
      <c r="BU85" s="6"/>
      <c r="BV85" s="6"/>
      <c r="BW85" s="6">
        <f>IF(Duombaze!BT85="",0,INDEX(DU!I:I,MATCH(Duombaze!BT85,DU!A:A,0),1))+IF(Duombaze!BU85="",0,INDEX(DU!I:I,MATCH(Duombaze!BU85,DU!A:A,0),1))+IF(Duombaze!BV85="",0,INDEX(DU!I:I,MATCH(Duombaze!BV85,DU!A:A,0),1))</f>
        <v>0</v>
      </c>
      <c r="BX85" s="6">
        <f>IF(Duombaze!BT85="",0,INDEX(DU!K:K,MATCH(Duombaze!BT85,DU!A:A,0),1))+IF(Duombaze!BU85="",0,INDEX(DU!K:K,MATCH(Duombaze!BU85,DU!A:A,0),1))+IF(Duombaze!BV85="",0,INDEX(DU!K:K,MATCH(Duombaze!BV85,DU!A:A,0),1))</f>
        <v>0</v>
      </c>
      <c r="BY85" s="6"/>
      <c r="BZ85" s="6"/>
      <c r="CA85" s="6"/>
      <c r="CB85" s="6" t="str">
        <f t="shared" si="47"/>
        <v/>
      </c>
      <c r="CC85" s="6"/>
      <c r="CD85" s="6">
        <f>IF(Duombaze!CC85="",0,INDEX(DU!I:I,MATCH(Duombaze!CC85,DU!A:A,0),1))</f>
        <v>0</v>
      </c>
      <c r="CE85" s="4">
        <f>IF(Duombaze!CC85="",0,INDEX(DU!K:K,MATCH(Duombaze!CC85,DU!A:A,0),1))</f>
        <v>0</v>
      </c>
      <c r="CF85" s="6"/>
      <c r="CG85" s="6"/>
      <c r="CH85" s="6"/>
      <c r="CI85" s="4" t="str">
        <f t="shared" si="36"/>
        <v/>
      </c>
      <c r="CJ85" s="6"/>
      <c r="CK85" s="6">
        <f>IF(Duombaze!CJ85="",0,INDEX(DU!I:I,MATCH(Duombaze!CJ85,DU!A:A,0),1))</f>
        <v>0</v>
      </c>
      <c r="CL85" s="4">
        <f>IF(Duombaze!CJ85="",0,INDEX(DU!K:K,MATCH(Duombaze!CJ85,DU!A:A,0),1))</f>
        <v>0</v>
      </c>
      <c r="CM85" s="6"/>
      <c r="CN85" s="6"/>
      <c r="CO85" s="6"/>
      <c r="CP85" s="4" t="str">
        <f t="shared" si="37"/>
        <v/>
      </c>
      <c r="CQ85" s="6"/>
      <c r="CR85" s="643"/>
      <c r="CS85" s="643"/>
      <c r="CT85" s="643">
        <f>IF(Duombaze!CR85="",0,INDEX(DU!I:I,MATCH(Duombaze!CR85,DU!A:A,0),1))+IF(Duombaze!CS85="",0,INDEX(DU!I:I,MATCH(Duombaze!CS85,DU!A:A,0),1))</f>
        <v>0</v>
      </c>
      <c r="CU85" s="6">
        <f>IF(Duombaze!CR85="",0,INDEX(DU!K:K,MATCH(Duombaze!CR85,DU!A:A,0),1))+IF(Duombaze!CS85="",0,INDEX(DU!K:K,MATCH(Duombaze!CS85,DU!A:A,0),1))</f>
        <v>0</v>
      </c>
      <c r="CV85" s="6"/>
      <c r="CW85" s="6"/>
      <c r="CX85" s="6"/>
      <c r="CY85" s="4" t="str">
        <f t="shared" si="38"/>
        <v/>
      </c>
      <c r="CZ85" s="6"/>
      <c r="DA85" s="674"/>
      <c r="DB85" s="674"/>
      <c r="DC85" s="674">
        <f>IF(Duombaze!DA85="",0,INDEX(DU!I:I,MATCH(Duombaze!DA85,DU!A:A,0),1))+IF(Duombaze!DB85="",0,INDEX(DU!I:I,MATCH(Duombaze!DB85,DU!A:A,0),1))</f>
        <v>0</v>
      </c>
      <c r="DD85" s="6">
        <f>IF(Duombaze!DA85="",0,INDEX(DU!K:K,MATCH(Duombaze!DA85,DU!A:A,0),1))+IF(Duombaze!DB85="",0,INDEX(DU!K:K,MATCH(Duombaze!DB85,DU!A:A,0),1))</f>
        <v>0</v>
      </c>
      <c r="DE85" s="6"/>
      <c r="DF85" s="6"/>
      <c r="DG85" s="6"/>
      <c r="DH85" s="6" t="str">
        <f t="shared" si="39"/>
        <v/>
      </c>
      <c r="DI85" s="6"/>
      <c r="DJ85" s="674"/>
      <c r="DK85" s="679"/>
      <c r="DL85" s="679">
        <f>IF(Duombaze!DJ85="",0,INDEX(DU!I:I,MATCH(Duombaze!DJ85,DU!A:A,0),1))+IF(Duombaze!DK85="",0,INDEX(DU!I:I,MATCH(Duombaze!DK85,DU!A:A,0),1))</f>
        <v>0</v>
      </c>
      <c r="DM85" s="6">
        <f>IF(Duombaze!DJ85="",0,INDEX(DU!K:K,MATCH(Duombaze!DJ85,DU!A:A,0),1))+IF(Duombaze!DK85="",0,INDEX(DU!K:K,MATCH(Duombaze!DK85,DU!A:A,0),1))</f>
        <v>0</v>
      </c>
      <c r="DN85" s="48"/>
      <c r="DO85" s="48"/>
      <c r="DP85" s="48"/>
      <c r="DQ85" s="4" t="str">
        <f t="shared" si="40"/>
        <v/>
      </c>
      <c r="DR85" s="66"/>
      <c r="DS85" s="694"/>
      <c r="DT85" s="694"/>
      <c r="DU85" s="694"/>
      <c r="DV85" s="694"/>
      <c r="DW85" s="694">
        <f>IF(Duombaze!DS85="",0,INDEX(DU!I:I,MATCH(Duombaze!DS85,DU!A:A,0),1))+IF(Duombaze!DT85="",0,INDEX(DU!I:I,MATCH(Duombaze!DT85,DU!A:A,0),1))+IF(Duombaze!DU85="",0,INDEX(DU!I:I,MATCH(Duombaze!DU85,DU!A:A,0),1))+IF(Duombaze!DV85="",0,INDEX(DU!I:I,MATCH(Duombaze!DV85,DU!A:A,0),1))</f>
        <v>0</v>
      </c>
      <c r="DX85" s="640">
        <f>IF(Duombaze!DS85="",0,INDEX(DU!K:K,MATCH(Duombaze!DS85,DU!A:A,0),1))+IF(Duombaze!DT85="",0,INDEX(DU!K:K,MATCH(Duombaze!DT85,DU!A:A,0),1))+IF(Duombaze!DU85="",0,INDEX(DU!K:K,MATCH(Duombaze!DU85,DU!A:A,0),1))+IF(Duombaze!DV85="",0,INDEX(DU!K:KH,MATCH(Duombaze!DV85,DU!A:A,0),1))</f>
        <v>0</v>
      </c>
      <c r="DY85" s="66"/>
      <c r="DZ85" s="66"/>
      <c r="EA85" s="6"/>
      <c r="EB85" s="6" t="str">
        <f t="shared" si="41"/>
        <v/>
      </c>
      <c r="EC85" s="6"/>
      <c r="ED85" s="6">
        <f>IF(Duombaze!EC85="",0,INDEX(DU!I:I,MATCH(Duombaze!EC85,DU!A:A,0),1))</f>
        <v>0</v>
      </c>
      <c r="EE85" s="640">
        <f>IF(Duombaze!EC85="",0,INDEX(DU!K:K,MATCH(Duombaze!EC85,DU!A:A,0),1))</f>
        <v>0</v>
      </c>
      <c r="EF85" s="6"/>
      <c r="EG85" s="48"/>
      <c r="EH85" s="6"/>
      <c r="EI85" s="4" t="str">
        <f t="shared" si="45"/>
        <v/>
      </c>
      <c r="EJ85" s="6"/>
      <c r="EK85" s="674"/>
      <c r="EL85" s="674"/>
      <c r="EM85" s="674"/>
      <c r="EN85" s="674">
        <f>IF(Duombaze!EK85="",0,INDEX(DU!I:I,MATCH(Duombaze!EK85,DU!A:A,0),1))+IF(Duombaze!EL85="",0,INDEX(DU!I:I,MATCH(Duombaze!EL85,DU!A:A,0),1))+IF(Duombaze!EM85="",0,INDEX(DU!I:I,MATCH(Duombaze!EM85,DU!A:A,0),1))</f>
        <v>0</v>
      </c>
      <c r="EO85" s="6">
        <f>IF(Duombaze!EK85="",0,INDEX(DU!K:K,MATCH(Duombaze!EK85,DU!A:A,0),1))+IF(Duombaze!EL85="",0,INDEX(DU!K:K,MATCH(Duombaze!EL85,DU!A:A,0),1))+IF(Duombaze!EM85="",0,INDEX(DU!K:K,MATCH(Duombaze!EM85,DU!A:A,0),1))</f>
        <v>0</v>
      </c>
      <c r="EP85" s="6"/>
      <c r="EQ85" s="6"/>
      <c r="ER85" s="66"/>
      <c r="ES85" s="4" t="str">
        <f t="shared" si="42"/>
        <v/>
      </c>
      <c r="ET85" s="6"/>
      <c r="EU85" s="6"/>
      <c r="EV85" s="6"/>
      <c r="EW85" s="6"/>
      <c r="EX85" s="6" t="str">
        <f t="shared" si="43"/>
        <v/>
      </c>
      <c r="EY85" s="6"/>
      <c r="EZ85" s="674"/>
      <c r="FA85" s="674"/>
      <c r="FB85" s="674">
        <f>IF(Duombaze!EZ85="",0,INDEX(DU!I:I,MATCH(Duombaze!EZ85,DU!A:A,0),1))+IF(Duombaze!FA85="",0,INDEX(DU!I:I,MATCH(Duombaze!FA85,DU!A:A,0),1))</f>
        <v>0</v>
      </c>
      <c r="FC85" s="6">
        <f>IF(Duombaze!EZ85="",0,INDEX(DU!K:K,MATCH(Duombaze!EZ85,DU!A:A,0),1))+IF(Duombaze!FA85="",0,INDEX(DU!K:K,MATCH(Duombaze!FA85,DU!A:A,0),1))</f>
        <v>0</v>
      </c>
      <c r="FD85" s="6"/>
      <c r="FE85" s="6"/>
      <c r="FF85" s="6"/>
      <c r="FG85" s="6"/>
      <c r="FH85" s="66"/>
      <c r="FI85" s="6"/>
      <c r="FJ85" s="6"/>
      <c r="FK85" s="4"/>
      <c r="FL85" s="718"/>
      <c r="FM85" s="673"/>
      <c r="FN85" s="673"/>
      <c r="FO85" s="673"/>
      <c r="FP85" s="673"/>
      <c r="FQ85" s="673">
        <f>IF(Duombaze!FM85="",0,INDEX(DU!I:I,MATCH(Duombaze!FM85,DU!A:A,0),1))+IF(Duombaze!FN85="",0,INDEX(DU!I:I,MATCH(Duombaze!FN85,DU!A:A,0),1))+IF(Duombaze!FO85="",0,INDEX(DU!I:I,MATCH(Duombaze!FO85,DU!A:A,0),1))+IF(Duombaze!FP85="",0,INDEX(DU!I:I,MATCH(Duombaze!FP85,DU!A:A,0),1))</f>
        <v>0</v>
      </c>
      <c r="FR85" s="673">
        <f>IF(Duombaze!FM85="",0,INDEX(DU!K:K,MATCH(Duombaze!FM85,DU!A:A,0),1))+IF(Duombaze!FN85="",0,INDEX(DU!K:K,MATCH(Duombaze!FN85,DU!A:A,0),1))+IF(Duombaze!FO85="",0,INDEX(DU!K:K,MATCH(Duombaze!FO85,DU!A:A,0),1))+IF(Duombaze!FP85="",0,INDEX(DU!K:K,MATCH(Duombaze!FP85,DU!A:A,0),1))</f>
        <v>0</v>
      </c>
      <c r="FT85" s="6" t="str">
        <f>FY162</f>
        <v>Hidr.koja SIMOL H950 + HJ + kranas</v>
      </c>
      <c r="FU85" s="6" t="str">
        <f>IF(FT85&lt;&gt;"",A78&amp;" "&amp;C78&amp;" "&amp;FT85,"")</f>
        <v>2 SPB10 Hidr.koja SIMOL H950 + HJ + kranas</v>
      </c>
      <c r="FV85" s="6" t="str">
        <f>GA162</f>
        <v>ZM10AHKSIMH95K</v>
      </c>
    </row>
    <row r="86" spans="1:183" s="7" customFormat="1" ht="23.45" customHeight="1" x14ac:dyDescent="0.25">
      <c r="A86" s="42" t="s">
        <v>648</v>
      </c>
      <c r="B86" s="42" t="s">
        <v>770</v>
      </c>
      <c r="C86" s="12" t="s">
        <v>225</v>
      </c>
      <c r="D86" s="6"/>
      <c r="E86" s="4" t="str">
        <f t="shared" si="32"/>
        <v/>
      </c>
      <c r="F86" s="6"/>
      <c r="G86" s="643"/>
      <c r="H86" s="643"/>
      <c r="I86" s="643"/>
      <c r="J86" s="643"/>
      <c r="K86" s="643"/>
      <c r="L86" s="643"/>
      <c r="M86" s="643"/>
      <c r="N86" s="643"/>
      <c r="O86" s="713"/>
      <c r="P86" s="640">
        <f>IF(Duombaze!G86="",0,INDEX(DU!I:I,MATCH(Duombaze!G86,DU!A:A,0),1))+IF(Duombaze!H86="",0,INDEX(DU!I:I,MATCH(Duombaze!H86,DU!A:A,0),1))+IF(Duombaze!I86="",0,INDEX(DU!I:I,MATCH(Duombaze!I86,DU!A:A,0),1))+IF(Duombaze!J86="",0,INDEX(DU!I:I,MATCH(Duombaze!J86,DU!A:A,0),1))+IF(Duombaze!K86="",0,INDEX(DU!I:I,MATCH(Duombaze!K86,DU!A:A,0),1))+IF(Duombaze!L86="",0,INDEX(DU!I:I,MATCH(Duombaze!L86,DU!A:A,0),1))+IF(Duombaze!M86="",0,INDEX(DU!I:I,MATCH(Duombaze!M86,DU!A:A,0),1))+IF(Duombaze!N86="",0,INDEX(DU!I:I,MATCH(Duombaze!N86,DU!A:A,0),1))+IF(Duombaze!O86="",0,INDEX(DU!I:I,MATCH(Duombaze!O86,DU!A:A,0),1))</f>
        <v>0</v>
      </c>
      <c r="Q86" s="640">
        <f>IF(Duombaze!G86="",0,INDEX(DU!K:K,MATCH(Duombaze!G86,DU!A:A,0),1))+IF(Duombaze!H86="",0,INDEX(DU!K:K,MATCH(Duombaze!H86,DU!A:A,0),1))+IF(Duombaze!I86="",0,INDEX(DU!K:K,MATCH(Duombaze!I86,DU!A:A,0),1))+IF(Duombaze!J86="",0,INDEX(DU!K:K,MATCH(Duombaze!J86,DU!A:A,0),1))+IF(Duombaze!K86="",0,INDEX(DU!K:K,MATCH(Duombaze!K86,DU!A:A,0),1))+IF(Duombaze!L86="",0,INDEX(DU!K:K,MATCH(Duombaze!L86,DU!A:A,0),1))+IF(Duombaze!M86="",0,INDEX(DU!K:K,MATCH(Duombaze!M86,DU!A:A,0),1))+IF(Duombaze!N86="",0,INDEX(DU!K:K,MATCH(Duombaze!N86,DU!A:A,0),1))+IF(Duombaze!O86="",0,INDEX(DU!K:K,MATCH(Duombaze!O86,DU!A:A,0),1))</f>
        <v>0</v>
      </c>
      <c r="R86" s="66"/>
      <c r="S86" s="48"/>
      <c r="T86" s="883"/>
      <c r="U86" s="4">
        <f>IF(Duombaze!T86="",0,INDEX(DU!I:I,MATCH(Duombaze!T86,DU!A:A,0),1))</f>
        <v>0</v>
      </c>
      <c r="V86" s="4">
        <f>IF(Duombaze!T86="",0,INDEX(DU!K:K,MATCH(Duombaze!T86,DU!A:A,0),1))</f>
        <v>0</v>
      </c>
      <c r="W86" s="6"/>
      <c r="X86" s="6"/>
      <c r="Y86" s="858"/>
      <c r="Z86" s="66"/>
      <c r="AA86" s="4" t="str">
        <f t="shared" si="48"/>
        <v/>
      </c>
      <c r="AB86" s="6"/>
      <c r="AC86" s="6">
        <f>IF(Duombaze!AB86="",0,INDEX(DU!I:I,MATCH(Duombaze!AB86,DU!A:A,0),1))</f>
        <v>0</v>
      </c>
      <c r="AD86" s="2">
        <f>IF(Duombaze!AB86="",0,INDEX(DU!K:K,MATCH(Duombaze!AB86,DU!A:A,0),1))</f>
        <v>0</v>
      </c>
      <c r="AE86" s="6"/>
      <c r="AF86" s="6"/>
      <c r="AG86" s="6"/>
      <c r="AH86" s="4" t="str">
        <f t="shared" si="34"/>
        <v/>
      </c>
      <c r="AI86" s="6"/>
      <c r="AJ86" s="643"/>
      <c r="AK86" s="643"/>
      <c r="AL86" s="643"/>
      <c r="AM86" s="643">
        <f>IF(Duombaze!AJ86="",0,INDEX(DU!I:I,MATCH(Duombaze!AJ86,DU!A:A,0),1))+IF(Duombaze!AK86="",0,INDEX(DU!I:I,MATCH(Duombaze!AK86,DU!A:A,0),1))+IF(Duombaze!AL86="",0,INDEX(DU!I:I,MATCH(Duombaze!AL86,DU!A:A,0),1))</f>
        <v>0</v>
      </c>
      <c r="AN86" s="643">
        <f>IF(Duombaze!AJ86="",0,INDEX(DU!K:K,MATCH(Duombaze!AJ86,DU!A:A,0),1))+IF(Duombaze!AK86="",0,INDEX(DU!K:K,MATCH(Duombaze!AK86,DU!A:A,0),1))+IF(Duombaze!AL86="",0,INDEX(DU!K:K,MATCH(Duombaze!AL86,DU!A:A,0),1))</f>
        <v>0</v>
      </c>
      <c r="AO86" s="6"/>
      <c r="AP86" s="6"/>
      <c r="AQ86" s="6"/>
      <c r="AR86" s="4" t="str">
        <f t="shared" si="35"/>
        <v/>
      </c>
      <c r="AS86" s="6"/>
      <c r="AT86" s="643"/>
      <c r="AU86" s="643"/>
      <c r="AV86" s="643"/>
      <c r="AW86" s="643"/>
      <c r="AX86" s="643"/>
      <c r="AY86" s="643"/>
      <c r="AZ86" s="643"/>
      <c r="BA86" s="643"/>
      <c r="BB86" s="643"/>
      <c r="BC86" s="643">
        <f>IF(Duombaze!AT86="",0,INDEX(DU!I:I,MATCH(Duombaze!AT86,DU!A:A,0),1))+IF(Duombaze!AU86="",0,INDEX(DU!I:I,MATCH(Duombaze!AU86,DU!A:A,0),1))+IF(Duombaze!AV86="",0,INDEX(DU!I:I,MATCH(Duombaze!AV86,DU!A:A,0),1))+IF(Duombaze!AW86="",0,INDEX(DU!I:I,MATCH(Duombaze!AW86,DU!A:A,0),1))+IF(Duombaze!AX86="",0,INDEX(DU!I:I,MATCH(Duombaze!AX86,DU!A:A,0),1))+IF(Duombaze!AY86="",0,INDEX(DU!I:I,MATCH(Duombaze!AY86,DU!A:A,0),1))+IF(Duombaze!AZ86="",0,INDEX(DU!I:I,MATCH(Duombaze!AZ86,DU!A:A,0),1))+IF(Duombaze!BA86="",0,INDEX(DU!I:I,MATCH(Duombaze!BA86,DU!A:A,0),1))+IF(Duombaze!BB86="",0,INDEX(DU!I:I,MATCH(Duombaze!BB86,DU!A:A,0),1))</f>
        <v>0</v>
      </c>
      <c r="BD86" s="640">
        <f>IF(Duombaze!AT86="",0,INDEX(DU!K:K,MATCH(Duombaze!AT86,DU!A:A,0),1))+IF(Duombaze!AU86="",0,INDEX(DU!K:K,MATCH(Duombaze!AU86,DU!A:A,0),1))+IF(Duombaze!AV86="",0,INDEX(DU!K:K,MATCH(Duombaze!AV86,DU!A:A,0),1))+IF(Duombaze!AW86="",0,INDEX(DU!K:K,MATCH(Duombaze!AW86,DU!A:A,0),1))+IF(Duombaze!AX86="",0,INDEX(DU!K:K,MATCH(Duombaze!AX86,DU!A:A,0),1))+IF(Duombaze!AY86="",0,INDEX(DU!K:K,MATCH(Duombaze!AY86,DU!A:A,0),1))+IF(Duombaze!AZ86="",0,INDEX(DU!K:K,MATCH(Duombaze!AZ86,DU!A:A,0),1))+IF(Duombaze!BA86="",0,INDEX(DU!K:K,MATCH(Duombaze!BA86,DU!A:A,0),1))+IF(Duombaze!BB86="",0,INDEX(DU!K:K,MATCH(Duombaze!BB86,DU!A:A,0),1))</f>
        <v>0</v>
      </c>
      <c r="BE86" s="6"/>
      <c r="BF86" s="6"/>
      <c r="BG86" s="66"/>
      <c r="BH86" s="4" t="str">
        <f t="shared" si="44"/>
        <v/>
      </c>
      <c r="BI86" s="6"/>
      <c r="BJ86" s="643"/>
      <c r="BK86" s="643"/>
      <c r="BL86" s="643"/>
      <c r="BM86" s="643">
        <f>IF(Duombaze!BJ86="",0,INDEX(DU!I:I,MATCH(Duombaze!BJ86,DU!A:A,0),1))+IF(Duombaze!BK86="",0,INDEX(DU!I:I,MATCH(Duombaze!BK86,DU!A:A,0),1))+IF(Duombaze!BL86="",0,INDEX(DU!I:I,MATCH(Duombaze!BL86,DU!A:A,0),1))</f>
        <v>0</v>
      </c>
      <c r="BN86" s="640">
        <f>IF(Duombaze!BJ86="",0,INDEX(DU!K:K,MATCH(Duombaze!BJ86,DU!A:A,0),1))+IF(Duombaze!BK86="",0,INDEX(DU!K:K,MATCH(Duombaze!BK86,DU!A:A,0),1))+IF(Duombaze!BL86="",0,INDEX(DU!K:K,MATCH(Duombaze!BL86,DU!A:A,0),1))</f>
        <v>0</v>
      </c>
      <c r="BO86" s="6"/>
      <c r="BP86" s="6"/>
      <c r="BQ86" s="6"/>
      <c r="BR86" s="6" t="str">
        <f t="shared" si="49"/>
        <v/>
      </c>
      <c r="BS86" s="6"/>
      <c r="BT86" s="6"/>
      <c r="BU86" s="6"/>
      <c r="BV86" s="6"/>
      <c r="BW86" s="6">
        <f>IF(Duombaze!BT86="",0,INDEX(DU!I:I,MATCH(Duombaze!BT86,DU!A:A,0),1))+IF(Duombaze!BU86="",0,INDEX(DU!I:I,MATCH(Duombaze!BU86,DU!A:A,0),1))+IF(Duombaze!BV86="",0,INDEX(DU!I:I,MATCH(Duombaze!BV86,DU!A:A,0),1))</f>
        <v>0</v>
      </c>
      <c r="BX86" s="6">
        <f>IF(Duombaze!BT86="",0,INDEX(DU!K:K,MATCH(Duombaze!BT86,DU!A:A,0),1))+IF(Duombaze!BU86="",0,INDEX(DU!K:K,MATCH(Duombaze!BU86,DU!A:A,0),1))+IF(Duombaze!BV86="",0,INDEX(DU!K:K,MATCH(Duombaze!BV86,DU!A:A,0),1))</f>
        <v>0</v>
      </c>
      <c r="BY86" s="6"/>
      <c r="BZ86" s="6"/>
      <c r="CA86" s="6"/>
      <c r="CB86" s="6" t="str">
        <f t="shared" si="47"/>
        <v/>
      </c>
      <c r="CC86" s="6"/>
      <c r="CD86" s="6">
        <f>IF(Duombaze!CC86="",0,INDEX(DU!I:I,MATCH(Duombaze!CC86,DU!A:A,0),1))</f>
        <v>0</v>
      </c>
      <c r="CE86" s="4">
        <f>IF(Duombaze!CC86="",0,INDEX(DU!K:K,MATCH(Duombaze!CC86,DU!A:A,0),1))</f>
        <v>0</v>
      </c>
      <c r="CF86" s="6"/>
      <c r="CG86" s="6"/>
      <c r="CH86" s="6"/>
      <c r="CI86" s="4" t="str">
        <f t="shared" si="36"/>
        <v/>
      </c>
      <c r="CJ86" s="6"/>
      <c r="CK86" s="6">
        <f>IF(Duombaze!CJ86="",0,INDEX(DU!I:I,MATCH(Duombaze!CJ86,DU!A:A,0),1))</f>
        <v>0</v>
      </c>
      <c r="CL86" s="4">
        <f>IF(Duombaze!CJ86="",0,INDEX(DU!K:K,MATCH(Duombaze!CJ86,DU!A:A,0),1))</f>
        <v>0</v>
      </c>
      <c r="CM86" s="6"/>
      <c r="CN86" s="6"/>
      <c r="CO86" s="6"/>
      <c r="CP86" s="4" t="str">
        <f t="shared" si="37"/>
        <v/>
      </c>
      <c r="CQ86" s="6"/>
      <c r="CR86" s="643"/>
      <c r="CS86" s="643"/>
      <c r="CT86" s="643">
        <f>IF(Duombaze!CR86="",0,INDEX(DU!I:I,MATCH(Duombaze!CR86,DU!A:A,0),1))+IF(Duombaze!CS86="",0,INDEX(DU!I:I,MATCH(Duombaze!CS86,DU!A:A,0),1))</f>
        <v>0</v>
      </c>
      <c r="CU86" s="6">
        <f>IF(Duombaze!CR86="",0,INDEX(DU!K:K,MATCH(Duombaze!CR86,DU!A:A,0),1))+IF(Duombaze!CS86="",0,INDEX(DU!K:K,MATCH(Duombaze!CS86,DU!A:A,0),1))</f>
        <v>0</v>
      </c>
      <c r="CV86" s="6"/>
      <c r="CW86" s="6"/>
      <c r="CX86" s="6"/>
      <c r="CY86" s="4" t="str">
        <f t="shared" si="38"/>
        <v/>
      </c>
      <c r="CZ86" s="6"/>
      <c r="DA86" s="674"/>
      <c r="DB86" s="674"/>
      <c r="DC86" s="674">
        <f>IF(Duombaze!DA86="",0,INDEX(DU!I:I,MATCH(Duombaze!DA86,DU!A:A,0),1))+IF(Duombaze!DB86="",0,INDEX(DU!I:I,MATCH(Duombaze!DB86,DU!A:A,0),1))</f>
        <v>0</v>
      </c>
      <c r="DD86" s="6">
        <f>IF(Duombaze!DA86="",0,INDEX(DU!K:K,MATCH(Duombaze!DA86,DU!A:A,0),1))+IF(Duombaze!DB86="",0,INDEX(DU!K:K,MATCH(Duombaze!DB86,DU!A:A,0),1))</f>
        <v>0</v>
      </c>
      <c r="DE86" s="6"/>
      <c r="DF86" s="6"/>
      <c r="DG86" s="6"/>
      <c r="DH86" s="6" t="str">
        <f t="shared" si="39"/>
        <v/>
      </c>
      <c r="DI86" s="6"/>
      <c r="DJ86" s="674"/>
      <c r="DK86" s="679"/>
      <c r="DL86" s="679">
        <f>IF(Duombaze!DJ86="",0,INDEX(DU!I:I,MATCH(Duombaze!DJ86,DU!A:A,0),1))+IF(Duombaze!DK86="",0,INDEX(DU!I:I,MATCH(Duombaze!DK86,DU!A:A,0),1))</f>
        <v>0</v>
      </c>
      <c r="DM86" s="6">
        <f>IF(Duombaze!DJ86="",0,INDEX(DU!K:K,MATCH(Duombaze!DJ86,DU!A:A,0),1))+IF(Duombaze!DK86="",0,INDEX(DU!K:K,MATCH(Duombaze!DK86,DU!A:A,0),1))</f>
        <v>0</v>
      </c>
      <c r="DN86" s="48"/>
      <c r="DO86" s="48"/>
      <c r="DP86" s="48"/>
      <c r="DQ86" s="4" t="str">
        <f t="shared" si="40"/>
        <v/>
      </c>
      <c r="DR86" s="66"/>
      <c r="DS86" s="694"/>
      <c r="DT86" s="694"/>
      <c r="DU86" s="694"/>
      <c r="DV86" s="694"/>
      <c r="DW86" s="694">
        <f>IF(Duombaze!DS86="",0,INDEX(DU!I:I,MATCH(Duombaze!DS86,DU!A:A,0),1))+IF(Duombaze!DT86="",0,INDEX(DU!I:I,MATCH(Duombaze!DT86,DU!A:A,0),1))+IF(Duombaze!DU86="",0,INDEX(DU!I:I,MATCH(Duombaze!DU86,DU!A:A,0),1))+IF(Duombaze!DV86="",0,INDEX(DU!I:I,MATCH(Duombaze!DV86,DU!A:A,0),1))</f>
        <v>0</v>
      </c>
      <c r="DX86" s="640">
        <f>IF(Duombaze!DS86="",0,INDEX(DU!K:K,MATCH(Duombaze!DS86,DU!A:A,0),1))+IF(Duombaze!DT86="",0,INDEX(DU!K:K,MATCH(Duombaze!DT86,DU!A:A,0),1))+IF(Duombaze!DU86="",0,INDEX(DU!K:K,MATCH(Duombaze!DU86,DU!A:A,0),1))+IF(Duombaze!DV86="",0,INDEX(DU!K:KH,MATCH(Duombaze!DV86,DU!A:A,0),1))</f>
        <v>0</v>
      </c>
      <c r="DY86" s="66"/>
      <c r="DZ86" s="66"/>
      <c r="EA86" s="6"/>
      <c r="EB86" s="6" t="str">
        <f t="shared" si="41"/>
        <v/>
      </c>
      <c r="EC86" s="6"/>
      <c r="ED86" s="6">
        <f>IF(Duombaze!EC86="",0,INDEX(DU!I:I,MATCH(Duombaze!EC86,DU!A:A,0),1))</f>
        <v>0</v>
      </c>
      <c r="EE86" s="640">
        <f>IF(Duombaze!EC86="",0,INDEX(DU!K:K,MATCH(Duombaze!EC86,DU!A:A,0),1))</f>
        <v>0</v>
      </c>
      <c r="EF86" s="6"/>
      <c r="EG86" s="48"/>
      <c r="EH86" s="6"/>
      <c r="EI86" s="4" t="str">
        <f t="shared" si="45"/>
        <v/>
      </c>
      <c r="EJ86" s="6"/>
      <c r="EK86" s="674"/>
      <c r="EL86" s="674"/>
      <c r="EM86" s="674"/>
      <c r="EN86" s="674">
        <f>IF(Duombaze!EK86="",0,INDEX(DU!I:I,MATCH(Duombaze!EK86,DU!A:A,0),1))+IF(Duombaze!EL86="",0,INDEX(DU!I:I,MATCH(Duombaze!EL86,DU!A:A,0),1))+IF(Duombaze!EM86="",0,INDEX(DU!I:I,MATCH(Duombaze!EM86,DU!A:A,0),1))</f>
        <v>0</v>
      </c>
      <c r="EO86" s="6">
        <f>IF(Duombaze!EK86="",0,INDEX(DU!K:K,MATCH(Duombaze!EK86,DU!A:A,0),1))+IF(Duombaze!EL86="",0,INDEX(DU!K:K,MATCH(Duombaze!EL86,DU!A:A,0),1))+IF(Duombaze!EM86="",0,INDEX(DU!K:K,MATCH(Duombaze!EM86,DU!A:A,0),1))</f>
        <v>0</v>
      </c>
      <c r="EP86" s="6"/>
      <c r="EQ86" s="6"/>
      <c r="ER86" s="66"/>
      <c r="ES86" s="4" t="str">
        <f t="shared" si="42"/>
        <v/>
      </c>
      <c r="ET86" s="6"/>
      <c r="EU86" s="6"/>
      <c r="EV86" s="6"/>
      <c r="EW86" s="6"/>
      <c r="EX86" s="6" t="str">
        <f t="shared" si="43"/>
        <v/>
      </c>
      <c r="EY86" s="6"/>
      <c r="EZ86" s="674"/>
      <c r="FA86" s="674"/>
      <c r="FB86" s="674">
        <f>IF(Duombaze!EZ86="",0,INDEX(DU!I:I,MATCH(Duombaze!EZ86,DU!A:A,0),1))+IF(Duombaze!FA86="",0,INDEX(DU!I:I,MATCH(Duombaze!FA86,DU!A:A,0),1))</f>
        <v>0</v>
      </c>
      <c r="FC86" s="6">
        <f>IF(Duombaze!EZ86="",0,INDEX(DU!K:K,MATCH(Duombaze!EZ86,DU!A:A,0),1))+IF(Duombaze!FA86="",0,INDEX(DU!K:K,MATCH(Duombaze!FA86,DU!A:A,0),1))</f>
        <v>0</v>
      </c>
      <c r="FD86" s="6"/>
      <c r="FE86" s="6"/>
      <c r="FF86" s="6"/>
      <c r="FG86" s="6"/>
      <c r="FH86" s="66"/>
      <c r="FI86" s="6"/>
      <c r="FJ86" s="6"/>
      <c r="FK86" s="4"/>
      <c r="FL86" s="718"/>
      <c r="FM86" s="673"/>
      <c r="FN86" s="673"/>
      <c r="FO86" s="673"/>
      <c r="FP86" s="673"/>
      <c r="FQ86" s="673">
        <f>IF(Duombaze!FM86="",0,INDEX(DU!I:I,MATCH(Duombaze!FM86,DU!A:A,0),1))+IF(Duombaze!FN86="",0,INDEX(DU!I:I,MATCH(Duombaze!FN86,DU!A:A,0),1))+IF(Duombaze!FO86="",0,INDEX(DU!I:I,MATCH(Duombaze!FO86,DU!A:A,0),1))+IF(Duombaze!FP86="",0,INDEX(DU!I:I,MATCH(Duombaze!FP86,DU!A:A,0),1))</f>
        <v>0</v>
      </c>
      <c r="FR86" s="673">
        <f>IF(Duombaze!FM86="",0,INDEX(DU!K:K,MATCH(Duombaze!FM86,DU!A:A,0),1))+IF(Duombaze!FN86="",0,INDEX(DU!K:K,MATCH(Duombaze!FN86,DU!A:A,0),1))+IF(Duombaze!FO86="",0,INDEX(DU!K:K,MATCH(Duombaze!FO86,DU!A:A,0),1))+IF(Duombaze!FP86="",0,INDEX(DU!K:K,MATCH(Duombaze!FP86,DU!A:A,0),1))</f>
        <v>0</v>
      </c>
    </row>
    <row r="87" spans="1:183" s="7" customFormat="1" ht="23.45" customHeight="1" x14ac:dyDescent="0.25">
      <c r="A87" s="42" t="s">
        <v>653</v>
      </c>
      <c r="B87" s="42" t="s">
        <v>770</v>
      </c>
      <c r="C87" s="12" t="s">
        <v>225</v>
      </c>
      <c r="D87" s="6"/>
      <c r="E87" s="4" t="str">
        <f t="shared" si="32"/>
        <v/>
      </c>
      <c r="F87" s="6"/>
      <c r="G87" s="643"/>
      <c r="H87" s="643"/>
      <c r="I87" s="643"/>
      <c r="J87" s="643"/>
      <c r="K87" s="643"/>
      <c r="L87" s="643"/>
      <c r="M87" s="643"/>
      <c r="N87" s="643"/>
      <c r="O87" s="713"/>
      <c r="P87" s="640">
        <f>IF(Duombaze!G87="",0,INDEX(DU!I:I,MATCH(Duombaze!G87,DU!A:A,0),1))+IF(Duombaze!H87="",0,INDEX(DU!I:I,MATCH(Duombaze!H87,DU!A:A,0),1))+IF(Duombaze!I87="",0,INDEX(DU!I:I,MATCH(Duombaze!I87,DU!A:A,0),1))+IF(Duombaze!J87="",0,INDEX(DU!I:I,MATCH(Duombaze!J87,DU!A:A,0),1))+IF(Duombaze!K87="",0,INDEX(DU!I:I,MATCH(Duombaze!K87,DU!A:A,0),1))+IF(Duombaze!L87="",0,INDEX(DU!I:I,MATCH(Duombaze!L87,DU!A:A,0),1))+IF(Duombaze!M87="",0,INDEX(DU!I:I,MATCH(Duombaze!M87,DU!A:A,0),1))+IF(Duombaze!N87="",0,INDEX(DU!I:I,MATCH(Duombaze!N87,DU!A:A,0),1))+IF(Duombaze!O87="",0,INDEX(DU!I:I,MATCH(Duombaze!O87,DU!A:A,0),1))</f>
        <v>0</v>
      </c>
      <c r="Q87" s="640">
        <f>IF(Duombaze!G87="",0,INDEX(DU!K:K,MATCH(Duombaze!G87,DU!A:A,0),1))+IF(Duombaze!H87="",0,INDEX(DU!K:K,MATCH(Duombaze!H87,DU!A:A,0),1))+IF(Duombaze!I87="",0,INDEX(DU!K:K,MATCH(Duombaze!I87,DU!A:A,0),1))+IF(Duombaze!J87="",0,INDEX(DU!K:K,MATCH(Duombaze!J87,DU!A:A,0),1))+IF(Duombaze!K87="",0,INDEX(DU!K:K,MATCH(Duombaze!K87,DU!A:A,0),1))+IF(Duombaze!L87="",0,INDEX(DU!K:K,MATCH(Duombaze!L87,DU!A:A,0),1))+IF(Duombaze!M87="",0,INDEX(DU!K:K,MATCH(Duombaze!M87,DU!A:A,0),1))+IF(Duombaze!N87="",0,INDEX(DU!K:K,MATCH(Duombaze!N87,DU!A:A,0),1))+IF(Duombaze!O87="",0,INDEX(DU!K:K,MATCH(Duombaze!O87,DU!A:A,0),1))</f>
        <v>0</v>
      </c>
      <c r="R87" s="66"/>
      <c r="S87" s="48"/>
      <c r="T87" s="883"/>
      <c r="U87" s="4">
        <f>IF(Duombaze!T87="",0,INDEX(DU!I:I,MATCH(Duombaze!T87,DU!A:A,0),1))</f>
        <v>0</v>
      </c>
      <c r="V87" s="4">
        <f>IF(Duombaze!T87="",0,INDEX(DU!K:K,MATCH(Duombaze!T87,DU!A:A,0),1))</f>
        <v>0</v>
      </c>
      <c r="W87" s="6"/>
      <c r="X87" s="6"/>
      <c r="Y87" s="858"/>
      <c r="Z87" s="66"/>
      <c r="AA87" s="4" t="str">
        <f t="shared" si="48"/>
        <v/>
      </c>
      <c r="AB87" s="6"/>
      <c r="AC87" s="6">
        <f>IF(Duombaze!AB87="",0,INDEX(DU!I:I,MATCH(Duombaze!AB87,DU!A:A,0),1))</f>
        <v>0</v>
      </c>
      <c r="AD87" s="2">
        <f>IF(Duombaze!AB87="",0,INDEX(DU!K:K,MATCH(Duombaze!AB87,DU!A:A,0),1))</f>
        <v>0</v>
      </c>
      <c r="AE87" s="6"/>
      <c r="AF87" s="6"/>
      <c r="AG87" s="6"/>
      <c r="AH87" s="4" t="str">
        <f t="shared" si="34"/>
        <v/>
      </c>
      <c r="AI87" s="6"/>
      <c r="AJ87" s="643"/>
      <c r="AK87" s="643"/>
      <c r="AL87" s="643"/>
      <c r="AM87" s="643">
        <f>IF(Duombaze!AJ87="",0,INDEX(DU!I:I,MATCH(Duombaze!AJ87,DU!A:A,0),1))+IF(Duombaze!AK87="",0,INDEX(DU!I:I,MATCH(Duombaze!AK87,DU!A:A,0),1))+IF(Duombaze!AL87="",0,INDEX(DU!I:I,MATCH(Duombaze!AL87,DU!A:A,0),1))</f>
        <v>0</v>
      </c>
      <c r="AN87" s="643">
        <f>IF(Duombaze!AJ87="",0,INDEX(DU!K:K,MATCH(Duombaze!AJ87,DU!A:A,0),1))+IF(Duombaze!AK87="",0,INDEX(DU!K:K,MATCH(Duombaze!AK87,DU!A:A,0),1))+IF(Duombaze!AL87="",0,INDEX(DU!K:K,MATCH(Duombaze!AL87,DU!A:A,0),1))</f>
        <v>0</v>
      </c>
      <c r="AO87" s="6"/>
      <c r="AP87" s="6"/>
      <c r="AQ87" s="6"/>
      <c r="AR87" s="4" t="str">
        <f t="shared" si="35"/>
        <v/>
      </c>
      <c r="AS87" s="6"/>
      <c r="AT87" s="643"/>
      <c r="AU87" s="643"/>
      <c r="AV87" s="643"/>
      <c r="AW87" s="643"/>
      <c r="AX87" s="643"/>
      <c r="AY87" s="643"/>
      <c r="AZ87" s="643"/>
      <c r="BA87" s="643"/>
      <c r="BB87" s="643"/>
      <c r="BC87" s="643">
        <f>IF(Duombaze!AT87="",0,INDEX(DU!I:I,MATCH(Duombaze!AT87,DU!A:A,0),1))+IF(Duombaze!AU87="",0,INDEX(DU!I:I,MATCH(Duombaze!AU87,DU!A:A,0),1))+IF(Duombaze!AV87="",0,INDEX(DU!I:I,MATCH(Duombaze!AV87,DU!A:A,0),1))+IF(Duombaze!AW87="",0,INDEX(DU!I:I,MATCH(Duombaze!AW87,DU!A:A,0),1))+IF(Duombaze!AX87="",0,INDEX(DU!I:I,MATCH(Duombaze!AX87,DU!A:A,0),1))+IF(Duombaze!AY87="",0,INDEX(DU!I:I,MATCH(Duombaze!AY87,DU!A:A,0),1))+IF(Duombaze!AZ87="",0,INDEX(DU!I:I,MATCH(Duombaze!AZ87,DU!A:A,0),1))+IF(Duombaze!BA87="",0,INDEX(DU!I:I,MATCH(Duombaze!BA87,DU!A:A,0),1))+IF(Duombaze!BB87="",0,INDEX(DU!I:I,MATCH(Duombaze!BB87,DU!A:A,0),1))</f>
        <v>0</v>
      </c>
      <c r="BD87" s="640">
        <f>IF(Duombaze!AT87="",0,INDEX(DU!K:K,MATCH(Duombaze!AT87,DU!A:A,0),1))+IF(Duombaze!AU87="",0,INDEX(DU!K:K,MATCH(Duombaze!AU87,DU!A:A,0),1))+IF(Duombaze!AV87="",0,INDEX(DU!K:K,MATCH(Duombaze!AV87,DU!A:A,0),1))+IF(Duombaze!AW87="",0,INDEX(DU!K:K,MATCH(Duombaze!AW87,DU!A:A,0),1))+IF(Duombaze!AX87="",0,INDEX(DU!K:K,MATCH(Duombaze!AX87,DU!A:A,0),1))+IF(Duombaze!AY87="",0,INDEX(DU!K:K,MATCH(Duombaze!AY87,DU!A:A,0),1))+IF(Duombaze!AZ87="",0,INDEX(DU!K:K,MATCH(Duombaze!AZ87,DU!A:A,0),1))+IF(Duombaze!BA87="",0,INDEX(DU!K:K,MATCH(Duombaze!BA87,DU!A:A,0),1))+IF(Duombaze!BB87="",0,INDEX(DU!K:K,MATCH(Duombaze!BB87,DU!A:A,0),1))</f>
        <v>0</v>
      </c>
      <c r="BE87" s="6"/>
      <c r="BF87" s="6"/>
      <c r="BG87" s="66"/>
      <c r="BH87" s="4" t="str">
        <f t="shared" si="44"/>
        <v/>
      </c>
      <c r="BI87" s="6"/>
      <c r="BJ87" s="643"/>
      <c r="BK87" s="643"/>
      <c r="BL87" s="643"/>
      <c r="BM87" s="643">
        <f>IF(Duombaze!BJ87="",0,INDEX(DU!I:I,MATCH(Duombaze!BJ87,DU!A:A,0),1))+IF(Duombaze!BK87="",0,INDEX(DU!I:I,MATCH(Duombaze!BK87,DU!A:A,0),1))+IF(Duombaze!BL87="",0,INDEX(DU!I:I,MATCH(Duombaze!BL87,DU!A:A,0),1))</f>
        <v>0</v>
      </c>
      <c r="BN87" s="640">
        <f>IF(Duombaze!BJ87="",0,INDEX(DU!K:K,MATCH(Duombaze!BJ87,DU!A:A,0),1))+IF(Duombaze!BK87="",0,INDEX(DU!K:K,MATCH(Duombaze!BK87,DU!A:A,0),1))+IF(Duombaze!BL87="",0,INDEX(DU!K:K,MATCH(Duombaze!BL87,DU!A:A,0),1))</f>
        <v>0</v>
      </c>
      <c r="BO87" s="6"/>
      <c r="BP87" s="6"/>
      <c r="BQ87" s="6"/>
      <c r="BR87" s="6" t="str">
        <f t="shared" si="49"/>
        <v/>
      </c>
      <c r="BS87" s="6"/>
      <c r="BT87" s="6"/>
      <c r="BU87" s="6"/>
      <c r="BV87" s="6"/>
      <c r="BW87" s="6">
        <f>IF(Duombaze!BT87="",0,INDEX(DU!I:I,MATCH(Duombaze!BT87,DU!A:A,0),1))+IF(Duombaze!BU87="",0,INDEX(DU!I:I,MATCH(Duombaze!BU87,DU!A:A,0),1))+IF(Duombaze!BV87="",0,INDEX(DU!I:I,MATCH(Duombaze!BV87,DU!A:A,0),1))</f>
        <v>0</v>
      </c>
      <c r="BX87" s="6">
        <f>IF(Duombaze!BT87="",0,INDEX(DU!K:K,MATCH(Duombaze!BT87,DU!A:A,0),1))+IF(Duombaze!BU87="",0,INDEX(DU!K:K,MATCH(Duombaze!BU87,DU!A:A,0),1))+IF(Duombaze!BV87="",0,INDEX(DU!K:K,MATCH(Duombaze!BV87,DU!A:A,0),1))</f>
        <v>0</v>
      </c>
      <c r="BY87" s="6"/>
      <c r="BZ87" s="6"/>
      <c r="CA87" s="6"/>
      <c r="CB87" s="6" t="str">
        <f t="shared" si="47"/>
        <v/>
      </c>
      <c r="CC87" s="6"/>
      <c r="CD87" s="6">
        <f>IF(Duombaze!CC87="",0,INDEX(DU!I:I,MATCH(Duombaze!CC87,DU!A:A,0),1))</f>
        <v>0</v>
      </c>
      <c r="CE87" s="4">
        <f>IF(Duombaze!CC87="",0,INDEX(DU!K:K,MATCH(Duombaze!CC87,DU!A:A,0),1))</f>
        <v>0</v>
      </c>
      <c r="CF87" s="6"/>
      <c r="CG87" s="6"/>
      <c r="CH87" s="6"/>
      <c r="CI87" s="4" t="str">
        <f t="shared" si="36"/>
        <v/>
      </c>
      <c r="CJ87" s="6"/>
      <c r="CK87" s="6">
        <f>IF(Duombaze!CJ87="",0,INDEX(DU!I:I,MATCH(Duombaze!CJ87,DU!A:A,0),1))</f>
        <v>0</v>
      </c>
      <c r="CL87" s="4">
        <f>IF(Duombaze!CJ87="",0,INDEX(DU!K:K,MATCH(Duombaze!CJ87,DU!A:A,0),1))</f>
        <v>0</v>
      </c>
      <c r="CM87" s="6"/>
      <c r="CN87" s="6"/>
      <c r="CO87" s="6"/>
      <c r="CP87" s="4" t="str">
        <f t="shared" si="37"/>
        <v/>
      </c>
      <c r="CQ87" s="6"/>
      <c r="CR87" s="643"/>
      <c r="CS87" s="643"/>
      <c r="CT87" s="643">
        <f>IF(Duombaze!CR87="",0,INDEX(DU!I:I,MATCH(Duombaze!CR87,DU!A:A,0),1))+IF(Duombaze!CS87="",0,INDEX(DU!I:I,MATCH(Duombaze!CS87,DU!A:A,0),1))</f>
        <v>0</v>
      </c>
      <c r="CU87" s="6">
        <f>IF(Duombaze!CR87="",0,INDEX(DU!K:K,MATCH(Duombaze!CR87,DU!A:A,0),1))+IF(Duombaze!CS87="",0,INDEX(DU!K:K,MATCH(Duombaze!CS87,DU!A:A,0),1))</f>
        <v>0</v>
      </c>
      <c r="CV87" s="6"/>
      <c r="CW87" s="6"/>
      <c r="CX87" s="6"/>
      <c r="CY87" s="4" t="str">
        <f t="shared" si="38"/>
        <v/>
      </c>
      <c r="CZ87" s="6"/>
      <c r="DA87" s="674"/>
      <c r="DB87" s="674"/>
      <c r="DC87" s="674">
        <f>IF(Duombaze!DA87="",0,INDEX(DU!I:I,MATCH(Duombaze!DA87,DU!A:A,0),1))+IF(Duombaze!DB87="",0,INDEX(DU!I:I,MATCH(Duombaze!DB87,DU!A:A,0),1))</f>
        <v>0</v>
      </c>
      <c r="DD87" s="6">
        <f>IF(Duombaze!DA87="",0,INDEX(DU!K:K,MATCH(Duombaze!DA87,DU!A:A,0),1))+IF(Duombaze!DB87="",0,INDEX(DU!K:K,MATCH(Duombaze!DB87,DU!A:A,0),1))</f>
        <v>0</v>
      </c>
      <c r="DE87" s="6"/>
      <c r="DF87" s="6"/>
      <c r="DG87" s="6"/>
      <c r="DH87" s="6" t="str">
        <f t="shared" si="39"/>
        <v/>
      </c>
      <c r="DI87" s="6"/>
      <c r="DJ87" s="674"/>
      <c r="DK87" s="679"/>
      <c r="DL87" s="679">
        <f>IF(Duombaze!DJ87="",0,INDEX(DU!I:I,MATCH(Duombaze!DJ87,DU!A:A,0),1))+IF(Duombaze!DK87="",0,INDEX(DU!I:I,MATCH(Duombaze!DK87,DU!A:A,0),1))</f>
        <v>0</v>
      </c>
      <c r="DM87" s="6">
        <f>IF(Duombaze!DJ87="",0,INDEX(DU!K:K,MATCH(Duombaze!DJ87,DU!A:A,0),1))+IF(Duombaze!DK87="",0,INDEX(DU!K:K,MATCH(Duombaze!DK87,DU!A:A,0),1))</f>
        <v>0</v>
      </c>
      <c r="DN87" s="48"/>
      <c r="DO87" s="48"/>
      <c r="DP87" s="48"/>
      <c r="DQ87" s="4" t="str">
        <f t="shared" si="40"/>
        <v/>
      </c>
      <c r="DR87" s="66"/>
      <c r="DS87" s="694"/>
      <c r="DT87" s="694"/>
      <c r="DU87" s="694"/>
      <c r="DV87" s="694"/>
      <c r="DW87" s="694">
        <f>IF(Duombaze!DS87="",0,INDEX(DU!I:I,MATCH(Duombaze!DS87,DU!A:A,0),1))+IF(Duombaze!DT87="",0,INDEX(DU!I:I,MATCH(Duombaze!DT87,DU!A:A,0),1))+IF(Duombaze!DU87="",0,INDEX(DU!I:I,MATCH(Duombaze!DU87,DU!A:A,0),1))+IF(Duombaze!DV87="",0,INDEX(DU!I:I,MATCH(Duombaze!DV87,DU!A:A,0),1))</f>
        <v>0</v>
      </c>
      <c r="DX87" s="640">
        <f>IF(Duombaze!DS87="",0,INDEX(DU!K:K,MATCH(Duombaze!DS87,DU!A:A,0),1))+IF(Duombaze!DT87="",0,INDEX(DU!K:K,MATCH(Duombaze!DT87,DU!A:A,0),1))+IF(Duombaze!DU87="",0,INDEX(DU!K:K,MATCH(Duombaze!DU87,DU!A:A,0),1))+IF(Duombaze!DV87="",0,INDEX(DU!K:KH,MATCH(Duombaze!DV87,DU!A:A,0),1))</f>
        <v>0</v>
      </c>
      <c r="DY87" s="66"/>
      <c r="DZ87" s="66"/>
      <c r="EA87" s="6"/>
      <c r="EB87" s="6" t="str">
        <f t="shared" si="41"/>
        <v/>
      </c>
      <c r="EC87" s="6"/>
      <c r="ED87" s="6">
        <f>IF(Duombaze!EC87="",0,INDEX(DU!I:I,MATCH(Duombaze!EC87,DU!A:A,0),1))</f>
        <v>0</v>
      </c>
      <c r="EE87" s="640">
        <f>IF(Duombaze!EC87="",0,INDEX(DU!K:K,MATCH(Duombaze!EC87,DU!A:A,0),1))</f>
        <v>0</v>
      </c>
      <c r="EF87" s="6"/>
      <c r="EG87" s="48"/>
      <c r="EH87" s="6"/>
      <c r="EI87" s="4" t="str">
        <f t="shared" si="45"/>
        <v/>
      </c>
      <c r="EJ87" s="6"/>
      <c r="EK87" s="674"/>
      <c r="EL87" s="674"/>
      <c r="EM87" s="674"/>
      <c r="EN87" s="674">
        <f>IF(Duombaze!EK87="",0,INDEX(DU!I:I,MATCH(Duombaze!EK87,DU!A:A,0),1))+IF(Duombaze!EL87="",0,INDEX(DU!I:I,MATCH(Duombaze!EL87,DU!A:A,0),1))+IF(Duombaze!EM87="",0,INDEX(DU!I:I,MATCH(Duombaze!EM87,DU!A:A,0),1))</f>
        <v>0</v>
      </c>
      <c r="EO87" s="6">
        <f>IF(Duombaze!EK87="",0,INDEX(DU!K:K,MATCH(Duombaze!EK87,DU!A:A,0),1))+IF(Duombaze!EL87="",0,INDEX(DU!K:K,MATCH(Duombaze!EL87,DU!A:A,0),1))+IF(Duombaze!EM87="",0,INDEX(DU!K:K,MATCH(Duombaze!EM87,DU!A:A,0),1))</f>
        <v>0</v>
      </c>
      <c r="EP87" s="6"/>
      <c r="EQ87" s="6"/>
      <c r="ER87" s="66"/>
      <c r="ES87" s="4" t="str">
        <f t="shared" si="42"/>
        <v/>
      </c>
      <c r="ET87" s="6"/>
      <c r="EU87" s="6"/>
      <c r="EV87" s="6"/>
      <c r="EW87" s="6"/>
      <c r="EX87" s="6" t="str">
        <f t="shared" si="43"/>
        <v/>
      </c>
      <c r="EY87" s="6"/>
      <c r="EZ87" s="674"/>
      <c r="FA87" s="674"/>
      <c r="FB87" s="674">
        <f>IF(Duombaze!EZ87="",0,INDEX(DU!I:I,MATCH(Duombaze!EZ87,DU!A:A,0),1))+IF(Duombaze!FA87="",0,INDEX(DU!I:I,MATCH(Duombaze!FA87,DU!A:A,0),1))</f>
        <v>0</v>
      </c>
      <c r="FC87" s="6">
        <f>IF(Duombaze!EZ87="",0,INDEX(DU!K:K,MATCH(Duombaze!EZ87,DU!A:A,0),1))+IF(Duombaze!FA87="",0,INDEX(DU!K:K,MATCH(Duombaze!FA87,DU!A:A,0),1))</f>
        <v>0</v>
      </c>
      <c r="FD87" s="6"/>
      <c r="FE87" s="6"/>
      <c r="FF87" s="6"/>
      <c r="FG87" s="6"/>
      <c r="FH87" s="66"/>
      <c r="FI87" s="6"/>
      <c r="FJ87" s="6"/>
      <c r="FK87" s="4"/>
      <c r="FL87" s="718"/>
      <c r="FM87" s="673"/>
      <c r="FN87" s="673"/>
      <c r="FO87" s="673"/>
      <c r="FP87" s="673"/>
      <c r="FQ87" s="673">
        <f>IF(Duombaze!FM87="",0,INDEX(DU!I:I,MATCH(Duombaze!FM87,DU!A:A,0),1))+IF(Duombaze!FN87="",0,INDEX(DU!I:I,MATCH(Duombaze!FN87,DU!A:A,0),1))+IF(Duombaze!FO87="",0,INDEX(DU!I:I,MATCH(Duombaze!FO87,DU!A:A,0),1))+IF(Duombaze!FP87="",0,INDEX(DU!I:I,MATCH(Duombaze!FP87,DU!A:A,0),1))</f>
        <v>0</v>
      </c>
      <c r="FR87" s="673">
        <f>IF(Duombaze!FM87="",0,INDEX(DU!K:K,MATCH(Duombaze!FM87,DU!A:A,0),1))+IF(Duombaze!FN87="",0,INDEX(DU!K:K,MATCH(Duombaze!FN87,DU!A:A,0),1))+IF(Duombaze!FO87="",0,INDEX(DU!K:K,MATCH(Duombaze!FO87,DU!A:A,0),1))+IF(Duombaze!FP87="",0,INDEX(DU!K:K,MATCH(Duombaze!FP87,DU!A:A,0),1))</f>
        <v>0</v>
      </c>
    </row>
    <row r="88" spans="1:183" s="20" customFormat="1" ht="23.45" customHeight="1" x14ac:dyDescent="0.25">
      <c r="A88" s="41">
        <v>0</v>
      </c>
      <c r="B88" s="41" t="s">
        <v>771</v>
      </c>
      <c r="C88" s="16" t="s">
        <v>224</v>
      </c>
      <c r="D88" s="17" t="s">
        <v>411</v>
      </c>
      <c r="E88" s="17" t="str">
        <f t="shared" ref="E88:E119" si="50">IF(D88&lt;&gt;"",A88&amp;" "&amp;C88&amp;" "&amp;D88,"")</f>
        <v>0 SPB12 Be pagrindo</v>
      </c>
      <c r="F88" s="17"/>
      <c r="G88" s="638"/>
      <c r="H88" s="638"/>
      <c r="I88" s="638"/>
      <c r="J88" s="638"/>
      <c r="K88" s="638"/>
      <c r="L88" s="638"/>
      <c r="M88" s="638"/>
      <c r="N88" s="638"/>
      <c r="O88" s="638"/>
      <c r="P88" s="638">
        <f>IF(Duombaze!G88="",0,INDEX(DU!I:I,MATCH(Duombaze!G88,DU!A:A,0),1))+IF(Duombaze!H88="",0,INDEX(DU!I:I,MATCH(Duombaze!H88,DU!A:A,0),1))+IF(Duombaze!I88="",0,INDEX(DU!I:I,MATCH(Duombaze!I88,DU!A:A,0),1))+IF(Duombaze!J88="",0,INDEX(DU!I:I*40,MATCH(Duombaze!J88,DU!A:A,0),1))+IF(Duombaze!K88="",0,INDEX(DU!I:I,MATCH(Duombaze!K88,DU!A:A,0),1))+IF(Duombaze!L88="",0,INDEX(DU!I:I,MATCH(Duombaze!L88,DU!A:A,0),1))+IF(Duombaze!M88="",0,INDEX(DU!I:I,MATCH(Duombaze!M88,DU!A:A,0),1))+IF(Duombaze!N88="",0,INDEX(DU!I:I,MATCH(Duombaze!N88,DU!A:A,0),1))+IF(Duombaze!O88="",0,INDEX(DU!I:I,MATCH(Duombaze!O88,DU!A:A,0),1))</f>
        <v>0</v>
      </c>
      <c r="Q88" s="638">
        <f>IF(Duombaze!G88="",0,INDEX(DU!K:K,MATCH(Duombaze!G88,DU!A:A,0),1))+IF(Duombaze!H88="",0,INDEX(DU!K:K,MATCH(Duombaze!H88,DU!A:A,0),1))+IF(Duombaze!I88="",0,INDEX(DU!K:K,MATCH(Duombaze!I88,DU!A:A,0),1))+IF(Duombaze!J88="",0,INDEX(DU!K:K,MATCH(Duombaze!J88,DU!A:A,0),1))+IF(Duombaze!K88="",0,INDEX(DU!K:K,MATCH(Duombaze!K88,DU!A:A,0),1))+IF(Duombaze!L88="",0,INDEX(DU!K:K,MATCH(Duombaze!L88,DU!A:A,0),1))+IF(Duombaze!M88="",0,INDEX(DU!K:K,MATCH(Duombaze!M88,DU!A:A,0),1))+IF(Duombaze!N88="",0,INDEX(DU!K:K,MATCH(Duombaze!N88,DU!A:A,0),1))+IF(Duombaze!O88="",0,INDEX(DU!K:K,MATCH(Duombaze!O88,DU!A:A,0),1))</f>
        <v>0</v>
      </c>
      <c r="R88" s="17"/>
      <c r="S88" s="18"/>
      <c r="T88" s="880"/>
      <c r="U88" s="17">
        <f>IF(Duombaze!T88="",0,INDEX(DU!I:I,MATCH(Duombaze!T88,DU!A:A,0),1))</f>
        <v>0</v>
      </c>
      <c r="V88" s="17">
        <f>IF(Duombaze!T88="",0,INDEX(DU!K:K,MATCH(Duombaze!T88,DU!A:A,0),1))</f>
        <v>0</v>
      </c>
      <c r="W88" s="17"/>
      <c r="X88" s="17"/>
      <c r="Y88" s="856"/>
      <c r="Z88" s="53" t="s">
        <v>416</v>
      </c>
      <c r="AA88" s="17" t="str">
        <f t="shared" si="48"/>
        <v>0 SPB12 Be grąžulo</v>
      </c>
      <c r="AB88" s="17"/>
      <c r="AC88" s="17">
        <f>IF(Duombaze!AB88="",0,INDEX(DU!I:I,MATCH(Duombaze!AB88,DU!A:A,0),1))</f>
        <v>0</v>
      </c>
      <c r="AD88" s="25">
        <f>IF(Duombaze!AB88="",0,INDEX(DU!K:K,MATCH(Duombaze!AB88,DU!A:A,0),1))</f>
        <v>0</v>
      </c>
      <c r="AE88" s="17"/>
      <c r="AF88" s="17"/>
      <c r="AG88" s="17" t="s">
        <v>412</v>
      </c>
      <c r="AH88" s="17" t="str">
        <f t="shared" si="34"/>
        <v>0 SPB12 Be bamperio</v>
      </c>
      <c r="AI88" s="17"/>
      <c r="AJ88" s="638"/>
      <c r="AK88" s="638"/>
      <c r="AL88" s="638"/>
      <c r="AM88" s="638">
        <f>IF(Duombaze!AJ88="",0,INDEX(DU!I:I,MATCH(Duombaze!AJ88,DU!A:A,0),1))+IF(Duombaze!AK88="",0,INDEX(DU!I:I,MATCH(Duombaze!AK88,DU!A:A,0),1))+IF(Duombaze!AL88="",0,INDEX(DU!I:I,MATCH(Duombaze!AL88,DU!A:A,0),1))</f>
        <v>0</v>
      </c>
      <c r="AN88" s="639">
        <f>IF(Duombaze!AJ88="",0,INDEX(DU!K:K,MATCH(Duombaze!AJ88,DU!A:A,0),1))+IF(Duombaze!AK88="",0,INDEX(DU!K:K,MATCH(Duombaze!AK88,DU!A:A,0),1))+IF(Duombaze!AL88="",0,INDEX(DU!K:K,MATCH(Duombaze!AL88,DU!A:A,0),1))</f>
        <v>0</v>
      </c>
      <c r="AO88" s="17"/>
      <c r="AP88" s="17"/>
      <c r="AQ88" s="17" t="s">
        <v>413</v>
      </c>
      <c r="AR88" s="17" t="str">
        <f t="shared" si="35"/>
        <v>0 SPB12 Be hidraulinės sistemos + be papildomo valdymo išvadų</v>
      </c>
      <c r="AS88" s="17"/>
      <c r="AT88" s="638"/>
      <c r="AU88" s="638"/>
      <c r="AV88" s="638"/>
      <c r="AW88" s="638"/>
      <c r="AX88" s="638"/>
      <c r="AY88" s="638"/>
      <c r="AZ88" s="638"/>
      <c r="BA88" s="638"/>
      <c r="BB88" s="638"/>
      <c r="BC88" s="638">
        <f>IF(Duombaze!AT88="",0,INDEX(DU!I:I,MATCH(Duombaze!AT88,DU!A:A,0),1))+IF(Duombaze!AU88="",0,INDEX(DU!I:I,MATCH(Duombaze!AU88,DU!A:A,0),1))+IF(Duombaze!AV88="",0,INDEX(DU!I:I,MATCH(Duombaze!AV88,DU!A:A,0),1))+IF(Duombaze!AW88="",0,INDEX(DU!I:I,MATCH(Duombaze!AW88,DU!A:A,0),1))+IF(Duombaze!AX88="",0,INDEX(DU!I:I,MATCH(Duombaze!AX88,DU!A:A,0),1))+IF(Duombaze!AY88="",0,INDEX(DU!I:I,MATCH(Duombaze!AY88,DU!A:A,0),1))+IF(Duombaze!AZ88="",0,INDEX(DU!I:I,MATCH(Duombaze!AZ88,DU!A:A,0),1))+IF(Duombaze!BA88="",0,INDEX(DU!I:I,MATCH(Duombaze!BA88,DU!A:A,0),1))+IF(Duombaze!BB88="",0,INDEX(DU!I:I,MATCH(Duombaze!BB88,DU!A:A,0),1))</f>
        <v>0</v>
      </c>
      <c r="BD88" s="638">
        <f>IF(Duombaze!AT88="",0,INDEX(DU!K:K,MATCH(Duombaze!AT88,DU!A:A,0),1))+IF(Duombaze!AU88="",0,INDEX(DU!K:K,MATCH(Duombaze!AU88,DU!A:A,0),1))+IF(Duombaze!AV88="",0,INDEX(DU!K:K,MATCH(Duombaze!AV88,DU!A:A,0),1))+IF(Duombaze!AW88="",0,INDEX(DU!K:K,MATCH(Duombaze!AW88,DU!A:A,0),1))+IF(Duombaze!AX88="",0,INDEX(DU!K:K,MATCH(Duombaze!AX88,DU!A:A,0),1))+IF(Duombaze!AY88="",0,INDEX(DU!K:K,MATCH(Duombaze!AY88,DU!A:A,0),1))+IF(Duombaze!AZ88="",0,INDEX(DU!K:K,MATCH(Duombaze!AZ88,DU!A:A,0),1))+IF(Duombaze!BA88="",0,INDEX(DU!K:K,MATCH(Duombaze!BA88,DU!A:A,0),1))+IF(Duombaze!BB88="",0,INDEX(DU!K:K,MATCH(Duombaze!BB88,DU!A:A,0),1))</f>
        <v>0</v>
      </c>
      <c r="BE88" s="17"/>
      <c r="BF88" s="17"/>
      <c r="BG88" s="53" t="str">
        <f>BG161</f>
        <v>Be stabžių sistemos</v>
      </c>
      <c r="BH88" s="17" t="str">
        <f t="shared" si="44"/>
        <v>0 SPB12 Be stabžių sistemos</v>
      </c>
      <c r="BI88" s="17"/>
      <c r="BJ88" s="638"/>
      <c r="BK88" s="638"/>
      <c r="BL88" s="714"/>
      <c r="BM88" s="638">
        <f>IF(Duombaze!BJ88="",0,INDEX(DU!I:I,MATCH(Duombaze!BJ88,DU!A:A,0),1))+IF(Duombaze!BK88="",0,INDEX(DU!I:I,MATCH(Duombaze!BK88,DU!A:A,0),1))+IF(Duombaze!BL88="",0,INDEX(DU!I:I,MATCH(Duombaze!BL88,DU!A:A,0),1))</f>
        <v>0</v>
      </c>
      <c r="BN88" s="638">
        <f>IF(Duombaze!BJ88="",0,INDEX(DU!K:K,MATCH(Duombaze!BJ88,DU!A:A,0),1))+IF(Duombaze!BK88="",0,INDEX(DU!K:K,MATCH(Duombaze!BK88,DU!A:A,0),1))+IF(Duombaze!BL88="",0,INDEX(DU!K:K,MATCH(Duombaze!BL88,DU!A:A,0),1))</f>
        <v>0</v>
      </c>
      <c r="BO88" s="17"/>
      <c r="BP88" s="17"/>
      <c r="BQ88" s="19" t="str">
        <f>BQ174</f>
        <v>Be stabdžių išvadų</v>
      </c>
      <c r="BR88" s="19" t="str">
        <f t="shared" si="49"/>
        <v>0 SPB12 Be stabdžių išvadų</v>
      </c>
      <c r="BS88" s="19"/>
      <c r="BT88" s="19"/>
      <c r="BU88" s="19"/>
      <c r="BV88" s="19"/>
      <c r="BW88" s="100">
        <f>IF(Duombaze!BT88="",0,INDEX(DU!I:I,MATCH(Duombaze!BT88,DU!A:A,0),1))+IF(Duombaze!BU88="",0,INDEX(DU!I:I,MATCH(Duombaze!BU88,DU!A:A,0),1))+IF(Duombaze!BV88="",0,INDEX(DU!I:I,MATCH(Duombaze!BV88,DU!A:A,0),1))</f>
        <v>0</v>
      </c>
      <c r="BX88" s="19">
        <f>IF(Duombaze!BT88="",0,INDEX(DU!K:K,MATCH(Duombaze!BT88,DU!A:A,0),1))+IF(Duombaze!BU88="",0,INDEX(DU!K:K,MATCH(Duombaze!BU88,DU!A:A,0),1))+IF(Duombaze!BV88="",0,INDEX(DU!K:K,MATCH(Duombaze!BV88,DU!A:A,0),1))</f>
        <v>0</v>
      </c>
      <c r="BY88" s="100"/>
      <c r="BZ88" s="100"/>
      <c r="CA88" s="20" t="s">
        <v>418</v>
      </c>
      <c r="CB88" s="19" t="str">
        <f t="shared" si="47"/>
        <v>0 SPB12 Be atraminės kojos</v>
      </c>
      <c r="CC88" s="17"/>
      <c r="CD88" s="17">
        <f>IF(Duombaze!CC88="",0,INDEX(DU!I:I,MATCH(Duombaze!CC88,DU!A:A,0),1))</f>
        <v>0</v>
      </c>
      <c r="CE88" s="17">
        <f>IF(Duombaze!CC88="",0,INDEX(DU!K:K,MATCH(Duombaze!CC88,DU!A:A,0),1))</f>
        <v>0</v>
      </c>
      <c r="CF88" s="17"/>
      <c r="CG88" s="17"/>
      <c r="CH88" s="20" t="s">
        <v>396</v>
      </c>
      <c r="CI88" s="17" t="str">
        <f t="shared" si="36"/>
        <v>0 SPB12 Be priekinės tempimo kilpos</v>
      </c>
      <c r="CK88" s="20">
        <f>IF(Duombaze!CJ88="",0,INDEX(DU!I:I,MATCH(Duombaze!CJ88,DU!A:A,0),1))</f>
        <v>0</v>
      </c>
      <c r="CL88" s="17">
        <f>IF(Duombaze!CJ88="",0,INDEX(DU!K:K,MATCH(Duombaze!CJ88,DU!A:A,0),1))</f>
        <v>0</v>
      </c>
      <c r="CO88" s="17" t="s">
        <v>1756</v>
      </c>
      <c r="CP88" s="17" t="str">
        <f t="shared" si="37"/>
        <v>0 SPB12 Be stovėjimo stabdžio, be atramų</v>
      </c>
      <c r="CQ88" s="17"/>
      <c r="CR88" s="638"/>
      <c r="CS88" s="638"/>
      <c r="CT88" s="638">
        <f>IF(Duombaze!CR88="",0,INDEX(DU!I:I,MATCH(Duombaze!CR88,DU!A:A,0),1))+IF(Duombaze!CS88="",0,INDEX(DU!I:I,MATCH(Duombaze!CS88,DU!A:A,0),1))</f>
        <v>0</v>
      </c>
      <c r="CU88" s="19">
        <f>IF(Duombaze!CR88="",0,INDEX(DU!K:K,MATCH(Duombaze!CR88,DU!A:A,0),1))+IF(Duombaze!CS88="",0,INDEX(DU!K:K,MATCH(Duombaze!CS88,DU!A:A,0),1))</f>
        <v>0</v>
      </c>
      <c r="CV88" s="17"/>
      <c r="CW88" s="17"/>
      <c r="CX88" s="32"/>
      <c r="CY88" s="17" t="str">
        <f t="shared" si="38"/>
        <v/>
      </c>
      <c r="CZ88" s="32" t="s">
        <v>623</v>
      </c>
      <c r="DA88" s="672"/>
      <c r="DB88" s="672"/>
      <c r="DC88" s="672">
        <f>IF(Duombaze!DA88="",0,INDEX(DU!I:I,MATCH(Duombaze!DA88,DU!A:A,0),1))+IF(Duombaze!DB88="",0,INDEX(DU!I:I,MATCH(Duombaze!DB88,DU!A:A,0),1))</f>
        <v>0</v>
      </c>
      <c r="DD88" s="19">
        <f>IF(Duombaze!DA88="",0,INDEX(DU!K:K,MATCH(Duombaze!DA88,DU!A:A,0),1))+IF(Duombaze!DB88="",0,INDEX(DU!K:K,MATCH(Duombaze!DB88,DU!A:A,0),1))</f>
        <v>0</v>
      </c>
      <c r="DE88" s="32"/>
      <c r="DF88" s="32"/>
      <c r="DG88" s="17" t="s">
        <v>625</v>
      </c>
      <c r="DH88" s="19" t="str">
        <f t="shared" si="39"/>
        <v>0 SPB12 Be tento/aikštelės</v>
      </c>
      <c r="DI88" s="17"/>
      <c r="DJ88" s="672"/>
      <c r="DK88" s="671"/>
      <c r="DL88" s="671">
        <f>IF(Duombaze!DJ88="",0,INDEX(DU!I:I,MATCH(Duombaze!DJ88,DU!A:A,0),1))+IF(Duombaze!DK88="",0,INDEX(DU!I:I,MATCH(Duombaze!DK88,DU!A:A,0),1))</f>
        <v>0</v>
      </c>
      <c r="DM88" s="19">
        <f>IF(Duombaze!DJ88="",0,INDEX(DU!K:K,MATCH(Duombaze!DJ88,DU!A:A,0),1))+IF(Duombaze!DK88="",0,INDEX(DU!K:K,MATCH(Duombaze!DK88,DU!A:A,0),1))</f>
        <v>0</v>
      </c>
      <c r="DN88" s="17"/>
      <c r="DO88" s="17"/>
      <c r="DP88" s="18" t="s">
        <v>386</v>
      </c>
      <c r="DQ88" s="17" t="str">
        <f t="shared" si="40"/>
        <v>0 SPB12 Be apšvietimo sistemos</v>
      </c>
      <c r="DS88" s="686"/>
      <c r="DT88" s="686"/>
      <c r="DU88" s="686"/>
      <c r="DV88" s="686"/>
      <c r="DW88" s="686">
        <f>IF(Duombaze!DS88="",0,INDEX(DU!I:I,MATCH(Duombaze!DS88,DU!A:A,0),1))+IF(Duombaze!DT88="",0,INDEX(DU!I:I,MATCH(Duombaze!DT88,DU!A:A,0),1))+IF(Duombaze!DU88="",0,INDEX(DU!I:I,MATCH(Duombaze!DU88,DU!A:A,0),1))+IF(Duombaze!DV88="",0,INDEX(DU!I:I,MATCH(Duombaze!DV88,DU!A:A,0),1))</f>
        <v>0</v>
      </c>
      <c r="DX88" s="638">
        <f>IF(Duombaze!DS88="",0,INDEX(DU!K:K,MATCH(Duombaze!DS88,DU!A:A,0),1))+IF(Duombaze!DT88="",0,INDEX(DU!K:K,MATCH(Duombaze!DT88,DU!A:A,0),1))+IF(Duombaze!DU88="",0,INDEX(DU!K:K,MATCH(Duombaze!DU88,DU!A:A,0),1))+IF(Duombaze!DV88="",0,INDEX(DU!K:KH,MATCH(Duombaze!DV88,DU!A:A,0),1))</f>
        <v>0</v>
      </c>
      <c r="EA88" s="20" t="s">
        <v>470</v>
      </c>
      <c r="EB88" s="19" t="str">
        <f t="shared" si="41"/>
        <v>0 SPB12 Be galinės tempimo kilpos</v>
      </c>
      <c r="ED88" s="20">
        <f>IF(Duombaze!EC88="",0,INDEX(DU!I:I,MATCH(Duombaze!EC88,DU!A:A,0),1))</f>
        <v>0</v>
      </c>
      <c r="EE88" s="638">
        <f>IF(Duombaze!EC88="",0,INDEX(DU!K:K,MATCH(Duombaze!EC88,DU!A:A,0),1))</f>
        <v>0</v>
      </c>
      <c r="EH88" s="17" t="s">
        <v>387</v>
      </c>
      <c r="EI88" s="17" t="str">
        <f t="shared" si="45"/>
        <v>0 SPB12 Be lipdukų</v>
      </c>
      <c r="EJ88" s="17"/>
      <c r="EK88" s="671"/>
      <c r="EL88" s="671"/>
      <c r="EM88" s="671"/>
      <c r="EN88" s="671">
        <f>IF(Duombaze!EK88="",0,INDEX(DU!I:I,MATCH(Duombaze!EK88,DU!A:A,0),1))+IF(Duombaze!EL88="",0,INDEX(DU!I:I,MATCH(Duombaze!EL88,DU!A:A,0),1))+IF(Duombaze!EM88="",0,INDEX(DU!I:I,MATCH(Duombaze!EM88,DU!A:A,0),1))</f>
        <v>0</v>
      </c>
      <c r="EO88" s="19">
        <f>IF(Duombaze!EK88="",0,INDEX(DU!K:K,MATCH(Duombaze!EK88,DU!A:A,0),1))+IF(Duombaze!EL88="",0,INDEX(DU!K:K,MATCH(Duombaze!EL88,DU!A:A,0),1))+IF(Duombaze!EM88="",0,INDEX(DU!K:K,MATCH(Duombaze!EM88,DU!A:A,0),1))</f>
        <v>0</v>
      </c>
      <c r="EP88" s="17"/>
      <c r="EQ88" s="17"/>
      <c r="ER88" s="53" t="s">
        <v>388</v>
      </c>
      <c r="ES88" s="17" t="str">
        <f t="shared" si="42"/>
        <v>0 SPB12 Be ratų</v>
      </c>
      <c r="ET88" s="17"/>
      <c r="EU88" s="17"/>
      <c r="EV88" s="17"/>
      <c r="EW88" s="19" t="s">
        <v>389</v>
      </c>
      <c r="EX88" s="19" t="str">
        <f t="shared" si="43"/>
        <v>0 SPB12 Be purvasaugių</v>
      </c>
      <c r="EY88" s="19"/>
      <c r="EZ88" s="672"/>
      <c r="FA88" s="672"/>
      <c r="FB88" s="672">
        <f>IF(Duombaze!EZ88="",0,INDEX(DU!I:I,MATCH(Duombaze!EZ88,DU!A:A,0),1))+IF(Duombaze!FA88="",0,INDEX(DU!I:I,MATCH(Duombaze!FA88,DU!A:A,0),1))</f>
        <v>0</v>
      </c>
      <c r="FC88" s="19">
        <f>IF(Duombaze!EZ88="",0,INDEX(DU!K:K,MATCH(Duombaze!EZ88,DU!A:A,0),1))+IF(Duombaze!FA88="",0,INDEX(DU!K:K,MATCH(Duombaze!FA88,DU!A:A,0),1))</f>
        <v>0</v>
      </c>
      <c r="FD88" s="19"/>
      <c r="FE88" s="19"/>
      <c r="FF88" s="19"/>
      <c r="FG88" s="19"/>
      <c r="FH88" s="65" t="s">
        <v>655</v>
      </c>
      <c r="FI88" s="19"/>
      <c r="FJ88" s="19"/>
      <c r="FK88" s="17"/>
      <c r="FL88" s="717" t="s">
        <v>1424</v>
      </c>
      <c r="FM88" s="671" t="s">
        <v>1424</v>
      </c>
      <c r="FN88" s="671"/>
      <c r="FO88" s="671"/>
      <c r="FP88" s="671"/>
      <c r="FQ88" s="671">
        <f>IF(Duombaze!FM88="",0,INDEX(DU!I:I,MATCH(Duombaze!FM88,DU!A:A,0),1))+IF(Duombaze!FN88="",0,INDEX(DU!I:I,MATCH(Duombaze!FN88,DU!A:A,0),1))+IF(Duombaze!FO88="",0,INDEX(DU!I:I,MATCH(Duombaze!FO88,DU!A:A,0),1))+IF(Duombaze!FP88="",0,INDEX(DU!I:I,MATCH(Duombaze!FP88,DU!A:A,0),1))</f>
        <v>16.652160869565201</v>
      </c>
      <c r="FR88" s="673">
        <f>IF(Duombaze!FM88="",0,INDEX(DU!K:K,MATCH(Duombaze!FM88,DU!A:A,0),1))+IF(Duombaze!FN88="",0,INDEX(DU!K:K,MATCH(Duombaze!FN88,DU!A:A,0),1))+IF(Duombaze!FO88="",0,INDEX(DU!K:K,MATCH(Duombaze!FO88,DU!A:A,0),1))+IF(Duombaze!FP88="",0,INDEX(DU!K:K,MATCH(Duombaze!FP88,DU!A:A,0),1))</f>
        <v>18.68</v>
      </c>
      <c r="FT88" s="100" t="s">
        <v>53</v>
      </c>
      <c r="FU88" s="100" t="s">
        <v>68</v>
      </c>
      <c r="FY88" s="53" t="str">
        <f>FY164</f>
        <v>Pneumatiniai stabdžiai dviejų kontūrų su mechaniniu LSV</v>
      </c>
      <c r="FZ88" s="17" t="str">
        <f>IF(FY88&lt;&gt;"",A92&amp;" "&amp;C92&amp;" "&amp;FY88,"")</f>
        <v>4 SPB12 Pneumatiniai stabdžiai dviejų kontūrų su mechaniniu LSV</v>
      </c>
      <c r="GA88" s="19" t="str">
        <f>GA164</f>
        <v>ZU30ASPC14PSKM + ZC30ASPCTPJLSV</v>
      </c>
    </row>
    <row r="89" spans="1:183" s="20" customFormat="1" ht="30" customHeight="1" x14ac:dyDescent="0.25">
      <c r="A89" s="41">
        <v>1</v>
      </c>
      <c r="B89" s="41" t="s">
        <v>771</v>
      </c>
      <c r="C89" s="16" t="s">
        <v>224</v>
      </c>
      <c r="D89" s="19" t="s">
        <v>1674</v>
      </c>
      <c r="E89" s="17" t="str">
        <f t="shared" si="50"/>
        <v>1 SPB12 Pagrindas, ašys 408E</v>
      </c>
      <c r="F89" s="25" t="s">
        <v>3551</v>
      </c>
      <c r="G89" s="639" t="s">
        <v>2910</v>
      </c>
      <c r="H89" s="639" t="s">
        <v>3144</v>
      </c>
      <c r="I89" s="639" t="s">
        <v>2914</v>
      </c>
      <c r="J89" s="835" t="s">
        <v>3143</v>
      </c>
      <c r="K89" s="639">
        <v>23109200</v>
      </c>
      <c r="L89" s="881" t="s">
        <v>2912</v>
      </c>
      <c r="M89" s="639"/>
      <c r="N89" s="639"/>
      <c r="O89" s="639"/>
      <c r="P89" s="638">
        <f>IF(Duombaze!G89="",0,INDEX(DU!I:I,MATCH(Duombaze!G89,DU!A:A,0),1))+IF(Duombaze!H89="",0,INDEX(DU!I:I,MATCH(Duombaze!H89,DU!A:A,0),1))+IF(Duombaze!I89="",0,INDEX(DU!I:I,MATCH(Duombaze!I89,DU!A:A,0),1))+IF(Duombaze!J89="",0,INDEX(DU!I:I,MATCH(Duombaze!J89,DU!A:A,0),1))+IF(Duombaze!K89="",0,INDEX(DU!I:I*40,MATCH(Duombaze!K89,DU!A:A,0),1))+IF(Duombaze!L89="",0,INDEX(DU!I:I,MATCH(Duombaze!L89,DU!A:A,0),1))+IF(Duombaze!M89="",0,INDEX(DU!I:I,MATCH(Duombaze!M89,DU!A:A,0),1))+IF(Duombaze!N89="",0,INDEX(DU!I:I,MATCH(Duombaze!N89,DU!A:A,0),1))+IF(Duombaze!O89="",0,INDEX(DU!I:I,MATCH(Duombaze!O89,DU!A:A,0),1))</f>
        <v>3664.5512772790953</v>
      </c>
      <c r="Q89" s="638">
        <f>IF(Duombaze!G89="",0,INDEX(DU!K:K,MATCH(Duombaze!G89,DU!A:A,0),1))+IF(Duombaze!H89="",0,INDEX(DU!K:K,MATCH(Duombaze!H89,DU!A:A,0),1))+IF(Duombaze!I89="",0,INDEX(DU!K:K,MATCH(Duombaze!I89,DU!A:A,0),1))+IF(Duombaze!J89="",0,INDEX(DU!K:K,MATCH(Duombaze!J89,DU!A:A,0),1))+IF(Duombaze!K89="",0,INDEX(DU!K:K,MATCH(Duombaze!K89,DU!A:A,0),1))+IF(Duombaze!L89="",0,INDEX(DU!K:K,MATCH(Duombaze!L89,DU!A:A,0),1))+IF(Duombaze!M89="",0,INDEX(DU!K:K,MATCH(Duombaze!M89,DU!A:A,0),1))+IF(Duombaze!N89="",0,INDEX(DU!K:K,MATCH(Duombaze!N89,DU!A:A,0),1))+IF(Duombaze!O89="",0,INDEX(DU!K:K,MATCH(Duombaze!O89,DU!A:A,0),1))</f>
        <v>667.68000000000006</v>
      </c>
      <c r="R89" s="19" t="s">
        <v>2003</v>
      </c>
      <c r="S89" s="52" t="s">
        <v>2004</v>
      </c>
      <c r="T89" s="881" t="s">
        <v>2912</v>
      </c>
      <c r="U89" s="17">
        <f>IF(Duombaze!T89="",0,INDEX(DU!I:I,MATCH(Duombaze!T89,DU!A:A,0),1))</f>
        <v>1516.72581666666</v>
      </c>
      <c r="V89" s="17">
        <f>IF(Duombaze!T89="",0,INDEX(DU!K:K,MATCH(Duombaze!T89,DU!A:A,0),1))</f>
        <v>27.51</v>
      </c>
      <c r="W89" s="19" t="s">
        <v>3488</v>
      </c>
      <c r="X89" s="19"/>
      <c r="Y89" s="134"/>
      <c r="Z89" s="65" t="s">
        <v>687</v>
      </c>
      <c r="AA89" s="17" t="str">
        <f t="shared" si="48"/>
        <v>1 SPB12 Grąžulas amortizuojamas</v>
      </c>
      <c r="AB89" s="19" t="s">
        <v>260</v>
      </c>
      <c r="AC89" s="19">
        <f>IF(Duombaze!AB89="",0,INDEX(DU!I:I,MATCH(Duombaze!AB89,DU!A:A,0),1))</f>
        <v>515.13192118311099</v>
      </c>
      <c r="AD89" s="25">
        <f>IF(Duombaze!AB89="",0,INDEX(DU!K:K,MATCH(Duombaze!AB89,DU!A:A,0),1))</f>
        <v>67.2</v>
      </c>
      <c r="AE89" s="19"/>
      <c r="AF89" s="19" t="s">
        <v>2065</v>
      </c>
      <c r="AG89" s="19" t="s">
        <v>689</v>
      </c>
      <c r="AH89" s="17" t="str">
        <f t="shared" si="34"/>
        <v>1 SPB12 Bamperis apvalus prisukamas</v>
      </c>
      <c r="AI89" s="19" t="s">
        <v>262</v>
      </c>
      <c r="AJ89" s="639" t="s">
        <v>262</v>
      </c>
      <c r="AK89" s="639"/>
      <c r="AL89" s="639"/>
      <c r="AM89" s="639">
        <f>IF(Duombaze!AJ89="",0,INDEX(DU!I:I,MATCH(Duombaze!AJ89,DU!A:A,0),1))+IF(Duombaze!AK89="",0,INDEX(DU!I:I,MATCH(Duombaze!AK89,DU!A:A,0),1))+IF(Duombaze!AL89="",0,INDEX(DU!I:I,MATCH(Duombaze!AL89,DU!A:A,0),1))</f>
        <v>123.400175525962</v>
      </c>
      <c r="AN89" s="639">
        <f>IF(Duombaze!AJ89="",0,INDEX(DU!K:K,MATCH(Duombaze!AJ89,DU!A:A,0),1))+IF(Duombaze!AK89="",0,INDEX(DU!K:K,MATCH(Duombaze!AK89,DU!A:A,0),1))+IF(Duombaze!AL89="",0,INDEX(DU!K:K,MATCH(Duombaze!AL89,DU!A:A,0),1))</f>
        <v>29.87</v>
      </c>
      <c r="AO89" s="19"/>
      <c r="AP89" s="19" t="s">
        <v>2073</v>
      </c>
      <c r="AQ89" s="19" t="s">
        <v>1503</v>
      </c>
      <c r="AR89" s="17" t="str">
        <f t="shared" si="35"/>
        <v>1 SPB12 Pagrindo hidraulika</v>
      </c>
      <c r="AS89" s="19" t="s">
        <v>2086</v>
      </c>
      <c r="AT89" s="639" t="s">
        <v>3139</v>
      </c>
      <c r="AU89" s="639" t="s">
        <v>3142</v>
      </c>
      <c r="AV89" s="639" t="s">
        <v>2964</v>
      </c>
      <c r="AW89" s="639"/>
      <c r="AX89" s="639"/>
      <c r="AY89" s="639"/>
      <c r="AZ89" s="639"/>
      <c r="BA89" s="639"/>
      <c r="BB89" s="639"/>
      <c r="BC89" s="639">
        <f>IF(Duombaze!AT89="",0,INDEX(DU!I:I,MATCH(Duombaze!AT89,DU!A:A,0),1))+IF(Duombaze!AU89="",0,INDEX(DU!I:I*2,MATCH(Duombaze!AU89,DU!A:A,0),1))+IF(Duombaze!AV89="",0,INDEX(DU!I:I,MATCH(Duombaze!AV89,DU!A:A,0),1))+IF(Duombaze!AW89="",0,INDEX(DU!I:I,MATCH(Duombaze!AW89,DU!A:A,0),1))+IF(Duombaze!AX89="",0,INDEX(DU!I:I,MATCH(Duombaze!AX89,DU!A:A,0),1))+IF(Duombaze!AY89="",0,INDEX(DU!I:I,MATCH(Duombaze!AY89,DU!A:A,0),1))+IF(Duombaze!AZ89="",0,INDEX(DU!I:I,MATCH(Duombaze!AZ89,DU!A:A,0),1))+IF(Duombaze!BA89="",0,INDEX(DU!I:I,MATCH(Duombaze!BA89,DU!A:A,0),1))+IF(Duombaze!BB89="",0,INDEX(DU!I:I,MATCH(Duombaze!BB89,DU!A:A,0),1))</f>
        <v>494.57166276072985</v>
      </c>
      <c r="BD89" s="638">
        <f>IF(Duombaze!AT89="",0,INDEX(DU!K:K,MATCH(Duombaze!AT89,DU!A:A,0),1))+IF(Duombaze!AU89="",0,INDEX(DU!K:K,MATCH(Duombaze!AU89,DU!A:A,0),1))+IF(Duombaze!AV89="",0,INDEX(DU!K:K,MATCH(Duombaze!AV89,DU!A:A,0),1))+IF(Duombaze!AW89="",0,INDEX(DU!K:K,MATCH(Duombaze!AW89,DU!A:A,0),1))+IF(Duombaze!AX89="",0,INDEX(DU!K:K,MATCH(Duombaze!AX89,DU!A:A,0),1))+IF(Duombaze!AY89="",0,INDEX(DU!K:K,MATCH(Duombaze!AY89,DU!A:A,0),1))+IF(Duombaze!AZ89="",0,INDEX(DU!K:K,MATCH(Duombaze!AZ89,DU!A:A,0),1))+IF(Duombaze!BA89="",0,INDEX(DU!K:K,MATCH(Duombaze!BA89,DU!A:A,0),1))+IF(Duombaze!BB89="",0,INDEX(DU!K:K,MATCH(Duombaze!BB89,DU!A:A,0),1))</f>
        <v>16.425000000000001</v>
      </c>
      <c r="BE89" s="19" t="s">
        <v>2080</v>
      </c>
      <c r="BF89" s="19" t="s">
        <v>2081</v>
      </c>
      <c r="BG89" s="53" t="str">
        <f>BG162</f>
        <v>Hidrauliniai stabdžiai</v>
      </c>
      <c r="BH89" s="17" t="str">
        <f t="shared" si="44"/>
        <v>1 SPB12 Hidrauliniai stabdžiai</v>
      </c>
      <c r="BI89" s="19" t="str">
        <f t="shared" ref="BI89:BI95" si="51">BI162</f>
        <v>ZU30ASPC14HS00 + ZC10ASPC1016HJ + ZM0CILINDRIUK0</v>
      </c>
      <c r="BJ89" s="639" t="s">
        <v>3002</v>
      </c>
      <c r="BK89" s="639" t="s">
        <v>3006</v>
      </c>
      <c r="BL89" s="715" t="s">
        <v>2995</v>
      </c>
      <c r="BM89" s="639">
        <f>IF(Duombaze!BJ89="",0,INDEX(DU!I:I,MATCH(Duombaze!BJ89,DU!A:A,0),1))+IF(Duombaze!BK89="",0,INDEX(DU!I:I,MATCH(Duombaze!BK89,DU!A:A,0),1))+IF(Duombaze!BL89="",0,INDEX(DU!I:I,MATCH(Duombaze!BL89,DU!A:A,0),1))</f>
        <v>238.6316228</v>
      </c>
      <c r="BN89" s="638">
        <f>IF(Duombaze!BJ89="",0,INDEX(DU!K:K,MATCH(Duombaze!BJ89,DU!A:A,0),1))+IF(Duombaze!BK89="",0,INDEX(DU!K:K,MATCH(Duombaze!BK89,DU!A:A,0),1))+IF(Duombaze!BL89="",0,INDEX(DU!K:K,MATCH(Duombaze!BL89,DU!A:A,0),1))</f>
        <v>62.099999999999994</v>
      </c>
      <c r="BO89" s="19"/>
      <c r="BP89" s="19" t="s">
        <v>2110</v>
      </c>
      <c r="BQ89" s="19" t="str">
        <f>BQ175</f>
        <v>Stabdžių išvadai hidrauliniai</v>
      </c>
      <c r="BR89" s="19" t="str">
        <f t="shared" si="49"/>
        <v>1 SPB12 Stabdžių išvadai hidrauliniai</v>
      </c>
      <c r="BS89" s="19" t="str">
        <f>BS175</f>
        <v>ZU30ASPC14SIH0 + ZC40ASPC1620IJ</v>
      </c>
      <c r="BT89" s="19" t="s">
        <v>3035</v>
      </c>
      <c r="BU89" s="19" t="s">
        <v>3034</v>
      </c>
      <c r="BV89" s="19"/>
      <c r="BW89" s="65">
        <f>IF(Duombaze!BT89="",0,INDEX(DU!I:I,MATCH(Duombaze!BT89,DU!A:A,0),1))+IF(Duombaze!BU89="",0,INDEX(DU!I:I,MATCH(Duombaze!BU89,DU!A:A,0),1))+IF(Duombaze!BV89="",0,INDEX(DU!I:I,MATCH(Duombaze!BV89,DU!A:A,0),1))</f>
        <v>28.7798954069915</v>
      </c>
      <c r="BX89" s="19">
        <f>IF(Duombaze!BT89="",0,INDEX(DU!K:K,MATCH(Duombaze!BT89,DU!A:A,0),1))+IF(Duombaze!BU89="",0,INDEX(DU!K:K,MATCH(Duombaze!BU89,DU!A:A,0),1))+IF(Duombaze!BV89="",0,INDEX(DU!K:K,MATCH(Duombaze!BV89,DU!A:A,0),1))</f>
        <v>11</v>
      </c>
      <c r="BY89" s="65"/>
      <c r="BZ89" s="19"/>
      <c r="CA89" s="19" t="str">
        <f>CA162</f>
        <v>Mechaninė koja-kėliklis</v>
      </c>
      <c r="CB89" s="19" t="str">
        <f t="shared" si="47"/>
        <v>1 SPB12 Mechaninė koja-kėliklis</v>
      </c>
      <c r="CC89" s="19" t="str">
        <f>CC162</f>
        <v>ZM0MECH0ATRAKJ</v>
      </c>
      <c r="CD89" s="19">
        <f>IF(Duombaze!CC89="",0,INDEX(DU!I:I,MATCH(Duombaze!CC89,DU!A:A,0),1))</f>
        <v>67.253749472556606</v>
      </c>
      <c r="CE89" s="17">
        <f>IF(Duombaze!CC89="",0,INDEX(DU!K:K,MATCH(Duombaze!CC89,DU!A:A,0),1))</f>
        <v>9.7200000000000006</v>
      </c>
      <c r="CF89" s="19"/>
      <c r="CG89" s="19" t="s">
        <v>2124</v>
      </c>
      <c r="CH89" s="65" t="str">
        <f>CH162</f>
        <v>Priekinė kilpa UMEGA D-50 (plokštelė 145x145)</v>
      </c>
      <c r="CI89" s="17" t="str">
        <f t="shared" si="36"/>
        <v>1 SPB12 Priekinė kilpa UMEGA D-50 (plokštelė 145x145)</v>
      </c>
      <c r="CJ89" s="19" t="s">
        <v>268</v>
      </c>
      <c r="CK89" s="19">
        <f>IF(Duombaze!CJ89="",0,INDEX(DU!I:I,MATCH(Duombaze!CJ89,DU!A:A,0),1))</f>
        <v>71.836726290849597</v>
      </c>
      <c r="CL89" s="17">
        <f>IF(Duombaze!CJ89="",0,INDEX(DU!K:K,MATCH(Duombaze!CJ89,DU!A:A,0),1))</f>
        <v>20.63</v>
      </c>
      <c r="CM89" s="19"/>
      <c r="CN89" s="19" t="s">
        <v>2108</v>
      </c>
      <c r="CO89" s="19" t="s">
        <v>677</v>
      </c>
      <c r="CP89" s="17" t="str">
        <f t="shared" si="37"/>
        <v>1 SPB12 Rankinis stabdis puspriekabėms</v>
      </c>
      <c r="CQ89" s="19" t="s">
        <v>1594</v>
      </c>
      <c r="CR89" s="639" t="s">
        <v>1594</v>
      </c>
      <c r="CS89" s="639"/>
      <c r="CT89" s="639">
        <f>IF(Duombaze!CR89="",0,INDEX(DU!I:I,MATCH(Duombaze!CR89,DU!A:A,0),1))+IF(Duombaze!CS89="",0,INDEX(DU!I:I,MATCH(Duombaze!CS89,DU!A:A,0),1))</f>
        <v>44.795362415433402</v>
      </c>
      <c r="CU89" s="19">
        <f>IF(Duombaze!CR89="",0,INDEX(DU!K:K,MATCH(Duombaze!CR89,DU!A:A,0),1))+IF(Duombaze!CS89="",0,INDEX(DU!K:K,MATCH(Duombaze!CS89,DU!A:A,0),1))</f>
        <v>36.090000000000003</v>
      </c>
      <c r="CV89" s="19"/>
      <c r="CW89" s="19" t="s">
        <v>2124</v>
      </c>
      <c r="CX89" s="19"/>
      <c r="CY89" s="17" t="str">
        <f t="shared" si="38"/>
        <v/>
      </c>
      <c r="CZ89" s="19"/>
      <c r="DA89" s="672"/>
      <c r="DB89" s="672"/>
      <c r="DC89" s="672">
        <f>IF(Duombaze!DA89="",0,INDEX(DU!I:I,MATCH(Duombaze!DA89,DU!A:A,0),1))+IF(Duombaze!DB89="",0,INDEX(DU!I:I,MATCH(Duombaze!DB89,DU!A:A,0),1))</f>
        <v>0</v>
      </c>
      <c r="DD89" s="19">
        <f>IF(Duombaze!DA89="",0,INDEX(DU!K:K,MATCH(Duombaze!DA89,DU!A:A,0),1))+IF(Duombaze!DB89="",0,INDEX(DU!K:K,MATCH(Duombaze!DB89,DU!A:A,0),1))</f>
        <v>0</v>
      </c>
      <c r="DE89" s="19"/>
      <c r="DF89" s="19"/>
      <c r="DG89" s="19" t="s">
        <v>704</v>
      </c>
      <c r="DH89" s="19" t="str">
        <f t="shared" si="39"/>
        <v>1 SPB12 Tentas ir jo rėmas</v>
      </c>
      <c r="DI89" s="19" t="s">
        <v>273</v>
      </c>
      <c r="DJ89" s="672" t="s">
        <v>273</v>
      </c>
      <c r="DK89" s="678"/>
      <c r="DL89" s="678">
        <f>IF(Duombaze!DJ89="",0,INDEX(DU!I:I,MATCH(Duombaze!DJ89,DU!A:A,0),1))+IF(Duombaze!DK89="",0,INDEX(DU!I:I,MATCH(Duombaze!DK89,DU!A:A,0),1))</f>
        <v>184.75227416879699</v>
      </c>
      <c r="DM89" s="19">
        <f>IF(Duombaze!DJ89="",0,INDEX(DU!K:K,MATCH(Duombaze!DJ89,DU!A:A,0),1))+IF(Duombaze!DK89="",0,INDEX(DU!K:K,MATCH(Duombaze!DK89,DU!A:A,0),1))</f>
        <v>78.41</v>
      </c>
      <c r="DN89" s="52" t="s">
        <v>2154</v>
      </c>
      <c r="DO89" s="52"/>
      <c r="DP89" s="52" t="str">
        <f>DP175</f>
        <v>Gale trikampis LED žibintas + pilnas LED (Danija)</v>
      </c>
      <c r="DQ89" s="17" t="str">
        <f t="shared" si="40"/>
        <v>1 SPB12 Gale trikampis LED žibintas + pilnas LED (Danija)</v>
      </c>
      <c r="DR89" s="65" t="str">
        <f>DR175</f>
        <v>ZC40AZIBMI0000</v>
      </c>
      <c r="DS89" s="692" t="s">
        <v>252</v>
      </c>
      <c r="DT89" s="692"/>
      <c r="DU89" s="692"/>
      <c r="DV89" s="692"/>
      <c r="DW89" s="692">
        <f>IF(Duombaze!DS89="",0,INDEX(DU!I:I,MATCH(Duombaze!DS89,DU!A:A,0),1))+IF(Duombaze!DT89="",0,INDEX(DU!I:I,MATCH(Duombaze!DT89,DU!A:A,0),1))+IF(Duombaze!DU89="",0,INDEX(DU!I:I,MATCH(Duombaze!DU89,DU!A:A,0),1))+IF(Duombaze!DV89="",0,INDEX(DU!I:I,MATCH(Duombaze!DV89,DU!A:A,0),1))</f>
        <v>129.30043442866699</v>
      </c>
      <c r="DX89" s="638">
        <f>IF(Duombaze!DS89="",0,INDEX(DU!K:K,MATCH(Duombaze!DS89,DU!A:A,0),1))+IF(Duombaze!DT89="",0,INDEX(DU!K:K,MATCH(Duombaze!DT89,DU!A:A,0),1))+IF(Duombaze!DU89="",0,INDEX(DU!K:K,MATCH(Duombaze!DU89,DU!A:A,0),1))+IF(Duombaze!DV89="",0,INDEX(DU!K:KH,MATCH(Duombaze!DV89,DU!A:A,0),1))</f>
        <v>0</v>
      </c>
      <c r="DY89" s="65"/>
      <c r="DZ89" s="65"/>
      <c r="EA89" s="19" t="str">
        <f>EA175</f>
        <v>Ištempimo kilpa RIMA</v>
      </c>
      <c r="EB89" s="19" t="str">
        <f t="shared" si="41"/>
        <v>1 SPB12 Ištempimo kilpa RIMA</v>
      </c>
      <c r="EC89" s="19" t="str">
        <f>EC175</f>
        <v>ZC40ACTKR00000</v>
      </c>
      <c r="ED89" s="19">
        <f>IF(Duombaze!EC89="",0,INDEX(DU!I:I,MATCH(Duombaze!EC89,DU!A:A,0),1))</f>
        <v>92.221999999999994</v>
      </c>
      <c r="EE89" s="638">
        <f>IF(Duombaze!EC89="",0,INDEX(DU!K:K,MATCH(Duombaze!EC89,DU!A:A,0),1))</f>
        <v>23.17</v>
      </c>
      <c r="EF89" s="19"/>
      <c r="EG89" s="52"/>
      <c r="EH89" s="19" t="str">
        <f>EH175</f>
        <v>Lipdukai Daniški + MItip logo (prisukamas)</v>
      </c>
      <c r="EI89" s="17" t="str">
        <f t="shared" si="45"/>
        <v>1 SPB12 Lipdukai Daniški + MItip logo (prisukamas)</v>
      </c>
      <c r="EJ89" s="19" t="str">
        <f>EJ175</f>
        <v>ZM20ASPCLMI000 + ZM0L0G0MITIP00</v>
      </c>
      <c r="EK89" s="672" t="s">
        <v>3051</v>
      </c>
      <c r="EL89" s="672" t="s">
        <v>3052</v>
      </c>
      <c r="EM89" s="672"/>
      <c r="EN89" s="672">
        <f>IF(Duombaze!EK89="",0,INDEX(DU!I:I,MATCH(Duombaze!EK89,DU!A:A,0),1))+IF(Duombaze!EL89="",0,INDEX(DU!I:I,MATCH(Duombaze!EL89,DU!A:A,0),1))+IF(Duombaze!EM89="",0,INDEX(DU!I:I,MATCH(Duombaze!EM89,DU!A:A,0),1))</f>
        <v>13.609623333333332</v>
      </c>
      <c r="EO89" s="19">
        <f>IF(Duombaze!EK89="",0,INDEX(DU!K:K,MATCH(Duombaze!EK89,DU!A:A,0),1))+IF(Duombaze!EL89="",0,INDEX(DU!K:K,MATCH(Duombaze!EL89,DU!A:A,0),1))+IF(Duombaze!EM89="",0,INDEX(DU!K:K,MATCH(Duombaze!EM89,DU!A:A,0),1))</f>
        <v>2.58</v>
      </c>
      <c r="EP89" s="19"/>
      <c r="EQ89" s="19"/>
      <c r="ER89" s="20" t="s">
        <v>1497</v>
      </c>
      <c r="ES89" s="17" t="str">
        <f t="shared" si="42"/>
        <v>1 SPB12 Montuojami</v>
      </c>
      <c r="EW89" s="19" t="s">
        <v>309</v>
      </c>
      <c r="EX89" s="19" t="str">
        <f t="shared" si="43"/>
        <v>1 SPB12 Purvasaugių komplektas 385/425 ratams (ketvirtiniai 1/4)</v>
      </c>
      <c r="EY89" s="19" t="s">
        <v>282</v>
      </c>
      <c r="EZ89" s="672" t="s">
        <v>282</v>
      </c>
      <c r="FA89" s="672"/>
      <c r="FB89" s="672">
        <f>IF(Duombaze!EZ89="",0,INDEX(DU!I:I,MATCH(Duombaze!EZ89,DU!A:A,0),1))+IF(Duombaze!FA89="",0,INDEX(DU!I:I,MATCH(Duombaze!FA89,DU!A:A,0),1))</f>
        <v>68.784319999999994</v>
      </c>
      <c r="FC89" s="19">
        <f>IF(Duombaze!EZ89="",0,INDEX(DU!K:K,MATCH(Duombaze!EZ89,DU!A:A,0),1))+IF(Duombaze!FA89="",0,INDEX(DU!K:K,MATCH(Duombaze!FA89,DU!A:A,0),1))</f>
        <v>7.25</v>
      </c>
      <c r="FD89" s="19"/>
      <c r="FE89" s="19"/>
      <c r="FF89" s="19"/>
      <c r="FG89" s="19"/>
      <c r="FH89" s="25" t="s">
        <v>1577</v>
      </c>
      <c r="FI89" s="19"/>
      <c r="FJ89" s="19"/>
      <c r="FK89" s="17"/>
      <c r="FL89" s="717" t="s">
        <v>1425</v>
      </c>
      <c r="FM89" s="671" t="s">
        <v>1425</v>
      </c>
      <c r="FN89" s="671"/>
      <c r="FO89" s="671"/>
      <c r="FP89" s="671"/>
      <c r="FQ89" s="671">
        <f>IF(Duombaze!FM89="",0,INDEX(DU!I:I,MATCH(Duombaze!FM89,DU!A:A,0),1))+IF(Duombaze!FN89="",0,INDEX(DU!I:I,MATCH(Duombaze!FN89,DU!A:A,0),1))+IF(Duombaze!FO89="",0,INDEX(DU!I:I,MATCH(Duombaze!FO89,DU!A:A,0),1))+IF(Duombaze!FP89="",0,INDEX(DU!I:I,MATCH(Duombaze!FP89,DU!A:A,0),1))</f>
        <v>4.1995624999999999</v>
      </c>
      <c r="FR89" s="673">
        <f>IF(Duombaze!FM89="",0,INDEX(DU!K:K,MATCH(Duombaze!FM89,DU!A:A,0),1))+IF(Duombaze!FN89="",0,INDEX(DU!K:K,MATCH(Duombaze!FN89,DU!A:A,0),1))+IF(Duombaze!FO89="",0,INDEX(DU!K:K,MATCH(Duombaze!FO89,DU!A:A,0),1))+IF(Duombaze!FP89="",0,INDEX(DU!K:K,MATCH(Duombaze!FP89,DU!A:A,0),1))</f>
        <v>2.62</v>
      </c>
      <c r="FT89" s="100" t="s">
        <v>62</v>
      </c>
      <c r="FU89" s="100" t="s">
        <v>71</v>
      </c>
      <c r="FY89" s="53" t="str">
        <f>FY165</f>
        <v>Pneumatiniai st. 2 konturų Haldex su automatiniu LSV 0,4s.</v>
      </c>
      <c r="FZ89" s="17" t="str">
        <f>IF(FY89&lt;&gt;"",A93&amp;" "&amp;C93&amp;" "&amp;FY89,"")</f>
        <v>5 SPB12 Pneumatiniai st. 2 konturų Haldex su automatiniu LSV 0,4s.</v>
      </c>
      <c r="GA89" s="19" t="str">
        <f>GA165</f>
        <v>ZU3APSHLDXAL04</v>
      </c>
    </row>
    <row r="90" spans="1:183" s="20" customFormat="1" ht="23.45" customHeight="1" x14ac:dyDescent="0.25">
      <c r="A90" s="41">
        <v>2</v>
      </c>
      <c r="B90" s="41" t="s">
        <v>771</v>
      </c>
      <c r="C90" s="16" t="s">
        <v>224</v>
      </c>
      <c r="D90" s="19" t="s">
        <v>1677</v>
      </c>
      <c r="E90" s="17" t="str">
        <f t="shared" si="50"/>
        <v>2 SPB12 Pagrindas HARDOX450, ašys 408E</v>
      </c>
      <c r="F90" s="25" t="s">
        <v>3552</v>
      </c>
      <c r="G90" s="639" t="s">
        <v>2910</v>
      </c>
      <c r="H90" s="639" t="s">
        <v>3145</v>
      </c>
      <c r="I90" s="639">
        <v>23109200</v>
      </c>
      <c r="J90" s="881" t="s">
        <v>2912</v>
      </c>
      <c r="K90" s="639"/>
      <c r="M90" s="639"/>
      <c r="N90" s="639"/>
      <c r="O90" s="639"/>
      <c r="P90" s="638">
        <f>IF(Duombaze!G90="",0,INDEX(DU!I:I,MATCH(Duombaze!G90,DU!A:A,0),1))+IF(Duombaze!H90="",0,INDEX(DU!I:I,MATCH(Duombaze!H90,DU!A:A,0),1))+IF(Duombaze!I90="",0,INDEX(DU!I:I*40,MATCH(Duombaze!I90,DU!A:A,0),1))+IF(Duombaze!J90="",0,INDEX(DU!I:I,MATCH(Duombaze!J90,DU!A:A,0),1))+IF(Duombaze!K90="",0,INDEX(DU!I:I,MATCH(Duombaze!K90,DU!A:A,0),1))+IF(Duombaze!L90="",0,INDEX(DU!I:I,MATCH(Duombaze!L90,DU!A:A,0),1))+IF(Duombaze!M90="",0,INDEX(DU!I:I,MATCH(Duombaze!M90,DU!A:A,0),1))+IF(Duombaze!N90="",0,INDEX(DU!I:I,MATCH(Duombaze!N90,DU!A:A,0),1))+IF(Duombaze!O90="",0,INDEX(DU!I:I,MATCH(Duombaze!O90,DU!A:A,0),1))</f>
        <v>4033.530630444192</v>
      </c>
      <c r="Q90" s="638">
        <f>IF(Duombaze!G90="",0,INDEX(DU!K:K,MATCH(Duombaze!G90,DU!A:A,0),1))+IF(Duombaze!H90="",0,INDEX(DU!K:K,MATCH(Duombaze!H90,DU!A:A,0),1))+IF(Duombaze!I90="",0,INDEX(DU!K:K,MATCH(Duombaze!I90,DU!A:A,0),1))+IF(Duombaze!J90="",0,INDEX(DU!K:K,MATCH(Duombaze!J90,DU!A:A,0),1))+IF(Duombaze!K90="",0,INDEX(DU!K:K,MATCH(Duombaze!K90,DU!A:A,0),1))+IF(Duombaze!L90="",0,INDEX(DU!K:K,MATCH(Duombaze!L90,DU!A:A,0),1))+IF(Duombaze!M90="",0,INDEX(DU!K:K,MATCH(Duombaze!M90,DU!A:A,0),1))+IF(Duombaze!N90="",0,INDEX(DU!K:K,MATCH(Duombaze!N90,DU!A:A,0),1))+IF(Duombaze!O90="",0,INDEX(DU!K:K,MATCH(Duombaze!O90,DU!A:A,0),1))</f>
        <v>427.97</v>
      </c>
      <c r="R90" s="19"/>
      <c r="S90" s="52"/>
      <c r="T90" s="881" t="s">
        <v>2912</v>
      </c>
      <c r="U90" s="17">
        <f>IF(Duombaze!T90="",0,INDEX(DU!I:I,MATCH(Duombaze!T90,DU!A:A,0),1))</f>
        <v>1516.72581666666</v>
      </c>
      <c r="V90" s="17">
        <f>IF(Duombaze!T90="",0,INDEX(DU!K:K,MATCH(Duombaze!T90,DU!A:A,0),1))</f>
        <v>27.51</v>
      </c>
      <c r="W90" s="19" t="s">
        <v>3488</v>
      </c>
      <c r="X90" s="19"/>
      <c r="Y90" s="134"/>
      <c r="Z90" s="65" t="s">
        <v>688</v>
      </c>
      <c r="AA90" s="17" t="str">
        <f t="shared" si="48"/>
        <v>2 SPB12 Grąžulas neamortizuojamas</v>
      </c>
      <c r="AB90" s="19" t="s">
        <v>261</v>
      </c>
      <c r="AC90" s="19">
        <f>IF(Duombaze!AB90="",0,INDEX(DU!I:I,MATCH(Duombaze!AB90,DU!A:A,0),1))</f>
        <v>193.289224214348</v>
      </c>
      <c r="AD90" s="25">
        <f>IF(Duombaze!AB90="",0,INDEX(DU!K:K,MATCH(Duombaze!AB90,DU!A:A,0),1))</f>
        <v>22.4</v>
      </c>
      <c r="AE90" s="19"/>
      <c r="AF90" s="19" t="s">
        <v>2065</v>
      </c>
      <c r="AG90" s="19"/>
      <c r="AH90" s="17" t="str">
        <f t="shared" si="34"/>
        <v/>
      </c>
      <c r="AI90" s="19"/>
      <c r="AJ90" s="639"/>
      <c r="AK90" s="639"/>
      <c r="AL90" s="639"/>
      <c r="AM90" s="639">
        <f>IF(Duombaze!AJ90="",0,INDEX(DU!I:I,MATCH(Duombaze!AJ90,DU!A:A,0),1))+IF(Duombaze!AK90="",0,INDEX(DU!I:I,MATCH(Duombaze!AK90,DU!A:A,0),1))+IF(Duombaze!AL90="",0,INDEX(DU!I:I,MATCH(Duombaze!AL90,DU!A:A,0),1))</f>
        <v>0</v>
      </c>
      <c r="AN90" s="639">
        <f>IF(Duombaze!AJ90="",0,INDEX(DU!K:K,MATCH(Duombaze!AJ90,DU!A:A,0),1))+IF(Duombaze!AK90="",0,INDEX(DU!K:K,MATCH(Duombaze!AK90,DU!A:A,0),1))+IF(Duombaze!AL90="",0,INDEX(DU!K:K,MATCH(Duombaze!AL90,DU!A:A,0),1))</f>
        <v>0</v>
      </c>
      <c r="AO90" s="19"/>
      <c r="AP90" s="19"/>
      <c r="AQ90" s="19" t="s">
        <v>1504</v>
      </c>
      <c r="AR90" s="17" t="str">
        <f t="shared" si="35"/>
        <v>2 SPB12 Pagrindo hidraulika + Kėbulo išvertimo išvadas</v>
      </c>
      <c r="AS90" s="19" t="s">
        <v>2082</v>
      </c>
      <c r="AT90" s="639" t="s">
        <v>3139</v>
      </c>
      <c r="AU90" s="639" t="s">
        <v>3142</v>
      </c>
      <c r="AV90" s="639" t="s">
        <v>2964</v>
      </c>
      <c r="AW90" s="639" t="s">
        <v>2958</v>
      </c>
      <c r="AX90" s="639" t="s">
        <v>2961</v>
      </c>
      <c r="AY90" s="639"/>
      <c r="AZ90" s="639"/>
      <c r="BA90" s="639"/>
      <c r="BB90" s="639"/>
      <c r="BC90" s="639">
        <f>IF(Duombaze!AT90="",0,INDEX(DU!I:I,MATCH(Duombaze!AT90,DU!A:A,0),1))+IF(Duombaze!AU90="",0,INDEX(DU!I:I*2,MATCH(Duombaze!AU90,DU!A:A,0),1))+IF(Duombaze!AV90="",0,INDEX(DU!I:I,MATCH(Duombaze!AV90,DU!A:A,0),1))+IF(Duombaze!AW90="",0,INDEX(DU!I:I,MATCH(Duombaze!AW90,DU!A:A,0),1))+IF(Duombaze!AX90="",0,INDEX(DU!I:I,MATCH(Duombaze!AX90,DU!A:A,0),1))+IF(Duombaze!AY90="",0,INDEX(DU!I:I,MATCH(Duombaze!AY90,DU!A:A,0),1))+IF(Duombaze!AZ90="",0,INDEX(DU!I:I,MATCH(Duombaze!AZ90,DU!A:A,0),1))+IF(Duombaze!BA90="",0,INDEX(DU!I:I,MATCH(Duombaze!BA90,DU!A:A,0),1))+IF(Duombaze!BB90="",0,INDEX(DU!I:I,MATCH(Duombaze!BB90,DU!A:A,0),1))</f>
        <v>539.63546276072987</v>
      </c>
      <c r="BD90" s="638">
        <f>IF(Duombaze!AT90="",0,INDEX(DU!K:K,MATCH(Duombaze!AT90,DU!A:A,0),1))+IF(Duombaze!AU90="",0,INDEX(DU!K:K,MATCH(Duombaze!AU90,DU!A:A,0),1))+IF(Duombaze!AV90="",0,INDEX(DU!K:K,MATCH(Duombaze!AV90,DU!A:A,0),1))+IF(Duombaze!AW90="",0,INDEX(DU!K:K,MATCH(Duombaze!AW90,DU!A:A,0),1))+IF(Duombaze!AX90="",0,INDEX(DU!K:K,MATCH(Duombaze!AX90,DU!A:A,0),1))+IF(Duombaze!AY90="",0,INDEX(DU!K:K,MATCH(Duombaze!AY90,DU!A:A,0),1))+IF(Duombaze!AZ90="",0,INDEX(DU!K:K,MATCH(Duombaze!AZ90,DU!A:A,0),1))+IF(Duombaze!BA90="",0,INDEX(DU!K:K,MATCH(Duombaze!BA90,DU!A:A,0),1))+IF(Duombaze!BB90="",0,INDEX(DU!K:K,MATCH(Duombaze!BB90,DU!A:A,0),1))</f>
        <v>27.625</v>
      </c>
      <c r="BE90" s="19" t="s">
        <v>2080</v>
      </c>
      <c r="BF90" s="19" t="s">
        <v>2081</v>
      </c>
      <c r="BG90" s="53" t="str">
        <f>BG163</f>
        <v>Hidrauliniai stabdžiai su LSV</v>
      </c>
      <c r="BH90" s="17" t="str">
        <f t="shared" si="44"/>
        <v>2 SPB12 Hidrauliniai stabdžiai su LSV</v>
      </c>
      <c r="BI90" s="19" t="str">
        <f t="shared" si="51"/>
        <v>ZU40ASPANHS000 + ZN10AHSHJLSV00</v>
      </c>
      <c r="BJ90" s="639" t="s">
        <v>2996</v>
      </c>
      <c r="BK90" s="639" t="s">
        <v>2997</v>
      </c>
      <c r="BL90" s="639"/>
      <c r="BM90" s="639">
        <f>IF(Duombaze!BJ90="",0,INDEX(DU!I:I,MATCH(Duombaze!BJ90,DU!A:A,0),1))+IF(Duombaze!BK90="",0,INDEX(DU!I:I,MATCH(Duombaze!BK90,DU!A:A,0),1))+IF(Duombaze!BL90="",0,INDEX(DU!I:I,MATCH(Duombaze!BL90,DU!A:A,0),1))</f>
        <v>677.39294741414665</v>
      </c>
      <c r="BN90" s="638">
        <f>IF(Duombaze!BJ90="",0,INDEX(DU!K:K,MATCH(Duombaze!BJ90,DU!A:A,0),1))+IF(Duombaze!BK90="",0,INDEX(DU!K:K,MATCH(Duombaze!BK90,DU!A:A,0),1))+IF(Duombaze!BL90="",0,INDEX(DU!K:K,MATCH(Duombaze!BL90,DU!A:A,0),1))</f>
        <v>66.61</v>
      </c>
      <c r="BO90" s="19"/>
      <c r="BP90" s="19"/>
      <c r="BQ90" s="19" t="str">
        <f>BQ176</f>
        <v>Stabdžių išvadai hidrauliniai</v>
      </c>
      <c r="BR90" s="19" t="str">
        <f t="shared" si="49"/>
        <v>2 SPB12 Stabdžių išvadai hidrauliniai</v>
      </c>
      <c r="BS90" s="19" t="str">
        <f>BS176</f>
        <v>ZU30ASPC14SIH0+ ZC40ASPC1620IJ</v>
      </c>
      <c r="BT90" s="19" t="s">
        <v>3035</v>
      </c>
      <c r="BU90" s="19" t="s">
        <v>3034</v>
      </c>
      <c r="BV90" s="19"/>
      <c r="BW90" s="65">
        <f>IF(Duombaze!BT90="",0,INDEX(DU!I:I,MATCH(Duombaze!BT90,DU!A:A,0),1))+IF(Duombaze!BU90="",0,INDEX(DU!I:I,MATCH(Duombaze!BU90,DU!A:A,0),1))+IF(Duombaze!BV90="",0,INDEX(DU!I:I,MATCH(Duombaze!BV90,DU!A:A,0),1))</f>
        <v>28.7798954069915</v>
      </c>
      <c r="BX90" s="19">
        <f>IF(Duombaze!BT90="",0,INDEX(DU!K:K,MATCH(Duombaze!BT90,DU!A:A,0),1))+IF(Duombaze!BU90="",0,INDEX(DU!K:K,MATCH(Duombaze!BU90,DU!A:A,0),1))+IF(Duombaze!BV90="",0,INDEX(DU!K:K,MATCH(Duombaze!BV90,DU!A:A,0),1))</f>
        <v>11</v>
      </c>
      <c r="BY90" s="65"/>
      <c r="BZ90" s="19"/>
      <c r="CA90" s="6" t="s">
        <v>2748</v>
      </c>
      <c r="CB90" s="19" t="str">
        <f t="shared" si="47"/>
        <v>2 SPB12 Hidr.koja SIMOL H1160P PASTIPRINTA (HJ+kranas)</v>
      </c>
      <c r="CC90" s="6" t="s">
        <v>2647</v>
      </c>
      <c r="CD90" s="6">
        <f>IF(Duombaze!CC90="",0,INDEX(DU!I:I,MATCH(Duombaze!CC90,DU!A:A,0),1))</f>
        <v>202.668286325791</v>
      </c>
      <c r="CE90" s="17">
        <f>IF(Duombaze!CC90="",0,INDEX(DU!K:K,MATCH(Duombaze!CC90,DU!A:A,0),1))</f>
        <v>11.61</v>
      </c>
      <c r="CF90" s="19"/>
      <c r="CG90" s="19" t="s">
        <v>2109</v>
      </c>
      <c r="CH90" s="342" t="s">
        <v>2599</v>
      </c>
      <c r="CI90" s="152" t="str">
        <f t="shared" si="36"/>
        <v>2 SPB12 Priekinė kilpa DIN11026 D-40 (3000 kg.)</v>
      </c>
      <c r="CJ90" s="151" t="s">
        <v>316</v>
      </c>
      <c r="CK90" s="151">
        <f>IF(Duombaze!CJ90="",0,INDEX(DU!I:I,MATCH(Duombaze!CJ90,DU!A:A,0),1))</f>
        <v>188.11199999999999</v>
      </c>
      <c r="CL90" s="17">
        <f>IF(Duombaze!CJ90="",0,INDEX(DU!K:K,MATCH(Duombaze!CJ90,DU!A:A,0),1))</f>
        <v>11.59</v>
      </c>
      <c r="CM90" s="151"/>
      <c r="CN90" s="151"/>
      <c r="CO90" s="19" t="s">
        <v>652</v>
      </c>
      <c r="CP90" s="17" t="str">
        <f t="shared" si="37"/>
        <v>2 SPB12 Ratų atsparos</v>
      </c>
      <c r="CQ90" s="19" t="s">
        <v>1471</v>
      </c>
      <c r="CR90" s="639" t="s">
        <v>1471</v>
      </c>
      <c r="CS90" s="639"/>
      <c r="CT90" s="639">
        <f>IF(Duombaze!CR90="",0,INDEX(DU!I:I,MATCH(Duombaze!CR90,DU!A:A,0),1))+IF(Duombaze!CS90="",0,INDEX(DU!I:I,MATCH(Duombaze!CS90,DU!A:A,0),1))</f>
        <v>28.542999999999999</v>
      </c>
      <c r="CU90" s="19">
        <f>IF(Duombaze!CR90="",0,INDEX(DU!K:K,MATCH(Duombaze!CR90,DU!A:A,0),1))+IF(Duombaze!CS90="",0,INDEX(DU!K:K,MATCH(Duombaze!CS90,DU!A:A,0),1))</f>
        <v>0</v>
      </c>
      <c r="CV90" s="19"/>
      <c r="CW90" s="19"/>
      <c r="CX90" s="19"/>
      <c r="CY90" s="17" t="str">
        <f t="shared" si="38"/>
        <v/>
      </c>
      <c r="CZ90" s="19"/>
      <c r="DA90" s="672"/>
      <c r="DB90" s="672"/>
      <c r="DC90" s="672">
        <f>IF(Duombaze!DA90="",0,INDEX(DU!I:I,MATCH(Duombaze!DA90,DU!A:A,0),1))+IF(Duombaze!DB90="",0,INDEX(DU!I:I,MATCH(Duombaze!DB90,DU!A:A,0),1))</f>
        <v>0</v>
      </c>
      <c r="DD90" s="19">
        <f>IF(Duombaze!DA90="",0,INDEX(DU!K:K,MATCH(Duombaze!DA90,DU!A:A,0),1))+IF(Duombaze!DB90="",0,INDEX(DU!K:K,MATCH(Duombaze!DB90,DU!A:A,0),1))</f>
        <v>0</v>
      </c>
      <c r="DE90" s="19"/>
      <c r="DF90" s="19"/>
      <c r="DG90" s="19" t="s">
        <v>705</v>
      </c>
      <c r="DH90" s="19" t="str">
        <f t="shared" si="39"/>
        <v>2 SPB12 Aikštelė</v>
      </c>
      <c r="DI90" s="19" t="s">
        <v>274</v>
      </c>
      <c r="DJ90" s="672" t="s">
        <v>274</v>
      </c>
      <c r="DK90" s="678"/>
      <c r="DL90" s="678">
        <f>IF(Duombaze!DJ90="",0,INDEX(DU!I:I,MATCH(Duombaze!DJ90,DU!A:A,0),1))+IF(Duombaze!DK90="",0,INDEX(DU!I:I,MATCH(Duombaze!DK90,DU!A:A,0),1))</f>
        <v>25.947729837227001</v>
      </c>
      <c r="DM90" s="19">
        <f>IF(Duombaze!DJ90="",0,INDEX(DU!K:K,MATCH(Duombaze!DJ90,DU!A:A,0),1))+IF(Duombaze!DK90="",0,INDEX(DU!K:K,MATCH(Duombaze!DK90,DU!A:A,0),1))</f>
        <v>28.357500000000002</v>
      </c>
      <c r="DN90" s="52"/>
      <c r="DO90" s="52"/>
      <c r="DP90" s="52" t="str">
        <f>DP176</f>
        <v>Prieky/gale paprastas apšvietimas, šone atšvaitai (LT-LV)</v>
      </c>
      <c r="DQ90" s="17" t="str">
        <f t="shared" si="40"/>
        <v>2 SPB12 Prieky/gale paprastas apšvietimas, šone atšvaitai (LT-LV)</v>
      </c>
      <c r="DR90" s="65" t="str">
        <f>DR176</f>
        <v>ZC40AZIBATV000</v>
      </c>
      <c r="DS90" s="692" t="s">
        <v>250</v>
      </c>
      <c r="DT90" s="692"/>
      <c r="DU90" s="692"/>
      <c r="DV90" s="692"/>
      <c r="DW90" s="692">
        <f>IF(Duombaze!DS90="",0,INDEX(DU!I:I,MATCH(Duombaze!DS90,DU!A:A,0),1))+IF(Duombaze!DT90="",0,INDEX(DU!I:I,MATCH(Duombaze!DT90,DU!A:A,0),1))+IF(Duombaze!DU90="",0,INDEX(DU!I:I,MATCH(Duombaze!DU90,DU!A:A,0),1))+IF(Duombaze!DV90="",0,INDEX(DU!I:I,MATCH(Duombaze!DV90,DU!A:A,0),1))</f>
        <v>52.377912044817897</v>
      </c>
      <c r="DX90" s="638">
        <f>IF(Duombaze!DS90="",0,INDEX(DU!K:K,MATCH(Duombaze!DS90,DU!A:A,0),1))+IF(Duombaze!DT90="",0,INDEX(DU!K:K,MATCH(Duombaze!DT90,DU!A:A,0),1))+IF(Duombaze!DU90="",0,INDEX(DU!K:K,MATCH(Duombaze!DU90,DU!A:A,0),1))+IF(Duombaze!DV90="",0,INDEX(DU!K:KH,MATCH(Duombaze!DV90,DU!A:A,0),1))</f>
        <v>0</v>
      </c>
      <c r="DY90" s="65"/>
      <c r="DZ90" s="65"/>
      <c r="EA90" s="19" t="str">
        <f>EA176</f>
        <v>Mechaninis sukabintuvas Rockinger</v>
      </c>
      <c r="EB90" s="19" t="str">
        <f t="shared" si="41"/>
        <v>2 SPB12 Mechaninis sukabintuvas Rockinger</v>
      </c>
      <c r="EC90" s="19" t="str">
        <f>EC176</f>
        <v>ZC40ACMSR00000</v>
      </c>
      <c r="ED90" s="19">
        <f>IF(Duombaze!EC90="",0,INDEX(DU!I:I,MATCH(Duombaze!EC90,DU!A:A,0),1))</f>
        <v>170.74</v>
      </c>
      <c r="EE90" s="638">
        <f>IF(Duombaze!EC90="",0,INDEX(DU!K:K,MATCH(Duombaze!EC90,DU!A:A,0),1))</f>
        <v>18.82</v>
      </c>
      <c r="EF90" s="19"/>
      <c r="EG90" s="52"/>
      <c r="EH90" s="19" t="str">
        <f>EH182</f>
        <v>Lipdukai Lenkiški</v>
      </c>
      <c r="EI90" s="17" t="str">
        <f t="shared" si="45"/>
        <v>2 SPB12 Lipdukai Lenkiški</v>
      </c>
      <c r="EJ90" s="19" t="str">
        <f>EJ182</f>
        <v>ZC20ASPCLPL000</v>
      </c>
      <c r="EK90" s="672" t="s">
        <v>3053</v>
      </c>
      <c r="EL90" s="672"/>
      <c r="EM90" s="672"/>
      <c r="EN90" s="672">
        <f>IF(Duombaze!EK90="",0,INDEX(DU!I:I,MATCH(Duombaze!EK90,DU!A:A,0),1))+IF(Duombaze!EL90="",0,INDEX(DU!I:I,MATCH(Duombaze!EL90,DU!A:A,0),1))+IF(Duombaze!EM90="",0,INDEX(DU!I:I,MATCH(Duombaze!EM90,DU!A:A,0),1))</f>
        <v>24.172999999999998</v>
      </c>
      <c r="EO90" s="19">
        <f>IF(Duombaze!EK90="",0,INDEX(DU!K:K,MATCH(Duombaze!EK90,DU!A:A,0),1))+IF(Duombaze!EL90="",0,INDEX(DU!K:K,MATCH(Duombaze!EL90,DU!A:A,0),1))+IF(Duombaze!EM90="",0,INDEX(DU!K:K,MATCH(Duombaze!EM90,DU!A:A,0),1))</f>
        <v>0</v>
      </c>
      <c r="EP90" s="19"/>
      <c r="EQ90" s="19"/>
      <c r="ER90" s="65" t="s">
        <v>1498</v>
      </c>
      <c r="ES90" s="17" t="str">
        <f t="shared" si="42"/>
        <v>2 SPB12 Pakuojami</v>
      </c>
      <c r="ET90" s="19"/>
      <c r="EU90" s="19"/>
      <c r="EV90" s="19"/>
      <c r="EW90" s="19" t="s">
        <v>310</v>
      </c>
      <c r="EX90" s="19" t="str">
        <f t="shared" si="43"/>
        <v>2 SPB12 Purvasaugių komplektas 550 ratams (ketvirtiniai 1/4)</v>
      </c>
      <c r="EY90" s="19" t="s">
        <v>311</v>
      </c>
      <c r="EZ90" s="698" t="s">
        <v>311</v>
      </c>
      <c r="FA90" s="698"/>
      <c r="FB90" s="698">
        <f>IF(Duombaze!EZ90="",0,INDEX(DU!I:I,MATCH(Duombaze!EZ90,DU!A:A,0),1))+IF(Duombaze!FA90="",0,INDEX(DU!I:I,MATCH(Duombaze!FA90,DU!A:A,0),1))</f>
        <v>69.059279999999902</v>
      </c>
      <c r="FC90" s="19">
        <f>IF(Duombaze!EZ90="",0,INDEX(DU!K:K,MATCH(Duombaze!EZ90,DU!A:A,0),1))+IF(Duombaze!FA90="",0,INDEX(DU!K:K,MATCH(Duombaze!FA90,DU!A:A,0),1))</f>
        <v>9.33</v>
      </c>
      <c r="FD90" s="100"/>
      <c r="FE90" s="100"/>
      <c r="FF90" s="100"/>
      <c r="FG90" s="19"/>
      <c r="FH90" s="17" t="s">
        <v>2795</v>
      </c>
      <c r="FI90" s="19"/>
      <c r="FJ90" s="19"/>
      <c r="FK90" s="17"/>
      <c r="FL90" s="20" t="s">
        <v>2796</v>
      </c>
      <c r="FM90" s="671" t="s">
        <v>2796</v>
      </c>
      <c r="FN90" s="671"/>
      <c r="FO90" s="671"/>
      <c r="FP90" s="671"/>
      <c r="FQ90" s="671">
        <f>IF(Duombaze!FM90="",0,INDEX(DU!I:I,MATCH(Duombaze!FM90,DU!A:A,0),1))+IF(Duombaze!FN90="",0,INDEX(DU!I:I,MATCH(Duombaze!FN90,DU!A:A,0),1))+IF(Duombaze!FO90="",0,INDEX(DU!I:I,MATCH(Duombaze!FO90,DU!A:A,0),1))+IF(Duombaze!FP90="",0,INDEX(DU!I:I,MATCH(Duombaze!FP90,DU!A:A,0),1))</f>
        <v>206.56299999999999</v>
      </c>
      <c r="FR90" s="673">
        <f>IF(Duombaze!FM90="",0,INDEX(DU!K:K,MATCH(Duombaze!FM90,DU!A:A,0),1))+IF(Duombaze!FN90="",0,INDEX(DU!K:K,MATCH(Duombaze!FN90,DU!A:A,0),1))+IF(Duombaze!FO90="",0,INDEX(DU!K:K,MATCH(Duombaze!FO90,DU!A:A,0),1))+IF(Duombaze!FP90="",0,INDEX(DU!K:K,MATCH(Duombaze!FP90,DU!A:A,0),1))</f>
        <v>28</v>
      </c>
      <c r="FT90" s="100" t="s">
        <v>64</v>
      </c>
      <c r="FU90" s="100" t="s">
        <v>73</v>
      </c>
      <c r="FY90" s="53" t="str">
        <f>FY166</f>
        <v>Pneumatiniai st. 2 konturų Haldex su automatiniu LSV 0,4s.+ priek. ašies slėgio vožtuvas</v>
      </c>
      <c r="FZ90" s="17" t="str">
        <f>IF(FY90&lt;&gt;"",A94&amp;" "&amp;C94&amp;" "&amp;FY90,"")</f>
        <v>6 SPB12 Pneumatiniai st. 2 konturų Haldex su automatiniu LSV 0,4s.+ priek. ašies slėgio vožtuvas</v>
      </c>
      <c r="GA90" s="19" t="str">
        <f>GA166</f>
        <v>ZU3APSHLDXAL04 + ZM0PR0SLV0ZT0H</v>
      </c>
    </row>
    <row r="91" spans="1:183" s="20" customFormat="1" ht="23.45" customHeight="1" x14ac:dyDescent="0.25">
      <c r="A91" s="41">
        <v>3</v>
      </c>
      <c r="B91" s="41" t="s">
        <v>771</v>
      </c>
      <c r="C91" s="16" t="s">
        <v>224</v>
      </c>
      <c r="D91" s="19"/>
      <c r="E91" s="17" t="str">
        <f t="shared" si="50"/>
        <v/>
      </c>
      <c r="F91" s="19"/>
      <c r="G91" s="639"/>
      <c r="H91" s="639"/>
      <c r="I91" s="639"/>
      <c r="J91" s="639"/>
      <c r="K91" s="639"/>
      <c r="L91" s="639"/>
      <c r="M91" s="639"/>
      <c r="N91" s="639"/>
      <c r="O91" s="639"/>
      <c r="P91" s="638">
        <f>IF(Duombaze!G91="",0,INDEX(DU!I:I,MATCH(Duombaze!G91,DU!A:A,0),1))+IF(Duombaze!H91="",0,INDEX(DU!I:I,MATCH(Duombaze!H91,DU!A:A,0),1))+IF(Duombaze!I91="",0,INDEX(DU!I:I,MATCH(Duombaze!I91,DU!A:A,0),1))+IF(Duombaze!J91="",0,INDEX(DU!I:I*40,MATCH(Duombaze!J91,DU!A:A,0),1))+IF(Duombaze!K91="",0,INDEX(DU!I:I,MATCH(Duombaze!K91,DU!A:A,0),1))+IF(Duombaze!L91="",0,INDEX(DU!I:I,MATCH(Duombaze!L91,DU!A:A,0),1))+IF(Duombaze!M91="",0,INDEX(DU!I:I,MATCH(Duombaze!M91,DU!A:A,0),1))+IF(Duombaze!N91="",0,INDEX(DU!I:I,MATCH(Duombaze!N91,DU!A:A,0),1))+IF(Duombaze!O91="",0,INDEX(DU!I:I,MATCH(Duombaze!O91,DU!A:A,0),1))</f>
        <v>0</v>
      </c>
      <c r="Q91" s="638">
        <f>IF(Duombaze!G91="",0,INDEX(DU!K:K,MATCH(Duombaze!G91,DU!A:A,0),1))+IF(Duombaze!H91="",0,INDEX(DU!K:K,MATCH(Duombaze!H91,DU!A:A,0),1))+IF(Duombaze!I91="",0,INDEX(DU!K:K,MATCH(Duombaze!I91,DU!A:A,0),1))+IF(Duombaze!J91="",0,INDEX(DU!K:K,MATCH(Duombaze!J91,DU!A:A,0),1))+IF(Duombaze!K91="",0,INDEX(DU!K:K,MATCH(Duombaze!K91,DU!A:A,0),1))+IF(Duombaze!L91="",0,INDEX(DU!K:K,MATCH(Duombaze!L91,DU!A:A,0),1))+IF(Duombaze!M91="",0,INDEX(DU!K:K,MATCH(Duombaze!M91,DU!A:A,0),1))+IF(Duombaze!N91="",0,INDEX(DU!K:K,MATCH(Duombaze!N91,DU!A:A,0),1))+IF(Duombaze!O91="",0,INDEX(DU!K:K,MATCH(Duombaze!O91,DU!A:A,0),1))</f>
        <v>0</v>
      </c>
      <c r="R91" s="19"/>
      <c r="S91" s="52"/>
      <c r="T91" s="881"/>
      <c r="U91" s="17">
        <f>IF(Duombaze!T91="",0,INDEX(DU!I:I,MATCH(Duombaze!T91,DU!A:A,0),1))</f>
        <v>0</v>
      </c>
      <c r="V91" s="17">
        <f>IF(Duombaze!T91="",0,INDEX(DU!K:K,MATCH(Duombaze!T91,DU!A:A,0),1))</f>
        <v>0</v>
      </c>
      <c r="W91" s="19"/>
      <c r="X91" s="19"/>
      <c r="Y91" s="134"/>
      <c r="Z91" s="65" t="s">
        <v>8200</v>
      </c>
      <c r="AA91" s="17" t="str">
        <f t="shared" si="48"/>
        <v>3 SPB12 Grąžulas amortizuojamas ZN</v>
      </c>
      <c r="AB91" s="19" t="s">
        <v>1478</v>
      </c>
      <c r="AC91" s="19">
        <f>IF(Duombaze!AB91="",0,INDEX(DU!I:I,MATCH(Duombaze!AB91,DU!A:A,0),1))</f>
        <v>538.26554551667004</v>
      </c>
      <c r="AD91" s="25">
        <f>IF(Duombaze!AB91="",0,INDEX(DU!K:K,MATCH(Duombaze!AB91,DU!A:A,0),1))</f>
        <v>52.13</v>
      </c>
      <c r="AE91" s="19"/>
      <c r="AF91" s="19" t="s">
        <v>2067</v>
      </c>
      <c r="AG91" s="19"/>
      <c r="AH91" s="17" t="str">
        <f t="shared" si="34"/>
        <v/>
      </c>
      <c r="AI91" s="19"/>
      <c r="AJ91" s="639"/>
      <c r="AK91" s="639"/>
      <c r="AL91" s="639"/>
      <c r="AM91" s="639">
        <f>IF(Duombaze!AJ91="",0,INDEX(DU!I:I,MATCH(Duombaze!AJ91,DU!A:A,0),1))+IF(Duombaze!AK91="",0,INDEX(DU!I:I,MATCH(Duombaze!AK91,DU!A:A,0),1))+IF(Duombaze!AL91="",0,INDEX(DU!I:I,MATCH(Duombaze!AL91,DU!A:A,0),1))</f>
        <v>0</v>
      </c>
      <c r="AN91" s="639">
        <f>IF(Duombaze!AJ91="",0,INDEX(DU!K:K,MATCH(Duombaze!AJ91,DU!A:A,0),1))+IF(Duombaze!AK91="",0,INDEX(DU!K:K,MATCH(Duombaze!AK91,DU!A:A,0),1))+IF(Duombaze!AL91="",0,INDEX(DU!K:K,MATCH(Duombaze!AL91,DU!A:A,0),1))</f>
        <v>0</v>
      </c>
      <c r="AO91" s="19"/>
      <c r="AP91" s="19"/>
      <c r="AQ91" s="19" t="s">
        <v>1505</v>
      </c>
      <c r="AR91" s="17" t="str">
        <f t="shared" si="35"/>
        <v>3 SPB12 Pagrindo hidraulika + Hidrauliniai valdymo išvadai</v>
      </c>
      <c r="AS91" s="19" t="s">
        <v>2083</v>
      </c>
      <c r="AT91" s="639" t="s">
        <v>3139</v>
      </c>
      <c r="AU91" s="639" t="s">
        <v>3142</v>
      </c>
      <c r="AV91" s="639" t="s">
        <v>2964</v>
      </c>
      <c r="AW91" s="639" t="s">
        <v>2959</v>
      </c>
      <c r="AX91" s="639" t="s">
        <v>2960</v>
      </c>
      <c r="AY91" s="639"/>
      <c r="AZ91" s="639"/>
      <c r="BA91" s="639"/>
      <c r="BB91" s="639"/>
      <c r="BC91" s="639">
        <f>IF(Duombaze!AT91="",0,INDEX(DU!I:I,MATCH(Duombaze!AT91,DU!A:A,0),1))+IF(Duombaze!AU91="",0,INDEX(DU!I:I*2,MATCH(Duombaze!AU91,DU!A:A,0),1))+IF(Duombaze!AV91="",0,INDEX(DU!I:I,MATCH(Duombaze!AV91,DU!A:A,0),1))+IF(Duombaze!AW91="",0,INDEX(DU!I:I,MATCH(Duombaze!AW91,DU!A:A,0),1))+IF(Duombaze!AX91="",0,INDEX(DU!I:I,MATCH(Duombaze!AX91,DU!A:A,0),1))+IF(Duombaze!AY91="",0,INDEX(DU!I:I,MATCH(Duombaze!AY91,DU!A:A,0),1))+IF(Duombaze!AZ91="",0,INDEX(DU!I:I,MATCH(Duombaze!AZ91,DU!A:A,0),1))+IF(Duombaze!BA91="",0,INDEX(DU!I:I,MATCH(Duombaze!BA91,DU!A:A,0),1))+IF(Duombaze!BB91="",0,INDEX(DU!I:I,MATCH(Duombaze!BB91,DU!A:A,0),1))</f>
        <v>543.87286276072984</v>
      </c>
      <c r="BD91" s="638">
        <f>IF(Duombaze!AT91="",0,INDEX(DU!K:K,MATCH(Duombaze!AT91,DU!A:A,0),1))+IF(Duombaze!AU91="",0,INDEX(DU!K:K,MATCH(Duombaze!AU91,DU!A:A,0),1))+IF(Duombaze!AV91="",0,INDEX(DU!K:K,MATCH(Duombaze!AV91,DU!A:A,0),1))+IF(Duombaze!AW91="",0,INDEX(DU!K:K,MATCH(Duombaze!AW91,DU!A:A,0),1))+IF(Duombaze!AX91="",0,INDEX(DU!K:K,MATCH(Duombaze!AX91,DU!A:A,0),1))+IF(Duombaze!AY91="",0,INDEX(DU!K:K,MATCH(Duombaze!AY91,DU!A:A,0),1))+IF(Duombaze!AZ91="",0,INDEX(DU!K:K,MATCH(Duombaze!AZ91,DU!A:A,0),1))+IF(Duombaze!BA91="",0,INDEX(DU!K:K,MATCH(Duombaze!BA91,DU!A:A,0),1))+IF(Duombaze!BB91="",0,INDEX(DU!K:K,MATCH(Duombaze!BB91,DU!A:A,0),1))</f>
        <v>29.085000000000001</v>
      </c>
      <c r="BE91" s="19" t="s">
        <v>2080</v>
      </c>
      <c r="BF91" s="19" t="s">
        <v>2081</v>
      </c>
      <c r="BG91" s="19" t="s">
        <v>2719</v>
      </c>
      <c r="BH91" s="17" t="str">
        <f t="shared" si="44"/>
        <v>3 SPB12 Pneumatiniai - hidrauliniai stabdžiai (auto pneumo LSV + 2x0,4s)</v>
      </c>
      <c r="BI91" s="17" t="str">
        <f t="shared" si="51"/>
        <v>ZU30ASPC14PHS2 + ZC10ASPC1016PH</v>
      </c>
      <c r="BJ91" s="638" t="s">
        <v>2998</v>
      </c>
      <c r="BK91" s="638" t="s">
        <v>2999</v>
      </c>
      <c r="BL91" s="638"/>
      <c r="BM91" s="638">
        <f>IF(Duombaze!BJ91="",0,INDEX(DU!I:I,MATCH(Duombaze!BJ91,DU!A:A,0),1))+IF(Duombaze!BK91="",0,INDEX(DU!I:I,MATCH(Duombaze!BK91,DU!A:A,0),1))+IF(Duombaze!BL91="",0,INDEX(DU!I:I,MATCH(Duombaze!BL91,DU!A:A,0),1))</f>
        <v>822.21972000000005</v>
      </c>
      <c r="BN91" s="638">
        <f>IF(Duombaze!BJ91="",0,INDEX(DU!K:K,MATCH(Duombaze!BJ91,DU!A:A,0),1))+IF(Duombaze!BK91="",0,INDEX(DU!K:K,MATCH(Duombaze!BK91,DU!A:A,0),1))+IF(Duombaze!BL91="",0,INDEX(DU!K:K,MATCH(Duombaze!BL91,DU!A:A,0),1))</f>
        <v>87.69</v>
      </c>
      <c r="BO91" s="19"/>
      <c r="BP91" s="19"/>
      <c r="BQ91" s="17" t="s">
        <v>2728</v>
      </c>
      <c r="BR91" s="17" t="s">
        <v>2732</v>
      </c>
      <c r="BS91" s="17" t="s">
        <v>2729</v>
      </c>
      <c r="BT91" s="17" t="s">
        <v>3038</v>
      </c>
      <c r="BU91" s="17" t="s">
        <v>3034</v>
      </c>
      <c r="BV91" s="17">
        <v>23705201</v>
      </c>
      <c r="BW91" s="20">
        <f>IF(Duombaze!BT91="",0,INDEX(DU!I:I,MATCH(Duombaze!BT91,DU!A:A,0),1))+IF(Duombaze!BU91="",0,INDEX(DU!I:I,MATCH(Duombaze!BU91,DU!A:A,0),1))+IF(Duombaze!BV91="",0,INDEX(DU!I:I,MATCH(Duombaze!BV91,DU!A:A,0),1))</f>
        <v>90.255595406991503</v>
      </c>
      <c r="BX91" s="19">
        <f>IF(Duombaze!BT91="",0,INDEX(DU!K:K,MATCH(Duombaze!BT91,DU!A:A,0),1))+IF(Duombaze!BU91="",0,INDEX(DU!K:K,MATCH(Duombaze!BU91,DU!A:A,0),1))+IF(Duombaze!BV91="",0,INDEX(DU!K:K,MATCH(Duombaze!BV91,DU!A:A,0),1))</f>
        <v>11.59</v>
      </c>
      <c r="BY91" s="100"/>
      <c r="BZ91" s="100"/>
      <c r="CB91" s="19" t="str">
        <f t="shared" si="47"/>
        <v/>
      </c>
      <c r="CC91" s="26"/>
      <c r="CD91" s="26">
        <f>IF(Duombaze!CC91="",0,INDEX(DU!I:I,MATCH(Duombaze!CC91,DU!A:A,0),1))</f>
        <v>0</v>
      </c>
      <c r="CE91" s="17">
        <f>IF(Duombaze!CC91="",0,INDEX(DU!K:K,MATCH(Duombaze!CC91,DU!A:A,0),1))</f>
        <v>0</v>
      </c>
      <c r="CF91" s="17"/>
      <c r="CG91" s="17"/>
      <c r="CH91" s="65" t="s">
        <v>289</v>
      </c>
      <c r="CI91" s="17" t="str">
        <f t="shared" si="36"/>
        <v>3 SPB12 Priekinė kilpa K80</v>
      </c>
      <c r="CJ91" s="19" t="s">
        <v>270</v>
      </c>
      <c r="CK91" s="19">
        <f>IF(Duombaze!CJ91="",0,INDEX(DU!I:I,MATCH(Duombaze!CJ91,DU!A:A,0),1))</f>
        <v>188.11279999999999</v>
      </c>
      <c r="CL91" s="17">
        <f>IF(Duombaze!CJ91="",0,INDEX(DU!K:K,MATCH(Duombaze!CJ91,DU!A:A,0),1))</f>
        <v>11.37</v>
      </c>
      <c r="CM91" s="19"/>
      <c r="CN91" s="19"/>
      <c r="CO91" s="19" t="s">
        <v>1495</v>
      </c>
      <c r="CP91" s="17" t="str">
        <f t="shared" si="37"/>
        <v xml:space="preserve">3 SPB12 Rankinis + Ratų atsparos </v>
      </c>
      <c r="CQ91" s="19" t="s">
        <v>1596</v>
      </c>
      <c r="CR91" s="639" t="s">
        <v>1594</v>
      </c>
      <c r="CS91" s="639" t="s">
        <v>1471</v>
      </c>
      <c r="CT91" s="639">
        <f>IF(Duombaze!CR91="",0,INDEX(DU!I:I,MATCH(Duombaze!CR91,DU!A:A,0),1))+IF(Duombaze!CS91="",0,INDEX(DU!I:I,MATCH(Duombaze!CS91,DU!A:A,0),1))</f>
        <v>73.338362415433409</v>
      </c>
      <c r="CU91" s="19">
        <f>IF(Duombaze!CR91="",0,INDEX(DU!K:K,MATCH(Duombaze!CR91,DU!A:A,0),1))+IF(Duombaze!CS91="",0,INDEX(DU!K:K,MATCH(Duombaze!CS91,DU!A:A,0),1))</f>
        <v>36.090000000000003</v>
      </c>
      <c r="CV91" s="19" t="s">
        <v>1471</v>
      </c>
      <c r="CW91" s="19" t="s">
        <v>2124</v>
      </c>
      <c r="CX91" s="19"/>
      <c r="CY91" s="17" t="str">
        <f t="shared" si="38"/>
        <v/>
      </c>
      <c r="CZ91" s="19"/>
      <c r="DA91" s="672"/>
      <c r="DB91" s="672"/>
      <c r="DC91" s="672">
        <f>IF(Duombaze!DA91="",0,INDEX(DU!I:I,MATCH(Duombaze!DA91,DU!A:A,0),1))+IF(Duombaze!DB91="",0,INDEX(DU!I:I,MATCH(Duombaze!DB91,DU!A:A,0),1))</f>
        <v>0</v>
      </c>
      <c r="DD91" s="19">
        <f>IF(Duombaze!DA91="",0,INDEX(DU!K:K,MATCH(Duombaze!DA91,DU!A:A,0),1))+IF(Duombaze!DB91="",0,INDEX(DU!K:K,MATCH(Duombaze!DB91,DU!A:A,0),1))</f>
        <v>0</v>
      </c>
      <c r="DE91" s="19"/>
      <c r="DF91" s="19"/>
      <c r="DG91" s="19" t="s">
        <v>706</v>
      </c>
      <c r="DH91" s="19" t="str">
        <f t="shared" si="39"/>
        <v xml:space="preserve">3 SPB12 Tentas ir aikštelė </v>
      </c>
      <c r="DI91" s="19" t="s">
        <v>2152</v>
      </c>
      <c r="DJ91" s="672" t="s">
        <v>273</v>
      </c>
      <c r="DK91" s="672" t="s">
        <v>274</v>
      </c>
      <c r="DL91" s="678">
        <f>IF(Duombaze!DJ91="",0,INDEX(DU!I:I,MATCH(Duombaze!DJ91,DU!A:A,0),1))+IF(Duombaze!DK91="",0,INDEX(DU!I:I,MATCH(Duombaze!DK91,DU!A:A,0),1))</f>
        <v>210.70000400602399</v>
      </c>
      <c r="DM91" s="19">
        <f>IF(Duombaze!DJ91="",0,INDEX(DU!K:K,MATCH(Duombaze!DJ91,DU!A:A,0),1))+IF(Duombaze!DK91="",0,INDEX(DU!K:K,MATCH(Duombaze!DK91,DU!A:A,0),1))</f>
        <v>106.7675</v>
      </c>
      <c r="DN91" s="52" t="s">
        <v>2012</v>
      </c>
      <c r="DO91" s="52"/>
      <c r="DP91" s="52" t="str">
        <f>DP177</f>
        <v>Šoninis LED apšvietimas, prieky/gale paprastas apšvietimas (Čekija)</v>
      </c>
      <c r="DQ91" s="17" t="str">
        <f t="shared" si="40"/>
        <v>3 SPB12 Šoninis LED apšvietimas, prieky/gale paprastas apšvietimas (Čekija)</v>
      </c>
      <c r="DR91" s="65" t="str">
        <f>DR177</f>
        <v>ZC40AZIBLEDSN0</v>
      </c>
      <c r="DS91" s="692" t="s">
        <v>251</v>
      </c>
      <c r="DT91" s="692"/>
      <c r="DU91" s="692"/>
      <c r="DV91" s="692"/>
      <c r="DW91" s="692">
        <f>IF(Duombaze!DS91="",0,INDEX(DU!I:I,MATCH(Duombaze!DS91,DU!A:A,0),1))+IF(Duombaze!DT91="",0,INDEX(DU!I:I,MATCH(Duombaze!DT91,DU!A:A,0),1))+IF(Duombaze!DU91="",0,INDEX(DU!I:I,MATCH(Duombaze!DU91,DU!A:A,0),1))+IF(Duombaze!DV91="",0,INDEX(DU!I:I,MATCH(Duombaze!DV91,DU!A:A,0),1))</f>
        <v>76.036285714285697</v>
      </c>
      <c r="DX91" s="638">
        <f>IF(Duombaze!DS91="",0,INDEX(DU!K:K,MATCH(Duombaze!DS91,DU!A:A,0),1))+IF(Duombaze!DT91="",0,INDEX(DU!K:K,MATCH(Duombaze!DT91,DU!A:A,0),1))+IF(Duombaze!DU91="",0,INDEX(DU!K:K,MATCH(Duombaze!DU91,DU!A:A,0),1))+IF(Duombaze!DV91="",0,INDEX(DU!K:KH,MATCH(Duombaze!DV91,DU!A:A,0),1))</f>
        <v>0</v>
      </c>
      <c r="DY91" s="65"/>
      <c r="DZ91" s="65"/>
      <c r="EA91" s="19" t="str">
        <f>EA177</f>
        <v>Automatinis sukabintuvas Rockinger</v>
      </c>
      <c r="EB91" s="19" t="str">
        <f t="shared" si="41"/>
        <v>3 SPB12 Automatinis sukabintuvas Rockinger</v>
      </c>
      <c r="EC91" s="19" t="str">
        <f>EC177</f>
        <v>ZC40ACASR00000</v>
      </c>
      <c r="ED91" s="19">
        <f>IF(Duombaze!EC91="",0,INDEX(DU!I:I,MATCH(Duombaze!EC91,DU!A:A,0),1))</f>
        <v>300.26560000000001</v>
      </c>
      <c r="EE91" s="638">
        <f>IF(Duombaze!EC91="",0,INDEX(DU!K:K,MATCH(Duombaze!EC91,DU!A:A,0),1))</f>
        <v>33.61</v>
      </c>
      <c r="EF91" s="19"/>
      <c r="EG91" s="52"/>
      <c r="EH91" s="19" t="str">
        <f>EH176</f>
        <v>Lipdukai universalūs</v>
      </c>
      <c r="EI91" s="17" t="str">
        <f t="shared" si="45"/>
        <v>3 SPB12 Lipdukai universalūs</v>
      </c>
      <c r="EJ91" s="19" t="str">
        <f>EJ176</f>
        <v>ZC20ASPCLEN000</v>
      </c>
      <c r="EK91" s="672" t="s">
        <v>255</v>
      </c>
      <c r="EL91" s="672"/>
      <c r="EM91" s="672"/>
      <c r="EN91" s="672">
        <f>IF(Duombaze!EK91="",0,INDEX(DU!I:I,MATCH(Duombaze!EK91,DU!A:A,0),1))+IF(Duombaze!EL91="",0,INDEX(DU!I:I,MATCH(Duombaze!EL91,DU!A:A,0),1))+IF(Duombaze!EM91="",0,INDEX(DU!I:I,MATCH(Duombaze!EM91,DU!A:A,0),1))</f>
        <v>16.420000000000002</v>
      </c>
      <c r="EO91" s="19">
        <f>IF(Duombaze!EK91="",0,INDEX(DU!K:K,MATCH(Duombaze!EK91,DU!A:A,0),1))+IF(Duombaze!EL91="",0,INDEX(DU!K:K,MATCH(Duombaze!EL91,DU!A:A,0),1))+IF(Duombaze!EM91="",0,INDEX(DU!K:K,MATCH(Duombaze!EM91,DU!A:A,0),1))</f>
        <v>0</v>
      </c>
      <c r="EP91" s="19"/>
      <c r="EQ91" s="19"/>
      <c r="ER91" s="20" t="s">
        <v>1778</v>
      </c>
      <c r="ES91" s="17" t="str">
        <f t="shared" si="42"/>
        <v>3 SPB12 Ratai pristatomi klientui</v>
      </c>
      <c r="ET91" s="19"/>
      <c r="EU91" s="19"/>
      <c r="EV91" s="19"/>
      <c r="EW91" s="19" t="s">
        <v>752</v>
      </c>
      <c r="EX91" s="19" t="str">
        <f t="shared" si="43"/>
        <v>3 SPB12 Purvasaugių komplektas 385/425  ratams (pilni 1/2)</v>
      </c>
      <c r="EY91" s="19" t="s">
        <v>283</v>
      </c>
      <c r="EZ91" s="672" t="s">
        <v>283</v>
      </c>
      <c r="FA91" s="672"/>
      <c r="FB91" s="672">
        <f>IF(Duombaze!EZ91="",0,INDEX(DU!I:I,MATCH(Duombaze!EZ91,DU!A:A,0),1))+IF(Duombaze!FA91="",0,INDEX(DU!I:I,MATCH(Duombaze!FA91,DU!A:A,0),1))</f>
        <v>174.982312244897</v>
      </c>
      <c r="FC91" s="19">
        <f>IF(Duombaze!EZ91="",0,INDEX(DU!K:K,MATCH(Duombaze!EZ91,DU!A:A,0),1))+IF(Duombaze!FA91="",0,INDEX(DU!K:K,MATCH(Duombaze!FA91,DU!A:A,0),1))</f>
        <v>14.49</v>
      </c>
      <c r="FD91" s="19"/>
      <c r="FE91" s="19"/>
      <c r="FF91" s="19"/>
      <c r="FG91" s="19"/>
      <c r="FH91" s="19"/>
      <c r="FI91" s="26" t="s">
        <v>8522</v>
      </c>
      <c r="FK91" s="17"/>
      <c r="FL91" s="972" t="s">
        <v>8520</v>
      </c>
      <c r="FM91" s="671" t="s">
        <v>8520</v>
      </c>
      <c r="FN91" s="671"/>
      <c r="FO91" s="671"/>
      <c r="FP91" s="671"/>
      <c r="FQ91" s="671">
        <f>IF(Duombaze!FM91="",0,INDEX(DU!I:I,MATCH(Duombaze!FM91,DU!A:A,0),1))+IF(Duombaze!FN91="",0,INDEX(DU!I:I,MATCH(Duombaze!FN91,DU!A:A,0),1))+IF(Duombaze!FO91="",0,INDEX(DU!I:I,MATCH(Duombaze!FO91,DU!A:A,0),1))+IF(Duombaze!FP91="",0,INDEX(DU!I:I,MATCH(Duombaze!FP91,DU!A:A,0),1))</f>
        <v>115.067549626068</v>
      </c>
      <c r="FR91" s="673">
        <f>IF(Duombaze!FM91="",0,INDEX(DU!K:K,MATCH(Duombaze!FM91,DU!A:A,0),1))+IF(Duombaze!FN91="",0,INDEX(DU!K:K,MATCH(Duombaze!FN91,DU!A:A,0),1))+IF(Duombaze!FO91="",0,INDEX(DU!K:K,MATCH(Duombaze!FO91,DU!A:A,0),1))+IF(Duombaze!FP91="",0,INDEX(DU!K:K,MATCH(Duombaze!FP91,DU!A:A,0),1))</f>
        <v>18.05</v>
      </c>
      <c r="FT91" s="100" t="s">
        <v>65</v>
      </c>
      <c r="FU91" s="100" t="s">
        <v>74</v>
      </c>
      <c r="FY91" s="53" t="str">
        <f>FY164</f>
        <v>Pneumatiniai stabdžiai dviejų kontūrų su mechaniniu LSV</v>
      </c>
      <c r="FZ91" s="17" t="e">
        <f>IF(FY91&lt;&gt;"",#REF!&amp;" "&amp;#REF!&amp;" "&amp;FY91,"")</f>
        <v>#REF!</v>
      </c>
      <c r="GA91" s="19" t="str">
        <f>GA164</f>
        <v>ZU30ASPC14PSKM + ZC30ASPCTPJLSV</v>
      </c>
    </row>
    <row r="92" spans="1:183" s="20" customFormat="1" ht="23.45" customHeight="1" x14ac:dyDescent="0.25">
      <c r="A92" s="41">
        <v>4</v>
      </c>
      <c r="B92" s="41" t="s">
        <v>771</v>
      </c>
      <c r="C92" s="16" t="s">
        <v>224</v>
      </c>
      <c r="D92" s="19"/>
      <c r="E92" s="17" t="str">
        <f t="shared" si="50"/>
        <v/>
      </c>
      <c r="F92" s="19"/>
      <c r="G92" s="639"/>
      <c r="H92" s="639"/>
      <c r="I92" s="639"/>
      <c r="J92" s="639"/>
      <c r="K92" s="639"/>
      <c r="L92" s="639"/>
      <c r="M92" s="639"/>
      <c r="N92" s="639"/>
      <c r="O92" s="639"/>
      <c r="P92" s="638">
        <f>IF(Duombaze!G92="",0,INDEX(DU!I:I,MATCH(Duombaze!G92,DU!A:A,0),1))+IF(Duombaze!H92="",0,INDEX(DU!I:I,MATCH(Duombaze!H92,DU!A:A,0),1))+IF(Duombaze!I92="",0,INDEX(DU!I:I,MATCH(Duombaze!I92,DU!A:A,0),1))+IF(Duombaze!J92="",0,INDEX(DU!I:I*40,MATCH(Duombaze!J92,DU!A:A,0),1))+IF(Duombaze!K92="",0,INDEX(DU!I:I,MATCH(Duombaze!K92,DU!A:A,0),1))+IF(Duombaze!L92="",0,INDEX(DU!I:I,MATCH(Duombaze!L92,DU!A:A,0),1))+IF(Duombaze!M92="",0,INDEX(DU!I:I,MATCH(Duombaze!M92,DU!A:A,0),1))+IF(Duombaze!N92="",0,INDEX(DU!I:I,MATCH(Duombaze!N92,DU!A:A,0),1))+IF(Duombaze!O92="",0,INDEX(DU!I:I,MATCH(Duombaze!O92,DU!A:A,0),1))</f>
        <v>0</v>
      </c>
      <c r="Q92" s="638">
        <f>IF(Duombaze!G92="",0,INDEX(DU!K:K,MATCH(Duombaze!G92,DU!A:A,0),1))+IF(Duombaze!H92="",0,INDEX(DU!K:K,MATCH(Duombaze!H92,DU!A:A,0),1))+IF(Duombaze!I92="",0,INDEX(DU!K:K,MATCH(Duombaze!I92,DU!A:A,0),1))+IF(Duombaze!J92="",0,INDEX(DU!K:K,MATCH(Duombaze!J92,DU!A:A,0),1))+IF(Duombaze!K92="",0,INDEX(DU!K:K,MATCH(Duombaze!K92,DU!A:A,0),1))+IF(Duombaze!L92="",0,INDEX(DU!K:K,MATCH(Duombaze!L92,DU!A:A,0),1))+IF(Duombaze!M92="",0,INDEX(DU!K:K,MATCH(Duombaze!M92,DU!A:A,0),1))+IF(Duombaze!N92="",0,INDEX(DU!K:K,MATCH(Duombaze!N92,DU!A:A,0),1))+IF(Duombaze!O92="",0,INDEX(DU!K:K,MATCH(Duombaze!O92,DU!A:A,0),1))</f>
        <v>0</v>
      </c>
      <c r="R92" s="19"/>
      <c r="S92" s="52"/>
      <c r="T92" s="881"/>
      <c r="U92" s="17">
        <f>IF(Duombaze!T92="",0,INDEX(DU!I:I,MATCH(Duombaze!T92,DU!A:A,0),1))</f>
        <v>0</v>
      </c>
      <c r="V92" s="17">
        <f>IF(Duombaze!T92="",0,INDEX(DU!K:K,MATCH(Duombaze!T92,DU!A:A,0),1))</f>
        <v>0</v>
      </c>
      <c r="W92" s="19"/>
      <c r="X92" s="19"/>
      <c r="Y92" s="134"/>
      <c r="Z92" s="65" t="s">
        <v>8201</v>
      </c>
      <c r="AA92" s="17" t="str">
        <f t="shared" si="48"/>
        <v>4 SPB12 Grąžulas neamortizuojamas ZN</v>
      </c>
      <c r="AB92" s="19" t="s">
        <v>1487</v>
      </c>
      <c r="AC92" s="19">
        <f>IF(Duombaze!AB92="",0,INDEX(DU!I:I,MATCH(Duombaze!AB92,DU!A:A,0),1))</f>
        <v>260.41272083635403</v>
      </c>
      <c r="AD92" s="25">
        <f>IF(Duombaze!AB92="",0,INDEX(DU!K:K,MATCH(Duombaze!AB92,DU!A:A,0),1))</f>
        <v>22.4</v>
      </c>
      <c r="AE92" s="19"/>
      <c r="AF92" s="19"/>
      <c r="AG92" s="19"/>
      <c r="AH92" s="17" t="str">
        <f t="shared" si="34"/>
        <v/>
      </c>
      <c r="AI92" s="19"/>
      <c r="AJ92" s="639"/>
      <c r="AK92" s="639"/>
      <c r="AL92" s="639"/>
      <c r="AM92" s="639">
        <f>IF(Duombaze!AJ92="",0,INDEX(DU!I:I,MATCH(Duombaze!AJ92,DU!A:A,0),1))+IF(Duombaze!AK92="",0,INDEX(DU!I:I,MATCH(Duombaze!AK92,DU!A:A,0),1))+IF(Duombaze!AL92="",0,INDEX(DU!I:I,MATCH(Duombaze!AL92,DU!A:A,0),1))</f>
        <v>0</v>
      </c>
      <c r="AN92" s="639">
        <f>IF(Duombaze!AJ92="",0,INDEX(DU!K:K,MATCH(Duombaze!AJ92,DU!A:A,0),1))+IF(Duombaze!AK92="",0,INDEX(DU!K:K,MATCH(Duombaze!AK92,DU!A:A,0),1))+IF(Duombaze!AL92="",0,INDEX(DU!K:K,MATCH(Duombaze!AL92,DU!A:A,0),1))</f>
        <v>0</v>
      </c>
      <c r="AO92" s="19"/>
      <c r="AP92" s="19"/>
      <c r="AQ92" s="19" t="s">
        <v>1506</v>
      </c>
      <c r="AR92" s="17" t="str">
        <f t="shared" si="35"/>
        <v>4 SPB12 Pagrindo hidraulika +Kėbulo išvertimo išvadas+Hidrauliniai valdymo išvadai</v>
      </c>
      <c r="AS92" s="19" t="s">
        <v>2084</v>
      </c>
      <c r="AT92" s="639" t="s">
        <v>3139</v>
      </c>
      <c r="AU92" s="639" t="s">
        <v>3142</v>
      </c>
      <c r="AV92" s="639" t="s">
        <v>2964</v>
      </c>
      <c r="AW92" s="639" t="s">
        <v>2958</v>
      </c>
      <c r="AX92" s="639" t="s">
        <v>2961</v>
      </c>
      <c r="AY92" s="639" t="s">
        <v>2959</v>
      </c>
      <c r="AZ92" s="639" t="s">
        <v>2960</v>
      </c>
      <c r="BA92" s="639"/>
      <c r="BB92" s="639"/>
      <c r="BC92" s="639">
        <f>IF(Duombaze!AT92="",0,INDEX(DU!I:I,MATCH(Duombaze!AT92,DU!A:A,0),1))+IF(Duombaze!AU92="",0,INDEX(DU!I:I*2,MATCH(Duombaze!AU92,DU!A:A,0),1))+IF(Duombaze!AV92="",0,INDEX(DU!I:I,MATCH(Duombaze!AV92,DU!A:A,0),1))+IF(Duombaze!AW92="",0,INDEX(DU!I:I,MATCH(Duombaze!AW92,DU!A:A,0),1))+IF(Duombaze!AX92="",0,INDEX(DU!I:I,MATCH(Duombaze!AX92,DU!A:A,0),1))+IF(Duombaze!AY92="",0,INDEX(DU!I:I,MATCH(Duombaze!AY92,DU!A:A,0),1))+IF(Duombaze!AZ92="",0,INDEX(DU!I:I,MATCH(Duombaze!AZ92,DU!A:A,0),1))+IF(Duombaze!BA92="",0,INDEX(DU!I:I,MATCH(Duombaze!BA92,DU!A:A,0),1))+IF(Duombaze!BB92="",0,INDEX(DU!I:I,MATCH(Duombaze!BB92,DU!A:A,0),1))</f>
        <v>588.93666276072986</v>
      </c>
      <c r="BD92" s="638">
        <f>IF(Duombaze!AT92="",0,INDEX(DU!K:K,MATCH(Duombaze!AT92,DU!A:A,0),1))+IF(Duombaze!AU92="",0,INDEX(DU!K:K,MATCH(Duombaze!AU92,DU!A:A,0),1))+IF(Duombaze!AV92="",0,INDEX(DU!K:K,MATCH(Duombaze!AV92,DU!A:A,0),1))+IF(Duombaze!AW92="",0,INDEX(DU!K:K,MATCH(Duombaze!AW92,DU!A:A,0),1))+IF(Duombaze!AX92="",0,INDEX(DU!K:K,MATCH(Duombaze!AX92,DU!A:A,0),1))+IF(Duombaze!AY92="",0,INDEX(DU!K:K,MATCH(Duombaze!AY92,DU!A:A,0),1))+IF(Duombaze!AZ92="",0,INDEX(DU!K:K,MATCH(Duombaze!AZ92,DU!A:A,0),1))+IF(Duombaze!BA92="",0,INDEX(DU!K:K,MATCH(Duombaze!BA92,DU!A:A,0),1))+IF(Duombaze!BB92="",0,INDEX(DU!K:K,MATCH(Duombaze!BB92,DU!A:A,0),1))</f>
        <v>40.284999999999997</v>
      </c>
      <c r="BE92" s="19" t="s">
        <v>2080</v>
      </c>
      <c r="BF92" s="19" t="s">
        <v>2081</v>
      </c>
      <c r="BG92" s="17" t="s">
        <v>2720</v>
      </c>
      <c r="BH92" s="17" t="str">
        <f t="shared" si="44"/>
        <v>4 SPB12 Pneumatiniai - hidrauliniai stabdžiai (mech LSV)</v>
      </c>
      <c r="BI92" s="17" t="str">
        <f t="shared" si="51"/>
        <v>ZU3APHSMLSV000 + ZC10ASPC1016PH</v>
      </c>
      <c r="BJ92" s="638" t="s">
        <v>3008</v>
      </c>
      <c r="BK92" s="638" t="s">
        <v>2999</v>
      </c>
      <c r="BL92" s="638"/>
      <c r="BM92" s="638">
        <f>IF(Duombaze!BJ92="",0,INDEX(DU!I:I,MATCH(Duombaze!BJ92,DU!A:A,0),1))+IF(Duombaze!BK92="",0,INDEX(DU!I:I,MATCH(Duombaze!BK92,DU!A:A,0),1))+IF(Duombaze!BL92="",0,INDEX(DU!I:I,MATCH(Duombaze!BL92,DU!A:A,0),1))</f>
        <v>577.01368000000002</v>
      </c>
      <c r="BN92" s="638">
        <f>IF(Duombaze!BJ92="",0,INDEX(DU!K:K,MATCH(Duombaze!BJ92,DU!A:A,0),1))+IF(Duombaze!BK92="",0,INDEX(DU!K:K,MATCH(Duombaze!BK92,DU!A:A,0),1))+IF(Duombaze!BL92="",0,INDEX(DU!K:K,MATCH(Duombaze!BL92,DU!A:A,0),1))</f>
        <v>87.69</v>
      </c>
      <c r="BO92" s="19"/>
      <c r="BP92" s="19"/>
      <c r="BQ92" s="17" t="s">
        <v>2728</v>
      </c>
      <c r="BR92" s="17" t="s">
        <v>2733</v>
      </c>
      <c r="BS92" s="17" t="s">
        <v>2729</v>
      </c>
      <c r="BT92" s="17" t="s">
        <v>3038</v>
      </c>
      <c r="BU92" s="17" t="s">
        <v>3034</v>
      </c>
      <c r="BV92" s="17">
        <v>23705201</v>
      </c>
      <c r="BW92" s="53">
        <f>IF(Duombaze!BT92="",0,INDEX(DU!I:I,MATCH(Duombaze!BT92,DU!A:A,0),1))+IF(Duombaze!BU92="",0,INDEX(DU!I:I,MATCH(Duombaze!BU92,DU!A:A,0),1))+IF(Duombaze!BV92="",0,INDEX(DU!I:I,MATCH(Duombaze!BV92,DU!A:A,0),1))</f>
        <v>90.255595406991503</v>
      </c>
      <c r="BX92" s="19">
        <f>IF(Duombaze!BT92="",0,INDEX(DU!K:K,MATCH(Duombaze!BT92,DU!A:A,0),1))+IF(Duombaze!BU92="",0,INDEX(DU!K:K,MATCH(Duombaze!BU92,DU!A:A,0),1))+IF(Duombaze!BV92="",0,INDEX(DU!K:K,MATCH(Duombaze!BV92,DU!A:A,0),1))</f>
        <v>11.59</v>
      </c>
      <c r="BY92" s="65"/>
      <c r="BZ92" s="19"/>
      <c r="CA92" s="19"/>
      <c r="CB92" s="19" t="str">
        <f t="shared" si="47"/>
        <v/>
      </c>
      <c r="CC92" s="19"/>
      <c r="CD92" s="19">
        <f>IF(Duombaze!CC92="",0,INDEX(DU!I:I,MATCH(Duombaze!CC92,DU!A:A,0),1))</f>
        <v>0</v>
      </c>
      <c r="CE92" s="17">
        <f>IF(Duombaze!CC92="",0,INDEX(DU!K:K,MATCH(Duombaze!CC92,DU!A:A,0),1))</f>
        <v>0</v>
      </c>
      <c r="CF92" s="19"/>
      <c r="CG92" s="19"/>
      <c r="CH92" s="65" t="str">
        <f>CH176</f>
        <v>Priekinė kilpa DIN 9678 D-50 (3000 kg.)</v>
      </c>
      <c r="CI92" s="17" t="str">
        <f t="shared" si="36"/>
        <v>4 SPB12 Priekinė kilpa DIN 9678 D-50 (3000 kg.)</v>
      </c>
      <c r="CJ92" s="19" t="str">
        <f>CJ176</f>
        <v>ZC4ACPKL50000</v>
      </c>
      <c r="CK92" s="19">
        <f>IF(Duombaze!CJ92="",0,INDEX(DU!I:I,MATCH(Duombaze!CJ92,DU!A:A,0),1))</f>
        <v>188.11199999999999</v>
      </c>
      <c r="CL92" s="17">
        <f>IF(Duombaze!CJ92="",0,INDEX(DU!K:K,MATCH(Duombaze!CJ92,DU!A:A,0),1))</f>
        <v>11.59</v>
      </c>
      <c r="CM92" s="19"/>
      <c r="CN92" s="19"/>
      <c r="CO92" s="19"/>
      <c r="CP92" s="17" t="str">
        <f t="shared" si="37"/>
        <v/>
      </c>
      <c r="CQ92" s="19"/>
      <c r="CR92" s="639"/>
      <c r="CS92" s="639"/>
      <c r="CT92" s="639">
        <f>IF(Duombaze!CR92="",0,INDEX(DU!I:I,MATCH(Duombaze!CR92,DU!A:A,0),1))+IF(Duombaze!CS92="",0,INDEX(DU!I:I,MATCH(Duombaze!CS92,DU!A:A,0),1))</f>
        <v>0</v>
      </c>
      <c r="CU92" s="19">
        <f>IF(Duombaze!CR92="",0,INDEX(DU!K:K,MATCH(Duombaze!CR92,DU!A:A,0),1))+IF(Duombaze!CS92="",0,INDEX(DU!K:K,MATCH(Duombaze!CS92,DU!A:A,0),1))</f>
        <v>0</v>
      </c>
      <c r="CV92" s="19"/>
      <c r="CW92" s="19"/>
      <c r="CX92" s="19"/>
      <c r="CY92" s="17" t="str">
        <f t="shared" si="38"/>
        <v/>
      </c>
      <c r="CZ92" s="19"/>
      <c r="DA92" s="672"/>
      <c r="DB92" s="672"/>
      <c r="DC92" s="672">
        <f>IF(Duombaze!DA92="",0,INDEX(DU!I:I,MATCH(Duombaze!DA92,DU!A:A,0),1))+IF(Duombaze!DB92="",0,INDEX(DU!I:I,MATCH(Duombaze!DB92,DU!A:A,0),1))</f>
        <v>0</v>
      </c>
      <c r="DD92" s="19">
        <f>IF(Duombaze!DA92="",0,INDEX(DU!K:K,MATCH(Duombaze!DA92,DU!A:A,0),1))+IF(Duombaze!DB92="",0,INDEX(DU!K:K,MATCH(Duombaze!DB92,DU!A:A,0),1))</f>
        <v>0</v>
      </c>
      <c r="DE92" s="19"/>
      <c r="DF92" s="19"/>
      <c r="DG92" s="19"/>
      <c r="DH92" s="19" t="str">
        <f t="shared" si="39"/>
        <v/>
      </c>
      <c r="DI92" s="19"/>
      <c r="DJ92" s="672"/>
      <c r="DK92" s="678"/>
      <c r="DL92" s="678">
        <f>IF(Duombaze!DJ92="",0,INDEX(DU!I:I,MATCH(Duombaze!DJ92,DU!A:A,0),1))+IF(Duombaze!DK92="",0,INDEX(DU!I:I,MATCH(Duombaze!DK92,DU!A:A,0),1))</f>
        <v>0</v>
      </c>
      <c r="DM92" s="19">
        <f>IF(Duombaze!DJ92="",0,INDEX(DU!K:K,MATCH(Duombaze!DJ92,DU!A:A,0),1))+IF(Duombaze!DK92="",0,INDEX(DU!K:K,MATCH(Duombaze!DK92,DU!A:A,0),1))</f>
        <v>0</v>
      </c>
      <c r="DN92" s="52"/>
      <c r="DO92" s="52"/>
      <c r="DP92" s="52" t="str">
        <f>DP178</f>
        <v>Visų pusių LED apšvietimas (Estija)</v>
      </c>
      <c r="DQ92" s="17" t="str">
        <f t="shared" si="40"/>
        <v>4 SPB12 Visų pusių LED apšvietimas (Estija)</v>
      </c>
      <c r="DR92" s="65" t="str">
        <f>DR178</f>
        <v>ZC40A2IBLED100</v>
      </c>
      <c r="DS92" s="692" t="s">
        <v>253</v>
      </c>
      <c r="DT92" s="692"/>
      <c r="DU92" s="692"/>
      <c r="DV92" s="692"/>
      <c r="DW92" s="692">
        <f>IF(Duombaze!DS92="",0,INDEX(DU!I:I,MATCH(Duombaze!DS92,DU!A:A,0),1))+IF(Duombaze!DT92="",0,INDEX(DU!I:I,MATCH(Duombaze!DT92,DU!A:A,0),1))+IF(Duombaze!DU92="",0,INDEX(DU!I:I,MATCH(Duombaze!DU92,DU!A:A,0),1))+IF(Duombaze!DV92="",0,INDEX(DU!I:I,MATCH(Duombaze!DV92,DU!A:A,0),1))</f>
        <v>135.422</v>
      </c>
      <c r="DX92" s="638">
        <f>IF(Duombaze!DS92="",0,INDEX(DU!K:K,MATCH(Duombaze!DS92,DU!A:A,0),1))+IF(Duombaze!DT92="",0,INDEX(DU!K:K,MATCH(Duombaze!DT92,DU!A:A,0),1))+IF(Duombaze!DU92="",0,INDEX(DU!K:K,MATCH(Duombaze!DU92,DU!A:A,0),1))+IF(Duombaze!DV92="",0,INDEX(DU!K:KH,MATCH(Duombaze!DV92,DU!A:A,0),1))</f>
        <v>0</v>
      </c>
      <c r="DY92" s="65"/>
      <c r="DZ92" s="65"/>
      <c r="EA92" s="25" t="str">
        <f>EA178</f>
        <v>Automatinis sukabintuvas Scharmuller</v>
      </c>
      <c r="EB92" s="25" t="str">
        <f t="shared" si="41"/>
        <v>4 SPB12 Automatinis sukabintuvas Scharmuller</v>
      </c>
      <c r="EC92" s="25" t="str">
        <f>EC178</f>
        <v>ZC40ACASSCH000</v>
      </c>
      <c r="ED92" s="25">
        <f>IF(Duombaze!EC92="",0,INDEX(DU!I:I,MATCH(Duombaze!EC92,DU!A:A,0),1))</f>
        <v>249.52857142857101</v>
      </c>
      <c r="EE92" s="638">
        <f>IF(Duombaze!EC92="",0,INDEX(DU!K:K,MATCH(Duombaze!EC92,DU!A:A,0),1))</f>
        <v>33.61</v>
      </c>
      <c r="EF92" s="25"/>
      <c r="EG92" s="86"/>
      <c r="EH92" s="19" t="str">
        <f>EH177</f>
        <v>Lipdukai universalūs + Konekesko logo</v>
      </c>
      <c r="EI92" s="17" t="str">
        <f t="shared" si="45"/>
        <v>4 SPB12 Lipdukai universalūs + Konekesko logo</v>
      </c>
      <c r="EJ92" s="19" t="str">
        <f>EJ177</f>
        <v>ZC20ASPCLEN000 + ZM0L0G0K0NESK0</v>
      </c>
      <c r="EK92" s="672" t="s">
        <v>255</v>
      </c>
      <c r="EL92" s="672" t="s">
        <v>3050</v>
      </c>
      <c r="EM92" s="672"/>
      <c r="EN92" s="672">
        <f>IF(Duombaze!EK92="",0,INDEX(DU!I:I,MATCH(Duombaze!EK92,DU!A:A,0),1))+IF(Duombaze!EL92="",0,INDEX(DU!I:I,MATCH(Duombaze!EL92,DU!A:A,0),1))+IF(Duombaze!EM92="",0,INDEX(DU!I:I,MATCH(Duombaze!EM92,DU!A:A,0),1))</f>
        <v>20.407560000000004</v>
      </c>
      <c r="EO92" s="19">
        <f>IF(Duombaze!EK92="",0,INDEX(DU!K:K,MATCH(Duombaze!EK92,DU!A:A,0),1))+IF(Duombaze!EL92="",0,INDEX(DU!K:K,MATCH(Duombaze!EL92,DU!A:A,0),1))+IF(Duombaze!EM92="",0,INDEX(DU!K:K,MATCH(Duombaze!EM92,DU!A:A,0),1))</f>
        <v>0</v>
      </c>
      <c r="EP92" s="19"/>
      <c r="EQ92" s="19"/>
      <c r="ER92" s="65"/>
      <c r="ES92" s="17" t="str">
        <f t="shared" si="42"/>
        <v/>
      </c>
      <c r="ET92" s="19"/>
      <c r="EU92" s="19"/>
      <c r="EV92" s="19"/>
      <c r="EW92" s="19" t="s">
        <v>313</v>
      </c>
      <c r="EX92" s="19" t="str">
        <f t="shared" si="43"/>
        <v>4 SPB12 Purvasaugių komplektas 445 ratams (pilni 1/2)</v>
      </c>
      <c r="EY92" s="19" t="s">
        <v>284</v>
      </c>
      <c r="EZ92" s="672" t="s">
        <v>284</v>
      </c>
      <c r="FA92" s="672"/>
      <c r="FB92" s="672">
        <f>IF(Duombaze!EZ92="",0,INDEX(DU!I:I,MATCH(Duombaze!EZ92,DU!A:A,0),1))+IF(Duombaze!FA92="",0,INDEX(DU!I:I,MATCH(Duombaze!FA92,DU!A:A,0),1))</f>
        <v>141.62668624842999</v>
      </c>
      <c r="FC92" s="19">
        <f>IF(Duombaze!EZ92="",0,INDEX(DU!K:K,MATCH(Duombaze!EZ92,DU!A:A,0),1))+IF(Duombaze!FA92="",0,INDEX(DU!K:K,MATCH(Duombaze!FA92,DU!A:A,0),1))</f>
        <v>14.49</v>
      </c>
      <c r="FD92" s="19"/>
      <c r="FE92" s="19"/>
      <c r="FF92" s="19"/>
      <c r="FG92" s="19"/>
      <c r="FH92" s="19"/>
      <c r="FI92" s="19"/>
      <c r="FJ92" s="19"/>
      <c r="FK92" s="17"/>
      <c r="FL92" s="717"/>
      <c r="FM92" s="671"/>
      <c r="FN92" s="671"/>
      <c r="FO92" s="671"/>
      <c r="FP92" s="671"/>
      <c r="FQ92" s="671">
        <f>IF(Duombaze!FM92="",0,INDEX(DU!I:I,MATCH(Duombaze!FM92,DU!A:A,0),1))+IF(Duombaze!FN92="",0,INDEX(DU!I:I,MATCH(Duombaze!FN92,DU!A:A,0),1))+IF(Duombaze!FO92="",0,INDEX(DU!I:I,MATCH(Duombaze!FO92,DU!A:A,0),1))+IF(Duombaze!FP92="",0,INDEX(DU!I:I,MATCH(Duombaze!FP92,DU!A:A,0),1))</f>
        <v>0</v>
      </c>
      <c r="FR92" s="673">
        <f>IF(Duombaze!FM92="",0,INDEX(DU!K:K,MATCH(Duombaze!FM92,DU!A:A,0),1))+IF(Duombaze!FN92="",0,INDEX(DU!K:K,MATCH(Duombaze!FN92,DU!A:A,0),1))+IF(Duombaze!FO92="",0,INDEX(DU!K:K,MATCH(Duombaze!FO92,DU!A:A,0),1))+IF(Duombaze!FP92="",0,INDEX(DU!K:K,MATCH(Duombaze!FP92,DU!A:A,0),1))</f>
        <v>0</v>
      </c>
      <c r="FT92" s="100" t="s">
        <v>291</v>
      </c>
      <c r="FU92" s="20" t="s">
        <v>292</v>
      </c>
      <c r="FY92" s="7" t="s">
        <v>2696</v>
      </c>
      <c r="FZ92" s="17" t="e">
        <f>IF(FY92&lt;&gt;"",#REF!&amp;" "&amp;#REF!&amp;" "&amp;FY92,"")</f>
        <v>#REF!</v>
      </c>
    </row>
    <row r="93" spans="1:183" s="20" customFormat="1" ht="23.45" customHeight="1" x14ac:dyDescent="0.25">
      <c r="A93" s="41">
        <v>5</v>
      </c>
      <c r="B93" s="41" t="s">
        <v>771</v>
      </c>
      <c r="C93" s="16" t="s">
        <v>224</v>
      </c>
      <c r="D93" s="19"/>
      <c r="E93" s="17" t="str">
        <f t="shared" si="50"/>
        <v/>
      </c>
      <c r="F93" s="19"/>
      <c r="G93" s="639"/>
      <c r="H93" s="639"/>
      <c r="I93" s="639"/>
      <c r="J93" s="639"/>
      <c r="K93" s="639"/>
      <c r="L93" s="639"/>
      <c r="M93" s="639"/>
      <c r="N93" s="639"/>
      <c r="O93" s="639"/>
      <c r="P93" s="638">
        <f>IF(Duombaze!G93="",0,INDEX(DU!I:I,MATCH(Duombaze!G93,DU!A:A,0),1))+IF(Duombaze!H93="",0,INDEX(DU!I:I,MATCH(Duombaze!H93,DU!A:A,0),1))+IF(Duombaze!I93="",0,INDEX(DU!I:I,MATCH(Duombaze!I93,DU!A:A,0),1))+IF(Duombaze!J93="",0,INDEX(DU!I:I*40,MATCH(Duombaze!J93,DU!A:A,0),1))+IF(Duombaze!K93="",0,INDEX(DU!I:I,MATCH(Duombaze!K93,DU!A:A,0),1))+IF(Duombaze!L93="",0,INDEX(DU!I:I,MATCH(Duombaze!L93,DU!A:A,0),1))+IF(Duombaze!M93="",0,INDEX(DU!I:I,MATCH(Duombaze!M93,DU!A:A,0),1))+IF(Duombaze!N93="",0,INDEX(DU!I:I,MATCH(Duombaze!N93,DU!A:A,0),1))+IF(Duombaze!O93="",0,INDEX(DU!I:I,MATCH(Duombaze!O93,DU!A:A,0),1))</f>
        <v>0</v>
      </c>
      <c r="Q93" s="638">
        <f>IF(Duombaze!G93="",0,INDEX(DU!K:K,MATCH(Duombaze!G93,DU!A:A,0),1))+IF(Duombaze!H93="",0,INDEX(DU!K:K,MATCH(Duombaze!H93,DU!A:A,0),1))+IF(Duombaze!I93="",0,INDEX(DU!K:K,MATCH(Duombaze!I93,DU!A:A,0),1))+IF(Duombaze!J93="",0,INDEX(DU!K:K,MATCH(Duombaze!J93,DU!A:A,0),1))+IF(Duombaze!K93="",0,INDEX(DU!K:K,MATCH(Duombaze!K93,DU!A:A,0),1))+IF(Duombaze!L93="",0,INDEX(DU!K:K,MATCH(Duombaze!L93,DU!A:A,0),1))+IF(Duombaze!M93="",0,INDEX(DU!K:K,MATCH(Duombaze!M93,DU!A:A,0),1))+IF(Duombaze!N93="",0,INDEX(DU!K:K,MATCH(Duombaze!N93,DU!A:A,0),1))+IF(Duombaze!O93="",0,INDEX(DU!K:K,MATCH(Duombaze!O93,DU!A:A,0),1))</f>
        <v>0</v>
      </c>
      <c r="R93" s="19"/>
      <c r="S93" s="52"/>
      <c r="T93" s="881"/>
      <c r="U93" s="17">
        <f>IF(Duombaze!T93="",0,INDEX(DU!I:I,MATCH(Duombaze!T93,DU!A:A,0),1))</f>
        <v>0</v>
      </c>
      <c r="V93" s="17">
        <f>IF(Duombaze!T93="",0,INDEX(DU!K:K,MATCH(Duombaze!T93,DU!A:A,0),1))</f>
        <v>0</v>
      </c>
      <c r="W93" s="19"/>
      <c r="X93" s="19"/>
      <c r="Y93" s="134"/>
      <c r="Z93" s="65"/>
      <c r="AA93" s="17" t="str">
        <f t="shared" si="48"/>
        <v/>
      </c>
      <c r="AB93" s="19"/>
      <c r="AC93" s="19">
        <f>IF(Duombaze!AB93="",0,INDEX(DU!I:I,MATCH(Duombaze!AB93,DU!A:A,0),1))</f>
        <v>0</v>
      </c>
      <c r="AD93" s="25">
        <f>IF(Duombaze!AB93="",0,INDEX(DU!K:K,MATCH(Duombaze!AB93,DU!A:A,0),1))</f>
        <v>0</v>
      </c>
      <c r="AE93" s="19"/>
      <c r="AF93" s="19"/>
      <c r="AG93" s="19"/>
      <c r="AH93" s="17" t="str">
        <f t="shared" si="34"/>
        <v/>
      </c>
      <c r="AI93" s="19"/>
      <c r="AJ93" s="639"/>
      <c r="AK93" s="639"/>
      <c r="AL93" s="639"/>
      <c r="AM93" s="639">
        <f>IF(Duombaze!AJ93="",0,INDEX(DU!I:I,MATCH(Duombaze!AJ93,DU!A:A,0),1))+IF(Duombaze!AK93="",0,INDEX(DU!I:I,MATCH(Duombaze!AK93,DU!A:A,0),1))+IF(Duombaze!AL93="",0,INDEX(DU!I:I,MATCH(Duombaze!AL93,DU!A:A,0),1))</f>
        <v>0</v>
      </c>
      <c r="AN93" s="639">
        <f>IF(Duombaze!AJ93="",0,INDEX(DU!K:K,MATCH(Duombaze!AJ93,DU!A:A,0),1))+IF(Duombaze!AK93="",0,INDEX(DU!K:K,MATCH(Duombaze!AK93,DU!A:A,0),1))+IF(Duombaze!AL93="",0,INDEX(DU!K:K,MATCH(Duombaze!AL93,DU!A:A,0),1))</f>
        <v>0</v>
      </c>
      <c r="AO93" s="19"/>
      <c r="AP93" s="19"/>
      <c r="AQ93" s="19"/>
      <c r="AR93" s="17" t="str">
        <f t="shared" si="35"/>
        <v/>
      </c>
      <c r="AS93" s="19"/>
      <c r="AT93" s="639"/>
      <c r="AU93" s="639"/>
      <c r="AV93" s="639"/>
      <c r="AW93" s="639"/>
      <c r="AX93" s="639"/>
      <c r="AY93" s="639"/>
      <c r="AZ93" s="639"/>
      <c r="BA93" s="639"/>
      <c r="BB93" s="639"/>
      <c r="BC93" s="639">
        <f>IF(Duombaze!AT93="",0,INDEX(DU!I:I,MATCH(Duombaze!AT93,DU!A:A,0),1))+IF(Duombaze!AU93="",0,INDEX(DU!I:I,MATCH(Duombaze!AU93,DU!A:A,0),1))+IF(Duombaze!AV93="",0,INDEX(DU!I:I,MATCH(Duombaze!AV93,DU!A:A,0),1))+IF(Duombaze!AW93="",0,INDEX(DU!I:I,MATCH(Duombaze!AW93,DU!A:A,0),1))+IF(Duombaze!AX93="",0,INDEX(DU!I:I,MATCH(Duombaze!AX93,DU!A:A,0),1))+IF(Duombaze!AY93="",0,INDEX(DU!I:I,MATCH(Duombaze!AY93,DU!A:A,0),1))+IF(Duombaze!AZ93="",0,INDEX(DU!I:I,MATCH(Duombaze!AZ93,DU!A:A,0),1))+IF(Duombaze!BA93="",0,INDEX(DU!I:I,MATCH(Duombaze!BA93,DU!A:A,0),1))+IF(Duombaze!BB93="",0,INDEX(DU!I:I,MATCH(Duombaze!BB93,DU!A:A,0),1))</f>
        <v>0</v>
      </c>
      <c r="BD93" s="638">
        <f>IF(Duombaze!AT93="",0,INDEX(DU!K:K,MATCH(Duombaze!AT93,DU!A:A,0),1))+IF(Duombaze!AU93="",0,INDEX(DU!K:K,MATCH(Duombaze!AU93,DU!A:A,0),1))+IF(Duombaze!AV93="",0,INDEX(DU!K:K,MATCH(Duombaze!AV93,DU!A:A,0),1))+IF(Duombaze!AW93="",0,INDEX(DU!K:K,MATCH(Duombaze!AW93,DU!A:A,0),1))+IF(Duombaze!AX93="",0,INDEX(DU!K:K,MATCH(Duombaze!AX93,DU!A:A,0),1))+IF(Duombaze!AY93="",0,INDEX(DU!K:K,MATCH(Duombaze!AY93,DU!A:A,0),1))+IF(Duombaze!AZ93="",0,INDEX(DU!K:K,MATCH(Duombaze!AZ93,DU!A:A,0),1))+IF(Duombaze!BA93="",0,INDEX(DU!K:K,MATCH(Duombaze!BA93,DU!A:A,0),1))+IF(Duombaze!BB93="",0,INDEX(DU!K:K,MATCH(Duombaze!BB93,DU!A:A,0),1))</f>
        <v>0</v>
      </c>
      <c r="BE93" s="19"/>
      <c r="BF93" s="19"/>
      <c r="BG93" s="19" t="s">
        <v>1854</v>
      </c>
      <c r="BH93" s="17" t="str">
        <f t="shared" si="44"/>
        <v>5 SPB12 Pneumatiniai st. 2 konturų Wabco su automatiniu LSV 0,4s.</v>
      </c>
      <c r="BI93" s="19" t="str">
        <f t="shared" si="51"/>
        <v>ZU3APSWBCAL04S</v>
      </c>
      <c r="BJ93" s="639" t="s">
        <v>1953</v>
      </c>
      <c r="BK93" s="639"/>
      <c r="BL93" s="639"/>
      <c r="BM93" s="639">
        <f>IF(Duombaze!BJ93="",0,INDEX(DU!I:I,MATCH(Duombaze!BJ93,DU!A:A,0),1))+IF(Duombaze!BK93="",0,INDEX(DU!I:I,MATCH(Duombaze!BK93,DU!A:A,0),1))+IF(Duombaze!BL93="",0,INDEX(DU!I:I,MATCH(Duombaze!BL93,DU!A:A,0),1))</f>
        <v>631.85451999999998</v>
      </c>
      <c r="BN93" s="638">
        <f>IF(Duombaze!BJ93="",0,INDEX(DU!K:K,MATCH(Duombaze!BJ93,DU!A:A,0),1))+IF(Duombaze!BK93="",0,INDEX(DU!K:K,MATCH(Duombaze!BK93,DU!A:A,0),1))+IF(Duombaze!BL93="",0,INDEX(DU!K:K,MATCH(Duombaze!BL93,DU!A:A,0),1))</f>
        <v>91.02</v>
      </c>
      <c r="BO93" s="19"/>
      <c r="BP93" s="19"/>
      <c r="BQ93" s="19" t="s">
        <v>290</v>
      </c>
      <c r="BR93" s="19" t="str">
        <f t="shared" ref="BR93:BR102" si="52">IF(BQ93&lt;&gt;"",A93&amp;" "&amp;C93&amp;" "&amp;BQ93,"")</f>
        <v>5 SPB12 Stabdžių išvadai dviejų kontūrų</v>
      </c>
      <c r="BS93" s="19" t="s">
        <v>2263</v>
      </c>
      <c r="BT93" s="19" t="s">
        <v>3037</v>
      </c>
      <c r="BU93" s="19">
        <v>23705201</v>
      </c>
      <c r="BV93" s="19"/>
      <c r="BW93" s="65">
        <f>IF(Duombaze!BT93="",0,INDEX(DU!I:I,MATCH(Duombaze!BT93,DU!A:A,0),1))+IF(Duombaze!BU93="",0,INDEX(DU!I:I,MATCH(Duombaze!BU93,DU!A:A,0),1))+IF(Duombaze!BV93="",0,INDEX(DU!I:I,MATCH(Duombaze!BV93,DU!A:A,0),1))</f>
        <v>53.779853333333328</v>
      </c>
      <c r="BX93" s="19">
        <f>IF(Duombaze!BT93="",0,INDEX(DU!K:K,MATCH(Duombaze!BT93,DU!A:A,0),1))+IF(Duombaze!BU93="",0,INDEX(DU!K:K,MATCH(Duombaze!BU93,DU!A:A,0),1))+IF(Duombaze!BV93="",0,INDEX(DU!K:K,MATCH(Duombaze!BV93,DU!A:A,0),1))</f>
        <v>17.41</v>
      </c>
      <c r="BY93" s="65"/>
      <c r="BZ93" s="19"/>
      <c r="CA93" s="19"/>
      <c r="CB93" s="19" t="str">
        <f t="shared" si="47"/>
        <v/>
      </c>
      <c r="CC93" s="19"/>
      <c r="CD93" s="19">
        <f>IF(Duombaze!CC93="",0,INDEX(DU!I:I,MATCH(Duombaze!CC93,DU!A:A,0),1))</f>
        <v>0</v>
      </c>
      <c r="CE93" s="17">
        <f>IF(Duombaze!CC93="",0,INDEX(DU!K:K,MATCH(Duombaze!CC93,DU!A:A,0),1))</f>
        <v>0</v>
      </c>
      <c r="CF93" s="19"/>
      <c r="CG93" s="19"/>
      <c r="CH93" s="19"/>
      <c r="CI93" s="17" t="str">
        <f t="shared" si="36"/>
        <v/>
      </c>
      <c r="CJ93" s="19"/>
      <c r="CK93" s="19">
        <f>IF(Duombaze!CJ93="",0,INDEX(DU!I:I,MATCH(Duombaze!CJ93,DU!A:A,0),1))</f>
        <v>0</v>
      </c>
      <c r="CL93" s="17">
        <f>IF(Duombaze!CJ93="",0,INDEX(DU!K:K,MATCH(Duombaze!CJ93,DU!A:A,0),1))</f>
        <v>0</v>
      </c>
      <c r="CM93" s="19"/>
      <c r="CN93" s="19"/>
      <c r="CO93" s="19"/>
      <c r="CP93" s="17" t="str">
        <f t="shared" si="37"/>
        <v/>
      </c>
      <c r="CQ93" s="19"/>
      <c r="CR93" s="639"/>
      <c r="CS93" s="639"/>
      <c r="CT93" s="639">
        <f>IF(Duombaze!CR93="",0,INDEX(DU!I:I,MATCH(Duombaze!CR93,DU!A:A,0),1))+IF(Duombaze!CS93="",0,INDEX(DU!I:I,MATCH(Duombaze!CS93,DU!A:A,0),1))</f>
        <v>0</v>
      </c>
      <c r="CU93" s="19">
        <f>IF(Duombaze!CR93="",0,INDEX(DU!K:K,MATCH(Duombaze!CR93,DU!A:A,0),1))+IF(Duombaze!CS93="",0,INDEX(DU!K:K,MATCH(Duombaze!CS93,DU!A:A,0),1))</f>
        <v>0</v>
      </c>
      <c r="CV93" s="19"/>
      <c r="CW93" s="19"/>
      <c r="CX93" s="19"/>
      <c r="CY93" s="17" t="str">
        <f t="shared" si="38"/>
        <v/>
      </c>
      <c r="CZ93" s="19"/>
      <c r="DA93" s="672"/>
      <c r="DB93" s="672"/>
      <c r="DC93" s="672">
        <f>IF(Duombaze!DA93="",0,INDEX(DU!I:I,MATCH(Duombaze!DA93,DU!A:A,0),1))+IF(Duombaze!DB93="",0,INDEX(DU!I:I,MATCH(Duombaze!DB93,DU!A:A,0),1))</f>
        <v>0</v>
      </c>
      <c r="DD93" s="19">
        <f>IF(Duombaze!DA93="",0,INDEX(DU!K:K,MATCH(Duombaze!DA93,DU!A:A,0),1))+IF(Duombaze!DB93="",0,INDEX(DU!K:K,MATCH(Duombaze!DB93,DU!A:A,0),1))</f>
        <v>0</v>
      </c>
      <c r="DE93" s="19"/>
      <c r="DF93" s="19"/>
      <c r="DG93" s="19"/>
      <c r="DH93" s="19" t="str">
        <f t="shared" si="39"/>
        <v/>
      </c>
      <c r="DI93" s="19"/>
      <c r="DJ93" s="672"/>
      <c r="DK93" s="678"/>
      <c r="DL93" s="678">
        <f>IF(Duombaze!DJ93="",0,INDEX(DU!I:I,MATCH(Duombaze!DJ93,DU!A:A,0),1))+IF(Duombaze!DK93="",0,INDEX(DU!I:I,MATCH(Duombaze!DK93,DU!A:A,0),1))</f>
        <v>0</v>
      </c>
      <c r="DM93" s="19">
        <f>IF(Duombaze!DJ93="",0,INDEX(DU!K:K,MATCH(Duombaze!DJ93,DU!A:A,0),1))+IF(Duombaze!DK93="",0,INDEX(DU!K:K,MATCH(Duombaze!DK93,DU!A:A,0),1))</f>
        <v>0</v>
      </c>
      <c r="DN93" s="52"/>
      <c r="DO93" s="52"/>
      <c r="DP93" s="86" t="s">
        <v>2891</v>
      </c>
      <c r="DQ93" s="17" t="str">
        <f t="shared" si="40"/>
        <v>5 SPB12 Gale apvalūs LED žibintai + pilnas LED (N. Danija) + atšvaitai</v>
      </c>
      <c r="DR93" s="87" t="s">
        <v>2840</v>
      </c>
      <c r="DS93" s="692" t="s">
        <v>2793</v>
      </c>
      <c r="DT93" s="692" t="s">
        <v>3141</v>
      </c>
      <c r="DU93" s="692"/>
      <c r="DV93" s="692"/>
      <c r="DW93" s="692">
        <f>IF(Duombaze!DS93="",0,INDEX(DU!I:I,MATCH(Duombaze!DS93,DU!A:A,0),1))+IF(Duombaze!DT93="",0,INDEX(DU!I:I,MATCH(Duombaze!DT93,DU!A:A,0),1))+IF(Duombaze!DU93="",0,INDEX(DU!I:I,MATCH(Duombaze!DU93,DU!A:A,0),1))+IF(Duombaze!DV93="",0,INDEX(DU!I:I,MATCH(Duombaze!DV93,DU!A:A,0),1))</f>
        <v>190.92517058823501</v>
      </c>
      <c r="DX93" s="638">
        <f>IF(Duombaze!DS93="",0,INDEX(DU!K:K,MATCH(Duombaze!DS93,DU!A:A,0),1))+IF(Duombaze!DT93="",0,INDEX(DU!K:K,MATCH(Duombaze!DT93,DU!A:A,0),1))+IF(Duombaze!DU93="",0,INDEX(DU!K:K,MATCH(Duombaze!DU93,DU!A:A,0),1))+IF(Duombaze!DV93="",0,INDEX(DU!K:KH,MATCH(Duombaze!DV93,DU!A:A,0),1))</f>
        <v>75.03</v>
      </c>
      <c r="DY93" s="66"/>
      <c r="DZ93" s="66"/>
      <c r="EA93" s="6" t="s">
        <v>446</v>
      </c>
      <c r="EB93" s="25" t="str">
        <f t="shared" si="41"/>
        <v>5 SPB12 Mechaninis sukabintuvas Scharmueller</v>
      </c>
      <c r="EC93" s="25" t="str">
        <f>EC179</f>
        <v>ZC40ACMSSCHARM</v>
      </c>
      <c r="ED93" s="119">
        <f>IF(Duombaze!EC93="",0,INDEX(DU!I:I,MATCH(Duombaze!EC93,DU!A:A,0),1))</f>
        <v>130.56639999999999</v>
      </c>
      <c r="EE93" s="638">
        <f>IF(Duombaze!EC93="",0,INDEX(DU!K:K,MATCH(Duombaze!EC93,DU!A:A,0),1))</f>
        <v>0.75</v>
      </c>
      <c r="EF93" s="119"/>
      <c r="EG93" s="119"/>
      <c r="EH93" s="17"/>
      <c r="EI93" s="17" t="str">
        <f t="shared" si="45"/>
        <v/>
      </c>
      <c r="EJ93" s="17"/>
      <c r="EK93" s="671"/>
      <c r="EL93" s="671"/>
      <c r="EM93" s="671"/>
      <c r="EN93" s="671">
        <f>IF(Duombaze!EK93="",0,INDEX(DU!I:I,MATCH(Duombaze!EK93,DU!A:A,0),1))+IF(Duombaze!EL93="",0,INDEX(DU!I:I,MATCH(Duombaze!EL93,DU!A:A,0),1))+IF(Duombaze!EM93="",0,INDEX(DU!I:I,MATCH(Duombaze!EM93,DU!A:A,0),1))</f>
        <v>0</v>
      </c>
      <c r="EO93" s="19">
        <f>IF(Duombaze!EK93="",0,INDEX(DU!K:K,MATCH(Duombaze!EK93,DU!A:A,0),1))+IF(Duombaze!EL93="",0,INDEX(DU!K:K,MATCH(Duombaze!EL93,DU!A:A,0),1))+IF(Duombaze!EM93="",0,INDEX(DU!K:K,MATCH(Duombaze!EM93,DU!A:A,0),1))</f>
        <v>0</v>
      </c>
      <c r="EP93" s="17"/>
      <c r="EQ93" s="17"/>
      <c r="ER93" s="65"/>
      <c r="ES93" s="17" t="str">
        <f t="shared" si="42"/>
        <v/>
      </c>
      <c r="ET93" s="19"/>
      <c r="EU93" s="19"/>
      <c r="EV93" s="19"/>
      <c r="EW93" s="19" t="s">
        <v>314</v>
      </c>
      <c r="EX93" s="19" t="str">
        <f t="shared" si="43"/>
        <v>5 SPB12 Purvasaugių komplektas 550 ratams (pilni 1/2)</v>
      </c>
      <c r="EY93" s="19" t="s">
        <v>285</v>
      </c>
      <c r="EZ93" s="672" t="s">
        <v>285</v>
      </c>
      <c r="FA93" s="672"/>
      <c r="FB93" s="672">
        <f>IF(Duombaze!EZ93="",0,INDEX(DU!I:I,MATCH(Duombaze!EZ93,DU!A:A,0),1))+IF(Duombaze!FA93="",0,INDEX(DU!I:I,MATCH(Duombaze!FA93,DU!A:A,0),1))</f>
        <v>159.65495999999999</v>
      </c>
      <c r="FC93" s="19">
        <f>IF(Duombaze!EZ93="",0,INDEX(DU!K:K,MATCH(Duombaze!EZ93,DU!A:A,0),1))+IF(Duombaze!FA93="",0,INDEX(DU!K:K,MATCH(Duombaze!FA93,DU!A:A,0),1))</f>
        <v>18.670000000000002</v>
      </c>
      <c r="FD93" s="19"/>
      <c r="FE93" s="19"/>
      <c r="FF93" s="19"/>
      <c r="FG93" s="19"/>
      <c r="FH93" s="19"/>
      <c r="FI93" s="19"/>
      <c r="FJ93" s="19"/>
      <c r="FK93" s="17"/>
      <c r="FL93" s="717"/>
      <c r="FM93" s="671"/>
      <c r="FN93" s="671"/>
      <c r="FO93" s="671"/>
      <c r="FP93" s="671"/>
      <c r="FQ93" s="671">
        <f>IF(Duombaze!FM93="",0,INDEX(DU!I:I,MATCH(Duombaze!FM93,DU!A:A,0),1))+IF(Duombaze!FN93="",0,INDEX(DU!I:I,MATCH(Duombaze!FN93,DU!A:A,0),1))+IF(Duombaze!FO93="",0,INDEX(DU!I:I,MATCH(Duombaze!FO93,DU!A:A,0),1))+IF(Duombaze!FP93="",0,INDEX(DU!I:I,MATCH(Duombaze!FP93,DU!A:A,0),1))</f>
        <v>0</v>
      </c>
      <c r="FR93" s="673">
        <f>IF(Duombaze!FM93="",0,INDEX(DU!K:K,MATCH(Duombaze!FM93,DU!A:A,0),1))+IF(Duombaze!FN93="",0,INDEX(DU!K:K,MATCH(Duombaze!FN93,DU!A:A,0),1))+IF(Duombaze!FO93="",0,INDEX(DU!K:K,MATCH(Duombaze!FO93,DU!A:A,0),1))+IF(Duombaze!FP93="",0,INDEX(DU!K:K,MATCH(Duombaze!FP93,DU!A:A,0),1))</f>
        <v>0</v>
      </c>
      <c r="FT93" s="100" t="s">
        <v>204</v>
      </c>
      <c r="FU93" s="100" t="s">
        <v>7</v>
      </c>
      <c r="FY93" s="19" t="str">
        <f>FY182</f>
        <v>Stabdžių išvadai pneumatiniai - hidrauliniai</v>
      </c>
      <c r="FZ93" s="19" t="str">
        <f>IF(FY93&lt;&gt;"",A91&amp;" "&amp;C91&amp;" "&amp;FY93,"")</f>
        <v>3 SPB12 Stabdžių išvadai pneumatiniai - hidrauliniai</v>
      </c>
      <c r="GA93" s="19" t="str">
        <f>GA182</f>
        <v>ZU30ASPC14SIPH + ZC40ASPC1620IJ</v>
      </c>
    </row>
    <row r="94" spans="1:183" s="20" customFormat="1" ht="23.45" customHeight="1" x14ac:dyDescent="0.25">
      <c r="A94" s="41">
        <v>6</v>
      </c>
      <c r="B94" s="41" t="s">
        <v>771</v>
      </c>
      <c r="C94" s="16" t="s">
        <v>224</v>
      </c>
      <c r="D94" s="19"/>
      <c r="E94" s="17" t="str">
        <f t="shared" si="50"/>
        <v/>
      </c>
      <c r="F94" s="19"/>
      <c r="G94" s="639"/>
      <c r="H94" s="639"/>
      <c r="I94" s="639"/>
      <c r="J94" s="639"/>
      <c r="K94" s="639"/>
      <c r="L94" s="639"/>
      <c r="M94" s="639"/>
      <c r="N94" s="639"/>
      <c r="O94" s="639"/>
      <c r="P94" s="638">
        <f>IF(Duombaze!G94="",0,INDEX(DU!I:I,MATCH(Duombaze!G94,DU!A:A,0),1))+IF(Duombaze!H94="",0,INDEX(DU!I:I,MATCH(Duombaze!H94,DU!A:A,0),1))+IF(Duombaze!I94="",0,INDEX(DU!I:I,MATCH(Duombaze!I94,DU!A:A,0),1))+IF(Duombaze!J94="",0,INDEX(DU!I:I*40,MATCH(Duombaze!J94,DU!A:A,0),1))+IF(Duombaze!K94="",0,INDEX(DU!I:I,MATCH(Duombaze!K94,DU!A:A,0),1))+IF(Duombaze!L94="",0,INDEX(DU!I:I,MATCH(Duombaze!L94,DU!A:A,0),1))+IF(Duombaze!M94="",0,INDEX(DU!I:I,MATCH(Duombaze!M94,DU!A:A,0),1))+IF(Duombaze!N94="",0,INDEX(DU!I:I,MATCH(Duombaze!N94,DU!A:A,0),1))+IF(Duombaze!O94="",0,INDEX(DU!I:I,MATCH(Duombaze!O94,DU!A:A,0),1))</f>
        <v>0</v>
      </c>
      <c r="Q94" s="638">
        <f>IF(Duombaze!G94="",0,INDEX(DU!K:K,MATCH(Duombaze!G94,DU!A:A,0),1))+IF(Duombaze!H94="",0,INDEX(DU!K:K,MATCH(Duombaze!H94,DU!A:A,0),1))+IF(Duombaze!I94="",0,INDEX(DU!K:K,MATCH(Duombaze!I94,DU!A:A,0),1))+IF(Duombaze!J94="",0,INDEX(DU!K:K,MATCH(Duombaze!J94,DU!A:A,0),1))+IF(Duombaze!K94="",0,INDEX(DU!K:K,MATCH(Duombaze!K94,DU!A:A,0),1))+IF(Duombaze!L94="",0,INDEX(DU!K:K,MATCH(Duombaze!L94,DU!A:A,0),1))+IF(Duombaze!M94="",0,INDEX(DU!K:K,MATCH(Duombaze!M94,DU!A:A,0),1))+IF(Duombaze!N94="",0,INDEX(DU!K:K,MATCH(Duombaze!N94,DU!A:A,0),1))+IF(Duombaze!O94="",0,INDEX(DU!K:K,MATCH(Duombaze!O94,DU!A:A,0),1))</f>
        <v>0</v>
      </c>
      <c r="R94" s="19"/>
      <c r="S94" s="52"/>
      <c r="T94" s="881"/>
      <c r="U94" s="17">
        <f>IF(Duombaze!T94="",0,INDEX(DU!I:I,MATCH(Duombaze!T94,DU!A:A,0),1))</f>
        <v>0</v>
      </c>
      <c r="V94" s="17">
        <f>IF(Duombaze!T94="",0,INDEX(DU!K:K,MATCH(Duombaze!T94,DU!A:A,0),1))</f>
        <v>0</v>
      </c>
      <c r="W94" s="19"/>
      <c r="X94" s="19"/>
      <c r="Y94" s="134"/>
      <c r="Z94" s="65"/>
      <c r="AA94" s="17" t="str">
        <f t="shared" si="48"/>
        <v/>
      </c>
      <c r="AB94" s="19"/>
      <c r="AC94" s="19">
        <f>IF(Duombaze!AB94="",0,INDEX(DU!I:I,MATCH(Duombaze!AB94,DU!A:A,0),1))</f>
        <v>0</v>
      </c>
      <c r="AD94" s="25">
        <f>IF(Duombaze!AB94="",0,INDEX(DU!K:K,MATCH(Duombaze!AB94,DU!A:A,0),1))</f>
        <v>0</v>
      </c>
      <c r="AE94" s="19"/>
      <c r="AF94" s="19"/>
      <c r="AG94" s="19"/>
      <c r="AH94" s="17" t="str">
        <f t="shared" si="34"/>
        <v/>
      </c>
      <c r="AI94" s="19"/>
      <c r="AJ94" s="639"/>
      <c r="AK94" s="639"/>
      <c r="AL94" s="639"/>
      <c r="AM94" s="639">
        <f>IF(Duombaze!AJ94="",0,INDEX(DU!I:I,MATCH(Duombaze!AJ94,DU!A:A,0),1))+IF(Duombaze!AK94="",0,INDEX(DU!I:I,MATCH(Duombaze!AK94,DU!A:A,0),1))+IF(Duombaze!AL94="",0,INDEX(DU!I:I,MATCH(Duombaze!AL94,DU!A:A,0),1))</f>
        <v>0</v>
      </c>
      <c r="AN94" s="639">
        <f>IF(Duombaze!AJ94="",0,INDEX(DU!K:K,MATCH(Duombaze!AJ94,DU!A:A,0),1))+IF(Duombaze!AK94="",0,INDEX(DU!K:K,MATCH(Duombaze!AK94,DU!A:A,0),1))+IF(Duombaze!AL94="",0,INDEX(DU!K:K,MATCH(Duombaze!AL94,DU!A:A,0),1))</f>
        <v>0</v>
      </c>
      <c r="AO94" s="19"/>
      <c r="AP94" s="19"/>
      <c r="AQ94" s="19"/>
      <c r="AR94" s="17" t="str">
        <f t="shared" si="35"/>
        <v/>
      </c>
      <c r="AS94" s="19"/>
      <c r="AT94" s="639"/>
      <c r="AU94" s="639"/>
      <c r="AV94" s="639"/>
      <c r="AW94" s="639"/>
      <c r="AX94" s="639"/>
      <c r="AY94" s="639"/>
      <c r="AZ94" s="639"/>
      <c r="BA94" s="639"/>
      <c r="BB94" s="639"/>
      <c r="BC94" s="639">
        <f>IF(Duombaze!AT94="",0,INDEX(DU!I:I,MATCH(Duombaze!AT94,DU!A:A,0),1))+IF(Duombaze!AU94="",0,INDEX(DU!I:I,MATCH(Duombaze!AU94,DU!A:A,0),1))+IF(Duombaze!AV94="",0,INDEX(DU!I:I,MATCH(Duombaze!AV94,DU!A:A,0),1))+IF(Duombaze!AW94="",0,INDEX(DU!I:I,MATCH(Duombaze!AW94,DU!A:A,0),1))+IF(Duombaze!AX94="",0,INDEX(DU!I:I,MATCH(Duombaze!AX94,DU!A:A,0),1))+IF(Duombaze!AY94="",0,INDEX(DU!I:I,MATCH(Duombaze!AY94,DU!A:A,0),1))+IF(Duombaze!AZ94="",0,INDEX(DU!I:I,MATCH(Duombaze!AZ94,DU!A:A,0),1))+IF(Duombaze!BA94="",0,INDEX(DU!I:I,MATCH(Duombaze!BA94,DU!A:A,0),1))+IF(Duombaze!BB94="",0,INDEX(DU!I:I,MATCH(Duombaze!BB94,DU!A:A,0),1))</f>
        <v>0</v>
      </c>
      <c r="BD94" s="638">
        <f>IF(Duombaze!AT94="",0,INDEX(DU!K:K,MATCH(Duombaze!AT94,DU!A:A,0),1))+IF(Duombaze!AU94="",0,INDEX(DU!K:K,MATCH(Duombaze!AU94,DU!A:A,0),1))+IF(Duombaze!AV94="",0,INDEX(DU!K:K,MATCH(Duombaze!AV94,DU!A:A,0),1))+IF(Duombaze!AW94="",0,INDEX(DU!K:K,MATCH(Duombaze!AW94,DU!A:A,0),1))+IF(Duombaze!AX94="",0,INDEX(DU!K:K,MATCH(Duombaze!AX94,DU!A:A,0),1))+IF(Duombaze!AY94="",0,INDEX(DU!K:K,MATCH(Duombaze!AY94,DU!A:A,0),1))+IF(Duombaze!AZ94="",0,INDEX(DU!K:K,MATCH(Duombaze!AZ94,DU!A:A,0),1))+IF(Duombaze!BA94="",0,INDEX(DU!K:K,MATCH(Duombaze!BA94,DU!A:A,0),1))+IF(Duombaze!BB94="",0,INDEX(DU!K:K,MATCH(Duombaze!BB94,DU!A:A,0),1))</f>
        <v>0</v>
      </c>
      <c r="BE94" s="19"/>
      <c r="BF94" s="19"/>
      <c r="BG94" s="17" t="s">
        <v>2696</v>
      </c>
      <c r="BH94" s="17" t="str">
        <f t="shared" si="44"/>
        <v>6 SPB12 Pneumatiniai stabdžiai WABCO (auto LSV, 2x0,4s, papild. slėgio vožtuvas)</v>
      </c>
      <c r="BI94" s="19" t="str">
        <f t="shared" si="51"/>
        <v>ZU3APSWBCAL04S + ZM0PR0SLV0ZT0W</v>
      </c>
      <c r="BJ94" s="639" t="s">
        <v>1953</v>
      </c>
      <c r="BK94" s="639" t="s">
        <v>3003</v>
      </c>
      <c r="BL94" s="639"/>
      <c r="BM94" s="639">
        <f>IF(Duombaze!BJ94="",0,INDEX(DU!I:I,MATCH(Duombaze!BJ94,DU!A:A,0),1))+IF(Duombaze!BK94="",0,INDEX(DU!I:I,MATCH(Duombaze!BK94,DU!A:A,0),1))+IF(Duombaze!BL94="",0,INDEX(DU!I:I,MATCH(Duombaze!BL94,DU!A:A,0),1))</f>
        <v>693.76091999999994</v>
      </c>
      <c r="BN94" s="638">
        <f>IF(Duombaze!BJ94="",0,INDEX(DU!K:K,MATCH(Duombaze!BJ94,DU!A:A,0),1))+IF(Duombaze!BK94="",0,INDEX(DU!K:K,MATCH(Duombaze!BK94,DU!A:A,0),1))+IF(Duombaze!BL94="",0,INDEX(DU!K:K,MATCH(Duombaze!BL94,DU!A:A,0),1))</f>
        <v>94.89</v>
      </c>
      <c r="BO94" s="19"/>
      <c r="BP94" s="19"/>
      <c r="BQ94" s="19" t="s">
        <v>290</v>
      </c>
      <c r="BR94" s="19" t="str">
        <f t="shared" si="52"/>
        <v>6 SPB12 Stabdžių išvadai dviejų kontūrų</v>
      </c>
      <c r="BS94" s="19" t="s">
        <v>2263</v>
      </c>
      <c r="BT94" s="19" t="s">
        <v>3037</v>
      </c>
      <c r="BU94" s="19">
        <v>23705201</v>
      </c>
      <c r="BV94" s="19"/>
      <c r="BW94" s="65">
        <f>IF(Duombaze!BT94="",0,INDEX(DU!I:I,MATCH(Duombaze!BT94,DU!A:A,0),1))+IF(Duombaze!BU94="",0,INDEX(DU!I:I,MATCH(Duombaze!BU94,DU!A:A,0),1))+IF(Duombaze!BV94="",0,INDEX(DU!I:I,MATCH(Duombaze!BV94,DU!A:A,0),1))</f>
        <v>53.779853333333328</v>
      </c>
      <c r="BX94" s="19">
        <f>IF(Duombaze!BT94="",0,INDEX(DU!K:K,MATCH(Duombaze!BT94,DU!A:A,0),1))+IF(Duombaze!BU94="",0,INDEX(DU!K:K,MATCH(Duombaze!BU94,DU!A:A,0),1))+IF(Duombaze!BV94="",0,INDEX(DU!K:K,MATCH(Duombaze!BV94,DU!A:A,0),1))</f>
        <v>17.41</v>
      </c>
      <c r="BY94" s="65"/>
      <c r="BZ94" s="19"/>
      <c r="CA94" s="19"/>
      <c r="CB94" s="19" t="str">
        <f t="shared" si="47"/>
        <v/>
      </c>
      <c r="CC94" s="19"/>
      <c r="CD94" s="19">
        <f>IF(Duombaze!CC94="",0,INDEX(DU!I:I,MATCH(Duombaze!CC94,DU!A:A,0),1))</f>
        <v>0</v>
      </c>
      <c r="CE94" s="17">
        <f>IF(Duombaze!CC94="",0,INDEX(DU!K:K,MATCH(Duombaze!CC94,DU!A:A,0),1))</f>
        <v>0</v>
      </c>
      <c r="CF94" s="19"/>
      <c r="CG94" s="19"/>
      <c r="CH94" s="19"/>
      <c r="CI94" s="17" t="str">
        <f t="shared" si="36"/>
        <v/>
      </c>
      <c r="CJ94" s="19"/>
      <c r="CK94" s="19">
        <f>IF(Duombaze!CJ94="",0,INDEX(DU!I:I,MATCH(Duombaze!CJ94,DU!A:A,0),1))</f>
        <v>0</v>
      </c>
      <c r="CL94" s="17">
        <f>IF(Duombaze!CJ94="",0,INDEX(DU!K:K,MATCH(Duombaze!CJ94,DU!A:A,0),1))</f>
        <v>0</v>
      </c>
      <c r="CM94" s="19"/>
      <c r="CN94" s="19"/>
      <c r="CO94" s="19"/>
      <c r="CP94" s="17" t="str">
        <f t="shared" si="37"/>
        <v/>
      </c>
      <c r="CQ94" s="19"/>
      <c r="CR94" s="639"/>
      <c r="CS94" s="639"/>
      <c r="CT94" s="639">
        <f>IF(Duombaze!CR94="",0,INDEX(DU!I:I,MATCH(Duombaze!CR94,DU!A:A,0),1))+IF(Duombaze!CS94="",0,INDEX(DU!I:I,MATCH(Duombaze!CS94,DU!A:A,0),1))</f>
        <v>0</v>
      </c>
      <c r="CU94" s="19">
        <f>IF(Duombaze!CR94="",0,INDEX(DU!K:K,MATCH(Duombaze!CR94,DU!A:A,0),1))+IF(Duombaze!CS94="",0,INDEX(DU!K:K,MATCH(Duombaze!CS94,DU!A:A,0),1))</f>
        <v>0</v>
      </c>
      <c r="CV94" s="19"/>
      <c r="CW94" s="19"/>
      <c r="CX94" s="19"/>
      <c r="CY94" s="17" t="str">
        <f t="shared" si="38"/>
        <v/>
      </c>
      <c r="CZ94" s="19"/>
      <c r="DA94" s="672"/>
      <c r="DB94" s="672"/>
      <c r="DC94" s="672">
        <f>IF(Duombaze!DA94="",0,INDEX(DU!I:I,MATCH(Duombaze!DA94,DU!A:A,0),1))+IF(Duombaze!DB94="",0,INDEX(DU!I:I,MATCH(Duombaze!DB94,DU!A:A,0),1))</f>
        <v>0</v>
      </c>
      <c r="DD94" s="19">
        <f>IF(Duombaze!DA94="",0,INDEX(DU!K:K,MATCH(Duombaze!DA94,DU!A:A,0),1))+IF(Duombaze!DB94="",0,INDEX(DU!K:K,MATCH(Duombaze!DB94,DU!A:A,0),1))</f>
        <v>0</v>
      </c>
      <c r="DE94" s="19"/>
      <c r="DF94" s="19"/>
      <c r="DG94" s="19"/>
      <c r="DH94" s="19" t="str">
        <f t="shared" si="39"/>
        <v/>
      </c>
      <c r="DI94" s="19"/>
      <c r="DJ94" s="672"/>
      <c r="DK94" s="678"/>
      <c r="DL94" s="678">
        <f>IF(Duombaze!DJ94="",0,INDEX(DU!I:I,MATCH(Duombaze!DJ94,DU!A:A,0),1))+IF(Duombaze!DK94="",0,INDEX(DU!I:I,MATCH(Duombaze!DK94,DU!A:A,0),1))</f>
        <v>0</v>
      </c>
      <c r="DM94" s="19">
        <f>IF(Duombaze!DJ94="",0,INDEX(DU!K:K,MATCH(Duombaze!DJ94,DU!A:A,0),1))+IF(Duombaze!DK94="",0,INDEX(DU!K:K,MATCH(Duombaze!DK94,DU!A:A,0),1))</f>
        <v>0</v>
      </c>
      <c r="DN94" s="52"/>
      <c r="DO94" s="52"/>
      <c r="DP94" s="52"/>
      <c r="DQ94" s="17" t="str">
        <f t="shared" si="40"/>
        <v/>
      </c>
      <c r="DR94" s="65"/>
      <c r="DS94" s="692"/>
      <c r="DT94" s="692"/>
      <c r="DU94" s="692"/>
      <c r="DV94" s="692"/>
      <c r="DW94" s="692">
        <f>IF(Duombaze!DS94="",0,INDEX(DU!I:I,MATCH(Duombaze!DS94,DU!A:A,0),1))+IF(Duombaze!DT94="",0,INDEX(DU!I:I,MATCH(Duombaze!DT94,DU!A:A,0),1))+IF(Duombaze!DU94="",0,INDEX(DU!I:I,MATCH(Duombaze!DU94,DU!A:A,0),1))+IF(Duombaze!DV94="",0,INDEX(DU!I:I,MATCH(Duombaze!DV94,DU!A:A,0),1))</f>
        <v>0</v>
      </c>
      <c r="DX94" s="638">
        <f>IF(Duombaze!DS94="",0,INDEX(DU!K:K,MATCH(Duombaze!DS94,DU!A:A,0),1))+IF(Duombaze!DT94="",0,INDEX(DU!K:K,MATCH(Duombaze!DT94,DU!A:A,0),1))+IF(Duombaze!DU94="",0,INDEX(DU!K:K,MATCH(Duombaze!DU94,DU!A:A,0),1))+IF(Duombaze!DV94="",0,INDEX(DU!K:KH,MATCH(Duombaze!DV94,DU!A:A,0),1))</f>
        <v>0</v>
      </c>
      <c r="DY94" s="65"/>
      <c r="DZ94" s="65"/>
      <c r="EA94" s="19"/>
      <c r="EB94" s="19" t="str">
        <f t="shared" si="41"/>
        <v/>
      </c>
      <c r="EC94" s="19"/>
      <c r="ED94" s="19">
        <f>IF(Duombaze!EC94="",0,INDEX(DU!I:I,MATCH(Duombaze!EC94,DU!A:A,0),1))</f>
        <v>0</v>
      </c>
      <c r="EE94" s="638">
        <f>IF(Duombaze!EC94="",0,INDEX(DU!K:K,MATCH(Duombaze!EC94,DU!A:A,0),1))</f>
        <v>0</v>
      </c>
      <c r="EF94" s="19"/>
      <c r="EG94" s="52"/>
      <c r="EH94" s="19"/>
      <c r="EI94" s="17" t="str">
        <f t="shared" si="45"/>
        <v/>
      </c>
      <c r="EJ94" s="19"/>
      <c r="EK94" s="672"/>
      <c r="EL94" s="672"/>
      <c r="EM94" s="672"/>
      <c r="EN94" s="672">
        <f>IF(Duombaze!EK94="",0,INDEX(DU!I:I,MATCH(Duombaze!EK94,DU!A:A,0),1))+IF(Duombaze!EL94="",0,INDEX(DU!I:I,MATCH(Duombaze!EL94,DU!A:A,0),1))+IF(Duombaze!EM94="",0,INDEX(DU!I:I,MATCH(Duombaze!EM94,DU!A:A,0),1))</f>
        <v>0</v>
      </c>
      <c r="EO94" s="19">
        <f>IF(Duombaze!EK94="",0,INDEX(DU!K:K,MATCH(Duombaze!EK94,DU!A:A,0),1))+IF(Duombaze!EL94="",0,INDEX(DU!K:K,MATCH(Duombaze!EL94,DU!A:A,0),1))+IF(Duombaze!EM94="",0,INDEX(DU!K:K,MATCH(Duombaze!EM94,DU!A:A,0),1))</f>
        <v>0</v>
      </c>
      <c r="EP94" s="19"/>
      <c r="EQ94" s="19"/>
      <c r="ER94" s="65"/>
      <c r="ES94" s="17" t="str">
        <f t="shared" si="42"/>
        <v/>
      </c>
      <c r="ET94" s="19"/>
      <c r="EU94" s="19"/>
      <c r="EV94" s="19"/>
      <c r="EW94" s="484" t="s">
        <v>2827</v>
      </c>
      <c r="EX94" s="467" t="str">
        <f t="shared" si="43"/>
        <v>6 SPB12 Purvasaugių komplektas 550 ratams (1/4) Cinkuoti</v>
      </c>
      <c r="EY94" s="484" t="s">
        <v>2706</v>
      </c>
      <c r="EZ94" s="702" t="s">
        <v>2706</v>
      </c>
      <c r="FA94" s="702"/>
      <c r="FB94" s="702">
        <f>IF(Duombaze!EZ94="",0,INDEX(DU!I:I,MATCH(Duombaze!EZ94,DU!A:A,0),1))+IF(Duombaze!FA94="",0,INDEX(DU!I:I,MATCH(Duombaze!FA94,DU!A:A,0),1))</f>
        <v>89.069070270270402</v>
      </c>
      <c r="FC94" s="19">
        <f>IF(Duombaze!EZ94="",0,INDEX(DU!K:K,MATCH(Duombaze!EZ94,DU!A:A,0),1))+IF(Duombaze!FA94="",0,INDEX(DU!K:K,MATCH(Duombaze!FA94,DU!A:A,0),1))</f>
        <v>7.25</v>
      </c>
      <c r="FD94" s="19"/>
      <c r="FE94" s="19"/>
      <c r="FF94" s="19"/>
      <c r="FG94" s="19"/>
      <c r="FH94" s="19"/>
      <c r="FI94" s="19"/>
      <c r="FJ94" s="19"/>
      <c r="FK94" s="17"/>
      <c r="FL94" s="717"/>
      <c r="FM94" s="671"/>
      <c r="FN94" s="671"/>
      <c r="FO94" s="671"/>
      <c r="FP94" s="671"/>
      <c r="FQ94" s="671">
        <f>IF(Duombaze!FM94="",0,INDEX(DU!I:I,MATCH(Duombaze!FM94,DU!A:A,0),1))+IF(Duombaze!FN94="",0,INDEX(DU!I:I,MATCH(Duombaze!FN94,DU!A:A,0),1))+IF(Duombaze!FO94="",0,INDEX(DU!I:I,MATCH(Duombaze!FO94,DU!A:A,0),1))+IF(Duombaze!FP94="",0,INDEX(DU!I:I,MATCH(Duombaze!FP94,DU!A:A,0),1))</f>
        <v>0</v>
      </c>
      <c r="FR94" s="673">
        <f>IF(Duombaze!FM94="",0,INDEX(DU!K:K,MATCH(Duombaze!FM94,DU!A:A,0),1))+IF(Duombaze!FN94="",0,INDEX(DU!K:K,MATCH(Duombaze!FN94,DU!A:A,0),1))+IF(Duombaze!FO94="",0,INDEX(DU!K:K,MATCH(Duombaze!FO94,DU!A:A,0),1))+IF(Duombaze!FP94="",0,INDEX(DU!K:K,MATCH(Duombaze!FP94,DU!A:A,0),1))</f>
        <v>0</v>
      </c>
      <c r="FT94" s="20" t="s">
        <v>702</v>
      </c>
      <c r="FU94" s="20" t="s">
        <v>1552</v>
      </c>
      <c r="FV94" s="20" t="s">
        <v>316</v>
      </c>
      <c r="FY94" s="19" t="str">
        <f>FY183</f>
        <v>Stabdžių išvadai dviejų kontūrų</v>
      </c>
      <c r="FZ94" s="19" t="str">
        <f>IF(FY94&lt;&gt;"",A92&amp;" "&amp;C92&amp;" "&amp;FY94,"")</f>
        <v>4 SPB12 Stabdžių išvadai dviejų kontūrų</v>
      </c>
      <c r="GA94" s="19" t="str">
        <f>GA183</f>
        <v>ZU30ASPC14SI2K + ZC10ASPATSIJ2K</v>
      </c>
    </row>
    <row r="95" spans="1:183" s="20" customFormat="1" ht="23.45" customHeight="1" x14ac:dyDescent="0.25">
      <c r="A95" s="41">
        <v>7</v>
      </c>
      <c r="B95" s="41" t="s">
        <v>771</v>
      </c>
      <c r="C95" s="16" t="s">
        <v>224</v>
      </c>
      <c r="D95" s="19"/>
      <c r="E95" s="17" t="str">
        <f t="shared" si="50"/>
        <v/>
      </c>
      <c r="F95" s="19"/>
      <c r="G95" s="639"/>
      <c r="H95" s="639"/>
      <c r="I95" s="639"/>
      <c r="J95" s="639"/>
      <c r="K95" s="639"/>
      <c r="L95" s="639"/>
      <c r="M95" s="639"/>
      <c r="N95" s="639"/>
      <c r="O95" s="639"/>
      <c r="P95" s="638">
        <f>IF(Duombaze!G95="",0,INDEX(DU!I:I,MATCH(Duombaze!G95,DU!A:A,0),1))+IF(Duombaze!H95="",0,INDEX(DU!I:I,MATCH(Duombaze!H95,DU!A:A,0),1))+IF(Duombaze!I95="",0,INDEX(DU!I:I,MATCH(Duombaze!I95,DU!A:A,0),1))+IF(Duombaze!J95="",0,INDEX(DU!I:I*40,MATCH(Duombaze!J95,DU!A:A,0),1))+IF(Duombaze!K95="",0,INDEX(DU!I:I,MATCH(Duombaze!K95,DU!A:A,0),1))+IF(Duombaze!L95="",0,INDEX(DU!I:I,MATCH(Duombaze!L95,DU!A:A,0),1))+IF(Duombaze!M95="",0,INDEX(DU!I:I,MATCH(Duombaze!M95,DU!A:A,0),1))+IF(Duombaze!N95="",0,INDEX(DU!I:I,MATCH(Duombaze!N95,DU!A:A,0),1))+IF(Duombaze!O95="",0,INDEX(DU!I:I,MATCH(Duombaze!O95,DU!A:A,0),1))</f>
        <v>0</v>
      </c>
      <c r="Q95" s="638">
        <f>IF(Duombaze!G95="",0,INDEX(DU!K:K,MATCH(Duombaze!G95,DU!A:A,0),1))+IF(Duombaze!H95="",0,INDEX(DU!K:K,MATCH(Duombaze!H95,DU!A:A,0),1))+IF(Duombaze!I95="",0,INDEX(DU!K:K,MATCH(Duombaze!I95,DU!A:A,0),1))+IF(Duombaze!J95="",0,INDEX(DU!K:K,MATCH(Duombaze!J95,DU!A:A,0),1))+IF(Duombaze!K95="",0,INDEX(DU!K:K,MATCH(Duombaze!K95,DU!A:A,0),1))+IF(Duombaze!L95="",0,INDEX(DU!K:K,MATCH(Duombaze!L95,DU!A:A,0),1))+IF(Duombaze!M95="",0,INDEX(DU!K:K,MATCH(Duombaze!M95,DU!A:A,0),1))+IF(Duombaze!N95="",0,INDEX(DU!K:K,MATCH(Duombaze!N95,DU!A:A,0),1))+IF(Duombaze!O95="",0,INDEX(DU!K:K,MATCH(Duombaze!O95,DU!A:A,0),1))</f>
        <v>0</v>
      </c>
      <c r="R95" s="19"/>
      <c r="S95" s="52"/>
      <c r="T95" s="881"/>
      <c r="U95" s="17">
        <f>IF(Duombaze!T95="",0,INDEX(DU!I:I,MATCH(Duombaze!T95,DU!A:A,0),1))</f>
        <v>0</v>
      </c>
      <c r="V95" s="17">
        <f>IF(Duombaze!T95="",0,INDEX(DU!K:K,MATCH(Duombaze!T95,DU!A:A,0),1))</f>
        <v>0</v>
      </c>
      <c r="W95" s="19"/>
      <c r="X95" s="19"/>
      <c r="Y95" s="134"/>
      <c r="Z95" s="65"/>
      <c r="AA95" s="17" t="str">
        <f t="shared" si="48"/>
        <v/>
      </c>
      <c r="AB95" s="19"/>
      <c r="AC95" s="19">
        <f>IF(Duombaze!AB95="",0,INDEX(DU!I:I,MATCH(Duombaze!AB95,DU!A:A,0),1))</f>
        <v>0</v>
      </c>
      <c r="AD95" s="25">
        <f>IF(Duombaze!AB95="",0,INDEX(DU!K:K,MATCH(Duombaze!AB95,DU!A:A,0),1))</f>
        <v>0</v>
      </c>
      <c r="AE95" s="19"/>
      <c r="AF95" s="19"/>
      <c r="AG95" s="19"/>
      <c r="AH95" s="17" t="str">
        <f t="shared" si="34"/>
        <v/>
      </c>
      <c r="AI95" s="19"/>
      <c r="AJ95" s="639"/>
      <c r="AK95" s="639"/>
      <c r="AL95" s="639"/>
      <c r="AM95" s="639">
        <f>IF(Duombaze!AJ95="",0,INDEX(DU!I:I,MATCH(Duombaze!AJ95,DU!A:A,0),1))+IF(Duombaze!AK95="",0,INDEX(DU!I:I,MATCH(Duombaze!AK95,DU!A:A,0),1))+IF(Duombaze!AL95="",0,INDEX(DU!I:I,MATCH(Duombaze!AL95,DU!A:A,0),1))</f>
        <v>0</v>
      </c>
      <c r="AN95" s="639">
        <f>IF(Duombaze!AJ95="",0,INDEX(DU!K:K,MATCH(Duombaze!AJ95,DU!A:A,0),1))+IF(Duombaze!AK95="",0,INDEX(DU!K:K,MATCH(Duombaze!AK95,DU!A:A,0),1))+IF(Duombaze!AL95="",0,INDEX(DU!K:K,MATCH(Duombaze!AL95,DU!A:A,0),1))</f>
        <v>0</v>
      </c>
      <c r="AO95" s="19"/>
      <c r="AP95" s="19"/>
      <c r="AQ95" s="19"/>
      <c r="AR95" s="17" t="str">
        <f t="shared" si="35"/>
        <v/>
      </c>
      <c r="AS95" s="19"/>
      <c r="AT95" s="639"/>
      <c r="AU95" s="639"/>
      <c r="AV95" s="639"/>
      <c r="AW95" s="639"/>
      <c r="AX95" s="639"/>
      <c r="AY95" s="639"/>
      <c r="AZ95" s="639"/>
      <c r="BA95" s="639"/>
      <c r="BB95" s="639"/>
      <c r="BC95" s="639">
        <f>IF(Duombaze!AT95="",0,INDEX(DU!I:I,MATCH(Duombaze!AT95,DU!A:A,0),1))+IF(Duombaze!AU95="",0,INDEX(DU!I:I,MATCH(Duombaze!AU95,DU!A:A,0),1))+IF(Duombaze!AV95="",0,INDEX(DU!I:I,MATCH(Duombaze!AV95,DU!A:A,0),1))+IF(Duombaze!AW95="",0,INDEX(DU!I:I,MATCH(Duombaze!AW95,DU!A:A,0),1))+IF(Duombaze!AX95="",0,INDEX(DU!I:I,MATCH(Duombaze!AX95,DU!A:A,0),1))+IF(Duombaze!AY95="",0,INDEX(DU!I:I,MATCH(Duombaze!AY95,DU!A:A,0),1))+IF(Duombaze!AZ95="",0,INDEX(DU!I:I,MATCH(Duombaze!AZ95,DU!A:A,0),1))+IF(Duombaze!BA95="",0,INDEX(DU!I:I,MATCH(Duombaze!BA95,DU!A:A,0),1))+IF(Duombaze!BB95="",0,INDEX(DU!I:I,MATCH(Duombaze!BB95,DU!A:A,0),1))</f>
        <v>0</v>
      </c>
      <c r="BD95" s="638">
        <f>IF(Duombaze!AT95="",0,INDEX(DU!K:K,MATCH(Duombaze!AT95,DU!A:A,0),1))+IF(Duombaze!AU95="",0,INDEX(DU!K:K,MATCH(Duombaze!AU95,DU!A:A,0),1))+IF(Duombaze!AV95="",0,INDEX(DU!K:K,MATCH(Duombaze!AV95,DU!A:A,0),1))+IF(Duombaze!AW95="",0,INDEX(DU!K:K,MATCH(Duombaze!AW95,DU!A:A,0),1))+IF(Duombaze!AX95="",0,INDEX(DU!K:K,MATCH(Duombaze!AX95,DU!A:A,0),1))+IF(Duombaze!AY95="",0,INDEX(DU!K:K,MATCH(Duombaze!AY95,DU!A:A,0),1))+IF(Duombaze!AZ95="",0,INDEX(DU!K:K,MATCH(Duombaze!AZ95,DU!A:A,0),1))+IF(Duombaze!BA95="",0,INDEX(DU!K:K,MATCH(Duombaze!BA95,DU!A:A,0),1))+IF(Duombaze!BB95="",0,INDEX(DU!K:K,MATCH(Duombaze!BB95,DU!A:A,0),1))</f>
        <v>0</v>
      </c>
      <c r="BE95" s="19"/>
      <c r="BF95" s="19"/>
      <c r="BG95" s="17" t="s">
        <v>2721</v>
      </c>
      <c r="BH95" s="17" t="str">
        <f t="shared" si="44"/>
        <v>7 SPB12 Pneumatiniai st. WABCO (mech. LSV)</v>
      </c>
      <c r="BI95" s="19" t="str">
        <f t="shared" si="51"/>
        <v>ZU3APSWBCMLSV0</v>
      </c>
      <c r="BJ95" s="639" t="s">
        <v>2718</v>
      </c>
      <c r="BK95" s="639"/>
      <c r="BL95" s="639"/>
      <c r="BM95" s="639">
        <f>IF(Duombaze!BJ95="",0,INDEX(DU!I:I,MATCH(Duombaze!BJ95,DU!A:A,0),1))+IF(Duombaze!BK95="",0,INDEX(DU!I:I,MATCH(Duombaze!BK95,DU!A:A,0),1))+IF(Duombaze!BL95="",0,INDEX(DU!I:I,MATCH(Duombaze!BL95,DU!A:A,0),1))</f>
        <v>363.59249999999997</v>
      </c>
      <c r="BN95" s="638">
        <f>IF(Duombaze!BJ95="",0,INDEX(DU!K:K,MATCH(Duombaze!BJ95,DU!A:A,0),1))+IF(Duombaze!BK95="",0,INDEX(DU!K:K,MATCH(Duombaze!BK95,DU!A:A,0),1))+IF(Duombaze!BL95="",0,INDEX(DU!K:K,MATCH(Duombaze!BL95,DU!A:A,0),1))</f>
        <v>85.87</v>
      </c>
      <c r="BO95" s="19"/>
      <c r="BP95" s="19"/>
      <c r="BQ95" s="19" t="s">
        <v>290</v>
      </c>
      <c r="BR95" s="19" t="str">
        <f t="shared" si="52"/>
        <v>7 SPB12 Stabdžių išvadai dviejų kontūrų</v>
      </c>
      <c r="BS95" s="19" t="s">
        <v>2263</v>
      </c>
      <c r="BT95" s="19" t="s">
        <v>3037</v>
      </c>
      <c r="BU95" s="19">
        <v>23705201</v>
      </c>
      <c r="BV95" s="19"/>
      <c r="BW95" s="65">
        <f>IF(Duombaze!BT95="",0,INDEX(DU!I:I,MATCH(Duombaze!BT95,DU!A:A,0),1))+IF(Duombaze!BU95="",0,INDEX(DU!I:I,MATCH(Duombaze!BU95,DU!A:A,0),1))+IF(Duombaze!BV95="",0,INDEX(DU!I:I,MATCH(Duombaze!BV95,DU!A:A,0),1))</f>
        <v>53.779853333333328</v>
      </c>
      <c r="BX95" s="19">
        <f>IF(Duombaze!BT95="",0,INDEX(DU!K:K,MATCH(Duombaze!BT95,DU!A:A,0),1))+IF(Duombaze!BU95="",0,INDEX(DU!K:K,MATCH(Duombaze!BU95,DU!A:A,0),1))+IF(Duombaze!BV95="",0,INDEX(DU!K:K,MATCH(Duombaze!BV95,DU!A:A,0),1))</f>
        <v>17.41</v>
      </c>
      <c r="BY95" s="65"/>
      <c r="BZ95" s="19"/>
      <c r="CA95" s="19"/>
      <c r="CB95" s="19" t="str">
        <f t="shared" si="47"/>
        <v/>
      </c>
      <c r="CC95" s="19"/>
      <c r="CD95" s="19">
        <f>IF(Duombaze!CC95="",0,INDEX(DU!I:I,MATCH(Duombaze!CC95,DU!A:A,0),1))</f>
        <v>0</v>
      </c>
      <c r="CE95" s="17">
        <f>IF(Duombaze!CC95="",0,INDEX(DU!K:K,MATCH(Duombaze!CC95,DU!A:A,0),1))</f>
        <v>0</v>
      </c>
      <c r="CF95" s="19"/>
      <c r="CG95" s="19"/>
      <c r="CH95" s="19"/>
      <c r="CI95" s="17" t="str">
        <f t="shared" si="36"/>
        <v/>
      </c>
      <c r="CJ95" s="19"/>
      <c r="CK95" s="19">
        <f>IF(Duombaze!CJ95="",0,INDEX(DU!I:I,MATCH(Duombaze!CJ95,DU!A:A,0),1))</f>
        <v>0</v>
      </c>
      <c r="CL95" s="17">
        <f>IF(Duombaze!CJ95="",0,INDEX(DU!K:K,MATCH(Duombaze!CJ95,DU!A:A,0),1))</f>
        <v>0</v>
      </c>
      <c r="CM95" s="19"/>
      <c r="CN95" s="19"/>
      <c r="CO95" s="19"/>
      <c r="CP95" s="17" t="str">
        <f t="shared" si="37"/>
        <v/>
      </c>
      <c r="CQ95" s="19"/>
      <c r="CR95" s="639"/>
      <c r="CS95" s="639"/>
      <c r="CT95" s="639">
        <f>IF(Duombaze!CR95="",0,INDEX(DU!I:I,MATCH(Duombaze!CR95,DU!A:A,0),1))+IF(Duombaze!CS95="",0,INDEX(DU!I:I,MATCH(Duombaze!CS95,DU!A:A,0),1))</f>
        <v>0</v>
      </c>
      <c r="CU95" s="19">
        <f>IF(Duombaze!CR95="",0,INDEX(DU!K:K,MATCH(Duombaze!CR95,DU!A:A,0),1))+IF(Duombaze!CS95="",0,INDEX(DU!K:K,MATCH(Duombaze!CS95,DU!A:A,0),1))</f>
        <v>0</v>
      </c>
      <c r="CV95" s="19"/>
      <c r="CW95" s="19"/>
      <c r="CX95" s="19"/>
      <c r="CY95" s="17" t="str">
        <f t="shared" si="38"/>
        <v/>
      </c>
      <c r="CZ95" s="19"/>
      <c r="DA95" s="672"/>
      <c r="DB95" s="672"/>
      <c r="DC95" s="672">
        <f>IF(Duombaze!DA95="",0,INDEX(DU!I:I,MATCH(Duombaze!DA95,DU!A:A,0),1))+IF(Duombaze!DB95="",0,INDEX(DU!I:I,MATCH(Duombaze!DB95,DU!A:A,0),1))</f>
        <v>0</v>
      </c>
      <c r="DD95" s="19">
        <f>IF(Duombaze!DA95="",0,INDEX(DU!K:K,MATCH(Duombaze!DA95,DU!A:A,0),1))+IF(Duombaze!DB95="",0,INDEX(DU!K:K,MATCH(Duombaze!DB95,DU!A:A,0),1))</f>
        <v>0</v>
      </c>
      <c r="DE95" s="19"/>
      <c r="DF95" s="19"/>
      <c r="DG95" s="19"/>
      <c r="DH95" s="19" t="str">
        <f t="shared" si="39"/>
        <v/>
      </c>
      <c r="DI95" s="19"/>
      <c r="DJ95" s="672"/>
      <c r="DK95" s="678"/>
      <c r="DL95" s="678">
        <f>IF(Duombaze!DJ95="",0,INDEX(DU!I:I,MATCH(Duombaze!DJ95,DU!A:A,0),1))+IF(Duombaze!DK95="",0,INDEX(DU!I:I,MATCH(Duombaze!DK95,DU!A:A,0),1))</f>
        <v>0</v>
      </c>
      <c r="DM95" s="19">
        <f>IF(Duombaze!DJ95="",0,INDEX(DU!K:K,MATCH(Duombaze!DJ95,DU!A:A,0),1))+IF(Duombaze!DK95="",0,INDEX(DU!K:K,MATCH(Duombaze!DK95,DU!A:A,0),1))</f>
        <v>0</v>
      </c>
      <c r="DN95" s="52"/>
      <c r="DO95" s="52"/>
      <c r="DP95" s="52"/>
      <c r="DQ95" s="17" t="str">
        <f t="shared" si="40"/>
        <v/>
      </c>
      <c r="DR95" s="65"/>
      <c r="DS95" s="692"/>
      <c r="DT95" s="692"/>
      <c r="DU95" s="692"/>
      <c r="DV95" s="692"/>
      <c r="DW95" s="692">
        <f>IF(Duombaze!DS95="",0,INDEX(DU!I:I,MATCH(Duombaze!DS95,DU!A:A,0),1))+IF(Duombaze!DT95="",0,INDEX(DU!I:I,MATCH(Duombaze!DT95,DU!A:A,0),1))+IF(Duombaze!DU95="",0,INDEX(DU!I:I,MATCH(Duombaze!DU95,DU!A:A,0),1))+IF(Duombaze!DV95="",0,INDEX(DU!I:I,MATCH(Duombaze!DV95,DU!A:A,0),1))</f>
        <v>0</v>
      </c>
      <c r="DX95" s="638">
        <f>IF(Duombaze!DS95="",0,INDEX(DU!K:K,MATCH(Duombaze!DS95,DU!A:A,0),1))+IF(Duombaze!DT95="",0,INDEX(DU!K:K,MATCH(Duombaze!DT95,DU!A:A,0),1))+IF(Duombaze!DU95="",0,INDEX(DU!K:K,MATCH(Duombaze!DU95,DU!A:A,0),1))+IF(Duombaze!DV95="",0,INDEX(DU!K:KH,MATCH(Duombaze!DV95,DU!A:A,0),1))</f>
        <v>0</v>
      </c>
      <c r="DY95" s="65"/>
      <c r="DZ95" s="65"/>
      <c r="EA95" s="19"/>
      <c r="EB95" s="19" t="str">
        <f t="shared" si="41"/>
        <v/>
      </c>
      <c r="EC95" s="19"/>
      <c r="ED95" s="19">
        <f>IF(Duombaze!EC95="",0,INDEX(DU!I:I,MATCH(Duombaze!EC95,DU!A:A,0),1))</f>
        <v>0</v>
      </c>
      <c r="EE95" s="638">
        <f>IF(Duombaze!EC95="",0,INDEX(DU!K:K,MATCH(Duombaze!EC95,DU!A:A,0),1))</f>
        <v>0</v>
      </c>
      <c r="EF95" s="19"/>
      <c r="EG95" s="52"/>
      <c r="EH95" s="19"/>
      <c r="EI95" s="17" t="str">
        <f t="shared" si="45"/>
        <v/>
      </c>
      <c r="EJ95" s="19"/>
      <c r="EK95" s="672"/>
      <c r="EL95" s="672"/>
      <c r="EM95" s="672"/>
      <c r="EN95" s="672">
        <f>IF(Duombaze!EK95="",0,INDEX(DU!I:I,MATCH(Duombaze!EK95,DU!A:A,0),1))+IF(Duombaze!EL95="",0,INDEX(DU!I:I,MATCH(Duombaze!EL95,DU!A:A,0),1))+IF(Duombaze!EM95="",0,INDEX(DU!I:I,MATCH(Duombaze!EM95,DU!A:A,0),1))</f>
        <v>0</v>
      </c>
      <c r="EO95" s="19">
        <f>IF(Duombaze!EK95="",0,INDEX(DU!K:K,MATCH(Duombaze!EK95,DU!A:A,0),1))+IF(Duombaze!EL95="",0,INDEX(DU!K:K,MATCH(Duombaze!EL95,DU!A:A,0),1))+IF(Duombaze!EM95="",0,INDEX(DU!K:K,MATCH(Duombaze!EM95,DU!A:A,0),1))</f>
        <v>0</v>
      </c>
      <c r="EP95" s="19"/>
      <c r="EQ95" s="19"/>
      <c r="ER95" s="65"/>
      <c r="ES95" s="17" t="str">
        <f t="shared" si="42"/>
        <v/>
      </c>
      <c r="ET95" s="19"/>
      <c r="EU95" s="19"/>
      <c r="EV95" s="19"/>
      <c r="EW95" s="19"/>
      <c r="EX95" s="19" t="str">
        <f t="shared" si="43"/>
        <v/>
      </c>
      <c r="EY95" s="19"/>
      <c r="EZ95" s="672"/>
      <c r="FA95" s="672"/>
      <c r="FB95" s="672">
        <f>IF(Duombaze!EZ95="",0,INDEX(DU!I:I,MATCH(Duombaze!EZ95,DU!A:A,0),1))+IF(Duombaze!FA95="",0,INDEX(DU!I:I,MATCH(Duombaze!FA95,DU!A:A,0),1))</f>
        <v>0</v>
      </c>
      <c r="FC95" s="19">
        <f>IF(Duombaze!EZ95="",0,INDEX(DU!K:K,MATCH(Duombaze!EZ95,DU!A:A,0),1))+IF(Duombaze!FA95="",0,INDEX(DU!K:K,MATCH(Duombaze!FA95,DU!A:A,0),1))</f>
        <v>0</v>
      </c>
      <c r="FD95" s="19"/>
      <c r="FE95" s="19"/>
      <c r="FF95" s="19"/>
      <c r="FG95" s="19"/>
      <c r="FH95" s="19"/>
      <c r="FI95" s="19"/>
      <c r="FJ95" s="19"/>
      <c r="FK95" s="17"/>
      <c r="FL95" s="717"/>
      <c r="FM95" s="671"/>
      <c r="FN95" s="671"/>
      <c r="FO95" s="671"/>
      <c r="FP95" s="671"/>
      <c r="FQ95" s="671">
        <f>IF(Duombaze!FM95="",0,INDEX(DU!I:I,MATCH(Duombaze!FM95,DU!A:A,0),1))+IF(Duombaze!FN95="",0,INDEX(DU!I:I,MATCH(Duombaze!FN95,DU!A:A,0),1))+IF(Duombaze!FO95="",0,INDEX(DU!I:I,MATCH(Duombaze!FO95,DU!A:A,0),1))+IF(Duombaze!FP95="",0,INDEX(DU!I:I,MATCH(Duombaze!FP95,DU!A:A,0),1))</f>
        <v>0</v>
      </c>
      <c r="FR95" s="673">
        <f>IF(Duombaze!FM95="",0,INDEX(DU!K:K,MATCH(Duombaze!FM95,DU!A:A,0),1))+IF(Duombaze!FN95="",0,INDEX(DU!K:K,MATCH(Duombaze!FN95,DU!A:A,0),1))+IF(Duombaze!FO95="",0,INDEX(DU!K:K,MATCH(Duombaze!FO95,DU!A:A,0),1))+IF(Duombaze!FP95="",0,INDEX(DU!K:K,MATCH(Duombaze!FP95,DU!A:A,0),1))</f>
        <v>0</v>
      </c>
      <c r="FT95" s="84" t="str">
        <f>FY162</f>
        <v>Hidr.koja SIMOL H950 + HJ + kranas</v>
      </c>
      <c r="FU95" s="19" t="str">
        <f>IF(FT95&lt;&gt;"",A90&amp;" "&amp;C90&amp;" "&amp;FT95,"")</f>
        <v>2 SPB12 Hidr.koja SIMOL H950 + HJ + kranas</v>
      </c>
      <c r="FV95" s="19" t="str">
        <f>GA162</f>
        <v>ZM10AHKSIMH95K</v>
      </c>
    </row>
    <row r="96" spans="1:183" s="20" customFormat="1" ht="23.45" customHeight="1" x14ac:dyDescent="0.25">
      <c r="A96" s="41">
        <v>8</v>
      </c>
      <c r="B96" s="41" t="s">
        <v>771</v>
      </c>
      <c r="C96" s="16" t="s">
        <v>224</v>
      </c>
      <c r="D96" s="19"/>
      <c r="E96" s="17" t="str">
        <f t="shared" si="50"/>
        <v/>
      </c>
      <c r="F96" s="19"/>
      <c r="G96" s="639"/>
      <c r="H96" s="639"/>
      <c r="I96" s="639"/>
      <c r="J96" s="639"/>
      <c r="K96" s="639"/>
      <c r="L96" s="639"/>
      <c r="M96" s="639"/>
      <c r="N96" s="639"/>
      <c r="O96" s="639"/>
      <c r="P96" s="638">
        <f>IF(Duombaze!G96="",0,INDEX(DU!I:I,MATCH(Duombaze!G96,DU!A:A,0),1))+IF(Duombaze!H96="",0,INDEX(DU!I:I,MATCH(Duombaze!H96,DU!A:A,0),1))+IF(Duombaze!I96="",0,INDEX(DU!I:I,MATCH(Duombaze!I96,DU!A:A,0),1))+IF(Duombaze!J96="",0,INDEX(DU!I:I*40,MATCH(Duombaze!J96,DU!A:A,0),1))+IF(Duombaze!K96="",0,INDEX(DU!I:I,MATCH(Duombaze!K96,DU!A:A,0),1))+IF(Duombaze!L96="",0,INDEX(DU!I:I,MATCH(Duombaze!L96,DU!A:A,0),1))+IF(Duombaze!M96="",0,INDEX(DU!I:I,MATCH(Duombaze!M96,DU!A:A,0),1))+IF(Duombaze!N96="",0,INDEX(DU!I:I,MATCH(Duombaze!N96,DU!A:A,0),1))+IF(Duombaze!O96="",0,INDEX(DU!I:I,MATCH(Duombaze!O96,DU!A:A,0),1))</f>
        <v>0</v>
      </c>
      <c r="Q96" s="638">
        <f>IF(Duombaze!G96="",0,INDEX(DU!K:K,MATCH(Duombaze!G96,DU!A:A,0),1))+IF(Duombaze!H96="",0,INDEX(DU!K:K,MATCH(Duombaze!H96,DU!A:A,0),1))+IF(Duombaze!I96="",0,INDEX(DU!K:K,MATCH(Duombaze!I96,DU!A:A,0),1))+IF(Duombaze!J96="",0,INDEX(DU!K:K,MATCH(Duombaze!J96,DU!A:A,0),1))+IF(Duombaze!K96="",0,INDEX(DU!K:K,MATCH(Duombaze!K96,DU!A:A,0),1))+IF(Duombaze!L96="",0,INDEX(DU!K:K,MATCH(Duombaze!L96,DU!A:A,0),1))+IF(Duombaze!M96="",0,INDEX(DU!K:K,MATCH(Duombaze!M96,DU!A:A,0),1))+IF(Duombaze!N96="",0,INDEX(DU!K:K,MATCH(Duombaze!N96,DU!A:A,0),1))+IF(Duombaze!O96="",0,INDEX(DU!K:K,MATCH(Duombaze!O96,DU!A:A,0),1))</f>
        <v>0</v>
      </c>
      <c r="R96" s="19"/>
      <c r="S96" s="52"/>
      <c r="T96" s="881"/>
      <c r="U96" s="17">
        <f>IF(Duombaze!T96="",0,INDEX(DU!I:I,MATCH(Duombaze!T96,DU!A:A,0),1))</f>
        <v>0</v>
      </c>
      <c r="V96" s="17">
        <f>IF(Duombaze!T96="",0,INDEX(DU!K:K,MATCH(Duombaze!T96,DU!A:A,0),1))</f>
        <v>0</v>
      </c>
      <c r="W96" s="19"/>
      <c r="X96" s="19"/>
      <c r="Y96" s="134"/>
      <c r="Z96" s="65"/>
      <c r="AA96" s="17" t="str">
        <f t="shared" si="48"/>
        <v/>
      </c>
      <c r="AB96" s="19"/>
      <c r="AC96" s="19">
        <f>IF(Duombaze!AB96="",0,INDEX(DU!I:I,MATCH(Duombaze!AB96,DU!A:A,0),1))</f>
        <v>0</v>
      </c>
      <c r="AD96" s="25">
        <f>IF(Duombaze!AB96="",0,INDEX(DU!K:K,MATCH(Duombaze!AB96,DU!A:A,0),1))</f>
        <v>0</v>
      </c>
      <c r="AE96" s="19"/>
      <c r="AF96" s="19"/>
      <c r="AG96" s="19"/>
      <c r="AH96" s="17" t="str">
        <f t="shared" si="34"/>
        <v/>
      </c>
      <c r="AI96" s="19"/>
      <c r="AJ96" s="639"/>
      <c r="AK96" s="639"/>
      <c r="AL96" s="639"/>
      <c r="AM96" s="639">
        <f>IF(Duombaze!AJ96="",0,INDEX(DU!I:I,MATCH(Duombaze!AJ96,DU!A:A,0),1))+IF(Duombaze!AK96="",0,INDEX(DU!I:I,MATCH(Duombaze!AK96,DU!A:A,0),1))+IF(Duombaze!AL96="",0,INDEX(DU!I:I,MATCH(Duombaze!AL96,DU!A:A,0),1))</f>
        <v>0</v>
      </c>
      <c r="AN96" s="639">
        <f>IF(Duombaze!AJ96="",0,INDEX(DU!K:K,MATCH(Duombaze!AJ96,DU!A:A,0),1))+IF(Duombaze!AK96="",0,INDEX(DU!K:K,MATCH(Duombaze!AK96,DU!A:A,0),1))+IF(Duombaze!AL96="",0,INDEX(DU!K:K,MATCH(Duombaze!AL96,DU!A:A,0),1))</f>
        <v>0</v>
      </c>
      <c r="AO96" s="19"/>
      <c r="AP96" s="19"/>
      <c r="AQ96" s="19"/>
      <c r="AR96" s="17" t="str">
        <f t="shared" si="35"/>
        <v/>
      </c>
      <c r="AS96" s="19"/>
      <c r="AT96" s="639"/>
      <c r="AU96" s="639"/>
      <c r="AV96" s="639"/>
      <c r="AW96" s="639"/>
      <c r="AX96" s="639"/>
      <c r="AY96" s="639"/>
      <c r="AZ96" s="639"/>
      <c r="BA96" s="639"/>
      <c r="BB96" s="639"/>
      <c r="BC96" s="639">
        <f>IF(Duombaze!AT96="",0,INDEX(DU!I:I,MATCH(Duombaze!AT96,DU!A:A,0),1))+IF(Duombaze!AU96="",0,INDEX(DU!I:I,MATCH(Duombaze!AU96,DU!A:A,0),1))+IF(Duombaze!AV96="",0,INDEX(DU!I:I,MATCH(Duombaze!AV96,DU!A:A,0),1))+IF(Duombaze!AW96="",0,INDEX(DU!I:I,MATCH(Duombaze!AW96,DU!A:A,0),1))+IF(Duombaze!AX96="",0,INDEX(DU!I:I,MATCH(Duombaze!AX96,DU!A:A,0),1))+IF(Duombaze!AY96="",0,INDEX(DU!I:I,MATCH(Duombaze!AY96,DU!A:A,0),1))+IF(Duombaze!AZ96="",0,INDEX(DU!I:I,MATCH(Duombaze!AZ96,DU!A:A,0),1))+IF(Duombaze!BA96="",0,INDEX(DU!I:I,MATCH(Duombaze!BA96,DU!A:A,0),1))+IF(Duombaze!BB96="",0,INDEX(DU!I:I,MATCH(Duombaze!BB96,DU!A:A,0),1))</f>
        <v>0</v>
      </c>
      <c r="BD96" s="638">
        <f>IF(Duombaze!AT96="",0,INDEX(DU!K:K,MATCH(Duombaze!AT96,DU!A:A,0),1))+IF(Duombaze!AU96="",0,INDEX(DU!K:K,MATCH(Duombaze!AU96,DU!A:A,0),1))+IF(Duombaze!AV96="",0,INDEX(DU!K:K,MATCH(Duombaze!AV96,DU!A:A,0),1))+IF(Duombaze!AW96="",0,INDEX(DU!K:K,MATCH(Duombaze!AW96,DU!A:A,0),1))+IF(Duombaze!AX96="",0,INDEX(DU!K:K,MATCH(Duombaze!AX96,DU!A:A,0),1))+IF(Duombaze!AY96="",0,INDEX(DU!K:K,MATCH(Duombaze!AY96,DU!A:A,0),1))+IF(Duombaze!AZ96="",0,INDEX(DU!K:K,MATCH(Duombaze!AZ96,DU!A:A,0),1))+IF(Duombaze!BA96="",0,INDEX(DU!K:K,MATCH(Duombaze!BA96,DU!A:A,0),1))+IF(Duombaze!BB96="",0,INDEX(DU!K:K,MATCH(Duombaze!BB96,DU!A:A,0),1))</f>
        <v>0</v>
      </c>
      <c r="BE96" s="19"/>
      <c r="BF96" s="19"/>
      <c r="BG96" s="17"/>
      <c r="BH96" s="17"/>
      <c r="BI96" s="17"/>
      <c r="BJ96" s="638"/>
      <c r="BK96" s="638"/>
      <c r="BL96" s="638"/>
      <c r="BM96" s="638">
        <f>IF(Duombaze!BJ96="",0,INDEX(DU!I:I,MATCH(Duombaze!BJ96,DU!A:A,0),1))+IF(Duombaze!BK96="",0,INDEX(DU!I:I,MATCH(Duombaze!BK96,DU!A:A,0),1))+IF(Duombaze!BL96="",0,INDEX(DU!I:I,MATCH(Duombaze!BL96,DU!A:A,0),1))</f>
        <v>0</v>
      </c>
      <c r="BN96" s="638">
        <f>IF(Duombaze!BJ96="",0,INDEX(DU!K:K,MATCH(Duombaze!BJ96,DU!A:A,0),1))+IF(Duombaze!BK96="",0,INDEX(DU!K:K,MATCH(Duombaze!BK96,DU!A:A,0),1))+IF(Duombaze!BL96="",0,INDEX(DU!K:K,MATCH(Duombaze!BL96,DU!A:A,0),1))</f>
        <v>0</v>
      </c>
      <c r="BO96" s="19"/>
      <c r="BP96" s="19"/>
      <c r="BQ96" s="19"/>
      <c r="BR96" s="19" t="str">
        <f t="shared" si="52"/>
        <v/>
      </c>
      <c r="BS96" s="19"/>
      <c r="BT96" s="19"/>
      <c r="BU96" s="19"/>
      <c r="BV96" s="19"/>
      <c r="BW96" s="65">
        <f>IF(Duombaze!BT96="",0,INDEX(DU!I:I,MATCH(Duombaze!BT96,DU!A:A,0),1))+IF(Duombaze!BU96="",0,INDEX(DU!I:I,MATCH(Duombaze!BU96,DU!A:A,0),1))+IF(Duombaze!BV96="",0,INDEX(DU!I:I,MATCH(Duombaze!BV96,DU!A:A,0),1))</f>
        <v>0</v>
      </c>
      <c r="BX96" s="19">
        <f>IF(Duombaze!BT96="",0,INDEX(DU!K:K,MATCH(Duombaze!BT96,DU!A:A,0),1))+IF(Duombaze!BU96="",0,INDEX(DU!K:K,MATCH(Duombaze!BU96,DU!A:A,0),1))+IF(Duombaze!BV96="",0,INDEX(DU!K:K,MATCH(Duombaze!BV96,DU!A:A,0),1))</f>
        <v>0</v>
      </c>
      <c r="BY96" s="65"/>
      <c r="BZ96" s="19"/>
      <c r="CA96" s="19"/>
      <c r="CB96" s="19" t="str">
        <f t="shared" si="47"/>
        <v/>
      </c>
      <c r="CC96" s="19"/>
      <c r="CD96" s="19">
        <f>IF(Duombaze!CC96="",0,INDEX(DU!I:I,MATCH(Duombaze!CC96,DU!A:A,0),1))</f>
        <v>0</v>
      </c>
      <c r="CE96" s="17">
        <f>IF(Duombaze!CC96="",0,INDEX(DU!K:K,MATCH(Duombaze!CC96,DU!A:A,0),1))</f>
        <v>0</v>
      </c>
      <c r="CF96" s="19"/>
      <c r="CG96" s="19"/>
      <c r="CH96" s="19"/>
      <c r="CI96" s="17" t="str">
        <f t="shared" si="36"/>
        <v/>
      </c>
      <c r="CJ96" s="19"/>
      <c r="CK96" s="19">
        <f>IF(Duombaze!CJ96="",0,INDEX(DU!I:I,MATCH(Duombaze!CJ96,DU!A:A,0),1))</f>
        <v>0</v>
      </c>
      <c r="CL96" s="17">
        <f>IF(Duombaze!CJ96="",0,INDEX(DU!K:K,MATCH(Duombaze!CJ96,DU!A:A,0),1))</f>
        <v>0</v>
      </c>
      <c r="CM96" s="19"/>
      <c r="CN96" s="19"/>
      <c r="CO96" s="19"/>
      <c r="CP96" s="17" t="str">
        <f t="shared" si="37"/>
        <v/>
      </c>
      <c r="CQ96" s="19"/>
      <c r="CR96" s="639"/>
      <c r="CS96" s="639"/>
      <c r="CT96" s="639">
        <f>IF(Duombaze!CR96="",0,INDEX(DU!I:I,MATCH(Duombaze!CR96,DU!A:A,0),1))+IF(Duombaze!CS96="",0,INDEX(DU!I:I,MATCH(Duombaze!CS96,DU!A:A,0),1))</f>
        <v>0</v>
      </c>
      <c r="CU96" s="19">
        <f>IF(Duombaze!CR96="",0,INDEX(DU!K:K,MATCH(Duombaze!CR96,DU!A:A,0),1))+IF(Duombaze!CS96="",0,INDEX(DU!K:K,MATCH(Duombaze!CS96,DU!A:A,0),1))</f>
        <v>0</v>
      </c>
      <c r="CV96" s="19"/>
      <c r="CW96" s="19"/>
      <c r="CX96" s="19"/>
      <c r="CY96" s="17" t="str">
        <f t="shared" si="38"/>
        <v/>
      </c>
      <c r="CZ96" s="19"/>
      <c r="DA96" s="672"/>
      <c r="DB96" s="672"/>
      <c r="DC96" s="672">
        <f>IF(Duombaze!DA96="",0,INDEX(DU!I:I,MATCH(Duombaze!DA96,DU!A:A,0),1))+IF(Duombaze!DB96="",0,INDEX(DU!I:I,MATCH(Duombaze!DB96,DU!A:A,0),1))</f>
        <v>0</v>
      </c>
      <c r="DD96" s="19">
        <f>IF(Duombaze!DA96="",0,INDEX(DU!K:K,MATCH(Duombaze!DA96,DU!A:A,0),1))+IF(Duombaze!DB96="",0,INDEX(DU!K:K,MATCH(Duombaze!DB96,DU!A:A,0),1))</f>
        <v>0</v>
      </c>
      <c r="DE96" s="19"/>
      <c r="DF96" s="19"/>
      <c r="DG96" s="19"/>
      <c r="DH96" s="19" t="str">
        <f t="shared" si="39"/>
        <v/>
      </c>
      <c r="DI96" s="19"/>
      <c r="DJ96" s="672"/>
      <c r="DK96" s="678"/>
      <c r="DL96" s="678">
        <f>IF(Duombaze!DJ96="",0,INDEX(DU!I:I,MATCH(Duombaze!DJ96,DU!A:A,0),1))+IF(Duombaze!DK96="",0,INDEX(DU!I:I,MATCH(Duombaze!DK96,DU!A:A,0),1))</f>
        <v>0</v>
      </c>
      <c r="DM96" s="19">
        <f>IF(Duombaze!DJ96="",0,INDEX(DU!K:K,MATCH(Duombaze!DJ96,DU!A:A,0),1))+IF(Duombaze!DK96="",0,INDEX(DU!K:K,MATCH(Duombaze!DK96,DU!A:A,0),1))</f>
        <v>0</v>
      </c>
      <c r="DN96" s="52"/>
      <c r="DO96" s="52"/>
      <c r="DP96" s="52"/>
      <c r="DQ96" s="17" t="str">
        <f t="shared" si="40"/>
        <v/>
      </c>
      <c r="DR96" s="65"/>
      <c r="DS96" s="692"/>
      <c r="DT96" s="692"/>
      <c r="DU96" s="692"/>
      <c r="DV96" s="692"/>
      <c r="DW96" s="692">
        <f>IF(Duombaze!DS96="",0,INDEX(DU!I:I,MATCH(Duombaze!DS96,DU!A:A,0),1))+IF(Duombaze!DT96="",0,INDEX(DU!I:I,MATCH(Duombaze!DT96,DU!A:A,0),1))+IF(Duombaze!DU96="",0,INDEX(DU!I:I,MATCH(Duombaze!DU96,DU!A:A,0),1))+IF(Duombaze!DV96="",0,INDEX(DU!I:I,MATCH(Duombaze!DV96,DU!A:A,0),1))</f>
        <v>0</v>
      </c>
      <c r="DX96" s="638">
        <f>IF(Duombaze!DS96="",0,INDEX(DU!K:K,MATCH(Duombaze!DS96,DU!A:A,0),1))+IF(Duombaze!DT96="",0,INDEX(DU!K:K,MATCH(Duombaze!DT96,DU!A:A,0),1))+IF(Duombaze!DU96="",0,INDEX(DU!K:K,MATCH(Duombaze!DU96,DU!A:A,0),1))+IF(Duombaze!DV96="",0,INDEX(DU!K:KH,MATCH(Duombaze!DV96,DU!A:A,0),1))</f>
        <v>0</v>
      </c>
      <c r="DY96" s="65"/>
      <c r="DZ96" s="65"/>
      <c r="EA96" s="19"/>
      <c r="EB96" s="19" t="str">
        <f t="shared" si="41"/>
        <v/>
      </c>
      <c r="EC96" s="19"/>
      <c r="ED96" s="19">
        <f>IF(Duombaze!EC96="",0,INDEX(DU!I:I,MATCH(Duombaze!EC96,DU!A:A,0),1))</f>
        <v>0</v>
      </c>
      <c r="EE96" s="638">
        <f>IF(Duombaze!EC96="",0,INDEX(DU!K:K,MATCH(Duombaze!EC96,DU!A:A,0),1))</f>
        <v>0</v>
      </c>
      <c r="EF96" s="19"/>
      <c r="EG96" s="52"/>
      <c r="EH96" s="19"/>
      <c r="EI96" s="17" t="str">
        <f t="shared" si="45"/>
        <v/>
      </c>
      <c r="EJ96" s="19"/>
      <c r="EK96" s="672"/>
      <c r="EL96" s="672"/>
      <c r="EM96" s="672"/>
      <c r="EN96" s="672">
        <f>IF(Duombaze!EK96="",0,INDEX(DU!I:I,MATCH(Duombaze!EK96,DU!A:A,0),1))+IF(Duombaze!EL96="",0,INDEX(DU!I:I,MATCH(Duombaze!EL96,DU!A:A,0),1))+IF(Duombaze!EM96="",0,INDEX(DU!I:I,MATCH(Duombaze!EM96,DU!A:A,0),1))</f>
        <v>0</v>
      </c>
      <c r="EO96" s="19">
        <f>IF(Duombaze!EK96="",0,INDEX(DU!K:K,MATCH(Duombaze!EK96,DU!A:A,0),1))+IF(Duombaze!EL96="",0,INDEX(DU!K:K,MATCH(Duombaze!EL96,DU!A:A,0),1))+IF(Duombaze!EM96="",0,INDEX(DU!K:K,MATCH(Duombaze!EM96,DU!A:A,0),1))</f>
        <v>0</v>
      </c>
      <c r="EP96" s="19"/>
      <c r="EQ96" s="19"/>
      <c r="ER96" s="65"/>
      <c r="ES96" s="17" t="str">
        <f t="shared" si="42"/>
        <v/>
      </c>
      <c r="ET96" s="19"/>
      <c r="EU96" s="19"/>
      <c r="EV96" s="19"/>
      <c r="EW96" s="19"/>
      <c r="EX96" s="19" t="str">
        <f t="shared" si="43"/>
        <v/>
      </c>
      <c r="EY96" s="19"/>
      <c r="EZ96" s="672"/>
      <c r="FA96" s="672"/>
      <c r="FB96" s="672">
        <f>IF(Duombaze!EZ96="",0,INDEX(DU!I:I,MATCH(Duombaze!EZ96,DU!A:A,0),1))+IF(Duombaze!FA96="",0,INDEX(DU!I:I,MATCH(Duombaze!FA96,DU!A:A,0),1))</f>
        <v>0</v>
      </c>
      <c r="FC96" s="19">
        <f>IF(Duombaze!EZ96="",0,INDEX(DU!K:K,MATCH(Duombaze!EZ96,DU!A:A,0),1))+IF(Duombaze!FA96="",0,INDEX(DU!K:K,MATCH(Duombaze!FA96,DU!A:A,0),1))</f>
        <v>0</v>
      </c>
      <c r="FD96" s="19"/>
      <c r="FE96" s="19"/>
      <c r="FF96" s="19"/>
      <c r="FG96" s="19"/>
      <c r="FH96" s="19"/>
      <c r="FI96" s="19"/>
      <c r="FJ96" s="19"/>
      <c r="FK96" s="17"/>
      <c r="FL96" s="717"/>
      <c r="FM96" s="671"/>
      <c r="FN96" s="671"/>
      <c r="FO96" s="671"/>
      <c r="FP96" s="671"/>
      <c r="FQ96" s="671">
        <f>IF(Duombaze!FM96="",0,INDEX(DU!I:I,MATCH(Duombaze!FM96,DU!A:A,0),1))+IF(Duombaze!FN96="",0,INDEX(DU!I:I,MATCH(Duombaze!FN96,DU!A:A,0),1))+IF(Duombaze!FO96="",0,INDEX(DU!I:I,MATCH(Duombaze!FO96,DU!A:A,0),1))+IF(Duombaze!FP96="",0,INDEX(DU!I:I,MATCH(Duombaze!FP96,DU!A:A,0),1))</f>
        <v>0</v>
      </c>
      <c r="FR96" s="673">
        <f>IF(Duombaze!FM96="",0,INDEX(DU!K:K,MATCH(Duombaze!FM96,DU!A:A,0),1))+IF(Duombaze!FN96="",0,INDEX(DU!K:K,MATCH(Duombaze!FN96,DU!A:A,0),1))+IF(Duombaze!FO96="",0,INDEX(DU!K:K,MATCH(Duombaze!FO96,DU!A:A,0),1))+IF(Duombaze!FP96="",0,INDEX(DU!K:K,MATCH(Duombaze!FP96,DU!A:A,0),1))</f>
        <v>0</v>
      </c>
      <c r="FS96" s="834">
        <v>43235</v>
      </c>
      <c r="FT96" s="19" t="s">
        <v>1674</v>
      </c>
      <c r="FU96" s="17" t="str">
        <f t="shared" ref="FU96:FU97" si="53">IF(FT96&lt;&gt;"",FQ96&amp;" "&amp;FS96&amp;" "&amp;FT96,"")</f>
        <v>0 43235 Pagrindas, ašys 408E</v>
      </c>
      <c r="FV96" s="19" t="s">
        <v>2204</v>
      </c>
    </row>
    <row r="97" spans="1:183" s="20" customFormat="1" ht="23.45" customHeight="1" x14ac:dyDescent="0.25">
      <c r="A97" s="41">
        <v>9</v>
      </c>
      <c r="B97" s="41" t="s">
        <v>771</v>
      </c>
      <c r="C97" s="16" t="s">
        <v>224</v>
      </c>
      <c r="D97" s="19"/>
      <c r="E97" s="17" t="str">
        <f t="shared" si="50"/>
        <v/>
      </c>
      <c r="F97" s="19"/>
      <c r="G97" s="639"/>
      <c r="H97" s="639"/>
      <c r="I97" s="639"/>
      <c r="J97" s="639"/>
      <c r="K97" s="639"/>
      <c r="L97" s="639"/>
      <c r="M97" s="639"/>
      <c r="N97" s="639"/>
      <c r="O97" s="639"/>
      <c r="P97" s="638">
        <f>IF(Duombaze!G97="",0,INDEX(DU!I:I,MATCH(Duombaze!G97,DU!A:A,0),1))+IF(Duombaze!H97="",0,INDEX(DU!I:I,MATCH(Duombaze!H97,DU!A:A,0),1))+IF(Duombaze!I97="",0,INDEX(DU!I:I,MATCH(Duombaze!I97,DU!A:A,0),1))+IF(Duombaze!J97="",0,INDEX(DU!I:I*40,MATCH(Duombaze!J97,DU!A:A,0),1))+IF(Duombaze!K97="",0,INDEX(DU!I:I,MATCH(Duombaze!K97,DU!A:A,0),1))+IF(Duombaze!L97="",0,INDEX(DU!I:I,MATCH(Duombaze!L97,DU!A:A,0),1))+IF(Duombaze!M97="",0,INDEX(DU!I:I,MATCH(Duombaze!M97,DU!A:A,0),1))+IF(Duombaze!N97="",0,INDEX(DU!I:I,MATCH(Duombaze!N97,DU!A:A,0),1))+IF(Duombaze!O97="",0,INDEX(DU!I:I,MATCH(Duombaze!O97,DU!A:A,0),1))</f>
        <v>0</v>
      </c>
      <c r="Q97" s="638">
        <f>IF(Duombaze!G97="",0,INDEX(DU!K:K,MATCH(Duombaze!G97,DU!A:A,0),1))+IF(Duombaze!H97="",0,INDEX(DU!K:K,MATCH(Duombaze!H97,DU!A:A,0),1))+IF(Duombaze!I97="",0,INDEX(DU!K:K,MATCH(Duombaze!I97,DU!A:A,0),1))+IF(Duombaze!J97="",0,INDEX(DU!K:K,MATCH(Duombaze!J97,DU!A:A,0),1))+IF(Duombaze!K97="",0,INDEX(DU!K:K,MATCH(Duombaze!K97,DU!A:A,0),1))+IF(Duombaze!L97="",0,INDEX(DU!K:K,MATCH(Duombaze!L97,DU!A:A,0),1))+IF(Duombaze!M97="",0,INDEX(DU!K:K,MATCH(Duombaze!M97,DU!A:A,0),1))+IF(Duombaze!N97="",0,INDEX(DU!K:K,MATCH(Duombaze!N97,DU!A:A,0),1))+IF(Duombaze!O97="",0,INDEX(DU!K:K,MATCH(Duombaze!O97,DU!A:A,0),1))</f>
        <v>0</v>
      </c>
      <c r="R97" s="19"/>
      <c r="S97" s="52"/>
      <c r="T97" s="881"/>
      <c r="U97" s="17">
        <f>IF(Duombaze!T97="",0,INDEX(DU!I:I,MATCH(Duombaze!T97,DU!A:A,0),1))</f>
        <v>0</v>
      </c>
      <c r="V97" s="17">
        <f>IF(Duombaze!T97="",0,INDEX(DU!K:K,MATCH(Duombaze!T97,DU!A:A,0),1))</f>
        <v>0</v>
      </c>
      <c r="W97" s="19"/>
      <c r="X97" s="19"/>
      <c r="Y97" s="134"/>
      <c r="Z97" s="65"/>
      <c r="AA97" s="17" t="str">
        <f t="shared" si="48"/>
        <v/>
      </c>
      <c r="AB97" s="19"/>
      <c r="AC97" s="19">
        <f>IF(Duombaze!AB97="",0,INDEX(DU!I:I,MATCH(Duombaze!AB97,DU!A:A,0),1))</f>
        <v>0</v>
      </c>
      <c r="AD97" s="25">
        <f>IF(Duombaze!AB97="",0,INDEX(DU!K:K,MATCH(Duombaze!AB97,DU!A:A,0),1))</f>
        <v>0</v>
      </c>
      <c r="AE97" s="19"/>
      <c r="AF97" s="19"/>
      <c r="AG97" s="19"/>
      <c r="AH97" s="17" t="str">
        <f t="shared" si="34"/>
        <v/>
      </c>
      <c r="AI97" s="19"/>
      <c r="AJ97" s="639"/>
      <c r="AK97" s="639"/>
      <c r="AL97" s="639"/>
      <c r="AM97" s="639">
        <f>IF(Duombaze!AJ97="",0,INDEX(DU!I:I,MATCH(Duombaze!AJ97,DU!A:A,0),1))+IF(Duombaze!AK97="",0,INDEX(DU!I:I,MATCH(Duombaze!AK97,DU!A:A,0),1))+IF(Duombaze!AL97="",0,INDEX(DU!I:I,MATCH(Duombaze!AL97,DU!A:A,0),1))</f>
        <v>0</v>
      </c>
      <c r="AN97" s="639">
        <f>IF(Duombaze!AJ97="",0,INDEX(DU!K:K,MATCH(Duombaze!AJ97,DU!A:A,0),1))+IF(Duombaze!AK97="",0,INDEX(DU!K:K,MATCH(Duombaze!AK97,DU!A:A,0),1))+IF(Duombaze!AL97="",0,INDEX(DU!K:K,MATCH(Duombaze!AL97,DU!A:A,0),1))</f>
        <v>0</v>
      </c>
      <c r="AO97" s="19"/>
      <c r="AP97" s="19"/>
      <c r="AQ97" s="19"/>
      <c r="AR97" s="17" t="str">
        <f t="shared" si="35"/>
        <v/>
      </c>
      <c r="AS97" s="19"/>
      <c r="AT97" s="639"/>
      <c r="AU97" s="639"/>
      <c r="AV97" s="639"/>
      <c r="AW97" s="639"/>
      <c r="AX97" s="639"/>
      <c r="AY97" s="639"/>
      <c r="AZ97" s="639"/>
      <c r="BA97" s="639"/>
      <c r="BB97" s="639"/>
      <c r="BC97" s="639">
        <f>IF(Duombaze!AT97="",0,INDEX(DU!I:I,MATCH(Duombaze!AT97,DU!A:A,0),1))+IF(Duombaze!AU97="",0,INDEX(DU!I:I,MATCH(Duombaze!AU97,DU!A:A,0),1))+IF(Duombaze!AV97="",0,INDEX(DU!I:I,MATCH(Duombaze!AV97,DU!A:A,0),1))+IF(Duombaze!AW97="",0,INDEX(DU!I:I,MATCH(Duombaze!AW97,DU!A:A,0),1))+IF(Duombaze!AX97="",0,INDEX(DU!I:I,MATCH(Duombaze!AX97,DU!A:A,0),1))+IF(Duombaze!AY97="",0,INDEX(DU!I:I,MATCH(Duombaze!AY97,DU!A:A,0),1))+IF(Duombaze!AZ97="",0,INDEX(DU!I:I,MATCH(Duombaze!AZ97,DU!A:A,0),1))+IF(Duombaze!BA97="",0,INDEX(DU!I:I,MATCH(Duombaze!BA97,DU!A:A,0),1))+IF(Duombaze!BB97="",0,INDEX(DU!I:I,MATCH(Duombaze!BB97,DU!A:A,0),1))</f>
        <v>0</v>
      </c>
      <c r="BD97" s="638">
        <f>IF(Duombaze!AT97="",0,INDEX(DU!K:K,MATCH(Duombaze!AT97,DU!A:A,0),1))+IF(Duombaze!AU97="",0,INDEX(DU!K:K,MATCH(Duombaze!AU97,DU!A:A,0),1))+IF(Duombaze!AV97="",0,INDEX(DU!K:K,MATCH(Duombaze!AV97,DU!A:A,0),1))+IF(Duombaze!AW97="",0,INDEX(DU!K:K,MATCH(Duombaze!AW97,DU!A:A,0),1))+IF(Duombaze!AX97="",0,INDEX(DU!K:K,MATCH(Duombaze!AX97,DU!A:A,0),1))+IF(Duombaze!AY97="",0,INDEX(DU!K:K,MATCH(Duombaze!AY97,DU!A:A,0),1))+IF(Duombaze!AZ97="",0,INDEX(DU!K:K,MATCH(Duombaze!AZ97,DU!A:A,0),1))+IF(Duombaze!BA97="",0,INDEX(DU!K:K,MATCH(Duombaze!BA97,DU!A:A,0),1))+IF(Duombaze!BB97="",0,INDEX(DU!K:K,MATCH(Duombaze!BB97,DU!A:A,0),1))</f>
        <v>0</v>
      </c>
      <c r="BE97" s="19"/>
      <c r="BF97" s="19"/>
      <c r="BG97" s="17"/>
      <c r="BH97" s="17"/>
      <c r="BI97" s="17"/>
      <c r="BJ97" s="638"/>
      <c r="BK97" s="638"/>
      <c r="BL97" s="638"/>
      <c r="BM97" s="638">
        <f>IF(Duombaze!BJ97="",0,INDEX(DU!I:I,MATCH(Duombaze!BJ97,DU!A:A,0),1))+IF(Duombaze!BK97="",0,INDEX(DU!I:I,MATCH(Duombaze!BK97,DU!A:A,0),1))+IF(Duombaze!BL97="",0,INDEX(DU!I:I,MATCH(Duombaze!BL97,DU!A:A,0),1))</f>
        <v>0</v>
      </c>
      <c r="BN97" s="638">
        <f>IF(Duombaze!BJ97="",0,INDEX(DU!K:K,MATCH(Duombaze!BJ97,DU!A:A,0),1))+IF(Duombaze!BK97="",0,INDEX(DU!K:K,MATCH(Duombaze!BK97,DU!A:A,0),1))+IF(Duombaze!BL97="",0,INDEX(DU!K:K,MATCH(Duombaze!BL97,DU!A:A,0),1))</f>
        <v>0</v>
      </c>
      <c r="BO97" s="19"/>
      <c r="BP97" s="19"/>
      <c r="BQ97" s="19"/>
      <c r="BR97" s="19" t="str">
        <f t="shared" si="52"/>
        <v/>
      </c>
      <c r="BS97" s="19"/>
      <c r="BT97" s="19"/>
      <c r="BU97" s="19"/>
      <c r="BV97" s="19"/>
      <c r="BW97" s="19">
        <f>IF(Duombaze!BT97="",0,INDEX(DU!I:I,MATCH(Duombaze!BT97,DU!A:A,0),1))+IF(Duombaze!BU97="",0,INDEX(DU!I:I,MATCH(Duombaze!BU97,DU!A:A,0),1))+IF(Duombaze!BV97="",0,INDEX(DU!I:I,MATCH(Duombaze!BV97,DU!A:A,0),1))</f>
        <v>0</v>
      </c>
      <c r="BX97" s="19">
        <f>IF(Duombaze!BT97="",0,INDEX(DU!K:K,MATCH(Duombaze!BT97,DU!A:A,0),1))+IF(Duombaze!BU97="",0,INDEX(DU!K:K,MATCH(Duombaze!BU97,DU!A:A,0),1))+IF(Duombaze!BV97="",0,INDEX(DU!K:K,MATCH(Duombaze!BV97,DU!A:A,0),1))</f>
        <v>0</v>
      </c>
      <c r="BY97" s="19"/>
      <c r="BZ97" s="19"/>
      <c r="CA97" s="19"/>
      <c r="CB97" s="19" t="str">
        <f t="shared" si="47"/>
        <v/>
      </c>
      <c r="CC97" s="19"/>
      <c r="CD97" s="19">
        <f>IF(Duombaze!CC97="",0,INDEX(DU!I:I,MATCH(Duombaze!CC97,DU!A:A,0),1))</f>
        <v>0</v>
      </c>
      <c r="CE97" s="17">
        <f>IF(Duombaze!CC97="",0,INDEX(DU!K:K,MATCH(Duombaze!CC97,DU!A:A,0),1))</f>
        <v>0</v>
      </c>
      <c r="CF97" s="19"/>
      <c r="CG97" s="19"/>
      <c r="CH97" s="19"/>
      <c r="CI97" s="17" t="str">
        <f t="shared" si="36"/>
        <v/>
      </c>
      <c r="CJ97" s="19"/>
      <c r="CK97" s="19">
        <f>IF(Duombaze!CJ97="",0,INDEX(DU!I:I,MATCH(Duombaze!CJ97,DU!A:A,0),1))</f>
        <v>0</v>
      </c>
      <c r="CL97" s="17">
        <f>IF(Duombaze!CJ97="",0,INDEX(DU!K:K,MATCH(Duombaze!CJ97,DU!A:A,0),1))</f>
        <v>0</v>
      </c>
      <c r="CM97" s="19"/>
      <c r="CN97" s="19"/>
      <c r="CO97" s="19"/>
      <c r="CP97" s="17" t="str">
        <f t="shared" si="37"/>
        <v/>
      </c>
      <c r="CQ97" s="19"/>
      <c r="CR97" s="639"/>
      <c r="CS97" s="639"/>
      <c r="CT97" s="639">
        <f>IF(Duombaze!CR97="",0,INDEX(DU!I:I,MATCH(Duombaze!CR97,DU!A:A,0),1))+IF(Duombaze!CS97="",0,INDEX(DU!I:I,MATCH(Duombaze!CS97,DU!A:A,0),1))</f>
        <v>0</v>
      </c>
      <c r="CU97" s="19">
        <f>IF(Duombaze!CR97="",0,INDEX(DU!K:K,MATCH(Duombaze!CR97,DU!A:A,0),1))+IF(Duombaze!CS97="",0,INDEX(DU!K:K,MATCH(Duombaze!CS97,DU!A:A,0),1))</f>
        <v>0</v>
      </c>
      <c r="CV97" s="19"/>
      <c r="CW97" s="19"/>
      <c r="CX97" s="19"/>
      <c r="CY97" s="17" t="str">
        <f t="shared" si="38"/>
        <v/>
      </c>
      <c r="CZ97" s="19"/>
      <c r="DA97" s="672"/>
      <c r="DB97" s="672"/>
      <c r="DC97" s="672">
        <f>IF(Duombaze!DA97="",0,INDEX(DU!I:I,MATCH(Duombaze!DA97,DU!A:A,0),1))+IF(Duombaze!DB97="",0,INDEX(DU!I:I,MATCH(Duombaze!DB97,DU!A:A,0),1))</f>
        <v>0</v>
      </c>
      <c r="DD97" s="19">
        <f>IF(Duombaze!DA97="",0,INDEX(DU!K:K,MATCH(Duombaze!DA97,DU!A:A,0),1))+IF(Duombaze!DB97="",0,INDEX(DU!K:K,MATCH(Duombaze!DB97,DU!A:A,0),1))</f>
        <v>0</v>
      </c>
      <c r="DE97" s="19"/>
      <c r="DF97" s="19"/>
      <c r="DG97" s="19"/>
      <c r="DH97" s="19" t="str">
        <f t="shared" si="39"/>
        <v/>
      </c>
      <c r="DI97" s="19"/>
      <c r="DJ97" s="672"/>
      <c r="DK97" s="678"/>
      <c r="DL97" s="678">
        <f>IF(Duombaze!DJ97="",0,INDEX(DU!I:I,MATCH(Duombaze!DJ97,DU!A:A,0),1))+IF(Duombaze!DK97="",0,INDEX(DU!I:I,MATCH(Duombaze!DK97,DU!A:A,0),1))</f>
        <v>0</v>
      </c>
      <c r="DM97" s="19">
        <f>IF(Duombaze!DJ97="",0,INDEX(DU!K:K,MATCH(Duombaze!DJ97,DU!A:A,0),1))+IF(Duombaze!DK97="",0,INDEX(DU!K:K,MATCH(Duombaze!DK97,DU!A:A,0),1))</f>
        <v>0</v>
      </c>
      <c r="DN97" s="52"/>
      <c r="DO97" s="52"/>
      <c r="DP97" s="52"/>
      <c r="DQ97" s="17" t="str">
        <f t="shared" si="40"/>
        <v/>
      </c>
      <c r="DR97" s="65"/>
      <c r="DS97" s="692"/>
      <c r="DT97" s="692"/>
      <c r="DU97" s="692"/>
      <c r="DV97" s="692"/>
      <c r="DW97" s="692">
        <f>IF(Duombaze!DS97="",0,INDEX(DU!I:I,MATCH(Duombaze!DS97,DU!A:A,0),1))+IF(Duombaze!DT97="",0,INDEX(DU!I:I,MATCH(Duombaze!DT97,DU!A:A,0),1))+IF(Duombaze!DU97="",0,INDEX(DU!I:I,MATCH(Duombaze!DU97,DU!A:A,0),1))+IF(Duombaze!DV97="",0,INDEX(DU!I:I,MATCH(Duombaze!DV97,DU!A:A,0),1))</f>
        <v>0</v>
      </c>
      <c r="DX97" s="638">
        <f>IF(Duombaze!DS97="",0,INDEX(DU!K:K,MATCH(Duombaze!DS97,DU!A:A,0),1))+IF(Duombaze!DT97="",0,INDEX(DU!K:K,MATCH(Duombaze!DT97,DU!A:A,0),1))+IF(Duombaze!DU97="",0,INDEX(DU!K:K,MATCH(Duombaze!DU97,DU!A:A,0),1))+IF(Duombaze!DV97="",0,INDEX(DU!K:KH,MATCH(Duombaze!DV97,DU!A:A,0),1))</f>
        <v>0</v>
      </c>
      <c r="DY97" s="65"/>
      <c r="DZ97" s="65"/>
      <c r="EA97" s="19"/>
      <c r="EB97" s="19" t="str">
        <f t="shared" si="41"/>
        <v/>
      </c>
      <c r="EC97" s="19"/>
      <c r="ED97" s="19">
        <f>IF(Duombaze!EC97="",0,INDEX(DU!I:I,MATCH(Duombaze!EC97,DU!A:A,0),1))</f>
        <v>0</v>
      </c>
      <c r="EE97" s="638">
        <f>IF(Duombaze!EC97="",0,INDEX(DU!K:K,MATCH(Duombaze!EC97,DU!A:A,0),1))</f>
        <v>0</v>
      </c>
      <c r="EF97" s="19"/>
      <c r="EG97" s="52"/>
      <c r="EH97" s="19"/>
      <c r="EI97" s="17" t="str">
        <f t="shared" si="45"/>
        <v/>
      </c>
      <c r="EJ97" s="19"/>
      <c r="EK97" s="672"/>
      <c r="EL97" s="672"/>
      <c r="EM97" s="672"/>
      <c r="EN97" s="672">
        <f>IF(Duombaze!EK97="",0,INDEX(DU!I:I,MATCH(Duombaze!EK97,DU!A:A,0),1))+IF(Duombaze!EL97="",0,INDEX(DU!I:I,MATCH(Duombaze!EL97,DU!A:A,0),1))+IF(Duombaze!EM97="",0,INDEX(DU!I:I,MATCH(Duombaze!EM97,DU!A:A,0),1))</f>
        <v>0</v>
      </c>
      <c r="EO97" s="19">
        <f>IF(Duombaze!EK97="",0,INDEX(DU!K:K,MATCH(Duombaze!EK97,DU!A:A,0),1))+IF(Duombaze!EL97="",0,INDEX(DU!K:K,MATCH(Duombaze!EL97,DU!A:A,0),1))+IF(Duombaze!EM97="",0,INDEX(DU!K:K,MATCH(Duombaze!EM97,DU!A:A,0),1))</f>
        <v>0</v>
      </c>
      <c r="EP97" s="19"/>
      <c r="EQ97" s="19"/>
      <c r="ER97" s="65"/>
      <c r="ES97" s="17" t="str">
        <f t="shared" si="42"/>
        <v/>
      </c>
      <c r="ET97" s="19"/>
      <c r="EU97" s="19"/>
      <c r="EV97" s="19"/>
      <c r="EW97" s="19"/>
      <c r="EX97" s="19" t="str">
        <f t="shared" si="43"/>
        <v/>
      </c>
      <c r="EY97" s="19"/>
      <c r="EZ97" s="672"/>
      <c r="FA97" s="672"/>
      <c r="FB97" s="672">
        <f>IF(Duombaze!EZ97="",0,INDEX(DU!I:I,MATCH(Duombaze!EZ97,DU!A:A,0),1))+IF(Duombaze!FA97="",0,INDEX(DU!I:I,MATCH(Duombaze!FA97,DU!A:A,0),1))</f>
        <v>0</v>
      </c>
      <c r="FC97" s="19">
        <f>IF(Duombaze!EZ97="",0,INDEX(DU!K:K,MATCH(Duombaze!EZ97,DU!A:A,0),1))+IF(Duombaze!FA97="",0,INDEX(DU!K:K,MATCH(Duombaze!FA97,DU!A:A,0),1))</f>
        <v>0</v>
      </c>
      <c r="FD97" s="19"/>
      <c r="FE97" s="19"/>
      <c r="FF97" s="19"/>
      <c r="FG97" s="19"/>
      <c r="FH97" s="19"/>
      <c r="FI97" s="19"/>
      <c r="FJ97" s="19"/>
      <c r="FK97" s="17"/>
      <c r="FL97" s="717"/>
      <c r="FM97" s="671"/>
      <c r="FN97" s="671"/>
      <c r="FO97" s="671"/>
      <c r="FP97" s="671"/>
      <c r="FQ97" s="671">
        <f>IF(Duombaze!FM97="",0,INDEX(DU!I:I,MATCH(Duombaze!FM97,DU!A:A,0),1))+IF(Duombaze!FN97="",0,INDEX(DU!I:I,MATCH(Duombaze!FN97,DU!A:A,0),1))+IF(Duombaze!FO97="",0,INDEX(DU!I:I,MATCH(Duombaze!FO97,DU!A:A,0),1))+IF(Duombaze!FP97="",0,INDEX(DU!I:I,MATCH(Duombaze!FP97,DU!A:A,0),1))</f>
        <v>0</v>
      </c>
      <c r="FR97" s="673">
        <f>IF(Duombaze!FM97="",0,INDEX(DU!K:K,MATCH(Duombaze!FM97,DU!A:A,0),1))+IF(Duombaze!FN97="",0,INDEX(DU!K:K,MATCH(Duombaze!FN97,DU!A:A,0),1))+IF(Duombaze!FO97="",0,INDEX(DU!K:K,MATCH(Duombaze!FO97,DU!A:A,0),1))+IF(Duombaze!FP97="",0,INDEX(DU!K:K,MATCH(Duombaze!FP97,DU!A:A,0),1))</f>
        <v>0</v>
      </c>
      <c r="FT97" s="19" t="s">
        <v>1677</v>
      </c>
      <c r="FU97" s="17" t="str">
        <f t="shared" si="53"/>
        <v>0  Pagrindas HARDOX450, ašys 408E</v>
      </c>
      <c r="FV97" s="19" t="s">
        <v>2205</v>
      </c>
    </row>
    <row r="98" spans="1:183" s="20" customFormat="1" ht="23.45" customHeight="1" x14ac:dyDescent="0.25">
      <c r="A98" s="41" t="s">
        <v>648</v>
      </c>
      <c r="B98" s="41" t="s">
        <v>771</v>
      </c>
      <c r="C98" s="16" t="s">
        <v>224</v>
      </c>
      <c r="D98" s="19"/>
      <c r="E98" s="17" t="str">
        <f t="shared" si="50"/>
        <v/>
      </c>
      <c r="F98" s="19"/>
      <c r="G98" s="639"/>
      <c r="H98" s="639"/>
      <c r="I98" s="639"/>
      <c r="J98" s="639"/>
      <c r="K98" s="639"/>
      <c r="L98" s="639"/>
      <c r="M98" s="639"/>
      <c r="N98" s="639"/>
      <c r="O98" s="639"/>
      <c r="P98" s="638">
        <f>IF(Duombaze!G98="",0,INDEX(DU!I:I,MATCH(Duombaze!G98,DU!A:A,0),1))+IF(Duombaze!H98="",0,INDEX(DU!I:I,MATCH(Duombaze!H98,DU!A:A,0),1))+IF(Duombaze!I98="",0,INDEX(DU!I:I,MATCH(Duombaze!I98,DU!A:A,0),1))+IF(Duombaze!J98="",0,INDEX(DU!I:I*40,MATCH(Duombaze!J98,DU!A:A,0),1))+IF(Duombaze!K98="",0,INDEX(DU!I:I,MATCH(Duombaze!K98,DU!A:A,0),1))+IF(Duombaze!L98="",0,INDEX(DU!I:I,MATCH(Duombaze!L98,DU!A:A,0),1))+IF(Duombaze!M98="",0,INDEX(DU!I:I,MATCH(Duombaze!M98,DU!A:A,0),1))+IF(Duombaze!N98="",0,INDEX(DU!I:I,MATCH(Duombaze!N98,DU!A:A,0),1))+IF(Duombaze!O98="",0,INDEX(DU!I:I,MATCH(Duombaze!O98,DU!A:A,0),1))</f>
        <v>0</v>
      </c>
      <c r="Q98" s="638">
        <f>IF(Duombaze!G98="",0,INDEX(DU!K:K,MATCH(Duombaze!G98,DU!A:A,0),1))+IF(Duombaze!H98="",0,INDEX(DU!K:K,MATCH(Duombaze!H98,DU!A:A,0),1))+IF(Duombaze!I98="",0,INDEX(DU!K:K,MATCH(Duombaze!I98,DU!A:A,0),1))+IF(Duombaze!J98="",0,INDEX(DU!K:K,MATCH(Duombaze!J98,DU!A:A,0),1))+IF(Duombaze!K98="",0,INDEX(DU!K:K,MATCH(Duombaze!K98,DU!A:A,0),1))+IF(Duombaze!L98="",0,INDEX(DU!K:K,MATCH(Duombaze!L98,DU!A:A,0),1))+IF(Duombaze!M98="",0,INDEX(DU!K:K,MATCH(Duombaze!M98,DU!A:A,0),1))+IF(Duombaze!N98="",0,INDEX(DU!K:K,MATCH(Duombaze!N98,DU!A:A,0),1))+IF(Duombaze!O98="",0,INDEX(DU!K:K,MATCH(Duombaze!O98,DU!A:A,0),1))</f>
        <v>0</v>
      </c>
      <c r="R98" s="19"/>
      <c r="S98" s="52"/>
      <c r="T98" s="881"/>
      <c r="U98" s="17">
        <f>IF(Duombaze!T98="",0,INDEX(DU!I:I,MATCH(Duombaze!T98,DU!A:A,0),1))</f>
        <v>0</v>
      </c>
      <c r="V98" s="17">
        <f>IF(Duombaze!T98="",0,INDEX(DU!K:K,MATCH(Duombaze!T98,DU!A:A,0),1))</f>
        <v>0</v>
      </c>
      <c r="W98" s="19"/>
      <c r="X98" s="19"/>
      <c r="Y98" s="134"/>
      <c r="Z98" s="65"/>
      <c r="AA98" s="17" t="str">
        <f t="shared" si="48"/>
        <v/>
      </c>
      <c r="AB98" s="19"/>
      <c r="AC98" s="19">
        <f>IF(Duombaze!AB98="",0,INDEX(DU!I:I,MATCH(Duombaze!AB98,DU!A:A,0),1))</f>
        <v>0</v>
      </c>
      <c r="AD98" s="25">
        <f>IF(Duombaze!AB98="",0,INDEX(DU!K:K,MATCH(Duombaze!AB98,DU!A:A,0),1))</f>
        <v>0</v>
      </c>
      <c r="AE98" s="19"/>
      <c r="AF98" s="19"/>
      <c r="AG98" s="19"/>
      <c r="AH98" s="17" t="str">
        <f t="shared" si="34"/>
        <v/>
      </c>
      <c r="AI98" s="19"/>
      <c r="AJ98" s="639"/>
      <c r="AK98" s="639"/>
      <c r="AL98" s="639"/>
      <c r="AM98" s="639">
        <f>IF(Duombaze!AJ98="",0,INDEX(DU!I:I,MATCH(Duombaze!AJ98,DU!A:A,0),1))+IF(Duombaze!AK98="",0,INDEX(DU!I:I,MATCH(Duombaze!AK98,DU!A:A,0),1))+IF(Duombaze!AL98="",0,INDEX(DU!I:I,MATCH(Duombaze!AL98,DU!A:A,0),1))</f>
        <v>0</v>
      </c>
      <c r="AN98" s="639">
        <f>IF(Duombaze!AJ98="",0,INDEX(DU!K:K,MATCH(Duombaze!AJ98,DU!A:A,0),1))+IF(Duombaze!AK98="",0,INDEX(DU!K:K,MATCH(Duombaze!AK98,DU!A:A,0),1))+IF(Duombaze!AL98="",0,INDEX(DU!K:K,MATCH(Duombaze!AL98,DU!A:A,0),1))</f>
        <v>0</v>
      </c>
      <c r="AO98" s="19"/>
      <c r="AP98" s="19"/>
      <c r="AQ98" s="19"/>
      <c r="AR98" s="17" t="str">
        <f t="shared" si="35"/>
        <v/>
      </c>
      <c r="AS98" s="19"/>
      <c r="AT98" s="639"/>
      <c r="AU98" s="639"/>
      <c r="AV98" s="639"/>
      <c r="AW98" s="639"/>
      <c r="AX98" s="639"/>
      <c r="AY98" s="639"/>
      <c r="AZ98" s="639"/>
      <c r="BA98" s="639"/>
      <c r="BB98" s="639"/>
      <c r="BC98" s="639">
        <f>IF(Duombaze!AT98="",0,INDEX(DU!I:I,MATCH(Duombaze!AT98,DU!A:A,0),1))+IF(Duombaze!AU98="",0,INDEX(DU!I:I,MATCH(Duombaze!AU98,DU!A:A,0),1))+IF(Duombaze!AV98="",0,INDEX(DU!I:I,MATCH(Duombaze!AV98,DU!A:A,0),1))+IF(Duombaze!AW98="",0,INDEX(DU!I:I,MATCH(Duombaze!AW98,DU!A:A,0),1))+IF(Duombaze!AX98="",0,INDEX(DU!I:I,MATCH(Duombaze!AX98,DU!A:A,0),1))+IF(Duombaze!AY98="",0,INDEX(DU!I:I,MATCH(Duombaze!AY98,DU!A:A,0),1))+IF(Duombaze!AZ98="",0,INDEX(DU!I:I,MATCH(Duombaze!AZ98,DU!A:A,0),1))+IF(Duombaze!BA98="",0,INDEX(DU!I:I,MATCH(Duombaze!BA98,DU!A:A,0),1))+IF(Duombaze!BB98="",0,INDEX(DU!I:I,MATCH(Duombaze!BB98,DU!A:A,0),1))</f>
        <v>0</v>
      </c>
      <c r="BD98" s="638">
        <f>IF(Duombaze!AT98="",0,INDEX(DU!K:K,MATCH(Duombaze!AT98,DU!A:A,0),1))+IF(Duombaze!AU98="",0,INDEX(DU!K:K,MATCH(Duombaze!AU98,DU!A:A,0),1))+IF(Duombaze!AV98="",0,INDEX(DU!K:K,MATCH(Duombaze!AV98,DU!A:A,0),1))+IF(Duombaze!AW98="",0,INDEX(DU!K:K,MATCH(Duombaze!AW98,DU!A:A,0),1))+IF(Duombaze!AX98="",0,INDEX(DU!K:K,MATCH(Duombaze!AX98,DU!A:A,0),1))+IF(Duombaze!AY98="",0,INDEX(DU!K:K,MATCH(Duombaze!AY98,DU!A:A,0),1))+IF(Duombaze!AZ98="",0,INDEX(DU!K:K,MATCH(Duombaze!AZ98,DU!A:A,0),1))+IF(Duombaze!BA98="",0,INDEX(DU!K:K,MATCH(Duombaze!BA98,DU!A:A,0),1))+IF(Duombaze!BB98="",0,INDEX(DU!K:K,MATCH(Duombaze!BB98,DU!A:A,0),1))</f>
        <v>0</v>
      </c>
      <c r="BE98" s="19"/>
      <c r="BF98" s="19"/>
      <c r="BG98" s="19"/>
      <c r="BH98" s="17" t="str">
        <f t="shared" ref="BH98:BH107" si="54">IF(BG98&lt;&gt;"",A98&amp;" "&amp;C98&amp;" "&amp;BG98,"")</f>
        <v/>
      </c>
      <c r="BI98" s="19"/>
      <c r="BJ98" s="639"/>
      <c r="BK98" s="639"/>
      <c r="BL98" s="639"/>
      <c r="BM98" s="639">
        <f>IF(Duombaze!BJ98="",0,INDEX(DU!I:I,MATCH(Duombaze!BJ98,DU!A:A,0),1))+IF(Duombaze!BK98="",0,INDEX(DU!I:I,MATCH(Duombaze!BK98,DU!A:A,0),1))+IF(Duombaze!BL98="",0,INDEX(DU!I:I,MATCH(Duombaze!BL98,DU!A:A,0),1))</f>
        <v>0</v>
      </c>
      <c r="BN98" s="638">
        <f>IF(Duombaze!BJ98="",0,INDEX(DU!K:K,MATCH(Duombaze!BJ98,DU!A:A,0),1))+IF(Duombaze!BK98="",0,INDEX(DU!K:K,MATCH(Duombaze!BK98,DU!A:A,0),1))+IF(Duombaze!BL98="",0,INDEX(DU!K:K,MATCH(Duombaze!BL98,DU!A:A,0),1))</f>
        <v>0</v>
      </c>
      <c r="BO98" s="19"/>
      <c r="BP98" s="19"/>
      <c r="BQ98" s="19"/>
      <c r="BR98" s="19" t="str">
        <f t="shared" si="52"/>
        <v/>
      </c>
      <c r="BS98" s="19"/>
      <c r="BT98" s="19"/>
      <c r="BU98" s="19"/>
      <c r="BV98" s="19"/>
      <c r="BW98" s="19">
        <f>IF(Duombaze!BT98="",0,INDEX(DU!I:I,MATCH(Duombaze!BT98,DU!A:A,0),1))+IF(Duombaze!BU98="",0,INDEX(DU!I:I,MATCH(Duombaze!BU98,DU!A:A,0),1))+IF(Duombaze!BV98="",0,INDEX(DU!I:I,MATCH(Duombaze!BV98,DU!A:A,0),1))</f>
        <v>0</v>
      </c>
      <c r="BX98" s="19">
        <f>IF(Duombaze!BT98="",0,INDEX(DU!K:K,MATCH(Duombaze!BT98,DU!A:A,0),1))+IF(Duombaze!BU98="",0,INDEX(DU!K:K,MATCH(Duombaze!BU98,DU!A:A,0),1))+IF(Duombaze!BV98="",0,INDEX(DU!K:K,MATCH(Duombaze!BV98,DU!A:A,0),1))</f>
        <v>0</v>
      </c>
      <c r="BY98" s="19"/>
      <c r="BZ98" s="19"/>
      <c r="CA98" s="19"/>
      <c r="CB98" s="19" t="str">
        <f t="shared" si="47"/>
        <v/>
      </c>
      <c r="CC98" s="19"/>
      <c r="CD98" s="19">
        <f>IF(Duombaze!CC98="",0,INDEX(DU!I:I,MATCH(Duombaze!CC98,DU!A:A,0),1))</f>
        <v>0</v>
      </c>
      <c r="CE98" s="17">
        <f>IF(Duombaze!CC98="",0,INDEX(DU!K:K,MATCH(Duombaze!CC98,DU!A:A,0),1))</f>
        <v>0</v>
      </c>
      <c r="CF98" s="19"/>
      <c r="CG98" s="19"/>
      <c r="CH98" s="19"/>
      <c r="CI98" s="17" t="str">
        <f t="shared" si="36"/>
        <v/>
      </c>
      <c r="CJ98" s="19"/>
      <c r="CK98" s="19">
        <f>IF(Duombaze!CJ98="",0,INDEX(DU!I:I,MATCH(Duombaze!CJ98,DU!A:A,0),1))</f>
        <v>0</v>
      </c>
      <c r="CL98" s="17">
        <f>IF(Duombaze!CJ98="",0,INDEX(DU!K:K,MATCH(Duombaze!CJ98,DU!A:A,0),1))</f>
        <v>0</v>
      </c>
      <c r="CM98" s="19"/>
      <c r="CN98" s="19"/>
      <c r="CO98" s="19"/>
      <c r="CP98" s="17" t="str">
        <f t="shared" si="37"/>
        <v/>
      </c>
      <c r="CQ98" s="19"/>
      <c r="CR98" s="639"/>
      <c r="CS98" s="639"/>
      <c r="CT98" s="639">
        <f>IF(Duombaze!CR98="",0,INDEX(DU!I:I,MATCH(Duombaze!CR98,DU!A:A,0),1))+IF(Duombaze!CS98="",0,INDEX(DU!I:I,MATCH(Duombaze!CS98,DU!A:A,0),1))</f>
        <v>0</v>
      </c>
      <c r="CU98" s="19">
        <f>IF(Duombaze!CR98="",0,INDEX(DU!K:K,MATCH(Duombaze!CR98,DU!A:A,0),1))+IF(Duombaze!CS98="",0,INDEX(DU!K:K,MATCH(Duombaze!CS98,DU!A:A,0),1))</f>
        <v>0</v>
      </c>
      <c r="CV98" s="19"/>
      <c r="CW98" s="19"/>
      <c r="CX98" s="19"/>
      <c r="CY98" s="17" t="str">
        <f t="shared" si="38"/>
        <v/>
      </c>
      <c r="CZ98" s="19"/>
      <c r="DA98" s="672"/>
      <c r="DB98" s="672"/>
      <c r="DC98" s="672">
        <f>IF(Duombaze!DA98="",0,INDEX(DU!I:I,MATCH(Duombaze!DA98,DU!A:A,0),1))+IF(Duombaze!DB98="",0,INDEX(DU!I:I,MATCH(Duombaze!DB98,DU!A:A,0),1))</f>
        <v>0</v>
      </c>
      <c r="DD98" s="19">
        <f>IF(Duombaze!DA98="",0,INDEX(DU!K:K,MATCH(Duombaze!DA98,DU!A:A,0),1))+IF(Duombaze!DB98="",0,INDEX(DU!K:K,MATCH(Duombaze!DB98,DU!A:A,0),1))</f>
        <v>0</v>
      </c>
      <c r="DE98" s="19"/>
      <c r="DF98" s="19"/>
      <c r="DG98" s="19"/>
      <c r="DH98" s="19" t="str">
        <f t="shared" si="39"/>
        <v/>
      </c>
      <c r="DI98" s="19"/>
      <c r="DJ98" s="672"/>
      <c r="DK98" s="678"/>
      <c r="DL98" s="678">
        <f>IF(Duombaze!DJ98="",0,INDEX(DU!I:I,MATCH(Duombaze!DJ98,DU!A:A,0),1))+IF(Duombaze!DK98="",0,INDEX(DU!I:I,MATCH(Duombaze!DK98,DU!A:A,0),1))</f>
        <v>0</v>
      </c>
      <c r="DM98" s="19">
        <f>IF(Duombaze!DJ98="",0,INDEX(DU!K:K,MATCH(Duombaze!DJ98,DU!A:A,0),1))+IF(Duombaze!DK98="",0,INDEX(DU!K:K,MATCH(Duombaze!DK98,DU!A:A,0),1))</f>
        <v>0</v>
      </c>
      <c r="DN98" s="52"/>
      <c r="DO98" s="52"/>
      <c r="DP98" s="52"/>
      <c r="DQ98" s="17" t="str">
        <f t="shared" si="40"/>
        <v/>
      </c>
      <c r="DR98" s="65"/>
      <c r="DS98" s="692"/>
      <c r="DT98" s="692"/>
      <c r="DU98" s="692"/>
      <c r="DV98" s="692"/>
      <c r="DW98" s="692">
        <f>IF(Duombaze!DS98="",0,INDEX(DU!I:I,MATCH(Duombaze!DS98,DU!A:A,0),1))+IF(Duombaze!DT98="",0,INDEX(DU!I:I,MATCH(Duombaze!DT98,DU!A:A,0),1))+IF(Duombaze!DU98="",0,INDEX(DU!I:I,MATCH(Duombaze!DU98,DU!A:A,0),1))+IF(Duombaze!DV98="",0,INDEX(DU!I:I,MATCH(Duombaze!DV98,DU!A:A,0),1))</f>
        <v>0</v>
      </c>
      <c r="DX98" s="638">
        <f>IF(Duombaze!DS98="",0,INDEX(DU!K:K,MATCH(Duombaze!DS98,DU!A:A,0),1))+IF(Duombaze!DT98="",0,INDEX(DU!K:K,MATCH(Duombaze!DT98,DU!A:A,0),1))+IF(Duombaze!DU98="",0,INDEX(DU!K:K,MATCH(Duombaze!DU98,DU!A:A,0),1))+IF(Duombaze!DV98="",0,INDEX(DU!K:KH,MATCH(Duombaze!DV98,DU!A:A,0),1))</f>
        <v>0</v>
      </c>
      <c r="DY98" s="65"/>
      <c r="DZ98" s="65"/>
      <c r="EA98" s="19"/>
      <c r="EB98" s="19" t="str">
        <f t="shared" si="41"/>
        <v/>
      </c>
      <c r="EC98" s="19"/>
      <c r="ED98" s="19">
        <f>IF(Duombaze!EC98="",0,INDEX(DU!I:I,MATCH(Duombaze!EC98,DU!A:A,0),1))</f>
        <v>0</v>
      </c>
      <c r="EE98" s="638">
        <f>IF(Duombaze!EC98="",0,INDEX(DU!K:K,MATCH(Duombaze!EC98,DU!A:A,0),1))</f>
        <v>0</v>
      </c>
      <c r="EF98" s="19"/>
      <c r="EG98" s="52"/>
      <c r="EH98" s="19"/>
      <c r="EI98" s="17" t="str">
        <f t="shared" si="45"/>
        <v/>
      </c>
      <c r="EJ98" s="19"/>
      <c r="EK98" s="672"/>
      <c r="EL98" s="672"/>
      <c r="EM98" s="672"/>
      <c r="EN98" s="672">
        <f>IF(Duombaze!EK98="",0,INDEX(DU!I:I,MATCH(Duombaze!EK98,DU!A:A,0),1))+IF(Duombaze!EL98="",0,INDEX(DU!I:I,MATCH(Duombaze!EL98,DU!A:A,0),1))+IF(Duombaze!EM98="",0,INDEX(DU!I:I,MATCH(Duombaze!EM98,DU!A:A,0),1))</f>
        <v>0</v>
      </c>
      <c r="EO98" s="19">
        <f>IF(Duombaze!EK98="",0,INDEX(DU!K:K,MATCH(Duombaze!EK98,DU!A:A,0),1))+IF(Duombaze!EL98="",0,INDEX(DU!K:K,MATCH(Duombaze!EL98,DU!A:A,0),1))+IF(Duombaze!EM98="",0,INDEX(DU!K:K,MATCH(Duombaze!EM98,DU!A:A,0),1))</f>
        <v>0</v>
      </c>
      <c r="EP98" s="19"/>
      <c r="EQ98" s="19"/>
      <c r="ER98" s="65"/>
      <c r="ES98" s="17" t="str">
        <f t="shared" si="42"/>
        <v/>
      </c>
      <c r="ET98" s="19"/>
      <c r="EU98" s="19"/>
      <c r="EV98" s="19"/>
      <c r="EW98" s="19"/>
      <c r="EX98" s="19" t="str">
        <f t="shared" si="43"/>
        <v/>
      </c>
      <c r="EY98" s="19"/>
      <c r="EZ98" s="672"/>
      <c r="FA98" s="672"/>
      <c r="FB98" s="672">
        <f>IF(Duombaze!EZ98="",0,INDEX(DU!I:I,MATCH(Duombaze!EZ98,DU!A:A,0),1))+IF(Duombaze!FA98="",0,INDEX(DU!I:I,MATCH(Duombaze!FA98,DU!A:A,0),1))</f>
        <v>0</v>
      </c>
      <c r="FC98" s="19">
        <f>IF(Duombaze!EZ98="",0,INDEX(DU!K:K,MATCH(Duombaze!EZ98,DU!A:A,0),1))+IF(Duombaze!FA98="",0,INDEX(DU!K:K,MATCH(Duombaze!FA98,DU!A:A,0),1))</f>
        <v>0</v>
      </c>
      <c r="FD98" s="19"/>
      <c r="FE98" s="19"/>
      <c r="FF98" s="19"/>
      <c r="FG98" s="19"/>
      <c r="FH98" s="19"/>
      <c r="FI98" s="19"/>
      <c r="FJ98" s="19"/>
      <c r="FK98" s="17"/>
      <c r="FL98" s="717"/>
      <c r="FM98" s="671"/>
      <c r="FN98" s="671"/>
      <c r="FO98" s="671"/>
      <c r="FP98" s="671"/>
      <c r="FQ98" s="671">
        <f>IF(Duombaze!FM98="",0,INDEX(DU!I:I,MATCH(Duombaze!FM98,DU!A:A,0),1))+IF(Duombaze!FN98="",0,INDEX(DU!I:I,MATCH(Duombaze!FN98,DU!A:A,0),1))+IF(Duombaze!FO98="",0,INDEX(DU!I:I,MATCH(Duombaze!FO98,DU!A:A,0),1))+IF(Duombaze!FP98="",0,INDEX(DU!I:I,MATCH(Duombaze!FP98,DU!A:A,0),1))</f>
        <v>0</v>
      </c>
      <c r="FR98" s="673">
        <f>IF(Duombaze!FM98="",0,INDEX(DU!K:K,MATCH(Duombaze!FM98,DU!A:A,0),1))+IF(Duombaze!FN98="",0,INDEX(DU!K:K,MATCH(Duombaze!FN98,DU!A:A,0),1))+IF(Duombaze!FO98="",0,INDEX(DU!K:K,MATCH(Duombaze!FO98,DU!A:A,0),1))+IF(Duombaze!FP98="",0,INDEX(DU!K:K,MATCH(Duombaze!FP98,DU!A:A,0),1))</f>
        <v>0</v>
      </c>
    </row>
    <row r="99" spans="1:183" s="20" customFormat="1" ht="23.45" customHeight="1" x14ac:dyDescent="0.25">
      <c r="A99" s="41" t="s">
        <v>653</v>
      </c>
      <c r="B99" s="41" t="s">
        <v>771</v>
      </c>
      <c r="C99" s="16" t="s">
        <v>224</v>
      </c>
      <c r="D99" s="19"/>
      <c r="E99" s="17" t="str">
        <f t="shared" si="50"/>
        <v/>
      </c>
      <c r="F99" s="19"/>
      <c r="G99" s="639"/>
      <c r="H99" s="639"/>
      <c r="I99" s="639"/>
      <c r="J99" s="639"/>
      <c r="K99" s="639"/>
      <c r="L99" s="639"/>
      <c r="M99" s="639"/>
      <c r="N99" s="639"/>
      <c r="O99" s="639"/>
      <c r="P99" s="638">
        <f>IF(Duombaze!G99="",0,INDEX(DU!I:I,MATCH(Duombaze!G99,DU!A:A,0),1))+IF(Duombaze!H99="",0,INDEX(DU!I:I,MATCH(Duombaze!H99,DU!A:A,0),1))+IF(Duombaze!I99="",0,INDEX(DU!I:I,MATCH(Duombaze!I99,DU!A:A,0),1))+IF(Duombaze!J99="",0,INDEX(DU!I:I*40,MATCH(Duombaze!J99,DU!A:A,0),1))+IF(Duombaze!K99="",0,INDEX(DU!I:I,MATCH(Duombaze!K99,DU!A:A,0),1))+IF(Duombaze!L99="",0,INDEX(DU!I:I,MATCH(Duombaze!L99,DU!A:A,0),1))+IF(Duombaze!M99="",0,INDEX(DU!I:I,MATCH(Duombaze!M99,DU!A:A,0),1))+IF(Duombaze!N99="",0,INDEX(DU!I:I,MATCH(Duombaze!N99,DU!A:A,0),1))+IF(Duombaze!O99="",0,INDEX(DU!I:I,MATCH(Duombaze!O99,DU!A:A,0),1))</f>
        <v>0</v>
      </c>
      <c r="Q99" s="638">
        <f>IF(Duombaze!G99="",0,INDEX(DU!K:K,MATCH(Duombaze!G99,DU!A:A,0),1))+IF(Duombaze!H99="",0,INDEX(DU!K:K,MATCH(Duombaze!H99,DU!A:A,0),1))+IF(Duombaze!I99="",0,INDEX(DU!K:K,MATCH(Duombaze!I99,DU!A:A,0),1))+IF(Duombaze!J99="",0,INDEX(DU!K:K,MATCH(Duombaze!J99,DU!A:A,0),1))+IF(Duombaze!K99="",0,INDEX(DU!K:K,MATCH(Duombaze!K99,DU!A:A,0),1))+IF(Duombaze!L99="",0,INDEX(DU!K:K,MATCH(Duombaze!L99,DU!A:A,0),1))+IF(Duombaze!M99="",0,INDEX(DU!K:K,MATCH(Duombaze!M99,DU!A:A,0),1))+IF(Duombaze!N99="",0,INDEX(DU!K:K,MATCH(Duombaze!N99,DU!A:A,0),1))+IF(Duombaze!O99="",0,INDEX(DU!K:K,MATCH(Duombaze!O99,DU!A:A,0),1))</f>
        <v>0</v>
      </c>
      <c r="R99" s="19"/>
      <c r="S99" s="52"/>
      <c r="T99" s="881"/>
      <c r="U99" s="17">
        <f>IF(Duombaze!T99="",0,INDEX(DU!I:I,MATCH(Duombaze!T99,DU!A:A,0),1))</f>
        <v>0</v>
      </c>
      <c r="V99" s="17">
        <f>IF(Duombaze!T99="",0,INDEX(DU!K:K,MATCH(Duombaze!T99,DU!A:A,0),1))</f>
        <v>0</v>
      </c>
      <c r="W99" s="19"/>
      <c r="X99" s="19"/>
      <c r="Y99" s="134"/>
      <c r="Z99" s="65"/>
      <c r="AA99" s="17" t="str">
        <f t="shared" si="48"/>
        <v/>
      </c>
      <c r="AB99" s="19"/>
      <c r="AC99" s="19">
        <f>IF(Duombaze!AB99="",0,INDEX(DU!I:I,MATCH(Duombaze!AB99,DU!A:A,0),1))</f>
        <v>0</v>
      </c>
      <c r="AD99" s="25">
        <f>IF(Duombaze!AB99="",0,INDEX(DU!K:K,MATCH(Duombaze!AB99,DU!A:A,0),1))</f>
        <v>0</v>
      </c>
      <c r="AE99" s="19"/>
      <c r="AF99" s="19"/>
      <c r="AG99" s="19"/>
      <c r="AH99" s="17" t="str">
        <f t="shared" ref="AH99:AH112" si="55">IF(AG99&lt;&gt;"",A99&amp;" "&amp;C99&amp;" "&amp;AG99,"")</f>
        <v/>
      </c>
      <c r="AI99" s="19"/>
      <c r="AJ99" s="639"/>
      <c r="AK99" s="639"/>
      <c r="AL99" s="639"/>
      <c r="AM99" s="639">
        <f>IF(Duombaze!AJ99="",0,INDEX(DU!I:I,MATCH(Duombaze!AJ99,DU!A:A,0),1))+IF(Duombaze!AK99="",0,INDEX(DU!I:I,MATCH(Duombaze!AK99,DU!A:A,0),1))+IF(Duombaze!AL99="",0,INDEX(DU!I:I,MATCH(Duombaze!AL99,DU!A:A,0),1))</f>
        <v>0</v>
      </c>
      <c r="AN99" s="639">
        <f>IF(Duombaze!AJ99="",0,INDEX(DU!K:K,MATCH(Duombaze!AJ99,DU!A:A,0),1))+IF(Duombaze!AK99="",0,INDEX(DU!K:K,MATCH(Duombaze!AK99,DU!A:A,0),1))+IF(Duombaze!AL99="",0,INDEX(DU!K:K,MATCH(Duombaze!AL99,DU!A:A,0),1))</f>
        <v>0</v>
      </c>
      <c r="AO99" s="19"/>
      <c r="AP99" s="19"/>
      <c r="AQ99" s="19"/>
      <c r="AR99" s="17" t="str">
        <f t="shared" si="35"/>
        <v/>
      </c>
      <c r="AS99" s="19"/>
      <c r="AT99" s="639"/>
      <c r="AU99" s="639"/>
      <c r="AV99" s="639"/>
      <c r="AW99" s="639"/>
      <c r="AX99" s="639"/>
      <c r="AY99" s="639"/>
      <c r="AZ99" s="639"/>
      <c r="BA99" s="639"/>
      <c r="BB99" s="639"/>
      <c r="BC99" s="639">
        <f>IF(Duombaze!AT99="",0,INDEX(DU!I:I,MATCH(Duombaze!AT99,DU!A:A,0),1))+IF(Duombaze!AU99="",0,INDEX(DU!I:I,MATCH(Duombaze!AU99,DU!A:A,0),1))+IF(Duombaze!AV99="",0,INDEX(DU!I:I,MATCH(Duombaze!AV99,DU!A:A,0),1))+IF(Duombaze!AW99="",0,INDEX(DU!I:I,MATCH(Duombaze!AW99,DU!A:A,0),1))+IF(Duombaze!AX99="",0,INDEX(DU!I:I,MATCH(Duombaze!AX99,DU!A:A,0),1))+IF(Duombaze!AY99="",0,INDEX(DU!I:I,MATCH(Duombaze!AY99,DU!A:A,0),1))+IF(Duombaze!AZ99="",0,INDEX(DU!I:I,MATCH(Duombaze!AZ99,DU!A:A,0),1))+IF(Duombaze!BA99="",0,INDEX(DU!I:I,MATCH(Duombaze!BA99,DU!A:A,0),1))+IF(Duombaze!BB99="",0,INDEX(DU!I:I,MATCH(Duombaze!BB99,DU!A:A,0),1))</f>
        <v>0</v>
      </c>
      <c r="BD99" s="638">
        <f>IF(Duombaze!AT99="",0,INDEX(DU!K:K,MATCH(Duombaze!AT99,DU!A:A,0),1))+IF(Duombaze!AU99="",0,INDEX(DU!K:K,MATCH(Duombaze!AU99,DU!A:A,0),1))+IF(Duombaze!AV99="",0,INDEX(DU!K:K,MATCH(Duombaze!AV99,DU!A:A,0),1))+IF(Duombaze!AW99="",0,INDEX(DU!K:K,MATCH(Duombaze!AW99,DU!A:A,0),1))+IF(Duombaze!AX99="",0,INDEX(DU!K:K,MATCH(Duombaze!AX99,DU!A:A,0),1))+IF(Duombaze!AY99="",0,INDEX(DU!K:K,MATCH(Duombaze!AY99,DU!A:A,0),1))+IF(Duombaze!AZ99="",0,INDEX(DU!K:K,MATCH(Duombaze!AZ99,DU!A:A,0),1))+IF(Duombaze!BA99="",0,INDEX(DU!K:K,MATCH(Duombaze!BA99,DU!A:A,0),1))+IF(Duombaze!BB99="",0,INDEX(DU!K:K,MATCH(Duombaze!BB99,DU!A:A,0),1))</f>
        <v>0</v>
      </c>
      <c r="BE99" s="19"/>
      <c r="BF99" s="19"/>
      <c r="BG99" s="65"/>
      <c r="BH99" s="17" t="str">
        <f t="shared" si="54"/>
        <v/>
      </c>
      <c r="BI99" s="19"/>
      <c r="BJ99" s="639"/>
      <c r="BK99" s="639"/>
      <c r="BL99" s="715"/>
      <c r="BM99" s="639">
        <f>IF(Duombaze!BJ99="",0,INDEX(DU!I:I,MATCH(Duombaze!BJ99,DU!A:A,0),1))+IF(Duombaze!BK99="",0,INDEX(DU!I:I,MATCH(Duombaze!BK99,DU!A:A,0),1))+IF(Duombaze!BL99="",0,INDEX(DU!I:I,MATCH(Duombaze!BL99,DU!A:A,0),1))</f>
        <v>0</v>
      </c>
      <c r="BN99" s="638">
        <f>IF(Duombaze!BJ99="",0,INDEX(DU!K:K,MATCH(Duombaze!BJ99,DU!A:A,0),1))+IF(Duombaze!BK99="",0,INDEX(DU!K:K,MATCH(Duombaze!BK99,DU!A:A,0),1))+IF(Duombaze!BL99="",0,INDEX(DU!K:K,MATCH(Duombaze!BL99,DU!A:A,0),1))</f>
        <v>0</v>
      </c>
      <c r="BO99" s="19"/>
      <c r="BP99" s="19"/>
      <c r="BQ99" s="19"/>
      <c r="BR99" s="19" t="str">
        <f t="shared" si="52"/>
        <v/>
      </c>
      <c r="BS99" s="19"/>
      <c r="BT99" s="19"/>
      <c r="BU99" s="19"/>
      <c r="BV99" s="19"/>
      <c r="BW99" s="19">
        <f>IF(Duombaze!BT99="",0,INDEX(DU!I:I,MATCH(Duombaze!BT99,DU!A:A,0),1))+IF(Duombaze!BU99="",0,INDEX(DU!I:I,MATCH(Duombaze!BU99,DU!A:A,0),1))+IF(Duombaze!BV99="",0,INDEX(DU!I:I,MATCH(Duombaze!BV99,DU!A:A,0),1))</f>
        <v>0</v>
      </c>
      <c r="BX99" s="19">
        <f>IF(Duombaze!BT99="",0,INDEX(DU!K:K,MATCH(Duombaze!BT99,DU!A:A,0),1))+IF(Duombaze!BU99="",0,INDEX(DU!K:K,MATCH(Duombaze!BU99,DU!A:A,0),1))+IF(Duombaze!BV99="",0,INDEX(DU!K:K,MATCH(Duombaze!BV99,DU!A:A,0),1))</f>
        <v>0</v>
      </c>
      <c r="BY99" s="19"/>
      <c r="BZ99" s="19"/>
      <c r="CA99" s="19"/>
      <c r="CB99" s="19" t="str">
        <f t="shared" si="47"/>
        <v/>
      </c>
      <c r="CC99" s="19"/>
      <c r="CD99" s="19">
        <f>IF(Duombaze!CC99="",0,INDEX(DU!I:I,MATCH(Duombaze!CC99,DU!A:A,0),1))</f>
        <v>0</v>
      </c>
      <c r="CE99" s="17">
        <f>IF(Duombaze!CC99="",0,INDEX(DU!K:K,MATCH(Duombaze!CC99,DU!A:A,0),1))</f>
        <v>0</v>
      </c>
      <c r="CF99" s="19"/>
      <c r="CG99" s="19"/>
      <c r="CH99" s="19"/>
      <c r="CI99" s="17" t="str">
        <f t="shared" si="36"/>
        <v/>
      </c>
      <c r="CJ99" s="19"/>
      <c r="CK99" s="19">
        <f>IF(Duombaze!CJ99="",0,INDEX(DU!I:I,MATCH(Duombaze!CJ99,DU!A:A,0),1))</f>
        <v>0</v>
      </c>
      <c r="CL99" s="17">
        <f>IF(Duombaze!CJ99="",0,INDEX(DU!K:K,MATCH(Duombaze!CJ99,DU!A:A,0),1))</f>
        <v>0</v>
      </c>
      <c r="CM99" s="19"/>
      <c r="CN99" s="19"/>
      <c r="CO99" s="19"/>
      <c r="CP99" s="17" t="str">
        <f t="shared" si="37"/>
        <v/>
      </c>
      <c r="CQ99" s="19"/>
      <c r="CR99" s="639"/>
      <c r="CS99" s="639"/>
      <c r="CT99" s="639">
        <f>IF(Duombaze!CR99="",0,INDEX(DU!I:I,MATCH(Duombaze!CR99,DU!A:A,0),1))+IF(Duombaze!CS99="",0,INDEX(DU!I:I,MATCH(Duombaze!CS99,DU!A:A,0),1))</f>
        <v>0</v>
      </c>
      <c r="CU99" s="19">
        <f>IF(Duombaze!CR99="",0,INDEX(DU!K:K,MATCH(Duombaze!CR99,DU!A:A,0),1))+IF(Duombaze!CS99="",0,INDEX(DU!K:K,MATCH(Duombaze!CS99,DU!A:A,0),1))</f>
        <v>0</v>
      </c>
      <c r="CV99" s="19"/>
      <c r="CW99" s="19"/>
      <c r="CX99" s="19"/>
      <c r="CY99" s="17" t="str">
        <f t="shared" si="38"/>
        <v/>
      </c>
      <c r="CZ99" s="19"/>
      <c r="DA99" s="672"/>
      <c r="DB99" s="672"/>
      <c r="DC99" s="672">
        <f>IF(Duombaze!DA99="",0,INDEX(DU!I:I,MATCH(Duombaze!DA99,DU!A:A,0),1))+IF(Duombaze!DB99="",0,INDEX(DU!I:I,MATCH(Duombaze!DB99,DU!A:A,0),1))</f>
        <v>0</v>
      </c>
      <c r="DD99" s="19">
        <f>IF(Duombaze!DA99="",0,INDEX(DU!K:K,MATCH(Duombaze!DA99,DU!A:A,0),1))+IF(Duombaze!DB99="",0,INDEX(DU!K:K,MATCH(Duombaze!DB99,DU!A:A,0),1))</f>
        <v>0</v>
      </c>
      <c r="DE99" s="19"/>
      <c r="DF99" s="19"/>
      <c r="DG99" s="19"/>
      <c r="DH99" s="19" t="str">
        <f t="shared" si="39"/>
        <v/>
      </c>
      <c r="DI99" s="19"/>
      <c r="DJ99" s="672"/>
      <c r="DK99" s="678"/>
      <c r="DL99" s="678">
        <f>IF(Duombaze!DJ99="",0,INDEX(DU!I:I,MATCH(Duombaze!DJ99,DU!A:A,0),1))+IF(Duombaze!DK99="",0,INDEX(DU!I:I,MATCH(Duombaze!DK99,DU!A:A,0),1))</f>
        <v>0</v>
      </c>
      <c r="DM99" s="19">
        <f>IF(Duombaze!DJ99="",0,INDEX(DU!K:K,MATCH(Duombaze!DJ99,DU!A:A,0),1))+IF(Duombaze!DK99="",0,INDEX(DU!K:K,MATCH(Duombaze!DK99,DU!A:A,0),1))</f>
        <v>0</v>
      </c>
      <c r="DN99" s="52"/>
      <c r="DO99" s="52"/>
      <c r="DP99" s="52"/>
      <c r="DQ99" s="17" t="str">
        <f t="shared" si="40"/>
        <v/>
      </c>
      <c r="DR99" s="65"/>
      <c r="DS99" s="692"/>
      <c r="DT99" s="692"/>
      <c r="DU99" s="692"/>
      <c r="DV99" s="692"/>
      <c r="DW99" s="692">
        <f>IF(Duombaze!DS99="",0,INDEX(DU!I:I,MATCH(Duombaze!DS99,DU!A:A,0),1))+IF(Duombaze!DT99="",0,INDEX(DU!I:I,MATCH(Duombaze!DT99,DU!A:A,0),1))+IF(Duombaze!DU99="",0,INDEX(DU!I:I,MATCH(Duombaze!DU99,DU!A:A,0),1))+IF(Duombaze!DV99="",0,INDEX(DU!I:I,MATCH(Duombaze!DV99,DU!A:A,0),1))</f>
        <v>0</v>
      </c>
      <c r="DX99" s="638">
        <f>IF(Duombaze!DS99="",0,INDEX(DU!K:K,MATCH(Duombaze!DS99,DU!A:A,0),1))+IF(Duombaze!DT99="",0,INDEX(DU!K:K,MATCH(Duombaze!DT99,DU!A:A,0),1))+IF(Duombaze!DU99="",0,INDEX(DU!K:K,MATCH(Duombaze!DU99,DU!A:A,0),1))+IF(Duombaze!DV99="",0,INDEX(DU!K:KH,MATCH(Duombaze!DV99,DU!A:A,0),1))</f>
        <v>0</v>
      </c>
      <c r="DY99" s="65"/>
      <c r="DZ99" s="65"/>
      <c r="EA99" s="19"/>
      <c r="EB99" s="19" t="str">
        <f t="shared" ref="EB99:EB112" si="56">IF(EA99&lt;&gt;"",A99&amp;" "&amp;C99&amp;" "&amp;EA99,"")</f>
        <v/>
      </c>
      <c r="EC99" s="19"/>
      <c r="ED99" s="19">
        <f>IF(Duombaze!EC99="",0,INDEX(DU!I:I,MATCH(Duombaze!EC99,DU!A:A,0),1))</f>
        <v>0</v>
      </c>
      <c r="EE99" s="638">
        <f>IF(Duombaze!EC99="",0,INDEX(DU!K:K,MATCH(Duombaze!EC99,DU!A:A,0),1))</f>
        <v>0</v>
      </c>
      <c r="EF99" s="19"/>
      <c r="EG99" s="52"/>
      <c r="EH99" s="19"/>
      <c r="EI99" s="17" t="str">
        <f t="shared" si="45"/>
        <v/>
      </c>
      <c r="EJ99" s="19"/>
      <c r="EK99" s="672"/>
      <c r="EL99" s="672"/>
      <c r="EM99" s="672"/>
      <c r="EN99" s="672">
        <f>IF(Duombaze!EK99="",0,INDEX(DU!I:I,MATCH(Duombaze!EK99,DU!A:A,0),1))+IF(Duombaze!EL99="",0,INDEX(DU!I:I,MATCH(Duombaze!EL99,DU!A:A,0),1))+IF(Duombaze!EM99="",0,INDEX(DU!I:I,MATCH(Duombaze!EM99,DU!A:A,0),1))</f>
        <v>0</v>
      </c>
      <c r="EO99" s="19">
        <f>IF(Duombaze!EK99="",0,INDEX(DU!K:K,MATCH(Duombaze!EK99,DU!A:A,0),1))+IF(Duombaze!EL99="",0,INDEX(DU!K:K,MATCH(Duombaze!EL99,DU!A:A,0),1))+IF(Duombaze!EM99="",0,INDEX(DU!K:K,MATCH(Duombaze!EM99,DU!A:A,0),1))</f>
        <v>0</v>
      </c>
      <c r="EP99" s="19"/>
      <c r="EQ99" s="19"/>
      <c r="ER99" s="65"/>
      <c r="ES99" s="17" t="str">
        <f t="shared" ref="ES99:ES130" si="57">IF(ER99&lt;&gt;"",A99&amp;" "&amp;C99&amp;" "&amp;ER99,"")</f>
        <v/>
      </c>
      <c r="ET99" s="19"/>
      <c r="EU99" s="19"/>
      <c r="EV99" s="19"/>
      <c r="EW99" s="19"/>
      <c r="EX99" s="19" t="str">
        <f t="shared" ref="EX99:EX130" si="58">IF(EW99&lt;&gt;"",A99&amp;" "&amp;C99&amp;" "&amp;EW99,"")</f>
        <v/>
      </c>
      <c r="EY99" s="19"/>
      <c r="EZ99" s="672"/>
      <c r="FA99" s="672"/>
      <c r="FB99" s="672">
        <f>IF(Duombaze!EZ99="",0,INDEX(DU!I:I,MATCH(Duombaze!EZ99,DU!A:A,0),1))+IF(Duombaze!FA99="",0,INDEX(DU!I:I,MATCH(Duombaze!FA99,DU!A:A,0),1))</f>
        <v>0</v>
      </c>
      <c r="FC99" s="19">
        <f>IF(Duombaze!EZ99="",0,INDEX(DU!K:K,MATCH(Duombaze!EZ99,DU!A:A,0),1))+IF(Duombaze!FA99="",0,INDEX(DU!K:K,MATCH(Duombaze!FA99,DU!A:A,0),1))</f>
        <v>0</v>
      </c>
      <c r="FD99" s="19"/>
      <c r="FE99" s="19"/>
      <c r="FF99" s="19"/>
      <c r="FG99" s="19"/>
      <c r="FH99" s="130"/>
      <c r="FI99" s="130"/>
      <c r="FJ99" s="130"/>
      <c r="FK99" s="17"/>
      <c r="FL99" s="798"/>
      <c r="FM99" s="671"/>
      <c r="FN99" s="671"/>
      <c r="FO99" s="671"/>
      <c r="FP99" s="671"/>
      <c r="FQ99" s="671">
        <f>IF(Duombaze!FM99="",0,INDEX(DU!I:I,MATCH(Duombaze!FM99,DU!A:A,0),1))+IF(Duombaze!FN99="",0,INDEX(DU!I:I,MATCH(Duombaze!FN99,DU!A:A,0),1))+IF(Duombaze!FO99="",0,INDEX(DU!I:I,MATCH(Duombaze!FO99,DU!A:A,0),1))+IF(Duombaze!FP99="",0,INDEX(DU!I:I,MATCH(Duombaze!FP99,DU!A:A,0),1))</f>
        <v>0</v>
      </c>
      <c r="FR99" s="673">
        <f>IF(Duombaze!FM99="",0,INDEX(DU!K:K,MATCH(Duombaze!FM99,DU!A:A,0),1))+IF(Duombaze!FN99="",0,INDEX(DU!K:K,MATCH(Duombaze!FN99,DU!A:A,0),1))+IF(Duombaze!FO99="",0,INDEX(DU!K:K,MATCH(Duombaze!FO99,DU!A:A,0),1))+IF(Duombaze!FP99="",0,INDEX(DU!K:K,MATCH(Duombaze!FP99,DU!A:A,0),1))</f>
        <v>0</v>
      </c>
    </row>
    <row r="100" spans="1:183" s="29" customFormat="1" ht="23.45" customHeight="1" x14ac:dyDescent="0.25">
      <c r="A100" s="44">
        <v>0</v>
      </c>
      <c r="B100" s="44" t="s">
        <v>772</v>
      </c>
      <c r="C100" s="27" t="s">
        <v>223</v>
      </c>
      <c r="D100" s="3" t="s">
        <v>411</v>
      </c>
      <c r="E100" s="4" t="str">
        <f t="shared" si="50"/>
        <v>0 SPB14 Be pagrindo</v>
      </c>
      <c r="F100" s="3"/>
      <c r="G100" s="640"/>
      <c r="H100" s="640"/>
      <c r="I100" s="640"/>
      <c r="J100" s="640"/>
      <c r="K100" s="640"/>
      <c r="L100" s="640"/>
      <c r="M100" s="640"/>
      <c r="N100" s="640"/>
      <c r="O100" s="640"/>
      <c r="P100" s="640">
        <f>IF(Duombaze!G100="",0,INDEX(DU!I:I,MATCH(Duombaze!G100,DU!A:A,0),1))+IF(Duombaze!H100="",0,INDEX(DU!I:I,MATCH(Duombaze!H100,DU!A:A,0),1))+IF(Duombaze!I100="",0,INDEX(DU!I:I,MATCH(Duombaze!I100,DU!A:A,0),1))+IF(Duombaze!J100="",0,INDEX(DU!I:I,MATCH(Duombaze!J100,DU!A:A,0),1))+IF(Duombaze!K100="",0,INDEX(DU!I:I,MATCH(Duombaze!K100,DU!A:A,0),1))+IF(Duombaze!L100="",0,INDEX(DU!I:I,MATCH(Duombaze!L100,DU!A:A,0),1))+IF(Duombaze!M100="",0,INDEX(DU!I:I,MATCH(Duombaze!M100,DU!A:A,0),1))+IF(Duombaze!N100="",0,INDEX(DU!I:I,MATCH(Duombaze!N100,DU!A:A,0),1))+IF(Duombaze!O100="",0,INDEX(DU!I:I,MATCH(Duombaze!O100,DU!A:A,0),1))</f>
        <v>0</v>
      </c>
      <c r="Q100" s="640">
        <f>IF(Duombaze!G100="",0,INDEX(DU!K:K,MATCH(Duombaze!G100,DU!A:A,0),1))+IF(Duombaze!H100="",0,INDEX(DU!K:K,MATCH(Duombaze!H100,DU!A:A,0),1))+IF(Duombaze!I100="",0,INDEX(DU!K:K,MATCH(Duombaze!I100,DU!A:A,0),1))+IF(Duombaze!J100="",0,INDEX(DU!K:K,MATCH(Duombaze!J100,DU!A:A,0),1))+IF(Duombaze!K100="",0,INDEX(DU!K:K,MATCH(Duombaze!K100,DU!A:A,0),1))+IF(Duombaze!L100="",0,INDEX(DU!K:K,MATCH(Duombaze!L100,DU!A:A,0),1))+IF(Duombaze!M100="",0,INDEX(DU!K:K,MATCH(Duombaze!M100,DU!A:A,0),1))+IF(Duombaze!N100="",0,INDEX(DU!K:K,MATCH(Duombaze!N100,DU!A:A,0),1))+IF(Duombaze!O100="",0,INDEX(DU!K:K,MATCH(Duombaze!O100,DU!A:A,0),1))</f>
        <v>0</v>
      </c>
      <c r="R100" s="3"/>
      <c r="S100" s="28"/>
      <c r="T100" s="882"/>
      <c r="U100" s="4">
        <f>IF(Duombaze!T100="",0,INDEX(DU!I:I,MATCH(Duombaze!T100,DU!A:A,0),1))</f>
        <v>0</v>
      </c>
      <c r="V100" s="4">
        <f>IF(Duombaze!T100="",0,INDEX(DU!K:K,MATCH(Duombaze!T100,DU!A:A,0),1))</f>
        <v>0</v>
      </c>
      <c r="W100" s="3"/>
      <c r="X100" s="3"/>
      <c r="Y100" s="864"/>
      <c r="Z100" s="67" t="s">
        <v>416</v>
      </c>
      <c r="AA100" s="4" t="str">
        <f t="shared" si="48"/>
        <v>0 SPB14 Be grąžulo</v>
      </c>
      <c r="AB100" s="3"/>
      <c r="AC100" s="3">
        <f>IF(Duombaze!AB100="",0,INDEX(DU!I:I,MATCH(Duombaze!AB100,DU!A:A,0),1))</f>
        <v>0</v>
      </c>
      <c r="AD100" s="2">
        <f>IF(Duombaze!AB100="",0,INDEX(DU!K:K,MATCH(Duombaze!AB100,DU!A:A,0),1))</f>
        <v>0</v>
      </c>
      <c r="AE100" s="3"/>
      <c r="AF100" s="3"/>
      <c r="AG100" s="3" t="s">
        <v>412</v>
      </c>
      <c r="AH100" s="4" t="str">
        <f t="shared" si="55"/>
        <v>0 SPB14 Be bamperio</v>
      </c>
      <c r="AI100" s="3"/>
      <c r="AJ100" s="640"/>
      <c r="AK100" s="640"/>
      <c r="AL100" s="640"/>
      <c r="AM100" s="640">
        <f>IF(Duombaze!AJ100="",0,INDEX(DU!I:I,MATCH(Duombaze!AJ100,DU!A:A,0),1))+IF(Duombaze!AK100="",0,INDEX(DU!I:I,MATCH(Duombaze!AK100,DU!A:A,0),1))+IF(Duombaze!AL100="",0,INDEX(DU!I:I,MATCH(Duombaze!AL100,DU!A:A,0),1))</f>
        <v>0</v>
      </c>
      <c r="AN100" s="643">
        <f>IF(Duombaze!AJ100="",0,INDEX(DU!K:K,MATCH(Duombaze!AJ100,DU!A:A,0),1))+IF(Duombaze!AK100="",0,INDEX(DU!K:K,MATCH(Duombaze!AK100,DU!A:A,0),1))+IF(Duombaze!AL100="",0,INDEX(DU!K:K,MATCH(Duombaze!AL100,DU!A:A,0),1))</f>
        <v>0</v>
      </c>
      <c r="AO100" s="3"/>
      <c r="AP100" s="3"/>
      <c r="AQ100" s="3" t="s">
        <v>413</v>
      </c>
      <c r="AR100" s="4" t="str">
        <f t="shared" si="35"/>
        <v>0 SPB14 Be hidraulinės sistemos + be papildomo valdymo išvadų</v>
      </c>
      <c r="AS100" s="3"/>
      <c r="AT100" s="640"/>
      <c r="AU100" s="640"/>
      <c r="AV100" s="640"/>
      <c r="AW100" s="640"/>
      <c r="AX100" s="640"/>
      <c r="AY100" s="640"/>
      <c r="AZ100" s="640"/>
      <c r="BA100" s="640"/>
      <c r="BB100" s="640"/>
      <c r="BC100" s="643">
        <f>IF(Duombaze!AT100="",0,INDEX(DU!I:I,MATCH(Duombaze!AT100,DU!A:A,0),1))+IF(Duombaze!AU100="",0,INDEX(DU!I:I,MATCH(Duombaze!AU100,DU!A:A,0),1))+IF(Duombaze!AV100="",0,INDEX(DU!I:I,MATCH(Duombaze!AV100,DU!A:A,0),1))+IF(Duombaze!AW100="",0,INDEX(DU!I:I,MATCH(Duombaze!AW100,DU!A:A,0),1))+IF(Duombaze!AX100="",0,INDEX(DU!I:I,MATCH(Duombaze!AX100,DU!A:A,0),1))+IF(Duombaze!AY100="",0,INDEX(DU!I:I,MATCH(Duombaze!AY100,DU!A:A,0),1))+IF(Duombaze!AZ100="",0,INDEX(DU!I:I,MATCH(Duombaze!AZ100,DU!A:A,0),1))+IF(Duombaze!BA100="",0,INDEX(DU!I:I,MATCH(Duombaze!BA100,DU!A:A,0),1))+IF(Duombaze!BB100="",0,INDEX(DU!I:I,MATCH(Duombaze!BB100,DU!A:A,0),1))</f>
        <v>0</v>
      </c>
      <c r="BD100" s="640">
        <f>IF(Duombaze!AT100="",0,INDEX(DU!K:K,MATCH(Duombaze!AT100,DU!A:A,0),1))+IF(Duombaze!AU100="",0,INDEX(DU!K:K,MATCH(Duombaze!AU100,DU!A:A,0),1))+IF(Duombaze!AV100="",0,INDEX(DU!K:K,MATCH(Duombaze!AV100,DU!A:A,0),1))+IF(Duombaze!AW100="",0,INDEX(DU!K:K,MATCH(Duombaze!AW100,DU!A:A,0),1))+IF(Duombaze!AX100="",0,INDEX(DU!K:K,MATCH(Duombaze!AX100,DU!A:A,0),1))+IF(Duombaze!AY100="",0,INDEX(DU!K:K,MATCH(Duombaze!AY100,DU!A:A,0),1))+IF(Duombaze!AZ100="",0,INDEX(DU!K:K,MATCH(Duombaze!AZ100,DU!A:A,0),1))+IF(Duombaze!BA100="",0,INDEX(DU!K:K,MATCH(Duombaze!BA100,DU!A:A,0),1))+IF(Duombaze!BB100="",0,INDEX(DU!K:K,MATCH(Duombaze!BB100,DU!A:A,0),1))</f>
        <v>0</v>
      </c>
      <c r="BE100" s="3"/>
      <c r="BF100" s="3"/>
      <c r="BG100" s="67" t="str">
        <f>BG161</f>
        <v>Be stabžių sistemos</v>
      </c>
      <c r="BH100" s="4" t="str">
        <f t="shared" si="54"/>
        <v>0 SPB14 Be stabžių sistemos</v>
      </c>
      <c r="BI100" s="3"/>
      <c r="BJ100" s="640"/>
      <c r="BK100" s="640"/>
      <c r="BL100" s="640"/>
      <c r="BM100" s="640">
        <f>IF(Duombaze!BJ100="",0,INDEX(DU!I:I,MATCH(Duombaze!BJ100,DU!A:A,0),1))+IF(Duombaze!BK100="",0,INDEX(DU!I:I,MATCH(Duombaze!BK100,DU!A:A,0),1))+IF(Duombaze!BL100="",0,INDEX(DU!I:I,MATCH(Duombaze!BL100,DU!A:A,0),1))</f>
        <v>0</v>
      </c>
      <c r="BN100" s="640">
        <f>IF(Duombaze!BJ100="",0,INDEX(DU!K:K,MATCH(Duombaze!BJ100,DU!A:A,0),1))+IF(Duombaze!BK100="",0,INDEX(DU!K:K,MATCH(Duombaze!BK100,DU!A:A,0),1))+IF(Duombaze!BL100="",0,INDEX(DU!K:K,MATCH(Duombaze!BL100,DU!A:A,0),1))</f>
        <v>0</v>
      </c>
      <c r="BO100" s="3"/>
      <c r="BP100" s="3"/>
      <c r="BQ100" s="2" t="str">
        <f>BQ174</f>
        <v>Be stabdžių išvadų</v>
      </c>
      <c r="BR100" s="6" t="str">
        <f t="shared" si="52"/>
        <v>0 SPB14 Be stabdžių išvadų</v>
      </c>
      <c r="BS100" s="2"/>
      <c r="BT100" s="118"/>
      <c r="BU100" s="118"/>
      <c r="BV100" s="118"/>
      <c r="BW100" s="118">
        <f>IF(Duombaze!BT100="",0,INDEX(DU!I:I,MATCH(Duombaze!BT100,DU!A:A,0),1))+IF(Duombaze!BU100="",0,INDEX(DU!I:I,MATCH(Duombaze!BU100,DU!A:A,0),1))+IF(Duombaze!BV100="",0,INDEX(DU!I:I,MATCH(Duombaze!BV100,DU!A:A,0),1))</f>
        <v>0</v>
      </c>
      <c r="BX100" s="6">
        <f>IF(Duombaze!BT100="",0,INDEX(DU!K:K,MATCH(Duombaze!BT100,DU!A:A,0),1))+IF(Duombaze!BU100="",0,INDEX(DU!K:K,MATCH(Duombaze!BU100,DU!A:A,0),1))+IF(Duombaze!BV100="",0,INDEX(DU!K:K,MATCH(Duombaze!BV100,DU!A:A,0),1))</f>
        <v>0</v>
      </c>
      <c r="BY100" s="118"/>
      <c r="BZ100" s="118"/>
      <c r="CA100" s="7" t="s">
        <v>418</v>
      </c>
      <c r="CB100" s="6" t="str">
        <f t="shared" si="47"/>
        <v>0 SPB14 Be atraminės kojos</v>
      </c>
      <c r="CC100" s="3"/>
      <c r="CD100" s="3">
        <f>IF(Duombaze!CC100="",0,INDEX(DU!I:I,MATCH(Duombaze!CC100,DU!A:A,0),1))</f>
        <v>0</v>
      </c>
      <c r="CE100" s="4">
        <f>IF(Duombaze!CC100="",0,INDEX(DU!K:K,MATCH(Duombaze!CC100,DU!A:A,0),1))</f>
        <v>0</v>
      </c>
      <c r="CF100" s="3"/>
      <c r="CG100" s="3"/>
      <c r="CH100" s="29" t="s">
        <v>396</v>
      </c>
      <c r="CI100" s="4" t="str">
        <f t="shared" si="36"/>
        <v>0 SPB14 Be priekinės tempimo kilpos</v>
      </c>
      <c r="CK100" s="29">
        <f>IF(Duombaze!CJ100="",0,INDEX(DU!I:I,MATCH(Duombaze!CJ100,DU!A:A,0),1))</f>
        <v>0</v>
      </c>
      <c r="CL100" s="4">
        <f>IF(Duombaze!CJ100="",0,INDEX(DU!K:K,MATCH(Duombaze!CJ100,DU!A:A,0),1))</f>
        <v>0</v>
      </c>
      <c r="CO100" s="3" t="s">
        <v>1756</v>
      </c>
      <c r="CP100" s="4" t="str">
        <f t="shared" si="37"/>
        <v>0 SPB14 Be stovėjimo stabdžio, be atramų</v>
      </c>
      <c r="CQ100" s="3"/>
      <c r="CR100" s="640"/>
      <c r="CS100" s="640"/>
      <c r="CT100" s="640">
        <f>IF(Duombaze!CR100="",0,INDEX(DU!I:I,MATCH(Duombaze!CR100,DU!A:A,0),1))+IF(Duombaze!CS100="",0,INDEX(DU!I:I,MATCH(Duombaze!CS100,DU!A:A,0),1))</f>
        <v>0</v>
      </c>
      <c r="CU100" s="6">
        <f>IF(Duombaze!CR100="",0,INDEX(DU!K:K,MATCH(Duombaze!CR100,DU!A:A,0),1))+IF(Duombaze!CS100="",0,INDEX(DU!K:K,MATCH(Duombaze!CS100,DU!A:A,0),1))</f>
        <v>0</v>
      </c>
      <c r="CV100" s="3"/>
      <c r="CW100" s="3"/>
      <c r="CX100" s="33"/>
      <c r="CY100" s="4" t="str">
        <f t="shared" si="38"/>
        <v/>
      </c>
      <c r="CZ100" s="33" t="s">
        <v>627</v>
      </c>
      <c r="DA100" s="674"/>
      <c r="DB100" s="674"/>
      <c r="DC100" s="674">
        <f>IF(Duombaze!DA100="",0,INDEX(DU!I:I,MATCH(Duombaze!DA100,DU!A:A,0),1))+IF(Duombaze!DB100="",0,INDEX(DU!I:I,MATCH(Duombaze!DB100,DU!A:A,0),1))</f>
        <v>0</v>
      </c>
      <c r="DD100" s="6">
        <f>IF(Duombaze!DA100="",0,INDEX(DU!K:K,MATCH(Duombaze!DA100,DU!A:A,0),1))+IF(Duombaze!DB100="",0,INDEX(DU!K:K,MATCH(Duombaze!DB100,DU!A:A,0),1))</f>
        <v>0</v>
      </c>
      <c r="DE100" s="33"/>
      <c r="DF100" s="33"/>
      <c r="DG100" s="3" t="s">
        <v>625</v>
      </c>
      <c r="DH100" s="6" t="str">
        <f t="shared" si="39"/>
        <v>0 SPB14 Be tento/aikštelės</v>
      </c>
      <c r="DI100" s="3"/>
      <c r="DJ100" s="674"/>
      <c r="DK100" s="685"/>
      <c r="DL100" s="685">
        <f>IF(Duombaze!DJ100="",0,INDEX(DU!I:I,MATCH(Duombaze!DJ100,DU!A:A,0),1))+IF(Duombaze!DK100="",0,INDEX(DU!I:I,MATCH(Duombaze!DK100,DU!A:A,0),1))</f>
        <v>0</v>
      </c>
      <c r="DM100" s="6">
        <f>IF(Duombaze!DJ100="",0,INDEX(DU!K:K,MATCH(Duombaze!DJ100,DU!A:A,0),1))+IF(Duombaze!DK100="",0,INDEX(DU!K:K,MATCH(Duombaze!DK100,DU!A:A,0),1))</f>
        <v>0</v>
      </c>
      <c r="DN100" s="28"/>
      <c r="DO100" s="28"/>
      <c r="DP100" s="28" t="s">
        <v>386</v>
      </c>
      <c r="DQ100" s="4" t="str">
        <f t="shared" si="40"/>
        <v>0 SPB14 Be apšvietimo sistemos</v>
      </c>
      <c r="DR100" s="67"/>
      <c r="DS100" s="693"/>
      <c r="DT100" s="693"/>
      <c r="DU100" s="693"/>
      <c r="DV100" s="693"/>
      <c r="DW100" s="693">
        <f>IF(Duombaze!DS100="",0,INDEX(DU!I:I,MATCH(Duombaze!DS100,DU!A:A,0),1))+IF(Duombaze!DT100="",0,INDEX(DU!I:I,MATCH(Duombaze!DT100,DU!A:A,0),1))+IF(Duombaze!DU100="",0,INDEX(DU!I:I,MATCH(Duombaze!DU100,DU!A:A,0),1))+IF(Duombaze!DV100="",0,INDEX(DU!I:I,MATCH(Duombaze!DV100,DU!A:A,0),1))</f>
        <v>0</v>
      </c>
      <c r="DX100" s="640">
        <f>IF(Duombaze!DS100="",0,INDEX(DU!K:K,MATCH(Duombaze!DS100,DU!A:A,0),1))+IF(Duombaze!DT100="",0,INDEX(DU!K:K,MATCH(Duombaze!DT100,DU!A:A,0),1))+IF(Duombaze!DU100="",0,INDEX(DU!K:K,MATCH(Duombaze!DU100,DU!A:A,0),1))+IF(Duombaze!DV100="",0,INDEX(DU!K:KH,MATCH(Duombaze!DV100,DU!A:A,0),1))</f>
        <v>0</v>
      </c>
      <c r="DY100" s="67"/>
      <c r="DZ100" s="67"/>
      <c r="EA100" s="3" t="s">
        <v>470</v>
      </c>
      <c r="EB100" s="6" t="str">
        <f t="shared" si="56"/>
        <v>0 SPB14 Be galinės tempimo kilpos</v>
      </c>
      <c r="EC100" s="3"/>
      <c r="ED100" s="29">
        <f>IF(Duombaze!EC100="",0,INDEX(DU!I:I,MATCH(Duombaze!EC100,DU!A:A,0),1))</f>
        <v>0</v>
      </c>
      <c r="EE100" s="640">
        <f>IF(Duombaze!EC100="",0,INDEX(DU!K:K,MATCH(Duombaze!EC100,DU!A:A,0),1))</f>
        <v>0</v>
      </c>
      <c r="EH100" s="3" t="s">
        <v>387</v>
      </c>
      <c r="EI100" s="4" t="str">
        <f t="shared" si="45"/>
        <v>0 SPB14 Be lipdukų</v>
      </c>
      <c r="EJ100" s="3"/>
      <c r="EK100" s="673"/>
      <c r="EL100" s="673"/>
      <c r="EM100" s="673"/>
      <c r="EN100" s="673">
        <f>IF(Duombaze!EK100="",0,INDEX(DU!I:I,MATCH(Duombaze!EK100,DU!A:A,0),1))+IF(Duombaze!EL100="",0,INDEX(DU!I:I,MATCH(Duombaze!EL100,DU!A:A,0),1))+IF(Duombaze!EM100="",0,INDEX(DU!I:I,MATCH(Duombaze!EM100,DU!A:A,0),1))</f>
        <v>0</v>
      </c>
      <c r="EO100" s="6">
        <f>IF(Duombaze!EK100="",0,INDEX(DU!K:K,MATCH(Duombaze!EK100,DU!A:A,0),1))+IF(Duombaze!EL100="",0,INDEX(DU!K:K,MATCH(Duombaze!EL100,DU!A:A,0),1))+IF(Duombaze!EM100="",0,INDEX(DU!K:K,MATCH(Duombaze!EM100,DU!A:A,0),1))</f>
        <v>0</v>
      </c>
      <c r="EP100" s="3"/>
      <c r="EQ100" s="3"/>
      <c r="ER100" s="67" t="s">
        <v>388</v>
      </c>
      <c r="ES100" s="4" t="str">
        <f t="shared" si="57"/>
        <v>0 SPB14 Be ratų</v>
      </c>
      <c r="ET100" s="3"/>
      <c r="EU100" s="3"/>
      <c r="EV100" s="3"/>
      <c r="EW100" s="2" t="s">
        <v>389</v>
      </c>
      <c r="EX100" s="6" t="str">
        <f t="shared" si="58"/>
        <v>0 SPB14 Be purvasaugių</v>
      </c>
      <c r="EY100" s="2"/>
      <c r="EZ100" s="674"/>
      <c r="FA100" s="674"/>
      <c r="FB100" s="674">
        <f>IF(Duombaze!EZ100="",0,INDEX(DU!I:I,MATCH(Duombaze!EZ100,DU!A:A,0),1))+IF(Duombaze!FA100="",0,INDEX(DU!I:I,MATCH(Duombaze!FA100,DU!A:A,0),1))</f>
        <v>0</v>
      </c>
      <c r="FC100" s="6">
        <f>IF(Duombaze!EZ100="",0,INDEX(DU!K:K,MATCH(Duombaze!EZ100,DU!A:A,0),1))+IF(Duombaze!FA100="",0,INDEX(DU!K:K,MATCH(Duombaze!FA100,DU!A:A,0),1))</f>
        <v>0</v>
      </c>
      <c r="FD100" s="2"/>
      <c r="FE100" s="2"/>
      <c r="FF100" s="2"/>
      <c r="FG100" s="62"/>
      <c r="FH100" s="2" t="s">
        <v>655</v>
      </c>
      <c r="FI100" s="2"/>
      <c r="FJ100" s="2"/>
      <c r="FK100" s="3"/>
      <c r="FL100" s="28" t="s">
        <v>1424</v>
      </c>
      <c r="FM100" s="673" t="s">
        <v>1424</v>
      </c>
      <c r="FN100" s="673"/>
      <c r="FO100" s="673"/>
      <c r="FP100" s="673"/>
      <c r="FQ100" s="673">
        <f>IF(Duombaze!FM100="",0,INDEX(DU!I:I,MATCH(Duombaze!FM100,DU!A:A,0),1))+IF(Duombaze!FN100="",0,INDEX(DU!I:I,MATCH(Duombaze!FN100,DU!A:A,0),1))+IF(Duombaze!FO100="",0,INDEX(DU!I:I,MATCH(Duombaze!FO100,DU!A:A,0),1))+IF(Duombaze!FP100="",0,INDEX(DU!I:I,MATCH(Duombaze!FP100,DU!A:A,0),1))</f>
        <v>16.652160869565201</v>
      </c>
      <c r="FR100" s="673">
        <f>IF(Duombaze!FM100="",0,INDEX(DU!K:K,MATCH(Duombaze!FM100,DU!A:A,0),1))+IF(Duombaze!FN100="",0,INDEX(DU!K:K,MATCH(Duombaze!FN100,DU!A:A,0),1))+IF(Duombaze!FO100="",0,INDEX(DU!K:K,MATCH(Duombaze!FO100,DU!A:A,0),1))+IF(Duombaze!FP100="",0,INDEX(DU!K:K,MATCH(Duombaze!FP100,DU!A:A,0),1))</f>
        <v>18.68</v>
      </c>
      <c r="FT100" s="118" t="s">
        <v>53</v>
      </c>
      <c r="FU100" s="118" t="s">
        <v>68</v>
      </c>
      <c r="FY100" s="67" t="str">
        <f>FY164</f>
        <v>Pneumatiniai stabdžiai dviejų kontūrų su mechaniniu LSV</v>
      </c>
      <c r="FZ100" s="4" t="str">
        <f>IF(FY100&lt;&gt;"",A104&amp;" "&amp;C104&amp;" "&amp;FY100,"")</f>
        <v>4 SPB14 Pneumatiniai stabdžiai dviejų kontūrų su mechaniniu LSV</v>
      </c>
      <c r="GA100" s="2" t="str">
        <f>GA164</f>
        <v>ZU30ASPC14PSKM + ZC30ASPCTPJLSV</v>
      </c>
    </row>
    <row r="101" spans="1:183" s="29" customFormat="1" ht="42" customHeight="1" x14ac:dyDescent="0.25">
      <c r="A101" s="44">
        <v>1</v>
      </c>
      <c r="B101" s="44" t="s">
        <v>772</v>
      </c>
      <c r="C101" s="27" t="s">
        <v>223</v>
      </c>
      <c r="D101" s="2" t="s">
        <v>1674</v>
      </c>
      <c r="E101" s="4" t="str">
        <f>IF(D101&lt;&gt;"",A101&amp;" "&amp;C101&amp;" "&amp;"CERT167 "&amp;D101,"")</f>
        <v>1 SPB14 CERT167 Pagrindas, ašys 408E</v>
      </c>
      <c r="F101" s="2" t="s">
        <v>3550</v>
      </c>
      <c r="G101" s="643" t="s">
        <v>2910</v>
      </c>
      <c r="H101" s="643" t="s">
        <v>3144</v>
      </c>
      <c r="I101" s="643" t="s">
        <v>3146</v>
      </c>
      <c r="J101" s="643" t="s">
        <v>3143</v>
      </c>
      <c r="K101" s="643">
        <v>23109200</v>
      </c>
      <c r="L101" s="883" t="s">
        <v>2912</v>
      </c>
      <c r="M101" s="643"/>
      <c r="N101" s="643"/>
      <c r="O101" s="643"/>
      <c r="P101" s="640">
        <f>IF(Duombaze!G101="",0,INDEX(DU!I:I,MATCH(Duombaze!G101,DU!A:A,0),1))+IF(Duombaze!H101="",0,INDEX(DU!I:I,MATCH(Duombaze!H101,DU!A:A,0),1))+IF(Duombaze!I101="",0,INDEX(DU!I:I,MATCH(Duombaze!I101,DU!A:A,0),1))+IF(Duombaze!J101="",0,INDEX(DU!I:I,MATCH(Duombaze!J101,DU!A:A,0),1))+IF(Duombaze!K101="",0,INDEX(DU!I:I*40,MATCH(Duombaze!K101,DU!A:A,0),1))+IF(Duombaze!L101="",0,INDEX(DU!I:I,MATCH(Duombaze!L101,DU!A:A,0),1))+IF(Duombaze!M101="",0,INDEX(DU!I:I,MATCH(Duombaze!M101,DU!A:A,0),1))+IF(Duombaze!N101="",0,INDEX(DU!I:I,MATCH(Duombaze!N101,DU!A:A,0),1))+IF(Duombaze!O101="",0,INDEX(DU!I:I,MATCH(Duombaze!O101,DU!A:A,0),1))</f>
        <v>3807.1108453127599</v>
      </c>
      <c r="Q101" s="640">
        <f>IF(Duombaze!G101="",0,INDEX(DU!K:K,MATCH(Duombaze!G101,DU!A:A,0),1))+IF(Duombaze!H101="",0,INDEX(DU!K:K,MATCH(Duombaze!H101,DU!A:A,0),1))+IF(Duombaze!I101="",0,INDEX(DU!K:K,MATCH(Duombaze!I101,DU!A:A,0),1))+IF(Duombaze!J101="",0,INDEX(DU!K:K,MATCH(Duombaze!J101,DU!A:A,0),1))+IF(Duombaze!K101="",0,INDEX(DU!K:K,MATCH(Duombaze!K101,DU!A:A,0),1))+IF(Duombaze!L101="",0,INDEX(DU!K:K,MATCH(Duombaze!L101,DU!A:A,0),1))+IF(Duombaze!M101="",0,INDEX(DU!K:K,MATCH(Duombaze!M101,DU!A:A,0),1))+IF(Duombaze!N101="",0,INDEX(DU!K:K,MATCH(Duombaze!N101,DU!A:A,0),1))+IF(Duombaze!O101="",0,INDEX(DU!K:K,MATCH(Duombaze!O101,DU!A:A,0),1))</f>
        <v>667.68000000000006</v>
      </c>
      <c r="R101" s="2" t="s">
        <v>2005</v>
      </c>
      <c r="S101" s="62" t="s">
        <v>2004</v>
      </c>
      <c r="T101" s="883" t="s">
        <v>2912</v>
      </c>
      <c r="U101" s="4">
        <f>IF(Duombaze!T101="",0,INDEX(DU!I:I,MATCH(Duombaze!T101,DU!A:A,0),1))</f>
        <v>1516.72581666666</v>
      </c>
      <c r="V101" s="4">
        <f>IF(Duombaze!T101="",0,INDEX(DU!K:K,MATCH(Duombaze!T101,DU!A:A,0),1))</f>
        <v>27.51</v>
      </c>
      <c r="W101" s="2" t="s">
        <v>3488</v>
      </c>
      <c r="X101" s="2"/>
      <c r="Y101" s="862"/>
      <c r="Z101" s="68" t="s">
        <v>687</v>
      </c>
      <c r="AA101" s="4" t="str">
        <f t="shared" si="48"/>
        <v>1 SPB14 Grąžulas amortizuojamas</v>
      </c>
      <c r="AB101" s="2" t="s">
        <v>260</v>
      </c>
      <c r="AC101" s="2">
        <f>IF(Duombaze!AB101="",0,INDEX(DU!I:I,MATCH(Duombaze!AB101,DU!A:A,0),1))</f>
        <v>515.13192118311099</v>
      </c>
      <c r="AD101" s="2">
        <f>IF(Duombaze!AB101="",0,INDEX(DU!K:K,MATCH(Duombaze!AB101,DU!A:A,0),1))</f>
        <v>67.2</v>
      </c>
      <c r="AE101" s="2"/>
      <c r="AF101" s="2" t="s">
        <v>2065</v>
      </c>
      <c r="AG101" s="2" t="s">
        <v>689</v>
      </c>
      <c r="AH101" s="4" t="str">
        <f>IF(AG101&lt;&gt;"",A101&amp;" "&amp;C101&amp;" "&amp;"CERT167 "&amp;"CERT167 "&amp;AG101,"")</f>
        <v>1 SPB14 CERT167 CERT167 Bamperis apvalus prisukamas</v>
      </c>
      <c r="AI101" s="2" t="s">
        <v>262</v>
      </c>
      <c r="AJ101" s="643" t="s">
        <v>262</v>
      </c>
      <c r="AK101" s="643"/>
      <c r="AL101" s="643"/>
      <c r="AM101" s="643">
        <f>IF(Duombaze!AJ101="",0,INDEX(DU!I:I,MATCH(Duombaze!AJ101,DU!A:A,0),1))+IF(Duombaze!AK101="",0,INDEX(DU!I:I,MATCH(Duombaze!AK101,DU!A:A,0),1))+IF(Duombaze!AL101="",0,INDEX(DU!I:I,MATCH(Duombaze!AL101,DU!A:A,0),1))</f>
        <v>123.400175525962</v>
      </c>
      <c r="AN101" s="643">
        <f>IF(Duombaze!AJ101="",0,INDEX(DU!K:K,MATCH(Duombaze!AJ101,DU!A:A,0),1))+IF(Duombaze!AK101="",0,INDEX(DU!K:K,MATCH(Duombaze!AK101,DU!A:A,0),1))+IF(Duombaze!AL101="",0,INDEX(DU!K:K,MATCH(Duombaze!AL101,DU!A:A,0),1))</f>
        <v>29.87</v>
      </c>
      <c r="AO101" s="2"/>
      <c r="AP101" s="2" t="s">
        <v>2073</v>
      </c>
      <c r="AQ101" s="2" t="s">
        <v>1503</v>
      </c>
      <c r="AR101" s="4" t="str">
        <f t="shared" si="35"/>
        <v>1 SPB14 Pagrindo hidraulika</v>
      </c>
      <c r="AS101" s="2" t="s">
        <v>2086</v>
      </c>
      <c r="AT101" s="643" t="s">
        <v>3139</v>
      </c>
      <c r="AU101" s="643" t="s">
        <v>3142</v>
      </c>
      <c r="AV101" s="643" t="s">
        <v>2964</v>
      </c>
      <c r="AW101" s="643"/>
      <c r="AX101" s="643"/>
      <c r="AY101" s="643"/>
      <c r="AZ101" s="643"/>
      <c r="BA101" s="643"/>
      <c r="BB101" s="643"/>
      <c r="BC101" s="643">
        <f>IF(Duombaze!AT101="",0,INDEX(DU!I:I,MATCH(Duombaze!AT101,DU!A:A,0),1))+IF(Duombaze!AU101="",0,INDEX(DU!I:I*2,MATCH(Duombaze!AU101,DU!A:A,0),1))+IF(Duombaze!AV101="",0,INDEX(DU!I:I,MATCH(Duombaze!AV101,DU!A:A,0),1))+IF(Duombaze!AW101="",0,INDEX(DU!I:I,MATCH(Duombaze!AW101,DU!A:A,0),1))+IF(Duombaze!AX101="",0,INDEX(DU!I:I,MATCH(Duombaze!AX101,DU!A:A,0),1))+IF(Duombaze!AY101="",0,INDEX(DU!I:I,MATCH(Duombaze!AY101,DU!A:A,0),1))+IF(Duombaze!AZ101="",0,INDEX(DU!I:I,MATCH(Duombaze!AZ101,DU!A:A,0),1))+IF(Duombaze!BA101="",0,INDEX(DU!I:I,MATCH(Duombaze!BA101,DU!A:A,0),1))+IF(Duombaze!BB101="",0,INDEX(DU!I:I,MATCH(Duombaze!BB101,DU!A:A,0),1))</f>
        <v>494.57166276072985</v>
      </c>
      <c r="BD101" s="640">
        <f>IF(Duombaze!AT101="",0,INDEX(DU!K:K,MATCH(Duombaze!AT101,DU!A:A,0),1))+IF(Duombaze!AU101="",0,INDEX(DU!K:K,MATCH(Duombaze!AU101,DU!A:A,0),1))+IF(Duombaze!AV101="",0,INDEX(DU!K:K,MATCH(Duombaze!AV101,DU!A:A,0),1))+IF(Duombaze!AW101="",0,INDEX(DU!K:K,MATCH(Duombaze!AW101,DU!A:A,0),1))+IF(Duombaze!AX101="",0,INDEX(DU!K:K,MATCH(Duombaze!AX101,DU!A:A,0),1))+IF(Duombaze!AY101="",0,INDEX(DU!K:K,MATCH(Duombaze!AY101,DU!A:A,0),1))+IF(Duombaze!AZ101="",0,INDEX(DU!K:K,MATCH(Duombaze!AZ101,DU!A:A,0),1))+IF(Duombaze!BA101="",0,INDEX(DU!K:K,MATCH(Duombaze!BA101,DU!A:A,0),1))+IF(Duombaze!BB101="",0,INDEX(DU!K:K,MATCH(Duombaze!BB101,DU!A:A,0),1))</f>
        <v>16.425000000000001</v>
      </c>
      <c r="BE101" s="2" t="s">
        <v>2080</v>
      </c>
      <c r="BF101" s="2" t="s">
        <v>2081</v>
      </c>
      <c r="BG101" s="67" t="str">
        <f>BG162</f>
        <v>Hidrauliniai stabdžiai</v>
      </c>
      <c r="BH101" s="4" t="str">
        <f t="shared" si="54"/>
        <v>1 SPB14 Hidrauliniai stabdžiai</v>
      </c>
      <c r="BI101" s="2" t="str">
        <f t="shared" ref="BI101:BI107" si="59">BI162</f>
        <v>ZU30ASPC14HS00 + ZC10ASPC1016HJ + ZM0CILINDRIUK0</v>
      </c>
      <c r="BJ101" s="643" t="s">
        <v>3002</v>
      </c>
      <c r="BK101" s="643" t="s">
        <v>3006</v>
      </c>
      <c r="BL101" s="643" t="s">
        <v>2995</v>
      </c>
      <c r="BM101" s="643">
        <f>IF(Duombaze!BJ101="",0,INDEX(DU!I:I,MATCH(Duombaze!BJ101,DU!A:A,0),1))+IF(Duombaze!BK101="",0,INDEX(DU!I:I,MATCH(Duombaze!BK101,DU!A:A,0),1))+IF(Duombaze!BL101="",0,INDEX(DU!I:I,MATCH(Duombaze!BL101,DU!A:A,0),1))</f>
        <v>238.6316228</v>
      </c>
      <c r="BN101" s="640">
        <f>IF(Duombaze!BJ101="",0,INDEX(DU!K:K,MATCH(Duombaze!BJ101,DU!A:A,0),1))+IF(Duombaze!BK101="",0,INDEX(DU!K:K,MATCH(Duombaze!BK101,DU!A:A,0),1))+IF(Duombaze!BL101="",0,INDEX(DU!K:K,MATCH(Duombaze!BL101,DU!A:A,0),1))</f>
        <v>62.099999999999994</v>
      </c>
      <c r="BO101" s="2"/>
      <c r="BP101" s="2" t="s">
        <v>2110</v>
      </c>
      <c r="BQ101" s="2" t="str">
        <f>BQ175</f>
        <v>Stabdžių išvadai hidrauliniai</v>
      </c>
      <c r="BR101" s="6" t="str">
        <f t="shared" si="52"/>
        <v>1 SPB14 Stabdžių išvadai hidrauliniai</v>
      </c>
      <c r="BS101" s="2" t="str">
        <f>BS175</f>
        <v>ZU30ASPC14SIH0 + ZC40ASPC1620IJ</v>
      </c>
      <c r="BT101" s="2" t="s">
        <v>3035</v>
      </c>
      <c r="BU101" s="2" t="s">
        <v>3034</v>
      </c>
      <c r="BV101" s="2"/>
      <c r="BW101" s="2">
        <f>IF(Duombaze!BT101="",0,INDEX(DU!I:I,MATCH(Duombaze!BT101,DU!A:A,0),1))+IF(Duombaze!BU101="",0,INDEX(DU!I:I,MATCH(Duombaze!BU101,DU!A:A,0),1))+IF(Duombaze!BV101="",0,INDEX(DU!I:I,MATCH(Duombaze!BV101,DU!A:A,0),1))</f>
        <v>28.7798954069915</v>
      </c>
      <c r="BX101" s="6">
        <f>IF(Duombaze!BT101="",0,INDEX(DU!K:K,MATCH(Duombaze!BT101,DU!A:A,0),1))+IF(Duombaze!BU101="",0,INDEX(DU!K:K,MATCH(Duombaze!BU101,DU!A:A,0),1))+IF(Duombaze!BV101="",0,INDEX(DU!K:K,MATCH(Duombaze!BV101,DU!A:A,0),1))</f>
        <v>11</v>
      </c>
      <c r="BY101" s="2"/>
      <c r="BZ101" s="2"/>
      <c r="CA101" s="2" t="str">
        <f>CA162</f>
        <v>Mechaninė koja-kėliklis</v>
      </c>
      <c r="CB101" s="6" t="str">
        <f t="shared" si="47"/>
        <v>1 SPB14 Mechaninė koja-kėliklis</v>
      </c>
      <c r="CC101" s="2" t="str">
        <f>CC162</f>
        <v>ZM0MECH0ATRAKJ</v>
      </c>
      <c r="CD101" s="2">
        <f>IF(Duombaze!CC101="",0,INDEX(DU!I:I,MATCH(Duombaze!CC101,DU!A:A,0),1))</f>
        <v>67.253749472556606</v>
      </c>
      <c r="CE101" s="4">
        <f>IF(Duombaze!CC101="",0,INDEX(DU!K:K,MATCH(Duombaze!CC101,DU!A:A,0),1))</f>
        <v>9.7200000000000006</v>
      </c>
      <c r="CF101" s="2"/>
      <c r="CG101" s="2" t="s">
        <v>2124</v>
      </c>
      <c r="CH101" s="68" t="str">
        <f>CH162</f>
        <v>Priekinė kilpa UMEGA D-50 (plokštelė 145x145)</v>
      </c>
      <c r="CI101" s="4" t="str">
        <f>IF(CH101&lt;&gt;"",A101&amp;" "&amp;C101&amp;" "&amp;"CERT167 "&amp;CH101,"")</f>
        <v>1 SPB14 CERT167 Priekinė kilpa UMEGA D-50 (plokštelė 145x145)</v>
      </c>
      <c r="CJ101" s="2" t="str">
        <f>CJ162</f>
        <v>ZC40ASPC16CPKU</v>
      </c>
      <c r="CK101" s="2">
        <f>IF(Duombaze!CJ101="",0,INDEX(DU!I:I,MATCH(Duombaze!CJ101,DU!A:A,0),1))</f>
        <v>71.836726290849597</v>
      </c>
      <c r="CL101" s="4">
        <f>IF(Duombaze!CJ101="",0,INDEX(DU!K:K,MATCH(Duombaze!CJ101,DU!A:A,0),1))</f>
        <v>20.63</v>
      </c>
      <c r="CM101" s="2"/>
      <c r="CN101" s="2" t="s">
        <v>2108</v>
      </c>
      <c r="CO101" s="2" t="s">
        <v>584</v>
      </c>
      <c r="CP101" s="4" t="str">
        <f t="shared" si="37"/>
        <v>1 SPB14 Rankinis stabdis</v>
      </c>
      <c r="CQ101" s="2" t="s">
        <v>1594</v>
      </c>
      <c r="CR101" s="643" t="s">
        <v>1594</v>
      </c>
      <c r="CS101" s="643"/>
      <c r="CT101" s="643">
        <f>IF(Duombaze!CR101="",0,INDEX(DU!I:I,MATCH(Duombaze!CR101,DU!A:A,0),1))+IF(Duombaze!CS101="",0,INDEX(DU!I:I,MATCH(Duombaze!CS101,DU!A:A,0),1))</f>
        <v>44.795362415433402</v>
      </c>
      <c r="CU101" s="6">
        <f>IF(Duombaze!CR101="",0,INDEX(DU!K:K,MATCH(Duombaze!CR101,DU!A:A,0),1))+IF(Duombaze!CS101="",0,INDEX(DU!K:K,MATCH(Duombaze!CS101,DU!A:A,0),1))</f>
        <v>36.090000000000003</v>
      </c>
      <c r="CV101" s="2"/>
      <c r="CW101" s="2" t="s">
        <v>2124</v>
      </c>
      <c r="CX101" s="2"/>
      <c r="CY101" s="4" t="str">
        <f t="shared" si="38"/>
        <v/>
      </c>
      <c r="CZ101" s="2"/>
      <c r="DA101" s="674"/>
      <c r="DB101" s="674"/>
      <c r="DC101" s="674">
        <f>IF(Duombaze!DA101="",0,INDEX(DU!I:I,MATCH(Duombaze!DA101,DU!A:A,0),1))+IF(Duombaze!DB101="",0,INDEX(DU!I:I,MATCH(Duombaze!DB101,DU!A:A,0),1))</f>
        <v>0</v>
      </c>
      <c r="DD101" s="6">
        <f>IF(Duombaze!DA101="",0,INDEX(DU!K:K,MATCH(Duombaze!DA101,DU!A:A,0),1))+IF(Duombaze!DB101="",0,INDEX(DU!K:K,MATCH(Duombaze!DB101,DU!A:A,0),1))</f>
        <v>0</v>
      </c>
      <c r="DE101" s="2"/>
      <c r="DF101" s="2"/>
      <c r="DG101" s="2" t="s">
        <v>705</v>
      </c>
      <c r="DH101" s="6" t="str">
        <f t="shared" si="39"/>
        <v>1 SPB14 Aikštelė</v>
      </c>
      <c r="DI101" s="2" t="s">
        <v>274</v>
      </c>
      <c r="DJ101" s="674" t="s">
        <v>274</v>
      </c>
      <c r="DK101" s="679"/>
      <c r="DL101" s="679">
        <f>IF(Duombaze!DJ101="",0,INDEX(DU!I:I,MATCH(Duombaze!DJ101,DU!A:A,0),1))+IF(Duombaze!DK101="",0,INDEX(DU!I:I,MATCH(Duombaze!DK101,DU!A:A,0),1))</f>
        <v>25.947729837227001</v>
      </c>
      <c r="DM101" s="6">
        <f>IF(Duombaze!DJ101="",0,INDEX(DU!K:K,MATCH(Duombaze!DJ101,DU!A:A,0),1))+IF(Duombaze!DK101="",0,INDEX(DU!K:K,MATCH(Duombaze!DK101,DU!A:A,0),1))</f>
        <v>28.357500000000002</v>
      </c>
      <c r="DN101" s="62" t="s">
        <v>2154</v>
      </c>
      <c r="DO101" s="62"/>
      <c r="DP101" s="62" t="str">
        <f>DP175</f>
        <v>Gale trikampis LED žibintas + pilnas LED (Danija)</v>
      </c>
      <c r="DQ101" s="4" t="str">
        <f>IF(DP101&lt;&gt;"",A101&amp;" "&amp;C101&amp;" "&amp;"CERT167 "&amp;DP101,"")</f>
        <v>1 SPB14 CERT167 Gale trikampis LED žibintas + pilnas LED (Danija)</v>
      </c>
      <c r="DR101" s="68" t="str">
        <f>DR175</f>
        <v>ZC40AZIBMI0000</v>
      </c>
      <c r="DS101" s="694" t="s">
        <v>252</v>
      </c>
      <c r="DT101" s="694"/>
      <c r="DU101" s="694"/>
      <c r="DV101" s="694"/>
      <c r="DW101" s="694">
        <f>IF(Duombaze!DS101="",0,INDEX(DU!I:I,MATCH(Duombaze!DS101,DU!A:A,0),1))+IF(Duombaze!DT101="",0,INDEX(DU!I:I,MATCH(Duombaze!DT101,DU!A:A,0),1))+IF(Duombaze!DU101="",0,INDEX(DU!I:I,MATCH(Duombaze!DU101,DU!A:A,0),1))+IF(Duombaze!DV101="",0,INDEX(DU!I:I,MATCH(Duombaze!DV101,DU!A:A,0),1))</f>
        <v>129.30043442866699</v>
      </c>
      <c r="DX101" s="640">
        <f>IF(Duombaze!DS101="",0,INDEX(DU!K:K,MATCH(Duombaze!DS101,DU!A:A,0),1))+IF(Duombaze!DT101="",0,INDEX(DU!K:K,MATCH(Duombaze!DT101,DU!A:A,0),1))+IF(Duombaze!DU101="",0,INDEX(DU!K:K,MATCH(Duombaze!DU101,DU!A:A,0),1))+IF(Duombaze!DV101="",0,INDEX(DU!K:KH,MATCH(Duombaze!DV101,DU!A:A,0),1))</f>
        <v>0</v>
      </c>
      <c r="DY101" s="68"/>
      <c r="DZ101" s="68"/>
      <c r="EA101" s="2" t="str">
        <f>EA175</f>
        <v>Ištempimo kilpa RIMA</v>
      </c>
      <c r="EB101" s="6" t="str">
        <f t="shared" si="56"/>
        <v>1 SPB14 Ištempimo kilpa RIMA</v>
      </c>
      <c r="EC101" s="2" t="str">
        <f>EC175</f>
        <v>ZC40ACTKR00000</v>
      </c>
      <c r="ED101" s="2">
        <f>IF(Duombaze!EC101="",0,INDEX(DU!I:I,MATCH(Duombaze!EC101,DU!A:A,0),1))</f>
        <v>92.221999999999994</v>
      </c>
      <c r="EE101" s="640">
        <f>IF(Duombaze!EC101="",0,INDEX(DU!K:K,MATCH(Duombaze!EC101,DU!A:A,0),1))</f>
        <v>23.17</v>
      </c>
      <c r="EF101" s="2"/>
      <c r="EG101" s="62"/>
      <c r="EH101" s="2" t="s">
        <v>1486</v>
      </c>
      <c r="EI101" s="4" t="str">
        <f t="shared" si="45"/>
        <v xml:space="preserve">1 SPB14 Lipdukai Danija+MI tip logotipas (prisukamas ner.pl.)+FARMER </v>
      </c>
      <c r="EJ101" s="6" t="s">
        <v>2641</v>
      </c>
      <c r="EK101" s="674" t="s">
        <v>3051</v>
      </c>
      <c r="EL101" s="643" t="s">
        <v>3052</v>
      </c>
      <c r="EM101" s="643">
        <v>73013200</v>
      </c>
      <c r="EN101" s="674">
        <f>IF(Duombaze!EK101="",0,INDEX(DU!I:I,MATCH(Duombaze!EK101,DU!A:A,0),1))+IF(Duombaze!EL101="",0,INDEX(DU!I:I,MATCH(Duombaze!EL101,DU!A:A,0),1))+IF(Duombaze!EM101="",0,INDEX(DU!I:I*2,MATCH(Duombaze!EM101,DU!A:A,0),1))</f>
        <v>17.412408518518511</v>
      </c>
      <c r="EO101" s="6">
        <f>IF(Duombaze!EK101="",0,INDEX(DU!K:K,MATCH(Duombaze!EK101,DU!A:A,0),1))+IF(Duombaze!EL101="",0,INDEX(DU!K:K,MATCH(Duombaze!EL101,DU!A:A,0),1))+IF(Duombaze!EM101="",0,INDEX(DU!K:K,MATCH(Duombaze!EM101,DU!A:A,0),1))</f>
        <v>2.58</v>
      </c>
      <c r="EP101" s="6"/>
      <c r="EQ101" s="6"/>
      <c r="ER101" s="29" t="s">
        <v>1497</v>
      </c>
      <c r="ES101" s="4" t="str">
        <f t="shared" si="57"/>
        <v>1 SPB14 Montuojami</v>
      </c>
      <c r="EW101" s="2" t="s">
        <v>309</v>
      </c>
      <c r="EX101" s="6" t="str">
        <f t="shared" si="58"/>
        <v>1 SPB14 Purvasaugių komplektas 385/425 ratams (ketvirtiniai 1/4)</v>
      </c>
      <c r="EY101" s="2" t="s">
        <v>282</v>
      </c>
      <c r="EZ101" s="674" t="s">
        <v>282</v>
      </c>
      <c r="FA101" s="674"/>
      <c r="FB101" s="674">
        <f>IF(Duombaze!EZ101="",0,INDEX(DU!I:I,MATCH(Duombaze!EZ101,DU!A:A,0),1))+IF(Duombaze!FA101="",0,INDEX(DU!I:I,MATCH(Duombaze!FA101,DU!A:A,0),1))</f>
        <v>68.784319999999994</v>
      </c>
      <c r="FC101" s="6">
        <f>IF(Duombaze!EZ101="",0,INDEX(DU!K:K,MATCH(Duombaze!EZ101,DU!A:A,0),1))+IF(Duombaze!FA101="",0,INDEX(DU!K:K,MATCH(Duombaze!FA101,DU!A:A,0),1))</f>
        <v>7.25</v>
      </c>
      <c r="FD101" s="2"/>
      <c r="FE101" s="2"/>
      <c r="FF101" s="2"/>
      <c r="FG101" s="62"/>
      <c r="FH101" s="2" t="s">
        <v>1577</v>
      </c>
      <c r="FI101" s="2"/>
      <c r="FJ101" s="2"/>
      <c r="FK101" s="3"/>
      <c r="FL101" s="28" t="s">
        <v>1425</v>
      </c>
      <c r="FM101" s="673" t="s">
        <v>1425</v>
      </c>
      <c r="FN101" s="673"/>
      <c r="FO101" s="673"/>
      <c r="FP101" s="673"/>
      <c r="FQ101" s="673">
        <f>IF(Duombaze!FM101="",0,INDEX(DU!I:I,MATCH(Duombaze!FM101,DU!A:A,0),1))+IF(Duombaze!FN101="",0,INDEX(DU!I:I,MATCH(Duombaze!FN101,DU!A:A,0),1))+IF(Duombaze!FO101="",0,INDEX(DU!I:I,MATCH(Duombaze!FO101,DU!A:A,0),1))+IF(Duombaze!FP101="",0,INDEX(DU!I:I,MATCH(Duombaze!FP101,DU!A:A,0),1))</f>
        <v>4.1995624999999999</v>
      </c>
      <c r="FR101" s="673">
        <f>IF(Duombaze!FM101="",0,INDEX(DU!K:K,MATCH(Duombaze!FM101,DU!A:A,0),1))+IF(Duombaze!FN101="",0,INDEX(DU!K:K,MATCH(Duombaze!FN101,DU!A:A,0),1))+IF(Duombaze!FO101="",0,INDEX(DU!K:K,MATCH(Duombaze!FO101,DU!A:A,0),1))+IF(Duombaze!FP101="",0,INDEX(DU!K:K,MATCH(Duombaze!FP101,DU!A:A,0),1))</f>
        <v>2.62</v>
      </c>
      <c r="FT101" s="118" t="s">
        <v>62</v>
      </c>
      <c r="FU101" s="118" t="s">
        <v>71</v>
      </c>
      <c r="FY101" s="67" t="str">
        <f>FY165</f>
        <v>Pneumatiniai st. 2 konturų Haldex su automatiniu LSV 0,4s.</v>
      </c>
      <c r="FZ101" s="4" t="str">
        <f>IF(FY101&lt;&gt;"",A105&amp;" "&amp;C105&amp;" "&amp;FY101,"")</f>
        <v>5 SPB14 Pneumatiniai st. 2 konturų Haldex su automatiniu LSV 0,4s.</v>
      </c>
      <c r="GA101" s="2" t="str">
        <f>GA165</f>
        <v>ZU3APSHLDXAL04</v>
      </c>
    </row>
    <row r="102" spans="1:183" s="29" customFormat="1" ht="23.45" customHeight="1" x14ac:dyDescent="0.25">
      <c r="A102" s="44">
        <v>2</v>
      </c>
      <c r="B102" s="44" t="s">
        <v>772</v>
      </c>
      <c r="C102" s="27" t="s">
        <v>223</v>
      </c>
      <c r="D102" s="2" t="s">
        <v>8048</v>
      </c>
      <c r="E102" s="4" t="str">
        <f>IF(D102&lt;&gt;"",A102&amp;" "&amp;C102&amp;" "&amp;"CERT167 "&amp;D102,"")</f>
        <v>2 SPB14 CERT167 Pagrindas B tipo rėmas, ašys 408E</v>
      </c>
      <c r="F102" s="2" t="s">
        <v>8996</v>
      </c>
      <c r="G102" s="643" t="s">
        <v>8224</v>
      </c>
      <c r="H102" s="643" t="s">
        <v>2912</v>
      </c>
      <c r="I102" s="643" t="s">
        <v>3144</v>
      </c>
      <c r="J102" s="643" t="s">
        <v>3146</v>
      </c>
      <c r="K102" s="643">
        <v>23109200</v>
      </c>
      <c r="L102" s="643" t="s">
        <v>3143</v>
      </c>
      <c r="M102" s="643" t="s">
        <v>8839</v>
      </c>
      <c r="N102" s="643"/>
      <c r="O102" s="643"/>
      <c r="P102" s="640">
        <f>IF(Duombaze!G102="",0,INDEX(DU!I:I,MATCH(Duombaze!G102,DU!A:A,0),1))+IF(Duombaze!H102="",0,INDEX(DU!I:I,MATCH(Duombaze!H102,DU!A:A,0),1))+IF(Duombaze!I102="",0,INDEX(DU!I:I,MATCH(Duombaze!I102,DU!A:A,0),1))+IF(Duombaze!J102="",0,INDEX(DU!I:I,MATCH(Duombaze!J102,DU!A:A,0),1))+IF(Duombaze!K102="",0,INDEX(DU!I:I*40,MATCH(Duombaze!K102,DU!A:A,0),1))+IF(Duombaze!L102="",0,INDEX(DU!I:I,MATCH(Duombaze!L102,DU!A:A,0),1))+IF(Duombaze!M102="",0,INDEX(DU!I:I,MATCH(Duombaze!M102,DU!A:A,0),1))+IF(Duombaze!N102="",0,INDEX(DU!I:I,MATCH(Duombaze!N102,DU!A:A,0),1))+IF(Duombaze!O102="",0,INDEX(DU!I:I,MATCH(Duombaze!O102,DU!A:A,0),1))</f>
        <v>3830.2318607429406</v>
      </c>
      <c r="Q102" s="640">
        <f>IF(Duombaze!G102="",0,INDEX(DU!K:K,MATCH(Duombaze!G102,DU!A:A,0),1))+IF(Duombaze!H102="",0,INDEX(DU!K:K,MATCH(Duombaze!H102,DU!A:A,0),1))+IF(Duombaze!I102="",0,INDEX(DU!K:K,MATCH(Duombaze!I102,DU!A:A,0),1))+IF(Duombaze!J102="",0,INDEX(DU!K:K,MATCH(Duombaze!J102,DU!A:A,0),1))+IF(Duombaze!K102="",0,INDEX(DU!K:K,MATCH(Duombaze!K102,DU!A:A,0),1))+IF(Duombaze!L102="",0,INDEX(DU!K:K,MATCH(Duombaze!L102,DU!A:A,0),1))+IF(Duombaze!M102="",0,INDEX(DU!K:K,MATCH(Duombaze!M102,DU!A:A,0),1))+IF(Duombaze!N102="",0,INDEX(DU!K:K,MATCH(Duombaze!N102,DU!A:A,0),1))+IF(Duombaze!O102="",0,INDEX(DU!K:K,MATCH(Duombaze!O102,DU!A:A,0),1))</f>
        <v>680.57</v>
      </c>
      <c r="R102" s="2"/>
      <c r="S102" s="62"/>
      <c r="T102" s="883"/>
      <c r="U102" s="4">
        <f>IF(Duombaze!T102="",0,INDEX(DU!I:I,MATCH(Duombaze!T102,DU!A:A,0),1))</f>
        <v>0</v>
      </c>
      <c r="V102" s="4">
        <f>IF(Duombaze!T102="",0,INDEX(DU!K:K,MATCH(Duombaze!T102,DU!A:A,0),1))</f>
        <v>0</v>
      </c>
      <c r="W102" s="2"/>
      <c r="X102" s="2"/>
      <c r="Y102" s="862"/>
      <c r="Z102" s="68" t="s">
        <v>688</v>
      </c>
      <c r="AA102" s="4" t="str">
        <f t="shared" si="48"/>
        <v>2 SPB14 Grąžulas neamortizuojamas</v>
      </c>
      <c r="AB102" s="2" t="s">
        <v>261</v>
      </c>
      <c r="AC102" s="2">
        <f>IF(Duombaze!AB102="",0,INDEX(DU!I:I,MATCH(Duombaze!AB102,DU!A:A,0),1))</f>
        <v>193.289224214348</v>
      </c>
      <c r="AD102" s="2">
        <f>IF(Duombaze!AB102="",0,INDEX(DU!K:K,MATCH(Duombaze!AB102,DU!A:A,0),1))</f>
        <v>22.4</v>
      </c>
      <c r="AE102" s="2"/>
      <c r="AF102" s="2" t="s">
        <v>2065</v>
      </c>
      <c r="AG102" s="6" t="s">
        <v>3568</v>
      </c>
      <c r="AH102" s="4" t="str">
        <f>IF(AG102&lt;&gt;"",A102&amp;" "&amp;C102&amp;" "&amp;"CERT167 "&amp;AG102,"")</f>
        <v xml:space="preserve">2 SPB14 CERT167 Bamperis ATLENKIAMAS apvalus prisukamas </v>
      </c>
      <c r="AI102" s="6" t="s">
        <v>3569</v>
      </c>
      <c r="AJ102" s="6" t="s">
        <v>3569</v>
      </c>
      <c r="AK102" s="643"/>
      <c r="AL102" s="643"/>
      <c r="AM102" s="643">
        <f>IF(Duombaze!AJ102="",0,INDEX(DU!I:I,MATCH(Duombaze!AJ102,DU!A:A,0),1))+IF(Duombaze!AK102="",0,INDEX(DU!I:I,MATCH(Duombaze!AK102,DU!A:A,0),1))+IF(Duombaze!AL102="",0,INDEX(DU!I:I,MATCH(Duombaze!AL102,DU!A:A,0),1))</f>
        <v>98.121547910003997</v>
      </c>
      <c r="AN102" s="643">
        <f>IF(Duombaze!AJ102="",0,INDEX(DU!K:K,MATCH(Duombaze!AJ102,DU!A:A,0),1))+IF(Duombaze!AK102="",0,INDEX(DU!K:K,MATCH(Duombaze!AK102,DU!A:A,0),1))+IF(Duombaze!AL102="",0,INDEX(DU!K:K,MATCH(Duombaze!AL102,DU!A:A,0),1))</f>
        <v>39.97</v>
      </c>
      <c r="AO102" s="2"/>
      <c r="AP102" s="2"/>
      <c r="AQ102" s="2" t="s">
        <v>1504</v>
      </c>
      <c r="AR102" s="4" t="str">
        <f t="shared" si="35"/>
        <v>2 SPB14 Pagrindo hidraulika + Kėbulo išvertimo išvadas</v>
      </c>
      <c r="AS102" s="2" t="s">
        <v>2082</v>
      </c>
      <c r="AT102" s="643" t="s">
        <v>3139</v>
      </c>
      <c r="AU102" s="643" t="s">
        <v>3142</v>
      </c>
      <c r="AV102" s="643" t="s">
        <v>2964</v>
      </c>
      <c r="AW102" s="643" t="s">
        <v>2958</v>
      </c>
      <c r="AX102" s="643" t="s">
        <v>2961</v>
      </c>
      <c r="AY102" s="643"/>
      <c r="AZ102" s="643"/>
      <c r="BA102" s="643"/>
      <c r="BB102" s="643"/>
      <c r="BC102" s="643">
        <f>IF(Duombaze!AT102="",0,INDEX(DU!I:I,MATCH(Duombaze!AT102,DU!A:A,0),1))+IF(Duombaze!AU102="",0,INDEX(DU!I:I*2,MATCH(Duombaze!AU102,DU!A:A,0),1))+IF(Duombaze!AV102="",0,INDEX(DU!I:I,MATCH(Duombaze!AV102,DU!A:A,0),1))+IF(Duombaze!AW102="",0,INDEX(DU!I:I,MATCH(Duombaze!AW102,DU!A:A,0),1))+IF(Duombaze!AX102="",0,INDEX(DU!I:I,MATCH(Duombaze!AX102,DU!A:A,0),1))+IF(Duombaze!AY102="",0,INDEX(DU!I:I,MATCH(Duombaze!AY102,DU!A:A,0),1))+IF(Duombaze!AZ102="",0,INDEX(DU!I:I,MATCH(Duombaze!AZ102,DU!A:A,0),1))+IF(Duombaze!BA102="",0,INDEX(DU!I:I,MATCH(Duombaze!BA102,DU!A:A,0),1))+IF(Duombaze!BB102="",0,INDEX(DU!I:I,MATCH(Duombaze!BB102,DU!A:A,0),1))</f>
        <v>539.63546276072987</v>
      </c>
      <c r="BD102" s="640">
        <f>IF(Duombaze!AT102="",0,INDEX(DU!K:K,MATCH(Duombaze!AT102,DU!A:A,0),1))+IF(Duombaze!AU102="",0,INDEX(DU!K:K,MATCH(Duombaze!AU102,DU!A:A,0),1))+IF(Duombaze!AV102="",0,INDEX(DU!K:K,MATCH(Duombaze!AV102,DU!A:A,0),1))+IF(Duombaze!AW102="",0,INDEX(DU!K:K,MATCH(Duombaze!AW102,DU!A:A,0),1))+IF(Duombaze!AX102="",0,INDEX(DU!K:K,MATCH(Duombaze!AX102,DU!A:A,0),1))+IF(Duombaze!AY102="",0,INDEX(DU!K:K,MATCH(Duombaze!AY102,DU!A:A,0),1))+IF(Duombaze!AZ102="",0,INDEX(DU!K:K,MATCH(Duombaze!AZ102,DU!A:A,0),1))+IF(Duombaze!BA102="",0,INDEX(DU!K:K,MATCH(Duombaze!BA102,DU!A:A,0),1))+IF(Duombaze!BB102="",0,INDEX(DU!K:K,MATCH(Duombaze!BB102,DU!A:A,0),1))</f>
        <v>27.625</v>
      </c>
      <c r="BE102" s="2" t="s">
        <v>2087</v>
      </c>
      <c r="BF102" s="2" t="s">
        <v>2081</v>
      </c>
      <c r="BG102" s="3" t="str">
        <f>BG163</f>
        <v>Hidrauliniai stabdžiai su LSV</v>
      </c>
      <c r="BH102" s="4" t="str">
        <f t="shared" si="54"/>
        <v>2 SPB14 Hidrauliniai stabdžiai su LSV</v>
      </c>
      <c r="BI102" s="2" t="str">
        <f t="shared" si="59"/>
        <v>ZU40ASPANHS000 + ZN10AHSHJLSV00</v>
      </c>
      <c r="BJ102" s="643" t="s">
        <v>2996</v>
      </c>
      <c r="BK102" s="643" t="s">
        <v>2997</v>
      </c>
      <c r="BL102" s="643"/>
      <c r="BM102" s="643">
        <f>IF(Duombaze!BJ102="",0,INDEX(DU!I:I,MATCH(Duombaze!BJ102,DU!A:A,0),1))+IF(Duombaze!BK102="",0,INDEX(DU!I:I,MATCH(Duombaze!BK102,DU!A:A,0),1))+IF(Duombaze!BL102="",0,INDEX(DU!I:I,MATCH(Duombaze!BL102,DU!A:A,0),1))</f>
        <v>677.39294741414665</v>
      </c>
      <c r="BN102" s="640">
        <f>IF(Duombaze!BJ102="",0,INDEX(DU!K:K,MATCH(Duombaze!BJ102,DU!A:A,0),1))+IF(Duombaze!BK102="",0,INDEX(DU!K:K,MATCH(Duombaze!BK102,DU!A:A,0),1))+IF(Duombaze!BL102="",0,INDEX(DU!K:K,MATCH(Duombaze!BL102,DU!A:A,0),1))</f>
        <v>66.61</v>
      </c>
      <c r="BO102" s="2"/>
      <c r="BP102" s="2"/>
      <c r="BQ102" s="2" t="str">
        <f>BQ176</f>
        <v>Stabdžių išvadai hidrauliniai</v>
      </c>
      <c r="BR102" s="6" t="str">
        <f t="shared" si="52"/>
        <v>2 SPB14 Stabdžių išvadai hidrauliniai</v>
      </c>
      <c r="BS102" s="2" t="str">
        <f>BS176</f>
        <v>ZU30ASPC14SIH0+ ZC40ASPC1620IJ</v>
      </c>
      <c r="BT102" s="2" t="s">
        <v>3035</v>
      </c>
      <c r="BU102" s="2" t="s">
        <v>3034</v>
      </c>
      <c r="BV102" s="2"/>
      <c r="BW102" s="2">
        <f>IF(Duombaze!BT102="",0,INDEX(DU!I:I,MATCH(Duombaze!BT102,DU!A:A,0),1))+IF(Duombaze!BU102="",0,INDEX(DU!I:I,MATCH(Duombaze!BU102,DU!A:A,0),1))+IF(Duombaze!BV102="",0,INDEX(DU!I:I,MATCH(Duombaze!BV102,DU!A:A,0),1))</f>
        <v>28.7798954069915</v>
      </c>
      <c r="BX102" s="6">
        <f>IF(Duombaze!BT102="",0,INDEX(DU!K:K,MATCH(Duombaze!BT102,DU!A:A,0),1))+IF(Duombaze!BU102="",0,INDEX(DU!K:K,MATCH(Duombaze!BU102,DU!A:A,0),1))+IF(Duombaze!BV102="",0,INDEX(DU!K:K,MATCH(Duombaze!BV102,DU!A:A,0),1))</f>
        <v>11</v>
      </c>
      <c r="BY102" s="2"/>
      <c r="BZ102" s="2"/>
      <c r="CA102" s="66" t="s">
        <v>8650</v>
      </c>
      <c r="CB102" s="6" t="str">
        <f t="shared" si="47"/>
        <v>2 SPB14 Grąžulo atrama (bulvė)</v>
      </c>
      <c r="CC102" s="6" t="s">
        <v>1955</v>
      </c>
      <c r="CD102" s="6">
        <f>IF(Duombaze!CC102="",0,INDEX(DU!I:I,MATCH(Duombaze!CC102,DU!A:A,0),1))</f>
        <v>21.490613016872501</v>
      </c>
      <c r="CE102" s="4">
        <f>IF(Duombaze!CC102="",0,INDEX(DU!K:K,MATCH(Duombaze!CC102,DU!A:A,0),1))</f>
        <v>0</v>
      </c>
      <c r="CF102" s="2"/>
      <c r="CG102" s="2" t="s">
        <v>2109</v>
      </c>
      <c r="CH102" s="68" t="str">
        <f>CH163</f>
        <v>Priekinė kilpa DIN11026 D-40 (3000 kg.)</v>
      </c>
      <c r="CI102" s="4" t="str">
        <f t="shared" si="36"/>
        <v>2 SPB14 Priekinė kilpa DIN11026 D-40 (3000 kg.)</v>
      </c>
      <c r="CJ102" s="2" t="str">
        <f>CJ163</f>
        <v>ZC30ACPKL40000</v>
      </c>
      <c r="CK102" s="2">
        <f>IF(Duombaze!CJ102="",0,INDEX(DU!I:I,MATCH(Duombaze!CJ102,DU!A:A,0),1))</f>
        <v>188.11199999999999</v>
      </c>
      <c r="CL102" s="4">
        <f>IF(Duombaze!CJ102="",0,INDEX(DU!K:K,MATCH(Duombaze!CJ102,DU!A:A,0),1))</f>
        <v>8.69</v>
      </c>
      <c r="CM102" s="2"/>
      <c r="CN102" s="2"/>
      <c r="CO102" s="6" t="s">
        <v>652</v>
      </c>
      <c r="CP102" s="4" t="str">
        <f t="shared" si="37"/>
        <v>2 SPB14 Ratų atsparos</v>
      </c>
      <c r="CQ102" s="2" t="s">
        <v>1471</v>
      </c>
      <c r="CR102" s="643" t="s">
        <v>1471</v>
      </c>
      <c r="CS102" s="643"/>
      <c r="CT102" s="643">
        <f>IF(Duombaze!CR102="",0,INDEX(DU!I:I,MATCH(Duombaze!CR102,DU!A:A,0),1))+IF(Duombaze!CS102="",0,INDEX(DU!I:I,MATCH(Duombaze!CS102,DU!A:A,0),1))</f>
        <v>28.542999999999999</v>
      </c>
      <c r="CU102" s="6">
        <f>IF(Duombaze!CR102="",0,INDEX(DU!K:K,MATCH(Duombaze!CR102,DU!A:A,0),1))+IF(Duombaze!CS102="",0,INDEX(DU!K:K,MATCH(Duombaze!CS102,DU!A:A,0),1))</f>
        <v>0</v>
      </c>
      <c r="CV102" s="2"/>
      <c r="CW102" s="2"/>
      <c r="CX102" s="2"/>
      <c r="CY102" s="4" t="str">
        <f t="shared" si="38"/>
        <v/>
      </c>
      <c r="CZ102" s="2"/>
      <c r="DA102" s="674"/>
      <c r="DB102" s="674"/>
      <c r="DC102" s="674">
        <f>IF(Duombaze!DA102="",0,INDEX(DU!I:I,MATCH(Duombaze!DA102,DU!A:A,0),1))+IF(Duombaze!DB102="",0,INDEX(DU!I:I,MATCH(Duombaze!DB102,DU!A:A,0),1))</f>
        <v>0</v>
      </c>
      <c r="DD102" s="6">
        <f>IF(Duombaze!DA102="",0,INDEX(DU!K:K,MATCH(Duombaze!DA102,DU!A:A,0),1))+IF(Duombaze!DB102="",0,INDEX(DU!K:K,MATCH(Duombaze!DB102,DU!A:A,0),1))</f>
        <v>0</v>
      </c>
      <c r="DE102" s="2"/>
      <c r="DF102" s="2"/>
      <c r="DG102" s="2" t="s">
        <v>3350</v>
      </c>
      <c r="DH102" s="6" t="str">
        <f t="shared" si="39"/>
        <v>2 SPB14 Tentas UK</v>
      </c>
      <c r="DI102" s="2" t="s">
        <v>3351</v>
      </c>
      <c r="DJ102" s="674" t="s">
        <v>3351</v>
      </c>
      <c r="DK102" s="679"/>
      <c r="DL102" s="679">
        <f>IF(Duombaze!DJ102="",0,INDEX(DU!I:I,MATCH(Duombaze!DJ102,DU!A:A,0),1))+IF(Duombaze!DK102="",0,INDEX(DU!I:I,MATCH(Duombaze!DK102,DU!A:A,0),1))</f>
        <v>213.41524117647</v>
      </c>
      <c r="DM102" s="6">
        <f>IF(Duombaze!DJ102="",0,INDEX(DU!K:K,MATCH(Duombaze!DJ102,DU!A:A,0),1))+IF(Duombaze!DK102="",0,INDEX(DU!K:K,MATCH(Duombaze!DK102,DU!A:A,0),1))</f>
        <v>78.41</v>
      </c>
      <c r="DN102" s="62"/>
      <c r="DO102" s="62"/>
      <c r="DP102" s="62" t="str">
        <f>DP176</f>
        <v>Prieky/gale paprastas apšvietimas, šone atšvaitai (LT-LV)</v>
      </c>
      <c r="DQ102" s="4" t="str">
        <f t="shared" si="40"/>
        <v>2 SPB14 Prieky/gale paprastas apšvietimas, šone atšvaitai (LT-LV)</v>
      </c>
      <c r="DR102" s="68" t="str">
        <f>DR176</f>
        <v>ZC40AZIBATV000</v>
      </c>
      <c r="DS102" s="694" t="s">
        <v>250</v>
      </c>
      <c r="DT102" s="694"/>
      <c r="DU102" s="694"/>
      <c r="DV102" s="694"/>
      <c r="DW102" s="694">
        <f>IF(Duombaze!DS102="",0,INDEX(DU!I:I,MATCH(Duombaze!DS102,DU!A:A,0),1))+IF(Duombaze!DT102="",0,INDEX(DU!I:I,MATCH(Duombaze!DT102,DU!A:A,0),1))+IF(Duombaze!DU102="",0,INDEX(DU!I:I,MATCH(Duombaze!DU102,DU!A:A,0),1))+IF(Duombaze!DV102="",0,INDEX(DU!I:I,MATCH(Duombaze!DV102,DU!A:A,0),1))</f>
        <v>52.377912044817897</v>
      </c>
      <c r="DX102" s="640">
        <f>IF(Duombaze!DS102="",0,INDEX(DU!K:K,MATCH(Duombaze!DS102,DU!A:A,0),1))+IF(Duombaze!DT102="",0,INDEX(DU!K:K,MATCH(Duombaze!DT102,DU!A:A,0),1))+IF(Duombaze!DU102="",0,INDEX(DU!K:K,MATCH(Duombaze!DU102,DU!A:A,0),1))+IF(Duombaze!DV102="",0,INDEX(DU!K:KH,MATCH(Duombaze!DV102,DU!A:A,0),1))</f>
        <v>0</v>
      </c>
      <c r="DY102" s="68"/>
      <c r="DZ102" s="68"/>
      <c r="EA102" s="2" t="str">
        <f>EA176</f>
        <v>Mechaninis sukabintuvas Rockinger</v>
      </c>
      <c r="EB102" s="6" t="str">
        <f t="shared" si="56"/>
        <v>2 SPB14 Mechaninis sukabintuvas Rockinger</v>
      </c>
      <c r="EC102" s="2" t="str">
        <f>EC176</f>
        <v>ZC40ACMSR00000</v>
      </c>
      <c r="ED102" s="2">
        <f>IF(Duombaze!EC102="",0,INDEX(DU!I:I,MATCH(Duombaze!EC102,DU!A:A,0),1))</f>
        <v>170.74</v>
      </c>
      <c r="EE102" s="640">
        <f>IF(Duombaze!EC102="",0,INDEX(DU!K:K,MATCH(Duombaze!EC102,DU!A:A,0),1))</f>
        <v>18.82</v>
      </c>
      <c r="EF102" s="2"/>
      <c r="EG102" s="62"/>
      <c r="EH102" s="2" t="str">
        <f>EH182</f>
        <v>Lipdukai Lenkiški</v>
      </c>
      <c r="EI102" s="4" t="str">
        <f t="shared" si="45"/>
        <v>2 SPB14 Lipdukai Lenkiški</v>
      </c>
      <c r="EJ102" s="2" t="str">
        <f>EJ182</f>
        <v>ZC20ASPCLPL000</v>
      </c>
      <c r="EK102" s="674" t="s">
        <v>3053</v>
      </c>
      <c r="EL102" s="674"/>
      <c r="EM102" s="674"/>
      <c r="EN102" s="674">
        <f>IF(Duombaze!EK102="",0,INDEX(DU!I:I,MATCH(Duombaze!EK102,DU!A:A,0),1))+IF(Duombaze!EL102="",0,INDEX(DU!I:I,MATCH(Duombaze!EL102,DU!A:A,0),1))+IF(Duombaze!EM102="",0,INDEX(DU!I:I,MATCH(Duombaze!EM102,DU!A:A,0),1))</f>
        <v>24.172999999999998</v>
      </c>
      <c r="EO102" s="6">
        <f>IF(Duombaze!EK102="",0,INDEX(DU!K:K,MATCH(Duombaze!EK102,DU!A:A,0),1))+IF(Duombaze!EL102="",0,INDEX(DU!K:K,MATCH(Duombaze!EL102,DU!A:A,0),1))+IF(Duombaze!EM102="",0,INDEX(DU!K:K,MATCH(Duombaze!EM102,DU!A:A,0),1))</f>
        <v>0</v>
      </c>
      <c r="EP102" s="2"/>
      <c r="EQ102" s="2"/>
      <c r="ER102" s="68" t="s">
        <v>1498</v>
      </c>
      <c r="ES102" s="4" t="str">
        <f t="shared" si="57"/>
        <v>2 SPB14 Pakuojami</v>
      </c>
      <c r="ET102" s="2"/>
      <c r="EU102" s="2"/>
      <c r="EV102" s="2"/>
      <c r="EW102" s="2" t="s">
        <v>310</v>
      </c>
      <c r="EX102" s="6" t="str">
        <f t="shared" si="58"/>
        <v>2 SPB14 Purvasaugių komplektas 550 ratams (ketvirtiniai 1/4)</v>
      </c>
      <c r="EY102" s="2" t="s">
        <v>311</v>
      </c>
      <c r="EZ102" s="682" t="s">
        <v>311</v>
      </c>
      <c r="FA102" s="682"/>
      <c r="FB102" s="682">
        <f>IF(Duombaze!EZ102="",0,INDEX(DU!I:I,MATCH(Duombaze!EZ102,DU!A:A,0),1))+IF(Duombaze!FA102="",0,INDEX(DU!I:I,MATCH(Duombaze!FA102,DU!A:A,0),1))</f>
        <v>69.059279999999902</v>
      </c>
      <c r="FC102" s="6">
        <f>IF(Duombaze!EZ102="",0,INDEX(DU!K:K,MATCH(Duombaze!EZ102,DU!A:A,0),1))+IF(Duombaze!FA102="",0,INDEX(DU!K:K,MATCH(Duombaze!FA102,DU!A:A,0),1))</f>
        <v>9.33</v>
      </c>
      <c r="FD102" s="118"/>
      <c r="FE102" s="118"/>
      <c r="FF102" s="118"/>
      <c r="FG102" s="118"/>
      <c r="FH102" s="3"/>
      <c r="FI102" s="4" t="s">
        <v>2795</v>
      </c>
      <c r="FJ102" s="2"/>
      <c r="FK102" s="3"/>
      <c r="FL102" s="14" t="s">
        <v>2796</v>
      </c>
      <c r="FM102" s="673" t="s">
        <v>2796</v>
      </c>
      <c r="FN102" s="673"/>
      <c r="FO102" s="673"/>
      <c r="FP102" s="673"/>
      <c r="FQ102" s="673">
        <f>IF(Duombaze!FM102="",0,INDEX(DU!I:I,MATCH(Duombaze!FM102,DU!A:A,0),1))+IF(Duombaze!FN102="",0,INDEX(DU!I:I,MATCH(Duombaze!FN102,DU!A:A,0),1))+IF(Duombaze!FO102="",0,INDEX(DU!I:I,MATCH(Duombaze!FO102,DU!A:A,0),1))+IF(Duombaze!FP102="",0,INDEX(DU!I:I,MATCH(Duombaze!FP102,DU!A:A,0),1))</f>
        <v>206.56299999999999</v>
      </c>
      <c r="FR102" s="673">
        <f>IF(Duombaze!FM102="",0,INDEX(DU!K:K,MATCH(Duombaze!FM102,DU!A:A,0),1))+IF(Duombaze!FN102="",0,INDEX(DU!K:K,MATCH(Duombaze!FN102,DU!A:A,0),1))+IF(Duombaze!FO102="",0,INDEX(DU!K:K,MATCH(Duombaze!FO102,DU!A:A,0),1))+IF(Duombaze!FP102="",0,INDEX(DU!K:K,MATCH(Duombaze!FP102,DU!A:A,0),1))</f>
        <v>28</v>
      </c>
      <c r="FT102" s="118" t="s">
        <v>64</v>
      </c>
      <c r="FU102" s="118" t="s">
        <v>73</v>
      </c>
      <c r="FY102" s="67" t="str">
        <f>FY166</f>
        <v>Pneumatiniai st. 2 konturų Haldex su automatiniu LSV 0,4s.+ priek. ašies slėgio vožtuvas</v>
      </c>
      <c r="FZ102" s="4" t="str">
        <f>IF(FY102&lt;&gt;"",A106&amp;" "&amp;C106&amp;" "&amp;FY102,"")</f>
        <v>6 SPB14 Pneumatiniai st. 2 konturų Haldex su automatiniu LSV 0,4s.+ priek. ašies slėgio vožtuvas</v>
      </c>
      <c r="GA102" s="2" t="str">
        <f>GA166</f>
        <v>ZU3APSHLDXAL04 + ZM0PR0SLV0ZT0H</v>
      </c>
    </row>
    <row r="103" spans="1:183" s="29" customFormat="1" ht="23.45" customHeight="1" x14ac:dyDescent="0.25">
      <c r="A103" s="44">
        <v>3</v>
      </c>
      <c r="B103" s="44" t="s">
        <v>772</v>
      </c>
      <c r="C103" s="27" t="s">
        <v>223</v>
      </c>
      <c r="D103" s="2" t="s">
        <v>8685</v>
      </c>
      <c r="E103" s="4" t="str">
        <f>IF(D103&lt;&gt;"",A103&amp;" "&amp;C103&amp;" "&amp;"CERT167 "&amp;D103,"")</f>
        <v>3 SPB14 CERT167 Pagrindas B tipo CINKUOTAS rėmas, ašys 408E</v>
      </c>
      <c r="F103" s="2" t="s">
        <v>8997</v>
      </c>
      <c r="G103" s="643" t="s">
        <v>8225</v>
      </c>
      <c r="H103" s="643" t="s">
        <v>2912</v>
      </c>
      <c r="I103" s="643" t="s">
        <v>3144</v>
      </c>
      <c r="J103" s="643" t="s">
        <v>3146</v>
      </c>
      <c r="K103" s="643">
        <v>23109200</v>
      </c>
      <c r="L103" s="643" t="s">
        <v>3143</v>
      </c>
      <c r="M103" s="643" t="s">
        <v>8840</v>
      </c>
      <c r="N103" s="643"/>
      <c r="O103" s="643"/>
      <c r="P103" s="640">
        <f>IF(Duombaze!G103="",0,INDEX(DU!I:I,MATCH(Duombaze!G103,DU!A:A,0),1))+IF(Duombaze!H103="",0,INDEX(DU!I:I,MATCH(Duombaze!H103,DU!A:A,0),1))+IF(Duombaze!I103="",0,INDEX(DU!I:I,MATCH(Duombaze!I103,DU!A:A,0),1))+IF(Duombaze!J103="",0,INDEX(DU!I:I,MATCH(Duombaze!J103,DU!A:A,0),1))+IF(Duombaze!K103="",0,INDEX(DU!I:I,MATCH(Duombaze!K103,DU!A:A,0),1))+IF(Duombaze!L103="",0,INDEX(DU!I:I,MATCH(Duombaze!L103,DU!A:A,0),1))+IF(Duombaze!M103="",0,INDEX(DU!I:I,MATCH(Duombaze!M103,DU!A:A,0),1))+IF(Duombaze!N103="",0,INDEX(DU!I:I,MATCH(Duombaze!N103,DU!A:A,0),1))+IF(Duombaze!O103="",0,INDEX(DU!I:I,MATCH(Duombaze!O103,DU!A:A,0),1))</f>
        <v>4078.9350146632828</v>
      </c>
      <c r="Q103" s="640">
        <f>IF(Duombaze!G103="",0,INDEX(DU!K:K,MATCH(Duombaze!G103,DU!A:A,0),1))+IF(Duombaze!H103="",0,INDEX(DU!K:K,MATCH(Duombaze!H103,DU!A:A,0),1))+IF(Duombaze!I103="",0,INDEX(DU!K:K,MATCH(Duombaze!I103,DU!A:A,0),1))+IF(Duombaze!J103="",0,INDEX(DU!K:K,MATCH(Duombaze!J103,DU!A:A,0),1))+IF(Duombaze!K103="",0,INDEX(DU!K:K,MATCH(Duombaze!K103,DU!A:A,0),1))+IF(Duombaze!L103="",0,INDEX(DU!K:K,MATCH(Duombaze!L103,DU!A:A,0),1))+IF(Duombaze!M103="",0,INDEX(DU!K:K,MATCH(Duombaze!M103,DU!A:A,0),1))+IF(Duombaze!N103="",0,INDEX(DU!K:K,MATCH(Duombaze!N103,DU!A:A,0),1))+IF(Duombaze!O103="",0,INDEX(DU!K:K,MATCH(Duombaze!O103,DU!A:A,0),1))</f>
        <v>680.57</v>
      </c>
      <c r="R103" s="2"/>
      <c r="S103" s="62"/>
      <c r="T103" s="883"/>
      <c r="U103" s="4">
        <f>IF(Duombaze!T103="",0,INDEX(DU!I:I,MATCH(Duombaze!T103,DU!A:A,0),1))</f>
        <v>0</v>
      </c>
      <c r="V103" s="4">
        <f>IF(Duombaze!T103="",0,INDEX(DU!K:K,MATCH(Duombaze!T103,DU!A:A,0),1))</f>
        <v>0</v>
      </c>
      <c r="W103" s="2"/>
      <c r="X103" s="2"/>
      <c r="Y103" s="862"/>
      <c r="Z103" s="66" t="s">
        <v>8200</v>
      </c>
      <c r="AA103" s="4" t="str">
        <f t="shared" si="48"/>
        <v>3 SPB14 Grąžulas amortizuojamas ZN</v>
      </c>
      <c r="AB103" s="6" t="s">
        <v>1478</v>
      </c>
      <c r="AC103" s="6">
        <f>IF(Duombaze!AB103="",0,INDEX(DU!I:I,MATCH(Duombaze!AB103,DU!A:A,0),1))</f>
        <v>538.26554551667004</v>
      </c>
      <c r="AD103" s="2">
        <f>IF(Duombaze!AB103="",0,INDEX(DU!K:K,MATCH(Duombaze!AB103,DU!A:A,0),1))</f>
        <v>52.13</v>
      </c>
      <c r="AE103" s="6"/>
      <c r="AF103" s="6" t="s">
        <v>2067</v>
      </c>
      <c r="AG103" s="6" t="s">
        <v>3572</v>
      </c>
      <c r="AH103" s="4" t="str">
        <f>IF(AG103&lt;&gt;"",A103&amp;" "&amp;C103&amp;" "&amp;"CERT167 "&amp;AG103,"")</f>
        <v>3 SPB14 CERT167 Bamperis ATLENKIAMAS apvalus prisukamas ZN</v>
      </c>
      <c r="AI103" s="6" t="s">
        <v>3570</v>
      </c>
      <c r="AJ103" s="6" t="s">
        <v>3570</v>
      </c>
      <c r="AK103" s="643"/>
      <c r="AL103" s="643"/>
      <c r="AM103" s="643">
        <f>IF(Duombaze!AJ103="",0,INDEX(DU!I:I,MATCH(Duombaze!AJ103,DU!A:A,0),1))+IF(Duombaze!AK103="",0,INDEX(DU!I:I,MATCH(Duombaze!AK103,DU!A:A,0),1))+IF(Duombaze!AL103="",0,INDEX(DU!I:I,MATCH(Duombaze!AL103,DU!A:A,0),1))</f>
        <v>184.28384698900601</v>
      </c>
      <c r="AN103" s="643">
        <f>IF(Duombaze!AJ103="",0,INDEX(DU!K:K,MATCH(Duombaze!AJ103,DU!A:A,0),1))+IF(Duombaze!AK103="",0,INDEX(DU!K:K,MATCH(Duombaze!AK103,DU!A:A,0),1))+IF(Duombaze!AL103="",0,INDEX(DU!K:K,MATCH(Duombaze!AL103,DU!A:A,0),1))</f>
        <v>39.97</v>
      </c>
      <c r="AO103" s="2"/>
      <c r="AP103" s="2"/>
      <c r="AQ103" s="2" t="s">
        <v>1505</v>
      </c>
      <c r="AR103" s="4" t="str">
        <f t="shared" si="35"/>
        <v>3 SPB14 Pagrindo hidraulika + Hidrauliniai valdymo išvadai</v>
      </c>
      <c r="AS103" s="2" t="s">
        <v>2085</v>
      </c>
      <c r="AT103" s="643" t="s">
        <v>3139</v>
      </c>
      <c r="AU103" s="643" t="s">
        <v>3142</v>
      </c>
      <c r="AV103" s="643" t="s">
        <v>2964</v>
      </c>
      <c r="AW103" s="643" t="s">
        <v>2959</v>
      </c>
      <c r="AX103" s="643" t="s">
        <v>2960</v>
      </c>
      <c r="AY103" s="643"/>
      <c r="AZ103" s="643"/>
      <c r="BA103" s="643"/>
      <c r="BB103" s="643"/>
      <c r="BC103" s="643">
        <f>IF(Duombaze!AT103="",0,INDEX(DU!I:I,MATCH(Duombaze!AT103,DU!A:A,0),1))+IF(Duombaze!AU103="",0,INDEX(DU!I:I*2,MATCH(Duombaze!AU103,DU!A:A,0),1))+IF(Duombaze!AV103="",0,INDEX(DU!I:I,MATCH(Duombaze!AV103,DU!A:A,0),1))+IF(Duombaze!AW103="",0,INDEX(DU!I:I,MATCH(Duombaze!AW103,DU!A:A,0),1))+IF(Duombaze!AX103="",0,INDEX(DU!I:I,MATCH(Duombaze!AX103,DU!A:A,0),1))+IF(Duombaze!AY103="",0,INDEX(DU!I:I,MATCH(Duombaze!AY103,DU!A:A,0),1))+IF(Duombaze!AZ103="",0,INDEX(DU!I:I,MATCH(Duombaze!AZ103,DU!A:A,0),1))+IF(Duombaze!BA103="",0,INDEX(DU!I:I,MATCH(Duombaze!BA103,DU!A:A,0),1))+IF(Duombaze!BB103="",0,INDEX(DU!I:I,MATCH(Duombaze!BB103,DU!A:A,0),1))</f>
        <v>543.87286276072984</v>
      </c>
      <c r="BD103" s="640">
        <f>IF(Duombaze!AT103="",0,INDEX(DU!K:K,MATCH(Duombaze!AT103,DU!A:A,0),1))+IF(Duombaze!AU103="",0,INDEX(DU!K:K,MATCH(Duombaze!AU103,DU!A:A,0),1))+IF(Duombaze!AV103="",0,INDEX(DU!K:K,MATCH(Duombaze!AV103,DU!A:A,0),1))+IF(Duombaze!AW103="",0,INDEX(DU!K:K,MATCH(Duombaze!AW103,DU!A:A,0),1))+IF(Duombaze!AX103="",0,INDEX(DU!K:K,MATCH(Duombaze!AX103,DU!A:A,0),1))+IF(Duombaze!AY103="",0,INDEX(DU!K:K,MATCH(Duombaze!AY103,DU!A:A,0),1))+IF(Duombaze!AZ103="",0,INDEX(DU!K:K,MATCH(Duombaze!AZ103,DU!A:A,0),1))+IF(Duombaze!BA103="",0,INDEX(DU!K:K,MATCH(Duombaze!BA103,DU!A:A,0),1))+IF(Duombaze!BB103="",0,INDEX(DU!K:K,MATCH(Duombaze!BB103,DU!A:A,0),1))</f>
        <v>29.085000000000001</v>
      </c>
      <c r="BE103" s="2" t="s">
        <v>2087</v>
      </c>
      <c r="BF103" s="2" t="s">
        <v>2081</v>
      </c>
      <c r="BG103" s="6" t="s">
        <v>2719</v>
      </c>
      <c r="BH103" s="4" t="str">
        <f t="shared" si="54"/>
        <v>3 SPB14 Pneumatiniai - hidrauliniai stabdžiai (auto pneumo LSV + 2x0,4s)</v>
      </c>
      <c r="BI103" s="3" t="str">
        <f t="shared" si="59"/>
        <v>ZU30ASPC14PHS2 + ZC10ASPC1016PH</v>
      </c>
      <c r="BJ103" s="640" t="s">
        <v>2998</v>
      </c>
      <c r="BK103" s="640" t="s">
        <v>2999</v>
      </c>
      <c r="BL103" s="640"/>
      <c r="BM103" s="640">
        <f>IF(Duombaze!BJ103="",0,INDEX(DU!I:I,MATCH(Duombaze!BJ103,DU!A:A,0),1))+IF(Duombaze!BK103="",0,INDEX(DU!I:I,MATCH(Duombaze!BK103,DU!A:A,0),1))+IF(Duombaze!BL103="",0,INDEX(DU!I:I,MATCH(Duombaze!BL103,DU!A:A,0),1))</f>
        <v>822.21972000000005</v>
      </c>
      <c r="BN103" s="640">
        <f>IF(Duombaze!BJ103="",0,INDEX(DU!K:K,MATCH(Duombaze!BJ103,DU!A:A,0),1))+IF(Duombaze!BK103="",0,INDEX(DU!K:K,MATCH(Duombaze!BK103,DU!A:A,0),1))+IF(Duombaze!BL103="",0,INDEX(DU!K:K,MATCH(Duombaze!BL103,DU!A:A,0),1))</f>
        <v>87.69</v>
      </c>
      <c r="BO103" s="2"/>
      <c r="BP103" s="2"/>
      <c r="BQ103" s="29" t="s">
        <v>2728</v>
      </c>
      <c r="BR103" s="29" t="s">
        <v>2732</v>
      </c>
      <c r="BS103" s="29" t="s">
        <v>2729</v>
      </c>
      <c r="BT103" s="29" t="s">
        <v>3038</v>
      </c>
      <c r="BU103" s="29" t="s">
        <v>3034</v>
      </c>
      <c r="BV103" s="29">
        <v>23705201</v>
      </c>
      <c r="BW103" s="29">
        <f>IF(Duombaze!BT103="",0,INDEX(DU!I:I,MATCH(Duombaze!BT103,DU!A:A,0),1))+IF(Duombaze!BU103="",0,INDEX(DU!I:I,MATCH(Duombaze!BU103,DU!A:A,0),1))+IF(Duombaze!BV103="",0,INDEX(DU!I:I,MATCH(Duombaze!BV103,DU!A:A,0),1))</f>
        <v>90.255595406991503</v>
      </c>
      <c r="BX103" s="6">
        <f>IF(Duombaze!BT103="",0,INDEX(DU!K:K,MATCH(Duombaze!BT103,DU!A:A,0),1))+IF(Duombaze!BU103="",0,INDEX(DU!K:K,MATCH(Duombaze!BU103,DU!A:A,0),1))+IF(Duombaze!BV103="",0,INDEX(DU!K:K,MATCH(Duombaze!BV103,DU!A:A,0),1))</f>
        <v>11.59</v>
      </c>
      <c r="BY103" s="118"/>
      <c r="BZ103" s="118"/>
      <c r="CA103" s="2" t="str">
        <f>CA175</f>
        <v>Hidr.koja SIMOL H1060 + HJ + kranas</v>
      </c>
      <c r="CB103" s="6" t="str">
        <f t="shared" si="47"/>
        <v>3 SPB14 Hidr.koja SIMOL H1060 + HJ + kranas</v>
      </c>
      <c r="CC103" s="2" t="str">
        <f>CC175</f>
        <v>ZM10HKSIMH1060</v>
      </c>
      <c r="CD103" s="2">
        <f>IF(Duombaze!CC103="",0,INDEX(DU!I:I,MATCH(Duombaze!CC103,DU!A:A,0),1))</f>
        <v>164.361478056473</v>
      </c>
      <c r="CE103" s="4">
        <f>IF(Duombaze!CC103="",0,INDEX(DU!K:K,MATCH(Duombaze!CC103,DU!A:A,0),1))</f>
        <v>18.05</v>
      </c>
      <c r="CF103" s="3"/>
      <c r="CG103" s="3"/>
      <c r="CH103" s="68" t="str">
        <f>CH164</f>
        <v>Priekinė kilpa K80</v>
      </c>
      <c r="CI103" s="4" t="str">
        <f t="shared" si="36"/>
        <v>3 SPB14 Priekinė kilpa K80</v>
      </c>
      <c r="CJ103" s="2" t="str">
        <f>CJ164</f>
        <v>ZC40ACPK800000</v>
      </c>
      <c r="CK103" s="2">
        <f>IF(Duombaze!CJ103="",0,INDEX(DU!I:I,MATCH(Duombaze!CJ103,DU!A:A,0),1))</f>
        <v>188.11279999999999</v>
      </c>
      <c r="CL103" s="4">
        <f>IF(Duombaze!CJ103="",0,INDEX(DU!K:K,MATCH(Duombaze!CJ103,DU!A:A,0),1))</f>
        <v>11.37</v>
      </c>
      <c r="CM103" s="2"/>
      <c r="CN103" s="2"/>
      <c r="CO103" s="6" t="s">
        <v>1508</v>
      </c>
      <c r="CP103" s="4" t="str">
        <f t="shared" si="37"/>
        <v xml:space="preserve">3 SPB14 Rankinis stabdis + Ratų atsparos </v>
      </c>
      <c r="CQ103" s="6" t="s">
        <v>1596</v>
      </c>
      <c r="CR103" s="643" t="s">
        <v>1594</v>
      </c>
      <c r="CS103" s="643" t="s">
        <v>1471</v>
      </c>
      <c r="CT103" s="643">
        <f>IF(Duombaze!CR103="",0,INDEX(DU!I:I,MATCH(Duombaze!CR103,DU!A:A,0),1))+IF(Duombaze!CS103="",0,INDEX(DU!I:I,MATCH(Duombaze!CS103,DU!A:A,0),1))</f>
        <v>73.338362415433409</v>
      </c>
      <c r="CU103" s="6">
        <f>IF(Duombaze!CR103="",0,INDEX(DU!K:K,MATCH(Duombaze!CR103,DU!A:A,0),1))+IF(Duombaze!CS103="",0,INDEX(DU!K:K,MATCH(Duombaze!CS103,DU!A:A,0),1))</f>
        <v>36.090000000000003</v>
      </c>
      <c r="CV103" s="6"/>
      <c r="CW103" s="6" t="s">
        <v>2124</v>
      </c>
      <c r="CX103" s="2"/>
      <c r="CY103" s="4" t="str">
        <f t="shared" si="38"/>
        <v/>
      </c>
      <c r="CZ103" s="2"/>
      <c r="DA103" s="674"/>
      <c r="DB103" s="674"/>
      <c r="DC103" s="674">
        <f>IF(Duombaze!DA103="",0,INDEX(DU!I:I,MATCH(Duombaze!DA103,DU!A:A,0),1))+IF(Duombaze!DB103="",0,INDEX(DU!I:I,MATCH(Duombaze!DB103,DU!A:A,0),1))</f>
        <v>0</v>
      </c>
      <c r="DD103" s="6">
        <f>IF(Duombaze!DA103="",0,INDEX(DU!K:K,MATCH(Duombaze!DA103,DU!A:A,0),1))+IF(Duombaze!DB103="",0,INDEX(DU!K:K,MATCH(Duombaze!DB103,DU!A:A,0),1))</f>
        <v>0</v>
      </c>
      <c r="DE103" s="2"/>
      <c r="DF103" s="2"/>
      <c r="DG103" s="2" t="s">
        <v>1949</v>
      </c>
      <c r="DH103" s="6" t="str">
        <f t="shared" si="39"/>
        <v>3 SPB14 Tentas UK ir aikštelė</v>
      </c>
      <c r="DI103" s="2" t="s">
        <v>3352</v>
      </c>
      <c r="DJ103" s="674" t="s">
        <v>3351</v>
      </c>
      <c r="DK103" s="674" t="s">
        <v>274</v>
      </c>
      <c r="DL103" s="679">
        <f>IF(Duombaze!DJ103="",0,INDEX(DU!I:I,MATCH(Duombaze!DJ103,DU!A:A,0),1))+IF(Duombaze!DK103="",0,INDEX(DU!I:I,MATCH(Duombaze!DK103,DU!A:A,0),1))</f>
        <v>239.36297101369701</v>
      </c>
      <c r="DM103" s="6">
        <f>IF(Duombaze!DJ103="",0,INDEX(DU!K:K,MATCH(Duombaze!DJ103,DU!A:A,0),1))+IF(Duombaze!DK103="",0,INDEX(DU!K:K,MATCH(Duombaze!DK103,DU!A:A,0),1))</f>
        <v>106.7675</v>
      </c>
      <c r="DN103" s="62" t="s">
        <v>2012</v>
      </c>
      <c r="DO103" s="62"/>
      <c r="DP103" s="62" t="str">
        <f>DP177</f>
        <v>Šoninis LED apšvietimas, prieky/gale paprastas apšvietimas (Čekija)</v>
      </c>
      <c r="DQ103" s="4" t="str">
        <f>IF(DP103&lt;&gt;"",A103&amp;" "&amp;C103&amp;" "&amp;"CERT167 "&amp;DP103,"")</f>
        <v>3 SPB14 CERT167 Šoninis LED apšvietimas, prieky/gale paprastas apšvietimas (Čekija)</v>
      </c>
      <c r="DR103" s="68" t="str">
        <f>DR177</f>
        <v>ZC40AZIBLEDSN0</v>
      </c>
      <c r="DS103" s="694" t="s">
        <v>251</v>
      </c>
      <c r="DT103" s="694"/>
      <c r="DU103" s="694"/>
      <c r="DV103" s="694"/>
      <c r="DW103" s="694">
        <f>IF(Duombaze!DS103="",0,INDEX(DU!I:I,MATCH(Duombaze!DS103,DU!A:A,0),1))+IF(Duombaze!DT103="",0,INDEX(DU!I:I,MATCH(Duombaze!DT103,DU!A:A,0),1))+IF(Duombaze!DU103="",0,INDEX(DU!I:I,MATCH(Duombaze!DU103,DU!A:A,0),1))+IF(Duombaze!DV103="",0,INDEX(DU!I:I,MATCH(Duombaze!DV103,DU!A:A,0),1))</f>
        <v>76.036285714285697</v>
      </c>
      <c r="DX103" s="640">
        <f>IF(Duombaze!DS103="",0,INDEX(DU!K:K,MATCH(Duombaze!DS103,DU!A:A,0),1))+IF(Duombaze!DT103="",0,INDEX(DU!K:K,MATCH(Duombaze!DT103,DU!A:A,0),1))+IF(Duombaze!DU103="",0,INDEX(DU!K:K,MATCH(Duombaze!DU103,DU!A:A,0),1))+IF(Duombaze!DV103="",0,INDEX(DU!K:KH,MATCH(Duombaze!DV103,DU!A:A,0),1))</f>
        <v>0</v>
      </c>
      <c r="DY103" s="68"/>
      <c r="DZ103" s="68"/>
      <c r="EA103" s="2" t="str">
        <f>EA177</f>
        <v>Automatinis sukabintuvas Rockinger</v>
      </c>
      <c r="EB103" s="6" t="str">
        <f t="shared" si="56"/>
        <v>3 SPB14 Automatinis sukabintuvas Rockinger</v>
      </c>
      <c r="EC103" s="2" t="str">
        <f>EC177</f>
        <v>ZC40ACASR00000</v>
      </c>
      <c r="ED103" s="2">
        <f>IF(Duombaze!EC103="",0,INDEX(DU!I:I,MATCH(Duombaze!EC103,DU!A:A,0),1))</f>
        <v>300.26560000000001</v>
      </c>
      <c r="EE103" s="640">
        <f>IF(Duombaze!EC103="",0,INDEX(DU!K:K,MATCH(Duombaze!EC103,DU!A:A,0),1))</f>
        <v>33.61</v>
      </c>
      <c r="EF103" s="2"/>
      <c r="EG103" s="62"/>
      <c r="EH103" s="2" t="str">
        <f>EH176</f>
        <v>Lipdukai universalūs</v>
      </c>
      <c r="EI103" s="4" t="str">
        <f t="shared" si="45"/>
        <v>3 SPB14 Lipdukai universalūs</v>
      </c>
      <c r="EJ103" s="2" t="str">
        <f>EJ176</f>
        <v>ZC20ASPCLEN000</v>
      </c>
      <c r="EK103" s="674" t="s">
        <v>255</v>
      </c>
      <c r="EL103" s="674"/>
      <c r="EM103" s="674"/>
      <c r="EN103" s="674">
        <f>IF(Duombaze!EK103="",0,INDEX(DU!I:I,MATCH(Duombaze!EK103,DU!A:A,0),1))+IF(Duombaze!EL103="",0,INDEX(DU!I:I,MATCH(Duombaze!EL103,DU!A:A,0),1))+IF(Duombaze!EM103="",0,INDEX(DU!I:I,MATCH(Duombaze!EM103,DU!A:A,0),1))</f>
        <v>16.420000000000002</v>
      </c>
      <c r="EO103" s="6">
        <f>IF(Duombaze!EK103="",0,INDEX(DU!K:K,MATCH(Duombaze!EK103,DU!A:A,0),1))+IF(Duombaze!EL103="",0,INDEX(DU!K:K,MATCH(Duombaze!EL103,DU!A:A,0),1))+IF(Duombaze!EM103="",0,INDEX(DU!K:K,MATCH(Duombaze!EM103,DU!A:A,0),1))</f>
        <v>0</v>
      </c>
      <c r="EP103" s="2"/>
      <c r="EQ103" s="2"/>
      <c r="ER103" s="7" t="s">
        <v>1778</v>
      </c>
      <c r="ES103" s="4" t="str">
        <f t="shared" si="57"/>
        <v>3 SPB14 Ratai pristatomi klientui</v>
      </c>
      <c r="ET103" s="2"/>
      <c r="EU103" s="2"/>
      <c r="EV103" s="2"/>
      <c r="EW103" s="2" t="s">
        <v>752</v>
      </c>
      <c r="EX103" s="6" t="str">
        <f t="shared" si="58"/>
        <v>3 SPB14 Purvasaugių komplektas 385/425  ratams (pilni 1/2)</v>
      </c>
      <c r="EY103" s="2" t="s">
        <v>283</v>
      </c>
      <c r="EZ103" s="674" t="s">
        <v>283</v>
      </c>
      <c r="FA103" s="674"/>
      <c r="FB103" s="674">
        <f>IF(Duombaze!EZ103="",0,INDEX(DU!I:I,MATCH(Duombaze!EZ103,DU!A:A,0),1))+IF(Duombaze!FA103="",0,INDEX(DU!I:I,MATCH(Duombaze!FA103,DU!A:A,0),1))</f>
        <v>174.982312244897</v>
      </c>
      <c r="FC103" s="6">
        <f>IF(Duombaze!EZ103="",0,INDEX(DU!K:K,MATCH(Duombaze!EZ103,DU!A:A,0),1))+IF(Duombaze!FA103="",0,INDEX(DU!K:K,MATCH(Duombaze!FA103,DU!A:A,0),1))</f>
        <v>14.49</v>
      </c>
      <c r="FD103" s="2"/>
      <c r="FE103" s="2"/>
      <c r="FF103" s="2"/>
      <c r="FG103" s="62"/>
      <c r="FH103" s="3"/>
      <c r="FI103" s="3" t="s">
        <v>8196</v>
      </c>
      <c r="FJ103" s="2"/>
      <c r="FK103" s="3"/>
      <c r="FL103" s="28" t="s">
        <v>2808</v>
      </c>
      <c r="FM103" s="673" t="s">
        <v>2808</v>
      </c>
      <c r="FN103" s="673"/>
      <c r="FO103" s="673"/>
      <c r="FP103" s="673"/>
      <c r="FQ103" s="673">
        <f>IF(Duombaze!FM103="",0,INDEX(DU!I:I,MATCH(Duombaze!FM103,DU!A:A,0),1))+IF(Duombaze!FN103="",0,INDEX(DU!I:I,MATCH(Duombaze!FN103,DU!A:A,0),1))+IF(Duombaze!FO103="",0,INDEX(DU!I:I,MATCH(Duombaze!FO103,DU!A:A,0),1))+IF(Duombaze!FP103="",0,INDEX(DU!I:I,MATCH(Duombaze!FP103,DU!A:A,0),1))</f>
        <v>30.111000000000001</v>
      </c>
      <c r="FR103" s="673">
        <f>IF(Duombaze!FM103="",0,INDEX(DU!K:K,MATCH(Duombaze!FM103,DU!A:A,0),1))+IF(Duombaze!FN103="",0,INDEX(DU!K:K,MATCH(Duombaze!FN103,DU!A:A,0),1))+IF(Duombaze!FO103="",0,INDEX(DU!K:K,MATCH(Duombaze!FO103,DU!A:A,0),1))+IF(Duombaze!FP103="",0,INDEX(DU!K:K,MATCH(Duombaze!FP103,DU!A:A,0),1))</f>
        <v>3.87</v>
      </c>
      <c r="FT103" s="118" t="s">
        <v>65</v>
      </c>
      <c r="FU103" s="118" t="s">
        <v>74</v>
      </c>
      <c r="FY103" s="3" t="str">
        <f>FY164</f>
        <v>Pneumatiniai stabdžiai dviejų kontūrų su mechaniniu LSV</v>
      </c>
      <c r="FZ103" s="4" t="e">
        <f>IF(FY103&lt;&gt;"",#REF!&amp;" "&amp;#REF!&amp;" "&amp;FY103,"")</f>
        <v>#REF!</v>
      </c>
      <c r="GA103" s="2" t="str">
        <f>GA164</f>
        <v>ZU30ASPC14PSKM + ZC30ASPCTPJLSV</v>
      </c>
    </row>
    <row r="104" spans="1:183" s="29" customFormat="1" ht="23.45" customHeight="1" x14ac:dyDescent="0.25">
      <c r="A104" s="44">
        <v>4</v>
      </c>
      <c r="B104" s="44" t="s">
        <v>772</v>
      </c>
      <c r="C104" s="27" t="s">
        <v>223</v>
      </c>
      <c r="D104" s="2"/>
      <c r="E104" s="4" t="str">
        <f t="shared" si="50"/>
        <v/>
      </c>
      <c r="F104" s="2"/>
      <c r="G104" s="643"/>
      <c r="H104" s="643"/>
      <c r="I104" s="643"/>
      <c r="J104" s="643"/>
      <c r="K104" s="643"/>
      <c r="L104" s="643"/>
      <c r="M104" s="643"/>
      <c r="N104" s="643"/>
      <c r="O104" s="643"/>
      <c r="P104" s="640">
        <f>IF(Duombaze!G104="",0,INDEX(DU!I:I,MATCH(Duombaze!G104,DU!A:A,0),1))+IF(Duombaze!H104="",0,INDEX(DU!I:I,MATCH(Duombaze!H104,DU!A:A,0),1))+IF(Duombaze!I104="",0,INDEX(DU!I:I,MATCH(Duombaze!I104,DU!A:A,0),1))+IF(Duombaze!J104="",0,INDEX(DU!I:I,MATCH(Duombaze!J104,DU!A:A,0),1))+IF(Duombaze!K104="",0,INDEX(DU!I:I,MATCH(Duombaze!K104,DU!A:A,0),1))+IF(Duombaze!L104="",0,INDEX(DU!I:I,MATCH(Duombaze!L104,DU!A:A,0),1))+IF(Duombaze!M104="",0,INDEX(DU!I:I,MATCH(Duombaze!M104,DU!A:A,0),1))+IF(Duombaze!N104="",0,INDEX(DU!I:I,MATCH(Duombaze!N104,DU!A:A,0),1))+IF(Duombaze!O104="",0,INDEX(DU!I:I,MATCH(Duombaze!O104,DU!A:A,0),1))</f>
        <v>0</v>
      </c>
      <c r="Q104" s="640">
        <f>IF(Duombaze!G104="",0,INDEX(DU!K:K,MATCH(Duombaze!G104,DU!A:A,0),1))+IF(Duombaze!H104="",0,INDEX(DU!K:K,MATCH(Duombaze!H104,DU!A:A,0),1))+IF(Duombaze!I104="",0,INDEX(DU!K:K,MATCH(Duombaze!I104,DU!A:A,0),1))+IF(Duombaze!J104="",0,INDEX(DU!K:K,MATCH(Duombaze!J104,DU!A:A,0),1))+IF(Duombaze!K104="",0,INDEX(DU!K:K,MATCH(Duombaze!K104,DU!A:A,0),1))+IF(Duombaze!L104="",0,INDEX(DU!K:K,MATCH(Duombaze!L104,DU!A:A,0),1))+IF(Duombaze!M104="",0,INDEX(DU!K:K,MATCH(Duombaze!M104,DU!A:A,0),1))+IF(Duombaze!N104="",0,INDEX(DU!K:K,MATCH(Duombaze!N104,DU!A:A,0),1))+IF(Duombaze!O104="",0,INDEX(DU!K:K,MATCH(Duombaze!O104,DU!A:A,0),1))</f>
        <v>0</v>
      </c>
      <c r="R104" s="2"/>
      <c r="S104" s="62"/>
      <c r="T104" s="883"/>
      <c r="U104" s="4">
        <f>IF(Duombaze!T104="",0,INDEX(DU!I:I,MATCH(Duombaze!T104,DU!A:A,0),1))</f>
        <v>0</v>
      </c>
      <c r="V104" s="4">
        <f>IF(Duombaze!T104="",0,INDEX(DU!K:K,MATCH(Duombaze!T104,DU!A:A,0),1))</f>
        <v>0</v>
      </c>
      <c r="W104" s="2"/>
      <c r="X104" s="2"/>
      <c r="Y104" s="862"/>
      <c r="Z104" s="66" t="s">
        <v>8201</v>
      </c>
      <c r="AA104" s="4" t="str">
        <f t="shared" si="48"/>
        <v>4 SPB14 Grąžulas neamortizuojamas ZN</v>
      </c>
      <c r="AB104" s="6" t="s">
        <v>1487</v>
      </c>
      <c r="AC104" s="6">
        <f>IF(Duombaze!AB104="",0,INDEX(DU!I:I,MATCH(Duombaze!AB104,DU!A:A,0),1))</f>
        <v>260.41272083635403</v>
      </c>
      <c r="AD104" s="2">
        <f>IF(Duombaze!AB104="",0,INDEX(DU!K:K,MATCH(Duombaze!AB104,DU!A:A,0),1))</f>
        <v>22.4</v>
      </c>
      <c r="AE104" s="6"/>
      <c r="AF104" s="6"/>
      <c r="AG104" s="2"/>
      <c r="AH104" s="4" t="str">
        <f t="shared" si="55"/>
        <v/>
      </c>
      <c r="AI104" s="2"/>
      <c r="AJ104" s="643"/>
      <c r="AK104" s="643"/>
      <c r="AL104" s="643"/>
      <c r="AM104" s="643">
        <f>IF(Duombaze!AJ104="",0,INDEX(DU!I:I,MATCH(Duombaze!AJ104,DU!A:A,0),1))+IF(Duombaze!AK104="",0,INDEX(DU!I:I,MATCH(Duombaze!AK104,DU!A:A,0),1))+IF(Duombaze!AL104="",0,INDEX(DU!I:I,MATCH(Duombaze!AL104,DU!A:A,0),1))</f>
        <v>0</v>
      </c>
      <c r="AN104" s="643">
        <f>IF(Duombaze!AJ104="",0,INDEX(DU!K:K,MATCH(Duombaze!AJ104,DU!A:A,0),1))+IF(Duombaze!AK104="",0,INDEX(DU!K:K,MATCH(Duombaze!AK104,DU!A:A,0),1))+IF(Duombaze!AL104="",0,INDEX(DU!K:K,MATCH(Duombaze!AL104,DU!A:A,0),1))</f>
        <v>0</v>
      </c>
      <c r="AO104" s="2"/>
      <c r="AP104" s="2"/>
      <c r="AQ104" s="2" t="s">
        <v>1507</v>
      </c>
      <c r="AR104" s="4" t="str">
        <f t="shared" si="35"/>
        <v>4 SPB14 Pagrindo hidraulika+Kėbulo išvertimo išvadas+Hidrauliniai valdymo išvadai</v>
      </c>
      <c r="AS104" s="2" t="s">
        <v>2084</v>
      </c>
      <c r="AT104" s="643" t="s">
        <v>3139</v>
      </c>
      <c r="AU104" s="643" t="s">
        <v>3142</v>
      </c>
      <c r="AV104" s="643" t="s">
        <v>2964</v>
      </c>
      <c r="AW104" s="643" t="s">
        <v>2958</v>
      </c>
      <c r="AX104" s="643" t="s">
        <v>2961</v>
      </c>
      <c r="AY104" s="643" t="s">
        <v>2959</v>
      </c>
      <c r="AZ104" s="643" t="s">
        <v>2960</v>
      </c>
      <c r="BA104" s="643"/>
      <c r="BB104" s="643"/>
      <c r="BC104" s="643">
        <f>IF(Duombaze!AT104="",0,INDEX(DU!I:I,MATCH(Duombaze!AT104,DU!A:A,0),1))+IF(Duombaze!AU104="",0,INDEX(DU!I:I*2,MATCH(Duombaze!AU104,DU!A:A,0),1))+IF(Duombaze!AV104="",0,INDEX(DU!I:I,MATCH(Duombaze!AV104,DU!A:A,0),1))+IF(Duombaze!AW104="",0,INDEX(DU!I:I,MATCH(Duombaze!AW104,DU!A:A,0),1))+IF(Duombaze!AX104="",0,INDEX(DU!I:I,MATCH(Duombaze!AX104,DU!A:A,0),1))+IF(Duombaze!AY104="",0,INDEX(DU!I:I,MATCH(Duombaze!AY104,DU!A:A,0),1))+IF(Duombaze!AZ104="",0,INDEX(DU!I:I,MATCH(Duombaze!AZ104,DU!A:A,0),1))+IF(Duombaze!BA104="",0,INDEX(DU!I:I,MATCH(Duombaze!BA104,DU!A:A,0),1))+IF(Duombaze!BB104="",0,INDEX(DU!I:I,MATCH(Duombaze!BB104,DU!A:A,0),1))</f>
        <v>588.93666276072986</v>
      </c>
      <c r="BD104" s="640">
        <f>IF(Duombaze!AT104="",0,INDEX(DU!K:K,MATCH(Duombaze!AT104,DU!A:A,0),1))+IF(Duombaze!AU104="",0,INDEX(DU!K:K,MATCH(Duombaze!AU104,DU!A:A,0),1))+IF(Duombaze!AV104="",0,INDEX(DU!K:K,MATCH(Duombaze!AV104,DU!A:A,0),1))+IF(Duombaze!AW104="",0,INDEX(DU!K:K,MATCH(Duombaze!AW104,DU!A:A,0),1))+IF(Duombaze!AX104="",0,INDEX(DU!K:K,MATCH(Duombaze!AX104,DU!A:A,0),1))+IF(Duombaze!AY104="",0,INDEX(DU!K:K,MATCH(Duombaze!AY104,DU!A:A,0),1))+IF(Duombaze!AZ104="",0,INDEX(DU!K:K,MATCH(Duombaze!AZ104,DU!A:A,0),1))+IF(Duombaze!BA104="",0,INDEX(DU!K:K,MATCH(Duombaze!BA104,DU!A:A,0),1))+IF(Duombaze!BB104="",0,INDEX(DU!K:K,MATCH(Duombaze!BB104,DU!A:A,0),1))</f>
        <v>40.284999999999997</v>
      </c>
      <c r="BE104" s="2" t="s">
        <v>2087</v>
      </c>
      <c r="BF104" s="2" t="s">
        <v>2081</v>
      </c>
      <c r="BG104" s="4" t="s">
        <v>2720</v>
      </c>
      <c r="BH104" s="4" t="str">
        <f t="shared" si="54"/>
        <v>4 SPB14 Pneumatiniai - hidrauliniai stabdžiai (mech LSV)</v>
      </c>
      <c r="BI104" s="3" t="str">
        <f t="shared" si="59"/>
        <v>ZU3APHSMLSV000 + ZC10ASPC1016PH</v>
      </c>
      <c r="BJ104" s="640" t="s">
        <v>3008</v>
      </c>
      <c r="BK104" s="640" t="s">
        <v>2999</v>
      </c>
      <c r="BL104" s="640"/>
      <c r="BM104" s="640">
        <f>IF(Duombaze!BJ104="",0,INDEX(DU!I:I,MATCH(Duombaze!BJ104,DU!A:A,0),1))+IF(Duombaze!BK104="",0,INDEX(DU!I:I,MATCH(Duombaze!BK104,DU!A:A,0),1))+IF(Duombaze!BL104="",0,INDEX(DU!I:I,MATCH(Duombaze!BL104,DU!A:A,0),1))</f>
        <v>577.01368000000002</v>
      </c>
      <c r="BN104" s="640">
        <f>IF(Duombaze!BJ104="",0,INDEX(DU!K:K,MATCH(Duombaze!BJ104,DU!A:A,0),1))+IF(Duombaze!BK104="",0,INDEX(DU!K:K,MATCH(Duombaze!BK104,DU!A:A,0),1))+IF(Duombaze!BL104="",0,INDEX(DU!K:K,MATCH(Duombaze!BL104,DU!A:A,0),1))</f>
        <v>87.69</v>
      </c>
      <c r="BO104" s="2"/>
      <c r="BP104" s="2"/>
      <c r="BQ104" s="29" t="s">
        <v>2728</v>
      </c>
      <c r="BR104" s="29" t="s">
        <v>2733</v>
      </c>
      <c r="BS104" s="29" t="s">
        <v>2729</v>
      </c>
      <c r="BT104" s="29" t="s">
        <v>3038</v>
      </c>
      <c r="BU104" s="29" t="s">
        <v>3034</v>
      </c>
      <c r="BV104" s="29">
        <v>23705201</v>
      </c>
      <c r="BW104" s="29">
        <f>IF(Duombaze!BT104="",0,INDEX(DU!I:I,MATCH(Duombaze!BT104,DU!A:A,0),1))+IF(Duombaze!BU104="",0,INDEX(DU!I:I,MATCH(Duombaze!BU104,DU!A:A,0),1))+IF(Duombaze!BV104="",0,INDEX(DU!I:I,MATCH(Duombaze!BV104,DU!A:A,0),1))</f>
        <v>90.255595406991503</v>
      </c>
      <c r="BX104" s="6">
        <f>IF(Duombaze!BT104="",0,INDEX(DU!K:K,MATCH(Duombaze!BT104,DU!A:A,0),1))+IF(Duombaze!BU104="",0,INDEX(DU!K:K,MATCH(Duombaze!BU104,DU!A:A,0),1))+IF(Duombaze!BV104="",0,INDEX(DU!K:K,MATCH(Duombaze!BV104,DU!A:A,0),1))</f>
        <v>11.59</v>
      </c>
      <c r="BY104" s="2"/>
      <c r="BZ104" s="2"/>
      <c r="CD104" s="29">
        <f>IF(Duombaze!CC104="",0,INDEX(DU!I:I,MATCH(Duombaze!CC104,DU!A:A,0),1))</f>
        <v>0</v>
      </c>
      <c r="CE104" s="4">
        <f>IF(Duombaze!CC104="",0,INDEX(DU!K:K,MATCH(Duombaze!CC104,DU!A:A,0),1))</f>
        <v>0</v>
      </c>
      <c r="CF104" s="2"/>
      <c r="CG104" s="2"/>
      <c r="CH104" s="68" t="str">
        <f>CH176</f>
        <v>Priekinė kilpa DIN 9678 D-50 (3000 kg.)</v>
      </c>
      <c r="CI104" s="4" t="str">
        <f t="shared" si="36"/>
        <v>4 SPB14 Priekinė kilpa DIN 9678 D-50 (3000 kg.)</v>
      </c>
      <c r="CJ104" s="2" t="str">
        <f>CJ176</f>
        <v>ZC4ACPKL50000</v>
      </c>
      <c r="CK104" s="2">
        <f>IF(Duombaze!CJ104="",0,INDEX(DU!I:I,MATCH(Duombaze!CJ104,DU!A:A,0),1))</f>
        <v>188.11199999999999</v>
      </c>
      <c r="CL104" s="4">
        <f>IF(Duombaze!CJ104="",0,INDEX(DU!K:K,MATCH(Duombaze!CJ104,DU!A:A,0),1))</f>
        <v>11.59</v>
      </c>
      <c r="CM104" s="2"/>
      <c r="CN104" s="2"/>
      <c r="CO104" s="2"/>
      <c r="CP104" s="4" t="str">
        <f t="shared" si="37"/>
        <v/>
      </c>
      <c r="CQ104" s="2"/>
      <c r="CR104" s="643"/>
      <c r="CS104" s="643"/>
      <c r="CT104" s="643">
        <f>IF(Duombaze!CR104="",0,INDEX(DU!I:I,MATCH(Duombaze!CR104,DU!A:A,0),1))+IF(Duombaze!CS104="",0,INDEX(DU!I:I,MATCH(Duombaze!CS104,DU!A:A,0),1))</f>
        <v>0</v>
      </c>
      <c r="CU104" s="6">
        <f>IF(Duombaze!CR104="",0,INDEX(DU!K:K,MATCH(Duombaze!CR104,DU!A:A,0),1))+IF(Duombaze!CS104="",0,INDEX(DU!K:K,MATCH(Duombaze!CS104,DU!A:A,0),1))</f>
        <v>0</v>
      </c>
      <c r="CV104" s="2"/>
      <c r="CW104" s="2"/>
      <c r="CX104" s="2"/>
      <c r="CY104" s="4" t="str">
        <f t="shared" si="38"/>
        <v/>
      </c>
      <c r="CZ104" s="2"/>
      <c r="DA104" s="674"/>
      <c r="DB104" s="674"/>
      <c r="DC104" s="674">
        <f>IF(Duombaze!DA104="",0,INDEX(DU!I:I,MATCH(Duombaze!DA104,DU!A:A,0),1))+IF(Duombaze!DB104="",0,INDEX(DU!I:I,MATCH(Duombaze!DB104,DU!A:A,0),1))</f>
        <v>0</v>
      </c>
      <c r="DD104" s="6">
        <f>IF(Duombaze!DA104="",0,INDEX(DU!K:K,MATCH(Duombaze!DA104,DU!A:A,0),1))+IF(Duombaze!DB104="",0,INDEX(DU!K:K,MATCH(Duombaze!DB104,DU!A:A,0),1))</f>
        <v>0</v>
      </c>
      <c r="DE104" s="2"/>
      <c r="DF104" s="2"/>
      <c r="DH104" s="6" t="str">
        <f t="shared" si="39"/>
        <v/>
      </c>
      <c r="DJ104" s="674"/>
      <c r="DK104" s="679"/>
      <c r="DL104" s="679">
        <f>IF(Duombaze!DJ104="",0,INDEX(DU!I:I,MATCH(Duombaze!DJ104,DU!A:A,0),1))+IF(Duombaze!DK104="",0,INDEX(DU!I:I,MATCH(Duombaze!DK104,DU!A:A,0),1))</f>
        <v>0</v>
      </c>
      <c r="DM104" s="6">
        <f>IF(Duombaze!DJ104="",0,INDEX(DU!K:K,MATCH(Duombaze!DJ104,DU!A:A,0),1))+IF(Duombaze!DK104="",0,INDEX(DU!K:K,MATCH(Duombaze!DK104,DU!A:A,0),1))</f>
        <v>0</v>
      </c>
      <c r="DN104" s="62"/>
      <c r="DO104" s="62"/>
      <c r="DP104" s="62" t="str">
        <f>DP178</f>
        <v>Visų pusių LED apšvietimas (Estija)</v>
      </c>
      <c r="DQ104" s="4" t="str">
        <f>IF(DP104&lt;&gt;"",A104&amp;" "&amp;C104&amp;" "&amp;"CERT167 "&amp;DP104,"")</f>
        <v>4 SPB14 CERT167 Visų pusių LED apšvietimas (Estija)</v>
      </c>
      <c r="DR104" s="68" t="str">
        <f>DR178</f>
        <v>ZC40A2IBLED100</v>
      </c>
      <c r="DS104" s="694" t="s">
        <v>253</v>
      </c>
      <c r="DT104" s="694"/>
      <c r="DU104" s="694"/>
      <c r="DV104" s="694"/>
      <c r="DW104" s="694">
        <f>IF(Duombaze!DS104="",0,INDEX(DU!I:I,MATCH(Duombaze!DS104,DU!A:A,0),1))+IF(Duombaze!DT104="",0,INDEX(DU!I:I,MATCH(Duombaze!DT104,DU!A:A,0),1))+IF(Duombaze!DU104="",0,INDEX(DU!I:I,MATCH(Duombaze!DU104,DU!A:A,0),1))+IF(Duombaze!DV104="",0,INDEX(DU!I:I,MATCH(Duombaze!DV104,DU!A:A,0),1))</f>
        <v>135.422</v>
      </c>
      <c r="DX104" s="640">
        <f>IF(Duombaze!DS104="",0,INDEX(DU!K:K,MATCH(Duombaze!DS104,DU!A:A,0),1))+IF(Duombaze!DT104="",0,INDEX(DU!K:K,MATCH(Duombaze!DT104,DU!A:A,0),1))+IF(Duombaze!DU104="",0,INDEX(DU!K:K,MATCH(Duombaze!DU104,DU!A:A,0),1))+IF(Duombaze!DV104="",0,INDEX(DU!K:KH,MATCH(Duombaze!DV104,DU!A:A,0),1))</f>
        <v>0</v>
      </c>
      <c r="DY104" s="68"/>
      <c r="DZ104" s="68"/>
      <c r="EA104" s="2" t="str">
        <f>EA178</f>
        <v>Automatinis sukabintuvas Scharmuller</v>
      </c>
      <c r="EB104" s="2" t="str">
        <f t="shared" si="56"/>
        <v>4 SPB14 Automatinis sukabintuvas Scharmuller</v>
      </c>
      <c r="EC104" s="2" t="str">
        <f>EC178</f>
        <v>ZC40ACASSCH000</v>
      </c>
      <c r="ED104" s="2">
        <f>IF(Duombaze!EC104="",0,INDEX(DU!I:I,MATCH(Duombaze!EC104,DU!A:A,0),1))</f>
        <v>249.52857142857101</v>
      </c>
      <c r="EE104" s="640">
        <f>IF(Duombaze!EC104="",0,INDEX(DU!K:K,MATCH(Duombaze!EC104,DU!A:A,0),1))</f>
        <v>33.61</v>
      </c>
      <c r="EF104" s="2"/>
      <c r="EG104" s="62"/>
      <c r="EH104" s="2" t="str">
        <f>EH177</f>
        <v>Lipdukai universalūs + Konekesko logo</v>
      </c>
      <c r="EI104" s="4" t="str">
        <f t="shared" si="45"/>
        <v>4 SPB14 Lipdukai universalūs + Konekesko logo</v>
      </c>
      <c r="EJ104" s="2" t="str">
        <f>EJ177</f>
        <v>ZC20ASPCLEN000 + ZM0L0G0K0NESK0</v>
      </c>
      <c r="EK104" s="674" t="s">
        <v>255</v>
      </c>
      <c r="EL104" s="674" t="s">
        <v>3050</v>
      </c>
      <c r="EM104" s="674"/>
      <c r="EN104" s="674">
        <f>IF(Duombaze!EK104="",0,INDEX(DU!I:I,MATCH(Duombaze!EK104,DU!A:A,0),1))+IF(Duombaze!EL104="",0,INDEX(DU!I:I,MATCH(Duombaze!EL104,DU!A:A,0),1))+IF(Duombaze!EM104="",0,INDEX(DU!I:I,MATCH(Duombaze!EM104,DU!A:A,0),1))</f>
        <v>20.407560000000004</v>
      </c>
      <c r="EO104" s="6">
        <f>IF(Duombaze!EK104="",0,INDEX(DU!K:K,MATCH(Duombaze!EK104,DU!A:A,0),1))+IF(Duombaze!EL104="",0,INDEX(DU!K:K,MATCH(Duombaze!EL104,DU!A:A,0),1))+IF(Duombaze!EM104="",0,INDEX(DU!K:K,MATCH(Duombaze!EM104,DU!A:A,0),1))</f>
        <v>0</v>
      </c>
      <c r="EP104" s="2"/>
      <c r="EQ104" s="2"/>
      <c r="ER104" s="68"/>
      <c r="ES104" s="4" t="str">
        <f t="shared" si="57"/>
        <v/>
      </c>
      <c r="ET104" s="2"/>
      <c r="EU104" s="2"/>
      <c r="EV104" s="2"/>
      <c r="EW104" s="2" t="s">
        <v>313</v>
      </c>
      <c r="EX104" s="6" t="str">
        <f t="shared" si="58"/>
        <v>4 SPB14 Purvasaugių komplektas 445 ratams (pilni 1/2)</v>
      </c>
      <c r="EY104" s="2" t="s">
        <v>284</v>
      </c>
      <c r="EZ104" s="674" t="s">
        <v>284</v>
      </c>
      <c r="FA104" s="674"/>
      <c r="FB104" s="674">
        <f>IF(Duombaze!EZ104="",0,INDEX(DU!I:I,MATCH(Duombaze!EZ104,DU!A:A,0),1))+IF(Duombaze!FA104="",0,INDEX(DU!I:I,MATCH(Duombaze!FA104,DU!A:A,0),1))</f>
        <v>141.62668624842999</v>
      </c>
      <c r="FC104" s="6">
        <f>IF(Duombaze!EZ104="",0,INDEX(DU!K:K,MATCH(Duombaze!EZ104,DU!A:A,0),1))+IF(Duombaze!FA104="",0,INDEX(DU!K:K,MATCH(Duombaze!FA104,DU!A:A,0),1))</f>
        <v>14.49</v>
      </c>
      <c r="FD104" s="2"/>
      <c r="FE104" s="2"/>
      <c r="FF104" s="2"/>
      <c r="FG104" s="62"/>
      <c r="FH104" s="2"/>
      <c r="FJ104" s="6" t="s">
        <v>2192</v>
      </c>
      <c r="FK104" s="3"/>
      <c r="FL104" s="14" t="s">
        <v>2193</v>
      </c>
      <c r="FM104" s="797" t="s">
        <v>2193</v>
      </c>
      <c r="FN104" s="673"/>
      <c r="FO104" s="673"/>
      <c r="FP104" s="673"/>
      <c r="FQ104" s="673">
        <f>IF(Duombaze!FM104="",0,INDEX(DU!I:I,MATCH(Duombaze!FM104,DU!A:A,0),1))+IF(Duombaze!FN104="",0,INDEX(DU!I:I,MATCH(Duombaze!FN104,DU!A:A,0),1))+IF(Duombaze!FO104="",0,INDEX(DU!I:I,MATCH(Duombaze!FO104,DU!A:A,0),1))+IF(Duombaze!FP104="",0,INDEX(DU!I:I,MATCH(Duombaze!FP104,DU!A:A,0),1))</f>
        <v>29.720543820224702</v>
      </c>
      <c r="FR104" s="673">
        <f>IF(Duombaze!FM104="",0,INDEX(DU!K:K,MATCH(Duombaze!FM104,DU!A:A,0),1))+IF(Duombaze!FN104="",0,INDEX(DU!K:K,MATCH(Duombaze!FN104,DU!A:A,0),1))+IF(Duombaze!FO104="",0,INDEX(DU!K:K,MATCH(Duombaze!FO104,DU!A:A,0),1))+IF(Duombaze!FP104="",0,INDEX(DU!K:K,MATCH(Duombaze!FP104,DU!A:A,0),1))</f>
        <v>15.47</v>
      </c>
      <c r="FT104" s="118" t="s">
        <v>291</v>
      </c>
      <c r="FU104" s="118" t="s">
        <v>292</v>
      </c>
      <c r="FY104" s="485" t="s">
        <v>2696</v>
      </c>
      <c r="FZ104" s="485" t="e">
        <f>IF(FY104&lt;&gt;"",#REF!&amp;" "&amp;#REF!&amp;" "&amp;FY104,"")</f>
        <v>#REF!</v>
      </c>
      <c r="GA104" s="485" t="s">
        <v>1954</v>
      </c>
    </row>
    <row r="105" spans="1:183" s="29" customFormat="1" ht="23.45" customHeight="1" x14ac:dyDescent="0.25">
      <c r="A105" s="44">
        <v>5</v>
      </c>
      <c r="B105" s="44" t="s">
        <v>772</v>
      </c>
      <c r="C105" s="27" t="s">
        <v>223</v>
      </c>
      <c r="D105" s="2"/>
      <c r="E105" s="4" t="str">
        <f t="shared" si="50"/>
        <v/>
      </c>
      <c r="F105" s="2"/>
      <c r="G105" s="643"/>
      <c r="H105" s="643"/>
      <c r="I105" s="643"/>
      <c r="J105" s="643"/>
      <c r="K105" s="643"/>
      <c r="L105" s="643"/>
      <c r="M105" s="643"/>
      <c r="N105" s="643"/>
      <c r="O105" s="643"/>
      <c r="P105" s="640">
        <f>IF(Duombaze!G105="",0,INDEX(DU!I:I,MATCH(Duombaze!G105,DU!A:A,0),1))+IF(Duombaze!H105="",0,INDEX(DU!I:I,MATCH(Duombaze!H105,DU!A:A,0),1))+IF(Duombaze!I105="",0,INDEX(DU!I:I,MATCH(Duombaze!I105,DU!A:A,0),1))+IF(Duombaze!J105="",0,INDEX(DU!I:I,MATCH(Duombaze!J105,DU!A:A,0),1))+IF(Duombaze!K105="",0,INDEX(DU!I:I,MATCH(Duombaze!K105,DU!A:A,0),1))+IF(Duombaze!L105="",0,INDEX(DU!I:I,MATCH(Duombaze!L105,DU!A:A,0),1))+IF(Duombaze!M105="",0,INDEX(DU!I:I,MATCH(Duombaze!M105,DU!A:A,0),1))+IF(Duombaze!N105="",0,INDEX(DU!I:I,MATCH(Duombaze!N105,DU!A:A,0),1))+IF(Duombaze!O105="",0,INDEX(DU!I:I,MATCH(Duombaze!O105,DU!A:A,0),1))</f>
        <v>0</v>
      </c>
      <c r="Q105" s="640">
        <f>IF(Duombaze!G105="",0,INDEX(DU!K:K,MATCH(Duombaze!G105,DU!A:A,0),1))+IF(Duombaze!H105="",0,INDEX(DU!K:K,MATCH(Duombaze!H105,DU!A:A,0),1))+IF(Duombaze!I105="",0,INDEX(DU!K:K,MATCH(Duombaze!I105,DU!A:A,0),1))+IF(Duombaze!J105="",0,INDEX(DU!K:K,MATCH(Duombaze!J105,DU!A:A,0),1))+IF(Duombaze!K105="",0,INDEX(DU!K:K,MATCH(Duombaze!K105,DU!A:A,0),1))+IF(Duombaze!L105="",0,INDEX(DU!K:K,MATCH(Duombaze!L105,DU!A:A,0),1))+IF(Duombaze!M105="",0,INDEX(DU!K:K,MATCH(Duombaze!M105,DU!A:A,0),1))+IF(Duombaze!N105="",0,INDEX(DU!K:K,MATCH(Duombaze!N105,DU!A:A,0),1))+IF(Duombaze!O105="",0,INDEX(DU!K:K,MATCH(Duombaze!O105,DU!A:A,0),1))</f>
        <v>0</v>
      </c>
      <c r="R105" s="2"/>
      <c r="S105" s="62"/>
      <c r="T105" s="883"/>
      <c r="U105" s="4">
        <f>IF(Duombaze!T105="",0,INDEX(DU!I:I,MATCH(Duombaze!T105,DU!A:A,0),1))</f>
        <v>0</v>
      </c>
      <c r="V105" s="4">
        <f>IF(Duombaze!T105="",0,INDEX(DU!K:K,MATCH(Duombaze!T105,DU!A:A,0),1))</f>
        <v>0</v>
      </c>
      <c r="W105" s="2"/>
      <c r="X105" s="2"/>
      <c r="Y105" s="862"/>
      <c r="Z105" s="68" t="s">
        <v>2629</v>
      </c>
      <c r="AA105" s="4" t="str">
        <f t="shared" si="48"/>
        <v>5 SPB14 Grąžulas amortizuojamas prailgintas +20 cm</v>
      </c>
      <c r="AB105" s="2" t="s">
        <v>2630</v>
      </c>
      <c r="AC105" s="2">
        <f>IF(Duombaze!AB105="",0,INDEX(DU!I:I,MATCH(Duombaze!AB105,DU!A:A,0),1))</f>
        <v>488.79752915657002</v>
      </c>
      <c r="AD105" s="2">
        <f>IF(Duombaze!AB105="",0,INDEX(DU!K:K,MATCH(Duombaze!AB105,DU!A:A,0),1))</f>
        <v>67.2</v>
      </c>
      <c r="AE105" s="2"/>
      <c r="AF105" s="2"/>
      <c r="AG105" s="2"/>
      <c r="AH105" s="4" t="str">
        <f t="shared" si="55"/>
        <v/>
      </c>
      <c r="AI105" s="2"/>
      <c r="AJ105" s="643"/>
      <c r="AK105" s="643"/>
      <c r="AL105" s="643"/>
      <c r="AM105" s="643">
        <f>IF(Duombaze!AJ105="",0,INDEX(DU!I:I,MATCH(Duombaze!AJ105,DU!A:A,0),1))+IF(Duombaze!AK105="",0,INDEX(DU!I:I,MATCH(Duombaze!AK105,DU!A:A,0),1))+IF(Duombaze!AL105="",0,INDEX(DU!I:I,MATCH(Duombaze!AL105,DU!A:A,0),1))</f>
        <v>0</v>
      </c>
      <c r="AN105" s="643">
        <f>IF(Duombaze!AJ105="",0,INDEX(DU!K:K,MATCH(Duombaze!AJ105,DU!A:A,0),1))+IF(Duombaze!AK105="",0,INDEX(DU!K:K,MATCH(Duombaze!AK105,DU!A:A,0),1))+IF(Duombaze!AL105="",0,INDEX(DU!K:K,MATCH(Duombaze!AL105,DU!A:A,0),1))</f>
        <v>0</v>
      </c>
      <c r="AO105" s="2"/>
      <c r="AP105" s="2"/>
      <c r="AQ105" s="2"/>
      <c r="AR105" s="4" t="str">
        <f t="shared" si="35"/>
        <v/>
      </c>
      <c r="AS105" s="2"/>
      <c r="AT105" s="643"/>
      <c r="AU105" s="643"/>
      <c r="AV105" s="643"/>
      <c r="AW105" s="643"/>
      <c r="AX105" s="643"/>
      <c r="AY105" s="643"/>
      <c r="AZ105" s="643"/>
      <c r="BA105" s="643"/>
      <c r="BB105" s="643"/>
      <c r="BC105" s="643">
        <f>IF(Duombaze!AT105="",0,INDEX(DU!I:I,MATCH(Duombaze!AT105,DU!A:A,0),1))+IF(Duombaze!AU105="",0,INDEX(DU!I:I,MATCH(Duombaze!AU105,DU!A:A,0),1))+IF(Duombaze!AV105="",0,INDEX(DU!I:I,MATCH(Duombaze!AV105,DU!A:A,0),1))+IF(Duombaze!AW105="",0,INDEX(DU!I:I,MATCH(Duombaze!AW105,DU!A:A,0),1))+IF(Duombaze!AX105="",0,INDEX(DU!I:I,MATCH(Duombaze!AX105,DU!A:A,0),1))+IF(Duombaze!AY105="",0,INDEX(DU!I:I,MATCH(Duombaze!AY105,DU!A:A,0),1))+IF(Duombaze!AZ105="",0,INDEX(DU!I:I,MATCH(Duombaze!AZ105,DU!A:A,0),1))+IF(Duombaze!BA105="",0,INDEX(DU!I:I,MATCH(Duombaze!BA105,DU!A:A,0),1))+IF(Duombaze!BB105="",0,INDEX(DU!I:I,MATCH(Duombaze!BB105,DU!A:A,0),1))</f>
        <v>0</v>
      </c>
      <c r="BD105" s="640">
        <f>IF(Duombaze!AT105="",0,INDEX(DU!K:K,MATCH(Duombaze!AT105,DU!A:A,0),1))+IF(Duombaze!AU105="",0,INDEX(DU!K:K,MATCH(Duombaze!AU105,DU!A:A,0),1))+IF(Duombaze!AV105="",0,INDEX(DU!K:K,MATCH(Duombaze!AV105,DU!A:A,0),1))+IF(Duombaze!AW105="",0,INDEX(DU!K:K,MATCH(Duombaze!AW105,DU!A:A,0),1))+IF(Duombaze!AX105="",0,INDEX(DU!K:K,MATCH(Duombaze!AX105,DU!A:A,0),1))+IF(Duombaze!AY105="",0,INDEX(DU!K:K,MATCH(Duombaze!AY105,DU!A:A,0),1))+IF(Duombaze!AZ105="",0,INDEX(DU!K:K,MATCH(Duombaze!AZ105,DU!A:A,0),1))+IF(Duombaze!BA105="",0,INDEX(DU!K:K,MATCH(Duombaze!BA105,DU!A:A,0),1))+IF(Duombaze!BB105="",0,INDEX(DU!K:K,MATCH(Duombaze!BB105,DU!A:A,0),1))</f>
        <v>0</v>
      </c>
      <c r="BE105" s="2"/>
      <c r="BF105" s="2"/>
      <c r="BG105" s="6" t="s">
        <v>1854</v>
      </c>
      <c r="BH105" s="4" t="str">
        <f>IF(BG105&lt;&gt;"",A105&amp;" "&amp;C105&amp;" "&amp;"CERT167 "&amp;BG105,"")</f>
        <v>5 SPB14 CERT167 Pneumatiniai st. 2 konturų Wabco su automatiniu LSV 0,4s.</v>
      </c>
      <c r="BI105" s="2" t="str">
        <f t="shared" si="59"/>
        <v>ZU3APSWBCAL04S</v>
      </c>
      <c r="BJ105" s="643" t="s">
        <v>1953</v>
      </c>
      <c r="BK105" s="643"/>
      <c r="BL105" s="643"/>
      <c r="BM105" s="643">
        <f>IF(Duombaze!BJ105="",0,INDEX(DU!I:I,MATCH(Duombaze!BJ105,DU!A:A,0),1))+IF(Duombaze!BK105="",0,INDEX(DU!I:I,MATCH(Duombaze!BK105,DU!A:A,0),1))+IF(Duombaze!BL105="",0,INDEX(DU!I:I,MATCH(Duombaze!BL105,DU!A:A,0),1))</f>
        <v>631.85451999999998</v>
      </c>
      <c r="BN105" s="640">
        <f>IF(Duombaze!BJ105="",0,INDEX(DU!K:K,MATCH(Duombaze!BJ105,DU!A:A,0),1))+IF(Duombaze!BK105="",0,INDEX(DU!K:K,MATCH(Duombaze!BK105,DU!A:A,0),1))+IF(Duombaze!BL105="",0,INDEX(DU!K:K,MATCH(Duombaze!BL105,DU!A:A,0),1))</f>
        <v>91.02</v>
      </c>
      <c r="BO105" s="2"/>
      <c r="BP105" s="2"/>
      <c r="BQ105" s="2" t="s">
        <v>290</v>
      </c>
      <c r="BR105" s="6" t="str">
        <f t="shared" ref="BR105:BR126" si="60">IF(BQ105&lt;&gt;"",A105&amp;" "&amp;C105&amp;" "&amp;BQ105,"")</f>
        <v>5 SPB14 Stabdžių išvadai dviejų kontūrų</v>
      </c>
      <c r="BS105" s="2" t="s">
        <v>2263</v>
      </c>
      <c r="BT105" s="2" t="s">
        <v>3037</v>
      </c>
      <c r="BU105" s="2">
        <v>23705201</v>
      </c>
      <c r="BV105" s="2"/>
      <c r="BW105" s="2">
        <f>IF(Duombaze!BT105="",0,INDEX(DU!I:I,MATCH(Duombaze!BT105,DU!A:A,0),1))+IF(Duombaze!BU105="",0,INDEX(DU!I:I,MATCH(Duombaze!BU105,DU!A:A,0),1))+IF(Duombaze!BV105="",0,INDEX(DU!I:I,MATCH(Duombaze!BV105,DU!A:A,0),1))</f>
        <v>53.779853333333328</v>
      </c>
      <c r="BX105" s="6">
        <f>IF(Duombaze!BT105="",0,INDEX(DU!K:K,MATCH(Duombaze!BT105,DU!A:A,0),1))+IF(Duombaze!BU105="",0,INDEX(DU!K:K,MATCH(Duombaze!BU105,DU!A:A,0),1))+IF(Duombaze!BV105="",0,INDEX(DU!K:K,MATCH(Duombaze!BV105,DU!A:A,0),1))</f>
        <v>17.41</v>
      </c>
      <c r="BY105" s="2"/>
      <c r="BZ105" s="2"/>
      <c r="CB105" s="6" t="str">
        <f t="shared" ref="CB105:CB135" si="61">IF(CA105&lt;&gt;"",A105&amp;" "&amp;C105&amp;" "&amp;CA105,"")</f>
        <v/>
      </c>
      <c r="CD105" s="29">
        <f>IF(Duombaze!CC105="",0,INDEX(DU!I:I,MATCH(Duombaze!CC105,DU!A:A,0),1))</f>
        <v>0</v>
      </c>
      <c r="CE105" s="4">
        <f>IF(Duombaze!CC105="",0,INDEX(DU!K:K,MATCH(Duombaze!CC105,DU!A:A,0),1))</f>
        <v>0</v>
      </c>
      <c r="CF105" s="2"/>
      <c r="CG105" s="2"/>
      <c r="CH105" s="2"/>
      <c r="CI105" s="4" t="str">
        <f t="shared" si="36"/>
        <v/>
      </c>
      <c r="CJ105" s="2"/>
      <c r="CK105" s="2">
        <f>IF(Duombaze!CJ105="",0,INDEX(DU!I:I,MATCH(Duombaze!CJ105,DU!A:A,0),1))</f>
        <v>0</v>
      </c>
      <c r="CL105" s="4">
        <f>IF(Duombaze!CJ105="",0,INDEX(DU!K:K,MATCH(Duombaze!CJ105,DU!A:A,0),1))</f>
        <v>0</v>
      </c>
      <c r="CM105" s="2"/>
      <c r="CN105" s="2"/>
      <c r="CO105" s="2"/>
      <c r="CP105" s="4" t="str">
        <f t="shared" si="37"/>
        <v/>
      </c>
      <c r="CQ105" s="2"/>
      <c r="CR105" s="643"/>
      <c r="CS105" s="643"/>
      <c r="CT105" s="643">
        <f>IF(Duombaze!CR105="",0,INDEX(DU!I:I,MATCH(Duombaze!CR105,DU!A:A,0),1))+IF(Duombaze!CS105="",0,INDEX(DU!I:I,MATCH(Duombaze!CS105,DU!A:A,0),1))</f>
        <v>0</v>
      </c>
      <c r="CU105" s="6">
        <f>IF(Duombaze!CR105="",0,INDEX(DU!K:K,MATCH(Duombaze!CR105,DU!A:A,0),1))+IF(Duombaze!CS105="",0,INDEX(DU!K:K,MATCH(Duombaze!CS105,DU!A:A,0),1))</f>
        <v>0</v>
      </c>
      <c r="CV105" s="2"/>
      <c r="CW105" s="2"/>
      <c r="CX105" s="2"/>
      <c r="CY105" s="4" t="str">
        <f t="shared" si="38"/>
        <v/>
      </c>
      <c r="CZ105" s="2"/>
      <c r="DA105" s="674"/>
      <c r="DB105" s="674"/>
      <c r="DC105" s="674">
        <f>IF(Duombaze!DA105="",0,INDEX(DU!I:I,MATCH(Duombaze!DA105,DU!A:A,0),1))+IF(Duombaze!DB105="",0,INDEX(DU!I:I,MATCH(Duombaze!DB105,DU!A:A,0),1))</f>
        <v>0</v>
      </c>
      <c r="DD105" s="6">
        <f>IF(Duombaze!DA105="",0,INDEX(DU!K:K,MATCH(Duombaze!DA105,DU!A:A,0),1))+IF(Duombaze!DB105="",0,INDEX(DU!K:K,MATCH(Duombaze!DB105,DU!A:A,0),1))</f>
        <v>0</v>
      </c>
      <c r="DE105" s="2"/>
      <c r="DF105" s="2"/>
      <c r="DH105" s="6" t="str">
        <f t="shared" si="39"/>
        <v/>
      </c>
      <c r="DJ105" s="674"/>
      <c r="DK105" s="679"/>
      <c r="DL105" s="679">
        <f>IF(Duombaze!DJ105="",0,INDEX(DU!I:I,MATCH(Duombaze!DJ105,DU!A:A,0),1))+IF(Duombaze!DK105="",0,INDEX(DU!I:I,MATCH(Duombaze!DK105,DU!A:A,0),1))</f>
        <v>0</v>
      </c>
      <c r="DM105" s="6">
        <f>IF(Duombaze!DJ105="",0,INDEX(DU!K:K,MATCH(Duombaze!DJ105,DU!A:A,0),1))+IF(Duombaze!DK105="",0,INDEX(DU!K:K,MATCH(Duombaze!DK105,DU!A:A,0),1))</f>
        <v>0</v>
      </c>
      <c r="DN105" s="62"/>
      <c r="DO105" s="62"/>
      <c r="DP105" s="62" t="s">
        <v>2891</v>
      </c>
      <c r="DQ105" s="4" t="str">
        <f>IF(DP105&lt;&gt;"",A105&amp;" "&amp;C105&amp;" "&amp;"CERT167 "&amp;DP105,"")</f>
        <v>5 SPB14 CERT167 Gale apvalūs LED žibintai + pilnas LED (N. Danija) + atšvaitai</v>
      </c>
      <c r="DR105" s="68" t="s">
        <v>2844</v>
      </c>
      <c r="DS105" s="694" t="s">
        <v>2793</v>
      </c>
      <c r="DT105" s="694" t="s">
        <v>3141</v>
      </c>
      <c r="DU105" s="694"/>
      <c r="DV105" s="694"/>
      <c r="DW105" s="694">
        <f>IF(Duombaze!DS105="",0,INDEX(DU!I:I,MATCH(Duombaze!DS105,DU!A:A,0),1))+IF(Duombaze!DT105="",0,INDEX(DU!I:I,MATCH(Duombaze!DT105,DU!A:A,0),1))+IF(Duombaze!DU105="",0,INDEX(DU!I:I,MATCH(Duombaze!DU105,DU!A:A,0),1))+IF(Duombaze!DV105="",0,INDEX(DU!I:I,MATCH(Duombaze!DV105,DU!A:A,0),1))</f>
        <v>190.92517058823501</v>
      </c>
      <c r="DX105" s="640">
        <f>IF(Duombaze!DS105="",0,INDEX(DU!K:K,MATCH(Duombaze!DS105,DU!A:A,0),1))+IF(Duombaze!DT105="",0,INDEX(DU!K:K,MATCH(Duombaze!DT105,DU!A:A,0),1))+IF(Duombaze!DU105="",0,INDEX(DU!K:K,MATCH(Duombaze!DU105,DU!A:A,0),1))+IF(Duombaze!DV105="",0,INDEX(DU!K:KH,MATCH(Duombaze!DV105,DU!A:A,0),1))</f>
        <v>75.03</v>
      </c>
      <c r="DY105" s="68"/>
      <c r="DZ105" s="68"/>
      <c r="EA105" s="2" t="str">
        <f>EA179</f>
        <v>Mechaninis sukabintuvas Scharmueller</v>
      </c>
      <c r="EB105" s="2" t="str">
        <f t="shared" si="56"/>
        <v>5 SPB14 Mechaninis sukabintuvas Scharmueller</v>
      </c>
      <c r="EC105" s="2" t="str">
        <f>EC179</f>
        <v>ZC40ACMSSCHARM</v>
      </c>
      <c r="ED105" s="118">
        <f>IF(Duombaze!EC105="",0,INDEX(DU!I:I,MATCH(Duombaze!EC105,DU!A:A,0),1))</f>
        <v>130.56639999999999</v>
      </c>
      <c r="EE105" s="640">
        <f>IF(Duombaze!EC105="",0,INDEX(DU!K:K,MATCH(Duombaze!EC105,DU!A:A,0),1))</f>
        <v>0.75</v>
      </c>
      <c r="EF105" s="118"/>
      <c r="EG105" s="118"/>
      <c r="EH105" s="25" t="str">
        <f>EH142</f>
        <v>Lipdukai Daniški + MItip logo (prisukamas) + AXIMA</v>
      </c>
      <c r="EI105" s="4" t="str">
        <f t="shared" si="45"/>
        <v>5 SPB14 Lipdukai Daniški + MItip logo (prisukamas) + AXIMA</v>
      </c>
      <c r="EJ105" s="3" t="s">
        <v>2642</v>
      </c>
      <c r="EK105" s="673" t="s">
        <v>3051</v>
      </c>
      <c r="EL105" s="673" t="s">
        <v>3052</v>
      </c>
      <c r="EM105" s="110">
        <v>73094400</v>
      </c>
      <c r="EN105" s="673">
        <f>IF(Duombaze!EK105="",0,INDEX(DU!I:I,MATCH(Duombaze!EK105,DU!A:A,0),1))+IF(Duombaze!EL105="",0,INDEX(DU!I:I,MATCH(Duombaze!EL105,DU!A:A,0),1))+IF(Duombaze!EM105="",0,INDEX(DU!I:I*2,MATCH(Duombaze!EM105,DU!A:A,0),1))</f>
        <v>22.109623333333332</v>
      </c>
      <c r="EO105" s="6">
        <f>IF(Duombaze!EK105="",0,INDEX(DU!K:K,MATCH(Duombaze!EK105,DU!A:A,0),1))+IF(Duombaze!EL105="",0,INDEX(DU!K:K,MATCH(Duombaze!EL105,DU!A:A,0),1))+IF(Duombaze!EM105="",0,INDEX(DU!K:K,MATCH(Duombaze!EM105,DU!A:A,0),1))</f>
        <v>2.58</v>
      </c>
      <c r="EP105" s="3"/>
      <c r="EQ105" s="3"/>
      <c r="ER105" s="68"/>
      <c r="ES105" s="4" t="str">
        <f t="shared" si="57"/>
        <v/>
      </c>
      <c r="ET105" s="2"/>
      <c r="EU105" s="2"/>
      <c r="EV105" s="2"/>
      <c r="EW105" s="2" t="s">
        <v>314</v>
      </c>
      <c r="EX105" s="6" t="str">
        <f t="shared" si="58"/>
        <v>5 SPB14 Purvasaugių komplektas 550 ratams (pilni 1/2)</v>
      </c>
      <c r="EY105" s="2" t="s">
        <v>285</v>
      </c>
      <c r="EZ105" s="674" t="s">
        <v>285</v>
      </c>
      <c r="FA105" s="674"/>
      <c r="FB105" s="674">
        <f>IF(Duombaze!EZ105="",0,INDEX(DU!I:I,MATCH(Duombaze!EZ105,DU!A:A,0),1))+IF(Duombaze!FA105="",0,INDEX(DU!I:I,MATCH(Duombaze!FA105,DU!A:A,0),1))</f>
        <v>159.65495999999999</v>
      </c>
      <c r="FC105" s="6">
        <f>IF(Duombaze!EZ105="",0,INDEX(DU!K:K,MATCH(Duombaze!EZ105,DU!A:A,0),1))+IF(Duombaze!FA105="",0,INDEX(DU!K:K,MATCH(Duombaze!FA105,DU!A:A,0),1))</f>
        <v>18.670000000000002</v>
      </c>
      <c r="FD105" s="2"/>
      <c r="FE105" s="2"/>
      <c r="FF105" s="2"/>
      <c r="FG105" s="62"/>
      <c r="FH105" s="2"/>
      <c r="FI105" s="2"/>
      <c r="FJ105" s="2"/>
      <c r="FK105" s="3" t="s">
        <v>8522</v>
      </c>
      <c r="FL105" s="191" t="s">
        <v>8520</v>
      </c>
      <c r="FM105" s="191" t="s">
        <v>8520</v>
      </c>
      <c r="FN105" s="673"/>
      <c r="FO105" s="673"/>
      <c r="FP105" s="673"/>
      <c r="FQ105" s="673">
        <f>IF(Duombaze!FM105="",0,INDEX(DU!I:I,MATCH(Duombaze!FM105,DU!A:A,0),1))+IF(Duombaze!FN105="",0,INDEX(DU!I:I,MATCH(Duombaze!FN105,DU!A:A,0),1))+IF(Duombaze!FO105="",0,INDEX(DU!I:I,MATCH(Duombaze!FO105,DU!A:A,0),1))+IF(Duombaze!FP105="",0,INDEX(DU!I:I,MATCH(Duombaze!FP105,DU!A:A,0),1))</f>
        <v>115.067549626068</v>
      </c>
      <c r="FR105" s="673">
        <f>IF(Duombaze!FM105="",0,INDEX(DU!K:K,MATCH(Duombaze!FM105,DU!A:A,0),1))+IF(Duombaze!FN105="",0,INDEX(DU!K:K,MATCH(Duombaze!FN105,DU!A:A,0),1))+IF(Duombaze!FO105="",0,INDEX(DU!K:K,MATCH(Duombaze!FO105,DU!A:A,0),1))+IF(Duombaze!FP105="",0,INDEX(DU!K:K,MATCH(Duombaze!FP105,DU!A:A,0),1))</f>
        <v>18.05</v>
      </c>
      <c r="FT105" s="118" t="s">
        <v>204</v>
      </c>
      <c r="FU105" s="118" t="s">
        <v>7</v>
      </c>
      <c r="FY105" s="2" t="str">
        <f>FY182</f>
        <v>Stabdžių išvadai pneumatiniai - hidrauliniai</v>
      </c>
      <c r="FZ105" s="6" t="str">
        <f>IF(FY105&lt;&gt;"",A103&amp;" "&amp;C103&amp;" "&amp;FY105,"")</f>
        <v>3 SPB14 Stabdžių išvadai pneumatiniai - hidrauliniai</v>
      </c>
      <c r="GA105" s="2" t="str">
        <f>GA182</f>
        <v>ZU30ASPC14SIPH + ZC40ASPC1620IJ</v>
      </c>
    </row>
    <row r="106" spans="1:183" s="29" customFormat="1" ht="23.45" customHeight="1" x14ac:dyDescent="0.25">
      <c r="A106" s="44">
        <v>6</v>
      </c>
      <c r="B106" s="44" t="s">
        <v>772</v>
      </c>
      <c r="C106" s="27" t="s">
        <v>223</v>
      </c>
      <c r="D106" s="2"/>
      <c r="E106" s="4" t="str">
        <f t="shared" si="50"/>
        <v/>
      </c>
      <c r="F106" s="2"/>
      <c r="G106" s="643"/>
      <c r="H106" s="643"/>
      <c r="I106" s="643"/>
      <c r="J106" s="643"/>
      <c r="K106" s="643"/>
      <c r="L106" s="643"/>
      <c r="M106" s="643"/>
      <c r="N106" s="643"/>
      <c r="O106" s="643"/>
      <c r="P106" s="640">
        <f>IF(Duombaze!G106="",0,INDEX(DU!I:I,MATCH(Duombaze!G106,DU!A:A,0),1))+IF(Duombaze!H106="",0,INDEX(DU!I:I,MATCH(Duombaze!H106,DU!A:A,0),1))+IF(Duombaze!I106="",0,INDEX(DU!I:I,MATCH(Duombaze!I106,DU!A:A,0),1))+IF(Duombaze!J106="",0,INDEX(DU!I:I,MATCH(Duombaze!J106,DU!A:A,0),1))+IF(Duombaze!K106="",0,INDEX(DU!I:I,MATCH(Duombaze!K106,DU!A:A,0),1))+IF(Duombaze!L106="",0,INDEX(DU!I:I,MATCH(Duombaze!L106,DU!A:A,0),1))+IF(Duombaze!M106="",0,INDEX(DU!I:I,MATCH(Duombaze!M106,DU!A:A,0),1))+IF(Duombaze!N106="",0,INDEX(DU!I:I,MATCH(Duombaze!N106,DU!A:A,0),1))+IF(Duombaze!O106="",0,INDEX(DU!I:I,MATCH(Duombaze!O106,DU!A:A,0),1))</f>
        <v>0</v>
      </c>
      <c r="Q106" s="640">
        <f>IF(Duombaze!G106="",0,INDEX(DU!K:K,MATCH(Duombaze!G106,DU!A:A,0),1))+IF(Duombaze!H106="",0,INDEX(DU!K:K,MATCH(Duombaze!H106,DU!A:A,0),1))+IF(Duombaze!I106="",0,INDEX(DU!K:K,MATCH(Duombaze!I106,DU!A:A,0),1))+IF(Duombaze!J106="",0,INDEX(DU!K:K,MATCH(Duombaze!J106,DU!A:A,0),1))+IF(Duombaze!K106="",0,INDEX(DU!K:K,MATCH(Duombaze!K106,DU!A:A,0),1))+IF(Duombaze!L106="",0,INDEX(DU!K:K,MATCH(Duombaze!L106,DU!A:A,0),1))+IF(Duombaze!M106="",0,INDEX(DU!K:K,MATCH(Duombaze!M106,DU!A:A,0),1))+IF(Duombaze!N106="",0,INDEX(DU!K:K,MATCH(Duombaze!N106,DU!A:A,0),1))+IF(Duombaze!O106="",0,INDEX(DU!K:K,MATCH(Duombaze!O106,DU!A:A,0),1))</f>
        <v>0</v>
      </c>
      <c r="R106" s="2"/>
      <c r="S106" s="62"/>
      <c r="T106" s="883"/>
      <c r="U106" s="4">
        <f>IF(Duombaze!T106="",0,INDEX(DU!I:I,MATCH(Duombaze!T106,DU!A:A,0),1))</f>
        <v>0</v>
      </c>
      <c r="V106" s="4">
        <f>IF(Duombaze!T106="",0,INDEX(DU!K:K,MATCH(Duombaze!T106,DU!A:A,0),1))</f>
        <v>0</v>
      </c>
      <c r="W106" s="2"/>
      <c r="X106" s="2"/>
      <c r="Y106" s="862"/>
      <c r="Z106" s="68" t="s">
        <v>2638</v>
      </c>
      <c r="AA106" s="4" t="str">
        <f t="shared" si="48"/>
        <v>6 SPB14 Grąžulas neamortizuojamas prailgintas +20 cm</v>
      </c>
      <c r="AB106" s="2" t="s">
        <v>2631</v>
      </c>
      <c r="AC106" s="2">
        <f>IF(Duombaze!AB106="",0,INDEX(DU!I:I,MATCH(Duombaze!AB106,DU!A:A,0),1))</f>
        <v>204.883760698272</v>
      </c>
      <c r="AD106" s="2">
        <f>IF(Duombaze!AB106="",0,INDEX(DU!K:K,MATCH(Duombaze!AB106,DU!A:A,0),1))</f>
        <v>22.4</v>
      </c>
      <c r="AE106" s="2"/>
      <c r="AF106" s="2"/>
      <c r="AG106" s="2"/>
      <c r="AH106" s="4" t="str">
        <f t="shared" si="55"/>
        <v/>
      </c>
      <c r="AI106" s="2"/>
      <c r="AJ106" s="643"/>
      <c r="AK106" s="643"/>
      <c r="AL106" s="643"/>
      <c r="AM106" s="643">
        <f>IF(Duombaze!AJ106="",0,INDEX(DU!I:I,MATCH(Duombaze!AJ106,DU!A:A,0),1))+IF(Duombaze!AK106="",0,INDEX(DU!I:I,MATCH(Duombaze!AK106,DU!A:A,0),1))+IF(Duombaze!AL106="",0,INDEX(DU!I:I,MATCH(Duombaze!AL106,DU!A:A,0),1))</f>
        <v>0</v>
      </c>
      <c r="AN106" s="643">
        <f>IF(Duombaze!AJ106="",0,INDEX(DU!K:K,MATCH(Duombaze!AJ106,DU!A:A,0),1))+IF(Duombaze!AK106="",0,INDEX(DU!K:K,MATCH(Duombaze!AK106,DU!A:A,0),1))+IF(Duombaze!AL106="",0,INDEX(DU!K:K,MATCH(Duombaze!AL106,DU!A:A,0),1))</f>
        <v>0</v>
      </c>
      <c r="AO106" s="2"/>
      <c r="AP106" s="2"/>
      <c r="AQ106" s="2"/>
      <c r="AR106" s="4" t="str">
        <f t="shared" si="35"/>
        <v/>
      </c>
      <c r="AS106" s="2"/>
      <c r="AT106" s="643"/>
      <c r="AU106" s="643"/>
      <c r="AV106" s="643"/>
      <c r="AW106" s="643"/>
      <c r="AX106" s="643"/>
      <c r="AY106" s="643"/>
      <c r="AZ106" s="643"/>
      <c r="BA106" s="643"/>
      <c r="BB106" s="643"/>
      <c r="BC106" s="643">
        <f>IF(Duombaze!AT106="",0,INDEX(DU!I:I,MATCH(Duombaze!AT106,DU!A:A,0),1))+IF(Duombaze!AU106="",0,INDEX(DU!I:I,MATCH(Duombaze!AU106,DU!A:A,0),1))+IF(Duombaze!AV106="",0,INDEX(DU!I:I,MATCH(Duombaze!AV106,DU!A:A,0),1))+IF(Duombaze!AW106="",0,INDEX(DU!I:I,MATCH(Duombaze!AW106,DU!A:A,0),1))+IF(Duombaze!AX106="",0,INDEX(DU!I:I,MATCH(Duombaze!AX106,DU!A:A,0),1))+IF(Duombaze!AY106="",0,INDEX(DU!I:I,MATCH(Duombaze!AY106,DU!A:A,0),1))+IF(Duombaze!AZ106="",0,INDEX(DU!I:I,MATCH(Duombaze!AZ106,DU!A:A,0),1))+IF(Duombaze!BA106="",0,INDEX(DU!I:I,MATCH(Duombaze!BA106,DU!A:A,0),1))+IF(Duombaze!BB106="",0,INDEX(DU!I:I,MATCH(Duombaze!BB106,DU!A:A,0),1))</f>
        <v>0</v>
      </c>
      <c r="BD106" s="640">
        <f>IF(Duombaze!AT106="",0,INDEX(DU!K:K,MATCH(Duombaze!AT106,DU!A:A,0),1))+IF(Duombaze!AU106="",0,INDEX(DU!K:K,MATCH(Duombaze!AU106,DU!A:A,0),1))+IF(Duombaze!AV106="",0,INDEX(DU!K:K,MATCH(Duombaze!AV106,DU!A:A,0),1))+IF(Duombaze!AW106="",0,INDEX(DU!K:K,MATCH(Duombaze!AW106,DU!A:A,0),1))+IF(Duombaze!AX106="",0,INDEX(DU!K:K,MATCH(Duombaze!AX106,DU!A:A,0),1))+IF(Duombaze!AY106="",0,INDEX(DU!K:K,MATCH(Duombaze!AY106,DU!A:A,0),1))+IF(Duombaze!AZ106="",0,INDEX(DU!K:K,MATCH(Duombaze!AZ106,DU!A:A,0),1))+IF(Duombaze!BA106="",0,INDEX(DU!K:K,MATCH(Duombaze!BA106,DU!A:A,0),1))+IF(Duombaze!BB106="",0,INDEX(DU!K:K,MATCH(Duombaze!BB106,DU!A:A,0),1))</f>
        <v>0</v>
      </c>
      <c r="BE106" s="2"/>
      <c r="BF106" s="2"/>
      <c r="BG106" s="4" t="s">
        <v>2696</v>
      </c>
      <c r="BH106" s="4" t="str">
        <f>IF(BG106&lt;&gt;"",A106&amp;" "&amp;C106&amp;" "&amp;"CERT167 "&amp;BG106,"")</f>
        <v>6 SPB14 CERT167 Pneumatiniai stabdžiai WABCO (auto LSV, 2x0,4s, papild. slėgio vožtuvas)</v>
      </c>
      <c r="BI106" s="2" t="str">
        <f t="shared" si="59"/>
        <v>ZU3APSWBCAL04S + ZM0PR0SLV0ZT0W</v>
      </c>
      <c r="BJ106" s="643" t="s">
        <v>1953</v>
      </c>
      <c r="BK106" s="643" t="s">
        <v>3003</v>
      </c>
      <c r="BL106" s="643"/>
      <c r="BM106" s="643">
        <f>IF(Duombaze!BJ106="",0,INDEX(DU!I:I,MATCH(Duombaze!BJ106,DU!A:A,0),1))+IF(Duombaze!BK106="",0,INDEX(DU!I:I,MATCH(Duombaze!BK106,DU!A:A,0),1))+IF(Duombaze!BL106="",0,INDEX(DU!I:I,MATCH(Duombaze!BL106,DU!A:A,0),1))</f>
        <v>693.76091999999994</v>
      </c>
      <c r="BN106" s="640">
        <f>IF(Duombaze!BJ106="",0,INDEX(DU!K:K,MATCH(Duombaze!BJ106,DU!A:A,0),1))+IF(Duombaze!BK106="",0,INDEX(DU!K:K,MATCH(Duombaze!BK106,DU!A:A,0),1))+IF(Duombaze!BL106="",0,INDEX(DU!K:K,MATCH(Duombaze!BL106,DU!A:A,0),1))</f>
        <v>94.89</v>
      </c>
      <c r="BO106" s="2"/>
      <c r="BP106" s="2"/>
      <c r="BQ106" s="2" t="s">
        <v>290</v>
      </c>
      <c r="BR106" s="6" t="str">
        <f t="shared" si="60"/>
        <v>6 SPB14 Stabdžių išvadai dviejų kontūrų</v>
      </c>
      <c r="BS106" s="2" t="s">
        <v>2263</v>
      </c>
      <c r="BT106" s="2" t="s">
        <v>3037</v>
      </c>
      <c r="BU106" s="2">
        <v>23705201</v>
      </c>
      <c r="BV106" s="2"/>
      <c r="BW106" s="2">
        <f>IF(Duombaze!BT106="",0,INDEX(DU!I:I,MATCH(Duombaze!BT106,DU!A:A,0),1))+IF(Duombaze!BU106="",0,INDEX(DU!I:I,MATCH(Duombaze!BU106,DU!A:A,0),1))+IF(Duombaze!BV106="",0,INDEX(DU!I:I,MATCH(Duombaze!BV106,DU!A:A,0),1))</f>
        <v>53.779853333333328</v>
      </c>
      <c r="BX106" s="6">
        <f>IF(Duombaze!BT106="",0,INDEX(DU!K:K,MATCH(Duombaze!BT106,DU!A:A,0),1))+IF(Duombaze!BU106="",0,INDEX(DU!K:K,MATCH(Duombaze!BU106,DU!A:A,0),1))+IF(Duombaze!BV106="",0,INDEX(DU!K:K,MATCH(Duombaze!BV106,DU!A:A,0),1))</f>
        <v>17.41</v>
      </c>
      <c r="BY106" s="2"/>
      <c r="BZ106" s="2"/>
      <c r="CA106" s="2"/>
      <c r="CB106" s="6" t="str">
        <f t="shared" si="61"/>
        <v/>
      </c>
      <c r="CC106" s="2"/>
      <c r="CD106" s="2">
        <f>IF(Duombaze!CC106="",0,INDEX(DU!I:I,MATCH(Duombaze!CC106,DU!A:A,0),1))</f>
        <v>0</v>
      </c>
      <c r="CE106" s="4">
        <f>IF(Duombaze!CC106="",0,INDEX(DU!K:K,MATCH(Duombaze!CC106,DU!A:A,0),1))</f>
        <v>0</v>
      </c>
      <c r="CF106" s="2"/>
      <c r="CG106" s="2"/>
      <c r="CH106" s="2"/>
      <c r="CI106" s="4" t="str">
        <f t="shared" si="36"/>
        <v/>
      </c>
      <c r="CJ106" s="2"/>
      <c r="CK106" s="2">
        <f>IF(Duombaze!CJ106="",0,INDEX(DU!I:I,MATCH(Duombaze!CJ106,DU!A:A,0),1))</f>
        <v>0</v>
      </c>
      <c r="CL106" s="4">
        <f>IF(Duombaze!CJ106="",0,INDEX(DU!K:K,MATCH(Duombaze!CJ106,DU!A:A,0),1))</f>
        <v>0</v>
      </c>
      <c r="CM106" s="2"/>
      <c r="CN106" s="2"/>
      <c r="CO106" s="2"/>
      <c r="CP106" s="4" t="str">
        <f t="shared" si="37"/>
        <v/>
      </c>
      <c r="CQ106" s="2"/>
      <c r="CR106" s="643"/>
      <c r="CS106" s="643"/>
      <c r="CT106" s="643">
        <f>IF(Duombaze!CR106="",0,INDEX(DU!I:I,MATCH(Duombaze!CR106,DU!A:A,0),1))+IF(Duombaze!CS106="",0,INDEX(DU!I:I,MATCH(Duombaze!CS106,DU!A:A,0),1))</f>
        <v>0</v>
      </c>
      <c r="CU106" s="6">
        <f>IF(Duombaze!CR106="",0,INDEX(DU!K:K,MATCH(Duombaze!CR106,DU!A:A,0),1))+IF(Duombaze!CS106="",0,INDEX(DU!K:K,MATCH(Duombaze!CS106,DU!A:A,0),1))</f>
        <v>0</v>
      </c>
      <c r="CV106" s="2"/>
      <c r="CW106" s="2"/>
      <c r="CX106" s="2"/>
      <c r="CY106" s="4" t="str">
        <f t="shared" si="38"/>
        <v/>
      </c>
      <c r="CZ106" s="2"/>
      <c r="DA106" s="674"/>
      <c r="DB106" s="674"/>
      <c r="DC106" s="674">
        <f>IF(Duombaze!DA106="",0,INDEX(DU!I:I,MATCH(Duombaze!DA106,DU!A:A,0),1))+IF(Duombaze!DB106="",0,INDEX(DU!I:I,MATCH(Duombaze!DB106,DU!A:A,0),1))</f>
        <v>0</v>
      </c>
      <c r="DD106" s="6">
        <f>IF(Duombaze!DA106="",0,INDEX(DU!K:K,MATCH(Duombaze!DA106,DU!A:A,0),1))+IF(Duombaze!DB106="",0,INDEX(DU!K:K,MATCH(Duombaze!DB106,DU!A:A,0),1))</f>
        <v>0</v>
      </c>
      <c r="DE106" s="2"/>
      <c r="DF106" s="2"/>
      <c r="DG106" s="2"/>
      <c r="DH106" s="6" t="str">
        <f t="shared" si="39"/>
        <v/>
      </c>
      <c r="DI106" s="2"/>
      <c r="DJ106" s="674"/>
      <c r="DK106" s="679"/>
      <c r="DL106" s="679">
        <f>IF(Duombaze!DJ106="",0,INDEX(DU!I:I,MATCH(Duombaze!DJ106,DU!A:A,0),1))+IF(Duombaze!DK106="",0,INDEX(DU!I:I,MATCH(Duombaze!DK106,DU!A:A,0),1))</f>
        <v>0</v>
      </c>
      <c r="DM106" s="6">
        <f>IF(Duombaze!DJ106="",0,INDEX(DU!K:K,MATCH(Duombaze!DJ106,DU!A:A,0),1))+IF(Duombaze!DK106="",0,INDEX(DU!K:K,MATCH(Duombaze!DK106,DU!A:A,0),1))</f>
        <v>0</v>
      </c>
      <c r="DN106" s="62"/>
      <c r="DO106" s="62"/>
      <c r="DP106" s="62"/>
      <c r="DQ106" s="4" t="str">
        <f t="shared" si="40"/>
        <v/>
      </c>
      <c r="DR106" s="68"/>
      <c r="DS106" s="694"/>
      <c r="DT106" s="694"/>
      <c r="DU106" s="694"/>
      <c r="DV106" s="694"/>
      <c r="DW106" s="694">
        <f>IF(Duombaze!DS106="",0,INDEX(DU!I:I,MATCH(Duombaze!DS106,DU!A:A,0),1))+IF(Duombaze!DT106="",0,INDEX(DU!I:I,MATCH(Duombaze!DT106,DU!A:A,0),1))+IF(Duombaze!DU106="",0,INDEX(DU!I:I,MATCH(Duombaze!DU106,DU!A:A,0),1))+IF(Duombaze!DV106="",0,INDEX(DU!I:I,MATCH(Duombaze!DV106,DU!A:A,0),1))</f>
        <v>0</v>
      </c>
      <c r="DX106" s="640">
        <f>IF(Duombaze!DS106="",0,INDEX(DU!K:K,MATCH(Duombaze!DS106,DU!A:A,0),1))+IF(Duombaze!DT106="",0,INDEX(DU!K:K,MATCH(Duombaze!DT106,DU!A:A,0),1))+IF(Duombaze!DU106="",0,INDEX(DU!K:K,MATCH(Duombaze!DU106,DU!A:A,0),1))+IF(Duombaze!DV106="",0,INDEX(DU!K:KH,MATCH(Duombaze!DV106,DU!A:A,0),1))</f>
        <v>0</v>
      </c>
      <c r="DY106" s="68"/>
      <c r="DZ106" s="68"/>
      <c r="EA106" s="2"/>
      <c r="EB106" s="6" t="str">
        <f t="shared" si="56"/>
        <v/>
      </c>
      <c r="EC106" s="2"/>
      <c r="ED106" s="2">
        <f>IF(Duombaze!EC106="",0,INDEX(DU!I:I,MATCH(Duombaze!EC106,DU!A:A,0),1))</f>
        <v>0</v>
      </c>
      <c r="EE106" s="640">
        <f>IF(Duombaze!EC106="",0,INDEX(DU!K:K,MATCH(Duombaze!EC106,DU!A:A,0),1))</f>
        <v>0</v>
      </c>
      <c r="EF106" s="2"/>
      <c r="EG106" s="62"/>
      <c r="EH106" s="2"/>
      <c r="EI106" s="4" t="str">
        <f t="shared" si="45"/>
        <v/>
      </c>
      <c r="EJ106" s="2"/>
      <c r="EK106" s="674"/>
      <c r="EL106" s="674"/>
      <c r="EM106" s="674"/>
      <c r="EN106" s="674">
        <f>IF(Duombaze!EK106="",0,INDEX(DU!I:I,MATCH(Duombaze!EK106,DU!A:A,0),1))+IF(Duombaze!EL106="",0,INDEX(DU!I:I,MATCH(Duombaze!EL106,DU!A:A,0),1))+IF(Duombaze!EM106="",0,INDEX(DU!I:I,MATCH(Duombaze!EM106,DU!A:A,0),1))</f>
        <v>0</v>
      </c>
      <c r="EO106" s="6">
        <f>IF(Duombaze!EK106="",0,INDEX(DU!K:K,MATCH(Duombaze!EK106,DU!A:A,0),1))+IF(Duombaze!EL106="",0,INDEX(DU!K:K,MATCH(Duombaze!EL106,DU!A:A,0),1))+IF(Duombaze!EM106="",0,INDEX(DU!K:K,MATCH(Duombaze!EM106,DU!A:A,0),1))</f>
        <v>0</v>
      </c>
      <c r="EP106" s="2"/>
      <c r="EQ106" s="2"/>
      <c r="ER106" s="68"/>
      <c r="ES106" s="4" t="str">
        <f t="shared" si="57"/>
        <v/>
      </c>
      <c r="ET106" s="2"/>
      <c r="EU106" s="2"/>
      <c r="EV106" s="2"/>
      <c r="EW106" s="484" t="s">
        <v>2827</v>
      </c>
      <c r="EX106" s="467" t="str">
        <f t="shared" si="58"/>
        <v>6 SPB14 Purvasaugių komplektas 550 ratams (1/4) Cinkuoti</v>
      </c>
      <c r="EY106" s="484" t="s">
        <v>2706</v>
      </c>
      <c r="EZ106" s="702" t="s">
        <v>2706</v>
      </c>
      <c r="FA106" s="702"/>
      <c r="FB106" s="702">
        <f>IF(Duombaze!EZ106="",0,INDEX(DU!I:I,MATCH(Duombaze!EZ106,DU!A:A,0),1))+IF(Duombaze!FA106="",0,INDEX(DU!I:I,MATCH(Duombaze!FA106,DU!A:A,0),1))</f>
        <v>89.069070270270402</v>
      </c>
      <c r="FC106" s="6">
        <f>IF(Duombaze!EZ106="",0,INDEX(DU!K:K,MATCH(Duombaze!EZ106,DU!A:A,0),1))+IF(Duombaze!FA106="",0,INDEX(DU!K:K,MATCH(Duombaze!FA106,DU!A:A,0),1))</f>
        <v>7.25</v>
      </c>
      <c r="FD106" s="2"/>
      <c r="FE106" s="2"/>
      <c r="FF106" s="2"/>
      <c r="FG106" s="62"/>
      <c r="FH106" s="2"/>
      <c r="FI106" s="2"/>
      <c r="FJ106" s="2"/>
      <c r="FK106" s="3"/>
      <c r="FL106" s="28"/>
      <c r="FM106" s="673"/>
      <c r="FN106" s="673"/>
      <c r="FO106" s="673"/>
      <c r="FP106" s="673"/>
      <c r="FQ106" s="673">
        <f>IF(Duombaze!FM106="",0,INDEX(DU!I:I,MATCH(Duombaze!FM106,DU!A:A,0),1))+IF(Duombaze!FN106="",0,INDEX(DU!I:I,MATCH(Duombaze!FN106,DU!A:A,0),1))+IF(Duombaze!FO106="",0,INDEX(DU!I:I,MATCH(Duombaze!FO106,DU!A:A,0),1))+IF(Duombaze!FP106="",0,INDEX(DU!I:I,MATCH(Duombaze!FP106,DU!A:A,0),1))</f>
        <v>0</v>
      </c>
      <c r="FR106" s="673">
        <f>IF(Duombaze!FM106="",0,INDEX(DU!K:K,MATCH(Duombaze!FM106,DU!A:A,0),1))+IF(Duombaze!FN106="",0,INDEX(DU!K:K,MATCH(Duombaze!FN106,DU!A:A,0),1))+IF(Duombaze!FO106="",0,INDEX(DU!K:K,MATCH(Duombaze!FO106,DU!A:A,0),1))+IF(Duombaze!FP106="",0,INDEX(DU!K:K,MATCH(Duombaze!FP106,DU!A:A,0),1))</f>
        <v>0</v>
      </c>
      <c r="FT106" s="29" t="str">
        <f>FY162</f>
        <v>Hidr.koja SIMOL H950 + HJ + kranas</v>
      </c>
      <c r="FU106" s="6" t="str">
        <f>IF(FT106&lt;&gt;"",A102&amp;" "&amp;C102&amp;" "&amp;FT106,"")</f>
        <v>2 SPB14 Hidr.koja SIMOL H950 + HJ + kranas</v>
      </c>
      <c r="FV106" s="3" t="s">
        <v>1935</v>
      </c>
      <c r="FY106" s="487" t="str">
        <f>FY183</f>
        <v>Stabdžių išvadai dviejų kontūrų</v>
      </c>
      <c r="FZ106" s="6" t="str">
        <f>IF(FY106&lt;&gt;"",A104&amp;" "&amp;C104&amp;" "&amp;FY106,"")</f>
        <v>4 SPB14 Stabdžių išvadai dviejų kontūrų</v>
      </c>
      <c r="GA106" s="4" t="s">
        <v>2263</v>
      </c>
    </row>
    <row r="107" spans="1:183" s="29" customFormat="1" ht="23.45" customHeight="1" x14ac:dyDescent="0.25">
      <c r="A107" s="44">
        <v>7</v>
      </c>
      <c r="B107" s="44" t="s">
        <v>772</v>
      </c>
      <c r="C107" s="27" t="s">
        <v>223</v>
      </c>
      <c r="D107" s="2"/>
      <c r="E107" s="4" t="str">
        <f t="shared" si="50"/>
        <v/>
      </c>
      <c r="F107" s="2"/>
      <c r="G107" s="643"/>
      <c r="H107" s="643"/>
      <c r="I107" s="643"/>
      <c r="J107" s="643"/>
      <c r="K107" s="643"/>
      <c r="L107" s="643"/>
      <c r="M107" s="643"/>
      <c r="N107" s="643"/>
      <c r="O107" s="643"/>
      <c r="P107" s="640">
        <f>IF(Duombaze!G107="",0,INDEX(DU!I:I,MATCH(Duombaze!G107,DU!A:A,0),1))+IF(Duombaze!H107="",0,INDEX(DU!I:I,MATCH(Duombaze!H107,DU!A:A,0),1))+IF(Duombaze!I107="",0,INDEX(DU!I:I,MATCH(Duombaze!I107,DU!A:A,0),1))+IF(Duombaze!J107="",0,INDEX(DU!I:I,MATCH(Duombaze!J107,DU!A:A,0),1))+IF(Duombaze!K107="",0,INDEX(DU!I:I,MATCH(Duombaze!K107,DU!A:A,0),1))+IF(Duombaze!L107="",0,INDEX(DU!I:I,MATCH(Duombaze!L107,DU!A:A,0),1))+IF(Duombaze!M107="",0,INDEX(DU!I:I,MATCH(Duombaze!M107,DU!A:A,0),1))+IF(Duombaze!N107="",0,INDEX(DU!I:I,MATCH(Duombaze!N107,DU!A:A,0),1))+IF(Duombaze!O107="",0,INDEX(DU!I:I,MATCH(Duombaze!O107,DU!A:A,0),1))</f>
        <v>0</v>
      </c>
      <c r="Q107" s="640">
        <f>IF(Duombaze!G107="",0,INDEX(DU!K:K,MATCH(Duombaze!G107,DU!A:A,0),1))+IF(Duombaze!H107="",0,INDEX(DU!K:K,MATCH(Duombaze!H107,DU!A:A,0),1))+IF(Duombaze!I107="",0,INDEX(DU!K:K,MATCH(Duombaze!I107,DU!A:A,0),1))+IF(Duombaze!J107="",0,INDEX(DU!K:K,MATCH(Duombaze!J107,DU!A:A,0),1))+IF(Duombaze!K107="",0,INDEX(DU!K:K,MATCH(Duombaze!K107,DU!A:A,0),1))+IF(Duombaze!L107="",0,INDEX(DU!K:K,MATCH(Duombaze!L107,DU!A:A,0),1))+IF(Duombaze!M107="",0,INDEX(DU!K:K,MATCH(Duombaze!M107,DU!A:A,0),1))+IF(Duombaze!N107="",0,INDEX(DU!K:K,MATCH(Duombaze!N107,DU!A:A,0),1))+IF(Duombaze!O107="",0,INDEX(DU!K:K,MATCH(Duombaze!O107,DU!A:A,0),1))</f>
        <v>0</v>
      </c>
      <c r="R107" s="2"/>
      <c r="S107" s="62"/>
      <c r="T107" s="883"/>
      <c r="U107" s="4">
        <f>IF(Duombaze!T107="",0,INDEX(DU!I:I,MATCH(Duombaze!T107,DU!A:A,0),1))</f>
        <v>0</v>
      </c>
      <c r="V107" s="4">
        <f>IF(Duombaze!T107="",0,INDEX(DU!K:K,MATCH(Duombaze!T107,DU!A:A,0),1))</f>
        <v>0</v>
      </c>
      <c r="W107" s="2"/>
      <c r="X107" s="2"/>
      <c r="Y107" s="862"/>
      <c r="Z107" s="68"/>
      <c r="AA107" s="4" t="str">
        <f t="shared" si="48"/>
        <v/>
      </c>
      <c r="AB107" s="2"/>
      <c r="AC107" s="2">
        <f>IF(Duombaze!AB107="",0,INDEX(DU!I:I,MATCH(Duombaze!AB107,DU!A:A,0),1))</f>
        <v>0</v>
      </c>
      <c r="AD107" s="2">
        <f>IF(Duombaze!AB107="",0,INDEX(DU!K:K,MATCH(Duombaze!AB107,DU!A:A,0),1))</f>
        <v>0</v>
      </c>
      <c r="AE107" s="2"/>
      <c r="AF107" s="2"/>
      <c r="AG107" s="2"/>
      <c r="AH107" s="4" t="str">
        <f t="shared" si="55"/>
        <v/>
      </c>
      <c r="AI107" s="2"/>
      <c r="AJ107" s="643"/>
      <c r="AK107" s="643"/>
      <c r="AL107" s="643"/>
      <c r="AM107" s="643">
        <f>IF(Duombaze!AJ107="",0,INDEX(DU!I:I,MATCH(Duombaze!AJ107,DU!A:A,0),1))+IF(Duombaze!AK107="",0,INDEX(DU!I:I,MATCH(Duombaze!AK107,DU!A:A,0),1))+IF(Duombaze!AL107="",0,INDEX(DU!I:I,MATCH(Duombaze!AL107,DU!A:A,0),1))</f>
        <v>0</v>
      </c>
      <c r="AN107" s="643">
        <f>IF(Duombaze!AJ107="",0,INDEX(DU!K:K,MATCH(Duombaze!AJ107,DU!A:A,0),1))+IF(Duombaze!AK107="",0,INDEX(DU!K:K,MATCH(Duombaze!AK107,DU!A:A,0),1))+IF(Duombaze!AL107="",0,INDEX(DU!K:K,MATCH(Duombaze!AL107,DU!A:A,0),1))</f>
        <v>0</v>
      </c>
      <c r="AO107" s="2"/>
      <c r="AP107" s="2"/>
      <c r="AQ107" s="2"/>
      <c r="AR107" s="4" t="str">
        <f t="shared" si="35"/>
        <v/>
      </c>
      <c r="AS107" s="2"/>
      <c r="AT107" s="643"/>
      <c r="AU107" s="643"/>
      <c r="AV107" s="643"/>
      <c r="AW107" s="643"/>
      <c r="AX107" s="643"/>
      <c r="AY107" s="643"/>
      <c r="AZ107" s="643"/>
      <c r="BA107" s="643"/>
      <c r="BB107" s="643"/>
      <c r="BC107" s="643">
        <f>IF(Duombaze!AT107="",0,INDEX(DU!I:I,MATCH(Duombaze!AT107,DU!A:A,0),1))+IF(Duombaze!AU107="",0,INDEX(DU!I:I,MATCH(Duombaze!AU107,DU!A:A,0),1))+IF(Duombaze!AV107="",0,INDEX(DU!I:I,MATCH(Duombaze!AV107,DU!A:A,0),1))+IF(Duombaze!AW107="",0,INDEX(DU!I:I,MATCH(Duombaze!AW107,DU!A:A,0),1))+IF(Duombaze!AX107="",0,INDEX(DU!I:I,MATCH(Duombaze!AX107,DU!A:A,0),1))+IF(Duombaze!AY107="",0,INDEX(DU!I:I,MATCH(Duombaze!AY107,DU!A:A,0),1))+IF(Duombaze!AZ107="",0,INDEX(DU!I:I,MATCH(Duombaze!AZ107,DU!A:A,0),1))+IF(Duombaze!BA107="",0,INDEX(DU!I:I,MATCH(Duombaze!BA107,DU!A:A,0),1))+IF(Duombaze!BB107="",0,INDEX(DU!I:I,MATCH(Duombaze!BB107,DU!A:A,0),1))</f>
        <v>0</v>
      </c>
      <c r="BD107" s="640">
        <f>IF(Duombaze!AT107="",0,INDEX(DU!K:K,MATCH(Duombaze!AT107,DU!A:A,0),1))+IF(Duombaze!AU107="",0,INDEX(DU!K:K,MATCH(Duombaze!AU107,DU!A:A,0),1))+IF(Duombaze!AV107="",0,INDEX(DU!K:K,MATCH(Duombaze!AV107,DU!A:A,0),1))+IF(Duombaze!AW107="",0,INDEX(DU!K:K,MATCH(Duombaze!AW107,DU!A:A,0),1))+IF(Duombaze!AX107="",0,INDEX(DU!K:K,MATCH(Duombaze!AX107,DU!A:A,0),1))+IF(Duombaze!AY107="",0,INDEX(DU!K:K,MATCH(Duombaze!AY107,DU!A:A,0),1))+IF(Duombaze!AZ107="",0,INDEX(DU!K:K,MATCH(Duombaze!AZ107,DU!A:A,0),1))+IF(Duombaze!BA107="",0,INDEX(DU!K:K,MATCH(Duombaze!BA107,DU!A:A,0),1))+IF(Duombaze!BB107="",0,INDEX(DU!K:K,MATCH(Duombaze!BB107,DU!A:A,0),1))</f>
        <v>0</v>
      </c>
      <c r="BE107" s="2"/>
      <c r="BF107" s="2"/>
      <c r="BG107" s="4" t="s">
        <v>2721</v>
      </c>
      <c r="BH107" s="4" t="str">
        <f t="shared" si="54"/>
        <v>7 SPB14 Pneumatiniai st. WABCO (mech. LSV)</v>
      </c>
      <c r="BI107" s="2" t="str">
        <f t="shared" si="59"/>
        <v>ZU3APSWBCMLSV0</v>
      </c>
      <c r="BJ107" s="643" t="s">
        <v>2718</v>
      </c>
      <c r="BK107" s="643"/>
      <c r="BL107" s="643"/>
      <c r="BM107" s="643">
        <f>IF(Duombaze!BJ107="",0,INDEX(DU!I:I,MATCH(Duombaze!BJ107,DU!A:A,0),1))+IF(Duombaze!BK107="",0,INDEX(DU!I:I,MATCH(Duombaze!BK107,DU!A:A,0),1))+IF(Duombaze!BL107="",0,INDEX(DU!I:I,MATCH(Duombaze!BL107,DU!A:A,0),1))</f>
        <v>363.59249999999997</v>
      </c>
      <c r="BN107" s="640">
        <f>IF(Duombaze!BJ107="",0,INDEX(DU!K:K,MATCH(Duombaze!BJ107,DU!A:A,0),1))+IF(Duombaze!BK107="",0,INDEX(DU!K:K,MATCH(Duombaze!BK107,DU!A:A,0),1))+IF(Duombaze!BL107="",0,INDEX(DU!K:K,MATCH(Duombaze!BL107,DU!A:A,0),1))</f>
        <v>85.87</v>
      </c>
      <c r="BO107" s="2"/>
      <c r="BP107" s="2"/>
      <c r="BQ107" s="2" t="s">
        <v>290</v>
      </c>
      <c r="BR107" s="6" t="str">
        <f t="shared" si="60"/>
        <v>7 SPB14 Stabdžių išvadai dviejų kontūrų</v>
      </c>
      <c r="BS107" s="2" t="s">
        <v>2263</v>
      </c>
      <c r="BT107" s="2" t="s">
        <v>3037</v>
      </c>
      <c r="BU107" s="2">
        <v>23705201</v>
      </c>
      <c r="BV107" s="2"/>
      <c r="BW107" s="2">
        <f>IF(Duombaze!BT107="",0,INDEX(DU!I:I,MATCH(Duombaze!BT107,DU!A:A,0),1))+IF(Duombaze!BU107="",0,INDEX(DU!I:I,MATCH(Duombaze!BU107,DU!A:A,0),1))+IF(Duombaze!BV107="",0,INDEX(DU!I:I,MATCH(Duombaze!BV107,DU!A:A,0),1))</f>
        <v>53.779853333333328</v>
      </c>
      <c r="BX107" s="6">
        <f>IF(Duombaze!BT107="",0,INDEX(DU!K:K,MATCH(Duombaze!BT107,DU!A:A,0),1))+IF(Duombaze!BU107="",0,INDEX(DU!K:K,MATCH(Duombaze!BU107,DU!A:A,0),1))+IF(Duombaze!BV107="",0,INDEX(DU!K:K,MATCH(Duombaze!BV107,DU!A:A,0),1))</f>
        <v>17.41</v>
      </c>
      <c r="BY107" s="2"/>
      <c r="BZ107" s="2"/>
      <c r="CA107" s="2"/>
      <c r="CB107" s="6" t="str">
        <f t="shared" si="61"/>
        <v/>
      </c>
      <c r="CC107" s="2"/>
      <c r="CD107" s="2">
        <f>IF(Duombaze!CC107="",0,INDEX(DU!I:I,MATCH(Duombaze!CC107,DU!A:A,0),1))</f>
        <v>0</v>
      </c>
      <c r="CE107" s="4">
        <f>IF(Duombaze!CC107="",0,INDEX(DU!K:K,MATCH(Duombaze!CC107,DU!A:A,0),1))</f>
        <v>0</v>
      </c>
      <c r="CF107" s="2"/>
      <c r="CG107" s="2"/>
      <c r="CH107" s="2"/>
      <c r="CI107" s="4" t="str">
        <f t="shared" si="36"/>
        <v/>
      </c>
      <c r="CJ107" s="2"/>
      <c r="CK107" s="2">
        <f>IF(Duombaze!CJ107="",0,INDEX(DU!I:I,MATCH(Duombaze!CJ107,DU!A:A,0),1))</f>
        <v>0</v>
      </c>
      <c r="CL107" s="4">
        <f>IF(Duombaze!CJ107="",0,INDEX(DU!K:K,MATCH(Duombaze!CJ107,DU!A:A,0),1))</f>
        <v>0</v>
      </c>
      <c r="CM107" s="2"/>
      <c r="CN107" s="2"/>
      <c r="CO107" s="2"/>
      <c r="CP107" s="4" t="str">
        <f t="shared" si="37"/>
        <v/>
      </c>
      <c r="CQ107" s="2"/>
      <c r="CR107" s="643"/>
      <c r="CS107" s="643"/>
      <c r="CT107" s="643">
        <f>IF(Duombaze!CR107="",0,INDEX(DU!I:I,MATCH(Duombaze!CR107,DU!A:A,0),1))+IF(Duombaze!CS107="",0,INDEX(DU!I:I,MATCH(Duombaze!CS107,DU!A:A,0),1))</f>
        <v>0</v>
      </c>
      <c r="CU107" s="6">
        <f>IF(Duombaze!CR107="",0,INDEX(DU!K:K,MATCH(Duombaze!CR107,DU!A:A,0),1))+IF(Duombaze!CS107="",0,INDEX(DU!K:K,MATCH(Duombaze!CS107,DU!A:A,0),1))</f>
        <v>0</v>
      </c>
      <c r="CV107" s="2"/>
      <c r="CW107" s="2"/>
      <c r="CX107" s="2"/>
      <c r="CY107" s="4" t="str">
        <f t="shared" si="38"/>
        <v/>
      </c>
      <c r="CZ107" s="2"/>
      <c r="DA107" s="674"/>
      <c r="DB107" s="674"/>
      <c r="DC107" s="674">
        <f>IF(Duombaze!DA107="",0,INDEX(DU!I:I,MATCH(Duombaze!DA107,DU!A:A,0),1))+IF(Duombaze!DB107="",0,INDEX(DU!I:I,MATCH(Duombaze!DB107,DU!A:A,0),1))</f>
        <v>0</v>
      </c>
      <c r="DD107" s="6">
        <f>IF(Duombaze!DA107="",0,INDEX(DU!K:K,MATCH(Duombaze!DA107,DU!A:A,0),1))+IF(Duombaze!DB107="",0,INDEX(DU!K:K,MATCH(Duombaze!DB107,DU!A:A,0),1))</f>
        <v>0</v>
      </c>
      <c r="DE107" s="2"/>
      <c r="DF107" s="2"/>
      <c r="DG107" s="2"/>
      <c r="DH107" s="6" t="str">
        <f t="shared" si="39"/>
        <v/>
      </c>
      <c r="DI107" s="2"/>
      <c r="DJ107" s="674"/>
      <c r="DK107" s="679"/>
      <c r="DL107" s="679">
        <f>IF(Duombaze!DJ107="",0,INDEX(DU!I:I,MATCH(Duombaze!DJ107,DU!A:A,0),1))+IF(Duombaze!DK107="",0,INDEX(DU!I:I,MATCH(Duombaze!DK107,DU!A:A,0),1))</f>
        <v>0</v>
      </c>
      <c r="DM107" s="6">
        <f>IF(Duombaze!DJ107="",0,INDEX(DU!K:K,MATCH(Duombaze!DJ107,DU!A:A,0),1))+IF(Duombaze!DK107="",0,INDEX(DU!K:K,MATCH(Duombaze!DK107,DU!A:A,0),1))</f>
        <v>0</v>
      </c>
      <c r="DN107" s="62"/>
      <c r="DO107" s="62"/>
      <c r="DP107" s="62"/>
      <c r="DQ107" s="4" t="str">
        <f t="shared" si="40"/>
        <v/>
      </c>
      <c r="DR107" s="68"/>
      <c r="DS107" s="694"/>
      <c r="DT107" s="694"/>
      <c r="DU107" s="694"/>
      <c r="DV107" s="694"/>
      <c r="DW107" s="694">
        <f>IF(Duombaze!DS107="",0,INDEX(DU!I:I,MATCH(Duombaze!DS107,DU!A:A,0),1))+IF(Duombaze!DT107="",0,INDEX(DU!I:I,MATCH(Duombaze!DT107,DU!A:A,0),1))+IF(Duombaze!DU107="",0,INDEX(DU!I:I,MATCH(Duombaze!DU107,DU!A:A,0),1))+IF(Duombaze!DV107="",0,INDEX(DU!I:I,MATCH(Duombaze!DV107,DU!A:A,0),1))</f>
        <v>0</v>
      </c>
      <c r="DX107" s="640">
        <f>IF(Duombaze!DS107="",0,INDEX(DU!K:K,MATCH(Duombaze!DS107,DU!A:A,0),1))+IF(Duombaze!DT107="",0,INDEX(DU!K:K,MATCH(Duombaze!DT107,DU!A:A,0),1))+IF(Duombaze!DU107="",0,INDEX(DU!K:K,MATCH(Duombaze!DU107,DU!A:A,0),1))+IF(Duombaze!DV107="",0,INDEX(DU!K:KH,MATCH(Duombaze!DV107,DU!A:A,0),1))</f>
        <v>0</v>
      </c>
      <c r="DY107" s="68"/>
      <c r="DZ107" s="68"/>
      <c r="EA107" s="2"/>
      <c r="EB107" s="6" t="str">
        <f t="shared" si="56"/>
        <v/>
      </c>
      <c r="EC107" s="2"/>
      <c r="ED107" s="2">
        <f>IF(Duombaze!EC107="",0,INDEX(DU!I:I,MATCH(Duombaze!EC107,DU!A:A,0),1))</f>
        <v>0</v>
      </c>
      <c r="EE107" s="640">
        <f>IF(Duombaze!EC107="",0,INDEX(DU!K:K,MATCH(Duombaze!EC107,DU!A:A,0),1))</f>
        <v>0</v>
      </c>
      <c r="EF107" s="2"/>
      <c r="EG107" s="62"/>
      <c r="EH107" s="2"/>
      <c r="EI107" s="4" t="str">
        <f t="shared" si="45"/>
        <v/>
      </c>
      <c r="EJ107" s="2"/>
      <c r="EK107" s="674"/>
      <c r="EL107" s="674"/>
      <c r="EM107" s="674"/>
      <c r="EN107" s="674">
        <f>IF(Duombaze!EK107="",0,INDEX(DU!I:I,MATCH(Duombaze!EK107,DU!A:A,0),1))+IF(Duombaze!EL107="",0,INDEX(DU!I:I,MATCH(Duombaze!EL107,DU!A:A,0),1))+IF(Duombaze!EM107="",0,INDEX(DU!I:I,MATCH(Duombaze!EM107,DU!A:A,0),1))</f>
        <v>0</v>
      </c>
      <c r="EO107" s="6">
        <f>IF(Duombaze!EK107="",0,INDEX(DU!K:K,MATCH(Duombaze!EK107,DU!A:A,0),1))+IF(Duombaze!EL107="",0,INDEX(DU!K:K,MATCH(Duombaze!EL107,DU!A:A,0),1))+IF(Duombaze!EM107="",0,INDEX(DU!K:K,MATCH(Duombaze!EM107,DU!A:A,0),1))</f>
        <v>0</v>
      </c>
      <c r="EP107" s="2"/>
      <c r="EQ107" s="2"/>
      <c r="ER107" s="68"/>
      <c r="ES107" s="4" t="str">
        <f t="shared" si="57"/>
        <v/>
      </c>
      <c r="ET107" s="2"/>
      <c r="EU107" s="2"/>
      <c r="EV107" s="2"/>
      <c r="EW107" s="2"/>
      <c r="EX107" s="6" t="str">
        <f t="shared" si="58"/>
        <v/>
      </c>
      <c r="EY107" s="2"/>
      <c r="EZ107" s="674"/>
      <c r="FA107" s="674"/>
      <c r="FB107" s="674">
        <f>IF(Duombaze!EZ107="",0,INDEX(DU!I:I,MATCH(Duombaze!EZ107,DU!A:A,0),1))+IF(Duombaze!FA107="",0,INDEX(DU!I:I,MATCH(Duombaze!FA107,DU!A:A,0),1))</f>
        <v>0</v>
      </c>
      <c r="FC107" s="6">
        <f>IF(Duombaze!EZ107="",0,INDEX(DU!K:K,MATCH(Duombaze!EZ107,DU!A:A,0),1))+IF(Duombaze!FA107="",0,INDEX(DU!K:K,MATCH(Duombaze!FA107,DU!A:A,0),1))</f>
        <v>0</v>
      </c>
      <c r="FD107" s="2"/>
      <c r="FE107" s="2"/>
      <c r="FF107" s="2"/>
      <c r="FG107" s="62"/>
      <c r="FH107" s="2"/>
      <c r="FI107" s="2"/>
      <c r="FJ107" s="2"/>
      <c r="FK107" s="3"/>
      <c r="FL107" s="28"/>
      <c r="FM107" s="673"/>
      <c r="FN107" s="673"/>
      <c r="FO107" s="673"/>
      <c r="FP107" s="673"/>
      <c r="FQ107" s="673">
        <f>IF(Duombaze!FM107="",0,INDEX(DU!I:I,MATCH(Duombaze!FM107,DU!A:A,0),1))+IF(Duombaze!FN107="",0,INDEX(DU!I:I,MATCH(Duombaze!FN107,DU!A:A,0),1))+IF(Duombaze!FO107="",0,INDEX(DU!I:I,MATCH(Duombaze!FO107,DU!A:A,0),1))+IF(Duombaze!FP107="",0,INDEX(DU!I:I,MATCH(Duombaze!FP107,DU!A:A,0),1))</f>
        <v>0</v>
      </c>
      <c r="FR107" s="673">
        <f>IF(Duombaze!FM107="",0,INDEX(DU!K:K,MATCH(Duombaze!FM107,DU!A:A,0),1))+IF(Duombaze!FN107="",0,INDEX(DU!K:K,MATCH(Duombaze!FN107,DU!A:A,0),1))+IF(Duombaze!FO107="",0,INDEX(DU!K:K,MATCH(Duombaze!FO107,DU!A:A,0),1))+IF(Duombaze!FP107="",0,INDEX(DU!K:K,MATCH(Duombaze!FP107,DU!A:A,0),1))</f>
        <v>0</v>
      </c>
      <c r="FT107" s="2" t="s">
        <v>704</v>
      </c>
      <c r="FU107" s="6"/>
      <c r="FV107" s="2" t="s">
        <v>273</v>
      </c>
    </row>
    <row r="108" spans="1:183" s="29" customFormat="1" ht="23.45" customHeight="1" x14ac:dyDescent="0.25">
      <c r="A108" s="44">
        <v>8</v>
      </c>
      <c r="B108" s="44" t="s">
        <v>772</v>
      </c>
      <c r="C108" s="27" t="s">
        <v>223</v>
      </c>
      <c r="D108" s="2"/>
      <c r="E108" s="4" t="str">
        <f t="shared" si="50"/>
        <v/>
      </c>
      <c r="F108" s="2"/>
      <c r="G108" s="643"/>
      <c r="H108" s="643"/>
      <c r="I108" s="643"/>
      <c r="J108" s="643"/>
      <c r="K108" s="643"/>
      <c r="L108" s="643"/>
      <c r="M108" s="643"/>
      <c r="N108" s="643"/>
      <c r="O108" s="643"/>
      <c r="P108" s="640">
        <f>IF(Duombaze!G108="",0,INDEX(DU!I:I,MATCH(Duombaze!G108,DU!A:A,0),1))+IF(Duombaze!H108="",0,INDEX(DU!I:I,MATCH(Duombaze!H108,DU!A:A,0),1))+IF(Duombaze!I108="",0,INDEX(DU!I:I,MATCH(Duombaze!I108,DU!A:A,0),1))+IF(Duombaze!J108="",0,INDEX(DU!I:I,MATCH(Duombaze!J108,DU!A:A,0),1))+IF(Duombaze!K108="",0,INDEX(DU!I:I,MATCH(Duombaze!K108,DU!A:A,0),1))+IF(Duombaze!L108="",0,INDEX(DU!I:I,MATCH(Duombaze!L108,DU!A:A,0),1))+IF(Duombaze!M108="",0,INDEX(DU!I:I,MATCH(Duombaze!M108,DU!A:A,0),1))+IF(Duombaze!N108="",0,INDEX(DU!I:I,MATCH(Duombaze!N108,DU!A:A,0),1))+IF(Duombaze!O108="",0,INDEX(DU!I:I,MATCH(Duombaze!O108,DU!A:A,0),1))</f>
        <v>0</v>
      </c>
      <c r="Q108" s="640">
        <f>IF(Duombaze!G108="",0,INDEX(DU!K:K,MATCH(Duombaze!G108,DU!A:A,0),1))+IF(Duombaze!H108="",0,INDEX(DU!K:K,MATCH(Duombaze!H108,DU!A:A,0),1))+IF(Duombaze!I108="",0,INDEX(DU!K:K,MATCH(Duombaze!I108,DU!A:A,0),1))+IF(Duombaze!J108="",0,INDEX(DU!K:K,MATCH(Duombaze!J108,DU!A:A,0),1))+IF(Duombaze!K108="",0,INDEX(DU!K:K,MATCH(Duombaze!K108,DU!A:A,0),1))+IF(Duombaze!L108="",0,INDEX(DU!K:K,MATCH(Duombaze!L108,DU!A:A,0),1))+IF(Duombaze!M108="",0,INDEX(DU!K:K,MATCH(Duombaze!M108,DU!A:A,0),1))+IF(Duombaze!N108="",0,INDEX(DU!K:K,MATCH(Duombaze!N108,DU!A:A,0),1))+IF(Duombaze!O108="",0,INDEX(DU!K:K,MATCH(Duombaze!O108,DU!A:A,0),1))</f>
        <v>0</v>
      </c>
      <c r="R108" s="2"/>
      <c r="S108" s="62"/>
      <c r="T108" s="883"/>
      <c r="U108" s="4">
        <f>IF(Duombaze!T108="",0,INDEX(DU!I:I,MATCH(Duombaze!T108,DU!A:A,0),1))</f>
        <v>0</v>
      </c>
      <c r="V108" s="4">
        <f>IF(Duombaze!T108="",0,INDEX(DU!K:K,MATCH(Duombaze!T108,DU!A:A,0),1))</f>
        <v>0</v>
      </c>
      <c r="W108" s="2"/>
      <c r="X108" s="2"/>
      <c r="Y108" s="862"/>
      <c r="Z108" s="68"/>
      <c r="AA108" s="4" t="str">
        <f t="shared" si="48"/>
        <v/>
      </c>
      <c r="AB108" s="2"/>
      <c r="AC108" s="2">
        <f>IF(Duombaze!AB108="",0,INDEX(DU!I:I,MATCH(Duombaze!AB108,DU!A:A,0),1))</f>
        <v>0</v>
      </c>
      <c r="AD108" s="2">
        <f>IF(Duombaze!AB108="",0,INDEX(DU!K:K,MATCH(Duombaze!AB108,DU!A:A,0),1))</f>
        <v>0</v>
      </c>
      <c r="AE108" s="2"/>
      <c r="AF108" s="2"/>
      <c r="AG108" s="2"/>
      <c r="AH108" s="4" t="str">
        <f t="shared" si="55"/>
        <v/>
      </c>
      <c r="AI108" s="2"/>
      <c r="AJ108" s="643"/>
      <c r="AK108" s="643"/>
      <c r="AL108" s="643"/>
      <c r="AM108" s="643">
        <f>IF(Duombaze!AJ108="",0,INDEX(DU!I:I,MATCH(Duombaze!AJ108,DU!A:A,0),1))+IF(Duombaze!AK108="",0,INDEX(DU!I:I,MATCH(Duombaze!AK108,DU!A:A,0),1))+IF(Duombaze!AL108="",0,INDEX(DU!I:I,MATCH(Duombaze!AL108,DU!A:A,0),1))</f>
        <v>0</v>
      </c>
      <c r="AN108" s="643">
        <f>IF(Duombaze!AJ108="",0,INDEX(DU!K:K,MATCH(Duombaze!AJ108,DU!A:A,0),1))+IF(Duombaze!AK108="",0,INDEX(DU!K:K,MATCH(Duombaze!AK108,DU!A:A,0),1))+IF(Duombaze!AL108="",0,INDEX(DU!K:K,MATCH(Duombaze!AL108,DU!A:A,0),1))</f>
        <v>0</v>
      </c>
      <c r="AO108" s="2"/>
      <c r="AP108" s="2"/>
      <c r="AQ108" s="2"/>
      <c r="AR108" s="4" t="str">
        <f t="shared" si="35"/>
        <v/>
      </c>
      <c r="AS108" s="2"/>
      <c r="AT108" s="643"/>
      <c r="AU108" s="643"/>
      <c r="AV108" s="643"/>
      <c r="AW108" s="643"/>
      <c r="AX108" s="643"/>
      <c r="AY108" s="643"/>
      <c r="AZ108" s="643"/>
      <c r="BA108" s="643"/>
      <c r="BB108" s="643"/>
      <c r="BC108" s="643">
        <f>IF(Duombaze!AT108="",0,INDEX(DU!I:I,MATCH(Duombaze!AT108,DU!A:A,0),1))+IF(Duombaze!AU108="",0,INDEX(DU!I:I,MATCH(Duombaze!AU108,DU!A:A,0),1))+IF(Duombaze!AV108="",0,INDEX(DU!I:I,MATCH(Duombaze!AV108,DU!A:A,0),1))+IF(Duombaze!AW108="",0,INDEX(DU!I:I,MATCH(Duombaze!AW108,DU!A:A,0),1))+IF(Duombaze!AX108="",0,INDEX(DU!I:I,MATCH(Duombaze!AX108,DU!A:A,0),1))+IF(Duombaze!AY108="",0,INDEX(DU!I:I,MATCH(Duombaze!AY108,DU!A:A,0),1))+IF(Duombaze!AZ108="",0,INDEX(DU!I:I,MATCH(Duombaze!AZ108,DU!A:A,0),1))+IF(Duombaze!BA108="",0,INDEX(DU!I:I,MATCH(Duombaze!BA108,DU!A:A,0),1))+IF(Duombaze!BB108="",0,INDEX(DU!I:I,MATCH(Duombaze!BB108,DU!A:A,0),1))</f>
        <v>0</v>
      </c>
      <c r="BD108" s="640">
        <f>IF(Duombaze!AT108="",0,INDEX(DU!K:K,MATCH(Duombaze!AT108,DU!A:A,0),1))+IF(Duombaze!AU108="",0,INDEX(DU!K:K,MATCH(Duombaze!AU108,DU!A:A,0),1))+IF(Duombaze!AV108="",0,INDEX(DU!K:K,MATCH(Duombaze!AV108,DU!A:A,0),1))+IF(Duombaze!AW108="",0,INDEX(DU!K:K,MATCH(Duombaze!AW108,DU!A:A,0),1))+IF(Duombaze!AX108="",0,INDEX(DU!K:K,MATCH(Duombaze!AX108,DU!A:A,0),1))+IF(Duombaze!AY108="",0,INDEX(DU!K:K,MATCH(Duombaze!AY108,DU!A:A,0),1))+IF(Duombaze!AZ108="",0,INDEX(DU!K:K,MATCH(Duombaze!AZ108,DU!A:A,0),1))+IF(Duombaze!BA108="",0,INDEX(DU!K:K,MATCH(Duombaze!BA108,DU!A:A,0),1))+IF(Duombaze!BB108="",0,INDEX(DU!K:K,MATCH(Duombaze!BB108,DU!A:A,0),1))</f>
        <v>0</v>
      </c>
      <c r="BE108" s="2"/>
      <c r="BF108" s="2"/>
      <c r="BG108" s="3"/>
      <c r="BH108" s="3"/>
      <c r="BI108" s="3"/>
      <c r="BJ108" s="640"/>
      <c r="BK108" s="640"/>
      <c r="BL108" s="640"/>
      <c r="BM108" s="640">
        <f>IF(Duombaze!BJ108="",0,INDEX(DU!I:I,MATCH(Duombaze!BJ108,DU!A:A,0),1))+IF(Duombaze!BK108="",0,INDEX(DU!I:I,MATCH(Duombaze!BK108,DU!A:A,0),1))+IF(Duombaze!BL108="",0,INDEX(DU!I:I,MATCH(Duombaze!BL108,DU!A:A,0),1))</f>
        <v>0</v>
      </c>
      <c r="BN108" s="640">
        <f>IF(Duombaze!BJ108="",0,INDEX(DU!K:K,MATCH(Duombaze!BJ108,DU!A:A,0),1))+IF(Duombaze!BK108="",0,INDEX(DU!K:K,MATCH(Duombaze!BK108,DU!A:A,0),1))+IF(Duombaze!BL108="",0,INDEX(DU!K:K,MATCH(Duombaze!BL108,DU!A:A,0),1))</f>
        <v>0</v>
      </c>
      <c r="BO108" s="2"/>
      <c r="BP108" s="2"/>
      <c r="BQ108" s="2"/>
      <c r="BR108" s="6" t="str">
        <f t="shared" si="60"/>
        <v/>
      </c>
      <c r="BS108" s="2"/>
      <c r="BT108" s="2"/>
      <c r="BU108" s="2"/>
      <c r="BV108" s="2"/>
      <c r="BW108" s="2">
        <f>IF(Duombaze!BT108="",0,INDEX(DU!I:I,MATCH(Duombaze!BT108,DU!A:A,0),1))+IF(Duombaze!BU108="",0,INDEX(DU!I:I,MATCH(Duombaze!BU108,DU!A:A,0),1))+IF(Duombaze!BV108="",0,INDEX(DU!I:I,MATCH(Duombaze!BV108,DU!A:A,0),1))</f>
        <v>0</v>
      </c>
      <c r="BX108" s="6">
        <f>IF(Duombaze!BT108="",0,INDEX(DU!K:K,MATCH(Duombaze!BT108,DU!A:A,0),1))+IF(Duombaze!BU108="",0,INDEX(DU!K:K,MATCH(Duombaze!BU108,DU!A:A,0),1))+IF(Duombaze!BV108="",0,INDEX(DU!K:K,MATCH(Duombaze!BV108,DU!A:A,0),1))</f>
        <v>0</v>
      </c>
      <c r="BY108" s="2"/>
      <c r="BZ108" s="2"/>
      <c r="CA108" s="2"/>
      <c r="CB108" s="6" t="str">
        <f t="shared" si="61"/>
        <v/>
      </c>
      <c r="CC108" s="2"/>
      <c r="CD108" s="2">
        <f>IF(Duombaze!CC108="",0,INDEX(DU!I:I,MATCH(Duombaze!CC108,DU!A:A,0),1))</f>
        <v>0</v>
      </c>
      <c r="CE108" s="4">
        <f>IF(Duombaze!CC108="",0,INDEX(DU!K:K,MATCH(Duombaze!CC108,DU!A:A,0),1))</f>
        <v>0</v>
      </c>
      <c r="CF108" s="2"/>
      <c r="CG108" s="2"/>
      <c r="CH108" s="2"/>
      <c r="CI108" s="4" t="str">
        <f t="shared" si="36"/>
        <v/>
      </c>
      <c r="CJ108" s="2"/>
      <c r="CK108" s="2">
        <f>IF(Duombaze!CJ108="",0,INDEX(DU!I:I,MATCH(Duombaze!CJ108,DU!A:A,0),1))</f>
        <v>0</v>
      </c>
      <c r="CL108" s="4">
        <f>IF(Duombaze!CJ108="",0,INDEX(DU!K:K,MATCH(Duombaze!CJ108,DU!A:A,0),1))</f>
        <v>0</v>
      </c>
      <c r="CM108" s="2"/>
      <c r="CN108" s="2"/>
      <c r="CO108" s="2"/>
      <c r="CP108" s="4" t="str">
        <f t="shared" si="37"/>
        <v/>
      </c>
      <c r="CQ108" s="2"/>
      <c r="CR108" s="643"/>
      <c r="CS108" s="643"/>
      <c r="CT108" s="643">
        <f>IF(Duombaze!CR108="",0,INDEX(DU!I:I,MATCH(Duombaze!CR108,DU!A:A,0),1))+IF(Duombaze!CS108="",0,INDEX(DU!I:I,MATCH(Duombaze!CS108,DU!A:A,0),1))</f>
        <v>0</v>
      </c>
      <c r="CU108" s="6">
        <f>IF(Duombaze!CR108="",0,INDEX(DU!K:K,MATCH(Duombaze!CR108,DU!A:A,0),1))+IF(Duombaze!CS108="",0,INDEX(DU!K:K,MATCH(Duombaze!CS108,DU!A:A,0),1))</f>
        <v>0</v>
      </c>
      <c r="CV108" s="2"/>
      <c r="CW108" s="2"/>
      <c r="CX108" s="2"/>
      <c r="CY108" s="4" t="str">
        <f t="shared" si="38"/>
        <v/>
      </c>
      <c r="CZ108" s="2"/>
      <c r="DA108" s="674"/>
      <c r="DB108" s="674"/>
      <c r="DC108" s="674">
        <f>IF(Duombaze!DA108="",0,INDEX(DU!I:I,MATCH(Duombaze!DA108,DU!A:A,0),1))+IF(Duombaze!DB108="",0,INDEX(DU!I:I,MATCH(Duombaze!DB108,DU!A:A,0),1))</f>
        <v>0</v>
      </c>
      <c r="DD108" s="6">
        <f>IF(Duombaze!DA108="",0,INDEX(DU!K:K,MATCH(Duombaze!DA108,DU!A:A,0),1))+IF(Duombaze!DB108="",0,INDEX(DU!K:K,MATCH(Duombaze!DB108,DU!A:A,0),1))</f>
        <v>0</v>
      </c>
      <c r="DE108" s="2"/>
      <c r="DF108" s="2"/>
      <c r="DG108" s="2"/>
      <c r="DH108" s="6" t="str">
        <f t="shared" si="39"/>
        <v/>
      </c>
      <c r="DI108" s="2"/>
      <c r="DJ108" s="674"/>
      <c r="DK108" s="679"/>
      <c r="DL108" s="679">
        <f>IF(Duombaze!DJ108="",0,INDEX(DU!I:I,MATCH(Duombaze!DJ108,DU!A:A,0),1))+IF(Duombaze!DK108="",0,INDEX(DU!I:I,MATCH(Duombaze!DK108,DU!A:A,0),1))</f>
        <v>0</v>
      </c>
      <c r="DM108" s="6">
        <f>IF(Duombaze!DJ108="",0,INDEX(DU!K:K,MATCH(Duombaze!DJ108,DU!A:A,0),1))+IF(Duombaze!DK108="",0,INDEX(DU!K:K,MATCH(Duombaze!DK108,DU!A:A,0),1))</f>
        <v>0</v>
      </c>
      <c r="DN108" s="62"/>
      <c r="DO108" s="62"/>
      <c r="DP108" s="62"/>
      <c r="DQ108" s="4" t="str">
        <f t="shared" si="40"/>
        <v/>
      </c>
      <c r="DR108" s="68"/>
      <c r="DS108" s="694"/>
      <c r="DT108" s="694"/>
      <c r="DU108" s="694"/>
      <c r="DV108" s="694"/>
      <c r="DW108" s="694">
        <f>IF(Duombaze!DS108="",0,INDEX(DU!I:I,MATCH(Duombaze!DS108,DU!A:A,0),1))+IF(Duombaze!DT108="",0,INDEX(DU!I:I,MATCH(Duombaze!DT108,DU!A:A,0),1))+IF(Duombaze!DU108="",0,INDEX(DU!I:I,MATCH(Duombaze!DU108,DU!A:A,0),1))+IF(Duombaze!DV108="",0,INDEX(DU!I:I,MATCH(Duombaze!DV108,DU!A:A,0),1))</f>
        <v>0</v>
      </c>
      <c r="DX108" s="640">
        <f>IF(Duombaze!DS108="",0,INDEX(DU!K:K,MATCH(Duombaze!DS108,DU!A:A,0),1))+IF(Duombaze!DT108="",0,INDEX(DU!K:K,MATCH(Duombaze!DT108,DU!A:A,0),1))+IF(Duombaze!DU108="",0,INDEX(DU!K:K,MATCH(Duombaze!DU108,DU!A:A,0),1))+IF(Duombaze!DV108="",0,INDEX(DU!K:KH,MATCH(Duombaze!DV108,DU!A:A,0),1))</f>
        <v>0</v>
      </c>
      <c r="DY108" s="68"/>
      <c r="DZ108" s="68"/>
      <c r="EA108" s="2"/>
      <c r="EB108" s="6" t="str">
        <f t="shared" si="56"/>
        <v/>
      </c>
      <c r="EC108" s="2"/>
      <c r="ED108" s="2">
        <f>IF(Duombaze!EC108="",0,INDEX(DU!I:I,MATCH(Duombaze!EC108,DU!A:A,0),1))</f>
        <v>0</v>
      </c>
      <c r="EE108" s="640">
        <f>IF(Duombaze!EC108="",0,INDEX(DU!K:K,MATCH(Duombaze!EC108,DU!A:A,0),1))</f>
        <v>0</v>
      </c>
      <c r="EF108" s="2"/>
      <c r="EG108" s="2"/>
      <c r="EH108" s="2"/>
      <c r="EI108" s="4" t="str">
        <f t="shared" ref="EI108:EI135" si="62">IF(EH108&lt;&gt;"",A108&amp;" "&amp;C108&amp;" "&amp;EH108,"")</f>
        <v/>
      </c>
      <c r="EJ108" s="2"/>
      <c r="EK108" s="674"/>
      <c r="EL108" s="674"/>
      <c r="EM108" s="674"/>
      <c r="EN108" s="674">
        <f>IF(Duombaze!EK108="",0,INDEX(DU!I:I,MATCH(Duombaze!EK108,DU!A:A,0),1))+IF(Duombaze!EL108="",0,INDEX(DU!I:I,MATCH(Duombaze!EL108,DU!A:A,0),1))+IF(Duombaze!EM108="",0,INDEX(DU!I:I,MATCH(Duombaze!EM108,DU!A:A,0),1))</f>
        <v>0</v>
      </c>
      <c r="EO108" s="6">
        <f>IF(Duombaze!EK108="",0,INDEX(DU!K:K,MATCH(Duombaze!EK108,DU!A:A,0),1))+IF(Duombaze!EL108="",0,INDEX(DU!K:K,MATCH(Duombaze!EL108,DU!A:A,0),1))+IF(Duombaze!EM108="",0,INDEX(DU!K:K,MATCH(Duombaze!EM108,DU!A:A,0),1))</f>
        <v>0</v>
      </c>
      <c r="EP108" s="2"/>
      <c r="EQ108" s="2"/>
      <c r="ER108" s="2"/>
      <c r="ES108" s="4" t="str">
        <f t="shared" si="57"/>
        <v/>
      </c>
      <c r="ET108" s="2"/>
      <c r="EU108" s="2"/>
      <c r="EV108" s="2"/>
      <c r="EW108" s="2"/>
      <c r="EX108" s="6" t="str">
        <f t="shared" si="58"/>
        <v/>
      </c>
      <c r="EY108" s="2"/>
      <c r="EZ108" s="674"/>
      <c r="FA108" s="674"/>
      <c r="FB108" s="674">
        <f>IF(Duombaze!EZ108="",0,INDEX(DU!I:I,MATCH(Duombaze!EZ108,DU!A:A,0),1))+IF(Duombaze!FA108="",0,INDEX(DU!I:I,MATCH(Duombaze!FA108,DU!A:A,0),1))</f>
        <v>0</v>
      </c>
      <c r="FC108" s="6">
        <f>IF(Duombaze!EZ108="",0,INDEX(DU!K:K,MATCH(Duombaze!EZ108,DU!A:A,0),1))+IF(Duombaze!FA108="",0,INDEX(DU!K:K,MATCH(Duombaze!FA108,DU!A:A,0),1))</f>
        <v>0</v>
      </c>
      <c r="FD108" s="2"/>
      <c r="FE108" s="2"/>
      <c r="FF108" s="2"/>
      <c r="FG108" s="62"/>
      <c r="FH108" s="2"/>
      <c r="FI108" s="2"/>
      <c r="FJ108" s="2"/>
      <c r="FK108" s="3"/>
      <c r="FL108" s="28"/>
      <c r="FM108" s="673"/>
      <c r="FN108" s="673"/>
      <c r="FO108" s="673"/>
      <c r="FP108" s="673"/>
      <c r="FQ108" s="673">
        <f>IF(Duombaze!FM108="",0,INDEX(DU!I:I,MATCH(Duombaze!FM108,DU!A:A,0),1))+IF(Duombaze!FN108="",0,INDEX(DU!I:I,MATCH(Duombaze!FN108,DU!A:A,0),1))+IF(Duombaze!FO108="",0,INDEX(DU!I:I,MATCH(Duombaze!FO108,DU!A:A,0),1))+IF(Duombaze!FP108="",0,INDEX(DU!I:I,MATCH(Duombaze!FP108,DU!A:A,0),1))</f>
        <v>0</v>
      </c>
      <c r="FR108" s="673">
        <f>IF(Duombaze!FM108="",0,INDEX(DU!K:K,MATCH(Duombaze!FM108,DU!A:A,0),1))+IF(Duombaze!FN108="",0,INDEX(DU!K:K,MATCH(Duombaze!FN108,DU!A:A,0),1))+IF(Duombaze!FO108="",0,INDEX(DU!K:K,MATCH(Duombaze!FO108,DU!A:A,0),1))+IF(Duombaze!FP108="",0,INDEX(DU!K:K,MATCH(Duombaze!FP108,DU!A:A,0),1))</f>
        <v>0</v>
      </c>
      <c r="FT108" s="2" t="s">
        <v>706</v>
      </c>
      <c r="FU108" s="6" t="str">
        <f>IF(FT108&lt;&gt;"",A103&amp;" "&amp;C103&amp;" "&amp;FT108,"")</f>
        <v xml:space="preserve">3 SPB14 Tentas ir aikštelė </v>
      </c>
      <c r="FV108" s="2" t="s">
        <v>2152</v>
      </c>
    </row>
    <row r="109" spans="1:183" s="29" customFormat="1" ht="23.45" customHeight="1" x14ac:dyDescent="0.25">
      <c r="A109" s="44">
        <v>9</v>
      </c>
      <c r="B109" s="44" t="s">
        <v>772</v>
      </c>
      <c r="C109" s="27" t="s">
        <v>223</v>
      </c>
      <c r="D109" s="2"/>
      <c r="E109" s="4" t="str">
        <f t="shared" si="50"/>
        <v/>
      </c>
      <c r="F109" s="2"/>
      <c r="G109" s="643"/>
      <c r="H109" s="643"/>
      <c r="I109" s="643"/>
      <c r="J109" s="643"/>
      <c r="K109" s="643"/>
      <c r="L109" s="643"/>
      <c r="M109" s="643"/>
      <c r="N109" s="643"/>
      <c r="O109" s="643"/>
      <c r="P109" s="640">
        <f>IF(Duombaze!G109="",0,INDEX(DU!I:I,MATCH(Duombaze!G109,DU!A:A,0),1))+IF(Duombaze!H109="",0,INDEX(DU!I:I,MATCH(Duombaze!H109,DU!A:A,0),1))+IF(Duombaze!I109="",0,INDEX(DU!I:I,MATCH(Duombaze!I109,DU!A:A,0),1))+IF(Duombaze!J109="",0,INDEX(DU!I:I,MATCH(Duombaze!J109,DU!A:A,0),1))+IF(Duombaze!K109="",0,INDEX(DU!I:I,MATCH(Duombaze!K109,DU!A:A,0),1))+IF(Duombaze!L109="",0,INDEX(DU!I:I,MATCH(Duombaze!L109,DU!A:A,0),1))+IF(Duombaze!M109="",0,INDEX(DU!I:I,MATCH(Duombaze!M109,DU!A:A,0),1))+IF(Duombaze!N109="",0,INDEX(DU!I:I,MATCH(Duombaze!N109,DU!A:A,0),1))+IF(Duombaze!O109="",0,INDEX(DU!I:I,MATCH(Duombaze!O109,DU!A:A,0),1))</f>
        <v>0</v>
      </c>
      <c r="Q109" s="640">
        <f>IF(Duombaze!G109="",0,INDEX(DU!K:K,MATCH(Duombaze!G109,DU!A:A,0),1))+IF(Duombaze!H109="",0,INDEX(DU!K:K,MATCH(Duombaze!H109,DU!A:A,0),1))+IF(Duombaze!I109="",0,INDEX(DU!K:K,MATCH(Duombaze!I109,DU!A:A,0),1))+IF(Duombaze!J109="",0,INDEX(DU!K:K,MATCH(Duombaze!J109,DU!A:A,0),1))+IF(Duombaze!K109="",0,INDEX(DU!K:K,MATCH(Duombaze!K109,DU!A:A,0),1))+IF(Duombaze!L109="",0,INDEX(DU!K:K,MATCH(Duombaze!L109,DU!A:A,0),1))+IF(Duombaze!M109="",0,INDEX(DU!K:K,MATCH(Duombaze!M109,DU!A:A,0),1))+IF(Duombaze!N109="",0,INDEX(DU!K:K,MATCH(Duombaze!N109,DU!A:A,0),1))+IF(Duombaze!O109="",0,INDEX(DU!K:K,MATCH(Duombaze!O109,DU!A:A,0),1))</f>
        <v>0</v>
      </c>
      <c r="R109" s="2"/>
      <c r="S109" s="62"/>
      <c r="T109" s="883"/>
      <c r="U109" s="4">
        <f>IF(Duombaze!T109="",0,INDEX(DU!I:I,MATCH(Duombaze!T109,DU!A:A,0),1))</f>
        <v>0</v>
      </c>
      <c r="V109" s="4">
        <f>IF(Duombaze!T109="",0,INDEX(DU!K:K,MATCH(Duombaze!T109,DU!A:A,0),1))</f>
        <v>0</v>
      </c>
      <c r="W109" s="2"/>
      <c r="X109" s="2"/>
      <c r="Y109" s="862"/>
      <c r="Z109" s="68"/>
      <c r="AA109" s="4" t="str">
        <f t="shared" si="48"/>
        <v/>
      </c>
      <c r="AB109" s="2"/>
      <c r="AC109" s="2">
        <f>IF(Duombaze!AB109="",0,INDEX(DU!I:I,MATCH(Duombaze!AB109,DU!A:A,0),1))</f>
        <v>0</v>
      </c>
      <c r="AD109" s="2">
        <f>IF(Duombaze!AB109="",0,INDEX(DU!K:K,MATCH(Duombaze!AB109,DU!A:A,0),1))</f>
        <v>0</v>
      </c>
      <c r="AE109" s="2"/>
      <c r="AF109" s="2"/>
      <c r="AG109" s="2"/>
      <c r="AH109" s="4" t="str">
        <f t="shared" si="55"/>
        <v/>
      </c>
      <c r="AI109" s="2"/>
      <c r="AJ109" s="643"/>
      <c r="AK109" s="643"/>
      <c r="AL109" s="643"/>
      <c r="AM109" s="643">
        <f>IF(Duombaze!AJ109="",0,INDEX(DU!I:I,MATCH(Duombaze!AJ109,DU!A:A,0),1))+IF(Duombaze!AK109="",0,INDEX(DU!I:I,MATCH(Duombaze!AK109,DU!A:A,0),1))+IF(Duombaze!AL109="",0,INDEX(DU!I:I,MATCH(Duombaze!AL109,DU!A:A,0),1))</f>
        <v>0</v>
      </c>
      <c r="AN109" s="643">
        <f>IF(Duombaze!AJ109="",0,INDEX(DU!K:K,MATCH(Duombaze!AJ109,DU!A:A,0),1))+IF(Duombaze!AK109="",0,INDEX(DU!K:K,MATCH(Duombaze!AK109,DU!A:A,0),1))+IF(Duombaze!AL109="",0,INDEX(DU!K:K,MATCH(Duombaze!AL109,DU!A:A,0),1))</f>
        <v>0</v>
      </c>
      <c r="AO109" s="2"/>
      <c r="AP109" s="2"/>
      <c r="AQ109" s="2"/>
      <c r="AR109" s="4" t="str">
        <f t="shared" si="35"/>
        <v/>
      </c>
      <c r="AS109" s="2"/>
      <c r="AT109" s="643"/>
      <c r="AU109" s="643"/>
      <c r="AV109" s="643"/>
      <c r="AW109" s="643"/>
      <c r="AX109" s="643"/>
      <c r="AY109" s="643"/>
      <c r="AZ109" s="643"/>
      <c r="BA109" s="643"/>
      <c r="BB109" s="643"/>
      <c r="BC109" s="643">
        <f>IF(Duombaze!AT109="",0,INDEX(DU!I:I,MATCH(Duombaze!AT109,DU!A:A,0),1))+IF(Duombaze!AU109="",0,INDEX(DU!I:I,MATCH(Duombaze!AU109,DU!A:A,0),1))+IF(Duombaze!AV109="",0,INDEX(DU!I:I,MATCH(Duombaze!AV109,DU!A:A,0),1))+IF(Duombaze!AW109="",0,INDEX(DU!I:I,MATCH(Duombaze!AW109,DU!A:A,0),1))+IF(Duombaze!AX109="",0,INDEX(DU!I:I,MATCH(Duombaze!AX109,DU!A:A,0),1))+IF(Duombaze!AY109="",0,INDEX(DU!I:I,MATCH(Duombaze!AY109,DU!A:A,0),1))+IF(Duombaze!AZ109="",0,INDEX(DU!I:I,MATCH(Duombaze!AZ109,DU!A:A,0),1))+IF(Duombaze!BA109="",0,INDEX(DU!I:I,MATCH(Duombaze!BA109,DU!A:A,0),1))+IF(Duombaze!BB109="",0,INDEX(DU!I:I,MATCH(Duombaze!BB109,DU!A:A,0),1))</f>
        <v>0</v>
      </c>
      <c r="BD109" s="640">
        <f>IF(Duombaze!AT109="",0,INDEX(DU!K:K,MATCH(Duombaze!AT109,DU!A:A,0),1))+IF(Duombaze!AU109="",0,INDEX(DU!K:K,MATCH(Duombaze!AU109,DU!A:A,0),1))+IF(Duombaze!AV109="",0,INDEX(DU!K:K,MATCH(Duombaze!AV109,DU!A:A,0),1))+IF(Duombaze!AW109="",0,INDEX(DU!K:K,MATCH(Duombaze!AW109,DU!A:A,0),1))+IF(Duombaze!AX109="",0,INDEX(DU!K:K,MATCH(Duombaze!AX109,DU!A:A,0),1))+IF(Duombaze!AY109="",0,INDEX(DU!K:K,MATCH(Duombaze!AY109,DU!A:A,0),1))+IF(Duombaze!AZ109="",0,INDEX(DU!K:K,MATCH(Duombaze!AZ109,DU!A:A,0),1))+IF(Duombaze!BA109="",0,INDEX(DU!K:K,MATCH(Duombaze!BA109,DU!A:A,0),1))+IF(Duombaze!BB109="",0,INDEX(DU!K:K,MATCH(Duombaze!BB109,DU!A:A,0),1))</f>
        <v>0</v>
      </c>
      <c r="BE109" s="2"/>
      <c r="BF109" s="2"/>
      <c r="BG109" s="3"/>
      <c r="BH109" s="3"/>
      <c r="BI109" s="3"/>
      <c r="BJ109" s="640"/>
      <c r="BK109" s="640"/>
      <c r="BL109" s="640"/>
      <c r="BM109" s="640">
        <f>IF(Duombaze!BJ109="",0,INDEX(DU!I:I,MATCH(Duombaze!BJ109,DU!A:A,0),1))+IF(Duombaze!BK109="",0,INDEX(DU!I:I,MATCH(Duombaze!BK109,DU!A:A,0),1))+IF(Duombaze!BL109="",0,INDEX(DU!I:I,MATCH(Duombaze!BL109,DU!A:A,0),1))</f>
        <v>0</v>
      </c>
      <c r="BN109" s="640">
        <f>IF(Duombaze!BJ109="",0,INDEX(DU!K:K,MATCH(Duombaze!BJ109,DU!A:A,0),1))+IF(Duombaze!BK109="",0,INDEX(DU!K:K,MATCH(Duombaze!BK109,DU!A:A,0),1))+IF(Duombaze!BL109="",0,INDEX(DU!K:K,MATCH(Duombaze!BL109,DU!A:A,0),1))</f>
        <v>0</v>
      </c>
      <c r="BO109" s="2"/>
      <c r="BP109" s="2"/>
      <c r="BQ109" s="2"/>
      <c r="BR109" s="6" t="str">
        <f t="shared" si="60"/>
        <v/>
      </c>
      <c r="BS109" s="2"/>
      <c r="BT109" s="2"/>
      <c r="BU109" s="2"/>
      <c r="BV109" s="2"/>
      <c r="BW109" s="2">
        <f>IF(Duombaze!BT109="",0,INDEX(DU!I:I,MATCH(Duombaze!BT109,DU!A:A,0),1))+IF(Duombaze!BU109="",0,INDEX(DU!I:I,MATCH(Duombaze!BU109,DU!A:A,0),1))+IF(Duombaze!BV109="",0,INDEX(DU!I:I,MATCH(Duombaze!BV109,DU!A:A,0),1))</f>
        <v>0</v>
      </c>
      <c r="BX109" s="6">
        <f>IF(Duombaze!BT109="",0,INDEX(DU!K:K,MATCH(Duombaze!BT109,DU!A:A,0),1))+IF(Duombaze!BU109="",0,INDEX(DU!K:K,MATCH(Duombaze!BU109,DU!A:A,0),1))+IF(Duombaze!BV109="",0,INDEX(DU!K:K,MATCH(Duombaze!BV109,DU!A:A,0),1))</f>
        <v>0</v>
      </c>
      <c r="BY109" s="2"/>
      <c r="BZ109" s="2"/>
      <c r="CA109" s="2"/>
      <c r="CB109" s="6" t="str">
        <f t="shared" si="61"/>
        <v/>
      </c>
      <c r="CC109" s="2"/>
      <c r="CD109" s="2">
        <f>IF(Duombaze!CC109="",0,INDEX(DU!I:I,MATCH(Duombaze!CC109,DU!A:A,0),1))</f>
        <v>0</v>
      </c>
      <c r="CE109" s="4">
        <f>IF(Duombaze!CC109="",0,INDEX(DU!K:K,MATCH(Duombaze!CC109,DU!A:A,0),1))</f>
        <v>0</v>
      </c>
      <c r="CF109" s="2"/>
      <c r="CG109" s="2"/>
      <c r="CH109" s="2"/>
      <c r="CI109" s="4" t="str">
        <f t="shared" si="36"/>
        <v/>
      </c>
      <c r="CJ109" s="2"/>
      <c r="CK109" s="2">
        <f>IF(Duombaze!CJ109="",0,INDEX(DU!I:I,MATCH(Duombaze!CJ109,DU!A:A,0),1))</f>
        <v>0</v>
      </c>
      <c r="CL109" s="4">
        <f>IF(Duombaze!CJ109="",0,INDEX(DU!K:K,MATCH(Duombaze!CJ109,DU!A:A,0),1))</f>
        <v>0</v>
      </c>
      <c r="CM109" s="2"/>
      <c r="CN109" s="2"/>
      <c r="CO109" s="2"/>
      <c r="CP109" s="4" t="str">
        <f t="shared" si="37"/>
        <v/>
      </c>
      <c r="CQ109" s="2"/>
      <c r="CR109" s="643"/>
      <c r="CS109" s="643"/>
      <c r="CT109" s="643">
        <f>IF(Duombaze!CR109="",0,INDEX(DU!I:I,MATCH(Duombaze!CR109,DU!A:A,0),1))+IF(Duombaze!CS109="",0,INDEX(DU!I:I,MATCH(Duombaze!CS109,DU!A:A,0),1))</f>
        <v>0</v>
      </c>
      <c r="CU109" s="6">
        <f>IF(Duombaze!CR109="",0,INDEX(DU!K:K,MATCH(Duombaze!CR109,DU!A:A,0),1))+IF(Duombaze!CS109="",0,INDEX(DU!K:K,MATCH(Duombaze!CS109,DU!A:A,0),1))</f>
        <v>0</v>
      </c>
      <c r="CV109" s="2"/>
      <c r="CW109" s="2"/>
      <c r="CX109" s="2"/>
      <c r="CY109" s="4" t="str">
        <f t="shared" si="38"/>
        <v/>
      </c>
      <c r="CZ109" s="2"/>
      <c r="DA109" s="674"/>
      <c r="DB109" s="674"/>
      <c r="DC109" s="674">
        <f>IF(Duombaze!DA109="",0,INDEX(DU!I:I,MATCH(Duombaze!DA109,DU!A:A,0),1))+IF(Duombaze!DB109="",0,INDEX(DU!I:I,MATCH(Duombaze!DB109,DU!A:A,0),1))</f>
        <v>0</v>
      </c>
      <c r="DD109" s="6">
        <f>IF(Duombaze!DA109="",0,INDEX(DU!K:K,MATCH(Duombaze!DA109,DU!A:A,0),1))+IF(Duombaze!DB109="",0,INDEX(DU!K:K,MATCH(Duombaze!DB109,DU!A:A,0),1))</f>
        <v>0</v>
      </c>
      <c r="DE109" s="2"/>
      <c r="DF109" s="2"/>
      <c r="DG109" s="2"/>
      <c r="DH109" s="6" t="str">
        <f t="shared" si="39"/>
        <v/>
      </c>
      <c r="DI109" s="2"/>
      <c r="DJ109" s="674"/>
      <c r="DK109" s="679"/>
      <c r="DL109" s="679">
        <f>IF(Duombaze!DJ109="",0,INDEX(DU!I:I,MATCH(Duombaze!DJ109,DU!A:A,0),1))+IF(Duombaze!DK109="",0,INDEX(DU!I:I,MATCH(Duombaze!DK109,DU!A:A,0),1))</f>
        <v>0</v>
      </c>
      <c r="DM109" s="6">
        <f>IF(Duombaze!DJ109="",0,INDEX(DU!K:K,MATCH(Duombaze!DJ109,DU!A:A,0),1))+IF(Duombaze!DK109="",0,INDEX(DU!K:K,MATCH(Duombaze!DK109,DU!A:A,0),1))</f>
        <v>0</v>
      </c>
      <c r="DN109" s="62"/>
      <c r="DO109" s="62"/>
      <c r="DP109" s="62"/>
      <c r="DQ109" s="4" t="str">
        <f t="shared" si="40"/>
        <v/>
      </c>
      <c r="DR109" s="68"/>
      <c r="DS109" s="694"/>
      <c r="DT109" s="694"/>
      <c r="DU109" s="694"/>
      <c r="DV109" s="694"/>
      <c r="DW109" s="694">
        <f>IF(Duombaze!DS109="",0,INDEX(DU!I:I,MATCH(Duombaze!DS109,DU!A:A,0),1))+IF(Duombaze!DT109="",0,INDEX(DU!I:I,MATCH(Duombaze!DT109,DU!A:A,0),1))+IF(Duombaze!DU109="",0,INDEX(DU!I:I,MATCH(Duombaze!DU109,DU!A:A,0),1))+IF(Duombaze!DV109="",0,INDEX(DU!I:I,MATCH(Duombaze!DV109,DU!A:A,0),1))</f>
        <v>0</v>
      </c>
      <c r="DX109" s="640">
        <f>IF(Duombaze!DS109="",0,INDEX(DU!K:K,MATCH(Duombaze!DS109,DU!A:A,0),1))+IF(Duombaze!DT109="",0,INDEX(DU!K:K,MATCH(Duombaze!DT109,DU!A:A,0),1))+IF(Duombaze!DU109="",0,INDEX(DU!K:K,MATCH(Duombaze!DU109,DU!A:A,0),1))+IF(Duombaze!DV109="",0,INDEX(DU!K:KH,MATCH(Duombaze!DV109,DU!A:A,0),1))</f>
        <v>0</v>
      </c>
      <c r="DY109" s="68"/>
      <c r="DZ109" s="68"/>
      <c r="EA109" s="2"/>
      <c r="EB109" s="6" t="str">
        <f t="shared" si="56"/>
        <v/>
      </c>
      <c r="EC109" s="2"/>
      <c r="ED109" s="2">
        <f>IF(Duombaze!EC109="",0,INDEX(DU!I:I,MATCH(Duombaze!EC109,DU!A:A,0),1))</f>
        <v>0</v>
      </c>
      <c r="EE109" s="640">
        <f>IF(Duombaze!EC109="",0,INDEX(DU!K:K,MATCH(Duombaze!EC109,DU!A:A,0),1))</f>
        <v>0</v>
      </c>
      <c r="EF109" s="2"/>
      <c r="EG109" s="2"/>
      <c r="EH109" s="2"/>
      <c r="EI109" s="4" t="str">
        <f t="shared" si="62"/>
        <v/>
      </c>
      <c r="EJ109" s="2"/>
      <c r="EK109" s="674"/>
      <c r="EL109" s="674"/>
      <c r="EM109" s="674"/>
      <c r="EN109" s="674">
        <f>IF(Duombaze!EK109="",0,INDEX(DU!I:I,MATCH(Duombaze!EK109,DU!A:A,0),1))+IF(Duombaze!EL109="",0,INDEX(DU!I:I,MATCH(Duombaze!EL109,DU!A:A,0),1))+IF(Duombaze!EM109="",0,INDEX(DU!I:I,MATCH(Duombaze!EM109,DU!A:A,0),1))</f>
        <v>0</v>
      </c>
      <c r="EO109" s="6">
        <f>IF(Duombaze!EK109="",0,INDEX(DU!K:K,MATCH(Duombaze!EK109,DU!A:A,0),1))+IF(Duombaze!EL109="",0,INDEX(DU!K:K,MATCH(Duombaze!EL109,DU!A:A,0),1))+IF(Duombaze!EM109="",0,INDEX(DU!K:K,MATCH(Duombaze!EM109,DU!A:A,0),1))</f>
        <v>0</v>
      </c>
      <c r="EP109" s="2"/>
      <c r="EQ109" s="2"/>
      <c r="ER109" s="2"/>
      <c r="ES109" s="4" t="str">
        <f t="shared" si="57"/>
        <v/>
      </c>
      <c r="ET109" s="2"/>
      <c r="EU109" s="2"/>
      <c r="EV109" s="2"/>
      <c r="EW109" s="2"/>
      <c r="EX109" s="6" t="str">
        <f t="shared" si="58"/>
        <v/>
      </c>
      <c r="EY109" s="2"/>
      <c r="EZ109" s="674"/>
      <c r="FA109" s="674"/>
      <c r="FB109" s="674">
        <f>IF(Duombaze!EZ109="",0,INDEX(DU!I:I,MATCH(Duombaze!EZ109,DU!A:A,0),1))+IF(Duombaze!FA109="",0,INDEX(DU!I:I,MATCH(Duombaze!FA109,DU!A:A,0),1))</f>
        <v>0</v>
      </c>
      <c r="FC109" s="6">
        <f>IF(Duombaze!EZ109="",0,INDEX(DU!K:K,MATCH(Duombaze!EZ109,DU!A:A,0),1))+IF(Duombaze!FA109="",0,INDEX(DU!K:K,MATCH(Duombaze!FA109,DU!A:A,0),1))</f>
        <v>0</v>
      </c>
      <c r="FD109" s="2"/>
      <c r="FE109" s="2"/>
      <c r="FF109" s="2"/>
      <c r="FG109" s="62"/>
      <c r="FH109" s="2"/>
      <c r="FI109" s="2"/>
      <c r="FJ109" s="2"/>
      <c r="FK109" s="3"/>
      <c r="FL109" s="28"/>
      <c r="FM109" s="673"/>
      <c r="FN109" s="673"/>
      <c r="FO109" s="673"/>
      <c r="FP109" s="673"/>
      <c r="FQ109" s="673">
        <f>IF(Duombaze!FM109="",0,INDEX(DU!I:I,MATCH(Duombaze!FM109,DU!A:A,0),1))+IF(Duombaze!FN109="",0,INDEX(DU!I:I,MATCH(Duombaze!FN109,DU!A:A,0),1))+IF(Duombaze!FO109="",0,INDEX(DU!I:I,MATCH(Duombaze!FO109,DU!A:A,0),1))+IF(Duombaze!FP109="",0,INDEX(DU!I:I,MATCH(Duombaze!FP109,DU!A:A,0),1))</f>
        <v>0</v>
      </c>
      <c r="FR109" s="673">
        <f>IF(Duombaze!FM109="",0,INDEX(DU!K:K,MATCH(Duombaze!FM109,DU!A:A,0),1))+IF(Duombaze!FN109="",0,INDEX(DU!K:K,MATCH(Duombaze!FN109,DU!A:A,0),1))+IF(Duombaze!FO109="",0,INDEX(DU!K:K,MATCH(Duombaze!FO109,DU!A:A,0),1))+IF(Duombaze!FP109="",0,INDEX(DU!K:K,MATCH(Duombaze!FP109,DU!A:A,0),1))</f>
        <v>0</v>
      </c>
    </row>
    <row r="110" spans="1:183" s="29" customFormat="1" ht="23.45" customHeight="1" x14ac:dyDescent="0.25">
      <c r="A110" s="44" t="s">
        <v>648</v>
      </c>
      <c r="B110" s="98" t="s">
        <v>772</v>
      </c>
      <c r="C110" s="70" t="s">
        <v>223</v>
      </c>
      <c r="D110" s="73"/>
      <c r="E110" s="4" t="str">
        <f t="shared" si="50"/>
        <v/>
      </c>
      <c r="F110" s="73"/>
      <c r="G110" s="645"/>
      <c r="H110" s="645"/>
      <c r="I110" s="645"/>
      <c r="J110" s="645"/>
      <c r="K110" s="645"/>
      <c r="L110" s="645"/>
      <c r="M110" s="645"/>
      <c r="N110" s="645"/>
      <c r="O110" s="645"/>
      <c r="P110" s="640">
        <f>IF(Duombaze!G110="",0,INDEX(DU!I:I,MATCH(Duombaze!G110,DU!A:A,0),1))+IF(Duombaze!H110="",0,INDEX(DU!I:I,MATCH(Duombaze!H110,DU!A:A,0),1))+IF(Duombaze!I110="",0,INDEX(DU!I:I,MATCH(Duombaze!I110,DU!A:A,0),1))+IF(Duombaze!J110="",0,INDEX(DU!I:I,MATCH(Duombaze!J110,DU!A:A,0),1))+IF(Duombaze!K110="",0,INDEX(DU!I:I,MATCH(Duombaze!K110,DU!A:A,0),1))+IF(Duombaze!L110="",0,INDEX(DU!I:I,MATCH(Duombaze!L110,DU!A:A,0),1))+IF(Duombaze!M110="",0,INDEX(DU!I:I,MATCH(Duombaze!M110,DU!A:A,0),1))+IF(Duombaze!N110="",0,INDEX(DU!I:I,MATCH(Duombaze!N110,DU!A:A,0),1))+IF(Duombaze!O110="",0,INDEX(DU!I:I,MATCH(Duombaze!O110,DU!A:A,0),1))</f>
        <v>0</v>
      </c>
      <c r="Q110" s="640">
        <f>IF(Duombaze!G110="",0,INDEX(DU!K:K,MATCH(Duombaze!G110,DU!A:A,0),1))+IF(Duombaze!H110="",0,INDEX(DU!K:K,MATCH(Duombaze!H110,DU!A:A,0),1))+IF(Duombaze!I110="",0,INDEX(DU!K:K,MATCH(Duombaze!I110,DU!A:A,0),1))+IF(Duombaze!J110="",0,INDEX(DU!K:K,MATCH(Duombaze!J110,DU!A:A,0),1))+IF(Duombaze!K110="",0,INDEX(DU!K:K,MATCH(Duombaze!K110,DU!A:A,0),1))+IF(Duombaze!L110="",0,INDEX(DU!K:K,MATCH(Duombaze!L110,DU!A:A,0),1))+IF(Duombaze!M110="",0,INDEX(DU!K:K,MATCH(Duombaze!M110,DU!A:A,0),1))+IF(Duombaze!N110="",0,INDEX(DU!K:K,MATCH(Duombaze!N110,DU!A:A,0),1))+IF(Duombaze!O110="",0,INDEX(DU!K:K,MATCH(Duombaze!O110,DU!A:A,0),1))</f>
        <v>0</v>
      </c>
      <c r="R110" s="73"/>
      <c r="S110" s="75"/>
      <c r="T110" s="887"/>
      <c r="U110" s="4">
        <f>IF(Duombaze!T110="",0,INDEX(DU!I:I,MATCH(Duombaze!T110,DU!A:A,0),1))</f>
        <v>0</v>
      </c>
      <c r="V110" s="4">
        <f>IF(Duombaze!T110="",0,INDEX(DU!K:K,MATCH(Duombaze!T110,DU!A:A,0),1))</f>
        <v>0</v>
      </c>
      <c r="W110" s="73"/>
      <c r="X110" s="73"/>
      <c r="Y110" s="865"/>
      <c r="Z110" s="76"/>
      <c r="AA110" s="74" t="str">
        <f t="shared" si="48"/>
        <v/>
      </c>
      <c r="AB110" s="73"/>
      <c r="AC110" s="73">
        <f>IF(Duombaze!AB110="",0,INDEX(DU!I:I,MATCH(Duombaze!AB110,DU!A:A,0),1))</f>
        <v>0</v>
      </c>
      <c r="AD110" s="2">
        <f>IF(Duombaze!AB110="",0,INDEX(DU!K:K,MATCH(Duombaze!AB110,DU!A:A,0),1))</f>
        <v>0</v>
      </c>
      <c r="AE110" s="73"/>
      <c r="AF110" s="73"/>
      <c r="AG110" s="73"/>
      <c r="AH110" s="74" t="str">
        <f t="shared" si="55"/>
        <v/>
      </c>
      <c r="AI110" s="73"/>
      <c r="AJ110" s="645"/>
      <c r="AK110" s="645"/>
      <c r="AL110" s="645"/>
      <c r="AM110" s="645">
        <f>IF(Duombaze!AJ110="",0,INDEX(DU!I:I,MATCH(Duombaze!AJ110,DU!A:A,0),1))+IF(Duombaze!AK110="",0,INDEX(DU!I:I,MATCH(Duombaze!AK110,DU!A:A,0),1))+IF(Duombaze!AL110="",0,INDEX(DU!I:I,MATCH(Duombaze!AL110,DU!A:A,0),1))</f>
        <v>0</v>
      </c>
      <c r="AN110" s="643">
        <f>IF(Duombaze!AJ110="",0,INDEX(DU!K:K,MATCH(Duombaze!AJ110,DU!A:A,0),1))+IF(Duombaze!AK110="",0,INDEX(DU!K:K,MATCH(Duombaze!AK110,DU!A:A,0),1))+IF(Duombaze!AL110="",0,INDEX(DU!K:K,MATCH(Duombaze!AL110,DU!A:A,0),1))</f>
        <v>0</v>
      </c>
      <c r="AO110" s="73"/>
      <c r="AP110" s="73"/>
      <c r="AQ110" s="73"/>
      <c r="AR110" s="74" t="str">
        <f t="shared" si="35"/>
        <v/>
      </c>
      <c r="AS110" s="2"/>
      <c r="AT110" s="643"/>
      <c r="AU110" s="643"/>
      <c r="AV110" s="643"/>
      <c r="AW110" s="643"/>
      <c r="AX110" s="643"/>
      <c r="AY110" s="643"/>
      <c r="AZ110" s="643"/>
      <c r="BA110" s="643"/>
      <c r="BB110" s="643"/>
      <c r="BC110" s="643">
        <f>IF(Duombaze!AT110="",0,INDEX(DU!I:I,MATCH(Duombaze!AT110,DU!A:A,0),1))+IF(Duombaze!AU110="",0,INDEX(DU!I:I,MATCH(Duombaze!AU110,DU!A:A,0),1))+IF(Duombaze!AV110="",0,INDEX(DU!I:I,MATCH(Duombaze!AV110,DU!A:A,0),1))+IF(Duombaze!AW110="",0,INDEX(DU!I:I,MATCH(Duombaze!AW110,DU!A:A,0),1))+IF(Duombaze!AX110="",0,INDEX(DU!I:I,MATCH(Duombaze!AX110,DU!A:A,0),1))+IF(Duombaze!AY110="",0,INDEX(DU!I:I,MATCH(Duombaze!AY110,DU!A:A,0),1))+IF(Duombaze!AZ110="",0,INDEX(DU!I:I,MATCH(Duombaze!AZ110,DU!A:A,0),1))+IF(Duombaze!BA110="",0,INDEX(DU!I:I,MATCH(Duombaze!BA110,DU!A:A,0),1))+IF(Duombaze!BB110="",0,INDEX(DU!I:I,MATCH(Duombaze!BB110,DU!A:A,0),1))</f>
        <v>0</v>
      </c>
      <c r="BD110" s="640">
        <f>IF(Duombaze!AT110="",0,INDEX(DU!K:K,MATCH(Duombaze!AT110,DU!A:A,0),1))+IF(Duombaze!AU110="",0,INDEX(DU!K:K,MATCH(Duombaze!AU110,DU!A:A,0),1))+IF(Duombaze!AV110="",0,INDEX(DU!K:K,MATCH(Duombaze!AV110,DU!A:A,0),1))+IF(Duombaze!AW110="",0,INDEX(DU!K:K,MATCH(Duombaze!AW110,DU!A:A,0),1))+IF(Duombaze!AX110="",0,INDEX(DU!K:K,MATCH(Duombaze!AX110,DU!A:A,0),1))+IF(Duombaze!AY110="",0,INDEX(DU!K:K,MATCH(Duombaze!AY110,DU!A:A,0),1))+IF(Duombaze!AZ110="",0,INDEX(DU!K:K,MATCH(Duombaze!AZ110,DU!A:A,0),1))+IF(Duombaze!BA110="",0,INDEX(DU!K:K,MATCH(Duombaze!BA110,DU!A:A,0),1))+IF(Duombaze!BB110="",0,INDEX(DU!K:K,MATCH(Duombaze!BB110,DU!A:A,0),1))</f>
        <v>0</v>
      </c>
      <c r="BE110" s="2"/>
      <c r="BF110" s="2"/>
      <c r="BG110" s="2"/>
      <c r="BH110" s="4"/>
      <c r="BI110" s="2"/>
      <c r="BJ110" s="643"/>
      <c r="BK110" s="643"/>
      <c r="BL110" s="643"/>
      <c r="BM110" s="643">
        <f>IF(Duombaze!BJ110="",0,INDEX(DU!I:I,MATCH(Duombaze!BJ110,DU!A:A,0),1))+IF(Duombaze!BK110="",0,INDEX(DU!I:I,MATCH(Duombaze!BK110,DU!A:A,0),1))+IF(Duombaze!BL110="",0,INDEX(DU!I:I,MATCH(Duombaze!BL110,DU!A:A,0),1))</f>
        <v>0</v>
      </c>
      <c r="BN110" s="640">
        <f>IF(Duombaze!BJ110="",0,INDEX(DU!K:K,MATCH(Duombaze!BJ110,DU!A:A,0),1))+IF(Duombaze!BK110="",0,INDEX(DU!K:K,MATCH(Duombaze!BK110,DU!A:A,0),1))+IF(Duombaze!BL110="",0,INDEX(DU!K:K,MATCH(Duombaze!BL110,DU!A:A,0),1))</f>
        <v>0</v>
      </c>
      <c r="BO110" s="2"/>
      <c r="BP110" s="2"/>
      <c r="BQ110" s="2"/>
      <c r="BR110" s="6" t="str">
        <f t="shared" si="60"/>
        <v/>
      </c>
      <c r="BS110" s="2"/>
      <c r="BT110" s="73"/>
      <c r="BU110" s="73"/>
      <c r="BV110" s="73"/>
      <c r="BW110" s="73">
        <f>IF(Duombaze!BT110="",0,INDEX(DU!I:I,MATCH(Duombaze!BT110,DU!A:A,0),1))+IF(Duombaze!BU110="",0,INDEX(DU!I:I,MATCH(Duombaze!BU110,DU!A:A,0),1))+IF(Duombaze!BV110="",0,INDEX(DU!I:I,MATCH(Duombaze!BV110,DU!A:A,0),1))</f>
        <v>0</v>
      </c>
      <c r="BX110" s="6">
        <f>IF(Duombaze!BT110="",0,INDEX(DU!K:K,MATCH(Duombaze!BT110,DU!A:A,0),1))+IF(Duombaze!BU110="",0,INDEX(DU!K:K,MATCH(Duombaze!BU110,DU!A:A,0),1))+IF(Duombaze!BV110="",0,INDEX(DU!K:K,MATCH(Duombaze!BV110,DU!A:A,0),1))</f>
        <v>0</v>
      </c>
      <c r="BY110" s="73"/>
      <c r="BZ110" s="73"/>
      <c r="CA110" s="73"/>
      <c r="CB110" s="6" t="str">
        <f t="shared" si="61"/>
        <v/>
      </c>
      <c r="CC110" s="73"/>
      <c r="CD110" s="73">
        <f>IF(Duombaze!CC110="",0,INDEX(DU!I:I,MATCH(Duombaze!CC110,DU!A:A,0),1))</f>
        <v>0</v>
      </c>
      <c r="CE110" s="4">
        <f>IF(Duombaze!CC110="",0,INDEX(DU!K:K,MATCH(Duombaze!CC110,DU!A:A,0),1))</f>
        <v>0</v>
      </c>
      <c r="CF110" s="73"/>
      <c r="CG110" s="73"/>
      <c r="CH110" s="73"/>
      <c r="CI110" s="74" t="str">
        <f t="shared" si="36"/>
        <v/>
      </c>
      <c r="CJ110" s="73"/>
      <c r="CK110" s="73">
        <f>IF(Duombaze!CJ110="",0,INDEX(DU!I:I,MATCH(Duombaze!CJ110,DU!A:A,0),1))</f>
        <v>0</v>
      </c>
      <c r="CL110" s="4">
        <f>IF(Duombaze!CJ110="",0,INDEX(DU!K:K,MATCH(Duombaze!CJ110,DU!A:A,0),1))</f>
        <v>0</v>
      </c>
      <c r="CM110" s="73"/>
      <c r="CN110" s="73"/>
      <c r="CO110" s="73"/>
      <c r="CP110" s="74" t="str">
        <f t="shared" si="37"/>
        <v/>
      </c>
      <c r="CQ110" s="73"/>
      <c r="CR110" s="645"/>
      <c r="CS110" s="645"/>
      <c r="CT110" s="645">
        <f>IF(Duombaze!CR110="",0,INDEX(DU!I:I,MATCH(Duombaze!CR110,DU!A:A,0),1))+IF(Duombaze!CS110="",0,INDEX(DU!I:I,MATCH(Duombaze!CS110,DU!A:A,0),1))</f>
        <v>0</v>
      </c>
      <c r="CU110" s="6">
        <f>IF(Duombaze!CR110="",0,INDEX(DU!K:K,MATCH(Duombaze!CR110,DU!A:A,0),1))+IF(Duombaze!CS110="",0,INDEX(DU!K:K,MATCH(Duombaze!CS110,DU!A:A,0),1))</f>
        <v>0</v>
      </c>
      <c r="CV110" s="73"/>
      <c r="CW110" s="73"/>
      <c r="CX110" s="73"/>
      <c r="CY110" s="74" t="str">
        <f t="shared" si="38"/>
        <v/>
      </c>
      <c r="CZ110" s="73"/>
      <c r="DA110" s="676"/>
      <c r="DB110" s="676"/>
      <c r="DC110" s="676">
        <f>IF(Duombaze!DA110="",0,INDEX(DU!I:I,MATCH(Duombaze!DA110,DU!A:A,0),1))+IF(Duombaze!DB110="",0,INDEX(DU!I:I,MATCH(Duombaze!DB110,DU!A:A,0),1))</f>
        <v>0</v>
      </c>
      <c r="DD110" s="6">
        <f>IF(Duombaze!DA110="",0,INDEX(DU!K:K,MATCH(Duombaze!DA110,DU!A:A,0),1))+IF(Duombaze!DB110="",0,INDEX(DU!K:K,MATCH(Duombaze!DB110,DU!A:A,0),1))</f>
        <v>0</v>
      </c>
      <c r="DE110" s="73"/>
      <c r="DF110" s="73"/>
      <c r="DG110" s="73"/>
      <c r="DH110" s="50" t="str">
        <f t="shared" si="39"/>
        <v/>
      </c>
      <c r="DI110" s="73"/>
      <c r="DJ110" s="676"/>
      <c r="DK110" s="687"/>
      <c r="DL110" s="687">
        <f>IF(Duombaze!DJ110="",0,INDEX(DU!I:I,MATCH(Duombaze!DJ110,DU!A:A,0),1))+IF(Duombaze!DK110="",0,INDEX(DU!I:I,MATCH(Duombaze!DK110,DU!A:A,0),1))</f>
        <v>0</v>
      </c>
      <c r="DM110" s="6">
        <f>IF(Duombaze!DJ110="",0,INDEX(DU!K:K,MATCH(Duombaze!DJ110,DU!A:A,0),1))+IF(Duombaze!DK110="",0,INDEX(DU!K:K,MATCH(Duombaze!DK110,DU!A:A,0),1))</f>
        <v>0</v>
      </c>
      <c r="DN110" s="75"/>
      <c r="DO110" s="75"/>
      <c r="DP110" s="75"/>
      <c r="DQ110" s="74" t="str">
        <f t="shared" si="40"/>
        <v/>
      </c>
      <c r="DR110" s="76"/>
      <c r="DS110" s="695"/>
      <c r="DT110" s="695"/>
      <c r="DU110" s="695"/>
      <c r="DV110" s="695"/>
      <c r="DW110" s="695">
        <f>IF(Duombaze!DS110="",0,INDEX(DU!I:I,MATCH(Duombaze!DS110,DU!A:A,0),1))+IF(Duombaze!DT110="",0,INDEX(DU!I:I,MATCH(Duombaze!DT110,DU!A:A,0),1))+IF(Duombaze!DU110="",0,INDEX(DU!I:I,MATCH(Duombaze!DU110,DU!A:A,0),1))+IF(Duombaze!DV110="",0,INDEX(DU!I:I,MATCH(Duombaze!DV110,DU!A:A,0),1))</f>
        <v>0</v>
      </c>
      <c r="DX110" s="640">
        <f>IF(Duombaze!DS110="",0,INDEX(DU!K:K,MATCH(Duombaze!DS110,DU!A:A,0),1))+IF(Duombaze!DT110="",0,INDEX(DU!K:K,MATCH(Duombaze!DT110,DU!A:A,0),1))+IF(Duombaze!DU110="",0,INDEX(DU!K:K,MATCH(Duombaze!DU110,DU!A:A,0),1))+IF(Duombaze!DV110="",0,INDEX(DU!K:KH,MATCH(Duombaze!DV110,DU!A:A,0),1))</f>
        <v>0</v>
      </c>
      <c r="DY110" s="76"/>
      <c r="DZ110" s="76"/>
      <c r="EA110" s="73"/>
      <c r="EB110" s="50" t="str">
        <f t="shared" si="56"/>
        <v/>
      </c>
      <c r="EC110" s="73"/>
      <c r="ED110" s="73">
        <f>IF(Duombaze!EC110="",0,INDEX(DU!I:I,MATCH(Duombaze!EC110,DU!A:A,0),1))</f>
        <v>0</v>
      </c>
      <c r="EE110" s="640">
        <f>IF(Duombaze!EC110="",0,INDEX(DU!K:K,MATCH(Duombaze!EC110,DU!A:A,0),1))</f>
        <v>0</v>
      </c>
      <c r="EF110" s="73"/>
      <c r="EG110" s="73"/>
      <c r="EH110" s="73"/>
      <c r="EI110" s="4" t="str">
        <f t="shared" si="62"/>
        <v/>
      </c>
      <c r="EJ110" s="73"/>
      <c r="EK110" s="676"/>
      <c r="EL110" s="676"/>
      <c r="EM110" s="676"/>
      <c r="EN110" s="676">
        <f>IF(Duombaze!EK110="",0,INDEX(DU!I:I,MATCH(Duombaze!EK110,DU!A:A,0),1))+IF(Duombaze!EL110="",0,INDEX(DU!I:I,MATCH(Duombaze!EL110,DU!A:A,0),1))+IF(Duombaze!EM110="",0,INDEX(DU!I:I,MATCH(Duombaze!EM110,DU!A:A,0),1))</f>
        <v>0</v>
      </c>
      <c r="EO110" s="6">
        <f>IF(Duombaze!EK110="",0,INDEX(DU!K:K,MATCH(Duombaze!EK110,DU!A:A,0),1))+IF(Duombaze!EL110="",0,INDEX(DU!K:K,MATCH(Duombaze!EL110,DU!A:A,0),1))+IF(Duombaze!EM110="",0,INDEX(DU!K:K,MATCH(Duombaze!EM110,DU!A:A,0),1))</f>
        <v>0</v>
      </c>
      <c r="EP110" s="73"/>
      <c r="EQ110" s="73"/>
      <c r="ER110" s="73"/>
      <c r="ES110" s="4" t="str">
        <f t="shared" si="57"/>
        <v/>
      </c>
      <c r="ET110" s="73"/>
      <c r="EU110" s="73"/>
      <c r="EV110" s="73"/>
      <c r="EW110" s="73"/>
      <c r="EX110" s="50" t="str">
        <f t="shared" si="58"/>
        <v/>
      </c>
      <c r="EY110" s="73"/>
      <c r="EZ110" s="676"/>
      <c r="FA110" s="676"/>
      <c r="FB110" s="676">
        <f>IF(Duombaze!EZ110="",0,INDEX(DU!I:I,MATCH(Duombaze!EZ110,DU!A:A,0),1))+IF(Duombaze!FA110="",0,INDEX(DU!I:I,MATCH(Duombaze!FA110,DU!A:A,0),1))</f>
        <v>0</v>
      </c>
      <c r="FC110" s="6">
        <f>IF(Duombaze!EZ110="",0,INDEX(DU!K:K,MATCH(Duombaze!EZ110,DU!A:A,0),1))+IF(Duombaze!FA110="",0,INDEX(DU!K:K,MATCH(Duombaze!FA110,DU!A:A,0),1))</f>
        <v>0</v>
      </c>
      <c r="FD110" s="73"/>
      <c r="FE110" s="73"/>
      <c r="FF110" s="73"/>
      <c r="FG110" s="75"/>
      <c r="FH110" s="2"/>
      <c r="FI110" s="2"/>
      <c r="FJ110" s="2"/>
      <c r="FK110" s="3"/>
      <c r="FL110" s="28"/>
      <c r="FM110" s="673"/>
      <c r="FN110" s="673"/>
      <c r="FO110" s="673"/>
      <c r="FP110" s="673"/>
      <c r="FQ110" s="673">
        <f>IF(Duombaze!FM110="",0,INDEX(DU!I:I,MATCH(Duombaze!FM110,DU!A:A,0),1))+IF(Duombaze!FN110="",0,INDEX(DU!I:I,MATCH(Duombaze!FN110,DU!A:A,0),1))+IF(Duombaze!FO110="",0,INDEX(DU!I:I,MATCH(Duombaze!FO110,DU!A:A,0),1))+IF(Duombaze!FP110="",0,INDEX(DU!I:I,MATCH(Duombaze!FP110,DU!A:A,0),1))</f>
        <v>0</v>
      </c>
      <c r="FR110" s="673">
        <f>IF(Duombaze!FM110="",0,INDEX(DU!K:K,MATCH(Duombaze!FM110,DU!A:A,0),1))+IF(Duombaze!FN110="",0,INDEX(DU!K:K,MATCH(Duombaze!FN110,DU!A:A,0),1))+IF(Duombaze!FO110="",0,INDEX(DU!K:K,MATCH(Duombaze!FO110,DU!A:A,0),1))+IF(Duombaze!FP110="",0,INDEX(DU!K:K,MATCH(Duombaze!FP110,DU!A:A,0),1))</f>
        <v>0</v>
      </c>
    </row>
    <row r="111" spans="1:183" s="3" customFormat="1" ht="23.45" customHeight="1" x14ac:dyDescent="0.25">
      <c r="A111" s="44" t="s">
        <v>653</v>
      </c>
      <c r="B111" s="98" t="s">
        <v>772</v>
      </c>
      <c r="C111" s="27" t="s">
        <v>223</v>
      </c>
      <c r="D111" s="2"/>
      <c r="E111" s="4" t="str">
        <f t="shared" si="50"/>
        <v/>
      </c>
      <c r="F111" s="2"/>
      <c r="G111" s="643"/>
      <c r="H111" s="643"/>
      <c r="I111" s="643"/>
      <c r="J111" s="643"/>
      <c r="K111" s="643"/>
      <c r="L111" s="643"/>
      <c r="M111" s="643"/>
      <c r="N111" s="643"/>
      <c r="O111" s="643"/>
      <c r="P111" s="640">
        <f>IF(Duombaze!G111="",0,INDEX(DU!I:I,MATCH(Duombaze!G111,DU!A:A,0),1))+IF(Duombaze!H111="",0,INDEX(DU!I:I,MATCH(Duombaze!H111,DU!A:A,0),1))+IF(Duombaze!I111="",0,INDEX(DU!I:I,MATCH(Duombaze!I111,DU!A:A,0),1))+IF(Duombaze!J111="",0,INDEX(DU!I:I,MATCH(Duombaze!J111,DU!A:A,0),1))+IF(Duombaze!K111="",0,INDEX(DU!I:I,MATCH(Duombaze!K111,DU!A:A,0),1))+IF(Duombaze!L111="",0,INDEX(DU!I:I,MATCH(Duombaze!L111,DU!A:A,0),1))+IF(Duombaze!M111="",0,INDEX(DU!I:I,MATCH(Duombaze!M111,DU!A:A,0),1))+IF(Duombaze!N111="",0,INDEX(DU!I:I,MATCH(Duombaze!N111,DU!A:A,0),1))+IF(Duombaze!O111="",0,INDEX(DU!I:I,MATCH(Duombaze!O111,DU!A:A,0),1))</f>
        <v>0</v>
      </c>
      <c r="Q111" s="640">
        <f>IF(Duombaze!G111="",0,INDEX(DU!K:K,MATCH(Duombaze!G111,DU!A:A,0),1))+IF(Duombaze!H111="",0,INDEX(DU!K:K,MATCH(Duombaze!H111,DU!A:A,0),1))+IF(Duombaze!I111="",0,INDEX(DU!K:K,MATCH(Duombaze!I111,DU!A:A,0),1))+IF(Duombaze!J111="",0,INDEX(DU!K:K,MATCH(Duombaze!J111,DU!A:A,0),1))+IF(Duombaze!K111="",0,INDEX(DU!K:K,MATCH(Duombaze!K111,DU!A:A,0),1))+IF(Duombaze!L111="",0,INDEX(DU!K:K,MATCH(Duombaze!L111,DU!A:A,0),1))+IF(Duombaze!M111="",0,INDEX(DU!K:K,MATCH(Duombaze!M111,DU!A:A,0),1))+IF(Duombaze!N111="",0,INDEX(DU!K:K,MATCH(Duombaze!N111,DU!A:A,0),1))+IF(Duombaze!O111="",0,INDEX(DU!K:K,MATCH(Duombaze!O111,DU!A:A,0),1))</f>
        <v>0</v>
      </c>
      <c r="R111" s="2"/>
      <c r="S111" s="62"/>
      <c r="T111" s="883"/>
      <c r="U111" s="4">
        <f>IF(Duombaze!T111="",0,INDEX(DU!I:I,MATCH(Duombaze!T111,DU!A:A,0),1))</f>
        <v>0</v>
      </c>
      <c r="V111" s="4">
        <f>IF(Duombaze!T111="",0,INDEX(DU!K:K,MATCH(Duombaze!T111,DU!A:A,0),1))</f>
        <v>0</v>
      </c>
      <c r="W111" s="2"/>
      <c r="X111" s="2"/>
      <c r="Y111" s="862"/>
      <c r="Z111" s="68"/>
      <c r="AA111" s="4" t="str">
        <f t="shared" si="48"/>
        <v/>
      </c>
      <c r="AB111" s="2"/>
      <c r="AC111" s="2">
        <f>IF(Duombaze!AB111="",0,INDEX(DU!I:I,MATCH(Duombaze!AB111,DU!A:A,0),1))</f>
        <v>0</v>
      </c>
      <c r="AD111" s="2">
        <f>IF(Duombaze!AB111="",0,INDEX(DU!K:K,MATCH(Duombaze!AB111,DU!A:A,0),1))</f>
        <v>0</v>
      </c>
      <c r="AE111" s="2"/>
      <c r="AF111" s="2"/>
      <c r="AG111" s="2"/>
      <c r="AH111" s="4" t="str">
        <f t="shared" si="55"/>
        <v/>
      </c>
      <c r="AI111" s="2"/>
      <c r="AJ111" s="643"/>
      <c r="AK111" s="643"/>
      <c r="AL111" s="643"/>
      <c r="AM111" s="643">
        <f>IF(Duombaze!AJ111="",0,INDEX(DU!I:I,MATCH(Duombaze!AJ111,DU!A:A,0),1))+IF(Duombaze!AK111="",0,INDEX(DU!I:I,MATCH(Duombaze!AK111,DU!A:A,0),1))+IF(Duombaze!AL111="",0,INDEX(DU!I:I,MATCH(Duombaze!AL111,DU!A:A,0),1))</f>
        <v>0</v>
      </c>
      <c r="AN111" s="643">
        <f>IF(Duombaze!AJ111="",0,INDEX(DU!K:K,MATCH(Duombaze!AJ111,DU!A:A,0),1))+IF(Duombaze!AK111="",0,INDEX(DU!K:K,MATCH(Duombaze!AK111,DU!A:A,0),1))+IF(Duombaze!AL111="",0,INDEX(DU!K:K,MATCH(Duombaze!AL111,DU!A:A,0),1))</f>
        <v>0</v>
      </c>
      <c r="AO111" s="2"/>
      <c r="AP111" s="2"/>
      <c r="AQ111" s="2"/>
      <c r="AR111" s="4" t="str">
        <f t="shared" si="35"/>
        <v/>
      </c>
      <c r="AS111" s="2"/>
      <c r="AT111" s="643"/>
      <c r="AU111" s="643"/>
      <c r="AV111" s="643"/>
      <c r="AW111" s="643"/>
      <c r="AX111" s="643"/>
      <c r="AY111" s="643"/>
      <c r="AZ111" s="643"/>
      <c r="BA111" s="643"/>
      <c r="BB111" s="643"/>
      <c r="BC111" s="643">
        <f>IF(Duombaze!AT111="",0,INDEX(DU!I:I,MATCH(Duombaze!AT111,DU!A:A,0),1))+IF(Duombaze!AU111="",0,INDEX(DU!I:I,MATCH(Duombaze!AU111,DU!A:A,0),1))+IF(Duombaze!AV111="",0,INDEX(DU!I:I,MATCH(Duombaze!AV111,DU!A:A,0),1))+IF(Duombaze!AW111="",0,INDEX(DU!I:I,MATCH(Duombaze!AW111,DU!A:A,0),1))+IF(Duombaze!AX111="",0,INDEX(DU!I:I,MATCH(Duombaze!AX111,DU!A:A,0),1))+IF(Duombaze!AY111="",0,INDEX(DU!I:I,MATCH(Duombaze!AY111,DU!A:A,0),1))+IF(Duombaze!AZ111="",0,INDEX(DU!I:I,MATCH(Duombaze!AZ111,DU!A:A,0),1))+IF(Duombaze!BA111="",0,INDEX(DU!I:I,MATCH(Duombaze!BA111,DU!A:A,0),1))+IF(Duombaze!BB111="",0,INDEX(DU!I:I,MATCH(Duombaze!BB111,DU!A:A,0),1))</f>
        <v>0</v>
      </c>
      <c r="BD111" s="640">
        <f>IF(Duombaze!AT111="",0,INDEX(DU!K:K,MATCH(Duombaze!AT111,DU!A:A,0),1))+IF(Duombaze!AU111="",0,INDEX(DU!K:K,MATCH(Duombaze!AU111,DU!A:A,0),1))+IF(Duombaze!AV111="",0,INDEX(DU!K:K,MATCH(Duombaze!AV111,DU!A:A,0),1))+IF(Duombaze!AW111="",0,INDEX(DU!K:K,MATCH(Duombaze!AW111,DU!A:A,0),1))+IF(Duombaze!AX111="",0,INDEX(DU!K:K,MATCH(Duombaze!AX111,DU!A:A,0),1))+IF(Duombaze!AY111="",0,INDEX(DU!K:K,MATCH(Duombaze!AY111,DU!A:A,0),1))+IF(Duombaze!AZ111="",0,INDEX(DU!K:K,MATCH(Duombaze!AZ111,DU!A:A,0),1))+IF(Duombaze!BA111="",0,INDEX(DU!K:K,MATCH(Duombaze!BA111,DU!A:A,0),1))+IF(Duombaze!BB111="",0,INDEX(DU!K:K,MATCH(Duombaze!BB111,DU!A:A,0),1))</f>
        <v>0</v>
      </c>
      <c r="BE111" s="2"/>
      <c r="BF111" s="2"/>
      <c r="BG111" s="68"/>
      <c r="BH111" s="4"/>
      <c r="BI111" s="2"/>
      <c r="BJ111" s="643"/>
      <c r="BK111" s="643"/>
      <c r="BL111" s="643"/>
      <c r="BM111" s="643">
        <f>IF(Duombaze!BJ111="",0,INDEX(DU!I:I,MATCH(Duombaze!BJ111,DU!A:A,0),1))+IF(Duombaze!BK111="",0,INDEX(DU!I:I,MATCH(Duombaze!BK111,DU!A:A,0),1))+IF(Duombaze!BL111="",0,INDEX(DU!I:I,MATCH(Duombaze!BL111,DU!A:A,0),1))</f>
        <v>0</v>
      </c>
      <c r="BN111" s="640">
        <f>IF(Duombaze!BJ111="",0,INDEX(DU!K:K,MATCH(Duombaze!BJ111,DU!A:A,0),1))+IF(Duombaze!BK111="",0,INDEX(DU!K:K,MATCH(Duombaze!BK111,DU!A:A,0),1))+IF(Duombaze!BL111="",0,INDEX(DU!K:K,MATCH(Duombaze!BL111,DU!A:A,0),1))</f>
        <v>0</v>
      </c>
      <c r="BO111" s="2"/>
      <c r="BP111" s="2"/>
      <c r="BQ111" s="2"/>
      <c r="BR111" s="6" t="str">
        <f t="shared" si="60"/>
        <v/>
      </c>
      <c r="BS111" s="2"/>
      <c r="BT111" s="2"/>
      <c r="BU111" s="2"/>
      <c r="BV111" s="2"/>
      <c r="BW111" s="2">
        <f>IF(Duombaze!BT111="",0,INDEX(DU!I:I,MATCH(Duombaze!BT111,DU!A:A,0),1))+IF(Duombaze!BU111="",0,INDEX(DU!I:I,MATCH(Duombaze!BU111,DU!A:A,0),1))+IF(Duombaze!BV111="",0,INDEX(DU!I:I,MATCH(Duombaze!BV111,DU!A:A,0),1))</f>
        <v>0</v>
      </c>
      <c r="BX111" s="6">
        <f>IF(Duombaze!BT111="",0,INDEX(DU!K:K,MATCH(Duombaze!BT111,DU!A:A,0),1))+IF(Duombaze!BU111="",0,INDEX(DU!K:K,MATCH(Duombaze!BU111,DU!A:A,0),1))+IF(Duombaze!BV111="",0,INDEX(DU!K:K,MATCH(Duombaze!BV111,DU!A:A,0),1))</f>
        <v>0</v>
      </c>
      <c r="BY111" s="2"/>
      <c r="BZ111" s="2"/>
      <c r="CA111" s="2"/>
      <c r="CB111" s="6" t="str">
        <f t="shared" si="61"/>
        <v/>
      </c>
      <c r="CC111" s="2"/>
      <c r="CD111" s="2">
        <f>IF(Duombaze!CC111="",0,INDEX(DU!I:I,MATCH(Duombaze!CC111,DU!A:A,0),1))</f>
        <v>0</v>
      </c>
      <c r="CE111" s="4">
        <f>IF(Duombaze!CC111="",0,INDEX(DU!K:K,MATCH(Duombaze!CC111,DU!A:A,0),1))</f>
        <v>0</v>
      </c>
      <c r="CF111" s="2"/>
      <c r="CG111" s="2"/>
      <c r="CH111" s="2"/>
      <c r="CI111" s="4" t="str">
        <f t="shared" si="36"/>
        <v/>
      </c>
      <c r="CJ111" s="2"/>
      <c r="CK111" s="2">
        <f>IF(Duombaze!CJ111="",0,INDEX(DU!I:I,MATCH(Duombaze!CJ111,DU!A:A,0),1))</f>
        <v>0</v>
      </c>
      <c r="CL111" s="4">
        <f>IF(Duombaze!CJ111="",0,INDEX(DU!K:K,MATCH(Duombaze!CJ111,DU!A:A,0),1))</f>
        <v>0</v>
      </c>
      <c r="CM111" s="2"/>
      <c r="CN111" s="2"/>
      <c r="CO111" s="2"/>
      <c r="CP111" s="4" t="str">
        <f t="shared" si="37"/>
        <v/>
      </c>
      <c r="CQ111" s="2"/>
      <c r="CR111" s="643"/>
      <c r="CS111" s="643"/>
      <c r="CT111" s="643">
        <f>IF(Duombaze!CR111="",0,INDEX(DU!I:I,MATCH(Duombaze!CR111,DU!A:A,0),1))+IF(Duombaze!CS111="",0,INDEX(DU!I:I,MATCH(Duombaze!CS111,DU!A:A,0),1))</f>
        <v>0</v>
      </c>
      <c r="CU111" s="6">
        <f>IF(Duombaze!CR111="",0,INDEX(DU!K:K,MATCH(Duombaze!CR111,DU!A:A,0),1))+IF(Duombaze!CS111="",0,INDEX(DU!K:K,MATCH(Duombaze!CS111,DU!A:A,0),1))</f>
        <v>0</v>
      </c>
      <c r="CV111" s="2"/>
      <c r="CW111" s="2"/>
      <c r="CX111" s="2"/>
      <c r="CY111" s="4" t="str">
        <f t="shared" si="38"/>
        <v/>
      </c>
      <c r="CZ111" s="2"/>
      <c r="DA111" s="674"/>
      <c r="DB111" s="674"/>
      <c r="DC111" s="674">
        <f>IF(Duombaze!DA111="",0,INDEX(DU!I:I,MATCH(Duombaze!DA111,DU!A:A,0),1))+IF(Duombaze!DB111="",0,INDEX(DU!I:I,MATCH(Duombaze!DB111,DU!A:A,0),1))</f>
        <v>0</v>
      </c>
      <c r="DD111" s="6">
        <f>IF(Duombaze!DA111="",0,INDEX(DU!K:K,MATCH(Duombaze!DA111,DU!A:A,0),1))+IF(Duombaze!DB111="",0,INDEX(DU!K:K,MATCH(Duombaze!DB111,DU!A:A,0),1))</f>
        <v>0</v>
      </c>
      <c r="DE111" s="2"/>
      <c r="DF111" s="2"/>
      <c r="DG111" s="2"/>
      <c r="DH111" s="6" t="str">
        <f t="shared" si="39"/>
        <v/>
      </c>
      <c r="DI111" s="2"/>
      <c r="DJ111" s="674"/>
      <c r="DK111" s="674"/>
      <c r="DL111" s="674">
        <f>IF(Duombaze!DJ111="",0,INDEX(DU!I:I,MATCH(Duombaze!DJ111,DU!A:A,0),1))+IF(Duombaze!DK111="",0,INDEX(DU!I:I,MATCH(Duombaze!DK111,DU!A:A,0),1))</f>
        <v>0</v>
      </c>
      <c r="DM111" s="6">
        <f>IF(Duombaze!DJ111="",0,INDEX(DU!K:K,MATCH(Duombaze!DJ111,DU!A:A,0),1))+IF(Duombaze!DK111="",0,INDEX(DU!K:K,MATCH(Duombaze!DK111,DU!A:A,0),1))</f>
        <v>0</v>
      </c>
      <c r="DN111" s="2"/>
      <c r="DO111" s="2"/>
      <c r="DP111" s="2"/>
      <c r="DQ111" s="4" t="str">
        <f t="shared" si="40"/>
        <v/>
      </c>
      <c r="DR111" s="2"/>
      <c r="DS111" s="674"/>
      <c r="DT111" s="674"/>
      <c r="DU111" s="674"/>
      <c r="DV111" s="674"/>
      <c r="DW111" s="674">
        <f>IF(Duombaze!DS111="",0,INDEX(DU!I:I,MATCH(Duombaze!DS111,DU!A:A,0),1))+IF(Duombaze!DT111="",0,INDEX(DU!I:I,MATCH(Duombaze!DT111,DU!A:A,0),1))+IF(Duombaze!DU111="",0,INDEX(DU!I:I,MATCH(Duombaze!DU111,DU!A:A,0),1))+IF(Duombaze!DV111="",0,INDEX(DU!I:I,MATCH(Duombaze!DV111,DU!A:A,0),1))</f>
        <v>0</v>
      </c>
      <c r="DX111" s="640">
        <f>IF(Duombaze!DS111="",0,INDEX(DU!K:K,MATCH(Duombaze!DS111,DU!A:A,0),1))+IF(Duombaze!DT111="",0,INDEX(DU!K:K,MATCH(Duombaze!DT111,DU!A:A,0),1))+IF(Duombaze!DU111="",0,INDEX(DU!K:K,MATCH(Duombaze!DU111,DU!A:A,0),1))+IF(Duombaze!DV111="",0,INDEX(DU!K:KH,MATCH(Duombaze!DV111,DU!A:A,0),1))</f>
        <v>0</v>
      </c>
      <c r="DY111" s="2"/>
      <c r="DZ111" s="2"/>
      <c r="EA111" s="2"/>
      <c r="EB111" s="6" t="str">
        <f t="shared" si="56"/>
        <v/>
      </c>
      <c r="EC111" s="2"/>
      <c r="ED111" s="2">
        <f>IF(Duombaze!EC111="",0,INDEX(DU!I:I,MATCH(Duombaze!EC111,DU!A:A,0),1))</f>
        <v>0</v>
      </c>
      <c r="EE111" s="640">
        <f>IF(Duombaze!EC111="",0,INDEX(DU!K:K,MATCH(Duombaze!EC111,DU!A:A,0),1))</f>
        <v>0</v>
      </c>
      <c r="EF111" s="2"/>
      <c r="EG111" s="2"/>
      <c r="EH111" s="2"/>
      <c r="EI111" s="4" t="str">
        <f t="shared" si="62"/>
        <v/>
      </c>
      <c r="EJ111" s="2"/>
      <c r="EK111" s="674"/>
      <c r="EL111" s="674"/>
      <c r="EM111" s="674"/>
      <c r="EN111" s="674">
        <f>IF(Duombaze!EK111="",0,INDEX(DU!I:I,MATCH(Duombaze!EK111,DU!A:A,0),1))+IF(Duombaze!EL111="",0,INDEX(DU!I:I,MATCH(Duombaze!EL111,DU!A:A,0),1))+IF(Duombaze!EM111="",0,INDEX(DU!I:I,MATCH(Duombaze!EM111,DU!A:A,0),1))</f>
        <v>0</v>
      </c>
      <c r="EO111" s="6">
        <f>IF(Duombaze!EK111="",0,INDEX(DU!K:K,MATCH(Duombaze!EK111,DU!A:A,0),1))+IF(Duombaze!EL111="",0,INDEX(DU!K:K,MATCH(Duombaze!EL111,DU!A:A,0),1))+IF(Duombaze!EM111="",0,INDEX(DU!K:K,MATCH(Duombaze!EM111,DU!A:A,0),1))</f>
        <v>0</v>
      </c>
      <c r="EP111" s="2"/>
      <c r="EQ111" s="2"/>
      <c r="ER111" s="2"/>
      <c r="ES111" s="4" t="str">
        <f t="shared" si="57"/>
        <v/>
      </c>
      <c r="ET111" s="2"/>
      <c r="EU111" s="2"/>
      <c r="EV111" s="2"/>
      <c r="EW111" s="2"/>
      <c r="EX111" s="6" t="str">
        <f t="shared" si="58"/>
        <v/>
      </c>
      <c r="EY111" s="2"/>
      <c r="EZ111" s="674"/>
      <c r="FA111" s="674"/>
      <c r="FB111" s="674">
        <f>IF(Duombaze!EZ111="",0,INDEX(DU!I:I,MATCH(Duombaze!EZ111,DU!A:A,0),1))+IF(Duombaze!FA111="",0,INDEX(DU!I:I,MATCH(Duombaze!FA111,DU!A:A,0),1))</f>
        <v>0</v>
      </c>
      <c r="FC111" s="6">
        <f>IF(Duombaze!EZ111="",0,INDEX(DU!K:K,MATCH(Duombaze!EZ111,DU!A:A,0),1))+IF(Duombaze!FA111="",0,INDEX(DU!K:K,MATCH(Duombaze!FA111,DU!A:A,0),1))</f>
        <v>0</v>
      </c>
      <c r="FD111" s="2"/>
      <c r="FE111" s="2"/>
      <c r="FF111" s="2"/>
      <c r="FG111" s="62"/>
      <c r="FH111" s="2"/>
      <c r="FI111" s="2"/>
      <c r="FJ111" s="2"/>
      <c r="FL111" s="28"/>
      <c r="FM111" s="673"/>
      <c r="FN111" s="673"/>
      <c r="FO111" s="673"/>
      <c r="FP111" s="673"/>
      <c r="FQ111" s="673">
        <f>IF(Duombaze!FM111="",0,INDEX(DU!I:I,MATCH(Duombaze!FM111,DU!A:A,0),1))+IF(Duombaze!FN111="",0,INDEX(DU!I:I,MATCH(Duombaze!FN111,DU!A:A,0),1))+IF(Duombaze!FO111="",0,INDEX(DU!I:I,MATCH(Duombaze!FO111,DU!A:A,0),1))+IF(Duombaze!FP111="",0,INDEX(DU!I:I,MATCH(Duombaze!FP111,DU!A:A,0),1))</f>
        <v>0</v>
      </c>
      <c r="FR111" s="673">
        <f>IF(Duombaze!FM111="",0,INDEX(DU!K:K,MATCH(Duombaze!FM111,DU!A:A,0),1))+IF(Duombaze!FN111="",0,INDEX(DU!K:K,MATCH(Duombaze!FN111,DU!A:A,0),1))+IF(Duombaze!FO111="",0,INDEX(DU!K:K,MATCH(Duombaze!FO111,DU!A:A,0),1))+IF(Duombaze!FP111="",0,INDEX(DU!K:K,MATCH(Duombaze!FP111,DU!A:A,0),1))</f>
        <v>0</v>
      </c>
      <c r="FS111" s="29"/>
      <c r="FT111" s="29"/>
      <c r="FU111" s="29"/>
      <c r="FV111" s="29"/>
      <c r="FW111" s="67"/>
    </row>
    <row r="112" spans="1:183" s="26" customFormat="1" ht="23.45" customHeight="1" x14ac:dyDescent="0.25">
      <c r="A112" s="82">
        <v>0</v>
      </c>
      <c r="B112" s="97" t="s">
        <v>878</v>
      </c>
      <c r="C112" s="78" t="s">
        <v>672</v>
      </c>
      <c r="D112" s="26" t="s">
        <v>411</v>
      </c>
      <c r="E112" s="17" t="str">
        <f t="shared" si="50"/>
        <v>0 SPB-R14 Be pagrindo</v>
      </c>
      <c r="G112" s="638"/>
      <c r="H112" s="638"/>
      <c r="I112" s="638"/>
      <c r="J112" s="638"/>
      <c r="K112" s="638"/>
      <c r="L112" s="638"/>
      <c r="M112" s="638"/>
      <c r="N112" s="638"/>
      <c r="O112" s="638"/>
      <c r="P112" s="638">
        <f>IF(Duombaze!G112="",0,INDEX(DU!I:I,MATCH(Duombaze!G112,DU!A:A,0),1))+IF(Duombaze!H112="",0,INDEX(DU!I:I,MATCH(Duombaze!H112,DU!A:A,0),1))+IF(Duombaze!I112="",0,INDEX(DU!I:I,MATCH(Duombaze!I112,DU!A:A,0),1))+IF(Duombaze!J112="",0,INDEX(DU!I:I,MATCH(Duombaze!J112,DU!A:A,0),1))+IF(Duombaze!K112="",0,INDEX(DU!I:I,MATCH(Duombaze!K112,DU!A:A,0),1))+IF(Duombaze!L112="",0,INDEX(DU!I:I,MATCH(Duombaze!L112,DU!A:A,0),1))+IF(Duombaze!M112="",0,INDEX(DU!I:I,MATCH(Duombaze!M112,DU!A:A,0),1))+IF(Duombaze!N112="",0,INDEX(DU!I:I,MATCH(Duombaze!N112,DU!A:A,0),1))+IF(Duombaze!O112="",0,INDEX(DU!I:I,MATCH(Duombaze!O112,DU!A:A,0),1))</f>
        <v>0</v>
      </c>
      <c r="Q112" s="638">
        <f>IF(Duombaze!G112="",0,INDEX(DU!K:K,MATCH(Duombaze!G112,DU!A:A,0),1))+IF(Duombaze!H112="",0,INDEX(DU!K:K,MATCH(Duombaze!H112,DU!A:A,0),1))+IF(Duombaze!I112="",0,INDEX(DU!K:K,MATCH(Duombaze!I112,DU!A:A,0),1))+IF(Duombaze!J112="",0,INDEX(DU!K:K,MATCH(Duombaze!J112,DU!A:A,0),1))+IF(Duombaze!K112="",0,INDEX(DU!K:K,MATCH(Duombaze!K112,DU!A:A,0),1))+IF(Duombaze!L112="",0,INDEX(DU!K:K,MATCH(Duombaze!L112,DU!A:A,0),1))+IF(Duombaze!M112="",0,INDEX(DU!K:K,MATCH(Duombaze!M112,DU!A:A,0),1))+IF(Duombaze!N112="",0,INDEX(DU!K:K,MATCH(Duombaze!N112,DU!A:A,0),1))+IF(Duombaze!O112="",0,INDEX(DU!K:K,MATCH(Duombaze!O112,DU!A:A,0),1))</f>
        <v>0</v>
      </c>
      <c r="S112" s="83"/>
      <c r="T112" s="880"/>
      <c r="U112" s="17">
        <f>IF(Duombaze!T112="",0,INDEX(DU!I:I,MATCH(Duombaze!T112,DU!A:A,0),1))</f>
        <v>0</v>
      </c>
      <c r="V112" s="17">
        <f>IF(Duombaze!T112="",0,INDEX(DU!K:K,MATCH(Duombaze!T112,DU!A:A,0),1))</f>
        <v>0</v>
      </c>
      <c r="Y112" s="866"/>
      <c r="Z112" s="87" t="s">
        <v>416</v>
      </c>
      <c r="AA112" s="17" t="str">
        <f t="shared" si="48"/>
        <v>0 SPB-R14 Be grąžulo</v>
      </c>
      <c r="AB112" s="25"/>
      <c r="AC112" s="25">
        <f>IF(Duombaze!AB112="",0,INDEX(DU!I:I,MATCH(Duombaze!AB112,DU!A:A,0),1))</f>
        <v>0</v>
      </c>
      <c r="AD112" s="25">
        <f>IF(Duombaze!AB112="",0,INDEX(DU!K:K,MATCH(Duombaze!AB112,DU!A:A,0),1))</f>
        <v>0</v>
      </c>
      <c r="AE112" s="25"/>
      <c r="AF112" s="25"/>
      <c r="AG112" s="25"/>
      <c r="AH112" s="17" t="str">
        <f t="shared" si="55"/>
        <v/>
      </c>
      <c r="AI112" s="25"/>
      <c r="AJ112" s="639"/>
      <c r="AK112" s="639"/>
      <c r="AL112" s="639"/>
      <c r="AM112" s="639">
        <f>IF(Duombaze!AJ112="",0,INDEX(DU!I:I,MATCH(Duombaze!AJ112,DU!A:A,0),1))+IF(Duombaze!AK112="",0,INDEX(DU!I:I,MATCH(Duombaze!AK112,DU!A:A,0),1))+IF(Duombaze!AL112="",0,INDEX(DU!I:I,MATCH(Duombaze!AL112,DU!A:A,0),1))</f>
        <v>0</v>
      </c>
      <c r="AN112" s="639">
        <f>IF(Duombaze!AJ112="",0,INDEX(DU!K:K,MATCH(Duombaze!AJ112,DU!A:A,0),1))+IF(Duombaze!AK112="",0,INDEX(DU!K:K,MATCH(Duombaze!AK112,DU!A:A,0),1))+IF(Duombaze!AL112="",0,INDEX(DU!K:K,MATCH(Duombaze!AL112,DU!A:A,0),1))</f>
        <v>0</v>
      </c>
      <c r="AO112" s="25"/>
      <c r="AP112" s="25"/>
      <c r="AQ112" s="25" t="s">
        <v>413</v>
      </c>
      <c r="AR112" s="17" t="str">
        <f t="shared" si="35"/>
        <v>0 SPB-R14 Be hidraulinės sistemos + be papildomo valdymo išvadų</v>
      </c>
      <c r="AS112" s="25"/>
      <c r="AT112" s="639"/>
      <c r="AU112" s="639"/>
      <c r="AV112" s="639"/>
      <c r="AW112" s="639"/>
      <c r="AX112" s="639"/>
      <c r="AY112" s="639"/>
      <c r="AZ112" s="639"/>
      <c r="BA112" s="639"/>
      <c r="BB112" s="639"/>
      <c r="BC112" s="639">
        <f>IF(Duombaze!AT112="",0,INDEX(DU!I:I,MATCH(Duombaze!AT112,DU!A:A,0),1))+IF(Duombaze!AU112="",0,INDEX(DU!I:I,MATCH(Duombaze!AU112,DU!A:A,0),1))+IF(Duombaze!AV112="",0,INDEX(DU!I:I,MATCH(Duombaze!AV112,DU!A:A,0),1))+IF(Duombaze!AW112="",0,INDEX(DU!I:I,MATCH(Duombaze!AW112,DU!A:A,0),1))+IF(Duombaze!AX112="",0,INDEX(DU!I:I,MATCH(Duombaze!AX112,DU!A:A,0),1))+IF(Duombaze!AY112="",0,INDEX(DU!I:I,MATCH(Duombaze!AY112,DU!A:A,0),1))+IF(Duombaze!AZ112="",0,INDEX(DU!I:I,MATCH(Duombaze!AZ112,DU!A:A,0),1))+IF(Duombaze!BA112="",0,INDEX(DU!I:I,MATCH(Duombaze!BA112,DU!A:A,0),1))+IF(Duombaze!BB112="",0,INDEX(DU!I:I,MATCH(Duombaze!BB112,DU!A:A,0),1))</f>
        <v>0</v>
      </c>
      <c r="BD112" s="638">
        <f>IF(Duombaze!AT112="",0,INDEX(DU!K:K,MATCH(Duombaze!AT112,DU!A:A,0),1))+IF(Duombaze!AU112="",0,INDEX(DU!K:K,MATCH(Duombaze!AU112,DU!A:A,0),1))+IF(Duombaze!AV112="",0,INDEX(DU!K:K,MATCH(Duombaze!AV112,DU!A:A,0),1))+IF(Duombaze!AW112="",0,INDEX(DU!K:K,MATCH(Duombaze!AW112,DU!A:A,0),1))+IF(Duombaze!AX112="",0,INDEX(DU!K:K,MATCH(Duombaze!AX112,DU!A:A,0),1))+IF(Duombaze!AY112="",0,INDEX(DU!K:K,MATCH(Duombaze!AY112,DU!A:A,0),1))+IF(Duombaze!AZ112="",0,INDEX(DU!K:K,MATCH(Duombaze!AZ112,DU!A:A,0),1))+IF(Duombaze!BA112="",0,INDEX(DU!K:K,MATCH(Duombaze!BA112,DU!A:A,0),1))+IF(Duombaze!BB112="",0,INDEX(DU!K:K,MATCH(Duombaze!BB112,DU!A:A,0),1))</f>
        <v>0</v>
      </c>
      <c r="BE112" s="25"/>
      <c r="BF112" s="25"/>
      <c r="BG112" s="85" t="s">
        <v>624</v>
      </c>
      <c r="BH112" s="26" t="str">
        <f>IF(BG112&lt;&gt;"",A112&amp;" "&amp;C112&amp;" "&amp;BG112,"")</f>
        <v>0 SPB-R14 Be stabžių sistemos</v>
      </c>
      <c r="BJ112" s="638"/>
      <c r="BK112" s="638"/>
      <c r="BL112" s="638"/>
      <c r="BM112" s="638">
        <f>IF(Duombaze!BJ112="",0,INDEX(DU!I:I,MATCH(Duombaze!BJ112,DU!A:A,0),1))+IF(Duombaze!BK112="",0,INDEX(DU!I:I,MATCH(Duombaze!BK112,DU!A:A,0),1))+IF(Duombaze!BL112="",0,INDEX(DU!I:I,MATCH(Duombaze!BL112,DU!A:A,0),1))</f>
        <v>0</v>
      </c>
      <c r="BN112" s="638">
        <f>IF(Duombaze!BJ112="",0,INDEX(DU!K:K,MATCH(Duombaze!BJ112,DU!A:A,0),1))+IF(Duombaze!BK112="",0,INDEX(DU!K:K,MATCH(Duombaze!BK112,DU!A:A,0),1))+IF(Duombaze!BL112="",0,INDEX(DU!K:K,MATCH(Duombaze!BL112,DU!A:A,0),1))</f>
        <v>0</v>
      </c>
      <c r="BQ112" s="25"/>
      <c r="BR112" s="19" t="str">
        <f t="shared" si="60"/>
        <v/>
      </c>
      <c r="BS112" s="25"/>
      <c r="BT112" s="119"/>
      <c r="BU112" s="119"/>
      <c r="BV112" s="119"/>
      <c r="BW112" s="119">
        <f>IF(Duombaze!BT112="",0,INDEX(DU!I:I,MATCH(Duombaze!BT112,DU!A:A,0),1))+IF(Duombaze!BU112="",0,INDEX(DU!I:I,MATCH(Duombaze!BU112,DU!A:A,0),1))+IF(Duombaze!BV112="",0,INDEX(DU!I:I,MATCH(Duombaze!BV112,DU!A:A,0),1))</f>
        <v>0</v>
      </c>
      <c r="BX112" s="19">
        <f>IF(Duombaze!BT112="",0,INDEX(DU!K:K,MATCH(Duombaze!BT112,DU!A:A,0),1))+IF(Duombaze!BU112="",0,INDEX(DU!K:K,MATCH(Duombaze!BU112,DU!A:A,0),1))+IF(Duombaze!BV112="",0,INDEX(DU!K:K,MATCH(Duombaze!BV112,DU!A:A,0),1))</f>
        <v>0</v>
      </c>
      <c r="BY112" s="119"/>
      <c r="BZ112" s="119"/>
      <c r="CA112" s="20" t="s">
        <v>418</v>
      </c>
      <c r="CB112" s="19" t="str">
        <f t="shared" si="61"/>
        <v>0 SPB-R14 Be atraminės kojos</v>
      </c>
      <c r="CD112" s="26">
        <f>IF(Duombaze!CC112="",0,INDEX(DU!I:I,MATCH(Duombaze!CC112,DU!A:A,0),1))</f>
        <v>0</v>
      </c>
      <c r="CE112" s="17">
        <f>IF(Duombaze!CC112="",0,INDEX(DU!K:K,MATCH(Duombaze!CC112,DU!A:A,0),1))</f>
        <v>0</v>
      </c>
      <c r="CH112" s="26" t="s">
        <v>396</v>
      </c>
      <c r="CI112" s="26" t="str">
        <f t="shared" si="36"/>
        <v>0 SPB-R14 Be priekinės tempimo kilpos</v>
      </c>
      <c r="CK112" s="26">
        <f>IF(Duombaze!CJ112="",0,INDEX(DU!I:I,MATCH(Duombaze!CJ112,DU!A:A,0),1))</f>
        <v>0</v>
      </c>
      <c r="CL112" s="17">
        <f>IF(Duombaze!CJ112="",0,INDEX(DU!K:K,MATCH(Duombaze!CJ112,DU!A:A,0),1))</f>
        <v>0</v>
      </c>
      <c r="CO112" s="25" t="s">
        <v>1756</v>
      </c>
      <c r="CP112" s="17" t="str">
        <f t="shared" si="37"/>
        <v>0 SPB-R14 Be stovėjimo stabdžio, be atramų</v>
      </c>
      <c r="CQ112" s="25"/>
      <c r="CR112" s="639"/>
      <c r="CS112" s="639"/>
      <c r="CT112" s="639">
        <f>IF(Duombaze!CR112="",0,INDEX(DU!I:I,MATCH(Duombaze!CR112,DU!A:A,0),1))+IF(Duombaze!CS112="",0,INDEX(DU!I:I,MATCH(Duombaze!CS112,DU!A:A,0),1))</f>
        <v>0</v>
      </c>
      <c r="CU112" s="19">
        <f>IF(Duombaze!CR112="",0,INDEX(DU!K:K,MATCH(Duombaze!CR112,DU!A:A,0),1))+IF(Duombaze!CS112="",0,INDEX(DU!K:K,MATCH(Duombaze!CS112,DU!A:A,0),1))</f>
        <v>0</v>
      </c>
      <c r="CV112" s="25"/>
      <c r="CW112" s="25"/>
      <c r="CY112" s="26" t="str">
        <f t="shared" si="38"/>
        <v/>
      </c>
      <c r="CZ112" s="25"/>
      <c r="DA112" s="672"/>
      <c r="DB112" s="672"/>
      <c r="DC112" s="672">
        <f>IF(Duombaze!DA112="",0,INDEX(DU!I:I,MATCH(Duombaze!DA112,DU!A:A,0),1))+IF(Duombaze!DB112="",0,INDEX(DU!I:I,MATCH(Duombaze!DB112,DU!A:A,0),1))</f>
        <v>0</v>
      </c>
      <c r="DD112" s="19">
        <f>IF(Duombaze!DA112="",0,INDEX(DU!K:K,MATCH(Duombaze!DA112,DU!A:A,0),1))+IF(Duombaze!DB112="",0,INDEX(DU!K:K,MATCH(Duombaze!DB112,DU!A:A,0),1))</f>
        <v>0</v>
      </c>
      <c r="DE112" s="25"/>
      <c r="DF112" s="25"/>
      <c r="DG112" s="26" t="s">
        <v>625</v>
      </c>
      <c r="DH112" s="26" t="str">
        <f t="shared" si="39"/>
        <v>0 SPB-R14 Be tento/aikštelės</v>
      </c>
      <c r="DJ112" s="672"/>
      <c r="DK112" s="671"/>
      <c r="DL112" s="671">
        <f>IF(Duombaze!DJ112="",0,INDEX(DU!I:I,MATCH(Duombaze!DJ112,DU!A:A,0),1))+IF(Duombaze!DK112="",0,INDEX(DU!I:I,MATCH(Duombaze!DK112,DU!A:A,0),1))</f>
        <v>0</v>
      </c>
      <c r="DM112" s="19">
        <f>IF(Duombaze!DJ112="",0,INDEX(DU!K:K,MATCH(Duombaze!DJ112,DU!A:A,0),1))+IF(Duombaze!DK112="",0,INDEX(DU!K:K,MATCH(Duombaze!DK112,DU!A:A,0),1))</f>
        <v>0</v>
      </c>
      <c r="DP112" s="25" t="s">
        <v>386</v>
      </c>
      <c r="DQ112" s="17" t="str">
        <f t="shared" si="40"/>
        <v>0 SPB-R14 Be apšvietimo sistemos</v>
      </c>
      <c r="DR112" s="25"/>
      <c r="DS112" s="672"/>
      <c r="DT112" s="672"/>
      <c r="DU112" s="672"/>
      <c r="DV112" s="672"/>
      <c r="DW112" s="672">
        <f>IF(Duombaze!DS112="",0,INDEX(DU!I:I,MATCH(Duombaze!DS112,DU!A:A,0),1))+IF(Duombaze!DT112="",0,INDEX(DU!I:I,MATCH(Duombaze!DT112,DU!A:A,0),1))+IF(Duombaze!DU112="",0,INDEX(DU!I:I,MATCH(Duombaze!DU112,DU!A:A,0),1))+IF(Duombaze!DV112="",0,INDEX(DU!I:I,MATCH(Duombaze!DV112,DU!A:A,0),1))</f>
        <v>0</v>
      </c>
      <c r="DX112" s="638">
        <f>IF(Duombaze!DS112="",0,INDEX(DU!K:K,MATCH(Duombaze!DS112,DU!A:A,0),1))+IF(Duombaze!DT112="",0,INDEX(DU!K:K,MATCH(Duombaze!DT112,DU!A:A,0),1))+IF(Duombaze!DU112="",0,INDEX(DU!K:K,MATCH(Duombaze!DU112,DU!A:A,0),1))+IF(Duombaze!DV112="",0,INDEX(DU!K:KH,MATCH(Duombaze!DV112,DU!A:A,0),1))</f>
        <v>0</v>
      </c>
      <c r="DY112" s="25"/>
      <c r="DZ112" s="25"/>
      <c r="EB112" s="26" t="str">
        <f t="shared" si="56"/>
        <v/>
      </c>
      <c r="ED112" s="26">
        <f>IF(Duombaze!EC112="",0,INDEX(DU!I:I,MATCH(Duombaze!EC112,DU!A:A,0),1))</f>
        <v>0</v>
      </c>
      <c r="EE112" s="638">
        <f>IF(Duombaze!EC112="",0,INDEX(DU!K:K,MATCH(Duombaze!EC112,DU!A:A,0),1))</f>
        <v>0</v>
      </c>
      <c r="EH112" s="25" t="s">
        <v>387</v>
      </c>
      <c r="EI112" s="17" t="str">
        <f t="shared" si="62"/>
        <v>0 SPB-R14 Be lipdukų</v>
      </c>
      <c r="EJ112" s="25"/>
      <c r="EK112" s="672"/>
      <c r="EL112" s="672"/>
      <c r="EM112" s="672"/>
      <c r="EN112" s="672">
        <f>IF(Duombaze!EK112="",0,INDEX(DU!I:I,MATCH(Duombaze!EK112,DU!A:A,0),1))+IF(Duombaze!EL112="",0,INDEX(DU!I:I,MATCH(Duombaze!EL112,DU!A:A,0),1))+IF(Duombaze!EM112="",0,INDEX(DU!I:I,MATCH(Duombaze!EM112,DU!A:A,0),1))</f>
        <v>0</v>
      </c>
      <c r="EO112" s="19">
        <f>IF(Duombaze!EK112="",0,INDEX(DU!K:K,MATCH(Duombaze!EK112,DU!A:A,0),1))+IF(Duombaze!EL112="",0,INDEX(DU!K:K,MATCH(Duombaze!EL112,DU!A:A,0),1))+IF(Duombaze!EM112="",0,INDEX(DU!K:K,MATCH(Duombaze!EM112,DU!A:A,0),1))</f>
        <v>0</v>
      </c>
      <c r="EP112" s="25"/>
      <c r="EQ112" s="25"/>
      <c r="ER112" s="26" t="s">
        <v>388</v>
      </c>
      <c r="ES112" s="17" t="str">
        <f t="shared" si="57"/>
        <v>0 SPB-R14 Be ratų</v>
      </c>
      <c r="EW112" s="26" t="s">
        <v>389</v>
      </c>
      <c r="EX112" s="19" t="str">
        <f t="shared" si="58"/>
        <v>0 SPB-R14 Be purvasaugių</v>
      </c>
      <c r="EZ112" s="671"/>
      <c r="FA112" s="671"/>
      <c r="FB112" s="671">
        <f>IF(Duombaze!EZ112="",0,INDEX(DU!I:I,MATCH(Duombaze!EZ112,DU!A:A,0),1))+IF(Duombaze!FA112="",0,INDEX(DU!I:I,MATCH(Duombaze!FA112,DU!A:A,0),1))</f>
        <v>0</v>
      </c>
      <c r="FC112" s="19">
        <f>IF(Duombaze!EZ112="",0,INDEX(DU!K:K,MATCH(Duombaze!EZ112,DU!A:A,0),1))+IF(Duombaze!FA112="",0,INDEX(DU!K:K,MATCH(Duombaze!FA112,DU!A:A,0),1))</f>
        <v>0</v>
      </c>
      <c r="FH112" s="25" t="s">
        <v>655</v>
      </c>
      <c r="FI112" s="25"/>
      <c r="FJ112" s="25"/>
      <c r="FL112" s="83" t="s">
        <v>1424</v>
      </c>
      <c r="FM112" s="671" t="s">
        <v>1424</v>
      </c>
      <c r="FN112" s="671"/>
      <c r="FO112" s="671"/>
      <c r="FP112" s="671"/>
      <c r="FQ112" s="671">
        <f>IF(Duombaze!FM112="",0,INDEX(DU!I:I,MATCH(Duombaze!FM112,DU!A:A,0),1))+IF(Duombaze!FN112="",0,INDEX(DU!I:I,MATCH(Duombaze!FN112,DU!A:A,0),1))+IF(Duombaze!FO112="",0,INDEX(DU!I:I,MATCH(Duombaze!FO112,DU!A:A,0),1))+IF(Duombaze!FP112="",0,INDEX(DU!I:I,MATCH(Duombaze!FP112,DU!A:A,0),1))</f>
        <v>16.652160869565201</v>
      </c>
      <c r="FR112" s="673">
        <f>IF(Duombaze!FM112="",0,INDEX(DU!K:K,MATCH(Duombaze!FM112,DU!A:A,0),1))+IF(Duombaze!FN112="",0,INDEX(DU!K:K,MATCH(Duombaze!FN112,DU!A:A,0),1))+IF(Duombaze!FO112="",0,INDEX(DU!K:K,MATCH(Duombaze!FO112,DU!A:A,0),1))+IF(Duombaze!FP112="",0,INDEX(DU!K:K,MATCH(Duombaze!FP112,DU!A:A,0),1))</f>
        <v>18.68</v>
      </c>
      <c r="FS112" s="84"/>
      <c r="FT112" s="119" t="s">
        <v>895</v>
      </c>
      <c r="FU112" s="20" t="s">
        <v>893</v>
      </c>
      <c r="FV112" s="25" t="s">
        <v>303</v>
      </c>
      <c r="FW112" s="26" t="str">
        <f>IF(FV112&lt;&gt;"",A113&amp;" "&amp;C113&amp;" "&amp;FV112,"")</f>
        <v>1 SPB-R14 Tempimo kilpa RIMA</v>
      </c>
      <c r="FX112" s="19" t="s">
        <v>276</v>
      </c>
    </row>
    <row r="113" spans="1:183" s="26" customFormat="1" ht="23.45" customHeight="1" x14ac:dyDescent="0.25">
      <c r="A113" s="82">
        <v>1</v>
      </c>
      <c r="B113" s="97" t="s">
        <v>878</v>
      </c>
      <c r="C113" s="78" t="s">
        <v>672</v>
      </c>
      <c r="D113" s="109" t="s">
        <v>229</v>
      </c>
      <c r="E113" s="17" t="str">
        <f t="shared" si="50"/>
        <v>1 SPB-R14 Pagrindas</v>
      </c>
      <c r="F113" s="109" t="s">
        <v>2781</v>
      </c>
      <c r="G113" s="638" t="s">
        <v>3148</v>
      </c>
      <c r="H113" s="638">
        <v>23109200</v>
      </c>
      <c r="I113" s="638"/>
      <c r="J113" s="638"/>
      <c r="K113" s="638"/>
      <c r="L113" s="638"/>
      <c r="M113" s="638"/>
      <c r="N113" s="638"/>
      <c r="O113" s="638"/>
      <c r="P113" s="638">
        <f>IF(Duombaze!G113="",0,INDEX(DU!I:I,MATCH(Duombaze!G113,DU!A:A,0),1))+IF(Duombaze!H113="",0,INDEX(DU!I:I*40,MATCH(Duombaze!H113,DU!A:A,0),1))+IF(Duombaze!I113="",0,INDEX(DU!I:I,MATCH(Duombaze!I113,DU!A:A,0),1))+IF(Duombaze!J113="",0,INDEX(DU!I:I,MATCH(Duombaze!J113,DU!A:A,0),1))+IF(Duombaze!K113="",0,INDEX(DU!I:I,MATCH(Duombaze!K113,DU!A:A,0),1))+IF(Duombaze!L113="",0,INDEX(DU!I:I,MATCH(Duombaze!L113,DU!A:A,0),1))+IF(Duombaze!M113="",0,INDEX(DU!I:I,MATCH(Duombaze!M113,DU!A:A,0),1))+IF(Duombaze!N113="",0,INDEX(DU!I:I,MATCH(Duombaze!N113,DU!A:A,0),1))+IF(Duombaze!O113="",0,INDEX(DU!I:I,MATCH(Duombaze!O113,DU!A:A,0),1))</f>
        <v>5246.5671164128098</v>
      </c>
      <c r="Q113" s="638">
        <f>IF(Duombaze!G113="",0,INDEX(DU!K:K,MATCH(Duombaze!G113,DU!A:A,0),1))+IF(Duombaze!H113="",0,INDEX(DU!K:K,MATCH(Duombaze!H113,DU!A:A,0),1))+IF(Duombaze!I113="",0,INDEX(DU!K:K,MATCH(Duombaze!I113,DU!A:A,0),1))+IF(Duombaze!J113="",0,INDEX(DU!K:K,MATCH(Duombaze!J113,DU!A:A,0),1))+IF(Duombaze!K113="",0,INDEX(DU!K:K,MATCH(Duombaze!K113,DU!A:A,0),1))+IF(Duombaze!L113="",0,INDEX(DU!K:K,MATCH(Duombaze!L113,DU!A:A,0),1))+IF(Duombaze!M113="",0,INDEX(DU!K:K,MATCH(Duombaze!M113,DU!A:A,0),1))+IF(Duombaze!N113="",0,INDEX(DU!K:K,MATCH(Duombaze!N113,DU!A:A,0),1))+IF(Duombaze!O113="",0,INDEX(DU!K:K,MATCH(Duombaze!O113,DU!A:A,0),1))</f>
        <v>788.67499999999995</v>
      </c>
      <c r="R113" s="109"/>
      <c r="S113" s="846"/>
      <c r="T113" s="880" t="s">
        <v>3483</v>
      </c>
      <c r="U113" s="17" t="e">
        <f>IF(Duombaze!T113="",0,INDEX(DU!I:I,MATCH(Duombaze!T113,DU!A:A,0),1))</f>
        <v>#N/A</v>
      </c>
      <c r="V113" s="17" t="e">
        <f>IF(Duombaze!T113="",0,INDEX(DU!K:K,MATCH(Duombaze!T113,DU!A:A,0),1))</f>
        <v>#N/A</v>
      </c>
      <c r="W113" s="109" t="s">
        <v>3488</v>
      </c>
      <c r="X113" s="109"/>
      <c r="Y113" s="867"/>
      <c r="Z113" s="87" t="s">
        <v>687</v>
      </c>
      <c r="AA113" s="17" t="str">
        <f t="shared" ref="AA113:AA123" si="63">IF(Z113&lt;&gt;"",A113&amp;" "&amp;C113&amp;" "&amp;Z113,"")</f>
        <v>1 SPB-R14 Grąžulas amortizuojamas</v>
      </c>
      <c r="AB113" s="25" t="s">
        <v>260</v>
      </c>
      <c r="AC113" s="25">
        <f>IF(Duombaze!AB113="",0,INDEX(DU!I:I,MATCH(Duombaze!AB113,DU!A:A,0),1))</f>
        <v>515.13192118311099</v>
      </c>
      <c r="AD113" s="25">
        <f>IF(Duombaze!AB113="",0,INDEX(DU!K:K,MATCH(Duombaze!AB113,DU!A:A,0),1))</f>
        <v>67.2</v>
      </c>
      <c r="AE113" s="25"/>
      <c r="AF113" s="25" t="s">
        <v>2065</v>
      </c>
      <c r="AG113" s="25"/>
      <c r="AH113" s="17" t="str">
        <f>IF(AG113&lt;&gt;"",#REF!&amp;" "&amp;#REF!&amp;" "&amp;AG113,"")</f>
        <v/>
      </c>
      <c r="AI113" s="25"/>
      <c r="AJ113" s="639"/>
      <c r="AK113" s="639"/>
      <c r="AL113" s="639"/>
      <c r="AM113" s="639">
        <f>IF(Duombaze!AJ113="",0,INDEX(DU!I:I,MATCH(Duombaze!AJ113,DU!A:A,0),1))+IF(Duombaze!AK113="",0,INDEX(DU!I:I,MATCH(Duombaze!AK113,DU!A:A,0),1))+IF(Duombaze!AL113="",0,INDEX(DU!I:I,MATCH(Duombaze!AL113,DU!A:A,0),1))</f>
        <v>0</v>
      </c>
      <c r="AN113" s="639">
        <f>IF(Duombaze!AJ113="",0,INDEX(DU!K:K,MATCH(Duombaze!AJ113,DU!A:A,0),1))+IF(Duombaze!AK113="",0,INDEX(DU!K:K,MATCH(Duombaze!AK113,DU!A:A,0),1))+IF(Duombaze!AL113="",0,INDEX(DU!K:K,MATCH(Duombaze!AL113,DU!A:A,0),1))</f>
        <v>0</v>
      </c>
      <c r="AO113" s="25"/>
      <c r="AP113" s="25"/>
      <c r="AQ113" s="25" t="s">
        <v>329</v>
      </c>
      <c r="AR113" s="17" t="str">
        <f t="shared" si="35"/>
        <v>1 SPB-R14 Pagrindo hidraulinės jungtys</v>
      </c>
      <c r="AS113" s="25" t="s">
        <v>891</v>
      </c>
      <c r="AT113" s="639" t="s">
        <v>3147</v>
      </c>
      <c r="AU113" s="639"/>
      <c r="AV113" s="639"/>
      <c r="AW113" s="639"/>
      <c r="AX113" s="639"/>
      <c r="AY113" s="639"/>
      <c r="AZ113" s="639"/>
      <c r="BA113" s="639"/>
      <c r="BB113" s="639"/>
      <c r="BC113" s="639">
        <f>IF(Duombaze!AT113="",0,INDEX(DU!I:I,MATCH(Duombaze!AT113,DU!A:A,0),1))+IF(Duombaze!AU113="",0,INDEX(DU!I:I,MATCH(Duombaze!AU113,DU!A:A,0),1))+IF(Duombaze!AV113="",0,INDEX(DU!I:I,MATCH(Duombaze!AV113,DU!A:A,0),1))+IF(Duombaze!AW113="",0,INDEX(DU!I:I,MATCH(Duombaze!AW113,DU!A:A,0),1))+IF(Duombaze!AX113="",0,INDEX(DU!I:I,MATCH(Duombaze!AX113,DU!A:A,0),1))+IF(Duombaze!AY113="",0,INDEX(DU!I:I,MATCH(Duombaze!AY113,DU!A:A,0),1))+IF(Duombaze!AZ113="",0,INDEX(DU!I:I,MATCH(Duombaze!AZ113,DU!A:A,0),1))+IF(Duombaze!BA113="",0,INDEX(DU!I:I,MATCH(Duombaze!BA113,DU!A:A,0),1))+IF(Duombaze!BB113="",0,INDEX(DU!I:I,MATCH(Duombaze!BB113,DU!A:A,0),1))</f>
        <v>83.513106382978705</v>
      </c>
      <c r="BD113" s="638">
        <f>IF(Duombaze!AT113="",0,INDEX(DU!K:K,MATCH(Duombaze!AT113,DU!A:A,0),1))+IF(Duombaze!AU113="",0,INDEX(DU!K:K,MATCH(Duombaze!AU113,DU!A:A,0),1))+IF(Duombaze!AV113="",0,INDEX(DU!K:K,MATCH(Duombaze!AV113,DU!A:A,0),1))+IF(Duombaze!AW113="",0,INDEX(DU!K:K,MATCH(Duombaze!AW113,DU!A:A,0),1))+IF(Duombaze!AX113="",0,INDEX(DU!K:K,MATCH(Duombaze!AX113,DU!A:A,0),1))+IF(Duombaze!AY113="",0,INDEX(DU!K:K,MATCH(Duombaze!AY113,DU!A:A,0),1))+IF(Duombaze!AZ113="",0,INDEX(DU!K:K,MATCH(Duombaze!AZ113,DU!A:A,0),1))+IF(Duombaze!BA113="",0,INDEX(DU!K:K,MATCH(Duombaze!BA113,DU!A:A,0),1))+IF(Duombaze!BB113="",0,INDEX(DU!K:K,MATCH(Duombaze!BB113,DU!A:A,0),1))</f>
        <v>0</v>
      </c>
      <c r="BE113" s="25"/>
      <c r="BF113" s="25"/>
      <c r="BG113" s="87" t="s">
        <v>1739</v>
      </c>
      <c r="BH113" s="26" t="str">
        <f>IF(BG113&lt;&gt;"",A113&amp;" "&amp;C113&amp;" "&amp;BG113,"")</f>
        <v xml:space="preserve">1 SPB-R14 Hidrauliniai stabdžiai </v>
      </c>
      <c r="BI113" s="26" t="s">
        <v>879</v>
      </c>
      <c r="BJ113" s="638" t="s">
        <v>3152</v>
      </c>
      <c r="BK113" s="638" t="s">
        <v>3004</v>
      </c>
      <c r="BL113" s="638" t="s">
        <v>2995</v>
      </c>
      <c r="BM113" s="638">
        <f>IF(Duombaze!BJ113="",0,INDEX(DU!I:I,MATCH(Duombaze!BJ113,DU!A:A,0),1))+IF(Duombaze!BK113="",0,INDEX(DU!I:I,MATCH(Duombaze!BK113,DU!A:A,0),1))+IF(Duombaze!BL113="",0,INDEX(DU!I:I,MATCH(Duombaze!BL113,DU!A:A,0),1))</f>
        <v>242.5294686265139</v>
      </c>
      <c r="BN113" s="638">
        <f>IF(Duombaze!BJ113="",0,INDEX(DU!K:K,MATCH(Duombaze!BJ113,DU!A:A,0),1))+IF(Duombaze!BK113="",0,INDEX(DU!K:K,MATCH(Duombaze!BK113,DU!A:A,0),1))+IF(Duombaze!BL113="",0,INDEX(DU!K:K,MATCH(Duombaze!BL113,DU!A:A,0),1))</f>
        <v>62.099999999999994</v>
      </c>
      <c r="BP113" s="26" t="s">
        <v>2109</v>
      </c>
      <c r="BQ113" s="25"/>
      <c r="BR113" s="19" t="str">
        <f t="shared" si="60"/>
        <v/>
      </c>
      <c r="BS113" s="25"/>
      <c r="BT113" s="25"/>
      <c r="BU113" s="25"/>
      <c r="BV113" s="25"/>
      <c r="BW113" s="25">
        <f>IF(Duombaze!BT113="",0,INDEX(DU!I:I,MATCH(Duombaze!BT113,DU!A:A,0),1))+IF(Duombaze!BU113="",0,INDEX(DU!I:I,MATCH(Duombaze!BU113,DU!A:A,0),1))+IF(Duombaze!BV113="",0,INDEX(DU!I:I,MATCH(Duombaze!BV113,DU!A:A,0),1))</f>
        <v>0</v>
      </c>
      <c r="BX113" s="19">
        <f>IF(Duombaze!BT113="",0,INDEX(DU!K:K,MATCH(Duombaze!BT113,DU!A:A,0),1))+IF(Duombaze!BU113="",0,INDEX(DU!K:K,MATCH(Duombaze!BU113,DU!A:A,0),1))+IF(Duombaze!BV113="",0,INDEX(DU!K:K,MATCH(Duombaze!BV113,DU!A:A,0),1))</f>
        <v>0</v>
      </c>
      <c r="BY113" s="25"/>
      <c r="BZ113" s="25"/>
      <c r="CA113" s="25" t="str">
        <f>CA162</f>
        <v>Mechaninė koja-kėliklis</v>
      </c>
      <c r="CB113" s="19" t="str">
        <f t="shared" si="61"/>
        <v>1 SPB-R14 Mechaninė koja-kėliklis</v>
      </c>
      <c r="CC113" s="25" t="str">
        <f>CC162</f>
        <v>ZM0MECH0ATRAKJ</v>
      </c>
      <c r="CD113" s="25">
        <f>IF(Duombaze!CC113="",0,INDEX(DU!I:I,MATCH(Duombaze!CC113,DU!A:A,0),1))</f>
        <v>67.253749472556606</v>
      </c>
      <c r="CE113" s="17">
        <f>IF(Duombaze!CC113="",0,INDEX(DU!K:K,MATCH(Duombaze!CC113,DU!A:A,0),1))</f>
        <v>9.7200000000000006</v>
      </c>
      <c r="CF113" s="25"/>
      <c r="CG113" s="25" t="s">
        <v>2124</v>
      </c>
      <c r="CH113" s="25" t="str">
        <f>CH162</f>
        <v>Priekinė kilpa UMEGA D-50 (plokštelė 145x145)</v>
      </c>
      <c r="CI113" s="26" t="str">
        <f t="shared" si="36"/>
        <v>1 SPB-R14 Priekinė kilpa UMEGA D-50 (plokštelė 145x145)</v>
      </c>
      <c r="CJ113" s="17" t="str">
        <f>CJ162</f>
        <v>ZC40ASPC16CPKU</v>
      </c>
      <c r="CK113" s="17">
        <f>IF(Duombaze!CJ113="",0,INDEX(DU!I:I,MATCH(Duombaze!CJ113,DU!A:A,0),1))</f>
        <v>71.836726290849597</v>
      </c>
      <c r="CL113" s="17">
        <f>IF(Duombaze!CJ113="",0,INDEX(DU!K:K,MATCH(Duombaze!CJ113,DU!A:A,0),1))</f>
        <v>20.63</v>
      </c>
      <c r="CM113" s="17"/>
      <c r="CN113" s="17" t="s">
        <v>2108</v>
      </c>
      <c r="CO113" s="25" t="s">
        <v>584</v>
      </c>
      <c r="CP113" s="17" t="str">
        <f t="shared" si="37"/>
        <v>1 SPB-R14 Rankinis stabdis</v>
      </c>
      <c r="CQ113" s="25" t="s">
        <v>1594</v>
      </c>
      <c r="CR113" s="639" t="s">
        <v>1594</v>
      </c>
      <c r="CS113" s="639"/>
      <c r="CT113" s="639">
        <f>IF(Duombaze!CR113="",0,INDEX(DU!I:I,MATCH(Duombaze!CR113,DU!A:A,0),1))+IF(Duombaze!CS113="",0,INDEX(DU!I:I,MATCH(Duombaze!CS113,DU!A:A,0),1))</f>
        <v>44.795362415433402</v>
      </c>
      <c r="CU113" s="19">
        <f>IF(Duombaze!CR113="",0,INDEX(DU!K:K,MATCH(Duombaze!CR113,DU!A:A,0),1))+IF(Duombaze!CS113="",0,INDEX(DU!K:K,MATCH(Duombaze!CS113,DU!A:A,0),1))</f>
        <v>36.090000000000003</v>
      </c>
      <c r="CV113" s="25"/>
      <c r="CW113" s="25" t="s">
        <v>2124</v>
      </c>
      <c r="CX113" s="25"/>
      <c r="CY113" s="26" t="str">
        <f t="shared" si="38"/>
        <v/>
      </c>
      <c r="CZ113" s="25"/>
      <c r="DA113" s="672"/>
      <c r="DB113" s="672"/>
      <c r="DC113" s="672">
        <f>IF(Duombaze!DA113="",0,INDEX(DU!I:I,MATCH(Duombaze!DA113,DU!A:A,0),1))+IF(Duombaze!DB113="",0,INDEX(DU!I:I,MATCH(Duombaze!DB113,DU!A:A,0),1))</f>
        <v>0</v>
      </c>
      <c r="DD113" s="19">
        <f>IF(Duombaze!DA113="",0,INDEX(DU!K:K,MATCH(Duombaze!DA113,DU!A:A,0),1))+IF(Duombaze!DB113="",0,INDEX(DU!K:K,MATCH(Duombaze!DB113,DU!A:A,0),1))</f>
        <v>0</v>
      </c>
      <c r="DE113" s="25"/>
      <c r="DF113" s="25"/>
      <c r="DG113" s="25" t="s">
        <v>881</v>
      </c>
      <c r="DH113" s="26" t="str">
        <f t="shared" si="39"/>
        <v>1 SPB-R14 SPB14 tentas ir aikštelė</v>
      </c>
      <c r="DI113" s="19" t="s">
        <v>882</v>
      </c>
      <c r="DJ113" s="672" t="s">
        <v>882</v>
      </c>
      <c r="DK113" s="672"/>
      <c r="DL113" s="672">
        <f>IF(Duombaze!DJ113="",0,INDEX(DU!I:I,MATCH(Duombaze!DJ113,DU!A:A,0),1))+IF(Duombaze!DK113="",0,INDEX(DU!I:I,MATCH(Duombaze!DK113,DU!A:A,0),1))</f>
        <v>193.47620577097501</v>
      </c>
      <c r="DM113" s="19">
        <f>IF(Duombaze!DJ113="",0,INDEX(DU!K:K,MATCH(Duombaze!DJ113,DU!A:A,0),1))+IF(Duombaze!DK113="",0,INDEX(DU!K:K,MATCH(Duombaze!DK113,DU!A:A,0),1))</f>
        <v>81.09</v>
      </c>
      <c r="DN113" s="19" t="s">
        <v>2153</v>
      </c>
      <c r="DO113" s="19"/>
      <c r="DP113" s="25" t="str">
        <f>DP175</f>
        <v>Gale trikampis LED žibintas + pilnas LED (Danija)</v>
      </c>
      <c r="DQ113" s="17" t="str">
        <f t="shared" si="40"/>
        <v>1 SPB-R14 Gale trikampis LED žibintas + pilnas LED (Danija)</v>
      </c>
      <c r="DR113" s="25" t="str">
        <f>DR175</f>
        <v>ZC40AZIBMI0000</v>
      </c>
      <c r="DS113" s="672" t="s">
        <v>252</v>
      </c>
      <c r="DT113" s="672"/>
      <c r="DU113" s="672"/>
      <c r="DV113" s="672"/>
      <c r="DW113" s="672">
        <f>IF(Duombaze!DS113="",0,INDEX(DU!I:I,MATCH(Duombaze!DS113,DU!A:A,0),1))+IF(Duombaze!DT113="",0,INDEX(DU!I:I,MATCH(Duombaze!DT113,DU!A:A,0),1))+IF(Duombaze!DU113="",0,INDEX(DU!I:I,MATCH(Duombaze!DU113,DU!A:A,0),1))+IF(Duombaze!DV113="",0,INDEX(DU!I:I,MATCH(Duombaze!DV113,DU!A:A,0),1))</f>
        <v>129.30043442866699</v>
      </c>
      <c r="DX113" s="638">
        <f>IF(Duombaze!DS113="",0,INDEX(DU!K:K,MATCH(Duombaze!DS113,DU!A:A,0),1))+IF(Duombaze!DT113="",0,INDEX(DU!K:K,MATCH(Duombaze!DT113,DU!A:A,0),1))+IF(Duombaze!DU113="",0,INDEX(DU!K:K,MATCH(Duombaze!DU113,DU!A:A,0),1))+IF(Duombaze!DV113="",0,INDEX(DU!K:KH,MATCH(Duombaze!DV113,DU!A:A,0),1))</f>
        <v>0</v>
      </c>
      <c r="DY113" s="25"/>
      <c r="DZ113" s="25"/>
      <c r="ED113" s="26">
        <f>IF(Duombaze!EC113="",0,INDEX(DU!I:I,MATCH(Duombaze!EC113,DU!A:A,0),1))</f>
        <v>0</v>
      </c>
      <c r="EE113" s="638">
        <f>IF(Duombaze!EC113="",0,INDEX(DU!K:K,MATCH(Duombaze!EC113,DU!A:A,0),1))</f>
        <v>0</v>
      </c>
      <c r="EH113" s="25" t="str">
        <f>EH101</f>
        <v xml:space="preserve">Lipdukai Danija+MI tip logotipas (prisukamas ner.pl.)+FARMER </v>
      </c>
      <c r="EI113" s="17" t="str">
        <f t="shared" si="62"/>
        <v xml:space="preserve">1 SPB-R14 Lipdukai Danija+MI tip logotipas (prisukamas ner.pl.)+FARMER </v>
      </c>
      <c r="EJ113" s="25" t="str">
        <f>EJ101</f>
        <v>ZM20ASPCLMI000 + ZM0L0G0MITIP00 + 000073013200 (2 vnt.)</v>
      </c>
      <c r="EK113" s="672" t="s">
        <v>3051</v>
      </c>
      <c r="EL113" s="672" t="s">
        <v>3052</v>
      </c>
      <c r="EM113" s="32">
        <v>73013200</v>
      </c>
      <c r="EN113" s="672">
        <f>IF(Duombaze!EK113="",0,INDEX(DU!I:I,MATCH(Duombaze!EK113,DU!A:A,0),1))+IF(Duombaze!EL113="",0,INDEX(DU!I:I,MATCH(Duombaze!EL113,DU!A:A,0),1))+IF(Duombaze!EM113="",0,INDEX(DU!I:I*2,MATCH(Duombaze!EM113,DU!A:A,0),1))</f>
        <v>17.412408518518511</v>
      </c>
      <c r="EO113" s="19">
        <f>IF(Duombaze!EK113="",0,INDEX(DU!K:K,MATCH(Duombaze!EK113,DU!A:A,0),1))+IF(Duombaze!EL113="",0,INDEX(DU!K:K,MATCH(Duombaze!EL113,DU!A:A,0),1))+IF(Duombaze!EM113="",0,INDEX(DU!K:K,MATCH(Duombaze!EM113,DU!A:A,0),1))</f>
        <v>2.58</v>
      </c>
      <c r="EP113" s="25"/>
      <c r="EQ113" s="25"/>
      <c r="ER113" s="26" t="s">
        <v>1497</v>
      </c>
      <c r="ES113" s="17" t="str">
        <f t="shared" si="57"/>
        <v>1 SPB-R14 Montuojami</v>
      </c>
      <c r="EW113" s="25" t="s">
        <v>309</v>
      </c>
      <c r="EX113" s="25" t="str">
        <f t="shared" si="58"/>
        <v>1 SPB-R14 Purvasaugių komplektas 385/425 ratams (ketvirtiniai 1/4)</v>
      </c>
      <c r="EY113" s="25" t="s">
        <v>282</v>
      </c>
      <c r="EZ113" s="672" t="s">
        <v>282</v>
      </c>
      <c r="FA113" s="672"/>
      <c r="FB113" s="672">
        <f>IF(Duombaze!EZ113="",0,INDEX(DU!I:I,MATCH(Duombaze!EZ113,DU!A:A,0),1))+IF(Duombaze!FA113="",0,INDEX(DU!I:I,MATCH(Duombaze!FA113,DU!A:A,0),1))</f>
        <v>68.784319999999994</v>
      </c>
      <c r="FC113" s="19">
        <f>IF(Duombaze!EZ113="",0,INDEX(DU!K:K,MATCH(Duombaze!EZ113,DU!A:A,0),1))+IF(Duombaze!FA113="",0,INDEX(DU!K:K,MATCH(Duombaze!FA113,DU!A:A,0),1))</f>
        <v>7.25</v>
      </c>
      <c r="FD113" s="25"/>
      <c r="FE113" s="25"/>
      <c r="FF113" s="25"/>
      <c r="FG113" s="25"/>
      <c r="FH113" s="25" t="s">
        <v>1577</v>
      </c>
      <c r="FI113" s="25"/>
      <c r="FJ113" s="25"/>
      <c r="FL113" s="83" t="s">
        <v>1425</v>
      </c>
      <c r="FM113" s="671" t="s">
        <v>1425</v>
      </c>
      <c r="FN113" s="671"/>
      <c r="FO113" s="671"/>
      <c r="FP113" s="671"/>
      <c r="FQ113" s="671">
        <f>IF(Duombaze!FM113="",0,INDEX(DU!I:I,MATCH(Duombaze!FM113,DU!A:A,0),1))+IF(Duombaze!FN113="",0,INDEX(DU!I:I,MATCH(Duombaze!FN113,DU!A:A,0),1))+IF(Duombaze!FO113="",0,INDEX(DU!I:I,MATCH(Duombaze!FO113,DU!A:A,0),1))+IF(Duombaze!FP113="",0,INDEX(DU!I:I,MATCH(Duombaze!FP113,DU!A:A,0),1))</f>
        <v>4.1995624999999999</v>
      </c>
      <c r="FR113" s="673">
        <f>IF(Duombaze!FM113="",0,INDEX(DU!K:K,MATCH(Duombaze!FM113,DU!A:A,0),1))+IF(Duombaze!FN113="",0,INDEX(DU!K:K,MATCH(Duombaze!FN113,DU!A:A,0),1))+IF(Duombaze!FO113="",0,INDEX(DU!K:K,MATCH(Duombaze!FO113,DU!A:A,0),1))+IF(Duombaze!FP113="",0,INDEX(DU!K:K,MATCH(Duombaze!FP113,DU!A:A,0),1))</f>
        <v>2.62</v>
      </c>
      <c r="FS113" s="84"/>
      <c r="FT113" s="119" t="s">
        <v>894</v>
      </c>
      <c r="FU113" s="20" t="s">
        <v>892</v>
      </c>
      <c r="FV113" s="25" t="s">
        <v>304</v>
      </c>
      <c r="FW113" s="26" t="str">
        <f>IF(FV113&lt;&gt;"",A114&amp;" "&amp;C114&amp;" "&amp;FV113,"")</f>
        <v>2 SPB-R14 Mechaninis sukabintuvas Rockinger</v>
      </c>
      <c r="FX113" s="19" t="s">
        <v>277</v>
      </c>
      <c r="FY113" s="25" t="s">
        <v>53</v>
      </c>
      <c r="FZ113" s="26" t="str">
        <f>IF(FY113&lt;&gt;"",A113&amp;" "&amp;C113&amp;" "&amp;FY113,"")</f>
        <v>1 SPB-R14 Pneumatiniai stabdžiai dviejų kontūrų</v>
      </c>
      <c r="GA113" s="25" t="s">
        <v>117</v>
      </c>
    </row>
    <row r="114" spans="1:183" s="26" customFormat="1" ht="23.45" customHeight="1" x14ac:dyDescent="0.25">
      <c r="A114" s="82">
        <v>2</v>
      </c>
      <c r="B114" s="97" t="s">
        <v>878</v>
      </c>
      <c r="C114" s="78" t="s">
        <v>672</v>
      </c>
      <c r="E114" s="17" t="str">
        <f t="shared" si="50"/>
        <v/>
      </c>
      <c r="G114" s="638"/>
      <c r="H114" s="638"/>
      <c r="I114" s="638"/>
      <c r="J114" s="638"/>
      <c r="K114" s="638"/>
      <c r="L114" s="638"/>
      <c r="M114" s="638"/>
      <c r="N114" s="638"/>
      <c r="O114" s="638"/>
      <c r="P114" s="638">
        <f>IF(Duombaze!G114="",0,INDEX(DU!I:I,MATCH(Duombaze!G114,DU!A:A,0),1))+IF(Duombaze!H114="",0,INDEX(DU!I:I,MATCH(Duombaze!H114,DU!A:A,0),1))+IF(Duombaze!I114="",0,INDEX(DU!I:I,MATCH(Duombaze!I114,DU!A:A,0),1))+IF(Duombaze!J114="",0,INDEX(DU!I:I,MATCH(Duombaze!J114,DU!A:A,0),1))+IF(Duombaze!K114="",0,INDEX(DU!I:I,MATCH(Duombaze!K114,DU!A:A,0),1))+IF(Duombaze!L114="",0,INDEX(DU!I:I,MATCH(Duombaze!L114,DU!A:A,0),1))+IF(Duombaze!M114="",0,INDEX(DU!I:I,MATCH(Duombaze!M114,DU!A:A,0),1))+IF(Duombaze!N114="",0,INDEX(DU!I:I,MATCH(Duombaze!N114,DU!A:A,0),1))+IF(Duombaze!O114="",0,INDEX(DU!I:I,MATCH(Duombaze!O114,DU!A:A,0),1))</f>
        <v>0</v>
      </c>
      <c r="Q114" s="638">
        <f>IF(Duombaze!G114="",0,INDEX(DU!K:K,MATCH(Duombaze!G114,DU!A:A,0),1))+IF(Duombaze!H114="",0,INDEX(DU!K:K,MATCH(Duombaze!H114,DU!A:A,0),1))+IF(Duombaze!I114="",0,INDEX(DU!K:K,MATCH(Duombaze!I114,DU!A:A,0),1))+IF(Duombaze!J114="",0,INDEX(DU!K:K,MATCH(Duombaze!J114,DU!A:A,0),1))+IF(Duombaze!K114="",0,INDEX(DU!K:K,MATCH(Duombaze!K114,DU!A:A,0),1))+IF(Duombaze!L114="",0,INDEX(DU!K:K,MATCH(Duombaze!L114,DU!A:A,0),1))+IF(Duombaze!M114="",0,INDEX(DU!K:K,MATCH(Duombaze!M114,DU!A:A,0),1))+IF(Duombaze!N114="",0,INDEX(DU!K:K,MATCH(Duombaze!N114,DU!A:A,0),1))+IF(Duombaze!O114="",0,INDEX(DU!K:K,MATCH(Duombaze!O114,DU!A:A,0),1))</f>
        <v>0</v>
      </c>
      <c r="S114" s="83"/>
      <c r="T114" s="880"/>
      <c r="U114" s="17">
        <f>IF(Duombaze!T114="",0,INDEX(DU!I:I,MATCH(Duombaze!T114,DU!A:A,0),1))</f>
        <v>0</v>
      </c>
      <c r="V114" s="17">
        <f>IF(Duombaze!T114="",0,INDEX(DU!K:K,MATCH(Duombaze!T114,DU!A:A,0),1))</f>
        <v>0</v>
      </c>
      <c r="Y114" s="866"/>
      <c r="Z114" s="87" t="s">
        <v>688</v>
      </c>
      <c r="AA114" s="17" t="str">
        <f t="shared" si="63"/>
        <v>2 SPB-R14 Grąžulas neamortizuojamas</v>
      </c>
      <c r="AB114" s="25" t="s">
        <v>261</v>
      </c>
      <c r="AC114" s="25">
        <f>IF(Duombaze!AB114="",0,INDEX(DU!I:I,MATCH(Duombaze!AB114,DU!A:A,0),1))</f>
        <v>193.289224214348</v>
      </c>
      <c r="AD114" s="25">
        <f>IF(Duombaze!AB114="",0,INDEX(DU!K:K,MATCH(Duombaze!AB114,DU!A:A,0),1))</f>
        <v>22.4</v>
      </c>
      <c r="AE114" s="25"/>
      <c r="AF114" s="25" t="s">
        <v>2065</v>
      </c>
      <c r="AG114" s="25"/>
      <c r="AH114" s="17" t="str">
        <f>IF(AG114&lt;&gt;"",#REF!&amp;" "&amp;#REF!&amp;" "&amp;AG114,"")</f>
        <v/>
      </c>
      <c r="AI114" s="25"/>
      <c r="AJ114" s="639"/>
      <c r="AK114" s="639"/>
      <c r="AL114" s="639"/>
      <c r="AM114" s="639">
        <f>IF(Duombaze!AJ114="",0,INDEX(DU!I:I,MATCH(Duombaze!AJ114,DU!A:A,0),1))+IF(Duombaze!AK114="",0,INDEX(DU!I:I,MATCH(Duombaze!AK114,DU!A:A,0),1))+IF(Duombaze!AL114="",0,INDEX(DU!I:I,MATCH(Duombaze!AL114,DU!A:A,0),1))</f>
        <v>0</v>
      </c>
      <c r="AN114" s="639">
        <f>IF(Duombaze!AJ114="",0,INDEX(DU!K:K,MATCH(Duombaze!AJ114,DU!A:A,0),1))+IF(Duombaze!AK114="",0,INDEX(DU!K:K,MATCH(Duombaze!AK114,DU!A:A,0),1))+IF(Duombaze!AL114="",0,INDEX(DU!K:K,MATCH(Duombaze!AL114,DU!A:A,0),1))</f>
        <v>0</v>
      </c>
      <c r="AO114" s="25"/>
      <c r="AP114" s="25"/>
      <c r="AQ114" s="25"/>
      <c r="AR114" s="17" t="str">
        <f t="shared" si="35"/>
        <v/>
      </c>
      <c r="AS114" s="25"/>
      <c r="AT114" s="639"/>
      <c r="AU114" s="639"/>
      <c r="AV114" s="639"/>
      <c r="AW114" s="639"/>
      <c r="AX114" s="639"/>
      <c r="AY114" s="639"/>
      <c r="AZ114" s="639"/>
      <c r="BA114" s="639"/>
      <c r="BB114" s="639"/>
      <c r="BC114" s="639">
        <f>IF(Duombaze!AT114="",0,INDEX(DU!I:I,MATCH(Duombaze!AT114,DU!A:A,0),1))+IF(Duombaze!AU114="",0,INDEX(DU!I:I,MATCH(Duombaze!AU114,DU!A:A,0),1))+IF(Duombaze!AV114="",0,INDEX(DU!I:I,MATCH(Duombaze!AV114,DU!A:A,0),1))+IF(Duombaze!AW114="",0,INDEX(DU!I:I,MATCH(Duombaze!AW114,DU!A:A,0),1))+IF(Duombaze!AX114="",0,INDEX(DU!I:I,MATCH(Duombaze!AX114,DU!A:A,0),1))+IF(Duombaze!AY114="",0,INDEX(DU!I:I,MATCH(Duombaze!AY114,DU!A:A,0),1))+IF(Duombaze!AZ114="",0,INDEX(DU!I:I,MATCH(Duombaze!AZ114,DU!A:A,0),1))+IF(Duombaze!BA114="",0,INDEX(DU!I:I,MATCH(Duombaze!BA114,DU!A:A,0),1))+IF(Duombaze!BB114="",0,INDEX(DU!I:I,MATCH(Duombaze!BB114,DU!A:A,0),1))</f>
        <v>0</v>
      </c>
      <c r="BD114" s="638">
        <f>IF(Duombaze!AT114="",0,INDEX(DU!K:K,MATCH(Duombaze!AT114,DU!A:A,0),1))+IF(Duombaze!AU114="",0,INDEX(DU!K:K,MATCH(Duombaze!AU114,DU!A:A,0),1))+IF(Duombaze!AV114="",0,INDEX(DU!K:K,MATCH(Duombaze!AV114,DU!A:A,0),1))+IF(Duombaze!AW114="",0,INDEX(DU!K:K,MATCH(Duombaze!AW114,DU!A:A,0),1))+IF(Duombaze!AX114="",0,INDEX(DU!K:K,MATCH(Duombaze!AX114,DU!A:A,0),1))+IF(Duombaze!AY114="",0,INDEX(DU!K:K,MATCH(Duombaze!AY114,DU!A:A,0),1))+IF(Duombaze!AZ114="",0,INDEX(DU!K:K,MATCH(Duombaze!AZ114,DU!A:A,0),1))+IF(Duombaze!BA114="",0,INDEX(DU!K:K,MATCH(Duombaze!BA114,DU!A:A,0),1))+IF(Duombaze!BB114="",0,INDEX(DU!K:K,MATCH(Duombaze!BB114,DU!A:A,0),1))</f>
        <v>0</v>
      </c>
      <c r="BE114" s="25"/>
      <c r="BF114" s="25"/>
      <c r="BG114" s="85"/>
      <c r="BH114" s="26" t="str">
        <f>IF(BG114&lt;&gt;"",A114&amp;" "&amp;C114&amp;" "&amp;BG114,"")</f>
        <v/>
      </c>
      <c r="BI114" s="25"/>
      <c r="BJ114" s="639"/>
      <c r="BK114" s="639"/>
      <c r="BL114" s="639"/>
      <c r="BM114" s="639">
        <f>IF(Duombaze!BJ114="",0,INDEX(DU!I:I,MATCH(Duombaze!BJ114,DU!A:A,0),1))+IF(Duombaze!BK114="",0,INDEX(DU!I:I,MATCH(Duombaze!BK114,DU!A:A,0),1))+IF(Duombaze!BL114="",0,INDEX(DU!I:I,MATCH(Duombaze!BL114,DU!A:A,0),1))</f>
        <v>0</v>
      </c>
      <c r="BN114" s="638">
        <f>IF(Duombaze!BJ114="",0,INDEX(DU!K:K,MATCH(Duombaze!BJ114,DU!A:A,0),1))+IF(Duombaze!BK114="",0,INDEX(DU!K:K,MATCH(Duombaze!BK114,DU!A:A,0),1))+IF(Duombaze!BL114="",0,INDEX(DU!K:K,MATCH(Duombaze!BL114,DU!A:A,0),1))</f>
        <v>0</v>
      </c>
      <c r="BO114" s="25"/>
      <c r="BP114" s="25"/>
      <c r="BQ114" s="25"/>
      <c r="BR114" s="19" t="str">
        <f t="shared" si="60"/>
        <v/>
      </c>
      <c r="BS114" s="25"/>
      <c r="BT114" s="25"/>
      <c r="BU114" s="25"/>
      <c r="BV114" s="25"/>
      <c r="BW114" s="25">
        <f>IF(Duombaze!BT114="",0,INDEX(DU!I:I,MATCH(Duombaze!BT114,DU!A:A,0),1))+IF(Duombaze!BU114="",0,INDEX(DU!I:I,MATCH(Duombaze!BU114,DU!A:A,0),1))+IF(Duombaze!BV114="",0,INDEX(DU!I:I,MATCH(Duombaze!BV114,DU!A:A,0),1))</f>
        <v>0</v>
      </c>
      <c r="BX114" s="19">
        <f>IF(Duombaze!BT114="",0,INDEX(DU!K:K,MATCH(Duombaze!BT114,DU!A:A,0),1))+IF(Duombaze!BU114="",0,INDEX(DU!K:K,MATCH(Duombaze!BU114,DU!A:A,0),1))+IF(Duombaze!BV114="",0,INDEX(DU!K:K,MATCH(Duombaze!BV114,DU!A:A,0),1))</f>
        <v>0</v>
      </c>
      <c r="BY114" s="25"/>
      <c r="BZ114" s="25"/>
      <c r="CA114" s="26" t="s">
        <v>2748</v>
      </c>
      <c r="CB114" s="19" t="str">
        <f t="shared" si="61"/>
        <v>2 SPB-R14 Hidr.koja SIMOL H1160P PASTIPRINTA (HJ+kranas)</v>
      </c>
      <c r="CC114" s="26" t="s">
        <v>2647</v>
      </c>
      <c r="CD114" s="26">
        <f>IF(Duombaze!CC114="",0,INDEX(DU!I:I,MATCH(Duombaze!CC114,DU!A:A,0),1))</f>
        <v>202.668286325791</v>
      </c>
      <c r="CE114" s="17">
        <f>IF(Duombaze!CC114="",0,INDEX(DU!K:K,MATCH(Duombaze!CC114,DU!A:A,0),1))</f>
        <v>11.61</v>
      </c>
      <c r="CF114" s="25"/>
      <c r="CG114" s="25" t="s">
        <v>2109</v>
      </c>
      <c r="CH114" s="25" t="str">
        <f>CH163</f>
        <v>Priekinė kilpa DIN11026 D-40 (3000 kg.)</v>
      </c>
      <c r="CI114" s="26" t="str">
        <f t="shared" si="36"/>
        <v>2 SPB-R14 Priekinė kilpa DIN11026 D-40 (3000 kg.)</v>
      </c>
      <c r="CJ114" s="17" t="str">
        <f>CJ163</f>
        <v>ZC30ACPKL40000</v>
      </c>
      <c r="CK114" s="17">
        <f>IF(Duombaze!CJ114="",0,INDEX(DU!I:I,MATCH(Duombaze!CJ114,DU!A:A,0),1))</f>
        <v>188.11199999999999</v>
      </c>
      <c r="CL114" s="17">
        <f>IF(Duombaze!CJ114="",0,INDEX(DU!K:K,MATCH(Duombaze!CJ114,DU!A:A,0),1))</f>
        <v>8.69</v>
      </c>
      <c r="CM114" s="17"/>
      <c r="CN114" s="17"/>
      <c r="CO114" s="19" t="s">
        <v>652</v>
      </c>
      <c r="CP114" s="17" t="str">
        <f t="shared" si="37"/>
        <v>2 SPB-R14 Ratų atsparos</v>
      </c>
      <c r="CQ114" s="25" t="s">
        <v>1471</v>
      </c>
      <c r="CR114" s="639" t="s">
        <v>1471</v>
      </c>
      <c r="CS114" s="639"/>
      <c r="CT114" s="639">
        <f>IF(Duombaze!CR114="",0,INDEX(DU!I:I,MATCH(Duombaze!CR114,DU!A:A,0),1))+IF(Duombaze!CS114="",0,INDEX(DU!I:I,MATCH(Duombaze!CS114,DU!A:A,0),1))</f>
        <v>28.542999999999999</v>
      </c>
      <c r="CU114" s="19">
        <f>IF(Duombaze!CR114="",0,INDEX(DU!K:K,MATCH(Duombaze!CR114,DU!A:A,0),1))+IF(Duombaze!CS114="",0,INDEX(DU!K:K,MATCH(Duombaze!CS114,DU!A:A,0),1))</f>
        <v>0</v>
      </c>
      <c r="CV114" s="25"/>
      <c r="CW114" s="25"/>
      <c r="CX114" s="25"/>
      <c r="CY114" s="26" t="str">
        <f t="shared" si="38"/>
        <v/>
      </c>
      <c r="CZ114" s="25"/>
      <c r="DA114" s="672"/>
      <c r="DB114" s="672"/>
      <c r="DC114" s="672">
        <f>IF(Duombaze!DA114="",0,INDEX(DU!I:I,MATCH(Duombaze!DA114,DU!A:A,0),1))+IF(Duombaze!DB114="",0,INDEX(DU!I:I,MATCH(Duombaze!DB114,DU!A:A,0),1))</f>
        <v>0</v>
      </c>
      <c r="DD114" s="19">
        <f>IF(Duombaze!DA114="",0,INDEX(DU!K:K,MATCH(Duombaze!DA114,DU!A:A,0),1))+IF(Duombaze!DB114="",0,INDEX(DU!K:K,MATCH(Duombaze!DB114,DU!A:A,0),1))</f>
        <v>0</v>
      </c>
      <c r="DE114" s="25"/>
      <c r="DF114" s="25"/>
      <c r="DG114" s="25"/>
      <c r="DH114" s="26" t="str">
        <f t="shared" si="39"/>
        <v/>
      </c>
      <c r="DI114" s="25"/>
      <c r="DJ114" s="672"/>
      <c r="DK114" s="672"/>
      <c r="DL114" s="672">
        <f>IF(Duombaze!DJ114="",0,INDEX(DU!I:I,MATCH(Duombaze!DJ114,DU!A:A,0),1))+IF(Duombaze!DK114="",0,INDEX(DU!I:I,MATCH(Duombaze!DK114,DU!A:A,0),1))</f>
        <v>0</v>
      </c>
      <c r="DM114" s="19">
        <f>IF(Duombaze!DJ114="",0,INDEX(DU!K:K,MATCH(Duombaze!DJ114,DU!A:A,0),1))+IF(Duombaze!DK114="",0,INDEX(DU!K:K,MATCH(Duombaze!DK114,DU!A:A,0),1))</f>
        <v>0</v>
      </c>
      <c r="DN114" s="25"/>
      <c r="DO114" s="25"/>
      <c r="DP114" s="25"/>
      <c r="DQ114" s="17" t="str">
        <f t="shared" si="40"/>
        <v/>
      </c>
      <c r="DR114" s="25"/>
      <c r="DS114" s="672"/>
      <c r="DT114" s="672"/>
      <c r="DU114" s="672"/>
      <c r="DV114" s="672"/>
      <c r="DW114" s="672">
        <f>IF(Duombaze!DS114="",0,INDEX(DU!I:I,MATCH(Duombaze!DS114,DU!A:A,0),1))+IF(Duombaze!DT114="",0,INDEX(DU!I:I,MATCH(Duombaze!DT114,DU!A:A,0),1))+IF(Duombaze!DU114="",0,INDEX(DU!I:I,MATCH(Duombaze!DU114,DU!A:A,0),1))+IF(Duombaze!DV114="",0,INDEX(DU!I:I,MATCH(Duombaze!DV114,DU!A:A,0),1))</f>
        <v>0</v>
      </c>
      <c r="DX114" s="638">
        <f>IF(Duombaze!DS114="",0,INDEX(DU!K:K,MATCH(Duombaze!DS114,DU!A:A,0),1))+IF(Duombaze!DT114="",0,INDEX(DU!K:K,MATCH(Duombaze!DT114,DU!A:A,0),1))+IF(Duombaze!DU114="",0,INDEX(DU!K:K,MATCH(Duombaze!DU114,DU!A:A,0),1))+IF(Duombaze!DV114="",0,INDEX(DU!K:KH,MATCH(Duombaze!DV114,DU!A:A,0),1))</f>
        <v>0</v>
      </c>
      <c r="DY114" s="25"/>
      <c r="DZ114" s="25"/>
      <c r="ED114" s="26">
        <f>IF(Duombaze!EC114="",0,INDEX(DU!I:I,MATCH(Duombaze!EC114,DU!A:A,0),1))</f>
        <v>0</v>
      </c>
      <c r="EE114" s="638">
        <f>IF(Duombaze!EC114="",0,INDEX(DU!K:K,MATCH(Duombaze!EC114,DU!A:A,0),1))</f>
        <v>0</v>
      </c>
      <c r="EH114" s="25" t="str">
        <f>EH182</f>
        <v>Lipdukai Lenkiški</v>
      </c>
      <c r="EI114" s="17" t="str">
        <f t="shared" si="62"/>
        <v>2 SPB-R14 Lipdukai Lenkiški</v>
      </c>
      <c r="EJ114" s="25" t="str">
        <f>EJ182</f>
        <v>ZC20ASPCLPL000</v>
      </c>
      <c r="EK114" s="672" t="s">
        <v>3053</v>
      </c>
      <c r="EL114" s="672"/>
      <c r="EM114" s="672"/>
      <c r="EN114" s="672">
        <f>IF(Duombaze!EK114="",0,INDEX(DU!I:I,MATCH(Duombaze!EK114,DU!A:A,0),1))+IF(Duombaze!EL114="",0,INDEX(DU!I:I,MATCH(Duombaze!EL114,DU!A:A,0),1))+IF(Duombaze!EM114="",0,INDEX(DU!I:I,MATCH(Duombaze!EM114,DU!A:A,0),1))</f>
        <v>24.172999999999998</v>
      </c>
      <c r="EO114" s="19">
        <f>IF(Duombaze!EK114="",0,INDEX(DU!K:K,MATCH(Duombaze!EK114,DU!A:A,0),1))+IF(Duombaze!EL114="",0,INDEX(DU!K:K,MATCH(Duombaze!EL114,DU!A:A,0),1))+IF(Duombaze!EM114="",0,INDEX(DU!K:K,MATCH(Duombaze!EM114,DU!A:A,0),1))</f>
        <v>0</v>
      </c>
      <c r="EP114" s="25"/>
      <c r="EQ114" s="25"/>
      <c r="ER114" s="26" t="s">
        <v>1498</v>
      </c>
      <c r="ES114" s="17" t="str">
        <f t="shared" si="57"/>
        <v>2 SPB-R14 Pakuojami</v>
      </c>
      <c r="EW114" s="25" t="s">
        <v>310</v>
      </c>
      <c r="EX114" s="25" t="str">
        <f t="shared" si="58"/>
        <v>2 SPB-R14 Purvasaugių komplektas 550 ratams (ketvirtiniai 1/4)</v>
      </c>
      <c r="EY114" s="25" t="s">
        <v>311</v>
      </c>
      <c r="EZ114" s="672" t="s">
        <v>311</v>
      </c>
      <c r="FA114" s="672"/>
      <c r="FB114" s="672">
        <f>IF(Duombaze!EZ114="",0,INDEX(DU!I:I,MATCH(Duombaze!EZ114,DU!A:A,0),1))+IF(Duombaze!FA114="",0,INDEX(DU!I:I,MATCH(Duombaze!FA114,DU!A:A,0),1))</f>
        <v>69.059279999999902</v>
      </c>
      <c r="FC114" s="19">
        <f>IF(Duombaze!EZ114="",0,INDEX(DU!K:K,MATCH(Duombaze!EZ114,DU!A:A,0),1))+IF(Duombaze!FA114="",0,INDEX(DU!K:K,MATCH(Duombaze!FA114,DU!A:A,0),1))</f>
        <v>9.33</v>
      </c>
      <c r="FD114" s="25"/>
      <c r="FE114" s="25"/>
      <c r="FF114" s="25"/>
      <c r="FG114" s="25"/>
      <c r="FH114" s="25"/>
      <c r="FI114" s="25"/>
      <c r="FJ114" s="25"/>
      <c r="FK114" s="87"/>
      <c r="FL114" s="83"/>
      <c r="FM114" s="671"/>
      <c r="FN114" s="671"/>
      <c r="FO114" s="671"/>
      <c r="FP114" s="671"/>
      <c r="FQ114" s="671">
        <f>IF(Duombaze!FM114="",0,INDEX(DU!I:I,MATCH(Duombaze!FM114,DU!A:A,0),1))+IF(Duombaze!FN114="",0,INDEX(DU!I:I,MATCH(Duombaze!FN114,DU!A:A,0),1))+IF(Duombaze!FO114="",0,INDEX(DU!I:I,MATCH(Duombaze!FO114,DU!A:A,0),1))+IF(Duombaze!FP114="",0,INDEX(DU!I:I,MATCH(Duombaze!FP114,DU!A:A,0),1))</f>
        <v>0</v>
      </c>
      <c r="FR114" s="673">
        <f>IF(Duombaze!FM114="",0,INDEX(DU!K:K,MATCH(Duombaze!FM114,DU!A:A,0),1))+IF(Duombaze!FN114="",0,INDEX(DU!K:K,MATCH(Duombaze!FN114,DU!A:A,0),1))+IF(Duombaze!FO114="",0,INDEX(DU!K:K,MATCH(Duombaze!FO114,DU!A:A,0),1))+IF(Duombaze!FP114="",0,INDEX(DU!K:K,MATCH(Duombaze!FP114,DU!A:A,0),1))</f>
        <v>0</v>
      </c>
      <c r="FS114" s="84"/>
      <c r="FT114" s="119" t="s">
        <v>60</v>
      </c>
      <c r="FU114" s="119" t="s">
        <v>880</v>
      </c>
      <c r="FV114" s="25" t="s">
        <v>305</v>
      </c>
      <c r="FW114" s="26" t="str">
        <f>IF(FV114&lt;&gt;"",A115&amp;" "&amp;C115&amp;" "&amp;FV114,"")</f>
        <v>3 SPB-R14 Automatinis sukabintuvas Rockinger</v>
      </c>
      <c r="FX114" s="19" t="s">
        <v>278</v>
      </c>
    </row>
    <row r="115" spans="1:183" s="26" customFormat="1" ht="23.45" customHeight="1" x14ac:dyDescent="0.25">
      <c r="A115" s="82">
        <v>3</v>
      </c>
      <c r="B115" s="97" t="s">
        <v>878</v>
      </c>
      <c r="C115" s="78" t="s">
        <v>672</v>
      </c>
      <c r="E115" s="17" t="str">
        <f t="shared" si="50"/>
        <v/>
      </c>
      <c r="G115" s="638"/>
      <c r="H115" s="638"/>
      <c r="I115" s="638"/>
      <c r="J115" s="638"/>
      <c r="K115" s="638"/>
      <c r="L115" s="638"/>
      <c r="M115" s="638"/>
      <c r="N115" s="638"/>
      <c r="O115" s="638"/>
      <c r="P115" s="638">
        <f>IF(Duombaze!G115="",0,INDEX(DU!I:I,MATCH(Duombaze!G115,DU!A:A,0),1))+IF(Duombaze!H115="",0,INDEX(DU!I:I,MATCH(Duombaze!H115,DU!A:A,0),1))+IF(Duombaze!I115="",0,INDEX(DU!I:I,MATCH(Duombaze!I115,DU!A:A,0),1))+IF(Duombaze!J115="",0,INDEX(DU!I:I,MATCH(Duombaze!J115,DU!A:A,0),1))+IF(Duombaze!K115="",0,INDEX(DU!I:I,MATCH(Duombaze!K115,DU!A:A,0),1))+IF(Duombaze!L115="",0,INDEX(DU!I:I,MATCH(Duombaze!L115,DU!A:A,0),1))+IF(Duombaze!M115="",0,INDEX(DU!I:I,MATCH(Duombaze!M115,DU!A:A,0),1))+IF(Duombaze!N115="",0,INDEX(DU!I:I,MATCH(Duombaze!N115,DU!A:A,0),1))+IF(Duombaze!O115="",0,INDEX(DU!I:I,MATCH(Duombaze!O115,DU!A:A,0),1))</f>
        <v>0</v>
      </c>
      <c r="Q115" s="638">
        <f>IF(Duombaze!G115="",0,INDEX(DU!K:K,MATCH(Duombaze!G115,DU!A:A,0),1))+IF(Duombaze!H115="",0,INDEX(DU!K:K,MATCH(Duombaze!H115,DU!A:A,0),1))+IF(Duombaze!I115="",0,INDEX(DU!K:K,MATCH(Duombaze!I115,DU!A:A,0),1))+IF(Duombaze!J115="",0,INDEX(DU!K:K,MATCH(Duombaze!J115,DU!A:A,0),1))+IF(Duombaze!K115="",0,INDEX(DU!K:K,MATCH(Duombaze!K115,DU!A:A,0),1))+IF(Duombaze!L115="",0,INDEX(DU!K:K,MATCH(Duombaze!L115,DU!A:A,0),1))+IF(Duombaze!M115="",0,INDEX(DU!K:K,MATCH(Duombaze!M115,DU!A:A,0),1))+IF(Duombaze!N115="",0,INDEX(DU!K:K,MATCH(Duombaze!N115,DU!A:A,0),1))+IF(Duombaze!O115="",0,INDEX(DU!K:K,MATCH(Duombaze!O115,DU!A:A,0),1))</f>
        <v>0</v>
      </c>
      <c r="S115" s="83"/>
      <c r="T115" s="880"/>
      <c r="U115" s="17">
        <f>IF(Duombaze!T115="",0,INDEX(DU!I:I,MATCH(Duombaze!T115,DU!A:A,0),1))</f>
        <v>0</v>
      </c>
      <c r="V115" s="17">
        <f>IF(Duombaze!T115="",0,INDEX(DU!K:K,MATCH(Duombaze!T115,DU!A:A,0),1))</f>
        <v>0</v>
      </c>
      <c r="Y115" s="866"/>
      <c r="Z115" s="87" t="s">
        <v>8200</v>
      </c>
      <c r="AA115" s="17" t="str">
        <f t="shared" si="63"/>
        <v>3 SPB-R14 Grąžulas amortizuojamas ZN</v>
      </c>
      <c r="AB115" s="25" t="s">
        <v>1478</v>
      </c>
      <c r="AC115" s="25">
        <f>IF(Duombaze!AB115="",0,INDEX(DU!I:I,MATCH(Duombaze!AB115,DU!A:A,0),1))</f>
        <v>538.26554551667004</v>
      </c>
      <c r="AD115" s="25">
        <f>IF(Duombaze!AB115="",0,INDEX(DU!K:K,MATCH(Duombaze!AB115,DU!A:A,0),1))</f>
        <v>52.13</v>
      </c>
      <c r="AE115" s="25"/>
      <c r="AF115" s="25" t="s">
        <v>2067</v>
      </c>
      <c r="AG115" s="25"/>
      <c r="AH115" s="17" t="str">
        <f>IF(AG115&lt;&gt;"",#REF!&amp;" "&amp;#REF!&amp;" "&amp;AG115,"")</f>
        <v/>
      </c>
      <c r="AI115" s="25"/>
      <c r="AJ115" s="639"/>
      <c r="AK115" s="639"/>
      <c r="AL115" s="639"/>
      <c r="AM115" s="639">
        <f>IF(Duombaze!AJ115="",0,INDEX(DU!I:I,MATCH(Duombaze!AJ115,DU!A:A,0),1))+IF(Duombaze!AK115="",0,INDEX(DU!I:I,MATCH(Duombaze!AK115,DU!A:A,0),1))+IF(Duombaze!AL115="",0,INDEX(DU!I:I,MATCH(Duombaze!AL115,DU!A:A,0),1))</f>
        <v>0</v>
      </c>
      <c r="AN115" s="639">
        <f>IF(Duombaze!AJ115="",0,INDEX(DU!K:K,MATCH(Duombaze!AJ115,DU!A:A,0),1))+IF(Duombaze!AK115="",0,INDEX(DU!K:K,MATCH(Duombaze!AK115,DU!A:A,0),1))+IF(Duombaze!AL115="",0,INDEX(DU!K:K,MATCH(Duombaze!AL115,DU!A:A,0),1))</f>
        <v>0</v>
      </c>
      <c r="AO115" s="25"/>
      <c r="AP115" s="25"/>
      <c r="AQ115" s="25"/>
      <c r="AR115" s="17" t="str">
        <f t="shared" si="35"/>
        <v/>
      </c>
      <c r="AS115" s="25"/>
      <c r="AT115" s="639"/>
      <c r="AU115" s="639"/>
      <c r="AV115" s="639"/>
      <c r="AW115" s="639"/>
      <c r="AX115" s="639"/>
      <c r="AY115" s="639"/>
      <c r="AZ115" s="639"/>
      <c r="BA115" s="639"/>
      <c r="BB115" s="639"/>
      <c r="BC115" s="639">
        <f>IF(Duombaze!AT115="",0,INDEX(DU!I:I,MATCH(Duombaze!AT115,DU!A:A,0),1))+IF(Duombaze!AU115="",0,INDEX(DU!I:I,MATCH(Duombaze!AU115,DU!A:A,0),1))+IF(Duombaze!AV115="",0,INDEX(DU!I:I,MATCH(Duombaze!AV115,DU!A:A,0),1))+IF(Duombaze!AW115="",0,INDEX(DU!I:I,MATCH(Duombaze!AW115,DU!A:A,0),1))+IF(Duombaze!AX115="",0,INDEX(DU!I:I,MATCH(Duombaze!AX115,DU!A:A,0),1))+IF(Duombaze!AY115="",0,INDEX(DU!I:I,MATCH(Duombaze!AY115,DU!A:A,0),1))+IF(Duombaze!AZ115="",0,INDEX(DU!I:I,MATCH(Duombaze!AZ115,DU!A:A,0),1))+IF(Duombaze!BA115="",0,INDEX(DU!I:I,MATCH(Duombaze!BA115,DU!A:A,0),1))+IF(Duombaze!BB115="",0,INDEX(DU!I:I,MATCH(Duombaze!BB115,DU!A:A,0),1))</f>
        <v>0</v>
      </c>
      <c r="BD115" s="638">
        <f>IF(Duombaze!AT115="",0,INDEX(DU!K:K,MATCH(Duombaze!AT115,DU!A:A,0),1))+IF(Duombaze!AU115="",0,INDEX(DU!K:K,MATCH(Duombaze!AU115,DU!A:A,0),1))+IF(Duombaze!AV115="",0,INDEX(DU!K:K,MATCH(Duombaze!AV115,DU!A:A,0),1))+IF(Duombaze!AW115="",0,INDEX(DU!K:K,MATCH(Duombaze!AW115,DU!A:A,0),1))+IF(Duombaze!AX115="",0,INDEX(DU!K:K,MATCH(Duombaze!AX115,DU!A:A,0),1))+IF(Duombaze!AY115="",0,INDEX(DU!K:K,MATCH(Duombaze!AY115,DU!A:A,0),1))+IF(Duombaze!AZ115="",0,INDEX(DU!K:K,MATCH(Duombaze!AZ115,DU!A:A,0),1))+IF(Duombaze!BA115="",0,INDEX(DU!K:K,MATCH(Duombaze!BA115,DU!A:A,0),1))+IF(Duombaze!BB115="",0,INDEX(DU!K:K,MATCH(Duombaze!BB115,DU!A:A,0),1))</f>
        <v>0</v>
      </c>
      <c r="BE115" s="25"/>
      <c r="BF115" s="25"/>
      <c r="BG115" s="85"/>
      <c r="BJ115" s="638"/>
      <c r="BK115" s="638"/>
      <c r="BL115" s="638"/>
      <c r="BM115" s="638">
        <f>IF(Duombaze!BJ115="",0,INDEX(DU!I:I,MATCH(Duombaze!BJ115,DU!A:A,0),1))+IF(Duombaze!BK115="",0,INDEX(DU!I:I,MATCH(Duombaze!BK115,DU!A:A,0),1))+IF(Duombaze!BL115="",0,INDEX(DU!I:I,MATCH(Duombaze!BL115,DU!A:A,0),1))</f>
        <v>0</v>
      </c>
      <c r="BN115" s="638">
        <f>IF(Duombaze!BJ115="",0,INDEX(DU!K:K,MATCH(Duombaze!BJ115,DU!A:A,0),1))+IF(Duombaze!BK115="",0,INDEX(DU!K:K,MATCH(Duombaze!BK115,DU!A:A,0),1))+IF(Duombaze!BL115="",0,INDEX(DU!K:K,MATCH(Duombaze!BL115,DU!A:A,0),1))</f>
        <v>0</v>
      </c>
      <c r="BQ115" s="25"/>
      <c r="BR115" s="19" t="str">
        <f t="shared" si="60"/>
        <v/>
      </c>
      <c r="BS115" s="25"/>
      <c r="BT115" s="25"/>
      <c r="BU115" s="25"/>
      <c r="BV115" s="25"/>
      <c r="BW115" s="25">
        <f>IF(Duombaze!BT115="",0,INDEX(DU!I:I,MATCH(Duombaze!BT115,DU!A:A,0),1))+IF(Duombaze!BU115="",0,INDEX(DU!I:I,MATCH(Duombaze!BU115,DU!A:A,0),1))+IF(Duombaze!BV115="",0,INDEX(DU!I:I,MATCH(Duombaze!BV115,DU!A:A,0),1))</f>
        <v>0</v>
      </c>
      <c r="BX115" s="19">
        <f>IF(Duombaze!BT115="",0,INDEX(DU!K:K,MATCH(Duombaze!BT115,DU!A:A,0),1))+IF(Duombaze!BU115="",0,INDEX(DU!K:K,MATCH(Duombaze!BU115,DU!A:A,0),1))+IF(Duombaze!BV115="",0,INDEX(DU!K:K,MATCH(Duombaze!BV115,DU!A:A,0),1))</f>
        <v>0</v>
      </c>
      <c r="BY115" s="25"/>
      <c r="BZ115" s="25"/>
      <c r="CB115" s="19" t="str">
        <f t="shared" si="61"/>
        <v/>
      </c>
      <c r="CD115" s="26">
        <f>IF(Duombaze!CC115="",0,INDEX(DU!I:I,MATCH(Duombaze!CC115,DU!A:A,0),1))</f>
        <v>0</v>
      </c>
      <c r="CE115" s="17">
        <f>IF(Duombaze!CC115="",0,INDEX(DU!K:K,MATCH(Duombaze!CC115,DU!A:A,0),1))</f>
        <v>0</v>
      </c>
      <c r="CH115" s="25" t="str">
        <f>CH164</f>
        <v>Priekinė kilpa K80</v>
      </c>
      <c r="CI115" s="26" t="str">
        <f t="shared" si="36"/>
        <v>3 SPB-R14 Priekinė kilpa K80</v>
      </c>
      <c r="CJ115" s="17" t="str">
        <f>CJ164</f>
        <v>ZC40ACPK800000</v>
      </c>
      <c r="CK115" s="17">
        <f>IF(Duombaze!CJ115="",0,INDEX(DU!I:I,MATCH(Duombaze!CJ115,DU!A:A,0),1))</f>
        <v>188.11279999999999</v>
      </c>
      <c r="CL115" s="17">
        <f>IF(Duombaze!CJ115="",0,INDEX(DU!K:K,MATCH(Duombaze!CJ115,DU!A:A,0),1))</f>
        <v>11.37</v>
      </c>
      <c r="CM115" s="17"/>
      <c r="CN115" s="17"/>
      <c r="CO115" s="19" t="s">
        <v>1508</v>
      </c>
      <c r="CP115" s="17" t="str">
        <f t="shared" si="37"/>
        <v xml:space="preserve">3 SPB-R14 Rankinis stabdis + Ratų atsparos </v>
      </c>
      <c r="CQ115" s="19" t="s">
        <v>1596</v>
      </c>
      <c r="CR115" s="639" t="s">
        <v>1594</v>
      </c>
      <c r="CS115" s="639" t="s">
        <v>1471</v>
      </c>
      <c r="CT115" s="639">
        <f>IF(Duombaze!CR115="",0,INDEX(DU!I:I,MATCH(Duombaze!CR115,DU!A:A,0),1))+IF(Duombaze!CS115="",0,INDEX(DU!I:I,MATCH(Duombaze!CS115,DU!A:A,0),1))</f>
        <v>73.338362415433409</v>
      </c>
      <c r="CU115" s="19">
        <f>IF(Duombaze!CR115="",0,INDEX(DU!K:K,MATCH(Duombaze!CR115,DU!A:A,0),1))+IF(Duombaze!CS115="",0,INDEX(DU!K:K,MATCH(Duombaze!CS115,DU!A:A,0),1))</f>
        <v>36.090000000000003</v>
      </c>
      <c r="CV115" s="19"/>
      <c r="CW115" s="19" t="s">
        <v>2124</v>
      </c>
      <c r="CX115" s="25"/>
      <c r="CY115" s="26" t="str">
        <f t="shared" si="38"/>
        <v/>
      </c>
      <c r="CZ115" s="25"/>
      <c r="DA115" s="672"/>
      <c r="DB115" s="672"/>
      <c r="DC115" s="672">
        <f>IF(Duombaze!DA115="",0,INDEX(DU!I:I,MATCH(Duombaze!DA115,DU!A:A,0),1))+IF(Duombaze!DB115="",0,INDEX(DU!I:I,MATCH(Duombaze!DB115,DU!A:A,0),1))</f>
        <v>0</v>
      </c>
      <c r="DD115" s="19">
        <f>IF(Duombaze!DA115="",0,INDEX(DU!K:K,MATCH(Duombaze!DA115,DU!A:A,0),1))+IF(Duombaze!DB115="",0,INDEX(DU!K:K,MATCH(Duombaze!DB115,DU!A:A,0),1))</f>
        <v>0</v>
      </c>
      <c r="DE115" s="25"/>
      <c r="DF115" s="25"/>
      <c r="DG115" s="25"/>
      <c r="DH115" s="26" t="str">
        <f t="shared" si="39"/>
        <v/>
      </c>
      <c r="DI115" s="25"/>
      <c r="DJ115" s="672"/>
      <c r="DK115" s="672"/>
      <c r="DL115" s="672">
        <f>IF(Duombaze!DJ115="",0,INDEX(DU!I:I,MATCH(Duombaze!DJ115,DU!A:A,0),1))+IF(Duombaze!DK115="",0,INDEX(DU!I:I,MATCH(Duombaze!DK115,DU!A:A,0),1))</f>
        <v>0</v>
      </c>
      <c r="DM115" s="19">
        <f>IF(Duombaze!DJ115="",0,INDEX(DU!K:K,MATCH(Duombaze!DJ115,DU!A:A,0),1))+IF(Duombaze!DK115="",0,INDEX(DU!K:K,MATCH(Duombaze!DK115,DU!A:A,0),1))</f>
        <v>0</v>
      </c>
      <c r="DN115" s="25"/>
      <c r="DO115" s="25"/>
      <c r="DP115" s="25"/>
      <c r="DQ115" s="17" t="str">
        <f t="shared" si="40"/>
        <v/>
      </c>
      <c r="DR115" s="25"/>
      <c r="DS115" s="672"/>
      <c r="DT115" s="672"/>
      <c r="DU115" s="672"/>
      <c r="DV115" s="672"/>
      <c r="DW115" s="672">
        <f>IF(Duombaze!DS115="",0,INDEX(DU!I:I,MATCH(Duombaze!DS115,DU!A:A,0),1))+IF(Duombaze!DT115="",0,INDEX(DU!I:I,MATCH(Duombaze!DT115,DU!A:A,0),1))+IF(Duombaze!DU115="",0,INDEX(DU!I:I,MATCH(Duombaze!DU115,DU!A:A,0),1))+IF(Duombaze!DV115="",0,INDEX(DU!I:I,MATCH(Duombaze!DV115,DU!A:A,0),1))</f>
        <v>0</v>
      </c>
      <c r="DX115" s="638">
        <f>IF(Duombaze!DS115="",0,INDEX(DU!K:K,MATCH(Duombaze!DS115,DU!A:A,0),1))+IF(Duombaze!DT115="",0,INDEX(DU!K:K,MATCH(Duombaze!DT115,DU!A:A,0),1))+IF(Duombaze!DU115="",0,INDEX(DU!K:K,MATCH(Duombaze!DU115,DU!A:A,0),1))+IF(Duombaze!DV115="",0,INDEX(DU!K:KH,MATCH(Duombaze!DV115,DU!A:A,0),1))</f>
        <v>0</v>
      </c>
      <c r="DY115" s="25"/>
      <c r="DZ115" s="25"/>
      <c r="ED115" s="26">
        <f>IF(Duombaze!EC115="",0,INDEX(DU!I:I,MATCH(Duombaze!EC115,DU!A:A,0),1))</f>
        <v>0</v>
      </c>
      <c r="EE115" s="638">
        <f>IF(Duombaze!EC115="",0,INDEX(DU!K:K,MATCH(Duombaze!EC115,DU!A:A,0),1))</f>
        <v>0</v>
      </c>
      <c r="EH115" s="25" t="str">
        <f>EH176</f>
        <v>Lipdukai universalūs</v>
      </c>
      <c r="EI115" s="17" t="str">
        <f t="shared" si="62"/>
        <v>3 SPB-R14 Lipdukai universalūs</v>
      </c>
      <c r="EJ115" s="25" t="str">
        <f>EJ176</f>
        <v>ZC20ASPCLEN000</v>
      </c>
      <c r="EK115" s="698" t="s">
        <v>255</v>
      </c>
      <c r="EL115" s="698" t="s">
        <v>255</v>
      </c>
      <c r="EM115" s="698" t="s">
        <v>255</v>
      </c>
      <c r="EN115" s="698">
        <f>IF(Duombaze!EK115="",0,INDEX(DU!I:I,MATCH(Duombaze!EK115,DU!A:A,0),1))+IF(Duombaze!EL115="",0,INDEX(DU!I:I,MATCH(Duombaze!EL115,DU!A:A,0),1))+IF(Duombaze!EM115="",0,INDEX(DU!I:I,MATCH(Duombaze!EM115,DU!A:A,0),1))</f>
        <v>49.260000000000005</v>
      </c>
      <c r="EO115" s="19">
        <f>IF(Duombaze!EK115="",0,INDEX(DU!K:K,MATCH(Duombaze!EK115,DU!A:A,0),1))+IF(Duombaze!EL115="",0,INDEX(DU!K:K,MATCH(Duombaze!EL115,DU!A:A,0),1))+IF(Duombaze!EM115="",0,INDEX(DU!K:K,MATCH(Duombaze!EM115,DU!A:A,0),1))</f>
        <v>0</v>
      </c>
      <c r="EP115" s="119"/>
      <c r="EQ115" s="119"/>
      <c r="ER115" s="20" t="s">
        <v>1778</v>
      </c>
      <c r="ES115" s="17" t="str">
        <f t="shared" si="57"/>
        <v>3 SPB-R14 Ratai pristatomi klientui</v>
      </c>
      <c r="EX115" s="19" t="str">
        <f t="shared" si="58"/>
        <v/>
      </c>
      <c r="EZ115" s="671"/>
      <c r="FA115" s="671"/>
      <c r="FB115" s="671">
        <f>IF(Duombaze!EZ115="",0,INDEX(DU!I:I,MATCH(Duombaze!EZ115,DU!A:A,0),1))+IF(Duombaze!FA115="",0,INDEX(DU!I:I,MATCH(Duombaze!FA115,DU!A:A,0),1))</f>
        <v>0</v>
      </c>
      <c r="FC115" s="19">
        <f>IF(Duombaze!EZ115="",0,INDEX(DU!K:K,MATCH(Duombaze!EZ115,DU!A:A,0),1))+IF(Duombaze!FA115="",0,INDEX(DU!K:K,MATCH(Duombaze!FA115,DU!A:A,0),1))</f>
        <v>0</v>
      </c>
      <c r="FF115" s="25"/>
      <c r="FG115" s="25"/>
      <c r="FH115" s="25"/>
      <c r="FI115" s="25"/>
      <c r="FJ115" s="25"/>
      <c r="FK115" s="87"/>
      <c r="FL115" s="83"/>
      <c r="FM115" s="671"/>
      <c r="FN115" s="671"/>
      <c r="FO115" s="671"/>
      <c r="FP115" s="671"/>
      <c r="FQ115" s="671">
        <f>IF(Duombaze!FM115="",0,INDEX(DU!I:I,MATCH(Duombaze!FM115,DU!A:A,0),1))+IF(Duombaze!FN115="",0,INDEX(DU!I:I,MATCH(Duombaze!FN115,DU!A:A,0),1))+IF(Duombaze!FO115="",0,INDEX(DU!I:I,MATCH(Duombaze!FO115,DU!A:A,0),1))+IF(Duombaze!FP115="",0,INDEX(DU!I:I,MATCH(Duombaze!FP115,DU!A:A,0),1))</f>
        <v>0</v>
      </c>
      <c r="FR115" s="673">
        <f>IF(Duombaze!FM115="",0,INDEX(DU!K:K,MATCH(Duombaze!FM115,DU!A:A,0),1))+IF(Duombaze!FN115="",0,INDEX(DU!K:K,MATCH(Duombaze!FN115,DU!A:A,0),1))+IF(Duombaze!FO115="",0,INDEX(DU!K:K,MATCH(Duombaze!FO115,DU!A:A,0),1))+IF(Duombaze!FP115="",0,INDEX(DU!K:K,MATCH(Duombaze!FP115,DU!A:A,0),1))</f>
        <v>0</v>
      </c>
      <c r="FS115" s="84"/>
      <c r="FT115" s="119" t="s">
        <v>883</v>
      </c>
      <c r="FU115" s="119" t="s">
        <v>346</v>
      </c>
      <c r="FV115" s="84"/>
      <c r="FW115" s="85"/>
    </row>
    <row r="116" spans="1:183" s="26" customFormat="1" ht="23.45" customHeight="1" x14ac:dyDescent="0.25">
      <c r="A116" s="82">
        <v>4</v>
      </c>
      <c r="B116" s="97" t="s">
        <v>878</v>
      </c>
      <c r="C116" s="78" t="s">
        <v>672</v>
      </c>
      <c r="D116" s="25"/>
      <c r="E116" s="17" t="str">
        <f t="shared" si="50"/>
        <v/>
      </c>
      <c r="F116" s="25"/>
      <c r="G116" s="639"/>
      <c r="H116" s="639"/>
      <c r="I116" s="639"/>
      <c r="J116" s="639"/>
      <c r="K116" s="639"/>
      <c r="L116" s="639"/>
      <c r="M116" s="639"/>
      <c r="N116" s="639"/>
      <c r="O116" s="639"/>
      <c r="P116" s="638">
        <f>IF(Duombaze!G116="",0,INDEX(DU!I:I,MATCH(Duombaze!G116,DU!A:A,0),1))+IF(Duombaze!H116="",0,INDEX(DU!I:I,MATCH(Duombaze!H116,DU!A:A,0),1))+IF(Duombaze!I116="",0,INDEX(DU!I:I,MATCH(Duombaze!I116,DU!A:A,0),1))+IF(Duombaze!J116="",0,INDEX(DU!I:I,MATCH(Duombaze!J116,DU!A:A,0),1))+IF(Duombaze!K116="",0,INDEX(DU!I:I,MATCH(Duombaze!K116,DU!A:A,0),1))+IF(Duombaze!L116="",0,INDEX(DU!I:I,MATCH(Duombaze!L116,DU!A:A,0),1))+IF(Duombaze!M116="",0,INDEX(DU!I:I,MATCH(Duombaze!M116,DU!A:A,0),1))+IF(Duombaze!N116="",0,INDEX(DU!I:I,MATCH(Duombaze!N116,DU!A:A,0),1))+IF(Duombaze!O116="",0,INDEX(DU!I:I,MATCH(Duombaze!O116,DU!A:A,0),1))</f>
        <v>0</v>
      </c>
      <c r="Q116" s="638">
        <f>IF(Duombaze!G116="",0,INDEX(DU!K:K,MATCH(Duombaze!G116,DU!A:A,0),1))+IF(Duombaze!H116="",0,INDEX(DU!K:K,MATCH(Duombaze!H116,DU!A:A,0),1))+IF(Duombaze!I116="",0,INDEX(DU!K:K,MATCH(Duombaze!I116,DU!A:A,0),1))+IF(Duombaze!J116="",0,INDEX(DU!K:K,MATCH(Duombaze!J116,DU!A:A,0),1))+IF(Duombaze!K116="",0,INDEX(DU!K:K,MATCH(Duombaze!K116,DU!A:A,0),1))+IF(Duombaze!L116="",0,INDEX(DU!K:K,MATCH(Duombaze!L116,DU!A:A,0),1))+IF(Duombaze!M116="",0,INDEX(DU!K:K,MATCH(Duombaze!M116,DU!A:A,0),1))+IF(Duombaze!N116="",0,INDEX(DU!K:K,MATCH(Duombaze!N116,DU!A:A,0),1))+IF(Duombaze!O116="",0,INDEX(DU!K:K,MATCH(Duombaze!O116,DU!A:A,0),1))</f>
        <v>0</v>
      </c>
      <c r="R116" s="25"/>
      <c r="S116" s="86"/>
      <c r="T116" s="881"/>
      <c r="U116" s="17">
        <f>IF(Duombaze!T116="",0,INDEX(DU!I:I,MATCH(Duombaze!T116,DU!A:A,0),1))</f>
        <v>0</v>
      </c>
      <c r="V116" s="17">
        <f>IF(Duombaze!T116="",0,INDEX(DU!K:K,MATCH(Duombaze!T116,DU!A:A,0),1))</f>
        <v>0</v>
      </c>
      <c r="W116" s="25"/>
      <c r="X116" s="25"/>
      <c r="Y116" s="868"/>
      <c r="Z116" s="87" t="s">
        <v>8201</v>
      </c>
      <c r="AA116" s="17" t="str">
        <f t="shared" si="63"/>
        <v>4 SPB-R14 Grąžulas neamortizuojamas ZN</v>
      </c>
      <c r="AB116" s="25" t="s">
        <v>1487</v>
      </c>
      <c r="AC116" s="25">
        <f>IF(Duombaze!AB116="",0,INDEX(DU!I:I,MATCH(Duombaze!AB116,DU!A:A,0),1))</f>
        <v>260.41272083635403</v>
      </c>
      <c r="AD116" s="25">
        <f>IF(Duombaze!AB116="",0,INDEX(DU!K:K,MATCH(Duombaze!AB116,DU!A:A,0),1))</f>
        <v>22.4</v>
      </c>
      <c r="AE116" s="25"/>
      <c r="AF116" s="25"/>
      <c r="AG116" s="25"/>
      <c r="AH116" s="17" t="str">
        <f>IF(AG116&lt;&gt;"",#REF!&amp;" "&amp;#REF!&amp;" "&amp;AG116,"")</f>
        <v/>
      </c>
      <c r="AI116" s="25"/>
      <c r="AJ116" s="639"/>
      <c r="AK116" s="639"/>
      <c r="AL116" s="639"/>
      <c r="AM116" s="639">
        <f>IF(Duombaze!AJ116="",0,INDEX(DU!I:I,MATCH(Duombaze!AJ116,DU!A:A,0),1))+IF(Duombaze!AK116="",0,INDEX(DU!I:I,MATCH(Duombaze!AK116,DU!A:A,0),1))+IF(Duombaze!AL116="",0,INDEX(DU!I:I,MATCH(Duombaze!AL116,DU!A:A,0),1))</f>
        <v>0</v>
      </c>
      <c r="AN116" s="639">
        <f>IF(Duombaze!AJ116="",0,INDEX(DU!K:K,MATCH(Duombaze!AJ116,DU!A:A,0),1))+IF(Duombaze!AK116="",0,INDEX(DU!K:K,MATCH(Duombaze!AK116,DU!A:A,0),1))+IF(Duombaze!AL116="",0,INDEX(DU!K:K,MATCH(Duombaze!AL116,DU!A:A,0),1))</f>
        <v>0</v>
      </c>
      <c r="AO116" s="25"/>
      <c r="AP116" s="25"/>
      <c r="AQ116" s="25"/>
      <c r="AR116" s="17" t="str">
        <f t="shared" si="35"/>
        <v/>
      </c>
      <c r="AS116" s="25"/>
      <c r="AT116" s="639"/>
      <c r="AU116" s="639"/>
      <c r="AV116" s="639"/>
      <c r="AW116" s="639"/>
      <c r="AX116" s="639"/>
      <c r="AY116" s="639"/>
      <c r="AZ116" s="639"/>
      <c r="BA116" s="639"/>
      <c r="BB116" s="639"/>
      <c r="BC116" s="639">
        <f>IF(Duombaze!AT116="",0,INDEX(DU!I:I,MATCH(Duombaze!AT116,DU!A:A,0),1))+IF(Duombaze!AU116="",0,INDEX(DU!I:I,MATCH(Duombaze!AU116,DU!A:A,0),1))+IF(Duombaze!AV116="",0,INDEX(DU!I:I,MATCH(Duombaze!AV116,DU!A:A,0),1))+IF(Duombaze!AW116="",0,INDEX(DU!I:I,MATCH(Duombaze!AW116,DU!A:A,0),1))+IF(Duombaze!AX116="",0,INDEX(DU!I:I,MATCH(Duombaze!AX116,DU!A:A,0),1))+IF(Duombaze!AY116="",0,INDEX(DU!I:I,MATCH(Duombaze!AY116,DU!A:A,0),1))+IF(Duombaze!AZ116="",0,INDEX(DU!I:I,MATCH(Duombaze!AZ116,DU!A:A,0),1))+IF(Duombaze!BA116="",0,INDEX(DU!I:I,MATCH(Duombaze!BA116,DU!A:A,0),1))+IF(Duombaze!BB116="",0,INDEX(DU!I:I,MATCH(Duombaze!BB116,DU!A:A,0),1))</f>
        <v>0</v>
      </c>
      <c r="BD116" s="638">
        <f>IF(Duombaze!AT116="",0,INDEX(DU!K:K,MATCH(Duombaze!AT116,DU!A:A,0),1))+IF(Duombaze!AU116="",0,INDEX(DU!K:K,MATCH(Duombaze!AU116,DU!A:A,0),1))+IF(Duombaze!AV116="",0,INDEX(DU!K:K,MATCH(Duombaze!AV116,DU!A:A,0),1))+IF(Duombaze!AW116="",0,INDEX(DU!K:K,MATCH(Duombaze!AW116,DU!A:A,0),1))+IF(Duombaze!AX116="",0,INDEX(DU!K:K,MATCH(Duombaze!AX116,DU!A:A,0),1))+IF(Duombaze!AY116="",0,INDEX(DU!K:K,MATCH(Duombaze!AY116,DU!A:A,0),1))+IF(Duombaze!AZ116="",0,INDEX(DU!K:K,MATCH(Duombaze!AZ116,DU!A:A,0),1))+IF(Duombaze!BA116="",0,INDEX(DU!K:K,MATCH(Duombaze!BA116,DU!A:A,0),1))+IF(Duombaze!BB116="",0,INDEX(DU!K:K,MATCH(Duombaze!BB116,DU!A:A,0),1))</f>
        <v>0</v>
      </c>
      <c r="BE116" s="25"/>
      <c r="BF116" s="25"/>
      <c r="BG116" s="87"/>
      <c r="BH116" s="26" t="str">
        <f t="shared" ref="BH116:BH131" si="64">IF(BG116&lt;&gt;"",A116&amp;" "&amp;C116&amp;" "&amp;BG116,"")</f>
        <v/>
      </c>
      <c r="BI116" s="25"/>
      <c r="BJ116" s="639"/>
      <c r="BK116" s="639"/>
      <c r="BL116" s="639"/>
      <c r="BM116" s="639">
        <f>IF(Duombaze!BJ116="",0,INDEX(DU!I:I,MATCH(Duombaze!BJ116,DU!A:A,0),1))+IF(Duombaze!BK116="",0,INDEX(DU!I:I,MATCH(Duombaze!BK116,DU!A:A,0),1))+IF(Duombaze!BL116="",0,INDEX(DU!I:I,MATCH(Duombaze!BL116,DU!A:A,0),1))</f>
        <v>0</v>
      </c>
      <c r="BN116" s="638">
        <f>IF(Duombaze!BJ116="",0,INDEX(DU!K:K,MATCH(Duombaze!BJ116,DU!A:A,0),1))+IF(Duombaze!BK116="",0,INDEX(DU!K:K,MATCH(Duombaze!BK116,DU!A:A,0),1))+IF(Duombaze!BL116="",0,INDEX(DU!K:K,MATCH(Duombaze!BL116,DU!A:A,0),1))</f>
        <v>0</v>
      </c>
      <c r="BO116" s="25"/>
      <c r="BP116" s="25"/>
      <c r="BQ116" s="25"/>
      <c r="BR116" s="19" t="str">
        <f t="shared" si="60"/>
        <v/>
      </c>
      <c r="BS116" s="25"/>
      <c r="BT116" s="25"/>
      <c r="BU116" s="25"/>
      <c r="BV116" s="25"/>
      <c r="BW116" s="25">
        <f>IF(Duombaze!BT116="",0,INDEX(DU!I:I,MATCH(Duombaze!BT116,DU!A:A,0),1))+IF(Duombaze!BU116="",0,INDEX(DU!I:I,MATCH(Duombaze!BU116,DU!A:A,0),1))+IF(Duombaze!BV116="",0,INDEX(DU!I:I,MATCH(Duombaze!BV116,DU!A:A,0),1))</f>
        <v>0</v>
      </c>
      <c r="BX116" s="19">
        <f>IF(Duombaze!BT116="",0,INDEX(DU!K:K,MATCH(Duombaze!BT116,DU!A:A,0),1))+IF(Duombaze!BU116="",0,INDEX(DU!K:K,MATCH(Duombaze!BU116,DU!A:A,0),1))+IF(Duombaze!BV116="",0,INDEX(DU!K:K,MATCH(Duombaze!BV116,DU!A:A,0),1))</f>
        <v>0</v>
      </c>
      <c r="BY116" s="25"/>
      <c r="BZ116" s="25"/>
      <c r="CA116" s="25"/>
      <c r="CB116" s="19" t="str">
        <f t="shared" si="61"/>
        <v/>
      </c>
      <c r="CC116" s="25"/>
      <c r="CD116" s="25">
        <f>IF(Duombaze!CC116="",0,INDEX(DU!I:I,MATCH(Duombaze!CC116,DU!A:A,0),1))</f>
        <v>0</v>
      </c>
      <c r="CE116" s="17">
        <f>IF(Duombaze!CC116="",0,INDEX(DU!K:K,MATCH(Duombaze!CC116,DU!A:A,0),1))</f>
        <v>0</v>
      </c>
      <c r="CF116" s="25"/>
      <c r="CG116" s="25"/>
      <c r="CH116" s="25" t="str">
        <f>CH176</f>
        <v>Priekinė kilpa DIN 9678 D-50 (3000 kg.)</v>
      </c>
      <c r="CI116" s="26" t="str">
        <f t="shared" si="36"/>
        <v>4 SPB-R14 Priekinė kilpa DIN 9678 D-50 (3000 kg.)</v>
      </c>
      <c r="CJ116" s="25" t="str">
        <f>CJ176</f>
        <v>ZC4ACPKL50000</v>
      </c>
      <c r="CK116" s="25">
        <f>IF(Duombaze!CJ116="",0,INDEX(DU!I:I,MATCH(Duombaze!CJ116,DU!A:A,0),1))</f>
        <v>188.11199999999999</v>
      </c>
      <c r="CL116" s="17">
        <f>IF(Duombaze!CJ116="",0,INDEX(DU!K:K,MATCH(Duombaze!CJ116,DU!A:A,0),1))</f>
        <v>11.59</v>
      </c>
      <c r="CM116" s="25"/>
      <c r="CN116" s="25"/>
      <c r="CO116" s="25"/>
      <c r="CP116" s="17" t="str">
        <f t="shared" si="37"/>
        <v/>
      </c>
      <c r="CQ116" s="25"/>
      <c r="CR116" s="639"/>
      <c r="CS116" s="639"/>
      <c r="CT116" s="639">
        <f>IF(Duombaze!CR116="",0,INDEX(DU!I:I,MATCH(Duombaze!CR116,DU!A:A,0),1))+IF(Duombaze!CS116="",0,INDEX(DU!I:I,MATCH(Duombaze!CS116,DU!A:A,0),1))</f>
        <v>0</v>
      </c>
      <c r="CU116" s="19">
        <f>IF(Duombaze!CR116="",0,INDEX(DU!K:K,MATCH(Duombaze!CR116,DU!A:A,0),1))+IF(Duombaze!CS116="",0,INDEX(DU!K:K,MATCH(Duombaze!CS116,DU!A:A,0),1))</f>
        <v>0</v>
      </c>
      <c r="CV116" s="25"/>
      <c r="CW116" s="25"/>
      <c r="CX116" s="25"/>
      <c r="CY116" s="26" t="str">
        <f t="shared" si="38"/>
        <v/>
      </c>
      <c r="CZ116" s="25"/>
      <c r="DA116" s="672"/>
      <c r="DB116" s="672"/>
      <c r="DC116" s="672">
        <f>IF(Duombaze!DA116="",0,INDEX(DU!I:I,MATCH(Duombaze!DA116,DU!A:A,0),1))+IF(Duombaze!DB116="",0,INDEX(DU!I:I,MATCH(Duombaze!DB116,DU!A:A,0),1))</f>
        <v>0</v>
      </c>
      <c r="DD116" s="19">
        <f>IF(Duombaze!DA116="",0,INDEX(DU!K:K,MATCH(Duombaze!DA116,DU!A:A,0),1))+IF(Duombaze!DB116="",0,INDEX(DU!K:K,MATCH(Duombaze!DB116,DU!A:A,0),1))</f>
        <v>0</v>
      </c>
      <c r="DE116" s="25"/>
      <c r="DF116" s="25"/>
      <c r="DG116" s="25"/>
      <c r="DH116" s="26" t="str">
        <f t="shared" si="39"/>
        <v/>
      </c>
      <c r="DI116" s="25"/>
      <c r="DJ116" s="672"/>
      <c r="DK116" s="672"/>
      <c r="DL116" s="672">
        <f>IF(Duombaze!DJ116="",0,INDEX(DU!I:I,MATCH(Duombaze!DJ116,DU!A:A,0),1))+IF(Duombaze!DK116="",0,INDEX(DU!I:I,MATCH(Duombaze!DK116,DU!A:A,0),1))</f>
        <v>0</v>
      </c>
      <c r="DM116" s="19">
        <f>IF(Duombaze!DJ116="",0,INDEX(DU!K:K,MATCH(Duombaze!DJ116,DU!A:A,0),1))+IF(Duombaze!DK116="",0,INDEX(DU!K:K,MATCH(Duombaze!DK116,DU!A:A,0),1))</f>
        <v>0</v>
      </c>
      <c r="DN116" s="25"/>
      <c r="DO116" s="25"/>
      <c r="DP116" s="25"/>
      <c r="DQ116" s="17" t="str">
        <f t="shared" si="40"/>
        <v/>
      </c>
      <c r="DR116" s="25"/>
      <c r="DS116" s="672"/>
      <c r="DT116" s="672"/>
      <c r="DU116" s="672"/>
      <c r="DV116" s="672"/>
      <c r="DW116" s="672">
        <f>IF(Duombaze!DS116="",0,INDEX(DU!I:I,MATCH(Duombaze!DS116,DU!A:A,0),1))+IF(Duombaze!DT116="",0,INDEX(DU!I:I,MATCH(Duombaze!DT116,DU!A:A,0),1))+IF(Duombaze!DU116="",0,INDEX(DU!I:I,MATCH(Duombaze!DU116,DU!A:A,0),1))+IF(Duombaze!DV116="",0,INDEX(DU!I:I,MATCH(Duombaze!DV116,DU!A:A,0),1))</f>
        <v>0</v>
      </c>
      <c r="DX116" s="638">
        <f>IF(Duombaze!DS116="",0,INDEX(DU!K:K,MATCH(Duombaze!DS116,DU!A:A,0),1))+IF(Duombaze!DT116="",0,INDEX(DU!K:K,MATCH(Duombaze!DT116,DU!A:A,0),1))+IF(Duombaze!DU116="",0,INDEX(DU!K:K,MATCH(Duombaze!DU116,DU!A:A,0),1))+IF(Duombaze!DV116="",0,INDEX(DU!K:KH,MATCH(Duombaze!DV116,DU!A:A,0),1))</f>
        <v>0</v>
      </c>
      <c r="DY116" s="25"/>
      <c r="DZ116" s="25"/>
      <c r="EA116" s="25"/>
      <c r="EB116" s="26" t="str">
        <f t="shared" ref="EB116:EB179" si="65">IF(EA116&lt;&gt;"",A116&amp;" "&amp;C116&amp;" "&amp;EA116,"")</f>
        <v/>
      </c>
      <c r="EC116" s="25"/>
      <c r="ED116" s="25">
        <f>IF(Duombaze!EC116="",0,INDEX(DU!I:I,MATCH(Duombaze!EC116,DU!A:A,0),1))</f>
        <v>0</v>
      </c>
      <c r="EE116" s="638">
        <f>IF(Duombaze!EC116="",0,INDEX(DU!K:K,MATCH(Duombaze!EC116,DU!A:A,0),1))</f>
        <v>0</v>
      </c>
      <c r="EF116" s="25"/>
      <c r="EG116" s="25"/>
      <c r="EH116" s="25" t="str">
        <f>EH177</f>
        <v>Lipdukai universalūs + Konekesko logo</v>
      </c>
      <c r="EI116" s="17" t="str">
        <f t="shared" si="62"/>
        <v>4 SPB-R14 Lipdukai universalūs + Konekesko logo</v>
      </c>
      <c r="EJ116" s="25" t="str">
        <f>EJ177</f>
        <v>ZC20ASPCLEN000 + ZM0L0G0K0NESK0</v>
      </c>
      <c r="EK116" s="672" t="s">
        <v>255</v>
      </c>
      <c r="EL116" s="672" t="s">
        <v>3050</v>
      </c>
      <c r="EM116" s="672"/>
      <c r="EN116" s="672">
        <f>IF(Duombaze!EK116="",0,INDEX(DU!I:I,MATCH(Duombaze!EK116,DU!A:A,0),1))+IF(Duombaze!EL116="",0,INDEX(DU!I:I,MATCH(Duombaze!EL116,DU!A:A,0),1))+IF(Duombaze!EM116="",0,INDEX(DU!I:I,MATCH(Duombaze!EM116,DU!A:A,0),1))</f>
        <v>20.407560000000004</v>
      </c>
      <c r="EO116" s="19">
        <f>IF(Duombaze!EK116="",0,INDEX(DU!K:K,MATCH(Duombaze!EK116,DU!A:A,0),1))+IF(Duombaze!EL116="",0,INDEX(DU!K:K,MATCH(Duombaze!EL116,DU!A:A,0),1))+IF(Duombaze!EM116="",0,INDEX(DU!K:K,MATCH(Duombaze!EM116,DU!A:A,0),1))</f>
        <v>0</v>
      </c>
      <c r="EP116" s="25"/>
      <c r="EQ116" s="25"/>
      <c r="ES116" s="17" t="str">
        <f t="shared" si="57"/>
        <v/>
      </c>
      <c r="EW116" s="25"/>
      <c r="EX116" s="19" t="str">
        <f t="shared" si="58"/>
        <v/>
      </c>
      <c r="EY116" s="25"/>
      <c r="EZ116" s="672"/>
      <c r="FA116" s="672"/>
      <c r="FB116" s="672">
        <f>IF(Duombaze!EZ116="",0,INDEX(DU!I:I,MATCH(Duombaze!EZ116,DU!A:A,0),1))+IF(Duombaze!FA116="",0,INDEX(DU!I:I,MATCH(Duombaze!FA116,DU!A:A,0),1))</f>
        <v>0</v>
      </c>
      <c r="FC116" s="19">
        <f>IF(Duombaze!EZ116="",0,INDEX(DU!K:K,MATCH(Duombaze!EZ116,DU!A:A,0),1))+IF(Duombaze!FA116="",0,INDEX(DU!K:K,MATCH(Duombaze!FA116,DU!A:A,0),1))</f>
        <v>0</v>
      </c>
      <c r="FD116" s="25"/>
      <c r="FE116" s="25"/>
      <c r="FF116" s="25"/>
      <c r="FG116" s="25"/>
      <c r="FH116" s="25"/>
      <c r="FI116" s="25"/>
      <c r="FJ116" s="25"/>
      <c r="FK116" s="87"/>
      <c r="FL116" s="83"/>
      <c r="FM116" s="671"/>
      <c r="FN116" s="671"/>
      <c r="FO116" s="671"/>
      <c r="FP116" s="671"/>
      <c r="FQ116" s="671">
        <f>IF(Duombaze!FM116="",0,INDEX(DU!I:I,MATCH(Duombaze!FM116,DU!A:A,0),1))+IF(Duombaze!FN116="",0,INDEX(DU!I:I,MATCH(Duombaze!FN116,DU!A:A,0),1))+IF(Duombaze!FO116="",0,INDEX(DU!I:I,MATCH(Duombaze!FO116,DU!A:A,0),1))+IF(Duombaze!FP116="",0,INDEX(DU!I:I,MATCH(Duombaze!FP116,DU!A:A,0),1))</f>
        <v>0</v>
      </c>
      <c r="FR116" s="673">
        <f>IF(Duombaze!FM116="",0,INDEX(DU!K:K,MATCH(Duombaze!FM116,DU!A:A,0),1))+IF(Duombaze!FN116="",0,INDEX(DU!K:K,MATCH(Duombaze!FN116,DU!A:A,0),1))+IF(Duombaze!FO116="",0,INDEX(DU!K:K,MATCH(Duombaze!FO116,DU!A:A,0),1))+IF(Duombaze!FP116="",0,INDEX(DU!K:K,MATCH(Duombaze!FP116,DU!A:A,0),1))</f>
        <v>0</v>
      </c>
      <c r="FS116" s="84"/>
      <c r="FT116" s="119" t="s">
        <v>884</v>
      </c>
      <c r="FU116" s="119" t="s">
        <v>347</v>
      </c>
      <c r="FV116" s="84"/>
      <c r="FW116" s="85"/>
    </row>
    <row r="117" spans="1:183" s="26" customFormat="1" ht="23.45" customHeight="1" x14ac:dyDescent="0.25">
      <c r="A117" s="82">
        <v>5</v>
      </c>
      <c r="B117" s="97" t="s">
        <v>878</v>
      </c>
      <c r="C117" s="78" t="s">
        <v>672</v>
      </c>
      <c r="D117" s="25"/>
      <c r="E117" s="17" t="str">
        <f t="shared" si="50"/>
        <v/>
      </c>
      <c r="F117" s="25"/>
      <c r="G117" s="639"/>
      <c r="H117" s="639"/>
      <c r="I117" s="639"/>
      <c r="J117" s="639"/>
      <c r="K117" s="639"/>
      <c r="L117" s="639"/>
      <c r="M117" s="639"/>
      <c r="N117" s="639"/>
      <c r="O117" s="639"/>
      <c r="P117" s="638">
        <f>IF(Duombaze!G117="",0,INDEX(DU!I:I,MATCH(Duombaze!G117,DU!A:A,0),1))+IF(Duombaze!H117="",0,INDEX(DU!I:I,MATCH(Duombaze!H117,DU!A:A,0),1))+IF(Duombaze!I117="",0,INDEX(DU!I:I,MATCH(Duombaze!I117,DU!A:A,0),1))+IF(Duombaze!J117="",0,INDEX(DU!I:I,MATCH(Duombaze!J117,DU!A:A,0),1))+IF(Duombaze!K117="",0,INDEX(DU!I:I,MATCH(Duombaze!K117,DU!A:A,0),1))+IF(Duombaze!L117="",0,INDEX(DU!I:I,MATCH(Duombaze!L117,DU!A:A,0),1))+IF(Duombaze!M117="",0,INDEX(DU!I:I,MATCH(Duombaze!M117,DU!A:A,0),1))+IF(Duombaze!N117="",0,INDEX(DU!I:I,MATCH(Duombaze!N117,DU!A:A,0),1))+IF(Duombaze!O117="",0,INDEX(DU!I:I,MATCH(Duombaze!O117,DU!A:A,0),1))</f>
        <v>0</v>
      </c>
      <c r="Q117" s="638">
        <f>IF(Duombaze!G117="",0,INDEX(DU!K:K,MATCH(Duombaze!G117,DU!A:A,0),1))+IF(Duombaze!H117="",0,INDEX(DU!K:K,MATCH(Duombaze!H117,DU!A:A,0),1))+IF(Duombaze!I117="",0,INDEX(DU!K:K,MATCH(Duombaze!I117,DU!A:A,0),1))+IF(Duombaze!J117="",0,INDEX(DU!K:K,MATCH(Duombaze!J117,DU!A:A,0),1))+IF(Duombaze!K117="",0,INDEX(DU!K:K,MATCH(Duombaze!K117,DU!A:A,0),1))+IF(Duombaze!L117="",0,INDEX(DU!K:K,MATCH(Duombaze!L117,DU!A:A,0),1))+IF(Duombaze!M117="",0,INDEX(DU!K:K,MATCH(Duombaze!M117,DU!A:A,0),1))+IF(Duombaze!N117="",0,INDEX(DU!K:K,MATCH(Duombaze!N117,DU!A:A,0),1))+IF(Duombaze!O117="",0,INDEX(DU!K:K,MATCH(Duombaze!O117,DU!A:A,0),1))</f>
        <v>0</v>
      </c>
      <c r="R117" s="25"/>
      <c r="S117" s="86"/>
      <c r="T117" s="881"/>
      <c r="U117" s="17">
        <f>IF(Duombaze!T117="",0,INDEX(DU!I:I,MATCH(Duombaze!T117,DU!A:A,0),1))</f>
        <v>0</v>
      </c>
      <c r="V117" s="17">
        <f>IF(Duombaze!T117="",0,INDEX(DU!K:K,MATCH(Duombaze!T117,DU!A:A,0),1))</f>
        <v>0</v>
      </c>
      <c r="W117" s="25"/>
      <c r="X117" s="25"/>
      <c r="Y117" s="868"/>
      <c r="Z117" s="87"/>
      <c r="AA117" s="17" t="str">
        <f t="shared" si="63"/>
        <v/>
      </c>
      <c r="AB117" s="25"/>
      <c r="AC117" s="25">
        <f>IF(Duombaze!AB117="",0,INDEX(DU!I:I,MATCH(Duombaze!AB117,DU!A:A,0),1))</f>
        <v>0</v>
      </c>
      <c r="AD117" s="25">
        <f>IF(Duombaze!AB117="",0,INDEX(DU!K:K,MATCH(Duombaze!AB117,DU!A:A,0),1))</f>
        <v>0</v>
      </c>
      <c r="AE117" s="25"/>
      <c r="AF117" s="25"/>
      <c r="AG117" s="25"/>
      <c r="AH117" s="17" t="str">
        <f>IF(AG117&lt;&gt;"",#REF!&amp;" "&amp;#REF!&amp;" "&amp;AG117,"")</f>
        <v/>
      </c>
      <c r="AI117" s="25"/>
      <c r="AJ117" s="639"/>
      <c r="AK117" s="639"/>
      <c r="AL117" s="639"/>
      <c r="AM117" s="639">
        <f>IF(Duombaze!AJ117="",0,INDEX(DU!I:I,MATCH(Duombaze!AJ117,DU!A:A,0),1))+IF(Duombaze!AK117="",0,INDEX(DU!I:I,MATCH(Duombaze!AK117,DU!A:A,0),1))+IF(Duombaze!AL117="",0,INDEX(DU!I:I,MATCH(Duombaze!AL117,DU!A:A,0),1))</f>
        <v>0</v>
      </c>
      <c r="AN117" s="639">
        <f>IF(Duombaze!AJ117="",0,INDEX(DU!K:K,MATCH(Duombaze!AJ117,DU!A:A,0),1))+IF(Duombaze!AK117="",0,INDEX(DU!K:K,MATCH(Duombaze!AK117,DU!A:A,0),1))+IF(Duombaze!AL117="",0,INDEX(DU!K:K,MATCH(Duombaze!AL117,DU!A:A,0),1))</f>
        <v>0</v>
      </c>
      <c r="AO117" s="25"/>
      <c r="AP117" s="25"/>
      <c r="AQ117" s="25"/>
      <c r="AR117" s="17" t="str">
        <f t="shared" si="35"/>
        <v/>
      </c>
      <c r="AS117" s="25"/>
      <c r="AT117" s="639"/>
      <c r="AU117" s="639"/>
      <c r="AV117" s="639"/>
      <c r="AW117" s="639"/>
      <c r="AX117" s="639"/>
      <c r="AY117" s="639"/>
      <c r="AZ117" s="639"/>
      <c r="BA117" s="639"/>
      <c r="BB117" s="639"/>
      <c r="BC117" s="639">
        <f>IF(Duombaze!AT117="",0,INDEX(DU!I:I,MATCH(Duombaze!AT117,DU!A:A,0),1))+IF(Duombaze!AU117="",0,INDEX(DU!I:I,MATCH(Duombaze!AU117,DU!A:A,0),1))+IF(Duombaze!AV117="",0,INDEX(DU!I:I,MATCH(Duombaze!AV117,DU!A:A,0),1))+IF(Duombaze!AW117="",0,INDEX(DU!I:I,MATCH(Duombaze!AW117,DU!A:A,0),1))+IF(Duombaze!AX117="",0,INDEX(DU!I:I,MATCH(Duombaze!AX117,DU!A:A,0),1))+IF(Duombaze!AY117="",0,INDEX(DU!I:I,MATCH(Duombaze!AY117,DU!A:A,0),1))+IF(Duombaze!AZ117="",0,INDEX(DU!I:I,MATCH(Duombaze!AZ117,DU!A:A,0),1))+IF(Duombaze!BA117="",0,INDEX(DU!I:I,MATCH(Duombaze!BA117,DU!A:A,0),1))+IF(Duombaze!BB117="",0,INDEX(DU!I:I,MATCH(Duombaze!BB117,DU!A:A,0),1))</f>
        <v>0</v>
      </c>
      <c r="BD117" s="638">
        <f>IF(Duombaze!AT117="",0,INDEX(DU!K:K,MATCH(Duombaze!AT117,DU!A:A,0),1))+IF(Duombaze!AU117="",0,INDEX(DU!K:K,MATCH(Duombaze!AU117,DU!A:A,0),1))+IF(Duombaze!AV117="",0,INDEX(DU!K:K,MATCH(Duombaze!AV117,DU!A:A,0),1))+IF(Duombaze!AW117="",0,INDEX(DU!K:K,MATCH(Duombaze!AW117,DU!A:A,0),1))+IF(Duombaze!AX117="",0,INDEX(DU!K:K,MATCH(Duombaze!AX117,DU!A:A,0),1))+IF(Duombaze!AY117="",0,INDEX(DU!K:K,MATCH(Duombaze!AY117,DU!A:A,0),1))+IF(Duombaze!AZ117="",0,INDEX(DU!K:K,MATCH(Duombaze!AZ117,DU!A:A,0),1))+IF(Duombaze!BA117="",0,INDEX(DU!K:K,MATCH(Duombaze!BA117,DU!A:A,0),1))+IF(Duombaze!BB117="",0,INDEX(DU!K:K,MATCH(Duombaze!BB117,DU!A:A,0),1))</f>
        <v>0</v>
      </c>
      <c r="BE117" s="25"/>
      <c r="BF117" s="25"/>
      <c r="BG117" s="87"/>
      <c r="BH117" s="26" t="str">
        <f t="shared" si="64"/>
        <v/>
      </c>
      <c r="BI117" s="25"/>
      <c r="BJ117" s="639"/>
      <c r="BK117" s="639"/>
      <c r="BL117" s="639"/>
      <c r="BM117" s="639">
        <f>IF(Duombaze!BJ117="",0,INDEX(DU!I:I,MATCH(Duombaze!BJ117,DU!A:A,0),1))+IF(Duombaze!BK117="",0,INDEX(DU!I:I,MATCH(Duombaze!BK117,DU!A:A,0),1))+IF(Duombaze!BL117="",0,INDEX(DU!I:I,MATCH(Duombaze!BL117,DU!A:A,0),1))</f>
        <v>0</v>
      </c>
      <c r="BN117" s="638">
        <f>IF(Duombaze!BJ117="",0,INDEX(DU!K:K,MATCH(Duombaze!BJ117,DU!A:A,0),1))+IF(Duombaze!BK117="",0,INDEX(DU!K:K,MATCH(Duombaze!BK117,DU!A:A,0),1))+IF(Duombaze!BL117="",0,INDEX(DU!K:K,MATCH(Duombaze!BL117,DU!A:A,0),1))</f>
        <v>0</v>
      </c>
      <c r="BO117" s="25"/>
      <c r="BP117" s="25"/>
      <c r="BQ117" s="25"/>
      <c r="BR117" s="19" t="str">
        <f t="shared" si="60"/>
        <v/>
      </c>
      <c r="BS117" s="25"/>
      <c r="BT117" s="25"/>
      <c r="BU117" s="25"/>
      <c r="BV117" s="25"/>
      <c r="BW117" s="25">
        <f>IF(Duombaze!BT117="",0,INDEX(DU!I:I,MATCH(Duombaze!BT117,DU!A:A,0),1))+IF(Duombaze!BU117="",0,INDEX(DU!I:I,MATCH(Duombaze!BU117,DU!A:A,0),1))+IF(Duombaze!BV117="",0,INDEX(DU!I:I,MATCH(Duombaze!BV117,DU!A:A,0),1))</f>
        <v>0</v>
      </c>
      <c r="BX117" s="19">
        <f>IF(Duombaze!BT117="",0,INDEX(DU!K:K,MATCH(Duombaze!BT117,DU!A:A,0),1))+IF(Duombaze!BU117="",0,INDEX(DU!K:K,MATCH(Duombaze!BU117,DU!A:A,0),1))+IF(Duombaze!BV117="",0,INDEX(DU!K:K,MATCH(Duombaze!BV117,DU!A:A,0),1))</f>
        <v>0</v>
      </c>
      <c r="BY117" s="25"/>
      <c r="BZ117" s="25"/>
      <c r="CA117" s="25"/>
      <c r="CB117" s="19" t="str">
        <f t="shared" si="61"/>
        <v/>
      </c>
      <c r="CC117" s="25"/>
      <c r="CD117" s="25">
        <f>IF(Duombaze!CC117="",0,INDEX(DU!I:I,MATCH(Duombaze!CC117,DU!A:A,0),1))</f>
        <v>0</v>
      </c>
      <c r="CE117" s="17">
        <f>IF(Duombaze!CC117="",0,INDEX(DU!K:K,MATCH(Duombaze!CC117,DU!A:A,0),1))</f>
        <v>0</v>
      </c>
      <c r="CF117" s="25"/>
      <c r="CG117" s="25"/>
      <c r="CH117" s="25"/>
      <c r="CI117" s="26" t="str">
        <f t="shared" si="36"/>
        <v/>
      </c>
      <c r="CJ117" s="25"/>
      <c r="CK117" s="25">
        <f>IF(Duombaze!CJ117="",0,INDEX(DU!I:I,MATCH(Duombaze!CJ117,DU!A:A,0),1))</f>
        <v>0</v>
      </c>
      <c r="CL117" s="17">
        <f>IF(Duombaze!CJ117="",0,INDEX(DU!K:K,MATCH(Duombaze!CJ117,DU!A:A,0),1))</f>
        <v>0</v>
      </c>
      <c r="CM117" s="25"/>
      <c r="CN117" s="25"/>
      <c r="CO117" s="25"/>
      <c r="CP117" s="17" t="str">
        <f t="shared" si="37"/>
        <v/>
      </c>
      <c r="CQ117" s="25"/>
      <c r="CR117" s="639"/>
      <c r="CS117" s="639"/>
      <c r="CT117" s="639">
        <f>IF(Duombaze!CR117="",0,INDEX(DU!I:I,MATCH(Duombaze!CR117,DU!A:A,0),1))+IF(Duombaze!CS117="",0,INDEX(DU!I:I,MATCH(Duombaze!CS117,DU!A:A,0),1))</f>
        <v>0</v>
      </c>
      <c r="CU117" s="19">
        <f>IF(Duombaze!CR117="",0,INDEX(DU!K:K,MATCH(Duombaze!CR117,DU!A:A,0),1))+IF(Duombaze!CS117="",0,INDEX(DU!K:K,MATCH(Duombaze!CS117,DU!A:A,0),1))</f>
        <v>0</v>
      </c>
      <c r="CV117" s="25"/>
      <c r="CW117" s="25"/>
      <c r="CX117" s="25"/>
      <c r="CY117" s="26" t="str">
        <f t="shared" si="38"/>
        <v/>
      </c>
      <c r="CZ117" s="25"/>
      <c r="DA117" s="672"/>
      <c r="DB117" s="672"/>
      <c r="DC117" s="672">
        <f>IF(Duombaze!DA117="",0,INDEX(DU!I:I,MATCH(Duombaze!DA117,DU!A:A,0),1))+IF(Duombaze!DB117="",0,INDEX(DU!I:I,MATCH(Duombaze!DB117,DU!A:A,0),1))</f>
        <v>0</v>
      </c>
      <c r="DD117" s="19">
        <f>IF(Duombaze!DA117="",0,INDEX(DU!K:K,MATCH(Duombaze!DA117,DU!A:A,0),1))+IF(Duombaze!DB117="",0,INDEX(DU!K:K,MATCH(Duombaze!DB117,DU!A:A,0),1))</f>
        <v>0</v>
      </c>
      <c r="DE117" s="25"/>
      <c r="DF117" s="25"/>
      <c r="DG117" s="25"/>
      <c r="DH117" s="26" t="str">
        <f t="shared" si="39"/>
        <v/>
      </c>
      <c r="DI117" s="25"/>
      <c r="DJ117" s="672"/>
      <c r="DK117" s="672"/>
      <c r="DL117" s="672">
        <f>IF(Duombaze!DJ117="",0,INDEX(DU!I:I,MATCH(Duombaze!DJ117,DU!A:A,0),1))+IF(Duombaze!DK117="",0,INDEX(DU!I:I,MATCH(Duombaze!DK117,DU!A:A,0),1))</f>
        <v>0</v>
      </c>
      <c r="DM117" s="19">
        <f>IF(Duombaze!DJ117="",0,INDEX(DU!K:K,MATCH(Duombaze!DJ117,DU!A:A,0),1))+IF(Duombaze!DK117="",0,INDEX(DU!K:K,MATCH(Duombaze!DK117,DU!A:A,0),1))</f>
        <v>0</v>
      </c>
      <c r="DN117" s="25"/>
      <c r="DO117" s="25"/>
      <c r="DP117" s="25"/>
      <c r="DQ117" s="17" t="str">
        <f t="shared" si="40"/>
        <v/>
      </c>
      <c r="DR117" s="25"/>
      <c r="DS117" s="672"/>
      <c r="DT117" s="672"/>
      <c r="DU117" s="672"/>
      <c r="DV117" s="672"/>
      <c r="DW117" s="672">
        <f>IF(Duombaze!DS117="",0,INDEX(DU!I:I,MATCH(Duombaze!DS117,DU!A:A,0),1))+IF(Duombaze!DT117="",0,INDEX(DU!I:I,MATCH(Duombaze!DT117,DU!A:A,0),1))+IF(Duombaze!DU117="",0,INDEX(DU!I:I,MATCH(Duombaze!DU117,DU!A:A,0),1))+IF(Duombaze!DV117="",0,INDEX(DU!I:I,MATCH(Duombaze!DV117,DU!A:A,0),1))</f>
        <v>0</v>
      </c>
      <c r="DX117" s="638">
        <f>IF(Duombaze!DS117="",0,INDEX(DU!K:K,MATCH(Duombaze!DS117,DU!A:A,0),1))+IF(Duombaze!DT117="",0,INDEX(DU!K:K,MATCH(Duombaze!DT117,DU!A:A,0),1))+IF(Duombaze!DU117="",0,INDEX(DU!K:K,MATCH(Duombaze!DU117,DU!A:A,0),1))+IF(Duombaze!DV117="",0,INDEX(DU!K:KH,MATCH(Duombaze!DV117,DU!A:A,0),1))</f>
        <v>0</v>
      </c>
      <c r="DY117" s="25"/>
      <c r="DZ117" s="25"/>
      <c r="EA117" s="25"/>
      <c r="EB117" s="26" t="str">
        <f t="shared" si="65"/>
        <v/>
      </c>
      <c r="EC117" s="25"/>
      <c r="ED117" s="25">
        <f>IF(Duombaze!EC117="",0,INDEX(DU!I:I,MATCH(Duombaze!EC117,DU!A:A,0),1))</f>
        <v>0</v>
      </c>
      <c r="EE117" s="638">
        <f>IF(Duombaze!EC117="",0,INDEX(DU!K:K,MATCH(Duombaze!EC117,DU!A:A,0),1))</f>
        <v>0</v>
      </c>
      <c r="EF117" s="25"/>
      <c r="EG117" s="25"/>
      <c r="EH117" s="25" t="str">
        <f>EH178</f>
        <v>Lipdukai Daniški + MItip logo (prisukamas) + AXIMA</v>
      </c>
      <c r="EI117" s="17" t="str">
        <f t="shared" si="62"/>
        <v>5 SPB-R14 Lipdukai Daniški + MItip logo (prisukamas) + AXIMA</v>
      </c>
      <c r="EJ117" s="25" t="str">
        <f>EJ178</f>
        <v>ZM20ASPCLMI000 + ZM0L0G0MITIP00 + 000073094400 (2vnt.)</v>
      </c>
      <c r="EK117" s="672" t="s">
        <v>3051</v>
      </c>
      <c r="EL117" s="672" t="s">
        <v>3052</v>
      </c>
      <c r="EM117" s="32">
        <v>73094400</v>
      </c>
      <c r="EN117" s="672">
        <f>IF(Duombaze!EK117="",0,INDEX(DU!I:I,MATCH(Duombaze!EK117,DU!A:A,0),1))+IF(Duombaze!EL117="",0,INDEX(DU!I:I,MATCH(Duombaze!EL117,DU!A:A,0),1))+IF(Duombaze!EM117="",0,INDEX(DU!I:I*2,MATCH(Duombaze!EM117,DU!A:A,0),1))</f>
        <v>22.109623333333332</v>
      </c>
      <c r="EO117" s="19">
        <f>IF(Duombaze!EK117="",0,INDEX(DU!K:K,MATCH(Duombaze!EK117,DU!A:A,0),1))+IF(Duombaze!EL117="",0,INDEX(DU!K:K,MATCH(Duombaze!EL117,DU!A:A,0),1))+IF(Duombaze!EM117="",0,INDEX(DU!K:K,MATCH(Duombaze!EM117,DU!A:A,0),1))</f>
        <v>2.58</v>
      </c>
      <c r="ES117" s="17" t="str">
        <f t="shared" si="57"/>
        <v/>
      </c>
      <c r="EW117" s="25"/>
      <c r="EX117" s="19" t="str">
        <f t="shared" si="58"/>
        <v/>
      </c>
      <c r="EY117" s="25"/>
      <c r="EZ117" s="672"/>
      <c r="FA117" s="672"/>
      <c r="FB117" s="672">
        <f>IF(Duombaze!EZ117="",0,INDEX(DU!I:I,MATCH(Duombaze!EZ117,DU!A:A,0),1))+IF(Duombaze!FA117="",0,INDEX(DU!I:I,MATCH(Duombaze!FA117,DU!A:A,0),1))</f>
        <v>0</v>
      </c>
      <c r="FC117" s="19">
        <f>IF(Duombaze!EZ117="",0,INDEX(DU!K:K,MATCH(Duombaze!EZ117,DU!A:A,0),1))+IF(Duombaze!FA117="",0,INDEX(DU!K:K,MATCH(Duombaze!FA117,DU!A:A,0),1))</f>
        <v>0</v>
      </c>
      <c r="FD117" s="25"/>
      <c r="FE117" s="25"/>
      <c r="FF117" s="25"/>
      <c r="FG117" s="25"/>
      <c r="FH117" s="25"/>
      <c r="FI117" s="25"/>
      <c r="FJ117" s="25"/>
      <c r="FK117" s="87"/>
      <c r="FL117" s="83"/>
      <c r="FM117" s="671"/>
      <c r="FN117" s="671"/>
      <c r="FO117" s="671"/>
      <c r="FP117" s="671"/>
      <c r="FQ117" s="671">
        <f>IF(Duombaze!FM117="",0,INDEX(DU!I:I,MATCH(Duombaze!FM117,DU!A:A,0),1))+IF(Duombaze!FN117="",0,INDEX(DU!I:I,MATCH(Duombaze!FN117,DU!A:A,0),1))+IF(Duombaze!FO117="",0,INDEX(DU!I:I,MATCH(Duombaze!FO117,DU!A:A,0),1))+IF(Duombaze!FP117="",0,INDEX(DU!I:I,MATCH(Duombaze!FP117,DU!A:A,0),1))</f>
        <v>0</v>
      </c>
      <c r="FR117" s="673">
        <f>IF(Duombaze!FM117="",0,INDEX(DU!K:K,MATCH(Duombaze!FM117,DU!A:A,0),1))+IF(Duombaze!FN117="",0,INDEX(DU!K:K,MATCH(Duombaze!FN117,DU!A:A,0),1))+IF(Duombaze!FO117="",0,INDEX(DU!K:K,MATCH(Duombaze!FO117,DU!A:A,0),1))+IF(Duombaze!FP117="",0,INDEX(DU!K:K,MATCH(Duombaze!FP117,DU!A:A,0),1))</f>
        <v>0</v>
      </c>
      <c r="FS117" s="84"/>
      <c r="FT117" s="119" t="s">
        <v>885</v>
      </c>
      <c r="FU117" s="119" t="s">
        <v>348</v>
      </c>
      <c r="FV117" s="84"/>
      <c r="FW117" s="85"/>
    </row>
    <row r="118" spans="1:183" s="26" customFormat="1" ht="23.45" customHeight="1" x14ac:dyDescent="0.25">
      <c r="A118" s="82">
        <v>6</v>
      </c>
      <c r="B118" s="97" t="s">
        <v>878</v>
      </c>
      <c r="C118" s="78" t="s">
        <v>672</v>
      </c>
      <c r="D118" s="25"/>
      <c r="E118" s="17" t="str">
        <f t="shared" si="50"/>
        <v/>
      </c>
      <c r="F118" s="25"/>
      <c r="G118" s="639"/>
      <c r="H118" s="639"/>
      <c r="I118" s="639"/>
      <c r="J118" s="639"/>
      <c r="K118" s="639"/>
      <c r="L118" s="639"/>
      <c r="M118" s="639"/>
      <c r="N118" s="639"/>
      <c r="O118" s="639"/>
      <c r="P118" s="638">
        <f>IF(Duombaze!G118="",0,INDEX(DU!I:I,MATCH(Duombaze!G118,DU!A:A,0),1))+IF(Duombaze!H118="",0,INDEX(DU!I:I,MATCH(Duombaze!H118,DU!A:A,0),1))+IF(Duombaze!I118="",0,INDEX(DU!I:I,MATCH(Duombaze!I118,DU!A:A,0),1))+IF(Duombaze!J118="",0,INDEX(DU!I:I,MATCH(Duombaze!J118,DU!A:A,0),1))+IF(Duombaze!K118="",0,INDEX(DU!I:I,MATCH(Duombaze!K118,DU!A:A,0),1))+IF(Duombaze!L118="",0,INDEX(DU!I:I,MATCH(Duombaze!L118,DU!A:A,0),1))+IF(Duombaze!M118="",0,INDEX(DU!I:I,MATCH(Duombaze!M118,DU!A:A,0),1))+IF(Duombaze!N118="",0,INDEX(DU!I:I,MATCH(Duombaze!N118,DU!A:A,0),1))+IF(Duombaze!O118="",0,INDEX(DU!I:I,MATCH(Duombaze!O118,DU!A:A,0),1))</f>
        <v>0</v>
      </c>
      <c r="Q118" s="638">
        <f>IF(Duombaze!G118="",0,INDEX(DU!K:K,MATCH(Duombaze!G118,DU!A:A,0),1))+IF(Duombaze!H118="",0,INDEX(DU!K:K,MATCH(Duombaze!H118,DU!A:A,0),1))+IF(Duombaze!I118="",0,INDEX(DU!K:K,MATCH(Duombaze!I118,DU!A:A,0),1))+IF(Duombaze!J118="",0,INDEX(DU!K:K,MATCH(Duombaze!J118,DU!A:A,0),1))+IF(Duombaze!K118="",0,INDEX(DU!K:K,MATCH(Duombaze!K118,DU!A:A,0),1))+IF(Duombaze!L118="",0,INDEX(DU!K:K,MATCH(Duombaze!L118,DU!A:A,0),1))+IF(Duombaze!M118="",0,INDEX(DU!K:K,MATCH(Duombaze!M118,DU!A:A,0),1))+IF(Duombaze!N118="",0,INDEX(DU!K:K,MATCH(Duombaze!N118,DU!A:A,0),1))+IF(Duombaze!O118="",0,INDEX(DU!K:K,MATCH(Duombaze!O118,DU!A:A,0),1))</f>
        <v>0</v>
      </c>
      <c r="R118" s="25"/>
      <c r="S118" s="86"/>
      <c r="T118" s="881"/>
      <c r="U118" s="17">
        <f>IF(Duombaze!T118="",0,INDEX(DU!I:I,MATCH(Duombaze!T118,DU!A:A,0),1))</f>
        <v>0</v>
      </c>
      <c r="V118" s="17">
        <f>IF(Duombaze!T118="",0,INDEX(DU!K:K,MATCH(Duombaze!T118,DU!A:A,0),1))</f>
        <v>0</v>
      </c>
      <c r="W118" s="25"/>
      <c r="X118" s="25"/>
      <c r="Y118" s="868"/>
      <c r="Z118" s="87"/>
      <c r="AA118" s="17" t="str">
        <f t="shared" si="63"/>
        <v/>
      </c>
      <c r="AB118" s="25"/>
      <c r="AC118" s="25">
        <f>IF(Duombaze!AB118="",0,INDEX(DU!I:I,MATCH(Duombaze!AB118,DU!A:A,0),1))</f>
        <v>0</v>
      </c>
      <c r="AD118" s="25">
        <f>IF(Duombaze!AB118="",0,INDEX(DU!K:K,MATCH(Duombaze!AB118,DU!A:A,0),1))</f>
        <v>0</v>
      </c>
      <c r="AE118" s="25"/>
      <c r="AF118" s="25"/>
      <c r="AG118" s="25"/>
      <c r="AH118" s="17" t="str">
        <f>IF(AG118&lt;&gt;"",#REF!&amp;" "&amp;#REF!&amp;" "&amp;AG118,"")</f>
        <v/>
      </c>
      <c r="AI118" s="25"/>
      <c r="AJ118" s="639"/>
      <c r="AK118" s="639"/>
      <c r="AL118" s="639"/>
      <c r="AM118" s="639">
        <f>IF(Duombaze!AJ118="",0,INDEX(DU!I:I,MATCH(Duombaze!AJ118,DU!A:A,0),1))+IF(Duombaze!AK118="",0,INDEX(DU!I:I,MATCH(Duombaze!AK118,DU!A:A,0),1))+IF(Duombaze!AL118="",0,INDEX(DU!I:I,MATCH(Duombaze!AL118,DU!A:A,0),1))</f>
        <v>0</v>
      </c>
      <c r="AN118" s="639">
        <f>IF(Duombaze!AJ118="",0,INDEX(DU!K:K,MATCH(Duombaze!AJ118,DU!A:A,0),1))+IF(Duombaze!AK118="",0,INDEX(DU!K:K,MATCH(Duombaze!AK118,DU!A:A,0),1))+IF(Duombaze!AL118="",0,INDEX(DU!K:K,MATCH(Duombaze!AL118,DU!A:A,0),1))</f>
        <v>0</v>
      </c>
      <c r="AO118" s="25"/>
      <c r="AP118" s="25"/>
      <c r="AQ118" s="25"/>
      <c r="AR118" s="17" t="str">
        <f t="shared" si="35"/>
        <v/>
      </c>
      <c r="AS118" s="25"/>
      <c r="AT118" s="639"/>
      <c r="AU118" s="639"/>
      <c r="AV118" s="639"/>
      <c r="AW118" s="639"/>
      <c r="AX118" s="639"/>
      <c r="AY118" s="639"/>
      <c r="AZ118" s="639"/>
      <c r="BA118" s="639"/>
      <c r="BB118" s="639"/>
      <c r="BC118" s="639">
        <f>IF(Duombaze!AT118="",0,INDEX(DU!I:I,MATCH(Duombaze!AT118,DU!A:A,0),1))+IF(Duombaze!AU118="",0,INDEX(DU!I:I,MATCH(Duombaze!AU118,DU!A:A,0),1))+IF(Duombaze!AV118="",0,INDEX(DU!I:I,MATCH(Duombaze!AV118,DU!A:A,0),1))+IF(Duombaze!AW118="",0,INDEX(DU!I:I,MATCH(Duombaze!AW118,DU!A:A,0),1))+IF(Duombaze!AX118="",0,INDEX(DU!I:I,MATCH(Duombaze!AX118,DU!A:A,0),1))+IF(Duombaze!AY118="",0,INDEX(DU!I:I,MATCH(Duombaze!AY118,DU!A:A,0),1))+IF(Duombaze!AZ118="",0,INDEX(DU!I:I,MATCH(Duombaze!AZ118,DU!A:A,0),1))+IF(Duombaze!BA118="",0,INDEX(DU!I:I,MATCH(Duombaze!BA118,DU!A:A,0),1))+IF(Duombaze!BB118="",0,INDEX(DU!I:I,MATCH(Duombaze!BB118,DU!A:A,0),1))</f>
        <v>0</v>
      </c>
      <c r="BD118" s="638">
        <f>IF(Duombaze!AT118="",0,INDEX(DU!K:K,MATCH(Duombaze!AT118,DU!A:A,0),1))+IF(Duombaze!AU118="",0,INDEX(DU!K:K,MATCH(Duombaze!AU118,DU!A:A,0),1))+IF(Duombaze!AV118="",0,INDEX(DU!K:K,MATCH(Duombaze!AV118,DU!A:A,0),1))+IF(Duombaze!AW118="",0,INDEX(DU!K:K,MATCH(Duombaze!AW118,DU!A:A,0),1))+IF(Duombaze!AX118="",0,INDEX(DU!K:K,MATCH(Duombaze!AX118,DU!A:A,0),1))+IF(Duombaze!AY118="",0,INDEX(DU!K:K,MATCH(Duombaze!AY118,DU!A:A,0),1))+IF(Duombaze!AZ118="",0,INDEX(DU!K:K,MATCH(Duombaze!AZ118,DU!A:A,0),1))+IF(Duombaze!BA118="",0,INDEX(DU!K:K,MATCH(Duombaze!BA118,DU!A:A,0),1))+IF(Duombaze!BB118="",0,INDEX(DU!K:K,MATCH(Duombaze!BB118,DU!A:A,0),1))</f>
        <v>0</v>
      </c>
      <c r="BE118" s="25"/>
      <c r="BF118" s="25"/>
      <c r="BG118" s="87"/>
      <c r="BH118" s="26" t="str">
        <f t="shared" si="64"/>
        <v/>
      </c>
      <c r="BI118" s="25"/>
      <c r="BJ118" s="639"/>
      <c r="BK118" s="639"/>
      <c r="BL118" s="639"/>
      <c r="BM118" s="639">
        <f>IF(Duombaze!BJ118="",0,INDEX(DU!I:I,MATCH(Duombaze!BJ118,DU!A:A,0),1))+IF(Duombaze!BK118="",0,INDEX(DU!I:I,MATCH(Duombaze!BK118,DU!A:A,0),1))+IF(Duombaze!BL118="",0,INDEX(DU!I:I,MATCH(Duombaze!BL118,DU!A:A,0),1))</f>
        <v>0</v>
      </c>
      <c r="BN118" s="638">
        <f>IF(Duombaze!BJ118="",0,INDEX(DU!K:K,MATCH(Duombaze!BJ118,DU!A:A,0),1))+IF(Duombaze!BK118="",0,INDEX(DU!K:K,MATCH(Duombaze!BK118,DU!A:A,0),1))+IF(Duombaze!BL118="",0,INDEX(DU!K:K,MATCH(Duombaze!BL118,DU!A:A,0),1))</f>
        <v>0</v>
      </c>
      <c r="BO118" s="25"/>
      <c r="BP118" s="25"/>
      <c r="BQ118" s="25"/>
      <c r="BR118" s="19" t="str">
        <f t="shared" si="60"/>
        <v/>
      </c>
      <c r="BS118" s="25"/>
      <c r="BT118" s="25"/>
      <c r="BU118" s="25"/>
      <c r="BV118" s="25"/>
      <c r="BW118" s="25">
        <f>IF(Duombaze!BT118="",0,INDEX(DU!I:I,MATCH(Duombaze!BT118,DU!A:A,0),1))+IF(Duombaze!BU118="",0,INDEX(DU!I:I,MATCH(Duombaze!BU118,DU!A:A,0),1))+IF(Duombaze!BV118="",0,INDEX(DU!I:I,MATCH(Duombaze!BV118,DU!A:A,0),1))</f>
        <v>0</v>
      </c>
      <c r="BX118" s="19">
        <f>IF(Duombaze!BT118="",0,INDEX(DU!K:K,MATCH(Duombaze!BT118,DU!A:A,0),1))+IF(Duombaze!BU118="",0,INDEX(DU!K:K,MATCH(Duombaze!BU118,DU!A:A,0),1))+IF(Duombaze!BV118="",0,INDEX(DU!K:K,MATCH(Duombaze!BV118,DU!A:A,0),1))</f>
        <v>0</v>
      </c>
      <c r="BY118" s="25"/>
      <c r="BZ118" s="25"/>
      <c r="CA118" s="25"/>
      <c r="CB118" s="19" t="str">
        <f t="shared" si="61"/>
        <v/>
      </c>
      <c r="CC118" s="25"/>
      <c r="CD118" s="25">
        <f>IF(Duombaze!CC118="",0,INDEX(DU!I:I,MATCH(Duombaze!CC118,DU!A:A,0),1))</f>
        <v>0</v>
      </c>
      <c r="CE118" s="17">
        <f>IF(Duombaze!CC118="",0,INDEX(DU!K:K,MATCH(Duombaze!CC118,DU!A:A,0),1))</f>
        <v>0</v>
      </c>
      <c r="CF118" s="25"/>
      <c r="CG118" s="25"/>
      <c r="CH118" s="25"/>
      <c r="CI118" s="26" t="str">
        <f t="shared" si="36"/>
        <v/>
      </c>
      <c r="CJ118" s="25"/>
      <c r="CK118" s="25">
        <f>IF(Duombaze!CJ118="",0,INDEX(DU!I:I,MATCH(Duombaze!CJ118,DU!A:A,0),1))</f>
        <v>0</v>
      </c>
      <c r="CL118" s="17">
        <f>IF(Duombaze!CJ118="",0,INDEX(DU!K:K,MATCH(Duombaze!CJ118,DU!A:A,0),1))</f>
        <v>0</v>
      </c>
      <c r="CM118" s="25"/>
      <c r="CN118" s="25"/>
      <c r="CO118" s="25"/>
      <c r="CP118" s="17" t="str">
        <f t="shared" si="37"/>
        <v/>
      </c>
      <c r="CQ118" s="25"/>
      <c r="CR118" s="639"/>
      <c r="CS118" s="639"/>
      <c r="CT118" s="639">
        <f>IF(Duombaze!CR118="",0,INDEX(DU!I:I,MATCH(Duombaze!CR118,DU!A:A,0),1))+IF(Duombaze!CS118="",0,INDEX(DU!I:I,MATCH(Duombaze!CS118,DU!A:A,0),1))</f>
        <v>0</v>
      </c>
      <c r="CU118" s="19">
        <f>IF(Duombaze!CR118="",0,INDEX(DU!K:K,MATCH(Duombaze!CR118,DU!A:A,0),1))+IF(Duombaze!CS118="",0,INDEX(DU!K:K,MATCH(Duombaze!CS118,DU!A:A,0),1))</f>
        <v>0</v>
      </c>
      <c r="CV118" s="25"/>
      <c r="CW118" s="25"/>
      <c r="CX118" s="25"/>
      <c r="CY118" s="26" t="str">
        <f t="shared" si="38"/>
        <v/>
      </c>
      <c r="CZ118" s="25"/>
      <c r="DA118" s="672"/>
      <c r="DB118" s="672"/>
      <c r="DC118" s="672">
        <f>IF(Duombaze!DA118="",0,INDEX(DU!I:I,MATCH(Duombaze!DA118,DU!A:A,0),1))+IF(Duombaze!DB118="",0,INDEX(DU!I:I,MATCH(Duombaze!DB118,DU!A:A,0),1))</f>
        <v>0</v>
      </c>
      <c r="DD118" s="19">
        <f>IF(Duombaze!DA118="",0,INDEX(DU!K:K,MATCH(Duombaze!DA118,DU!A:A,0),1))+IF(Duombaze!DB118="",0,INDEX(DU!K:K,MATCH(Duombaze!DB118,DU!A:A,0),1))</f>
        <v>0</v>
      </c>
      <c r="DE118" s="25"/>
      <c r="DF118" s="25"/>
      <c r="DG118" s="25"/>
      <c r="DH118" s="26" t="str">
        <f t="shared" si="39"/>
        <v/>
      </c>
      <c r="DI118" s="25"/>
      <c r="DJ118" s="672"/>
      <c r="DK118" s="672"/>
      <c r="DL118" s="672">
        <f>IF(Duombaze!DJ118="",0,INDEX(DU!I:I,MATCH(Duombaze!DJ118,DU!A:A,0),1))+IF(Duombaze!DK118="",0,INDEX(DU!I:I,MATCH(Duombaze!DK118,DU!A:A,0),1))</f>
        <v>0</v>
      </c>
      <c r="DM118" s="19">
        <f>IF(Duombaze!DJ118="",0,INDEX(DU!K:K,MATCH(Duombaze!DJ118,DU!A:A,0),1))+IF(Duombaze!DK118="",0,INDEX(DU!K:K,MATCH(Duombaze!DK118,DU!A:A,0),1))</f>
        <v>0</v>
      </c>
      <c r="DN118" s="25"/>
      <c r="DO118" s="25"/>
      <c r="DP118" s="25"/>
      <c r="DQ118" s="17" t="str">
        <f t="shared" si="40"/>
        <v/>
      </c>
      <c r="DR118" s="25"/>
      <c r="DS118" s="672"/>
      <c r="DT118" s="672"/>
      <c r="DU118" s="672"/>
      <c r="DV118" s="672"/>
      <c r="DW118" s="672">
        <f>IF(Duombaze!DS118="",0,INDEX(DU!I:I,MATCH(Duombaze!DS118,DU!A:A,0),1))+IF(Duombaze!DT118="",0,INDEX(DU!I:I,MATCH(Duombaze!DT118,DU!A:A,0),1))+IF(Duombaze!DU118="",0,INDEX(DU!I:I,MATCH(Duombaze!DU118,DU!A:A,0),1))+IF(Duombaze!DV118="",0,INDEX(DU!I:I,MATCH(Duombaze!DV118,DU!A:A,0),1))</f>
        <v>0</v>
      </c>
      <c r="DX118" s="638">
        <f>IF(Duombaze!DS118="",0,INDEX(DU!K:K,MATCH(Duombaze!DS118,DU!A:A,0),1))+IF(Duombaze!DT118="",0,INDEX(DU!K:K,MATCH(Duombaze!DT118,DU!A:A,0),1))+IF(Duombaze!DU118="",0,INDEX(DU!K:K,MATCH(Duombaze!DU118,DU!A:A,0),1))+IF(Duombaze!DV118="",0,INDEX(DU!K:KH,MATCH(Duombaze!DV118,DU!A:A,0),1))</f>
        <v>0</v>
      </c>
      <c r="DY118" s="25"/>
      <c r="DZ118" s="25"/>
      <c r="EA118" s="25"/>
      <c r="EB118" s="26" t="str">
        <f t="shared" si="65"/>
        <v/>
      </c>
      <c r="EC118" s="25"/>
      <c r="ED118" s="25">
        <f>IF(Duombaze!EC118="",0,INDEX(DU!I:I,MATCH(Duombaze!EC118,DU!A:A,0),1))</f>
        <v>0</v>
      </c>
      <c r="EE118" s="638">
        <f>IF(Duombaze!EC118="",0,INDEX(DU!K:K,MATCH(Duombaze!EC118,DU!A:A,0),1))</f>
        <v>0</v>
      </c>
      <c r="EF118" s="25"/>
      <c r="EG118" s="25"/>
      <c r="EH118" s="25"/>
      <c r="EI118" s="17" t="str">
        <f t="shared" si="62"/>
        <v/>
      </c>
      <c r="EJ118" s="25"/>
      <c r="EK118" s="672"/>
      <c r="EL118" s="672"/>
      <c r="EM118" s="672"/>
      <c r="EN118" s="672">
        <f>IF(Duombaze!EK118="",0,INDEX(DU!I:I,MATCH(Duombaze!EK118,DU!A:A,0),1))+IF(Duombaze!EL118="",0,INDEX(DU!I:I,MATCH(Duombaze!EL118,DU!A:A,0),1))+IF(Duombaze!EM118="",0,INDEX(DU!I:I,MATCH(Duombaze!EM118,DU!A:A,0),1))</f>
        <v>0</v>
      </c>
      <c r="EO118" s="19">
        <f>IF(Duombaze!EK118="",0,INDEX(DU!K:K,MATCH(Duombaze!EK118,DU!A:A,0),1))+IF(Duombaze!EL118="",0,INDEX(DU!K:K,MATCH(Duombaze!EL118,DU!A:A,0),1))+IF(Duombaze!EM118="",0,INDEX(DU!K:K,MATCH(Duombaze!EM118,DU!A:A,0),1))</f>
        <v>0</v>
      </c>
      <c r="EP118" s="25"/>
      <c r="EQ118" s="25"/>
      <c r="ES118" s="17" t="str">
        <f t="shared" si="57"/>
        <v/>
      </c>
      <c r="EW118" s="25"/>
      <c r="EX118" s="19" t="str">
        <f t="shared" si="58"/>
        <v/>
      </c>
      <c r="EY118" s="25"/>
      <c r="EZ118" s="672"/>
      <c r="FA118" s="672"/>
      <c r="FB118" s="672">
        <f>IF(Duombaze!EZ118="",0,INDEX(DU!I:I,MATCH(Duombaze!EZ118,DU!A:A,0),1))+IF(Duombaze!FA118="",0,INDEX(DU!I:I,MATCH(Duombaze!FA118,DU!A:A,0),1))</f>
        <v>0</v>
      </c>
      <c r="FC118" s="19">
        <f>IF(Duombaze!EZ118="",0,INDEX(DU!K:K,MATCH(Duombaze!EZ118,DU!A:A,0),1))+IF(Duombaze!FA118="",0,INDEX(DU!K:K,MATCH(Duombaze!FA118,DU!A:A,0),1))</f>
        <v>0</v>
      </c>
      <c r="FD118" s="25"/>
      <c r="FE118" s="25"/>
      <c r="FF118" s="25"/>
      <c r="FG118" s="25"/>
      <c r="FH118" s="25"/>
      <c r="FI118" s="25"/>
      <c r="FJ118" s="25"/>
      <c r="FK118" s="87"/>
      <c r="FL118" s="83"/>
      <c r="FM118" s="671"/>
      <c r="FN118" s="671"/>
      <c r="FO118" s="671"/>
      <c r="FP118" s="671"/>
      <c r="FQ118" s="671">
        <f>IF(Duombaze!FM118="",0,INDEX(DU!I:I,MATCH(Duombaze!FM118,DU!A:A,0),1))+IF(Duombaze!FN118="",0,INDEX(DU!I:I,MATCH(Duombaze!FN118,DU!A:A,0),1))+IF(Duombaze!FO118="",0,INDEX(DU!I:I,MATCH(Duombaze!FO118,DU!A:A,0),1))+IF(Duombaze!FP118="",0,INDEX(DU!I:I,MATCH(Duombaze!FP118,DU!A:A,0),1))</f>
        <v>0</v>
      </c>
      <c r="FR118" s="673">
        <f>IF(Duombaze!FM118="",0,INDEX(DU!K:K,MATCH(Duombaze!FM118,DU!A:A,0),1))+IF(Duombaze!FN118="",0,INDEX(DU!K:K,MATCH(Duombaze!FN118,DU!A:A,0),1))+IF(Duombaze!FO118="",0,INDEX(DU!K:K,MATCH(Duombaze!FO118,DU!A:A,0),1))+IF(Duombaze!FP118="",0,INDEX(DU!K:K,MATCH(Duombaze!FP118,DU!A:A,0),1))</f>
        <v>0</v>
      </c>
      <c r="FS118" s="84"/>
      <c r="FT118" s="119" t="s">
        <v>886</v>
      </c>
      <c r="FU118" s="119"/>
      <c r="FV118" s="84"/>
      <c r="FW118" s="85"/>
    </row>
    <row r="119" spans="1:183" s="26" customFormat="1" ht="23.45" customHeight="1" x14ac:dyDescent="0.25">
      <c r="A119" s="82">
        <v>7</v>
      </c>
      <c r="B119" s="97" t="s">
        <v>878</v>
      </c>
      <c r="C119" s="78" t="s">
        <v>672</v>
      </c>
      <c r="D119" s="25"/>
      <c r="E119" s="17" t="str">
        <f t="shared" si="50"/>
        <v/>
      </c>
      <c r="F119" s="25"/>
      <c r="G119" s="639"/>
      <c r="H119" s="639"/>
      <c r="I119" s="639"/>
      <c r="J119" s="639"/>
      <c r="K119" s="639"/>
      <c r="L119" s="639"/>
      <c r="M119" s="639"/>
      <c r="N119" s="639"/>
      <c r="O119" s="639"/>
      <c r="P119" s="638">
        <f>IF(Duombaze!G119="",0,INDEX(DU!I:I,MATCH(Duombaze!G119,DU!A:A,0),1))+IF(Duombaze!H119="",0,INDEX(DU!I:I,MATCH(Duombaze!H119,DU!A:A,0),1))+IF(Duombaze!I119="",0,INDEX(DU!I:I,MATCH(Duombaze!I119,DU!A:A,0),1))+IF(Duombaze!J119="",0,INDEX(DU!I:I,MATCH(Duombaze!J119,DU!A:A,0),1))+IF(Duombaze!K119="",0,INDEX(DU!I:I,MATCH(Duombaze!K119,DU!A:A,0),1))+IF(Duombaze!L119="",0,INDEX(DU!I:I,MATCH(Duombaze!L119,DU!A:A,0),1))+IF(Duombaze!M119="",0,INDEX(DU!I:I,MATCH(Duombaze!M119,DU!A:A,0),1))+IF(Duombaze!N119="",0,INDEX(DU!I:I,MATCH(Duombaze!N119,DU!A:A,0),1))+IF(Duombaze!O119="",0,INDEX(DU!I:I,MATCH(Duombaze!O119,DU!A:A,0),1))</f>
        <v>0</v>
      </c>
      <c r="Q119" s="638">
        <f>IF(Duombaze!G119="",0,INDEX(DU!K:K,MATCH(Duombaze!G119,DU!A:A,0),1))+IF(Duombaze!H119="",0,INDEX(DU!K:K,MATCH(Duombaze!H119,DU!A:A,0),1))+IF(Duombaze!I119="",0,INDEX(DU!K:K,MATCH(Duombaze!I119,DU!A:A,0),1))+IF(Duombaze!J119="",0,INDEX(DU!K:K,MATCH(Duombaze!J119,DU!A:A,0),1))+IF(Duombaze!K119="",0,INDEX(DU!K:K,MATCH(Duombaze!K119,DU!A:A,0),1))+IF(Duombaze!L119="",0,INDEX(DU!K:K,MATCH(Duombaze!L119,DU!A:A,0),1))+IF(Duombaze!M119="",0,INDEX(DU!K:K,MATCH(Duombaze!M119,DU!A:A,0),1))+IF(Duombaze!N119="",0,INDEX(DU!K:K,MATCH(Duombaze!N119,DU!A:A,0),1))+IF(Duombaze!O119="",0,INDEX(DU!K:K,MATCH(Duombaze!O119,DU!A:A,0),1))</f>
        <v>0</v>
      </c>
      <c r="R119" s="25"/>
      <c r="S119" s="86"/>
      <c r="T119" s="881"/>
      <c r="U119" s="17">
        <f>IF(Duombaze!T119="",0,INDEX(DU!I:I,MATCH(Duombaze!T119,DU!A:A,0),1))</f>
        <v>0</v>
      </c>
      <c r="V119" s="17">
        <f>IF(Duombaze!T119="",0,INDEX(DU!K:K,MATCH(Duombaze!T119,DU!A:A,0),1))</f>
        <v>0</v>
      </c>
      <c r="W119" s="25"/>
      <c r="X119" s="25"/>
      <c r="Y119" s="868"/>
      <c r="Z119" s="87"/>
      <c r="AA119" s="17" t="str">
        <f t="shared" si="63"/>
        <v/>
      </c>
      <c r="AB119" s="25"/>
      <c r="AC119" s="25">
        <f>IF(Duombaze!AB119="",0,INDEX(DU!I:I,MATCH(Duombaze!AB119,DU!A:A,0),1))</f>
        <v>0</v>
      </c>
      <c r="AD119" s="25">
        <f>IF(Duombaze!AB119="",0,INDEX(DU!K:K,MATCH(Duombaze!AB119,DU!A:A,0),1))</f>
        <v>0</v>
      </c>
      <c r="AE119" s="25"/>
      <c r="AF119" s="25"/>
      <c r="AG119" s="25"/>
      <c r="AH119" s="17" t="str">
        <f>IF(AG119&lt;&gt;"",#REF!&amp;" "&amp;#REF!&amp;" "&amp;AG119,"")</f>
        <v/>
      </c>
      <c r="AI119" s="25"/>
      <c r="AJ119" s="639"/>
      <c r="AK119" s="639"/>
      <c r="AL119" s="639"/>
      <c r="AM119" s="639">
        <f>IF(Duombaze!AJ119="",0,INDEX(DU!I:I,MATCH(Duombaze!AJ119,DU!A:A,0),1))+IF(Duombaze!AK119="",0,INDEX(DU!I:I,MATCH(Duombaze!AK119,DU!A:A,0),1))+IF(Duombaze!AL119="",0,INDEX(DU!I:I,MATCH(Duombaze!AL119,DU!A:A,0),1))</f>
        <v>0</v>
      </c>
      <c r="AN119" s="639">
        <f>IF(Duombaze!AJ119="",0,INDEX(DU!K:K,MATCH(Duombaze!AJ119,DU!A:A,0),1))+IF(Duombaze!AK119="",0,INDEX(DU!K:K,MATCH(Duombaze!AK119,DU!A:A,0),1))+IF(Duombaze!AL119="",0,INDEX(DU!K:K,MATCH(Duombaze!AL119,DU!A:A,0),1))</f>
        <v>0</v>
      </c>
      <c r="AO119" s="25"/>
      <c r="AP119" s="25"/>
      <c r="AQ119" s="25"/>
      <c r="AR119" s="17" t="str">
        <f t="shared" si="35"/>
        <v/>
      </c>
      <c r="AS119" s="25"/>
      <c r="AT119" s="639"/>
      <c r="AU119" s="639"/>
      <c r="AV119" s="639"/>
      <c r="AW119" s="639"/>
      <c r="AX119" s="639"/>
      <c r="AY119" s="639"/>
      <c r="AZ119" s="639"/>
      <c r="BA119" s="639"/>
      <c r="BB119" s="639"/>
      <c r="BC119" s="639">
        <f>IF(Duombaze!AT119="",0,INDEX(DU!I:I,MATCH(Duombaze!AT119,DU!A:A,0),1))+IF(Duombaze!AU119="",0,INDEX(DU!I:I,MATCH(Duombaze!AU119,DU!A:A,0),1))+IF(Duombaze!AV119="",0,INDEX(DU!I:I,MATCH(Duombaze!AV119,DU!A:A,0),1))+IF(Duombaze!AW119="",0,INDEX(DU!I:I,MATCH(Duombaze!AW119,DU!A:A,0),1))+IF(Duombaze!AX119="",0,INDEX(DU!I:I,MATCH(Duombaze!AX119,DU!A:A,0),1))+IF(Duombaze!AY119="",0,INDEX(DU!I:I,MATCH(Duombaze!AY119,DU!A:A,0),1))+IF(Duombaze!AZ119="",0,INDEX(DU!I:I,MATCH(Duombaze!AZ119,DU!A:A,0),1))+IF(Duombaze!BA119="",0,INDEX(DU!I:I,MATCH(Duombaze!BA119,DU!A:A,0),1))+IF(Duombaze!BB119="",0,INDEX(DU!I:I,MATCH(Duombaze!BB119,DU!A:A,0),1))</f>
        <v>0</v>
      </c>
      <c r="BD119" s="638">
        <f>IF(Duombaze!AT119="",0,INDEX(DU!K:K,MATCH(Duombaze!AT119,DU!A:A,0),1))+IF(Duombaze!AU119="",0,INDEX(DU!K:K,MATCH(Duombaze!AU119,DU!A:A,0),1))+IF(Duombaze!AV119="",0,INDEX(DU!K:K,MATCH(Duombaze!AV119,DU!A:A,0),1))+IF(Duombaze!AW119="",0,INDEX(DU!K:K,MATCH(Duombaze!AW119,DU!A:A,0),1))+IF(Duombaze!AX119="",0,INDEX(DU!K:K,MATCH(Duombaze!AX119,DU!A:A,0),1))+IF(Duombaze!AY119="",0,INDEX(DU!K:K,MATCH(Duombaze!AY119,DU!A:A,0),1))+IF(Duombaze!AZ119="",0,INDEX(DU!K:K,MATCH(Duombaze!AZ119,DU!A:A,0),1))+IF(Duombaze!BA119="",0,INDEX(DU!K:K,MATCH(Duombaze!BA119,DU!A:A,0),1))+IF(Duombaze!BB119="",0,INDEX(DU!K:K,MATCH(Duombaze!BB119,DU!A:A,0),1))</f>
        <v>0</v>
      </c>
      <c r="BE119" s="25"/>
      <c r="BF119" s="25"/>
      <c r="BG119" s="87"/>
      <c r="BH119" s="26" t="str">
        <f t="shared" si="64"/>
        <v/>
      </c>
      <c r="BI119" s="25"/>
      <c r="BJ119" s="639"/>
      <c r="BK119" s="639"/>
      <c r="BL119" s="639"/>
      <c r="BM119" s="639">
        <f>IF(Duombaze!BJ119="",0,INDEX(DU!I:I,MATCH(Duombaze!BJ119,DU!A:A,0),1))+IF(Duombaze!BK119="",0,INDEX(DU!I:I,MATCH(Duombaze!BK119,DU!A:A,0),1))+IF(Duombaze!BL119="",0,INDEX(DU!I:I,MATCH(Duombaze!BL119,DU!A:A,0),1))</f>
        <v>0</v>
      </c>
      <c r="BN119" s="638">
        <f>IF(Duombaze!BJ119="",0,INDEX(DU!K:K,MATCH(Duombaze!BJ119,DU!A:A,0),1))+IF(Duombaze!BK119="",0,INDEX(DU!K:K,MATCH(Duombaze!BK119,DU!A:A,0),1))+IF(Duombaze!BL119="",0,INDEX(DU!K:K,MATCH(Duombaze!BL119,DU!A:A,0),1))</f>
        <v>0</v>
      </c>
      <c r="BO119" s="25"/>
      <c r="BP119" s="25"/>
      <c r="BQ119" s="25"/>
      <c r="BR119" s="19" t="str">
        <f t="shared" si="60"/>
        <v/>
      </c>
      <c r="BS119" s="25"/>
      <c r="BT119" s="25"/>
      <c r="BU119" s="25"/>
      <c r="BV119" s="25"/>
      <c r="BW119" s="25">
        <f>IF(Duombaze!BT119="",0,INDEX(DU!I:I,MATCH(Duombaze!BT119,DU!A:A,0),1))+IF(Duombaze!BU119="",0,INDEX(DU!I:I,MATCH(Duombaze!BU119,DU!A:A,0),1))+IF(Duombaze!BV119="",0,INDEX(DU!I:I,MATCH(Duombaze!BV119,DU!A:A,0),1))</f>
        <v>0</v>
      </c>
      <c r="BX119" s="19">
        <f>IF(Duombaze!BT119="",0,INDEX(DU!K:K,MATCH(Duombaze!BT119,DU!A:A,0),1))+IF(Duombaze!BU119="",0,INDEX(DU!K:K,MATCH(Duombaze!BU119,DU!A:A,0),1))+IF(Duombaze!BV119="",0,INDEX(DU!K:K,MATCH(Duombaze!BV119,DU!A:A,0),1))</f>
        <v>0</v>
      </c>
      <c r="BY119" s="25"/>
      <c r="BZ119" s="25"/>
      <c r="CA119" s="25"/>
      <c r="CB119" s="19" t="str">
        <f t="shared" si="61"/>
        <v/>
      </c>
      <c r="CC119" s="25"/>
      <c r="CD119" s="25">
        <f>IF(Duombaze!CC119="",0,INDEX(DU!I:I,MATCH(Duombaze!CC119,DU!A:A,0),1))</f>
        <v>0</v>
      </c>
      <c r="CE119" s="17">
        <f>IF(Duombaze!CC119="",0,INDEX(DU!K:K,MATCH(Duombaze!CC119,DU!A:A,0),1))</f>
        <v>0</v>
      </c>
      <c r="CF119" s="25"/>
      <c r="CG119" s="25"/>
      <c r="CH119" s="25"/>
      <c r="CI119" s="26" t="str">
        <f t="shared" si="36"/>
        <v/>
      </c>
      <c r="CJ119" s="25"/>
      <c r="CK119" s="25">
        <f>IF(Duombaze!CJ119="",0,INDEX(DU!I:I,MATCH(Duombaze!CJ119,DU!A:A,0),1))</f>
        <v>0</v>
      </c>
      <c r="CL119" s="17">
        <f>IF(Duombaze!CJ119="",0,INDEX(DU!K:K,MATCH(Duombaze!CJ119,DU!A:A,0),1))</f>
        <v>0</v>
      </c>
      <c r="CM119" s="25"/>
      <c r="CN119" s="25"/>
      <c r="CO119" s="25"/>
      <c r="CP119" s="17" t="str">
        <f t="shared" si="37"/>
        <v/>
      </c>
      <c r="CQ119" s="25"/>
      <c r="CR119" s="639"/>
      <c r="CS119" s="639"/>
      <c r="CT119" s="639">
        <f>IF(Duombaze!CR119="",0,INDEX(DU!I:I,MATCH(Duombaze!CR119,DU!A:A,0),1))+IF(Duombaze!CS119="",0,INDEX(DU!I:I,MATCH(Duombaze!CS119,DU!A:A,0),1))</f>
        <v>0</v>
      </c>
      <c r="CU119" s="19">
        <f>IF(Duombaze!CR119="",0,INDEX(DU!K:K,MATCH(Duombaze!CR119,DU!A:A,0),1))+IF(Duombaze!CS119="",0,INDEX(DU!K:K,MATCH(Duombaze!CS119,DU!A:A,0),1))</f>
        <v>0</v>
      </c>
      <c r="CV119" s="25"/>
      <c r="CW119" s="25"/>
      <c r="CX119" s="25"/>
      <c r="CY119" s="26" t="str">
        <f t="shared" si="38"/>
        <v/>
      </c>
      <c r="CZ119" s="25"/>
      <c r="DA119" s="672"/>
      <c r="DB119" s="672"/>
      <c r="DC119" s="672">
        <f>IF(Duombaze!DA119="",0,INDEX(DU!I:I,MATCH(Duombaze!DA119,DU!A:A,0),1))+IF(Duombaze!DB119="",0,INDEX(DU!I:I,MATCH(Duombaze!DB119,DU!A:A,0),1))</f>
        <v>0</v>
      </c>
      <c r="DD119" s="19">
        <f>IF(Duombaze!DA119="",0,INDEX(DU!K:K,MATCH(Duombaze!DA119,DU!A:A,0),1))+IF(Duombaze!DB119="",0,INDEX(DU!K:K,MATCH(Duombaze!DB119,DU!A:A,0),1))</f>
        <v>0</v>
      </c>
      <c r="DE119" s="25"/>
      <c r="DF119" s="25"/>
      <c r="DG119" s="25"/>
      <c r="DH119" s="26" t="str">
        <f t="shared" si="39"/>
        <v/>
      </c>
      <c r="DI119" s="25"/>
      <c r="DJ119" s="672"/>
      <c r="DK119" s="672"/>
      <c r="DL119" s="672">
        <f>IF(Duombaze!DJ119="",0,INDEX(DU!I:I,MATCH(Duombaze!DJ119,DU!A:A,0),1))+IF(Duombaze!DK119="",0,INDEX(DU!I:I,MATCH(Duombaze!DK119,DU!A:A,0),1))</f>
        <v>0</v>
      </c>
      <c r="DM119" s="19">
        <f>IF(Duombaze!DJ119="",0,INDEX(DU!K:K,MATCH(Duombaze!DJ119,DU!A:A,0),1))+IF(Duombaze!DK119="",0,INDEX(DU!K:K,MATCH(Duombaze!DK119,DU!A:A,0),1))</f>
        <v>0</v>
      </c>
      <c r="DN119" s="25"/>
      <c r="DO119" s="25"/>
      <c r="DP119" s="25"/>
      <c r="DQ119" s="17" t="str">
        <f t="shared" si="40"/>
        <v/>
      </c>
      <c r="DR119" s="25"/>
      <c r="DS119" s="672"/>
      <c r="DT119" s="672"/>
      <c r="DU119" s="672"/>
      <c r="DV119" s="672"/>
      <c r="DW119" s="672">
        <f>IF(Duombaze!DS119="",0,INDEX(DU!I:I,MATCH(Duombaze!DS119,DU!A:A,0),1))+IF(Duombaze!DT119="",0,INDEX(DU!I:I,MATCH(Duombaze!DT119,DU!A:A,0),1))+IF(Duombaze!DU119="",0,INDEX(DU!I:I,MATCH(Duombaze!DU119,DU!A:A,0),1))+IF(Duombaze!DV119="",0,INDEX(DU!I:I,MATCH(Duombaze!DV119,DU!A:A,0),1))</f>
        <v>0</v>
      </c>
      <c r="DX119" s="638">
        <f>IF(Duombaze!DS119="",0,INDEX(DU!K:K,MATCH(Duombaze!DS119,DU!A:A,0),1))+IF(Duombaze!DT119="",0,INDEX(DU!K:K,MATCH(Duombaze!DT119,DU!A:A,0),1))+IF(Duombaze!DU119="",0,INDEX(DU!K:K,MATCH(Duombaze!DU119,DU!A:A,0),1))+IF(Duombaze!DV119="",0,INDEX(DU!K:KH,MATCH(Duombaze!DV119,DU!A:A,0),1))</f>
        <v>0</v>
      </c>
      <c r="DY119" s="25"/>
      <c r="DZ119" s="25"/>
      <c r="EA119" s="25"/>
      <c r="EB119" s="26" t="str">
        <f t="shared" si="65"/>
        <v/>
      </c>
      <c r="EC119" s="25"/>
      <c r="ED119" s="25">
        <f>IF(Duombaze!EC119="",0,INDEX(DU!I:I,MATCH(Duombaze!EC119,DU!A:A,0),1))</f>
        <v>0</v>
      </c>
      <c r="EE119" s="638">
        <f>IF(Duombaze!EC119="",0,INDEX(DU!K:K,MATCH(Duombaze!EC119,DU!A:A,0),1))</f>
        <v>0</v>
      </c>
      <c r="EF119" s="25"/>
      <c r="EG119" s="25"/>
      <c r="EH119" s="25"/>
      <c r="EI119" s="17" t="str">
        <f t="shared" si="62"/>
        <v/>
      </c>
      <c r="EJ119" s="25"/>
      <c r="EK119" s="672"/>
      <c r="EL119" s="672"/>
      <c r="EM119" s="672"/>
      <c r="EN119" s="672">
        <f>IF(Duombaze!EK119="",0,INDEX(DU!I:I,MATCH(Duombaze!EK119,DU!A:A,0),1))+IF(Duombaze!EL119="",0,INDEX(DU!I:I,MATCH(Duombaze!EL119,DU!A:A,0),1))+IF(Duombaze!EM119="",0,INDEX(DU!I:I,MATCH(Duombaze!EM119,DU!A:A,0),1))</f>
        <v>0</v>
      </c>
      <c r="EO119" s="19">
        <f>IF(Duombaze!EK119="",0,INDEX(DU!K:K,MATCH(Duombaze!EK119,DU!A:A,0),1))+IF(Duombaze!EL119="",0,INDEX(DU!K:K,MATCH(Duombaze!EL119,DU!A:A,0),1))+IF(Duombaze!EM119="",0,INDEX(DU!K:K,MATCH(Duombaze!EM119,DU!A:A,0),1))</f>
        <v>0</v>
      </c>
      <c r="EP119" s="25"/>
      <c r="EQ119" s="25"/>
      <c r="ES119" s="17" t="str">
        <f t="shared" si="57"/>
        <v/>
      </c>
      <c r="EW119" s="25"/>
      <c r="EX119" s="19" t="str">
        <f t="shared" si="58"/>
        <v/>
      </c>
      <c r="EY119" s="25"/>
      <c r="EZ119" s="672"/>
      <c r="FA119" s="672"/>
      <c r="FB119" s="672">
        <f>IF(Duombaze!EZ119="",0,INDEX(DU!I:I,MATCH(Duombaze!EZ119,DU!A:A,0),1))+IF(Duombaze!FA119="",0,INDEX(DU!I:I,MATCH(Duombaze!FA119,DU!A:A,0),1))</f>
        <v>0</v>
      </c>
      <c r="FC119" s="19">
        <f>IF(Duombaze!EZ119="",0,INDEX(DU!K:K,MATCH(Duombaze!EZ119,DU!A:A,0),1))+IF(Duombaze!FA119="",0,INDEX(DU!K:K,MATCH(Duombaze!FA119,DU!A:A,0),1))</f>
        <v>0</v>
      </c>
      <c r="FD119" s="25"/>
      <c r="FE119" s="25"/>
      <c r="FF119" s="25"/>
      <c r="FG119" s="25"/>
      <c r="FH119" s="25"/>
      <c r="FI119" s="25"/>
      <c r="FJ119" s="25"/>
      <c r="FK119" s="87"/>
      <c r="FL119" s="83"/>
      <c r="FM119" s="671"/>
      <c r="FN119" s="671"/>
      <c r="FO119" s="671"/>
      <c r="FP119" s="671"/>
      <c r="FQ119" s="671">
        <f>IF(Duombaze!FM119="",0,INDEX(DU!I:I,MATCH(Duombaze!FM119,DU!A:A,0),1))+IF(Duombaze!FN119="",0,INDEX(DU!I:I,MATCH(Duombaze!FN119,DU!A:A,0),1))+IF(Duombaze!FO119="",0,INDEX(DU!I:I,MATCH(Duombaze!FO119,DU!A:A,0),1))+IF(Duombaze!FP119="",0,INDEX(DU!I:I,MATCH(Duombaze!FP119,DU!A:A,0),1))</f>
        <v>0</v>
      </c>
      <c r="FR119" s="673">
        <f>IF(Duombaze!FM119="",0,INDEX(DU!K:K,MATCH(Duombaze!FM119,DU!A:A,0),1))+IF(Duombaze!FN119="",0,INDEX(DU!K:K,MATCH(Duombaze!FN119,DU!A:A,0),1))+IF(Duombaze!FO119="",0,INDEX(DU!K:K,MATCH(Duombaze!FO119,DU!A:A,0),1))+IF(Duombaze!FP119="",0,INDEX(DU!K:K,MATCH(Duombaze!FP119,DU!A:A,0),1))</f>
        <v>0</v>
      </c>
      <c r="FS119" s="84"/>
      <c r="FT119" s="119" t="s">
        <v>887</v>
      </c>
      <c r="FU119" s="119" t="s">
        <v>890</v>
      </c>
      <c r="FV119" s="84"/>
      <c r="FW119" s="85"/>
    </row>
    <row r="120" spans="1:183" s="26" customFormat="1" ht="23.45" customHeight="1" x14ac:dyDescent="0.25">
      <c r="A120" s="82">
        <v>8</v>
      </c>
      <c r="B120" s="97" t="s">
        <v>878</v>
      </c>
      <c r="C120" s="78" t="s">
        <v>672</v>
      </c>
      <c r="D120" s="25"/>
      <c r="E120" s="17" t="str">
        <f t="shared" ref="E120:E138" si="66">IF(D120&lt;&gt;"",A120&amp;" "&amp;C120&amp;" "&amp;D120,"")</f>
        <v/>
      </c>
      <c r="F120" s="25"/>
      <c r="G120" s="639"/>
      <c r="H120" s="639"/>
      <c r="I120" s="639"/>
      <c r="J120" s="639"/>
      <c r="K120" s="639"/>
      <c r="L120" s="639"/>
      <c r="M120" s="639"/>
      <c r="N120" s="639"/>
      <c r="O120" s="639"/>
      <c r="P120" s="638">
        <f>IF(Duombaze!G120="",0,INDEX(DU!I:I,MATCH(Duombaze!G120,DU!A:A,0),1))+IF(Duombaze!H120="",0,INDEX(DU!I:I,MATCH(Duombaze!H120,DU!A:A,0),1))+IF(Duombaze!I120="",0,INDEX(DU!I:I,MATCH(Duombaze!I120,DU!A:A,0),1))+IF(Duombaze!J120="",0,INDEX(DU!I:I,MATCH(Duombaze!J120,DU!A:A,0),1))+IF(Duombaze!K120="",0,INDEX(DU!I:I,MATCH(Duombaze!K120,DU!A:A,0),1))+IF(Duombaze!L120="",0,INDEX(DU!I:I,MATCH(Duombaze!L120,DU!A:A,0),1))+IF(Duombaze!M120="",0,INDEX(DU!I:I,MATCH(Duombaze!M120,DU!A:A,0),1))+IF(Duombaze!N120="",0,INDEX(DU!I:I,MATCH(Duombaze!N120,DU!A:A,0),1))+IF(Duombaze!O120="",0,INDEX(DU!I:I,MATCH(Duombaze!O120,DU!A:A,0),1))</f>
        <v>0</v>
      </c>
      <c r="Q120" s="638">
        <f>IF(Duombaze!G120="",0,INDEX(DU!K:K,MATCH(Duombaze!G120,DU!A:A,0),1))+IF(Duombaze!H120="",0,INDEX(DU!K:K,MATCH(Duombaze!H120,DU!A:A,0),1))+IF(Duombaze!I120="",0,INDEX(DU!K:K,MATCH(Duombaze!I120,DU!A:A,0),1))+IF(Duombaze!J120="",0,INDEX(DU!K:K,MATCH(Duombaze!J120,DU!A:A,0),1))+IF(Duombaze!K120="",0,INDEX(DU!K:K,MATCH(Duombaze!K120,DU!A:A,0),1))+IF(Duombaze!L120="",0,INDEX(DU!K:K,MATCH(Duombaze!L120,DU!A:A,0),1))+IF(Duombaze!M120="",0,INDEX(DU!K:K,MATCH(Duombaze!M120,DU!A:A,0),1))+IF(Duombaze!N120="",0,INDEX(DU!K:K,MATCH(Duombaze!N120,DU!A:A,0),1))+IF(Duombaze!O120="",0,INDEX(DU!K:K,MATCH(Duombaze!O120,DU!A:A,0),1))</f>
        <v>0</v>
      </c>
      <c r="R120" s="25"/>
      <c r="S120" s="86"/>
      <c r="T120" s="881"/>
      <c r="U120" s="17">
        <f>IF(Duombaze!T120="",0,INDEX(DU!I:I,MATCH(Duombaze!T120,DU!A:A,0),1))</f>
        <v>0</v>
      </c>
      <c r="V120" s="17">
        <f>IF(Duombaze!T120="",0,INDEX(DU!K:K,MATCH(Duombaze!T120,DU!A:A,0),1))</f>
        <v>0</v>
      </c>
      <c r="W120" s="25"/>
      <c r="X120" s="25"/>
      <c r="Y120" s="868"/>
      <c r="Z120" s="87"/>
      <c r="AA120" s="17" t="str">
        <f t="shared" si="63"/>
        <v/>
      </c>
      <c r="AB120" s="25"/>
      <c r="AC120" s="25">
        <f>IF(Duombaze!AB120="",0,INDEX(DU!I:I,MATCH(Duombaze!AB120,DU!A:A,0),1))</f>
        <v>0</v>
      </c>
      <c r="AD120" s="25">
        <f>IF(Duombaze!AB120="",0,INDEX(DU!K:K,MATCH(Duombaze!AB120,DU!A:A,0),1))</f>
        <v>0</v>
      </c>
      <c r="AE120" s="25"/>
      <c r="AF120" s="25"/>
      <c r="AG120" s="25"/>
      <c r="AH120" s="17" t="str">
        <f>IF(AG120&lt;&gt;"",#REF!&amp;" "&amp;#REF!&amp;" "&amp;AG120,"")</f>
        <v/>
      </c>
      <c r="AI120" s="25"/>
      <c r="AJ120" s="639"/>
      <c r="AK120" s="639"/>
      <c r="AL120" s="639"/>
      <c r="AM120" s="639">
        <f>IF(Duombaze!AJ120="",0,INDEX(DU!I:I,MATCH(Duombaze!AJ120,DU!A:A,0),1))+IF(Duombaze!AK120="",0,INDEX(DU!I:I,MATCH(Duombaze!AK120,DU!A:A,0),1))+IF(Duombaze!AL120="",0,INDEX(DU!I:I,MATCH(Duombaze!AL120,DU!A:A,0),1))</f>
        <v>0</v>
      </c>
      <c r="AN120" s="639">
        <f>IF(Duombaze!AJ120="",0,INDEX(DU!K:K,MATCH(Duombaze!AJ120,DU!A:A,0),1))+IF(Duombaze!AK120="",0,INDEX(DU!K:K,MATCH(Duombaze!AK120,DU!A:A,0),1))+IF(Duombaze!AL120="",0,INDEX(DU!K:K,MATCH(Duombaze!AL120,DU!A:A,0),1))</f>
        <v>0</v>
      </c>
      <c r="AO120" s="25"/>
      <c r="AP120" s="25"/>
      <c r="AQ120" s="25"/>
      <c r="AR120" s="17" t="str">
        <f t="shared" si="35"/>
        <v/>
      </c>
      <c r="AS120" s="25"/>
      <c r="AT120" s="639"/>
      <c r="AU120" s="639"/>
      <c r="AV120" s="639"/>
      <c r="AW120" s="639"/>
      <c r="AX120" s="639"/>
      <c r="AY120" s="639"/>
      <c r="AZ120" s="639"/>
      <c r="BA120" s="639"/>
      <c r="BB120" s="639"/>
      <c r="BC120" s="639">
        <f>IF(Duombaze!AT120="",0,INDEX(DU!I:I,MATCH(Duombaze!AT120,DU!A:A,0),1))+IF(Duombaze!AU120="",0,INDEX(DU!I:I,MATCH(Duombaze!AU120,DU!A:A,0),1))+IF(Duombaze!AV120="",0,INDEX(DU!I:I,MATCH(Duombaze!AV120,DU!A:A,0),1))+IF(Duombaze!AW120="",0,INDEX(DU!I:I,MATCH(Duombaze!AW120,DU!A:A,0),1))+IF(Duombaze!AX120="",0,INDEX(DU!I:I,MATCH(Duombaze!AX120,DU!A:A,0),1))+IF(Duombaze!AY120="",0,INDEX(DU!I:I,MATCH(Duombaze!AY120,DU!A:A,0),1))+IF(Duombaze!AZ120="",0,INDEX(DU!I:I,MATCH(Duombaze!AZ120,DU!A:A,0),1))+IF(Duombaze!BA120="",0,INDEX(DU!I:I,MATCH(Duombaze!BA120,DU!A:A,0),1))+IF(Duombaze!BB120="",0,INDEX(DU!I:I,MATCH(Duombaze!BB120,DU!A:A,0),1))</f>
        <v>0</v>
      </c>
      <c r="BD120" s="638">
        <f>IF(Duombaze!AT120="",0,INDEX(DU!K:K,MATCH(Duombaze!AT120,DU!A:A,0),1))+IF(Duombaze!AU120="",0,INDEX(DU!K:K,MATCH(Duombaze!AU120,DU!A:A,0),1))+IF(Duombaze!AV120="",0,INDEX(DU!K:K,MATCH(Duombaze!AV120,DU!A:A,0),1))+IF(Duombaze!AW120="",0,INDEX(DU!K:K,MATCH(Duombaze!AW120,DU!A:A,0),1))+IF(Duombaze!AX120="",0,INDEX(DU!K:K,MATCH(Duombaze!AX120,DU!A:A,0),1))+IF(Duombaze!AY120="",0,INDEX(DU!K:K,MATCH(Duombaze!AY120,DU!A:A,0),1))+IF(Duombaze!AZ120="",0,INDEX(DU!K:K,MATCH(Duombaze!AZ120,DU!A:A,0),1))+IF(Duombaze!BA120="",0,INDEX(DU!K:K,MATCH(Duombaze!BA120,DU!A:A,0),1))+IF(Duombaze!BB120="",0,INDEX(DU!K:K,MATCH(Duombaze!BB120,DU!A:A,0),1))</f>
        <v>0</v>
      </c>
      <c r="BE120" s="25"/>
      <c r="BF120" s="25"/>
      <c r="BG120" s="87"/>
      <c r="BH120" s="26" t="str">
        <f t="shared" si="64"/>
        <v/>
      </c>
      <c r="BI120" s="25"/>
      <c r="BJ120" s="639"/>
      <c r="BK120" s="639"/>
      <c r="BL120" s="639"/>
      <c r="BM120" s="639">
        <f>IF(Duombaze!BJ120="",0,INDEX(DU!I:I,MATCH(Duombaze!BJ120,DU!A:A,0),1))+IF(Duombaze!BK120="",0,INDEX(DU!I:I,MATCH(Duombaze!BK120,DU!A:A,0),1))+IF(Duombaze!BL120="",0,INDEX(DU!I:I,MATCH(Duombaze!BL120,DU!A:A,0),1))</f>
        <v>0</v>
      </c>
      <c r="BN120" s="638">
        <f>IF(Duombaze!BJ120="",0,INDEX(DU!K:K,MATCH(Duombaze!BJ120,DU!A:A,0),1))+IF(Duombaze!BK120="",0,INDEX(DU!K:K,MATCH(Duombaze!BK120,DU!A:A,0),1))+IF(Duombaze!BL120="",0,INDEX(DU!K:K,MATCH(Duombaze!BL120,DU!A:A,0),1))</f>
        <v>0</v>
      </c>
      <c r="BO120" s="25"/>
      <c r="BP120" s="25"/>
      <c r="BQ120" s="25"/>
      <c r="BR120" s="19" t="str">
        <f t="shared" si="60"/>
        <v/>
      </c>
      <c r="BS120" s="25"/>
      <c r="BT120" s="25"/>
      <c r="BU120" s="25"/>
      <c r="BV120" s="25"/>
      <c r="BW120" s="25">
        <f>IF(Duombaze!BT120="",0,INDEX(DU!I:I,MATCH(Duombaze!BT120,DU!A:A,0),1))+IF(Duombaze!BU120="",0,INDEX(DU!I:I,MATCH(Duombaze!BU120,DU!A:A,0),1))+IF(Duombaze!BV120="",0,INDEX(DU!I:I,MATCH(Duombaze!BV120,DU!A:A,0),1))</f>
        <v>0</v>
      </c>
      <c r="BX120" s="19">
        <f>IF(Duombaze!BT120="",0,INDEX(DU!K:K,MATCH(Duombaze!BT120,DU!A:A,0),1))+IF(Duombaze!BU120="",0,INDEX(DU!K:K,MATCH(Duombaze!BU120,DU!A:A,0),1))+IF(Duombaze!BV120="",0,INDEX(DU!K:K,MATCH(Duombaze!BV120,DU!A:A,0),1))</f>
        <v>0</v>
      </c>
      <c r="BY120" s="25"/>
      <c r="BZ120" s="25"/>
      <c r="CA120" s="25"/>
      <c r="CB120" s="19" t="str">
        <f t="shared" si="61"/>
        <v/>
      </c>
      <c r="CC120" s="25"/>
      <c r="CD120" s="25">
        <f>IF(Duombaze!CC120="",0,INDEX(DU!I:I,MATCH(Duombaze!CC120,DU!A:A,0),1))</f>
        <v>0</v>
      </c>
      <c r="CE120" s="17">
        <f>IF(Duombaze!CC120="",0,INDEX(DU!K:K,MATCH(Duombaze!CC120,DU!A:A,0),1))</f>
        <v>0</v>
      </c>
      <c r="CF120" s="25"/>
      <c r="CG120" s="25"/>
      <c r="CH120" s="25"/>
      <c r="CI120" s="26" t="str">
        <f t="shared" si="36"/>
        <v/>
      </c>
      <c r="CJ120" s="25"/>
      <c r="CK120" s="25">
        <f>IF(Duombaze!CJ120="",0,INDEX(DU!I:I,MATCH(Duombaze!CJ120,DU!A:A,0),1))</f>
        <v>0</v>
      </c>
      <c r="CL120" s="17">
        <f>IF(Duombaze!CJ120="",0,INDEX(DU!K:K,MATCH(Duombaze!CJ120,DU!A:A,0),1))</f>
        <v>0</v>
      </c>
      <c r="CM120" s="25"/>
      <c r="CN120" s="25"/>
      <c r="CO120" s="25"/>
      <c r="CP120" s="17" t="str">
        <f t="shared" si="37"/>
        <v/>
      </c>
      <c r="CQ120" s="25"/>
      <c r="CR120" s="639"/>
      <c r="CS120" s="639"/>
      <c r="CT120" s="639">
        <f>IF(Duombaze!CR120="",0,INDEX(DU!I:I,MATCH(Duombaze!CR120,DU!A:A,0),1))+IF(Duombaze!CS120="",0,INDEX(DU!I:I,MATCH(Duombaze!CS120,DU!A:A,0),1))</f>
        <v>0</v>
      </c>
      <c r="CU120" s="19">
        <f>IF(Duombaze!CR120="",0,INDEX(DU!K:K,MATCH(Duombaze!CR120,DU!A:A,0),1))+IF(Duombaze!CS120="",0,INDEX(DU!K:K,MATCH(Duombaze!CS120,DU!A:A,0),1))</f>
        <v>0</v>
      </c>
      <c r="CV120" s="25"/>
      <c r="CW120" s="25"/>
      <c r="CX120" s="25"/>
      <c r="CY120" s="26" t="str">
        <f t="shared" si="38"/>
        <v/>
      </c>
      <c r="CZ120" s="25"/>
      <c r="DA120" s="672"/>
      <c r="DB120" s="672"/>
      <c r="DC120" s="672">
        <f>IF(Duombaze!DA120="",0,INDEX(DU!I:I,MATCH(Duombaze!DA120,DU!A:A,0),1))+IF(Duombaze!DB120="",0,INDEX(DU!I:I,MATCH(Duombaze!DB120,DU!A:A,0),1))</f>
        <v>0</v>
      </c>
      <c r="DD120" s="19">
        <f>IF(Duombaze!DA120="",0,INDEX(DU!K:K,MATCH(Duombaze!DA120,DU!A:A,0),1))+IF(Duombaze!DB120="",0,INDEX(DU!K:K,MATCH(Duombaze!DB120,DU!A:A,0),1))</f>
        <v>0</v>
      </c>
      <c r="DE120" s="25"/>
      <c r="DF120" s="25"/>
      <c r="DG120" s="25"/>
      <c r="DH120" s="26" t="str">
        <f t="shared" si="39"/>
        <v/>
      </c>
      <c r="DI120" s="25"/>
      <c r="DJ120" s="672"/>
      <c r="DK120" s="672"/>
      <c r="DL120" s="672">
        <f>IF(Duombaze!DJ120="",0,INDEX(DU!I:I,MATCH(Duombaze!DJ120,DU!A:A,0),1))+IF(Duombaze!DK120="",0,INDEX(DU!I:I,MATCH(Duombaze!DK120,DU!A:A,0),1))</f>
        <v>0</v>
      </c>
      <c r="DM120" s="19">
        <f>IF(Duombaze!DJ120="",0,INDEX(DU!K:K,MATCH(Duombaze!DJ120,DU!A:A,0),1))+IF(Duombaze!DK120="",0,INDEX(DU!K:K,MATCH(Duombaze!DK120,DU!A:A,0),1))</f>
        <v>0</v>
      </c>
      <c r="DN120" s="25"/>
      <c r="DO120" s="25"/>
      <c r="DP120" s="25"/>
      <c r="DQ120" s="17" t="str">
        <f t="shared" si="40"/>
        <v/>
      </c>
      <c r="DR120" s="25"/>
      <c r="DS120" s="672"/>
      <c r="DT120" s="672"/>
      <c r="DU120" s="672"/>
      <c r="DV120" s="672"/>
      <c r="DW120" s="672">
        <f>IF(Duombaze!DS120="",0,INDEX(DU!I:I,MATCH(Duombaze!DS120,DU!A:A,0),1))+IF(Duombaze!DT120="",0,INDEX(DU!I:I,MATCH(Duombaze!DT120,DU!A:A,0),1))+IF(Duombaze!DU120="",0,INDEX(DU!I:I,MATCH(Duombaze!DU120,DU!A:A,0),1))+IF(Duombaze!DV120="",0,INDEX(DU!I:I,MATCH(Duombaze!DV120,DU!A:A,0),1))</f>
        <v>0</v>
      </c>
      <c r="DX120" s="638">
        <f>IF(Duombaze!DS120="",0,INDEX(DU!K:K,MATCH(Duombaze!DS120,DU!A:A,0),1))+IF(Duombaze!DT120="",0,INDEX(DU!K:K,MATCH(Duombaze!DT120,DU!A:A,0),1))+IF(Duombaze!DU120="",0,INDEX(DU!K:K,MATCH(Duombaze!DU120,DU!A:A,0),1))+IF(Duombaze!DV120="",0,INDEX(DU!K:KH,MATCH(Duombaze!DV120,DU!A:A,0),1))</f>
        <v>0</v>
      </c>
      <c r="DY120" s="25"/>
      <c r="DZ120" s="25"/>
      <c r="EA120" s="25"/>
      <c r="EB120" s="26" t="str">
        <f t="shared" si="65"/>
        <v/>
      </c>
      <c r="EC120" s="25"/>
      <c r="ED120" s="25">
        <f>IF(Duombaze!EC120="",0,INDEX(DU!I:I,MATCH(Duombaze!EC120,DU!A:A,0),1))</f>
        <v>0</v>
      </c>
      <c r="EE120" s="638">
        <f>IF(Duombaze!EC120="",0,INDEX(DU!K:K,MATCH(Duombaze!EC120,DU!A:A,0),1))</f>
        <v>0</v>
      </c>
      <c r="EF120" s="25"/>
      <c r="EG120" s="25"/>
      <c r="EH120" s="25"/>
      <c r="EI120" s="17" t="str">
        <f t="shared" si="62"/>
        <v/>
      </c>
      <c r="EJ120" s="25"/>
      <c r="EK120" s="672"/>
      <c r="EL120" s="672"/>
      <c r="EM120" s="672"/>
      <c r="EN120" s="672">
        <f>IF(Duombaze!EK120="",0,INDEX(DU!I:I,MATCH(Duombaze!EK120,DU!A:A,0),1))+IF(Duombaze!EL120="",0,INDEX(DU!I:I,MATCH(Duombaze!EL120,DU!A:A,0),1))+IF(Duombaze!EM120="",0,INDEX(DU!I:I,MATCH(Duombaze!EM120,DU!A:A,0),1))</f>
        <v>0</v>
      </c>
      <c r="EO120" s="19">
        <f>IF(Duombaze!EK120="",0,INDEX(DU!K:K,MATCH(Duombaze!EK120,DU!A:A,0),1))+IF(Duombaze!EL120="",0,INDEX(DU!K:K,MATCH(Duombaze!EL120,DU!A:A,0),1))+IF(Duombaze!EM120="",0,INDEX(DU!K:K,MATCH(Duombaze!EM120,DU!A:A,0),1))</f>
        <v>0</v>
      </c>
      <c r="EP120" s="25"/>
      <c r="EQ120" s="25"/>
      <c r="ES120" s="17" t="str">
        <f t="shared" si="57"/>
        <v/>
      </c>
      <c r="EW120" s="25"/>
      <c r="EX120" s="19" t="str">
        <f t="shared" si="58"/>
        <v/>
      </c>
      <c r="EY120" s="25"/>
      <c r="EZ120" s="672"/>
      <c r="FA120" s="672"/>
      <c r="FB120" s="672">
        <f>IF(Duombaze!EZ120="",0,INDEX(DU!I:I,MATCH(Duombaze!EZ120,DU!A:A,0),1))+IF(Duombaze!FA120="",0,INDEX(DU!I:I,MATCH(Duombaze!FA120,DU!A:A,0),1))</f>
        <v>0</v>
      </c>
      <c r="FC120" s="19">
        <f>IF(Duombaze!EZ120="",0,INDEX(DU!K:K,MATCH(Duombaze!EZ120,DU!A:A,0),1))+IF(Duombaze!FA120="",0,INDEX(DU!K:K,MATCH(Duombaze!FA120,DU!A:A,0),1))</f>
        <v>0</v>
      </c>
      <c r="FD120" s="25"/>
      <c r="FE120" s="25"/>
      <c r="FF120" s="25"/>
      <c r="FG120" s="25"/>
      <c r="FH120" s="25"/>
      <c r="FI120" s="25"/>
      <c r="FJ120" s="25"/>
      <c r="FK120" s="87"/>
      <c r="FL120" s="83"/>
      <c r="FM120" s="671"/>
      <c r="FN120" s="671"/>
      <c r="FO120" s="671"/>
      <c r="FP120" s="671"/>
      <c r="FQ120" s="671">
        <f>IF(Duombaze!FM120="",0,INDEX(DU!I:I,MATCH(Duombaze!FM120,DU!A:A,0),1))+IF(Duombaze!FN120="",0,INDEX(DU!I:I,MATCH(Duombaze!FN120,DU!A:A,0),1))+IF(Duombaze!FO120="",0,INDEX(DU!I:I,MATCH(Duombaze!FO120,DU!A:A,0),1))+IF(Duombaze!FP120="",0,INDEX(DU!I:I,MATCH(Duombaze!FP120,DU!A:A,0),1))</f>
        <v>0</v>
      </c>
      <c r="FR120" s="673">
        <f>IF(Duombaze!FM120="",0,INDEX(DU!K:K,MATCH(Duombaze!FM120,DU!A:A,0),1))+IF(Duombaze!FN120="",0,INDEX(DU!K:K,MATCH(Duombaze!FN120,DU!A:A,0),1))+IF(Duombaze!FO120="",0,INDEX(DU!K:K,MATCH(Duombaze!FO120,DU!A:A,0),1))+IF(Duombaze!FP120="",0,INDEX(DU!K:K,MATCH(Duombaze!FP120,DU!A:A,0),1))</f>
        <v>0</v>
      </c>
      <c r="FS120" s="84"/>
      <c r="FT120" s="119" t="s">
        <v>888</v>
      </c>
      <c r="FU120" s="119"/>
      <c r="FV120" s="84"/>
      <c r="FW120" s="85"/>
    </row>
    <row r="121" spans="1:183" s="26" customFormat="1" ht="23.45" customHeight="1" x14ac:dyDescent="0.25">
      <c r="A121" s="82">
        <v>9</v>
      </c>
      <c r="B121" s="97" t="s">
        <v>878</v>
      </c>
      <c r="C121" s="78" t="s">
        <v>672</v>
      </c>
      <c r="D121" s="25"/>
      <c r="E121" s="17" t="str">
        <f t="shared" si="66"/>
        <v/>
      </c>
      <c r="F121" s="25"/>
      <c r="G121" s="639"/>
      <c r="H121" s="639"/>
      <c r="I121" s="639"/>
      <c r="J121" s="639"/>
      <c r="K121" s="639"/>
      <c r="L121" s="639"/>
      <c r="M121" s="639"/>
      <c r="N121" s="639"/>
      <c r="O121" s="639"/>
      <c r="P121" s="638">
        <f>IF(Duombaze!G121="",0,INDEX(DU!I:I,MATCH(Duombaze!G121,DU!A:A,0),1))+IF(Duombaze!H121="",0,INDEX(DU!I:I,MATCH(Duombaze!H121,DU!A:A,0),1))+IF(Duombaze!I121="",0,INDEX(DU!I:I,MATCH(Duombaze!I121,DU!A:A,0),1))+IF(Duombaze!J121="",0,INDEX(DU!I:I,MATCH(Duombaze!J121,DU!A:A,0),1))+IF(Duombaze!K121="",0,INDEX(DU!I:I,MATCH(Duombaze!K121,DU!A:A,0),1))+IF(Duombaze!L121="",0,INDEX(DU!I:I,MATCH(Duombaze!L121,DU!A:A,0),1))+IF(Duombaze!M121="",0,INDEX(DU!I:I,MATCH(Duombaze!M121,DU!A:A,0),1))+IF(Duombaze!N121="",0,INDEX(DU!I:I,MATCH(Duombaze!N121,DU!A:A,0),1))+IF(Duombaze!O121="",0,INDEX(DU!I:I,MATCH(Duombaze!O121,DU!A:A,0),1))</f>
        <v>0</v>
      </c>
      <c r="Q121" s="638">
        <f>IF(Duombaze!G121="",0,INDEX(DU!K:K,MATCH(Duombaze!G121,DU!A:A,0),1))+IF(Duombaze!H121="",0,INDEX(DU!K:K,MATCH(Duombaze!H121,DU!A:A,0),1))+IF(Duombaze!I121="",0,INDEX(DU!K:K,MATCH(Duombaze!I121,DU!A:A,0),1))+IF(Duombaze!J121="",0,INDEX(DU!K:K,MATCH(Duombaze!J121,DU!A:A,0),1))+IF(Duombaze!K121="",0,INDEX(DU!K:K,MATCH(Duombaze!K121,DU!A:A,0),1))+IF(Duombaze!L121="",0,INDEX(DU!K:K,MATCH(Duombaze!L121,DU!A:A,0),1))+IF(Duombaze!M121="",0,INDEX(DU!K:K,MATCH(Duombaze!M121,DU!A:A,0),1))+IF(Duombaze!N121="",0,INDEX(DU!K:K,MATCH(Duombaze!N121,DU!A:A,0),1))+IF(Duombaze!O121="",0,INDEX(DU!K:K,MATCH(Duombaze!O121,DU!A:A,0),1))</f>
        <v>0</v>
      </c>
      <c r="R121" s="25"/>
      <c r="S121" s="86"/>
      <c r="T121" s="881"/>
      <c r="U121" s="17">
        <f>IF(Duombaze!T121="",0,INDEX(DU!I:I,MATCH(Duombaze!T121,DU!A:A,0),1))</f>
        <v>0</v>
      </c>
      <c r="V121" s="17">
        <f>IF(Duombaze!T121="",0,INDEX(DU!K:K,MATCH(Duombaze!T121,DU!A:A,0),1))</f>
        <v>0</v>
      </c>
      <c r="W121" s="25"/>
      <c r="X121" s="25"/>
      <c r="Y121" s="868"/>
      <c r="Z121" s="87"/>
      <c r="AA121" s="17" t="str">
        <f t="shared" si="63"/>
        <v/>
      </c>
      <c r="AB121" s="25"/>
      <c r="AC121" s="25">
        <f>IF(Duombaze!AB121="",0,INDEX(DU!I:I,MATCH(Duombaze!AB121,DU!A:A,0),1))</f>
        <v>0</v>
      </c>
      <c r="AD121" s="25">
        <f>IF(Duombaze!AB121="",0,INDEX(DU!K:K,MATCH(Duombaze!AB121,DU!A:A,0),1))</f>
        <v>0</v>
      </c>
      <c r="AE121" s="25"/>
      <c r="AF121" s="25"/>
      <c r="AG121" s="25"/>
      <c r="AH121" s="17" t="str">
        <f>IF(AG121&lt;&gt;"",#REF!&amp;" "&amp;#REF!&amp;" "&amp;AG121,"")</f>
        <v/>
      </c>
      <c r="AI121" s="25"/>
      <c r="AJ121" s="639"/>
      <c r="AK121" s="639"/>
      <c r="AL121" s="639"/>
      <c r="AM121" s="639">
        <f>IF(Duombaze!AJ121="",0,INDEX(DU!I:I,MATCH(Duombaze!AJ121,DU!A:A,0),1))+IF(Duombaze!AK121="",0,INDEX(DU!I:I,MATCH(Duombaze!AK121,DU!A:A,0),1))+IF(Duombaze!AL121="",0,INDEX(DU!I:I,MATCH(Duombaze!AL121,DU!A:A,0),1))</f>
        <v>0</v>
      </c>
      <c r="AN121" s="639">
        <f>IF(Duombaze!AJ121="",0,INDEX(DU!K:K,MATCH(Duombaze!AJ121,DU!A:A,0),1))+IF(Duombaze!AK121="",0,INDEX(DU!K:K,MATCH(Duombaze!AK121,DU!A:A,0),1))+IF(Duombaze!AL121="",0,INDEX(DU!K:K,MATCH(Duombaze!AL121,DU!A:A,0),1))</f>
        <v>0</v>
      </c>
      <c r="AO121" s="25"/>
      <c r="AP121" s="25"/>
      <c r="AQ121" s="25"/>
      <c r="AR121" s="17" t="str">
        <f t="shared" si="35"/>
        <v/>
      </c>
      <c r="AS121" s="25"/>
      <c r="AT121" s="639"/>
      <c r="AU121" s="639"/>
      <c r="AV121" s="639"/>
      <c r="AW121" s="639"/>
      <c r="AX121" s="639"/>
      <c r="AY121" s="639"/>
      <c r="AZ121" s="639"/>
      <c r="BA121" s="639"/>
      <c r="BB121" s="639"/>
      <c r="BC121" s="639">
        <f>IF(Duombaze!AT121="",0,INDEX(DU!I:I,MATCH(Duombaze!AT121,DU!A:A,0),1))+IF(Duombaze!AU121="",0,INDEX(DU!I:I,MATCH(Duombaze!AU121,DU!A:A,0),1))+IF(Duombaze!AV121="",0,INDEX(DU!I:I,MATCH(Duombaze!AV121,DU!A:A,0),1))+IF(Duombaze!AW121="",0,INDEX(DU!I:I,MATCH(Duombaze!AW121,DU!A:A,0),1))+IF(Duombaze!AX121="",0,INDEX(DU!I:I,MATCH(Duombaze!AX121,DU!A:A,0),1))+IF(Duombaze!AY121="",0,INDEX(DU!I:I,MATCH(Duombaze!AY121,DU!A:A,0),1))+IF(Duombaze!AZ121="",0,INDEX(DU!I:I,MATCH(Duombaze!AZ121,DU!A:A,0),1))+IF(Duombaze!BA121="",0,INDEX(DU!I:I,MATCH(Duombaze!BA121,DU!A:A,0),1))+IF(Duombaze!BB121="",0,INDEX(DU!I:I,MATCH(Duombaze!BB121,DU!A:A,0),1))</f>
        <v>0</v>
      </c>
      <c r="BD121" s="638">
        <f>IF(Duombaze!AT121="",0,INDEX(DU!K:K,MATCH(Duombaze!AT121,DU!A:A,0),1))+IF(Duombaze!AU121="",0,INDEX(DU!K:K,MATCH(Duombaze!AU121,DU!A:A,0),1))+IF(Duombaze!AV121="",0,INDEX(DU!K:K,MATCH(Duombaze!AV121,DU!A:A,0),1))+IF(Duombaze!AW121="",0,INDEX(DU!K:K,MATCH(Duombaze!AW121,DU!A:A,0),1))+IF(Duombaze!AX121="",0,INDEX(DU!K:K,MATCH(Duombaze!AX121,DU!A:A,0),1))+IF(Duombaze!AY121="",0,INDEX(DU!K:K,MATCH(Duombaze!AY121,DU!A:A,0),1))+IF(Duombaze!AZ121="",0,INDEX(DU!K:K,MATCH(Duombaze!AZ121,DU!A:A,0),1))+IF(Duombaze!BA121="",0,INDEX(DU!K:K,MATCH(Duombaze!BA121,DU!A:A,0),1))+IF(Duombaze!BB121="",0,INDEX(DU!K:K,MATCH(Duombaze!BB121,DU!A:A,0),1))</f>
        <v>0</v>
      </c>
      <c r="BE121" s="25"/>
      <c r="BF121" s="25"/>
      <c r="BG121" s="87"/>
      <c r="BH121" s="26" t="str">
        <f t="shared" si="64"/>
        <v/>
      </c>
      <c r="BI121" s="25"/>
      <c r="BJ121" s="639"/>
      <c r="BK121" s="639"/>
      <c r="BL121" s="639"/>
      <c r="BM121" s="639">
        <f>IF(Duombaze!BJ121="",0,INDEX(DU!I:I,MATCH(Duombaze!BJ121,DU!A:A,0),1))+IF(Duombaze!BK121="",0,INDEX(DU!I:I,MATCH(Duombaze!BK121,DU!A:A,0),1))+IF(Duombaze!BL121="",0,INDEX(DU!I:I,MATCH(Duombaze!BL121,DU!A:A,0),1))</f>
        <v>0</v>
      </c>
      <c r="BN121" s="638">
        <f>IF(Duombaze!BJ121="",0,INDEX(DU!K:K,MATCH(Duombaze!BJ121,DU!A:A,0),1))+IF(Duombaze!BK121="",0,INDEX(DU!K:K,MATCH(Duombaze!BK121,DU!A:A,0),1))+IF(Duombaze!BL121="",0,INDEX(DU!K:K,MATCH(Duombaze!BL121,DU!A:A,0),1))</f>
        <v>0</v>
      </c>
      <c r="BO121" s="25"/>
      <c r="BP121" s="25"/>
      <c r="BQ121" s="25"/>
      <c r="BR121" s="19" t="str">
        <f t="shared" si="60"/>
        <v/>
      </c>
      <c r="BS121" s="25"/>
      <c r="BT121" s="25"/>
      <c r="BU121" s="25"/>
      <c r="BV121" s="25"/>
      <c r="BW121" s="25">
        <f>IF(Duombaze!BT121="",0,INDEX(DU!I:I,MATCH(Duombaze!BT121,DU!A:A,0),1))+IF(Duombaze!BU121="",0,INDEX(DU!I:I,MATCH(Duombaze!BU121,DU!A:A,0),1))+IF(Duombaze!BV121="",0,INDEX(DU!I:I,MATCH(Duombaze!BV121,DU!A:A,0),1))</f>
        <v>0</v>
      </c>
      <c r="BX121" s="19">
        <f>IF(Duombaze!BT121="",0,INDEX(DU!K:K,MATCH(Duombaze!BT121,DU!A:A,0),1))+IF(Duombaze!BU121="",0,INDEX(DU!K:K,MATCH(Duombaze!BU121,DU!A:A,0),1))+IF(Duombaze!BV121="",0,INDEX(DU!K:K,MATCH(Duombaze!BV121,DU!A:A,0),1))</f>
        <v>0</v>
      </c>
      <c r="BY121" s="25"/>
      <c r="BZ121" s="25"/>
      <c r="CA121" s="25"/>
      <c r="CB121" s="19" t="str">
        <f t="shared" si="61"/>
        <v/>
      </c>
      <c r="CC121" s="25"/>
      <c r="CD121" s="25">
        <f>IF(Duombaze!CC121="",0,INDEX(DU!I:I,MATCH(Duombaze!CC121,DU!A:A,0),1))</f>
        <v>0</v>
      </c>
      <c r="CE121" s="17">
        <f>IF(Duombaze!CC121="",0,INDEX(DU!K:K,MATCH(Duombaze!CC121,DU!A:A,0),1))</f>
        <v>0</v>
      </c>
      <c r="CF121" s="25"/>
      <c r="CG121" s="25"/>
      <c r="CH121" s="25"/>
      <c r="CI121" s="26" t="str">
        <f t="shared" si="36"/>
        <v/>
      </c>
      <c r="CJ121" s="25"/>
      <c r="CK121" s="25">
        <f>IF(Duombaze!CJ121="",0,INDEX(DU!I:I,MATCH(Duombaze!CJ121,DU!A:A,0),1))</f>
        <v>0</v>
      </c>
      <c r="CL121" s="17">
        <f>IF(Duombaze!CJ121="",0,INDEX(DU!K:K,MATCH(Duombaze!CJ121,DU!A:A,0),1))</f>
        <v>0</v>
      </c>
      <c r="CM121" s="25"/>
      <c r="CN121" s="25"/>
      <c r="CO121" s="25"/>
      <c r="CP121" s="17" t="str">
        <f t="shared" si="37"/>
        <v/>
      </c>
      <c r="CQ121" s="25"/>
      <c r="CR121" s="639"/>
      <c r="CS121" s="639"/>
      <c r="CT121" s="639">
        <f>IF(Duombaze!CR121="",0,INDEX(DU!I:I,MATCH(Duombaze!CR121,DU!A:A,0),1))+IF(Duombaze!CS121="",0,INDEX(DU!I:I,MATCH(Duombaze!CS121,DU!A:A,0),1))</f>
        <v>0</v>
      </c>
      <c r="CU121" s="19">
        <f>IF(Duombaze!CR121="",0,INDEX(DU!K:K,MATCH(Duombaze!CR121,DU!A:A,0),1))+IF(Duombaze!CS121="",0,INDEX(DU!K:K,MATCH(Duombaze!CS121,DU!A:A,0),1))</f>
        <v>0</v>
      </c>
      <c r="CV121" s="25"/>
      <c r="CW121" s="25"/>
      <c r="CX121" s="25"/>
      <c r="CY121" s="26" t="str">
        <f t="shared" si="38"/>
        <v/>
      </c>
      <c r="CZ121" s="25"/>
      <c r="DA121" s="672"/>
      <c r="DB121" s="672"/>
      <c r="DC121" s="672">
        <f>IF(Duombaze!DA121="",0,INDEX(DU!I:I,MATCH(Duombaze!DA121,DU!A:A,0),1))+IF(Duombaze!DB121="",0,INDEX(DU!I:I,MATCH(Duombaze!DB121,DU!A:A,0),1))</f>
        <v>0</v>
      </c>
      <c r="DD121" s="19">
        <f>IF(Duombaze!DA121="",0,INDEX(DU!K:K,MATCH(Duombaze!DA121,DU!A:A,0),1))+IF(Duombaze!DB121="",0,INDEX(DU!K:K,MATCH(Duombaze!DB121,DU!A:A,0),1))</f>
        <v>0</v>
      </c>
      <c r="DE121" s="25"/>
      <c r="DF121" s="25"/>
      <c r="DG121" s="25"/>
      <c r="DH121" s="26" t="str">
        <f t="shared" si="39"/>
        <v/>
      </c>
      <c r="DI121" s="25"/>
      <c r="DJ121" s="672"/>
      <c r="DK121" s="672"/>
      <c r="DL121" s="672">
        <f>IF(Duombaze!DJ121="",0,INDEX(DU!I:I,MATCH(Duombaze!DJ121,DU!A:A,0),1))+IF(Duombaze!DK121="",0,INDEX(DU!I:I,MATCH(Duombaze!DK121,DU!A:A,0),1))</f>
        <v>0</v>
      </c>
      <c r="DM121" s="19">
        <f>IF(Duombaze!DJ121="",0,INDEX(DU!K:K,MATCH(Duombaze!DJ121,DU!A:A,0),1))+IF(Duombaze!DK121="",0,INDEX(DU!K:K,MATCH(Duombaze!DK121,DU!A:A,0),1))</f>
        <v>0</v>
      </c>
      <c r="DN121" s="25"/>
      <c r="DO121" s="25"/>
      <c r="DP121" s="25"/>
      <c r="DQ121" s="17" t="str">
        <f t="shared" si="40"/>
        <v/>
      </c>
      <c r="DR121" s="25"/>
      <c r="DS121" s="672"/>
      <c r="DT121" s="672"/>
      <c r="DU121" s="672"/>
      <c r="DV121" s="672"/>
      <c r="DW121" s="672">
        <f>IF(Duombaze!DS121="",0,INDEX(DU!I:I,MATCH(Duombaze!DS121,DU!A:A,0),1))+IF(Duombaze!DT121="",0,INDEX(DU!I:I,MATCH(Duombaze!DT121,DU!A:A,0),1))+IF(Duombaze!DU121="",0,INDEX(DU!I:I,MATCH(Duombaze!DU121,DU!A:A,0),1))+IF(Duombaze!DV121="",0,INDEX(DU!I:I,MATCH(Duombaze!DV121,DU!A:A,0),1))</f>
        <v>0</v>
      </c>
      <c r="DX121" s="638">
        <f>IF(Duombaze!DS121="",0,INDEX(DU!K:K,MATCH(Duombaze!DS121,DU!A:A,0),1))+IF(Duombaze!DT121="",0,INDEX(DU!K:K,MATCH(Duombaze!DT121,DU!A:A,0),1))+IF(Duombaze!DU121="",0,INDEX(DU!K:K,MATCH(Duombaze!DU121,DU!A:A,0),1))+IF(Duombaze!DV121="",0,INDEX(DU!K:KH,MATCH(Duombaze!DV121,DU!A:A,0),1))</f>
        <v>0</v>
      </c>
      <c r="DY121" s="25"/>
      <c r="DZ121" s="25"/>
      <c r="EA121" s="25"/>
      <c r="EB121" s="26" t="str">
        <f t="shared" si="65"/>
        <v/>
      </c>
      <c r="EC121" s="25"/>
      <c r="ED121" s="25">
        <f>IF(Duombaze!EC121="",0,INDEX(DU!I:I,MATCH(Duombaze!EC121,DU!A:A,0),1))</f>
        <v>0</v>
      </c>
      <c r="EE121" s="638">
        <f>IF(Duombaze!EC121="",0,INDEX(DU!K:K,MATCH(Duombaze!EC121,DU!A:A,0),1))</f>
        <v>0</v>
      </c>
      <c r="EF121" s="25"/>
      <c r="EG121" s="25"/>
      <c r="EH121" s="25"/>
      <c r="EI121" s="17" t="str">
        <f t="shared" si="62"/>
        <v/>
      </c>
      <c r="EJ121" s="25"/>
      <c r="EK121" s="672"/>
      <c r="EL121" s="672"/>
      <c r="EM121" s="672"/>
      <c r="EN121" s="672">
        <f>IF(Duombaze!EK121="",0,INDEX(DU!I:I,MATCH(Duombaze!EK121,DU!A:A,0),1))+IF(Duombaze!EL121="",0,INDEX(DU!I:I,MATCH(Duombaze!EL121,DU!A:A,0),1))+IF(Duombaze!EM121="",0,INDEX(DU!I:I,MATCH(Duombaze!EM121,DU!A:A,0),1))</f>
        <v>0</v>
      </c>
      <c r="EO121" s="19">
        <f>IF(Duombaze!EK121="",0,INDEX(DU!K:K,MATCH(Duombaze!EK121,DU!A:A,0),1))+IF(Duombaze!EL121="",0,INDEX(DU!K:K,MATCH(Duombaze!EL121,DU!A:A,0),1))+IF(Duombaze!EM121="",0,INDEX(DU!K:K,MATCH(Duombaze!EM121,DU!A:A,0),1))</f>
        <v>0</v>
      </c>
      <c r="EP121" s="25"/>
      <c r="EQ121" s="25"/>
      <c r="ER121" s="25"/>
      <c r="ES121" s="17" t="str">
        <f t="shared" si="57"/>
        <v/>
      </c>
      <c r="ET121" s="25"/>
      <c r="EU121" s="25"/>
      <c r="EV121" s="25"/>
      <c r="EW121" s="25"/>
      <c r="EX121" s="19" t="str">
        <f t="shared" si="58"/>
        <v/>
      </c>
      <c r="EY121" s="25"/>
      <c r="EZ121" s="672"/>
      <c r="FA121" s="672"/>
      <c r="FB121" s="672">
        <f>IF(Duombaze!EZ121="",0,INDEX(DU!I:I,MATCH(Duombaze!EZ121,DU!A:A,0),1))+IF(Duombaze!FA121="",0,INDEX(DU!I:I,MATCH(Duombaze!FA121,DU!A:A,0),1))</f>
        <v>0</v>
      </c>
      <c r="FC121" s="19">
        <f>IF(Duombaze!EZ121="",0,INDEX(DU!K:K,MATCH(Duombaze!EZ121,DU!A:A,0),1))+IF(Duombaze!FA121="",0,INDEX(DU!K:K,MATCH(Duombaze!FA121,DU!A:A,0),1))</f>
        <v>0</v>
      </c>
      <c r="FD121" s="25"/>
      <c r="FE121" s="25"/>
      <c r="FF121" s="25"/>
      <c r="FG121" s="25"/>
      <c r="FH121" s="25"/>
      <c r="FI121" s="25"/>
      <c r="FJ121" s="25"/>
      <c r="FK121" s="87"/>
      <c r="FL121" s="83"/>
      <c r="FM121" s="671"/>
      <c r="FN121" s="671"/>
      <c r="FO121" s="671"/>
      <c r="FP121" s="671"/>
      <c r="FQ121" s="671">
        <f>IF(Duombaze!FM121="",0,INDEX(DU!I:I,MATCH(Duombaze!FM121,DU!A:A,0),1))+IF(Duombaze!FN121="",0,INDEX(DU!I:I,MATCH(Duombaze!FN121,DU!A:A,0),1))+IF(Duombaze!FO121="",0,INDEX(DU!I:I,MATCH(Duombaze!FO121,DU!A:A,0),1))+IF(Duombaze!FP121="",0,INDEX(DU!I:I,MATCH(Duombaze!FP121,DU!A:A,0),1))</f>
        <v>0</v>
      </c>
      <c r="FR121" s="673">
        <f>IF(Duombaze!FM121="",0,INDEX(DU!K:K,MATCH(Duombaze!FM121,DU!A:A,0),1))+IF(Duombaze!FN121="",0,INDEX(DU!K:K,MATCH(Duombaze!FN121,DU!A:A,0),1))+IF(Duombaze!FO121="",0,INDEX(DU!K:K,MATCH(Duombaze!FO121,DU!A:A,0),1))+IF(Duombaze!FP121="",0,INDEX(DU!K:K,MATCH(Duombaze!FP121,DU!A:A,0),1))</f>
        <v>0</v>
      </c>
      <c r="FS121" s="84"/>
      <c r="FT121" s="119" t="s">
        <v>889</v>
      </c>
      <c r="FU121" s="119" t="s">
        <v>7</v>
      </c>
      <c r="FV121" s="84"/>
      <c r="FW121" s="85"/>
    </row>
    <row r="122" spans="1:183" s="26" customFormat="1" ht="23.45" customHeight="1" x14ac:dyDescent="0.25">
      <c r="A122" s="82" t="s">
        <v>648</v>
      </c>
      <c r="B122" s="97" t="s">
        <v>878</v>
      </c>
      <c r="C122" s="78" t="s">
        <v>672</v>
      </c>
      <c r="D122" s="25"/>
      <c r="E122" s="17" t="str">
        <f t="shared" si="66"/>
        <v/>
      </c>
      <c r="F122" s="25"/>
      <c r="G122" s="639"/>
      <c r="H122" s="639"/>
      <c r="I122" s="639"/>
      <c r="J122" s="639"/>
      <c r="K122" s="639"/>
      <c r="L122" s="639"/>
      <c r="M122" s="639"/>
      <c r="N122" s="639"/>
      <c r="O122" s="639"/>
      <c r="P122" s="638">
        <f>IF(Duombaze!G122="",0,INDEX(DU!I:I,MATCH(Duombaze!G122,DU!A:A,0),1))+IF(Duombaze!H122="",0,INDEX(DU!I:I,MATCH(Duombaze!H122,DU!A:A,0),1))+IF(Duombaze!I122="",0,INDEX(DU!I:I,MATCH(Duombaze!I122,DU!A:A,0),1))+IF(Duombaze!J122="",0,INDEX(DU!I:I,MATCH(Duombaze!J122,DU!A:A,0),1))+IF(Duombaze!K122="",0,INDEX(DU!I:I,MATCH(Duombaze!K122,DU!A:A,0),1))+IF(Duombaze!L122="",0,INDEX(DU!I:I,MATCH(Duombaze!L122,DU!A:A,0),1))+IF(Duombaze!M122="",0,INDEX(DU!I:I,MATCH(Duombaze!M122,DU!A:A,0),1))+IF(Duombaze!N122="",0,INDEX(DU!I:I,MATCH(Duombaze!N122,DU!A:A,0),1))+IF(Duombaze!O122="",0,INDEX(DU!I:I,MATCH(Duombaze!O122,DU!A:A,0),1))</f>
        <v>0</v>
      </c>
      <c r="Q122" s="638">
        <f>IF(Duombaze!G122="",0,INDEX(DU!K:K,MATCH(Duombaze!G122,DU!A:A,0),1))+IF(Duombaze!H122="",0,INDEX(DU!K:K,MATCH(Duombaze!H122,DU!A:A,0),1))+IF(Duombaze!I122="",0,INDEX(DU!K:K,MATCH(Duombaze!I122,DU!A:A,0),1))+IF(Duombaze!J122="",0,INDEX(DU!K:K,MATCH(Duombaze!J122,DU!A:A,0),1))+IF(Duombaze!K122="",0,INDEX(DU!K:K,MATCH(Duombaze!K122,DU!A:A,0),1))+IF(Duombaze!L122="",0,INDEX(DU!K:K,MATCH(Duombaze!L122,DU!A:A,0),1))+IF(Duombaze!M122="",0,INDEX(DU!K:K,MATCH(Duombaze!M122,DU!A:A,0),1))+IF(Duombaze!N122="",0,INDEX(DU!K:K,MATCH(Duombaze!N122,DU!A:A,0),1))+IF(Duombaze!O122="",0,INDEX(DU!K:K,MATCH(Duombaze!O122,DU!A:A,0),1))</f>
        <v>0</v>
      </c>
      <c r="R122" s="25"/>
      <c r="S122" s="86"/>
      <c r="T122" s="881"/>
      <c r="U122" s="17">
        <f>IF(Duombaze!T122="",0,INDEX(DU!I:I,MATCH(Duombaze!T122,DU!A:A,0),1))</f>
        <v>0</v>
      </c>
      <c r="V122" s="17">
        <f>IF(Duombaze!T122="",0,INDEX(DU!K:K,MATCH(Duombaze!T122,DU!A:A,0),1))</f>
        <v>0</v>
      </c>
      <c r="W122" s="25"/>
      <c r="X122" s="25"/>
      <c r="Y122" s="868"/>
      <c r="Z122" s="87"/>
      <c r="AA122" s="17" t="str">
        <f t="shared" si="63"/>
        <v/>
      </c>
      <c r="AB122" s="25"/>
      <c r="AC122" s="25">
        <f>IF(Duombaze!AB122="",0,INDEX(DU!I:I,MATCH(Duombaze!AB122,DU!A:A,0),1))</f>
        <v>0</v>
      </c>
      <c r="AD122" s="25">
        <f>IF(Duombaze!AB122="",0,INDEX(DU!K:K,MATCH(Duombaze!AB122,DU!A:A,0),1))</f>
        <v>0</v>
      </c>
      <c r="AE122" s="25"/>
      <c r="AF122" s="25"/>
      <c r="AG122" s="25"/>
      <c r="AH122" s="17" t="str">
        <f>IF(AG122&lt;&gt;"",#REF!&amp;" "&amp;#REF!&amp;" "&amp;AG122,"")</f>
        <v/>
      </c>
      <c r="AI122" s="25"/>
      <c r="AJ122" s="639"/>
      <c r="AK122" s="639"/>
      <c r="AL122" s="639"/>
      <c r="AM122" s="639">
        <f>IF(Duombaze!AJ122="",0,INDEX(DU!I:I,MATCH(Duombaze!AJ122,DU!A:A,0),1))+IF(Duombaze!AK122="",0,INDEX(DU!I:I,MATCH(Duombaze!AK122,DU!A:A,0),1))+IF(Duombaze!AL122="",0,INDEX(DU!I:I,MATCH(Duombaze!AL122,DU!A:A,0),1))</f>
        <v>0</v>
      </c>
      <c r="AN122" s="639">
        <f>IF(Duombaze!AJ122="",0,INDEX(DU!K:K,MATCH(Duombaze!AJ122,DU!A:A,0),1))+IF(Duombaze!AK122="",0,INDEX(DU!K:K,MATCH(Duombaze!AK122,DU!A:A,0),1))+IF(Duombaze!AL122="",0,INDEX(DU!K:K,MATCH(Duombaze!AL122,DU!A:A,0),1))</f>
        <v>0</v>
      </c>
      <c r="AO122" s="25"/>
      <c r="AP122" s="25"/>
      <c r="AQ122" s="25"/>
      <c r="AR122" s="17" t="str">
        <f t="shared" si="35"/>
        <v/>
      </c>
      <c r="AS122" s="25"/>
      <c r="AT122" s="639"/>
      <c r="AU122" s="639"/>
      <c r="AV122" s="639"/>
      <c r="AW122" s="639"/>
      <c r="AX122" s="639"/>
      <c r="AY122" s="639"/>
      <c r="AZ122" s="639"/>
      <c r="BA122" s="639"/>
      <c r="BB122" s="639"/>
      <c r="BC122" s="639">
        <f>IF(Duombaze!AT122="",0,INDEX(DU!I:I,MATCH(Duombaze!AT122,DU!A:A,0),1))+IF(Duombaze!AU122="",0,INDEX(DU!I:I,MATCH(Duombaze!AU122,DU!A:A,0),1))+IF(Duombaze!AV122="",0,INDEX(DU!I:I,MATCH(Duombaze!AV122,DU!A:A,0),1))+IF(Duombaze!AW122="",0,INDEX(DU!I:I,MATCH(Duombaze!AW122,DU!A:A,0),1))+IF(Duombaze!AX122="",0,INDEX(DU!I:I,MATCH(Duombaze!AX122,DU!A:A,0),1))+IF(Duombaze!AY122="",0,INDEX(DU!I:I,MATCH(Duombaze!AY122,DU!A:A,0),1))+IF(Duombaze!AZ122="",0,INDEX(DU!I:I,MATCH(Duombaze!AZ122,DU!A:A,0),1))+IF(Duombaze!BA122="",0,INDEX(DU!I:I,MATCH(Duombaze!BA122,DU!A:A,0),1))+IF(Duombaze!BB122="",0,INDEX(DU!I:I,MATCH(Duombaze!BB122,DU!A:A,0),1))</f>
        <v>0</v>
      </c>
      <c r="BD122" s="638">
        <f>IF(Duombaze!AT122="",0,INDEX(DU!K:K,MATCH(Duombaze!AT122,DU!A:A,0),1))+IF(Duombaze!AU122="",0,INDEX(DU!K:K,MATCH(Duombaze!AU122,DU!A:A,0),1))+IF(Duombaze!AV122="",0,INDEX(DU!K:K,MATCH(Duombaze!AV122,DU!A:A,0),1))+IF(Duombaze!AW122="",0,INDEX(DU!K:K,MATCH(Duombaze!AW122,DU!A:A,0),1))+IF(Duombaze!AX122="",0,INDEX(DU!K:K,MATCH(Duombaze!AX122,DU!A:A,0),1))+IF(Duombaze!AY122="",0,INDEX(DU!K:K,MATCH(Duombaze!AY122,DU!A:A,0),1))+IF(Duombaze!AZ122="",0,INDEX(DU!K:K,MATCH(Duombaze!AZ122,DU!A:A,0),1))+IF(Duombaze!BA122="",0,INDEX(DU!K:K,MATCH(Duombaze!BA122,DU!A:A,0),1))+IF(Duombaze!BB122="",0,INDEX(DU!K:K,MATCH(Duombaze!BB122,DU!A:A,0),1))</f>
        <v>0</v>
      </c>
      <c r="BE122" s="25"/>
      <c r="BF122" s="25"/>
      <c r="BG122" s="87"/>
      <c r="BH122" s="26" t="str">
        <f t="shared" si="64"/>
        <v/>
      </c>
      <c r="BI122" s="25"/>
      <c r="BJ122" s="639"/>
      <c r="BK122" s="639"/>
      <c r="BL122" s="639"/>
      <c r="BM122" s="639">
        <f>IF(Duombaze!BJ122="",0,INDEX(DU!I:I,MATCH(Duombaze!BJ122,DU!A:A,0),1))+IF(Duombaze!BK122="",0,INDEX(DU!I:I,MATCH(Duombaze!BK122,DU!A:A,0),1))+IF(Duombaze!BL122="",0,INDEX(DU!I:I,MATCH(Duombaze!BL122,DU!A:A,0),1))</f>
        <v>0</v>
      </c>
      <c r="BN122" s="638">
        <f>IF(Duombaze!BJ122="",0,INDEX(DU!K:K,MATCH(Duombaze!BJ122,DU!A:A,0),1))+IF(Duombaze!BK122="",0,INDEX(DU!K:K,MATCH(Duombaze!BK122,DU!A:A,0),1))+IF(Duombaze!BL122="",0,INDEX(DU!K:K,MATCH(Duombaze!BL122,DU!A:A,0),1))</f>
        <v>0</v>
      </c>
      <c r="BO122" s="25"/>
      <c r="BP122" s="25"/>
      <c r="BQ122" s="25"/>
      <c r="BR122" s="19" t="str">
        <f t="shared" si="60"/>
        <v/>
      </c>
      <c r="BS122" s="25"/>
      <c r="BT122" s="25"/>
      <c r="BU122" s="25"/>
      <c r="BV122" s="25"/>
      <c r="BW122" s="25">
        <f>IF(Duombaze!BT122="",0,INDEX(DU!I:I,MATCH(Duombaze!BT122,DU!A:A,0),1))+IF(Duombaze!BU122="",0,INDEX(DU!I:I,MATCH(Duombaze!BU122,DU!A:A,0),1))+IF(Duombaze!BV122="",0,INDEX(DU!I:I,MATCH(Duombaze!BV122,DU!A:A,0),1))</f>
        <v>0</v>
      </c>
      <c r="BX122" s="19">
        <f>IF(Duombaze!BT122="",0,INDEX(DU!K:K,MATCH(Duombaze!BT122,DU!A:A,0),1))+IF(Duombaze!BU122="",0,INDEX(DU!K:K,MATCH(Duombaze!BU122,DU!A:A,0),1))+IF(Duombaze!BV122="",0,INDEX(DU!K:K,MATCH(Duombaze!BV122,DU!A:A,0),1))</f>
        <v>0</v>
      </c>
      <c r="BY122" s="25"/>
      <c r="BZ122" s="25"/>
      <c r="CA122" s="25"/>
      <c r="CB122" s="19" t="str">
        <f t="shared" si="61"/>
        <v/>
      </c>
      <c r="CC122" s="25"/>
      <c r="CD122" s="25">
        <f>IF(Duombaze!CC122="",0,INDEX(DU!I:I,MATCH(Duombaze!CC122,DU!A:A,0),1))</f>
        <v>0</v>
      </c>
      <c r="CE122" s="17">
        <f>IF(Duombaze!CC122="",0,INDEX(DU!K:K,MATCH(Duombaze!CC122,DU!A:A,0),1))</f>
        <v>0</v>
      </c>
      <c r="CF122" s="25"/>
      <c r="CG122" s="25"/>
      <c r="CH122" s="25"/>
      <c r="CI122" s="26" t="str">
        <f t="shared" si="36"/>
        <v/>
      </c>
      <c r="CJ122" s="25"/>
      <c r="CK122" s="25">
        <f>IF(Duombaze!CJ122="",0,INDEX(DU!I:I,MATCH(Duombaze!CJ122,DU!A:A,0),1))</f>
        <v>0</v>
      </c>
      <c r="CL122" s="17">
        <f>IF(Duombaze!CJ122="",0,INDEX(DU!K:K,MATCH(Duombaze!CJ122,DU!A:A,0),1))</f>
        <v>0</v>
      </c>
      <c r="CM122" s="25"/>
      <c r="CN122" s="25"/>
      <c r="CO122" s="25"/>
      <c r="CP122" s="17" t="str">
        <f t="shared" si="37"/>
        <v/>
      </c>
      <c r="CQ122" s="25"/>
      <c r="CR122" s="639"/>
      <c r="CS122" s="639"/>
      <c r="CT122" s="639">
        <f>IF(Duombaze!CR122="",0,INDEX(DU!I:I,MATCH(Duombaze!CR122,DU!A:A,0),1))+IF(Duombaze!CS122="",0,INDEX(DU!I:I,MATCH(Duombaze!CS122,DU!A:A,0),1))</f>
        <v>0</v>
      </c>
      <c r="CU122" s="19">
        <f>IF(Duombaze!CR122="",0,INDEX(DU!K:K,MATCH(Duombaze!CR122,DU!A:A,0),1))+IF(Duombaze!CS122="",0,INDEX(DU!K:K,MATCH(Duombaze!CS122,DU!A:A,0),1))</f>
        <v>0</v>
      </c>
      <c r="CV122" s="25"/>
      <c r="CW122" s="25"/>
      <c r="CX122" s="25"/>
      <c r="CY122" s="26" t="str">
        <f t="shared" si="38"/>
        <v/>
      </c>
      <c r="CZ122" s="25"/>
      <c r="DA122" s="672"/>
      <c r="DB122" s="672"/>
      <c r="DC122" s="672">
        <f>IF(Duombaze!DA122="",0,INDEX(DU!I:I,MATCH(Duombaze!DA122,DU!A:A,0),1))+IF(Duombaze!DB122="",0,INDEX(DU!I:I,MATCH(Duombaze!DB122,DU!A:A,0),1))</f>
        <v>0</v>
      </c>
      <c r="DD122" s="19">
        <f>IF(Duombaze!DA122="",0,INDEX(DU!K:K,MATCH(Duombaze!DA122,DU!A:A,0),1))+IF(Duombaze!DB122="",0,INDEX(DU!K:K,MATCH(Duombaze!DB122,DU!A:A,0),1))</f>
        <v>0</v>
      </c>
      <c r="DE122" s="25"/>
      <c r="DF122" s="25"/>
      <c r="DG122" s="25"/>
      <c r="DH122" s="26" t="str">
        <f t="shared" si="39"/>
        <v/>
      </c>
      <c r="DI122" s="25"/>
      <c r="DJ122" s="672"/>
      <c r="DK122" s="672"/>
      <c r="DL122" s="672">
        <f>IF(Duombaze!DJ122="",0,INDEX(DU!I:I,MATCH(Duombaze!DJ122,DU!A:A,0),1))+IF(Duombaze!DK122="",0,INDEX(DU!I:I,MATCH(Duombaze!DK122,DU!A:A,0),1))</f>
        <v>0</v>
      </c>
      <c r="DM122" s="19">
        <f>IF(Duombaze!DJ122="",0,INDEX(DU!K:K,MATCH(Duombaze!DJ122,DU!A:A,0),1))+IF(Duombaze!DK122="",0,INDEX(DU!K:K,MATCH(Duombaze!DK122,DU!A:A,0),1))</f>
        <v>0</v>
      </c>
      <c r="DN122" s="25"/>
      <c r="DO122" s="25"/>
      <c r="DP122" s="25"/>
      <c r="DQ122" s="17" t="str">
        <f t="shared" si="40"/>
        <v/>
      </c>
      <c r="DR122" s="25"/>
      <c r="DS122" s="672"/>
      <c r="DT122" s="672"/>
      <c r="DU122" s="672"/>
      <c r="DV122" s="672"/>
      <c r="DW122" s="672">
        <f>IF(Duombaze!DS122="",0,INDEX(DU!I:I,MATCH(Duombaze!DS122,DU!A:A,0),1))+IF(Duombaze!DT122="",0,INDEX(DU!I:I,MATCH(Duombaze!DT122,DU!A:A,0),1))+IF(Duombaze!DU122="",0,INDEX(DU!I:I,MATCH(Duombaze!DU122,DU!A:A,0),1))+IF(Duombaze!DV122="",0,INDEX(DU!I:I,MATCH(Duombaze!DV122,DU!A:A,0),1))</f>
        <v>0</v>
      </c>
      <c r="DX122" s="638">
        <f>IF(Duombaze!DS122="",0,INDEX(DU!K:K,MATCH(Duombaze!DS122,DU!A:A,0),1))+IF(Duombaze!DT122="",0,INDEX(DU!K:K,MATCH(Duombaze!DT122,DU!A:A,0),1))+IF(Duombaze!DU122="",0,INDEX(DU!K:K,MATCH(Duombaze!DU122,DU!A:A,0),1))+IF(Duombaze!DV122="",0,INDEX(DU!K:KH,MATCH(Duombaze!DV122,DU!A:A,0),1))</f>
        <v>0</v>
      </c>
      <c r="DY122" s="25"/>
      <c r="DZ122" s="25"/>
      <c r="EA122" s="25"/>
      <c r="EB122" s="26" t="str">
        <f t="shared" si="65"/>
        <v/>
      </c>
      <c r="EC122" s="25"/>
      <c r="ED122" s="25">
        <f>IF(Duombaze!EC122="",0,INDEX(DU!I:I,MATCH(Duombaze!EC122,DU!A:A,0),1))</f>
        <v>0</v>
      </c>
      <c r="EE122" s="638">
        <f>IF(Duombaze!EC122="",0,INDEX(DU!K:K,MATCH(Duombaze!EC122,DU!A:A,0),1))</f>
        <v>0</v>
      </c>
      <c r="EF122" s="25"/>
      <c r="EG122" s="25"/>
      <c r="EH122" s="25"/>
      <c r="EI122" s="17" t="str">
        <f t="shared" si="62"/>
        <v/>
      </c>
      <c r="EJ122" s="25"/>
      <c r="EK122" s="672"/>
      <c r="EL122" s="672"/>
      <c r="EM122" s="672"/>
      <c r="EN122" s="672">
        <f>IF(Duombaze!EK122="",0,INDEX(DU!I:I,MATCH(Duombaze!EK122,DU!A:A,0),1))+IF(Duombaze!EL122="",0,INDEX(DU!I:I,MATCH(Duombaze!EL122,DU!A:A,0),1))+IF(Duombaze!EM122="",0,INDEX(DU!I:I,MATCH(Duombaze!EM122,DU!A:A,0),1))</f>
        <v>0</v>
      </c>
      <c r="EO122" s="19">
        <f>IF(Duombaze!EK122="",0,INDEX(DU!K:K,MATCH(Duombaze!EK122,DU!A:A,0),1))+IF(Duombaze!EL122="",0,INDEX(DU!K:K,MATCH(Duombaze!EL122,DU!A:A,0),1))+IF(Duombaze!EM122="",0,INDEX(DU!K:K,MATCH(Duombaze!EM122,DU!A:A,0),1))</f>
        <v>0</v>
      </c>
      <c r="EP122" s="25"/>
      <c r="EQ122" s="25"/>
      <c r="ER122" s="25"/>
      <c r="ES122" s="17" t="str">
        <f t="shared" si="57"/>
        <v/>
      </c>
      <c r="ET122" s="25"/>
      <c r="EU122" s="25"/>
      <c r="EV122" s="25"/>
      <c r="EW122" s="25"/>
      <c r="EX122" s="19" t="str">
        <f t="shared" si="58"/>
        <v/>
      </c>
      <c r="EY122" s="25"/>
      <c r="EZ122" s="672"/>
      <c r="FA122" s="672"/>
      <c r="FB122" s="672">
        <f>IF(Duombaze!EZ122="",0,INDEX(DU!I:I,MATCH(Duombaze!EZ122,DU!A:A,0),1))+IF(Duombaze!FA122="",0,INDEX(DU!I:I,MATCH(Duombaze!FA122,DU!A:A,0),1))</f>
        <v>0</v>
      </c>
      <c r="FC122" s="19">
        <f>IF(Duombaze!EZ122="",0,INDEX(DU!K:K,MATCH(Duombaze!EZ122,DU!A:A,0),1))+IF(Duombaze!FA122="",0,INDEX(DU!K:K,MATCH(Duombaze!FA122,DU!A:A,0),1))</f>
        <v>0</v>
      </c>
      <c r="FD122" s="25"/>
      <c r="FE122" s="25"/>
      <c r="FF122" s="25"/>
      <c r="FG122" s="25"/>
      <c r="FH122" s="25"/>
      <c r="FI122" s="25"/>
      <c r="FJ122" s="25"/>
      <c r="FK122" s="87"/>
      <c r="FL122" s="83"/>
      <c r="FM122" s="671"/>
      <c r="FN122" s="671"/>
      <c r="FO122" s="671"/>
      <c r="FP122" s="671"/>
      <c r="FQ122" s="671">
        <f>IF(Duombaze!FM122="",0,INDEX(DU!I:I,MATCH(Duombaze!FM122,DU!A:A,0),1))+IF(Duombaze!FN122="",0,INDEX(DU!I:I,MATCH(Duombaze!FN122,DU!A:A,0),1))+IF(Duombaze!FO122="",0,INDEX(DU!I:I,MATCH(Duombaze!FO122,DU!A:A,0),1))+IF(Duombaze!FP122="",0,INDEX(DU!I:I,MATCH(Duombaze!FP122,DU!A:A,0),1))</f>
        <v>0</v>
      </c>
      <c r="FR122" s="673">
        <f>IF(Duombaze!FM122="",0,INDEX(DU!K:K,MATCH(Duombaze!FM122,DU!A:A,0),1))+IF(Duombaze!FN122="",0,INDEX(DU!K:K,MATCH(Duombaze!FN122,DU!A:A,0),1))+IF(Duombaze!FO122="",0,INDEX(DU!K:K,MATCH(Duombaze!FO122,DU!A:A,0),1))+IF(Duombaze!FP122="",0,INDEX(DU!K:K,MATCH(Duombaze!FP122,DU!A:A,0),1))</f>
        <v>0</v>
      </c>
      <c r="FS122" s="84"/>
      <c r="FT122" s="119" t="s">
        <v>308</v>
      </c>
      <c r="FU122" s="119"/>
      <c r="FV122" s="84"/>
      <c r="FW122" s="85"/>
    </row>
    <row r="123" spans="1:183" s="26" customFormat="1" ht="23.45" customHeight="1" x14ac:dyDescent="0.25">
      <c r="A123" s="82" t="s">
        <v>653</v>
      </c>
      <c r="B123" s="97" t="s">
        <v>878</v>
      </c>
      <c r="C123" s="78" t="s">
        <v>672</v>
      </c>
      <c r="D123" s="25"/>
      <c r="E123" s="17" t="str">
        <f t="shared" si="66"/>
        <v/>
      </c>
      <c r="F123" s="25"/>
      <c r="G123" s="639"/>
      <c r="H123" s="639"/>
      <c r="I123" s="639"/>
      <c r="J123" s="639"/>
      <c r="K123" s="639"/>
      <c r="L123" s="639"/>
      <c r="M123" s="639"/>
      <c r="N123" s="639"/>
      <c r="O123" s="639"/>
      <c r="P123" s="638">
        <f>IF(Duombaze!G123="",0,INDEX(DU!I:I,MATCH(Duombaze!G123,DU!A:A,0),1))+IF(Duombaze!H123="",0,INDEX(DU!I:I,MATCH(Duombaze!H123,DU!A:A,0),1))+IF(Duombaze!I123="",0,INDEX(DU!I:I,MATCH(Duombaze!I123,DU!A:A,0),1))+IF(Duombaze!J123="",0,INDEX(DU!I:I,MATCH(Duombaze!J123,DU!A:A,0),1))+IF(Duombaze!K123="",0,INDEX(DU!I:I,MATCH(Duombaze!K123,DU!A:A,0),1))+IF(Duombaze!L123="",0,INDEX(DU!I:I,MATCH(Duombaze!L123,DU!A:A,0),1))+IF(Duombaze!M123="",0,INDEX(DU!I:I,MATCH(Duombaze!M123,DU!A:A,0),1))+IF(Duombaze!N123="",0,INDEX(DU!I:I,MATCH(Duombaze!N123,DU!A:A,0),1))+IF(Duombaze!O123="",0,INDEX(DU!I:I,MATCH(Duombaze!O123,DU!A:A,0),1))</f>
        <v>0</v>
      </c>
      <c r="Q123" s="638">
        <f>IF(Duombaze!G123="",0,INDEX(DU!K:K,MATCH(Duombaze!G123,DU!A:A,0),1))+IF(Duombaze!H123="",0,INDEX(DU!K:K,MATCH(Duombaze!H123,DU!A:A,0),1))+IF(Duombaze!I123="",0,INDEX(DU!K:K,MATCH(Duombaze!I123,DU!A:A,0),1))+IF(Duombaze!J123="",0,INDEX(DU!K:K,MATCH(Duombaze!J123,DU!A:A,0),1))+IF(Duombaze!K123="",0,INDEX(DU!K:K,MATCH(Duombaze!K123,DU!A:A,0),1))+IF(Duombaze!L123="",0,INDEX(DU!K:K,MATCH(Duombaze!L123,DU!A:A,0),1))+IF(Duombaze!M123="",0,INDEX(DU!K:K,MATCH(Duombaze!M123,DU!A:A,0),1))+IF(Duombaze!N123="",0,INDEX(DU!K:K,MATCH(Duombaze!N123,DU!A:A,0),1))+IF(Duombaze!O123="",0,INDEX(DU!K:K,MATCH(Duombaze!O123,DU!A:A,0),1))</f>
        <v>0</v>
      </c>
      <c r="R123" s="25"/>
      <c r="S123" s="86"/>
      <c r="T123" s="881"/>
      <c r="U123" s="17">
        <f>IF(Duombaze!T123="",0,INDEX(DU!I:I,MATCH(Duombaze!T123,DU!A:A,0),1))</f>
        <v>0</v>
      </c>
      <c r="V123" s="17">
        <f>IF(Duombaze!T123="",0,INDEX(DU!K:K,MATCH(Duombaze!T123,DU!A:A,0),1))</f>
        <v>0</v>
      </c>
      <c r="W123" s="25"/>
      <c r="X123" s="25"/>
      <c r="Y123" s="868"/>
      <c r="Z123" s="87"/>
      <c r="AA123" s="17" t="str">
        <f t="shared" si="63"/>
        <v/>
      </c>
      <c r="AB123" s="25"/>
      <c r="AC123" s="25">
        <f>IF(Duombaze!AB123="",0,INDEX(DU!I:I,MATCH(Duombaze!AB123,DU!A:A,0),1))</f>
        <v>0</v>
      </c>
      <c r="AD123" s="25">
        <f>IF(Duombaze!AB123="",0,INDEX(DU!K:K,MATCH(Duombaze!AB123,DU!A:A,0),1))</f>
        <v>0</v>
      </c>
      <c r="AE123" s="25"/>
      <c r="AF123" s="25"/>
      <c r="AG123" s="25"/>
      <c r="AH123" s="17" t="str">
        <f>IF(AG123&lt;&gt;"",#REF!&amp;" "&amp;#REF!&amp;" "&amp;AG123,"")</f>
        <v/>
      </c>
      <c r="AI123" s="25"/>
      <c r="AJ123" s="639"/>
      <c r="AK123" s="639"/>
      <c r="AL123" s="639"/>
      <c r="AM123" s="639">
        <f>IF(Duombaze!AJ123="",0,INDEX(DU!I:I,MATCH(Duombaze!AJ123,DU!A:A,0),1))+IF(Duombaze!AK123="",0,INDEX(DU!I:I,MATCH(Duombaze!AK123,DU!A:A,0),1))+IF(Duombaze!AL123="",0,INDEX(DU!I:I,MATCH(Duombaze!AL123,DU!A:A,0),1))</f>
        <v>0</v>
      </c>
      <c r="AN123" s="639">
        <f>IF(Duombaze!AJ123="",0,INDEX(DU!K:K,MATCH(Duombaze!AJ123,DU!A:A,0),1))+IF(Duombaze!AK123="",0,INDEX(DU!K:K,MATCH(Duombaze!AK123,DU!A:A,0),1))+IF(Duombaze!AL123="",0,INDEX(DU!K:K,MATCH(Duombaze!AL123,DU!A:A,0),1))</f>
        <v>0</v>
      </c>
      <c r="AO123" s="25"/>
      <c r="AP123" s="25"/>
      <c r="AQ123" s="25"/>
      <c r="AR123" s="17" t="str">
        <f t="shared" si="35"/>
        <v/>
      </c>
      <c r="AS123" s="25"/>
      <c r="AT123" s="639"/>
      <c r="AU123" s="639"/>
      <c r="AV123" s="639"/>
      <c r="AW123" s="639"/>
      <c r="AX123" s="639"/>
      <c r="AY123" s="639"/>
      <c r="AZ123" s="639"/>
      <c r="BA123" s="639"/>
      <c r="BB123" s="639"/>
      <c r="BC123" s="639">
        <f>IF(Duombaze!AT123="",0,INDEX(DU!I:I,MATCH(Duombaze!AT123,DU!A:A,0),1))+IF(Duombaze!AU123="",0,INDEX(DU!I:I,MATCH(Duombaze!AU123,DU!A:A,0),1))+IF(Duombaze!AV123="",0,INDEX(DU!I:I,MATCH(Duombaze!AV123,DU!A:A,0),1))+IF(Duombaze!AW123="",0,INDEX(DU!I:I,MATCH(Duombaze!AW123,DU!A:A,0),1))+IF(Duombaze!AX123="",0,INDEX(DU!I:I,MATCH(Duombaze!AX123,DU!A:A,0),1))+IF(Duombaze!AY123="",0,INDEX(DU!I:I,MATCH(Duombaze!AY123,DU!A:A,0),1))+IF(Duombaze!AZ123="",0,INDEX(DU!I:I,MATCH(Duombaze!AZ123,DU!A:A,0),1))+IF(Duombaze!BA123="",0,INDEX(DU!I:I,MATCH(Duombaze!BA123,DU!A:A,0),1))+IF(Duombaze!BB123="",0,INDEX(DU!I:I,MATCH(Duombaze!BB123,DU!A:A,0),1))</f>
        <v>0</v>
      </c>
      <c r="BD123" s="638">
        <f>IF(Duombaze!AT123="",0,INDEX(DU!K:K,MATCH(Duombaze!AT123,DU!A:A,0),1))+IF(Duombaze!AU123="",0,INDEX(DU!K:K,MATCH(Duombaze!AU123,DU!A:A,0),1))+IF(Duombaze!AV123="",0,INDEX(DU!K:K,MATCH(Duombaze!AV123,DU!A:A,0),1))+IF(Duombaze!AW123="",0,INDEX(DU!K:K,MATCH(Duombaze!AW123,DU!A:A,0),1))+IF(Duombaze!AX123="",0,INDEX(DU!K:K,MATCH(Duombaze!AX123,DU!A:A,0),1))+IF(Duombaze!AY123="",0,INDEX(DU!K:K,MATCH(Duombaze!AY123,DU!A:A,0),1))+IF(Duombaze!AZ123="",0,INDEX(DU!K:K,MATCH(Duombaze!AZ123,DU!A:A,0),1))+IF(Duombaze!BA123="",0,INDEX(DU!K:K,MATCH(Duombaze!BA123,DU!A:A,0),1))+IF(Duombaze!BB123="",0,INDEX(DU!K:K,MATCH(Duombaze!BB123,DU!A:A,0),1))</f>
        <v>0</v>
      </c>
      <c r="BE123" s="25"/>
      <c r="BF123" s="25"/>
      <c r="BG123" s="87"/>
      <c r="BH123" s="26" t="str">
        <f t="shared" si="64"/>
        <v/>
      </c>
      <c r="BI123" s="25"/>
      <c r="BJ123" s="639"/>
      <c r="BK123" s="639"/>
      <c r="BL123" s="639"/>
      <c r="BM123" s="639">
        <f>IF(Duombaze!BJ123="",0,INDEX(DU!I:I,MATCH(Duombaze!BJ123,DU!A:A,0),1))+IF(Duombaze!BK123="",0,INDEX(DU!I:I,MATCH(Duombaze!BK123,DU!A:A,0),1))+IF(Duombaze!BL123="",0,INDEX(DU!I:I,MATCH(Duombaze!BL123,DU!A:A,0),1))</f>
        <v>0</v>
      </c>
      <c r="BN123" s="638">
        <f>IF(Duombaze!BJ123="",0,INDEX(DU!K:K,MATCH(Duombaze!BJ123,DU!A:A,0),1))+IF(Duombaze!BK123="",0,INDEX(DU!K:K,MATCH(Duombaze!BK123,DU!A:A,0),1))+IF(Duombaze!BL123="",0,INDEX(DU!K:K,MATCH(Duombaze!BL123,DU!A:A,0),1))</f>
        <v>0</v>
      </c>
      <c r="BO123" s="25"/>
      <c r="BP123" s="25"/>
      <c r="BQ123" s="25"/>
      <c r="BR123" s="52" t="str">
        <f t="shared" si="60"/>
        <v/>
      </c>
      <c r="BS123" s="25"/>
      <c r="BT123" s="25"/>
      <c r="BU123" s="25"/>
      <c r="BV123" s="25"/>
      <c r="BW123" s="25">
        <f>IF(Duombaze!BT123="",0,INDEX(DU!I:I,MATCH(Duombaze!BT123,DU!A:A,0),1))+IF(Duombaze!BU123="",0,INDEX(DU!I:I,MATCH(Duombaze!BU123,DU!A:A,0),1))+IF(Duombaze!BV123="",0,INDEX(DU!I:I,MATCH(Duombaze!BV123,DU!A:A,0),1))</f>
        <v>0</v>
      </c>
      <c r="BX123" s="19">
        <f>IF(Duombaze!BT123="",0,INDEX(DU!K:K,MATCH(Duombaze!BT123,DU!A:A,0),1))+IF(Duombaze!BU123="",0,INDEX(DU!K:K,MATCH(Duombaze!BU123,DU!A:A,0),1))+IF(Duombaze!BV123="",0,INDEX(DU!K:K,MATCH(Duombaze!BV123,DU!A:A,0),1))</f>
        <v>0</v>
      </c>
      <c r="BY123" s="87"/>
      <c r="BZ123" s="25"/>
      <c r="CA123" s="25"/>
      <c r="CB123" s="19" t="str">
        <f t="shared" si="61"/>
        <v/>
      </c>
      <c r="CC123" s="25"/>
      <c r="CD123" s="25">
        <f>IF(Duombaze!CC123="",0,INDEX(DU!I:I,MATCH(Duombaze!CC123,DU!A:A,0),1))</f>
        <v>0</v>
      </c>
      <c r="CE123" s="17">
        <f>IF(Duombaze!CC123="",0,INDEX(DU!K:K,MATCH(Duombaze!CC123,DU!A:A,0),1))</f>
        <v>0</v>
      </c>
      <c r="CF123" s="25"/>
      <c r="CG123" s="25"/>
      <c r="CH123" s="25"/>
      <c r="CI123" s="26" t="str">
        <f t="shared" si="36"/>
        <v/>
      </c>
      <c r="CJ123" s="25"/>
      <c r="CK123" s="25">
        <f>IF(Duombaze!CJ123="",0,INDEX(DU!I:I,MATCH(Duombaze!CJ123,DU!A:A,0),1))</f>
        <v>0</v>
      </c>
      <c r="CL123" s="17">
        <f>IF(Duombaze!CJ123="",0,INDEX(DU!K:K,MATCH(Duombaze!CJ123,DU!A:A,0),1))</f>
        <v>0</v>
      </c>
      <c r="CM123" s="25"/>
      <c r="CN123" s="25"/>
      <c r="CO123" s="25"/>
      <c r="CP123" s="17" t="str">
        <f t="shared" si="37"/>
        <v/>
      </c>
      <c r="CQ123" s="25"/>
      <c r="CR123" s="639"/>
      <c r="CS123" s="639"/>
      <c r="CT123" s="639">
        <f>IF(Duombaze!CR123="",0,INDEX(DU!I:I,MATCH(Duombaze!CR123,DU!A:A,0),1))+IF(Duombaze!CS123="",0,INDEX(DU!I:I,MATCH(Duombaze!CS123,DU!A:A,0),1))</f>
        <v>0</v>
      </c>
      <c r="CU123" s="19">
        <f>IF(Duombaze!CR123="",0,INDEX(DU!K:K,MATCH(Duombaze!CR123,DU!A:A,0),1))+IF(Duombaze!CS123="",0,INDEX(DU!K:K,MATCH(Duombaze!CS123,DU!A:A,0),1))</f>
        <v>0</v>
      </c>
      <c r="CV123" s="25"/>
      <c r="CW123" s="25"/>
      <c r="CX123" s="25"/>
      <c r="CY123" s="26" t="str">
        <f t="shared" si="38"/>
        <v/>
      </c>
      <c r="CZ123" s="25"/>
      <c r="DA123" s="672"/>
      <c r="DB123" s="672"/>
      <c r="DC123" s="672">
        <f>IF(Duombaze!DA123="",0,INDEX(DU!I:I,MATCH(Duombaze!DA123,DU!A:A,0),1))+IF(Duombaze!DB123="",0,INDEX(DU!I:I,MATCH(Duombaze!DB123,DU!A:A,0),1))</f>
        <v>0</v>
      </c>
      <c r="DD123" s="19">
        <f>IF(Duombaze!DA123="",0,INDEX(DU!K:K,MATCH(Duombaze!DA123,DU!A:A,0),1))+IF(Duombaze!DB123="",0,INDEX(DU!K:K,MATCH(Duombaze!DB123,DU!A:A,0),1))</f>
        <v>0</v>
      </c>
      <c r="DE123" s="25"/>
      <c r="DF123" s="25"/>
      <c r="DG123" s="25"/>
      <c r="DH123" s="26" t="str">
        <f t="shared" si="39"/>
        <v/>
      </c>
      <c r="DI123" s="25"/>
      <c r="DJ123" s="672"/>
      <c r="DK123" s="672"/>
      <c r="DL123" s="672">
        <f>IF(Duombaze!DJ123="",0,INDEX(DU!I:I,MATCH(Duombaze!DJ123,DU!A:A,0),1))+IF(Duombaze!DK123="",0,INDEX(DU!I:I,MATCH(Duombaze!DK123,DU!A:A,0),1))</f>
        <v>0</v>
      </c>
      <c r="DM123" s="19">
        <f>IF(Duombaze!DJ123="",0,INDEX(DU!K:K,MATCH(Duombaze!DJ123,DU!A:A,0),1))+IF(Duombaze!DK123="",0,INDEX(DU!K:K,MATCH(Duombaze!DK123,DU!A:A,0),1))</f>
        <v>0</v>
      </c>
      <c r="DN123" s="25"/>
      <c r="DO123" s="25"/>
      <c r="DP123" s="25"/>
      <c r="DQ123" s="17" t="str">
        <f t="shared" si="40"/>
        <v/>
      </c>
      <c r="DR123" s="25"/>
      <c r="DS123" s="672"/>
      <c r="DT123" s="672"/>
      <c r="DU123" s="672"/>
      <c r="DV123" s="672"/>
      <c r="DW123" s="672">
        <f>IF(Duombaze!DS123="",0,INDEX(DU!I:I,MATCH(Duombaze!DS123,DU!A:A,0),1))+IF(Duombaze!DT123="",0,INDEX(DU!I:I,MATCH(Duombaze!DT123,DU!A:A,0),1))+IF(Duombaze!DU123="",0,INDEX(DU!I:I,MATCH(Duombaze!DU123,DU!A:A,0),1))+IF(Duombaze!DV123="",0,INDEX(DU!I:I,MATCH(Duombaze!DV123,DU!A:A,0),1))</f>
        <v>0</v>
      </c>
      <c r="DX123" s="638">
        <f>IF(Duombaze!DS123="",0,INDEX(DU!K:K,MATCH(Duombaze!DS123,DU!A:A,0),1))+IF(Duombaze!DT123="",0,INDEX(DU!K:K,MATCH(Duombaze!DT123,DU!A:A,0),1))+IF(Duombaze!DU123="",0,INDEX(DU!K:K,MATCH(Duombaze!DU123,DU!A:A,0),1))+IF(Duombaze!DV123="",0,INDEX(DU!K:KH,MATCH(Duombaze!DV123,DU!A:A,0),1))</f>
        <v>0</v>
      </c>
      <c r="DY123" s="25"/>
      <c r="DZ123" s="25"/>
      <c r="EA123" s="25"/>
      <c r="EB123" s="26" t="str">
        <f t="shared" si="65"/>
        <v/>
      </c>
      <c r="EC123" s="25"/>
      <c r="ED123" s="25">
        <f>IF(Duombaze!EC123="",0,INDEX(DU!I:I,MATCH(Duombaze!EC123,DU!A:A,0),1))</f>
        <v>0</v>
      </c>
      <c r="EE123" s="638">
        <f>IF(Duombaze!EC123="",0,INDEX(DU!K:K,MATCH(Duombaze!EC123,DU!A:A,0),1))</f>
        <v>0</v>
      </c>
      <c r="EF123" s="25"/>
      <c r="EG123" s="25"/>
      <c r="EH123" s="25"/>
      <c r="EI123" s="17" t="str">
        <f t="shared" si="62"/>
        <v/>
      </c>
      <c r="EJ123" s="25"/>
      <c r="EK123" s="672"/>
      <c r="EL123" s="672"/>
      <c r="EM123" s="672"/>
      <c r="EN123" s="672">
        <f>IF(Duombaze!EK123="",0,INDEX(DU!I:I,MATCH(Duombaze!EK123,DU!A:A,0),1))+IF(Duombaze!EL123="",0,INDEX(DU!I:I,MATCH(Duombaze!EL123,DU!A:A,0),1))+IF(Duombaze!EM123="",0,INDEX(DU!I:I,MATCH(Duombaze!EM123,DU!A:A,0),1))</f>
        <v>0</v>
      </c>
      <c r="EO123" s="19">
        <f>IF(Duombaze!EK123="",0,INDEX(DU!K:K,MATCH(Duombaze!EK123,DU!A:A,0),1))+IF(Duombaze!EL123="",0,INDEX(DU!K:K,MATCH(Duombaze!EL123,DU!A:A,0),1))+IF(Duombaze!EM123="",0,INDEX(DU!K:K,MATCH(Duombaze!EM123,DU!A:A,0),1))</f>
        <v>0</v>
      </c>
      <c r="EP123" s="25"/>
      <c r="EQ123" s="25"/>
      <c r="ER123" s="25"/>
      <c r="ES123" s="17" t="str">
        <f t="shared" si="57"/>
        <v/>
      </c>
      <c r="ET123" s="25"/>
      <c r="EU123" s="25"/>
      <c r="EV123" s="25"/>
      <c r="EW123" s="25"/>
      <c r="EX123" s="19" t="str">
        <f t="shared" si="58"/>
        <v/>
      </c>
      <c r="EY123" s="25"/>
      <c r="EZ123" s="672"/>
      <c r="FA123" s="672"/>
      <c r="FB123" s="672">
        <f>IF(Duombaze!EZ123="",0,INDEX(DU!I:I,MATCH(Duombaze!EZ123,DU!A:A,0),1))+IF(Duombaze!FA123="",0,INDEX(DU!I:I,MATCH(Duombaze!FA123,DU!A:A,0),1))</f>
        <v>0</v>
      </c>
      <c r="FC123" s="19">
        <f>IF(Duombaze!EZ123="",0,INDEX(DU!K:K,MATCH(Duombaze!EZ123,DU!A:A,0),1))+IF(Duombaze!FA123="",0,INDEX(DU!K:K,MATCH(Duombaze!FA123,DU!A:A,0),1))</f>
        <v>0</v>
      </c>
      <c r="FD123" s="25"/>
      <c r="FE123" s="25"/>
      <c r="FF123" s="25"/>
      <c r="FG123" s="25"/>
      <c r="FH123" s="25"/>
      <c r="FI123" s="25"/>
      <c r="FJ123" s="25"/>
      <c r="FK123" s="87"/>
      <c r="FL123" s="83"/>
      <c r="FM123" s="671"/>
      <c r="FN123" s="671"/>
      <c r="FO123" s="671"/>
      <c r="FP123" s="671"/>
      <c r="FQ123" s="671">
        <f>IF(Duombaze!FM123="",0,INDEX(DU!I:I,MATCH(Duombaze!FM123,DU!A:A,0),1))+IF(Duombaze!FN123="",0,INDEX(DU!I:I,MATCH(Duombaze!FN123,DU!A:A,0),1))+IF(Duombaze!FO123="",0,INDEX(DU!I:I,MATCH(Duombaze!FO123,DU!A:A,0),1))+IF(Duombaze!FP123="",0,INDEX(DU!I:I,MATCH(Duombaze!FP123,DU!A:A,0),1))</f>
        <v>0</v>
      </c>
      <c r="FR123" s="673">
        <f>IF(Duombaze!FM123="",0,INDEX(DU!K:K,MATCH(Duombaze!FM123,DU!A:A,0),1))+IF(Duombaze!FN123="",0,INDEX(DU!K:K,MATCH(Duombaze!FN123,DU!A:A,0),1))+IF(Duombaze!FO123="",0,INDEX(DU!K:K,MATCH(Duombaze!FO123,DU!A:A,0),1))+IF(Duombaze!FP123="",0,INDEX(DU!K:K,MATCH(Duombaze!FP123,DU!A:A,0),1))</f>
        <v>0</v>
      </c>
      <c r="FS123" s="84"/>
      <c r="FT123" s="25" t="str">
        <f>FY162</f>
        <v>Hidr.koja SIMOL H950 + HJ + kranas</v>
      </c>
      <c r="FU123" s="19" t="str">
        <f>IF(FT123&lt;&gt;"",A114&amp;" "&amp;C114&amp;" "&amp;FT123,"")</f>
        <v>2 SPB-R14 Hidr.koja SIMOL H950 + HJ + kranas</v>
      </c>
      <c r="FV123" s="25" t="str">
        <f>GA162</f>
        <v>ZM10AHKSIMH95K</v>
      </c>
      <c r="FW123" s="85"/>
    </row>
    <row r="124" spans="1:183" s="7" customFormat="1" ht="23.45" customHeight="1" x14ac:dyDescent="0.25">
      <c r="A124" s="42">
        <v>0</v>
      </c>
      <c r="B124" s="99" t="s">
        <v>773</v>
      </c>
      <c r="C124" s="79" t="s">
        <v>222</v>
      </c>
      <c r="D124" s="80" t="s">
        <v>411</v>
      </c>
      <c r="E124" s="4" t="str">
        <f t="shared" si="66"/>
        <v>0 SPB16 Be pagrindo</v>
      </c>
      <c r="F124" s="80"/>
      <c r="G124" s="646"/>
      <c r="H124" s="646"/>
      <c r="I124" s="646"/>
      <c r="J124" s="646"/>
      <c r="K124" s="646"/>
      <c r="L124" s="646"/>
      <c r="M124" s="646"/>
      <c r="N124" s="646"/>
      <c r="O124" s="646"/>
      <c r="P124" s="646">
        <f>IF(Duombaze!G124="",0,INDEX(DU!I:I,MATCH(Duombaze!G124,DU!A:A,0),1))+IF(Duombaze!H124="",0,INDEX(DU!I:I,MATCH(Duombaze!H124,DU!A:A,0),1))+IF(Duombaze!I124="",0,INDEX(DU!I:I,MATCH(Duombaze!I124,DU!A:A,0),1))+IF(Duombaze!J124="",0,INDEX(DU!I:I,MATCH(Duombaze!J124,DU!A:A,0),1))+IF(Duombaze!K124="",0,INDEX(DU!I:I,MATCH(Duombaze!K124,DU!A:A,0),1))+IF(Duombaze!L124="",0,INDEX(DU!I:I,MATCH(Duombaze!L124,DU!A:A,0),1))+IF(Duombaze!M124="",0,INDEX(DU!I:I,MATCH(Duombaze!M124,DU!A:A,0),1))+IF(Duombaze!N124="",0,INDEX(DU!I:I,MATCH(Duombaze!N124,DU!A:A,0),1))+IF(Duombaze!O124="",0,INDEX(DU!I:I,MATCH(Duombaze!O124,DU!A:A,0),1))</f>
        <v>0</v>
      </c>
      <c r="Q124" s="640">
        <f>IF(Duombaze!G124="",0,INDEX(DU!K:K,MATCH(Duombaze!G124,DU!A:A,0),1))+IF(Duombaze!H124="",0,INDEX(DU!K:K,MATCH(Duombaze!H124,DU!A:A,0),1))+IF(Duombaze!I124="",0,INDEX(DU!K:K,MATCH(Duombaze!I124,DU!A:A,0),1))+IF(Duombaze!J124="",0,INDEX(DU!K:K,MATCH(Duombaze!J124,DU!A:A,0),1))+IF(Duombaze!K124="",0,INDEX(DU!K:K,MATCH(Duombaze!K124,DU!A:A,0),1))+IF(Duombaze!L124="",0,INDEX(DU!K:K,MATCH(Duombaze!L124,DU!A:A,0),1))+IF(Duombaze!M124="",0,INDEX(DU!K:K,MATCH(Duombaze!M124,DU!A:A,0),1))+IF(Duombaze!N124="",0,INDEX(DU!K:K,MATCH(Duombaze!N124,DU!A:A,0),1))+IF(Duombaze!O124="",0,INDEX(DU!K:K,MATCH(Duombaze!O124,DU!A:A,0),1))</f>
        <v>0</v>
      </c>
      <c r="R124" s="80"/>
      <c r="S124" s="81"/>
      <c r="T124" s="888"/>
      <c r="U124" s="4">
        <f>IF(Duombaze!T124="",0,INDEX(DU!I:I,MATCH(Duombaze!T124,DU!A:A,0),1))</f>
        <v>0</v>
      </c>
      <c r="V124" s="4">
        <f>IF(Duombaze!T124="",0,INDEX(DU!K:K,MATCH(Duombaze!T124,DU!A:A,0),1))</f>
        <v>0</v>
      </c>
      <c r="W124" s="80"/>
      <c r="X124" s="80"/>
      <c r="Y124" s="869"/>
      <c r="Z124" s="182"/>
      <c r="AA124" s="80"/>
      <c r="AB124" s="51"/>
      <c r="AC124" s="51">
        <f>IF(Duombaze!AB124="",0,INDEX(DU!I:I,MATCH(Duombaze!AB124,DU!A:A,0),1))</f>
        <v>0</v>
      </c>
      <c r="AD124" s="2">
        <f>IF(Duombaze!AB124="",0,INDEX(DU!K:K,MATCH(Duombaze!AB124,DU!A:A,0),1))</f>
        <v>0</v>
      </c>
      <c r="AE124" s="51"/>
      <c r="AF124" s="51"/>
      <c r="AG124" s="51" t="s">
        <v>412</v>
      </c>
      <c r="AH124" s="80" t="str">
        <f t="shared" ref="AH124:AH188" si="67">IF(AG124&lt;&gt;"",A124&amp;" "&amp;C124&amp;" "&amp;AG124,"")</f>
        <v>0 SPB16 Be bamperio</v>
      </c>
      <c r="AI124" s="51"/>
      <c r="AJ124" s="647"/>
      <c r="AK124" s="647"/>
      <c r="AL124" s="647"/>
      <c r="AM124" s="647">
        <f>IF(Duombaze!AJ124="",0,INDEX(DU!I:I,MATCH(Duombaze!AJ124,DU!A:A,0),1))+IF(Duombaze!AK124="",0,INDEX(DU!I:I,MATCH(Duombaze!AK124,DU!A:A,0),1))+IF(Duombaze!AL124="",0,INDEX(DU!I:I,MATCH(Duombaze!AL124,DU!A:A,0),1))</f>
        <v>0</v>
      </c>
      <c r="AN124" s="643">
        <f>IF(Duombaze!AJ124="",0,INDEX(DU!K:K,MATCH(Duombaze!AJ124,DU!A:A,0),1))+IF(Duombaze!AK124="",0,INDEX(DU!K:K,MATCH(Duombaze!AK124,DU!A:A,0),1))+IF(Duombaze!AL124="",0,INDEX(DU!K:K,MATCH(Duombaze!AL124,DU!A:A,0),1))</f>
        <v>0</v>
      </c>
      <c r="AO124" s="51"/>
      <c r="AP124" s="51"/>
      <c r="AQ124" s="80" t="s">
        <v>413</v>
      </c>
      <c r="AR124" s="80" t="str">
        <f t="shared" si="35"/>
        <v>0 SPB16 Be hidraulinės sistemos + be papildomo valdymo išvadų</v>
      </c>
      <c r="AS124" s="4"/>
      <c r="AT124" s="640"/>
      <c r="AU124" s="640"/>
      <c r="AV124" s="640"/>
      <c r="AW124" s="640"/>
      <c r="AX124" s="640"/>
      <c r="AY124" s="640"/>
      <c r="AZ124" s="640"/>
      <c r="BA124" s="640"/>
      <c r="BB124" s="640"/>
      <c r="BC124" s="640">
        <f>IF(Duombaze!AT124="",0,INDEX(DU!I:I,MATCH(Duombaze!AT124,DU!A:A,0),1))+IF(Duombaze!AU124="",0,INDEX(DU!I:I,MATCH(Duombaze!AU124,DU!A:A,0),1))+IF(Duombaze!AV124="",0,INDEX(DU!I:I,MATCH(Duombaze!AV124,DU!A:A,0),1))+IF(Duombaze!AW124="",0,INDEX(DU!I:I,MATCH(Duombaze!AW124,DU!A:A,0),1))+IF(Duombaze!AX124="",0,INDEX(DU!I:I,MATCH(Duombaze!AX124,DU!A:A,0),1))+IF(Duombaze!AY124="",0,INDEX(DU!I:I,MATCH(Duombaze!AY124,DU!A:A,0),1))+IF(Duombaze!AZ124="",0,INDEX(DU!I:I,MATCH(Duombaze!AZ124,DU!A:A,0),1))+IF(Duombaze!BA124="",0,INDEX(DU!I:I,MATCH(Duombaze!BA124,DU!A:A,0),1))+IF(Duombaze!BB124="",0,INDEX(DU!I:I,MATCH(Duombaze!BB124,DU!A:A,0),1))</f>
        <v>0</v>
      </c>
      <c r="BD124" s="640">
        <f>IF(Duombaze!AT124="",0,INDEX(DU!K:K,MATCH(Duombaze!AT124,DU!A:A,0),1))+IF(Duombaze!AU124="",0,INDEX(DU!K:K,MATCH(Duombaze!AU124,DU!A:A,0),1))+IF(Duombaze!AV124="",0,INDEX(DU!K:K,MATCH(Duombaze!AV124,DU!A:A,0),1))+IF(Duombaze!AW124="",0,INDEX(DU!K:K,MATCH(Duombaze!AW124,DU!A:A,0),1))+IF(Duombaze!AX124="",0,INDEX(DU!K:K,MATCH(Duombaze!AX124,DU!A:A,0),1))+IF(Duombaze!AY124="",0,INDEX(DU!K:K,MATCH(Duombaze!AY124,DU!A:A,0),1))+IF(Duombaze!AZ124="",0,INDEX(DU!K:K,MATCH(Duombaze!AZ124,DU!A:A,0),1))+IF(Duombaze!BA124="",0,INDEX(DU!K:K,MATCH(Duombaze!BA124,DU!A:A,0),1))+IF(Duombaze!BB124="",0,INDEX(DU!K:K,MATCH(Duombaze!BB124,DU!A:A,0),1))</f>
        <v>0</v>
      </c>
      <c r="BE124" s="4"/>
      <c r="BF124" s="4"/>
      <c r="BG124" s="330" t="str">
        <f>BG174</f>
        <v>Be stabžių sistemos</v>
      </c>
      <c r="BH124" s="80" t="str">
        <f t="shared" si="64"/>
        <v>0 SPB16 Be stabžių sistemos</v>
      </c>
      <c r="BI124" s="80"/>
      <c r="BJ124" s="646"/>
      <c r="BK124" s="646"/>
      <c r="BL124" s="646"/>
      <c r="BM124" s="646">
        <f>IF(Duombaze!BJ124="",0,INDEX(DU!I:I,MATCH(Duombaze!BJ124,DU!A:A,0),1))+IF(Duombaze!BK124="",0,INDEX(DU!I:I,MATCH(Duombaze!BK124,DU!A:A,0),1))+IF(Duombaze!BL124="",0,INDEX(DU!I:I,MATCH(Duombaze!BL124,DU!A:A,0),1))</f>
        <v>0</v>
      </c>
      <c r="BN124" s="640">
        <f>IF(Duombaze!BJ124="",0,INDEX(DU!K:K,MATCH(Duombaze!BJ124,DU!A:A,0),1))+IF(Duombaze!BK124="",0,INDEX(DU!K:K,MATCH(Duombaze!BK124,DU!A:A,0),1))+IF(Duombaze!BL124="",0,INDEX(DU!K:K,MATCH(Duombaze!BL124,DU!A:A,0),1))</f>
        <v>0</v>
      </c>
      <c r="BO124" s="80"/>
      <c r="BP124" s="80"/>
      <c r="BQ124" s="80" t="str">
        <f>BQ174</f>
        <v>Be stabdžių išvadų</v>
      </c>
      <c r="BR124" s="153" t="str">
        <f t="shared" si="60"/>
        <v>0 SPB16 Be stabdžių išvadų</v>
      </c>
      <c r="BS124" s="4"/>
      <c r="BT124" s="4"/>
      <c r="BU124" s="4"/>
      <c r="BV124" s="4"/>
      <c r="BW124" s="4">
        <f>IF(Duombaze!BT124="",0,INDEX(DU!I:I,MATCH(Duombaze!BT124,DU!A:A,0),1))+IF(Duombaze!BU124="",0,INDEX(DU!I:I,MATCH(Duombaze!BU124,DU!A:A,0),1))+IF(Duombaze!BV124="",0,INDEX(DU!I:I,MATCH(Duombaze!BV124,DU!A:A,0),1))</f>
        <v>0</v>
      </c>
      <c r="BX124" s="6">
        <f>IF(Duombaze!BT124="",0,INDEX(DU!K:K,MATCH(Duombaze!BT124,DU!A:A,0),1))+IF(Duombaze!BU124="",0,INDEX(DU!K:K,MATCH(Duombaze!BU124,DU!A:A,0),1))+IF(Duombaze!BV124="",0,INDEX(DU!K:K,MATCH(Duombaze!BV124,DU!A:A,0),1))</f>
        <v>0</v>
      </c>
      <c r="CA124" s="7" t="s">
        <v>418</v>
      </c>
      <c r="CB124" s="6" t="str">
        <f t="shared" si="61"/>
        <v>0 SPB16 Be atraminės kojos</v>
      </c>
      <c r="CC124" s="4"/>
      <c r="CD124" s="4">
        <f>IF(Duombaze!CC124="",0,INDEX(DU!I:I,MATCH(Duombaze!CC124,DU!A:A,0),1))</f>
        <v>0</v>
      </c>
      <c r="CE124" s="4">
        <f>IF(Duombaze!CC124="",0,INDEX(DU!K:K,MATCH(Duombaze!CC124,DU!A:A,0),1))</f>
        <v>0</v>
      </c>
      <c r="CF124" s="4"/>
      <c r="CG124" s="330"/>
      <c r="CH124" s="80" t="s">
        <v>396</v>
      </c>
      <c r="CI124" s="80" t="str">
        <f t="shared" si="36"/>
        <v>0 SPB16 Be priekinės tempimo kilpos</v>
      </c>
      <c r="CK124" s="7">
        <f>IF(Duombaze!CJ124="",0,INDEX(DU!I:I,MATCH(Duombaze!CJ124,DU!A:A,0),1))</f>
        <v>0</v>
      </c>
      <c r="CL124" s="4">
        <f>IF(Duombaze!CJ124="",0,INDEX(DU!K:K,MATCH(Duombaze!CJ124,DU!A:A,0),1))</f>
        <v>0</v>
      </c>
      <c r="CO124" s="51" t="s">
        <v>1756</v>
      </c>
      <c r="CP124" s="80" t="str">
        <f t="shared" si="37"/>
        <v>0 SPB16 Be stovėjimo stabdžio, be atramų</v>
      </c>
      <c r="CQ124" s="6"/>
      <c r="CR124" s="643"/>
      <c r="CS124" s="643"/>
      <c r="CT124" s="643">
        <f>IF(Duombaze!CR124="",0,INDEX(DU!I:I,MATCH(Duombaze!CR124,DU!A:A,0),1))+IF(Duombaze!CS124="",0,INDEX(DU!I:I,MATCH(Duombaze!CS124,DU!A:A,0),1))</f>
        <v>0</v>
      </c>
      <c r="CU124" s="6">
        <f>IF(Duombaze!CR124="",0,INDEX(DU!K:K,MATCH(Duombaze!CR124,DU!A:A,0),1))+IF(Duombaze!CS124="",0,INDEX(DU!K:K,MATCH(Duombaze!CS124,DU!A:A,0),1))</f>
        <v>0</v>
      </c>
      <c r="CV124" s="6"/>
      <c r="CW124" s="6"/>
      <c r="CX124" s="156" t="s">
        <v>397</v>
      </c>
      <c r="CY124" s="80" t="str">
        <f t="shared" si="38"/>
        <v>0 SPB16 Be viršborčių</v>
      </c>
      <c r="CZ124" s="156"/>
      <c r="DA124" s="677"/>
      <c r="DB124" s="677"/>
      <c r="DC124" s="677">
        <f>IF(Duombaze!DA124="",0,INDEX(DU!I:I,MATCH(Duombaze!DA124,DU!A:A,0),1))+IF(Duombaze!DB124="",0,INDEX(DU!I:I,MATCH(Duombaze!DB124,DU!A:A,0),1))</f>
        <v>0</v>
      </c>
      <c r="DD124" s="6">
        <f>IF(Duombaze!DA124="",0,INDEX(DU!K:K,MATCH(Duombaze!DA124,DU!A:A,0),1))+IF(Duombaze!DB124="",0,INDEX(DU!K:K,MATCH(Duombaze!DB124,DU!A:A,0),1))</f>
        <v>0</v>
      </c>
      <c r="DE124" s="110"/>
      <c r="DF124" s="110"/>
      <c r="DG124" s="7" t="s">
        <v>625</v>
      </c>
      <c r="DH124" s="51" t="str">
        <f t="shared" si="39"/>
        <v>0 SPB16 Be tento/aikštelės</v>
      </c>
      <c r="DI124" s="4"/>
      <c r="DJ124" s="677"/>
      <c r="DK124" s="673"/>
      <c r="DL124" s="673">
        <f>IF(Duombaze!DJ124="",0,INDEX(DU!I:I,MATCH(Duombaze!DJ124,DU!A:A,0),1))+IF(Duombaze!DK124="",0,INDEX(DU!I:I,MATCH(Duombaze!DK124,DU!A:A,0),1))</f>
        <v>0</v>
      </c>
      <c r="DM124" s="6">
        <f>IF(Duombaze!DJ124="",0,INDEX(DU!K:K,MATCH(Duombaze!DJ124,DU!A:A,0),1))+IF(Duombaze!DK124="",0,INDEX(DU!K:K,MATCH(Duombaze!DK124,DU!A:A,0),1))</f>
        <v>0</v>
      </c>
      <c r="DN124" s="4"/>
      <c r="DP124" s="7" t="s">
        <v>386</v>
      </c>
      <c r="DQ124" s="80" t="str">
        <f t="shared" si="40"/>
        <v>0 SPB16 Be apšvietimo sistemos</v>
      </c>
      <c r="DS124" s="677"/>
      <c r="DT124" s="677"/>
      <c r="DU124" s="677"/>
      <c r="DV124" s="677"/>
      <c r="DW124" s="677">
        <f>IF(Duombaze!DS124="",0,INDEX(DU!I:I,MATCH(Duombaze!DS124,DU!A:A,0),1))+IF(Duombaze!DT124="",0,INDEX(DU!I:I,MATCH(Duombaze!DT124,DU!A:A,0),1))+IF(Duombaze!DU124="",0,INDEX(DU!I:I,MATCH(Duombaze!DU124,DU!A:A,0),1))+IF(Duombaze!DV124="",0,INDEX(DU!I:I,MATCH(Duombaze!DV124,DU!A:A,0),1))</f>
        <v>0</v>
      </c>
      <c r="DX124" s="640">
        <f>IF(Duombaze!DS124="",0,INDEX(DU!K:K,MATCH(Duombaze!DS124,DU!A:A,0),1))+IF(Duombaze!DT124="",0,INDEX(DU!K:K,MATCH(Duombaze!DT124,DU!A:A,0),1))+IF(Duombaze!DU124="",0,INDEX(DU!K:K,MATCH(Duombaze!DU124,DU!A:A,0),1))+IF(Duombaze!DV124="",0,INDEX(DU!K:KH,MATCH(Duombaze!DV124,DU!A:A,0),1))</f>
        <v>0</v>
      </c>
      <c r="EA124" s="7" t="s">
        <v>470</v>
      </c>
      <c r="EB124" s="51" t="str">
        <f t="shared" si="65"/>
        <v>0 SPB16 Be galinės tempimo kilpos</v>
      </c>
      <c r="ED124" s="7">
        <f>IF(Duombaze!EC124="",0,INDEX(DU!I:I,MATCH(Duombaze!EC124,DU!A:A,0),1))</f>
        <v>0</v>
      </c>
      <c r="EE124" s="640">
        <f>IF(Duombaze!EC124="",0,INDEX(DU!K:K,MATCH(Duombaze!EC124,DU!A:A,0),1))</f>
        <v>0</v>
      </c>
      <c r="EH124" s="51" t="s">
        <v>387</v>
      </c>
      <c r="EI124" s="4" t="str">
        <f t="shared" si="62"/>
        <v>0 SPB16 Be lipdukų</v>
      </c>
      <c r="EJ124" s="51"/>
      <c r="EK124" s="699"/>
      <c r="EL124" s="699"/>
      <c r="EM124" s="699"/>
      <c r="EN124" s="699">
        <f>IF(Duombaze!EK124="",0,INDEX(DU!I:I,MATCH(Duombaze!EK124,DU!A:A,0),1))+IF(Duombaze!EL124="",0,INDEX(DU!I:I,MATCH(Duombaze!EL124,DU!A:A,0),1))+IF(Duombaze!EM124="",0,INDEX(DU!I:I,MATCH(Duombaze!EM124,DU!A:A,0),1))</f>
        <v>0</v>
      </c>
      <c r="EO124" s="6">
        <f>IF(Duombaze!EK124="",0,INDEX(DU!K:K,MATCH(Duombaze!EK124,DU!A:A,0),1))+IF(Duombaze!EL124="",0,INDEX(DU!K:K,MATCH(Duombaze!EL124,DU!A:A,0),1))+IF(Duombaze!EM124="",0,INDEX(DU!K:K,MATCH(Duombaze!EM124,DU!A:A,0),1))</f>
        <v>0</v>
      </c>
      <c r="EP124" s="51"/>
      <c r="EQ124" s="51"/>
      <c r="ER124" s="80" t="s">
        <v>388</v>
      </c>
      <c r="ES124" s="80" t="str">
        <f t="shared" si="57"/>
        <v>0 SPB16 Be ratų</v>
      </c>
      <c r="ET124" s="80"/>
      <c r="EU124" s="80"/>
      <c r="EV124" s="80"/>
      <c r="EW124" s="51" t="s">
        <v>389</v>
      </c>
      <c r="EX124" s="51" t="str">
        <f t="shared" si="58"/>
        <v>0 SPB16 Be purvasaugių</v>
      </c>
      <c r="EY124" s="51"/>
      <c r="EZ124" s="699"/>
      <c r="FA124" s="699"/>
      <c r="FB124" s="699">
        <f>IF(Duombaze!EZ124="",0,INDEX(DU!I:I,MATCH(Duombaze!EZ124,DU!A:A,0),1))+IF(Duombaze!FA124="",0,INDEX(DU!I:I,MATCH(Duombaze!FA124,DU!A:A,0),1))</f>
        <v>0</v>
      </c>
      <c r="FC124" s="6">
        <f>IF(Duombaze!EZ124="",0,INDEX(DU!K:K,MATCH(Duombaze!EZ124,DU!A:A,0),1))+IF(Duombaze!FA124="",0,INDEX(DU!K:K,MATCH(Duombaze!FA124,DU!A:A,0),1))</f>
        <v>0</v>
      </c>
      <c r="FD124" s="51"/>
      <c r="FE124" s="51"/>
      <c r="FF124" s="51"/>
      <c r="FG124" s="51"/>
      <c r="FH124" s="51" t="s">
        <v>655</v>
      </c>
      <c r="FI124" s="51"/>
      <c r="FJ124" s="51"/>
      <c r="FL124" s="81" t="s">
        <v>1424</v>
      </c>
      <c r="FM124" s="673" t="s">
        <v>1424</v>
      </c>
      <c r="FN124" s="673"/>
      <c r="FO124" s="673"/>
      <c r="FP124" s="673"/>
      <c r="FQ124" s="673">
        <f>IF(Duombaze!FM124="",0,INDEX(DU!I:I,MATCH(Duombaze!FM124,DU!A:A,0),1))+IF(Duombaze!FN124="",0,INDEX(DU!I:I,MATCH(Duombaze!FN124,DU!A:A,0),1))+IF(Duombaze!FO124="",0,INDEX(DU!I:I,MATCH(Duombaze!FO124,DU!A:A,0),1))+IF(Duombaze!FP124="",0,INDEX(DU!I:I,MATCH(Duombaze!FP124,DU!A:A,0),1))</f>
        <v>16.652160869565201</v>
      </c>
      <c r="FR124" s="673">
        <f>IF(Duombaze!FM124="",0,INDEX(DU!K:K,MATCH(Duombaze!FM124,DU!A:A,0),1))+IF(Duombaze!FN124="",0,INDEX(DU!K:K,MATCH(Duombaze!FN124,DU!A:A,0),1))+IF(Duombaze!FO124="",0,INDEX(DU!K:K,MATCH(Duombaze!FO124,DU!A:A,0),1))+IF(Duombaze!FP124="",0,INDEX(DU!K:K,MATCH(Duombaze!FP124,DU!A:A,0),1))</f>
        <v>18.68</v>
      </c>
      <c r="FT124" s="101" t="s">
        <v>1437</v>
      </c>
      <c r="FU124" s="101" t="s">
        <v>1440</v>
      </c>
      <c r="FY124" s="330" t="str">
        <f>FY177</f>
        <v>Pneumatiniai stabdžiai dviejų kontūrų su mechaniniu LSV</v>
      </c>
      <c r="FZ124" s="4" t="str">
        <f>IF(FY124&lt;&gt;"",A128&amp;" "&amp;C128&amp;" "&amp;FY124,"")</f>
        <v>4 SPB16 Pneumatiniai stabdžiai dviejų kontūrų su mechaniniu LSV</v>
      </c>
      <c r="GA124" s="6" t="str">
        <f>GA177</f>
        <v>ZU30ASPC14PSKM +ZC30ASPCTPJLSV</v>
      </c>
    </row>
    <row r="125" spans="1:183" s="7" customFormat="1" ht="23.45" customHeight="1" x14ac:dyDescent="0.25">
      <c r="A125" s="42">
        <v>1</v>
      </c>
      <c r="B125" s="42" t="s">
        <v>773</v>
      </c>
      <c r="C125" s="12" t="s">
        <v>222</v>
      </c>
      <c r="D125" s="6" t="s">
        <v>1678</v>
      </c>
      <c r="E125" s="4" t="str">
        <f t="shared" si="66"/>
        <v>1 SPB16 Pagrindas su puslinge, ašys 408E</v>
      </c>
      <c r="F125" s="6" t="s">
        <v>2206</v>
      </c>
      <c r="G125" s="643" t="s">
        <v>2915</v>
      </c>
      <c r="H125" s="647">
        <v>23109200</v>
      </c>
      <c r="I125" s="647"/>
      <c r="J125" s="647"/>
      <c r="K125" s="647"/>
      <c r="L125" s="647"/>
      <c r="M125" s="647"/>
      <c r="N125" s="647"/>
      <c r="O125" s="647"/>
      <c r="P125" s="646">
        <f>IF(Duombaze!G125="",0,INDEX(DU!I:I,MATCH(Duombaze!G125,DU!A:A,0),1))+IF(Duombaze!H125="",0,INDEX(DU!I:I*40,MATCH(Duombaze!H125,DU!A:A,0),1))+IF(Duombaze!I125="",0,INDEX(DU!I:I,MATCH(Duombaze!I125,DU!A:A,0),1))+IF(Duombaze!J125="",0,INDEX(DU!I:I,MATCH(Duombaze!J125,DU!A:A,0),1))+IF(Duombaze!K125="",0,INDEX(DU!I:I,MATCH(Duombaze!K125,DU!A:A,0),1))+IF(Duombaze!L125="",0,INDEX(DU!I:I,MATCH(Duombaze!L125,DU!A:A,0),1))+IF(Duombaze!M125="",0,INDEX(DU!I:I,MATCH(Duombaze!M125,DU!A:A,0),1))+IF(Duombaze!N125="",0,INDEX(DU!I:I,MATCH(Duombaze!N125,DU!A:A,0),1))+IF(Duombaze!O125="",0,INDEX(DU!I:I,MATCH(Duombaze!O125,DU!A:A,0),1))</f>
        <v>5419.52287387456</v>
      </c>
      <c r="Q125" s="640">
        <f>IF(Duombaze!G125="",0,INDEX(DU!K:K,MATCH(Duombaze!G125,DU!A:A,0),1))+IF(Duombaze!H125="",0,INDEX(DU!K:K,MATCH(Duombaze!H125,DU!A:A,0),1))+IF(Duombaze!I125="",0,INDEX(DU!K:K,MATCH(Duombaze!I125,DU!A:A,0),1))+IF(Duombaze!J125="",0,INDEX(DU!K:K,MATCH(Duombaze!J125,DU!A:A,0),1))+IF(Duombaze!K125="",0,INDEX(DU!K:K,MATCH(Duombaze!K125,DU!A:A,0),1))+IF(Duombaze!L125="",0,INDEX(DU!K:K,MATCH(Duombaze!L125,DU!A:A,0),1))+IF(Duombaze!M125="",0,INDEX(DU!K:K,MATCH(Duombaze!M125,DU!A:A,0),1))+IF(Duombaze!N125="",0,INDEX(DU!K:K,MATCH(Duombaze!N125,DU!A:A,0),1))+IF(Duombaze!O125="",0,INDEX(DU!K:K,MATCH(Duombaze!O125,DU!A:A,0),1))</f>
        <v>815.28</v>
      </c>
      <c r="R125" s="51" t="s">
        <v>2006</v>
      </c>
      <c r="S125" s="153" t="s">
        <v>2007</v>
      </c>
      <c r="T125" s="889" t="s">
        <v>3483</v>
      </c>
      <c r="U125" s="4" t="e">
        <f>IF(Duombaze!T125="",0,INDEX(DU!I:I,MATCH(Duombaze!T125,DU!A:A,0),1))</f>
        <v>#N/A</v>
      </c>
      <c r="V125" s="4" t="e">
        <f>IF(Duombaze!T125="",0,INDEX(DU!K:K,MATCH(Duombaze!T125,DU!A:A,0),1))</f>
        <v>#N/A</v>
      </c>
      <c r="W125" s="51" t="s">
        <v>3488</v>
      </c>
      <c r="X125" s="51"/>
      <c r="Y125" s="870"/>
      <c r="Z125" s="182" t="s">
        <v>1543</v>
      </c>
      <c r="AA125" s="80" t="str">
        <f t="shared" ref="AA125:AA156" si="68">IF(Z125&lt;&gt;"",A125&amp;" "&amp;C125&amp;" "&amp;Z125,"")</f>
        <v>1 SPB16 Standartinis grąžulas</v>
      </c>
      <c r="AB125" s="51" t="s">
        <v>670</v>
      </c>
      <c r="AC125" s="51">
        <f>IF(Duombaze!AB125="",0,INDEX(DU!I:I,MATCH(Duombaze!AB125,DU!A:A,0),1))</f>
        <v>0</v>
      </c>
      <c r="AD125" s="2">
        <f>IF(Duombaze!AB125="",0,INDEX(DU!K:K,MATCH(Duombaze!AB125,DU!A:A,0),1))</f>
        <v>0</v>
      </c>
      <c r="AE125" s="51"/>
      <c r="AF125" s="51"/>
      <c r="AG125" s="2" t="s">
        <v>689</v>
      </c>
      <c r="AH125" s="4" t="str">
        <f t="shared" si="67"/>
        <v>1 SPB16 Bamperis apvalus prisukamas</v>
      </c>
      <c r="AI125" s="2" t="s">
        <v>262</v>
      </c>
      <c r="AJ125" s="643" t="s">
        <v>262</v>
      </c>
      <c r="AK125" s="641"/>
      <c r="AL125" s="641"/>
      <c r="AM125" s="641">
        <f>IF(Duombaze!AJ125="",0,INDEX(DU!I:I,MATCH(Duombaze!AJ125,DU!A:A,0),1))+IF(Duombaze!AK125="",0,INDEX(DU!I:I,MATCH(Duombaze!AK125,DU!A:A,0),1))+IF(Duombaze!AL125="",0,INDEX(DU!I:I,MATCH(Duombaze!AL125,DU!A:A,0),1))</f>
        <v>123.400175525962</v>
      </c>
      <c r="AN125" s="643">
        <f>IF(Duombaze!AJ125="",0,INDEX(DU!K:K,MATCH(Duombaze!AJ125,DU!A:A,0),1))+IF(Duombaze!AK125="",0,INDEX(DU!K:K,MATCH(Duombaze!AK125,DU!A:A,0),1))+IF(Duombaze!AL125="",0,INDEX(DU!K:K,MATCH(Duombaze!AL125,DU!A:A,0),1))</f>
        <v>29.87</v>
      </c>
      <c r="AO125" s="118"/>
      <c r="AP125" s="2" t="s">
        <v>2073</v>
      </c>
      <c r="AQ125" s="7" t="s">
        <v>329</v>
      </c>
      <c r="AR125" s="80" t="str">
        <f t="shared" si="35"/>
        <v>1 SPB16 Pagrindo hidraulinės jungtys</v>
      </c>
      <c r="AS125" s="4" t="s">
        <v>1439</v>
      </c>
      <c r="AT125" s="640" t="s">
        <v>1439</v>
      </c>
      <c r="AU125" s="640"/>
      <c r="AV125" s="640"/>
      <c r="AW125" s="640"/>
      <c r="AX125" s="640"/>
      <c r="AY125" s="640"/>
      <c r="AZ125" s="640"/>
      <c r="BA125" s="640"/>
      <c r="BB125" s="640"/>
      <c r="BC125" s="640">
        <f>IF(Duombaze!AT125="",0,INDEX(DU!I:I,MATCH(Duombaze!AT125,DU!A:A,0),1))+IF(Duombaze!AU125="",0,INDEX(DU!I:I,MATCH(Duombaze!AU125,DU!A:A,0),1))+IF(Duombaze!AV125="",0,INDEX(DU!I:I,MATCH(Duombaze!AV125,DU!A:A,0),1))+IF(Duombaze!AW125="",0,INDEX(DU!I:I,MATCH(Duombaze!AW125,DU!A:A,0),1))+IF(Duombaze!AX125="",0,INDEX(DU!I:I,MATCH(Duombaze!AX125,DU!A:A,0),1))+IF(Duombaze!AY125="",0,INDEX(DU!I:I,MATCH(Duombaze!AY125,DU!A:A,0),1))+IF(Duombaze!AZ125="",0,INDEX(DU!I:I,MATCH(Duombaze!AZ125,DU!A:A,0),1))+IF(Duombaze!BA125="",0,INDEX(DU!I:I,MATCH(Duombaze!BA125,DU!A:A,0),1))+IF(Duombaze!BB125="",0,INDEX(DU!I:I,MATCH(Duombaze!BB125,DU!A:A,0),1))</f>
        <v>105.523</v>
      </c>
      <c r="BD125" s="640">
        <f>IF(Duombaze!AT125="",0,INDEX(DU!K:K,MATCH(Duombaze!AT125,DU!A:A,0),1))+IF(Duombaze!AU125="",0,INDEX(DU!K:K,MATCH(Duombaze!AU125,DU!A:A,0),1))+IF(Duombaze!AV125="",0,INDEX(DU!K:K,MATCH(Duombaze!AV125,DU!A:A,0),1))+IF(Duombaze!AW125="",0,INDEX(DU!K:K,MATCH(Duombaze!AW125,DU!A:A,0),1))+IF(Duombaze!AX125="",0,INDEX(DU!K:K,MATCH(Duombaze!AX125,DU!A:A,0),1))+IF(Duombaze!AY125="",0,INDEX(DU!K:K,MATCH(Duombaze!AY125,DU!A:A,0),1))+IF(Duombaze!AZ125="",0,INDEX(DU!K:K,MATCH(Duombaze!AZ125,DU!A:A,0),1))+IF(Duombaze!BA125="",0,INDEX(DU!K:K,MATCH(Duombaze!BA125,DU!A:A,0),1))+IF(Duombaze!BB125="",0,INDEX(DU!K:K,MATCH(Duombaze!BB125,DU!A:A,0),1))</f>
        <v>0</v>
      </c>
      <c r="BE125" s="4"/>
      <c r="BF125" s="4"/>
      <c r="BG125" s="330" t="str">
        <f>BG175</f>
        <v>Hidrauliniai stabdžiai</v>
      </c>
      <c r="BH125" s="80" t="str">
        <f t="shared" si="64"/>
        <v>1 SPB16 Hidrauliniai stabdžiai</v>
      </c>
      <c r="BI125" s="6" t="str">
        <f>BI175</f>
        <v>ZU30ASPC14HS00 + ZC10ASPC1016HJ + ZM0CILINDRIUK0</v>
      </c>
      <c r="BJ125" s="643" t="s">
        <v>3002</v>
      </c>
      <c r="BK125" s="643" t="s">
        <v>3006</v>
      </c>
      <c r="BL125" s="643" t="s">
        <v>2995</v>
      </c>
      <c r="BM125" s="647">
        <f>IF(Duombaze!BJ125="",0,INDEX(DU!I:I,MATCH(Duombaze!BJ125,DU!A:A,0),1))+IF(Duombaze!BK125="",0,INDEX(DU!I:I,MATCH(Duombaze!BK125,DU!A:A,0),1))+IF(Duombaze!BL125="",0,INDEX(DU!I:I,MATCH(Duombaze!BL125,DU!A:A,0),1))</f>
        <v>238.6316228</v>
      </c>
      <c r="BN125" s="640">
        <f>IF(Duombaze!BJ125="",0,INDEX(DU!K:K,MATCH(Duombaze!BJ125,DU!A:A,0),1))+IF(Duombaze!BK125="",0,INDEX(DU!K:K,MATCH(Duombaze!BK125,DU!A:A,0),1))+IF(Duombaze!BL125="",0,INDEX(DU!K:K,MATCH(Duombaze!BL125,DU!A:A,0),1))</f>
        <v>62.099999999999994</v>
      </c>
      <c r="BO125" s="51"/>
      <c r="BP125" s="51" t="s">
        <v>2109</v>
      </c>
      <c r="BQ125" s="80" t="str">
        <f>BQ175</f>
        <v>Stabdžių išvadai hidrauliniai</v>
      </c>
      <c r="BR125" s="153" t="str">
        <f t="shared" si="60"/>
        <v>1 SPB16 Stabdžių išvadai hidrauliniai</v>
      </c>
      <c r="BS125" s="6" t="str">
        <f>BS175</f>
        <v>ZU30ASPC14SIH0 + ZC40ASPC1620IJ</v>
      </c>
      <c r="BT125" s="6" t="s">
        <v>3035</v>
      </c>
      <c r="BU125" s="6" t="s">
        <v>3034</v>
      </c>
      <c r="BV125" s="6"/>
      <c r="BW125" s="6">
        <f>IF(Duombaze!BT125="",0,INDEX(DU!I:I,MATCH(Duombaze!BT125,DU!A:A,0),1))+IF(Duombaze!BU125="",0,INDEX(DU!I:I,MATCH(Duombaze!BU125,DU!A:A,0),1))+IF(Duombaze!BV125="",0,INDEX(DU!I:I,MATCH(Duombaze!BV125,DU!A:A,0),1))</f>
        <v>28.7798954069915</v>
      </c>
      <c r="BX125" s="6">
        <f>IF(Duombaze!BT125="",0,INDEX(DU!K:K,MATCH(Duombaze!BT125,DU!A:A,0),1))+IF(Duombaze!BU125="",0,INDEX(DU!K:K,MATCH(Duombaze!BU125,DU!A:A,0),1))+IF(Duombaze!BV125="",0,INDEX(DU!K:K,MATCH(Duombaze!BV125,DU!A:A,0),1))</f>
        <v>11</v>
      </c>
      <c r="BY125" s="101"/>
      <c r="BZ125" s="101"/>
      <c r="CA125" s="7" t="str">
        <f>CA175</f>
        <v>Hidr.koja SIMOL H1060 + HJ + kranas</v>
      </c>
      <c r="CB125" s="6" t="str">
        <f t="shared" si="61"/>
        <v>1 SPB16 Hidr.koja SIMOL H1060 + HJ + kranas</v>
      </c>
      <c r="CC125" s="4" t="str">
        <f>CC175</f>
        <v>ZM10HKSIMH1060</v>
      </c>
      <c r="CD125" s="4">
        <f>IF(Duombaze!CC125="",0,INDEX(DU!I:I,MATCH(Duombaze!CC125,DU!A:A,0),1))</f>
        <v>164.361478056473</v>
      </c>
      <c r="CE125" s="4">
        <f>IF(Duombaze!CC125="",0,INDEX(DU!K:K,MATCH(Duombaze!CC125,DU!A:A,0),1))</f>
        <v>18.05</v>
      </c>
      <c r="CF125" s="4"/>
      <c r="CG125" s="7" t="s">
        <v>2109</v>
      </c>
      <c r="CH125" s="6" t="str">
        <f>CH175</f>
        <v>Priekinė kilpa UMEGA D-50 (plokštelė 145x145)</v>
      </c>
      <c r="CI125" s="4" t="str">
        <f t="shared" si="36"/>
        <v>1 SPB16 Priekinė kilpa UMEGA D-50 (plokštelė 145x145)</v>
      </c>
      <c r="CJ125" s="6" t="str">
        <f>CJ175</f>
        <v>ZC40ASPC16CPKU</v>
      </c>
      <c r="CK125" s="6">
        <f>IF(Duombaze!CJ125="",0,INDEX(DU!I:I,MATCH(Duombaze!CJ125,DU!A:A,0),1))</f>
        <v>71.836726290849597</v>
      </c>
      <c r="CL125" s="4">
        <f>IF(Duombaze!CJ125="",0,INDEX(DU!K:K,MATCH(Duombaze!CJ125,DU!A:A,0),1))</f>
        <v>20.63</v>
      </c>
      <c r="CM125" s="6"/>
      <c r="CN125" s="6" t="s">
        <v>2108</v>
      </c>
      <c r="CO125" s="2" t="s">
        <v>584</v>
      </c>
      <c r="CP125" s="4" t="str">
        <f t="shared" si="37"/>
        <v>1 SPB16 Rankinis stabdis</v>
      </c>
      <c r="CQ125" s="2" t="s">
        <v>1594</v>
      </c>
      <c r="CR125" s="643" t="s">
        <v>1594</v>
      </c>
      <c r="CS125" s="643"/>
      <c r="CT125" s="643">
        <f>IF(Duombaze!CR125="",0,INDEX(DU!I:I,MATCH(Duombaze!CR125,DU!A:A,0),1))+IF(Duombaze!CS125="",0,INDEX(DU!I:I,MATCH(Duombaze!CS125,DU!A:A,0),1))</f>
        <v>44.795362415433402</v>
      </c>
      <c r="CU125" s="6">
        <f>IF(Duombaze!CR125="",0,INDEX(DU!K:K,MATCH(Duombaze!CR125,DU!A:A,0),1))+IF(Duombaze!CS125="",0,INDEX(DU!K:K,MATCH(Duombaze!CS125,DU!A:A,0),1))</f>
        <v>36.090000000000003</v>
      </c>
      <c r="CV125" s="2"/>
      <c r="CW125" s="2" t="s">
        <v>2124</v>
      </c>
      <c r="CX125" s="33" t="s">
        <v>318</v>
      </c>
      <c r="CY125" s="4" t="str">
        <f t="shared" si="38"/>
        <v>1 SPB16 SPB16 viršborčiai 300</v>
      </c>
      <c r="CZ125" s="33" t="s">
        <v>319</v>
      </c>
      <c r="DA125" s="674" t="s">
        <v>319</v>
      </c>
      <c r="DB125" s="674"/>
      <c r="DC125" s="674">
        <f>IF(Duombaze!DA125="",0,INDEX(DU!I:I,MATCH(Duombaze!DA125,DU!A:A,0),1))+IF(Duombaze!DB125="",0,INDEX(DU!I:I,MATCH(Duombaze!DB125,DU!A:A,0),1))</f>
        <v>0</v>
      </c>
      <c r="DD125" s="6">
        <f>IF(Duombaze!DA125="",0,INDEX(DU!K:K,MATCH(Duombaze!DA125,DU!A:A,0),1))+IF(Duombaze!DB125="",0,INDEX(DU!K:K,MATCH(Duombaze!DB125,DU!A:A,0),1))</f>
        <v>0</v>
      </c>
      <c r="DE125" s="33" t="s">
        <v>2134</v>
      </c>
      <c r="DF125" s="33"/>
      <c r="DG125" s="6" t="s">
        <v>320</v>
      </c>
      <c r="DH125" s="6" t="str">
        <f t="shared" si="39"/>
        <v>1 SPB16 SPB16 tentas ir aikštelė</v>
      </c>
      <c r="DI125" s="6" t="s">
        <v>321</v>
      </c>
      <c r="DJ125" s="674" t="s">
        <v>321</v>
      </c>
      <c r="DK125" s="679"/>
      <c r="DL125" s="679">
        <f>IF(Duombaze!DJ125="",0,INDEX(DU!I:I,MATCH(Duombaze!DJ125,DU!A:A,0),1))+IF(Duombaze!DK125="",0,INDEX(DU!I:I,MATCH(Duombaze!DK125,DU!A:A,0),1))</f>
        <v>240.69710959729201</v>
      </c>
      <c r="DM125" s="6">
        <f>IF(Duombaze!DJ125="",0,INDEX(DU!K:K,MATCH(Duombaze!DJ125,DU!A:A,0),1))+IF(Duombaze!DK125="",0,INDEX(DU!K:K,MATCH(Duombaze!DK125,DU!A:A,0),1))</f>
        <v>81.09</v>
      </c>
      <c r="DN125" s="48" t="s">
        <v>2154</v>
      </c>
      <c r="DO125" s="48"/>
      <c r="DP125" s="48" t="str">
        <f>DP175</f>
        <v>Gale trikampis LED žibintas + pilnas LED (Danija)</v>
      </c>
      <c r="DQ125" s="4" t="str">
        <f>IF(DP125&lt;&gt;"",A125&amp;" "&amp;C125&amp;" "&amp;DP125,"")</f>
        <v>1 SPB16 Gale trikampis LED žibintas + pilnas LED (Danija)</v>
      </c>
      <c r="DR125" s="66" t="str">
        <f>DR175</f>
        <v>ZC40AZIBMI0000</v>
      </c>
      <c r="DS125" s="694" t="s">
        <v>252</v>
      </c>
      <c r="DT125" s="694"/>
      <c r="DU125" s="694"/>
      <c r="DV125" s="694"/>
      <c r="DW125" s="694">
        <f>IF(Duombaze!DS125="",0,INDEX(DU!I:I,MATCH(Duombaze!DS125,DU!A:A,0),1))+IF(Duombaze!DT125="",0,INDEX(DU!I:I,MATCH(Duombaze!DT125,DU!A:A,0),1))+IF(Duombaze!DU125="",0,INDEX(DU!I:I,MATCH(Duombaze!DU125,DU!A:A,0),1))+IF(Duombaze!DV125="",0,INDEX(DU!I:I,MATCH(Duombaze!DV125,DU!A:A,0),1))</f>
        <v>129.30043442866699</v>
      </c>
      <c r="DX125" s="640">
        <f>IF(Duombaze!DS125="",0,INDEX(DU!K:K,MATCH(Duombaze!DS125,DU!A:A,0),1))+IF(Duombaze!DT125="",0,INDEX(DU!K:K,MATCH(Duombaze!DT125,DU!A:A,0),1))+IF(Duombaze!DU125="",0,INDEX(DU!K:K,MATCH(Duombaze!DU125,DU!A:A,0),1))+IF(Duombaze!DV125="",0,INDEX(DU!K:KH,MATCH(Duombaze!DV125,DU!A:A,0),1))</f>
        <v>0</v>
      </c>
      <c r="DY125" s="66"/>
      <c r="DZ125" s="66"/>
      <c r="EA125" s="6" t="str">
        <f>EA175</f>
        <v>Ištempimo kilpa RIMA</v>
      </c>
      <c r="EB125" s="6" t="str">
        <f t="shared" si="65"/>
        <v>1 SPB16 Ištempimo kilpa RIMA</v>
      </c>
      <c r="EC125" s="6" t="str">
        <f>EC175</f>
        <v>ZC40ACTKR00000</v>
      </c>
      <c r="ED125" s="6">
        <f>IF(Duombaze!EC125="",0,INDEX(DU!I:I,MATCH(Duombaze!EC125,DU!A:A,0),1))</f>
        <v>92.221999999999994</v>
      </c>
      <c r="EE125" s="640">
        <f>IF(Duombaze!EC125="",0,INDEX(DU!K:K,MATCH(Duombaze!EC125,DU!A:A,0),1))</f>
        <v>23.17</v>
      </c>
      <c r="EF125" s="6"/>
      <c r="EG125" s="6"/>
      <c r="EH125" s="6" t="str">
        <f>EH175</f>
        <v>Lipdukai Daniški + MItip logo (prisukamas)</v>
      </c>
      <c r="EI125" s="4" t="str">
        <f t="shared" si="62"/>
        <v>1 SPB16 Lipdukai Daniški + MItip logo (prisukamas)</v>
      </c>
      <c r="EJ125" s="6" t="str">
        <f>EJ175</f>
        <v>ZM20ASPCLMI000 + ZM0L0G0MITIP00</v>
      </c>
      <c r="EK125" s="674" t="s">
        <v>3051</v>
      </c>
      <c r="EL125" s="674" t="s">
        <v>3052</v>
      </c>
      <c r="EM125" s="674"/>
      <c r="EN125" s="674">
        <f>IF(Duombaze!EK125="",0,INDEX(DU!I:I,MATCH(Duombaze!EK125,DU!A:A,0),1))+IF(Duombaze!EL125="",0,INDEX(DU!I:I,MATCH(Duombaze!EL125,DU!A:A,0),1))+IF(Duombaze!EM125="",0,INDEX(DU!I:I,MATCH(Duombaze!EM125,DU!A:A,0),1))</f>
        <v>13.609623333333332</v>
      </c>
      <c r="EO125" s="6">
        <f>IF(Duombaze!EK125="",0,INDEX(DU!K:K,MATCH(Duombaze!EK125,DU!A:A,0),1))+IF(Duombaze!EL125="",0,INDEX(DU!K:K,MATCH(Duombaze!EL125,DU!A:A,0),1))+IF(Duombaze!EM125="",0,INDEX(DU!K:K,MATCH(Duombaze!EM125,DU!A:A,0),1))</f>
        <v>2.58</v>
      </c>
      <c r="EP125" s="6"/>
      <c r="EQ125" s="6"/>
      <c r="ER125" s="4" t="s">
        <v>1497</v>
      </c>
      <c r="ES125" s="80" t="str">
        <f t="shared" si="57"/>
        <v>1 SPB16 Montuojami</v>
      </c>
      <c r="ET125" s="4"/>
      <c r="EU125" s="4"/>
      <c r="EV125" s="4"/>
      <c r="EW125" s="2" t="s">
        <v>323</v>
      </c>
      <c r="EX125" s="255" t="str">
        <f t="shared" si="58"/>
        <v>1 SPB16 Purvasaugių komplektas 600 ratams (1/4 ketvirtiniai)</v>
      </c>
      <c r="EY125" s="2" t="s">
        <v>324</v>
      </c>
      <c r="EZ125" s="674" t="s">
        <v>324</v>
      </c>
      <c r="FA125" s="674"/>
      <c r="FB125" s="674">
        <f>IF(Duombaze!EZ125="",0,INDEX(DU!I:I,MATCH(Duombaze!EZ125,DU!A:A,0),1))+IF(Duombaze!FA125="",0,INDEX(DU!I:I,MATCH(Duombaze!FA125,DU!A:A,0),1))</f>
        <v>0</v>
      </c>
      <c r="FC125" s="6">
        <f>IF(Duombaze!EZ125="",0,INDEX(DU!K:K,MATCH(Duombaze!EZ125,DU!A:A,0),1))+IF(Duombaze!FA125="",0,INDEX(DU!K:K,MATCH(Duombaze!FA125,DU!A:A,0),1))</f>
        <v>0</v>
      </c>
      <c r="FD125" s="2"/>
      <c r="FE125" s="2"/>
      <c r="FF125" s="6"/>
      <c r="FG125" s="6"/>
      <c r="FH125" s="2" t="s">
        <v>1577</v>
      </c>
      <c r="FI125" s="6"/>
      <c r="FJ125" s="6"/>
      <c r="FL125" s="14" t="s">
        <v>1425</v>
      </c>
      <c r="FM125" s="673" t="s">
        <v>1425</v>
      </c>
      <c r="FN125" s="673"/>
      <c r="FO125" s="673"/>
      <c r="FP125" s="673"/>
      <c r="FQ125" s="673">
        <f>IF(Duombaze!FM125="",0,INDEX(DU!I:I,MATCH(Duombaze!FM125,DU!A:A,0),1))+IF(Duombaze!FN125="",0,INDEX(DU!I:I,MATCH(Duombaze!FN125,DU!A:A,0),1))+IF(Duombaze!FO125="",0,INDEX(DU!I:I,MATCH(Duombaze!FO125,DU!A:A,0),1))+IF(Duombaze!FP125="",0,INDEX(DU!I:I,MATCH(Duombaze!FP125,DU!A:A,0),1))</f>
        <v>4.1995624999999999</v>
      </c>
      <c r="FR125" s="673">
        <f>IF(Duombaze!FM125="",0,INDEX(DU!K:K,MATCH(Duombaze!FM125,DU!A:A,0),1))+IF(Duombaze!FN125="",0,INDEX(DU!K:K,MATCH(Duombaze!FN125,DU!A:A,0),1))+IF(Duombaze!FO125="",0,INDEX(DU!K:K,MATCH(Duombaze!FO125,DU!A:A,0),1))+IF(Duombaze!FP125="",0,INDEX(DU!K:K,MATCH(Duombaze!FP125,DU!A:A,0),1))</f>
        <v>2.62</v>
      </c>
      <c r="FT125" s="101" t="s">
        <v>53</v>
      </c>
      <c r="FU125" s="101" t="s">
        <v>68</v>
      </c>
      <c r="FY125" s="330" t="str">
        <f>FY180</f>
        <v>Pneumatiniai stabdžiai Wabco 2K su mechaniniu LSV(0,4s) ir papildomu slėgio ribojimo vožtuvu</v>
      </c>
      <c r="FZ125" s="4" t="str">
        <f>IF(FY125&lt;&gt;"",A129&amp;" "&amp;C129&amp;" "&amp;FY125,"")</f>
        <v>5 SPB16 Pneumatiniai stabdžiai Wabco 2K su mechaniniu LSV(0,4s) ir papildomu slėgio ribojimo vožtuvu</v>
      </c>
      <c r="GA125" s="6" t="str">
        <f>GA180</f>
        <v>ZC30SPC14PS04V + ZC30SPCBDAT04V (tikslinti normas)</v>
      </c>
    </row>
    <row r="126" spans="1:183" s="7" customFormat="1" ht="23.45" customHeight="1" x14ac:dyDescent="0.25">
      <c r="A126" s="42">
        <v>2</v>
      </c>
      <c r="B126" s="42" t="s">
        <v>773</v>
      </c>
      <c r="C126" s="12" t="s">
        <v>222</v>
      </c>
      <c r="E126" s="4" t="str">
        <f t="shared" si="66"/>
        <v/>
      </c>
      <c r="G126" s="642"/>
      <c r="H126" s="642"/>
      <c r="I126" s="642"/>
      <c r="J126" s="642"/>
      <c r="K126" s="642"/>
      <c r="L126" s="642"/>
      <c r="M126" s="642"/>
      <c r="N126" s="642"/>
      <c r="O126" s="642"/>
      <c r="P126" s="646">
        <f>IF(Duombaze!G126="",0,INDEX(DU!I:I,MATCH(Duombaze!G126,DU!A:A,0),1))+IF(Duombaze!H126="",0,INDEX(DU!I:I,MATCH(Duombaze!H126,DU!A:A,0),1))+IF(Duombaze!I126="",0,INDEX(DU!I:I,MATCH(Duombaze!I126,DU!A:A,0),1))+IF(Duombaze!J126="",0,INDEX(DU!I:I,MATCH(Duombaze!J126,DU!A:A,0),1))+IF(Duombaze!K126="",0,INDEX(DU!I:I,MATCH(Duombaze!K126,DU!A:A,0),1))+IF(Duombaze!L126="",0,INDEX(DU!I:I,MATCH(Duombaze!L126,DU!A:A,0),1))+IF(Duombaze!M126="",0,INDEX(DU!I:I,MATCH(Duombaze!M126,DU!A:A,0),1))+IF(Duombaze!N126="",0,INDEX(DU!I:I,MATCH(Duombaze!N126,DU!A:A,0),1))+IF(Duombaze!O126="",0,INDEX(DU!I:I,MATCH(Duombaze!O126,DU!A:A,0),1))</f>
        <v>0</v>
      </c>
      <c r="Q126" s="640">
        <f>IF(Duombaze!G126="",0,INDEX(DU!K:K,MATCH(Duombaze!G126,DU!A:A,0),1))+IF(Duombaze!H126="",0,INDEX(DU!K:K,MATCH(Duombaze!H126,DU!A:A,0),1))+IF(Duombaze!I126="",0,INDEX(DU!K:K,MATCH(Duombaze!I126,DU!A:A,0),1))+IF(Duombaze!J126="",0,INDEX(DU!K:K,MATCH(Duombaze!J126,DU!A:A,0),1))+IF(Duombaze!K126="",0,INDEX(DU!K:K,MATCH(Duombaze!K126,DU!A:A,0),1))+IF(Duombaze!L126="",0,INDEX(DU!K:K,MATCH(Duombaze!L126,DU!A:A,0),1))+IF(Duombaze!M126="",0,INDEX(DU!K:K,MATCH(Duombaze!M126,DU!A:A,0),1))+IF(Duombaze!N126="",0,INDEX(DU!K:K,MATCH(Duombaze!N126,DU!A:A,0),1))+IF(Duombaze!O126="",0,INDEX(DU!K:K,MATCH(Duombaze!O126,DU!A:A,0),1))</f>
        <v>0</v>
      </c>
      <c r="T126" s="886"/>
      <c r="U126" s="4">
        <f>IF(Duombaze!T126="",0,INDEX(DU!I:I,MATCH(Duombaze!T126,DU!A:A,0),1))</f>
        <v>0</v>
      </c>
      <c r="V126" s="4">
        <f>IF(Duombaze!T126="",0,INDEX(DU!K:K,MATCH(Duombaze!T126,DU!A:A,0),1))</f>
        <v>0</v>
      </c>
      <c r="Y126" s="863"/>
      <c r="Z126" s="66"/>
      <c r="AA126" s="4" t="str">
        <f t="shared" si="68"/>
        <v/>
      </c>
      <c r="AB126" s="6"/>
      <c r="AC126" s="6">
        <f>IF(Duombaze!AB126="",0,INDEX(DU!I:I,MATCH(Duombaze!AB126,DU!A:A,0),1))</f>
        <v>0</v>
      </c>
      <c r="AD126" s="2">
        <f>IF(Duombaze!AB126="",0,INDEX(DU!K:K,MATCH(Duombaze!AB126,DU!A:A,0),1))</f>
        <v>0</v>
      </c>
      <c r="AE126" s="6"/>
      <c r="AF126" s="6"/>
      <c r="AG126" s="6"/>
      <c r="AH126" s="4" t="str">
        <f t="shared" si="67"/>
        <v/>
      </c>
      <c r="AI126" s="6"/>
      <c r="AJ126" s="643"/>
      <c r="AK126" s="643"/>
      <c r="AL126" s="643"/>
      <c r="AM126" s="643">
        <f>IF(Duombaze!AJ126="",0,INDEX(DU!I:I,MATCH(Duombaze!AJ126,DU!A:A,0),1))+IF(Duombaze!AK126="",0,INDEX(DU!I:I,MATCH(Duombaze!AK126,DU!A:A,0),1))+IF(Duombaze!AL126="",0,INDEX(DU!I:I,MATCH(Duombaze!AL126,DU!A:A,0),1))</f>
        <v>0</v>
      </c>
      <c r="AN126" s="643">
        <f>IF(Duombaze!AJ126="",0,INDEX(DU!K:K,MATCH(Duombaze!AJ126,DU!A:A,0),1))+IF(Duombaze!AK126="",0,INDEX(DU!K:K,MATCH(Duombaze!AK126,DU!A:A,0),1))+IF(Duombaze!AL126="",0,INDEX(DU!K:K,MATCH(Duombaze!AL126,DU!A:A,0),1))</f>
        <v>0</v>
      </c>
      <c r="AO126" s="6"/>
      <c r="AP126" s="6"/>
      <c r="AQ126" s="6" t="s">
        <v>331</v>
      </c>
      <c r="AR126" s="80" t="str">
        <f t="shared" si="35"/>
        <v>2 SPB16 Pagrindo hidraulinės jungtys + Kėbulo išvertimo išvadas</v>
      </c>
      <c r="AS126" s="6" t="s">
        <v>1441</v>
      </c>
      <c r="AT126" s="643" t="s">
        <v>1439</v>
      </c>
      <c r="AU126" s="643" t="s">
        <v>2976</v>
      </c>
      <c r="AV126" s="643" t="s">
        <v>2962</v>
      </c>
      <c r="AW126" s="643"/>
      <c r="AX126" s="643"/>
      <c r="AY126" s="643"/>
      <c r="AZ126" s="643"/>
      <c r="BA126" s="643"/>
      <c r="BB126" s="643"/>
      <c r="BC126" s="643">
        <f>IF(Duombaze!AT126="",0,INDEX(DU!I:I,MATCH(Duombaze!AT126,DU!A:A,0),1))+IF(Duombaze!AU126="",0,INDEX(DU!I:I,MATCH(Duombaze!AU126,DU!A:A,0),1))+IF(Duombaze!AV126="",0,INDEX(DU!I:I,MATCH(Duombaze!AV126,DU!A:A,0),1))+IF(Duombaze!AW126="",0,INDEX(DU!I:I,MATCH(Duombaze!AW126,DU!A:A,0),1))+IF(Duombaze!AX126="",0,INDEX(DU!I:I,MATCH(Duombaze!AX126,DU!A:A,0),1))+IF(Duombaze!AY126="",0,INDEX(DU!I:I,MATCH(Duombaze!AY126,DU!A:A,0),1))+IF(Duombaze!AZ126="",0,INDEX(DU!I:I,MATCH(Duombaze!AZ126,DU!A:A,0),1))+IF(Duombaze!BA126="",0,INDEX(DU!I:I,MATCH(Duombaze!BA126,DU!A:A,0),1))+IF(Duombaze!BB126="",0,INDEX(DU!I:I,MATCH(Duombaze!BB126,DU!A:A,0),1))</f>
        <v>176.42559999999997</v>
      </c>
      <c r="BD126" s="640">
        <f>IF(Duombaze!AT126="",0,INDEX(DU!K:K,MATCH(Duombaze!AT126,DU!A:A,0),1))+IF(Duombaze!AU126="",0,INDEX(DU!K:K,MATCH(Duombaze!AU126,DU!A:A,0),1))+IF(Duombaze!AV126="",0,INDEX(DU!K:K,MATCH(Duombaze!AV126,DU!A:A,0),1))+IF(Duombaze!AW126="",0,INDEX(DU!K:K,MATCH(Duombaze!AW126,DU!A:A,0),1))+IF(Duombaze!AX126="",0,INDEX(DU!K:K,MATCH(Duombaze!AX126,DU!A:A,0),1))+IF(Duombaze!AY126="",0,INDEX(DU!K:K,MATCH(Duombaze!AY126,DU!A:A,0),1))+IF(Duombaze!AZ126="",0,INDEX(DU!K:K,MATCH(Duombaze!AZ126,DU!A:A,0),1))+IF(Duombaze!BA126="",0,INDEX(DU!K:K,MATCH(Duombaze!BA126,DU!A:A,0),1))+IF(Duombaze!BB126="",0,INDEX(DU!K:K,MATCH(Duombaze!BB126,DU!A:A,0),1))</f>
        <v>11.2</v>
      </c>
      <c r="BE126" s="6"/>
      <c r="BF126" s="6"/>
      <c r="BG126" s="4" t="str">
        <f>BG176</f>
        <v>Hidrauliniai stabdžiai su LSV autom.</v>
      </c>
      <c r="BH126" s="4" t="str">
        <f t="shared" si="64"/>
        <v>2 SPB16 Hidrauliniai stabdžiai su LSV autom.</v>
      </c>
      <c r="BI126" s="6" t="str">
        <f>BI176</f>
        <v>ZMCAHSLSV00000 + ZM0CILINDRIUK0</v>
      </c>
      <c r="BJ126" s="643" t="s">
        <v>3007</v>
      </c>
      <c r="BK126" s="643" t="s">
        <v>2995</v>
      </c>
      <c r="BL126" s="643"/>
      <c r="BM126" s="643">
        <f>IF(Duombaze!BJ126="",0,INDEX(DU!I:I,MATCH(Duombaze!BJ126,DU!A:A,0),1))+IF(Duombaze!BK126="",0,INDEX(DU!I:I,MATCH(Duombaze!BK126,DU!A:A,0),1))+IF(Duombaze!BL126="",0,INDEX(DU!I:I,MATCH(Duombaze!BL126,DU!A:A,0),1))</f>
        <v>680.53082280000001</v>
      </c>
      <c r="BN126" s="640">
        <f>IF(Duombaze!BJ126="",0,INDEX(DU!K:K,MATCH(Duombaze!BJ126,DU!A:A,0),1))+IF(Duombaze!BK126="",0,INDEX(DU!K:K,MATCH(Duombaze!BK126,DU!A:A,0),1))+IF(Duombaze!BL126="",0,INDEX(DU!K:K,MATCH(Duombaze!BL126,DU!A:A,0),1))</f>
        <v>80.759999999999991</v>
      </c>
      <c r="BO126" s="51"/>
      <c r="BP126" s="51" t="s">
        <v>2109</v>
      </c>
      <c r="BQ126" s="80" t="str">
        <f>BQ176</f>
        <v>Stabdžių išvadai hidrauliniai</v>
      </c>
      <c r="BR126" s="153" t="str">
        <f t="shared" si="60"/>
        <v>2 SPB16 Stabdžių išvadai hidrauliniai</v>
      </c>
      <c r="BS126" s="6" t="str">
        <f>BS176</f>
        <v>ZU30ASPC14SIH0+ ZC40ASPC1620IJ</v>
      </c>
      <c r="BT126" s="6" t="s">
        <v>3035</v>
      </c>
      <c r="BU126" s="6" t="s">
        <v>3034</v>
      </c>
      <c r="BV126" s="6"/>
      <c r="BW126" s="6">
        <f>IF(Duombaze!BT126="",0,INDEX(DU!I:I,MATCH(Duombaze!BT126,DU!A:A,0),1))+IF(Duombaze!BU126="",0,INDEX(DU!I:I,MATCH(Duombaze!BU126,DU!A:A,0),1))+IF(Duombaze!BV126="",0,INDEX(DU!I:I,MATCH(Duombaze!BV126,DU!A:A,0),1))</f>
        <v>28.7798954069915</v>
      </c>
      <c r="BX126" s="6">
        <f>IF(Duombaze!BT126="",0,INDEX(DU!K:K,MATCH(Duombaze!BT126,DU!A:A,0),1))+IF(Duombaze!BU126="",0,INDEX(DU!K:K,MATCH(Duombaze!BU126,DU!A:A,0),1))+IF(Duombaze!BV126="",0,INDEX(DU!K:K,MATCH(Duombaze!BV126,DU!A:A,0),1))</f>
        <v>11</v>
      </c>
      <c r="BY126" s="66"/>
      <c r="BZ126" s="6"/>
      <c r="CA126" s="101" t="str">
        <f>CA177</f>
        <v>Hidr.koja SIMOL H1160P PASTIPRINTA (HJ+kranas)</v>
      </c>
      <c r="CB126" s="6" t="str">
        <f t="shared" si="61"/>
        <v>2 SPB16 Hidr.koja SIMOL H1160P PASTIPRINTA (HJ+kranas)</v>
      </c>
      <c r="CC126" s="4" t="str">
        <f>CC177</f>
        <v>ZM10HKSIMH1160</v>
      </c>
      <c r="CD126" s="4">
        <f>IF(Duombaze!CC126="",0,INDEX(DU!I:I,MATCH(Duombaze!CC126,DU!A:A,0),1))</f>
        <v>202.668286325791</v>
      </c>
      <c r="CE126" s="4">
        <f>IF(Duombaze!CC126="",0,INDEX(DU!K:K,MATCH(Duombaze!CC126,DU!A:A,0),1))</f>
        <v>11.61</v>
      </c>
      <c r="CF126" s="4"/>
      <c r="CG126" s="49"/>
      <c r="CH126" s="6" t="str">
        <f>CH176</f>
        <v>Priekinė kilpa DIN 9678 D-50 (3000 kg.)</v>
      </c>
      <c r="CI126" s="4" t="str">
        <f t="shared" si="36"/>
        <v>2 SPB16 Priekinė kilpa DIN 9678 D-50 (3000 kg.)</v>
      </c>
      <c r="CJ126" s="6" t="str">
        <f>CJ176</f>
        <v>ZC4ACPKL50000</v>
      </c>
      <c r="CK126" s="6">
        <f>IF(Duombaze!CJ126="",0,INDEX(DU!I:I,MATCH(Duombaze!CJ126,DU!A:A,0),1))</f>
        <v>188.11199999999999</v>
      </c>
      <c r="CL126" s="4">
        <f>IF(Duombaze!CJ126="",0,INDEX(DU!K:K,MATCH(Duombaze!CJ126,DU!A:A,0),1))</f>
        <v>11.59</v>
      </c>
      <c r="CM126" s="6"/>
      <c r="CN126" s="6"/>
      <c r="CO126" s="6" t="s">
        <v>652</v>
      </c>
      <c r="CP126" s="4" t="str">
        <f t="shared" si="37"/>
        <v>2 SPB16 Ratų atsparos</v>
      </c>
      <c r="CQ126" s="6" t="s">
        <v>1471</v>
      </c>
      <c r="CR126" s="643" t="s">
        <v>1471</v>
      </c>
      <c r="CS126" s="643"/>
      <c r="CT126" s="643">
        <f>IF(Duombaze!CR126="",0,INDEX(DU!I:I,MATCH(Duombaze!CR126,DU!A:A,0),1))+IF(Duombaze!CS126="",0,INDEX(DU!I:I,MATCH(Duombaze!CS126,DU!A:A,0),1))</f>
        <v>28.542999999999999</v>
      </c>
      <c r="CU126" s="6">
        <f>IF(Duombaze!CR126="",0,INDEX(DU!K:K,MATCH(Duombaze!CR126,DU!A:A,0),1))+IF(Duombaze!CS126="",0,INDEX(DU!K:K,MATCH(Duombaze!CS126,DU!A:A,0),1))</f>
        <v>0</v>
      </c>
      <c r="CV126" s="6"/>
      <c r="CW126" s="6"/>
      <c r="CX126" s="33"/>
      <c r="CY126" s="4" t="str">
        <f t="shared" si="38"/>
        <v/>
      </c>
      <c r="CZ126" s="33"/>
      <c r="DA126" s="674"/>
      <c r="DB126" s="674"/>
      <c r="DC126" s="674">
        <f>IF(Duombaze!DA126="",0,INDEX(DU!I:I,MATCH(Duombaze!DA126,DU!A:A,0),1))+IF(Duombaze!DB126="",0,INDEX(DU!I:I,MATCH(Duombaze!DB126,DU!A:A,0),1))</f>
        <v>0</v>
      </c>
      <c r="DD126" s="6">
        <f>IF(Duombaze!DA126="",0,INDEX(DU!K:K,MATCH(Duombaze!DA126,DU!A:A,0),1))+IF(Duombaze!DB126="",0,INDEX(DU!K:K,MATCH(Duombaze!DB126,DU!A:A,0),1))</f>
        <v>0</v>
      </c>
      <c r="DE126" s="33"/>
      <c r="DF126" s="33"/>
      <c r="DG126" s="6"/>
      <c r="DH126" s="6" t="str">
        <f t="shared" si="39"/>
        <v/>
      </c>
      <c r="DI126" s="6"/>
      <c r="DJ126" s="674"/>
      <c r="DK126" s="679"/>
      <c r="DL126" s="679">
        <f>IF(Duombaze!DJ126="",0,INDEX(DU!I:I,MATCH(Duombaze!DJ126,DU!A:A,0),1))+IF(Duombaze!DK126="",0,INDEX(DU!I:I,MATCH(Duombaze!DK126,DU!A:A,0),1))</f>
        <v>0</v>
      </c>
      <c r="DM126" s="6">
        <f>IF(Duombaze!DJ126="",0,INDEX(DU!K:K,MATCH(Duombaze!DJ126,DU!A:A,0),1))+IF(Duombaze!DK126="",0,INDEX(DU!K:K,MATCH(Duombaze!DK126,DU!A:A,0),1))</f>
        <v>0</v>
      </c>
      <c r="DN126" s="48"/>
      <c r="DO126" s="48"/>
      <c r="DP126" s="48"/>
      <c r="DQ126" s="4" t="str">
        <f t="shared" si="40"/>
        <v/>
      </c>
      <c r="DR126" s="66"/>
      <c r="DS126" s="694"/>
      <c r="DT126" s="694"/>
      <c r="DU126" s="694"/>
      <c r="DV126" s="694"/>
      <c r="DW126" s="694">
        <f>IF(Duombaze!DS126="",0,INDEX(DU!I:I,MATCH(Duombaze!DS126,DU!A:A,0),1))+IF(Duombaze!DT126="",0,INDEX(DU!I:I,MATCH(Duombaze!DT126,DU!A:A,0),1))+IF(Duombaze!DU126="",0,INDEX(DU!I:I,MATCH(Duombaze!DU126,DU!A:A,0),1))+IF(Duombaze!DV126="",0,INDEX(DU!I:I,MATCH(Duombaze!DV126,DU!A:A,0),1))</f>
        <v>0</v>
      </c>
      <c r="DX126" s="640">
        <f>IF(Duombaze!DS126="",0,INDEX(DU!K:K,MATCH(Duombaze!DS126,DU!A:A,0),1))+IF(Duombaze!DT126="",0,INDEX(DU!K:K,MATCH(Duombaze!DT126,DU!A:A,0),1))+IF(Duombaze!DU126="",0,INDEX(DU!K:K,MATCH(Duombaze!DU126,DU!A:A,0),1))+IF(Duombaze!DV126="",0,INDEX(DU!K:KH,MATCH(Duombaze!DV126,DU!A:A,0),1))</f>
        <v>0</v>
      </c>
      <c r="DY126" s="66"/>
      <c r="DZ126" s="66"/>
      <c r="EA126" s="6" t="str">
        <f>EA176</f>
        <v>Mechaninis sukabintuvas Rockinger</v>
      </c>
      <c r="EB126" s="6" t="str">
        <f t="shared" si="65"/>
        <v>2 SPB16 Mechaninis sukabintuvas Rockinger</v>
      </c>
      <c r="EC126" s="6" t="str">
        <f>EC176</f>
        <v>ZC40ACMSR00000</v>
      </c>
      <c r="ED126" s="6">
        <f>IF(Duombaze!EC126="",0,INDEX(DU!I:I,MATCH(Duombaze!EC126,DU!A:A,0),1))</f>
        <v>170.74</v>
      </c>
      <c r="EE126" s="640">
        <f>IF(Duombaze!EC126="",0,INDEX(DU!K:K,MATCH(Duombaze!EC126,DU!A:A,0),1))</f>
        <v>18.82</v>
      </c>
      <c r="EF126" s="6"/>
      <c r="EG126" s="6"/>
      <c r="EH126" s="6" t="str">
        <f>EH182</f>
        <v>Lipdukai Lenkiški</v>
      </c>
      <c r="EI126" s="4" t="str">
        <f t="shared" si="62"/>
        <v>2 SPB16 Lipdukai Lenkiški</v>
      </c>
      <c r="EJ126" s="6" t="str">
        <f>EJ182</f>
        <v>ZC20ASPCLPL000</v>
      </c>
      <c r="EK126" s="674" t="s">
        <v>3053</v>
      </c>
      <c r="EL126" s="674"/>
      <c r="EM126" s="674"/>
      <c r="EN126" s="674">
        <f>IF(Duombaze!EK126="",0,INDEX(DU!I:I,MATCH(Duombaze!EK126,DU!A:A,0),1))+IF(Duombaze!EL126="",0,INDEX(DU!I:I,MATCH(Duombaze!EL126,DU!A:A,0),1))+IF(Duombaze!EM126="",0,INDEX(DU!I:I,MATCH(Duombaze!EM126,DU!A:A,0),1))</f>
        <v>24.172999999999998</v>
      </c>
      <c r="EO126" s="6">
        <f>IF(Duombaze!EK126="",0,INDEX(DU!K:K,MATCH(Duombaze!EK126,DU!A:A,0),1))+IF(Duombaze!EL126="",0,INDEX(DU!K:K,MATCH(Duombaze!EL126,DU!A:A,0),1))+IF(Duombaze!EM126="",0,INDEX(DU!K:K,MATCH(Duombaze!EM126,DU!A:A,0),1))</f>
        <v>0</v>
      </c>
      <c r="EP126" s="6"/>
      <c r="EQ126" s="66"/>
      <c r="ER126" s="4" t="s">
        <v>1498</v>
      </c>
      <c r="ES126" s="80" t="str">
        <f t="shared" si="57"/>
        <v>2 SPB16 Pakuojami</v>
      </c>
      <c r="ET126" s="4"/>
      <c r="EU126" s="4"/>
      <c r="EV126" s="4"/>
      <c r="EW126" s="2" t="s">
        <v>325</v>
      </c>
      <c r="EX126" s="255" t="str">
        <f t="shared" si="58"/>
        <v>2 SPB16 Purvasaugių komplektas galiniams 600 ratams (1/4 ketvritiniai)</v>
      </c>
      <c r="EY126" s="2" t="s">
        <v>326</v>
      </c>
      <c r="EZ126" s="682" t="s">
        <v>326</v>
      </c>
      <c r="FA126" s="682"/>
      <c r="FB126" s="682">
        <f>IF(Duombaze!EZ126="",0,INDEX(DU!I:I,MATCH(Duombaze!EZ126,DU!A:A,0),1))+IF(Duombaze!FA126="",0,INDEX(DU!I:I,MATCH(Duombaze!FA126,DU!A:A,0),1))</f>
        <v>38.491432642731198</v>
      </c>
      <c r="FC126" s="6">
        <f>IF(Duombaze!EZ126="",0,INDEX(DU!K:K,MATCH(Duombaze!EZ126,DU!A:A,0),1))+IF(Duombaze!FA126="",0,INDEX(DU!K:K,MATCH(Duombaze!FA126,DU!A:A,0),1))</f>
        <v>9.33</v>
      </c>
      <c r="FD126" s="118"/>
      <c r="FE126" s="118"/>
      <c r="FF126" s="101"/>
      <c r="FG126" s="101"/>
      <c r="FH126" s="7" t="s">
        <v>651</v>
      </c>
      <c r="FI126" s="6"/>
      <c r="FJ126" s="6"/>
      <c r="FL126" s="28" t="s">
        <v>1472</v>
      </c>
      <c r="FM126" s="673" t="s">
        <v>1472</v>
      </c>
      <c r="FN126" s="673"/>
      <c r="FO126" s="673"/>
      <c r="FP126" s="673"/>
      <c r="FQ126" s="673">
        <f>IF(Duombaze!FM126="",0,INDEX(DU!I:I,MATCH(Duombaze!FM126,DU!A:A,0),1))+IF(Duombaze!FN126="",0,INDEX(DU!I:I,MATCH(Duombaze!FN126,DU!A:A,0),1))+IF(Duombaze!FO126="",0,INDEX(DU!I:I,MATCH(Duombaze!FO126,DU!A:A,0),1))+IF(Duombaze!FP126="",0,INDEX(DU!I:I,MATCH(Duombaze!FP126,DU!A:A,0),1))</f>
        <v>51.433999999999997</v>
      </c>
      <c r="FR126" s="673">
        <f>IF(Duombaze!FM126="",0,INDEX(DU!K:K,MATCH(Duombaze!FM126,DU!A:A,0),1))+IF(Duombaze!FN126="",0,INDEX(DU!K:K,MATCH(Duombaze!FN126,DU!A:A,0),1))+IF(Duombaze!FO126="",0,INDEX(DU!K:K,MATCH(Duombaze!FO126,DU!A:A,0),1))+IF(Duombaze!FP126="",0,INDEX(DU!K:K,MATCH(Duombaze!FP126,DU!A:A,0),1))</f>
        <v>18.670000000000002</v>
      </c>
      <c r="FT126" s="101" t="s">
        <v>106</v>
      </c>
      <c r="FU126" s="101"/>
      <c r="FY126" s="330" t="str">
        <f>FY179</f>
        <v>Pneumatiniai st. 2 konturų Haldex su automatiniu LSV 2x0,4s, 60l res.</v>
      </c>
      <c r="FZ126" s="4" t="str">
        <f>IF(FY126&lt;&gt;"",A130&amp;" "&amp;C130&amp;" "&amp;FY126,"")</f>
        <v>6 SPB16 Pneumatiniai st. 2 konturų Haldex su automatiniu LSV 2x0,4s, 60l res.</v>
      </c>
      <c r="GA126" s="6" t="str">
        <f>GA179</f>
        <v>ZU3APSHLDXAL04</v>
      </c>
    </row>
    <row r="127" spans="1:183" s="7" customFormat="1" ht="23.45" customHeight="1" x14ac:dyDescent="0.25">
      <c r="A127" s="42">
        <v>3</v>
      </c>
      <c r="B127" s="42" t="s">
        <v>773</v>
      </c>
      <c r="C127" s="12" t="s">
        <v>222</v>
      </c>
      <c r="D127" s="6"/>
      <c r="E127" s="4" t="str">
        <f t="shared" si="66"/>
        <v/>
      </c>
      <c r="F127" s="6"/>
      <c r="G127" s="643"/>
      <c r="H127" s="643"/>
      <c r="I127" s="643"/>
      <c r="J127" s="643"/>
      <c r="K127" s="643"/>
      <c r="L127" s="643"/>
      <c r="M127" s="643"/>
      <c r="N127" s="643"/>
      <c r="O127" s="643"/>
      <c r="P127" s="646">
        <f>IF(Duombaze!G127="",0,INDEX(DU!I:I,MATCH(Duombaze!G127,DU!A:A,0),1))+IF(Duombaze!H127="",0,INDEX(DU!I:I,MATCH(Duombaze!H127,DU!A:A,0),1))+IF(Duombaze!I127="",0,INDEX(DU!I:I,MATCH(Duombaze!I127,DU!A:A,0),1))+IF(Duombaze!J127="",0,INDEX(DU!I:I,MATCH(Duombaze!J127,DU!A:A,0),1))+IF(Duombaze!K127="",0,INDEX(DU!I:I,MATCH(Duombaze!K127,DU!A:A,0),1))+IF(Duombaze!L127="",0,INDEX(DU!I:I,MATCH(Duombaze!L127,DU!A:A,0),1))+IF(Duombaze!M127="",0,INDEX(DU!I:I,MATCH(Duombaze!M127,DU!A:A,0),1))+IF(Duombaze!N127="",0,INDEX(DU!I:I,MATCH(Duombaze!N127,DU!A:A,0),1))+IF(Duombaze!O127="",0,INDEX(DU!I:I,MATCH(Duombaze!O127,DU!A:A,0),1))</f>
        <v>0</v>
      </c>
      <c r="Q127" s="640">
        <f>IF(Duombaze!G127="",0,INDEX(DU!K:K,MATCH(Duombaze!G127,DU!A:A,0),1))+IF(Duombaze!H127="",0,INDEX(DU!K:K,MATCH(Duombaze!H127,DU!A:A,0),1))+IF(Duombaze!I127="",0,INDEX(DU!K:K,MATCH(Duombaze!I127,DU!A:A,0),1))+IF(Duombaze!J127="",0,INDEX(DU!K:K,MATCH(Duombaze!J127,DU!A:A,0),1))+IF(Duombaze!K127="",0,INDEX(DU!K:K,MATCH(Duombaze!K127,DU!A:A,0),1))+IF(Duombaze!L127="",0,INDEX(DU!K:K,MATCH(Duombaze!L127,DU!A:A,0),1))+IF(Duombaze!M127="",0,INDEX(DU!K:K,MATCH(Duombaze!M127,DU!A:A,0),1))+IF(Duombaze!N127="",0,INDEX(DU!K:K,MATCH(Duombaze!N127,DU!A:A,0),1))+IF(Duombaze!O127="",0,INDEX(DU!K:K,MATCH(Duombaze!O127,DU!A:A,0),1))</f>
        <v>0</v>
      </c>
      <c r="R127" s="6"/>
      <c r="S127" s="48"/>
      <c r="T127" s="883"/>
      <c r="U127" s="4">
        <f>IF(Duombaze!T127="",0,INDEX(DU!I:I,MATCH(Duombaze!T127,DU!A:A,0),1))</f>
        <v>0</v>
      </c>
      <c r="V127" s="4">
        <f>IF(Duombaze!T127="",0,INDEX(DU!K:K,MATCH(Duombaze!T127,DU!A:A,0),1))</f>
        <v>0</v>
      </c>
      <c r="W127" s="6"/>
      <c r="X127" s="6"/>
      <c r="Y127" s="858"/>
      <c r="Z127" s="66"/>
      <c r="AA127" s="4" t="str">
        <f t="shared" si="68"/>
        <v/>
      </c>
      <c r="AB127" s="6"/>
      <c r="AC127" s="6">
        <f>IF(Duombaze!AB127="",0,INDEX(DU!I:I,MATCH(Duombaze!AB127,DU!A:A,0),1))</f>
        <v>0</v>
      </c>
      <c r="AD127" s="2">
        <f>IF(Duombaze!AB127="",0,INDEX(DU!K:K,MATCH(Duombaze!AB127,DU!A:A,0),1))</f>
        <v>0</v>
      </c>
      <c r="AE127" s="6"/>
      <c r="AF127" s="6"/>
      <c r="AG127" s="6"/>
      <c r="AH127" s="4" t="str">
        <f t="shared" si="67"/>
        <v/>
      </c>
      <c r="AI127" s="6"/>
      <c r="AJ127" s="643"/>
      <c r="AK127" s="643"/>
      <c r="AL127" s="643"/>
      <c r="AM127" s="643">
        <f>IF(Duombaze!AJ127="",0,INDEX(DU!I:I,MATCH(Duombaze!AJ127,DU!A:A,0),1))+IF(Duombaze!AK127="",0,INDEX(DU!I:I,MATCH(Duombaze!AK127,DU!A:A,0),1))+IF(Duombaze!AL127="",0,INDEX(DU!I:I,MATCH(Duombaze!AL127,DU!A:A,0),1))</f>
        <v>0</v>
      </c>
      <c r="AN127" s="643">
        <f>IF(Duombaze!AJ127="",0,INDEX(DU!K:K,MATCH(Duombaze!AJ127,DU!A:A,0),1))+IF(Duombaze!AK127="",0,INDEX(DU!K:K,MATCH(Duombaze!AK127,DU!A:A,0),1))+IF(Duombaze!AL127="",0,INDEX(DU!K:K,MATCH(Duombaze!AL127,DU!A:A,0),1))</f>
        <v>0</v>
      </c>
      <c r="AO127" s="6"/>
      <c r="AP127" s="6"/>
      <c r="AQ127" s="6" t="s">
        <v>333</v>
      </c>
      <c r="AR127" s="80" t="str">
        <f t="shared" si="35"/>
        <v>3 SPB16 Pagrindo hidraulinės jungtys + Hidrauliniai valdymo išvadai</v>
      </c>
      <c r="AS127" s="6" t="s">
        <v>1442</v>
      </c>
      <c r="AT127" s="643" t="s">
        <v>1439</v>
      </c>
      <c r="AU127" s="643" t="s">
        <v>2959</v>
      </c>
      <c r="AV127" s="643" t="s">
        <v>2960</v>
      </c>
      <c r="AW127" s="643"/>
      <c r="AX127" s="643"/>
      <c r="AY127" s="643"/>
      <c r="AZ127" s="643"/>
      <c r="BA127" s="643"/>
      <c r="BB127" s="643"/>
      <c r="BC127" s="643">
        <f>IF(Duombaze!AT127="",0,INDEX(DU!I:I,MATCH(Duombaze!AT127,DU!A:A,0),1))+IF(Duombaze!AU127="",0,INDEX(DU!I:I,MATCH(Duombaze!AU127,DU!A:A,0),1))+IF(Duombaze!AV127="",0,INDEX(DU!I:I,MATCH(Duombaze!AV127,DU!A:A,0),1))+IF(Duombaze!AW127="",0,INDEX(DU!I:I,MATCH(Duombaze!AW127,DU!A:A,0),1))+IF(Duombaze!AX127="",0,INDEX(DU!I:I,MATCH(Duombaze!AX127,DU!A:A,0),1))+IF(Duombaze!AY127="",0,INDEX(DU!I:I,MATCH(Duombaze!AY127,DU!A:A,0),1))+IF(Duombaze!AZ127="",0,INDEX(DU!I:I,MATCH(Duombaze!AZ127,DU!A:A,0),1))+IF(Duombaze!BA127="",0,INDEX(DU!I:I,MATCH(Duombaze!BA127,DU!A:A,0),1))+IF(Duombaze!BB127="",0,INDEX(DU!I:I,MATCH(Duombaze!BB127,DU!A:A,0),1))</f>
        <v>154.82419999999999</v>
      </c>
      <c r="BD127" s="640">
        <f>IF(Duombaze!AT127="",0,INDEX(DU!K:K,MATCH(Duombaze!AT127,DU!A:A,0),1))+IF(Duombaze!AU127="",0,INDEX(DU!K:K,MATCH(Duombaze!AU127,DU!A:A,0),1))+IF(Duombaze!AV127="",0,INDEX(DU!K:K,MATCH(Duombaze!AV127,DU!A:A,0),1))+IF(Duombaze!AW127="",0,INDEX(DU!K:K,MATCH(Duombaze!AW127,DU!A:A,0),1))+IF(Duombaze!AX127="",0,INDEX(DU!K:K,MATCH(Duombaze!AX127,DU!A:A,0),1))+IF(Duombaze!AY127="",0,INDEX(DU!K:K,MATCH(Duombaze!AY127,DU!A:A,0),1))+IF(Duombaze!AZ127="",0,INDEX(DU!K:K,MATCH(Duombaze!AZ127,DU!A:A,0),1))+IF(Duombaze!BA127="",0,INDEX(DU!K:K,MATCH(Duombaze!BA127,DU!A:A,0),1))+IF(Duombaze!BB127="",0,INDEX(DU!K:K,MATCH(Duombaze!BB127,DU!A:A,0),1))</f>
        <v>12.66</v>
      </c>
      <c r="BE127" s="6"/>
      <c r="BF127" s="6"/>
      <c r="BG127" s="6" t="s">
        <v>2719</v>
      </c>
      <c r="BH127" s="4" t="str">
        <f t="shared" si="64"/>
        <v>3 SPB16 Pneumatiniai - hidrauliniai stabdžiai (auto pneumo LSV + 2x0,4s)</v>
      </c>
      <c r="BI127" s="4" t="str">
        <f>BI164</f>
        <v>ZU30ASPC14PHS2 + ZC10ASPC1016PH</v>
      </c>
      <c r="BJ127" s="640" t="s">
        <v>2998</v>
      </c>
      <c r="BK127" s="640" t="s">
        <v>2999</v>
      </c>
      <c r="BL127" s="640"/>
      <c r="BM127" s="640">
        <f>IF(Duombaze!BJ127="",0,INDEX(DU!I:I,MATCH(Duombaze!BJ127,DU!A:A,0),1))+IF(Duombaze!BK127="",0,INDEX(DU!I:I,MATCH(Duombaze!BK127,DU!A:A,0),1))+IF(Duombaze!BL127="",0,INDEX(DU!I:I,MATCH(Duombaze!BL127,DU!A:A,0),1))</f>
        <v>822.21972000000005</v>
      </c>
      <c r="BN127" s="640">
        <f>IF(Duombaze!BJ127="",0,INDEX(DU!K:K,MATCH(Duombaze!BJ127,DU!A:A,0),1))+IF(Duombaze!BK127="",0,INDEX(DU!K:K,MATCH(Duombaze!BK127,DU!A:A,0),1))+IF(Duombaze!BL127="",0,INDEX(DU!K:K,MATCH(Duombaze!BL127,DU!A:A,0),1))</f>
        <v>87.69</v>
      </c>
      <c r="BO127" s="51"/>
      <c r="BP127" s="51"/>
      <c r="BQ127" s="7" t="s">
        <v>2728</v>
      </c>
      <c r="BR127" s="7" t="s">
        <v>2732</v>
      </c>
      <c r="BS127" s="4" t="s">
        <v>2729</v>
      </c>
      <c r="BT127" s="4" t="s">
        <v>3038</v>
      </c>
      <c r="BU127" s="4" t="s">
        <v>3034</v>
      </c>
      <c r="BV127" s="4">
        <v>23705201</v>
      </c>
      <c r="BW127" s="4">
        <f>IF(Duombaze!BT127="",0,INDEX(DU!I:I,MATCH(Duombaze!BT127,DU!A:A,0),1))+IF(Duombaze!BU127="",0,INDEX(DU!I:I,MATCH(Duombaze!BU127,DU!A:A,0),1))+IF(Duombaze!BV127="",0,INDEX(DU!I:I,MATCH(Duombaze!BV127,DU!A:A,0),1))</f>
        <v>90.255595406991503</v>
      </c>
      <c r="BX127" s="6">
        <f>IF(Duombaze!BT127="",0,INDEX(DU!K:K,MATCH(Duombaze!BT127,DU!A:A,0),1))+IF(Duombaze!BU127="",0,INDEX(DU!K:K,MATCH(Duombaze!BU127,DU!A:A,0),1))+IF(Duombaze!BV127="",0,INDEX(DU!K:K,MATCH(Duombaze!BV127,DU!A:A,0),1))</f>
        <v>11.59</v>
      </c>
      <c r="BY127" s="66"/>
      <c r="BZ127" s="6"/>
      <c r="CA127" s="4"/>
      <c r="CB127" s="6" t="str">
        <f t="shared" si="61"/>
        <v/>
      </c>
      <c r="CC127" s="4"/>
      <c r="CD127" s="4">
        <f>IF(Duombaze!CC127="",0,INDEX(DU!I:I,MATCH(Duombaze!CC127,DU!A:A,0),1))</f>
        <v>0</v>
      </c>
      <c r="CE127" s="4">
        <f>IF(Duombaze!CC127="",0,INDEX(DU!K:K,MATCH(Duombaze!CC127,DU!A:A,0),1))</f>
        <v>0</v>
      </c>
      <c r="CF127" s="4"/>
      <c r="CG127" s="4"/>
      <c r="CH127" s="6" t="str">
        <f>CH177</f>
        <v>Priekinė kilpa K80</v>
      </c>
      <c r="CI127" s="4" t="str">
        <f t="shared" si="36"/>
        <v>3 SPB16 Priekinė kilpa K80</v>
      </c>
      <c r="CJ127" s="6" t="str">
        <f>CJ177</f>
        <v>ZC40ACPK800000</v>
      </c>
      <c r="CK127" s="6">
        <f>IF(Duombaze!CJ127="",0,INDEX(DU!I:I,MATCH(Duombaze!CJ127,DU!A:A,0),1))</f>
        <v>188.11279999999999</v>
      </c>
      <c r="CL127" s="4">
        <f>IF(Duombaze!CJ127="",0,INDEX(DU!K:K,MATCH(Duombaze!CJ127,DU!A:A,0),1))</f>
        <v>11.37</v>
      </c>
      <c r="CM127" s="6"/>
      <c r="CN127" s="6"/>
      <c r="CO127" s="6" t="s">
        <v>1508</v>
      </c>
      <c r="CP127" s="4" t="str">
        <f t="shared" si="37"/>
        <v xml:space="preserve">3 SPB16 Rankinis stabdis + Ratų atsparos </v>
      </c>
      <c r="CQ127" s="6" t="s">
        <v>1596</v>
      </c>
      <c r="CR127" s="643" t="s">
        <v>1594</v>
      </c>
      <c r="CS127" s="643" t="s">
        <v>1471</v>
      </c>
      <c r="CT127" s="643">
        <f>IF(Duombaze!CR127="",0,INDEX(DU!I:I,MATCH(Duombaze!CR127,DU!A:A,0),1))+IF(Duombaze!CS127="",0,INDEX(DU!I:I,MATCH(Duombaze!CS127,DU!A:A,0),1))</f>
        <v>73.338362415433409</v>
      </c>
      <c r="CU127" s="6">
        <f>IF(Duombaze!CR127="",0,INDEX(DU!K:K,MATCH(Duombaze!CR127,DU!A:A,0),1))+IF(Duombaze!CS127="",0,INDEX(DU!K:K,MATCH(Duombaze!CS127,DU!A:A,0),1))</f>
        <v>36.090000000000003</v>
      </c>
      <c r="CV127" s="6"/>
      <c r="CW127" s="6" t="s">
        <v>2124</v>
      </c>
      <c r="CX127" s="6"/>
      <c r="CY127" s="4" t="str">
        <f t="shared" si="38"/>
        <v/>
      </c>
      <c r="CZ127" s="6"/>
      <c r="DA127" s="674"/>
      <c r="DB127" s="674"/>
      <c r="DC127" s="674">
        <f>IF(Duombaze!DA127="",0,INDEX(DU!I:I,MATCH(Duombaze!DA127,DU!A:A,0),1))+IF(Duombaze!DB127="",0,INDEX(DU!I:I,MATCH(Duombaze!DB127,DU!A:A,0),1))</f>
        <v>0</v>
      </c>
      <c r="DD127" s="6">
        <f>IF(Duombaze!DA127="",0,INDEX(DU!K:K,MATCH(Duombaze!DA127,DU!A:A,0),1))+IF(Duombaze!DB127="",0,INDEX(DU!K:K,MATCH(Duombaze!DB127,DU!A:A,0),1))</f>
        <v>0</v>
      </c>
      <c r="DE127" s="6"/>
      <c r="DF127" s="6"/>
      <c r="DG127" s="6"/>
      <c r="DH127" s="6" t="str">
        <f t="shared" si="39"/>
        <v/>
      </c>
      <c r="DI127" s="6"/>
      <c r="DJ127" s="674"/>
      <c r="DK127" s="679"/>
      <c r="DL127" s="679">
        <f>IF(Duombaze!DJ127="",0,INDEX(DU!I:I,MATCH(Duombaze!DJ127,DU!A:A,0),1))+IF(Duombaze!DK127="",0,INDEX(DU!I:I,MATCH(Duombaze!DK127,DU!A:A,0),1))</f>
        <v>0</v>
      </c>
      <c r="DM127" s="6">
        <f>IF(Duombaze!DJ127="",0,INDEX(DU!K:K,MATCH(Duombaze!DJ127,DU!A:A,0),1))+IF(Duombaze!DK127="",0,INDEX(DU!K:K,MATCH(Duombaze!DK127,DU!A:A,0),1))</f>
        <v>0</v>
      </c>
      <c r="DN127" s="48"/>
      <c r="DO127" s="48"/>
      <c r="DP127" s="48"/>
      <c r="DQ127" s="4" t="str">
        <f t="shared" si="40"/>
        <v/>
      </c>
      <c r="DR127" s="66"/>
      <c r="DS127" s="694"/>
      <c r="DT127" s="694"/>
      <c r="DU127" s="694"/>
      <c r="DV127" s="694"/>
      <c r="DW127" s="694">
        <f>IF(Duombaze!DS127="",0,INDEX(DU!I:I,MATCH(Duombaze!DS127,DU!A:A,0),1))+IF(Duombaze!DT127="",0,INDEX(DU!I:I,MATCH(Duombaze!DT127,DU!A:A,0),1))+IF(Duombaze!DU127="",0,INDEX(DU!I:I,MATCH(Duombaze!DU127,DU!A:A,0),1))+IF(Duombaze!DV127="",0,INDEX(DU!I:I,MATCH(Duombaze!DV127,DU!A:A,0),1))</f>
        <v>0</v>
      </c>
      <c r="DX127" s="640">
        <f>IF(Duombaze!DS127="",0,INDEX(DU!K:K,MATCH(Duombaze!DS127,DU!A:A,0),1))+IF(Duombaze!DT127="",0,INDEX(DU!K:K,MATCH(Duombaze!DT127,DU!A:A,0),1))+IF(Duombaze!DU127="",0,INDEX(DU!K:K,MATCH(Duombaze!DU127,DU!A:A,0),1))+IF(Duombaze!DV127="",0,INDEX(DU!K:KH,MATCH(Duombaze!DV127,DU!A:A,0),1))</f>
        <v>0</v>
      </c>
      <c r="DY127" s="66"/>
      <c r="DZ127" s="66"/>
      <c r="EA127" s="6" t="str">
        <f>EA177</f>
        <v>Automatinis sukabintuvas Rockinger</v>
      </c>
      <c r="EB127" s="6" t="str">
        <f t="shared" si="65"/>
        <v>3 SPB16 Automatinis sukabintuvas Rockinger</v>
      </c>
      <c r="EC127" s="6" t="str">
        <f>EC177</f>
        <v>ZC40ACASR00000</v>
      </c>
      <c r="ED127" s="6">
        <f>IF(Duombaze!EC127="",0,INDEX(DU!I:I,MATCH(Duombaze!EC127,DU!A:A,0),1))</f>
        <v>300.26560000000001</v>
      </c>
      <c r="EE127" s="640">
        <f>IF(Duombaze!EC127="",0,INDEX(DU!K:K,MATCH(Duombaze!EC127,DU!A:A,0),1))</f>
        <v>33.61</v>
      </c>
      <c r="EF127" s="6"/>
      <c r="EG127" s="6"/>
      <c r="EH127" s="6" t="str">
        <f>EH176</f>
        <v>Lipdukai universalūs</v>
      </c>
      <c r="EI127" s="4" t="str">
        <f t="shared" si="62"/>
        <v>3 SPB16 Lipdukai universalūs</v>
      </c>
      <c r="EJ127" s="6" t="str">
        <f>EJ176</f>
        <v>ZC20ASPCLEN000</v>
      </c>
      <c r="EK127" s="674" t="s">
        <v>255</v>
      </c>
      <c r="EL127" s="674"/>
      <c r="EM127" s="674"/>
      <c r="EN127" s="674">
        <f>IF(Duombaze!EK127="",0,INDEX(DU!I:I,MATCH(Duombaze!EK127,DU!A:A,0),1))+IF(Duombaze!EL127="",0,INDEX(DU!I:I,MATCH(Duombaze!EL127,DU!A:A,0),1))+IF(Duombaze!EM127="",0,INDEX(DU!I:I,MATCH(Duombaze!EM127,DU!A:A,0),1))</f>
        <v>16.420000000000002</v>
      </c>
      <c r="EO127" s="6">
        <f>IF(Duombaze!EK127="",0,INDEX(DU!K:K,MATCH(Duombaze!EK127,DU!A:A,0),1))+IF(Duombaze!EL127="",0,INDEX(DU!K:K,MATCH(Duombaze!EL127,DU!A:A,0),1))+IF(Duombaze!EM127="",0,INDEX(DU!K:K,MATCH(Duombaze!EM127,DU!A:A,0),1))</f>
        <v>0</v>
      </c>
      <c r="EP127" s="6"/>
      <c r="EQ127" s="101"/>
      <c r="ER127" s="7" t="s">
        <v>1778</v>
      </c>
      <c r="ES127" s="80" t="str">
        <f t="shared" si="57"/>
        <v>3 SPB16 Ratai pristatomi klientui</v>
      </c>
      <c r="ET127" s="4"/>
      <c r="EU127" s="4"/>
      <c r="EV127" s="4"/>
      <c r="EW127" s="479" t="s">
        <v>2685</v>
      </c>
      <c r="EX127" s="480" t="str">
        <f t="shared" si="58"/>
        <v>3 SPB16 Purvasaugiai galiniai 600  (1/4 ketvritiniai) cinkuoti</v>
      </c>
      <c r="EY127" s="479" t="s">
        <v>2686</v>
      </c>
      <c r="EZ127" s="675" t="s">
        <v>2686</v>
      </c>
      <c r="FA127" s="675"/>
      <c r="FB127" s="675">
        <f>IF(Duombaze!EZ127="",0,INDEX(DU!I:I,MATCH(Duombaze!EZ127,DU!A:A,0),1))+IF(Duombaze!FA127="",0,INDEX(DU!I:I,MATCH(Duombaze!FA127,DU!A:A,0),1))</f>
        <v>51.2453962962962</v>
      </c>
      <c r="FC127" s="6">
        <f>IF(Duombaze!EZ127="",0,INDEX(DU!K:K,MATCH(Duombaze!EZ127,DU!A:A,0),1))+IF(Duombaze!FA127="",0,INDEX(DU!K:K,MATCH(Duombaze!FA127,DU!A:A,0),1))</f>
        <v>7.25</v>
      </c>
      <c r="FD127" s="2"/>
      <c r="FE127" s="2"/>
      <c r="FF127" s="6"/>
      <c r="FG127" s="6"/>
      <c r="FH127" s="6"/>
      <c r="FI127" s="6"/>
      <c r="FJ127" s="6"/>
      <c r="FL127" s="14"/>
      <c r="FM127" s="673"/>
      <c r="FN127" s="673"/>
      <c r="FO127" s="673"/>
      <c r="FP127" s="673"/>
      <c r="FQ127" s="673">
        <f>IF(Duombaze!FM127="",0,INDEX(DU!I:I,MATCH(Duombaze!FM127,DU!A:A,0),1))+IF(Duombaze!FN127="",0,INDEX(DU!I:I,MATCH(Duombaze!FN127,DU!A:A,0),1))+IF(Duombaze!FO127="",0,INDEX(DU!I:I,MATCH(Duombaze!FO127,DU!A:A,0),1))+IF(Duombaze!FP127="",0,INDEX(DU!I:I,MATCH(Duombaze!FP127,DU!A:A,0),1))</f>
        <v>0</v>
      </c>
      <c r="FR127" s="673">
        <f>IF(Duombaze!FM127="",0,INDEX(DU!K:K,MATCH(Duombaze!FM127,DU!A:A,0),1))+IF(Duombaze!FN127="",0,INDEX(DU!K:K,MATCH(Duombaze!FN127,DU!A:A,0),1))+IF(Duombaze!FO127="",0,INDEX(DU!K:K,MATCH(Duombaze!FO127,DU!A:A,0),1))+IF(Duombaze!FP127="",0,INDEX(DU!K:K,MATCH(Duombaze!FP127,DU!A:A,0),1))</f>
        <v>0</v>
      </c>
      <c r="FT127" s="101" t="s">
        <v>54</v>
      </c>
      <c r="FU127" s="101" t="s">
        <v>73</v>
      </c>
      <c r="FY127" s="330" t="str">
        <f>FY177</f>
        <v>Pneumatiniai stabdžiai dviejų kontūrų su mechaniniu LSV</v>
      </c>
      <c r="FZ127" s="80" t="e">
        <f>IF(FY127&lt;&gt;"",#REF!&amp;" "&amp;#REF!&amp;" "&amp;FY127,"")</f>
        <v>#REF!</v>
      </c>
      <c r="GA127" s="6" t="str">
        <f>GA177</f>
        <v>ZU30ASPC14PSKM +ZC30ASPCTPJLSV</v>
      </c>
    </row>
    <row r="128" spans="1:183" s="7" customFormat="1" ht="23.45" customHeight="1" x14ac:dyDescent="0.25">
      <c r="A128" s="42">
        <v>4</v>
      </c>
      <c r="B128" s="42" t="s">
        <v>773</v>
      </c>
      <c r="C128" s="12" t="s">
        <v>222</v>
      </c>
      <c r="D128" s="6"/>
      <c r="E128" s="4" t="str">
        <f t="shared" si="66"/>
        <v/>
      </c>
      <c r="F128" s="6"/>
      <c r="G128" s="643"/>
      <c r="H128" s="643"/>
      <c r="I128" s="643"/>
      <c r="J128" s="643"/>
      <c r="K128" s="643"/>
      <c r="L128" s="643"/>
      <c r="M128" s="643"/>
      <c r="N128" s="643"/>
      <c r="O128" s="643"/>
      <c r="P128" s="646">
        <f>IF(Duombaze!G128="",0,INDEX(DU!I:I,MATCH(Duombaze!G128,DU!A:A,0),1))+IF(Duombaze!H128="",0,INDEX(DU!I:I,MATCH(Duombaze!H128,DU!A:A,0),1))+IF(Duombaze!I128="",0,INDEX(DU!I:I,MATCH(Duombaze!I128,DU!A:A,0),1))+IF(Duombaze!J128="",0,INDEX(DU!I:I,MATCH(Duombaze!J128,DU!A:A,0),1))+IF(Duombaze!K128="",0,INDEX(DU!I:I,MATCH(Duombaze!K128,DU!A:A,0),1))+IF(Duombaze!L128="",0,INDEX(DU!I:I,MATCH(Duombaze!L128,DU!A:A,0),1))+IF(Duombaze!M128="",0,INDEX(DU!I:I,MATCH(Duombaze!M128,DU!A:A,0),1))+IF(Duombaze!N128="",0,INDEX(DU!I:I,MATCH(Duombaze!N128,DU!A:A,0),1))+IF(Duombaze!O128="",0,INDEX(DU!I:I,MATCH(Duombaze!O128,DU!A:A,0),1))</f>
        <v>0</v>
      </c>
      <c r="Q128" s="640">
        <f>IF(Duombaze!G128="",0,INDEX(DU!K:K,MATCH(Duombaze!G128,DU!A:A,0),1))+IF(Duombaze!H128="",0,INDEX(DU!K:K,MATCH(Duombaze!H128,DU!A:A,0),1))+IF(Duombaze!I128="",0,INDEX(DU!K:K,MATCH(Duombaze!I128,DU!A:A,0),1))+IF(Duombaze!J128="",0,INDEX(DU!K:K,MATCH(Duombaze!J128,DU!A:A,0),1))+IF(Duombaze!K128="",0,INDEX(DU!K:K,MATCH(Duombaze!K128,DU!A:A,0),1))+IF(Duombaze!L128="",0,INDEX(DU!K:K,MATCH(Duombaze!L128,DU!A:A,0),1))+IF(Duombaze!M128="",0,INDEX(DU!K:K,MATCH(Duombaze!M128,DU!A:A,0),1))+IF(Duombaze!N128="",0,INDEX(DU!K:K,MATCH(Duombaze!N128,DU!A:A,0),1))+IF(Duombaze!O128="",0,INDEX(DU!K:K,MATCH(Duombaze!O128,DU!A:A,0),1))</f>
        <v>0</v>
      </c>
      <c r="R128" s="6"/>
      <c r="S128" s="48"/>
      <c r="T128" s="883"/>
      <c r="U128" s="4">
        <f>IF(Duombaze!T128="",0,INDEX(DU!I:I,MATCH(Duombaze!T128,DU!A:A,0),1))</f>
        <v>0</v>
      </c>
      <c r="V128" s="4">
        <f>IF(Duombaze!T128="",0,INDEX(DU!K:K,MATCH(Duombaze!T128,DU!A:A,0),1))</f>
        <v>0</v>
      </c>
      <c r="W128" s="6"/>
      <c r="X128" s="6"/>
      <c r="Y128" s="858"/>
      <c r="Z128" s="66"/>
      <c r="AA128" s="4" t="str">
        <f t="shared" si="68"/>
        <v/>
      </c>
      <c r="AB128" s="6"/>
      <c r="AC128" s="6">
        <f>IF(Duombaze!AB128="",0,INDEX(DU!I:I,MATCH(Duombaze!AB128,DU!A:A,0),1))</f>
        <v>0</v>
      </c>
      <c r="AD128" s="2">
        <f>IF(Duombaze!AB128="",0,INDEX(DU!K:K,MATCH(Duombaze!AB128,DU!A:A,0),1))</f>
        <v>0</v>
      </c>
      <c r="AE128" s="6"/>
      <c r="AF128" s="6"/>
      <c r="AG128" s="6"/>
      <c r="AH128" s="4" t="str">
        <f t="shared" si="67"/>
        <v/>
      </c>
      <c r="AI128" s="6"/>
      <c r="AJ128" s="643"/>
      <c r="AK128" s="643"/>
      <c r="AL128" s="643"/>
      <c r="AM128" s="643">
        <f>IF(Duombaze!AJ128="",0,INDEX(DU!I:I,MATCH(Duombaze!AJ128,DU!A:A,0),1))+IF(Duombaze!AK128="",0,INDEX(DU!I:I,MATCH(Duombaze!AK128,DU!A:A,0),1))+IF(Duombaze!AL128="",0,INDEX(DU!I:I,MATCH(Duombaze!AL128,DU!A:A,0),1))</f>
        <v>0</v>
      </c>
      <c r="AN128" s="643">
        <f>IF(Duombaze!AJ128="",0,INDEX(DU!K:K,MATCH(Duombaze!AJ128,DU!A:A,0),1))+IF(Duombaze!AK128="",0,INDEX(DU!K:K,MATCH(Duombaze!AK128,DU!A:A,0),1))+IF(Duombaze!AL128="",0,INDEX(DU!K:K,MATCH(Duombaze!AL128,DU!A:A,0),1))</f>
        <v>0</v>
      </c>
      <c r="AO128" s="6"/>
      <c r="AP128" s="6"/>
      <c r="AQ128" s="6" t="s">
        <v>334</v>
      </c>
      <c r="AR128" s="80" t="str">
        <f t="shared" si="35"/>
        <v>4 SPB16 Pagrindo hidraulinės jungtys + Kėbulo išvertimo išvadas ir Hidrauliniai valdymo išvadai</v>
      </c>
      <c r="AS128" s="6" t="s">
        <v>1443</v>
      </c>
      <c r="AT128" s="643" t="s">
        <v>1439</v>
      </c>
      <c r="AU128" s="643" t="s">
        <v>2976</v>
      </c>
      <c r="AV128" s="643" t="s">
        <v>2962</v>
      </c>
      <c r="AW128" s="643" t="s">
        <v>2959</v>
      </c>
      <c r="AX128" s="643" t="s">
        <v>2960</v>
      </c>
      <c r="AY128" s="643"/>
      <c r="AZ128" s="643"/>
      <c r="BA128" s="643"/>
      <c r="BB128" s="643"/>
      <c r="BC128" s="643">
        <f>IF(Duombaze!AT128="",0,INDEX(DU!I:I,MATCH(Duombaze!AT128,DU!A:A,0),1))+IF(Duombaze!AU128="",0,INDEX(DU!I:I,MATCH(Duombaze!AU128,DU!A:A,0),1))+IF(Duombaze!AV128="",0,INDEX(DU!I:I,MATCH(Duombaze!AV128,DU!A:A,0),1))+IF(Duombaze!AW128="",0,INDEX(DU!I:I,MATCH(Duombaze!AW128,DU!A:A,0),1))+IF(Duombaze!AX128="",0,INDEX(DU!I:I,MATCH(Duombaze!AX128,DU!A:A,0),1))+IF(Duombaze!AY128="",0,INDEX(DU!I:I,MATCH(Duombaze!AY128,DU!A:A,0),1))+IF(Duombaze!AZ128="",0,INDEX(DU!I:I,MATCH(Duombaze!AZ128,DU!A:A,0),1))+IF(Duombaze!BA128="",0,INDEX(DU!I:I,MATCH(Duombaze!BA128,DU!A:A,0),1))+IF(Duombaze!BB128="",0,INDEX(DU!I:I,MATCH(Duombaze!BB128,DU!A:A,0),1))</f>
        <v>225.72679999999997</v>
      </c>
      <c r="BD128" s="640">
        <f>IF(Duombaze!AT128="",0,INDEX(DU!K:K,MATCH(Duombaze!AT128,DU!A:A,0),1))+IF(Duombaze!AU128="",0,INDEX(DU!K:K,MATCH(Duombaze!AU128,DU!A:A,0),1))+IF(Duombaze!AV128="",0,INDEX(DU!K:K,MATCH(Duombaze!AV128,DU!A:A,0),1))+IF(Duombaze!AW128="",0,INDEX(DU!K:K,MATCH(Duombaze!AW128,DU!A:A,0),1))+IF(Duombaze!AX128="",0,INDEX(DU!K:K,MATCH(Duombaze!AX128,DU!A:A,0),1))+IF(Duombaze!AY128="",0,INDEX(DU!K:K,MATCH(Duombaze!AY128,DU!A:A,0),1))+IF(Duombaze!AZ128="",0,INDEX(DU!K:K,MATCH(Duombaze!AZ128,DU!A:A,0),1))+IF(Duombaze!BA128="",0,INDEX(DU!K:K,MATCH(Duombaze!BA128,DU!A:A,0),1))+IF(Duombaze!BB128="",0,INDEX(DU!K:K,MATCH(Duombaze!BB128,DU!A:A,0),1))</f>
        <v>23.86</v>
      </c>
      <c r="BE128" s="6"/>
      <c r="BF128" s="6"/>
      <c r="BG128" s="4" t="s">
        <v>2720</v>
      </c>
      <c r="BH128" s="4" t="str">
        <f t="shared" si="64"/>
        <v>4 SPB16 Pneumatiniai - hidrauliniai stabdžiai (mech LSV)</v>
      </c>
      <c r="BI128" s="4" t="str">
        <f>BI165</f>
        <v>ZU3APHSMLSV000 + ZC10ASPC1016PH</v>
      </c>
      <c r="BJ128" s="640" t="s">
        <v>3008</v>
      </c>
      <c r="BK128" s="640" t="s">
        <v>2999</v>
      </c>
      <c r="BL128" s="640"/>
      <c r="BM128" s="640">
        <f>IF(Duombaze!BJ128="",0,INDEX(DU!I:I,MATCH(Duombaze!BJ128,DU!A:A,0),1))+IF(Duombaze!BK128="",0,INDEX(DU!I:I,MATCH(Duombaze!BK128,DU!A:A,0),1))+IF(Duombaze!BL128="",0,INDEX(DU!I:I,MATCH(Duombaze!BL128,DU!A:A,0),1))</f>
        <v>577.01368000000002</v>
      </c>
      <c r="BN128" s="640">
        <f>IF(Duombaze!BJ128="",0,INDEX(DU!K:K,MATCH(Duombaze!BJ128,DU!A:A,0),1))+IF(Duombaze!BK128="",0,INDEX(DU!K:K,MATCH(Duombaze!BK128,DU!A:A,0),1))+IF(Duombaze!BL128="",0,INDEX(DU!K:K,MATCH(Duombaze!BL128,DU!A:A,0),1))</f>
        <v>87.69</v>
      </c>
      <c r="BO128" s="51"/>
      <c r="BP128" s="51"/>
      <c r="BQ128" s="7" t="s">
        <v>2728</v>
      </c>
      <c r="BR128" s="7" t="s">
        <v>2733</v>
      </c>
      <c r="BS128" s="4" t="s">
        <v>2729</v>
      </c>
      <c r="BT128" s="4" t="s">
        <v>3038</v>
      </c>
      <c r="BU128" s="4" t="s">
        <v>3034</v>
      </c>
      <c r="BV128" s="4">
        <v>23705201</v>
      </c>
      <c r="BW128" s="4">
        <f>IF(Duombaze!BT128="",0,INDEX(DU!I:I,MATCH(Duombaze!BT128,DU!A:A,0),1))+IF(Duombaze!BU128="",0,INDEX(DU!I:I,MATCH(Duombaze!BU128,DU!A:A,0),1))+IF(Duombaze!BV128="",0,INDEX(DU!I:I,MATCH(Duombaze!BV128,DU!A:A,0),1))</f>
        <v>90.255595406991503</v>
      </c>
      <c r="BX128" s="6">
        <f>IF(Duombaze!BT128="",0,INDEX(DU!K:K,MATCH(Duombaze!BT128,DU!A:A,0),1))+IF(Duombaze!BU128="",0,INDEX(DU!K:K,MATCH(Duombaze!BU128,DU!A:A,0),1))+IF(Duombaze!BV128="",0,INDEX(DU!K:K,MATCH(Duombaze!BV128,DU!A:A,0),1))</f>
        <v>11.59</v>
      </c>
      <c r="BY128" s="66"/>
      <c r="BZ128" s="6"/>
      <c r="CA128" s="4"/>
      <c r="CB128" s="6" t="str">
        <f t="shared" si="61"/>
        <v/>
      </c>
      <c r="CC128" s="4"/>
      <c r="CD128" s="4">
        <f>IF(Duombaze!CC128="",0,INDEX(DU!I:I,MATCH(Duombaze!CC128,DU!A:A,0),1))</f>
        <v>0</v>
      </c>
      <c r="CE128" s="4">
        <f>IF(Duombaze!CC128="",0,INDEX(DU!K:K,MATCH(Duombaze!CC128,DU!A:A,0),1))</f>
        <v>0</v>
      </c>
      <c r="CF128" s="4"/>
      <c r="CG128" s="4"/>
      <c r="CH128" s="6"/>
      <c r="CI128" s="4" t="str">
        <f t="shared" si="36"/>
        <v/>
      </c>
      <c r="CJ128" s="6"/>
      <c r="CK128" s="6">
        <f>IF(Duombaze!CJ128="",0,INDEX(DU!I:I,MATCH(Duombaze!CJ128,DU!A:A,0),1))</f>
        <v>0</v>
      </c>
      <c r="CL128" s="4">
        <f>IF(Duombaze!CJ128="",0,INDEX(DU!K:K,MATCH(Duombaze!CJ128,DU!A:A,0),1))</f>
        <v>0</v>
      </c>
      <c r="CM128" s="6"/>
      <c r="CN128" s="6"/>
      <c r="CO128" s="6"/>
      <c r="CP128" s="4" t="str">
        <f t="shared" si="37"/>
        <v/>
      </c>
      <c r="CQ128" s="6"/>
      <c r="CR128" s="643"/>
      <c r="CS128" s="643"/>
      <c r="CT128" s="643">
        <f>IF(Duombaze!CR128="",0,INDEX(DU!I:I,MATCH(Duombaze!CR128,DU!A:A,0),1))+IF(Duombaze!CS128="",0,INDEX(DU!I:I,MATCH(Duombaze!CS128,DU!A:A,0),1))</f>
        <v>0</v>
      </c>
      <c r="CU128" s="6">
        <f>IF(Duombaze!CR128="",0,INDEX(DU!K:K,MATCH(Duombaze!CR128,DU!A:A,0),1))+IF(Duombaze!CS128="",0,INDEX(DU!K:K,MATCH(Duombaze!CS128,DU!A:A,0),1))</f>
        <v>0</v>
      </c>
      <c r="CV128" s="6"/>
      <c r="CW128" s="6"/>
      <c r="CX128" s="6"/>
      <c r="CY128" s="4" t="str">
        <f t="shared" si="38"/>
        <v/>
      </c>
      <c r="CZ128" s="6"/>
      <c r="DA128" s="674"/>
      <c r="DB128" s="674"/>
      <c r="DC128" s="674">
        <f>IF(Duombaze!DA128="",0,INDEX(DU!I:I,MATCH(Duombaze!DA128,DU!A:A,0),1))+IF(Duombaze!DB128="",0,INDEX(DU!I:I,MATCH(Duombaze!DB128,DU!A:A,0),1))</f>
        <v>0</v>
      </c>
      <c r="DD128" s="6">
        <f>IF(Duombaze!DA128="",0,INDEX(DU!K:K,MATCH(Duombaze!DA128,DU!A:A,0),1))+IF(Duombaze!DB128="",0,INDEX(DU!K:K,MATCH(Duombaze!DB128,DU!A:A,0),1))</f>
        <v>0</v>
      </c>
      <c r="DE128" s="6"/>
      <c r="DF128" s="6"/>
      <c r="DG128" s="6"/>
      <c r="DH128" s="6" t="str">
        <f t="shared" si="39"/>
        <v/>
      </c>
      <c r="DI128" s="6"/>
      <c r="DJ128" s="674"/>
      <c r="DK128" s="679"/>
      <c r="DL128" s="679">
        <f>IF(Duombaze!DJ128="",0,INDEX(DU!I:I,MATCH(Duombaze!DJ128,DU!A:A,0),1))+IF(Duombaze!DK128="",0,INDEX(DU!I:I,MATCH(Duombaze!DK128,DU!A:A,0),1))</f>
        <v>0</v>
      </c>
      <c r="DM128" s="6">
        <f>IF(Duombaze!DJ128="",0,INDEX(DU!K:K,MATCH(Duombaze!DJ128,DU!A:A,0),1))+IF(Duombaze!DK128="",0,INDEX(DU!K:K,MATCH(Duombaze!DK128,DU!A:A,0),1))</f>
        <v>0</v>
      </c>
      <c r="DN128" s="48"/>
      <c r="DO128" s="48"/>
      <c r="DP128" s="48"/>
      <c r="DQ128" s="4" t="str">
        <f t="shared" si="40"/>
        <v/>
      </c>
      <c r="DR128" s="66"/>
      <c r="DS128" s="694"/>
      <c r="DT128" s="694"/>
      <c r="DU128" s="694"/>
      <c r="DV128" s="694"/>
      <c r="DW128" s="694">
        <f>IF(Duombaze!DS128="",0,INDEX(DU!I:I,MATCH(Duombaze!DS128,DU!A:A,0),1))+IF(Duombaze!DT128="",0,INDEX(DU!I:I,MATCH(Duombaze!DT128,DU!A:A,0),1))+IF(Duombaze!DU128="",0,INDEX(DU!I:I,MATCH(Duombaze!DU128,DU!A:A,0),1))+IF(Duombaze!DV128="",0,INDEX(DU!I:I,MATCH(Duombaze!DV128,DU!A:A,0),1))</f>
        <v>0</v>
      </c>
      <c r="DX128" s="640">
        <f>IF(Duombaze!DS128="",0,INDEX(DU!K:K,MATCH(Duombaze!DS128,DU!A:A,0),1))+IF(Duombaze!DT128="",0,INDEX(DU!K:K,MATCH(Duombaze!DT128,DU!A:A,0),1))+IF(Duombaze!DU128="",0,INDEX(DU!K:K,MATCH(Duombaze!DU128,DU!A:A,0),1))+IF(Duombaze!DV128="",0,INDEX(DU!K:KH,MATCH(Duombaze!DV128,DU!A:A,0),1))</f>
        <v>0</v>
      </c>
      <c r="DY128" s="66"/>
      <c r="DZ128" s="66"/>
      <c r="EA128" s="2" t="str">
        <f>EA178</f>
        <v>Automatinis sukabintuvas Scharmuller</v>
      </c>
      <c r="EB128" s="2" t="str">
        <f t="shared" si="65"/>
        <v>4 SPB16 Automatinis sukabintuvas Scharmuller</v>
      </c>
      <c r="EC128" s="2" t="str">
        <f>EC178</f>
        <v>ZC40ACASSCH000</v>
      </c>
      <c r="ED128" s="2">
        <f>IF(Duombaze!EC128="",0,INDEX(DU!I:I,MATCH(Duombaze!EC128,DU!A:A,0),1))</f>
        <v>249.52857142857101</v>
      </c>
      <c r="EE128" s="640">
        <f>IF(Duombaze!EC128="",0,INDEX(DU!K:K,MATCH(Duombaze!EC128,DU!A:A,0),1))</f>
        <v>33.61</v>
      </c>
      <c r="EF128" s="2"/>
      <c r="EG128" s="2"/>
      <c r="EH128" s="6" t="str">
        <f>EH177</f>
        <v>Lipdukai universalūs + Konekesko logo</v>
      </c>
      <c r="EI128" s="4" t="str">
        <f t="shared" si="62"/>
        <v>4 SPB16 Lipdukai universalūs + Konekesko logo</v>
      </c>
      <c r="EJ128" s="6" t="str">
        <f>EJ177</f>
        <v>ZC20ASPCLEN000 + ZM0L0G0K0NESK0</v>
      </c>
      <c r="EK128" s="674" t="s">
        <v>255</v>
      </c>
      <c r="EL128" s="674" t="s">
        <v>3050</v>
      </c>
      <c r="EM128" s="674"/>
      <c r="EN128" s="674">
        <f>IF(Duombaze!EK128="",0,INDEX(DU!I:I,MATCH(Duombaze!EK128,DU!A:A,0),1))+IF(Duombaze!EL128="",0,INDEX(DU!I:I,MATCH(Duombaze!EL128,DU!A:A,0),1))+IF(Duombaze!EM128="",0,INDEX(DU!I:I,MATCH(Duombaze!EM128,DU!A:A,0),1))</f>
        <v>20.407560000000004</v>
      </c>
      <c r="EO128" s="6">
        <f>IF(Duombaze!EK128="",0,INDEX(DU!K:K,MATCH(Duombaze!EK128,DU!A:A,0),1))+IF(Duombaze!EL128="",0,INDEX(DU!K:K,MATCH(Duombaze!EL128,DU!A:A,0),1))+IF(Duombaze!EM128="",0,INDEX(DU!K:K,MATCH(Duombaze!EM128,DU!A:A,0),1))</f>
        <v>0</v>
      </c>
      <c r="EP128" s="6"/>
      <c r="EQ128" s="66"/>
      <c r="ER128" s="4"/>
      <c r="ES128" s="80" t="str">
        <f t="shared" si="57"/>
        <v/>
      </c>
      <c r="ET128" s="4"/>
      <c r="EU128" s="4"/>
      <c r="EV128" s="4"/>
      <c r="EW128" s="2"/>
      <c r="EX128" s="255" t="str">
        <f t="shared" si="58"/>
        <v/>
      </c>
      <c r="EY128" s="2"/>
      <c r="EZ128" s="674"/>
      <c r="FA128" s="674"/>
      <c r="FB128" s="674">
        <f>IF(Duombaze!EZ128="",0,INDEX(DU!I:I,MATCH(Duombaze!EZ128,DU!A:A,0),1))+IF(Duombaze!FA128="",0,INDEX(DU!I:I,MATCH(Duombaze!FA128,DU!A:A,0),1))</f>
        <v>0</v>
      </c>
      <c r="FC128" s="6">
        <f>IF(Duombaze!EZ128="",0,INDEX(DU!K:K,MATCH(Duombaze!EZ128,DU!A:A,0),1))+IF(Duombaze!FA128="",0,INDEX(DU!K:K,MATCH(Duombaze!FA128,DU!A:A,0),1))</f>
        <v>0</v>
      </c>
      <c r="FD128" s="2"/>
      <c r="FE128" s="2"/>
      <c r="FF128" s="6"/>
      <c r="FG128" s="6"/>
      <c r="FH128" s="6"/>
      <c r="FI128" s="6"/>
      <c r="FJ128" s="6"/>
      <c r="FL128" s="14"/>
      <c r="FM128" s="673"/>
      <c r="FN128" s="673"/>
      <c r="FO128" s="673"/>
      <c r="FP128" s="673"/>
      <c r="FQ128" s="673">
        <f>IF(Duombaze!FM128="",0,INDEX(DU!I:I,MATCH(Duombaze!FM128,DU!A:A,0),1))+IF(Duombaze!FN128="",0,INDEX(DU!I:I,MATCH(Duombaze!FN128,DU!A:A,0),1))+IF(Duombaze!FO128="",0,INDEX(DU!I:I,MATCH(Duombaze!FO128,DU!A:A,0),1))+IF(Duombaze!FP128="",0,INDEX(DU!I:I,MATCH(Duombaze!FP128,DU!A:A,0),1))</f>
        <v>0</v>
      </c>
      <c r="FR128" s="673">
        <f>IF(Duombaze!FM128="",0,INDEX(DU!K:K,MATCH(Duombaze!FM128,DU!A:A,0),1))+IF(Duombaze!FN128="",0,INDEX(DU!K:K,MATCH(Duombaze!FN128,DU!A:A,0),1))+IF(Duombaze!FO128="",0,INDEX(DU!K:K,MATCH(Duombaze!FO128,DU!A:A,0),1))+IF(Duombaze!FP128="",0,INDEX(DU!K:K,MATCH(Duombaze!FP128,DU!A:A,0),1))</f>
        <v>0</v>
      </c>
      <c r="FT128" s="101" t="s">
        <v>57</v>
      </c>
      <c r="FU128" s="101" t="s">
        <v>78</v>
      </c>
      <c r="FY128" s="486" t="s">
        <v>2696</v>
      </c>
      <c r="FZ128" s="495" t="e">
        <f>IF(FY128&lt;&gt;"",#REF!&amp;" "&amp;#REF!&amp;" "&amp;FY128,"")</f>
        <v>#REF!</v>
      </c>
      <c r="GA128" s="486"/>
    </row>
    <row r="129" spans="1:184" s="7" customFormat="1" ht="23.45" customHeight="1" x14ac:dyDescent="0.25">
      <c r="A129" s="42">
        <v>5</v>
      </c>
      <c r="B129" s="42" t="s">
        <v>773</v>
      </c>
      <c r="C129" s="12" t="s">
        <v>222</v>
      </c>
      <c r="D129" s="6"/>
      <c r="E129" s="4" t="str">
        <f t="shared" si="66"/>
        <v/>
      </c>
      <c r="F129" s="6"/>
      <c r="G129" s="643"/>
      <c r="H129" s="643"/>
      <c r="I129" s="643"/>
      <c r="J129" s="643"/>
      <c r="K129" s="643"/>
      <c r="L129" s="643"/>
      <c r="M129" s="643"/>
      <c r="N129" s="643"/>
      <c r="O129" s="643"/>
      <c r="P129" s="646">
        <f>IF(Duombaze!G129="",0,INDEX(DU!I:I,MATCH(Duombaze!G129,DU!A:A,0),1))+IF(Duombaze!H129="",0,INDEX(DU!I:I,MATCH(Duombaze!H129,DU!A:A,0),1))+IF(Duombaze!I129="",0,INDEX(DU!I:I,MATCH(Duombaze!I129,DU!A:A,0),1))+IF(Duombaze!J129="",0,INDEX(DU!I:I,MATCH(Duombaze!J129,DU!A:A,0),1))+IF(Duombaze!K129="",0,INDEX(DU!I:I,MATCH(Duombaze!K129,DU!A:A,0),1))+IF(Duombaze!L129="",0,INDEX(DU!I:I,MATCH(Duombaze!L129,DU!A:A,0),1))+IF(Duombaze!M129="",0,INDEX(DU!I:I,MATCH(Duombaze!M129,DU!A:A,0),1))+IF(Duombaze!N129="",0,INDEX(DU!I:I,MATCH(Duombaze!N129,DU!A:A,0),1))+IF(Duombaze!O129="",0,INDEX(DU!I:I,MATCH(Duombaze!O129,DU!A:A,0),1))</f>
        <v>0</v>
      </c>
      <c r="Q129" s="640">
        <f>IF(Duombaze!G129="",0,INDEX(DU!K:K,MATCH(Duombaze!G129,DU!A:A,0),1))+IF(Duombaze!H129="",0,INDEX(DU!K:K,MATCH(Duombaze!H129,DU!A:A,0),1))+IF(Duombaze!I129="",0,INDEX(DU!K:K,MATCH(Duombaze!I129,DU!A:A,0),1))+IF(Duombaze!J129="",0,INDEX(DU!K:K,MATCH(Duombaze!J129,DU!A:A,0),1))+IF(Duombaze!K129="",0,INDEX(DU!K:K,MATCH(Duombaze!K129,DU!A:A,0),1))+IF(Duombaze!L129="",0,INDEX(DU!K:K,MATCH(Duombaze!L129,DU!A:A,0),1))+IF(Duombaze!M129="",0,INDEX(DU!K:K,MATCH(Duombaze!M129,DU!A:A,0),1))+IF(Duombaze!N129="",0,INDEX(DU!K:K,MATCH(Duombaze!N129,DU!A:A,0),1))+IF(Duombaze!O129="",0,INDEX(DU!K:K,MATCH(Duombaze!O129,DU!A:A,0),1))</f>
        <v>0</v>
      </c>
      <c r="R129" s="6"/>
      <c r="S129" s="48"/>
      <c r="T129" s="883"/>
      <c r="U129" s="4">
        <f>IF(Duombaze!T129="",0,INDEX(DU!I:I,MATCH(Duombaze!T129,DU!A:A,0),1))</f>
        <v>0</v>
      </c>
      <c r="V129" s="4">
        <f>IF(Duombaze!T129="",0,INDEX(DU!K:K,MATCH(Duombaze!T129,DU!A:A,0),1))</f>
        <v>0</v>
      </c>
      <c r="W129" s="6"/>
      <c r="X129" s="6"/>
      <c r="Y129" s="858"/>
      <c r="Z129" s="66"/>
      <c r="AA129" s="4" t="str">
        <f t="shared" si="68"/>
        <v/>
      </c>
      <c r="AB129" s="6"/>
      <c r="AC129" s="6">
        <f>IF(Duombaze!AB129="",0,INDEX(DU!I:I,MATCH(Duombaze!AB129,DU!A:A,0),1))</f>
        <v>0</v>
      </c>
      <c r="AD129" s="2">
        <f>IF(Duombaze!AB129="",0,INDEX(DU!K:K,MATCH(Duombaze!AB129,DU!A:A,0),1))</f>
        <v>0</v>
      </c>
      <c r="AE129" s="6"/>
      <c r="AF129" s="6"/>
      <c r="AG129" s="6"/>
      <c r="AH129" s="4" t="str">
        <f t="shared" si="67"/>
        <v/>
      </c>
      <c r="AI129" s="6"/>
      <c r="AJ129" s="643"/>
      <c r="AK129" s="643"/>
      <c r="AL129" s="643"/>
      <c r="AM129" s="643">
        <f>IF(Duombaze!AJ129="",0,INDEX(DU!I:I,MATCH(Duombaze!AJ129,DU!A:A,0),1))+IF(Duombaze!AK129="",0,INDEX(DU!I:I,MATCH(Duombaze!AK129,DU!A:A,0),1))+IF(Duombaze!AL129="",0,INDEX(DU!I:I,MATCH(Duombaze!AL129,DU!A:A,0),1))</f>
        <v>0</v>
      </c>
      <c r="AN129" s="643">
        <f>IF(Duombaze!AJ129="",0,INDEX(DU!K:K,MATCH(Duombaze!AJ129,DU!A:A,0),1))+IF(Duombaze!AK129="",0,INDEX(DU!K:K,MATCH(Duombaze!AK129,DU!A:A,0),1))+IF(Duombaze!AL129="",0,INDEX(DU!K:K,MATCH(Duombaze!AL129,DU!A:A,0),1))</f>
        <v>0</v>
      </c>
      <c r="AO129" s="6"/>
      <c r="AP129" s="6"/>
      <c r="AQ129" s="4"/>
      <c r="AR129" s="4" t="str">
        <f t="shared" si="35"/>
        <v/>
      </c>
      <c r="AS129" s="4"/>
      <c r="AT129" s="640"/>
      <c r="AU129" s="640"/>
      <c r="AV129" s="640"/>
      <c r="AW129" s="640"/>
      <c r="AX129" s="640"/>
      <c r="AY129" s="640"/>
      <c r="AZ129" s="640"/>
      <c r="BA129" s="640"/>
      <c r="BB129" s="640"/>
      <c r="BC129" s="640">
        <f>IF(Duombaze!AT129="",0,INDEX(DU!I:I,MATCH(Duombaze!AT129,DU!A:A,0),1))+IF(Duombaze!AU129="",0,INDEX(DU!I:I,MATCH(Duombaze!AU129,DU!A:A,0),1))+IF(Duombaze!AV129="",0,INDEX(DU!I:I,MATCH(Duombaze!AV129,DU!A:A,0),1))+IF(Duombaze!AW129="",0,INDEX(DU!I:I,MATCH(Duombaze!AW129,DU!A:A,0),1))+IF(Duombaze!AX129="",0,INDEX(DU!I:I,MATCH(Duombaze!AX129,DU!A:A,0),1))+IF(Duombaze!AY129="",0,INDEX(DU!I:I,MATCH(Duombaze!AY129,DU!A:A,0),1))+IF(Duombaze!AZ129="",0,INDEX(DU!I:I,MATCH(Duombaze!AZ129,DU!A:A,0),1))+IF(Duombaze!BA129="",0,INDEX(DU!I:I,MATCH(Duombaze!BA129,DU!A:A,0),1))+IF(Duombaze!BB129="",0,INDEX(DU!I:I,MATCH(Duombaze!BB129,DU!A:A,0),1))</f>
        <v>0</v>
      </c>
      <c r="BD129" s="640">
        <f>IF(Duombaze!AT129="",0,INDEX(DU!K:K,MATCH(Duombaze!AT129,DU!A:A,0),1))+IF(Duombaze!AU129="",0,INDEX(DU!K:K,MATCH(Duombaze!AU129,DU!A:A,0),1))+IF(Duombaze!AV129="",0,INDEX(DU!K:K,MATCH(Duombaze!AV129,DU!A:A,0),1))+IF(Duombaze!AW129="",0,INDEX(DU!K:K,MATCH(Duombaze!AW129,DU!A:A,0),1))+IF(Duombaze!AX129="",0,INDEX(DU!K:K,MATCH(Duombaze!AX129,DU!A:A,0),1))+IF(Duombaze!AY129="",0,INDEX(DU!K:K,MATCH(Duombaze!AY129,DU!A:A,0),1))+IF(Duombaze!AZ129="",0,INDEX(DU!K:K,MATCH(Duombaze!AZ129,DU!A:A,0),1))+IF(Duombaze!BA129="",0,INDEX(DU!K:K,MATCH(Duombaze!BA129,DU!A:A,0),1))+IF(Duombaze!BB129="",0,INDEX(DU!K:K,MATCH(Duombaze!BB129,DU!A:A,0),1))</f>
        <v>0</v>
      </c>
      <c r="BE129" s="4"/>
      <c r="BF129" s="4"/>
      <c r="BG129" s="6" t="s">
        <v>1854</v>
      </c>
      <c r="BH129" s="4" t="str">
        <f t="shared" si="64"/>
        <v>5 SPB16 Pneumatiniai st. 2 konturų Wabco su automatiniu LSV 0,4s.</v>
      </c>
      <c r="BI129" s="6" t="str">
        <f>BI166</f>
        <v>ZU3APSWBCAL04S</v>
      </c>
      <c r="BJ129" s="643" t="s">
        <v>1953</v>
      </c>
      <c r="BK129" s="643"/>
      <c r="BL129" s="643"/>
      <c r="BM129" s="643">
        <f>IF(Duombaze!BJ129="",0,INDEX(DU!I:I,MATCH(Duombaze!BJ129,DU!A:A,0),1))+IF(Duombaze!BK129="",0,INDEX(DU!I:I,MATCH(Duombaze!BK129,DU!A:A,0),1))+IF(Duombaze!BL129="",0,INDEX(DU!I:I,MATCH(Duombaze!BL129,DU!A:A,0),1))</f>
        <v>631.85451999999998</v>
      </c>
      <c r="BN129" s="640">
        <f>IF(Duombaze!BJ129="",0,INDEX(DU!K:K,MATCH(Duombaze!BJ129,DU!A:A,0),1))+IF(Duombaze!BK129="",0,INDEX(DU!K:K,MATCH(Duombaze!BK129,DU!A:A,0),1))+IF(Duombaze!BL129="",0,INDEX(DU!K:K,MATCH(Duombaze!BL129,DU!A:A,0),1))</f>
        <v>91.02</v>
      </c>
      <c r="BO129" s="51"/>
      <c r="BP129" s="51"/>
      <c r="BQ129" s="80" t="s">
        <v>290</v>
      </c>
      <c r="BR129" s="153" t="str">
        <f t="shared" ref="BR129:BR139" si="69">IF(BQ129&lt;&gt;"",A129&amp;" "&amp;C129&amp;" "&amp;BQ129,"")</f>
        <v>5 SPB16 Stabdžių išvadai dviejų kontūrų</v>
      </c>
      <c r="BS129" s="6" t="s">
        <v>2263</v>
      </c>
      <c r="BT129" s="6" t="s">
        <v>3037</v>
      </c>
      <c r="BU129" s="6">
        <v>23705201</v>
      </c>
      <c r="BV129" s="6"/>
      <c r="BW129" s="6">
        <f>IF(Duombaze!BT129="",0,INDEX(DU!I:I,MATCH(Duombaze!BT129,DU!A:A,0),1))+IF(Duombaze!BU129="",0,INDEX(DU!I:I,MATCH(Duombaze!BU129,DU!A:A,0),1))+IF(Duombaze!BV129="",0,INDEX(DU!I:I,MATCH(Duombaze!BV129,DU!A:A,0),1))</f>
        <v>53.779853333333328</v>
      </c>
      <c r="BX129" s="6">
        <f>IF(Duombaze!BT129="",0,INDEX(DU!K:K,MATCH(Duombaze!BT129,DU!A:A,0),1))+IF(Duombaze!BU129="",0,INDEX(DU!K:K,MATCH(Duombaze!BU129,DU!A:A,0),1))+IF(Duombaze!BV129="",0,INDEX(DU!K:K,MATCH(Duombaze!BV129,DU!A:A,0),1))</f>
        <v>17.41</v>
      </c>
      <c r="BY129" s="66"/>
      <c r="BZ129" s="6"/>
      <c r="CA129" s="6"/>
      <c r="CB129" s="6" t="str">
        <f t="shared" si="61"/>
        <v/>
      </c>
      <c r="CC129" s="6"/>
      <c r="CD129" s="6">
        <f>IF(Duombaze!CC129="",0,INDEX(DU!I:I,MATCH(Duombaze!CC129,DU!A:A,0),1))</f>
        <v>0</v>
      </c>
      <c r="CE129" s="4">
        <f>IF(Duombaze!CC129="",0,INDEX(DU!K:K,MATCH(Duombaze!CC129,DU!A:A,0),1))</f>
        <v>0</v>
      </c>
      <c r="CF129" s="6"/>
      <c r="CG129" s="6"/>
      <c r="CH129" s="6"/>
      <c r="CI129" s="4" t="str">
        <f t="shared" si="36"/>
        <v/>
      </c>
      <c r="CJ129" s="6"/>
      <c r="CK129" s="6">
        <f>IF(Duombaze!CJ129="",0,INDEX(DU!I:I,MATCH(Duombaze!CJ129,DU!A:A,0),1))</f>
        <v>0</v>
      </c>
      <c r="CL129" s="4">
        <f>IF(Duombaze!CJ129="",0,INDEX(DU!K:K,MATCH(Duombaze!CJ129,DU!A:A,0),1))</f>
        <v>0</v>
      </c>
      <c r="CM129" s="6"/>
      <c r="CN129" s="6"/>
      <c r="CO129" s="6"/>
      <c r="CP129" s="4" t="str">
        <f t="shared" si="37"/>
        <v/>
      </c>
      <c r="CQ129" s="6"/>
      <c r="CR129" s="643"/>
      <c r="CS129" s="643"/>
      <c r="CT129" s="643">
        <f>IF(Duombaze!CR129="",0,INDEX(DU!I:I,MATCH(Duombaze!CR129,DU!A:A,0),1))+IF(Duombaze!CS129="",0,INDEX(DU!I:I,MATCH(Duombaze!CS129,DU!A:A,0),1))</f>
        <v>0</v>
      </c>
      <c r="CU129" s="6">
        <f>IF(Duombaze!CR129="",0,INDEX(DU!K:K,MATCH(Duombaze!CR129,DU!A:A,0),1))+IF(Duombaze!CS129="",0,INDEX(DU!K:K,MATCH(Duombaze!CS129,DU!A:A,0),1))</f>
        <v>0</v>
      </c>
      <c r="CV129" s="6"/>
      <c r="CW129" s="6"/>
      <c r="CX129" s="6"/>
      <c r="CY129" s="4" t="str">
        <f t="shared" si="38"/>
        <v/>
      </c>
      <c r="CZ129" s="6"/>
      <c r="DA129" s="674"/>
      <c r="DB129" s="674"/>
      <c r="DC129" s="674">
        <f>IF(Duombaze!DA129="",0,INDEX(DU!I:I,MATCH(Duombaze!DA129,DU!A:A,0),1))+IF(Duombaze!DB129="",0,INDEX(DU!I:I,MATCH(Duombaze!DB129,DU!A:A,0),1))</f>
        <v>0</v>
      </c>
      <c r="DD129" s="6">
        <f>IF(Duombaze!DA129="",0,INDEX(DU!K:K,MATCH(Duombaze!DA129,DU!A:A,0),1))+IF(Duombaze!DB129="",0,INDEX(DU!K:K,MATCH(Duombaze!DB129,DU!A:A,0),1))</f>
        <v>0</v>
      </c>
      <c r="DE129" s="6"/>
      <c r="DF129" s="6"/>
      <c r="DG129" s="6"/>
      <c r="DH129" s="6" t="str">
        <f t="shared" si="39"/>
        <v/>
      </c>
      <c r="DI129" s="6"/>
      <c r="DJ129" s="674"/>
      <c r="DK129" s="679"/>
      <c r="DL129" s="679">
        <f>IF(Duombaze!DJ129="",0,INDEX(DU!I:I,MATCH(Duombaze!DJ129,DU!A:A,0),1))+IF(Duombaze!DK129="",0,INDEX(DU!I:I,MATCH(Duombaze!DK129,DU!A:A,0),1))</f>
        <v>0</v>
      </c>
      <c r="DM129" s="6">
        <f>IF(Duombaze!DJ129="",0,INDEX(DU!K:K,MATCH(Duombaze!DJ129,DU!A:A,0),1))+IF(Duombaze!DK129="",0,INDEX(DU!K:K,MATCH(Duombaze!DK129,DU!A:A,0),1))</f>
        <v>0</v>
      </c>
      <c r="DN129" s="48"/>
      <c r="DO129" s="48"/>
      <c r="DP129" s="48"/>
      <c r="DQ129" s="4" t="str">
        <f t="shared" si="40"/>
        <v/>
      </c>
      <c r="DR129" s="66"/>
      <c r="DS129" s="694"/>
      <c r="DT129" s="694"/>
      <c r="DU129" s="694"/>
      <c r="DV129" s="694"/>
      <c r="DW129" s="694">
        <f>IF(Duombaze!DS129="",0,INDEX(DU!I:I,MATCH(Duombaze!DS129,DU!A:A,0),1))+IF(Duombaze!DT129="",0,INDEX(DU!I:I,MATCH(Duombaze!DT129,DU!A:A,0),1))+IF(Duombaze!DU129="",0,INDEX(DU!I:I,MATCH(Duombaze!DU129,DU!A:A,0),1))+IF(Duombaze!DV129="",0,INDEX(DU!I:I,MATCH(Duombaze!DV129,DU!A:A,0),1))</f>
        <v>0</v>
      </c>
      <c r="DX129" s="640">
        <f>IF(Duombaze!DS129="",0,INDEX(DU!K:K,MATCH(Duombaze!DS129,DU!A:A,0),1))+IF(Duombaze!DT129="",0,INDEX(DU!K:K,MATCH(Duombaze!DT129,DU!A:A,0),1))+IF(Duombaze!DU129="",0,INDEX(DU!K:K,MATCH(Duombaze!DU129,DU!A:A,0),1))+IF(Duombaze!DV129="",0,INDEX(DU!K:KH,MATCH(Duombaze!DV129,DU!A:A,0),1))</f>
        <v>0</v>
      </c>
      <c r="DY129" s="66"/>
      <c r="DZ129" s="66"/>
      <c r="EA129" s="2" t="str">
        <f>EA179</f>
        <v>Mechaninis sukabintuvas Scharmueller</v>
      </c>
      <c r="EB129" s="2" t="str">
        <f t="shared" si="65"/>
        <v>5 SPB16 Mechaninis sukabintuvas Scharmueller</v>
      </c>
      <c r="EC129" s="2" t="str">
        <f>EC179</f>
        <v>ZC40ACMSSCHARM</v>
      </c>
      <c r="ED129" s="118">
        <f>IF(Duombaze!EC129="",0,INDEX(DU!I:I,MATCH(Duombaze!EC129,DU!A:A,0),1))</f>
        <v>130.56639999999999</v>
      </c>
      <c r="EE129" s="640">
        <f>IF(Duombaze!EC129="",0,INDEX(DU!K:K,MATCH(Duombaze!EC129,DU!A:A,0),1))</f>
        <v>0.75</v>
      </c>
      <c r="EF129" s="118"/>
      <c r="EG129" s="118"/>
      <c r="EI129" s="4" t="str">
        <f t="shared" si="62"/>
        <v/>
      </c>
      <c r="EJ129" s="4"/>
      <c r="EK129" s="673"/>
      <c r="EL129" s="673"/>
      <c r="EM129" s="673"/>
      <c r="EN129" s="673">
        <f>IF(Duombaze!EK129="",0,INDEX(DU!I:I,MATCH(Duombaze!EK129,DU!A:A,0),1))+IF(Duombaze!EL129="",0,INDEX(DU!I:I,MATCH(Duombaze!EL129,DU!A:A,0),1))+IF(Duombaze!EM129="",0,INDEX(DU!I:I,MATCH(Duombaze!EM129,DU!A:A,0),1))</f>
        <v>0</v>
      </c>
      <c r="EO129" s="6">
        <f>IF(Duombaze!EK129="",0,INDEX(DU!K:K,MATCH(Duombaze!EK129,DU!A:A,0),1))+IF(Duombaze!EL129="",0,INDEX(DU!K:K,MATCH(Duombaze!EL129,DU!A:A,0),1))+IF(Duombaze!EM129="",0,INDEX(DU!K:K,MATCH(Duombaze!EM129,DU!A:A,0),1))</f>
        <v>0</v>
      </c>
      <c r="EP129" s="4"/>
      <c r="ER129" s="6"/>
      <c r="ES129" s="80" t="str">
        <f t="shared" si="57"/>
        <v/>
      </c>
      <c r="ET129" s="6"/>
      <c r="EU129" s="101"/>
      <c r="EV129" s="101"/>
      <c r="EW129" s="29"/>
      <c r="EX129" s="255" t="str">
        <f t="shared" si="58"/>
        <v/>
      </c>
      <c r="EY129" s="29"/>
      <c r="EZ129" s="677"/>
      <c r="FA129" s="677"/>
      <c r="FB129" s="677">
        <f>IF(Duombaze!EZ129="",0,INDEX(DU!I:I,MATCH(Duombaze!EZ129,DU!A:A,0),1))+IF(Duombaze!FA129="",0,INDEX(DU!I:I,MATCH(Duombaze!FA129,DU!A:A,0),1))</f>
        <v>0</v>
      </c>
      <c r="FC129" s="6">
        <f>IF(Duombaze!EZ129="",0,INDEX(DU!K:K,MATCH(Duombaze!EZ129,DU!A:A,0),1))+IF(Duombaze!FA129="",0,INDEX(DU!K:K,MATCH(Duombaze!FA129,DU!A:A,0),1))</f>
        <v>0</v>
      </c>
      <c r="FD129" s="29"/>
      <c r="FE129" s="29"/>
      <c r="FF129" s="6"/>
      <c r="FG129" s="6"/>
      <c r="FH129" s="6"/>
      <c r="FI129" s="6"/>
      <c r="FJ129" s="6"/>
      <c r="FL129" s="14"/>
      <c r="FM129" s="673"/>
      <c r="FN129" s="673"/>
      <c r="FO129" s="673"/>
      <c r="FP129" s="673"/>
      <c r="FQ129" s="673">
        <f>IF(Duombaze!FM129="",0,INDEX(DU!I:I,MATCH(Duombaze!FM129,DU!A:A,0),1))+IF(Duombaze!FN129="",0,INDEX(DU!I:I,MATCH(Duombaze!FN129,DU!A:A,0),1))+IF(Duombaze!FO129="",0,INDEX(DU!I:I,MATCH(Duombaze!FO129,DU!A:A,0),1))+IF(Duombaze!FP129="",0,INDEX(DU!I:I,MATCH(Duombaze!FP129,DU!A:A,0),1))</f>
        <v>0</v>
      </c>
      <c r="FR129" s="673">
        <f>IF(Duombaze!FM129="",0,INDEX(DU!K:K,MATCH(Duombaze!FM129,DU!A:A,0),1))+IF(Duombaze!FN129="",0,INDEX(DU!K:K,MATCH(Duombaze!FN129,DU!A:A,0),1))+IF(Duombaze!FO129="",0,INDEX(DU!K:K,MATCH(Duombaze!FO129,DU!A:A,0),1))+IF(Duombaze!FP129="",0,INDEX(DU!K:K,MATCH(Duombaze!FP129,DU!A:A,0),1))</f>
        <v>0</v>
      </c>
      <c r="FT129" s="101" t="s">
        <v>291</v>
      </c>
      <c r="FU129" s="101" t="s">
        <v>292</v>
      </c>
      <c r="FY129" s="80" t="str">
        <f>FY182</f>
        <v>Stabdžių išvadai pneumatiniai - hidrauliniai</v>
      </c>
      <c r="FZ129" s="51" t="str">
        <f>IF(FY129&lt;&gt;"",A127&amp;" "&amp;C127&amp;" "&amp;FY129,"")</f>
        <v>3 SPB16 Stabdžių išvadai pneumatiniai - hidrauliniai</v>
      </c>
      <c r="GA129" s="6" t="str">
        <f>GA182</f>
        <v>ZU30ASPC14SIPH + ZC40ASPC1620IJ</v>
      </c>
    </row>
    <row r="130" spans="1:184" s="7" customFormat="1" ht="23.45" customHeight="1" x14ac:dyDescent="0.25">
      <c r="A130" s="42">
        <v>6</v>
      </c>
      <c r="B130" s="42" t="s">
        <v>773</v>
      </c>
      <c r="C130" s="12" t="s">
        <v>222</v>
      </c>
      <c r="D130" s="6"/>
      <c r="E130" s="4" t="str">
        <f t="shared" si="66"/>
        <v/>
      </c>
      <c r="F130" s="6"/>
      <c r="G130" s="643"/>
      <c r="H130" s="643"/>
      <c r="I130" s="643"/>
      <c r="J130" s="643"/>
      <c r="K130" s="643"/>
      <c r="L130" s="643"/>
      <c r="M130" s="643"/>
      <c r="N130" s="643"/>
      <c r="O130" s="643"/>
      <c r="P130" s="646">
        <f>IF(Duombaze!G130="",0,INDEX(DU!I:I,MATCH(Duombaze!G130,DU!A:A,0),1))+IF(Duombaze!H130="",0,INDEX(DU!I:I,MATCH(Duombaze!H130,DU!A:A,0),1))+IF(Duombaze!I130="",0,INDEX(DU!I:I,MATCH(Duombaze!I130,DU!A:A,0),1))+IF(Duombaze!J130="",0,INDEX(DU!I:I,MATCH(Duombaze!J130,DU!A:A,0),1))+IF(Duombaze!K130="",0,INDEX(DU!I:I,MATCH(Duombaze!K130,DU!A:A,0),1))+IF(Duombaze!L130="",0,INDEX(DU!I:I,MATCH(Duombaze!L130,DU!A:A,0),1))+IF(Duombaze!M130="",0,INDEX(DU!I:I,MATCH(Duombaze!M130,DU!A:A,0),1))+IF(Duombaze!N130="",0,INDEX(DU!I:I,MATCH(Duombaze!N130,DU!A:A,0),1))+IF(Duombaze!O130="",0,INDEX(DU!I:I,MATCH(Duombaze!O130,DU!A:A,0),1))</f>
        <v>0</v>
      </c>
      <c r="Q130" s="640">
        <f>IF(Duombaze!G130="",0,INDEX(DU!K:K,MATCH(Duombaze!G130,DU!A:A,0),1))+IF(Duombaze!H130="",0,INDEX(DU!K:K,MATCH(Duombaze!H130,DU!A:A,0),1))+IF(Duombaze!I130="",0,INDEX(DU!K:K,MATCH(Duombaze!I130,DU!A:A,0),1))+IF(Duombaze!J130="",0,INDEX(DU!K:K,MATCH(Duombaze!J130,DU!A:A,0),1))+IF(Duombaze!K130="",0,INDEX(DU!K:K,MATCH(Duombaze!K130,DU!A:A,0),1))+IF(Duombaze!L130="",0,INDEX(DU!K:K,MATCH(Duombaze!L130,DU!A:A,0),1))+IF(Duombaze!M130="",0,INDEX(DU!K:K,MATCH(Duombaze!M130,DU!A:A,0),1))+IF(Duombaze!N130="",0,INDEX(DU!K:K,MATCH(Duombaze!N130,DU!A:A,0),1))+IF(Duombaze!O130="",0,INDEX(DU!K:K,MATCH(Duombaze!O130,DU!A:A,0),1))</f>
        <v>0</v>
      </c>
      <c r="R130" s="6"/>
      <c r="S130" s="48"/>
      <c r="T130" s="883"/>
      <c r="U130" s="4">
        <f>IF(Duombaze!T130="",0,INDEX(DU!I:I,MATCH(Duombaze!T130,DU!A:A,0),1))</f>
        <v>0</v>
      </c>
      <c r="V130" s="4">
        <f>IF(Duombaze!T130="",0,INDEX(DU!K:K,MATCH(Duombaze!T130,DU!A:A,0),1))</f>
        <v>0</v>
      </c>
      <c r="W130" s="6"/>
      <c r="X130" s="6"/>
      <c r="Y130" s="858"/>
      <c r="Z130" s="66"/>
      <c r="AA130" s="4" t="str">
        <f t="shared" si="68"/>
        <v/>
      </c>
      <c r="AB130" s="6"/>
      <c r="AC130" s="6">
        <f>IF(Duombaze!AB130="",0,INDEX(DU!I:I,MATCH(Duombaze!AB130,DU!A:A,0),1))</f>
        <v>0</v>
      </c>
      <c r="AD130" s="2">
        <f>IF(Duombaze!AB130="",0,INDEX(DU!K:K,MATCH(Duombaze!AB130,DU!A:A,0),1))</f>
        <v>0</v>
      </c>
      <c r="AE130" s="6"/>
      <c r="AF130" s="6"/>
      <c r="AG130" s="6"/>
      <c r="AH130" s="4" t="str">
        <f t="shared" si="67"/>
        <v/>
      </c>
      <c r="AI130" s="6"/>
      <c r="AJ130" s="643"/>
      <c r="AK130" s="643"/>
      <c r="AL130" s="643"/>
      <c r="AM130" s="643">
        <f>IF(Duombaze!AJ130="",0,INDEX(DU!I:I,MATCH(Duombaze!AJ130,DU!A:A,0),1))+IF(Duombaze!AK130="",0,INDEX(DU!I:I,MATCH(Duombaze!AK130,DU!A:A,0),1))+IF(Duombaze!AL130="",0,INDEX(DU!I:I,MATCH(Duombaze!AL130,DU!A:A,0),1))</f>
        <v>0</v>
      </c>
      <c r="AN130" s="643">
        <f>IF(Duombaze!AJ130="",0,INDEX(DU!K:K,MATCH(Duombaze!AJ130,DU!A:A,0),1))+IF(Duombaze!AK130="",0,INDEX(DU!K:K,MATCH(Duombaze!AK130,DU!A:A,0),1))+IF(Duombaze!AL130="",0,INDEX(DU!K:K,MATCH(Duombaze!AL130,DU!A:A,0),1))</f>
        <v>0</v>
      </c>
      <c r="AO130" s="6"/>
      <c r="AP130" s="6"/>
      <c r="AQ130" s="4"/>
      <c r="AR130" s="4" t="str">
        <f t="shared" si="35"/>
        <v/>
      </c>
      <c r="AS130" s="4"/>
      <c r="AT130" s="640"/>
      <c r="AU130" s="640"/>
      <c r="AV130" s="640"/>
      <c r="AW130" s="640"/>
      <c r="AX130" s="640"/>
      <c r="AY130" s="640"/>
      <c r="AZ130" s="640"/>
      <c r="BA130" s="640"/>
      <c r="BB130" s="640"/>
      <c r="BC130" s="640">
        <f>IF(Duombaze!AT130="",0,INDEX(DU!I:I,MATCH(Duombaze!AT130,DU!A:A,0),1))+IF(Duombaze!AU130="",0,INDEX(DU!I:I,MATCH(Duombaze!AU130,DU!A:A,0),1))+IF(Duombaze!AV130="",0,INDEX(DU!I:I,MATCH(Duombaze!AV130,DU!A:A,0),1))+IF(Duombaze!AW130="",0,INDEX(DU!I:I,MATCH(Duombaze!AW130,DU!A:A,0),1))+IF(Duombaze!AX130="",0,INDEX(DU!I:I,MATCH(Duombaze!AX130,DU!A:A,0),1))+IF(Duombaze!AY130="",0,INDEX(DU!I:I,MATCH(Duombaze!AY130,DU!A:A,0),1))+IF(Duombaze!AZ130="",0,INDEX(DU!I:I,MATCH(Duombaze!AZ130,DU!A:A,0),1))+IF(Duombaze!BA130="",0,INDEX(DU!I:I,MATCH(Duombaze!BA130,DU!A:A,0),1))+IF(Duombaze!BB130="",0,INDEX(DU!I:I,MATCH(Duombaze!BB130,DU!A:A,0),1))</f>
        <v>0</v>
      </c>
      <c r="BD130" s="640">
        <f>IF(Duombaze!AT130="",0,INDEX(DU!K:K,MATCH(Duombaze!AT130,DU!A:A,0),1))+IF(Duombaze!AU130="",0,INDEX(DU!K:K,MATCH(Duombaze!AU130,DU!A:A,0),1))+IF(Duombaze!AV130="",0,INDEX(DU!K:K,MATCH(Duombaze!AV130,DU!A:A,0),1))+IF(Duombaze!AW130="",0,INDEX(DU!K:K,MATCH(Duombaze!AW130,DU!A:A,0),1))+IF(Duombaze!AX130="",0,INDEX(DU!K:K,MATCH(Duombaze!AX130,DU!A:A,0),1))+IF(Duombaze!AY130="",0,INDEX(DU!K:K,MATCH(Duombaze!AY130,DU!A:A,0),1))+IF(Duombaze!AZ130="",0,INDEX(DU!K:K,MATCH(Duombaze!AZ130,DU!A:A,0),1))+IF(Duombaze!BA130="",0,INDEX(DU!K:K,MATCH(Duombaze!BA130,DU!A:A,0),1))+IF(Duombaze!BB130="",0,INDEX(DU!K:K,MATCH(Duombaze!BB130,DU!A:A,0),1))</f>
        <v>0</v>
      </c>
      <c r="BE130" s="4"/>
      <c r="BF130" s="4"/>
      <c r="BG130" s="4" t="s">
        <v>2696</v>
      </c>
      <c r="BH130" s="4" t="str">
        <f t="shared" si="64"/>
        <v>6 SPB16 Pneumatiniai stabdžiai WABCO (auto LSV, 2x0,4s, papild. slėgio vožtuvas)</v>
      </c>
      <c r="BI130" s="6" t="str">
        <f>BI167</f>
        <v>ZU3APSWBCAL04S + ZM0PR0SLV0ZT0W</v>
      </c>
      <c r="BJ130" s="643" t="s">
        <v>1953</v>
      </c>
      <c r="BK130" s="643" t="s">
        <v>3003</v>
      </c>
      <c r="BL130" s="643"/>
      <c r="BM130" s="643">
        <f>IF(Duombaze!BJ130="",0,INDEX(DU!I:I,MATCH(Duombaze!BJ130,DU!A:A,0),1))+IF(Duombaze!BK130="",0,INDEX(DU!I:I,MATCH(Duombaze!BK130,DU!A:A,0),1))+IF(Duombaze!BL130="",0,INDEX(DU!I:I,MATCH(Duombaze!BL130,DU!A:A,0),1))</f>
        <v>693.76091999999994</v>
      </c>
      <c r="BN130" s="640">
        <f>IF(Duombaze!BJ130="",0,INDEX(DU!K:K,MATCH(Duombaze!BJ130,DU!A:A,0),1))+IF(Duombaze!BK130="",0,INDEX(DU!K:K,MATCH(Duombaze!BK130,DU!A:A,0),1))+IF(Duombaze!BL130="",0,INDEX(DU!K:K,MATCH(Duombaze!BL130,DU!A:A,0),1))</f>
        <v>94.89</v>
      </c>
      <c r="BO130" s="51"/>
      <c r="BP130" s="51"/>
      <c r="BQ130" s="80" t="s">
        <v>290</v>
      </c>
      <c r="BR130" s="153" t="str">
        <f t="shared" si="69"/>
        <v>6 SPB16 Stabdžių išvadai dviejų kontūrų</v>
      </c>
      <c r="BS130" s="6" t="s">
        <v>2263</v>
      </c>
      <c r="BT130" s="6" t="s">
        <v>3037</v>
      </c>
      <c r="BU130" s="6">
        <v>23705201</v>
      </c>
      <c r="BV130" s="6"/>
      <c r="BW130" s="6">
        <f>IF(Duombaze!BT130="",0,INDEX(DU!I:I,MATCH(Duombaze!BT130,DU!A:A,0),1))+IF(Duombaze!BU130="",0,INDEX(DU!I:I,MATCH(Duombaze!BU130,DU!A:A,0),1))+IF(Duombaze!BV130="",0,INDEX(DU!I:I,MATCH(Duombaze!BV130,DU!A:A,0),1))</f>
        <v>53.779853333333328</v>
      </c>
      <c r="BX130" s="6">
        <f>IF(Duombaze!BT130="",0,INDEX(DU!K:K,MATCH(Duombaze!BT130,DU!A:A,0),1))+IF(Duombaze!BU130="",0,INDEX(DU!K:K,MATCH(Duombaze!BU130,DU!A:A,0),1))+IF(Duombaze!BV130="",0,INDEX(DU!K:K,MATCH(Duombaze!BV130,DU!A:A,0),1))</f>
        <v>17.41</v>
      </c>
      <c r="BY130" s="66"/>
      <c r="BZ130" s="6"/>
      <c r="CA130" s="6"/>
      <c r="CB130" s="6" t="str">
        <f t="shared" si="61"/>
        <v/>
      </c>
      <c r="CC130" s="6"/>
      <c r="CD130" s="6">
        <f>IF(Duombaze!CC130="",0,INDEX(DU!I:I,MATCH(Duombaze!CC130,DU!A:A,0),1))</f>
        <v>0</v>
      </c>
      <c r="CE130" s="4">
        <f>IF(Duombaze!CC130="",0,INDEX(DU!K:K,MATCH(Duombaze!CC130,DU!A:A,0),1))</f>
        <v>0</v>
      </c>
      <c r="CF130" s="6"/>
      <c r="CG130" s="6"/>
      <c r="CH130" s="6"/>
      <c r="CI130" s="4" t="str">
        <f t="shared" si="36"/>
        <v/>
      </c>
      <c r="CJ130" s="6"/>
      <c r="CK130" s="6">
        <f>IF(Duombaze!CJ130="",0,INDEX(DU!I:I,MATCH(Duombaze!CJ130,DU!A:A,0),1))</f>
        <v>0</v>
      </c>
      <c r="CL130" s="4">
        <f>IF(Duombaze!CJ130="",0,INDEX(DU!K:K,MATCH(Duombaze!CJ130,DU!A:A,0),1))</f>
        <v>0</v>
      </c>
      <c r="CM130" s="6"/>
      <c r="CN130" s="6"/>
      <c r="CO130" s="6"/>
      <c r="CP130" s="4" t="str">
        <f t="shared" si="37"/>
        <v/>
      </c>
      <c r="CQ130" s="6"/>
      <c r="CR130" s="643"/>
      <c r="CS130" s="643"/>
      <c r="CT130" s="643">
        <f>IF(Duombaze!CR130="",0,INDEX(DU!I:I,MATCH(Duombaze!CR130,DU!A:A,0),1))+IF(Duombaze!CS130="",0,INDEX(DU!I:I,MATCH(Duombaze!CS130,DU!A:A,0),1))</f>
        <v>0</v>
      </c>
      <c r="CU130" s="6">
        <f>IF(Duombaze!CR130="",0,INDEX(DU!K:K,MATCH(Duombaze!CR130,DU!A:A,0),1))+IF(Duombaze!CS130="",0,INDEX(DU!K:K,MATCH(Duombaze!CS130,DU!A:A,0),1))</f>
        <v>0</v>
      </c>
      <c r="CV130" s="6"/>
      <c r="CW130" s="6"/>
      <c r="CX130" s="6"/>
      <c r="CY130" s="4" t="str">
        <f t="shared" si="38"/>
        <v/>
      </c>
      <c r="CZ130" s="6"/>
      <c r="DA130" s="674"/>
      <c r="DB130" s="674"/>
      <c r="DC130" s="674">
        <f>IF(Duombaze!DA130="",0,INDEX(DU!I:I,MATCH(Duombaze!DA130,DU!A:A,0),1))+IF(Duombaze!DB130="",0,INDEX(DU!I:I,MATCH(Duombaze!DB130,DU!A:A,0),1))</f>
        <v>0</v>
      </c>
      <c r="DD130" s="6">
        <f>IF(Duombaze!DA130="",0,INDEX(DU!K:K,MATCH(Duombaze!DA130,DU!A:A,0),1))+IF(Duombaze!DB130="",0,INDEX(DU!K:K,MATCH(Duombaze!DB130,DU!A:A,0),1))</f>
        <v>0</v>
      </c>
      <c r="DE130" s="6"/>
      <c r="DF130" s="6"/>
      <c r="DG130" s="6"/>
      <c r="DH130" s="6" t="str">
        <f t="shared" si="39"/>
        <v/>
      </c>
      <c r="DI130" s="6"/>
      <c r="DJ130" s="674"/>
      <c r="DK130" s="679"/>
      <c r="DL130" s="679">
        <f>IF(Duombaze!DJ130="",0,INDEX(DU!I:I,MATCH(Duombaze!DJ130,DU!A:A,0),1))+IF(Duombaze!DK130="",0,INDEX(DU!I:I,MATCH(Duombaze!DK130,DU!A:A,0),1))</f>
        <v>0</v>
      </c>
      <c r="DM130" s="6">
        <f>IF(Duombaze!DJ130="",0,INDEX(DU!K:K,MATCH(Duombaze!DJ130,DU!A:A,0),1))+IF(Duombaze!DK130="",0,INDEX(DU!K:K,MATCH(Duombaze!DK130,DU!A:A,0),1))</f>
        <v>0</v>
      </c>
      <c r="DN130" s="48"/>
      <c r="DO130" s="48"/>
      <c r="DP130" s="48"/>
      <c r="DQ130" s="4" t="str">
        <f t="shared" si="40"/>
        <v/>
      </c>
      <c r="DR130" s="66"/>
      <c r="DS130" s="694"/>
      <c r="DT130" s="694"/>
      <c r="DU130" s="694"/>
      <c r="DV130" s="694"/>
      <c r="DW130" s="694">
        <f>IF(Duombaze!DS130="",0,INDEX(DU!I:I,MATCH(Duombaze!DS130,DU!A:A,0),1))+IF(Duombaze!DT130="",0,INDEX(DU!I:I,MATCH(Duombaze!DT130,DU!A:A,0),1))+IF(Duombaze!DU130="",0,INDEX(DU!I:I,MATCH(Duombaze!DU130,DU!A:A,0),1))+IF(Duombaze!DV130="",0,INDEX(DU!I:I,MATCH(Duombaze!DV130,DU!A:A,0),1))</f>
        <v>0</v>
      </c>
      <c r="DX130" s="640">
        <f>IF(Duombaze!DS130="",0,INDEX(DU!K:K,MATCH(Duombaze!DS130,DU!A:A,0),1))+IF(Duombaze!DT130="",0,INDEX(DU!K:K,MATCH(Duombaze!DT130,DU!A:A,0),1))+IF(Duombaze!DU130="",0,INDEX(DU!K:K,MATCH(Duombaze!DU130,DU!A:A,0),1))+IF(Duombaze!DV130="",0,INDEX(DU!K:KH,MATCH(Duombaze!DV130,DU!A:A,0),1))</f>
        <v>0</v>
      </c>
      <c r="DY130" s="66"/>
      <c r="DZ130" s="66"/>
      <c r="EA130" s="6"/>
      <c r="EB130" s="6" t="str">
        <f t="shared" si="65"/>
        <v/>
      </c>
      <c r="EC130" s="6"/>
      <c r="ED130" s="6">
        <f>IF(Duombaze!EC130="",0,INDEX(DU!I:I,MATCH(Duombaze!EC130,DU!A:A,0),1))</f>
        <v>0</v>
      </c>
      <c r="EE130" s="640">
        <f>IF(Duombaze!EC130="",0,INDEX(DU!K:K,MATCH(Duombaze!EC130,DU!A:A,0),1))</f>
        <v>0</v>
      </c>
      <c r="EF130" s="6"/>
      <c r="EG130" s="6"/>
      <c r="EH130" s="6"/>
      <c r="EI130" s="4" t="str">
        <f t="shared" si="62"/>
        <v/>
      </c>
      <c r="EJ130" s="6"/>
      <c r="EK130" s="674"/>
      <c r="EL130" s="674"/>
      <c r="EM130" s="674"/>
      <c r="EN130" s="674">
        <f>IF(Duombaze!EK130="",0,INDEX(DU!I:I,MATCH(Duombaze!EK130,DU!A:A,0),1))+IF(Duombaze!EL130="",0,INDEX(DU!I:I,MATCH(Duombaze!EL130,DU!A:A,0),1))+IF(Duombaze!EM130="",0,INDEX(DU!I:I,MATCH(Duombaze!EM130,DU!A:A,0),1))</f>
        <v>0</v>
      </c>
      <c r="EO130" s="6">
        <f>IF(Duombaze!EK130="",0,INDEX(DU!K:K,MATCH(Duombaze!EK130,DU!A:A,0),1))+IF(Duombaze!EL130="",0,INDEX(DU!K:K,MATCH(Duombaze!EL130,DU!A:A,0),1))+IF(Duombaze!EM130="",0,INDEX(DU!K:K,MATCH(Duombaze!EM130,DU!A:A,0),1))</f>
        <v>0</v>
      </c>
      <c r="EP130" s="6"/>
      <c r="EQ130" s="66"/>
      <c r="ER130" s="6"/>
      <c r="ES130" s="80" t="str">
        <f t="shared" si="57"/>
        <v/>
      </c>
      <c r="ET130" s="6"/>
      <c r="EU130" s="6"/>
      <c r="EV130" s="6"/>
      <c r="EW130" s="6"/>
      <c r="EX130" s="51" t="str">
        <f t="shared" si="58"/>
        <v/>
      </c>
      <c r="EY130" s="6"/>
      <c r="EZ130" s="674"/>
      <c r="FA130" s="674"/>
      <c r="FB130" s="674">
        <f>IF(Duombaze!EZ130="",0,INDEX(DU!I:I,MATCH(Duombaze!EZ130,DU!A:A,0),1))+IF(Duombaze!FA130="",0,INDEX(DU!I:I,MATCH(Duombaze!FA130,DU!A:A,0),1))</f>
        <v>0</v>
      </c>
      <c r="FC130" s="6">
        <f>IF(Duombaze!EZ130="",0,INDEX(DU!K:K,MATCH(Duombaze!EZ130,DU!A:A,0),1))+IF(Duombaze!FA130="",0,INDEX(DU!K:K,MATCH(Duombaze!FA130,DU!A:A,0),1))</f>
        <v>0</v>
      </c>
      <c r="FD130" s="6"/>
      <c r="FE130" s="6"/>
      <c r="FF130" s="6"/>
      <c r="FG130" s="6"/>
      <c r="FH130" s="6"/>
      <c r="FI130" s="6"/>
      <c r="FJ130" s="6"/>
      <c r="FL130" s="14"/>
      <c r="FM130" s="673"/>
      <c r="FN130" s="673"/>
      <c r="FO130" s="673"/>
      <c r="FP130" s="673"/>
      <c r="FQ130" s="673">
        <f>IF(Duombaze!FM130="",0,INDEX(DU!I:I,MATCH(Duombaze!FM130,DU!A:A,0),1))+IF(Duombaze!FN130="",0,INDEX(DU!I:I,MATCH(Duombaze!FN130,DU!A:A,0),1))+IF(Duombaze!FO130="",0,INDEX(DU!I:I,MATCH(Duombaze!FO130,DU!A:A,0),1))+IF(Duombaze!FP130="",0,INDEX(DU!I:I,MATCH(Duombaze!FP130,DU!A:A,0),1))</f>
        <v>0</v>
      </c>
      <c r="FR130" s="673">
        <f>IF(Duombaze!FM130="",0,INDEX(DU!K:K,MATCH(Duombaze!FM130,DU!A:A,0),1))+IF(Duombaze!FN130="",0,INDEX(DU!K:K,MATCH(Duombaze!FN130,DU!A:A,0),1))+IF(Duombaze!FO130="",0,INDEX(DU!K:K,MATCH(Duombaze!FO130,DU!A:A,0),1))+IF(Duombaze!FP130="",0,INDEX(DU!K:K,MATCH(Duombaze!FP130,DU!A:A,0),1))</f>
        <v>0</v>
      </c>
      <c r="FT130" s="101" t="s">
        <v>300</v>
      </c>
      <c r="FU130" s="101"/>
      <c r="FY130" s="488" t="str">
        <f>FY183</f>
        <v>Stabdžių išvadai dviejų kontūrų</v>
      </c>
      <c r="FZ130" s="51" t="str">
        <f>IF(FY130&lt;&gt;"",A128&amp;" "&amp;C128&amp;" "&amp;FY130,"")</f>
        <v>4 SPB16 Stabdžių išvadai dviejų kontūrų</v>
      </c>
      <c r="GA130" s="256" t="str">
        <f>GA183</f>
        <v>ZU30ASPC14SI2K + ZC10ASPATSIJ2K</v>
      </c>
    </row>
    <row r="131" spans="1:184" s="7" customFormat="1" ht="23.45" customHeight="1" x14ac:dyDescent="0.25">
      <c r="A131" s="42">
        <v>7</v>
      </c>
      <c r="B131" s="42" t="s">
        <v>773</v>
      </c>
      <c r="C131" s="12" t="s">
        <v>222</v>
      </c>
      <c r="D131" s="6"/>
      <c r="E131" s="4" t="str">
        <f t="shared" si="66"/>
        <v/>
      </c>
      <c r="F131" s="6"/>
      <c r="G131" s="643"/>
      <c r="H131" s="643"/>
      <c r="I131" s="643"/>
      <c r="J131" s="643"/>
      <c r="K131" s="643"/>
      <c r="L131" s="643"/>
      <c r="M131" s="643"/>
      <c r="N131" s="643"/>
      <c r="O131" s="643"/>
      <c r="P131" s="646">
        <f>IF(Duombaze!G131="",0,INDEX(DU!I:I,MATCH(Duombaze!G131,DU!A:A,0),1))+IF(Duombaze!H131="",0,INDEX(DU!I:I,MATCH(Duombaze!H131,DU!A:A,0),1))+IF(Duombaze!I131="",0,INDEX(DU!I:I,MATCH(Duombaze!I131,DU!A:A,0),1))+IF(Duombaze!J131="",0,INDEX(DU!I:I,MATCH(Duombaze!J131,DU!A:A,0),1))+IF(Duombaze!K131="",0,INDEX(DU!I:I,MATCH(Duombaze!K131,DU!A:A,0),1))+IF(Duombaze!L131="",0,INDEX(DU!I:I,MATCH(Duombaze!L131,DU!A:A,0),1))+IF(Duombaze!M131="",0,INDEX(DU!I:I,MATCH(Duombaze!M131,DU!A:A,0),1))+IF(Duombaze!N131="",0,INDEX(DU!I:I,MATCH(Duombaze!N131,DU!A:A,0),1))+IF(Duombaze!O131="",0,INDEX(DU!I:I,MATCH(Duombaze!O131,DU!A:A,0),1))</f>
        <v>0</v>
      </c>
      <c r="Q131" s="640">
        <f>IF(Duombaze!G131="",0,INDEX(DU!K:K,MATCH(Duombaze!G131,DU!A:A,0),1))+IF(Duombaze!H131="",0,INDEX(DU!K:K,MATCH(Duombaze!H131,DU!A:A,0),1))+IF(Duombaze!I131="",0,INDEX(DU!K:K,MATCH(Duombaze!I131,DU!A:A,0),1))+IF(Duombaze!J131="",0,INDEX(DU!K:K,MATCH(Duombaze!J131,DU!A:A,0),1))+IF(Duombaze!K131="",0,INDEX(DU!K:K,MATCH(Duombaze!K131,DU!A:A,0),1))+IF(Duombaze!L131="",0,INDEX(DU!K:K,MATCH(Duombaze!L131,DU!A:A,0),1))+IF(Duombaze!M131="",0,INDEX(DU!K:K,MATCH(Duombaze!M131,DU!A:A,0),1))+IF(Duombaze!N131="",0,INDEX(DU!K:K,MATCH(Duombaze!N131,DU!A:A,0),1))+IF(Duombaze!O131="",0,INDEX(DU!K:K,MATCH(Duombaze!O131,DU!A:A,0),1))</f>
        <v>0</v>
      </c>
      <c r="R131" s="6"/>
      <c r="S131" s="48"/>
      <c r="T131" s="883"/>
      <c r="U131" s="4">
        <f>IF(Duombaze!T131="",0,INDEX(DU!I:I,MATCH(Duombaze!T131,DU!A:A,0),1))</f>
        <v>0</v>
      </c>
      <c r="V131" s="4">
        <f>IF(Duombaze!T131="",0,INDEX(DU!K:K,MATCH(Duombaze!T131,DU!A:A,0),1))</f>
        <v>0</v>
      </c>
      <c r="W131" s="6"/>
      <c r="X131" s="6"/>
      <c r="Y131" s="858"/>
      <c r="Z131" s="66"/>
      <c r="AA131" s="4" t="str">
        <f t="shared" si="68"/>
        <v/>
      </c>
      <c r="AB131" s="6"/>
      <c r="AC131" s="6">
        <f>IF(Duombaze!AB131="",0,INDEX(DU!I:I,MATCH(Duombaze!AB131,DU!A:A,0),1))</f>
        <v>0</v>
      </c>
      <c r="AD131" s="2">
        <f>IF(Duombaze!AB131="",0,INDEX(DU!K:K,MATCH(Duombaze!AB131,DU!A:A,0),1))</f>
        <v>0</v>
      </c>
      <c r="AE131" s="6"/>
      <c r="AF131" s="6"/>
      <c r="AG131" s="6"/>
      <c r="AH131" s="4" t="str">
        <f t="shared" si="67"/>
        <v/>
      </c>
      <c r="AI131" s="6"/>
      <c r="AJ131" s="643"/>
      <c r="AK131" s="643"/>
      <c r="AL131" s="643"/>
      <c r="AM131" s="643">
        <f>IF(Duombaze!AJ131="",0,INDEX(DU!I:I,MATCH(Duombaze!AJ131,DU!A:A,0),1))+IF(Duombaze!AK131="",0,INDEX(DU!I:I,MATCH(Duombaze!AK131,DU!A:A,0),1))+IF(Duombaze!AL131="",0,INDEX(DU!I:I,MATCH(Duombaze!AL131,DU!A:A,0),1))</f>
        <v>0</v>
      </c>
      <c r="AN131" s="643">
        <f>IF(Duombaze!AJ131="",0,INDEX(DU!K:K,MATCH(Duombaze!AJ131,DU!A:A,0),1))+IF(Duombaze!AK131="",0,INDEX(DU!K:K,MATCH(Duombaze!AK131,DU!A:A,0),1))+IF(Duombaze!AL131="",0,INDEX(DU!K:K,MATCH(Duombaze!AL131,DU!A:A,0),1))</f>
        <v>0</v>
      </c>
      <c r="AO131" s="6"/>
      <c r="AP131" s="6"/>
      <c r="AQ131" s="4"/>
      <c r="AR131" s="4" t="str">
        <f t="shared" ref="AR131:AR194" si="70">IF(AQ131&lt;&gt;"",A131&amp;" "&amp;C131&amp;" "&amp;AQ131,"")</f>
        <v/>
      </c>
      <c r="AS131" s="4"/>
      <c r="AT131" s="640"/>
      <c r="AU131" s="640"/>
      <c r="AV131" s="640"/>
      <c r="AW131" s="640"/>
      <c r="AX131" s="640"/>
      <c r="AY131" s="640"/>
      <c r="AZ131" s="640"/>
      <c r="BA131" s="640"/>
      <c r="BB131" s="640"/>
      <c r="BC131" s="640">
        <f>IF(Duombaze!AT131="",0,INDEX(DU!I:I,MATCH(Duombaze!AT131,DU!A:A,0),1))+IF(Duombaze!AU131="",0,INDEX(DU!I:I,MATCH(Duombaze!AU131,DU!A:A,0),1))+IF(Duombaze!AV131="",0,INDEX(DU!I:I,MATCH(Duombaze!AV131,DU!A:A,0),1))+IF(Duombaze!AW131="",0,INDEX(DU!I:I,MATCH(Duombaze!AW131,DU!A:A,0),1))+IF(Duombaze!AX131="",0,INDEX(DU!I:I,MATCH(Duombaze!AX131,DU!A:A,0),1))+IF(Duombaze!AY131="",0,INDEX(DU!I:I,MATCH(Duombaze!AY131,DU!A:A,0),1))+IF(Duombaze!AZ131="",0,INDEX(DU!I:I,MATCH(Duombaze!AZ131,DU!A:A,0),1))+IF(Duombaze!BA131="",0,INDEX(DU!I:I,MATCH(Duombaze!BA131,DU!A:A,0),1))+IF(Duombaze!BB131="",0,INDEX(DU!I:I,MATCH(Duombaze!BB131,DU!A:A,0),1))</f>
        <v>0</v>
      </c>
      <c r="BD131" s="640">
        <f>IF(Duombaze!AT131="",0,INDEX(DU!K:K,MATCH(Duombaze!AT131,DU!A:A,0),1))+IF(Duombaze!AU131="",0,INDEX(DU!K:K,MATCH(Duombaze!AU131,DU!A:A,0),1))+IF(Duombaze!AV131="",0,INDEX(DU!K:K,MATCH(Duombaze!AV131,DU!A:A,0),1))+IF(Duombaze!AW131="",0,INDEX(DU!K:K,MATCH(Duombaze!AW131,DU!A:A,0),1))+IF(Duombaze!AX131="",0,INDEX(DU!K:K,MATCH(Duombaze!AX131,DU!A:A,0),1))+IF(Duombaze!AY131="",0,INDEX(DU!K:K,MATCH(Duombaze!AY131,DU!A:A,0),1))+IF(Duombaze!AZ131="",0,INDEX(DU!K:K,MATCH(Duombaze!AZ131,DU!A:A,0),1))+IF(Duombaze!BA131="",0,INDEX(DU!K:K,MATCH(Duombaze!BA131,DU!A:A,0),1))+IF(Duombaze!BB131="",0,INDEX(DU!K:K,MATCH(Duombaze!BB131,DU!A:A,0),1))</f>
        <v>0</v>
      </c>
      <c r="BE131" s="4"/>
      <c r="BF131" s="4"/>
      <c r="BG131" s="4" t="s">
        <v>2721</v>
      </c>
      <c r="BH131" s="4" t="str">
        <f t="shared" si="64"/>
        <v>7 SPB16 Pneumatiniai st. WABCO (mech. LSV)</v>
      </c>
      <c r="BI131" s="6" t="str">
        <f>BI168</f>
        <v>ZU3APSWBCMLSV0</v>
      </c>
      <c r="BJ131" s="643" t="s">
        <v>2718</v>
      </c>
      <c r="BK131" s="643"/>
      <c r="BL131" s="643"/>
      <c r="BM131" s="643">
        <f>IF(Duombaze!BJ131="",0,INDEX(DU!I:I,MATCH(Duombaze!BJ131,DU!A:A,0),1))+IF(Duombaze!BK131="",0,INDEX(DU!I:I,MATCH(Duombaze!BK131,DU!A:A,0),1))+IF(Duombaze!BL131="",0,INDEX(DU!I:I,MATCH(Duombaze!BL131,DU!A:A,0),1))</f>
        <v>363.59249999999997</v>
      </c>
      <c r="BN131" s="640">
        <f>IF(Duombaze!BJ131="",0,INDEX(DU!K:K,MATCH(Duombaze!BJ131,DU!A:A,0),1))+IF(Duombaze!BK131="",0,INDEX(DU!K:K,MATCH(Duombaze!BK131,DU!A:A,0),1))+IF(Duombaze!BL131="",0,INDEX(DU!K:K,MATCH(Duombaze!BL131,DU!A:A,0),1))</f>
        <v>85.87</v>
      </c>
      <c r="BO131" s="6"/>
      <c r="BP131" s="6"/>
      <c r="BQ131" s="6" t="s">
        <v>290</v>
      </c>
      <c r="BR131" s="153" t="str">
        <f t="shared" si="69"/>
        <v>7 SPB16 Stabdžių išvadai dviejų kontūrų</v>
      </c>
      <c r="BS131" s="6" t="s">
        <v>2263</v>
      </c>
      <c r="BT131" s="6" t="s">
        <v>3037</v>
      </c>
      <c r="BU131" s="6">
        <v>23705201</v>
      </c>
      <c r="BV131" s="6"/>
      <c r="BW131" s="6">
        <f>IF(Duombaze!BT131="",0,INDEX(DU!I:I,MATCH(Duombaze!BT131,DU!A:A,0),1))+IF(Duombaze!BU131="",0,INDEX(DU!I:I,MATCH(Duombaze!BU131,DU!A:A,0),1))+IF(Duombaze!BV131="",0,INDEX(DU!I:I,MATCH(Duombaze!BV131,DU!A:A,0),1))</f>
        <v>53.779853333333328</v>
      </c>
      <c r="BX131" s="6">
        <f>IF(Duombaze!BT131="",0,INDEX(DU!K:K,MATCH(Duombaze!BT131,DU!A:A,0),1))+IF(Duombaze!BU131="",0,INDEX(DU!K:K,MATCH(Duombaze!BU131,DU!A:A,0),1))+IF(Duombaze!BV131="",0,INDEX(DU!K:K,MATCH(Duombaze!BV131,DU!A:A,0),1))</f>
        <v>17.41</v>
      </c>
      <c r="BY131" s="66"/>
      <c r="BZ131" s="6"/>
      <c r="CA131" s="6"/>
      <c r="CB131" s="6" t="str">
        <f t="shared" si="61"/>
        <v/>
      </c>
      <c r="CC131" s="6"/>
      <c r="CD131" s="6">
        <f>IF(Duombaze!CC131="",0,INDEX(DU!I:I,MATCH(Duombaze!CC131,DU!A:A,0),1))</f>
        <v>0</v>
      </c>
      <c r="CE131" s="4">
        <f>IF(Duombaze!CC131="",0,INDEX(DU!K:K,MATCH(Duombaze!CC131,DU!A:A,0),1))</f>
        <v>0</v>
      </c>
      <c r="CF131" s="6"/>
      <c r="CG131" s="6"/>
      <c r="CH131" s="6"/>
      <c r="CI131" s="4" t="str">
        <f t="shared" ref="CI131:CI194" si="71">IF(CH131&lt;&gt;"",A131&amp;" "&amp;C131&amp;" "&amp;CH131,"")</f>
        <v/>
      </c>
      <c r="CJ131" s="6"/>
      <c r="CK131" s="6">
        <f>IF(Duombaze!CJ131="",0,INDEX(DU!I:I,MATCH(Duombaze!CJ131,DU!A:A,0),1))</f>
        <v>0</v>
      </c>
      <c r="CL131" s="4">
        <f>IF(Duombaze!CJ131="",0,INDEX(DU!K:K,MATCH(Duombaze!CJ131,DU!A:A,0),1))</f>
        <v>0</v>
      </c>
      <c r="CM131" s="6"/>
      <c r="CN131" s="6"/>
      <c r="CO131" s="6"/>
      <c r="CP131" s="4" t="str">
        <f t="shared" ref="CP131:CP194" si="72">IF(CO131&lt;&gt;"",A131&amp;" "&amp;C131&amp;" "&amp;CO131,"")</f>
        <v/>
      </c>
      <c r="CQ131" s="6"/>
      <c r="CR131" s="643"/>
      <c r="CS131" s="643"/>
      <c r="CT131" s="643">
        <f>IF(Duombaze!CR131="",0,INDEX(DU!I:I,MATCH(Duombaze!CR131,DU!A:A,0),1))+IF(Duombaze!CS131="",0,INDEX(DU!I:I,MATCH(Duombaze!CS131,DU!A:A,0),1))</f>
        <v>0</v>
      </c>
      <c r="CU131" s="6">
        <f>IF(Duombaze!CR131="",0,INDEX(DU!K:K,MATCH(Duombaze!CR131,DU!A:A,0),1))+IF(Duombaze!CS131="",0,INDEX(DU!K:K,MATCH(Duombaze!CS131,DU!A:A,0),1))</f>
        <v>0</v>
      </c>
      <c r="CV131" s="6"/>
      <c r="CW131" s="6"/>
      <c r="CX131" s="6"/>
      <c r="CY131" s="4" t="str">
        <f t="shared" ref="CY131:CY194" si="73">IF(CX131&lt;&gt;"",A131&amp;" "&amp;C131&amp;" "&amp;CX131,"")</f>
        <v/>
      </c>
      <c r="CZ131" s="6"/>
      <c r="DA131" s="674"/>
      <c r="DB131" s="674"/>
      <c r="DC131" s="674">
        <f>IF(Duombaze!DA131="",0,INDEX(DU!I:I,MATCH(Duombaze!DA131,DU!A:A,0),1))+IF(Duombaze!DB131="",0,INDEX(DU!I:I,MATCH(Duombaze!DB131,DU!A:A,0),1))</f>
        <v>0</v>
      </c>
      <c r="DD131" s="6">
        <f>IF(Duombaze!DA131="",0,INDEX(DU!K:K,MATCH(Duombaze!DA131,DU!A:A,0),1))+IF(Duombaze!DB131="",0,INDEX(DU!K:K,MATCH(Duombaze!DB131,DU!A:A,0),1))</f>
        <v>0</v>
      </c>
      <c r="DE131" s="6"/>
      <c r="DF131" s="6"/>
      <c r="DG131" s="6"/>
      <c r="DH131" s="6" t="str">
        <f t="shared" ref="DH131:DH194" si="74">IF(DG131&lt;&gt;"",A131&amp;" "&amp;C131&amp;" "&amp;DG131,"")</f>
        <v/>
      </c>
      <c r="DI131" s="6"/>
      <c r="DJ131" s="674"/>
      <c r="DK131" s="679"/>
      <c r="DL131" s="679">
        <f>IF(Duombaze!DJ131="",0,INDEX(DU!I:I,MATCH(Duombaze!DJ131,DU!A:A,0),1))+IF(Duombaze!DK131="",0,INDEX(DU!I:I,MATCH(Duombaze!DK131,DU!A:A,0),1))</f>
        <v>0</v>
      </c>
      <c r="DM131" s="6">
        <f>IF(Duombaze!DJ131="",0,INDEX(DU!K:K,MATCH(Duombaze!DJ131,DU!A:A,0),1))+IF(Duombaze!DK131="",0,INDEX(DU!K:K,MATCH(Duombaze!DK131,DU!A:A,0),1))</f>
        <v>0</v>
      </c>
      <c r="DN131" s="48"/>
      <c r="DO131" s="48"/>
      <c r="DP131" s="48"/>
      <c r="DQ131" s="4" t="str">
        <f t="shared" ref="DQ131:DQ189" si="75">IF(DP131&lt;&gt;"",A131&amp;" "&amp;C131&amp;" "&amp;DP131,"")</f>
        <v/>
      </c>
      <c r="DR131" s="66"/>
      <c r="DS131" s="694"/>
      <c r="DT131" s="694"/>
      <c r="DU131" s="694"/>
      <c r="DV131" s="694"/>
      <c r="DW131" s="694">
        <f>IF(Duombaze!DS131="",0,INDEX(DU!I:I,MATCH(Duombaze!DS131,DU!A:A,0),1))+IF(Duombaze!DT131="",0,INDEX(DU!I:I,MATCH(Duombaze!DT131,DU!A:A,0),1))+IF(Duombaze!DU131="",0,INDEX(DU!I:I,MATCH(Duombaze!DU131,DU!A:A,0),1))+IF(Duombaze!DV131="",0,INDEX(DU!I:I,MATCH(Duombaze!DV131,DU!A:A,0),1))</f>
        <v>0</v>
      </c>
      <c r="DX131" s="640">
        <f>IF(Duombaze!DS131="",0,INDEX(DU!K:K,MATCH(Duombaze!DS131,DU!A:A,0),1))+IF(Duombaze!DT131="",0,INDEX(DU!K:K,MATCH(Duombaze!DT131,DU!A:A,0),1))+IF(Duombaze!DU131="",0,INDEX(DU!K:K,MATCH(Duombaze!DU131,DU!A:A,0),1))+IF(Duombaze!DV131="",0,INDEX(DU!K:KH,MATCH(Duombaze!DV131,DU!A:A,0),1))</f>
        <v>0</v>
      </c>
      <c r="DY131" s="66"/>
      <c r="DZ131" s="66"/>
      <c r="EA131" s="6"/>
      <c r="EB131" s="6" t="str">
        <f t="shared" si="65"/>
        <v/>
      </c>
      <c r="EC131" s="6"/>
      <c r="ED131" s="6">
        <f>IF(Duombaze!EC131="",0,INDEX(DU!I:I,MATCH(Duombaze!EC131,DU!A:A,0),1))</f>
        <v>0</v>
      </c>
      <c r="EE131" s="640">
        <f>IF(Duombaze!EC131="",0,INDEX(DU!K:K,MATCH(Duombaze!EC131,DU!A:A,0),1))</f>
        <v>0</v>
      </c>
      <c r="EF131" s="6"/>
      <c r="EG131" s="6"/>
      <c r="EH131" s="6"/>
      <c r="EI131" s="4" t="str">
        <f t="shared" si="62"/>
        <v/>
      </c>
      <c r="EJ131" s="6"/>
      <c r="EK131" s="674"/>
      <c r="EL131" s="674"/>
      <c r="EM131" s="674"/>
      <c r="EN131" s="674">
        <f>IF(Duombaze!EK131="",0,INDEX(DU!I:I,MATCH(Duombaze!EK131,DU!A:A,0),1))+IF(Duombaze!EL131="",0,INDEX(DU!I:I,MATCH(Duombaze!EL131,DU!A:A,0),1))+IF(Duombaze!EM131="",0,INDEX(DU!I:I,MATCH(Duombaze!EM131,DU!A:A,0),1))</f>
        <v>0</v>
      </c>
      <c r="EO131" s="6">
        <f>IF(Duombaze!EK131="",0,INDEX(DU!K:K,MATCH(Duombaze!EK131,DU!A:A,0),1))+IF(Duombaze!EL131="",0,INDEX(DU!K:K,MATCH(Duombaze!EL131,DU!A:A,0),1))+IF(Duombaze!EM131="",0,INDEX(DU!K:K,MATCH(Duombaze!EM131,DU!A:A,0),1))</f>
        <v>0</v>
      </c>
      <c r="EP131" s="6"/>
      <c r="EQ131" s="66"/>
      <c r="ER131" s="6"/>
      <c r="ES131" s="80" t="str">
        <f t="shared" ref="ES131:ES161" si="76">IF(ER131&lt;&gt;"",A131&amp;" "&amp;C131&amp;" "&amp;ER131,"")</f>
        <v/>
      </c>
      <c r="ET131" s="6"/>
      <c r="EU131" s="6"/>
      <c r="EV131" s="6"/>
      <c r="EW131" s="6"/>
      <c r="EX131" s="51" t="str">
        <f t="shared" ref="EX131:EX142" si="77">IF(EW131&lt;&gt;"",A131&amp;" "&amp;C131&amp;" "&amp;EW131,"")</f>
        <v/>
      </c>
      <c r="EY131" s="6"/>
      <c r="EZ131" s="674"/>
      <c r="FA131" s="674"/>
      <c r="FB131" s="674">
        <f>IF(Duombaze!EZ131="",0,INDEX(DU!I:I,MATCH(Duombaze!EZ131,DU!A:A,0),1))+IF(Duombaze!FA131="",0,INDEX(DU!I:I,MATCH(Duombaze!FA131,DU!A:A,0),1))</f>
        <v>0</v>
      </c>
      <c r="FC131" s="6">
        <f>IF(Duombaze!EZ131="",0,INDEX(DU!K:K,MATCH(Duombaze!EZ131,DU!A:A,0),1))+IF(Duombaze!FA131="",0,INDEX(DU!K:K,MATCH(Duombaze!FA131,DU!A:A,0),1))</f>
        <v>0</v>
      </c>
      <c r="FD131" s="6"/>
      <c r="FE131" s="6"/>
      <c r="FF131" s="6"/>
      <c r="FG131" s="6"/>
      <c r="FH131" s="6"/>
      <c r="FI131" s="6"/>
      <c r="FJ131" s="6"/>
      <c r="FL131" s="14"/>
      <c r="FM131" s="673"/>
      <c r="FN131" s="673"/>
      <c r="FO131" s="673"/>
      <c r="FP131" s="673"/>
      <c r="FQ131" s="673">
        <f>IF(Duombaze!FM131="",0,INDEX(DU!I:I,MATCH(Duombaze!FM131,DU!A:A,0),1))+IF(Duombaze!FN131="",0,INDEX(DU!I:I,MATCH(Duombaze!FN131,DU!A:A,0),1))+IF(Duombaze!FO131="",0,INDEX(DU!I:I,MATCH(Duombaze!FO131,DU!A:A,0),1))+IF(Duombaze!FP131="",0,INDEX(DU!I:I,MATCH(Duombaze!FP131,DU!A:A,0),1))</f>
        <v>0</v>
      </c>
      <c r="FR131" s="673">
        <f>IF(Duombaze!FM131="",0,INDEX(DU!K:K,MATCH(Duombaze!FM131,DU!A:A,0),1))+IF(Duombaze!FN131="",0,INDEX(DU!K:K,MATCH(Duombaze!FN131,DU!A:A,0),1))+IF(Duombaze!FO131="",0,INDEX(DU!K:K,MATCH(Duombaze!FO131,DU!A:A,0),1))+IF(Duombaze!FP131="",0,INDEX(DU!K:K,MATCH(Duombaze!FP131,DU!A:A,0),1))</f>
        <v>0</v>
      </c>
      <c r="FT131" s="101" t="s">
        <v>301</v>
      </c>
      <c r="FU131" s="101" t="s">
        <v>8</v>
      </c>
    </row>
    <row r="132" spans="1:184" s="7" customFormat="1" ht="23.45" customHeight="1" x14ac:dyDescent="0.25">
      <c r="A132" s="42">
        <v>8</v>
      </c>
      <c r="B132" s="42" t="s">
        <v>773</v>
      </c>
      <c r="C132" s="12" t="s">
        <v>222</v>
      </c>
      <c r="D132" s="6"/>
      <c r="E132" s="4" t="str">
        <f t="shared" si="66"/>
        <v/>
      </c>
      <c r="F132" s="6"/>
      <c r="G132" s="643"/>
      <c r="H132" s="643"/>
      <c r="I132" s="643"/>
      <c r="J132" s="643"/>
      <c r="K132" s="643"/>
      <c r="L132" s="643"/>
      <c r="M132" s="643"/>
      <c r="N132" s="643"/>
      <c r="O132" s="643"/>
      <c r="P132" s="646">
        <f>IF(Duombaze!G132="",0,INDEX(DU!I:I,MATCH(Duombaze!G132,DU!A:A,0),1))+IF(Duombaze!H132="",0,INDEX(DU!I:I,MATCH(Duombaze!H132,DU!A:A,0),1))+IF(Duombaze!I132="",0,INDEX(DU!I:I,MATCH(Duombaze!I132,DU!A:A,0),1))+IF(Duombaze!J132="",0,INDEX(DU!I:I,MATCH(Duombaze!J132,DU!A:A,0),1))+IF(Duombaze!K132="",0,INDEX(DU!I:I,MATCH(Duombaze!K132,DU!A:A,0),1))+IF(Duombaze!L132="",0,INDEX(DU!I:I,MATCH(Duombaze!L132,DU!A:A,0),1))+IF(Duombaze!M132="",0,INDEX(DU!I:I,MATCH(Duombaze!M132,DU!A:A,0),1))+IF(Duombaze!N132="",0,INDEX(DU!I:I,MATCH(Duombaze!N132,DU!A:A,0),1))+IF(Duombaze!O132="",0,INDEX(DU!I:I,MATCH(Duombaze!O132,DU!A:A,0),1))</f>
        <v>0</v>
      </c>
      <c r="Q132" s="640">
        <f>IF(Duombaze!G132="",0,INDEX(DU!K:K,MATCH(Duombaze!G132,DU!A:A,0),1))+IF(Duombaze!H132="",0,INDEX(DU!K:K,MATCH(Duombaze!H132,DU!A:A,0),1))+IF(Duombaze!I132="",0,INDEX(DU!K:K,MATCH(Duombaze!I132,DU!A:A,0),1))+IF(Duombaze!J132="",0,INDEX(DU!K:K,MATCH(Duombaze!J132,DU!A:A,0),1))+IF(Duombaze!K132="",0,INDEX(DU!K:K,MATCH(Duombaze!K132,DU!A:A,0),1))+IF(Duombaze!L132="",0,INDEX(DU!K:K,MATCH(Duombaze!L132,DU!A:A,0),1))+IF(Duombaze!M132="",0,INDEX(DU!K:K,MATCH(Duombaze!M132,DU!A:A,0),1))+IF(Duombaze!N132="",0,INDEX(DU!K:K,MATCH(Duombaze!N132,DU!A:A,0),1))+IF(Duombaze!O132="",0,INDEX(DU!K:K,MATCH(Duombaze!O132,DU!A:A,0),1))</f>
        <v>0</v>
      </c>
      <c r="R132" s="6"/>
      <c r="S132" s="48"/>
      <c r="T132" s="883"/>
      <c r="U132" s="4">
        <f>IF(Duombaze!T132="",0,INDEX(DU!I:I,MATCH(Duombaze!T132,DU!A:A,0),1))</f>
        <v>0</v>
      </c>
      <c r="V132" s="4">
        <f>IF(Duombaze!T132="",0,INDEX(DU!K:K,MATCH(Duombaze!T132,DU!A:A,0),1))</f>
        <v>0</v>
      </c>
      <c r="W132" s="6"/>
      <c r="X132" s="6"/>
      <c r="Y132" s="858"/>
      <c r="Z132" s="66"/>
      <c r="AA132" s="4" t="str">
        <f t="shared" si="68"/>
        <v/>
      </c>
      <c r="AB132" s="6"/>
      <c r="AC132" s="6">
        <f>IF(Duombaze!AB132="",0,INDEX(DU!I:I,MATCH(Duombaze!AB132,DU!A:A,0),1))</f>
        <v>0</v>
      </c>
      <c r="AD132" s="2">
        <f>IF(Duombaze!AB132="",0,INDEX(DU!K:K,MATCH(Duombaze!AB132,DU!A:A,0),1))</f>
        <v>0</v>
      </c>
      <c r="AE132" s="6"/>
      <c r="AF132" s="6"/>
      <c r="AG132" s="6"/>
      <c r="AH132" s="4" t="str">
        <f t="shared" si="67"/>
        <v/>
      </c>
      <c r="AI132" s="6"/>
      <c r="AJ132" s="643"/>
      <c r="AK132" s="643"/>
      <c r="AL132" s="643"/>
      <c r="AM132" s="643">
        <f>IF(Duombaze!AJ132="",0,INDEX(DU!I:I,MATCH(Duombaze!AJ132,DU!A:A,0),1))+IF(Duombaze!AK132="",0,INDEX(DU!I:I,MATCH(Duombaze!AK132,DU!A:A,0),1))+IF(Duombaze!AL132="",0,INDEX(DU!I:I,MATCH(Duombaze!AL132,DU!A:A,0),1))</f>
        <v>0</v>
      </c>
      <c r="AN132" s="643">
        <f>IF(Duombaze!AJ132="",0,INDEX(DU!K:K,MATCH(Duombaze!AJ132,DU!A:A,0),1))+IF(Duombaze!AK132="",0,INDEX(DU!K:K,MATCH(Duombaze!AK132,DU!A:A,0),1))+IF(Duombaze!AL132="",0,INDEX(DU!K:K,MATCH(Duombaze!AL132,DU!A:A,0),1))</f>
        <v>0</v>
      </c>
      <c r="AO132" s="6"/>
      <c r="AP132" s="6"/>
      <c r="AQ132" s="4"/>
      <c r="AR132" s="4" t="str">
        <f t="shared" si="70"/>
        <v/>
      </c>
      <c r="AS132" s="4"/>
      <c r="AT132" s="640"/>
      <c r="AU132" s="640"/>
      <c r="AV132" s="640"/>
      <c r="AW132" s="640"/>
      <c r="AX132" s="640"/>
      <c r="AY132" s="640"/>
      <c r="AZ132" s="640"/>
      <c r="BA132" s="640"/>
      <c r="BB132" s="640"/>
      <c r="BC132" s="640">
        <f>IF(Duombaze!AT132="",0,INDEX(DU!I:I,MATCH(Duombaze!AT132,DU!A:A,0),1))+IF(Duombaze!AU132="",0,INDEX(DU!I:I,MATCH(Duombaze!AU132,DU!A:A,0),1))+IF(Duombaze!AV132="",0,INDEX(DU!I:I,MATCH(Duombaze!AV132,DU!A:A,0),1))+IF(Duombaze!AW132="",0,INDEX(DU!I:I,MATCH(Duombaze!AW132,DU!A:A,0),1))+IF(Duombaze!AX132="",0,INDEX(DU!I:I,MATCH(Duombaze!AX132,DU!A:A,0),1))+IF(Duombaze!AY132="",0,INDEX(DU!I:I,MATCH(Duombaze!AY132,DU!A:A,0),1))+IF(Duombaze!AZ132="",0,INDEX(DU!I:I,MATCH(Duombaze!AZ132,DU!A:A,0),1))+IF(Duombaze!BA132="",0,INDEX(DU!I:I,MATCH(Duombaze!BA132,DU!A:A,0),1))+IF(Duombaze!BB132="",0,INDEX(DU!I:I,MATCH(Duombaze!BB132,DU!A:A,0),1))</f>
        <v>0</v>
      </c>
      <c r="BD132" s="640">
        <f>IF(Duombaze!AT132="",0,INDEX(DU!K:K,MATCH(Duombaze!AT132,DU!A:A,0),1))+IF(Duombaze!AU132="",0,INDEX(DU!K:K,MATCH(Duombaze!AU132,DU!A:A,0),1))+IF(Duombaze!AV132="",0,INDEX(DU!K:K,MATCH(Duombaze!AV132,DU!A:A,0),1))+IF(Duombaze!AW132="",0,INDEX(DU!K:K,MATCH(Duombaze!AW132,DU!A:A,0),1))+IF(Duombaze!AX132="",0,INDEX(DU!K:K,MATCH(Duombaze!AX132,DU!A:A,0),1))+IF(Duombaze!AY132="",0,INDEX(DU!K:K,MATCH(Duombaze!AY132,DU!A:A,0),1))+IF(Duombaze!AZ132="",0,INDEX(DU!K:K,MATCH(Duombaze!AZ132,DU!A:A,0),1))+IF(Duombaze!BA132="",0,INDEX(DU!K:K,MATCH(Duombaze!BA132,DU!A:A,0),1))+IF(Duombaze!BB132="",0,INDEX(DU!K:K,MATCH(Duombaze!BB132,DU!A:A,0),1))</f>
        <v>0</v>
      </c>
      <c r="BE132" s="4"/>
      <c r="BF132" s="4"/>
      <c r="BG132" s="4"/>
      <c r="BH132" s="4"/>
      <c r="BI132" s="4"/>
      <c r="BJ132" s="640"/>
      <c r="BK132" s="640"/>
      <c r="BL132" s="640"/>
      <c r="BM132" s="640">
        <f>IF(Duombaze!BJ132="",0,INDEX(DU!I:I,MATCH(Duombaze!BJ132,DU!A:A,0),1))+IF(Duombaze!BK132="",0,INDEX(DU!I:I,MATCH(Duombaze!BK132,DU!A:A,0),1))+IF(Duombaze!BL132="",0,INDEX(DU!I:I,MATCH(Duombaze!BL132,DU!A:A,0),1))</f>
        <v>0</v>
      </c>
      <c r="BN132" s="640">
        <f>IF(Duombaze!BJ132="",0,INDEX(DU!K:K,MATCH(Duombaze!BJ132,DU!A:A,0),1))+IF(Duombaze!BK132="",0,INDEX(DU!K:K,MATCH(Duombaze!BK132,DU!A:A,0),1))+IF(Duombaze!BL132="",0,INDEX(DU!K:K,MATCH(Duombaze!BL132,DU!A:A,0),1))</f>
        <v>0</v>
      </c>
      <c r="BO132" s="6"/>
      <c r="BP132" s="6"/>
      <c r="BQ132" s="6"/>
      <c r="BR132" s="153" t="str">
        <f t="shared" si="69"/>
        <v/>
      </c>
      <c r="BS132" s="6"/>
      <c r="BT132" s="6"/>
      <c r="BU132" s="6"/>
      <c r="BV132" s="6"/>
      <c r="BW132" s="6">
        <f>IF(Duombaze!BT132="",0,INDEX(DU!I:I,MATCH(Duombaze!BT132,DU!A:A,0),1))+IF(Duombaze!BU132="",0,INDEX(DU!I:I,MATCH(Duombaze!BU132,DU!A:A,0),1))+IF(Duombaze!BV132="",0,INDEX(DU!I:I,MATCH(Duombaze!BV132,DU!A:A,0),1))</f>
        <v>0</v>
      </c>
      <c r="BX132" s="6">
        <f>IF(Duombaze!BT132="",0,INDEX(DU!K:K,MATCH(Duombaze!BT132,DU!A:A,0),1))+IF(Duombaze!BU132="",0,INDEX(DU!K:K,MATCH(Duombaze!BU132,DU!A:A,0),1))+IF(Duombaze!BV132="",0,INDEX(DU!K:K,MATCH(Duombaze!BV132,DU!A:A,0),1))</f>
        <v>0</v>
      </c>
      <c r="BY132" s="66"/>
      <c r="BZ132" s="6"/>
      <c r="CA132" s="6"/>
      <c r="CB132" s="6" t="str">
        <f t="shared" si="61"/>
        <v/>
      </c>
      <c r="CC132" s="6"/>
      <c r="CD132" s="6">
        <f>IF(Duombaze!CC132="",0,INDEX(DU!I:I,MATCH(Duombaze!CC132,DU!A:A,0),1))</f>
        <v>0</v>
      </c>
      <c r="CE132" s="4">
        <f>IF(Duombaze!CC132="",0,INDEX(DU!K:K,MATCH(Duombaze!CC132,DU!A:A,0),1))</f>
        <v>0</v>
      </c>
      <c r="CF132" s="6"/>
      <c r="CG132" s="6"/>
      <c r="CH132" s="6"/>
      <c r="CI132" s="4" t="str">
        <f t="shared" si="71"/>
        <v/>
      </c>
      <c r="CJ132" s="6"/>
      <c r="CK132" s="6">
        <f>IF(Duombaze!CJ132="",0,INDEX(DU!I:I,MATCH(Duombaze!CJ132,DU!A:A,0),1))</f>
        <v>0</v>
      </c>
      <c r="CL132" s="4">
        <f>IF(Duombaze!CJ132="",0,INDEX(DU!K:K,MATCH(Duombaze!CJ132,DU!A:A,0),1))</f>
        <v>0</v>
      </c>
      <c r="CM132" s="6"/>
      <c r="CN132" s="6"/>
      <c r="CO132" s="6"/>
      <c r="CP132" s="4" t="str">
        <f t="shared" si="72"/>
        <v/>
      </c>
      <c r="CQ132" s="6"/>
      <c r="CR132" s="643"/>
      <c r="CS132" s="643"/>
      <c r="CT132" s="643">
        <f>IF(Duombaze!CR132="",0,INDEX(DU!I:I,MATCH(Duombaze!CR132,DU!A:A,0),1))+IF(Duombaze!CS132="",0,INDEX(DU!I:I,MATCH(Duombaze!CS132,DU!A:A,0),1))</f>
        <v>0</v>
      </c>
      <c r="CU132" s="6">
        <f>IF(Duombaze!CR132="",0,INDEX(DU!K:K,MATCH(Duombaze!CR132,DU!A:A,0),1))+IF(Duombaze!CS132="",0,INDEX(DU!K:K,MATCH(Duombaze!CS132,DU!A:A,0),1))</f>
        <v>0</v>
      </c>
      <c r="CV132" s="6"/>
      <c r="CW132" s="6"/>
      <c r="CX132" s="6"/>
      <c r="CY132" s="4" t="str">
        <f t="shared" si="73"/>
        <v/>
      </c>
      <c r="CZ132" s="6"/>
      <c r="DA132" s="674"/>
      <c r="DB132" s="674"/>
      <c r="DC132" s="674">
        <f>IF(Duombaze!DA132="",0,INDEX(DU!I:I,MATCH(Duombaze!DA132,DU!A:A,0),1))+IF(Duombaze!DB132="",0,INDEX(DU!I:I,MATCH(Duombaze!DB132,DU!A:A,0),1))</f>
        <v>0</v>
      </c>
      <c r="DD132" s="6">
        <f>IF(Duombaze!DA132="",0,INDEX(DU!K:K,MATCH(Duombaze!DA132,DU!A:A,0),1))+IF(Duombaze!DB132="",0,INDEX(DU!K:K,MATCH(Duombaze!DB132,DU!A:A,0),1))</f>
        <v>0</v>
      </c>
      <c r="DE132" s="6"/>
      <c r="DF132" s="6"/>
      <c r="DG132" s="6"/>
      <c r="DH132" s="6" t="str">
        <f t="shared" si="74"/>
        <v/>
      </c>
      <c r="DI132" s="6"/>
      <c r="DJ132" s="674"/>
      <c r="DK132" s="679"/>
      <c r="DL132" s="679">
        <f>IF(Duombaze!DJ132="",0,INDEX(DU!I:I,MATCH(Duombaze!DJ132,DU!A:A,0),1))+IF(Duombaze!DK132="",0,INDEX(DU!I:I,MATCH(Duombaze!DK132,DU!A:A,0),1))</f>
        <v>0</v>
      </c>
      <c r="DM132" s="6">
        <f>IF(Duombaze!DJ132="",0,INDEX(DU!K:K,MATCH(Duombaze!DJ132,DU!A:A,0),1))+IF(Duombaze!DK132="",0,INDEX(DU!K:K,MATCH(Duombaze!DK132,DU!A:A,0),1))</f>
        <v>0</v>
      </c>
      <c r="DN132" s="48"/>
      <c r="DO132" s="48"/>
      <c r="DP132" s="48"/>
      <c r="DQ132" s="4" t="str">
        <f t="shared" si="75"/>
        <v/>
      </c>
      <c r="DR132" s="66"/>
      <c r="DS132" s="694"/>
      <c r="DT132" s="694"/>
      <c r="DU132" s="694"/>
      <c r="DV132" s="694"/>
      <c r="DW132" s="694">
        <f>IF(Duombaze!DS132="",0,INDEX(DU!I:I,MATCH(Duombaze!DS132,DU!A:A,0),1))+IF(Duombaze!DT132="",0,INDEX(DU!I:I,MATCH(Duombaze!DT132,DU!A:A,0),1))+IF(Duombaze!DU132="",0,INDEX(DU!I:I,MATCH(Duombaze!DU132,DU!A:A,0),1))+IF(Duombaze!DV132="",0,INDEX(DU!I:I,MATCH(Duombaze!DV132,DU!A:A,0),1))</f>
        <v>0</v>
      </c>
      <c r="DX132" s="640">
        <f>IF(Duombaze!DS132="",0,INDEX(DU!K:K,MATCH(Duombaze!DS132,DU!A:A,0),1))+IF(Duombaze!DT132="",0,INDEX(DU!K:K,MATCH(Duombaze!DT132,DU!A:A,0),1))+IF(Duombaze!DU132="",0,INDEX(DU!K:K,MATCH(Duombaze!DU132,DU!A:A,0),1))+IF(Duombaze!DV132="",0,INDEX(DU!K:KH,MATCH(Duombaze!DV132,DU!A:A,0),1))</f>
        <v>0</v>
      </c>
      <c r="DY132" s="66"/>
      <c r="DZ132" s="66"/>
      <c r="EA132" s="6"/>
      <c r="EB132" s="6" t="str">
        <f t="shared" si="65"/>
        <v/>
      </c>
      <c r="EC132" s="6"/>
      <c r="ED132" s="6">
        <f>IF(Duombaze!EC132="",0,INDEX(DU!I:I,MATCH(Duombaze!EC132,DU!A:A,0),1))</f>
        <v>0</v>
      </c>
      <c r="EE132" s="640">
        <f>IF(Duombaze!EC132="",0,INDEX(DU!K:K,MATCH(Duombaze!EC132,DU!A:A,0),1))</f>
        <v>0</v>
      </c>
      <c r="EF132" s="6"/>
      <c r="EG132" s="6"/>
      <c r="EH132" s="6"/>
      <c r="EI132" s="4" t="str">
        <f t="shared" si="62"/>
        <v/>
      </c>
      <c r="EJ132" s="6"/>
      <c r="EK132" s="674"/>
      <c r="EL132" s="674"/>
      <c r="EM132" s="674"/>
      <c r="EN132" s="674">
        <f>IF(Duombaze!EK132="",0,INDEX(DU!I:I,MATCH(Duombaze!EK132,DU!A:A,0),1))+IF(Duombaze!EL132="",0,INDEX(DU!I:I,MATCH(Duombaze!EL132,DU!A:A,0),1))+IF(Duombaze!EM132="",0,INDEX(DU!I:I,MATCH(Duombaze!EM132,DU!A:A,0),1))</f>
        <v>0</v>
      </c>
      <c r="EO132" s="6">
        <f>IF(Duombaze!EK132="",0,INDEX(DU!K:K,MATCH(Duombaze!EK132,DU!A:A,0),1))+IF(Duombaze!EL132="",0,INDEX(DU!K:K,MATCH(Duombaze!EL132,DU!A:A,0),1))+IF(Duombaze!EM132="",0,INDEX(DU!K:K,MATCH(Duombaze!EM132,DU!A:A,0),1))</f>
        <v>0</v>
      </c>
      <c r="EP132" s="6"/>
      <c r="EQ132" s="66"/>
      <c r="ER132" s="6"/>
      <c r="ES132" s="80" t="str">
        <f t="shared" si="76"/>
        <v/>
      </c>
      <c r="ET132" s="6"/>
      <c r="EU132" s="6"/>
      <c r="EV132" s="6"/>
      <c r="EW132" s="6"/>
      <c r="EX132" s="51" t="str">
        <f t="shared" si="77"/>
        <v/>
      </c>
      <c r="EY132" s="6"/>
      <c r="EZ132" s="674"/>
      <c r="FA132" s="674"/>
      <c r="FB132" s="674">
        <f>IF(Duombaze!EZ132="",0,INDEX(DU!I:I,MATCH(Duombaze!EZ132,DU!A:A,0),1))+IF(Duombaze!FA132="",0,INDEX(DU!I:I,MATCH(Duombaze!FA132,DU!A:A,0),1))</f>
        <v>0</v>
      </c>
      <c r="FC132" s="6">
        <f>IF(Duombaze!EZ132="",0,INDEX(DU!K:K,MATCH(Duombaze!EZ132,DU!A:A,0),1))+IF(Duombaze!FA132="",0,INDEX(DU!K:K,MATCH(Duombaze!FA132,DU!A:A,0),1))</f>
        <v>0</v>
      </c>
      <c r="FD132" s="6"/>
      <c r="FE132" s="6"/>
      <c r="FF132" s="6"/>
      <c r="FG132" s="6"/>
      <c r="FH132" s="6"/>
      <c r="FI132" s="6"/>
      <c r="FJ132" s="6"/>
      <c r="FL132" s="14"/>
      <c r="FM132" s="673"/>
      <c r="FN132" s="673"/>
      <c r="FO132" s="673"/>
      <c r="FP132" s="673"/>
      <c r="FQ132" s="673">
        <f>IF(Duombaze!FM132="",0,INDEX(DU!I:I,MATCH(Duombaze!FM132,DU!A:A,0),1))+IF(Duombaze!FN132="",0,INDEX(DU!I:I,MATCH(Duombaze!FN132,DU!A:A,0),1))+IF(Duombaze!FO132="",0,INDEX(DU!I:I,MATCH(Duombaze!FO132,DU!A:A,0),1))+IF(Duombaze!FP132="",0,INDEX(DU!I:I,MATCH(Duombaze!FP132,DU!A:A,0),1))</f>
        <v>0</v>
      </c>
      <c r="FR132" s="673">
        <f>IF(Duombaze!FM132="",0,INDEX(DU!K:K,MATCH(Duombaze!FM132,DU!A:A,0),1))+IF(Duombaze!FN132="",0,INDEX(DU!K:K,MATCH(Duombaze!FN132,DU!A:A,0),1))+IF(Duombaze!FO132="",0,INDEX(DU!K:K,MATCH(Duombaze!FO132,DU!A:A,0),1))+IF(Duombaze!FP132="",0,INDEX(DU!K:K,MATCH(Duombaze!FP132,DU!A:A,0),1))</f>
        <v>0</v>
      </c>
      <c r="FT132" s="101" t="s">
        <v>302</v>
      </c>
      <c r="FU132" s="101"/>
    </row>
    <row r="133" spans="1:184" s="7" customFormat="1" ht="23.45" customHeight="1" x14ac:dyDescent="0.25">
      <c r="A133" s="42">
        <v>9</v>
      </c>
      <c r="B133" s="42" t="s">
        <v>773</v>
      </c>
      <c r="C133" s="12" t="s">
        <v>222</v>
      </c>
      <c r="D133" s="6"/>
      <c r="E133" s="4" t="str">
        <f t="shared" si="66"/>
        <v/>
      </c>
      <c r="F133" s="6"/>
      <c r="G133" s="643"/>
      <c r="H133" s="643"/>
      <c r="I133" s="643"/>
      <c r="J133" s="643"/>
      <c r="K133" s="643"/>
      <c r="L133" s="643"/>
      <c r="M133" s="643"/>
      <c r="N133" s="643"/>
      <c r="O133" s="643"/>
      <c r="P133" s="646">
        <f>IF(Duombaze!G133="",0,INDEX(DU!I:I,MATCH(Duombaze!G133,DU!A:A,0),1))+IF(Duombaze!H133="",0,INDEX(DU!I:I,MATCH(Duombaze!H133,DU!A:A,0),1))+IF(Duombaze!I133="",0,INDEX(DU!I:I,MATCH(Duombaze!I133,DU!A:A,0),1))+IF(Duombaze!J133="",0,INDEX(DU!I:I,MATCH(Duombaze!J133,DU!A:A,0),1))+IF(Duombaze!K133="",0,INDEX(DU!I:I,MATCH(Duombaze!K133,DU!A:A,0),1))+IF(Duombaze!L133="",0,INDEX(DU!I:I,MATCH(Duombaze!L133,DU!A:A,0),1))+IF(Duombaze!M133="",0,INDEX(DU!I:I,MATCH(Duombaze!M133,DU!A:A,0),1))+IF(Duombaze!N133="",0,INDEX(DU!I:I,MATCH(Duombaze!N133,DU!A:A,0),1))+IF(Duombaze!O133="",0,INDEX(DU!I:I,MATCH(Duombaze!O133,DU!A:A,0),1))</f>
        <v>0</v>
      </c>
      <c r="Q133" s="640">
        <f>IF(Duombaze!G133="",0,INDEX(DU!K:K,MATCH(Duombaze!G133,DU!A:A,0),1))+IF(Duombaze!H133="",0,INDEX(DU!K:K,MATCH(Duombaze!H133,DU!A:A,0),1))+IF(Duombaze!I133="",0,INDEX(DU!K:K,MATCH(Duombaze!I133,DU!A:A,0),1))+IF(Duombaze!J133="",0,INDEX(DU!K:K,MATCH(Duombaze!J133,DU!A:A,0),1))+IF(Duombaze!K133="",0,INDEX(DU!K:K,MATCH(Duombaze!K133,DU!A:A,0),1))+IF(Duombaze!L133="",0,INDEX(DU!K:K,MATCH(Duombaze!L133,DU!A:A,0),1))+IF(Duombaze!M133="",0,INDEX(DU!K:K,MATCH(Duombaze!M133,DU!A:A,0),1))+IF(Duombaze!N133="",0,INDEX(DU!K:K,MATCH(Duombaze!N133,DU!A:A,0),1))+IF(Duombaze!O133="",0,INDEX(DU!K:K,MATCH(Duombaze!O133,DU!A:A,0),1))</f>
        <v>0</v>
      </c>
      <c r="R133" s="6"/>
      <c r="S133" s="48"/>
      <c r="T133" s="883"/>
      <c r="U133" s="4">
        <f>IF(Duombaze!T133="",0,INDEX(DU!I:I,MATCH(Duombaze!T133,DU!A:A,0),1))</f>
        <v>0</v>
      </c>
      <c r="V133" s="4">
        <f>IF(Duombaze!T133="",0,INDEX(DU!K:K,MATCH(Duombaze!T133,DU!A:A,0),1))</f>
        <v>0</v>
      </c>
      <c r="W133" s="6"/>
      <c r="X133" s="6"/>
      <c r="Y133" s="858"/>
      <c r="Z133" s="66"/>
      <c r="AA133" s="4" t="str">
        <f t="shared" si="68"/>
        <v/>
      </c>
      <c r="AB133" s="6"/>
      <c r="AC133" s="6">
        <f>IF(Duombaze!AB133="",0,INDEX(DU!I:I,MATCH(Duombaze!AB133,DU!A:A,0),1))</f>
        <v>0</v>
      </c>
      <c r="AD133" s="2">
        <f>IF(Duombaze!AB133="",0,INDEX(DU!K:K,MATCH(Duombaze!AB133,DU!A:A,0),1))</f>
        <v>0</v>
      </c>
      <c r="AE133" s="6"/>
      <c r="AF133" s="6"/>
      <c r="AG133" s="6"/>
      <c r="AH133" s="4" t="str">
        <f t="shared" si="67"/>
        <v/>
      </c>
      <c r="AI133" s="6"/>
      <c r="AJ133" s="643"/>
      <c r="AK133" s="643"/>
      <c r="AL133" s="643"/>
      <c r="AM133" s="643">
        <f>IF(Duombaze!AJ133="",0,INDEX(DU!I:I,MATCH(Duombaze!AJ133,DU!A:A,0),1))+IF(Duombaze!AK133="",0,INDEX(DU!I:I,MATCH(Duombaze!AK133,DU!A:A,0),1))+IF(Duombaze!AL133="",0,INDEX(DU!I:I,MATCH(Duombaze!AL133,DU!A:A,0),1))</f>
        <v>0</v>
      </c>
      <c r="AN133" s="643">
        <f>IF(Duombaze!AJ133="",0,INDEX(DU!K:K,MATCH(Duombaze!AJ133,DU!A:A,0),1))+IF(Duombaze!AK133="",0,INDEX(DU!K:K,MATCH(Duombaze!AK133,DU!A:A,0),1))+IF(Duombaze!AL133="",0,INDEX(DU!K:K,MATCH(Duombaze!AL133,DU!A:A,0),1))</f>
        <v>0</v>
      </c>
      <c r="AO133" s="6"/>
      <c r="AP133" s="6"/>
      <c r="AQ133" s="4"/>
      <c r="AR133" s="4" t="str">
        <f t="shared" si="70"/>
        <v/>
      </c>
      <c r="AS133" s="4"/>
      <c r="AT133" s="640"/>
      <c r="AU133" s="640"/>
      <c r="AV133" s="640"/>
      <c r="AW133" s="640"/>
      <c r="AX133" s="640"/>
      <c r="AY133" s="640"/>
      <c r="AZ133" s="640"/>
      <c r="BA133" s="640"/>
      <c r="BB133" s="640"/>
      <c r="BC133" s="640">
        <f>IF(Duombaze!AT133="",0,INDEX(DU!I:I,MATCH(Duombaze!AT133,DU!A:A,0),1))+IF(Duombaze!AU133="",0,INDEX(DU!I:I,MATCH(Duombaze!AU133,DU!A:A,0),1))+IF(Duombaze!AV133="",0,INDEX(DU!I:I,MATCH(Duombaze!AV133,DU!A:A,0),1))+IF(Duombaze!AW133="",0,INDEX(DU!I:I,MATCH(Duombaze!AW133,DU!A:A,0),1))+IF(Duombaze!AX133="",0,INDEX(DU!I:I,MATCH(Duombaze!AX133,DU!A:A,0),1))+IF(Duombaze!AY133="",0,INDEX(DU!I:I,MATCH(Duombaze!AY133,DU!A:A,0),1))+IF(Duombaze!AZ133="",0,INDEX(DU!I:I,MATCH(Duombaze!AZ133,DU!A:A,0),1))+IF(Duombaze!BA133="",0,INDEX(DU!I:I,MATCH(Duombaze!BA133,DU!A:A,0),1))+IF(Duombaze!BB133="",0,INDEX(DU!I:I,MATCH(Duombaze!BB133,DU!A:A,0),1))</f>
        <v>0</v>
      </c>
      <c r="BD133" s="640">
        <f>IF(Duombaze!AT133="",0,INDEX(DU!K:K,MATCH(Duombaze!AT133,DU!A:A,0),1))+IF(Duombaze!AU133="",0,INDEX(DU!K:K,MATCH(Duombaze!AU133,DU!A:A,0),1))+IF(Duombaze!AV133="",0,INDEX(DU!K:K,MATCH(Duombaze!AV133,DU!A:A,0),1))+IF(Duombaze!AW133="",0,INDEX(DU!K:K,MATCH(Duombaze!AW133,DU!A:A,0),1))+IF(Duombaze!AX133="",0,INDEX(DU!K:K,MATCH(Duombaze!AX133,DU!A:A,0),1))+IF(Duombaze!AY133="",0,INDEX(DU!K:K,MATCH(Duombaze!AY133,DU!A:A,0),1))+IF(Duombaze!AZ133="",0,INDEX(DU!K:K,MATCH(Duombaze!AZ133,DU!A:A,0),1))+IF(Duombaze!BA133="",0,INDEX(DU!K:K,MATCH(Duombaze!BA133,DU!A:A,0),1))+IF(Duombaze!BB133="",0,INDEX(DU!K:K,MATCH(Duombaze!BB133,DU!A:A,0),1))</f>
        <v>0</v>
      </c>
      <c r="BE133" s="4"/>
      <c r="BF133" s="4"/>
      <c r="BG133" s="4"/>
      <c r="BH133" s="4"/>
      <c r="BI133" s="4"/>
      <c r="BJ133" s="640"/>
      <c r="BK133" s="640"/>
      <c r="BL133" s="640"/>
      <c r="BM133" s="640">
        <f>IF(Duombaze!BJ133="",0,INDEX(DU!I:I,MATCH(Duombaze!BJ133,DU!A:A,0),1))+IF(Duombaze!BK133="",0,INDEX(DU!I:I,MATCH(Duombaze!BK133,DU!A:A,0),1))+IF(Duombaze!BL133="",0,INDEX(DU!I:I,MATCH(Duombaze!BL133,DU!A:A,0),1))</f>
        <v>0</v>
      </c>
      <c r="BN133" s="640">
        <f>IF(Duombaze!BJ133="",0,INDEX(DU!K:K,MATCH(Duombaze!BJ133,DU!A:A,0),1))+IF(Duombaze!BK133="",0,INDEX(DU!K:K,MATCH(Duombaze!BK133,DU!A:A,0),1))+IF(Duombaze!BL133="",0,INDEX(DU!K:K,MATCH(Duombaze!BL133,DU!A:A,0),1))</f>
        <v>0</v>
      </c>
      <c r="BO133" s="6"/>
      <c r="BP133" s="6"/>
      <c r="BQ133" s="6"/>
      <c r="BR133" s="153" t="str">
        <f t="shared" si="69"/>
        <v/>
      </c>
      <c r="BS133" s="6"/>
      <c r="BT133" s="6"/>
      <c r="BU133" s="6"/>
      <c r="BV133" s="6"/>
      <c r="BW133" s="6">
        <f>IF(Duombaze!BT133="",0,INDEX(DU!I:I,MATCH(Duombaze!BT133,DU!A:A,0),1))+IF(Duombaze!BU133="",0,INDEX(DU!I:I,MATCH(Duombaze!BU133,DU!A:A,0),1))+IF(Duombaze!BV133="",0,INDEX(DU!I:I,MATCH(Duombaze!BV133,DU!A:A,0),1))</f>
        <v>0</v>
      </c>
      <c r="BX133" s="6">
        <f>IF(Duombaze!BT133="",0,INDEX(DU!K:K,MATCH(Duombaze!BT133,DU!A:A,0),1))+IF(Duombaze!BU133="",0,INDEX(DU!K:K,MATCH(Duombaze!BU133,DU!A:A,0),1))+IF(Duombaze!BV133="",0,INDEX(DU!K:K,MATCH(Duombaze!BV133,DU!A:A,0),1))</f>
        <v>0</v>
      </c>
      <c r="BY133" s="66"/>
      <c r="BZ133" s="6"/>
      <c r="CA133" s="6"/>
      <c r="CB133" s="6" t="str">
        <f t="shared" si="61"/>
        <v/>
      </c>
      <c r="CC133" s="6"/>
      <c r="CD133" s="6">
        <f>IF(Duombaze!CC133="",0,INDEX(DU!I:I,MATCH(Duombaze!CC133,DU!A:A,0),1))</f>
        <v>0</v>
      </c>
      <c r="CE133" s="4">
        <f>IF(Duombaze!CC133="",0,INDEX(DU!K:K,MATCH(Duombaze!CC133,DU!A:A,0),1))</f>
        <v>0</v>
      </c>
      <c r="CF133" s="6"/>
      <c r="CG133" s="6"/>
      <c r="CH133" s="6"/>
      <c r="CI133" s="4" t="str">
        <f t="shared" si="71"/>
        <v/>
      </c>
      <c r="CJ133" s="6"/>
      <c r="CK133" s="6">
        <f>IF(Duombaze!CJ133="",0,INDEX(DU!I:I,MATCH(Duombaze!CJ133,DU!A:A,0),1))</f>
        <v>0</v>
      </c>
      <c r="CL133" s="4">
        <f>IF(Duombaze!CJ133="",0,INDEX(DU!K:K,MATCH(Duombaze!CJ133,DU!A:A,0),1))</f>
        <v>0</v>
      </c>
      <c r="CM133" s="6"/>
      <c r="CN133" s="6"/>
      <c r="CO133" s="6"/>
      <c r="CP133" s="4" t="str">
        <f t="shared" si="72"/>
        <v/>
      </c>
      <c r="CQ133" s="6"/>
      <c r="CR133" s="643"/>
      <c r="CS133" s="643"/>
      <c r="CT133" s="643">
        <f>IF(Duombaze!CR133="",0,INDEX(DU!I:I,MATCH(Duombaze!CR133,DU!A:A,0),1))+IF(Duombaze!CS133="",0,INDEX(DU!I:I,MATCH(Duombaze!CS133,DU!A:A,0),1))</f>
        <v>0</v>
      </c>
      <c r="CU133" s="6">
        <f>IF(Duombaze!CR133="",0,INDEX(DU!K:K,MATCH(Duombaze!CR133,DU!A:A,0),1))+IF(Duombaze!CS133="",0,INDEX(DU!K:K,MATCH(Duombaze!CS133,DU!A:A,0),1))</f>
        <v>0</v>
      </c>
      <c r="CV133" s="6"/>
      <c r="CW133" s="6"/>
      <c r="CX133" s="6"/>
      <c r="CY133" s="4" t="str">
        <f t="shared" si="73"/>
        <v/>
      </c>
      <c r="CZ133" s="6"/>
      <c r="DA133" s="674"/>
      <c r="DB133" s="674"/>
      <c r="DC133" s="674">
        <f>IF(Duombaze!DA133="",0,INDEX(DU!I:I,MATCH(Duombaze!DA133,DU!A:A,0),1))+IF(Duombaze!DB133="",0,INDEX(DU!I:I,MATCH(Duombaze!DB133,DU!A:A,0),1))</f>
        <v>0</v>
      </c>
      <c r="DD133" s="6">
        <f>IF(Duombaze!DA133="",0,INDEX(DU!K:K,MATCH(Duombaze!DA133,DU!A:A,0),1))+IF(Duombaze!DB133="",0,INDEX(DU!K:K,MATCH(Duombaze!DB133,DU!A:A,0),1))</f>
        <v>0</v>
      </c>
      <c r="DE133" s="6"/>
      <c r="DF133" s="6"/>
      <c r="DG133" s="6"/>
      <c r="DH133" s="6" t="str">
        <f t="shared" si="74"/>
        <v/>
      </c>
      <c r="DI133" s="6"/>
      <c r="DJ133" s="674"/>
      <c r="DK133" s="679"/>
      <c r="DL133" s="679">
        <f>IF(Duombaze!DJ133="",0,INDEX(DU!I:I,MATCH(Duombaze!DJ133,DU!A:A,0),1))+IF(Duombaze!DK133="",0,INDEX(DU!I:I,MATCH(Duombaze!DK133,DU!A:A,0),1))</f>
        <v>0</v>
      </c>
      <c r="DM133" s="6">
        <f>IF(Duombaze!DJ133="",0,INDEX(DU!K:K,MATCH(Duombaze!DJ133,DU!A:A,0),1))+IF(Duombaze!DK133="",0,INDEX(DU!K:K,MATCH(Duombaze!DK133,DU!A:A,0),1))</f>
        <v>0</v>
      </c>
      <c r="DN133" s="48"/>
      <c r="DO133" s="48"/>
      <c r="DP133" s="48"/>
      <c r="DQ133" s="4" t="str">
        <f t="shared" si="75"/>
        <v/>
      </c>
      <c r="DR133" s="66"/>
      <c r="DS133" s="694"/>
      <c r="DT133" s="694"/>
      <c r="DU133" s="694"/>
      <c r="DV133" s="694"/>
      <c r="DW133" s="694">
        <f>IF(Duombaze!DS133="",0,INDEX(DU!I:I,MATCH(Duombaze!DS133,DU!A:A,0),1))+IF(Duombaze!DT133="",0,INDEX(DU!I:I,MATCH(Duombaze!DT133,DU!A:A,0),1))+IF(Duombaze!DU133="",0,INDEX(DU!I:I,MATCH(Duombaze!DU133,DU!A:A,0),1))+IF(Duombaze!DV133="",0,INDEX(DU!I:I,MATCH(Duombaze!DV133,DU!A:A,0),1))</f>
        <v>0</v>
      </c>
      <c r="DX133" s="640">
        <f>IF(Duombaze!DS133="",0,INDEX(DU!K:K,MATCH(Duombaze!DS133,DU!A:A,0),1))+IF(Duombaze!DT133="",0,INDEX(DU!K:K,MATCH(Duombaze!DT133,DU!A:A,0),1))+IF(Duombaze!DU133="",0,INDEX(DU!K:K,MATCH(Duombaze!DU133,DU!A:A,0),1))+IF(Duombaze!DV133="",0,INDEX(DU!K:KH,MATCH(Duombaze!DV133,DU!A:A,0),1))</f>
        <v>0</v>
      </c>
      <c r="DY133" s="66"/>
      <c r="DZ133" s="66"/>
      <c r="EA133" s="6"/>
      <c r="EB133" s="6" t="str">
        <f t="shared" si="65"/>
        <v/>
      </c>
      <c r="EC133" s="6"/>
      <c r="ED133" s="6">
        <f>IF(Duombaze!EC133="",0,INDEX(DU!I:I,MATCH(Duombaze!EC133,DU!A:A,0),1))</f>
        <v>0</v>
      </c>
      <c r="EE133" s="640">
        <f>IF(Duombaze!EC133="",0,INDEX(DU!K:K,MATCH(Duombaze!EC133,DU!A:A,0),1))</f>
        <v>0</v>
      </c>
      <c r="EF133" s="6"/>
      <c r="EG133" s="6"/>
      <c r="EH133" s="6"/>
      <c r="EI133" s="4" t="str">
        <f t="shared" si="62"/>
        <v/>
      </c>
      <c r="EJ133" s="6"/>
      <c r="EK133" s="674"/>
      <c r="EL133" s="674"/>
      <c r="EM133" s="674"/>
      <c r="EN133" s="674">
        <f>IF(Duombaze!EK133="",0,INDEX(DU!I:I,MATCH(Duombaze!EK133,DU!A:A,0),1))+IF(Duombaze!EL133="",0,INDEX(DU!I:I,MATCH(Duombaze!EL133,DU!A:A,0),1))+IF(Duombaze!EM133="",0,INDEX(DU!I:I,MATCH(Duombaze!EM133,DU!A:A,0),1))</f>
        <v>0</v>
      </c>
      <c r="EO133" s="6">
        <f>IF(Duombaze!EK133="",0,INDEX(DU!K:K,MATCH(Duombaze!EK133,DU!A:A,0),1))+IF(Duombaze!EL133="",0,INDEX(DU!K:K,MATCH(Duombaze!EL133,DU!A:A,0),1))+IF(Duombaze!EM133="",0,INDEX(DU!K:K,MATCH(Duombaze!EM133,DU!A:A,0),1))</f>
        <v>0</v>
      </c>
      <c r="EP133" s="6"/>
      <c r="EQ133" s="66"/>
      <c r="ER133" s="6"/>
      <c r="ES133" s="80" t="str">
        <f t="shared" si="76"/>
        <v/>
      </c>
      <c r="ET133" s="6"/>
      <c r="EU133" s="6"/>
      <c r="EV133" s="6"/>
      <c r="EW133" s="6"/>
      <c r="EX133" s="6" t="str">
        <f t="shared" si="77"/>
        <v/>
      </c>
      <c r="EY133" s="6"/>
      <c r="EZ133" s="674"/>
      <c r="FA133" s="674"/>
      <c r="FB133" s="674">
        <f>IF(Duombaze!EZ133="",0,INDEX(DU!I:I,MATCH(Duombaze!EZ133,DU!A:A,0),1))+IF(Duombaze!FA133="",0,INDEX(DU!I:I,MATCH(Duombaze!FA133,DU!A:A,0),1))</f>
        <v>0</v>
      </c>
      <c r="FC133" s="6">
        <f>IF(Duombaze!EZ133="",0,INDEX(DU!K:K,MATCH(Duombaze!EZ133,DU!A:A,0),1))+IF(Duombaze!FA133="",0,INDEX(DU!K:K,MATCH(Duombaze!FA133,DU!A:A,0),1))</f>
        <v>0</v>
      </c>
      <c r="FD133" s="6"/>
      <c r="FE133" s="6"/>
      <c r="FF133" s="6"/>
      <c r="FG133" s="6"/>
      <c r="FH133" s="6"/>
      <c r="FI133" s="6"/>
      <c r="FJ133" s="6"/>
      <c r="FL133" s="14"/>
      <c r="FM133" s="673"/>
      <c r="FN133" s="673"/>
      <c r="FO133" s="673"/>
      <c r="FP133" s="673"/>
      <c r="FQ133" s="673">
        <f>IF(Duombaze!FM133="",0,INDEX(DU!I:I,MATCH(Duombaze!FM133,DU!A:A,0),1))+IF(Duombaze!FN133="",0,INDEX(DU!I:I,MATCH(Duombaze!FN133,DU!A:A,0),1))+IF(Duombaze!FO133="",0,INDEX(DU!I:I,MATCH(Duombaze!FO133,DU!A:A,0),1))+IF(Duombaze!FP133="",0,INDEX(DU!I:I,MATCH(Duombaze!FP133,DU!A:A,0),1))</f>
        <v>0</v>
      </c>
      <c r="FR133" s="673">
        <f>IF(Duombaze!FM133="",0,INDEX(DU!K:K,MATCH(Duombaze!FM133,DU!A:A,0),1))+IF(Duombaze!FN133="",0,INDEX(DU!K:K,MATCH(Duombaze!FN133,DU!A:A,0),1))+IF(Duombaze!FO133="",0,INDEX(DU!K:K,MATCH(Duombaze!FO133,DU!A:A,0),1))+IF(Duombaze!FP133="",0,INDEX(DU!K:K,MATCH(Duombaze!FP133,DU!A:A,0),1))</f>
        <v>0</v>
      </c>
      <c r="FT133" s="101" t="s">
        <v>322</v>
      </c>
      <c r="FU133" s="101"/>
    </row>
    <row r="134" spans="1:184" s="7" customFormat="1" ht="23.45" customHeight="1" x14ac:dyDescent="0.25">
      <c r="A134" s="42" t="s">
        <v>648</v>
      </c>
      <c r="B134" s="42" t="s">
        <v>773</v>
      </c>
      <c r="C134" s="12" t="s">
        <v>222</v>
      </c>
      <c r="D134" s="6"/>
      <c r="E134" s="4" t="str">
        <f t="shared" si="66"/>
        <v/>
      </c>
      <c r="F134" s="6"/>
      <c r="G134" s="643"/>
      <c r="H134" s="643"/>
      <c r="I134" s="643"/>
      <c r="J134" s="643"/>
      <c r="K134" s="643"/>
      <c r="L134" s="643"/>
      <c r="M134" s="643"/>
      <c r="N134" s="643"/>
      <c r="O134" s="643"/>
      <c r="P134" s="646">
        <f>IF(Duombaze!G134="",0,INDEX(DU!I:I,MATCH(Duombaze!G134,DU!A:A,0),1))+IF(Duombaze!H134="",0,INDEX(DU!I:I,MATCH(Duombaze!H134,DU!A:A,0),1))+IF(Duombaze!I134="",0,INDEX(DU!I:I,MATCH(Duombaze!I134,DU!A:A,0),1))+IF(Duombaze!J134="",0,INDEX(DU!I:I,MATCH(Duombaze!J134,DU!A:A,0),1))+IF(Duombaze!K134="",0,INDEX(DU!I:I,MATCH(Duombaze!K134,DU!A:A,0),1))+IF(Duombaze!L134="",0,INDEX(DU!I:I,MATCH(Duombaze!L134,DU!A:A,0),1))+IF(Duombaze!M134="",0,INDEX(DU!I:I,MATCH(Duombaze!M134,DU!A:A,0),1))+IF(Duombaze!N134="",0,INDEX(DU!I:I,MATCH(Duombaze!N134,DU!A:A,0),1))+IF(Duombaze!O134="",0,INDEX(DU!I:I,MATCH(Duombaze!O134,DU!A:A,0),1))</f>
        <v>0</v>
      </c>
      <c r="Q134" s="640">
        <f>IF(Duombaze!G134="",0,INDEX(DU!K:K,MATCH(Duombaze!G134,DU!A:A,0),1))+IF(Duombaze!H134="",0,INDEX(DU!K:K,MATCH(Duombaze!H134,DU!A:A,0),1))+IF(Duombaze!I134="",0,INDEX(DU!K:K,MATCH(Duombaze!I134,DU!A:A,0),1))+IF(Duombaze!J134="",0,INDEX(DU!K:K,MATCH(Duombaze!J134,DU!A:A,0),1))+IF(Duombaze!K134="",0,INDEX(DU!K:K,MATCH(Duombaze!K134,DU!A:A,0),1))+IF(Duombaze!L134="",0,INDEX(DU!K:K,MATCH(Duombaze!L134,DU!A:A,0),1))+IF(Duombaze!M134="",0,INDEX(DU!K:K,MATCH(Duombaze!M134,DU!A:A,0),1))+IF(Duombaze!N134="",0,INDEX(DU!K:K,MATCH(Duombaze!N134,DU!A:A,0),1))+IF(Duombaze!O134="",0,INDEX(DU!K:K,MATCH(Duombaze!O134,DU!A:A,0),1))</f>
        <v>0</v>
      </c>
      <c r="R134" s="6"/>
      <c r="S134" s="48"/>
      <c r="T134" s="883"/>
      <c r="U134" s="4">
        <f>IF(Duombaze!T134="",0,INDEX(DU!I:I,MATCH(Duombaze!T134,DU!A:A,0),1))</f>
        <v>0</v>
      </c>
      <c r="V134" s="4">
        <f>IF(Duombaze!T134="",0,INDEX(DU!K:K,MATCH(Duombaze!T134,DU!A:A,0),1))</f>
        <v>0</v>
      </c>
      <c r="W134" s="6"/>
      <c r="X134" s="6"/>
      <c r="Y134" s="858"/>
      <c r="Z134" s="66"/>
      <c r="AA134" s="4" t="str">
        <f t="shared" si="68"/>
        <v/>
      </c>
      <c r="AB134" s="6"/>
      <c r="AC134" s="6">
        <f>IF(Duombaze!AB134="",0,INDEX(DU!I:I,MATCH(Duombaze!AB134,DU!A:A,0),1))</f>
        <v>0</v>
      </c>
      <c r="AD134" s="2">
        <f>IF(Duombaze!AB134="",0,INDEX(DU!K:K,MATCH(Duombaze!AB134,DU!A:A,0),1))</f>
        <v>0</v>
      </c>
      <c r="AE134" s="6"/>
      <c r="AF134" s="6"/>
      <c r="AG134" s="6"/>
      <c r="AH134" s="4" t="str">
        <f t="shared" si="67"/>
        <v/>
      </c>
      <c r="AI134" s="6"/>
      <c r="AJ134" s="643"/>
      <c r="AK134" s="643"/>
      <c r="AL134" s="643"/>
      <c r="AM134" s="643">
        <f>IF(Duombaze!AJ134="",0,INDEX(DU!I:I,MATCH(Duombaze!AJ134,DU!A:A,0),1))+IF(Duombaze!AK134="",0,INDEX(DU!I:I,MATCH(Duombaze!AK134,DU!A:A,0),1))+IF(Duombaze!AL134="",0,INDEX(DU!I:I,MATCH(Duombaze!AL134,DU!A:A,0),1))</f>
        <v>0</v>
      </c>
      <c r="AN134" s="643">
        <f>IF(Duombaze!AJ134="",0,INDEX(DU!K:K,MATCH(Duombaze!AJ134,DU!A:A,0),1))+IF(Duombaze!AK134="",0,INDEX(DU!K:K,MATCH(Duombaze!AK134,DU!A:A,0),1))+IF(Duombaze!AL134="",0,INDEX(DU!K:K,MATCH(Duombaze!AL134,DU!A:A,0),1))</f>
        <v>0</v>
      </c>
      <c r="AO134" s="6"/>
      <c r="AP134" s="6"/>
      <c r="AQ134" s="4"/>
      <c r="AR134" s="4" t="str">
        <f t="shared" si="70"/>
        <v/>
      </c>
      <c r="AS134" s="4"/>
      <c r="AT134" s="640"/>
      <c r="AU134" s="640"/>
      <c r="AV134" s="640"/>
      <c r="AW134" s="640"/>
      <c r="AX134" s="640"/>
      <c r="AY134" s="640"/>
      <c r="AZ134" s="640"/>
      <c r="BA134" s="640"/>
      <c r="BB134" s="640"/>
      <c r="BC134" s="640">
        <f>IF(Duombaze!AT134="",0,INDEX(DU!I:I,MATCH(Duombaze!AT134,DU!A:A,0),1))+IF(Duombaze!AU134="",0,INDEX(DU!I:I,MATCH(Duombaze!AU134,DU!A:A,0),1))+IF(Duombaze!AV134="",0,INDEX(DU!I:I,MATCH(Duombaze!AV134,DU!A:A,0),1))+IF(Duombaze!AW134="",0,INDEX(DU!I:I,MATCH(Duombaze!AW134,DU!A:A,0),1))+IF(Duombaze!AX134="",0,INDEX(DU!I:I,MATCH(Duombaze!AX134,DU!A:A,0),1))+IF(Duombaze!AY134="",0,INDEX(DU!I:I,MATCH(Duombaze!AY134,DU!A:A,0),1))+IF(Duombaze!AZ134="",0,INDEX(DU!I:I,MATCH(Duombaze!AZ134,DU!A:A,0),1))+IF(Duombaze!BA134="",0,INDEX(DU!I:I,MATCH(Duombaze!BA134,DU!A:A,0),1))+IF(Duombaze!BB134="",0,INDEX(DU!I:I,MATCH(Duombaze!BB134,DU!A:A,0),1))</f>
        <v>0</v>
      </c>
      <c r="BD134" s="640">
        <f>IF(Duombaze!AT134="",0,INDEX(DU!K:K,MATCH(Duombaze!AT134,DU!A:A,0),1))+IF(Duombaze!AU134="",0,INDEX(DU!K:K,MATCH(Duombaze!AU134,DU!A:A,0),1))+IF(Duombaze!AV134="",0,INDEX(DU!K:K,MATCH(Duombaze!AV134,DU!A:A,0),1))+IF(Duombaze!AW134="",0,INDEX(DU!K:K,MATCH(Duombaze!AW134,DU!A:A,0),1))+IF(Duombaze!AX134="",0,INDEX(DU!K:K,MATCH(Duombaze!AX134,DU!A:A,0),1))+IF(Duombaze!AY134="",0,INDEX(DU!K:K,MATCH(Duombaze!AY134,DU!A:A,0),1))+IF(Duombaze!AZ134="",0,INDEX(DU!K:K,MATCH(Duombaze!AZ134,DU!A:A,0),1))+IF(Duombaze!BA134="",0,INDEX(DU!K:K,MATCH(Duombaze!BA134,DU!A:A,0),1))+IF(Duombaze!BB134="",0,INDEX(DU!K:K,MATCH(Duombaze!BB134,DU!A:A,0),1))</f>
        <v>0</v>
      </c>
      <c r="BE134" s="4"/>
      <c r="BF134" s="4"/>
      <c r="BG134" s="6"/>
      <c r="BH134" s="4"/>
      <c r="BI134" s="6"/>
      <c r="BJ134" s="643"/>
      <c r="BK134" s="643"/>
      <c r="BL134" s="643"/>
      <c r="BM134" s="643">
        <f>IF(Duombaze!BJ134="",0,INDEX(DU!I:I,MATCH(Duombaze!BJ134,DU!A:A,0),1))+IF(Duombaze!BK134="",0,INDEX(DU!I:I,MATCH(Duombaze!BK134,DU!A:A,0),1))+IF(Duombaze!BL134="",0,INDEX(DU!I:I,MATCH(Duombaze!BL134,DU!A:A,0),1))</f>
        <v>0</v>
      </c>
      <c r="BN134" s="640">
        <f>IF(Duombaze!BJ134="",0,INDEX(DU!K:K,MATCH(Duombaze!BJ134,DU!A:A,0),1))+IF(Duombaze!BK134="",0,INDEX(DU!K:K,MATCH(Duombaze!BK134,DU!A:A,0),1))+IF(Duombaze!BL134="",0,INDEX(DU!K:K,MATCH(Duombaze!BL134,DU!A:A,0),1))</f>
        <v>0</v>
      </c>
      <c r="BO134" s="6"/>
      <c r="BP134" s="6"/>
      <c r="BQ134" s="6"/>
      <c r="BR134" s="51" t="str">
        <f t="shared" si="69"/>
        <v/>
      </c>
      <c r="BS134" s="6"/>
      <c r="BT134" s="6"/>
      <c r="BU134" s="6"/>
      <c r="BV134" s="6"/>
      <c r="BW134" s="6">
        <f>IF(Duombaze!BT134="",0,INDEX(DU!I:I,MATCH(Duombaze!BT134,DU!A:A,0),1))+IF(Duombaze!BU134="",0,INDEX(DU!I:I,MATCH(Duombaze!BU134,DU!A:A,0),1))+IF(Duombaze!BV134="",0,INDEX(DU!I:I,MATCH(Duombaze!BV134,DU!A:A,0),1))</f>
        <v>0</v>
      </c>
      <c r="BX134" s="6">
        <f>IF(Duombaze!BT134="",0,INDEX(DU!K:K,MATCH(Duombaze!BT134,DU!A:A,0),1))+IF(Duombaze!BU134="",0,INDEX(DU!K:K,MATCH(Duombaze!BU134,DU!A:A,0),1))+IF(Duombaze!BV134="",0,INDEX(DU!K:K,MATCH(Duombaze!BV134,DU!A:A,0),1))</f>
        <v>0</v>
      </c>
      <c r="BY134" s="6"/>
      <c r="BZ134" s="6"/>
      <c r="CA134" s="6"/>
      <c r="CB134" s="6" t="str">
        <f t="shared" si="61"/>
        <v/>
      </c>
      <c r="CC134" s="6"/>
      <c r="CD134" s="6">
        <f>IF(Duombaze!CC134="",0,INDEX(DU!I:I,MATCH(Duombaze!CC134,DU!A:A,0),1))</f>
        <v>0</v>
      </c>
      <c r="CE134" s="4">
        <f>IF(Duombaze!CC134="",0,INDEX(DU!K:K,MATCH(Duombaze!CC134,DU!A:A,0),1))</f>
        <v>0</v>
      </c>
      <c r="CF134" s="6"/>
      <c r="CG134" s="6"/>
      <c r="CH134" s="6"/>
      <c r="CI134" s="4" t="str">
        <f t="shared" si="71"/>
        <v/>
      </c>
      <c r="CJ134" s="6"/>
      <c r="CK134" s="6">
        <f>IF(Duombaze!CJ134="",0,INDEX(DU!I:I,MATCH(Duombaze!CJ134,DU!A:A,0),1))</f>
        <v>0</v>
      </c>
      <c r="CL134" s="4">
        <f>IF(Duombaze!CJ134="",0,INDEX(DU!K:K,MATCH(Duombaze!CJ134,DU!A:A,0),1))</f>
        <v>0</v>
      </c>
      <c r="CM134" s="6"/>
      <c r="CN134" s="6"/>
      <c r="CO134" s="6"/>
      <c r="CP134" s="4" t="str">
        <f t="shared" si="72"/>
        <v/>
      </c>
      <c r="CQ134" s="6"/>
      <c r="CR134" s="643"/>
      <c r="CS134" s="643"/>
      <c r="CT134" s="643">
        <f>IF(Duombaze!CR134="",0,INDEX(DU!I:I,MATCH(Duombaze!CR134,DU!A:A,0),1))+IF(Duombaze!CS134="",0,INDEX(DU!I:I,MATCH(Duombaze!CS134,DU!A:A,0),1))</f>
        <v>0</v>
      </c>
      <c r="CU134" s="6">
        <f>IF(Duombaze!CR134="",0,INDEX(DU!K:K,MATCH(Duombaze!CR134,DU!A:A,0),1))+IF(Duombaze!CS134="",0,INDEX(DU!K:K,MATCH(Duombaze!CS134,DU!A:A,0),1))</f>
        <v>0</v>
      </c>
      <c r="CV134" s="6"/>
      <c r="CW134" s="6"/>
      <c r="CX134" s="6"/>
      <c r="CY134" s="4" t="str">
        <f t="shared" si="73"/>
        <v/>
      </c>
      <c r="CZ134" s="6"/>
      <c r="DA134" s="674"/>
      <c r="DB134" s="674"/>
      <c r="DC134" s="674">
        <f>IF(Duombaze!DA134="",0,INDEX(DU!I:I,MATCH(Duombaze!DA134,DU!A:A,0),1))+IF(Duombaze!DB134="",0,INDEX(DU!I:I,MATCH(Duombaze!DB134,DU!A:A,0),1))</f>
        <v>0</v>
      </c>
      <c r="DD134" s="6">
        <f>IF(Duombaze!DA134="",0,INDEX(DU!K:K,MATCH(Duombaze!DA134,DU!A:A,0),1))+IF(Duombaze!DB134="",0,INDEX(DU!K:K,MATCH(Duombaze!DB134,DU!A:A,0),1))</f>
        <v>0</v>
      </c>
      <c r="DE134" s="6"/>
      <c r="DF134" s="6"/>
      <c r="DG134" s="6"/>
      <c r="DH134" s="6" t="str">
        <f t="shared" si="74"/>
        <v/>
      </c>
      <c r="DI134" s="6"/>
      <c r="DJ134" s="674"/>
      <c r="DK134" s="679"/>
      <c r="DL134" s="679">
        <f>IF(Duombaze!DJ134="",0,INDEX(DU!I:I,MATCH(Duombaze!DJ134,DU!A:A,0),1))+IF(Duombaze!DK134="",0,INDEX(DU!I:I,MATCH(Duombaze!DK134,DU!A:A,0),1))</f>
        <v>0</v>
      </c>
      <c r="DM134" s="6">
        <f>IF(Duombaze!DJ134="",0,INDEX(DU!K:K,MATCH(Duombaze!DJ134,DU!A:A,0),1))+IF(Duombaze!DK134="",0,INDEX(DU!K:K,MATCH(Duombaze!DK134,DU!A:A,0),1))</f>
        <v>0</v>
      </c>
      <c r="DN134" s="48"/>
      <c r="DO134" s="48"/>
      <c r="DP134" s="48"/>
      <c r="DQ134" s="4" t="str">
        <f t="shared" si="75"/>
        <v/>
      </c>
      <c r="DR134" s="66"/>
      <c r="DS134" s="694"/>
      <c r="DT134" s="694"/>
      <c r="DU134" s="694"/>
      <c r="DV134" s="694"/>
      <c r="DW134" s="694">
        <f>IF(Duombaze!DS134="",0,INDEX(DU!I:I,MATCH(Duombaze!DS134,DU!A:A,0),1))+IF(Duombaze!DT134="",0,INDEX(DU!I:I,MATCH(Duombaze!DT134,DU!A:A,0),1))+IF(Duombaze!DU134="",0,INDEX(DU!I:I,MATCH(Duombaze!DU134,DU!A:A,0),1))+IF(Duombaze!DV134="",0,INDEX(DU!I:I,MATCH(Duombaze!DV134,DU!A:A,0),1))</f>
        <v>0</v>
      </c>
      <c r="DX134" s="640">
        <f>IF(Duombaze!DS134="",0,INDEX(DU!K:K,MATCH(Duombaze!DS134,DU!A:A,0),1))+IF(Duombaze!DT134="",0,INDEX(DU!K:K,MATCH(Duombaze!DT134,DU!A:A,0),1))+IF(Duombaze!DU134="",0,INDEX(DU!K:K,MATCH(Duombaze!DU134,DU!A:A,0),1))+IF(Duombaze!DV134="",0,INDEX(DU!K:KH,MATCH(Duombaze!DV134,DU!A:A,0),1))</f>
        <v>0</v>
      </c>
      <c r="DY134" s="66"/>
      <c r="DZ134" s="66"/>
      <c r="EA134" s="6"/>
      <c r="EB134" s="6" t="str">
        <f t="shared" si="65"/>
        <v/>
      </c>
      <c r="EC134" s="6"/>
      <c r="ED134" s="6">
        <f>IF(Duombaze!EC134="",0,INDEX(DU!I:I,MATCH(Duombaze!EC134,DU!A:A,0),1))</f>
        <v>0</v>
      </c>
      <c r="EE134" s="640">
        <f>IF(Duombaze!EC134="",0,INDEX(DU!K:K,MATCH(Duombaze!EC134,DU!A:A,0),1))</f>
        <v>0</v>
      </c>
      <c r="EF134" s="6"/>
      <c r="EG134" s="6"/>
      <c r="EH134" s="6"/>
      <c r="EI134" s="4" t="str">
        <f t="shared" si="62"/>
        <v/>
      </c>
      <c r="EJ134" s="6"/>
      <c r="EK134" s="674"/>
      <c r="EL134" s="674"/>
      <c r="EM134" s="674"/>
      <c r="EN134" s="674">
        <f>IF(Duombaze!EK134="",0,INDEX(DU!I:I,MATCH(Duombaze!EK134,DU!A:A,0),1))+IF(Duombaze!EL134="",0,INDEX(DU!I:I,MATCH(Duombaze!EL134,DU!A:A,0),1))+IF(Duombaze!EM134="",0,INDEX(DU!I:I,MATCH(Duombaze!EM134,DU!A:A,0),1))</f>
        <v>0</v>
      </c>
      <c r="EO134" s="6">
        <f>IF(Duombaze!EK134="",0,INDEX(DU!K:K,MATCH(Duombaze!EK134,DU!A:A,0),1))+IF(Duombaze!EL134="",0,INDEX(DU!K:K,MATCH(Duombaze!EL134,DU!A:A,0),1))+IF(Duombaze!EM134="",0,INDEX(DU!K:K,MATCH(Duombaze!EM134,DU!A:A,0),1))</f>
        <v>0</v>
      </c>
      <c r="EP134" s="6"/>
      <c r="EQ134" s="6"/>
      <c r="ER134" s="6"/>
      <c r="ES134" s="80" t="str">
        <f t="shared" si="76"/>
        <v/>
      </c>
      <c r="ET134" s="6"/>
      <c r="EU134" s="6"/>
      <c r="EV134" s="6"/>
      <c r="EW134" s="6"/>
      <c r="EX134" s="6" t="str">
        <f t="shared" si="77"/>
        <v/>
      </c>
      <c r="EY134" s="6"/>
      <c r="EZ134" s="674"/>
      <c r="FA134" s="674"/>
      <c r="FB134" s="674">
        <f>IF(Duombaze!EZ134="",0,INDEX(DU!I:I,MATCH(Duombaze!EZ134,DU!A:A,0),1))+IF(Duombaze!FA134="",0,INDEX(DU!I:I,MATCH(Duombaze!FA134,DU!A:A,0),1))</f>
        <v>0</v>
      </c>
      <c r="FC134" s="6">
        <f>IF(Duombaze!EZ134="",0,INDEX(DU!K:K,MATCH(Duombaze!EZ134,DU!A:A,0),1))+IF(Duombaze!FA134="",0,INDEX(DU!K:K,MATCH(Duombaze!FA134,DU!A:A,0),1))</f>
        <v>0</v>
      </c>
      <c r="FD134" s="6"/>
      <c r="FE134" s="6"/>
      <c r="FF134" s="6"/>
      <c r="FG134" s="6"/>
      <c r="FH134" s="6"/>
      <c r="FI134" s="6"/>
      <c r="FJ134" s="6"/>
      <c r="FL134" s="14"/>
      <c r="FM134" s="673"/>
      <c r="FN134" s="673"/>
      <c r="FO134" s="673"/>
      <c r="FP134" s="673"/>
      <c r="FQ134" s="673">
        <f>IF(Duombaze!FM134="",0,INDEX(DU!I:I,MATCH(Duombaze!FM134,DU!A:A,0),1))+IF(Duombaze!FN134="",0,INDEX(DU!I:I,MATCH(Duombaze!FN134,DU!A:A,0),1))+IF(Duombaze!FO134="",0,INDEX(DU!I:I,MATCH(Duombaze!FO134,DU!A:A,0),1))+IF(Duombaze!FP134="",0,INDEX(DU!I:I,MATCH(Duombaze!FP134,DU!A:A,0),1))</f>
        <v>0</v>
      </c>
      <c r="FR134" s="673">
        <f>IF(Duombaze!FM134="",0,INDEX(DU!K:K,MATCH(Duombaze!FM134,DU!A:A,0),1))+IF(Duombaze!FN134="",0,INDEX(DU!K:K,MATCH(Duombaze!FN134,DU!A:A,0),1))+IF(Duombaze!FO134="",0,INDEX(DU!K:K,MATCH(Duombaze!FO134,DU!A:A,0),1))+IF(Duombaze!FP134="",0,INDEX(DU!K:K,MATCH(Duombaze!FP134,DU!A:A,0),1))</f>
        <v>0</v>
      </c>
      <c r="FT134" s="2" t="s">
        <v>703</v>
      </c>
      <c r="FU134" s="6" t="str">
        <f>IF(FT134&lt;&gt;"",A125&amp;" "&amp;C125&amp;" "&amp;FT134,"")</f>
        <v>1 SPB16 Hidr.koja SIMOL H950 + hidr.jungtys</v>
      </c>
      <c r="FV134" s="4" t="s">
        <v>364</v>
      </c>
    </row>
    <row r="135" spans="1:184" s="7" customFormat="1" ht="23.45" customHeight="1" x14ac:dyDescent="0.25">
      <c r="A135" s="42" t="s">
        <v>653</v>
      </c>
      <c r="B135" s="42" t="s">
        <v>773</v>
      </c>
      <c r="C135" s="12" t="s">
        <v>222</v>
      </c>
      <c r="D135" s="6"/>
      <c r="E135" s="4" t="str">
        <f t="shared" si="66"/>
        <v/>
      </c>
      <c r="F135" s="6"/>
      <c r="G135" s="643"/>
      <c r="H135" s="643"/>
      <c r="I135" s="643"/>
      <c r="J135" s="643"/>
      <c r="K135" s="643"/>
      <c r="L135" s="643"/>
      <c r="M135" s="643"/>
      <c r="N135" s="643"/>
      <c r="O135" s="643"/>
      <c r="P135" s="646">
        <f>IF(Duombaze!G135="",0,INDEX(DU!I:I,MATCH(Duombaze!G135,DU!A:A,0),1))+IF(Duombaze!H135="",0,INDEX(DU!I:I,MATCH(Duombaze!H135,DU!A:A,0),1))+IF(Duombaze!I135="",0,INDEX(DU!I:I,MATCH(Duombaze!I135,DU!A:A,0),1))+IF(Duombaze!J135="",0,INDEX(DU!I:I,MATCH(Duombaze!J135,DU!A:A,0),1))+IF(Duombaze!K135="",0,INDEX(DU!I:I,MATCH(Duombaze!K135,DU!A:A,0),1))+IF(Duombaze!L135="",0,INDEX(DU!I:I,MATCH(Duombaze!L135,DU!A:A,0),1))+IF(Duombaze!M135="",0,INDEX(DU!I:I,MATCH(Duombaze!M135,DU!A:A,0),1))+IF(Duombaze!N135="",0,INDEX(DU!I:I,MATCH(Duombaze!N135,DU!A:A,0),1))+IF(Duombaze!O135="",0,INDEX(DU!I:I,MATCH(Duombaze!O135,DU!A:A,0),1))</f>
        <v>0</v>
      </c>
      <c r="Q135" s="640">
        <f>IF(Duombaze!G135="",0,INDEX(DU!K:K,MATCH(Duombaze!G135,DU!A:A,0),1))+IF(Duombaze!H135="",0,INDEX(DU!K:K,MATCH(Duombaze!H135,DU!A:A,0),1))+IF(Duombaze!I135="",0,INDEX(DU!K:K,MATCH(Duombaze!I135,DU!A:A,0),1))+IF(Duombaze!J135="",0,INDEX(DU!K:K,MATCH(Duombaze!J135,DU!A:A,0),1))+IF(Duombaze!K135="",0,INDEX(DU!K:K,MATCH(Duombaze!K135,DU!A:A,0),1))+IF(Duombaze!L135="",0,INDEX(DU!K:K,MATCH(Duombaze!L135,DU!A:A,0),1))+IF(Duombaze!M135="",0,INDEX(DU!K:K,MATCH(Duombaze!M135,DU!A:A,0),1))+IF(Duombaze!N135="",0,INDEX(DU!K:K,MATCH(Duombaze!N135,DU!A:A,0),1))+IF(Duombaze!O135="",0,INDEX(DU!K:K,MATCH(Duombaze!O135,DU!A:A,0),1))</f>
        <v>0</v>
      </c>
      <c r="R135" s="6"/>
      <c r="S135" s="48"/>
      <c r="T135" s="883"/>
      <c r="U135" s="4">
        <f>IF(Duombaze!T135="",0,INDEX(DU!I:I,MATCH(Duombaze!T135,DU!A:A,0),1))</f>
        <v>0</v>
      </c>
      <c r="V135" s="4">
        <f>IF(Duombaze!T135="",0,INDEX(DU!K:K,MATCH(Duombaze!T135,DU!A:A,0),1))</f>
        <v>0</v>
      </c>
      <c r="W135" s="6"/>
      <c r="X135" s="6"/>
      <c r="Y135" s="858"/>
      <c r="Z135" s="66"/>
      <c r="AA135" s="4" t="str">
        <f t="shared" si="68"/>
        <v/>
      </c>
      <c r="AB135" s="6"/>
      <c r="AC135" s="6">
        <f>IF(Duombaze!AB135="",0,INDEX(DU!I:I,MATCH(Duombaze!AB135,DU!A:A,0),1))</f>
        <v>0</v>
      </c>
      <c r="AD135" s="2">
        <f>IF(Duombaze!AB135="",0,INDEX(DU!K:K,MATCH(Duombaze!AB135,DU!A:A,0),1))</f>
        <v>0</v>
      </c>
      <c r="AE135" s="6"/>
      <c r="AF135" s="6"/>
      <c r="AG135" s="6"/>
      <c r="AH135" s="4" t="str">
        <f t="shared" si="67"/>
        <v/>
      </c>
      <c r="AI135" s="6"/>
      <c r="AJ135" s="643"/>
      <c r="AK135" s="643"/>
      <c r="AL135" s="643"/>
      <c r="AM135" s="643">
        <f>IF(Duombaze!AJ135="",0,INDEX(DU!I:I,MATCH(Duombaze!AJ135,DU!A:A,0),1))+IF(Duombaze!AK135="",0,INDEX(DU!I:I,MATCH(Duombaze!AK135,DU!A:A,0),1))+IF(Duombaze!AL135="",0,INDEX(DU!I:I,MATCH(Duombaze!AL135,DU!A:A,0),1))</f>
        <v>0</v>
      </c>
      <c r="AN135" s="643">
        <f>IF(Duombaze!AJ135="",0,INDEX(DU!K:K,MATCH(Duombaze!AJ135,DU!A:A,0),1))+IF(Duombaze!AK135="",0,INDEX(DU!K:K,MATCH(Duombaze!AK135,DU!A:A,0),1))+IF(Duombaze!AL135="",0,INDEX(DU!K:K,MATCH(Duombaze!AL135,DU!A:A,0),1))</f>
        <v>0</v>
      </c>
      <c r="AO135" s="6"/>
      <c r="AP135" s="6"/>
      <c r="AQ135" s="6"/>
      <c r="AR135" s="4" t="str">
        <f t="shared" si="70"/>
        <v/>
      </c>
      <c r="AS135" s="6"/>
      <c r="AT135" s="643"/>
      <c r="AU135" s="643"/>
      <c r="AV135" s="643"/>
      <c r="AW135" s="643"/>
      <c r="AX135" s="643"/>
      <c r="AY135" s="643"/>
      <c r="AZ135" s="643"/>
      <c r="BA135" s="643"/>
      <c r="BB135" s="643"/>
      <c r="BC135" s="643">
        <f>IF(Duombaze!AT135="",0,INDEX(DU!I:I,MATCH(Duombaze!AT135,DU!A:A,0),1))+IF(Duombaze!AU135="",0,INDEX(DU!I:I,MATCH(Duombaze!AU135,DU!A:A,0),1))+IF(Duombaze!AV135="",0,INDEX(DU!I:I,MATCH(Duombaze!AV135,DU!A:A,0),1))+IF(Duombaze!AW135="",0,INDEX(DU!I:I,MATCH(Duombaze!AW135,DU!A:A,0),1))+IF(Duombaze!AX135="",0,INDEX(DU!I:I,MATCH(Duombaze!AX135,DU!A:A,0),1))+IF(Duombaze!AY135="",0,INDEX(DU!I:I,MATCH(Duombaze!AY135,DU!A:A,0),1))+IF(Duombaze!AZ135="",0,INDEX(DU!I:I,MATCH(Duombaze!AZ135,DU!A:A,0),1))+IF(Duombaze!BA135="",0,INDEX(DU!I:I,MATCH(Duombaze!BA135,DU!A:A,0),1))+IF(Duombaze!BB135="",0,INDEX(DU!I:I,MATCH(Duombaze!BB135,DU!A:A,0),1))</f>
        <v>0</v>
      </c>
      <c r="BD135" s="640">
        <f>IF(Duombaze!AT135="",0,INDEX(DU!K:K,MATCH(Duombaze!AT135,DU!A:A,0),1))+IF(Duombaze!AU135="",0,INDEX(DU!K:K,MATCH(Duombaze!AU135,DU!A:A,0),1))+IF(Duombaze!AV135="",0,INDEX(DU!K:K,MATCH(Duombaze!AV135,DU!A:A,0),1))+IF(Duombaze!AW135="",0,INDEX(DU!K:K,MATCH(Duombaze!AW135,DU!A:A,0),1))+IF(Duombaze!AX135="",0,INDEX(DU!K:K,MATCH(Duombaze!AX135,DU!A:A,0),1))+IF(Duombaze!AY135="",0,INDEX(DU!K:K,MATCH(Duombaze!AY135,DU!A:A,0),1))+IF(Duombaze!AZ135="",0,INDEX(DU!K:K,MATCH(Duombaze!AZ135,DU!A:A,0),1))+IF(Duombaze!BA135="",0,INDEX(DU!K:K,MATCH(Duombaze!BA135,DU!A:A,0),1))+IF(Duombaze!BB135="",0,INDEX(DU!K:K,MATCH(Duombaze!BB135,DU!A:A,0),1))</f>
        <v>0</v>
      </c>
      <c r="BE135" s="6"/>
      <c r="BF135" s="6"/>
      <c r="BG135" s="6"/>
      <c r="BH135" s="4"/>
      <c r="BI135" s="6"/>
      <c r="BJ135" s="643"/>
      <c r="BK135" s="643"/>
      <c r="BL135" s="643"/>
      <c r="BM135" s="643">
        <f>IF(Duombaze!BJ135="",0,INDEX(DU!I:I,MATCH(Duombaze!BJ135,DU!A:A,0),1))+IF(Duombaze!BK135="",0,INDEX(DU!I:I,MATCH(Duombaze!BK135,DU!A:A,0),1))+IF(Duombaze!BL135="",0,INDEX(DU!I:I,MATCH(Duombaze!BL135,DU!A:A,0),1))</f>
        <v>0</v>
      </c>
      <c r="BN135" s="640">
        <f>IF(Duombaze!BJ135="",0,INDEX(DU!K:K,MATCH(Duombaze!BJ135,DU!A:A,0),1))+IF(Duombaze!BK135="",0,INDEX(DU!K:K,MATCH(Duombaze!BK135,DU!A:A,0),1))+IF(Duombaze!BL135="",0,INDEX(DU!K:K,MATCH(Duombaze!BL135,DU!A:A,0),1))</f>
        <v>0</v>
      </c>
      <c r="BO135" s="6"/>
      <c r="BP135" s="6"/>
      <c r="BQ135" s="6"/>
      <c r="BR135" s="51" t="str">
        <f t="shared" si="69"/>
        <v/>
      </c>
      <c r="BS135" s="6"/>
      <c r="BT135" s="6"/>
      <c r="BU135" s="6"/>
      <c r="BV135" s="6"/>
      <c r="BW135" s="6">
        <f>IF(Duombaze!BT135="",0,INDEX(DU!I:I,MATCH(Duombaze!BT135,DU!A:A,0),1))+IF(Duombaze!BU135="",0,INDEX(DU!I:I,MATCH(Duombaze!BU135,DU!A:A,0),1))+IF(Duombaze!BV135="",0,INDEX(DU!I:I,MATCH(Duombaze!BV135,DU!A:A,0),1))</f>
        <v>0</v>
      </c>
      <c r="BX135" s="6">
        <f>IF(Duombaze!BT135="",0,INDEX(DU!K:K,MATCH(Duombaze!BT135,DU!A:A,0),1))+IF(Duombaze!BU135="",0,INDEX(DU!K:K,MATCH(Duombaze!BU135,DU!A:A,0),1))+IF(Duombaze!BV135="",0,INDEX(DU!K:K,MATCH(Duombaze!BV135,DU!A:A,0),1))</f>
        <v>0</v>
      </c>
      <c r="BY135" s="6"/>
      <c r="BZ135" s="6"/>
      <c r="CA135" s="6"/>
      <c r="CB135" s="6" t="str">
        <f t="shared" si="61"/>
        <v/>
      </c>
      <c r="CC135" s="6"/>
      <c r="CD135" s="6">
        <f>IF(Duombaze!CC135="",0,INDEX(DU!I:I,MATCH(Duombaze!CC135,DU!A:A,0),1))</f>
        <v>0</v>
      </c>
      <c r="CE135" s="4">
        <f>IF(Duombaze!CC135="",0,INDEX(DU!K:K,MATCH(Duombaze!CC135,DU!A:A,0),1))</f>
        <v>0</v>
      </c>
      <c r="CF135" s="6"/>
      <c r="CG135" s="6"/>
      <c r="CH135" s="6"/>
      <c r="CI135" s="4" t="str">
        <f t="shared" si="71"/>
        <v/>
      </c>
      <c r="CJ135" s="6"/>
      <c r="CK135" s="6">
        <f>IF(Duombaze!CJ135="",0,INDEX(DU!I:I,MATCH(Duombaze!CJ135,DU!A:A,0),1))</f>
        <v>0</v>
      </c>
      <c r="CL135" s="4">
        <f>IF(Duombaze!CJ135="",0,INDEX(DU!K:K,MATCH(Duombaze!CJ135,DU!A:A,0),1))</f>
        <v>0</v>
      </c>
      <c r="CM135" s="6"/>
      <c r="CN135" s="6"/>
      <c r="CO135" s="6"/>
      <c r="CP135" s="4" t="str">
        <f t="shared" si="72"/>
        <v/>
      </c>
      <c r="CQ135" s="6"/>
      <c r="CR135" s="643"/>
      <c r="CS135" s="643"/>
      <c r="CT135" s="643">
        <f>IF(Duombaze!CR135="",0,INDEX(DU!I:I,MATCH(Duombaze!CR135,DU!A:A,0),1))+IF(Duombaze!CS135="",0,INDEX(DU!I:I,MATCH(Duombaze!CS135,DU!A:A,0),1))</f>
        <v>0</v>
      </c>
      <c r="CU135" s="6">
        <f>IF(Duombaze!CR135="",0,INDEX(DU!K:K,MATCH(Duombaze!CR135,DU!A:A,0),1))+IF(Duombaze!CS135="",0,INDEX(DU!K:K,MATCH(Duombaze!CS135,DU!A:A,0),1))</f>
        <v>0</v>
      </c>
      <c r="CV135" s="6"/>
      <c r="CW135" s="6"/>
      <c r="CX135" s="6"/>
      <c r="CY135" s="4" t="str">
        <f t="shared" si="73"/>
        <v/>
      </c>
      <c r="CZ135" s="6"/>
      <c r="DA135" s="674"/>
      <c r="DB135" s="674"/>
      <c r="DC135" s="674">
        <f>IF(Duombaze!DA135="",0,INDEX(DU!I:I,MATCH(Duombaze!DA135,DU!A:A,0),1))+IF(Duombaze!DB135="",0,INDEX(DU!I:I,MATCH(Duombaze!DB135,DU!A:A,0),1))</f>
        <v>0</v>
      </c>
      <c r="DD135" s="6">
        <f>IF(Duombaze!DA135="",0,INDEX(DU!K:K,MATCH(Duombaze!DA135,DU!A:A,0),1))+IF(Duombaze!DB135="",0,INDEX(DU!K:K,MATCH(Duombaze!DB135,DU!A:A,0),1))</f>
        <v>0</v>
      </c>
      <c r="DE135" s="6"/>
      <c r="DF135" s="6"/>
      <c r="DG135" s="6"/>
      <c r="DH135" s="6" t="str">
        <f t="shared" si="74"/>
        <v/>
      </c>
      <c r="DI135" s="6"/>
      <c r="DJ135" s="674"/>
      <c r="DK135" s="679"/>
      <c r="DL135" s="679">
        <f>IF(Duombaze!DJ135="",0,INDEX(DU!I:I,MATCH(Duombaze!DJ135,DU!A:A,0),1))+IF(Duombaze!DK135="",0,INDEX(DU!I:I,MATCH(Duombaze!DK135,DU!A:A,0),1))</f>
        <v>0</v>
      </c>
      <c r="DM135" s="6">
        <f>IF(Duombaze!DJ135="",0,INDEX(DU!K:K,MATCH(Duombaze!DJ135,DU!A:A,0),1))+IF(Duombaze!DK135="",0,INDEX(DU!K:K,MATCH(Duombaze!DK135,DU!A:A,0),1))</f>
        <v>0</v>
      </c>
      <c r="DN135" s="48"/>
      <c r="DO135" s="48"/>
      <c r="DP135" s="48"/>
      <c r="DQ135" s="4" t="str">
        <f t="shared" si="75"/>
        <v/>
      </c>
      <c r="DR135" s="66"/>
      <c r="DS135" s="694"/>
      <c r="DT135" s="694"/>
      <c r="DU135" s="694"/>
      <c r="DV135" s="694"/>
      <c r="DW135" s="694">
        <f>IF(Duombaze!DS135="",0,INDEX(DU!I:I,MATCH(Duombaze!DS135,DU!A:A,0),1))+IF(Duombaze!DT135="",0,INDEX(DU!I:I,MATCH(Duombaze!DT135,DU!A:A,0),1))+IF(Duombaze!DU135="",0,INDEX(DU!I:I,MATCH(Duombaze!DU135,DU!A:A,0),1))+IF(Duombaze!DV135="",0,INDEX(DU!I:I,MATCH(Duombaze!DV135,DU!A:A,0),1))</f>
        <v>0</v>
      </c>
      <c r="DX135" s="640">
        <f>IF(Duombaze!DS135="",0,INDEX(DU!K:K,MATCH(Duombaze!DS135,DU!A:A,0),1))+IF(Duombaze!DT135="",0,INDEX(DU!K:K,MATCH(Duombaze!DT135,DU!A:A,0),1))+IF(Duombaze!DU135="",0,INDEX(DU!K:K,MATCH(Duombaze!DU135,DU!A:A,0),1))+IF(Duombaze!DV135="",0,INDEX(DU!K:KH,MATCH(Duombaze!DV135,DU!A:A,0),1))</f>
        <v>0</v>
      </c>
      <c r="DY135" s="66"/>
      <c r="DZ135" s="66"/>
      <c r="EA135" s="6"/>
      <c r="EB135" s="6" t="str">
        <f t="shared" si="65"/>
        <v/>
      </c>
      <c r="EC135" s="6"/>
      <c r="ED135" s="6">
        <f>IF(Duombaze!EC135="",0,INDEX(DU!I:I,MATCH(Duombaze!EC135,DU!A:A,0),1))</f>
        <v>0</v>
      </c>
      <c r="EE135" s="640">
        <f>IF(Duombaze!EC135="",0,INDEX(DU!K:K,MATCH(Duombaze!EC135,DU!A:A,0),1))</f>
        <v>0</v>
      </c>
      <c r="EF135" s="6"/>
      <c r="EG135" s="6"/>
      <c r="EH135" s="6"/>
      <c r="EI135" s="4" t="str">
        <f t="shared" si="62"/>
        <v/>
      </c>
      <c r="EJ135" s="6"/>
      <c r="EK135" s="674"/>
      <c r="EL135" s="674"/>
      <c r="EM135" s="674"/>
      <c r="EN135" s="674">
        <f>IF(Duombaze!EK135="",0,INDEX(DU!I:I,MATCH(Duombaze!EK135,DU!A:A,0),1))+IF(Duombaze!EL135="",0,INDEX(DU!I:I,MATCH(Duombaze!EL135,DU!A:A,0),1))+IF(Duombaze!EM135="",0,INDEX(DU!I:I,MATCH(Duombaze!EM135,DU!A:A,0),1))</f>
        <v>0</v>
      </c>
      <c r="EO135" s="6">
        <f>IF(Duombaze!EK135="",0,INDEX(DU!K:K,MATCH(Duombaze!EK135,DU!A:A,0),1))+IF(Duombaze!EL135="",0,INDEX(DU!K:K,MATCH(Duombaze!EL135,DU!A:A,0),1))+IF(Duombaze!EM135="",0,INDEX(DU!K:K,MATCH(Duombaze!EM135,DU!A:A,0),1))</f>
        <v>0</v>
      </c>
      <c r="EP135" s="6"/>
      <c r="EQ135" s="6"/>
      <c r="ER135" s="6"/>
      <c r="ES135" s="80" t="str">
        <f t="shared" si="76"/>
        <v/>
      </c>
      <c r="ET135" s="6"/>
      <c r="EU135" s="6"/>
      <c r="EV135" s="6"/>
      <c r="EW135" s="6"/>
      <c r="EX135" s="6" t="str">
        <f t="shared" si="77"/>
        <v/>
      </c>
      <c r="EY135" s="6"/>
      <c r="EZ135" s="674"/>
      <c r="FA135" s="674"/>
      <c r="FB135" s="674">
        <f>IF(Duombaze!EZ135="",0,INDEX(DU!I:I,MATCH(Duombaze!EZ135,DU!A:A,0),1))+IF(Duombaze!FA135="",0,INDEX(DU!I:I,MATCH(Duombaze!FA135,DU!A:A,0),1))</f>
        <v>0</v>
      </c>
      <c r="FC135" s="6">
        <f>IF(Duombaze!EZ135="",0,INDEX(DU!K:K,MATCH(Duombaze!EZ135,DU!A:A,0),1))+IF(Duombaze!FA135="",0,INDEX(DU!K:K,MATCH(Duombaze!FA135,DU!A:A,0),1))</f>
        <v>0</v>
      </c>
      <c r="FD135" s="6"/>
      <c r="FE135" s="6"/>
      <c r="FF135" s="6"/>
      <c r="FG135" s="6"/>
      <c r="FH135" s="6"/>
      <c r="FI135" s="6"/>
      <c r="FJ135" s="6"/>
      <c r="FL135" s="14"/>
      <c r="FM135" s="673"/>
      <c r="FN135" s="673"/>
      <c r="FO135" s="673"/>
      <c r="FP135" s="673"/>
      <c r="FQ135" s="673">
        <f>IF(Duombaze!FM135="",0,INDEX(DU!I:I,MATCH(Duombaze!FM135,DU!A:A,0),1))+IF(Duombaze!FN135="",0,INDEX(DU!I:I,MATCH(Duombaze!FN135,DU!A:A,0),1))+IF(Duombaze!FO135="",0,INDEX(DU!I:I,MATCH(Duombaze!FO135,DU!A:A,0),1))+IF(Duombaze!FP135="",0,INDEX(DU!I:I,MATCH(Duombaze!FP135,DU!A:A,0),1))</f>
        <v>0</v>
      </c>
      <c r="FR135" s="673">
        <f>IF(Duombaze!FM135="",0,INDEX(DU!K:K,MATCH(Duombaze!FM135,DU!A:A,0),1))+IF(Duombaze!FN135="",0,INDEX(DU!K:K,MATCH(Duombaze!FN135,DU!A:A,0),1))+IF(Duombaze!FO135="",0,INDEX(DU!K:K,MATCH(Duombaze!FO135,DU!A:A,0),1))+IF(Duombaze!FP135="",0,INDEX(DU!K:K,MATCH(Duombaze!FP135,DU!A:A,0),1))</f>
        <v>0</v>
      </c>
    </row>
    <row r="136" spans="1:184" s="24" customFormat="1" ht="23.45" customHeight="1" x14ac:dyDescent="0.25">
      <c r="A136" s="45"/>
      <c r="B136" s="45"/>
      <c r="C136" s="22" t="s">
        <v>26</v>
      </c>
      <c r="D136" s="23"/>
      <c r="E136" s="23"/>
      <c r="F136" s="23"/>
      <c r="G136" s="23"/>
      <c r="H136" s="23"/>
      <c r="I136" s="23"/>
      <c r="J136" s="23"/>
      <c r="K136" s="23"/>
      <c r="L136" s="23"/>
      <c r="M136" s="23"/>
      <c r="N136" s="23"/>
      <c r="O136" s="23"/>
      <c r="P136" s="23"/>
      <c r="Q136" s="23"/>
      <c r="R136" s="23"/>
      <c r="S136" s="63"/>
      <c r="T136" s="885"/>
      <c r="U136" s="885"/>
      <c r="V136" s="885"/>
      <c r="W136" s="885"/>
      <c r="X136" s="23"/>
      <c r="Y136" s="860"/>
      <c r="Z136" s="849"/>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c r="CA136" s="23"/>
      <c r="CB136" s="23"/>
      <c r="CC136" s="23"/>
      <c r="CD136" s="23"/>
      <c r="CE136" s="23"/>
      <c r="CF136" s="23"/>
      <c r="CG136" s="23"/>
      <c r="CH136" s="23"/>
      <c r="CI136" s="23"/>
      <c r="CJ136" s="23"/>
      <c r="CK136" s="23"/>
      <c r="CL136" s="23"/>
      <c r="CM136" s="23"/>
      <c r="CN136" s="23"/>
      <c r="CO136" s="23"/>
      <c r="CP136" s="23"/>
      <c r="CQ136" s="23"/>
      <c r="CR136" s="23"/>
      <c r="CS136" s="23"/>
      <c r="CT136" s="23"/>
      <c r="CU136" s="23"/>
      <c r="CV136" s="23"/>
      <c r="CW136" s="23"/>
      <c r="CX136" s="23"/>
      <c r="CY136" s="23"/>
      <c r="CZ136" s="23"/>
      <c r="DA136" s="23"/>
      <c r="DB136" s="23"/>
      <c r="DC136" s="23"/>
      <c r="DD136" s="23"/>
      <c r="DE136" s="23"/>
      <c r="DF136" s="23"/>
      <c r="DG136" s="23"/>
      <c r="DH136" s="23"/>
      <c r="DI136" s="23"/>
      <c r="DJ136" s="23"/>
      <c r="DK136" s="23"/>
      <c r="DL136" s="23"/>
      <c r="DM136" s="23"/>
      <c r="DN136" s="23"/>
      <c r="DO136" s="23"/>
      <c r="DP136" s="23"/>
      <c r="DQ136" s="23"/>
      <c r="DR136" s="23"/>
      <c r="DS136" s="23"/>
      <c r="DT136" s="23"/>
      <c r="DU136" s="23"/>
      <c r="DV136" s="23"/>
      <c r="DW136" s="23"/>
      <c r="DX136" s="23"/>
      <c r="DY136" s="23"/>
      <c r="DZ136" s="23"/>
      <c r="EA136" s="23"/>
      <c r="EB136" s="23"/>
      <c r="EC136" s="23"/>
      <c r="ED136" s="23"/>
      <c r="EE136" s="23"/>
      <c r="EF136" s="23"/>
      <c r="EG136" s="23"/>
      <c r="EH136" s="23"/>
      <c r="EI136" s="23"/>
      <c r="EJ136" s="23"/>
      <c r="EK136" s="23"/>
      <c r="EL136" s="23"/>
      <c r="EM136" s="23"/>
      <c r="EN136" s="23"/>
      <c r="EO136" s="23"/>
      <c r="EP136" s="23"/>
      <c r="EQ136" s="23"/>
      <c r="ER136" s="23"/>
      <c r="ES136" s="23"/>
      <c r="ET136" s="23"/>
      <c r="EU136" s="23"/>
      <c r="EV136" s="23"/>
      <c r="EW136" s="23"/>
      <c r="EX136" s="23"/>
      <c r="EY136" s="23"/>
      <c r="EZ136" s="23"/>
      <c r="FA136" s="23"/>
      <c r="FB136" s="23"/>
      <c r="FC136" s="23"/>
      <c r="FD136" s="23"/>
      <c r="FE136" s="23"/>
      <c r="FF136" s="23"/>
      <c r="FG136" s="23"/>
      <c r="FH136" s="23"/>
      <c r="FI136" s="23"/>
      <c r="FJ136" s="23"/>
      <c r="FK136" s="23"/>
      <c r="FL136" s="23"/>
      <c r="FM136" s="23"/>
      <c r="FN136" s="23"/>
      <c r="FO136" s="23"/>
      <c r="FP136" s="23"/>
      <c r="FQ136" s="23"/>
      <c r="FR136" s="23"/>
      <c r="FS136" s="23"/>
      <c r="FT136" s="23"/>
      <c r="FU136" s="23"/>
      <c r="FV136" s="23"/>
      <c r="FW136" s="23"/>
      <c r="FX136" s="23"/>
      <c r="FY136" s="23"/>
      <c r="FZ136" s="23"/>
      <c r="GA136" s="23"/>
      <c r="GB136" s="23"/>
    </row>
    <row r="137" spans="1:184" s="84" customFormat="1" ht="23.45" customHeight="1" x14ac:dyDescent="0.25">
      <c r="A137" s="82">
        <v>0</v>
      </c>
      <c r="B137" s="82" t="s">
        <v>774</v>
      </c>
      <c r="C137" s="78" t="s">
        <v>221</v>
      </c>
      <c r="D137" s="26" t="s">
        <v>411</v>
      </c>
      <c r="E137" s="17" t="str">
        <f t="shared" si="66"/>
        <v>0 SPC10 Be pagrindo</v>
      </c>
      <c r="F137" s="26"/>
      <c r="G137" s="648"/>
      <c r="H137" s="648"/>
      <c r="I137" s="648"/>
      <c r="J137" s="648"/>
      <c r="K137" s="648"/>
      <c r="L137" s="648"/>
      <c r="M137" s="648"/>
      <c r="N137" s="648"/>
      <c r="O137" s="648"/>
      <c r="P137" s="648">
        <f>IF(Duombaze!G137="",0,INDEX(DU!I:I,MATCH(Duombaze!G137,DU!A:A,0),1))+IF(Duombaze!H137="",0,INDEX(DU!I:I,MATCH(Duombaze!H137,DU!A:A,0),1))+IF(Duombaze!I137="",0,INDEX(DU!I:I,MATCH(Duombaze!I137,DU!A:A,0),1))+IF(Duombaze!J137="",0,INDEX(DU!I:I,MATCH(Duombaze!J137,DU!A:A,0),1))+IF(Duombaze!K137="",0,INDEX(DU!I:I,MATCH(Duombaze!K137,DU!A:A,0),1))+IF(Duombaze!L137="",0,INDEX(DU!I:I,MATCH(Duombaze!L137,DU!A:A,0),1))+IF(Duombaze!M137="",0,INDEX(DU!I:I,MATCH(Duombaze!M137,DU!A:A,0),1))+IF(Duombaze!N137="",0,INDEX(DU!I:I,MATCH(Duombaze!N137,DU!A:A,0),1))+IF(Duombaze!O137="",0,INDEX(DU!I:I,MATCH(Duombaze!O137,DU!A:A,0),1))</f>
        <v>0</v>
      </c>
      <c r="Q137" s="638">
        <f>IF(Duombaze!G137="",0,INDEX(DU!K:K,MATCH(Duombaze!G137,DU!A:A,0),1))+IF(Duombaze!H137="",0,INDEX(DU!K:K,MATCH(Duombaze!H137,DU!A:A,0),1))+IF(Duombaze!I137="",0,INDEX(DU!K:K,MATCH(Duombaze!I137,DU!A:A,0),1))+IF(Duombaze!J137="",0,INDEX(DU!K:K,MATCH(Duombaze!J137,DU!A:A,0),1))+IF(Duombaze!K137="",0,INDEX(DU!K:K,MATCH(Duombaze!K137,DU!A:A,0),1))+IF(Duombaze!L137="",0,INDEX(DU!K:K,MATCH(Duombaze!L137,DU!A:A,0),1))+IF(Duombaze!M137="",0,INDEX(DU!K:K,MATCH(Duombaze!M137,DU!A:A,0),1))+IF(Duombaze!N137="",0,INDEX(DU!K:K,MATCH(Duombaze!N137,DU!A:A,0),1))+IF(Duombaze!O137="",0,INDEX(DU!K:K,MATCH(Duombaze!O137,DU!A:A,0),1))</f>
        <v>0</v>
      </c>
      <c r="R137" s="206"/>
      <c r="S137" s="439"/>
      <c r="T137" s="890"/>
      <c r="U137" s="17">
        <f>IF(Duombaze!T137="",0,INDEX(DU!I:I,MATCH(Duombaze!T137,DU!A:A,0),1))</f>
        <v>0</v>
      </c>
      <c r="V137" s="17">
        <f>IF(Duombaze!T137="",0,INDEX(DU!K:K,MATCH(Duombaze!T137,DU!A:A,0),1))</f>
        <v>0</v>
      </c>
      <c r="W137" s="206"/>
      <c r="X137" s="206"/>
      <c r="Y137" s="871"/>
      <c r="Z137" s="155" t="s">
        <v>416</v>
      </c>
      <c r="AA137" s="17" t="str">
        <f t="shared" si="68"/>
        <v>0 SPC10 Be grąžulo</v>
      </c>
      <c r="AB137" s="17" t="s">
        <v>670</v>
      </c>
      <c r="AC137" s="17">
        <f>IF(Duombaze!AB137="",0,INDEX(DU!I:I,MATCH(Duombaze!AB137,DU!A:A,0),1))</f>
        <v>0</v>
      </c>
      <c r="AD137" s="25">
        <f>IF(Duombaze!AB137="",0,INDEX(DU!K:K,MATCH(Duombaze!AB137,DU!A:A,0),1))</f>
        <v>0</v>
      </c>
      <c r="AE137" s="17"/>
      <c r="AF137" s="17"/>
      <c r="AG137" s="26" t="s">
        <v>412</v>
      </c>
      <c r="AH137" s="17" t="str">
        <f t="shared" si="67"/>
        <v>0 SPC10 Be bamperio</v>
      </c>
      <c r="AI137" s="26"/>
      <c r="AJ137" s="638"/>
      <c r="AK137" s="638"/>
      <c r="AL137" s="638"/>
      <c r="AM137" s="638">
        <f>IF(Duombaze!AJ137="",0,INDEX(DU!I:I,MATCH(Duombaze!AJ137,DU!A:A,0),1))+IF(Duombaze!AK137="",0,INDEX(DU!I:I,MATCH(Duombaze!AK137,DU!A:A,0),1))+IF(Duombaze!AL137="",0,INDEX(DU!I:I,MATCH(Duombaze!AL137,DU!A:A,0),1))</f>
        <v>0</v>
      </c>
      <c r="AN137" s="639">
        <f>IF(Duombaze!AJ137="",0,INDEX(DU!K:K,MATCH(Duombaze!AJ137,DU!A:A,0),1))+IF(Duombaze!AK137="",0,INDEX(DU!K:K,MATCH(Duombaze!AK137,DU!A:A,0),1))+IF(Duombaze!AL137="",0,INDEX(DU!K:K,MATCH(Duombaze!AL137,DU!A:A,0),1))</f>
        <v>0</v>
      </c>
      <c r="AO137" s="26"/>
      <c r="AP137" s="26"/>
      <c r="AQ137" s="26" t="s">
        <v>413</v>
      </c>
      <c r="AR137" s="17" t="str">
        <f t="shared" si="70"/>
        <v>0 SPC10 Be hidraulinės sistemos + be papildomo valdymo išvadų</v>
      </c>
      <c r="AS137" s="26"/>
      <c r="AT137" s="638"/>
      <c r="AU137" s="638"/>
      <c r="AV137" s="638"/>
      <c r="AW137" s="638"/>
      <c r="AX137" s="638"/>
      <c r="AY137" s="638"/>
      <c r="AZ137" s="638"/>
      <c r="BA137" s="638"/>
      <c r="BB137" s="638"/>
      <c r="BC137" s="638">
        <f>IF(Duombaze!AT137="",0,INDEX(DU!I:I,MATCH(Duombaze!AT137,DU!A:A,0),1))+IF(Duombaze!AU137="",0,INDEX(DU!I:I,MATCH(Duombaze!AU137,DU!A:A,0),1))+IF(Duombaze!AV137="",0,INDEX(DU!I:I,MATCH(Duombaze!AV137,DU!A:A,0),1))+IF(Duombaze!AW137="",0,INDEX(DU!I:I,MATCH(Duombaze!AW137,DU!A:A,0),1))+IF(Duombaze!AX137="",0,INDEX(DU!I:I,MATCH(Duombaze!AX137,DU!A:A,0),1))+IF(Duombaze!AY137="",0,INDEX(DU!I:I,MATCH(Duombaze!AY137,DU!A:A,0),1))+IF(Duombaze!AZ137="",0,INDEX(DU!I:I,MATCH(Duombaze!AZ137,DU!A:A,0),1))+IF(Duombaze!BA137="",0,INDEX(DU!I:I,MATCH(Duombaze!BA137,DU!A:A,0),1))+IF(Duombaze!BB137="",0,INDEX(DU!I:I,MATCH(Duombaze!BB137,DU!A:A,0),1))</f>
        <v>0</v>
      </c>
      <c r="BD137" s="638">
        <f>IF(Duombaze!AT137="",0,INDEX(DU!K:K,MATCH(Duombaze!AT137,DU!A:A,0),1))+IF(Duombaze!AU137="",0,INDEX(DU!K:K,MATCH(Duombaze!AU137,DU!A:A,0),1))+IF(Duombaze!AV137="",0,INDEX(DU!K:K,MATCH(Duombaze!AV137,DU!A:A,0),1))+IF(Duombaze!AW137="",0,INDEX(DU!K:K,MATCH(Duombaze!AW137,DU!A:A,0),1))+IF(Duombaze!AX137="",0,INDEX(DU!K:K,MATCH(Duombaze!AX137,DU!A:A,0),1))+IF(Duombaze!AY137="",0,INDEX(DU!K:K,MATCH(Duombaze!AY137,DU!A:A,0),1))+IF(Duombaze!AZ137="",0,INDEX(DU!K:K,MATCH(Duombaze!AZ137,DU!A:A,0),1))+IF(Duombaze!BA137="",0,INDEX(DU!K:K,MATCH(Duombaze!BA137,DU!A:A,0),1))+IF(Duombaze!BB137="",0,INDEX(DU!K:K,MATCH(Duombaze!BB137,DU!A:A,0),1))</f>
        <v>0</v>
      </c>
      <c r="BE137" s="26"/>
      <c r="BF137" s="26"/>
      <c r="BG137" s="85" t="str">
        <f>BG161</f>
        <v>Be stabžių sistemos</v>
      </c>
      <c r="BH137" s="17" t="str">
        <f t="shared" ref="BH137:BH144" si="78">IF(BG137&lt;&gt;"",A137&amp;" "&amp;C137&amp;" "&amp;BG137,"")</f>
        <v>0 SPC10 Be stabžių sistemos</v>
      </c>
      <c r="BI137" s="26"/>
      <c r="BJ137" s="638"/>
      <c r="BK137" s="638"/>
      <c r="BL137" s="638"/>
      <c r="BM137" s="638">
        <f>IF(Duombaze!BJ137="",0,INDEX(DU!I:I,MATCH(Duombaze!BJ137,DU!A:A,0),1))+IF(Duombaze!BK137="",0,INDEX(DU!I:I,MATCH(Duombaze!BK137,DU!A:A,0),1))+IF(Duombaze!BL137="",0,INDEX(DU!I:I,MATCH(Duombaze!BL137,DU!A:A,0),1))</f>
        <v>0</v>
      </c>
      <c r="BN137" s="638">
        <f>IF(Duombaze!BJ137="",0,INDEX(DU!K:K,MATCH(Duombaze!BJ137,DU!A:A,0),1))+IF(Duombaze!BK137="",0,INDEX(DU!K:K,MATCH(Duombaze!BK137,DU!A:A,0),1))+IF(Duombaze!BL137="",0,INDEX(DU!K:K,MATCH(Duombaze!BL137,DU!A:A,0),1))</f>
        <v>0</v>
      </c>
      <c r="BO137" s="26"/>
      <c r="BP137" s="26"/>
      <c r="BQ137" s="25" t="str">
        <f>BQ174</f>
        <v>Be stabdžių išvadų</v>
      </c>
      <c r="BR137" s="19" t="str">
        <f t="shared" si="69"/>
        <v>0 SPC10 Be stabdžių išvadų</v>
      </c>
      <c r="BS137" s="115"/>
      <c r="BT137" s="328"/>
      <c r="BU137" s="328"/>
      <c r="BV137" s="328"/>
      <c r="BW137" s="328">
        <f>IF(Duombaze!BT137="",0,INDEX(DU!I:I,MATCH(Duombaze!BT137,DU!A:A,0),1))+IF(Duombaze!BU137="",0,INDEX(DU!I:I,MATCH(Duombaze!BU137,DU!A:A,0),1))+IF(Duombaze!BV137="",0,INDEX(DU!I:I,MATCH(Duombaze!BV137,DU!A:A,0),1))</f>
        <v>0</v>
      </c>
      <c r="BX137" s="19">
        <f>IF(Duombaze!BT137="",0,INDEX(DU!K:K,MATCH(Duombaze!BT137,DU!A:A,0),1))+IF(Duombaze!BU137="",0,INDEX(DU!K:K,MATCH(Duombaze!BU137,DU!A:A,0),1))+IF(Duombaze!BV137="",0,INDEX(DU!K:K,MATCH(Duombaze!BV137,DU!A:A,0),1))</f>
        <v>0</v>
      </c>
      <c r="BY137" s="328"/>
      <c r="BZ137" s="328"/>
      <c r="CA137" s="20" t="s">
        <v>418</v>
      </c>
      <c r="CB137" s="19" t="str">
        <f t="shared" ref="CB137:CB168" si="79">IF(CA137&lt;&gt;"",A137&amp;" "&amp;C137&amp;" "&amp;CA137,"")</f>
        <v>0 SPC10 Be atraminės kojos</v>
      </c>
      <c r="CC137" s="26"/>
      <c r="CD137" s="26">
        <f>IF(Duombaze!CC137="",0,INDEX(DU!I:I,MATCH(Duombaze!CC137,DU!A:A,0),1))</f>
        <v>0</v>
      </c>
      <c r="CE137" s="17">
        <f>IF(Duombaze!CC137="",0,INDEX(DU!K:K,MATCH(Duombaze!CC137,DU!A:A,0),1))</f>
        <v>0</v>
      </c>
      <c r="CF137" s="26"/>
      <c r="CG137" s="26"/>
      <c r="CH137" s="84" t="s">
        <v>396</v>
      </c>
      <c r="CI137" s="17" t="str">
        <f t="shared" si="71"/>
        <v>0 SPC10 Be priekinės tempimo kilpos</v>
      </c>
      <c r="CK137" s="84">
        <f>IF(Duombaze!CJ137="",0,INDEX(DU!I:I,MATCH(Duombaze!CJ137,DU!A:A,0),1))</f>
        <v>0</v>
      </c>
      <c r="CL137" s="17">
        <f>IF(Duombaze!CJ137="",0,INDEX(DU!K:K,MATCH(Duombaze!CJ137,DU!A:A,0),1))</f>
        <v>0</v>
      </c>
      <c r="CO137" s="26" t="s">
        <v>1756</v>
      </c>
      <c r="CP137" s="17" t="str">
        <f t="shared" si="72"/>
        <v>0 SPC10 Be stovėjimo stabdžio, be atramų</v>
      </c>
      <c r="CQ137" s="26"/>
      <c r="CR137" s="644"/>
      <c r="CS137" s="644"/>
      <c r="CT137" s="644">
        <f>IF(Duombaze!CR137="",0,INDEX(DU!I:I,MATCH(Duombaze!CR137,DU!A:A,0),1))+IF(Duombaze!CS137="",0,INDEX(DU!I:I,MATCH(Duombaze!CS137,DU!A:A,0),1))</f>
        <v>0</v>
      </c>
      <c r="CU137" s="19">
        <f>IF(Duombaze!CR137="",0,INDEX(DU!K:K,MATCH(Duombaze!CR137,DU!A:A,0),1))+IF(Duombaze!CS137="",0,INDEX(DU!K:K,MATCH(Duombaze!CS137,DU!A:A,0),1))</f>
        <v>0</v>
      </c>
      <c r="CX137" s="84" t="s">
        <v>397</v>
      </c>
      <c r="CY137" s="17" t="str">
        <f t="shared" si="73"/>
        <v>0 SPC10 Be viršborčių</v>
      </c>
      <c r="CZ137" s="26"/>
      <c r="DA137" s="671"/>
      <c r="DB137" s="671"/>
      <c r="DC137" s="671">
        <f>IF(Duombaze!DA137="",0,INDEX(DU!I:I,MATCH(Duombaze!DA137,DU!A:A,0),1))+IF(Duombaze!DB137="",0,INDEX(DU!I:I,MATCH(Duombaze!DB137,DU!A:A,0),1))</f>
        <v>0</v>
      </c>
      <c r="DD137" s="19">
        <f>IF(Duombaze!DA137="",0,INDEX(DU!K:K,MATCH(Duombaze!DA137,DU!A:A,0),1))+IF(Duombaze!DB137="",0,INDEX(DU!K:K,MATCH(Duombaze!DB137,DU!A:A,0),1))</f>
        <v>0</v>
      </c>
      <c r="DE137" s="26"/>
      <c r="DF137" s="26"/>
      <c r="DG137" s="26" t="s">
        <v>625</v>
      </c>
      <c r="DH137" s="19" t="str">
        <f t="shared" si="74"/>
        <v>0 SPC10 Be tento/aikštelės</v>
      </c>
      <c r="DI137" s="26"/>
      <c r="DJ137" s="671"/>
      <c r="DK137" s="688"/>
      <c r="DL137" s="688">
        <f>IF(Duombaze!DJ137="",0,INDEX(DU!I:I,MATCH(Duombaze!DJ137,DU!A:A,0),1))+IF(Duombaze!DK137="",0,INDEX(DU!I:I,MATCH(Duombaze!DK137,DU!A:A,0),1))</f>
        <v>0</v>
      </c>
      <c r="DM137" s="19">
        <f>IF(Duombaze!DJ137="",0,INDEX(DU!K:K,MATCH(Duombaze!DJ137,DU!A:A,0),1))+IF(Duombaze!DK137="",0,INDEX(DU!K:K,MATCH(Duombaze!DK137,DU!A:A,0),1))</f>
        <v>0</v>
      </c>
      <c r="DN137" s="83"/>
      <c r="DO137" s="83"/>
      <c r="DP137" s="83" t="s">
        <v>386</v>
      </c>
      <c r="DQ137" s="17" t="str">
        <f t="shared" si="75"/>
        <v>0 SPC10 Be apšvietimo sistemos</v>
      </c>
      <c r="DR137" s="85"/>
      <c r="DS137" s="696"/>
      <c r="DT137" s="696"/>
      <c r="DU137" s="696"/>
      <c r="DV137" s="696"/>
      <c r="DW137" s="696">
        <f>IF(Duombaze!DS137="",0,INDEX(DU!I:I,MATCH(Duombaze!DS137,DU!A:A,0),1))+IF(Duombaze!DT137="",0,INDEX(DU!I:I,MATCH(Duombaze!DT137,DU!A:A,0),1))+IF(Duombaze!DU137="",0,INDEX(DU!I:I,MATCH(Duombaze!DU137,DU!A:A,0),1))+IF(Duombaze!DV137="",0,INDEX(DU!I:I,MATCH(Duombaze!DV137,DU!A:A,0),1))</f>
        <v>0</v>
      </c>
      <c r="DX137" s="638">
        <f>IF(Duombaze!DS137="",0,INDEX(DU!K:K,MATCH(Duombaze!DS137,DU!A:A,0),1))+IF(Duombaze!DT137="",0,INDEX(DU!K:K,MATCH(Duombaze!DT137,DU!A:A,0),1))+IF(Duombaze!DU137="",0,INDEX(DU!K:K,MATCH(Duombaze!DU137,DU!A:A,0),1))+IF(Duombaze!DV137="",0,INDEX(DU!K:KH,MATCH(Duombaze!DV137,DU!A:A,0),1))</f>
        <v>0</v>
      </c>
      <c r="DY137" s="85"/>
      <c r="DZ137" s="85"/>
      <c r="EA137" s="26" t="s">
        <v>470</v>
      </c>
      <c r="EB137" s="19" t="str">
        <f t="shared" si="65"/>
        <v>0 SPC10 Be galinės tempimo kilpos</v>
      </c>
      <c r="EC137" s="26"/>
      <c r="ED137" s="84">
        <f>IF(Duombaze!EC137="",0,INDEX(DU!I:I,MATCH(Duombaze!EC137,DU!A:A,0),1))</f>
        <v>0</v>
      </c>
      <c r="EE137" s="638">
        <f>IF(Duombaze!EC137="",0,INDEX(DU!K:K,MATCH(Duombaze!EC137,DU!A:A,0),1))</f>
        <v>0</v>
      </c>
      <c r="EH137" s="84" t="s">
        <v>387</v>
      </c>
      <c r="EI137" s="17" t="str">
        <f t="shared" ref="EI137:EI155" si="80">IF(EH137&lt;&gt;"",A137&amp;" "&amp;C137&amp;" "&amp;EH137,"")</f>
        <v>0 SPC10 Be lipdukų</v>
      </c>
      <c r="EK137" s="686"/>
      <c r="EL137" s="686"/>
      <c r="EM137" s="686"/>
      <c r="EN137" s="686">
        <f>IF(Duombaze!EK137="",0,INDEX(DU!I:I,MATCH(Duombaze!EK137,DU!A:A,0),1))+IF(Duombaze!EL137="",0,INDEX(DU!I:I,MATCH(Duombaze!EL137,DU!A:A,0),1))+IF(Duombaze!EM137="",0,INDEX(DU!I:I,MATCH(Duombaze!EM137,DU!A:A,0),1))</f>
        <v>0</v>
      </c>
      <c r="EO137" s="19">
        <f>IF(Duombaze!EK137="",0,INDEX(DU!K:K,MATCH(Duombaze!EK137,DU!A:A,0),1))+IF(Duombaze!EL137="",0,INDEX(DU!K:K,MATCH(Duombaze!EL137,DU!A:A,0),1))+IF(Duombaze!EM137="",0,INDEX(DU!K:K,MATCH(Duombaze!EM137,DU!A:A,0),1))</f>
        <v>0</v>
      </c>
      <c r="ER137" s="26" t="s">
        <v>388</v>
      </c>
      <c r="ES137" s="17" t="str">
        <f t="shared" si="76"/>
        <v>0 SPC10 Be ratų</v>
      </c>
      <c r="ET137" s="26"/>
      <c r="EU137" s="26"/>
      <c r="EV137" s="26"/>
      <c r="EW137" s="25" t="s">
        <v>389</v>
      </c>
      <c r="EX137" s="19" t="str">
        <f t="shared" si="77"/>
        <v>0 SPC10 Be purvasaugių</v>
      </c>
      <c r="EY137" s="25"/>
      <c r="EZ137" s="672"/>
      <c r="FA137" s="672"/>
      <c r="FB137" s="672">
        <f>IF(Duombaze!EZ137="",0,INDEX(DU!I:I,MATCH(Duombaze!EZ137,DU!A:A,0),1))+IF(Duombaze!FA137="",0,INDEX(DU!I:I,MATCH(Duombaze!FA137,DU!A:A,0),1))</f>
        <v>0</v>
      </c>
      <c r="FC137" s="19">
        <f>IF(Duombaze!EZ137="",0,INDEX(DU!K:K,MATCH(Duombaze!EZ137,DU!A:A,0),1))+IF(Duombaze!FA137="",0,INDEX(DU!K:K,MATCH(Duombaze!FA137,DU!A:A,0),1))</f>
        <v>0</v>
      </c>
      <c r="FD137" s="25"/>
      <c r="FE137" s="25"/>
      <c r="FF137" s="25"/>
      <c r="FG137" s="25"/>
      <c r="FH137" s="25" t="s">
        <v>1445</v>
      </c>
      <c r="FI137" s="25"/>
      <c r="FJ137" s="25"/>
      <c r="FK137" s="26"/>
      <c r="FL137" s="26" t="s">
        <v>1447</v>
      </c>
      <c r="FM137" s="696" t="s">
        <v>3222</v>
      </c>
      <c r="FN137" s="671"/>
      <c r="FO137" s="671"/>
      <c r="FP137" s="671"/>
      <c r="FQ137" s="673">
        <f>IF(Duombaze!FM137="",0,INDEX(DU!I:I*2,MATCH(Duombaze!FM137,DU!A:A,0),1))+IF(Duombaze!FN137="",0,INDEX(DU!I:I,MATCH(Duombaze!FN137,DU!A:A,0),1))+IF(Duombaze!FO137="",0,INDEX(DU!I:I,MATCH(Duombaze!FO137,DU!A:A,0),1))+IF(Duombaze!FP137="",0,INDEX(DU!I:I,MATCH(Duombaze!FP137,DU!A:A,0),1))</f>
        <v>7.9359016415499397</v>
      </c>
      <c r="FR137" s="673">
        <f>IF(Duombaze!FM137="",0,INDEX(DU!K:K*2,MATCH(Duombaze!FM137,DU!A:A,0),1))+IF(Duombaze!FN137="",0,INDEX(DU!K:K,MATCH(Duombaze!FN137,DU!A:A,0),1))+IF(Duombaze!FO137="",0,INDEX(DU!K:K,MATCH(Duombaze!FO137,DU!A:A,0),1))+IF(Duombaze!FP137="",0,INDEX(DU!K:K,MATCH(Duombaze!FP137,DU!A:A,0),1))</f>
        <v>11.94</v>
      </c>
      <c r="FT137" s="119" t="s">
        <v>327</v>
      </c>
      <c r="FU137" s="119" t="s">
        <v>328</v>
      </c>
      <c r="FV137" s="119" t="s">
        <v>291</v>
      </c>
      <c r="FW137" s="117" t="s">
        <v>292</v>
      </c>
      <c r="FX137" s="120"/>
      <c r="FY137" s="85" t="str">
        <f>FY164</f>
        <v>Pneumatiniai stabdžiai dviejų kontūrų su mechaniniu LSV</v>
      </c>
      <c r="FZ137" s="17" t="str">
        <f>IF(FY137&lt;&gt;"",A141&amp;" "&amp;C141&amp;" "&amp;FY137,"")</f>
        <v>4 SPC10 Pneumatiniai stabdžiai dviejų kontūrų su mechaniniu LSV</v>
      </c>
      <c r="GA137" s="26" t="str">
        <f>GA164</f>
        <v>ZU30ASPC14PSKM + ZC30ASPCTPJLSV</v>
      </c>
    </row>
    <row r="138" spans="1:184" s="84" customFormat="1" ht="23.45" customHeight="1" x14ac:dyDescent="0.25">
      <c r="A138" s="82">
        <v>1</v>
      </c>
      <c r="B138" s="82" t="s">
        <v>774</v>
      </c>
      <c r="C138" s="78" t="s">
        <v>221</v>
      </c>
      <c r="D138" s="25" t="s">
        <v>1678</v>
      </c>
      <c r="E138" s="17" t="str">
        <f t="shared" si="66"/>
        <v>1 SPC10 Pagrindas su puslinge, ašys 408E</v>
      </c>
      <c r="F138" s="25" t="s">
        <v>8508</v>
      </c>
      <c r="G138" s="639" t="s">
        <v>3149</v>
      </c>
      <c r="H138" s="639">
        <v>23109200</v>
      </c>
      <c r="I138" s="881" t="s">
        <v>3252</v>
      </c>
      <c r="J138" s="639" t="s">
        <v>1448</v>
      </c>
      <c r="K138" s="639"/>
      <c r="L138" s="639"/>
      <c r="M138" s="639"/>
      <c r="N138" s="639"/>
      <c r="O138" s="639"/>
      <c r="P138" s="639">
        <f>IF(Duombaze!G138="",0,INDEX(DU!I:I,MATCH(Duombaze!G138,DU!A:A,0),1))+IF(Duombaze!H138="",0,INDEX(DU!I:I*40,MATCH(Duombaze!H138,DU!A:A,0),1))+IF(Duombaze!I138="",0,INDEX(DU!I:I,MATCH(Duombaze!I138,DU!A:A,0),1))+IF(Duombaze!J138="",0,INDEX(DU!I:I,MATCH(Duombaze!J138,DU!A:A,0),1))+IF(Duombaze!K138="",0,INDEX(DU!I:I,MATCH(Duombaze!K138,DU!A:A,0),1))+IF(Duombaze!L138="",0,INDEX(DU!I:I,MATCH(Duombaze!L138,DU!A:A,0),1))+IF(Duombaze!M138="",0,INDEX(DU!I:I,MATCH(Duombaze!M138,DU!A:A,0),1))+IF(Duombaze!N138="",0,INDEX(DU!I:I,MATCH(Duombaze!N138,DU!A:A,0),1))+IF(Duombaze!O138="",0,INDEX(DU!I:I,MATCH(Duombaze!O138,DU!A:A,0),1))</f>
        <v>4022.5166091751203</v>
      </c>
      <c r="Q138" s="638">
        <f>IF(Duombaze!G138="",0,INDEX(DU!K:K,MATCH(Duombaze!G138,DU!A:A,0),1))+IF(Duombaze!H138="",0,INDEX(DU!K:K,MATCH(Duombaze!H138,DU!A:A,0),1))+IF(Duombaze!I138="",0,INDEX(DU!K:K,MATCH(Duombaze!I138,DU!A:A,0),1))+IF(Duombaze!J138="",0,INDEX(DU!K:K,MATCH(Duombaze!J138,DU!A:A,0),1))+IF(Duombaze!K138="",0,INDEX(DU!K:K,MATCH(Duombaze!K138,DU!A:A,0),1))+IF(Duombaze!L138="",0,INDEX(DU!K:K,MATCH(Duombaze!L138,DU!A:A,0),1))+IF(Duombaze!M138="",0,INDEX(DU!K:K,MATCH(Duombaze!M138,DU!A:A,0),1))+IF(Duombaze!N138="",0,INDEX(DU!K:K,MATCH(Duombaze!N138,DU!A:A,0),1))+IF(Duombaze!O138="",0,INDEX(DU!K:K,MATCH(Duombaze!O138,DU!A:A,0),1))</f>
        <v>641.6</v>
      </c>
      <c r="R138" s="25" t="s">
        <v>2008</v>
      </c>
      <c r="S138" s="86" t="s">
        <v>2009</v>
      </c>
      <c r="T138" s="881" t="s">
        <v>3252</v>
      </c>
      <c r="U138" s="17">
        <f>IF(Duombaze!T138="",0,INDEX(DU!I:I,MATCH(Duombaze!T138,DU!A:A,0),1))</f>
        <v>1481.1899809239501</v>
      </c>
      <c r="V138" s="17">
        <f>IF(Duombaze!T138="",0,INDEX(DU!K:K,MATCH(Duombaze!T138,DU!A:A,0),1))</f>
        <v>0</v>
      </c>
      <c r="W138" s="25" t="s">
        <v>3488</v>
      </c>
      <c r="X138" s="25"/>
      <c r="Y138" s="868"/>
      <c r="Z138" s="87" t="s">
        <v>1823</v>
      </c>
      <c r="AA138" s="17" t="str">
        <f t="shared" si="68"/>
        <v xml:space="preserve">1 SPC10 Grąžulas amortizuojamas </v>
      </c>
      <c r="AB138" s="25" t="s">
        <v>1824</v>
      </c>
      <c r="AC138" s="25">
        <f>IF(Duombaze!AB138="",0,INDEX(DU!I:I,MATCH(Duombaze!AB138,DU!A:A,0),1))</f>
        <v>466.09095445672</v>
      </c>
      <c r="AD138" s="25">
        <f>IF(Duombaze!AB138="",0,INDEX(DU!K:K,MATCH(Duombaze!AB138,DU!A:A,0),1))</f>
        <v>67.2</v>
      </c>
      <c r="AE138" s="25"/>
      <c r="AF138" s="25" t="s">
        <v>2065</v>
      </c>
      <c r="AG138" s="25" t="s">
        <v>689</v>
      </c>
      <c r="AH138" s="17" t="str">
        <f t="shared" si="67"/>
        <v>1 SPC10 Bamperis apvalus prisukamas</v>
      </c>
      <c r="AI138" s="25" t="s">
        <v>262</v>
      </c>
      <c r="AJ138" s="639" t="s">
        <v>262</v>
      </c>
      <c r="AK138" s="639"/>
      <c r="AL138" s="639"/>
      <c r="AM138" s="639">
        <f>IF(Duombaze!AJ138="",0,INDEX(DU!I:I,MATCH(Duombaze!AJ138,DU!A:A,0),1))+IF(Duombaze!AK138="",0,INDEX(DU!I:I,MATCH(Duombaze!AK138,DU!A:A,0),1))+IF(Duombaze!AL138="",0,INDEX(DU!I:I,MATCH(Duombaze!AL138,DU!A:A,0),1))</f>
        <v>123.400175525962</v>
      </c>
      <c r="AN138" s="639">
        <f>IF(Duombaze!AJ138="",0,INDEX(DU!K:K,MATCH(Duombaze!AJ138,DU!A:A,0),1))+IF(Duombaze!AK138="",0,INDEX(DU!K:K,MATCH(Duombaze!AK138,DU!A:A,0),1))+IF(Duombaze!AL138="",0,INDEX(DU!K:K,MATCH(Duombaze!AL138,DU!A:A,0),1))</f>
        <v>29.87</v>
      </c>
      <c r="AO138" s="25"/>
      <c r="AP138" s="25" t="s">
        <v>2073</v>
      </c>
      <c r="AQ138" s="25" t="s">
        <v>329</v>
      </c>
      <c r="AR138" s="17" t="str">
        <f t="shared" si="70"/>
        <v>1 SPC10 Pagrindo hidraulinės jungtys</v>
      </c>
      <c r="AS138" s="25" t="s">
        <v>330</v>
      </c>
      <c r="AT138" s="639" t="s">
        <v>330</v>
      </c>
      <c r="AU138" s="639"/>
      <c r="AV138" s="639"/>
      <c r="AW138" s="639"/>
      <c r="AX138" s="639"/>
      <c r="AY138" s="639"/>
      <c r="AZ138" s="639"/>
      <c r="BA138" s="639"/>
      <c r="BB138" s="639"/>
      <c r="BC138" s="639">
        <f>IF(Duombaze!AT138="",0,INDEX(DU!I:I,MATCH(Duombaze!AT138,DU!A:A,0),1))+IF(Duombaze!AU138="",0,INDEX(DU!I:I,MATCH(Duombaze!AU138,DU!A:A,0),1))+IF(Duombaze!AV138="",0,INDEX(DU!I:I,MATCH(Duombaze!AV138,DU!A:A,0),1))+IF(Duombaze!AW138="",0,INDEX(DU!I:I,MATCH(Duombaze!AW138,DU!A:A,0),1))+IF(Duombaze!AX138="",0,INDEX(DU!I:I,MATCH(Duombaze!AX138,DU!A:A,0),1))+IF(Duombaze!AY138="",0,INDEX(DU!I:I,MATCH(Duombaze!AY138,DU!A:A,0),1))+IF(Duombaze!AZ138="",0,INDEX(DU!I:I,MATCH(Duombaze!AZ138,DU!A:A,0),1))+IF(Duombaze!BA138="",0,INDEX(DU!I:I,MATCH(Duombaze!BA138,DU!A:A,0),1))+IF(Duombaze!BB138="",0,INDEX(DU!I:I,MATCH(Duombaze!BB138,DU!A:A,0),1))</f>
        <v>104.7135</v>
      </c>
      <c r="BD138" s="638">
        <f>IF(Duombaze!AT138="",0,INDEX(DU!K:K,MATCH(Duombaze!AT138,DU!A:A,0),1))+IF(Duombaze!AU138="",0,INDEX(DU!K:K,MATCH(Duombaze!AU138,DU!A:A,0),1))+IF(Duombaze!AV138="",0,INDEX(DU!K:K,MATCH(Duombaze!AV138,DU!A:A,0),1))+IF(Duombaze!AW138="",0,INDEX(DU!K:K,MATCH(Duombaze!AW138,DU!A:A,0),1))+IF(Duombaze!AX138="",0,INDEX(DU!K:K,MATCH(Duombaze!AX138,DU!A:A,0),1))+IF(Duombaze!AY138="",0,INDEX(DU!K:K,MATCH(Duombaze!AY138,DU!A:A,0),1))+IF(Duombaze!AZ138="",0,INDEX(DU!K:K,MATCH(Duombaze!AZ138,DU!A:A,0),1))+IF(Duombaze!BA138="",0,INDEX(DU!K:K,MATCH(Duombaze!BA138,DU!A:A,0),1))+IF(Duombaze!BB138="",0,INDEX(DU!K:K,MATCH(Duombaze!BB138,DU!A:A,0),1))</f>
        <v>0</v>
      </c>
      <c r="BE138" s="25"/>
      <c r="BF138" s="25"/>
      <c r="BG138" s="85" t="str">
        <f>BG162</f>
        <v>Hidrauliniai stabdžiai</v>
      </c>
      <c r="BH138" s="17" t="str">
        <f t="shared" si="78"/>
        <v>1 SPC10 Hidrauliniai stabdžiai</v>
      </c>
      <c r="BI138" s="26" t="str">
        <f t="shared" ref="BI138:BI144" si="81">BI162</f>
        <v>ZU30ASPC14HS00 + ZC10ASPC1016HJ + ZM0CILINDRIUK0</v>
      </c>
      <c r="BJ138" s="638" t="s">
        <v>3002</v>
      </c>
      <c r="BK138" s="638" t="s">
        <v>3006</v>
      </c>
      <c r="BL138" s="638" t="s">
        <v>2995</v>
      </c>
      <c r="BM138" s="638">
        <f>IF(Duombaze!BJ138="",0,INDEX(DU!I:I,MATCH(Duombaze!BJ138,DU!A:A,0),1))+IF(Duombaze!BK138="",0,INDEX(DU!I:I,MATCH(Duombaze!BK138,DU!A:A,0),1))+IF(Duombaze!BL138="",0,INDEX(DU!I:I,MATCH(Duombaze!BL138,DU!A:A,0),1))</f>
        <v>238.6316228</v>
      </c>
      <c r="BN138" s="638">
        <f>IF(Duombaze!BJ138="",0,INDEX(DU!K:K,MATCH(Duombaze!BJ138,DU!A:A,0),1))+IF(Duombaze!BK138="",0,INDEX(DU!K:K,MATCH(Duombaze!BK138,DU!A:A,0),1))+IF(Duombaze!BL138="",0,INDEX(DU!K:K,MATCH(Duombaze!BL138,DU!A:A,0),1))</f>
        <v>62.099999999999994</v>
      </c>
      <c r="BO138" s="26"/>
      <c r="BP138" s="26" t="s">
        <v>2110</v>
      </c>
      <c r="BQ138" s="86" t="str">
        <f>BQ175</f>
        <v>Stabdžių išvadai hidrauliniai</v>
      </c>
      <c r="BR138" s="19" t="str">
        <f t="shared" si="69"/>
        <v>1 SPC10 Stabdžių išvadai hidrauliniai</v>
      </c>
      <c r="BS138" s="25" t="str">
        <f>BS175</f>
        <v>ZU30ASPC14SIH0 + ZC40ASPC1620IJ</v>
      </c>
      <c r="BT138" s="25" t="s">
        <v>3035</v>
      </c>
      <c r="BU138" s="25" t="s">
        <v>3034</v>
      </c>
      <c r="BV138" s="25"/>
      <c r="BW138" s="25">
        <f>IF(Duombaze!BT138="",0,INDEX(DU!I:I,MATCH(Duombaze!BT138,DU!A:A,0),1))+IF(Duombaze!BU138="",0,INDEX(DU!I:I,MATCH(Duombaze!BU138,DU!A:A,0),1))+IF(Duombaze!BV138="",0,INDEX(DU!I:I,MATCH(Duombaze!BV138,DU!A:A,0),1))</f>
        <v>28.7798954069915</v>
      </c>
      <c r="BX138" s="19">
        <f>IF(Duombaze!BT138="",0,INDEX(DU!K:K,MATCH(Duombaze!BT138,DU!A:A,0),1))+IF(Duombaze!BU138="",0,INDEX(DU!K:K,MATCH(Duombaze!BU138,DU!A:A,0),1))+IF(Duombaze!BV138="",0,INDEX(DU!K:K,MATCH(Duombaze!BV138,DU!A:A,0),1))</f>
        <v>11</v>
      </c>
      <c r="BY138" s="87"/>
      <c r="BZ138" s="25"/>
      <c r="CA138" s="25" t="str">
        <f>CA162</f>
        <v>Mechaninė koja-kėliklis</v>
      </c>
      <c r="CB138" s="19" t="str">
        <f t="shared" si="79"/>
        <v>1 SPC10 Mechaninė koja-kėliklis</v>
      </c>
      <c r="CC138" s="25" t="str">
        <f>CC162</f>
        <v>ZM0MECH0ATRAKJ</v>
      </c>
      <c r="CD138" s="25">
        <f>IF(Duombaze!CC138="",0,INDEX(DU!I:I,MATCH(Duombaze!CC138,DU!A:A,0),1))</f>
        <v>67.253749472556606</v>
      </c>
      <c r="CE138" s="17">
        <f>IF(Duombaze!CC138="",0,INDEX(DU!K:K,MATCH(Duombaze!CC138,DU!A:A,0),1))</f>
        <v>9.7200000000000006</v>
      </c>
      <c r="CF138" s="25"/>
      <c r="CG138" s="25" t="s">
        <v>2124</v>
      </c>
      <c r="CH138" s="25" t="str">
        <f>CH162</f>
        <v>Priekinė kilpa UMEGA D-50 (plokštelė 145x145)</v>
      </c>
      <c r="CI138" s="17" t="str">
        <f t="shared" si="71"/>
        <v>1 SPC10 Priekinė kilpa UMEGA D-50 (plokštelė 145x145)</v>
      </c>
      <c r="CJ138" s="25" t="str">
        <f>CJ162</f>
        <v>ZC40ASPC16CPKU</v>
      </c>
      <c r="CK138" s="25">
        <f>IF(Duombaze!CJ138="",0,INDEX(DU!I:I,MATCH(Duombaze!CJ138,DU!A:A,0),1))</f>
        <v>71.836726290849597</v>
      </c>
      <c r="CL138" s="17">
        <f>IF(Duombaze!CJ138="",0,INDEX(DU!K:K,MATCH(Duombaze!CJ138,DU!A:A,0),1))</f>
        <v>20.63</v>
      </c>
      <c r="CM138" s="25"/>
      <c r="CN138" s="25" t="s">
        <v>2108</v>
      </c>
      <c r="CO138" s="25" t="s">
        <v>677</v>
      </c>
      <c r="CP138" s="17" t="str">
        <f t="shared" si="72"/>
        <v>1 SPC10 Rankinis stabdis puspriekabėms</v>
      </c>
      <c r="CQ138" s="25" t="s">
        <v>1594</v>
      </c>
      <c r="CR138" s="639" t="s">
        <v>1594</v>
      </c>
      <c r="CS138" s="639"/>
      <c r="CT138" s="639">
        <f>IF(Duombaze!CR138="",0,INDEX(DU!I:I,MATCH(Duombaze!CR138,DU!A:A,0),1))+IF(Duombaze!CS138="",0,INDEX(DU!I:I,MATCH(Duombaze!CS138,DU!A:A,0),1))</f>
        <v>44.795362415433402</v>
      </c>
      <c r="CU138" s="19">
        <f>IF(Duombaze!CR138="",0,INDEX(DU!K:K,MATCH(Duombaze!CR138,DU!A:A,0),1))+IF(Duombaze!CS138="",0,INDEX(DU!K:K,MATCH(Duombaze!CS138,DU!A:A,0),1))</f>
        <v>36.090000000000003</v>
      </c>
      <c r="CV138" s="25"/>
      <c r="CW138" s="25" t="s">
        <v>2124</v>
      </c>
      <c r="CX138" s="25" t="s">
        <v>1553</v>
      </c>
      <c r="CY138" s="17" t="str">
        <f t="shared" si="73"/>
        <v>1 SPC10 Viršborčiai 300 (Seno tipo kėbulas)</v>
      </c>
      <c r="CZ138" s="25" t="s">
        <v>8564</v>
      </c>
      <c r="DA138" s="672" t="s">
        <v>335</v>
      </c>
      <c r="DB138" s="672"/>
      <c r="DC138" s="672">
        <f>IF(Duombaze!DA138="",0,INDEX(DU!I:I,MATCH(Duombaze!DA138,DU!A:A,0),1))+IF(Duombaze!DB138="",0,INDEX(DU!I:I,MATCH(Duombaze!DB138,DU!A:A,0),1))</f>
        <v>301.216089334061</v>
      </c>
      <c r="DD138" s="19">
        <f>IF(Duombaze!DA138="",0,INDEX(DU!K:K,MATCH(Duombaze!DA138,DU!A:A,0),1))+IF(Duombaze!DB138="",0,INDEX(DU!K:K,MATCH(Duombaze!DB138,DU!A:A,0),1))</f>
        <v>118.75</v>
      </c>
      <c r="DE138" s="25" t="s">
        <v>2135</v>
      </c>
      <c r="DF138" s="25"/>
      <c r="DG138" s="25" t="s">
        <v>707</v>
      </c>
      <c r="DH138" s="19" t="str">
        <f t="shared" si="74"/>
        <v>1 SPC10 Tentas ir aikštelė (Seno tipo kėbulas)</v>
      </c>
      <c r="DI138" s="968" t="s">
        <v>4032</v>
      </c>
      <c r="DJ138" s="969" t="s">
        <v>4032</v>
      </c>
      <c r="DK138" s="678"/>
      <c r="DL138" s="678">
        <f>IF(Duombaze!DJ138="",0,INDEX(DU!I:I,MATCH(Duombaze!DJ138,DU!A:A,0),1))+IF(Duombaze!DK138="",0,INDEX(DU!I:I,MATCH(Duombaze!DK138,DU!A:A,0),1))</f>
        <v>193.87304974671301</v>
      </c>
      <c r="DM138" s="19">
        <f>IF(Duombaze!DJ138="",0,INDEX(DU!K:K,MATCH(Duombaze!DJ138,DU!A:A,0),1))+IF(Duombaze!DK138="",0,INDEX(DU!K:K,MATCH(Duombaze!DK138,DU!A:A,0),1))</f>
        <v>104.53</v>
      </c>
      <c r="DN138" s="86" t="s">
        <v>2155</v>
      </c>
      <c r="DO138" s="86"/>
      <c r="DP138" s="86" t="str">
        <f>DP175</f>
        <v>Gale trikampis LED žibintas + pilnas LED (Danija)</v>
      </c>
      <c r="DQ138" s="17" t="str">
        <f t="shared" si="75"/>
        <v>1 SPC10 Gale trikampis LED žibintas + pilnas LED (Danija)</v>
      </c>
      <c r="DR138" s="87" t="str">
        <f>DR175</f>
        <v>ZC40AZIBMI0000</v>
      </c>
      <c r="DS138" s="692" t="s">
        <v>252</v>
      </c>
      <c r="DT138" s="692"/>
      <c r="DU138" s="692"/>
      <c r="DV138" s="692"/>
      <c r="DW138" s="692">
        <f>IF(Duombaze!DS138="",0,INDEX(DU!I:I,MATCH(Duombaze!DS138,DU!A:A,0),1))+IF(Duombaze!DT138="",0,INDEX(DU!I:I,MATCH(Duombaze!DT138,DU!A:A,0),1))+IF(Duombaze!DU138="",0,INDEX(DU!I:I,MATCH(Duombaze!DU138,DU!A:A,0),1))+IF(Duombaze!DV138="",0,INDEX(DU!I:I,MATCH(Duombaze!DV138,DU!A:A,0),1))</f>
        <v>129.30043442866699</v>
      </c>
      <c r="DX138" s="638">
        <f>IF(Duombaze!DS138="",0,INDEX(DU!K:K,MATCH(Duombaze!DS138,DU!A:A,0),1))+IF(Duombaze!DT138="",0,INDEX(DU!K:K,MATCH(Duombaze!DT138,DU!A:A,0),1))+IF(Duombaze!DU138="",0,INDEX(DU!K:K,MATCH(Duombaze!DU138,DU!A:A,0),1))+IF(Duombaze!DV138="",0,INDEX(DU!K:KH,MATCH(Duombaze!DV138,DU!A:A,0),1))</f>
        <v>0</v>
      </c>
      <c r="DY138" s="87"/>
      <c r="DZ138" s="87"/>
      <c r="EA138" s="25" t="str">
        <f>EA175</f>
        <v>Ištempimo kilpa RIMA</v>
      </c>
      <c r="EB138" s="19" t="str">
        <f t="shared" si="65"/>
        <v>1 SPC10 Ištempimo kilpa RIMA</v>
      </c>
      <c r="EC138" s="25" t="str">
        <f>EC175</f>
        <v>ZC40ACTKR00000</v>
      </c>
      <c r="ED138" s="25">
        <f>IF(Duombaze!EC138="",0,INDEX(DU!I:I,MATCH(Duombaze!EC138,DU!A:A,0),1))</f>
        <v>92.221999999999994</v>
      </c>
      <c r="EE138" s="638">
        <f>IF(Duombaze!EC138="",0,INDEX(DU!K:K,MATCH(Duombaze!EC138,DU!A:A,0),1))</f>
        <v>23.17</v>
      </c>
      <c r="EF138" s="25"/>
      <c r="EG138" s="25"/>
      <c r="EH138" s="25" t="str">
        <f>EH175</f>
        <v>Lipdukai Daniški + MItip logo (prisukamas)</v>
      </c>
      <c r="EI138" s="17" t="str">
        <f t="shared" si="80"/>
        <v>1 SPC10 Lipdukai Daniški + MItip logo (prisukamas)</v>
      </c>
      <c r="EJ138" s="25" t="str">
        <f>EJ175</f>
        <v>ZM20ASPCLMI000 + ZM0L0G0MITIP00</v>
      </c>
      <c r="EK138" s="672" t="s">
        <v>3051</v>
      </c>
      <c r="EL138" s="672" t="s">
        <v>3052</v>
      </c>
      <c r="EM138" s="672"/>
      <c r="EN138" s="672">
        <f>IF(Duombaze!EK138="",0,INDEX(DU!I:I,MATCH(Duombaze!EK138,DU!A:A,0),1))+IF(Duombaze!EL138="",0,INDEX(DU!I:I,MATCH(Duombaze!EL138,DU!A:A,0),1))+IF(Duombaze!EM138="",0,INDEX(DU!I:I,MATCH(Duombaze!EM138,DU!A:A,0),1))</f>
        <v>13.609623333333332</v>
      </c>
      <c r="EO138" s="19">
        <f>IF(Duombaze!EK138="",0,INDEX(DU!K:K,MATCH(Duombaze!EK138,DU!A:A,0),1))+IF(Duombaze!EL138="",0,INDEX(DU!K:K,MATCH(Duombaze!EL138,DU!A:A,0),1))+IF(Duombaze!EM138="",0,INDEX(DU!K:K,MATCH(Duombaze!EM138,DU!A:A,0),1))</f>
        <v>2.58</v>
      </c>
      <c r="EP138" s="25"/>
      <c r="EQ138" s="25"/>
      <c r="ER138" s="26" t="s">
        <v>1497</v>
      </c>
      <c r="ES138" s="17" t="str">
        <f t="shared" si="76"/>
        <v>1 SPC10 Montuojami</v>
      </c>
      <c r="ET138" s="26"/>
      <c r="EU138" s="26"/>
      <c r="EV138" s="26"/>
      <c r="EW138" s="25" t="s">
        <v>309</v>
      </c>
      <c r="EX138" s="19" t="str">
        <f t="shared" si="77"/>
        <v>1 SPC10 Purvasaugių komplektas 385/425 ratams (ketvirtiniai 1/4)</v>
      </c>
      <c r="EY138" s="25" t="s">
        <v>282</v>
      </c>
      <c r="EZ138" s="672" t="s">
        <v>282</v>
      </c>
      <c r="FA138" s="672"/>
      <c r="FB138" s="672">
        <f>IF(Duombaze!EZ138="",0,INDEX(DU!I:I,MATCH(Duombaze!EZ138,DU!A:A,0),1))+IF(Duombaze!FA138="",0,INDEX(DU!I:I,MATCH(Duombaze!FA138,DU!A:A,0),1))</f>
        <v>68.784319999999994</v>
      </c>
      <c r="FC138" s="19">
        <f>IF(Duombaze!EZ138="",0,INDEX(DU!K:K,MATCH(Duombaze!EZ138,DU!A:A,0),1))+IF(Duombaze!FA138="",0,INDEX(DU!K:K,MATCH(Duombaze!FA138,DU!A:A,0),1))</f>
        <v>7.25</v>
      </c>
      <c r="FD138" s="25"/>
      <c r="FE138" s="25"/>
      <c r="FF138" s="25"/>
      <c r="FG138" s="25"/>
      <c r="FH138" s="25" t="s">
        <v>656</v>
      </c>
      <c r="FI138" s="25"/>
      <c r="FJ138" s="25"/>
      <c r="FK138" s="26"/>
      <c r="FL138" s="26" t="s">
        <v>1578</v>
      </c>
      <c r="FM138" s="696" t="s">
        <v>3159</v>
      </c>
      <c r="FN138" s="671"/>
      <c r="FO138" s="671"/>
      <c r="FP138" s="671"/>
      <c r="FQ138" s="673">
        <f>IF(Duombaze!FM138="",0,INDEX(DU!I:I,MATCH(Duombaze!FM138,DU!A:A,0),1))+IF(Duombaze!FN138="",0,INDEX(DU!I:I,MATCH(Duombaze!FN138,DU!A:A,0),1))+IF(Duombaze!FO138="",0,INDEX(DU!I:I,MATCH(Duombaze!FO138,DU!A:A,0),1))+IF(Duombaze!FP138="",0,INDEX(DU!I:I,MATCH(Duombaze!FP138,DU!A:A,0),1))</f>
        <v>22.7166</v>
      </c>
      <c r="FR138" s="673">
        <f>IF(Duombaze!FM138="",0,INDEX(DU!K:K,MATCH(Duombaze!FM138,DU!A:A,0),1))+IF(Duombaze!FN138="",0,INDEX(DU!K:K,MATCH(Duombaze!FN138,DU!A:A,0),1))+IF(Duombaze!FO138="",0,INDEX(DU!K:K,MATCH(Duombaze!FO138,DU!A:A,0),1))+IF(Duombaze!FP138="",0,INDEX(DU!K:K,MATCH(Duombaze!FP138,DU!A:A,0),1))</f>
        <v>18.670000000000002</v>
      </c>
      <c r="FT138" s="119" t="s">
        <v>53</v>
      </c>
      <c r="FU138" s="119" t="s">
        <v>49</v>
      </c>
      <c r="FV138" s="119" t="s">
        <v>753</v>
      </c>
      <c r="FW138" s="119" t="s">
        <v>337</v>
      </c>
      <c r="FY138" s="85" t="str">
        <f>FY165</f>
        <v>Pneumatiniai st. 2 konturų Haldex su automatiniu LSV 0,4s.</v>
      </c>
      <c r="FZ138" s="17" t="str">
        <f>IF(FY138&lt;&gt;"",A142&amp;" "&amp;C142&amp;" "&amp;FY138,"")</f>
        <v>5 SPC10 Pneumatiniai st. 2 konturų Haldex su automatiniu LSV 0,4s.</v>
      </c>
      <c r="GA138" s="26" t="str">
        <f>GA165</f>
        <v>ZU3APSHLDXAL04</v>
      </c>
    </row>
    <row r="139" spans="1:184" s="84" customFormat="1" ht="23.45" customHeight="1" x14ac:dyDescent="0.25">
      <c r="A139" s="82">
        <v>2</v>
      </c>
      <c r="B139" s="82" t="s">
        <v>774</v>
      </c>
      <c r="C139" s="78" t="s">
        <v>221</v>
      </c>
      <c r="D139" s="26"/>
      <c r="E139" s="26"/>
      <c r="F139" s="26"/>
      <c r="G139" s="638"/>
      <c r="H139" s="638"/>
      <c r="I139" s="638"/>
      <c r="J139" s="638"/>
      <c r="K139" s="638"/>
      <c r="L139" s="638"/>
      <c r="M139" s="638"/>
      <c r="N139" s="638"/>
      <c r="O139" s="638"/>
      <c r="P139" s="638">
        <f>IF(Duombaze!G139="",0,INDEX(DU!I:I,MATCH(Duombaze!G139,DU!A:A,0),1))+IF(Duombaze!H139="",0,INDEX(DU!I:I,MATCH(Duombaze!H139,DU!A:A,0),1))+IF(Duombaze!I139="",0,INDEX(DU!I:I,MATCH(Duombaze!I139,DU!A:A,0),1))+IF(Duombaze!J139="",0,INDEX(DU!I:I,MATCH(Duombaze!J139,DU!A:A,0),1))+IF(Duombaze!K139="",0,INDEX(DU!I:I,MATCH(Duombaze!K139,DU!A:A,0),1))+IF(Duombaze!L139="",0,INDEX(DU!I:I,MATCH(Duombaze!L139,DU!A:A,0),1))+IF(Duombaze!M139="",0,INDEX(DU!I:I,MATCH(Duombaze!M139,DU!A:A,0),1))+IF(Duombaze!N139="",0,INDEX(DU!I:I,MATCH(Duombaze!N139,DU!A:A,0),1))+IF(Duombaze!O139="",0,INDEX(DU!I:I,MATCH(Duombaze!O139,DU!A:A,0),1))</f>
        <v>0</v>
      </c>
      <c r="Q139" s="638">
        <f>IF(Duombaze!G139="",0,INDEX(DU!K:K,MATCH(Duombaze!G139,DU!A:A,0),1))+IF(Duombaze!H139="",0,INDEX(DU!K:K,MATCH(Duombaze!H139,DU!A:A,0),1))+IF(Duombaze!I139="",0,INDEX(DU!K:K,MATCH(Duombaze!I139,DU!A:A,0),1))+IF(Duombaze!J139="",0,INDEX(DU!K:K,MATCH(Duombaze!J139,DU!A:A,0),1))+IF(Duombaze!K139="",0,INDEX(DU!K:K,MATCH(Duombaze!K139,DU!A:A,0),1))+IF(Duombaze!L139="",0,INDEX(DU!K:K,MATCH(Duombaze!L139,DU!A:A,0),1))+IF(Duombaze!M139="",0,INDEX(DU!K:K,MATCH(Duombaze!M139,DU!A:A,0),1))+IF(Duombaze!N139="",0,INDEX(DU!K:K,MATCH(Duombaze!N139,DU!A:A,0),1))+IF(Duombaze!O139="",0,INDEX(DU!K:K,MATCH(Duombaze!O139,DU!A:A,0),1))</f>
        <v>0</v>
      </c>
      <c r="R139" s="26"/>
      <c r="S139" s="83"/>
      <c r="T139" s="880"/>
      <c r="U139" s="17">
        <f>IF(Duombaze!T139="",0,INDEX(DU!I:I,MATCH(Duombaze!T139,DU!A:A,0),1))</f>
        <v>0</v>
      </c>
      <c r="V139" s="17">
        <f>IF(Duombaze!T139="",0,INDEX(DU!K:K,MATCH(Duombaze!T139,DU!A:A,0),1))</f>
        <v>0</v>
      </c>
      <c r="W139" s="26"/>
      <c r="X139" s="26"/>
      <c r="Y139" s="866"/>
      <c r="Z139" s="87" t="s">
        <v>1825</v>
      </c>
      <c r="AA139" s="17" t="str">
        <f t="shared" si="68"/>
        <v xml:space="preserve">2 SPC10 Grąžulas neamortizuojamas </v>
      </c>
      <c r="AB139" s="25" t="s">
        <v>1830</v>
      </c>
      <c r="AC139" s="25">
        <f>IF(Duombaze!AB139="",0,INDEX(DU!I:I,MATCH(Duombaze!AB139,DU!A:A,0),1))</f>
        <v>124.041023830078</v>
      </c>
      <c r="AD139" s="25">
        <f>IF(Duombaze!AB139="",0,INDEX(DU!K:K,MATCH(Duombaze!AB139,DU!A:A,0),1))</f>
        <v>17.38</v>
      </c>
      <c r="AE139" s="25"/>
      <c r="AF139" s="25" t="s">
        <v>2065</v>
      </c>
      <c r="AG139" s="25"/>
      <c r="AH139" s="17" t="str">
        <f t="shared" si="67"/>
        <v/>
      </c>
      <c r="AI139" s="25"/>
      <c r="AJ139" s="639"/>
      <c r="AK139" s="639"/>
      <c r="AL139" s="639"/>
      <c r="AM139" s="639">
        <f>IF(Duombaze!AJ139="",0,INDEX(DU!I:I,MATCH(Duombaze!AJ139,DU!A:A,0),1))+IF(Duombaze!AK139="",0,INDEX(DU!I:I,MATCH(Duombaze!AK139,DU!A:A,0),1))+IF(Duombaze!AL139="",0,INDEX(DU!I:I,MATCH(Duombaze!AL139,DU!A:A,0),1))</f>
        <v>0</v>
      </c>
      <c r="AN139" s="639">
        <f>IF(Duombaze!AJ139="",0,INDEX(DU!K:K,MATCH(Duombaze!AJ139,DU!A:A,0),1))+IF(Duombaze!AK139="",0,INDEX(DU!K:K,MATCH(Duombaze!AK139,DU!A:A,0),1))+IF(Duombaze!AL139="",0,INDEX(DU!K:K,MATCH(Duombaze!AL139,DU!A:A,0),1))</f>
        <v>0</v>
      </c>
      <c r="AO139" s="25"/>
      <c r="AP139" s="25"/>
      <c r="AQ139" s="25" t="s">
        <v>331</v>
      </c>
      <c r="AR139" s="17" t="str">
        <f t="shared" si="70"/>
        <v>2 SPC10 Pagrindo hidraulinės jungtys + Kėbulo išvertimo išvadas</v>
      </c>
      <c r="AS139" s="25" t="s">
        <v>332</v>
      </c>
      <c r="AT139" s="639" t="s">
        <v>330</v>
      </c>
      <c r="AU139" s="639" t="s">
        <v>2967</v>
      </c>
      <c r="AV139" s="639" t="s">
        <v>2961</v>
      </c>
      <c r="AW139" s="639"/>
      <c r="AX139" s="639"/>
      <c r="AY139" s="639"/>
      <c r="AZ139" s="639"/>
      <c r="BA139" s="639"/>
      <c r="BB139" s="639"/>
      <c r="BC139" s="639">
        <f>IF(Duombaze!AT139="",0,INDEX(DU!I:I,MATCH(Duombaze!AT139,DU!A:A,0),1))+IF(Duombaze!AU139="",0,INDEX(DU!I:I,MATCH(Duombaze!AU139,DU!A:A,0),1))+IF(Duombaze!AV139="",0,INDEX(DU!I:I,MATCH(Duombaze!AV139,DU!A:A,0),1))+IF(Duombaze!AW139="",0,INDEX(DU!I:I,MATCH(Duombaze!AW139,DU!A:A,0),1))+IF(Duombaze!AX139="",0,INDEX(DU!I:I,MATCH(Duombaze!AX139,DU!A:A,0),1))+IF(Duombaze!AY139="",0,INDEX(DU!I:I,MATCH(Duombaze!AY139,DU!A:A,0),1))+IF(Duombaze!AZ139="",0,INDEX(DU!I:I,MATCH(Duombaze!AZ139,DU!A:A,0),1))+IF(Duombaze!BA139="",0,INDEX(DU!I:I,MATCH(Duombaze!BA139,DU!A:A,0),1))+IF(Duombaze!BB139="",0,INDEX(DU!I:I,MATCH(Duombaze!BB139,DU!A:A,0),1))</f>
        <v>142.9581</v>
      </c>
      <c r="BD139" s="638">
        <f>IF(Duombaze!AT139="",0,INDEX(DU!K:K,MATCH(Duombaze!AT139,DU!A:A,0),1))+IF(Duombaze!AU139="",0,INDEX(DU!K:K,MATCH(Duombaze!AU139,DU!A:A,0),1))+IF(Duombaze!AV139="",0,INDEX(DU!K:K,MATCH(Duombaze!AV139,DU!A:A,0),1))+IF(Duombaze!AW139="",0,INDEX(DU!K:K,MATCH(Duombaze!AW139,DU!A:A,0),1))+IF(Duombaze!AX139="",0,INDEX(DU!K:K,MATCH(Duombaze!AX139,DU!A:A,0),1))+IF(Duombaze!AY139="",0,INDEX(DU!K:K,MATCH(Duombaze!AY139,DU!A:A,0),1))+IF(Duombaze!AZ139="",0,INDEX(DU!K:K,MATCH(Duombaze!AZ139,DU!A:A,0),1))+IF(Duombaze!BA139="",0,INDEX(DU!K:K,MATCH(Duombaze!BA139,DU!A:A,0),1))+IF(Duombaze!BB139="",0,INDEX(DU!K:K,MATCH(Duombaze!BB139,DU!A:A,0),1))</f>
        <v>11.2</v>
      </c>
      <c r="BE139" s="25"/>
      <c r="BF139" s="25"/>
      <c r="BG139" s="85" t="str">
        <f>BG163</f>
        <v>Hidrauliniai stabdžiai su LSV</v>
      </c>
      <c r="BH139" s="17" t="str">
        <f t="shared" si="78"/>
        <v>2 SPC10 Hidrauliniai stabdžiai su LSV</v>
      </c>
      <c r="BI139" s="26" t="str">
        <f t="shared" si="81"/>
        <v>ZU40ASPANHS000 + ZN10AHSHJLSV00</v>
      </c>
      <c r="BJ139" s="638" t="s">
        <v>2996</v>
      </c>
      <c r="BK139" s="638" t="s">
        <v>2997</v>
      </c>
      <c r="BL139" s="638"/>
      <c r="BM139" s="638">
        <f>IF(Duombaze!BJ139="",0,INDEX(DU!I:I,MATCH(Duombaze!BJ139,DU!A:A,0),1))+IF(Duombaze!BK139="",0,INDEX(DU!I:I,MATCH(Duombaze!BK139,DU!A:A,0),1))+IF(Duombaze!BL139="",0,INDEX(DU!I:I,MATCH(Duombaze!BL139,DU!A:A,0),1))</f>
        <v>677.39294741414665</v>
      </c>
      <c r="BN139" s="638">
        <f>IF(Duombaze!BJ139="",0,INDEX(DU!K:K,MATCH(Duombaze!BJ139,DU!A:A,0),1))+IF(Duombaze!BK139="",0,INDEX(DU!K:K,MATCH(Duombaze!BK139,DU!A:A,0),1))+IF(Duombaze!BL139="",0,INDEX(DU!K:K,MATCH(Duombaze!BL139,DU!A:A,0),1))</f>
        <v>66.61</v>
      </c>
      <c r="BO139" s="26"/>
      <c r="BP139" s="26"/>
      <c r="BQ139" s="86" t="str">
        <f>BQ176</f>
        <v>Stabdžių išvadai hidrauliniai</v>
      </c>
      <c r="BR139" s="19" t="str">
        <f t="shared" si="69"/>
        <v>2 SPC10 Stabdžių išvadai hidrauliniai</v>
      </c>
      <c r="BS139" s="25" t="str">
        <f>BS176</f>
        <v>ZU30ASPC14SIH0+ ZC40ASPC1620IJ</v>
      </c>
      <c r="BT139" s="25" t="s">
        <v>3035</v>
      </c>
      <c r="BU139" s="25" t="s">
        <v>3034</v>
      </c>
      <c r="BV139" s="25"/>
      <c r="BW139" s="25">
        <f>IF(Duombaze!BT139="",0,INDEX(DU!I:I,MATCH(Duombaze!BT139,DU!A:A,0),1))+IF(Duombaze!BU139="",0,INDEX(DU!I:I,MATCH(Duombaze!BU139,DU!A:A,0),1))+IF(Duombaze!BV139="",0,INDEX(DU!I:I,MATCH(Duombaze!BV139,DU!A:A,0),1))</f>
        <v>28.7798954069915</v>
      </c>
      <c r="BX139" s="19">
        <f>IF(Duombaze!BT139="",0,INDEX(DU!K:K,MATCH(Duombaze!BT139,DU!A:A,0),1))+IF(Duombaze!BU139="",0,INDEX(DU!K:K,MATCH(Duombaze!BU139,DU!A:A,0),1))+IF(Duombaze!BV139="",0,INDEX(DU!K:K,MATCH(Duombaze!BV139,DU!A:A,0),1))</f>
        <v>11</v>
      </c>
      <c r="BY139" s="87"/>
      <c r="BZ139" s="25"/>
      <c r="CA139" s="65" t="s">
        <v>8650</v>
      </c>
      <c r="CB139" s="19" t="str">
        <f t="shared" si="79"/>
        <v>2 SPC10 Grąžulo atrama (bulvė)</v>
      </c>
      <c r="CC139" s="19" t="s">
        <v>1955</v>
      </c>
      <c r="CD139" s="19">
        <f>IF(Duombaze!CC139="",0,INDEX(DU!I:I,MATCH(Duombaze!CC139,DU!A:A,0),1))</f>
        <v>21.490613016872501</v>
      </c>
      <c r="CE139" s="17">
        <f>IF(Duombaze!CC139="",0,INDEX(DU!K:K,MATCH(Duombaze!CC139,DU!A:A,0),1))</f>
        <v>0</v>
      </c>
      <c r="CF139" s="25"/>
      <c r="CG139" s="25" t="s">
        <v>2109</v>
      </c>
      <c r="CH139" s="25" t="str">
        <f>CH163</f>
        <v>Priekinė kilpa DIN11026 D-40 (3000 kg.)</v>
      </c>
      <c r="CI139" s="17" t="str">
        <f t="shared" si="71"/>
        <v>2 SPC10 Priekinė kilpa DIN11026 D-40 (3000 kg.)</v>
      </c>
      <c r="CJ139" s="25" t="str">
        <f>CJ163</f>
        <v>ZC30ACPKL40000</v>
      </c>
      <c r="CK139" s="25">
        <f>IF(Duombaze!CJ139="",0,INDEX(DU!I:I,MATCH(Duombaze!CJ139,DU!A:A,0),1))</f>
        <v>188.11199999999999</v>
      </c>
      <c r="CL139" s="17">
        <f>IF(Duombaze!CJ139="",0,INDEX(DU!K:K,MATCH(Duombaze!CJ139,DU!A:A,0),1))</f>
        <v>8.69</v>
      </c>
      <c r="CM139" s="25"/>
      <c r="CN139" s="25"/>
      <c r="CO139" s="25" t="s">
        <v>652</v>
      </c>
      <c r="CP139" s="17" t="str">
        <f t="shared" si="72"/>
        <v>2 SPC10 Ratų atsparos</v>
      </c>
      <c r="CQ139" s="25" t="s">
        <v>1471</v>
      </c>
      <c r="CR139" s="639" t="s">
        <v>1471</v>
      </c>
      <c r="CS139" s="639"/>
      <c r="CT139" s="639">
        <f>IF(Duombaze!CR139="",0,INDEX(DU!I:I,MATCH(Duombaze!CR139,DU!A:A,0),1))+IF(Duombaze!CS139="",0,INDEX(DU!I:I,MATCH(Duombaze!CS139,DU!A:A,0),1))</f>
        <v>28.542999999999999</v>
      </c>
      <c r="CU139" s="19">
        <f>IF(Duombaze!CR139="",0,INDEX(DU!K:K,MATCH(Duombaze!CR139,DU!A:A,0),1))+IF(Duombaze!CS139="",0,INDEX(DU!K:K,MATCH(Duombaze!CS139,DU!A:A,0),1))</f>
        <v>0</v>
      </c>
      <c r="CV139" s="25"/>
      <c r="CW139" s="25"/>
      <c r="CX139" s="25"/>
      <c r="CY139" s="17" t="str">
        <f t="shared" si="73"/>
        <v/>
      </c>
      <c r="CZ139" s="25"/>
      <c r="DA139" s="672"/>
      <c r="DB139" s="672"/>
      <c r="DC139" s="672">
        <f>IF(Duombaze!DA139="",0,INDEX(DU!I:I,MATCH(Duombaze!DA139,DU!A:A,0),1))+IF(Duombaze!DB139="",0,INDEX(DU!I:I,MATCH(Duombaze!DB139,DU!A:A,0),1))</f>
        <v>0</v>
      </c>
      <c r="DD139" s="19">
        <f>IF(Duombaze!DA139="",0,INDEX(DU!K:K,MATCH(Duombaze!DA139,DU!A:A,0),1))+IF(Duombaze!DB139="",0,INDEX(DU!K:K,MATCH(Duombaze!DB139,DU!A:A,0),1))</f>
        <v>0</v>
      </c>
      <c r="DE139" s="25"/>
      <c r="DF139" s="25"/>
      <c r="DG139" s="25" t="s">
        <v>705</v>
      </c>
      <c r="DH139" s="19" t="str">
        <f t="shared" si="74"/>
        <v>2 SPC10 Aikštelė</v>
      </c>
      <c r="DI139" s="25" t="s">
        <v>336</v>
      </c>
      <c r="DJ139" s="672" t="s">
        <v>336</v>
      </c>
      <c r="DK139" s="678"/>
      <c r="DL139" s="678">
        <f>IF(Duombaze!DJ139="",0,INDEX(DU!I:I,MATCH(Duombaze!DJ139,DU!A:A,0),1))+IF(Duombaze!DK139="",0,INDEX(DU!I:I,MATCH(Duombaze!DK139,DU!A:A,0),1))</f>
        <v>21.487563157894702</v>
      </c>
      <c r="DM139" s="19">
        <f>IF(Duombaze!DJ139="",0,INDEX(DU!K:K,MATCH(Duombaze!DJ139,DU!A:A,0),1))+IF(Duombaze!DK139="",0,INDEX(DU!K:K,MATCH(Duombaze!DK139,DU!A:A,0),1))</f>
        <v>20.28</v>
      </c>
      <c r="DN139" s="86" t="s">
        <v>2156</v>
      </c>
      <c r="DO139" s="86"/>
      <c r="DP139" s="86" t="str">
        <f>DP176</f>
        <v>Prieky/gale paprastas apšvietimas, šone atšvaitai (LT-LV)</v>
      </c>
      <c r="DQ139" s="17" t="str">
        <f t="shared" si="75"/>
        <v>2 SPC10 Prieky/gale paprastas apšvietimas, šone atšvaitai (LT-LV)</v>
      </c>
      <c r="DR139" s="87" t="str">
        <f>DR176</f>
        <v>ZC40AZIBATV000</v>
      </c>
      <c r="DS139" s="692" t="s">
        <v>250</v>
      </c>
      <c r="DT139" s="692"/>
      <c r="DU139" s="692"/>
      <c r="DV139" s="692"/>
      <c r="DW139" s="692">
        <f>IF(Duombaze!DS139="",0,INDEX(DU!I:I,MATCH(Duombaze!DS139,DU!A:A,0),1))+IF(Duombaze!DT139="",0,INDEX(DU!I:I,MATCH(Duombaze!DT139,DU!A:A,0),1))+IF(Duombaze!DU139="",0,INDEX(DU!I:I,MATCH(Duombaze!DU139,DU!A:A,0),1))+IF(Duombaze!DV139="",0,INDEX(DU!I:I,MATCH(Duombaze!DV139,DU!A:A,0),1))</f>
        <v>52.377912044817897</v>
      </c>
      <c r="DX139" s="638">
        <f>IF(Duombaze!DS139="",0,INDEX(DU!K:K,MATCH(Duombaze!DS139,DU!A:A,0),1))+IF(Duombaze!DT139="",0,INDEX(DU!K:K,MATCH(Duombaze!DT139,DU!A:A,0),1))+IF(Duombaze!DU139="",0,INDEX(DU!K:K,MATCH(Duombaze!DU139,DU!A:A,0),1))+IF(Duombaze!DV139="",0,INDEX(DU!K:KH,MATCH(Duombaze!DV139,DU!A:A,0),1))</f>
        <v>0</v>
      </c>
      <c r="DY139" s="87"/>
      <c r="DZ139" s="87"/>
      <c r="EA139" s="25" t="str">
        <f>EA176</f>
        <v>Mechaninis sukabintuvas Rockinger</v>
      </c>
      <c r="EB139" s="19" t="str">
        <f t="shared" si="65"/>
        <v>2 SPC10 Mechaninis sukabintuvas Rockinger</v>
      </c>
      <c r="EC139" s="25" t="str">
        <f>EC176</f>
        <v>ZC40ACMSR00000</v>
      </c>
      <c r="ED139" s="25">
        <f>IF(Duombaze!EC139="",0,INDEX(DU!I:I,MATCH(Duombaze!EC139,DU!A:A,0),1))</f>
        <v>170.74</v>
      </c>
      <c r="EE139" s="638">
        <f>IF(Duombaze!EC139="",0,INDEX(DU!K:K,MATCH(Duombaze!EC139,DU!A:A,0),1))</f>
        <v>18.82</v>
      </c>
      <c r="EF139" s="25"/>
      <c r="EG139" s="25"/>
      <c r="EH139" s="25" t="str">
        <f>EH182</f>
        <v>Lipdukai Lenkiški</v>
      </c>
      <c r="EI139" s="17" t="str">
        <f t="shared" si="80"/>
        <v>2 SPC10 Lipdukai Lenkiški</v>
      </c>
      <c r="EJ139" s="25" t="str">
        <f>EJ182</f>
        <v>ZC20ASPCLPL000</v>
      </c>
      <c r="EK139" s="672" t="s">
        <v>3053</v>
      </c>
      <c r="EL139" s="672"/>
      <c r="EM139" s="672"/>
      <c r="EN139" s="672">
        <f>IF(Duombaze!EK139="",0,INDEX(DU!I:I,MATCH(Duombaze!EK139,DU!A:A,0),1))+IF(Duombaze!EL139="",0,INDEX(DU!I:I,MATCH(Duombaze!EL139,DU!A:A,0),1))+IF(Duombaze!EM139="",0,INDEX(DU!I:I,MATCH(Duombaze!EM139,DU!A:A,0),1))</f>
        <v>24.172999999999998</v>
      </c>
      <c r="EO139" s="19">
        <f>IF(Duombaze!EK139="",0,INDEX(DU!K:K,MATCH(Duombaze!EK139,DU!A:A,0),1))+IF(Duombaze!EL139="",0,INDEX(DU!K:K,MATCH(Duombaze!EL139,DU!A:A,0),1))+IF(Duombaze!EM139="",0,INDEX(DU!K:K,MATCH(Duombaze!EM139,DU!A:A,0),1))</f>
        <v>0</v>
      </c>
      <c r="EP139" s="25"/>
      <c r="EQ139" s="25"/>
      <c r="ER139" s="26" t="s">
        <v>1498</v>
      </c>
      <c r="ES139" s="17" t="str">
        <f t="shared" si="76"/>
        <v>2 SPC10 Pakuojami</v>
      </c>
      <c r="ET139" s="26"/>
      <c r="EU139" s="26"/>
      <c r="EV139" s="26"/>
      <c r="EW139" s="25" t="s">
        <v>312</v>
      </c>
      <c r="EX139" s="19" t="str">
        <f t="shared" si="77"/>
        <v>2 SPC10 Purvasaugių komplektas 385/425 ratams (pilni 1/2)</v>
      </c>
      <c r="EY139" s="25" t="s">
        <v>283</v>
      </c>
      <c r="EZ139" s="672" t="s">
        <v>283</v>
      </c>
      <c r="FA139" s="672"/>
      <c r="FB139" s="672">
        <f>IF(Duombaze!EZ139="",0,INDEX(DU!I:I,MATCH(Duombaze!EZ139,DU!A:A,0),1))+IF(Duombaze!FA139="",0,INDEX(DU!I:I,MATCH(Duombaze!FA139,DU!A:A,0),1))</f>
        <v>174.982312244897</v>
      </c>
      <c r="FC139" s="19">
        <f>IF(Duombaze!EZ139="",0,INDEX(DU!K:K,MATCH(Duombaze!EZ139,DU!A:A,0),1))+IF(Duombaze!FA139="",0,INDEX(DU!K:K,MATCH(Duombaze!FA139,DU!A:A,0),1))</f>
        <v>14.49</v>
      </c>
      <c r="FD139" s="25"/>
      <c r="FE139" s="25"/>
      <c r="FF139" s="25"/>
      <c r="FG139" s="25"/>
      <c r="FI139" s="25"/>
      <c r="FJ139" s="25"/>
      <c r="FK139" s="26"/>
      <c r="FL139" s="26"/>
      <c r="FN139" s="671"/>
      <c r="FO139" s="671"/>
      <c r="FP139" s="671"/>
      <c r="FQ139" s="673">
        <f>IF(Duombaze!FM139="",0,INDEX(DU!I:I*2,MATCH(Duombaze!FM139,DU!A:A,0),1))+IF(Duombaze!FN139="",0,INDEX(DU!I:I,MATCH(Duombaze!FN139,DU!A:A,0),1))+IF(Duombaze!FO139="",0,INDEX(DU!I:I,MATCH(Duombaze!FO139,DU!A:A,0),1))+IF(Duombaze!FP139="",0,INDEX(DU!I:I,MATCH(Duombaze!FP139,DU!A:A,0),1))</f>
        <v>0</v>
      </c>
      <c r="FR139" s="673">
        <f>IF(Duombaze!FM139="",0,INDEX(DU!K:K*2,MATCH(Duombaze!FM139,DU!A:A,0),1))+IF(Duombaze!FN139="",0,INDEX(DU!K:K,MATCH(Duombaze!FN139,DU!A:A,0),1))+IF(Duombaze!FO139="",0,INDEX(DU!K:K,MATCH(Duombaze!FO139,DU!A:A,0),1))+IF(Duombaze!FP139="",0,INDEX(DU!K:K,MATCH(Duombaze!FP139,DU!A:A,0),1))</f>
        <v>0</v>
      </c>
      <c r="FT139" s="119" t="s">
        <v>106</v>
      </c>
      <c r="FU139" s="119"/>
      <c r="FV139" s="119" t="s">
        <v>747</v>
      </c>
      <c r="FW139" s="119" t="s">
        <v>7</v>
      </c>
      <c r="FY139" s="85" t="str">
        <f>FY166</f>
        <v>Pneumatiniai st. 2 konturų Haldex su automatiniu LSV 0,4s.+ priek. ašies slėgio vožtuvas</v>
      </c>
      <c r="FZ139" s="17" t="str">
        <f>IF(FY139&lt;&gt;"",A143&amp;" "&amp;C143&amp;" "&amp;FY139,"")</f>
        <v>6 SPC10 Pneumatiniai st. 2 konturų Haldex su automatiniu LSV 0,4s.+ priek. ašies slėgio vožtuvas</v>
      </c>
      <c r="GA139" s="26" t="str">
        <f>GA166</f>
        <v>ZU3APSHLDXAL04 + ZM0PR0SLV0ZT0H</v>
      </c>
    </row>
    <row r="140" spans="1:184" s="84" customFormat="1" ht="23.45" customHeight="1" x14ac:dyDescent="0.25">
      <c r="A140" s="82">
        <v>3</v>
      </c>
      <c r="B140" s="82" t="s">
        <v>774</v>
      </c>
      <c r="C140" s="78" t="s">
        <v>221</v>
      </c>
      <c r="D140" s="25"/>
      <c r="E140" s="17" t="str">
        <f t="shared" ref="E140:E171" si="82">IF(D140&lt;&gt;"",A140&amp;" "&amp;C140&amp;" "&amp;D140,"")</f>
        <v/>
      </c>
      <c r="F140" s="25"/>
      <c r="G140" s="639"/>
      <c r="H140" s="639"/>
      <c r="I140" s="639"/>
      <c r="J140" s="639"/>
      <c r="K140" s="639"/>
      <c r="L140" s="639"/>
      <c r="M140" s="639"/>
      <c r="N140" s="639"/>
      <c r="O140" s="639"/>
      <c r="P140" s="639">
        <f>IF(Duombaze!G140="",0,INDEX(DU!I:I,MATCH(Duombaze!G140,DU!A:A,0),1))+IF(Duombaze!H140="",0,INDEX(DU!I:I,MATCH(Duombaze!H140,DU!A:A,0),1))+IF(Duombaze!I140="",0,INDEX(DU!I:I,MATCH(Duombaze!I140,DU!A:A,0),1))+IF(Duombaze!J140="",0,INDEX(DU!I:I,MATCH(Duombaze!J140,DU!A:A,0),1))+IF(Duombaze!K140="",0,INDEX(DU!I:I,MATCH(Duombaze!K140,DU!A:A,0),1))+IF(Duombaze!L140="",0,INDEX(DU!I:I,MATCH(Duombaze!L140,DU!A:A,0),1))+IF(Duombaze!M140="",0,INDEX(DU!I:I,MATCH(Duombaze!M140,DU!A:A,0),1))+IF(Duombaze!N140="",0,INDEX(DU!I:I,MATCH(Duombaze!N140,DU!A:A,0),1))+IF(Duombaze!O140="",0,INDEX(DU!I:I,MATCH(Duombaze!O140,DU!A:A,0),1))</f>
        <v>0</v>
      </c>
      <c r="Q140" s="638">
        <f>IF(Duombaze!G140="",0,INDEX(DU!K:K,MATCH(Duombaze!G140,DU!A:A,0),1))+IF(Duombaze!H140="",0,INDEX(DU!K:K,MATCH(Duombaze!H140,DU!A:A,0),1))+IF(Duombaze!I140="",0,INDEX(DU!K:K,MATCH(Duombaze!I140,DU!A:A,0),1))+IF(Duombaze!J140="",0,INDEX(DU!K:K,MATCH(Duombaze!J140,DU!A:A,0),1))+IF(Duombaze!K140="",0,INDEX(DU!K:K,MATCH(Duombaze!K140,DU!A:A,0),1))+IF(Duombaze!L140="",0,INDEX(DU!K:K,MATCH(Duombaze!L140,DU!A:A,0),1))+IF(Duombaze!M140="",0,INDEX(DU!K:K,MATCH(Duombaze!M140,DU!A:A,0),1))+IF(Duombaze!N140="",0,INDEX(DU!K:K,MATCH(Duombaze!N140,DU!A:A,0),1))+IF(Duombaze!O140="",0,INDEX(DU!K:K,MATCH(Duombaze!O140,DU!A:A,0),1))</f>
        <v>0</v>
      </c>
      <c r="R140" s="25"/>
      <c r="S140" s="86"/>
      <c r="T140" s="881"/>
      <c r="U140" s="17">
        <f>IF(Duombaze!T140="",0,INDEX(DU!I:I,MATCH(Duombaze!T140,DU!A:A,0),1))</f>
        <v>0</v>
      </c>
      <c r="V140" s="17">
        <f>IF(Duombaze!T140="",0,INDEX(DU!K:K,MATCH(Duombaze!T140,DU!A:A,0),1))</f>
        <v>0</v>
      </c>
      <c r="W140" s="25"/>
      <c r="X140" s="25"/>
      <c r="Y140" s="868"/>
      <c r="Z140" s="87"/>
      <c r="AA140" s="17" t="str">
        <f t="shared" si="68"/>
        <v/>
      </c>
      <c r="AB140" s="25"/>
      <c r="AC140" s="25">
        <f>IF(Duombaze!AB140="",0,INDEX(DU!I:I,MATCH(Duombaze!AB140,DU!A:A,0),1))</f>
        <v>0</v>
      </c>
      <c r="AD140" s="25">
        <f>IF(Duombaze!AB140="",0,INDEX(DU!K:K,MATCH(Duombaze!AB140,DU!A:A,0),1))</f>
        <v>0</v>
      </c>
      <c r="AE140" s="25"/>
      <c r="AF140" s="25"/>
      <c r="AG140" s="25"/>
      <c r="AH140" s="17" t="str">
        <f t="shared" si="67"/>
        <v/>
      </c>
      <c r="AI140" s="25"/>
      <c r="AJ140" s="639"/>
      <c r="AK140" s="639"/>
      <c r="AL140" s="639"/>
      <c r="AM140" s="639">
        <f>IF(Duombaze!AJ140="",0,INDEX(DU!I:I,MATCH(Duombaze!AJ140,DU!A:A,0),1))+IF(Duombaze!AK140="",0,INDEX(DU!I:I,MATCH(Duombaze!AK140,DU!A:A,0),1))+IF(Duombaze!AL140="",0,INDEX(DU!I:I,MATCH(Duombaze!AL140,DU!A:A,0),1))</f>
        <v>0</v>
      </c>
      <c r="AN140" s="639">
        <f>IF(Duombaze!AJ140="",0,INDEX(DU!K:K,MATCH(Duombaze!AJ140,DU!A:A,0),1))+IF(Duombaze!AK140="",0,INDEX(DU!K:K,MATCH(Duombaze!AK140,DU!A:A,0),1))+IF(Duombaze!AL140="",0,INDEX(DU!K:K,MATCH(Duombaze!AL140,DU!A:A,0),1))</f>
        <v>0</v>
      </c>
      <c r="AO140" s="25"/>
      <c r="AP140" s="25"/>
      <c r="AQ140" s="25" t="s">
        <v>333</v>
      </c>
      <c r="AR140" s="17" t="str">
        <f t="shared" si="70"/>
        <v>3 SPC10 Pagrindo hidraulinės jungtys + Hidrauliniai valdymo išvadai</v>
      </c>
      <c r="AS140" s="25" t="s">
        <v>8348</v>
      </c>
      <c r="AT140" s="639" t="s">
        <v>330</v>
      </c>
      <c r="AU140" s="639" t="s">
        <v>2968</v>
      </c>
      <c r="AV140" s="639" t="s">
        <v>2960</v>
      </c>
      <c r="AW140" s="639"/>
      <c r="AX140" s="639"/>
      <c r="AY140" s="639"/>
      <c r="AZ140" s="639"/>
      <c r="BA140" s="639"/>
      <c r="BB140" s="639"/>
      <c r="BC140" s="639">
        <f>IF(Duombaze!AT140="",0,INDEX(DU!I:I,MATCH(Duombaze!AT140,DU!A:A,0),1))+IF(Duombaze!AU140="",0,INDEX(DU!I:I,MATCH(Duombaze!AU140,DU!A:A,0),1))+IF(Duombaze!AV140="",0,INDEX(DU!I:I,MATCH(Duombaze!AV140,DU!A:A,0),1))+IF(Duombaze!AW140="",0,INDEX(DU!I:I,MATCH(Duombaze!AW140,DU!A:A,0),1))+IF(Duombaze!AX140="",0,INDEX(DU!I:I,MATCH(Duombaze!AX140,DU!A:A,0),1))+IF(Duombaze!AY140="",0,INDEX(DU!I:I,MATCH(Duombaze!AY140,DU!A:A,0),1))+IF(Duombaze!AZ140="",0,INDEX(DU!I:I,MATCH(Duombaze!AZ140,DU!A:A,0),1))+IF(Duombaze!BA140="",0,INDEX(DU!I:I,MATCH(Duombaze!BA140,DU!A:A,0),1))+IF(Duombaze!BB140="",0,INDEX(DU!I:I,MATCH(Duombaze!BB140,DU!A:A,0),1))</f>
        <v>153.09549999999999</v>
      </c>
      <c r="BD140" s="638">
        <f>IF(Duombaze!AT140="",0,INDEX(DU!K:K,MATCH(Duombaze!AT140,DU!A:A,0),1))+IF(Duombaze!AU140="",0,INDEX(DU!K:K,MATCH(Duombaze!AU140,DU!A:A,0),1))+IF(Duombaze!AV140="",0,INDEX(DU!K:K,MATCH(Duombaze!AV140,DU!A:A,0),1))+IF(Duombaze!AW140="",0,INDEX(DU!K:K,MATCH(Duombaze!AW140,DU!A:A,0),1))+IF(Duombaze!AX140="",0,INDEX(DU!K:K,MATCH(Duombaze!AX140,DU!A:A,0),1))+IF(Duombaze!AY140="",0,INDEX(DU!K:K,MATCH(Duombaze!AY140,DU!A:A,0),1))+IF(Duombaze!AZ140="",0,INDEX(DU!K:K,MATCH(Duombaze!AZ140,DU!A:A,0),1))+IF(Duombaze!BA140="",0,INDEX(DU!K:K,MATCH(Duombaze!BA140,DU!A:A,0),1))+IF(Duombaze!BB140="",0,INDEX(DU!K:K,MATCH(Duombaze!BB140,DU!A:A,0),1))</f>
        <v>8.69</v>
      </c>
      <c r="BE140" s="25"/>
      <c r="BF140" s="25"/>
      <c r="BG140" s="19" t="s">
        <v>2719</v>
      </c>
      <c r="BH140" s="53" t="str">
        <f t="shared" si="78"/>
        <v>3 SPC10 Pneumatiniai - hidrauliniai stabdžiai (auto pneumo LSV + 2x0,4s)</v>
      </c>
      <c r="BI140" s="26" t="str">
        <f t="shared" si="81"/>
        <v>ZU30ASPC14PHS2 + ZC10ASPC1016PH</v>
      </c>
      <c r="BJ140" s="638" t="s">
        <v>2998</v>
      </c>
      <c r="BK140" s="638" t="s">
        <v>2999</v>
      </c>
      <c r="BL140" s="638"/>
      <c r="BM140" s="638">
        <f>IF(Duombaze!BJ140="",0,INDEX(DU!I:I,MATCH(Duombaze!BJ140,DU!A:A,0),1))+IF(Duombaze!BK140="",0,INDEX(DU!I:I,MATCH(Duombaze!BK140,DU!A:A,0),1))+IF(Duombaze!BL140="",0,INDEX(DU!I:I,MATCH(Duombaze!BL140,DU!A:A,0),1))</f>
        <v>822.21972000000005</v>
      </c>
      <c r="BN140" s="638">
        <f>IF(Duombaze!BJ140="",0,INDEX(DU!K:K,MATCH(Duombaze!BJ140,DU!A:A,0),1))+IF(Duombaze!BK140="",0,INDEX(DU!K:K,MATCH(Duombaze!BK140,DU!A:A,0),1))+IF(Duombaze!BL140="",0,INDEX(DU!K:K,MATCH(Duombaze!BL140,DU!A:A,0),1))</f>
        <v>87.69</v>
      </c>
      <c r="BO140" s="26"/>
      <c r="BP140" s="26"/>
      <c r="BQ140" s="84" t="s">
        <v>2728</v>
      </c>
      <c r="BR140" s="26" t="s">
        <v>2732</v>
      </c>
      <c r="BS140" s="26" t="s">
        <v>2729</v>
      </c>
      <c r="BT140" s="26" t="s">
        <v>3038</v>
      </c>
      <c r="BU140" s="26" t="s">
        <v>3034</v>
      </c>
      <c r="BV140" s="26">
        <v>23705201</v>
      </c>
      <c r="BW140" s="26">
        <f>IF(Duombaze!BT140="",0,INDEX(DU!I:I,MATCH(Duombaze!BT140,DU!A:A,0),1))+IF(Duombaze!BU140="",0,INDEX(DU!I:I,MATCH(Duombaze!BU140,DU!A:A,0),1))+IF(Duombaze!BV140="",0,INDEX(DU!I:I,MATCH(Duombaze!BV140,DU!A:A,0),1))</f>
        <v>90.255595406991503</v>
      </c>
      <c r="BX140" s="19">
        <f>IF(Duombaze!BT140="",0,INDEX(DU!K:K,MATCH(Duombaze!BT140,DU!A:A,0),1))+IF(Duombaze!BU140="",0,INDEX(DU!K:K,MATCH(Duombaze!BU140,DU!A:A,0),1))+IF(Duombaze!BV140="",0,INDEX(DU!K:K,MATCH(Duombaze!BV140,DU!A:A,0),1))</f>
        <v>11.59</v>
      </c>
      <c r="BY140" s="87"/>
      <c r="BZ140" s="87"/>
      <c r="CA140" s="84" t="s">
        <v>2750</v>
      </c>
      <c r="CB140" s="19" t="str">
        <f t="shared" si="79"/>
        <v>3 SPC10 Hidr.koja SIMOL H1060 + HJ + kranas</v>
      </c>
      <c r="CC140" s="84" t="s">
        <v>364</v>
      </c>
      <c r="CD140" s="84">
        <f>IF(Duombaze!CC140="",0,INDEX(DU!I:I,MATCH(Duombaze!CC140,DU!A:A,0),1))</f>
        <v>164.361478056473</v>
      </c>
      <c r="CE140" s="17">
        <f>IF(Duombaze!CC140="",0,INDEX(DU!K:K,MATCH(Duombaze!CC140,DU!A:A,0),1))</f>
        <v>18.05</v>
      </c>
      <c r="CF140" s="19"/>
      <c r="CG140" s="19" t="s">
        <v>2081</v>
      </c>
      <c r="CH140" s="25" t="str">
        <f>CH164</f>
        <v>Priekinė kilpa K80</v>
      </c>
      <c r="CI140" s="17" t="str">
        <f t="shared" si="71"/>
        <v>3 SPC10 Priekinė kilpa K80</v>
      </c>
      <c r="CJ140" s="25" t="str">
        <f>CJ164</f>
        <v>ZC40ACPK800000</v>
      </c>
      <c r="CK140" s="25">
        <f>IF(Duombaze!CJ140="",0,INDEX(DU!I:I,MATCH(Duombaze!CJ140,DU!A:A,0),1))</f>
        <v>188.11279999999999</v>
      </c>
      <c r="CL140" s="17">
        <f>IF(Duombaze!CJ140="",0,INDEX(DU!K:K,MATCH(Duombaze!CJ140,DU!A:A,0),1))</f>
        <v>11.37</v>
      </c>
      <c r="CM140" s="25"/>
      <c r="CN140" s="25"/>
      <c r="CO140" s="25" t="s">
        <v>1508</v>
      </c>
      <c r="CP140" s="17" t="str">
        <f t="shared" si="72"/>
        <v xml:space="preserve">3 SPC10 Rankinis stabdis + Ratų atsparos </v>
      </c>
      <c r="CQ140" s="19" t="s">
        <v>1596</v>
      </c>
      <c r="CR140" s="639" t="s">
        <v>1594</v>
      </c>
      <c r="CS140" s="639" t="s">
        <v>1471</v>
      </c>
      <c r="CT140" s="639">
        <f>IF(Duombaze!CR140="",0,INDEX(DU!I:I,MATCH(Duombaze!CR140,DU!A:A,0),1))+IF(Duombaze!CS140="",0,INDEX(DU!I:I,MATCH(Duombaze!CS140,DU!A:A,0),1))</f>
        <v>73.338362415433409</v>
      </c>
      <c r="CU140" s="19">
        <f>IF(Duombaze!CR140="",0,INDEX(DU!K:K,MATCH(Duombaze!CR140,DU!A:A,0),1))+IF(Duombaze!CS140="",0,INDEX(DU!K:K,MATCH(Duombaze!CS140,DU!A:A,0),1))</f>
        <v>36.090000000000003</v>
      </c>
      <c r="CV140" s="19"/>
      <c r="CW140" s="19" t="s">
        <v>2124</v>
      </c>
      <c r="CX140" s="25"/>
      <c r="CY140" s="17" t="str">
        <f t="shared" si="73"/>
        <v/>
      </c>
      <c r="CZ140" s="25"/>
      <c r="DA140" s="672"/>
      <c r="DB140" s="672"/>
      <c r="DC140" s="672">
        <f>IF(Duombaze!DA140="",0,INDEX(DU!I:I,MATCH(Duombaze!DA140,DU!A:A,0),1))+IF(Duombaze!DB140="",0,INDEX(DU!I:I,MATCH(Duombaze!DB140,DU!A:A,0),1))</f>
        <v>0</v>
      </c>
      <c r="DD140" s="19">
        <f>IF(Duombaze!DA140="",0,INDEX(DU!K:K,MATCH(Duombaze!DA140,DU!A:A,0),1))+IF(Duombaze!DB140="",0,INDEX(DU!K:K,MATCH(Duombaze!DB140,DU!A:A,0),1))</f>
        <v>0</v>
      </c>
      <c r="DE140" s="25"/>
      <c r="DF140" s="25"/>
      <c r="DG140" s="25"/>
      <c r="DH140" s="19" t="str">
        <f t="shared" si="74"/>
        <v/>
      </c>
      <c r="DI140" s="25"/>
      <c r="DJ140" s="672"/>
      <c r="DK140" s="678"/>
      <c r="DL140" s="678">
        <f>IF(Duombaze!DJ140="",0,INDEX(DU!I:I,MATCH(Duombaze!DJ140,DU!A:A,0),1))+IF(Duombaze!DK140="",0,INDEX(DU!I:I,MATCH(Duombaze!DK140,DU!A:A,0),1))</f>
        <v>0</v>
      </c>
      <c r="DM140" s="19">
        <f>IF(Duombaze!DJ140="",0,INDEX(DU!K:K,MATCH(Duombaze!DJ140,DU!A:A,0),1))+IF(Duombaze!DK140="",0,INDEX(DU!K:K,MATCH(Duombaze!DK140,DU!A:A,0),1))</f>
        <v>0</v>
      </c>
      <c r="DN140" s="86"/>
      <c r="DO140" s="86"/>
      <c r="DP140" s="86" t="str">
        <f>DP177</f>
        <v>Šoninis LED apšvietimas, prieky/gale paprastas apšvietimas (Čekija)</v>
      </c>
      <c r="DQ140" s="17" t="str">
        <f t="shared" si="75"/>
        <v>3 SPC10 Šoninis LED apšvietimas, prieky/gale paprastas apšvietimas (Čekija)</v>
      </c>
      <c r="DR140" s="87" t="str">
        <f>DR177</f>
        <v>ZC40AZIBLEDSN0</v>
      </c>
      <c r="DS140" s="692" t="s">
        <v>251</v>
      </c>
      <c r="DT140" s="692"/>
      <c r="DU140" s="692"/>
      <c r="DV140" s="692"/>
      <c r="DW140" s="692">
        <f>IF(Duombaze!DS140="",0,INDEX(DU!I:I,MATCH(Duombaze!DS140,DU!A:A,0),1))+IF(Duombaze!DT140="",0,INDEX(DU!I:I,MATCH(Duombaze!DT140,DU!A:A,0),1))+IF(Duombaze!DU140="",0,INDEX(DU!I:I,MATCH(Duombaze!DU140,DU!A:A,0),1))+IF(Duombaze!DV140="",0,INDEX(DU!I:I,MATCH(Duombaze!DV140,DU!A:A,0),1))</f>
        <v>76.036285714285697</v>
      </c>
      <c r="DX140" s="638">
        <f>IF(Duombaze!DS140="",0,INDEX(DU!K:K,MATCH(Duombaze!DS140,DU!A:A,0),1))+IF(Duombaze!DT140="",0,INDEX(DU!K:K,MATCH(Duombaze!DT140,DU!A:A,0),1))+IF(Duombaze!DU140="",0,INDEX(DU!K:K,MATCH(Duombaze!DU140,DU!A:A,0),1))+IF(Duombaze!DV140="",0,INDEX(DU!K:KH,MATCH(Duombaze!DV140,DU!A:A,0),1))</f>
        <v>0</v>
      </c>
      <c r="DY140" s="87"/>
      <c r="DZ140" s="87"/>
      <c r="EA140" s="25" t="str">
        <f>EA177</f>
        <v>Automatinis sukabintuvas Rockinger</v>
      </c>
      <c r="EB140" s="19" t="str">
        <f t="shared" si="65"/>
        <v>3 SPC10 Automatinis sukabintuvas Rockinger</v>
      </c>
      <c r="EC140" s="25" t="str">
        <f>EC177</f>
        <v>ZC40ACASR00000</v>
      </c>
      <c r="ED140" s="25">
        <f>IF(Duombaze!EC140="",0,INDEX(DU!I:I,MATCH(Duombaze!EC140,DU!A:A,0),1))</f>
        <v>300.26560000000001</v>
      </c>
      <c r="EE140" s="638">
        <f>IF(Duombaze!EC140="",0,INDEX(DU!K:K,MATCH(Duombaze!EC140,DU!A:A,0),1))</f>
        <v>33.61</v>
      </c>
      <c r="EF140" s="25"/>
      <c r="EG140" s="25"/>
      <c r="EH140" s="25" t="str">
        <f>EH176</f>
        <v>Lipdukai universalūs</v>
      </c>
      <c r="EI140" s="17" t="str">
        <f t="shared" si="80"/>
        <v>3 SPC10 Lipdukai universalūs</v>
      </c>
      <c r="EJ140" s="25" t="str">
        <f>EJ176</f>
        <v>ZC20ASPCLEN000</v>
      </c>
      <c r="EK140" s="672" t="s">
        <v>255</v>
      </c>
      <c r="EL140" s="672"/>
      <c r="EM140" s="672"/>
      <c r="EN140" s="672">
        <f>IF(Duombaze!EK140="",0,INDEX(DU!I:I,MATCH(Duombaze!EK140,DU!A:A,0),1))+IF(Duombaze!EL140="",0,INDEX(DU!I:I,MATCH(Duombaze!EL140,DU!A:A,0),1))+IF(Duombaze!EM140="",0,INDEX(DU!I:I,MATCH(Duombaze!EM140,DU!A:A,0),1))</f>
        <v>16.420000000000002</v>
      </c>
      <c r="EO140" s="19">
        <f>IF(Duombaze!EK140="",0,INDEX(DU!K:K,MATCH(Duombaze!EK140,DU!A:A,0),1))+IF(Duombaze!EL140="",0,INDEX(DU!K:K,MATCH(Duombaze!EL140,DU!A:A,0),1))+IF(Duombaze!EM140="",0,INDEX(DU!K:K,MATCH(Duombaze!EM140,DU!A:A,0),1))</f>
        <v>0</v>
      </c>
      <c r="EP140" s="25"/>
      <c r="EQ140" s="25"/>
      <c r="ER140" s="17" t="s">
        <v>1778</v>
      </c>
      <c r="ES140" s="17" t="str">
        <f t="shared" si="76"/>
        <v>3 SPC10 Ratai pristatomi klientui</v>
      </c>
      <c r="ET140" s="25"/>
      <c r="EU140" s="25"/>
      <c r="EV140" s="25"/>
      <c r="EW140" s="25" t="s">
        <v>754</v>
      </c>
      <c r="EX140" s="19" t="str">
        <f t="shared" si="77"/>
        <v>3 SPC10 Galinių ratų 385/425 purvasaugiai (ketvirtiniai 1/4)</v>
      </c>
      <c r="EY140" s="25" t="s">
        <v>338</v>
      </c>
      <c r="EZ140" s="672" t="s">
        <v>338</v>
      </c>
      <c r="FA140" s="672"/>
      <c r="FB140" s="672">
        <f>IF(Duombaze!EZ140="",0,INDEX(DU!I:I,MATCH(Duombaze!EZ140,DU!A:A,0),1))+IF(Duombaze!FA140="",0,INDEX(DU!I:I,MATCH(Duombaze!FA140,DU!A:A,0),1))</f>
        <v>31.91</v>
      </c>
      <c r="FC140" s="19">
        <f>IF(Duombaze!EZ140="",0,INDEX(DU!K:K,MATCH(Duombaze!EZ140,DU!A:A,0),1))+IF(Duombaze!FA140="",0,INDEX(DU!K:K,MATCH(Duombaze!FA140,DU!A:A,0),1))</f>
        <v>7.25</v>
      </c>
      <c r="FD140" s="25"/>
      <c r="FE140" s="25"/>
      <c r="FF140" s="25"/>
      <c r="FG140" s="25"/>
      <c r="FH140" s="25"/>
      <c r="FI140" s="25"/>
      <c r="FJ140" s="25"/>
      <c r="FK140" s="26"/>
      <c r="FL140" s="26"/>
      <c r="FM140" s="696"/>
      <c r="FN140" s="671"/>
      <c r="FO140" s="671"/>
      <c r="FP140" s="671"/>
      <c r="FQ140" s="673">
        <f>IF(Duombaze!FM140="",0,INDEX(DU!I:I*2,MATCH(Duombaze!FM140,DU!A:A,0),1))+IF(Duombaze!FN140="",0,INDEX(DU!I:I,MATCH(Duombaze!FN140,DU!A:A,0),1))+IF(Duombaze!FO140="",0,INDEX(DU!I:I,MATCH(Duombaze!FO140,DU!A:A,0),1))+IF(Duombaze!FP140="",0,INDEX(DU!I:I,MATCH(Duombaze!FP140,DU!A:A,0),1))</f>
        <v>0</v>
      </c>
      <c r="FR140" s="673">
        <f>IF(Duombaze!FM140="",0,INDEX(DU!K:K*2,MATCH(Duombaze!FM140,DU!A:A,0),1))+IF(Duombaze!FN140="",0,INDEX(DU!K:K,MATCH(Duombaze!FN140,DU!A:A,0),1))+IF(Duombaze!FO140="",0,INDEX(DU!K:K,MATCH(Duombaze!FO140,DU!A:A,0),1))+IF(Duombaze!FP140="",0,INDEX(DU!K:K,MATCH(Duombaze!FP140,DU!A:A,0),1))</f>
        <v>0</v>
      </c>
      <c r="FT140" s="119" t="s">
        <v>54</v>
      </c>
      <c r="FU140" s="119" t="s">
        <v>50</v>
      </c>
      <c r="FY140" s="85" t="str">
        <f>FY164</f>
        <v>Pneumatiniai stabdžiai dviejų kontūrų su mechaniniu LSV</v>
      </c>
      <c r="FZ140" s="17" t="e">
        <f>IF(FY140&lt;&gt;"",#REF!&amp;" "&amp;#REF!&amp;" "&amp;FY140,"")</f>
        <v>#REF!</v>
      </c>
      <c r="GA140" s="26" t="str">
        <f>GA164</f>
        <v>ZU30ASPC14PSKM + ZC30ASPCTPJLSV</v>
      </c>
    </row>
    <row r="141" spans="1:184" s="84" customFormat="1" ht="23.45" customHeight="1" x14ac:dyDescent="0.25">
      <c r="A141" s="82">
        <v>4</v>
      </c>
      <c r="B141" s="82" t="s">
        <v>774</v>
      </c>
      <c r="C141" s="78" t="s">
        <v>221</v>
      </c>
      <c r="D141" s="25"/>
      <c r="E141" s="17" t="str">
        <f t="shared" si="82"/>
        <v/>
      </c>
      <c r="F141" s="25"/>
      <c r="G141" s="639"/>
      <c r="H141" s="639"/>
      <c r="I141" s="639"/>
      <c r="J141" s="639"/>
      <c r="K141" s="639"/>
      <c r="L141" s="639"/>
      <c r="M141" s="639"/>
      <c r="N141" s="639"/>
      <c r="O141" s="639"/>
      <c r="P141" s="639">
        <f>IF(Duombaze!G141="",0,INDEX(DU!I:I,MATCH(Duombaze!G141,DU!A:A,0),1))+IF(Duombaze!H141="",0,INDEX(DU!I:I,MATCH(Duombaze!H141,DU!A:A,0),1))+IF(Duombaze!I141="",0,INDEX(DU!I:I,MATCH(Duombaze!I141,DU!A:A,0),1))+IF(Duombaze!J141="",0,INDEX(DU!I:I,MATCH(Duombaze!J141,DU!A:A,0),1))+IF(Duombaze!K141="",0,INDEX(DU!I:I,MATCH(Duombaze!K141,DU!A:A,0),1))+IF(Duombaze!L141="",0,INDEX(DU!I:I,MATCH(Duombaze!L141,DU!A:A,0),1))+IF(Duombaze!M141="",0,INDEX(DU!I:I,MATCH(Duombaze!M141,DU!A:A,0),1))+IF(Duombaze!N141="",0,INDEX(DU!I:I,MATCH(Duombaze!N141,DU!A:A,0),1))+IF(Duombaze!O141="",0,INDEX(DU!I:I,MATCH(Duombaze!O141,DU!A:A,0),1))</f>
        <v>0</v>
      </c>
      <c r="Q141" s="638">
        <f>IF(Duombaze!G141="",0,INDEX(DU!K:K,MATCH(Duombaze!G141,DU!A:A,0),1))+IF(Duombaze!H141="",0,INDEX(DU!K:K,MATCH(Duombaze!H141,DU!A:A,0),1))+IF(Duombaze!I141="",0,INDEX(DU!K:K,MATCH(Duombaze!I141,DU!A:A,0),1))+IF(Duombaze!J141="",0,INDEX(DU!K:K,MATCH(Duombaze!J141,DU!A:A,0),1))+IF(Duombaze!K141="",0,INDEX(DU!K:K,MATCH(Duombaze!K141,DU!A:A,0),1))+IF(Duombaze!L141="",0,INDEX(DU!K:K,MATCH(Duombaze!L141,DU!A:A,0),1))+IF(Duombaze!M141="",0,INDEX(DU!K:K,MATCH(Duombaze!M141,DU!A:A,0),1))+IF(Duombaze!N141="",0,INDEX(DU!K:K,MATCH(Duombaze!N141,DU!A:A,0),1))+IF(Duombaze!O141="",0,INDEX(DU!K:K,MATCH(Duombaze!O141,DU!A:A,0),1))</f>
        <v>0</v>
      </c>
      <c r="R141" s="25"/>
      <c r="S141" s="86"/>
      <c r="T141" s="881"/>
      <c r="U141" s="17">
        <f>IF(Duombaze!T141="",0,INDEX(DU!I:I,MATCH(Duombaze!T141,DU!A:A,0),1))</f>
        <v>0</v>
      </c>
      <c r="V141" s="17">
        <f>IF(Duombaze!T141="",0,INDEX(DU!K:K,MATCH(Duombaze!T141,DU!A:A,0),1))</f>
        <v>0</v>
      </c>
      <c r="W141" s="25"/>
      <c r="X141" s="25"/>
      <c r="Y141" s="868"/>
      <c r="Z141" s="87"/>
      <c r="AA141" s="17" t="str">
        <f t="shared" si="68"/>
        <v/>
      </c>
      <c r="AB141" s="25"/>
      <c r="AC141" s="25">
        <f>IF(Duombaze!AB141="",0,INDEX(DU!I:I,MATCH(Duombaze!AB141,DU!A:A,0),1))</f>
        <v>0</v>
      </c>
      <c r="AD141" s="25">
        <f>IF(Duombaze!AB141="",0,INDEX(DU!K:K,MATCH(Duombaze!AB141,DU!A:A,0),1))</f>
        <v>0</v>
      </c>
      <c r="AE141" s="25"/>
      <c r="AF141" s="25"/>
      <c r="AG141" s="25"/>
      <c r="AH141" s="17" t="str">
        <f t="shared" si="67"/>
        <v/>
      </c>
      <c r="AI141" s="25"/>
      <c r="AJ141" s="639"/>
      <c r="AK141" s="639"/>
      <c r="AL141" s="639"/>
      <c r="AM141" s="639">
        <f>IF(Duombaze!AJ141="",0,INDEX(DU!I:I,MATCH(Duombaze!AJ141,DU!A:A,0),1))+IF(Duombaze!AK141="",0,INDEX(DU!I:I,MATCH(Duombaze!AK141,DU!A:A,0),1))+IF(Duombaze!AL141="",0,INDEX(DU!I:I,MATCH(Duombaze!AL141,DU!A:A,0),1))</f>
        <v>0</v>
      </c>
      <c r="AN141" s="639">
        <f>IF(Duombaze!AJ141="",0,INDEX(DU!K:K,MATCH(Duombaze!AJ141,DU!A:A,0),1))+IF(Duombaze!AK141="",0,INDEX(DU!K:K,MATCH(Duombaze!AK141,DU!A:A,0),1))+IF(Duombaze!AL141="",0,INDEX(DU!K:K,MATCH(Duombaze!AL141,DU!A:A,0),1))</f>
        <v>0</v>
      </c>
      <c r="AO141" s="25"/>
      <c r="AP141" s="25"/>
      <c r="AQ141" s="25" t="s">
        <v>334</v>
      </c>
      <c r="AR141" s="17" t="str">
        <f t="shared" si="70"/>
        <v>4 SPC10 Pagrindo hidraulinės jungtys + Kėbulo išvertimo išvadas ir Hidrauliniai valdymo išvadai</v>
      </c>
      <c r="AS141" s="25" t="s">
        <v>8349</v>
      </c>
      <c r="AT141" s="639" t="s">
        <v>330</v>
      </c>
      <c r="AU141" s="639" t="s">
        <v>2967</v>
      </c>
      <c r="AV141" s="639" t="s">
        <v>2961</v>
      </c>
      <c r="AW141" s="639" t="s">
        <v>2968</v>
      </c>
      <c r="AX141" s="639" t="s">
        <v>2960</v>
      </c>
      <c r="AY141" s="639"/>
      <c r="AZ141" s="639"/>
      <c r="BA141" s="639"/>
      <c r="BB141" s="639"/>
      <c r="BC141" s="639">
        <f>IF(Duombaze!AT141="",0,INDEX(DU!I:I,MATCH(Duombaze!AT141,DU!A:A,0),1))+IF(Duombaze!AU141="",0,INDEX(DU!I:I,MATCH(Duombaze!AU141,DU!A:A,0),1))+IF(Duombaze!AV141="",0,INDEX(DU!I:I,MATCH(Duombaze!AV141,DU!A:A,0),1))+IF(Duombaze!AW141="",0,INDEX(DU!I:I,MATCH(Duombaze!AW141,DU!A:A,0),1))+IF(Duombaze!AX141="",0,INDEX(DU!I:I,MATCH(Duombaze!AX141,DU!A:A,0),1))+IF(Duombaze!AY141="",0,INDEX(DU!I:I,MATCH(Duombaze!AY141,DU!A:A,0),1))+IF(Duombaze!AZ141="",0,INDEX(DU!I:I,MATCH(Duombaze!AZ141,DU!A:A,0),1))+IF(Duombaze!BA141="",0,INDEX(DU!I:I,MATCH(Duombaze!BA141,DU!A:A,0),1))+IF(Duombaze!BB141="",0,INDEX(DU!I:I,MATCH(Duombaze!BB141,DU!A:A,0),1))</f>
        <v>191.34009999999998</v>
      </c>
      <c r="BD141" s="638">
        <f>IF(Duombaze!AT141="",0,INDEX(DU!K:K,MATCH(Duombaze!AT141,DU!A:A,0),1))+IF(Duombaze!AU141="",0,INDEX(DU!K:K,MATCH(Duombaze!AU141,DU!A:A,0),1))+IF(Duombaze!AV141="",0,INDEX(DU!K:K,MATCH(Duombaze!AV141,DU!A:A,0),1))+IF(Duombaze!AW141="",0,INDEX(DU!K:K,MATCH(Duombaze!AW141,DU!A:A,0),1))+IF(Duombaze!AX141="",0,INDEX(DU!K:K,MATCH(Duombaze!AX141,DU!A:A,0),1))+IF(Duombaze!AY141="",0,INDEX(DU!K:K,MATCH(Duombaze!AY141,DU!A:A,0),1))+IF(Duombaze!AZ141="",0,INDEX(DU!K:K,MATCH(Duombaze!AZ141,DU!A:A,0),1))+IF(Duombaze!BA141="",0,INDEX(DU!K:K,MATCH(Duombaze!BA141,DU!A:A,0),1))+IF(Duombaze!BB141="",0,INDEX(DU!K:K,MATCH(Duombaze!BB141,DU!A:A,0),1))</f>
        <v>19.89</v>
      </c>
      <c r="BE141" s="25"/>
      <c r="BF141" s="25"/>
      <c r="BG141" s="17" t="s">
        <v>2720</v>
      </c>
      <c r="BH141" s="53" t="str">
        <f t="shared" si="78"/>
        <v>4 SPC10 Pneumatiniai - hidrauliniai stabdžiai (mech LSV)</v>
      </c>
      <c r="BI141" s="26" t="str">
        <f t="shared" si="81"/>
        <v>ZU3APHSMLSV000 + ZC10ASPC1016PH</v>
      </c>
      <c r="BJ141" s="638" t="s">
        <v>3008</v>
      </c>
      <c r="BK141" s="638" t="s">
        <v>2999</v>
      </c>
      <c r="BL141" s="638"/>
      <c r="BM141" s="638">
        <f>IF(Duombaze!BJ141="",0,INDEX(DU!I:I,MATCH(Duombaze!BJ141,DU!A:A,0),1))+IF(Duombaze!BK141="",0,INDEX(DU!I:I,MATCH(Duombaze!BK141,DU!A:A,0),1))+IF(Duombaze!BL141="",0,INDEX(DU!I:I,MATCH(Duombaze!BL141,DU!A:A,0),1))</f>
        <v>577.01368000000002</v>
      </c>
      <c r="BN141" s="638">
        <f>IF(Duombaze!BJ141="",0,INDEX(DU!K:K,MATCH(Duombaze!BJ141,DU!A:A,0),1))+IF(Duombaze!BK141="",0,INDEX(DU!K:K,MATCH(Duombaze!BK141,DU!A:A,0),1))+IF(Duombaze!BL141="",0,INDEX(DU!K:K,MATCH(Duombaze!BL141,DU!A:A,0),1))</f>
        <v>87.69</v>
      </c>
      <c r="BO141" s="26"/>
      <c r="BP141" s="26"/>
      <c r="BQ141" s="84" t="s">
        <v>2728</v>
      </c>
      <c r="BR141" s="26" t="s">
        <v>2733</v>
      </c>
      <c r="BS141" s="26" t="s">
        <v>2729</v>
      </c>
      <c r="BT141" s="26" t="s">
        <v>3038</v>
      </c>
      <c r="BU141" s="26" t="s">
        <v>3034</v>
      </c>
      <c r="BV141" s="26">
        <v>23705201</v>
      </c>
      <c r="BW141" s="26">
        <f>IF(Duombaze!BT141="",0,INDEX(DU!I:I,MATCH(Duombaze!BT141,DU!A:A,0),1))+IF(Duombaze!BU141="",0,INDEX(DU!I:I,MATCH(Duombaze!BU141,DU!A:A,0),1))+IF(Duombaze!BV141="",0,INDEX(DU!I:I,MATCH(Duombaze!BV141,DU!A:A,0),1))</f>
        <v>90.255595406991503</v>
      </c>
      <c r="BX141" s="19">
        <f>IF(Duombaze!BT141="",0,INDEX(DU!K:K,MATCH(Duombaze!BT141,DU!A:A,0),1))+IF(Duombaze!BU141="",0,INDEX(DU!K:K,MATCH(Duombaze!BU141,DU!A:A,0),1))+IF(Duombaze!BV141="",0,INDEX(DU!K:K,MATCH(Duombaze!BV141,DU!A:A,0),1))</f>
        <v>11.59</v>
      </c>
      <c r="BY141" s="87"/>
      <c r="BZ141" s="25"/>
      <c r="CA141" s="25"/>
      <c r="CB141" s="19" t="str">
        <f t="shared" si="79"/>
        <v/>
      </c>
      <c r="CC141" s="25"/>
      <c r="CD141" s="25">
        <f>IF(Duombaze!CC141="",0,INDEX(DU!I:I,MATCH(Duombaze!CC141,DU!A:A,0),1))</f>
        <v>0</v>
      </c>
      <c r="CE141" s="17">
        <f>IF(Duombaze!CC141="",0,INDEX(DU!K:K,MATCH(Duombaze!CC141,DU!A:A,0),1))</f>
        <v>0</v>
      </c>
      <c r="CF141" s="25"/>
      <c r="CG141" s="25"/>
      <c r="CH141" s="25" t="str">
        <f>CH176</f>
        <v>Priekinė kilpa DIN 9678 D-50 (3000 kg.)</v>
      </c>
      <c r="CI141" s="17" t="str">
        <f t="shared" si="71"/>
        <v>4 SPC10 Priekinė kilpa DIN 9678 D-50 (3000 kg.)</v>
      </c>
      <c r="CJ141" s="25" t="str">
        <f>CJ176</f>
        <v>ZC4ACPKL50000</v>
      </c>
      <c r="CK141" s="25">
        <f>IF(Duombaze!CJ141="",0,INDEX(DU!I:I,MATCH(Duombaze!CJ141,DU!A:A,0),1))</f>
        <v>188.11199999999999</v>
      </c>
      <c r="CL141" s="17">
        <f>IF(Duombaze!CJ141="",0,INDEX(DU!K:K,MATCH(Duombaze!CJ141,DU!A:A,0),1))</f>
        <v>11.59</v>
      </c>
      <c r="CM141" s="25"/>
      <c r="CN141" s="25"/>
      <c r="CO141" s="25"/>
      <c r="CP141" s="17" t="str">
        <f t="shared" si="72"/>
        <v/>
      </c>
      <c r="CQ141" s="25"/>
      <c r="CR141" s="639"/>
      <c r="CS141" s="639"/>
      <c r="CT141" s="639">
        <f>IF(Duombaze!CR141="",0,INDEX(DU!I:I,MATCH(Duombaze!CR141,DU!A:A,0),1))+IF(Duombaze!CS141="",0,INDEX(DU!I:I,MATCH(Duombaze!CS141,DU!A:A,0),1))</f>
        <v>0</v>
      </c>
      <c r="CU141" s="19">
        <f>IF(Duombaze!CR141="",0,INDEX(DU!K:K,MATCH(Duombaze!CR141,DU!A:A,0),1))+IF(Duombaze!CS141="",0,INDEX(DU!K:K,MATCH(Duombaze!CS141,DU!A:A,0),1))</f>
        <v>0</v>
      </c>
      <c r="CV141" s="25"/>
      <c r="CW141" s="25"/>
      <c r="CX141" s="25"/>
      <c r="CY141" s="17" t="str">
        <f t="shared" si="73"/>
        <v/>
      </c>
      <c r="CZ141" s="25"/>
      <c r="DA141" s="672"/>
      <c r="DB141" s="672"/>
      <c r="DC141" s="672">
        <f>IF(Duombaze!DA141="",0,INDEX(DU!I:I,MATCH(Duombaze!DA141,DU!A:A,0),1))+IF(Duombaze!DB141="",0,INDEX(DU!I:I,MATCH(Duombaze!DB141,DU!A:A,0),1))</f>
        <v>0</v>
      </c>
      <c r="DD141" s="19">
        <f>IF(Duombaze!DA141="",0,INDEX(DU!K:K,MATCH(Duombaze!DA141,DU!A:A,0),1))+IF(Duombaze!DB141="",0,INDEX(DU!K:K,MATCH(Duombaze!DB141,DU!A:A,0),1))</f>
        <v>0</v>
      </c>
      <c r="DE141" s="25"/>
      <c r="DF141" s="25"/>
      <c r="DG141" s="25"/>
      <c r="DH141" s="19" t="str">
        <f t="shared" si="74"/>
        <v/>
      </c>
      <c r="DI141" s="25"/>
      <c r="DJ141" s="672"/>
      <c r="DK141" s="678"/>
      <c r="DL141" s="678">
        <f>IF(Duombaze!DJ141="",0,INDEX(DU!I:I,MATCH(Duombaze!DJ141,DU!A:A,0),1))+IF(Duombaze!DK141="",0,INDEX(DU!I:I,MATCH(Duombaze!DK141,DU!A:A,0),1))</f>
        <v>0</v>
      </c>
      <c r="DM141" s="19">
        <f>IF(Duombaze!DJ141="",0,INDEX(DU!K:K,MATCH(Duombaze!DJ141,DU!A:A,0),1))+IF(Duombaze!DK141="",0,INDEX(DU!K:K,MATCH(Duombaze!DK141,DU!A:A,0),1))</f>
        <v>0</v>
      </c>
      <c r="DN141" s="86"/>
      <c r="DO141" s="86"/>
      <c r="DP141" s="86" t="str">
        <f>DP178</f>
        <v>Visų pusių LED apšvietimas (Estija)</v>
      </c>
      <c r="DQ141" s="17" t="str">
        <f t="shared" si="75"/>
        <v>4 SPC10 Visų pusių LED apšvietimas (Estija)</v>
      </c>
      <c r="DR141" s="87" t="str">
        <f>DR178</f>
        <v>ZC40A2IBLED100</v>
      </c>
      <c r="DS141" s="692" t="s">
        <v>253</v>
      </c>
      <c r="DT141" s="692"/>
      <c r="DU141" s="692"/>
      <c r="DV141" s="692"/>
      <c r="DW141" s="692">
        <f>IF(Duombaze!DS141="",0,INDEX(DU!I:I,MATCH(Duombaze!DS141,DU!A:A,0),1))+IF(Duombaze!DT141="",0,INDEX(DU!I:I,MATCH(Duombaze!DT141,DU!A:A,0),1))+IF(Duombaze!DU141="",0,INDEX(DU!I:I,MATCH(Duombaze!DU141,DU!A:A,0),1))+IF(Duombaze!DV141="",0,INDEX(DU!I:I,MATCH(Duombaze!DV141,DU!A:A,0),1))</f>
        <v>135.422</v>
      </c>
      <c r="DX141" s="638">
        <f>IF(Duombaze!DS141="",0,INDEX(DU!K:K,MATCH(Duombaze!DS141,DU!A:A,0),1))+IF(Duombaze!DT141="",0,INDEX(DU!K:K,MATCH(Duombaze!DT141,DU!A:A,0),1))+IF(Duombaze!DU141="",0,INDEX(DU!K:K,MATCH(Duombaze!DU141,DU!A:A,0),1))+IF(Duombaze!DV141="",0,INDEX(DU!K:KH,MATCH(Duombaze!DV141,DU!A:A,0),1))</f>
        <v>0</v>
      </c>
      <c r="DY141" s="87"/>
      <c r="DZ141" s="87"/>
      <c r="EA141" s="25" t="str">
        <f>EA178</f>
        <v>Automatinis sukabintuvas Scharmuller</v>
      </c>
      <c r="EB141" s="25" t="str">
        <f t="shared" si="65"/>
        <v>4 SPC10 Automatinis sukabintuvas Scharmuller</v>
      </c>
      <c r="EC141" s="25" t="str">
        <f>EC178</f>
        <v>ZC40ACASSCH000</v>
      </c>
      <c r="ED141" s="25">
        <f>IF(Duombaze!EC141="",0,INDEX(DU!I:I,MATCH(Duombaze!EC141,DU!A:A,0),1))</f>
        <v>249.52857142857101</v>
      </c>
      <c r="EE141" s="638">
        <f>IF(Duombaze!EC141="",0,INDEX(DU!K:K,MATCH(Duombaze!EC141,DU!A:A,0),1))</f>
        <v>33.61</v>
      </c>
      <c r="EF141" s="25"/>
      <c r="EG141" s="25"/>
      <c r="EH141" s="25" t="str">
        <f>EH177</f>
        <v>Lipdukai universalūs + Konekesko logo</v>
      </c>
      <c r="EI141" s="17" t="str">
        <f t="shared" si="80"/>
        <v>4 SPC10 Lipdukai universalūs + Konekesko logo</v>
      </c>
      <c r="EJ141" s="25" t="str">
        <f>EJ177</f>
        <v>ZC20ASPCLEN000 + ZM0L0G0K0NESK0</v>
      </c>
      <c r="EK141" s="672" t="s">
        <v>255</v>
      </c>
      <c r="EL141" s="672" t="s">
        <v>3050</v>
      </c>
      <c r="EM141" s="672"/>
      <c r="EN141" s="672">
        <f>IF(Duombaze!EK141="",0,INDEX(DU!I:I,MATCH(Duombaze!EK141,DU!A:A,0),1))+IF(Duombaze!EL141="",0,INDEX(DU!I:I,MATCH(Duombaze!EL141,DU!A:A,0),1))+IF(Duombaze!EM141="",0,INDEX(DU!I:I,MATCH(Duombaze!EM141,DU!A:A,0),1))</f>
        <v>20.407560000000004</v>
      </c>
      <c r="EO141" s="19">
        <f>IF(Duombaze!EK141="",0,INDEX(DU!K:K,MATCH(Duombaze!EK141,DU!A:A,0),1))+IF(Duombaze!EL141="",0,INDEX(DU!K:K,MATCH(Duombaze!EL141,DU!A:A,0),1))+IF(Duombaze!EM141="",0,INDEX(DU!K:K,MATCH(Duombaze!EM141,DU!A:A,0),1))</f>
        <v>0</v>
      </c>
      <c r="EP141" s="25"/>
      <c r="EQ141" s="25"/>
      <c r="ER141" s="25"/>
      <c r="ES141" s="17" t="str">
        <f t="shared" si="76"/>
        <v/>
      </c>
      <c r="ET141" s="25"/>
      <c r="EU141" s="25"/>
      <c r="EV141" s="25"/>
      <c r="EW141" s="25" t="s">
        <v>310</v>
      </c>
      <c r="EX141" s="19" t="str">
        <f t="shared" si="77"/>
        <v>4 SPC10 Purvasaugių komplektas 550 ratams (ketvirtiniai 1/4)</v>
      </c>
      <c r="EY141" s="25" t="s">
        <v>311</v>
      </c>
      <c r="EZ141" s="672" t="s">
        <v>311</v>
      </c>
      <c r="FA141" s="672"/>
      <c r="FB141" s="672">
        <f>IF(Duombaze!EZ141="",0,INDEX(DU!I:I,MATCH(Duombaze!EZ141,DU!A:A,0),1))+IF(Duombaze!FA141="",0,INDEX(DU!I:I,MATCH(Duombaze!FA141,DU!A:A,0),1))</f>
        <v>69.059279999999902</v>
      </c>
      <c r="FC141" s="19">
        <f>IF(Duombaze!EZ141="",0,INDEX(DU!K:K,MATCH(Duombaze!EZ141,DU!A:A,0),1))+IF(Duombaze!FA141="",0,INDEX(DU!K:K,MATCH(Duombaze!FA141,DU!A:A,0),1))</f>
        <v>9.33</v>
      </c>
      <c r="FD141" s="25"/>
      <c r="FE141" s="25"/>
      <c r="FF141" s="25"/>
      <c r="FG141" s="25"/>
      <c r="FH141" s="25"/>
      <c r="FI141" s="25"/>
      <c r="FJ141" s="25"/>
      <c r="FK141" s="26"/>
      <c r="FL141" s="26"/>
      <c r="FM141" s="696"/>
      <c r="FN141" s="671"/>
      <c r="FO141" s="671"/>
      <c r="FP141" s="671"/>
      <c r="FQ141" s="673">
        <f>IF(Duombaze!FM141="",0,INDEX(DU!I:I*2,MATCH(Duombaze!FM141,DU!A:A,0),1))+IF(Duombaze!FN141="",0,INDEX(DU!I:I,MATCH(Duombaze!FN141,DU!A:A,0),1))+IF(Duombaze!FO141="",0,INDEX(DU!I:I,MATCH(Duombaze!FO141,DU!A:A,0),1))+IF(Duombaze!FP141="",0,INDEX(DU!I:I,MATCH(Duombaze!FP141,DU!A:A,0),1))</f>
        <v>0</v>
      </c>
      <c r="FR141" s="673">
        <f>IF(Duombaze!FM141="",0,INDEX(DU!K:K*2,MATCH(Duombaze!FM141,DU!A:A,0),1))+IF(Duombaze!FN141="",0,INDEX(DU!K:K,MATCH(Duombaze!FN141,DU!A:A,0),1))+IF(Duombaze!FO141="",0,INDEX(DU!K:K,MATCH(Duombaze!FO141,DU!A:A,0),1))+IF(Duombaze!FP141="",0,INDEX(DU!K:K,MATCH(Duombaze!FP141,DU!A:A,0),1))</f>
        <v>0</v>
      </c>
      <c r="FT141" s="119" t="s">
        <v>55</v>
      </c>
      <c r="FU141" s="119" t="s">
        <v>79</v>
      </c>
      <c r="FY141" s="485" t="s">
        <v>2696</v>
      </c>
      <c r="FZ141" s="485" t="e">
        <f>IF(FY141&lt;&gt;"",#REF!&amp;" "&amp;#REF!&amp;" "&amp;FY141,"")</f>
        <v>#REF!</v>
      </c>
      <c r="GA141" s="489"/>
    </row>
    <row r="142" spans="1:184" s="84" customFormat="1" ht="30" customHeight="1" x14ac:dyDescent="0.25">
      <c r="A142" s="82">
        <v>5</v>
      </c>
      <c r="B142" s="82" t="s">
        <v>774</v>
      </c>
      <c r="C142" s="78" t="s">
        <v>221</v>
      </c>
      <c r="D142" s="25"/>
      <c r="E142" s="17" t="str">
        <f t="shared" si="82"/>
        <v/>
      </c>
      <c r="F142" s="25"/>
      <c r="G142" s="639"/>
      <c r="H142" s="639"/>
      <c r="I142" s="639"/>
      <c r="J142" s="639"/>
      <c r="K142" s="639"/>
      <c r="L142" s="639"/>
      <c r="M142" s="639"/>
      <c r="N142" s="639"/>
      <c r="O142" s="639"/>
      <c r="P142" s="639">
        <f>IF(Duombaze!G142="",0,INDEX(DU!I:I,MATCH(Duombaze!G142,DU!A:A,0),1))+IF(Duombaze!H142="",0,INDEX(DU!I:I,MATCH(Duombaze!H142,DU!A:A,0),1))+IF(Duombaze!I142="",0,INDEX(DU!I:I,MATCH(Duombaze!I142,DU!A:A,0),1))+IF(Duombaze!J142="",0,INDEX(DU!I:I,MATCH(Duombaze!J142,DU!A:A,0),1))+IF(Duombaze!K142="",0,INDEX(DU!I:I,MATCH(Duombaze!K142,DU!A:A,0),1))+IF(Duombaze!L142="",0,INDEX(DU!I:I,MATCH(Duombaze!L142,DU!A:A,0),1))+IF(Duombaze!M142="",0,INDEX(DU!I:I,MATCH(Duombaze!M142,DU!A:A,0),1))+IF(Duombaze!N142="",0,INDEX(DU!I:I,MATCH(Duombaze!N142,DU!A:A,0),1))+IF(Duombaze!O142="",0,INDEX(DU!I:I,MATCH(Duombaze!O142,DU!A:A,0),1))</f>
        <v>0</v>
      </c>
      <c r="Q142" s="638">
        <f>IF(Duombaze!G142="",0,INDEX(DU!K:K,MATCH(Duombaze!G142,DU!A:A,0),1))+IF(Duombaze!H142="",0,INDEX(DU!K:K,MATCH(Duombaze!H142,DU!A:A,0),1))+IF(Duombaze!I142="",0,INDEX(DU!K:K,MATCH(Duombaze!I142,DU!A:A,0),1))+IF(Duombaze!J142="",0,INDEX(DU!K:K,MATCH(Duombaze!J142,DU!A:A,0),1))+IF(Duombaze!K142="",0,INDEX(DU!K:K,MATCH(Duombaze!K142,DU!A:A,0),1))+IF(Duombaze!L142="",0,INDEX(DU!K:K,MATCH(Duombaze!L142,DU!A:A,0),1))+IF(Duombaze!M142="",0,INDEX(DU!K:K,MATCH(Duombaze!M142,DU!A:A,0),1))+IF(Duombaze!N142="",0,INDEX(DU!K:K,MATCH(Duombaze!N142,DU!A:A,0),1))+IF(Duombaze!O142="",0,INDEX(DU!K:K,MATCH(Duombaze!O142,DU!A:A,0),1))</f>
        <v>0</v>
      </c>
      <c r="R142" s="25"/>
      <c r="S142" s="86"/>
      <c r="T142" s="881"/>
      <c r="U142" s="17">
        <f>IF(Duombaze!T142="",0,INDEX(DU!I:I,MATCH(Duombaze!T142,DU!A:A,0),1))</f>
        <v>0</v>
      </c>
      <c r="V142" s="17">
        <f>IF(Duombaze!T142="",0,INDEX(DU!K:K,MATCH(Duombaze!T142,DU!A:A,0),1))</f>
        <v>0</v>
      </c>
      <c r="W142" s="25"/>
      <c r="X142" s="25"/>
      <c r="Y142" s="868"/>
      <c r="Z142" s="87"/>
      <c r="AA142" s="17" t="str">
        <f t="shared" si="68"/>
        <v/>
      </c>
      <c r="AB142" s="25"/>
      <c r="AC142" s="25">
        <f>IF(Duombaze!AB142="",0,INDEX(DU!I:I,MATCH(Duombaze!AB142,DU!A:A,0),1))</f>
        <v>0</v>
      </c>
      <c r="AD142" s="25">
        <f>IF(Duombaze!AB142="",0,INDEX(DU!K:K,MATCH(Duombaze!AB142,DU!A:A,0),1))</f>
        <v>0</v>
      </c>
      <c r="AE142" s="25"/>
      <c r="AF142" s="25"/>
      <c r="AG142" s="25"/>
      <c r="AH142" s="17" t="str">
        <f t="shared" si="67"/>
        <v/>
      </c>
      <c r="AI142" s="25"/>
      <c r="AJ142" s="639"/>
      <c r="AK142" s="639"/>
      <c r="AL142" s="639"/>
      <c r="AM142" s="639">
        <f>IF(Duombaze!AJ142="",0,INDEX(DU!I:I,MATCH(Duombaze!AJ142,DU!A:A,0),1))+IF(Duombaze!AK142="",0,INDEX(DU!I:I,MATCH(Duombaze!AK142,DU!A:A,0),1))+IF(Duombaze!AL142="",0,INDEX(DU!I:I,MATCH(Duombaze!AL142,DU!A:A,0),1))</f>
        <v>0</v>
      </c>
      <c r="AN142" s="639">
        <f>IF(Duombaze!AJ142="",0,INDEX(DU!K:K,MATCH(Duombaze!AJ142,DU!A:A,0),1))+IF(Duombaze!AK142="",0,INDEX(DU!K:K,MATCH(Duombaze!AK142,DU!A:A,0),1))+IF(Duombaze!AL142="",0,INDEX(DU!K:K,MATCH(Duombaze!AL142,DU!A:A,0),1))</f>
        <v>0</v>
      </c>
      <c r="AO142" s="25"/>
      <c r="AP142" s="25"/>
      <c r="AQ142" s="25"/>
      <c r="AR142" s="17" t="str">
        <f t="shared" si="70"/>
        <v/>
      </c>
      <c r="AS142" s="25"/>
      <c r="AT142" s="639"/>
      <c r="AU142" s="639"/>
      <c r="AV142" s="639"/>
      <c r="AW142" s="639"/>
      <c r="AX142" s="639"/>
      <c r="AY142" s="639"/>
      <c r="AZ142" s="639"/>
      <c r="BA142" s="639"/>
      <c r="BB142" s="639"/>
      <c r="BC142" s="639">
        <f>IF(Duombaze!AT142="",0,INDEX(DU!I:I,MATCH(Duombaze!AT142,DU!A:A,0),1))+IF(Duombaze!AU142="",0,INDEX(DU!I:I,MATCH(Duombaze!AU142,DU!A:A,0),1))+IF(Duombaze!AV142="",0,INDEX(DU!I:I,MATCH(Duombaze!AV142,DU!A:A,0),1))+IF(Duombaze!AW142="",0,INDEX(DU!I:I,MATCH(Duombaze!AW142,DU!A:A,0),1))+IF(Duombaze!AX142="",0,INDEX(DU!I:I,MATCH(Duombaze!AX142,DU!A:A,0),1))+IF(Duombaze!AY142="",0,INDEX(DU!I:I,MATCH(Duombaze!AY142,DU!A:A,0),1))+IF(Duombaze!AZ142="",0,INDEX(DU!I:I,MATCH(Duombaze!AZ142,DU!A:A,0),1))+IF(Duombaze!BA142="",0,INDEX(DU!I:I,MATCH(Duombaze!BA142,DU!A:A,0),1))+IF(Duombaze!BB142="",0,INDEX(DU!I:I,MATCH(Duombaze!BB142,DU!A:A,0),1))</f>
        <v>0</v>
      </c>
      <c r="BD142" s="638">
        <f>IF(Duombaze!AT142="",0,INDEX(DU!K:K,MATCH(Duombaze!AT142,DU!A:A,0),1))+IF(Duombaze!AU142="",0,INDEX(DU!K:K,MATCH(Duombaze!AU142,DU!A:A,0),1))+IF(Duombaze!AV142="",0,INDEX(DU!K:K,MATCH(Duombaze!AV142,DU!A:A,0),1))+IF(Duombaze!AW142="",0,INDEX(DU!K:K,MATCH(Duombaze!AW142,DU!A:A,0),1))+IF(Duombaze!AX142="",0,INDEX(DU!K:K,MATCH(Duombaze!AX142,DU!A:A,0),1))+IF(Duombaze!AY142="",0,INDEX(DU!K:K,MATCH(Duombaze!AY142,DU!A:A,0),1))+IF(Duombaze!AZ142="",0,INDEX(DU!K:K,MATCH(Duombaze!AZ142,DU!A:A,0),1))+IF(Duombaze!BA142="",0,INDEX(DU!K:K,MATCH(Duombaze!BA142,DU!A:A,0),1))+IF(Duombaze!BB142="",0,INDEX(DU!K:K,MATCH(Duombaze!BB142,DU!A:A,0),1))</f>
        <v>0</v>
      </c>
      <c r="BE142" s="25"/>
      <c r="BF142" s="25"/>
      <c r="BG142" s="19" t="s">
        <v>1854</v>
      </c>
      <c r="BH142" s="53" t="str">
        <f t="shared" si="78"/>
        <v>5 SPC10 Pneumatiniai st. 2 konturų Wabco su automatiniu LSV 0,4s.</v>
      </c>
      <c r="BI142" s="26" t="str">
        <f t="shared" si="81"/>
        <v>ZU3APSWBCAL04S</v>
      </c>
      <c r="BJ142" s="638" t="s">
        <v>1953</v>
      </c>
      <c r="BK142" s="638"/>
      <c r="BL142" s="638"/>
      <c r="BM142" s="638">
        <f>IF(Duombaze!BJ142="",0,INDEX(DU!I:I,MATCH(Duombaze!BJ142,DU!A:A,0),1))+IF(Duombaze!BK142="",0,INDEX(DU!I:I,MATCH(Duombaze!BK142,DU!A:A,0),1))+IF(Duombaze!BL142="",0,INDEX(DU!I:I,MATCH(Duombaze!BL142,DU!A:A,0),1))</f>
        <v>631.85451999999998</v>
      </c>
      <c r="BN142" s="638">
        <f>IF(Duombaze!BJ142="",0,INDEX(DU!K:K,MATCH(Duombaze!BJ142,DU!A:A,0),1))+IF(Duombaze!BK142="",0,INDEX(DU!K:K,MATCH(Duombaze!BK142,DU!A:A,0),1))+IF(Duombaze!BL142="",0,INDEX(DU!K:K,MATCH(Duombaze!BL142,DU!A:A,0),1))</f>
        <v>91.02</v>
      </c>
      <c r="BO142" s="26"/>
      <c r="BP142" s="26"/>
      <c r="BQ142" s="86" t="s">
        <v>290</v>
      </c>
      <c r="BR142" s="19" t="str">
        <f t="shared" ref="BR142:BR150" si="83">IF(BQ142&lt;&gt;"",A142&amp;" "&amp;C142&amp;" "&amp;BQ142,"")</f>
        <v>5 SPC10 Stabdžių išvadai dviejų kontūrų</v>
      </c>
      <c r="BS142" s="25" t="s">
        <v>2263</v>
      </c>
      <c r="BT142" s="25" t="s">
        <v>3037</v>
      </c>
      <c r="BU142" s="25">
        <v>23705201</v>
      </c>
      <c r="BV142" s="25"/>
      <c r="BW142" s="25">
        <f>IF(Duombaze!BT142="",0,INDEX(DU!I:I,MATCH(Duombaze!BT142,DU!A:A,0),1))+IF(Duombaze!BU142="",0,INDEX(DU!I:I,MATCH(Duombaze!BU142,DU!A:A,0),1))+IF(Duombaze!BV142="",0,INDEX(DU!I:I,MATCH(Duombaze!BV142,DU!A:A,0),1))</f>
        <v>53.779853333333328</v>
      </c>
      <c r="BX142" s="19">
        <f>IF(Duombaze!BT142="",0,INDEX(DU!K:K,MATCH(Duombaze!BT142,DU!A:A,0),1))+IF(Duombaze!BU142="",0,INDEX(DU!K:K,MATCH(Duombaze!BU142,DU!A:A,0),1))+IF(Duombaze!BV142="",0,INDEX(DU!K:K,MATCH(Duombaze!BV142,DU!A:A,0),1))</f>
        <v>17.41</v>
      </c>
      <c r="BY142" s="87"/>
      <c r="BZ142" s="25"/>
      <c r="CA142" s="25"/>
      <c r="CB142" s="19" t="str">
        <f t="shared" si="79"/>
        <v/>
      </c>
      <c r="CC142" s="25"/>
      <c r="CD142" s="25">
        <f>IF(Duombaze!CC142="",0,INDEX(DU!I:I,MATCH(Duombaze!CC142,DU!A:A,0),1))</f>
        <v>0</v>
      </c>
      <c r="CE142" s="17">
        <f>IF(Duombaze!CC142="",0,INDEX(DU!K:K,MATCH(Duombaze!CC142,DU!A:A,0),1))</f>
        <v>0</v>
      </c>
      <c r="CF142" s="25"/>
      <c r="CG142" s="25"/>
      <c r="CH142" s="25"/>
      <c r="CI142" s="17" t="str">
        <f t="shared" si="71"/>
        <v/>
      </c>
      <c r="CJ142" s="25"/>
      <c r="CK142" s="25">
        <f>IF(Duombaze!CJ142="",0,INDEX(DU!I:I,MATCH(Duombaze!CJ142,DU!A:A,0),1))</f>
        <v>0</v>
      </c>
      <c r="CL142" s="17">
        <f>IF(Duombaze!CJ142="",0,INDEX(DU!K:K,MATCH(Duombaze!CJ142,DU!A:A,0),1))</f>
        <v>0</v>
      </c>
      <c r="CM142" s="25"/>
      <c r="CN142" s="25"/>
      <c r="CO142" s="25"/>
      <c r="CP142" s="17" t="str">
        <f t="shared" si="72"/>
        <v/>
      </c>
      <c r="CQ142" s="25"/>
      <c r="CR142" s="639"/>
      <c r="CS142" s="639"/>
      <c r="CT142" s="639">
        <f>IF(Duombaze!CR142="",0,INDEX(DU!I:I,MATCH(Duombaze!CR142,DU!A:A,0),1))+IF(Duombaze!CS142="",0,INDEX(DU!I:I,MATCH(Duombaze!CS142,DU!A:A,0),1))</f>
        <v>0</v>
      </c>
      <c r="CU142" s="19">
        <f>IF(Duombaze!CR142="",0,INDEX(DU!K:K,MATCH(Duombaze!CR142,DU!A:A,0),1))+IF(Duombaze!CS142="",0,INDEX(DU!K:K,MATCH(Duombaze!CS142,DU!A:A,0),1))</f>
        <v>0</v>
      </c>
      <c r="CV142" s="25"/>
      <c r="CW142" s="25"/>
      <c r="CX142" s="25"/>
      <c r="CY142" s="17" t="str">
        <f t="shared" si="73"/>
        <v/>
      </c>
      <c r="CZ142" s="25"/>
      <c r="DA142" s="672"/>
      <c r="DB142" s="672"/>
      <c r="DC142" s="672">
        <f>IF(Duombaze!DA142="",0,INDEX(DU!I:I,MATCH(Duombaze!DA142,DU!A:A,0),1))+IF(Duombaze!DB142="",0,INDEX(DU!I:I,MATCH(Duombaze!DB142,DU!A:A,0),1))</f>
        <v>0</v>
      </c>
      <c r="DD142" s="19">
        <f>IF(Duombaze!DA142="",0,INDEX(DU!K:K,MATCH(Duombaze!DA142,DU!A:A,0),1))+IF(Duombaze!DB142="",0,INDEX(DU!K:K,MATCH(Duombaze!DB142,DU!A:A,0),1))</f>
        <v>0</v>
      </c>
      <c r="DE142" s="25"/>
      <c r="DF142" s="25"/>
      <c r="DG142" s="25"/>
      <c r="DH142" s="19" t="str">
        <f t="shared" si="74"/>
        <v/>
      </c>
      <c r="DI142" s="25"/>
      <c r="DJ142" s="672"/>
      <c r="DK142" s="678"/>
      <c r="DL142" s="678">
        <f>IF(Duombaze!DJ142="",0,INDEX(DU!I:I,MATCH(Duombaze!DJ142,DU!A:A,0),1))+IF(Duombaze!DK142="",0,INDEX(DU!I:I,MATCH(Duombaze!DK142,DU!A:A,0),1))</f>
        <v>0</v>
      </c>
      <c r="DM142" s="19">
        <f>IF(Duombaze!DJ142="",0,INDEX(DU!K:K,MATCH(Duombaze!DJ142,DU!A:A,0),1))+IF(Duombaze!DK142="",0,INDEX(DU!K:K,MATCH(Duombaze!DK142,DU!A:A,0),1))</f>
        <v>0</v>
      </c>
      <c r="DN142" s="86"/>
      <c r="DO142" s="86"/>
      <c r="DP142" s="86" t="str">
        <f>DP179</f>
        <v>Prieky/gale LED, šone atšvaitai</v>
      </c>
      <c r="DQ142" s="17" t="str">
        <f t="shared" si="75"/>
        <v>5 SPC10 Prieky/gale LED, šone atšvaitai</v>
      </c>
      <c r="DR142" s="87" t="str">
        <f>DR179</f>
        <v>ZC40ZIBLED0AT0</v>
      </c>
      <c r="DS142" s="692" t="s">
        <v>249</v>
      </c>
      <c r="DT142" s="692"/>
      <c r="DU142" s="692"/>
      <c r="DV142" s="692"/>
      <c r="DW142" s="692">
        <f>IF(Duombaze!DS142="",0,INDEX(DU!I:I,MATCH(Duombaze!DS142,DU!A:A,0),1))+IF(Duombaze!DT142="",0,INDEX(DU!I:I,MATCH(Duombaze!DT142,DU!A:A,0),1))+IF(Duombaze!DU142="",0,INDEX(DU!I:I,MATCH(Duombaze!DU142,DU!A:A,0),1))+IF(Duombaze!DV142="",0,INDEX(DU!I:I,MATCH(Duombaze!DV142,DU!A:A,0),1))</f>
        <v>116.062004564983</v>
      </c>
      <c r="DX142" s="638">
        <f>IF(Duombaze!DS142="",0,INDEX(DU!K:K,MATCH(Duombaze!DS142,DU!A:A,0),1))+IF(Duombaze!DT142="",0,INDEX(DU!K:K,MATCH(Duombaze!DT142,DU!A:A,0),1))+IF(Duombaze!DU142="",0,INDEX(DU!K:K,MATCH(Duombaze!DU142,DU!A:A,0),1))+IF(Duombaze!DV142="",0,INDEX(DU!K:KH,MATCH(Duombaze!DV142,DU!A:A,0),1))</f>
        <v>0</v>
      </c>
      <c r="DY142" s="87"/>
      <c r="DZ142" s="87"/>
      <c r="EA142" s="25" t="str">
        <f>EA179</f>
        <v>Mechaninis sukabintuvas Scharmueller</v>
      </c>
      <c r="EB142" s="19" t="str">
        <f t="shared" si="65"/>
        <v>5 SPC10 Mechaninis sukabintuvas Scharmueller</v>
      </c>
      <c r="EC142" s="25" t="str">
        <f>EC179</f>
        <v>ZC40ACMSSCHARM</v>
      </c>
      <c r="ED142" s="25">
        <f>IF(Duombaze!EC142="",0,INDEX(DU!I:I,MATCH(Duombaze!EC142,DU!A:A,0),1))</f>
        <v>130.56639999999999</v>
      </c>
      <c r="EE142" s="638">
        <f>IF(Duombaze!EC142="",0,INDEX(DU!K:K,MATCH(Duombaze!EC142,DU!A:A,0),1))</f>
        <v>0.75</v>
      </c>
      <c r="EF142" s="25"/>
      <c r="EG142" s="25"/>
      <c r="EH142" s="25" t="str">
        <f>EH178</f>
        <v>Lipdukai Daniški + MItip logo (prisukamas) + AXIMA</v>
      </c>
      <c r="EI142" s="17" t="str">
        <f t="shared" si="80"/>
        <v>5 SPC10 Lipdukai Daniški + MItip logo (prisukamas) + AXIMA</v>
      </c>
      <c r="EJ142" s="25" t="str">
        <f>EJ178</f>
        <v>ZM20ASPCLMI000 + ZM0L0G0MITIP00 + 000073094400 (2vnt.)</v>
      </c>
      <c r="EK142" s="672" t="s">
        <v>3051</v>
      </c>
      <c r="EL142" s="672" t="s">
        <v>3052</v>
      </c>
      <c r="EM142" s="32">
        <v>73094400</v>
      </c>
      <c r="EN142" s="672">
        <f>IF(Duombaze!EK142="",0,INDEX(DU!I:I,MATCH(Duombaze!EK142,DU!A:A,0),1))+IF(Duombaze!EL142="",0,INDEX(DU!I:I,MATCH(Duombaze!EL142,DU!A:A,0),1))+IF(Duombaze!EM142="",0,INDEX(DU!I:I*2,MATCH(Duombaze!EM142,DU!A:A,0),1))</f>
        <v>22.109623333333332</v>
      </c>
      <c r="EO142" s="19">
        <f>IF(Duombaze!EK142="",0,INDEX(DU!K:K,MATCH(Duombaze!EK142,DU!A:A,0),1))+IF(Duombaze!EL142="",0,INDEX(DU!K:K,MATCH(Duombaze!EL142,DU!A:A,0),1))+IF(Duombaze!EM142="",0,INDEX(DU!K:K,MATCH(Duombaze!EM142,DU!A:A,0),1))</f>
        <v>2.58</v>
      </c>
      <c r="EP142" s="25"/>
      <c r="EQ142" s="25"/>
      <c r="ER142" s="25"/>
      <c r="ES142" s="17" t="str">
        <f t="shared" si="76"/>
        <v/>
      </c>
      <c r="ET142" s="25"/>
      <c r="EU142" s="25"/>
      <c r="EV142" s="25"/>
      <c r="EW142" s="25" t="s">
        <v>359</v>
      </c>
      <c r="EX142" s="19" t="str">
        <f t="shared" si="77"/>
        <v>5 SPC10 Purvasaugių komplektas 550 ratams (ketvirtiniai 1/4) galiniai</v>
      </c>
      <c r="EY142" s="25" t="s">
        <v>339</v>
      </c>
      <c r="EZ142" s="672" t="s">
        <v>339</v>
      </c>
      <c r="FA142" s="672"/>
      <c r="FB142" s="672">
        <f>IF(Duombaze!EZ142="",0,INDEX(DU!I:I,MATCH(Duombaze!EZ142,DU!A:A,0),1))+IF(Duombaze!FA142="",0,INDEX(DU!I:I,MATCH(Duombaze!FA142,DU!A:A,0),1))</f>
        <v>35.086440000000003</v>
      </c>
      <c r="FC142" s="19">
        <f>IF(Duombaze!EZ142="",0,INDEX(DU!K:K,MATCH(Duombaze!EZ142,DU!A:A,0),1))+IF(Duombaze!FA142="",0,INDEX(DU!K:K,MATCH(Duombaze!FA142,DU!A:A,0),1))</f>
        <v>9.33</v>
      </c>
      <c r="FD142" s="25"/>
      <c r="FE142" s="25"/>
      <c r="FF142" s="25"/>
      <c r="FG142" s="25"/>
      <c r="FH142" s="25"/>
      <c r="FI142" s="25"/>
      <c r="FJ142" s="25"/>
      <c r="FK142" s="26"/>
      <c r="FL142" s="26"/>
      <c r="FM142" s="696"/>
      <c r="FN142" s="671"/>
      <c r="FO142" s="671"/>
      <c r="FP142" s="671"/>
      <c r="FQ142" s="673">
        <f>IF(Duombaze!FM142="",0,INDEX(DU!I:I*2,MATCH(Duombaze!FM142,DU!A:A,0),1))+IF(Duombaze!FN142="",0,INDEX(DU!I:I,MATCH(Duombaze!FN142,DU!A:A,0),1))+IF(Duombaze!FO142="",0,INDEX(DU!I:I,MATCH(Duombaze!FO142,DU!A:A,0),1))+IF(Duombaze!FP142="",0,INDEX(DU!I:I,MATCH(Duombaze!FP142,DU!A:A,0),1))</f>
        <v>0</v>
      </c>
      <c r="FR142" s="673">
        <f>IF(Duombaze!FM142="",0,INDEX(DU!K:K*2,MATCH(Duombaze!FM142,DU!A:A,0),1))+IF(Duombaze!FN142="",0,INDEX(DU!K:K,MATCH(Duombaze!FN142,DU!A:A,0),1))+IF(Duombaze!FO142="",0,INDEX(DU!K:K,MATCH(Duombaze!FO142,DU!A:A,0),1))+IF(Duombaze!FP142="",0,INDEX(DU!K:K,MATCH(Duombaze!FP142,DU!A:A,0),1))</f>
        <v>0</v>
      </c>
      <c r="FT142" s="119" t="s">
        <v>56</v>
      </c>
      <c r="FU142" s="119" t="s">
        <v>51</v>
      </c>
      <c r="FY142" s="25" t="str">
        <f>FY182</f>
        <v>Stabdžių išvadai pneumatiniai - hidrauliniai</v>
      </c>
      <c r="FZ142" s="19" t="str">
        <f>IF(FY142&lt;&gt;"",A140&amp;" "&amp;C140&amp;" "&amp;FY142,"")</f>
        <v>3 SPC10 Stabdžių išvadai pneumatiniai - hidrauliniai</v>
      </c>
      <c r="GA142" s="25" t="str">
        <f>GA182</f>
        <v>ZU30ASPC14SIPH + ZC40ASPC1620IJ</v>
      </c>
    </row>
    <row r="143" spans="1:184" s="84" customFormat="1" ht="23.45" customHeight="1" x14ac:dyDescent="0.25">
      <c r="A143" s="82">
        <v>6</v>
      </c>
      <c r="B143" s="82" t="s">
        <v>774</v>
      </c>
      <c r="C143" s="78" t="s">
        <v>221</v>
      </c>
      <c r="D143" s="25"/>
      <c r="E143" s="17" t="str">
        <f t="shared" si="82"/>
        <v/>
      </c>
      <c r="F143" s="25"/>
      <c r="G143" s="639"/>
      <c r="H143" s="639"/>
      <c r="I143" s="639"/>
      <c r="J143" s="639"/>
      <c r="K143" s="639"/>
      <c r="L143" s="639"/>
      <c r="M143" s="639"/>
      <c r="N143" s="639"/>
      <c r="O143" s="639"/>
      <c r="P143" s="639">
        <f>IF(Duombaze!G143="",0,INDEX(DU!I:I,MATCH(Duombaze!G143,DU!A:A,0),1))+IF(Duombaze!H143="",0,INDEX(DU!I:I,MATCH(Duombaze!H143,DU!A:A,0),1))+IF(Duombaze!I143="",0,INDEX(DU!I:I,MATCH(Duombaze!I143,DU!A:A,0),1))+IF(Duombaze!J143="",0,INDEX(DU!I:I,MATCH(Duombaze!J143,DU!A:A,0),1))+IF(Duombaze!K143="",0,INDEX(DU!I:I,MATCH(Duombaze!K143,DU!A:A,0),1))+IF(Duombaze!L143="",0,INDEX(DU!I:I,MATCH(Duombaze!L143,DU!A:A,0),1))+IF(Duombaze!M143="",0,INDEX(DU!I:I,MATCH(Duombaze!M143,DU!A:A,0),1))+IF(Duombaze!N143="",0,INDEX(DU!I:I,MATCH(Duombaze!N143,DU!A:A,0),1))+IF(Duombaze!O143="",0,INDEX(DU!I:I,MATCH(Duombaze!O143,DU!A:A,0),1))</f>
        <v>0</v>
      </c>
      <c r="Q143" s="638">
        <f>IF(Duombaze!G143="",0,INDEX(DU!K:K,MATCH(Duombaze!G143,DU!A:A,0),1))+IF(Duombaze!H143="",0,INDEX(DU!K:K,MATCH(Duombaze!H143,DU!A:A,0),1))+IF(Duombaze!I143="",0,INDEX(DU!K:K,MATCH(Duombaze!I143,DU!A:A,0),1))+IF(Duombaze!J143="",0,INDEX(DU!K:K,MATCH(Duombaze!J143,DU!A:A,0),1))+IF(Duombaze!K143="",0,INDEX(DU!K:K,MATCH(Duombaze!K143,DU!A:A,0),1))+IF(Duombaze!L143="",0,INDEX(DU!K:K,MATCH(Duombaze!L143,DU!A:A,0),1))+IF(Duombaze!M143="",0,INDEX(DU!K:K,MATCH(Duombaze!M143,DU!A:A,0),1))+IF(Duombaze!N143="",0,INDEX(DU!K:K,MATCH(Duombaze!N143,DU!A:A,0),1))+IF(Duombaze!O143="",0,INDEX(DU!K:K,MATCH(Duombaze!O143,DU!A:A,0),1))</f>
        <v>0</v>
      </c>
      <c r="R143" s="25"/>
      <c r="S143" s="86"/>
      <c r="T143" s="881"/>
      <c r="U143" s="17">
        <f>IF(Duombaze!T143="",0,INDEX(DU!I:I,MATCH(Duombaze!T143,DU!A:A,0),1))</f>
        <v>0</v>
      </c>
      <c r="V143" s="17">
        <f>IF(Duombaze!T143="",0,INDEX(DU!K:K,MATCH(Duombaze!T143,DU!A:A,0),1))</f>
        <v>0</v>
      </c>
      <c r="W143" s="25"/>
      <c r="X143" s="25"/>
      <c r="Y143" s="868"/>
      <c r="Z143" s="87"/>
      <c r="AA143" s="17" t="str">
        <f t="shared" si="68"/>
        <v/>
      </c>
      <c r="AB143" s="25"/>
      <c r="AC143" s="25">
        <f>IF(Duombaze!AB143="",0,INDEX(DU!I:I,MATCH(Duombaze!AB143,DU!A:A,0),1))</f>
        <v>0</v>
      </c>
      <c r="AD143" s="25">
        <f>IF(Duombaze!AB143="",0,INDEX(DU!K:K,MATCH(Duombaze!AB143,DU!A:A,0),1))</f>
        <v>0</v>
      </c>
      <c r="AE143" s="25"/>
      <c r="AF143" s="25"/>
      <c r="AG143" s="25"/>
      <c r="AH143" s="17" t="str">
        <f t="shared" si="67"/>
        <v/>
      </c>
      <c r="AI143" s="25"/>
      <c r="AJ143" s="639"/>
      <c r="AK143" s="639"/>
      <c r="AL143" s="639"/>
      <c r="AM143" s="639">
        <f>IF(Duombaze!AJ143="",0,INDEX(DU!I:I,MATCH(Duombaze!AJ143,DU!A:A,0),1))+IF(Duombaze!AK143="",0,INDEX(DU!I:I,MATCH(Duombaze!AK143,DU!A:A,0),1))+IF(Duombaze!AL143="",0,INDEX(DU!I:I,MATCH(Duombaze!AL143,DU!A:A,0),1))</f>
        <v>0</v>
      </c>
      <c r="AN143" s="639">
        <f>IF(Duombaze!AJ143="",0,INDEX(DU!K:K,MATCH(Duombaze!AJ143,DU!A:A,0),1))+IF(Duombaze!AK143="",0,INDEX(DU!K:K,MATCH(Duombaze!AK143,DU!A:A,0),1))+IF(Duombaze!AL143="",0,INDEX(DU!K:K,MATCH(Duombaze!AL143,DU!A:A,0),1))</f>
        <v>0</v>
      </c>
      <c r="AO143" s="25"/>
      <c r="AP143" s="25"/>
      <c r="AQ143" s="25"/>
      <c r="AR143" s="17" t="str">
        <f t="shared" si="70"/>
        <v/>
      </c>
      <c r="AS143" s="25"/>
      <c r="AT143" s="639"/>
      <c r="AU143" s="639"/>
      <c r="AV143" s="639"/>
      <c r="AW143" s="639"/>
      <c r="AX143" s="639"/>
      <c r="AY143" s="639"/>
      <c r="AZ143" s="639"/>
      <c r="BA143" s="639"/>
      <c r="BB143" s="639"/>
      <c r="BC143" s="639">
        <f>IF(Duombaze!AT143="",0,INDEX(DU!I:I,MATCH(Duombaze!AT143,DU!A:A,0),1))+IF(Duombaze!AU143="",0,INDEX(DU!I:I,MATCH(Duombaze!AU143,DU!A:A,0),1))+IF(Duombaze!AV143="",0,INDEX(DU!I:I,MATCH(Duombaze!AV143,DU!A:A,0),1))+IF(Duombaze!AW143="",0,INDEX(DU!I:I,MATCH(Duombaze!AW143,DU!A:A,0),1))+IF(Duombaze!AX143="",0,INDEX(DU!I:I,MATCH(Duombaze!AX143,DU!A:A,0),1))+IF(Duombaze!AY143="",0,INDEX(DU!I:I,MATCH(Duombaze!AY143,DU!A:A,0),1))+IF(Duombaze!AZ143="",0,INDEX(DU!I:I,MATCH(Duombaze!AZ143,DU!A:A,0),1))+IF(Duombaze!BA143="",0,INDEX(DU!I:I,MATCH(Duombaze!BA143,DU!A:A,0),1))+IF(Duombaze!BB143="",0,INDEX(DU!I:I,MATCH(Duombaze!BB143,DU!A:A,0),1))</f>
        <v>0</v>
      </c>
      <c r="BD143" s="638">
        <f>IF(Duombaze!AT143="",0,INDEX(DU!K:K,MATCH(Duombaze!AT143,DU!A:A,0),1))+IF(Duombaze!AU143="",0,INDEX(DU!K:K,MATCH(Duombaze!AU143,DU!A:A,0),1))+IF(Duombaze!AV143="",0,INDEX(DU!K:K,MATCH(Duombaze!AV143,DU!A:A,0),1))+IF(Duombaze!AW143="",0,INDEX(DU!K:K,MATCH(Duombaze!AW143,DU!A:A,0),1))+IF(Duombaze!AX143="",0,INDEX(DU!K:K,MATCH(Duombaze!AX143,DU!A:A,0),1))+IF(Duombaze!AY143="",0,INDEX(DU!K:K,MATCH(Duombaze!AY143,DU!A:A,0),1))+IF(Duombaze!AZ143="",0,INDEX(DU!K:K,MATCH(Duombaze!AZ143,DU!A:A,0),1))+IF(Duombaze!BA143="",0,INDEX(DU!K:K,MATCH(Duombaze!BA143,DU!A:A,0),1))+IF(Duombaze!BB143="",0,INDEX(DU!K:K,MATCH(Duombaze!BB143,DU!A:A,0),1))</f>
        <v>0</v>
      </c>
      <c r="BE143" s="25"/>
      <c r="BF143" s="25"/>
      <c r="BG143" s="17" t="s">
        <v>2696</v>
      </c>
      <c r="BH143" s="17" t="str">
        <f t="shared" si="78"/>
        <v>6 SPC10 Pneumatiniai stabdžiai WABCO (auto LSV, 2x0,4s, papild. slėgio vožtuvas)</v>
      </c>
      <c r="BI143" s="26" t="str">
        <f t="shared" si="81"/>
        <v>ZU3APSWBCAL04S + ZM0PR0SLV0ZT0W</v>
      </c>
      <c r="BJ143" s="638" t="s">
        <v>1953</v>
      </c>
      <c r="BK143" s="638" t="s">
        <v>3003</v>
      </c>
      <c r="BL143" s="638"/>
      <c r="BM143" s="638">
        <f>IF(Duombaze!BJ143="",0,INDEX(DU!I:I,MATCH(Duombaze!BJ143,DU!A:A,0),1))+IF(Duombaze!BK143="",0,INDEX(DU!I:I,MATCH(Duombaze!BK143,DU!A:A,0),1))+IF(Duombaze!BL143="",0,INDEX(DU!I:I,MATCH(Duombaze!BL143,DU!A:A,0),1))</f>
        <v>693.76091999999994</v>
      </c>
      <c r="BN143" s="638">
        <f>IF(Duombaze!BJ143="",0,INDEX(DU!K:K,MATCH(Duombaze!BJ143,DU!A:A,0),1))+IF(Duombaze!BK143="",0,INDEX(DU!K:K,MATCH(Duombaze!BK143,DU!A:A,0),1))+IF(Duombaze!BL143="",0,INDEX(DU!K:K,MATCH(Duombaze!BL143,DU!A:A,0),1))</f>
        <v>94.89</v>
      </c>
      <c r="BO143" s="85"/>
      <c r="BP143" s="26"/>
      <c r="BQ143" s="86" t="s">
        <v>290</v>
      </c>
      <c r="BR143" s="19" t="str">
        <f t="shared" si="83"/>
        <v>6 SPC10 Stabdžių išvadai dviejų kontūrų</v>
      </c>
      <c r="BS143" s="25" t="s">
        <v>2263</v>
      </c>
      <c r="BT143" s="25" t="s">
        <v>3037</v>
      </c>
      <c r="BU143" s="25">
        <v>23705201</v>
      </c>
      <c r="BV143" s="25"/>
      <c r="BW143" s="25">
        <f>IF(Duombaze!BT143="",0,INDEX(DU!I:I,MATCH(Duombaze!BT143,DU!A:A,0),1))+IF(Duombaze!BU143="",0,INDEX(DU!I:I,MATCH(Duombaze!BU143,DU!A:A,0),1))+IF(Duombaze!BV143="",0,INDEX(DU!I:I,MATCH(Duombaze!BV143,DU!A:A,0),1))</f>
        <v>53.779853333333328</v>
      </c>
      <c r="BX143" s="19">
        <f>IF(Duombaze!BT143="",0,INDEX(DU!K:K,MATCH(Duombaze!BT143,DU!A:A,0),1))+IF(Duombaze!BU143="",0,INDEX(DU!K:K,MATCH(Duombaze!BU143,DU!A:A,0),1))+IF(Duombaze!BV143="",0,INDEX(DU!K:K,MATCH(Duombaze!BV143,DU!A:A,0),1))</f>
        <v>17.41</v>
      </c>
      <c r="BY143" s="87"/>
      <c r="BZ143" s="25"/>
      <c r="CA143" s="25"/>
      <c r="CB143" s="19" t="str">
        <f t="shared" si="79"/>
        <v/>
      </c>
      <c r="CC143" s="25"/>
      <c r="CD143" s="25">
        <f>IF(Duombaze!CC143="",0,INDEX(DU!I:I,MATCH(Duombaze!CC143,DU!A:A,0),1))</f>
        <v>0</v>
      </c>
      <c r="CE143" s="17">
        <f>IF(Duombaze!CC143="",0,INDEX(DU!K:K,MATCH(Duombaze!CC143,DU!A:A,0),1))</f>
        <v>0</v>
      </c>
      <c r="CF143" s="25"/>
      <c r="CG143" s="25"/>
      <c r="CH143" s="25"/>
      <c r="CI143" s="17" t="str">
        <f t="shared" si="71"/>
        <v/>
      </c>
      <c r="CJ143" s="25"/>
      <c r="CK143" s="25">
        <f>IF(Duombaze!CJ143="",0,INDEX(DU!I:I,MATCH(Duombaze!CJ143,DU!A:A,0),1))</f>
        <v>0</v>
      </c>
      <c r="CL143" s="17">
        <f>IF(Duombaze!CJ143="",0,INDEX(DU!K:K,MATCH(Duombaze!CJ143,DU!A:A,0),1))</f>
        <v>0</v>
      </c>
      <c r="CM143" s="25"/>
      <c r="CN143" s="25"/>
      <c r="CO143" s="25"/>
      <c r="CP143" s="17" t="str">
        <f t="shared" si="72"/>
        <v/>
      </c>
      <c r="CQ143" s="25"/>
      <c r="CR143" s="639"/>
      <c r="CS143" s="639"/>
      <c r="CT143" s="639">
        <f>IF(Duombaze!CR143="",0,INDEX(DU!I:I,MATCH(Duombaze!CR143,DU!A:A,0),1))+IF(Duombaze!CS143="",0,INDEX(DU!I:I,MATCH(Duombaze!CS143,DU!A:A,0),1))</f>
        <v>0</v>
      </c>
      <c r="CU143" s="19">
        <f>IF(Duombaze!CR143="",0,INDEX(DU!K:K,MATCH(Duombaze!CR143,DU!A:A,0),1))+IF(Duombaze!CS143="",0,INDEX(DU!K:K,MATCH(Duombaze!CS143,DU!A:A,0),1))</f>
        <v>0</v>
      </c>
      <c r="CV143" s="25"/>
      <c r="CW143" s="25"/>
      <c r="CX143" s="25"/>
      <c r="CY143" s="17" t="str">
        <f t="shared" si="73"/>
        <v/>
      </c>
      <c r="CZ143" s="25"/>
      <c r="DA143" s="672"/>
      <c r="DB143" s="672"/>
      <c r="DC143" s="672">
        <f>IF(Duombaze!DA143="",0,INDEX(DU!I:I,MATCH(Duombaze!DA143,DU!A:A,0),1))+IF(Duombaze!DB143="",0,INDEX(DU!I:I,MATCH(Duombaze!DB143,DU!A:A,0),1))</f>
        <v>0</v>
      </c>
      <c r="DD143" s="19">
        <f>IF(Duombaze!DA143="",0,INDEX(DU!K:K,MATCH(Duombaze!DA143,DU!A:A,0),1))+IF(Duombaze!DB143="",0,INDEX(DU!K:K,MATCH(Duombaze!DB143,DU!A:A,0),1))</f>
        <v>0</v>
      </c>
      <c r="DE143" s="25"/>
      <c r="DF143" s="25"/>
      <c r="DG143" s="25"/>
      <c r="DH143" s="19" t="str">
        <f t="shared" si="74"/>
        <v/>
      </c>
      <c r="DI143" s="25"/>
      <c r="DJ143" s="672"/>
      <c r="DK143" s="678"/>
      <c r="DL143" s="678">
        <f>IF(Duombaze!DJ143="",0,INDEX(DU!I:I,MATCH(Duombaze!DJ143,DU!A:A,0),1))+IF(Duombaze!DK143="",0,INDEX(DU!I:I,MATCH(Duombaze!DK143,DU!A:A,0),1))</f>
        <v>0</v>
      </c>
      <c r="DM143" s="19">
        <f>IF(Duombaze!DJ143="",0,INDEX(DU!K:K,MATCH(Duombaze!DJ143,DU!A:A,0),1))+IF(Duombaze!DK143="",0,INDEX(DU!K:K,MATCH(Duombaze!DK143,DU!A:A,0),1))</f>
        <v>0</v>
      </c>
      <c r="DN143" s="86"/>
      <c r="DO143" s="86"/>
      <c r="DP143" s="86" t="s">
        <v>2896</v>
      </c>
      <c r="DQ143" s="17" t="str">
        <f t="shared" si="75"/>
        <v>6 SPC10 Gale apvalūs LED žibintai + pilnas LED (N. Danija)</v>
      </c>
      <c r="DR143" s="87" t="s">
        <v>2793</v>
      </c>
      <c r="DS143" s="692" t="s">
        <v>2793</v>
      </c>
      <c r="DT143" s="692"/>
      <c r="DU143" s="692"/>
      <c r="DV143" s="692"/>
      <c r="DW143" s="692">
        <f>IF(Duombaze!DS143="",0,INDEX(DU!I:I,MATCH(Duombaze!DS143,DU!A:A,0),1))+IF(Duombaze!DT143="",0,INDEX(DU!I:I,MATCH(Duombaze!DT143,DU!A:A,0),1))+IF(Duombaze!DU143="",0,INDEX(DU!I:I,MATCH(Duombaze!DU143,DU!A:A,0),1))+IF(Duombaze!DV143="",0,INDEX(DU!I:I,MATCH(Duombaze!DV143,DU!A:A,0),1))</f>
        <v>167.30027058823501</v>
      </c>
      <c r="DX143" s="638">
        <f>IF(Duombaze!DS143="",0,INDEX(DU!K:K,MATCH(Duombaze!DS143,DU!A:A,0),1))+IF(Duombaze!DT143="",0,INDEX(DU!K:K,MATCH(Duombaze!DT143,DU!A:A,0),1))+IF(Duombaze!DU143="",0,INDEX(DU!K:K,MATCH(Duombaze!DU143,DU!A:A,0),1))+IF(Duombaze!DV143="",0,INDEX(DU!K:KH,MATCH(Duombaze!DV143,DU!A:A,0),1))</f>
        <v>67.03</v>
      </c>
      <c r="DY143" s="87"/>
      <c r="DZ143" s="87"/>
      <c r="EA143" s="25"/>
      <c r="EB143" s="19" t="str">
        <f t="shared" si="65"/>
        <v/>
      </c>
      <c r="EC143" s="25"/>
      <c r="ED143" s="25">
        <f>IF(Duombaze!EC143="",0,INDEX(DU!I:I,MATCH(Duombaze!EC143,DU!A:A,0),1))</f>
        <v>0</v>
      </c>
      <c r="EE143" s="638">
        <f>IF(Duombaze!EC143="",0,INDEX(DU!K:K,MATCH(Duombaze!EC143,DU!A:A,0),1))</f>
        <v>0</v>
      </c>
      <c r="EF143" s="25"/>
      <c r="EG143" s="25"/>
      <c r="EH143" s="25"/>
      <c r="EI143" s="17" t="str">
        <f t="shared" si="80"/>
        <v/>
      </c>
      <c r="EJ143" s="25"/>
      <c r="EK143" s="672"/>
      <c r="EL143" s="672"/>
      <c r="EM143" s="672"/>
      <c r="EN143" s="672">
        <f>IF(Duombaze!EK143="",0,INDEX(DU!I:I,MATCH(Duombaze!EK143,DU!A:A,0),1))+IF(Duombaze!EL143="",0,INDEX(DU!I:I,MATCH(Duombaze!EL143,DU!A:A,0),1))+IF(Duombaze!EM143="",0,INDEX(DU!I:I,MATCH(Duombaze!EM143,DU!A:A,0),1))</f>
        <v>0</v>
      </c>
      <c r="EO143" s="19">
        <f>IF(Duombaze!EK143="",0,INDEX(DU!K:K,MATCH(Duombaze!EK143,DU!A:A,0),1))+IF(Duombaze!EL143="",0,INDEX(DU!K:K,MATCH(Duombaze!EL143,DU!A:A,0),1))+IF(Duombaze!EM143="",0,INDEX(DU!K:K,MATCH(Duombaze!EM143,DU!A:A,0),1))</f>
        <v>0</v>
      </c>
      <c r="EP143" s="25"/>
      <c r="EQ143" s="25"/>
      <c r="ER143" s="25"/>
      <c r="ES143" s="17" t="str">
        <f t="shared" si="76"/>
        <v/>
      </c>
      <c r="ET143" s="25"/>
      <c r="EU143" s="25"/>
      <c r="EV143" s="25"/>
      <c r="EW143" s="25"/>
      <c r="EX143" s="19"/>
      <c r="EY143" s="25"/>
      <c r="EZ143" s="672"/>
      <c r="FA143" s="672"/>
      <c r="FB143" s="672">
        <f>IF(Duombaze!EZ143="",0,INDEX(DU!I:I,MATCH(Duombaze!EZ143,DU!A:A,0),1))+IF(Duombaze!FA143="",0,INDEX(DU!I:I,MATCH(Duombaze!FA143,DU!A:A,0),1))</f>
        <v>0</v>
      </c>
      <c r="FC143" s="19">
        <f>IF(Duombaze!EZ143="",0,INDEX(DU!K:K,MATCH(Duombaze!EZ143,DU!A:A,0),1))+IF(Duombaze!FA143="",0,INDEX(DU!K:K,MATCH(Duombaze!FA143,DU!A:A,0),1))</f>
        <v>0</v>
      </c>
      <c r="FD143" s="25"/>
      <c r="FE143" s="25"/>
      <c r="FF143" s="25"/>
      <c r="FG143" s="25"/>
      <c r="FH143" s="25"/>
      <c r="FI143" s="25"/>
      <c r="FJ143" s="25"/>
      <c r="FK143" s="26"/>
      <c r="FL143" s="925"/>
      <c r="FM143" s="924"/>
      <c r="FN143" s="739"/>
      <c r="FO143" s="739"/>
      <c r="FP143" s="739"/>
      <c r="FQ143" s="673">
        <f>IF(Duombaze!FM143="",0,INDEX(DU!I:I*2,MATCH(Duombaze!FM143,DU!A:A,0),1))+IF(Duombaze!FN143="",0,INDEX(DU!I:I,MATCH(Duombaze!FN143,DU!A:A,0),1))+IF(Duombaze!FO143="",0,INDEX(DU!I:I,MATCH(Duombaze!FO143,DU!A:A,0),1))+IF(Duombaze!FP143="",0,INDEX(DU!I:I,MATCH(Duombaze!FP143,DU!A:A,0),1))</f>
        <v>0</v>
      </c>
      <c r="FR143" s="673">
        <f>IF(Duombaze!FM143="",0,INDEX(DU!K:K*2,MATCH(Duombaze!FM143,DU!A:A,0),1))+IF(Duombaze!FN143="",0,INDEX(DU!K:K,MATCH(Duombaze!FN143,DU!A:A,0),1))+IF(Duombaze!FO143="",0,INDEX(DU!K:K,MATCH(Duombaze!FO143,DU!A:A,0),1))+IF(Duombaze!FP143="",0,INDEX(DU!K:K,MATCH(Duombaze!FP143,DU!A:A,0),1))</f>
        <v>0</v>
      </c>
      <c r="FT143" s="119" t="s">
        <v>57</v>
      </c>
      <c r="FU143" s="119" t="s">
        <v>52</v>
      </c>
      <c r="FY143" s="25" t="str">
        <f>FY183</f>
        <v>Stabdžių išvadai dviejų kontūrų</v>
      </c>
      <c r="FZ143" s="19" t="str">
        <f>IF(FY143&lt;&gt;"",A141&amp;" "&amp;C141&amp;" "&amp;FY143,"")</f>
        <v>4 SPC10 Stabdžių išvadai dviejų kontūrų</v>
      </c>
      <c r="GA143" s="4" t="s">
        <v>2263</v>
      </c>
    </row>
    <row r="144" spans="1:184" s="84" customFormat="1" ht="23.45" customHeight="1" x14ac:dyDescent="0.25">
      <c r="A144" s="82">
        <v>7</v>
      </c>
      <c r="B144" s="82" t="s">
        <v>774</v>
      </c>
      <c r="C144" s="78" t="s">
        <v>221</v>
      </c>
      <c r="D144" s="25"/>
      <c r="E144" s="17" t="str">
        <f t="shared" si="82"/>
        <v/>
      </c>
      <c r="F144" s="25"/>
      <c r="G144" s="639"/>
      <c r="H144" s="639"/>
      <c r="I144" s="639"/>
      <c r="J144" s="639"/>
      <c r="K144" s="639"/>
      <c r="L144" s="639"/>
      <c r="M144" s="639"/>
      <c r="N144" s="639"/>
      <c r="O144" s="639"/>
      <c r="P144" s="639">
        <f>IF(Duombaze!G144="",0,INDEX(DU!I:I,MATCH(Duombaze!G144,DU!A:A,0),1))+IF(Duombaze!H144="",0,INDEX(DU!I:I,MATCH(Duombaze!H144,DU!A:A,0),1))+IF(Duombaze!I144="",0,INDEX(DU!I:I,MATCH(Duombaze!I144,DU!A:A,0),1))+IF(Duombaze!J144="",0,INDEX(DU!I:I,MATCH(Duombaze!J144,DU!A:A,0),1))+IF(Duombaze!K144="",0,INDEX(DU!I:I,MATCH(Duombaze!K144,DU!A:A,0),1))+IF(Duombaze!L144="",0,INDEX(DU!I:I,MATCH(Duombaze!L144,DU!A:A,0),1))+IF(Duombaze!M144="",0,INDEX(DU!I:I,MATCH(Duombaze!M144,DU!A:A,0),1))+IF(Duombaze!N144="",0,INDEX(DU!I:I,MATCH(Duombaze!N144,DU!A:A,0),1))+IF(Duombaze!O144="",0,INDEX(DU!I:I,MATCH(Duombaze!O144,DU!A:A,0),1))</f>
        <v>0</v>
      </c>
      <c r="Q144" s="638">
        <f>IF(Duombaze!G144="",0,INDEX(DU!K:K,MATCH(Duombaze!G144,DU!A:A,0),1))+IF(Duombaze!H144="",0,INDEX(DU!K:K,MATCH(Duombaze!H144,DU!A:A,0),1))+IF(Duombaze!I144="",0,INDEX(DU!K:K,MATCH(Duombaze!I144,DU!A:A,0),1))+IF(Duombaze!J144="",0,INDEX(DU!K:K,MATCH(Duombaze!J144,DU!A:A,0),1))+IF(Duombaze!K144="",0,INDEX(DU!K:K,MATCH(Duombaze!K144,DU!A:A,0),1))+IF(Duombaze!L144="",0,INDEX(DU!K:K,MATCH(Duombaze!L144,DU!A:A,0),1))+IF(Duombaze!M144="",0,INDEX(DU!K:K,MATCH(Duombaze!M144,DU!A:A,0),1))+IF(Duombaze!N144="",0,INDEX(DU!K:K,MATCH(Duombaze!N144,DU!A:A,0),1))+IF(Duombaze!O144="",0,INDEX(DU!K:K,MATCH(Duombaze!O144,DU!A:A,0),1))</f>
        <v>0</v>
      </c>
      <c r="R144" s="25"/>
      <c r="S144" s="86"/>
      <c r="T144" s="881"/>
      <c r="U144" s="17">
        <f>IF(Duombaze!T144="",0,INDEX(DU!I:I,MATCH(Duombaze!T144,DU!A:A,0),1))</f>
        <v>0</v>
      </c>
      <c r="V144" s="17">
        <f>IF(Duombaze!T144="",0,INDEX(DU!K:K,MATCH(Duombaze!T144,DU!A:A,0),1))</f>
        <v>0</v>
      </c>
      <c r="W144" s="25"/>
      <c r="X144" s="25"/>
      <c r="Y144" s="868"/>
      <c r="Z144" s="87"/>
      <c r="AA144" s="17" t="str">
        <f t="shared" si="68"/>
        <v/>
      </c>
      <c r="AB144" s="25"/>
      <c r="AC144" s="25">
        <f>IF(Duombaze!AB144="",0,INDEX(DU!I:I,MATCH(Duombaze!AB144,DU!A:A,0),1))</f>
        <v>0</v>
      </c>
      <c r="AD144" s="25">
        <f>IF(Duombaze!AB144="",0,INDEX(DU!K:K,MATCH(Duombaze!AB144,DU!A:A,0),1))</f>
        <v>0</v>
      </c>
      <c r="AE144" s="25"/>
      <c r="AF144" s="25"/>
      <c r="AG144" s="25"/>
      <c r="AH144" s="17" t="str">
        <f t="shared" si="67"/>
        <v/>
      </c>
      <c r="AI144" s="25"/>
      <c r="AJ144" s="639"/>
      <c r="AK144" s="639"/>
      <c r="AL144" s="639"/>
      <c r="AM144" s="639">
        <f>IF(Duombaze!AJ144="",0,INDEX(DU!I:I,MATCH(Duombaze!AJ144,DU!A:A,0),1))+IF(Duombaze!AK144="",0,INDEX(DU!I:I,MATCH(Duombaze!AK144,DU!A:A,0),1))+IF(Duombaze!AL144="",0,INDEX(DU!I:I,MATCH(Duombaze!AL144,DU!A:A,0),1))</f>
        <v>0</v>
      </c>
      <c r="AN144" s="639">
        <f>IF(Duombaze!AJ144="",0,INDEX(DU!K:K,MATCH(Duombaze!AJ144,DU!A:A,0),1))+IF(Duombaze!AK144="",0,INDEX(DU!K:K,MATCH(Duombaze!AK144,DU!A:A,0),1))+IF(Duombaze!AL144="",0,INDEX(DU!K:K,MATCH(Duombaze!AL144,DU!A:A,0),1))</f>
        <v>0</v>
      </c>
      <c r="AO144" s="25"/>
      <c r="AP144" s="25"/>
      <c r="AQ144" s="25"/>
      <c r="AR144" s="17" t="str">
        <f t="shared" si="70"/>
        <v/>
      </c>
      <c r="AS144" s="25"/>
      <c r="AT144" s="639"/>
      <c r="AU144" s="639"/>
      <c r="AV144" s="639"/>
      <c r="AW144" s="639"/>
      <c r="AX144" s="639"/>
      <c r="AY144" s="639"/>
      <c r="AZ144" s="639"/>
      <c r="BA144" s="639"/>
      <c r="BB144" s="639"/>
      <c r="BC144" s="639">
        <f>IF(Duombaze!AT144="",0,INDEX(DU!I:I,MATCH(Duombaze!AT144,DU!A:A,0),1))+IF(Duombaze!AU144="",0,INDEX(DU!I:I,MATCH(Duombaze!AU144,DU!A:A,0),1))+IF(Duombaze!AV144="",0,INDEX(DU!I:I,MATCH(Duombaze!AV144,DU!A:A,0),1))+IF(Duombaze!AW144="",0,INDEX(DU!I:I,MATCH(Duombaze!AW144,DU!A:A,0),1))+IF(Duombaze!AX144="",0,INDEX(DU!I:I,MATCH(Duombaze!AX144,DU!A:A,0),1))+IF(Duombaze!AY144="",0,INDEX(DU!I:I,MATCH(Duombaze!AY144,DU!A:A,0),1))+IF(Duombaze!AZ144="",0,INDEX(DU!I:I,MATCH(Duombaze!AZ144,DU!A:A,0),1))+IF(Duombaze!BA144="",0,INDEX(DU!I:I,MATCH(Duombaze!BA144,DU!A:A,0),1))+IF(Duombaze!BB144="",0,INDEX(DU!I:I,MATCH(Duombaze!BB144,DU!A:A,0),1))</f>
        <v>0</v>
      </c>
      <c r="BD144" s="638">
        <f>IF(Duombaze!AT144="",0,INDEX(DU!K:K,MATCH(Duombaze!AT144,DU!A:A,0),1))+IF(Duombaze!AU144="",0,INDEX(DU!K:K,MATCH(Duombaze!AU144,DU!A:A,0),1))+IF(Duombaze!AV144="",0,INDEX(DU!K:K,MATCH(Duombaze!AV144,DU!A:A,0),1))+IF(Duombaze!AW144="",0,INDEX(DU!K:K,MATCH(Duombaze!AW144,DU!A:A,0),1))+IF(Duombaze!AX144="",0,INDEX(DU!K:K,MATCH(Duombaze!AX144,DU!A:A,0),1))+IF(Duombaze!AY144="",0,INDEX(DU!K:K,MATCH(Duombaze!AY144,DU!A:A,0),1))+IF(Duombaze!AZ144="",0,INDEX(DU!K:K,MATCH(Duombaze!AZ144,DU!A:A,0),1))+IF(Duombaze!BA144="",0,INDEX(DU!K:K,MATCH(Duombaze!BA144,DU!A:A,0),1))+IF(Duombaze!BB144="",0,INDEX(DU!K:K,MATCH(Duombaze!BB144,DU!A:A,0),1))</f>
        <v>0</v>
      </c>
      <c r="BE144" s="25"/>
      <c r="BF144" s="25"/>
      <c r="BG144" s="17" t="s">
        <v>2721</v>
      </c>
      <c r="BH144" s="17" t="str">
        <f t="shared" si="78"/>
        <v>7 SPC10 Pneumatiniai st. WABCO (mech. LSV)</v>
      </c>
      <c r="BI144" s="26" t="str">
        <f t="shared" si="81"/>
        <v>ZU3APSWBCMLSV0</v>
      </c>
      <c r="BJ144" s="638" t="s">
        <v>2718</v>
      </c>
      <c r="BK144" s="638"/>
      <c r="BL144" s="638"/>
      <c r="BM144" s="638">
        <f>IF(Duombaze!BJ144="",0,INDEX(DU!I:I,MATCH(Duombaze!BJ144,DU!A:A,0),1))+IF(Duombaze!BK144="",0,INDEX(DU!I:I,MATCH(Duombaze!BK144,DU!A:A,0),1))+IF(Duombaze!BL144="",0,INDEX(DU!I:I,MATCH(Duombaze!BL144,DU!A:A,0),1))</f>
        <v>363.59249999999997</v>
      </c>
      <c r="BN144" s="638">
        <f>IF(Duombaze!BJ144="",0,INDEX(DU!K:K,MATCH(Duombaze!BJ144,DU!A:A,0),1))+IF(Duombaze!BK144="",0,INDEX(DU!K:K,MATCH(Duombaze!BK144,DU!A:A,0),1))+IF(Duombaze!BL144="",0,INDEX(DU!K:K,MATCH(Duombaze!BL144,DU!A:A,0),1))</f>
        <v>85.87</v>
      </c>
      <c r="BO144" s="85"/>
      <c r="BP144" s="85"/>
      <c r="BQ144" s="720" t="s">
        <v>290</v>
      </c>
      <c r="BR144" s="19" t="str">
        <f t="shared" si="83"/>
        <v>7 SPC10 Stabdžių išvadai dviejų kontūrų</v>
      </c>
      <c r="BS144" s="25" t="s">
        <v>2263</v>
      </c>
      <c r="BT144" s="25" t="s">
        <v>3037</v>
      </c>
      <c r="BU144" s="25">
        <v>23705201</v>
      </c>
      <c r="BV144" s="25"/>
      <c r="BW144" s="25">
        <f>IF(Duombaze!BT144="",0,INDEX(DU!I:I,MATCH(Duombaze!BT144,DU!A:A,0),1))+IF(Duombaze!BU144="",0,INDEX(DU!I:I,MATCH(Duombaze!BU144,DU!A:A,0),1))+IF(Duombaze!BV144="",0,INDEX(DU!I:I,MATCH(Duombaze!BV144,DU!A:A,0),1))</f>
        <v>53.779853333333328</v>
      </c>
      <c r="BX144" s="19">
        <f>IF(Duombaze!BT144="",0,INDEX(DU!K:K,MATCH(Duombaze!BT144,DU!A:A,0),1))+IF(Duombaze!BU144="",0,INDEX(DU!K:K,MATCH(Duombaze!BU144,DU!A:A,0),1))+IF(Duombaze!BV144="",0,INDEX(DU!K:K,MATCH(Duombaze!BV144,DU!A:A,0),1))</f>
        <v>17.41</v>
      </c>
      <c r="BY144" s="340"/>
      <c r="BZ144" s="32"/>
      <c r="CA144" s="25"/>
      <c r="CB144" s="19" t="str">
        <f t="shared" si="79"/>
        <v/>
      </c>
      <c r="CC144" s="25"/>
      <c r="CD144" s="25">
        <f>IF(Duombaze!CC144="",0,INDEX(DU!I:I,MATCH(Duombaze!CC144,DU!A:A,0),1))</f>
        <v>0</v>
      </c>
      <c r="CE144" s="17">
        <f>IF(Duombaze!CC144="",0,INDEX(DU!K:K,MATCH(Duombaze!CC144,DU!A:A,0),1))</f>
        <v>0</v>
      </c>
      <c r="CF144" s="25"/>
      <c r="CG144" s="25"/>
      <c r="CH144" s="25"/>
      <c r="CI144" s="17" t="str">
        <f t="shared" si="71"/>
        <v/>
      </c>
      <c r="CJ144" s="25"/>
      <c r="CK144" s="25">
        <f>IF(Duombaze!CJ144="",0,INDEX(DU!I:I,MATCH(Duombaze!CJ144,DU!A:A,0),1))</f>
        <v>0</v>
      </c>
      <c r="CL144" s="17">
        <f>IF(Duombaze!CJ144="",0,INDEX(DU!K:K,MATCH(Duombaze!CJ144,DU!A:A,0),1))</f>
        <v>0</v>
      </c>
      <c r="CM144" s="25"/>
      <c r="CN144" s="25"/>
      <c r="CO144" s="25"/>
      <c r="CP144" s="17" t="str">
        <f t="shared" si="72"/>
        <v/>
      </c>
      <c r="CQ144" s="25"/>
      <c r="CR144" s="639"/>
      <c r="CS144" s="639"/>
      <c r="CT144" s="639">
        <f>IF(Duombaze!CR144="",0,INDEX(DU!I:I,MATCH(Duombaze!CR144,DU!A:A,0),1))+IF(Duombaze!CS144="",0,INDEX(DU!I:I,MATCH(Duombaze!CS144,DU!A:A,0),1))</f>
        <v>0</v>
      </c>
      <c r="CU144" s="19">
        <f>IF(Duombaze!CR144="",0,INDEX(DU!K:K,MATCH(Duombaze!CR144,DU!A:A,0),1))+IF(Duombaze!CS144="",0,INDEX(DU!K:K,MATCH(Duombaze!CS144,DU!A:A,0),1))</f>
        <v>0</v>
      </c>
      <c r="CV144" s="25"/>
      <c r="CW144" s="25"/>
      <c r="CX144" s="25"/>
      <c r="CY144" s="17" t="str">
        <f t="shared" si="73"/>
        <v/>
      </c>
      <c r="CZ144" s="25"/>
      <c r="DA144" s="672"/>
      <c r="DB144" s="672"/>
      <c r="DC144" s="672">
        <f>IF(Duombaze!DA144="",0,INDEX(DU!I:I,MATCH(Duombaze!DA144,DU!A:A,0),1))+IF(Duombaze!DB144="",0,INDEX(DU!I:I,MATCH(Duombaze!DB144,DU!A:A,0),1))</f>
        <v>0</v>
      </c>
      <c r="DD144" s="19">
        <f>IF(Duombaze!DA144="",0,INDEX(DU!K:K,MATCH(Duombaze!DA144,DU!A:A,0),1))+IF(Duombaze!DB144="",0,INDEX(DU!K:K,MATCH(Duombaze!DB144,DU!A:A,0),1))</f>
        <v>0</v>
      </c>
      <c r="DE144" s="25"/>
      <c r="DF144" s="25"/>
      <c r="DG144" s="25"/>
      <c r="DH144" s="19" t="str">
        <f t="shared" si="74"/>
        <v/>
      </c>
      <c r="DI144" s="25"/>
      <c r="DJ144" s="672"/>
      <c r="DK144" s="678"/>
      <c r="DL144" s="678">
        <f>IF(Duombaze!DJ144="",0,INDEX(DU!I:I,MATCH(Duombaze!DJ144,DU!A:A,0),1))+IF(Duombaze!DK144="",0,INDEX(DU!I:I,MATCH(Duombaze!DK144,DU!A:A,0),1))</f>
        <v>0</v>
      </c>
      <c r="DM144" s="19">
        <f>IF(Duombaze!DJ144="",0,INDEX(DU!K:K,MATCH(Duombaze!DJ144,DU!A:A,0),1))+IF(Duombaze!DK144="",0,INDEX(DU!K:K,MATCH(Duombaze!DK144,DU!A:A,0),1))</f>
        <v>0</v>
      </c>
      <c r="DN144" s="86"/>
      <c r="DO144" s="86"/>
      <c r="DP144" s="86"/>
      <c r="DQ144" s="17" t="str">
        <f t="shared" si="75"/>
        <v/>
      </c>
      <c r="DR144" s="87"/>
      <c r="DS144" s="692"/>
      <c r="DT144" s="692"/>
      <c r="DU144" s="692"/>
      <c r="DV144" s="692"/>
      <c r="DW144" s="692">
        <f>IF(Duombaze!DS144="",0,INDEX(DU!I:I,MATCH(Duombaze!DS144,DU!A:A,0),1))+IF(Duombaze!DT144="",0,INDEX(DU!I:I,MATCH(Duombaze!DT144,DU!A:A,0),1))+IF(Duombaze!DU144="",0,INDEX(DU!I:I,MATCH(Duombaze!DU144,DU!A:A,0),1))+IF(Duombaze!DV144="",0,INDEX(DU!I:I,MATCH(Duombaze!DV144,DU!A:A,0),1))</f>
        <v>0</v>
      </c>
      <c r="DX144" s="638">
        <f>IF(Duombaze!DS144="",0,INDEX(DU!K:K,MATCH(Duombaze!DS144,DU!A:A,0),1))+IF(Duombaze!DT144="",0,INDEX(DU!K:K,MATCH(Duombaze!DT144,DU!A:A,0),1))+IF(Duombaze!DU144="",0,INDEX(DU!K:K,MATCH(Duombaze!DU144,DU!A:A,0),1))+IF(Duombaze!DV144="",0,INDEX(DU!K:KH,MATCH(Duombaze!DV144,DU!A:A,0),1))</f>
        <v>0</v>
      </c>
      <c r="DY144" s="87"/>
      <c r="DZ144" s="87"/>
      <c r="EA144" s="25"/>
      <c r="EB144" s="19" t="str">
        <f t="shared" si="65"/>
        <v/>
      </c>
      <c r="EC144" s="25"/>
      <c r="ED144" s="25">
        <f>IF(Duombaze!EC144="",0,INDEX(DU!I:I,MATCH(Duombaze!EC144,DU!A:A,0),1))</f>
        <v>0</v>
      </c>
      <c r="EE144" s="638">
        <f>IF(Duombaze!EC144="",0,INDEX(DU!K:K,MATCH(Duombaze!EC144,DU!A:A,0),1))</f>
        <v>0</v>
      </c>
      <c r="EF144" s="25"/>
      <c r="EG144" s="25"/>
      <c r="EH144" s="25"/>
      <c r="EI144" s="17" t="str">
        <f t="shared" si="80"/>
        <v/>
      </c>
      <c r="EJ144" s="25"/>
      <c r="EK144" s="672"/>
      <c r="EL144" s="672"/>
      <c r="EM144" s="672"/>
      <c r="EN144" s="672">
        <f>IF(Duombaze!EK144="",0,INDEX(DU!I:I,MATCH(Duombaze!EK144,DU!A:A,0),1))+IF(Duombaze!EL144="",0,INDEX(DU!I:I,MATCH(Duombaze!EL144,DU!A:A,0),1))+IF(Duombaze!EM144="",0,INDEX(DU!I:I,MATCH(Duombaze!EM144,DU!A:A,0),1))</f>
        <v>0</v>
      </c>
      <c r="EO144" s="19">
        <f>IF(Duombaze!EK144="",0,INDEX(DU!K:K,MATCH(Duombaze!EK144,DU!A:A,0),1))+IF(Duombaze!EL144="",0,INDEX(DU!K:K,MATCH(Duombaze!EL144,DU!A:A,0),1))+IF(Duombaze!EM144="",0,INDEX(DU!K:K,MATCH(Duombaze!EM144,DU!A:A,0),1))</f>
        <v>0</v>
      </c>
      <c r="EP144" s="25"/>
      <c r="EQ144" s="25"/>
      <c r="ER144" s="25"/>
      <c r="ES144" s="17" t="str">
        <f t="shared" si="76"/>
        <v/>
      </c>
      <c r="ET144" s="25"/>
      <c r="EU144" s="25"/>
      <c r="EV144" s="25"/>
      <c r="EW144" s="25"/>
      <c r="EX144" s="19" t="str">
        <f t="shared" ref="EX144:EX167" si="84">IF(EW144&lt;&gt;"",A144&amp;" "&amp;C144&amp;" "&amp;EW144,"")</f>
        <v/>
      </c>
      <c r="EY144" s="25"/>
      <c r="EZ144" s="672"/>
      <c r="FA144" s="672"/>
      <c r="FB144" s="672">
        <f>IF(Duombaze!EZ144="",0,INDEX(DU!I:I,MATCH(Duombaze!EZ144,DU!A:A,0),1))+IF(Duombaze!FA144="",0,INDEX(DU!I:I,MATCH(Duombaze!FA144,DU!A:A,0),1))</f>
        <v>0</v>
      </c>
      <c r="FC144" s="19">
        <f>IF(Duombaze!EZ144="",0,INDEX(DU!K:K,MATCH(Duombaze!EZ144,DU!A:A,0),1))+IF(Duombaze!FA144="",0,INDEX(DU!K:K,MATCH(Duombaze!FA144,DU!A:A,0),1))</f>
        <v>0</v>
      </c>
      <c r="FD144" s="25"/>
      <c r="FE144" s="25"/>
      <c r="FF144" s="25"/>
      <c r="FG144" s="25"/>
      <c r="FH144" s="25"/>
      <c r="FI144" s="25"/>
      <c r="FJ144" s="25"/>
      <c r="FK144" s="26"/>
      <c r="FL144" s="25"/>
      <c r="FM144" s="692"/>
      <c r="FN144" s="672"/>
      <c r="FO144" s="672"/>
      <c r="FP144" s="672"/>
      <c r="FQ144" s="673">
        <f>IF(Duombaze!FM144="",0,INDEX(DU!I:I*2,MATCH(Duombaze!FM144,DU!A:A,0),1))+IF(Duombaze!FN144="",0,INDEX(DU!I:I,MATCH(Duombaze!FN144,DU!A:A,0),1))+IF(Duombaze!FO144="",0,INDEX(DU!I:I,MATCH(Duombaze!FO144,DU!A:A,0),1))+IF(Duombaze!FP144="",0,INDEX(DU!I:I,MATCH(Duombaze!FP144,DU!A:A,0),1))</f>
        <v>0</v>
      </c>
      <c r="FR144" s="673">
        <f>IF(Duombaze!FM144="",0,INDEX(DU!K:K*2,MATCH(Duombaze!FM144,DU!A:A,0),1))+IF(Duombaze!FN144="",0,INDEX(DU!K:K,MATCH(Duombaze!FN144,DU!A:A,0),1))+IF(Duombaze!FO144="",0,INDEX(DU!K:K,MATCH(Duombaze!FO144,DU!A:A,0),1))+IF(Duombaze!FP144="",0,INDEX(DU!K:K,MATCH(Duombaze!FP144,DU!A:A,0),1))</f>
        <v>0</v>
      </c>
      <c r="FT144" s="119" t="s">
        <v>59</v>
      </c>
      <c r="FU144" s="119" t="s">
        <v>61</v>
      </c>
      <c r="FY144" s="25" t="str">
        <f>FY162</f>
        <v>Hidr.koja SIMOL H950 + HJ + kranas</v>
      </c>
      <c r="FZ144" s="19" t="str">
        <f>IF(FY144&lt;&gt;"",A139&amp;" "&amp;C139&amp;" "&amp;FY144,"")</f>
        <v>2 SPC10 Hidr.koja SIMOL H950 + HJ + kranas</v>
      </c>
      <c r="GA144" s="25" t="str">
        <f>GA162</f>
        <v>ZM10AHKSIMH95K</v>
      </c>
    </row>
    <row r="145" spans="1:183" s="84" customFormat="1" ht="23.45" customHeight="1" x14ac:dyDescent="0.25">
      <c r="A145" s="82">
        <v>8</v>
      </c>
      <c r="B145" s="82" t="s">
        <v>774</v>
      </c>
      <c r="C145" s="78" t="s">
        <v>221</v>
      </c>
      <c r="D145" s="25"/>
      <c r="E145" s="17" t="str">
        <f t="shared" si="82"/>
        <v/>
      </c>
      <c r="F145" s="25"/>
      <c r="G145" s="639"/>
      <c r="H145" s="639"/>
      <c r="I145" s="639"/>
      <c r="J145" s="639"/>
      <c r="K145" s="639"/>
      <c r="L145" s="639"/>
      <c r="M145" s="639"/>
      <c r="N145" s="639"/>
      <c r="O145" s="639"/>
      <c r="P145" s="639">
        <f>IF(Duombaze!G145="",0,INDEX(DU!I:I,MATCH(Duombaze!G145,DU!A:A,0),1))+IF(Duombaze!H145="",0,INDEX(DU!I:I,MATCH(Duombaze!H145,DU!A:A,0),1))+IF(Duombaze!I145="",0,INDEX(DU!I:I,MATCH(Duombaze!I145,DU!A:A,0),1))+IF(Duombaze!J145="",0,INDEX(DU!I:I,MATCH(Duombaze!J145,DU!A:A,0),1))+IF(Duombaze!K145="",0,INDEX(DU!I:I,MATCH(Duombaze!K145,DU!A:A,0),1))+IF(Duombaze!L145="",0,INDEX(DU!I:I,MATCH(Duombaze!L145,DU!A:A,0),1))+IF(Duombaze!M145="",0,INDEX(DU!I:I,MATCH(Duombaze!M145,DU!A:A,0),1))+IF(Duombaze!N145="",0,INDEX(DU!I:I,MATCH(Duombaze!N145,DU!A:A,0),1))+IF(Duombaze!O145="",0,INDEX(DU!I:I,MATCH(Duombaze!O145,DU!A:A,0),1))</f>
        <v>0</v>
      </c>
      <c r="Q145" s="638">
        <f>IF(Duombaze!G145="",0,INDEX(DU!K:K,MATCH(Duombaze!G145,DU!A:A,0),1))+IF(Duombaze!H145="",0,INDEX(DU!K:K,MATCH(Duombaze!H145,DU!A:A,0),1))+IF(Duombaze!I145="",0,INDEX(DU!K:K,MATCH(Duombaze!I145,DU!A:A,0),1))+IF(Duombaze!J145="",0,INDEX(DU!K:K,MATCH(Duombaze!J145,DU!A:A,0),1))+IF(Duombaze!K145="",0,INDEX(DU!K:K,MATCH(Duombaze!K145,DU!A:A,0),1))+IF(Duombaze!L145="",0,INDEX(DU!K:K,MATCH(Duombaze!L145,DU!A:A,0),1))+IF(Duombaze!M145="",0,INDEX(DU!K:K,MATCH(Duombaze!M145,DU!A:A,0),1))+IF(Duombaze!N145="",0,INDEX(DU!K:K,MATCH(Duombaze!N145,DU!A:A,0),1))+IF(Duombaze!O145="",0,INDEX(DU!K:K,MATCH(Duombaze!O145,DU!A:A,0),1))</f>
        <v>0</v>
      </c>
      <c r="R145" s="25"/>
      <c r="S145" s="86"/>
      <c r="T145" s="881"/>
      <c r="U145" s="17">
        <f>IF(Duombaze!T145="",0,INDEX(DU!I:I,MATCH(Duombaze!T145,DU!A:A,0),1))</f>
        <v>0</v>
      </c>
      <c r="V145" s="17">
        <f>IF(Duombaze!T145="",0,INDEX(DU!K:K,MATCH(Duombaze!T145,DU!A:A,0),1))</f>
        <v>0</v>
      </c>
      <c r="W145" s="25"/>
      <c r="X145" s="25"/>
      <c r="Y145" s="868"/>
      <c r="Z145" s="87"/>
      <c r="AA145" s="17" t="str">
        <f t="shared" si="68"/>
        <v/>
      </c>
      <c r="AB145" s="25"/>
      <c r="AC145" s="25">
        <f>IF(Duombaze!AB145="",0,INDEX(DU!I:I,MATCH(Duombaze!AB145,DU!A:A,0),1))</f>
        <v>0</v>
      </c>
      <c r="AD145" s="25">
        <f>IF(Duombaze!AB145="",0,INDEX(DU!K:K,MATCH(Duombaze!AB145,DU!A:A,0),1))</f>
        <v>0</v>
      </c>
      <c r="AE145" s="25"/>
      <c r="AF145" s="25"/>
      <c r="AG145" s="25"/>
      <c r="AH145" s="17" t="str">
        <f t="shared" si="67"/>
        <v/>
      </c>
      <c r="AI145" s="25"/>
      <c r="AJ145" s="639"/>
      <c r="AK145" s="639"/>
      <c r="AL145" s="639"/>
      <c r="AM145" s="639">
        <f>IF(Duombaze!AJ145="",0,INDEX(DU!I:I,MATCH(Duombaze!AJ145,DU!A:A,0),1))+IF(Duombaze!AK145="",0,INDEX(DU!I:I,MATCH(Duombaze!AK145,DU!A:A,0),1))+IF(Duombaze!AL145="",0,INDEX(DU!I:I,MATCH(Duombaze!AL145,DU!A:A,0),1))</f>
        <v>0</v>
      </c>
      <c r="AN145" s="639">
        <f>IF(Duombaze!AJ145="",0,INDEX(DU!K:K,MATCH(Duombaze!AJ145,DU!A:A,0),1))+IF(Duombaze!AK145="",0,INDEX(DU!K:K,MATCH(Duombaze!AK145,DU!A:A,0),1))+IF(Duombaze!AL145="",0,INDEX(DU!K:K,MATCH(Duombaze!AL145,DU!A:A,0),1))</f>
        <v>0</v>
      </c>
      <c r="AO145" s="25"/>
      <c r="AP145" s="25"/>
      <c r="AQ145" s="25"/>
      <c r="AR145" s="17" t="str">
        <f t="shared" si="70"/>
        <v/>
      </c>
      <c r="AS145" s="25"/>
      <c r="AT145" s="639"/>
      <c r="AU145" s="639"/>
      <c r="AV145" s="639"/>
      <c r="AW145" s="639"/>
      <c r="AX145" s="639"/>
      <c r="AY145" s="639"/>
      <c r="AZ145" s="639"/>
      <c r="BA145" s="639"/>
      <c r="BB145" s="639"/>
      <c r="BC145" s="639">
        <f>IF(Duombaze!AT145="",0,INDEX(DU!I:I,MATCH(Duombaze!AT145,DU!A:A,0),1))+IF(Duombaze!AU145="",0,INDEX(DU!I:I,MATCH(Duombaze!AU145,DU!A:A,0),1))+IF(Duombaze!AV145="",0,INDEX(DU!I:I,MATCH(Duombaze!AV145,DU!A:A,0),1))+IF(Duombaze!AW145="",0,INDEX(DU!I:I,MATCH(Duombaze!AW145,DU!A:A,0),1))+IF(Duombaze!AX145="",0,INDEX(DU!I:I,MATCH(Duombaze!AX145,DU!A:A,0),1))+IF(Duombaze!AY145="",0,INDEX(DU!I:I,MATCH(Duombaze!AY145,DU!A:A,0),1))+IF(Duombaze!AZ145="",0,INDEX(DU!I:I,MATCH(Duombaze!AZ145,DU!A:A,0),1))+IF(Duombaze!BA145="",0,INDEX(DU!I:I,MATCH(Duombaze!BA145,DU!A:A,0),1))+IF(Duombaze!BB145="",0,INDEX(DU!I:I,MATCH(Duombaze!BB145,DU!A:A,0),1))</f>
        <v>0</v>
      </c>
      <c r="BD145" s="638">
        <f>IF(Duombaze!AT145="",0,INDEX(DU!K:K,MATCH(Duombaze!AT145,DU!A:A,0),1))+IF(Duombaze!AU145="",0,INDEX(DU!K:K,MATCH(Duombaze!AU145,DU!A:A,0),1))+IF(Duombaze!AV145="",0,INDEX(DU!K:K,MATCH(Duombaze!AV145,DU!A:A,0),1))+IF(Duombaze!AW145="",0,INDEX(DU!K:K,MATCH(Duombaze!AW145,DU!A:A,0),1))+IF(Duombaze!AX145="",0,INDEX(DU!K:K,MATCH(Duombaze!AX145,DU!A:A,0),1))+IF(Duombaze!AY145="",0,INDEX(DU!K:K,MATCH(Duombaze!AY145,DU!A:A,0),1))+IF(Duombaze!AZ145="",0,INDEX(DU!K:K,MATCH(Duombaze!AZ145,DU!A:A,0),1))+IF(Duombaze!BA145="",0,INDEX(DU!K:K,MATCH(Duombaze!BA145,DU!A:A,0),1))+IF(Duombaze!BB145="",0,INDEX(DU!K:K,MATCH(Duombaze!BB145,DU!A:A,0),1))</f>
        <v>0</v>
      </c>
      <c r="BE145" s="25"/>
      <c r="BF145" s="25"/>
      <c r="BG145" s="26"/>
      <c r="BH145" s="26"/>
      <c r="BI145" s="26"/>
      <c r="BJ145" s="638"/>
      <c r="BK145" s="638"/>
      <c r="BL145" s="638"/>
      <c r="BM145" s="638">
        <f>IF(Duombaze!BJ145="",0,INDEX(DU!I:I,MATCH(Duombaze!BJ145,DU!A:A,0),1))+IF(Duombaze!BK145="",0,INDEX(DU!I:I,MATCH(Duombaze!BK145,DU!A:A,0),1))+IF(Duombaze!BL145="",0,INDEX(DU!I:I,MATCH(Duombaze!BL145,DU!A:A,0),1))</f>
        <v>0</v>
      </c>
      <c r="BN145" s="638">
        <f>IF(Duombaze!BJ145="",0,INDEX(DU!K:K,MATCH(Duombaze!BJ145,DU!A:A,0),1))+IF(Duombaze!BK145="",0,INDEX(DU!K:K,MATCH(Duombaze!BK145,DU!A:A,0),1))+IF(Duombaze!BL145="",0,INDEX(DU!K:K,MATCH(Duombaze!BL145,DU!A:A,0),1))</f>
        <v>0</v>
      </c>
      <c r="BO145" s="85"/>
      <c r="BP145" s="85"/>
      <c r="BQ145" s="87"/>
      <c r="BR145" s="19" t="str">
        <f t="shared" si="83"/>
        <v/>
      </c>
      <c r="BS145" s="25"/>
      <c r="BT145" s="25"/>
      <c r="BU145" s="25"/>
      <c r="BV145" s="25"/>
      <c r="BW145" s="25">
        <f>IF(Duombaze!BT145="",0,INDEX(DU!I:I,MATCH(Duombaze!BT145,DU!A:A,0),1))+IF(Duombaze!BU145="",0,INDEX(DU!I:I,MATCH(Duombaze!BU145,DU!A:A,0),1))+IF(Duombaze!BV145="",0,INDEX(DU!I:I,MATCH(Duombaze!BV145,DU!A:A,0),1))</f>
        <v>0</v>
      </c>
      <c r="BX145" s="19">
        <f>IF(Duombaze!BT145="",0,INDEX(DU!K:K,MATCH(Duombaze!BT145,DU!A:A,0),1))+IF(Duombaze!BU145="",0,INDEX(DU!K:K,MATCH(Duombaze!BU145,DU!A:A,0),1))+IF(Duombaze!BV145="",0,INDEX(DU!K:K,MATCH(Duombaze!BV145,DU!A:A,0),1))</f>
        <v>0</v>
      </c>
      <c r="BY145" s="32"/>
      <c r="BZ145" s="32"/>
      <c r="CA145" s="25"/>
      <c r="CB145" s="19" t="str">
        <f t="shared" si="79"/>
        <v/>
      </c>
      <c r="CC145" s="25"/>
      <c r="CD145" s="25">
        <f>IF(Duombaze!CC145="",0,INDEX(DU!I:I,MATCH(Duombaze!CC145,DU!A:A,0),1))</f>
        <v>0</v>
      </c>
      <c r="CE145" s="17">
        <f>IF(Duombaze!CC145="",0,INDEX(DU!K:K,MATCH(Duombaze!CC145,DU!A:A,0),1))</f>
        <v>0</v>
      </c>
      <c r="CF145" s="25"/>
      <c r="CG145" s="25"/>
      <c r="CH145" s="25"/>
      <c r="CI145" s="17" t="str">
        <f t="shared" si="71"/>
        <v/>
      </c>
      <c r="CJ145" s="25"/>
      <c r="CK145" s="25">
        <f>IF(Duombaze!CJ145="",0,INDEX(DU!I:I,MATCH(Duombaze!CJ145,DU!A:A,0),1))</f>
        <v>0</v>
      </c>
      <c r="CL145" s="17">
        <f>IF(Duombaze!CJ145="",0,INDEX(DU!K:K,MATCH(Duombaze!CJ145,DU!A:A,0),1))</f>
        <v>0</v>
      </c>
      <c r="CM145" s="25"/>
      <c r="CN145" s="25"/>
      <c r="CO145" s="25"/>
      <c r="CP145" s="17" t="str">
        <f t="shared" si="72"/>
        <v/>
      </c>
      <c r="CQ145" s="25"/>
      <c r="CR145" s="639"/>
      <c r="CS145" s="639"/>
      <c r="CT145" s="639">
        <f>IF(Duombaze!CR145="",0,INDEX(DU!I:I,MATCH(Duombaze!CR145,DU!A:A,0),1))+IF(Duombaze!CS145="",0,INDEX(DU!I:I,MATCH(Duombaze!CS145,DU!A:A,0),1))</f>
        <v>0</v>
      </c>
      <c r="CU145" s="19">
        <f>IF(Duombaze!CR145="",0,INDEX(DU!K:K,MATCH(Duombaze!CR145,DU!A:A,0),1))+IF(Duombaze!CS145="",0,INDEX(DU!K:K,MATCH(Duombaze!CS145,DU!A:A,0),1))</f>
        <v>0</v>
      </c>
      <c r="CV145" s="25"/>
      <c r="CW145" s="25"/>
      <c r="CX145" s="25"/>
      <c r="CY145" s="17" t="str">
        <f t="shared" si="73"/>
        <v/>
      </c>
      <c r="CZ145" s="25"/>
      <c r="DA145" s="672"/>
      <c r="DB145" s="672"/>
      <c r="DC145" s="672">
        <f>IF(Duombaze!DA145="",0,INDEX(DU!I:I,MATCH(Duombaze!DA145,DU!A:A,0),1))+IF(Duombaze!DB145="",0,INDEX(DU!I:I,MATCH(Duombaze!DB145,DU!A:A,0),1))</f>
        <v>0</v>
      </c>
      <c r="DD145" s="19">
        <f>IF(Duombaze!DA145="",0,INDEX(DU!K:K,MATCH(Duombaze!DA145,DU!A:A,0),1))+IF(Duombaze!DB145="",0,INDEX(DU!K:K,MATCH(Duombaze!DB145,DU!A:A,0),1))</f>
        <v>0</v>
      </c>
      <c r="DE145" s="25"/>
      <c r="DF145" s="25"/>
      <c r="DG145" s="25"/>
      <c r="DH145" s="19" t="str">
        <f t="shared" si="74"/>
        <v/>
      </c>
      <c r="DI145" s="25"/>
      <c r="DJ145" s="672"/>
      <c r="DK145" s="678"/>
      <c r="DL145" s="678">
        <f>IF(Duombaze!DJ145="",0,INDEX(DU!I:I,MATCH(Duombaze!DJ145,DU!A:A,0),1))+IF(Duombaze!DK145="",0,INDEX(DU!I:I,MATCH(Duombaze!DK145,DU!A:A,0),1))</f>
        <v>0</v>
      </c>
      <c r="DM145" s="19">
        <f>IF(Duombaze!DJ145="",0,INDEX(DU!K:K,MATCH(Duombaze!DJ145,DU!A:A,0),1))+IF(Duombaze!DK145="",0,INDEX(DU!K:K,MATCH(Duombaze!DK145,DU!A:A,0),1))</f>
        <v>0</v>
      </c>
      <c r="DN145" s="86"/>
      <c r="DO145" s="86"/>
      <c r="DP145" s="86"/>
      <c r="DQ145" s="17" t="str">
        <f t="shared" si="75"/>
        <v/>
      </c>
      <c r="DR145" s="87"/>
      <c r="DS145" s="692"/>
      <c r="DT145" s="692"/>
      <c r="DU145" s="692"/>
      <c r="DV145" s="692"/>
      <c r="DW145" s="692">
        <f>IF(Duombaze!DS145="",0,INDEX(DU!I:I,MATCH(Duombaze!DS145,DU!A:A,0),1))+IF(Duombaze!DT145="",0,INDEX(DU!I:I,MATCH(Duombaze!DT145,DU!A:A,0),1))+IF(Duombaze!DU145="",0,INDEX(DU!I:I,MATCH(Duombaze!DU145,DU!A:A,0),1))+IF(Duombaze!DV145="",0,INDEX(DU!I:I,MATCH(Duombaze!DV145,DU!A:A,0),1))</f>
        <v>0</v>
      </c>
      <c r="DX145" s="638">
        <f>IF(Duombaze!DS145="",0,INDEX(DU!K:K,MATCH(Duombaze!DS145,DU!A:A,0),1))+IF(Duombaze!DT145="",0,INDEX(DU!K:K,MATCH(Duombaze!DT145,DU!A:A,0),1))+IF(Duombaze!DU145="",0,INDEX(DU!K:K,MATCH(Duombaze!DU145,DU!A:A,0),1))+IF(Duombaze!DV145="",0,INDEX(DU!K:KH,MATCH(Duombaze!DV145,DU!A:A,0),1))</f>
        <v>0</v>
      </c>
      <c r="DY145" s="87"/>
      <c r="DZ145" s="87"/>
      <c r="EA145" s="25"/>
      <c r="EB145" s="19" t="str">
        <f t="shared" si="65"/>
        <v/>
      </c>
      <c r="EC145" s="25"/>
      <c r="ED145" s="25">
        <f>IF(Duombaze!EC145="",0,INDEX(DU!I:I,MATCH(Duombaze!EC145,DU!A:A,0),1))</f>
        <v>0</v>
      </c>
      <c r="EE145" s="638">
        <f>IF(Duombaze!EC145="",0,INDEX(DU!K:K,MATCH(Duombaze!EC145,DU!A:A,0),1))</f>
        <v>0</v>
      </c>
      <c r="EF145" s="25"/>
      <c r="EG145" s="25"/>
      <c r="EH145" s="25"/>
      <c r="EI145" s="17" t="str">
        <f t="shared" si="80"/>
        <v/>
      </c>
      <c r="EJ145" s="25"/>
      <c r="EK145" s="672"/>
      <c r="EL145" s="672"/>
      <c r="EM145" s="672"/>
      <c r="EN145" s="672">
        <f>IF(Duombaze!EK145="",0,INDEX(DU!I:I,MATCH(Duombaze!EK145,DU!A:A,0),1))+IF(Duombaze!EL145="",0,INDEX(DU!I:I,MATCH(Duombaze!EL145,DU!A:A,0),1))+IF(Duombaze!EM145="",0,INDEX(DU!I:I,MATCH(Duombaze!EM145,DU!A:A,0),1))</f>
        <v>0</v>
      </c>
      <c r="EO145" s="19">
        <f>IF(Duombaze!EK145="",0,INDEX(DU!K:K,MATCH(Duombaze!EK145,DU!A:A,0),1))+IF(Duombaze!EL145="",0,INDEX(DU!K:K,MATCH(Duombaze!EL145,DU!A:A,0),1))+IF(Duombaze!EM145="",0,INDEX(DU!K:K,MATCH(Duombaze!EM145,DU!A:A,0),1))</f>
        <v>0</v>
      </c>
      <c r="EP145" s="25"/>
      <c r="EQ145" s="25"/>
      <c r="ER145" s="25"/>
      <c r="ES145" s="17" t="str">
        <f t="shared" si="76"/>
        <v/>
      </c>
      <c r="ET145" s="25"/>
      <c r="EU145" s="25"/>
      <c r="EV145" s="25"/>
      <c r="EW145" s="25"/>
      <c r="EX145" s="19" t="str">
        <f t="shared" si="84"/>
        <v/>
      </c>
      <c r="EY145" s="25"/>
      <c r="EZ145" s="672"/>
      <c r="FA145" s="672"/>
      <c r="FB145" s="672">
        <f>IF(Duombaze!EZ145="",0,INDEX(DU!I:I,MATCH(Duombaze!EZ145,DU!A:A,0),1))+IF(Duombaze!FA145="",0,INDEX(DU!I:I,MATCH(Duombaze!FA145,DU!A:A,0),1))</f>
        <v>0</v>
      </c>
      <c r="FC145" s="19">
        <f>IF(Duombaze!EZ145="",0,INDEX(DU!K:K,MATCH(Duombaze!EZ145,DU!A:A,0),1))+IF(Duombaze!FA145="",0,INDEX(DU!K:K,MATCH(Duombaze!FA145,DU!A:A,0),1))</f>
        <v>0</v>
      </c>
      <c r="FD145" s="25"/>
      <c r="FE145" s="25"/>
      <c r="FF145" s="25"/>
      <c r="FG145" s="25"/>
      <c r="FH145" s="25"/>
      <c r="FI145" s="25"/>
      <c r="FJ145" s="25"/>
      <c r="FK145" s="26"/>
      <c r="FL145" s="925"/>
      <c r="FM145" s="924"/>
      <c r="FN145" s="739"/>
      <c r="FO145" s="739"/>
      <c r="FP145" s="739"/>
      <c r="FQ145" s="673">
        <f>IF(Duombaze!FM145="",0,INDEX(DU!I:I*2,MATCH(Duombaze!FM145,DU!A:A,0),1))+IF(Duombaze!FN145="",0,INDEX(DU!I:I,MATCH(Duombaze!FN145,DU!A:A,0),1))+IF(Duombaze!FO145="",0,INDEX(DU!I:I,MATCH(Duombaze!FO145,DU!A:A,0),1))+IF(Duombaze!FP145="",0,INDEX(DU!I:I,MATCH(Duombaze!FP145,DU!A:A,0),1))</f>
        <v>0</v>
      </c>
      <c r="FR145" s="673">
        <f>IF(Duombaze!FM145="",0,INDEX(DU!K:K*2,MATCH(Duombaze!FM145,DU!A:A,0),1))+IF(Duombaze!FN145="",0,INDEX(DU!K:K,MATCH(Duombaze!FN145,DU!A:A,0),1))+IF(Duombaze!FO145="",0,INDEX(DU!K:K,MATCH(Duombaze!FO145,DU!A:A,0),1))+IF(Duombaze!FP145="",0,INDEX(DU!K:K,MATCH(Duombaze!FP145,DU!A:A,0),1))</f>
        <v>0</v>
      </c>
      <c r="FT145" s="119" t="s">
        <v>65</v>
      </c>
      <c r="FU145" s="119" t="s">
        <v>83</v>
      </c>
    </row>
    <row r="146" spans="1:183" s="84" customFormat="1" ht="23.45" customHeight="1" x14ac:dyDescent="0.25">
      <c r="A146" s="82">
        <v>9</v>
      </c>
      <c r="B146" s="82" t="s">
        <v>774</v>
      </c>
      <c r="C146" s="78" t="s">
        <v>221</v>
      </c>
      <c r="D146" s="25"/>
      <c r="E146" s="17" t="str">
        <f t="shared" si="82"/>
        <v/>
      </c>
      <c r="F146" s="25"/>
      <c r="G146" s="639"/>
      <c r="H146" s="639"/>
      <c r="I146" s="639"/>
      <c r="J146" s="639"/>
      <c r="K146" s="639"/>
      <c r="L146" s="639"/>
      <c r="M146" s="639"/>
      <c r="N146" s="639"/>
      <c r="O146" s="639"/>
      <c r="P146" s="639">
        <f>IF(Duombaze!G146="",0,INDEX(DU!I:I,MATCH(Duombaze!G146,DU!A:A,0),1))+IF(Duombaze!H146="",0,INDEX(DU!I:I,MATCH(Duombaze!H146,DU!A:A,0),1))+IF(Duombaze!I146="",0,INDEX(DU!I:I,MATCH(Duombaze!I146,DU!A:A,0),1))+IF(Duombaze!J146="",0,INDEX(DU!I:I,MATCH(Duombaze!J146,DU!A:A,0),1))+IF(Duombaze!K146="",0,INDEX(DU!I:I,MATCH(Duombaze!K146,DU!A:A,0),1))+IF(Duombaze!L146="",0,INDEX(DU!I:I,MATCH(Duombaze!L146,DU!A:A,0),1))+IF(Duombaze!M146="",0,INDEX(DU!I:I,MATCH(Duombaze!M146,DU!A:A,0),1))+IF(Duombaze!N146="",0,INDEX(DU!I:I,MATCH(Duombaze!N146,DU!A:A,0),1))+IF(Duombaze!O146="",0,INDEX(DU!I:I,MATCH(Duombaze!O146,DU!A:A,0),1))</f>
        <v>0</v>
      </c>
      <c r="Q146" s="638">
        <f>IF(Duombaze!G146="",0,INDEX(DU!K:K,MATCH(Duombaze!G146,DU!A:A,0),1))+IF(Duombaze!H146="",0,INDEX(DU!K:K,MATCH(Duombaze!H146,DU!A:A,0),1))+IF(Duombaze!I146="",0,INDEX(DU!K:K,MATCH(Duombaze!I146,DU!A:A,0),1))+IF(Duombaze!J146="",0,INDEX(DU!K:K,MATCH(Duombaze!J146,DU!A:A,0),1))+IF(Duombaze!K146="",0,INDEX(DU!K:K,MATCH(Duombaze!K146,DU!A:A,0),1))+IF(Duombaze!L146="",0,INDEX(DU!K:K,MATCH(Duombaze!L146,DU!A:A,0),1))+IF(Duombaze!M146="",0,INDEX(DU!K:K,MATCH(Duombaze!M146,DU!A:A,0),1))+IF(Duombaze!N146="",0,INDEX(DU!K:K,MATCH(Duombaze!N146,DU!A:A,0),1))+IF(Duombaze!O146="",0,INDEX(DU!K:K,MATCH(Duombaze!O146,DU!A:A,0),1))</f>
        <v>0</v>
      </c>
      <c r="R146" s="25"/>
      <c r="S146" s="86"/>
      <c r="T146" s="881"/>
      <c r="U146" s="17">
        <f>IF(Duombaze!T146="",0,INDEX(DU!I:I,MATCH(Duombaze!T146,DU!A:A,0),1))</f>
        <v>0</v>
      </c>
      <c r="V146" s="17">
        <f>IF(Duombaze!T146="",0,INDEX(DU!K:K,MATCH(Duombaze!T146,DU!A:A,0),1))</f>
        <v>0</v>
      </c>
      <c r="W146" s="25"/>
      <c r="X146" s="25"/>
      <c r="Y146" s="868"/>
      <c r="Z146" s="87"/>
      <c r="AA146" s="17" t="str">
        <f t="shared" si="68"/>
        <v/>
      </c>
      <c r="AB146" s="25"/>
      <c r="AC146" s="25">
        <f>IF(Duombaze!AB146="",0,INDEX(DU!I:I,MATCH(Duombaze!AB146,DU!A:A,0),1))</f>
        <v>0</v>
      </c>
      <c r="AD146" s="25">
        <f>IF(Duombaze!AB146="",0,INDEX(DU!K:K,MATCH(Duombaze!AB146,DU!A:A,0),1))</f>
        <v>0</v>
      </c>
      <c r="AE146" s="25"/>
      <c r="AF146" s="25"/>
      <c r="AG146" s="25"/>
      <c r="AH146" s="17" t="str">
        <f t="shared" si="67"/>
        <v/>
      </c>
      <c r="AI146" s="25"/>
      <c r="AJ146" s="639"/>
      <c r="AK146" s="639"/>
      <c r="AL146" s="639"/>
      <c r="AM146" s="639">
        <f>IF(Duombaze!AJ146="",0,INDEX(DU!I:I,MATCH(Duombaze!AJ146,DU!A:A,0),1))+IF(Duombaze!AK146="",0,INDEX(DU!I:I,MATCH(Duombaze!AK146,DU!A:A,0),1))+IF(Duombaze!AL146="",0,INDEX(DU!I:I,MATCH(Duombaze!AL146,DU!A:A,0),1))</f>
        <v>0</v>
      </c>
      <c r="AN146" s="639">
        <f>IF(Duombaze!AJ146="",0,INDEX(DU!K:K,MATCH(Duombaze!AJ146,DU!A:A,0),1))+IF(Duombaze!AK146="",0,INDEX(DU!K:K,MATCH(Duombaze!AK146,DU!A:A,0),1))+IF(Duombaze!AL146="",0,INDEX(DU!K:K,MATCH(Duombaze!AL146,DU!A:A,0),1))</f>
        <v>0</v>
      </c>
      <c r="AO146" s="25"/>
      <c r="AP146" s="25"/>
      <c r="AQ146" s="25"/>
      <c r="AR146" s="17" t="str">
        <f t="shared" si="70"/>
        <v/>
      </c>
      <c r="AS146" s="25"/>
      <c r="AT146" s="639"/>
      <c r="AU146" s="639"/>
      <c r="AV146" s="639"/>
      <c r="AW146" s="639"/>
      <c r="AX146" s="639"/>
      <c r="AY146" s="639"/>
      <c r="AZ146" s="639"/>
      <c r="BA146" s="639"/>
      <c r="BB146" s="639"/>
      <c r="BC146" s="639">
        <f>IF(Duombaze!AT146="",0,INDEX(DU!I:I,MATCH(Duombaze!AT146,DU!A:A,0),1))+IF(Duombaze!AU146="",0,INDEX(DU!I:I,MATCH(Duombaze!AU146,DU!A:A,0),1))+IF(Duombaze!AV146="",0,INDEX(DU!I:I,MATCH(Duombaze!AV146,DU!A:A,0),1))+IF(Duombaze!AW146="",0,INDEX(DU!I:I,MATCH(Duombaze!AW146,DU!A:A,0),1))+IF(Duombaze!AX146="",0,INDEX(DU!I:I,MATCH(Duombaze!AX146,DU!A:A,0),1))+IF(Duombaze!AY146="",0,INDEX(DU!I:I,MATCH(Duombaze!AY146,DU!A:A,0),1))+IF(Duombaze!AZ146="",0,INDEX(DU!I:I,MATCH(Duombaze!AZ146,DU!A:A,0),1))+IF(Duombaze!BA146="",0,INDEX(DU!I:I,MATCH(Duombaze!BA146,DU!A:A,0),1))+IF(Duombaze!BB146="",0,INDEX(DU!I:I,MATCH(Duombaze!BB146,DU!A:A,0),1))</f>
        <v>0</v>
      </c>
      <c r="BD146" s="638">
        <f>IF(Duombaze!AT146="",0,INDEX(DU!K:K,MATCH(Duombaze!AT146,DU!A:A,0),1))+IF(Duombaze!AU146="",0,INDEX(DU!K:K,MATCH(Duombaze!AU146,DU!A:A,0),1))+IF(Duombaze!AV146="",0,INDEX(DU!K:K,MATCH(Duombaze!AV146,DU!A:A,0),1))+IF(Duombaze!AW146="",0,INDEX(DU!K:K,MATCH(Duombaze!AW146,DU!A:A,0),1))+IF(Duombaze!AX146="",0,INDEX(DU!K:K,MATCH(Duombaze!AX146,DU!A:A,0),1))+IF(Duombaze!AY146="",0,INDEX(DU!K:K,MATCH(Duombaze!AY146,DU!A:A,0),1))+IF(Duombaze!AZ146="",0,INDEX(DU!K:K,MATCH(Duombaze!AZ146,DU!A:A,0),1))+IF(Duombaze!BA146="",0,INDEX(DU!K:K,MATCH(Duombaze!BA146,DU!A:A,0),1))+IF(Duombaze!BB146="",0,INDEX(DU!K:K,MATCH(Duombaze!BB146,DU!A:A,0),1))</f>
        <v>0</v>
      </c>
      <c r="BE146" s="25"/>
      <c r="BF146" s="25"/>
      <c r="BG146" s="26"/>
      <c r="BH146" s="26"/>
      <c r="BI146" s="26"/>
      <c r="BJ146" s="638"/>
      <c r="BK146" s="638"/>
      <c r="BL146" s="638"/>
      <c r="BM146" s="638">
        <f>IF(Duombaze!BJ146="",0,INDEX(DU!I:I,MATCH(Duombaze!BJ146,DU!A:A,0),1))+IF(Duombaze!BK146="",0,INDEX(DU!I:I,MATCH(Duombaze!BK146,DU!A:A,0),1))+IF(Duombaze!BL146="",0,INDEX(DU!I:I,MATCH(Duombaze!BL146,DU!A:A,0),1))</f>
        <v>0</v>
      </c>
      <c r="BN146" s="638">
        <f>IF(Duombaze!BJ146="",0,INDEX(DU!K:K,MATCH(Duombaze!BJ146,DU!A:A,0),1))+IF(Duombaze!BK146="",0,INDEX(DU!K:K,MATCH(Duombaze!BK146,DU!A:A,0),1))+IF(Duombaze!BL146="",0,INDEX(DU!K:K,MATCH(Duombaze!BL146,DU!A:A,0),1))</f>
        <v>0</v>
      </c>
      <c r="BO146" s="85"/>
      <c r="BP146" s="85"/>
      <c r="BQ146" s="87"/>
      <c r="BR146" s="19" t="str">
        <f t="shared" si="83"/>
        <v/>
      </c>
      <c r="BS146" s="25"/>
      <c r="BT146" s="25"/>
      <c r="BU146" s="25"/>
      <c r="BV146" s="25"/>
      <c r="BW146" s="25">
        <f>IF(Duombaze!BT146="",0,INDEX(DU!I:I,MATCH(Duombaze!BT146,DU!A:A,0),1))+IF(Duombaze!BU146="",0,INDEX(DU!I:I,MATCH(Duombaze!BU146,DU!A:A,0),1))+IF(Duombaze!BV146="",0,INDEX(DU!I:I,MATCH(Duombaze!BV146,DU!A:A,0),1))</f>
        <v>0</v>
      </c>
      <c r="BX146" s="19">
        <f>IF(Duombaze!BT146="",0,INDEX(DU!K:K,MATCH(Duombaze!BT146,DU!A:A,0),1))+IF(Duombaze!BU146="",0,INDEX(DU!K:K,MATCH(Duombaze!BU146,DU!A:A,0),1))+IF(Duombaze!BV146="",0,INDEX(DU!K:K,MATCH(Duombaze!BV146,DU!A:A,0),1))</f>
        <v>0</v>
      </c>
      <c r="BY146" s="32"/>
      <c r="BZ146" s="32"/>
      <c r="CA146" s="25"/>
      <c r="CB146" s="19" t="str">
        <f t="shared" si="79"/>
        <v/>
      </c>
      <c r="CC146" s="25"/>
      <c r="CD146" s="25">
        <f>IF(Duombaze!CC146="",0,INDEX(DU!I:I,MATCH(Duombaze!CC146,DU!A:A,0),1))</f>
        <v>0</v>
      </c>
      <c r="CE146" s="17">
        <f>IF(Duombaze!CC146="",0,INDEX(DU!K:K,MATCH(Duombaze!CC146,DU!A:A,0),1))</f>
        <v>0</v>
      </c>
      <c r="CF146" s="25"/>
      <c r="CG146" s="25"/>
      <c r="CH146" s="25"/>
      <c r="CI146" s="17" t="str">
        <f t="shared" si="71"/>
        <v/>
      </c>
      <c r="CJ146" s="25"/>
      <c r="CK146" s="25">
        <f>IF(Duombaze!CJ146="",0,INDEX(DU!I:I,MATCH(Duombaze!CJ146,DU!A:A,0),1))</f>
        <v>0</v>
      </c>
      <c r="CL146" s="17">
        <f>IF(Duombaze!CJ146="",0,INDEX(DU!K:K,MATCH(Duombaze!CJ146,DU!A:A,0),1))</f>
        <v>0</v>
      </c>
      <c r="CM146" s="25"/>
      <c r="CN146" s="25"/>
      <c r="CO146" s="25"/>
      <c r="CP146" s="17" t="str">
        <f t="shared" si="72"/>
        <v/>
      </c>
      <c r="CQ146" s="25"/>
      <c r="CR146" s="639"/>
      <c r="CS146" s="639"/>
      <c r="CT146" s="639">
        <f>IF(Duombaze!CR146="",0,INDEX(DU!I:I,MATCH(Duombaze!CR146,DU!A:A,0),1))+IF(Duombaze!CS146="",0,INDEX(DU!I:I,MATCH(Duombaze!CS146,DU!A:A,0),1))</f>
        <v>0</v>
      </c>
      <c r="CU146" s="19">
        <f>IF(Duombaze!CR146="",0,INDEX(DU!K:K,MATCH(Duombaze!CR146,DU!A:A,0),1))+IF(Duombaze!CS146="",0,INDEX(DU!K:K,MATCH(Duombaze!CS146,DU!A:A,0),1))</f>
        <v>0</v>
      </c>
      <c r="CV146" s="25"/>
      <c r="CW146" s="25"/>
      <c r="CX146" s="25"/>
      <c r="CY146" s="17" t="str">
        <f t="shared" si="73"/>
        <v/>
      </c>
      <c r="CZ146" s="25"/>
      <c r="DA146" s="672"/>
      <c r="DB146" s="672"/>
      <c r="DC146" s="672">
        <f>IF(Duombaze!DA146="",0,INDEX(DU!I:I,MATCH(Duombaze!DA146,DU!A:A,0),1))+IF(Duombaze!DB146="",0,INDEX(DU!I:I,MATCH(Duombaze!DB146,DU!A:A,0),1))</f>
        <v>0</v>
      </c>
      <c r="DD146" s="19">
        <f>IF(Duombaze!DA146="",0,INDEX(DU!K:K,MATCH(Duombaze!DA146,DU!A:A,0),1))+IF(Duombaze!DB146="",0,INDEX(DU!K:K,MATCH(Duombaze!DB146,DU!A:A,0),1))</f>
        <v>0</v>
      </c>
      <c r="DE146" s="25"/>
      <c r="DF146" s="25"/>
      <c r="DG146" s="25"/>
      <c r="DH146" s="19" t="str">
        <f t="shared" si="74"/>
        <v/>
      </c>
      <c r="DI146" s="25"/>
      <c r="DJ146" s="672"/>
      <c r="DK146" s="678"/>
      <c r="DL146" s="678">
        <f>IF(Duombaze!DJ146="",0,INDEX(DU!I:I,MATCH(Duombaze!DJ146,DU!A:A,0),1))+IF(Duombaze!DK146="",0,INDEX(DU!I:I,MATCH(Duombaze!DK146,DU!A:A,0),1))</f>
        <v>0</v>
      </c>
      <c r="DM146" s="19">
        <f>IF(Duombaze!DJ146="",0,INDEX(DU!K:K,MATCH(Duombaze!DJ146,DU!A:A,0),1))+IF(Duombaze!DK146="",0,INDEX(DU!K:K,MATCH(Duombaze!DK146,DU!A:A,0),1))</f>
        <v>0</v>
      </c>
      <c r="DN146" s="86"/>
      <c r="DO146" s="86"/>
      <c r="DP146" s="86"/>
      <c r="DQ146" s="17" t="str">
        <f t="shared" si="75"/>
        <v/>
      </c>
      <c r="DR146" s="87"/>
      <c r="DS146" s="692"/>
      <c r="DT146" s="692"/>
      <c r="DU146" s="692"/>
      <c r="DV146" s="692"/>
      <c r="DW146" s="692">
        <f>IF(Duombaze!DS146="",0,INDEX(DU!I:I,MATCH(Duombaze!DS146,DU!A:A,0),1))+IF(Duombaze!DT146="",0,INDEX(DU!I:I,MATCH(Duombaze!DT146,DU!A:A,0),1))+IF(Duombaze!DU146="",0,INDEX(DU!I:I,MATCH(Duombaze!DU146,DU!A:A,0),1))+IF(Duombaze!DV146="",0,INDEX(DU!I:I,MATCH(Duombaze!DV146,DU!A:A,0),1))</f>
        <v>0</v>
      </c>
      <c r="DX146" s="638">
        <f>IF(Duombaze!DS146="",0,INDEX(DU!K:K,MATCH(Duombaze!DS146,DU!A:A,0),1))+IF(Duombaze!DT146="",0,INDEX(DU!K:K,MATCH(Duombaze!DT146,DU!A:A,0),1))+IF(Duombaze!DU146="",0,INDEX(DU!K:K,MATCH(Duombaze!DU146,DU!A:A,0),1))+IF(Duombaze!DV146="",0,INDEX(DU!K:KH,MATCH(Duombaze!DV146,DU!A:A,0),1))</f>
        <v>0</v>
      </c>
      <c r="DY146" s="87"/>
      <c r="DZ146" s="87"/>
      <c r="EA146" s="25"/>
      <c r="EB146" s="19" t="str">
        <f t="shared" si="65"/>
        <v/>
      </c>
      <c r="EC146" s="25"/>
      <c r="ED146" s="25">
        <f>IF(Duombaze!EC146="",0,INDEX(DU!I:I,MATCH(Duombaze!EC146,DU!A:A,0),1))</f>
        <v>0</v>
      </c>
      <c r="EE146" s="638">
        <f>IF(Duombaze!EC146="",0,INDEX(DU!K:K,MATCH(Duombaze!EC146,DU!A:A,0),1))</f>
        <v>0</v>
      </c>
      <c r="EF146" s="25"/>
      <c r="EG146" s="25"/>
      <c r="EH146" s="25"/>
      <c r="EI146" s="17" t="str">
        <f t="shared" si="80"/>
        <v/>
      </c>
      <c r="EJ146" s="25"/>
      <c r="EK146" s="672"/>
      <c r="EL146" s="672"/>
      <c r="EM146" s="672"/>
      <c r="EN146" s="672">
        <f>IF(Duombaze!EK146="",0,INDEX(DU!I:I,MATCH(Duombaze!EK146,DU!A:A,0),1))+IF(Duombaze!EL146="",0,INDEX(DU!I:I,MATCH(Duombaze!EL146,DU!A:A,0),1))+IF(Duombaze!EM146="",0,INDEX(DU!I:I,MATCH(Duombaze!EM146,DU!A:A,0),1))</f>
        <v>0</v>
      </c>
      <c r="EO146" s="19">
        <f>IF(Duombaze!EK146="",0,INDEX(DU!K:K,MATCH(Duombaze!EK146,DU!A:A,0),1))+IF(Duombaze!EL146="",0,INDEX(DU!K:K,MATCH(Duombaze!EL146,DU!A:A,0),1))+IF(Duombaze!EM146="",0,INDEX(DU!K:K,MATCH(Duombaze!EM146,DU!A:A,0),1))</f>
        <v>0</v>
      </c>
      <c r="EP146" s="25"/>
      <c r="EQ146" s="25"/>
      <c r="ER146" s="25"/>
      <c r="ES146" s="17" t="str">
        <f t="shared" si="76"/>
        <v/>
      </c>
      <c r="ET146" s="25"/>
      <c r="EU146" s="25"/>
      <c r="EV146" s="25"/>
      <c r="EW146" s="25"/>
      <c r="EX146" s="19" t="str">
        <f t="shared" si="84"/>
        <v/>
      </c>
      <c r="EY146" s="25"/>
      <c r="EZ146" s="672"/>
      <c r="FA146" s="672"/>
      <c r="FB146" s="672">
        <f>IF(Duombaze!EZ146="",0,INDEX(DU!I:I,MATCH(Duombaze!EZ146,DU!A:A,0),1))+IF(Duombaze!FA146="",0,INDEX(DU!I:I,MATCH(Duombaze!FA146,DU!A:A,0),1))</f>
        <v>0</v>
      </c>
      <c r="FC146" s="19">
        <f>IF(Duombaze!EZ146="",0,INDEX(DU!K:K,MATCH(Duombaze!EZ146,DU!A:A,0),1))+IF(Duombaze!FA146="",0,INDEX(DU!K:K,MATCH(Duombaze!FA146,DU!A:A,0),1))</f>
        <v>0</v>
      </c>
      <c r="FD146" s="25"/>
      <c r="FE146" s="25"/>
      <c r="FF146" s="25"/>
      <c r="FG146" s="25"/>
      <c r="FH146" s="25"/>
      <c r="FI146" s="25"/>
      <c r="FJ146" s="25"/>
      <c r="FK146" s="26"/>
      <c r="FL146" s="25"/>
      <c r="FM146" s="692"/>
      <c r="FN146" s="672"/>
      <c r="FO146" s="672"/>
      <c r="FP146" s="672"/>
      <c r="FQ146" s="673">
        <f>IF(Duombaze!FM146="",0,INDEX(DU!I:I*2,MATCH(Duombaze!FM146,DU!A:A,0),1))+IF(Duombaze!FN146="",0,INDEX(DU!I:I,MATCH(Duombaze!FN146,DU!A:A,0),1))+IF(Duombaze!FO146="",0,INDEX(DU!I:I,MATCH(Duombaze!FO146,DU!A:A,0),1))+IF(Duombaze!FP146="",0,INDEX(DU!I:I,MATCH(Duombaze!FP146,DU!A:A,0),1))</f>
        <v>0</v>
      </c>
      <c r="FR146" s="673">
        <f>IF(Duombaze!FM146="",0,INDEX(DU!K:K*2,MATCH(Duombaze!FM146,DU!A:A,0),1))+IF(Duombaze!FN146="",0,INDEX(DU!K:K,MATCH(Duombaze!FN146,DU!A:A,0),1))+IF(Duombaze!FO146="",0,INDEX(DU!K:K,MATCH(Duombaze!FO146,DU!A:A,0),1))+IF(Duombaze!FP146="",0,INDEX(DU!K:K,MATCH(Duombaze!FP146,DU!A:A,0),1))</f>
        <v>0</v>
      </c>
      <c r="FT146" s="119" t="s">
        <v>81</v>
      </c>
      <c r="FU146" s="119" t="s">
        <v>84</v>
      </c>
    </row>
    <row r="147" spans="1:183" s="84" customFormat="1" ht="23.45" customHeight="1" x14ac:dyDescent="0.25">
      <c r="A147" s="82">
        <v>10</v>
      </c>
      <c r="B147" s="82" t="s">
        <v>774</v>
      </c>
      <c r="C147" s="78" t="s">
        <v>221</v>
      </c>
      <c r="D147" s="25"/>
      <c r="E147" s="17" t="str">
        <f t="shared" si="82"/>
        <v/>
      </c>
      <c r="F147" s="25"/>
      <c r="G147" s="639"/>
      <c r="H147" s="639"/>
      <c r="I147" s="639"/>
      <c r="J147" s="639"/>
      <c r="K147" s="639"/>
      <c r="L147" s="639"/>
      <c r="M147" s="639"/>
      <c r="N147" s="639"/>
      <c r="O147" s="639"/>
      <c r="P147" s="639">
        <f>IF(Duombaze!G147="",0,INDEX(DU!I:I,MATCH(Duombaze!G147,DU!A:A,0),1))+IF(Duombaze!H147="",0,INDEX(DU!I:I,MATCH(Duombaze!H147,DU!A:A,0),1))+IF(Duombaze!I147="",0,INDEX(DU!I:I,MATCH(Duombaze!I147,DU!A:A,0),1))+IF(Duombaze!J147="",0,INDEX(DU!I:I,MATCH(Duombaze!J147,DU!A:A,0),1))+IF(Duombaze!K147="",0,INDEX(DU!I:I,MATCH(Duombaze!K147,DU!A:A,0),1))+IF(Duombaze!L147="",0,INDEX(DU!I:I,MATCH(Duombaze!L147,DU!A:A,0),1))+IF(Duombaze!M147="",0,INDEX(DU!I:I,MATCH(Duombaze!M147,DU!A:A,0),1))+IF(Duombaze!N147="",0,INDEX(DU!I:I,MATCH(Duombaze!N147,DU!A:A,0),1))+IF(Duombaze!O147="",0,INDEX(DU!I:I,MATCH(Duombaze!O147,DU!A:A,0),1))</f>
        <v>0</v>
      </c>
      <c r="Q147" s="638">
        <f>IF(Duombaze!G147="",0,INDEX(DU!K:K,MATCH(Duombaze!G147,DU!A:A,0),1))+IF(Duombaze!H147="",0,INDEX(DU!K:K,MATCH(Duombaze!H147,DU!A:A,0),1))+IF(Duombaze!I147="",0,INDEX(DU!K:K,MATCH(Duombaze!I147,DU!A:A,0),1))+IF(Duombaze!J147="",0,INDEX(DU!K:K,MATCH(Duombaze!J147,DU!A:A,0),1))+IF(Duombaze!K147="",0,INDEX(DU!K:K,MATCH(Duombaze!K147,DU!A:A,0),1))+IF(Duombaze!L147="",0,INDEX(DU!K:K,MATCH(Duombaze!L147,DU!A:A,0),1))+IF(Duombaze!M147="",0,INDEX(DU!K:K,MATCH(Duombaze!M147,DU!A:A,0),1))+IF(Duombaze!N147="",0,INDEX(DU!K:K,MATCH(Duombaze!N147,DU!A:A,0),1))+IF(Duombaze!O147="",0,INDEX(DU!K:K,MATCH(Duombaze!O147,DU!A:A,0),1))</f>
        <v>0</v>
      </c>
      <c r="R147" s="25"/>
      <c r="S147" s="86"/>
      <c r="T147" s="881"/>
      <c r="U147" s="17">
        <f>IF(Duombaze!T147="",0,INDEX(DU!I:I,MATCH(Duombaze!T147,DU!A:A,0),1))</f>
        <v>0</v>
      </c>
      <c r="V147" s="17">
        <f>IF(Duombaze!T147="",0,INDEX(DU!K:K,MATCH(Duombaze!T147,DU!A:A,0),1))</f>
        <v>0</v>
      </c>
      <c r="W147" s="25"/>
      <c r="X147" s="25"/>
      <c r="Y147" s="868"/>
      <c r="Z147" s="87"/>
      <c r="AA147" s="17" t="str">
        <f t="shared" si="68"/>
        <v/>
      </c>
      <c r="AB147" s="25"/>
      <c r="AC147" s="25">
        <f>IF(Duombaze!AB147="",0,INDEX(DU!I:I,MATCH(Duombaze!AB147,DU!A:A,0),1))</f>
        <v>0</v>
      </c>
      <c r="AD147" s="25">
        <f>IF(Duombaze!AB147="",0,INDEX(DU!K:K,MATCH(Duombaze!AB147,DU!A:A,0),1))</f>
        <v>0</v>
      </c>
      <c r="AE147" s="25"/>
      <c r="AF147" s="25"/>
      <c r="AG147" s="25"/>
      <c r="AH147" s="17" t="str">
        <f t="shared" si="67"/>
        <v/>
      </c>
      <c r="AI147" s="25"/>
      <c r="AJ147" s="639"/>
      <c r="AK147" s="639"/>
      <c r="AL147" s="639"/>
      <c r="AM147" s="639">
        <f>IF(Duombaze!AJ147="",0,INDEX(DU!I:I,MATCH(Duombaze!AJ147,DU!A:A,0),1))+IF(Duombaze!AK147="",0,INDEX(DU!I:I,MATCH(Duombaze!AK147,DU!A:A,0),1))+IF(Duombaze!AL147="",0,INDEX(DU!I:I,MATCH(Duombaze!AL147,DU!A:A,0),1))</f>
        <v>0</v>
      </c>
      <c r="AN147" s="639">
        <f>IF(Duombaze!AJ147="",0,INDEX(DU!K:K,MATCH(Duombaze!AJ147,DU!A:A,0),1))+IF(Duombaze!AK147="",0,INDEX(DU!K:K,MATCH(Duombaze!AK147,DU!A:A,0),1))+IF(Duombaze!AL147="",0,INDEX(DU!K:K,MATCH(Duombaze!AL147,DU!A:A,0),1))</f>
        <v>0</v>
      </c>
      <c r="AO147" s="25"/>
      <c r="AP147" s="25"/>
      <c r="AQ147" s="25"/>
      <c r="AR147" s="17" t="str">
        <f t="shared" si="70"/>
        <v/>
      </c>
      <c r="AS147" s="25"/>
      <c r="AT147" s="639"/>
      <c r="AU147" s="639"/>
      <c r="AV147" s="639"/>
      <c r="AW147" s="639"/>
      <c r="AX147" s="639"/>
      <c r="AY147" s="639"/>
      <c r="AZ147" s="639"/>
      <c r="BA147" s="639"/>
      <c r="BB147" s="639"/>
      <c r="BC147" s="639">
        <f>IF(Duombaze!AT147="",0,INDEX(DU!I:I,MATCH(Duombaze!AT147,DU!A:A,0),1))+IF(Duombaze!AU147="",0,INDEX(DU!I:I,MATCH(Duombaze!AU147,DU!A:A,0),1))+IF(Duombaze!AV147="",0,INDEX(DU!I:I,MATCH(Duombaze!AV147,DU!A:A,0),1))+IF(Duombaze!AW147="",0,INDEX(DU!I:I,MATCH(Duombaze!AW147,DU!A:A,0),1))+IF(Duombaze!AX147="",0,INDEX(DU!I:I,MATCH(Duombaze!AX147,DU!A:A,0),1))+IF(Duombaze!AY147="",0,INDEX(DU!I:I,MATCH(Duombaze!AY147,DU!A:A,0),1))+IF(Duombaze!AZ147="",0,INDEX(DU!I:I,MATCH(Duombaze!AZ147,DU!A:A,0),1))+IF(Duombaze!BA147="",0,INDEX(DU!I:I,MATCH(Duombaze!BA147,DU!A:A,0),1))+IF(Duombaze!BB147="",0,INDEX(DU!I:I,MATCH(Duombaze!BB147,DU!A:A,0),1))</f>
        <v>0</v>
      </c>
      <c r="BD147" s="638">
        <f>IF(Duombaze!AT147="",0,INDEX(DU!K:K,MATCH(Duombaze!AT147,DU!A:A,0),1))+IF(Duombaze!AU147="",0,INDEX(DU!K:K,MATCH(Duombaze!AU147,DU!A:A,0),1))+IF(Duombaze!AV147="",0,INDEX(DU!K:K,MATCH(Duombaze!AV147,DU!A:A,0),1))+IF(Duombaze!AW147="",0,INDEX(DU!K:K,MATCH(Duombaze!AW147,DU!A:A,0),1))+IF(Duombaze!AX147="",0,INDEX(DU!K:K,MATCH(Duombaze!AX147,DU!A:A,0),1))+IF(Duombaze!AY147="",0,INDEX(DU!K:K,MATCH(Duombaze!AY147,DU!A:A,0),1))+IF(Duombaze!AZ147="",0,INDEX(DU!K:K,MATCH(Duombaze!AZ147,DU!A:A,0),1))+IF(Duombaze!BA147="",0,INDEX(DU!K:K,MATCH(Duombaze!BA147,DU!A:A,0),1))+IF(Duombaze!BB147="",0,INDEX(DU!K:K,MATCH(Duombaze!BB147,DU!A:A,0),1))</f>
        <v>0</v>
      </c>
      <c r="BE147" s="25"/>
      <c r="BF147" s="25"/>
      <c r="BG147" s="85"/>
      <c r="BH147" s="17" t="str">
        <f t="shared" ref="BH147:BH155" si="85">IF(BG147&lt;&gt;"",A147&amp;" "&amp;C147&amp;" "&amp;BG147,"")</f>
        <v/>
      </c>
      <c r="BI147" s="26"/>
      <c r="BJ147" s="661"/>
      <c r="BK147" s="661"/>
      <c r="BL147" s="661"/>
      <c r="BM147" s="661">
        <f>IF(Duombaze!BJ147="",0,INDEX(DU!I:I,MATCH(Duombaze!BJ147,DU!A:A,0),1))+IF(Duombaze!BK147="",0,INDEX(DU!I:I,MATCH(Duombaze!BK147,DU!A:A,0),1))+IF(Duombaze!BL147="",0,INDEX(DU!I:I,MATCH(Duombaze!BL147,DU!A:A,0),1))</f>
        <v>0</v>
      </c>
      <c r="BN147" s="638">
        <f>IF(Duombaze!BJ147="",0,INDEX(DU!K:K,MATCH(Duombaze!BJ147,DU!A:A,0),1))+IF(Duombaze!BK147="",0,INDEX(DU!K:K,MATCH(Duombaze!BK147,DU!A:A,0),1))+IF(Duombaze!BL147="",0,INDEX(DU!K:K,MATCH(Duombaze!BL147,DU!A:A,0),1))</f>
        <v>0</v>
      </c>
      <c r="BO147" s="85"/>
      <c r="BP147" s="85"/>
      <c r="BQ147" s="87"/>
      <c r="BR147" s="19" t="str">
        <f t="shared" si="83"/>
        <v/>
      </c>
      <c r="BS147" s="25"/>
      <c r="BT147" s="25"/>
      <c r="BU147" s="25"/>
      <c r="BV147" s="25"/>
      <c r="BW147" s="25">
        <f>IF(Duombaze!BT147="",0,INDEX(DU!I:I,MATCH(Duombaze!BT147,DU!A:A,0),1))+IF(Duombaze!BU147="",0,INDEX(DU!I:I,MATCH(Duombaze!BU147,DU!A:A,0),1))+IF(Duombaze!BV147="",0,INDEX(DU!I:I,MATCH(Duombaze!BV147,DU!A:A,0),1))</f>
        <v>0</v>
      </c>
      <c r="BX147" s="19">
        <f>IF(Duombaze!BT147="",0,INDEX(DU!K:K,MATCH(Duombaze!BT147,DU!A:A,0),1))+IF(Duombaze!BU147="",0,INDEX(DU!K:K,MATCH(Duombaze!BU147,DU!A:A,0),1))+IF(Duombaze!BV147="",0,INDEX(DU!K:K,MATCH(Duombaze!BV147,DU!A:A,0),1))</f>
        <v>0</v>
      </c>
      <c r="BY147" s="32"/>
      <c r="BZ147" s="32"/>
      <c r="CA147" s="25"/>
      <c r="CB147" s="19" t="str">
        <f t="shared" si="79"/>
        <v/>
      </c>
      <c r="CC147" s="25"/>
      <c r="CD147" s="25">
        <f>IF(Duombaze!CC147="",0,INDEX(DU!I:I,MATCH(Duombaze!CC147,DU!A:A,0),1))</f>
        <v>0</v>
      </c>
      <c r="CE147" s="17">
        <f>IF(Duombaze!CC147="",0,INDEX(DU!K:K,MATCH(Duombaze!CC147,DU!A:A,0),1))</f>
        <v>0</v>
      </c>
      <c r="CF147" s="25"/>
      <c r="CG147" s="25"/>
      <c r="CH147" s="25"/>
      <c r="CI147" s="17" t="str">
        <f t="shared" si="71"/>
        <v/>
      </c>
      <c r="CJ147" s="25"/>
      <c r="CK147" s="25">
        <f>IF(Duombaze!CJ147="",0,INDEX(DU!I:I,MATCH(Duombaze!CJ147,DU!A:A,0),1))</f>
        <v>0</v>
      </c>
      <c r="CL147" s="17">
        <f>IF(Duombaze!CJ147="",0,INDEX(DU!K:K,MATCH(Duombaze!CJ147,DU!A:A,0),1))</f>
        <v>0</v>
      </c>
      <c r="CM147" s="25"/>
      <c r="CN147" s="25"/>
      <c r="CO147" s="25"/>
      <c r="CP147" s="17" t="str">
        <f t="shared" si="72"/>
        <v/>
      </c>
      <c r="CQ147" s="25"/>
      <c r="CR147" s="639"/>
      <c r="CS147" s="639"/>
      <c r="CT147" s="639">
        <f>IF(Duombaze!CR147="",0,INDEX(DU!I:I,MATCH(Duombaze!CR147,DU!A:A,0),1))+IF(Duombaze!CS147="",0,INDEX(DU!I:I,MATCH(Duombaze!CS147,DU!A:A,0),1))</f>
        <v>0</v>
      </c>
      <c r="CU147" s="19">
        <f>IF(Duombaze!CR147="",0,INDEX(DU!K:K,MATCH(Duombaze!CR147,DU!A:A,0),1))+IF(Duombaze!CS147="",0,INDEX(DU!K:K,MATCH(Duombaze!CS147,DU!A:A,0),1))</f>
        <v>0</v>
      </c>
      <c r="CV147" s="25"/>
      <c r="CW147" s="25"/>
      <c r="CX147" s="25"/>
      <c r="CY147" s="17" t="str">
        <f t="shared" si="73"/>
        <v/>
      </c>
      <c r="CZ147" s="25"/>
      <c r="DA147" s="672"/>
      <c r="DB147" s="672"/>
      <c r="DC147" s="672">
        <f>IF(Duombaze!DA147="",0,INDEX(DU!I:I,MATCH(Duombaze!DA147,DU!A:A,0),1))+IF(Duombaze!DB147="",0,INDEX(DU!I:I,MATCH(Duombaze!DB147,DU!A:A,0),1))</f>
        <v>0</v>
      </c>
      <c r="DD147" s="19">
        <f>IF(Duombaze!DA147="",0,INDEX(DU!K:K,MATCH(Duombaze!DA147,DU!A:A,0),1))+IF(Duombaze!DB147="",0,INDEX(DU!K:K,MATCH(Duombaze!DB147,DU!A:A,0),1))</f>
        <v>0</v>
      </c>
      <c r="DE147" s="25"/>
      <c r="DF147" s="25"/>
      <c r="DG147" s="25"/>
      <c r="DH147" s="19" t="str">
        <f t="shared" si="74"/>
        <v/>
      </c>
      <c r="DI147" s="25"/>
      <c r="DJ147" s="672"/>
      <c r="DK147" s="678"/>
      <c r="DL147" s="678">
        <f>IF(Duombaze!DJ147="",0,INDEX(DU!I:I,MATCH(Duombaze!DJ147,DU!A:A,0),1))+IF(Duombaze!DK147="",0,INDEX(DU!I:I,MATCH(Duombaze!DK147,DU!A:A,0),1))</f>
        <v>0</v>
      </c>
      <c r="DM147" s="19">
        <f>IF(Duombaze!DJ147="",0,INDEX(DU!K:K,MATCH(Duombaze!DJ147,DU!A:A,0),1))+IF(Duombaze!DK147="",0,INDEX(DU!K:K,MATCH(Duombaze!DK147,DU!A:A,0),1))</f>
        <v>0</v>
      </c>
      <c r="DN147" s="86"/>
      <c r="DO147" s="86"/>
      <c r="DP147" s="86"/>
      <c r="DQ147" s="17" t="str">
        <f t="shared" si="75"/>
        <v/>
      </c>
      <c r="DR147" s="87"/>
      <c r="DS147" s="692"/>
      <c r="DT147" s="692"/>
      <c r="DU147" s="692"/>
      <c r="DV147" s="692"/>
      <c r="DW147" s="692">
        <f>IF(Duombaze!DS147="",0,INDEX(DU!I:I,MATCH(Duombaze!DS147,DU!A:A,0),1))+IF(Duombaze!DT147="",0,INDEX(DU!I:I,MATCH(Duombaze!DT147,DU!A:A,0),1))+IF(Duombaze!DU147="",0,INDEX(DU!I:I,MATCH(Duombaze!DU147,DU!A:A,0),1))+IF(Duombaze!DV147="",0,INDEX(DU!I:I,MATCH(Duombaze!DV147,DU!A:A,0),1))</f>
        <v>0</v>
      </c>
      <c r="DX147" s="638">
        <f>IF(Duombaze!DS147="",0,INDEX(DU!K:K,MATCH(Duombaze!DS147,DU!A:A,0),1))+IF(Duombaze!DT147="",0,INDEX(DU!K:K,MATCH(Duombaze!DT147,DU!A:A,0),1))+IF(Duombaze!DU147="",0,INDEX(DU!K:K,MATCH(Duombaze!DU147,DU!A:A,0),1))+IF(Duombaze!DV147="",0,INDEX(DU!K:KH,MATCH(Duombaze!DV147,DU!A:A,0),1))</f>
        <v>0</v>
      </c>
      <c r="DY147" s="87"/>
      <c r="DZ147" s="87"/>
      <c r="EA147" s="25"/>
      <c r="EB147" s="19" t="str">
        <f t="shared" si="65"/>
        <v/>
      </c>
      <c r="EC147" s="25"/>
      <c r="ED147" s="25">
        <f>IF(Duombaze!EC147="",0,INDEX(DU!I:I,MATCH(Duombaze!EC147,DU!A:A,0),1))</f>
        <v>0</v>
      </c>
      <c r="EE147" s="638">
        <f>IF(Duombaze!EC147="",0,INDEX(DU!K:K,MATCH(Duombaze!EC147,DU!A:A,0),1))</f>
        <v>0</v>
      </c>
      <c r="EF147" s="25"/>
      <c r="EG147" s="25"/>
      <c r="EH147" s="25"/>
      <c r="EI147" s="17" t="str">
        <f t="shared" si="80"/>
        <v/>
      </c>
      <c r="EJ147" s="25"/>
      <c r="EK147" s="672"/>
      <c r="EL147" s="672"/>
      <c r="EM147" s="672"/>
      <c r="EN147" s="672">
        <f>IF(Duombaze!EK147="",0,INDEX(DU!I:I,MATCH(Duombaze!EK147,DU!A:A,0),1))+IF(Duombaze!EL147="",0,INDEX(DU!I:I,MATCH(Duombaze!EL147,DU!A:A,0),1))+IF(Duombaze!EM147="",0,INDEX(DU!I:I,MATCH(Duombaze!EM147,DU!A:A,0),1))</f>
        <v>0</v>
      </c>
      <c r="EO147" s="19">
        <f>IF(Duombaze!EK147="",0,INDEX(DU!K:K,MATCH(Duombaze!EK147,DU!A:A,0),1))+IF(Duombaze!EL147="",0,INDEX(DU!K:K,MATCH(Duombaze!EL147,DU!A:A,0),1))+IF(Duombaze!EM147="",0,INDEX(DU!K:K,MATCH(Duombaze!EM147,DU!A:A,0),1))</f>
        <v>0</v>
      </c>
      <c r="EP147" s="25"/>
      <c r="EQ147" s="25"/>
      <c r="ER147" s="25"/>
      <c r="ES147" s="17" t="str">
        <f t="shared" si="76"/>
        <v/>
      </c>
      <c r="ET147" s="25"/>
      <c r="EU147" s="25"/>
      <c r="EV147" s="25"/>
      <c r="EW147" s="25"/>
      <c r="EX147" s="19" t="str">
        <f t="shared" si="84"/>
        <v/>
      </c>
      <c r="EY147" s="25"/>
      <c r="EZ147" s="672"/>
      <c r="FA147" s="672"/>
      <c r="FB147" s="672">
        <f>IF(Duombaze!EZ147="",0,INDEX(DU!I:I,MATCH(Duombaze!EZ147,DU!A:A,0),1))+IF(Duombaze!FA147="",0,INDEX(DU!I:I,MATCH(Duombaze!FA147,DU!A:A,0),1))</f>
        <v>0</v>
      </c>
      <c r="FC147" s="19">
        <f>IF(Duombaze!EZ147="",0,INDEX(DU!K:K,MATCH(Duombaze!EZ147,DU!A:A,0),1))+IF(Duombaze!FA147="",0,INDEX(DU!K:K,MATCH(Duombaze!FA147,DU!A:A,0),1))</f>
        <v>0</v>
      </c>
      <c r="FD147" s="25"/>
      <c r="FE147" s="25"/>
      <c r="FF147" s="25"/>
      <c r="FG147" s="25"/>
      <c r="FH147" s="25"/>
      <c r="FI147" s="25"/>
      <c r="FJ147" s="25"/>
      <c r="FK147" s="26"/>
      <c r="FL147" s="25"/>
      <c r="FM147" s="692"/>
      <c r="FN147" s="672"/>
      <c r="FO147" s="672"/>
      <c r="FP147" s="672"/>
      <c r="FQ147" s="673">
        <f>IF(Duombaze!FM147="",0,INDEX(DU!I:I*2,MATCH(Duombaze!FM147,DU!A:A,0),1))+IF(Duombaze!FN147="",0,INDEX(DU!I:I,MATCH(Duombaze!FN147,DU!A:A,0),1))+IF(Duombaze!FO147="",0,INDEX(DU!I:I,MATCH(Duombaze!FO147,DU!A:A,0),1))+IF(Duombaze!FP147="",0,INDEX(DU!I:I,MATCH(Duombaze!FP147,DU!A:A,0),1))</f>
        <v>0</v>
      </c>
      <c r="FR147" s="673">
        <f>IF(Duombaze!FM147="",0,INDEX(DU!K:K*2,MATCH(Duombaze!FM147,DU!A:A,0),1))+IF(Duombaze!FN147="",0,INDEX(DU!K:K,MATCH(Duombaze!FN147,DU!A:A,0),1))+IF(Duombaze!FO147="",0,INDEX(DU!K:K,MATCH(Duombaze!FO147,DU!A:A,0),1))+IF(Duombaze!FP147="",0,INDEX(DU!K:K,MATCH(Duombaze!FP147,DU!A:A,0),1))</f>
        <v>0</v>
      </c>
      <c r="FT147" s="119" t="s">
        <v>82</v>
      </c>
      <c r="FU147" s="119" t="s">
        <v>85</v>
      </c>
    </row>
    <row r="148" spans="1:183" s="7" customFormat="1" ht="23.45" customHeight="1" x14ac:dyDescent="0.25">
      <c r="A148" s="42">
        <v>0</v>
      </c>
      <c r="B148" s="42" t="s">
        <v>775</v>
      </c>
      <c r="C148" s="12" t="s">
        <v>220</v>
      </c>
      <c r="D148" s="4" t="s">
        <v>411</v>
      </c>
      <c r="E148" s="4" t="str">
        <f t="shared" si="82"/>
        <v>0 SPC12 Be pagrindo</v>
      </c>
      <c r="F148" s="4"/>
      <c r="G148" s="640"/>
      <c r="H148" s="640"/>
      <c r="I148" s="640"/>
      <c r="J148" s="640"/>
      <c r="K148" s="640"/>
      <c r="L148" s="640"/>
      <c r="M148" s="640"/>
      <c r="N148" s="640"/>
      <c r="O148" s="640"/>
      <c r="P148" s="640">
        <f>IF(Duombaze!G148="",0,INDEX(DU!I:I,MATCH(Duombaze!G148,DU!A:A,0),1))+IF(Duombaze!H148="",0,INDEX(DU!I:I,MATCH(Duombaze!H148,DU!A:A,0),1))+IF(Duombaze!I148="",0,INDEX(DU!I:I,MATCH(Duombaze!I148,DU!A:A,0),1))+IF(Duombaze!J148="",0,INDEX(DU!I:I,MATCH(Duombaze!J148,DU!A:A,0),1))+IF(Duombaze!K148="",0,INDEX(DU!I:I,MATCH(Duombaze!K148,DU!A:A,0),1))+IF(Duombaze!L148="",0,INDEX(DU!I:I,MATCH(Duombaze!L148,DU!A:A,0),1))+IF(Duombaze!M148="",0,INDEX(DU!I:I,MATCH(Duombaze!M148,DU!A:A,0),1))+IF(Duombaze!N148="",0,INDEX(DU!I:I,MATCH(Duombaze!N148,DU!A:A,0),1))+IF(Duombaze!O148="",0,INDEX(DU!I:I,MATCH(Duombaze!O148,DU!A:A,0),1))</f>
        <v>0</v>
      </c>
      <c r="Q148" s="640">
        <f>IF(Duombaze!G148="",0,INDEX(DU!K:K,MATCH(Duombaze!G148,DU!A:A,0),1))+IF(Duombaze!H148="",0,INDEX(DU!K:K,MATCH(Duombaze!H148,DU!A:A,0),1))+IF(Duombaze!I148="",0,INDEX(DU!K:K,MATCH(Duombaze!I148,DU!A:A,0),1))+IF(Duombaze!J148="",0,INDEX(DU!K:K,MATCH(Duombaze!J148,DU!A:A,0),1))+IF(Duombaze!K148="",0,INDEX(DU!K:K,MATCH(Duombaze!K148,DU!A:A,0),1))+IF(Duombaze!L148="",0,INDEX(DU!K:K,MATCH(Duombaze!L148,DU!A:A,0),1))+IF(Duombaze!M148="",0,INDEX(DU!K:K,MATCH(Duombaze!M148,DU!A:A,0),1))+IF(Duombaze!N148="",0,INDEX(DU!K:K,MATCH(Duombaze!N148,DU!A:A,0),1))+IF(Duombaze!O148="",0,INDEX(DU!K:K,MATCH(Duombaze!O148,DU!A:A,0),1))</f>
        <v>0</v>
      </c>
      <c r="R148" s="4"/>
      <c r="S148" s="14"/>
      <c r="T148" s="882"/>
      <c r="U148" s="4">
        <f>IF(Duombaze!T148="",0,INDEX(DU!I:I,MATCH(Duombaze!T148,DU!A:A,0),1))</f>
        <v>0</v>
      </c>
      <c r="V148" s="4">
        <f>IF(Duombaze!T148="",0,INDEX(DU!K:K,MATCH(Duombaze!T148,DU!A:A,0),1))</f>
        <v>0</v>
      </c>
      <c r="W148" s="4"/>
      <c r="X148" s="4"/>
      <c r="Y148" s="857"/>
      <c r="Z148" s="49" t="s">
        <v>416</v>
      </c>
      <c r="AA148" s="4" t="str">
        <f t="shared" si="68"/>
        <v>0 SPC12 Be grąžulo</v>
      </c>
      <c r="AB148" s="4"/>
      <c r="AC148" s="4">
        <f>IF(Duombaze!AB148="",0,INDEX(DU!I:I,MATCH(Duombaze!AB148,DU!A:A,0),1))</f>
        <v>0</v>
      </c>
      <c r="AD148" s="2">
        <f>IF(Duombaze!AB148="",0,INDEX(DU!K:K,MATCH(Duombaze!AB148,DU!A:A,0),1))</f>
        <v>0</v>
      </c>
      <c r="AE148" s="4"/>
      <c r="AF148" s="4"/>
      <c r="AG148" s="4" t="s">
        <v>412</v>
      </c>
      <c r="AH148" s="4" t="str">
        <f t="shared" si="67"/>
        <v>0 SPC12 Be bamperio</v>
      </c>
      <c r="AI148" s="4"/>
      <c r="AJ148" s="640"/>
      <c r="AK148" s="640"/>
      <c r="AL148" s="640"/>
      <c r="AM148" s="640">
        <f>IF(Duombaze!AJ148="",0,INDEX(DU!I:I,MATCH(Duombaze!AJ148,DU!A:A,0),1))+IF(Duombaze!AK148="",0,INDEX(DU!I:I,MATCH(Duombaze!AK148,DU!A:A,0),1))+IF(Duombaze!AL148="",0,INDEX(DU!I:I,MATCH(Duombaze!AL148,DU!A:A,0),1))</f>
        <v>0</v>
      </c>
      <c r="AN148" s="643">
        <f>IF(Duombaze!AJ148="",0,INDEX(DU!K:K,MATCH(Duombaze!AJ148,DU!A:A,0),1))+IF(Duombaze!AK148="",0,INDEX(DU!K:K,MATCH(Duombaze!AK148,DU!A:A,0),1))+IF(Duombaze!AL148="",0,INDEX(DU!K:K,MATCH(Duombaze!AL148,DU!A:A,0),1))</f>
        <v>0</v>
      </c>
      <c r="AO148" s="4"/>
      <c r="AP148" s="4"/>
      <c r="AQ148" s="4" t="s">
        <v>413</v>
      </c>
      <c r="AR148" s="4" t="str">
        <f t="shared" si="70"/>
        <v>0 SPC12 Be hidraulinės sistemos + be papildomo valdymo išvadų</v>
      </c>
      <c r="AS148" s="4"/>
      <c r="AT148" s="640"/>
      <c r="AU148" s="640"/>
      <c r="AV148" s="640"/>
      <c r="AW148" s="640"/>
      <c r="AX148" s="640"/>
      <c r="AY148" s="640"/>
      <c r="AZ148" s="640"/>
      <c r="BA148" s="640"/>
      <c r="BB148" s="640"/>
      <c r="BC148" s="640">
        <f>IF(Duombaze!AT148="",0,INDEX(DU!I:I,MATCH(Duombaze!AT148,DU!A:A,0),1))+IF(Duombaze!AU148="",0,INDEX(DU!I:I,MATCH(Duombaze!AU148,DU!A:A,0),1))+IF(Duombaze!AV148="",0,INDEX(DU!I:I,MATCH(Duombaze!AV148,DU!A:A,0),1))+IF(Duombaze!AW148="",0,INDEX(DU!I:I,MATCH(Duombaze!AW148,DU!A:A,0),1))+IF(Duombaze!AX148="",0,INDEX(DU!I:I,MATCH(Duombaze!AX148,DU!A:A,0),1))+IF(Duombaze!AY148="",0,INDEX(DU!I:I,MATCH(Duombaze!AY148,DU!A:A,0),1))+IF(Duombaze!AZ148="",0,INDEX(DU!I:I,MATCH(Duombaze!AZ148,DU!A:A,0),1))+IF(Duombaze!BA148="",0,INDEX(DU!I:I,MATCH(Duombaze!BA148,DU!A:A,0),1))+IF(Duombaze!BB148="",0,INDEX(DU!I:I,MATCH(Duombaze!BB148,DU!A:A,0),1))</f>
        <v>0</v>
      </c>
      <c r="BD148" s="640">
        <f>IF(Duombaze!AT148="",0,INDEX(DU!K:K,MATCH(Duombaze!AT148,DU!A:A,0),1))+IF(Duombaze!AU148="",0,INDEX(DU!K:K,MATCH(Duombaze!AU148,DU!A:A,0),1))+IF(Duombaze!AV148="",0,INDEX(DU!K:K,MATCH(Duombaze!AV148,DU!A:A,0),1))+IF(Duombaze!AW148="",0,INDEX(DU!K:K,MATCH(Duombaze!AW148,DU!A:A,0),1))+IF(Duombaze!AX148="",0,INDEX(DU!K:K,MATCH(Duombaze!AX148,DU!A:A,0),1))+IF(Duombaze!AY148="",0,INDEX(DU!K:K,MATCH(Duombaze!AY148,DU!A:A,0),1))+IF(Duombaze!AZ148="",0,INDEX(DU!K:K,MATCH(Duombaze!AZ148,DU!A:A,0),1))+IF(Duombaze!BA148="",0,INDEX(DU!K:K,MATCH(Duombaze!BA148,DU!A:A,0),1))+IF(Duombaze!BB148="",0,INDEX(DU!K:K,MATCH(Duombaze!BB148,DU!A:A,0),1))</f>
        <v>0</v>
      </c>
      <c r="BE148" s="4"/>
      <c r="BF148" s="4"/>
      <c r="BG148" s="49" t="str">
        <f>BG161</f>
        <v>Be stabžių sistemos</v>
      </c>
      <c r="BH148" s="4" t="str">
        <f t="shared" si="85"/>
        <v>0 SPC12 Be stabžių sistemos</v>
      </c>
      <c r="BI148" s="4"/>
      <c r="BJ148" s="640"/>
      <c r="BK148" s="640"/>
      <c r="BL148" s="640"/>
      <c r="BM148" s="640">
        <f>IF(Duombaze!BJ148="",0,INDEX(DU!I:I,MATCH(Duombaze!BJ148,DU!A:A,0),1))+IF(Duombaze!BK148="",0,INDEX(DU!I:I,MATCH(Duombaze!BK148,DU!A:A,0),1))+IF(Duombaze!BL148="",0,INDEX(DU!I:I,MATCH(Duombaze!BL148,DU!A:A,0),1))</f>
        <v>0</v>
      </c>
      <c r="BN148" s="640">
        <f>IF(Duombaze!BJ148="",0,INDEX(DU!K:K,MATCH(Duombaze!BJ148,DU!A:A,0),1))+IF(Duombaze!BK148="",0,INDEX(DU!K:K,MATCH(Duombaze!BK148,DU!A:A,0),1))+IF(Duombaze!BL148="",0,INDEX(DU!K:K,MATCH(Duombaze!BL148,DU!A:A,0),1))</f>
        <v>0</v>
      </c>
      <c r="BO148" s="4"/>
      <c r="BP148" s="4"/>
      <c r="BQ148" s="6" t="str">
        <f>BQ174</f>
        <v>Be stabdžių išvadų</v>
      </c>
      <c r="BR148" s="6" t="str">
        <f t="shared" si="83"/>
        <v>0 SPC12 Be stabdžių išvadų</v>
      </c>
      <c r="BS148" s="6"/>
      <c r="BT148" s="101"/>
      <c r="BU148" s="101"/>
      <c r="BV148" s="101"/>
      <c r="BW148" s="101">
        <f>IF(Duombaze!BT148="",0,INDEX(DU!I:I,MATCH(Duombaze!BT148,DU!A:A,0),1))+IF(Duombaze!BU148="",0,INDEX(DU!I:I,MATCH(Duombaze!BU148,DU!A:A,0),1))+IF(Duombaze!BV148="",0,INDEX(DU!I:I,MATCH(Duombaze!BV148,DU!A:A,0),1))</f>
        <v>0</v>
      </c>
      <c r="BX148" s="6">
        <f>IF(Duombaze!BT148="",0,INDEX(DU!K:K,MATCH(Duombaze!BT148,DU!A:A,0),1))+IF(Duombaze!BU148="",0,INDEX(DU!K:K,MATCH(Duombaze!BU148,DU!A:A,0),1))+IF(Duombaze!BV148="",0,INDEX(DU!K:K,MATCH(Duombaze!BV148,DU!A:A,0),1))</f>
        <v>0</v>
      </c>
      <c r="BY148" s="101"/>
      <c r="BZ148" s="101"/>
      <c r="CA148" s="7" t="s">
        <v>418</v>
      </c>
      <c r="CB148" s="6" t="str">
        <f t="shared" si="79"/>
        <v>0 SPC12 Be atraminės kojos</v>
      </c>
      <c r="CC148" s="4"/>
      <c r="CD148" s="4">
        <f>IF(Duombaze!CC148="",0,INDEX(DU!I:I,MATCH(Duombaze!CC148,DU!A:A,0),1))</f>
        <v>0</v>
      </c>
      <c r="CE148" s="4">
        <f>IF(Duombaze!CC148="",0,INDEX(DU!K:K,MATCH(Duombaze!CC148,DU!A:A,0),1))</f>
        <v>0</v>
      </c>
      <c r="CF148" s="4"/>
      <c r="CG148" s="4"/>
      <c r="CH148" s="7" t="s">
        <v>396</v>
      </c>
      <c r="CI148" s="4" t="str">
        <f t="shared" si="71"/>
        <v>0 SPC12 Be priekinės tempimo kilpos</v>
      </c>
      <c r="CK148" s="7">
        <f>IF(Duombaze!CJ148="",0,INDEX(DU!I:I,MATCH(Duombaze!CJ148,DU!A:A,0),1))</f>
        <v>0</v>
      </c>
      <c r="CL148" s="4">
        <f>IF(Duombaze!CJ148="",0,INDEX(DU!K:K,MATCH(Duombaze!CJ148,DU!A:A,0),1))</f>
        <v>0</v>
      </c>
      <c r="CO148" s="4" t="s">
        <v>1756</v>
      </c>
      <c r="CP148" s="4" t="str">
        <f t="shared" si="72"/>
        <v>0 SPC12 Be stovėjimo stabdžio, be atramų</v>
      </c>
      <c r="CQ148" s="4"/>
      <c r="CR148" s="640"/>
      <c r="CS148" s="640"/>
      <c r="CT148" s="640">
        <f>IF(Duombaze!CR148="",0,INDEX(DU!I:I,MATCH(Duombaze!CR148,DU!A:A,0),1))+IF(Duombaze!CS148="",0,INDEX(DU!I:I,MATCH(Duombaze!CS148,DU!A:A,0),1))</f>
        <v>0</v>
      </c>
      <c r="CU148" s="6">
        <f>IF(Duombaze!CR148="",0,INDEX(DU!K:K,MATCH(Duombaze!CR148,DU!A:A,0),1))+IF(Duombaze!CS148="",0,INDEX(DU!K:K,MATCH(Duombaze!CS148,DU!A:A,0),1))</f>
        <v>0</v>
      </c>
      <c r="CV148" s="4"/>
      <c r="CW148" s="4"/>
      <c r="CX148" s="7" t="s">
        <v>397</v>
      </c>
      <c r="CY148" s="4" t="str">
        <f t="shared" si="73"/>
        <v>0 SPC12 Be viršborčių</v>
      </c>
      <c r="CZ148" s="4"/>
      <c r="DA148" s="673"/>
      <c r="DB148" s="673"/>
      <c r="DC148" s="673">
        <f>IF(Duombaze!DA148="",0,INDEX(DU!I:I,MATCH(Duombaze!DA148,DU!A:A,0),1))+IF(Duombaze!DB148="",0,INDEX(DU!I:I,MATCH(Duombaze!DB148,DU!A:A,0),1))</f>
        <v>0</v>
      </c>
      <c r="DD148" s="6">
        <f>IF(Duombaze!DA148="",0,INDEX(DU!K:K,MATCH(Duombaze!DA148,DU!A:A,0),1))+IF(Duombaze!DB148="",0,INDEX(DU!K:K,MATCH(Duombaze!DB148,DU!A:A,0),1))</f>
        <v>0</v>
      </c>
      <c r="DE148" s="4"/>
      <c r="DF148" s="4"/>
      <c r="DG148" s="4" t="s">
        <v>625</v>
      </c>
      <c r="DH148" s="6" t="str">
        <f t="shared" si="74"/>
        <v>0 SPC12 Be tento/aikštelės</v>
      </c>
      <c r="DI148" s="4"/>
      <c r="DJ148" s="673"/>
      <c r="DK148" s="685"/>
      <c r="DL148" s="685">
        <f>IF(Duombaze!DJ148="",0,INDEX(DU!I:I,MATCH(Duombaze!DJ148,DU!A:A,0),1))+IF(Duombaze!DK148="",0,INDEX(DU!I:I,MATCH(Duombaze!DK148,DU!A:A,0),1))</f>
        <v>0</v>
      </c>
      <c r="DM148" s="6">
        <f>IF(Duombaze!DJ148="",0,INDEX(DU!K:K,MATCH(Duombaze!DJ148,DU!A:A,0),1))+IF(Duombaze!DK148="",0,INDEX(DU!K:K,MATCH(Duombaze!DK148,DU!A:A,0),1))</f>
        <v>0</v>
      </c>
      <c r="DN148" s="14"/>
      <c r="DO148" s="14"/>
      <c r="DP148" s="14" t="s">
        <v>386</v>
      </c>
      <c r="DQ148" s="4" t="str">
        <f t="shared" si="75"/>
        <v>0 SPC12 Be apšvietimo sistemos</v>
      </c>
      <c r="DR148" s="49"/>
      <c r="DS148" s="693"/>
      <c r="DT148" s="693"/>
      <c r="DU148" s="693"/>
      <c r="DV148" s="693"/>
      <c r="DW148" s="693">
        <f>IF(Duombaze!DS148="",0,INDEX(DU!I:I,MATCH(Duombaze!DS148,DU!A:A,0),1))+IF(Duombaze!DT148="",0,INDEX(DU!I:I,MATCH(Duombaze!DT148,DU!A:A,0),1))+IF(Duombaze!DU148="",0,INDEX(DU!I:I,MATCH(Duombaze!DU148,DU!A:A,0),1))+IF(Duombaze!DV148="",0,INDEX(DU!I:I,MATCH(Duombaze!DV148,DU!A:A,0),1))</f>
        <v>0</v>
      </c>
      <c r="DX148" s="640">
        <f>IF(Duombaze!DS148="",0,INDEX(DU!K:K,MATCH(Duombaze!DS148,DU!A:A,0),1))+IF(Duombaze!DT148="",0,INDEX(DU!K:K,MATCH(Duombaze!DT148,DU!A:A,0),1))+IF(Duombaze!DU148="",0,INDEX(DU!K:K,MATCH(Duombaze!DU148,DU!A:A,0),1))+IF(Duombaze!DV148="",0,INDEX(DU!K:KH,MATCH(Duombaze!DV148,DU!A:A,0),1))</f>
        <v>0</v>
      </c>
      <c r="DY148" s="49"/>
      <c r="DZ148" s="49"/>
      <c r="EA148" s="4" t="s">
        <v>470</v>
      </c>
      <c r="EB148" s="6" t="str">
        <f t="shared" si="65"/>
        <v>0 SPC12 Be galinės tempimo kilpos</v>
      </c>
      <c r="EC148" s="4"/>
      <c r="ED148" s="4">
        <f>IF(Duombaze!EC148="",0,INDEX(DU!I:I,MATCH(Duombaze!EC148,DU!A:A,0),1))</f>
        <v>0</v>
      </c>
      <c r="EE148" s="640">
        <f>IF(Duombaze!EC148="",0,INDEX(DU!K:K,MATCH(Duombaze!EC148,DU!A:A,0),1))</f>
        <v>0</v>
      </c>
      <c r="EF148" s="4"/>
      <c r="EG148" s="4"/>
      <c r="EH148" s="4" t="s">
        <v>387</v>
      </c>
      <c r="EI148" s="4" t="str">
        <f t="shared" si="80"/>
        <v>0 SPC12 Be lipdukų</v>
      </c>
      <c r="EJ148" s="4"/>
      <c r="EK148" s="673"/>
      <c r="EL148" s="673"/>
      <c r="EM148" s="673"/>
      <c r="EN148" s="673">
        <f>IF(Duombaze!EK148="",0,INDEX(DU!I:I,MATCH(Duombaze!EK148,DU!A:A,0),1))+IF(Duombaze!EL148="",0,INDEX(DU!I:I,MATCH(Duombaze!EL148,DU!A:A,0),1))+IF(Duombaze!EM148="",0,INDEX(DU!I:I,MATCH(Duombaze!EM148,DU!A:A,0),1))</f>
        <v>0</v>
      </c>
      <c r="EO148" s="6">
        <f>IF(Duombaze!EK148="",0,INDEX(DU!K:K,MATCH(Duombaze!EK148,DU!A:A,0),1))+IF(Duombaze!EL148="",0,INDEX(DU!K:K,MATCH(Duombaze!EL148,DU!A:A,0),1))+IF(Duombaze!EM148="",0,INDEX(DU!K:K,MATCH(Duombaze!EM148,DU!A:A,0),1))</f>
        <v>0</v>
      </c>
      <c r="EP148" s="4"/>
      <c r="EQ148" s="4"/>
      <c r="ER148" s="4" t="s">
        <v>388</v>
      </c>
      <c r="ES148" s="4" t="str">
        <f t="shared" si="76"/>
        <v>0 SPC12 Be ratų</v>
      </c>
      <c r="ET148" s="4"/>
      <c r="EU148" s="4"/>
      <c r="EV148" s="4"/>
      <c r="EW148" s="6" t="s">
        <v>389</v>
      </c>
      <c r="EX148" s="6" t="str">
        <f t="shared" si="84"/>
        <v>0 SPC12 Be purvasaugių</v>
      </c>
      <c r="EY148" s="6"/>
      <c r="EZ148" s="674"/>
      <c r="FA148" s="674"/>
      <c r="FB148" s="674">
        <f>IF(Duombaze!EZ148="",0,INDEX(DU!I:I,MATCH(Duombaze!EZ148,DU!A:A,0),1))+IF(Duombaze!FA148="",0,INDEX(DU!I:I,MATCH(Duombaze!FA148,DU!A:A,0),1))</f>
        <v>0</v>
      </c>
      <c r="FC148" s="6">
        <f>IF(Duombaze!EZ148="",0,INDEX(DU!K:K,MATCH(Duombaze!EZ148,DU!A:A,0),1))+IF(Duombaze!FA148="",0,INDEX(DU!K:K,MATCH(Duombaze!FA148,DU!A:A,0),1))</f>
        <v>0</v>
      </c>
      <c r="FD148" s="6"/>
      <c r="FE148" s="6"/>
      <c r="FF148" s="6"/>
      <c r="FG148" s="6"/>
      <c r="FH148" s="6" t="s">
        <v>1445</v>
      </c>
      <c r="FI148" s="6"/>
      <c r="FJ148" s="48"/>
      <c r="FK148" s="4"/>
      <c r="FL148" s="926" t="s">
        <v>1447</v>
      </c>
      <c r="FM148" s="673" t="s">
        <v>3222</v>
      </c>
      <c r="FN148" s="673"/>
      <c r="FO148" s="673"/>
      <c r="FP148" s="673"/>
      <c r="FQ148" s="673">
        <f>IF(Duombaze!FM148="",0,INDEX(DU!I:I*2,MATCH(Duombaze!FM148,DU!A:A,0),1))+IF(Duombaze!FN148="",0,INDEX(DU!I:I,MATCH(Duombaze!FN148,DU!A:A,0),1))+IF(Duombaze!FO148="",0,INDEX(DU!I:I,MATCH(Duombaze!FO148,DU!A:A,0),1))+IF(Duombaze!FP148="",0,INDEX(DU!I:I,MATCH(Duombaze!FP148,DU!A:A,0),1))</f>
        <v>7.9359016415499397</v>
      </c>
      <c r="FR148" s="673">
        <f>IF(Duombaze!FM148="",0,INDEX(DU!K:K,MATCH(Duombaze!FM148,DU!A:A,0),1))+IF(Duombaze!FN148="",0,INDEX(DU!K:K,MATCH(Duombaze!FN148,DU!A:A,0),1))+IF(Duombaze!FO148="",0,INDEX(DU!K:K,MATCH(Duombaze!FO148,DU!A:A,0),1))+IF(Duombaze!FP148="",0,INDEX(DU!K:K,MATCH(Duombaze!FP148,DU!A:A,0),1))</f>
        <v>5.97</v>
      </c>
      <c r="FT148" s="101" t="s">
        <v>53</v>
      </c>
      <c r="FU148" s="101" t="s">
        <v>68</v>
      </c>
      <c r="FV148" s="101" t="s">
        <v>291</v>
      </c>
      <c r="FW148" s="101"/>
      <c r="FX148" s="66"/>
      <c r="FY148" s="49" t="str">
        <f>FY164</f>
        <v>Pneumatiniai stabdžiai dviejų kontūrų su mechaniniu LSV</v>
      </c>
      <c r="FZ148" s="4" t="str">
        <f>IF(FY148&lt;&gt;"",A152&amp;" "&amp;C152&amp;" "&amp;FY148,"")</f>
        <v>4 SPC12 Pneumatiniai stabdžiai dviejų kontūrų su mechaniniu LSV</v>
      </c>
      <c r="GA148" s="4" t="str">
        <f>GA164</f>
        <v>ZU30ASPC14PSKM + ZC30ASPCTPJLSV</v>
      </c>
    </row>
    <row r="149" spans="1:183" s="7" customFormat="1" ht="23.45" customHeight="1" x14ac:dyDescent="0.25">
      <c r="A149" s="42">
        <v>1</v>
      </c>
      <c r="B149" s="42" t="s">
        <v>775</v>
      </c>
      <c r="C149" s="12" t="s">
        <v>220</v>
      </c>
      <c r="D149" s="6" t="s">
        <v>1674</v>
      </c>
      <c r="E149" s="4" t="str">
        <f t="shared" si="82"/>
        <v>1 SPC12 Pagrindas, ašys 408E</v>
      </c>
      <c r="F149" s="6" t="s">
        <v>8509</v>
      </c>
      <c r="G149" s="643" t="s">
        <v>2910</v>
      </c>
      <c r="H149" s="643" t="s">
        <v>2916</v>
      </c>
      <c r="I149" s="643">
        <v>23109200</v>
      </c>
      <c r="J149" s="883" t="s">
        <v>2912</v>
      </c>
      <c r="K149" s="643" t="s">
        <v>1448</v>
      </c>
      <c r="L149" s="643"/>
      <c r="M149" s="643"/>
      <c r="N149" s="643"/>
      <c r="O149" s="643"/>
      <c r="P149" s="640">
        <f>IF(Duombaze!G149="",0,INDEX(DU!I:I,MATCH(Duombaze!G149,DU!A:A,0),1))+IF(Duombaze!H149="",0,INDEX(DU!I:I,MATCH(Duombaze!H149,DU!A:A,0),1))+IF(Duombaze!I149="",0,INDEX(DU!I:I*40,MATCH(Duombaze!I149,DU!A:A,0),1))+IF(Duombaze!J149="",0,INDEX(DU!I:I,MATCH(Duombaze!J149,DU!A:A,0),1))+IF(Duombaze!K149="",0,INDEX(DU!I:I,MATCH(Duombaze!K149,DU!A:A,0),1))+IF(Duombaze!L149="",0,INDEX(DU!I:I,MATCH(Duombaze!L149,DU!A:A,0),1))+IF(Duombaze!M149="",0,INDEX(DU!I:I,MATCH(Duombaze!M149,DU!A:A,0),1))+IF(Duombaze!N149="",0,INDEX(DU!I:I,MATCH(Duombaze!N149,DU!A:A,0),1))+IF(Duombaze!O149="",0,INDEX(DU!I:I,MATCH(Duombaze!O149,DU!A:A,0),1))</f>
        <v>3588.3569459563319</v>
      </c>
      <c r="Q149" s="640">
        <f>IF(Duombaze!G149="",0,INDEX(DU!K:K,MATCH(Duombaze!G149,DU!A:A,0),1))+IF(Duombaze!H149="",0,INDEX(DU!K:K,MATCH(Duombaze!H149,DU!A:A,0),1))+IF(Duombaze!I149="",0,INDEX(DU!K:K,MATCH(Duombaze!I149,DU!A:A,0),1))+IF(Duombaze!J149="",0,INDEX(DU!K:K,MATCH(Duombaze!J149,DU!A:A,0),1))+IF(Duombaze!K149="",0,INDEX(DU!K:K,MATCH(Duombaze!K149,DU!A:A,0),1))+IF(Duombaze!L149="",0,INDEX(DU!K:K,MATCH(Duombaze!L149,DU!A:A,0),1))+IF(Duombaze!M149="",0,INDEX(DU!K:K,MATCH(Duombaze!M149,DU!A:A,0),1))+IF(Duombaze!N149="",0,INDEX(DU!K:K,MATCH(Duombaze!N149,DU!A:A,0),1))+IF(Duombaze!O149="",0,INDEX(DU!K:K,MATCH(Duombaze!O149,DU!A:A,0),1))</f>
        <v>586.01</v>
      </c>
      <c r="R149" s="4" t="s">
        <v>2010</v>
      </c>
      <c r="S149" s="48" t="s">
        <v>1999</v>
      </c>
      <c r="T149" s="883" t="s">
        <v>2912</v>
      </c>
      <c r="U149" s="4">
        <f>IF(Duombaze!T149="",0,INDEX(DU!I:I,MATCH(Duombaze!T149,DU!A:A,0),1))</f>
        <v>1516.72581666666</v>
      </c>
      <c r="V149" s="4">
        <f>IF(Duombaze!T149="",0,INDEX(DU!K:K,MATCH(Duombaze!T149,DU!A:A,0),1))</f>
        <v>27.51</v>
      </c>
      <c r="W149" s="6" t="s">
        <v>3488</v>
      </c>
      <c r="X149" s="6"/>
      <c r="Y149" s="858"/>
      <c r="Z149" s="66" t="s">
        <v>687</v>
      </c>
      <c r="AA149" s="4" t="str">
        <f t="shared" si="68"/>
        <v>1 SPC12 Grąžulas amortizuojamas</v>
      </c>
      <c r="AB149" s="6" t="s">
        <v>260</v>
      </c>
      <c r="AC149" s="6">
        <f>IF(Duombaze!AB149="",0,INDEX(DU!I:I,MATCH(Duombaze!AB149,DU!A:A,0),1))</f>
        <v>515.13192118311099</v>
      </c>
      <c r="AD149" s="2">
        <f>IF(Duombaze!AB149="",0,INDEX(DU!K:K,MATCH(Duombaze!AB149,DU!A:A,0),1))</f>
        <v>67.2</v>
      </c>
      <c r="AE149" s="6"/>
      <c r="AF149" s="6" t="s">
        <v>2065</v>
      </c>
      <c r="AG149" s="6" t="s">
        <v>690</v>
      </c>
      <c r="AH149" s="4" t="str">
        <f t="shared" si="67"/>
        <v>1 SPC12  Bamperis apvalus prisukamas</v>
      </c>
      <c r="AI149" s="6" t="s">
        <v>262</v>
      </c>
      <c r="AJ149" s="643" t="s">
        <v>262</v>
      </c>
      <c r="AK149" s="643"/>
      <c r="AL149" s="643"/>
      <c r="AM149" s="643">
        <f>IF(Duombaze!AJ149="",0,INDEX(DU!I:I,MATCH(Duombaze!AJ149,DU!A:A,0),1))+IF(Duombaze!AK149="",0,INDEX(DU!I:I,MATCH(Duombaze!AK149,DU!A:A,0),1))+IF(Duombaze!AL149="",0,INDEX(DU!I:I,MATCH(Duombaze!AL149,DU!A:A,0),1))</f>
        <v>123.400175525962</v>
      </c>
      <c r="AN149" s="643">
        <f>IF(Duombaze!AJ149="",0,INDEX(DU!K:K,MATCH(Duombaze!AJ149,DU!A:A,0),1))+IF(Duombaze!AK149="",0,INDEX(DU!K:K,MATCH(Duombaze!AK149,DU!A:A,0),1))+IF(Duombaze!AL149="",0,INDEX(DU!K:K,MATCH(Duombaze!AL149,DU!A:A,0),1))</f>
        <v>29.87</v>
      </c>
      <c r="AO149" s="6"/>
      <c r="AP149" s="6" t="s">
        <v>2073</v>
      </c>
      <c r="AQ149" s="6" t="s">
        <v>1503</v>
      </c>
      <c r="AR149" s="4" t="str">
        <f t="shared" si="70"/>
        <v>1 SPC12 Pagrindo hidraulika</v>
      </c>
      <c r="AS149" s="6" t="s">
        <v>2088</v>
      </c>
      <c r="AT149" s="643" t="s">
        <v>2969</v>
      </c>
      <c r="AU149" s="643" t="s">
        <v>330</v>
      </c>
      <c r="AV149" s="643" t="s">
        <v>3220</v>
      </c>
      <c r="AW149" s="643" t="s">
        <v>2964</v>
      </c>
      <c r="AX149" s="643"/>
      <c r="AY149" s="643"/>
      <c r="AZ149" s="643"/>
      <c r="BA149" s="643"/>
      <c r="BB149" s="643"/>
      <c r="BC149" s="640">
        <f>IF(Duombaze!AT149="",0,INDEX(DU!I:I,MATCH(Duombaze!AT149,DU!A:A,0),1))+IF(Duombaze!AU149="",0,INDEX(DU!I:I,MATCH(Duombaze!AU149,DU!A:A,0),1))+IF(Duombaze!AV149="",0,INDEX(DU!I:I*2,MATCH(Duombaze!AV149,DU!A:A,0),1))+IF(Duombaze!AW149="",0,INDEX(DU!I:I,MATCH(Duombaze!AW149,DU!A:A,0),1))+IF(Duombaze!AX149="",0,INDEX(DU!I:I,MATCH(Duombaze!AX149,DU!A:A,0),1))+IF(Duombaze!AY149="",0,INDEX(DU!I:I,MATCH(Duombaze!AY149,DU!A:A,0),1))+IF(Duombaze!AZ149="",0,INDEX(DU!I:I,MATCH(Duombaze!AZ149,DU!A:A,0),1))+IF(Duombaze!BA149="",0,INDEX(DU!I:I,MATCH(Duombaze!BA149,DU!A:A,0),1))+IF(Duombaze!BB149="",0,INDEX(DU!I:I,MATCH(Duombaze!BB149,DU!A:A,0),1))</f>
        <v>650.149194108183</v>
      </c>
      <c r="BD149" s="640">
        <f>IF(Duombaze!AT149="",0,INDEX(DU!K:K,MATCH(Duombaze!AT149,DU!A:A,0),1))+IF(Duombaze!AU149="",0,INDEX(DU!K:K,MATCH(Duombaze!AU149,DU!A:A,0),1))+IF(Duombaze!AV149="",0,INDEX(DU!K:K,MATCH(Duombaze!AV149,DU!A:A,0),1))+IF(Duombaze!AW149="",0,INDEX(DU!K:K,MATCH(Duombaze!AW149,DU!A:A,0),1))+IF(Duombaze!AX149="",0,INDEX(DU!K:K,MATCH(Duombaze!AX149,DU!A:A,0),1))+IF(Duombaze!AY149="",0,INDEX(DU!K:K,MATCH(Duombaze!AY149,DU!A:A,0),1))+IF(Duombaze!AZ149="",0,INDEX(DU!K:K,MATCH(Duombaze!AZ149,DU!A:A,0),1))+IF(Duombaze!BA149="",0,INDEX(DU!K:K,MATCH(Duombaze!BA149,DU!A:A,0),1))+IF(Duombaze!BB149="",0,INDEX(DU!K:K,MATCH(Duombaze!BB149,DU!A:A,0),1))</f>
        <v>3.53</v>
      </c>
      <c r="BE149" s="6" t="s">
        <v>2092</v>
      </c>
      <c r="BF149" s="6" t="s">
        <v>2081</v>
      </c>
      <c r="BG149" s="49" t="str">
        <f>BG162</f>
        <v>Hidrauliniai stabdžiai</v>
      </c>
      <c r="BH149" s="4" t="str">
        <f t="shared" si="85"/>
        <v>1 SPC12 Hidrauliniai stabdžiai</v>
      </c>
      <c r="BI149" s="4" t="str">
        <f t="shared" ref="BI149:BI155" si="86">BI162</f>
        <v>ZU30ASPC14HS00 + ZC10ASPC1016HJ + ZM0CILINDRIUK0</v>
      </c>
      <c r="BJ149" s="640" t="s">
        <v>3002</v>
      </c>
      <c r="BK149" s="640" t="s">
        <v>3006</v>
      </c>
      <c r="BL149" s="640" t="s">
        <v>2995</v>
      </c>
      <c r="BM149" s="640">
        <f>IF(Duombaze!BJ149="",0,INDEX(DU!I:I,MATCH(Duombaze!BJ149,DU!A:A,0),1))+IF(Duombaze!BK149="",0,INDEX(DU!I:I,MATCH(Duombaze!BK149,DU!A:A,0),1))+IF(Duombaze!BL149="",0,INDEX(DU!I:I,MATCH(Duombaze!BL149,DU!A:A,0),1))</f>
        <v>238.6316228</v>
      </c>
      <c r="BN149" s="640">
        <f>IF(Duombaze!BJ149="",0,INDEX(DU!K:K,MATCH(Duombaze!BJ149,DU!A:A,0),1))+IF(Duombaze!BK149="",0,INDEX(DU!K:K,MATCH(Duombaze!BK149,DU!A:A,0),1))+IF(Duombaze!BL149="",0,INDEX(DU!K:K,MATCH(Duombaze!BL149,DU!A:A,0),1))</f>
        <v>62.099999999999994</v>
      </c>
      <c r="BO149" s="4"/>
      <c r="BP149" s="4" t="s">
        <v>2110</v>
      </c>
      <c r="BQ149" s="6" t="str">
        <f>BQ175</f>
        <v>Stabdžių išvadai hidrauliniai</v>
      </c>
      <c r="BR149" s="6" t="str">
        <f t="shared" si="83"/>
        <v>1 SPC12 Stabdžių išvadai hidrauliniai</v>
      </c>
      <c r="BS149" s="6" t="str">
        <f>BS175</f>
        <v>ZU30ASPC14SIH0 + ZC40ASPC1620IJ</v>
      </c>
      <c r="BT149" s="66" t="s">
        <v>3035</v>
      </c>
      <c r="BU149" s="66" t="s">
        <v>3034</v>
      </c>
      <c r="BV149" s="66"/>
      <c r="BW149" s="66">
        <f>IF(Duombaze!BT149="",0,INDEX(DU!I:I,MATCH(Duombaze!BT149,DU!A:A,0),1))+IF(Duombaze!BU149="",0,INDEX(DU!I:I,MATCH(Duombaze!BU149,DU!A:A,0),1))+IF(Duombaze!BV149="",0,INDEX(DU!I:I,MATCH(Duombaze!BV149,DU!A:A,0),1))</f>
        <v>28.7798954069915</v>
      </c>
      <c r="BX149" s="6">
        <f>IF(Duombaze!BT149="",0,INDEX(DU!K:K,MATCH(Duombaze!BT149,DU!A:A,0),1))+IF(Duombaze!BU149="",0,INDEX(DU!K:K,MATCH(Duombaze!BU149,DU!A:A,0),1))+IF(Duombaze!BV149="",0,INDEX(DU!K:K,MATCH(Duombaze!BV149,DU!A:A,0),1))</f>
        <v>11</v>
      </c>
      <c r="BY149" s="66"/>
      <c r="BZ149" s="66"/>
      <c r="CA149" s="66" t="str">
        <f>CA162</f>
        <v>Mechaninė koja-kėliklis</v>
      </c>
      <c r="CB149" s="6" t="str">
        <f t="shared" si="79"/>
        <v>1 SPC12 Mechaninė koja-kėliklis</v>
      </c>
      <c r="CC149" s="6" t="str">
        <f>CC162</f>
        <v>ZM0MECH0ATRAKJ</v>
      </c>
      <c r="CD149" s="6">
        <f>IF(Duombaze!CC149="",0,INDEX(DU!I:I,MATCH(Duombaze!CC149,DU!A:A,0),1))</f>
        <v>67.253749472556606</v>
      </c>
      <c r="CE149" s="4">
        <f>IF(Duombaze!CC149="",0,INDEX(DU!K:K,MATCH(Duombaze!CC149,DU!A:A,0),1))</f>
        <v>9.7200000000000006</v>
      </c>
      <c r="CF149" s="6"/>
      <c r="CG149" s="6" t="s">
        <v>2124</v>
      </c>
      <c r="CH149" s="66" t="str">
        <f>CH162</f>
        <v>Priekinė kilpa UMEGA D-50 (plokštelė 145x145)</v>
      </c>
      <c r="CI149" s="4" t="str">
        <f t="shared" si="71"/>
        <v>1 SPC12 Priekinė kilpa UMEGA D-50 (plokštelė 145x145)</v>
      </c>
      <c r="CJ149" s="6" t="str">
        <f>CJ162</f>
        <v>ZC40ASPC16CPKU</v>
      </c>
      <c r="CK149" s="6">
        <f>IF(Duombaze!CJ149="",0,INDEX(DU!I:I,MATCH(Duombaze!CJ149,DU!A:A,0),1))</f>
        <v>71.836726290849597</v>
      </c>
      <c r="CL149" s="4">
        <f>IF(Duombaze!CJ149="",0,INDEX(DU!K:K,MATCH(Duombaze!CJ149,DU!A:A,0),1))</f>
        <v>20.63</v>
      </c>
      <c r="CM149" s="6"/>
      <c r="CN149" s="6" t="s">
        <v>2108</v>
      </c>
      <c r="CO149" s="6" t="s">
        <v>677</v>
      </c>
      <c r="CP149" s="4" t="str">
        <f t="shared" si="72"/>
        <v>1 SPC12 Rankinis stabdis puspriekabėms</v>
      </c>
      <c r="CQ149" s="6" t="s">
        <v>1594</v>
      </c>
      <c r="CR149" s="643" t="s">
        <v>1594</v>
      </c>
      <c r="CS149" s="643"/>
      <c r="CT149" s="643">
        <f>IF(Duombaze!CR149="",0,INDEX(DU!I:I,MATCH(Duombaze!CR149,DU!A:A,0),1))+IF(Duombaze!CS149="",0,INDEX(DU!I:I,MATCH(Duombaze!CS149,DU!A:A,0),1))</f>
        <v>44.795362415433402</v>
      </c>
      <c r="CU149" s="6">
        <f>IF(Duombaze!CR149="",0,INDEX(DU!K:K,MATCH(Duombaze!CR149,DU!A:A,0),1))+IF(Duombaze!CS149="",0,INDEX(DU!K:K,MATCH(Duombaze!CS149,DU!A:A,0),1))</f>
        <v>36.090000000000003</v>
      </c>
      <c r="CV149" s="6"/>
      <c r="CW149" s="6" t="s">
        <v>2124</v>
      </c>
      <c r="CX149" s="66" t="s">
        <v>1553</v>
      </c>
      <c r="CY149" s="4" t="str">
        <f t="shared" si="73"/>
        <v>1 SPC12 Viršborčiai 300 (Seno tipo kėbulas)</v>
      </c>
      <c r="CZ149" s="6" t="s">
        <v>335</v>
      </c>
      <c r="DA149" s="674" t="s">
        <v>335</v>
      </c>
      <c r="DB149" s="674"/>
      <c r="DC149" s="674">
        <f>IF(Duombaze!DA149="",0,INDEX(DU!I:I,MATCH(Duombaze!DA149,DU!A:A,0),1))+IF(Duombaze!DB149="",0,INDEX(DU!I:I,MATCH(Duombaze!DB149,DU!A:A,0),1))</f>
        <v>301.216089334061</v>
      </c>
      <c r="DD149" s="6">
        <f>IF(Duombaze!DA149="",0,INDEX(DU!K:K,MATCH(Duombaze!DA149,DU!A:A,0),1))+IF(Duombaze!DB149="",0,INDEX(DU!K:K,MATCH(Duombaze!DB149,DU!A:A,0),1))</f>
        <v>118.75</v>
      </c>
      <c r="DE149" s="6" t="s">
        <v>2135</v>
      </c>
      <c r="DF149" s="6"/>
      <c r="DG149" s="6" t="s">
        <v>707</v>
      </c>
      <c r="DH149" s="6" t="str">
        <f t="shared" si="74"/>
        <v>1 SPC12 Tentas ir aikštelė (Seno tipo kėbulas)</v>
      </c>
      <c r="DI149" s="6" t="s">
        <v>342</v>
      </c>
      <c r="DJ149" s="674" t="s">
        <v>342</v>
      </c>
      <c r="DK149" s="679"/>
      <c r="DL149" s="679">
        <f>IF(Duombaze!DJ149="",0,INDEX(DU!I:I,MATCH(Duombaze!DJ149,DU!A:A,0),1))+IF(Duombaze!DK149="",0,INDEX(DU!I:I,MATCH(Duombaze!DK149,DU!A:A,0),1))</f>
        <v>233.011839516479</v>
      </c>
      <c r="DM149" s="6">
        <f>IF(Duombaze!DJ149="",0,INDEX(DU!K:K,MATCH(Duombaze!DJ149,DU!A:A,0),1))+IF(Duombaze!DK149="",0,INDEX(DU!K:K,MATCH(Duombaze!DK149,DU!A:A,0),1))</f>
        <v>104.53</v>
      </c>
      <c r="DN149" s="48" t="s">
        <v>2153</v>
      </c>
      <c r="DO149" s="48"/>
      <c r="DP149" s="48" t="str">
        <f>DP175</f>
        <v>Gale trikampis LED žibintas + pilnas LED (Danija)</v>
      </c>
      <c r="DQ149" s="4" t="str">
        <f t="shared" si="75"/>
        <v>1 SPC12 Gale trikampis LED žibintas + pilnas LED (Danija)</v>
      </c>
      <c r="DR149" s="49" t="s">
        <v>252</v>
      </c>
      <c r="DS149" s="693" t="s">
        <v>252</v>
      </c>
      <c r="DT149" s="693"/>
      <c r="DU149" s="693"/>
      <c r="DV149" s="693"/>
      <c r="DW149" s="693">
        <f>IF(Duombaze!DS149="",0,INDEX(DU!I:I,MATCH(Duombaze!DS149,DU!A:A,0),1))+IF(Duombaze!DT149="",0,INDEX(DU!I:I,MATCH(Duombaze!DT149,DU!A:A,0),1))+IF(Duombaze!DU149="",0,INDEX(DU!I:I,MATCH(Duombaze!DU149,DU!A:A,0),1))+IF(Duombaze!DV149="",0,INDEX(DU!I:I,MATCH(Duombaze!DV149,DU!A:A,0),1))</f>
        <v>129.30043442866699</v>
      </c>
      <c r="DX149" s="640">
        <f>IF(Duombaze!DS149="",0,INDEX(DU!K:K,MATCH(Duombaze!DS149,DU!A:A,0),1))+IF(Duombaze!DT149="",0,INDEX(DU!K:K,MATCH(Duombaze!DT149,DU!A:A,0),1))+IF(Duombaze!DU149="",0,INDEX(DU!K:K,MATCH(Duombaze!DU149,DU!A:A,0),1))+IF(Duombaze!DV149="",0,INDEX(DU!K:KH,MATCH(Duombaze!DV149,DU!A:A,0),1))</f>
        <v>0</v>
      </c>
      <c r="DY149" s="66"/>
      <c r="DZ149" s="66"/>
      <c r="EA149" s="6" t="str">
        <f>EA175</f>
        <v>Ištempimo kilpa RIMA</v>
      </c>
      <c r="EB149" s="6" t="str">
        <f t="shared" si="65"/>
        <v>1 SPC12 Ištempimo kilpa RIMA</v>
      </c>
      <c r="EC149" s="6" t="str">
        <f>EC175</f>
        <v>ZC40ACTKR00000</v>
      </c>
      <c r="ED149" s="6">
        <f>IF(Duombaze!EC149="",0,INDEX(DU!I:I,MATCH(Duombaze!EC149,DU!A:A,0),1))</f>
        <v>92.221999999999994</v>
      </c>
      <c r="EE149" s="640">
        <f>IF(Duombaze!EC149="",0,INDEX(DU!K:K,MATCH(Duombaze!EC149,DU!A:A,0),1))</f>
        <v>23.17</v>
      </c>
      <c r="EF149" s="6"/>
      <c r="EG149" s="6"/>
      <c r="EH149" s="6" t="str">
        <f>EH175</f>
        <v>Lipdukai Daniški + MItip logo (prisukamas)</v>
      </c>
      <c r="EI149" s="4" t="str">
        <f t="shared" si="80"/>
        <v>1 SPC12 Lipdukai Daniški + MItip logo (prisukamas)</v>
      </c>
      <c r="EJ149" s="6" t="str">
        <f>EJ175</f>
        <v>ZM20ASPCLMI000 + ZM0L0G0MITIP00</v>
      </c>
      <c r="EK149" s="674" t="s">
        <v>3051</v>
      </c>
      <c r="EL149" s="674" t="s">
        <v>3052</v>
      </c>
      <c r="EM149" s="674"/>
      <c r="EN149" s="674">
        <f>IF(Duombaze!EK149="",0,INDEX(DU!I:I,MATCH(Duombaze!EK149,DU!A:A,0),1))+IF(Duombaze!EL149="",0,INDEX(DU!I:I,MATCH(Duombaze!EL149,DU!A:A,0),1))+IF(Duombaze!EM149="",0,INDEX(DU!I:I,MATCH(Duombaze!EM149,DU!A:A,0),1))</f>
        <v>13.609623333333332</v>
      </c>
      <c r="EO149" s="6">
        <f>IF(Duombaze!EK149="",0,INDEX(DU!K:K,MATCH(Duombaze!EK149,DU!A:A,0),1))+IF(Duombaze!EL149="",0,INDEX(DU!K:K,MATCH(Duombaze!EL149,DU!A:A,0),1))+IF(Duombaze!EM149="",0,INDEX(DU!K:K,MATCH(Duombaze!EM149,DU!A:A,0),1))</f>
        <v>2.58</v>
      </c>
      <c r="EP149" s="6"/>
      <c r="EQ149" s="6"/>
      <c r="ER149" s="4" t="s">
        <v>1497</v>
      </c>
      <c r="ES149" s="4" t="str">
        <f t="shared" si="76"/>
        <v>1 SPC12 Montuojami</v>
      </c>
      <c r="ET149" s="4"/>
      <c r="EU149" s="4"/>
      <c r="EV149" s="4"/>
      <c r="EW149" s="6" t="s">
        <v>309</v>
      </c>
      <c r="EX149" s="6" t="str">
        <f t="shared" si="84"/>
        <v>1 SPC12 Purvasaugių komplektas 385/425 ratams (ketvirtiniai 1/4)</v>
      </c>
      <c r="EY149" s="6" t="s">
        <v>282</v>
      </c>
      <c r="EZ149" s="674" t="s">
        <v>282</v>
      </c>
      <c r="FA149" s="674"/>
      <c r="FB149" s="674">
        <f>IF(Duombaze!EZ149="",0,INDEX(DU!I:I,MATCH(Duombaze!EZ149,DU!A:A,0),1))+IF(Duombaze!FA149="",0,INDEX(DU!I:I,MATCH(Duombaze!FA149,DU!A:A,0),1))</f>
        <v>68.784319999999994</v>
      </c>
      <c r="FC149" s="6">
        <f>IF(Duombaze!EZ149="",0,INDEX(DU!K:K,MATCH(Duombaze!EZ149,DU!A:A,0),1))+IF(Duombaze!FA149="",0,INDEX(DU!K:K,MATCH(Duombaze!FA149,DU!A:A,0),1))</f>
        <v>7.25</v>
      </c>
      <c r="FD149" s="6"/>
      <c r="FE149" s="6"/>
      <c r="FF149" s="6"/>
      <c r="FG149" s="6"/>
      <c r="FH149" s="6" t="s">
        <v>656</v>
      </c>
      <c r="FI149" s="6"/>
      <c r="FJ149" s="48"/>
      <c r="FK149" s="4"/>
      <c r="FL149" s="718" t="s">
        <v>1578</v>
      </c>
      <c r="FM149" s="673" t="s">
        <v>3159</v>
      </c>
      <c r="FN149" s="673"/>
      <c r="FO149" s="673"/>
      <c r="FP149" s="673"/>
      <c r="FQ149" s="673">
        <f>IF(Duombaze!FM149="",0,INDEX(DU!I:I,MATCH(Duombaze!FM149,DU!A:A,0),1))+IF(Duombaze!FN149="",0,INDEX(DU!I:I,MATCH(Duombaze!FN149,DU!A:A,0),1))+IF(Duombaze!FO149="",0,INDEX(DU!I:I,MATCH(Duombaze!FO149,DU!A:A,0),1))+IF(Duombaze!FP149="",0,INDEX(DU!I:I,MATCH(Duombaze!FP149,DU!A:A,0),1))</f>
        <v>22.7166</v>
      </c>
      <c r="FR149" s="673">
        <f>IF(Duombaze!FM149="",0,INDEX(DU!K:K,MATCH(Duombaze!FM149,DU!A:A,0),1))+IF(Duombaze!FN149="",0,INDEX(DU!K:K,MATCH(Duombaze!FN149,DU!A:A,0),1))+IF(Duombaze!FO149="",0,INDEX(DU!K:K,MATCH(Duombaze!FO149,DU!A:A,0),1))+IF(Duombaze!FP149="",0,INDEX(DU!K:K,MATCH(Duombaze!FP149,DU!A:A,0),1))</f>
        <v>18.670000000000002</v>
      </c>
      <c r="FT149" s="101" t="s">
        <v>59</v>
      </c>
      <c r="FU149" s="101" t="s">
        <v>69</v>
      </c>
      <c r="FV149" s="101" t="s">
        <v>743</v>
      </c>
      <c r="FW149" s="101" t="s">
        <v>345</v>
      </c>
      <c r="FY149" s="49" t="str">
        <f>FY165</f>
        <v>Pneumatiniai st. 2 konturų Haldex su automatiniu LSV 0,4s.</v>
      </c>
      <c r="FZ149" s="4" t="str">
        <f>IF(FY149&lt;&gt;"",A153&amp;" "&amp;C153&amp;" "&amp;FY149,"")</f>
        <v>5 SPC12 Pneumatiniai st. 2 konturų Haldex su automatiniu LSV 0,4s.</v>
      </c>
      <c r="GA149" s="4" t="str">
        <f>GA165</f>
        <v>ZU3APSHLDXAL04</v>
      </c>
    </row>
    <row r="150" spans="1:183" s="7" customFormat="1" ht="23.45" customHeight="1" x14ac:dyDescent="0.25">
      <c r="A150" s="42">
        <v>2</v>
      </c>
      <c r="B150" s="42" t="s">
        <v>775</v>
      </c>
      <c r="C150" s="12" t="s">
        <v>220</v>
      </c>
      <c r="D150" s="2" t="s">
        <v>1679</v>
      </c>
      <c r="E150" s="3" t="str">
        <f t="shared" si="82"/>
        <v>2 SPC12 Pagrindas su vairuojama ašim 408E</v>
      </c>
      <c r="F150" s="2" t="s">
        <v>8510</v>
      </c>
      <c r="G150" s="643" t="s">
        <v>2910</v>
      </c>
      <c r="H150" s="643" t="s">
        <v>2916</v>
      </c>
      <c r="I150" s="643">
        <v>23109200</v>
      </c>
      <c r="J150" s="883" t="s">
        <v>2917</v>
      </c>
      <c r="K150" s="643" t="s">
        <v>1448</v>
      </c>
      <c r="L150" s="643"/>
      <c r="M150" s="643"/>
      <c r="N150" s="643"/>
      <c r="O150" s="643"/>
      <c r="P150" s="640">
        <f>IF(Duombaze!G150="",0,INDEX(DU!I:I,MATCH(Duombaze!G150,DU!A:A,0),1))+IF(Duombaze!H150="",0,INDEX(DU!I:I,MATCH(Duombaze!H150,DU!A:A,0),1))+IF(Duombaze!I150="",0,INDEX(DU!I:I*40,MATCH(Duombaze!I150,DU!A:A,0),1))+IF(Duombaze!J150="",0,INDEX(DU!I:I,MATCH(Duombaze!J150,DU!A:A,0),1))+IF(Duombaze!K150="",0,INDEX(DU!I:I,MATCH(Duombaze!K150,DU!A:A,0),1))+IF(Duombaze!L150="",0,INDEX(DU!I:I,MATCH(Duombaze!L150,DU!A:A,0),1))+IF(Duombaze!M150="",0,INDEX(DU!I:I,MATCH(Duombaze!M150,DU!A:A,0),1))+IF(Duombaze!N150="",0,INDEX(DU!I:I,MATCH(Duombaze!N150,DU!A:A,0),1))+IF(Duombaze!O150="",0,INDEX(DU!I:I,MATCH(Duombaze!O150,DU!A:A,0),1))</f>
        <v>4594.4720295347615</v>
      </c>
      <c r="Q150" s="640">
        <f>IF(Duombaze!G150="",0,INDEX(DU!K:K,MATCH(Duombaze!G150,DU!A:A,0),1))+IF(Duombaze!H150="",0,INDEX(DU!K:K,MATCH(Duombaze!H150,DU!A:A,0),1))+IF(Duombaze!I150="",0,INDEX(DU!K:K,MATCH(Duombaze!I150,DU!A:A,0),1))+IF(Duombaze!J150="",0,INDEX(DU!K:K,MATCH(Duombaze!J150,DU!A:A,0),1))+IF(Duombaze!K150="",0,INDEX(DU!K:K,MATCH(Duombaze!K150,DU!A:A,0),1))+IF(Duombaze!L150="",0,INDEX(DU!K:K,MATCH(Duombaze!L150,DU!A:A,0),1))+IF(Duombaze!M150="",0,INDEX(DU!K:K,MATCH(Duombaze!M150,DU!A:A,0),1))+IF(Duombaze!N150="",0,INDEX(DU!K:K,MATCH(Duombaze!N150,DU!A:A,0),1))+IF(Duombaze!O150="",0,INDEX(DU!K:K,MATCH(Duombaze!O150,DU!A:A,0),1))</f>
        <v>586.01</v>
      </c>
      <c r="R150" s="2" t="s">
        <v>2010</v>
      </c>
      <c r="S150" s="62" t="s">
        <v>2002</v>
      </c>
      <c r="T150" s="883" t="s">
        <v>2917</v>
      </c>
      <c r="U150" s="4">
        <f>IF(Duombaze!T150="",0,INDEX(DU!I:I,MATCH(Duombaze!T150,DU!A:A,0),1))</f>
        <v>2522.8409002450899</v>
      </c>
      <c r="V150" s="4">
        <f>IF(Duombaze!T150="",0,INDEX(DU!K:K,MATCH(Duombaze!T150,DU!A:A,0),1))</f>
        <v>27.51</v>
      </c>
      <c r="W150" s="2" t="s">
        <v>3488</v>
      </c>
      <c r="X150" s="2"/>
      <c r="Y150" s="862"/>
      <c r="Z150" s="66" t="s">
        <v>688</v>
      </c>
      <c r="AA150" s="4" t="str">
        <f t="shared" si="68"/>
        <v>2 SPC12 Grąžulas neamortizuojamas</v>
      </c>
      <c r="AB150" s="6" t="s">
        <v>261</v>
      </c>
      <c r="AC150" s="6">
        <f>IF(Duombaze!AB150="",0,INDEX(DU!I:I,MATCH(Duombaze!AB150,DU!A:A,0),1))</f>
        <v>193.289224214348</v>
      </c>
      <c r="AD150" s="2">
        <f>IF(Duombaze!AB150="",0,INDEX(DU!K:K,MATCH(Duombaze!AB150,DU!A:A,0),1))</f>
        <v>22.4</v>
      </c>
      <c r="AE150" s="6"/>
      <c r="AF150" s="6" t="s">
        <v>2065</v>
      </c>
      <c r="AG150" s="6"/>
      <c r="AH150" s="4" t="str">
        <f t="shared" si="67"/>
        <v/>
      </c>
      <c r="AI150" s="6"/>
      <c r="AJ150" s="643"/>
      <c r="AK150" s="643"/>
      <c r="AL150" s="643"/>
      <c r="AM150" s="643">
        <f>IF(Duombaze!AJ150="",0,INDEX(DU!I:I,MATCH(Duombaze!AJ150,DU!A:A,0),1))+IF(Duombaze!AK150="",0,INDEX(DU!I:I,MATCH(Duombaze!AK150,DU!A:A,0),1))+IF(Duombaze!AL150="",0,INDEX(DU!I:I,MATCH(Duombaze!AL150,DU!A:A,0),1))</f>
        <v>0</v>
      </c>
      <c r="AN150" s="643">
        <f>IF(Duombaze!AJ150="",0,INDEX(DU!K:K,MATCH(Duombaze!AJ150,DU!A:A,0),1))+IF(Duombaze!AK150="",0,INDEX(DU!K:K,MATCH(Duombaze!AK150,DU!A:A,0),1))+IF(Duombaze!AL150="",0,INDEX(DU!K:K,MATCH(Duombaze!AL150,DU!A:A,0),1))</f>
        <v>0</v>
      </c>
      <c r="AO150" s="6"/>
      <c r="AP150" s="6"/>
      <c r="AQ150" s="6" t="s">
        <v>1504</v>
      </c>
      <c r="AR150" s="4" t="str">
        <f t="shared" si="70"/>
        <v>2 SPC12 Pagrindo hidraulika + Kėbulo išvertimo išvadas</v>
      </c>
      <c r="AS150" s="6" t="s">
        <v>2089</v>
      </c>
      <c r="AT150" s="643" t="s">
        <v>2969</v>
      </c>
      <c r="AU150" s="643" t="s">
        <v>330</v>
      </c>
      <c r="AV150" s="643" t="s">
        <v>3220</v>
      </c>
      <c r="AW150" s="643" t="s">
        <v>2964</v>
      </c>
      <c r="AX150" s="643" t="s">
        <v>2958</v>
      </c>
      <c r="AY150" s="643" t="s">
        <v>2961</v>
      </c>
      <c r="AZ150" s="643"/>
      <c r="BA150" s="643"/>
      <c r="BB150" s="643"/>
      <c r="BC150" s="640">
        <f>IF(Duombaze!AT150="",0,INDEX(DU!I:I,MATCH(Duombaze!AT150,DU!A:A,0),1))+IF(Duombaze!AU150="",0,INDEX(DU!I:I,MATCH(Duombaze!AU150,DU!A:A,0),1))+IF(Duombaze!AV150="",0,INDEX(DU!I:I*2,MATCH(Duombaze!AV150,DU!A:A,0),1))+IF(Duombaze!AW150="",0,INDEX(DU!I:I,MATCH(Duombaze!AW150,DU!A:A,0),1))+IF(Duombaze!AX150="",0,INDEX(DU!I:I,MATCH(Duombaze!AX150,DU!A:A,0),1))+IF(Duombaze!AY150="",0,INDEX(DU!I:I,MATCH(Duombaze!AY150,DU!A:A,0),1))+IF(Duombaze!AZ150="",0,INDEX(DU!I:I,MATCH(Duombaze!AZ150,DU!A:A,0),1))+IF(Duombaze!BA150="",0,INDEX(DU!I:I,MATCH(Duombaze!BA150,DU!A:A,0),1))+IF(Duombaze!BB150="",0,INDEX(DU!I:I,MATCH(Duombaze!BB150,DU!A:A,0),1))</f>
        <v>695.21299410818301</v>
      </c>
      <c r="BD150" s="640">
        <f>IF(Duombaze!AT150="",0,INDEX(DU!K:K,MATCH(Duombaze!AT150,DU!A:A,0),1))+IF(Duombaze!AU150="",0,INDEX(DU!K:K,MATCH(Duombaze!AU150,DU!A:A,0),1))+IF(Duombaze!AV150="",0,INDEX(DU!K:K,MATCH(Duombaze!AV150,DU!A:A,0),1))+IF(Duombaze!AW150="",0,INDEX(DU!K:K,MATCH(Duombaze!AW150,DU!A:A,0),1))+IF(Duombaze!AX150="",0,INDEX(DU!K:K,MATCH(Duombaze!AX150,DU!A:A,0),1))+IF(Duombaze!AY150="",0,INDEX(DU!K:K,MATCH(Duombaze!AY150,DU!A:A,0),1))+IF(Duombaze!AZ150="",0,INDEX(DU!K:K,MATCH(Duombaze!AZ150,DU!A:A,0),1))+IF(Duombaze!BA150="",0,INDEX(DU!K:K,MATCH(Duombaze!BA150,DU!A:A,0),1))+IF(Duombaze!BB150="",0,INDEX(DU!K:K,MATCH(Duombaze!BB150,DU!A:A,0),1))</f>
        <v>14.729999999999999</v>
      </c>
      <c r="BE150" s="6" t="s">
        <v>2092</v>
      </c>
      <c r="BF150" s="6" t="s">
        <v>2081</v>
      </c>
      <c r="BG150" s="49" t="str">
        <f>BG163</f>
        <v>Hidrauliniai stabdžiai su LSV</v>
      </c>
      <c r="BH150" s="4" t="str">
        <f t="shared" si="85"/>
        <v>2 SPC12 Hidrauliniai stabdžiai su LSV</v>
      </c>
      <c r="BI150" s="4" t="str">
        <f t="shared" si="86"/>
        <v>ZU40ASPANHS000 + ZN10AHSHJLSV00</v>
      </c>
      <c r="BJ150" s="640" t="s">
        <v>2996</v>
      </c>
      <c r="BK150" s="640" t="s">
        <v>2997</v>
      </c>
      <c r="BL150" s="640"/>
      <c r="BM150" s="640">
        <f>IF(Duombaze!BJ150="",0,INDEX(DU!I:I,MATCH(Duombaze!BJ150,DU!A:A,0),1))+IF(Duombaze!BK150="",0,INDEX(DU!I:I,MATCH(Duombaze!BK150,DU!A:A,0),1))+IF(Duombaze!BL150="",0,INDEX(DU!I:I,MATCH(Duombaze!BL150,DU!A:A,0),1))</f>
        <v>677.39294741414665</v>
      </c>
      <c r="BN150" s="640">
        <f>IF(Duombaze!BJ150="",0,INDEX(DU!K:K,MATCH(Duombaze!BJ150,DU!A:A,0),1))+IF(Duombaze!BK150="",0,INDEX(DU!K:K,MATCH(Duombaze!BK150,DU!A:A,0),1))+IF(Duombaze!BL150="",0,INDEX(DU!K:K,MATCH(Duombaze!BL150,DU!A:A,0),1))</f>
        <v>66.61</v>
      </c>
      <c r="BO150" s="4"/>
      <c r="BP150" s="4"/>
      <c r="BQ150" s="6" t="str">
        <f>BQ176</f>
        <v>Stabdžių išvadai hidrauliniai</v>
      </c>
      <c r="BR150" s="48" t="str">
        <f t="shared" si="83"/>
        <v>2 SPC12 Stabdžių išvadai hidrauliniai</v>
      </c>
      <c r="BS150" s="6" t="str">
        <f>BS176</f>
        <v>ZU30ASPC14SIH0+ ZC40ASPC1620IJ</v>
      </c>
      <c r="BT150" s="6" t="s">
        <v>3035</v>
      </c>
      <c r="BU150" s="6" t="s">
        <v>3034</v>
      </c>
      <c r="BV150" s="6"/>
      <c r="BW150" s="66">
        <f>IF(Duombaze!BT150="",0,INDEX(DU!I:I,MATCH(Duombaze!BT150,DU!A:A,0),1))+IF(Duombaze!BU150="",0,INDEX(DU!I:I,MATCH(Duombaze!BU150,DU!A:A,0),1))+IF(Duombaze!BV150="",0,INDEX(DU!I:I,MATCH(Duombaze!BV150,DU!A:A,0),1))</f>
        <v>28.7798954069915</v>
      </c>
      <c r="BX150" s="6">
        <f>IF(Duombaze!BT150="",0,INDEX(DU!K:K,MATCH(Duombaze!BT150,DU!A:A,0),1))+IF(Duombaze!BU150="",0,INDEX(DU!K:K,MATCH(Duombaze!BU150,DU!A:A,0),1))+IF(Duombaze!BV150="",0,INDEX(DU!K:K,MATCH(Duombaze!BV150,DU!A:A,0),1))</f>
        <v>11</v>
      </c>
      <c r="BY150" s="66"/>
      <c r="BZ150" s="66"/>
      <c r="CA150" s="66" t="s">
        <v>8650</v>
      </c>
      <c r="CB150" s="6" t="str">
        <f t="shared" si="79"/>
        <v>2 SPC12 Grąžulo atrama (bulvė)</v>
      </c>
      <c r="CC150" s="6" t="s">
        <v>1955</v>
      </c>
      <c r="CD150" s="6">
        <f>IF(Duombaze!CC150="",0,INDEX(DU!I:I,MATCH(Duombaze!CC150,DU!A:A,0),1))</f>
        <v>21.490613016872501</v>
      </c>
      <c r="CE150" s="4">
        <f>IF(Duombaze!CC150="",0,INDEX(DU!K:K,MATCH(Duombaze!CC150,DU!A:A,0),1))</f>
        <v>0</v>
      </c>
      <c r="CF150" s="6"/>
      <c r="CG150" s="6" t="s">
        <v>2109</v>
      </c>
      <c r="CH150" s="66" t="str">
        <f>CH163</f>
        <v>Priekinė kilpa DIN11026 D-40 (3000 kg.)</v>
      </c>
      <c r="CI150" s="4" t="str">
        <f t="shared" si="71"/>
        <v>2 SPC12 Priekinė kilpa DIN11026 D-40 (3000 kg.)</v>
      </c>
      <c r="CJ150" s="6" t="str">
        <f>CJ163</f>
        <v>ZC30ACPKL40000</v>
      </c>
      <c r="CK150" s="6">
        <f>IF(Duombaze!CJ150="",0,INDEX(DU!I:I,MATCH(Duombaze!CJ150,DU!A:A,0),1))</f>
        <v>188.11199999999999</v>
      </c>
      <c r="CL150" s="4">
        <f>IF(Duombaze!CJ150="",0,INDEX(DU!K:K,MATCH(Duombaze!CJ150,DU!A:A,0),1))</f>
        <v>8.69</v>
      </c>
      <c r="CM150" s="6"/>
      <c r="CN150" s="6"/>
      <c r="CO150" s="6" t="s">
        <v>652</v>
      </c>
      <c r="CP150" s="4" t="str">
        <f t="shared" si="72"/>
        <v>2 SPC12 Ratų atsparos</v>
      </c>
      <c r="CQ150" s="6" t="s">
        <v>1471</v>
      </c>
      <c r="CR150" s="643" t="s">
        <v>1471</v>
      </c>
      <c r="CS150" s="643"/>
      <c r="CT150" s="643">
        <f>IF(Duombaze!CR150="",0,INDEX(DU!I:I,MATCH(Duombaze!CR150,DU!A:A,0),1))+IF(Duombaze!CS150="",0,INDEX(DU!I:I,MATCH(Duombaze!CS150,DU!A:A,0),1))</f>
        <v>28.542999999999999</v>
      </c>
      <c r="CU150" s="6">
        <f>IF(Duombaze!CR150="",0,INDEX(DU!K:K,MATCH(Duombaze!CR150,DU!A:A,0),1))+IF(Duombaze!CS150="",0,INDEX(DU!K:K,MATCH(Duombaze!CS150,DU!A:A,0),1))</f>
        <v>0</v>
      </c>
      <c r="CV150" s="6"/>
      <c r="CW150" s="6"/>
      <c r="CX150" s="66" t="s">
        <v>1554</v>
      </c>
      <c r="CY150" s="4" t="str">
        <f t="shared" si="73"/>
        <v>2 SPC12 Viršborčiai 600 (Seno tipo kėbulas)</v>
      </c>
      <c r="CZ150" s="6" t="s">
        <v>341</v>
      </c>
      <c r="DA150" s="674" t="s">
        <v>341</v>
      </c>
      <c r="DB150" s="674"/>
      <c r="DC150" s="674">
        <f>IF(Duombaze!DA150="",0,INDEX(DU!I:I,MATCH(Duombaze!DA150,DU!A:A,0),1))+IF(Duombaze!DB150="",0,INDEX(DU!I:I,MATCH(Duombaze!DB150,DU!A:A,0),1))</f>
        <v>209.179954938956</v>
      </c>
      <c r="DD150" s="6">
        <f>IF(Duombaze!DA150="",0,INDEX(DU!K:K,MATCH(Duombaze!DA150,DU!A:A,0),1))+IF(Duombaze!DB150="",0,INDEX(DU!K:K,MATCH(Duombaze!DB150,DU!A:A,0),1))</f>
        <v>167.99</v>
      </c>
      <c r="DE150" s="6" t="s">
        <v>2132</v>
      </c>
      <c r="DF150" s="6"/>
      <c r="DG150" s="6" t="s">
        <v>708</v>
      </c>
      <c r="DH150" s="6" t="str">
        <f t="shared" si="74"/>
        <v>2 SPC12 Kopėtėlės</v>
      </c>
      <c r="DI150" s="6" t="s">
        <v>343</v>
      </c>
      <c r="DJ150" s="674" t="s">
        <v>343</v>
      </c>
      <c r="DK150" s="679"/>
      <c r="DL150" s="679">
        <f>IF(Duombaze!DJ150="",0,INDEX(DU!I:I,MATCH(Duombaze!DJ150,DU!A:A,0),1))+IF(Duombaze!DK150="",0,INDEX(DU!I:I,MATCH(Duombaze!DK150,DU!A:A,0),1))</f>
        <v>6.6616609531733699</v>
      </c>
      <c r="DM150" s="6">
        <f>IF(Duombaze!DJ150="",0,INDEX(DU!K:K,MATCH(Duombaze!DJ150,DU!A:A,0),1))+IF(Duombaze!DK150="",0,INDEX(DU!K:K,MATCH(Duombaze!DK150,DU!A:A,0),1))</f>
        <v>0</v>
      </c>
      <c r="DN150" s="48" t="s">
        <v>2157</v>
      </c>
      <c r="DO150" s="48"/>
      <c r="DP150" s="48" t="str">
        <f>DP176</f>
        <v>Prieky/gale paprastas apšvietimas, šone atšvaitai (LT-LV)</v>
      </c>
      <c r="DQ150" s="4" t="str">
        <f t="shared" si="75"/>
        <v>2 SPC12 Prieky/gale paprastas apšvietimas, šone atšvaitai (LT-LV)</v>
      </c>
      <c r="DR150" s="49" t="s">
        <v>250</v>
      </c>
      <c r="DS150" s="693" t="s">
        <v>250</v>
      </c>
      <c r="DT150" s="693"/>
      <c r="DU150" s="693"/>
      <c r="DV150" s="693"/>
      <c r="DW150" s="693">
        <f>IF(Duombaze!DS150="",0,INDEX(DU!I:I,MATCH(Duombaze!DS150,DU!A:A,0),1))+IF(Duombaze!DT150="",0,INDEX(DU!I:I,MATCH(Duombaze!DT150,DU!A:A,0),1))+IF(Duombaze!DU150="",0,INDEX(DU!I:I,MATCH(Duombaze!DU150,DU!A:A,0),1))+IF(Duombaze!DV150="",0,INDEX(DU!I:I,MATCH(Duombaze!DV150,DU!A:A,0),1))</f>
        <v>52.377912044817897</v>
      </c>
      <c r="DX150" s="640">
        <f>IF(Duombaze!DS150="",0,INDEX(DU!K:K,MATCH(Duombaze!DS150,DU!A:A,0),1))+IF(Duombaze!DT150="",0,INDEX(DU!K:K,MATCH(Duombaze!DT150,DU!A:A,0),1))+IF(Duombaze!DU150="",0,INDEX(DU!K:K,MATCH(Duombaze!DU150,DU!A:A,0),1))+IF(Duombaze!DV150="",0,INDEX(DU!K:KH,MATCH(Duombaze!DV150,DU!A:A,0),1))</f>
        <v>0</v>
      </c>
      <c r="DY150" s="66"/>
      <c r="DZ150" s="66"/>
      <c r="EA150" s="6" t="str">
        <f>EA176</f>
        <v>Mechaninis sukabintuvas Rockinger</v>
      </c>
      <c r="EB150" s="6" t="str">
        <f t="shared" si="65"/>
        <v>2 SPC12 Mechaninis sukabintuvas Rockinger</v>
      </c>
      <c r="EC150" s="6" t="str">
        <f>EC176</f>
        <v>ZC40ACMSR00000</v>
      </c>
      <c r="ED150" s="6">
        <f>IF(Duombaze!EC150="",0,INDEX(DU!I:I,MATCH(Duombaze!EC150,DU!A:A,0),1))</f>
        <v>170.74</v>
      </c>
      <c r="EE150" s="640">
        <f>IF(Duombaze!EC150="",0,INDEX(DU!K:K,MATCH(Duombaze!EC150,DU!A:A,0),1))</f>
        <v>18.82</v>
      </c>
      <c r="EF150" s="6"/>
      <c r="EG150" s="6"/>
      <c r="EH150" s="6" t="s">
        <v>8333</v>
      </c>
      <c r="EI150" s="4" t="str">
        <f t="shared" si="80"/>
        <v>2 SPC12 Lipdukai universalūs +  Umega Agro logo (ant rėmo)</v>
      </c>
      <c r="EJ150" s="6" t="s">
        <v>2761</v>
      </c>
      <c r="EK150" s="674" t="s">
        <v>255</v>
      </c>
      <c r="EL150" s="674" t="s">
        <v>3055</v>
      </c>
      <c r="EM150" s="674"/>
      <c r="EN150" s="674">
        <f>IF(Duombaze!EK150="",0,INDEX(DU!I:I,MATCH(Duombaze!EK150,DU!A:A,0),1))+IF(Duombaze!EL150="",0,INDEX(DU!I:I,MATCH(Duombaze!EL150,DU!A:A,0),1))+IF(Duombaze!EM150="",0,INDEX(DU!I:I,MATCH(Duombaze!EM150,DU!A:A,0),1))</f>
        <v>30.000210666666604</v>
      </c>
      <c r="EO150" s="6">
        <f>IF(Duombaze!EK150="",0,INDEX(DU!K:K,MATCH(Duombaze!EK150,DU!A:A,0),1))+IF(Duombaze!EL150="",0,INDEX(DU!K:K,MATCH(Duombaze!EL150,DU!A:A,0),1))+IF(Duombaze!EM150="",0,INDEX(DU!K:K,MATCH(Duombaze!EM150,DU!A:A,0),1))</f>
        <v>0</v>
      </c>
      <c r="EP150" s="6"/>
      <c r="EQ150" s="6"/>
      <c r="ER150" s="4" t="s">
        <v>1498</v>
      </c>
      <c r="ES150" s="4" t="str">
        <f t="shared" si="76"/>
        <v>2 SPC12 Pakuojami</v>
      </c>
      <c r="ET150" s="4"/>
      <c r="EU150" s="4"/>
      <c r="EV150" s="4"/>
      <c r="EW150" s="6" t="s">
        <v>310</v>
      </c>
      <c r="EX150" s="6" t="str">
        <f t="shared" si="84"/>
        <v>2 SPC12 Purvasaugių komplektas 550 ratams (ketvirtiniai 1/4)</v>
      </c>
      <c r="EY150" s="6" t="s">
        <v>311</v>
      </c>
      <c r="EZ150" s="674" t="s">
        <v>311</v>
      </c>
      <c r="FA150" s="674"/>
      <c r="FB150" s="674">
        <f>IF(Duombaze!EZ150="",0,INDEX(DU!I:I,MATCH(Duombaze!EZ150,DU!A:A,0),1))+IF(Duombaze!FA150="",0,INDEX(DU!I:I,MATCH(Duombaze!FA150,DU!A:A,0),1))</f>
        <v>69.059279999999902</v>
      </c>
      <c r="FC150" s="6">
        <f>IF(Duombaze!EZ150="",0,INDEX(DU!K:K,MATCH(Duombaze!EZ150,DU!A:A,0),1))+IF(Duombaze!FA150="",0,INDEX(DU!K:K,MATCH(Duombaze!FA150,DU!A:A,0),1))</f>
        <v>9.33</v>
      </c>
      <c r="FD150" s="6"/>
      <c r="FE150" s="6"/>
      <c r="FF150" s="6"/>
      <c r="FG150" s="6"/>
      <c r="FI150" s="6" t="s">
        <v>2795</v>
      </c>
      <c r="FJ150" s="48"/>
      <c r="FK150" s="4"/>
      <c r="FL150" s="718" t="s">
        <v>2796</v>
      </c>
      <c r="FM150" s="673" t="s">
        <v>2796</v>
      </c>
      <c r="FN150" s="673"/>
      <c r="FO150" s="673"/>
      <c r="FP150" s="673"/>
      <c r="FQ150" s="673">
        <f>IF(Duombaze!FM150="",0,INDEX(DU!I:I,MATCH(Duombaze!FM150,DU!A:A,0),1))+IF(Duombaze!FN150="",0,INDEX(DU!I:I,MATCH(Duombaze!FN150,DU!A:A,0),1))+IF(Duombaze!FO150="",0,INDEX(DU!I:I,MATCH(Duombaze!FO150,DU!A:A,0),1))+IF(Duombaze!FP150="",0,INDEX(DU!I:I,MATCH(Duombaze!FP150,DU!A:A,0),1))</f>
        <v>206.56299999999999</v>
      </c>
      <c r="FR150" s="673">
        <f>IF(Duombaze!FM150="",0,INDEX(DU!K:K,MATCH(Duombaze!FM150,DU!A:A,0),1))+IF(Duombaze!FN150="",0,INDEX(DU!K:K,MATCH(Duombaze!FN150,DU!A:A,0),1))+IF(Duombaze!FO150="",0,INDEX(DU!K:K,MATCH(Duombaze!FO150,DU!A:A,0),1))+IF(Duombaze!FP150="",0,INDEX(DU!K:K,MATCH(Duombaze!FP150,DU!A:A,0),1))</f>
        <v>28</v>
      </c>
      <c r="FT150" s="101" t="s">
        <v>58</v>
      </c>
      <c r="FU150" s="101" t="s">
        <v>70</v>
      </c>
      <c r="FV150" s="101" t="s">
        <v>744</v>
      </c>
      <c r="FW150" s="101" t="s">
        <v>346</v>
      </c>
      <c r="FY150" s="49" t="str">
        <f>FY166</f>
        <v>Pneumatiniai st. 2 konturų Haldex su automatiniu LSV 0,4s.+ priek. ašies slėgio vožtuvas</v>
      </c>
      <c r="FZ150" s="4" t="str">
        <f>IF(FY150&lt;&gt;"",A154&amp;" "&amp;C154&amp;" "&amp;FY150,"")</f>
        <v>6 SPC12 Pneumatiniai st. 2 konturų Haldex su automatiniu LSV 0,4s.+ priek. ašies slėgio vožtuvas</v>
      </c>
      <c r="GA150" s="4" t="str">
        <f>GA166</f>
        <v>ZU3APSHLDXAL04 + ZM0PR0SLV0ZT0H</v>
      </c>
    </row>
    <row r="151" spans="1:183" s="7" customFormat="1" ht="23.45" customHeight="1" x14ac:dyDescent="0.25">
      <c r="A151" s="42">
        <v>3</v>
      </c>
      <c r="B151" s="42" t="s">
        <v>775</v>
      </c>
      <c r="C151" s="12" t="s">
        <v>220</v>
      </c>
      <c r="D151" s="6"/>
      <c r="E151" s="4" t="str">
        <f t="shared" si="82"/>
        <v/>
      </c>
      <c r="F151" s="6"/>
      <c r="G151" s="643"/>
      <c r="H151" s="643"/>
      <c r="I151" s="643"/>
      <c r="J151" s="643"/>
      <c r="K151" s="643"/>
      <c r="L151" s="643"/>
      <c r="M151" s="643"/>
      <c r="N151" s="643"/>
      <c r="O151" s="643"/>
      <c r="P151" s="640">
        <f>IF(Duombaze!G151="",0,INDEX(DU!I:I,MATCH(Duombaze!G151,DU!A:A,0),1))+IF(Duombaze!H151="",0,INDEX(DU!I:I,MATCH(Duombaze!H151,DU!A:A,0),1))+IF(Duombaze!I151="",0,INDEX(DU!I:I,MATCH(Duombaze!I151,DU!A:A,0),1))+IF(Duombaze!J151="",0,INDEX(DU!I:I,MATCH(Duombaze!J151,DU!A:A,0),1))+IF(Duombaze!K151="",0,INDEX(DU!I:I,MATCH(Duombaze!K151,DU!A:A,0),1))+IF(Duombaze!L151="",0,INDEX(DU!I:I,MATCH(Duombaze!L151,DU!A:A,0),1))+IF(Duombaze!M151="",0,INDEX(DU!I:I,MATCH(Duombaze!M151,DU!A:A,0),1))+IF(Duombaze!N151="",0,INDEX(DU!I:I,MATCH(Duombaze!N151,DU!A:A,0),1))+IF(Duombaze!O151="",0,INDEX(DU!I:I,MATCH(Duombaze!O151,DU!A:A,0),1))</f>
        <v>0</v>
      </c>
      <c r="Q151" s="640">
        <f>IF(Duombaze!G151="",0,INDEX(DU!K:K,MATCH(Duombaze!G151,DU!A:A,0),1))+IF(Duombaze!H151="",0,INDEX(DU!K:K,MATCH(Duombaze!H151,DU!A:A,0),1))+IF(Duombaze!I151="",0,INDEX(DU!K:K,MATCH(Duombaze!I151,DU!A:A,0),1))+IF(Duombaze!J151="",0,INDEX(DU!K:K,MATCH(Duombaze!J151,DU!A:A,0),1))+IF(Duombaze!K151="",0,INDEX(DU!K:K,MATCH(Duombaze!K151,DU!A:A,0),1))+IF(Duombaze!L151="",0,INDEX(DU!K:K,MATCH(Duombaze!L151,DU!A:A,0),1))+IF(Duombaze!M151="",0,INDEX(DU!K:K,MATCH(Duombaze!M151,DU!A:A,0),1))+IF(Duombaze!N151="",0,INDEX(DU!K:K,MATCH(Duombaze!N151,DU!A:A,0),1))+IF(Duombaze!O151="",0,INDEX(DU!K:K,MATCH(Duombaze!O151,DU!A:A,0),1))</f>
        <v>0</v>
      </c>
      <c r="R151" s="6"/>
      <c r="S151" s="48"/>
      <c r="T151" s="883"/>
      <c r="U151" s="4">
        <f>IF(Duombaze!T151="",0,INDEX(DU!I:I,MATCH(Duombaze!T151,DU!A:A,0),1))</f>
        <v>0</v>
      </c>
      <c r="V151" s="4">
        <f>IF(Duombaze!T151="",0,INDEX(DU!K:K,MATCH(Duombaze!T151,DU!A:A,0),1))</f>
        <v>0</v>
      </c>
      <c r="W151" s="6"/>
      <c r="X151" s="6"/>
      <c r="Y151" s="858"/>
      <c r="Z151" s="66" t="s">
        <v>8200</v>
      </c>
      <c r="AA151" s="4" t="str">
        <f t="shared" si="68"/>
        <v>3 SPC12 Grąžulas amortizuojamas ZN</v>
      </c>
      <c r="AB151" s="6" t="s">
        <v>1478</v>
      </c>
      <c r="AC151" s="6">
        <f>IF(Duombaze!AB151="",0,INDEX(DU!I:I,MATCH(Duombaze!AB151,DU!A:A,0),1))</f>
        <v>538.26554551667004</v>
      </c>
      <c r="AD151" s="2">
        <f>IF(Duombaze!AB151="",0,INDEX(DU!K:K,MATCH(Duombaze!AB151,DU!A:A,0),1))</f>
        <v>52.13</v>
      </c>
      <c r="AE151" s="6"/>
      <c r="AF151" s="6" t="s">
        <v>2067</v>
      </c>
      <c r="AG151" s="6"/>
      <c r="AH151" s="4" t="str">
        <f t="shared" si="67"/>
        <v/>
      </c>
      <c r="AI151" s="6"/>
      <c r="AJ151" s="643"/>
      <c r="AK151" s="643"/>
      <c r="AL151" s="643"/>
      <c r="AM151" s="643">
        <f>IF(Duombaze!AJ151="",0,INDEX(DU!I:I,MATCH(Duombaze!AJ151,DU!A:A,0),1))+IF(Duombaze!AK151="",0,INDEX(DU!I:I,MATCH(Duombaze!AK151,DU!A:A,0),1))+IF(Duombaze!AL151="",0,INDEX(DU!I:I,MATCH(Duombaze!AL151,DU!A:A,0),1))</f>
        <v>0</v>
      </c>
      <c r="AN151" s="643">
        <f>IF(Duombaze!AJ151="",0,INDEX(DU!K:K,MATCH(Duombaze!AJ151,DU!A:A,0),1))+IF(Duombaze!AK151="",0,INDEX(DU!K:K,MATCH(Duombaze!AK151,DU!A:A,0),1))+IF(Duombaze!AL151="",0,INDEX(DU!K:K,MATCH(Duombaze!AL151,DU!A:A,0),1))</f>
        <v>0</v>
      </c>
      <c r="AO151" s="6"/>
      <c r="AP151" s="6"/>
      <c r="AQ151" s="6" t="s">
        <v>1505</v>
      </c>
      <c r="AR151" s="4" t="str">
        <f t="shared" si="70"/>
        <v>3 SPC12 Pagrindo hidraulika + Hidrauliniai valdymo išvadai</v>
      </c>
      <c r="AS151" s="6" t="s">
        <v>2090</v>
      </c>
      <c r="AT151" s="643" t="s">
        <v>2969</v>
      </c>
      <c r="AU151" s="643" t="s">
        <v>330</v>
      </c>
      <c r="AV151" s="643" t="s">
        <v>3220</v>
      </c>
      <c r="AW151" s="643" t="s">
        <v>2964</v>
      </c>
      <c r="AX151" s="643" t="s">
        <v>2959</v>
      </c>
      <c r="AY151" s="643" t="s">
        <v>2960</v>
      </c>
      <c r="AZ151" s="643"/>
      <c r="BA151" s="643"/>
      <c r="BB151" s="643"/>
      <c r="BC151" s="640">
        <f>IF(Duombaze!AT151="",0,INDEX(DU!I:I,MATCH(Duombaze!AT151,DU!A:A,0),1))+IF(Duombaze!AU151="",0,INDEX(DU!I:I,MATCH(Duombaze!AU151,DU!A:A,0),1))+IF(Duombaze!AV151="",0,INDEX(DU!I:I*2,MATCH(Duombaze!AV151,DU!A:A,0),1))+IF(Duombaze!AW151="",0,INDEX(DU!I:I,MATCH(Duombaze!AW151,DU!A:A,0),1))+IF(Duombaze!AX151="",0,INDEX(DU!I:I,MATCH(Duombaze!AX151,DU!A:A,0),1))+IF(Duombaze!AY151="",0,INDEX(DU!I:I,MATCH(Duombaze!AY151,DU!A:A,0),1))+IF(Duombaze!AZ151="",0,INDEX(DU!I:I,MATCH(Duombaze!AZ151,DU!A:A,0),1))+IF(Duombaze!BA151="",0,INDEX(DU!I:I,MATCH(Duombaze!BA151,DU!A:A,0),1))+IF(Duombaze!BB151="",0,INDEX(DU!I:I,MATCH(Duombaze!BB151,DU!A:A,0),1))</f>
        <v>699.45039410818299</v>
      </c>
      <c r="BD151" s="640">
        <f>IF(Duombaze!AT151="",0,INDEX(DU!K:K,MATCH(Duombaze!AT151,DU!A:A,0),1))+IF(Duombaze!AU151="",0,INDEX(DU!K:K,MATCH(Duombaze!AU151,DU!A:A,0),1))+IF(Duombaze!AV151="",0,INDEX(DU!K:K,MATCH(Duombaze!AV151,DU!A:A,0),1))+IF(Duombaze!AW151="",0,INDEX(DU!K:K,MATCH(Duombaze!AW151,DU!A:A,0),1))+IF(Duombaze!AX151="",0,INDEX(DU!K:K,MATCH(Duombaze!AX151,DU!A:A,0),1))+IF(Duombaze!AY151="",0,INDEX(DU!K:K,MATCH(Duombaze!AY151,DU!A:A,0),1))+IF(Duombaze!AZ151="",0,INDEX(DU!K:K,MATCH(Duombaze!AZ151,DU!A:A,0),1))+IF(Duombaze!BA151="",0,INDEX(DU!K:K,MATCH(Duombaze!BA151,DU!A:A,0),1))+IF(Duombaze!BB151="",0,INDEX(DU!K:K,MATCH(Duombaze!BB151,DU!A:A,0),1))</f>
        <v>16.190000000000001</v>
      </c>
      <c r="BE151" s="6" t="s">
        <v>2092</v>
      </c>
      <c r="BF151" s="6" t="s">
        <v>2081</v>
      </c>
      <c r="BG151" s="66" t="s">
        <v>2719</v>
      </c>
      <c r="BH151" s="4" t="str">
        <f t="shared" si="85"/>
        <v>3 SPC12 Pneumatiniai - hidrauliniai stabdžiai (auto pneumo LSV + 2x0,4s)</v>
      </c>
      <c r="BI151" s="4" t="str">
        <f t="shared" si="86"/>
        <v>ZU30ASPC14PHS2 + ZC10ASPC1016PH</v>
      </c>
      <c r="BJ151" s="640" t="s">
        <v>2998</v>
      </c>
      <c r="BK151" s="640" t="s">
        <v>2999</v>
      </c>
      <c r="BL151" s="640"/>
      <c r="BM151" s="640">
        <f>IF(Duombaze!BJ151="",0,INDEX(DU!I:I,MATCH(Duombaze!BJ151,DU!A:A,0),1))+IF(Duombaze!BK151="",0,INDEX(DU!I:I,MATCH(Duombaze!BK151,DU!A:A,0),1))+IF(Duombaze!BL151="",0,INDEX(DU!I:I,MATCH(Duombaze!BL151,DU!A:A,0),1))</f>
        <v>822.21972000000005</v>
      </c>
      <c r="BN151" s="640">
        <f>IF(Duombaze!BJ151="",0,INDEX(DU!K:K,MATCH(Duombaze!BJ151,DU!A:A,0),1))+IF(Duombaze!BK151="",0,INDEX(DU!K:K,MATCH(Duombaze!BK151,DU!A:A,0),1))+IF(Duombaze!BL151="",0,INDEX(DU!K:K,MATCH(Duombaze!BL151,DU!A:A,0),1))</f>
        <v>87.69</v>
      </c>
      <c r="BO151" s="4"/>
      <c r="BP151" s="4"/>
      <c r="BQ151" s="7" t="s">
        <v>2728</v>
      </c>
      <c r="BR151" s="7" t="s">
        <v>2732</v>
      </c>
      <c r="BS151" s="4" t="s">
        <v>2729</v>
      </c>
      <c r="BT151" s="4" t="s">
        <v>3038</v>
      </c>
      <c r="BU151" s="4" t="s">
        <v>3034</v>
      </c>
      <c r="BV151" s="4">
        <v>23705201</v>
      </c>
      <c r="BW151" s="7">
        <f>IF(Duombaze!BT151="",0,INDEX(DU!I:I,MATCH(Duombaze!BT151,DU!A:A,0),1))+IF(Duombaze!BU151="",0,INDEX(DU!I:I,MATCH(Duombaze!BU151,DU!A:A,0),1))+IF(Duombaze!BV151="",0,INDEX(DU!I:I,MATCH(Duombaze!BV151,DU!A:A,0),1))</f>
        <v>90.255595406991503</v>
      </c>
      <c r="BX151" s="6">
        <f>IF(Duombaze!BT151="",0,INDEX(DU!K:K,MATCH(Duombaze!BT151,DU!A:A,0),1))+IF(Duombaze!BU151="",0,INDEX(DU!K:K,MATCH(Duombaze!BU151,DU!A:A,0),1))+IF(Duombaze!BV151="",0,INDEX(DU!K:K,MATCH(Duombaze!BV151,DU!A:A,0),1))</f>
        <v>11.59</v>
      </c>
      <c r="BY151" s="66"/>
      <c r="BZ151" s="66"/>
      <c r="CA151" s="7" t="s">
        <v>2750</v>
      </c>
      <c r="CB151" s="6" t="str">
        <f t="shared" si="79"/>
        <v>3 SPC12 Hidr.koja SIMOL H1060 + HJ + kranas</v>
      </c>
      <c r="CC151" s="7" t="s">
        <v>364</v>
      </c>
      <c r="CD151" s="7">
        <f>IF(Duombaze!CC151="",0,INDEX(DU!I:I,MATCH(Duombaze!CC151,DU!A:A,0),1))</f>
        <v>164.361478056473</v>
      </c>
      <c r="CE151" s="4">
        <f>IF(Duombaze!CC151="",0,INDEX(DU!K:K,MATCH(Duombaze!CC151,DU!A:A,0),1))</f>
        <v>18.05</v>
      </c>
      <c r="CF151" s="6"/>
      <c r="CG151" s="6" t="s">
        <v>2081</v>
      </c>
      <c r="CH151" s="6" t="str">
        <f>CH164</f>
        <v>Priekinė kilpa K80</v>
      </c>
      <c r="CI151" s="4" t="str">
        <f t="shared" si="71"/>
        <v>3 SPC12 Priekinė kilpa K80</v>
      </c>
      <c r="CJ151" s="6" t="str">
        <f>CJ164</f>
        <v>ZC40ACPK800000</v>
      </c>
      <c r="CK151" s="6">
        <f>IF(Duombaze!CJ151="",0,INDEX(DU!I:I,MATCH(Duombaze!CJ151,DU!A:A,0),1))</f>
        <v>188.11279999999999</v>
      </c>
      <c r="CL151" s="4">
        <f>IF(Duombaze!CJ151="",0,INDEX(DU!K:K,MATCH(Duombaze!CJ151,DU!A:A,0),1))</f>
        <v>11.37</v>
      </c>
      <c r="CM151" s="6"/>
      <c r="CN151" s="6"/>
      <c r="CO151" s="6" t="s">
        <v>1508</v>
      </c>
      <c r="CP151" s="4" t="str">
        <f t="shared" si="72"/>
        <v xml:space="preserve">3 SPC12 Rankinis stabdis + Ratų atsparos </v>
      </c>
      <c r="CQ151" s="6" t="s">
        <v>1596</v>
      </c>
      <c r="CR151" s="643" t="s">
        <v>1594</v>
      </c>
      <c r="CS151" s="643" t="s">
        <v>1471</v>
      </c>
      <c r="CT151" s="643">
        <f>IF(Duombaze!CR151="",0,INDEX(DU!I:I,MATCH(Duombaze!CR151,DU!A:A,0),1))+IF(Duombaze!CS151="",0,INDEX(DU!I:I,MATCH(Duombaze!CS151,DU!A:A,0),1))</f>
        <v>73.338362415433409</v>
      </c>
      <c r="CU151" s="6">
        <f>IF(Duombaze!CR151="",0,INDEX(DU!K:K,MATCH(Duombaze!CR151,DU!A:A,0),1))+IF(Duombaze!CS151="",0,INDEX(DU!K:K,MATCH(Duombaze!CS151,DU!A:A,0),1))</f>
        <v>36.090000000000003</v>
      </c>
      <c r="CV151" s="6"/>
      <c r="CW151" s="6" t="s">
        <v>2124</v>
      </c>
      <c r="CX151" s="66"/>
      <c r="CY151" s="4" t="str">
        <f t="shared" si="73"/>
        <v/>
      </c>
      <c r="CZ151" s="6"/>
      <c r="DA151" s="674"/>
      <c r="DB151" s="674"/>
      <c r="DC151" s="674">
        <f>IF(Duombaze!DA151="",0,INDEX(DU!I:I,MATCH(Duombaze!DA151,DU!A:A,0),1))+IF(Duombaze!DB151="",0,INDEX(DU!I:I,MATCH(Duombaze!DB151,DU!A:A,0),1))</f>
        <v>0</v>
      </c>
      <c r="DD151" s="6">
        <f>IF(Duombaze!DA151="",0,INDEX(DU!K:K,MATCH(Duombaze!DA151,DU!A:A,0),1))+IF(Duombaze!DB151="",0,INDEX(DU!K:K,MATCH(Duombaze!DB151,DU!A:A,0),1))</f>
        <v>0</v>
      </c>
      <c r="DE151" s="6"/>
      <c r="DF151" s="6"/>
      <c r="DG151" s="6" t="s">
        <v>705</v>
      </c>
      <c r="DH151" s="6" t="str">
        <f t="shared" si="74"/>
        <v>3 SPC12 Aikštelė</v>
      </c>
      <c r="DI151" s="6" t="s">
        <v>274</v>
      </c>
      <c r="DJ151" s="674" t="s">
        <v>274</v>
      </c>
      <c r="DK151" s="679"/>
      <c r="DL151" s="679">
        <f>IF(Duombaze!DJ151="",0,INDEX(DU!I:I,MATCH(Duombaze!DJ151,DU!A:A,0),1))+IF(Duombaze!DK151="",0,INDEX(DU!I:I,MATCH(Duombaze!DK151,DU!A:A,0),1))</f>
        <v>25.947729837227001</v>
      </c>
      <c r="DM151" s="6">
        <f>IF(Duombaze!DJ151="",0,INDEX(DU!K:K,MATCH(Duombaze!DJ151,DU!A:A,0),1))+IF(Duombaze!DK151="",0,INDEX(DU!K:K,MATCH(Duombaze!DK151,DU!A:A,0),1))</f>
        <v>28.357500000000002</v>
      </c>
      <c r="DN151" s="48"/>
      <c r="DO151" s="48"/>
      <c r="DP151" s="48" t="str">
        <f>DP177</f>
        <v>Šoninis LED apšvietimas, prieky/gale paprastas apšvietimas (Čekija)</v>
      </c>
      <c r="DQ151" s="4" t="str">
        <f t="shared" si="75"/>
        <v>3 SPC12 Šoninis LED apšvietimas, prieky/gale paprastas apšvietimas (Čekija)</v>
      </c>
      <c r="DR151" s="49" t="s">
        <v>251</v>
      </c>
      <c r="DS151" s="693" t="s">
        <v>251</v>
      </c>
      <c r="DT151" s="693"/>
      <c r="DU151" s="693"/>
      <c r="DV151" s="693"/>
      <c r="DW151" s="693">
        <f>IF(Duombaze!DS151="",0,INDEX(DU!I:I,MATCH(Duombaze!DS151,DU!A:A,0),1))+IF(Duombaze!DT151="",0,INDEX(DU!I:I,MATCH(Duombaze!DT151,DU!A:A,0),1))+IF(Duombaze!DU151="",0,INDEX(DU!I:I,MATCH(Duombaze!DU151,DU!A:A,0),1))+IF(Duombaze!DV151="",0,INDEX(DU!I:I,MATCH(Duombaze!DV151,DU!A:A,0),1))</f>
        <v>76.036285714285697</v>
      </c>
      <c r="DX151" s="640">
        <f>IF(Duombaze!DS151="",0,INDEX(DU!K:K,MATCH(Duombaze!DS151,DU!A:A,0),1))+IF(Duombaze!DT151="",0,INDEX(DU!K:K,MATCH(Duombaze!DT151,DU!A:A,0),1))+IF(Duombaze!DU151="",0,INDEX(DU!K:K,MATCH(Duombaze!DU151,DU!A:A,0),1))+IF(Duombaze!DV151="",0,INDEX(DU!K:KH,MATCH(Duombaze!DV151,DU!A:A,0),1))</f>
        <v>0</v>
      </c>
      <c r="DY151" s="66"/>
      <c r="DZ151" s="66"/>
      <c r="EA151" s="6" t="str">
        <f>EA177</f>
        <v>Automatinis sukabintuvas Rockinger</v>
      </c>
      <c r="EB151" s="6" t="str">
        <f t="shared" si="65"/>
        <v>3 SPC12 Automatinis sukabintuvas Rockinger</v>
      </c>
      <c r="EC151" s="6" t="str">
        <f>EC177</f>
        <v>ZC40ACASR00000</v>
      </c>
      <c r="ED151" s="6">
        <f>IF(Duombaze!EC151="",0,INDEX(DU!I:I,MATCH(Duombaze!EC151,DU!A:A,0),1))</f>
        <v>300.26560000000001</v>
      </c>
      <c r="EE151" s="640">
        <f>IF(Duombaze!EC151="",0,INDEX(DU!K:K,MATCH(Duombaze!EC151,DU!A:A,0),1))</f>
        <v>33.61</v>
      </c>
      <c r="EF151" s="6"/>
      <c r="EG151" s="6"/>
      <c r="EH151" s="6" t="str">
        <f>EH176</f>
        <v>Lipdukai universalūs</v>
      </c>
      <c r="EI151" s="4" t="str">
        <f t="shared" si="80"/>
        <v>3 SPC12 Lipdukai universalūs</v>
      </c>
      <c r="EJ151" s="6" t="str">
        <f>EJ176</f>
        <v>ZC20ASPCLEN000</v>
      </c>
      <c r="EK151" s="682" t="s">
        <v>255</v>
      </c>
      <c r="EL151" s="682"/>
      <c r="EM151" s="682"/>
      <c r="EN151" s="682">
        <f>IF(Duombaze!EK151="",0,INDEX(DU!I:I,MATCH(Duombaze!EK151,DU!A:A,0),1))+IF(Duombaze!EL151="",0,INDEX(DU!I:I,MATCH(Duombaze!EL151,DU!A:A,0),1))+IF(Duombaze!EM151="",0,INDEX(DU!I:I,MATCH(Duombaze!EM151,DU!A:A,0),1))</f>
        <v>16.420000000000002</v>
      </c>
      <c r="EO151" s="6">
        <f>IF(Duombaze!EK151="",0,INDEX(DU!K:K,MATCH(Duombaze!EK151,DU!A:A,0),1))+IF(Duombaze!EL151="",0,INDEX(DU!K:K,MATCH(Duombaze!EL151,DU!A:A,0),1))+IF(Duombaze!EM151="",0,INDEX(DU!K:K,MATCH(Duombaze!EM151,DU!A:A,0),1))</f>
        <v>0</v>
      </c>
      <c r="EP151" s="101"/>
      <c r="EQ151" s="101"/>
      <c r="ER151" s="7" t="s">
        <v>1778</v>
      </c>
      <c r="ES151" s="4" t="str">
        <f t="shared" si="76"/>
        <v>3 SPC12 Ratai pristatomi klientui</v>
      </c>
      <c r="ET151" s="4"/>
      <c r="EU151" s="4"/>
      <c r="EV151" s="4"/>
      <c r="EW151" s="6" t="s">
        <v>312</v>
      </c>
      <c r="EX151" s="6" t="str">
        <f t="shared" si="84"/>
        <v>3 SPC12 Purvasaugių komplektas 385/425 ratams (pilni 1/2)</v>
      </c>
      <c r="EY151" s="6" t="s">
        <v>283</v>
      </c>
      <c r="EZ151" s="674" t="s">
        <v>283</v>
      </c>
      <c r="FA151" s="674"/>
      <c r="FB151" s="674">
        <f>IF(Duombaze!EZ151="",0,INDEX(DU!I:I,MATCH(Duombaze!EZ151,DU!A:A,0),1))+IF(Duombaze!FA151="",0,INDEX(DU!I:I,MATCH(Duombaze!FA151,DU!A:A,0),1))</f>
        <v>174.982312244897</v>
      </c>
      <c r="FC151" s="6">
        <f>IF(Duombaze!EZ151="",0,INDEX(DU!K:K,MATCH(Duombaze!EZ151,DU!A:A,0),1))+IF(Duombaze!FA151="",0,INDEX(DU!K:K,MATCH(Duombaze!FA151,DU!A:A,0),1))</f>
        <v>14.49</v>
      </c>
      <c r="FD151" s="6"/>
      <c r="FE151" s="6"/>
      <c r="FF151" s="6"/>
      <c r="FG151" s="6"/>
      <c r="FH151" s="2"/>
      <c r="FI151" s="6"/>
      <c r="FJ151" s="3" t="s">
        <v>8522</v>
      </c>
      <c r="FL151" s="191" t="s">
        <v>8520</v>
      </c>
      <c r="FM151" s="191" t="s">
        <v>8520</v>
      </c>
      <c r="FN151" s="673"/>
      <c r="FO151" s="673"/>
      <c r="FP151" s="673"/>
      <c r="FQ151" s="673">
        <f>IF(Duombaze!FM151="",0,INDEX(DU!I:I,MATCH(Duombaze!FM151,DU!A:A,0),1))+IF(Duombaze!FN151="",0,INDEX(DU!I:I,MATCH(Duombaze!FN151,DU!A:A,0),1))+IF(Duombaze!FO151="",0,INDEX(DU!I:I,MATCH(Duombaze!FO151,DU!A:A,0),1))+IF(Duombaze!FP151="",0,INDEX(DU!I:I,MATCH(Duombaze!FP151,DU!A:A,0),1))</f>
        <v>115.067549626068</v>
      </c>
      <c r="FR151" s="673">
        <f>IF(Duombaze!FM151="",0,INDEX(DU!K:K,MATCH(Duombaze!FM151,DU!A:A,0),1))+IF(Duombaze!FN151="",0,INDEX(DU!K:K,MATCH(Duombaze!FN151,DU!A:A,0),1))+IF(Duombaze!FO151="",0,INDEX(DU!K:K,MATCH(Duombaze!FO151,DU!A:A,0),1))+IF(Duombaze!FP151="",0,INDEX(DU!K:K,MATCH(Duombaze!FP151,DU!A:A,0),1))</f>
        <v>18.05</v>
      </c>
      <c r="FT151" s="101" t="s">
        <v>62</v>
      </c>
      <c r="FU151" s="101" t="s">
        <v>71</v>
      </c>
      <c r="FV151" s="101" t="s">
        <v>745</v>
      </c>
      <c r="FW151" s="101" t="s">
        <v>347</v>
      </c>
      <c r="FY151" s="49" t="str">
        <f>FY164</f>
        <v>Pneumatiniai stabdžiai dviejų kontūrų su mechaniniu LSV</v>
      </c>
      <c r="FZ151" s="4" t="e">
        <f>IF(FY151&lt;&gt;"",#REF!&amp;" "&amp;#REF!&amp;" "&amp;FY151,"")</f>
        <v>#REF!</v>
      </c>
      <c r="GA151" s="4" t="str">
        <f>GA164</f>
        <v>ZU30ASPC14PSKM + ZC30ASPCTPJLSV</v>
      </c>
    </row>
    <row r="152" spans="1:183" s="7" customFormat="1" ht="23.45" customHeight="1" x14ac:dyDescent="0.25">
      <c r="A152" s="42">
        <v>4</v>
      </c>
      <c r="B152" s="42" t="s">
        <v>775</v>
      </c>
      <c r="C152" s="12" t="s">
        <v>220</v>
      </c>
      <c r="D152" s="6"/>
      <c r="E152" s="4" t="str">
        <f t="shared" si="82"/>
        <v/>
      </c>
      <c r="F152" s="6"/>
      <c r="G152" s="643"/>
      <c r="H152" s="643"/>
      <c r="I152" s="643"/>
      <c r="J152" s="643"/>
      <c r="K152" s="643"/>
      <c r="L152" s="643"/>
      <c r="M152" s="643"/>
      <c r="N152" s="643"/>
      <c r="O152" s="643"/>
      <c r="P152" s="640">
        <f>IF(Duombaze!G152="",0,INDEX(DU!I:I,MATCH(Duombaze!G152,DU!A:A,0),1))+IF(Duombaze!H152="",0,INDEX(DU!I:I,MATCH(Duombaze!H152,DU!A:A,0),1))+IF(Duombaze!I152="",0,INDEX(DU!I:I,MATCH(Duombaze!I152,DU!A:A,0),1))+IF(Duombaze!J152="",0,INDEX(DU!I:I,MATCH(Duombaze!J152,DU!A:A,0),1))+IF(Duombaze!K152="",0,INDEX(DU!I:I,MATCH(Duombaze!K152,DU!A:A,0),1))+IF(Duombaze!L152="",0,INDEX(DU!I:I,MATCH(Duombaze!L152,DU!A:A,0),1))+IF(Duombaze!M152="",0,INDEX(DU!I:I,MATCH(Duombaze!M152,DU!A:A,0),1))+IF(Duombaze!N152="",0,INDEX(DU!I:I,MATCH(Duombaze!N152,DU!A:A,0),1))+IF(Duombaze!O152="",0,INDEX(DU!I:I,MATCH(Duombaze!O152,DU!A:A,0),1))</f>
        <v>0</v>
      </c>
      <c r="Q152" s="640">
        <f>IF(Duombaze!G152="",0,INDEX(DU!K:K,MATCH(Duombaze!G152,DU!A:A,0),1))+IF(Duombaze!H152="",0,INDEX(DU!K:K,MATCH(Duombaze!H152,DU!A:A,0),1))+IF(Duombaze!I152="",0,INDEX(DU!K:K,MATCH(Duombaze!I152,DU!A:A,0),1))+IF(Duombaze!J152="",0,INDEX(DU!K:K,MATCH(Duombaze!J152,DU!A:A,0),1))+IF(Duombaze!K152="",0,INDEX(DU!K:K,MATCH(Duombaze!K152,DU!A:A,0),1))+IF(Duombaze!L152="",0,INDEX(DU!K:K,MATCH(Duombaze!L152,DU!A:A,0),1))+IF(Duombaze!M152="",0,INDEX(DU!K:K,MATCH(Duombaze!M152,DU!A:A,0),1))+IF(Duombaze!N152="",0,INDEX(DU!K:K,MATCH(Duombaze!N152,DU!A:A,0),1))+IF(Duombaze!O152="",0,INDEX(DU!K:K,MATCH(Duombaze!O152,DU!A:A,0),1))</f>
        <v>0</v>
      </c>
      <c r="R152" s="6"/>
      <c r="S152" s="48"/>
      <c r="T152" s="883"/>
      <c r="U152" s="4">
        <f>IF(Duombaze!T152="",0,INDEX(DU!I:I,MATCH(Duombaze!T152,DU!A:A,0),1))</f>
        <v>0</v>
      </c>
      <c r="V152" s="4">
        <f>IF(Duombaze!T152="",0,INDEX(DU!K:K,MATCH(Duombaze!T152,DU!A:A,0),1))</f>
        <v>0</v>
      </c>
      <c r="W152" s="6"/>
      <c r="X152" s="6"/>
      <c r="Y152" s="858"/>
      <c r="Z152" s="66" t="s">
        <v>8201</v>
      </c>
      <c r="AA152" s="4" t="str">
        <f t="shared" si="68"/>
        <v>4 SPC12 Grąžulas neamortizuojamas ZN</v>
      </c>
      <c r="AB152" s="6" t="s">
        <v>1487</v>
      </c>
      <c r="AC152" s="6">
        <f>IF(Duombaze!AB152="",0,INDEX(DU!I:I,MATCH(Duombaze!AB152,DU!A:A,0),1))</f>
        <v>260.41272083635403</v>
      </c>
      <c r="AD152" s="2">
        <f>IF(Duombaze!AB152="",0,INDEX(DU!K:K,MATCH(Duombaze!AB152,DU!A:A,0),1))</f>
        <v>22.4</v>
      </c>
      <c r="AE152" s="6"/>
      <c r="AF152" s="6"/>
      <c r="AG152" s="6"/>
      <c r="AH152" s="4" t="str">
        <f t="shared" si="67"/>
        <v/>
      </c>
      <c r="AI152" s="6"/>
      <c r="AJ152" s="643"/>
      <c r="AK152" s="643"/>
      <c r="AL152" s="643"/>
      <c r="AM152" s="643">
        <f>IF(Duombaze!AJ152="",0,INDEX(DU!I:I,MATCH(Duombaze!AJ152,DU!A:A,0),1))+IF(Duombaze!AK152="",0,INDEX(DU!I:I,MATCH(Duombaze!AK152,DU!A:A,0),1))+IF(Duombaze!AL152="",0,INDEX(DU!I:I,MATCH(Duombaze!AL152,DU!A:A,0),1))</f>
        <v>0</v>
      </c>
      <c r="AN152" s="643">
        <f>IF(Duombaze!AJ152="",0,INDEX(DU!K:K,MATCH(Duombaze!AJ152,DU!A:A,0),1))+IF(Duombaze!AK152="",0,INDEX(DU!K:K,MATCH(Duombaze!AK152,DU!A:A,0),1))+IF(Duombaze!AL152="",0,INDEX(DU!K:K,MATCH(Duombaze!AL152,DU!A:A,0),1))</f>
        <v>0</v>
      </c>
      <c r="AO152" s="6"/>
      <c r="AP152" s="6"/>
      <c r="AQ152" s="6" t="s">
        <v>1507</v>
      </c>
      <c r="AR152" s="4" t="str">
        <f t="shared" si="70"/>
        <v>4 SPC12 Pagrindo hidraulika+Kėbulo išvertimo išvadas+Hidrauliniai valdymo išvadai</v>
      </c>
      <c r="AS152" s="6" t="s">
        <v>2091</v>
      </c>
      <c r="AT152" s="643" t="s">
        <v>2969</v>
      </c>
      <c r="AU152" s="643" t="s">
        <v>330</v>
      </c>
      <c r="AV152" s="643" t="s">
        <v>3220</v>
      </c>
      <c r="AW152" s="643" t="s">
        <v>2964</v>
      </c>
      <c r="AX152" s="643" t="s">
        <v>2959</v>
      </c>
      <c r="AY152" s="643" t="s">
        <v>2960</v>
      </c>
      <c r="AZ152" s="643" t="s">
        <v>2958</v>
      </c>
      <c r="BA152" s="643" t="s">
        <v>2961</v>
      </c>
      <c r="BB152" s="643"/>
      <c r="BC152" s="640">
        <f>IF(Duombaze!AT152="",0,INDEX(DU!I:I,MATCH(Duombaze!AT152,DU!A:A,0),1))+IF(Duombaze!AU152="",0,INDEX(DU!I:I,MATCH(Duombaze!AU152,DU!A:A,0),1))+IF(Duombaze!AV152="",0,INDEX(DU!I:I*2,MATCH(Duombaze!AV152,DU!A:A,0),1))+IF(Duombaze!AW152="",0,INDEX(DU!I:I,MATCH(Duombaze!AW152,DU!A:A,0),1))+IF(Duombaze!AX152="",0,INDEX(DU!I:I,MATCH(Duombaze!AX152,DU!A:A,0),1))+IF(Duombaze!AY152="",0,INDEX(DU!I:I,MATCH(Duombaze!AY152,DU!A:A,0),1))+IF(Duombaze!AZ152="",0,INDEX(DU!I:I,MATCH(Duombaze!AZ152,DU!A:A,0),1))+IF(Duombaze!BA152="",0,INDEX(DU!I:I,MATCH(Duombaze!BA152,DU!A:A,0),1))+IF(Duombaze!BB152="",0,INDEX(DU!I:I,MATCH(Duombaze!BB152,DU!A:A,0),1))</f>
        <v>744.51419410818301</v>
      </c>
      <c r="BD152" s="640">
        <f>IF(Duombaze!AT152="",0,INDEX(DU!K:K,MATCH(Duombaze!AT152,DU!A:A,0),1))+IF(Duombaze!AU152="",0,INDEX(DU!K:K,MATCH(Duombaze!AU152,DU!A:A,0),1))+IF(Duombaze!AV152="",0,INDEX(DU!K:K,MATCH(Duombaze!AV152,DU!A:A,0),1))+IF(Duombaze!AW152="",0,INDEX(DU!K:K,MATCH(Duombaze!AW152,DU!A:A,0),1))+IF(Duombaze!AX152="",0,INDEX(DU!K:K,MATCH(Duombaze!AX152,DU!A:A,0),1))+IF(Duombaze!AY152="",0,INDEX(DU!K:K,MATCH(Duombaze!AY152,DU!A:A,0),1))+IF(Duombaze!AZ152="",0,INDEX(DU!K:K,MATCH(Duombaze!AZ152,DU!A:A,0),1))+IF(Duombaze!BA152="",0,INDEX(DU!K:K,MATCH(Duombaze!BA152,DU!A:A,0),1))+IF(Duombaze!BB152="",0,INDEX(DU!K:K,MATCH(Duombaze!BB152,DU!A:A,0),1))</f>
        <v>27.39</v>
      </c>
      <c r="BE152" s="6" t="s">
        <v>2092</v>
      </c>
      <c r="BF152" s="6" t="s">
        <v>2081</v>
      </c>
      <c r="BG152" s="7" t="s">
        <v>2720</v>
      </c>
      <c r="BH152" s="4" t="str">
        <f t="shared" si="85"/>
        <v>4 SPC12 Pneumatiniai - hidrauliniai stabdžiai (mech LSV)</v>
      </c>
      <c r="BI152" s="4" t="str">
        <f t="shared" si="86"/>
        <v>ZU3APHSMLSV000 + ZC10ASPC1016PH</v>
      </c>
      <c r="BJ152" s="640" t="s">
        <v>3008</v>
      </c>
      <c r="BK152" s="640" t="s">
        <v>2999</v>
      </c>
      <c r="BL152" s="640"/>
      <c r="BM152" s="640">
        <f>IF(Duombaze!BJ152="",0,INDEX(DU!I:I,MATCH(Duombaze!BJ152,DU!A:A,0),1))+IF(Duombaze!BK152="",0,INDEX(DU!I:I,MATCH(Duombaze!BK152,DU!A:A,0),1))+IF(Duombaze!BL152="",0,INDEX(DU!I:I,MATCH(Duombaze!BL152,DU!A:A,0),1))</f>
        <v>577.01368000000002</v>
      </c>
      <c r="BN152" s="640">
        <f>IF(Duombaze!BJ152="",0,INDEX(DU!K:K,MATCH(Duombaze!BJ152,DU!A:A,0),1))+IF(Duombaze!BK152="",0,INDEX(DU!K:K,MATCH(Duombaze!BK152,DU!A:A,0),1))+IF(Duombaze!BL152="",0,INDEX(DU!K:K,MATCH(Duombaze!BL152,DU!A:A,0),1))</f>
        <v>87.69</v>
      </c>
      <c r="BO152" s="4"/>
      <c r="BP152" s="4"/>
      <c r="BQ152" s="7" t="s">
        <v>2728</v>
      </c>
      <c r="BR152" s="7" t="s">
        <v>2733</v>
      </c>
      <c r="BS152" s="4" t="s">
        <v>2729</v>
      </c>
      <c r="BT152" s="4" t="s">
        <v>3038</v>
      </c>
      <c r="BU152" s="4" t="s">
        <v>3034</v>
      </c>
      <c r="BV152" s="4">
        <v>23705201</v>
      </c>
      <c r="BW152" s="7">
        <f>IF(Duombaze!BT152="",0,INDEX(DU!I:I,MATCH(Duombaze!BT152,DU!A:A,0),1))+IF(Duombaze!BU152="",0,INDEX(DU!I:I,MATCH(Duombaze!BU152,DU!A:A,0),1))+IF(Duombaze!BV152="",0,INDEX(DU!I:I,MATCH(Duombaze!BV152,DU!A:A,0),1))</f>
        <v>90.255595406991503</v>
      </c>
      <c r="BX152" s="6">
        <f>IF(Duombaze!BT152="",0,INDEX(DU!K:K,MATCH(Duombaze!BT152,DU!A:A,0),1))+IF(Duombaze!BU152="",0,INDEX(DU!K:K,MATCH(Duombaze!BU152,DU!A:A,0),1))+IF(Duombaze!BV152="",0,INDEX(DU!K:K,MATCH(Duombaze!BV152,DU!A:A,0),1))</f>
        <v>11.59</v>
      </c>
      <c r="BY152" s="6"/>
      <c r="BZ152" s="6"/>
      <c r="CA152" s="6"/>
      <c r="CB152" s="6" t="str">
        <f t="shared" si="79"/>
        <v/>
      </c>
      <c r="CC152" s="6"/>
      <c r="CD152" s="6">
        <f>IF(Duombaze!CC152="",0,INDEX(DU!I:I,MATCH(Duombaze!CC152,DU!A:A,0),1))</f>
        <v>0</v>
      </c>
      <c r="CE152" s="4">
        <f>IF(Duombaze!CC152="",0,INDEX(DU!K:K,MATCH(Duombaze!CC152,DU!A:A,0),1))</f>
        <v>0</v>
      </c>
      <c r="CF152" s="6"/>
      <c r="CG152" s="6"/>
      <c r="CH152" s="6" t="str">
        <f>CH176</f>
        <v>Priekinė kilpa DIN 9678 D-50 (3000 kg.)</v>
      </c>
      <c r="CI152" s="4" t="str">
        <f t="shared" si="71"/>
        <v>4 SPC12 Priekinė kilpa DIN 9678 D-50 (3000 kg.)</v>
      </c>
      <c r="CJ152" s="6" t="str">
        <f>CJ176</f>
        <v>ZC4ACPKL50000</v>
      </c>
      <c r="CK152" s="6">
        <f>IF(Duombaze!CJ152="",0,INDEX(DU!I:I,MATCH(Duombaze!CJ152,DU!A:A,0),1))</f>
        <v>188.11199999999999</v>
      </c>
      <c r="CL152" s="4">
        <f>IF(Duombaze!CJ152="",0,INDEX(DU!K:K,MATCH(Duombaze!CJ152,DU!A:A,0),1))</f>
        <v>11.59</v>
      </c>
      <c r="CM152" s="6"/>
      <c r="CN152" s="6"/>
      <c r="CO152" s="6"/>
      <c r="CP152" s="4" t="str">
        <f t="shared" si="72"/>
        <v/>
      </c>
      <c r="CQ152" s="6"/>
      <c r="CR152" s="643"/>
      <c r="CS152" s="643"/>
      <c r="CT152" s="643">
        <f>IF(Duombaze!CR152="",0,INDEX(DU!I:I,MATCH(Duombaze!CR152,DU!A:A,0),1))+IF(Duombaze!CS152="",0,INDEX(DU!I:I,MATCH(Duombaze!CS152,DU!A:A,0),1))</f>
        <v>0</v>
      </c>
      <c r="CU152" s="6">
        <f>IF(Duombaze!CR152="",0,INDEX(DU!K:K,MATCH(Duombaze!CR152,DU!A:A,0),1))+IF(Duombaze!CS152="",0,INDEX(DU!K:K,MATCH(Duombaze!CS152,DU!A:A,0),1))</f>
        <v>0</v>
      </c>
      <c r="CV152" s="6"/>
      <c r="CW152" s="6"/>
      <c r="CX152" s="66"/>
      <c r="CY152" s="4" t="str">
        <f t="shared" si="73"/>
        <v/>
      </c>
      <c r="CZ152" s="6"/>
      <c r="DA152" s="674"/>
      <c r="DB152" s="674"/>
      <c r="DC152" s="674">
        <f>IF(Duombaze!DA152="",0,INDEX(DU!I:I,MATCH(Duombaze!DA152,DU!A:A,0),1))+IF(Duombaze!DB152="",0,INDEX(DU!I:I,MATCH(Duombaze!DB152,DU!A:A,0),1))</f>
        <v>0</v>
      </c>
      <c r="DD152" s="6">
        <f>IF(Duombaze!DA152="",0,INDEX(DU!K:K,MATCH(Duombaze!DA152,DU!A:A,0),1))+IF(Duombaze!DB152="",0,INDEX(DU!K:K,MATCH(Duombaze!DB152,DU!A:A,0),1))</f>
        <v>0</v>
      </c>
      <c r="DE152" s="6"/>
      <c r="DF152" s="6"/>
      <c r="DG152" s="6" t="s">
        <v>709</v>
      </c>
      <c r="DH152" s="6" t="str">
        <f t="shared" si="74"/>
        <v>4 SPC12 Tento karkasas ir aikštelė</v>
      </c>
      <c r="DI152" s="6" t="s">
        <v>344</v>
      </c>
      <c r="DJ152" s="674" t="s">
        <v>344</v>
      </c>
      <c r="DK152" s="679"/>
      <c r="DL152" s="679">
        <f>IF(Duombaze!DJ152="",0,INDEX(DU!I:I,MATCH(Duombaze!DJ152,DU!A:A,0),1))+IF(Duombaze!DK152="",0,INDEX(DU!I:I,MATCH(Duombaze!DK152,DU!A:A,0),1))</f>
        <v>0</v>
      </c>
      <c r="DM152" s="6">
        <f>IF(Duombaze!DJ152="",0,INDEX(DU!K:K,MATCH(Duombaze!DJ152,DU!A:A,0),1))+IF(Duombaze!DK152="",0,INDEX(DU!K:K,MATCH(Duombaze!DK152,DU!A:A,0),1))</f>
        <v>0</v>
      </c>
      <c r="DN152" s="48" t="s">
        <v>2153</v>
      </c>
      <c r="DO152" s="48"/>
      <c r="DP152" s="48" t="str">
        <f>DP178</f>
        <v>Visų pusių LED apšvietimas (Estija)</v>
      </c>
      <c r="DQ152" s="4" t="str">
        <f t="shared" si="75"/>
        <v>4 SPC12 Visų pusių LED apšvietimas (Estija)</v>
      </c>
      <c r="DR152" s="49" t="s">
        <v>253</v>
      </c>
      <c r="DS152" s="693" t="s">
        <v>253</v>
      </c>
      <c r="DT152" s="693"/>
      <c r="DU152" s="693"/>
      <c r="DV152" s="693"/>
      <c r="DW152" s="693">
        <f>IF(Duombaze!DS152="",0,INDEX(DU!I:I,MATCH(Duombaze!DS152,DU!A:A,0),1))+IF(Duombaze!DT152="",0,INDEX(DU!I:I,MATCH(Duombaze!DT152,DU!A:A,0),1))+IF(Duombaze!DU152="",0,INDEX(DU!I:I,MATCH(Duombaze!DU152,DU!A:A,0),1))+IF(Duombaze!DV152="",0,INDEX(DU!I:I,MATCH(Duombaze!DV152,DU!A:A,0),1))</f>
        <v>135.422</v>
      </c>
      <c r="DX152" s="640">
        <f>IF(Duombaze!DS152="",0,INDEX(DU!K:K,MATCH(Duombaze!DS152,DU!A:A,0),1))+IF(Duombaze!DT152="",0,INDEX(DU!K:K,MATCH(Duombaze!DT152,DU!A:A,0),1))+IF(Duombaze!DU152="",0,INDEX(DU!K:K,MATCH(Duombaze!DU152,DU!A:A,0),1))+IF(Duombaze!DV152="",0,INDEX(DU!K:KH,MATCH(Duombaze!DV152,DU!A:A,0),1))</f>
        <v>0</v>
      </c>
      <c r="DY152" s="66"/>
      <c r="DZ152" s="66"/>
      <c r="EA152" s="2" t="str">
        <f>EA178</f>
        <v>Automatinis sukabintuvas Scharmuller</v>
      </c>
      <c r="EB152" s="2" t="str">
        <f t="shared" si="65"/>
        <v>4 SPC12 Automatinis sukabintuvas Scharmuller</v>
      </c>
      <c r="EC152" s="2" t="str">
        <f>EC178</f>
        <v>ZC40ACASSCH000</v>
      </c>
      <c r="ED152" s="2">
        <f>IF(Duombaze!EC152="",0,INDEX(DU!I:I,MATCH(Duombaze!EC152,DU!A:A,0),1))</f>
        <v>249.52857142857101</v>
      </c>
      <c r="EE152" s="640">
        <f>IF(Duombaze!EC152="",0,INDEX(DU!K:K,MATCH(Duombaze!EC152,DU!A:A,0),1))</f>
        <v>33.61</v>
      </c>
      <c r="EF152" s="2"/>
      <c r="EG152" s="2"/>
      <c r="EH152" s="6" t="str">
        <f>EH177</f>
        <v>Lipdukai universalūs + Konekesko logo</v>
      </c>
      <c r="EI152" s="4" t="str">
        <f t="shared" si="80"/>
        <v>4 SPC12 Lipdukai universalūs + Konekesko logo</v>
      </c>
      <c r="EJ152" s="6" t="str">
        <f>EJ177</f>
        <v>ZC20ASPCLEN000 + ZM0L0G0K0NESK0</v>
      </c>
      <c r="EK152" s="674" t="s">
        <v>255</v>
      </c>
      <c r="EL152" s="674" t="s">
        <v>3050</v>
      </c>
      <c r="EM152" s="674"/>
      <c r="EN152" s="674">
        <f>IF(Duombaze!EK152="",0,INDEX(DU!I:I,MATCH(Duombaze!EK152,DU!A:A,0),1))+IF(Duombaze!EL152="",0,INDEX(DU!I:I,MATCH(Duombaze!EL152,DU!A:A,0),1))+IF(Duombaze!EM152="",0,INDEX(DU!I:I,MATCH(Duombaze!EM152,DU!A:A,0),1))</f>
        <v>20.407560000000004</v>
      </c>
      <c r="EO152" s="6">
        <f>IF(Duombaze!EK152="",0,INDEX(DU!K:K,MATCH(Duombaze!EK152,DU!A:A,0),1))+IF(Duombaze!EL152="",0,INDEX(DU!K:K,MATCH(Duombaze!EL152,DU!A:A,0),1))+IF(Duombaze!EM152="",0,INDEX(DU!K:K,MATCH(Duombaze!EM152,DU!A:A,0),1))</f>
        <v>0</v>
      </c>
      <c r="EP152" s="6"/>
      <c r="EQ152" s="6"/>
      <c r="ER152" s="4"/>
      <c r="ES152" s="4" t="str">
        <f t="shared" si="76"/>
        <v/>
      </c>
      <c r="ET152" s="4"/>
      <c r="EU152" s="4"/>
      <c r="EV152" s="4"/>
      <c r="EW152" s="6" t="s">
        <v>314</v>
      </c>
      <c r="EX152" s="6" t="str">
        <f t="shared" si="84"/>
        <v>4 SPC12 Purvasaugių komplektas 550 ratams (pilni 1/2)</v>
      </c>
      <c r="EY152" s="6" t="s">
        <v>285</v>
      </c>
      <c r="EZ152" s="674" t="s">
        <v>285</v>
      </c>
      <c r="FA152" s="674"/>
      <c r="FB152" s="674">
        <f>IF(Duombaze!EZ152="",0,INDEX(DU!I:I,MATCH(Duombaze!EZ152,DU!A:A,0),1))+IF(Duombaze!FA152="",0,INDEX(DU!I:I,MATCH(Duombaze!FA152,DU!A:A,0),1))</f>
        <v>159.65495999999999</v>
      </c>
      <c r="FC152" s="6">
        <f>IF(Duombaze!EZ152="",0,INDEX(DU!K:K,MATCH(Duombaze!EZ152,DU!A:A,0),1))+IF(Duombaze!FA152="",0,INDEX(DU!K:K,MATCH(Duombaze!FA152,DU!A:A,0),1))</f>
        <v>18.670000000000002</v>
      </c>
      <c r="FD152" s="6"/>
      <c r="FE152" s="6"/>
      <c r="FF152" s="6"/>
      <c r="FG152" s="6"/>
      <c r="FH152" s="6"/>
      <c r="FI152" s="4"/>
      <c r="FK152" s="48"/>
      <c r="FN152" s="673"/>
      <c r="FO152" s="673"/>
      <c r="FP152" s="673"/>
      <c r="FQ152" s="673">
        <f>IF(Duombaze!FM152="",0,INDEX(DU!I:I,MATCH(Duombaze!FM152,DU!A:A,0),1))+IF(Duombaze!FN152="",0,INDEX(DU!I:I,MATCH(Duombaze!FN152,DU!A:A,0),1))+IF(Duombaze!FO152="",0,INDEX(DU!I:I,MATCH(Duombaze!FO152,DU!A:A,0),1))+IF(Duombaze!FP152="",0,INDEX(DU!I:I,MATCH(Duombaze!FP152,DU!A:A,0),1))</f>
        <v>0</v>
      </c>
      <c r="FR152" s="673">
        <f>IF(Duombaze!FM152="",0,INDEX(DU!K:K,MATCH(Duombaze!FM152,DU!A:A,0),1))+IF(Duombaze!FN152="",0,INDEX(DU!K:K,MATCH(Duombaze!FN152,DU!A:A,0),1))+IF(Duombaze!FO152="",0,INDEX(DU!K:K,MATCH(Duombaze!FO152,DU!A:A,0),1))+IF(Duombaze!FP152="",0,INDEX(DU!K:K,MATCH(Duombaze!FP152,DU!A:A,0),1))</f>
        <v>0</v>
      </c>
      <c r="FT152" s="101" t="s">
        <v>56</v>
      </c>
      <c r="FU152" s="101" t="s">
        <v>72</v>
      </c>
      <c r="FV152" s="101" t="s">
        <v>746</v>
      </c>
      <c r="FW152" s="101" t="s">
        <v>348</v>
      </c>
      <c r="FY152" s="486" t="s">
        <v>2696</v>
      </c>
      <c r="FZ152" s="496" t="e">
        <f>IF(FY152&lt;&gt;"",#REF!&amp;" "&amp;#REF!&amp;" "&amp;FY152,"")</f>
        <v>#REF!</v>
      </c>
      <c r="GA152" s="486"/>
    </row>
    <row r="153" spans="1:183" s="7" customFormat="1" ht="29.25" customHeight="1" x14ac:dyDescent="0.25">
      <c r="A153" s="42">
        <v>5</v>
      </c>
      <c r="B153" s="42" t="s">
        <v>775</v>
      </c>
      <c r="C153" s="12" t="s">
        <v>220</v>
      </c>
      <c r="D153" s="6"/>
      <c r="E153" s="4" t="str">
        <f t="shared" si="82"/>
        <v/>
      </c>
      <c r="F153" s="6"/>
      <c r="G153" s="643"/>
      <c r="H153" s="643"/>
      <c r="I153" s="643"/>
      <c r="J153" s="643"/>
      <c r="K153" s="643"/>
      <c r="L153" s="643"/>
      <c r="M153" s="643"/>
      <c r="N153" s="643"/>
      <c r="O153" s="643"/>
      <c r="P153" s="640">
        <f>IF(Duombaze!G153="",0,INDEX(DU!I:I,MATCH(Duombaze!G153,DU!A:A,0),1))+IF(Duombaze!H153="",0,INDEX(DU!I:I,MATCH(Duombaze!H153,DU!A:A,0),1))+IF(Duombaze!I153="",0,INDEX(DU!I:I,MATCH(Duombaze!I153,DU!A:A,0),1))+IF(Duombaze!J153="",0,INDEX(DU!I:I,MATCH(Duombaze!J153,DU!A:A,0),1))+IF(Duombaze!K153="",0,INDEX(DU!I:I,MATCH(Duombaze!K153,DU!A:A,0),1))+IF(Duombaze!L153="",0,INDEX(DU!I:I,MATCH(Duombaze!L153,DU!A:A,0),1))+IF(Duombaze!M153="",0,INDEX(DU!I:I,MATCH(Duombaze!M153,DU!A:A,0),1))+IF(Duombaze!N153="",0,INDEX(DU!I:I,MATCH(Duombaze!N153,DU!A:A,0),1))+IF(Duombaze!O153="",0,INDEX(DU!I:I,MATCH(Duombaze!O153,DU!A:A,0),1))</f>
        <v>0</v>
      </c>
      <c r="Q153" s="640">
        <f>IF(Duombaze!G153="",0,INDEX(DU!K:K,MATCH(Duombaze!G153,DU!A:A,0),1))+IF(Duombaze!H153="",0,INDEX(DU!K:K,MATCH(Duombaze!H153,DU!A:A,0),1))+IF(Duombaze!I153="",0,INDEX(DU!K:K,MATCH(Duombaze!I153,DU!A:A,0),1))+IF(Duombaze!J153="",0,INDEX(DU!K:K,MATCH(Duombaze!J153,DU!A:A,0),1))+IF(Duombaze!K153="",0,INDEX(DU!K:K,MATCH(Duombaze!K153,DU!A:A,0),1))+IF(Duombaze!L153="",0,INDEX(DU!K:K,MATCH(Duombaze!L153,DU!A:A,0),1))+IF(Duombaze!M153="",0,INDEX(DU!K:K,MATCH(Duombaze!M153,DU!A:A,0),1))+IF(Duombaze!N153="",0,INDEX(DU!K:K,MATCH(Duombaze!N153,DU!A:A,0),1))+IF(Duombaze!O153="",0,INDEX(DU!K:K,MATCH(Duombaze!O153,DU!A:A,0),1))</f>
        <v>0</v>
      </c>
      <c r="R153" s="6"/>
      <c r="S153" s="48"/>
      <c r="T153" s="883"/>
      <c r="U153" s="4">
        <f>IF(Duombaze!T153="",0,INDEX(DU!I:I,MATCH(Duombaze!T153,DU!A:A,0),1))</f>
        <v>0</v>
      </c>
      <c r="V153" s="4">
        <f>IF(Duombaze!T153="",0,INDEX(DU!K:K,MATCH(Duombaze!T153,DU!A:A,0),1))</f>
        <v>0</v>
      </c>
      <c r="W153" s="6"/>
      <c r="X153" s="6"/>
      <c r="Y153" s="858"/>
      <c r="Z153" s="66" t="s">
        <v>2629</v>
      </c>
      <c r="AA153" s="4" t="str">
        <f t="shared" si="68"/>
        <v>5 SPC12 Grąžulas amortizuojamas prailgintas +20 cm</v>
      </c>
      <c r="AB153" s="6" t="s">
        <v>2630</v>
      </c>
      <c r="AC153" s="6">
        <f>IF(Duombaze!AB153="",0,INDEX(DU!I:I,MATCH(Duombaze!AB153,DU!A:A,0),1))</f>
        <v>488.79752915657002</v>
      </c>
      <c r="AD153" s="2">
        <f>IF(Duombaze!AB153="",0,INDEX(DU!K:K,MATCH(Duombaze!AB153,DU!A:A,0),1))</f>
        <v>67.2</v>
      </c>
      <c r="AE153" s="6"/>
      <c r="AF153" s="6"/>
      <c r="AG153" s="6"/>
      <c r="AH153" s="4" t="str">
        <f t="shared" si="67"/>
        <v/>
      </c>
      <c r="AI153" s="6"/>
      <c r="AJ153" s="643"/>
      <c r="AK153" s="643"/>
      <c r="AL153" s="643"/>
      <c r="AM153" s="643">
        <f>IF(Duombaze!AJ153="",0,INDEX(DU!I:I,MATCH(Duombaze!AJ153,DU!A:A,0),1))+IF(Duombaze!AK153="",0,INDEX(DU!I:I,MATCH(Duombaze!AK153,DU!A:A,0),1))+IF(Duombaze!AL153="",0,INDEX(DU!I:I,MATCH(Duombaze!AL153,DU!A:A,0),1))</f>
        <v>0</v>
      </c>
      <c r="AN153" s="643">
        <f>IF(Duombaze!AJ153="",0,INDEX(DU!K:K,MATCH(Duombaze!AJ153,DU!A:A,0),1))+IF(Duombaze!AK153="",0,INDEX(DU!K:K,MATCH(Duombaze!AK153,DU!A:A,0),1))+IF(Duombaze!AL153="",0,INDEX(DU!K:K,MATCH(Duombaze!AL153,DU!A:A,0),1))</f>
        <v>0</v>
      </c>
      <c r="AO153" s="6"/>
      <c r="AP153" s="6"/>
      <c r="AQ153" s="6"/>
      <c r="AR153" s="4" t="str">
        <f t="shared" si="70"/>
        <v/>
      </c>
      <c r="AS153" s="6"/>
      <c r="AT153" s="643"/>
      <c r="AU153" s="643"/>
      <c r="AV153" s="643"/>
      <c r="AW153" s="643"/>
      <c r="AX153" s="643"/>
      <c r="AY153" s="643"/>
      <c r="AZ153" s="643"/>
      <c r="BA153" s="643"/>
      <c r="BB153" s="643"/>
      <c r="BC153" s="640">
        <f>IF(Duombaze!AT153="",0,INDEX(DU!I:I,MATCH(Duombaze!AT153,DU!A:A,0),1))+IF(Duombaze!AU153="",0,INDEX(DU!I:I,MATCH(Duombaze!AU153,DU!A:A,0),1))+IF(Duombaze!AV153="",0,INDEX(DU!I:I,MATCH(Duombaze!AV153,DU!A:A,0),1))+IF(Duombaze!AW153="",0,INDEX(DU!I:I,MATCH(Duombaze!AW153,DU!A:A,0),1))+IF(Duombaze!AX153="",0,INDEX(DU!I:I,MATCH(Duombaze!AX153,DU!A:A,0),1))+IF(Duombaze!AY153="",0,INDEX(DU!I:I,MATCH(Duombaze!AY153,DU!A:A,0),1))+IF(Duombaze!AZ153="",0,INDEX(DU!I:I,MATCH(Duombaze!AZ153,DU!A:A,0),1))+IF(Duombaze!BA153="",0,INDEX(DU!I:I,MATCH(Duombaze!BA153,DU!A:A,0),1))+IF(Duombaze!BB153="",0,INDEX(DU!I:I,MATCH(Duombaze!BB153,DU!A:A,0),1))</f>
        <v>0</v>
      </c>
      <c r="BD153" s="640">
        <f>IF(Duombaze!AT153="",0,INDEX(DU!K:K,MATCH(Duombaze!AT153,DU!A:A,0),1))+IF(Duombaze!AU153="",0,INDEX(DU!K:K,MATCH(Duombaze!AU153,DU!A:A,0),1))+IF(Duombaze!AV153="",0,INDEX(DU!K:K,MATCH(Duombaze!AV153,DU!A:A,0),1))+IF(Duombaze!AW153="",0,INDEX(DU!K:K,MATCH(Duombaze!AW153,DU!A:A,0),1))+IF(Duombaze!AX153="",0,INDEX(DU!K:K,MATCH(Duombaze!AX153,DU!A:A,0),1))+IF(Duombaze!AY153="",0,INDEX(DU!K:K,MATCH(Duombaze!AY153,DU!A:A,0),1))+IF(Duombaze!AZ153="",0,INDEX(DU!K:K,MATCH(Duombaze!AZ153,DU!A:A,0),1))+IF(Duombaze!BA153="",0,INDEX(DU!K:K,MATCH(Duombaze!BA153,DU!A:A,0),1))+IF(Duombaze!BB153="",0,INDEX(DU!K:K,MATCH(Duombaze!BB153,DU!A:A,0),1))</f>
        <v>0</v>
      </c>
      <c r="BE153" s="6"/>
      <c r="BF153" s="6"/>
      <c r="BG153" s="66" t="s">
        <v>1854</v>
      </c>
      <c r="BH153" s="4" t="str">
        <f t="shared" si="85"/>
        <v>5 SPC12 Pneumatiniai st. 2 konturų Wabco su automatiniu LSV 0,4s.</v>
      </c>
      <c r="BI153" s="4" t="str">
        <f t="shared" si="86"/>
        <v>ZU3APSWBCAL04S</v>
      </c>
      <c r="BJ153" s="640" t="s">
        <v>1953</v>
      </c>
      <c r="BK153" s="640"/>
      <c r="BL153" s="640"/>
      <c r="BM153" s="640">
        <f>IF(Duombaze!BJ153="",0,INDEX(DU!I:I,MATCH(Duombaze!BJ153,DU!A:A,0),1))+IF(Duombaze!BK153="",0,INDEX(DU!I:I,MATCH(Duombaze!BK153,DU!A:A,0),1))+IF(Duombaze!BL153="",0,INDEX(DU!I:I,MATCH(Duombaze!BL153,DU!A:A,0),1))</f>
        <v>631.85451999999998</v>
      </c>
      <c r="BN153" s="640">
        <f>IF(Duombaze!BJ153="",0,INDEX(DU!K:K,MATCH(Duombaze!BJ153,DU!A:A,0),1))+IF(Duombaze!BK153="",0,INDEX(DU!K:K,MATCH(Duombaze!BK153,DU!A:A,0),1))+IF(Duombaze!BL153="",0,INDEX(DU!K:K,MATCH(Duombaze!BL153,DU!A:A,0),1))</f>
        <v>91.02</v>
      </c>
      <c r="BO153" s="4"/>
      <c r="BP153" s="4"/>
      <c r="BQ153" s="6" t="s">
        <v>290</v>
      </c>
      <c r="BR153" s="48" t="str">
        <f t="shared" ref="BR153:BR169" si="87">IF(BQ153&lt;&gt;"",A153&amp;" "&amp;C153&amp;" "&amp;BQ153,"")</f>
        <v>5 SPC12 Stabdžių išvadai dviejų kontūrų</v>
      </c>
      <c r="BS153" s="6" t="s">
        <v>2263</v>
      </c>
      <c r="BT153" s="6" t="s">
        <v>3037</v>
      </c>
      <c r="BU153" s="6">
        <v>23705201</v>
      </c>
      <c r="BV153" s="6"/>
      <c r="BW153" s="66">
        <f>IF(Duombaze!BT153="",0,INDEX(DU!I:I,MATCH(Duombaze!BT153,DU!A:A,0),1))+IF(Duombaze!BU153="",0,INDEX(DU!I:I,MATCH(Duombaze!BU153,DU!A:A,0),1))+IF(Duombaze!BV153="",0,INDEX(DU!I:I,MATCH(Duombaze!BV153,DU!A:A,0),1))</f>
        <v>53.779853333333328</v>
      </c>
      <c r="BX153" s="6">
        <f>IF(Duombaze!BT153="",0,INDEX(DU!K:K,MATCH(Duombaze!BT153,DU!A:A,0),1))+IF(Duombaze!BU153="",0,INDEX(DU!K:K,MATCH(Duombaze!BU153,DU!A:A,0),1))+IF(Duombaze!BV153="",0,INDEX(DU!K:K,MATCH(Duombaze!BV153,DU!A:A,0),1))</f>
        <v>17.41</v>
      </c>
      <c r="BY153" s="6"/>
      <c r="BZ153" s="6"/>
      <c r="CA153" s="6"/>
      <c r="CB153" s="6" t="str">
        <f t="shared" si="79"/>
        <v/>
      </c>
      <c r="CC153" s="6"/>
      <c r="CD153" s="6">
        <f>IF(Duombaze!CC153="",0,INDEX(DU!I:I,MATCH(Duombaze!CC153,DU!A:A,0),1))</f>
        <v>0</v>
      </c>
      <c r="CE153" s="4">
        <f>IF(Duombaze!CC153="",0,INDEX(DU!K:K,MATCH(Duombaze!CC153,DU!A:A,0),1))</f>
        <v>0</v>
      </c>
      <c r="CF153" s="6"/>
      <c r="CG153" s="6"/>
      <c r="CH153" s="6"/>
      <c r="CI153" s="4" t="str">
        <f t="shared" si="71"/>
        <v/>
      </c>
      <c r="CJ153" s="6"/>
      <c r="CK153" s="6">
        <f>IF(Duombaze!CJ153="",0,INDEX(DU!I:I,MATCH(Duombaze!CJ153,DU!A:A,0),1))</f>
        <v>0</v>
      </c>
      <c r="CL153" s="4">
        <f>IF(Duombaze!CJ153="",0,INDEX(DU!K:K,MATCH(Duombaze!CJ153,DU!A:A,0),1))</f>
        <v>0</v>
      </c>
      <c r="CM153" s="6"/>
      <c r="CN153" s="6"/>
      <c r="CO153" s="6"/>
      <c r="CP153" s="4" t="str">
        <f t="shared" si="72"/>
        <v/>
      </c>
      <c r="CQ153" s="6"/>
      <c r="CR153" s="643"/>
      <c r="CS153" s="643"/>
      <c r="CT153" s="643">
        <f>IF(Duombaze!CR153="",0,INDEX(DU!I:I,MATCH(Duombaze!CR153,DU!A:A,0),1))+IF(Duombaze!CS153="",0,INDEX(DU!I:I,MATCH(Duombaze!CS153,DU!A:A,0),1))</f>
        <v>0</v>
      </c>
      <c r="CU153" s="6">
        <f>IF(Duombaze!CR153="",0,INDEX(DU!K:K,MATCH(Duombaze!CR153,DU!A:A,0),1))+IF(Duombaze!CS153="",0,INDEX(DU!K:K,MATCH(Duombaze!CS153,DU!A:A,0),1))</f>
        <v>0</v>
      </c>
      <c r="CV153" s="6"/>
      <c r="CW153" s="6"/>
      <c r="CX153" s="66"/>
      <c r="CY153" s="4" t="str">
        <f t="shared" si="73"/>
        <v/>
      </c>
      <c r="CZ153" s="6"/>
      <c r="DA153" s="674"/>
      <c r="DB153" s="674"/>
      <c r="DC153" s="674">
        <f>IF(Duombaze!DA153="",0,INDEX(DU!I:I,MATCH(Duombaze!DA153,DU!A:A,0),1))+IF(Duombaze!DB153="",0,INDEX(DU!I:I,MATCH(Duombaze!DB153,DU!A:A,0),1))</f>
        <v>0</v>
      </c>
      <c r="DD153" s="6">
        <f>IF(Duombaze!DA153="",0,INDEX(DU!K:K,MATCH(Duombaze!DA153,DU!A:A,0),1))+IF(Duombaze!DB153="",0,INDEX(DU!K:K,MATCH(Duombaze!DB153,DU!A:A,0),1))</f>
        <v>0</v>
      </c>
      <c r="DE153" s="6"/>
      <c r="DF153" s="6"/>
      <c r="DG153" s="6" t="s">
        <v>2782</v>
      </c>
      <c r="DH153" s="6" t="str">
        <f t="shared" si="74"/>
        <v>5 SPC12 Tentas 600 viršborčiams ir aikštelė (seno tipo kėbulas)</v>
      </c>
      <c r="DI153" s="6" t="s">
        <v>2783</v>
      </c>
      <c r="DJ153" s="674" t="s">
        <v>2783</v>
      </c>
      <c r="DK153" s="679"/>
      <c r="DL153" s="679">
        <f>IF(Duombaze!DJ153="",0,INDEX(DU!I:I,MATCH(Duombaze!DJ153,DU!A:A,0),1))+IF(Duombaze!DK153="",0,INDEX(DU!I:I,MATCH(Duombaze!DK153,DU!A:A,0),1))</f>
        <v>220.574410384309</v>
      </c>
      <c r="DM153" s="6">
        <f>IF(Duombaze!DJ153="",0,INDEX(DU!K:K,MATCH(Duombaze!DJ153,DU!A:A,0),1))+IF(Duombaze!DK153="",0,INDEX(DU!K:K,MATCH(Duombaze!DK153,DU!A:A,0),1))</f>
        <v>81.09</v>
      </c>
      <c r="DN153" s="48"/>
      <c r="DO153" s="48"/>
      <c r="DP153" s="48" t="str">
        <f>DP179</f>
        <v>Prieky/gale LED, šone atšvaitai</v>
      </c>
      <c r="DQ153" s="4" t="str">
        <f t="shared" si="75"/>
        <v>5 SPC12 Prieky/gale LED, šone atšvaitai</v>
      </c>
      <c r="DR153" s="49" t="s">
        <v>249</v>
      </c>
      <c r="DS153" s="693" t="s">
        <v>249</v>
      </c>
      <c r="DT153" s="693"/>
      <c r="DU153" s="693"/>
      <c r="DV153" s="693"/>
      <c r="DW153" s="693">
        <f>IF(Duombaze!DS153="",0,INDEX(DU!I:I,MATCH(Duombaze!DS153,DU!A:A,0),1))+IF(Duombaze!DT153="",0,INDEX(DU!I:I,MATCH(Duombaze!DT153,DU!A:A,0),1))+IF(Duombaze!DU153="",0,INDEX(DU!I:I,MATCH(Duombaze!DU153,DU!A:A,0),1))+IF(Duombaze!DV153="",0,INDEX(DU!I:I,MATCH(Duombaze!DV153,DU!A:A,0),1))</f>
        <v>116.062004564983</v>
      </c>
      <c r="DX153" s="640">
        <f>IF(Duombaze!DS153="",0,INDEX(DU!K:K,MATCH(Duombaze!DS153,DU!A:A,0),1))+IF(Duombaze!DT153="",0,INDEX(DU!K:K,MATCH(Duombaze!DT153,DU!A:A,0),1))+IF(Duombaze!DU153="",0,INDEX(DU!K:K,MATCH(Duombaze!DU153,DU!A:A,0),1))+IF(Duombaze!DV153="",0,INDEX(DU!K:KH,MATCH(Duombaze!DV153,DU!A:A,0),1))</f>
        <v>0</v>
      </c>
      <c r="DY153" s="66"/>
      <c r="DZ153" s="66"/>
      <c r="EA153" s="6" t="str">
        <f>EA179</f>
        <v>Mechaninis sukabintuvas Scharmueller</v>
      </c>
      <c r="EB153" s="6" t="str">
        <f t="shared" si="65"/>
        <v>5 SPC12 Mechaninis sukabintuvas Scharmueller</v>
      </c>
      <c r="EC153" s="6" t="str">
        <f>EC179</f>
        <v>ZC40ACMSSCHARM</v>
      </c>
      <c r="ED153" s="6">
        <f>IF(Duombaze!EC153="",0,INDEX(DU!I:I,MATCH(Duombaze!EC153,DU!A:A,0),1))</f>
        <v>130.56639999999999</v>
      </c>
      <c r="EE153" s="640">
        <f>IF(Duombaze!EC153="",0,INDEX(DU!K:K,MATCH(Duombaze!EC153,DU!A:A,0),1))</f>
        <v>0.75</v>
      </c>
      <c r="EF153" s="6"/>
      <c r="EG153" s="6"/>
      <c r="EH153" s="6" t="str">
        <f>EH178</f>
        <v>Lipdukai Daniški + MItip logo (prisukamas) + AXIMA</v>
      </c>
      <c r="EI153" s="4" t="str">
        <f t="shared" si="80"/>
        <v>5 SPC12 Lipdukai Daniški + MItip logo (prisukamas) + AXIMA</v>
      </c>
      <c r="EJ153" s="6" t="str">
        <f>EJ178</f>
        <v>ZM20ASPCLMI000 + ZM0L0G0MITIP00 + 000073094400 (2vnt.)</v>
      </c>
      <c r="EK153" s="674" t="s">
        <v>3051</v>
      </c>
      <c r="EL153" s="674" t="s">
        <v>3052</v>
      </c>
      <c r="EM153" s="33">
        <v>73094400</v>
      </c>
      <c r="EN153" s="674">
        <f>IF(Duombaze!EK153="",0,INDEX(DU!I:I,MATCH(Duombaze!EK153,DU!A:A,0),1))+IF(Duombaze!EL153="",0,INDEX(DU!I:I,MATCH(Duombaze!EL153,DU!A:A,0),1))+IF(Duombaze!EM153="",0,INDEX(DU!I:I*2,MATCH(Duombaze!EM153,DU!A:A,0),1))</f>
        <v>22.109623333333332</v>
      </c>
      <c r="EO153" s="6">
        <f>IF(Duombaze!EK153="",0,INDEX(DU!K:K,MATCH(Duombaze!EK153,DU!A:A,0),1))+IF(Duombaze!EL153="",0,INDEX(DU!K:K,MATCH(Duombaze!EL153,DU!A:A,0),1))+IF(Duombaze!EM153="",0,INDEX(DU!K:K,MATCH(Duombaze!EM153,DU!A:A,0),1))</f>
        <v>2.58</v>
      </c>
      <c r="EP153" s="6"/>
      <c r="EQ153" s="6"/>
      <c r="ER153" s="4"/>
      <c r="ES153" s="4" t="str">
        <f t="shared" si="76"/>
        <v/>
      </c>
      <c r="ET153" s="4"/>
      <c r="EU153" s="4"/>
      <c r="EV153" s="4"/>
      <c r="EW153" s="6" t="s">
        <v>754</v>
      </c>
      <c r="EX153" s="6" t="str">
        <f t="shared" si="84"/>
        <v>5 SPC12 Galinių ratų 385/425 purvasaugiai (ketvirtiniai 1/4)</v>
      </c>
      <c r="EY153" s="6" t="s">
        <v>338</v>
      </c>
      <c r="EZ153" s="674" t="s">
        <v>338</v>
      </c>
      <c r="FA153" s="674"/>
      <c r="FB153" s="674">
        <f>IF(Duombaze!EZ153="",0,INDEX(DU!I:I,MATCH(Duombaze!EZ153,DU!A:A,0),1))+IF(Duombaze!FA153="",0,INDEX(DU!I:I,MATCH(Duombaze!FA153,DU!A:A,0),1))</f>
        <v>31.91</v>
      </c>
      <c r="FC153" s="6">
        <f>IF(Duombaze!EZ153="",0,INDEX(DU!K:K,MATCH(Duombaze!EZ153,DU!A:A,0),1))+IF(Duombaze!FA153="",0,INDEX(DU!K:K,MATCH(Duombaze!FA153,DU!A:A,0),1))</f>
        <v>7.25</v>
      </c>
      <c r="FD153" s="6"/>
      <c r="FE153" s="6"/>
      <c r="FF153" s="6"/>
      <c r="FG153" s="6"/>
      <c r="FH153" s="6"/>
      <c r="FI153" s="6"/>
      <c r="FJ153" s="48"/>
      <c r="FK153" s="4"/>
      <c r="FL153" s="718"/>
      <c r="FM153" s="673"/>
      <c r="FN153" s="673"/>
      <c r="FO153" s="673"/>
      <c r="FP153" s="673"/>
      <c r="FQ153" s="673">
        <f>IF(Duombaze!FM153="",0,INDEX(DU!I:I,MATCH(Duombaze!FM153,DU!A:A,0),1))+IF(Duombaze!FN153="",0,INDEX(DU!I:I,MATCH(Duombaze!FN153,DU!A:A,0),1))+IF(Duombaze!FO153="",0,INDEX(DU!I:I,MATCH(Duombaze!FO153,DU!A:A,0),1))+IF(Duombaze!FP153="",0,INDEX(DU!I:I,MATCH(Duombaze!FP153,DU!A:A,0),1))</f>
        <v>0</v>
      </c>
      <c r="FR153" s="673">
        <f>IF(Duombaze!FM153="",0,INDEX(DU!K:K,MATCH(Duombaze!FM153,DU!A:A,0),1))+IF(Duombaze!FN153="",0,INDEX(DU!K:K,MATCH(Duombaze!FN153,DU!A:A,0),1))+IF(Duombaze!FO153="",0,INDEX(DU!K:K,MATCH(Duombaze!FO153,DU!A:A,0),1))+IF(Duombaze!FP153="",0,INDEX(DU!K:K,MATCH(Duombaze!FP153,DU!A:A,0),1))</f>
        <v>0</v>
      </c>
      <c r="FT153" s="101" t="s">
        <v>63</v>
      </c>
      <c r="FU153" s="101" t="s">
        <v>267</v>
      </c>
      <c r="FV153" s="101" t="s">
        <v>747</v>
      </c>
      <c r="FW153" s="101" t="s">
        <v>7</v>
      </c>
      <c r="FY153" s="49" t="str">
        <f>FY166</f>
        <v>Pneumatiniai st. 2 konturų Haldex su automatiniu LSV 0,4s.+ priek. ašies slėgio vožtuvas</v>
      </c>
      <c r="FZ153" s="4" t="e">
        <f>IF(FY153&lt;&gt;"",#REF!&amp;" "&amp;#REF!&amp;" "&amp;FY153,"")</f>
        <v>#REF!</v>
      </c>
      <c r="GA153" s="4" t="str">
        <f>GA166</f>
        <v>ZU3APSHLDXAL04 + ZM0PR0SLV0ZT0H</v>
      </c>
    </row>
    <row r="154" spans="1:183" s="7" customFormat="1" ht="23.45" customHeight="1" x14ac:dyDescent="0.25">
      <c r="A154" s="42">
        <v>6</v>
      </c>
      <c r="B154" s="42" t="s">
        <v>775</v>
      </c>
      <c r="C154" s="12" t="s">
        <v>220</v>
      </c>
      <c r="D154" s="6"/>
      <c r="E154" s="4" t="str">
        <f t="shared" si="82"/>
        <v/>
      </c>
      <c r="F154" s="6"/>
      <c r="G154" s="643"/>
      <c r="H154" s="643"/>
      <c r="I154" s="643"/>
      <c r="J154" s="643"/>
      <c r="K154" s="643"/>
      <c r="L154" s="643"/>
      <c r="M154" s="643"/>
      <c r="N154" s="643"/>
      <c r="O154" s="643"/>
      <c r="P154" s="640">
        <f>IF(Duombaze!G154="",0,INDEX(DU!I:I,MATCH(Duombaze!G154,DU!A:A,0),1))+IF(Duombaze!H154="",0,INDEX(DU!I:I,MATCH(Duombaze!H154,DU!A:A,0),1))+IF(Duombaze!I154="",0,INDEX(DU!I:I,MATCH(Duombaze!I154,DU!A:A,0),1))+IF(Duombaze!J154="",0,INDEX(DU!I:I,MATCH(Duombaze!J154,DU!A:A,0),1))+IF(Duombaze!K154="",0,INDEX(DU!I:I,MATCH(Duombaze!K154,DU!A:A,0),1))+IF(Duombaze!L154="",0,INDEX(DU!I:I,MATCH(Duombaze!L154,DU!A:A,0),1))+IF(Duombaze!M154="",0,INDEX(DU!I:I,MATCH(Duombaze!M154,DU!A:A,0),1))+IF(Duombaze!N154="",0,INDEX(DU!I:I,MATCH(Duombaze!N154,DU!A:A,0),1))+IF(Duombaze!O154="",0,INDEX(DU!I:I,MATCH(Duombaze!O154,DU!A:A,0),1))</f>
        <v>0</v>
      </c>
      <c r="Q154" s="640">
        <f>IF(Duombaze!G154="",0,INDEX(DU!K:K,MATCH(Duombaze!G154,DU!A:A,0),1))+IF(Duombaze!H154="",0,INDEX(DU!K:K,MATCH(Duombaze!H154,DU!A:A,0),1))+IF(Duombaze!I154="",0,INDEX(DU!K:K,MATCH(Duombaze!I154,DU!A:A,0),1))+IF(Duombaze!J154="",0,INDEX(DU!K:K,MATCH(Duombaze!J154,DU!A:A,0),1))+IF(Duombaze!K154="",0,INDEX(DU!K:K,MATCH(Duombaze!K154,DU!A:A,0),1))+IF(Duombaze!L154="",0,INDEX(DU!K:K,MATCH(Duombaze!L154,DU!A:A,0),1))+IF(Duombaze!M154="",0,INDEX(DU!K:K,MATCH(Duombaze!M154,DU!A:A,0),1))+IF(Duombaze!N154="",0,INDEX(DU!K:K,MATCH(Duombaze!N154,DU!A:A,0),1))+IF(Duombaze!O154="",0,INDEX(DU!K:K,MATCH(Duombaze!O154,DU!A:A,0),1))</f>
        <v>0</v>
      </c>
      <c r="R154" s="6"/>
      <c r="S154" s="48"/>
      <c r="T154" s="883"/>
      <c r="U154" s="4">
        <f>IF(Duombaze!T154="",0,INDEX(DU!I:I,MATCH(Duombaze!T154,DU!A:A,0),1))</f>
        <v>0</v>
      </c>
      <c r="V154" s="4">
        <f>IF(Duombaze!T154="",0,INDEX(DU!K:K,MATCH(Duombaze!T154,DU!A:A,0),1))</f>
        <v>0</v>
      </c>
      <c r="W154" s="6"/>
      <c r="X154" s="6"/>
      <c r="Y154" s="858"/>
      <c r="Z154" s="66" t="s">
        <v>2638</v>
      </c>
      <c r="AA154" s="4" t="str">
        <f t="shared" si="68"/>
        <v>6 SPC12 Grąžulas neamortizuojamas prailgintas +20 cm</v>
      </c>
      <c r="AB154" s="6" t="s">
        <v>2631</v>
      </c>
      <c r="AC154" s="6">
        <f>IF(Duombaze!AB154="",0,INDEX(DU!I:I,MATCH(Duombaze!AB154,DU!A:A,0),1))</f>
        <v>204.883760698272</v>
      </c>
      <c r="AD154" s="2">
        <f>IF(Duombaze!AB154="",0,INDEX(DU!K:K,MATCH(Duombaze!AB154,DU!A:A,0),1))</f>
        <v>22.4</v>
      </c>
      <c r="AE154" s="6"/>
      <c r="AF154" s="6"/>
      <c r="AG154" s="6"/>
      <c r="AH154" s="4" t="str">
        <f t="shared" si="67"/>
        <v/>
      </c>
      <c r="AI154" s="6"/>
      <c r="AJ154" s="643"/>
      <c r="AK154" s="643"/>
      <c r="AL154" s="643"/>
      <c r="AM154" s="643">
        <f>IF(Duombaze!AJ154="",0,INDEX(DU!I:I,MATCH(Duombaze!AJ154,DU!A:A,0),1))+IF(Duombaze!AK154="",0,INDEX(DU!I:I,MATCH(Duombaze!AK154,DU!A:A,0),1))+IF(Duombaze!AL154="",0,INDEX(DU!I:I,MATCH(Duombaze!AL154,DU!A:A,0),1))</f>
        <v>0</v>
      </c>
      <c r="AN154" s="643">
        <f>IF(Duombaze!AJ154="",0,INDEX(DU!K:K,MATCH(Duombaze!AJ154,DU!A:A,0),1))+IF(Duombaze!AK154="",0,INDEX(DU!K:K,MATCH(Duombaze!AK154,DU!A:A,0),1))+IF(Duombaze!AL154="",0,INDEX(DU!K:K,MATCH(Duombaze!AL154,DU!A:A,0),1))</f>
        <v>0</v>
      </c>
      <c r="AO154" s="6"/>
      <c r="AP154" s="6"/>
      <c r="AQ154" s="6"/>
      <c r="AR154" s="4" t="str">
        <f t="shared" si="70"/>
        <v/>
      </c>
      <c r="AS154" s="6"/>
      <c r="AT154" s="643"/>
      <c r="AU154" s="643"/>
      <c r="AV154" s="643"/>
      <c r="AW154" s="643"/>
      <c r="AX154" s="643"/>
      <c r="AY154" s="643"/>
      <c r="AZ154" s="643"/>
      <c r="BA154" s="643"/>
      <c r="BB154" s="643"/>
      <c r="BC154" s="640">
        <f>IF(Duombaze!AT154="",0,INDEX(DU!I:I,MATCH(Duombaze!AT154,DU!A:A,0),1))+IF(Duombaze!AU154="",0,INDEX(DU!I:I,MATCH(Duombaze!AU154,DU!A:A,0),1))+IF(Duombaze!AV154="",0,INDEX(DU!I:I,MATCH(Duombaze!AV154,DU!A:A,0),1))+IF(Duombaze!AW154="",0,INDEX(DU!I:I,MATCH(Duombaze!AW154,DU!A:A,0),1))+IF(Duombaze!AX154="",0,INDEX(DU!I:I,MATCH(Duombaze!AX154,DU!A:A,0),1))+IF(Duombaze!AY154="",0,INDEX(DU!I:I,MATCH(Duombaze!AY154,DU!A:A,0),1))+IF(Duombaze!AZ154="",0,INDEX(DU!I:I,MATCH(Duombaze!AZ154,DU!A:A,0),1))+IF(Duombaze!BA154="",0,INDEX(DU!I:I,MATCH(Duombaze!BA154,DU!A:A,0),1))+IF(Duombaze!BB154="",0,INDEX(DU!I:I,MATCH(Duombaze!BB154,DU!A:A,0),1))</f>
        <v>0</v>
      </c>
      <c r="BD154" s="640">
        <f>IF(Duombaze!AT154="",0,INDEX(DU!K:K,MATCH(Duombaze!AT154,DU!A:A,0),1))+IF(Duombaze!AU154="",0,INDEX(DU!K:K,MATCH(Duombaze!AU154,DU!A:A,0),1))+IF(Duombaze!AV154="",0,INDEX(DU!K:K,MATCH(Duombaze!AV154,DU!A:A,0),1))+IF(Duombaze!AW154="",0,INDEX(DU!K:K,MATCH(Duombaze!AW154,DU!A:A,0),1))+IF(Duombaze!AX154="",0,INDEX(DU!K:K,MATCH(Duombaze!AX154,DU!A:A,0),1))+IF(Duombaze!AY154="",0,INDEX(DU!K:K,MATCH(Duombaze!AY154,DU!A:A,0),1))+IF(Duombaze!AZ154="",0,INDEX(DU!K:K,MATCH(Duombaze!AZ154,DU!A:A,0),1))+IF(Duombaze!BA154="",0,INDEX(DU!K:K,MATCH(Duombaze!BA154,DU!A:A,0),1))+IF(Duombaze!BB154="",0,INDEX(DU!K:K,MATCH(Duombaze!BB154,DU!A:A,0),1))</f>
        <v>0</v>
      </c>
      <c r="BE154" s="6"/>
      <c r="BF154" s="6"/>
      <c r="BG154" s="4" t="s">
        <v>2696</v>
      </c>
      <c r="BH154" s="4" t="str">
        <f t="shared" si="85"/>
        <v>6 SPC12 Pneumatiniai stabdžiai WABCO (auto LSV, 2x0,4s, papild. slėgio vožtuvas)</v>
      </c>
      <c r="BI154" s="4" t="str">
        <f t="shared" si="86"/>
        <v>ZU3APSWBCAL04S + ZM0PR0SLV0ZT0W</v>
      </c>
      <c r="BJ154" s="662" t="s">
        <v>1953</v>
      </c>
      <c r="BK154" s="662" t="s">
        <v>3003</v>
      </c>
      <c r="BL154" s="662"/>
      <c r="BM154" s="662">
        <f>IF(Duombaze!BJ154="",0,INDEX(DU!I:I,MATCH(Duombaze!BJ154,DU!A:A,0),1))+IF(Duombaze!BK154="",0,INDEX(DU!I:I,MATCH(Duombaze!BK154,DU!A:A,0),1))+IF(Duombaze!BL154="",0,INDEX(DU!I:I,MATCH(Duombaze!BL154,DU!A:A,0),1))</f>
        <v>693.76091999999994</v>
      </c>
      <c r="BN154" s="640">
        <f>IF(Duombaze!BJ154="",0,INDEX(DU!K:K,MATCH(Duombaze!BJ154,DU!A:A,0),1))+IF(Duombaze!BK154="",0,INDEX(DU!K:K,MATCH(Duombaze!BK154,DU!A:A,0),1))+IF(Duombaze!BL154="",0,INDEX(DU!K:K,MATCH(Duombaze!BL154,DU!A:A,0),1))</f>
        <v>94.89</v>
      </c>
      <c r="BO154" s="49"/>
      <c r="BP154" s="4"/>
      <c r="BQ154" s="6" t="s">
        <v>290</v>
      </c>
      <c r="BR154" s="48" t="str">
        <f t="shared" si="87"/>
        <v>6 SPC12 Stabdžių išvadai dviejų kontūrų</v>
      </c>
      <c r="BS154" s="6" t="s">
        <v>2263</v>
      </c>
      <c r="BT154" s="6" t="s">
        <v>3037</v>
      </c>
      <c r="BU154" s="6">
        <v>23705201</v>
      </c>
      <c r="BV154" s="6"/>
      <c r="BW154" s="66">
        <f>IF(Duombaze!BT154="",0,INDEX(DU!I:I,MATCH(Duombaze!BT154,DU!A:A,0),1))+IF(Duombaze!BU154="",0,INDEX(DU!I:I,MATCH(Duombaze!BU154,DU!A:A,0),1))+IF(Duombaze!BV154="",0,INDEX(DU!I:I,MATCH(Duombaze!BV154,DU!A:A,0),1))</f>
        <v>53.779853333333328</v>
      </c>
      <c r="BX154" s="6">
        <f>IF(Duombaze!BT154="",0,INDEX(DU!K:K,MATCH(Duombaze!BT154,DU!A:A,0),1))+IF(Duombaze!BU154="",0,INDEX(DU!K:K,MATCH(Duombaze!BU154,DU!A:A,0),1))+IF(Duombaze!BV154="",0,INDEX(DU!K:K,MATCH(Duombaze!BV154,DU!A:A,0),1))</f>
        <v>17.41</v>
      </c>
      <c r="BY154" s="6"/>
      <c r="BZ154" s="6"/>
      <c r="CA154" s="6"/>
      <c r="CB154" s="6" t="str">
        <f t="shared" si="79"/>
        <v/>
      </c>
      <c r="CC154" s="6"/>
      <c r="CD154" s="6">
        <f>IF(Duombaze!CC154="",0,INDEX(DU!I:I,MATCH(Duombaze!CC154,DU!A:A,0),1))</f>
        <v>0</v>
      </c>
      <c r="CE154" s="4">
        <f>IF(Duombaze!CC154="",0,INDEX(DU!K:K,MATCH(Duombaze!CC154,DU!A:A,0),1))</f>
        <v>0</v>
      </c>
      <c r="CF154" s="6"/>
      <c r="CG154" s="6"/>
      <c r="CH154" s="6"/>
      <c r="CI154" s="4" t="str">
        <f t="shared" si="71"/>
        <v/>
      </c>
      <c r="CJ154" s="6"/>
      <c r="CK154" s="6">
        <f>IF(Duombaze!CJ154="",0,INDEX(DU!I:I,MATCH(Duombaze!CJ154,DU!A:A,0),1))</f>
        <v>0</v>
      </c>
      <c r="CL154" s="4">
        <f>IF(Duombaze!CJ154="",0,INDEX(DU!K:K,MATCH(Duombaze!CJ154,DU!A:A,0),1))</f>
        <v>0</v>
      </c>
      <c r="CM154" s="6"/>
      <c r="CN154" s="6"/>
      <c r="CO154" s="6"/>
      <c r="CP154" s="4" t="str">
        <f t="shared" si="72"/>
        <v/>
      </c>
      <c r="CQ154" s="6"/>
      <c r="CR154" s="643"/>
      <c r="CS154" s="643"/>
      <c r="CT154" s="643">
        <f>IF(Duombaze!CR154="",0,INDEX(DU!I:I,MATCH(Duombaze!CR154,DU!A:A,0),1))+IF(Duombaze!CS154="",0,INDEX(DU!I:I,MATCH(Duombaze!CS154,DU!A:A,0),1))</f>
        <v>0</v>
      </c>
      <c r="CU154" s="6">
        <f>IF(Duombaze!CR154="",0,INDEX(DU!K:K,MATCH(Duombaze!CR154,DU!A:A,0),1))+IF(Duombaze!CS154="",0,INDEX(DU!K:K,MATCH(Duombaze!CS154,DU!A:A,0),1))</f>
        <v>0</v>
      </c>
      <c r="CV154" s="6"/>
      <c r="CW154" s="6"/>
      <c r="CX154" s="6"/>
      <c r="CY154" s="4" t="str">
        <f t="shared" si="73"/>
        <v/>
      </c>
      <c r="CZ154" s="6"/>
      <c r="DA154" s="674"/>
      <c r="DB154" s="674"/>
      <c r="DC154" s="674">
        <f>IF(Duombaze!DA154="",0,INDEX(DU!I:I,MATCH(Duombaze!DA154,DU!A:A,0),1))+IF(Duombaze!DB154="",0,INDEX(DU!I:I,MATCH(Duombaze!DB154,DU!A:A,0),1))</f>
        <v>0</v>
      </c>
      <c r="DD154" s="6">
        <f>IF(Duombaze!DA154="",0,INDEX(DU!K:K,MATCH(Duombaze!DA154,DU!A:A,0),1))+IF(Duombaze!DB154="",0,INDEX(DU!K:K,MATCH(Duombaze!DB154,DU!A:A,0),1))</f>
        <v>0</v>
      </c>
      <c r="DE154" s="6"/>
      <c r="DF154" s="6"/>
      <c r="DG154" s="6"/>
      <c r="DH154" s="6" t="str">
        <f t="shared" si="74"/>
        <v/>
      </c>
      <c r="DI154" s="6"/>
      <c r="DJ154" s="674"/>
      <c r="DK154" s="679"/>
      <c r="DL154" s="679">
        <f>IF(Duombaze!DJ154="",0,INDEX(DU!I:I,MATCH(Duombaze!DJ154,DU!A:A,0),1))+IF(Duombaze!DK154="",0,INDEX(DU!I:I,MATCH(Duombaze!DK154,DU!A:A,0),1))</f>
        <v>0</v>
      </c>
      <c r="DM154" s="6">
        <f>IF(Duombaze!DJ154="",0,INDEX(DU!K:K,MATCH(Duombaze!DJ154,DU!A:A,0),1))+IF(Duombaze!DK154="",0,INDEX(DU!K:K,MATCH(Duombaze!DK154,DU!A:A,0),1))</f>
        <v>0</v>
      </c>
      <c r="DN154" s="48"/>
      <c r="DO154" s="48"/>
      <c r="DP154" s="62" t="s">
        <v>2891</v>
      </c>
      <c r="DQ154" s="4" t="str">
        <f t="shared" si="75"/>
        <v>6 SPC12 Gale apvalūs LED žibintai + pilnas LED (N. Danija) + atšvaitai</v>
      </c>
      <c r="DR154" s="68" t="s">
        <v>2841</v>
      </c>
      <c r="DS154" s="694" t="s">
        <v>2793</v>
      </c>
      <c r="DT154" s="694" t="s">
        <v>3150</v>
      </c>
      <c r="DU154" s="694"/>
      <c r="DV154" s="694"/>
      <c r="DW154" s="694">
        <f>IF(Duombaze!DS154="",0,INDEX(DU!I:I,MATCH(Duombaze!DS154,DU!A:A,0),1))+IF(Duombaze!DT154="",0,INDEX(DU!I:I,MATCH(Duombaze!DT154,DU!A:A,0),1))+IF(Duombaze!DU154="",0,INDEX(DU!I:I,MATCH(Duombaze!DU154,DU!A:A,0),1))+IF(Duombaze!DV154="",0,INDEX(DU!I:I,MATCH(Duombaze!DV154,DU!A:A,0),1))</f>
        <v>198.80027058823501</v>
      </c>
      <c r="DX154" s="640">
        <f>IF(Duombaze!DS154="",0,INDEX(DU!K:K,MATCH(Duombaze!DS154,DU!A:A,0),1))+IF(Duombaze!DT154="",0,INDEX(DU!K:K,MATCH(Duombaze!DT154,DU!A:A,0),1))+IF(Duombaze!DU154="",0,INDEX(DU!K:K,MATCH(Duombaze!DU154,DU!A:A,0),1))+IF(Duombaze!DV154="",0,INDEX(DU!K:KH,MATCH(Duombaze!DV154,DU!A:A,0),1))</f>
        <v>75.03</v>
      </c>
      <c r="DY154" s="66"/>
      <c r="DZ154" s="66"/>
      <c r="EA154" s="6"/>
      <c r="EB154" s="6" t="str">
        <f t="shared" si="65"/>
        <v/>
      </c>
      <c r="EC154" s="6"/>
      <c r="ED154" s="6">
        <f>IF(Duombaze!EC154="",0,INDEX(DU!I:I,MATCH(Duombaze!EC154,DU!A:A,0),1))</f>
        <v>0</v>
      </c>
      <c r="EE154" s="640">
        <f>IF(Duombaze!EC154="",0,INDEX(DU!K:K,MATCH(Duombaze!EC154,DU!A:A,0),1))</f>
        <v>0</v>
      </c>
      <c r="EF154" s="6"/>
      <c r="EG154" s="6"/>
      <c r="EH154" s="6" t="s">
        <v>8335</v>
      </c>
      <c r="EI154" s="4" t="str">
        <f t="shared" si="80"/>
        <v>6 SPC12 Lipdukai lenkiški +  Umega Agro logo (ant rėmo)</v>
      </c>
      <c r="EJ154" s="6" t="s">
        <v>9299</v>
      </c>
      <c r="EK154" s="674" t="s">
        <v>3053</v>
      </c>
      <c r="EL154" s="674"/>
      <c r="EM154" s="674" t="s">
        <v>3055</v>
      </c>
      <c r="EN154" s="674">
        <f>IF(Duombaze!EK154="",0,INDEX(DU!I:I,MATCH(Duombaze!EK154,DU!A:A,0),1))+IF(Duombaze!EL154="",0,INDEX(DU!I:I,MATCH(Duombaze!EL154,DU!A:A,0),1))+IF(Duombaze!EM154="",0,INDEX(DU!I:I,MATCH(Duombaze!EM154,DU!A:A,0),1))</f>
        <v>37.753210666666597</v>
      </c>
      <c r="EO154" s="6">
        <f>IF(Duombaze!EK154="",0,INDEX(DU!K:K,MATCH(Duombaze!EK154,DU!A:A,0),1))+IF(Duombaze!EL154="",0,INDEX(DU!K:K,MATCH(Duombaze!EL154,DU!A:A,0),1))+IF(Duombaze!EM154="",0,INDEX(DU!K:K,MATCH(Duombaze!EM154,DU!A:A,0),1))</f>
        <v>0</v>
      </c>
      <c r="EP154" s="6"/>
      <c r="EQ154" s="6"/>
      <c r="ER154" s="4"/>
      <c r="ES154" s="4" t="str">
        <f t="shared" si="76"/>
        <v/>
      </c>
      <c r="ET154" s="4"/>
      <c r="EU154" s="4"/>
      <c r="EV154" s="4"/>
      <c r="EW154" s="6" t="s">
        <v>359</v>
      </c>
      <c r="EX154" s="6" t="str">
        <f t="shared" si="84"/>
        <v>6 SPC12 Purvasaugių komplektas 550 ratams (ketvirtiniai 1/4) galiniai</v>
      </c>
      <c r="EY154" s="6" t="s">
        <v>339</v>
      </c>
      <c r="EZ154" s="674" t="s">
        <v>339</v>
      </c>
      <c r="FA154" s="674"/>
      <c r="FB154" s="674">
        <f>IF(Duombaze!EZ154="",0,INDEX(DU!I:I,MATCH(Duombaze!EZ154,DU!A:A,0),1))+IF(Duombaze!FA154="",0,INDEX(DU!I:I,MATCH(Duombaze!FA154,DU!A:A,0),1))</f>
        <v>35.086440000000003</v>
      </c>
      <c r="FC154" s="6">
        <f>IF(Duombaze!EZ154="",0,INDEX(DU!K:K,MATCH(Duombaze!EZ154,DU!A:A,0),1))+IF(Duombaze!FA154="",0,INDEX(DU!K:K,MATCH(Duombaze!FA154,DU!A:A,0),1))</f>
        <v>9.33</v>
      </c>
      <c r="FD154" s="6"/>
      <c r="FE154" s="6"/>
      <c r="FF154" s="6"/>
      <c r="FG154" s="6"/>
      <c r="FH154" s="6"/>
      <c r="FI154" s="6"/>
      <c r="FJ154" s="48"/>
      <c r="FK154" s="4"/>
      <c r="FL154" s="718"/>
      <c r="FM154" s="673"/>
      <c r="FN154" s="673"/>
      <c r="FO154" s="673"/>
      <c r="FP154" s="673"/>
      <c r="FQ154" s="673">
        <f>IF(Duombaze!FM154="",0,INDEX(DU!I:I,MATCH(Duombaze!FM154,DU!A:A,0),1))+IF(Duombaze!FN154="",0,INDEX(DU!I:I,MATCH(Duombaze!FN154,DU!A:A,0),1))+IF(Duombaze!FO154="",0,INDEX(DU!I:I,MATCH(Duombaze!FO154,DU!A:A,0),1))+IF(Duombaze!FP154="",0,INDEX(DU!I:I,MATCH(Duombaze!FP154,DU!A:A,0),1))</f>
        <v>0</v>
      </c>
      <c r="FR154" s="673">
        <f>IF(Duombaze!FM154="",0,INDEX(DU!K:K,MATCH(Duombaze!FM154,DU!A:A,0),1))+IF(Duombaze!FN154="",0,INDEX(DU!K:K,MATCH(Duombaze!FN154,DU!A:A,0),1))+IF(Duombaze!FO154="",0,INDEX(DU!K:K,MATCH(Duombaze!FO154,DU!A:A,0),1))+IF(Duombaze!FP154="",0,INDEX(DU!K:K,MATCH(Duombaze!FP154,DU!A:A,0),1))</f>
        <v>0</v>
      </c>
      <c r="FT154" s="101" t="s">
        <v>64</v>
      </c>
      <c r="FU154" s="101" t="s">
        <v>73</v>
      </c>
      <c r="FV154" s="101" t="s">
        <v>748</v>
      </c>
      <c r="FW154" s="101" t="s">
        <v>22</v>
      </c>
      <c r="FY154" s="6" t="str">
        <f>FY182</f>
        <v>Stabdžių išvadai pneumatiniai - hidrauliniai</v>
      </c>
      <c r="FZ154" s="6" t="str">
        <f>IF(FY154&lt;&gt;"",A151&amp;" "&amp;C151&amp;" "&amp;FY154,"")</f>
        <v>3 SPC12 Stabdžių išvadai pneumatiniai - hidrauliniai</v>
      </c>
      <c r="GA154" s="6" t="str">
        <f>GA182</f>
        <v>ZU30ASPC14SIPH + ZC40ASPC1620IJ</v>
      </c>
    </row>
    <row r="155" spans="1:183" s="7" customFormat="1" ht="23.45" customHeight="1" x14ac:dyDescent="0.25">
      <c r="A155" s="42">
        <v>7</v>
      </c>
      <c r="B155" s="42" t="s">
        <v>775</v>
      </c>
      <c r="C155" s="12" t="s">
        <v>220</v>
      </c>
      <c r="D155" s="6"/>
      <c r="E155" s="4" t="str">
        <f t="shared" si="82"/>
        <v/>
      </c>
      <c r="F155" s="6"/>
      <c r="G155" s="643"/>
      <c r="H155" s="643"/>
      <c r="I155" s="643"/>
      <c r="J155" s="643"/>
      <c r="K155" s="643"/>
      <c r="L155" s="643"/>
      <c r="M155" s="643"/>
      <c r="N155" s="643"/>
      <c r="O155" s="643"/>
      <c r="P155" s="640">
        <f>IF(Duombaze!G155="",0,INDEX(DU!I:I,MATCH(Duombaze!G155,DU!A:A,0),1))+IF(Duombaze!H155="",0,INDEX(DU!I:I,MATCH(Duombaze!H155,DU!A:A,0),1))+IF(Duombaze!I155="",0,INDEX(DU!I:I,MATCH(Duombaze!I155,DU!A:A,0),1))+IF(Duombaze!J155="",0,INDEX(DU!I:I,MATCH(Duombaze!J155,DU!A:A,0),1))+IF(Duombaze!K155="",0,INDEX(DU!I:I,MATCH(Duombaze!K155,DU!A:A,0),1))+IF(Duombaze!L155="",0,INDEX(DU!I:I,MATCH(Duombaze!L155,DU!A:A,0),1))+IF(Duombaze!M155="",0,INDEX(DU!I:I,MATCH(Duombaze!M155,DU!A:A,0),1))+IF(Duombaze!N155="",0,INDEX(DU!I:I,MATCH(Duombaze!N155,DU!A:A,0),1))+IF(Duombaze!O155="",0,INDEX(DU!I:I,MATCH(Duombaze!O155,DU!A:A,0),1))</f>
        <v>0</v>
      </c>
      <c r="Q155" s="640">
        <f>IF(Duombaze!G155="",0,INDEX(DU!K:K,MATCH(Duombaze!G155,DU!A:A,0),1))+IF(Duombaze!H155="",0,INDEX(DU!K:K,MATCH(Duombaze!H155,DU!A:A,0),1))+IF(Duombaze!I155="",0,INDEX(DU!K:K,MATCH(Duombaze!I155,DU!A:A,0),1))+IF(Duombaze!J155="",0,INDEX(DU!K:K,MATCH(Duombaze!J155,DU!A:A,0),1))+IF(Duombaze!K155="",0,INDEX(DU!K:K,MATCH(Duombaze!K155,DU!A:A,0),1))+IF(Duombaze!L155="",0,INDEX(DU!K:K,MATCH(Duombaze!L155,DU!A:A,0),1))+IF(Duombaze!M155="",0,INDEX(DU!K:K,MATCH(Duombaze!M155,DU!A:A,0),1))+IF(Duombaze!N155="",0,INDEX(DU!K:K,MATCH(Duombaze!N155,DU!A:A,0),1))+IF(Duombaze!O155="",0,INDEX(DU!K:K,MATCH(Duombaze!O155,DU!A:A,0),1))</f>
        <v>0</v>
      </c>
      <c r="R155" s="6"/>
      <c r="S155" s="48"/>
      <c r="T155" s="883"/>
      <c r="U155" s="4">
        <f>IF(Duombaze!T155="",0,INDEX(DU!I:I,MATCH(Duombaze!T155,DU!A:A,0),1))</f>
        <v>0</v>
      </c>
      <c r="V155" s="4">
        <f>IF(Duombaze!T155="",0,INDEX(DU!K:K,MATCH(Duombaze!T155,DU!A:A,0),1))</f>
        <v>0</v>
      </c>
      <c r="W155" s="6"/>
      <c r="X155" s="6"/>
      <c r="Y155" s="858"/>
      <c r="Z155" s="66"/>
      <c r="AA155" s="4" t="str">
        <f t="shared" si="68"/>
        <v/>
      </c>
      <c r="AB155" s="6"/>
      <c r="AC155" s="6">
        <f>IF(Duombaze!AB155="",0,INDEX(DU!I:I,MATCH(Duombaze!AB155,DU!A:A,0),1))</f>
        <v>0</v>
      </c>
      <c r="AD155" s="2">
        <f>IF(Duombaze!AB155="",0,INDEX(DU!K:K,MATCH(Duombaze!AB155,DU!A:A,0),1))</f>
        <v>0</v>
      </c>
      <c r="AE155" s="6"/>
      <c r="AF155" s="6"/>
      <c r="AG155" s="6"/>
      <c r="AH155" s="4" t="str">
        <f t="shared" si="67"/>
        <v/>
      </c>
      <c r="AI155" s="6"/>
      <c r="AJ155" s="643"/>
      <c r="AK155" s="643"/>
      <c r="AL155" s="643"/>
      <c r="AM155" s="643">
        <f>IF(Duombaze!AJ155="",0,INDEX(DU!I:I,MATCH(Duombaze!AJ155,DU!A:A,0),1))+IF(Duombaze!AK155="",0,INDEX(DU!I:I,MATCH(Duombaze!AK155,DU!A:A,0),1))+IF(Duombaze!AL155="",0,INDEX(DU!I:I,MATCH(Duombaze!AL155,DU!A:A,0),1))</f>
        <v>0</v>
      </c>
      <c r="AN155" s="643">
        <f>IF(Duombaze!AJ155="",0,INDEX(DU!K:K,MATCH(Duombaze!AJ155,DU!A:A,0),1))+IF(Duombaze!AK155="",0,INDEX(DU!K:K,MATCH(Duombaze!AK155,DU!A:A,0),1))+IF(Duombaze!AL155="",0,INDEX(DU!K:K,MATCH(Duombaze!AL155,DU!A:A,0),1))</f>
        <v>0</v>
      </c>
      <c r="AO155" s="6"/>
      <c r="AP155" s="6"/>
      <c r="AQ155" s="6"/>
      <c r="AR155" s="4" t="str">
        <f t="shared" si="70"/>
        <v/>
      </c>
      <c r="AS155" s="6"/>
      <c r="AT155" s="643"/>
      <c r="AU155" s="643"/>
      <c r="AV155" s="643"/>
      <c r="AW155" s="643"/>
      <c r="AX155" s="643"/>
      <c r="AY155" s="643"/>
      <c r="AZ155" s="643"/>
      <c r="BA155" s="643"/>
      <c r="BB155" s="643"/>
      <c r="BC155" s="640">
        <f>IF(Duombaze!AT155="",0,INDEX(DU!I:I,MATCH(Duombaze!AT155,DU!A:A,0),1))+IF(Duombaze!AU155="",0,INDEX(DU!I:I,MATCH(Duombaze!AU155,DU!A:A,0),1))+IF(Duombaze!AV155="",0,INDEX(DU!I:I,MATCH(Duombaze!AV155,DU!A:A,0),1))+IF(Duombaze!AW155="",0,INDEX(DU!I:I,MATCH(Duombaze!AW155,DU!A:A,0),1))+IF(Duombaze!AX155="",0,INDEX(DU!I:I,MATCH(Duombaze!AX155,DU!A:A,0),1))+IF(Duombaze!AY155="",0,INDEX(DU!I:I,MATCH(Duombaze!AY155,DU!A:A,0),1))+IF(Duombaze!AZ155="",0,INDEX(DU!I:I,MATCH(Duombaze!AZ155,DU!A:A,0),1))+IF(Duombaze!BA155="",0,INDEX(DU!I:I,MATCH(Duombaze!BA155,DU!A:A,0),1))+IF(Duombaze!BB155="",0,INDEX(DU!I:I,MATCH(Duombaze!BB155,DU!A:A,0),1))</f>
        <v>0</v>
      </c>
      <c r="BD155" s="640">
        <f>IF(Duombaze!AT155="",0,INDEX(DU!K:K,MATCH(Duombaze!AT155,DU!A:A,0),1))+IF(Duombaze!AU155="",0,INDEX(DU!K:K,MATCH(Duombaze!AU155,DU!A:A,0),1))+IF(Duombaze!AV155="",0,INDEX(DU!K:K,MATCH(Duombaze!AV155,DU!A:A,0),1))+IF(Duombaze!AW155="",0,INDEX(DU!K:K,MATCH(Duombaze!AW155,DU!A:A,0),1))+IF(Duombaze!AX155="",0,INDEX(DU!K:K,MATCH(Duombaze!AX155,DU!A:A,0),1))+IF(Duombaze!AY155="",0,INDEX(DU!K:K,MATCH(Duombaze!AY155,DU!A:A,0),1))+IF(Duombaze!AZ155="",0,INDEX(DU!K:K,MATCH(Duombaze!AZ155,DU!A:A,0),1))+IF(Duombaze!BA155="",0,INDEX(DU!K:K,MATCH(Duombaze!BA155,DU!A:A,0),1))+IF(Duombaze!BB155="",0,INDEX(DU!K:K,MATCH(Duombaze!BB155,DU!A:A,0),1))</f>
        <v>0</v>
      </c>
      <c r="BE155" s="6"/>
      <c r="BF155" s="6"/>
      <c r="BG155" s="4" t="s">
        <v>2721</v>
      </c>
      <c r="BH155" s="4" t="str">
        <f t="shared" si="85"/>
        <v>7 SPC12 Pneumatiniai st. WABCO (mech. LSV)</v>
      </c>
      <c r="BI155" s="4" t="str">
        <f t="shared" si="86"/>
        <v>ZU3APSWBCMLSV0</v>
      </c>
      <c r="BJ155" s="662" t="s">
        <v>2718</v>
      </c>
      <c r="BK155" s="662"/>
      <c r="BL155" s="662"/>
      <c r="BM155" s="662">
        <f>IF(Duombaze!BJ155="",0,INDEX(DU!I:I,MATCH(Duombaze!BJ155,DU!A:A,0),1))+IF(Duombaze!BK155="",0,INDEX(DU!I:I,MATCH(Duombaze!BK155,DU!A:A,0),1))+IF(Duombaze!BL155="",0,INDEX(DU!I:I,MATCH(Duombaze!BL155,DU!A:A,0),1))</f>
        <v>363.59249999999997</v>
      </c>
      <c r="BN155" s="640">
        <f>IF(Duombaze!BJ155="",0,INDEX(DU!K:K,MATCH(Duombaze!BJ155,DU!A:A,0),1))+IF(Duombaze!BK155="",0,INDEX(DU!K:K,MATCH(Duombaze!BK155,DU!A:A,0),1))+IF(Duombaze!BL155="",0,INDEX(DU!K:K,MATCH(Duombaze!BL155,DU!A:A,0),1))</f>
        <v>85.87</v>
      </c>
      <c r="BO155" s="49"/>
      <c r="BP155" s="49"/>
      <c r="BQ155" s="66" t="s">
        <v>290</v>
      </c>
      <c r="BR155" s="6" t="str">
        <f t="shared" si="87"/>
        <v>7 SPC12 Stabdžių išvadai dviejų kontūrų</v>
      </c>
      <c r="BS155" s="6" t="s">
        <v>2263</v>
      </c>
      <c r="BT155" s="6" t="s">
        <v>3037</v>
      </c>
      <c r="BU155" s="6">
        <v>23705201</v>
      </c>
      <c r="BV155" s="6"/>
      <c r="BW155" s="6">
        <f>IF(Duombaze!BT155="",0,INDEX(DU!I:I,MATCH(Duombaze!BT155,DU!A:A,0),1))+IF(Duombaze!BU155="",0,INDEX(DU!I:I,MATCH(Duombaze!BU155,DU!A:A,0),1))+IF(Duombaze!BV155="",0,INDEX(DU!I:I,MATCH(Duombaze!BV155,DU!A:A,0),1))</f>
        <v>53.779853333333328</v>
      </c>
      <c r="BX155" s="6">
        <f>IF(Duombaze!BT155="",0,INDEX(DU!K:K,MATCH(Duombaze!BT155,DU!A:A,0),1))+IF(Duombaze!BU155="",0,INDEX(DU!K:K,MATCH(Duombaze!BU155,DU!A:A,0),1))+IF(Duombaze!BV155="",0,INDEX(DU!K:K,MATCH(Duombaze!BV155,DU!A:A,0),1))</f>
        <v>17.41</v>
      </c>
      <c r="BY155" s="6"/>
      <c r="BZ155" s="6"/>
      <c r="CA155" s="6"/>
      <c r="CB155" s="6" t="str">
        <f t="shared" si="79"/>
        <v/>
      </c>
      <c r="CC155" s="6"/>
      <c r="CD155" s="6">
        <f>IF(Duombaze!CC155="",0,INDEX(DU!I:I,MATCH(Duombaze!CC155,DU!A:A,0),1))</f>
        <v>0</v>
      </c>
      <c r="CE155" s="4">
        <f>IF(Duombaze!CC155="",0,INDEX(DU!K:K,MATCH(Duombaze!CC155,DU!A:A,0),1))</f>
        <v>0</v>
      </c>
      <c r="CF155" s="6"/>
      <c r="CG155" s="6"/>
      <c r="CH155" s="6"/>
      <c r="CI155" s="4" t="str">
        <f t="shared" si="71"/>
        <v/>
      </c>
      <c r="CJ155" s="6"/>
      <c r="CK155" s="6">
        <f>IF(Duombaze!CJ155="",0,INDEX(DU!I:I,MATCH(Duombaze!CJ155,DU!A:A,0),1))</f>
        <v>0</v>
      </c>
      <c r="CL155" s="4">
        <f>IF(Duombaze!CJ155="",0,INDEX(DU!K:K,MATCH(Duombaze!CJ155,DU!A:A,0),1))</f>
        <v>0</v>
      </c>
      <c r="CM155" s="6"/>
      <c r="CN155" s="6"/>
      <c r="CO155" s="6"/>
      <c r="CP155" s="4" t="str">
        <f t="shared" si="72"/>
        <v/>
      </c>
      <c r="CQ155" s="6"/>
      <c r="CR155" s="643"/>
      <c r="CS155" s="643"/>
      <c r="CT155" s="643">
        <f>IF(Duombaze!CR155="",0,INDEX(DU!I:I,MATCH(Duombaze!CR155,DU!A:A,0),1))+IF(Duombaze!CS155="",0,INDEX(DU!I:I,MATCH(Duombaze!CS155,DU!A:A,0),1))</f>
        <v>0</v>
      </c>
      <c r="CU155" s="6">
        <f>IF(Duombaze!CR155="",0,INDEX(DU!K:K,MATCH(Duombaze!CR155,DU!A:A,0),1))+IF(Duombaze!CS155="",0,INDEX(DU!K:K,MATCH(Duombaze!CS155,DU!A:A,0),1))</f>
        <v>0</v>
      </c>
      <c r="CV155" s="6"/>
      <c r="CW155" s="6"/>
      <c r="CX155" s="6"/>
      <c r="CY155" s="4" t="str">
        <f t="shared" si="73"/>
        <v/>
      </c>
      <c r="CZ155" s="6"/>
      <c r="DA155" s="674"/>
      <c r="DB155" s="674"/>
      <c r="DC155" s="674">
        <f>IF(Duombaze!DA155="",0,INDEX(DU!I:I,MATCH(Duombaze!DA155,DU!A:A,0),1))+IF(Duombaze!DB155="",0,INDEX(DU!I:I,MATCH(Duombaze!DB155,DU!A:A,0),1))</f>
        <v>0</v>
      </c>
      <c r="DD155" s="6">
        <f>IF(Duombaze!DA155="",0,INDEX(DU!K:K,MATCH(Duombaze!DA155,DU!A:A,0),1))+IF(Duombaze!DB155="",0,INDEX(DU!K:K,MATCH(Duombaze!DB155,DU!A:A,0),1))</f>
        <v>0</v>
      </c>
      <c r="DE155" s="6"/>
      <c r="DF155" s="6"/>
      <c r="DG155" s="6"/>
      <c r="DH155" s="6" t="str">
        <f t="shared" si="74"/>
        <v/>
      </c>
      <c r="DI155" s="6"/>
      <c r="DJ155" s="674"/>
      <c r="DK155" s="679"/>
      <c r="DL155" s="679">
        <f>IF(Duombaze!DJ155="",0,INDEX(DU!I:I,MATCH(Duombaze!DJ155,DU!A:A,0),1))+IF(Duombaze!DK155="",0,INDEX(DU!I:I,MATCH(Duombaze!DK155,DU!A:A,0),1))</f>
        <v>0</v>
      </c>
      <c r="DM155" s="6">
        <f>IF(Duombaze!DJ155="",0,INDEX(DU!K:K,MATCH(Duombaze!DJ155,DU!A:A,0),1))+IF(Duombaze!DK155="",0,INDEX(DU!K:K,MATCH(Duombaze!DK155,DU!A:A,0),1))</f>
        <v>0</v>
      </c>
      <c r="DN155" s="48"/>
      <c r="DO155" s="48"/>
      <c r="DP155" s="48"/>
      <c r="DQ155" s="4" t="str">
        <f t="shared" si="75"/>
        <v/>
      </c>
      <c r="DR155" s="66"/>
      <c r="DS155" s="694"/>
      <c r="DT155" s="694"/>
      <c r="DU155" s="694"/>
      <c r="DV155" s="694"/>
      <c r="DW155" s="694">
        <f>IF(Duombaze!DS155="",0,INDEX(DU!I:I,MATCH(Duombaze!DS155,DU!A:A,0),1))+IF(Duombaze!DT155="",0,INDEX(DU!I:I,MATCH(Duombaze!DT155,DU!A:A,0),1))+IF(Duombaze!DU155="",0,INDEX(DU!I:I,MATCH(Duombaze!DU155,DU!A:A,0),1))+IF(Duombaze!DV155="",0,INDEX(DU!I:I,MATCH(Duombaze!DV155,DU!A:A,0),1))</f>
        <v>0</v>
      </c>
      <c r="DX155" s="640">
        <f>IF(Duombaze!DS155="",0,INDEX(DU!K:K,MATCH(Duombaze!DS155,DU!A:A,0),1))+IF(Duombaze!DT155="",0,INDEX(DU!K:K,MATCH(Duombaze!DT155,DU!A:A,0),1))+IF(Duombaze!DU155="",0,INDEX(DU!K:K,MATCH(Duombaze!DU155,DU!A:A,0),1))+IF(Duombaze!DV155="",0,INDEX(DU!K:KH,MATCH(Duombaze!DV155,DU!A:A,0),1))</f>
        <v>0</v>
      </c>
      <c r="DY155" s="66"/>
      <c r="DZ155" s="66"/>
      <c r="EA155" s="6"/>
      <c r="EB155" s="6" t="str">
        <f t="shared" si="65"/>
        <v/>
      </c>
      <c r="EC155" s="6"/>
      <c r="ED155" s="6">
        <f>IF(Duombaze!EC155="",0,INDEX(DU!I:I,MATCH(Duombaze!EC155,DU!A:A,0),1))</f>
        <v>0</v>
      </c>
      <c r="EE155" s="640">
        <f>IF(Duombaze!EC155="",0,INDEX(DU!K:K,MATCH(Duombaze!EC155,DU!A:A,0),1))</f>
        <v>0</v>
      </c>
      <c r="EF155" s="6"/>
      <c r="EG155" s="6"/>
      <c r="EH155" s="6" t="str">
        <f>EH182</f>
        <v>Lipdukai Lenkiški</v>
      </c>
      <c r="EI155" s="4" t="str">
        <f t="shared" si="80"/>
        <v>7 SPC12 Lipdukai Lenkiški</v>
      </c>
      <c r="EJ155" s="6" t="str">
        <f>EJ182</f>
        <v>ZC20ASPCLPL000</v>
      </c>
      <c r="EK155" s="674" t="s">
        <v>3053</v>
      </c>
      <c r="EL155" s="674"/>
      <c r="EM155" s="674"/>
      <c r="EN155" s="674">
        <f>IF(Duombaze!EK155="",0,INDEX(DU!I:I,MATCH(Duombaze!EK155,DU!A:A,0),1))+IF(Duombaze!EL155="",0,INDEX(DU!I:I,MATCH(Duombaze!EL155,DU!A:A,0),1))+IF(Duombaze!EM155="",0,INDEX(DU!I:I,MATCH(Duombaze!EM155,DU!A:A,0),1))</f>
        <v>24.172999999999998</v>
      </c>
      <c r="EO155" s="6">
        <f>IF(Duombaze!EK155="",0,INDEX(DU!K:K,MATCH(Duombaze!EK155,DU!A:A,0),1))+IF(Duombaze!EL155="",0,INDEX(DU!K:K,MATCH(Duombaze!EL155,DU!A:A,0),1))+IF(Duombaze!EM155="",0,INDEX(DU!K:K,MATCH(Duombaze!EM155,DU!A:A,0),1))</f>
        <v>0</v>
      </c>
      <c r="EP155" s="6"/>
      <c r="EQ155" s="6"/>
      <c r="ER155" s="4"/>
      <c r="ES155" s="4" t="str">
        <f t="shared" si="76"/>
        <v/>
      </c>
      <c r="ET155" s="4"/>
      <c r="EU155" s="4"/>
      <c r="EV155" s="4"/>
      <c r="EW155" s="6" t="s">
        <v>3494</v>
      </c>
      <c r="EX155" s="6" t="str">
        <f t="shared" si="84"/>
        <v>7 SPC12 Purvasaugių komplektas 500 ratams  1/4 galiniai</v>
      </c>
      <c r="EY155" s="6" t="s">
        <v>351</v>
      </c>
      <c r="EZ155" s="674" t="s">
        <v>351</v>
      </c>
      <c r="FA155" s="674"/>
      <c r="FB155" s="674">
        <f>IF(Duombaze!EZ155="",0,INDEX(DU!I:I,MATCH(Duombaze!EZ155,DU!A:A,0),1))+IF(Duombaze!FA155="",0,INDEX(DU!I:I,MATCH(Duombaze!FA155,DU!A:A,0),1))</f>
        <v>32.864490416666598</v>
      </c>
      <c r="FC155" s="6">
        <f>IF(Duombaze!EZ155="",0,INDEX(DU!K:K,MATCH(Duombaze!EZ155,DU!A:A,0),1))+IF(Duombaze!FA155="",0,INDEX(DU!K:K,MATCH(Duombaze!FA155,DU!A:A,0),1))</f>
        <v>9.3350000000000009</v>
      </c>
      <c r="FD155" s="6"/>
      <c r="FE155" s="6"/>
      <c r="FF155" s="6"/>
      <c r="FG155" s="6"/>
      <c r="FH155" s="6"/>
      <c r="FI155" s="6"/>
      <c r="FJ155" s="48"/>
      <c r="FK155" s="4"/>
      <c r="FL155" s="718"/>
      <c r="FM155" s="673"/>
      <c r="FN155" s="673"/>
      <c r="FO155" s="673"/>
      <c r="FP155" s="673"/>
      <c r="FQ155" s="673">
        <f>IF(Duombaze!FM155="",0,INDEX(DU!I:I,MATCH(Duombaze!FM155,DU!A:A,0),1))+IF(Duombaze!FN155="",0,INDEX(DU!I:I,MATCH(Duombaze!FN155,DU!A:A,0),1))+IF(Duombaze!FO155="",0,INDEX(DU!I:I,MATCH(Duombaze!FO155,DU!A:A,0),1))+IF(Duombaze!FP155="",0,INDEX(DU!I:I,MATCH(Duombaze!FP155,DU!A:A,0),1))</f>
        <v>0</v>
      </c>
      <c r="FR155" s="673">
        <f>IF(Duombaze!FM155="",0,INDEX(DU!K:K,MATCH(Duombaze!FM155,DU!A:A,0),1))+IF(Duombaze!FN155="",0,INDEX(DU!K:K,MATCH(Duombaze!FN155,DU!A:A,0),1))+IF(Duombaze!FO155="",0,INDEX(DU!K:K,MATCH(Duombaze!FO155,DU!A:A,0),1))+IF(Duombaze!FP155="",0,INDEX(DU!K:K,MATCH(Duombaze!FP155,DU!A:A,0),1))</f>
        <v>0</v>
      </c>
      <c r="FT155" s="101" t="s">
        <v>65</v>
      </c>
      <c r="FU155" s="101" t="s">
        <v>74</v>
      </c>
      <c r="FV155" s="101" t="s">
        <v>749</v>
      </c>
      <c r="FW155" s="101" t="s">
        <v>349</v>
      </c>
      <c r="FY155" s="256" t="str">
        <f>FY183</f>
        <v>Stabdžių išvadai dviejų kontūrų</v>
      </c>
      <c r="FZ155" s="6" t="str">
        <f>IF(FY155&lt;&gt;"",A152&amp;" "&amp;C152&amp;" "&amp;FY155,"")</f>
        <v>4 SPC12 Stabdžių išvadai dviejų kontūrų</v>
      </c>
      <c r="GA155" s="4" t="s">
        <v>2263</v>
      </c>
    </row>
    <row r="156" spans="1:183" s="7" customFormat="1" ht="23.45" customHeight="1" x14ac:dyDescent="0.25">
      <c r="A156" s="42">
        <v>8</v>
      </c>
      <c r="B156" s="42" t="s">
        <v>775</v>
      </c>
      <c r="C156" s="12" t="s">
        <v>220</v>
      </c>
      <c r="D156" s="6"/>
      <c r="E156" s="4" t="str">
        <f t="shared" si="82"/>
        <v/>
      </c>
      <c r="F156" s="6"/>
      <c r="G156" s="643"/>
      <c r="H156" s="643"/>
      <c r="I156" s="643"/>
      <c r="J156" s="643"/>
      <c r="K156" s="643"/>
      <c r="L156" s="643"/>
      <c r="M156" s="643"/>
      <c r="N156" s="643"/>
      <c r="O156" s="643"/>
      <c r="P156" s="640">
        <f>IF(Duombaze!G156="",0,INDEX(DU!I:I,MATCH(Duombaze!G156,DU!A:A,0),1))+IF(Duombaze!H156="",0,INDEX(DU!I:I,MATCH(Duombaze!H156,DU!A:A,0),1))+IF(Duombaze!I156="",0,INDEX(DU!I:I,MATCH(Duombaze!I156,DU!A:A,0),1))+IF(Duombaze!J156="",0,INDEX(DU!I:I,MATCH(Duombaze!J156,DU!A:A,0),1))+IF(Duombaze!K156="",0,INDEX(DU!I:I,MATCH(Duombaze!K156,DU!A:A,0),1))+IF(Duombaze!L156="",0,INDEX(DU!I:I,MATCH(Duombaze!L156,DU!A:A,0),1))+IF(Duombaze!M156="",0,INDEX(DU!I:I,MATCH(Duombaze!M156,DU!A:A,0),1))+IF(Duombaze!N156="",0,INDEX(DU!I:I,MATCH(Duombaze!N156,DU!A:A,0),1))+IF(Duombaze!O156="",0,INDEX(DU!I:I,MATCH(Duombaze!O156,DU!A:A,0),1))</f>
        <v>0</v>
      </c>
      <c r="Q156" s="640">
        <f>IF(Duombaze!G156="",0,INDEX(DU!K:K,MATCH(Duombaze!G156,DU!A:A,0),1))+IF(Duombaze!H156="",0,INDEX(DU!K:K,MATCH(Duombaze!H156,DU!A:A,0),1))+IF(Duombaze!I156="",0,INDEX(DU!K:K,MATCH(Duombaze!I156,DU!A:A,0),1))+IF(Duombaze!J156="",0,INDEX(DU!K:K,MATCH(Duombaze!J156,DU!A:A,0),1))+IF(Duombaze!K156="",0,INDEX(DU!K:K,MATCH(Duombaze!K156,DU!A:A,0),1))+IF(Duombaze!L156="",0,INDEX(DU!K:K,MATCH(Duombaze!L156,DU!A:A,0),1))+IF(Duombaze!M156="",0,INDEX(DU!K:K,MATCH(Duombaze!M156,DU!A:A,0),1))+IF(Duombaze!N156="",0,INDEX(DU!K:K,MATCH(Duombaze!N156,DU!A:A,0),1))+IF(Duombaze!O156="",0,INDEX(DU!K:K,MATCH(Duombaze!O156,DU!A:A,0),1))</f>
        <v>0</v>
      </c>
      <c r="R156" s="6"/>
      <c r="S156" s="48"/>
      <c r="T156" s="883"/>
      <c r="U156" s="4">
        <f>IF(Duombaze!T156="",0,INDEX(DU!I:I,MATCH(Duombaze!T156,DU!A:A,0),1))</f>
        <v>0</v>
      </c>
      <c r="V156" s="4">
        <f>IF(Duombaze!T156="",0,INDEX(DU!K:K,MATCH(Duombaze!T156,DU!A:A,0),1))</f>
        <v>0</v>
      </c>
      <c r="W156" s="6"/>
      <c r="X156" s="6"/>
      <c r="Y156" s="858"/>
      <c r="Z156" s="66"/>
      <c r="AA156" s="4" t="str">
        <f t="shared" si="68"/>
        <v/>
      </c>
      <c r="AB156" s="6"/>
      <c r="AC156" s="6">
        <f>IF(Duombaze!AB156="",0,INDEX(DU!I:I,MATCH(Duombaze!AB156,DU!A:A,0),1))</f>
        <v>0</v>
      </c>
      <c r="AD156" s="2">
        <f>IF(Duombaze!AB156="",0,INDEX(DU!K:K,MATCH(Duombaze!AB156,DU!A:A,0),1))</f>
        <v>0</v>
      </c>
      <c r="AE156" s="6"/>
      <c r="AF156" s="6"/>
      <c r="AG156" s="6"/>
      <c r="AH156" s="4" t="str">
        <f t="shared" si="67"/>
        <v/>
      </c>
      <c r="AI156" s="6"/>
      <c r="AJ156" s="643"/>
      <c r="AK156" s="643"/>
      <c r="AL156" s="643"/>
      <c r="AM156" s="643">
        <f>IF(Duombaze!AJ156="",0,INDEX(DU!I:I,MATCH(Duombaze!AJ156,DU!A:A,0),1))+IF(Duombaze!AK156="",0,INDEX(DU!I:I,MATCH(Duombaze!AK156,DU!A:A,0),1))+IF(Duombaze!AL156="",0,INDEX(DU!I:I,MATCH(Duombaze!AL156,DU!A:A,0),1))</f>
        <v>0</v>
      </c>
      <c r="AN156" s="643">
        <f>IF(Duombaze!AJ156="",0,INDEX(DU!K:K,MATCH(Duombaze!AJ156,DU!A:A,0),1))+IF(Duombaze!AK156="",0,INDEX(DU!K:K,MATCH(Duombaze!AK156,DU!A:A,0),1))+IF(Duombaze!AL156="",0,INDEX(DU!K:K,MATCH(Duombaze!AL156,DU!A:A,0),1))</f>
        <v>0</v>
      </c>
      <c r="AO156" s="6"/>
      <c r="AP156" s="6"/>
      <c r="AQ156" s="6"/>
      <c r="AR156" s="4" t="str">
        <f t="shared" si="70"/>
        <v/>
      </c>
      <c r="AS156" s="6"/>
      <c r="AT156" s="643"/>
      <c r="AU156" s="643"/>
      <c r="AV156" s="643"/>
      <c r="AW156" s="643"/>
      <c r="AX156" s="643"/>
      <c r="AY156" s="643"/>
      <c r="AZ156" s="643"/>
      <c r="BA156" s="643"/>
      <c r="BB156" s="643"/>
      <c r="BC156" s="640">
        <f>IF(Duombaze!AT156="",0,INDEX(DU!I:I,MATCH(Duombaze!AT156,DU!A:A,0),1))+IF(Duombaze!AU156="",0,INDEX(DU!I:I,MATCH(Duombaze!AU156,DU!A:A,0),1))+IF(Duombaze!AV156="",0,INDEX(DU!I:I,MATCH(Duombaze!AV156,DU!A:A,0),1))+IF(Duombaze!AW156="",0,INDEX(DU!I:I,MATCH(Duombaze!AW156,DU!A:A,0),1))+IF(Duombaze!AX156="",0,INDEX(DU!I:I,MATCH(Duombaze!AX156,DU!A:A,0),1))+IF(Duombaze!AY156="",0,INDEX(DU!I:I,MATCH(Duombaze!AY156,DU!A:A,0),1))+IF(Duombaze!AZ156="",0,INDEX(DU!I:I,MATCH(Duombaze!AZ156,DU!A:A,0),1))+IF(Duombaze!BA156="",0,INDEX(DU!I:I,MATCH(Duombaze!BA156,DU!A:A,0),1))+IF(Duombaze!BB156="",0,INDEX(DU!I:I,MATCH(Duombaze!BB156,DU!A:A,0),1))</f>
        <v>0</v>
      </c>
      <c r="BD156" s="640">
        <f>IF(Duombaze!AT156="",0,INDEX(DU!K:K,MATCH(Duombaze!AT156,DU!A:A,0),1))+IF(Duombaze!AU156="",0,INDEX(DU!K:K,MATCH(Duombaze!AU156,DU!A:A,0),1))+IF(Duombaze!AV156="",0,INDEX(DU!K:K,MATCH(Duombaze!AV156,DU!A:A,0),1))+IF(Duombaze!AW156="",0,INDEX(DU!K:K,MATCH(Duombaze!AW156,DU!A:A,0),1))+IF(Duombaze!AX156="",0,INDEX(DU!K:K,MATCH(Duombaze!AX156,DU!A:A,0),1))+IF(Duombaze!AY156="",0,INDEX(DU!K:K,MATCH(Duombaze!AY156,DU!A:A,0),1))+IF(Duombaze!AZ156="",0,INDEX(DU!K:K,MATCH(Duombaze!AZ156,DU!A:A,0),1))+IF(Duombaze!BA156="",0,INDEX(DU!K:K,MATCH(Duombaze!BA156,DU!A:A,0),1))+IF(Duombaze!BB156="",0,INDEX(DU!K:K,MATCH(Duombaze!BB156,DU!A:A,0),1))</f>
        <v>0</v>
      </c>
      <c r="BE156" s="6"/>
      <c r="BF156" s="6"/>
      <c r="BG156" s="4"/>
      <c r="BH156" s="4"/>
      <c r="BI156" s="4"/>
      <c r="BJ156" s="662"/>
      <c r="BK156" s="662"/>
      <c r="BL156" s="662"/>
      <c r="BM156" s="662">
        <f>IF(Duombaze!BJ156="",0,INDEX(DU!I:I,MATCH(Duombaze!BJ156,DU!A:A,0),1))+IF(Duombaze!BK156="",0,INDEX(DU!I:I,MATCH(Duombaze!BK156,DU!A:A,0),1))+IF(Duombaze!BL156="",0,INDEX(DU!I:I,MATCH(Duombaze!BL156,DU!A:A,0),1))</f>
        <v>0</v>
      </c>
      <c r="BN156" s="640">
        <f>IF(Duombaze!BJ156="",0,INDEX(DU!K:K,MATCH(Duombaze!BJ156,DU!A:A,0),1))+IF(Duombaze!BK156="",0,INDEX(DU!K:K,MATCH(Duombaze!BK156,DU!A:A,0),1))+IF(Duombaze!BL156="",0,INDEX(DU!K:K,MATCH(Duombaze!BL156,DU!A:A,0),1))</f>
        <v>0</v>
      </c>
      <c r="BO156" s="49"/>
      <c r="BP156" s="49"/>
      <c r="BQ156" s="66"/>
      <c r="BR156" s="6" t="str">
        <f t="shared" si="87"/>
        <v/>
      </c>
      <c r="BS156" s="6"/>
      <c r="BT156" s="6"/>
      <c r="BU156" s="6"/>
      <c r="BV156" s="6"/>
      <c r="BW156" s="6">
        <f>IF(Duombaze!BT156="",0,INDEX(DU!I:I,MATCH(Duombaze!BT156,DU!A:A,0),1))+IF(Duombaze!BU156="",0,INDEX(DU!I:I,MATCH(Duombaze!BU156,DU!A:A,0),1))+IF(Duombaze!BV156="",0,INDEX(DU!I:I,MATCH(Duombaze!BV156,DU!A:A,0),1))</f>
        <v>0</v>
      </c>
      <c r="BX156" s="6">
        <f>IF(Duombaze!BT156="",0,INDEX(DU!K:K,MATCH(Duombaze!BT156,DU!A:A,0),1))+IF(Duombaze!BU156="",0,INDEX(DU!K:K,MATCH(Duombaze!BU156,DU!A:A,0),1))+IF(Duombaze!BV156="",0,INDEX(DU!K:K,MATCH(Duombaze!BV156,DU!A:A,0),1))</f>
        <v>0</v>
      </c>
      <c r="BY156" s="6"/>
      <c r="BZ156" s="6"/>
      <c r="CA156" s="6"/>
      <c r="CB156" s="6" t="str">
        <f t="shared" si="79"/>
        <v/>
      </c>
      <c r="CC156" s="6"/>
      <c r="CD156" s="6">
        <f>IF(Duombaze!CC156="",0,INDEX(DU!I:I,MATCH(Duombaze!CC156,DU!A:A,0),1))</f>
        <v>0</v>
      </c>
      <c r="CE156" s="4">
        <f>IF(Duombaze!CC156="",0,INDEX(DU!K:K,MATCH(Duombaze!CC156,DU!A:A,0),1))</f>
        <v>0</v>
      </c>
      <c r="CF156" s="6"/>
      <c r="CG156" s="6"/>
      <c r="CH156" s="6"/>
      <c r="CI156" s="4" t="str">
        <f t="shared" si="71"/>
        <v/>
      </c>
      <c r="CJ156" s="6"/>
      <c r="CK156" s="6">
        <f>IF(Duombaze!CJ156="",0,INDEX(DU!I:I,MATCH(Duombaze!CJ156,DU!A:A,0),1))</f>
        <v>0</v>
      </c>
      <c r="CL156" s="4">
        <f>IF(Duombaze!CJ156="",0,INDEX(DU!K:K,MATCH(Duombaze!CJ156,DU!A:A,0),1))</f>
        <v>0</v>
      </c>
      <c r="CM156" s="6"/>
      <c r="CN156" s="6"/>
      <c r="CO156" s="6"/>
      <c r="CP156" s="4" t="str">
        <f t="shared" si="72"/>
        <v/>
      </c>
      <c r="CQ156" s="6"/>
      <c r="CR156" s="643"/>
      <c r="CS156" s="643"/>
      <c r="CT156" s="643">
        <f>IF(Duombaze!CR156="",0,INDEX(DU!I:I,MATCH(Duombaze!CR156,DU!A:A,0),1))+IF(Duombaze!CS156="",0,INDEX(DU!I:I,MATCH(Duombaze!CS156,DU!A:A,0),1))</f>
        <v>0</v>
      </c>
      <c r="CU156" s="6">
        <f>IF(Duombaze!CR156="",0,INDEX(DU!K:K,MATCH(Duombaze!CR156,DU!A:A,0),1))+IF(Duombaze!CS156="",0,INDEX(DU!K:K,MATCH(Duombaze!CS156,DU!A:A,0),1))</f>
        <v>0</v>
      </c>
      <c r="CV156" s="6"/>
      <c r="CW156" s="6"/>
      <c r="CX156" s="6"/>
      <c r="CY156" s="4" t="str">
        <f t="shared" si="73"/>
        <v/>
      </c>
      <c r="CZ156" s="6"/>
      <c r="DA156" s="674"/>
      <c r="DB156" s="674"/>
      <c r="DC156" s="674">
        <f>IF(Duombaze!DA156="",0,INDEX(DU!I:I,MATCH(Duombaze!DA156,DU!A:A,0),1))+IF(Duombaze!DB156="",0,INDEX(DU!I:I,MATCH(Duombaze!DB156,DU!A:A,0),1))</f>
        <v>0</v>
      </c>
      <c r="DD156" s="6">
        <f>IF(Duombaze!DA156="",0,INDEX(DU!K:K,MATCH(Duombaze!DA156,DU!A:A,0),1))+IF(Duombaze!DB156="",0,INDEX(DU!K:K,MATCH(Duombaze!DB156,DU!A:A,0),1))</f>
        <v>0</v>
      </c>
      <c r="DE156" s="6"/>
      <c r="DF156" s="6"/>
      <c r="DG156" s="6"/>
      <c r="DH156" s="6" t="str">
        <f t="shared" si="74"/>
        <v/>
      </c>
      <c r="DI156" s="6"/>
      <c r="DJ156" s="674"/>
      <c r="DK156" s="679"/>
      <c r="DL156" s="679">
        <f>IF(Duombaze!DJ156="",0,INDEX(DU!I:I,MATCH(Duombaze!DJ156,DU!A:A,0),1))+IF(Duombaze!DK156="",0,INDEX(DU!I:I,MATCH(Duombaze!DK156,DU!A:A,0),1))</f>
        <v>0</v>
      </c>
      <c r="DM156" s="6">
        <f>IF(Duombaze!DJ156="",0,INDEX(DU!K:K,MATCH(Duombaze!DJ156,DU!A:A,0),1))+IF(Duombaze!DK156="",0,INDEX(DU!K:K,MATCH(Duombaze!DK156,DU!A:A,0),1))</f>
        <v>0</v>
      </c>
      <c r="DN156" s="48"/>
      <c r="DO156" s="48"/>
      <c r="DP156" s="48"/>
      <c r="DQ156" s="4" t="str">
        <f t="shared" si="75"/>
        <v/>
      </c>
      <c r="DR156" s="66"/>
      <c r="DS156" s="694"/>
      <c r="DT156" s="694"/>
      <c r="DU156" s="694"/>
      <c r="DV156" s="694"/>
      <c r="DW156" s="694">
        <f>IF(Duombaze!DS156="",0,INDEX(DU!I:I,MATCH(Duombaze!DS156,DU!A:A,0),1))+IF(Duombaze!DT156="",0,INDEX(DU!I:I,MATCH(Duombaze!DT156,DU!A:A,0),1))+IF(Duombaze!DU156="",0,INDEX(DU!I:I,MATCH(Duombaze!DU156,DU!A:A,0),1))+IF(Duombaze!DV156="",0,INDEX(DU!I:I,MATCH(Duombaze!DV156,DU!A:A,0),1))</f>
        <v>0</v>
      </c>
      <c r="DX156" s="640">
        <f>IF(Duombaze!DS156="",0,INDEX(DU!K:K,MATCH(Duombaze!DS156,DU!A:A,0),1))+IF(Duombaze!DT156="",0,INDEX(DU!K:K,MATCH(Duombaze!DT156,DU!A:A,0),1))+IF(Duombaze!DU156="",0,INDEX(DU!K:K,MATCH(Duombaze!DU156,DU!A:A,0),1))+IF(Duombaze!DV156="",0,INDEX(DU!K:KH,MATCH(Duombaze!DV156,DU!A:A,0),1))</f>
        <v>0</v>
      </c>
      <c r="DY156" s="66"/>
      <c r="DZ156" s="66"/>
      <c r="EA156" s="6"/>
      <c r="EB156" s="6" t="str">
        <f t="shared" si="65"/>
        <v/>
      </c>
      <c r="EC156" s="6"/>
      <c r="ED156" s="6">
        <f>IF(Duombaze!EC156="",0,INDEX(DU!I:I,MATCH(Duombaze!EC156,DU!A:A,0),1))</f>
        <v>0</v>
      </c>
      <c r="EE156" s="640">
        <f>IF(Duombaze!EC156="",0,INDEX(DU!K:K,MATCH(Duombaze!EC156,DU!A:A,0),1))</f>
        <v>0</v>
      </c>
      <c r="EF156" s="6"/>
      <c r="EG156" s="6"/>
      <c r="EK156" s="677"/>
      <c r="EL156" s="677"/>
      <c r="EM156" s="677"/>
      <c r="EN156" s="677">
        <f>IF(Duombaze!EK156="",0,INDEX(DU!I:I,MATCH(Duombaze!EK156,DU!A:A,0),1))+IF(Duombaze!EL156="",0,INDEX(DU!I:I,MATCH(Duombaze!EL156,DU!A:A,0),1))+IF(Duombaze!EM156="",0,INDEX(DU!I:I,MATCH(Duombaze!EM156,DU!A:A,0),1))</f>
        <v>0</v>
      </c>
      <c r="EO156" s="6">
        <f>IF(Duombaze!EK156="",0,INDEX(DU!K:K,MATCH(Duombaze!EK156,DU!A:A,0),1))+IF(Duombaze!EL156="",0,INDEX(DU!K:K,MATCH(Duombaze!EL156,DU!A:A,0),1))+IF(Duombaze!EM156="",0,INDEX(DU!K:K,MATCH(Duombaze!EM156,DU!A:A,0),1))</f>
        <v>0</v>
      </c>
      <c r="EP156" s="6"/>
      <c r="EQ156" s="6"/>
      <c r="ER156" s="49"/>
      <c r="ES156" s="4" t="str">
        <f t="shared" si="76"/>
        <v/>
      </c>
      <c r="ET156" s="4"/>
      <c r="EU156" s="4"/>
      <c r="EV156" s="4"/>
      <c r="EW156" s="6" t="s">
        <v>8635</v>
      </c>
      <c r="EX156" s="6" t="str">
        <f t="shared" si="84"/>
        <v>8 SPC12 Purvasaugių komplektas 600 ratams 1/4 galiniai</v>
      </c>
      <c r="EY156" s="6" t="s">
        <v>326</v>
      </c>
      <c r="EZ156" s="674" t="s">
        <v>326</v>
      </c>
      <c r="FA156" s="674"/>
      <c r="FB156" s="674">
        <f>IF(Duombaze!EZ156="",0,INDEX(DU!I:I,MATCH(Duombaze!EZ156,DU!A:A,0),1))+IF(Duombaze!FA156="",0,INDEX(DU!I:I,MATCH(Duombaze!FA156,DU!A:A,0),1))</f>
        <v>38.491432642731198</v>
      </c>
      <c r="FC156" s="6">
        <f>IF(Duombaze!EZ156="",0,INDEX(DU!K:K,MATCH(Duombaze!EZ156,DU!A:A,0),1))+IF(Duombaze!FA156="",0,INDEX(DU!K:K,MATCH(Duombaze!FA156,DU!A:A,0),1))</f>
        <v>9.33</v>
      </c>
      <c r="FD156" s="6"/>
      <c r="FE156" s="6"/>
      <c r="FF156" s="6"/>
      <c r="FG156" s="6"/>
      <c r="FH156" s="6"/>
      <c r="FI156" s="6"/>
      <c r="FJ156" s="48"/>
      <c r="FK156" s="4"/>
      <c r="FL156" s="718"/>
      <c r="FM156" s="673"/>
      <c r="FN156" s="673"/>
      <c r="FO156" s="673"/>
      <c r="FP156" s="673"/>
      <c r="FQ156" s="673">
        <f>IF(Duombaze!FM156="",0,INDEX(DU!I:I,MATCH(Duombaze!FM156,DU!A:A,0),1))+IF(Duombaze!FN156="",0,INDEX(DU!I:I,MATCH(Duombaze!FN156,DU!A:A,0),1))+IF(Duombaze!FO156="",0,INDEX(DU!I:I,MATCH(Duombaze!FO156,DU!A:A,0),1))+IF(Duombaze!FP156="",0,INDEX(DU!I:I,MATCH(Duombaze!FP156,DU!A:A,0),1))</f>
        <v>0</v>
      </c>
      <c r="FR156" s="673">
        <f>IF(Duombaze!FM156="",0,INDEX(DU!K:K,MATCH(Duombaze!FM156,DU!A:A,0),1))+IF(Duombaze!FN156="",0,INDEX(DU!K:K,MATCH(Duombaze!FN156,DU!A:A,0),1))+IF(Duombaze!FO156="",0,INDEX(DU!K:K,MATCH(Duombaze!FO156,DU!A:A,0),1))+IF(Duombaze!FP156="",0,INDEX(DU!K:K,MATCH(Duombaze!FP156,DU!A:A,0),1))</f>
        <v>0</v>
      </c>
      <c r="FT156" s="101" t="s">
        <v>66</v>
      </c>
      <c r="FU156" s="101" t="s">
        <v>75</v>
      </c>
      <c r="FV156" s="101" t="s">
        <v>750</v>
      </c>
      <c r="FW156" s="101" t="s">
        <v>350</v>
      </c>
      <c r="FY156" s="66" t="str">
        <f>FY162</f>
        <v>Hidr.koja SIMOL H950 + HJ + kranas</v>
      </c>
      <c r="FZ156" s="6" t="str">
        <f>IF(FY156&lt;&gt;"",A150&amp;" "&amp;C150&amp;" "&amp;FY156,"")</f>
        <v>2 SPC12 Hidr.koja SIMOL H950 + HJ + kranas</v>
      </c>
      <c r="GA156" s="6" t="str">
        <f>GA162</f>
        <v>ZM10AHKSIMH95K</v>
      </c>
    </row>
    <row r="157" spans="1:183" s="7" customFormat="1" ht="23.45" customHeight="1" x14ac:dyDescent="0.25">
      <c r="A157" s="42">
        <v>9</v>
      </c>
      <c r="B157" s="42" t="s">
        <v>775</v>
      </c>
      <c r="C157" s="12" t="s">
        <v>220</v>
      </c>
      <c r="D157" s="6"/>
      <c r="E157" s="4" t="str">
        <f t="shared" si="82"/>
        <v/>
      </c>
      <c r="F157" s="6"/>
      <c r="G157" s="643"/>
      <c r="H157" s="643"/>
      <c r="I157" s="643"/>
      <c r="J157" s="643"/>
      <c r="K157" s="643"/>
      <c r="L157" s="643"/>
      <c r="M157" s="643"/>
      <c r="N157" s="643"/>
      <c r="O157" s="643"/>
      <c r="P157" s="640">
        <f>IF(Duombaze!G157="",0,INDEX(DU!I:I,MATCH(Duombaze!G157,DU!A:A,0),1))+IF(Duombaze!H157="",0,INDEX(DU!I:I,MATCH(Duombaze!H157,DU!A:A,0),1))+IF(Duombaze!I157="",0,INDEX(DU!I:I,MATCH(Duombaze!I157,DU!A:A,0),1))+IF(Duombaze!J157="",0,INDEX(DU!I:I,MATCH(Duombaze!J157,DU!A:A,0),1))+IF(Duombaze!K157="",0,INDEX(DU!I:I,MATCH(Duombaze!K157,DU!A:A,0),1))+IF(Duombaze!L157="",0,INDEX(DU!I:I,MATCH(Duombaze!L157,DU!A:A,0),1))+IF(Duombaze!M157="",0,INDEX(DU!I:I,MATCH(Duombaze!M157,DU!A:A,0),1))+IF(Duombaze!N157="",0,INDEX(DU!I:I,MATCH(Duombaze!N157,DU!A:A,0),1))+IF(Duombaze!O157="",0,INDEX(DU!I:I,MATCH(Duombaze!O157,DU!A:A,0),1))</f>
        <v>0</v>
      </c>
      <c r="Q157" s="640">
        <f>IF(Duombaze!G157="",0,INDEX(DU!K:K,MATCH(Duombaze!G157,DU!A:A,0),1))+IF(Duombaze!H157="",0,INDEX(DU!K:K,MATCH(Duombaze!H157,DU!A:A,0),1))+IF(Duombaze!I157="",0,INDEX(DU!K:K,MATCH(Duombaze!I157,DU!A:A,0),1))+IF(Duombaze!J157="",0,INDEX(DU!K:K,MATCH(Duombaze!J157,DU!A:A,0),1))+IF(Duombaze!K157="",0,INDEX(DU!K:K,MATCH(Duombaze!K157,DU!A:A,0),1))+IF(Duombaze!L157="",0,INDEX(DU!K:K,MATCH(Duombaze!L157,DU!A:A,0),1))+IF(Duombaze!M157="",0,INDEX(DU!K:K,MATCH(Duombaze!M157,DU!A:A,0),1))+IF(Duombaze!N157="",0,INDEX(DU!K:K,MATCH(Duombaze!N157,DU!A:A,0),1))+IF(Duombaze!O157="",0,INDEX(DU!K:K,MATCH(Duombaze!O157,DU!A:A,0),1))</f>
        <v>0</v>
      </c>
      <c r="R157" s="6"/>
      <c r="S157" s="48"/>
      <c r="T157" s="883"/>
      <c r="U157" s="4">
        <f>IF(Duombaze!T157="",0,INDEX(DU!I:I,MATCH(Duombaze!T157,DU!A:A,0),1))</f>
        <v>0</v>
      </c>
      <c r="V157" s="4">
        <f>IF(Duombaze!T157="",0,INDEX(DU!K:K,MATCH(Duombaze!T157,DU!A:A,0),1))</f>
        <v>0</v>
      </c>
      <c r="W157" s="6"/>
      <c r="X157" s="6"/>
      <c r="Y157" s="858"/>
      <c r="Z157" s="66"/>
      <c r="AA157" s="4" t="str">
        <f t="shared" ref="AA157:AA188" si="88">IF(Z157&lt;&gt;"",A157&amp;" "&amp;C157&amp;" "&amp;Z157,"")</f>
        <v/>
      </c>
      <c r="AB157" s="6"/>
      <c r="AC157" s="6">
        <f>IF(Duombaze!AB157="",0,INDEX(DU!I:I,MATCH(Duombaze!AB157,DU!A:A,0),1))</f>
        <v>0</v>
      </c>
      <c r="AD157" s="2">
        <f>IF(Duombaze!AB157="",0,INDEX(DU!K:K,MATCH(Duombaze!AB157,DU!A:A,0),1))</f>
        <v>0</v>
      </c>
      <c r="AE157" s="6"/>
      <c r="AF157" s="6"/>
      <c r="AG157" s="6"/>
      <c r="AH157" s="4" t="str">
        <f t="shared" si="67"/>
        <v/>
      </c>
      <c r="AI157" s="6"/>
      <c r="AJ157" s="643"/>
      <c r="AK157" s="643"/>
      <c r="AL157" s="643"/>
      <c r="AM157" s="643">
        <f>IF(Duombaze!AJ157="",0,INDEX(DU!I:I,MATCH(Duombaze!AJ157,DU!A:A,0),1))+IF(Duombaze!AK157="",0,INDEX(DU!I:I,MATCH(Duombaze!AK157,DU!A:A,0),1))+IF(Duombaze!AL157="",0,INDEX(DU!I:I,MATCH(Duombaze!AL157,DU!A:A,0),1))</f>
        <v>0</v>
      </c>
      <c r="AN157" s="643">
        <f>IF(Duombaze!AJ157="",0,INDEX(DU!K:K,MATCH(Duombaze!AJ157,DU!A:A,0),1))+IF(Duombaze!AK157="",0,INDEX(DU!K:K,MATCH(Duombaze!AK157,DU!A:A,0),1))+IF(Duombaze!AL157="",0,INDEX(DU!K:K,MATCH(Duombaze!AL157,DU!A:A,0),1))</f>
        <v>0</v>
      </c>
      <c r="AO157" s="6"/>
      <c r="AP157" s="6"/>
      <c r="AQ157" s="6"/>
      <c r="AR157" s="4" t="str">
        <f t="shared" si="70"/>
        <v/>
      </c>
      <c r="AS157" s="6"/>
      <c r="AT157" s="643"/>
      <c r="AU157" s="643"/>
      <c r="AV157" s="643"/>
      <c r="AW157" s="643"/>
      <c r="AX157" s="643"/>
      <c r="AY157" s="643"/>
      <c r="AZ157" s="643"/>
      <c r="BA157" s="643"/>
      <c r="BB157" s="643"/>
      <c r="BC157" s="640">
        <f>IF(Duombaze!AT157="",0,INDEX(DU!I:I,MATCH(Duombaze!AT157,DU!A:A,0),1))+IF(Duombaze!AU157="",0,INDEX(DU!I:I,MATCH(Duombaze!AU157,DU!A:A,0),1))+IF(Duombaze!AV157="",0,INDEX(DU!I:I,MATCH(Duombaze!AV157,DU!A:A,0),1))+IF(Duombaze!AW157="",0,INDEX(DU!I:I,MATCH(Duombaze!AW157,DU!A:A,0),1))+IF(Duombaze!AX157="",0,INDEX(DU!I:I,MATCH(Duombaze!AX157,DU!A:A,0),1))+IF(Duombaze!AY157="",0,INDEX(DU!I:I,MATCH(Duombaze!AY157,DU!A:A,0),1))+IF(Duombaze!AZ157="",0,INDEX(DU!I:I,MATCH(Duombaze!AZ157,DU!A:A,0),1))+IF(Duombaze!BA157="",0,INDEX(DU!I:I,MATCH(Duombaze!BA157,DU!A:A,0),1))+IF(Duombaze!BB157="",0,INDEX(DU!I:I,MATCH(Duombaze!BB157,DU!A:A,0),1))</f>
        <v>0</v>
      </c>
      <c r="BD157" s="640">
        <f>IF(Duombaze!AT157="",0,INDEX(DU!K:K,MATCH(Duombaze!AT157,DU!A:A,0),1))+IF(Duombaze!AU157="",0,INDEX(DU!K:K,MATCH(Duombaze!AU157,DU!A:A,0),1))+IF(Duombaze!AV157="",0,INDEX(DU!K:K,MATCH(Duombaze!AV157,DU!A:A,0),1))+IF(Duombaze!AW157="",0,INDEX(DU!K:K,MATCH(Duombaze!AW157,DU!A:A,0),1))+IF(Duombaze!AX157="",0,INDEX(DU!K:K,MATCH(Duombaze!AX157,DU!A:A,0),1))+IF(Duombaze!AY157="",0,INDEX(DU!K:K,MATCH(Duombaze!AY157,DU!A:A,0),1))+IF(Duombaze!AZ157="",0,INDEX(DU!K:K,MATCH(Duombaze!AZ157,DU!A:A,0),1))+IF(Duombaze!BA157="",0,INDEX(DU!K:K,MATCH(Duombaze!BA157,DU!A:A,0),1))+IF(Duombaze!BB157="",0,INDEX(DU!K:K,MATCH(Duombaze!BB157,DU!A:A,0),1))</f>
        <v>0</v>
      </c>
      <c r="BE157" s="6"/>
      <c r="BF157" s="6"/>
      <c r="BG157" s="4"/>
      <c r="BH157" s="4"/>
      <c r="BI157" s="4"/>
      <c r="BJ157" s="662"/>
      <c r="BK157" s="662"/>
      <c r="BL157" s="662"/>
      <c r="BM157" s="662">
        <f>IF(Duombaze!BJ157="",0,INDEX(DU!I:I,MATCH(Duombaze!BJ157,DU!A:A,0),1))+IF(Duombaze!BK157="",0,INDEX(DU!I:I,MATCH(Duombaze!BK157,DU!A:A,0),1))+IF(Duombaze!BL157="",0,INDEX(DU!I:I,MATCH(Duombaze!BL157,DU!A:A,0),1))</f>
        <v>0</v>
      </c>
      <c r="BN157" s="640">
        <f>IF(Duombaze!BJ157="",0,INDEX(DU!K:K,MATCH(Duombaze!BJ157,DU!A:A,0),1))+IF(Duombaze!BK157="",0,INDEX(DU!K:K,MATCH(Duombaze!BK157,DU!A:A,0),1))+IF(Duombaze!BL157="",0,INDEX(DU!K:K,MATCH(Duombaze!BL157,DU!A:A,0),1))</f>
        <v>0</v>
      </c>
      <c r="BO157" s="49"/>
      <c r="BP157" s="49"/>
      <c r="BQ157" s="66"/>
      <c r="BR157" s="6" t="str">
        <f t="shared" si="87"/>
        <v/>
      </c>
      <c r="BS157" s="6"/>
      <c r="BT157" s="6"/>
      <c r="BU157" s="6"/>
      <c r="BV157" s="6"/>
      <c r="BW157" s="6">
        <f>IF(Duombaze!BT157="",0,INDEX(DU!I:I,MATCH(Duombaze!BT157,DU!A:A,0),1))+IF(Duombaze!BU157="",0,INDEX(DU!I:I,MATCH(Duombaze!BU157,DU!A:A,0),1))+IF(Duombaze!BV157="",0,INDEX(DU!I:I,MATCH(Duombaze!BV157,DU!A:A,0),1))</f>
        <v>0</v>
      </c>
      <c r="BX157" s="6">
        <f>IF(Duombaze!BT157="",0,INDEX(DU!K:K,MATCH(Duombaze!BT157,DU!A:A,0),1))+IF(Duombaze!BU157="",0,INDEX(DU!K:K,MATCH(Duombaze!BU157,DU!A:A,0),1))+IF(Duombaze!BV157="",0,INDEX(DU!K:K,MATCH(Duombaze!BV157,DU!A:A,0),1))</f>
        <v>0</v>
      </c>
      <c r="BY157" s="6"/>
      <c r="BZ157" s="6"/>
      <c r="CA157" s="6"/>
      <c r="CB157" s="6" t="str">
        <f t="shared" si="79"/>
        <v/>
      </c>
      <c r="CC157" s="6"/>
      <c r="CD157" s="6">
        <f>IF(Duombaze!CC157="",0,INDEX(DU!I:I,MATCH(Duombaze!CC157,DU!A:A,0),1))</f>
        <v>0</v>
      </c>
      <c r="CE157" s="4">
        <f>IF(Duombaze!CC157="",0,INDEX(DU!K:K,MATCH(Duombaze!CC157,DU!A:A,0),1))</f>
        <v>0</v>
      </c>
      <c r="CF157" s="6"/>
      <c r="CG157" s="6"/>
      <c r="CH157" s="6"/>
      <c r="CI157" s="4" t="str">
        <f t="shared" si="71"/>
        <v/>
      </c>
      <c r="CJ157" s="6"/>
      <c r="CK157" s="6">
        <f>IF(Duombaze!CJ157="",0,INDEX(DU!I:I,MATCH(Duombaze!CJ157,DU!A:A,0),1))</f>
        <v>0</v>
      </c>
      <c r="CL157" s="4">
        <f>IF(Duombaze!CJ157="",0,INDEX(DU!K:K,MATCH(Duombaze!CJ157,DU!A:A,0),1))</f>
        <v>0</v>
      </c>
      <c r="CM157" s="6"/>
      <c r="CN157" s="6"/>
      <c r="CO157" s="6"/>
      <c r="CP157" s="4" t="str">
        <f t="shared" si="72"/>
        <v/>
      </c>
      <c r="CQ157" s="6"/>
      <c r="CR157" s="643"/>
      <c r="CS157" s="643"/>
      <c r="CT157" s="643">
        <f>IF(Duombaze!CR157="",0,INDEX(DU!I:I,MATCH(Duombaze!CR157,DU!A:A,0),1))+IF(Duombaze!CS157="",0,INDEX(DU!I:I,MATCH(Duombaze!CS157,DU!A:A,0),1))</f>
        <v>0</v>
      </c>
      <c r="CU157" s="6">
        <f>IF(Duombaze!CR157="",0,INDEX(DU!K:K,MATCH(Duombaze!CR157,DU!A:A,0),1))+IF(Duombaze!CS157="",0,INDEX(DU!K:K,MATCH(Duombaze!CS157,DU!A:A,0),1))</f>
        <v>0</v>
      </c>
      <c r="CV157" s="6"/>
      <c r="CW157" s="6"/>
      <c r="CX157" s="6"/>
      <c r="CY157" s="4" t="str">
        <f t="shared" si="73"/>
        <v/>
      </c>
      <c r="CZ157" s="6"/>
      <c r="DA157" s="674"/>
      <c r="DB157" s="674"/>
      <c r="DC157" s="674">
        <f>IF(Duombaze!DA157="",0,INDEX(DU!I:I,MATCH(Duombaze!DA157,DU!A:A,0),1))+IF(Duombaze!DB157="",0,INDEX(DU!I:I,MATCH(Duombaze!DB157,DU!A:A,0),1))</f>
        <v>0</v>
      </c>
      <c r="DD157" s="6">
        <f>IF(Duombaze!DA157="",0,INDEX(DU!K:K,MATCH(Duombaze!DA157,DU!A:A,0),1))+IF(Duombaze!DB157="",0,INDEX(DU!K:K,MATCH(Duombaze!DB157,DU!A:A,0),1))</f>
        <v>0</v>
      </c>
      <c r="DE157" s="6"/>
      <c r="DF157" s="6"/>
      <c r="DG157" s="6"/>
      <c r="DH157" s="6" t="str">
        <f t="shared" si="74"/>
        <v/>
      </c>
      <c r="DI157" s="6"/>
      <c r="DJ157" s="674"/>
      <c r="DK157" s="679"/>
      <c r="DL157" s="679">
        <f>IF(Duombaze!DJ157="",0,INDEX(DU!I:I,MATCH(Duombaze!DJ157,DU!A:A,0),1))+IF(Duombaze!DK157="",0,INDEX(DU!I:I,MATCH(Duombaze!DK157,DU!A:A,0),1))</f>
        <v>0</v>
      </c>
      <c r="DM157" s="6">
        <f>IF(Duombaze!DJ157="",0,INDEX(DU!K:K,MATCH(Duombaze!DJ157,DU!A:A,0),1))+IF(Duombaze!DK157="",0,INDEX(DU!K:K,MATCH(Duombaze!DK157,DU!A:A,0),1))</f>
        <v>0</v>
      </c>
      <c r="DN157" s="48"/>
      <c r="DO157" s="48"/>
      <c r="DP157" s="48"/>
      <c r="DQ157" s="4" t="str">
        <f t="shared" si="75"/>
        <v/>
      </c>
      <c r="DR157" s="66"/>
      <c r="DS157" s="694"/>
      <c r="DT157" s="694"/>
      <c r="DU157" s="694"/>
      <c r="DV157" s="694"/>
      <c r="DW157" s="694">
        <f>IF(Duombaze!DS157="",0,INDEX(DU!I:I,MATCH(Duombaze!DS157,DU!A:A,0),1))+IF(Duombaze!DT157="",0,INDEX(DU!I:I,MATCH(Duombaze!DT157,DU!A:A,0),1))+IF(Duombaze!DU157="",0,INDEX(DU!I:I,MATCH(Duombaze!DU157,DU!A:A,0),1))+IF(Duombaze!DV157="",0,INDEX(DU!I:I,MATCH(Duombaze!DV157,DU!A:A,0),1))</f>
        <v>0</v>
      </c>
      <c r="DX157" s="640">
        <f>IF(Duombaze!DS157="",0,INDEX(DU!K:K,MATCH(Duombaze!DS157,DU!A:A,0),1))+IF(Duombaze!DT157="",0,INDEX(DU!K:K,MATCH(Duombaze!DT157,DU!A:A,0),1))+IF(Duombaze!DU157="",0,INDEX(DU!K:K,MATCH(Duombaze!DU157,DU!A:A,0),1))+IF(Duombaze!DV157="",0,INDEX(DU!K:KH,MATCH(Duombaze!DV157,DU!A:A,0),1))</f>
        <v>0</v>
      </c>
      <c r="DY157" s="66"/>
      <c r="DZ157" s="66"/>
      <c r="EA157" s="6"/>
      <c r="EB157" s="6" t="str">
        <f t="shared" si="65"/>
        <v/>
      </c>
      <c r="EC157" s="6"/>
      <c r="ED157" s="6">
        <f>IF(Duombaze!EC157="",0,INDEX(DU!I:I,MATCH(Duombaze!EC157,DU!A:A,0),1))</f>
        <v>0</v>
      </c>
      <c r="EE157" s="640">
        <f>IF(Duombaze!EC157="",0,INDEX(DU!K:K,MATCH(Duombaze!EC157,DU!A:A,0),1))</f>
        <v>0</v>
      </c>
      <c r="EF157" s="6"/>
      <c r="EG157" s="6"/>
      <c r="EH157" s="6"/>
      <c r="EI157" s="4" t="str">
        <f t="shared" ref="EI157:EI168" si="89">IF(EH157&lt;&gt;"",A157&amp;" "&amp;C157&amp;" "&amp;EH157,"")</f>
        <v/>
      </c>
      <c r="EJ157" s="6"/>
      <c r="EK157" s="674"/>
      <c r="EL157" s="674"/>
      <c r="EM157" s="674"/>
      <c r="EN157" s="674">
        <f>IF(Duombaze!EK157="",0,INDEX(DU!I:I,MATCH(Duombaze!EK157,DU!A:A,0),1))+IF(Duombaze!EL157="",0,INDEX(DU!I:I,MATCH(Duombaze!EL157,DU!A:A,0),1))+IF(Duombaze!EM157="",0,INDEX(DU!I:I,MATCH(Duombaze!EM157,DU!A:A,0),1))</f>
        <v>0</v>
      </c>
      <c r="EO157" s="6">
        <f>IF(Duombaze!EK157="",0,INDEX(DU!K:K,MATCH(Duombaze!EK157,DU!A:A,0),1))+IF(Duombaze!EL157="",0,INDEX(DU!K:K,MATCH(Duombaze!EL157,DU!A:A,0),1))+IF(Duombaze!EM157="",0,INDEX(DU!K:K,MATCH(Duombaze!EM157,DU!A:A,0),1))</f>
        <v>0</v>
      </c>
      <c r="EP157" s="6"/>
      <c r="EQ157" s="6"/>
      <c r="ER157" s="66"/>
      <c r="ES157" s="4" t="str">
        <f t="shared" si="76"/>
        <v/>
      </c>
      <c r="ET157" s="6"/>
      <c r="EU157" s="6"/>
      <c r="EV157" s="6"/>
      <c r="EW157" s="6"/>
      <c r="EX157" s="6" t="str">
        <f t="shared" si="84"/>
        <v/>
      </c>
      <c r="EY157" s="6"/>
      <c r="EZ157" s="674"/>
      <c r="FA157" s="674"/>
      <c r="FB157" s="674">
        <f>IF(Duombaze!EZ157="",0,INDEX(DU!I:I,MATCH(Duombaze!EZ157,DU!A:A,0),1))+IF(Duombaze!FA157="",0,INDEX(DU!I:I,MATCH(Duombaze!FA157,DU!A:A,0),1))</f>
        <v>0</v>
      </c>
      <c r="FC157" s="6">
        <f>IF(Duombaze!EZ157="",0,INDEX(DU!K:K,MATCH(Duombaze!EZ157,DU!A:A,0),1))+IF(Duombaze!FA157="",0,INDEX(DU!K:K,MATCH(Duombaze!FA157,DU!A:A,0),1))</f>
        <v>0</v>
      </c>
      <c r="FD157" s="6"/>
      <c r="FE157" s="6"/>
      <c r="FF157" s="6"/>
      <c r="FG157" s="6"/>
      <c r="FH157" s="6"/>
      <c r="FI157" s="6"/>
      <c r="FJ157" s="48"/>
      <c r="FK157" s="4"/>
      <c r="FL157" s="718"/>
      <c r="FM157" s="673"/>
      <c r="FN157" s="673"/>
      <c r="FO157" s="673"/>
      <c r="FP157" s="673"/>
      <c r="FQ157" s="673">
        <f>IF(Duombaze!FM157="",0,INDEX(DU!I:I,MATCH(Duombaze!FM157,DU!A:A,0),1))+IF(Duombaze!FN157="",0,INDEX(DU!I:I,MATCH(Duombaze!FN157,DU!A:A,0),1))+IF(Duombaze!FO157="",0,INDEX(DU!I:I,MATCH(Duombaze!FO157,DU!A:A,0),1))+IF(Duombaze!FP157="",0,INDEX(DU!I:I,MATCH(Duombaze!FP157,DU!A:A,0),1))</f>
        <v>0</v>
      </c>
      <c r="FR157" s="673">
        <f>IF(Duombaze!FM157="",0,INDEX(DU!K:K,MATCH(Duombaze!FM157,DU!A:A,0),1))+IF(Duombaze!FN157="",0,INDEX(DU!K:K,MATCH(Duombaze!FN157,DU!A:A,0),1))+IF(Duombaze!FO157="",0,INDEX(DU!K:K,MATCH(Duombaze!FO157,DU!A:A,0),1))+IF(Duombaze!FP157="",0,INDEX(DU!K:K,MATCH(Duombaze!FP157,DU!A:A,0),1))</f>
        <v>0</v>
      </c>
      <c r="FT157" s="101" t="s">
        <v>67</v>
      </c>
      <c r="FU157" s="101" t="s">
        <v>76</v>
      </c>
    </row>
    <row r="158" spans="1:183" s="7" customFormat="1" ht="23.45" customHeight="1" x14ac:dyDescent="0.25">
      <c r="A158" s="42" t="s">
        <v>648</v>
      </c>
      <c r="B158" s="42" t="s">
        <v>775</v>
      </c>
      <c r="C158" s="12" t="s">
        <v>220</v>
      </c>
      <c r="D158" s="6"/>
      <c r="E158" s="4" t="str">
        <f t="shared" si="82"/>
        <v/>
      </c>
      <c r="F158" s="6"/>
      <c r="G158" s="643"/>
      <c r="H158" s="643"/>
      <c r="I158" s="643"/>
      <c r="J158" s="643"/>
      <c r="K158" s="643"/>
      <c r="L158" s="643"/>
      <c r="M158" s="643"/>
      <c r="N158" s="643"/>
      <c r="O158" s="643"/>
      <c r="P158" s="640">
        <f>IF(Duombaze!G158="",0,INDEX(DU!I:I,MATCH(Duombaze!G158,DU!A:A,0),1))+IF(Duombaze!H158="",0,INDEX(DU!I:I,MATCH(Duombaze!H158,DU!A:A,0),1))+IF(Duombaze!I158="",0,INDEX(DU!I:I,MATCH(Duombaze!I158,DU!A:A,0),1))+IF(Duombaze!J158="",0,INDEX(DU!I:I,MATCH(Duombaze!J158,DU!A:A,0),1))+IF(Duombaze!K158="",0,INDEX(DU!I:I,MATCH(Duombaze!K158,DU!A:A,0),1))+IF(Duombaze!L158="",0,INDEX(DU!I:I,MATCH(Duombaze!L158,DU!A:A,0),1))+IF(Duombaze!M158="",0,INDEX(DU!I:I,MATCH(Duombaze!M158,DU!A:A,0),1))+IF(Duombaze!N158="",0,INDEX(DU!I:I,MATCH(Duombaze!N158,DU!A:A,0),1))+IF(Duombaze!O158="",0,INDEX(DU!I:I,MATCH(Duombaze!O158,DU!A:A,0),1))</f>
        <v>0</v>
      </c>
      <c r="Q158" s="640">
        <f>IF(Duombaze!G158="",0,INDEX(DU!K:K,MATCH(Duombaze!G158,DU!A:A,0),1))+IF(Duombaze!H158="",0,INDEX(DU!K:K,MATCH(Duombaze!H158,DU!A:A,0),1))+IF(Duombaze!I158="",0,INDEX(DU!K:K,MATCH(Duombaze!I158,DU!A:A,0),1))+IF(Duombaze!J158="",0,INDEX(DU!K:K,MATCH(Duombaze!J158,DU!A:A,0),1))+IF(Duombaze!K158="",0,INDEX(DU!K:K,MATCH(Duombaze!K158,DU!A:A,0),1))+IF(Duombaze!L158="",0,INDEX(DU!K:K,MATCH(Duombaze!L158,DU!A:A,0),1))+IF(Duombaze!M158="",0,INDEX(DU!K:K,MATCH(Duombaze!M158,DU!A:A,0),1))+IF(Duombaze!N158="",0,INDEX(DU!K:K,MATCH(Duombaze!N158,DU!A:A,0),1))+IF(Duombaze!O158="",0,INDEX(DU!K:K,MATCH(Duombaze!O158,DU!A:A,0),1))</f>
        <v>0</v>
      </c>
      <c r="R158" s="6"/>
      <c r="S158" s="48"/>
      <c r="T158" s="883"/>
      <c r="U158" s="4">
        <f>IF(Duombaze!T158="",0,INDEX(DU!I:I,MATCH(Duombaze!T158,DU!A:A,0),1))</f>
        <v>0</v>
      </c>
      <c r="V158" s="4">
        <f>IF(Duombaze!T158="",0,INDEX(DU!K:K,MATCH(Duombaze!T158,DU!A:A,0),1))</f>
        <v>0</v>
      </c>
      <c r="W158" s="6"/>
      <c r="X158" s="6"/>
      <c r="Y158" s="858"/>
      <c r="Z158" s="66"/>
      <c r="AA158" s="4" t="str">
        <f t="shared" si="88"/>
        <v/>
      </c>
      <c r="AB158" s="6"/>
      <c r="AC158" s="6">
        <f>IF(Duombaze!AB158="",0,INDEX(DU!I:I,MATCH(Duombaze!AB158,DU!A:A,0),1))</f>
        <v>0</v>
      </c>
      <c r="AD158" s="2">
        <f>IF(Duombaze!AB158="",0,INDEX(DU!K:K,MATCH(Duombaze!AB158,DU!A:A,0),1))</f>
        <v>0</v>
      </c>
      <c r="AE158" s="6"/>
      <c r="AF158" s="6"/>
      <c r="AG158" s="6"/>
      <c r="AH158" s="4" t="str">
        <f t="shared" si="67"/>
        <v/>
      </c>
      <c r="AI158" s="6"/>
      <c r="AJ158" s="643"/>
      <c r="AK158" s="643"/>
      <c r="AL158" s="643"/>
      <c r="AM158" s="643">
        <f>IF(Duombaze!AJ158="",0,INDEX(DU!I:I,MATCH(Duombaze!AJ158,DU!A:A,0),1))+IF(Duombaze!AK158="",0,INDEX(DU!I:I,MATCH(Duombaze!AK158,DU!A:A,0),1))+IF(Duombaze!AL158="",0,INDEX(DU!I:I,MATCH(Duombaze!AL158,DU!A:A,0),1))</f>
        <v>0</v>
      </c>
      <c r="AN158" s="643">
        <f>IF(Duombaze!AJ158="",0,INDEX(DU!K:K,MATCH(Duombaze!AJ158,DU!A:A,0),1))+IF(Duombaze!AK158="",0,INDEX(DU!K:K,MATCH(Duombaze!AK158,DU!A:A,0),1))+IF(Duombaze!AL158="",0,INDEX(DU!K:K,MATCH(Duombaze!AL158,DU!A:A,0),1))</f>
        <v>0</v>
      </c>
      <c r="AO158" s="6"/>
      <c r="AP158" s="6"/>
      <c r="AQ158" s="6"/>
      <c r="AR158" s="4" t="str">
        <f t="shared" si="70"/>
        <v/>
      </c>
      <c r="AS158" s="6"/>
      <c r="AT158" s="643"/>
      <c r="AU158" s="643"/>
      <c r="AV158" s="643"/>
      <c r="AW158" s="643"/>
      <c r="AX158" s="643"/>
      <c r="AY158" s="643"/>
      <c r="AZ158" s="643"/>
      <c r="BA158" s="643"/>
      <c r="BB158" s="643"/>
      <c r="BC158" s="640">
        <f>IF(Duombaze!AT158="",0,INDEX(DU!I:I,MATCH(Duombaze!AT158,DU!A:A,0),1))+IF(Duombaze!AU158="",0,INDEX(DU!I:I,MATCH(Duombaze!AU158,DU!A:A,0),1))+IF(Duombaze!AV158="",0,INDEX(DU!I:I,MATCH(Duombaze!AV158,DU!A:A,0),1))+IF(Duombaze!AW158="",0,INDEX(DU!I:I,MATCH(Duombaze!AW158,DU!A:A,0),1))+IF(Duombaze!AX158="",0,INDEX(DU!I:I,MATCH(Duombaze!AX158,DU!A:A,0),1))+IF(Duombaze!AY158="",0,INDEX(DU!I:I,MATCH(Duombaze!AY158,DU!A:A,0),1))+IF(Duombaze!AZ158="",0,INDEX(DU!I:I,MATCH(Duombaze!AZ158,DU!A:A,0),1))+IF(Duombaze!BA158="",0,INDEX(DU!I:I,MATCH(Duombaze!BA158,DU!A:A,0),1))+IF(Duombaze!BB158="",0,INDEX(DU!I:I,MATCH(Duombaze!BB158,DU!A:A,0),1))</f>
        <v>0</v>
      </c>
      <c r="BD158" s="640">
        <f>IF(Duombaze!AT158="",0,INDEX(DU!K:K,MATCH(Duombaze!AT158,DU!A:A,0),1))+IF(Duombaze!AU158="",0,INDEX(DU!K:K,MATCH(Duombaze!AU158,DU!A:A,0),1))+IF(Duombaze!AV158="",0,INDEX(DU!K:K,MATCH(Duombaze!AV158,DU!A:A,0),1))+IF(Duombaze!AW158="",0,INDEX(DU!K:K,MATCH(Duombaze!AW158,DU!A:A,0),1))+IF(Duombaze!AX158="",0,INDEX(DU!K:K,MATCH(Duombaze!AX158,DU!A:A,0),1))+IF(Duombaze!AY158="",0,INDEX(DU!K:K,MATCH(Duombaze!AY158,DU!A:A,0),1))+IF(Duombaze!AZ158="",0,INDEX(DU!K:K,MATCH(Duombaze!AZ158,DU!A:A,0),1))+IF(Duombaze!BA158="",0,INDEX(DU!K:K,MATCH(Duombaze!BA158,DU!A:A,0),1))+IF(Duombaze!BB158="",0,INDEX(DU!K:K,MATCH(Duombaze!BB158,DU!A:A,0),1))</f>
        <v>0</v>
      </c>
      <c r="BE158" s="6"/>
      <c r="BF158" s="6"/>
      <c r="BG158" s="49"/>
      <c r="BH158" s="4" t="str">
        <f t="shared" ref="BH158:BH193" si="90">IF(BG158&lt;&gt;"",A158&amp;" "&amp;C158&amp;" "&amp;BG158,"")</f>
        <v/>
      </c>
      <c r="BI158" s="4"/>
      <c r="BJ158" s="662"/>
      <c r="BK158" s="662"/>
      <c r="BL158" s="662"/>
      <c r="BM158" s="662">
        <f>IF(Duombaze!BJ158="",0,INDEX(DU!I:I,MATCH(Duombaze!BJ158,DU!A:A,0),1))+IF(Duombaze!BK158="",0,INDEX(DU!I:I,MATCH(Duombaze!BK158,DU!A:A,0),1))+IF(Duombaze!BL158="",0,INDEX(DU!I:I,MATCH(Duombaze!BL158,DU!A:A,0),1))</f>
        <v>0</v>
      </c>
      <c r="BN158" s="640">
        <f>IF(Duombaze!BJ158="",0,INDEX(DU!K:K,MATCH(Duombaze!BJ158,DU!A:A,0),1))+IF(Duombaze!BK158="",0,INDEX(DU!K:K,MATCH(Duombaze!BK158,DU!A:A,0),1))+IF(Duombaze!BL158="",0,INDEX(DU!K:K,MATCH(Duombaze!BL158,DU!A:A,0),1))</f>
        <v>0</v>
      </c>
      <c r="BO158" s="49"/>
      <c r="BP158" s="49"/>
      <c r="BQ158" s="66"/>
      <c r="BR158" s="6" t="str">
        <f t="shared" si="87"/>
        <v/>
      </c>
      <c r="BS158" s="6"/>
      <c r="BT158" s="6"/>
      <c r="BU158" s="6"/>
      <c r="BV158" s="6"/>
      <c r="BW158" s="6">
        <f>IF(Duombaze!BT158="",0,INDEX(DU!I:I,MATCH(Duombaze!BT158,DU!A:A,0),1))+IF(Duombaze!BU158="",0,INDEX(DU!I:I,MATCH(Duombaze!BU158,DU!A:A,0),1))+IF(Duombaze!BV158="",0,INDEX(DU!I:I,MATCH(Duombaze!BV158,DU!A:A,0),1))</f>
        <v>0</v>
      </c>
      <c r="BX158" s="6">
        <f>IF(Duombaze!BT158="",0,INDEX(DU!K:K,MATCH(Duombaze!BT158,DU!A:A,0),1))+IF(Duombaze!BU158="",0,INDEX(DU!K:K,MATCH(Duombaze!BU158,DU!A:A,0),1))+IF(Duombaze!BV158="",0,INDEX(DU!K:K,MATCH(Duombaze!BV158,DU!A:A,0),1))</f>
        <v>0</v>
      </c>
      <c r="BY158" s="6"/>
      <c r="BZ158" s="48"/>
      <c r="CA158" s="6"/>
      <c r="CB158" s="6" t="str">
        <f t="shared" si="79"/>
        <v/>
      </c>
      <c r="CC158" s="6"/>
      <c r="CD158" s="6">
        <f>IF(Duombaze!CC158="",0,INDEX(DU!I:I,MATCH(Duombaze!CC158,DU!A:A,0),1))</f>
        <v>0</v>
      </c>
      <c r="CE158" s="4">
        <f>IF(Duombaze!CC158="",0,INDEX(DU!K:K,MATCH(Duombaze!CC158,DU!A:A,0),1))</f>
        <v>0</v>
      </c>
      <c r="CF158" s="6"/>
      <c r="CG158" s="6"/>
      <c r="CH158" s="66"/>
      <c r="CI158" s="4" t="str">
        <f t="shared" si="71"/>
        <v/>
      </c>
      <c r="CJ158" s="6"/>
      <c r="CK158" s="6">
        <f>IF(Duombaze!CJ158="",0,INDEX(DU!I:I,MATCH(Duombaze!CJ158,DU!A:A,0),1))</f>
        <v>0</v>
      </c>
      <c r="CL158" s="4">
        <f>IF(Duombaze!CJ158="",0,INDEX(DU!K:K,MATCH(Duombaze!CJ158,DU!A:A,0),1))</f>
        <v>0</v>
      </c>
      <c r="CM158" s="6"/>
      <c r="CN158" s="6"/>
      <c r="CO158" s="6"/>
      <c r="CP158" s="4" t="str">
        <f t="shared" si="72"/>
        <v/>
      </c>
      <c r="CQ158" s="6"/>
      <c r="CR158" s="643"/>
      <c r="CS158" s="643"/>
      <c r="CT158" s="643">
        <f>IF(Duombaze!CR158="",0,INDEX(DU!I:I,MATCH(Duombaze!CR158,DU!A:A,0),1))+IF(Duombaze!CS158="",0,INDEX(DU!I:I,MATCH(Duombaze!CS158,DU!A:A,0),1))</f>
        <v>0</v>
      </c>
      <c r="CU158" s="6">
        <f>IF(Duombaze!CR158="",0,INDEX(DU!K:K,MATCH(Duombaze!CR158,DU!A:A,0),1))+IF(Duombaze!CS158="",0,INDEX(DU!K:K,MATCH(Duombaze!CS158,DU!A:A,0),1))</f>
        <v>0</v>
      </c>
      <c r="CV158" s="6"/>
      <c r="CW158" s="6"/>
      <c r="CX158" s="6"/>
      <c r="CY158" s="4" t="str">
        <f t="shared" si="73"/>
        <v/>
      </c>
      <c r="CZ158" s="6"/>
      <c r="DA158" s="674"/>
      <c r="DB158" s="674"/>
      <c r="DC158" s="674">
        <f>IF(Duombaze!DA158="",0,INDEX(DU!I:I,MATCH(Duombaze!DA158,DU!A:A,0),1))+IF(Duombaze!DB158="",0,INDEX(DU!I:I,MATCH(Duombaze!DB158,DU!A:A,0),1))</f>
        <v>0</v>
      </c>
      <c r="DD158" s="6">
        <f>IF(Duombaze!DA158="",0,INDEX(DU!K:K,MATCH(Duombaze!DA158,DU!A:A,0),1))+IF(Duombaze!DB158="",0,INDEX(DU!K:K,MATCH(Duombaze!DB158,DU!A:A,0),1))</f>
        <v>0</v>
      </c>
      <c r="DE158" s="6"/>
      <c r="DF158" s="6"/>
      <c r="DG158" s="6"/>
      <c r="DH158" s="6" t="str">
        <f t="shared" si="74"/>
        <v/>
      </c>
      <c r="DI158" s="6"/>
      <c r="DJ158" s="674"/>
      <c r="DK158" s="679"/>
      <c r="DL158" s="679">
        <f>IF(Duombaze!DJ158="",0,INDEX(DU!I:I,MATCH(Duombaze!DJ158,DU!A:A,0),1))+IF(Duombaze!DK158="",0,INDEX(DU!I:I,MATCH(Duombaze!DK158,DU!A:A,0),1))</f>
        <v>0</v>
      </c>
      <c r="DM158" s="6">
        <f>IF(Duombaze!DJ158="",0,INDEX(DU!K:K,MATCH(Duombaze!DJ158,DU!A:A,0),1))+IF(Duombaze!DK158="",0,INDEX(DU!K:K,MATCH(Duombaze!DK158,DU!A:A,0),1))</f>
        <v>0</v>
      </c>
      <c r="DN158" s="48"/>
      <c r="DO158" s="48"/>
      <c r="DP158" s="48"/>
      <c r="DQ158" s="4" t="str">
        <f t="shared" si="75"/>
        <v/>
      </c>
      <c r="DR158" s="66"/>
      <c r="DS158" s="694"/>
      <c r="DT158" s="694"/>
      <c r="DU158" s="694"/>
      <c r="DV158" s="694"/>
      <c r="DW158" s="694">
        <f>IF(Duombaze!DS158="",0,INDEX(DU!I:I,MATCH(Duombaze!DS158,DU!A:A,0),1))+IF(Duombaze!DT158="",0,INDEX(DU!I:I,MATCH(Duombaze!DT158,DU!A:A,0),1))+IF(Duombaze!DU158="",0,INDEX(DU!I:I,MATCH(Duombaze!DU158,DU!A:A,0),1))+IF(Duombaze!DV158="",0,INDEX(DU!I:I,MATCH(Duombaze!DV158,DU!A:A,0),1))</f>
        <v>0</v>
      </c>
      <c r="DX158" s="640">
        <f>IF(Duombaze!DS158="",0,INDEX(DU!K:K,MATCH(Duombaze!DS158,DU!A:A,0),1))+IF(Duombaze!DT158="",0,INDEX(DU!K:K,MATCH(Duombaze!DT158,DU!A:A,0),1))+IF(Duombaze!DU158="",0,INDEX(DU!K:K,MATCH(Duombaze!DU158,DU!A:A,0),1))+IF(Duombaze!DV158="",0,INDEX(DU!K:KH,MATCH(Duombaze!DV158,DU!A:A,0),1))</f>
        <v>0</v>
      </c>
      <c r="DY158" s="66"/>
      <c r="DZ158" s="66"/>
      <c r="EA158" s="6"/>
      <c r="EB158" s="6" t="str">
        <f t="shared" si="65"/>
        <v/>
      </c>
      <c r="EC158" s="6"/>
      <c r="ED158" s="6">
        <f>IF(Duombaze!EC158="",0,INDEX(DU!I:I,MATCH(Duombaze!EC158,DU!A:A,0),1))</f>
        <v>0</v>
      </c>
      <c r="EE158" s="640">
        <f>IF(Duombaze!EC158="",0,INDEX(DU!K:K,MATCH(Duombaze!EC158,DU!A:A,0),1))</f>
        <v>0</v>
      </c>
      <c r="EF158" s="6"/>
      <c r="EG158" s="6"/>
      <c r="EH158" s="6"/>
      <c r="EI158" s="4" t="str">
        <f t="shared" si="89"/>
        <v/>
      </c>
      <c r="EJ158" s="6"/>
      <c r="EK158" s="674"/>
      <c r="EL158" s="674"/>
      <c r="EM158" s="674"/>
      <c r="EN158" s="674">
        <f>IF(Duombaze!EK158="",0,INDEX(DU!I:I,MATCH(Duombaze!EK158,DU!A:A,0),1))+IF(Duombaze!EL158="",0,INDEX(DU!I:I,MATCH(Duombaze!EL158,DU!A:A,0),1))+IF(Duombaze!EM158="",0,INDEX(DU!I:I,MATCH(Duombaze!EM158,DU!A:A,0),1))</f>
        <v>0</v>
      </c>
      <c r="EO158" s="6">
        <f>IF(Duombaze!EK158="",0,INDEX(DU!K:K,MATCH(Duombaze!EK158,DU!A:A,0),1))+IF(Duombaze!EL158="",0,INDEX(DU!K:K,MATCH(Duombaze!EL158,DU!A:A,0),1))+IF(Duombaze!EM158="",0,INDEX(DU!K:K,MATCH(Duombaze!EM158,DU!A:A,0),1))</f>
        <v>0</v>
      </c>
      <c r="EP158" s="6"/>
      <c r="EQ158" s="6"/>
      <c r="ER158" s="66"/>
      <c r="ES158" s="4" t="str">
        <f t="shared" si="76"/>
        <v/>
      </c>
      <c r="ET158" s="6"/>
      <c r="EU158" s="101"/>
      <c r="EV158" s="101"/>
      <c r="EX158" s="6" t="str">
        <f t="shared" si="84"/>
        <v/>
      </c>
      <c r="EZ158" s="677"/>
      <c r="FA158" s="677"/>
      <c r="FB158" s="677">
        <f>IF(Duombaze!EZ158="",0,INDEX(DU!I:I,MATCH(Duombaze!EZ158,DU!A:A,0),1))+IF(Duombaze!FA158="",0,INDEX(DU!I:I,MATCH(Duombaze!FA158,DU!A:A,0),1))</f>
        <v>0</v>
      </c>
      <c r="FC158" s="6">
        <f>IF(Duombaze!EZ158="",0,INDEX(DU!K:K,MATCH(Duombaze!EZ158,DU!A:A,0),1))+IF(Duombaze!FA158="",0,INDEX(DU!K:K,MATCH(Duombaze!FA158,DU!A:A,0),1))</f>
        <v>0</v>
      </c>
      <c r="FF158" s="6"/>
      <c r="FG158" s="6"/>
      <c r="FH158" s="6"/>
      <c r="FI158" s="6"/>
      <c r="FJ158" s="48"/>
      <c r="FK158" s="4"/>
      <c r="FL158" s="718"/>
      <c r="FM158" s="673"/>
      <c r="FN158" s="673"/>
      <c r="FO158" s="673"/>
      <c r="FP158" s="673"/>
      <c r="FQ158" s="673">
        <f>IF(Duombaze!FM158="",0,INDEX(DU!I:I,MATCH(Duombaze!FM158,DU!A:A,0),1))+IF(Duombaze!FN158="",0,INDEX(DU!I:I,MATCH(Duombaze!FN158,DU!A:A,0),1))+IF(Duombaze!FO158="",0,INDEX(DU!I:I,MATCH(Duombaze!FO158,DU!A:A,0),1))+IF(Duombaze!FP158="",0,INDEX(DU!I:I,MATCH(Duombaze!FP158,DU!A:A,0),1))</f>
        <v>0</v>
      </c>
      <c r="FR158" s="673">
        <f>IF(Duombaze!FM158="",0,INDEX(DU!K:K,MATCH(Duombaze!FM158,DU!A:A,0),1))+IF(Duombaze!FN158="",0,INDEX(DU!K:K,MATCH(Duombaze!FN158,DU!A:A,0),1))+IF(Duombaze!FO158="",0,INDEX(DU!K:K,MATCH(Duombaze!FO158,DU!A:A,0),1))+IF(Duombaze!FP158="",0,INDEX(DU!K:K,MATCH(Duombaze!FP158,DU!A:A,0),1))</f>
        <v>0</v>
      </c>
      <c r="FT158" s="101" t="s">
        <v>86</v>
      </c>
      <c r="FU158" s="101" t="s">
        <v>88</v>
      </c>
    </row>
    <row r="159" spans="1:183" s="7" customFormat="1" ht="23.45" customHeight="1" x14ac:dyDescent="0.25">
      <c r="A159" s="42" t="s">
        <v>653</v>
      </c>
      <c r="B159" s="42" t="s">
        <v>775</v>
      </c>
      <c r="C159" s="12" t="s">
        <v>220</v>
      </c>
      <c r="D159" s="6"/>
      <c r="E159" s="4" t="str">
        <f t="shared" si="82"/>
        <v/>
      </c>
      <c r="F159" s="6"/>
      <c r="G159" s="643"/>
      <c r="H159" s="643"/>
      <c r="I159" s="643"/>
      <c r="J159" s="643"/>
      <c r="K159" s="643"/>
      <c r="L159" s="643"/>
      <c r="M159" s="643"/>
      <c r="N159" s="643"/>
      <c r="O159" s="643"/>
      <c r="P159" s="640">
        <f>IF(Duombaze!G159="",0,INDEX(DU!I:I,MATCH(Duombaze!G159,DU!A:A,0),1))+IF(Duombaze!H159="",0,INDEX(DU!I:I,MATCH(Duombaze!H159,DU!A:A,0),1))+IF(Duombaze!I159="",0,INDEX(DU!I:I,MATCH(Duombaze!I159,DU!A:A,0),1))+IF(Duombaze!J159="",0,INDEX(DU!I:I,MATCH(Duombaze!J159,DU!A:A,0),1))+IF(Duombaze!K159="",0,INDEX(DU!I:I,MATCH(Duombaze!K159,DU!A:A,0),1))+IF(Duombaze!L159="",0,INDEX(DU!I:I,MATCH(Duombaze!L159,DU!A:A,0),1))+IF(Duombaze!M159="",0,INDEX(DU!I:I,MATCH(Duombaze!M159,DU!A:A,0),1))+IF(Duombaze!N159="",0,INDEX(DU!I:I,MATCH(Duombaze!N159,DU!A:A,0),1))+IF(Duombaze!O159="",0,INDEX(DU!I:I,MATCH(Duombaze!O159,DU!A:A,0),1))</f>
        <v>0</v>
      </c>
      <c r="Q159" s="640">
        <f>IF(Duombaze!G159="",0,INDEX(DU!K:K,MATCH(Duombaze!G159,DU!A:A,0),1))+IF(Duombaze!H159="",0,INDEX(DU!K:K,MATCH(Duombaze!H159,DU!A:A,0),1))+IF(Duombaze!I159="",0,INDEX(DU!K:K,MATCH(Duombaze!I159,DU!A:A,0),1))+IF(Duombaze!J159="",0,INDEX(DU!K:K,MATCH(Duombaze!J159,DU!A:A,0),1))+IF(Duombaze!K159="",0,INDEX(DU!K:K,MATCH(Duombaze!K159,DU!A:A,0),1))+IF(Duombaze!L159="",0,INDEX(DU!K:K,MATCH(Duombaze!L159,DU!A:A,0),1))+IF(Duombaze!M159="",0,INDEX(DU!K:K,MATCH(Duombaze!M159,DU!A:A,0),1))+IF(Duombaze!N159="",0,INDEX(DU!K:K,MATCH(Duombaze!N159,DU!A:A,0),1))+IF(Duombaze!O159="",0,INDEX(DU!K:K,MATCH(Duombaze!O159,DU!A:A,0),1))</f>
        <v>0</v>
      </c>
      <c r="R159" s="6"/>
      <c r="S159" s="48"/>
      <c r="T159" s="883"/>
      <c r="U159" s="4">
        <f>IF(Duombaze!T159="",0,INDEX(DU!I:I,MATCH(Duombaze!T159,DU!A:A,0),1))</f>
        <v>0</v>
      </c>
      <c r="V159" s="4">
        <f>IF(Duombaze!T159="",0,INDEX(DU!K:K,MATCH(Duombaze!T159,DU!A:A,0),1))</f>
        <v>0</v>
      </c>
      <c r="W159" s="6"/>
      <c r="X159" s="6"/>
      <c r="Y159" s="858"/>
      <c r="Z159" s="66"/>
      <c r="AA159" s="4" t="str">
        <f t="shared" si="88"/>
        <v/>
      </c>
      <c r="AB159" s="6"/>
      <c r="AC159" s="6">
        <f>IF(Duombaze!AB159="",0,INDEX(DU!I:I,MATCH(Duombaze!AB159,DU!A:A,0),1))</f>
        <v>0</v>
      </c>
      <c r="AD159" s="2">
        <f>IF(Duombaze!AB159="",0,INDEX(DU!K:K,MATCH(Duombaze!AB159,DU!A:A,0),1))</f>
        <v>0</v>
      </c>
      <c r="AE159" s="6"/>
      <c r="AF159" s="6"/>
      <c r="AG159" s="6"/>
      <c r="AH159" s="4" t="str">
        <f t="shared" si="67"/>
        <v/>
      </c>
      <c r="AI159" s="6"/>
      <c r="AJ159" s="643"/>
      <c r="AK159" s="643"/>
      <c r="AL159" s="643"/>
      <c r="AM159" s="643">
        <f>IF(Duombaze!AJ159="",0,INDEX(DU!I:I,MATCH(Duombaze!AJ159,DU!A:A,0),1))+IF(Duombaze!AK159="",0,INDEX(DU!I:I,MATCH(Duombaze!AK159,DU!A:A,0),1))+IF(Duombaze!AL159="",0,INDEX(DU!I:I,MATCH(Duombaze!AL159,DU!A:A,0),1))</f>
        <v>0</v>
      </c>
      <c r="AN159" s="643">
        <f>IF(Duombaze!AJ159="",0,INDEX(DU!K:K,MATCH(Duombaze!AJ159,DU!A:A,0),1))+IF(Duombaze!AK159="",0,INDEX(DU!K:K,MATCH(Duombaze!AK159,DU!A:A,0),1))+IF(Duombaze!AL159="",0,INDEX(DU!K:K,MATCH(Duombaze!AL159,DU!A:A,0),1))</f>
        <v>0</v>
      </c>
      <c r="AO159" s="6"/>
      <c r="AP159" s="6"/>
      <c r="AQ159" s="6"/>
      <c r="AR159" s="4" t="str">
        <f t="shared" si="70"/>
        <v/>
      </c>
      <c r="AS159" s="6"/>
      <c r="AT159" s="643"/>
      <c r="AU159" s="643"/>
      <c r="AV159" s="643"/>
      <c r="AW159" s="643"/>
      <c r="AX159" s="643"/>
      <c r="AY159" s="643"/>
      <c r="AZ159" s="643"/>
      <c r="BA159" s="643"/>
      <c r="BB159" s="643"/>
      <c r="BC159" s="640">
        <f>IF(Duombaze!AT159="",0,INDEX(DU!I:I,MATCH(Duombaze!AT159,DU!A:A,0),1))+IF(Duombaze!AU159="",0,INDEX(DU!I:I,MATCH(Duombaze!AU159,DU!A:A,0),1))+IF(Duombaze!AV159="",0,INDEX(DU!I:I,MATCH(Duombaze!AV159,DU!A:A,0),1))+IF(Duombaze!AW159="",0,INDEX(DU!I:I,MATCH(Duombaze!AW159,DU!A:A,0),1))+IF(Duombaze!AX159="",0,INDEX(DU!I:I,MATCH(Duombaze!AX159,DU!A:A,0),1))+IF(Duombaze!AY159="",0,INDEX(DU!I:I,MATCH(Duombaze!AY159,DU!A:A,0),1))+IF(Duombaze!AZ159="",0,INDEX(DU!I:I,MATCH(Duombaze!AZ159,DU!A:A,0),1))+IF(Duombaze!BA159="",0,INDEX(DU!I:I,MATCH(Duombaze!BA159,DU!A:A,0),1))+IF(Duombaze!BB159="",0,INDEX(DU!I:I,MATCH(Duombaze!BB159,DU!A:A,0),1))</f>
        <v>0</v>
      </c>
      <c r="BD159" s="640">
        <f>IF(Duombaze!AT159="",0,INDEX(DU!K:K,MATCH(Duombaze!AT159,DU!A:A,0),1))+IF(Duombaze!AU159="",0,INDEX(DU!K:K,MATCH(Duombaze!AU159,DU!A:A,0),1))+IF(Duombaze!AV159="",0,INDEX(DU!K:K,MATCH(Duombaze!AV159,DU!A:A,0),1))+IF(Duombaze!AW159="",0,INDEX(DU!K:K,MATCH(Duombaze!AW159,DU!A:A,0),1))+IF(Duombaze!AX159="",0,INDEX(DU!K:K,MATCH(Duombaze!AX159,DU!A:A,0),1))+IF(Duombaze!AY159="",0,INDEX(DU!K:K,MATCH(Duombaze!AY159,DU!A:A,0),1))+IF(Duombaze!AZ159="",0,INDEX(DU!K:K,MATCH(Duombaze!AZ159,DU!A:A,0),1))+IF(Duombaze!BA159="",0,INDEX(DU!K:K,MATCH(Duombaze!BA159,DU!A:A,0),1))+IF(Duombaze!BB159="",0,INDEX(DU!K:K,MATCH(Duombaze!BB159,DU!A:A,0),1))</f>
        <v>0</v>
      </c>
      <c r="BE159" s="6"/>
      <c r="BF159" s="6"/>
      <c r="BG159" s="49"/>
      <c r="BH159" s="4" t="str">
        <f t="shared" si="90"/>
        <v/>
      </c>
      <c r="BI159" s="4"/>
      <c r="BJ159" s="662"/>
      <c r="BK159" s="662"/>
      <c r="BL159" s="662"/>
      <c r="BM159" s="662">
        <f>IF(Duombaze!BJ159="",0,INDEX(DU!I:I,MATCH(Duombaze!BJ159,DU!A:A,0),1))+IF(Duombaze!BK159="",0,INDEX(DU!I:I,MATCH(Duombaze!BK159,DU!A:A,0),1))+IF(Duombaze!BL159="",0,INDEX(DU!I:I,MATCH(Duombaze!BL159,DU!A:A,0),1))</f>
        <v>0</v>
      </c>
      <c r="BN159" s="640">
        <f>IF(Duombaze!BJ159="",0,INDEX(DU!K:K,MATCH(Duombaze!BJ159,DU!A:A,0),1))+IF(Duombaze!BK159="",0,INDEX(DU!K:K,MATCH(Duombaze!BK159,DU!A:A,0),1))+IF(Duombaze!BL159="",0,INDEX(DU!K:K,MATCH(Duombaze!BL159,DU!A:A,0),1))</f>
        <v>0</v>
      </c>
      <c r="BO159" s="49"/>
      <c r="BP159" s="49"/>
      <c r="BQ159" s="66"/>
      <c r="BR159" s="6" t="str">
        <f t="shared" si="87"/>
        <v/>
      </c>
      <c r="BS159" s="6"/>
      <c r="BT159" s="6"/>
      <c r="BU159" s="6"/>
      <c r="BV159" s="6"/>
      <c r="BW159" s="6">
        <f>IF(Duombaze!BT159="",0,INDEX(DU!I:I,MATCH(Duombaze!BT159,DU!A:A,0),1))+IF(Duombaze!BU159="",0,INDEX(DU!I:I,MATCH(Duombaze!BU159,DU!A:A,0),1))+IF(Duombaze!BV159="",0,INDEX(DU!I:I,MATCH(Duombaze!BV159,DU!A:A,0),1))</f>
        <v>0</v>
      </c>
      <c r="BX159" s="6">
        <f>IF(Duombaze!BT159="",0,INDEX(DU!K:K,MATCH(Duombaze!BT159,DU!A:A,0),1))+IF(Duombaze!BU159="",0,INDEX(DU!K:K,MATCH(Duombaze!BU159,DU!A:A,0),1))+IF(Duombaze!BV159="",0,INDEX(DU!K:K,MATCH(Duombaze!BV159,DU!A:A,0),1))</f>
        <v>0</v>
      </c>
      <c r="BY159" s="6"/>
      <c r="BZ159" s="48"/>
      <c r="CA159" s="6"/>
      <c r="CB159" s="6" t="str">
        <f t="shared" si="79"/>
        <v/>
      </c>
      <c r="CC159" s="6"/>
      <c r="CD159" s="6">
        <f>IF(Duombaze!CC159="",0,INDEX(DU!I:I,MATCH(Duombaze!CC159,DU!A:A,0),1))</f>
        <v>0</v>
      </c>
      <c r="CE159" s="4">
        <f>IF(Duombaze!CC159="",0,INDEX(DU!K:K,MATCH(Duombaze!CC159,DU!A:A,0),1))</f>
        <v>0</v>
      </c>
      <c r="CF159" s="6"/>
      <c r="CG159" s="6"/>
      <c r="CH159" s="66"/>
      <c r="CI159" s="4" t="str">
        <f t="shared" si="71"/>
        <v/>
      </c>
      <c r="CJ159" s="6"/>
      <c r="CK159" s="6">
        <f>IF(Duombaze!CJ159="",0,INDEX(DU!I:I,MATCH(Duombaze!CJ159,DU!A:A,0),1))</f>
        <v>0</v>
      </c>
      <c r="CL159" s="4">
        <f>IF(Duombaze!CJ159="",0,INDEX(DU!K:K,MATCH(Duombaze!CJ159,DU!A:A,0),1))</f>
        <v>0</v>
      </c>
      <c r="CM159" s="6"/>
      <c r="CN159" s="6"/>
      <c r="CO159" s="6"/>
      <c r="CP159" s="4" t="str">
        <f t="shared" si="72"/>
        <v/>
      </c>
      <c r="CQ159" s="6"/>
      <c r="CR159" s="643"/>
      <c r="CS159" s="643"/>
      <c r="CT159" s="643">
        <f>IF(Duombaze!CR159="",0,INDEX(DU!I:I,MATCH(Duombaze!CR159,DU!A:A,0),1))+IF(Duombaze!CS159="",0,INDEX(DU!I:I,MATCH(Duombaze!CS159,DU!A:A,0),1))</f>
        <v>0</v>
      </c>
      <c r="CU159" s="6">
        <f>IF(Duombaze!CR159="",0,INDEX(DU!K:K,MATCH(Duombaze!CR159,DU!A:A,0),1))+IF(Duombaze!CS159="",0,INDEX(DU!K:K,MATCH(Duombaze!CS159,DU!A:A,0),1))</f>
        <v>0</v>
      </c>
      <c r="CV159" s="6"/>
      <c r="CW159" s="6"/>
      <c r="CX159" s="6"/>
      <c r="CY159" s="4" t="str">
        <f t="shared" si="73"/>
        <v/>
      </c>
      <c r="CZ159" s="6"/>
      <c r="DA159" s="674"/>
      <c r="DB159" s="674"/>
      <c r="DC159" s="674">
        <f>IF(Duombaze!DA159="",0,INDEX(DU!I:I,MATCH(Duombaze!DA159,DU!A:A,0),1))+IF(Duombaze!DB159="",0,INDEX(DU!I:I,MATCH(Duombaze!DB159,DU!A:A,0),1))</f>
        <v>0</v>
      </c>
      <c r="DD159" s="6">
        <f>IF(Duombaze!DA159="",0,INDEX(DU!K:K,MATCH(Duombaze!DA159,DU!A:A,0),1))+IF(Duombaze!DB159="",0,INDEX(DU!K:K,MATCH(Duombaze!DB159,DU!A:A,0),1))</f>
        <v>0</v>
      </c>
      <c r="DE159" s="6"/>
      <c r="DF159" s="6"/>
      <c r="DG159" s="6"/>
      <c r="DH159" s="6" t="str">
        <f t="shared" si="74"/>
        <v/>
      </c>
      <c r="DI159" s="6"/>
      <c r="DJ159" s="674"/>
      <c r="DK159" s="679"/>
      <c r="DL159" s="679">
        <f>IF(Duombaze!DJ159="",0,INDEX(DU!I:I,MATCH(Duombaze!DJ159,DU!A:A,0),1))+IF(Duombaze!DK159="",0,INDEX(DU!I:I,MATCH(Duombaze!DK159,DU!A:A,0),1))</f>
        <v>0</v>
      </c>
      <c r="DM159" s="6">
        <f>IF(Duombaze!DJ159="",0,INDEX(DU!K:K,MATCH(Duombaze!DJ159,DU!A:A,0),1))+IF(Duombaze!DK159="",0,INDEX(DU!K:K,MATCH(Duombaze!DK159,DU!A:A,0),1))</f>
        <v>0</v>
      </c>
      <c r="DN159" s="48"/>
      <c r="DO159" s="48"/>
      <c r="DP159" s="48"/>
      <c r="DQ159" s="4" t="str">
        <f t="shared" si="75"/>
        <v/>
      </c>
      <c r="DR159" s="66"/>
      <c r="DS159" s="694"/>
      <c r="DT159" s="694"/>
      <c r="DU159" s="694"/>
      <c r="DV159" s="694"/>
      <c r="DW159" s="694">
        <f>IF(Duombaze!DS159="",0,INDEX(DU!I:I,MATCH(Duombaze!DS159,DU!A:A,0),1))+IF(Duombaze!DT159="",0,INDEX(DU!I:I,MATCH(Duombaze!DT159,DU!A:A,0),1))+IF(Duombaze!DU159="",0,INDEX(DU!I:I,MATCH(Duombaze!DU159,DU!A:A,0),1))+IF(Duombaze!DV159="",0,INDEX(DU!I:I,MATCH(Duombaze!DV159,DU!A:A,0),1))</f>
        <v>0</v>
      </c>
      <c r="DX159" s="640">
        <f>IF(Duombaze!DS159="",0,INDEX(DU!K:K,MATCH(Duombaze!DS159,DU!A:A,0),1))+IF(Duombaze!DT159="",0,INDEX(DU!K:K,MATCH(Duombaze!DT159,DU!A:A,0),1))+IF(Duombaze!DU159="",0,INDEX(DU!K:K,MATCH(Duombaze!DU159,DU!A:A,0),1))+IF(Duombaze!DV159="",0,INDEX(DU!K:KH,MATCH(Duombaze!DV159,DU!A:A,0),1))</f>
        <v>0</v>
      </c>
      <c r="DY159" s="66"/>
      <c r="DZ159" s="66"/>
      <c r="EA159" s="6"/>
      <c r="EB159" s="6" t="str">
        <f t="shared" si="65"/>
        <v/>
      </c>
      <c r="EC159" s="6"/>
      <c r="ED159" s="6">
        <f>IF(Duombaze!EC159="",0,INDEX(DU!I:I,MATCH(Duombaze!EC159,DU!A:A,0),1))</f>
        <v>0</v>
      </c>
      <c r="EE159" s="640">
        <f>IF(Duombaze!EC159="",0,INDEX(DU!K:K,MATCH(Duombaze!EC159,DU!A:A,0),1))</f>
        <v>0</v>
      </c>
      <c r="EF159" s="6"/>
      <c r="EG159" s="6"/>
      <c r="EH159" s="6"/>
      <c r="EI159" s="4" t="str">
        <f t="shared" si="89"/>
        <v/>
      </c>
      <c r="EJ159" s="6"/>
      <c r="EK159" s="674"/>
      <c r="EL159" s="674"/>
      <c r="EM159" s="674"/>
      <c r="EN159" s="674">
        <f>IF(Duombaze!EK159="",0,INDEX(DU!I:I,MATCH(Duombaze!EK159,DU!A:A,0),1))+IF(Duombaze!EL159="",0,INDEX(DU!I:I,MATCH(Duombaze!EL159,DU!A:A,0),1))+IF(Duombaze!EM159="",0,INDEX(DU!I:I,MATCH(Duombaze!EM159,DU!A:A,0),1))</f>
        <v>0</v>
      </c>
      <c r="EO159" s="6">
        <f>IF(Duombaze!EK159="",0,INDEX(DU!K:K,MATCH(Duombaze!EK159,DU!A:A,0),1))+IF(Duombaze!EL159="",0,INDEX(DU!K:K,MATCH(Duombaze!EL159,DU!A:A,0),1))+IF(Duombaze!EM159="",0,INDEX(DU!K:K,MATCH(Duombaze!EM159,DU!A:A,0),1))</f>
        <v>0</v>
      </c>
      <c r="EP159" s="6"/>
      <c r="EQ159" s="6"/>
      <c r="ER159" s="66"/>
      <c r="ES159" s="4" t="str">
        <f t="shared" si="76"/>
        <v/>
      </c>
      <c r="ET159" s="6"/>
      <c r="EU159" s="6"/>
      <c r="EV159" s="6"/>
      <c r="EW159" s="6"/>
      <c r="EX159" s="6" t="str">
        <f t="shared" si="84"/>
        <v/>
      </c>
      <c r="EY159" s="6"/>
      <c r="EZ159" s="674"/>
      <c r="FA159" s="674"/>
      <c r="FB159" s="674">
        <f>IF(Duombaze!EZ159="",0,INDEX(DU!I:I,MATCH(Duombaze!EZ159,DU!A:A,0),1))+IF(Duombaze!FA159="",0,INDEX(DU!I:I,MATCH(Duombaze!FA159,DU!A:A,0),1))</f>
        <v>0</v>
      </c>
      <c r="FC159" s="6">
        <f>IF(Duombaze!EZ159="",0,INDEX(DU!K:K,MATCH(Duombaze!EZ159,DU!A:A,0),1))+IF(Duombaze!FA159="",0,INDEX(DU!K:K,MATCH(Duombaze!FA159,DU!A:A,0),1))</f>
        <v>0</v>
      </c>
      <c r="FD159" s="6"/>
      <c r="FE159" s="6"/>
      <c r="FF159" s="6"/>
      <c r="FG159" s="6"/>
      <c r="FH159" s="6"/>
      <c r="FI159" s="6"/>
      <c r="FJ159" s="48"/>
      <c r="FK159" s="4"/>
      <c r="FL159" s="718"/>
      <c r="FM159" s="673"/>
      <c r="FN159" s="673"/>
      <c r="FO159" s="673"/>
      <c r="FP159" s="673"/>
      <c r="FQ159" s="673">
        <f>IF(Duombaze!FM159="",0,INDEX(DU!I:I,MATCH(Duombaze!FM159,DU!A:A,0),1))+IF(Duombaze!FN159="",0,INDEX(DU!I:I,MATCH(Duombaze!FN159,DU!A:A,0),1))+IF(Duombaze!FO159="",0,INDEX(DU!I:I,MATCH(Duombaze!FO159,DU!A:A,0),1))+IF(Duombaze!FP159="",0,INDEX(DU!I:I,MATCH(Duombaze!FP159,DU!A:A,0),1))</f>
        <v>0</v>
      </c>
      <c r="FR159" s="673">
        <f>IF(Duombaze!FM159="",0,INDEX(DU!K:K,MATCH(Duombaze!FM159,DU!A:A,0),1))+IF(Duombaze!FN159="",0,INDEX(DU!K:K,MATCH(Duombaze!FN159,DU!A:A,0),1))+IF(Duombaze!FO159="",0,INDEX(DU!K:K,MATCH(Duombaze!FO159,DU!A:A,0),1))+IF(Duombaze!FP159="",0,INDEX(DU!K:K,MATCH(Duombaze!FP159,DU!A:A,0),1))</f>
        <v>0</v>
      </c>
      <c r="FT159" s="101" t="s">
        <v>87</v>
      </c>
      <c r="FU159" s="101" t="s">
        <v>85</v>
      </c>
    </row>
    <row r="160" spans="1:183" s="7" customFormat="1" ht="23.45" customHeight="1" x14ac:dyDescent="0.25">
      <c r="A160" s="42" t="s">
        <v>642</v>
      </c>
      <c r="B160" s="42" t="s">
        <v>775</v>
      </c>
      <c r="C160" s="12" t="s">
        <v>220</v>
      </c>
      <c r="D160" s="6"/>
      <c r="E160" s="4" t="str">
        <f t="shared" si="82"/>
        <v/>
      </c>
      <c r="F160" s="6"/>
      <c r="G160" s="643"/>
      <c r="H160" s="643"/>
      <c r="I160" s="643"/>
      <c r="J160" s="643"/>
      <c r="K160" s="643"/>
      <c r="L160" s="643"/>
      <c r="M160" s="643"/>
      <c r="N160" s="643"/>
      <c r="O160" s="643"/>
      <c r="P160" s="640">
        <f>IF(Duombaze!G160="",0,INDEX(DU!I:I,MATCH(Duombaze!G160,DU!A:A,0),1))+IF(Duombaze!H160="",0,INDEX(DU!I:I,MATCH(Duombaze!H160,DU!A:A,0),1))+IF(Duombaze!I160="",0,INDEX(DU!I:I,MATCH(Duombaze!I160,DU!A:A,0),1))+IF(Duombaze!J160="",0,INDEX(DU!I:I,MATCH(Duombaze!J160,DU!A:A,0),1))+IF(Duombaze!K160="",0,INDEX(DU!I:I,MATCH(Duombaze!K160,DU!A:A,0),1))+IF(Duombaze!L160="",0,INDEX(DU!I:I,MATCH(Duombaze!L160,DU!A:A,0),1))+IF(Duombaze!M160="",0,INDEX(DU!I:I,MATCH(Duombaze!M160,DU!A:A,0),1))+IF(Duombaze!N160="",0,INDEX(DU!I:I,MATCH(Duombaze!N160,DU!A:A,0),1))+IF(Duombaze!O160="",0,INDEX(DU!I:I,MATCH(Duombaze!O160,DU!A:A,0),1))</f>
        <v>0</v>
      </c>
      <c r="Q160" s="640">
        <f>IF(Duombaze!G160="",0,INDEX(DU!K:K,MATCH(Duombaze!G160,DU!A:A,0),1))+IF(Duombaze!H160="",0,INDEX(DU!K:K,MATCH(Duombaze!H160,DU!A:A,0),1))+IF(Duombaze!I160="",0,INDEX(DU!K:K,MATCH(Duombaze!I160,DU!A:A,0),1))+IF(Duombaze!J160="",0,INDEX(DU!K:K,MATCH(Duombaze!J160,DU!A:A,0),1))+IF(Duombaze!K160="",0,INDEX(DU!K:K,MATCH(Duombaze!K160,DU!A:A,0),1))+IF(Duombaze!L160="",0,INDEX(DU!K:K,MATCH(Duombaze!L160,DU!A:A,0),1))+IF(Duombaze!M160="",0,INDEX(DU!K:K,MATCH(Duombaze!M160,DU!A:A,0),1))+IF(Duombaze!N160="",0,INDEX(DU!K:K,MATCH(Duombaze!N160,DU!A:A,0),1))+IF(Duombaze!O160="",0,INDEX(DU!K:K,MATCH(Duombaze!O160,DU!A:A,0),1))</f>
        <v>0</v>
      </c>
      <c r="R160" s="6"/>
      <c r="S160" s="48"/>
      <c r="T160" s="883"/>
      <c r="U160" s="4">
        <f>IF(Duombaze!T160="",0,INDEX(DU!I:I,MATCH(Duombaze!T160,DU!A:A,0),1))</f>
        <v>0</v>
      </c>
      <c r="V160" s="4">
        <f>IF(Duombaze!T160="",0,INDEX(DU!K:K,MATCH(Duombaze!T160,DU!A:A,0),1))</f>
        <v>0</v>
      </c>
      <c r="W160" s="6"/>
      <c r="X160" s="6"/>
      <c r="Y160" s="858"/>
      <c r="Z160" s="66"/>
      <c r="AA160" s="4" t="str">
        <f t="shared" si="88"/>
        <v/>
      </c>
      <c r="AB160" s="6"/>
      <c r="AC160" s="6">
        <f>IF(Duombaze!AB160="",0,INDEX(DU!I:I,MATCH(Duombaze!AB160,DU!A:A,0),1))</f>
        <v>0</v>
      </c>
      <c r="AD160" s="2">
        <f>IF(Duombaze!AB160="",0,INDEX(DU!K:K,MATCH(Duombaze!AB160,DU!A:A,0),1))</f>
        <v>0</v>
      </c>
      <c r="AE160" s="6"/>
      <c r="AF160" s="6"/>
      <c r="AG160" s="6"/>
      <c r="AH160" s="4" t="str">
        <f t="shared" si="67"/>
        <v/>
      </c>
      <c r="AI160" s="6"/>
      <c r="AJ160" s="643"/>
      <c r="AK160" s="643"/>
      <c r="AL160" s="643"/>
      <c r="AM160" s="643">
        <f>IF(Duombaze!AJ160="",0,INDEX(DU!I:I,MATCH(Duombaze!AJ160,DU!A:A,0),1))+IF(Duombaze!AK160="",0,INDEX(DU!I:I,MATCH(Duombaze!AK160,DU!A:A,0),1))+IF(Duombaze!AL160="",0,INDEX(DU!I:I,MATCH(Duombaze!AL160,DU!A:A,0),1))</f>
        <v>0</v>
      </c>
      <c r="AN160" s="643">
        <f>IF(Duombaze!AJ160="",0,INDEX(DU!K:K,MATCH(Duombaze!AJ160,DU!A:A,0),1))+IF(Duombaze!AK160="",0,INDEX(DU!K:K,MATCH(Duombaze!AK160,DU!A:A,0),1))+IF(Duombaze!AL160="",0,INDEX(DU!K:K,MATCH(Duombaze!AL160,DU!A:A,0),1))</f>
        <v>0</v>
      </c>
      <c r="AO160" s="6"/>
      <c r="AP160" s="6"/>
      <c r="AQ160" s="6"/>
      <c r="AR160" s="4" t="str">
        <f t="shared" si="70"/>
        <v/>
      </c>
      <c r="AS160" s="6"/>
      <c r="AT160" s="643"/>
      <c r="AU160" s="643"/>
      <c r="AV160" s="643"/>
      <c r="AW160" s="643"/>
      <c r="AX160" s="643"/>
      <c r="AY160" s="643"/>
      <c r="AZ160" s="643"/>
      <c r="BA160" s="643"/>
      <c r="BB160" s="643"/>
      <c r="BC160" s="640">
        <f>IF(Duombaze!AT160="",0,INDEX(DU!I:I,MATCH(Duombaze!AT160,DU!A:A,0),1))+IF(Duombaze!AU160="",0,INDEX(DU!I:I,MATCH(Duombaze!AU160,DU!A:A,0),1))+IF(Duombaze!AV160="",0,INDEX(DU!I:I,MATCH(Duombaze!AV160,DU!A:A,0),1))+IF(Duombaze!AW160="",0,INDEX(DU!I:I,MATCH(Duombaze!AW160,DU!A:A,0),1))+IF(Duombaze!AX160="",0,INDEX(DU!I:I,MATCH(Duombaze!AX160,DU!A:A,0),1))+IF(Duombaze!AY160="",0,INDEX(DU!I:I,MATCH(Duombaze!AY160,DU!A:A,0),1))+IF(Duombaze!AZ160="",0,INDEX(DU!I:I,MATCH(Duombaze!AZ160,DU!A:A,0),1))+IF(Duombaze!BA160="",0,INDEX(DU!I:I,MATCH(Duombaze!BA160,DU!A:A,0),1))+IF(Duombaze!BB160="",0,INDEX(DU!I:I,MATCH(Duombaze!BB160,DU!A:A,0),1))</f>
        <v>0</v>
      </c>
      <c r="BD160" s="640">
        <f>IF(Duombaze!AT160="",0,INDEX(DU!K:K,MATCH(Duombaze!AT160,DU!A:A,0),1))+IF(Duombaze!AU160="",0,INDEX(DU!K:K,MATCH(Duombaze!AU160,DU!A:A,0),1))+IF(Duombaze!AV160="",0,INDEX(DU!K:K,MATCH(Duombaze!AV160,DU!A:A,0),1))+IF(Duombaze!AW160="",0,INDEX(DU!K:K,MATCH(Duombaze!AW160,DU!A:A,0),1))+IF(Duombaze!AX160="",0,INDEX(DU!K:K,MATCH(Duombaze!AX160,DU!A:A,0),1))+IF(Duombaze!AY160="",0,INDEX(DU!K:K,MATCH(Duombaze!AY160,DU!A:A,0),1))+IF(Duombaze!AZ160="",0,INDEX(DU!K:K,MATCH(Duombaze!AZ160,DU!A:A,0),1))+IF(Duombaze!BA160="",0,INDEX(DU!K:K,MATCH(Duombaze!BA160,DU!A:A,0),1))+IF(Duombaze!BB160="",0,INDEX(DU!K:K,MATCH(Duombaze!BB160,DU!A:A,0),1))</f>
        <v>0</v>
      </c>
      <c r="BE160" s="6"/>
      <c r="BF160" s="6"/>
      <c r="BG160" s="49"/>
      <c r="BH160" s="4" t="str">
        <f t="shared" si="90"/>
        <v/>
      </c>
      <c r="BI160" s="4"/>
      <c r="BJ160" s="640"/>
      <c r="BK160" s="640"/>
      <c r="BL160" s="640"/>
      <c r="BM160" s="640">
        <f>IF(Duombaze!BJ160="",0,INDEX(DU!I:I,MATCH(Duombaze!BJ160,DU!A:A,0),1))+IF(Duombaze!BK160="",0,INDEX(DU!I:I,MATCH(Duombaze!BK160,DU!A:A,0),1))+IF(Duombaze!BL160="",0,INDEX(DU!I:I,MATCH(Duombaze!BL160,DU!A:A,0),1))</f>
        <v>0</v>
      </c>
      <c r="BN160" s="640">
        <f>IF(Duombaze!BJ160="",0,INDEX(DU!K:K,MATCH(Duombaze!BJ160,DU!A:A,0),1))+IF(Duombaze!BK160="",0,INDEX(DU!K:K,MATCH(Duombaze!BK160,DU!A:A,0),1))+IF(Duombaze!BL160="",0,INDEX(DU!K:K,MATCH(Duombaze!BL160,DU!A:A,0),1))</f>
        <v>0</v>
      </c>
      <c r="BO160" s="4"/>
      <c r="BP160" s="4"/>
      <c r="BQ160" s="6"/>
      <c r="BR160" s="6" t="str">
        <f t="shared" si="87"/>
        <v/>
      </c>
      <c r="BS160" s="6"/>
      <c r="BT160" s="6"/>
      <c r="BU160" s="6"/>
      <c r="BV160" s="6"/>
      <c r="BW160" s="6">
        <f>IF(Duombaze!BT160="",0,INDEX(DU!I:I,MATCH(Duombaze!BT160,DU!A:A,0),1))+IF(Duombaze!BU160="",0,INDEX(DU!I:I,MATCH(Duombaze!BU160,DU!A:A,0),1))+IF(Duombaze!BV160="",0,INDEX(DU!I:I,MATCH(Duombaze!BV160,DU!A:A,0),1))</f>
        <v>0</v>
      </c>
      <c r="BX160" s="6">
        <f>IF(Duombaze!BT160="",0,INDEX(DU!K:K,MATCH(Duombaze!BT160,DU!A:A,0),1))+IF(Duombaze!BU160="",0,INDEX(DU!K:K,MATCH(Duombaze!BU160,DU!A:A,0),1))+IF(Duombaze!BV160="",0,INDEX(DU!K:K,MATCH(Duombaze!BV160,DU!A:A,0),1))</f>
        <v>0</v>
      </c>
      <c r="BY160" s="6"/>
      <c r="BZ160" s="48"/>
      <c r="CA160" s="6"/>
      <c r="CB160" s="6" t="str">
        <f t="shared" si="79"/>
        <v/>
      </c>
      <c r="CC160" s="6"/>
      <c r="CD160" s="6">
        <f>IF(Duombaze!CC160="",0,INDEX(DU!I:I,MATCH(Duombaze!CC160,DU!A:A,0),1))</f>
        <v>0</v>
      </c>
      <c r="CE160" s="4">
        <f>IF(Duombaze!CC160="",0,INDEX(DU!K:K,MATCH(Duombaze!CC160,DU!A:A,0),1))</f>
        <v>0</v>
      </c>
      <c r="CF160" s="6"/>
      <c r="CG160" s="6"/>
      <c r="CH160" s="66"/>
      <c r="CI160" s="4" t="str">
        <f t="shared" si="71"/>
        <v/>
      </c>
      <c r="CJ160" s="6"/>
      <c r="CK160" s="6">
        <f>IF(Duombaze!CJ160="",0,INDEX(DU!I:I,MATCH(Duombaze!CJ160,DU!A:A,0),1))</f>
        <v>0</v>
      </c>
      <c r="CL160" s="4">
        <f>IF(Duombaze!CJ160="",0,INDEX(DU!K:K,MATCH(Duombaze!CJ160,DU!A:A,0),1))</f>
        <v>0</v>
      </c>
      <c r="CM160" s="6"/>
      <c r="CN160" s="6"/>
      <c r="CO160" s="6"/>
      <c r="CP160" s="4" t="str">
        <f t="shared" si="72"/>
        <v/>
      </c>
      <c r="CQ160" s="6"/>
      <c r="CR160" s="643"/>
      <c r="CS160" s="643"/>
      <c r="CT160" s="643">
        <f>IF(Duombaze!CR160="",0,INDEX(DU!I:I,MATCH(Duombaze!CR160,DU!A:A,0),1))+IF(Duombaze!CS160="",0,INDEX(DU!I:I,MATCH(Duombaze!CS160,DU!A:A,0),1))</f>
        <v>0</v>
      </c>
      <c r="CU160" s="6">
        <f>IF(Duombaze!CR160="",0,INDEX(DU!K:K,MATCH(Duombaze!CR160,DU!A:A,0),1))+IF(Duombaze!CS160="",0,INDEX(DU!K:K,MATCH(Duombaze!CS160,DU!A:A,0),1))</f>
        <v>0</v>
      </c>
      <c r="CV160" s="6"/>
      <c r="CW160" s="6"/>
      <c r="CX160" s="6"/>
      <c r="CY160" s="4" t="str">
        <f t="shared" si="73"/>
        <v/>
      </c>
      <c r="CZ160" s="6"/>
      <c r="DA160" s="674"/>
      <c r="DB160" s="674"/>
      <c r="DC160" s="674">
        <f>IF(Duombaze!DA160="",0,INDEX(DU!I:I,MATCH(Duombaze!DA160,DU!A:A,0),1))+IF(Duombaze!DB160="",0,INDEX(DU!I:I,MATCH(Duombaze!DB160,DU!A:A,0),1))</f>
        <v>0</v>
      </c>
      <c r="DD160" s="6">
        <f>IF(Duombaze!DA160="",0,INDEX(DU!K:K,MATCH(Duombaze!DA160,DU!A:A,0),1))+IF(Duombaze!DB160="",0,INDEX(DU!K:K,MATCH(Duombaze!DB160,DU!A:A,0),1))</f>
        <v>0</v>
      </c>
      <c r="DE160" s="6"/>
      <c r="DF160" s="6"/>
      <c r="DG160" s="6"/>
      <c r="DH160" s="6" t="str">
        <f t="shared" si="74"/>
        <v/>
      </c>
      <c r="DI160" s="6"/>
      <c r="DJ160" s="674"/>
      <c r="DK160" s="679"/>
      <c r="DL160" s="679">
        <f>IF(Duombaze!DJ160="",0,INDEX(DU!I:I,MATCH(Duombaze!DJ160,DU!A:A,0),1))+IF(Duombaze!DK160="",0,INDEX(DU!I:I,MATCH(Duombaze!DK160,DU!A:A,0),1))</f>
        <v>0</v>
      </c>
      <c r="DM160" s="6">
        <f>IF(Duombaze!DJ160="",0,INDEX(DU!K:K,MATCH(Duombaze!DJ160,DU!A:A,0),1))+IF(Duombaze!DK160="",0,INDEX(DU!K:K,MATCH(Duombaze!DK160,DU!A:A,0),1))</f>
        <v>0</v>
      </c>
      <c r="DN160" s="48"/>
      <c r="DO160" s="48"/>
      <c r="DP160" s="48"/>
      <c r="DQ160" s="4" t="str">
        <f t="shared" si="75"/>
        <v/>
      </c>
      <c r="DR160" s="66"/>
      <c r="DS160" s="694"/>
      <c r="DT160" s="694"/>
      <c r="DU160" s="694"/>
      <c r="DV160" s="694"/>
      <c r="DW160" s="694">
        <f>IF(Duombaze!DS160="",0,INDEX(DU!I:I,MATCH(Duombaze!DS160,DU!A:A,0),1))+IF(Duombaze!DT160="",0,INDEX(DU!I:I,MATCH(Duombaze!DT160,DU!A:A,0),1))+IF(Duombaze!DU160="",0,INDEX(DU!I:I,MATCH(Duombaze!DU160,DU!A:A,0),1))+IF(Duombaze!DV160="",0,INDEX(DU!I:I,MATCH(Duombaze!DV160,DU!A:A,0),1))</f>
        <v>0</v>
      </c>
      <c r="DX160" s="640">
        <f>IF(Duombaze!DS160="",0,INDEX(DU!K:K,MATCH(Duombaze!DS160,DU!A:A,0),1))+IF(Duombaze!DT160="",0,INDEX(DU!K:K,MATCH(Duombaze!DT160,DU!A:A,0),1))+IF(Duombaze!DU160="",0,INDEX(DU!K:K,MATCH(Duombaze!DU160,DU!A:A,0),1))+IF(Duombaze!DV160="",0,INDEX(DU!K:KH,MATCH(Duombaze!DV160,DU!A:A,0),1))</f>
        <v>0</v>
      </c>
      <c r="DY160" s="66"/>
      <c r="DZ160" s="66"/>
      <c r="EA160" s="6"/>
      <c r="EB160" s="6" t="str">
        <f t="shared" si="65"/>
        <v/>
      </c>
      <c r="EC160" s="6"/>
      <c r="ED160" s="6">
        <f>IF(Duombaze!EC160="",0,INDEX(DU!I:I,MATCH(Duombaze!EC160,DU!A:A,0),1))</f>
        <v>0</v>
      </c>
      <c r="EE160" s="640">
        <f>IF(Duombaze!EC160="",0,INDEX(DU!K:K,MATCH(Duombaze!EC160,DU!A:A,0),1))</f>
        <v>0</v>
      </c>
      <c r="EF160" s="6"/>
      <c r="EG160" s="6"/>
      <c r="EH160" s="6"/>
      <c r="EI160" s="4" t="str">
        <f t="shared" si="89"/>
        <v/>
      </c>
      <c r="EJ160" s="6"/>
      <c r="EK160" s="674"/>
      <c r="EL160" s="674"/>
      <c r="EM160" s="674"/>
      <c r="EN160" s="674">
        <f>IF(Duombaze!EK160="",0,INDEX(DU!I:I,MATCH(Duombaze!EK160,DU!A:A,0),1))+IF(Duombaze!EL160="",0,INDEX(DU!I:I,MATCH(Duombaze!EL160,DU!A:A,0),1))+IF(Duombaze!EM160="",0,INDEX(DU!I:I,MATCH(Duombaze!EM160,DU!A:A,0),1))</f>
        <v>0</v>
      </c>
      <c r="EO160" s="6">
        <f>IF(Duombaze!EK160="",0,INDEX(DU!K:K,MATCH(Duombaze!EK160,DU!A:A,0),1))+IF(Duombaze!EL160="",0,INDEX(DU!K:K,MATCH(Duombaze!EL160,DU!A:A,0),1))+IF(Duombaze!EM160="",0,INDEX(DU!K:K,MATCH(Duombaze!EM160,DU!A:A,0),1))</f>
        <v>0</v>
      </c>
      <c r="EP160" s="6"/>
      <c r="EQ160" s="6"/>
      <c r="ER160" s="66"/>
      <c r="ES160" s="4" t="str">
        <f t="shared" si="76"/>
        <v/>
      </c>
      <c r="ET160" s="6"/>
      <c r="EU160" s="6"/>
      <c r="EV160" s="6"/>
      <c r="EW160" s="6"/>
      <c r="EX160" s="6" t="str">
        <f t="shared" si="84"/>
        <v/>
      </c>
      <c r="EY160" s="6"/>
      <c r="EZ160" s="674"/>
      <c r="FA160" s="674"/>
      <c r="FB160" s="674">
        <f>IF(Duombaze!EZ160="",0,INDEX(DU!I:I,MATCH(Duombaze!EZ160,DU!A:A,0),1))+IF(Duombaze!FA160="",0,INDEX(DU!I:I,MATCH(Duombaze!FA160,DU!A:A,0),1))</f>
        <v>0</v>
      </c>
      <c r="FC160" s="6">
        <f>IF(Duombaze!EZ160="",0,INDEX(DU!K:K,MATCH(Duombaze!EZ160,DU!A:A,0),1))+IF(Duombaze!FA160="",0,INDEX(DU!K:K,MATCH(Duombaze!FA160,DU!A:A,0),1))</f>
        <v>0</v>
      </c>
      <c r="FD160" s="6"/>
      <c r="FE160" s="6"/>
      <c r="FF160" s="6"/>
      <c r="FG160" s="6"/>
      <c r="FH160" s="6"/>
      <c r="FI160" s="6"/>
      <c r="FJ160" s="48"/>
      <c r="FK160" s="4"/>
      <c r="FL160" s="718"/>
      <c r="FM160" s="673"/>
      <c r="FN160" s="673"/>
      <c r="FO160" s="673"/>
      <c r="FP160" s="673"/>
      <c r="FQ160" s="673">
        <f>IF(Duombaze!FM160="",0,INDEX(DU!I:I,MATCH(Duombaze!FM160,DU!A:A,0),1))+IF(Duombaze!FN160="",0,INDEX(DU!I:I,MATCH(Duombaze!FN160,DU!A:A,0),1))+IF(Duombaze!FO160="",0,INDEX(DU!I:I,MATCH(Duombaze!FO160,DU!A:A,0),1))+IF(Duombaze!FP160="",0,INDEX(DU!I:I,MATCH(Duombaze!FP160,DU!A:A,0),1))</f>
        <v>0</v>
      </c>
      <c r="FR160" s="673">
        <f>IF(Duombaze!FM160="",0,INDEX(DU!K:K,MATCH(Duombaze!FM160,DU!A:A,0),1))+IF(Duombaze!FN160="",0,INDEX(DU!K:K,MATCH(Duombaze!FN160,DU!A:A,0),1))+IF(Duombaze!FO160="",0,INDEX(DU!K:K,MATCH(Duombaze!FO160,DU!A:A,0),1))+IF(Duombaze!FP160="",0,INDEX(DU!K:K,MATCH(Duombaze!FP160,DU!A:A,0),1))</f>
        <v>0</v>
      </c>
    </row>
    <row r="161" spans="1:186" s="20" customFormat="1" ht="23.45" customHeight="1" thickBot="1" x14ac:dyDescent="0.3">
      <c r="A161" s="41">
        <v>0</v>
      </c>
      <c r="B161" s="41" t="s">
        <v>776</v>
      </c>
      <c r="C161" s="16" t="s">
        <v>8386</v>
      </c>
      <c r="D161" s="17" t="s">
        <v>411</v>
      </c>
      <c r="E161" s="17" t="str">
        <f t="shared" si="82"/>
        <v>0 SPC14BS Be pagrindo</v>
      </c>
      <c r="F161" s="17"/>
      <c r="G161" s="644"/>
      <c r="H161" s="638"/>
      <c r="I161" s="638"/>
      <c r="J161" s="638"/>
      <c r="K161" s="638"/>
      <c r="L161" s="638"/>
      <c r="M161" s="638"/>
      <c r="N161" s="638"/>
      <c r="O161" s="638"/>
      <c r="P161" s="638">
        <f>IF(Duombaze!G161="",0,INDEX(DU!I:I,MATCH(Duombaze!G161,DU!A:A,0),1))+IF(Duombaze!H161="",0,INDEX(DU!I:I,MATCH(Duombaze!H161,DU!A:A,0),1))+IF(Duombaze!I161="",0,INDEX(DU!I:I,MATCH(Duombaze!I161,DU!A:A,0),1))+IF(Duombaze!J161="",0,INDEX(DU!I:I,MATCH(Duombaze!J161,DU!A:A,0),1))+IF(Duombaze!K161="",0,INDEX(DU!I:I,MATCH(Duombaze!K161,DU!A:A,0),1))+IF(Duombaze!L161="",0,INDEX(DU!I:I,MATCH(Duombaze!L161,DU!A:A,0),1))+IF(Duombaze!M161="",0,INDEX(DU!I:I,MATCH(Duombaze!M161,DU!A:A,0),1))+IF(Duombaze!N161="",0,INDEX(DU!I:I,MATCH(Duombaze!N161,DU!A:A,0),1))+IF(Duombaze!O161="",0,INDEX(DU!I:I,MATCH(Duombaze!O161,DU!A:A,0),1))</f>
        <v>0</v>
      </c>
      <c r="Q161" s="638">
        <f>IF(Duombaze!G161="",0,INDEX(DU!K:K,MATCH(Duombaze!G161,DU!A:A,0),1))+IF(Duombaze!H161="",0,INDEX(DU!K:K,MATCH(Duombaze!H161,DU!A:A,0),1))+IF(Duombaze!I161="",0,INDEX(DU!K:K,MATCH(Duombaze!I161,DU!A:A,0),1))+IF(Duombaze!J161="",0,INDEX(DU!K:K,MATCH(Duombaze!J161,DU!A:A,0),1))+IF(Duombaze!K161="",0,INDEX(DU!K:K,MATCH(Duombaze!K161,DU!A:A,0),1))+IF(Duombaze!L161="",0,INDEX(DU!K:K,MATCH(Duombaze!L161,DU!A:A,0),1))+IF(Duombaze!M161="",0,INDEX(DU!K:K,MATCH(Duombaze!M161,DU!A:A,0),1))+IF(Duombaze!N161="",0,INDEX(DU!K:K,MATCH(Duombaze!N161,DU!A:A,0),1))+IF(Duombaze!O161="",0,INDEX(DU!K:K,MATCH(Duombaze!O161,DU!A:A,0),1))</f>
        <v>0</v>
      </c>
      <c r="R161" s="17"/>
      <c r="S161" s="18"/>
      <c r="T161" s="880"/>
      <c r="U161" s="17">
        <f>IF(Duombaze!T161="",0,INDEX(DU!I:I,MATCH(Duombaze!T161,DU!A:A,0),1))</f>
        <v>0</v>
      </c>
      <c r="V161" s="17">
        <f>IF(Duombaze!T161="",0,INDEX(DU!K:K,MATCH(Duombaze!T161,DU!A:A,0),1))</f>
        <v>0</v>
      </c>
      <c r="W161" s="17"/>
      <c r="X161" s="17"/>
      <c r="Y161" s="856"/>
      <c r="Z161" s="53" t="s">
        <v>416</v>
      </c>
      <c r="AA161" s="17" t="str">
        <f t="shared" si="88"/>
        <v>0 SPC14BS Be grąžulo</v>
      </c>
      <c r="AB161" s="17"/>
      <c r="AC161" s="17">
        <f>IF(Duombaze!AB161="",0,INDEX(DU!I:I,MATCH(Duombaze!AB161,DU!A:A,0),1))</f>
        <v>0</v>
      </c>
      <c r="AD161" s="25">
        <f>IF(Duombaze!AB161="",0,INDEX(DU!K:K,MATCH(Duombaze!AB161,DU!A:A,0),1))</f>
        <v>0</v>
      </c>
      <c r="AE161" s="17"/>
      <c r="AF161" s="17"/>
      <c r="AG161" s="17" t="s">
        <v>412</v>
      </c>
      <c r="AH161" s="17" t="str">
        <f t="shared" si="67"/>
        <v>0 SPC14BS Be bamperio</v>
      </c>
      <c r="AI161" s="17"/>
      <c r="AJ161" s="638"/>
      <c r="AK161" s="638"/>
      <c r="AL161" s="638"/>
      <c r="AM161" s="638">
        <f>IF(Duombaze!AJ161="",0,INDEX(DU!I:I,MATCH(Duombaze!AJ161,DU!A:A,0),1))+IF(Duombaze!AK161="",0,INDEX(DU!I:I,MATCH(Duombaze!AK161,DU!A:A,0),1))+IF(Duombaze!AL161="",0,INDEX(DU!I:I,MATCH(Duombaze!AL161,DU!A:A,0),1))</f>
        <v>0</v>
      </c>
      <c r="AN161" s="639">
        <f>IF(Duombaze!AJ161="",0,INDEX(DU!K:K,MATCH(Duombaze!AJ161,DU!A:A,0),1))+IF(Duombaze!AK161="",0,INDEX(DU!K:K,MATCH(Duombaze!AK161,DU!A:A,0),1))+IF(Duombaze!AL161="",0,INDEX(DU!K:K,MATCH(Duombaze!AL161,DU!A:A,0),1))</f>
        <v>0</v>
      </c>
      <c r="AO161" s="17"/>
      <c r="AP161" s="17"/>
      <c r="AQ161" s="17" t="s">
        <v>413</v>
      </c>
      <c r="AR161" s="17" t="str">
        <f t="shared" si="70"/>
        <v>0 SPC14BS Be hidraulinės sistemos + be papildomo valdymo išvadų</v>
      </c>
      <c r="AS161" s="17"/>
      <c r="AT161" s="638"/>
      <c r="AU161" s="638"/>
      <c r="AV161" s="638"/>
      <c r="AW161" s="638"/>
      <c r="AX161" s="638"/>
      <c r="AY161" s="638"/>
      <c r="AZ161" s="638"/>
      <c r="BA161" s="638"/>
      <c r="BB161" s="638"/>
      <c r="BC161" s="638">
        <f>IF(Duombaze!AT161="",0,INDEX(DU!I:I,MATCH(Duombaze!AT161,DU!A:A,0),1))+IF(Duombaze!AU161="",0,INDEX(DU!I:I,MATCH(Duombaze!AU161,DU!A:A,0),1))+IF(Duombaze!AV161="",0,INDEX(DU!I:I,MATCH(Duombaze!AV161,DU!A:A,0),1))+IF(Duombaze!AW161="",0,INDEX(DU!I:I,MATCH(Duombaze!AW161,DU!A:A,0),1))+IF(Duombaze!AX161="",0,INDEX(DU!I:I,MATCH(Duombaze!AX161,DU!A:A,0),1))+IF(Duombaze!AY161="",0,INDEX(DU!I:I,MATCH(Duombaze!AY161,DU!A:A,0),1))+IF(Duombaze!AZ161="",0,INDEX(DU!I:I,MATCH(Duombaze!AZ161,DU!A:A,0),1))+IF(Duombaze!BA161="",0,INDEX(DU!I:I,MATCH(Duombaze!BA161,DU!A:A,0),1))+IF(Duombaze!BB161="",0,INDEX(DU!I:I,MATCH(Duombaze!BB161,DU!A:A,0),1))</f>
        <v>0</v>
      </c>
      <c r="BD161" s="638">
        <f>IF(Duombaze!AT161="",0,INDEX(DU!K:K,MATCH(Duombaze!AT161,DU!A:A,0),1))+IF(Duombaze!AU161="",0,INDEX(DU!K:K,MATCH(Duombaze!AU161,DU!A:A,0),1))+IF(Duombaze!AV161="",0,INDEX(DU!K:K,MATCH(Duombaze!AV161,DU!A:A,0),1))+IF(Duombaze!AW161="",0,INDEX(DU!K:K,MATCH(Duombaze!AW161,DU!A:A,0),1))+IF(Duombaze!AX161="",0,INDEX(DU!K:K,MATCH(Duombaze!AX161,DU!A:A,0),1))+IF(Duombaze!AY161="",0,INDEX(DU!K:K,MATCH(Duombaze!AY161,DU!A:A,0),1))+IF(Duombaze!AZ161="",0,INDEX(DU!K:K,MATCH(Duombaze!AZ161,DU!A:A,0),1))+IF(Duombaze!BA161="",0,INDEX(DU!K:K,MATCH(Duombaze!BA161,DU!A:A,0),1))+IF(Duombaze!BB161="",0,INDEX(DU!K:K,MATCH(Duombaze!BB161,DU!A:A,0),1))</f>
        <v>0</v>
      </c>
      <c r="BE161" s="17"/>
      <c r="BF161" s="17"/>
      <c r="BG161" s="154" t="s">
        <v>624</v>
      </c>
      <c r="BH161" s="131" t="str">
        <f t="shared" si="90"/>
        <v>0 SPC14BS Be stabžių sistemos</v>
      </c>
      <c r="BI161" s="130"/>
      <c r="BJ161" s="663"/>
      <c r="BK161" s="663"/>
      <c r="BL161" s="663"/>
      <c r="BM161" s="639">
        <f>IF(Duombaze!BJ161="",0,INDEX(DU!I:I,MATCH(Duombaze!BJ161,DU!A:A,0),1))+IF(Duombaze!BK161="",0,INDEX(DU!I:I,MATCH(Duombaze!BK161,DU!A:A,0),1))+IF(Duombaze!BL161="",0,INDEX(DU!I:I,MATCH(Duombaze!BL161,DU!A:A,0),1))</f>
        <v>0</v>
      </c>
      <c r="BN161" s="638">
        <f>IF(Duombaze!BJ161="",0,INDEX(DU!K:K,MATCH(Duombaze!BJ161,DU!A:A,0),1))+IF(Duombaze!BK161="",0,INDEX(DU!K:K,MATCH(Duombaze!BK161,DU!A:A,0),1))+IF(Duombaze!BL161="",0,INDEX(DU!K:K,MATCH(Duombaze!BL161,DU!A:A,0),1))</f>
        <v>0</v>
      </c>
      <c r="BO161" s="130"/>
      <c r="BP161" s="130"/>
      <c r="BQ161" s="130" t="str">
        <f>BQ174</f>
        <v>Be stabdžių išvadų</v>
      </c>
      <c r="BR161" s="19" t="str">
        <f t="shared" si="87"/>
        <v>0 SPC14BS Be stabdžių išvadų</v>
      </c>
      <c r="BS161" s="19"/>
      <c r="BT161" s="19"/>
      <c r="BU161" s="19"/>
      <c r="BV161" s="19"/>
      <c r="BW161" s="19">
        <f>IF(Duombaze!BT161="",0,INDEX(DU!I:I,MATCH(Duombaze!BT161,DU!A:A,0),1))+IF(Duombaze!BU161="",0,INDEX(DU!I:I,MATCH(Duombaze!BU161,DU!A:A,0),1))+IF(Duombaze!BV161="",0,INDEX(DU!I:I,MATCH(Duombaze!BV161,DU!A:A,0),1))</f>
        <v>0</v>
      </c>
      <c r="BX161" s="19">
        <f>IF(Duombaze!BT161="",0,INDEX(DU!K:K,MATCH(Duombaze!BT161,DU!A:A,0),1))+IF(Duombaze!BU161="",0,INDEX(DU!K:K,MATCH(Duombaze!BU161,DU!A:A,0),1))+IF(Duombaze!BV161="",0,INDEX(DU!K:K,MATCH(Duombaze!BV161,DU!A:A,0),1))</f>
        <v>0</v>
      </c>
      <c r="BY161" s="19"/>
      <c r="BZ161" s="19"/>
      <c r="CA161" s="17" t="s">
        <v>418</v>
      </c>
      <c r="CB161" s="19" t="str">
        <f t="shared" si="79"/>
        <v>0 SPC14BS Be atraminės kojos</v>
      </c>
      <c r="CC161" s="17"/>
      <c r="CD161" s="17">
        <f>IF(Duombaze!CC161="",0,INDEX(DU!I:I,MATCH(Duombaze!CC161,DU!A:A,0),1))</f>
        <v>0</v>
      </c>
      <c r="CE161" s="17">
        <f>IF(Duombaze!CC161="",0,INDEX(DU!K:K,MATCH(Duombaze!CC161,DU!A:A,0),1))</f>
        <v>0</v>
      </c>
      <c r="CF161" s="17"/>
      <c r="CG161" s="17"/>
      <c r="CH161" s="20" t="s">
        <v>396</v>
      </c>
      <c r="CI161" s="131" t="str">
        <f t="shared" si="71"/>
        <v>0 SPC14BS Be priekinės tempimo kilpos</v>
      </c>
      <c r="CJ161" s="17"/>
      <c r="CK161" s="17">
        <f>IF(Duombaze!CJ161="",0,INDEX(DU!I:I,MATCH(Duombaze!CJ161,DU!A:A,0),1))</f>
        <v>0</v>
      </c>
      <c r="CL161" s="17">
        <f>IF(Duombaze!CJ161="",0,INDEX(DU!K:K,MATCH(Duombaze!CJ161,DU!A:A,0),1))</f>
        <v>0</v>
      </c>
      <c r="CM161" s="17"/>
      <c r="CN161" s="17"/>
      <c r="CO161" s="53" t="s">
        <v>1756</v>
      </c>
      <c r="CP161" s="17" t="str">
        <f t="shared" si="72"/>
        <v>0 SPC14BS Be stovėjimo stabdžio, be atramų</v>
      </c>
      <c r="CQ161" s="17"/>
      <c r="CR161" s="644"/>
      <c r="CS161" s="644"/>
      <c r="CT161" s="644">
        <f>IF(Duombaze!CR161="",0,INDEX(DU!I:I,MATCH(Duombaze!CR161,DU!A:A,0),1))+IF(Duombaze!CS161="",0,INDEX(DU!I:I,MATCH(Duombaze!CS161,DU!A:A,0),1))</f>
        <v>0</v>
      </c>
      <c r="CU161" s="19">
        <f>IF(Duombaze!CR161="",0,INDEX(DU!K:K,MATCH(Duombaze!CR161,DU!A:A,0),1))+IF(Duombaze!CS161="",0,INDEX(DU!K:K,MATCH(Duombaze!CS161,DU!A:A,0),1))</f>
        <v>0</v>
      </c>
      <c r="CX161" s="20" t="s">
        <v>397</v>
      </c>
      <c r="CY161" s="17" t="str">
        <f t="shared" si="73"/>
        <v>0 SPC14BS Be viršborčių</v>
      </c>
      <c r="CZ161" s="17"/>
      <c r="DA161" s="671"/>
      <c r="DB161" s="671"/>
      <c r="DC161" s="671">
        <f>IF(Duombaze!DA161="",0,INDEX(DU!I:I,MATCH(Duombaze!DA161,DU!A:A,0),1))+IF(Duombaze!DB161="",0,INDEX(DU!I:I,MATCH(Duombaze!DB161,DU!A:A,0),1))</f>
        <v>0</v>
      </c>
      <c r="DD161" s="19">
        <f>IF(Duombaze!DA161="",0,INDEX(DU!K:K,MATCH(Duombaze!DA161,DU!A:A,0),1))+IF(Duombaze!DB161="",0,INDEX(DU!K:K,MATCH(Duombaze!DB161,DU!A:A,0),1))</f>
        <v>0</v>
      </c>
      <c r="DE161" s="17"/>
      <c r="DF161" s="17"/>
      <c r="DG161" s="17" t="s">
        <v>625</v>
      </c>
      <c r="DH161" s="19" t="str">
        <f t="shared" si="74"/>
        <v>0 SPC14BS Be tento/aikštelės</v>
      </c>
      <c r="DI161" s="17"/>
      <c r="DJ161" s="671"/>
      <c r="DK161" s="688"/>
      <c r="DL161" s="688">
        <f>IF(Duombaze!DJ161="",0,INDEX(DU!I:I,MATCH(Duombaze!DJ161,DU!A:A,0),1))+IF(Duombaze!DK161="",0,INDEX(DU!I:I,MATCH(Duombaze!DK161,DU!A:A,0),1))</f>
        <v>0</v>
      </c>
      <c r="DM161" s="19">
        <f>IF(Duombaze!DJ161="",0,INDEX(DU!K:K,MATCH(Duombaze!DJ161,DU!A:A,0),1))+IF(Duombaze!DK161="",0,INDEX(DU!K:K,MATCH(Duombaze!DK161,DU!A:A,0),1))</f>
        <v>0</v>
      </c>
      <c r="DN161" s="18"/>
      <c r="DO161" s="18"/>
      <c r="DP161" s="18" t="s">
        <v>386</v>
      </c>
      <c r="DQ161" s="17" t="str">
        <f t="shared" si="75"/>
        <v>0 SPC14BS Be apšvietimo sistemos</v>
      </c>
      <c r="DR161" s="53"/>
      <c r="DS161" s="696"/>
      <c r="DT161" s="696"/>
      <c r="DU161" s="696"/>
      <c r="DV161" s="696"/>
      <c r="DW161" s="696">
        <f>IF(Duombaze!DS161="",0,INDEX(DU!I:I,MATCH(Duombaze!DS161,DU!A:A,0),1))+IF(Duombaze!DT161="",0,INDEX(DU!I:I,MATCH(Duombaze!DT161,DU!A:A,0),1))+IF(Duombaze!DU161="",0,INDEX(DU!I:I,MATCH(Duombaze!DU161,DU!A:A,0),1))+IF(Duombaze!DV161="",0,INDEX(DU!I:I,MATCH(Duombaze!DV161,DU!A:A,0),1))</f>
        <v>0</v>
      </c>
      <c r="DX161" s="638">
        <f>IF(Duombaze!DS161="",0,INDEX(DU!K:K,MATCH(Duombaze!DS161,DU!A:A,0),1))+IF(Duombaze!DT161="",0,INDEX(DU!K:K,MATCH(Duombaze!DT161,DU!A:A,0),1))+IF(Duombaze!DU161="",0,INDEX(DU!K:K,MATCH(Duombaze!DU161,DU!A:A,0),1))+IF(Duombaze!DV161="",0,INDEX(DU!K:KH,MATCH(Duombaze!DV161,DU!A:A,0),1))</f>
        <v>0</v>
      </c>
      <c r="DY161" s="53"/>
      <c r="DZ161" s="53"/>
      <c r="EA161" s="17" t="s">
        <v>470</v>
      </c>
      <c r="EB161" s="19" t="str">
        <f t="shared" si="65"/>
        <v>0 SPC14BS Be galinės tempimo kilpos</v>
      </c>
      <c r="EC161" s="17"/>
      <c r="ED161" s="20">
        <f>IF(Duombaze!EC161="",0,INDEX(DU!I:I,MATCH(Duombaze!EC161,DU!A:A,0),1))</f>
        <v>0</v>
      </c>
      <c r="EE161" s="638">
        <f>IF(Duombaze!EC161="",0,INDEX(DU!K:K,MATCH(Duombaze!EC161,DU!A:A,0),1))</f>
        <v>0</v>
      </c>
      <c r="EH161" s="20" t="s">
        <v>387</v>
      </c>
      <c r="EI161" s="17" t="str">
        <f t="shared" si="89"/>
        <v>0 SPC14BS Be lipdukų</v>
      </c>
      <c r="EJ161" s="17"/>
      <c r="EK161" s="671"/>
      <c r="EL161" s="671"/>
      <c r="EM161" s="671"/>
      <c r="EN161" s="671">
        <f>IF(Duombaze!EK161="",0,INDEX(DU!I:I,MATCH(Duombaze!EK161,DU!A:A,0),1))+IF(Duombaze!EL161="",0,INDEX(DU!I:I,MATCH(Duombaze!EL161,DU!A:A,0),1))+IF(Duombaze!EM161="",0,INDEX(DU!I:I,MATCH(Duombaze!EM161,DU!A:A,0),1))</f>
        <v>0</v>
      </c>
      <c r="EO161" s="19">
        <f>IF(Duombaze!EK161="",0,INDEX(DU!K:K,MATCH(Duombaze!EK161,DU!A:A,0),1))+IF(Duombaze!EL161="",0,INDEX(DU!K:K,MATCH(Duombaze!EL161,DU!A:A,0),1))+IF(Duombaze!EM161="",0,INDEX(DU!K:K,MATCH(Duombaze!EM161,DU!A:A,0),1))</f>
        <v>0</v>
      </c>
      <c r="EP161" s="17"/>
      <c r="EQ161" s="17"/>
      <c r="ER161" s="53" t="s">
        <v>388</v>
      </c>
      <c r="ES161" s="17" t="str">
        <f t="shared" si="76"/>
        <v>0 SPC14BS Be ratų</v>
      </c>
      <c r="ET161" s="17"/>
      <c r="EU161" s="17"/>
      <c r="EV161" s="17"/>
      <c r="EW161" s="19" t="s">
        <v>389</v>
      </c>
      <c r="EX161" s="19" t="str">
        <f t="shared" si="84"/>
        <v>0 SPC14BS Be purvasaugių</v>
      </c>
      <c r="EY161" s="19"/>
      <c r="EZ161" s="672"/>
      <c r="FA161" s="672"/>
      <c r="FB161" s="672">
        <f>IF(Duombaze!EZ161="",0,INDEX(DU!I:I,MATCH(Duombaze!EZ161,DU!A:A,0),1))+IF(Duombaze!FA161="",0,INDEX(DU!I:I,MATCH(Duombaze!FA161,DU!A:A,0),1))</f>
        <v>0</v>
      </c>
      <c r="FC161" s="19">
        <f>IF(Duombaze!EZ161="",0,INDEX(DU!K:K,MATCH(Duombaze!EZ161,DU!A:A,0),1))+IF(Duombaze!FA161="",0,INDEX(DU!K:K,MATCH(Duombaze!FA161,DU!A:A,0),1))</f>
        <v>0</v>
      </c>
      <c r="FD161" s="19"/>
      <c r="FE161" s="19"/>
      <c r="FF161" s="19"/>
      <c r="FG161" s="19"/>
      <c r="FH161" s="19" t="s">
        <v>1446</v>
      </c>
      <c r="FI161" s="19"/>
      <c r="FJ161" s="19"/>
      <c r="FL161" s="724" t="s">
        <v>1578</v>
      </c>
      <c r="FM161" s="671" t="s">
        <v>3159</v>
      </c>
      <c r="FN161" s="671"/>
      <c r="FO161" s="671"/>
      <c r="FP161" s="671"/>
      <c r="FQ161" s="671">
        <f>IF(Duombaze!FM161="",0,INDEX(DU!I:I,MATCH(Duombaze!FM161,DU!A:A,0),1))+IF(Duombaze!FN161="",0,INDEX(DU!I:I,MATCH(Duombaze!FN161,DU!A:A,0),1))+IF(Duombaze!FO161="",0,INDEX(DU!I:I,MATCH(Duombaze!FO161,DU!A:A,0),1))+IF(Duombaze!FP161="",0,INDEX(DU!I:I,MATCH(Duombaze!FP161,DU!A:A,0),1))</f>
        <v>22.7166</v>
      </c>
      <c r="FR161" s="671">
        <f>IF(Duombaze!FM161="",0,INDEX(DU!K:K,MATCH(Duombaze!FM161,DU!A:A,0),1))+IF(Duombaze!FN161="",0,INDEX(DU!K:K,MATCH(Duombaze!FN161,DU!A:A,0),1))+IF(Duombaze!FO161="",0,INDEX(DU!K:K,MATCH(Duombaze!FO161,DU!A:A,0),1))+IF(Duombaze!FP161="",0,INDEX(DU!K:K,MATCH(Duombaze!FP161,DU!A:A,0),1))</f>
        <v>18.670000000000002</v>
      </c>
      <c r="FT161" s="100" t="s">
        <v>684</v>
      </c>
      <c r="FU161" s="100" t="s">
        <v>352</v>
      </c>
      <c r="FY161" s="7"/>
      <c r="FZ161" s="7"/>
      <c r="GA161" s="7"/>
      <c r="GC161" s="20" t="s">
        <v>1674</v>
      </c>
      <c r="GD161" s="20" t="s">
        <v>3546</v>
      </c>
    </row>
    <row r="162" spans="1:186" s="20" customFormat="1" ht="42.75" customHeight="1" x14ac:dyDescent="0.25">
      <c r="A162" s="41">
        <v>1</v>
      </c>
      <c r="B162" s="41" t="s">
        <v>776</v>
      </c>
      <c r="C162" s="16" t="s">
        <v>8386</v>
      </c>
      <c r="D162" s="19" t="s">
        <v>8389</v>
      </c>
      <c r="E162" s="17" t="str">
        <f>IF(D162&lt;&gt;"",A162&amp;" "&amp;C162&amp;" "&amp;"CERT167 "&amp;D162,"")</f>
        <v>1 SPC14BS CERT167 Pagrindas BS, CINKUOTAS rėmas, ašys 408E</v>
      </c>
      <c r="F162" s="19" t="s">
        <v>8998</v>
      </c>
      <c r="G162" s="639" t="s">
        <v>8225</v>
      </c>
      <c r="H162" s="639" t="s">
        <v>8219</v>
      </c>
      <c r="I162" s="639">
        <v>23109200</v>
      </c>
      <c r="J162" s="639" t="s">
        <v>2912</v>
      </c>
      <c r="K162" s="639" t="s">
        <v>1448</v>
      </c>
      <c r="L162" s="639" t="s">
        <v>8840</v>
      </c>
      <c r="M162" s="639"/>
      <c r="N162" s="639"/>
      <c r="O162" s="639"/>
      <c r="P162" s="638">
        <f>IF(Duombaze!G162="",0,INDEX(DU!I:I,MATCH(Duombaze!G162,DU!A:A,0),1))+IF(Duombaze!H162="",0,INDEX(DU!I:I,MATCH(Duombaze!H162,DU!A:A,0),1))+IF(Duombaze!I162="",0,INDEX(DU!I:I,MATCH(Duombaze!I162,DU!A:A,0),1))+IF(Duombaze!J162="",0,INDEX(DU!I:I,MATCH(Duombaze!J162,DU!A:A,0),1))+IF(Duombaze!K162="",0,INDEX(DU!I:I,MATCH(Duombaze!K162,DU!A:A,0),1))+IF(Duombaze!L162="",0,INDEX(DU!I:I,MATCH(Duombaze!L162,DU!A:A,0),1))+IF(Duombaze!M162="",0,INDEX(DU!I:I,MATCH(Duombaze!M162,DU!A:A,0),1))+IF(Duombaze!N162="",0,INDEX(DU!I:I,MATCH(Duombaze!N162,DU!A:A,0),1))+IF(Duombaze!O162="",0,INDEX(DU!I:I,MATCH(Duombaze!O162,DU!A:A,0),1))</f>
        <v>4241.1167258841442</v>
      </c>
      <c r="Q162" s="638">
        <f>IF(Duombaze!G162="",0,INDEX(DU!K:K,MATCH(Duombaze!G162,DU!A:A,0),1))+IF(Duombaze!H162="",0,INDEX(DU!K:K,MATCH(Duombaze!H162,DU!A:A,0),1))+IF(Duombaze!I162="",0,INDEX(DU!K:K,MATCH(Duombaze!I162,DU!A:A,0),1))+IF(Duombaze!J162="",0,INDEX(DU!K:K,MATCH(Duombaze!J162,DU!A:A,0),1))+IF(Duombaze!K162="",0,INDEX(DU!K:K,MATCH(Duombaze!K162,DU!A:A,0),1))+IF(Duombaze!L162="",0,INDEX(DU!K:K,MATCH(Duombaze!L162,DU!A:A,0),1))+IF(Duombaze!M162="",0,INDEX(DU!K:K,MATCH(Duombaze!M162,DU!A:A,0),1))+IF(Duombaze!N162="",0,INDEX(DU!K:K,MATCH(Duombaze!N162,DU!A:A,0),1))+IF(Duombaze!O162="",0,INDEX(DU!K:K,MATCH(Duombaze!O162,DU!A:A,0),1))</f>
        <v>1041.6500000000001</v>
      </c>
      <c r="R162" s="19" t="s">
        <v>2011</v>
      </c>
      <c r="S162" s="52" t="s">
        <v>1999</v>
      </c>
      <c r="T162" s="881" t="s">
        <v>2912</v>
      </c>
      <c r="U162" s="17">
        <f>IF(Duombaze!T162="",0,INDEX(DU!I:I,MATCH(Duombaze!T162,DU!A:A,0),1))</f>
        <v>1516.72581666666</v>
      </c>
      <c r="V162" s="17">
        <f>IF(Duombaze!T162="",0,INDEX(DU!K:K,MATCH(Duombaze!T162,DU!A:A,0),1))</f>
        <v>27.51</v>
      </c>
      <c r="W162" s="19" t="s">
        <v>3488</v>
      </c>
      <c r="X162" s="19"/>
      <c r="Y162" s="134"/>
      <c r="Z162" s="65" t="s">
        <v>687</v>
      </c>
      <c r="AA162" s="17" t="str">
        <f>IF(Z162&lt;&gt;"",A162&amp;" "&amp;C162&amp;" "&amp;Z162,"")</f>
        <v>1 SPC14BS Grąžulas amortizuojamas</v>
      </c>
      <c r="AB162" s="19" t="s">
        <v>260</v>
      </c>
      <c r="AC162" s="19">
        <f>IF(Duombaze!AB162="",0,INDEX(DU!I:I,MATCH(Duombaze!AB162,DU!A:A,0),1))</f>
        <v>515.13192118311099</v>
      </c>
      <c r="AD162" s="25">
        <f>IF(Duombaze!AB162="",0,INDEX(DU!K:K,MATCH(Duombaze!AB162,DU!A:A,0),1))</f>
        <v>67.2</v>
      </c>
      <c r="AE162" s="19"/>
      <c r="AF162" s="19" t="s">
        <v>2065</v>
      </c>
      <c r="AG162" s="6" t="s">
        <v>3568</v>
      </c>
      <c r="AH162" s="17" t="str">
        <f>IF(AG162&lt;&gt;"",A162&amp;" "&amp;C162&amp;" "&amp;"CERT167 "&amp;AG162,"")</f>
        <v xml:space="preserve">1 SPC14BS CERT167 Bamperis ATLENKIAMAS apvalus prisukamas </v>
      </c>
      <c r="AI162" s="6" t="s">
        <v>3569</v>
      </c>
      <c r="AJ162" s="639" t="s">
        <v>3569</v>
      </c>
      <c r="AK162" s="639"/>
      <c r="AL162" s="639"/>
      <c r="AM162" s="638">
        <f>IF(Duombaze!AJ162="",0,INDEX(DU!I:I,MATCH(Duombaze!AJ162,DU!A:A,0),1))+IF(Duombaze!AK162="",0,INDEX(DU!I:I,MATCH(Duombaze!AK162,DU!A:A,0),1))+IF(Duombaze!AL162="",0,INDEX(DU!I:I,MATCH(Duombaze!AL162,DU!A:A,0),1))</f>
        <v>98.121547910003997</v>
      </c>
      <c r="AN162" s="639">
        <f>IF(Duombaze!AJ162="",0,INDEX(DU!K:K,MATCH(Duombaze!AJ162,DU!A:A,0),1))+IF(Duombaze!AK162="",0,INDEX(DU!K:K,MATCH(Duombaze!AK162,DU!A:A,0),1))+IF(Duombaze!AL162="",0,INDEX(DU!K:K,MATCH(Duombaze!AL162,DU!A:A,0),1))</f>
        <v>39.97</v>
      </c>
      <c r="AO162" s="19"/>
      <c r="AP162" s="19" t="s">
        <v>2073</v>
      </c>
      <c r="AQ162" s="19" t="s">
        <v>1503</v>
      </c>
      <c r="AR162" s="17" t="str">
        <f>IF(AQ162&lt;&gt;"",A162&amp;" "&amp;C162&amp;" "&amp;AQ162,"")</f>
        <v>1 SPC14BS Pagrindo hidraulika</v>
      </c>
      <c r="AS162" s="19" t="s">
        <v>2093</v>
      </c>
      <c r="AT162" s="639" t="s">
        <v>2969</v>
      </c>
      <c r="AU162" s="639" t="s">
        <v>330</v>
      </c>
      <c r="AV162" s="639" t="s">
        <v>3221</v>
      </c>
      <c r="AW162" s="639" t="s">
        <v>2964</v>
      </c>
      <c r="AX162" s="639"/>
      <c r="AY162" s="639"/>
      <c r="AZ162" s="639"/>
      <c r="BA162" s="639"/>
      <c r="BB162" s="639"/>
      <c r="BC162" s="639">
        <f>IF(Duombaze!AT162="",0,INDEX(DU!I:I,MATCH(Duombaze!AT162,DU!A:A,0),1))+IF(Duombaze!AU162="",0,INDEX(DU!I:I,MATCH(Duombaze!AU162,DU!A:A,0),1))+IF(Duombaze!AV162="",0,INDEX(DU!I:I*2,MATCH(Duombaze!AV162,DU!A:A,0),1))+IF(Duombaze!AW162="",0,INDEX(DU!I:I,MATCH(Duombaze!AW162,DU!A:A,0),1))+IF(Duombaze!AX162="",0,INDEX(DU!I:I,MATCH(Duombaze!AX162,DU!A:A,0),1))+IF(Duombaze!AY162="",0,INDEX(DU!I:I,MATCH(Duombaze!AY162,DU!A:A,0),1))+IF(Duombaze!AZ162="",0,INDEX(DU!I:I,MATCH(Duombaze!AZ162,DU!A:A,0),1))+IF(Duombaze!BA162="",0,INDEX(DU!I:I,MATCH(Duombaze!BA162,DU!A:A,0),1))+IF(Duombaze!BB162="",0,INDEX(DU!I:I,MATCH(Duombaze!BB162,DU!A:A,0),1))</f>
        <v>718.45720335045985</v>
      </c>
      <c r="BD162" s="638">
        <f>IF(Duombaze!AT162="",0,INDEX(DU!K:K,MATCH(Duombaze!AT162,DU!A:A,0),1))+IF(Duombaze!AU162="",0,INDEX(DU!K:K,MATCH(Duombaze!AU162,DU!A:A,0),1))+IF(Duombaze!AV162="",0,INDEX(DU!K:K,MATCH(Duombaze!AV162,DU!A:A,0),1))+IF(Duombaze!AW162="",0,INDEX(DU!K:K,MATCH(Duombaze!AW162,DU!A:A,0),1))+IF(Duombaze!AX162="",0,INDEX(DU!K:K,MATCH(Duombaze!AX162,DU!A:A,0),1))+IF(Duombaze!AY162="",0,INDEX(DU!K:K,MATCH(Duombaze!AY162,DU!A:A,0),1))+IF(Duombaze!AZ162="",0,INDEX(DU!K:K,MATCH(Duombaze!AZ162,DU!A:A,0),1))+IF(Duombaze!BA162="",0,INDEX(DU!K:K,MATCH(Duombaze!BA162,DU!A:A,0),1))+IF(Duombaze!BB162="",0,INDEX(DU!K:K,MATCH(Duombaze!BB162,DU!A:A,0),1))</f>
        <v>3.53</v>
      </c>
      <c r="BE162" s="19" t="s">
        <v>2092</v>
      </c>
      <c r="BF162" s="19" t="s">
        <v>2081</v>
      </c>
      <c r="BG162" s="332" t="s">
        <v>55</v>
      </c>
      <c r="BH162" s="17" t="str">
        <f>IF(BG162&lt;&gt;"",A162&amp;" "&amp;C162&amp;" "&amp;BG162,"")</f>
        <v>1 SPC14BS Hidrauliniai stabdžiai</v>
      </c>
      <c r="BI162" s="32" t="s">
        <v>315</v>
      </c>
      <c r="BJ162" s="639" t="s">
        <v>3002</v>
      </c>
      <c r="BK162" s="639" t="s">
        <v>3006</v>
      </c>
      <c r="BL162" s="639" t="s">
        <v>2995</v>
      </c>
      <c r="BM162" s="639">
        <f>IF(Duombaze!BJ162="",0,INDEX(DU!I:I,MATCH(Duombaze!BJ162,DU!A:A,0),1))+IF(Duombaze!BK162="",0,INDEX(DU!I:I,MATCH(Duombaze!BK162,DU!A:A,0),1))+IF(Duombaze!BL162="",0,INDEX(DU!I:I,MATCH(Duombaze!BL162,DU!A:A,0),1))</f>
        <v>238.6316228</v>
      </c>
      <c r="BN162" s="638">
        <f>IF(Duombaze!BJ162="",0,INDEX(DU!K:K,MATCH(Duombaze!BJ162,DU!A:A,0),1))+IF(Duombaze!BK162="",0,INDEX(DU!K:K,MATCH(Duombaze!BK162,DU!A:A,0),1))+IF(Duombaze!BL162="",0,INDEX(DU!K:K,MATCH(Duombaze!BL162,DU!A:A,0),1))</f>
        <v>62.099999999999994</v>
      </c>
      <c r="BO162" s="326"/>
      <c r="BP162" s="326" t="s">
        <v>2110</v>
      </c>
      <c r="BQ162" s="130" t="str">
        <f>BQ175</f>
        <v>Stabdžių išvadai hidrauliniai</v>
      </c>
      <c r="BR162" s="19" t="str">
        <f>IF(BQ162&lt;&gt;"",A162&amp;" "&amp;C162&amp;" "&amp;BQ162,"")</f>
        <v>1 SPC14BS Stabdžių išvadai hidrauliniai</v>
      </c>
      <c r="BS162" s="19" t="str">
        <f>BS175</f>
        <v>ZU30ASPC14SIH0 + ZC40ASPC1620IJ</v>
      </c>
      <c r="BT162" s="19" t="s">
        <v>3035</v>
      </c>
      <c r="BU162" s="19" t="s">
        <v>3034</v>
      </c>
      <c r="BV162" s="19"/>
      <c r="BW162" s="19">
        <f>IF(Duombaze!BT162="",0,INDEX(DU!I:I,MATCH(Duombaze!BT162,DU!A:A,0),1))+IF(Duombaze!BU162="",0,INDEX(DU!I:I,MATCH(Duombaze!BU162,DU!A:A,0),1))+IF(Duombaze!BV162="",0,INDEX(DU!I:I,MATCH(Duombaze!BV162,DU!A:A,0),1))</f>
        <v>28.7798954069915</v>
      </c>
      <c r="BX162" s="19">
        <f>IF(Duombaze!BT162="",0,INDEX(DU!K:K,MATCH(Duombaze!BT162,DU!A:A,0),1))+IF(Duombaze!BU162="",0,INDEX(DU!K:K,MATCH(Duombaze!BU162,DU!A:A,0),1))+IF(Duombaze!BV162="",0,INDEX(DU!K:K,MATCH(Duombaze!BV162,DU!A:A,0),1))</f>
        <v>11</v>
      </c>
      <c r="BY162" s="19"/>
      <c r="BZ162" s="19"/>
      <c r="CA162" s="19" t="s">
        <v>700</v>
      </c>
      <c r="CB162" s="19" t="str">
        <f>IF(CA162&lt;&gt;"",A162&amp;" "&amp;C162&amp;" "&amp;CA162,"")</f>
        <v>1 SPC14BS Mechaninė koja-kėliklis</v>
      </c>
      <c r="CC162" s="19" t="s">
        <v>340</v>
      </c>
      <c r="CD162" s="19">
        <f>IF(Duombaze!CC162="",0,INDEX(DU!I:I,MATCH(Duombaze!CC162,DU!A:A,0),1))</f>
        <v>67.253749472556606</v>
      </c>
      <c r="CE162" s="17">
        <f>IF(Duombaze!CC162="",0,INDEX(DU!K:K,MATCH(Duombaze!CC162,DU!A:A,0),1))</f>
        <v>9.7200000000000006</v>
      </c>
      <c r="CF162" s="19"/>
      <c r="CG162" s="19" t="s">
        <v>2124</v>
      </c>
      <c r="CH162" s="183" t="s">
        <v>701</v>
      </c>
      <c r="CI162" s="133" t="str">
        <f>IF(CH162&lt;&gt;"",A162&amp;" "&amp;C162&amp;" "&amp;"CERT167 "&amp;CH162,"")</f>
        <v>1 SPC14BS CERT167 Priekinė kilpa UMEGA D-50 (plokštelė 145x145)</v>
      </c>
      <c r="CJ162" s="19" t="s">
        <v>268</v>
      </c>
      <c r="CK162" s="19">
        <f>IF(Duombaze!CJ162="",0,INDEX(DU!I:I,MATCH(Duombaze!CJ162,DU!A:A,0),1))</f>
        <v>71.836726290849597</v>
      </c>
      <c r="CL162" s="17">
        <f>IF(Duombaze!CJ162="",0,INDEX(DU!K:K,MATCH(Duombaze!CJ162,DU!A:A,0),1))</f>
        <v>20.63</v>
      </c>
      <c r="CM162" s="19"/>
      <c r="CN162" s="19" t="s">
        <v>2108</v>
      </c>
      <c r="CO162" s="65" t="s">
        <v>584</v>
      </c>
      <c r="CP162" s="17" t="str">
        <f>IF(CO162&lt;&gt;"",A162&amp;" "&amp;C162&amp;" "&amp;CO162,"")</f>
        <v>1 SPC14BS Rankinis stabdis</v>
      </c>
      <c r="CQ162" s="19" t="s">
        <v>1594</v>
      </c>
      <c r="CR162" s="639" t="s">
        <v>1594</v>
      </c>
      <c r="CS162" s="639"/>
      <c r="CT162" s="639">
        <f>IF(Duombaze!CR162="",0,INDEX(DU!I:I,MATCH(Duombaze!CR162,DU!A:A,0),1))+IF(Duombaze!CS162="",0,INDEX(DU!I:I,MATCH(Duombaze!CS162,DU!A:A,0),1))</f>
        <v>44.795362415433402</v>
      </c>
      <c r="CU162" s="19">
        <f>IF(Duombaze!CR162="",0,INDEX(DU!K:K,MATCH(Duombaze!CR162,DU!A:A,0),1))+IF(Duombaze!CS162="",0,INDEX(DU!K:K,MATCH(Duombaze!CS162,DU!A:A,0),1))</f>
        <v>36.090000000000003</v>
      </c>
      <c r="CV162" s="19"/>
      <c r="CW162" s="19" t="s">
        <v>2124</v>
      </c>
      <c r="CX162" s="19" t="s">
        <v>710</v>
      </c>
      <c r="CY162" s="17" t="str">
        <f>IF(CX162&lt;&gt;"",A162&amp;" "&amp;C162&amp;" "&amp;CX162,"")</f>
        <v>1 SPC14BS Viršborčiai 300</v>
      </c>
      <c r="CZ162" s="19" t="s">
        <v>354</v>
      </c>
      <c r="DA162" s="672" t="s">
        <v>354</v>
      </c>
      <c r="DB162" s="672"/>
      <c r="DC162" s="672">
        <f>IF(Duombaze!DA162="",0,INDEX(DU!I:I,MATCH(Duombaze!DA162,DU!A:A,0),1))+IF(Duombaze!DB162="",0,INDEX(DU!I:I,MATCH(Duombaze!DB162,DU!A:A,0),1))</f>
        <v>178.02616013735999</v>
      </c>
      <c r="DD162" s="19">
        <f>IF(Duombaze!DA162="",0,INDEX(DU!K:K,MATCH(Duombaze!DA162,DU!A:A,0),1))+IF(Duombaze!DB162="",0,INDEX(DU!K:K,MATCH(Duombaze!DB162,DU!A:A,0),1))</f>
        <v>167.99</v>
      </c>
      <c r="DE162" s="19" t="s">
        <v>2136</v>
      </c>
      <c r="DF162" s="19"/>
      <c r="DG162" s="19" t="s">
        <v>705</v>
      </c>
      <c r="DH162" s="19" t="str">
        <f>IF(DG162&lt;&gt;"",A162&amp;" "&amp;C162&amp;" "&amp;DG162,"")</f>
        <v>1 SPC14BS Aikštelė</v>
      </c>
      <c r="DI162" s="19" t="s">
        <v>274</v>
      </c>
      <c r="DJ162" s="672" t="s">
        <v>429</v>
      </c>
      <c r="DK162" s="672" t="s">
        <v>274</v>
      </c>
      <c r="DL162" s="678">
        <f>IF(Duombaze!DJ162="",0,INDEX(DU!I:I,MATCH(Duombaze!DJ162,DU!A:A,0),1))+IF(Duombaze!DK162="",0,INDEX(DU!I:I,MATCH(Duombaze!DK162,DU!A:A,0),1))</f>
        <v>276.66187656822001</v>
      </c>
      <c r="DM162" s="19">
        <f>IF(Duombaze!DJ162="",0,INDEX(DU!K:K,MATCH(Duombaze!DJ162,DU!A:A,0),1))+IF(Duombaze!DK162="",0,INDEX(DU!K:K,MATCH(Duombaze!DK162,DU!A:A,0),1))</f>
        <v>89.177500000000009</v>
      </c>
      <c r="DN162" s="52" t="s">
        <v>2154</v>
      </c>
      <c r="DO162" s="52"/>
      <c r="DP162" s="52" t="str">
        <f>DP175</f>
        <v>Gale trikampis LED žibintas + pilnas LED (Danija)</v>
      </c>
      <c r="DQ162" s="17" t="str">
        <f>IF(DP162&lt;&gt;"",A162&amp;" "&amp;C162&amp;" "&amp;DP162,"")</f>
        <v>1 SPC14BS Gale trikampis LED žibintas + pilnas LED (Danija)</v>
      </c>
      <c r="DR162" s="53" t="s">
        <v>252</v>
      </c>
      <c r="DS162" s="696" t="s">
        <v>252</v>
      </c>
      <c r="DT162" s="696"/>
      <c r="DU162" s="696"/>
      <c r="DV162" s="696"/>
      <c r="DW162" s="696">
        <f>IF(Duombaze!DS162="",0,INDEX(DU!I:I,MATCH(Duombaze!DS162,DU!A:A,0),1))+IF(Duombaze!DT162="",0,INDEX(DU!I:I,MATCH(Duombaze!DT162,DU!A:A,0),1))+IF(Duombaze!DU162="",0,INDEX(DU!I:I,MATCH(Duombaze!DU162,DU!A:A,0),1))+IF(Duombaze!DV162="",0,INDEX(DU!I:I,MATCH(Duombaze!DV162,DU!A:A,0),1))</f>
        <v>129.30043442866699</v>
      </c>
      <c r="DX162" s="638">
        <f>IF(Duombaze!DS162="",0,INDEX(DU!K:K,MATCH(Duombaze!DS162,DU!A:A,0),1))+IF(Duombaze!DT162="",0,INDEX(DU!K:K,MATCH(Duombaze!DT162,DU!A:A,0),1))+IF(Duombaze!DU162="",0,INDEX(DU!K:K,MATCH(Duombaze!DU162,DU!A:A,0),1))+IF(Duombaze!DV162="",0,INDEX(DU!K:KH,MATCH(Duombaze!DV162,DU!A:A,0),1))</f>
        <v>0</v>
      </c>
      <c r="DY162" s="65"/>
      <c r="DZ162" s="65"/>
      <c r="EA162" s="19" t="str">
        <f>EA175</f>
        <v>Ištempimo kilpa RIMA</v>
      </c>
      <c r="EB162" s="19" t="str">
        <f>IF(EA162&lt;&gt;"",A162&amp;" "&amp;C162&amp;" "&amp;EA162,"")</f>
        <v>1 SPC14BS Ištempimo kilpa RIMA</v>
      </c>
      <c r="EC162" s="19" t="str">
        <f>EC175</f>
        <v>ZC40ACTKR00000</v>
      </c>
      <c r="ED162" s="19">
        <f>IF(Duombaze!EC162="",0,INDEX(DU!I:I,MATCH(Duombaze!EC162,DU!A:A,0),1))</f>
        <v>92.221999999999994</v>
      </c>
      <c r="EE162" s="638">
        <f>IF(Duombaze!EC162="",0,INDEX(DU!K:K,MATCH(Duombaze!EC162,DU!A:A,0),1))</f>
        <v>23.17</v>
      </c>
      <c r="EF162" s="19"/>
      <c r="EG162" s="19"/>
      <c r="EH162" s="19" t="str">
        <f>EH175</f>
        <v>Lipdukai Daniški + MItip logo (prisukamas)</v>
      </c>
      <c r="EI162" s="17" t="str">
        <f>IF(EH162&lt;&gt;"",A162&amp;" "&amp;C162&amp;" "&amp;EH162,"")</f>
        <v>1 SPC14BS Lipdukai Daniški + MItip logo (prisukamas)</v>
      </c>
      <c r="EJ162" s="19" t="str">
        <f>EJ175</f>
        <v>ZM20ASPCLMI000 + ZM0L0G0MITIP00</v>
      </c>
      <c r="EK162" s="672" t="s">
        <v>3051</v>
      </c>
      <c r="EL162" s="672" t="s">
        <v>3052</v>
      </c>
      <c r="EM162" s="672"/>
      <c r="EN162" s="672">
        <f>IF(Duombaze!EK162="",0,INDEX(DU!I:I,MATCH(Duombaze!EK162,DU!A:A,0),1))+IF(Duombaze!EL162="",0,INDEX(DU!I:I,MATCH(Duombaze!EL162,DU!A:A,0),1))+IF(Duombaze!EM162="",0,INDEX(DU!I:I,MATCH(Duombaze!EM162,DU!A:A,0),1))</f>
        <v>13.609623333333332</v>
      </c>
      <c r="EO162" s="19">
        <f>IF(Duombaze!EK162="",0,INDEX(DU!K:K,MATCH(Duombaze!EK162,DU!A:A,0),1))+IF(Duombaze!EL162="",0,INDEX(DU!K:K,MATCH(Duombaze!EL162,DU!A:A,0),1))+IF(Duombaze!EM162="",0,INDEX(DU!K:K,MATCH(Duombaze!EM162,DU!A:A,0),1))</f>
        <v>2.58</v>
      </c>
      <c r="EP162" s="19"/>
      <c r="EQ162" s="19"/>
      <c r="ER162" s="20" t="s">
        <v>1497</v>
      </c>
      <c r="ES162" s="17" t="str">
        <f>IF(ER162&lt;&gt;"",A162&amp;" "&amp;C162&amp;" "&amp;ER162,"")</f>
        <v>1 SPC14BS Montuojami</v>
      </c>
      <c r="EW162" s="19" t="s">
        <v>310</v>
      </c>
      <c r="EX162" s="19" t="str">
        <f>IF(EW162&lt;&gt;"",A162&amp;" "&amp;C162&amp;" "&amp;EW162,"")</f>
        <v>1 SPC14BS Purvasaugių komplektas 550 ratams (ketvirtiniai 1/4)</v>
      </c>
      <c r="EY162" s="19" t="s">
        <v>311</v>
      </c>
      <c r="EZ162" s="672" t="s">
        <v>311</v>
      </c>
      <c r="FA162" s="672"/>
      <c r="FB162" s="672">
        <f>IF(Duombaze!EZ162="",0,INDEX(DU!I:I,MATCH(Duombaze!EZ162,DU!A:A,0),1))+IF(Duombaze!FA162="",0,INDEX(DU!I:I,MATCH(Duombaze!FA162,DU!A:A,0),1))</f>
        <v>69.059279999999902</v>
      </c>
      <c r="FC162" s="19">
        <f>IF(Duombaze!EZ162="",0,INDEX(DU!K:K,MATCH(Duombaze!EZ162,DU!A:A,0),1))+IF(Duombaze!FA162="",0,INDEX(DU!K:K,MATCH(Duombaze!FA162,DU!A:A,0),1))</f>
        <v>9.33</v>
      </c>
      <c r="FD162" s="19"/>
      <c r="FE162" s="19"/>
      <c r="FF162" s="19"/>
      <c r="FG162" s="19"/>
      <c r="FH162" s="19" t="s">
        <v>2192</v>
      </c>
      <c r="FI162" s="19"/>
      <c r="FJ162" s="19"/>
      <c r="FK162" s="65"/>
      <c r="FL162" s="18" t="s">
        <v>2193</v>
      </c>
      <c r="FM162" s="671" t="s">
        <v>2193</v>
      </c>
      <c r="FN162" s="671"/>
      <c r="FO162" s="671"/>
      <c r="FP162" s="671"/>
      <c r="FQ162" s="671">
        <f>IF(Duombaze!FM162="",0,INDEX(DU!I:I,MATCH(Duombaze!FM162,DU!A:A,0),1))+IF(Duombaze!FN162="",0,INDEX(DU!I:I,MATCH(Duombaze!FN162,DU!A:A,0),1))+IF(Duombaze!FO162="",0,INDEX(DU!I:I,MATCH(Duombaze!FO162,DU!A:A,0),1))+IF(Duombaze!FP162="",0,INDEX(DU!I:I,MATCH(Duombaze!FP162,DU!A:A,0),1))</f>
        <v>29.720543820224702</v>
      </c>
      <c r="FR162" s="671">
        <f>IF(Duombaze!FM162="",0,INDEX(DU!K:K,MATCH(Duombaze!FM162,DU!A:A,0),1))+IF(Duombaze!FN162="",0,INDEX(DU!K:K,MATCH(Duombaze!FN162,DU!A:A,0),1))+IF(Duombaze!FO162="",0,INDEX(DU!K:K,MATCH(Duombaze!FO162,DU!A:A,0),1))+IF(Duombaze!FP162="",0,INDEX(DU!K:K,MATCH(Duombaze!FP162,DU!A:A,0),1))</f>
        <v>15.47</v>
      </c>
      <c r="FT162" s="117" t="s">
        <v>53</v>
      </c>
      <c r="FU162" s="20" t="str">
        <f>IF(FT162&lt;&gt;"",A162&amp;" "&amp;C162&amp;" "&amp;FT162,"")</f>
        <v>1 SPC14BS Pneumatiniai stabdžiai dviejų kontūrų</v>
      </c>
      <c r="FV162" s="100" t="s">
        <v>68</v>
      </c>
      <c r="FY162" s="19" t="s">
        <v>2749</v>
      </c>
      <c r="FZ162" s="19" t="str">
        <f>IF(FY162&lt;&gt;"",A163&amp;" "&amp;C163&amp;" "&amp;FY162,"")</f>
        <v>2 SPC14BS Hidr.koja SIMOL H950 + HJ + kranas</v>
      </c>
      <c r="GA162" s="19" t="s">
        <v>1935</v>
      </c>
      <c r="GC162" s="20" t="s">
        <v>1680</v>
      </c>
      <c r="GD162" s="20" t="s">
        <v>3547</v>
      </c>
    </row>
    <row r="163" spans="1:186" s="20" customFormat="1" ht="43.15" customHeight="1" x14ac:dyDescent="0.25">
      <c r="A163" s="41">
        <v>2</v>
      </c>
      <c r="B163" s="41" t="s">
        <v>776</v>
      </c>
      <c r="C163" s="16" t="s">
        <v>8386</v>
      </c>
      <c r="D163" s="19" t="s">
        <v>8387</v>
      </c>
      <c r="E163" s="17" t="str">
        <f>IF(D163&lt;&gt;"",A163&amp;" "&amp;C163&amp;" "&amp;"CERT167 "&amp;D163,"")</f>
        <v>2 SPC14BS CERT167 Pagrindas BS, ašys 408E</v>
      </c>
      <c r="F163" s="19" t="s">
        <v>9000</v>
      </c>
      <c r="G163" s="639" t="s">
        <v>8224</v>
      </c>
      <c r="H163" s="639" t="s">
        <v>8219</v>
      </c>
      <c r="I163" s="639">
        <v>23109200</v>
      </c>
      <c r="J163" s="639" t="s">
        <v>2912</v>
      </c>
      <c r="K163" s="639" t="s">
        <v>1448</v>
      </c>
      <c r="L163" s="638" t="s">
        <v>8839</v>
      </c>
      <c r="M163" s="639"/>
      <c r="N163" s="639"/>
      <c r="O163" s="639"/>
      <c r="P163" s="638">
        <f>IF(Duombaze!G163="",0,INDEX(DU!I:I,MATCH(Duombaze!G163,DU!A:A,0),1))+IF(Duombaze!H163="",0,INDEX(DU!I:I,MATCH(Duombaze!H163,DU!A:A,0),1))+IF(Duombaze!I163="",0,INDEX(DU!I:I,MATCH(Duombaze!I163,DU!A:A,0),1))+IF(Duombaze!J163="",0,INDEX(DU!I:I,MATCH(Duombaze!J163,DU!A:A,0),1))+IF(Duombaze!K163="",0,INDEX(DU!I:I,MATCH(Duombaze!K163,DU!A:A,0),1))+IF(Duombaze!L163="",0,INDEX(DU!I:I,MATCH(Duombaze!L163,DU!A:A,0),1))+IF(Duombaze!M163="",0,INDEX(DU!I:I,MATCH(Duombaze!M163,DU!A:A,0),1))+IF(Duombaze!N163="",0,INDEX(DU!I:I,MATCH(Duombaze!N163,DU!A:A,0),1))+IF(Duombaze!O163="",0,INDEX(DU!I:I,MATCH(Duombaze!O163,DU!A:A,0),1))</f>
        <v>3976.0335719638024</v>
      </c>
      <c r="Q163" s="638">
        <f>IF(Duombaze!G163="",0,INDEX(DU!K:K,MATCH(Duombaze!G163,DU!A:A,0),1))+IF(Duombaze!H163="",0,INDEX(DU!K:K,MATCH(Duombaze!H163,DU!A:A,0),1))+IF(Duombaze!I163="",0,INDEX(DU!K:K,MATCH(Duombaze!I163,DU!A:A,0),1))+IF(Duombaze!J163="",0,INDEX(DU!K:K,MATCH(Duombaze!J163,DU!A:A,0),1))+IF(Duombaze!K163="",0,INDEX(DU!K:K,MATCH(Duombaze!K163,DU!A:A,0),1))+IF(Duombaze!L163="",0,INDEX(DU!K:K,MATCH(Duombaze!L163,DU!A:A,0),1))+IF(Duombaze!M163="",0,INDEX(DU!K:K,MATCH(Duombaze!M163,DU!A:A,0),1))+IF(Duombaze!N163="",0,INDEX(DU!K:K,MATCH(Duombaze!N163,DU!A:A,0),1))+IF(Duombaze!O163="",0,INDEX(DU!K:K,MATCH(Duombaze!O163,DU!A:A,0),1))</f>
        <v>1041.6500000000001</v>
      </c>
      <c r="R163" s="25" t="s">
        <v>2011</v>
      </c>
      <c r="S163" s="86" t="s">
        <v>1999</v>
      </c>
      <c r="T163" s="881" t="s">
        <v>2917</v>
      </c>
      <c r="U163" s="17">
        <f>IF(Duombaze!T163="",0,INDEX(DU!I:I,MATCH(Duombaze!T163,DU!A:A,0),1))</f>
        <v>2522.8409002450899</v>
      </c>
      <c r="V163" s="17">
        <f>IF(Duombaze!T163="",0,INDEX(DU!K:K,MATCH(Duombaze!T163,DU!A:A,0),1))</f>
        <v>27.51</v>
      </c>
      <c r="W163" s="25" t="s">
        <v>3488</v>
      </c>
      <c r="X163" s="25"/>
      <c r="Y163" s="868"/>
      <c r="Z163" s="65" t="s">
        <v>688</v>
      </c>
      <c r="AA163" s="17" t="str">
        <f t="shared" si="88"/>
        <v>2 SPC14BS Grąžulas neamortizuojamas</v>
      </c>
      <c r="AB163" s="19" t="s">
        <v>261</v>
      </c>
      <c r="AC163" s="19">
        <f>IF(Duombaze!AB163="",0,INDEX(DU!I:I,MATCH(Duombaze!AB163,DU!A:A,0),1))</f>
        <v>193.289224214348</v>
      </c>
      <c r="AD163" s="25">
        <f>IF(Duombaze!AB163="",0,INDEX(DU!K:K,MATCH(Duombaze!AB163,DU!A:A,0),1))</f>
        <v>22.4</v>
      </c>
      <c r="AE163" s="19"/>
      <c r="AF163" s="19" t="s">
        <v>2065</v>
      </c>
      <c r="AG163" s="6" t="s">
        <v>3572</v>
      </c>
      <c r="AH163" s="17" t="str">
        <f>IF(AG163&lt;&gt;"",A163&amp;" "&amp;C163&amp;" "&amp;"CERT167 "&amp;AG163,"")</f>
        <v>2 SPC14BS CERT167 Bamperis ATLENKIAMAS apvalus prisukamas ZN</v>
      </c>
      <c r="AI163" s="6" t="s">
        <v>3570</v>
      </c>
      <c r="AJ163" s="6" t="s">
        <v>3570</v>
      </c>
      <c r="AK163" s="639"/>
      <c r="AL163" s="639"/>
      <c r="AM163" s="638">
        <f>IF(Duombaze!AJ163="",0,INDEX(DU!I:I,MATCH(Duombaze!AJ163,DU!A:A,0),1))+IF(Duombaze!AK163="",0,INDEX(DU!I:I,MATCH(Duombaze!AK163,DU!A:A,0),1))+IF(Duombaze!AL163="",0,INDEX(DU!I:I,MATCH(Duombaze!AL163,DU!A:A,0),1))</f>
        <v>184.28384698900601</v>
      </c>
      <c r="AN163" s="639">
        <f>IF(Duombaze!AJ163="",0,INDEX(DU!K:K,MATCH(Duombaze!AJ163,DU!A:A,0),1))+IF(Duombaze!AK163="",0,INDEX(DU!K:K,MATCH(Duombaze!AK163,DU!A:A,0),1))+IF(Duombaze!AL163="",0,INDEX(DU!K:K,MATCH(Duombaze!AL163,DU!A:A,0),1))</f>
        <v>39.97</v>
      </c>
      <c r="AO163" s="19"/>
      <c r="AP163" s="19"/>
      <c r="AQ163" s="19" t="s">
        <v>2862</v>
      </c>
      <c r="AR163" s="17" t="str">
        <f t="shared" si="70"/>
        <v>2 SPC14BS Pagrindo hidraulika (su pastiprintu išvertimo hidrocilindru N67 (NAU7))</v>
      </c>
      <c r="AS163" s="19" t="s">
        <v>2861</v>
      </c>
      <c r="AT163" s="639" t="s">
        <v>2969</v>
      </c>
      <c r="AU163" s="639" t="s">
        <v>330</v>
      </c>
      <c r="AV163" s="639" t="s">
        <v>3221</v>
      </c>
      <c r="AW163" s="639" t="s">
        <v>2970</v>
      </c>
      <c r="AX163" s="639"/>
      <c r="AY163" s="639"/>
      <c r="AZ163" s="639"/>
      <c r="BA163" s="639"/>
      <c r="BB163" s="639"/>
      <c r="BC163" s="639">
        <f>IF(Duombaze!AT163="",0,INDEX(DU!I:I,MATCH(Duombaze!AT163,DU!A:A,0),1))+IF(Duombaze!AU163="",0,INDEX(DU!I:I,MATCH(Duombaze!AU163,DU!A:A,0),1))+IF(Duombaze!AV163="",0,INDEX(DU!I:I*2,MATCH(Duombaze!AV163,DU!A:A,0),1))+IF(Duombaze!AW163="",0,INDEX(DU!I:I,MATCH(Duombaze!AW163,DU!A:A,0),1))+IF(Duombaze!AX163="",0,INDEX(DU!I:I,MATCH(Duombaze!AX163,DU!A:A,0),1))+IF(Duombaze!AY163="",0,INDEX(DU!I:I,MATCH(Duombaze!AY163,DU!A:A,0),1))+IF(Duombaze!AZ163="",0,INDEX(DU!I:I,MATCH(Duombaze!AZ163,DU!A:A,0),1))+IF(Duombaze!BA163="",0,INDEX(DU!I:I,MATCH(Duombaze!BA163,DU!A:A,0),1))+IF(Duombaze!BB163="",0,INDEX(DU!I:I,MATCH(Duombaze!BB163,DU!A:A,0),1))</f>
        <v>984.46575335045986</v>
      </c>
      <c r="BD163" s="638">
        <f>IF(Duombaze!AT163="",0,INDEX(DU!K:K,MATCH(Duombaze!AT163,DU!A:A,0),1))+IF(Duombaze!AU163="",0,INDEX(DU!K:K,MATCH(Duombaze!AU163,DU!A:A,0),1))+IF(Duombaze!AV163="",0,INDEX(DU!K:K,MATCH(Duombaze!AV163,DU!A:A,0),1))+IF(Duombaze!AW163="",0,INDEX(DU!K:K,MATCH(Duombaze!AW163,DU!A:A,0),1))+IF(Duombaze!AX163="",0,INDEX(DU!K:K,MATCH(Duombaze!AX163,DU!A:A,0),1))+IF(Duombaze!AY163="",0,INDEX(DU!K:K,MATCH(Duombaze!AY163,DU!A:A,0),1))+IF(Duombaze!AZ163="",0,INDEX(DU!K:K,MATCH(Duombaze!AZ163,DU!A:A,0),1))+IF(Duombaze!BA163="",0,INDEX(DU!K:K,MATCH(Duombaze!BA163,DU!A:A,0),1))+IF(Duombaze!BB163="",0,INDEX(DU!K:K,MATCH(Duombaze!BB163,DU!A:A,0),1))</f>
        <v>3.53</v>
      </c>
      <c r="BE163" s="19" t="s">
        <v>2092</v>
      </c>
      <c r="BF163" s="19" t="s">
        <v>2081</v>
      </c>
      <c r="BG163" s="25" t="s">
        <v>63</v>
      </c>
      <c r="BH163" s="17" t="str">
        <f t="shared" si="90"/>
        <v>2 SPC14BS Hidrauliniai stabdžiai su LSV</v>
      </c>
      <c r="BI163" s="19" t="s">
        <v>1846</v>
      </c>
      <c r="BJ163" s="639" t="s">
        <v>2996</v>
      </c>
      <c r="BK163" s="639" t="s">
        <v>2997</v>
      </c>
      <c r="BL163" s="639"/>
      <c r="BM163" s="639">
        <f>IF(Duombaze!BJ163="",0,INDEX(DU!I:I,MATCH(Duombaze!BJ163,DU!A:A,0),1))+IF(Duombaze!BK163="",0,INDEX(DU!I:I,MATCH(Duombaze!BK163,DU!A:A,0),1))+IF(Duombaze!BL163="",0,INDEX(DU!I:I,MATCH(Duombaze!BL163,DU!A:A,0),1))</f>
        <v>677.39294741414665</v>
      </c>
      <c r="BN163" s="638">
        <f>IF(Duombaze!BJ163="",0,INDEX(DU!K:K,MATCH(Duombaze!BJ163,DU!A:A,0),1))+IF(Duombaze!BK163="",0,INDEX(DU!K:K,MATCH(Duombaze!BK163,DU!A:A,0),1))+IF(Duombaze!BL163="",0,INDEX(DU!K:K,MATCH(Duombaze!BL163,DU!A:A,0),1))</f>
        <v>66.61</v>
      </c>
      <c r="BO163" s="327"/>
      <c r="BP163" s="327"/>
      <c r="BQ163" s="19" t="str">
        <f>BQ176</f>
        <v>Stabdžių išvadai hidrauliniai</v>
      </c>
      <c r="BR163" s="19" t="str">
        <f t="shared" si="87"/>
        <v>2 SPC14BS Stabdžių išvadai hidrauliniai</v>
      </c>
      <c r="BS163" s="19" t="str">
        <f>BS176</f>
        <v>ZU30ASPC14SIH0+ ZC40ASPC1620IJ</v>
      </c>
      <c r="BT163" s="19" t="s">
        <v>3035</v>
      </c>
      <c r="BU163" s="19" t="s">
        <v>3034</v>
      </c>
      <c r="BV163" s="19"/>
      <c r="BW163" s="19">
        <f>IF(Duombaze!BT163="",0,INDEX(DU!I:I,MATCH(Duombaze!BT163,DU!A:A,0),1))+IF(Duombaze!BU163="",0,INDEX(DU!I:I,MATCH(Duombaze!BU163,DU!A:A,0),1))+IF(Duombaze!BV163="",0,INDEX(DU!I:I,MATCH(Duombaze!BV163,DU!A:A,0),1))</f>
        <v>28.7798954069915</v>
      </c>
      <c r="BX163" s="19">
        <f>IF(Duombaze!BT163="",0,INDEX(DU!K:K,MATCH(Duombaze!BT163,DU!A:A,0),1))+IF(Duombaze!BU163="",0,INDEX(DU!K:K,MATCH(Duombaze!BU163,DU!A:A,0),1))+IF(Duombaze!BV163="",0,INDEX(DU!K:K,MATCH(Duombaze!BV163,DU!A:A,0),1))</f>
        <v>11</v>
      </c>
      <c r="BY163" s="19"/>
      <c r="BZ163" s="19"/>
      <c r="CA163" s="19" t="s">
        <v>8650</v>
      </c>
      <c r="CB163" s="19" t="str">
        <f t="shared" si="79"/>
        <v>2 SPC14BS Grąžulo atrama (bulvė)</v>
      </c>
      <c r="CC163" s="19" t="s">
        <v>1955</v>
      </c>
      <c r="CD163" s="19">
        <f>IF(Duombaze!CC163="",0,INDEX(DU!I:I,MATCH(Duombaze!CC163,DU!A:A,0),1))</f>
        <v>21.490613016872501</v>
      </c>
      <c r="CE163" s="17">
        <f>IF(Duombaze!CC163="",0,INDEX(DU!K:K,MATCH(Duombaze!CC163,DU!A:A,0),1))</f>
        <v>0</v>
      </c>
      <c r="CF163" s="19"/>
      <c r="CG163" s="19" t="s">
        <v>2109</v>
      </c>
      <c r="CH163" s="65" t="s">
        <v>2599</v>
      </c>
      <c r="CI163" s="17" t="str">
        <f t="shared" si="71"/>
        <v>2 SPC14BS Priekinė kilpa DIN11026 D-40 (3000 kg.)</v>
      </c>
      <c r="CJ163" s="19" t="s">
        <v>269</v>
      </c>
      <c r="CK163" s="19">
        <f>IF(Duombaze!CJ163="",0,INDEX(DU!I:I,MATCH(Duombaze!CJ163,DU!A:A,0),1))</f>
        <v>188.11199999999999</v>
      </c>
      <c r="CL163" s="17">
        <f>IF(Duombaze!CJ163="",0,INDEX(DU!K:K,MATCH(Duombaze!CJ163,DU!A:A,0),1))</f>
        <v>8.69</v>
      </c>
      <c r="CM163" s="19"/>
      <c r="CN163" s="19"/>
      <c r="CO163" s="65" t="s">
        <v>652</v>
      </c>
      <c r="CP163" s="17" t="str">
        <f t="shared" si="72"/>
        <v>2 SPC14BS Ratų atsparos</v>
      </c>
      <c r="CQ163" s="19" t="s">
        <v>1471</v>
      </c>
      <c r="CR163" s="639" t="s">
        <v>1471</v>
      </c>
      <c r="CS163" s="639"/>
      <c r="CT163" s="639">
        <f>IF(Duombaze!CR163="",0,INDEX(DU!I:I,MATCH(Duombaze!CR163,DU!A:A,0),1))+IF(Duombaze!CS163="",0,INDEX(DU!I:I,MATCH(Duombaze!CS163,DU!A:A,0),1))</f>
        <v>28.542999999999999</v>
      </c>
      <c r="CU163" s="19">
        <f>IF(Duombaze!CR163="",0,INDEX(DU!K:K,MATCH(Duombaze!CR163,DU!A:A,0),1))+IF(Duombaze!CS163="",0,INDEX(DU!K:K,MATCH(Duombaze!CS163,DU!A:A,0),1))</f>
        <v>0</v>
      </c>
      <c r="CV163" s="19"/>
      <c r="CW163" s="19"/>
      <c r="CX163" s="19" t="s">
        <v>711</v>
      </c>
      <c r="CY163" s="17" t="str">
        <f t="shared" si="73"/>
        <v>2 SPC14BS Viršborčiai 600</v>
      </c>
      <c r="CZ163" s="19" t="s">
        <v>355</v>
      </c>
      <c r="DA163" s="672" t="s">
        <v>355</v>
      </c>
      <c r="DB163" s="672"/>
      <c r="DC163" s="672">
        <f>IF(Duombaze!DA163="",0,INDEX(DU!I:I,MATCH(Duombaze!DA163,DU!A:A,0),1))+IF(Duombaze!DB163="",0,INDEX(DU!I:I,MATCH(Duombaze!DB163,DU!A:A,0),1))</f>
        <v>285.60809905660301</v>
      </c>
      <c r="DD163" s="19">
        <f>IF(Duombaze!DA163="",0,INDEX(DU!K:K,MATCH(Duombaze!DA163,DU!A:A,0),1))+IF(Duombaze!DB163="",0,INDEX(DU!K:K,MATCH(Duombaze!DB163,DU!A:A,0),1))</f>
        <v>139.01</v>
      </c>
      <c r="DE163" s="19" t="s">
        <v>2137</v>
      </c>
      <c r="DF163" s="19"/>
      <c r="DG163" s="19" t="s">
        <v>1947</v>
      </c>
      <c r="DH163" s="19" t="str">
        <f t="shared" si="74"/>
        <v>2 SPC14BS Tentas UK tipo</v>
      </c>
      <c r="DI163" s="19" t="s">
        <v>1948</v>
      </c>
      <c r="DJ163" s="672" t="s">
        <v>274</v>
      </c>
      <c r="DK163" s="672"/>
      <c r="DL163" s="678">
        <f>IF(Duombaze!DJ163="",0,INDEX(DU!I:I,MATCH(Duombaze!DJ163,DU!A:A,0),1))+IF(Duombaze!DK163="",0,INDEX(DU!I:I,MATCH(Duombaze!DK163,DU!A:A,0),1))</f>
        <v>25.947729837227001</v>
      </c>
      <c r="DM163" s="19">
        <f>IF(Duombaze!DJ163="",0,INDEX(DU!K:K,MATCH(Duombaze!DJ163,DU!A:A,0),1))+IF(Duombaze!DK163="",0,INDEX(DU!K:K,MATCH(Duombaze!DK163,DU!A:A,0),1))</f>
        <v>28.357500000000002</v>
      </c>
      <c r="DN163" s="52"/>
      <c r="DO163" s="52"/>
      <c r="DP163" s="52" t="str">
        <f>DP176</f>
        <v>Prieky/gale paprastas apšvietimas, šone atšvaitai (LT-LV)</v>
      </c>
      <c r="DQ163" s="17" t="str">
        <f t="shared" si="75"/>
        <v>2 SPC14BS Prieky/gale paprastas apšvietimas, šone atšvaitai (LT-LV)</v>
      </c>
      <c r="DR163" s="53" t="s">
        <v>250</v>
      </c>
      <c r="DS163" s="696" t="s">
        <v>250</v>
      </c>
      <c r="DT163" s="696"/>
      <c r="DU163" s="696"/>
      <c r="DV163" s="696"/>
      <c r="DW163" s="696">
        <f>IF(Duombaze!DS163="",0,INDEX(DU!I:I,MATCH(Duombaze!DS163,DU!A:A,0),1))+IF(Duombaze!DT163="",0,INDEX(DU!I:I,MATCH(Duombaze!DT163,DU!A:A,0),1))+IF(Duombaze!DU163="",0,INDEX(DU!I:I,MATCH(Duombaze!DU163,DU!A:A,0),1))+IF(Duombaze!DV163="",0,INDEX(DU!I:I,MATCH(Duombaze!DV163,DU!A:A,0),1))</f>
        <v>52.377912044817897</v>
      </c>
      <c r="DX163" s="638">
        <f>IF(Duombaze!DS163="",0,INDEX(DU!K:K,MATCH(Duombaze!DS163,DU!A:A,0),1))+IF(Duombaze!DT163="",0,INDEX(DU!K:K,MATCH(Duombaze!DT163,DU!A:A,0),1))+IF(Duombaze!DU163="",0,INDEX(DU!K:K,MATCH(Duombaze!DU163,DU!A:A,0),1))+IF(Duombaze!DV163="",0,INDEX(DU!K:KH,MATCH(Duombaze!DV163,DU!A:A,0),1))</f>
        <v>0</v>
      </c>
      <c r="DY163" s="65"/>
      <c r="DZ163" s="65"/>
      <c r="EA163" s="19" t="str">
        <f>EA176</f>
        <v>Mechaninis sukabintuvas Rockinger</v>
      </c>
      <c r="EB163" s="19" t="str">
        <f t="shared" si="65"/>
        <v>2 SPC14BS Mechaninis sukabintuvas Rockinger</v>
      </c>
      <c r="EC163" s="19" t="str">
        <f>EC176</f>
        <v>ZC40ACMSR00000</v>
      </c>
      <c r="ED163" s="19">
        <f>IF(Duombaze!EC163="",0,INDEX(DU!I:I,MATCH(Duombaze!EC163,DU!A:A,0),1))</f>
        <v>170.74</v>
      </c>
      <c r="EE163" s="638">
        <f>IF(Duombaze!EC163="",0,INDEX(DU!K:K,MATCH(Duombaze!EC163,DU!A:A,0),1))</f>
        <v>18.82</v>
      </c>
      <c r="EF163" s="19"/>
      <c r="EG163" s="19"/>
      <c r="EH163" s="19" t="str">
        <f>EH176</f>
        <v>Lipdukai universalūs</v>
      </c>
      <c r="EI163" s="17" t="str">
        <f t="shared" si="89"/>
        <v>2 SPC14BS Lipdukai universalūs</v>
      </c>
      <c r="EJ163" s="19" t="str">
        <f>EJ176</f>
        <v>ZC20ASPCLEN000</v>
      </c>
      <c r="EK163" s="672" t="s">
        <v>255</v>
      </c>
      <c r="EL163" s="672"/>
      <c r="EM163" s="672"/>
      <c r="EN163" s="672">
        <f>IF(Duombaze!EK163="",0,INDEX(DU!I:I,MATCH(Duombaze!EK163,DU!A:A,0),1))+IF(Duombaze!EL163="",0,INDEX(DU!I:I,MATCH(Duombaze!EL163,DU!A:A,0),1))+IF(Duombaze!EM163="",0,INDEX(DU!I:I,MATCH(Duombaze!EM163,DU!A:A,0),1))</f>
        <v>16.420000000000002</v>
      </c>
      <c r="EO163" s="19">
        <f>IF(Duombaze!EK163="",0,INDEX(DU!K:K,MATCH(Duombaze!EK163,DU!A:A,0),1))+IF(Duombaze!EL163="",0,INDEX(DU!K:K,MATCH(Duombaze!EL163,DU!A:A,0),1))+IF(Duombaze!EM163="",0,INDEX(DU!K:K,MATCH(Duombaze!EM163,DU!A:A,0),1))</f>
        <v>0</v>
      </c>
      <c r="EP163" s="19"/>
      <c r="EQ163" s="19"/>
      <c r="ER163" s="65" t="s">
        <v>1498</v>
      </c>
      <c r="ES163" s="17" t="str">
        <f t="shared" ref="ES163:ES178" si="91">IF(ER163&lt;&gt;"",A163&amp;" "&amp;C163&amp;" "&amp;ER163,"")</f>
        <v>2 SPC14BS Pakuojami</v>
      </c>
      <c r="ET163" s="19"/>
      <c r="EU163" s="19"/>
      <c r="EV163" s="19"/>
      <c r="EW163" s="19" t="s">
        <v>359</v>
      </c>
      <c r="EX163" s="19" t="str">
        <f t="shared" si="84"/>
        <v>2 SPC14BS Purvasaugių komplektas 550 ratams (ketvirtiniai 1/4) galiniai</v>
      </c>
      <c r="EY163" s="19" t="s">
        <v>339</v>
      </c>
      <c r="EZ163" s="672" t="s">
        <v>339</v>
      </c>
      <c r="FA163" s="672"/>
      <c r="FB163" s="672">
        <f>IF(Duombaze!EZ163="",0,INDEX(DU!I:I,MATCH(Duombaze!EZ163,DU!A:A,0),1))+IF(Duombaze!FA163="",0,INDEX(DU!I:I,MATCH(Duombaze!FA163,DU!A:A,0),1))</f>
        <v>35.086440000000003</v>
      </c>
      <c r="FC163" s="19">
        <f>IF(Duombaze!EZ163="",0,INDEX(DU!K:K,MATCH(Duombaze!EZ163,DU!A:A,0),1))+IF(Duombaze!FA163="",0,INDEX(DU!K:K,MATCH(Duombaze!FA163,DU!A:A,0),1))</f>
        <v>9.33</v>
      </c>
      <c r="FD163" s="19"/>
      <c r="FE163" s="19"/>
      <c r="FF163" s="19"/>
      <c r="FG163" s="19"/>
      <c r="FH163" s="19" t="s">
        <v>2807</v>
      </c>
      <c r="FI163" s="17"/>
      <c r="FJ163" s="19"/>
      <c r="FK163" s="19"/>
      <c r="FL163" s="18" t="s">
        <v>2808</v>
      </c>
      <c r="FM163" s="671" t="s">
        <v>2808</v>
      </c>
      <c r="FN163" s="671"/>
      <c r="FO163" s="671"/>
      <c r="FP163" s="671"/>
      <c r="FQ163" s="671">
        <f>IF(Duombaze!FM163="",0,INDEX(DU!I:I,MATCH(Duombaze!FM163,DU!A:A,0),1))+IF(Duombaze!FN163="",0,INDEX(DU!I:I,MATCH(Duombaze!FN163,DU!A:A,0),1))+IF(Duombaze!FO163="",0,INDEX(DU!I:I,MATCH(Duombaze!FO163,DU!A:A,0),1))+IF(Duombaze!FP163="",0,INDEX(DU!I:I,MATCH(Duombaze!FP163,DU!A:A,0),1))</f>
        <v>30.111000000000001</v>
      </c>
      <c r="FR163" s="671">
        <f>IF(Duombaze!FM163="",0,INDEX(DU!K:K,MATCH(Duombaze!FM163,DU!A:A,0),1))+IF(Duombaze!FN163="",0,INDEX(DU!K:K,MATCH(Duombaze!FN163,DU!A:A,0),1))+IF(Duombaze!FO163="",0,INDEX(DU!K:K,MATCH(Duombaze!FO163,DU!A:A,0),1))+IF(Duombaze!FP163="",0,INDEX(DU!K:K,MATCH(Duombaze!FP163,DU!A:A,0),1))</f>
        <v>3.87</v>
      </c>
      <c r="FT163" s="100" t="s">
        <v>62</v>
      </c>
      <c r="FU163" s="20" t="str">
        <f>IF(FT163&lt;&gt;"",A165&amp;" "&amp;C165&amp;" "&amp;FT163,"")</f>
        <v>4 SPC14BS Hidrauliniai stabdžiai su atramomis</v>
      </c>
      <c r="FV163" s="100" t="s">
        <v>71</v>
      </c>
      <c r="FY163" s="7"/>
      <c r="FZ163" s="7"/>
      <c r="GA163" s="7"/>
      <c r="GC163" s="20" t="s">
        <v>1681</v>
      </c>
      <c r="GD163" s="20" t="s">
        <v>3548</v>
      </c>
    </row>
    <row r="164" spans="1:186" s="20" customFormat="1" ht="23.45" customHeight="1" thickBot="1" x14ac:dyDescent="0.3">
      <c r="A164" s="41">
        <v>3</v>
      </c>
      <c r="B164" s="41" t="s">
        <v>776</v>
      </c>
      <c r="C164" s="16" t="s">
        <v>8386</v>
      </c>
      <c r="D164" s="19" t="s">
        <v>8388</v>
      </c>
      <c r="E164" s="17" t="str">
        <f>IF(D164&lt;&gt;"",A164&amp;" "&amp;C164&amp;" "&amp;"CERT167 "&amp;D164,"")</f>
        <v>3 SPC14BS CERT167 Pagrindas BS, su vair. ašimi 408E</v>
      </c>
      <c r="F164" s="19" t="s">
        <v>9001</v>
      </c>
      <c r="G164" s="639" t="s">
        <v>8224</v>
      </c>
      <c r="H164" s="639" t="s">
        <v>8219</v>
      </c>
      <c r="I164" s="639">
        <v>23109200</v>
      </c>
      <c r="J164" s="639" t="s">
        <v>2917</v>
      </c>
      <c r="K164" s="639" t="s">
        <v>3191</v>
      </c>
      <c r="L164" s="639" t="s">
        <v>1448</v>
      </c>
      <c r="M164" s="638" t="s">
        <v>8839</v>
      </c>
      <c r="N164" s="639"/>
      <c r="O164" s="639"/>
      <c r="P164" s="638">
        <f>IF(Duombaze!G164="",0,INDEX(DU!I:I,MATCH(Duombaze!G164,DU!A:A,0),1))+IF(Duombaze!H164="",0,INDEX(DU!I:I,MATCH(Duombaze!H164,DU!A:A,0),1))+IF(Duombaze!I164="",0,INDEX(DU!I:I,MATCH(Duombaze!I164,DU!A:A,0),1))+IF(Duombaze!J164="",0,INDEX(DU!I:I,MATCH(Duombaze!J164,DU!A:A,0),1))+IF(Duombaze!K164="",0,INDEX(DU!I:I,MATCH(Duombaze!K164,DU!A:A,0),1))+IF(Duombaze!L164="",0,INDEX(DU!I:I,MATCH(Duombaze!L164,DU!A:A,0),1))+IF(Duombaze!M164="",0,INDEX(DU!I:I,MATCH(Duombaze!M164,DU!A:A,0),1))+IF(Duombaze!N164="",0,INDEX(DU!I:I,MATCH(Duombaze!N164,DU!A:A,0),1))+IF(Duombaze!O164="",0,INDEX(DU!I:I,MATCH(Duombaze!O164,DU!A:A,0),1))</f>
        <v>5057.4886555422327</v>
      </c>
      <c r="Q164" s="638">
        <f>IF(Duombaze!G164="",0,INDEX(DU!K:K,MATCH(Duombaze!G164,DU!A:A,0),1))+IF(Duombaze!H164="",0,INDEX(DU!K:K,MATCH(Duombaze!H164,DU!A:A,0),1))+IF(Duombaze!I164="",0,INDEX(DU!K:K,MATCH(Duombaze!I164,DU!A:A,0),1))+IF(Duombaze!J164="",0,INDEX(DU!K:K,MATCH(Duombaze!J164,DU!A:A,0),1))+IF(Duombaze!K164="",0,INDEX(DU!K:K,MATCH(Duombaze!K164,DU!A:A,0),1))+IF(Duombaze!L164="",0,INDEX(DU!K:K,MATCH(Duombaze!L164,DU!A:A,0),1))+IF(Duombaze!M164="",0,INDEX(DU!K:K,MATCH(Duombaze!M164,DU!A:A,0),1))+IF(Duombaze!N164="",0,INDEX(DU!K:K,MATCH(Duombaze!N164,DU!A:A,0),1))+IF(Duombaze!O164="",0,INDEX(DU!K:K,MATCH(Duombaze!O164,DU!A:A,0),1))</f>
        <v>1041.6500000000001</v>
      </c>
      <c r="R164" s="19" t="s">
        <v>2011</v>
      </c>
      <c r="S164" s="52" t="s">
        <v>2012</v>
      </c>
      <c r="T164" s="881" t="s">
        <v>2912</v>
      </c>
      <c r="U164" s="17">
        <f>IF(Duombaze!T164="",0,INDEX(DU!I:I,MATCH(Duombaze!T164,DU!A:A,0),1))</f>
        <v>1516.72581666666</v>
      </c>
      <c r="V164" s="17">
        <f>IF(Duombaze!T164="",0,INDEX(DU!K:K,MATCH(Duombaze!T164,DU!A:A,0),1))</f>
        <v>27.51</v>
      </c>
      <c r="W164" s="19" t="s">
        <v>3488</v>
      </c>
      <c r="X164" s="19"/>
      <c r="Y164" s="134"/>
      <c r="Z164" s="65" t="s">
        <v>8200</v>
      </c>
      <c r="AA164" s="17" t="str">
        <f t="shared" si="88"/>
        <v>3 SPC14BS Grąžulas amortizuojamas ZN</v>
      </c>
      <c r="AB164" s="19" t="s">
        <v>1478</v>
      </c>
      <c r="AC164" s="19">
        <f>IF(Duombaze!AB164="",0,INDEX(DU!I:I,MATCH(Duombaze!AB164,DU!A:A,0),1))</f>
        <v>538.26554551667004</v>
      </c>
      <c r="AD164" s="25">
        <f>IF(Duombaze!AB164="",0,INDEX(DU!K:K,MATCH(Duombaze!AB164,DU!A:A,0),1))</f>
        <v>52.13</v>
      </c>
      <c r="AE164" s="19"/>
      <c r="AF164" s="19" t="s">
        <v>2067</v>
      </c>
      <c r="AH164" s="17" t="str">
        <f t="shared" si="67"/>
        <v/>
      </c>
      <c r="AK164" s="639"/>
      <c r="AL164" s="639"/>
      <c r="AM164" s="638">
        <f>IF(Duombaze!AJ164="",0,INDEX(DU!I:I,MATCH(Duombaze!AJ164,DU!A:A,0),1))+IF(Duombaze!AK164="",0,INDEX(DU!I:I,MATCH(Duombaze!AK164,DU!A:A,0),1))+IF(Duombaze!AL164="",0,INDEX(DU!I:I,MATCH(Duombaze!AL164,DU!A:A,0),1))</f>
        <v>0</v>
      </c>
      <c r="AN164" s="639">
        <f>IF(Duombaze!AJ164="",0,INDEX(DU!K:K,MATCH(Duombaze!AJ164,DU!A:A,0),1))+IF(Duombaze!AK164="",0,INDEX(DU!K:K,MATCH(Duombaze!AK164,DU!A:A,0),1))+IF(Duombaze!AL164="",0,INDEX(DU!K:K,MATCH(Duombaze!AL164,DU!A:A,0),1))</f>
        <v>0</v>
      </c>
      <c r="AO164" s="19"/>
      <c r="AP164" s="19"/>
      <c r="AQ164" s="19" t="s">
        <v>1504</v>
      </c>
      <c r="AR164" s="17" t="str">
        <f t="shared" si="70"/>
        <v>3 SPC14BS Pagrindo hidraulika + Kėbulo išvertimo išvadas</v>
      </c>
      <c r="AS164" s="19" t="s">
        <v>2094</v>
      </c>
      <c r="AT164" s="639" t="s">
        <v>2969</v>
      </c>
      <c r="AU164" s="639" t="s">
        <v>330</v>
      </c>
      <c r="AV164" s="639" t="s">
        <v>3221</v>
      </c>
      <c r="AW164" s="639" t="s">
        <v>2964</v>
      </c>
      <c r="AX164" s="639" t="s">
        <v>2958</v>
      </c>
      <c r="AY164" s="639" t="s">
        <v>2961</v>
      </c>
      <c r="AZ164" s="639"/>
      <c r="BA164" s="639"/>
      <c r="BB164" s="639"/>
      <c r="BC164" s="639">
        <f>IF(Duombaze!AT164="",0,INDEX(DU!I:I,MATCH(Duombaze!AT164,DU!A:A,0),1))+IF(Duombaze!AU164="",0,INDEX(DU!I:I,MATCH(Duombaze!AU164,DU!A:A,0),1))+IF(Duombaze!AV164="",0,INDEX(DU!I:I*2,MATCH(Duombaze!AV164,DU!A:A,0),1))+IF(Duombaze!AW164="",0,INDEX(DU!I:I,MATCH(Duombaze!AW164,DU!A:A,0),1))+IF(Duombaze!AX164="",0,INDEX(DU!I:I,MATCH(Duombaze!AX164,DU!A:A,0),1))+IF(Duombaze!AY164="",0,INDEX(DU!I:I,MATCH(Duombaze!AY164,DU!A:A,0),1))+IF(Duombaze!AZ164="",0,INDEX(DU!I:I,MATCH(Duombaze!AZ164,DU!A:A,0),1))+IF(Duombaze!BA164="",0,INDEX(DU!I:I,MATCH(Duombaze!BA164,DU!A:A,0),1))+IF(Duombaze!BB164="",0,INDEX(DU!I:I,MATCH(Duombaze!BB164,DU!A:A,0),1))</f>
        <v>763.52100335045986</v>
      </c>
      <c r="BD164" s="638">
        <f>IF(Duombaze!AT164="",0,INDEX(DU!K:K,MATCH(Duombaze!AT164,DU!A:A,0),1))+IF(Duombaze!AU164="",0,INDEX(DU!K:K,MATCH(Duombaze!AU164,DU!A:A,0),1))+IF(Duombaze!AV164="",0,INDEX(DU!K:K,MATCH(Duombaze!AV164,DU!A:A,0),1))+IF(Duombaze!AW164="",0,INDEX(DU!K:K,MATCH(Duombaze!AW164,DU!A:A,0),1))+IF(Duombaze!AX164="",0,INDEX(DU!K:K,MATCH(Duombaze!AX164,DU!A:A,0),1))+IF(Duombaze!AY164="",0,INDEX(DU!K:K,MATCH(Duombaze!AY164,DU!A:A,0),1))+IF(Duombaze!AZ164="",0,INDEX(DU!K:K,MATCH(Duombaze!AZ164,DU!A:A,0),1))+IF(Duombaze!BA164="",0,INDEX(DU!K:K,MATCH(Duombaze!BA164,DU!A:A,0),1))+IF(Duombaze!BB164="",0,INDEX(DU!K:K,MATCH(Duombaze!BB164,DU!A:A,0),1))</f>
        <v>14.729999999999999</v>
      </c>
      <c r="BE164" s="19" t="s">
        <v>2092</v>
      </c>
      <c r="BF164" s="19" t="s">
        <v>2081</v>
      </c>
      <c r="BG164" s="19" t="s">
        <v>2719</v>
      </c>
      <c r="BH164" s="17" t="str">
        <f t="shared" si="90"/>
        <v>3 SPC14BS Pneumatiniai - hidrauliniai stabdžiai (auto pneumo LSV + 2x0,4s)</v>
      </c>
      <c r="BI164" s="19" t="s">
        <v>2693</v>
      </c>
      <c r="BJ164" s="639" t="s">
        <v>2998</v>
      </c>
      <c r="BK164" s="639" t="s">
        <v>2999</v>
      </c>
      <c r="BL164" s="639"/>
      <c r="BM164" s="639">
        <f>IF(Duombaze!BJ164="",0,INDEX(DU!I:I,MATCH(Duombaze!BJ164,DU!A:A,0),1))+IF(Duombaze!BK164="",0,INDEX(DU!I:I,MATCH(Duombaze!BK164,DU!A:A,0),1))+IF(Duombaze!BL164="",0,INDEX(DU!I:I,MATCH(Duombaze!BL164,DU!A:A,0),1))</f>
        <v>822.21972000000005</v>
      </c>
      <c r="BN164" s="638">
        <f>IF(Duombaze!BJ164="",0,INDEX(DU!K:K,MATCH(Duombaze!BJ164,DU!A:A,0),1))+IF(Duombaze!BK164="",0,INDEX(DU!K:K,MATCH(Duombaze!BK164,DU!A:A,0),1))+IF(Duombaze!BL164="",0,INDEX(DU!K:K,MATCH(Duombaze!BL164,DU!A:A,0),1))</f>
        <v>87.69</v>
      </c>
      <c r="BO164" s="19"/>
      <c r="BP164" s="19"/>
      <c r="BQ164" s="17" t="s">
        <v>2728</v>
      </c>
      <c r="BR164" s="19" t="str">
        <f t="shared" si="87"/>
        <v>3 SPC14BS Stabdžių išvadai pneumatiniai - hidrauliniai komplektams</v>
      </c>
      <c r="BS164" s="17" t="s">
        <v>2729</v>
      </c>
      <c r="BT164" s="17" t="s">
        <v>3038</v>
      </c>
      <c r="BU164" s="17" t="s">
        <v>3034</v>
      </c>
      <c r="BV164" s="17">
        <v>23705201</v>
      </c>
      <c r="BW164" s="17">
        <f>IF(Duombaze!BT164="",0,INDEX(DU!I:I,MATCH(Duombaze!BT164,DU!A:A,0),1))+IF(Duombaze!BU164="",0,INDEX(DU!I:I,MATCH(Duombaze!BU164,DU!A:A,0),1))+IF(Duombaze!BV164="",0,INDEX(DU!I:I,MATCH(Duombaze!BV164,DU!A:A,0),1))</f>
        <v>90.255595406991503</v>
      </c>
      <c r="BX164" s="19">
        <f>IF(Duombaze!BT164="",0,INDEX(DU!K:K,MATCH(Duombaze!BT164,DU!A:A,0),1))+IF(Duombaze!BU164="",0,INDEX(DU!K:K,MATCH(Duombaze!BU164,DU!A:A,0),1))+IF(Duombaze!BV164="",0,INDEX(DU!K:K,MATCH(Duombaze!BV164,DU!A:A,0),1))</f>
        <v>11.59</v>
      </c>
      <c r="BY164" s="19"/>
      <c r="BZ164" s="19"/>
      <c r="CA164" s="20" t="s">
        <v>2748</v>
      </c>
      <c r="CB164" s="19" t="str">
        <f t="shared" si="79"/>
        <v>3 SPC14BS Hidr.koja SIMOL H1160P PASTIPRINTA (HJ+kranas)</v>
      </c>
      <c r="CC164" s="20" t="s">
        <v>2647</v>
      </c>
      <c r="CD164" s="20">
        <f>IF(Duombaze!CC164="",0,INDEX(DU!I:I,MATCH(Duombaze!CC164,DU!A:A,0),1))</f>
        <v>202.668286325791</v>
      </c>
      <c r="CE164" s="17">
        <f>IF(Duombaze!CC164="",0,INDEX(DU!K:K,MATCH(Duombaze!CC164,DU!A:A,0),1))</f>
        <v>11.61</v>
      </c>
      <c r="CF164" s="19"/>
      <c r="CG164" s="19" t="s">
        <v>2109</v>
      </c>
      <c r="CH164" s="184" t="s">
        <v>289</v>
      </c>
      <c r="CI164" s="135" t="str">
        <f t="shared" si="71"/>
        <v>3 SPC14BS Priekinė kilpa K80</v>
      </c>
      <c r="CJ164" s="19" t="s">
        <v>270</v>
      </c>
      <c r="CK164" s="19">
        <f>IF(Duombaze!CJ164="",0,INDEX(DU!I:I,MATCH(Duombaze!CJ164,DU!A:A,0),1))</f>
        <v>188.11279999999999</v>
      </c>
      <c r="CL164" s="17">
        <f>IF(Duombaze!CJ164="",0,INDEX(DU!K:K,MATCH(Duombaze!CJ164,DU!A:A,0),1))</f>
        <v>11.37</v>
      </c>
      <c r="CM164" s="19"/>
      <c r="CN164" s="19"/>
      <c r="CO164" s="65" t="s">
        <v>1508</v>
      </c>
      <c r="CP164" s="17" t="str">
        <f t="shared" si="72"/>
        <v xml:space="preserve">3 SPC14BS Rankinis stabdis + Ratų atsparos </v>
      </c>
      <c r="CQ164" s="19" t="s">
        <v>1596</v>
      </c>
      <c r="CR164" s="639" t="s">
        <v>1594</v>
      </c>
      <c r="CS164" s="639" t="s">
        <v>1471</v>
      </c>
      <c r="CT164" s="639">
        <f>IF(Duombaze!CR164="",0,INDEX(DU!I:I,MATCH(Duombaze!CR164,DU!A:A,0),1))+IF(Duombaze!CS164="",0,INDEX(DU!I:I,MATCH(Duombaze!CS164,DU!A:A,0),1))</f>
        <v>73.338362415433409</v>
      </c>
      <c r="CU164" s="19">
        <f>IF(Duombaze!CR164="",0,INDEX(DU!K:K,MATCH(Duombaze!CR164,DU!A:A,0),1))+IF(Duombaze!CS164="",0,INDEX(DU!K:K,MATCH(Duombaze!CS164,DU!A:A,0),1))</f>
        <v>36.090000000000003</v>
      </c>
      <c r="CV164" s="19"/>
      <c r="CW164" s="19" t="s">
        <v>2124</v>
      </c>
      <c r="CX164" s="19" t="s">
        <v>712</v>
      </c>
      <c r="CY164" s="17" t="str">
        <f t="shared" si="73"/>
        <v>3 SPC14BS Viršborčiai 600 perforuoti</v>
      </c>
      <c r="CZ164" s="19"/>
      <c r="DA164" s="672"/>
      <c r="DB164" s="672"/>
      <c r="DC164" s="672">
        <f>IF(Duombaze!DA164="",0,INDEX(DU!I:I,MATCH(Duombaze!DA164,DU!A:A,0),1))+IF(Duombaze!DB164="",0,INDEX(DU!I:I,MATCH(Duombaze!DB164,DU!A:A,0),1))</f>
        <v>0</v>
      </c>
      <c r="DD164" s="19">
        <f>IF(Duombaze!DA164="",0,INDEX(DU!K:K,MATCH(Duombaze!DA164,DU!A:A,0),1))+IF(Duombaze!DB164="",0,INDEX(DU!K:K,MATCH(Duombaze!DB164,DU!A:A,0),1))</f>
        <v>0</v>
      </c>
      <c r="DE164" s="19"/>
      <c r="DF164" s="19"/>
      <c r="DG164" s="19" t="s">
        <v>1949</v>
      </c>
      <c r="DH164" s="19" t="str">
        <f t="shared" si="74"/>
        <v>3 SPC14BS Tentas UK ir aikštelė</v>
      </c>
      <c r="DI164" s="19" t="s">
        <v>1950</v>
      </c>
      <c r="DJ164" s="672" t="s">
        <v>1948</v>
      </c>
      <c r="DK164" s="672"/>
      <c r="DL164" s="678">
        <f>IF(Duombaze!DJ164="",0,INDEX(DU!I:I,MATCH(Duombaze!DJ164,DU!A:A,0),1))+IF(Duombaze!DK164="",0,INDEX(DU!I:I,MATCH(Duombaze!DK164,DU!A:A,0),1))</f>
        <v>261.59800925010097</v>
      </c>
      <c r="DM164" s="19">
        <f>IF(Duombaze!DJ164="",0,INDEX(DU!K:K,MATCH(Duombaze!DJ164,DU!A:A,0),1))+IF(Duombaze!DK164="",0,INDEX(DU!K:K,MATCH(Duombaze!DK164,DU!A:A,0),1))</f>
        <v>153.78</v>
      </c>
      <c r="DN164" s="52" t="s">
        <v>2158</v>
      </c>
      <c r="DO164" s="52"/>
      <c r="DP164" s="52" t="str">
        <f>DP177</f>
        <v>Šoninis LED apšvietimas, prieky/gale paprastas apšvietimas (Čekija)</v>
      </c>
      <c r="DQ164" s="17" t="str">
        <f>IF(DP164&lt;&gt;"",A164&amp;" "&amp;C164&amp;" "&amp;"CERT167 "&amp;DP164,"")</f>
        <v>3 SPC14BS CERT167 Šoninis LED apšvietimas, prieky/gale paprastas apšvietimas (Čekija)</v>
      </c>
      <c r="DR164" s="53" t="s">
        <v>251</v>
      </c>
      <c r="DS164" s="696" t="s">
        <v>251</v>
      </c>
      <c r="DT164" s="696"/>
      <c r="DU164" s="696"/>
      <c r="DV164" s="696"/>
      <c r="DW164" s="696">
        <f>IF(Duombaze!DS164="",0,INDEX(DU!I:I,MATCH(Duombaze!DS164,DU!A:A,0),1))+IF(Duombaze!DT164="",0,INDEX(DU!I:I,MATCH(Duombaze!DT164,DU!A:A,0),1))+IF(Duombaze!DU164="",0,INDEX(DU!I:I,MATCH(Duombaze!DU164,DU!A:A,0),1))+IF(Duombaze!DV164="",0,INDEX(DU!I:I,MATCH(Duombaze!DV164,DU!A:A,0),1))</f>
        <v>76.036285714285697</v>
      </c>
      <c r="DX164" s="638">
        <f>IF(Duombaze!DS164="",0,INDEX(DU!K:K,MATCH(Duombaze!DS164,DU!A:A,0),1))+IF(Duombaze!DT164="",0,INDEX(DU!K:K,MATCH(Duombaze!DT164,DU!A:A,0),1))+IF(Duombaze!DU164="",0,INDEX(DU!K:K,MATCH(Duombaze!DU164,DU!A:A,0),1))+IF(Duombaze!DV164="",0,INDEX(DU!K:KH,MATCH(Duombaze!DV164,DU!A:A,0),1))</f>
        <v>0</v>
      </c>
      <c r="DY164" s="65"/>
      <c r="DZ164" s="65"/>
      <c r="EA164" s="19" t="str">
        <f>EA177</f>
        <v>Automatinis sukabintuvas Rockinger</v>
      </c>
      <c r="EB164" s="19" t="str">
        <f t="shared" si="65"/>
        <v>3 SPC14BS Automatinis sukabintuvas Rockinger</v>
      </c>
      <c r="EC164" s="19" t="str">
        <f>EC177</f>
        <v>ZC40ACASR00000</v>
      </c>
      <c r="ED164" s="19">
        <f>IF(Duombaze!EC164="",0,INDEX(DU!I:I,MATCH(Duombaze!EC164,DU!A:A,0),1))</f>
        <v>300.26560000000001</v>
      </c>
      <c r="EE164" s="638">
        <f>IF(Duombaze!EC164="",0,INDEX(DU!K:K,MATCH(Duombaze!EC164,DU!A:A,0),1))</f>
        <v>33.61</v>
      </c>
      <c r="EF164" s="19"/>
      <c r="EG164" s="19"/>
      <c r="EH164" s="19" t="str">
        <f>EH177</f>
        <v>Lipdukai universalūs + Konekesko logo</v>
      </c>
      <c r="EI164" s="17" t="str">
        <f t="shared" si="89"/>
        <v>3 SPC14BS Lipdukai universalūs + Konekesko logo</v>
      </c>
      <c r="EJ164" s="19" t="str">
        <f>EJ177</f>
        <v>ZC20ASPCLEN000 + ZM0L0G0K0NESK0</v>
      </c>
      <c r="EK164" s="672" t="s">
        <v>255</v>
      </c>
      <c r="EL164" s="672" t="s">
        <v>3050</v>
      </c>
      <c r="EM164" s="672"/>
      <c r="EN164" s="672">
        <f>IF(Duombaze!EK164="",0,INDEX(DU!I:I,MATCH(Duombaze!EK164,DU!A:A,0),1))+IF(Duombaze!EL164="",0,INDEX(DU!I:I,MATCH(Duombaze!EL164,DU!A:A,0),1))+IF(Duombaze!EM164="",0,INDEX(DU!I:I,MATCH(Duombaze!EM164,DU!A:A,0),1))</f>
        <v>20.407560000000004</v>
      </c>
      <c r="EO164" s="19">
        <f>IF(Duombaze!EK164="",0,INDEX(DU!K:K,MATCH(Duombaze!EK164,DU!A:A,0),1))+IF(Duombaze!EL164="",0,INDEX(DU!K:K,MATCH(Duombaze!EL164,DU!A:A,0),1))+IF(Duombaze!EM164="",0,INDEX(DU!K:K,MATCH(Duombaze!EM164,DU!A:A,0),1))</f>
        <v>0</v>
      </c>
      <c r="EP164" s="19"/>
      <c r="EQ164" s="19"/>
      <c r="ER164" s="20" t="s">
        <v>1778</v>
      </c>
      <c r="ES164" s="17" t="str">
        <f t="shared" si="91"/>
        <v>3 SPC14BS Ratai pristatomi klientui</v>
      </c>
      <c r="ET164" s="19"/>
      <c r="EU164" s="19"/>
      <c r="EV164" s="19"/>
      <c r="EW164" s="19" t="s">
        <v>8340</v>
      </c>
      <c r="EX164" s="19" t="str">
        <f t="shared" si="84"/>
        <v>3 SPC14BS Purvasaugių komplektas 500 ratams 1/4 galiniai</v>
      </c>
      <c r="EY164" s="19" t="s">
        <v>351</v>
      </c>
      <c r="EZ164" s="672" t="s">
        <v>351</v>
      </c>
      <c r="FA164" s="672"/>
      <c r="FB164" s="672">
        <f>IF(Duombaze!EZ164="",0,INDEX(DU!I:I,MATCH(Duombaze!EZ164,DU!A:A,0),1))+IF(Duombaze!FA164="",0,INDEX(DU!I:I,MATCH(Duombaze!FA164,DU!A:A,0),1))</f>
        <v>32.864490416666598</v>
      </c>
      <c r="FC164" s="19">
        <f>IF(Duombaze!EZ164="",0,INDEX(DU!K:K,MATCH(Duombaze!EZ164,DU!A:A,0),1))+IF(Duombaze!FA164="",0,INDEX(DU!K:K,MATCH(Duombaze!FA164,DU!A:A,0),1))</f>
        <v>9.3350000000000009</v>
      </c>
      <c r="FD164" s="19"/>
      <c r="FE164" s="19"/>
      <c r="FF164" s="19"/>
      <c r="FG164" s="19"/>
      <c r="FI164" s="17"/>
      <c r="FJ164" s="17"/>
      <c r="FK164" s="17"/>
      <c r="FN164" s="671"/>
      <c r="FO164" s="671"/>
      <c r="FP164" s="671"/>
      <c r="FQ164" s="671">
        <f>IF(Duombaze!FM164="",0,INDEX(DU!I:I,MATCH(Duombaze!FM164,DU!A:A,0),1))+IF(Duombaze!FN164="",0,INDEX(DU!I:I,MATCH(Duombaze!FN164,DU!A:A,0),1))+IF(Duombaze!FO164="",0,INDEX(DU!I:I,MATCH(Duombaze!FO164,DU!A:A,0),1))+IF(Duombaze!FP164="",0,INDEX(DU!I:I,MATCH(Duombaze!FP164,DU!A:A,0),1))</f>
        <v>0</v>
      </c>
      <c r="FR164" s="671">
        <f>IF(Duombaze!FM164="",0,INDEX(DU!K:K,MATCH(Duombaze!FM164,DU!A:A,0),1))+IF(Duombaze!FN164="",0,INDEX(DU!K:K,MATCH(Duombaze!FN164,DU!A:A,0),1))+IF(Duombaze!FO164="",0,INDEX(DU!K:K,MATCH(Duombaze!FO164,DU!A:A,0),1))+IF(Duombaze!FP164="",0,INDEX(DU!K:K,MATCH(Duombaze!FP164,DU!A:A,0),1))</f>
        <v>0</v>
      </c>
      <c r="FT164" s="117" t="s">
        <v>64</v>
      </c>
      <c r="FU164" s="20" t="str">
        <f>IF(FT164&lt;&gt;"",A168&amp;" "&amp;C168&amp;" "&amp;FT164,"")</f>
        <v>7 SPC14BS Pneumatiniai stabdžiai Wabco su  automatiniu LSV</v>
      </c>
      <c r="FV164" s="100" t="s">
        <v>73</v>
      </c>
      <c r="FY164" s="87" t="s">
        <v>59</v>
      </c>
      <c r="FZ164" s="17" t="str">
        <f>IF(FY164&lt;&gt;"",A165&amp;" "&amp;C165&amp;" "&amp;FY164,"")</f>
        <v>4 SPC14BS Pneumatiniai stabdžiai dviejų kontūrų su mechaniniu LSV</v>
      </c>
      <c r="GA164" s="134" t="s">
        <v>69</v>
      </c>
      <c r="GC164" s="20" t="s">
        <v>3408</v>
      </c>
      <c r="GD164" s="20" t="s">
        <v>3549</v>
      </c>
    </row>
    <row r="165" spans="1:186" s="20" customFormat="1" ht="31.5" customHeight="1" x14ac:dyDescent="0.25">
      <c r="A165" s="41">
        <v>4</v>
      </c>
      <c r="B165" s="41" t="s">
        <v>776</v>
      </c>
      <c r="C165" s="16" t="s">
        <v>8386</v>
      </c>
      <c r="D165" s="19" t="s">
        <v>8401</v>
      </c>
      <c r="E165" s="17" t="str">
        <f>IF(D165&lt;&gt;"",A165&amp;" "&amp;C165&amp;" "&amp;"CERT167 "&amp;D165,"")</f>
        <v>4 SPC14BS CERT167 Pagrindas BS, CINKUOTU rėmu su vair. ašimi 408E</v>
      </c>
      <c r="F165" s="19" t="s">
        <v>8999</v>
      </c>
      <c r="G165" s="639" t="s">
        <v>8225</v>
      </c>
      <c r="H165" s="639" t="s">
        <v>8219</v>
      </c>
      <c r="I165" s="639">
        <v>23109200</v>
      </c>
      <c r="J165" s="639" t="s">
        <v>2917</v>
      </c>
      <c r="K165" s="638" t="s">
        <v>3191</v>
      </c>
      <c r="L165" s="638" t="s">
        <v>1448</v>
      </c>
      <c r="M165" s="638" t="s">
        <v>8840</v>
      </c>
      <c r="N165" s="638"/>
      <c r="O165" s="638"/>
      <c r="P165" s="638">
        <f>IF(Duombaze!G165="",0,INDEX(DU!I:I,MATCH(Duombaze!G165,DU!A:A,0),1))+IF(Duombaze!H165="",0,INDEX(DU!I:I,MATCH(Duombaze!H165,DU!A:A,0),1))+IF(Duombaze!I165="",0,INDEX(DU!I:I,MATCH(Duombaze!I165,DU!A:A,0),1))+IF(Duombaze!J165="",0,INDEX(DU!I:I,MATCH(Duombaze!J165,DU!A:A,0),1))+IF(Duombaze!K165="",0,INDEX(DU!I:I,MATCH(Duombaze!K165,DU!A:A,0),1))+IF(Duombaze!L165="",0,INDEX(DU!I:I,MATCH(Duombaze!L165,DU!A:A,0),1))+IF(Duombaze!M165="",0,INDEX(DU!I:I,MATCH(Duombaze!M165,DU!A:A,0),1))+IF(Duombaze!N165="",0,INDEX(DU!I:I,MATCH(Duombaze!N165,DU!A:A,0),1))+IF(Duombaze!O165="",0,INDEX(DU!I:I,MATCH(Duombaze!O165,DU!A:A,0),1))</f>
        <v>5322.5718094625745</v>
      </c>
      <c r="Q165" s="638">
        <f>IF(Duombaze!G165="",0,INDEX(DU!K:K,MATCH(Duombaze!G165,DU!A:A,0),1))+IF(Duombaze!H165="",0,INDEX(DU!K:K,MATCH(Duombaze!H165,DU!A:A,0),1))+IF(Duombaze!I165="",0,INDEX(DU!K:K,MATCH(Duombaze!I165,DU!A:A,0),1))+IF(Duombaze!J165="",0,INDEX(DU!K:K,MATCH(Duombaze!J165,DU!A:A,0),1))+IF(Duombaze!K165="",0,INDEX(DU!K:K,MATCH(Duombaze!K165,DU!A:A,0),1))+IF(Duombaze!L165="",0,INDEX(DU!K:K,MATCH(Duombaze!L165,DU!A:A,0),1))+IF(Duombaze!M165="",0,INDEX(DU!K:K,MATCH(Duombaze!M165,DU!A:A,0),1))+IF(Duombaze!N165="",0,INDEX(DU!K:K,MATCH(Duombaze!N165,DU!A:A,0),1))+IF(Duombaze!O165="",0,INDEX(DU!K:K,MATCH(Duombaze!O165,DU!A:A,0),1))</f>
        <v>1041.6500000000001</v>
      </c>
      <c r="R165" s="17"/>
      <c r="S165" s="18"/>
      <c r="T165" s="880" t="s">
        <v>3409</v>
      </c>
      <c r="U165" s="17">
        <f>IF(Duombaze!T165="",0,INDEX(DU!I:I,MATCH(Duombaze!T165,DU!A:A,0),1))</f>
        <v>1962.0132148284299</v>
      </c>
      <c r="V165" s="17">
        <f>IF(Duombaze!T165="",0,INDEX(DU!K:K,MATCH(Duombaze!T165,DU!A:A,0),1))</f>
        <v>21.34</v>
      </c>
      <c r="W165" s="17" t="s">
        <v>3488</v>
      </c>
      <c r="X165" s="17"/>
      <c r="Y165" s="856"/>
      <c r="Z165" s="65" t="s">
        <v>8201</v>
      </c>
      <c r="AA165" s="17" t="str">
        <f t="shared" si="88"/>
        <v>4 SPC14BS Grąžulas neamortizuojamas ZN</v>
      </c>
      <c r="AB165" s="19" t="s">
        <v>1487</v>
      </c>
      <c r="AC165" s="19">
        <f>IF(Duombaze!AB165="",0,INDEX(DU!I:I,MATCH(Duombaze!AB165,DU!A:A,0),1))</f>
        <v>260.41272083635403</v>
      </c>
      <c r="AD165" s="25">
        <f>IF(Duombaze!AB165="",0,INDEX(DU!K:K,MATCH(Duombaze!AB165,DU!A:A,0),1))</f>
        <v>22.4</v>
      </c>
      <c r="AE165" s="19"/>
      <c r="AF165" s="19"/>
      <c r="AH165" s="17" t="str">
        <f t="shared" si="67"/>
        <v/>
      </c>
      <c r="AK165" s="639"/>
      <c r="AL165" s="639"/>
      <c r="AM165" s="638">
        <f>IF(Duombaze!AJ165="",0,INDEX(DU!I:I,MATCH(Duombaze!AJ165,DU!A:A,0),1))+IF(Duombaze!AK165="",0,INDEX(DU!I:I,MATCH(Duombaze!AK165,DU!A:A,0),1))+IF(Duombaze!AL165="",0,INDEX(DU!I:I,MATCH(Duombaze!AL165,DU!A:A,0),1))</f>
        <v>0</v>
      </c>
      <c r="AN165" s="639">
        <f>IF(Duombaze!AJ165="",0,INDEX(DU!K:K,MATCH(Duombaze!AJ165,DU!A:A,0),1))+IF(Duombaze!AK165="",0,INDEX(DU!K:K,MATCH(Duombaze!AK165,DU!A:A,0),1))+IF(Duombaze!AL165="",0,INDEX(DU!K:K,MATCH(Duombaze!AL165,DU!A:A,0),1))</f>
        <v>0</v>
      </c>
      <c r="AO165" s="19"/>
      <c r="AP165" s="19"/>
      <c r="AQ165" s="19" t="s">
        <v>1505</v>
      </c>
      <c r="AR165" s="17" t="str">
        <f t="shared" si="70"/>
        <v>4 SPC14BS Pagrindo hidraulika + Hidrauliniai valdymo išvadai</v>
      </c>
      <c r="AS165" s="19" t="s">
        <v>2095</v>
      </c>
      <c r="AT165" s="639" t="s">
        <v>2969</v>
      </c>
      <c r="AU165" s="639" t="s">
        <v>330</v>
      </c>
      <c r="AV165" s="639" t="s">
        <v>3221</v>
      </c>
      <c r="AW165" s="639" t="s">
        <v>2964</v>
      </c>
      <c r="AX165" s="639" t="s">
        <v>2959</v>
      </c>
      <c r="AY165" s="639" t="s">
        <v>2960</v>
      </c>
      <c r="AZ165" s="639"/>
      <c r="BA165" s="639"/>
      <c r="BB165" s="639"/>
      <c r="BC165" s="639">
        <f>IF(Duombaze!AT165="",0,INDEX(DU!I:I,MATCH(Duombaze!AT165,DU!A:A,0),1))+IF(Duombaze!AU165="",0,INDEX(DU!I:I,MATCH(Duombaze!AU165,DU!A:A,0),1))+IF(Duombaze!AV165="",0,INDEX(DU!I:I*2,MATCH(Duombaze!AV165,DU!A:A,0),1))+IF(Duombaze!AW165="",0,INDEX(DU!I:I,MATCH(Duombaze!AW165,DU!A:A,0),1))+IF(Duombaze!AX165="",0,INDEX(DU!I:I,MATCH(Duombaze!AX165,DU!A:A,0),1))+IF(Duombaze!AY165="",0,INDEX(DU!I:I,MATCH(Duombaze!AY165,DU!A:A,0),1))+IF(Duombaze!AZ165="",0,INDEX(DU!I:I,MATCH(Duombaze!AZ165,DU!A:A,0),1))+IF(Duombaze!BA165="",0,INDEX(DU!I:I,MATCH(Duombaze!BA165,DU!A:A,0),1))+IF(Duombaze!BB165="",0,INDEX(DU!I:I,MATCH(Duombaze!BB165,DU!A:A,0),1))</f>
        <v>767.75840335045984</v>
      </c>
      <c r="BD165" s="638">
        <f>IF(Duombaze!AT165="",0,INDEX(DU!K:K,MATCH(Duombaze!AT165,DU!A:A,0),1))+IF(Duombaze!AU165="",0,INDEX(DU!K:K,MATCH(Duombaze!AU165,DU!A:A,0),1))+IF(Duombaze!AV165="",0,INDEX(DU!K:K,MATCH(Duombaze!AV165,DU!A:A,0),1))+IF(Duombaze!AW165="",0,INDEX(DU!K:K,MATCH(Duombaze!AW165,DU!A:A,0),1))+IF(Duombaze!AX165="",0,INDEX(DU!K:K,MATCH(Duombaze!AX165,DU!A:A,0),1))+IF(Duombaze!AY165="",0,INDEX(DU!K:K,MATCH(Duombaze!AY165,DU!A:A,0),1))+IF(Duombaze!AZ165="",0,INDEX(DU!K:K,MATCH(Duombaze!AZ165,DU!A:A,0),1))+IF(Duombaze!BA165="",0,INDEX(DU!K:K,MATCH(Duombaze!BA165,DU!A:A,0),1))+IF(Duombaze!BB165="",0,INDEX(DU!K:K,MATCH(Duombaze!BB165,DU!A:A,0),1))</f>
        <v>16.190000000000001</v>
      </c>
      <c r="BE165" s="19" t="s">
        <v>2092</v>
      </c>
      <c r="BF165" s="19" t="s">
        <v>2081</v>
      </c>
      <c r="BG165" s="17" t="s">
        <v>2720</v>
      </c>
      <c r="BH165" s="17" t="str">
        <f t="shared" si="90"/>
        <v>4 SPC14BS Pneumatiniai - hidrauliniai stabdžiai (mech LSV)</v>
      </c>
      <c r="BI165" s="17" t="s">
        <v>2722</v>
      </c>
      <c r="BJ165" s="638" t="s">
        <v>3008</v>
      </c>
      <c r="BK165" s="638" t="s">
        <v>2999</v>
      </c>
      <c r="BL165" s="638"/>
      <c r="BM165" s="638">
        <f>IF(Duombaze!BJ165="",0,INDEX(DU!I:I,MATCH(Duombaze!BJ165,DU!A:A,0),1))+IF(Duombaze!BK165="",0,INDEX(DU!I:I,MATCH(Duombaze!BK165,DU!A:A,0),1))+IF(Duombaze!BL165="",0,INDEX(DU!I:I,MATCH(Duombaze!BL165,DU!A:A,0),1))</f>
        <v>577.01368000000002</v>
      </c>
      <c r="BN165" s="638">
        <f>IF(Duombaze!BJ165="",0,INDEX(DU!K:K,MATCH(Duombaze!BJ165,DU!A:A,0),1))+IF(Duombaze!BK165="",0,INDEX(DU!K:K,MATCH(Duombaze!BK165,DU!A:A,0),1))+IF(Duombaze!BL165="",0,INDEX(DU!K:K,MATCH(Duombaze!BL165,DU!A:A,0),1))</f>
        <v>87.69</v>
      </c>
      <c r="BO165" s="19"/>
      <c r="BP165" s="19"/>
      <c r="BQ165" s="17" t="s">
        <v>2728</v>
      </c>
      <c r="BR165" s="19" t="str">
        <f t="shared" si="87"/>
        <v>4 SPC14BS Stabdžių išvadai pneumatiniai - hidrauliniai komplektams</v>
      </c>
      <c r="BS165" s="17" t="s">
        <v>2729</v>
      </c>
      <c r="BT165" s="17" t="s">
        <v>3038</v>
      </c>
      <c r="BU165" s="17" t="s">
        <v>3034</v>
      </c>
      <c r="BV165" s="17">
        <v>23705201</v>
      </c>
      <c r="BW165" s="17">
        <f>IF(Duombaze!BT165="",0,INDEX(DU!I:I,MATCH(Duombaze!BT165,DU!A:A,0),1))+IF(Duombaze!BU165="",0,INDEX(DU!I:I,MATCH(Duombaze!BU165,DU!A:A,0),1))+IF(Duombaze!BV165="",0,INDEX(DU!I:I,MATCH(Duombaze!BV165,DU!A:A,0),1))</f>
        <v>90.255595406991503</v>
      </c>
      <c r="BX165" s="19">
        <f>IF(Duombaze!BT165="",0,INDEX(DU!K:K,MATCH(Duombaze!BT165,DU!A:A,0),1))+IF(Duombaze!BU165="",0,INDEX(DU!K:K,MATCH(Duombaze!BU165,DU!A:A,0),1))+IF(Duombaze!BV165="",0,INDEX(DU!K:K,MATCH(Duombaze!BV165,DU!A:A,0),1))</f>
        <v>11.59</v>
      </c>
      <c r="BY165" s="19"/>
      <c r="BZ165" s="19"/>
      <c r="CB165" s="19" t="str">
        <f t="shared" si="79"/>
        <v/>
      </c>
      <c r="CD165" s="20">
        <f>IF(Duombaze!CC165="",0,INDEX(DU!I:I,MATCH(Duombaze!CC165,DU!A:A,0),1))</f>
        <v>0</v>
      </c>
      <c r="CE165" s="17">
        <f>IF(Duombaze!CC165="",0,INDEX(DU!K:K,MATCH(Duombaze!CC165,DU!A:A,0),1))</f>
        <v>0</v>
      </c>
      <c r="CF165" s="19"/>
      <c r="CG165" s="19" t="s">
        <v>2081</v>
      </c>
      <c r="CH165" s="155" t="str">
        <f>CH176</f>
        <v>Priekinė kilpa DIN 9678 D-50 (3000 kg.)</v>
      </c>
      <c r="CI165" s="137" t="str">
        <f t="shared" si="71"/>
        <v>4 SPC14BS Priekinė kilpa DIN 9678 D-50 (3000 kg.)</v>
      </c>
      <c r="CJ165" s="19" t="str">
        <f>CJ176</f>
        <v>ZC4ACPKL50000</v>
      </c>
      <c r="CK165" s="19">
        <f>IF(Duombaze!CJ165="",0,INDEX(DU!I:I,MATCH(Duombaze!CJ165,DU!A:A,0),1))</f>
        <v>188.11199999999999</v>
      </c>
      <c r="CL165" s="17">
        <f>IF(Duombaze!CJ165="",0,INDEX(DU!K:K,MATCH(Duombaze!CJ165,DU!A:A,0),1))</f>
        <v>11.59</v>
      </c>
      <c r="CM165" s="19"/>
      <c r="CN165" s="19"/>
      <c r="CO165" s="65"/>
      <c r="CP165" s="17" t="str">
        <f t="shared" si="72"/>
        <v/>
      </c>
      <c r="CQ165" s="19"/>
      <c r="CR165" s="639"/>
      <c r="CS165" s="639"/>
      <c r="CT165" s="639">
        <f>IF(Duombaze!CR165="",0,INDEX(DU!I:I,MATCH(Duombaze!CR165,DU!A:A,0),1))+IF(Duombaze!CS165="",0,INDEX(DU!I:I,MATCH(Duombaze!CS165,DU!A:A,0),1))</f>
        <v>0</v>
      </c>
      <c r="CU165" s="19">
        <f>IF(Duombaze!CR165="",0,INDEX(DU!K:K,MATCH(Duombaze!CR165,DU!A:A,0),1))+IF(Duombaze!CS165="",0,INDEX(DU!K:K,MATCH(Duombaze!CS165,DU!A:A,0),1))</f>
        <v>0</v>
      </c>
      <c r="CV165" s="19"/>
      <c r="CW165" s="19"/>
      <c r="CX165" s="19" t="s">
        <v>1480</v>
      </c>
      <c r="CY165" s="17" t="str">
        <f t="shared" si="73"/>
        <v>4 SPC14BS Viršborčiai 300 CINKUOTI</v>
      </c>
      <c r="CZ165" s="19" t="s">
        <v>1481</v>
      </c>
      <c r="DA165" s="672" t="s">
        <v>1481</v>
      </c>
      <c r="DB165" s="672"/>
      <c r="DC165" s="672">
        <f>IF(Duombaze!DA165="",0,INDEX(DU!I:I,MATCH(Duombaze!DA165,DU!A:A,0),1))+IF(Duombaze!DB165="",0,INDEX(DU!I:I,MATCH(Duombaze!DB165,DU!A:A,0),1))</f>
        <v>246.40809691270201</v>
      </c>
      <c r="DD165" s="19">
        <f>IF(Duombaze!DA165="",0,INDEX(DU!K:K,MATCH(Duombaze!DA165,DU!A:A,0),1))+IF(Duombaze!DB165="",0,INDEX(DU!K:K,MATCH(Duombaze!DB165,DU!A:A,0),1))</f>
        <v>130.33000000000001</v>
      </c>
      <c r="DE165" s="19"/>
      <c r="DF165" s="19"/>
      <c r="DH165" s="19" t="str">
        <f t="shared" si="74"/>
        <v/>
      </c>
      <c r="DJ165" s="672" t="s">
        <v>1948</v>
      </c>
      <c r="DK165" s="672" t="s">
        <v>274</v>
      </c>
      <c r="DL165" s="678">
        <f>IF(Duombaze!DJ165="",0,INDEX(DU!I:I,MATCH(Duombaze!DJ165,DU!A:A,0),1))+IF(Duombaze!DK165="",0,INDEX(DU!I:I,MATCH(Duombaze!DK165,DU!A:A,0),1))</f>
        <v>287.545739087328</v>
      </c>
      <c r="DM165" s="19">
        <f>IF(Duombaze!DJ165="",0,INDEX(DU!K:K,MATCH(Duombaze!DJ165,DU!A:A,0),1))+IF(Duombaze!DK165="",0,INDEX(DU!K:K,MATCH(Duombaze!DK165,DU!A:A,0),1))</f>
        <v>182.13749999999999</v>
      </c>
      <c r="DN165" s="52" t="s">
        <v>2158</v>
      </c>
      <c r="DO165" s="52"/>
      <c r="DP165" s="52" t="str">
        <f>DP178</f>
        <v>Visų pusių LED apšvietimas (Estija)</v>
      </c>
      <c r="DQ165" s="17" t="str">
        <f>IF(DP165&lt;&gt;"",A165&amp;" "&amp;C165&amp;" "&amp;"CERT167 "&amp;DP165,"")</f>
        <v>4 SPC14BS CERT167 Visų pusių LED apšvietimas (Estija)</v>
      </c>
      <c r="DR165" s="53" t="s">
        <v>253</v>
      </c>
      <c r="DS165" s="696" t="s">
        <v>253</v>
      </c>
      <c r="DT165" s="696"/>
      <c r="DU165" s="696"/>
      <c r="DV165" s="696"/>
      <c r="DW165" s="696">
        <f>IF(Duombaze!DS165="",0,INDEX(DU!I:I,MATCH(Duombaze!DS165,DU!A:A,0),1))+IF(Duombaze!DT165="",0,INDEX(DU!I:I,MATCH(Duombaze!DT165,DU!A:A,0),1))+IF(Duombaze!DU165="",0,INDEX(DU!I:I,MATCH(Duombaze!DU165,DU!A:A,0),1))+IF(Duombaze!DV165="",0,INDEX(DU!I:I,MATCH(Duombaze!DV165,DU!A:A,0),1))</f>
        <v>135.422</v>
      </c>
      <c r="DX165" s="638">
        <f>IF(Duombaze!DS165="",0,INDEX(DU!K:K,MATCH(Duombaze!DS165,DU!A:A,0),1))+IF(Duombaze!DT165="",0,INDEX(DU!K:K,MATCH(Duombaze!DT165,DU!A:A,0),1))+IF(Duombaze!DU165="",0,INDEX(DU!K:K,MATCH(Duombaze!DU165,DU!A:A,0),1))+IF(Duombaze!DV165="",0,INDEX(DU!K:KH,MATCH(Duombaze!DV165,DU!A:A,0),1))</f>
        <v>0</v>
      </c>
      <c r="DY165" s="65"/>
      <c r="DZ165" s="65"/>
      <c r="EA165" s="19" t="str">
        <f>EA178</f>
        <v>Automatinis sukabintuvas Scharmuller</v>
      </c>
      <c r="EB165" s="19" t="str">
        <f t="shared" si="65"/>
        <v>4 SPC14BS Automatinis sukabintuvas Scharmuller</v>
      </c>
      <c r="EC165" s="19" t="str">
        <f>EC178</f>
        <v>ZC40ACASSCH000</v>
      </c>
      <c r="ED165" s="19">
        <f>IF(Duombaze!EC165="",0,INDEX(DU!I:I,MATCH(Duombaze!EC165,DU!A:A,0),1))</f>
        <v>249.52857142857101</v>
      </c>
      <c r="EE165" s="638">
        <f>IF(Duombaze!EC165="",0,INDEX(DU!K:K,MATCH(Duombaze!EC165,DU!A:A,0),1))</f>
        <v>33.61</v>
      </c>
      <c r="EF165" s="19"/>
      <c r="EG165" s="19"/>
      <c r="EH165" s="19" t="str">
        <f>EH178</f>
        <v>Lipdukai Daniški + MItip logo (prisukamas) + AXIMA</v>
      </c>
      <c r="EI165" s="17" t="str">
        <f t="shared" si="89"/>
        <v>4 SPC14BS Lipdukai Daniški + MItip logo (prisukamas) + AXIMA</v>
      </c>
      <c r="EJ165" s="19" t="str">
        <f>EJ178</f>
        <v>ZM20ASPCLMI000 + ZM0L0G0MITIP00 + 000073094400 (2vnt.)</v>
      </c>
      <c r="EK165" s="672" t="s">
        <v>3051</v>
      </c>
      <c r="EL165" s="672" t="s">
        <v>3052</v>
      </c>
      <c r="EM165" s="32">
        <v>73094400</v>
      </c>
      <c r="EN165" s="672">
        <f>IF(Duombaze!EK165="",0,INDEX(DU!I:I,MATCH(Duombaze!EK165,DU!A:A,0),1))+IF(Duombaze!EL165="",0,INDEX(DU!I:I,MATCH(Duombaze!EL165,DU!A:A,0),1))+IF(Duombaze!EM165="",0,INDEX(DU!I:I*2,MATCH(Duombaze!EM165,DU!A:A,0),1))</f>
        <v>22.109623333333332</v>
      </c>
      <c r="EO165" s="19">
        <f>IF(Duombaze!EK165="",0,INDEX(DU!K:K,MATCH(Duombaze!EK165,DU!A:A,0),1))+IF(Duombaze!EL165="",0,INDEX(DU!K:K,MATCH(Duombaze!EL165,DU!A:A,0),1))+IF(Duombaze!EM165="",0,INDEX(DU!K:K,MATCH(Duombaze!EM165,DU!A:A,0),1))</f>
        <v>2.58</v>
      </c>
      <c r="EP165" s="19"/>
      <c r="EQ165" s="19"/>
      <c r="ER165" s="65"/>
      <c r="ES165" s="17" t="str">
        <f t="shared" si="91"/>
        <v/>
      </c>
      <c r="ET165" s="19"/>
      <c r="EU165" s="19"/>
      <c r="EV165" s="19"/>
      <c r="EW165" s="20" t="s">
        <v>1979</v>
      </c>
      <c r="EX165" s="19" t="str">
        <f t="shared" si="84"/>
        <v>4 SPC14BS Purvasaugiai metaliniai kampiniai</v>
      </c>
      <c r="EY165" s="20" t="s">
        <v>1980</v>
      </c>
      <c r="EZ165" s="686" t="s">
        <v>1980</v>
      </c>
      <c r="FA165" s="686"/>
      <c r="FB165" s="672">
        <f>IF(Duombaze!EZ165="",0,INDEX(DU!I:I,MATCH(Duombaze!EZ165,DU!A:A,0),1))+IF(Duombaze!FA165="",0,INDEX(DU!I:I,MATCH(Duombaze!FA165,DU!A:A,0),1))</f>
        <v>72.531580000000005</v>
      </c>
      <c r="FC165" s="19">
        <f>IF(Duombaze!EZ165="",0,INDEX(DU!K:K,MATCH(Duombaze!EZ165,DU!A:A,0),1))+IF(Duombaze!FA165="",0,INDEX(DU!K:K,MATCH(Duombaze!FA165,DU!A:A,0),1))</f>
        <v>50.69</v>
      </c>
      <c r="FD165" s="19"/>
      <c r="FE165" s="19"/>
      <c r="FF165" s="19"/>
      <c r="FG165" s="19"/>
      <c r="FH165" s="19"/>
      <c r="FI165" s="19" t="s">
        <v>8370</v>
      </c>
      <c r="FJ165" s="19"/>
      <c r="FK165" s="65"/>
      <c r="FL165" s="18" t="s">
        <v>8347</v>
      </c>
      <c r="FM165" s="671" t="s">
        <v>3059</v>
      </c>
      <c r="FN165" s="671"/>
      <c r="FO165" s="671"/>
      <c r="FP165" s="671"/>
      <c r="FQ165" s="671">
        <f>IF(Duombaze!FM165="",0,INDEX(DU!I:I,MATCH(Duombaze!FM165,DU!A:A,0),1))+IF(Duombaze!FN165="",0,INDEX(DU!I:I,MATCH(Duombaze!FN165,DU!A:A,0),1))+IF(Duombaze!FO165="",0,INDEX(DU!I:I,MATCH(Duombaze!FO165,DU!A:A,0),1))+IF(Duombaze!FP165="",0,INDEX(DU!I:I,MATCH(Duombaze!FP165,DU!A:A,0),1))</f>
        <v>2153.6476077478201</v>
      </c>
      <c r="FR165" s="671">
        <f>IF(Duombaze!FM165="",0,INDEX(DU!K:K,MATCH(Duombaze!FM165,DU!A:A,0),1))+IF(Duombaze!FN165="",0,INDEX(DU!K:K,MATCH(Duombaze!FN165,DU!A:A,0),1))+IF(Duombaze!FO165="",0,INDEX(DU!K:K,MATCH(Duombaze!FO165,DU!A:A,0),1))+IF(Duombaze!FP165="",0,INDEX(DU!K:K,MATCH(Duombaze!FP165,DU!A:A,0),1))</f>
        <v>61</v>
      </c>
      <c r="FT165" s="117" t="s">
        <v>65</v>
      </c>
      <c r="FU165" s="20" t="str">
        <f>IF(FT165&lt;&gt;"",A169&amp;" "&amp;C169&amp;" "&amp;FT165,"")</f>
        <v>8 SPC14BS Pneumatiniai stabdžiai Wabco dviejų kontūrų su mechaniniu LSV (0,4s)</v>
      </c>
      <c r="FV165" s="100" t="s">
        <v>74</v>
      </c>
      <c r="FY165" s="65" t="s">
        <v>82</v>
      </c>
      <c r="FZ165" s="17" t="str">
        <f>IF(FY165&lt;&gt;"",A166&amp;" "&amp;C166&amp;" "&amp;FY165,"")</f>
        <v>5 SPC14BS Pneumatiniai st. 2 konturų Haldex su automatiniu LSV 0,4s.</v>
      </c>
      <c r="GA165" s="19" t="s">
        <v>85</v>
      </c>
    </row>
    <row r="166" spans="1:186" s="20" customFormat="1" ht="29.25" customHeight="1" x14ac:dyDescent="0.25">
      <c r="A166" s="41">
        <v>5</v>
      </c>
      <c r="B166" s="41" t="s">
        <v>776</v>
      </c>
      <c r="C166" s="16" t="s">
        <v>8386</v>
      </c>
      <c r="D166" s="17"/>
      <c r="E166" s="17" t="str">
        <f>IF(D166&lt;&gt;"",A166&amp;" "&amp;C166&amp;" "&amp;D166,"")</f>
        <v/>
      </c>
      <c r="F166" s="17"/>
      <c r="G166" s="17"/>
      <c r="H166" s="17"/>
      <c r="I166" s="17"/>
      <c r="J166" s="17"/>
      <c r="K166" s="639"/>
      <c r="L166" s="639"/>
      <c r="M166" s="639"/>
      <c r="N166" s="639"/>
      <c r="O166" s="639"/>
      <c r="P166" s="638">
        <f>IF(Duombaze!G166="",0,INDEX(DU!I:I,MATCH(Duombaze!G166,DU!A:A,0),1))+IF(Duombaze!H166="",0,INDEX(DU!I:I,MATCH(Duombaze!H166,DU!A:A,0),1))+IF(Duombaze!I166="",0,INDEX(DU!I:I,MATCH(Duombaze!I166,DU!A:A,0),1))+IF(Duombaze!J166="",0,INDEX(DU!I:I,MATCH(Duombaze!J166,DU!A:A,0),1))+IF(Duombaze!K166="",0,INDEX(DU!I:I,MATCH(Duombaze!K166,DU!A:A,0),1))+IF(Duombaze!L166="",0,INDEX(DU!I:I,MATCH(Duombaze!L166,DU!A:A,0),1))+IF(Duombaze!M166="",0,INDEX(DU!I:I,MATCH(Duombaze!M166,DU!A:A,0),1))+IF(Duombaze!N166="",0,INDEX(DU!I:I,MATCH(Duombaze!N166,DU!A:A,0),1))+IF(Duombaze!O166="",0,INDEX(DU!I:I,MATCH(Duombaze!O166,DU!A:A,0),1))</f>
        <v>0</v>
      </c>
      <c r="Q166" s="638">
        <f>IF(Duombaze!G166="",0,INDEX(DU!K:K,MATCH(Duombaze!G166,DU!A:A,0),1))+IF(Duombaze!H166="",0,INDEX(DU!K:K,MATCH(Duombaze!H166,DU!A:A,0),1))+IF(Duombaze!I166="",0,INDEX(DU!K:K,MATCH(Duombaze!I166,DU!A:A,0),1))+IF(Duombaze!J166="",0,INDEX(DU!K:K,MATCH(Duombaze!J166,DU!A:A,0),1))+IF(Duombaze!K166="",0,INDEX(DU!K:K,MATCH(Duombaze!K166,DU!A:A,0),1))+IF(Duombaze!L166="",0,INDEX(DU!K:K,MATCH(Duombaze!L166,DU!A:A,0),1))+IF(Duombaze!M166="",0,INDEX(DU!K:K,MATCH(Duombaze!M166,DU!A:A,0),1))+IF(Duombaze!N166="",0,INDEX(DU!K:K,MATCH(Duombaze!N166,DU!A:A,0),1))+IF(Duombaze!O166="",0,INDEX(DU!K:K,MATCH(Duombaze!O166,DU!A:A,0),1))</f>
        <v>0</v>
      </c>
      <c r="R166" s="19"/>
      <c r="S166" s="52"/>
      <c r="T166" s="881"/>
      <c r="U166" s="17">
        <f>IF(Duombaze!T166="",0,INDEX(DU!I:I,MATCH(Duombaze!T166,DU!A:A,0),1))</f>
        <v>0</v>
      </c>
      <c r="V166" s="17">
        <f>IF(Duombaze!T166="",0,INDEX(DU!K:K,MATCH(Duombaze!T166,DU!A:A,0),1))</f>
        <v>0</v>
      </c>
      <c r="W166" s="19"/>
      <c r="X166" s="19"/>
      <c r="Y166" s="134"/>
      <c r="Z166" s="65" t="s">
        <v>2629</v>
      </c>
      <c r="AA166" s="17" t="str">
        <f>IF(Z166&lt;&gt;"",A166&amp;" "&amp;C166&amp;" "&amp;Z166,"")</f>
        <v>5 SPC14BS Grąžulas amortizuojamas prailgintas +20 cm</v>
      </c>
      <c r="AB166" s="19" t="s">
        <v>2630</v>
      </c>
      <c r="AC166" s="19">
        <f>IF(Duombaze!AB166="",0,INDEX(DU!I:I,MATCH(Duombaze!AB166,DU!A:A,0),1))</f>
        <v>488.79752915657002</v>
      </c>
      <c r="AD166" s="25">
        <f>IF(Duombaze!AB166="",0,INDEX(DU!K:K,MATCH(Duombaze!AB166,DU!A:A,0),1))</f>
        <v>67.2</v>
      </c>
      <c r="AE166" s="19"/>
      <c r="AF166" s="19"/>
      <c r="AG166" s="19"/>
      <c r="AH166" s="17" t="str">
        <f t="shared" si="67"/>
        <v/>
      </c>
      <c r="AI166" s="19"/>
      <c r="AJ166" s="639"/>
      <c r="AK166" s="639"/>
      <c r="AL166" s="639"/>
      <c r="AM166" s="639">
        <f>IF(Duombaze!AJ166="",0,INDEX(DU!I:I,MATCH(Duombaze!AJ166,DU!A:A,0),1))+IF(Duombaze!AK166="",0,INDEX(DU!I:I,MATCH(Duombaze!AK166,DU!A:A,0),1))+IF(Duombaze!AL166="",0,INDEX(DU!I:I,MATCH(Duombaze!AL166,DU!A:A,0),1))</f>
        <v>0</v>
      </c>
      <c r="AN166" s="639">
        <f>IF(Duombaze!AJ166="",0,INDEX(DU!K:K,MATCH(Duombaze!AJ166,DU!A:A,0),1))+IF(Duombaze!AK166="",0,INDEX(DU!K:K,MATCH(Duombaze!AK166,DU!A:A,0),1))+IF(Duombaze!AL166="",0,INDEX(DU!K:K,MATCH(Duombaze!AL166,DU!A:A,0),1))</f>
        <v>0</v>
      </c>
      <c r="AO166" s="19"/>
      <c r="AP166" s="19"/>
      <c r="AQ166" s="19" t="s">
        <v>1507</v>
      </c>
      <c r="AR166" s="17" t="str">
        <f>IF(AQ166&lt;&gt;"",A166&amp;" "&amp;C166&amp;" "&amp;AQ166,"")</f>
        <v>5 SPC14BS Pagrindo hidraulika+Kėbulo išvertimo išvadas+Hidrauliniai valdymo išvadai</v>
      </c>
      <c r="AS166" s="19" t="s">
        <v>2096</v>
      </c>
      <c r="AT166" s="639" t="s">
        <v>2969</v>
      </c>
      <c r="AU166" s="639" t="s">
        <v>330</v>
      </c>
      <c r="AV166" s="639" t="s">
        <v>3221</v>
      </c>
      <c r="AW166" s="639" t="s">
        <v>2964</v>
      </c>
      <c r="AX166" s="639" t="s">
        <v>2959</v>
      </c>
      <c r="AY166" s="639" t="s">
        <v>2960</v>
      </c>
      <c r="AZ166" s="639" t="s">
        <v>2958</v>
      </c>
      <c r="BA166" s="639" t="s">
        <v>2961</v>
      </c>
      <c r="BB166" s="639"/>
      <c r="BC166" s="639">
        <f>IF(Duombaze!AT166="",0,INDEX(DU!I:I,MATCH(Duombaze!AT166,DU!A:A,0),1))+IF(Duombaze!AU166="",0,INDEX(DU!I:I,MATCH(Duombaze!AU166,DU!A:A,0),1))+IF(Duombaze!AV166="",0,INDEX(DU!I:I*2,MATCH(Duombaze!AV166,DU!A:A,0),1))+IF(Duombaze!AW166="",0,INDEX(DU!I:I,MATCH(Duombaze!AW166,DU!A:A,0),1))+IF(Duombaze!AX166="",0,INDEX(DU!I:I,MATCH(Duombaze!AX166,DU!A:A,0),1))+IF(Duombaze!AY166="",0,INDEX(DU!I:I,MATCH(Duombaze!AY166,DU!A:A,0),1))+IF(Duombaze!AZ166="",0,INDEX(DU!I:I,MATCH(Duombaze!AZ166,DU!A:A,0),1))+IF(Duombaze!BA166="",0,INDEX(DU!I:I,MATCH(Duombaze!BA166,DU!A:A,0),1))+IF(Duombaze!BB166="",0,INDEX(DU!I:I,MATCH(Duombaze!BB166,DU!A:A,0),1))</f>
        <v>812.82220335045986</v>
      </c>
      <c r="BD166" s="638">
        <f>IF(Duombaze!AT166="",0,INDEX(DU!K:K,MATCH(Duombaze!AT166,DU!A:A,0),1))+IF(Duombaze!AU166="",0,INDEX(DU!K:K,MATCH(Duombaze!AU166,DU!A:A,0),1))+IF(Duombaze!AV166="",0,INDEX(DU!K:K,MATCH(Duombaze!AV166,DU!A:A,0),1))+IF(Duombaze!AW166="",0,INDEX(DU!K:K,MATCH(Duombaze!AW166,DU!A:A,0),1))+IF(Duombaze!AX166="",0,INDEX(DU!K:K,MATCH(Duombaze!AX166,DU!A:A,0),1))+IF(Duombaze!AY166="",0,INDEX(DU!K:K,MATCH(Duombaze!AY166,DU!A:A,0),1))+IF(Duombaze!AZ166="",0,INDEX(DU!K:K,MATCH(Duombaze!AZ166,DU!A:A,0),1))+IF(Duombaze!BA166="",0,INDEX(DU!K:K,MATCH(Duombaze!BA166,DU!A:A,0),1))+IF(Duombaze!BB166="",0,INDEX(DU!K:K,MATCH(Duombaze!BB166,DU!A:A,0),1))</f>
        <v>27.39</v>
      </c>
      <c r="BE166" s="19" t="s">
        <v>2092</v>
      </c>
      <c r="BF166" s="19" t="s">
        <v>2081</v>
      </c>
      <c r="BG166" s="19" t="s">
        <v>1854</v>
      </c>
      <c r="BH166" s="17" t="str">
        <f>IF(BG166&lt;&gt;"",A166&amp;" "&amp;C166&amp;" "&amp;"CERT167 "&amp;BG166,"")</f>
        <v>5 SPC14BS CERT167 Pneumatiniai st. 2 konturų Wabco su automatiniu LSV 0,4s.</v>
      </c>
      <c r="BI166" s="17" t="s">
        <v>1953</v>
      </c>
      <c r="BJ166" s="638" t="s">
        <v>1953</v>
      </c>
      <c r="BK166" s="638"/>
      <c r="BL166" s="638"/>
      <c r="BM166" s="638">
        <f>IF(Duombaze!BJ166="",0,INDEX(DU!I:I,MATCH(Duombaze!BJ166,DU!A:A,0),1))+IF(Duombaze!BK166="",0,INDEX(DU!I:I,MATCH(Duombaze!BK166,DU!A:A,0),1))+IF(Duombaze!BL166="",0,INDEX(DU!I:I,MATCH(Duombaze!BL166,DU!A:A,0),1))</f>
        <v>631.85451999999998</v>
      </c>
      <c r="BN166" s="638">
        <f>IF(Duombaze!BJ166="",0,INDEX(DU!K:K,MATCH(Duombaze!BJ166,DU!A:A,0),1))+IF(Duombaze!BK166="",0,INDEX(DU!K:K,MATCH(Duombaze!BK166,DU!A:A,0),1))+IF(Duombaze!BL166="",0,INDEX(DU!K:K,MATCH(Duombaze!BL166,DU!A:A,0),1))</f>
        <v>91.02</v>
      </c>
      <c r="BO166" s="19"/>
      <c r="BP166" s="19"/>
      <c r="BQ166" s="19" t="s">
        <v>290</v>
      </c>
      <c r="BR166" s="19" t="str">
        <f>IF(BQ166&lt;&gt;"",A166&amp;" "&amp;C166&amp;" "&amp;BQ166,"")</f>
        <v>5 SPC14BS Stabdžių išvadai dviejų kontūrų</v>
      </c>
      <c r="BS166" s="19" t="s">
        <v>2263</v>
      </c>
      <c r="BT166" s="19" t="s">
        <v>3037</v>
      </c>
      <c r="BU166" s="19">
        <v>23705200</v>
      </c>
      <c r="BV166" s="19"/>
      <c r="BW166" s="19">
        <f>IF(Duombaze!BT166="",0,INDEX(DU!I:I,MATCH(Duombaze!BT166,DU!A:A,0),1))+IF(Duombaze!BU166="",0,INDEX(DU!I:I,MATCH(Duombaze!BU166,DU!A:A,0),1))+IF(Duombaze!BV166="",0,INDEX(DU!I:I,MATCH(Duombaze!BV166,DU!A:A,0),1))</f>
        <v>588.77985333333334</v>
      </c>
      <c r="BX166" s="19">
        <f>IF(Duombaze!BT166="",0,INDEX(DU!K:K,MATCH(Duombaze!BT166,DU!A:A,0),1))+IF(Duombaze!BU166="",0,INDEX(DU!K:K,MATCH(Duombaze!BU166,DU!A:A,0),1))+IF(Duombaze!BV166="",0,INDEX(DU!K:K,MATCH(Duombaze!BV166,DU!A:A,0),1))</f>
        <v>17.41</v>
      </c>
      <c r="BY166" s="19"/>
      <c r="BZ166" s="19"/>
      <c r="CA166" s="19"/>
      <c r="CB166" s="19" t="str">
        <f>IF(CA166&lt;&gt;"",A166&amp;" "&amp;C166&amp;" "&amp;CA166,"")</f>
        <v/>
      </c>
      <c r="CC166" s="19"/>
      <c r="CD166" s="19">
        <f>IF(Duombaze!CC166="",0,INDEX(DU!I:I,MATCH(Duombaze!CC166,DU!A:A,0),1))</f>
        <v>0</v>
      </c>
      <c r="CE166" s="17">
        <f>IF(Duombaze!CC166="",0,INDEX(DU!K:K,MATCH(Duombaze!CC166,DU!A:A,0),1))</f>
        <v>0</v>
      </c>
      <c r="CF166" s="19"/>
      <c r="CG166" s="19"/>
      <c r="CH166" s="65"/>
      <c r="CI166" s="17" t="str">
        <f>IF(CH166&lt;&gt;"",A166&amp;" "&amp;C166&amp;" "&amp;CH166,"")</f>
        <v/>
      </c>
      <c r="CJ166" s="19"/>
      <c r="CK166" s="19">
        <f>IF(Duombaze!CJ166="",0,INDEX(DU!I:I,MATCH(Duombaze!CJ166,DU!A:A,0),1))</f>
        <v>0</v>
      </c>
      <c r="CL166" s="17">
        <f>IF(Duombaze!CJ166="",0,INDEX(DU!K:K,MATCH(Duombaze!CJ166,DU!A:A,0),1))</f>
        <v>0</v>
      </c>
      <c r="CM166" s="19"/>
      <c r="CN166" s="19"/>
      <c r="CO166" s="65"/>
      <c r="CP166" s="17" t="str">
        <f>IF(CO166&lt;&gt;"",A166&amp;" "&amp;C166&amp;" "&amp;CO166,"")</f>
        <v/>
      </c>
      <c r="CQ166" s="19"/>
      <c r="CR166" s="639"/>
      <c r="CS166" s="639"/>
      <c r="CT166" s="639">
        <f>IF(Duombaze!CR166="",0,INDEX(DU!I:I,MATCH(Duombaze!CR166,DU!A:A,0),1))+IF(Duombaze!CS166="",0,INDEX(DU!I:I,MATCH(Duombaze!CS166,DU!A:A,0),1))</f>
        <v>0</v>
      </c>
      <c r="CU166" s="19">
        <f>IF(Duombaze!CR166="",0,INDEX(DU!K:K,MATCH(Duombaze!CR166,DU!A:A,0),1))+IF(Duombaze!CS166="",0,INDEX(DU!K:K,MATCH(Duombaze!CS166,DU!A:A,0),1))</f>
        <v>0</v>
      </c>
      <c r="CV166" s="19"/>
      <c r="CW166" s="19"/>
      <c r="CX166" s="19" t="s">
        <v>2588</v>
      </c>
      <c r="CY166" s="17" t="str">
        <f>IF(CX166&lt;&gt;"",A166&amp;" "&amp;C166&amp;" "&amp;CX166,"")</f>
        <v>5 SPC14BS Viršborčiai 600 CINKUOTI</v>
      </c>
      <c r="CZ166" s="19" t="s">
        <v>2587</v>
      </c>
      <c r="DA166" s="672" t="s">
        <v>2587</v>
      </c>
      <c r="DB166" s="672"/>
      <c r="DC166" s="672">
        <f>IF(Duombaze!DA166="",0,INDEX(DU!I:I,MATCH(Duombaze!DA166,DU!A:A,0),1))+IF(Duombaze!DB166="",0,INDEX(DU!I:I,MATCH(Duombaze!DB166,DU!A:A,0),1))</f>
        <v>373.79510070763598</v>
      </c>
      <c r="DD166" s="19">
        <f>IF(Duombaze!DA166="",0,INDEX(DU!K:K,MATCH(Duombaze!DA166,DU!A:A,0),1))+IF(Duombaze!DB166="",0,INDEX(DU!K:K,MATCH(Duombaze!DB166,DU!A:A,0),1))</f>
        <v>139.01</v>
      </c>
      <c r="DE166" s="19"/>
      <c r="DF166" s="19"/>
      <c r="DG166" s="19"/>
      <c r="DH166" s="19" t="str">
        <f>IF(DG166&lt;&gt;"",A166&amp;" "&amp;C166&amp;" "&amp;DG166,"")</f>
        <v/>
      </c>
      <c r="DI166" s="19"/>
      <c r="DJ166" s="672"/>
      <c r="DK166" s="678"/>
      <c r="DL166" s="678">
        <f>IF(Duombaze!DJ166="",0,INDEX(DU!I:I,MATCH(Duombaze!DJ166,DU!A:A,0),1))+IF(Duombaze!DK166="",0,INDEX(DU!I:I,MATCH(Duombaze!DK166,DU!A:A,0),1))</f>
        <v>0</v>
      </c>
      <c r="DM166" s="19">
        <f>IF(Duombaze!DJ166="",0,INDEX(DU!K:K,MATCH(Duombaze!DJ166,DU!A:A,0),1))+IF(Duombaze!DK166="",0,INDEX(DU!K:K,MATCH(Duombaze!DK166,DU!A:A,0),1))</f>
        <v>0</v>
      </c>
      <c r="DN166" s="52"/>
      <c r="DO166" s="52"/>
      <c r="DP166" s="52" t="str">
        <f>DP179</f>
        <v>Prieky/gale LED, šone atšvaitai</v>
      </c>
      <c r="DQ166" s="17" t="str">
        <f>IF(DP166&lt;&gt;"",A166&amp;" "&amp;C166&amp;" "&amp;DP166,"")</f>
        <v>5 SPC14BS Prieky/gale LED, šone atšvaitai</v>
      </c>
      <c r="DR166" s="53" t="s">
        <v>249</v>
      </c>
      <c r="DS166" s="696" t="s">
        <v>249</v>
      </c>
      <c r="DT166" s="696"/>
      <c r="DU166" s="696"/>
      <c r="DV166" s="696"/>
      <c r="DW166" s="696">
        <f>IF(Duombaze!DS166="",0,INDEX(DU!I:I,MATCH(Duombaze!DS166,DU!A:A,0),1))+IF(Duombaze!DT166="",0,INDEX(DU!I:I,MATCH(Duombaze!DT166,DU!A:A,0),1))+IF(Duombaze!DU166="",0,INDEX(DU!I:I,MATCH(Duombaze!DU166,DU!A:A,0),1))+IF(Duombaze!DV166="",0,INDEX(DU!I:I,MATCH(Duombaze!DV166,DU!A:A,0),1))</f>
        <v>116.062004564983</v>
      </c>
      <c r="DX166" s="638">
        <f>IF(Duombaze!DS166="",0,INDEX(DU!K:K,MATCH(Duombaze!DS166,DU!A:A,0),1))+IF(Duombaze!DT166="",0,INDEX(DU!K:K,MATCH(Duombaze!DT166,DU!A:A,0),1))+IF(Duombaze!DU166="",0,INDEX(DU!K:K,MATCH(Duombaze!DU166,DU!A:A,0),1))+IF(Duombaze!DV166="",0,INDEX(DU!K:KH,MATCH(Duombaze!DV166,DU!A:A,0),1))</f>
        <v>0</v>
      </c>
      <c r="DY166" s="65"/>
      <c r="DZ166" s="65"/>
      <c r="EA166" s="19" t="str">
        <f>EA179</f>
        <v>Mechaninis sukabintuvas Scharmueller</v>
      </c>
      <c r="EB166" s="19" t="str">
        <f>IF(EA166&lt;&gt;"",A166&amp;" "&amp;C166&amp;" "&amp;EA166,"")</f>
        <v>5 SPC14BS Mechaninis sukabintuvas Scharmueller</v>
      </c>
      <c r="EC166" s="19" t="str">
        <f>EC179</f>
        <v>ZC40ACMSSCHARM</v>
      </c>
      <c r="ED166" s="19">
        <f>IF(Duombaze!EC166="",0,INDEX(DU!I:I,MATCH(Duombaze!EC166,DU!A:A,0),1))</f>
        <v>130.56639999999999</v>
      </c>
      <c r="EE166" s="638">
        <f>IF(Duombaze!EC166="",0,INDEX(DU!K:K,MATCH(Duombaze!EC166,DU!A:A,0),1))</f>
        <v>0.75</v>
      </c>
      <c r="EF166" s="19"/>
      <c r="EG166" s="19"/>
      <c r="EH166" s="52" t="s">
        <v>8335</v>
      </c>
      <c r="EI166" s="17" t="str">
        <f>IF(EH166&lt;&gt;"",A166&amp;" "&amp;C166&amp;" "&amp;EH166,"")</f>
        <v>5 SPC14BS Lipdukai lenkiški +  Umega Agro logo (ant rėmo)</v>
      </c>
      <c r="EJ166" s="19" t="s">
        <v>9299</v>
      </c>
      <c r="EK166" s="672" t="s">
        <v>3053</v>
      </c>
      <c r="EL166" s="672"/>
      <c r="EM166" s="672" t="s">
        <v>3055</v>
      </c>
      <c r="EN166" s="672">
        <f>IF(Duombaze!EK166="",0,INDEX(DU!I:I,MATCH(Duombaze!EK166,DU!A:A,0),1))+IF(Duombaze!EL166="",0,INDEX(DU!I:I,MATCH(Duombaze!EL166,DU!A:A,0),1))+IF(Duombaze!EM166="",0,INDEX(DU!I:I,MATCH(Duombaze!EM166,DU!A:A,0),1))</f>
        <v>37.753210666666597</v>
      </c>
      <c r="EO166" s="19">
        <f>IF(Duombaze!EK166="",0,INDEX(DU!K:K,MATCH(Duombaze!EK166,DU!A:A,0),1))+IF(Duombaze!EL166="",0,INDEX(DU!K:K,MATCH(Duombaze!EL166,DU!A:A,0),1))+IF(Duombaze!EM166="",0,INDEX(DU!K:K,MATCH(Duombaze!EM166,DU!A:A,0),1))</f>
        <v>0</v>
      </c>
      <c r="EP166" s="19" t="s">
        <v>3056</v>
      </c>
      <c r="EQ166" s="19" t="s">
        <v>3057</v>
      </c>
      <c r="ER166" s="65"/>
      <c r="ES166" s="17" t="str">
        <f>IF(ER166&lt;&gt;"",A166&amp;" "&amp;C166&amp;" "&amp;ER166,"")</f>
        <v/>
      </c>
      <c r="ET166" s="19"/>
      <c r="EU166" s="100"/>
      <c r="EV166" s="100"/>
      <c r="EW166" s="465" t="s">
        <v>8341</v>
      </c>
      <c r="EX166" s="19" t="str">
        <f>IF(EW166&lt;&gt;"",A166&amp;" "&amp;C166&amp;" "&amp;EW166,"")</f>
        <v>5 SPC14BS Purvasaugiai 500 ratams 1/4 galiniai CINKUOTI</v>
      </c>
      <c r="EY166" s="465" t="s">
        <v>2662</v>
      </c>
      <c r="EZ166" s="703" t="s">
        <v>2662</v>
      </c>
      <c r="FA166" s="703"/>
      <c r="FB166" s="672">
        <f>IF(Duombaze!EZ166="",0,INDEX(DU!I:I,MATCH(Duombaze!EZ166,DU!A:A,0),1))+IF(Duombaze!FA166="",0,INDEX(DU!I:I,MATCH(Duombaze!FA166,DU!A:A,0),1))</f>
        <v>50.178194444444301</v>
      </c>
      <c r="FC166" s="19">
        <f>IF(Duombaze!EZ166="",0,INDEX(DU!K:K,MATCH(Duombaze!EZ166,DU!A:A,0),1))+IF(Duombaze!FA166="",0,INDEX(DU!K:K,MATCH(Duombaze!FA166,DU!A:A,0),1))</f>
        <v>7.25</v>
      </c>
      <c r="FD166" s="17"/>
      <c r="FE166" s="17"/>
      <c r="FF166" s="19"/>
      <c r="FG166" s="19"/>
      <c r="FH166" s="19"/>
      <c r="FI166" s="19"/>
      <c r="FJ166" s="19" t="s">
        <v>2795</v>
      </c>
      <c r="FK166" s="65"/>
      <c r="FL166" s="18" t="s">
        <v>2796</v>
      </c>
      <c r="FM166" s="671" t="s">
        <v>2796</v>
      </c>
      <c r="FN166" s="671"/>
      <c r="FO166" s="671"/>
      <c r="FP166" s="671"/>
      <c r="FQ166" s="671">
        <f>IF(Duombaze!FM166="",0,INDEX(DU!I:I,MATCH(Duombaze!FM166,DU!A:A,0),1))+IF(Duombaze!FN166="",0,INDEX(DU!I:I,MATCH(Duombaze!FN166,DU!A:A,0),1))+IF(Duombaze!FO166="",0,INDEX(DU!I:I,MATCH(Duombaze!FO166,DU!A:A,0),1))+IF(Duombaze!FP166="",0,INDEX(DU!I:I,MATCH(Duombaze!FP166,DU!A:A,0),1))</f>
        <v>206.56299999999999</v>
      </c>
      <c r="FR166" s="671">
        <f>IF(Duombaze!FM166="",0,INDEX(DU!K:K,MATCH(Duombaze!FM166,DU!A:A,0),1))+IF(Duombaze!FN166="",0,INDEX(DU!K:K,MATCH(Duombaze!FN166,DU!A:A,0),1))+IF(Duombaze!FO166="",0,INDEX(DU!K:K,MATCH(Duombaze!FO166,DU!A:A,0),1))+IF(Duombaze!FP166="",0,INDEX(DU!K:K,MATCH(Duombaze!FP166,DU!A:A,0),1))</f>
        <v>28</v>
      </c>
      <c r="FT166" s="117" t="s">
        <v>696</v>
      </c>
      <c r="FU166" s="20" t="str">
        <f>IF(FT166&lt;&gt;"",A170&amp;" "&amp;C170&amp;" "&amp;FT166,"")</f>
        <v>9 SPC14BS  Pneumatiniai stabdžiai Wabco dviejų kontūrų su mechaniniu LSV (0,4s)   (su vair. ašim)</v>
      </c>
      <c r="FV166" s="100" t="s">
        <v>89</v>
      </c>
      <c r="FY166" s="65" t="s">
        <v>91</v>
      </c>
      <c r="FZ166" s="17" t="str">
        <f>IF(FY166&lt;&gt;"",A167&amp;" "&amp;C167&amp;" "&amp;FY166,"")</f>
        <v>6 SPC14BS Pneumatiniai st. 2 konturų Haldex su automatiniu LSV 0,4s.+ priek. ašies slėgio vožtuvas</v>
      </c>
      <c r="GA166" s="19" t="s">
        <v>353</v>
      </c>
    </row>
    <row r="167" spans="1:186" s="20" customFormat="1" ht="27.6" customHeight="1" x14ac:dyDescent="0.25">
      <c r="A167" s="41">
        <v>6</v>
      </c>
      <c r="B167" s="41" t="s">
        <v>776</v>
      </c>
      <c r="C167" s="16" t="s">
        <v>8386</v>
      </c>
      <c r="D167" s="17"/>
      <c r="E167" s="17" t="str">
        <f t="shared" si="82"/>
        <v/>
      </c>
      <c r="F167" s="17"/>
      <c r="G167" s="17"/>
      <c r="H167" s="17"/>
      <c r="I167" s="17"/>
      <c r="J167" s="17"/>
      <c r="K167" s="639"/>
      <c r="L167" s="639"/>
      <c r="M167" s="639"/>
      <c r="N167" s="639"/>
      <c r="O167" s="639"/>
      <c r="P167" s="638">
        <f>IF(Duombaze!G167="",0,INDEX(DU!I:I,MATCH(Duombaze!G167,DU!A:A,0),1))+IF(Duombaze!H167="",0,INDEX(DU!I:I,MATCH(Duombaze!H167,DU!A:A,0),1))+IF(Duombaze!I167="",0,INDEX(DU!I:I,MATCH(Duombaze!I167,DU!A:A,0),1))+IF(Duombaze!J167="",0,INDEX(DU!I:I,MATCH(Duombaze!J167,DU!A:A,0),1))+IF(Duombaze!K167="",0,INDEX(DU!I:I,MATCH(Duombaze!K167,DU!A:A,0),1))+IF(Duombaze!L167="",0,INDEX(DU!I:I,MATCH(Duombaze!L167,DU!A:A,0),1))+IF(Duombaze!M167="",0,INDEX(DU!I:I,MATCH(Duombaze!M167,DU!A:A,0),1))+IF(Duombaze!N167="",0,INDEX(DU!I:I,MATCH(Duombaze!N167,DU!A:A,0),1))+IF(Duombaze!O167="",0,INDEX(DU!I:I,MATCH(Duombaze!O167,DU!A:A,0),1))</f>
        <v>0</v>
      </c>
      <c r="Q167" s="638">
        <f>IF(Duombaze!G167="",0,INDEX(DU!K:K,MATCH(Duombaze!G167,DU!A:A,0),1))+IF(Duombaze!H167="",0,INDEX(DU!K:K,MATCH(Duombaze!H167,DU!A:A,0),1))+IF(Duombaze!I167="",0,INDEX(DU!K:K,MATCH(Duombaze!I167,DU!A:A,0),1))+IF(Duombaze!J167="",0,INDEX(DU!K:K,MATCH(Duombaze!J167,DU!A:A,0),1))+IF(Duombaze!K167="",0,INDEX(DU!K:K,MATCH(Duombaze!K167,DU!A:A,0),1))+IF(Duombaze!L167="",0,INDEX(DU!K:K,MATCH(Duombaze!L167,DU!A:A,0),1))+IF(Duombaze!M167="",0,INDEX(DU!K:K,MATCH(Duombaze!M167,DU!A:A,0),1))+IF(Duombaze!N167="",0,INDEX(DU!K:K,MATCH(Duombaze!N167,DU!A:A,0),1))+IF(Duombaze!O167="",0,INDEX(DU!K:K,MATCH(Duombaze!O167,DU!A:A,0),1))</f>
        <v>0</v>
      </c>
      <c r="R167" s="19"/>
      <c r="S167" s="52"/>
      <c r="T167" s="881"/>
      <c r="U167" s="17">
        <f>IF(Duombaze!T167="",0,INDEX(DU!I:I,MATCH(Duombaze!T167,DU!A:A,0),1))</f>
        <v>0</v>
      </c>
      <c r="V167" s="17">
        <f>IF(Duombaze!T167="",0,INDEX(DU!K:K,MATCH(Duombaze!T167,DU!A:A,0),1))</f>
        <v>0</v>
      </c>
      <c r="W167" s="19"/>
      <c r="X167" s="19"/>
      <c r="Y167" s="134"/>
      <c r="Z167" s="65" t="s">
        <v>2638</v>
      </c>
      <c r="AA167" s="17" t="str">
        <f t="shared" si="88"/>
        <v>6 SPC14BS Grąžulas neamortizuojamas prailgintas +20 cm</v>
      </c>
      <c r="AB167" s="19" t="s">
        <v>2631</v>
      </c>
      <c r="AC167" s="19">
        <f>IF(Duombaze!AB167="",0,INDEX(DU!I:I,MATCH(Duombaze!AB167,DU!A:A,0),1))</f>
        <v>204.883760698272</v>
      </c>
      <c r="AD167" s="25">
        <f>IF(Duombaze!AB167="",0,INDEX(DU!K:K,MATCH(Duombaze!AB167,DU!A:A,0),1))</f>
        <v>22.4</v>
      </c>
      <c r="AE167" s="19"/>
      <c r="AF167" s="19"/>
      <c r="AG167" s="19"/>
      <c r="AH167" s="17" t="str">
        <f t="shared" si="67"/>
        <v/>
      </c>
      <c r="AI167" s="19"/>
      <c r="AJ167" s="639"/>
      <c r="AK167" s="639"/>
      <c r="AL167" s="639"/>
      <c r="AM167" s="639">
        <f>IF(Duombaze!AJ167="",0,INDEX(DU!I:I,MATCH(Duombaze!AJ167,DU!A:A,0),1))+IF(Duombaze!AK167="",0,INDEX(DU!I:I,MATCH(Duombaze!AK167,DU!A:A,0),1))+IF(Duombaze!AL167="",0,INDEX(DU!I:I,MATCH(Duombaze!AL167,DU!A:A,0),1))</f>
        <v>0</v>
      </c>
      <c r="AN167" s="639">
        <f>IF(Duombaze!AJ167="",0,INDEX(DU!K:K,MATCH(Duombaze!AJ167,DU!A:A,0),1))+IF(Duombaze!AK167="",0,INDEX(DU!K:K,MATCH(Duombaze!AK167,DU!A:A,0),1))+IF(Duombaze!AL167="",0,INDEX(DU!K:K,MATCH(Duombaze!AL167,DU!A:A,0),1))</f>
        <v>0</v>
      </c>
      <c r="AO167" s="19"/>
      <c r="AP167" s="19"/>
      <c r="AQ167" s="19"/>
      <c r="AR167" s="17"/>
      <c r="AS167" s="19"/>
      <c r="AT167" s="639"/>
      <c r="AU167" s="639"/>
      <c r="AV167" s="639"/>
      <c r="AW167" s="639"/>
      <c r="AX167" s="639"/>
      <c r="AY167" s="639"/>
      <c r="AZ167" s="639"/>
      <c r="BA167" s="639"/>
      <c r="BB167" s="639"/>
      <c r="BC167" s="639">
        <f>IF(Duombaze!AT167="",0,INDEX(DU!I:I,MATCH(Duombaze!AT167,DU!A:A,0),1))+IF(Duombaze!AU167="",0,INDEX(DU!I:I,MATCH(Duombaze!AU167,DU!A:A,0),1))+IF(Duombaze!AV167="",0,INDEX(DU!I:I*2,MATCH(Duombaze!AV167,DU!A:A,0),1))+IF(Duombaze!AW167="",0,INDEX(DU!I:I,MATCH(Duombaze!AW167,DU!A:A,0),1))+IF(Duombaze!AX167="",0,INDEX(DU!I:I,MATCH(Duombaze!AX167,DU!A:A,0),1))+IF(Duombaze!AY167="",0,INDEX(DU!I:I,MATCH(Duombaze!AY167,DU!A:A,0),1))+IF(Duombaze!AZ167="",0,INDEX(DU!I:I,MATCH(Duombaze!AZ167,DU!A:A,0),1))+IF(Duombaze!BA167="",0,INDEX(DU!I:I,MATCH(Duombaze!BA167,DU!A:A,0),1))+IF(Duombaze!BB167="",0,INDEX(DU!I:I,MATCH(Duombaze!BB167,DU!A:A,0),1))</f>
        <v>0</v>
      </c>
      <c r="BD167" s="638">
        <f>IF(Duombaze!AT167="",0,INDEX(DU!K:K,MATCH(Duombaze!AT167,DU!A:A,0),1))+IF(Duombaze!AU167="",0,INDEX(DU!K:K,MATCH(Duombaze!AU167,DU!A:A,0),1))+IF(Duombaze!AV167="",0,INDEX(DU!K:K,MATCH(Duombaze!AV167,DU!A:A,0),1))+IF(Duombaze!AW167="",0,INDEX(DU!K:K,MATCH(Duombaze!AW167,DU!A:A,0),1))+IF(Duombaze!AX167="",0,INDEX(DU!K:K,MATCH(Duombaze!AX167,DU!A:A,0),1))+IF(Duombaze!AY167="",0,INDEX(DU!K:K,MATCH(Duombaze!AY167,DU!A:A,0),1))+IF(Duombaze!AZ167="",0,INDEX(DU!K:K,MATCH(Duombaze!AZ167,DU!A:A,0),1))+IF(Duombaze!BA167="",0,INDEX(DU!K:K,MATCH(Duombaze!BA167,DU!A:A,0),1))+IF(Duombaze!BB167="",0,INDEX(DU!K:K,MATCH(Duombaze!BB167,DU!A:A,0),1))</f>
        <v>0</v>
      </c>
      <c r="BE167" s="19"/>
      <c r="BF167" s="19"/>
      <c r="BG167" s="17" t="s">
        <v>2696</v>
      </c>
      <c r="BH167" s="17" t="str">
        <f>IF(BG167&lt;&gt;"",A167&amp;" "&amp;C167&amp;" "&amp;"CERT167 "&amp;BG167,"")</f>
        <v>6 SPC14BS CERT167 Pneumatiniai stabdžiai WABCO (auto LSV, 2x0,4s, papild. slėgio vožtuvas)</v>
      </c>
      <c r="BI167" s="17" t="s">
        <v>1954</v>
      </c>
      <c r="BJ167" s="638" t="s">
        <v>1953</v>
      </c>
      <c r="BK167" s="638" t="s">
        <v>3003</v>
      </c>
      <c r="BL167" s="638"/>
      <c r="BM167" s="638">
        <f>IF(Duombaze!BJ167="",0,INDEX(DU!I:I,MATCH(Duombaze!BJ167,DU!A:A,0),1))+IF(Duombaze!BK167="",0,INDEX(DU!I:I,MATCH(Duombaze!BK167,DU!A:A,0),1))+IF(Duombaze!BL167="",0,INDEX(DU!I:I,MATCH(Duombaze!BL167,DU!A:A,0),1))</f>
        <v>693.76091999999994</v>
      </c>
      <c r="BN167" s="638">
        <f>IF(Duombaze!BJ167="",0,INDEX(DU!K:K,MATCH(Duombaze!BJ167,DU!A:A,0),1))+IF(Duombaze!BK167="",0,INDEX(DU!K:K,MATCH(Duombaze!BK167,DU!A:A,0),1))+IF(Duombaze!BL167="",0,INDEX(DU!K:K,MATCH(Duombaze!BL167,DU!A:A,0),1))</f>
        <v>94.89</v>
      </c>
      <c r="BO167" s="19"/>
      <c r="BP167" s="19"/>
      <c r="BQ167" s="19" t="s">
        <v>290</v>
      </c>
      <c r="BR167" s="19" t="str">
        <f t="shared" si="87"/>
        <v>6 SPC14BS Stabdžių išvadai dviejų kontūrų</v>
      </c>
      <c r="BS167" s="19" t="s">
        <v>2263</v>
      </c>
      <c r="BT167" s="19" t="s">
        <v>3037</v>
      </c>
      <c r="BU167" s="19">
        <v>23705201</v>
      </c>
      <c r="BV167" s="19"/>
      <c r="BW167" s="19">
        <f>IF(Duombaze!BT167="",0,INDEX(DU!I:I,MATCH(Duombaze!BT167,DU!A:A,0),1))+IF(Duombaze!BU167="",0,INDEX(DU!I:I,MATCH(Duombaze!BU167,DU!A:A,0),1))+IF(Duombaze!BV167="",0,INDEX(DU!I:I,MATCH(Duombaze!BV167,DU!A:A,0),1))</f>
        <v>53.779853333333328</v>
      </c>
      <c r="BX167" s="19">
        <f>IF(Duombaze!BT167="",0,INDEX(DU!K:K,MATCH(Duombaze!BT167,DU!A:A,0),1))+IF(Duombaze!BU167="",0,INDEX(DU!K:K,MATCH(Duombaze!BU167,DU!A:A,0),1))+IF(Duombaze!BV167="",0,INDEX(DU!K:K,MATCH(Duombaze!BV167,DU!A:A,0),1))</f>
        <v>17.41</v>
      </c>
      <c r="BY167" s="19"/>
      <c r="BZ167" s="19"/>
      <c r="CA167" s="19"/>
      <c r="CB167" s="19" t="str">
        <f t="shared" si="79"/>
        <v/>
      </c>
      <c r="CC167" s="19"/>
      <c r="CD167" s="19">
        <f>IF(Duombaze!CC167="",0,INDEX(DU!I:I,MATCH(Duombaze!CC167,DU!A:A,0),1))</f>
        <v>0</v>
      </c>
      <c r="CE167" s="17">
        <f>IF(Duombaze!CC167="",0,INDEX(DU!K:K,MATCH(Duombaze!CC167,DU!A:A,0),1))</f>
        <v>0</v>
      </c>
      <c r="CF167" s="19"/>
      <c r="CG167" s="19"/>
      <c r="CH167" s="65"/>
      <c r="CI167" s="17" t="str">
        <f t="shared" si="71"/>
        <v/>
      </c>
      <c r="CJ167" s="19"/>
      <c r="CK167" s="19">
        <f>IF(Duombaze!CJ167="",0,INDEX(DU!I:I,MATCH(Duombaze!CJ167,DU!A:A,0),1))</f>
        <v>0</v>
      </c>
      <c r="CL167" s="17">
        <f>IF(Duombaze!CJ167="",0,INDEX(DU!K:K,MATCH(Duombaze!CJ167,DU!A:A,0),1))</f>
        <v>0</v>
      </c>
      <c r="CM167" s="19"/>
      <c r="CN167" s="19"/>
      <c r="CO167" s="19"/>
      <c r="CP167" s="17" t="str">
        <f t="shared" si="72"/>
        <v/>
      </c>
      <c r="CQ167" s="19"/>
      <c r="CR167" s="639"/>
      <c r="CS167" s="639"/>
      <c r="CT167" s="639">
        <f>IF(Duombaze!CR167="",0,INDEX(DU!I:I,MATCH(Duombaze!CR167,DU!A:A,0),1))+IF(Duombaze!CS167="",0,INDEX(DU!I:I,MATCH(Duombaze!CS167,DU!A:A,0),1))</f>
        <v>0</v>
      </c>
      <c r="CU167" s="19">
        <f>IF(Duombaze!CR167="",0,INDEX(DU!K:K,MATCH(Duombaze!CR167,DU!A:A,0),1))+IF(Duombaze!CS167="",0,INDEX(DU!K:K,MATCH(Duombaze!CS167,DU!A:A,0),1))</f>
        <v>0</v>
      </c>
      <c r="CV167" s="19"/>
      <c r="CW167" s="19"/>
      <c r="CX167" s="19"/>
      <c r="CY167" s="17" t="str">
        <f t="shared" si="73"/>
        <v/>
      </c>
      <c r="CZ167" s="19"/>
      <c r="DA167" s="672"/>
      <c r="DB167" s="672"/>
      <c r="DC167" s="672">
        <f>IF(Duombaze!DA167="",0,INDEX(DU!I:I,MATCH(Duombaze!DA167,DU!A:A,0),1))+IF(Duombaze!DB167="",0,INDEX(DU!I:I,MATCH(Duombaze!DB167,DU!A:A,0),1))</f>
        <v>0</v>
      </c>
      <c r="DD167" s="19">
        <f>IF(Duombaze!DA167="",0,INDEX(DU!K:K,MATCH(Duombaze!DA167,DU!A:A,0),1))+IF(Duombaze!DB167="",0,INDEX(DU!K:K,MATCH(Duombaze!DB167,DU!A:A,0),1))</f>
        <v>0</v>
      </c>
      <c r="DE167" s="19"/>
      <c r="DF167" s="19"/>
      <c r="DG167" s="19"/>
      <c r="DH167" s="19" t="str">
        <f t="shared" si="74"/>
        <v/>
      </c>
      <c r="DI167" s="19"/>
      <c r="DJ167" s="672"/>
      <c r="DK167" s="678"/>
      <c r="DL167" s="678">
        <f>IF(Duombaze!DJ167="",0,INDEX(DU!I:I,MATCH(Duombaze!DJ167,DU!A:A,0),1))+IF(Duombaze!DK167="",0,INDEX(DU!I:I,MATCH(Duombaze!DK167,DU!A:A,0),1))</f>
        <v>0</v>
      </c>
      <c r="DM167" s="19">
        <f>IF(Duombaze!DJ167="",0,INDEX(DU!K:K,MATCH(Duombaze!DJ167,DU!A:A,0),1))+IF(Duombaze!DK167="",0,INDEX(DU!K:K,MATCH(Duombaze!DK167,DU!A:A,0),1))</f>
        <v>0</v>
      </c>
      <c r="DN167" s="52"/>
      <c r="DO167" s="52"/>
      <c r="DP167" s="86" t="s">
        <v>2891</v>
      </c>
      <c r="DQ167" s="17" t="str">
        <f>IF(DP167&lt;&gt;"",A167&amp;" "&amp;C167&amp;" "&amp;"CERT167 "&amp;DP167,"")</f>
        <v>6 SPC14BS CERT167 Gale apvalūs LED žibintai + pilnas LED (N. Danija) + atšvaitai</v>
      </c>
      <c r="DR167" s="87" t="s">
        <v>2866</v>
      </c>
      <c r="DS167" s="692" t="s">
        <v>2793</v>
      </c>
      <c r="DT167" s="692" t="s">
        <v>3044</v>
      </c>
      <c r="DU167" s="692"/>
      <c r="DV167" s="692"/>
      <c r="DW167" s="692">
        <f>IF(Duombaze!DS167="",0,INDEX(DU!I:I,MATCH(Duombaze!DS167,DU!A:A,0),1))+IF(Duombaze!DT167="",0,INDEX(DU!I:I,MATCH(Duombaze!DT167,DU!A:A,0),1))+IF(Duombaze!DU167="",0,INDEX(DU!I:I,MATCH(Duombaze!DU167,DU!A:A,0),1))+IF(Duombaze!DV167="",0,INDEX(DU!I:I,MATCH(Duombaze!DV167,DU!A:A,0),1))</f>
        <v>207.98777058823501</v>
      </c>
      <c r="DX167" s="638">
        <f>IF(Duombaze!DS167="",0,INDEX(DU!K:K,MATCH(Duombaze!DS167,DU!A:A,0),1))+IF(Duombaze!DT167="",0,INDEX(DU!K:K,MATCH(Duombaze!DT167,DU!A:A,0),1))+IF(Duombaze!DU167="",0,INDEX(DU!K:K,MATCH(Duombaze!DU167,DU!A:A,0),1))+IF(Duombaze!DV167="",0,INDEX(DU!K:KH,MATCH(Duombaze!DV167,DU!A:A,0),1))</f>
        <v>77.34</v>
      </c>
      <c r="DY167" s="65"/>
      <c r="DZ167" s="65"/>
      <c r="EA167" s="19"/>
      <c r="EB167" s="19" t="str">
        <f t="shared" si="65"/>
        <v/>
      </c>
      <c r="EC167" s="19"/>
      <c r="ED167" s="19">
        <f>IF(Duombaze!EC167="",0,INDEX(DU!I:I,MATCH(Duombaze!EC167,DU!A:A,0),1))</f>
        <v>0</v>
      </c>
      <c r="EE167" s="638">
        <f>IF(Duombaze!EC167="",0,INDEX(DU!K:K,MATCH(Duombaze!EC167,DU!A:A,0),1))</f>
        <v>0</v>
      </c>
      <c r="EF167" s="19"/>
      <c r="EG167" s="19"/>
      <c r="EH167" s="52" t="str">
        <f>EH182</f>
        <v>Lipdukai Lenkiški</v>
      </c>
      <c r="EI167" s="17" t="str">
        <f t="shared" si="89"/>
        <v>6 SPC14BS Lipdukai Lenkiški</v>
      </c>
      <c r="EJ167" s="19" t="str">
        <f>EJ182</f>
        <v>ZC20ASPCLPL000</v>
      </c>
      <c r="EK167" s="672" t="s">
        <v>3053</v>
      </c>
      <c r="EL167" s="672"/>
      <c r="EM167" s="672"/>
      <c r="EN167" s="672">
        <f>IF(Duombaze!EK167="",0,INDEX(DU!I:I,MATCH(Duombaze!EK167,DU!A:A,0),1))+IF(Duombaze!EL167="",0,INDEX(DU!I:I,MATCH(Duombaze!EL167,DU!A:A,0),1))+IF(Duombaze!EM167="",0,INDEX(DU!I:I,MATCH(Duombaze!EM167,DU!A:A,0),1))</f>
        <v>24.172999999999998</v>
      </c>
      <c r="EO167" s="19">
        <f>IF(Duombaze!EK167="",0,INDEX(DU!K:K,MATCH(Duombaze!EK167,DU!A:A,0),1))+IF(Duombaze!EL167="",0,INDEX(DU!K:K,MATCH(Duombaze!EL167,DU!A:A,0),1))+IF(Duombaze!EM167="",0,INDEX(DU!K:K,MATCH(Duombaze!EM167,DU!A:A,0),1))</f>
        <v>0</v>
      </c>
      <c r="EP167" s="19"/>
      <c r="EQ167" s="19"/>
      <c r="ER167" s="65"/>
      <c r="ES167" s="17" t="str">
        <f t="shared" si="91"/>
        <v/>
      </c>
      <c r="ET167" s="19"/>
      <c r="EU167" s="19"/>
      <c r="EV167" s="19"/>
      <c r="EW167" s="17" t="s">
        <v>3357</v>
      </c>
      <c r="EX167" s="19" t="str">
        <f t="shared" si="84"/>
        <v>6 SPC14BS Purvasaugiai metaliniai išilginiai horizontalūs + 560 1/4 prieky/gale</v>
      </c>
      <c r="EY167" s="19" t="s">
        <v>3358</v>
      </c>
      <c r="EZ167" s="671" t="s">
        <v>3158</v>
      </c>
      <c r="FA167" s="671" t="s">
        <v>311</v>
      </c>
      <c r="FB167" s="672">
        <f>IF(Duombaze!EZ167="",0,INDEX(DU!I:I,MATCH(Duombaze!EZ167,DU!A:A,0),1))+IF(Duombaze!FA167="",0,INDEX(DU!I:I,MATCH(Duombaze!FA167,DU!A:A,0),1))</f>
        <v>222.82738762666588</v>
      </c>
      <c r="FC167" s="19">
        <f>IF(Duombaze!EZ167="",0,INDEX(DU!K:K,MATCH(Duombaze!EZ167,DU!A:A,0),1))+IF(Duombaze!FA167="",0,INDEX(DU!K:K,MATCH(Duombaze!FA167,DU!A:A,0),1))</f>
        <v>60.019999999999996</v>
      </c>
      <c r="FD167" s="19"/>
      <c r="FE167" s="19"/>
      <c r="FF167" s="19"/>
      <c r="FG167" s="19"/>
      <c r="FH167" s="19"/>
      <c r="FI167" s="19"/>
      <c r="FJ167" s="19"/>
      <c r="FK167" s="970" t="s">
        <v>8522</v>
      </c>
      <c r="FL167" s="971" t="s">
        <v>8520</v>
      </c>
      <c r="FM167" s="971" t="s">
        <v>8520</v>
      </c>
      <c r="FN167" s="671"/>
      <c r="FO167" s="671"/>
      <c r="FP167" s="671"/>
      <c r="FQ167" s="671">
        <f>IF(Duombaze!FM167="",0,INDEX(DU!I:I,MATCH(Duombaze!FM167,DU!A:A,0),1))+IF(Duombaze!FN167="",0,INDEX(DU!I:I,MATCH(Duombaze!FN167,DU!A:A,0),1))+IF(Duombaze!FO167="",0,INDEX(DU!I:I,MATCH(Duombaze!FO167,DU!A:A,0),1))+IF(Duombaze!FP167="",0,INDEX(DU!I:I,MATCH(Duombaze!FP167,DU!A:A,0),1))</f>
        <v>115.067549626068</v>
      </c>
      <c r="FR167" s="671">
        <f>IF(Duombaze!FM167="",0,INDEX(DU!K:K,MATCH(Duombaze!FM167,DU!A:A,0),1))+IF(Duombaze!FN167="",0,INDEX(DU!K:K,MATCH(Duombaze!FN167,DU!A:A,0),1))+IF(Duombaze!FO167="",0,INDEX(DU!K:K,MATCH(Duombaze!FO167,DU!A:A,0),1))+IF(Duombaze!FP167="",0,INDEX(DU!K:K,MATCH(Duombaze!FP167,DU!A:A,0),1))</f>
        <v>18.05</v>
      </c>
      <c r="FT167" s="117" t="s">
        <v>90</v>
      </c>
      <c r="FU167" s="20" t="str">
        <f>IF(FT167&lt;&gt;"",A172&amp;" "&amp;C172&amp;" "&amp;FT167,"")</f>
        <v>B SPC14BS Pneumatiniai stabdžiai Wabco dviejų kontūrų su mechaniniu LSV (0,4s) + priek. ašies slėgio vožtuvas</v>
      </c>
      <c r="FV167" s="100" t="s">
        <v>88</v>
      </c>
      <c r="FY167" s="65" t="s">
        <v>2673</v>
      </c>
      <c r="FZ167" s="131" t="e">
        <f>IF(FY167&lt;&gt;"",#REF!&amp;" "&amp;#REF!&amp;" "&amp;FY167,"")</f>
        <v>#REF!</v>
      </c>
      <c r="GA167" s="134" t="s">
        <v>2693</v>
      </c>
    </row>
    <row r="168" spans="1:186" s="20" customFormat="1" ht="48" customHeight="1" x14ac:dyDescent="0.25">
      <c r="A168" s="41">
        <v>7</v>
      </c>
      <c r="B168" s="41" t="s">
        <v>776</v>
      </c>
      <c r="C168" s="16" t="s">
        <v>8386</v>
      </c>
      <c r="D168" s="17"/>
      <c r="E168" s="17" t="str">
        <f t="shared" si="82"/>
        <v/>
      </c>
      <c r="F168" s="17"/>
      <c r="G168" s="17"/>
      <c r="H168" s="17"/>
      <c r="I168" s="17"/>
      <c r="J168" s="17"/>
      <c r="K168" s="639"/>
      <c r="L168" s="639"/>
      <c r="M168" s="639"/>
      <c r="N168" s="639"/>
      <c r="O168" s="639"/>
      <c r="P168" s="638">
        <f>IF(Duombaze!G168="",0,INDEX(DU!I:I,MATCH(Duombaze!G168,DU!A:A,0),1))+IF(Duombaze!H168="",0,INDEX(DU!I:I,MATCH(Duombaze!H168,DU!A:A,0),1))+IF(Duombaze!I168="",0,INDEX(DU!I:I,MATCH(Duombaze!I168,DU!A:A,0),1))+IF(Duombaze!J168="",0,INDEX(DU!I:I,MATCH(Duombaze!J168,DU!A:A,0),1))+IF(Duombaze!K168="",0,INDEX(DU!I:I,MATCH(Duombaze!K168,DU!A:A,0),1))+IF(Duombaze!L168="",0,INDEX(DU!I:I,MATCH(Duombaze!L168,DU!A:A,0),1))+IF(Duombaze!M168="",0,INDEX(DU!I:I,MATCH(Duombaze!M168,DU!A:A,0),1))+IF(Duombaze!N168="",0,INDEX(DU!I:I,MATCH(Duombaze!N168,DU!A:A,0),1))+IF(Duombaze!O168="",0,INDEX(DU!I:I,MATCH(Duombaze!O168,DU!A:A,0),1))</f>
        <v>0</v>
      </c>
      <c r="Q168" s="638">
        <f>IF(Duombaze!G168="",0,INDEX(DU!K:K,MATCH(Duombaze!G168,DU!A:A,0),1))+IF(Duombaze!H168="",0,INDEX(DU!K:K,MATCH(Duombaze!H168,DU!A:A,0),1))+IF(Duombaze!I168="",0,INDEX(DU!K:K,MATCH(Duombaze!I168,DU!A:A,0),1))+IF(Duombaze!J168="",0,INDEX(DU!K:K,MATCH(Duombaze!J168,DU!A:A,0),1))+IF(Duombaze!K168="",0,INDEX(DU!K:K,MATCH(Duombaze!K168,DU!A:A,0),1))+IF(Duombaze!L168="",0,INDEX(DU!K:K,MATCH(Duombaze!L168,DU!A:A,0),1))+IF(Duombaze!M168="",0,INDEX(DU!K:K,MATCH(Duombaze!M168,DU!A:A,0),1))+IF(Duombaze!N168="",0,INDEX(DU!K:K,MATCH(Duombaze!N168,DU!A:A,0),1))+IF(Duombaze!O168="",0,INDEX(DU!K:K,MATCH(Duombaze!O168,DU!A:A,0),1))</f>
        <v>0</v>
      </c>
      <c r="R168" s="19"/>
      <c r="S168" s="52"/>
      <c r="T168" s="881"/>
      <c r="U168" s="17">
        <f>IF(Duombaze!T168="",0,INDEX(DU!I:I,MATCH(Duombaze!T168,DU!A:A,0),1))</f>
        <v>0</v>
      </c>
      <c r="V168" s="17">
        <f>IF(Duombaze!T168="",0,INDEX(DU!K:K,MATCH(Duombaze!T168,DU!A:A,0),1))</f>
        <v>0</v>
      </c>
      <c r="W168" s="19"/>
      <c r="X168" s="19"/>
      <c r="Y168" s="134"/>
      <c r="Z168" s="65"/>
      <c r="AA168" s="17" t="str">
        <f t="shared" si="88"/>
        <v/>
      </c>
      <c r="AB168" s="19"/>
      <c r="AC168" s="19">
        <f>IF(Duombaze!AB168="",0,INDEX(DU!I:I,MATCH(Duombaze!AB168,DU!A:A,0),1))</f>
        <v>0</v>
      </c>
      <c r="AD168" s="25">
        <f>IF(Duombaze!AB168="",0,INDEX(DU!K:K,MATCH(Duombaze!AB168,DU!A:A,0),1))</f>
        <v>0</v>
      </c>
      <c r="AE168" s="19"/>
      <c r="AF168" s="19"/>
      <c r="AG168" s="19"/>
      <c r="AH168" s="17" t="str">
        <f t="shared" si="67"/>
        <v/>
      </c>
      <c r="AI168" s="19"/>
      <c r="AJ168" s="639"/>
      <c r="AK168" s="639"/>
      <c r="AL168" s="639"/>
      <c r="AM168" s="639">
        <f>IF(Duombaze!AJ168="",0,INDEX(DU!I:I,MATCH(Duombaze!AJ168,DU!A:A,0),1))+IF(Duombaze!AK168="",0,INDEX(DU!I:I,MATCH(Duombaze!AK168,DU!A:A,0),1))+IF(Duombaze!AL168="",0,INDEX(DU!I:I,MATCH(Duombaze!AL168,DU!A:A,0),1))</f>
        <v>0</v>
      </c>
      <c r="AN168" s="639">
        <f>IF(Duombaze!AJ168="",0,INDEX(DU!K:K,MATCH(Duombaze!AJ168,DU!A:A,0),1))+IF(Duombaze!AK168="",0,INDEX(DU!K:K,MATCH(Duombaze!AK168,DU!A:A,0),1))+IF(Duombaze!AL168="",0,INDEX(DU!K:K,MATCH(Duombaze!AL168,DU!A:A,0),1))</f>
        <v>0</v>
      </c>
      <c r="AO168" s="19"/>
      <c r="AP168" s="19"/>
      <c r="AQ168" s="19"/>
      <c r="AR168" s="17" t="str">
        <f t="shared" si="70"/>
        <v/>
      </c>
      <c r="AS168" s="19"/>
      <c r="AT168" s="639"/>
      <c r="AU168" s="639"/>
      <c r="AV168" s="639"/>
      <c r="AW168" s="639"/>
      <c r="AX168" s="639"/>
      <c r="AY168" s="639"/>
      <c r="AZ168" s="639"/>
      <c r="BA168" s="639"/>
      <c r="BB168" s="639"/>
      <c r="BC168" s="639">
        <f>IF(Duombaze!AT168="",0,INDEX(DU!I:I,MATCH(Duombaze!AT168,DU!A:A,0),1))+IF(Duombaze!AU168="",0,INDEX(DU!I:I,MATCH(Duombaze!AU168,DU!A:A,0),1))+IF(Duombaze!AV168="",0,INDEX(DU!I:I,MATCH(Duombaze!AV168,DU!A:A,0),1))+IF(Duombaze!AW168="",0,INDEX(DU!I:I,MATCH(Duombaze!AW168,DU!A:A,0),1))+IF(Duombaze!AX168="",0,INDEX(DU!I:I,MATCH(Duombaze!AX168,DU!A:A,0),1))+IF(Duombaze!AY168="",0,INDEX(DU!I:I,MATCH(Duombaze!AY168,DU!A:A,0),1))+IF(Duombaze!AZ168="",0,INDEX(DU!I:I,MATCH(Duombaze!AZ168,DU!A:A,0),1))+IF(Duombaze!BA168="",0,INDEX(DU!I:I,MATCH(Duombaze!BA168,DU!A:A,0),1))+IF(Duombaze!BB168="",0,INDEX(DU!I:I,MATCH(Duombaze!BB168,DU!A:A,0),1))</f>
        <v>0</v>
      </c>
      <c r="BD168" s="638">
        <f>IF(Duombaze!AT168="",0,INDEX(DU!K:K,MATCH(Duombaze!AT168,DU!A:A,0),1))+IF(Duombaze!AU168="",0,INDEX(DU!K:K,MATCH(Duombaze!AU168,DU!A:A,0),1))+IF(Duombaze!AV168="",0,INDEX(DU!K:K,MATCH(Duombaze!AV168,DU!A:A,0),1))+IF(Duombaze!AW168="",0,INDEX(DU!K:K,MATCH(Duombaze!AW168,DU!A:A,0),1))+IF(Duombaze!AX168="",0,INDEX(DU!K:K,MATCH(Duombaze!AX168,DU!A:A,0),1))+IF(Duombaze!AY168="",0,INDEX(DU!K:K,MATCH(Duombaze!AY168,DU!A:A,0),1))+IF(Duombaze!AZ168="",0,INDEX(DU!K:K,MATCH(Duombaze!AZ168,DU!A:A,0),1))+IF(Duombaze!BA168="",0,INDEX(DU!K:K,MATCH(Duombaze!BA168,DU!A:A,0),1))+IF(Duombaze!BB168="",0,INDEX(DU!K:K,MATCH(Duombaze!BB168,DU!A:A,0),1))</f>
        <v>0</v>
      </c>
      <c r="BE168" s="19"/>
      <c r="BF168" s="19"/>
      <c r="BG168" s="17" t="s">
        <v>2721</v>
      </c>
      <c r="BH168" s="17" t="str">
        <f t="shared" si="90"/>
        <v>7 SPC14BS Pneumatiniai st. WABCO (mech. LSV)</v>
      </c>
      <c r="BI168" s="17" t="s">
        <v>2718</v>
      </c>
      <c r="BJ168" s="638" t="s">
        <v>2718</v>
      </c>
      <c r="BK168" s="638"/>
      <c r="BL168" s="638"/>
      <c r="BM168" s="638">
        <f>IF(Duombaze!BJ168="",0,INDEX(DU!I:I,MATCH(Duombaze!BJ168,DU!A:A,0),1))+IF(Duombaze!BK168="",0,INDEX(DU!I:I,MATCH(Duombaze!BK168,DU!A:A,0),1))+IF(Duombaze!BL168="",0,INDEX(DU!I:I,MATCH(Duombaze!BL168,DU!A:A,0),1))</f>
        <v>363.59249999999997</v>
      </c>
      <c r="BN168" s="638">
        <f>IF(Duombaze!BJ168="",0,INDEX(DU!K:K,MATCH(Duombaze!BJ168,DU!A:A,0),1))+IF(Duombaze!BK168="",0,INDEX(DU!K:K,MATCH(Duombaze!BK168,DU!A:A,0),1))+IF(Duombaze!BL168="",0,INDEX(DU!K:K,MATCH(Duombaze!BL168,DU!A:A,0),1))</f>
        <v>85.87</v>
      </c>
      <c r="BO168" s="17"/>
      <c r="BP168" s="17"/>
      <c r="BQ168" s="19" t="s">
        <v>290</v>
      </c>
      <c r="BR168" s="19" t="str">
        <f t="shared" si="87"/>
        <v>7 SPC14BS Stabdžių išvadai dviejų kontūrų</v>
      </c>
      <c r="BS168" s="19" t="s">
        <v>2263</v>
      </c>
      <c r="BT168" s="19" t="s">
        <v>3037</v>
      </c>
      <c r="BU168" s="19">
        <v>23705201</v>
      </c>
      <c r="BV168" s="19"/>
      <c r="BW168" s="19">
        <f>IF(Duombaze!BT168="",0,INDEX(DU!I:I,MATCH(Duombaze!BT168,DU!A:A,0),1))+IF(Duombaze!BU168="",0,INDEX(DU!I:I,MATCH(Duombaze!BU168,DU!A:A,0),1))+IF(Duombaze!BV168="",0,INDEX(DU!I:I,MATCH(Duombaze!BV168,DU!A:A,0),1))</f>
        <v>53.779853333333328</v>
      </c>
      <c r="BX168" s="19">
        <f>IF(Duombaze!BT168="",0,INDEX(DU!K:K,MATCH(Duombaze!BT168,DU!A:A,0),1))+IF(Duombaze!BU168="",0,INDEX(DU!K:K,MATCH(Duombaze!BU168,DU!A:A,0),1))+IF(Duombaze!BV168="",0,INDEX(DU!K:K,MATCH(Duombaze!BV168,DU!A:A,0),1))</f>
        <v>17.41</v>
      </c>
      <c r="BY168" s="19"/>
      <c r="BZ168" s="19"/>
      <c r="CA168" s="19"/>
      <c r="CB168" s="19" t="str">
        <f t="shared" si="79"/>
        <v/>
      </c>
      <c r="CC168" s="19"/>
      <c r="CD168" s="19">
        <f>IF(Duombaze!CC168="",0,INDEX(DU!I:I,MATCH(Duombaze!CC168,DU!A:A,0),1))</f>
        <v>0</v>
      </c>
      <c r="CE168" s="17">
        <f>IF(Duombaze!CC168="",0,INDEX(DU!K:K,MATCH(Duombaze!CC168,DU!A:A,0),1))</f>
        <v>0</v>
      </c>
      <c r="CF168" s="19"/>
      <c r="CG168" s="19"/>
      <c r="CH168" s="19"/>
      <c r="CI168" s="17" t="str">
        <f t="shared" si="71"/>
        <v/>
      </c>
      <c r="CJ168" s="19"/>
      <c r="CK168" s="19">
        <f>IF(Duombaze!CJ168="",0,INDEX(DU!I:I,MATCH(Duombaze!CJ168,DU!A:A,0),1))</f>
        <v>0</v>
      </c>
      <c r="CL168" s="17">
        <f>IF(Duombaze!CJ168="",0,INDEX(DU!K:K,MATCH(Duombaze!CJ168,DU!A:A,0),1))</f>
        <v>0</v>
      </c>
      <c r="CM168" s="19"/>
      <c r="CN168" s="19"/>
      <c r="CO168" s="19"/>
      <c r="CP168" s="17" t="str">
        <f t="shared" si="72"/>
        <v/>
      </c>
      <c r="CQ168" s="19"/>
      <c r="CR168" s="639"/>
      <c r="CS168" s="639"/>
      <c r="CT168" s="639">
        <f>IF(Duombaze!CR168="",0,INDEX(DU!I:I,MATCH(Duombaze!CR168,DU!A:A,0),1))+IF(Duombaze!CS168="",0,INDEX(DU!I:I,MATCH(Duombaze!CS168,DU!A:A,0),1))</f>
        <v>0</v>
      </c>
      <c r="CU168" s="19">
        <f>IF(Duombaze!CR168="",0,INDEX(DU!K:K,MATCH(Duombaze!CR168,DU!A:A,0),1))+IF(Duombaze!CS168="",0,INDEX(DU!K:K,MATCH(Duombaze!CS168,DU!A:A,0),1))</f>
        <v>0</v>
      </c>
      <c r="CV168" s="19"/>
      <c r="CW168" s="19"/>
      <c r="CX168" s="19"/>
      <c r="CY168" s="17" t="str">
        <f t="shared" si="73"/>
        <v/>
      </c>
      <c r="CZ168" s="19"/>
      <c r="DA168" s="672"/>
      <c r="DB168" s="672"/>
      <c r="DC168" s="672">
        <f>IF(Duombaze!DA168="",0,INDEX(DU!I:I,MATCH(Duombaze!DA168,DU!A:A,0),1))+IF(Duombaze!DB168="",0,INDEX(DU!I:I,MATCH(Duombaze!DB168,DU!A:A,0),1))</f>
        <v>0</v>
      </c>
      <c r="DD168" s="19">
        <f>IF(Duombaze!DA168="",0,INDEX(DU!K:K,MATCH(Duombaze!DA168,DU!A:A,0),1))+IF(Duombaze!DB168="",0,INDEX(DU!K:K,MATCH(Duombaze!DB168,DU!A:A,0),1))</f>
        <v>0</v>
      </c>
      <c r="DE168" s="19"/>
      <c r="DF168" s="19"/>
      <c r="DG168" s="19"/>
      <c r="DH168" s="19" t="str">
        <f t="shared" si="74"/>
        <v/>
      </c>
      <c r="DI168" s="19"/>
      <c r="DJ168" s="672"/>
      <c r="DK168" s="678"/>
      <c r="DL168" s="678">
        <f>IF(Duombaze!DJ168="",0,INDEX(DU!I:I,MATCH(Duombaze!DJ168,DU!A:A,0),1))+IF(Duombaze!DK168="",0,INDEX(DU!I:I,MATCH(Duombaze!DK168,DU!A:A,0),1))</f>
        <v>0</v>
      </c>
      <c r="DM168" s="19">
        <f>IF(Duombaze!DJ168="",0,INDEX(DU!K:K,MATCH(Duombaze!DJ168,DU!A:A,0),1))+IF(Duombaze!DK168="",0,INDEX(DU!K:K,MATCH(Duombaze!DK168,DU!A:A,0),1))</f>
        <v>0</v>
      </c>
      <c r="DN168" s="52"/>
      <c r="DO168" s="52"/>
      <c r="DP168" s="52" t="s">
        <v>2890</v>
      </c>
      <c r="DQ168" s="17" t="str">
        <f>IF(DP168&lt;&gt;"",A168&amp;" "&amp;C168&amp;" "&amp;"CERT167 "&amp;DP168,"")</f>
        <v>7 SPC14BS CERT167 Gale apvalūs LED + pilnas LED (N. Danija) + Darbiniai žib. + atšvaitai</v>
      </c>
      <c r="DR168" s="65" t="s">
        <v>2887</v>
      </c>
      <c r="DS168" s="692" t="s">
        <v>2793</v>
      </c>
      <c r="DT168" s="692" t="s">
        <v>3045</v>
      </c>
      <c r="DU168" s="692" t="s">
        <v>3046</v>
      </c>
      <c r="DV168" s="692"/>
      <c r="DW168" s="692">
        <f>IF(Duombaze!DS168="",0,INDEX(DU!I:I,MATCH(Duombaze!DS168,DU!A:A,0),1))+IF(Duombaze!DT168="",0,INDEX(DU!I:I,MATCH(Duombaze!DT168,DU!A:A,0),1))+IF(Duombaze!DU168="",0,INDEX(DU!I:I,MATCH(Duombaze!DU168,DU!A:A,0),1))+IF(Duombaze!DV168="",0,INDEX(DU!I:I,MATCH(Duombaze!DV168,DU!A:A,0),1))</f>
        <v>260.258070588235</v>
      </c>
      <c r="DX168" s="638">
        <f>IF(Duombaze!DS168="",0,INDEX(DU!K:K,MATCH(Duombaze!DS168,DU!A:A,0),1))+IF(Duombaze!DT168="",0,INDEX(DU!K:K,MATCH(Duombaze!DT168,DU!A:A,0),1))+IF(Duombaze!DU168="",0,INDEX(DU!K:K,MATCH(Duombaze!DU168,DU!A:A,0),1))+IF(Duombaze!DV168="",0,INDEX(DU!K:KH,MATCH(Duombaze!DV168,DU!A:A,0),1))</f>
        <v>91.52</v>
      </c>
      <c r="DY168" s="65"/>
      <c r="DZ168" s="65"/>
      <c r="EA168" s="19"/>
      <c r="EB168" s="19" t="str">
        <f t="shared" si="65"/>
        <v/>
      </c>
      <c r="EC168" s="19"/>
      <c r="ED168" s="19">
        <f>IF(Duombaze!EC168="",0,INDEX(DU!I:I,MATCH(Duombaze!EC168,DU!A:A,0),1))</f>
        <v>0</v>
      </c>
      <c r="EE168" s="638">
        <f>IF(Duombaze!EC168="",0,INDEX(DU!K:K,MATCH(Duombaze!EC168,DU!A:A,0),1))</f>
        <v>0</v>
      </c>
      <c r="EF168" s="19"/>
      <c r="EG168" s="19"/>
      <c r="EH168" s="52" t="s">
        <v>8333</v>
      </c>
      <c r="EI168" s="17" t="str">
        <f t="shared" si="89"/>
        <v>7 SPC14BS Lipdukai universalūs +  Umega Agro logo (ant rėmo)</v>
      </c>
      <c r="EJ168" s="19" t="s">
        <v>2761</v>
      </c>
      <c r="EK168" s="672" t="s">
        <v>255</v>
      </c>
      <c r="EL168" s="672" t="s">
        <v>3055</v>
      </c>
      <c r="EM168" s="672"/>
      <c r="EN168" s="672">
        <f>IF(Duombaze!EK168="",0,INDEX(DU!I:I,MATCH(Duombaze!EK168,DU!A:A,0),1))+IF(Duombaze!EL168="",0,INDEX(DU!I:I,MATCH(Duombaze!EL168,DU!A:A,0),1))+IF(Duombaze!EM168="",0,INDEX(DU!I:I,MATCH(Duombaze!EM168,DU!A:A,0),1))</f>
        <v>30.000210666666604</v>
      </c>
      <c r="EO168" s="19">
        <f>IF(Duombaze!EK168="",0,INDEX(DU!K:K,MATCH(Duombaze!EK168,DU!A:A,0),1))+IF(Duombaze!EL168="",0,INDEX(DU!K:K,MATCH(Duombaze!EL168,DU!A:A,0),1))+IF(Duombaze!EM168="",0,INDEX(DU!K:K,MATCH(Duombaze!EM168,DU!A:A,0),1))</f>
        <v>0</v>
      </c>
      <c r="EP168" s="19"/>
      <c r="EQ168" s="19"/>
      <c r="ER168" s="19"/>
      <c r="ES168" s="17" t="str">
        <f t="shared" si="91"/>
        <v/>
      </c>
      <c r="ET168" s="19"/>
      <c r="EU168" s="19"/>
      <c r="EV168" s="19"/>
      <c r="EW168" s="100" t="s">
        <v>3407</v>
      </c>
      <c r="EX168" s="19" t="str">
        <f t="shared" ref="EX168:EX199" si="92">IF(EW168&lt;&gt;"",A168&amp;" "&amp;C168&amp;" "&amp;EW168,"")</f>
        <v xml:space="preserve">7 SPC14BS Purvasaugių komplektas 550 ratams galiniams (ketvirtiniai 1/4)  +  metaliniai kampiniai </v>
      </c>
      <c r="EY168" s="19" t="s">
        <v>3406</v>
      </c>
      <c r="EZ168" s="672" t="s">
        <v>339</v>
      </c>
      <c r="FA168" s="672" t="s">
        <v>1980</v>
      </c>
      <c r="FB168" s="672">
        <f>IF(Duombaze!EZ168="",0,INDEX(DU!I:I,MATCH(Duombaze!EZ168,DU!A:A,0),1))+IF(Duombaze!FA168="",0,INDEX(DU!I:I,MATCH(Duombaze!FA168,DU!A:A,0),1))</f>
        <v>107.61802</v>
      </c>
      <c r="FC168" s="19">
        <f>IF(Duombaze!EZ168="",0,INDEX(DU!K:K,MATCH(Duombaze!EZ168,DU!A:A,0),1))+IF(Duombaze!FA168="",0,INDEX(DU!K:K,MATCH(Duombaze!FA168,DU!A:A,0),1))</f>
        <v>60.019999999999996</v>
      </c>
      <c r="FD168" s="19"/>
      <c r="FE168" s="19"/>
      <c r="FF168" s="19"/>
      <c r="FG168" s="19"/>
      <c r="FH168" s="19"/>
      <c r="FI168" s="19"/>
      <c r="FJ168" s="19"/>
      <c r="FK168" s="65"/>
      <c r="FL168" s="18"/>
      <c r="FM168" s="671"/>
      <c r="FN168" s="671"/>
      <c r="FO168" s="671"/>
      <c r="FP168" s="671"/>
      <c r="FQ168" s="671">
        <f>IF(Duombaze!FM168="",0,INDEX(DU!I:I,MATCH(Duombaze!FM168,DU!A:A,0),1))+IF(Duombaze!FN168="",0,INDEX(DU!I:I,MATCH(Duombaze!FN168,DU!A:A,0),1))+IF(Duombaze!FO168="",0,INDEX(DU!I:I,MATCH(Duombaze!FO168,DU!A:A,0),1))+IF(Duombaze!FP168="",0,INDEX(DU!I:I,MATCH(Duombaze!FP168,DU!A:A,0),1))</f>
        <v>0</v>
      </c>
      <c r="FR168" s="671">
        <f>IF(Duombaze!FM168="",0,INDEX(DU!K:K,MATCH(Duombaze!FM168,DU!A:A,0),1))+IF(Duombaze!FN168="",0,INDEX(DU!K:K,MATCH(Duombaze!FN168,DU!A:A,0),1))+IF(Duombaze!FO168="",0,INDEX(DU!K:K,MATCH(Duombaze!FO168,DU!A:A,0),1))+IF(Duombaze!FP168="",0,INDEX(DU!K:K,MATCH(Duombaze!FP168,DU!A:A,0),1))</f>
        <v>0</v>
      </c>
      <c r="FT168" s="100" t="s">
        <v>291</v>
      </c>
      <c r="FU168" s="100" t="str">
        <f>IF(FT168&lt;&gt;"",A163&amp;" "&amp;C163&amp;" "&amp;FT168,"")</f>
        <v>2 SPC14BS Stabdžių išvadas vieno kontūro</v>
      </c>
      <c r="FV168" s="100" t="s">
        <v>292</v>
      </c>
      <c r="FY168" s="19" t="str">
        <f>FY182</f>
        <v>Stabdžių išvadai pneumatiniai - hidrauliniai</v>
      </c>
      <c r="FZ168" s="19" t="str">
        <f>IF(FY168&lt;&gt;"",A170&amp;" "&amp;C170&amp;" "&amp;FY168,"")</f>
        <v>9 SPC14BS Stabdžių išvadai pneumatiniai - hidrauliniai</v>
      </c>
      <c r="GA168" s="19" t="str">
        <f>GA182</f>
        <v>ZU30ASPC14SIPH + ZC40ASPC1620IJ</v>
      </c>
    </row>
    <row r="169" spans="1:186" s="20" customFormat="1" ht="68.25" customHeight="1" x14ac:dyDescent="0.25">
      <c r="A169" s="41">
        <v>8</v>
      </c>
      <c r="B169" s="41" t="s">
        <v>776</v>
      </c>
      <c r="C169" s="16" t="s">
        <v>8386</v>
      </c>
      <c r="D169" s="17"/>
      <c r="E169" s="17" t="str">
        <f t="shared" si="82"/>
        <v/>
      </c>
      <c r="F169" s="17"/>
      <c r="G169" s="17"/>
      <c r="H169" s="17"/>
      <c r="I169" s="17"/>
      <c r="J169" s="17"/>
      <c r="K169" s="639"/>
      <c r="L169" s="639"/>
      <c r="M169" s="639"/>
      <c r="N169" s="639"/>
      <c r="O169" s="639"/>
      <c r="P169" s="638">
        <f>IF(Duombaze!G169="",0,INDEX(DU!I:I,MATCH(Duombaze!G169,DU!A:A,0),1))+IF(Duombaze!H169="",0,INDEX(DU!I:I,MATCH(Duombaze!H169,DU!A:A,0),1))+IF(Duombaze!I169="",0,INDEX(DU!I:I,MATCH(Duombaze!I169,DU!A:A,0),1))+IF(Duombaze!J169="",0,INDEX(DU!I:I,MATCH(Duombaze!J169,DU!A:A,0),1))+IF(Duombaze!K169="",0,INDEX(DU!I:I,MATCH(Duombaze!K169,DU!A:A,0),1))+IF(Duombaze!L169="",0,INDEX(DU!I:I,MATCH(Duombaze!L169,DU!A:A,0),1))+IF(Duombaze!M169="",0,INDEX(DU!I:I,MATCH(Duombaze!M169,DU!A:A,0),1))+IF(Duombaze!N169="",0,INDEX(DU!I:I,MATCH(Duombaze!N169,DU!A:A,0),1))+IF(Duombaze!O169="",0,INDEX(DU!I:I,MATCH(Duombaze!O169,DU!A:A,0),1))</f>
        <v>0</v>
      </c>
      <c r="Q169" s="638">
        <f>IF(Duombaze!G169="",0,INDEX(DU!K:K,MATCH(Duombaze!G169,DU!A:A,0),1))+IF(Duombaze!H169="",0,INDEX(DU!K:K,MATCH(Duombaze!H169,DU!A:A,0),1))+IF(Duombaze!I169="",0,INDEX(DU!K:K,MATCH(Duombaze!I169,DU!A:A,0),1))+IF(Duombaze!J169="",0,INDEX(DU!K:K,MATCH(Duombaze!J169,DU!A:A,0),1))+IF(Duombaze!K169="",0,INDEX(DU!K:K,MATCH(Duombaze!K169,DU!A:A,0),1))+IF(Duombaze!L169="",0,INDEX(DU!K:K,MATCH(Duombaze!L169,DU!A:A,0),1))+IF(Duombaze!M169="",0,INDEX(DU!K:K,MATCH(Duombaze!M169,DU!A:A,0),1))+IF(Duombaze!N169="",0,INDEX(DU!K:K,MATCH(Duombaze!N169,DU!A:A,0),1))+IF(Duombaze!O169="",0,INDEX(DU!K:K,MATCH(Duombaze!O169,DU!A:A,0),1))</f>
        <v>0</v>
      </c>
      <c r="R169" s="19"/>
      <c r="S169" s="52"/>
      <c r="T169" s="881"/>
      <c r="U169" s="17">
        <f>IF(Duombaze!T169="",0,INDEX(DU!I:I,MATCH(Duombaze!T169,DU!A:A,0),1))</f>
        <v>0</v>
      </c>
      <c r="V169" s="17">
        <f>IF(Duombaze!T169="",0,INDEX(DU!K:K,MATCH(Duombaze!T169,DU!A:A,0),1))</f>
        <v>0</v>
      </c>
      <c r="W169" s="19"/>
      <c r="X169" s="19"/>
      <c r="Y169" s="134"/>
      <c r="Z169" s="65"/>
      <c r="AA169" s="17" t="str">
        <f t="shared" si="88"/>
        <v/>
      </c>
      <c r="AB169" s="19"/>
      <c r="AC169" s="19">
        <f>IF(Duombaze!AB169="",0,INDEX(DU!I:I,MATCH(Duombaze!AB169,DU!A:A,0),1))</f>
        <v>0</v>
      </c>
      <c r="AD169" s="25">
        <f>IF(Duombaze!AB169="",0,INDEX(DU!K:K,MATCH(Duombaze!AB169,DU!A:A,0),1))</f>
        <v>0</v>
      </c>
      <c r="AE169" s="19"/>
      <c r="AF169" s="19"/>
      <c r="AG169" s="19"/>
      <c r="AH169" s="17" t="str">
        <f t="shared" si="67"/>
        <v/>
      </c>
      <c r="AI169" s="19"/>
      <c r="AJ169" s="639"/>
      <c r="AK169" s="639"/>
      <c r="AL169" s="639"/>
      <c r="AM169" s="639">
        <f>IF(Duombaze!AJ169="",0,INDEX(DU!I:I,MATCH(Duombaze!AJ169,DU!A:A,0),1))+IF(Duombaze!AK169="",0,INDEX(DU!I:I,MATCH(Duombaze!AK169,DU!A:A,0),1))+IF(Duombaze!AL169="",0,INDEX(DU!I:I,MATCH(Duombaze!AL169,DU!A:A,0),1))</f>
        <v>0</v>
      </c>
      <c r="AN169" s="639">
        <f>IF(Duombaze!AJ169="",0,INDEX(DU!K:K,MATCH(Duombaze!AJ169,DU!A:A,0),1))+IF(Duombaze!AK169="",0,INDEX(DU!K:K,MATCH(Duombaze!AK169,DU!A:A,0),1))+IF(Duombaze!AL169="",0,INDEX(DU!K:K,MATCH(Duombaze!AL169,DU!A:A,0),1))</f>
        <v>0</v>
      </c>
      <c r="AO169" s="19"/>
      <c r="AP169" s="19"/>
      <c r="AQ169" s="19"/>
      <c r="AR169" s="17" t="str">
        <f t="shared" si="70"/>
        <v/>
      </c>
      <c r="AS169" s="19"/>
      <c r="AT169" s="639"/>
      <c r="AU169" s="639"/>
      <c r="AV169" s="639"/>
      <c r="AW169" s="639"/>
      <c r="AX169" s="639"/>
      <c r="AY169" s="639"/>
      <c r="AZ169" s="639"/>
      <c r="BA169" s="639"/>
      <c r="BB169" s="639"/>
      <c r="BC169" s="639">
        <f>IF(Duombaze!AT169="",0,INDEX(DU!I:I,MATCH(Duombaze!AT169,DU!A:A,0),1))+IF(Duombaze!AU169="",0,INDEX(DU!I:I,MATCH(Duombaze!AU169,DU!A:A,0),1))+IF(Duombaze!AV169="",0,INDEX(DU!I:I,MATCH(Duombaze!AV169,DU!A:A,0),1))+IF(Duombaze!AW169="",0,INDEX(DU!I:I,MATCH(Duombaze!AW169,DU!A:A,0),1))+IF(Duombaze!AX169="",0,INDEX(DU!I:I,MATCH(Duombaze!AX169,DU!A:A,0),1))+IF(Duombaze!AY169="",0,INDEX(DU!I:I,MATCH(Duombaze!AY169,DU!A:A,0),1))+IF(Duombaze!AZ169="",0,INDEX(DU!I:I,MATCH(Duombaze!AZ169,DU!A:A,0),1))+IF(Duombaze!BA169="",0,INDEX(DU!I:I,MATCH(Duombaze!BA169,DU!A:A,0),1))+IF(Duombaze!BB169="",0,INDEX(DU!I:I,MATCH(Duombaze!BB169,DU!A:A,0),1))</f>
        <v>0</v>
      </c>
      <c r="BD169" s="638">
        <f>IF(Duombaze!AT169="",0,INDEX(DU!K:K,MATCH(Duombaze!AT169,DU!A:A,0),1))+IF(Duombaze!AU169="",0,INDEX(DU!K:K,MATCH(Duombaze!AU169,DU!A:A,0),1))+IF(Duombaze!AV169="",0,INDEX(DU!K:K,MATCH(Duombaze!AV169,DU!A:A,0),1))+IF(Duombaze!AW169="",0,INDEX(DU!K:K,MATCH(Duombaze!AW169,DU!A:A,0),1))+IF(Duombaze!AX169="",0,INDEX(DU!K:K,MATCH(Duombaze!AX169,DU!A:A,0),1))+IF(Duombaze!AY169="",0,INDEX(DU!K:K,MATCH(Duombaze!AY169,DU!A:A,0),1))+IF(Duombaze!AZ169="",0,INDEX(DU!K:K,MATCH(Duombaze!AZ169,DU!A:A,0),1))+IF(Duombaze!BA169="",0,INDEX(DU!K:K,MATCH(Duombaze!BA169,DU!A:A,0),1))+IF(Duombaze!BB169="",0,INDEX(DU!K:K,MATCH(Duombaze!BB169,DU!A:A,0),1))</f>
        <v>0</v>
      </c>
      <c r="BE169" s="19"/>
      <c r="BF169" s="19"/>
      <c r="BG169" s="17"/>
      <c r="BH169" s="17" t="str">
        <f t="shared" si="90"/>
        <v/>
      </c>
      <c r="BI169" s="17"/>
      <c r="BJ169" s="638"/>
      <c r="BK169" s="638"/>
      <c r="BL169" s="638"/>
      <c r="BM169" s="638">
        <f>IF(Duombaze!BJ169="",0,INDEX(DU!I:I,MATCH(Duombaze!BJ169,DU!A:A,0),1))+IF(Duombaze!BK169="",0,INDEX(DU!I:I,MATCH(Duombaze!BK169,DU!A:A,0),1))+IF(Duombaze!BL169="",0,INDEX(DU!I:I,MATCH(Duombaze!BL169,DU!A:A,0),1))</f>
        <v>0</v>
      </c>
      <c r="BN169" s="638">
        <f>IF(Duombaze!BJ169="",0,INDEX(DU!K:K,MATCH(Duombaze!BJ169,DU!A:A,0),1))+IF(Duombaze!BK169="",0,INDEX(DU!K:K,MATCH(Duombaze!BK169,DU!A:A,0),1))+IF(Duombaze!BL169="",0,INDEX(DU!K:K,MATCH(Duombaze!BL169,DU!A:A,0),1))</f>
        <v>0</v>
      </c>
      <c r="BO169" s="17"/>
      <c r="BP169" s="17"/>
      <c r="BQ169" s="19"/>
      <c r="BR169" s="19" t="str">
        <f t="shared" si="87"/>
        <v/>
      </c>
      <c r="BS169" s="17"/>
      <c r="BT169" s="17"/>
      <c r="BU169" s="17"/>
      <c r="BV169" s="17"/>
      <c r="BW169" s="17">
        <f>IF(Duombaze!BT169="",0,INDEX(DU!I:I,MATCH(Duombaze!BT169,DU!A:A,0),1))+IF(Duombaze!BU169="",0,INDEX(DU!I:I,MATCH(Duombaze!BU169,DU!A:A,0),1))+IF(Duombaze!BV169="",0,INDEX(DU!I:I,MATCH(Duombaze!BV169,DU!A:A,0),1))</f>
        <v>0</v>
      </c>
      <c r="BX169" s="19">
        <f>IF(Duombaze!BT169="",0,INDEX(DU!K:K,MATCH(Duombaze!BT169,DU!A:A,0),1))+IF(Duombaze!BU169="",0,INDEX(DU!K:K,MATCH(Duombaze!BU169,DU!A:A,0),1))+IF(Duombaze!BV169="",0,INDEX(DU!K:K,MATCH(Duombaze!BV169,DU!A:A,0),1))</f>
        <v>0</v>
      </c>
      <c r="BY169" s="17"/>
      <c r="BZ169" s="17"/>
      <c r="CA169" s="17"/>
      <c r="CB169" s="19" t="str">
        <f t="shared" ref="CB169:CB200" si="93">IF(CA169&lt;&gt;"",A169&amp;" "&amp;C169&amp;" "&amp;CA169,"")</f>
        <v/>
      </c>
      <c r="CC169" s="19"/>
      <c r="CD169" s="19">
        <f>IF(Duombaze!CC169="",0,INDEX(DU!I:I,MATCH(Duombaze!CC169,DU!A:A,0),1))</f>
        <v>0</v>
      </c>
      <c r="CE169" s="17">
        <f>IF(Duombaze!CC169="",0,INDEX(DU!K:K,MATCH(Duombaze!CC169,DU!A:A,0),1))</f>
        <v>0</v>
      </c>
      <c r="CF169" s="19"/>
      <c r="CG169" s="19"/>
      <c r="CH169" s="19"/>
      <c r="CI169" s="17" t="str">
        <f t="shared" si="71"/>
        <v/>
      </c>
      <c r="CJ169" s="19"/>
      <c r="CK169" s="19">
        <f>IF(Duombaze!CJ169="",0,INDEX(DU!I:I,MATCH(Duombaze!CJ169,DU!A:A,0),1))</f>
        <v>0</v>
      </c>
      <c r="CL169" s="17">
        <f>IF(Duombaze!CJ169="",0,INDEX(DU!K:K,MATCH(Duombaze!CJ169,DU!A:A,0),1))</f>
        <v>0</v>
      </c>
      <c r="CM169" s="19"/>
      <c r="CN169" s="19"/>
      <c r="CO169" s="19"/>
      <c r="CP169" s="17" t="str">
        <f t="shared" si="72"/>
        <v/>
      </c>
      <c r="CQ169" s="19"/>
      <c r="CR169" s="639"/>
      <c r="CS169" s="639"/>
      <c r="CT169" s="639">
        <f>IF(Duombaze!CR169="",0,INDEX(DU!I:I,MATCH(Duombaze!CR169,DU!A:A,0),1))+IF(Duombaze!CS169="",0,INDEX(DU!I:I,MATCH(Duombaze!CS169,DU!A:A,0),1))</f>
        <v>0</v>
      </c>
      <c r="CU169" s="19">
        <f>IF(Duombaze!CR169="",0,INDEX(DU!K:K,MATCH(Duombaze!CR169,DU!A:A,0),1))+IF(Duombaze!CS169="",0,INDEX(DU!K:K,MATCH(Duombaze!CS169,DU!A:A,0),1))</f>
        <v>0</v>
      </c>
      <c r="CV169" s="19"/>
      <c r="CW169" s="19"/>
      <c r="CX169" s="19"/>
      <c r="CY169" s="17" t="str">
        <f t="shared" si="73"/>
        <v/>
      </c>
      <c r="CZ169" s="19"/>
      <c r="DA169" s="672"/>
      <c r="DB169" s="672"/>
      <c r="DC169" s="672">
        <f>IF(Duombaze!DA169="",0,INDEX(DU!I:I,MATCH(Duombaze!DA169,DU!A:A,0),1))+IF(Duombaze!DB169="",0,INDEX(DU!I:I,MATCH(Duombaze!DB169,DU!A:A,0),1))</f>
        <v>0</v>
      </c>
      <c r="DD169" s="19">
        <f>IF(Duombaze!DA169="",0,INDEX(DU!K:K,MATCH(Duombaze!DA169,DU!A:A,0),1))+IF(Duombaze!DB169="",0,INDEX(DU!K:K,MATCH(Duombaze!DB169,DU!A:A,0),1))</f>
        <v>0</v>
      </c>
      <c r="DE169" s="19"/>
      <c r="DF169" s="19"/>
      <c r="DG169" s="19"/>
      <c r="DH169" s="19" t="str">
        <f t="shared" si="74"/>
        <v/>
      </c>
      <c r="DI169" s="19"/>
      <c r="DJ169" s="672"/>
      <c r="DK169" s="678"/>
      <c r="DL169" s="678">
        <f>IF(Duombaze!DJ169="",0,INDEX(DU!I:I,MATCH(Duombaze!DJ169,DU!A:A,0),1))+IF(Duombaze!DK169="",0,INDEX(DU!I:I,MATCH(Duombaze!DK169,DU!A:A,0),1))</f>
        <v>0</v>
      </c>
      <c r="DM169" s="19">
        <f>IF(Duombaze!DJ169="",0,INDEX(DU!K:K,MATCH(Duombaze!DJ169,DU!A:A,0),1))+IF(Duombaze!DK169="",0,INDEX(DU!K:K,MATCH(Duombaze!DK169,DU!A:A,0),1))</f>
        <v>0</v>
      </c>
      <c r="DN169" s="52"/>
      <c r="DO169" s="52"/>
      <c r="DP169" s="52" t="s">
        <v>2889</v>
      </c>
      <c r="DQ169" s="17" t="str">
        <f>IF(DP169&lt;&gt;"",A169&amp;" "&amp;C169&amp;" "&amp;"CERT167 "&amp;DP169,"")</f>
        <v>8 SPC14BS CERT167 Gale apvalūs LED + pilnas LED (N. Danija) + Darbiniai ž. + Papild. gal. borto + atšvaitai</v>
      </c>
      <c r="DR169" s="65" t="s">
        <v>2888</v>
      </c>
      <c r="DS169" s="692" t="s">
        <v>2793</v>
      </c>
      <c r="DT169" s="692" t="s">
        <v>3045</v>
      </c>
      <c r="DU169" s="692" t="s">
        <v>3047</v>
      </c>
      <c r="DV169" s="692" t="s">
        <v>3046</v>
      </c>
      <c r="DW169" s="692">
        <f>IF(Duombaze!DS169="",0,INDEX(DU!I:I,MATCH(Duombaze!DS169,DU!A:A,0),1))+IF(Duombaze!DT169="",0,INDEX(DU!I:I,MATCH(Duombaze!DT169,DU!A:A,0),1))+IF(Duombaze!DU169="",0,INDEX(DU!I:I,MATCH(Duombaze!DU169,DU!A:A,0),1))+IF(Duombaze!DV169="",0,INDEX(DU!I:I,MATCH(Duombaze!DV169,DU!A:A,0),1))</f>
        <v>350.82214117647021</v>
      </c>
      <c r="DX169" s="638">
        <f>IF(Duombaze!DS169="",0,INDEX(DU!K:K,MATCH(Duombaze!DS169,DU!A:A,0),1))+IF(Duombaze!DT169="",0,INDEX(DU!K:K,MATCH(Duombaze!DT169,DU!A:A,0),1))+IF(Duombaze!DU169="",0,INDEX(DU!K:K,MATCH(Duombaze!DU169,DU!A:A,0),1))+IF(Duombaze!DV169="",0,INDEX(DU!K:KH,MATCH(Duombaze!DV169,DU!A:A,0),1))</f>
        <v>139.22</v>
      </c>
      <c r="DY169" s="65"/>
      <c r="DZ169" s="65"/>
      <c r="EA169" s="19"/>
      <c r="EB169" s="19" t="str">
        <f t="shared" si="65"/>
        <v/>
      </c>
      <c r="EC169" s="19"/>
      <c r="ED169" s="19">
        <f>IF(Duombaze!EC169="",0,INDEX(DU!I:I,MATCH(Duombaze!EC169,DU!A:A,0),1))</f>
        <v>0</v>
      </c>
      <c r="EE169" s="638">
        <f>IF(Duombaze!EC169="",0,INDEX(DU!K:K,MATCH(Duombaze!EC169,DU!A:A,0),1))</f>
        <v>0</v>
      </c>
      <c r="EF169" s="19"/>
      <c r="EG169" s="19"/>
      <c r="EI169" s="17"/>
      <c r="EJ169" s="17"/>
      <c r="EK169" s="671"/>
      <c r="EL169" s="671"/>
      <c r="EM169" s="671"/>
      <c r="EN169" s="671">
        <f>IF(Duombaze!EK169="",0,INDEX(DU!I:I,MATCH(Duombaze!EK169,DU!A:A,0),1))+IF(Duombaze!EL169="",0,INDEX(DU!I:I,MATCH(Duombaze!EL169,DU!A:A,0),1))+IF(Duombaze!EM169="",0,INDEX(DU!I:I,MATCH(Duombaze!EM169,DU!A:A,0),1))</f>
        <v>0</v>
      </c>
      <c r="EO169" s="19">
        <f>IF(Duombaze!EK169="",0,INDEX(DU!K:K,MATCH(Duombaze!EK169,DU!A:A,0),1))+IF(Duombaze!EL169="",0,INDEX(DU!K:K,MATCH(Duombaze!EL169,DU!A:A,0),1))+IF(Duombaze!EM169="",0,INDEX(DU!K:K,MATCH(Duombaze!EM169,DU!A:A,0),1))</f>
        <v>0</v>
      </c>
      <c r="EP169" s="19"/>
      <c r="EQ169" s="19"/>
      <c r="ER169" s="19"/>
      <c r="ES169" s="17" t="str">
        <f t="shared" si="91"/>
        <v/>
      </c>
      <c r="ET169" s="19"/>
      <c r="EU169" s="19"/>
      <c r="EV169" s="19"/>
      <c r="EW169" s="19"/>
      <c r="EX169" s="19" t="str">
        <f t="shared" si="92"/>
        <v/>
      </c>
      <c r="EY169" s="19"/>
      <c r="EZ169" s="672"/>
      <c r="FA169" s="672"/>
      <c r="FB169" s="672">
        <f>IF(Duombaze!EZ169="",0,INDEX(DU!I:I,MATCH(Duombaze!EZ169,DU!A:A,0),1))+IF(Duombaze!FA169="",0,INDEX(DU!I:I,MATCH(Duombaze!FA169,DU!A:A,0),1))</f>
        <v>0</v>
      </c>
      <c r="FC169" s="19">
        <f>IF(Duombaze!EZ169="",0,INDEX(DU!K:K,MATCH(Duombaze!EZ169,DU!A:A,0),1))+IF(Duombaze!FA169="",0,INDEX(DU!K:K,MATCH(Duombaze!FA169,DU!A:A,0),1))</f>
        <v>0</v>
      </c>
      <c r="FD169" s="19"/>
      <c r="FE169" s="19"/>
      <c r="FF169" s="19"/>
      <c r="FG169" s="19"/>
      <c r="FH169" s="19"/>
      <c r="FI169" s="19"/>
      <c r="FJ169" s="19"/>
      <c r="FK169" s="65"/>
      <c r="FL169" s="18"/>
      <c r="FM169" s="671"/>
      <c r="FN169" s="671"/>
      <c r="FO169" s="671"/>
      <c r="FP169" s="671"/>
      <c r="FQ169" s="671">
        <f>IF(Duombaze!FM169="",0,INDEX(DU!I:I,MATCH(Duombaze!FM169,DU!A:A,0),1))+IF(Duombaze!FN169="",0,INDEX(DU!I:I,MATCH(Duombaze!FN169,DU!A:A,0),1))+IF(Duombaze!FO169="",0,INDEX(DU!I:I,MATCH(Duombaze!FO169,DU!A:A,0),1))+IF(Duombaze!FP169="",0,INDEX(DU!I:I,MATCH(Duombaze!FP169,DU!A:A,0),1))</f>
        <v>0</v>
      </c>
      <c r="FR169" s="671">
        <f>IF(Duombaze!FM169="",0,INDEX(DU!K:K,MATCH(Duombaze!FM169,DU!A:A,0),1))+IF(Duombaze!FN169="",0,INDEX(DU!K:K,MATCH(Duombaze!FN169,DU!A:A,0),1))+IF(Duombaze!FO169="",0,INDEX(DU!K:K,MATCH(Duombaze!FO169,DU!A:A,0),1))+IF(Duombaze!FP169="",0,INDEX(DU!K:K,MATCH(Duombaze!FP169,DU!A:A,0),1))</f>
        <v>0</v>
      </c>
      <c r="FT169" s="100" t="s">
        <v>358</v>
      </c>
      <c r="FU169" s="20" t="str">
        <f>IF(FT169&lt;&gt;"",A162&amp;" "&amp;C162&amp;" "&amp;FT169,"")</f>
        <v>1 SPC14BS  Ratai 550/45 R22,5 Alliance 380 N°8</v>
      </c>
      <c r="FV169" s="100" t="s">
        <v>7</v>
      </c>
      <c r="FY169" s="19" t="str">
        <f>FY183</f>
        <v>Stabdžių išvadai dviejų kontūrų</v>
      </c>
      <c r="FZ169" s="19" t="str">
        <f>IF(FY169&lt;&gt;"",A171&amp;" "&amp;C171&amp;" "&amp;FY169,"")</f>
        <v>A SPC14BS Stabdžių išvadai dviejų kontūrų</v>
      </c>
      <c r="GA169" s="19" t="str">
        <f>GA183</f>
        <v>ZU30ASPC14SI2K + ZC10ASPATSIJ2K</v>
      </c>
    </row>
    <row r="170" spans="1:186" s="20" customFormat="1" ht="23.45" customHeight="1" x14ac:dyDescent="0.25">
      <c r="A170" s="41">
        <v>9</v>
      </c>
      <c r="B170" s="41" t="s">
        <v>776</v>
      </c>
      <c r="C170" s="16" t="s">
        <v>8386</v>
      </c>
      <c r="D170" s="19"/>
      <c r="E170" s="17" t="str">
        <f t="shared" si="82"/>
        <v/>
      </c>
      <c r="F170" s="19"/>
      <c r="G170" s="639"/>
      <c r="H170" s="639"/>
      <c r="I170" s="639"/>
      <c r="J170" s="639"/>
      <c r="K170" s="639"/>
      <c r="L170" s="639"/>
      <c r="M170" s="639"/>
      <c r="N170" s="639"/>
      <c r="O170" s="639"/>
      <c r="P170" s="638">
        <f>IF(Duombaze!G170="",0,INDEX(DU!I:I,MATCH(Duombaze!G170,DU!A:A,0),1))+IF(Duombaze!H170="",0,INDEX(DU!I:I,MATCH(Duombaze!H170,DU!A:A,0),1))+IF(Duombaze!I170="",0,INDEX(DU!I:I,MATCH(Duombaze!I170,DU!A:A,0),1))+IF(Duombaze!J170="",0,INDEX(DU!I:I,MATCH(Duombaze!J170,DU!A:A,0),1))+IF(Duombaze!K170="",0,INDEX(DU!I:I,MATCH(Duombaze!K170,DU!A:A,0),1))+IF(Duombaze!L170="",0,INDEX(DU!I:I,MATCH(Duombaze!L170,DU!A:A,0),1))+IF(Duombaze!M170="",0,INDEX(DU!I:I,MATCH(Duombaze!M170,DU!A:A,0),1))+IF(Duombaze!N170="",0,INDEX(DU!I:I,MATCH(Duombaze!N170,DU!A:A,0),1))+IF(Duombaze!O170="",0,INDEX(DU!I:I,MATCH(Duombaze!O170,DU!A:A,0),1))</f>
        <v>0</v>
      </c>
      <c r="Q170" s="638">
        <f>IF(Duombaze!G170="",0,INDEX(DU!K:K,MATCH(Duombaze!G170,DU!A:A,0),1))+IF(Duombaze!H170="",0,INDEX(DU!K:K,MATCH(Duombaze!H170,DU!A:A,0),1))+IF(Duombaze!I170="",0,INDEX(DU!K:K,MATCH(Duombaze!I170,DU!A:A,0),1))+IF(Duombaze!J170="",0,INDEX(DU!K:K,MATCH(Duombaze!J170,DU!A:A,0),1))+IF(Duombaze!K170="",0,INDEX(DU!K:K,MATCH(Duombaze!K170,DU!A:A,0),1))+IF(Duombaze!L170="",0,INDEX(DU!K:K,MATCH(Duombaze!L170,DU!A:A,0),1))+IF(Duombaze!M170="",0,INDEX(DU!K:K,MATCH(Duombaze!M170,DU!A:A,0),1))+IF(Duombaze!N170="",0,INDEX(DU!K:K,MATCH(Duombaze!N170,DU!A:A,0),1))+IF(Duombaze!O170="",0,INDEX(DU!K:K,MATCH(Duombaze!O170,DU!A:A,0),1))</f>
        <v>0</v>
      </c>
      <c r="R170" s="19"/>
      <c r="S170" s="52"/>
      <c r="T170" s="881"/>
      <c r="U170" s="17">
        <f>IF(Duombaze!T170="",0,INDEX(DU!I:I,MATCH(Duombaze!T170,DU!A:A,0),1))</f>
        <v>0</v>
      </c>
      <c r="V170" s="17">
        <f>IF(Duombaze!T170="",0,INDEX(DU!K:K,MATCH(Duombaze!T170,DU!A:A,0),1))</f>
        <v>0</v>
      </c>
      <c r="W170" s="19"/>
      <c r="X170" s="19"/>
      <c r="Y170" s="134"/>
      <c r="Z170" s="65"/>
      <c r="AA170" s="17" t="str">
        <f t="shared" si="88"/>
        <v/>
      </c>
      <c r="AB170" s="19"/>
      <c r="AC170" s="19">
        <f>IF(Duombaze!AB170="",0,INDEX(DU!I:I,MATCH(Duombaze!AB170,DU!A:A,0),1))</f>
        <v>0</v>
      </c>
      <c r="AD170" s="25">
        <f>IF(Duombaze!AB170="",0,INDEX(DU!K:K,MATCH(Duombaze!AB170,DU!A:A,0),1))</f>
        <v>0</v>
      </c>
      <c r="AE170" s="19"/>
      <c r="AF170" s="19"/>
      <c r="AG170" s="19"/>
      <c r="AH170" s="17" t="str">
        <f t="shared" si="67"/>
        <v/>
      </c>
      <c r="AI170" s="19"/>
      <c r="AJ170" s="639"/>
      <c r="AK170" s="639"/>
      <c r="AL170" s="639"/>
      <c r="AM170" s="639">
        <f>IF(Duombaze!AJ170="",0,INDEX(DU!I:I,MATCH(Duombaze!AJ170,DU!A:A,0),1))+IF(Duombaze!AK170="",0,INDEX(DU!I:I,MATCH(Duombaze!AK170,DU!A:A,0),1))+IF(Duombaze!AL170="",0,INDEX(DU!I:I,MATCH(Duombaze!AL170,DU!A:A,0),1))</f>
        <v>0</v>
      </c>
      <c r="AN170" s="639">
        <f>IF(Duombaze!AJ170="",0,INDEX(DU!K:K,MATCH(Duombaze!AJ170,DU!A:A,0),1))+IF(Duombaze!AK170="",0,INDEX(DU!K:K,MATCH(Duombaze!AK170,DU!A:A,0),1))+IF(Duombaze!AL170="",0,INDEX(DU!K:K,MATCH(Duombaze!AL170,DU!A:A,0),1))</f>
        <v>0</v>
      </c>
      <c r="AO170" s="19"/>
      <c r="AP170" s="19"/>
      <c r="AQ170" s="19"/>
      <c r="AR170" s="17" t="str">
        <f t="shared" si="70"/>
        <v/>
      </c>
      <c r="AS170" s="19"/>
      <c r="AT170" s="639"/>
      <c r="AU170" s="639"/>
      <c r="AV170" s="639"/>
      <c r="AW170" s="639"/>
      <c r="AX170" s="639"/>
      <c r="AY170" s="639"/>
      <c r="AZ170" s="639"/>
      <c r="BA170" s="639"/>
      <c r="BB170" s="639"/>
      <c r="BC170" s="639">
        <f>IF(Duombaze!AT170="",0,INDEX(DU!I:I,MATCH(Duombaze!AT170,DU!A:A,0),1))+IF(Duombaze!AU170="",0,INDEX(DU!I:I,MATCH(Duombaze!AU170,DU!A:A,0),1))+IF(Duombaze!AV170="",0,INDEX(DU!I:I,MATCH(Duombaze!AV170,DU!A:A,0),1))+IF(Duombaze!AW170="",0,INDEX(DU!I:I,MATCH(Duombaze!AW170,DU!A:A,0),1))+IF(Duombaze!AX170="",0,INDEX(DU!I:I,MATCH(Duombaze!AX170,DU!A:A,0),1))+IF(Duombaze!AY170="",0,INDEX(DU!I:I,MATCH(Duombaze!AY170,DU!A:A,0),1))+IF(Duombaze!AZ170="",0,INDEX(DU!I:I,MATCH(Duombaze!AZ170,DU!A:A,0),1))+IF(Duombaze!BA170="",0,INDEX(DU!I:I,MATCH(Duombaze!BA170,DU!A:A,0),1))+IF(Duombaze!BB170="",0,INDEX(DU!I:I,MATCH(Duombaze!BB170,DU!A:A,0),1))</f>
        <v>0</v>
      </c>
      <c r="BD170" s="638">
        <f>IF(Duombaze!AT170="",0,INDEX(DU!K:K,MATCH(Duombaze!AT170,DU!A:A,0),1))+IF(Duombaze!AU170="",0,INDEX(DU!K:K,MATCH(Duombaze!AU170,DU!A:A,0),1))+IF(Duombaze!AV170="",0,INDEX(DU!K:K,MATCH(Duombaze!AV170,DU!A:A,0),1))+IF(Duombaze!AW170="",0,INDEX(DU!K:K,MATCH(Duombaze!AW170,DU!A:A,0),1))+IF(Duombaze!AX170="",0,INDEX(DU!K:K,MATCH(Duombaze!AX170,DU!A:A,0),1))+IF(Duombaze!AY170="",0,INDEX(DU!K:K,MATCH(Duombaze!AY170,DU!A:A,0),1))+IF(Duombaze!AZ170="",0,INDEX(DU!K:K,MATCH(Duombaze!AZ170,DU!A:A,0),1))+IF(Duombaze!BA170="",0,INDEX(DU!K:K,MATCH(Duombaze!BA170,DU!A:A,0),1))+IF(Duombaze!BB170="",0,INDEX(DU!K:K,MATCH(Duombaze!BB170,DU!A:A,0),1))</f>
        <v>0</v>
      </c>
      <c r="BE170" s="19"/>
      <c r="BF170" s="19"/>
      <c r="BG170" s="17"/>
      <c r="BH170" s="17" t="str">
        <f t="shared" si="90"/>
        <v/>
      </c>
      <c r="BI170" s="17"/>
      <c r="BJ170" s="638"/>
      <c r="BK170" s="638"/>
      <c r="BL170" s="638"/>
      <c r="BM170" s="638">
        <f>IF(Duombaze!BJ170="",0,INDEX(DU!I:I,MATCH(Duombaze!BJ170,DU!A:A,0),1))+IF(Duombaze!BK170="",0,INDEX(DU!I:I,MATCH(Duombaze!BK170,DU!A:A,0),1))+IF(Duombaze!BL170="",0,INDEX(DU!I:I,MATCH(Duombaze!BL170,DU!A:A,0),1))</f>
        <v>0</v>
      </c>
      <c r="BN170" s="638">
        <f>IF(Duombaze!BJ170="",0,INDEX(DU!K:K,MATCH(Duombaze!BJ170,DU!A:A,0),1))+IF(Duombaze!BK170="",0,INDEX(DU!K:K,MATCH(Duombaze!BK170,DU!A:A,0),1))+IF(Duombaze!BL170="",0,INDEX(DU!K:K,MATCH(Duombaze!BL170,DU!A:A,0),1))</f>
        <v>0</v>
      </c>
      <c r="BO170" s="17"/>
      <c r="BP170" s="17"/>
      <c r="BQ170" s="17"/>
      <c r="BR170" s="17"/>
      <c r="BS170" s="17"/>
      <c r="BT170" s="17"/>
      <c r="BU170" s="17"/>
      <c r="BV170" s="17"/>
      <c r="BW170" s="17">
        <f>IF(Duombaze!BT170="",0,INDEX(DU!I:I,MATCH(Duombaze!BT170,DU!A:A,0),1))+IF(Duombaze!BU170="",0,INDEX(DU!I:I,MATCH(Duombaze!BU170,DU!A:A,0),1))+IF(Duombaze!BV170="",0,INDEX(DU!I:I,MATCH(Duombaze!BV170,DU!A:A,0),1))</f>
        <v>0</v>
      </c>
      <c r="BX170" s="19">
        <f>IF(Duombaze!BT170="",0,INDEX(DU!K:K,MATCH(Duombaze!BT170,DU!A:A,0),1))+IF(Duombaze!BU170="",0,INDEX(DU!K:K,MATCH(Duombaze!BU170,DU!A:A,0),1))+IF(Duombaze!BV170="",0,INDEX(DU!K:K,MATCH(Duombaze!BV170,DU!A:A,0),1))</f>
        <v>0</v>
      </c>
      <c r="BY170" s="17"/>
      <c r="BZ170" s="17"/>
      <c r="CA170" s="17"/>
      <c r="CB170" s="19" t="str">
        <f t="shared" si="93"/>
        <v/>
      </c>
      <c r="CC170" s="19"/>
      <c r="CD170" s="19">
        <f>IF(Duombaze!CC170="",0,INDEX(DU!I:I,MATCH(Duombaze!CC170,DU!A:A,0),1))</f>
        <v>0</v>
      </c>
      <c r="CE170" s="17">
        <f>IF(Duombaze!CC170="",0,INDEX(DU!K:K,MATCH(Duombaze!CC170,DU!A:A,0),1))</f>
        <v>0</v>
      </c>
      <c r="CF170" s="19"/>
      <c r="CG170" s="19"/>
      <c r="CH170" s="19"/>
      <c r="CI170" s="17" t="str">
        <f t="shared" si="71"/>
        <v/>
      </c>
      <c r="CJ170" s="19"/>
      <c r="CK170" s="19">
        <f>IF(Duombaze!CJ170="",0,INDEX(DU!I:I,MATCH(Duombaze!CJ170,DU!A:A,0),1))</f>
        <v>0</v>
      </c>
      <c r="CL170" s="17">
        <f>IF(Duombaze!CJ170="",0,INDEX(DU!K:K,MATCH(Duombaze!CJ170,DU!A:A,0),1))</f>
        <v>0</v>
      </c>
      <c r="CM170" s="19"/>
      <c r="CN170" s="19"/>
      <c r="CO170" s="19"/>
      <c r="CP170" s="17" t="str">
        <f t="shared" si="72"/>
        <v/>
      </c>
      <c r="CQ170" s="19"/>
      <c r="CR170" s="639"/>
      <c r="CS170" s="639"/>
      <c r="CT170" s="639">
        <f>IF(Duombaze!CR170="",0,INDEX(DU!I:I,MATCH(Duombaze!CR170,DU!A:A,0),1))+IF(Duombaze!CS170="",0,INDEX(DU!I:I,MATCH(Duombaze!CS170,DU!A:A,0),1))</f>
        <v>0</v>
      </c>
      <c r="CU170" s="19">
        <f>IF(Duombaze!CR170="",0,INDEX(DU!K:K,MATCH(Duombaze!CR170,DU!A:A,0),1))+IF(Duombaze!CS170="",0,INDEX(DU!K:K,MATCH(Duombaze!CS170,DU!A:A,0),1))</f>
        <v>0</v>
      </c>
      <c r="CV170" s="19"/>
      <c r="CW170" s="19"/>
      <c r="CX170" s="19"/>
      <c r="CY170" s="17" t="str">
        <f t="shared" si="73"/>
        <v/>
      </c>
      <c r="CZ170" s="19"/>
      <c r="DA170" s="672"/>
      <c r="DB170" s="672"/>
      <c r="DC170" s="672">
        <f>IF(Duombaze!DA170="",0,INDEX(DU!I:I,MATCH(Duombaze!DA170,DU!A:A,0),1))+IF(Duombaze!DB170="",0,INDEX(DU!I:I,MATCH(Duombaze!DB170,DU!A:A,0),1))</f>
        <v>0</v>
      </c>
      <c r="DD170" s="19">
        <f>IF(Duombaze!DA170="",0,INDEX(DU!K:K,MATCH(Duombaze!DA170,DU!A:A,0),1))+IF(Duombaze!DB170="",0,INDEX(DU!K:K,MATCH(Duombaze!DB170,DU!A:A,0),1))</f>
        <v>0</v>
      </c>
      <c r="DE170" s="19"/>
      <c r="DF170" s="19"/>
      <c r="DG170" s="19"/>
      <c r="DH170" s="19" t="str">
        <f t="shared" si="74"/>
        <v/>
      </c>
      <c r="DI170" s="19"/>
      <c r="DJ170" s="672"/>
      <c r="DK170" s="678"/>
      <c r="DL170" s="678">
        <f>IF(Duombaze!DJ170="",0,INDEX(DU!I:I,MATCH(Duombaze!DJ170,DU!A:A,0),1))+IF(Duombaze!DK170="",0,INDEX(DU!I:I,MATCH(Duombaze!DK170,DU!A:A,0),1))</f>
        <v>0</v>
      </c>
      <c r="DM170" s="19">
        <f>IF(Duombaze!DJ170="",0,INDEX(DU!K:K,MATCH(Duombaze!DJ170,DU!A:A,0),1))+IF(Duombaze!DK170="",0,INDEX(DU!K:K,MATCH(Duombaze!DK170,DU!A:A,0),1))</f>
        <v>0</v>
      </c>
      <c r="DN170" s="52"/>
      <c r="DO170" s="52"/>
      <c r="DP170" s="52"/>
      <c r="DQ170" s="17" t="str">
        <f t="shared" si="75"/>
        <v/>
      </c>
      <c r="DR170" s="65"/>
      <c r="DS170" s="692"/>
      <c r="DT170" s="692"/>
      <c r="DU170" s="692"/>
      <c r="DV170" s="692"/>
      <c r="DW170" s="692">
        <f>IF(Duombaze!DS170="",0,INDEX(DU!I:I,MATCH(Duombaze!DS170,DU!A:A,0),1))+IF(Duombaze!DT170="",0,INDEX(DU!I:I,MATCH(Duombaze!DT170,DU!A:A,0),1))+IF(Duombaze!DU170="",0,INDEX(DU!I:I,MATCH(Duombaze!DU170,DU!A:A,0),1))+IF(Duombaze!DV170="",0,INDEX(DU!I:I,MATCH(Duombaze!DV170,DU!A:A,0),1))</f>
        <v>0</v>
      </c>
      <c r="DX170" s="638">
        <f>IF(Duombaze!DS170="",0,INDEX(DU!K:K,MATCH(Duombaze!DS170,DU!A:A,0),1))+IF(Duombaze!DT170="",0,INDEX(DU!K:K,MATCH(Duombaze!DT170,DU!A:A,0),1))+IF(Duombaze!DU170="",0,INDEX(DU!K:K,MATCH(Duombaze!DU170,DU!A:A,0),1))+IF(Duombaze!DV170="",0,INDEX(DU!K:KH,MATCH(Duombaze!DV170,DU!A:A,0),1))</f>
        <v>0</v>
      </c>
      <c r="DY170" s="65"/>
      <c r="DZ170" s="65"/>
      <c r="EA170" s="19"/>
      <c r="EB170" s="19" t="str">
        <f t="shared" si="65"/>
        <v/>
      </c>
      <c r="EC170" s="19"/>
      <c r="ED170" s="19">
        <f>IF(Duombaze!EC170="",0,INDEX(DU!I:I,MATCH(Duombaze!EC170,DU!A:A,0),1))</f>
        <v>0</v>
      </c>
      <c r="EE170" s="638">
        <f>IF(Duombaze!EC170="",0,INDEX(DU!K:K,MATCH(Duombaze!EC170,DU!A:A,0),1))</f>
        <v>0</v>
      </c>
      <c r="EF170" s="19"/>
      <c r="EG170" s="19"/>
      <c r="EH170" s="52"/>
      <c r="EI170" s="17" t="str">
        <f t="shared" ref="EI170:EI182" si="94">IF(EH170&lt;&gt;"",A170&amp;" "&amp;C170&amp;" "&amp;EH170,"")</f>
        <v/>
      </c>
      <c r="EJ170" s="19"/>
      <c r="EK170" s="672"/>
      <c r="EL170" s="672"/>
      <c r="EM170" s="672"/>
      <c r="EN170" s="672">
        <f>IF(Duombaze!EK170="",0,INDEX(DU!I:I,MATCH(Duombaze!EK170,DU!A:A,0),1))+IF(Duombaze!EL170="",0,INDEX(DU!I:I,MATCH(Duombaze!EL170,DU!A:A,0),1))+IF(Duombaze!EM170="",0,INDEX(DU!I:I,MATCH(Duombaze!EM170,DU!A:A,0),1))</f>
        <v>0</v>
      </c>
      <c r="EO170" s="19">
        <f>IF(Duombaze!EK170="",0,INDEX(DU!K:K,MATCH(Duombaze!EK170,DU!A:A,0),1))+IF(Duombaze!EL170="",0,INDEX(DU!K:K,MATCH(Duombaze!EL170,DU!A:A,0),1))+IF(Duombaze!EM170="",0,INDEX(DU!K:K,MATCH(Duombaze!EM170,DU!A:A,0),1))</f>
        <v>0</v>
      </c>
      <c r="EP170" s="19"/>
      <c r="EQ170" s="19"/>
      <c r="ER170" s="19"/>
      <c r="ES170" s="17" t="str">
        <f t="shared" si="91"/>
        <v/>
      </c>
      <c r="ET170" s="19"/>
      <c r="EU170" s="19"/>
      <c r="EV170" s="19"/>
      <c r="EW170" s="19"/>
      <c r="EX170" s="19" t="str">
        <f t="shared" si="92"/>
        <v/>
      </c>
      <c r="EY170" s="19"/>
      <c r="EZ170" s="672"/>
      <c r="FA170" s="672"/>
      <c r="FB170" s="672">
        <f>IF(Duombaze!EZ170="",0,INDEX(DU!I:I,MATCH(Duombaze!EZ170,DU!A:A,0),1))+IF(Duombaze!FA170="",0,INDEX(DU!I:I,MATCH(Duombaze!FA170,DU!A:A,0),1))</f>
        <v>0</v>
      </c>
      <c r="FC170" s="19">
        <f>IF(Duombaze!EZ170="",0,INDEX(DU!K:K,MATCH(Duombaze!EZ170,DU!A:A,0),1))+IF(Duombaze!FA170="",0,INDEX(DU!K:K,MATCH(Duombaze!FA170,DU!A:A,0),1))</f>
        <v>0</v>
      </c>
      <c r="FD170" s="19"/>
      <c r="FE170" s="19"/>
      <c r="FF170" s="19"/>
      <c r="FG170" s="19"/>
      <c r="FH170" s="19"/>
      <c r="FI170" s="19"/>
      <c r="FJ170" s="19"/>
      <c r="FK170" s="65"/>
      <c r="FL170" s="18"/>
      <c r="FM170" s="671"/>
      <c r="FN170" s="671"/>
      <c r="FO170" s="671"/>
      <c r="FP170" s="671"/>
      <c r="FQ170" s="671">
        <f>IF(Duombaze!FM170="",0,INDEX(DU!I:I,MATCH(Duombaze!FM170,DU!A:A,0),1))+IF(Duombaze!FN170="",0,INDEX(DU!I:I,MATCH(Duombaze!FN170,DU!A:A,0),1))+IF(Duombaze!FO170="",0,INDEX(DU!I:I,MATCH(Duombaze!FO170,DU!A:A,0),1))+IF(Duombaze!FP170="",0,INDEX(DU!I:I,MATCH(Duombaze!FP170,DU!A:A,0),1))</f>
        <v>0</v>
      </c>
      <c r="FR170" s="671">
        <f>IF(Duombaze!FM170="",0,INDEX(DU!K:K,MATCH(Duombaze!FM170,DU!A:A,0),1))+IF(Duombaze!FN170="",0,INDEX(DU!K:K,MATCH(Duombaze!FN170,DU!A:A,0),1))+IF(Duombaze!FO170="",0,INDEX(DU!K:K,MATCH(Duombaze!FO170,DU!A:A,0),1))+IF(Duombaze!FP170="",0,INDEX(DU!K:K,MATCH(Duombaze!FP170,DU!A:A,0),1))</f>
        <v>0</v>
      </c>
      <c r="FT170" s="143" t="s">
        <v>700</v>
      </c>
      <c r="FU170" s="142" t="s">
        <v>245</v>
      </c>
      <c r="FY170" s="19" t="s">
        <v>715</v>
      </c>
      <c r="FZ170" s="19" t="str">
        <f>IF(FY170&lt;&gt;"",A162&amp;" "&amp;C162&amp;" "&amp;FY170,"")</f>
        <v>1 SPC14BS  Tentas ir aikštelė</v>
      </c>
      <c r="GA170" s="19" t="s">
        <v>356</v>
      </c>
    </row>
    <row r="171" spans="1:186" s="20" customFormat="1" ht="23.45" customHeight="1" x14ac:dyDescent="0.25">
      <c r="A171" s="41" t="s">
        <v>648</v>
      </c>
      <c r="B171" s="41" t="s">
        <v>776</v>
      </c>
      <c r="C171" s="16" t="s">
        <v>8386</v>
      </c>
      <c r="D171" s="19"/>
      <c r="E171" s="17" t="str">
        <f t="shared" si="82"/>
        <v/>
      </c>
      <c r="F171" s="19"/>
      <c r="G171" s="639"/>
      <c r="H171" s="639"/>
      <c r="I171" s="639"/>
      <c r="J171" s="639"/>
      <c r="K171" s="639"/>
      <c r="L171" s="639"/>
      <c r="M171" s="639"/>
      <c r="N171" s="639"/>
      <c r="O171" s="639"/>
      <c r="P171" s="638">
        <f>IF(Duombaze!G171="",0,INDEX(DU!I:I,MATCH(Duombaze!G171,DU!A:A,0),1))+IF(Duombaze!H171="",0,INDEX(DU!I:I,MATCH(Duombaze!H171,DU!A:A,0),1))+IF(Duombaze!I171="",0,INDEX(DU!I:I,MATCH(Duombaze!I171,DU!A:A,0),1))+IF(Duombaze!J171="",0,INDEX(DU!I:I,MATCH(Duombaze!J171,DU!A:A,0),1))+IF(Duombaze!K171="",0,INDEX(DU!I:I,MATCH(Duombaze!K171,DU!A:A,0),1))+IF(Duombaze!L171="",0,INDEX(DU!I:I,MATCH(Duombaze!L171,DU!A:A,0),1))+IF(Duombaze!M171="",0,INDEX(DU!I:I,MATCH(Duombaze!M171,DU!A:A,0),1))+IF(Duombaze!N171="",0,INDEX(DU!I:I,MATCH(Duombaze!N171,DU!A:A,0),1))+IF(Duombaze!O171="",0,INDEX(DU!I:I,MATCH(Duombaze!O171,DU!A:A,0),1))</f>
        <v>0</v>
      </c>
      <c r="Q171" s="638">
        <f>IF(Duombaze!G171="",0,INDEX(DU!K:K,MATCH(Duombaze!G171,DU!A:A,0),1))+IF(Duombaze!H171="",0,INDEX(DU!K:K,MATCH(Duombaze!H171,DU!A:A,0),1))+IF(Duombaze!I171="",0,INDEX(DU!K:K,MATCH(Duombaze!I171,DU!A:A,0),1))+IF(Duombaze!J171="",0,INDEX(DU!K:K,MATCH(Duombaze!J171,DU!A:A,0),1))+IF(Duombaze!K171="",0,INDEX(DU!K:K,MATCH(Duombaze!K171,DU!A:A,0),1))+IF(Duombaze!L171="",0,INDEX(DU!K:K,MATCH(Duombaze!L171,DU!A:A,0),1))+IF(Duombaze!M171="",0,INDEX(DU!K:K,MATCH(Duombaze!M171,DU!A:A,0),1))+IF(Duombaze!N171="",0,INDEX(DU!K:K,MATCH(Duombaze!N171,DU!A:A,0),1))+IF(Duombaze!O171="",0,INDEX(DU!K:K,MATCH(Duombaze!O171,DU!A:A,0),1))</f>
        <v>0</v>
      </c>
      <c r="R171" s="19"/>
      <c r="S171" s="52"/>
      <c r="T171" s="881"/>
      <c r="U171" s="17">
        <f>IF(Duombaze!T171="",0,INDEX(DU!I:I,MATCH(Duombaze!T171,DU!A:A,0),1))</f>
        <v>0</v>
      </c>
      <c r="V171" s="17">
        <f>IF(Duombaze!T171="",0,INDEX(DU!K:K,MATCH(Duombaze!T171,DU!A:A,0),1))</f>
        <v>0</v>
      </c>
      <c r="W171" s="19"/>
      <c r="X171" s="19"/>
      <c r="Y171" s="134"/>
      <c r="Z171" s="65"/>
      <c r="AA171" s="17" t="str">
        <f t="shared" si="88"/>
        <v/>
      </c>
      <c r="AB171" s="19"/>
      <c r="AC171" s="19">
        <f>IF(Duombaze!AB171="",0,INDEX(DU!I:I,MATCH(Duombaze!AB171,DU!A:A,0),1))</f>
        <v>0</v>
      </c>
      <c r="AD171" s="25">
        <f>IF(Duombaze!AB171="",0,INDEX(DU!K:K,MATCH(Duombaze!AB171,DU!A:A,0),1))</f>
        <v>0</v>
      </c>
      <c r="AE171" s="19"/>
      <c r="AF171" s="19"/>
      <c r="AG171" s="19"/>
      <c r="AH171" s="17" t="str">
        <f t="shared" si="67"/>
        <v/>
      </c>
      <c r="AI171" s="19"/>
      <c r="AJ171" s="639"/>
      <c r="AK171" s="639"/>
      <c r="AL171" s="639"/>
      <c r="AM171" s="639">
        <f>IF(Duombaze!AJ171="",0,INDEX(DU!I:I,MATCH(Duombaze!AJ171,DU!A:A,0),1))+IF(Duombaze!AK171="",0,INDEX(DU!I:I,MATCH(Duombaze!AK171,DU!A:A,0),1))+IF(Duombaze!AL171="",0,INDEX(DU!I:I,MATCH(Duombaze!AL171,DU!A:A,0),1))</f>
        <v>0</v>
      </c>
      <c r="AN171" s="639">
        <f>IF(Duombaze!AJ171="",0,INDEX(DU!K:K,MATCH(Duombaze!AJ171,DU!A:A,0),1))+IF(Duombaze!AK171="",0,INDEX(DU!K:K,MATCH(Duombaze!AK171,DU!A:A,0),1))+IF(Duombaze!AL171="",0,INDEX(DU!K:K,MATCH(Duombaze!AL171,DU!A:A,0),1))</f>
        <v>0</v>
      </c>
      <c r="AO171" s="19"/>
      <c r="AP171" s="19"/>
      <c r="AQ171" s="19"/>
      <c r="AR171" s="17" t="str">
        <f t="shared" si="70"/>
        <v/>
      </c>
      <c r="AS171" s="19"/>
      <c r="AT171" s="639"/>
      <c r="AU171" s="639"/>
      <c r="AV171" s="639"/>
      <c r="AW171" s="639"/>
      <c r="AX171" s="639"/>
      <c r="AY171" s="639"/>
      <c r="AZ171" s="639"/>
      <c r="BA171" s="639"/>
      <c r="BB171" s="639"/>
      <c r="BC171" s="639">
        <f>IF(Duombaze!AT171="",0,INDEX(DU!I:I,MATCH(Duombaze!AT171,DU!A:A,0),1))+IF(Duombaze!AU171="",0,INDEX(DU!I:I,MATCH(Duombaze!AU171,DU!A:A,0),1))+IF(Duombaze!AV171="",0,INDEX(DU!I:I,MATCH(Duombaze!AV171,DU!A:A,0),1))+IF(Duombaze!AW171="",0,INDEX(DU!I:I,MATCH(Duombaze!AW171,DU!A:A,0),1))+IF(Duombaze!AX171="",0,INDEX(DU!I:I,MATCH(Duombaze!AX171,DU!A:A,0),1))+IF(Duombaze!AY171="",0,INDEX(DU!I:I,MATCH(Duombaze!AY171,DU!A:A,0),1))+IF(Duombaze!AZ171="",0,INDEX(DU!I:I,MATCH(Duombaze!AZ171,DU!A:A,0),1))+IF(Duombaze!BA171="",0,INDEX(DU!I:I,MATCH(Duombaze!BA171,DU!A:A,0),1))+IF(Duombaze!BB171="",0,INDEX(DU!I:I,MATCH(Duombaze!BB171,DU!A:A,0),1))</f>
        <v>0</v>
      </c>
      <c r="BD171" s="638">
        <f>IF(Duombaze!AT171="",0,INDEX(DU!K:K,MATCH(Duombaze!AT171,DU!A:A,0),1))+IF(Duombaze!AU171="",0,INDEX(DU!K:K,MATCH(Duombaze!AU171,DU!A:A,0),1))+IF(Duombaze!AV171="",0,INDEX(DU!K:K,MATCH(Duombaze!AV171,DU!A:A,0),1))+IF(Duombaze!AW171="",0,INDEX(DU!K:K,MATCH(Duombaze!AW171,DU!A:A,0),1))+IF(Duombaze!AX171="",0,INDEX(DU!K:K,MATCH(Duombaze!AX171,DU!A:A,0),1))+IF(Duombaze!AY171="",0,INDEX(DU!K:K,MATCH(Duombaze!AY171,DU!A:A,0),1))+IF(Duombaze!AZ171="",0,INDEX(DU!K:K,MATCH(Duombaze!AZ171,DU!A:A,0),1))+IF(Duombaze!BA171="",0,INDEX(DU!K:K,MATCH(Duombaze!BA171,DU!A:A,0),1))+IF(Duombaze!BB171="",0,INDEX(DU!K:K,MATCH(Duombaze!BB171,DU!A:A,0),1))</f>
        <v>0</v>
      </c>
      <c r="BE171" s="19"/>
      <c r="BF171" s="19"/>
      <c r="BG171" s="53"/>
      <c r="BH171" s="17" t="str">
        <f t="shared" si="90"/>
        <v/>
      </c>
      <c r="BI171" s="17"/>
      <c r="BJ171" s="638"/>
      <c r="BK171" s="638"/>
      <c r="BL171" s="638"/>
      <c r="BM171" s="638">
        <f>IF(Duombaze!BJ171="",0,INDEX(DU!I:I,MATCH(Duombaze!BJ171,DU!A:A,0),1))+IF(Duombaze!BK171="",0,INDEX(DU!I:I,MATCH(Duombaze!BK171,DU!A:A,0),1))+IF(Duombaze!BL171="",0,INDEX(DU!I:I,MATCH(Duombaze!BL171,DU!A:A,0),1))</f>
        <v>0</v>
      </c>
      <c r="BN171" s="638">
        <f>IF(Duombaze!BJ171="",0,INDEX(DU!K:K,MATCH(Duombaze!BJ171,DU!A:A,0),1))+IF(Duombaze!BK171="",0,INDEX(DU!K:K,MATCH(Duombaze!BK171,DU!A:A,0),1))+IF(Duombaze!BL171="",0,INDEX(DU!K:K,MATCH(Duombaze!BL171,DU!A:A,0),1))</f>
        <v>0</v>
      </c>
      <c r="BO171" s="17"/>
      <c r="BP171" s="17"/>
      <c r="BQ171" s="17"/>
      <c r="BR171" s="17"/>
      <c r="BS171" s="17"/>
      <c r="BT171" s="17"/>
      <c r="BU171" s="17"/>
      <c r="BV171" s="17"/>
      <c r="BW171" s="17">
        <f>IF(Duombaze!BT171="",0,INDEX(DU!I:I,MATCH(Duombaze!BT171,DU!A:A,0),1))+IF(Duombaze!BU171="",0,INDEX(DU!I:I,MATCH(Duombaze!BU171,DU!A:A,0),1))+IF(Duombaze!BV171="",0,INDEX(DU!I:I,MATCH(Duombaze!BV171,DU!A:A,0),1))</f>
        <v>0</v>
      </c>
      <c r="BX171" s="19">
        <f>IF(Duombaze!BT171="",0,INDEX(DU!K:K,MATCH(Duombaze!BT171,DU!A:A,0),1))+IF(Duombaze!BU171="",0,INDEX(DU!K:K,MATCH(Duombaze!BU171,DU!A:A,0),1))+IF(Duombaze!BV171="",0,INDEX(DU!K:K,MATCH(Duombaze!BV171,DU!A:A,0),1))</f>
        <v>0</v>
      </c>
      <c r="BY171" s="17"/>
      <c r="BZ171" s="17"/>
      <c r="CA171" s="19"/>
      <c r="CB171" s="19" t="str">
        <f t="shared" si="93"/>
        <v/>
      </c>
      <c r="CC171" s="19"/>
      <c r="CD171" s="19">
        <f>IF(Duombaze!CC171="",0,INDEX(DU!I:I,MATCH(Duombaze!CC171,DU!A:A,0),1))</f>
        <v>0</v>
      </c>
      <c r="CE171" s="17">
        <f>IF(Duombaze!CC171="",0,INDEX(DU!K:K,MATCH(Duombaze!CC171,DU!A:A,0),1))</f>
        <v>0</v>
      </c>
      <c r="CF171" s="19"/>
      <c r="CG171" s="19"/>
      <c r="CH171" s="19"/>
      <c r="CI171" s="17" t="str">
        <f t="shared" si="71"/>
        <v/>
      </c>
      <c r="CJ171" s="19"/>
      <c r="CK171" s="19">
        <f>IF(Duombaze!CJ171="",0,INDEX(DU!I:I,MATCH(Duombaze!CJ171,DU!A:A,0),1))</f>
        <v>0</v>
      </c>
      <c r="CL171" s="17">
        <f>IF(Duombaze!CJ171="",0,INDEX(DU!K:K,MATCH(Duombaze!CJ171,DU!A:A,0),1))</f>
        <v>0</v>
      </c>
      <c r="CM171" s="19"/>
      <c r="CN171" s="19"/>
      <c r="CO171" s="19"/>
      <c r="CP171" s="17" t="str">
        <f t="shared" si="72"/>
        <v/>
      </c>
      <c r="CQ171" s="19"/>
      <c r="CR171" s="639"/>
      <c r="CS171" s="639"/>
      <c r="CT171" s="639">
        <f>IF(Duombaze!CR171="",0,INDEX(DU!I:I,MATCH(Duombaze!CR171,DU!A:A,0),1))+IF(Duombaze!CS171="",0,INDEX(DU!I:I,MATCH(Duombaze!CS171,DU!A:A,0),1))</f>
        <v>0</v>
      </c>
      <c r="CU171" s="19">
        <f>IF(Duombaze!CR171="",0,INDEX(DU!K:K,MATCH(Duombaze!CR171,DU!A:A,0),1))+IF(Duombaze!CS171="",0,INDEX(DU!K:K,MATCH(Duombaze!CS171,DU!A:A,0),1))</f>
        <v>0</v>
      </c>
      <c r="CV171" s="19"/>
      <c r="CW171" s="19"/>
      <c r="CX171" s="19"/>
      <c r="CY171" s="17" t="str">
        <f t="shared" si="73"/>
        <v/>
      </c>
      <c r="CZ171" s="52"/>
      <c r="DA171" s="678"/>
      <c r="DB171" s="678"/>
      <c r="DC171" s="678">
        <f>IF(Duombaze!DA171="",0,INDEX(DU!I:I,MATCH(Duombaze!DA171,DU!A:A,0),1))+IF(Duombaze!DB171="",0,INDEX(DU!I:I,MATCH(Duombaze!DB171,DU!A:A,0),1))</f>
        <v>0</v>
      </c>
      <c r="DD171" s="19">
        <f>IF(Duombaze!DA171="",0,INDEX(DU!K:K,MATCH(Duombaze!DA171,DU!A:A,0),1))+IF(Duombaze!DB171="",0,INDEX(DU!K:K,MATCH(Duombaze!DB171,DU!A:A,0),1))</f>
        <v>0</v>
      </c>
      <c r="DE171" s="19"/>
      <c r="DF171" s="19"/>
      <c r="DG171" s="19"/>
      <c r="DH171" s="19" t="str">
        <f t="shared" si="74"/>
        <v/>
      </c>
      <c r="DI171" s="19"/>
      <c r="DJ171" s="678"/>
      <c r="DK171" s="672"/>
      <c r="DL171" s="672">
        <f>IF(Duombaze!DJ171="",0,INDEX(DU!I:I,MATCH(Duombaze!DJ171,DU!A:A,0),1))+IF(Duombaze!DK171="",0,INDEX(DU!I:I,MATCH(Duombaze!DK171,DU!A:A,0),1))</f>
        <v>0</v>
      </c>
      <c r="DM171" s="19">
        <f>IF(Duombaze!DJ171="",0,INDEX(DU!K:K,MATCH(Duombaze!DJ171,DU!A:A,0),1))+IF(Duombaze!DK171="",0,INDEX(DU!K:K,MATCH(Duombaze!DK171,DU!A:A,0),1))</f>
        <v>0</v>
      </c>
      <c r="DN171" s="19"/>
      <c r="DO171" s="19"/>
      <c r="DP171" s="19"/>
      <c r="DQ171" s="17" t="str">
        <f t="shared" si="75"/>
        <v/>
      </c>
      <c r="DR171" s="65"/>
      <c r="DS171" s="692"/>
      <c r="DT171" s="692"/>
      <c r="DU171" s="692"/>
      <c r="DV171" s="692"/>
      <c r="DW171" s="692">
        <f>IF(Duombaze!DS171="",0,INDEX(DU!I:I,MATCH(Duombaze!DS171,DU!A:A,0),1))+IF(Duombaze!DT171="",0,INDEX(DU!I:I,MATCH(Duombaze!DT171,DU!A:A,0),1))+IF(Duombaze!DU171="",0,INDEX(DU!I:I,MATCH(Duombaze!DU171,DU!A:A,0),1))+IF(Duombaze!DV171="",0,INDEX(DU!I:I,MATCH(Duombaze!DV171,DU!A:A,0),1))</f>
        <v>0</v>
      </c>
      <c r="DX171" s="638">
        <f>IF(Duombaze!DS171="",0,INDEX(DU!K:K,MATCH(Duombaze!DS171,DU!A:A,0),1))+IF(Duombaze!DT171="",0,INDEX(DU!K:K,MATCH(Duombaze!DT171,DU!A:A,0),1))+IF(Duombaze!DU171="",0,INDEX(DU!K:K,MATCH(Duombaze!DU171,DU!A:A,0),1))+IF(Duombaze!DV171="",0,INDEX(DU!K:KH,MATCH(Duombaze!DV171,DU!A:A,0),1))</f>
        <v>0</v>
      </c>
      <c r="DY171" s="65"/>
      <c r="DZ171" s="65"/>
      <c r="EA171" s="19"/>
      <c r="EB171" s="19" t="str">
        <f t="shared" si="65"/>
        <v/>
      </c>
      <c r="EC171" s="19"/>
      <c r="ED171" s="19">
        <f>IF(Duombaze!EC171="",0,INDEX(DU!I:I,MATCH(Duombaze!EC171,DU!A:A,0),1))</f>
        <v>0</v>
      </c>
      <c r="EE171" s="638">
        <f>IF(Duombaze!EC171="",0,INDEX(DU!K:K,MATCH(Duombaze!EC171,DU!A:A,0),1))</f>
        <v>0</v>
      </c>
      <c r="EF171" s="19"/>
      <c r="EG171" s="19"/>
      <c r="EH171" s="19"/>
      <c r="EI171" s="17" t="str">
        <f t="shared" si="94"/>
        <v/>
      </c>
      <c r="EJ171" s="19"/>
      <c r="EK171" s="672"/>
      <c r="EL171" s="672"/>
      <c r="EM171" s="672"/>
      <c r="EN171" s="672">
        <f>IF(Duombaze!EK171="",0,INDEX(DU!I:I,MATCH(Duombaze!EK171,DU!A:A,0),1))+IF(Duombaze!EL171="",0,INDEX(DU!I:I,MATCH(Duombaze!EL171,DU!A:A,0),1))+IF(Duombaze!EM171="",0,INDEX(DU!I:I,MATCH(Duombaze!EM171,DU!A:A,0),1))</f>
        <v>0</v>
      </c>
      <c r="EO171" s="19">
        <f>IF(Duombaze!EK171="",0,INDEX(DU!K:K,MATCH(Duombaze!EK171,DU!A:A,0),1))+IF(Duombaze!EL171="",0,INDEX(DU!K:K,MATCH(Duombaze!EL171,DU!A:A,0),1))+IF(Duombaze!EM171="",0,INDEX(DU!K:K,MATCH(Duombaze!EM171,DU!A:A,0),1))</f>
        <v>0</v>
      </c>
      <c r="EP171" s="19"/>
      <c r="EQ171" s="19"/>
      <c r="ER171" s="65"/>
      <c r="ES171" s="17" t="str">
        <f t="shared" si="91"/>
        <v/>
      </c>
      <c r="ET171" s="19"/>
      <c r="EU171" s="19"/>
      <c r="EV171" s="19"/>
      <c r="EW171" s="19"/>
      <c r="EX171" s="19" t="str">
        <f t="shared" si="92"/>
        <v/>
      </c>
      <c r="EY171" s="19"/>
      <c r="EZ171" s="672"/>
      <c r="FA171" s="672"/>
      <c r="FB171" s="672">
        <f>IF(Duombaze!EZ171="",0,INDEX(DU!I:I,MATCH(Duombaze!EZ171,DU!A:A,0),1))+IF(Duombaze!FA171="",0,INDEX(DU!I:I,MATCH(Duombaze!FA171,DU!A:A,0),1))</f>
        <v>0</v>
      </c>
      <c r="FC171" s="19">
        <f>IF(Duombaze!EZ171="",0,INDEX(DU!K:K,MATCH(Duombaze!EZ171,DU!A:A,0),1))+IF(Duombaze!FA171="",0,INDEX(DU!K:K,MATCH(Duombaze!FA171,DU!A:A,0),1))</f>
        <v>0</v>
      </c>
      <c r="FD171" s="19"/>
      <c r="FE171" s="19"/>
      <c r="FF171" s="19"/>
      <c r="FG171" s="19"/>
      <c r="FH171" s="19"/>
      <c r="FI171" s="19"/>
      <c r="FJ171" s="19"/>
      <c r="FK171" s="65"/>
      <c r="FL171" s="18"/>
      <c r="FM171" s="671"/>
      <c r="FN171" s="671"/>
      <c r="FO171" s="671"/>
      <c r="FP171" s="671"/>
      <c r="FQ171" s="671">
        <f>IF(Duombaze!FM171="",0,INDEX(DU!I:I,MATCH(Duombaze!FM171,DU!A:A,0),1))+IF(Duombaze!FN171="",0,INDEX(DU!I:I,MATCH(Duombaze!FN171,DU!A:A,0),1))+IF(Duombaze!FO171="",0,INDEX(DU!I:I,MATCH(Duombaze!FO171,DU!A:A,0),1))+IF(Duombaze!FP171="",0,INDEX(DU!I:I,MATCH(Duombaze!FP171,DU!A:A,0),1))</f>
        <v>0</v>
      </c>
      <c r="FR171" s="671">
        <f>IF(Duombaze!FM171="",0,INDEX(DU!K:K,MATCH(Duombaze!FM171,DU!A:A,0),1))+IF(Duombaze!FN171="",0,INDEX(DU!K:K,MATCH(Duombaze!FN171,DU!A:A,0),1))+IF(Duombaze!FO171="",0,INDEX(DU!K:K,MATCH(Duombaze!FO171,DU!A:A,0),1))+IF(Duombaze!FP171="",0,INDEX(DU!K:K,MATCH(Duombaze!FP171,DU!A:A,0),1))</f>
        <v>0</v>
      </c>
      <c r="FT171" s="19" t="s">
        <v>314</v>
      </c>
      <c r="FU171" s="19" t="str">
        <f>IF(FT171&lt;&gt;"",A162&amp;" "&amp;C162&amp;" "&amp;FT171,"")</f>
        <v>1 SPC14BS Purvasaugių komplektas 550 ratams (pilni 1/2)</v>
      </c>
      <c r="FV171" s="19" t="s">
        <v>285</v>
      </c>
    </row>
    <row r="172" spans="1:186" s="20" customFormat="1" ht="23.45" customHeight="1" x14ac:dyDescent="0.25">
      <c r="A172" s="41" t="s">
        <v>653</v>
      </c>
      <c r="B172" s="41" t="s">
        <v>776</v>
      </c>
      <c r="C172" s="16" t="s">
        <v>8386</v>
      </c>
      <c r="D172" s="19"/>
      <c r="E172" s="17" t="str">
        <f t="shared" ref="E172:E203" si="95">IF(D172&lt;&gt;"",A172&amp;" "&amp;C172&amp;" "&amp;D172,"")</f>
        <v/>
      </c>
      <c r="F172" s="19"/>
      <c r="G172" s="639"/>
      <c r="H172" s="639"/>
      <c r="I172" s="639"/>
      <c r="J172" s="639"/>
      <c r="K172" s="639"/>
      <c r="L172" s="639"/>
      <c r="M172" s="639"/>
      <c r="N172" s="639"/>
      <c r="O172" s="639"/>
      <c r="P172" s="638">
        <f>IF(Duombaze!G172="",0,INDEX(DU!I:I,MATCH(Duombaze!G172,DU!A:A,0),1))+IF(Duombaze!H172="",0,INDEX(DU!I:I,MATCH(Duombaze!H172,DU!A:A,0),1))+IF(Duombaze!I172="",0,INDEX(DU!I:I,MATCH(Duombaze!I172,DU!A:A,0),1))+IF(Duombaze!J172="",0,INDEX(DU!I:I,MATCH(Duombaze!J172,DU!A:A,0),1))+IF(Duombaze!K172="",0,INDEX(DU!I:I,MATCH(Duombaze!K172,DU!A:A,0),1))+IF(Duombaze!L172="",0,INDEX(DU!I:I,MATCH(Duombaze!L172,DU!A:A,0),1))+IF(Duombaze!M172="",0,INDEX(DU!I:I,MATCH(Duombaze!M172,DU!A:A,0),1))+IF(Duombaze!N172="",0,INDEX(DU!I:I,MATCH(Duombaze!N172,DU!A:A,0),1))+IF(Duombaze!O172="",0,INDEX(DU!I:I,MATCH(Duombaze!O172,DU!A:A,0),1))</f>
        <v>0</v>
      </c>
      <c r="Q172" s="638">
        <f>IF(Duombaze!G172="",0,INDEX(DU!K:K,MATCH(Duombaze!G172,DU!A:A,0),1))+IF(Duombaze!H172="",0,INDEX(DU!K:K,MATCH(Duombaze!H172,DU!A:A,0),1))+IF(Duombaze!I172="",0,INDEX(DU!K:K,MATCH(Duombaze!I172,DU!A:A,0),1))+IF(Duombaze!J172="",0,INDEX(DU!K:K,MATCH(Duombaze!J172,DU!A:A,0),1))+IF(Duombaze!K172="",0,INDEX(DU!K:K,MATCH(Duombaze!K172,DU!A:A,0),1))+IF(Duombaze!L172="",0,INDEX(DU!K:K,MATCH(Duombaze!L172,DU!A:A,0),1))+IF(Duombaze!M172="",0,INDEX(DU!K:K,MATCH(Duombaze!M172,DU!A:A,0),1))+IF(Duombaze!N172="",0,INDEX(DU!K:K,MATCH(Duombaze!N172,DU!A:A,0),1))+IF(Duombaze!O172="",0,INDEX(DU!K:K,MATCH(Duombaze!O172,DU!A:A,0),1))</f>
        <v>0</v>
      </c>
      <c r="R172" s="19"/>
      <c r="S172" s="52"/>
      <c r="T172" s="881"/>
      <c r="U172" s="17">
        <f>IF(Duombaze!T172="",0,INDEX(DU!I:I,MATCH(Duombaze!T172,DU!A:A,0),1))</f>
        <v>0</v>
      </c>
      <c r="V172" s="17">
        <f>IF(Duombaze!T172="",0,INDEX(DU!K:K,MATCH(Duombaze!T172,DU!A:A,0),1))</f>
        <v>0</v>
      </c>
      <c r="W172" s="19"/>
      <c r="X172" s="19"/>
      <c r="Y172" s="134"/>
      <c r="Z172" s="65"/>
      <c r="AA172" s="17" t="str">
        <f t="shared" si="88"/>
        <v/>
      </c>
      <c r="AB172" s="19"/>
      <c r="AC172" s="19">
        <f>IF(Duombaze!AB172="",0,INDEX(DU!I:I,MATCH(Duombaze!AB172,DU!A:A,0),1))</f>
        <v>0</v>
      </c>
      <c r="AD172" s="25">
        <f>IF(Duombaze!AB172="",0,INDEX(DU!K:K,MATCH(Duombaze!AB172,DU!A:A,0),1))</f>
        <v>0</v>
      </c>
      <c r="AE172" s="19"/>
      <c r="AF172" s="19"/>
      <c r="AG172" s="19"/>
      <c r="AH172" s="17" t="str">
        <f t="shared" si="67"/>
        <v/>
      </c>
      <c r="AI172" s="19"/>
      <c r="AJ172" s="639"/>
      <c r="AK172" s="639"/>
      <c r="AL172" s="639"/>
      <c r="AM172" s="639">
        <f>IF(Duombaze!AJ172="",0,INDEX(DU!I:I,MATCH(Duombaze!AJ172,DU!A:A,0),1))+IF(Duombaze!AK172="",0,INDEX(DU!I:I,MATCH(Duombaze!AK172,DU!A:A,0),1))+IF(Duombaze!AL172="",0,INDEX(DU!I:I,MATCH(Duombaze!AL172,DU!A:A,0),1))</f>
        <v>0</v>
      </c>
      <c r="AN172" s="639">
        <f>IF(Duombaze!AJ172="",0,INDEX(DU!K:K,MATCH(Duombaze!AJ172,DU!A:A,0),1))+IF(Duombaze!AK172="",0,INDEX(DU!K:K,MATCH(Duombaze!AK172,DU!A:A,0),1))+IF(Duombaze!AL172="",0,INDEX(DU!K:K,MATCH(Duombaze!AL172,DU!A:A,0),1))</f>
        <v>0</v>
      </c>
      <c r="AO172" s="19"/>
      <c r="AP172" s="19"/>
      <c r="AQ172" s="19"/>
      <c r="AR172" s="17" t="str">
        <f t="shared" si="70"/>
        <v/>
      </c>
      <c r="AS172" s="19"/>
      <c r="AT172" s="639"/>
      <c r="AU172" s="639"/>
      <c r="AV172" s="639"/>
      <c r="AW172" s="639"/>
      <c r="AX172" s="639"/>
      <c r="AY172" s="639"/>
      <c r="AZ172" s="639"/>
      <c r="BA172" s="639"/>
      <c r="BB172" s="639"/>
      <c r="BC172" s="639">
        <f>IF(Duombaze!AT172="",0,INDEX(DU!I:I,MATCH(Duombaze!AT172,DU!A:A,0),1))+IF(Duombaze!AU172="",0,INDEX(DU!I:I,MATCH(Duombaze!AU172,DU!A:A,0),1))+IF(Duombaze!AV172="",0,INDEX(DU!I:I,MATCH(Duombaze!AV172,DU!A:A,0),1))+IF(Duombaze!AW172="",0,INDEX(DU!I:I,MATCH(Duombaze!AW172,DU!A:A,0),1))+IF(Duombaze!AX172="",0,INDEX(DU!I:I,MATCH(Duombaze!AX172,DU!A:A,0),1))+IF(Duombaze!AY172="",0,INDEX(DU!I:I,MATCH(Duombaze!AY172,DU!A:A,0),1))+IF(Duombaze!AZ172="",0,INDEX(DU!I:I,MATCH(Duombaze!AZ172,DU!A:A,0),1))+IF(Duombaze!BA172="",0,INDEX(DU!I:I,MATCH(Duombaze!BA172,DU!A:A,0),1))+IF(Duombaze!BB172="",0,INDEX(DU!I:I,MATCH(Duombaze!BB172,DU!A:A,0),1))</f>
        <v>0</v>
      </c>
      <c r="BD172" s="638">
        <f>IF(Duombaze!AT172="",0,INDEX(DU!K:K,MATCH(Duombaze!AT172,DU!A:A,0),1))+IF(Duombaze!AU172="",0,INDEX(DU!K:K,MATCH(Duombaze!AU172,DU!A:A,0),1))+IF(Duombaze!AV172="",0,INDEX(DU!K:K,MATCH(Duombaze!AV172,DU!A:A,0),1))+IF(Duombaze!AW172="",0,INDEX(DU!K:K,MATCH(Duombaze!AW172,DU!A:A,0),1))+IF(Duombaze!AX172="",0,INDEX(DU!K:K,MATCH(Duombaze!AX172,DU!A:A,0),1))+IF(Duombaze!AY172="",0,INDEX(DU!K:K,MATCH(Duombaze!AY172,DU!A:A,0),1))+IF(Duombaze!AZ172="",0,INDEX(DU!K:K,MATCH(Duombaze!AZ172,DU!A:A,0),1))+IF(Duombaze!BA172="",0,INDEX(DU!K:K,MATCH(Duombaze!BA172,DU!A:A,0),1))+IF(Duombaze!BB172="",0,INDEX(DU!K:K,MATCH(Duombaze!BB172,DU!A:A,0),1))</f>
        <v>0</v>
      </c>
      <c r="BE172" s="19"/>
      <c r="BF172" s="19"/>
      <c r="BG172" s="53"/>
      <c r="BH172" s="17" t="str">
        <f t="shared" si="90"/>
        <v/>
      </c>
      <c r="BI172" s="17"/>
      <c r="BJ172" s="638"/>
      <c r="BK172" s="638"/>
      <c r="BL172" s="638"/>
      <c r="BM172" s="638">
        <f>IF(Duombaze!BJ172="",0,INDEX(DU!I:I,MATCH(Duombaze!BJ172,DU!A:A,0),1))+IF(Duombaze!BK172="",0,INDEX(DU!I:I,MATCH(Duombaze!BK172,DU!A:A,0),1))+IF(Duombaze!BL172="",0,INDEX(DU!I:I,MATCH(Duombaze!BL172,DU!A:A,0),1))</f>
        <v>0</v>
      </c>
      <c r="BN172" s="638">
        <f>IF(Duombaze!BJ172="",0,INDEX(DU!K:K,MATCH(Duombaze!BJ172,DU!A:A,0),1))+IF(Duombaze!BK172="",0,INDEX(DU!K:K,MATCH(Duombaze!BK172,DU!A:A,0),1))+IF(Duombaze!BL172="",0,INDEX(DU!K:K,MATCH(Duombaze!BL172,DU!A:A,0),1))</f>
        <v>0</v>
      </c>
      <c r="BO172" s="17"/>
      <c r="BP172" s="17"/>
      <c r="BQ172" s="19"/>
      <c r="BR172" s="19" t="str">
        <f t="shared" ref="BR172:BR181" si="96">IF(BQ172&lt;&gt;"",A172&amp;" "&amp;C172&amp;" "&amp;BQ172,"")</f>
        <v/>
      </c>
      <c r="BS172" s="19"/>
      <c r="BT172" s="19"/>
      <c r="BU172" s="19"/>
      <c r="BV172" s="19"/>
      <c r="BW172" s="19">
        <f>IF(Duombaze!BT172="",0,INDEX(DU!I:I,MATCH(Duombaze!BT172,DU!A:A,0),1))+IF(Duombaze!BU172="",0,INDEX(DU!I:I,MATCH(Duombaze!BU172,DU!A:A,0),1))+IF(Duombaze!BV172="",0,INDEX(DU!I:I,MATCH(Duombaze!BV172,DU!A:A,0),1))</f>
        <v>0</v>
      </c>
      <c r="BX172" s="19">
        <f>IF(Duombaze!BT172="",0,INDEX(DU!K:K,MATCH(Duombaze!BT172,DU!A:A,0),1))+IF(Duombaze!BU172="",0,INDEX(DU!K:K,MATCH(Duombaze!BU172,DU!A:A,0),1))+IF(Duombaze!BV172="",0,INDEX(DU!K:K,MATCH(Duombaze!BV172,DU!A:A,0),1))</f>
        <v>0</v>
      </c>
      <c r="BY172" s="19"/>
      <c r="BZ172" s="19"/>
      <c r="CA172" s="19"/>
      <c r="CB172" s="19" t="str">
        <f t="shared" si="93"/>
        <v/>
      </c>
      <c r="CC172" s="19"/>
      <c r="CD172" s="19">
        <f>IF(Duombaze!CC172="",0,INDEX(DU!I:I,MATCH(Duombaze!CC172,DU!A:A,0),1))</f>
        <v>0</v>
      </c>
      <c r="CE172" s="17">
        <f>IF(Duombaze!CC172="",0,INDEX(DU!K:K,MATCH(Duombaze!CC172,DU!A:A,0),1))</f>
        <v>0</v>
      </c>
      <c r="CF172" s="19"/>
      <c r="CG172" s="19"/>
      <c r="CH172" s="19"/>
      <c r="CI172" s="17" t="str">
        <f t="shared" si="71"/>
        <v/>
      </c>
      <c r="CJ172" s="19"/>
      <c r="CK172" s="19">
        <f>IF(Duombaze!CJ172="",0,INDEX(DU!I:I,MATCH(Duombaze!CJ172,DU!A:A,0),1))</f>
        <v>0</v>
      </c>
      <c r="CL172" s="17">
        <f>IF(Duombaze!CJ172="",0,INDEX(DU!K:K,MATCH(Duombaze!CJ172,DU!A:A,0),1))</f>
        <v>0</v>
      </c>
      <c r="CM172" s="19"/>
      <c r="CN172" s="19"/>
      <c r="CO172" s="19"/>
      <c r="CP172" s="17" t="str">
        <f t="shared" si="72"/>
        <v/>
      </c>
      <c r="CQ172" s="19"/>
      <c r="CR172" s="639"/>
      <c r="CS172" s="639"/>
      <c r="CT172" s="639">
        <f>IF(Duombaze!CR172="",0,INDEX(DU!I:I,MATCH(Duombaze!CR172,DU!A:A,0),1))+IF(Duombaze!CS172="",0,INDEX(DU!I:I,MATCH(Duombaze!CS172,DU!A:A,0),1))</f>
        <v>0</v>
      </c>
      <c r="CU172" s="19">
        <f>IF(Duombaze!CR172="",0,INDEX(DU!K:K,MATCH(Duombaze!CR172,DU!A:A,0),1))+IF(Duombaze!CS172="",0,INDEX(DU!K:K,MATCH(Duombaze!CS172,DU!A:A,0),1))</f>
        <v>0</v>
      </c>
      <c r="CV172" s="19"/>
      <c r="CW172" s="19"/>
      <c r="CX172" s="19"/>
      <c r="CY172" s="17" t="str">
        <f t="shared" si="73"/>
        <v/>
      </c>
      <c r="CZ172" s="52"/>
      <c r="DA172" s="678"/>
      <c r="DB172" s="678"/>
      <c r="DC172" s="678">
        <f>IF(Duombaze!DA172="",0,INDEX(DU!I:I,MATCH(Duombaze!DA172,DU!A:A,0),1))+IF(Duombaze!DB172="",0,INDEX(DU!I:I,MATCH(Duombaze!DB172,DU!A:A,0),1))</f>
        <v>0</v>
      </c>
      <c r="DD172" s="19">
        <f>IF(Duombaze!DA172="",0,INDEX(DU!K:K,MATCH(Duombaze!DA172,DU!A:A,0),1))+IF(Duombaze!DB172="",0,INDEX(DU!K:K,MATCH(Duombaze!DB172,DU!A:A,0),1))</f>
        <v>0</v>
      </c>
      <c r="DE172" s="19"/>
      <c r="DF172" s="19"/>
      <c r="DG172" s="19"/>
      <c r="DH172" s="19" t="str">
        <f t="shared" si="74"/>
        <v/>
      </c>
      <c r="DI172" s="19"/>
      <c r="DJ172" s="678"/>
      <c r="DK172" s="672"/>
      <c r="DL172" s="672">
        <f>IF(Duombaze!DJ172="",0,INDEX(DU!I:I,MATCH(Duombaze!DJ172,DU!A:A,0),1))+IF(Duombaze!DK172="",0,INDEX(DU!I:I,MATCH(Duombaze!DK172,DU!A:A,0),1))</f>
        <v>0</v>
      </c>
      <c r="DM172" s="19">
        <f>IF(Duombaze!DJ172="",0,INDEX(DU!K:K,MATCH(Duombaze!DJ172,DU!A:A,0),1))+IF(Duombaze!DK172="",0,INDEX(DU!K:K,MATCH(Duombaze!DK172,DU!A:A,0),1))</f>
        <v>0</v>
      </c>
      <c r="DN172" s="19"/>
      <c r="DO172" s="19"/>
      <c r="DP172" s="19"/>
      <c r="DQ172" s="17" t="str">
        <f t="shared" si="75"/>
        <v/>
      </c>
      <c r="DR172" s="65"/>
      <c r="DS172" s="692"/>
      <c r="DT172" s="692"/>
      <c r="DU172" s="692"/>
      <c r="DV172" s="692"/>
      <c r="DW172" s="692">
        <f>IF(Duombaze!DS172="",0,INDEX(DU!I:I,MATCH(Duombaze!DS172,DU!A:A,0),1))+IF(Duombaze!DT172="",0,INDEX(DU!I:I,MATCH(Duombaze!DT172,DU!A:A,0),1))+IF(Duombaze!DU172="",0,INDEX(DU!I:I,MATCH(Duombaze!DU172,DU!A:A,0),1))+IF(Duombaze!DV172="",0,INDEX(DU!I:I,MATCH(Duombaze!DV172,DU!A:A,0),1))</f>
        <v>0</v>
      </c>
      <c r="DX172" s="638">
        <f>IF(Duombaze!DS172="",0,INDEX(DU!K:K,MATCH(Duombaze!DS172,DU!A:A,0),1))+IF(Duombaze!DT172="",0,INDEX(DU!K:K,MATCH(Duombaze!DT172,DU!A:A,0),1))+IF(Duombaze!DU172="",0,INDEX(DU!K:K,MATCH(Duombaze!DU172,DU!A:A,0),1))+IF(Duombaze!DV172="",0,INDEX(DU!K:KH,MATCH(Duombaze!DV172,DU!A:A,0),1))</f>
        <v>0</v>
      </c>
      <c r="DY172" s="65"/>
      <c r="DZ172" s="65"/>
      <c r="EA172" s="19"/>
      <c r="EB172" s="19" t="str">
        <f t="shared" si="65"/>
        <v/>
      </c>
      <c r="EC172" s="19"/>
      <c r="ED172" s="19">
        <f>IF(Duombaze!EC172="",0,INDEX(DU!I:I,MATCH(Duombaze!EC172,DU!A:A,0),1))</f>
        <v>0</v>
      </c>
      <c r="EE172" s="638">
        <f>IF(Duombaze!EC172="",0,INDEX(DU!K:K,MATCH(Duombaze!EC172,DU!A:A,0),1))</f>
        <v>0</v>
      </c>
      <c r="EF172" s="19"/>
      <c r="EG172" s="19"/>
      <c r="EH172" s="19"/>
      <c r="EI172" s="17" t="str">
        <f t="shared" si="94"/>
        <v/>
      </c>
      <c r="EJ172" s="19"/>
      <c r="EK172" s="672"/>
      <c r="EL172" s="672"/>
      <c r="EM172" s="672"/>
      <c r="EN172" s="672">
        <f>IF(Duombaze!EK172="",0,INDEX(DU!I:I,MATCH(Duombaze!EK172,DU!A:A,0),1))+IF(Duombaze!EL172="",0,INDEX(DU!I:I,MATCH(Duombaze!EL172,DU!A:A,0),1))+IF(Duombaze!EM172="",0,INDEX(DU!I:I,MATCH(Duombaze!EM172,DU!A:A,0),1))</f>
        <v>0</v>
      </c>
      <c r="EO172" s="19">
        <f>IF(Duombaze!EK172="",0,INDEX(DU!K:K,MATCH(Duombaze!EK172,DU!A:A,0),1))+IF(Duombaze!EL172="",0,INDEX(DU!K:K,MATCH(Duombaze!EL172,DU!A:A,0),1))+IF(Duombaze!EM172="",0,INDEX(DU!K:K,MATCH(Duombaze!EM172,DU!A:A,0),1))</f>
        <v>0</v>
      </c>
      <c r="EP172" s="19"/>
      <c r="EQ172" s="19"/>
      <c r="ER172" s="65"/>
      <c r="ES172" s="17" t="str">
        <f t="shared" si="91"/>
        <v/>
      </c>
      <c r="ET172" s="19"/>
      <c r="EU172" s="19"/>
      <c r="EV172" s="19"/>
      <c r="EW172" s="19"/>
      <c r="EX172" s="19" t="str">
        <f t="shared" si="92"/>
        <v/>
      </c>
      <c r="EY172" s="19"/>
      <c r="EZ172" s="672"/>
      <c r="FA172" s="672"/>
      <c r="FB172" s="672">
        <f>IF(Duombaze!EZ172="",0,INDEX(DU!I:I,MATCH(Duombaze!EZ172,DU!A:A,0),1))+IF(Duombaze!FA172="",0,INDEX(DU!I:I,MATCH(Duombaze!FA172,DU!A:A,0),1))</f>
        <v>0</v>
      </c>
      <c r="FC172" s="19">
        <f>IF(Duombaze!EZ172="",0,INDEX(DU!K:K,MATCH(Duombaze!EZ172,DU!A:A,0),1))+IF(Duombaze!FA172="",0,INDEX(DU!K:K,MATCH(Duombaze!FA172,DU!A:A,0),1))</f>
        <v>0</v>
      </c>
      <c r="FD172" s="19"/>
      <c r="FE172" s="19"/>
      <c r="FF172" s="19"/>
      <c r="FG172" s="19"/>
      <c r="FH172" s="19"/>
      <c r="FI172" s="19"/>
      <c r="FJ172" s="19"/>
      <c r="FK172" s="65"/>
      <c r="FL172" s="18"/>
      <c r="FM172" s="671"/>
      <c r="FN172" s="671"/>
      <c r="FO172" s="671"/>
      <c r="FP172" s="671"/>
      <c r="FQ172" s="671">
        <f>IF(Duombaze!FM172="",0,INDEX(DU!I:I,MATCH(Duombaze!FM172,DU!A:A,0),1))+IF(Duombaze!FN172="",0,INDEX(DU!I:I,MATCH(Duombaze!FN172,DU!A:A,0),1))+IF(Duombaze!FO172="",0,INDEX(DU!I:I,MATCH(Duombaze!FO172,DU!A:A,0),1))+IF(Duombaze!FP172="",0,INDEX(DU!I:I,MATCH(Duombaze!FP172,DU!A:A,0),1))</f>
        <v>0</v>
      </c>
      <c r="FR172" s="671">
        <f>IF(Duombaze!FM172="",0,INDEX(DU!K:K,MATCH(Duombaze!FM172,DU!A:A,0),1))+IF(Duombaze!FN172="",0,INDEX(DU!K:K,MATCH(Duombaze!FN172,DU!A:A,0),1))+IF(Duombaze!FO172="",0,INDEX(DU!K:K,MATCH(Duombaze!FO172,DU!A:A,0),1))+IF(Duombaze!FP172="",0,INDEX(DU!K:K,MATCH(Duombaze!FP172,DU!A:A,0),1))</f>
        <v>0</v>
      </c>
    </row>
    <row r="173" spans="1:186" s="20" customFormat="1" ht="23.45" customHeight="1" thickBot="1" x14ac:dyDescent="0.3">
      <c r="A173" s="41" t="s">
        <v>642</v>
      </c>
      <c r="B173" s="41" t="s">
        <v>776</v>
      </c>
      <c r="C173" s="16" t="s">
        <v>8386</v>
      </c>
      <c r="D173" s="19"/>
      <c r="E173" s="17" t="str">
        <f t="shared" si="95"/>
        <v/>
      </c>
      <c r="F173" s="19"/>
      <c r="G173" s="639"/>
      <c r="H173" s="639"/>
      <c r="I173" s="639"/>
      <c r="J173" s="639"/>
      <c r="K173" s="639"/>
      <c r="L173" s="639"/>
      <c r="M173" s="639"/>
      <c r="N173" s="639"/>
      <c r="O173" s="639"/>
      <c r="P173" s="638">
        <f>IF(Duombaze!G173="",0,INDEX(DU!I:I,MATCH(Duombaze!G173,DU!A:A,0),1))+IF(Duombaze!H173="",0,INDEX(DU!I:I,MATCH(Duombaze!H173,DU!A:A,0),1))+IF(Duombaze!I173="",0,INDEX(DU!I:I,MATCH(Duombaze!I173,DU!A:A,0),1))+IF(Duombaze!J173="",0,INDEX(DU!I:I,MATCH(Duombaze!J173,DU!A:A,0),1))+IF(Duombaze!K173="",0,INDEX(DU!I:I,MATCH(Duombaze!K173,DU!A:A,0),1))+IF(Duombaze!L173="",0,INDEX(DU!I:I,MATCH(Duombaze!L173,DU!A:A,0),1))+IF(Duombaze!M173="",0,INDEX(DU!I:I,MATCH(Duombaze!M173,DU!A:A,0),1))+IF(Duombaze!N173="",0,INDEX(DU!I:I,MATCH(Duombaze!N173,DU!A:A,0),1))+IF(Duombaze!O173="",0,INDEX(DU!I:I,MATCH(Duombaze!O173,DU!A:A,0),1))</f>
        <v>0</v>
      </c>
      <c r="Q173" s="638">
        <f>IF(Duombaze!G173="",0,INDEX(DU!K:K,MATCH(Duombaze!G173,DU!A:A,0),1))+IF(Duombaze!H173="",0,INDEX(DU!K:K,MATCH(Duombaze!H173,DU!A:A,0),1))+IF(Duombaze!I173="",0,INDEX(DU!K:K,MATCH(Duombaze!I173,DU!A:A,0),1))+IF(Duombaze!J173="",0,INDEX(DU!K:K,MATCH(Duombaze!J173,DU!A:A,0),1))+IF(Duombaze!K173="",0,INDEX(DU!K:K,MATCH(Duombaze!K173,DU!A:A,0),1))+IF(Duombaze!L173="",0,INDEX(DU!K:K,MATCH(Duombaze!L173,DU!A:A,0),1))+IF(Duombaze!M173="",0,INDEX(DU!K:K,MATCH(Duombaze!M173,DU!A:A,0),1))+IF(Duombaze!N173="",0,INDEX(DU!K:K,MATCH(Duombaze!N173,DU!A:A,0),1))+IF(Duombaze!O173="",0,INDEX(DU!K:K,MATCH(Duombaze!O173,DU!A:A,0),1))</f>
        <v>0</v>
      </c>
      <c r="R173" s="19"/>
      <c r="S173" s="52"/>
      <c r="T173" s="881"/>
      <c r="U173" s="17">
        <f>IF(Duombaze!T173="",0,INDEX(DU!I:I,MATCH(Duombaze!T173,DU!A:A,0),1))</f>
        <v>0</v>
      </c>
      <c r="V173" s="17">
        <f>IF(Duombaze!T173="",0,INDEX(DU!K:K,MATCH(Duombaze!T173,DU!A:A,0),1))</f>
        <v>0</v>
      </c>
      <c r="W173" s="19"/>
      <c r="X173" s="19"/>
      <c r="Y173" s="134"/>
      <c r="Z173" s="65"/>
      <c r="AA173" s="17" t="str">
        <f t="shared" si="88"/>
        <v/>
      </c>
      <c r="AB173" s="19"/>
      <c r="AC173" s="19">
        <f>IF(Duombaze!AB173="",0,INDEX(DU!I:I,MATCH(Duombaze!AB173,DU!A:A,0),1))</f>
        <v>0</v>
      </c>
      <c r="AD173" s="25">
        <f>IF(Duombaze!AB173="",0,INDEX(DU!K:K,MATCH(Duombaze!AB173,DU!A:A,0),1))</f>
        <v>0</v>
      </c>
      <c r="AE173" s="19"/>
      <c r="AF173" s="19"/>
      <c r="AG173" s="19"/>
      <c r="AH173" s="17" t="str">
        <f t="shared" si="67"/>
        <v/>
      </c>
      <c r="AI173" s="19"/>
      <c r="AJ173" s="639"/>
      <c r="AK173" s="639"/>
      <c r="AL173" s="639"/>
      <c r="AM173" s="639">
        <f>IF(Duombaze!AJ173="",0,INDEX(DU!I:I,MATCH(Duombaze!AJ173,DU!A:A,0),1))+IF(Duombaze!AK173="",0,INDEX(DU!I:I,MATCH(Duombaze!AK173,DU!A:A,0),1))+IF(Duombaze!AL173="",0,INDEX(DU!I:I,MATCH(Duombaze!AL173,DU!A:A,0),1))</f>
        <v>0</v>
      </c>
      <c r="AN173" s="639">
        <f>IF(Duombaze!AJ173="",0,INDEX(DU!K:K,MATCH(Duombaze!AJ173,DU!A:A,0),1))+IF(Duombaze!AK173="",0,INDEX(DU!K:K,MATCH(Duombaze!AK173,DU!A:A,0),1))+IF(Duombaze!AL173="",0,INDEX(DU!K:K,MATCH(Duombaze!AL173,DU!A:A,0),1))</f>
        <v>0</v>
      </c>
      <c r="AO173" s="19"/>
      <c r="AP173" s="19"/>
      <c r="AQ173" s="19"/>
      <c r="AR173" s="17" t="str">
        <f t="shared" si="70"/>
        <v/>
      </c>
      <c r="AS173" s="19"/>
      <c r="AT173" s="639"/>
      <c r="AU173" s="639"/>
      <c r="AV173" s="639"/>
      <c r="AW173" s="639"/>
      <c r="AX173" s="639"/>
      <c r="AY173" s="639"/>
      <c r="AZ173" s="639"/>
      <c r="BA173" s="639"/>
      <c r="BB173" s="639"/>
      <c r="BC173" s="639">
        <f>IF(Duombaze!AT173="",0,INDEX(DU!I:I,MATCH(Duombaze!AT173,DU!A:A,0),1))+IF(Duombaze!AU173="",0,INDEX(DU!I:I,MATCH(Duombaze!AU173,DU!A:A,0),1))+IF(Duombaze!AV173="",0,INDEX(DU!I:I,MATCH(Duombaze!AV173,DU!A:A,0),1))+IF(Duombaze!AW173="",0,INDEX(DU!I:I,MATCH(Duombaze!AW173,DU!A:A,0),1))+IF(Duombaze!AX173="",0,INDEX(DU!I:I,MATCH(Duombaze!AX173,DU!A:A,0),1))+IF(Duombaze!AY173="",0,INDEX(DU!I:I,MATCH(Duombaze!AY173,DU!A:A,0),1))+IF(Duombaze!AZ173="",0,INDEX(DU!I:I,MATCH(Duombaze!AZ173,DU!A:A,0),1))+IF(Duombaze!BA173="",0,INDEX(DU!I:I,MATCH(Duombaze!BA173,DU!A:A,0),1))+IF(Duombaze!BB173="",0,INDEX(DU!I:I,MATCH(Duombaze!BB173,DU!A:A,0),1))</f>
        <v>0</v>
      </c>
      <c r="BD173" s="638">
        <f>IF(Duombaze!AT173="",0,INDEX(DU!K:K,MATCH(Duombaze!AT173,DU!A:A,0),1))+IF(Duombaze!AU173="",0,INDEX(DU!K:K,MATCH(Duombaze!AU173,DU!A:A,0),1))+IF(Duombaze!AV173="",0,INDEX(DU!K:K,MATCH(Duombaze!AV173,DU!A:A,0),1))+IF(Duombaze!AW173="",0,INDEX(DU!K:K,MATCH(Duombaze!AW173,DU!A:A,0),1))+IF(Duombaze!AX173="",0,INDEX(DU!K:K,MATCH(Duombaze!AX173,DU!A:A,0),1))+IF(Duombaze!AY173="",0,INDEX(DU!K:K,MATCH(Duombaze!AY173,DU!A:A,0),1))+IF(Duombaze!AZ173="",0,INDEX(DU!K:K,MATCH(Duombaze!AZ173,DU!A:A,0),1))+IF(Duombaze!BA173="",0,INDEX(DU!K:K,MATCH(Duombaze!BA173,DU!A:A,0),1))+IF(Duombaze!BB173="",0,INDEX(DU!K:K,MATCH(Duombaze!BB173,DU!A:A,0),1))</f>
        <v>0</v>
      </c>
      <c r="BE173" s="19"/>
      <c r="BF173" s="19"/>
      <c r="BG173" s="333"/>
      <c r="BH173" s="17" t="str">
        <f t="shared" si="90"/>
        <v/>
      </c>
      <c r="BI173" s="17"/>
      <c r="BJ173" s="638"/>
      <c r="BK173" s="638"/>
      <c r="BL173" s="638"/>
      <c r="BM173" s="638">
        <f>IF(Duombaze!BJ173="",0,INDEX(DU!I:I,MATCH(Duombaze!BJ173,DU!A:A,0),1))+IF(Duombaze!BK173="",0,INDEX(DU!I:I,MATCH(Duombaze!BK173,DU!A:A,0),1))+IF(Duombaze!BL173="",0,INDEX(DU!I:I,MATCH(Duombaze!BL173,DU!A:A,0),1))</f>
        <v>0</v>
      </c>
      <c r="BN173" s="638">
        <f>IF(Duombaze!BJ173="",0,INDEX(DU!K:K,MATCH(Duombaze!BJ173,DU!A:A,0),1))+IF(Duombaze!BK173="",0,INDEX(DU!K:K,MATCH(Duombaze!BK173,DU!A:A,0),1))+IF(Duombaze!BL173="",0,INDEX(DU!K:K,MATCH(Duombaze!BL173,DU!A:A,0),1))</f>
        <v>0</v>
      </c>
      <c r="BO173" s="17"/>
      <c r="BP173" s="18"/>
      <c r="BQ173" s="19"/>
      <c r="BR173" s="19" t="str">
        <f t="shared" si="96"/>
        <v/>
      </c>
      <c r="BS173" s="19"/>
      <c r="BT173" s="19"/>
      <c r="BU173" s="19"/>
      <c r="BV173" s="19"/>
      <c r="BW173" s="19">
        <f>IF(Duombaze!BT173="",0,INDEX(DU!I:I,MATCH(Duombaze!BT173,DU!A:A,0),1))+IF(Duombaze!BU173="",0,INDEX(DU!I:I,MATCH(Duombaze!BU173,DU!A:A,0),1))+IF(Duombaze!BV173="",0,INDEX(DU!I:I,MATCH(Duombaze!BV173,DU!A:A,0),1))</f>
        <v>0</v>
      </c>
      <c r="BX173" s="19">
        <f>IF(Duombaze!BT173="",0,INDEX(DU!K:K,MATCH(Duombaze!BT173,DU!A:A,0),1))+IF(Duombaze!BU173="",0,INDEX(DU!K:K,MATCH(Duombaze!BU173,DU!A:A,0),1))+IF(Duombaze!BV173="",0,INDEX(DU!K:K,MATCH(Duombaze!BV173,DU!A:A,0),1))</f>
        <v>0</v>
      </c>
      <c r="BY173" s="19"/>
      <c r="BZ173" s="19"/>
      <c r="CA173" s="19"/>
      <c r="CB173" s="19" t="str">
        <f t="shared" si="93"/>
        <v/>
      </c>
      <c r="CC173" s="19"/>
      <c r="CD173" s="19">
        <f>IF(Duombaze!CC173="",0,INDEX(DU!I:I,MATCH(Duombaze!CC173,DU!A:A,0),1))</f>
        <v>0</v>
      </c>
      <c r="CE173" s="17">
        <f>IF(Duombaze!CC173="",0,INDEX(DU!K:K,MATCH(Duombaze!CC173,DU!A:A,0),1))</f>
        <v>0</v>
      </c>
      <c r="CF173" s="19"/>
      <c r="CG173" s="19"/>
      <c r="CH173" s="19"/>
      <c r="CI173" s="17" t="str">
        <f t="shared" si="71"/>
        <v/>
      </c>
      <c r="CJ173" s="19"/>
      <c r="CK173" s="19">
        <f>IF(Duombaze!CJ173="",0,INDEX(DU!I:I,MATCH(Duombaze!CJ173,DU!A:A,0),1))</f>
        <v>0</v>
      </c>
      <c r="CL173" s="17">
        <f>IF(Duombaze!CJ173="",0,INDEX(DU!K:K,MATCH(Duombaze!CJ173,DU!A:A,0),1))</f>
        <v>0</v>
      </c>
      <c r="CM173" s="19"/>
      <c r="CN173" s="19"/>
      <c r="CO173" s="19"/>
      <c r="CP173" s="17" t="str">
        <f t="shared" si="72"/>
        <v/>
      </c>
      <c r="CQ173" s="19"/>
      <c r="CR173" s="639"/>
      <c r="CS173" s="639"/>
      <c r="CT173" s="639">
        <f>IF(Duombaze!CR173="",0,INDEX(DU!I:I,MATCH(Duombaze!CR173,DU!A:A,0),1))+IF(Duombaze!CS173="",0,INDEX(DU!I:I,MATCH(Duombaze!CS173,DU!A:A,0),1))</f>
        <v>0</v>
      </c>
      <c r="CU173" s="19">
        <f>IF(Duombaze!CR173="",0,INDEX(DU!K:K,MATCH(Duombaze!CR173,DU!A:A,0),1))+IF(Duombaze!CS173="",0,INDEX(DU!K:K,MATCH(Duombaze!CS173,DU!A:A,0),1))</f>
        <v>0</v>
      </c>
      <c r="CV173" s="19"/>
      <c r="CW173" s="19"/>
      <c r="CX173" s="19"/>
      <c r="CY173" s="17" t="str">
        <f t="shared" si="73"/>
        <v/>
      </c>
      <c r="CZ173" s="52"/>
      <c r="DA173" s="678"/>
      <c r="DB173" s="678"/>
      <c r="DC173" s="678">
        <f>IF(Duombaze!DA173="",0,INDEX(DU!I:I,MATCH(Duombaze!DA173,DU!A:A,0),1))+IF(Duombaze!DB173="",0,INDEX(DU!I:I,MATCH(Duombaze!DB173,DU!A:A,0),1))</f>
        <v>0</v>
      </c>
      <c r="DD173" s="19">
        <f>IF(Duombaze!DA173="",0,INDEX(DU!K:K,MATCH(Duombaze!DA173,DU!A:A,0),1))+IF(Duombaze!DB173="",0,INDEX(DU!K:K,MATCH(Duombaze!DB173,DU!A:A,0),1))</f>
        <v>0</v>
      </c>
      <c r="DE173" s="19"/>
      <c r="DF173" s="19"/>
      <c r="DG173" s="19"/>
      <c r="DH173" s="19" t="str">
        <f t="shared" si="74"/>
        <v/>
      </c>
      <c r="DI173" s="19"/>
      <c r="DJ173" s="678"/>
      <c r="DK173" s="672"/>
      <c r="DL173" s="672">
        <f>IF(Duombaze!DJ173="",0,INDEX(DU!I:I,MATCH(Duombaze!DJ173,DU!A:A,0),1))+IF(Duombaze!DK173="",0,INDEX(DU!I:I,MATCH(Duombaze!DK173,DU!A:A,0),1))</f>
        <v>0</v>
      </c>
      <c r="DM173" s="19">
        <f>IF(Duombaze!DJ173="",0,INDEX(DU!K:K,MATCH(Duombaze!DJ173,DU!A:A,0),1))+IF(Duombaze!DK173="",0,INDEX(DU!K:K,MATCH(Duombaze!DK173,DU!A:A,0),1))</f>
        <v>0</v>
      </c>
      <c r="DN173" s="19"/>
      <c r="DO173" s="19"/>
      <c r="DP173" s="130"/>
      <c r="DQ173" s="131" t="str">
        <f t="shared" si="75"/>
        <v/>
      </c>
      <c r="DR173" s="154"/>
      <c r="DS173" s="689"/>
      <c r="DT173" s="689"/>
      <c r="DU173" s="689"/>
      <c r="DV173" s="689"/>
      <c r="DW173" s="689">
        <f>IF(Duombaze!DS173="",0,INDEX(DU!I:I,MATCH(Duombaze!DS173,DU!A:A,0),1))+IF(Duombaze!DT173="",0,INDEX(DU!I:I,MATCH(Duombaze!DT173,DU!A:A,0),1))+IF(Duombaze!DU173="",0,INDEX(DU!I:I,MATCH(Duombaze!DU173,DU!A:A,0),1))+IF(Duombaze!DV173="",0,INDEX(DU!I:I,MATCH(Duombaze!DV173,DU!A:A,0),1))</f>
        <v>0</v>
      </c>
      <c r="DX173" s="638">
        <f>IF(Duombaze!DS173="",0,INDEX(DU!K:K,MATCH(Duombaze!DS173,DU!A:A,0),1))+IF(Duombaze!DT173="",0,INDEX(DU!K:K,MATCH(Duombaze!DT173,DU!A:A,0),1))+IF(Duombaze!DU173="",0,INDEX(DU!K:K,MATCH(Duombaze!DU173,DU!A:A,0),1))+IF(Duombaze!DV173="",0,INDEX(DU!K:KH,MATCH(Duombaze!DV173,DU!A:A,0),1))</f>
        <v>0</v>
      </c>
      <c r="DY173" s="154"/>
      <c r="DZ173" s="154"/>
      <c r="EA173" s="19"/>
      <c r="EB173" s="19" t="str">
        <f t="shared" si="65"/>
        <v/>
      </c>
      <c r="EC173" s="19"/>
      <c r="ED173" s="19">
        <f>IF(Duombaze!EC173="",0,INDEX(DU!I:I,MATCH(Duombaze!EC173,DU!A:A,0),1))</f>
        <v>0</v>
      </c>
      <c r="EE173" s="638">
        <f>IF(Duombaze!EC173="",0,INDEX(DU!K:K,MATCH(Duombaze!EC173,DU!A:A,0),1))</f>
        <v>0</v>
      </c>
      <c r="EF173" s="19"/>
      <c r="EG173" s="19"/>
      <c r="EH173" s="19"/>
      <c r="EI173" s="17" t="str">
        <f t="shared" si="94"/>
        <v/>
      </c>
      <c r="EJ173" s="19"/>
      <c r="EK173" s="672"/>
      <c r="EL173" s="672"/>
      <c r="EM173" s="672"/>
      <c r="EN173" s="672">
        <f>IF(Duombaze!EK173="",0,INDEX(DU!I:I,MATCH(Duombaze!EK173,DU!A:A,0),1))+IF(Duombaze!EL173="",0,INDEX(DU!I:I,MATCH(Duombaze!EL173,DU!A:A,0),1))+IF(Duombaze!EM173="",0,INDEX(DU!I:I,MATCH(Duombaze!EM173,DU!A:A,0),1))</f>
        <v>0</v>
      </c>
      <c r="EO173" s="19">
        <f>IF(Duombaze!EK173="",0,INDEX(DU!K:K,MATCH(Duombaze!EK173,DU!A:A,0),1))+IF(Duombaze!EL173="",0,INDEX(DU!K:K,MATCH(Duombaze!EL173,DU!A:A,0),1))+IF(Duombaze!EM173="",0,INDEX(DU!K:K,MATCH(Duombaze!EM173,DU!A:A,0),1))</f>
        <v>0</v>
      </c>
      <c r="EP173" s="19"/>
      <c r="EQ173" s="19"/>
      <c r="ER173" s="65"/>
      <c r="ES173" s="17" t="str">
        <f t="shared" si="91"/>
        <v/>
      </c>
      <c r="ET173" s="19"/>
      <c r="EU173" s="19"/>
      <c r="EV173" s="19"/>
      <c r="EW173" s="19"/>
      <c r="EX173" s="19" t="str">
        <f t="shared" si="92"/>
        <v/>
      </c>
      <c r="EY173" s="19"/>
      <c r="EZ173" s="672"/>
      <c r="FA173" s="672"/>
      <c r="FB173" s="672">
        <f>IF(Duombaze!EZ173="",0,INDEX(DU!I:I,MATCH(Duombaze!EZ173,DU!A:A,0),1))+IF(Duombaze!FA173="",0,INDEX(DU!I:I,MATCH(Duombaze!FA173,DU!A:A,0),1))</f>
        <v>0</v>
      </c>
      <c r="FC173" s="19">
        <f>IF(Duombaze!EZ173="",0,INDEX(DU!K:K,MATCH(Duombaze!EZ173,DU!A:A,0),1))+IF(Duombaze!FA173="",0,INDEX(DU!K:K,MATCH(Duombaze!FA173,DU!A:A,0),1))</f>
        <v>0</v>
      </c>
      <c r="FD173" s="19"/>
      <c r="FE173" s="19"/>
      <c r="FF173" s="19"/>
      <c r="FG173" s="19"/>
      <c r="FH173" s="19"/>
      <c r="FI173" s="19"/>
      <c r="FJ173" s="19"/>
      <c r="FK173" s="65"/>
      <c r="FL173" s="18"/>
      <c r="FM173" s="671"/>
      <c r="FN173" s="671"/>
      <c r="FO173" s="671"/>
      <c r="FP173" s="671"/>
      <c r="FQ173" s="671">
        <f>IF(Duombaze!FM173="",0,INDEX(DU!I:I,MATCH(Duombaze!FM173,DU!A:A,0),1))+IF(Duombaze!FN173="",0,INDEX(DU!I:I,MATCH(Duombaze!FN173,DU!A:A,0),1))+IF(Duombaze!FO173="",0,INDEX(DU!I:I,MATCH(Duombaze!FO173,DU!A:A,0),1))+IF(Duombaze!FP173="",0,INDEX(DU!I:I,MATCH(Duombaze!FP173,DU!A:A,0),1))</f>
        <v>0</v>
      </c>
      <c r="FR173" s="671">
        <f>IF(Duombaze!FM173="",0,INDEX(DU!K:K,MATCH(Duombaze!FM173,DU!A:A,0),1))+IF(Duombaze!FN173="",0,INDEX(DU!K:K,MATCH(Duombaze!FN173,DU!A:A,0),1))+IF(Duombaze!FO173="",0,INDEX(DU!K:K,MATCH(Duombaze!FO173,DU!A:A,0),1))+IF(Duombaze!FP173="",0,INDEX(DU!K:K,MATCH(Duombaze!FP173,DU!A:A,0),1))</f>
        <v>0</v>
      </c>
    </row>
    <row r="174" spans="1:186" s="7" customFormat="1" ht="23.45" customHeight="1" thickBot="1" x14ac:dyDescent="0.3">
      <c r="A174" s="42">
        <v>0</v>
      </c>
      <c r="B174" s="42" t="s">
        <v>777</v>
      </c>
      <c r="C174" s="12" t="s">
        <v>8390</v>
      </c>
      <c r="D174" s="4" t="s">
        <v>411</v>
      </c>
      <c r="E174" s="4" t="str">
        <f t="shared" si="95"/>
        <v>0 SPC16BS Be pagrindo</v>
      </c>
      <c r="F174" s="4"/>
      <c r="G174" s="640"/>
      <c r="H174" s="640"/>
      <c r="I174" s="640"/>
      <c r="J174" s="640"/>
      <c r="K174" s="640"/>
      <c r="L174" s="640"/>
      <c r="M174" s="640"/>
      <c r="N174" s="640"/>
      <c r="O174" s="640"/>
      <c r="P174" s="640">
        <f>IF(Duombaze!G174="",0,INDEX(DU!I:I,MATCH(Duombaze!G174,DU!A:A,0),1))+IF(Duombaze!H174="",0,INDEX(DU!I:I,MATCH(Duombaze!H174,DU!A:A,0),1))+IF(Duombaze!I174="",0,INDEX(DU!I:I,MATCH(Duombaze!I174,DU!A:A,0),1))+IF(Duombaze!J174="",0,INDEX(DU!I:I,MATCH(Duombaze!J174,DU!A:A,0),1))+IF(Duombaze!K174="",0,INDEX(DU!I:I,MATCH(Duombaze!K174,DU!A:A,0),1))+IF(Duombaze!L174="",0,INDEX(DU!I:I,MATCH(Duombaze!L174,DU!A:A,0),1))+IF(Duombaze!M174="",0,INDEX(DU!I:I,MATCH(Duombaze!M174,DU!A:A,0),1))+IF(Duombaze!N174="",0,INDEX(DU!I:I,MATCH(Duombaze!N174,DU!A:A,0),1))+IF(Duombaze!O174="",0,INDEX(DU!I:I,MATCH(Duombaze!O174,DU!A:A,0),1))</f>
        <v>0</v>
      </c>
      <c r="Q174" s="640">
        <f>IF(Duombaze!G174="",0,INDEX(DU!K:K,MATCH(Duombaze!G174,DU!A:A,0),1))+IF(Duombaze!H174="",0,INDEX(DU!K:K,MATCH(Duombaze!H174,DU!A:A,0),1))+IF(Duombaze!I174="",0,INDEX(DU!K:K,MATCH(Duombaze!I174,DU!A:A,0),1))+IF(Duombaze!J174="",0,INDEX(DU!K:K,MATCH(Duombaze!J174,DU!A:A,0),1))+IF(Duombaze!K174="",0,INDEX(DU!K:K,MATCH(Duombaze!K174,DU!A:A,0),1))+IF(Duombaze!L174="",0,INDEX(DU!K:K,MATCH(Duombaze!L174,DU!A:A,0),1))+IF(Duombaze!M174="",0,INDEX(DU!K:K,MATCH(Duombaze!M174,DU!A:A,0),1))+IF(Duombaze!N174="",0,INDEX(DU!K:K,MATCH(Duombaze!N174,DU!A:A,0),1))+IF(Duombaze!O174="",0,INDEX(DU!K:K,MATCH(Duombaze!O174,DU!A:A,0),1))</f>
        <v>0</v>
      </c>
      <c r="R174" s="4"/>
      <c r="S174" s="14"/>
      <c r="T174" s="882"/>
      <c r="U174" s="4">
        <f>IF(Duombaze!T174="",0,INDEX(DU!I:I,MATCH(Duombaze!T174,DU!A:A,0),1))</f>
        <v>0</v>
      </c>
      <c r="V174" s="4">
        <f>IF(Duombaze!T174="",0,INDEX(DU!K:K,MATCH(Duombaze!T174,DU!A:A,0),1))</f>
        <v>0</v>
      </c>
      <c r="W174" s="4"/>
      <c r="X174" s="4"/>
      <c r="Y174" s="857"/>
      <c r="Z174" s="66" t="s">
        <v>416</v>
      </c>
      <c r="AA174" s="4" t="str">
        <f t="shared" si="88"/>
        <v>0 SPC16BS Be grąžulo</v>
      </c>
      <c r="AB174" s="4"/>
      <c r="AC174" s="4">
        <f>IF(Duombaze!AB174="",0,INDEX(DU!I:I,MATCH(Duombaze!AB174,DU!A:A,0),1))</f>
        <v>0</v>
      </c>
      <c r="AD174" s="2">
        <f>IF(Duombaze!AB174="",0,INDEX(DU!K:K,MATCH(Duombaze!AB174,DU!A:A,0),1))</f>
        <v>0</v>
      </c>
      <c r="AE174" s="4"/>
      <c r="AF174" s="4"/>
      <c r="AG174" s="4" t="s">
        <v>412</v>
      </c>
      <c r="AH174" s="4" t="str">
        <f t="shared" si="67"/>
        <v>0 SPC16BS Be bamperio</v>
      </c>
      <c r="AI174" s="4"/>
      <c r="AJ174" s="640"/>
      <c r="AK174" s="640"/>
      <c r="AL174" s="640"/>
      <c r="AM174" s="640">
        <f>IF(Duombaze!AJ174="",0,INDEX(DU!I:I,MATCH(Duombaze!AJ174,DU!A:A,0),1))+IF(Duombaze!AK174="",0,INDEX(DU!I:I,MATCH(Duombaze!AK174,DU!A:A,0),1))+IF(Duombaze!AL174="",0,INDEX(DU!I:I,MATCH(Duombaze!AL174,DU!A:A,0),1))</f>
        <v>0</v>
      </c>
      <c r="AN174" s="643">
        <f>IF(Duombaze!AJ174="",0,INDEX(DU!K:K,MATCH(Duombaze!AJ174,DU!A:A,0),1))+IF(Duombaze!AK174="",0,INDEX(DU!K:K,MATCH(Duombaze!AK174,DU!A:A,0),1))+IF(Duombaze!AL174="",0,INDEX(DU!K:K,MATCH(Duombaze!AL174,DU!A:A,0),1))</f>
        <v>0</v>
      </c>
      <c r="AO174" s="4"/>
      <c r="AP174" s="4"/>
      <c r="AQ174" s="88" t="s">
        <v>413</v>
      </c>
      <c r="AR174" s="4" t="str">
        <f t="shared" si="70"/>
        <v>0 SPC16BS Be hidraulinės sistemos + be papildomo valdymo išvadų</v>
      </c>
      <c r="AS174" s="89"/>
      <c r="AT174" s="654"/>
      <c r="AU174" s="654"/>
      <c r="AV174" s="654"/>
      <c r="AW174" s="654"/>
      <c r="AX174" s="654"/>
      <c r="AY174" s="654"/>
      <c r="AZ174" s="654"/>
      <c r="BA174" s="654"/>
      <c r="BB174" s="654"/>
      <c r="BC174" s="654">
        <f>IF(Duombaze!AT174="",0,INDEX(DU!I:I,MATCH(Duombaze!AT174,DU!A:A,0),1))+IF(Duombaze!AU174="",0,INDEX(DU!I:I,MATCH(Duombaze!AU174,DU!A:A,0),1))+IF(Duombaze!AV174="",0,INDEX(DU!I:I,MATCH(Duombaze!AV174,DU!A:A,0),1))+IF(Duombaze!AW174="",0,INDEX(DU!I:I,MATCH(Duombaze!AW174,DU!A:A,0),1))+IF(Duombaze!AX174="",0,INDEX(DU!I:I,MATCH(Duombaze!AX174,DU!A:A,0),1))+IF(Duombaze!AY174="",0,INDEX(DU!I:I,MATCH(Duombaze!AY174,DU!A:A,0),1))+IF(Duombaze!AZ174="",0,INDEX(DU!I:I,MATCH(Duombaze!AZ174,DU!A:A,0),1))+IF(Duombaze!BA174="",0,INDEX(DU!I:I,MATCH(Duombaze!BA174,DU!A:A,0),1))+IF(Duombaze!BB174="",0,INDEX(DU!I:I,MATCH(Duombaze!BB174,DU!A:A,0),1))</f>
        <v>0</v>
      </c>
      <c r="BD174" s="640">
        <f>IF(Duombaze!AT174="",0,INDEX(DU!K:K,MATCH(Duombaze!AT174,DU!A:A,0),1))+IF(Duombaze!AU174="",0,INDEX(DU!K:K,MATCH(Duombaze!AU174,DU!A:A,0),1))+IF(Duombaze!AV174="",0,INDEX(DU!K:K,MATCH(Duombaze!AV174,DU!A:A,0),1))+IF(Duombaze!AW174="",0,INDEX(DU!K:K,MATCH(Duombaze!AW174,DU!A:A,0),1))+IF(Duombaze!AX174="",0,INDEX(DU!K:K,MATCH(Duombaze!AX174,DU!A:A,0),1))+IF(Duombaze!AY174="",0,INDEX(DU!K:K,MATCH(Duombaze!AY174,DU!A:A,0),1))+IF(Duombaze!AZ174="",0,INDEX(DU!K:K,MATCH(Duombaze!AZ174,DU!A:A,0),1))+IF(Duombaze!BA174="",0,INDEX(DU!K:K,MATCH(Duombaze!BA174,DU!A:A,0),1))+IF(Duombaze!BB174="",0,INDEX(DU!K:K,MATCH(Duombaze!BB174,DU!A:A,0),1))</f>
        <v>0</v>
      </c>
      <c r="BE174" s="89"/>
      <c r="BF174" s="89"/>
      <c r="BG174" s="334" t="s">
        <v>624</v>
      </c>
      <c r="BH174" s="4" t="str">
        <f t="shared" si="90"/>
        <v>0 SPC16BS Be stabžių sistemos</v>
      </c>
      <c r="BI174" s="4"/>
      <c r="BJ174" s="640"/>
      <c r="BK174" s="640"/>
      <c r="BL174" s="640"/>
      <c r="BM174" s="640">
        <f>IF(Duombaze!BJ174="",0,INDEX(DU!I:I,MATCH(Duombaze!BJ174,DU!A:A,0),1))+IF(Duombaze!BK174="",0,INDEX(DU!I:I,MATCH(Duombaze!BK174,DU!A:A,0),1))+IF(Duombaze!BL174="",0,INDEX(DU!I:I,MATCH(Duombaze!BL174,DU!A:A,0),1))</f>
        <v>0</v>
      </c>
      <c r="BN174" s="640">
        <f>IF(Duombaze!BJ174="",0,INDEX(DU!K:K,MATCH(Duombaze!BJ174,DU!A:A,0),1))+IF(Duombaze!BK174="",0,INDEX(DU!K:K,MATCH(Duombaze!BK174,DU!A:A,0),1))+IF(Duombaze!BL174="",0,INDEX(DU!K:K,MATCH(Duombaze!BL174,DU!A:A,0),1))</f>
        <v>0</v>
      </c>
      <c r="BO174" s="4"/>
      <c r="BP174" s="14"/>
      <c r="BQ174" s="6" t="s">
        <v>620</v>
      </c>
      <c r="BR174" s="6" t="str">
        <f t="shared" si="96"/>
        <v>0 SPC16BS Be stabdžių išvadų</v>
      </c>
      <c r="BS174" s="6"/>
      <c r="BT174" s="6"/>
      <c r="BU174" s="6"/>
      <c r="BV174" s="6"/>
      <c r="BW174" s="6">
        <f>IF(Duombaze!BT174="",0,INDEX(DU!I:I,MATCH(Duombaze!BT174,DU!A:A,0),1))+IF(Duombaze!BU174="",0,INDEX(DU!I:I,MATCH(Duombaze!BU174,DU!A:A,0),1))+IF(Duombaze!BV174="",0,INDEX(DU!I:I,MATCH(Duombaze!BV174,DU!A:A,0),1))</f>
        <v>0</v>
      </c>
      <c r="BX174" s="6">
        <f>IF(Duombaze!BT174="",0,INDEX(DU!K:K,MATCH(Duombaze!BT174,DU!A:A,0),1))+IF(Duombaze!BU174="",0,INDEX(DU!K:K,MATCH(Duombaze!BU174,DU!A:A,0),1))+IF(Duombaze!BV174="",0,INDEX(DU!K:K,MATCH(Duombaze!BV174,DU!A:A,0),1))</f>
        <v>0</v>
      </c>
      <c r="BY174" s="6"/>
      <c r="BZ174" s="6"/>
      <c r="CA174" s="4" t="s">
        <v>418</v>
      </c>
      <c r="CB174" s="6" t="str">
        <f t="shared" si="93"/>
        <v>0 SPC16BS Be atraminės kojos</v>
      </c>
      <c r="CC174" s="4"/>
      <c r="CD174" s="4">
        <f>IF(Duombaze!CC174="",0,INDEX(DU!I:I,MATCH(Duombaze!CC174,DU!A:A,0),1))</f>
        <v>0</v>
      </c>
      <c r="CE174" s="4">
        <f>IF(Duombaze!CC174="",0,INDEX(DU!K:K,MATCH(Duombaze!CC174,DU!A:A,0),1))</f>
        <v>0</v>
      </c>
      <c r="CF174" s="4"/>
      <c r="CG174" s="4"/>
      <c r="CH174" s="7" t="s">
        <v>396</v>
      </c>
      <c r="CI174" s="4" t="str">
        <f t="shared" si="71"/>
        <v>0 SPC16BS Be priekinės tempimo kilpos</v>
      </c>
      <c r="CJ174" s="4"/>
      <c r="CK174" s="4">
        <f>IF(Duombaze!CJ174="",0,INDEX(DU!I:I,MATCH(Duombaze!CJ174,DU!A:A,0),1))</f>
        <v>0</v>
      </c>
      <c r="CL174" s="4">
        <f>IF(Duombaze!CJ174="",0,INDEX(DU!K:K,MATCH(Duombaze!CJ174,DU!A:A,0),1))</f>
        <v>0</v>
      </c>
      <c r="CM174" s="4"/>
      <c r="CO174" s="4" t="s">
        <v>1756</v>
      </c>
      <c r="CP174" s="4" t="str">
        <f t="shared" si="72"/>
        <v>0 SPC16BS Be stovėjimo stabdžio, be atramų</v>
      </c>
      <c r="CQ174" s="4"/>
      <c r="CR174" s="642"/>
      <c r="CS174" s="642"/>
      <c r="CT174" s="642">
        <f>IF(Duombaze!CR174="",0,INDEX(DU!I:I,MATCH(Duombaze!CR174,DU!A:A,0),1))+IF(Duombaze!CS174="",0,INDEX(DU!I:I,MATCH(Duombaze!CS174,DU!A:A,0),1))</f>
        <v>0</v>
      </c>
      <c r="CU174" s="6">
        <f>IF(Duombaze!CR174="",0,INDEX(DU!K:K,MATCH(Duombaze!CR174,DU!A:A,0),1))+IF(Duombaze!CS174="",0,INDEX(DU!K:K,MATCH(Duombaze!CS174,DU!A:A,0),1))</f>
        <v>0</v>
      </c>
      <c r="CX174" s="7" t="s">
        <v>397</v>
      </c>
      <c r="CY174" s="4" t="str">
        <f t="shared" si="73"/>
        <v>0 SPC16BS Be viršborčių</v>
      </c>
      <c r="DA174" s="677"/>
      <c r="DB174" s="677"/>
      <c r="DC174" s="677">
        <f>IF(Duombaze!DA174="",0,INDEX(DU!I:I,MATCH(Duombaze!DA174,DU!A:A,0),1))+IF(Duombaze!DB174="",0,INDEX(DU!I:I,MATCH(Duombaze!DB174,DU!A:A,0),1))</f>
        <v>0</v>
      </c>
      <c r="DD174" s="6">
        <f>IF(Duombaze!DA174="",0,INDEX(DU!K:K,MATCH(Duombaze!DA174,DU!A:A,0),1))+IF(Duombaze!DB174="",0,INDEX(DU!K:K,MATCH(Duombaze!DB174,DU!A:A,0),1))</f>
        <v>0</v>
      </c>
      <c r="DE174" s="4"/>
      <c r="DF174" s="4"/>
      <c r="DG174" s="4" t="s">
        <v>625</v>
      </c>
      <c r="DH174" s="6" t="str">
        <f t="shared" si="74"/>
        <v>0 SPC16BS Be tento/aikštelės</v>
      </c>
      <c r="DI174" s="4"/>
      <c r="DJ174" s="677"/>
      <c r="DK174" s="673"/>
      <c r="DL174" s="673">
        <f>IF(Duombaze!DJ174="",0,INDEX(DU!I:I,MATCH(Duombaze!DJ174,DU!A:A,0),1))+IF(Duombaze!DK174="",0,INDEX(DU!I:I,MATCH(Duombaze!DK174,DU!A:A,0),1))</f>
        <v>0</v>
      </c>
      <c r="DM174" s="6">
        <f>IF(Duombaze!DJ174="",0,INDEX(DU!K:K,MATCH(Duombaze!DJ174,DU!A:A,0),1))+IF(Duombaze!DK174="",0,INDEX(DU!K:K,MATCH(Duombaze!DK174,DU!A:A,0),1))</f>
        <v>0</v>
      </c>
      <c r="DN174" s="4"/>
      <c r="DO174" s="4"/>
      <c r="DP174" s="4" t="s">
        <v>386</v>
      </c>
      <c r="DQ174" s="4" t="str">
        <f t="shared" si="75"/>
        <v>0 SPC16BS Be apšvietimo sistemos</v>
      </c>
      <c r="DR174" s="4"/>
      <c r="DS174" s="673"/>
      <c r="DT174" s="673"/>
      <c r="DU174" s="673"/>
      <c r="DV174" s="673"/>
      <c r="DW174" s="673">
        <f>IF(Duombaze!DS174="",0,INDEX(DU!I:I,MATCH(Duombaze!DS174,DU!A:A,0),1))+IF(Duombaze!DT174="",0,INDEX(DU!I:I,MATCH(Duombaze!DT174,DU!A:A,0),1))+IF(Duombaze!DU174="",0,INDEX(DU!I:I,MATCH(Duombaze!DU174,DU!A:A,0),1))+IF(Duombaze!DV174="",0,INDEX(DU!I:I,MATCH(Duombaze!DV174,DU!A:A,0),1))</f>
        <v>0</v>
      </c>
      <c r="DX174" s="640">
        <f>IF(Duombaze!DS174="",0,INDEX(DU!K:K,MATCH(Duombaze!DS174,DU!A:A,0),1))+IF(Duombaze!DT174="",0,INDEX(DU!K:K,MATCH(Duombaze!DT174,DU!A:A,0),1))+IF(Duombaze!DU174="",0,INDEX(DU!K:K,MATCH(Duombaze!DU174,DU!A:A,0),1))+IF(Duombaze!DV174="",0,INDEX(DU!K:KH,MATCH(Duombaze!DV174,DU!A:A,0),1))</f>
        <v>0</v>
      </c>
      <c r="DY174" s="4"/>
      <c r="DZ174" s="4"/>
      <c r="EA174" s="4" t="s">
        <v>470</v>
      </c>
      <c r="EB174" s="6" t="str">
        <f t="shared" si="65"/>
        <v>0 SPC16BS Be galinės tempimo kilpos</v>
      </c>
      <c r="EC174" s="4"/>
      <c r="ED174" s="4">
        <f>IF(Duombaze!EC174="",0,INDEX(DU!I:I,MATCH(Duombaze!EC174,DU!A:A,0),1))</f>
        <v>0</v>
      </c>
      <c r="EE174" s="640">
        <f>IF(Duombaze!EC174="",0,INDEX(DU!K:K,MATCH(Duombaze!EC174,DU!A:A,0),1))</f>
        <v>0</v>
      </c>
      <c r="EF174" s="4"/>
      <c r="EG174" s="4"/>
      <c r="EH174" s="4" t="s">
        <v>387</v>
      </c>
      <c r="EI174" s="4" t="str">
        <f t="shared" si="94"/>
        <v>0 SPC16BS Be lipdukų</v>
      </c>
      <c r="EJ174" s="4"/>
      <c r="EK174" s="673"/>
      <c r="EL174" s="673"/>
      <c r="EM174" s="673"/>
      <c r="EN174" s="673">
        <f>IF(Duombaze!EK174="",0,INDEX(DU!I:I,MATCH(Duombaze!EK174,DU!A:A,0),1))+IF(Duombaze!EL174="",0,INDEX(DU!I:I,MATCH(Duombaze!EL174,DU!A:A,0),1))+IF(Duombaze!EM174="",0,INDEX(DU!I:I,MATCH(Duombaze!EM174,DU!A:A,0),1))</f>
        <v>0</v>
      </c>
      <c r="EO174" s="6">
        <f>IF(Duombaze!EK174="",0,INDEX(DU!K:K,MATCH(Duombaze!EK174,DU!A:A,0),1))+IF(Duombaze!EL174="",0,INDEX(DU!K:K,MATCH(Duombaze!EL174,DU!A:A,0),1))+IF(Duombaze!EM174="",0,INDEX(DU!K:K,MATCH(Duombaze!EM174,DU!A:A,0),1))</f>
        <v>0</v>
      </c>
      <c r="EP174" s="4"/>
      <c r="EQ174" s="4"/>
      <c r="ER174" s="49" t="s">
        <v>388</v>
      </c>
      <c r="ES174" s="4" t="str">
        <f t="shared" si="91"/>
        <v>0 SPC16BS Be ratų</v>
      </c>
      <c r="ET174" s="4"/>
      <c r="EU174" s="4"/>
      <c r="EV174" s="4"/>
      <c r="EW174" s="6" t="s">
        <v>389</v>
      </c>
      <c r="EX174" s="6" t="str">
        <f t="shared" si="92"/>
        <v>0 SPC16BS Be purvasaugių</v>
      </c>
      <c r="EY174" s="6"/>
      <c r="EZ174" s="674"/>
      <c r="FA174" s="674"/>
      <c r="FB174" s="674">
        <f>IF(Duombaze!EZ174="",0,INDEX(DU!I:I,MATCH(Duombaze!EZ174,DU!A:A,0),1))+IF(Duombaze!FA174="",0,INDEX(DU!I:I,MATCH(Duombaze!FA174,DU!A:A,0),1))</f>
        <v>0</v>
      </c>
      <c r="FC174" s="6">
        <f>IF(Duombaze!EZ174="",0,INDEX(DU!K:K,MATCH(Duombaze!EZ174,DU!A:A,0),1))+IF(Duombaze!FA174="",0,INDEX(DU!K:K,MATCH(Duombaze!FA174,DU!A:A,0),1))</f>
        <v>0</v>
      </c>
      <c r="FD174" s="6"/>
      <c r="FE174" s="6"/>
      <c r="FF174" s="6"/>
      <c r="FG174" s="6"/>
      <c r="FH174" s="6" t="s">
        <v>1446</v>
      </c>
      <c r="FI174" s="6"/>
      <c r="FJ174" s="6"/>
      <c r="FK174" s="187"/>
      <c r="FL174" s="724" t="s">
        <v>1578</v>
      </c>
      <c r="FM174" s="673" t="s">
        <v>3159</v>
      </c>
      <c r="FN174" s="673"/>
      <c r="FO174" s="673"/>
      <c r="FP174" s="673"/>
      <c r="FQ174" s="673">
        <f>IF(Duombaze!FM174="",0,INDEX(DU!I:I,MATCH(Duombaze!FM174,DU!A:A,0),1))+IF(Duombaze!FN174="",0,INDEX(DU!I:I,MATCH(Duombaze!FN174,DU!A:A,0),1))+IF(Duombaze!FO174="",0,INDEX(DU!I:I,MATCH(Duombaze!FO174,DU!A:A,0),1))+IF(Duombaze!FP174="",0,INDEX(DU!I:I,MATCH(Duombaze!FP174,DU!A:A,0),1))</f>
        <v>22.7166</v>
      </c>
      <c r="FR174" s="673">
        <f>IF(Duombaze!FM174="",0,INDEX(DU!K:K,MATCH(Duombaze!FM174,DU!A:A,0),1))+IF(Duombaze!FN174="",0,INDEX(DU!K:K,MATCH(Duombaze!FN174,DU!A:A,0),1))+IF(Duombaze!FO174="",0,INDEX(DU!K:K,MATCH(Duombaze!FO174,DU!A:A,0),1))+IF(Duombaze!FP174="",0,INDEX(DU!K:K,MATCH(Duombaze!FP174,DU!A:A,0),1))</f>
        <v>18.670000000000002</v>
      </c>
      <c r="FT174" s="121" t="s">
        <v>691</v>
      </c>
      <c r="FU174" s="121" t="s">
        <v>361</v>
      </c>
      <c r="FV174" s="101" t="s">
        <v>739</v>
      </c>
      <c r="FW174" s="101" t="s">
        <v>368</v>
      </c>
      <c r="FY174" s="20" t="s">
        <v>2695</v>
      </c>
      <c r="FZ174" s="20"/>
      <c r="GA174" s="20" t="s">
        <v>2694</v>
      </c>
      <c r="GC174" s="7" t="s">
        <v>1436</v>
      </c>
      <c r="GD174" s="7" t="s">
        <v>3539</v>
      </c>
    </row>
    <row r="175" spans="1:186" s="7" customFormat="1" ht="23.45" customHeight="1" x14ac:dyDescent="0.25">
      <c r="A175" s="42">
        <v>1</v>
      </c>
      <c r="B175" s="42" t="s">
        <v>777</v>
      </c>
      <c r="C175" s="12" t="s">
        <v>8390</v>
      </c>
      <c r="D175" s="6" t="s">
        <v>8391</v>
      </c>
      <c r="E175" s="4" t="str">
        <f t="shared" si="95"/>
        <v>1 SPC16BS Pagrindas BS, CINKUOTU rėmu, ašys 408E</v>
      </c>
      <c r="F175" s="2" t="s">
        <v>9002</v>
      </c>
      <c r="G175" s="2" t="s">
        <v>6874</v>
      </c>
      <c r="H175" s="2" t="s">
        <v>3160</v>
      </c>
      <c r="I175" s="2" t="s">
        <v>8062</v>
      </c>
      <c r="J175" s="2">
        <v>23109200</v>
      </c>
      <c r="K175" s="4" t="s">
        <v>1448</v>
      </c>
      <c r="L175" s="640" t="s">
        <v>8840</v>
      </c>
      <c r="M175" s="643"/>
      <c r="N175" s="643"/>
      <c r="O175" s="643"/>
      <c r="P175" s="640">
        <f>IF(Duombaze!G175="",0,INDEX(DU!I:I,MATCH(Duombaze!G175,DU!A:A,0),1))+IF(Duombaze!H175="",0,INDEX(DU!I:I,MATCH(Duombaze!H175,DU!A:A,0),1))+IF(Duombaze!I175="",0,INDEX(DU!I:I,MATCH(Duombaze!I175,DU!A:A,0),1))+IF(Duombaze!J175="",0,INDEX(DU!I:I*40,MATCH(Duombaze!J175,DU!A:A,0),1))+IF(Duombaze!K175="",0,INDEX(DU!I:I,MATCH(Duombaze!K175,DU!A:A,0),1))+IF(Duombaze!L175="",0,INDEX(DU!I:I,MATCH(Duombaze!L175,DU!A:A,0),1))+IF(Duombaze!M175="",0,INDEX(DU!I:I,MATCH(Duombaze!M175,DU!A:A,0),1))+IF(Duombaze!N175="",0,INDEX(DU!I:I,MATCH(Duombaze!N175,DU!A:A,0),1))+IF(Duombaze!O175="",0,INDEX(DU!I:I,MATCH(Duombaze!O175,DU!A:A,0),1))</f>
        <v>5234.7270981570791</v>
      </c>
      <c r="Q175" s="640">
        <f>IF(Duombaze!G175="",0,INDEX(DU!K:K,MATCH(Duombaze!G175,DU!A:A,0),1))+IF(Duombaze!H175="",0,INDEX(DU!K:K,MATCH(Duombaze!H175,DU!A:A,0),1))+IF(Duombaze!I175="",0,INDEX(DU!K:K,MATCH(Duombaze!I175,DU!A:A,0),1))+IF(Duombaze!J175="",0,INDEX(DU!K:K,MATCH(Duombaze!J175,DU!A:A,0),1))+IF(Duombaze!K175="",0,INDEX(DU!K:K,MATCH(Duombaze!K175,DU!A:A,0),1))+IF(Duombaze!L175="",0,INDEX(DU!K:K,MATCH(Duombaze!L175,DU!A:A,0),1))+IF(Duombaze!M175="",0,INDEX(DU!K:K,MATCH(Duombaze!M175,DU!A:A,0),1))+IF(Duombaze!N175="",0,INDEX(DU!K:K,MATCH(Duombaze!N175,DU!A:A,0),1))+IF(Duombaze!O175="",0,INDEX(DU!K:K,MATCH(Duombaze!O175,DU!A:A,0),1))</f>
        <v>1129.32</v>
      </c>
      <c r="R175" s="6" t="s">
        <v>2013</v>
      </c>
      <c r="S175" s="48" t="s">
        <v>2014</v>
      </c>
      <c r="T175" s="883" t="s">
        <v>3160</v>
      </c>
      <c r="U175" s="4">
        <f>IF(Duombaze!T175="",0,INDEX(DU!I:I,MATCH(Duombaze!T175,DU!A:A,0),1))</f>
        <v>1904.35368784313</v>
      </c>
      <c r="V175" s="4">
        <f>IF(Duombaze!T175="",0,INDEX(DU!K:K,MATCH(Duombaze!T175,DU!A:A,0),1))</f>
        <v>53.25</v>
      </c>
      <c r="W175" s="6" t="s">
        <v>3488</v>
      </c>
      <c r="X175" s="6"/>
      <c r="Y175" s="858"/>
      <c r="Z175" s="66" t="s">
        <v>687</v>
      </c>
      <c r="AA175" s="4" t="str">
        <f t="shared" si="88"/>
        <v>1 SPC16BS Grąžulas amortizuojamas</v>
      </c>
      <c r="AB175" s="6" t="s">
        <v>1848</v>
      </c>
      <c r="AC175" s="6">
        <f>IF(Duombaze!AB175="",0,INDEX(DU!I:I,MATCH(Duombaze!AB175,DU!A:A,0),1))</f>
        <v>594.13287760824301</v>
      </c>
      <c r="AD175" s="2">
        <f>IF(Duombaze!AB175="",0,INDEX(DU!K:K,MATCH(Duombaze!AB175,DU!A:A,0),1))</f>
        <v>67.2</v>
      </c>
      <c r="AE175" s="6"/>
      <c r="AF175" s="6" t="s">
        <v>2068</v>
      </c>
      <c r="AG175" s="6" t="s">
        <v>3568</v>
      </c>
      <c r="AH175" s="4" t="str">
        <f>IF(AG175&lt;&gt;"",A175&amp;" "&amp;C175&amp;" "&amp;"CERT167 "&amp;AG175,"")</f>
        <v xml:space="preserve">1 SPC16BS CERT167 Bamperis ATLENKIAMAS apvalus prisukamas </v>
      </c>
      <c r="AI175" s="6" t="s">
        <v>3569</v>
      </c>
      <c r="AJ175" s="6" t="s">
        <v>3569</v>
      </c>
      <c r="AK175" s="643"/>
      <c r="AL175" s="643"/>
      <c r="AM175" s="643">
        <f>IF(Duombaze!AJ175="",0,INDEX(DU!I:I,MATCH(Duombaze!AJ175,DU!A:A,0),1))+IF(Duombaze!AK175="",0,INDEX(DU!I:I,MATCH(Duombaze!AK175,DU!A:A,0),1))+IF(Duombaze!AL175="",0,INDEX(DU!I:I,MATCH(Duombaze!AL175,DU!A:A,0),1))</f>
        <v>98.121547910003997</v>
      </c>
      <c r="AN175" s="643">
        <f>IF(Duombaze!AJ175="",0,INDEX(DU!K:K,MATCH(Duombaze!AJ175,DU!A:A,0),1))+IF(Duombaze!AK175="",0,INDEX(DU!K:K,MATCH(Duombaze!AK175,DU!A:A,0),1))+IF(Duombaze!AL175="",0,INDEX(DU!K:K,MATCH(Duombaze!AL175,DU!A:A,0),1))</f>
        <v>39.97</v>
      </c>
      <c r="AO175" s="6"/>
      <c r="AP175" s="6" t="s">
        <v>2073</v>
      </c>
      <c r="AQ175" s="90" t="s">
        <v>1503</v>
      </c>
      <c r="AR175" s="4" t="str">
        <f t="shared" si="70"/>
        <v>1 SPC16BS Pagrindo hidraulika</v>
      </c>
      <c r="AS175" s="91" t="s">
        <v>2098</v>
      </c>
      <c r="AT175" s="655" t="s">
        <v>2971</v>
      </c>
      <c r="AU175" s="655" t="s">
        <v>2972</v>
      </c>
      <c r="AV175" s="655" t="s">
        <v>3225</v>
      </c>
      <c r="AW175" s="655" t="s">
        <v>3221</v>
      </c>
      <c r="AX175" s="655"/>
      <c r="AY175" s="655"/>
      <c r="AZ175" s="655"/>
      <c r="BA175" s="655"/>
      <c r="BB175" s="655"/>
      <c r="BC175" s="654">
        <f>IF(Duombaze!AT175="",0,INDEX(DU!I:I,MATCH(Duombaze!AT175,DU!A:A,0),1))+IF(Duombaze!AU175="",0,INDEX(DU!I:I,MATCH(Duombaze!AU175,DU!A:A,0),1))+IF(Duombaze!AV175="",0,INDEX(DU!I:I*2,MATCH(Duombaze!AV175,DU!A:A,0),1))+IF(Duombaze!AW175="",0,INDEX(DU!I:I*2,MATCH(Duombaze!AW175,DU!A:A,0),1))+IF(Duombaze!AX175="",0,INDEX(DU!I:I,MATCH(Duombaze!AX175,DU!A:A,0),1))+IF(Duombaze!AY175="",0,INDEX(DU!I:I,MATCH(Duombaze!AY175,DU!A:A,0),1))+IF(Duombaze!AZ175="",0,INDEX(DU!I:I,MATCH(Duombaze!AZ175,DU!A:A,0),1))+IF(Duombaze!BA175="",0,INDEX(DU!I:I,MATCH(Duombaze!BA175,DU!A:A,0),1))+IF(Duombaze!BB175="",0,INDEX(DU!I:I,MATCH(Duombaze!BB175,DU!A:A,0),1))</f>
        <v>984.08309101712575</v>
      </c>
      <c r="BD175" s="640">
        <f>IF(Duombaze!AT175="",0,INDEX(DU!K:K,MATCH(Duombaze!AT175,DU!A:A,0),1))+IF(Duombaze!AU175="",0,INDEX(DU!K:K,MATCH(Duombaze!AU175,DU!A:A,0),1))+IF(Duombaze!AV175="",0,INDEX(DU!K:K,MATCH(Duombaze!AV175,DU!A:A,0),1))+IF(Duombaze!AW175="",0,INDEX(DU!K:K,MATCH(Duombaze!AW175,DU!A:A,0),1))+IF(Duombaze!AX175="",0,INDEX(DU!K:K,MATCH(Duombaze!AX175,DU!A:A,0),1))+IF(Duombaze!AY175="",0,INDEX(DU!K:K,MATCH(Duombaze!AY175,DU!A:A,0),1))+IF(Duombaze!AZ175="",0,INDEX(DU!K:K,MATCH(Duombaze!AZ175,DU!A:A,0),1))+IF(Duombaze!BA175="",0,INDEX(DU!K:K,MATCH(Duombaze!BA175,DU!A:A,0),1))+IF(Duombaze!BB175="",0,INDEX(DU!K:K,MATCH(Duombaze!BB175,DU!A:A,0),1))</f>
        <v>2.6150000000000002</v>
      </c>
      <c r="BE175" s="91" t="s">
        <v>2092</v>
      </c>
      <c r="BF175" s="91" t="s">
        <v>2097</v>
      </c>
      <c r="BG175" s="335" t="s">
        <v>55</v>
      </c>
      <c r="BH175" s="4" t="str">
        <f t="shared" si="90"/>
        <v>1 SPC16BS Hidrauliniai stabdžiai</v>
      </c>
      <c r="BI175" s="33" t="s">
        <v>315</v>
      </c>
      <c r="BJ175" s="643" t="s">
        <v>3002</v>
      </c>
      <c r="BK175" s="643" t="s">
        <v>3006</v>
      </c>
      <c r="BL175" s="643" t="s">
        <v>2995</v>
      </c>
      <c r="BM175" s="643">
        <f>IF(Duombaze!BJ175="",0,INDEX(DU!I:I,MATCH(Duombaze!BJ175,DU!A:A,0),1))+IF(Duombaze!BK175="",0,INDEX(DU!I:I,MATCH(Duombaze!BK175,DU!A:A,0),1))+IF(Duombaze!BL175="",0,INDEX(DU!I:I,MATCH(Duombaze!BL175,DU!A:A,0),1))</f>
        <v>238.6316228</v>
      </c>
      <c r="BN175" s="640">
        <f>IF(Duombaze!BJ175="",0,INDEX(DU!K:K,MATCH(Duombaze!BJ175,DU!A:A,0),1))+IF(Duombaze!BK175="",0,INDEX(DU!K:K,MATCH(Duombaze!BK175,DU!A:A,0),1))+IF(Duombaze!BL175="",0,INDEX(DU!K:K,MATCH(Duombaze!BL175,DU!A:A,0),1))</f>
        <v>62.099999999999994</v>
      </c>
      <c r="BO175" s="33"/>
      <c r="BP175" s="33" t="s">
        <v>2109</v>
      </c>
      <c r="BQ175" s="66" t="s">
        <v>294</v>
      </c>
      <c r="BR175" s="6" t="str">
        <f t="shared" si="96"/>
        <v>1 SPC16BS Stabdžių išvadai hidrauliniai</v>
      </c>
      <c r="BS175" s="2" t="s">
        <v>2121</v>
      </c>
      <c r="BT175" s="2" t="s">
        <v>3035</v>
      </c>
      <c r="BU175" s="2" t="s">
        <v>3034</v>
      </c>
      <c r="BV175" s="2"/>
      <c r="BW175" s="6">
        <f>IF(Duombaze!BT175="",0,INDEX(DU!I:I,MATCH(Duombaze!BT175,DU!A:A,0),1))+IF(Duombaze!BU175="",0,INDEX(DU!I:I,MATCH(Duombaze!BU175,DU!A:A,0),1))+IF(Duombaze!BV175="",0,INDEX(DU!I:I,MATCH(Duombaze!BV175,DU!A:A,0),1))</f>
        <v>28.7798954069915</v>
      </c>
      <c r="BX175" s="6">
        <f>IF(Duombaze!BT175="",0,INDEX(DU!K:K,MATCH(Duombaze!BT175,DU!A:A,0),1))+IF(Duombaze!BU175="",0,INDEX(DU!K:K,MATCH(Duombaze!BU175,DU!A:A,0),1))+IF(Duombaze!BV175="",0,INDEX(DU!K:K,MATCH(Duombaze!BV175,DU!A:A,0),1))</f>
        <v>11</v>
      </c>
      <c r="BY175" s="6"/>
      <c r="BZ175" s="6"/>
      <c r="CA175" s="6" t="s">
        <v>2750</v>
      </c>
      <c r="CB175" s="6" t="str">
        <f t="shared" si="93"/>
        <v>1 SPC16BS Hidr.koja SIMOL H1060 + HJ + kranas</v>
      </c>
      <c r="CC175" s="6" t="s">
        <v>364</v>
      </c>
      <c r="CD175" s="6">
        <f>IF(Duombaze!CC175="",0,INDEX(DU!I:I,MATCH(Duombaze!CC175,DU!A:A,0),1))</f>
        <v>164.361478056473</v>
      </c>
      <c r="CE175" s="4">
        <f>IF(Duombaze!CC175="",0,INDEX(DU!K:K,MATCH(Duombaze!CC175,DU!A:A,0),1))</f>
        <v>18.05</v>
      </c>
      <c r="CF175" s="6"/>
      <c r="CG175" s="6" t="s">
        <v>2125</v>
      </c>
      <c r="CH175" s="66" t="str">
        <f>CH162</f>
        <v>Priekinė kilpa UMEGA D-50 (plokštelė 145x145)</v>
      </c>
      <c r="CI175" s="4" t="str">
        <f>IF(CH175&lt;&gt;"",A175&amp;" "&amp;C175&amp;" "&amp;"CERT167 "&amp;CH175,"")</f>
        <v>1 SPC16BS CERT167 Priekinė kilpa UMEGA D-50 (plokštelė 145x145)</v>
      </c>
      <c r="CJ175" s="6" t="str">
        <f>CJ162</f>
        <v>ZC40ASPC16CPKU</v>
      </c>
      <c r="CK175" s="6">
        <f>IF(Duombaze!CJ175="",0,INDEX(DU!I:I,MATCH(Duombaze!CJ175,DU!A:A,0),1))</f>
        <v>71.836726290849597</v>
      </c>
      <c r="CL175" s="4">
        <f>IF(Duombaze!CJ175="",0,INDEX(DU!K:K,MATCH(Duombaze!CJ175,DU!A:A,0),1))</f>
        <v>20.63</v>
      </c>
      <c r="CM175" s="6"/>
      <c r="CN175" s="6" t="s">
        <v>2108</v>
      </c>
      <c r="CO175" s="6" t="s">
        <v>677</v>
      </c>
      <c r="CP175" s="4" t="str">
        <f t="shared" si="72"/>
        <v>1 SPC16BS Rankinis stabdis puspriekabėms</v>
      </c>
      <c r="CQ175" s="6" t="s">
        <v>2707</v>
      </c>
      <c r="CR175" s="643" t="s">
        <v>2707</v>
      </c>
      <c r="CS175" s="643"/>
      <c r="CT175" s="643">
        <f>IF(Duombaze!CR175="",0,INDEX(DU!I:I,MATCH(Duombaze!CR175,DU!A:A,0),1))+IF(Duombaze!CS175="",0,INDEX(DU!I:I,MATCH(Duombaze!CS175,DU!A:A,0),1))</f>
        <v>27.738101200368501</v>
      </c>
      <c r="CU175" s="6">
        <f>IF(Duombaze!CR175="",0,INDEX(DU!K:K,MATCH(Duombaze!CR175,DU!A:A,0),1))+IF(Duombaze!CS175="",0,INDEX(DU!K:K,MATCH(Duombaze!CS175,DU!A:A,0),1))</f>
        <v>35.47</v>
      </c>
      <c r="CV175" s="6"/>
      <c r="CW175" s="6" t="s">
        <v>2124</v>
      </c>
      <c r="CX175" s="6" t="s">
        <v>711</v>
      </c>
      <c r="CY175" s="4" t="str">
        <f t="shared" si="73"/>
        <v>1 SPC16BS Viršborčiai 600</v>
      </c>
      <c r="CZ175" s="48" t="s">
        <v>365</v>
      </c>
      <c r="DA175" s="679" t="s">
        <v>365</v>
      </c>
      <c r="DB175" s="679"/>
      <c r="DC175" s="679">
        <f>IF(Duombaze!DA175="",0,INDEX(DU!I:I,MATCH(Duombaze!DA175,DU!A:A,0),1))+IF(Duombaze!DB175="",0,INDEX(DU!I:I,MATCH(Duombaze!DB175,DU!A:A,0),1))</f>
        <v>340.14657342336801</v>
      </c>
      <c r="DD175" s="6">
        <f>IF(Duombaze!DA175="",0,INDEX(DU!K:K,MATCH(Duombaze!DA175,DU!A:A,0),1))+IF(Duombaze!DB175="",0,INDEX(DU!K:K,MATCH(Duombaze!DB175,DU!A:A,0),1))</f>
        <v>179.19</v>
      </c>
      <c r="DE175" s="6" t="s">
        <v>2137</v>
      </c>
      <c r="DF175" s="6"/>
      <c r="DG175" s="6" t="s">
        <v>705</v>
      </c>
      <c r="DH175" s="6" t="str">
        <f t="shared" si="74"/>
        <v>1 SPC16BS Aikštelė</v>
      </c>
      <c r="DI175" s="6" t="s">
        <v>274</v>
      </c>
      <c r="DJ175" s="643" t="s">
        <v>3157</v>
      </c>
      <c r="DK175" s="674" t="s">
        <v>274</v>
      </c>
      <c r="DL175" s="674">
        <f>IF(Duombaze!DJ175="",0,INDEX(DU!I:I,MATCH(Duombaze!DJ175,DU!A:A,0),1))+IF(Duombaze!DK175="",0,INDEX(DU!I:I,MATCH(Duombaze!DK175,DU!A:A,0),1))</f>
        <v>265.43055392686199</v>
      </c>
      <c r="DM175" s="6">
        <f>IF(Duombaze!DJ175="",0,INDEX(DU!K:K,MATCH(Duombaze!DJ175,DU!A:A,0),1))+IF(Duombaze!DK175="",0,INDEX(DU!K:K,MATCH(Duombaze!DK175,DU!A:A,0),1))</f>
        <v>89.177500000000009</v>
      </c>
      <c r="DN175" s="6" t="s">
        <v>2159</v>
      </c>
      <c r="DO175" s="6"/>
      <c r="DP175" s="6" t="s">
        <v>1752</v>
      </c>
      <c r="DQ175" s="4" t="str">
        <f t="shared" si="75"/>
        <v>1 SPC16BS Gale trikampis LED žibintas + pilnas LED (Danija)</v>
      </c>
      <c r="DR175" s="6" t="s">
        <v>252</v>
      </c>
      <c r="DS175" s="674" t="s">
        <v>252</v>
      </c>
      <c r="DT175" s="674"/>
      <c r="DU175" s="674"/>
      <c r="DV175" s="674"/>
      <c r="DW175" s="674">
        <f>IF(Duombaze!DS175="",0,INDEX(DU!I:I,MATCH(Duombaze!DS175,DU!A:A,0),1))+IF(Duombaze!DT175="",0,INDEX(DU!I:I,MATCH(Duombaze!DT175,DU!A:A,0),1))+IF(Duombaze!DU175="",0,INDEX(DU!I:I,MATCH(Duombaze!DU175,DU!A:A,0),1))+IF(Duombaze!DV175="",0,INDEX(DU!I:I,MATCH(Duombaze!DV175,DU!A:A,0),1))</f>
        <v>129.30043442866699</v>
      </c>
      <c r="DX175" s="640">
        <f>IF(Duombaze!DS175="",0,INDEX(DU!K:K,MATCH(Duombaze!DS175,DU!A:A,0),1))+IF(Duombaze!DT175="",0,INDEX(DU!K:K,MATCH(Duombaze!DT175,DU!A:A,0),1))+IF(Duombaze!DU175="",0,INDEX(DU!K:K,MATCH(Duombaze!DU175,DU!A:A,0),1))+IF(Duombaze!DV175="",0,INDEX(DU!K:KH,MATCH(Duombaze!DV175,DU!A:A,0),1))</f>
        <v>0</v>
      </c>
      <c r="DY175" s="6"/>
      <c r="DZ175" s="6"/>
      <c r="EA175" s="6" t="s">
        <v>1561</v>
      </c>
      <c r="EB175" s="6" t="str">
        <f t="shared" si="65"/>
        <v>1 SPC16BS Ištempimo kilpa RIMA</v>
      </c>
      <c r="EC175" s="6" t="s">
        <v>276</v>
      </c>
      <c r="ED175" s="6">
        <f>IF(Duombaze!EC175="",0,INDEX(DU!I:I,MATCH(Duombaze!EC175,DU!A:A,0),1))</f>
        <v>92.221999999999994</v>
      </c>
      <c r="EE175" s="640">
        <f>IF(Duombaze!EC175="",0,INDEX(DU!K:K,MATCH(Duombaze!EC175,DU!A:A,0),1))</f>
        <v>23.17</v>
      </c>
      <c r="EF175" s="6"/>
      <c r="EG175" s="6"/>
      <c r="EH175" s="6" t="s">
        <v>2190</v>
      </c>
      <c r="EI175" s="4" t="str">
        <f t="shared" si="94"/>
        <v>1 SPC16BS Lipdukai Daniški + MItip logo (prisukamas)</v>
      </c>
      <c r="EJ175" s="6" t="s">
        <v>1847</v>
      </c>
      <c r="EK175" s="674" t="s">
        <v>3051</v>
      </c>
      <c r="EL175" s="674" t="s">
        <v>3052</v>
      </c>
      <c r="EM175" s="674"/>
      <c r="EN175" s="674">
        <f>IF(Duombaze!EK175="",0,INDEX(DU!I:I,MATCH(Duombaze!EK175,DU!A:A,0),1))+IF(Duombaze!EL175="",0,INDEX(DU!I:I,MATCH(Duombaze!EL175,DU!A:A,0),1))+IF(Duombaze!EM175="",0,INDEX(DU!I:I,MATCH(Duombaze!EM175,DU!A:A,0),1))</f>
        <v>13.609623333333332</v>
      </c>
      <c r="EO175" s="6">
        <f>IF(Duombaze!EK175="",0,INDEX(DU!K:K,MATCH(Duombaze!EK175,DU!A:A,0),1))+IF(Duombaze!EL175="",0,INDEX(DU!K:K,MATCH(Duombaze!EL175,DU!A:A,0),1))+IF(Duombaze!EM175="",0,INDEX(DU!K:K,MATCH(Duombaze!EM175,DU!A:A,0),1))</f>
        <v>2.58</v>
      </c>
      <c r="EP175" s="6"/>
      <c r="EQ175" s="6"/>
      <c r="ER175" s="7" t="s">
        <v>1497</v>
      </c>
      <c r="ES175" s="4" t="str">
        <f t="shared" si="91"/>
        <v>1 SPC16BS Montuojami</v>
      </c>
      <c r="ET175" s="4"/>
      <c r="EU175" s="4"/>
      <c r="EV175" s="4"/>
      <c r="EW175" s="6" t="s">
        <v>755</v>
      </c>
      <c r="EX175" s="6" t="str">
        <f t="shared" si="92"/>
        <v>1 SPC16BS Purvasaugių komplektas 600 ratams (pilni 1/2)</v>
      </c>
      <c r="EY175" s="6" t="s">
        <v>369</v>
      </c>
      <c r="EZ175" s="674" t="s">
        <v>369</v>
      </c>
      <c r="FA175" s="674"/>
      <c r="FB175" s="674">
        <f>IF(Duombaze!EZ175="",0,INDEX(DU!I:I,MATCH(Duombaze!EZ175,DU!A:A,0),1))+IF(Duombaze!FA175="",0,INDEX(DU!I:I,MATCH(Duombaze!FA175,DU!A:A,0),1))</f>
        <v>167.89816264375401</v>
      </c>
      <c r="FC175" s="6">
        <f>IF(Duombaze!EZ175="",0,INDEX(DU!K:K,MATCH(Duombaze!EZ175,DU!A:A,0),1))+IF(Duombaze!FA175="",0,INDEX(DU!K:K,MATCH(Duombaze!FA175,DU!A:A,0),1))</f>
        <v>28.36</v>
      </c>
      <c r="FD175" s="6"/>
      <c r="FE175" s="6"/>
      <c r="FF175" s="6"/>
      <c r="FG175" s="6"/>
      <c r="FH175" s="6" t="s">
        <v>2192</v>
      </c>
      <c r="FI175" s="6"/>
      <c r="FJ175" s="6"/>
      <c r="FK175" s="186"/>
      <c r="FL175" s="14" t="s">
        <v>2193</v>
      </c>
      <c r="FM175" s="673" t="s">
        <v>2193</v>
      </c>
      <c r="FN175" s="673"/>
      <c r="FO175" s="673"/>
      <c r="FP175" s="673"/>
      <c r="FQ175" s="673">
        <f>IF(Duombaze!FM175="",0,INDEX(DU!I:I,MATCH(Duombaze!FM175,DU!A:A,0),1))+IF(Duombaze!FN175="",0,INDEX(DU!I:I,MATCH(Duombaze!FN175,DU!A:A,0),1))+IF(Duombaze!FO175="",0,INDEX(DU!I:I,MATCH(Duombaze!FO175,DU!A:A,0),1))+IF(Duombaze!FP175="",0,INDEX(DU!I:I,MATCH(Duombaze!FP175,DU!A:A,0),1))</f>
        <v>29.720543820224702</v>
      </c>
      <c r="FR175" s="673">
        <f>IF(Duombaze!FM175="",0,INDEX(DU!K:K,MATCH(Duombaze!FM175,DU!A:A,0),1))+IF(Duombaze!FN175="",0,INDEX(DU!K:K,MATCH(Duombaze!FN175,DU!A:A,0),1))+IF(Duombaze!FO175="",0,INDEX(DU!K:K,MATCH(Duombaze!FO175,DU!A:A,0),1))+IF(Duombaze!FP175="",0,INDEX(DU!K:K,MATCH(Duombaze!FP175,DU!A:A,0),1))</f>
        <v>15.47</v>
      </c>
      <c r="FT175" s="7" t="s">
        <v>53</v>
      </c>
      <c r="FU175" s="7" t="s">
        <v>68</v>
      </c>
      <c r="FV175" s="101" t="s">
        <v>740</v>
      </c>
      <c r="FW175" s="101" t="s">
        <v>8</v>
      </c>
      <c r="FY175" s="20"/>
      <c r="FZ175" s="20"/>
      <c r="GA175" s="20"/>
      <c r="GC175" s="7" t="s">
        <v>1682</v>
      </c>
      <c r="GD175" s="7" t="s">
        <v>3540</v>
      </c>
    </row>
    <row r="176" spans="1:186" s="7" customFormat="1" ht="39.6" customHeight="1" x14ac:dyDescent="0.25">
      <c r="A176" s="42">
        <v>2</v>
      </c>
      <c r="B176" s="42" t="s">
        <v>777</v>
      </c>
      <c r="C176" s="12" t="s">
        <v>8390</v>
      </c>
      <c r="D176" s="6" t="s">
        <v>8387</v>
      </c>
      <c r="E176" s="4" t="str">
        <f t="shared" si="95"/>
        <v>2 SPC16BS Pagrindas BS, ašys 408E</v>
      </c>
      <c r="F176" s="2" t="s">
        <v>9004</v>
      </c>
      <c r="G176" s="2" t="s">
        <v>6873</v>
      </c>
      <c r="H176" s="2" t="s">
        <v>3160</v>
      </c>
      <c r="I176" s="2" t="s">
        <v>8062</v>
      </c>
      <c r="J176" s="2">
        <v>23109200</v>
      </c>
      <c r="K176" s="7" t="s">
        <v>1448</v>
      </c>
      <c r="L176" s="640" t="s">
        <v>8839</v>
      </c>
      <c r="M176" s="643"/>
      <c r="N176" s="643"/>
      <c r="O176" s="643"/>
      <c r="P176" s="640">
        <f>IF(Duombaze!G176="",0,INDEX(DU!I:I,MATCH(Duombaze!G176,DU!A:A,0),1))+IF(Duombaze!H176="",0,INDEX(DU!I:I,MATCH(Duombaze!H176,DU!A:A,0),1))+IF(Duombaze!I176="",0,INDEX(DU!I:I,MATCH(Duombaze!I176,DU!A:A,0),1))+IF(Duombaze!J176="",0,INDEX(DU!I:I*40,MATCH(Duombaze!J176,DU!A:A,0),1))+IF(Duombaze!K176="",0,INDEX(DU!I:I,MATCH(Duombaze!K176,DU!A:A,0),1))+IF(Duombaze!L176="",0,INDEX(DU!I:I,MATCH(Duombaze!L176,DU!A:A,0),1))+IF(Duombaze!M176="",0,INDEX(DU!I:I,MATCH(Duombaze!M176,DU!A:A,0),1))+IF(Duombaze!N176="",0,INDEX(DU!I:I,MATCH(Duombaze!N176,DU!A:A,0),1))+IF(Duombaze!O176="",0,INDEX(DU!I:I,MATCH(Duombaze!O176,DU!A:A,0),1))</f>
        <v>4935.6004648174248</v>
      </c>
      <c r="Q176" s="640">
        <f>IF(Duombaze!G176="",0,INDEX(DU!K:K,MATCH(Duombaze!G176,DU!A:A,0),1))+IF(Duombaze!H176="",0,INDEX(DU!K:K,MATCH(Duombaze!H176,DU!A:A,0),1))+IF(Duombaze!I176="",0,INDEX(DU!K:K,MATCH(Duombaze!I176,DU!A:A,0),1))+IF(Duombaze!J176="",0,INDEX(DU!K:K,MATCH(Duombaze!J176,DU!A:A,0),1))+IF(Duombaze!K176="",0,INDEX(DU!K:K,MATCH(Duombaze!K176,DU!A:A,0),1))+IF(Duombaze!L176="",0,INDEX(DU!K:K,MATCH(Duombaze!L176,DU!A:A,0),1))+IF(Duombaze!M176="",0,INDEX(DU!K:K,MATCH(Duombaze!M176,DU!A:A,0),1))+IF(Duombaze!N176="",0,INDEX(DU!K:K,MATCH(Duombaze!N176,DU!A:A,0),1))+IF(Duombaze!O176="",0,INDEX(DU!K:K,MATCH(Duombaze!O176,DU!A:A,0),1))</f>
        <v>1181.9100000000001</v>
      </c>
      <c r="R176" s="6" t="s">
        <v>2013</v>
      </c>
      <c r="S176" s="48" t="s">
        <v>2014</v>
      </c>
      <c r="T176" s="883" t="s">
        <v>2920</v>
      </c>
      <c r="U176" s="4">
        <f>IF(Duombaze!T176="",0,INDEX(DU!I:I,MATCH(Duombaze!T176,DU!A:A,0),1))</f>
        <v>2872.7860639690098</v>
      </c>
      <c r="V176" s="4">
        <f>IF(Duombaze!T176="",0,INDEX(DU!K:K,MATCH(Duombaze!T176,DU!A:A,0),1))</f>
        <v>53.234999999999999</v>
      </c>
      <c r="W176" s="6" t="s">
        <v>3488</v>
      </c>
      <c r="X176" s="6"/>
      <c r="Y176" s="858"/>
      <c r="Z176" s="66" t="s">
        <v>688</v>
      </c>
      <c r="AA176" s="4" t="str">
        <f t="shared" si="88"/>
        <v>2 SPC16BS Grąžulas neamortizuojamas</v>
      </c>
      <c r="AB176" s="6" t="s">
        <v>360</v>
      </c>
      <c r="AC176" s="6">
        <f>IF(Duombaze!AB176="",0,INDEX(DU!I:I,MATCH(Duombaze!AB176,DU!A:A,0),1))</f>
        <v>0</v>
      </c>
      <c r="AD176" s="2">
        <f>IF(Duombaze!AB176="",0,INDEX(DU!K:K,MATCH(Duombaze!AB176,DU!A:A,0),1))</f>
        <v>0</v>
      </c>
      <c r="AE176" s="6"/>
      <c r="AF176" s="6" t="s">
        <v>2065</v>
      </c>
      <c r="AG176" s="6" t="s">
        <v>3572</v>
      </c>
      <c r="AH176" s="4" t="str">
        <f>IF(AG176&lt;&gt;"",A176&amp;" "&amp;C176&amp;" "&amp;"CERT167 "&amp;AG176,"")</f>
        <v>2 SPC16BS CERT167 Bamperis ATLENKIAMAS apvalus prisukamas ZN</v>
      </c>
      <c r="AI176" s="6" t="s">
        <v>3570</v>
      </c>
      <c r="AJ176" s="6" t="s">
        <v>3570</v>
      </c>
      <c r="AK176" s="640"/>
      <c r="AL176" s="640"/>
      <c r="AM176" s="640">
        <f>IF(Duombaze!AJ176="",0,INDEX(DU!I:I,MATCH(Duombaze!AJ176,DU!A:A,0),1))+IF(Duombaze!AK176="",0,INDEX(DU!I:I,MATCH(Duombaze!AK176,DU!A:A,0),1))+IF(Duombaze!AL176="",0,INDEX(DU!I:I,MATCH(Duombaze!AL176,DU!A:A,0),1))</f>
        <v>184.28384698900601</v>
      </c>
      <c r="AN176" s="643">
        <f>IF(Duombaze!AJ176="",0,INDEX(DU!K:K,MATCH(Duombaze!AJ176,DU!A:A,0),1))+IF(Duombaze!AK176="",0,INDEX(DU!K:K,MATCH(Duombaze!AK176,DU!A:A,0),1))+IF(Duombaze!AL176="",0,INDEX(DU!K:K,MATCH(Duombaze!AL176,DU!A:A,0),1))</f>
        <v>39.97</v>
      </c>
      <c r="AO176" s="4"/>
      <c r="AP176" s="4"/>
      <c r="AQ176" s="91" t="s">
        <v>1504</v>
      </c>
      <c r="AR176" s="4" t="str">
        <f t="shared" si="70"/>
        <v>2 SPC16BS Pagrindo hidraulika + Kėbulo išvertimo išvadas</v>
      </c>
      <c r="AS176" s="91" t="s">
        <v>2099</v>
      </c>
      <c r="AT176" s="655" t="s">
        <v>2971</v>
      </c>
      <c r="AU176" s="655" t="s">
        <v>2972</v>
      </c>
      <c r="AV176" s="655" t="s">
        <v>3225</v>
      </c>
      <c r="AW176" s="655" t="s">
        <v>3221</v>
      </c>
      <c r="AX176" s="655" t="s">
        <v>2976</v>
      </c>
      <c r="AY176" s="655" t="s">
        <v>2962</v>
      </c>
      <c r="AZ176" s="655"/>
      <c r="BA176" s="655"/>
      <c r="BB176" s="655"/>
      <c r="BC176" s="654">
        <f>IF(Duombaze!AT176="",0,INDEX(DU!I:I,MATCH(Duombaze!AT176,DU!A:A,0),1))+IF(Duombaze!AU176="",0,INDEX(DU!I:I,MATCH(Duombaze!AU176,DU!A:A,0),1))+IF(Duombaze!AV176="",0,INDEX(DU!I:I*2,MATCH(Duombaze!AV176,DU!A:A,0),1))+IF(Duombaze!AW176="",0,INDEX(DU!I:I*2,MATCH(Duombaze!AW176,DU!A:A,0),1))+IF(Duombaze!AX176="",0,INDEX(DU!I:I,MATCH(Duombaze!AX176,DU!A:A,0),1))+IF(Duombaze!AY176="",0,INDEX(DU!I:I,MATCH(Duombaze!AY176,DU!A:A,0),1))+IF(Duombaze!AZ176="",0,INDEX(DU!I:I,MATCH(Duombaze!AZ176,DU!A:A,0),1))+IF(Duombaze!BA176="",0,INDEX(DU!I:I,MATCH(Duombaze!BA176,DU!A:A,0),1))+IF(Duombaze!BB176="",0,INDEX(DU!I:I,MATCH(Duombaze!BB176,DU!A:A,0),1))</f>
        <v>1054.9856910171256</v>
      </c>
      <c r="BD176" s="640">
        <f>IF(Duombaze!AT176="",0,INDEX(DU!K:K,MATCH(Duombaze!AT176,DU!A:A,0),1))+IF(Duombaze!AU176="",0,INDEX(DU!K:K,MATCH(Duombaze!AU176,DU!A:A,0),1))+IF(Duombaze!AV176="",0,INDEX(DU!K:K,MATCH(Duombaze!AV176,DU!A:A,0),1))+IF(Duombaze!AW176="",0,INDEX(DU!K:K,MATCH(Duombaze!AW176,DU!A:A,0),1))+IF(Duombaze!AX176="",0,INDEX(DU!K:K,MATCH(Duombaze!AX176,DU!A:A,0),1))+IF(Duombaze!AY176="",0,INDEX(DU!K:K,MATCH(Duombaze!AY176,DU!A:A,0),1))+IF(Duombaze!AZ176="",0,INDEX(DU!K:K,MATCH(Duombaze!AZ176,DU!A:A,0),1))+IF(Duombaze!BA176="",0,INDEX(DU!K:K,MATCH(Duombaze!BA176,DU!A:A,0),1))+IF(Duombaze!BB176="",0,INDEX(DU!K:K,MATCH(Duombaze!BB176,DU!A:A,0),1))</f>
        <v>13.815</v>
      </c>
      <c r="BE176" s="91" t="s">
        <v>2092</v>
      </c>
      <c r="BF176" s="91" t="s">
        <v>2097</v>
      </c>
      <c r="BG176" s="66" t="s">
        <v>1599</v>
      </c>
      <c r="BH176" s="4" t="str">
        <f t="shared" si="90"/>
        <v>2 SPC16BS Hidrauliniai stabdžiai su LSV autom.</v>
      </c>
      <c r="BI176" s="6" t="s">
        <v>97</v>
      </c>
      <c r="BJ176" s="643" t="s">
        <v>3007</v>
      </c>
      <c r="BK176" s="643" t="s">
        <v>2995</v>
      </c>
      <c r="BL176" s="643"/>
      <c r="BM176" s="643">
        <f>IF(Duombaze!BJ176="",0,INDEX(DU!I:I,MATCH(Duombaze!BJ176,DU!A:A,0),1))+IF(Duombaze!BK176="",0,INDEX(DU!I:I,MATCH(Duombaze!BK176,DU!A:A,0),1))+IF(Duombaze!BL176="",0,INDEX(DU!I:I,MATCH(Duombaze!BL176,DU!A:A,0),1))</f>
        <v>680.53082280000001</v>
      </c>
      <c r="BN176" s="640">
        <f>IF(Duombaze!BJ176="",0,INDEX(DU!K:K,MATCH(Duombaze!BJ176,DU!A:A,0),1))+IF(Duombaze!BK176="",0,INDEX(DU!K:K,MATCH(Duombaze!BK176,DU!A:A,0),1))+IF(Duombaze!BL176="",0,INDEX(DU!K:K,MATCH(Duombaze!BL176,DU!A:A,0),1))</f>
        <v>80.759999999999991</v>
      </c>
      <c r="BO176" s="6"/>
      <c r="BP176" s="6" t="s">
        <v>2110</v>
      </c>
      <c r="BQ176" s="6" t="s">
        <v>294</v>
      </c>
      <c r="BR176" s="6" t="str">
        <f t="shared" si="96"/>
        <v>2 SPC16BS Stabdžių išvadai hidrauliniai</v>
      </c>
      <c r="BS176" s="6" t="s">
        <v>2122</v>
      </c>
      <c r="BT176" s="6" t="s">
        <v>3035</v>
      </c>
      <c r="BU176" s="6" t="s">
        <v>3034</v>
      </c>
      <c r="BV176" s="6"/>
      <c r="BW176" s="6">
        <f>IF(Duombaze!BT176="",0,INDEX(DU!I:I,MATCH(Duombaze!BT176,DU!A:A,0),1))+IF(Duombaze!BU176="",0,INDEX(DU!I:I,MATCH(Duombaze!BU176,DU!A:A,0),1))+IF(Duombaze!BV176="",0,INDEX(DU!I:I,MATCH(Duombaze!BV176,DU!A:A,0),1))</f>
        <v>28.7798954069915</v>
      </c>
      <c r="BX176" s="6">
        <f>IF(Duombaze!BT176="",0,INDEX(DU!K:K,MATCH(Duombaze!BT176,DU!A:A,0),1))+IF(Duombaze!BU176="",0,INDEX(DU!K:K,MATCH(Duombaze!BU176,DU!A:A,0),1))+IF(Duombaze!BV176="",0,INDEX(DU!K:K,MATCH(Duombaze!BV176,DU!A:A,0),1))</f>
        <v>11</v>
      </c>
      <c r="BY176" s="6"/>
      <c r="BZ176" s="6"/>
      <c r="CA176" s="6" t="s">
        <v>8650</v>
      </c>
      <c r="CB176" s="6" t="str">
        <f t="shared" si="93"/>
        <v>2 SPC16BS Grąžulo atrama (bulvė)</v>
      </c>
      <c r="CC176" s="6" t="s">
        <v>1955</v>
      </c>
      <c r="CD176" s="6">
        <f>IF(Duombaze!CC176="",0,INDEX(DU!I:I,MATCH(Duombaze!CC176,DU!A:A,0),1))</f>
        <v>21.490613016872501</v>
      </c>
      <c r="CE176" s="4">
        <f>IF(Duombaze!CC176="",0,INDEX(DU!K:K,MATCH(Duombaze!CC176,DU!A:A,0),1))</f>
        <v>0</v>
      </c>
      <c r="CF176" s="6"/>
      <c r="CG176" s="6" t="s">
        <v>2081</v>
      </c>
      <c r="CH176" s="66" t="s">
        <v>317</v>
      </c>
      <c r="CI176" s="4" t="str">
        <f t="shared" si="71"/>
        <v>2 SPC16BS Priekinė kilpa DIN 9678 D-50 (3000 kg.)</v>
      </c>
      <c r="CJ176" s="6" t="s">
        <v>316</v>
      </c>
      <c r="CK176" s="6">
        <f>IF(Duombaze!CJ176="",0,INDEX(DU!I:I,MATCH(Duombaze!CJ176,DU!A:A,0),1))</f>
        <v>188.11199999999999</v>
      </c>
      <c r="CL176" s="4">
        <f>IF(Duombaze!CJ176="",0,INDEX(DU!K:K,MATCH(Duombaze!CJ176,DU!A:A,0),1))</f>
        <v>11.59</v>
      </c>
      <c r="CM176" s="6"/>
      <c r="CN176" s="6"/>
      <c r="CO176" s="6" t="s">
        <v>652</v>
      </c>
      <c r="CP176" s="4" t="str">
        <f t="shared" si="72"/>
        <v>2 SPC16BS Ratų atsparos</v>
      </c>
      <c r="CQ176" s="6" t="s">
        <v>1471</v>
      </c>
      <c r="CR176" s="643" t="s">
        <v>1471</v>
      </c>
      <c r="CS176" s="643"/>
      <c r="CT176" s="643">
        <f>IF(Duombaze!CR176="",0,INDEX(DU!I:I,MATCH(Duombaze!CR176,DU!A:A,0),1))+IF(Duombaze!CS176="",0,INDEX(DU!I:I,MATCH(Duombaze!CS176,DU!A:A,0),1))</f>
        <v>28.542999999999999</v>
      </c>
      <c r="CU176" s="6">
        <f>IF(Duombaze!CR176="",0,INDEX(DU!K:K,MATCH(Duombaze!CR176,DU!A:A,0),1))+IF(Duombaze!CS176="",0,INDEX(DU!K:K,MATCH(Duombaze!CS176,DU!A:A,0),1))</f>
        <v>0</v>
      </c>
      <c r="CV176" s="6"/>
      <c r="CW176" s="6"/>
      <c r="CX176" s="6" t="s">
        <v>710</v>
      </c>
      <c r="CY176" s="4" t="str">
        <f t="shared" si="73"/>
        <v>2 SPC16BS Viršborčiai 300</v>
      </c>
      <c r="CZ176" s="48" t="s">
        <v>366</v>
      </c>
      <c r="DA176" s="679" t="s">
        <v>366</v>
      </c>
      <c r="DB176" s="679"/>
      <c r="DC176" s="679">
        <f>IF(Duombaze!DA176="",0,INDEX(DU!I:I,MATCH(Duombaze!DA176,DU!A:A,0),1))+IF(Duombaze!DB176="",0,INDEX(DU!I:I,MATCH(Duombaze!DB176,DU!A:A,0),1))</f>
        <v>226.03300333064701</v>
      </c>
      <c r="DD176" s="6">
        <f>IF(Duombaze!DA176="",0,INDEX(DU!K:K,MATCH(Duombaze!DA176,DU!A:A,0),1))+IF(Duombaze!DB176="",0,INDEX(DU!K:K,MATCH(Duombaze!DB176,DU!A:A,0),1))</f>
        <v>167.99</v>
      </c>
      <c r="DE176" s="6" t="s">
        <v>2138</v>
      </c>
      <c r="DF176" s="6"/>
      <c r="DG176" s="6" t="s">
        <v>1947</v>
      </c>
      <c r="DH176" s="6" t="str">
        <f t="shared" si="74"/>
        <v>2 SPC16BS Tentas UK tipo</v>
      </c>
      <c r="DI176" s="6" t="s">
        <v>1951</v>
      </c>
      <c r="DJ176" s="674" t="s">
        <v>274</v>
      </c>
      <c r="DK176" s="674"/>
      <c r="DL176" s="674">
        <f>IF(Duombaze!DJ176="",0,INDEX(DU!I:I,MATCH(Duombaze!DJ176,DU!A:A,0),1))+IF(Duombaze!DK176="",0,INDEX(DU!I:I,MATCH(Duombaze!DK176,DU!A:A,0),1))</f>
        <v>25.947729837227001</v>
      </c>
      <c r="DM176" s="6">
        <f>IF(Duombaze!DJ176="",0,INDEX(DU!K:K,MATCH(Duombaze!DJ176,DU!A:A,0),1))+IF(Duombaze!DK176="",0,INDEX(DU!K:K,MATCH(Duombaze!DK176,DU!A:A,0),1))</f>
        <v>28.357500000000002</v>
      </c>
      <c r="DN176" s="6"/>
      <c r="DO176" s="6"/>
      <c r="DP176" s="6" t="s">
        <v>1749</v>
      </c>
      <c r="DQ176" s="4" t="str">
        <f t="shared" si="75"/>
        <v>2 SPC16BS Prieky/gale paprastas apšvietimas, šone atšvaitai (LT-LV)</v>
      </c>
      <c r="DR176" s="6" t="s">
        <v>250</v>
      </c>
      <c r="DS176" s="674" t="s">
        <v>250</v>
      </c>
      <c r="DT176" s="674"/>
      <c r="DU176" s="674"/>
      <c r="DV176" s="674"/>
      <c r="DW176" s="674">
        <f>IF(Duombaze!DS176="",0,INDEX(DU!I:I,MATCH(Duombaze!DS176,DU!A:A,0),1))+IF(Duombaze!DT176="",0,INDEX(DU!I:I,MATCH(Duombaze!DT176,DU!A:A,0),1))+IF(Duombaze!DU176="",0,INDEX(DU!I:I,MATCH(Duombaze!DU176,DU!A:A,0),1))+IF(Duombaze!DV176="",0,INDEX(DU!I:I,MATCH(Duombaze!DV176,DU!A:A,0),1))</f>
        <v>52.377912044817897</v>
      </c>
      <c r="DX176" s="640">
        <f>IF(Duombaze!DS176="",0,INDEX(DU!K:K,MATCH(Duombaze!DS176,DU!A:A,0),1))+IF(Duombaze!DT176="",0,INDEX(DU!K:K,MATCH(Duombaze!DT176,DU!A:A,0),1))+IF(Duombaze!DU176="",0,INDEX(DU!K:K,MATCH(Duombaze!DU176,DU!A:A,0),1))+IF(Duombaze!DV176="",0,INDEX(DU!K:KH,MATCH(Duombaze!DV176,DU!A:A,0),1))</f>
        <v>0</v>
      </c>
      <c r="DY176" s="6"/>
      <c r="DZ176" s="6"/>
      <c r="EA176" s="6" t="s">
        <v>304</v>
      </c>
      <c r="EB176" s="6" t="str">
        <f t="shared" si="65"/>
        <v>2 SPC16BS Mechaninis sukabintuvas Rockinger</v>
      </c>
      <c r="EC176" s="6" t="s">
        <v>277</v>
      </c>
      <c r="ED176" s="6">
        <f>IF(Duombaze!EC176="",0,INDEX(DU!I:I,MATCH(Duombaze!EC176,DU!A:A,0),1))</f>
        <v>170.74</v>
      </c>
      <c r="EE176" s="640">
        <f>IF(Duombaze!EC176="",0,INDEX(DU!K:K,MATCH(Duombaze!EC176,DU!A:A,0),1))</f>
        <v>18.82</v>
      </c>
      <c r="EF176" s="6"/>
      <c r="EG176" s="6"/>
      <c r="EH176" s="6" t="s">
        <v>1563</v>
      </c>
      <c r="EI176" s="4" t="str">
        <f t="shared" si="94"/>
        <v>2 SPC16BS Lipdukai universalūs</v>
      </c>
      <c r="EJ176" s="6" t="s">
        <v>255</v>
      </c>
      <c r="EK176" s="674" t="s">
        <v>255</v>
      </c>
      <c r="EL176" s="674"/>
      <c r="EM176" s="674"/>
      <c r="EN176" s="674">
        <f>IF(Duombaze!EK176="",0,INDEX(DU!I:I,MATCH(Duombaze!EK176,DU!A:A,0),1))+IF(Duombaze!EL176="",0,INDEX(DU!I:I,MATCH(Duombaze!EL176,DU!A:A,0),1))+IF(Duombaze!EM176="",0,INDEX(DU!I:I,MATCH(Duombaze!EM176,DU!A:A,0),1))</f>
        <v>16.420000000000002</v>
      </c>
      <c r="EO176" s="6">
        <f>IF(Duombaze!EK176="",0,INDEX(DU!K:K,MATCH(Duombaze!EK176,DU!A:A,0),1))+IF(Duombaze!EL176="",0,INDEX(DU!K:K,MATCH(Duombaze!EL176,DU!A:A,0),1))+IF(Duombaze!EM176="",0,INDEX(DU!K:K,MATCH(Duombaze!EM176,DU!A:A,0),1))</f>
        <v>0</v>
      </c>
      <c r="EP176" s="6"/>
      <c r="EQ176" s="6"/>
      <c r="ER176" s="7" t="s">
        <v>1498</v>
      </c>
      <c r="ES176" s="4" t="str">
        <f t="shared" si="91"/>
        <v>2 SPC16BS Pakuojami</v>
      </c>
      <c r="ET176" s="4"/>
      <c r="EU176" s="4"/>
      <c r="EV176" s="4"/>
      <c r="EW176" s="6" t="s">
        <v>407</v>
      </c>
      <c r="EX176" s="6" t="str">
        <f t="shared" si="92"/>
        <v>2 SPC16BS Purvasaugių komplektas 600 ratams (ketvirtiniai 1/4)</v>
      </c>
      <c r="EY176" s="6" t="s">
        <v>370</v>
      </c>
      <c r="EZ176" s="674" t="s">
        <v>370</v>
      </c>
      <c r="FA176" s="674"/>
      <c r="FB176" s="674">
        <f>IF(Duombaze!EZ176="",0,INDEX(DU!I:I,MATCH(Duombaze!EZ176,DU!A:A,0),1))+IF(Duombaze!FA176="",0,INDEX(DU!I:I,MATCH(Duombaze!FA176,DU!A:A,0),1))</f>
        <v>75.835722256524306</v>
      </c>
      <c r="FC176" s="6">
        <f>IF(Duombaze!EZ176="",0,INDEX(DU!K:K,MATCH(Duombaze!EZ176,DU!A:A,0),1))+IF(Duombaze!FA176="",0,INDEX(DU!K:K,MATCH(Duombaze!FA176,DU!A:A,0),1))</f>
        <v>9.33</v>
      </c>
      <c r="FD176" s="6"/>
      <c r="FE176" s="6"/>
      <c r="FF176" s="6"/>
      <c r="FG176" s="6"/>
      <c r="FH176" s="6" t="s">
        <v>2807</v>
      </c>
      <c r="FI176" s="4"/>
      <c r="FJ176" s="6"/>
      <c r="FK176" s="6"/>
      <c r="FL176" s="14" t="s">
        <v>2808</v>
      </c>
      <c r="FM176" s="673" t="s">
        <v>2808</v>
      </c>
      <c r="FN176" s="673"/>
      <c r="FO176" s="673"/>
      <c r="FP176" s="673"/>
      <c r="FQ176" s="673">
        <f>IF(Duombaze!FM176="",0,INDEX(DU!I:I,MATCH(Duombaze!FM176,DU!A:A,0),1))+IF(Duombaze!FN176="",0,INDEX(DU!I:I,MATCH(Duombaze!FN176,DU!A:A,0),1))+IF(Duombaze!FO176="",0,INDEX(DU!I:I,MATCH(Duombaze!FO176,DU!A:A,0),1))+IF(Duombaze!FP176="",0,INDEX(DU!I:I,MATCH(Duombaze!FP176,DU!A:A,0),1))</f>
        <v>30.111000000000001</v>
      </c>
      <c r="FR176" s="673">
        <f>IF(Duombaze!FM176="",0,INDEX(DU!K:K,MATCH(Duombaze!FM176,DU!A:A,0),1))+IF(Duombaze!FN176="",0,INDEX(DU!K:K,MATCH(Duombaze!FN176,DU!A:A,0),1))+IF(Duombaze!FO176="",0,INDEX(DU!K:K,MATCH(Duombaze!FO176,DU!A:A,0),1))+IF(Duombaze!FP176="",0,INDEX(DU!K:K,MATCH(Duombaze!FP176,DU!A:A,0),1))</f>
        <v>3.87</v>
      </c>
      <c r="FT176" s="7" t="s">
        <v>92</v>
      </c>
      <c r="FU176" s="7" t="s">
        <v>73</v>
      </c>
      <c r="FV176" s="101" t="s">
        <v>741</v>
      </c>
      <c r="FW176" s="101" t="s">
        <v>9</v>
      </c>
      <c r="FY176" s="20"/>
      <c r="FZ176" s="20"/>
      <c r="GA176" s="20"/>
      <c r="GC176" s="7" t="s">
        <v>2760</v>
      </c>
      <c r="GD176" s="7" t="s">
        <v>3541</v>
      </c>
    </row>
    <row r="177" spans="1:188" s="7" customFormat="1" ht="34.5" customHeight="1" x14ac:dyDescent="0.25">
      <c r="A177" s="42">
        <v>3</v>
      </c>
      <c r="B177" s="42" t="s">
        <v>777</v>
      </c>
      <c r="C177" s="12" t="s">
        <v>8390</v>
      </c>
      <c r="D177" s="6" t="s">
        <v>8388</v>
      </c>
      <c r="E177" s="4" t="str">
        <f t="shared" si="95"/>
        <v>3 SPC16BS Pagrindas BS, su vair. ašimi 408E</v>
      </c>
      <c r="F177" s="6" t="s">
        <v>9005</v>
      </c>
      <c r="G177" s="6" t="s">
        <v>6873</v>
      </c>
      <c r="H177" s="6" t="s">
        <v>2920</v>
      </c>
      <c r="I177" s="6" t="s">
        <v>8062</v>
      </c>
      <c r="J177" s="6">
        <v>23109200</v>
      </c>
      <c r="K177" s="6" t="s">
        <v>3191</v>
      </c>
      <c r="L177" s="643" t="s">
        <v>1448</v>
      </c>
      <c r="M177" s="640" t="s">
        <v>8839</v>
      </c>
      <c r="N177" s="643"/>
      <c r="O177" s="643"/>
      <c r="P177" s="640">
        <f>IF(Duombaze!G177="",0,INDEX(DU!I:I,MATCH(Duombaze!G177,DU!A:A,0),1))+IF(Duombaze!H177="",0,INDEX(DU!I:I,MATCH(Duombaze!H177,DU!A:A,0),1))+IF(Duombaze!I177="",0,INDEX(DU!I:I,MATCH(Duombaze!I177,DU!A:A,0),1))+IF(Duombaze!J177="",0,INDEX(DU!I:I*40,MATCH(Duombaze!J177,DU!A:A,0),1))+IF(Duombaze!K177="",0,INDEX(DU!I:I,MATCH(Duombaze!K177,DU!A:A,0),1))+IF(Duombaze!L177="",0,INDEX(DU!I:I,MATCH(Duombaze!L177,DU!A:A,0),1))+IF(Duombaze!M177="",0,INDEX(DU!I:I,MATCH(Duombaze!M177,DU!A:A,0),1))+IF(Duombaze!N177="",0,INDEX(DU!I:I,MATCH(Duombaze!N177,DU!A:A,0),1))+IF(Duombaze!O177="",0,INDEX(DU!I:I,MATCH(Duombaze!O177,DU!A:A,0),1))</f>
        <v>5979.3728409433052</v>
      </c>
      <c r="Q177" s="640">
        <f>IF(Duombaze!G177="",0,INDEX(DU!K:K,MATCH(Duombaze!G177,DU!A:A,0),1))+IF(Duombaze!H177="",0,INDEX(DU!K:K,MATCH(Duombaze!H177,DU!A:A,0),1))+IF(Duombaze!I177="",0,INDEX(DU!K:K,MATCH(Duombaze!I177,DU!A:A,0),1))+IF(Duombaze!J177="",0,INDEX(DU!K:K,MATCH(Duombaze!J177,DU!A:A,0),1))+IF(Duombaze!K177="",0,INDEX(DU!K:K,MATCH(Duombaze!K177,DU!A:A,0),1))+IF(Duombaze!L177="",0,INDEX(DU!K:K,MATCH(Duombaze!L177,DU!A:A,0),1))+IF(Duombaze!M177="",0,INDEX(DU!K:K,MATCH(Duombaze!M177,DU!A:A,0),1))+IF(Duombaze!N177="",0,INDEX(DU!K:K,MATCH(Duombaze!N177,DU!A:A,0),1))+IF(Duombaze!O177="",0,INDEX(DU!K:K,MATCH(Duombaze!O177,DU!A:A,0),1))</f>
        <v>1181.895</v>
      </c>
      <c r="R177" s="6" t="s">
        <v>2013</v>
      </c>
      <c r="S177" s="48" t="s">
        <v>2014</v>
      </c>
      <c r="T177" s="883" t="s">
        <v>3161</v>
      </c>
      <c r="U177" s="4">
        <f>IF(Duombaze!T177="",0,INDEX(DU!I:I,MATCH(Duombaze!T177,DU!A:A,0),1))</f>
        <v>2253.4650427450902</v>
      </c>
      <c r="V177" s="4">
        <f>IF(Duombaze!T177="",0,INDEX(DU!K:K,MATCH(Duombaze!T177,DU!A:A,0),1))</f>
        <v>53.25</v>
      </c>
      <c r="W177" s="6" t="s">
        <v>3488</v>
      </c>
      <c r="X177" s="6"/>
      <c r="Y177" s="858"/>
      <c r="Z177" s="66" t="s">
        <v>8200</v>
      </c>
      <c r="AA177" s="4" t="str">
        <f t="shared" si="88"/>
        <v>3 SPC16BS Grąžulas amortizuojamas ZN</v>
      </c>
      <c r="AB177" s="6" t="s">
        <v>2181</v>
      </c>
      <c r="AC177" s="6">
        <f>IF(Duombaze!AB177="",0,INDEX(DU!I:I,MATCH(Duombaze!AB177,DU!A:A,0),1))</f>
        <v>684.18237381126096</v>
      </c>
      <c r="AD177" s="2">
        <f>IF(Duombaze!AB177="",0,INDEX(DU!K:K,MATCH(Duombaze!AB177,DU!A:A,0),1))</f>
        <v>69.760000000000005</v>
      </c>
      <c r="AE177" s="6"/>
      <c r="AF177" s="6"/>
      <c r="AH177" s="4" t="str">
        <f t="shared" si="67"/>
        <v/>
      </c>
      <c r="AJ177" s="643"/>
      <c r="AK177" s="643"/>
      <c r="AL177" s="643"/>
      <c r="AM177" s="643">
        <f>IF(Duombaze!AJ177="",0,INDEX(DU!I:I,MATCH(Duombaze!AJ177,DU!A:A,0),1))+IF(Duombaze!AK177="",0,INDEX(DU!I:I,MATCH(Duombaze!AK177,DU!A:A,0),1))+IF(Duombaze!AL177="",0,INDEX(DU!I:I,MATCH(Duombaze!AL177,DU!A:A,0),1))</f>
        <v>0</v>
      </c>
      <c r="AN177" s="643">
        <f>IF(Duombaze!AJ177="",0,INDEX(DU!K:K,MATCH(Duombaze!AJ177,DU!A:A,0),1))+IF(Duombaze!AK177="",0,INDEX(DU!K:K,MATCH(Duombaze!AK177,DU!A:A,0),1))+IF(Duombaze!AL177="",0,INDEX(DU!K:K,MATCH(Duombaze!AL177,DU!A:A,0),1))</f>
        <v>0</v>
      </c>
      <c r="AO177" s="6"/>
      <c r="AP177" s="6"/>
      <c r="AQ177" s="90" t="s">
        <v>1505</v>
      </c>
      <c r="AR177" s="4" t="str">
        <f t="shared" si="70"/>
        <v>3 SPC16BS Pagrindo hidraulika + Hidrauliniai valdymo išvadai</v>
      </c>
      <c r="AS177" s="91" t="s">
        <v>2100</v>
      </c>
      <c r="AT177" s="655" t="s">
        <v>2971</v>
      </c>
      <c r="AU177" s="655" t="s">
        <v>2972</v>
      </c>
      <c r="AV177" s="655" t="s">
        <v>3225</v>
      </c>
      <c r="AW177" s="655" t="s">
        <v>3221</v>
      </c>
      <c r="AX177" s="655" t="s">
        <v>2959</v>
      </c>
      <c r="AY177" s="655" t="s">
        <v>2960</v>
      </c>
      <c r="AZ177" s="655"/>
      <c r="BA177" s="655"/>
      <c r="BB177" s="655"/>
      <c r="BC177" s="654">
        <f>IF(Duombaze!AT177="",0,INDEX(DU!I:I,MATCH(Duombaze!AT177,DU!A:A,0),1))+IF(Duombaze!AU177="",0,INDEX(DU!I:I,MATCH(Duombaze!AU177,DU!A:A,0),1))+IF(Duombaze!AV177="",0,INDEX(DU!I:I*2,MATCH(Duombaze!AV177,DU!A:A,0),1))+IF(Duombaze!AW177="",0,INDEX(DU!I:I*2,MATCH(Duombaze!AW177,DU!A:A,0),1))+IF(Duombaze!AX177="",0,INDEX(DU!I:I,MATCH(Duombaze!AX177,DU!A:A,0),1))+IF(Duombaze!AY177="",0,INDEX(DU!I:I,MATCH(Duombaze!AY177,DU!A:A,0),1))+IF(Duombaze!AZ177="",0,INDEX(DU!I:I,MATCH(Duombaze!AZ177,DU!A:A,0),1))+IF(Duombaze!BA177="",0,INDEX(DU!I:I,MATCH(Duombaze!BA177,DU!A:A,0),1))+IF(Duombaze!BB177="",0,INDEX(DU!I:I,MATCH(Duombaze!BB177,DU!A:A,0),1))</f>
        <v>1033.3842910171256</v>
      </c>
      <c r="BD177" s="640">
        <f>IF(Duombaze!AT177="",0,INDEX(DU!K:K,MATCH(Duombaze!AT177,DU!A:A,0),1))+IF(Duombaze!AU177="",0,INDEX(DU!K:K,MATCH(Duombaze!AU177,DU!A:A,0),1))+IF(Duombaze!AV177="",0,INDEX(DU!K:K,MATCH(Duombaze!AV177,DU!A:A,0),1))+IF(Duombaze!AW177="",0,INDEX(DU!K:K,MATCH(Duombaze!AW177,DU!A:A,0),1))+IF(Duombaze!AX177="",0,INDEX(DU!K:K,MATCH(Duombaze!AX177,DU!A:A,0),1))+IF(Duombaze!AY177="",0,INDEX(DU!K:K,MATCH(Duombaze!AY177,DU!A:A,0),1))+IF(Duombaze!AZ177="",0,INDEX(DU!K:K,MATCH(Duombaze!AZ177,DU!A:A,0),1))+IF(Duombaze!BA177="",0,INDEX(DU!K:K,MATCH(Duombaze!BA177,DU!A:A,0),1))+IF(Duombaze!BB177="",0,INDEX(DU!K:K,MATCH(Duombaze!BB177,DU!A:A,0),1))</f>
        <v>15.275</v>
      </c>
      <c r="BE177" s="91" t="s">
        <v>2092</v>
      </c>
      <c r="BF177" s="91" t="s">
        <v>2097</v>
      </c>
      <c r="BG177" s="66" t="s">
        <v>2719</v>
      </c>
      <c r="BH177" s="4" t="str">
        <f t="shared" si="90"/>
        <v>3 SPC16BS Pneumatiniai - hidrauliniai stabdžiai (auto pneumo LSV + 2x0,4s)</v>
      </c>
      <c r="BI177" s="6" t="s">
        <v>2693</v>
      </c>
      <c r="BJ177" s="643" t="s">
        <v>2998</v>
      </c>
      <c r="BK177" s="643" t="s">
        <v>2999</v>
      </c>
      <c r="BL177" s="643"/>
      <c r="BM177" s="643">
        <f>IF(Duombaze!BJ177="",0,INDEX(DU!I:I,MATCH(Duombaze!BJ177,DU!A:A,0),1))+IF(Duombaze!BK177="",0,INDEX(DU!I:I,MATCH(Duombaze!BK177,DU!A:A,0),1))+IF(Duombaze!BL177="",0,INDEX(DU!I:I,MATCH(Duombaze!BL177,DU!A:A,0),1))</f>
        <v>822.21972000000005</v>
      </c>
      <c r="BN177" s="640">
        <f>IF(Duombaze!BJ177="",0,INDEX(DU!K:K,MATCH(Duombaze!BJ177,DU!A:A,0),1))+IF(Duombaze!BK177="",0,INDEX(DU!K:K,MATCH(Duombaze!BK177,DU!A:A,0),1))+IF(Duombaze!BL177="",0,INDEX(DU!K:K,MATCH(Duombaze!BL177,DU!A:A,0),1))</f>
        <v>87.69</v>
      </c>
      <c r="BO177" s="6"/>
      <c r="BP177" s="6"/>
      <c r="BQ177" s="4" t="s">
        <v>2728</v>
      </c>
      <c r="BR177" s="6" t="str">
        <f t="shared" si="96"/>
        <v>3 SPC16BS Stabdžių išvadai pneumatiniai - hidrauliniai komplektams</v>
      </c>
      <c r="BS177" s="4" t="s">
        <v>2729</v>
      </c>
      <c r="BT177" s="4" t="s">
        <v>3038</v>
      </c>
      <c r="BU177" s="4" t="s">
        <v>3034</v>
      </c>
      <c r="BV177" s="4">
        <v>23705201</v>
      </c>
      <c r="BW177" s="6">
        <f>IF(Duombaze!BT177="",0,INDEX(DU!I:I,MATCH(Duombaze!BT177,DU!A:A,0),1))+IF(Duombaze!BU177="",0,INDEX(DU!I:I,MATCH(Duombaze!BU177,DU!A:A,0),1))+IF(Duombaze!BV177="",0,INDEX(DU!I:I,MATCH(Duombaze!BV177,DU!A:A,0),1))</f>
        <v>90.255595406991503</v>
      </c>
      <c r="BX177" s="6">
        <f>IF(Duombaze!BT177="",0,INDEX(DU!K:K,MATCH(Duombaze!BT177,DU!A:A,0),1))+IF(Duombaze!BU177="",0,INDEX(DU!K:K,MATCH(Duombaze!BU177,DU!A:A,0),1))+IF(Duombaze!BV177="",0,INDEX(DU!K:K,MATCH(Duombaze!BV177,DU!A:A,0),1))</f>
        <v>11.59</v>
      </c>
      <c r="BY177" s="2"/>
      <c r="BZ177" s="2"/>
      <c r="CA177" s="6" t="s">
        <v>2748</v>
      </c>
      <c r="CB177" s="6" t="str">
        <f t="shared" si="93"/>
        <v>3 SPC16BS Hidr.koja SIMOL H1160P PASTIPRINTA (HJ+kranas)</v>
      </c>
      <c r="CC177" s="6" t="s">
        <v>2647</v>
      </c>
      <c r="CD177" s="6">
        <f>IF(Duombaze!CC177="",0,INDEX(DU!I:I,MATCH(Duombaze!CC177,DU!A:A,0),1))</f>
        <v>202.668286325791</v>
      </c>
      <c r="CE177" s="4">
        <f>IF(Duombaze!CC177="",0,INDEX(DU!K:K,MATCH(Duombaze!CC177,DU!A:A,0),1))</f>
        <v>11.61</v>
      </c>
      <c r="CF177" s="6"/>
      <c r="CG177" s="6"/>
      <c r="CH177" s="66" t="str">
        <f>CH164</f>
        <v>Priekinė kilpa K80</v>
      </c>
      <c r="CI177" s="4" t="str">
        <f t="shared" si="71"/>
        <v>3 SPC16BS Priekinė kilpa K80</v>
      </c>
      <c r="CJ177" s="6" t="str">
        <f>CJ164</f>
        <v>ZC40ACPK800000</v>
      </c>
      <c r="CK177" s="6">
        <f>IF(Duombaze!CJ177="",0,INDEX(DU!I:I,MATCH(Duombaze!CJ177,DU!A:A,0),1))</f>
        <v>188.11279999999999</v>
      </c>
      <c r="CL177" s="4">
        <f>IF(Duombaze!CJ177="",0,INDEX(DU!K:K,MATCH(Duombaze!CJ177,DU!A:A,0),1))</f>
        <v>11.37</v>
      </c>
      <c r="CM177" s="6"/>
      <c r="CN177" s="6"/>
      <c r="CO177" s="6" t="s">
        <v>1508</v>
      </c>
      <c r="CP177" s="4" t="str">
        <f t="shared" si="72"/>
        <v xml:space="preserve">3 SPC16BS Rankinis stabdis + Ratų atsparos </v>
      </c>
      <c r="CQ177" s="6" t="s">
        <v>2708</v>
      </c>
      <c r="CR177" s="643" t="s">
        <v>2707</v>
      </c>
      <c r="CS177" s="643" t="s">
        <v>1471</v>
      </c>
      <c r="CT177" s="643">
        <f>IF(Duombaze!CR177="",0,INDEX(DU!I:I,MATCH(Duombaze!CR177,DU!A:A,0),1))+IF(Duombaze!CS177="",0,INDEX(DU!I:I,MATCH(Duombaze!CS177,DU!A:A,0),1))</f>
        <v>56.281101200368497</v>
      </c>
      <c r="CU177" s="6">
        <f>IF(Duombaze!CR177="",0,INDEX(DU!K:K,MATCH(Duombaze!CR177,DU!A:A,0),1))+IF(Duombaze!CS177="",0,INDEX(DU!K:K,MATCH(Duombaze!CS177,DU!A:A,0),1))</f>
        <v>35.47</v>
      </c>
      <c r="CV177" s="6"/>
      <c r="CW177" s="6" t="s">
        <v>2124</v>
      </c>
      <c r="CX177" s="251" t="s">
        <v>1480</v>
      </c>
      <c r="CY177" s="252" t="str">
        <f t="shared" si="73"/>
        <v>3 SPC16BS Viršborčiai 300 CINKUOTI</v>
      </c>
      <c r="CZ177" s="343" t="s">
        <v>1801</v>
      </c>
      <c r="DA177" s="680" t="s">
        <v>1801</v>
      </c>
      <c r="DB177" s="680"/>
      <c r="DC177" s="680">
        <f>IF(Duombaze!DA177="",0,INDEX(DU!I:I,MATCH(Duombaze!DA177,DU!A:A,0),1))+IF(Duombaze!DB177="",0,INDEX(DU!I:I,MATCH(Duombaze!DB177,DU!A:A,0),1))</f>
        <v>226.015234117647</v>
      </c>
      <c r="DD177" s="6">
        <f>IF(Duombaze!DA177="",0,INDEX(DU!K:K,MATCH(Duombaze!DA177,DU!A:A,0),1))+IF(Duombaze!DB177="",0,INDEX(DU!K:K,MATCH(Duombaze!DB177,DU!A:A,0),1))</f>
        <v>130.33000000000001</v>
      </c>
      <c r="DE177" s="251"/>
      <c r="DF177" s="251"/>
      <c r="DG177" s="6" t="s">
        <v>1949</v>
      </c>
      <c r="DH177" s="6" t="str">
        <f t="shared" si="74"/>
        <v>3 SPC16BS Tentas UK ir aikštelė</v>
      </c>
      <c r="DI177" s="6" t="s">
        <v>1952</v>
      </c>
      <c r="DJ177" s="674" t="s">
        <v>1951</v>
      </c>
      <c r="DK177" s="674"/>
      <c r="DL177" s="674">
        <f>IF(Duombaze!DJ177="",0,INDEX(DU!I:I,MATCH(Duombaze!DJ177,DU!A:A,0),1))+IF(Duombaze!DK177="",0,INDEX(DU!I:I,MATCH(Duombaze!DK177,DU!A:A,0),1))</f>
        <v>331.00748587583701</v>
      </c>
      <c r="DM177" s="6">
        <f>IF(Duombaze!DJ177="",0,INDEX(DU!K:K,MATCH(Duombaze!DJ177,DU!A:A,0),1))+IF(Duombaze!DK177="",0,INDEX(DU!K:K,MATCH(Duombaze!DK177,DU!A:A,0),1))</f>
        <v>156.62</v>
      </c>
      <c r="DN177" s="6" t="s">
        <v>2160</v>
      </c>
      <c r="DO177" s="6"/>
      <c r="DP177" s="6" t="s">
        <v>1750</v>
      </c>
      <c r="DQ177" s="4" t="str">
        <f>IF(DP177&lt;&gt;"",A177&amp;" "&amp;C177&amp;" "&amp;"CERT167 "&amp;DP177,"")</f>
        <v>3 SPC16BS CERT167 Šoninis LED apšvietimas, prieky/gale paprastas apšvietimas (Čekija)</v>
      </c>
      <c r="DR177" s="6" t="s">
        <v>251</v>
      </c>
      <c r="DS177" s="674" t="s">
        <v>251</v>
      </c>
      <c r="DT177" s="674"/>
      <c r="DU177" s="674"/>
      <c r="DV177" s="674"/>
      <c r="DW177" s="674">
        <f>IF(Duombaze!DS177="",0,INDEX(DU!I:I,MATCH(Duombaze!DS177,DU!A:A,0),1))+IF(Duombaze!DT177="",0,INDEX(DU!I:I,MATCH(Duombaze!DT177,DU!A:A,0),1))+IF(Duombaze!DU177="",0,INDEX(DU!I:I,MATCH(Duombaze!DU177,DU!A:A,0),1))+IF(Duombaze!DV177="",0,INDEX(DU!I:I,MATCH(Duombaze!DV177,DU!A:A,0),1))</f>
        <v>76.036285714285697</v>
      </c>
      <c r="DX177" s="640">
        <f>IF(Duombaze!DS177="",0,INDEX(DU!K:K,MATCH(Duombaze!DS177,DU!A:A,0),1))+IF(Duombaze!DT177="",0,INDEX(DU!K:K,MATCH(Duombaze!DT177,DU!A:A,0),1))+IF(Duombaze!DU177="",0,INDEX(DU!K:K,MATCH(Duombaze!DU177,DU!A:A,0),1))+IF(Duombaze!DV177="",0,INDEX(DU!K:KH,MATCH(Duombaze!DV177,DU!A:A,0),1))</f>
        <v>0</v>
      </c>
      <c r="DY177" s="6"/>
      <c r="DZ177" s="6"/>
      <c r="EA177" s="6" t="s">
        <v>305</v>
      </c>
      <c r="EB177" s="6" t="str">
        <f t="shared" si="65"/>
        <v>3 SPC16BS Automatinis sukabintuvas Rockinger</v>
      </c>
      <c r="EC177" s="6" t="s">
        <v>278</v>
      </c>
      <c r="ED177" s="6">
        <f>IF(Duombaze!EC177="",0,INDEX(DU!I:I,MATCH(Duombaze!EC177,DU!A:A,0),1))</f>
        <v>300.26560000000001</v>
      </c>
      <c r="EE177" s="640">
        <f>IF(Duombaze!EC177="",0,INDEX(DU!K:K,MATCH(Duombaze!EC177,DU!A:A,0),1))</f>
        <v>33.61</v>
      </c>
      <c r="EF177" s="6"/>
      <c r="EG177" s="6"/>
      <c r="EH177" s="6" t="s">
        <v>1564</v>
      </c>
      <c r="EI177" s="4" t="str">
        <f t="shared" si="94"/>
        <v>3 SPC16BS Lipdukai universalūs + Konekesko logo</v>
      </c>
      <c r="EJ177" s="6" t="s">
        <v>367</v>
      </c>
      <c r="EK177" s="674" t="s">
        <v>255</v>
      </c>
      <c r="EL177" s="674" t="s">
        <v>3050</v>
      </c>
      <c r="EM177" s="674"/>
      <c r="EN177" s="674">
        <f>IF(Duombaze!EK177="",0,INDEX(DU!I:I,MATCH(Duombaze!EK177,DU!A:A,0),1))+IF(Duombaze!EL177="",0,INDEX(DU!I:I,MATCH(Duombaze!EL177,DU!A:A,0),1))+IF(Duombaze!EM177="",0,INDEX(DU!I:I,MATCH(Duombaze!EM177,DU!A:A,0),1))</f>
        <v>20.407560000000004</v>
      </c>
      <c r="EO177" s="6">
        <f>IF(Duombaze!EK177="",0,INDEX(DU!K:K,MATCH(Duombaze!EK177,DU!A:A,0),1))+IF(Duombaze!EL177="",0,INDEX(DU!K:K,MATCH(Duombaze!EL177,DU!A:A,0),1))+IF(Duombaze!EM177="",0,INDEX(DU!K:K,MATCH(Duombaze!EM177,DU!A:A,0),1))</f>
        <v>0</v>
      </c>
      <c r="EP177" s="6"/>
      <c r="EQ177" s="6"/>
      <c r="ER177" s="7" t="s">
        <v>1778</v>
      </c>
      <c r="ES177" s="4" t="str">
        <f t="shared" si="91"/>
        <v>3 SPC16BS Ratai pristatomi klientui</v>
      </c>
      <c r="ET177" s="4"/>
      <c r="EU177" s="4"/>
      <c r="EV177" s="4"/>
      <c r="EW177" s="2" t="s">
        <v>1981</v>
      </c>
      <c r="EX177" s="6" t="str">
        <f t="shared" si="92"/>
        <v>3 SPC16BS Purvasaugių komplektas (Galiniams) 600 ratams 1/4</v>
      </c>
      <c r="EY177" s="6" t="s">
        <v>326</v>
      </c>
      <c r="EZ177" s="674" t="s">
        <v>326</v>
      </c>
      <c r="FA177" s="674"/>
      <c r="FB177" s="674">
        <f>IF(Duombaze!EZ177="",0,INDEX(DU!I:I,MATCH(Duombaze!EZ177,DU!A:A,0),1))+IF(Duombaze!FA177="",0,INDEX(DU!I:I,MATCH(Duombaze!FA177,DU!A:A,0),1))</f>
        <v>38.491432642731198</v>
      </c>
      <c r="FC177" s="6">
        <f>IF(Duombaze!EZ177="",0,INDEX(DU!K:K,MATCH(Duombaze!EZ177,DU!A:A,0),1))+IF(Duombaze!FA177="",0,INDEX(DU!K:K,MATCH(Duombaze!FA177,DU!A:A,0),1))</f>
        <v>9.33</v>
      </c>
      <c r="FD177" s="6"/>
      <c r="FE177" s="6"/>
      <c r="FF177" s="6"/>
      <c r="FG177" s="6"/>
      <c r="FI177" s="4"/>
      <c r="FJ177" s="4"/>
      <c r="FK177" s="4"/>
      <c r="FN177" s="673"/>
      <c r="FO177" s="673"/>
      <c r="FP177" s="673"/>
      <c r="FQ177" s="673">
        <f>IF(Duombaze!FM177="",0,INDEX(DU!I:I,MATCH(Duombaze!FM177,DU!A:A,0),1))+IF(Duombaze!FN177="",0,INDEX(DU!I:I,MATCH(Duombaze!FN177,DU!A:A,0),1))+IF(Duombaze!FO177="",0,INDEX(DU!I:I,MATCH(Duombaze!FO177,DU!A:A,0),1))+IF(Duombaze!FP177="",0,INDEX(DU!I:I,MATCH(Duombaze!FP177,DU!A:A,0),1))</f>
        <v>0</v>
      </c>
      <c r="FR177" s="673">
        <f>IF(Duombaze!FM177="",0,INDEX(DU!K:K,MATCH(Duombaze!FM177,DU!A:A,0),1))+IF(Duombaze!FN177="",0,INDEX(DU!K:K,MATCH(Duombaze!FN177,DU!A:A,0),1))+IF(Duombaze!FO177="",0,INDEX(DU!K:K,MATCH(Duombaze!FO177,DU!A:A,0),1))+IF(Duombaze!FP177="",0,INDEX(DU!K:K,MATCH(Duombaze!FP177,DU!A:A,0),1))</f>
        <v>0</v>
      </c>
      <c r="FT177" s="101" t="s">
        <v>62</v>
      </c>
      <c r="FU177" s="101" t="s">
        <v>95</v>
      </c>
      <c r="FV177" s="101" t="s">
        <v>733</v>
      </c>
      <c r="FW177" s="101" t="s">
        <v>10</v>
      </c>
      <c r="FY177" s="66" t="s">
        <v>59</v>
      </c>
      <c r="FZ177" s="4" t="str">
        <f>IF(FY177&lt;&gt;"",A178&amp;" "&amp;C178&amp;" "&amp;FY177,"")</f>
        <v>4 SPC16BS Pneumatiniai stabdžiai dviejų kontūrų su mechaniniu LSV</v>
      </c>
      <c r="GA177" s="6" t="s">
        <v>1845</v>
      </c>
      <c r="GC177" s="7" t="s">
        <v>2179</v>
      </c>
      <c r="GD177" s="7" t="s">
        <v>3542</v>
      </c>
    </row>
    <row r="178" spans="1:188" s="7" customFormat="1" ht="34.5" customHeight="1" x14ac:dyDescent="0.25">
      <c r="A178" s="42">
        <v>4</v>
      </c>
      <c r="B178" s="42" t="s">
        <v>777</v>
      </c>
      <c r="C178" s="12" t="s">
        <v>8390</v>
      </c>
      <c r="D178" s="6" t="s">
        <v>8396</v>
      </c>
      <c r="E178" s="4" t="str">
        <f>IF(D178&lt;&gt;"",A178&amp;" "&amp;C178&amp;" "&amp;"CERT167 "&amp;D178,"")</f>
        <v>4 SPC16BS CERT167 Pagrindas BS, ašys 412E</v>
      </c>
      <c r="F178" s="6" t="s">
        <v>9006</v>
      </c>
      <c r="G178" s="6" t="s">
        <v>6873</v>
      </c>
      <c r="H178" s="6" t="s">
        <v>3161</v>
      </c>
      <c r="I178" s="6" t="s">
        <v>8062</v>
      </c>
      <c r="J178" s="6">
        <v>23109200</v>
      </c>
      <c r="K178" s="4" t="s">
        <v>1448</v>
      </c>
      <c r="L178" s="640" t="s">
        <v>8839</v>
      </c>
      <c r="M178" s="643"/>
      <c r="N178" s="643"/>
      <c r="O178" s="643"/>
      <c r="P178" s="640">
        <f>IF(Duombaze!G178="",0,INDEX(DU!I:I,MATCH(Duombaze!G178,DU!A:A,0),1))+IF(Duombaze!H178="",0,INDEX(DU!I:I,MATCH(Duombaze!H178,DU!A:A,0),1))+IF(Duombaze!I178="",0,INDEX(DU!I:I,MATCH(Duombaze!I178,DU!A:A,0),1))+IF(Duombaze!J178="",0,INDEX(DU!I:I*40,MATCH(Duombaze!J178,DU!A:A,0),1))+IF(Duombaze!K178="",0,INDEX(DU!I:I,MATCH(Duombaze!K178,DU!A:A,0),1))+IF(Duombaze!L178="",0,INDEX(DU!I:I,MATCH(Duombaze!L178,DU!A:A,0),1))+IF(Duombaze!M178="",0,INDEX(DU!I:I,MATCH(Duombaze!M178,DU!A:A,0),1))+IF(Duombaze!N178="",0,INDEX(DU!I:I,MATCH(Duombaze!N178,DU!A:A,0),1))+IF(Duombaze!O178="",0,INDEX(DU!I:I,MATCH(Duombaze!O178,DU!A:A,0),1))</f>
        <v>5284.7118197193859</v>
      </c>
      <c r="Q178" s="640">
        <f>IF(Duombaze!G178="",0,INDEX(DU!K:K,MATCH(Duombaze!G178,DU!A:A,0),1))+IF(Duombaze!H178="",0,INDEX(DU!K:K,MATCH(Duombaze!H178,DU!A:A,0),1))+IF(Duombaze!I178="",0,INDEX(DU!K:K,MATCH(Duombaze!I178,DU!A:A,0),1))+IF(Duombaze!J178="",0,INDEX(DU!K:K,MATCH(Duombaze!J178,DU!A:A,0),1))+IF(Duombaze!K178="",0,INDEX(DU!K:K,MATCH(Duombaze!K178,DU!A:A,0),1))+IF(Duombaze!L178="",0,INDEX(DU!K:K,MATCH(Duombaze!L178,DU!A:A,0),1))+IF(Duombaze!M178="",0,INDEX(DU!K:K,MATCH(Duombaze!M178,DU!A:A,0),1))+IF(Duombaze!N178="",0,INDEX(DU!K:K,MATCH(Duombaze!N178,DU!A:A,0),1))+IF(Duombaze!O178="",0,INDEX(DU!K:K,MATCH(Duombaze!O178,DU!A:A,0),1))</f>
        <v>1181.9100000000001</v>
      </c>
      <c r="R178" s="6"/>
      <c r="S178" s="48"/>
      <c r="T178" s="883" t="s">
        <v>3160</v>
      </c>
      <c r="U178" s="4">
        <f>IF(Duombaze!T178="",0,INDEX(DU!I:I,MATCH(Duombaze!T178,DU!A:A,0),1))</f>
        <v>1904.35368784313</v>
      </c>
      <c r="V178" s="4">
        <f>IF(Duombaze!T178="",0,INDEX(DU!K:K,MATCH(Duombaze!T178,DU!A:A,0),1))</f>
        <v>53.25</v>
      </c>
      <c r="W178" s="6" t="s">
        <v>3488</v>
      </c>
      <c r="X178" s="6"/>
      <c r="Y178" s="858"/>
      <c r="Z178" s="49" t="s">
        <v>8201</v>
      </c>
      <c r="AA178" s="4" t="str">
        <f t="shared" si="88"/>
        <v>4 SPC16BS Grąžulas neamortizuojamas ZN</v>
      </c>
      <c r="AB178" s="111" t="s">
        <v>3273</v>
      </c>
      <c r="AC178" s="111" t="e">
        <f>IF(Duombaze!AB178="",0,INDEX(DU!I:I,MATCH(Duombaze!AB178,DU!A:A,0),1))</f>
        <v>#N/A</v>
      </c>
      <c r="AD178" s="2" t="e">
        <f>IF(Duombaze!AB178="",0,INDEX(DU!K:K,MATCH(Duombaze!AB178,DU!A:A,0),1))</f>
        <v>#N/A</v>
      </c>
      <c r="AE178" s="6"/>
      <c r="AF178" s="6"/>
      <c r="AH178" s="4" t="str">
        <f t="shared" si="67"/>
        <v/>
      </c>
      <c r="AJ178" s="643"/>
      <c r="AK178" s="643"/>
      <c r="AL178" s="643"/>
      <c r="AM178" s="643">
        <f>IF(Duombaze!AJ178="",0,INDEX(DU!I:I,MATCH(Duombaze!AJ178,DU!A:A,0),1))+IF(Duombaze!AK178="",0,INDEX(DU!I:I,MATCH(Duombaze!AK178,DU!A:A,0),1))+IF(Duombaze!AL178="",0,INDEX(DU!I:I,MATCH(Duombaze!AL178,DU!A:A,0),1))</f>
        <v>0</v>
      </c>
      <c r="AN178" s="643">
        <f>IF(Duombaze!AJ178="",0,INDEX(DU!K:K,MATCH(Duombaze!AJ178,DU!A:A,0),1))+IF(Duombaze!AK178="",0,INDEX(DU!K:K,MATCH(Duombaze!AK178,DU!A:A,0),1))+IF(Duombaze!AL178="",0,INDEX(DU!K:K,MATCH(Duombaze!AL178,DU!A:A,0),1))</f>
        <v>0</v>
      </c>
      <c r="AO178" s="6"/>
      <c r="AP178" s="6"/>
      <c r="AQ178" s="91" t="s">
        <v>1507</v>
      </c>
      <c r="AR178" s="4" t="str">
        <f t="shared" si="70"/>
        <v>4 SPC16BS Pagrindo hidraulika+Kėbulo išvertimo išvadas+Hidrauliniai valdymo išvadai</v>
      </c>
      <c r="AS178" s="91" t="s">
        <v>2101</v>
      </c>
      <c r="AT178" s="655" t="s">
        <v>3270</v>
      </c>
      <c r="AU178" s="655" t="s">
        <v>2973</v>
      </c>
      <c r="AV178" s="655" t="s">
        <v>3269</v>
      </c>
      <c r="AW178" s="655" t="s">
        <v>3268</v>
      </c>
      <c r="AX178" s="655" t="s">
        <v>3267</v>
      </c>
      <c r="AY178" s="655" t="s">
        <v>2974</v>
      </c>
      <c r="AZ178" s="655" t="s">
        <v>2963</v>
      </c>
      <c r="BA178" s="655" t="s">
        <v>2960</v>
      </c>
      <c r="BB178" s="655"/>
      <c r="BC178" s="654">
        <f>IF(Duombaze!AT178="",0,INDEX(DU!I:I,MATCH(Duombaze!AT178,DU!A:A,0),1))+IF(Duombaze!AU178="",0,INDEX(DU!I:I,MATCH(Duombaze!AU178,DU!A:A,0),1))+IF(Duombaze!AV178="",0,INDEX(DU!I:I*2,MATCH(Duombaze!AV178,DU!A:A,0),1))+IF(Duombaze!AW178="",0,INDEX(DU!I:I*2,MATCH(Duombaze!AW178,DU!A:A,0),1))+IF(Duombaze!AX178="",0,INDEX(DU!I:I,MATCH(Duombaze!AX178,DU!A:A,0),1))+IF(Duombaze!AY178="",0,INDEX(DU!I:I,MATCH(Duombaze!AY178,DU!A:A,0),1))+IF(Duombaze!AZ178="",0,INDEX(DU!I:I,MATCH(Duombaze!AZ178,DU!A:A,0),1))+IF(Duombaze!BA178="",0,INDEX(DU!I:I,MATCH(Duombaze!BA178,DU!A:A,0),1))+IF(Duombaze!BB178="",0,INDEX(DU!I:I,MATCH(Duombaze!BB178,DU!A:A,0),1))</f>
        <v>1104.2868910171258</v>
      </c>
      <c r="BD178" s="640">
        <f>IF(Duombaze!AT178="",0,INDEX(DU!K:K,MATCH(Duombaze!AT178,DU!A:A,0),1))+IF(Duombaze!AU178="",0,INDEX(DU!K:K,MATCH(Duombaze!AU178,DU!A:A,0),1))+IF(Duombaze!AV178="",0,INDEX(DU!K:K,MATCH(Duombaze!AV178,DU!A:A,0),1))+IF(Duombaze!AW178="",0,INDEX(DU!K:K,MATCH(Duombaze!AW178,DU!A:A,0),1))+IF(Duombaze!AX178="",0,INDEX(DU!K:K,MATCH(Duombaze!AX178,DU!A:A,0),1))+IF(Duombaze!AY178="",0,INDEX(DU!K:K,MATCH(Duombaze!AY178,DU!A:A,0),1))+IF(Duombaze!AZ178="",0,INDEX(DU!K:K,MATCH(Duombaze!AZ178,DU!A:A,0),1))+IF(Duombaze!BA178="",0,INDEX(DU!K:K,MATCH(Duombaze!BA178,DU!A:A,0),1))+IF(Duombaze!BB178="",0,INDEX(DU!K:K,MATCH(Duombaze!BB178,DU!A:A,0),1))</f>
        <v>26.475000000000001</v>
      </c>
      <c r="BE178" s="91" t="s">
        <v>2092</v>
      </c>
      <c r="BF178" s="91" t="s">
        <v>2097</v>
      </c>
      <c r="BG178" s="7" t="s">
        <v>2720</v>
      </c>
      <c r="BH178" s="4" t="str">
        <f t="shared" si="90"/>
        <v>4 SPC16BS Pneumatiniai - hidrauliniai stabdžiai (mech LSV)</v>
      </c>
      <c r="BI178" s="4" t="str">
        <f>BI165</f>
        <v>ZU3APHSMLSV000 + ZC10ASPC1016PH</v>
      </c>
      <c r="BJ178" s="640" t="s">
        <v>3008</v>
      </c>
      <c r="BK178" s="640" t="s">
        <v>2999</v>
      </c>
      <c r="BL178" s="640"/>
      <c r="BM178" s="640">
        <f>IF(Duombaze!BJ178="",0,INDEX(DU!I:I,MATCH(Duombaze!BJ178,DU!A:A,0),1))+IF(Duombaze!BK178="",0,INDEX(DU!I:I,MATCH(Duombaze!BK178,DU!A:A,0),1))+IF(Duombaze!BL178="",0,INDEX(DU!I:I,MATCH(Duombaze!BL178,DU!A:A,0),1))</f>
        <v>577.01368000000002</v>
      </c>
      <c r="BN178" s="640">
        <f>IF(Duombaze!BJ178="",0,INDEX(DU!K:K,MATCH(Duombaze!BJ178,DU!A:A,0),1))+IF(Duombaze!BK178="",0,INDEX(DU!K:K,MATCH(Duombaze!BK178,DU!A:A,0),1))+IF(Duombaze!BL178="",0,INDEX(DU!K:K,MATCH(Duombaze!BL178,DU!A:A,0),1))</f>
        <v>87.69</v>
      </c>
      <c r="BO178" s="6"/>
      <c r="BP178" s="6"/>
      <c r="BQ178" s="4" t="s">
        <v>2728</v>
      </c>
      <c r="BR178" s="6" t="str">
        <f t="shared" si="96"/>
        <v>4 SPC16BS Stabdžių išvadai pneumatiniai - hidrauliniai komplektams</v>
      </c>
      <c r="BS178" s="4" t="s">
        <v>2729</v>
      </c>
      <c r="BT178" s="4" t="s">
        <v>3038</v>
      </c>
      <c r="BU178" s="4" t="s">
        <v>3034</v>
      </c>
      <c r="BV178" s="4">
        <v>23705201</v>
      </c>
      <c r="BW178" s="6">
        <f>IF(Duombaze!BT178="",0,INDEX(DU!I:I,MATCH(Duombaze!BT178,DU!A:A,0),1))+IF(Duombaze!BU178="",0,INDEX(DU!I:I,MATCH(Duombaze!BU178,DU!A:A,0),1))+IF(Duombaze!BV178="",0,INDEX(DU!I:I,MATCH(Duombaze!BV178,DU!A:A,0),1))</f>
        <v>90.255595406991503</v>
      </c>
      <c r="BX178" s="6">
        <f>IF(Duombaze!BT178="",0,INDEX(DU!K:K,MATCH(Duombaze!BT178,DU!A:A,0),1))+IF(Duombaze!BU178="",0,INDEX(DU!K:K,MATCH(Duombaze!BU178,DU!A:A,0),1))+IF(Duombaze!BV178="",0,INDEX(DU!K:K,MATCH(Duombaze!BV178,DU!A:A,0),1))</f>
        <v>11.59</v>
      </c>
      <c r="BY178" s="6"/>
      <c r="BZ178" s="6"/>
      <c r="CA178" s="6"/>
      <c r="CB178" s="6" t="str">
        <f t="shared" si="93"/>
        <v/>
      </c>
      <c r="CC178" s="6"/>
      <c r="CD178" s="6">
        <f>IF(Duombaze!CC178="",0,INDEX(DU!I:I,MATCH(Duombaze!CC178,DU!A:A,0),1))</f>
        <v>0</v>
      </c>
      <c r="CE178" s="4">
        <f>IF(Duombaze!CC178="",0,INDEX(DU!K:K,MATCH(Duombaze!CC178,DU!A:A,0),1))</f>
        <v>0</v>
      </c>
      <c r="CF178" s="6"/>
      <c r="CG178" s="6"/>
      <c r="CH178" s="66" t="s">
        <v>3391</v>
      </c>
      <c r="CI178" s="4" t="str">
        <f t="shared" si="71"/>
        <v>4 SPC16BS Priekine kilpa D-45 (3000 kg)</v>
      </c>
      <c r="CJ178" s="6" t="s">
        <v>3365</v>
      </c>
      <c r="CK178" s="6">
        <f>IF(Duombaze!CJ178="",0,INDEX(DU!I:I,MATCH(Duombaze!CJ178,DU!A:A,0),1))</f>
        <v>100.28381797390399</v>
      </c>
      <c r="CL178" s="4">
        <f>IF(Duombaze!CJ178="",0,INDEX(DU!K:K,MATCH(Duombaze!CJ178,DU!A:A,0),1))</f>
        <v>16.010000000000002</v>
      </c>
      <c r="CM178" s="6"/>
      <c r="CN178" s="6"/>
      <c r="CO178" s="6"/>
      <c r="CP178" s="4" t="str">
        <f t="shared" si="72"/>
        <v/>
      </c>
      <c r="CQ178" s="6"/>
      <c r="CR178" s="643"/>
      <c r="CS178" s="643"/>
      <c r="CT178" s="643">
        <f>IF(Duombaze!CR178="",0,INDEX(DU!I:I,MATCH(Duombaze!CR178,DU!A:A,0),1))+IF(Duombaze!CS178="",0,INDEX(DU!I:I,MATCH(Duombaze!CS178,DU!A:A,0),1))</f>
        <v>0</v>
      </c>
      <c r="CU178" s="6">
        <f>IF(Duombaze!CR178="",0,INDEX(DU!K:K,MATCH(Duombaze!CR178,DU!A:A,0),1))+IF(Duombaze!CS178="",0,INDEX(DU!K:K,MATCH(Duombaze!CS178,DU!A:A,0),1))</f>
        <v>0</v>
      </c>
      <c r="CV178" s="6"/>
      <c r="CW178" s="6"/>
      <c r="CX178" s="6" t="s">
        <v>2221</v>
      </c>
      <c r="CY178" s="4" t="str">
        <f t="shared" si="73"/>
        <v>4 SPC16BS Viršborčiai 800 (perforuoti)</v>
      </c>
      <c r="CZ178" s="48" t="s">
        <v>2222</v>
      </c>
      <c r="DA178" s="679" t="s">
        <v>2222</v>
      </c>
      <c r="DB178" s="679"/>
      <c r="DC178" s="679">
        <f>IF(Duombaze!DA178="",0,INDEX(DU!I:I,MATCH(Duombaze!DA178,DU!A:A,0),1))+IF(Duombaze!DB178="",0,INDEX(DU!I:I,MATCH(Duombaze!DB178,DU!A:A,0),1))</f>
        <v>654.87360407814197</v>
      </c>
      <c r="DD178" s="6">
        <f>IF(Duombaze!DA178="",0,INDEX(DU!K:K,MATCH(Duombaze!DA178,DU!A:A,0),1))+IF(Duombaze!DB178="",0,INDEX(DU!K:K,MATCH(Duombaze!DB178,DU!A:A,0),1))</f>
        <v>179.19</v>
      </c>
      <c r="DE178" s="6" t="s">
        <v>2140</v>
      </c>
      <c r="DF178" s="6"/>
      <c r="DH178" s="6" t="str">
        <f t="shared" si="74"/>
        <v/>
      </c>
      <c r="DJ178" s="674" t="s">
        <v>1951</v>
      </c>
      <c r="DK178" s="674" t="s">
        <v>274</v>
      </c>
      <c r="DL178" s="674">
        <f>IF(Duombaze!DJ178="",0,INDEX(DU!I:I,MATCH(Duombaze!DJ178,DU!A:A,0),1))+IF(Duombaze!DK178="",0,INDEX(DU!I:I,MATCH(Duombaze!DK178,DU!A:A,0),1))</f>
        <v>356.95521571306404</v>
      </c>
      <c r="DM178" s="6">
        <f>IF(Duombaze!DJ178="",0,INDEX(DU!K:K,MATCH(Duombaze!DJ178,DU!A:A,0),1))+IF(Duombaze!DK178="",0,INDEX(DU!K:K,MATCH(Duombaze!DK178,DU!A:A,0),1))</f>
        <v>184.97750000000002</v>
      </c>
      <c r="DN178" s="6" t="s">
        <v>2160</v>
      </c>
      <c r="DO178" s="6"/>
      <c r="DP178" s="6" t="s">
        <v>1743</v>
      </c>
      <c r="DQ178" s="4" t="str">
        <f>IF(DP178&lt;&gt;"",A178&amp;" "&amp;C178&amp;" "&amp;"CERT167 "&amp;DP178,"")</f>
        <v>4 SPC16BS CERT167 Visų pusių LED apšvietimas (Estija)</v>
      </c>
      <c r="DR178" s="6" t="s">
        <v>253</v>
      </c>
      <c r="DS178" s="674" t="s">
        <v>253</v>
      </c>
      <c r="DT178" s="674"/>
      <c r="DU178" s="674"/>
      <c r="DV178" s="674"/>
      <c r="DW178" s="674">
        <f>IF(Duombaze!DS178="",0,INDEX(DU!I:I,MATCH(Duombaze!DS178,DU!A:A,0),1))+IF(Duombaze!DT178="",0,INDEX(DU!I:I,MATCH(Duombaze!DT178,DU!A:A,0),1))+IF(Duombaze!DU178="",0,INDEX(DU!I:I,MATCH(Duombaze!DU178,DU!A:A,0),1))+IF(Duombaze!DV178="",0,INDEX(DU!I:I,MATCH(Duombaze!DV178,DU!A:A,0),1))</f>
        <v>135.422</v>
      </c>
      <c r="DX178" s="640">
        <f>IF(Duombaze!DS178="",0,INDEX(DU!K:K,MATCH(Duombaze!DS178,DU!A:A,0),1))+IF(Duombaze!DT178="",0,INDEX(DU!K:K,MATCH(Duombaze!DT178,DU!A:A,0),1))+IF(Duombaze!DU178="",0,INDEX(DU!K:K,MATCH(Duombaze!DU178,DU!A:A,0),1))+IF(Duombaze!DV178="",0,INDEX(DU!K:KH,MATCH(Duombaze!DV178,DU!A:A,0),1))</f>
        <v>0</v>
      </c>
      <c r="DY178" s="6"/>
      <c r="DZ178" s="6"/>
      <c r="EA178" s="6" t="s">
        <v>445</v>
      </c>
      <c r="EB178" s="6" t="str">
        <f t="shared" si="65"/>
        <v>4 SPC16BS Automatinis sukabintuvas Scharmuller</v>
      </c>
      <c r="EC178" s="6" t="s">
        <v>357</v>
      </c>
      <c r="ED178" s="6">
        <f>IF(Duombaze!EC178="",0,INDEX(DU!I:I,MATCH(Duombaze!EC178,DU!A:A,0),1))</f>
        <v>249.52857142857101</v>
      </c>
      <c r="EE178" s="640">
        <f>IF(Duombaze!EC178="",0,INDEX(DU!K:K,MATCH(Duombaze!EC178,DU!A:A,0),1))</f>
        <v>33.61</v>
      </c>
      <c r="EF178" s="6"/>
      <c r="EG178" s="6"/>
      <c r="EH178" s="6" t="s">
        <v>2189</v>
      </c>
      <c r="EI178" s="4" t="str">
        <f t="shared" si="94"/>
        <v>4 SPC16BS Lipdukai Daniški + MItip logo (prisukamas) + AXIMA</v>
      </c>
      <c r="EJ178" s="6" t="s">
        <v>2171</v>
      </c>
      <c r="EK178" s="674" t="s">
        <v>3051</v>
      </c>
      <c r="EL178" s="674" t="s">
        <v>3052</v>
      </c>
      <c r="EM178" s="33">
        <v>73094400</v>
      </c>
      <c r="EN178" s="674">
        <f>IF(Duombaze!EK178="",0,INDEX(DU!I:I,MATCH(Duombaze!EK178,DU!A:A,0),1))+IF(Duombaze!EL178="",0,INDEX(DU!I:I,MATCH(Duombaze!EL178,DU!A:A,0),1))+IF(Duombaze!EM178="",0,INDEX(DU!I:I*2,MATCH(Duombaze!EM178,DU!A:A,0),1))</f>
        <v>22.109623333333332</v>
      </c>
      <c r="EO178" s="6">
        <f>IF(Duombaze!EK178="",0,INDEX(DU!K:K,MATCH(Duombaze!EK178,DU!A:A,0),1))+IF(Duombaze!EL178="",0,INDEX(DU!K:K,MATCH(Duombaze!EL178,DU!A:A,0),1))+IF(Duombaze!EM178="",0,INDEX(DU!K:K,MATCH(Duombaze!EM178,DU!A:A,0),1))</f>
        <v>2.58</v>
      </c>
      <c r="EP178" s="6"/>
      <c r="EQ178" s="6"/>
      <c r="ES178" s="4" t="str">
        <f t="shared" si="91"/>
        <v/>
      </c>
      <c r="ET178" s="4"/>
      <c r="EU178" s="4"/>
      <c r="EV178" s="4"/>
      <c r="EW178" s="2" t="s">
        <v>1979</v>
      </c>
      <c r="EX178" s="6" t="str">
        <f t="shared" si="92"/>
        <v>4 SPC16BS Purvasaugiai metaliniai kampiniai</v>
      </c>
      <c r="EY178" s="6" t="s">
        <v>1980</v>
      </c>
      <c r="EZ178" s="674" t="s">
        <v>1980</v>
      </c>
      <c r="FA178" s="674"/>
      <c r="FB178" s="674">
        <f>IF(Duombaze!EZ178="",0,INDEX(DU!I:I,MATCH(Duombaze!EZ178,DU!A:A,0),1))+IF(Duombaze!FA178="",0,INDEX(DU!I:I,MATCH(Duombaze!FA178,DU!A:A,0),1))</f>
        <v>72.531580000000005</v>
      </c>
      <c r="FC178" s="6">
        <f>IF(Duombaze!EZ178="",0,INDEX(DU!K:K,MATCH(Duombaze!EZ178,DU!A:A,0),1))+IF(Duombaze!FA178="",0,INDEX(DU!K:K,MATCH(Duombaze!FA178,DU!A:A,0),1))</f>
        <v>50.69</v>
      </c>
      <c r="FD178" s="6"/>
      <c r="FE178" s="6"/>
      <c r="FF178" s="6"/>
      <c r="FG178" s="6"/>
      <c r="FH178" s="6"/>
      <c r="FI178" s="6" t="s">
        <v>8370</v>
      </c>
      <c r="FJ178" s="6"/>
      <c r="FK178" s="66"/>
      <c r="FL178" s="14" t="s">
        <v>8347</v>
      </c>
      <c r="FM178" s="673" t="s">
        <v>3059</v>
      </c>
      <c r="FN178" s="673"/>
      <c r="FO178" s="673"/>
      <c r="FP178" s="673"/>
      <c r="FQ178" s="673">
        <f>IF(Duombaze!FM178="",0,INDEX(DU!I:I,MATCH(Duombaze!FM178,DU!A:A,0),1))+IF(Duombaze!FN178="",0,INDEX(DU!I:I,MATCH(Duombaze!FN178,DU!A:A,0),1))+IF(Duombaze!FO178="",0,INDEX(DU!I:I,MATCH(Duombaze!FO178,DU!A:A,0),1))+IF(Duombaze!FP178="",0,INDEX(DU!I:I,MATCH(Duombaze!FP178,DU!A:A,0),1))</f>
        <v>2153.6476077478201</v>
      </c>
      <c r="FR178" s="673">
        <f>IF(Duombaze!FM178="",0,INDEX(DU!K:K,MATCH(Duombaze!FM178,DU!A:A,0),1))+IF(Duombaze!FN178="",0,INDEX(DU!K:K,MATCH(Duombaze!FN178,DU!A:A,0),1))+IF(Duombaze!FO178="",0,INDEX(DU!K:K,MATCH(Duombaze!FO178,DU!A:A,0),1))+IF(Duombaze!FP178="",0,INDEX(DU!K:K,MATCH(Duombaze!FP178,DU!A:A,0),1))</f>
        <v>61</v>
      </c>
      <c r="FT178" s="101" t="s">
        <v>93</v>
      </c>
      <c r="FU178" s="101" t="s">
        <v>96</v>
      </c>
      <c r="FV178" s="101" t="s">
        <v>742</v>
      </c>
      <c r="FW178" s="101" t="s">
        <v>11</v>
      </c>
      <c r="GC178" s="7" t="s">
        <v>2180</v>
      </c>
      <c r="GD178" s="7" t="s">
        <v>3543</v>
      </c>
    </row>
    <row r="179" spans="1:188" s="7" customFormat="1" ht="51.75" customHeight="1" x14ac:dyDescent="0.25">
      <c r="A179" s="42">
        <v>5</v>
      </c>
      <c r="B179" s="42" t="s">
        <v>777</v>
      </c>
      <c r="C179" s="12" t="s">
        <v>8390</v>
      </c>
      <c r="D179" s="6" t="s">
        <v>8397</v>
      </c>
      <c r="E179" s="4" t="str">
        <f>IF(D179&lt;&gt;"",A179&amp;" "&amp;C179&amp;" "&amp;"CERT167 "&amp;D179,"")</f>
        <v>5 SPC16BS CERT167 Pagrindas BS CINKUOTU rėmu, ašys 412E</v>
      </c>
      <c r="F179" s="6" t="s">
        <v>9003</v>
      </c>
      <c r="G179" s="6" t="s">
        <v>6874</v>
      </c>
      <c r="H179" s="6" t="s">
        <v>3161</v>
      </c>
      <c r="I179" s="6" t="s">
        <v>8062</v>
      </c>
      <c r="J179" s="6">
        <v>23109200</v>
      </c>
      <c r="K179" s="4" t="s">
        <v>1448</v>
      </c>
      <c r="L179" s="640" t="s">
        <v>8840</v>
      </c>
      <c r="M179" s="643"/>
      <c r="N179" s="643"/>
      <c r="O179" s="643"/>
      <c r="P179" s="640">
        <f>IF(Duombaze!G179="",0,INDEX(DU!I:I,MATCH(Duombaze!G179,DU!A:A,0),1))+IF(Duombaze!H179="",0,INDEX(DU!I:I,MATCH(Duombaze!H179,DU!A:A,0),1))+IF(Duombaze!I179="",0,INDEX(DU!I:I,MATCH(Duombaze!I179,DU!A:A,0),1))+IF(Duombaze!J179="",0,INDEX(DU!I:I*40,MATCH(Duombaze!J179,DU!A:A,0),1))+IF(Duombaze!K179="",0,INDEX(DU!I:I,MATCH(Duombaze!K179,DU!A:A,0),1))+IF(Duombaze!L179="",0,INDEX(DU!I:I,MATCH(Duombaze!L179,DU!A:A,0),1))+IF(Duombaze!M179="",0,INDEX(DU!I:I,MATCH(Duombaze!M179,DU!A:A,0),1))+IF(Duombaze!N179="",0,INDEX(DU!I:I,MATCH(Duombaze!N179,DU!A:A,0),1))+IF(Duombaze!O179="",0,INDEX(DU!I:I,MATCH(Duombaze!O179,DU!A:A,0),1))</f>
        <v>5583.8384530590401</v>
      </c>
      <c r="Q179" s="640">
        <f>IF(Duombaze!G179="",0,INDEX(DU!K:K,MATCH(Duombaze!G179,DU!A:A,0),1))+IF(Duombaze!H179="",0,INDEX(DU!K:K,MATCH(Duombaze!H179,DU!A:A,0),1))+IF(Duombaze!I179="",0,INDEX(DU!K:K,MATCH(Duombaze!I179,DU!A:A,0),1))+IF(Duombaze!J179="",0,INDEX(DU!K:K,MATCH(Duombaze!J179,DU!A:A,0),1))+IF(Duombaze!K179="",0,INDEX(DU!K:K,MATCH(Duombaze!K179,DU!A:A,0),1))+IF(Duombaze!L179="",0,INDEX(DU!K:K,MATCH(Duombaze!L179,DU!A:A,0),1))+IF(Duombaze!M179="",0,INDEX(DU!K:K,MATCH(Duombaze!M179,DU!A:A,0),1))+IF(Duombaze!N179="",0,INDEX(DU!K:K,MATCH(Duombaze!N179,DU!A:A,0),1))+IF(Duombaze!O179="",0,INDEX(DU!K:K,MATCH(Duombaze!O179,DU!A:A,0),1))</f>
        <v>1129.32</v>
      </c>
      <c r="R179" s="6"/>
      <c r="S179" s="48"/>
      <c r="T179" s="883" t="s">
        <v>3161</v>
      </c>
      <c r="U179" s="4">
        <f>IF(Duombaze!T179="",0,INDEX(DU!I:I,MATCH(Duombaze!T179,DU!A:A,0),1))</f>
        <v>2253.4650427450902</v>
      </c>
      <c r="V179" s="4">
        <f>IF(Duombaze!T179="",0,INDEX(DU!K:K,MATCH(Duombaze!T179,DU!A:A,0),1))</f>
        <v>53.25</v>
      </c>
      <c r="W179" s="6" t="s">
        <v>3488</v>
      </c>
      <c r="X179" s="6"/>
      <c r="Y179" s="858"/>
      <c r="Z179" s="66" t="s">
        <v>2629</v>
      </c>
      <c r="AA179" s="4" t="str">
        <f t="shared" si="88"/>
        <v>5 SPC16BS Grąžulas amortizuojamas prailgintas +20 cm</v>
      </c>
      <c r="AB179" s="6" t="s">
        <v>2634</v>
      </c>
      <c r="AC179" s="6">
        <f>IF(Duombaze!AB179="",0,INDEX(DU!I:I,MATCH(Duombaze!AB179,DU!A:A,0),1))</f>
        <v>613.93673874785895</v>
      </c>
      <c r="AD179" s="2">
        <f>IF(Duombaze!AB179="",0,INDEX(DU!K:K,MATCH(Duombaze!AB179,DU!A:A,0),1))</f>
        <v>67.2</v>
      </c>
      <c r="AE179" s="6"/>
      <c r="AF179" s="6"/>
      <c r="AG179" s="6"/>
      <c r="AH179" s="4" t="str">
        <f t="shared" si="67"/>
        <v/>
      </c>
      <c r="AI179" s="6"/>
      <c r="AJ179" s="643"/>
      <c r="AK179" s="643"/>
      <c r="AL179" s="643"/>
      <c r="AM179" s="643">
        <f>IF(Duombaze!AJ179="",0,INDEX(DU!I:I,MATCH(Duombaze!AJ179,DU!A:A,0),1))+IF(Duombaze!AK179="",0,INDEX(DU!I:I,MATCH(Duombaze!AK179,DU!A:A,0),1))+IF(Duombaze!AL179="",0,INDEX(DU!I:I,MATCH(Duombaze!AL179,DU!A:A,0),1))</f>
        <v>0</v>
      </c>
      <c r="AN179" s="643">
        <f>IF(Duombaze!AJ179="",0,INDEX(DU!K:K,MATCH(Duombaze!AJ179,DU!A:A,0),1))+IF(Duombaze!AK179="",0,INDEX(DU!K:K,MATCH(Duombaze!AK179,DU!A:A,0),1))+IF(Duombaze!AL179="",0,INDEX(DU!K:K,MATCH(Duombaze!AL179,DU!A:A,0),1))</f>
        <v>0</v>
      </c>
      <c r="AO179" s="6"/>
      <c r="AP179" s="6"/>
      <c r="AQ179" s="90" t="s">
        <v>3287</v>
      </c>
      <c r="AR179" s="4" t="str">
        <f t="shared" si="70"/>
        <v>5 SPC16BS Pagrindo hidraulika + sraigės valdymo išvadas (hidr.istiesiamai)</v>
      </c>
      <c r="AS179" s="6" t="s">
        <v>3286</v>
      </c>
      <c r="AT179" s="643" t="s">
        <v>2980</v>
      </c>
      <c r="AU179" s="643" t="s">
        <v>2975</v>
      </c>
      <c r="AV179" s="643" t="s">
        <v>3225</v>
      </c>
      <c r="AW179" s="643" t="s">
        <v>3221</v>
      </c>
      <c r="AX179" s="643"/>
      <c r="AY179" s="643"/>
      <c r="AZ179" s="643"/>
      <c r="BA179" s="643"/>
      <c r="BB179" s="643"/>
      <c r="BC179" s="654">
        <f>IF(Duombaze!AT179="",0,INDEX(DU!I:I,MATCH(Duombaze!AT179,DU!A:A,0),1))+IF(Duombaze!AU179="",0,INDEX(DU!I:I,MATCH(Duombaze!AU179,DU!A:A,0),1))+IF(Duombaze!AV179="",0,INDEX(DU!I:I*2,MATCH(Duombaze!AV179,DU!A:A,0),1))+IF(Duombaze!AW179="",0,INDEX(DU!I:I*2,MATCH(Duombaze!AW179,DU!A:A,0),1))+IF(Duombaze!AX179="",0,INDEX(DU!I:I,MATCH(Duombaze!AX179,DU!A:A,0),1))+IF(Duombaze!AY179="",0,INDEX(DU!I:I,MATCH(Duombaze!AY179,DU!A:A,0),1))+IF(Duombaze!AZ179="",0,INDEX(DU!I:I,MATCH(Duombaze!AZ179,DU!A:A,0),1))+IF(Duombaze!BA179="",0,INDEX(DU!I:I,MATCH(Duombaze!BA179,DU!A:A,0),1))+IF(Duombaze!BB179="",0,INDEX(DU!I:I,MATCH(Duombaze!BB179,DU!A:A,0),1))</f>
        <v>1087.9139950511799</v>
      </c>
      <c r="BD179" s="640">
        <f>IF(Duombaze!AT179="",0,INDEX(DU!K:K,MATCH(Duombaze!AT179,DU!A:A,0),1))+IF(Duombaze!AU179="",0,INDEX(DU!K:K,MATCH(Duombaze!AU179,DU!A:A,0),1))+IF(Duombaze!AV179="",0,INDEX(DU!K:K,MATCH(Duombaze!AV179,DU!A:A,0),1))+IF(Duombaze!AW179="",0,INDEX(DU!K:K,MATCH(Duombaze!AW179,DU!A:A,0),1))+IF(Duombaze!AX179="",0,INDEX(DU!K:K,MATCH(Duombaze!AX179,DU!A:A,0),1))+IF(Duombaze!AY179="",0,INDEX(DU!K:K,MATCH(Duombaze!AY179,DU!A:A,0),1))+IF(Duombaze!AZ179="",0,INDEX(DU!K:K,MATCH(Duombaze!AZ179,DU!A:A,0),1))+IF(Duombaze!BA179="",0,INDEX(DU!K:K,MATCH(Duombaze!BA179,DU!A:A,0),1))+IF(Duombaze!BB179="",0,INDEX(DU!K:K,MATCH(Duombaze!BB179,DU!A:A,0),1))</f>
        <v>2.6150000000000002</v>
      </c>
      <c r="BE179" s="6"/>
      <c r="BF179" s="6"/>
      <c r="BG179" s="66" t="s">
        <v>1854</v>
      </c>
      <c r="BH179" s="4" t="str">
        <f>IF(BG179&lt;&gt;"",A179&amp;" "&amp;C179&amp;" "&amp;"CERT167 "&amp;BG179,"")</f>
        <v>5 SPC16BS CERT167 Pneumatiniai st. 2 konturų Wabco su automatiniu LSV 0,4s.</v>
      </c>
      <c r="BI179" s="4" t="str">
        <f>BI166</f>
        <v>ZU3APSWBCAL04S</v>
      </c>
      <c r="BJ179" s="640" t="s">
        <v>1953</v>
      </c>
      <c r="BK179" s="640"/>
      <c r="BL179" s="640"/>
      <c r="BM179" s="640">
        <f>IF(Duombaze!BJ179="",0,INDEX(DU!I:I,MATCH(Duombaze!BJ179,DU!A:A,0),1))+IF(Duombaze!BK179="",0,INDEX(DU!I:I,MATCH(Duombaze!BK179,DU!A:A,0),1))+IF(Duombaze!BL179="",0,INDEX(DU!I:I,MATCH(Duombaze!BL179,DU!A:A,0),1))</f>
        <v>631.85451999999998</v>
      </c>
      <c r="BN179" s="640">
        <f>IF(Duombaze!BJ179="",0,INDEX(DU!K:K,MATCH(Duombaze!BJ179,DU!A:A,0),1))+IF(Duombaze!BK179="",0,INDEX(DU!K:K,MATCH(Duombaze!BK179,DU!A:A,0),1))+IF(Duombaze!BL179="",0,INDEX(DU!K:K,MATCH(Duombaze!BL179,DU!A:A,0),1))</f>
        <v>91.02</v>
      </c>
      <c r="BO179" s="33"/>
      <c r="BP179" s="33"/>
      <c r="BQ179" s="4" t="s">
        <v>290</v>
      </c>
      <c r="BR179" s="6" t="str">
        <f t="shared" si="96"/>
        <v>5 SPC16BS Stabdžių išvadai dviejų kontūrų</v>
      </c>
      <c r="BS179" s="4" t="s">
        <v>2263</v>
      </c>
      <c r="BT179" s="6" t="s">
        <v>3037</v>
      </c>
      <c r="BU179" s="6">
        <v>23705201</v>
      </c>
      <c r="BV179" s="4"/>
      <c r="BW179" s="6">
        <f>IF(Duombaze!BT179="",0,INDEX(DU!I:I,MATCH(Duombaze!BT179,DU!A:A,0),1))+IF(Duombaze!BU179="",0,INDEX(DU!I:I,MATCH(Duombaze!BU179,DU!A:A,0),1))+IF(Duombaze!BV179="",0,INDEX(DU!I:I,MATCH(Duombaze!BV179,DU!A:A,0),1))</f>
        <v>53.779853333333328</v>
      </c>
      <c r="BX179" s="6">
        <f>IF(Duombaze!BT179="",0,INDEX(DU!K:K,MATCH(Duombaze!BT179,DU!A:A,0),1))+IF(Duombaze!BU179="",0,INDEX(DU!K:K,MATCH(Duombaze!BU179,DU!A:A,0),1))+IF(Duombaze!BV179="",0,INDEX(DU!K:K,MATCH(Duombaze!BV179,DU!A:A,0),1))</f>
        <v>17.41</v>
      </c>
      <c r="BY179" s="6"/>
      <c r="BZ179" s="6"/>
      <c r="CA179" s="6"/>
      <c r="CB179" s="6" t="str">
        <f t="shared" si="93"/>
        <v/>
      </c>
      <c r="CC179" s="6"/>
      <c r="CD179" s="6">
        <f>IF(Duombaze!CC179="",0,INDEX(DU!I:I,MATCH(Duombaze!CC179,DU!A:A,0),1))</f>
        <v>0</v>
      </c>
      <c r="CE179" s="4">
        <f>IF(Duombaze!CC179="",0,INDEX(DU!K:K,MATCH(Duombaze!CC179,DU!A:A,0),1))</f>
        <v>0</v>
      </c>
      <c r="CF179" s="6"/>
      <c r="CG179" s="6"/>
      <c r="CH179" s="6"/>
      <c r="CI179" s="4" t="str">
        <f t="shared" si="71"/>
        <v/>
      </c>
      <c r="CJ179" s="6"/>
      <c r="CK179" s="6">
        <f>IF(Duombaze!CJ179="",0,INDEX(DU!I:I,MATCH(Duombaze!CJ179,DU!A:A,0),1))</f>
        <v>0</v>
      </c>
      <c r="CL179" s="4">
        <f>IF(Duombaze!CJ179="",0,INDEX(DU!K:K,MATCH(Duombaze!CJ179,DU!A:A,0),1))</f>
        <v>0</v>
      </c>
      <c r="CM179" s="6"/>
      <c r="CN179" s="6"/>
      <c r="CO179" s="6"/>
      <c r="CP179" s="4" t="str">
        <f t="shared" si="72"/>
        <v/>
      </c>
      <c r="CQ179" s="6"/>
      <c r="CR179" s="643"/>
      <c r="CS179" s="643"/>
      <c r="CT179" s="643">
        <f>IF(Duombaze!CR179="",0,INDEX(DU!I:I,MATCH(Duombaze!CR179,DU!A:A,0),1))+IF(Duombaze!CS179="",0,INDEX(DU!I:I,MATCH(Duombaze!CS179,DU!A:A,0),1))</f>
        <v>0</v>
      </c>
      <c r="CU179" s="6">
        <f>IF(Duombaze!CR179="",0,INDEX(DU!K:K,MATCH(Duombaze!CR179,DU!A:A,0),1))+IF(Duombaze!CS179="",0,INDEX(DU!K:K,MATCH(Duombaze!CS179,DU!A:A,0),1))</f>
        <v>0</v>
      </c>
      <c r="CV179" s="6"/>
      <c r="CW179" s="6"/>
      <c r="CX179" s="6" t="s">
        <v>2584</v>
      </c>
      <c r="CY179" s="4" t="str">
        <f t="shared" si="73"/>
        <v>5 SPC16BS Viršborčiai 400 CINKUOTI</v>
      </c>
      <c r="CZ179" s="48" t="s">
        <v>2585</v>
      </c>
      <c r="DA179" s="679" t="s">
        <v>2585</v>
      </c>
      <c r="DB179" s="679"/>
      <c r="DC179" s="679">
        <f>IF(Duombaze!DA179="",0,INDEX(DU!I:I,MATCH(Duombaze!DA179,DU!A:A,0),1))+IF(Duombaze!DB179="",0,INDEX(DU!I:I,MATCH(Duombaze!DB179,DU!A:A,0),1))</f>
        <v>328.435206154345</v>
      </c>
      <c r="DD179" s="6">
        <f>IF(Duombaze!DA179="",0,INDEX(DU!K:K,MATCH(Duombaze!DA179,DU!A:A,0),1))+IF(Duombaze!DB179="",0,INDEX(DU!K:K,MATCH(Duombaze!DB179,DU!A:A,0),1))</f>
        <v>180.65</v>
      </c>
      <c r="DE179" s="6"/>
      <c r="DF179" s="6"/>
      <c r="DG179" s="6"/>
      <c r="DH179" s="6" t="str">
        <f t="shared" si="74"/>
        <v/>
      </c>
      <c r="DI179" s="6"/>
      <c r="DJ179" s="679"/>
      <c r="DK179" s="674"/>
      <c r="DL179" s="674">
        <f>IF(Duombaze!DJ179="",0,INDEX(DU!I:I,MATCH(Duombaze!DJ179,DU!A:A,0),1))+IF(Duombaze!DK179="",0,INDEX(DU!I:I,MATCH(Duombaze!DK179,DU!A:A,0),1))</f>
        <v>0</v>
      </c>
      <c r="DM179" s="6">
        <f>IF(Duombaze!DJ179="",0,INDEX(DU!K:K,MATCH(Duombaze!DJ179,DU!A:A,0),1))+IF(Duombaze!DK179="",0,INDEX(DU!K:K,MATCH(Duombaze!DK179,DU!A:A,0),1))</f>
        <v>0</v>
      </c>
      <c r="DN179" s="6"/>
      <c r="DO179" s="6"/>
      <c r="DP179" s="6" t="s">
        <v>1827</v>
      </c>
      <c r="DQ179" s="4" t="str">
        <f t="shared" si="75"/>
        <v>5 SPC16BS Prieky/gale LED, šone atšvaitai</v>
      </c>
      <c r="DR179" s="6" t="s">
        <v>249</v>
      </c>
      <c r="DS179" s="674" t="s">
        <v>249</v>
      </c>
      <c r="DT179" s="674"/>
      <c r="DU179" s="674"/>
      <c r="DV179" s="674"/>
      <c r="DW179" s="674">
        <f>IF(Duombaze!DS179="",0,INDEX(DU!I:I,MATCH(Duombaze!DS179,DU!A:A,0),1))+IF(Duombaze!DT179="",0,INDEX(DU!I:I,MATCH(Duombaze!DT179,DU!A:A,0),1))+IF(Duombaze!DU179="",0,INDEX(DU!I:I,MATCH(Duombaze!DU179,DU!A:A,0),1))+IF(Duombaze!DV179="",0,INDEX(DU!I:I,MATCH(Duombaze!DV179,DU!A:A,0),1))</f>
        <v>116.062004564983</v>
      </c>
      <c r="DX179" s="640">
        <f>IF(Duombaze!DS179="",0,INDEX(DU!K:K,MATCH(Duombaze!DS179,DU!A:A,0),1))+IF(Duombaze!DT179="",0,INDEX(DU!K:K,MATCH(Duombaze!DT179,DU!A:A,0),1))+IF(Duombaze!DU179="",0,INDEX(DU!K:K,MATCH(Duombaze!DU179,DU!A:A,0),1))+IF(Duombaze!DV179="",0,INDEX(DU!K:KH,MATCH(Duombaze!DV179,DU!A:A,0),1))</f>
        <v>0</v>
      </c>
      <c r="DY179" s="6"/>
      <c r="DZ179" s="6"/>
      <c r="EA179" s="6" t="s">
        <v>446</v>
      </c>
      <c r="EB179" s="6" t="str">
        <f t="shared" si="65"/>
        <v>5 SPC16BS Mechaninis sukabintuvas Scharmueller</v>
      </c>
      <c r="EC179" s="6" t="s">
        <v>279</v>
      </c>
      <c r="ED179" s="6">
        <f>IF(Duombaze!EC179="",0,INDEX(DU!I:I,MATCH(Duombaze!EC179,DU!A:A,0),1))</f>
        <v>130.56639999999999</v>
      </c>
      <c r="EE179" s="640">
        <f>IF(Duombaze!EC179="",0,INDEX(DU!K:K,MATCH(Duombaze!EC179,DU!A:A,0),1))</f>
        <v>0.75</v>
      </c>
      <c r="EF179" s="6"/>
      <c r="EG179" s="6"/>
      <c r="EH179" s="4" t="s">
        <v>8333</v>
      </c>
      <c r="EI179" s="4" t="str">
        <f t="shared" si="94"/>
        <v>5 SPC16BS Lipdukai universalūs +  Umega Agro logo (ant rėmo)</v>
      </c>
      <c r="EJ179" s="6" t="s">
        <v>2761</v>
      </c>
      <c r="EK179" s="674" t="s">
        <v>255</v>
      </c>
      <c r="EL179" s="674" t="s">
        <v>3055</v>
      </c>
      <c r="EM179" s="674"/>
      <c r="EN179" s="674">
        <f>IF(Duombaze!EK179="",0,INDEX(DU!I:I,MATCH(Duombaze!EK179,DU!A:A,0),1))+IF(Duombaze!EL179="",0,INDEX(DU!I:I,MATCH(Duombaze!EL179,DU!A:A,0),1))+IF(Duombaze!EM179="",0,INDEX(DU!I:I,MATCH(Duombaze!EM179,DU!A:A,0),1))</f>
        <v>30.000210666666604</v>
      </c>
      <c r="EO179" s="6">
        <f>IF(Duombaze!EK179="",0,INDEX(DU!K:K,MATCH(Duombaze!EK179,DU!A:A,0),1))+IF(Duombaze!EL179="",0,INDEX(DU!K:K,MATCH(Duombaze!EL179,DU!A:A,0),1))+IF(Duombaze!EM179="",0,INDEX(DU!K:K,MATCH(Duombaze!EM179,DU!A:A,0),1))</f>
        <v>0</v>
      </c>
      <c r="EP179" s="6"/>
      <c r="EQ179" s="6"/>
      <c r="ES179" s="4"/>
      <c r="ET179" s="4"/>
      <c r="EU179" s="4"/>
      <c r="EV179" s="4"/>
      <c r="EW179" s="2" t="s">
        <v>1982</v>
      </c>
      <c r="EX179" s="6" t="str">
        <f t="shared" si="92"/>
        <v>5 SPC16BS Purvasaugių komplektas (Galiniams) 600 ratams 1/4 + metaliniai kampiniai</v>
      </c>
      <c r="EY179" s="324" t="s">
        <v>1983</v>
      </c>
      <c r="EZ179" s="704" t="s">
        <v>326</v>
      </c>
      <c r="FA179" s="704" t="s">
        <v>1980</v>
      </c>
      <c r="FB179" s="704">
        <f>IF(Duombaze!EZ179="",0,INDEX(DU!I:I,MATCH(Duombaze!EZ179,DU!A:A,0),1))+IF(Duombaze!FA179="",0,INDEX(DU!I:I,MATCH(Duombaze!FA179,DU!A:A,0),1))</f>
        <v>111.0230126427312</v>
      </c>
      <c r="FC179" s="6">
        <f>IF(Duombaze!EZ179="",0,INDEX(DU!K:K,MATCH(Duombaze!EZ179,DU!A:A,0),1))+IF(Duombaze!FA179="",0,INDEX(DU!K:K,MATCH(Duombaze!FA179,DU!A:A,0),1))</f>
        <v>60.019999999999996</v>
      </c>
      <c r="FD179" s="324"/>
      <c r="FE179" s="324"/>
      <c r="FF179" s="6"/>
      <c r="FG179" s="6"/>
      <c r="FH179" s="6"/>
      <c r="FI179" s="6"/>
      <c r="FJ179" s="6" t="s">
        <v>1963</v>
      </c>
      <c r="FK179" s="186"/>
      <c r="FL179" s="14" t="s">
        <v>1964</v>
      </c>
      <c r="FM179" s="673" t="s">
        <v>1964</v>
      </c>
      <c r="FN179" s="673"/>
      <c r="FO179" s="673"/>
      <c r="FP179" s="673"/>
      <c r="FQ179" s="673">
        <f>IF(Duombaze!FM179="",0,INDEX(DU!I:I,MATCH(Duombaze!FM179,DU!A:A,0),1))+IF(Duombaze!FN179="",0,INDEX(DU!I:I,MATCH(Duombaze!FN179,DU!A:A,0),1))+IF(Duombaze!FO179="",0,INDEX(DU!I:I,MATCH(Duombaze!FO179,DU!A:A,0),1))+IF(Duombaze!FP179="",0,INDEX(DU!I:I,MATCH(Duombaze!FP179,DU!A:A,0),1))</f>
        <v>113.7516388316</v>
      </c>
      <c r="FR179" s="673">
        <f>IF(Duombaze!FM179="",0,INDEX(DU!K:K,MATCH(Duombaze!FM179,DU!A:A,0),1))+IF(Duombaze!FN179="",0,INDEX(DU!K:K,MATCH(Duombaze!FN179,DU!A:A,0),1))+IF(Duombaze!FO179="",0,INDEX(DU!K:K,MATCH(Duombaze!FO179,DU!A:A,0),1))+IF(Duombaze!FP179="",0,INDEX(DU!K:K,MATCH(Duombaze!FP179,DU!A:A,0),1))</f>
        <v>18.05</v>
      </c>
      <c r="FT179" s="101" t="s">
        <v>94</v>
      </c>
      <c r="FU179" s="101" t="s">
        <v>362</v>
      </c>
      <c r="FY179" s="66" t="s">
        <v>87</v>
      </c>
      <c r="FZ179" s="4" t="str">
        <f>IF(FY179&lt;&gt;"",A180&amp;" "&amp;C180&amp;" "&amp;FY179,"")</f>
        <v>6 SPC16BS Pneumatiniai st. 2 konturų Haldex su automatiniu LSV 2x0,4s, 60l res.</v>
      </c>
      <c r="GA179" s="6" t="s">
        <v>85</v>
      </c>
      <c r="GC179" s="7" t="s">
        <v>2591</v>
      </c>
      <c r="GD179" s="7" t="s">
        <v>3544</v>
      </c>
    </row>
    <row r="180" spans="1:188" s="7" customFormat="1" ht="40.9" customHeight="1" x14ac:dyDescent="0.25">
      <c r="A180" s="42">
        <v>6</v>
      </c>
      <c r="B180" s="42" t="s">
        <v>777</v>
      </c>
      <c r="C180" s="12" t="s">
        <v>8390</v>
      </c>
      <c r="D180" s="6" t="s">
        <v>8687</v>
      </c>
      <c r="E180" s="4" t="str">
        <f>IF(D180&lt;&gt;"",A180&amp;" "&amp;C180&amp;" "&amp;"CERT167 "&amp;D180,"")</f>
        <v>6 SPC16BS CERT167 Pagrindas BS, su vair. ašimi 412E</v>
      </c>
      <c r="F180" s="6" t="s">
        <v>9007</v>
      </c>
      <c r="G180" s="6" t="s">
        <v>6873</v>
      </c>
      <c r="H180" s="6" t="s">
        <v>3156</v>
      </c>
      <c r="I180" s="6" t="s">
        <v>8062</v>
      </c>
      <c r="J180" s="6">
        <v>23109200</v>
      </c>
      <c r="K180" s="6" t="s">
        <v>3191</v>
      </c>
      <c r="L180" s="4" t="s">
        <v>1448</v>
      </c>
      <c r="M180" s="640" t="s">
        <v>8839</v>
      </c>
      <c r="N180" s="643"/>
      <c r="O180" s="643"/>
      <c r="P180" s="640">
        <f>IF(Duombaze!G180="",0,INDEX(DU!I:I,MATCH(Duombaze!G180,DU!A:A,0),1))+IF(Duombaze!H180="",0,INDEX(DU!I:I,MATCH(Duombaze!H180,DU!A:A,0),1))+IF(Duombaze!I180="",0,INDEX(DU!I:I,MATCH(Duombaze!I180,DU!A:A,0),1))+IF(Duombaze!J180="",0,INDEX(DU!I:I*40,MATCH(Duombaze!J180,DU!A:A,0),1))+IF(Duombaze!K180="",0,INDEX(DU!I:I,MATCH(Duombaze!K180,DU!A:A,0),1))+IF(Duombaze!L180="",0,INDEX(DU!I:I,MATCH(Duombaze!L180,DU!A:A,0),1))+IF(Duombaze!M180="",0,INDEX(DU!I:I,MATCH(Duombaze!M180,DU!A:A,0),1))+IF(Duombaze!N180="",0,INDEX(DU!I:I,MATCH(Duombaze!N180,DU!A:A,0),1))+IF(Duombaze!O180="",0,INDEX(DU!I:I,MATCH(Duombaze!O180,DU!A:A,0),1))</f>
        <v>5973.0786914840946</v>
      </c>
      <c r="Q180" s="640">
        <f>IF(Duombaze!G180="",0,INDEX(DU!K:K,MATCH(Duombaze!G180,DU!A:A,0),1))+IF(Duombaze!H180="",0,INDEX(DU!K:K,MATCH(Duombaze!H180,DU!A:A,0),1))+IF(Duombaze!I180="",0,INDEX(DU!K:K,MATCH(Duombaze!I180,DU!A:A,0),1))+IF(Duombaze!J180="",0,INDEX(DU!K:K,MATCH(Duombaze!J180,DU!A:A,0),1))+IF(Duombaze!K180="",0,INDEX(DU!K:K,MATCH(Duombaze!K180,DU!A:A,0),1))+IF(Duombaze!L180="",0,INDEX(DU!K:K,MATCH(Duombaze!L180,DU!A:A,0),1))+IF(Duombaze!M180="",0,INDEX(DU!K:K,MATCH(Duombaze!M180,DU!A:A,0),1))+IF(Duombaze!N180="",0,INDEX(DU!K:K,MATCH(Duombaze!N180,DU!A:A,0),1))+IF(Duombaze!O180="",0,INDEX(DU!K:K,MATCH(Duombaze!O180,DU!A:A,0),1))</f>
        <v>1181.9100000000001</v>
      </c>
      <c r="R180" s="6"/>
      <c r="S180" s="48"/>
      <c r="T180" s="883" t="s">
        <v>3156</v>
      </c>
      <c r="U180" s="4">
        <f>IF(Duombaze!T180="",0,INDEX(DU!I:I,MATCH(Duombaze!T180,DU!A:A,0),1))</f>
        <v>2866.4919145098002</v>
      </c>
      <c r="V180" s="4">
        <f>IF(Duombaze!T180="",0,INDEX(DU!K:K,MATCH(Duombaze!T180,DU!A:A,0),1))</f>
        <v>53.25</v>
      </c>
      <c r="W180" s="6" t="s">
        <v>3488</v>
      </c>
      <c r="X180" s="6"/>
      <c r="Y180" s="858"/>
      <c r="Z180" s="66"/>
      <c r="AA180" s="4" t="str">
        <f t="shared" si="88"/>
        <v/>
      </c>
      <c r="AB180" s="6"/>
      <c r="AC180" s="6">
        <f>IF(Duombaze!AB180="",0,INDEX(DU!I:I,MATCH(Duombaze!AB180,DU!A:A,0),1))</f>
        <v>0</v>
      </c>
      <c r="AD180" s="2">
        <f>IF(Duombaze!AB180="",0,INDEX(DU!K:K,MATCH(Duombaze!AB180,DU!A:A,0),1))</f>
        <v>0</v>
      </c>
      <c r="AE180" s="6"/>
      <c r="AF180" s="6"/>
      <c r="AG180" s="6"/>
      <c r="AH180" s="4" t="str">
        <f t="shared" si="67"/>
        <v/>
      </c>
      <c r="AI180" s="6"/>
      <c r="AJ180" s="643"/>
      <c r="AK180" s="643"/>
      <c r="AL180" s="643"/>
      <c r="AM180" s="643">
        <f>IF(Duombaze!AJ180="",0,INDEX(DU!I:I,MATCH(Duombaze!AJ180,DU!A:A,0),1))+IF(Duombaze!AK180="",0,INDEX(DU!I:I,MATCH(Duombaze!AK180,DU!A:A,0),1))+IF(Duombaze!AL180="",0,INDEX(DU!I:I,MATCH(Duombaze!AL180,DU!A:A,0),1))</f>
        <v>0</v>
      </c>
      <c r="AN180" s="643">
        <f>IF(Duombaze!AJ180="",0,INDEX(DU!K:K,MATCH(Duombaze!AJ180,DU!A:A,0),1))+IF(Duombaze!AK180="",0,INDEX(DU!K:K,MATCH(Duombaze!AK180,DU!A:A,0),1))+IF(Duombaze!AL180="",0,INDEX(DU!K:K,MATCH(Duombaze!AL180,DU!A:A,0),1))</f>
        <v>0</v>
      </c>
      <c r="AO180" s="6"/>
      <c r="AP180" s="6"/>
      <c r="AQ180" s="6" t="s">
        <v>8400</v>
      </c>
      <c r="AR180" s="4" t="str">
        <f t="shared" si="70"/>
        <v>6 SPC16BS Pagr. su nuosava hidrauline sistema + Kėbulo išvertimo išvadas</v>
      </c>
      <c r="AS180" s="6" t="s">
        <v>2784</v>
      </c>
      <c r="AT180" s="643" t="s">
        <v>2980</v>
      </c>
      <c r="AU180" s="643" t="s">
        <v>2975</v>
      </c>
      <c r="AV180" s="643" t="s">
        <v>3225</v>
      </c>
      <c r="AW180" s="643" t="s">
        <v>3221</v>
      </c>
      <c r="AX180" s="643" t="s">
        <v>2976</v>
      </c>
      <c r="AY180" s="643" t="s">
        <v>2962</v>
      </c>
      <c r="AZ180" s="643"/>
      <c r="BA180" s="643"/>
      <c r="BB180" s="643"/>
      <c r="BC180" s="654">
        <f>IF(Duombaze!AT180="",0,INDEX(DU!I:I,MATCH(Duombaze!AT180,DU!A:A,0),1))+IF(Duombaze!AU180="",0,INDEX(DU!I:I,MATCH(Duombaze!AU180,DU!A:A,0),1))+IF(Duombaze!AV180="",0,INDEX(DU!I:I*2,MATCH(Duombaze!AV180,DU!A:A,0),1))+IF(Duombaze!AW180="",0,INDEX(DU!I:I*2,MATCH(Duombaze!AW180,DU!A:A,0),1))+IF(Duombaze!AX180="",0,INDEX(DU!I:I,MATCH(Duombaze!AX180,DU!A:A,0),1))+IF(Duombaze!AY180="",0,INDEX(DU!I:I,MATCH(Duombaze!AY180,DU!A:A,0),1))+IF(Duombaze!AZ180="",0,INDEX(DU!I:I,MATCH(Duombaze!AZ180,DU!A:A,0),1))+IF(Duombaze!BA180="",0,INDEX(DU!I:I,MATCH(Duombaze!BA180,DU!A:A,0),1))+IF(Duombaze!BB180="",0,INDEX(DU!I:I,MATCH(Duombaze!BB180,DU!A:A,0),1))</f>
        <v>1158.81659505118</v>
      </c>
      <c r="BD180" s="640">
        <f>IF(Duombaze!AT180="",0,INDEX(DU!K:K,MATCH(Duombaze!AT180,DU!A:A,0),1))+IF(Duombaze!AU180="",0,INDEX(DU!K:K,MATCH(Duombaze!AU180,DU!A:A,0),1))+IF(Duombaze!AV180="",0,INDEX(DU!K:K,MATCH(Duombaze!AV180,DU!A:A,0),1))+IF(Duombaze!AW180="",0,INDEX(DU!K:K,MATCH(Duombaze!AW180,DU!A:A,0),1))+IF(Duombaze!AX180="",0,INDEX(DU!K:K,MATCH(Duombaze!AX180,DU!A:A,0),1))+IF(Duombaze!AY180="",0,INDEX(DU!K:K,MATCH(Duombaze!AY180,DU!A:A,0),1))+IF(Duombaze!AZ180="",0,INDEX(DU!K:K,MATCH(Duombaze!AZ180,DU!A:A,0),1))+IF(Duombaze!BA180="",0,INDEX(DU!K:K,MATCH(Duombaze!BA180,DU!A:A,0),1))+IF(Duombaze!BB180="",0,INDEX(DU!K:K,MATCH(Duombaze!BB180,DU!A:A,0),1))</f>
        <v>13.815</v>
      </c>
      <c r="BE180" s="6"/>
      <c r="BF180" s="6"/>
      <c r="BG180" s="4" t="s">
        <v>2696</v>
      </c>
      <c r="BH180" s="4" t="str">
        <f>IF(BG180&lt;&gt;"",A180&amp;" "&amp;C180&amp;" "&amp;"CERT167 "&amp;BG180,"")</f>
        <v>6 SPC16BS CERT167 Pneumatiniai stabdžiai WABCO (auto LSV, 2x0,4s, papild. slėgio vožtuvas)</v>
      </c>
      <c r="BI180" s="4" t="str">
        <f>BI167</f>
        <v>ZU3APSWBCAL04S + ZM0PR0SLV0ZT0W</v>
      </c>
      <c r="BJ180" s="640" t="s">
        <v>1953</v>
      </c>
      <c r="BK180" s="640" t="s">
        <v>3003</v>
      </c>
      <c r="BL180" s="640"/>
      <c r="BM180" s="640">
        <f>IF(Duombaze!BJ180="",0,INDEX(DU!I:I,MATCH(Duombaze!BJ180,DU!A:A,0),1))+IF(Duombaze!BK180="",0,INDEX(DU!I:I,MATCH(Duombaze!BK180,DU!A:A,0),1))+IF(Duombaze!BL180="",0,INDEX(DU!I:I,MATCH(Duombaze!BL180,DU!A:A,0),1))</f>
        <v>693.76091999999994</v>
      </c>
      <c r="BN180" s="640">
        <f>IF(Duombaze!BJ180="",0,INDEX(DU!K:K,MATCH(Duombaze!BJ180,DU!A:A,0),1))+IF(Duombaze!BK180="",0,INDEX(DU!K:K,MATCH(Duombaze!BK180,DU!A:A,0),1))+IF(Duombaze!BL180="",0,INDEX(DU!K:K,MATCH(Duombaze!BL180,DU!A:A,0),1))</f>
        <v>94.89</v>
      </c>
      <c r="BO180" s="6"/>
      <c r="BP180" s="6"/>
      <c r="BQ180" s="6" t="s">
        <v>290</v>
      </c>
      <c r="BR180" s="6" t="str">
        <f t="shared" si="96"/>
        <v>6 SPC16BS Stabdžių išvadai dviejų kontūrų</v>
      </c>
      <c r="BS180" s="6" t="s">
        <v>2263</v>
      </c>
      <c r="BT180" s="6" t="s">
        <v>3037</v>
      </c>
      <c r="BU180" s="6">
        <v>23705201</v>
      </c>
      <c r="BV180" s="6"/>
      <c r="BW180" s="6">
        <f>IF(Duombaze!BT180="",0,INDEX(DU!I:I,MATCH(Duombaze!BT180,DU!A:A,0),1))+IF(Duombaze!BU180="",0,INDEX(DU!I:I,MATCH(Duombaze!BU180,DU!A:A,0),1))+IF(Duombaze!BV180="",0,INDEX(DU!I:I,MATCH(Duombaze!BV180,DU!A:A,0),1))</f>
        <v>53.779853333333328</v>
      </c>
      <c r="BX180" s="6">
        <f>IF(Duombaze!BT180="",0,INDEX(DU!K:K,MATCH(Duombaze!BT180,DU!A:A,0),1))+IF(Duombaze!BU180="",0,INDEX(DU!K:K,MATCH(Duombaze!BU180,DU!A:A,0),1))+IF(Duombaze!BV180="",0,INDEX(DU!K:K,MATCH(Duombaze!BV180,DU!A:A,0),1))</f>
        <v>17.41</v>
      </c>
      <c r="BY180" s="6"/>
      <c r="BZ180" s="6"/>
      <c r="CA180" s="6"/>
      <c r="CB180" s="6" t="str">
        <f t="shared" si="93"/>
        <v/>
      </c>
      <c r="CC180" s="6"/>
      <c r="CD180" s="6">
        <f>IF(Duombaze!CC180="",0,INDEX(DU!I:I,MATCH(Duombaze!CC180,DU!A:A,0),1))</f>
        <v>0</v>
      </c>
      <c r="CE180" s="4">
        <f>IF(Duombaze!CC180="",0,INDEX(DU!K:K,MATCH(Duombaze!CC180,DU!A:A,0),1))</f>
        <v>0</v>
      </c>
      <c r="CF180" s="6"/>
      <c r="CG180" s="6"/>
      <c r="CH180" s="6"/>
      <c r="CI180" s="4" t="str">
        <f t="shared" si="71"/>
        <v/>
      </c>
      <c r="CJ180" s="6"/>
      <c r="CK180" s="6">
        <f>IF(Duombaze!CJ180="",0,INDEX(DU!I:I,MATCH(Duombaze!CJ180,DU!A:A,0),1))</f>
        <v>0</v>
      </c>
      <c r="CL180" s="4">
        <f>IF(Duombaze!CJ180="",0,INDEX(DU!K:K,MATCH(Duombaze!CJ180,DU!A:A,0),1))</f>
        <v>0</v>
      </c>
      <c r="CM180" s="6"/>
      <c r="CN180" s="6"/>
      <c r="CO180" s="6"/>
      <c r="CP180" s="4" t="str">
        <f t="shared" si="72"/>
        <v/>
      </c>
      <c r="CQ180" s="6"/>
      <c r="CR180" s="643"/>
      <c r="CS180" s="643"/>
      <c r="CT180" s="643">
        <f>IF(Duombaze!CR180="",0,INDEX(DU!I:I,MATCH(Duombaze!CR180,DU!A:A,0),1))+IF(Duombaze!CS180="",0,INDEX(DU!I:I,MATCH(Duombaze!CS180,DU!A:A,0),1))</f>
        <v>0</v>
      </c>
      <c r="CU180" s="6">
        <f>IF(Duombaze!CR180="",0,INDEX(DU!K:K,MATCH(Duombaze!CR180,DU!A:A,0),1))+IF(Duombaze!CS180="",0,INDEX(DU!K:K,MATCH(Duombaze!CS180,DU!A:A,0),1))</f>
        <v>0</v>
      </c>
      <c r="CV180" s="6"/>
      <c r="CW180" s="6"/>
      <c r="CX180" s="6" t="s">
        <v>2648</v>
      </c>
      <c r="CY180" s="4" t="str">
        <f t="shared" si="73"/>
        <v>6 SPC16BS Viršborčiai 800 (perforuoti saulute)</v>
      </c>
      <c r="CZ180" s="481"/>
      <c r="DA180" s="681"/>
      <c r="DB180" s="681"/>
      <c r="DC180" s="681">
        <f>IF(Duombaze!DA180="",0,INDEX(DU!I:I,MATCH(Duombaze!DA180,DU!A:A,0),1))+IF(Duombaze!DB180="",0,INDEX(DU!I:I,MATCH(Duombaze!DB180,DU!A:A,0),1))</f>
        <v>0</v>
      </c>
      <c r="DD180" s="6">
        <f>IF(Duombaze!DA180="",0,INDEX(DU!K:K,MATCH(Duombaze!DA180,DU!A:A,0),1))+IF(Duombaze!DB180="",0,INDEX(DU!K:K,MATCH(Duombaze!DB180,DU!A:A,0),1))</f>
        <v>0</v>
      </c>
      <c r="DE180" s="6"/>
      <c r="DF180" s="6"/>
      <c r="DG180" s="6"/>
      <c r="DH180" s="6" t="str">
        <f t="shared" si="74"/>
        <v/>
      </c>
      <c r="DI180" s="6"/>
      <c r="DJ180" s="679"/>
      <c r="DK180" s="674"/>
      <c r="DL180" s="674">
        <f>IF(Duombaze!DJ180="",0,INDEX(DU!I:I,MATCH(Duombaze!DJ180,DU!A:A,0),1))+IF(Duombaze!DK180="",0,INDEX(DU!I:I,MATCH(Duombaze!DK180,DU!A:A,0),1))</f>
        <v>0</v>
      </c>
      <c r="DM180" s="6">
        <f>IF(Duombaze!DJ180="",0,INDEX(DU!K:K,MATCH(Duombaze!DJ180,DU!A:A,0),1))+IF(Duombaze!DK180="",0,INDEX(DU!K:K,MATCH(Duombaze!DK180,DU!A:A,0),1))</f>
        <v>0</v>
      </c>
      <c r="DN180" s="6"/>
      <c r="DO180" s="6"/>
      <c r="DP180" s="4" t="s">
        <v>2615</v>
      </c>
      <c r="DQ180" s="4" t="str">
        <f>IF(DP180&lt;&gt;"",A180&amp;" "&amp;C180&amp;" "&amp;DP180,"")</f>
        <v>6 SPC16BS Gale trikampis LED žibintas + pilnas LED + numerio apš. (Švedija)</v>
      </c>
      <c r="DR180" s="4" t="s">
        <v>2614</v>
      </c>
      <c r="DS180" s="673" t="s">
        <v>2614</v>
      </c>
      <c r="DT180" s="673"/>
      <c r="DU180" s="673"/>
      <c r="DV180" s="673"/>
      <c r="DW180" s="673">
        <f>IF(Duombaze!DS180="",0,INDEX(DU!I:I,MATCH(Duombaze!DS180,DU!A:A,0),1))+IF(Duombaze!DT180="",0,INDEX(DU!I:I,MATCH(Duombaze!DT180,DU!A:A,0),1))+IF(Duombaze!DU180="",0,INDEX(DU!I:I,MATCH(Duombaze!DU180,DU!A:A,0),1))+IF(Duombaze!DV180="",0,INDEX(DU!I:I,MATCH(Duombaze!DV180,DU!A:A,0),1))</f>
        <v>137.684111031746</v>
      </c>
      <c r="DX180" s="640">
        <f>IF(Duombaze!DS180="",0,INDEX(DU!K:K,MATCH(Duombaze!DS180,DU!A:A,0),1))+IF(Duombaze!DT180="",0,INDEX(DU!K:K,MATCH(Duombaze!DT180,DU!A:A,0),1))+IF(Duombaze!DU180="",0,INDEX(DU!K:K,MATCH(Duombaze!DU180,DU!A:A,0),1))+IF(Duombaze!DV180="",0,INDEX(DU!K:KH,MATCH(Duombaze!DV180,DU!A:A,0),1))</f>
        <v>0</v>
      </c>
      <c r="DY180" s="4"/>
      <c r="DZ180" s="4"/>
      <c r="EA180" s="6"/>
      <c r="EB180" s="6" t="str">
        <f t="shared" ref="EB180:EB253" si="97">IF(EA180&lt;&gt;"",A180&amp;" "&amp;C180&amp;" "&amp;EA180,"")</f>
        <v/>
      </c>
      <c r="EC180" s="6"/>
      <c r="ED180" s="6">
        <f>IF(Duombaze!EC180="",0,INDEX(DU!I:I,MATCH(Duombaze!EC180,DU!A:A,0),1))</f>
        <v>0</v>
      </c>
      <c r="EE180" s="640">
        <f>IF(Duombaze!EC180="",0,INDEX(DU!K:K,MATCH(Duombaze!EC180,DU!A:A,0),1))</f>
        <v>0</v>
      </c>
      <c r="EF180" s="6"/>
      <c r="EG180" s="6"/>
      <c r="EH180" s="4" t="s">
        <v>2649</v>
      </c>
      <c r="EI180" s="4" t="str">
        <f t="shared" si="94"/>
        <v>6 SPC16BS Lipdukai universalūs + ALTAIR logo</v>
      </c>
      <c r="EJ180" s="4" t="s">
        <v>2650</v>
      </c>
      <c r="EK180" s="673" t="s">
        <v>255</v>
      </c>
      <c r="EL180" s="673">
        <v>5434800000</v>
      </c>
      <c r="EM180" s="673"/>
      <c r="EN180" s="673">
        <f>IF(Duombaze!EK180="",0,INDEX(DU!I:I,MATCH(Duombaze!EK180,DU!A:A,0),1))+IF(Duombaze!EL180="",0,INDEX(DU!I:I,MATCH(Duombaze!EL180,DU!A:A,0),1))+IF(Duombaze!EM180="",0,INDEX(DU!I:I,MATCH(Duombaze!EM180,DU!A:A,0),1))</f>
        <v>19.78083333333333</v>
      </c>
      <c r="EO180" s="6">
        <f>IF(Duombaze!EK180="",0,INDEX(DU!K:K,MATCH(Duombaze!EK180,DU!A:A,0),1))+IF(Duombaze!EL180="",0,INDEX(DU!K:K,MATCH(Duombaze!EL180,DU!A:A,0),1))+IF(Duombaze!EM180="",0,INDEX(DU!K:K,MATCH(Duombaze!EM180,DU!A:A,0),1))</f>
        <v>0</v>
      </c>
      <c r="EP180" s="4"/>
      <c r="EQ180" s="4"/>
      <c r="ER180" s="66"/>
      <c r="ES180" s="4" t="str">
        <f t="shared" ref="ES180:ES253" si="98">IF(ER180&lt;&gt;"",A180&amp;" "&amp;C180&amp;" "&amp;ER180,"")</f>
        <v/>
      </c>
      <c r="ET180" s="6"/>
      <c r="EU180" s="6"/>
      <c r="EV180" s="6"/>
      <c r="EW180" s="6" t="s">
        <v>2594</v>
      </c>
      <c r="EX180" s="6" t="str">
        <f t="shared" si="92"/>
        <v>6 SPC16BS Purvasaugių komplektas 600 ratams (ketvirtiniai 1/4) + metaliniai kampiniai</v>
      </c>
      <c r="EY180" s="6" t="s">
        <v>2595</v>
      </c>
      <c r="EZ180" s="674" t="s">
        <v>370</v>
      </c>
      <c r="FA180" s="674" t="s">
        <v>1980</v>
      </c>
      <c r="FB180" s="674">
        <f>IF(Duombaze!EZ180="",0,INDEX(DU!I:I,MATCH(Duombaze!EZ180,DU!A:A,0),1))+IF(Duombaze!FA180="",0,INDEX(DU!I:I,MATCH(Duombaze!FA180,DU!A:A,0),1))</f>
        <v>148.36730225652431</v>
      </c>
      <c r="FC180" s="6">
        <f>IF(Duombaze!EZ180="",0,INDEX(DU!K:K,MATCH(Duombaze!EZ180,DU!A:A,0),1))+IF(Duombaze!FA180="",0,INDEX(DU!K:K,MATCH(Duombaze!FA180,DU!A:A,0),1))</f>
        <v>60.019999999999996</v>
      </c>
      <c r="FD180" s="6"/>
      <c r="FE180" s="6"/>
      <c r="FF180" s="6"/>
      <c r="FG180" s="6"/>
      <c r="FH180" s="6"/>
      <c r="FI180" s="6"/>
      <c r="FJ180" s="6"/>
      <c r="FK180" s="186" t="s">
        <v>2795</v>
      </c>
      <c r="FL180" s="14" t="s">
        <v>2796</v>
      </c>
      <c r="FM180" s="673" t="s">
        <v>2796</v>
      </c>
      <c r="FN180" s="673"/>
      <c r="FO180" s="673"/>
      <c r="FP180" s="673"/>
      <c r="FQ180" s="673">
        <f>IF(Duombaze!FM180="",0,INDEX(DU!I:I,MATCH(Duombaze!FM180,DU!A:A,0),1))+IF(Duombaze!FN180="",0,INDEX(DU!I:I,MATCH(Duombaze!FN180,DU!A:A,0),1))+IF(Duombaze!FO180="",0,INDEX(DU!I:I,MATCH(Duombaze!FO180,DU!A:A,0),1))+IF(Duombaze!FP180="",0,INDEX(DU!I:I,MATCH(Duombaze!FP180,DU!A:A,0),1))</f>
        <v>206.56299999999999</v>
      </c>
      <c r="FR180" s="673">
        <f>IF(Duombaze!FM180="",0,INDEX(DU!K:K,MATCH(Duombaze!FM180,DU!A:A,0),1))+IF(Duombaze!FN180="",0,INDEX(DU!K:K,MATCH(Duombaze!FN180,DU!A:A,0),1))+IF(Duombaze!FO180="",0,INDEX(DU!K:K,MATCH(Duombaze!FO180,DU!A:A,0),1))+IF(Duombaze!FP180="",0,INDEX(DU!K:K,MATCH(Duombaze!FP180,DU!A:A,0),1))</f>
        <v>28</v>
      </c>
      <c r="FT180" s="101" t="s">
        <v>697</v>
      </c>
      <c r="FU180" s="101" t="s">
        <v>363</v>
      </c>
      <c r="FY180" s="470" t="s">
        <v>2679</v>
      </c>
      <c r="FZ180" s="4" t="str">
        <f>IF(FY180&lt;&gt;"",A178&amp;" "&amp;C178&amp;" "&amp;FY180,"")</f>
        <v>4 SPC16BS Pneumatiniai stabdžiai Wabco 2K su mechaniniu LSV(0,4s) ir papildomu slėgio ribojimo vožtuvu</v>
      </c>
      <c r="GA180" s="472" t="s">
        <v>1855</v>
      </c>
      <c r="GC180" s="7" t="s">
        <v>3459</v>
      </c>
      <c r="GD180" s="7" t="s">
        <v>3545</v>
      </c>
    </row>
    <row r="181" spans="1:188" s="7" customFormat="1" ht="36" customHeight="1" x14ac:dyDescent="0.25">
      <c r="A181" s="42">
        <v>7</v>
      </c>
      <c r="B181" s="42" t="s">
        <v>777</v>
      </c>
      <c r="C181" s="12" t="s">
        <v>8390</v>
      </c>
      <c r="D181" s="6" t="s">
        <v>8860</v>
      </c>
      <c r="E181" s="4" t="str">
        <f t="shared" si="95"/>
        <v>7 SPC16BS Pagrindas BS su stabilizatoriais</v>
      </c>
      <c r="G181" s="643"/>
      <c r="H181" s="643"/>
      <c r="I181" s="643"/>
      <c r="J181" s="750"/>
      <c r="K181" s="4"/>
      <c r="L181" s="643"/>
      <c r="M181" s="643"/>
      <c r="N181" s="643"/>
      <c r="O181" s="643"/>
      <c r="P181" s="640">
        <f>IF(Duombaze!G181="",0,INDEX(DU!I:I,MATCH(Duombaze!G181,DU!A:A,0),1))+IF(Duombaze!H181="",0,INDEX(DU!I:I,MATCH(Duombaze!H181,DU!A:A,0),1))+IF(Duombaze!I181="",0,INDEX(DU!I:I*40,MATCH(Duombaze!I181,DU!A:A,0),1))+IF(Duombaze!J181="",0,INDEX(DU!I:I,MATCH(Duombaze!J181,DU!A:A,0),1))+IF(Duombaze!K181="",0,INDEX(DU!I:I,MATCH(Duombaze!K181,DU!A:A,0),1))+IF(Duombaze!L181="",0,INDEX(DU!I:I,MATCH(Duombaze!L181,DU!A:A,0),1))+IF(Duombaze!M181="",0,INDEX(DU!I:I,MATCH(Duombaze!M181,DU!A:A,0),1))+IF(Duombaze!N181="",0,INDEX(DU!I:I,MATCH(Duombaze!N181,DU!A:A,0),1))+IF(Duombaze!O181="",0,INDEX(DU!I:I,MATCH(Duombaze!O181,DU!A:A,0),1))</f>
        <v>0</v>
      </c>
      <c r="Q181" s="640">
        <f>IF(Duombaze!G181="",0,INDEX(DU!K:K,MATCH(Duombaze!G181,DU!A:A,0),1))+IF(Duombaze!H181="",0,INDEX(DU!K:K,MATCH(Duombaze!H181,DU!A:A,0),1))+IF(Duombaze!I181="",0,INDEX(DU!K:K,MATCH(Duombaze!I181,DU!A:A,0),1))+IF(Duombaze!J181="",0,INDEX(DU!K:K,MATCH(Duombaze!J181,DU!A:A,0),1))+IF(Duombaze!K181="",0,INDEX(DU!K:K,MATCH(Duombaze!K181,DU!A:A,0),1))+IF(Duombaze!L181="",0,INDEX(DU!K:K,MATCH(Duombaze!L181,DU!A:A,0),1))+IF(Duombaze!M181="",0,INDEX(DU!K:K,MATCH(Duombaze!M181,DU!A:A,0),1))+IF(Duombaze!N181="",0,INDEX(DU!K:K,MATCH(Duombaze!N181,DU!A:A,0),1))+IF(Duombaze!O181="",0,INDEX(DU!K:K,MATCH(Duombaze!O181,DU!A:A,0),1))</f>
        <v>0</v>
      </c>
      <c r="R181" s="6"/>
      <c r="S181" s="48"/>
      <c r="T181" s="883" t="s">
        <v>2920</v>
      </c>
      <c r="U181" s="4">
        <f>IF(Duombaze!T181="",0,INDEX(DU!I:I,MATCH(Duombaze!T181,DU!A:A,0),1))</f>
        <v>2872.7860639690098</v>
      </c>
      <c r="V181" s="4">
        <f>IF(Duombaze!T181="",0,INDEX(DU!K:K,MATCH(Duombaze!T181,DU!A:A,0),1))</f>
        <v>53.234999999999999</v>
      </c>
      <c r="W181" s="6" t="s">
        <v>3488</v>
      </c>
      <c r="X181" s="6"/>
      <c r="Y181" s="858"/>
      <c r="Z181" s="66"/>
      <c r="AA181" s="4" t="str">
        <f t="shared" si="88"/>
        <v/>
      </c>
      <c r="AB181" s="6"/>
      <c r="AC181" s="6">
        <f>IF(Duombaze!AB181="",0,INDEX(DU!I:I,MATCH(Duombaze!AB181,DU!A:A,0),1))</f>
        <v>0</v>
      </c>
      <c r="AD181" s="2">
        <f>IF(Duombaze!AB181="",0,INDEX(DU!K:K,MATCH(Duombaze!AB181,DU!A:A,0),1))</f>
        <v>0</v>
      </c>
      <c r="AE181" s="6"/>
      <c r="AF181" s="6"/>
      <c r="AG181" s="6"/>
      <c r="AH181" s="4" t="str">
        <f t="shared" si="67"/>
        <v/>
      </c>
      <c r="AI181" s="6"/>
      <c r="AJ181" s="643"/>
      <c r="AK181" s="643"/>
      <c r="AL181" s="643"/>
      <c r="AM181" s="643">
        <f>IF(Duombaze!AJ181="",0,INDEX(DU!I:I,MATCH(Duombaze!AJ181,DU!A:A,0),1))+IF(Duombaze!AK181="",0,INDEX(DU!I:I,MATCH(Duombaze!AK181,DU!A:A,0),1))+IF(Duombaze!AL181="",0,INDEX(DU!I:I,MATCH(Duombaze!AL181,DU!A:A,0),1))</f>
        <v>0</v>
      </c>
      <c r="AN181" s="643">
        <f>IF(Duombaze!AJ181="",0,INDEX(DU!K:K,MATCH(Duombaze!AJ181,DU!A:A,0),1))+IF(Duombaze!AK181="",0,INDEX(DU!K:K,MATCH(Duombaze!AK181,DU!A:A,0),1))+IF(Duombaze!AL181="",0,INDEX(DU!K:K,MATCH(Duombaze!AL181,DU!A:A,0),1))</f>
        <v>0</v>
      </c>
      <c r="AO181" s="6"/>
      <c r="AP181" s="6"/>
      <c r="AQ181" s="4"/>
      <c r="AR181" s="4" t="str">
        <f t="shared" si="70"/>
        <v/>
      </c>
      <c r="AS181" s="4"/>
      <c r="AT181" s="655"/>
      <c r="AU181" s="655"/>
      <c r="AV181" s="655"/>
      <c r="AW181" s="655"/>
      <c r="AX181" s="643"/>
      <c r="AY181" s="643"/>
      <c r="AZ181" s="643"/>
      <c r="BA181" s="643"/>
      <c r="BB181" s="643"/>
      <c r="BC181" s="654">
        <f>IF(Duombaze!AT181="",0,INDEX(DU!I:I*2,MATCH(Duombaze!AT181,DU!A:A,0),1))+IF(Duombaze!AU181="",0,INDEX(DU!I:I*2,MATCH(Duombaze!AU181,DU!A:A,0),1))+IF(Duombaze!AV181="",0,INDEX(DU!I:I*2,MATCH(Duombaze!AV181,DU!A:A,0),1))+IF(Duombaze!AW181="",0,INDEX(DU!I:I*2,MATCH(Duombaze!AW181,DU!A:A,0),1))+IF(Duombaze!AX181="",0,INDEX(DU!I:I*2,MATCH(Duombaze!AX181,DU!A:A,0),1))+IF(Duombaze!AY181="",0,INDEX(DU!I:I*2,MATCH(Duombaze!AY181,DU!A:A,0),1))+IF(Duombaze!AZ181="",0,INDEX(DU!I:I,MATCH(Duombaze!AZ181,DU!A:A,0),1))+IF(Duombaze!BA181="",0,INDEX(DU!I:I,MATCH(Duombaze!BA181,DU!A:A,0),1))+IF(Duombaze!BB181="",0,INDEX(DU!I:I,MATCH(Duombaze!BB181,DU!A:A,0),1))</f>
        <v>0</v>
      </c>
      <c r="BD181" s="640">
        <f>IF(Duombaze!AT181="",0,INDEX(DU!K:K,MATCH(Duombaze!AT181,DU!A:A,0),1))+IF(Duombaze!AU181="",0,INDEX(DU!K:K,MATCH(Duombaze!AU181,DU!A:A,0),1))+IF(Duombaze!AV181="",0,INDEX(DU!K:K,MATCH(Duombaze!AV181,DU!A:A,0),1))+IF(Duombaze!AW181="",0,INDEX(DU!K:K,MATCH(Duombaze!AW181,DU!A:A,0),1))+IF(Duombaze!AX181="",0,INDEX(DU!K:K,MATCH(Duombaze!AX181,DU!A:A,0),1))+IF(Duombaze!AY181="",0,INDEX(DU!K:K,MATCH(Duombaze!AY181,DU!A:A,0),1))+IF(Duombaze!AZ181="",0,INDEX(DU!K:K,MATCH(Duombaze!AZ181,DU!A:A,0),1))+IF(Duombaze!BA181="",0,INDEX(DU!K:K,MATCH(Duombaze!BA181,DU!A:A,0),1))+IF(Duombaze!BB181="",0,INDEX(DU!K:K,MATCH(Duombaze!BB181,DU!A:A,0),1))</f>
        <v>0</v>
      </c>
      <c r="BE181" s="6"/>
      <c r="BF181" s="6"/>
      <c r="BG181" s="4" t="s">
        <v>2721</v>
      </c>
      <c r="BH181" s="4" t="str">
        <f t="shared" si="90"/>
        <v>7 SPC16BS Pneumatiniai st. WABCO (mech. LSV)</v>
      </c>
      <c r="BI181" s="4" t="str">
        <f>BI168</f>
        <v>ZU3APSWBCMLSV0</v>
      </c>
      <c r="BJ181" s="640" t="s">
        <v>2718</v>
      </c>
      <c r="BK181" s="640"/>
      <c r="BL181" s="640"/>
      <c r="BM181" s="640">
        <f>IF(Duombaze!BJ181="",0,INDEX(DU!I:I,MATCH(Duombaze!BJ181,DU!A:A,0),1))+IF(Duombaze!BK181="",0,INDEX(DU!I:I,MATCH(Duombaze!BK181,DU!A:A,0),1))+IF(Duombaze!BL181="",0,INDEX(DU!I:I,MATCH(Duombaze!BL181,DU!A:A,0),1))</f>
        <v>363.59249999999997</v>
      </c>
      <c r="BN181" s="640">
        <f>IF(Duombaze!BJ181="",0,INDEX(DU!K:K,MATCH(Duombaze!BJ181,DU!A:A,0),1))+IF(Duombaze!BK181="",0,INDEX(DU!K:K,MATCH(Duombaze!BK181,DU!A:A,0),1))+IF(Duombaze!BL181="",0,INDEX(DU!K:K,MATCH(Duombaze!BL181,DU!A:A,0),1))</f>
        <v>85.87</v>
      </c>
      <c r="BO181" s="4"/>
      <c r="BP181" s="4"/>
      <c r="BQ181" s="6" t="s">
        <v>290</v>
      </c>
      <c r="BR181" s="6" t="str">
        <f t="shared" si="96"/>
        <v>7 SPC16BS Stabdžių išvadai dviejų kontūrų</v>
      </c>
      <c r="BS181" s="6" t="s">
        <v>2263</v>
      </c>
      <c r="BT181" s="6" t="s">
        <v>3037</v>
      </c>
      <c r="BU181" s="6">
        <v>23705201</v>
      </c>
      <c r="BV181" s="6"/>
      <c r="BW181" s="6">
        <f>IF(Duombaze!BT181="",0,INDEX(DU!I:I,MATCH(Duombaze!BT181,DU!A:A,0),1))+IF(Duombaze!BU181="",0,INDEX(DU!I:I,MATCH(Duombaze!BU181,DU!A:A,0),1))+IF(Duombaze!BV181="",0,INDEX(DU!I:I,MATCH(Duombaze!BV181,DU!A:A,0),1))</f>
        <v>53.779853333333328</v>
      </c>
      <c r="BX181" s="6">
        <f>IF(Duombaze!BT181="",0,INDEX(DU!K:K,MATCH(Duombaze!BT181,DU!A:A,0),1))+IF(Duombaze!BU181="",0,INDEX(DU!K:K,MATCH(Duombaze!BU181,DU!A:A,0),1))+IF(Duombaze!BV181="",0,INDEX(DU!K:K,MATCH(Duombaze!BV181,DU!A:A,0),1))</f>
        <v>17.41</v>
      </c>
      <c r="BY181" s="6"/>
      <c r="BZ181" s="6"/>
      <c r="CA181" s="6"/>
      <c r="CB181" s="6" t="str">
        <f t="shared" si="93"/>
        <v/>
      </c>
      <c r="CC181" s="6"/>
      <c r="CD181" s="6">
        <f>IF(Duombaze!CC181="",0,INDEX(DU!I:I,MATCH(Duombaze!CC181,DU!A:A,0),1))</f>
        <v>0</v>
      </c>
      <c r="CE181" s="4">
        <f>IF(Duombaze!CC181="",0,INDEX(DU!K:K,MATCH(Duombaze!CC181,DU!A:A,0),1))</f>
        <v>0</v>
      </c>
      <c r="CF181" s="6"/>
      <c r="CG181" s="6"/>
      <c r="CH181" s="6"/>
      <c r="CI181" s="4" t="str">
        <f t="shared" si="71"/>
        <v/>
      </c>
      <c r="CJ181" s="6"/>
      <c r="CK181" s="6">
        <f>IF(Duombaze!CJ181="",0,INDEX(DU!I:I,MATCH(Duombaze!CJ181,DU!A:A,0),1))</f>
        <v>0</v>
      </c>
      <c r="CL181" s="4">
        <f>IF(Duombaze!CJ181="",0,INDEX(DU!K:K,MATCH(Duombaze!CJ181,DU!A:A,0),1))</f>
        <v>0</v>
      </c>
      <c r="CM181" s="6"/>
      <c r="CN181" s="6"/>
      <c r="CO181" s="6"/>
      <c r="CP181" s="4" t="str">
        <f t="shared" si="72"/>
        <v/>
      </c>
      <c r="CQ181" s="6"/>
      <c r="CR181" s="643"/>
      <c r="CS181" s="643"/>
      <c r="CT181" s="643">
        <f>IF(Duombaze!CR181="",0,INDEX(DU!I:I,MATCH(Duombaze!CR181,DU!A:A,0),1))+IF(Duombaze!CS181="",0,INDEX(DU!I:I,MATCH(Duombaze!CS181,DU!A:A,0),1))</f>
        <v>0</v>
      </c>
      <c r="CU181" s="6">
        <f>IF(Duombaze!CR181="",0,INDEX(DU!K:K,MATCH(Duombaze!CR181,DU!A:A,0),1))+IF(Duombaze!CS181="",0,INDEX(DU!K:K,MATCH(Duombaze!CS181,DU!A:A,0),1))</f>
        <v>0</v>
      </c>
      <c r="CV181" s="6"/>
      <c r="CW181" s="6"/>
      <c r="CX181" s="6" t="s">
        <v>2588</v>
      </c>
      <c r="CY181" s="4" t="str">
        <f t="shared" si="73"/>
        <v>7 SPC16BS Viršborčiai 600 CINKUOTI</v>
      </c>
      <c r="CZ181" s="48" t="s">
        <v>2671</v>
      </c>
      <c r="DA181" s="679" t="s">
        <v>2671</v>
      </c>
      <c r="DB181" s="679"/>
      <c r="DC181" s="679">
        <f>IF(Duombaze!DA181="",0,INDEX(DU!I:I,MATCH(Duombaze!DA181,DU!A:A,0),1))+IF(Duombaze!DB181="",0,INDEX(DU!I:I,MATCH(Duombaze!DB181,DU!A:A,0),1))</f>
        <v>443.58748860899402</v>
      </c>
      <c r="DD181" s="6">
        <f>IF(Duombaze!DA181="",0,INDEX(DU!K:K,MATCH(Duombaze!DA181,DU!A:A,0),1))+IF(Duombaze!DB181="",0,INDEX(DU!K:K,MATCH(Duombaze!DB181,DU!A:A,0),1))</f>
        <v>179.19</v>
      </c>
      <c r="DE181" s="6"/>
      <c r="DF181" s="6"/>
      <c r="DG181" s="6"/>
      <c r="DH181" s="6" t="str">
        <f t="shared" si="74"/>
        <v/>
      </c>
      <c r="DI181" s="6"/>
      <c r="DJ181" s="679"/>
      <c r="DK181" s="674"/>
      <c r="DL181" s="674">
        <f>IF(Duombaze!DJ181="",0,INDEX(DU!I:I,MATCH(Duombaze!DJ181,DU!A:A,0),1))+IF(Duombaze!DK181="",0,INDEX(DU!I:I,MATCH(Duombaze!DK181,DU!A:A,0),1))</f>
        <v>0</v>
      </c>
      <c r="DM181" s="6">
        <f>IF(Duombaze!DJ181="",0,INDEX(DU!K:K,MATCH(Duombaze!DJ181,DU!A:A,0),1))+IF(Duombaze!DK181="",0,INDEX(DU!K:K,MATCH(Duombaze!DK181,DU!A:A,0),1))</f>
        <v>0</v>
      </c>
      <c r="DN181" s="6"/>
      <c r="DO181" s="6"/>
      <c r="DP181" s="62" t="s">
        <v>2891</v>
      </c>
      <c r="DQ181" s="4" t="str">
        <f>IF(DP181&lt;&gt;"",A181&amp;" "&amp;C181&amp;" "&amp;"CERT167 "&amp;DP181,"")</f>
        <v>7 SPC16BS CERT167 Gale apvalūs LED žibintai + pilnas LED (N. Danija) + atšvaitai</v>
      </c>
      <c r="DR181" s="68" t="s">
        <v>2842</v>
      </c>
      <c r="DS181" s="694" t="s">
        <v>2793</v>
      </c>
      <c r="DT181" s="694" t="s">
        <v>3046</v>
      </c>
      <c r="DU181" s="694"/>
      <c r="DV181" s="694"/>
      <c r="DW181" s="694">
        <f>IF(Duombaze!DS181="",0,INDEX(DU!I:I,MATCH(Duombaze!DS181,DU!A:A,0),1))+IF(Duombaze!DT181="",0,INDEX(DU!I:I,MATCH(Duombaze!DT181,DU!A:A,0),1))+IF(Duombaze!DU181="",0,INDEX(DU!I:I,MATCH(Duombaze!DU181,DU!A:A,0),1))+IF(Duombaze!DV181="",0,INDEX(DU!I:I,MATCH(Duombaze!DV181,DU!A:A,0),1))</f>
        <v>209.30027058823501</v>
      </c>
      <c r="DX181" s="640">
        <f>IF(Duombaze!DS181="",0,INDEX(DU!K:K,MATCH(Duombaze!DS181,DU!A:A,0),1))+IF(Duombaze!DT181="",0,INDEX(DU!K:K,MATCH(Duombaze!DT181,DU!A:A,0),1))+IF(Duombaze!DU181="",0,INDEX(DU!K:K,MATCH(Duombaze!DU181,DU!A:A,0),1))+IF(Duombaze!DV181="",0,INDEX(DU!K:KH,MATCH(Duombaze!DV181,DU!A:A,0),1))</f>
        <v>69.61</v>
      </c>
      <c r="DY181" s="6"/>
      <c r="DZ181" s="6"/>
      <c r="EA181" s="6"/>
      <c r="EB181" s="6" t="str">
        <f t="shared" si="97"/>
        <v/>
      </c>
      <c r="EC181" s="6"/>
      <c r="ED181" s="6">
        <f>IF(Duombaze!EC181="",0,INDEX(DU!I:I,MATCH(Duombaze!EC181,DU!A:A,0),1))</f>
        <v>0</v>
      </c>
      <c r="EE181" s="640">
        <f>IF(Duombaze!EC181="",0,INDEX(DU!K:K,MATCH(Duombaze!EC181,DU!A:A,0),1))</f>
        <v>0</v>
      </c>
      <c r="EF181" s="6"/>
      <c r="EG181" s="6"/>
      <c r="EH181" s="6" t="s">
        <v>8336</v>
      </c>
      <c r="EI181" s="4" t="str">
        <f t="shared" si="94"/>
        <v>7 SPC16BS Lipdukai Lenkiški +  Umega Agro logo (ant rėmo)</v>
      </c>
      <c r="EJ181" s="6" t="s">
        <v>9299</v>
      </c>
      <c r="EK181" s="674" t="s">
        <v>3053</v>
      </c>
      <c r="EL181" s="674"/>
      <c r="EM181" s="674" t="s">
        <v>3055</v>
      </c>
      <c r="EN181" s="674">
        <f>IF(Duombaze!EK181="",0,INDEX(DU!I:I,MATCH(Duombaze!EK181,DU!A:A,0),1))+IF(Duombaze!EL181="",0,INDEX(DU!I:I,MATCH(Duombaze!EL181,DU!A:A,0),1))+IF(Duombaze!EM181="",0,INDEX(DU!I:I,MATCH(Duombaze!EM181,DU!A:A,0),1))</f>
        <v>37.753210666666597</v>
      </c>
      <c r="EO181" s="6">
        <f>IF(Duombaze!EK181="",0,INDEX(DU!K:K,MATCH(Duombaze!EK181,DU!A:A,0),1))+IF(Duombaze!EL181="",0,INDEX(DU!K:K,MATCH(Duombaze!EL181,DU!A:A,0),1))+IF(Duombaze!EM181="",0,INDEX(DU!K:K,MATCH(Duombaze!EM181,DU!A:A,0),1))</f>
        <v>0</v>
      </c>
      <c r="EP181" s="4"/>
      <c r="EQ181" s="4"/>
      <c r="ER181" s="66"/>
      <c r="ES181" s="4" t="str">
        <f t="shared" si="98"/>
        <v/>
      </c>
      <c r="ET181" s="6"/>
      <c r="EU181" s="6"/>
      <c r="EV181" s="6"/>
      <c r="EW181" s="6" t="s">
        <v>2661</v>
      </c>
      <c r="EX181" s="6" t="str">
        <f t="shared" si="92"/>
        <v>7 SPC16BS Purvasaugiai 600 ratams (ketvirtiniai 1/4) cinkuoti</v>
      </c>
      <c r="EY181" s="6" t="s">
        <v>2756</v>
      </c>
      <c r="EZ181" s="674" t="s">
        <v>2756</v>
      </c>
      <c r="FA181" s="674"/>
      <c r="FB181" s="674">
        <f>IF(Duombaze!EZ181="",0,INDEX(DU!I:I,MATCH(Duombaze!EZ181,DU!A:A,0),1))+IF(Duombaze!FA181="",0,INDEX(DU!I:I,MATCH(Duombaze!FA181,DU!A:A,0),1))</f>
        <v>103.767869359005</v>
      </c>
      <c r="FC181" s="6">
        <f>IF(Duombaze!EZ181="",0,INDEX(DU!K:K,MATCH(Duombaze!EZ181,DU!A:A,0),1))+IF(Duombaze!FA181="",0,INDEX(DU!K:K,MATCH(Duombaze!FA181,DU!A:A,0),1))</f>
        <v>9.33</v>
      </c>
      <c r="FD181" s="6"/>
      <c r="FE181" s="6"/>
      <c r="FF181" s="6"/>
      <c r="FG181" s="6"/>
      <c r="FH181" s="6"/>
      <c r="FI181" s="6"/>
      <c r="FJ181" s="6"/>
      <c r="FK181" s="179" t="s">
        <v>8371</v>
      </c>
      <c r="FL181" s="14" t="s">
        <v>4449</v>
      </c>
      <c r="FM181" s="14" t="s">
        <v>4449</v>
      </c>
      <c r="FP181" s="673"/>
      <c r="FQ181" s="673">
        <f>IF(Duombaze!FM181="",0,INDEX(DU!I:I,MATCH(Duombaze!FM181,DU!A:A,0),1))+IF(Duombaze!FN181="",0,INDEX(DU!I:I,MATCH(Duombaze!FN181,DU!A:A,0),1))+IF(Duombaze!FO181="",0,INDEX(DU!I:I,MATCH(Duombaze!FO181,DU!A:A,0),1))+IF(Duombaze!FP181="",0,INDEX(DU!I:I,MATCH(Duombaze!FP181,DU!A:A,0),1))</f>
        <v>24.853840775473</v>
      </c>
      <c r="FR181" s="673">
        <f>IF(Duombaze!FM181="",0,INDEX(DU!K:K,MATCH(Duombaze!FM181,DU!A:A,0),1))+IF(Duombaze!FN181="",0,INDEX(DU!K:K,MATCH(Duombaze!FN181,DU!A:A,0),1))+IF(Duombaze!FO181="",0,INDEX(DU!K:K,MATCH(Duombaze!FO181,DU!A:A,0),1))+IF(Duombaze!FP181="",0,INDEX(DU!K:K,MATCH(Duombaze!FP181,DU!A:A,0),1))</f>
        <v>4</v>
      </c>
      <c r="FT181" s="101" t="s">
        <v>291</v>
      </c>
      <c r="FU181" s="101" t="s">
        <v>292</v>
      </c>
      <c r="FY181" s="65" t="s">
        <v>2673</v>
      </c>
      <c r="FZ181" s="131" t="e">
        <f>IF(FY181&lt;&gt;"",#REF!&amp;" "&amp;#REF!&amp;" "&amp;FY181,"")</f>
        <v>#REF!</v>
      </c>
      <c r="GA181" s="134" t="s">
        <v>2693</v>
      </c>
      <c r="GC181" s="7" t="s">
        <v>2589</v>
      </c>
      <c r="GD181" s="7" t="s">
        <v>2835</v>
      </c>
    </row>
    <row r="182" spans="1:188" s="7" customFormat="1" ht="51" customHeight="1" x14ac:dyDescent="0.25">
      <c r="A182" s="42">
        <v>8</v>
      </c>
      <c r="B182" s="42" t="s">
        <v>777</v>
      </c>
      <c r="C182" s="12" t="s">
        <v>8390</v>
      </c>
      <c r="D182" s="6" t="s">
        <v>8867</v>
      </c>
      <c r="E182" s="4" t="str">
        <f t="shared" si="95"/>
        <v>8 SPC16BS Pagrindas BS, CINKUOTU rėmu,  su stabilizatoriais</v>
      </c>
      <c r="F182" s="4"/>
      <c r="G182" s="643"/>
      <c r="H182" s="643"/>
      <c r="I182" s="643"/>
      <c r="J182" s="643"/>
      <c r="K182" s="643"/>
      <c r="L182" s="643"/>
      <c r="M182" s="643"/>
      <c r="N182" s="643"/>
      <c r="O182" s="643"/>
      <c r="P182" s="640">
        <f>IF(Duombaze!G182="",0,INDEX(DU!I:I,MATCH(Duombaze!G182,DU!A:A,0),1))+IF(Duombaze!H182="",0,INDEX(DU!I:I,MATCH(Duombaze!H182,DU!A:A,0),1))+IF(Duombaze!I182="",0,INDEX(DU!I:I,MATCH(Duombaze!I182,DU!A:A,0),1))+IF(Duombaze!J182="",0,INDEX(DU!I:I,MATCH(Duombaze!J182,DU!A:A,0),1))+IF(Duombaze!K182="",0,INDEX(DU!I:I,MATCH(Duombaze!K182,DU!A:A,0),1))+IF(Duombaze!L182="",0,INDEX(DU!I:I,MATCH(Duombaze!L182,DU!A:A,0),1))+IF(Duombaze!M182="",0,INDEX(DU!I:I,MATCH(Duombaze!M182,DU!A:A,0),1))+IF(Duombaze!N182="",0,INDEX(DU!I:I,MATCH(Duombaze!N182,DU!A:A,0),1))+IF(Duombaze!O182="",0,INDEX(DU!I:I,MATCH(Duombaze!O182,DU!A:A,0),1))</f>
        <v>0</v>
      </c>
      <c r="Q182" s="640">
        <f>IF(Duombaze!G182="",0,INDEX(DU!K:K,MATCH(Duombaze!G182,DU!A:A,0),1))+IF(Duombaze!H182="",0,INDEX(DU!K:K,MATCH(Duombaze!H182,DU!A:A,0),1))+IF(Duombaze!I182="",0,INDEX(DU!K:K,MATCH(Duombaze!I182,DU!A:A,0),1))+IF(Duombaze!J182="",0,INDEX(DU!K:K,MATCH(Duombaze!J182,DU!A:A,0),1))+IF(Duombaze!K182="",0,INDEX(DU!K:K,MATCH(Duombaze!K182,DU!A:A,0),1))+IF(Duombaze!L182="",0,INDEX(DU!K:K,MATCH(Duombaze!L182,DU!A:A,0),1))+IF(Duombaze!M182="",0,INDEX(DU!K:K,MATCH(Duombaze!M182,DU!A:A,0),1))+IF(Duombaze!N182="",0,INDEX(DU!K:K,MATCH(Duombaze!N182,DU!A:A,0),1))+IF(Duombaze!O182="",0,INDEX(DU!K:K,MATCH(Duombaze!O182,DU!A:A,0),1))</f>
        <v>0</v>
      </c>
      <c r="R182" s="6"/>
      <c r="S182" s="48"/>
      <c r="T182" s="883"/>
      <c r="U182" s="4">
        <f>IF(Duombaze!T182="",0,INDEX(DU!I:I,MATCH(Duombaze!T182,DU!A:A,0),1))</f>
        <v>0</v>
      </c>
      <c r="V182" s="4">
        <f>IF(Duombaze!T182="",0,INDEX(DU!K:K,MATCH(Duombaze!T182,DU!A:A,0),1))</f>
        <v>0</v>
      </c>
      <c r="W182" s="6"/>
      <c r="X182" s="6"/>
      <c r="Y182" s="858"/>
      <c r="Z182" s="66"/>
      <c r="AA182" s="4" t="str">
        <f t="shared" si="88"/>
        <v/>
      </c>
      <c r="AB182" s="6"/>
      <c r="AC182" s="6">
        <f>IF(Duombaze!AB182="",0,INDEX(DU!I:I,MATCH(Duombaze!AB182,DU!A:A,0),1))</f>
        <v>0</v>
      </c>
      <c r="AD182" s="2">
        <f>IF(Duombaze!AB182="",0,INDEX(DU!K:K,MATCH(Duombaze!AB182,DU!A:A,0),1))</f>
        <v>0</v>
      </c>
      <c r="AE182" s="6"/>
      <c r="AF182" s="6"/>
      <c r="AG182" s="6"/>
      <c r="AH182" s="4" t="str">
        <f t="shared" si="67"/>
        <v/>
      </c>
      <c r="AI182" s="6"/>
      <c r="AJ182" s="643"/>
      <c r="AK182" s="643"/>
      <c r="AL182" s="643"/>
      <c r="AM182" s="643">
        <f>IF(Duombaze!AJ182="",0,INDEX(DU!I:I,MATCH(Duombaze!AJ182,DU!A:A,0),1))+IF(Duombaze!AK182="",0,INDEX(DU!I:I,MATCH(Duombaze!AK182,DU!A:A,0),1))+IF(Duombaze!AL182="",0,INDEX(DU!I:I,MATCH(Duombaze!AL182,DU!A:A,0),1))</f>
        <v>0</v>
      </c>
      <c r="AN182" s="643">
        <f>IF(Duombaze!AJ182="",0,INDEX(DU!K:K,MATCH(Duombaze!AJ182,DU!A:A,0),1))+IF(Duombaze!AK182="",0,INDEX(DU!K:K,MATCH(Duombaze!AK182,DU!A:A,0),1))+IF(Duombaze!AL182="",0,INDEX(DU!K:K,MATCH(Duombaze!AL182,DU!A:A,0),1))</f>
        <v>0</v>
      </c>
      <c r="AO182" s="6"/>
      <c r="AP182" s="6"/>
      <c r="AQ182" s="4"/>
      <c r="AR182" s="4" t="str">
        <f t="shared" si="70"/>
        <v/>
      </c>
      <c r="AS182" s="4"/>
      <c r="AT182" s="643"/>
      <c r="AU182" s="643"/>
      <c r="AV182" s="643"/>
      <c r="AW182" s="643"/>
      <c r="AX182" s="643"/>
      <c r="AY182" s="643"/>
      <c r="AZ182" s="643"/>
      <c r="BA182" s="643"/>
      <c r="BB182" s="643"/>
      <c r="BC182" s="654">
        <f>IF(Duombaze!AT182="",0,INDEX(DU!I:I,MATCH(Duombaze!AT182,DU!A:A,0),1))+IF(Duombaze!AU182="",0,INDEX(DU!I:I,MATCH(Duombaze!AU182,DU!A:A,0),1))+IF(Duombaze!AV182="",0,INDEX(DU!I:I*2,MATCH(Duombaze!AV182,DU!A:A,0),1))+IF(Duombaze!AW182="",0,INDEX(DU!I:I*2,MATCH(Duombaze!AW182,DU!A:A,0),1))+IF(Duombaze!AX182="",0,INDEX(DU!I:I,MATCH(Duombaze!AX182,DU!A:A,0),1))+IF(Duombaze!AY182="",0,INDEX(DU!I:I,MATCH(Duombaze!AY182,DU!A:A,0),1))+IF(Duombaze!AZ182="",0,INDEX(DU!I:I,MATCH(Duombaze!AZ182,DU!A:A,0),1))+IF(Duombaze!BA182="",0,INDEX(DU!I:I,MATCH(Duombaze!BA182,DU!A:A,0),1))+IF(Duombaze!BB182="",0,INDEX(DU!I:I,MATCH(Duombaze!BB182,DU!A:A,0),1))</f>
        <v>0</v>
      </c>
      <c r="BD182" s="640">
        <f>IF(Duombaze!AT182="",0,INDEX(DU!K:K,MATCH(Duombaze!AT182,DU!A:A,0),1))+IF(Duombaze!AU182="",0,INDEX(DU!K:K,MATCH(Duombaze!AU182,DU!A:A,0),1))+IF(Duombaze!AV182="",0,INDEX(DU!K:K,MATCH(Duombaze!AV182,DU!A:A,0),1))+IF(Duombaze!AW182="",0,INDEX(DU!K:K,MATCH(Duombaze!AW182,DU!A:A,0),1))+IF(Duombaze!AX182="",0,INDEX(DU!K:K,MATCH(Duombaze!AX182,DU!A:A,0),1))+IF(Duombaze!AY182="",0,INDEX(DU!K:K,MATCH(Duombaze!AY182,DU!A:A,0),1))+IF(Duombaze!AZ182="",0,INDEX(DU!K:K,MATCH(Duombaze!AZ182,DU!A:A,0),1))+IF(Duombaze!BA182="",0,INDEX(DU!K:K,MATCH(Duombaze!BA182,DU!A:A,0),1))+IF(Duombaze!BB182="",0,INDEX(DU!K:K,MATCH(Duombaze!BB182,DU!A:A,0),1))</f>
        <v>0</v>
      </c>
      <c r="BE182" s="6"/>
      <c r="BF182" s="6"/>
      <c r="BG182" s="4"/>
      <c r="BH182" s="4" t="str">
        <f t="shared" si="90"/>
        <v/>
      </c>
      <c r="BI182" s="4"/>
      <c r="BJ182" s="640"/>
      <c r="BK182" s="640"/>
      <c r="BL182" s="640"/>
      <c r="BM182" s="640">
        <f>IF(Duombaze!BJ182="",0,INDEX(DU!I:I,MATCH(Duombaze!BJ182,DU!A:A,0),1))+IF(Duombaze!BK182="",0,INDEX(DU!I:I,MATCH(Duombaze!BK182,DU!A:A,0),1))+IF(Duombaze!BL182="",0,INDEX(DU!I:I,MATCH(Duombaze!BL182,DU!A:A,0),1))</f>
        <v>0</v>
      </c>
      <c r="BN182" s="640">
        <f>IF(Duombaze!BJ182="",0,INDEX(DU!K:K,MATCH(Duombaze!BJ182,DU!A:A,0),1))+IF(Duombaze!BK182="",0,INDEX(DU!K:K,MATCH(Duombaze!BK182,DU!A:A,0),1))+IF(Duombaze!BL182="",0,INDEX(DU!K:K,MATCH(Duombaze!BL182,DU!A:A,0),1))</f>
        <v>0</v>
      </c>
      <c r="BO182" s="4"/>
      <c r="BP182" s="4"/>
      <c r="BQ182" s="6"/>
      <c r="BR182" s="6"/>
      <c r="BS182" s="6"/>
      <c r="BT182" s="6"/>
      <c r="BU182" s="6"/>
      <c r="BV182" s="6"/>
      <c r="BW182" s="6">
        <f>IF(Duombaze!BT182="",0,INDEX(DU!I:I,MATCH(Duombaze!BT182,DU!A:A,0),1))+IF(Duombaze!BU182="",0,INDEX(DU!I:I,MATCH(Duombaze!BU182,DU!A:A,0),1))+IF(Duombaze!BV182="",0,INDEX(DU!I:I,MATCH(Duombaze!BV182,DU!A:A,0),1))</f>
        <v>0</v>
      </c>
      <c r="BX182" s="6">
        <f>IF(Duombaze!BT182="",0,INDEX(DU!K:K,MATCH(Duombaze!BT182,DU!A:A,0),1))+IF(Duombaze!BU182="",0,INDEX(DU!K:K,MATCH(Duombaze!BU182,DU!A:A,0),1))+IF(Duombaze!BV182="",0,INDEX(DU!K:K,MATCH(Duombaze!BV182,DU!A:A,0),1))</f>
        <v>0</v>
      </c>
      <c r="BY182" s="6"/>
      <c r="BZ182" s="6"/>
      <c r="CA182" s="6"/>
      <c r="CB182" s="6" t="str">
        <f t="shared" si="93"/>
        <v/>
      </c>
      <c r="CC182" s="6"/>
      <c r="CD182" s="6">
        <f>IF(Duombaze!CC182="",0,INDEX(DU!I:I,MATCH(Duombaze!CC182,DU!A:A,0),1))</f>
        <v>0</v>
      </c>
      <c r="CE182" s="4">
        <f>IF(Duombaze!CC182="",0,INDEX(DU!K:K,MATCH(Duombaze!CC182,DU!A:A,0),1))</f>
        <v>0</v>
      </c>
      <c r="CF182" s="6"/>
      <c r="CG182" s="6"/>
      <c r="CH182" s="6"/>
      <c r="CI182" s="4" t="str">
        <f t="shared" si="71"/>
        <v/>
      </c>
      <c r="CJ182" s="6"/>
      <c r="CK182" s="6">
        <f>IF(Duombaze!CJ182="",0,INDEX(DU!I:I,MATCH(Duombaze!CJ182,DU!A:A,0),1))</f>
        <v>0</v>
      </c>
      <c r="CL182" s="4">
        <f>IF(Duombaze!CJ182="",0,INDEX(DU!K:K,MATCH(Duombaze!CJ182,DU!A:A,0),1))</f>
        <v>0</v>
      </c>
      <c r="CM182" s="6"/>
      <c r="CN182" s="6"/>
      <c r="CO182" s="6"/>
      <c r="CP182" s="4" t="str">
        <f t="shared" si="72"/>
        <v/>
      </c>
      <c r="CQ182" s="6"/>
      <c r="CR182" s="643"/>
      <c r="CS182" s="643"/>
      <c r="CT182" s="643">
        <f>IF(Duombaze!CR182="",0,INDEX(DU!I:I,MATCH(Duombaze!CR182,DU!A:A,0),1))+IF(Duombaze!CS182="",0,INDEX(DU!I:I,MATCH(Duombaze!CS182,DU!A:A,0),1))</f>
        <v>0</v>
      </c>
      <c r="CU182" s="6">
        <f>IF(Duombaze!CR182="",0,INDEX(DU!K:K,MATCH(Duombaze!CR182,DU!A:A,0),1))+IF(Duombaze!CS182="",0,INDEX(DU!K:K,MATCH(Duombaze!CS182,DU!A:A,0),1))</f>
        <v>0</v>
      </c>
      <c r="CV182" s="6"/>
      <c r="CW182" s="6"/>
      <c r="CX182" s="6" t="s">
        <v>8658</v>
      </c>
      <c r="CY182" s="4" t="str">
        <f t="shared" si="73"/>
        <v xml:space="preserve">8 SPC16BS Viršborčiai 400 </v>
      </c>
      <c r="CZ182" s="343" t="s">
        <v>4507</v>
      </c>
      <c r="DA182" s="343" t="s">
        <v>4507</v>
      </c>
      <c r="DB182" s="679"/>
      <c r="DC182" s="679">
        <f>IF(Duombaze!DA182="",0,INDEX(DU!I:I,MATCH(Duombaze!DA182,DU!A:A,0),1))+IF(Duombaze!DB182="",0,INDEX(DU!I:I,MATCH(Duombaze!DB182,DU!A:A,0),1))</f>
        <v>337.087442425142</v>
      </c>
      <c r="DD182" s="6">
        <f>IF(Duombaze!DA182="",0,INDEX(DU!K:K,MATCH(Duombaze!DA182,DU!A:A,0),1))+IF(Duombaze!DB182="",0,INDEX(DU!K:K,MATCH(Duombaze!DB182,DU!A:A,0),1))</f>
        <v>191.9</v>
      </c>
      <c r="DE182" s="6"/>
      <c r="DF182" s="6"/>
      <c r="DG182" s="6"/>
      <c r="DH182" s="6" t="str">
        <f t="shared" si="74"/>
        <v/>
      </c>
      <c r="DI182" s="6"/>
      <c r="DJ182" s="679"/>
      <c r="DK182" s="674"/>
      <c r="DL182" s="674">
        <f>IF(Duombaze!DJ182="",0,INDEX(DU!I:I,MATCH(Duombaze!DJ182,DU!A:A,0),1))+IF(Duombaze!DK182="",0,INDEX(DU!I:I,MATCH(Duombaze!DK182,DU!A:A,0),1))</f>
        <v>0</v>
      </c>
      <c r="DM182" s="6">
        <f>IF(Duombaze!DJ182="",0,INDEX(DU!K:K,MATCH(Duombaze!DJ182,DU!A:A,0),1))+IF(Duombaze!DK182="",0,INDEX(DU!K:K,MATCH(Duombaze!DK182,DU!A:A,0),1))</f>
        <v>0</v>
      </c>
      <c r="DN182" s="6"/>
      <c r="DO182" s="6"/>
      <c r="DP182" s="6" t="s">
        <v>2890</v>
      </c>
      <c r="DQ182" s="4" t="str">
        <f>IF(DP182&lt;&gt;"",A182&amp;" "&amp;C182&amp;" "&amp;"CERT167 "&amp;DP182,"")</f>
        <v>8 SPC16BS CERT167 Gale apvalūs LED + pilnas LED (N. Danija) + Darbiniai žib. + atšvaitai</v>
      </c>
      <c r="DR182" s="6" t="s">
        <v>2887</v>
      </c>
      <c r="DS182" s="674" t="s">
        <v>2793</v>
      </c>
      <c r="DT182" s="674" t="s">
        <v>3045</v>
      </c>
      <c r="DU182" s="674" t="s">
        <v>3046</v>
      </c>
      <c r="DV182" s="674"/>
      <c r="DW182" s="674">
        <f>IF(Duombaze!DS182="",0,INDEX(DU!I:I,MATCH(Duombaze!DS182,DU!A:A,0),1))+IF(Duombaze!DT182="",0,INDEX(DU!I:I,MATCH(Duombaze!DT182,DU!A:A,0),1))+IF(Duombaze!DU182="",0,INDEX(DU!I:I,MATCH(Duombaze!DU182,DU!A:A,0),1))+IF(Duombaze!DV182="",0,INDEX(DU!I:I,MATCH(Duombaze!DV182,DU!A:A,0),1))</f>
        <v>260.258070588235</v>
      </c>
      <c r="DX182" s="640">
        <f>IF(Duombaze!DS182="",0,INDEX(DU!K:K,MATCH(Duombaze!DS182,DU!A:A,0),1))+IF(Duombaze!DT182="",0,INDEX(DU!K:K,MATCH(Duombaze!DT182,DU!A:A,0),1))+IF(Duombaze!DU182="",0,INDEX(DU!K:K,MATCH(Duombaze!DU182,DU!A:A,0),1))+IF(Duombaze!DV182="",0,INDEX(DU!K:KH,MATCH(Duombaze!DV182,DU!A:A,0),1))</f>
        <v>91.52</v>
      </c>
      <c r="DY182" s="6"/>
      <c r="DZ182" s="6"/>
      <c r="EA182" s="6"/>
      <c r="EB182" s="6" t="str">
        <f t="shared" si="97"/>
        <v/>
      </c>
      <c r="EC182" s="6"/>
      <c r="ED182" s="6">
        <f>IF(Duombaze!EC182="",0,INDEX(DU!I:I,MATCH(Duombaze!EC182,DU!A:A,0),1))</f>
        <v>0</v>
      </c>
      <c r="EE182" s="640">
        <f>IF(Duombaze!EC182="",0,INDEX(DU!K:K,MATCH(Duombaze!EC182,DU!A:A,0),1))</f>
        <v>0</v>
      </c>
      <c r="EF182" s="6"/>
      <c r="EG182" s="6"/>
      <c r="EH182" s="6" t="s">
        <v>614</v>
      </c>
      <c r="EI182" s="4" t="str">
        <f t="shared" si="94"/>
        <v>8 SPC16BS Lipdukai Lenkiški</v>
      </c>
      <c r="EJ182" s="6" t="s">
        <v>3053</v>
      </c>
      <c r="EK182" s="674" t="s">
        <v>3053</v>
      </c>
      <c r="EL182" s="674"/>
      <c r="EM182" s="674"/>
      <c r="EN182" s="674">
        <f>IF(Duombaze!EK182="",0,INDEX(DU!I:I,MATCH(Duombaze!EK182,DU!A:A,0),1))+IF(Duombaze!EL182="",0,INDEX(DU!I:I,MATCH(Duombaze!EL182,DU!A:A,0),1))+IF(Duombaze!EM182="",0,INDEX(DU!I:I,MATCH(Duombaze!EM182,DU!A:A,0),1))</f>
        <v>24.172999999999998</v>
      </c>
      <c r="EO182" s="6">
        <f>IF(Duombaze!EK182="",0,INDEX(DU!K:K,MATCH(Duombaze!EK182,DU!A:A,0),1))+IF(Duombaze!EL182="",0,INDEX(DU!K:K,MATCH(Duombaze!EL182,DU!A:A,0),1))+IF(Duombaze!EM182="",0,INDEX(DU!K:K,MATCH(Duombaze!EM182,DU!A:A,0),1))</f>
        <v>0</v>
      </c>
      <c r="EP182" s="4"/>
      <c r="EQ182" s="4"/>
      <c r="ER182" s="66"/>
      <c r="ES182" s="4" t="str">
        <f t="shared" si="98"/>
        <v/>
      </c>
      <c r="ET182" s="6"/>
      <c r="EU182" s="6"/>
      <c r="EV182" s="6"/>
      <c r="EW182" s="6" t="s">
        <v>2758</v>
      </c>
      <c r="EX182" s="6" t="str">
        <f t="shared" si="92"/>
        <v>8 SPC16BS Purvasaugiai metaliniai išilginiai horizontalūs + 700 1/4 prieky/gale</v>
      </c>
      <c r="EY182" s="6" t="s">
        <v>2759</v>
      </c>
      <c r="EZ182" s="674" t="s">
        <v>3158</v>
      </c>
      <c r="FA182" s="674" t="s">
        <v>381</v>
      </c>
      <c r="FB182" s="674">
        <f>IF(Duombaze!EZ182="",0,INDEX(DU!I:I,MATCH(Duombaze!EZ182,DU!A:A,0),1))+IF(Duombaze!FA182="",0,INDEX(DU!I:I*2,MATCH(Duombaze!FA182,DU!A:A,0),1))</f>
        <v>249.58755807133258</v>
      </c>
      <c r="FC182" s="6">
        <f>IF(Duombaze!EZ182="",0,INDEX(DU!K:K,MATCH(Duombaze!EZ182,DU!A:A,0),1))+IF(Duombaze!FA182="",0,INDEX(DU!K:K,MATCH(Duombaze!FA182,DU!A:A,0),1))</f>
        <v>62.295000000000002</v>
      </c>
      <c r="FD182" s="6"/>
      <c r="FE182" s="6"/>
      <c r="FF182" s="6"/>
      <c r="FG182" s="6"/>
      <c r="FH182" s="6"/>
      <c r="FI182" s="6"/>
      <c r="FJ182" s="6"/>
      <c r="FK182" s="186"/>
      <c r="FL182" s="14"/>
      <c r="FM182" s="673"/>
      <c r="FN182" s="673"/>
      <c r="FO182" s="673"/>
      <c r="FP182" s="673"/>
      <c r="FQ182" s="673">
        <f>IF(Duombaze!FM182="",0,INDEX(DU!I:I,MATCH(Duombaze!FM182,DU!A:A,0),1))+IF(Duombaze!FN182="",0,INDEX(DU!I:I,MATCH(Duombaze!FN182,DU!A:A,0),1))+IF(Duombaze!FO182="",0,INDEX(DU!I:I,MATCH(Duombaze!FO182,DU!A:A,0),1))+IF(Duombaze!FP182="",0,INDEX(DU!I:I,MATCH(Duombaze!FP182,DU!A:A,0),1))</f>
        <v>0</v>
      </c>
      <c r="FR182" s="673">
        <f>IF(Duombaze!FM182="",0,INDEX(DU!K:K,MATCH(Duombaze!FM182,DU!A:A,0),1))+IF(Duombaze!FN182="",0,INDEX(DU!K:K,MATCH(Duombaze!FN182,DU!A:A,0),1))+IF(Duombaze!FO182="",0,INDEX(DU!K:K,MATCH(Duombaze!FO182,DU!A:A,0),1))+IF(Duombaze!FP182="",0,INDEX(DU!K:K,MATCH(Duombaze!FP182,DU!A:A,0),1))</f>
        <v>0</v>
      </c>
      <c r="FT182" s="7" t="s">
        <v>1565</v>
      </c>
      <c r="FU182" s="7" t="s">
        <v>1779</v>
      </c>
      <c r="FV182" s="7" t="s">
        <v>1566</v>
      </c>
      <c r="FY182" s="68" t="s">
        <v>295</v>
      </c>
      <c r="FZ182" s="6" t="str">
        <f>IF(FY182&lt;&gt;"",A177&amp;" "&amp;C177&amp;" "&amp;FY182,"")</f>
        <v>3 SPC16BS Stabdžių išvadai pneumatiniai - hidrauliniai</v>
      </c>
      <c r="GA182" s="2" t="s">
        <v>296</v>
      </c>
      <c r="GC182" s="7" t="s">
        <v>2590</v>
      </c>
      <c r="GD182" s="7" t="s">
        <v>2836</v>
      </c>
      <c r="GE182" s="7">
        <v>20190514</v>
      </c>
      <c r="GF182" s="7" t="s">
        <v>3054</v>
      </c>
    </row>
    <row r="183" spans="1:188" s="7" customFormat="1" ht="52.15" customHeight="1" x14ac:dyDescent="0.25">
      <c r="A183" s="42">
        <v>9</v>
      </c>
      <c r="B183" s="42" t="s">
        <v>777</v>
      </c>
      <c r="C183" s="12" t="s">
        <v>8390</v>
      </c>
      <c r="D183" s="4"/>
      <c r="E183" s="4" t="str">
        <f t="shared" si="95"/>
        <v/>
      </c>
      <c r="F183" s="4"/>
      <c r="G183" s="643"/>
      <c r="H183" s="643"/>
      <c r="I183" s="643"/>
      <c r="J183" s="643"/>
      <c r="K183" s="643"/>
      <c r="L183" s="643"/>
      <c r="M183" s="643"/>
      <c r="N183" s="643"/>
      <c r="O183" s="643"/>
      <c r="P183" s="640">
        <f>IF(Duombaze!G183="",0,INDEX(DU!I:I,MATCH(Duombaze!G183,DU!A:A,0),1))+IF(Duombaze!H183="",0,INDEX(DU!I:I,MATCH(Duombaze!H183,DU!A:A,0),1))+IF(Duombaze!I183="",0,INDEX(DU!I:I,MATCH(Duombaze!I183,DU!A:A,0),1))+IF(Duombaze!J183="",0,INDEX(DU!I:I,MATCH(Duombaze!J183,DU!A:A,0),1))+IF(Duombaze!K183="",0,INDEX(DU!I:I,MATCH(Duombaze!K183,DU!A:A,0),1))+IF(Duombaze!L183="",0,INDEX(DU!I:I,MATCH(Duombaze!L183,DU!A:A,0),1))+IF(Duombaze!M183="",0,INDEX(DU!I:I,MATCH(Duombaze!M183,DU!A:A,0),1))+IF(Duombaze!N183="",0,INDEX(DU!I:I,MATCH(Duombaze!N183,DU!A:A,0),1))+IF(Duombaze!O183="",0,INDEX(DU!I:I,MATCH(Duombaze!O183,DU!A:A,0),1))</f>
        <v>0</v>
      </c>
      <c r="Q183" s="640">
        <f>IF(Duombaze!G183="",0,INDEX(DU!K:K,MATCH(Duombaze!G183,DU!A:A,0),1))+IF(Duombaze!H183="",0,INDEX(DU!K:K,MATCH(Duombaze!H183,DU!A:A,0),1))+IF(Duombaze!I183="",0,INDEX(DU!K:K,MATCH(Duombaze!I183,DU!A:A,0),1))+IF(Duombaze!J183="",0,INDEX(DU!K:K,MATCH(Duombaze!J183,DU!A:A,0),1))+IF(Duombaze!K183="",0,INDEX(DU!K:K,MATCH(Duombaze!K183,DU!A:A,0),1))+IF(Duombaze!L183="",0,INDEX(DU!K:K,MATCH(Duombaze!L183,DU!A:A,0),1))+IF(Duombaze!M183="",0,INDEX(DU!K:K,MATCH(Duombaze!M183,DU!A:A,0),1))+IF(Duombaze!N183="",0,INDEX(DU!K:K,MATCH(Duombaze!N183,DU!A:A,0),1))+IF(Duombaze!O183="",0,INDEX(DU!K:K,MATCH(Duombaze!O183,DU!A:A,0),1))</f>
        <v>0</v>
      </c>
      <c r="R183" s="6"/>
      <c r="S183" s="48"/>
      <c r="T183" s="883"/>
      <c r="U183" s="4">
        <f>IF(Duombaze!T183="",0,INDEX(DU!I:I,MATCH(Duombaze!T183,DU!A:A,0),1))</f>
        <v>0</v>
      </c>
      <c r="V183" s="4">
        <f>IF(Duombaze!T183="",0,INDEX(DU!K:K,MATCH(Duombaze!T183,DU!A:A,0),1))</f>
        <v>0</v>
      </c>
      <c r="W183" s="6"/>
      <c r="X183" s="6"/>
      <c r="Y183" s="858"/>
      <c r="Z183" s="66"/>
      <c r="AA183" s="4" t="str">
        <f t="shared" si="88"/>
        <v/>
      </c>
      <c r="AB183" s="6"/>
      <c r="AC183" s="6">
        <f>IF(Duombaze!AB183="",0,INDEX(DU!I:I,MATCH(Duombaze!AB183,DU!A:A,0),1))</f>
        <v>0</v>
      </c>
      <c r="AD183" s="2">
        <f>IF(Duombaze!AB183="",0,INDEX(DU!K:K,MATCH(Duombaze!AB183,DU!A:A,0),1))</f>
        <v>0</v>
      </c>
      <c r="AE183" s="6"/>
      <c r="AF183" s="6"/>
      <c r="AG183" s="6"/>
      <c r="AH183" s="4" t="str">
        <f t="shared" si="67"/>
        <v/>
      </c>
      <c r="AI183" s="6"/>
      <c r="AJ183" s="643"/>
      <c r="AK183" s="643"/>
      <c r="AL183" s="643"/>
      <c r="AM183" s="643">
        <f>IF(Duombaze!AJ183="",0,INDEX(DU!I:I,MATCH(Duombaze!AJ183,DU!A:A,0),1))+IF(Duombaze!AK183="",0,INDEX(DU!I:I,MATCH(Duombaze!AK183,DU!A:A,0),1))+IF(Duombaze!AL183="",0,INDEX(DU!I:I,MATCH(Duombaze!AL183,DU!A:A,0),1))</f>
        <v>0</v>
      </c>
      <c r="AN183" s="643">
        <f>IF(Duombaze!AJ183="",0,INDEX(DU!K:K,MATCH(Duombaze!AJ183,DU!A:A,0),1))+IF(Duombaze!AK183="",0,INDEX(DU!K:K,MATCH(Duombaze!AK183,DU!A:A,0),1))+IF(Duombaze!AL183="",0,INDEX(DU!K:K,MATCH(Duombaze!AL183,DU!A:A,0),1))</f>
        <v>0</v>
      </c>
      <c r="AO183" s="6"/>
      <c r="AP183" s="6"/>
      <c r="AQ183" s="6"/>
      <c r="AR183" s="4" t="str">
        <f t="shared" si="70"/>
        <v/>
      </c>
      <c r="AS183" s="6"/>
      <c r="AT183" s="643"/>
      <c r="AU183" s="643"/>
      <c r="AV183" s="643"/>
      <c r="AW183" s="643"/>
      <c r="AX183" s="643"/>
      <c r="AY183" s="643"/>
      <c r="AZ183" s="643"/>
      <c r="BA183" s="643"/>
      <c r="BB183" s="643"/>
      <c r="BC183" s="654">
        <f>IF(Duombaze!AT183="",0,INDEX(DU!I:I,MATCH(Duombaze!AT183,DU!A:A,0),1))+IF(Duombaze!AU183="",0,INDEX(DU!I:I,MATCH(Duombaze!AU183,DU!A:A,0),1))+IF(Duombaze!AV183="",0,INDEX(DU!I:I,MATCH(Duombaze!AV183,DU!A:A,0),1))+IF(Duombaze!AW183="",0,INDEX(DU!I:I,MATCH(Duombaze!AW183,DU!A:A,0),1))+IF(Duombaze!AX183="",0,INDEX(DU!I:I,MATCH(Duombaze!AX183,DU!A:A,0),1))+IF(Duombaze!AY183="",0,INDEX(DU!I:I,MATCH(Duombaze!AY183,DU!A:A,0),1))+IF(Duombaze!AZ183="",0,INDEX(DU!I:I,MATCH(Duombaze!AZ183,DU!A:A,0),1))+IF(Duombaze!BA183="",0,INDEX(DU!I:I,MATCH(Duombaze!BA183,DU!A:A,0),1))+IF(Duombaze!BB183="",0,INDEX(DU!I:I,MATCH(Duombaze!BB183,DU!A:A,0),1))</f>
        <v>0</v>
      </c>
      <c r="BD183" s="640">
        <f>IF(Duombaze!AT183="",0,INDEX(DU!K:K,MATCH(Duombaze!AT183,DU!A:A,0),1))+IF(Duombaze!AU183="",0,INDEX(DU!K:K,MATCH(Duombaze!AU183,DU!A:A,0),1))+IF(Duombaze!AV183="",0,INDEX(DU!K:K,MATCH(Duombaze!AV183,DU!A:A,0),1))+IF(Duombaze!AW183="",0,INDEX(DU!K:K,MATCH(Duombaze!AW183,DU!A:A,0),1))+IF(Duombaze!AX183="",0,INDEX(DU!K:K,MATCH(Duombaze!AX183,DU!A:A,0),1))+IF(Duombaze!AY183="",0,INDEX(DU!K:K,MATCH(Duombaze!AY183,DU!A:A,0),1))+IF(Duombaze!AZ183="",0,INDEX(DU!K:K,MATCH(Duombaze!AZ183,DU!A:A,0),1))+IF(Duombaze!BA183="",0,INDEX(DU!K:K,MATCH(Duombaze!BA183,DU!A:A,0),1))+IF(Duombaze!BB183="",0,INDEX(DU!K:K,MATCH(Duombaze!BB183,DU!A:A,0),1))</f>
        <v>0</v>
      </c>
      <c r="BE183" s="6"/>
      <c r="BF183" s="6"/>
      <c r="BG183" s="49"/>
      <c r="BH183" s="4" t="str">
        <f t="shared" si="90"/>
        <v/>
      </c>
      <c r="BI183" s="4"/>
      <c r="BJ183" s="640"/>
      <c r="BK183" s="640"/>
      <c r="BL183" s="640"/>
      <c r="BM183" s="640">
        <f>IF(Duombaze!BJ183="",0,INDEX(DU!I:I,MATCH(Duombaze!BJ183,DU!A:A,0),1))+IF(Duombaze!BK183="",0,INDEX(DU!I:I,MATCH(Duombaze!BK183,DU!A:A,0),1))+IF(Duombaze!BL183="",0,INDEX(DU!I:I,MATCH(Duombaze!BL183,DU!A:A,0),1))</f>
        <v>0</v>
      </c>
      <c r="BN183" s="640">
        <f>IF(Duombaze!BJ183="",0,INDEX(DU!K:K,MATCH(Duombaze!BJ183,DU!A:A,0),1))+IF(Duombaze!BK183="",0,INDEX(DU!K:K,MATCH(Duombaze!BK183,DU!A:A,0),1))+IF(Duombaze!BL183="",0,INDEX(DU!K:K,MATCH(Duombaze!BL183,DU!A:A,0),1))</f>
        <v>0</v>
      </c>
      <c r="BO183" s="4"/>
      <c r="BP183" s="4"/>
      <c r="BQ183" s="66"/>
      <c r="BR183" s="6"/>
      <c r="BS183" s="4"/>
      <c r="BT183" s="4"/>
      <c r="BU183" s="4"/>
      <c r="BV183" s="4"/>
      <c r="BW183" s="6">
        <f>IF(Duombaze!BT183="",0,INDEX(DU!I:I,MATCH(Duombaze!BT183,DU!A:A,0),1))+IF(Duombaze!BU183="",0,INDEX(DU!I:I,MATCH(Duombaze!BU183,DU!A:A,0),1))+IF(Duombaze!BV183="",0,INDEX(DU!I:I,MATCH(Duombaze!BV183,DU!A:A,0),1))</f>
        <v>0</v>
      </c>
      <c r="BX183" s="6">
        <f>IF(Duombaze!BT183="",0,INDEX(DU!K:K,MATCH(Duombaze!BT183,DU!A:A,0),1))+IF(Duombaze!BU183="",0,INDEX(DU!K:K,MATCH(Duombaze!BU183,DU!A:A,0),1))+IF(Duombaze!BV183="",0,INDEX(DU!K:K,MATCH(Duombaze!BV183,DU!A:A,0),1))</f>
        <v>0</v>
      </c>
      <c r="BY183" s="6"/>
      <c r="BZ183" s="6"/>
      <c r="CA183" s="6"/>
      <c r="CB183" s="6" t="str">
        <f t="shared" si="93"/>
        <v/>
      </c>
      <c r="CC183" s="6"/>
      <c r="CD183" s="6">
        <f>IF(Duombaze!CC183="",0,INDEX(DU!I:I,MATCH(Duombaze!CC183,DU!A:A,0),1))</f>
        <v>0</v>
      </c>
      <c r="CE183" s="4">
        <f>IF(Duombaze!CC183="",0,INDEX(DU!K:K,MATCH(Duombaze!CC183,DU!A:A,0),1))</f>
        <v>0</v>
      </c>
      <c r="CF183" s="6"/>
      <c r="CG183" s="6"/>
      <c r="CH183" s="6"/>
      <c r="CI183" s="4" t="str">
        <f t="shared" si="71"/>
        <v/>
      </c>
      <c r="CJ183" s="6"/>
      <c r="CK183" s="6">
        <f>IF(Duombaze!CJ183="",0,INDEX(DU!I:I,MATCH(Duombaze!CJ183,DU!A:A,0),1))</f>
        <v>0</v>
      </c>
      <c r="CL183" s="4">
        <f>IF(Duombaze!CJ183="",0,INDEX(DU!K:K,MATCH(Duombaze!CJ183,DU!A:A,0),1))</f>
        <v>0</v>
      </c>
      <c r="CM183" s="6"/>
      <c r="CN183" s="6"/>
      <c r="CO183" s="6"/>
      <c r="CP183" s="4" t="str">
        <f t="shared" si="72"/>
        <v/>
      </c>
      <c r="CQ183" s="6"/>
      <c r="CR183" s="643"/>
      <c r="CS183" s="643"/>
      <c r="CT183" s="643">
        <f>IF(Duombaze!CR183="",0,INDEX(DU!I:I,MATCH(Duombaze!CR183,DU!A:A,0),1))+IF(Duombaze!CS183="",0,INDEX(DU!I:I,MATCH(Duombaze!CS183,DU!A:A,0),1))</f>
        <v>0</v>
      </c>
      <c r="CU183" s="6">
        <f>IF(Duombaze!CR183="",0,INDEX(DU!K:K,MATCH(Duombaze!CR183,DU!A:A,0),1))+IF(Duombaze!CS183="",0,INDEX(DU!K:K,MATCH(Duombaze!CS183,DU!A:A,0),1))</f>
        <v>0</v>
      </c>
      <c r="CV183" s="6"/>
      <c r="CW183" s="6"/>
      <c r="CX183" s="6"/>
      <c r="CY183" s="4" t="str">
        <f t="shared" si="73"/>
        <v/>
      </c>
      <c r="CZ183" s="48"/>
      <c r="DA183" s="679"/>
      <c r="DB183" s="679"/>
      <c r="DC183" s="679">
        <f>IF(Duombaze!DA183="",0,INDEX(DU!I:I,MATCH(Duombaze!DA183,DU!A:A,0),1))+IF(Duombaze!DB183="",0,INDEX(DU!I:I,MATCH(Duombaze!DB183,DU!A:A,0),1))</f>
        <v>0</v>
      </c>
      <c r="DD183" s="6">
        <f>IF(Duombaze!DA183="",0,INDEX(DU!K:K,MATCH(Duombaze!DA183,DU!A:A,0),1))+IF(Duombaze!DB183="",0,INDEX(DU!K:K,MATCH(Duombaze!DB183,DU!A:A,0),1))</f>
        <v>0</v>
      </c>
      <c r="DE183" s="6"/>
      <c r="DF183" s="6"/>
      <c r="DG183" s="6"/>
      <c r="DH183" s="6" t="str">
        <f t="shared" si="74"/>
        <v/>
      </c>
      <c r="DI183" s="6"/>
      <c r="DJ183" s="679"/>
      <c r="DK183" s="674"/>
      <c r="DL183" s="674">
        <f>IF(Duombaze!DJ183="",0,INDEX(DU!I:I,MATCH(Duombaze!DJ183,DU!A:A,0),1))+IF(Duombaze!DK183="",0,INDEX(DU!I:I,MATCH(Duombaze!DK183,DU!A:A,0),1))</f>
        <v>0</v>
      </c>
      <c r="DM183" s="6">
        <f>IF(Duombaze!DJ183="",0,INDEX(DU!K:K,MATCH(Duombaze!DJ183,DU!A:A,0),1))+IF(Duombaze!DK183="",0,INDEX(DU!K:K,MATCH(Duombaze!DK183,DU!A:A,0),1))</f>
        <v>0</v>
      </c>
      <c r="DN183" s="6"/>
      <c r="DO183" s="6"/>
      <c r="DP183" s="6" t="s">
        <v>2889</v>
      </c>
      <c r="DQ183" s="4" t="str">
        <f>IF(DP183&lt;&gt;"",A183&amp;" "&amp;C183&amp;" "&amp;"CERT167 "&amp;DP183,"")</f>
        <v>9 SPC16BS CERT167 Gale apvalūs LED + pilnas LED (N. Danija) + Darbiniai ž. + Papild. gal. borto + atšvaitai</v>
      </c>
      <c r="DR183" s="6" t="s">
        <v>2888</v>
      </c>
      <c r="DS183" s="674" t="s">
        <v>2793</v>
      </c>
      <c r="DT183" s="674" t="s">
        <v>3045</v>
      </c>
      <c r="DU183" s="674" t="s">
        <v>3047</v>
      </c>
      <c r="DV183" s="674" t="s">
        <v>3046</v>
      </c>
      <c r="DW183" s="674">
        <f>IF(Duombaze!DS183="",0,INDEX(DU!I:I,MATCH(Duombaze!DS183,DU!A:A,0),1))+IF(Duombaze!DT183="",0,INDEX(DU!I:I,MATCH(Duombaze!DT183,DU!A:A,0),1))+IF(Duombaze!DU183="",0,INDEX(DU!I:I,MATCH(Duombaze!DU183,DU!A:A,0),1))+IF(Duombaze!DV183="",0,INDEX(DU!I:I,MATCH(Duombaze!DV183,DU!A:A,0),1))</f>
        <v>350.82214117647021</v>
      </c>
      <c r="DX183" s="640">
        <f>IF(Duombaze!DS183="",0,INDEX(DU!K:K,MATCH(Duombaze!DS183,DU!A:A,0),1))+IF(Duombaze!DT183="",0,INDEX(DU!K:K,MATCH(Duombaze!DT183,DU!A:A,0),1))+IF(Duombaze!DU183="",0,INDEX(DU!K:K,MATCH(Duombaze!DU183,DU!A:A,0),1))+IF(Duombaze!DV183="",0,INDEX(DU!K:KH,MATCH(Duombaze!DV183,DU!A:A,0),1))</f>
        <v>139.22</v>
      </c>
      <c r="DY183" s="6"/>
      <c r="DZ183" s="6"/>
      <c r="EA183" s="6"/>
      <c r="EB183" s="6" t="str">
        <f t="shared" si="97"/>
        <v/>
      </c>
      <c r="EC183" s="48"/>
      <c r="ED183" s="48">
        <f>IF(Duombaze!EC183="",0,INDEX(DU!I:I,MATCH(Duombaze!EC183,DU!A:A,0),1))</f>
        <v>0</v>
      </c>
      <c r="EE183" s="640">
        <f>IF(Duombaze!EC183="",0,INDEX(DU!K:K,MATCH(Duombaze!EC183,DU!A:A,0),1))</f>
        <v>0</v>
      </c>
      <c r="EF183" s="48"/>
      <c r="EG183" s="48"/>
      <c r="EK183" s="677"/>
      <c r="EL183" s="677"/>
      <c r="EM183" s="677"/>
      <c r="EN183" s="677">
        <f>IF(Duombaze!EK183="",0,INDEX(DU!I:I,MATCH(Duombaze!EK183,DU!A:A,0),1))+IF(Duombaze!EL183="",0,INDEX(DU!I:I,MATCH(Duombaze!EL183,DU!A:A,0),1))+IF(Duombaze!EM183="",0,INDEX(DU!I:I,MATCH(Duombaze!EM183,DU!A:A,0),1))</f>
        <v>0</v>
      </c>
      <c r="EO183" s="6">
        <f>IF(Duombaze!EK183="",0,INDEX(DU!K:K,MATCH(Duombaze!EK183,DU!A:A,0),1))+IF(Duombaze!EL183="",0,INDEX(DU!K:K,MATCH(Duombaze!EL183,DU!A:A,0),1))+IF(Duombaze!EM183="",0,INDEX(DU!K:K,MATCH(Duombaze!EM183,DU!A:A,0),1))</f>
        <v>0</v>
      </c>
      <c r="EP183" s="49"/>
      <c r="EQ183" s="49"/>
      <c r="ER183" s="66"/>
      <c r="ES183" s="4" t="str">
        <f t="shared" si="98"/>
        <v/>
      </c>
      <c r="ET183" s="6"/>
      <c r="EU183" s="6"/>
      <c r="EV183" s="6"/>
      <c r="EW183" s="6" t="s">
        <v>2819</v>
      </c>
      <c r="EX183" s="6" t="str">
        <f t="shared" si="92"/>
        <v>9 SPC16BS Purvasaugiai metaliniai išilginiai horizontalūs + 600 1/4 prieky/gale</v>
      </c>
      <c r="EY183" s="6" t="s">
        <v>2820</v>
      </c>
      <c r="EZ183" s="674" t="s">
        <v>3158</v>
      </c>
      <c r="FA183" s="674" t="s">
        <v>370</v>
      </c>
      <c r="FB183" s="674">
        <f>IF(Duombaze!EZ183="",0,INDEX(DU!I:I,MATCH(Duombaze!EZ183,DU!A:A,0),1))+IF(Duombaze!FA183="",0,INDEX(DU!I:I,MATCH(Duombaze!FA183,DU!A:A,0),1))</f>
        <v>229.60382988319031</v>
      </c>
      <c r="FC183" s="6">
        <f>IF(Duombaze!EZ183="",0,INDEX(DU!K:K,MATCH(Duombaze!EZ183,DU!A:A,0),1))+IF(Duombaze!FA183="",0,INDEX(DU!K:K,MATCH(Duombaze!FA183,DU!A:A,0),1))</f>
        <v>60.019999999999996</v>
      </c>
      <c r="FD183" s="6"/>
      <c r="FE183" s="6"/>
      <c r="FF183" s="6"/>
      <c r="FG183" s="6"/>
      <c r="FH183" s="6"/>
      <c r="FI183" s="6"/>
      <c r="FJ183" s="6"/>
      <c r="FK183" s="186"/>
      <c r="FL183" s="14"/>
      <c r="FM183" s="673"/>
      <c r="FN183" s="673"/>
      <c r="FO183" s="673"/>
      <c r="FP183" s="673"/>
      <c r="FQ183" s="673">
        <f>IF(Duombaze!FM183="",0,INDEX(DU!I:I,MATCH(Duombaze!FM183,DU!A:A,0),1))+IF(Duombaze!FN183="",0,INDEX(DU!I:I,MATCH(Duombaze!FN183,DU!A:A,0),1))+IF(Duombaze!FO183="",0,INDEX(DU!I:I,MATCH(Duombaze!FO183,DU!A:A,0),1))+IF(Duombaze!FP183="",0,INDEX(DU!I:I,MATCH(Duombaze!FP183,DU!A:A,0),1))</f>
        <v>0</v>
      </c>
      <c r="FR183" s="673">
        <f>IF(Duombaze!FM183="",0,INDEX(DU!K:K*2,MATCH(Duombaze!FM183,DU!A:A,0),1))+IF(Duombaze!FN183="",0,INDEX(DU!K:K,MATCH(Duombaze!FN183,DU!A:A,0),1))+IF(Duombaze!FO183="",0,INDEX(DU!K:K,MATCH(Duombaze!FO183,DU!A:A,0),1))+IF(Duombaze!FP183="",0,INDEX(DU!K:K,MATCH(Duombaze!FP183,DU!A:A,0),1))</f>
        <v>0</v>
      </c>
      <c r="FY183" s="186" t="s">
        <v>290</v>
      </c>
      <c r="FZ183" s="6" t="str">
        <f>IF(FY183&lt;&gt;"",A178&amp;" "&amp;C178&amp;" "&amp;FY183,"")</f>
        <v>4 SPC16BS Stabdžių išvadai dviejų kontūrų</v>
      </c>
      <c r="GA183" s="256" t="s">
        <v>2123</v>
      </c>
    </row>
    <row r="184" spans="1:188" s="7" customFormat="1" ht="28.15" customHeight="1" x14ac:dyDescent="0.25">
      <c r="A184" s="42" t="s">
        <v>648</v>
      </c>
      <c r="B184" s="42" t="s">
        <v>777</v>
      </c>
      <c r="C184" s="12" t="s">
        <v>8390</v>
      </c>
      <c r="D184" s="4"/>
      <c r="E184" s="4" t="str">
        <f t="shared" si="95"/>
        <v/>
      </c>
      <c r="F184" s="4"/>
      <c r="G184" s="643"/>
      <c r="H184" s="643"/>
      <c r="I184" s="643"/>
      <c r="J184" s="643"/>
      <c r="K184" s="643"/>
      <c r="L184" s="643"/>
      <c r="M184" s="643"/>
      <c r="N184" s="643"/>
      <c r="O184" s="643"/>
      <c r="P184" s="640">
        <f>IF(Duombaze!G184="",0,INDEX(DU!I:I,MATCH(Duombaze!G184,DU!A:A,0),1))+IF(Duombaze!H184="",0,INDEX(DU!I:I,MATCH(Duombaze!H184,DU!A:A,0),1))+IF(Duombaze!I184="",0,INDEX(DU!I:I,MATCH(Duombaze!I184,DU!A:A,0),1))+IF(Duombaze!J184="",0,INDEX(DU!I:I,MATCH(Duombaze!J184,DU!A:A,0),1))+IF(Duombaze!K184="",0,INDEX(DU!I:I,MATCH(Duombaze!K184,DU!A:A,0),1))+IF(Duombaze!L184="",0,INDEX(DU!I:I,MATCH(Duombaze!L184,DU!A:A,0),1))+IF(Duombaze!M184="",0,INDEX(DU!I:I,MATCH(Duombaze!M184,DU!A:A,0),1))+IF(Duombaze!N184="",0,INDEX(DU!I:I,MATCH(Duombaze!N184,DU!A:A,0),1))+IF(Duombaze!O184="",0,INDEX(DU!I:I,MATCH(Duombaze!O184,DU!A:A,0),1))</f>
        <v>0</v>
      </c>
      <c r="Q184" s="640">
        <f>IF(Duombaze!G184="",0,INDEX(DU!K:K,MATCH(Duombaze!G184,DU!A:A,0),1))+IF(Duombaze!H184="",0,INDEX(DU!K:K,MATCH(Duombaze!H184,DU!A:A,0),1))+IF(Duombaze!I184="",0,INDEX(DU!K:K,MATCH(Duombaze!I184,DU!A:A,0),1))+IF(Duombaze!J184="",0,INDEX(DU!K:K,MATCH(Duombaze!J184,DU!A:A,0),1))+IF(Duombaze!K184="",0,INDEX(DU!K:K,MATCH(Duombaze!K184,DU!A:A,0),1))+IF(Duombaze!L184="",0,INDEX(DU!K:K,MATCH(Duombaze!L184,DU!A:A,0),1))+IF(Duombaze!M184="",0,INDEX(DU!K:K,MATCH(Duombaze!M184,DU!A:A,0),1))+IF(Duombaze!N184="",0,INDEX(DU!K:K,MATCH(Duombaze!N184,DU!A:A,0),1))+IF(Duombaze!O184="",0,INDEX(DU!K:K,MATCH(Duombaze!O184,DU!A:A,0),1))</f>
        <v>0</v>
      </c>
      <c r="R184" s="6"/>
      <c r="S184" s="48"/>
      <c r="T184" s="883"/>
      <c r="U184" s="4">
        <f>IF(Duombaze!T184="",0,INDEX(DU!I:I,MATCH(Duombaze!T184,DU!A:A,0),1))</f>
        <v>0</v>
      </c>
      <c r="V184" s="4">
        <f>IF(Duombaze!T184="",0,INDEX(DU!K:K,MATCH(Duombaze!T184,DU!A:A,0),1))</f>
        <v>0</v>
      </c>
      <c r="W184" s="6"/>
      <c r="X184" s="6"/>
      <c r="Y184" s="858"/>
      <c r="Z184" s="66"/>
      <c r="AA184" s="4" t="str">
        <f t="shared" si="88"/>
        <v/>
      </c>
      <c r="AB184" s="6"/>
      <c r="AC184" s="6">
        <f>IF(Duombaze!AB184="",0,INDEX(DU!I:I,MATCH(Duombaze!AB184,DU!A:A,0),1))</f>
        <v>0</v>
      </c>
      <c r="AD184" s="2">
        <f>IF(Duombaze!AB184="",0,INDEX(DU!K:K,MATCH(Duombaze!AB184,DU!A:A,0),1))</f>
        <v>0</v>
      </c>
      <c r="AE184" s="6"/>
      <c r="AF184" s="6"/>
      <c r="AG184" s="6"/>
      <c r="AH184" s="4" t="str">
        <f t="shared" si="67"/>
        <v/>
      </c>
      <c r="AI184" s="6"/>
      <c r="AJ184" s="643"/>
      <c r="AK184" s="643"/>
      <c r="AL184" s="643"/>
      <c r="AM184" s="643">
        <f>IF(Duombaze!AJ184="",0,INDEX(DU!I:I,MATCH(Duombaze!AJ184,DU!A:A,0),1))+IF(Duombaze!AK184="",0,INDEX(DU!I:I,MATCH(Duombaze!AK184,DU!A:A,0),1))+IF(Duombaze!AL184="",0,INDEX(DU!I:I,MATCH(Duombaze!AL184,DU!A:A,0),1))</f>
        <v>0</v>
      </c>
      <c r="AN184" s="643">
        <f>IF(Duombaze!AJ184="",0,INDEX(DU!K:K,MATCH(Duombaze!AJ184,DU!A:A,0),1))+IF(Duombaze!AK184="",0,INDEX(DU!K:K,MATCH(Duombaze!AK184,DU!A:A,0),1))+IF(Duombaze!AL184="",0,INDEX(DU!K:K,MATCH(Duombaze!AL184,DU!A:A,0),1))</f>
        <v>0</v>
      </c>
      <c r="AO184" s="6"/>
      <c r="AP184" s="6"/>
      <c r="AQ184" s="6"/>
      <c r="AR184" s="4" t="str">
        <f t="shared" si="70"/>
        <v/>
      </c>
      <c r="AS184" s="6"/>
      <c r="AT184" s="643"/>
      <c r="AU184" s="643"/>
      <c r="AV184" s="643"/>
      <c r="AW184" s="643"/>
      <c r="AX184" s="643"/>
      <c r="AY184" s="643"/>
      <c r="AZ184" s="643"/>
      <c r="BA184" s="643"/>
      <c r="BB184" s="643"/>
      <c r="BC184" s="654">
        <f>IF(Duombaze!AT184="",0,INDEX(DU!I:I,MATCH(Duombaze!AT184,DU!A:A,0),1))+IF(Duombaze!AU184="",0,INDEX(DU!I:I,MATCH(Duombaze!AU184,DU!A:A,0),1))+IF(Duombaze!AV184="",0,INDEX(DU!I:I,MATCH(Duombaze!AV184,DU!A:A,0),1))+IF(Duombaze!AW184="",0,INDEX(DU!I:I,MATCH(Duombaze!AW184,DU!A:A,0),1))+IF(Duombaze!AX184="",0,INDEX(DU!I:I,MATCH(Duombaze!AX184,DU!A:A,0),1))+IF(Duombaze!AY184="",0,INDEX(DU!I:I,MATCH(Duombaze!AY184,DU!A:A,0),1))+IF(Duombaze!AZ184="",0,INDEX(DU!I:I,MATCH(Duombaze!AZ184,DU!A:A,0),1))+IF(Duombaze!BA184="",0,INDEX(DU!I:I,MATCH(Duombaze!BA184,DU!A:A,0),1))+IF(Duombaze!BB184="",0,INDEX(DU!I:I,MATCH(Duombaze!BB184,DU!A:A,0),1))</f>
        <v>0</v>
      </c>
      <c r="BD184" s="640">
        <f>IF(Duombaze!AT184="",0,INDEX(DU!K:K,MATCH(Duombaze!AT184,DU!A:A,0),1))+IF(Duombaze!AU184="",0,INDEX(DU!K:K,MATCH(Duombaze!AU184,DU!A:A,0),1))+IF(Duombaze!AV184="",0,INDEX(DU!K:K,MATCH(Duombaze!AV184,DU!A:A,0),1))+IF(Duombaze!AW184="",0,INDEX(DU!K:K,MATCH(Duombaze!AW184,DU!A:A,0),1))+IF(Duombaze!AX184="",0,INDEX(DU!K:K,MATCH(Duombaze!AX184,DU!A:A,0),1))+IF(Duombaze!AY184="",0,INDEX(DU!K:K,MATCH(Duombaze!AY184,DU!A:A,0),1))+IF(Duombaze!AZ184="",0,INDEX(DU!K:K,MATCH(Duombaze!AZ184,DU!A:A,0),1))+IF(Duombaze!BA184="",0,INDEX(DU!K:K,MATCH(Duombaze!BA184,DU!A:A,0),1))+IF(Duombaze!BB184="",0,INDEX(DU!K:K,MATCH(Duombaze!BB184,DU!A:A,0),1))</f>
        <v>0</v>
      </c>
      <c r="BE184" s="6"/>
      <c r="BF184" s="6"/>
      <c r="BG184" s="49"/>
      <c r="BH184" s="4" t="str">
        <f t="shared" si="90"/>
        <v/>
      </c>
      <c r="BI184" s="4"/>
      <c r="BJ184" s="640"/>
      <c r="BK184" s="640"/>
      <c r="BL184" s="640"/>
      <c r="BM184" s="640">
        <f>IF(Duombaze!BJ184="",0,INDEX(DU!I:I,MATCH(Duombaze!BJ184,DU!A:A,0),1))+IF(Duombaze!BK184="",0,INDEX(DU!I:I,MATCH(Duombaze!BK184,DU!A:A,0),1))+IF(Duombaze!BL184="",0,INDEX(DU!I:I,MATCH(Duombaze!BL184,DU!A:A,0),1))</f>
        <v>0</v>
      </c>
      <c r="BN184" s="640">
        <f>IF(Duombaze!BJ184="",0,INDEX(DU!K:K,MATCH(Duombaze!BJ184,DU!A:A,0),1))+IF(Duombaze!BK184="",0,INDEX(DU!K:K,MATCH(Duombaze!BK184,DU!A:A,0),1))+IF(Duombaze!BL184="",0,INDEX(DU!K:K,MATCH(Duombaze!BL184,DU!A:A,0),1))</f>
        <v>0</v>
      </c>
      <c r="BO184" s="4"/>
      <c r="BP184" s="4"/>
      <c r="BQ184" s="6"/>
      <c r="BR184" s="6" t="str">
        <f t="shared" ref="BR184:BR216" si="99">IF(BQ184&lt;&gt;"",A184&amp;" "&amp;C184&amp;" "&amp;BQ184,"")</f>
        <v/>
      </c>
      <c r="BS184" s="6"/>
      <c r="BT184" s="6"/>
      <c r="BU184" s="6"/>
      <c r="BV184" s="6"/>
      <c r="BW184" s="6">
        <f>IF(Duombaze!BT184="",0,INDEX(DU!I:I,MATCH(Duombaze!BT184,DU!A:A,0),1))+IF(Duombaze!BU184="",0,INDEX(DU!I:I,MATCH(Duombaze!BU184,DU!A:A,0),1))+IF(Duombaze!BV184="",0,INDEX(DU!I:I,MATCH(Duombaze!BV184,DU!A:A,0),1))</f>
        <v>0</v>
      </c>
      <c r="BX184" s="6">
        <f>IF(Duombaze!BT184="",0,INDEX(DU!K:K,MATCH(Duombaze!BT184,DU!A:A,0),1))+IF(Duombaze!BU184="",0,INDEX(DU!K:K,MATCH(Duombaze!BU184,DU!A:A,0),1))+IF(Duombaze!BV184="",0,INDEX(DU!K:K,MATCH(Duombaze!BV184,DU!A:A,0),1))</f>
        <v>0</v>
      </c>
      <c r="BY184" s="6"/>
      <c r="BZ184" s="6"/>
      <c r="CA184" s="6"/>
      <c r="CB184" s="6" t="str">
        <f t="shared" si="93"/>
        <v/>
      </c>
      <c r="CC184" s="6"/>
      <c r="CD184" s="6">
        <f>IF(Duombaze!CC184="",0,INDEX(DU!I:I,MATCH(Duombaze!CC184,DU!A:A,0),1))</f>
        <v>0</v>
      </c>
      <c r="CE184" s="4">
        <f>IF(Duombaze!CC184="",0,INDEX(DU!K:K,MATCH(Duombaze!CC184,DU!A:A,0),1))</f>
        <v>0</v>
      </c>
      <c r="CF184" s="6"/>
      <c r="CG184" s="6"/>
      <c r="CH184" s="66"/>
      <c r="CI184" s="4" t="str">
        <f t="shared" si="71"/>
        <v/>
      </c>
      <c r="CJ184" s="6"/>
      <c r="CK184" s="6">
        <f>IF(Duombaze!CJ184="",0,INDEX(DU!I:I,MATCH(Duombaze!CJ184,DU!A:A,0),1))</f>
        <v>0</v>
      </c>
      <c r="CL184" s="4">
        <f>IF(Duombaze!CJ184="",0,INDEX(DU!K:K,MATCH(Duombaze!CJ184,DU!A:A,0),1))</f>
        <v>0</v>
      </c>
      <c r="CM184" s="6"/>
      <c r="CN184" s="6"/>
      <c r="CO184" s="6"/>
      <c r="CP184" s="4" t="str">
        <f t="shared" si="72"/>
        <v/>
      </c>
      <c r="CQ184" s="6"/>
      <c r="CR184" s="643"/>
      <c r="CS184" s="643"/>
      <c r="CT184" s="643">
        <f>IF(Duombaze!CR184="",0,INDEX(DU!I:I,MATCH(Duombaze!CR184,DU!A:A,0),1))+IF(Duombaze!CS184="",0,INDEX(DU!I:I,MATCH(Duombaze!CS184,DU!A:A,0),1))</f>
        <v>0</v>
      </c>
      <c r="CU184" s="6">
        <f>IF(Duombaze!CR184="",0,INDEX(DU!K:K,MATCH(Duombaze!CR184,DU!A:A,0),1))+IF(Duombaze!CS184="",0,INDEX(DU!K:K,MATCH(Duombaze!CS184,DU!A:A,0),1))</f>
        <v>0</v>
      </c>
      <c r="CV184" s="6"/>
      <c r="CW184" s="6"/>
      <c r="CX184" s="6"/>
      <c r="CY184" s="4" t="str">
        <f t="shared" si="73"/>
        <v/>
      </c>
      <c r="CZ184" s="48"/>
      <c r="DA184" s="679"/>
      <c r="DB184" s="679"/>
      <c r="DC184" s="679">
        <f>IF(Duombaze!DA184="",0,INDEX(DU!I:I,MATCH(Duombaze!DA184,DU!A:A,0),1))+IF(Duombaze!DB184="",0,INDEX(DU!I:I,MATCH(Duombaze!DB184,DU!A:A,0),1))</f>
        <v>0</v>
      </c>
      <c r="DD184" s="6">
        <f>IF(Duombaze!DA184="",0,INDEX(DU!K:K,MATCH(Duombaze!DA184,DU!A:A,0),1))+IF(Duombaze!DB184="",0,INDEX(DU!K:K,MATCH(Duombaze!DB184,DU!A:A,0),1))</f>
        <v>0</v>
      </c>
      <c r="DE184" s="6"/>
      <c r="DF184" s="6"/>
      <c r="DG184" s="6"/>
      <c r="DH184" s="6" t="str">
        <f t="shared" si="74"/>
        <v/>
      </c>
      <c r="DI184" s="6"/>
      <c r="DJ184" s="679"/>
      <c r="DK184" s="674"/>
      <c r="DL184" s="674">
        <f>IF(Duombaze!DJ184="",0,INDEX(DU!I:I,MATCH(Duombaze!DJ184,DU!A:A,0),1))+IF(Duombaze!DK184="",0,INDEX(DU!I:I,MATCH(Duombaze!DK184,DU!A:A,0),1))</f>
        <v>0</v>
      </c>
      <c r="DM184" s="6">
        <f>IF(Duombaze!DJ184="",0,INDEX(DU!K:K,MATCH(Duombaze!DJ184,DU!A:A,0),1))+IF(Duombaze!DK184="",0,INDEX(DU!K:K,MATCH(Duombaze!DK184,DU!A:A,0),1))</f>
        <v>0</v>
      </c>
      <c r="DN184" s="6"/>
      <c r="DO184" s="6"/>
      <c r="DP184" s="6"/>
      <c r="DQ184" s="74" t="str">
        <f t="shared" si="75"/>
        <v/>
      </c>
      <c r="DR184" s="66"/>
      <c r="DS184" s="694"/>
      <c r="DT184" s="694"/>
      <c r="DU184" s="694"/>
      <c r="DV184" s="694"/>
      <c r="DW184" s="694">
        <f>IF(Duombaze!DS184="",0,INDEX(DU!I:I,MATCH(Duombaze!DS184,DU!A:A,0),1))+IF(Duombaze!DT184="",0,INDEX(DU!I:I,MATCH(Duombaze!DT184,DU!A:A,0),1))+IF(Duombaze!DU184="",0,INDEX(DU!I:I,MATCH(Duombaze!DU184,DU!A:A,0),1))+IF(Duombaze!DV184="",0,INDEX(DU!I:I,MATCH(Duombaze!DV184,DU!A:A,0),1))</f>
        <v>0</v>
      </c>
      <c r="DX184" s="640">
        <f>IF(Duombaze!DS184="",0,INDEX(DU!K:K,MATCH(Duombaze!DS184,DU!A:A,0),1))+IF(Duombaze!DT184="",0,INDEX(DU!K:K,MATCH(Duombaze!DT184,DU!A:A,0),1))+IF(Duombaze!DU184="",0,INDEX(DU!K:K,MATCH(Duombaze!DU184,DU!A:A,0),1))+IF(Duombaze!DV184="",0,INDEX(DU!K:KH,MATCH(Duombaze!DV184,DU!A:A,0),1))</f>
        <v>0</v>
      </c>
      <c r="DY184" s="66"/>
      <c r="DZ184" s="66"/>
      <c r="EA184" s="6"/>
      <c r="EB184" s="6" t="str">
        <f t="shared" si="97"/>
        <v/>
      </c>
      <c r="EC184" s="48"/>
      <c r="ED184" s="48">
        <f>IF(Duombaze!EC184="",0,INDEX(DU!I:I,MATCH(Duombaze!EC184,DU!A:A,0),1))</f>
        <v>0</v>
      </c>
      <c r="EE184" s="640">
        <f>IF(Duombaze!EC184="",0,INDEX(DU!K:K,MATCH(Duombaze!EC184,DU!A:A,0),1))</f>
        <v>0</v>
      </c>
      <c r="EF184" s="48"/>
      <c r="EG184" s="48"/>
      <c r="EH184" s="6"/>
      <c r="EI184" s="4" t="str">
        <f t="shared" ref="EI184:EI232" si="100">IF(EH184&lt;&gt;"",A184&amp;" "&amp;C184&amp;" "&amp;EH184,"")</f>
        <v/>
      </c>
      <c r="EJ184" s="6"/>
      <c r="EK184" s="694"/>
      <c r="EL184" s="694"/>
      <c r="EM184" s="694"/>
      <c r="EN184" s="694">
        <f>IF(Duombaze!EK184="",0,INDEX(DU!I:I,MATCH(Duombaze!EK184,DU!A:A,0),1))+IF(Duombaze!EL184="",0,INDEX(DU!I:I,MATCH(Duombaze!EL184,DU!A:A,0),1))+IF(Duombaze!EM184="",0,INDEX(DU!I:I,MATCH(Duombaze!EM184,DU!A:A,0),1))</f>
        <v>0</v>
      </c>
      <c r="EO184" s="6">
        <f>IF(Duombaze!EK184="",0,INDEX(DU!K:K,MATCH(Duombaze!EK184,DU!A:A,0),1))+IF(Duombaze!EL184="",0,INDEX(DU!K:K,MATCH(Duombaze!EL184,DU!A:A,0),1))+IF(Duombaze!EM184="",0,INDEX(DU!K:K,MATCH(Duombaze!EM184,DU!A:A,0),1))</f>
        <v>0</v>
      </c>
      <c r="EP184" s="66"/>
      <c r="EQ184" s="66"/>
      <c r="ER184" s="66"/>
      <c r="ES184" s="4" t="str">
        <f t="shared" si="98"/>
        <v/>
      </c>
      <c r="ET184" s="6"/>
      <c r="EU184" s="6"/>
      <c r="EV184" s="6"/>
      <c r="EW184" s="6" t="s">
        <v>2746</v>
      </c>
      <c r="EX184" s="6" t="str">
        <f t="shared" si="92"/>
        <v>A SPC16BS Purvasaugių komplektas 700 ratams 1/2</v>
      </c>
      <c r="EY184" s="191" t="s">
        <v>390</v>
      </c>
      <c r="EZ184" t="s">
        <v>390</v>
      </c>
      <c r="FA184" s="674"/>
      <c r="FB184" s="674">
        <f>IF(Duombaze!EZ184="",0,INDEX(DU!I:I,MATCH(Duombaze!EZ184,DU!A:A,0),1))+IF(Duombaze!FA184="",0,INDEX(DU!I:I,MATCH(Duombaze!FA184,DU!A:A,0),1))</f>
        <v>185.153736179715</v>
      </c>
      <c r="FC184" s="6">
        <f>IF(Duombaze!EZ184="",0,INDEX(DU!K:K,MATCH(Duombaze!EZ184,DU!A:A,0),1))+IF(Duombaze!FA184="",0,INDEX(DU!K:K,MATCH(Duombaze!FA184,DU!A:A,0),1))</f>
        <v>18.670000000000002</v>
      </c>
      <c r="FD184" s="6"/>
      <c r="FE184" s="6"/>
      <c r="FF184" s="6"/>
      <c r="FG184" s="6"/>
      <c r="FH184" s="6"/>
      <c r="FI184" s="6"/>
      <c r="FJ184" s="6"/>
      <c r="FK184" s="186"/>
      <c r="FL184" s="14"/>
      <c r="FM184" s="673"/>
      <c r="FN184" s="673"/>
      <c r="FO184" s="673"/>
      <c r="FP184" s="673"/>
      <c r="FQ184" s="673">
        <f>IF(Duombaze!FM184="",0,INDEX(DU!I:I,MATCH(Duombaze!FM184,DU!A:A,0),1))+IF(Duombaze!FN184="",0,INDEX(DU!I:I,MATCH(Duombaze!FN184,DU!A:A,0),1))+IF(Duombaze!FO184="",0,INDEX(DU!I:I,MATCH(Duombaze!FO184,DU!A:A,0),1))+IF(Duombaze!FP184="",0,INDEX(DU!I:I,MATCH(Duombaze!FP184,DU!A:A,0),1))</f>
        <v>0</v>
      </c>
      <c r="FR184" s="673">
        <f>IF(Duombaze!FM184="",0,INDEX(DU!K:K*2,MATCH(Duombaze!FM184,DU!A:A,0),1))+IF(Duombaze!FN184="",0,INDEX(DU!K:K,MATCH(Duombaze!FN184,DU!A:A,0),1))+IF(Duombaze!FO184="",0,INDEX(DU!K:K,MATCH(Duombaze!FO184,DU!A:A,0),1))+IF(Duombaze!FP184="",0,INDEX(DU!K:K,MATCH(Duombaze!FP184,DU!A:A,0),1))</f>
        <v>0</v>
      </c>
      <c r="FY184" s="6" t="s">
        <v>435</v>
      </c>
      <c r="FZ184" s="6" t="str">
        <f>IF(FY184&lt;&gt;"",A175&amp;" "&amp;C175&amp;" "&amp;FY184,"")</f>
        <v>1 SPC16BS Tentas ir aikštelė</v>
      </c>
      <c r="GA184" s="6" t="s">
        <v>3043</v>
      </c>
    </row>
    <row r="185" spans="1:188" s="7" customFormat="1" ht="23.45" customHeight="1" x14ac:dyDescent="0.25">
      <c r="A185" s="42" t="s">
        <v>653</v>
      </c>
      <c r="B185" s="42" t="s">
        <v>777</v>
      </c>
      <c r="C185" s="12" t="s">
        <v>8390</v>
      </c>
      <c r="D185" s="4"/>
      <c r="E185" s="4" t="str">
        <f t="shared" si="95"/>
        <v/>
      </c>
      <c r="F185" s="4"/>
      <c r="G185" s="643"/>
      <c r="H185" s="643"/>
      <c r="I185" s="643"/>
      <c r="J185" s="643"/>
      <c r="K185" s="643"/>
      <c r="L185" s="643"/>
      <c r="M185" s="643"/>
      <c r="N185" s="643"/>
      <c r="O185" s="643"/>
      <c r="P185" s="640">
        <f>IF(Duombaze!G185="",0,INDEX(DU!I:I,MATCH(Duombaze!G185,DU!A:A,0),1))+IF(Duombaze!H185="",0,INDEX(DU!I:I,MATCH(Duombaze!H185,DU!A:A,0),1))+IF(Duombaze!I185="",0,INDEX(DU!I:I,MATCH(Duombaze!I185,DU!A:A,0),1))+IF(Duombaze!J185="",0,INDEX(DU!I:I,MATCH(Duombaze!J185,DU!A:A,0),1))+IF(Duombaze!K185="",0,INDEX(DU!I:I,MATCH(Duombaze!K185,DU!A:A,0),1))+IF(Duombaze!L185="",0,INDEX(DU!I:I,MATCH(Duombaze!L185,DU!A:A,0),1))+IF(Duombaze!M185="",0,INDEX(DU!I:I,MATCH(Duombaze!M185,DU!A:A,0),1))+IF(Duombaze!N185="",0,INDEX(DU!I:I,MATCH(Duombaze!N185,DU!A:A,0),1))+IF(Duombaze!O185="",0,INDEX(DU!I:I,MATCH(Duombaze!O185,DU!A:A,0),1))</f>
        <v>0</v>
      </c>
      <c r="Q185" s="640">
        <f>IF(Duombaze!G185="",0,INDEX(DU!K:K,MATCH(Duombaze!G185,DU!A:A,0),1))+IF(Duombaze!H185="",0,INDEX(DU!K:K,MATCH(Duombaze!H185,DU!A:A,0),1))+IF(Duombaze!I185="",0,INDEX(DU!K:K,MATCH(Duombaze!I185,DU!A:A,0),1))+IF(Duombaze!J185="",0,INDEX(DU!K:K,MATCH(Duombaze!J185,DU!A:A,0),1))+IF(Duombaze!K185="",0,INDEX(DU!K:K,MATCH(Duombaze!K185,DU!A:A,0),1))+IF(Duombaze!L185="",0,INDEX(DU!K:K,MATCH(Duombaze!L185,DU!A:A,0),1))+IF(Duombaze!M185="",0,INDEX(DU!K:K,MATCH(Duombaze!M185,DU!A:A,0),1))+IF(Duombaze!N185="",0,INDEX(DU!K:K,MATCH(Duombaze!N185,DU!A:A,0),1))+IF(Duombaze!O185="",0,INDEX(DU!K:K,MATCH(Duombaze!O185,DU!A:A,0),1))</f>
        <v>0</v>
      </c>
      <c r="R185" s="6"/>
      <c r="S185" s="48"/>
      <c r="T185" s="883"/>
      <c r="U185" s="4">
        <f>IF(Duombaze!T185="",0,INDEX(DU!I:I,MATCH(Duombaze!T185,DU!A:A,0),1))</f>
        <v>0</v>
      </c>
      <c r="V185" s="4">
        <f>IF(Duombaze!T185="",0,INDEX(DU!K:K,MATCH(Duombaze!T185,DU!A:A,0),1))</f>
        <v>0</v>
      </c>
      <c r="W185" s="6"/>
      <c r="X185" s="6"/>
      <c r="Y185" s="858"/>
      <c r="Z185" s="66"/>
      <c r="AA185" s="4" t="str">
        <f t="shared" si="88"/>
        <v/>
      </c>
      <c r="AB185" s="6"/>
      <c r="AC185" s="6">
        <f>IF(Duombaze!AB185="",0,INDEX(DU!I:I,MATCH(Duombaze!AB185,DU!A:A,0),1))</f>
        <v>0</v>
      </c>
      <c r="AD185" s="2">
        <f>IF(Duombaze!AB185="",0,INDEX(DU!K:K,MATCH(Duombaze!AB185,DU!A:A,0),1))</f>
        <v>0</v>
      </c>
      <c r="AE185" s="6"/>
      <c r="AF185" s="6"/>
      <c r="AG185" s="6"/>
      <c r="AH185" s="4" t="str">
        <f t="shared" si="67"/>
        <v/>
      </c>
      <c r="AI185" s="6"/>
      <c r="AJ185" s="643"/>
      <c r="AK185" s="643"/>
      <c r="AL185" s="643"/>
      <c r="AM185" s="643">
        <f>IF(Duombaze!AJ185="",0,INDEX(DU!I:I,MATCH(Duombaze!AJ185,DU!A:A,0),1))+IF(Duombaze!AK185="",0,INDEX(DU!I:I,MATCH(Duombaze!AK185,DU!A:A,0),1))+IF(Duombaze!AL185="",0,INDEX(DU!I:I,MATCH(Duombaze!AL185,DU!A:A,0),1))</f>
        <v>0</v>
      </c>
      <c r="AN185" s="643">
        <f>IF(Duombaze!AJ185="",0,INDEX(DU!K:K,MATCH(Duombaze!AJ185,DU!A:A,0),1))+IF(Duombaze!AK185="",0,INDEX(DU!K:K,MATCH(Duombaze!AK185,DU!A:A,0),1))+IF(Duombaze!AL185="",0,INDEX(DU!K:K,MATCH(Duombaze!AL185,DU!A:A,0),1))</f>
        <v>0</v>
      </c>
      <c r="AO185" s="6"/>
      <c r="AP185" s="6"/>
      <c r="AQ185" s="6"/>
      <c r="AR185" s="4" t="str">
        <f t="shared" si="70"/>
        <v/>
      </c>
      <c r="AS185" s="6"/>
      <c r="AT185" s="643"/>
      <c r="AU185" s="643"/>
      <c r="AV185" s="643"/>
      <c r="AW185" s="643"/>
      <c r="AX185" s="643"/>
      <c r="AY185" s="643"/>
      <c r="AZ185" s="643"/>
      <c r="BA185" s="643"/>
      <c r="BB185" s="643"/>
      <c r="BC185" s="654">
        <f>IF(Duombaze!AT185="",0,INDEX(DU!I:I,MATCH(Duombaze!AT185,DU!A:A,0),1))+IF(Duombaze!AU185="",0,INDEX(DU!I:I,MATCH(Duombaze!AU185,DU!A:A,0),1))+IF(Duombaze!AV185="",0,INDEX(DU!I:I,MATCH(Duombaze!AV185,DU!A:A,0),1))+IF(Duombaze!AW185="",0,INDEX(DU!I:I,MATCH(Duombaze!AW185,DU!A:A,0),1))+IF(Duombaze!AX185="",0,INDEX(DU!I:I,MATCH(Duombaze!AX185,DU!A:A,0),1))+IF(Duombaze!AY185="",0,INDEX(DU!I:I,MATCH(Duombaze!AY185,DU!A:A,0),1))+IF(Duombaze!AZ185="",0,INDEX(DU!I:I,MATCH(Duombaze!AZ185,DU!A:A,0),1))+IF(Duombaze!BA185="",0,INDEX(DU!I:I,MATCH(Duombaze!BA185,DU!A:A,0),1))+IF(Duombaze!BB185="",0,INDEX(DU!I:I,MATCH(Duombaze!BB185,DU!A:A,0),1))</f>
        <v>0</v>
      </c>
      <c r="BD185" s="640">
        <f>IF(Duombaze!AT185="",0,INDEX(DU!K:K,MATCH(Duombaze!AT185,DU!A:A,0),1))+IF(Duombaze!AU185="",0,INDEX(DU!K:K,MATCH(Duombaze!AU185,DU!A:A,0),1))+IF(Duombaze!AV185="",0,INDEX(DU!K:K,MATCH(Duombaze!AV185,DU!A:A,0),1))+IF(Duombaze!AW185="",0,INDEX(DU!K:K,MATCH(Duombaze!AW185,DU!A:A,0),1))+IF(Duombaze!AX185="",0,INDEX(DU!K:K,MATCH(Duombaze!AX185,DU!A:A,0),1))+IF(Duombaze!AY185="",0,INDEX(DU!K:K,MATCH(Duombaze!AY185,DU!A:A,0),1))+IF(Duombaze!AZ185="",0,INDEX(DU!K:K,MATCH(Duombaze!AZ185,DU!A:A,0),1))+IF(Duombaze!BA185="",0,INDEX(DU!K:K,MATCH(Duombaze!BA185,DU!A:A,0),1))+IF(Duombaze!BB185="",0,INDEX(DU!K:K,MATCH(Duombaze!BB185,DU!A:A,0),1))</f>
        <v>0</v>
      </c>
      <c r="BE185" s="6"/>
      <c r="BF185" s="6"/>
      <c r="BG185" s="49"/>
      <c r="BH185" s="4" t="str">
        <f t="shared" si="90"/>
        <v/>
      </c>
      <c r="BI185" s="4"/>
      <c r="BJ185" s="640"/>
      <c r="BK185" s="640"/>
      <c r="BL185" s="640"/>
      <c r="BM185" s="640">
        <f>IF(Duombaze!BJ185="",0,INDEX(DU!I:I,MATCH(Duombaze!BJ185,DU!A:A,0),1))+IF(Duombaze!BK185="",0,INDEX(DU!I:I,MATCH(Duombaze!BK185,DU!A:A,0),1))+IF(Duombaze!BL185="",0,INDEX(DU!I:I,MATCH(Duombaze!BL185,DU!A:A,0),1))</f>
        <v>0</v>
      </c>
      <c r="BN185" s="640">
        <f>IF(Duombaze!BJ185="",0,INDEX(DU!K:K,MATCH(Duombaze!BJ185,DU!A:A,0),1))+IF(Duombaze!BK185="",0,INDEX(DU!K:K,MATCH(Duombaze!BK185,DU!A:A,0),1))+IF(Duombaze!BL185="",0,INDEX(DU!K:K,MATCH(Duombaze!BL185,DU!A:A,0),1))</f>
        <v>0</v>
      </c>
      <c r="BO185" s="4"/>
      <c r="BP185" s="4"/>
      <c r="BQ185" s="6"/>
      <c r="BR185" s="6" t="str">
        <f t="shared" si="99"/>
        <v/>
      </c>
      <c r="BS185" s="6"/>
      <c r="BT185" s="6"/>
      <c r="BU185" s="6"/>
      <c r="BV185" s="6"/>
      <c r="BW185" s="6">
        <f>IF(Duombaze!BT185="",0,INDEX(DU!I:I,MATCH(Duombaze!BT185,DU!A:A,0),1))+IF(Duombaze!BU185="",0,INDEX(DU!I:I,MATCH(Duombaze!BU185,DU!A:A,0),1))+IF(Duombaze!BV185="",0,INDEX(DU!I:I,MATCH(Duombaze!BV185,DU!A:A,0),1))</f>
        <v>0</v>
      </c>
      <c r="BX185" s="6">
        <f>IF(Duombaze!BT185="",0,INDEX(DU!K:K,MATCH(Duombaze!BT185,DU!A:A,0),1))+IF(Duombaze!BU185="",0,INDEX(DU!K:K,MATCH(Duombaze!BU185,DU!A:A,0),1))+IF(Duombaze!BV185="",0,INDEX(DU!K:K,MATCH(Duombaze!BV185,DU!A:A,0),1))</f>
        <v>0</v>
      </c>
      <c r="BY185" s="6"/>
      <c r="BZ185" s="6"/>
      <c r="CA185" s="6"/>
      <c r="CB185" s="6" t="str">
        <f t="shared" si="93"/>
        <v/>
      </c>
      <c r="CC185" s="6"/>
      <c r="CD185" s="6">
        <f>IF(Duombaze!CC185="",0,INDEX(DU!I:I,MATCH(Duombaze!CC185,DU!A:A,0),1))</f>
        <v>0</v>
      </c>
      <c r="CE185" s="4">
        <f>IF(Duombaze!CC185="",0,INDEX(DU!K:K,MATCH(Duombaze!CC185,DU!A:A,0),1))</f>
        <v>0</v>
      </c>
      <c r="CF185" s="6"/>
      <c r="CG185" s="6"/>
      <c r="CH185" s="66"/>
      <c r="CI185" s="4" t="str">
        <f t="shared" si="71"/>
        <v/>
      </c>
      <c r="CJ185" s="6"/>
      <c r="CK185" s="6">
        <f>IF(Duombaze!CJ185="",0,INDEX(DU!I:I,MATCH(Duombaze!CJ185,DU!A:A,0),1))</f>
        <v>0</v>
      </c>
      <c r="CL185" s="4">
        <f>IF(Duombaze!CJ185="",0,INDEX(DU!K:K,MATCH(Duombaze!CJ185,DU!A:A,0),1))</f>
        <v>0</v>
      </c>
      <c r="CM185" s="6"/>
      <c r="CN185" s="6"/>
      <c r="CO185" s="6"/>
      <c r="CP185" s="4" t="str">
        <f t="shared" si="72"/>
        <v/>
      </c>
      <c r="CQ185" s="6"/>
      <c r="CR185" s="643"/>
      <c r="CS185" s="643"/>
      <c r="CT185" s="643">
        <f>IF(Duombaze!CR185="",0,INDEX(DU!I:I,MATCH(Duombaze!CR185,DU!A:A,0),1))+IF(Duombaze!CS185="",0,INDEX(DU!I:I,MATCH(Duombaze!CS185,DU!A:A,0),1))</f>
        <v>0</v>
      </c>
      <c r="CU185" s="6">
        <f>IF(Duombaze!CR185="",0,INDEX(DU!K:K,MATCH(Duombaze!CR185,DU!A:A,0),1))+IF(Duombaze!CS185="",0,INDEX(DU!K:K,MATCH(Duombaze!CS185,DU!A:A,0),1))</f>
        <v>0</v>
      </c>
      <c r="CV185" s="6"/>
      <c r="CW185" s="6"/>
      <c r="CX185" s="6"/>
      <c r="CY185" s="4" t="str">
        <f t="shared" si="73"/>
        <v/>
      </c>
      <c r="CZ185" s="48"/>
      <c r="DA185" s="679"/>
      <c r="DB185" s="679"/>
      <c r="DC185" s="677">
        <f>IF(Duombaze!DA185="",0,INDEX(DU!I:I,MATCH(Duombaze!DA185,DU!A:A,0),1))+IF(Duombaze!DB185="",0,INDEX(DU!I:I,MATCH(Duombaze!DB185,DU!A:A,0),1))</f>
        <v>0</v>
      </c>
      <c r="DD185" s="6">
        <f>IF(Duombaze!DA185="",0,INDEX(DU!K:K,MATCH(Duombaze!DA185,DU!A:A,0),1))+IF(Duombaze!DB185="",0,INDEX(DU!K:K,MATCH(Duombaze!DB185,DU!A:A,0),1))</f>
        <v>0</v>
      </c>
      <c r="DE185" s="6"/>
      <c r="DF185" s="6"/>
      <c r="DG185" s="6"/>
      <c r="DH185" s="6" t="str">
        <f t="shared" si="74"/>
        <v/>
      </c>
      <c r="DI185" s="6"/>
      <c r="DJ185" s="679"/>
      <c r="DK185" s="674"/>
      <c r="DL185" s="674">
        <f>IF(Duombaze!DJ185="",0,INDEX(DU!I:I,MATCH(Duombaze!DJ185,DU!A:A,0),1))+IF(Duombaze!DK185="",0,INDEX(DU!I:I,MATCH(Duombaze!DK185,DU!A:A,0),1))</f>
        <v>0</v>
      </c>
      <c r="DM185" s="6">
        <f>IF(Duombaze!DJ185="",0,INDEX(DU!K:K,MATCH(Duombaze!DJ185,DU!A:A,0),1))+IF(Duombaze!DK185="",0,INDEX(DU!K:K,MATCH(Duombaze!DK185,DU!A:A,0),1))</f>
        <v>0</v>
      </c>
      <c r="DN185" s="6"/>
      <c r="DO185" s="6"/>
      <c r="DP185" s="6"/>
      <c r="DQ185" s="74" t="str">
        <f t="shared" si="75"/>
        <v/>
      </c>
      <c r="DR185" s="66"/>
      <c r="DS185" s="694"/>
      <c r="DT185" s="694"/>
      <c r="DU185" s="694"/>
      <c r="DV185" s="694"/>
      <c r="DW185" s="694">
        <f>IF(Duombaze!DS185="",0,INDEX(DU!I:I,MATCH(Duombaze!DS185,DU!A:A,0),1))+IF(Duombaze!DT185="",0,INDEX(DU!I:I,MATCH(Duombaze!DT185,DU!A:A,0),1))+IF(Duombaze!DU185="",0,INDEX(DU!I:I,MATCH(Duombaze!DU185,DU!A:A,0),1))+IF(Duombaze!DV185="",0,INDEX(DU!I:I,MATCH(Duombaze!DV185,DU!A:A,0),1))</f>
        <v>0</v>
      </c>
      <c r="DX185" s="640">
        <f>IF(Duombaze!DS185="",0,INDEX(DU!K:K,MATCH(Duombaze!DS185,DU!A:A,0),1))+IF(Duombaze!DT185="",0,INDEX(DU!K:K,MATCH(Duombaze!DT185,DU!A:A,0),1))+IF(Duombaze!DU185="",0,INDEX(DU!K:K,MATCH(Duombaze!DU185,DU!A:A,0),1))+IF(Duombaze!DV185="",0,INDEX(DU!K:KH,MATCH(Duombaze!DV185,DU!A:A,0),1))</f>
        <v>0</v>
      </c>
      <c r="DY185" s="66"/>
      <c r="DZ185" s="66"/>
      <c r="EA185" s="6"/>
      <c r="EB185" s="6" t="str">
        <f t="shared" si="97"/>
        <v/>
      </c>
      <c r="EC185" s="48"/>
      <c r="ED185" s="48">
        <f>IF(Duombaze!EC185="",0,INDEX(DU!I:I,MATCH(Duombaze!EC185,DU!A:A,0),1))</f>
        <v>0</v>
      </c>
      <c r="EE185" s="640">
        <f>IF(Duombaze!EC185="",0,INDEX(DU!K:K,MATCH(Duombaze!EC185,DU!A:A,0),1))</f>
        <v>0</v>
      </c>
      <c r="EF185" s="48"/>
      <c r="EG185" s="6"/>
      <c r="EH185" s="6"/>
      <c r="EI185" s="4" t="str">
        <f t="shared" si="100"/>
        <v/>
      </c>
      <c r="EJ185" s="6"/>
      <c r="EK185" s="674"/>
      <c r="EL185" s="674"/>
      <c r="EM185" s="674"/>
      <c r="EN185" s="674">
        <f>IF(Duombaze!EK185="",0,INDEX(DU!I:I,MATCH(Duombaze!EK185,DU!A:A,0),1))+IF(Duombaze!EL185="",0,INDEX(DU!I:I,MATCH(Duombaze!EL185,DU!A:A,0),1))+IF(Duombaze!EM185="",0,INDEX(DU!I:I,MATCH(Duombaze!EM185,DU!A:A,0),1))</f>
        <v>0</v>
      </c>
      <c r="EO185" s="6">
        <f>IF(Duombaze!EK185="",0,INDEX(DU!K:K,MATCH(Duombaze!EK185,DU!A:A,0),1))+IF(Duombaze!EL185="",0,INDEX(DU!K:K,MATCH(Duombaze!EL185,DU!A:A,0),1))+IF(Duombaze!EM185="",0,INDEX(DU!K:K,MATCH(Duombaze!EM185,DU!A:A,0),1))</f>
        <v>0</v>
      </c>
      <c r="EP185" s="6"/>
      <c r="EQ185" s="6"/>
      <c r="ER185" s="66"/>
      <c r="ES185" s="4" t="str">
        <f t="shared" si="98"/>
        <v/>
      </c>
      <c r="ET185" s="6"/>
      <c r="EU185" s="6"/>
      <c r="EV185" s="6"/>
      <c r="EW185" s="6"/>
      <c r="EX185" s="6" t="str">
        <f t="shared" si="92"/>
        <v/>
      </c>
      <c r="EY185" s="6"/>
      <c r="EZ185" s="674"/>
      <c r="FA185" s="674"/>
      <c r="FB185" s="674">
        <f>IF(Duombaze!EZ185="",0,INDEX(DU!I:I,MATCH(Duombaze!EZ185,DU!A:A,0),1))+IF(Duombaze!FA185="",0,INDEX(DU!I:I,MATCH(Duombaze!FA185,DU!A:A,0),1))</f>
        <v>0</v>
      </c>
      <c r="FC185" s="6">
        <f>IF(Duombaze!EZ185="",0,INDEX(DU!K:K,MATCH(Duombaze!EZ185,DU!A:A,0),1))+IF(Duombaze!FA185="",0,INDEX(DU!K:K,MATCH(Duombaze!FA185,DU!A:A,0),1))</f>
        <v>0</v>
      </c>
      <c r="FD185" s="6"/>
      <c r="FE185" s="6"/>
      <c r="FF185" s="6"/>
      <c r="FG185" s="6"/>
      <c r="FH185" s="6"/>
      <c r="FI185" s="6"/>
      <c r="FJ185" s="6"/>
      <c r="FK185" s="186"/>
      <c r="FL185" s="14"/>
      <c r="FM185" s="673"/>
      <c r="FN185" s="673"/>
      <c r="FO185" s="673"/>
      <c r="FP185" s="673"/>
      <c r="FQ185" s="673">
        <f>IF(Duombaze!FM185="",0,INDEX(DU!I:I,MATCH(Duombaze!FM185,DU!A:A,0),1))+IF(Duombaze!FN185="",0,INDEX(DU!I:I,MATCH(Duombaze!FN185,DU!A:A,0),1))+IF(Duombaze!FO185="",0,INDEX(DU!I:I,MATCH(Duombaze!FO185,DU!A:A,0),1))+IF(Duombaze!FP185="",0,INDEX(DU!I:I,MATCH(Duombaze!FP185,DU!A:A,0),1))</f>
        <v>0</v>
      </c>
      <c r="FR185" s="673">
        <f>IF(Duombaze!FM185="",0,INDEX(DU!K:K*2,MATCH(Duombaze!FM185,DU!A:A,0),1))+IF(Duombaze!FN185="",0,INDEX(DU!K:K,MATCH(Duombaze!FN185,DU!A:A,0),1))+IF(Duombaze!FO185="",0,INDEX(DU!K:K,MATCH(Duombaze!FO185,DU!A:A,0),1))+IF(Duombaze!FP185="",0,INDEX(DU!K:K,MATCH(Duombaze!FP185,DU!A:A,0),1))</f>
        <v>0</v>
      </c>
    </row>
    <row r="186" spans="1:188" s="7" customFormat="1" ht="23.45" customHeight="1" thickBot="1" x14ac:dyDescent="0.3">
      <c r="A186" s="42" t="s">
        <v>642</v>
      </c>
      <c r="B186" s="42" t="s">
        <v>777</v>
      </c>
      <c r="C186" s="12" t="s">
        <v>8390</v>
      </c>
      <c r="D186" s="6"/>
      <c r="E186" s="4" t="str">
        <f t="shared" si="95"/>
        <v/>
      </c>
      <c r="F186" s="6"/>
      <c r="G186" s="643"/>
      <c r="H186" s="643"/>
      <c r="I186" s="643"/>
      <c r="J186" s="643"/>
      <c r="K186" s="643"/>
      <c r="L186" s="643"/>
      <c r="M186" s="643"/>
      <c r="N186" s="643"/>
      <c r="O186" s="643"/>
      <c r="P186" s="640">
        <f>IF(Duombaze!G186="",0,INDEX(DU!I:I,MATCH(Duombaze!G186,DU!A:A,0),1))+IF(Duombaze!H186="",0,INDEX(DU!I:I,MATCH(Duombaze!H186,DU!A:A,0),1))+IF(Duombaze!I186="",0,INDEX(DU!I:I,MATCH(Duombaze!I186,DU!A:A,0),1))+IF(Duombaze!J186="",0,INDEX(DU!I:I,MATCH(Duombaze!J186,DU!A:A,0),1))+IF(Duombaze!K186="",0,INDEX(DU!I:I,MATCH(Duombaze!K186,DU!A:A,0),1))+IF(Duombaze!L186="",0,INDEX(DU!I:I,MATCH(Duombaze!L186,DU!A:A,0),1))+IF(Duombaze!M186="",0,INDEX(DU!I:I,MATCH(Duombaze!M186,DU!A:A,0),1))+IF(Duombaze!N186="",0,INDEX(DU!I:I,MATCH(Duombaze!N186,DU!A:A,0),1))+IF(Duombaze!O186="",0,INDEX(DU!I:I,MATCH(Duombaze!O186,DU!A:A,0),1))</f>
        <v>0</v>
      </c>
      <c r="Q186" s="640">
        <f>IF(Duombaze!G186="",0,INDEX(DU!K:K,MATCH(Duombaze!G186,DU!A:A,0),1))+IF(Duombaze!H186="",0,INDEX(DU!K:K,MATCH(Duombaze!H186,DU!A:A,0),1))+IF(Duombaze!I186="",0,INDEX(DU!K:K,MATCH(Duombaze!I186,DU!A:A,0),1))+IF(Duombaze!J186="",0,INDEX(DU!K:K,MATCH(Duombaze!J186,DU!A:A,0),1))+IF(Duombaze!K186="",0,INDEX(DU!K:K,MATCH(Duombaze!K186,DU!A:A,0),1))+IF(Duombaze!L186="",0,INDEX(DU!K:K,MATCH(Duombaze!L186,DU!A:A,0),1))+IF(Duombaze!M186="",0,INDEX(DU!K:K,MATCH(Duombaze!M186,DU!A:A,0),1))+IF(Duombaze!N186="",0,INDEX(DU!K:K,MATCH(Duombaze!N186,DU!A:A,0),1))+IF(Duombaze!O186="",0,INDEX(DU!K:K,MATCH(Duombaze!O186,DU!A:A,0),1))</f>
        <v>0</v>
      </c>
      <c r="R186" s="6"/>
      <c r="S186" s="48"/>
      <c r="T186" s="883"/>
      <c r="U186" s="4">
        <f>IF(Duombaze!T186="",0,INDEX(DU!I:I,MATCH(Duombaze!T186,DU!A:A,0),1))</f>
        <v>0</v>
      </c>
      <c r="V186" s="4">
        <f>IF(Duombaze!T186="",0,INDEX(DU!K:K,MATCH(Duombaze!T186,DU!A:A,0),1))</f>
        <v>0</v>
      </c>
      <c r="W186" s="6"/>
      <c r="X186" s="6"/>
      <c r="Y186" s="858"/>
      <c r="Z186" s="66"/>
      <c r="AA186" s="4" t="str">
        <f t="shared" si="88"/>
        <v/>
      </c>
      <c r="AB186" s="6"/>
      <c r="AC186" s="6">
        <f>IF(Duombaze!AB186="",0,INDEX(DU!I:I,MATCH(Duombaze!AB186,DU!A:A,0),1))</f>
        <v>0</v>
      </c>
      <c r="AD186" s="2">
        <f>IF(Duombaze!AB186="",0,INDEX(DU!K:K,MATCH(Duombaze!AB186,DU!A:A,0),1))</f>
        <v>0</v>
      </c>
      <c r="AE186" s="6"/>
      <c r="AF186" s="6"/>
      <c r="AG186" s="6"/>
      <c r="AH186" s="4" t="str">
        <f t="shared" si="67"/>
        <v/>
      </c>
      <c r="AI186" s="6"/>
      <c r="AJ186" s="643"/>
      <c r="AK186" s="643"/>
      <c r="AL186" s="643"/>
      <c r="AM186" s="643">
        <f>IF(Duombaze!AJ186="",0,INDEX(DU!I:I,MATCH(Duombaze!AJ186,DU!A:A,0),1))+IF(Duombaze!AK186="",0,INDEX(DU!I:I,MATCH(Duombaze!AK186,DU!A:A,0),1))+IF(Duombaze!AL186="",0,INDEX(DU!I:I,MATCH(Duombaze!AL186,DU!A:A,0),1))</f>
        <v>0</v>
      </c>
      <c r="AN186" s="643">
        <f>IF(Duombaze!AJ186="",0,INDEX(DU!K:K,MATCH(Duombaze!AJ186,DU!A:A,0),1))+IF(Duombaze!AK186="",0,INDEX(DU!K:K,MATCH(Duombaze!AK186,DU!A:A,0),1))+IF(Duombaze!AL186="",0,INDEX(DU!K:K,MATCH(Duombaze!AL186,DU!A:A,0),1))</f>
        <v>0</v>
      </c>
      <c r="AO186" s="6"/>
      <c r="AP186" s="6"/>
      <c r="AQ186" s="6"/>
      <c r="AR186" s="4" t="str">
        <f t="shared" si="70"/>
        <v/>
      </c>
      <c r="AS186" s="6"/>
      <c r="AT186" s="643"/>
      <c r="AU186" s="643"/>
      <c r="AV186" s="643"/>
      <c r="AW186" s="643"/>
      <c r="AX186" s="643"/>
      <c r="AY186" s="643"/>
      <c r="AZ186" s="643"/>
      <c r="BA186" s="643"/>
      <c r="BB186" s="643"/>
      <c r="BC186" s="654">
        <f>IF(Duombaze!AT186="",0,INDEX(DU!I:I,MATCH(Duombaze!AT186,DU!A:A,0),1))+IF(Duombaze!AU186="",0,INDEX(DU!I:I,MATCH(Duombaze!AU186,DU!A:A,0),1))+IF(Duombaze!AV186="",0,INDEX(DU!I:I,MATCH(Duombaze!AV186,DU!A:A,0),1))+IF(Duombaze!AW186="",0,INDEX(DU!I:I,MATCH(Duombaze!AW186,DU!A:A,0),1))+IF(Duombaze!AX186="",0,INDEX(DU!I:I,MATCH(Duombaze!AX186,DU!A:A,0),1))+IF(Duombaze!AY186="",0,INDEX(DU!I:I,MATCH(Duombaze!AY186,DU!A:A,0),1))+IF(Duombaze!AZ186="",0,INDEX(DU!I:I,MATCH(Duombaze!AZ186,DU!A:A,0),1))+IF(Duombaze!BA186="",0,INDEX(DU!I:I,MATCH(Duombaze!BA186,DU!A:A,0),1))+IF(Duombaze!BB186="",0,INDEX(DU!I:I,MATCH(Duombaze!BB186,DU!A:A,0),1))</f>
        <v>0</v>
      </c>
      <c r="BD186" s="640">
        <f>IF(Duombaze!AT186="",0,INDEX(DU!K:K,MATCH(Duombaze!AT186,DU!A:A,0),1))+IF(Duombaze!AU186="",0,INDEX(DU!K:K,MATCH(Duombaze!AU186,DU!A:A,0),1))+IF(Duombaze!AV186="",0,INDEX(DU!K:K,MATCH(Duombaze!AV186,DU!A:A,0),1))+IF(Duombaze!AW186="",0,INDEX(DU!K:K,MATCH(Duombaze!AW186,DU!A:A,0),1))+IF(Duombaze!AX186="",0,INDEX(DU!K:K,MATCH(Duombaze!AX186,DU!A:A,0),1))+IF(Duombaze!AY186="",0,INDEX(DU!K:K,MATCH(Duombaze!AY186,DU!A:A,0),1))+IF(Duombaze!AZ186="",0,INDEX(DU!K:K,MATCH(Duombaze!AZ186,DU!A:A,0),1))+IF(Duombaze!BA186="",0,INDEX(DU!K:K,MATCH(Duombaze!BA186,DU!A:A,0),1))+IF(Duombaze!BB186="",0,INDEX(DU!K:K,MATCH(Duombaze!BB186,DU!A:A,0),1))</f>
        <v>0</v>
      </c>
      <c r="BE186" s="6"/>
      <c r="BF186" s="6"/>
      <c r="BG186" s="337"/>
      <c r="BH186" s="139" t="str">
        <f t="shared" si="90"/>
        <v/>
      </c>
      <c r="BI186" s="4"/>
      <c r="BJ186" s="640"/>
      <c r="BK186" s="640"/>
      <c r="BL186" s="640"/>
      <c r="BM186" s="640">
        <f>IF(Duombaze!BJ186="",0,INDEX(DU!I:I,MATCH(Duombaze!BJ186,DU!A:A,0),1))+IF(Duombaze!BK186="",0,INDEX(DU!I:I,MATCH(Duombaze!BK186,DU!A:A,0),1))+IF(Duombaze!BL186="",0,INDEX(DU!I:I,MATCH(Duombaze!BL186,DU!A:A,0),1))</f>
        <v>0</v>
      </c>
      <c r="BN186" s="640">
        <f>IF(Duombaze!BJ186="",0,INDEX(DU!K:K,MATCH(Duombaze!BJ186,DU!A:A,0),1))+IF(Duombaze!BK186="",0,INDEX(DU!K:K,MATCH(Duombaze!BK186,DU!A:A,0),1))+IF(Duombaze!BL186="",0,INDEX(DU!K:K,MATCH(Duombaze!BL186,DU!A:A,0),1))</f>
        <v>0</v>
      </c>
      <c r="BO186" s="4"/>
      <c r="BP186" s="4"/>
      <c r="BQ186" s="6"/>
      <c r="BR186" s="6" t="str">
        <f t="shared" si="99"/>
        <v/>
      </c>
      <c r="BS186" s="6"/>
      <c r="BT186" s="6"/>
      <c r="BU186" s="6"/>
      <c r="BV186" s="6"/>
      <c r="BW186" s="6">
        <f>IF(Duombaze!BT186="",0,INDEX(DU!I:I,MATCH(Duombaze!BT186,DU!A:A,0),1))+IF(Duombaze!BU186="",0,INDEX(DU!I:I,MATCH(Duombaze!BU186,DU!A:A,0),1))+IF(Duombaze!BV186="",0,INDEX(DU!I:I,MATCH(Duombaze!BV186,DU!A:A,0),1))</f>
        <v>0</v>
      </c>
      <c r="BX186" s="6">
        <f>IF(Duombaze!BT186="",0,INDEX(DU!K:K,MATCH(Duombaze!BT186,DU!A:A,0),1))+IF(Duombaze!BU186="",0,INDEX(DU!K:K,MATCH(Duombaze!BU186,DU!A:A,0),1))+IF(Duombaze!BV186="",0,INDEX(DU!K:K,MATCH(Duombaze!BV186,DU!A:A,0),1))</f>
        <v>0</v>
      </c>
      <c r="BY186" s="6"/>
      <c r="BZ186" s="6"/>
      <c r="CA186" s="6"/>
      <c r="CB186" s="6" t="str">
        <f t="shared" si="93"/>
        <v/>
      </c>
      <c r="CC186" s="6"/>
      <c r="CD186" s="6">
        <f>IF(Duombaze!CC186="",0,INDEX(DU!I:I,MATCH(Duombaze!CC186,DU!A:A,0),1))</f>
        <v>0</v>
      </c>
      <c r="CE186" s="4">
        <f>IF(Duombaze!CC186="",0,INDEX(DU!K:K,MATCH(Duombaze!CC186,DU!A:A,0),1))</f>
        <v>0</v>
      </c>
      <c r="CF186" s="6"/>
      <c r="CG186" s="6"/>
      <c r="CH186" s="66"/>
      <c r="CI186" s="4" t="str">
        <f t="shared" si="71"/>
        <v/>
      </c>
      <c r="CJ186" s="6"/>
      <c r="CK186" s="6">
        <f>IF(Duombaze!CJ186="",0,INDEX(DU!I:I,MATCH(Duombaze!CJ186,DU!A:A,0),1))</f>
        <v>0</v>
      </c>
      <c r="CL186" s="4">
        <f>IF(Duombaze!CJ186="",0,INDEX(DU!K:K,MATCH(Duombaze!CJ186,DU!A:A,0),1))</f>
        <v>0</v>
      </c>
      <c r="CM186" s="6"/>
      <c r="CN186" s="6"/>
      <c r="CO186" s="6"/>
      <c r="CP186" s="4" t="str">
        <f t="shared" si="72"/>
        <v/>
      </c>
      <c r="CQ186" s="6"/>
      <c r="CR186" s="643"/>
      <c r="CS186" s="643"/>
      <c r="CT186" s="643">
        <f>IF(Duombaze!CR186="",0,INDEX(DU!I:I,MATCH(Duombaze!CR186,DU!A:A,0),1))+IF(Duombaze!CS186="",0,INDEX(DU!I:I,MATCH(Duombaze!CS186,DU!A:A,0),1))</f>
        <v>0</v>
      </c>
      <c r="CU186" s="6">
        <f>IF(Duombaze!CR186="",0,INDEX(DU!K:K,MATCH(Duombaze!CR186,DU!A:A,0),1))+IF(Duombaze!CS186="",0,INDEX(DU!K:K,MATCH(Duombaze!CS186,DU!A:A,0),1))</f>
        <v>0</v>
      </c>
      <c r="CV186" s="6"/>
      <c r="CW186" s="6"/>
      <c r="CX186" s="6"/>
      <c r="CY186" s="4" t="str">
        <f t="shared" si="73"/>
        <v/>
      </c>
      <c r="CZ186" s="6"/>
      <c r="DA186" s="674"/>
      <c r="DB186" s="674"/>
      <c r="DC186" s="677">
        <f>IF(Duombaze!DA186="",0,INDEX(DU!I:I,MATCH(Duombaze!DA186,DU!A:A,0),1))+IF(Duombaze!DB186="",0,INDEX(DU!I:I,MATCH(Duombaze!DB186,DU!A:A,0),1))</f>
        <v>0</v>
      </c>
      <c r="DD186" s="6">
        <f>IF(Duombaze!DA186="",0,INDEX(DU!K:K,MATCH(Duombaze!DA186,DU!A:A,0),1))+IF(Duombaze!DB186="",0,INDEX(DU!K:K,MATCH(Duombaze!DB186,DU!A:A,0),1))</f>
        <v>0</v>
      </c>
      <c r="DE186" s="6"/>
      <c r="DF186" s="6"/>
      <c r="DG186" s="6"/>
      <c r="DH186" s="6" t="str">
        <f t="shared" si="74"/>
        <v/>
      </c>
      <c r="DI186" s="6"/>
      <c r="DJ186" s="674"/>
      <c r="DK186" s="679"/>
      <c r="DL186" s="679">
        <f>IF(Duombaze!DJ186="",0,INDEX(DU!I:I,MATCH(Duombaze!DJ186,DU!A:A,0),1))+IF(Duombaze!DK186="",0,INDEX(DU!I:I,MATCH(Duombaze!DK186,DU!A:A,0),1))</f>
        <v>0</v>
      </c>
      <c r="DM186" s="6">
        <f>IF(Duombaze!DJ186="",0,INDEX(DU!K:K,MATCH(Duombaze!DJ186,DU!A:A,0),1))+IF(Duombaze!DK186="",0,INDEX(DU!K:K,MATCH(Duombaze!DK186,DU!A:A,0),1))</f>
        <v>0</v>
      </c>
      <c r="DN186" s="48"/>
      <c r="DO186" s="48"/>
      <c r="DP186" s="48"/>
      <c r="DQ186" s="74" t="str">
        <f t="shared" si="75"/>
        <v/>
      </c>
      <c r="DR186" s="66"/>
      <c r="DS186" s="694"/>
      <c r="DT186" s="694"/>
      <c r="DU186" s="694"/>
      <c r="DV186" s="694"/>
      <c r="DW186" s="694">
        <f>IF(Duombaze!DS186="",0,INDEX(DU!I:I,MATCH(Duombaze!DS186,DU!A:A,0),1))+IF(Duombaze!DT186="",0,INDEX(DU!I:I,MATCH(Duombaze!DT186,DU!A:A,0),1))+IF(Duombaze!DU186="",0,INDEX(DU!I:I,MATCH(Duombaze!DU186,DU!A:A,0),1))+IF(Duombaze!DV186="",0,INDEX(DU!I:I,MATCH(Duombaze!DV186,DU!A:A,0),1))</f>
        <v>0</v>
      </c>
      <c r="DX186" s="640">
        <f>IF(Duombaze!DS186="",0,INDEX(DU!K:K,MATCH(Duombaze!DS186,DU!A:A,0),1))+IF(Duombaze!DT186="",0,INDEX(DU!K:K,MATCH(Duombaze!DT186,DU!A:A,0),1))+IF(Duombaze!DU186="",0,INDEX(DU!K:K,MATCH(Duombaze!DU186,DU!A:A,0),1))+IF(Duombaze!DV186="",0,INDEX(DU!K:KH,MATCH(Duombaze!DV186,DU!A:A,0),1))</f>
        <v>0</v>
      </c>
      <c r="DY186" s="66"/>
      <c r="DZ186" s="66"/>
      <c r="EA186" s="6"/>
      <c r="EB186" s="6" t="str">
        <f t="shared" si="97"/>
        <v/>
      </c>
      <c r="EC186" s="48"/>
      <c r="ED186" s="48">
        <f>IF(Duombaze!EC186="",0,INDEX(DU!I:I,MATCH(Duombaze!EC186,DU!A:A,0),1))</f>
        <v>0</v>
      </c>
      <c r="EE186" s="640">
        <f>IF(Duombaze!EC186="",0,INDEX(DU!K:K,MATCH(Duombaze!EC186,DU!A:A,0),1))</f>
        <v>0</v>
      </c>
      <c r="EF186" s="48"/>
      <c r="EG186" s="6"/>
      <c r="EH186" s="6"/>
      <c r="EI186" s="4" t="str">
        <f t="shared" si="100"/>
        <v/>
      </c>
      <c r="EJ186" s="6"/>
      <c r="EK186" s="674"/>
      <c r="EL186" s="674"/>
      <c r="EM186" s="674"/>
      <c r="EN186" s="674">
        <f>IF(Duombaze!EK186="",0,INDEX(DU!I:I,MATCH(Duombaze!EK186,DU!A:A,0),1))+IF(Duombaze!EL186="",0,INDEX(DU!I:I,MATCH(Duombaze!EL186,DU!A:A,0),1))+IF(Duombaze!EM186="",0,INDEX(DU!I:I,MATCH(Duombaze!EM186,DU!A:A,0),1))</f>
        <v>0</v>
      </c>
      <c r="EO186" s="6">
        <f>IF(Duombaze!EK186="",0,INDEX(DU!K:K,MATCH(Duombaze!EK186,DU!A:A,0),1))+IF(Duombaze!EL186="",0,INDEX(DU!K:K,MATCH(Duombaze!EL186,DU!A:A,0),1))+IF(Duombaze!EM186="",0,INDEX(DU!K:K,MATCH(Duombaze!EM186,DU!A:A,0),1))</f>
        <v>0</v>
      </c>
      <c r="EP186" s="6"/>
      <c r="EQ186" s="6"/>
      <c r="ER186" s="66"/>
      <c r="ES186" s="4" t="str">
        <f t="shared" si="98"/>
        <v/>
      </c>
      <c r="ET186" s="6"/>
      <c r="EU186" s="6"/>
      <c r="EV186" s="6"/>
      <c r="EW186" s="6"/>
      <c r="EX186" s="6" t="str">
        <f t="shared" si="92"/>
        <v/>
      </c>
      <c r="EY186" s="6"/>
      <c r="EZ186" s="674"/>
      <c r="FA186" s="674"/>
      <c r="FB186" s="674">
        <f>IF(Duombaze!EZ186="",0,INDEX(DU!I:I,MATCH(Duombaze!EZ186,DU!A:A,0),1))+IF(Duombaze!FA186="",0,INDEX(DU!I:I,MATCH(Duombaze!FA186,DU!A:A,0),1))</f>
        <v>0</v>
      </c>
      <c r="FC186" s="6">
        <f>IF(Duombaze!EZ186="",0,INDEX(DU!K:K,MATCH(Duombaze!EZ186,DU!A:A,0),1))+IF(Duombaze!FA186="",0,INDEX(DU!K:K,MATCH(Duombaze!FA186,DU!A:A,0),1))</f>
        <v>0</v>
      </c>
      <c r="FD186" s="6"/>
      <c r="FE186" s="6"/>
      <c r="FF186" s="6"/>
      <c r="FG186" s="6"/>
      <c r="FH186" s="6"/>
      <c r="FI186" s="6"/>
      <c r="FJ186" s="6"/>
      <c r="FK186" s="186"/>
      <c r="FL186" s="14"/>
      <c r="FM186" s="673"/>
      <c r="FN186" s="673"/>
      <c r="FO186" s="673"/>
      <c r="FP186" s="673"/>
      <c r="FQ186" s="673">
        <f>IF(Duombaze!FM186="",0,INDEX(DU!I:I,MATCH(Duombaze!FM186,DU!A:A,0),1))+IF(Duombaze!FN186="",0,INDEX(DU!I:I,MATCH(Duombaze!FN186,DU!A:A,0),1))+IF(Duombaze!FO186="",0,INDEX(DU!I:I,MATCH(Duombaze!FO186,DU!A:A,0),1))+IF(Duombaze!FP186="",0,INDEX(DU!I:I,MATCH(Duombaze!FP186,DU!A:A,0),1))</f>
        <v>0</v>
      </c>
      <c r="FR186" s="673">
        <f>IF(Duombaze!FM186="",0,INDEX(DU!K:K*2,MATCH(Duombaze!FM186,DU!A:A,0),1))+IF(Duombaze!FN186="",0,INDEX(DU!K:K,MATCH(Duombaze!FN186,DU!A:A,0),1))+IF(Duombaze!FO186="",0,INDEX(DU!K:K,MATCH(Duombaze!FO186,DU!A:A,0),1))+IF(Duombaze!FP186="",0,INDEX(DU!K:K,MATCH(Duombaze!FP186,DU!A:A,0),1))</f>
        <v>0</v>
      </c>
    </row>
    <row r="187" spans="1:188" s="20" customFormat="1" ht="23.45" customHeight="1" x14ac:dyDescent="0.25">
      <c r="A187" s="41">
        <v>0</v>
      </c>
      <c r="B187" s="41" t="s">
        <v>778</v>
      </c>
      <c r="C187" s="16" t="s">
        <v>8392</v>
      </c>
      <c r="D187" s="17" t="s">
        <v>411</v>
      </c>
      <c r="E187" s="17" t="str">
        <f t="shared" si="95"/>
        <v>0 SPC19BS Be pagrindo</v>
      </c>
      <c r="F187" s="17"/>
      <c r="G187" s="638"/>
      <c r="H187" s="638"/>
      <c r="I187" s="638"/>
      <c r="J187" s="638"/>
      <c r="K187" s="638"/>
      <c r="L187" s="638"/>
      <c r="M187" s="638"/>
      <c r="N187" s="638"/>
      <c r="O187" s="638"/>
      <c r="P187" s="638">
        <f>IF(Duombaze!G187="",0,INDEX(DU!I:I,MATCH(Duombaze!G187,DU!A:A,0),1))+IF(Duombaze!H187="",0,INDEX(DU!I:I,MATCH(Duombaze!H187,DU!A:A,0),1))+IF(Duombaze!I187="",0,INDEX(DU!I:I,MATCH(Duombaze!I187,DU!A:A,0),1))+IF(Duombaze!J187="",0,INDEX(DU!I:I,MATCH(Duombaze!J187,DU!A:A,0),1))+IF(Duombaze!K187="",0,INDEX(DU!I:I,MATCH(Duombaze!K187,DU!A:A,0),1))+IF(Duombaze!L187="",0,INDEX(DU!I:I,MATCH(Duombaze!L187,DU!A:A,0),1))+IF(Duombaze!M187="",0,INDEX(DU!I:I,MATCH(Duombaze!M187,DU!A:A,0),1))+IF(Duombaze!N187="",0,INDEX(DU!I:I,MATCH(Duombaze!N187,DU!A:A,0),1))+IF(Duombaze!O187="",0,INDEX(DU!I:I,MATCH(Duombaze!O187,DU!A:A,0),1))</f>
        <v>0</v>
      </c>
      <c r="Q187" s="638">
        <f>IF(Duombaze!G187="",0,INDEX(DU!K:K,MATCH(Duombaze!G187,DU!A:A,0),1))+IF(Duombaze!H187="",0,INDEX(DU!K:K,MATCH(Duombaze!H187,DU!A:A,0),1))+IF(Duombaze!I187="",0,INDEX(DU!K:K,MATCH(Duombaze!I187,DU!A:A,0),1))+IF(Duombaze!J187="",0,INDEX(DU!K:K,MATCH(Duombaze!J187,DU!A:A,0),1))+IF(Duombaze!K187="",0,INDEX(DU!K:K,MATCH(Duombaze!K187,DU!A:A,0),1))+IF(Duombaze!L187="",0,INDEX(DU!K:K,MATCH(Duombaze!L187,DU!A:A,0),1))+IF(Duombaze!M187="",0,INDEX(DU!K:K,MATCH(Duombaze!M187,DU!A:A,0),1))+IF(Duombaze!N187="",0,INDEX(DU!K:K,MATCH(Duombaze!N187,DU!A:A,0),1))+IF(Duombaze!O187="",0,INDEX(DU!K:K,MATCH(Duombaze!O187,DU!A:A,0),1))</f>
        <v>0</v>
      </c>
      <c r="R187" s="17"/>
      <c r="S187" s="18"/>
      <c r="T187" s="880"/>
      <c r="U187" s="17">
        <f>IF(Duombaze!T187="",0,INDEX(DU!I:I,MATCH(Duombaze!T187,DU!A:A,0),1))</f>
        <v>0</v>
      </c>
      <c r="V187" s="17">
        <f>IF(Duombaze!T187="",0,INDEX(DU!K:K,MATCH(Duombaze!T187,DU!A:A,0),1))</f>
        <v>0</v>
      </c>
      <c r="W187" s="17"/>
      <c r="X187" s="17"/>
      <c r="Y187" s="856"/>
      <c r="Z187" s="65" t="s">
        <v>416</v>
      </c>
      <c r="AA187" s="17" t="str">
        <f t="shared" si="88"/>
        <v>0 SPC19BS Be grąžulo</v>
      </c>
      <c r="AB187" s="19"/>
      <c r="AC187" s="19">
        <f>IF(Duombaze!AB187="",0,INDEX(DU!I:I,MATCH(Duombaze!AB187,DU!A:A,0),1))</f>
        <v>0</v>
      </c>
      <c r="AD187" s="25">
        <f>IF(Duombaze!AB187="",0,INDEX(DU!K:K,MATCH(Duombaze!AB187,DU!A:A,0),1))</f>
        <v>0</v>
      </c>
      <c r="AE187" s="19"/>
      <c r="AF187" s="19"/>
      <c r="AG187" s="17" t="s">
        <v>412</v>
      </c>
      <c r="AH187" s="17" t="str">
        <f t="shared" si="67"/>
        <v>0 SPC19BS Be bamperio</v>
      </c>
      <c r="AI187" s="17"/>
      <c r="AJ187" s="638"/>
      <c r="AK187" s="638"/>
      <c r="AL187" s="638"/>
      <c r="AM187" s="638">
        <f>IF(Duombaze!AJ187="",0,INDEX(DU!I:I,MATCH(Duombaze!AJ187,DU!A:A,0),1))+IF(Duombaze!AK187="",0,INDEX(DU!I:I,MATCH(Duombaze!AK187,DU!A:A,0),1))+IF(Duombaze!AL187="",0,INDEX(DU!I:I,MATCH(Duombaze!AL187,DU!A:A,0),1))</f>
        <v>0</v>
      </c>
      <c r="AN187" s="639">
        <f>IF(Duombaze!AJ187="",0,INDEX(DU!K:K,MATCH(Duombaze!AJ187,DU!A:A,0),1))+IF(Duombaze!AK187="",0,INDEX(DU!K:K,MATCH(Duombaze!AK187,DU!A:A,0),1))+IF(Duombaze!AL187="",0,INDEX(DU!K:K,MATCH(Duombaze!AL187,DU!A:A,0),1))</f>
        <v>0</v>
      </c>
      <c r="AO187" s="17"/>
      <c r="AP187" s="17"/>
      <c r="AQ187" s="19" t="s">
        <v>413</v>
      </c>
      <c r="AR187" s="17" t="str">
        <f t="shared" si="70"/>
        <v>0 SPC19BS Be hidraulinės sistemos + be papildomo valdymo išvadų</v>
      </c>
      <c r="AS187" s="17"/>
      <c r="AT187" s="638"/>
      <c r="AU187" s="638"/>
      <c r="AV187" s="638"/>
      <c r="AW187" s="638"/>
      <c r="AX187" s="638"/>
      <c r="AY187" s="638"/>
      <c r="AZ187" s="638"/>
      <c r="BA187" s="638"/>
      <c r="BB187" s="638"/>
      <c r="BC187" s="638">
        <f>IF(Duombaze!AT187="",0,INDEX(DU!I:I,MATCH(Duombaze!AT187,DU!A:A,0),1))+IF(Duombaze!AU187="",0,INDEX(DU!I:I,MATCH(Duombaze!AU187,DU!A:A,0),1))+IF(Duombaze!AV187="",0,INDEX(DU!I:I,MATCH(Duombaze!AV187,DU!A:A,0),1))+IF(Duombaze!AW187="",0,INDEX(DU!I:I,MATCH(Duombaze!AW187,DU!A:A,0),1))+IF(Duombaze!AX187="",0,INDEX(DU!I:I,MATCH(Duombaze!AX187,DU!A:A,0),1))+IF(Duombaze!AY187="",0,INDEX(DU!I:I,MATCH(Duombaze!AY187,DU!A:A,0),1))+IF(Duombaze!AZ187="",0,INDEX(DU!I:I,MATCH(Duombaze!AZ187,DU!A:A,0),1))+IF(Duombaze!BA187="",0,INDEX(DU!I:I,MATCH(Duombaze!BA187,DU!A:A,0),1))+IF(Duombaze!BB187="",0,INDEX(DU!I:I,MATCH(Duombaze!BB187,DU!A:A,0),1))</f>
        <v>0</v>
      </c>
      <c r="BD187" s="638">
        <f>IF(Duombaze!AT187="",0,INDEX(DU!K:K,MATCH(Duombaze!AT187,DU!A:A,0),1))+IF(Duombaze!AU187="",0,INDEX(DU!K:K,MATCH(Duombaze!AU187,DU!A:A,0),1))+IF(Duombaze!AV187="",0,INDEX(DU!K:K,MATCH(Duombaze!AV187,DU!A:A,0),1))+IF(Duombaze!AW187="",0,INDEX(DU!K:K,MATCH(Duombaze!AW187,DU!A:A,0),1))+IF(Duombaze!AX187="",0,INDEX(DU!K:K,MATCH(Duombaze!AX187,DU!A:A,0),1))+IF(Duombaze!AY187="",0,INDEX(DU!K:K,MATCH(Duombaze!AY187,DU!A:A,0),1))+IF(Duombaze!AZ187="",0,INDEX(DU!K:K,MATCH(Duombaze!AZ187,DU!A:A,0),1))+IF(Duombaze!BA187="",0,INDEX(DU!K:K,MATCH(Duombaze!BA187,DU!A:A,0),1))+IF(Duombaze!BB187="",0,INDEX(DU!K:K,MATCH(Duombaze!BB187,DU!A:A,0),1))</f>
        <v>0</v>
      </c>
      <c r="BE187" s="17"/>
      <c r="BF187" s="17"/>
      <c r="BG187" s="338" t="s">
        <v>624</v>
      </c>
      <c r="BH187" s="137" t="str">
        <f t="shared" si="90"/>
        <v>0 SPC19BS Be stabžių sistemos</v>
      </c>
      <c r="BI187" s="137"/>
      <c r="BJ187" s="648"/>
      <c r="BK187" s="648"/>
      <c r="BL187" s="648"/>
      <c r="BM187" s="648">
        <f>IF(Duombaze!BJ187="",0,INDEX(DU!I:I,MATCH(Duombaze!BJ187,DU!A:A,0),1))+IF(Duombaze!BK187="",0,INDEX(DU!I:I,MATCH(Duombaze!BK187,DU!A:A,0),1))+IF(Duombaze!BL187="",0,INDEX(DU!I:I,MATCH(Duombaze!BL187,DU!A:A,0),1))</f>
        <v>0</v>
      </c>
      <c r="BN187" s="638">
        <f>IF(Duombaze!BJ187="",0,INDEX(DU!K:K,MATCH(Duombaze!BJ187,DU!A:A,0),1))+IF(Duombaze!BK187="",0,INDEX(DU!K:K,MATCH(Duombaze!BK187,DU!A:A,0),1))+IF(Duombaze!BL187="",0,INDEX(DU!K:K,MATCH(Duombaze!BL187,DU!A:A,0),1))</f>
        <v>0</v>
      </c>
      <c r="BO187" s="137"/>
      <c r="BP187" s="137"/>
      <c r="BQ187" s="54" t="str">
        <f>BQ174</f>
        <v>Be stabdžių išvadų</v>
      </c>
      <c r="BR187" s="19" t="str">
        <f t="shared" si="99"/>
        <v>0 SPC19BS Be stabdžių išvadų</v>
      </c>
      <c r="BS187" s="19"/>
      <c r="BT187" s="19"/>
      <c r="BU187" s="19"/>
      <c r="BV187" s="19"/>
      <c r="BW187" s="19">
        <f>IF(Duombaze!BT187="",0,INDEX(DU!I:I,MATCH(Duombaze!BT187,DU!A:A,0),1))+IF(Duombaze!BU187="",0,INDEX(DU!I:I,MATCH(Duombaze!BU187,DU!A:A,0),1))+IF(Duombaze!BV187="",0,INDEX(DU!I:I,MATCH(Duombaze!BV187,DU!A:A,0),1))</f>
        <v>0</v>
      </c>
      <c r="BX187" s="19">
        <f>IF(Duombaze!BT187="",0,INDEX(DU!K:K,MATCH(Duombaze!BT187,DU!A:A,0),1))+IF(Duombaze!BU187="",0,INDEX(DU!K:K,MATCH(Duombaze!BU187,DU!A:A,0),1))+IF(Duombaze!BV187="",0,INDEX(DU!K:K,MATCH(Duombaze!BV187,DU!A:A,0),1))</f>
        <v>0</v>
      </c>
      <c r="BY187" s="19"/>
      <c r="BZ187" s="19"/>
      <c r="CA187" s="17" t="s">
        <v>418</v>
      </c>
      <c r="CB187" s="19" t="str">
        <f t="shared" si="93"/>
        <v>0 SPC19BS Be atraminės kojos</v>
      </c>
      <c r="CC187" s="17"/>
      <c r="CD187" s="17">
        <f>IF(Duombaze!CC187="",0,INDEX(DU!I:I,MATCH(Duombaze!CC187,DU!A:A,0),1))</f>
        <v>0</v>
      </c>
      <c r="CE187" s="17">
        <f>IF(Duombaze!CC187="",0,INDEX(DU!K:K,MATCH(Duombaze!CC187,DU!A:A,0),1))</f>
        <v>0</v>
      </c>
      <c r="CF187" s="17"/>
      <c r="CG187" s="17"/>
      <c r="CH187" s="20" t="s">
        <v>396</v>
      </c>
      <c r="CI187" s="17" t="str">
        <f t="shared" si="71"/>
        <v>0 SPC19BS Be priekinės tempimo kilpos</v>
      </c>
      <c r="CK187" s="20">
        <f>IF(Duombaze!CJ187="",0,INDEX(DU!I:I,MATCH(Duombaze!CJ187,DU!A:A,0),1))</f>
        <v>0</v>
      </c>
      <c r="CL187" s="17">
        <f>IF(Duombaze!CJ187="",0,INDEX(DU!K:K,MATCH(Duombaze!CJ187,DU!A:A,0),1))</f>
        <v>0</v>
      </c>
      <c r="CO187" s="17" t="s">
        <v>1756</v>
      </c>
      <c r="CP187" s="17" t="str">
        <f t="shared" si="72"/>
        <v>0 SPC19BS Be stovėjimo stabdžio, be atramų</v>
      </c>
      <c r="CQ187" s="17"/>
      <c r="CR187" s="644"/>
      <c r="CS187" s="644"/>
      <c r="CT187" s="644">
        <f>IF(Duombaze!CR187="",0,INDEX(DU!I:I,MATCH(Duombaze!CR187,DU!A:A,0),1))+IF(Duombaze!CS187="",0,INDEX(DU!I:I,MATCH(Duombaze!CS187,DU!A:A,0),1))</f>
        <v>0</v>
      </c>
      <c r="CU187" s="19">
        <f>IF(Duombaze!CR187="",0,INDEX(DU!K:K,MATCH(Duombaze!CR187,DU!A:A,0),1))+IF(Duombaze!CS187="",0,INDEX(DU!K:K,MATCH(Duombaze!CS187,DU!A:A,0),1))</f>
        <v>0</v>
      </c>
      <c r="CX187" s="20" t="s">
        <v>397</v>
      </c>
      <c r="CY187" s="17" t="str">
        <f t="shared" si="73"/>
        <v>0 SPC19BS Be viršborčių</v>
      </c>
      <c r="CZ187" s="17"/>
      <c r="DA187" s="671"/>
      <c r="DB187" s="671"/>
      <c r="DC187" s="671">
        <f>IF(Duombaze!DA187="",0,INDEX(DU!I:I,MATCH(Duombaze!DA187,DU!A:A,0),1))+IF(Duombaze!DB187="",0,INDEX(DU!I:I,MATCH(Duombaze!DB187,DU!A:A,0),1))</f>
        <v>0</v>
      </c>
      <c r="DD187" s="19">
        <f>IF(Duombaze!DA187="",0,INDEX(DU!K:K,MATCH(Duombaze!DA187,DU!A:A,0),1))+IF(Duombaze!DB187="",0,INDEX(DU!K:K,MATCH(Duombaze!DB187,DU!A:A,0),1))</f>
        <v>0</v>
      </c>
      <c r="DE187" s="17"/>
      <c r="DF187" s="17"/>
      <c r="DG187" s="20" t="s">
        <v>625</v>
      </c>
      <c r="DH187" s="19" t="str">
        <f t="shared" si="74"/>
        <v>0 SPC19BS Be tento/aikštelės</v>
      </c>
      <c r="DI187" s="17"/>
      <c r="DJ187" s="671"/>
      <c r="DK187" s="671"/>
      <c r="DL187" s="671">
        <f>IF(Duombaze!DJ187="",0,INDEX(DU!I:I,MATCH(Duombaze!DJ187,DU!A:A,0),1))+IF(Duombaze!DK187="",0,INDEX(DU!I:I,MATCH(Duombaze!DK187,DU!A:A,0),1))</f>
        <v>0</v>
      </c>
      <c r="DM187" s="19">
        <f>IF(Duombaze!DJ187="",0,INDEX(DU!K:K,MATCH(Duombaze!DJ187,DU!A:A,0),1))+IF(Duombaze!DK187="",0,INDEX(DU!K:K,MATCH(Duombaze!DK187,DU!A:A,0),1))</f>
        <v>0</v>
      </c>
      <c r="DN187" s="17"/>
      <c r="DO187" s="17"/>
      <c r="DP187" s="17" t="s">
        <v>386</v>
      </c>
      <c r="DQ187" s="17" t="str">
        <f t="shared" si="75"/>
        <v>0 SPC19BS Be apšvietimo sistemos</v>
      </c>
      <c r="DS187" s="686"/>
      <c r="DT187" s="686"/>
      <c r="DU187" s="686"/>
      <c r="DV187" s="686"/>
      <c r="DW187" s="686">
        <f>IF(Duombaze!DS187="",0,INDEX(DU!I:I,MATCH(Duombaze!DS187,DU!A:A,0),1))+IF(Duombaze!DT187="",0,INDEX(DU!I:I,MATCH(Duombaze!DT187,DU!A:A,0),1))+IF(Duombaze!DU187="",0,INDEX(DU!I:I,MATCH(Duombaze!DU187,DU!A:A,0),1))+IF(Duombaze!DV187="",0,INDEX(DU!I:I,MATCH(Duombaze!DV187,DU!A:A,0),1))</f>
        <v>0</v>
      </c>
      <c r="DX187" s="638">
        <f>IF(Duombaze!DS187="",0,INDEX(DU!K:K,MATCH(Duombaze!DS187,DU!A:A,0),1))+IF(Duombaze!DT187="",0,INDEX(DU!K:K,MATCH(Duombaze!DT187,DU!A:A,0),1))+IF(Duombaze!DU187="",0,INDEX(DU!K:K,MATCH(Duombaze!DU187,DU!A:A,0),1))+IF(Duombaze!DV187="",0,INDEX(DU!K:KH,MATCH(Duombaze!DV187,DU!A:A,0),1))</f>
        <v>0</v>
      </c>
      <c r="EA187" s="20" t="s">
        <v>470</v>
      </c>
      <c r="EB187" s="19" t="str">
        <f t="shared" si="97"/>
        <v>0 SPC19BS Be galinės tempimo kilpos</v>
      </c>
      <c r="ED187" s="20">
        <f>IF(Duombaze!EC187="",0,INDEX(DU!I:I,MATCH(Duombaze!EC187,DU!A:A,0),1))</f>
        <v>0</v>
      </c>
      <c r="EE187" s="638">
        <f>IF(Duombaze!EC187="",0,INDEX(DU!K:K,MATCH(Duombaze!EC187,DU!A:A,0),1))</f>
        <v>0</v>
      </c>
      <c r="EG187" s="17"/>
      <c r="EH187" s="17" t="s">
        <v>387</v>
      </c>
      <c r="EI187" s="17" t="str">
        <f t="shared" si="100"/>
        <v>0 SPC19BS Be lipdukų</v>
      </c>
      <c r="EJ187" s="17"/>
      <c r="EK187" s="671"/>
      <c r="EL187" s="671"/>
      <c r="EM187" s="671"/>
      <c r="EN187" s="671">
        <f>IF(Duombaze!EK187="",0,INDEX(DU!I:I,MATCH(Duombaze!EK187,DU!A:A,0),1))+IF(Duombaze!EL187="",0,INDEX(DU!I:I,MATCH(Duombaze!EL187,DU!A:A,0),1))+IF(Duombaze!EM187="",0,INDEX(DU!I:I,MATCH(Duombaze!EM187,DU!A:A,0),1))</f>
        <v>0</v>
      </c>
      <c r="EO187" s="19">
        <f>IF(Duombaze!EK187="",0,INDEX(DU!K:K,MATCH(Duombaze!EK187,DU!A:A,0),1))+IF(Duombaze!EL187="",0,INDEX(DU!K:K,MATCH(Duombaze!EL187,DU!A:A,0),1))+IF(Duombaze!EM187="",0,INDEX(DU!K:K,MATCH(Duombaze!EM187,DU!A:A,0),1))</f>
        <v>0</v>
      </c>
      <c r="EP187" s="17"/>
      <c r="EQ187" s="17"/>
      <c r="ER187" s="53" t="s">
        <v>388</v>
      </c>
      <c r="ES187" s="17" t="str">
        <f t="shared" si="98"/>
        <v>0 SPC19BS Be ratų</v>
      </c>
      <c r="ET187" s="17"/>
      <c r="EU187" s="17"/>
      <c r="EV187" s="17"/>
      <c r="EW187" s="19" t="s">
        <v>389</v>
      </c>
      <c r="EX187" s="19" t="str">
        <f t="shared" si="92"/>
        <v>0 SPC19BS Be purvasaugių</v>
      </c>
      <c r="EY187" s="19"/>
      <c r="EZ187" s="672"/>
      <c r="FA187" s="672"/>
      <c r="FB187" s="672">
        <f>IF(Duombaze!EZ187="",0,INDEX(DU!I:I,MATCH(Duombaze!EZ187,DU!A:A,0),1))+IF(Duombaze!FA187="",0,INDEX(DU!I:I,MATCH(Duombaze!FA187,DU!A:A,0),1))</f>
        <v>0</v>
      </c>
      <c r="FC187" s="19">
        <f>IF(Duombaze!EZ187="",0,INDEX(DU!K:K,MATCH(Duombaze!EZ187,DU!A:A,0),1))+IF(Duombaze!FA187="",0,INDEX(DU!K:K,MATCH(Duombaze!FA187,DU!A:A,0),1))</f>
        <v>0</v>
      </c>
      <c r="FD187" s="19"/>
      <c r="FE187" s="19"/>
      <c r="FF187" s="19"/>
      <c r="FG187" s="19"/>
      <c r="FH187" s="19" t="s">
        <v>1446</v>
      </c>
      <c r="FI187" s="19"/>
      <c r="FJ187" s="19"/>
      <c r="FL187" s="724" t="s">
        <v>1578</v>
      </c>
      <c r="FM187" s="671" t="s">
        <v>3159</v>
      </c>
      <c r="FN187" s="671"/>
      <c r="FO187" s="671"/>
      <c r="FP187" s="671"/>
      <c r="FQ187" s="671">
        <f>IF(Duombaze!FM187="",0,INDEX(DU!I:I,MATCH(Duombaze!FM187,DU!A:A,0),1))+IF(Duombaze!FN187="",0,INDEX(DU!I:I,MATCH(Duombaze!FN187,DU!A:A,0),1))+IF(Duombaze!FO187="",0,INDEX(DU!I:I,MATCH(Duombaze!FO187,DU!A:A,0),1))+IF(Duombaze!FP187="",0,INDEX(DU!I:I,MATCH(Duombaze!FP187,DU!A:A,0),1))</f>
        <v>22.7166</v>
      </c>
      <c r="FR187" s="671">
        <f>IF(Duombaze!FM187="",0,INDEX(DU!K:K*2,MATCH(Duombaze!FM187,DU!A:A,0),1))+IF(Duombaze!FN187="",0,INDEX(DU!K:K,MATCH(Duombaze!FN187,DU!A:A,0),1))+IF(Duombaze!FO187="",0,INDEX(DU!K:K,MATCH(Duombaze!FO187,DU!A:A,0),1))+IF(Duombaze!FP187="",0,INDEX(DU!K:K,MATCH(Duombaze!FP187,DU!A:A,0),1))</f>
        <v>37.340000000000003</v>
      </c>
      <c r="FT187" s="121" t="s">
        <v>692</v>
      </c>
      <c r="FU187" s="121" t="s">
        <v>372</v>
      </c>
      <c r="FY187" s="7"/>
      <c r="FZ187" s="7"/>
      <c r="GA187" s="7"/>
      <c r="GC187" s="20" t="s">
        <v>1683</v>
      </c>
      <c r="GD187" s="20" t="s">
        <v>3537</v>
      </c>
    </row>
    <row r="188" spans="1:188" s="20" customFormat="1" ht="43.9" customHeight="1" x14ac:dyDescent="0.25">
      <c r="A188" s="41">
        <v>1</v>
      </c>
      <c r="B188" s="41" t="s">
        <v>778</v>
      </c>
      <c r="C188" s="16" t="s">
        <v>8392</v>
      </c>
      <c r="D188" s="19" t="s">
        <v>8393</v>
      </c>
      <c r="E188" s="17" t="str">
        <f>IF(D188&lt;&gt;"",A188&amp;" "&amp;C188&amp;" "&amp;"CERT167 "&amp;D188,"")</f>
        <v>1 SPC19BS CERT167 Pagrindas BS, ašys 412S</v>
      </c>
      <c r="F188" s="19" t="s">
        <v>9008</v>
      </c>
      <c r="G188" s="639" t="s">
        <v>8260</v>
      </c>
      <c r="H188" s="639" t="s">
        <v>2948</v>
      </c>
      <c r="I188" s="639" t="s">
        <v>8220</v>
      </c>
      <c r="J188" s="639" t="s">
        <v>3195</v>
      </c>
      <c r="K188" s="639" t="s">
        <v>2924</v>
      </c>
      <c r="L188" s="881">
        <v>23109200</v>
      </c>
      <c r="M188" s="639" t="s">
        <v>1448</v>
      </c>
      <c r="N188" s="640" t="s">
        <v>8839</v>
      </c>
      <c r="O188" s="639"/>
      <c r="P188" s="638">
        <f>IF(Duombaze!G188="",0,INDEX(DU!I:I,MATCH(Duombaze!G188,DU!A:A,0),1))+IF(Duombaze!H188="",0,INDEX(DU!I:I,MATCH(Duombaze!H188,DU!A:A,0),1))+IF(Duombaze!I188="",0,INDEX(DU!I:I,MATCH(Duombaze!I188,DU!A:A,0),1))+IF(Duombaze!J188="",0,INDEX(DU!I:I*2,MATCH(Duombaze!J188,DU!A:A,0),1))+IF(Duombaze!K188="",0,INDEX(DU!I:I,MATCH(Duombaze!K188,DU!A:A,0),1))+IF(Duombaze!L188="",0,INDEX(DU!I:I*40,MATCH(Duombaze!L188,DU!A:A,0),1))+IF(Duombaze!M188="",0,INDEX(DU!I:I,MATCH(Duombaze!M188,DU!A:A,0),1))+IF(Duombaze!N188="",0,INDEX(DU!I:I,MATCH(Duombaze!N188,DU!A:A,0),1))+IF(Duombaze!O188="",0,INDEX(DU!I:I,MATCH(Duombaze!O188,DU!A:A,0),1))</f>
        <v>7810.1489072193535</v>
      </c>
      <c r="Q188" s="638">
        <f>IF(Duombaze!G188="",0,INDEX(DU!K:K,MATCH(Duombaze!G188,DU!A:A,0),1))+IF(Duombaze!H188="",0,INDEX(DU!K:K,MATCH(Duombaze!H188,DU!A:A,0),1))+IF(Duombaze!I188="",0,INDEX(DU!K:K,MATCH(Duombaze!I188,DU!A:A,0),1))+IF(Duombaze!J188="",0,INDEX(DU!K:K*2,MATCH(Duombaze!J188,DU!A:A,0),1))+IF(Duombaze!K188="",0,INDEX(DU!K:K,MATCH(Duombaze!K188,DU!A:A,0),1))+IF(Duombaze!L188="",0,INDEX(DU!K:K,MATCH(Duombaze!L188,DU!A:A,0),1))+IF(Duombaze!M188="",0,INDEX(DU!K:K,MATCH(Duombaze!M188,DU!A:A,0),1))+IF(Duombaze!N188="",0,INDEX(DU!K:K,MATCH(Duombaze!N188,DU!A:A,0),1))+IF(Duombaze!O188="",0,INDEX(DU!K:K,MATCH(Duombaze!O188,DU!A:A,0),1))</f>
        <v>1210.0899999999999</v>
      </c>
      <c r="R188" s="19" t="s">
        <v>2015</v>
      </c>
      <c r="S188" s="52" t="s">
        <v>2016</v>
      </c>
      <c r="T188" s="881" t="s">
        <v>2948</v>
      </c>
      <c r="U188" s="17">
        <f>IF(Duombaze!T188="",0,INDEX(DU!I:I,MATCH(Duombaze!T188,DU!A:A,0),1))</f>
        <v>4078.6460927953099</v>
      </c>
      <c r="V188" s="17">
        <f>IF(Duombaze!T188="",0,INDEX(DU!K:K,MATCH(Duombaze!T188,DU!A:A,0),1))</f>
        <v>82.13</v>
      </c>
      <c r="W188" s="19" t="s">
        <v>3488</v>
      </c>
      <c r="X188" s="19"/>
      <c r="Y188" s="134"/>
      <c r="Z188" s="65" t="s">
        <v>687</v>
      </c>
      <c r="AA188" s="17" t="str">
        <f t="shared" si="88"/>
        <v>1 SPC19BS Grąžulas amortizuojamas</v>
      </c>
      <c r="AB188" s="19" t="s">
        <v>371</v>
      </c>
      <c r="AC188" s="19">
        <f>IF(Duombaze!AB188="",0,INDEX(DU!I:I,MATCH(Duombaze!AB188,DU!A:A,0),1))</f>
        <v>630.30591619717995</v>
      </c>
      <c r="AD188" s="25">
        <f>IF(Duombaze!AB188="",0,INDEX(DU!K:K,MATCH(Duombaze!AB188,DU!A:A,0),1))</f>
        <v>67.2</v>
      </c>
      <c r="AE188" s="19"/>
      <c r="AF188" s="19" t="s">
        <v>2068</v>
      </c>
      <c r="AG188" s="6" t="s">
        <v>3568</v>
      </c>
      <c r="AH188" s="17" t="str">
        <f t="shared" si="67"/>
        <v xml:space="preserve">1 SPC19BS Bamperis ATLENKIAMAS apvalus prisukamas </v>
      </c>
      <c r="AI188" s="6" t="s">
        <v>3569</v>
      </c>
      <c r="AJ188" s="6" t="s">
        <v>3569</v>
      </c>
      <c r="AK188" s="639"/>
      <c r="AL188" s="639"/>
      <c r="AM188" s="638">
        <f>IF(Duombaze!AJ188="",0,INDEX(DU!I:I,MATCH(Duombaze!AJ188,DU!A:A,0),1))+IF(Duombaze!AK188="",0,INDEX(DU!I:I,MATCH(Duombaze!AK188,DU!A:A,0),1))+IF(Duombaze!AL188="",0,INDEX(DU!I:I,MATCH(Duombaze!AL188,DU!A:A,0),1))</f>
        <v>98.121547910003997</v>
      </c>
      <c r="AN188" s="639">
        <f>IF(Duombaze!AJ188="",0,INDEX(DU!K:K,MATCH(Duombaze!AJ188,DU!A:A,0),1))+IF(Duombaze!AK188="",0,INDEX(DU!K:K,MATCH(Duombaze!AK188,DU!A:A,0),1))+IF(Duombaze!AL188="",0,INDEX(DU!K:K,MATCH(Duombaze!AL188,DU!A:A,0),1))</f>
        <v>39.97</v>
      </c>
      <c r="AO188" s="19"/>
      <c r="AP188" s="19" t="s">
        <v>2073</v>
      </c>
      <c r="AQ188" s="19" t="s">
        <v>1503</v>
      </c>
      <c r="AR188" s="17" t="str">
        <f t="shared" si="70"/>
        <v>1 SPC19BS Pagrindo hidraulika</v>
      </c>
      <c r="AS188" s="25" t="s">
        <v>2104</v>
      </c>
      <c r="AT188" s="639" t="s">
        <v>2978</v>
      </c>
      <c r="AU188" s="639" t="s">
        <v>3162</v>
      </c>
      <c r="AV188" s="639" t="s">
        <v>3221</v>
      </c>
      <c r="AW188" s="639" t="s">
        <v>3223</v>
      </c>
      <c r="AX188" s="639" t="s">
        <v>3181</v>
      </c>
      <c r="AY188" s="639"/>
      <c r="AZ188" s="639"/>
      <c r="BA188" s="639"/>
      <c r="BB188" s="639"/>
      <c r="BC188" s="638">
        <f>IF(Duombaze!AT188="",0,INDEX(DU!I:I,MATCH(Duombaze!AT188,DU!A:A,0),1))+IF(Duombaze!AU188="",0,INDEX(DU!I:I,MATCH(Duombaze!AU188,DU!A:A,0),1))+IF(Duombaze!AV188="",0,INDEX(DU!I:I*2,MATCH(Duombaze!AV188,DU!A:A,0),1))+IF(Duombaze!AW188="",0,INDEX(DU!I:I*2,MATCH(Duombaze!AW188,DU!A:A,0),1))+IF(Duombaze!AX188="",0,INDEX(DU!I:I*2,MATCH(Duombaze!AX188,DU!A:A,0),1))+IF(Duombaze!AY188="",0,INDEX(DU!I:I,MATCH(Duombaze!AY188,DU!A:A,0),1))+IF(Duombaze!AZ188="",0,INDEX(DU!I:I,MATCH(Duombaze!AZ188,DU!A:A,0),1))+IF(Duombaze!BA188="",0,INDEX(DU!I:I,MATCH(Duombaze!BA188,DU!A:A,0),1))+IF(Duombaze!BB188="",0,INDEX(DU!I:I,MATCH(Duombaze!BB188,DU!A:A,0),1))</f>
        <v>1432.8095621906457</v>
      </c>
      <c r="BD188" s="638">
        <f>IF(Duombaze!AT188="",0,INDEX(DU!K:K,MATCH(Duombaze!AT188,DU!A:A,0),1))+IF(Duombaze!AU188="",0,INDEX(DU!K:K,MATCH(Duombaze!AU188,DU!A:A,0),1))+IF(Duombaze!AV188="",0,INDEX(DU!K:K,MATCH(Duombaze!AV188,DU!A:A,0),1))+IF(Duombaze!AW188="",0,INDEX(DU!K:K,MATCH(Duombaze!AW188,DU!A:A,0),1))+IF(Duombaze!AX188="",0,INDEX(DU!K:K,MATCH(Duombaze!AX188,DU!A:A,0),1))+IF(Duombaze!AY188="",0,INDEX(DU!K:K,MATCH(Duombaze!AY188,DU!A:A,0),1))+IF(Duombaze!AZ188="",0,INDEX(DU!K:K,MATCH(Duombaze!AZ188,DU!A:A,0),1))+IF(Duombaze!BA188="",0,INDEX(DU!K:K,MATCH(Duombaze!BA188,DU!A:A,0),1))+IF(Duombaze!BB188="",0,INDEX(DU!K:K,MATCH(Duombaze!BB188,DU!A:A,0),1))</f>
        <v>39.702500000000001</v>
      </c>
      <c r="BE188" s="19" t="s">
        <v>2092</v>
      </c>
      <c r="BF188" s="19" t="s">
        <v>2103</v>
      </c>
      <c r="BG188" s="65" t="s">
        <v>55</v>
      </c>
      <c r="BH188" s="137" t="str">
        <f t="shared" si="90"/>
        <v>1 SPC19BS Hidrauliniai stabdžiai</v>
      </c>
      <c r="BI188" s="19" t="s">
        <v>101</v>
      </c>
      <c r="BJ188" s="639" t="s">
        <v>3260</v>
      </c>
      <c r="BK188" s="639" t="s">
        <v>3164</v>
      </c>
      <c r="BL188" s="639"/>
      <c r="BM188" s="639">
        <f>IF(Duombaze!BJ188="",0,INDEX(DU!I:I,MATCH(Duombaze!BJ188,DU!A:A,0),1))+IF(Duombaze!BK188="",0,INDEX(DU!I:I,MATCH(Duombaze!BK188,DU!A:A,0),1))+IF(Duombaze!BL188="",0,INDEX(DU!I:I,MATCH(Duombaze!BL188,DU!A:A,0),1))</f>
        <v>226.43052</v>
      </c>
      <c r="BN188" s="638">
        <f>IF(Duombaze!BJ188="",0,INDEX(DU!K:K,MATCH(Duombaze!BJ188,DU!A:A,0),1))+IF(Duombaze!BK188="",0,INDEX(DU!K:K,MATCH(Duombaze!BK188,DU!A:A,0),1))+IF(Duombaze!BL188="",0,INDEX(DU!K:K,MATCH(Duombaze!BL188,DU!A:A,0),1))</f>
        <v>23.18</v>
      </c>
      <c r="BO188" s="19"/>
      <c r="BP188" s="19"/>
      <c r="BQ188" s="19" t="str">
        <f>BQ175</f>
        <v>Stabdžių išvadai hidrauliniai</v>
      </c>
      <c r="BR188" s="19" t="str">
        <f t="shared" si="99"/>
        <v>1 SPC19BS Stabdžių išvadai hidrauliniai</v>
      </c>
      <c r="BS188" s="19" t="str">
        <f>BS175</f>
        <v>ZU30ASPC14SIH0 + ZC40ASPC1620IJ</v>
      </c>
      <c r="BT188" s="19" t="s">
        <v>3035</v>
      </c>
      <c r="BU188" s="19" t="s">
        <v>3034</v>
      </c>
      <c r="BV188" s="19"/>
      <c r="BW188" s="19">
        <f>IF(Duombaze!BT188="",0,INDEX(DU!I:I,MATCH(Duombaze!BT188,DU!A:A,0),1))+IF(Duombaze!BU188="",0,INDEX(DU!I:I,MATCH(Duombaze!BU188,DU!A:A,0),1))+IF(Duombaze!BV188="",0,INDEX(DU!I:I,MATCH(Duombaze!BV188,DU!A:A,0),1))</f>
        <v>28.7798954069915</v>
      </c>
      <c r="BX188" s="19">
        <f>IF(Duombaze!BT188="",0,INDEX(DU!K:K,MATCH(Duombaze!BT188,DU!A:A,0),1))+IF(Duombaze!BU188="",0,INDEX(DU!K:K,MATCH(Duombaze!BU188,DU!A:A,0),1))+IF(Duombaze!BV188="",0,INDEX(DU!K:K,MATCH(Duombaze!BV188,DU!A:A,0),1))</f>
        <v>11</v>
      </c>
      <c r="BY188" s="19"/>
      <c r="BZ188" s="19"/>
      <c r="CA188" s="19" t="str">
        <f>CA175</f>
        <v>Hidr.koja SIMOL H1060 + HJ + kranas</v>
      </c>
      <c r="CB188" s="19" t="str">
        <f t="shared" si="93"/>
        <v>1 SPC19BS Hidr.koja SIMOL H1060 + HJ + kranas</v>
      </c>
      <c r="CC188" s="19" t="str">
        <f>CC175</f>
        <v>ZM10HKSIMH1060</v>
      </c>
      <c r="CD188" s="19">
        <f>IF(Duombaze!CC188="",0,INDEX(DU!I:I,MATCH(Duombaze!CC188,DU!A:A,0),1))</f>
        <v>164.361478056473</v>
      </c>
      <c r="CE188" s="17">
        <f>IF(Duombaze!CC188="",0,INDEX(DU!K:K,MATCH(Duombaze!CC188,DU!A:A,0),1))</f>
        <v>18.05</v>
      </c>
      <c r="CF188" s="19"/>
      <c r="CG188" s="19" t="s">
        <v>2110</v>
      </c>
      <c r="CH188" s="65" t="str">
        <f>CH175</f>
        <v>Priekinė kilpa UMEGA D-50 (plokštelė 145x145)</v>
      </c>
      <c r="CI188" s="17" t="str">
        <f t="shared" si="71"/>
        <v>1 SPC19BS Priekinė kilpa UMEGA D-50 (plokštelė 145x145)</v>
      </c>
      <c r="CJ188" s="19" t="str">
        <f>CJ175</f>
        <v>ZC40ASPC16CPKU</v>
      </c>
      <c r="CK188" s="19">
        <f>IF(Duombaze!CJ188="",0,INDEX(DU!I:I,MATCH(Duombaze!CJ188,DU!A:A,0),1))</f>
        <v>71.836726290849597</v>
      </c>
      <c r="CL188" s="17">
        <f>IF(Duombaze!CJ188="",0,INDEX(DU!K:K,MATCH(Duombaze!CJ188,DU!A:A,0),1))</f>
        <v>20.63</v>
      </c>
      <c r="CM188" s="19"/>
      <c r="CN188" s="19" t="s">
        <v>2108</v>
      </c>
      <c r="CO188" s="19" t="s">
        <v>677</v>
      </c>
      <c r="CP188" s="17" t="str">
        <f t="shared" si="72"/>
        <v>1 SPC19BS Rankinis stabdis puspriekabėms</v>
      </c>
      <c r="CQ188" s="19" t="s">
        <v>2707</v>
      </c>
      <c r="CR188" s="639" t="s">
        <v>2707</v>
      </c>
      <c r="CS188" s="639"/>
      <c r="CT188" s="639">
        <f>IF(Duombaze!CR188="",0,INDEX(DU!I:I,MATCH(Duombaze!CR188,DU!A:A,0),1))+IF(Duombaze!CS188="",0,INDEX(DU!I:I,MATCH(Duombaze!CS188,DU!A:A,0),1))</f>
        <v>27.738101200368501</v>
      </c>
      <c r="CU188" s="19">
        <f>IF(Duombaze!CR188="",0,INDEX(DU!K:K,MATCH(Duombaze!CR188,DU!A:A,0),1))+IF(Duombaze!CS188="",0,INDEX(DU!K:K,MATCH(Duombaze!CS188,DU!A:A,0),1))</f>
        <v>35.47</v>
      </c>
      <c r="CV188" s="19"/>
      <c r="CW188" s="19" t="s">
        <v>2124</v>
      </c>
      <c r="CX188" s="19" t="s">
        <v>711</v>
      </c>
      <c r="CY188" s="17" t="str">
        <f t="shared" si="73"/>
        <v>1 SPC19BS Viršborčiai 600</v>
      </c>
      <c r="CZ188" s="19" t="s">
        <v>374</v>
      </c>
      <c r="DA188" s="672" t="s">
        <v>374</v>
      </c>
      <c r="DB188" s="672"/>
      <c r="DC188" s="672">
        <f>IF(Duombaze!DA188="",0,INDEX(DU!I:I,MATCH(Duombaze!DA188,DU!A:A,0),1))+IF(Duombaze!DB188="",0,INDEX(DU!I:I,MATCH(Duombaze!DB188,DU!A:A,0),1))</f>
        <v>398.80779152896503</v>
      </c>
      <c r="DD188" s="19">
        <f>IF(Duombaze!DA188="",0,INDEX(DU!K:K,MATCH(Duombaze!DA188,DU!A:A,0),1))+IF(Duombaze!DB188="",0,INDEX(DU!K:K,MATCH(Duombaze!DB188,DU!A:A,0),1))</f>
        <v>139.01</v>
      </c>
      <c r="DE188" s="19" t="s">
        <v>2139</v>
      </c>
      <c r="DF188" s="19"/>
      <c r="DG188" s="19" t="s">
        <v>705</v>
      </c>
      <c r="DH188" s="19" t="str">
        <f t="shared" si="74"/>
        <v>1 SPC19BS Aikštelė</v>
      </c>
      <c r="DI188" s="19" t="s">
        <v>274</v>
      </c>
      <c r="DJ188" s="672" t="s">
        <v>3165</v>
      </c>
      <c r="DK188" s="672" t="s">
        <v>274</v>
      </c>
      <c r="DL188" s="672">
        <f>IF(Duombaze!DJ188="",0,INDEX(DU!I:I,MATCH(Duombaze!DJ188,DU!A:A,0),1))+IF(Duombaze!DK188="",0,INDEX(DU!I:I,MATCH(Duombaze!DK188,DU!A:A,0),1))</f>
        <v>315.64603296082998</v>
      </c>
      <c r="DM188" s="19">
        <f>IF(Duombaze!DJ188="",0,INDEX(DU!K:K,MATCH(Duombaze!DJ188,DU!A:A,0),1))+IF(Duombaze!DK188="",0,INDEX(DU!K:K,MATCH(Duombaze!DK188,DU!A:A,0),1))</f>
        <v>89.177500000000009</v>
      </c>
      <c r="DN188" s="19" t="s">
        <v>2161</v>
      </c>
      <c r="DO188" s="19"/>
      <c r="DP188" s="19" t="str">
        <f>DP175</f>
        <v>Gale trikampis LED žibintas + pilnas LED (Danija)</v>
      </c>
      <c r="DQ188" s="17" t="str">
        <f t="shared" si="75"/>
        <v>1 SPC19BS Gale trikampis LED žibintas + pilnas LED (Danija)</v>
      </c>
      <c r="DR188" s="65" t="str">
        <f>DR175</f>
        <v>ZC40AZIBMI0000</v>
      </c>
      <c r="DS188" s="692" t="s">
        <v>252</v>
      </c>
      <c r="DT188" s="692"/>
      <c r="DU188" s="692"/>
      <c r="DV188" s="692"/>
      <c r="DW188" s="692">
        <f>IF(Duombaze!DS188="",0,INDEX(DU!I:I,MATCH(Duombaze!DS188,DU!A:A,0),1))+IF(Duombaze!DT188="",0,INDEX(DU!I:I,MATCH(Duombaze!DT188,DU!A:A,0),1))+IF(Duombaze!DU188="",0,INDEX(DU!I:I,MATCH(Duombaze!DU188,DU!A:A,0),1))+IF(Duombaze!DV188="",0,INDEX(DU!I:I,MATCH(Duombaze!DV188,DU!A:A,0),1))</f>
        <v>129.30043442866699</v>
      </c>
      <c r="DX188" s="638">
        <f>IF(Duombaze!DS188="",0,INDEX(DU!K:K,MATCH(Duombaze!DS188,DU!A:A,0),1))+IF(Duombaze!DT188="",0,INDEX(DU!K:K,MATCH(Duombaze!DT188,DU!A:A,0),1))+IF(Duombaze!DU188="",0,INDEX(DU!K:K,MATCH(Duombaze!DU188,DU!A:A,0),1))+IF(Duombaze!DV188="",0,INDEX(DU!K:KH,MATCH(Duombaze!DV188,DU!A:A,0),1))</f>
        <v>0</v>
      </c>
      <c r="DY188" s="65"/>
      <c r="DZ188" s="65"/>
      <c r="EA188" s="19" t="str">
        <f>EA175</f>
        <v>Ištempimo kilpa RIMA</v>
      </c>
      <c r="EB188" s="19" t="str">
        <f t="shared" si="97"/>
        <v>1 SPC19BS Ištempimo kilpa RIMA</v>
      </c>
      <c r="EC188" s="19" t="str">
        <f>EC175</f>
        <v>ZC40ACTKR00000</v>
      </c>
      <c r="ED188" s="52">
        <f>IF(Duombaze!EC188="",0,INDEX(DU!I:I,MATCH(Duombaze!EC188,DU!A:A,0),1))</f>
        <v>92.221999999999994</v>
      </c>
      <c r="EE188" s="638">
        <f>IF(Duombaze!EC188="",0,INDEX(DU!K:K,MATCH(Duombaze!EC188,DU!A:A,0),1))</f>
        <v>23.17</v>
      </c>
      <c r="EF188" s="52"/>
      <c r="EG188" s="19"/>
      <c r="EH188" s="19" t="str">
        <f>EH175</f>
        <v>Lipdukai Daniški + MItip logo (prisukamas)</v>
      </c>
      <c r="EI188" s="17" t="str">
        <f t="shared" si="100"/>
        <v>1 SPC19BS Lipdukai Daniški + MItip logo (prisukamas)</v>
      </c>
      <c r="EJ188" s="19" t="str">
        <f>EJ175</f>
        <v>ZM20ASPCLMI000 + ZM0L0G0MITIP00</v>
      </c>
      <c r="EK188" s="672" t="s">
        <v>3051</v>
      </c>
      <c r="EL188" s="672" t="s">
        <v>3052</v>
      </c>
      <c r="EM188" s="672"/>
      <c r="EN188" s="671">
        <f>IF(Duombaze!EK188="",0,INDEX(DU!I:I,MATCH(Duombaze!EK188,DU!A:A,0),1))+IF(Duombaze!EL188="",0,INDEX(DU!I:I,MATCH(Duombaze!EL188,DU!A:A,0),1))+IF(Duombaze!EM188="",0,INDEX(DU!I:I,MATCH(Duombaze!EM188,DU!A:A,0),1))</f>
        <v>13.609623333333332</v>
      </c>
      <c r="EO188" s="19">
        <f>IF(Duombaze!EK188="",0,INDEX(DU!K:K,MATCH(Duombaze!EK188,DU!A:A,0),1))+IF(Duombaze!EL188="",0,INDEX(DU!K:K,MATCH(Duombaze!EL188,DU!A:A,0),1))+IF(Duombaze!EM188="",0,INDEX(DU!K:K,MATCH(Duombaze!EM188,DU!A:A,0),1))</f>
        <v>2.58</v>
      </c>
      <c r="EP188" s="19"/>
      <c r="EQ188" s="19"/>
      <c r="ER188" s="20" t="s">
        <v>1497</v>
      </c>
      <c r="ES188" s="17" t="str">
        <f t="shared" si="98"/>
        <v>1 SPC19BS Montuojami</v>
      </c>
      <c r="ET188" s="17"/>
      <c r="EU188" s="17"/>
      <c r="EV188" s="17"/>
      <c r="EW188" s="19" t="s">
        <v>407</v>
      </c>
      <c r="EX188" s="19" t="str">
        <f t="shared" si="92"/>
        <v>1 SPC19BS Purvasaugių komplektas 600 ratams (ketvirtiniai 1/4)</v>
      </c>
      <c r="EY188" s="19" t="s">
        <v>378</v>
      </c>
      <c r="EZ188" s="672" t="s">
        <v>378</v>
      </c>
      <c r="FA188" s="672"/>
      <c r="FB188" s="672">
        <f>IF(Duombaze!EZ188="",0,INDEX(DU!I:I,MATCH(Duombaze!EZ188,DU!A:A,0),1))+IF(Duombaze!FA188="",0,INDEX(DU!I:I,MATCH(Duombaze!FA188,DU!A:A,0),1))</f>
        <v>72.839479999999895</v>
      </c>
      <c r="FC188" s="19">
        <f>IF(Duombaze!EZ188="",0,INDEX(DU!K:K,MATCH(Duombaze!EZ188,DU!A:A,0),1))+IF(Duombaze!FA188="",0,INDEX(DU!K:K,MATCH(Duombaze!FA188,DU!A:A,0),1))</f>
        <v>9.33</v>
      </c>
      <c r="FD188" s="19"/>
      <c r="FE188" s="19"/>
      <c r="FF188" s="19"/>
      <c r="FG188" s="19"/>
      <c r="FH188" s="19" t="s">
        <v>2192</v>
      </c>
      <c r="FI188" s="19"/>
      <c r="FJ188" s="19"/>
      <c r="FK188" s="65"/>
      <c r="FL188" s="20" t="s">
        <v>2193</v>
      </c>
      <c r="FM188" s="671" t="s">
        <v>2193</v>
      </c>
      <c r="FN188" s="671"/>
      <c r="FO188" s="671"/>
      <c r="FP188" s="671"/>
      <c r="FQ188" s="671">
        <f>IF(Duombaze!FM188="",0,INDEX(DU!I:I,MATCH(Duombaze!FM188,DU!A:A,0),1))+IF(Duombaze!FN188="",0,INDEX(DU!I:I,MATCH(Duombaze!FN188,DU!A:A,0),1))+IF(Duombaze!FO188="",0,INDEX(DU!I:I,MATCH(Duombaze!FO188,DU!A:A,0),1))+IF(Duombaze!FP188="",0,INDEX(DU!I:I,MATCH(Duombaze!FP188,DU!A:A,0),1))</f>
        <v>29.720543820224702</v>
      </c>
      <c r="FR188" s="671">
        <f>IF(Duombaze!FM188="",0,INDEX(DU!K:K*2,MATCH(Duombaze!FM188,DU!A:A,0),1))+IF(Duombaze!FN188="",0,INDEX(DU!K:K,MATCH(Duombaze!FN188,DU!A:A,0),1))+IF(Duombaze!FO188="",0,INDEX(DU!K:K,MATCH(Duombaze!FO188,DU!A:A,0),1))+IF(Duombaze!FP188="",0,INDEX(DU!K:K,MATCH(Duombaze!FP188,DU!A:A,0),1))</f>
        <v>30.94</v>
      </c>
      <c r="FT188" s="121" t="s">
        <v>691</v>
      </c>
      <c r="FU188" s="121" t="s">
        <v>373</v>
      </c>
      <c r="FY188" s="65" t="s">
        <v>59</v>
      </c>
      <c r="FZ188" s="137" t="str">
        <f>IF(FY188&lt;&gt;"",A190&amp;" "&amp;C190&amp;" "&amp;FY188,"")</f>
        <v>3 SPC19BS Pneumatiniai stabdžiai dviejų kontūrų su mechaniniu LSV</v>
      </c>
      <c r="GA188" s="19" t="s">
        <v>100</v>
      </c>
      <c r="GC188" s="20" t="s">
        <v>1684</v>
      </c>
      <c r="GD188" s="20" t="s">
        <v>3538</v>
      </c>
    </row>
    <row r="189" spans="1:188" s="20" customFormat="1" ht="44.45" customHeight="1" x14ac:dyDescent="0.25">
      <c r="A189" s="41">
        <v>2</v>
      </c>
      <c r="B189" s="41" t="s">
        <v>778</v>
      </c>
      <c r="C189" s="16" t="s">
        <v>8392</v>
      </c>
      <c r="D189" s="19" t="s">
        <v>8394</v>
      </c>
      <c r="E189" s="17" t="str">
        <f>IF(D189&lt;&gt;"",A189&amp;" "&amp;C189&amp;" "&amp;"CERT167 "&amp;D189,"")</f>
        <v>2 SPC19BS CERT167 Pagrindas BS CINKUOTU rėmu, ašys 412S</v>
      </c>
      <c r="F189" s="19" t="s">
        <v>9009</v>
      </c>
      <c r="G189" s="19" t="s">
        <v>8261</v>
      </c>
      <c r="H189" s="19" t="s">
        <v>2948</v>
      </c>
      <c r="I189" s="19" t="s">
        <v>8220</v>
      </c>
      <c r="J189" s="19" t="s">
        <v>3195</v>
      </c>
      <c r="K189" s="19" t="s">
        <v>2924</v>
      </c>
      <c r="L189" s="19">
        <v>23109200</v>
      </c>
      <c r="M189" s="639" t="s">
        <v>1448</v>
      </c>
      <c r="N189" s="640" t="s">
        <v>8840</v>
      </c>
      <c r="O189" s="639"/>
      <c r="P189" s="638">
        <f>IF(Duombaze!G189="",0,INDEX(DU!I:I,MATCH(Duombaze!G189,DU!A:A,0),1))+IF(Duombaze!H189="",0,INDEX(DU!I:I,MATCH(Duombaze!H189,DU!A:A,0),1))+IF(Duombaze!I189="",0,INDEX(DU!I:I,MATCH(Duombaze!I189,DU!A:A,0),1))+IF(Duombaze!J189="",0,INDEX(DU!I:I*2,MATCH(Duombaze!J189,DU!A:A,0),1))+IF(Duombaze!K189="",0,INDEX(DU!I:I,MATCH(Duombaze!K189,DU!A:A,0),1))+IF(Duombaze!L189="",0,INDEX(DU!I:I*40,MATCH(Duombaze!L189,DU!A:A,0),1))+IF(Duombaze!M189="",0,INDEX(DU!I:I,MATCH(Duombaze!M189,DU!A:A,0),1))+IF(Duombaze!N189="",0,INDEX(DU!I:I,MATCH(Duombaze!N189,DU!A:A,0),1))+IF(Duombaze!O189="",0,INDEX(DU!I:I,MATCH(Duombaze!O189,DU!A:A,0),1))</f>
        <v>8652.9180814447191</v>
      </c>
      <c r="Q189" s="638">
        <f>IF(Duombaze!G189="",0,INDEX(DU!K:K,MATCH(Duombaze!G189,DU!A:A,0),1))+IF(Duombaze!H189="",0,INDEX(DU!K:K,MATCH(Duombaze!H189,DU!A:A,0),1))+IF(Duombaze!I189="",0,INDEX(DU!K:K,MATCH(Duombaze!I189,DU!A:A,0),1))+IF(Duombaze!J189="",0,INDEX(DU!K:K*2,MATCH(Duombaze!J189,DU!A:A,0),1))+IF(Duombaze!K189="",0,INDEX(DU!K:K,MATCH(Duombaze!K189,DU!A:A,0),1))+IF(Duombaze!L189="",0,INDEX(DU!K:K,MATCH(Duombaze!L189,DU!A:A,0),1))+IF(Duombaze!M189="",0,INDEX(DU!K:K,MATCH(Duombaze!M189,DU!A:A,0),1))+IF(Duombaze!N189="",0,INDEX(DU!K:K,MATCH(Duombaze!N189,DU!A:A,0),1))+IF(Duombaze!O189="",0,INDEX(DU!K:K,MATCH(Duombaze!O189,DU!A:A,0),1))</f>
        <v>1194.75</v>
      </c>
      <c r="R189" s="19" t="s">
        <v>2017</v>
      </c>
      <c r="S189" s="52"/>
      <c r="T189" s="881" t="s">
        <v>2948</v>
      </c>
      <c r="U189" s="17">
        <f>IF(Duombaze!T189="",0,INDEX(DU!I:I,MATCH(Duombaze!T189,DU!A:A,0),1))</f>
        <v>4078.6460927953099</v>
      </c>
      <c r="V189" s="17">
        <f>IF(Duombaze!T189="",0,INDEX(DU!K:K,MATCH(Duombaze!T189,DU!A:A,0),1))</f>
        <v>82.13</v>
      </c>
      <c r="W189" s="19" t="s">
        <v>3488</v>
      </c>
      <c r="X189" s="19"/>
      <c r="Y189" s="134"/>
      <c r="Z189" s="65" t="s">
        <v>8200</v>
      </c>
      <c r="AA189" s="17" t="str">
        <f t="shared" ref="AA189:AA210" si="101">IF(Z189&lt;&gt;"",A189&amp;" "&amp;C189&amp;" "&amp;Z189,"")</f>
        <v>2 SPC19BS Grąžulas amortizuojamas ZN</v>
      </c>
      <c r="AB189" s="19" t="s">
        <v>1482</v>
      </c>
      <c r="AC189" s="19">
        <f>IF(Duombaze!AB189="",0,INDEX(DU!I:I,MATCH(Duombaze!AB189,DU!A:A,0),1))</f>
        <v>889.33801788425706</v>
      </c>
      <c r="AD189" s="25">
        <f>IF(Duombaze!AB189="",0,INDEX(DU!K:K,MATCH(Duombaze!AB189,DU!A:A,0),1))</f>
        <v>0</v>
      </c>
      <c r="AE189" s="19"/>
      <c r="AF189" s="19" t="s">
        <v>2066</v>
      </c>
      <c r="AG189" s="6" t="s">
        <v>3572</v>
      </c>
      <c r="AH189" s="17" t="str">
        <f t="shared" ref="AH189:AH191" si="102">IF(AG189&lt;&gt;"",A189&amp;" "&amp;C189&amp;" "&amp;AG189,"")</f>
        <v>2 SPC19BS Bamperis ATLENKIAMAS apvalus prisukamas ZN</v>
      </c>
      <c r="AI189" s="6" t="s">
        <v>3570</v>
      </c>
      <c r="AJ189" s="6" t="s">
        <v>3570</v>
      </c>
      <c r="AK189" s="639"/>
      <c r="AL189" s="639"/>
      <c r="AM189" s="638">
        <f>IF(Duombaze!AJ189="",0,INDEX(DU!I:I,MATCH(Duombaze!AJ189,DU!A:A,0),1))+IF(Duombaze!AK189="",0,INDEX(DU!I:I,MATCH(Duombaze!AK189,DU!A:A,0),1))+IF(Duombaze!AL189="",0,INDEX(DU!I:I,MATCH(Duombaze!AL189,DU!A:A,0),1))</f>
        <v>184.28384698900601</v>
      </c>
      <c r="AN189" s="639">
        <f>IF(Duombaze!AJ189="",0,INDEX(DU!K:K,MATCH(Duombaze!AJ189,DU!A:A,0),1))+IF(Duombaze!AK189="",0,INDEX(DU!K:K,MATCH(Duombaze!AK189,DU!A:A,0),1))+IF(Duombaze!AL189="",0,INDEX(DU!K:K,MATCH(Duombaze!AL189,DU!A:A,0),1))</f>
        <v>39.97</v>
      </c>
      <c r="AO189" s="19"/>
      <c r="AP189" s="19"/>
      <c r="AQ189" s="19" t="s">
        <v>1504</v>
      </c>
      <c r="AR189" s="17" t="str">
        <f t="shared" si="70"/>
        <v>2 SPC19BS Pagrindo hidraulika + Kėbulo išvertimo išvadas</v>
      </c>
      <c r="AS189" s="25" t="s">
        <v>2102</v>
      </c>
      <c r="AT189" s="639" t="s">
        <v>2978</v>
      </c>
      <c r="AU189" s="639" t="s">
        <v>3162</v>
      </c>
      <c r="AV189" s="639" t="s">
        <v>3221</v>
      </c>
      <c r="AW189" s="639" t="s">
        <v>3223</v>
      </c>
      <c r="AX189" s="639" t="s">
        <v>3181</v>
      </c>
      <c r="AY189" s="639" t="s">
        <v>2979</v>
      </c>
      <c r="AZ189" s="639" t="s">
        <v>2962</v>
      </c>
      <c r="BA189" s="639"/>
      <c r="BB189" s="639"/>
      <c r="BC189" s="638">
        <f>IF(Duombaze!AT189="",0,INDEX(DU!I:I,MATCH(Duombaze!AT189,DU!A:A,0),1))+IF(Duombaze!AU189="",0,INDEX(DU!I:I,MATCH(Duombaze!AU189,DU!A:A,0),1))+IF(Duombaze!AV189="",0,INDEX(DU!I:I*2,MATCH(Duombaze!AV189,DU!A:A,0),1))+IF(Duombaze!AW189="",0,INDEX(DU!I:I*2,MATCH(Duombaze!AW189,DU!A:A,0),1))+IF(Duombaze!AX189="",0,INDEX(DU!I:I*2,MATCH(Duombaze!AX189,DU!A:A,0),1))+IF(Duombaze!AY189="",0,INDEX(DU!I:I,MATCH(Duombaze!AY189,DU!A:A,0),1))+IF(Duombaze!AZ189="",0,INDEX(DU!I:I,MATCH(Duombaze!AZ189,DU!A:A,0),1))+IF(Duombaze!BA189="",0,INDEX(DU!I:I,MATCH(Duombaze!BA189,DU!A:A,0),1))+IF(Duombaze!BB189="",0,INDEX(DU!I:I,MATCH(Duombaze!BB189,DU!A:A,0),1))</f>
        <v>1503.6913621906458</v>
      </c>
      <c r="BD189" s="638">
        <f>IF(Duombaze!AT189="",0,INDEX(DU!K:K,MATCH(Duombaze!AT189,DU!A:A,0),1))+IF(Duombaze!AU189="",0,INDEX(DU!K:K,MATCH(Duombaze!AU189,DU!A:A,0),1))+IF(Duombaze!AV189="",0,INDEX(DU!K:K,MATCH(Duombaze!AV189,DU!A:A,0),1))+IF(Duombaze!AW189="",0,INDEX(DU!K:K,MATCH(Duombaze!AW189,DU!A:A,0),1))+IF(Duombaze!AX189="",0,INDEX(DU!K:K,MATCH(Duombaze!AX189,DU!A:A,0),1))+IF(Duombaze!AY189="",0,INDEX(DU!K:K,MATCH(Duombaze!AY189,DU!A:A,0),1))+IF(Duombaze!AZ189="",0,INDEX(DU!K:K,MATCH(Duombaze!AZ189,DU!A:A,0),1))+IF(Duombaze!BA189="",0,INDEX(DU!K:K,MATCH(Duombaze!BA189,DU!A:A,0),1))+IF(Duombaze!BB189="",0,INDEX(DU!K:K,MATCH(Duombaze!BB189,DU!A:A,0),1))</f>
        <v>48.392499999999998</v>
      </c>
      <c r="BE189" s="19" t="s">
        <v>2092</v>
      </c>
      <c r="BF189" s="19" t="s">
        <v>2103</v>
      </c>
      <c r="BG189" s="65" t="s">
        <v>2719</v>
      </c>
      <c r="BH189" s="497" t="str">
        <f t="shared" si="90"/>
        <v>2 SPC19BS Pneumatiniai - hidrauliniai stabdžiai (auto pneumo LSV + 2x0,4s)</v>
      </c>
      <c r="BI189" s="17" t="s">
        <v>2727</v>
      </c>
      <c r="BJ189" s="638" t="s">
        <v>3015</v>
      </c>
      <c r="BK189" s="638" t="s">
        <v>3009</v>
      </c>
      <c r="BL189" s="638"/>
      <c r="BM189" s="638">
        <f>IF(Duombaze!BJ189="",0,INDEX(DU!I:I,MATCH(Duombaze!BJ189,DU!A:A,0),1))+IF(Duombaze!BK189="",0,INDEX(DU!I:I,MATCH(Duombaze!BK189,DU!A:A,0),1))+IF(Duombaze!BL189="",0,INDEX(DU!I:I,MATCH(Duombaze!BL189,DU!A:A,0),1))</f>
        <v>819.89062000000001</v>
      </c>
      <c r="BN189" s="638">
        <f>IF(Duombaze!BJ189="",0,INDEX(DU!K:K,MATCH(Duombaze!BJ189,DU!A:A,0),1))+IF(Duombaze!BK189="",0,INDEX(DU!K:K,MATCH(Duombaze!BK189,DU!A:A,0),1))+IF(Duombaze!BL189="",0,INDEX(DU!K:K,MATCH(Duombaze!BL189,DU!A:A,0),1))</f>
        <v>68.02</v>
      </c>
      <c r="BO189" s="19"/>
      <c r="BP189" s="19"/>
      <c r="BQ189" s="19" t="str">
        <f>BQ177</f>
        <v>Stabdžių išvadai pneumatiniai - hidrauliniai komplektams</v>
      </c>
      <c r="BR189" s="19" t="str">
        <f t="shared" si="99"/>
        <v>2 SPC19BS Stabdžių išvadai pneumatiniai - hidrauliniai komplektams</v>
      </c>
      <c r="BS189" s="19" t="str">
        <f>BS177</f>
        <v>ZU30ASPC14SIPH + ZC40ASPC1620IJ + 000023705201</v>
      </c>
      <c r="BT189" s="17" t="s">
        <v>3038</v>
      </c>
      <c r="BU189" s="19" t="s">
        <v>3034</v>
      </c>
      <c r="BV189" s="19">
        <v>23705201</v>
      </c>
      <c r="BW189" s="19">
        <f>IF(Duombaze!BT189="",0,INDEX(DU!I:I,MATCH(Duombaze!BT189,DU!A:A,0),1))+IF(Duombaze!BU189="",0,INDEX(DU!I:I,MATCH(Duombaze!BU189,DU!A:A,0),1))+IF(Duombaze!BV189="",0,INDEX(DU!I:I,MATCH(Duombaze!BV189,DU!A:A,0),1))</f>
        <v>90.255595406991503</v>
      </c>
      <c r="BX189" s="19">
        <f>IF(Duombaze!BT189="",0,INDEX(DU!K:K,MATCH(Duombaze!BT189,DU!A:A,0),1))+IF(Duombaze!BU189="",0,INDEX(DU!K:K,MATCH(Duombaze!BU189,DU!A:A,0),1))+IF(Duombaze!BV189="",0,INDEX(DU!K:K,MATCH(Duombaze!BV189,DU!A:A,0),1))</f>
        <v>11.59</v>
      </c>
      <c r="BY189" s="19"/>
      <c r="BZ189" s="19"/>
      <c r="CA189" s="19" t="s">
        <v>8650</v>
      </c>
      <c r="CB189" s="19" t="str">
        <f t="shared" si="93"/>
        <v>2 SPC19BS Grąžulo atrama (bulvė)</v>
      </c>
      <c r="CC189" s="19" t="s">
        <v>1955</v>
      </c>
      <c r="CD189" s="19">
        <f>IF(Duombaze!CC189="",0,INDEX(DU!I:I,MATCH(Duombaze!CC189,DU!A:A,0),1))</f>
        <v>21.490613016872501</v>
      </c>
      <c r="CE189" s="17">
        <f>IF(Duombaze!CC189="",0,INDEX(DU!K:K,MATCH(Duombaze!CC189,DU!A:A,0),1))</f>
        <v>0</v>
      </c>
      <c r="CF189" s="19"/>
      <c r="CG189" s="19" t="s">
        <v>2081</v>
      </c>
      <c r="CH189" s="65" t="str">
        <f>CH176</f>
        <v>Priekinė kilpa DIN 9678 D-50 (3000 kg.)</v>
      </c>
      <c r="CI189" s="17" t="str">
        <f t="shared" si="71"/>
        <v>2 SPC19BS Priekinė kilpa DIN 9678 D-50 (3000 kg.)</v>
      </c>
      <c r="CJ189" s="19" t="str">
        <f>CJ176</f>
        <v>ZC4ACPKL50000</v>
      </c>
      <c r="CK189" s="19">
        <f>IF(Duombaze!CJ189="",0,INDEX(DU!I:I,MATCH(Duombaze!CJ189,DU!A:A,0),1))</f>
        <v>188.11199999999999</v>
      </c>
      <c r="CL189" s="17">
        <f>IF(Duombaze!CJ189="",0,INDEX(DU!K:K,MATCH(Duombaze!CJ189,DU!A:A,0),1))</f>
        <v>11.59</v>
      </c>
      <c r="CM189" s="19"/>
      <c r="CN189" s="19"/>
      <c r="CO189" s="19" t="s">
        <v>652</v>
      </c>
      <c r="CP189" s="17" t="str">
        <f t="shared" si="72"/>
        <v>2 SPC19BS Ratų atsparos</v>
      </c>
      <c r="CQ189" s="19" t="s">
        <v>1471</v>
      </c>
      <c r="CR189" s="639" t="s">
        <v>1471</v>
      </c>
      <c r="CS189" s="639"/>
      <c r="CT189" s="639">
        <f>IF(Duombaze!CR189="",0,INDEX(DU!I:I,MATCH(Duombaze!CR189,DU!A:A,0),1))+IF(Duombaze!CS189="",0,INDEX(DU!I:I,MATCH(Duombaze!CS189,DU!A:A,0),1))</f>
        <v>28.542999999999999</v>
      </c>
      <c r="CU189" s="19">
        <f>IF(Duombaze!CR189="",0,INDEX(DU!K:K,MATCH(Duombaze!CR189,DU!A:A,0),1))+IF(Duombaze!CS189="",0,INDEX(DU!K:K,MATCH(Duombaze!CS189,DU!A:A,0),1))</f>
        <v>0</v>
      </c>
      <c r="CV189" s="19"/>
      <c r="CW189" s="19"/>
      <c r="CX189" s="19" t="s">
        <v>713</v>
      </c>
      <c r="CY189" s="17" t="str">
        <f t="shared" si="73"/>
        <v>2 SPC19BS Viršborčiai 800 (perforuoti) (TENTAS NEDEDAMAS )</v>
      </c>
      <c r="CZ189" s="19" t="s">
        <v>375</v>
      </c>
      <c r="DA189" s="672" t="s">
        <v>375</v>
      </c>
      <c r="DB189" s="672"/>
      <c r="DC189" s="672">
        <f>IF(Duombaze!DA189="",0,INDEX(DU!I:I,MATCH(Duombaze!DA189,DU!A:A,0),1))+IF(Duombaze!DB189="",0,INDEX(DU!I:I,MATCH(Duombaze!DB189,DU!A:A,0),1))</f>
        <v>630.01837866063295</v>
      </c>
      <c r="DD189" s="19">
        <f>IF(Duombaze!DA189="",0,INDEX(DU!K:K,MATCH(Duombaze!DA189,DU!A:A,0),1))+IF(Duombaze!DB189="",0,INDEX(DU!K:K,MATCH(Duombaze!DB189,DU!A:A,0),1))</f>
        <v>139.01</v>
      </c>
      <c r="DE189" s="19" t="s">
        <v>2140</v>
      </c>
      <c r="DF189" s="19"/>
      <c r="DG189" s="19" t="s">
        <v>1947</v>
      </c>
      <c r="DH189" s="19" t="str">
        <f t="shared" si="74"/>
        <v>2 SPC19BS Tentas UK tipo</v>
      </c>
      <c r="DI189" s="52" t="s">
        <v>1968</v>
      </c>
      <c r="DJ189" s="672" t="s">
        <v>274</v>
      </c>
      <c r="DK189" s="678"/>
      <c r="DL189" s="678">
        <f>IF(Duombaze!DJ189="",0,INDEX(DU!I:I,MATCH(Duombaze!DJ189,DU!A:A,0),1))+IF(Duombaze!DK189="",0,INDEX(DU!I:I,MATCH(Duombaze!DK189,DU!A:A,0),1))</f>
        <v>25.947729837227001</v>
      </c>
      <c r="DM189" s="19">
        <f>IF(Duombaze!DJ189="",0,INDEX(DU!K:K,MATCH(Duombaze!DJ189,DU!A:A,0),1))+IF(Duombaze!DK189="",0,INDEX(DU!K:K,MATCH(Duombaze!DK189,DU!A:A,0),1))</f>
        <v>28.357500000000002</v>
      </c>
      <c r="DN189" s="52"/>
      <c r="DO189" s="52"/>
      <c r="DP189" s="52" t="str">
        <f>DP176</f>
        <v>Prieky/gale paprastas apšvietimas, šone atšvaitai (LT-LV)</v>
      </c>
      <c r="DQ189" s="17" t="str">
        <f t="shared" si="75"/>
        <v>2 SPC19BS Prieky/gale paprastas apšvietimas, šone atšvaitai (LT-LV)</v>
      </c>
      <c r="DR189" s="65" t="str">
        <f>DR176</f>
        <v>ZC40AZIBATV000</v>
      </c>
      <c r="DS189" s="692" t="s">
        <v>250</v>
      </c>
      <c r="DT189" s="692"/>
      <c r="DU189" s="692"/>
      <c r="DV189" s="692"/>
      <c r="DW189" s="692">
        <f>IF(Duombaze!DS189="",0,INDEX(DU!I:I,MATCH(Duombaze!DS189,DU!A:A,0),1))+IF(Duombaze!DT189="",0,INDEX(DU!I:I,MATCH(Duombaze!DT189,DU!A:A,0),1))+IF(Duombaze!DU189="",0,INDEX(DU!I:I,MATCH(Duombaze!DU189,DU!A:A,0),1))+IF(Duombaze!DV189="",0,INDEX(DU!I:I,MATCH(Duombaze!DV189,DU!A:A,0),1))</f>
        <v>52.377912044817897</v>
      </c>
      <c r="DX189" s="638">
        <f>IF(Duombaze!DS189="",0,INDEX(DU!K:K,MATCH(Duombaze!DS189,DU!A:A,0),1))+IF(Duombaze!DT189="",0,INDEX(DU!K:K,MATCH(Duombaze!DT189,DU!A:A,0),1))+IF(Duombaze!DU189="",0,INDEX(DU!K:K,MATCH(Duombaze!DU189,DU!A:A,0),1))+IF(Duombaze!DV189="",0,INDEX(DU!K:KH,MATCH(Duombaze!DV189,DU!A:A,0),1))</f>
        <v>0</v>
      </c>
      <c r="DY189" s="65"/>
      <c r="DZ189" s="65"/>
      <c r="EA189" s="19" t="str">
        <f>EA176</f>
        <v>Mechaninis sukabintuvas Rockinger</v>
      </c>
      <c r="EB189" s="19" t="str">
        <f t="shared" si="97"/>
        <v>2 SPC19BS Mechaninis sukabintuvas Rockinger</v>
      </c>
      <c r="EC189" s="19" t="str">
        <f>EC176</f>
        <v>ZC40ACMSR00000</v>
      </c>
      <c r="ED189" s="52">
        <f>IF(Duombaze!EC189="",0,INDEX(DU!I:I,MATCH(Duombaze!EC189,DU!A:A,0),1))</f>
        <v>170.74</v>
      </c>
      <c r="EE189" s="638">
        <f>IF(Duombaze!EC189="",0,INDEX(DU!K:K,MATCH(Duombaze!EC189,DU!A:A,0),1))</f>
        <v>18.82</v>
      </c>
      <c r="EF189" s="52"/>
      <c r="EG189" s="19"/>
      <c r="EH189" s="19" t="str">
        <f>EH182</f>
        <v>Lipdukai Lenkiški</v>
      </c>
      <c r="EI189" s="17" t="str">
        <f t="shared" si="100"/>
        <v>2 SPC19BS Lipdukai Lenkiški</v>
      </c>
      <c r="EJ189" s="19" t="str">
        <f>EJ182</f>
        <v>ZC20ASPCLPL000</v>
      </c>
      <c r="EK189" s="672" t="s">
        <v>3053</v>
      </c>
      <c r="EL189" s="672"/>
      <c r="EM189" s="672"/>
      <c r="EN189" s="671">
        <f>IF(Duombaze!EK189="",0,INDEX(DU!I:I,MATCH(Duombaze!EK189,DU!A:A,0),1))+IF(Duombaze!EL189="",0,INDEX(DU!I:I,MATCH(Duombaze!EL189,DU!A:A,0),1))+IF(Duombaze!EM189="",0,INDEX(DU!I:I,MATCH(Duombaze!EM189,DU!A:A,0),1))</f>
        <v>24.172999999999998</v>
      </c>
      <c r="EO189" s="19">
        <f>IF(Duombaze!EK189="",0,INDEX(DU!K:K,MATCH(Duombaze!EK189,DU!A:A,0),1))+IF(Duombaze!EL189="",0,INDEX(DU!K:K,MATCH(Duombaze!EL189,DU!A:A,0),1))+IF(Duombaze!EM189="",0,INDEX(DU!K:K,MATCH(Duombaze!EM189,DU!A:A,0),1))</f>
        <v>0</v>
      </c>
      <c r="EP189" s="19"/>
      <c r="EQ189" s="19"/>
      <c r="ER189" s="20" t="s">
        <v>1498</v>
      </c>
      <c r="ES189" s="17" t="str">
        <f t="shared" si="98"/>
        <v>2 SPC19BS Pakuojami</v>
      </c>
      <c r="ET189" s="17"/>
      <c r="EU189" s="17"/>
      <c r="EV189" s="17"/>
      <c r="EW189" s="19" t="s">
        <v>2182</v>
      </c>
      <c r="EX189" s="19" t="str">
        <f t="shared" si="92"/>
        <v>2 SPC19BS Purvasaugių komplektas 600 ratams išilginiai (ant rėmo)</v>
      </c>
      <c r="EY189" s="19" t="s">
        <v>379</v>
      </c>
      <c r="EZ189" s="672" t="s">
        <v>379</v>
      </c>
      <c r="FA189" s="672"/>
      <c r="FB189" s="672">
        <f>IF(Duombaze!EZ189="",0,INDEX(DU!I:I,MATCH(Duombaze!EZ189,DU!A:A,0),1))+IF(Duombaze!FA189="",0,INDEX(DU!I:I,MATCH(Duombaze!FA189,DU!A:A,0),1))</f>
        <v>124.794192516666</v>
      </c>
      <c r="FC189" s="19">
        <f>IF(Duombaze!EZ189="",0,INDEX(DU!K:K,MATCH(Duombaze!EZ189,DU!A:A,0),1))+IF(Duombaze!FA189="",0,INDEX(DU!K:K,MATCH(Duombaze!FA189,DU!A:A,0),1))</f>
        <v>34.76</v>
      </c>
      <c r="FD189" s="19"/>
      <c r="FE189" s="19" t="s">
        <v>2012</v>
      </c>
      <c r="FF189" s="19"/>
      <c r="FG189" s="19"/>
      <c r="FI189" s="19" t="s">
        <v>8370</v>
      </c>
      <c r="FJ189" s="19"/>
      <c r="FK189" s="65"/>
      <c r="FL189" s="18" t="s">
        <v>8347</v>
      </c>
      <c r="FM189" s="671" t="s">
        <v>3059</v>
      </c>
      <c r="FN189" s="671"/>
      <c r="FO189" s="671"/>
      <c r="FP189" s="671"/>
      <c r="FQ189" s="671">
        <f>IF(Duombaze!FM189="",0,INDEX(DU!I:I,MATCH(Duombaze!FM189,DU!A:A,0),1))+IF(Duombaze!FN189="",0,INDEX(DU!I:I,MATCH(Duombaze!FN189,DU!A:A,0),1))+IF(Duombaze!FO189="",0,INDEX(DU!I:I,MATCH(Duombaze!FO189,DU!A:A,0),1))+IF(Duombaze!FP189="",0,INDEX(DU!I:I,MATCH(Duombaze!FP189,DU!A:A,0),1))</f>
        <v>2153.6476077478201</v>
      </c>
      <c r="FR189" s="671">
        <f>IF(Duombaze!FM189="",0,INDEX(DU!K:K*2,MATCH(Duombaze!FM189,DU!A:A,0),1))+IF(Duombaze!FN189="",0,INDEX(DU!K:K,MATCH(Duombaze!FN189,DU!A:A,0),1))+IF(Duombaze!FO189="",0,INDEX(DU!K:K,MATCH(Duombaze!FO189,DU!A:A,0),1))+IF(Duombaze!FP189="",0,INDEX(DU!K:K,MATCH(Duombaze!FP189,DU!A:A,0),1))</f>
        <v>122</v>
      </c>
      <c r="FT189" s="100" t="s">
        <v>53</v>
      </c>
      <c r="FU189" s="100" t="s">
        <v>99</v>
      </c>
      <c r="FY189" s="65" t="s">
        <v>98</v>
      </c>
      <c r="FZ189" s="137" t="str">
        <f>IF(FY189&lt;&gt;"",A191&amp;" "&amp;C191&amp;" "&amp;FY189,"")</f>
        <v>4 SPC19BS Pneumatiniai st. 2 konturų Haldex su automatiniu LSV 2X0,4s.</v>
      </c>
      <c r="GA189" s="19" t="s">
        <v>103</v>
      </c>
    </row>
    <row r="190" spans="1:188" s="20" customFormat="1" ht="45" customHeight="1" x14ac:dyDescent="0.25">
      <c r="A190" s="41">
        <v>3</v>
      </c>
      <c r="B190" s="41" t="s">
        <v>778</v>
      </c>
      <c r="C190" s="16" t="s">
        <v>8392</v>
      </c>
      <c r="D190" s="17"/>
      <c r="E190" s="17"/>
      <c r="F190" s="17"/>
      <c r="G190" s="639"/>
      <c r="H190" s="639"/>
      <c r="I190" s="639"/>
      <c r="J190" s="639"/>
      <c r="K190" s="639"/>
      <c r="L190" s="639"/>
      <c r="M190" s="639"/>
      <c r="N190" s="639"/>
      <c r="O190" s="639"/>
      <c r="P190" s="638">
        <f>IF(Duombaze!G190="",0,INDEX(DU!I:I,MATCH(Duombaze!G190,DU!A:A,0),1))+IF(Duombaze!H190="",0,INDEX(DU!I:I,MATCH(Duombaze!H190,DU!A:A,0),1))+IF(Duombaze!I190="",0,INDEX(DU!I:I,MATCH(Duombaze!I190,DU!A:A,0),1))+IF(Duombaze!J190="",0,INDEX(DU!I:I,MATCH(Duombaze!J190,DU!A:A,0),1))+IF(Duombaze!K190="",0,INDEX(DU!I:I,MATCH(Duombaze!K190,DU!A:A,0),1))+IF(Duombaze!L190="",0,INDEX(DU!I:I,MATCH(Duombaze!L190,DU!A:A,0),1))+IF(Duombaze!M190="",0,INDEX(DU!I:I,MATCH(Duombaze!M190,DU!A:A,0),1))+IF(Duombaze!N190="",0,INDEX(DU!I:I,MATCH(Duombaze!N190,DU!A:A,0),1))+IF(Duombaze!O190="",0,INDEX(DU!I:I,MATCH(Duombaze!O190,DU!A:A,0),1))</f>
        <v>0</v>
      </c>
      <c r="Q190" s="638">
        <f>IF(Duombaze!G190="",0,INDEX(DU!K:K,MATCH(Duombaze!G190,DU!A:A,0),1))+IF(Duombaze!H190="",0,INDEX(DU!K:K,MATCH(Duombaze!H190,DU!A:A,0),1))+IF(Duombaze!I190="",0,INDEX(DU!K:K,MATCH(Duombaze!I190,DU!A:A,0),1))+IF(Duombaze!J190="",0,INDEX(DU!K:K,MATCH(Duombaze!J190,DU!A:A,0),1))+IF(Duombaze!K190="",0,INDEX(DU!K:K,MATCH(Duombaze!K190,DU!A:A,0),1))+IF(Duombaze!L190="",0,INDEX(DU!K:K,MATCH(Duombaze!L190,DU!A:A,0),1))+IF(Duombaze!M190="",0,INDEX(DU!K:K,MATCH(Duombaze!M190,DU!A:A,0),1))+IF(Duombaze!N190="",0,INDEX(DU!K:K,MATCH(Duombaze!N190,DU!A:A,0),1))+IF(Duombaze!O190="",0,INDEX(DU!K:K,MATCH(Duombaze!O190,DU!A:A,0),1))</f>
        <v>0</v>
      </c>
      <c r="R190" s="19"/>
      <c r="S190" s="52"/>
      <c r="T190" s="881"/>
      <c r="U190" s="17">
        <f>IF(Duombaze!T190="",0,INDEX(DU!I:I,MATCH(Duombaze!T190,DU!A:A,0),1))</f>
        <v>0</v>
      </c>
      <c r="V190" s="17">
        <f>IF(Duombaze!T190="",0,INDEX(DU!K:K,MATCH(Duombaze!T190,DU!A:A,0),1))</f>
        <v>0</v>
      </c>
      <c r="W190" s="19"/>
      <c r="X190" s="19"/>
      <c r="Y190" s="134"/>
      <c r="Z190" s="65" t="s">
        <v>2629</v>
      </c>
      <c r="AA190" s="17" t="str">
        <f t="shared" si="101"/>
        <v>3 SPC19BS Grąžulas amortizuojamas prailgintas +20 cm</v>
      </c>
      <c r="AB190" s="19" t="s">
        <v>2632</v>
      </c>
      <c r="AC190" s="19">
        <f>IF(Duombaze!AB190="",0,INDEX(DU!I:I,MATCH(Duombaze!AB190,DU!A:A,0),1))</f>
        <v>616.75373213016405</v>
      </c>
      <c r="AD190" s="25">
        <f>IF(Duombaze!AB190="",0,INDEX(DU!K:K,MATCH(Duombaze!AB190,DU!A:A,0),1))</f>
        <v>52.14</v>
      </c>
      <c r="AE190" s="19"/>
      <c r="AF190" s="19"/>
      <c r="AG190" s="19"/>
      <c r="AH190" s="17" t="str">
        <f t="shared" si="102"/>
        <v/>
      </c>
      <c r="AK190" s="638"/>
      <c r="AL190" s="638"/>
      <c r="AM190" s="638">
        <f>IF(Duombaze!AJ190="",0,INDEX(DU!I:I,MATCH(Duombaze!AJ190,DU!A:A,0),1))+IF(Duombaze!AK190="",0,INDEX(DU!I:I,MATCH(Duombaze!AK190,DU!A:A,0),1))+IF(Duombaze!AL190="",0,INDEX(DU!I:I,MATCH(Duombaze!AL190,DU!A:A,0),1))</f>
        <v>0</v>
      </c>
      <c r="AN190" s="639">
        <f>IF(Duombaze!AJ190="",0,INDEX(DU!K:K,MATCH(Duombaze!AJ190,DU!A:A,0),1))+IF(Duombaze!AK190="",0,INDEX(DU!K:K,MATCH(Duombaze!AK190,DU!A:A,0),1))+IF(Duombaze!AL190="",0,INDEX(DU!K:K,MATCH(Duombaze!AL190,DU!A:A,0),1))</f>
        <v>0</v>
      </c>
      <c r="AO190" s="17"/>
      <c r="AP190" s="17"/>
      <c r="AQ190" s="19" t="s">
        <v>1509</v>
      </c>
      <c r="AR190" s="17" t="str">
        <f t="shared" si="70"/>
        <v>3 SPC19BS Pagrindo hidraulika+ Hidrauliniai valdymo išvadai</v>
      </c>
      <c r="AS190" s="19" t="s">
        <v>8350</v>
      </c>
      <c r="AT190" s="639" t="s">
        <v>2978</v>
      </c>
      <c r="AU190" s="639" t="s">
        <v>3162</v>
      </c>
      <c r="AV190" s="639" t="s">
        <v>3221</v>
      </c>
      <c r="AW190" s="639" t="s">
        <v>3223</v>
      </c>
      <c r="AX190" s="639" t="s">
        <v>3181</v>
      </c>
      <c r="AY190" s="639" t="s">
        <v>2968</v>
      </c>
      <c r="AZ190" s="639" t="s">
        <v>2960</v>
      </c>
      <c r="BA190" s="639"/>
      <c r="BB190" s="639"/>
      <c r="BC190" s="638">
        <f>IF(Duombaze!AT190="",0,INDEX(DU!I:I,MATCH(Duombaze!AT190,DU!A:A,0),1))+IF(Duombaze!AU190="",0,INDEX(DU!I:I,MATCH(Duombaze!AU190,DU!A:A,0),1))+IF(Duombaze!AV190="",0,INDEX(DU!I:I*2,MATCH(Duombaze!AV190,DU!A:A,0),1))+IF(Duombaze!AW190="",0,INDEX(DU!I:I*2,MATCH(Duombaze!AW190,DU!A:A,0),1))+IF(Duombaze!AX190="",0,INDEX(DU!I:I*2,MATCH(Duombaze!AX190,DU!A:A,0),1))+IF(Duombaze!AY190="",0,INDEX(DU!I:I,MATCH(Duombaze!AY190,DU!A:A,0),1))+IF(Duombaze!AZ190="",0,INDEX(DU!I:I,MATCH(Duombaze!AZ190,DU!A:A,0),1))+IF(Duombaze!BA190="",0,INDEX(DU!I:I,MATCH(Duombaze!BA190,DU!A:A,0),1))+IF(Duombaze!BB190="",0,INDEX(DU!I:I,MATCH(Duombaze!BB190,DU!A:A,0),1))</f>
        <v>1481.1915621906458</v>
      </c>
      <c r="BD190" s="638">
        <f>IF(Duombaze!AT190="",0,INDEX(DU!K:K,MATCH(Duombaze!AT190,DU!A:A,0),1))+IF(Duombaze!AU190="",0,INDEX(DU!K:K,MATCH(Duombaze!AU190,DU!A:A,0),1))+IF(Duombaze!AV190="",0,INDEX(DU!K:K,MATCH(Duombaze!AV190,DU!A:A,0),1))+IF(Duombaze!AW190="",0,INDEX(DU!K:K,MATCH(Duombaze!AW190,DU!A:A,0),1))+IF(Duombaze!AX190="",0,INDEX(DU!K:K,MATCH(Duombaze!AX190,DU!A:A,0),1))+IF(Duombaze!AY190="",0,INDEX(DU!K:K,MATCH(Duombaze!AY190,DU!A:A,0),1))+IF(Duombaze!AZ190="",0,INDEX(DU!K:K,MATCH(Duombaze!AZ190,DU!A:A,0),1))+IF(Duombaze!BA190="",0,INDEX(DU!K:K,MATCH(Duombaze!BA190,DU!A:A,0),1))+IF(Duombaze!BB190="",0,INDEX(DU!K:K,MATCH(Duombaze!BB190,DU!A:A,0),1))</f>
        <v>48.392499999999998</v>
      </c>
      <c r="BE190" s="19" t="s">
        <v>2092</v>
      </c>
      <c r="BF190" s="19" t="s">
        <v>2103</v>
      </c>
      <c r="BG190" s="20" t="s">
        <v>2726</v>
      </c>
      <c r="BH190" s="497" t="str">
        <f t="shared" si="90"/>
        <v>3 SPC19BS Pneumatiniai - hidrauliniai stabdžiai (mech. LSV)</v>
      </c>
      <c r="BI190" s="17"/>
      <c r="BJ190" s="638"/>
      <c r="BK190" s="638"/>
      <c r="BL190" s="638"/>
      <c r="BM190" s="638">
        <f>IF(Duombaze!BJ190="",0,INDEX(DU!I:I,MATCH(Duombaze!BJ190,DU!A:A,0),1))+IF(Duombaze!BK190="",0,INDEX(DU!I:I,MATCH(Duombaze!BK190,DU!A:A,0),1))+IF(Duombaze!BL190="",0,INDEX(DU!I:I,MATCH(Duombaze!BL190,DU!A:A,0),1))</f>
        <v>0</v>
      </c>
      <c r="BN190" s="638">
        <f>IF(Duombaze!BJ190="",0,INDEX(DU!K:K,MATCH(Duombaze!BJ190,DU!A:A,0),1))+IF(Duombaze!BK190="",0,INDEX(DU!K:K,MATCH(Duombaze!BK190,DU!A:A,0),1))+IF(Duombaze!BL190="",0,INDEX(DU!K:K,MATCH(Duombaze!BL190,DU!A:A,0),1))</f>
        <v>0</v>
      </c>
      <c r="BO190" s="19"/>
      <c r="BP190" s="19"/>
      <c r="BQ190" s="19" t="str">
        <f>BQ177</f>
        <v>Stabdžių išvadai pneumatiniai - hidrauliniai komplektams</v>
      </c>
      <c r="BR190" s="19" t="str">
        <f t="shared" si="99"/>
        <v>3 SPC19BS Stabdžių išvadai pneumatiniai - hidrauliniai komplektams</v>
      </c>
      <c r="BS190" s="19" t="str">
        <f>BS177</f>
        <v>ZU30ASPC14SIPH + ZC40ASPC1620IJ + 000023705201</v>
      </c>
      <c r="BT190" s="17" t="s">
        <v>3038</v>
      </c>
      <c r="BU190" s="17" t="s">
        <v>3034</v>
      </c>
      <c r="BV190" s="17">
        <v>23705201</v>
      </c>
      <c r="BW190" s="17">
        <f>IF(Duombaze!BT190="",0,INDEX(DU!I:I,MATCH(Duombaze!BT190,DU!A:A,0),1))+IF(Duombaze!BU190="",0,INDEX(DU!I:I,MATCH(Duombaze!BU190,DU!A:A,0),1))+IF(Duombaze!BV190="",0,INDEX(DU!I:I,MATCH(Duombaze!BV190,DU!A:A,0),1))</f>
        <v>90.255595406991503</v>
      </c>
      <c r="BX190" s="19">
        <f>IF(Duombaze!BT190="",0,INDEX(DU!K:K,MATCH(Duombaze!BT190,DU!A:A,0),1))+IF(Duombaze!BU190="",0,INDEX(DU!K:K,MATCH(Duombaze!BU190,DU!A:A,0),1))+IF(Duombaze!BV190="",0,INDEX(DU!K:K,MATCH(Duombaze!BV190,DU!A:A,0),1))</f>
        <v>11.59</v>
      </c>
      <c r="BY190" s="19"/>
      <c r="BZ190" s="19"/>
      <c r="CA190" s="19" t="str">
        <f>CA177</f>
        <v>Hidr.koja SIMOL H1160P PASTIPRINTA (HJ+kranas)</v>
      </c>
      <c r="CB190" s="19" t="str">
        <f t="shared" si="93"/>
        <v>3 SPC19BS Hidr.koja SIMOL H1160P PASTIPRINTA (HJ+kranas)</v>
      </c>
      <c r="CC190" s="19" t="str">
        <f>CC177</f>
        <v>ZM10HKSIMH1160</v>
      </c>
      <c r="CD190" s="19">
        <f>IF(Duombaze!CC190="",0,INDEX(DU!I:I,MATCH(Duombaze!CC190,DU!A:A,0),1))</f>
        <v>202.668286325791</v>
      </c>
      <c r="CE190" s="17">
        <f>IF(Duombaze!CC190="",0,INDEX(DU!K:K,MATCH(Duombaze!CC190,DU!A:A,0),1))</f>
        <v>11.61</v>
      </c>
      <c r="CF190" s="19"/>
      <c r="CG190" s="19"/>
      <c r="CH190" s="65" t="str">
        <f>CH177</f>
        <v>Priekinė kilpa K80</v>
      </c>
      <c r="CI190" s="17" t="str">
        <f>IF(CH190&lt;&gt;"",A190&amp;" "&amp;C190&amp;" "&amp;"CERT167 "&amp;CH190,"")</f>
        <v>3 SPC19BS CERT167 Priekinė kilpa K80</v>
      </c>
      <c r="CJ190" s="19" t="str">
        <f>CJ177</f>
        <v>ZC40ACPK800000</v>
      </c>
      <c r="CK190" s="19">
        <f>IF(Duombaze!CJ190="",0,INDEX(DU!I:I,MATCH(Duombaze!CJ190,DU!A:A,0),1))</f>
        <v>188.11279999999999</v>
      </c>
      <c r="CL190" s="17">
        <f>IF(Duombaze!CJ190="",0,INDEX(DU!K:K,MATCH(Duombaze!CJ190,DU!A:A,0),1))</f>
        <v>11.37</v>
      </c>
      <c r="CM190" s="19"/>
      <c r="CN190" s="19"/>
      <c r="CO190" s="19" t="s">
        <v>1508</v>
      </c>
      <c r="CP190" s="17" t="str">
        <f t="shared" si="72"/>
        <v xml:space="preserve">3 SPC19BS Rankinis stabdis + Ratų atsparos </v>
      </c>
      <c r="CQ190" s="19" t="s">
        <v>2708</v>
      </c>
      <c r="CR190" s="639" t="s">
        <v>2707</v>
      </c>
      <c r="CS190" s="639" t="s">
        <v>1471</v>
      </c>
      <c r="CT190" s="639">
        <f>IF(Duombaze!CR190="",0,INDEX(DU!I:I,MATCH(Duombaze!CR190,DU!A:A,0),1))+IF(Duombaze!CS190="",0,INDEX(DU!I:I,MATCH(Duombaze!CS190,DU!A:A,0),1))</f>
        <v>56.281101200368497</v>
      </c>
      <c r="CU190" s="19">
        <f>IF(Duombaze!CR190="",0,INDEX(DU!K:K,MATCH(Duombaze!CR190,DU!A:A,0),1))+IF(Duombaze!CS190="",0,INDEX(DU!K:K,MATCH(Duombaze!CS190,DU!A:A,0),1))</f>
        <v>35.47</v>
      </c>
      <c r="CV190" s="19"/>
      <c r="CW190" s="19" t="s">
        <v>2124</v>
      </c>
      <c r="CX190" s="19" t="s">
        <v>1484</v>
      </c>
      <c r="CY190" s="17" t="str">
        <f t="shared" si="73"/>
        <v xml:space="preserve">3 SPC19BS Viršborčiai 300 mm. </v>
      </c>
      <c r="CZ190" s="19" t="s">
        <v>376</v>
      </c>
      <c r="DA190" s="672" t="s">
        <v>376</v>
      </c>
      <c r="DB190" s="672"/>
      <c r="DC190" s="672">
        <f>IF(Duombaze!DA190="",0,INDEX(DU!I:I,MATCH(Duombaze!DA190,DU!A:A,0),1))+IF(Duombaze!DB190="",0,INDEX(DU!I:I,MATCH(Duombaze!DB190,DU!A:A,0),1))</f>
        <v>227.131814193065</v>
      </c>
      <c r="DD190" s="19">
        <f>IF(Duombaze!DA190="",0,INDEX(DU!K:K,MATCH(Duombaze!DA190,DU!A:A,0),1))+IF(Duombaze!DB190="",0,INDEX(DU!K:K,MATCH(Duombaze!DB190,DU!A:A,0),1))</f>
        <v>130.33000000000001</v>
      </c>
      <c r="DE190" s="19" t="s">
        <v>2141</v>
      </c>
      <c r="DF190" s="19"/>
      <c r="DG190" s="19" t="s">
        <v>2700</v>
      </c>
      <c r="DH190" s="19" t="str">
        <f t="shared" si="74"/>
        <v>3 SPC19BS Tentas UK tipo + aikštelė</v>
      </c>
      <c r="DI190" s="52" t="s">
        <v>1969</v>
      </c>
      <c r="DJ190" s="678" t="s">
        <v>1968</v>
      </c>
      <c r="DK190" s="678"/>
      <c r="DL190" s="678">
        <f>IF(Duombaze!DJ190="",0,INDEX(DU!I:I,MATCH(Duombaze!DJ190,DU!A:A,0),1))+IF(Duombaze!DK190="",0,INDEX(DU!I:I,MATCH(Duombaze!DK190,DU!A:A,0),1))</f>
        <v>314.80384764957302</v>
      </c>
      <c r="DM190" s="19">
        <f>IF(Duombaze!DJ190="",0,INDEX(DU!K:K,MATCH(Duombaze!DJ190,DU!A:A,0),1))+IF(Duombaze!DK190="",0,INDEX(DU!K:K,MATCH(Duombaze!DK190,DU!A:A,0),1))</f>
        <v>123.3</v>
      </c>
      <c r="DN190" s="52" t="s">
        <v>2160</v>
      </c>
      <c r="DO190" s="52"/>
      <c r="DP190" s="52" t="str">
        <f>DP177</f>
        <v>Šoninis LED apšvietimas, prieky/gale paprastas apšvietimas (Čekija)</v>
      </c>
      <c r="DQ190" s="17" t="str">
        <f>IF(DP190&lt;&gt;"",A190&amp;" "&amp;C190&amp;" "&amp;"CERT167 "&amp;DP190,"")</f>
        <v>3 SPC19BS CERT167 Šoninis LED apšvietimas, prieky/gale paprastas apšvietimas (Čekija)</v>
      </c>
      <c r="DR190" s="65" t="str">
        <f>DR177</f>
        <v>ZC40AZIBLEDSN0</v>
      </c>
      <c r="DS190" s="692" t="s">
        <v>251</v>
      </c>
      <c r="DT190" s="692"/>
      <c r="DU190" s="692"/>
      <c r="DV190" s="692"/>
      <c r="DW190" s="692">
        <f>IF(Duombaze!DS190="",0,INDEX(DU!I:I,MATCH(Duombaze!DS190,DU!A:A,0),1))+IF(Duombaze!DT190="",0,INDEX(DU!I:I,MATCH(Duombaze!DT190,DU!A:A,0),1))+IF(Duombaze!DU190="",0,INDEX(DU!I:I,MATCH(Duombaze!DU190,DU!A:A,0),1))+IF(Duombaze!DV190="",0,INDEX(DU!I:I,MATCH(Duombaze!DV190,DU!A:A,0),1))</f>
        <v>76.036285714285697</v>
      </c>
      <c r="DX190" s="638">
        <f>IF(Duombaze!DS190="",0,INDEX(DU!K:K,MATCH(Duombaze!DS190,DU!A:A,0),1))+IF(Duombaze!DT190="",0,INDEX(DU!K:K,MATCH(Duombaze!DT190,DU!A:A,0),1))+IF(Duombaze!DU190="",0,INDEX(DU!K:K,MATCH(Duombaze!DU190,DU!A:A,0),1))+IF(Duombaze!DV190="",0,INDEX(DU!K:KH,MATCH(Duombaze!DV190,DU!A:A,0),1))</f>
        <v>0</v>
      </c>
      <c r="DY190" s="65"/>
      <c r="DZ190" s="65"/>
      <c r="EA190" s="19" t="str">
        <f>EA177</f>
        <v>Automatinis sukabintuvas Rockinger</v>
      </c>
      <c r="EB190" s="19" t="str">
        <f t="shared" si="97"/>
        <v>3 SPC19BS Automatinis sukabintuvas Rockinger</v>
      </c>
      <c r="EC190" s="19" t="str">
        <f>EC177</f>
        <v>ZC40ACASR00000</v>
      </c>
      <c r="ED190" s="52">
        <f>IF(Duombaze!EC190="",0,INDEX(DU!I:I,MATCH(Duombaze!EC190,DU!A:A,0),1))</f>
        <v>300.26560000000001</v>
      </c>
      <c r="EE190" s="638">
        <f>IF(Duombaze!EC190="",0,INDEX(DU!K:K,MATCH(Duombaze!EC190,DU!A:A,0),1))</f>
        <v>33.61</v>
      </c>
      <c r="EF190" s="52"/>
      <c r="EG190" s="19"/>
      <c r="EH190" s="19" t="str">
        <f>EH176</f>
        <v>Lipdukai universalūs</v>
      </c>
      <c r="EI190" s="17" t="str">
        <f t="shared" si="100"/>
        <v>3 SPC19BS Lipdukai universalūs</v>
      </c>
      <c r="EJ190" s="19" t="str">
        <f>EJ176</f>
        <v>ZC20ASPCLEN000</v>
      </c>
      <c r="EK190" s="672" t="s">
        <v>255</v>
      </c>
      <c r="EL190" s="672"/>
      <c r="EM190" s="672"/>
      <c r="EN190" s="671">
        <f>IF(Duombaze!EK190="",0,INDEX(DU!I:I,MATCH(Duombaze!EK190,DU!A:A,0),1))+IF(Duombaze!EL190="",0,INDEX(DU!I:I,MATCH(Duombaze!EL190,DU!A:A,0),1))+IF(Duombaze!EM190="",0,INDEX(DU!I:I,MATCH(Duombaze!EM190,DU!A:A,0),1))</f>
        <v>16.420000000000002</v>
      </c>
      <c r="EO190" s="19">
        <f>IF(Duombaze!EK190="",0,INDEX(DU!K:K,MATCH(Duombaze!EK190,DU!A:A,0),1))+IF(Duombaze!EL190="",0,INDEX(DU!K:K,MATCH(Duombaze!EL190,DU!A:A,0),1))+IF(Duombaze!EM190="",0,INDEX(DU!K:K,MATCH(Duombaze!EM190,DU!A:A,0),1))</f>
        <v>0</v>
      </c>
      <c r="EP190" s="19"/>
      <c r="EQ190" s="19"/>
      <c r="ER190" s="20" t="s">
        <v>1778</v>
      </c>
      <c r="ES190" s="17" t="str">
        <f t="shared" si="98"/>
        <v>3 SPC19BS Ratai pristatomi klientui</v>
      </c>
      <c r="ET190" s="17"/>
      <c r="EU190" s="17"/>
      <c r="EV190" s="17"/>
      <c r="EW190" s="19" t="s">
        <v>2183</v>
      </c>
      <c r="EX190" s="19" t="str">
        <f t="shared" si="92"/>
        <v>3 SPC19BS Purvasaugių komplektas 700 ratams išilginiai (ant rėmo)</v>
      </c>
      <c r="EY190" s="19" t="s">
        <v>380</v>
      </c>
      <c r="EZ190" s="672" t="s">
        <v>380</v>
      </c>
      <c r="FA190" s="672"/>
      <c r="FB190" s="672">
        <f>IF(Duombaze!EZ190="",0,INDEX(DU!I:I,MATCH(Duombaze!EZ190,DU!A:A,0),1))+IF(Duombaze!FA190="",0,INDEX(DU!I:I,MATCH(Duombaze!FA190,DU!A:A,0),1))</f>
        <v>153.89453410251301</v>
      </c>
      <c r="FC190" s="19">
        <f>IF(Duombaze!EZ190="",0,INDEX(DU!K:K,MATCH(Duombaze!EZ190,DU!A:A,0),1))+IF(Duombaze!FA190="",0,INDEX(DU!K:K,MATCH(Duombaze!FA190,DU!A:A,0),1))</f>
        <v>34.76</v>
      </c>
      <c r="FD190" s="19"/>
      <c r="FE190" s="19" t="s">
        <v>2012</v>
      </c>
      <c r="FF190" s="19"/>
      <c r="FG190" s="19"/>
      <c r="FH190" s="19"/>
      <c r="FI190" s="19" t="s">
        <v>2807</v>
      </c>
      <c r="FJ190" s="19"/>
      <c r="FK190" s="65"/>
      <c r="FL190" s="18" t="s">
        <v>2808</v>
      </c>
      <c r="FM190" s="671" t="s">
        <v>2808</v>
      </c>
      <c r="FN190" s="671"/>
      <c r="FO190" s="671"/>
      <c r="FP190" s="671"/>
      <c r="FQ190" s="671">
        <f>IF(Duombaze!FM190="",0,INDEX(DU!I:I,MATCH(Duombaze!FM190,DU!A:A,0),1))+IF(Duombaze!FN190="",0,INDEX(DU!I:I,MATCH(Duombaze!FN190,DU!A:A,0),1))+IF(Duombaze!FO190="",0,INDEX(DU!I:I,MATCH(Duombaze!FO190,DU!A:A,0),1))+IF(Duombaze!FP190="",0,INDEX(DU!I:I,MATCH(Duombaze!FP190,DU!A:A,0),1))</f>
        <v>30.111000000000001</v>
      </c>
      <c r="FR190" s="671">
        <f>IF(Duombaze!FM190="",0,INDEX(DU!K:K*2,MATCH(Duombaze!FM190,DU!A:A,0),1))+IF(Duombaze!FN190="",0,INDEX(DU!K:K,MATCH(Duombaze!FN190,DU!A:A,0),1))+IF(Duombaze!FO190="",0,INDEX(DU!K:K,MATCH(Duombaze!FO190,DU!A:A,0),1))+IF(Duombaze!FP190="",0,INDEX(DU!K:K,MATCH(Duombaze!FP190,DU!A:A,0),1))</f>
        <v>7.74</v>
      </c>
      <c r="FT190" s="100" t="s">
        <v>62</v>
      </c>
      <c r="FU190" s="100" t="s">
        <v>102</v>
      </c>
      <c r="FY190" s="65" t="s">
        <v>2200</v>
      </c>
      <c r="FZ190" s="17" t="e">
        <f>IF(FY190&lt;&gt;"",#REF!&amp;" "&amp;#REF!&amp;" "&amp;FY190,"")</f>
        <v>#REF!</v>
      </c>
      <c r="GA190" s="17" t="s">
        <v>2220</v>
      </c>
    </row>
    <row r="191" spans="1:188" s="20" customFormat="1" ht="41.45" customHeight="1" x14ac:dyDescent="0.25">
      <c r="A191" s="41">
        <v>4</v>
      </c>
      <c r="B191" s="41" t="s">
        <v>778</v>
      </c>
      <c r="C191" s="16" t="s">
        <v>8392</v>
      </c>
      <c r="D191" s="17"/>
      <c r="E191" s="17"/>
      <c r="F191" s="17"/>
      <c r="G191" s="639"/>
      <c r="H191" s="639"/>
      <c r="I191" s="639"/>
      <c r="J191" s="639"/>
      <c r="K191" s="639"/>
      <c r="L191" s="639"/>
      <c r="M191" s="639"/>
      <c r="N191" s="639"/>
      <c r="O191" s="639"/>
      <c r="P191" s="638">
        <f>IF(Duombaze!G191="",0,INDEX(DU!I:I,MATCH(Duombaze!G191,DU!A:A,0),1))+IF(Duombaze!H191="",0,INDEX(DU!I:I,MATCH(Duombaze!H191,DU!A:A,0),1))+IF(Duombaze!I191="",0,INDEX(DU!I:I,MATCH(Duombaze!I191,DU!A:A,0),1))+IF(Duombaze!J191="",0,INDEX(DU!I:I,MATCH(Duombaze!J191,DU!A:A,0),1))+IF(Duombaze!K191="",0,INDEX(DU!I:I,MATCH(Duombaze!K191,DU!A:A,0),1))+IF(Duombaze!L191="",0,INDEX(DU!I:I,MATCH(Duombaze!L191,DU!A:A,0),1))+IF(Duombaze!M191="",0,INDEX(DU!I:I,MATCH(Duombaze!M191,DU!A:A,0),1))+IF(Duombaze!N191="",0,INDEX(DU!I:I,MATCH(Duombaze!N191,DU!A:A,0),1))+IF(Duombaze!O191="",0,INDEX(DU!I:I,MATCH(Duombaze!O191,DU!A:A,0),1))</f>
        <v>0</v>
      </c>
      <c r="Q191" s="638">
        <f>IF(Duombaze!G191="",0,INDEX(DU!K:K,MATCH(Duombaze!G191,DU!A:A,0),1))+IF(Duombaze!H191="",0,INDEX(DU!K:K,MATCH(Duombaze!H191,DU!A:A,0),1))+IF(Duombaze!I191="",0,INDEX(DU!K:K,MATCH(Duombaze!I191,DU!A:A,0),1))+IF(Duombaze!J191="",0,INDEX(DU!K:K,MATCH(Duombaze!J191,DU!A:A,0),1))+IF(Duombaze!K191="",0,INDEX(DU!K:K,MATCH(Duombaze!K191,DU!A:A,0),1))+IF(Duombaze!L191="",0,INDEX(DU!K:K,MATCH(Duombaze!L191,DU!A:A,0),1))+IF(Duombaze!M191="",0,INDEX(DU!K:K,MATCH(Duombaze!M191,DU!A:A,0),1))+IF(Duombaze!N191="",0,INDEX(DU!K:K,MATCH(Duombaze!N191,DU!A:A,0),1))+IF(Duombaze!O191="",0,INDEX(DU!K:K,MATCH(Duombaze!O191,DU!A:A,0),1))</f>
        <v>0</v>
      </c>
      <c r="R191" s="19"/>
      <c r="S191" s="52"/>
      <c r="T191" s="881"/>
      <c r="U191" s="17">
        <f>IF(Duombaze!T191="",0,INDEX(DU!I:I,MATCH(Duombaze!T191,DU!A:A,0),1))</f>
        <v>0</v>
      </c>
      <c r="V191" s="17">
        <f>IF(Duombaze!T191="",0,INDEX(DU!K:K,MATCH(Duombaze!T191,DU!A:A,0),1))</f>
        <v>0</v>
      </c>
      <c r="W191" s="19"/>
      <c r="X191" s="19"/>
      <c r="Y191" s="134"/>
      <c r="Z191" s="65"/>
      <c r="AA191" s="17" t="str">
        <f t="shared" si="101"/>
        <v/>
      </c>
      <c r="AB191" s="19"/>
      <c r="AC191" s="19">
        <f>IF(Duombaze!AB191="",0,INDEX(DU!I:I,MATCH(Duombaze!AB191,DU!A:A,0),1))</f>
        <v>0</v>
      </c>
      <c r="AD191" s="25">
        <f>IF(Duombaze!AB191="",0,INDEX(DU!K:K,MATCH(Duombaze!AB191,DU!A:A,0),1))</f>
        <v>0</v>
      </c>
      <c r="AE191" s="19"/>
      <c r="AF191" s="19"/>
      <c r="AG191" s="19"/>
      <c r="AH191" s="17" t="str">
        <f t="shared" si="102"/>
        <v/>
      </c>
      <c r="AI191" s="19"/>
      <c r="AJ191" s="639"/>
      <c r="AK191" s="638"/>
      <c r="AL191" s="638"/>
      <c r="AM191" s="638">
        <f>IF(Duombaze!AJ191="",0,INDEX(DU!I:I,MATCH(Duombaze!AJ191,DU!A:A,0),1))+IF(Duombaze!AK191="",0,INDEX(DU!I:I,MATCH(Duombaze!AK191,DU!A:A,0),1))+IF(Duombaze!AL191="",0,INDEX(DU!I:I,MATCH(Duombaze!AL191,DU!A:A,0),1))</f>
        <v>0</v>
      </c>
      <c r="AN191" s="639">
        <f>IF(Duombaze!AJ191="",0,INDEX(DU!K:K,MATCH(Duombaze!AJ191,DU!A:A,0),1))+IF(Duombaze!AK191="",0,INDEX(DU!K:K,MATCH(Duombaze!AK191,DU!A:A,0),1))+IF(Duombaze!AL191="",0,INDEX(DU!K:K,MATCH(Duombaze!AL191,DU!A:A,0),1))</f>
        <v>0</v>
      </c>
      <c r="AO191" s="17"/>
      <c r="AP191" s="17"/>
      <c r="AQ191" s="19" t="s">
        <v>1507</v>
      </c>
      <c r="AR191" s="17" t="str">
        <f t="shared" si="70"/>
        <v>4 SPC19BS Pagrindo hidraulika+Kėbulo išvertimo išvadas+Hidrauliniai valdymo išvadai</v>
      </c>
      <c r="AS191" s="19" t="s">
        <v>8351</v>
      </c>
      <c r="AT191" s="639" t="s">
        <v>2978</v>
      </c>
      <c r="AU191" s="639" t="s">
        <v>3162</v>
      </c>
      <c r="AV191" s="639" t="s">
        <v>3221</v>
      </c>
      <c r="AW191" s="639" t="s">
        <v>3223</v>
      </c>
      <c r="AX191" s="639" t="s">
        <v>3181</v>
      </c>
      <c r="AY191" s="639" t="s">
        <v>2979</v>
      </c>
      <c r="AZ191" s="639" t="s">
        <v>2962</v>
      </c>
      <c r="BA191" s="639" t="s">
        <v>2968</v>
      </c>
      <c r="BB191" s="672" t="s">
        <v>2960</v>
      </c>
      <c r="BC191" s="638">
        <f>IF(Duombaze!AT191="",0,INDEX(DU!I:I,MATCH(Duombaze!AT191,DU!A:A,0),1))+IF(Duombaze!AU191="",0,INDEX(DU!I:I,MATCH(Duombaze!AU191,DU!A:A,0),1))+IF(Duombaze!AV191="",0,INDEX(DU!I:I*2,MATCH(Duombaze!AV191,DU!A:A,0),1))+IF(Duombaze!AW191="",0,INDEX(DU!I:I*2,MATCH(Duombaze!AW191,DU!A:A,0),1))+IF(Duombaze!AX191="",0,INDEX(DU!I:I*2,MATCH(Duombaze!AX191,DU!A:A,0),1))+IF(Duombaze!AY191="",0,INDEX(DU!I:I,MATCH(Duombaze!AY191,DU!A:A,0),1))+IF(Duombaze!AZ191="",0,INDEX(DU!I:I,MATCH(Duombaze!AZ191,DU!A:A,0),1))+IF(Duombaze!BA191="",0,INDEX(DU!I:I,MATCH(Duombaze!BA191,DU!A:A,0),1))+IF(Duombaze!BB191="",0,INDEX(DU!I:I,MATCH(Duombaze!BB191,DU!A:A,0),1))</f>
        <v>1552.0733621906459</v>
      </c>
      <c r="BD191" s="638">
        <f>IF(Duombaze!AT191="",0,INDEX(DU!K:K,MATCH(Duombaze!AT191,DU!A:A,0),1))+IF(Duombaze!AU191="",0,INDEX(DU!K:K,MATCH(Duombaze!AU191,DU!A:A,0),1))+IF(Duombaze!AV191="",0,INDEX(DU!K:K,MATCH(Duombaze!AV191,DU!A:A,0),1))+IF(Duombaze!AW191="",0,INDEX(DU!K:K,MATCH(Duombaze!AW191,DU!A:A,0),1))+IF(Duombaze!AX191="",0,INDEX(DU!K:K,MATCH(Duombaze!AX191,DU!A:A,0),1))+IF(Duombaze!AY191="",0,INDEX(DU!K:K,MATCH(Duombaze!AY191,DU!A:A,0),1))+IF(Duombaze!AZ191="",0,INDEX(DU!K:K,MATCH(Duombaze!AZ191,DU!A:A,0),1))+IF(Duombaze!BA191="",0,INDEX(DU!K:K,MATCH(Duombaze!BA191,DU!A:A,0),1))+IF(Duombaze!BB191="",0,INDEX(DU!K:K,MATCH(Duombaze!BB191,DU!A:A,0),1))</f>
        <v>57.082499999999996</v>
      </c>
      <c r="BE191" s="19" t="s">
        <v>2092</v>
      </c>
      <c r="BF191" s="19" t="s">
        <v>2103</v>
      </c>
      <c r="BG191" s="65" t="s">
        <v>1854</v>
      </c>
      <c r="BH191" s="497" t="str">
        <f>IF(BG191&lt;&gt;"",A191&amp;" "&amp;C191&amp;" "&amp;"CERT167 "&amp;BG191,"")</f>
        <v>4 SPC19BS CERT167 Pneumatiniai st. 2 konturų Wabco su automatiniu LSV 0,4s.</v>
      </c>
      <c r="BI191" s="17" t="s">
        <v>2723</v>
      </c>
      <c r="BJ191" s="638" t="s">
        <v>2723</v>
      </c>
      <c r="BK191" s="638"/>
      <c r="BL191" s="638"/>
      <c r="BM191" s="638">
        <f>IF(Duombaze!BJ191="",0,INDEX(DU!I:I,MATCH(Duombaze!BJ191,DU!A:A,0),1))+IF(Duombaze!BK191="",0,INDEX(DU!I:I,MATCH(Duombaze!BK191,DU!A:A,0),1))+IF(Duombaze!BL191="",0,INDEX(DU!I:I,MATCH(Duombaze!BL191,DU!A:A,0),1))</f>
        <v>650.60675381943497</v>
      </c>
      <c r="BN191" s="638">
        <f>IF(Duombaze!BJ191="",0,INDEX(DU!K:K,MATCH(Duombaze!BJ191,DU!A:A,0),1))+IF(Duombaze!BK191="",0,INDEX(DU!K:K,MATCH(Duombaze!BK191,DU!A:A,0),1))+IF(Duombaze!BL191="",0,INDEX(DU!K:K,MATCH(Duombaze!BL191,DU!A:A,0),1))</f>
        <v>91.02</v>
      </c>
      <c r="BO191" s="19"/>
      <c r="BP191" s="19"/>
      <c r="BQ191" s="20" t="s">
        <v>290</v>
      </c>
      <c r="BR191" s="19" t="str">
        <f t="shared" si="99"/>
        <v>4 SPC19BS Stabdžių išvadai dviejų kontūrų</v>
      </c>
      <c r="BS191" s="17" t="s">
        <v>2263</v>
      </c>
      <c r="BT191" s="19" t="s">
        <v>3037</v>
      </c>
      <c r="BU191" s="19">
        <v>23705201</v>
      </c>
      <c r="BV191" s="19"/>
      <c r="BW191" s="19">
        <f>IF(Duombaze!BT191="",0,INDEX(DU!I:I,MATCH(Duombaze!BT191,DU!A:A,0),1))+IF(Duombaze!BU191="",0,INDEX(DU!I:I,MATCH(Duombaze!BU191,DU!A:A,0),1))+IF(Duombaze!BV191="",0,INDEX(DU!I:I,MATCH(Duombaze!BV191,DU!A:A,0),1))</f>
        <v>53.779853333333328</v>
      </c>
      <c r="BX191" s="19">
        <f>IF(Duombaze!BT191="",0,INDEX(DU!K:K,MATCH(Duombaze!BT191,DU!A:A,0),1))+IF(Duombaze!BU191="",0,INDEX(DU!K:K,MATCH(Duombaze!BU191,DU!A:A,0),1))+IF(Duombaze!BV191="",0,INDEX(DU!K:K,MATCH(Duombaze!BV191,DU!A:A,0),1))</f>
        <v>17.41</v>
      </c>
      <c r="BY191" s="19"/>
      <c r="BZ191" s="19"/>
      <c r="CA191" s="19"/>
      <c r="CB191" s="19" t="str">
        <f t="shared" si="93"/>
        <v/>
      </c>
      <c r="CC191" s="19"/>
      <c r="CD191" s="19">
        <f>IF(Duombaze!CC191="",0,INDEX(DU!I:I,MATCH(Duombaze!CC191,DU!A:A,0),1))</f>
        <v>0</v>
      </c>
      <c r="CE191" s="17">
        <f>IF(Duombaze!CC191="",0,INDEX(DU!K:K,MATCH(Duombaze!CC191,DU!A:A,0),1))</f>
        <v>0</v>
      </c>
      <c r="CF191" s="19"/>
      <c r="CG191" s="19"/>
      <c r="CH191" s="65"/>
      <c r="CI191" s="17" t="str">
        <f t="shared" si="71"/>
        <v/>
      </c>
      <c r="CJ191" s="19"/>
      <c r="CK191" s="19">
        <f>IF(Duombaze!CJ191="",0,INDEX(DU!I:I,MATCH(Duombaze!CJ191,DU!A:A,0),1))</f>
        <v>0</v>
      </c>
      <c r="CL191" s="17">
        <f>IF(Duombaze!CJ191="",0,INDEX(DU!K:K,MATCH(Duombaze!CJ191,DU!A:A,0),1))</f>
        <v>0</v>
      </c>
      <c r="CM191" s="19"/>
      <c r="CN191" s="19"/>
      <c r="CO191" s="19"/>
      <c r="CP191" s="17" t="str">
        <f t="shared" si="72"/>
        <v/>
      </c>
      <c r="CQ191" s="19"/>
      <c r="CR191" s="639"/>
      <c r="CS191" s="639"/>
      <c r="CT191" s="639">
        <f>IF(Duombaze!CR191="",0,INDEX(DU!I:I,MATCH(Duombaze!CR191,DU!A:A,0),1))+IF(Duombaze!CS191="",0,INDEX(DU!I:I,MATCH(Duombaze!CS191,DU!A:A,0),1))</f>
        <v>0</v>
      </c>
      <c r="CU191" s="19">
        <f>IF(Duombaze!CR191="",0,INDEX(DU!K:K,MATCH(Duombaze!CR191,DU!A:A,0),1))+IF(Duombaze!CS191="",0,INDEX(DU!K:K,MATCH(Duombaze!CS191,DU!A:A,0),1))</f>
        <v>0</v>
      </c>
      <c r="CV191" s="19"/>
      <c r="CW191" s="19"/>
      <c r="CX191" s="19" t="s">
        <v>1483</v>
      </c>
      <c r="CY191" s="17" t="str">
        <f t="shared" si="73"/>
        <v>4 SPC19BS Viršborčiai 300 mm. CINKUOTI</v>
      </c>
      <c r="CZ191" s="19" t="s">
        <v>1485</v>
      </c>
      <c r="DA191" s="672" t="s">
        <v>1485</v>
      </c>
      <c r="DB191" s="672"/>
      <c r="DC191" s="672">
        <f>IF(Duombaze!DA191="",0,INDEX(DU!I:I,MATCH(Duombaze!DA191,DU!A:A,0),1))+IF(Duombaze!DB191="",0,INDEX(DU!I:I,MATCH(Duombaze!DB191,DU!A:A,0),1))</f>
        <v>255.41248123787901</v>
      </c>
      <c r="DD191" s="19">
        <f>IF(Duombaze!DA191="",0,INDEX(DU!K:K,MATCH(Duombaze!DA191,DU!A:A,0),1))+IF(Duombaze!DB191="",0,INDEX(DU!K:K,MATCH(Duombaze!DB191,DU!A:A,0),1))</f>
        <v>130.33000000000001</v>
      </c>
      <c r="DE191" s="19"/>
      <c r="DF191" s="19"/>
      <c r="DH191" s="19" t="str">
        <f t="shared" si="74"/>
        <v/>
      </c>
      <c r="DJ191" s="678" t="s">
        <v>1968</v>
      </c>
      <c r="DK191" s="672" t="s">
        <v>274</v>
      </c>
      <c r="DL191" s="678">
        <f>IF(Duombaze!DJ191="",0,INDEX(DU!I:I,MATCH(Duombaze!DJ191,DU!A:A,0),1))+IF(Duombaze!DK191="",0,INDEX(DU!I:I,MATCH(Duombaze!DK191,DU!A:A,0),1))</f>
        <v>340.75157748679999</v>
      </c>
      <c r="DM191" s="19">
        <f>IF(Duombaze!DJ191="",0,INDEX(DU!K:K,MATCH(Duombaze!DJ191,DU!A:A,0),1))+IF(Duombaze!DK191="",0,INDEX(DU!K:K,MATCH(Duombaze!DK191,DU!A:A,0),1))</f>
        <v>151.6575</v>
      </c>
      <c r="DN191" s="52" t="s">
        <v>2160</v>
      </c>
      <c r="DO191" s="52"/>
      <c r="DP191" s="52" t="str">
        <f>DP178</f>
        <v>Visų pusių LED apšvietimas (Estija)</v>
      </c>
      <c r="DQ191" s="17" t="str">
        <f>IF(DP191&lt;&gt;"",A191&amp;" "&amp;C191&amp;" "&amp;"CERT167 "&amp;DP191,"")</f>
        <v>4 SPC19BS CERT167 Visų pusių LED apšvietimas (Estija)</v>
      </c>
      <c r="DR191" s="65" t="str">
        <f>DR178</f>
        <v>ZC40A2IBLED100</v>
      </c>
      <c r="DS191" s="692" t="s">
        <v>253</v>
      </c>
      <c r="DT191" s="692"/>
      <c r="DU191" s="692"/>
      <c r="DV191" s="692"/>
      <c r="DW191" s="692">
        <f>IF(Duombaze!DS191="",0,INDEX(DU!I:I,MATCH(Duombaze!DS191,DU!A:A,0),1))+IF(Duombaze!DT191="",0,INDEX(DU!I:I,MATCH(Duombaze!DT191,DU!A:A,0),1))+IF(Duombaze!DU191="",0,INDEX(DU!I:I,MATCH(Duombaze!DU191,DU!A:A,0),1))+IF(Duombaze!DV191="",0,INDEX(DU!I:I,MATCH(Duombaze!DV191,DU!A:A,0),1))</f>
        <v>135.422</v>
      </c>
      <c r="DX191" s="638">
        <f>IF(Duombaze!DS191="",0,INDEX(DU!K:K,MATCH(Duombaze!DS191,DU!A:A,0),1))+IF(Duombaze!DT191="",0,INDEX(DU!K:K,MATCH(Duombaze!DT191,DU!A:A,0),1))+IF(Duombaze!DU191="",0,INDEX(DU!K:K,MATCH(Duombaze!DU191,DU!A:A,0),1))+IF(Duombaze!DV191="",0,INDEX(DU!K:KH,MATCH(Duombaze!DV191,DU!A:A,0),1))</f>
        <v>0</v>
      </c>
      <c r="DY191" s="65"/>
      <c r="DZ191" s="65"/>
      <c r="EA191" s="19" t="str">
        <f>EA178</f>
        <v>Automatinis sukabintuvas Scharmuller</v>
      </c>
      <c r="EB191" s="19" t="str">
        <f t="shared" si="97"/>
        <v>4 SPC19BS Automatinis sukabintuvas Scharmuller</v>
      </c>
      <c r="EC191" s="19" t="str">
        <f>EC178</f>
        <v>ZC40ACASSCH000</v>
      </c>
      <c r="ED191" s="19">
        <f>IF(Duombaze!EC191="",0,INDEX(DU!I:I,MATCH(Duombaze!EC191,DU!A:A,0),1))</f>
        <v>249.52857142857101</v>
      </c>
      <c r="EE191" s="638">
        <f>IF(Duombaze!EC191="",0,INDEX(DU!K:K,MATCH(Duombaze!EC191,DU!A:A,0),1))</f>
        <v>33.61</v>
      </c>
      <c r="EF191" s="19"/>
      <c r="EG191" s="19"/>
      <c r="EH191" s="19" t="str">
        <f>EH177</f>
        <v>Lipdukai universalūs + Konekesko logo</v>
      </c>
      <c r="EI191" s="17" t="str">
        <f t="shared" si="100"/>
        <v>4 SPC19BS Lipdukai universalūs + Konekesko logo</v>
      </c>
      <c r="EJ191" s="19" t="str">
        <f>EJ177</f>
        <v>ZC20ASPCLEN000 + ZM0L0G0K0NESK0</v>
      </c>
      <c r="EK191" s="672" t="s">
        <v>255</v>
      </c>
      <c r="EL191" s="672" t="s">
        <v>3050</v>
      </c>
      <c r="EM191" s="672"/>
      <c r="EN191" s="671">
        <f>IF(Duombaze!EK191="",0,INDEX(DU!I:I,MATCH(Duombaze!EK191,DU!A:A,0),1))+IF(Duombaze!EL191="",0,INDEX(DU!I:I,MATCH(Duombaze!EL191,DU!A:A,0),1))+IF(Duombaze!EM191="",0,INDEX(DU!I:I,MATCH(Duombaze!EM191,DU!A:A,0),1))</f>
        <v>20.407560000000004</v>
      </c>
      <c r="EO191" s="19">
        <f>IF(Duombaze!EK191="",0,INDEX(DU!K:K,MATCH(Duombaze!EK191,DU!A:A,0),1))+IF(Duombaze!EL191="",0,INDEX(DU!K:K,MATCH(Duombaze!EL191,DU!A:A,0),1))+IF(Duombaze!EM191="",0,INDEX(DU!K:K,MATCH(Duombaze!EM191,DU!A:A,0),1))</f>
        <v>0</v>
      </c>
      <c r="EP191" s="19"/>
      <c r="EQ191" s="19"/>
      <c r="ES191" s="17" t="str">
        <f t="shared" si="98"/>
        <v/>
      </c>
      <c r="ET191" s="17"/>
      <c r="EU191" s="17"/>
      <c r="EV191" s="17"/>
      <c r="EW191" s="19" t="s">
        <v>756</v>
      </c>
      <c r="EX191" s="19" t="str">
        <f t="shared" si="92"/>
        <v>4 SPC19BS Purvasaugiai 700 1/4 galiniai</v>
      </c>
      <c r="EY191" s="19" t="s">
        <v>381</v>
      </c>
      <c r="EZ191" s="672" t="s">
        <v>381</v>
      </c>
      <c r="FA191" s="672"/>
      <c r="FB191" s="672">
        <f>IF(Duombaze!EZ191="",0,INDEX(DU!I:I,MATCH(Duombaze!EZ191,DU!A:A,0),1))+IF(Duombaze!FA191="",0,INDEX(DU!I:I,MATCH(Duombaze!FA191,DU!A:A,0),1))</f>
        <v>47.9097252223333</v>
      </c>
      <c r="FC191" s="19">
        <f>IF(Duombaze!EZ191="",0,INDEX(DU!K:K,MATCH(Duombaze!EZ191,DU!A:A,0),1))+IF(Duombaze!FA191="",0,INDEX(DU!K:K,MATCH(Duombaze!FA191,DU!A:A,0),1))</f>
        <v>11.605</v>
      </c>
      <c r="FD191" s="19"/>
      <c r="FE191" s="19" t="s">
        <v>2173</v>
      </c>
      <c r="FF191" s="19"/>
      <c r="FG191" s="19"/>
      <c r="FH191" s="19"/>
      <c r="FO191" s="671"/>
      <c r="FP191" s="671"/>
      <c r="FQ191" s="671">
        <f>IF(Duombaze!FM191="",0,INDEX(DU!I:I,MATCH(Duombaze!FM191,DU!A:A,0),1))+IF(Duombaze!FN191="",0,INDEX(DU!I:I,MATCH(Duombaze!FN191,DU!A:A,0),1))+IF(Duombaze!FO191="",0,INDEX(DU!I:I,MATCH(Duombaze!FO191,DU!A:A,0),1))+IF(Duombaze!FP191="",0,INDEX(DU!I:I,MATCH(Duombaze!FP191,DU!A:A,0),1))</f>
        <v>0</v>
      </c>
      <c r="FR191" s="671">
        <f>IF(Duombaze!FM191="",0,INDEX(DU!K:K*2,MATCH(Duombaze!FM191,DU!A:A,0),1))+IF(Duombaze!FN191="",0,INDEX(DU!K:K,MATCH(Duombaze!FN191,DU!A:A,0),1))+IF(Duombaze!FO191="",0,INDEX(DU!K:K,MATCH(Duombaze!FO191,DU!A:A,0),1))+IF(Duombaze!FP191="",0,INDEX(DU!K:K,MATCH(Duombaze!FP191,DU!A:A,0),1))</f>
        <v>0</v>
      </c>
      <c r="FT191" s="100" t="s">
        <v>291</v>
      </c>
      <c r="FU191" s="100" t="s">
        <v>292</v>
      </c>
      <c r="FY191" s="65" t="s">
        <v>2673</v>
      </c>
      <c r="FZ191" s="137" t="str">
        <f>IF(FY191&lt;&gt;"",A189&amp;" "&amp;C189&amp;" "&amp;FY191,"")</f>
        <v>2 SPC19BS Pneumatiniai - hidrauliniai stabdžiai (DERINTI)</v>
      </c>
      <c r="GA191" s="19" t="s">
        <v>131</v>
      </c>
    </row>
    <row r="192" spans="1:188" s="20" customFormat="1" ht="33" customHeight="1" x14ac:dyDescent="0.25">
      <c r="A192" s="41">
        <v>5</v>
      </c>
      <c r="B192" s="41" t="s">
        <v>778</v>
      </c>
      <c r="C192" s="16" t="s">
        <v>8392</v>
      </c>
      <c r="D192" s="19"/>
      <c r="E192" s="17" t="str">
        <f t="shared" si="95"/>
        <v/>
      </c>
      <c r="F192" s="19"/>
      <c r="G192" s="639"/>
      <c r="H192" s="639"/>
      <c r="I192" s="639"/>
      <c r="J192" s="639"/>
      <c r="K192" s="639"/>
      <c r="L192" s="639"/>
      <c r="M192" s="639"/>
      <c r="N192" s="639"/>
      <c r="O192" s="639"/>
      <c r="P192" s="638">
        <f>IF(Duombaze!G192="",0,INDEX(DU!I:I,MATCH(Duombaze!G192,DU!A:A,0),1))+IF(Duombaze!H192="",0,INDEX(DU!I:I,MATCH(Duombaze!H192,DU!A:A,0),1))+IF(Duombaze!I192="",0,INDEX(DU!I:I,MATCH(Duombaze!I192,DU!A:A,0),1))+IF(Duombaze!J192="",0,INDEX(DU!I:I,MATCH(Duombaze!J192,DU!A:A,0),1))+IF(Duombaze!K192="",0,INDEX(DU!I:I,MATCH(Duombaze!K192,DU!A:A,0),1))+IF(Duombaze!L192="",0,INDEX(DU!I:I,MATCH(Duombaze!L192,DU!A:A,0),1))+IF(Duombaze!M192="",0,INDEX(DU!I:I,MATCH(Duombaze!M192,DU!A:A,0),1))+IF(Duombaze!N192="",0,INDEX(DU!I:I,MATCH(Duombaze!N192,DU!A:A,0),1))+IF(Duombaze!O192="",0,INDEX(DU!I:I,MATCH(Duombaze!O192,DU!A:A,0),1))</f>
        <v>0</v>
      </c>
      <c r="Q192" s="638">
        <f>IF(Duombaze!G192="",0,INDEX(DU!K:K,MATCH(Duombaze!G192,DU!A:A,0),1))+IF(Duombaze!H192="",0,INDEX(DU!K:K,MATCH(Duombaze!H192,DU!A:A,0),1))+IF(Duombaze!I192="",0,INDEX(DU!K:K,MATCH(Duombaze!I192,DU!A:A,0),1))+IF(Duombaze!J192="",0,INDEX(DU!K:K,MATCH(Duombaze!J192,DU!A:A,0),1))+IF(Duombaze!K192="",0,INDEX(DU!K:K,MATCH(Duombaze!K192,DU!A:A,0),1))+IF(Duombaze!L192="",0,INDEX(DU!K:K,MATCH(Duombaze!L192,DU!A:A,0),1))+IF(Duombaze!M192="",0,INDEX(DU!K:K,MATCH(Duombaze!M192,DU!A:A,0),1))+IF(Duombaze!N192="",0,INDEX(DU!K:K,MATCH(Duombaze!N192,DU!A:A,0),1))+IF(Duombaze!O192="",0,INDEX(DU!K:K,MATCH(Duombaze!O192,DU!A:A,0),1))</f>
        <v>0</v>
      </c>
      <c r="R192" s="19"/>
      <c r="S192" s="52"/>
      <c r="T192" s="881"/>
      <c r="U192" s="17">
        <f>IF(Duombaze!T192="",0,INDEX(DU!I:I,MATCH(Duombaze!T192,DU!A:A,0),1))</f>
        <v>0</v>
      </c>
      <c r="V192" s="17">
        <f>IF(Duombaze!T192="",0,INDEX(DU!K:K,MATCH(Duombaze!T192,DU!A:A,0),1))</f>
        <v>0</v>
      </c>
      <c r="W192" s="19"/>
      <c r="X192" s="19"/>
      <c r="Y192" s="134"/>
      <c r="Z192" s="65"/>
      <c r="AA192" s="17" t="str">
        <f t="shared" si="101"/>
        <v/>
      </c>
      <c r="AB192" s="19"/>
      <c r="AC192" s="19">
        <f>IF(Duombaze!AB192="",0,INDEX(DU!I:I,MATCH(Duombaze!AB192,DU!A:A,0),1))</f>
        <v>0</v>
      </c>
      <c r="AD192" s="25">
        <f>IF(Duombaze!AB192="",0,INDEX(DU!K:K,MATCH(Duombaze!AB192,DU!A:A,0),1))</f>
        <v>0</v>
      </c>
      <c r="AE192" s="19"/>
      <c r="AF192" s="19"/>
      <c r="AG192" s="19"/>
      <c r="AH192" s="17" t="str">
        <f t="shared" ref="AH192:AH281" si="103">IF(AG192&lt;&gt;"",A192&amp;" "&amp;C192&amp;" "&amp;AG192,"")</f>
        <v/>
      </c>
      <c r="AI192" s="19"/>
      <c r="AJ192" s="639"/>
      <c r="AK192" s="639"/>
      <c r="AL192" s="639"/>
      <c r="AM192" s="638">
        <f>IF(Duombaze!AJ192="",0,INDEX(DU!I:I,MATCH(Duombaze!AJ192,DU!A:A,0),1))+IF(Duombaze!AK192="",0,INDEX(DU!I:I,MATCH(Duombaze!AK192,DU!A:A,0),1))+IF(Duombaze!AL192="",0,INDEX(DU!I:I,MATCH(Duombaze!AL192,DU!A:A,0),1))</f>
        <v>0</v>
      </c>
      <c r="AN192" s="639">
        <f>IF(Duombaze!AJ192="",0,INDEX(DU!K:K,MATCH(Duombaze!AJ192,DU!A:A,0),1))+IF(Duombaze!AK192="",0,INDEX(DU!K:K,MATCH(Duombaze!AK192,DU!A:A,0),1))+IF(Duombaze!AL192="",0,INDEX(DU!K:K,MATCH(Duombaze!AL192,DU!A:A,0),1))</f>
        <v>0</v>
      </c>
      <c r="AO192" s="19"/>
      <c r="AP192" s="19"/>
      <c r="AQ192" s="19"/>
      <c r="AR192" s="17" t="str">
        <f t="shared" si="70"/>
        <v/>
      </c>
      <c r="AS192" s="19"/>
      <c r="AT192" s="639"/>
      <c r="AU192" s="639"/>
      <c r="AV192" s="639"/>
      <c r="AW192" s="639"/>
      <c r="AX192" s="639"/>
      <c r="AY192" s="639"/>
      <c r="AZ192" s="639"/>
      <c r="BA192" s="639"/>
      <c r="BB192" s="639"/>
      <c r="BC192" s="638">
        <f>IF(Duombaze!AT192="",0,INDEX(DU!I:I,MATCH(Duombaze!AT192,DU!A:A,0),1))+IF(Duombaze!AU192="",0,INDEX(DU!I:I,MATCH(Duombaze!AU192,DU!A:A,0),1))+IF(Duombaze!AV192="",0,INDEX(DU!I:I,MATCH(Duombaze!AV192,DU!A:A,0),1))+IF(Duombaze!AW192="",0,INDEX(DU!I:I,MATCH(Duombaze!AW192,DU!A:A,0),1))+IF(Duombaze!AX192="",0,INDEX(DU!I:I,MATCH(Duombaze!AX192,DU!A:A,0),1))+IF(Duombaze!AY192="",0,INDEX(DU!I:I,MATCH(Duombaze!AY192,DU!A:A,0),1))+IF(Duombaze!AZ192="",0,INDEX(DU!I:I,MATCH(Duombaze!AZ192,DU!A:A,0),1))+IF(Duombaze!BA192="",0,INDEX(DU!I:I,MATCH(Duombaze!BA192,DU!A:A,0),1))+IF(Duombaze!BB192="",0,INDEX(DU!I:I,MATCH(Duombaze!BB192,DU!A:A,0),1))</f>
        <v>0</v>
      </c>
      <c r="BD192" s="638">
        <f>IF(Duombaze!AT192="",0,INDEX(DU!K:K,MATCH(Duombaze!AT192,DU!A:A,0),1))+IF(Duombaze!AU192="",0,INDEX(DU!K:K,MATCH(Duombaze!AU192,DU!A:A,0),1))+IF(Duombaze!AV192="",0,INDEX(DU!K:K,MATCH(Duombaze!AV192,DU!A:A,0),1))+IF(Duombaze!AW192="",0,INDEX(DU!K:K,MATCH(Duombaze!AW192,DU!A:A,0),1))+IF(Duombaze!AX192="",0,INDEX(DU!K:K,MATCH(Duombaze!AX192,DU!A:A,0),1))+IF(Duombaze!AY192="",0,INDEX(DU!K:K,MATCH(Duombaze!AY192,DU!A:A,0),1))+IF(Duombaze!AZ192="",0,INDEX(DU!K:K,MATCH(Duombaze!AZ192,DU!A:A,0),1))+IF(Duombaze!BA192="",0,INDEX(DU!K:K,MATCH(Duombaze!BA192,DU!A:A,0),1))+IF(Duombaze!BB192="",0,INDEX(DU!K:K,MATCH(Duombaze!BB192,DU!A:A,0),1))</f>
        <v>0</v>
      </c>
      <c r="BE192" s="19"/>
      <c r="BF192" s="19"/>
      <c r="BG192" s="20" t="s">
        <v>2696</v>
      </c>
      <c r="BH192" s="497" t="str">
        <f>IF(BG192&lt;&gt;"",A192&amp;" "&amp;C192&amp;" "&amp;"CERT167 "&amp;BG192,"")</f>
        <v>5 SPC19BS CERT167 Pneumatiniai stabdžiai WABCO (auto LSV, 2x0,4s, papild. slėgio vožtuvas)</v>
      </c>
      <c r="BI192" s="17" t="s">
        <v>2698</v>
      </c>
      <c r="BJ192" s="638" t="s">
        <v>2723</v>
      </c>
      <c r="BK192" s="638" t="s">
        <v>3003</v>
      </c>
      <c r="BL192" s="638"/>
      <c r="BM192" s="638">
        <f>IF(Duombaze!BJ192="",0,INDEX(DU!I:I,MATCH(Duombaze!BJ192,DU!A:A,0),1))+IF(Duombaze!BK192="",0,INDEX(DU!I:I,MATCH(Duombaze!BK192,DU!A:A,0),1))+IF(Duombaze!BL192="",0,INDEX(DU!I:I,MATCH(Duombaze!BL192,DU!A:A,0),1))</f>
        <v>712.51315381943493</v>
      </c>
      <c r="BN192" s="638">
        <f>IF(Duombaze!BJ192="",0,INDEX(DU!K:K,MATCH(Duombaze!BJ192,DU!A:A,0),1))+IF(Duombaze!BK192="",0,INDEX(DU!K:K,MATCH(Duombaze!BK192,DU!A:A,0),1))+IF(Duombaze!BL192="",0,INDEX(DU!K:K,MATCH(Duombaze!BL192,DU!A:A,0),1))</f>
        <v>94.89</v>
      </c>
      <c r="BO192" s="17"/>
      <c r="BP192" s="17"/>
      <c r="BQ192" s="19" t="s">
        <v>290</v>
      </c>
      <c r="BR192" s="19" t="str">
        <f t="shared" si="99"/>
        <v>5 SPC19BS Stabdžių išvadai dviejų kontūrų</v>
      </c>
      <c r="BS192" s="19" t="s">
        <v>2263</v>
      </c>
      <c r="BT192" s="19" t="s">
        <v>3037</v>
      </c>
      <c r="BU192" s="19">
        <v>23705201</v>
      </c>
      <c r="BV192" s="19"/>
      <c r="BW192" s="19">
        <f>IF(Duombaze!BT192="",0,INDEX(DU!I:I,MATCH(Duombaze!BT192,DU!A:A,0),1))+IF(Duombaze!BU192="",0,INDEX(DU!I:I,MATCH(Duombaze!BU192,DU!A:A,0),1))+IF(Duombaze!BV192="",0,INDEX(DU!I:I,MATCH(Duombaze!BV192,DU!A:A,0),1))</f>
        <v>53.779853333333328</v>
      </c>
      <c r="BX192" s="19">
        <f>IF(Duombaze!BT192="",0,INDEX(DU!K:K,MATCH(Duombaze!BT192,DU!A:A,0),1))+IF(Duombaze!BU192="",0,INDEX(DU!K:K,MATCH(Duombaze!BU192,DU!A:A,0),1))+IF(Duombaze!BV192="",0,INDEX(DU!K:K,MATCH(Duombaze!BV192,DU!A:A,0),1))</f>
        <v>17.41</v>
      </c>
      <c r="BY192" s="19"/>
      <c r="BZ192" s="19"/>
      <c r="CA192" s="19"/>
      <c r="CB192" s="19" t="str">
        <f t="shared" si="93"/>
        <v/>
      </c>
      <c r="CC192" s="19"/>
      <c r="CD192" s="19">
        <f>IF(Duombaze!CC192="",0,INDEX(DU!I:I,MATCH(Duombaze!CC192,DU!A:A,0),1))</f>
        <v>0</v>
      </c>
      <c r="CE192" s="17">
        <f>IF(Duombaze!CC192="",0,INDEX(DU!K:K,MATCH(Duombaze!CC192,DU!A:A,0),1))</f>
        <v>0</v>
      </c>
      <c r="CF192" s="19"/>
      <c r="CG192" s="19"/>
      <c r="CH192" s="65"/>
      <c r="CI192" s="17" t="str">
        <f t="shared" si="71"/>
        <v/>
      </c>
      <c r="CJ192" s="19"/>
      <c r="CK192" s="19">
        <f>IF(Duombaze!CJ192="",0,INDEX(DU!I:I,MATCH(Duombaze!CJ192,DU!A:A,0),1))</f>
        <v>0</v>
      </c>
      <c r="CL192" s="17">
        <f>IF(Duombaze!CJ192="",0,INDEX(DU!K:K,MATCH(Duombaze!CJ192,DU!A:A,0),1))</f>
        <v>0</v>
      </c>
      <c r="CM192" s="19"/>
      <c r="CN192" s="19"/>
      <c r="CO192" s="19"/>
      <c r="CP192" s="17" t="str">
        <f t="shared" si="72"/>
        <v/>
      </c>
      <c r="CQ192" s="19"/>
      <c r="CR192" s="639"/>
      <c r="CS192" s="639"/>
      <c r="CT192" s="639">
        <f>IF(Duombaze!CR192="",0,INDEX(DU!I:I,MATCH(Duombaze!CR192,DU!A:A,0),1))+IF(Duombaze!CS192="",0,INDEX(DU!I:I,MATCH(Duombaze!CS192,DU!A:A,0),1))</f>
        <v>0</v>
      </c>
      <c r="CU192" s="19">
        <f>IF(Duombaze!CR192="",0,INDEX(DU!K:K,MATCH(Duombaze!CR192,DU!A:A,0),1))+IF(Duombaze!CS192="",0,INDEX(DU!K:K,MATCH(Duombaze!CS192,DU!A:A,0),1))</f>
        <v>0</v>
      </c>
      <c r="CV192" s="19"/>
      <c r="CW192" s="19"/>
      <c r="CX192" s="19" t="s">
        <v>2646</v>
      </c>
      <c r="CY192" s="17" t="str">
        <f t="shared" si="73"/>
        <v>5 SPC19BS Viršborčiai 900 (perforuoti) CINKUTOI</v>
      </c>
      <c r="CZ192" s="19" t="s">
        <v>2645</v>
      </c>
      <c r="DA192" s="672" t="s">
        <v>2645</v>
      </c>
      <c r="DB192" s="672"/>
      <c r="DC192" s="672">
        <f>IF(Duombaze!DA192="",0,INDEX(DU!I:I,MATCH(Duombaze!DA192,DU!A:A,0),1))+IF(Duombaze!DB192="",0,INDEX(DU!I:I,MATCH(Duombaze!DB192,DU!A:A,0),1))</f>
        <v>0</v>
      </c>
      <c r="DD192" s="19">
        <f>IF(Duombaze!DA192="",0,INDEX(DU!K:K,MATCH(Duombaze!DA192,DU!A:A,0),1))+IF(Duombaze!DB192="",0,INDEX(DU!K:K,MATCH(Duombaze!DB192,DU!A:A,0),1))</f>
        <v>0</v>
      </c>
      <c r="DE192" s="19"/>
      <c r="DF192" s="19"/>
      <c r="DG192" s="19"/>
      <c r="DH192" s="19" t="str">
        <f t="shared" si="74"/>
        <v/>
      </c>
      <c r="DI192" s="19"/>
      <c r="DJ192" s="672"/>
      <c r="DK192" s="678"/>
      <c r="DL192" s="678">
        <f>IF(Duombaze!DJ192="",0,INDEX(DU!I:I,MATCH(Duombaze!DJ192,DU!A:A,0),1))+IF(Duombaze!DK192="",0,INDEX(DU!I:I,MATCH(Duombaze!DK192,DU!A:A,0),1))</f>
        <v>0</v>
      </c>
      <c r="DM192" s="19">
        <f>IF(Duombaze!DJ192="",0,INDEX(DU!K:K,MATCH(Duombaze!DJ192,DU!A:A,0),1))+IF(Duombaze!DK192="",0,INDEX(DU!K:K,MATCH(Duombaze!DK192,DU!A:A,0),1))</f>
        <v>0</v>
      </c>
      <c r="DN192" s="52"/>
      <c r="DO192" s="52"/>
      <c r="DP192" s="86" t="s">
        <v>2896</v>
      </c>
      <c r="DQ192" s="17" t="str">
        <f>IF(DP192&lt;&gt;"",A192&amp;" "&amp;C192&amp;" "&amp;"CERT167 "&amp;DP192,"")</f>
        <v>5 SPC19BS CERT167 Gale apvalūs LED žibintai + pilnas LED (N. Danija)</v>
      </c>
      <c r="DR192" s="87" t="s">
        <v>2793</v>
      </c>
      <c r="DS192" s="692" t="s">
        <v>2793</v>
      </c>
      <c r="DT192" s="692"/>
      <c r="DU192" s="692"/>
      <c r="DV192" s="692"/>
      <c r="DW192" s="692">
        <f>IF(Duombaze!DS192="",0,INDEX(DU!I:I,MATCH(Duombaze!DS192,DU!A:A,0),1))+IF(Duombaze!DT192="",0,INDEX(DU!I:I,MATCH(Duombaze!DT192,DU!A:A,0),1))+IF(Duombaze!DU192="",0,INDEX(DU!I:I,MATCH(Duombaze!DU192,DU!A:A,0),1))+IF(Duombaze!DV192="",0,INDEX(DU!I:I,MATCH(Duombaze!DV192,DU!A:A,0),1))</f>
        <v>167.30027058823501</v>
      </c>
      <c r="DX192" s="638">
        <f>IF(Duombaze!DS192="",0,INDEX(DU!K:K,MATCH(Duombaze!DS192,DU!A:A,0),1))+IF(Duombaze!DT192="",0,INDEX(DU!K:K,MATCH(Duombaze!DT192,DU!A:A,0),1))+IF(Duombaze!DU192="",0,INDEX(DU!K:K,MATCH(Duombaze!DU192,DU!A:A,0),1))+IF(Duombaze!DV192="",0,INDEX(DU!K:KH,MATCH(Duombaze!DV192,DU!A:A,0),1))</f>
        <v>67.03</v>
      </c>
      <c r="DY192" s="65"/>
      <c r="DZ192" s="65"/>
      <c r="EA192" s="19" t="str">
        <f>EA179</f>
        <v>Mechaninis sukabintuvas Scharmueller</v>
      </c>
      <c r="EB192" s="19" t="str">
        <f t="shared" si="97"/>
        <v>5 SPC19BS Mechaninis sukabintuvas Scharmueller</v>
      </c>
      <c r="EC192" s="19" t="str">
        <f>EC179</f>
        <v>ZC40ACMSSCHARM</v>
      </c>
      <c r="ED192" s="19">
        <f>IF(Duombaze!EC192="",0,INDEX(DU!I:I,MATCH(Duombaze!EC192,DU!A:A,0),1))</f>
        <v>130.56639999999999</v>
      </c>
      <c r="EE192" s="638">
        <f>IF(Duombaze!EC192="",0,INDEX(DU!K:K,MATCH(Duombaze!EC192,DU!A:A,0),1))</f>
        <v>0.75</v>
      </c>
      <c r="EF192" s="19"/>
      <c r="EG192" s="19"/>
      <c r="EH192" s="19" t="str">
        <f>EH178</f>
        <v>Lipdukai Daniški + MItip logo (prisukamas) + AXIMA</v>
      </c>
      <c r="EI192" s="17" t="str">
        <f t="shared" si="100"/>
        <v>5 SPC19BS Lipdukai Daniški + MItip logo (prisukamas) + AXIMA</v>
      </c>
      <c r="EJ192" s="19" t="str">
        <f>EJ178</f>
        <v>ZM20ASPCLMI000 + ZM0L0G0MITIP00 + 000073094400 (2vnt.)</v>
      </c>
      <c r="EK192" s="672" t="s">
        <v>3051</v>
      </c>
      <c r="EL192" s="672" t="s">
        <v>3052</v>
      </c>
      <c r="EM192" s="32">
        <v>73094400</v>
      </c>
      <c r="EN192" s="671">
        <f>IF(Duombaze!EK192="",0,INDEX(DU!I:I,MATCH(Duombaze!EK192,DU!A:A,0),1))+IF(Duombaze!EL192="",0,INDEX(DU!I:I,MATCH(Duombaze!EL192,DU!A:A,0),1))+IF(Duombaze!EM192="",0,INDEX(DU!I:I,MATCH(Duombaze!EM192,DU!A:A,0),1))</f>
        <v>17.859623333333332</v>
      </c>
      <c r="EO192" s="19">
        <f>IF(Duombaze!EK192="",0,INDEX(DU!K:K,MATCH(Duombaze!EK192,DU!A:A,0),1))+IF(Duombaze!EL192="",0,INDEX(DU!K:K,MATCH(Duombaze!EL192,DU!A:A,0),1))+IF(Duombaze!EM192="",0,INDEX(DU!K:K,MATCH(Duombaze!EM192,DU!A:A,0),1))</f>
        <v>2.58</v>
      </c>
      <c r="EP192" s="19"/>
      <c r="EQ192" s="19"/>
      <c r="ER192" s="65"/>
      <c r="ES192" s="17" t="str">
        <f t="shared" si="98"/>
        <v/>
      </c>
      <c r="ET192" s="19"/>
      <c r="EU192" s="19"/>
      <c r="EV192" s="19"/>
      <c r="EW192" s="20" t="s">
        <v>2184</v>
      </c>
      <c r="EX192" s="19" t="str">
        <f t="shared" si="92"/>
        <v>5 SPC19BS Purvasaugiai 700 metaliniai kampiniai (ant kėbulo)</v>
      </c>
      <c r="EY192" s="17" t="s">
        <v>1838</v>
      </c>
      <c r="EZ192" s="686" t="s">
        <v>1838</v>
      </c>
      <c r="FA192" s="686"/>
      <c r="FB192" s="686">
        <f>IF(Duombaze!EZ192="",0,INDEX(DU!I:I,MATCH(Duombaze!EZ192,DU!A:A,0),1))+IF(Duombaze!FA192="",0,INDEX(DU!I:I,MATCH(Duombaze!FA192,DU!A:A,0),1))</f>
        <v>143.88543749999999</v>
      </c>
      <c r="FC192" s="19">
        <f>IF(Duombaze!EZ192="",0,INDEX(DU!K:K,MATCH(Duombaze!EZ192,DU!A:A,0),1))+IF(Duombaze!FA192="",0,INDEX(DU!K:K,MATCH(Duombaze!FA192,DU!A:A,0),1))</f>
        <v>44</v>
      </c>
      <c r="FD192" s="346" t="s">
        <v>2153</v>
      </c>
      <c r="FE192" s="346"/>
      <c r="FF192" s="19"/>
      <c r="FG192" s="19"/>
      <c r="FH192" s="19"/>
      <c r="FI192" s="19"/>
      <c r="FJ192" s="19"/>
      <c r="FK192" s="65"/>
      <c r="FL192" s="18"/>
      <c r="FM192" s="671"/>
      <c r="FN192" s="671"/>
      <c r="FO192" s="671"/>
      <c r="FP192" s="671"/>
      <c r="FQ192" s="671">
        <f>IF(Duombaze!FM192="",0,INDEX(DU!I:I,MATCH(Duombaze!FM192,DU!A:A,0),1))+IF(Duombaze!FN192="",0,INDEX(DU!I:I,MATCH(Duombaze!FN192,DU!A:A,0),1))+IF(Duombaze!FO192="",0,INDEX(DU!I:I,MATCH(Duombaze!FO192,DU!A:A,0),1))+IF(Duombaze!FP192="",0,INDEX(DU!I:I,MATCH(Duombaze!FP192,DU!A:A,0),1))</f>
        <v>0</v>
      </c>
      <c r="FR192" s="671">
        <f>IF(Duombaze!FM192="",0,INDEX(DU!K:K*2,MATCH(Duombaze!FM192,DU!A:A,0),1))+IF(Duombaze!FN192="",0,INDEX(DU!K:K,MATCH(Duombaze!FN192,DU!A:A,0),1))+IF(Duombaze!FO192="",0,INDEX(DU!K:K,MATCH(Duombaze!FO192,DU!A:A,0),1))+IF(Duombaze!FP192="",0,INDEX(DU!K:K,MATCH(Duombaze!FP192,DU!A:A,0),1))</f>
        <v>0</v>
      </c>
      <c r="FT192" s="100" t="s">
        <v>403</v>
      </c>
      <c r="FU192" s="100" t="s">
        <v>11</v>
      </c>
      <c r="FY192" s="486" t="s">
        <v>2696</v>
      </c>
      <c r="FZ192" s="488" t="str">
        <f>IF(FY192&lt;&gt;"",A190&amp;" "&amp;C190&amp;" "&amp;FY192,"")</f>
        <v>3 SPC19BS Pneumatiniai stabdžiai WABCO (auto LSV, 2x0,4s, papild. slėgio vožtuvas)</v>
      </c>
      <c r="GA192" s="485" t="s">
        <v>2698</v>
      </c>
    </row>
    <row r="193" spans="1:183" s="20" customFormat="1" ht="33" customHeight="1" x14ac:dyDescent="0.25">
      <c r="A193" s="41">
        <v>6</v>
      </c>
      <c r="B193" s="41" t="s">
        <v>778</v>
      </c>
      <c r="C193" s="16" t="s">
        <v>8392</v>
      </c>
      <c r="D193" s="19"/>
      <c r="E193" s="17" t="str">
        <f t="shared" si="95"/>
        <v/>
      </c>
      <c r="F193" s="19"/>
      <c r="G193" s="639"/>
      <c r="H193" s="639"/>
      <c r="I193" s="639"/>
      <c r="J193" s="639"/>
      <c r="K193" s="639"/>
      <c r="L193" s="639"/>
      <c r="M193" s="639"/>
      <c r="N193" s="639"/>
      <c r="O193" s="639"/>
      <c r="P193" s="638">
        <f>IF(Duombaze!G193="",0,INDEX(DU!I:I,MATCH(Duombaze!G193,DU!A:A,0),1))+IF(Duombaze!H193="",0,INDEX(DU!I:I,MATCH(Duombaze!H193,DU!A:A,0),1))+IF(Duombaze!I193="",0,INDEX(DU!I:I,MATCH(Duombaze!I193,DU!A:A,0),1))+IF(Duombaze!J193="",0,INDEX(DU!I:I,MATCH(Duombaze!J193,DU!A:A,0),1))+IF(Duombaze!K193="",0,INDEX(DU!I:I,MATCH(Duombaze!K193,DU!A:A,0),1))+IF(Duombaze!L193="",0,INDEX(DU!I:I,MATCH(Duombaze!L193,DU!A:A,0),1))+IF(Duombaze!M193="",0,INDEX(DU!I:I,MATCH(Duombaze!M193,DU!A:A,0),1))+IF(Duombaze!N193="",0,INDEX(DU!I:I,MATCH(Duombaze!N193,DU!A:A,0),1))+IF(Duombaze!O193="",0,INDEX(DU!I:I,MATCH(Duombaze!O193,DU!A:A,0),1))</f>
        <v>0</v>
      </c>
      <c r="Q193" s="638">
        <f>IF(Duombaze!G193="",0,INDEX(DU!K:K,MATCH(Duombaze!G193,DU!A:A,0),1))+IF(Duombaze!H193="",0,INDEX(DU!K:K,MATCH(Duombaze!H193,DU!A:A,0),1))+IF(Duombaze!I193="",0,INDEX(DU!K:K,MATCH(Duombaze!I193,DU!A:A,0),1))+IF(Duombaze!J193="",0,INDEX(DU!K:K,MATCH(Duombaze!J193,DU!A:A,0),1))+IF(Duombaze!K193="",0,INDEX(DU!K:K,MATCH(Duombaze!K193,DU!A:A,0),1))+IF(Duombaze!L193="",0,INDEX(DU!K:K,MATCH(Duombaze!L193,DU!A:A,0),1))+IF(Duombaze!M193="",0,INDEX(DU!K:K,MATCH(Duombaze!M193,DU!A:A,0),1))+IF(Duombaze!N193="",0,INDEX(DU!K:K,MATCH(Duombaze!N193,DU!A:A,0),1))+IF(Duombaze!O193="",0,INDEX(DU!K:K,MATCH(Duombaze!O193,DU!A:A,0),1))</f>
        <v>0</v>
      </c>
      <c r="R193" s="19"/>
      <c r="S193" s="52"/>
      <c r="T193" s="881"/>
      <c r="U193" s="17">
        <f>IF(Duombaze!T193="",0,INDEX(DU!I:I,MATCH(Duombaze!T193,DU!A:A,0),1))</f>
        <v>0</v>
      </c>
      <c r="V193" s="17">
        <f>IF(Duombaze!T193="",0,INDEX(DU!K:K,MATCH(Duombaze!T193,DU!A:A,0),1))</f>
        <v>0</v>
      </c>
      <c r="W193" s="19"/>
      <c r="X193" s="19"/>
      <c r="Y193" s="134"/>
      <c r="Z193" s="65"/>
      <c r="AA193" s="17" t="str">
        <f t="shared" si="101"/>
        <v/>
      </c>
      <c r="AB193" s="19"/>
      <c r="AC193" s="19">
        <f>IF(Duombaze!AB193="",0,INDEX(DU!I:I,MATCH(Duombaze!AB193,DU!A:A,0),1))</f>
        <v>0</v>
      </c>
      <c r="AD193" s="25">
        <f>IF(Duombaze!AB193="",0,INDEX(DU!K:K,MATCH(Duombaze!AB193,DU!A:A,0),1))</f>
        <v>0</v>
      </c>
      <c r="AE193" s="19"/>
      <c r="AF193" s="19"/>
      <c r="AG193" s="19"/>
      <c r="AH193" s="17" t="str">
        <f t="shared" si="103"/>
        <v/>
      </c>
      <c r="AI193" s="19"/>
      <c r="AJ193" s="639"/>
      <c r="AK193" s="639"/>
      <c r="AL193" s="639"/>
      <c r="AM193" s="639">
        <f>IF(Duombaze!AJ193="",0,INDEX(DU!I:I,MATCH(Duombaze!AJ193,DU!A:A,0),1))+IF(Duombaze!AK193="",0,INDEX(DU!I:I,MATCH(Duombaze!AK193,DU!A:A,0),1))+IF(Duombaze!AL193="",0,INDEX(DU!I:I,MATCH(Duombaze!AL193,DU!A:A,0),1))</f>
        <v>0</v>
      </c>
      <c r="AN193" s="639">
        <f>IF(Duombaze!AJ193="",0,INDEX(DU!K:K,MATCH(Duombaze!AJ193,DU!A:A,0),1))+IF(Duombaze!AK193="",0,INDEX(DU!K:K,MATCH(Duombaze!AK193,DU!A:A,0),1))+IF(Duombaze!AL193="",0,INDEX(DU!K:K,MATCH(Duombaze!AL193,DU!A:A,0),1))</f>
        <v>0</v>
      </c>
      <c r="AO193" s="19"/>
      <c r="AP193" s="19"/>
      <c r="AQ193" s="19"/>
      <c r="AR193" s="17" t="str">
        <f t="shared" si="70"/>
        <v/>
      </c>
      <c r="AS193" s="19"/>
      <c r="AT193" s="639"/>
      <c r="AU193" s="639"/>
      <c r="AV193" s="639"/>
      <c r="AW193" s="639"/>
      <c r="AX193" s="639"/>
      <c r="AY193" s="639"/>
      <c r="AZ193" s="639"/>
      <c r="BA193" s="639"/>
      <c r="BB193" s="639"/>
      <c r="BC193" s="638">
        <f>IF(Duombaze!AT193="",0,INDEX(DU!I:I,MATCH(Duombaze!AT193,DU!A:A,0),1))+IF(Duombaze!AU193="",0,INDEX(DU!I:I,MATCH(Duombaze!AU193,DU!A:A,0),1))+IF(Duombaze!AV193="",0,INDEX(DU!I:I,MATCH(Duombaze!AV193,DU!A:A,0),1))+IF(Duombaze!AW193="",0,INDEX(DU!I:I,MATCH(Duombaze!AW193,DU!A:A,0),1))+IF(Duombaze!AX193="",0,INDEX(DU!I:I,MATCH(Duombaze!AX193,DU!A:A,0),1))+IF(Duombaze!AY193="",0,INDEX(DU!I:I,MATCH(Duombaze!AY193,DU!A:A,0),1))+IF(Duombaze!AZ193="",0,INDEX(DU!I:I,MATCH(Duombaze!AZ193,DU!A:A,0),1))+IF(Duombaze!BA193="",0,INDEX(DU!I:I,MATCH(Duombaze!BA193,DU!A:A,0),1))+IF(Duombaze!BB193="",0,INDEX(DU!I:I,MATCH(Duombaze!BB193,DU!A:A,0),1))</f>
        <v>0</v>
      </c>
      <c r="BD193" s="638">
        <f>IF(Duombaze!AT193="",0,INDEX(DU!K:K,MATCH(Duombaze!AT193,DU!A:A,0),1))+IF(Duombaze!AU193="",0,INDEX(DU!K:K,MATCH(Duombaze!AU193,DU!A:A,0),1))+IF(Duombaze!AV193="",0,INDEX(DU!K:K,MATCH(Duombaze!AV193,DU!A:A,0),1))+IF(Duombaze!AW193="",0,INDEX(DU!K:K,MATCH(Duombaze!AW193,DU!A:A,0),1))+IF(Duombaze!AX193="",0,INDEX(DU!K:K,MATCH(Duombaze!AX193,DU!A:A,0),1))+IF(Duombaze!AY193="",0,INDEX(DU!K:K,MATCH(Duombaze!AY193,DU!A:A,0),1))+IF(Duombaze!AZ193="",0,INDEX(DU!K:K,MATCH(Duombaze!AZ193,DU!A:A,0),1))+IF(Duombaze!BA193="",0,INDEX(DU!K:K,MATCH(Duombaze!BA193,DU!A:A,0),1))+IF(Duombaze!BB193="",0,INDEX(DU!K:K,MATCH(Duombaze!BB193,DU!A:A,0),1))</f>
        <v>0</v>
      </c>
      <c r="BE193" s="19"/>
      <c r="BF193" s="19"/>
      <c r="BG193" s="17" t="s">
        <v>2721</v>
      </c>
      <c r="BH193" s="497" t="str">
        <f t="shared" si="90"/>
        <v>6 SPC19BS Pneumatiniai st. WABCO (mech. LSV)</v>
      </c>
      <c r="BI193" s="17"/>
      <c r="BJ193" s="638"/>
      <c r="BK193" s="638"/>
      <c r="BL193" s="638"/>
      <c r="BM193" s="638">
        <f>IF(Duombaze!BJ193="",0,INDEX(DU!I:I,MATCH(Duombaze!BJ193,DU!A:A,0),1))+IF(Duombaze!BK193="",0,INDEX(DU!I:I,MATCH(Duombaze!BK193,DU!A:A,0),1))+IF(Duombaze!BL193="",0,INDEX(DU!I:I,MATCH(Duombaze!BL193,DU!A:A,0),1))</f>
        <v>0</v>
      </c>
      <c r="BN193" s="638">
        <f>IF(Duombaze!BJ193="",0,INDEX(DU!K:K,MATCH(Duombaze!BJ193,DU!A:A,0),1))+IF(Duombaze!BK193="",0,INDEX(DU!K:K,MATCH(Duombaze!BK193,DU!A:A,0),1))+IF(Duombaze!BL193="",0,INDEX(DU!K:K,MATCH(Duombaze!BL193,DU!A:A,0),1))</f>
        <v>0</v>
      </c>
      <c r="BO193" s="17"/>
      <c r="BP193" s="17"/>
      <c r="BQ193" s="19" t="s">
        <v>290</v>
      </c>
      <c r="BR193" s="19" t="str">
        <f t="shared" si="99"/>
        <v>6 SPC19BS Stabdžių išvadai dviejų kontūrų</v>
      </c>
      <c r="BS193" s="19" t="s">
        <v>2263</v>
      </c>
      <c r="BT193" s="19" t="s">
        <v>3037</v>
      </c>
      <c r="BU193" s="19">
        <v>23705201</v>
      </c>
      <c r="BV193" s="19"/>
      <c r="BW193" s="19">
        <f>IF(Duombaze!BT193="",0,INDEX(DU!I:I,MATCH(Duombaze!BT193,DU!A:A,0),1))+IF(Duombaze!BU193="",0,INDEX(DU!I:I,MATCH(Duombaze!BU193,DU!A:A,0),1))+IF(Duombaze!BV193="",0,INDEX(DU!I:I,MATCH(Duombaze!BV193,DU!A:A,0),1))</f>
        <v>53.779853333333328</v>
      </c>
      <c r="BX193" s="19">
        <f>IF(Duombaze!BT193="",0,INDEX(DU!K:K,MATCH(Duombaze!BT193,DU!A:A,0),1))+IF(Duombaze!BU193="",0,INDEX(DU!K:K,MATCH(Duombaze!BU193,DU!A:A,0),1))+IF(Duombaze!BV193="",0,INDEX(DU!K:K,MATCH(Duombaze!BV193,DU!A:A,0),1))</f>
        <v>17.41</v>
      </c>
      <c r="BY193" s="19"/>
      <c r="BZ193" s="19"/>
      <c r="CA193" s="19"/>
      <c r="CB193" s="19" t="str">
        <f t="shared" si="93"/>
        <v/>
      </c>
      <c r="CC193" s="19"/>
      <c r="CD193" s="19">
        <f>IF(Duombaze!CC193="",0,INDEX(DU!I:I,MATCH(Duombaze!CC193,DU!A:A,0),1))</f>
        <v>0</v>
      </c>
      <c r="CE193" s="17">
        <f>IF(Duombaze!CC193="",0,INDEX(DU!K:K,MATCH(Duombaze!CC193,DU!A:A,0),1))</f>
        <v>0</v>
      </c>
      <c r="CF193" s="19"/>
      <c r="CG193" s="19"/>
      <c r="CH193" s="65"/>
      <c r="CI193" s="17" t="str">
        <f t="shared" si="71"/>
        <v/>
      </c>
      <c r="CJ193" s="19"/>
      <c r="CK193" s="19">
        <f>IF(Duombaze!CJ193="",0,INDEX(DU!I:I,MATCH(Duombaze!CJ193,DU!A:A,0),1))</f>
        <v>0</v>
      </c>
      <c r="CL193" s="17">
        <f>IF(Duombaze!CJ193="",0,INDEX(DU!K:K,MATCH(Duombaze!CJ193,DU!A:A,0),1))</f>
        <v>0</v>
      </c>
      <c r="CM193" s="19"/>
      <c r="CN193" s="19"/>
      <c r="CO193" s="19"/>
      <c r="CP193" s="17" t="str">
        <f t="shared" si="72"/>
        <v/>
      </c>
      <c r="CQ193" s="19"/>
      <c r="CR193" s="639"/>
      <c r="CS193" s="639"/>
      <c r="CT193" s="639">
        <f>IF(Duombaze!CR193="",0,INDEX(DU!I:I,MATCH(Duombaze!CR193,DU!A:A,0),1))+IF(Duombaze!CS193="",0,INDEX(DU!I:I,MATCH(Duombaze!CS193,DU!A:A,0),1))</f>
        <v>0</v>
      </c>
      <c r="CU193" s="19">
        <f>IF(Duombaze!CR193="",0,INDEX(DU!K:K,MATCH(Duombaze!CR193,DU!A:A,0),1))+IF(Duombaze!CS193="",0,INDEX(DU!K:K,MATCH(Duombaze!CS193,DU!A:A,0),1))</f>
        <v>0</v>
      </c>
      <c r="CV193" s="19"/>
      <c r="CW193" s="19"/>
      <c r="CX193" s="19" t="s">
        <v>2648</v>
      </c>
      <c r="CY193" s="17" t="str">
        <f t="shared" si="73"/>
        <v>6 SPC19BS Viršborčiai 800 (perforuoti saulute)</v>
      </c>
      <c r="CZ193" s="639" t="s">
        <v>3168</v>
      </c>
      <c r="DA193" s="639" t="s">
        <v>3168</v>
      </c>
      <c r="DB193" s="672"/>
      <c r="DC193" s="672">
        <f>IF(Duombaze!DA193="",0,INDEX(DU!I:I,MATCH(Duombaze!DA193,DU!A:A,0),1))+IF(Duombaze!DB193="",0,INDEX(DU!I:I,MATCH(Duombaze!DB193,DU!A:A,0),1))</f>
        <v>486.70339466693298</v>
      </c>
      <c r="DD193" s="19">
        <f>IF(Duombaze!DA193="",0,INDEX(DU!K:K,MATCH(Duombaze!DA193,DU!A:A,0),1))+IF(Duombaze!DB193="",0,INDEX(DU!K:K,MATCH(Duombaze!DB193,DU!A:A,0),1))</f>
        <v>139.016666666666</v>
      </c>
      <c r="DE193" s="19"/>
      <c r="DF193" s="19"/>
      <c r="DG193" s="19"/>
      <c r="DH193" s="19" t="str">
        <f t="shared" si="74"/>
        <v/>
      </c>
      <c r="DI193" s="19"/>
      <c r="DJ193" s="672"/>
      <c r="DK193" s="678"/>
      <c r="DL193" s="678">
        <f>IF(Duombaze!DJ193="",0,INDEX(DU!I:I,MATCH(Duombaze!DJ193,DU!A:A,0),1))+IF(Duombaze!DK193="",0,INDEX(DU!I:I,MATCH(Duombaze!DK193,DU!A:A,0),1))</f>
        <v>0</v>
      </c>
      <c r="DM193" s="19">
        <f>IF(Duombaze!DJ193="",0,INDEX(DU!K:K,MATCH(Duombaze!DJ193,DU!A:A,0),1))+IF(Duombaze!DK193="",0,INDEX(DU!K:K,MATCH(Duombaze!DK193,DU!A:A,0),1))</f>
        <v>0</v>
      </c>
      <c r="DN193" s="52"/>
      <c r="DO193" s="52"/>
      <c r="DP193" s="52" t="s">
        <v>2892</v>
      </c>
      <c r="DQ193" s="17" t="str">
        <f>IF(DP193&lt;&gt;"",A193&amp;" "&amp;C193&amp;" "&amp;"CERT167 "&amp;DP193,"")</f>
        <v>6 SPC19BS CERT167 Gale apvalūs LED + pilnas LED (N. Danija) + Darbiniai žib.</v>
      </c>
      <c r="DR193" s="65" t="s">
        <v>2893</v>
      </c>
      <c r="DS193" s="692" t="s">
        <v>2793</v>
      </c>
      <c r="DT193" s="692" t="s">
        <v>3045</v>
      </c>
      <c r="DU193" s="692"/>
      <c r="DV193" s="692"/>
      <c r="DW193" s="692">
        <f>IF(Duombaze!DS193="",0,INDEX(DU!I:I,MATCH(Duombaze!DS193,DU!A:A,0),1))+IF(Duombaze!DT193="",0,INDEX(DU!I:I,MATCH(Duombaze!DT193,DU!A:A,0),1))+IF(Duombaze!DU193="",0,INDEX(DU!I:I,MATCH(Duombaze!DU193,DU!A:A,0),1))+IF(Duombaze!DV193="",0,INDEX(DU!I:I,MATCH(Duombaze!DV193,DU!A:A,0),1))</f>
        <v>218.258070588235</v>
      </c>
      <c r="DX193" s="638">
        <f>IF(Duombaze!DS193="",0,INDEX(DU!K:K,MATCH(Duombaze!DS193,DU!A:A,0),1))+IF(Duombaze!DT193="",0,INDEX(DU!K:K,MATCH(Duombaze!DT193,DU!A:A,0),1))+IF(Duombaze!DU193="",0,INDEX(DU!K:K,MATCH(Duombaze!DU193,DU!A:A,0),1))+IF(Duombaze!DV193="",0,INDEX(DU!K:KH,MATCH(Duombaze!DV193,DU!A:A,0),1))</f>
        <v>88.94</v>
      </c>
      <c r="DY193" s="65"/>
      <c r="DZ193" s="65"/>
      <c r="EA193" s="19"/>
      <c r="EB193" s="19" t="str">
        <f t="shared" si="97"/>
        <v/>
      </c>
      <c r="EC193" s="19"/>
      <c r="ED193" s="19">
        <f>IF(Duombaze!EC193="",0,INDEX(DU!I:I,MATCH(Duombaze!EC193,DU!A:A,0),1))</f>
        <v>0</v>
      </c>
      <c r="EE193" s="638">
        <f>IF(Duombaze!EC193="",0,INDEX(DU!K:K,MATCH(Duombaze!EC193,DU!A:A,0),1))</f>
        <v>0</v>
      </c>
      <c r="EF193" s="19"/>
      <c r="EG193" s="19"/>
      <c r="EH193" s="6" t="s">
        <v>8336</v>
      </c>
      <c r="EI193" s="17" t="str">
        <f t="shared" si="100"/>
        <v>6 SPC19BS Lipdukai Lenkiški +  Umega Agro logo (ant rėmo)</v>
      </c>
      <c r="EJ193" s="6" t="s">
        <v>9299</v>
      </c>
      <c r="EK193" s="674" t="s">
        <v>3053</v>
      </c>
      <c r="EL193" s="674"/>
      <c r="EM193" s="674" t="s">
        <v>3055</v>
      </c>
      <c r="EN193" s="671">
        <f>IF(Duombaze!EK193="",0,INDEX(DU!I:I,MATCH(Duombaze!EK193,DU!A:A,0),1))+IF(Duombaze!EL193="",0,INDEX(DU!I:I,MATCH(Duombaze!EL193,DU!A:A,0),1))+IF(Duombaze!EM193="",0,INDEX(DU!I:I,MATCH(Duombaze!EM193,DU!A:A,0),1))</f>
        <v>37.753210666666597</v>
      </c>
      <c r="EO193" s="19">
        <f>IF(Duombaze!EK193="",0,INDEX(DU!K:K,MATCH(Duombaze!EK193,DU!A:A,0),1))+IF(Duombaze!EL193="",0,INDEX(DU!K:K,MATCH(Duombaze!EL193,DU!A:A,0),1))+IF(Duombaze!EM193="",0,INDEX(DU!K:K,MATCH(Duombaze!EM193,DU!A:A,0),1))</f>
        <v>0</v>
      </c>
      <c r="EP193" s="19"/>
      <c r="EQ193" s="19"/>
      <c r="ER193" s="65"/>
      <c r="ES193" s="17" t="str">
        <f t="shared" si="98"/>
        <v/>
      </c>
      <c r="ET193" s="19"/>
      <c r="EU193" s="19"/>
      <c r="EV193" s="19"/>
      <c r="EW193" s="65" t="s">
        <v>2592</v>
      </c>
      <c r="EX193" s="19" t="str">
        <f t="shared" si="92"/>
        <v>6 SPC19BS Purvasaugiai 700 1/4 galiniai + metaliniai kampiniai (ant kėbulo)</v>
      </c>
      <c r="EY193" s="19" t="s">
        <v>2593</v>
      </c>
      <c r="EZ193" s="672" t="s">
        <v>381</v>
      </c>
      <c r="FA193" s="672" t="s">
        <v>1838</v>
      </c>
      <c r="FB193" s="672">
        <f>IF(Duombaze!EZ193="",0,INDEX(DU!I:I,MATCH(Duombaze!EZ193,DU!A:A,0),1))+IF(Duombaze!FA193="",0,INDEX(DU!I:I,MATCH(Duombaze!FA193,DU!A:A,0),1))</f>
        <v>191.79516272233329</v>
      </c>
      <c r="FC193" s="19">
        <f>IF(Duombaze!EZ193="",0,INDEX(DU!K:K,MATCH(Duombaze!EZ193,DU!A:A,0),1))+IF(Duombaze!FA193="",0,INDEX(DU!K:K,MATCH(Duombaze!FA193,DU!A:A,0),1))</f>
        <v>55.605000000000004</v>
      </c>
      <c r="FD193" s="19"/>
      <c r="FE193" s="19"/>
      <c r="FF193" s="19"/>
      <c r="FG193" s="19"/>
      <c r="FH193" s="19"/>
      <c r="FI193" s="19"/>
      <c r="FJ193" s="19"/>
      <c r="FK193" s="65"/>
      <c r="FL193" s="18"/>
      <c r="FM193" s="671"/>
      <c r="FN193" s="671"/>
      <c r="FO193" s="671"/>
      <c r="FP193" s="671"/>
      <c r="FQ193" s="671">
        <f>IF(Duombaze!FM193="",0,INDEX(DU!I:I,MATCH(Duombaze!FM193,DU!A:A,0),1))+IF(Duombaze!FN193="",0,INDEX(DU!I:I,MATCH(Duombaze!FN193,DU!A:A,0),1))+IF(Duombaze!FO193="",0,INDEX(DU!I:I,MATCH(Duombaze!FO193,DU!A:A,0),1))+IF(Duombaze!FP193="",0,INDEX(DU!I:I,MATCH(Duombaze!FP193,DU!A:A,0),1))</f>
        <v>0</v>
      </c>
      <c r="FR193" s="671">
        <f>IF(Duombaze!FM193="",0,INDEX(DU!K:K*2,MATCH(Duombaze!FM193,DU!A:A,0),1))+IF(Duombaze!FN193="",0,INDEX(DU!K:K,MATCH(Duombaze!FN193,DU!A:A,0),1))+IF(Duombaze!FO193="",0,INDEX(DU!K:K,MATCH(Duombaze!FO193,DU!A:A,0),1))+IF(Duombaze!FP193="",0,INDEX(DU!K:K,MATCH(Duombaze!FP193,DU!A:A,0),1))</f>
        <v>0</v>
      </c>
      <c r="FT193" s="100" t="s">
        <v>448</v>
      </c>
      <c r="FU193" s="100" t="s">
        <v>12</v>
      </c>
      <c r="FY193" s="19" t="str">
        <f>FY183</f>
        <v>Stabdžių išvadai dviejų kontūrų</v>
      </c>
      <c r="FZ193" s="19" t="str">
        <f>IF(FY193&lt;&gt;"",A191&amp;" "&amp;C191&amp;" "&amp;FY193,"")</f>
        <v>4 SPC19BS Stabdžių išvadai dviejų kontūrų</v>
      </c>
      <c r="GA193" s="19" t="str">
        <f>GA183</f>
        <v>ZU30ASPC14SI2K + ZC10ASPATSIJ2K</v>
      </c>
    </row>
    <row r="194" spans="1:183" s="20" customFormat="1" ht="42.75" customHeight="1" x14ac:dyDescent="0.25">
      <c r="A194" s="41">
        <v>7</v>
      </c>
      <c r="B194" s="41" t="s">
        <v>778</v>
      </c>
      <c r="C194" s="16" t="s">
        <v>8392</v>
      </c>
      <c r="D194" s="19"/>
      <c r="E194" s="17" t="str">
        <f t="shared" si="95"/>
        <v/>
      </c>
      <c r="F194" s="19"/>
      <c r="G194" s="639"/>
      <c r="H194" s="639"/>
      <c r="I194" s="639"/>
      <c r="J194" s="639"/>
      <c r="K194" s="639"/>
      <c r="L194" s="639"/>
      <c r="M194" s="639"/>
      <c r="N194" s="639"/>
      <c r="O194" s="639"/>
      <c r="P194" s="638">
        <f>IF(Duombaze!G194="",0,INDEX(DU!I:I,MATCH(Duombaze!G194,DU!A:A,0),1))+IF(Duombaze!H194="",0,INDEX(DU!I:I,MATCH(Duombaze!H194,DU!A:A,0),1))+IF(Duombaze!I194="",0,INDEX(DU!I:I,MATCH(Duombaze!I194,DU!A:A,0),1))+IF(Duombaze!J194="",0,INDEX(DU!I:I,MATCH(Duombaze!J194,DU!A:A,0),1))+IF(Duombaze!K194="",0,INDEX(DU!I:I,MATCH(Duombaze!K194,DU!A:A,0),1))+IF(Duombaze!L194="",0,INDEX(DU!I:I,MATCH(Duombaze!L194,DU!A:A,0),1))+IF(Duombaze!M194="",0,INDEX(DU!I:I,MATCH(Duombaze!M194,DU!A:A,0),1))+IF(Duombaze!N194="",0,INDEX(DU!I:I,MATCH(Duombaze!N194,DU!A:A,0),1))+IF(Duombaze!O194="",0,INDEX(DU!I:I,MATCH(Duombaze!O194,DU!A:A,0),1))</f>
        <v>0</v>
      </c>
      <c r="Q194" s="638">
        <f>IF(Duombaze!G194="",0,INDEX(DU!K:K,MATCH(Duombaze!G194,DU!A:A,0),1))+IF(Duombaze!H194="",0,INDEX(DU!K:K,MATCH(Duombaze!H194,DU!A:A,0),1))+IF(Duombaze!I194="",0,INDEX(DU!K:K,MATCH(Duombaze!I194,DU!A:A,0),1))+IF(Duombaze!J194="",0,INDEX(DU!K:K,MATCH(Duombaze!J194,DU!A:A,0),1))+IF(Duombaze!K194="",0,INDEX(DU!K:K,MATCH(Duombaze!K194,DU!A:A,0),1))+IF(Duombaze!L194="",0,INDEX(DU!K:K,MATCH(Duombaze!L194,DU!A:A,0),1))+IF(Duombaze!M194="",0,INDEX(DU!K:K,MATCH(Duombaze!M194,DU!A:A,0),1))+IF(Duombaze!N194="",0,INDEX(DU!K:K,MATCH(Duombaze!N194,DU!A:A,0),1))+IF(Duombaze!O194="",0,INDEX(DU!K:K,MATCH(Duombaze!O194,DU!A:A,0),1))</f>
        <v>0</v>
      </c>
      <c r="R194" s="19"/>
      <c r="S194" s="52"/>
      <c r="T194" s="881"/>
      <c r="U194" s="17">
        <f>IF(Duombaze!T194="",0,INDEX(DU!I:I,MATCH(Duombaze!T194,DU!A:A,0),1))</f>
        <v>0</v>
      </c>
      <c r="V194" s="17">
        <f>IF(Duombaze!T194="",0,INDEX(DU!K:K,MATCH(Duombaze!T194,DU!A:A,0),1))</f>
        <v>0</v>
      </c>
      <c r="W194" s="19"/>
      <c r="X194" s="19"/>
      <c r="Y194" s="134"/>
      <c r="Z194" s="65"/>
      <c r="AA194" s="17" t="str">
        <f t="shared" si="101"/>
        <v/>
      </c>
      <c r="AB194" s="19"/>
      <c r="AC194" s="19">
        <f>IF(Duombaze!AB194="",0,INDEX(DU!I:I,MATCH(Duombaze!AB194,DU!A:A,0),1))</f>
        <v>0</v>
      </c>
      <c r="AD194" s="25">
        <f>IF(Duombaze!AB194="",0,INDEX(DU!K:K,MATCH(Duombaze!AB194,DU!A:A,0),1))</f>
        <v>0</v>
      </c>
      <c r="AE194" s="19"/>
      <c r="AF194" s="19"/>
      <c r="AG194" s="19"/>
      <c r="AH194" s="17" t="str">
        <f t="shared" si="103"/>
        <v/>
      </c>
      <c r="AI194" s="19"/>
      <c r="AJ194" s="639"/>
      <c r="AK194" s="639"/>
      <c r="AL194" s="639"/>
      <c r="AM194" s="639">
        <f>IF(Duombaze!AJ194="",0,INDEX(DU!I:I,MATCH(Duombaze!AJ194,DU!A:A,0),1))+IF(Duombaze!AK194="",0,INDEX(DU!I:I,MATCH(Duombaze!AK194,DU!A:A,0),1))+IF(Duombaze!AL194="",0,INDEX(DU!I:I,MATCH(Duombaze!AL194,DU!A:A,0),1))</f>
        <v>0</v>
      </c>
      <c r="AN194" s="639">
        <f>IF(Duombaze!AJ194="",0,INDEX(DU!K:K,MATCH(Duombaze!AJ194,DU!A:A,0),1))+IF(Duombaze!AK194="",0,INDEX(DU!K:K,MATCH(Duombaze!AK194,DU!A:A,0),1))+IF(Duombaze!AL194="",0,INDEX(DU!K:K,MATCH(Duombaze!AL194,DU!A:A,0),1))</f>
        <v>0</v>
      </c>
      <c r="AO194" s="19"/>
      <c r="AP194" s="19"/>
      <c r="AQ194" s="19"/>
      <c r="AR194" s="17" t="str">
        <f t="shared" si="70"/>
        <v/>
      </c>
      <c r="AS194" s="19"/>
      <c r="AT194" s="639"/>
      <c r="AU194" s="639"/>
      <c r="AV194" s="639"/>
      <c r="AW194" s="639"/>
      <c r="AX194" s="639"/>
      <c r="AY194" s="639"/>
      <c r="AZ194" s="639"/>
      <c r="BA194" s="639"/>
      <c r="BB194" s="639"/>
      <c r="BC194" s="638">
        <f>IF(Duombaze!AT194="",0,INDEX(DU!I:I,MATCH(Duombaze!AT194,DU!A:A,0),1))+IF(Duombaze!AU194="",0,INDEX(DU!I:I,MATCH(Duombaze!AU194,DU!A:A,0),1))+IF(Duombaze!AV194="",0,INDEX(DU!I:I,MATCH(Duombaze!AV194,DU!A:A,0),1))+IF(Duombaze!AW194="",0,INDEX(DU!I:I,MATCH(Duombaze!AW194,DU!A:A,0),1))+IF(Duombaze!AX194="",0,INDEX(DU!I:I,MATCH(Duombaze!AX194,DU!A:A,0),1))+IF(Duombaze!AY194="",0,INDEX(DU!I:I,MATCH(Duombaze!AY194,DU!A:A,0),1))+IF(Duombaze!AZ194="",0,INDEX(DU!I:I,MATCH(Duombaze!AZ194,DU!A:A,0),1))+IF(Duombaze!BA194="",0,INDEX(DU!I:I,MATCH(Duombaze!BA194,DU!A:A,0),1))+IF(Duombaze!BB194="",0,INDEX(DU!I:I,MATCH(Duombaze!BB194,DU!A:A,0),1))</f>
        <v>0</v>
      </c>
      <c r="BD194" s="638">
        <f>IF(Duombaze!AT194="",0,INDEX(DU!K:K,MATCH(Duombaze!AT194,DU!A:A,0),1))+IF(Duombaze!AU194="",0,INDEX(DU!K:K,MATCH(Duombaze!AU194,DU!A:A,0),1))+IF(Duombaze!AV194="",0,INDEX(DU!K:K,MATCH(Duombaze!AV194,DU!A:A,0),1))+IF(Duombaze!AW194="",0,INDEX(DU!K:K,MATCH(Duombaze!AW194,DU!A:A,0),1))+IF(Duombaze!AX194="",0,INDEX(DU!K:K,MATCH(Duombaze!AX194,DU!A:A,0),1))+IF(Duombaze!AY194="",0,INDEX(DU!K:K,MATCH(Duombaze!AY194,DU!A:A,0),1))+IF(Duombaze!AZ194="",0,INDEX(DU!K:K,MATCH(Duombaze!AZ194,DU!A:A,0),1))+IF(Duombaze!BA194="",0,INDEX(DU!K:K,MATCH(Duombaze!BA194,DU!A:A,0),1))+IF(Duombaze!BB194="",0,INDEX(DU!K:K,MATCH(Duombaze!BB194,DU!A:A,0),1))</f>
        <v>0</v>
      </c>
      <c r="BE194" s="19"/>
      <c r="BF194" s="19"/>
      <c r="BG194" s="17"/>
      <c r="BI194" s="17"/>
      <c r="BJ194" s="638"/>
      <c r="BK194" s="638"/>
      <c r="BL194" s="638"/>
      <c r="BM194" s="638">
        <f>IF(Duombaze!BJ194="",0,INDEX(DU!I:I,MATCH(Duombaze!BJ194,DU!A:A,0),1))+IF(Duombaze!BK194="",0,INDEX(DU!I:I,MATCH(Duombaze!BK194,DU!A:A,0),1))+IF(Duombaze!BL194="",0,INDEX(DU!I:I,MATCH(Duombaze!BL194,DU!A:A,0),1))</f>
        <v>0</v>
      </c>
      <c r="BN194" s="638">
        <f>IF(Duombaze!BJ194="",0,INDEX(DU!K:K,MATCH(Duombaze!BJ194,DU!A:A,0),1))+IF(Duombaze!BK194="",0,INDEX(DU!K:K,MATCH(Duombaze!BK194,DU!A:A,0),1))+IF(Duombaze!BL194="",0,INDEX(DU!K:K,MATCH(Duombaze!BL194,DU!A:A,0),1))</f>
        <v>0</v>
      </c>
      <c r="BO194" s="17"/>
      <c r="BP194" s="17"/>
      <c r="BQ194" s="19"/>
      <c r="BR194" s="19" t="str">
        <f t="shared" si="99"/>
        <v/>
      </c>
      <c r="BS194" s="19"/>
      <c r="BT194" s="19"/>
      <c r="BU194" s="19"/>
      <c r="BV194" s="19"/>
      <c r="BW194" s="19">
        <f>IF(Duombaze!BT194="",0,INDEX(DU!I:I,MATCH(Duombaze!BT194,DU!A:A,0),1))+IF(Duombaze!BU194="",0,INDEX(DU!I:I,MATCH(Duombaze!BU194,DU!A:A,0),1))+IF(Duombaze!BV194="",0,INDEX(DU!I:I,MATCH(Duombaze!BV194,DU!A:A,0),1))</f>
        <v>0</v>
      </c>
      <c r="BX194" s="19">
        <f>IF(Duombaze!BT194="",0,INDEX(DU!K:K,MATCH(Duombaze!BT194,DU!A:A,0),1))+IF(Duombaze!BU194="",0,INDEX(DU!K:K,MATCH(Duombaze!BU194,DU!A:A,0),1))+IF(Duombaze!BV194="",0,INDEX(DU!K:K,MATCH(Duombaze!BV194,DU!A:A,0),1))</f>
        <v>0</v>
      </c>
      <c r="BY194" s="19"/>
      <c r="BZ194" s="19"/>
      <c r="CA194" s="19"/>
      <c r="CB194" s="19" t="str">
        <f t="shared" si="93"/>
        <v/>
      </c>
      <c r="CC194" s="19"/>
      <c r="CD194" s="19">
        <f>IF(Duombaze!CC194="",0,INDEX(DU!I:I,MATCH(Duombaze!CC194,DU!A:A,0),1))</f>
        <v>0</v>
      </c>
      <c r="CE194" s="17">
        <f>IF(Duombaze!CC194="",0,INDEX(DU!K:K,MATCH(Duombaze!CC194,DU!A:A,0),1))</f>
        <v>0</v>
      </c>
      <c r="CF194" s="19"/>
      <c r="CG194" s="19"/>
      <c r="CH194" s="65"/>
      <c r="CI194" s="17" t="str">
        <f t="shared" si="71"/>
        <v/>
      </c>
      <c r="CJ194" s="19"/>
      <c r="CK194" s="19">
        <f>IF(Duombaze!CJ194="",0,INDEX(DU!I:I,MATCH(Duombaze!CJ194,DU!A:A,0),1))</f>
        <v>0</v>
      </c>
      <c r="CL194" s="17">
        <f>IF(Duombaze!CJ194="",0,INDEX(DU!K:K,MATCH(Duombaze!CJ194,DU!A:A,0),1))</f>
        <v>0</v>
      </c>
      <c r="CM194" s="19"/>
      <c r="CN194" s="19"/>
      <c r="CO194" s="19"/>
      <c r="CP194" s="17" t="str">
        <f t="shared" si="72"/>
        <v/>
      </c>
      <c r="CQ194" s="19"/>
      <c r="CR194" s="639"/>
      <c r="CS194" s="639"/>
      <c r="CT194" s="639">
        <f>IF(Duombaze!CR194="",0,INDEX(DU!I:I,MATCH(Duombaze!CR194,DU!A:A,0),1))+IF(Duombaze!CS194="",0,INDEX(DU!I:I,MATCH(Duombaze!CS194,DU!A:A,0),1))</f>
        <v>0</v>
      </c>
      <c r="CU194" s="19">
        <f>IF(Duombaze!CR194="",0,INDEX(DU!K:K,MATCH(Duombaze!CR194,DU!A:A,0),1))+IF(Duombaze!CS194="",0,INDEX(DU!K:K,MATCH(Duombaze!CS194,DU!A:A,0),1))</f>
        <v>0</v>
      </c>
      <c r="CV194" s="19"/>
      <c r="CW194" s="19"/>
      <c r="CX194" s="19"/>
      <c r="CY194" s="17" t="str">
        <f t="shared" si="73"/>
        <v/>
      </c>
      <c r="CZ194" s="19"/>
      <c r="DA194" s="672"/>
      <c r="DB194" s="672"/>
      <c r="DC194" s="672">
        <f>IF(Duombaze!DA194="",0,INDEX(DU!I:I,MATCH(Duombaze!DA194,DU!A:A,0),1))+IF(Duombaze!DB194="",0,INDEX(DU!I:I,MATCH(Duombaze!DB194,DU!A:A,0),1))</f>
        <v>0</v>
      </c>
      <c r="DD194" s="19">
        <f>IF(Duombaze!DA194="",0,INDEX(DU!K:K,MATCH(Duombaze!DA194,DU!A:A,0),1))+IF(Duombaze!DB194="",0,INDEX(DU!K:K,MATCH(Duombaze!DB194,DU!A:A,0),1))</f>
        <v>0</v>
      </c>
      <c r="DE194" s="19"/>
      <c r="DF194" s="19"/>
      <c r="DG194" s="19"/>
      <c r="DH194" s="19" t="str">
        <f t="shared" si="74"/>
        <v/>
      </c>
      <c r="DI194" s="19"/>
      <c r="DJ194" s="672"/>
      <c r="DK194" s="678"/>
      <c r="DL194" s="678">
        <f>IF(Duombaze!DJ194="",0,INDEX(DU!I:I,MATCH(Duombaze!DJ194,DU!A:A,0),1))+IF(Duombaze!DK194="",0,INDEX(DU!I:I,MATCH(Duombaze!DK194,DU!A:A,0),1))</f>
        <v>0</v>
      </c>
      <c r="DM194" s="19">
        <f>IF(Duombaze!DJ194="",0,INDEX(DU!K:K,MATCH(Duombaze!DJ194,DU!A:A,0),1))+IF(Duombaze!DK194="",0,INDEX(DU!K:K,MATCH(Duombaze!DK194,DU!A:A,0),1))</f>
        <v>0</v>
      </c>
      <c r="DN194" s="52"/>
      <c r="DO194" s="52"/>
      <c r="DP194" s="52" t="s">
        <v>2894</v>
      </c>
      <c r="DQ194" s="17" t="str">
        <f>IF(DP194&lt;&gt;"",A194&amp;" "&amp;C194&amp;" "&amp;"CERT167 "&amp;DP194,"")</f>
        <v>7 SPC19BS CERT167 Gale apvalūs LED + pilnas LED (N. Danija) + Darbiniai ž. + Papild. gal. borto</v>
      </c>
      <c r="DR194" s="65" t="s">
        <v>2895</v>
      </c>
      <c r="DS194" s="692" t="s">
        <v>2793</v>
      </c>
      <c r="DT194" s="692" t="s">
        <v>3045</v>
      </c>
      <c r="DU194" s="692" t="s">
        <v>3047</v>
      </c>
      <c r="DV194" s="692"/>
      <c r="DW194" s="692">
        <f>IF(Duombaze!DS194="",0,INDEX(DU!I:I,MATCH(Duombaze!DS194,DU!A:A,0),1))+IF(Duombaze!DT194="",0,INDEX(DU!I:I,MATCH(Duombaze!DT194,DU!A:A,0),1))+IF(Duombaze!DU194="",0,INDEX(DU!I:I,MATCH(Duombaze!DU194,DU!A:A,0),1))+IF(Duombaze!DV194="",0,INDEX(DU!I:I,MATCH(Duombaze!DV194,DU!A:A,0),1))</f>
        <v>308.82214117647021</v>
      </c>
      <c r="DX194" s="638">
        <f>IF(Duombaze!DS194="",0,INDEX(DU!K:K,MATCH(Duombaze!DS194,DU!A:A,0),1))+IF(Duombaze!DT194="",0,INDEX(DU!K:K,MATCH(Duombaze!DT194,DU!A:A,0),1))+IF(Duombaze!DU194="",0,INDEX(DU!K:K,MATCH(Duombaze!DU194,DU!A:A,0),1))+IF(Duombaze!DV194="",0,INDEX(DU!K:KH,MATCH(Duombaze!DV194,DU!A:A,0),1))</f>
        <v>136.63999999999999</v>
      </c>
      <c r="DY194" s="65"/>
      <c r="DZ194" s="65"/>
      <c r="EA194" s="19"/>
      <c r="EB194" s="19" t="str">
        <f t="shared" si="97"/>
        <v/>
      </c>
      <c r="EC194" s="19"/>
      <c r="ED194" s="19">
        <f>IF(Duombaze!EC194="",0,INDEX(DU!I:I,MATCH(Duombaze!EC194,DU!A:A,0),1))</f>
        <v>0</v>
      </c>
      <c r="EE194" s="638">
        <f>IF(Duombaze!EC194="",0,INDEX(DU!K:K,MATCH(Duombaze!EC194,DU!A:A,0),1))</f>
        <v>0</v>
      </c>
      <c r="EF194" s="19"/>
      <c r="EG194" s="19"/>
      <c r="EH194" s="19"/>
      <c r="EI194" s="17" t="str">
        <f t="shared" si="100"/>
        <v/>
      </c>
      <c r="EJ194" s="19"/>
      <c r="EK194" s="672"/>
      <c r="EL194" s="672"/>
      <c r="EM194" s="672"/>
      <c r="EN194" s="672">
        <f>IF(Duombaze!EK194="",0,INDEX(DU!I:I,MATCH(Duombaze!EK194,DU!A:A,0),1))+IF(Duombaze!EL194="",0,INDEX(DU!I:I,MATCH(Duombaze!EL194,DU!A:A,0),1))+IF(Duombaze!EM194="",0,INDEX(DU!I:I,MATCH(Duombaze!EM194,DU!A:A,0),1))</f>
        <v>0</v>
      </c>
      <c r="EO194" s="19">
        <f>IF(Duombaze!EK194="",0,INDEX(DU!K:K,MATCH(Duombaze!EK194,DU!A:A,0),1))+IF(Duombaze!EL194="",0,INDEX(DU!K:K,MATCH(Duombaze!EL194,DU!A:A,0),1))+IF(Duombaze!EM194="",0,INDEX(DU!K:K,MATCH(Duombaze!EM194,DU!A:A,0),1))</f>
        <v>0</v>
      </c>
      <c r="EP194" s="19"/>
      <c r="EQ194" s="19"/>
      <c r="ER194" s="65"/>
      <c r="ES194" s="17" t="str">
        <f t="shared" si="98"/>
        <v/>
      </c>
      <c r="ET194" s="19"/>
      <c r="EU194" s="19"/>
      <c r="EV194" s="19"/>
      <c r="EW194" s="19" t="s">
        <v>2657</v>
      </c>
      <c r="EX194" s="19" t="str">
        <f t="shared" si="92"/>
        <v>7 SPC19BS Purvasaugiai 700 1/4 galiniai CINKUOTI</v>
      </c>
      <c r="EY194" s="19" t="s">
        <v>2658</v>
      </c>
      <c r="EZ194" s="672" t="s">
        <v>2658</v>
      </c>
      <c r="FA194" s="672"/>
      <c r="FB194" s="672">
        <f>IF(Duombaze!EZ194="",0,INDEX(DU!I:I,MATCH(Duombaze!EZ194,DU!A:A,0),1))+IF(Duombaze!FA194="",0,INDEX(DU!I:I,MATCH(Duombaze!FA194,DU!A:A,0),1))</f>
        <v>75.090645624999993</v>
      </c>
      <c r="FC194" s="19">
        <f>IF(Duombaze!EZ194="",0,INDEX(DU!K:K,MATCH(Duombaze!EZ194,DU!A:A,0),1))+IF(Duombaze!FA194="",0,INDEX(DU!K:K,MATCH(Duombaze!FA194,DU!A:A,0),1))</f>
        <v>7.2450000000000001</v>
      </c>
      <c r="FD194" s="19"/>
      <c r="FE194" s="19"/>
      <c r="FF194" s="19"/>
      <c r="FG194" s="19"/>
      <c r="FH194" s="19"/>
      <c r="FI194" s="19"/>
      <c r="FJ194" s="19"/>
      <c r="FK194" s="65"/>
      <c r="FL194" s="18"/>
      <c r="FM194" s="671"/>
      <c r="FN194" s="671"/>
      <c r="FO194" s="671"/>
      <c r="FP194" s="671"/>
      <c r="FQ194" s="671">
        <f>IF(Duombaze!FM194="",0,INDEX(DU!I:I,MATCH(Duombaze!FM194,DU!A:A,0),1))+IF(Duombaze!FN194="",0,INDEX(DU!I:I,MATCH(Duombaze!FN194,DU!A:A,0),1))+IF(Duombaze!FO194="",0,INDEX(DU!I:I,MATCH(Duombaze!FO194,DU!A:A,0),1))+IF(Duombaze!FP194="",0,INDEX(DU!I:I,MATCH(Duombaze!FP194,DU!A:A,0),1))</f>
        <v>0</v>
      </c>
      <c r="FR194" s="671">
        <f>IF(Duombaze!FM194="",0,INDEX(DU!K:K*2,MATCH(Duombaze!FM194,DU!A:A,0),1))+IF(Duombaze!FN194="",0,INDEX(DU!K:K,MATCH(Duombaze!FN194,DU!A:A,0),1))+IF(Duombaze!FO194="",0,INDEX(DU!K:K,MATCH(Duombaze!FO194,DU!A:A,0),1))+IF(Duombaze!FP194="",0,INDEX(DU!K:K,MATCH(Duombaze!FP194,DU!A:A,0),1))</f>
        <v>0</v>
      </c>
      <c r="FT194" s="100" t="s">
        <v>737</v>
      </c>
      <c r="FU194" s="100" t="s">
        <v>13</v>
      </c>
      <c r="FY194" s="65" t="s">
        <v>435</v>
      </c>
      <c r="FZ194" s="19" t="str">
        <f>IF(FY194&lt;&gt;"",A188&amp;" "&amp;C188&amp;" "&amp;FY194,"")</f>
        <v>1 SPC19BS Tentas ir aikštelė</v>
      </c>
      <c r="GA194" s="19" t="s">
        <v>377</v>
      </c>
    </row>
    <row r="195" spans="1:183" s="20" customFormat="1" ht="27.75" customHeight="1" x14ac:dyDescent="0.25">
      <c r="A195" s="41">
        <v>8</v>
      </c>
      <c r="B195" s="41" t="s">
        <v>778</v>
      </c>
      <c r="C195" s="16" t="s">
        <v>8392</v>
      </c>
      <c r="D195" s="19"/>
      <c r="E195" s="17" t="str">
        <f t="shared" si="95"/>
        <v/>
      </c>
      <c r="F195" s="19"/>
      <c r="G195" s="639"/>
      <c r="H195" s="639"/>
      <c r="I195" s="639"/>
      <c r="J195" s="639"/>
      <c r="K195" s="639"/>
      <c r="L195" s="639"/>
      <c r="M195" s="639"/>
      <c r="N195" s="639"/>
      <c r="O195" s="639"/>
      <c r="P195" s="638">
        <f>IF(Duombaze!G195="",0,INDEX(DU!I:I,MATCH(Duombaze!G195,DU!A:A,0),1))+IF(Duombaze!H195="",0,INDEX(DU!I:I,MATCH(Duombaze!H195,DU!A:A,0),1))+IF(Duombaze!I195="",0,INDEX(DU!I:I,MATCH(Duombaze!I195,DU!A:A,0),1))+IF(Duombaze!J195="",0,INDEX(DU!I:I,MATCH(Duombaze!J195,DU!A:A,0),1))+IF(Duombaze!K195="",0,INDEX(DU!I:I,MATCH(Duombaze!K195,DU!A:A,0),1))+IF(Duombaze!L195="",0,INDEX(DU!I:I,MATCH(Duombaze!L195,DU!A:A,0),1))+IF(Duombaze!M195="",0,INDEX(DU!I:I,MATCH(Duombaze!M195,DU!A:A,0),1))+IF(Duombaze!N195="",0,INDEX(DU!I:I,MATCH(Duombaze!N195,DU!A:A,0),1))+IF(Duombaze!O195="",0,INDEX(DU!I:I,MATCH(Duombaze!O195,DU!A:A,0),1))</f>
        <v>0</v>
      </c>
      <c r="Q195" s="638">
        <f>IF(Duombaze!G195="",0,INDEX(DU!K:K,MATCH(Duombaze!G195,DU!A:A,0),1))+IF(Duombaze!H195="",0,INDEX(DU!K:K,MATCH(Duombaze!H195,DU!A:A,0),1))+IF(Duombaze!I195="",0,INDEX(DU!K:K,MATCH(Duombaze!I195,DU!A:A,0),1))+IF(Duombaze!J195="",0,INDEX(DU!K:K,MATCH(Duombaze!J195,DU!A:A,0),1))+IF(Duombaze!K195="",0,INDEX(DU!K:K,MATCH(Duombaze!K195,DU!A:A,0),1))+IF(Duombaze!L195="",0,INDEX(DU!K:K,MATCH(Duombaze!L195,DU!A:A,0),1))+IF(Duombaze!M195="",0,INDEX(DU!K:K,MATCH(Duombaze!M195,DU!A:A,0),1))+IF(Duombaze!N195="",0,INDEX(DU!K:K,MATCH(Duombaze!N195,DU!A:A,0),1))+IF(Duombaze!O195="",0,INDEX(DU!K:K,MATCH(Duombaze!O195,DU!A:A,0),1))</f>
        <v>0</v>
      </c>
      <c r="R195" s="19"/>
      <c r="S195" s="52"/>
      <c r="T195" s="881"/>
      <c r="U195" s="17">
        <f>IF(Duombaze!T195="",0,INDEX(DU!I:I,MATCH(Duombaze!T195,DU!A:A,0),1))</f>
        <v>0</v>
      </c>
      <c r="V195" s="17">
        <f>IF(Duombaze!T195="",0,INDEX(DU!K:K,MATCH(Duombaze!T195,DU!A:A,0),1))</f>
        <v>0</v>
      </c>
      <c r="W195" s="19"/>
      <c r="X195" s="19"/>
      <c r="Y195" s="134"/>
      <c r="Z195" s="65"/>
      <c r="AA195" s="17" t="str">
        <f t="shared" si="101"/>
        <v/>
      </c>
      <c r="AB195" s="19"/>
      <c r="AC195" s="19">
        <f>IF(Duombaze!AB195="",0,INDEX(DU!I:I,MATCH(Duombaze!AB195,DU!A:A,0),1))</f>
        <v>0</v>
      </c>
      <c r="AD195" s="25">
        <f>IF(Duombaze!AB195="",0,INDEX(DU!K:K,MATCH(Duombaze!AB195,DU!A:A,0),1))</f>
        <v>0</v>
      </c>
      <c r="AE195" s="19"/>
      <c r="AF195" s="19"/>
      <c r="AG195" s="19"/>
      <c r="AH195" s="17" t="str">
        <f t="shared" si="103"/>
        <v/>
      </c>
      <c r="AI195" s="19"/>
      <c r="AJ195" s="639"/>
      <c r="AK195" s="639"/>
      <c r="AL195" s="639"/>
      <c r="AM195" s="639">
        <f>IF(Duombaze!AJ195="",0,INDEX(DU!I:I,MATCH(Duombaze!AJ195,DU!A:A,0),1))+IF(Duombaze!AK195="",0,INDEX(DU!I:I,MATCH(Duombaze!AK195,DU!A:A,0),1))+IF(Duombaze!AL195="",0,INDEX(DU!I:I,MATCH(Duombaze!AL195,DU!A:A,0),1))</f>
        <v>0</v>
      </c>
      <c r="AN195" s="639">
        <f>IF(Duombaze!AJ195="",0,INDEX(DU!K:K,MATCH(Duombaze!AJ195,DU!A:A,0),1))+IF(Duombaze!AK195="",0,INDEX(DU!K:K,MATCH(Duombaze!AK195,DU!A:A,0),1))+IF(Duombaze!AL195="",0,INDEX(DU!K:K,MATCH(Duombaze!AL195,DU!A:A,0),1))</f>
        <v>0</v>
      </c>
      <c r="AO195" s="19"/>
      <c r="AP195" s="19"/>
      <c r="AQ195" s="19"/>
      <c r="AR195" s="17" t="str">
        <f t="shared" ref="AR195:AR288" si="104">IF(AQ195&lt;&gt;"",A195&amp;" "&amp;C195&amp;" "&amp;AQ195,"")</f>
        <v/>
      </c>
      <c r="AS195" s="19"/>
      <c r="AT195" s="639"/>
      <c r="AU195" s="639"/>
      <c r="AV195" s="639"/>
      <c r="AW195" s="639"/>
      <c r="AX195" s="639"/>
      <c r="AY195" s="639"/>
      <c r="AZ195" s="639"/>
      <c r="BA195" s="639"/>
      <c r="BB195" s="639"/>
      <c r="BC195" s="638">
        <f>IF(Duombaze!AT195="",0,INDEX(DU!I:I,MATCH(Duombaze!AT195,DU!A:A,0),1))+IF(Duombaze!AU195="",0,INDEX(DU!I:I,MATCH(Duombaze!AU195,DU!A:A,0),1))+IF(Duombaze!AV195="",0,INDEX(DU!I:I,MATCH(Duombaze!AV195,DU!A:A,0),1))+IF(Duombaze!AW195="",0,INDEX(DU!I:I,MATCH(Duombaze!AW195,DU!A:A,0),1))+IF(Duombaze!AX195="",0,INDEX(DU!I:I,MATCH(Duombaze!AX195,DU!A:A,0),1))+IF(Duombaze!AY195="",0,INDEX(DU!I:I,MATCH(Duombaze!AY195,DU!A:A,0),1))+IF(Duombaze!AZ195="",0,INDEX(DU!I:I,MATCH(Duombaze!AZ195,DU!A:A,0),1))+IF(Duombaze!BA195="",0,INDEX(DU!I:I,MATCH(Duombaze!BA195,DU!A:A,0),1))+IF(Duombaze!BB195="",0,INDEX(DU!I:I,MATCH(Duombaze!BB195,DU!A:A,0),1))</f>
        <v>0</v>
      </c>
      <c r="BD195" s="638">
        <f>IF(Duombaze!AT195="",0,INDEX(DU!K:K,MATCH(Duombaze!AT195,DU!A:A,0),1))+IF(Duombaze!AU195="",0,INDEX(DU!K:K,MATCH(Duombaze!AU195,DU!A:A,0),1))+IF(Duombaze!AV195="",0,INDEX(DU!K:K,MATCH(Duombaze!AV195,DU!A:A,0),1))+IF(Duombaze!AW195="",0,INDEX(DU!K:K,MATCH(Duombaze!AW195,DU!A:A,0),1))+IF(Duombaze!AX195="",0,INDEX(DU!K:K,MATCH(Duombaze!AX195,DU!A:A,0),1))+IF(Duombaze!AY195="",0,INDEX(DU!K:K,MATCH(Duombaze!AY195,DU!A:A,0),1))+IF(Duombaze!AZ195="",0,INDEX(DU!K:K,MATCH(Duombaze!AZ195,DU!A:A,0),1))+IF(Duombaze!BA195="",0,INDEX(DU!K:K,MATCH(Duombaze!BA195,DU!A:A,0),1))+IF(Duombaze!BB195="",0,INDEX(DU!K:K,MATCH(Duombaze!BB195,DU!A:A,0),1))</f>
        <v>0</v>
      </c>
      <c r="BE195" s="19"/>
      <c r="BF195" s="19"/>
      <c r="BG195" s="17"/>
      <c r="BI195" s="17"/>
      <c r="BJ195" s="638"/>
      <c r="BK195" s="638"/>
      <c r="BL195" s="638"/>
      <c r="BM195" s="638">
        <f>IF(Duombaze!BJ195="",0,INDEX(DU!I:I,MATCH(Duombaze!BJ195,DU!A:A,0),1))+IF(Duombaze!BK195="",0,INDEX(DU!I:I,MATCH(Duombaze!BK195,DU!A:A,0),1))+IF(Duombaze!BL195="",0,INDEX(DU!I:I,MATCH(Duombaze!BL195,DU!A:A,0),1))</f>
        <v>0</v>
      </c>
      <c r="BN195" s="638">
        <f>IF(Duombaze!BJ195="",0,INDEX(DU!K:K,MATCH(Duombaze!BJ195,DU!A:A,0),1))+IF(Duombaze!BK195="",0,INDEX(DU!K:K,MATCH(Duombaze!BK195,DU!A:A,0),1))+IF(Duombaze!BL195="",0,INDEX(DU!K:K,MATCH(Duombaze!BL195,DU!A:A,0),1))</f>
        <v>0</v>
      </c>
      <c r="BO195" s="17"/>
      <c r="BP195" s="17"/>
      <c r="BQ195" s="19"/>
      <c r="BR195" s="19" t="str">
        <f t="shared" si="99"/>
        <v/>
      </c>
      <c r="BS195" s="19"/>
      <c r="BT195" s="19"/>
      <c r="BU195" s="19"/>
      <c r="BV195" s="17"/>
      <c r="BW195" s="17">
        <f>IF(Duombaze!BT195="",0,INDEX(DU!I:I,MATCH(Duombaze!BT195,DU!A:A,0),1))+IF(Duombaze!BU195="",0,INDEX(DU!I:I,MATCH(Duombaze!BU195,DU!A:A,0),1))+IF(Duombaze!BV195="",0,INDEX(DU!I:I,MATCH(Duombaze!BV195,DU!A:A,0),1))</f>
        <v>0</v>
      </c>
      <c r="BX195" s="19">
        <f>IF(Duombaze!BT195="",0,INDEX(DU!K:K,MATCH(Duombaze!BT195,DU!A:A,0),1))+IF(Duombaze!BU195="",0,INDEX(DU!K:K,MATCH(Duombaze!BU195,DU!A:A,0),1))+IF(Duombaze!BV195="",0,INDEX(DU!K:K,MATCH(Duombaze!BV195,DU!A:A,0),1))</f>
        <v>0</v>
      </c>
      <c r="BY195" s="19"/>
      <c r="BZ195" s="19"/>
      <c r="CA195" s="19"/>
      <c r="CB195" s="19" t="str">
        <f t="shared" si="93"/>
        <v/>
      </c>
      <c r="CC195" s="19"/>
      <c r="CD195" s="19">
        <f>IF(Duombaze!CC195="",0,INDEX(DU!I:I,MATCH(Duombaze!CC195,DU!A:A,0),1))</f>
        <v>0</v>
      </c>
      <c r="CE195" s="17">
        <f>IF(Duombaze!CC195="",0,INDEX(DU!K:K,MATCH(Duombaze!CC195,DU!A:A,0),1))</f>
        <v>0</v>
      </c>
      <c r="CF195" s="19"/>
      <c r="CG195" s="19"/>
      <c r="CH195" s="65"/>
      <c r="CI195" s="17" t="str">
        <f t="shared" ref="CI195:CI288" si="105">IF(CH195&lt;&gt;"",A195&amp;" "&amp;C195&amp;" "&amp;CH195,"")</f>
        <v/>
      </c>
      <c r="CJ195" s="19"/>
      <c r="CK195" s="19">
        <f>IF(Duombaze!CJ195="",0,INDEX(DU!I:I,MATCH(Duombaze!CJ195,DU!A:A,0),1))</f>
        <v>0</v>
      </c>
      <c r="CL195" s="17">
        <f>IF(Duombaze!CJ195="",0,INDEX(DU!K:K,MATCH(Duombaze!CJ195,DU!A:A,0),1))</f>
        <v>0</v>
      </c>
      <c r="CM195" s="19"/>
      <c r="CN195" s="19"/>
      <c r="CO195" s="19"/>
      <c r="CP195" s="17" t="str">
        <f t="shared" ref="CP195:CP288" si="106">IF(CO195&lt;&gt;"",A195&amp;" "&amp;C195&amp;" "&amp;CO195,"")</f>
        <v/>
      </c>
      <c r="CQ195" s="19"/>
      <c r="CR195" s="639"/>
      <c r="CS195" s="639"/>
      <c r="CT195" s="639">
        <f>IF(Duombaze!CR195="",0,INDEX(DU!I:I,MATCH(Duombaze!CR195,DU!A:A,0),1))+IF(Duombaze!CS195="",0,INDEX(DU!I:I,MATCH(Duombaze!CS195,DU!A:A,0),1))</f>
        <v>0</v>
      </c>
      <c r="CU195" s="19">
        <f>IF(Duombaze!CR195="",0,INDEX(DU!K:K,MATCH(Duombaze!CR195,DU!A:A,0),1))+IF(Duombaze!CS195="",0,INDEX(DU!K:K,MATCH(Duombaze!CS195,DU!A:A,0),1))</f>
        <v>0</v>
      </c>
      <c r="CV195" s="19"/>
      <c r="CW195" s="19"/>
      <c r="CX195" s="19"/>
      <c r="CY195" s="17" t="str">
        <f t="shared" ref="CY195:CY288" si="107">IF(CX195&lt;&gt;"",A195&amp;" "&amp;C195&amp;" "&amp;CX195,"")</f>
        <v/>
      </c>
      <c r="CZ195" s="19"/>
      <c r="DA195" s="672"/>
      <c r="DB195" s="672"/>
      <c r="DC195" s="672">
        <f>IF(Duombaze!DA195="",0,INDEX(DU!I:I,MATCH(Duombaze!DA195,DU!A:A,0),1))+IF(Duombaze!DB195="",0,INDEX(DU!I:I,MATCH(Duombaze!DB195,DU!A:A,0),1))</f>
        <v>0</v>
      </c>
      <c r="DD195" s="19">
        <f>IF(Duombaze!DA195="",0,INDEX(DU!K:K,MATCH(Duombaze!DA195,DU!A:A,0),1))+IF(Duombaze!DB195="",0,INDEX(DU!K:K,MATCH(Duombaze!DB195,DU!A:A,0),1))</f>
        <v>0</v>
      </c>
      <c r="DE195" s="19"/>
      <c r="DF195" s="19"/>
      <c r="DG195" s="19"/>
      <c r="DH195" s="19" t="str">
        <f t="shared" ref="DH195:DH288" si="108">IF(DG195&lt;&gt;"",A195&amp;" "&amp;C195&amp;" "&amp;DG195,"")</f>
        <v/>
      </c>
      <c r="DI195" s="19"/>
      <c r="DJ195" s="672"/>
      <c r="DK195" s="678"/>
      <c r="DL195" s="678">
        <f>IF(Duombaze!DJ195="",0,INDEX(DU!I:I,MATCH(Duombaze!DJ195,DU!A:A,0),1))+IF(Duombaze!DK195="",0,INDEX(DU!I:I,MATCH(Duombaze!DK195,DU!A:A,0),1))</f>
        <v>0</v>
      </c>
      <c r="DM195" s="19">
        <f>IF(Duombaze!DJ195="",0,INDEX(DU!K:K,MATCH(Duombaze!DJ195,DU!A:A,0),1))+IF(Duombaze!DK195="",0,INDEX(DU!K:K,MATCH(Duombaze!DK195,DU!A:A,0),1))</f>
        <v>0</v>
      </c>
      <c r="DN195" s="52"/>
      <c r="DO195" s="52"/>
      <c r="DP195" s="52"/>
      <c r="DQ195" s="17" t="str">
        <f t="shared" ref="DQ195:DQ288" si="109">IF(DP195&lt;&gt;"",A195&amp;" "&amp;C195&amp;" "&amp;DP195,"")</f>
        <v/>
      </c>
      <c r="DR195" s="65"/>
      <c r="DS195" s="692"/>
      <c r="DT195" s="692"/>
      <c r="DU195" s="692"/>
      <c r="DV195" s="692"/>
      <c r="DW195" s="692">
        <f>IF(Duombaze!DS195="",0,INDEX(DU!I:I,MATCH(Duombaze!DS195,DU!A:A,0),1))+IF(Duombaze!DT195="",0,INDEX(DU!I:I,MATCH(Duombaze!DT195,DU!A:A,0),1))+IF(Duombaze!DU195="",0,INDEX(DU!I:I,MATCH(Duombaze!DU195,DU!A:A,0),1))+IF(Duombaze!DV195="",0,INDEX(DU!I:I,MATCH(Duombaze!DV195,DU!A:A,0),1))</f>
        <v>0</v>
      </c>
      <c r="DX195" s="638">
        <f>IF(Duombaze!DS195="",0,INDEX(DU!K:K,MATCH(Duombaze!DS195,DU!A:A,0),1))+IF(Duombaze!DT195="",0,INDEX(DU!K:K,MATCH(Duombaze!DT195,DU!A:A,0),1))+IF(Duombaze!DU195="",0,INDEX(DU!K:K,MATCH(Duombaze!DU195,DU!A:A,0),1))+IF(Duombaze!DV195="",0,INDEX(DU!K:KH,MATCH(Duombaze!DV195,DU!A:A,0),1))</f>
        <v>0</v>
      </c>
      <c r="DY195" s="65"/>
      <c r="DZ195" s="65"/>
      <c r="EA195" s="19"/>
      <c r="EB195" s="19" t="str">
        <f t="shared" si="97"/>
        <v/>
      </c>
      <c r="EC195" s="19"/>
      <c r="ED195" s="19">
        <f>IF(Duombaze!EC195="",0,INDEX(DU!I:I,MATCH(Duombaze!EC195,DU!A:A,0),1))</f>
        <v>0</v>
      </c>
      <c r="EE195" s="638">
        <f>IF(Duombaze!EC195="",0,INDEX(DU!K:K,MATCH(Duombaze!EC195,DU!A:A,0),1))</f>
        <v>0</v>
      </c>
      <c r="EF195" s="19"/>
      <c r="EG195" s="19"/>
      <c r="EH195" s="19"/>
      <c r="EI195" s="17" t="str">
        <f t="shared" si="100"/>
        <v/>
      </c>
      <c r="EJ195" s="19"/>
      <c r="EK195" s="672"/>
      <c r="EL195" s="672"/>
      <c r="EM195" s="672"/>
      <c r="EN195" s="672">
        <f>IF(Duombaze!EK195="",0,INDEX(DU!I:I,MATCH(Duombaze!EK195,DU!A:A,0),1))+IF(Duombaze!EL195="",0,INDEX(DU!I:I,MATCH(Duombaze!EL195,DU!A:A,0),1))+IF(Duombaze!EM195="",0,INDEX(DU!I:I,MATCH(Duombaze!EM195,DU!A:A,0),1))</f>
        <v>0</v>
      </c>
      <c r="EO195" s="19">
        <f>IF(Duombaze!EK195="",0,INDEX(DU!K:K,MATCH(Duombaze!EK195,DU!A:A,0),1))+IF(Duombaze!EL195="",0,INDEX(DU!K:K,MATCH(Duombaze!EL195,DU!A:A,0),1))+IF(Duombaze!EM195="",0,INDEX(DU!K:K,MATCH(Duombaze!EM195,DU!A:A,0),1))</f>
        <v>0</v>
      </c>
      <c r="EP195" s="19"/>
      <c r="EQ195" s="19"/>
      <c r="ER195" s="19"/>
      <c r="ES195" s="17" t="str">
        <f t="shared" si="98"/>
        <v/>
      </c>
      <c r="ET195" s="19"/>
      <c r="EU195" s="19"/>
      <c r="EV195" s="19"/>
      <c r="EW195" s="65" t="s">
        <v>2660</v>
      </c>
      <c r="EX195" s="19" t="str">
        <f t="shared" si="92"/>
        <v>8 SPC19BS Purvasaugiai 700 1/4 galiniai CINKUOTI + metaliniai kampiniai (ant kėbulo)</v>
      </c>
      <c r="EY195" s="19" t="s">
        <v>2659</v>
      </c>
      <c r="EZ195" s="672" t="s">
        <v>2658</v>
      </c>
      <c r="FA195" s="672" t="s">
        <v>1838</v>
      </c>
      <c r="FB195" s="672">
        <f>IF(Duombaze!EZ195="",0,INDEX(DU!I:I,MATCH(Duombaze!EZ195,DU!A:A,0),1))+IF(Duombaze!FA195="",0,INDEX(DU!I:I,MATCH(Duombaze!FA195,DU!A:A,0),1))</f>
        <v>218.976083125</v>
      </c>
      <c r="FC195" s="19">
        <f>IF(Duombaze!EZ195="",0,INDEX(DU!K:K,MATCH(Duombaze!EZ195,DU!A:A,0),1))+IF(Duombaze!FA195="",0,INDEX(DU!K:K,MATCH(Duombaze!FA195,DU!A:A,0),1))</f>
        <v>51.244999999999997</v>
      </c>
      <c r="FD195" s="19"/>
      <c r="FE195" s="19"/>
      <c r="FF195" s="19"/>
      <c r="FG195" s="19"/>
      <c r="FH195" s="19"/>
      <c r="FI195" s="19"/>
      <c r="FJ195" s="19"/>
      <c r="FK195" s="65"/>
      <c r="FL195" s="18"/>
      <c r="FM195" s="671"/>
      <c r="FN195" s="671"/>
      <c r="FO195" s="671"/>
      <c r="FP195" s="671"/>
      <c r="FQ195" s="671">
        <f>IF(Duombaze!FM195="",0,INDEX(DU!I:I,MATCH(Duombaze!FM195,DU!A:A,0),1))+IF(Duombaze!FN195="",0,INDEX(DU!I:I,MATCH(Duombaze!FN195,DU!A:A,0),1))+IF(Duombaze!FO195="",0,INDEX(DU!I:I,MATCH(Duombaze!FO195,DU!A:A,0),1))+IF(Duombaze!FP195="",0,INDEX(DU!I:I,MATCH(Duombaze!FP195,DU!A:A,0),1))</f>
        <v>0</v>
      </c>
      <c r="FR195" s="671">
        <f>IF(Duombaze!FM195="",0,INDEX(DU!K:K*2,MATCH(Duombaze!FM195,DU!A:A,0),1))+IF(Duombaze!FN195="",0,INDEX(DU!K:K,MATCH(Duombaze!FN195,DU!A:A,0),1))+IF(Duombaze!FO195="",0,INDEX(DU!K:K,MATCH(Duombaze!FO195,DU!A:A,0),1))+IF(Duombaze!FP195="",0,INDEX(DU!K:K,MATCH(Duombaze!FP195,DU!A:A,0),1))</f>
        <v>0</v>
      </c>
      <c r="FT195" s="100" t="s">
        <v>738</v>
      </c>
      <c r="FU195" s="100" t="s">
        <v>45</v>
      </c>
    </row>
    <row r="196" spans="1:183" s="20" customFormat="1" ht="23.45" customHeight="1" x14ac:dyDescent="0.25">
      <c r="A196" s="41">
        <v>9</v>
      </c>
      <c r="B196" s="41" t="s">
        <v>778</v>
      </c>
      <c r="C196" s="16" t="s">
        <v>8392</v>
      </c>
      <c r="D196" s="19"/>
      <c r="E196" s="17" t="str">
        <f t="shared" si="95"/>
        <v/>
      </c>
      <c r="F196" s="19"/>
      <c r="G196" s="639"/>
      <c r="H196" s="639"/>
      <c r="I196" s="639"/>
      <c r="J196" s="639"/>
      <c r="K196" s="639"/>
      <c r="L196" s="639"/>
      <c r="M196" s="639"/>
      <c r="N196" s="639"/>
      <c r="O196" s="639"/>
      <c r="P196" s="638">
        <f>IF(Duombaze!G196="",0,INDEX(DU!I:I,MATCH(Duombaze!G196,DU!A:A,0),1))+IF(Duombaze!H196="",0,INDEX(DU!I:I,MATCH(Duombaze!H196,DU!A:A,0),1))+IF(Duombaze!I196="",0,INDEX(DU!I:I,MATCH(Duombaze!I196,DU!A:A,0),1))+IF(Duombaze!J196="",0,INDEX(DU!I:I,MATCH(Duombaze!J196,DU!A:A,0),1))+IF(Duombaze!K196="",0,INDEX(DU!I:I,MATCH(Duombaze!K196,DU!A:A,0),1))+IF(Duombaze!L196="",0,INDEX(DU!I:I,MATCH(Duombaze!L196,DU!A:A,0),1))+IF(Duombaze!M196="",0,INDEX(DU!I:I,MATCH(Duombaze!M196,DU!A:A,0),1))+IF(Duombaze!N196="",0,INDEX(DU!I:I,MATCH(Duombaze!N196,DU!A:A,0),1))+IF(Duombaze!O196="",0,INDEX(DU!I:I,MATCH(Duombaze!O196,DU!A:A,0),1))</f>
        <v>0</v>
      </c>
      <c r="Q196" s="638">
        <f>IF(Duombaze!G196="",0,INDEX(DU!K:K,MATCH(Duombaze!G196,DU!A:A,0),1))+IF(Duombaze!H196="",0,INDEX(DU!K:K,MATCH(Duombaze!H196,DU!A:A,0),1))+IF(Duombaze!I196="",0,INDEX(DU!K:K,MATCH(Duombaze!I196,DU!A:A,0),1))+IF(Duombaze!J196="",0,INDEX(DU!K:K,MATCH(Duombaze!J196,DU!A:A,0),1))+IF(Duombaze!K196="",0,INDEX(DU!K:K,MATCH(Duombaze!K196,DU!A:A,0),1))+IF(Duombaze!L196="",0,INDEX(DU!K:K,MATCH(Duombaze!L196,DU!A:A,0),1))+IF(Duombaze!M196="",0,INDEX(DU!K:K,MATCH(Duombaze!M196,DU!A:A,0),1))+IF(Duombaze!N196="",0,INDEX(DU!K:K,MATCH(Duombaze!N196,DU!A:A,0),1))+IF(Duombaze!O196="",0,INDEX(DU!K:K,MATCH(Duombaze!O196,DU!A:A,0),1))</f>
        <v>0</v>
      </c>
      <c r="R196" s="19"/>
      <c r="S196" s="52"/>
      <c r="T196" s="881"/>
      <c r="U196" s="17">
        <f>IF(Duombaze!T196="",0,INDEX(DU!I:I,MATCH(Duombaze!T196,DU!A:A,0),1))</f>
        <v>0</v>
      </c>
      <c r="V196" s="17">
        <f>IF(Duombaze!T196="",0,INDEX(DU!K:K,MATCH(Duombaze!T196,DU!A:A,0),1))</f>
        <v>0</v>
      </c>
      <c r="W196" s="19"/>
      <c r="X196" s="19"/>
      <c r="Y196" s="134"/>
      <c r="Z196" s="65"/>
      <c r="AA196" s="17" t="str">
        <f t="shared" si="101"/>
        <v/>
      </c>
      <c r="AB196" s="19"/>
      <c r="AC196" s="19">
        <f>IF(Duombaze!AB196="",0,INDEX(DU!I:I,MATCH(Duombaze!AB196,DU!A:A,0),1))</f>
        <v>0</v>
      </c>
      <c r="AD196" s="25">
        <f>IF(Duombaze!AB196="",0,INDEX(DU!K:K,MATCH(Duombaze!AB196,DU!A:A,0),1))</f>
        <v>0</v>
      </c>
      <c r="AE196" s="19"/>
      <c r="AF196" s="19"/>
      <c r="AG196" s="19"/>
      <c r="AH196" s="17" t="str">
        <f t="shared" si="103"/>
        <v/>
      </c>
      <c r="AI196" s="19"/>
      <c r="AJ196" s="639"/>
      <c r="AK196" s="639"/>
      <c r="AL196" s="639"/>
      <c r="AM196" s="639">
        <f>IF(Duombaze!AJ196="",0,INDEX(DU!I:I,MATCH(Duombaze!AJ196,DU!A:A,0),1))+IF(Duombaze!AK196="",0,INDEX(DU!I:I,MATCH(Duombaze!AK196,DU!A:A,0),1))+IF(Duombaze!AL196="",0,INDEX(DU!I:I,MATCH(Duombaze!AL196,DU!A:A,0),1))</f>
        <v>0</v>
      </c>
      <c r="AN196" s="639">
        <f>IF(Duombaze!AJ196="",0,INDEX(DU!K:K,MATCH(Duombaze!AJ196,DU!A:A,0),1))+IF(Duombaze!AK196="",0,INDEX(DU!K:K,MATCH(Duombaze!AK196,DU!A:A,0),1))+IF(Duombaze!AL196="",0,INDEX(DU!K:K,MATCH(Duombaze!AL196,DU!A:A,0),1))</f>
        <v>0</v>
      </c>
      <c r="AO196" s="19"/>
      <c r="AP196" s="19"/>
      <c r="AQ196" s="19"/>
      <c r="AR196" s="17" t="str">
        <f t="shared" si="104"/>
        <v/>
      </c>
      <c r="AS196" s="19"/>
      <c r="AT196" s="639"/>
      <c r="AU196" s="639"/>
      <c r="AV196" s="639"/>
      <c r="AW196" s="639"/>
      <c r="AX196" s="639"/>
      <c r="AY196" s="639"/>
      <c r="AZ196" s="639"/>
      <c r="BA196" s="639"/>
      <c r="BB196" s="639"/>
      <c r="BC196" s="638">
        <f>IF(Duombaze!AT196="",0,INDEX(DU!I:I,MATCH(Duombaze!AT196,DU!A:A,0),1))+IF(Duombaze!AU196="",0,INDEX(DU!I:I,MATCH(Duombaze!AU196,DU!A:A,0),1))+IF(Duombaze!AV196="",0,INDEX(DU!I:I,MATCH(Duombaze!AV196,DU!A:A,0),1))+IF(Duombaze!AW196="",0,INDEX(DU!I:I,MATCH(Duombaze!AW196,DU!A:A,0),1))+IF(Duombaze!AX196="",0,INDEX(DU!I:I,MATCH(Duombaze!AX196,DU!A:A,0),1))+IF(Duombaze!AY196="",0,INDEX(DU!I:I,MATCH(Duombaze!AY196,DU!A:A,0),1))+IF(Duombaze!AZ196="",0,INDEX(DU!I:I,MATCH(Duombaze!AZ196,DU!A:A,0),1))+IF(Duombaze!BA196="",0,INDEX(DU!I:I,MATCH(Duombaze!BA196,DU!A:A,0),1))+IF(Duombaze!BB196="",0,INDEX(DU!I:I,MATCH(Duombaze!BB196,DU!A:A,0),1))</f>
        <v>0</v>
      </c>
      <c r="BD196" s="638">
        <f>IF(Duombaze!AT196="",0,INDEX(DU!K:K,MATCH(Duombaze!AT196,DU!A:A,0),1))+IF(Duombaze!AU196="",0,INDEX(DU!K:K,MATCH(Duombaze!AU196,DU!A:A,0),1))+IF(Duombaze!AV196="",0,INDEX(DU!K:K,MATCH(Duombaze!AV196,DU!A:A,0),1))+IF(Duombaze!AW196="",0,INDEX(DU!K:K,MATCH(Duombaze!AW196,DU!A:A,0),1))+IF(Duombaze!AX196="",0,INDEX(DU!K:K,MATCH(Duombaze!AX196,DU!A:A,0),1))+IF(Duombaze!AY196="",0,INDEX(DU!K:K,MATCH(Duombaze!AY196,DU!A:A,0),1))+IF(Duombaze!AZ196="",0,INDEX(DU!K:K,MATCH(Duombaze!AZ196,DU!A:A,0),1))+IF(Duombaze!BA196="",0,INDEX(DU!K:K,MATCH(Duombaze!BA196,DU!A:A,0),1))+IF(Duombaze!BB196="",0,INDEX(DU!K:K,MATCH(Duombaze!BB196,DU!A:A,0),1))</f>
        <v>0</v>
      </c>
      <c r="BE196" s="19"/>
      <c r="BF196" s="19"/>
      <c r="BG196" s="53"/>
      <c r="BH196" s="17" t="str">
        <f t="shared" ref="BH196:BH270" si="110">IF(BG196&lt;&gt;"",A196&amp;" "&amp;C196&amp;" "&amp;BG196,"")</f>
        <v/>
      </c>
      <c r="BI196" s="17"/>
      <c r="BJ196" s="638"/>
      <c r="BK196" s="638"/>
      <c r="BL196" s="638"/>
      <c r="BM196" s="638">
        <f>IF(Duombaze!BJ196="",0,INDEX(DU!I:I,MATCH(Duombaze!BJ196,DU!A:A,0),1))+IF(Duombaze!BK196="",0,INDEX(DU!I:I,MATCH(Duombaze!BK196,DU!A:A,0),1))+IF(Duombaze!BL196="",0,INDEX(DU!I:I,MATCH(Duombaze!BL196,DU!A:A,0),1))</f>
        <v>0</v>
      </c>
      <c r="BN196" s="638">
        <f>IF(Duombaze!BJ196="",0,INDEX(DU!K:K,MATCH(Duombaze!BJ196,DU!A:A,0),1))+IF(Duombaze!BK196="",0,INDEX(DU!K:K,MATCH(Duombaze!BK196,DU!A:A,0),1))+IF(Duombaze!BL196="",0,INDEX(DU!K:K,MATCH(Duombaze!BL196,DU!A:A,0),1))</f>
        <v>0</v>
      </c>
      <c r="BO196" s="17"/>
      <c r="BP196" s="17"/>
      <c r="BQ196" s="19"/>
      <c r="BR196" s="19" t="str">
        <f t="shared" si="99"/>
        <v/>
      </c>
      <c r="BS196" s="19"/>
      <c r="BT196" s="19"/>
      <c r="BU196" s="19"/>
      <c r="BV196" s="19"/>
      <c r="BW196" s="19">
        <f>IF(Duombaze!BT196="",0,INDEX(DU!I:I,MATCH(Duombaze!BT196,DU!A:A,0),1))+IF(Duombaze!BU196="",0,INDEX(DU!I:I,MATCH(Duombaze!BU196,DU!A:A,0),1))+IF(Duombaze!BV196="",0,INDEX(DU!I:I,MATCH(Duombaze!BV196,DU!A:A,0),1))</f>
        <v>0</v>
      </c>
      <c r="BX196" s="19">
        <f>IF(Duombaze!BT196="",0,INDEX(DU!K:K,MATCH(Duombaze!BT196,DU!A:A,0),1))+IF(Duombaze!BU196="",0,INDEX(DU!K:K,MATCH(Duombaze!BU196,DU!A:A,0),1))+IF(Duombaze!BV196="",0,INDEX(DU!K:K,MATCH(Duombaze!BV196,DU!A:A,0),1))</f>
        <v>0</v>
      </c>
      <c r="BY196" s="19"/>
      <c r="BZ196" s="19"/>
      <c r="CA196" s="19"/>
      <c r="CB196" s="19" t="str">
        <f t="shared" si="93"/>
        <v/>
      </c>
      <c r="CC196" s="19"/>
      <c r="CD196" s="19">
        <f>IF(Duombaze!CC196="",0,INDEX(DU!I:I,MATCH(Duombaze!CC196,DU!A:A,0),1))</f>
        <v>0</v>
      </c>
      <c r="CE196" s="17">
        <f>IF(Duombaze!CC196="",0,INDEX(DU!K:K,MATCH(Duombaze!CC196,DU!A:A,0),1))</f>
        <v>0</v>
      </c>
      <c r="CF196" s="19"/>
      <c r="CG196" s="19"/>
      <c r="CH196" s="65"/>
      <c r="CI196" s="17" t="str">
        <f t="shared" si="105"/>
        <v/>
      </c>
      <c r="CJ196" s="19"/>
      <c r="CK196" s="19">
        <f>IF(Duombaze!CJ196="",0,INDEX(DU!I:I,MATCH(Duombaze!CJ196,DU!A:A,0),1))</f>
        <v>0</v>
      </c>
      <c r="CL196" s="17">
        <f>IF(Duombaze!CJ196="",0,INDEX(DU!K:K,MATCH(Duombaze!CJ196,DU!A:A,0),1))</f>
        <v>0</v>
      </c>
      <c r="CM196" s="19"/>
      <c r="CN196" s="19"/>
      <c r="CO196" s="19"/>
      <c r="CP196" s="17" t="str">
        <f t="shared" si="106"/>
        <v/>
      </c>
      <c r="CQ196" s="19"/>
      <c r="CR196" s="639"/>
      <c r="CS196" s="639"/>
      <c r="CT196" s="639">
        <f>IF(Duombaze!CR196="",0,INDEX(DU!I:I,MATCH(Duombaze!CR196,DU!A:A,0),1))+IF(Duombaze!CS196="",0,INDEX(DU!I:I,MATCH(Duombaze!CS196,DU!A:A,0),1))</f>
        <v>0</v>
      </c>
      <c r="CU196" s="19">
        <f>IF(Duombaze!CR196="",0,INDEX(DU!K:K,MATCH(Duombaze!CR196,DU!A:A,0),1))+IF(Duombaze!CS196="",0,INDEX(DU!K:K,MATCH(Duombaze!CS196,DU!A:A,0),1))</f>
        <v>0</v>
      </c>
      <c r="CV196" s="19"/>
      <c r="CW196" s="19"/>
      <c r="CX196" s="19"/>
      <c r="CY196" s="17" t="str">
        <f t="shared" si="107"/>
        <v/>
      </c>
      <c r="CZ196" s="19"/>
      <c r="DA196" s="672"/>
      <c r="DB196" s="672"/>
      <c r="DC196" s="672">
        <f>IF(Duombaze!DA196="",0,INDEX(DU!I:I,MATCH(Duombaze!DA196,DU!A:A,0),1))+IF(Duombaze!DB196="",0,INDEX(DU!I:I,MATCH(Duombaze!DB196,DU!A:A,0),1))</f>
        <v>0</v>
      </c>
      <c r="DD196" s="19">
        <f>IF(Duombaze!DA196="",0,INDEX(DU!K:K,MATCH(Duombaze!DA196,DU!A:A,0),1))+IF(Duombaze!DB196="",0,INDEX(DU!K:K,MATCH(Duombaze!DB196,DU!A:A,0),1))</f>
        <v>0</v>
      </c>
      <c r="DE196" s="19"/>
      <c r="DF196" s="19"/>
      <c r="DG196" s="19"/>
      <c r="DH196" s="19" t="str">
        <f t="shared" si="108"/>
        <v/>
      </c>
      <c r="DI196" s="19"/>
      <c r="DJ196" s="672"/>
      <c r="DK196" s="678"/>
      <c r="DL196" s="678">
        <f>IF(Duombaze!DJ196="",0,INDEX(DU!I:I,MATCH(Duombaze!DJ196,DU!A:A,0),1))+IF(Duombaze!DK196="",0,INDEX(DU!I:I,MATCH(Duombaze!DK196,DU!A:A,0),1))</f>
        <v>0</v>
      </c>
      <c r="DM196" s="19">
        <f>IF(Duombaze!DJ196="",0,INDEX(DU!K:K,MATCH(Duombaze!DJ196,DU!A:A,0),1))+IF(Duombaze!DK196="",0,INDEX(DU!K:K,MATCH(Duombaze!DK196,DU!A:A,0),1))</f>
        <v>0</v>
      </c>
      <c r="DN196" s="52"/>
      <c r="DO196" s="52"/>
      <c r="DP196" s="52"/>
      <c r="DQ196" s="17" t="str">
        <f t="shared" si="109"/>
        <v/>
      </c>
      <c r="DR196" s="65"/>
      <c r="DS196" s="692"/>
      <c r="DT196" s="692"/>
      <c r="DU196" s="692"/>
      <c r="DV196" s="692"/>
      <c r="DW196" s="692">
        <f>IF(Duombaze!DS196="",0,INDEX(DU!I:I,MATCH(Duombaze!DS196,DU!A:A,0),1))+IF(Duombaze!DT196="",0,INDEX(DU!I:I,MATCH(Duombaze!DT196,DU!A:A,0),1))+IF(Duombaze!DU196="",0,INDEX(DU!I:I,MATCH(Duombaze!DU196,DU!A:A,0),1))+IF(Duombaze!DV196="",0,INDEX(DU!I:I,MATCH(Duombaze!DV196,DU!A:A,0),1))</f>
        <v>0</v>
      </c>
      <c r="DX196" s="638">
        <f>IF(Duombaze!DS196="",0,INDEX(DU!K:K,MATCH(Duombaze!DS196,DU!A:A,0),1))+IF(Duombaze!DT196="",0,INDEX(DU!K:K,MATCH(Duombaze!DT196,DU!A:A,0),1))+IF(Duombaze!DU196="",0,INDEX(DU!K:K,MATCH(Duombaze!DU196,DU!A:A,0),1))+IF(Duombaze!DV196="",0,INDEX(DU!K:KH,MATCH(Duombaze!DV196,DU!A:A,0),1))</f>
        <v>0</v>
      </c>
      <c r="DY196" s="65"/>
      <c r="DZ196" s="65"/>
      <c r="EA196" s="19"/>
      <c r="EB196" s="19" t="str">
        <f t="shared" si="97"/>
        <v/>
      </c>
      <c r="EC196" s="19"/>
      <c r="ED196" s="19">
        <f>IF(Duombaze!EC196="",0,INDEX(DU!I:I,MATCH(Duombaze!EC196,DU!A:A,0),1))</f>
        <v>0</v>
      </c>
      <c r="EE196" s="638">
        <f>IF(Duombaze!EC196="",0,INDEX(DU!K:K,MATCH(Duombaze!EC196,DU!A:A,0),1))</f>
        <v>0</v>
      </c>
      <c r="EF196" s="19"/>
      <c r="EG196" s="19"/>
      <c r="EH196" s="19"/>
      <c r="EI196" s="17" t="str">
        <f t="shared" si="100"/>
        <v/>
      </c>
      <c r="EJ196" s="19"/>
      <c r="EK196" s="672"/>
      <c r="EL196" s="672"/>
      <c r="EM196" s="672"/>
      <c r="EN196" s="672">
        <f>IF(Duombaze!EK196="",0,INDEX(DU!I:I,MATCH(Duombaze!EK196,DU!A:A,0),1))+IF(Duombaze!EL196="",0,INDEX(DU!I:I,MATCH(Duombaze!EL196,DU!A:A,0),1))+IF(Duombaze!EM196="",0,INDEX(DU!I:I,MATCH(Duombaze!EM196,DU!A:A,0),1))</f>
        <v>0</v>
      </c>
      <c r="EO196" s="19">
        <f>IF(Duombaze!EK196="",0,INDEX(DU!K:K,MATCH(Duombaze!EK196,DU!A:A,0),1))+IF(Duombaze!EL196="",0,INDEX(DU!K:K,MATCH(Duombaze!EL196,DU!A:A,0),1))+IF(Duombaze!EM196="",0,INDEX(DU!K:K,MATCH(Duombaze!EM196,DU!A:A,0),1))</f>
        <v>0</v>
      </c>
      <c r="EP196" s="19"/>
      <c r="EQ196" s="19"/>
      <c r="ER196" s="19"/>
      <c r="ES196" s="17" t="str">
        <f t="shared" si="98"/>
        <v/>
      </c>
      <c r="ET196" s="19"/>
      <c r="EU196" s="19"/>
      <c r="EV196" s="19"/>
      <c r="EW196" s="19" t="s">
        <v>2801</v>
      </c>
      <c r="EX196" s="19" t="str">
        <f t="shared" si="92"/>
        <v>9 SPC19BS Purvasaugių komplektas galiniams 600 ratams (ketvirtiniai 1/4)</v>
      </c>
      <c r="EY196" s="19" t="s">
        <v>2802</v>
      </c>
      <c r="EZ196" s="672" t="s">
        <v>2802</v>
      </c>
      <c r="FA196" s="672"/>
      <c r="FB196" s="672">
        <f>IF(Duombaze!EZ196="",0,INDEX(DU!I:I,MATCH(Duombaze!EZ196,DU!A:A,0),1))+IF(Duombaze!FA196="",0,INDEX(DU!I:I,MATCH(Duombaze!FA196,DU!A:A,0),1))</f>
        <v>43.081200000000003</v>
      </c>
      <c r="FC196" s="19">
        <f>IF(Duombaze!EZ196="",0,INDEX(DU!K:K,MATCH(Duombaze!EZ196,DU!A:A,0),1))+IF(Duombaze!FA196="",0,INDEX(DU!K:K,MATCH(Duombaze!FA196,DU!A:A,0),1))</f>
        <v>7.25</v>
      </c>
      <c r="FD196" s="19"/>
      <c r="FE196" s="19"/>
      <c r="FF196" s="19"/>
      <c r="FG196" s="19"/>
      <c r="FH196" s="19"/>
      <c r="FI196" s="19"/>
      <c r="FJ196" s="19"/>
      <c r="FK196" s="65"/>
      <c r="FL196" s="18"/>
      <c r="FM196" s="671"/>
      <c r="FN196" s="671"/>
      <c r="FO196" s="671"/>
      <c r="FP196" s="671"/>
      <c r="FQ196" s="671">
        <f>IF(Duombaze!FM196="",0,INDEX(DU!I:I,MATCH(Duombaze!FM196,DU!A:A,0),1))+IF(Duombaze!FN196="",0,INDEX(DU!I:I,MATCH(Duombaze!FN196,DU!A:A,0),1))+IF(Duombaze!FO196="",0,INDEX(DU!I:I,MATCH(Duombaze!FO196,DU!A:A,0),1))+IF(Duombaze!FP196="",0,INDEX(DU!I:I,MATCH(Duombaze!FP196,DU!A:A,0),1))</f>
        <v>0</v>
      </c>
      <c r="FR196" s="671">
        <f>IF(Duombaze!FM196="",0,INDEX(DU!K:K*2,MATCH(Duombaze!FM196,DU!A:A,0),1))+IF(Duombaze!FN196="",0,INDEX(DU!K:K,MATCH(Duombaze!FN196,DU!A:A,0),1))+IF(Duombaze!FO196="",0,INDEX(DU!K:K,MATCH(Duombaze!FO196,DU!A:A,0),1))+IF(Duombaze!FP196="",0,INDEX(DU!K:K,MATCH(Duombaze!FP196,DU!A:A,0),1))</f>
        <v>0</v>
      </c>
    </row>
    <row r="197" spans="1:183" s="20" customFormat="1" ht="23.45" customHeight="1" x14ac:dyDescent="0.25">
      <c r="A197" s="41" t="s">
        <v>648</v>
      </c>
      <c r="B197" s="41" t="s">
        <v>778</v>
      </c>
      <c r="C197" s="16" t="s">
        <v>8392</v>
      </c>
      <c r="D197" s="19"/>
      <c r="E197" s="17" t="str">
        <f t="shared" si="95"/>
        <v/>
      </c>
      <c r="F197" s="19"/>
      <c r="G197" s="639"/>
      <c r="H197" s="639"/>
      <c r="I197" s="639"/>
      <c r="J197" s="639"/>
      <c r="K197" s="639"/>
      <c r="L197" s="639"/>
      <c r="M197" s="639"/>
      <c r="N197" s="639"/>
      <c r="O197" s="639"/>
      <c r="P197" s="638">
        <f>IF(Duombaze!G197="",0,INDEX(DU!I:I,MATCH(Duombaze!G197,DU!A:A,0),1))+IF(Duombaze!H197="",0,INDEX(DU!I:I,MATCH(Duombaze!H197,DU!A:A,0),1))+IF(Duombaze!I197="",0,INDEX(DU!I:I,MATCH(Duombaze!I197,DU!A:A,0),1))+IF(Duombaze!J197="",0,INDEX(DU!I:I,MATCH(Duombaze!J197,DU!A:A,0),1))+IF(Duombaze!K197="",0,INDEX(DU!I:I,MATCH(Duombaze!K197,DU!A:A,0),1))+IF(Duombaze!L197="",0,INDEX(DU!I:I,MATCH(Duombaze!L197,DU!A:A,0),1))+IF(Duombaze!M197="",0,INDEX(DU!I:I,MATCH(Duombaze!M197,DU!A:A,0),1))+IF(Duombaze!N197="",0,INDEX(DU!I:I,MATCH(Duombaze!N197,DU!A:A,0),1))+IF(Duombaze!O197="",0,INDEX(DU!I:I,MATCH(Duombaze!O197,DU!A:A,0),1))</f>
        <v>0</v>
      </c>
      <c r="Q197" s="638">
        <f>IF(Duombaze!G197="",0,INDEX(DU!K:K,MATCH(Duombaze!G197,DU!A:A,0),1))+IF(Duombaze!H197="",0,INDEX(DU!K:K,MATCH(Duombaze!H197,DU!A:A,0),1))+IF(Duombaze!I197="",0,INDEX(DU!K:K,MATCH(Duombaze!I197,DU!A:A,0),1))+IF(Duombaze!J197="",0,INDEX(DU!K:K,MATCH(Duombaze!J197,DU!A:A,0),1))+IF(Duombaze!K197="",0,INDEX(DU!K:K,MATCH(Duombaze!K197,DU!A:A,0),1))+IF(Duombaze!L197="",0,INDEX(DU!K:K,MATCH(Duombaze!L197,DU!A:A,0),1))+IF(Duombaze!M197="",0,INDEX(DU!K:K,MATCH(Duombaze!M197,DU!A:A,0),1))+IF(Duombaze!N197="",0,INDEX(DU!K:K,MATCH(Duombaze!N197,DU!A:A,0),1))+IF(Duombaze!O197="",0,INDEX(DU!K:K,MATCH(Duombaze!O197,DU!A:A,0),1))</f>
        <v>0</v>
      </c>
      <c r="R197" s="19"/>
      <c r="S197" s="52"/>
      <c r="T197" s="881"/>
      <c r="U197" s="17">
        <f>IF(Duombaze!T197="",0,INDEX(DU!I:I,MATCH(Duombaze!T197,DU!A:A,0),1))</f>
        <v>0</v>
      </c>
      <c r="V197" s="17">
        <f>IF(Duombaze!T197="",0,INDEX(DU!K:K,MATCH(Duombaze!T197,DU!A:A,0),1))</f>
        <v>0</v>
      </c>
      <c r="W197" s="19"/>
      <c r="X197" s="19"/>
      <c r="Y197" s="134"/>
      <c r="Z197" s="65"/>
      <c r="AA197" s="17" t="str">
        <f t="shared" si="101"/>
        <v/>
      </c>
      <c r="AB197" s="19"/>
      <c r="AC197" s="19">
        <f>IF(Duombaze!AB197="",0,INDEX(DU!I:I,MATCH(Duombaze!AB197,DU!A:A,0),1))</f>
        <v>0</v>
      </c>
      <c r="AD197" s="25">
        <f>IF(Duombaze!AB197="",0,INDEX(DU!K:K,MATCH(Duombaze!AB197,DU!A:A,0),1))</f>
        <v>0</v>
      </c>
      <c r="AE197" s="19"/>
      <c r="AF197" s="19"/>
      <c r="AG197" s="19"/>
      <c r="AH197" s="17" t="str">
        <f t="shared" si="103"/>
        <v/>
      </c>
      <c r="AI197" s="19"/>
      <c r="AJ197" s="639"/>
      <c r="AK197" s="639"/>
      <c r="AL197" s="639"/>
      <c r="AM197" s="639">
        <f>IF(Duombaze!AJ197="",0,INDEX(DU!I:I,MATCH(Duombaze!AJ197,DU!A:A,0),1))+IF(Duombaze!AK197="",0,INDEX(DU!I:I,MATCH(Duombaze!AK197,DU!A:A,0),1))+IF(Duombaze!AL197="",0,INDEX(DU!I:I,MATCH(Duombaze!AL197,DU!A:A,0),1))</f>
        <v>0</v>
      </c>
      <c r="AN197" s="639">
        <f>IF(Duombaze!AJ197="",0,INDEX(DU!K:K,MATCH(Duombaze!AJ197,DU!A:A,0),1))+IF(Duombaze!AK197="",0,INDEX(DU!K:K,MATCH(Duombaze!AK197,DU!A:A,0),1))+IF(Duombaze!AL197="",0,INDEX(DU!K:K,MATCH(Duombaze!AL197,DU!A:A,0),1))</f>
        <v>0</v>
      </c>
      <c r="AO197" s="19"/>
      <c r="AP197" s="19"/>
      <c r="AQ197" s="19"/>
      <c r="AR197" s="17" t="str">
        <f t="shared" si="104"/>
        <v/>
      </c>
      <c r="AS197" s="19"/>
      <c r="AT197" s="639"/>
      <c r="AU197" s="639"/>
      <c r="AV197" s="639"/>
      <c r="AW197" s="639"/>
      <c r="AX197" s="639"/>
      <c r="AY197" s="639"/>
      <c r="AZ197" s="639"/>
      <c r="BA197" s="639"/>
      <c r="BB197" s="639"/>
      <c r="BC197" s="638">
        <f>IF(Duombaze!AT197="",0,INDEX(DU!I:I,MATCH(Duombaze!AT197,DU!A:A,0),1))+IF(Duombaze!AU197="",0,INDEX(DU!I:I,MATCH(Duombaze!AU197,DU!A:A,0),1))+IF(Duombaze!AV197="",0,INDEX(DU!I:I,MATCH(Duombaze!AV197,DU!A:A,0),1))+IF(Duombaze!AW197="",0,INDEX(DU!I:I,MATCH(Duombaze!AW197,DU!A:A,0),1))+IF(Duombaze!AX197="",0,INDEX(DU!I:I,MATCH(Duombaze!AX197,DU!A:A,0),1))+IF(Duombaze!AY197="",0,INDEX(DU!I:I,MATCH(Duombaze!AY197,DU!A:A,0),1))+IF(Duombaze!AZ197="",0,INDEX(DU!I:I,MATCH(Duombaze!AZ197,DU!A:A,0),1))+IF(Duombaze!BA197="",0,INDEX(DU!I:I,MATCH(Duombaze!BA197,DU!A:A,0),1))+IF(Duombaze!BB197="",0,INDEX(DU!I:I,MATCH(Duombaze!BB197,DU!A:A,0),1))</f>
        <v>0</v>
      </c>
      <c r="BD197" s="638">
        <f>IF(Duombaze!AT197="",0,INDEX(DU!K:K,MATCH(Duombaze!AT197,DU!A:A,0),1))+IF(Duombaze!AU197="",0,INDEX(DU!K:K,MATCH(Duombaze!AU197,DU!A:A,0),1))+IF(Duombaze!AV197="",0,INDEX(DU!K:K,MATCH(Duombaze!AV197,DU!A:A,0),1))+IF(Duombaze!AW197="",0,INDEX(DU!K:K,MATCH(Duombaze!AW197,DU!A:A,0),1))+IF(Duombaze!AX197="",0,INDEX(DU!K:K,MATCH(Duombaze!AX197,DU!A:A,0),1))+IF(Duombaze!AY197="",0,INDEX(DU!K:K,MATCH(Duombaze!AY197,DU!A:A,0),1))+IF(Duombaze!AZ197="",0,INDEX(DU!K:K,MATCH(Duombaze!AZ197,DU!A:A,0),1))+IF(Duombaze!BA197="",0,INDEX(DU!K:K,MATCH(Duombaze!BA197,DU!A:A,0),1))+IF(Duombaze!BB197="",0,INDEX(DU!K:K,MATCH(Duombaze!BB197,DU!A:A,0),1))</f>
        <v>0</v>
      </c>
      <c r="BE197" s="19"/>
      <c r="BF197" s="19"/>
      <c r="BG197" s="53"/>
      <c r="BH197" s="17" t="str">
        <f t="shared" si="110"/>
        <v/>
      </c>
      <c r="BI197" s="17"/>
      <c r="BJ197" s="638"/>
      <c r="BK197" s="638"/>
      <c r="BL197" s="638"/>
      <c r="BM197" s="638">
        <f>IF(Duombaze!BJ197="",0,INDEX(DU!I:I,MATCH(Duombaze!BJ197,DU!A:A,0),1))+IF(Duombaze!BK197="",0,INDEX(DU!I:I,MATCH(Duombaze!BK197,DU!A:A,0),1))+IF(Duombaze!BL197="",0,INDEX(DU!I:I,MATCH(Duombaze!BL197,DU!A:A,0),1))</f>
        <v>0</v>
      </c>
      <c r="BN197" s="638">
        <f>IF(Duombaze!BJ197="",0,INDEX(DU!K:K,MATCH(Duombaze!BJ197,DU!A:A,0),1))+IF(Duombaze!BK197="",0,INDEX(DU!K:K,MATCH(Duombaze!BK197,DU!A:A,0),1))+IF(Duombaze!BL197="",0,INDEX(DU!K:K,MATCH(Duombaze!BL197,DU!A:A,0),1))</f>
        <v>0</v>
      </c>
      <c r="BO197" s="17"/>
      <c r="BP197" s="17"/>
      <c r="BQ197" s="19"/>
      <c r="BR197" s="19" t="str">
        <f t="shared" si="99"/>
        <v/>
      </c>
      <c r="BS197" s="19"/>
      <c r="BT197" s="19"/>
      <c r="BU197" s="19"/>
      <c r="BV197" s="19"/>
      <c r="BW197" s="19">
        <f>IF(Duombaze!BT197="",0,INDEX(DU!I:I,MATCH(Duombaze!BT197,DU!A:A,0),1))+IF(Duombaze!BU197="",0,INDEX(DU!I:I,MATCH(Duombaze!BU197,DU!A:A,0),1))+IF(Duombaze!BV197="",0,INDEX(DU!I:I,MATCH(Duombaze!BV197,DU!A:A,0),1))</f>
        <v>0</v>
      </c>
      <c r="BX197" s="19">
        <f>IF(Duombaze!BT197="",0,INDEX(DU!K:K,MATCH(Duombaze!BT197,DU!A:A,0),1))+IF(Duombaze!BU197="",0,INDEX(DU!K:K,MATCH(Duombaze!BU197,DU!A:A,0),1))+IF(Duombaze!BV197="",0,INDEX(DU!K:K,MATCH(Duombaze!BV197,DU!A:A,0),1))</f>
        <v>0</v>
      </c>
      <c r="BY197" s="19"/>
      <c r="BZ197" s="19"/>
      <c r="CA197" s="19"/>
      <c r="CB197" s="19" t="str">
        <f t="shared" si="93"/>
        <v/>
      </c>
      <c r="CC197" s="19"/>
      <c r="CD197" s="19">
        <f>IF(Duombaze!CC197="",0,INDEX(DU!I:I,MATCH(Duombaze!CC197,DU!A:A,0),1))</f>
        <v>0</v>
      </c>
      <c r="CE197" s="17">
        <f>IF(Duombaze!CC197="",0,INDEX(DU!K:K,MATCH(Duombaze!CC197,DU!A:A,0),1))</f>
        <v>0</v>
      </c>
      <c r="CF197" s="19"/>
      <c r="CG197" s="19"/>
      <c r="CH197" s="65"/>
      <c r="CI197" s="17" t="str">
        <f t="shared" si="105"/>
        <v/>
      </c>
      <c r="CJ197" s="19"/>
      <c r="CK197" s="19">
        <f>IF(Duombaze!CJ197="",0,INDEX(DU!I:I,MATCH(Duombaze!CJ197,DU!A:A,0),1))</f>
        <v>0</v>
      </c>
      <c r="CL197" s="17">
        <f>IF(Duombaze!CJ197="",0,INDEX(DU!K:K,MATCH(Duombaze!CJ197,DU!A:A,0),1))</f>
        <v>0</v>
      </c>
      <c r="CM197" s="19"/>
      <c r="CN197" s="19"/>
      <c r="CO197" s="19"/>
      <c r="CP197" s="17" t="str">
        <f t="shared" si="106"/>
        <v/>
      </c>
      <c r="CQ197" s="19"/>
      <c r="CR197" s="639"/>
      <c r="CS197" s="639"/>
      <c r="CT197" s="639">
        <f>IF(Duombaze!CR197="",0,INDEX(DU!I:I,MATCH(Duombaze!CR197,DU!A:A,0),1))+IF(Duombaze!CS197="",0,INDEX(DU!I:I,MATCH(Duombaze!CS197,DU!A:A,0),1))</f>
        <v>0</v>
      </c>
      <c r="CU197" s="19">
        <f>IF(Duombaze!CR197="",0,INDEX(DU!K:K,MATCH(Duombaze!CR197,DU!A:A,0),1))+IF(Duombaze!CS197="",0,INDEX(DU!K:K,MATCH(Duombaze!CS197,DU!A:A,0),1))</f>
        <v>0</v>
      </c>
      <c r="CV197" s="19"/>
      <c r="CW197" s="19"/>
      <c r="CX197" s="19"/>
      <c r="CY197" s="17" t="str">
        <f t="shared" si="107"/>
        <v/>
      </c>
      <c r="CZ197" s="19"/>
      <c r="DA197" s="672"/>
      <c r="DB197" s="672"/>
      <c r="DC197" s="672">
        <f>IF(Duombaze!DA197="",0,INDEX(DU!I:I,MATCH(Duombaze!DA197,DU!A:A,0),1))+IF(Duombaze!DB197="",0,INDEX(DU!I:I,MATCH(Duombaze!DB197,DU!A:A,0),1))</f>
        <v>0</v>
      </c>
      <c r="DD197" s="19">
        <f>IF(Duombaze!DA197="",0,INDEX(DU!K:K,MATCH(Duombaze!DA197,DU!A:A,0),1))+IF(Duombaze!DB197="",0,INDEX(DU!K:K,MATCH(Duombaze!DB197,DU!A:A,0),1))</f>
        <v>0</v>
      </c>
      <c r="DE197" s="19"/>
      <c r="DF197" s="19"/>
      <c r="DG197" s="19"/>
      <c r="DH197" s="19" t="str">
        <f t="shared" si="108"/>
        <v/>
      </c>
      <c r="DI197" s="19"/>
      <c r="DJ197" s="672"/>
      <c r="DK197" s="678"/>
      <c r="DL197" s="678">
        <f>IF(Duombaze!DJ197="",0,INDEX(DU!I:I,MATCH(Duombaze!DJ197,DU!A:A,0),1))+IF(Duombaze!DK197="",0,INDEX(DU!I:I,MATCH(Duombaze!DK197,DU!A:A,0),1))</f>
        <v>0</v>
      </c>
      <c r="DM197" s="19">
        <f>IF(Duombaze!DJ197="",0,INDEX(DU!K:K,MATCH(Duombaze!DJ197,DU!A:A,0),1))+IF(Duombaze!DK197="",0,INDEX(DU!K:K,MATCH(Duombaze!DK197,DU!A:A,0),1))</f>
        <v>0</v>
      </c>
      <c r="DN197" s="52"/>
      <c r="DO197" s="52"/>
      <c r="DP197" s="52"/>
      <c r="DQ197" s="17" t="str">
        <f t="shared" si="109"/>
        <v/>
      </c>
      <c r="DR197" s="65"/>
      <c r="DS197" s="692"/>
      <c r="DT197" s="692"/>
      <c r="DU197" s="692"/>
      <c r="DV197" s="692"/>
      <c r="DW197" s="692">
        <f>IF(Duombaze!DS197="",0,INDEX(DU!I:I,MATCH(Duombaze!DS197,DU!A:A,0),1))+IF(Duombaze!DT197="",0,INDEX(DU!I:I,MATCH(Duombaze!DT197,DU!A:A,0),1))+IF(Duombaze!DU197="",0,INDEX(DU!I:I,MATCH(Duombaze!DU197,DU!A:A,0),1))+IF(Duombaze!DV197="",0,INDEX(DU!I:I,MATCH(Duombaze!DV197,DU!A:A,0),1))</f>
        <v>0</v>
      </c>
      <c r="DX197" s="638">
        <f>IF(Duombaze!DS197="",0,INDEX(DU!K:K,MATCH(Duombaze!DS197,DU!A:A,0),1))+IF(Duombaze!DT197="",0,INDEX(DU!K:K,MATCH(Duombaze!DT197,DU!A:A,0),1))+IF(Duombaze!DU197="",0,INDEX(DU!K:K,MATCH(Duombaze!DU197,DU!A:A,0),1))+IF(Duombaze!DV197="",0,INDEX(DU!K:KH,MATCH(Duombaze!DV197,DU!A:A,0),1))</f>
        <v>0</v>
      </c>
      <c r="DY197" s="65"/>
      <c r="DZ197" s="65"/>
      <c r="EA197" s="19"/>
      <c r="EB197" s="19" t="str">
        <f t="shared" si="97"/>
        <v/>
      </c>
      <c r="EC197" s="19"/>
      <c r="ED197" s="19">
        <f>IF(Duombaze!EC197="",0,INDEX(DU!I:I,MATCH(Duombaze!EC197,DU!A:A,0),1))</f>
        <v>0</v>
      </c>
      <c r="EE197" s="638">
        <f>IF(Duombaze!EC197="",0,INDEX(DU!K:K,MATCH(Duombaze!EC197,DU!A:A,0),1))</f>
        <v>0</v>
      </c>
      <c r="EF197" s="19"/>
      <c r="EG197" s="19"/>
      <c r="EH197" s="19"/>
      <c r="EI197" s="17" t="str">
        <f t="shared" si="100"/>
        <v/>
      </c>
      <c r="EJ197" s="19"/>
      <c r="EK197" s="672"/>
      <c r="EL197" s="672"/>
      <c r="EM197" s="672"/>
      <c r="EN197" s="672">
        <f>IF(Duombaze!EK197="",0,INDEX(DU!I:I,MATCH(Duombaze!EK197,DU!A:A,0),1))+IF(Duombaze!EL197="",0,INDEX(DU!I:I,MATCH(Duombaze!EL197,DU!A:A,0),1))+IF(Duombaze!EM197="",0,INDEX(DU!I:I,MATCH(Duombaze!EM197,DU!A:A,0),1))</f>
        <v>0</v>
      </c>
      <c r="EO197" s="19">
        <f>IF(Duombaze!EK197="",0,INDEX(DU!K:K,MATCH(Duombaze!EK197,DU!A:A,0),1))+IF(Duombaze!EL197="",0,INDEX(DU!K:K,MATCH(Duombaze!EL197,DU!A:A,0),1))+IF(Duombaze!EM197="",0,INDEX(DU!K:K,MATCH(Duombaze!EM197,DU!A:A,0),1))</f>
        <v>0</v>
      </c>
      <c r="EP197" s="19"/>
      <c r="EQ197" s="19"/>
      <c r="ER197" s="19"/>
      <c r="ES197" s="17" t="str">
        <f t="shared" si="98"/>
        <v/>
      </c>
      <c r="ET197" s="19"/>
      <c r="EU197" s="19"/>
      <c r="EV197" s="19"/>
      <c r="EW197" s="19" t="s">
        <v>9268</v>
      </c>
      <c r="EX197" s="19" t="str">
        <f t="shared" si="92"/>
        <v>A SPC19BS Purvasaugių komplektas 700 1/4 (prieky/gale)</v>
      </c>
      <c r="EY197" s="19" t="s">
        <v>8379</v>
      </c>
      <c r="EZ197" s="672" t="s">
        <v>381</v>
      </c>
      <c r="FA197" s="672" t="s">
        <v>381</v>
      </c>
      <c r="FB197" s="672">
        <f>IF(Duombaze!EZ197="",0,INDEX(DU!I:I,MATCH(Duombaze!EZ197,DU!A:A,0),1))+IF(Duombaze!FA197="",0,INDEX(DU!I:I,MATCH(Duombaze!FA197,DU!A:A,0),1))</f>
        <v>95.8194504446666</v>
      </c>
      <c r="FC197" s="19">
        <f>IF(Duombaze!EZ197="",0,INDEX(DU!K:K,MATCH(Duombaze!EZ197,DU!A:A,0),1))+IF(Duombaze!FA197="",0,INDEX(DU!K:K,MATCH(Duombaze!FA197,DU!A:A,0),1))</f>
        <v>23.21</v>
      </c>
      <c r="FD197" s="19"/>
      <c r="FE197" s="19"/>
      <c r="FF197" s="19"/>
      <c r="FG197" s="19"/>
      <c r="FH197" s="19"/>
      <c r="FI197" s="19"/>
      <c r="FJ197" s="19"/>
      <c r="FK197" s="65"/>
      <c r="FL197" s="18"/>
      <c r="FM197" s="671"/>
      <c r="FN197" s="671"/>
      <c r="FO197" s="671"/>
      <c r="FP197" s="671"/>
      <c r="FQ197" s="671">
        <f>IF(Duombaze!FM197="",0,INDEX(DU!I:I,MATCH(Duombaze!FM197,DU!A:A,0),1))+IF(Duombaze!FN197="",0,INDEX(DU!I:I,MATCH(Duombaze!FN197,DU!A:A,0),1))+IF(Duombaze!FO197="",0,INDEX(DU!I:I,MATCH(Duombaze!FO197,DU!A:A,0),1))+IF(Duombaze!FP197="",0,INDEX(DU!I:I,MATCH(Duombaze!FP197,DU!A:A,0),1))</f>
        <v>0</v>
      </c>
      <c r="FR197" s="671">
        <f>IF(Duombaze!FM197="",0,INDEX(DU!K:K*2,MATCH(Duombaze!FM197,DU!A:A,0),1))+IF(Duombaze!FN197="",0,INDEX(DU!K:K,MATCH(Duombaze!FN197,DU!A:A,0),1))+IF(Duombaze!FO197="",0,INDEX(DU!K:K,MATCH(Duombaze!FO197,DU!A:A,0),1))+IF(Duombaze!FP197="",0,INDEX(DU!K:K,MATCH(Duombaze!FP197,DU!A:A,0),1))</f>
        <v>0</v>
      </c>
    </row>
    <row r="198" spans="1:183" s="20" customFormat="1" ht="23.45" customHeight="1" x14ac:dyDescent="0.25">
      <c r="A198" s="41" t="s">
        <v>653</v>
      </c>
      <c r="B198" s="41" t="s">
        <v>778</v>
      </c>
      <c r="C198" s="16" t="s">
        <v>8392</v>
      </c>
      <c r="D198" s="19"/>
      <c r="E198" s="17" t="str">
        <f t="shared" si="95"/>
        <v/>
      </c>
      <c r="F198" s="19"/>
      <c r="G198" s="639"/>
      <c r="H198" s="639"/>
      <c r="I198" s="639"/>
      <c r="J198" s="639"/>
      <c r="K198" s="639"/>
      <c r="L198" s="639"/>
      <c r="M198" s="639"/>
      <c r="N198" s="639"/>
      <c r="O198" s="639"/>
      <c r="P198" s="638">
        <f>IF(Duombaze!G198="",0,INDEX(DU!I:I,MATCH(Duombaze!G198,DU!A:A,0),1))+IF(Duombaze!H198="",0,INDEX(DU!I:I,MATCH(Duombaze!H198,DU!A:A,0),1))+IF(Duombaze!I198="",0,INDEX(DU!I:I,MATCH(Duombaze!I198,DU!A:A,0),1))+IF(Duombaze!J198="",0,INDEX(DU!I:I,MATCH(Duombaze!J198,DU!A:A,0),1))+IF(Duombaze!K198="",0,INDEX(DU!I:I,MATCH(Duombaze!K198,DU!A:A,0),1))+IF(Duombaze!L198="",0,INDEX(DU!I:I,MATCH(Duombaze!L198,DU!A:A,0),1))+IF(Duombaze!M198="",0,INDEX(DU!I:I,MATCH(Duombaze!M198,DU!A:A,0),1))+IF(Duombaze!N198="",0,INDEX(DU!I:I,MATCH(Duombaze!N198,DU!A:A,0),1))+IF(Duombaze!O198="",0,INDEX(DU!I:I,MATCH(Duombaze!O198,DU!A:A,0),1))</f>
        <v>0</v>
      </c>
      <c r="Q198" s="638">
        <f>IF(Duombaze!G198="",0,INDEX(DU!K:K,MATCH(Duombaze!G198,DU!A:A,0),1))+IF(Duombaze!H198="",0,INDEX(DU!K:K,MATCH(Duombaze!H198,DU!A:A,0),1))+IF(Duombaze!I198="",0,INDEX(DU!K:K,MATCH(Duombaze!I198,DU!A:A,0),1))+IF(Duombaze!J198="",0,INDEX(DU!K:K,MATCH(Duombaze!J198,DU!A:A,0),1))+IF(Duombaze!K198="",0,INDEX(DU!K:K,MATCH(Duombaze!K198,DU!A:A,0),1))+IF(Duombaze!L198="",0,INDEX(DU!K:K,MATCH(Duombaze!L198,DU!A:A,0),1))+IF(Duombaze!M198="",0,INDEX(DU!K:K,MATCH(Duombaze!M198,DU!A:A,0),1))+IF(Duombaze!N198="",0,INDEX(DU!K:K,MATCH(Duombaze!N198,DU!A:A,0),1))+IF(Duombaze!O198="",0,INDEX(DU!K:K,MATCH(Duombaze!O198,DU!A:A,0),1))</f>
        <v>0</v>
      </c>
      <c r="R198" s="19"/>
      <c r="S198" s="52"/>
      <c r="T198" s="881"/>
      <c r="U198" s="17">
        <f>IF(Duombaze!T198="",0,INDEX(DU!I:I,MATCH(Duombaze!T198,DU!A:A,0),1))</f>
        <v>0</v>
      </c>
      <c r="V198" s="17">
        <f>IF(Duombaze!T198="",0,INDEX(DU!K:K,MATCH(Duombaze!T198,DU!A:A,0),1))</f>
        <v>0</v>
      </c>
      <c r="W198" s="19"/>
      <c r="X198" s="19"/>
      <c r="Y198" s="134"/>
      <c r="Z198" s="65"/>
      <c r="AA198" s="17" t="str">
        <f t="shared" si="101"/>
        <v/>
      </c>
      <c r="AB198" s="19"/>
      <c r="AC198" s="19">
        <f>IF(Duombaze!AB198="",0,INDEX(DU!I:I,MATCH(Duombaze!AB198,DU!A:A,0),1))</f>
        <v>0</v>
      </c>
      <c r="AD198" s="25">
        <f>IF(Duombaze!AB198="",0,INDEX(DU!K:K,MATCH(Duombaze!AB198,DU!A:A,0),1))</f>
        <v>0</v>
      </c>
      <c r="AE198" s="19"/>
      <c r="AF198" s="19"/>
      <c r="AG198" s="19"/>
      <c r="AH198" s="17" t="str">
        <f t="shared" si="103"/>
        <v/>
      </c>
      <c r="AI198" s="19"/>
      <c r="AJ198" s="639"/>
      <c r="AK198" s="639"/>
      <c r="AL198" s="639"/>
      <c r="AM198" s="639">
        <f>IF(Duombaze!AJ198="",0,INDEX(DU!I:I,MATCH(Duombaze!AJ198,DU!A:A,0),1))+IF(Duombaze!AK198="",0,INDEX(DU!I:I,MATCH(Duombaze!AK198,DU!A:A,0),1))+IF(Duombaze!AL198="",0,INDEX(DU!I:I,MATCH(Duombaze!AL198,DU!A:A,0),1))</f>
        <v>0</v>
      </c>
      <c r="AN198" s="639">
        <f>IF(Duombaze!AJ198="",0,INDEX(DU!K:K,MATCH(Duombaze!AJ198,DU!A:A,0),1))+IF(Duombaze!AK198="",0,INDEX(DU!K:K,MATCH(Duombaze!AK198,DU!A:A,0),1))+IF(Duombaze!AL198="",0,INDEX(DU!K:K,MATCH(Duombaze!AL198,DU!A:A,0),1))</f>
        <v>0</v>
      </c>
      <c r="AO198" s="19"/>
      <c r="AP198" s="19"/>
      <c r="AQ198" s="19"/>
      <c r="AR198" s="17" t="str">
        <f t="shared" si="104"/>
        <v/>
      </c>
      <c r="AS198" s="19"/>
      <c r="AT198" s="639"/>
      <c r="AU198" s="639"/>
      <c r="AV198" s="639"/>
      <c r="AW198" s="639"/>
      <c r="AX198" s="639"/>
      <c r="AY198" s="639"/>
      <c r="AZ198" s="639"/>
      <c r="BA198" s="639"/>
      <c r="BB198" s="639"/>
      <c r="BC198" s="638">
        <f>IF(Duombaze!AT198="",0,INDEX(DU!I:I,MATCH(Duombaze!AT198,DU!A:A,0),1))+IF(Duombaze!AU198="",0,INDEX(DU!I:I,MATCH(Duombaze!AU198,DU!A:A,0),1))+IF(Duombaze!AV198="",0,INDEX(DU!I:I,MATCH(Duombaze!AV198,DU!A:A,0),1))+IF(Duombaze!AW198="",0,INDEX(DU!I:I,MATCH(Duombaze!AW198,DU!A:A,0),1))+IF(Duombaze!AX198="",0,INDEX(DU!I:I,MATCH(Duombaze!AX198,DU!A:A,0),1))+IF(Duombaze!AY198="",0,INDEX(DU!I:I,MATCH(Duombaze!AY198,DU!A:A,0),1))+IF(Duombaze!AZ198="",0,INDEX(DU!I:I,MATCH(Duombaze!AZ198,DU!A:A,0),1))+IF(Duombaze!BA198="",0,INDEX(DU!I:I,MATCH(Duombaze!BA198,DU!A:A,0),1))+IF(Duombaze!BB198="",0,INDEX(DU!I:I,MATCH(Duombaze!BB198,DU!A:A,0),1))</f>
        <v>0</v>
      </c>
      <c r="BD198" s="638">
        <f>IF(Duombaze!AT198="",0,INDEX(DU!K:K,MATCH(Duombaze!AT198,DU!A:A,0),1))+IF(Duombaze!AU198="",0,INDEX(DU!K:K,MATCH(Duombaze!AU198,DU!A:A,0),1))+IF(Duombaze!AV198="",0,INDEX(DU!K:K,MATCH(Duombaze!AV198,DU!A:A,0),1))+IF(Duombaze!AW198="",0,INDEX(DU!K:K,MATCH(Duombaze!AW198,DU!A:A,0),1))+IF(Duombaze!AX198="",0,INDEX(DU!K:K,MATCH(Duombaze!AX198,DU!A:A,0),1))+IF(Duombaze!AY198="",0,INDEX(DU!K:K,MATCH(Duombaze!AY198,DU!A:A,0),1))+IF(Duombaze!AZ198="",0,INDEX(DU!K:K,MATCH(Duombaze!AZ198,DU!A:A,0),1))+IF(Duombaze!BA198="",0,INDEX(DU!K:K,MATCH(Duombaze!BA198,DU!A:A,0),1))+IF(Duombaze!BB198="",0,INDEX(DU!K:K,MATCH(Duombaze!BB198,DU!A:A,0),1))</f>
        <v>0</v>
      </c>
      <c r="BE198" s="19"/>
      <c r="BF198" s="19"/>
      <c r="BH198" s="137" t="str">
        <f t="shared" si="110"/>
        <v/>
      </c>
      <c r="BJ198" s="644"/>
      <c r="BK198" s="644"/>
      <c r="BL198" s="644"/>
      <c r="BM198" s="644">
        <f>IF(Duombaze!BJ198="",0,INDEX(DU!I:I,MATCH(Duombaze!BJ198,DU!A:A,0),1))+IF(Duombaze!BK198="",0,INDEX(DU!I:I,MATCH(Duombaze!BK198,DU!A:A,0),1))+IF(Duombaze!BL198="",0,INDEX(DU!I:I,MATCH(Duombaze!BL198,DU!A:A,0),1))</f>
        <v>0</v>
      </c>
      <c r="BN198" s="638">
        <f>IF(Duombaze!BJ198="",0,INDEX(DU!K:K,MATCH(Duombaze!BJ198,DU!A:A,0),1))+IF(Duombaze!BK198="",0,INDEX(DU!K:K,MATCH(Duombaze!BK198,DU!A:A,0),1))+IF(Duombaze!BL198="",0,INDEX(DU!K:K,MATCH(Duombaze!BL198,DU!A:A,0),1))</f>
        <v>0</v>
      </c>
      <c r="BQ198" s="19"/>
      <c r="BR198" s="19" t="str">
        <f t="shared" si="99"/>
        <v/>
      </c>
      <c r="BS198" s="19"/>
      <c r="BT198" s="19"/>
      <c r="BU198" s="19"/>
      <c r="BV198" s="19"/>
      <c r="BW198" s="19">
        <f>IF(Duombaze!BT198="",0,INDEX(DU!I:I,MATCH(Duombaze!BT198,DU!A:A,0),1))+IF(Duombaze!BU198="",0,INDEX(DU!I:I,MATCH(Duombaze!BU198,DU!A:A,0),1))+IF(Duombaze!BV198="",0,INDEX(DU!I:I,MATCH(Duombaze!BV198,DU!A:A,0),1))</f>
        <v>0</v>
      </c>
      <c r="BX198" s="19">
        <f>IF(Duombaze!BT198="",0,INDEX(DU!K:K,MATCH(Duombaze!BT198,DU!A:A,0),1))+IF(Duombaze!BU198="",0,INDEX(DU!K:K,MATCH(Duombaze!BU198,DU!A:A,0),1))+IF(Duombaze!BV198="",0,INDEX(DU!K:K,MATCH(Duombaze!BV198,DU!A:A,0),1))</f>
        <v>0</v>
      </c>
      <c r="BY198" s="19"/>
      <c r="BZ198" s="19"/>
      <c r="CA198" s="19"/>
      <c r="CB198" s="19" t="str">
        <f t="shared" si="93"/>
        <v/>
      </c>
      <c r="CC198" s="19"/>
      <c r="CD198" s="19">
        <f>IF(Duombaze!CC198="",0,INDEX(DU!I:I,MATCH(Duombaze!CC198,DU!A:A,0),1))</f>
        <v>0</v>
      </c>
      <c r="CE198" s="17">
        <f>IF(Duombaze!CC198="",0,INDEX(DU!K:K,MATCH(Duombaze!CC198,DU!A:A,0),1))</f>
        <v>0</v>
      </c>
      <c r="CF198" s="19"/>
      <c r="CG198" s="19"/>
      <c r="CH198" s="65"/>
      <c r="CI198" s="17" t="str">
        <f t="shared" si="105"/>
        <v/>
      </c>
      <c r="CJ198" s="19"/>
      <c r="CK198" s="19">
        <f>IF(Duombaze!CJ198="",0,INDEX(DU!I:I,MATCH(Duombaze!CJ198,DU!A:A,0),1))</f>
        <v>0</v>
      </c>
      <c r="CL198" s="17">
        <f>IF(Duombaze!CJ198="",0,INDEX(DU!K:K,MATCH(Duombaze!CJ198,DU!A:A,0),1))</f>
        <v>0</v>
      </c>
      <c r="CM198" s="19"/>
      <c r="CN198" s="19"/>
      <c r="CO198" s="19"/>
      <c r="CP198" s="17" t="str">
        <f t="shared" si="106"/>
        <v/>
      </c>
      <c r="CQ198" s="19"/>
      <c r="CR198" s="639"/>
      <c r="CS198" s="639"/>
      <c r="CT198" s="639">
        <f>IF(Duombaze!CR198="",0,INDEX(DU!I:I,MATCH(Duombaze!CR198,DU!A:A,0),1))+IF(Duombaze!CS198="",0,INDEX(DU!I:I,MATCH(Duombaze!CS198,DU!A:A,0),1))</f>
        <v>0</v>
      </c>
      <c r="CU198" s="19">
        <f>IF(Duombaze!CR198="",0,INDEX(DU!K:K,MATCH(Duombaze!CR198,DU!A:A,0),1))+IF(Duombaze!CS198="",0,INDEX(DU!K:K,MATCH(Duombaze!CS198,DU!A:A,0),1))</f>
        <v>0</v>
      </c>
      <c r="CV198" s="19"/>
      <c r="CW198" s="19"/>
      <c r="CX198" s="19"/>
      <c r="CY198" s="17" t="str">
        <f t="shared" si="107"/>
        <v/>
      </c>
      <c r="CZ198" s="19"/>
      <c r="DA198" s="672"/>
      <c r="DB198" s="672"/>
      <c r="DC198" s="672">
        <f>IF(Duombaze!DA198="",0,INDEX(DU!I:I,MATCH(Duombaze!DA198,DU!A:A,0),1))+IF(Duombaze!DB198="",0,INDEX(DU!I:I,MATCH(Duombaze!DB198,DU!A:A,0),1))</f>
        <v>0</v>
      </c>
      <c r="DD198" s="19">
        <f>IF(Duombaze!DA198="",0,INDEX(DU!K:K,MATCH(Duombaze!DA198,DU!A:A,0),1))+IF(Duombaze!DB198="",0,INDEX(DU!K:K,MATCH(Duombaze!DB198,DU!A:A,0),1))</f>
        <v>0</v>
      </c>
      <c r="DE198" s="19"/>
      <c r="DF198" s="19"/>
      <c r="DG198" s="19"/>
      <c r="DH198" s="19" t="str">
        <f t="shared" si="108"/>
        <v/>
      </c>
      <c r="DI198" s="19"/>
      <c r="DJ198" s="672"/>
      <c r="DK198" s="678"/>
      <c r="DL198" s="678">
        <f>IF(Duombaze!DJ198="",0,INDEX(DU!I:I,MATCH(Duombaze!DJ198,DU!A:A,0),1))+IF(Duombaze!DK198="",0,INDEX(DU!I:I,MATCH(Duombaze!DK198,DU!A:A,0),1))</f>
        <v>0</v>
      </c>
      <c r="DM198" s="19">
        <f>IF(Duombaze!DJ198="",0,INDEX(DU!K:K,MATCH(Duombaze!DJ198,DU!A:A,0),1))+IF(Duombaze!DK198="",0,INDEX(DU!K:K,MATCH(Duombaze!DK198,DU!A:A,0),1))</f>
        <v>0</v>
      </c>
      <c r="DN198" s="52"/>
      <c r="DO198" s="52"/>
      <c r="DP198" s="52"/>
      <c r="DQ198" s="17" t="str">
        <f t="shared" si="109"/>
        <v/>
      </c>
      <c r="DR198" s="65"/>
      <c r="DS198" s="692"/>
      <c r="DT198" s="692"/>
      <c r="DU198" s="692"/>
      <c r="DV198" s="692"/>
      <c r="DW198" s="692">
        <f>IF(Duombaze!DS198="",0,INDEX(DU!I:I,MATCH(Duombaze!DS198,DU!A:A,0),1))+IF(Duombaze!DT198="",0,INDEX(DU!I:I,MATCH(Duombaze!DT198,DU!A:A,0),1))+IF(Duombaze!DU198="",0,INDEX(DU!I:I,MATCH(Duombaze!DU198,DU!A:A,0),1))+IF(Duombaze!DV198="",0,INDEX(DU!I:I,MATCH(Duombaze!DV198,DU!A:A,0),1))</f>
        <v>0</v>
      </c>
      <c r="DX198" s="638">
        <f>IF(Duombaze!DS198="",0,INDEX(DU!K:K,MATCH(Duombaze!DS198,DU!A:A,0),1))+IF(Duombaze!DT198="",0,INDEX(DU!K:K,MATCH(Duombaze!DT198,DU!A:A,0),1))+IF(Duombaze!DU198="",0,INDEX(DU!K:K,MATCH(Duombaze!DU198,DU!A:A,0),1))+IF(Duombaze!DV198="",0,INDEX(DU!K:KH,MATCH(Duombaze!DV198,DU!A:A,0),1))</f>
        <v>0</v>
      </c>
      <c r="DY198" s="65"/>
      <c r="DZ198" s="65"/>
      <c r="EA198" s="19"/>
      <c r="EB198" s="19" t="str">
        <f t="shared" si="97"/>
        <v/>
      </c>
      <c r="EC198" s="19"/>
      <c r="ED198" s="19">
        <f>IF(Duombaze!EC198="",0,INDEX(DU!I:I,MATCH(Duombaze!EC198,DU!A:A,0),1))</f>
        <v>0</v>
      </c>
      <c r="EE198" s="638">
        <f>IF(Duombaze!EC198="",0,INDEX(DU!K:K,MATCH(Duombaze!EC198,DU!A:A,0),1))</f>
        <v>0</v>
      </c>
      <c r="EF198" s="19"/>
      <c r="EG198" s="19"/>
      <c r="EH198" s="19"/>
      <c r="EI198" s="17" t="str">
        <f t="shared" si="100"/>
        <v/>
      </c>
      <c r="EJ198" s="19"/>
      <c r="EK198" s="672"/>
      <c r="EL198" s="672"/>
      <c r="EM198" s="672"/>
      <c r="EN198" s="672">
        <f>IF(Duombaze!EK198="",0,INDEX(DU!I:I,MATCH(Duombaze!EK198,DU!A:A,0),1))+IF(Duombaze!EL198="",0,INDEX(DU!I:I,MATCH(Duombaze!EL198,DU!A:A,0),1))+IF(Duombaze!EM198="",0,INDEX(DU!I:I,MATCH(Duombaze!EM198,DU!A:A,0),1))</f>
        <v>0</v>
      </c>
      <c r="EO198" s="19">
        <f>IF(Duombaze!EK198="",0,INDEX(DU!K:K,MATCH(Duombaze!EK198,DU!A:A,0),1))+IF(Duombaze!EL198="",0,INDEX(DU!K:K,MATCH(Duombaze!EL198,DU!A:A,0),1))+IF(Duombaze!EM198="",0,INDEX(DU!K:K,MATCH(Duombaze!EM198,DU!A:A,0),1))</f>
        <v>0</v>
      </c>
      <c r="EP198" s="19"/>
      <c r="EQ198" s="19"/>
      <c r="ER198" s="65"/>
      <c r="ES198" s="17" t="str">
        <f t="shared" si="98"/>
        <v/>
      </c>
      <c r="ET198" s="19"/>
      <c r="EU198" s="19"/>
      <c r="EV198" s="19"/>
      <c r="EW198" s="19"/>
      <c r="EX198" s="19" t="str">
        <f t="shared" si="92"/>
        <v/>
      </c>
      <c r="EY198" s="19"/>
      <c r="EZ198" s="672"/>
      <c r="FA198" s="672"/>
      <c r="FB198" s="672">
        <f>IF(Duombaze!EZ198="",0,INDEX(DU!I:I,MATCH(Duombaze!EZ198,DU!A:A,0),1))+IF(Duombaze!FA198="",0,INDEX(DU!I:I,MATCH(Duombaze!FA198,DU!A:A,0),1))</f>
        <v>0</v>
      </c>
      <c r="FC198" s="19">
        <f>IF(Duombaze!EZ198="",0,INDEX(DU!K:K,MATCH(Duombaze!EZ198,DU!A:A,0),1))+IF(Duombaze!FA198="",0,INDEX(DU!K:K,MATCH(Duombaze!FA198,DU!A:A,0),1))</f>
        <v>0</v>
      </c>
      <c r="FD198" s="19"/>
      <c r="FE198" s="19"/>
      <c r="FF198" s="19"/>
      <c r="FG198" s="19"/>
      <c r="FH198" s="19"/>
      <c r="FI198" s="19"/>
      <c r="FJ198" s="19"/>
      <c r="FK198" s="65"/>
      <c r="FL198" s="18"/>
      <c r="FM198" s="671"/>
      <c r="FN198" s="671"/>
      <c r="FO198" s="671"/>
      <c r="FP198" s="671"/>
      <c r="FQ198" s="671">
        <f>IF(Duombaze!FM198="",0,INDEX(DU!I:I,MATCH(Duombaze!FM198,DU!A:A,0),1))+IF(Duombaze!FN198="",0,INDEX(DU!I:I,MATCH(Duombaze!FN198,DU!A:A,0),1))+IF(Duombaze!FO198="",0,INDEX(DU!I:I,MATCH(Duombaze!FO198,DU!A:A,0),1))+IF(Duombaze!FP198="",0,INDEX(DU!I:I,MATCH(Duombaze!FP198,DU!A:A,0),1))</f>
        <v>0</v>
      </c>
      <c r="FR198" s="671">
        <f>IF(Duombaze!FM198="",0,INDEX(DU!K:K*2,MATCH(Duombaze!FM198,DU!A:A,0),1))+IF(Duombaze!FN198="",0,INDEX(DU!K:K,MATCH(Duombaze!FN198,DU!A:A,0),1))+IF(Duombaze!FO198="",0,INDEX(DU!K:K,MATCH(Duombaze!FO198,DU!A:A,0),1))+IF(Duombaze!FP198="",0,INDEX(DU!K:K,MATCH(Duombaze!FP198,DU!A:A,0),1))</f>
        <v>0</v>
      </c>
    </row>
    <row r="199" spans="1:183" s="7" customFormat="1" ht="23.45" customHeight="1" x14ac:dyDescent="0.25">
      <c r="A199" s="42">
        <v>0</v>
      </c>
      <c r="B199" s="42" t="s">
        <v>779</v>
      </c>
      <c r="C199" s="12" t="s">
        <v>8637</v>
      </c>
      <c r="D199" s="4" t="s">
        <v>411</v>
      </c>
      <c r="E199" s="4" t="str">
        <f t="shared" si="95"/>
        <v>0 SPC20BS Be pagrindo</v>
      </c>
      <c r="F199" s="4"/>
      <c r="G199" s="640"/>
      <c r="H199" s="640"/>
      <c r="I199" s="640"/>
      <c r="J199" s="640"/>
      <c r="K199" s="640"/>
      <c r="L199" s="640"/>
      <c r="M199" s="640"/>
      <c r="N199" s="640"/>
      <c r="O199" s="640"/>
      <c r="P199" s="640">
        <f>IF(Duombaze!G199="",0,INDEX(DU!I:I,MATCH(Duombaze!G199,DU!A:A,0),1))+IF(Duombaze!H199="",0,INDEX(DU!I:I,MATCH(Duombaze!H199,DU!A:A,0),1))+IF(Duombaze!I199="",0,INDEX(DU!I:I,MATCH(Duombaze!I199,DU!A:A,0),1))+IF(Duombaze!J199="",0,INDEX(DU!I:I,MATCH(Duombaze!J199,DU!A:A,0),1))+IF(Duombaze!K199="",0,INDEX(DU!I:I,MATCH(Duombaze!K199,DU!A:A,0),1))+IF(Duombaze!L199="",0,INDEX(DU!I:I,MATCH(Duombaze!L199,DU!A:A,0),1))+IF(Duombaze!M199="",0,INDEX(DU!I:I,MATCH(Duombaze!M199,DU!A:A,0),1))+IF(Duombaze!N199="",0,INDEX(DU!I:I,MATCH(Duombaze!N199,DU!A:A,0),1))+IF(Duombaze!O199="",0,INDEX(DU!I:I,MATCH(Duombaze!O199,DU!A:A,0),1))</f>
        <v>0</v>
      </c>
      <c r="Q199" s="640">
        <f>IF(Duombaze!G199="",0,INDEX(DU!K:K,MATCH(Duombaze!G199,DU!A:A,0),1))+IF(Duombaze!H199="",0,INDEX(DU!K:K,MATCH(Duombaze!H199,DU!A:A,0),1))+IF(Duombaze!I199="",0,INDEX(DU!K:K,MATCH(Duombaze!I199,DU!A:A,0),1))+IF(Duombaze!J199="",0,INDEX(DU!K:K,MATCH(Duombaze!J199,DU!A:A,0),1))+IF(Duombaze!K199="",0,INDEX(DU!K:K,MATCH(Duombaze!K199,DU!A:A,0),1))+IF(Duombaze!L199="",0,INDEX(DU!K:K,MATCH(Duombaze!L199,DU!A:A,0),1))+IF(Duombaze!M199="",0,INDEX(DU!K:K,MATCH(Duombaze!M199,DU!A:A,0),1))+IF(Duombaze!N199="",0,INDEX(DU!K:K,MATCH(Duombaze!N199,DU!A:A,0),1))+IF(Duombaze!O199="",0,INDEX(DU!K:K,MATCH(Duombaze!O199,DU!A:A,0),1))</f>
        <v>0</v>
      </c>
      <c r="R199" s="4"/>
      <c r="S199" s="14"/>
      <c r="T199" s="882"/>
      <c r="U199" s="4">
        <f>IF(Duombaze!T199="",0,INDEX(DU!I:I,MATCH(Duombaze!T199,DU!A:A,0),1))</f>
        <v>0</v>
      </c>
      <c r="V199" s="4">
        <f>IF(Duombaze!T199="",0,INDEX(DU!K:K,MATCH(Duombaze!T199,DU!A:A,0),1))</f>
        <v>0</v>
      </c>
      <c r="W199" s="4"/>
      <c r="X199" s="4"/>
      <c r="Y199" s="857"/>
      <c r="Z199" s="49" t="s">
        <v>416</v>
      </c>
      <c r="AA199" s="4" t="str">
        <f t="shared" si="101"/>
        <v>0 SPC20BS Be grąžulo</v>
      </c>
      <c r="AB199" s="4"/>
      <c r="AC199" s="4">
        <f>IF(Duombaze!AB199="",0,INDEX(DU!I:I,MATCH(Duombaze!AB199,DU!A:A,0),1))</f>
        <v>0</v>
      </c>
      <c r="AD199" s="2">
        <f>IF(Duombaze!AB199="",0,INDEX(DU!K:K,MATCH(Duombaze!AB199,DU!A:A,0),1))</f>
        <v>0</v>
      </c>
      <c r="AE199" s="4"/>
      <c r="AF199" s="4"/>
      <c r="AG199" s="4" t="s">
        <v>412</v>
      </c>
      <c r="AH199" s="4" t="str">
        <f t="shared" si="103"/>
        <v>0 SPC20BS Be bamperio</v>
      </c>
      <c r="AI199" s="4"/>
      <c r="AJ199" s="640"/>
      <c r="AK199" s="640"/>
      <c r="AL199" s="640"/>
      <c r="AM199" s="640">
        <f>IF(Duombaze!AJ199="",0,INDEX(DU!I:I,MATCH(Duombaze!AJ199,DU!A:A,0),1))+IF(Duombaze!AK199="",0,INDEX(DU!I:I,MATCH(Duombaze!AK199,DU!A:A,0),1))+IF(Duombaze!AL199="",0,INDEX(DU!I:I,MATCH(Duombaze!AL199,DU!A:A,0),1))</f>
        <v>0</v>
      </c>
      <c r="AN199" s="643">
        <f>IF(Duombaze!AJ199="",0,INDEX(DU!K:K,MATCH(Duombaze!AJ199,DU!A:A,0),1))+IF(Duombaze!AK199="",0,INDEX(DU!K:K,MATCH(Duombaze!AK199,DU!A:A,0),1))+IF(Duombaze!AL199="",0,INDEX(DU!K:K,MATCH(Duombaze!AL199,DU!A:A,0),1))</f>
        <v>0</v>
      </c>
      <c r="AO199" s="4"/>
      <c r="AP199" s="4"/>
      <c r="AQ199" s="6" t="s">
        <v>413</v>
      </c>
      <c r="AR199" s="4" t="str">
        <f t="shared" si="104"/>
        <v>0 SPC20BS Be hidraulinės sistemos + be papildomo valdymo išvadų</v>
      </c>
      <c r="AS199" s="4"/>
      <c r="AT199" s="640"/>
      <c r="AU199" s="640"/>
      <c r="AV199" s="640"/>
      <c r="AW199" s="640"/>
      <c r="AX199" s="640"/>
      <c r="AY199" s="640"/>
      <c r="AZ199" s="640"/>
      <c r="BA199" s="640"/>
      <c r="BB199" s="640"/>
      <c r="BC199" s="640">
        <f>IF(Duombaze!AT199="",0,INDEX(DU!I:I,MATCH(Duombaze!AT199,DU!A:A,0),1))+IF(Duombaze!AU199="",0,INDEX(DU!I:I,MATCH(Duombaze!AU199,DU!A:A,0),1))+IF(Duombaze!AV199="",0,INDEX(DU!I:I,MATCH(Duombaze!AV199,DU!A:A,0),1))+IF(Duombaze!AW199="",0,INDEX(DU!I:I,MATCH(Duombaze!AW199,DU!A:A,0),1))+IF(Duombaze!AX199="",0,INDEX(DU!I:I,MATCH(Duombaze!AX199,DU!A:A,0),1))+IF(Duombaze!AY199="",0,INDEX(DU!I:I,MATCH(Duombaze!AY199,DU!A:A,0),1))+IF(Duombaze!AZ199="",0,INDEX(DU!I:I,MATCH(Duombaze!AZ199,DU!A:A,0),1))+IF(Duombaze!BA199="",0,INDEX(DU!I:I,MATCH(Duombaze!BA199,DU!A:A,0),1))+IF(Duombaze!BB199="",0,INDEX(DU!I:I,MATCH(Duombaze!BB199,DU!A:A,0),1))</f>
        <v>0</v>
      </c>
      <c r="BD199" s="640">
        <f>IF(Duombaze!AT199="",0,INDEX(DU!K:K,MATCH(Duombaze!AT199,DU!A:A,0),1))+IF(Duombaze!AU199="",0,INDEX(DU!K:K,MATCH(Duombaze!AU199,DU!A:A,0),1))+IF(Duombaze!AV199="",0,INDEX(DU!K:K,MATCH(Duombaze!AV199,DU!A:A,0),1))+IF(Duombaze!AW199="",0,INDEX(DU!K:K,MATCH(Duombaze!AW199,DU!A:A,0),1))+IF(Duombaze!AX199="",0,INDEX(DU!K:K,MATCH(Duombaze!AX199,DU!A:A,0),1))+IF(Duombaze!AY199="",0,INDEX(DU!K:K,MATCH(Duombaze!AY199,DU!A:A,0),1))+IF(Duombaze!AZ199="",0,INDEX(DU!K:K,MATCH(Duombaze!AZ199,DU!A:A,0),1))+IF(Duombaze!BA199="",0,INDEX(DU!K:K,MATCH(Duombaze!BA199,DU!A:A,0),1))+IF(Duombaze!BB199="",0,INDEX(DU!K:K,MATCH(Duombaze!BB199,DU!A:A,0),1))</f>
        <v>0</v>
      </c>
      <c r="BE199" s="4"/>
      <c r="BF199" s="4"/>
      <c r="BG199" s="49" t="str">
        <f>BG174</f>
        <v>Be stabžių sistemos</v>
      </c>
      <c r="BH199" s="4" t="str">
        <f t="shared" si="110"/>
        <v>0 SPC20BS Be stabžių sistemos</v>
      </c>
      <c r="BI199" s="4"/>
      <c r="BJ199" s="640"/>
      <c r="BK199" s="640"/>
      <c r="BL199" s="640"/>
      <c r="BM199" s="640">
        <f>IF(Duombaze!BJ199="",0,INDEX(DU!I:I,MATCH(Duombaze!BJ199,DU!A:A,0),1))+IF(Duombaze!BK199="",0,INDEX(DU!I:I,MATCH(Duombaze!BK199,DU!A:A,0),1))+IF(Duombaze!BL199="",0,INDEX(DU!I:I,MATCH(Duombaze!BL199,DU!A:A,0),1))</f>
        <v>0</v>
      </c>
      <c r="BN199" s="640">
        <f>IF(Duombaze!BJ199="",0,INDEX(DU!K:K,MATCH(Duombaze!BJ199,DU!A:A,0),1))+IF(Duombaze!BK199="",0,INDEX(DU!K:K,MATCH(Duombaze!BK199,DU!A:A,0),1))+IF(Duombaze!BL199="",0,INDEX(DU!K:K,MATCH(Duombaze!BL199,DU!A:A,0),1))</f>
        <v>0</v>
      </c>
      <c r="BO199" s="4"/>
      <c r="BP199" s="4"/>
      <c r="BQ199" s="6" t="str">
        <f>BQ174</f>
        <v>Be stabdžių išvadų</v>
      </c>
      <c r="BR199" s="6" t="str">
        <f t="shared" si="99"/>
        <v>0 SPC20BS Be stabdžių išvadų</v>
      </c>
      <c r="BS199" s="6"/>
      <c r="BT199" s="6"/>
      <c r="BU199" s="6"/>
      <c r="BV199" s="6"/>
      <c r="BW199" s="6">
        <f>IF(Duombaze!BT199="",0,INDEX(DU!I:I,MATCH(Duombaze!BT199,DU!A:A,0),1))+IF(Duombaze!BU199="",0,INDEX(DU!I:I,MATCH(Duombaze!BU199,DU!A:A,0),1))+IF(Duombaze!BV199="",0,INDEX(DU!I:I,MATCH(Duombaze!BV199,DU!A:A,0),1))</f>
        <v>0</v>
      </c>
      <c r="BX199" s="6">
        <f>IF(Duombaze!BT199="",0,INDEX(DU!K:K,MATCH(Duombaze!BT199,DU!A:A,0),1))+IF(Duombaze!BU199="",0,INDEX(DU!K:K,MATCH(Duombaze!BU199,DU!A:A,0),1))+IF(Duombaze!BV199="",0,INDEX(DU!K:K,MATCH(Duombaze!BV199,DU!A:A,0),1))</f>
        <v>0</v>
      </c>
      <c r="BY199" s="6"/>
      <c r="BZ199" s="6"/>
      <c r="CA199" s="4" t="s">
        <v>418</v>
      </c>
      <c r="CB199" s="6" t="str">
        <f t="shared" si="93"/>
        <v>0 SPC20BS Be atraminės kojos</v>
      </c>
      <c r="CC199" s="4"/>
      <c r="CD199" s="4">
        <f>IF(Duombaze!CC199="",0,INDEX(DU!I:I,MATCH(Duombaze!CC199,DU!A:A,0),1))</f>
        <v>0</v>
      </c>
      <c r="CE199" s="4">
        <f>IF(Duombaze!CC199="",0,INDEX(DU!K:K,MATCH(Duombaze!CC199,DU!A:A,0),1))</f>
        <v>0</v>
      </c>
      <c r="CF199" s="4"/>
      <c r="CG199" s="4"/>
      <c r="CH199" s="7" t="s">
        <v>396</v>
      </c>
      <c r="CI199" s="4" t="str">
        <f t="shared" si="105"/>
        <v>0 SPC20BS Be priekinės tempimo kilpos</v>
      </c>
      <c r="CK199" s="7">
        <f>IF(Duombaze!CJ199="",0,INDEX(DU!I:I,MATCH(Duombaze!CJ199,DU!A:A,0),1))</f>
        <v>0</v>
      </c>
      <c r="CL199" s="4">
        <f>IF(Duombaze!CJ199="",0,INDEX(DU!K:K,MATCH(Duombaze!CJ199,DU!A:A,0),1))</f>
        <v>0</v>
      </c>
      <c r="CO199" s="4" t="s">
        <v>1756</v>
      </c>
      <c r="CP199" s="4" t="str">
        <f t="shared" si="106"/>
        <v>0 SPC20BS Be stovėjimo stabdžio, be atramų</v>
      </c>
      <c r="CQ199" s="4"/>
      <c r="CR199" s="642"/>
      <c r="CS199" s="642"/>
      <c r="CT199" s="642">
        <f>IF(Duombaze!CR199="",0,INDEX(DU!I:I,MATCH(Duombaze!CR199,DU!A:A,0),1))+IF(Duombaze!CS199="",0,INDEX(DU!I:I,MATCH(Duombaze!CS199,DU!A:A,0),1))</f>
        <v>0</v>
      </c>
      <c r="CU199" s="6">
        <f>IF(Duombaze!CR199="",0,INDEX(DU!K:K,MATCH(Duombaze!CR199,DU!A:A,0),1))+IF(Duombaze!CS199="",0,INDEX(DU!K:K,MATCH(Duombaze!CS199,DU!A:A,0),1))</f>
        <v>0</v>
      </c>
      <c r="CX199" s="7" t="s">
        <v>397</v>
      </c>
      <c r="CY199" s="4" t="str">
        <f t="shared" si="107"/>
        <v>0 SPC20BS Be viršborčių</v>
      </c>
      <c r="DA199" s="677"/>
      <c r="DB199" s="677"/>
      <c r="DC199" s="677">
        <f>IF(Duombaze!DA199="",0,INDEX(DU!I:I,MATCH(Duombaze!DA199,DU!A:A,0),1))+IF(Duombaze!DB199="",0,INDEX(DU!I:I,MATCH(Duombaze!DB199,DU!A:A,0),1))</f>
        <v>0</v>
      </c>
      <c r="DD199" s="6">
        <f>IF(Duombaze!DA199="",0,INDEX(DU!K:K,MATCH(Duombaze!DA199,DU!A:A,0),1))+IF(Duombaze!DB199="",0,INDEX(DU!K:K,MATCH(Duombaze!DB199,DU!A:A,0),1))</f>
        <v>0</v>
      </c>
      <c r="DG199" s="6" t="s">
        <v>468</v>
      </c>
      <c r="DH199" s="6" t="str">
        <f t="shared" si="108"/>
        <v xml:space="preserve">0 SPC20BS Be tento / aikštelės </v>
      </c>
      <c r="DI199" s="6"/>
      <c r="DJ199" s="677"/>
      <c r="DK199" s="679"/>
      <c r="DL199" s="679">
        <f>IF(Duombaze!DJ199="",0,INDEX(DU!I:I,MATCH(Duombaze!DJ199,DU!A:A,0),1))+IF(Duombaze!DK199="",0,INDEX(DU!I:I,MATCH(Duombaze!DK199,DU!A:A,0),1))</f>
        <v>0</v>
      </c>
      <c r="DM199" s="6">
        <f>IF(Duombaze!DJ199="",0,INDEX(DU!K:K,MATCH(Duombaze!DJ199,DU!A:A,0),1))+IF(Duombaze!DK199="",0,INDEX(DU!K:K,MATCH(Duombaze!DK199,DU!A:A,0),1))</f>
        <v>0</v>
      </c>
      <c r="DN199" s="48"/>
      <c r="DO199" s="48"/>
      <c r="DP199" s="48" t="s">
        <v>386</v>
      </c>
      <c r="DQ199" s="4" t="str">
        <f t="shared" si="109"/>
        <v>0 SPC20BS Be apšvietimo sistemos</v>
      </c>
      <c r="DR199" s="66"/>
      <c r="DS199" s="694"/>
      <c r="DT199" s="694"/>
      <c r="DU199" s="694"/>
      <c r="DV199" s="694"/>
      <c r="DW199" s="694">
        <f>IF(Duombaze!DS199="",0,INDEX(DU!I:I,MATCH(Duombaze!DS199,DU!A:A,0),1))+IF(Duombaze!DT199="",0,INDEX(DU!I:I,MATCH(Duombaze!DT199,DU!A:A,0),1))+IF(Duombaze!DU199="",0,INDEX(DU!I:I,MATCH(Duombaze!DU199,DU!A:A,0),1))+IF(Duombaze!DV199="",0,INDEX(DU!I:I,MATCH(Duombaze!DV199,DU!A:A,0),1))</f>
        <v>0</v>
      </c>
      <c r="DX199" s="640">
        <f>IF(Duombaze!DS199="",0,INDEX(DU!K:K,MATCH(Duombaze!DS199,DU!A:A,0),1))+IF(Duombaze!DT199="",0,INDEX(DU!K:K,MATCH(Duombaze!DT199,DU!A:A,0),1))+IF(Duombaze!DU199="",0,INDEX(DU!K:K,MATCH(Duombaze!DU199,DU!A:A,0),1))+IF(Duombaze!DV199="",0,INDEX(DU!K:KH,MATCH(Duombaze!DV199,DU!A:A,0),1))</f>
        <v>0</v>
      </c>
      <c r="DY199" s="66"/>
      <c r="DZ199" s="66"/>
      <c r="EA199" s="6" t="s">
        <v>470</v>
      </c>
      <c r="EB199" s="6" t="str">
        <f t="shared" si="97"/>
        <v>0 SPC20BS Be galinės tempimo kilpos</v>
      </c>
      <c r="EC199" s="6"/>
      <c r="ED199" s="50">
        <f>IF(Duombaze!EC199="",0,INDEX(DU!I:I,MATCH(Duombaze!EC199,DU!A:A,0),1))</f>
        <v>0</v>
      </c>
      <c r="EE199" s="640">
        <f>IF(Duombaze!EC199="",0,INDEX(DU!K:K,MATCH(Duombaze!EC199,DU!A:A,0),1))</f>
        <v>0</v>
      </c>
      <c r="EF199" s="50"/>
      <c r="EG199" s="50"/>
      <c r="EH199" s="50" t="s">
        <v>387</v>
      </c>
      <c r="EI199" s="4" t="str">
        <f t="shared" si="100"/>
        <v>0 SPC20BS Be lipdukų</v>
      </c>
      <c r="EJ199" s="6"/>
      <c r="EK199" s="674"/>
      <c r="EL199" s="674"/>
      <c r="EM199" s="674"/>
      <c r="EN199" s="674">
        <f>IF(Duombaze!EK199="",0,INDEX(DU!I:I,MATCH(Duombaze!EK199,DU!A:A,0),1))+IF(Duombaze!EL199="",0,INDEX(DU!I:I,MATCH(Duombaze!EL199,DU!A:A,0),1))+IF(Duombaze!EM199="",0,INDEX(DU!I:I,MATCH(Duombaze!EM199,DU!A:A,0),1))</f>
        <v>0</v>
      </c>
      <c r="EO199" s="6">
        <f>IF(Duombaze!EK199="",0,INDEX(DU!K:K,MATCH(Duombaze!EK199,DU!A:A,0),1))+IF(Duombaze!EL199="",0,INDEX(DU!K:K,MATCH(Duombaze!EL199,DU!A:A,0),1))+IF(Duombaze!EM199="",0,INDEX(DU!K:K,MATCH(Duombaze!EM199,DU!A:A,0),1))</f>
        <v>0</v>
      </c>
      <c r="EP199" s="6"/>
      <c r="EQ199" s="6"/>
      <c r="ER199" s="66" t="s">
        <v>388</v>
      </c>
      <c r="ES199" s="4" t="str">
        <f t="shared" si="98"/>
        <v>0 SPC20BS Be ratų</v>
      </c>
      <c r="ET199" s="6"/>
      <c r="EU199" s="6"/>
      <c r="EV199" s="6"/>
      <c r="EW199" s="6" t="s">
        <v>389</v>
      </c>
      <c r="EX199" s="6" t="str">
        <f t="shared" si="92"/>
        <v>0 SPC20BS Be purvasaugių</v>
      </c>
      <c r="EY199" s="6"/>
      <c r="EZ199" s="674"/>
      <c r="FA199" s="674"/>
      <c r="FB199" s="674">
        <f>IF(Duombaze!EZ199="",0,INDEX(DU!I:I,MATCH(Duombaze!EZ199,DU!A:A,0),1))+IF(Duombaze!FA199="",0,INDEX(DU!I:I,MATCH(Duombaze!FA199,DU!A:A,0),1))</f>
        <v>0</v>
      </c>
      <c r="FC199" s="6">
        <f>IF(Duombaze!EZ199="",0,INDEX(DU!K:K,MATCH(Duombaze!EZ199,DU!A:A,0),1))+IF(Duombaze!FA199="",0,INDEX(DU!K:K,MATCH(Duombaze!FA199,DU!A:A,0),1))</f>
        <v>0</v>
      </c>
      <c r="FD199" s="6"/>
      <c r="FE199" s="6"/>
      <c r="FF199" s="6"/>
      <c r="FG199" s="6"/>
      <c r="FH199" s="6" t="s">
        <v>1446</v>
      </c>
      <c r="FI199" s="6"/>
      <c r="FJ199" s="6"/>
      <c r="FK199" s="187"/>
      <c r="FL199" s="724" t="s">
        <v>1578</v>
      </c>
      <c r="FM199" s="673" t="s">
        <v>3159</v>
      </c>
      <c r="FN199" s="673"/>
      <c r="FO199" s="673"/>
      <c r="FP199" s="673"/>
      <c r="FQ199" s="673">
        <f>IF(Duombaze!FM199="",0,INDEX(DU!I:I,MATCH(Duombaze!FM199,DU!A:A,0),1))+IF(Duombaze!FN199="",0,INDEX(DU!I:I,MATCH(Duombaze!FN199,DU!A:A,0),1))+IF(Duombaze!FO199="",0,INDEX(DU!I:I,MATCH(Duombaze!FO199,DU!A:A,0),1))+IF(Duombaze!FP199="",0,INDEX(DU!I:I,MATCH(Duombaze!FP199,DU!A:A,0),1))</f>
        <v>22.7166</v>
      </c>
      <c r="FR199" s="673">
        <f>IF(Duombaze!FM199="",0,INDEX(DU!K:K*2,MATCH(Duombaze!FM199,DU!A:A,0),1))+IF(Duombaze!FN199="",0,INDEX(DU!K:K,MATCH(Duombaze!FN199,DU!A:A,0),1))+IF(Duombaze!FO199="",0,INDEX(DU!K:K,MATCH(Duombaze!FO199,DU!A:A,0),1))+IF(Duombaze!FP199="",0,INDEX(DU!K:K,MATCH(Duombaze!FP199,DU!A:A,0),1))</f>
        <v>37.340000000000003</v>
      </c>
      <c r="FT199" s="101" t="s">
        <v>53</v>
      </c>
      <c r="FU199" s="101" t="s">
        <v>105</v>
      </c>
      <c r="FY199" s="49" t="str">
        <f>FY177</f>
        <v>Pneumatiniai stabdžiai dviejų kontūrų su mechaniniu LSV</v>
      </c>
      <c r="FZ199" s="4" t="str">
        <f>IF(FY199&lt;&gt;"",A203&amp;" "&amp;C203&amp;" "&amp;FY199,"")</f>
        <v>4 SPC20BS Pneumatiniai stabdžiai dviejų kontūrų su mechaniniu LSV</v>
      </c>
      <c r="GA199" s="6" t="str">
        <f>GA177</f>
        <v>ZU30ASPC14PSKM +ZC30ASPCTPJLSV</v>
      </c>
    </row>
    <row r="200" spans="1:183" s="7" customFormat="1" ht="41.45" customHeight="1" x14ac:dyDescent="0.25">
      <c r="A200" s="42">
        <v>1</v>
      </c>
      <c r="B200" s="42" t="s">
        <v>779</v>
      </c>
      <c r="C200" s="12" t="s">
        <v>8637</v>
      </c>
      <c r="D200" s="6" t="s">
        <v>8638</v>
      </c>
      <c r="E200" s="4" t="str">
        <f>IF(D200&lt;&gt;"",A200&amp;" "&amp;C200&amp;" "&amp;"CERT167 "&amp;D200,"")</f>
        <v>1 SPC20BS CERT167 Pagrindas BS, ašys 412S</v>
      </c>
      <c r="F200" s="6" t="s">
        <v>9010</v>
      </c>
      <c r="G200" s="643" t="s">
        <v>2925</v>
      </c>
      <c r="H200" s="643" t="s">
        <v>2926</v>
      </c>
      <c r="I200" s="643">
        <v>23109200</v>
      </c>
      <c r="J200" s="883" t="s">
        <v>3170</v>
      </c>
      <c r="K200" s="7" t="s">
        <v>1448</v>
      </c>
      <c r="L200" s="643" t="s">
        <v>8839</v>
      </c>
      <c r="M200" s="643"/>
      <c r="N200" s="643"/>
      <c r="O200" s="643"/>
      <c r="P200" s="640">
        <f>IF(Duombaze!G200="",0,INDEX(DU!I:I,MATCH(Duombaze!G200,DU!A:A,0),1))+IF(Duombaze!H200="",0,INDEX(DU!I:I,MATCH(Duombaze!H200,DU!A:A,0),1))+IF(Duombaze!I200="",0,INDEX(DU!I:I*40,MATCH(Duombaze!I200,DU!A:A,0),1))+IF(Duombaze!J200="",0,INDEX(DU!I:I,MATCH(Duombaze!J200,DU!A:A,0),1))+IF(Duombaze!K200="",0,INDEX(DU!I:I,MATCH(Duombaze!K200,DU!A:A,0),1))+IF(Duombaze!L200="",0,INDEX(DU!I:I,MATCH(Duombaze!L200,DU!A:A,0),1))+IF(Duombaze!M200="",0,INDEX(DU!I:I,MATCH(Duombaze!M200,DU!A:A,0),1))+IF(Duombaze!N200="",0,INDEX(DU!I:I,MATCH(Duombaze!N200,DU!A:A,0),1))+IF(Duombaze!O200="",0,INDEX(DU!I:I,MATCH(Duombaze!O200,DU!A:A,0),1))</f>
        <v>7252.095569662828</v>
      </c>
      <c r="Q200" s="640">
        <f>IF(Duombaze!G200="",0,INDEX(DU!K:K,MATCH(Duombaze!G200,DU!A:A,0),1))+IF(Duombaze!H200="",0,INDEX(DU!K:K,MATCH(Duombaze!H200,DU!A:A,0),1))+IF(Duombaze!I200="",0,INDEX(DU!K:K,MATCH(Duombaze!I200,DU!A:A,0),1))+IF(Duombaze!J200="",0,INDEX(DU!K:K,MATCH(Duombaze!J200,DU!A:A,0),1))+IF(Duombaze!K200="",0,INDEX(DU!K:K,MATCH(Duombaze!K200,DU!A:A,0),1))+IF(Duombaze!L200="",0,INDEX(DU!K:K,MATCH(Duombaze!L200,DU!A:A,0),1))+IF(Duombaze!M200="",0,INDEX(DU!K:K,MATCH(Duombaze!M200,DU!A:A,0),1))+IF(Duombaze!N200="",0,INDEX(DU!K:K,MATCH(Duombaze!N200,DU!A:A,0),1))+IF(Duombaze!O200="",0,INDEX(DU!K:K,MATCH(Duombaze!O200,DU!A:A,0),1))</f>
        <v>1070.01</v>
      </c>
      <c r="R200" s="6" t="s">
        <v>2018</v>
      </c>
      <c r="S200" s="48" t="s">
        <v>2019</v>
      </c>
      <c r="T200" s="883" t="s">
        <v>3170</v>
      </c>
      <c r="U200" s="4">
        <f>IF(Duombaze!T200="",0,INDEX(DU!I:I,MATCH(Duombaze!T200,DU!A:A,0),1))</f>
        <v>2538.2054352734799</v>
      </c>
      <c r="V200" s="4">
        <f>IF(Duombaze!T200="",0,INDEX(DU!K:K,MATCH(Duombaze!T200,DU!A:A,0),1))</f>
        <v>70.260000000000005</v>
      </c>
      <c r="W200" s="6" t="s">
        <v>3488</v>
      </c>
      <c r="X200" s="6"/>
      <c r="Y200" s="858"/>
      <c r="Z200" s="66" t="s">
        <v>687</v>
      </c>
      <c r="AA200" s="4" t="str">
        <f t="shared" si="101"/>
        <v>1 SPC20BS Grąžulas amortizuojamas</v>
      </c>
      <c r="AB200" s="6" t="s">
        <v>1848</v>
      </c>
      <c r="AC200" s="6">
        <f>IF(Duombaze!AB200="",0,INDEX(DU!I:I,MATCH(Duombaze!AB200,DU!A:A,0),1))</f>
        <v>594.13287760824301</v>
      </c>
      <c r="AD200" s="2">
        <f>IF(Duombaze!AB200="",0,INDEX(DU!K:K,MATCH(Duombaze!AB200,DU!A:A,0),1))</f>
        <v>67.2</v>
      </c>
      <c r="AE200" s="6"/>
      <c r="AF200" s="6" t="s">
        <v>2068</v>
      </c>
      <c r="AG200" s="6" t="s">
        <v>3568</v>
      </c>
      <c r="AH200" s="4" t="str">
        <f>IF(AG200&lt;&gt;"",A200&amp;" "&amp;C200&amp;" "&amp;"CERT167 "&amp;AG200,"")</f>
        <v xml:space="preserve">1 SPC20BS CERT167 Bamperis ATLENKIAMAS apvalus prisukamas </v>
      </c>
      <c r="AI200" s="6" t="s">
        <v>3569</v>
      </c>
      <c r="AJ200" s="643" t="s">
        <v>3569</v>
      </c>
      <c r="AK200" s="643"/>
      <c r="AL200" s="643"/>
      <c r="AM200" s="643">
        <f>IF(Duombaze!AJ200="",0,INDEX(DU!I:I,MATCH(Duombaze!AJ200,DU!A:A,0),1))+IF(Duombaze!AK200="",0,INDEX(DU!I:I,MATCH(Duombaze!AK200,DU!A:A,0),1))+IF(Duombaze!AL200="",0,INDEX(DU!I:I,MATCH(Duombaze!AL200,DU!A:A,0),1))</f>
        <v>98.121547910003997</v>
      </c>
      <c r="AN200" s="643">
        <f>IF(Duombaze!AJ200="",0,INDEX(DU!K:K,MATCH(Duombaze!AJ200,DU!A:A,0),1))+IF(Duombaze!AK200="",0,INDEX(DU!K:K,MATCH(Duombaze!AK200,DU!A:A,0),1))+IF(Duombaze!AL200="",0,INDEX(DU!K:K,MATCH(Duombaze!AL200,DU!A:A,0),1))</f>
        <v>39.97</v>
      </c>
      <c r="AO200" s="6"/>
      <c r="AP200" s="6" t="s">
        <v>2073</v>
      </c>
      <c r="AQ200" s="6" t="s">
        <v>1503</v>
      </c>
      <c r="AR200" s="4" t="str">
        <f t="shared" si="104"/>
        <v>1 SPC20BS Pagrindo hidraulika</v>
      </c>
      <c r="AS200" s="6" t="s">
        <v>2616</v>
      </c>
      <c r="AT200" s="643" t="s">
        <v>2980</v>
      </c>
      <c r="AU200" s="643" t="s">
        <v>2975</v>
      </c>
      <c r="AV200" s="643" t="s">
        <v>3221</v>
      </c>
      <c r="AW200" s="643" t="s">
        <v>2983</v>
      </c>
      <c r="AX200" s="643" t="s">
        <v>3181</v>
      </c>
      <c r="AY200" s="643"/>
      <c r="AZ200" s="643"/>
      <c r="BA200" s="643"/>
      <c r="BB200" s="643"/>
      <c r="BC200" s="640">
        <f>IF(Duombaze!AT200="",0,INDEX(DU!I:I,MATCH(Duombaze!AT200,DU!A:A,0),1))+IF(Duombaze!AU200="",0,INDEX(DU!I:I,MATCH(Duombaze!AU200,DU!A:A,0),1))+IF(Duombaze!AV200="",0,INDEX(DU!I:I*2,MATCH(Duombaze!AV200,DU!A:A,0),1))+IF(Duombaze!AW200="",0,INDEX(DU!I:I*2,MATCH(Duombaze!AW200,DU!A:A,0),1))+IF(Duombaze!AX200="",0,INDEX(DU!I:I*2,MATCH(Duombaze!AX200,DU!A:A,0),1))+IF(Duombaze!AY200="",0,INDEX(DU!I:I,MATCH(Duombaze!AY200,DU!A:A,0),1))+IF(Duombaze!AZ200="",0,INDEX(DU!I:I,MATCH(Duombaze!AZ200,DU!A:A,0),1))+IF(Duombaze!BA200="",0,INDEX(DU!I:I,MATCH(Duombaze!BA200,DU!A:A,0),1))+IF(Duombaze!BB200="",0,INDEX(DU!I:I,MATCH(Duombaze!BB200,DU!A:A,0),1))</f>
        <v>1406.5442885580317</v>
      </c>
      <c r="BD200" s="640">
        <f>IF(Duombaze!AT200="",0,INDEX(DU!K:K,MATCH(Duombaze!AT200,DU!A:A,0),1))+IF(Duombaze!AU200="",0,INDEX(DU!K:K,MATCH(Duombaze!AU200,DU!A:A,0),1))+IF(Duombaze!AV200="",0,INDEX(DU!K:K,MATCH(Duombaze!AV200,DU!A:A,0),1))+IF(Duombaze!AW200="",0,INDEX(DU!K:K,MATCH(Duombaze!AW200,DU!A:A,0),1))+IF(Duombaze!AX200="",0,INDEX(DU!K:K,MATCH(Duombaze!AX200,DU!A:A,0),1))+IF(Duombaze!AY200="",0,INDEX(DU!K:K,MATCH(Duombaze!AY200,DU!A:A,0),1))+IF(Duombaze!AZ200="",0,INDEX(DU!K:K,MATCH(Duombaze!AZ200,DU!A:A,0),1))+IF(Duombaze!BA200="",0,INDEX(DU!K:K,MATCH(Duombaze!BA200,DU!A:A,0),1))+IF(Duombaze!BB200="",0,INDEX(DU!K:K,MATCH(Duombaze!BB200,DU!A:A,0),1))</f>
        <v>39.996499999999997</v>
      </c>
      <c r="BE200" s="6" t="s">
        <v>2092</v>
      </c>
      <c r="BF200" s="6" t="s">
        <v>2105</v>
      </c>
      <c r="BG200" s="339" t="str">
        <f>BG175</f>
        <v>Hidrauliniai stabdžiai</v>
      </c>
      <c r="BH200" s="4" t="str">
        <f t="shared" si="110"/>
        <v>1 SPC20BS Hidrauliniai stabdžiai</v>
      </c>
      <c r="BI200" s="33" t="str">
        <f>BI175</f>
        <v>ZU30ASPC14HS00 + ZC10ASPC1016HJ + ZM0CILINDRIUK0</v>
      </c>
      <c r="BJ200" s="643" t="s">
        <v>3002</v>
      </c>
      <c r="BK200" s="643" t="s">
        <v>3006</v>
      </c>
      <c r="BL200" s="643" t="s">
        <v>2995</v>
      </c>
      <c r="BM200" s="643">
        <f>IF(Duombaze!BJ200="",0,INDEX(DU!I:I,MATCH(Duombaze!BJ200,DU!A:A,0),1))+IF(Duombaze!BK200="",0,INDEX(DU!I:I,MATCH(Duombaze!BK200,DU!A:A,0),1))+IF(Duombaze!BL200="",0,INDEX(DU!I:I,MATCH(Duombaze!BL200,DU!A:A,0),1))</f>
        <v>238.6316228</v>
      </c>
      <c r="BN200" s="640">
        <f>IF(Duombaze!BJ200="",0,INDEX(DU!K:K,MATCH(Duombaze!BJ200,DU!A:A,0),1))+IF(Duombaze!BK200="",0,INDEX(DU!K:K,MATCH(Duombaze!BK200,DU!A:A,0),1))+IF(Duombaze!BL200="",0,INDEX(DU!K:K,MATCH(Duombaze!BL200,DU!A:A,0),1))</f>
        <v>62.099999999999994</v>
      </c>
      <c r="BO200" s="33"/>
      <c r="BP200" s="33" t="s">
        <v>2109</v>
      </c>
      <c r="BQ200" s="6" t="str">
        <f>BQ175</f>
        <v>Stabdžių išvadai hidrauliniai</v>
      </c>
      <c r="BR200" s="6" t="str">
        <f t="shared" si="99"/>
        <v>1 SPC20BS Stabdžių išvadai hidrauliniai</v>
      </c>
      <c r="BS200" s="6" t="str">
        <f>BS175</f>
        <v>ZU30ASPC14SIH0 + ZC40ASPC1620IJ</v>
      </c>
      <c r="BT200" s="6" t="s">
        <v>3035</v>
      </c>
      <c r="BU200" s="6" t="s">
        <v>3034</v>
      </c>
      <c r="BV200" s="6"/>
      <c r="BW200" s="6">
        <f>IF(Duombaze!BT200="",0,INDEX(DU!I:I,MATCH(Duombaze!BT200,DU!A:A,0),1))+IF(Duombaze!BU200="",0,INDEX(DU!I:I,MATCH(Duombaze!BU200,DU!A:A,0),1))+IF(Duombaze!BV200="",0,INDEX(DU!I:I,MATCH(Duombaze!BV200,DU!A:A,0),1))</f>
        <v>28.7798954069915</v>
      </c>
      <c r="BX200" s="6">
        <f>IF(Duombaze!BT200="",0,INDEX(DU!K:K,MATCH(Duombaze!BT200,DU!A:A,0),1))+IF(Duombaze!BU200="",0,INDEX(DU!K:K,MATCH(Duombaze!BU200,DU!A:A,0),1))+IF(Duombaze!BV200="",0,INDEX(DU!K:K,MATCH(Duombaze!BV200,DU!A:A,0),1))</f>
        <v>11</v>
      </c>
      <c r="BY200" s="6"/>
      <c r="BZ200" s="6"/>
      <c r="CA200" s="6" t="str">
        <f>CA175</f>
        <v>Hidr.koja SIMOL H1060 + HJ + kranas</v>
      </c>
      <c r="CB200" s="6" t="str">
        <f t="shared" si="93"/>
        <v>1 SPC20BS Hidr.koja SIMOL H1060 + HJ + kranas</v>
      </c>
      <c r="CC200" s="6" t="str">
        <f>CC175</f>
        <v>ZM10HKSIMH1060</v>
      </c>
      <c r="CD200" s="6">
        <f>IF(Duombaze!CC200="",0,INDEX(DU!I:I,MATCH(Duombaze!CC200,DU!A:A,0),1))</f>
        <v>164.361478056473</v>
      </c>
      <c r="CE200" s="4">
        <f>IF(Duombaze!CC200="",0,INDEX(DU!K:K,MATCH(Duombaze!CC200,DU!A:A,0),1))</f>
        <v>18.05</v>
      </c>
      <c r="CF200" s="6"/>
      <c r="CG200" s="6" t="s">
        <v>2110</v>
      </c>
      <c r="CH200" s="66" t="str">
        <f>CH175</f>
        <v>Priekinė kilpa UMEGA D-50 (plokštelė 145x145)</v>
      </c>
      <c r="CI200" s="4" t="str">
        <f>IF(CH200&lt;&gt;"",A200&amp;" "&amp;C200&amp;" "&amp;"CERT167 "&amp;CH200,"")</f>
        <v>1 SPC20BS CERT167 Priekinė kilpa UMEGA D-50 (plokštelė 145x145)</v>
      </c>
      <c r="CJ200" s="6" t="str">
        <f>CJ175</f>
        <v>ZC40ASPC16CPKU</v>
      </c>
      <c r="CK200" s="6">
        <f>IF(Duombaze!CJ200="",0,INDEX(DU!I:I,MATCH(Duombaze!CJ200,DU!A:A,0),1))</f>
        <v>71.836726290849597</v>
      </c>
      <c r="CL200" s="4">
        <f>IF(Duombaze!CJ200="",0,INDEX(DU!K:K,MATCH(Duombaze!CJ200,DU!A:A,0),1))</f>
        <v>20.63</v>
      </c>
      <c r="CM200" s="6"/>
      <c r="CN200" s="6" t="s">
        <v>2108</v>
      </c>
      <c r="CO200" s="6" t="s">
        <v>677</v>
      </c>
      <c r="CP200" s="4" t="str">
        <f t="shared" si="106"/>
        <v>1 SPC20BS Rankinis stabdis puspriekabėms</v>
      </c>
      <c r="CQ200" s="6" t="s">
        <v>2707</v>
      </c>
      <c r="CR200" s="643" t="s">
        <v>2707</v>
      </c>
      <c r="CS200" s="643"/>
      <c r="CT200" s="643">
        <f>IF(Duombaze!CR200="",0,INDEX(DU!I:I,MATCH(Duombaze!CR200,DU!A:A,0),1))+IF(Duombaze!CS200="",0,INDEX(DU!I:I,MATCH(Duombaze!CS200,DU!A:A,0),1))</f>
        <v>27.738101200368501</v>
      </c>
      <c r="CU200" s="6">
        <f>IF(Duombaze!CR200="",0,INDEX(DU!K:K,MATCH(Duombaze!CR200,DU!A:A,0),1))+IF(Duombaze!CS200="",0,INDEX(DU!K:K,MATCH(Duombaze!CS200,DU!A:A,0),1))</f>
        <v>35.47</v>
      </c>
      <c r="CV200" s="6"/>
      <c r="CW200" s="6" t="s">
        <v>2124</v>
      </c>
      <c r="CX200" s="6" t="str">
        <f>CX175</f>
        <v>Viršborčiai 600</v>
      </c>
      <c r="CY200" s="4" t="str">
        <f t="shared" si="107"/>
        <v>1 SPC20BS Viršborčiai 600</v>
      </c>
      <c r="CZ200" s="6" t="str">
        <f>CZ175</f>
        <v>ZC40SPC16MV600</v>
      </c>
      <c r="DA200" s="674" t="s">
        <v>365</v>
      </c>
      <c r="DB200" s="674"/>
      <c r="DC200" s="674">
        <f>IF(Duombaze!DA200="",0,INDEX(DU!I:I,MATCH(Duombaze!DA200,DU!A:A,0),1))+IF(Duombaze!DB200="",0,INDEX(DU!I:I,MATCH(Duombaze!DB200,DU!A:A,0),1))</f>
        <v>340.14657342336801</v>
      </c>
      <c r="DD200" s="6">
        <f>IF(Duombaze!DA200="",0,INDEX(DU!K:K,MATCH(Duombaze!DA200,DU!A:A,0),1))+IF(Duombaze!DB200="",0,INDEX(DU!K:K,MATCH(Duombaze!DB200,DU!A:A,0),1))</f>
        <v>179.19</v>
      </c>
      <c r="DE200" s="6" t="s">
        <v>2137</v>
      </c>
      <c r="DF200" s="6"/>
      <c r="DG200" s="6" t="str">
        <f>DG175</f>
        <v>Aikštelė</v>
      </c>
      <c r="DH200" s="6" t="str">
        <f t="shared" si="108"/>
        <v>1 SPC20BS Aikštelė</v>
      </c>
      <c r="DI200" s="6" t="str">
        <f>DI175</f>
        <v>ZE40AA00000000</v>
      </c>
      <c r="DJ200" s="674" t="s">
        <v>3157</v>
      </c>
      <c r="DK200" s="674"/>
      <c r="DL200" s="674">
        <f>IF(Duombaze!DJ200="",0,INDEX(DU!I:I,MATCH(Duombaze!DJ200,DU!A:A,0),1))+IF(Duombaze!DK200="",0,INDEX(DU!I:I,MATCH(Duombaze!DK200,DU!A:A,0),1))</f>
        <v>239.48282408963499</v>
      </c>
      <c r="DM200" s="6">
        <f>IF(Duombaze!DJ200="",0,INDEX(DU!K:K,MATCH(Duombaze!DJ200,DU!A:A,0),1))+IF(Duombaze!DK200="",0,INDEX(DU!K:K,MATCH(Duombaze!DK200,DU!A:A,0),1))</f>
        <v>60.82</v>
      </c>
      <c r="DN200" s="6" t="s">
        <v>2159</v>
      </c>
      <c r="DO200" s="4"/>
      <c r="DP200" s="48" t="str">
        <f>DP175</f>
        <v>Gale trikampis LED žibintas + pilnas LED (Danija)</v>
      </c>
      <c r="DQ200" s="4" t="str">
        <f t="shared" si="109"/>
        <v>1 SPC20BS Gale trikampis LED žibintas + pilnas LED (Danija)</v>
      </c>
      <c r="DR200" s="66" t="str">
        <f>DR175</f>
        <v>ZC40AZIBMI0000</v>
      </c>
      <c r="DS200" s="694" t="s">
        <v>252</v>
      </c>
      <c r="DT200" s="694"/>
      <c r="DU200" s="694"/>
      <c r="DV200" s="694"/>
      <c r="DW200" s="694">
        <f>IF(Duombaze!DS200="",0,INDEX(DU!I:I,MATCH(Duombaze!DS200,DU!A:A,0),1))+IF(Duombaze!DT200="",0,INDEX(DU!I:I,MATCH(Duombaze!DT200,DU!A:A,0),1))+IF(Duombaze!DU200="",0,INDEX(DU!I:I,MATCH(Duombaze!DU200,DU!A:A,0),1))+IF(Duombaze!DV200="",0,INDEX(DU!I:I,MATCH(Duombaze!DV200,DU!A:A,0),1))</f>
        <v>129.30043442866699</v>
      </c>
      <c r="DX200" s="640">
        <f>IF(Duombaze!DS200="",0,INDEX(DU!K:K,MATCH(Duombaze!DS200,DU!A:A,0),1))+IF(Duombaze!DT200="",0,INDEX(DU!K:K,MATCH(Duombaze!DT200,DU!A:A,0),1))+IF(Duombaze!DU200="",0,INDEX(DU!K:K,MATCH(Duombaze!DU200,DU!A:A,0),1))+IF(Duombaze!DV200="",0,INDEX(DU!K:KH,MATCH(Duombaze!DV200,DU!A:A,0),1))</f>
        <v>0</v>
      </c>
      <c r="DY200" s="66"/>
      <c r="DZ200" s="66"/>
      <c r="EA200" s="6" t="str">
        <f>EA175</f>
        <v>Ištempimo kilpa RIMA</v>
      </c>
      <c r="EB200" s="6" t="str">
        <f t="shared" si="97"/>
        <v>1 SPC20BS Ištempimo kilpa RIMA</v>
      </c>
      <c r="EC200" s="48" t="str">
        <f>EC175</f>
        <v>ZC40ACTKR00000</v>
      </c>
      <c r="ED200" s="48">
        <f>IF(Duombaze!EC200="",0,INDEX(DU!I:I,MATCH(Duombaze!EC200,DU!A:A,0),1))</f>
        <v>92.221999999999994</v>
      </c>
      <c r="EE200" s="640">
        <f>IF(Duombaze!EC200="",0,INDEX(DU!K:K,MATCH(Duombaze!EC200,DU!A:A,0),1))</f>
        <v>23.17</v>
      </c>
      <c r="EF200" s="48"/>
      <c r="EG200" s="48"/>
      <c r="EH200" s="6" t="str">
        <f>EH175</f>
        <v>Lipdukai Daniški + MItip logo (prisukamas)</v>
      </c>
      <c r="EI200" s="4" t="str">
        <f t="shared" si="100"/>
        <v>1 SPC20BS Lipdukai Daniški + MItip logo (prisukamas)</v>
      </c>
      <c r="EJ200" s="6" t="str">
        <f>EJ175</f>
        <v>ZM20ASPCLMI000 + ZM0L0G0MITIP00</v>
      </c>
      <c r="EK200" s="674" t="s">
        <v>3051</v>
      </c>
      <c r="EL200" s="674" t="s">
        <v>3052</v>
      </c>
      <c r="EM200" s="674"/>
      <c r="EN200" s="674">
        <f>IF(Duombaze!EK200="",0,INDEX(DU!I:I,MATCH(Duombaze!EK200,DU!A:A,0),1))+IF(Duombaze!EL200="",0,INDEX(DU!I:I,MATCH(Duombaze!EL200,DU!A:A,0),1))+IF(Duombaze!EM200="",0,INDEX(DU!I:I,MATCH(Duombaze!EM200,DU!A:A,0),1))</f>
        <v>13.609623333333332</v>
      </c>
      <c r="EO200" s="6">
        <f>IF(Duombaze!EK200="",0,INDEX(DU!K:K,MATCH(Duombaze!EK200,DU!A:A,0),1))+IF(Duombaze!EL200="",0,INDEX(DU!K:K,MATCH(Duombaze!EL200,DU!A:A,0),1))+IF(Duombaze!EM200="",0,INDEX(DU!K:K,MATCH(Duombaze!EM200,DU!A:A,0),1))</f>
        <v>2.58</v>
      </c>
      <c r="EP200" s="6"/>
      <c r="EQ200" s="6"/>
      <c r="ER200" s="7" t="s">
        <v>1497</v>
      </c>
      <c r="ES200" s="4" t="str">
        <f t="shared" si="98"/>
        <v>1 SPC20BS Montuojami</v>
      </c>
      <c r="EW200" s="6" t="s">
        <v>755</v>
      </c>
      <c r="EX200" s="6" t="str">
        <f t="shared" ref="EX200:EX241" si="111">IF(EW200&lt;&gt;"",A200&amp;" "&amp;C200&amp;" "&amp;EW200,"")</f>
        <v>1 SPC20BS Purvasaugių komplektas 600 ratams (pilni 1/2)</v>
      </c>
      <c r="EY200" s="6" t="s">
        <v>369</v>
      </c>
      <c r="EZ200" s="674" t="s">
        <v>369</v>
      </c>
      <c r="FA200" s="674"/>
      <c r="FB200" s="674">
        <f>IF(Duombaze!EZ200="",0,INDEX(DU!I:I,MATCH(Duombaze!EZ200,DU!A:A,0),1))+IF(Duombaze!FA200="",0,INDEX(DU!I:I,MATCH(Duombaze!FA200,DU!A:A,0),1))</f>
        <v>167.89816264375401</v>
      </c>
      <c r="FC200" s="6">
        <f>IF(Duombaze!EZ200="",0,INDEX(DU!K:K,MATCH(Duombaze!EZ200,DU!A:A,0),1))+IF(Duombaze!FA200="",0,INDEX(DU!K:K,MATCH(Duombaze!FA200,DU!A:A,0),1))</f>
        <v>28.36</v>
      </c>
      <c r="FD200" s="6"/>
      <c r="FE200" s="6"/>
      <c r="FF200" s="6"/>
      <c r="FG200" s="6"/>
      <c r="FH200" s="6" t="s">
        <v>2192</v>
      </c>
      <c r="FI200" s="6"/>
      <c r="FJ200" s="6"/>
      <c r="FK200" s="186"/>
      <c r="FL200" s="7" t="s">
        <v>2193</v>
      </c>
      <c r="FM200" s="673" t="s">
        <v>2193</v>
      </c>
      <c r="FN200" s="673"/>
      <c r="FO200" s="673"/>
      <c r="FP200" s="673"/>
      <c r="FQ200" s="673">
        <f>IF(Duombaze!FM200="",0,INDEX(DU!I:I,MATCH(Duombaze!FM200,DU!A:A,0),1))+IF(Duombaze!FN200="",0,INDEX(DU!I:I,MATCH(Duombaze!FN200,DU!A:A,0),1))+IF(Duombaze!FO200="",0,INDEX(DU!I:I,MATCH(Duombaze!FO200,DU!A:A,0),1))+IF(Duombaze!FP200="",0,INDEX(DU!I:I,MATCH(Duombaze!FP200,DU!A:A,0),1))</f>
        <v>29.720543820224702</v>
      </c>
      <c r="FR200" s="673">
        <f>IF(Duombaze!FM200="",0,INDEX(DU!K:K*2,MATCH(Duombaze!FM200,DU!A:A,0),1))+IF(Duombaze!FN200="",0,INDEX(DU!K:K,MATCH(Duombaze!FN200,DU!A:A,0),1))+IF(Duombaze!FO200="",0,INDEX(DU!K:K,MATCH(Duombaze!FO200,DU!A:A,0),1))+IF(Duombaze!FP200="",0,INDEX(DU!K:K,MATCH(Duombaze!FP200,DU!A:A,0),1))</f>
        <v>30.94</v>
      </c>
      <c r="FT200" s="101" t="s">
        <v>104</v>
      </c>
      <c r="FU200" s="101" t="s">
        <v>382</v>
      </c>
      <c r="FY200" s="49" t="str">
        <f>FY179</f>
        <v>Pneumatiniai st. 2 konturų Haldex su automatiniu LSV 2x0,4s, 60l res.</v>
      </c>
      <c r="FZ200" s="4" t="str">
        <f>IF(FY200&lt;&gt;"",A205&amp;" "&amp;C205&amp;" "&amp;FY200,"")</f>
        <v>6 SPC20BS Pneumatiniai st. 2 konturų Haldex su automatiniu LSV 2x0,4s, 60l res.</v>
      </c>
      <c r="GA200" s="6" t="str">
        <f>GA179</f>
        <v>ZU3APSHLDXAL04</v>
      </c>
    </row>
    <row r="201" spans="1:183" s="7" customFormat="1" ht="41.45" customHeight="1" x14ac:dyDescent="0.25">
      <c r="A201" s="42">
        <v>2</v>
      </c>
      <c r="B201" s="42" t="s">
        <v>779</v>
      </c>
      <c r="C201" s="12" t="s">
        <v>8637</v>
      </c>
      <c r="D201" s="6" t="s">
        <v>8639</v>
      </c>
      <c r="E201" s="4" t="str">
        <f>IF(D201&lt;&gt;"",A201&amp;" "&amp;C201&amp;" "&amp;"CERT167 "&amp;D201,"")</f>
        <v xml:space="preserve">2 SPC20BS CERT167 Pagrindas BS, su vairuojama GALINE ašimi </v>
      </c>
      <c r="F201" s="6" t="s">
        <v>9011</v>
      </c>
      <c r="G201" s="643" t="s">
        <v>2925</v>
      </c>
      <c r="H201" s="643" t="s">
        <v>2926</v>
      </c>
      <c r="I201" s="643">
        <v>23109200</v>
      </c>
      <c r="J201" s="643" t="s">
        <v>3169</v>
      </c>
      <c r="K201" s="883" t="s">
        <v>3171</v>
      </c>
      <c r="L201" s="643" t="s">
        <v>1448</v>
      </c>
      <c r="M201" s="643" t="s">
        <v>8839</v>
      </c>
      <c r="N201" s="643"/>
      <c r="O201" s="643"/>
      <c r="P201" s="640">
        <f>IF(Duombaze!G201="",0,INDEX(DU!I:I,MATCH(Duombaze!G201,DU!A:A,0),1))+IF(Duombaze!H201="",0,INDEX(DU!I:I,MATCH(Duombaze!H201,DU!A:A,0),1))+IF(Duombaze!I201="",0,INDEX(DU!I:I*40,MATCH(Duombaze!I201,DU!A:A,0),1))+IF(Duombaze!J201="",0,INDEX(DU!I:I,MATCH(Duombaze!J201,DU!A:A,0),1))+IF(Duombaze!K201="",0,INDEX(DU!I:I,MATCH(Duombaze!K201,DU!A:A,0),1))+IF(Duombaze!L201="",0,INDEX(DU!I:I,MATCH(Duombaze!L201,DU!A:A,0),1))+IF(Duombaze!M201="",0,INDEX(DU!I:I,MATCH(Duombaze!M201,DU!A:A,0),1))+IF(Duombaze!N201="",0,INDEX(DU!I:I,MATCH(Duombaze!N201,DU!A:A,0),1))+IF(Duombaze!O201="",0,INDEX(DU!I:I,MATCH(Duombaze!O201,DU!A:A,0),1))</f>
        <v>7999.4128575996092</v>
      </c>
      <c r="Q201" s="640">
        <f>IF(Duombaze!G201="",0,INDEX(DU!K:K,MATCH(Duombaze!G201,DU!A:A,0),1))+IF(Duombaze!H201="",0,INDEX(DU!K:K,MATCH(Duombaze!H201,DU!A:A,0),1))+IF(Duombaze!I201="",0,INDEX(DU!K:K,MATCH(Duombaze!I201,DU!A:A,0),1))+IF(Duombaze!J201="",0,INDEX(DU!K:K,MATCH(Duombaze!J201,DU!A:A,0),1))+IF(Duombaze!K201="",0,INDEX(DU!K:K,MATCH(Duombaze!K201,DU!A:A,0),1))+IF(Duombaze!L201="",0,INDEX(DU!K:K,MATCH(Duombaze!L201,DU!A:A,0),1))+IF(Duombaze!M201="",0,INDEX(DU!K:K,MATCH(Duombaze!M201,DU!A:A,0),1))+IF(Duombaze!N201="",0,INDEX(DU!K:K,MATCH(Duombaze!N201,DU!A:A,0),1))+IF(Duombaze!O201="",0,INDEX(DU!K:K,MATCH(Duombaze!O201,DU!A:A,0),1))</f>
        <v>1109.6600000000001</v>
      </c>
      <c r="R201" s="6"/>
      <c r="S201" s="48"/>
      <c r="T201" s="883" t="s">
        <v>3171</v>
      </c>
      <c r="U201" s="4">
        <f>IF(Duombaze!T201="",0,INDEX(DU!I:I,MATCH(Duombaze!T201,DU!A:A,0),1))</f>
        <v>3221.5425842127802</v>
      </c>
      <c r="V201" s="4">
        <f>IF(Duombaze!T201="",0,INDEX(DU!K:K,MATCH(Duombaze!T201,DU!A:A,0),1))</f>
        <v>109.91</v>
      </c>
      <c r="W201" s="6" t="s">
        <v>3488</v>
      </c>
      <c r="X201" s="6"/>
      <c r="Y201" s="858"/>
      <c r="Z201" s="66" t="s">
        <v>8200</v>
      </c>
      <c r="AA201" s="4" t="str">
        <f t="shared" si="101"/>
        <v>2 SPC20BS Grąžulas amortizuojamas ZN</v>
      </c>
      <c r="AB201" s="6" t="s">
        <v>2181</v>
      </c>
      <c r="AC201" s="6">
        <f>IF(Duombaze!AB201="",0,INDEX(DU!I:I,MATCH(Duombaze!AB201,DU!A:A,0),1))</f>
        <v>684.18237381126096</v>
      </c>
      <c r="AD201" s="2">
        <f>IF(Duombaze!AB201="",0,INDEX(DU!K:K,MATCH(Duombaze!AB201,DU!A:A,0),1))</f>
        <v>69.760000000000005</v>
      </c>
      <c r="AE201" s="6"/>
      <c r="AF201" s="6"/>
      <c r="AG201" s="6"/>
      <c r="AH201" s="4" t="str">
        <f t="shared" si="103"/>
        <v/>
      </c>
      <c r="AI201" s="6"/>
      <c r="AJ201" s="643"/>
      <c r="AK201" s="643"/>
      <c r="AL201" s="643"/>
      <c r="AM201" s="643">
        <f>IF(Duombaze!AJ201="",0,INDEX(DU!I:I,MATCH(Duombaze!AJ201,DU!A:A,0),1))+IF(Duombaze!AK201="",0,INDEX(DU!I:I,MATCH(Duombaze!AK201,DU!A:A,0),1))+IF(Duombaze!AL201="",0,INDEX(DU!I:I,MATCH(Duombaze!AL201,DU!A:A,0),1))</f>
        <v>0</v>
      </c>
      <c r="AN201" s="643">
        <f>IF(Duombaze!AJ201="",0,INDEX(DU!K:K,MATCH(Duombaze!AJ201,DU!A:A,0),1))+IF(Duombaze!AK201="",0,INDEX(DU!K:K,MATCH(Duombaze!AK201,DU!A:A,0),1))+IF(Duombaze!AL201="",0,INDEX(DU!K:K,MATCH(Duombaze!AL201,DU!A:A,0),1))</f>
        <v>0</v>
      </c>
      <c r="AO201" s="6"/>
      <c r="AP201" s="6"/>
      <c r="AQ201" s="6" t="s">
        <v>1504</v>
      </c>
      <c r="AR201" s="4" t="str">
        <f t="shared" si="104"/>
        <v>2 SPC20BS Pagrindo hidraulika + Kėbulo išvertimo išvadas</v>
      </c>
      <c r="AS201" s="6" t="s">
        <v>2617</v>
      </c>
      <c r="AT201" s="643" t="s">
        <v>2980</v>
      </c>
      <c r="AU201" s="643" t="s">
        <v>2975</v>
      </c>
      <c r="AV201" s="643" t="s">
        <v>3221</v>
      </c>
      <c r="AW201" s="643" t="s">
        <v>2983</v>
      </c>
      <c r="AX201" s="643" t="s">
        <v>3181</v>
      </c>
      <c r="AY201" s="643" t="s">
        <v>2979</v>
      </c>
      <c r="AZ201" s="643" t="s">
        <v>2962</v>
      </c>
      <c r="BA201" s="643"/>
      <c r="BB201" s="643"/>
      <c r="BC201" s="640">
        <f>IF(Duombaze!AT201="",0,INDEX(DU!I:I,MATCH(Duombaze!AT201,DU!A:A,0),1))+IF(Duombaze!AU201="",0,INDEX(DU!I:I,MATCH(Duombaze!AU201,DU!A:A,0),1))+IF(Duombaze!AV201="",0,INDEX(DU!I:I*2,MATCH(Duombaze!AV201,DU!A:A,0),1))+IF(Duombaze!AW201="",0,INDEX(DU!I:I*2,MATCH(Duombaze!AW201,DU!A:A,0),1))+IF(Duombaze!AX201="",0,INDEX(DU!I:I*2,MATCH(Duombaze!AX201,DU!A:A,0),1))+IF(Duombaze!AY201="",0,INDEX(DU!I:I,MATCH(Duombaze!AY201,DU!A:A,0),1))+IF(Duombaze!AZ201="",0,INDEX(DU!I:I,MATCH(Duombaze!AZ201,DU!A:A,0),1))+IF(Duombaze!BA201="",0,INDEX(DU!I:I,MATCH(Duombaze!BA201,DU!A:A,0),1))+IF(Duombaze!BB201="",0,INDEX(DU!I:I,MATCH(Duombaze!BB201,DU!A:A,0),1))</f>
        <v>1477.4260885580318</v>
      </c>
      <c r="BD201" s="640">
        <f>IF(Duombaze!AT201="",0,INDEX(DU!K:K,MATCH(Duombaze!AT201,DU!A:A,0),1))+IF(Duombaze!AU201="",0,INDEX(DU!K:K,MATCH(Duombaze!AU201,DU!A:A,0),1))+IF(Duombaze!AV201="",0,INDEX(DU!K:K,MATCH(Duombaze!AV201,DU!A:A,0),1))+IF(Duombaze!AW201="",0,INDEX(DU!K:K,MATCH(Duombaze!AW201,DU!A:A,0),1))+IF(Duombaze!AX201="",0,INDEX(DU!K:K,MATCH(Duombaze!AX201,DU!A:A,0),1))+IF(Duombaze!AY201="",0,INDEX(DU!K:K,MATCH(Duombaze!AY201,DU!A:A,0),1))+IF(Duombaze!AZ201="",0,INDEX(DU!K:K,MATCH(Duombaze!AZ201,DU!A:A,0),1))+IF(Duombaze!BA201="",0,INDEX(DU!K:K,MATCH(Duombaze!BA201,DU!A:A,0),1))+IF(Duombaze!BB201="",0,INDEX(DU!K:K,MATCH(Duombaze!BB201,DU!A:A,0),1))</f>
        <v>48.686499999999995</v>
      </c>
      <c r="BE201" s="6" t="s">
        <v>2092</v>
      </c>
      <c r="BF201" s="6" t="s">
        <v>2105</v>
      </c>
      <c r="BG201" s="49" t="str">
        <f>BG176</f>
        <v>Hidrauliniai stabdžiai su LSV autom.</v>
      </c>
      <c r="BH201" s="4" t="str">
        <f t="shared" si="110"/>
        <v>2 SPC20BS Hidrauliniai stabdžiai su LSV autom.</v>
      </c>
      <c r="BI201" s="6" t="str">
        <f>BI176</f>
        <v>ZMCAHSLSV00000 + ZM0CILINDRIUK0</v>
      </c>
      <c r="BJ201" s="643" t="s">
        <v>3007</v>
      </c>
      <c r="BK201" s="643" t="s">
        <v>2995</v>
      </c>
      <c r="BL201" s="643"/>
      <c r="BM201" s="643">
        <f>IF(Duombaze!BJ201="",0,INDEX(DU!I:I,MATCH(Duombaze!BJ201,DU!A:A,0),1))+IF(Duombaze!BK201="",0,INDEX(DU!I:I,MATCH(Duombaze!BK201,DU!A:A,0),1))+IF(Duombaze!BL201="",0,INDEX(DU!I:I,MATCH(Duombaze!BL201,DU!A:A,0),1))</f>
        <v>680.53082280000001</v>
      </c>
      <c r="BN201" s="640">
        <f>IF(Duombaze!BJ201="",0,INDEX(DU!K:K,MATCH(Duombaze!BJ201,DU!A:A,0),1))+IF(Duombaze!BK201="",0,INDEX(DU!K:K,MATCH(Duombaze!BK201,DU!A:A,0),1))+IF(Duombaze!BL201="",0,INDEX(DU!K:K,MATCH(Duombaze!BL201,DU!A:A,0),1))</f>
        <v>80.759999999999991</v>
      </c>
      <c r="BO201" s="6"/>
      <c r="BP201" s="6" t="s">
        <v>2109</v>
      </c>
      <c r="BQ201" s="6" t="str">
        <f>BQ176</f>
        <v>Stabdžių išvadai hidrauliniai</v>
      </c>
      <c r="BR201" s="6" t="str">
        <f t="shared" si="99"/>
        <v>2 SPC20BS Stabdžių išvadai hidrauliniai</v>
      </c>
      <c r="BS201" s="6" t="str">
        <f>BS176</f>
        <v>ZU30ASPC14SIH0+ ZC40ASPC1620IJ</v>
      </c>
      <c r="BT201" s="6" t="s">
        <v>3035</v>
      </c>
      <c r="BU201" s="6" t="s">
        <v>3034</v>
      </c>
      <c r="BV201" s="6"/>
      <c r="BW201" s="6">
        <f>IF(Duombaze!BT201="",0,INDEX(DU!I:I,MATCH(Duombaze!BT201,DU!A:A,0),1))+IF(Duombaze!BU201="",0,INDEX(DU!I:I,MATCH(Duombaze!BU201,DU!A:A,0),1))+IF(Duombaze!BV201="",0,INDEX(DU!I:I,MATCH(Duombaze!BV201,DU!A:A,0),1))</f>
        <v>28.7798954069915</v>
      </c>
      <c r="BX201" s="6">
        <f>IF(Duombaze!BT201="",0,INDEX(DU!K:K,MATCH(Duombaze!BT201,DU!A:A,0),1))+IF(Duombaze!BU201="",0,INDEX(DU!K:K,MATCH(Duombaze!BU201,DU!A:A,0),1))+IF(Duombaze!BV201="",0,INDEX(DU!K:K,MATCH(Duombaze!BV201,DU!A:A,0),1))</f>
        <v>11</v>
      </c>
      <c r="BY201" s="6"/>
      <c r="BZ201" s="6"/>
      <c r="CA201" s="6" t="s">
        <v>8650</v>
      </c>
      <c r="CB201" s="6" t="str">
        <f t="shared" ref="CB201:CB224" si="112">IF(CA201&lt;&gt;"",A201&amp;" "&amp;C201&amp;" "&amp;CA201,"")</f>
        <v>2 SPC20BS Grąžulo atrama (bulvė)</v>
      </c>
      <c r="CC201" s="6" t="s">
        <v>1955</v>
      </c>
      <c r="CD201" s="6">
        <f>IF(Duombaze!CC201="",0,INDEX(DU!I:I,MATCH(Duombaze!CC201,DU!A:A,0),1))</f>
        <v>21.490613016872501</v>
      </c>
      <c r="CE201" s="4">
        <f>IF(Duombaze!CC201="",0,INDEX(DU!K:K,MATCH(Duombaze!CC201,DU!A:A,0),1))</f>
        <v>0</v>
      </c>
      <c r="CF201" s="6"/>
      <c r="CG201" s="6" t="s">
        <v>2081</v>
      </c>
      <c r="CH201" s="66" t="str">
        <f>CH176</f>
        <v>Priekinė kilpa DIN 9678 D-50 (3000 kg.)</v>
      </c>
      <c r="CI201" s="4" t="str">
        <f t="shared" si="105"/>
        <v>2 SPC20BS Priekinė kilpa DIN 9678 D-50 (3000 kg.)</v>
      </c>
      <c r="CJ201" s="6" t="str">
        <f>CJ176</f>
        <v>ZC4ACPKL50000</v>
      </c>
      <c r="CK201" s="6">
        <f>IF(Duombaze!CJ201="",0,INDEX(DU!I:I,MATCH(Duombaze!CJ201,DU!A:A,0),1))</f>
        <v>188.11199999999999</v>
      </c>
      <c r="CL201" s="4">
        <f>IF(Duombaze!CJ201="",0,INDEX(DU!K:K,MATCH(Duombaze!CJ201,DU!A:A,0),1))</f>
        <v>11.59</v>
      </c>
      <c r="CM201" s="6"/>
      <c r="CN201" s="6"/>
      <c r="CO201" s="6" t="s">
        <v>652</v>
      </c>
      <c r="CP201" s="4" t="str">
        <f t="shared" si="106"/>
        <v>2 SPC20BS Ratų atsparos</v>
      </c>
      <c r="CQ201" s="6" t="s">
        <v>1471</v>
      </c>
      <c r="CR201" s="643" t="s">
        <v>1471</v>
      </c>
      <c r="CS201" s="643"/>
      <c r="CT201" s="643">
        <f>IF(Duombaze!CR201="",0,INDEX(DU!I:I,MATCH(Duombaze!CR201,DU!A:A,0),1))+IF(Duombaze!CS201="",0,INDEX(DU!I:I,MATCH(Duombaze!CS201,DU!A:A,0),1))</f>
        <v>28.542999999999999</v>
      </c>
      <c r="CU201" s="6">
        <f>IF(Duombaze!CR201="",0,INDEX(DU!K:K,MATCH(Duombaze!CR201,DU!A:A,0),1))+IF(Duombaze!CS201="",0,INDEX(DU!K:K,MATCH(Duombaze!CS201,DU!A:A,0),1))</f>
        <v>0</v>
      </c>
      <c r="CV201" s="6"/>
      <c r="CW201" s="6"/>
      <c r="CX201" s="6" t="str">
        <f>CX176</f>
        <v>Viršborčiai 300</v>
      </c>
      <c r="CY201" s="4" t="str">
        <f t="shared" si="107"/>
        <v>2 SPC20BS Viršborčiai 300</v>
      </c>
      <c r="CZ201" s="6" t="str">
        <f>CZ176</f>
        <v>ZC40SPC16MV300</v>
      </c>
      <c r="DA201" s="674" t="s">
        <v>366</v>
      </c>
      <c r="DB201" s="674"/>
      <c r="DC201" s="674">
        <f>IF(Duombaze!DA201="",0,INDEX(DU!I:I,MATCH(Duombaze!DA201,DU!A:A,0),1))+IF(Duombaze!DB201="",0,INDEX(DU!I:I,MATCH(Duombaze!DB201,DU!A:A,0),1))</f>
        <v>226.03300333064701</v>
      </c>
      <c r="DD201" s="6">
        <f>IF(Duombaze!DA201="",0,INDEX(DU!K:K,MATCH(Duombaze!DA201,DU!A:A,0),1))+IF(Duombaze!DB201="",0,INDEX(DU!K:K,MATCH(Duombaze!DB201,DU!A:A,0),1))</f>
        <v>167.99</v>
      </c>
      <c r="DE201" s="6" t="s">
        <v>2138</v>
      </c>
      <c r="DF201" s="6"/>
      <c r="DG201" s="6" t="s">
        <v>1947</v>
      </c>
      <c r="DH201" s="6" t="str">
        <f t="shared" si="108"/>
        <v>2 SPC20BS Tentas UK tipo</v>
      </c>
      <c r="DI201" s="6" t="s">
        <v>1951</v>
      </c>
      <c r="DJ201" s="674" t="s">
        <v>274</v>
      </c>
      <c r="DK201" s="674"/>
      <c r="DL201" s="674">
        <f>IF(Duombaze!DJ201="",0,INDEX(DU!I:I,MATCH(Duombaze!DJ201,DU!A:A,0),1))+IF(Duombaze!DK201="",0,INDEX(DU!I:I,MATCH(Duombaze!DK201,DU!A:A,0),1))</f>
        <v>25.947729837227001</v>
      </c>
      <c r="DM201" s="6">
        <f>IF(Duombaze!DJ201="",0,INDEX(DU!K:K,MATCH(Duombaze!DJ201,DU!A:A,0),1))+IF(Duombaze!DK201="",0,INDEX(DU!K:K,MATCH(Duombaze!DK201,DU!A:A,0),1))</f>
        <v>28.357500000000002</v>
      </c>
      <c r="DN201" s="6"/>
      <c r="DO201" s="48"/>
      <c r="DP201" s="48" t="str">
        <f>DP176</f>
        <v>Prieky/gale paprastas apšvietimas, šone atšvaitai (LT-LV)</v>
      </c>
      <c r="DQ201" s="4" t="str">
        <f t="shared" si="109"/>
        <v>2 SPC20BS Prieky/gale paprastas apšvietimas, šone atšvaitai (LT-LV)</v>
      </c>
      <c r="DR201" s="66" t="str">
        <f>DR176</f>
        <v>ZC40AZIBATV000</v>
      </c>
      <c r="DS201" s="694" t="s">
        <v>250</v>
      </c>
      <c r="DT201" s="694"/>
      <c r="DU201" s="694"/>
      <c r="DV201" s="694"/>
      <c r="DW201" s="694">
        <f>IF(Duombaze!DS201="",0,INDEX(DU!I:I,MATCH(Duombaze!DS201,DU!A:A,0),1))+IF(Duombaze!DT201="",0,INDEX(DU!I:I,MATCH(Duombaze!DT201,DU!A:A,0),1))+IF(Duombaze!DU201="",0,INDEX(DU!I:I,MATCH(Duombaze!DU201,DU!A:A,0),1))+IF(Duombaze!DV201="",0,INDEX(DU!I:I,MATCH(Duombaze!DV201,DU!A:A,0),1))</f>
        <v>52.377912044817897</v>
      </c>
      <c r="DX201" s="640">
        <f>IF(Duombaze!DS201="",0,INDEX(DU!K:K,MATCH(Duombaze!DS201,DU!A:A,0),1))+IF(Duombaze!DT201="",0,INDEX(DU!K:K,MATCH(Duombaze!DT201,DU!A:A,0),1))+IF(Duombaze!DU201="",0,INDEX(DU!K:K,MATCH(Duombaze!DU201,DU!A:A,0),1))+IF(Duombaze!DV201="",0,INDEX(DU!K:KH,MATCH(Duombaze!DV201,DU!A:A,0),1))</f>
        <v>0</v>
      </c>
      <c r="DY201" s="66"/>
      <c r="DZ201" s="66"/>
      <c r="EA201" s="6" t="str">
        <f>EA176</f>
        <v>Mechaninis sukabintuvas Rockinger</v>
      </c>
      <c r="EB201" s="6" t="str">
        <f t="shared" si="97"/>
        <v>2 SPC20BS Mechaninis sukabintuvas Rockinger</v>
      </c>
      <c r="EC201" s="48" t="str">
        <f>EC176</f>
        <v>ZC40ACMSR00000</v>
      </c>
      <c r="ED201" s="48">
        <f>IF(Duombaze!EC201="",0,INDEX(DU!I:I,MATCH(Duombaze!EC201,DU!A:A,0),1))</f>
        <v>170.74</v>
      </c>
      <c r="EE201" s="640">
        <f>IF(Duombaze!EC201="",0,INDEX(DU!K:K,MATCH(Duombaze!EC201,DU!A:A,0),1))</f>
        <v>18.82</v>
      </c>
      <c r="EF201" s="48"/>
      <c r="EG201" s="48"/>
      <c r="EH201" s="6" t="str">
        <f>EH182</f>
        <v>Lipdukai Lenkiški</v>
      </c>
      <c r="EI201" s="4" t="str">
        <f t="shared" si="100"/>
        <v>2 SPC20BS Lipdukai Lenkiški</v>
      </c>
      <c r="EJ201" s="6" t="str">
        <f>EJ182</f>
        <v>ZC20ASPCLPL000</v>
      </c>
      <c r="EK201" s="674" t="s">
        <v>3053</v>
      </c>
      <c r="EL201" s="674"/>
      <c r="EM201" s="674"/>
      <c r="EN201" s="674">
        <f>IF(Duombaze!EK201="",0,INDEX(DU!I:I,MATCH(Duombaze!EK201,DU!A:A,0),1))+IF(Duombaze!EL201="",0,INDEX(DU!I:I,MATCH(Duombaze!EL201,DU!A:A,0),1))+IF(Duombaze!EM201="",0,INDEX(DU!I:I,MATCH(Duombaze!EM201,DU!A:A,0),1))</f>
        <v>24.172999999999998</v>
      </c>
      <c r="EO201" s="6">
        <f>IF(Duombaze!EK201="",0,INDEX(DU!K:K,MATCH(Duombaze!EK201,DU!A:A,0),1))+IF(Duombaze!EL201="",0,INDEX(DU!K:K,MATCH(Duombaze!EL201,DU!A:A,0),1))+IF(Duombaze!EM201="",0,INDEX(DU!K:K,MATCH(Duombaze!EM201,DU!A:A,0),1))</f>
        <v>0</v>
      </c>
      <c r="EP201" s="6"/>
      <c r="EQ201" s="6"/>
      <c r="ER201" s="7" t="s">
        <v>1498</v>
      </c>
      <c r="ES201" s="4" t="str">
        <f t="shared" si="98"/>
        <v>2 SPC20BS Pakuojami</v>
      </c>
      <c r="EW201" s="6" t="s">
        <v>2746</v>
      </c>
      <c r="EX201" s="6" t="str">
        <f t="shared" si="111"/>
        <v>2 SPC20BS Purvasaugių komplektas 700 ratams 1/2</v>
      </c>
      <c r="EY201" s="6" t="s">
        <v>390</v>
      </c>
      <c r="EZ201" s="674" t="s">
        <v>390</v>
      </c>
      <c r="FA201" s="674"/>
      <c r="FB201" s="674">
        <f>IF(Duombaze!EZ201="",0,INDEX(DU!I:I,MATCH(Duombaze!EZ201,DU!A:A,0),1))+IF(Duombaze!FA201="",0,INDEX(DU!I:I,MATCH(Duombaze!FA201,DU!A:A,0),1))</f>
        <v>185.153736179715</v>
      </c>
      <c r="FC201" s="6">
        <f>IF(Duombaze!EZ201="",0,INDEX(DU!K:K,MATCH(Duombaze!EZ201,DU!A:A,0),1))+IF(Duombaze!FA201="",0,INDEX(DU!K:K,MATCH(Duombaze!FA201,DU!A:A,0),1))</f>
        <v>18.670000000000002</v>
      </c>
      <c r="FD201" s="6"/>
      <c r="FE201" s="6"/>
      <c r="FF201" s="6"/>
      <c r="FG201" s="6"/>
      <c r="FI201" s="6" t="s">
        <v>8370</v>
      </c>
      <c r="FJ201" s="6"/>
      <c r="FK201" s="66"/>
      <c r="FL201" s="14" t="s">
        <v>8347</v>
      </c>
      <c r="FM201" s="673" t="s">
        <v>3059</v>
      </c>
      <c r="FN201" s="673"/>
      <c r="FO201" s="673"/>
      <c r="FP201" s="673"/>
      <c r="FQ201" s="673">
        <f>IF(Duombaze!FM201="",0,INDEX(DU!I:I,MATCH(Duombaze!FM201,DU!A:A,0),1))+IF(Duombaze!FN201="",0,INDEX(DU!I:I,MATCH(Duombaze!FN201,DU!A:A,0),1))+IF(Duombaze!FO201="",0,INDEX(DU!I:I,MATCH(Duombaze!FO201,DU!A:A,0),1))+IF(Duombaze!FP201="",0,INDEX(DU!I:I,MATCH(Duombaze!FP201,DU!A:A,0),1))</f>
        <v>2153.6476077478201</v>
      </c>
      <c r="FR201" s="673">
        <f>IF(Duombaze!FM201="",0,INDEX(DU!K:K*2,MATCH(Duombaze!FM201,DU!A:A,0),1))+IF(Duombaze!FN201="",0,INDEX(DU!K:K,MATCH(Duombaze!FN201,DU!A:A,0),1))+IF(Duombaze!FO201="",0,INDEX(DU!K:K,MATCH(Duombaze!FO201,DU!A:A,0),1))+IF(Duombaze!FP201="",0,INDEX(DU!K:K,MATCH(Duombaze!FP201,DU!A:A,0),1))</f>
        <v>122</v>
      </c>
      <c r="FT201" s="101" t="s">
        <v>291</v>
      </c>
      <c r="FU201" s="101" t="s">
        <v>292</v>
      </c>
      <c r="FY201" s="475" t="s">
        <v>81</v>
      </c>
      <c r="FZ201" s="4" t="str">
        <f>IF(FY201&lt;&gt;"",A203&amp;" "&amp;C203&amp;" "&amp;FY201,"")</f>
        <v>4 SPC20BS Pneumatiniai stabdžiai Wabco 2K su mechaniniu LSV(0,4s) ir papildomu slėgio ribojimo vožtuvu</v>
      </c>
      <c r="GA201" s="476" t="str">
        <f>GA180</f>
        <v>ZC30SPC14PS04V + ZC30SPCBDAT04V (tikslinti normas)</v>
      </c>
    </row>
    <row r="202" spans="1:183" s="7" customFormat="1" ht="41.45" customHeight="1" x14ac:dyDescent="0.25">
      <c r="A202" s="42">
        <v>3</v>
      </c>
      <c r="B202" s="42" t="s">
        <v>779</v>
      </c>
      <c r="C202" s="12" t="s">
        <v>8637</v>
      </c>
      <c r="D202" s="6"/>
      <c r="E202" s="4" t="str">
        <f t="shared" si="95"/>
        <v/>
      </c>
      <c r="F202" s="6"/>
      <c r="G202" s="643"/>
      <c r="H202" s="643"/>
      <c r="I202" s="643"/>
      <c r="J202" s="643"/>
      <c r="K202" s="643"/>
      <c r="L202" s="643"/>
      <c r="M202" s="643"/>
      <c r="N202" s="643"/>
      <c r="O202" s="643"/>
      <c r="P202" s="640">
        <f>IF(Duombaze!G202="",0,INDEX(DU!I:I,MATCH(Duombaze!G202,DU!A:A,0),1))+IF(Duombaze!H202="",0,INDEX(DU!I:I,MATCH(Duombaze!H202,DU!A:A,0),1))+IF(Duombaze!I202="",0,INDEX(DU!I:I,MATCH(Duombaze!I202,DU!A:A,0),1))+IF(Duombaze!J202="",0,INDEX(DU!I:I,MATCH(Duombaze!J202,DU!A:A,0),1))+IF(Duombaze!K202="",0,INDEX(DU!I:I,MATCH(Duombaze!K202,DU!A:A,0),1))+IF(Duombaze!L202="",0,INDEX(DU!I:I,MATCH(Duombaze!L202,DU!A:A,0),1))+IF(Duombaze!M202="",0,INDEX(DU!I:I,MATCH(Duombaze!M202,DU!A:A,0),1))+IF(Duombaze!N202="",0,INDEX(DU!I:I,MATCH(Duombaze!N202,DU!A:A,0),1))+IF(Duombaze!O202="",0,INDEX(DU!I:I,MATCH(Duombaze!O202,DU!A:A,0),1))</f>
        <v>0</v>
      </c>
      <c r="Q202" s="640">
        <f>IF(Duombaze!G202="",0,INDEX(DU!K:K,MATCH(Duombaze!G202,DU!A:A,0),1))+IF(Duombaze!H202="",0,INDEX(DU!K:K,MATCH(Duombaze!H202,DU!A:A,0),1))+IF(Duombaze!I202="",0,INDEX(DU!K:K,MATCH(Duombaze!I202,DU!A:A,0),1))+IF(Duombaze!J202="",0,INDEX(DU!K:K,MATCH(Duombaze!J202,DU!A:A,0),1))+IF(Duombaze!K202="",0,INDEX(DU!K:K,MATCH(Duombaze!K202,DU!A:A,0),1))+IF(Duombaze!L202="",0,INDEX(DU!K:K,MATCH(Duombaze!L202,DU!A:A,0),1))+IF(Duombaze!M202="",0,INDEX(DU!K:K,MATCH(Duombaze!M202,DU!A:A,0),1))+IF(Duombaze!N202="",0,INDEX(DU!K:K,MATCH(Duombaze!N202,DU!A:A,0),1))+IF(Duombaze!O202="",0,INDEX(DU!K:K,MATCH(Duombaze!O202,DU!A:A,0),1))</f>
        <v>0</v>
      </c>
      <c r="R202" s="6"/>
      <c r="S202" s="48"/>
      <c r="T202" s="883"/>
      <c r="U202" s="4">
        <f>IF(Duombaze!T202="",0,INDEX(DU!I:I,MATCH(Duombaze!T202,DU!A:A,0),1))</f>
        <v>0</v>
      </c>
      <c r="V202" s="4">
        <f>IF(Duombaze!T202="",0,INDEX(DU!K:K,MATCH(Duombaze!T202,DU!A:A,0),1))</f>
        <v>0</v>
      </c>
      <c r="W202" s="6"/>
      <c r="X202" s="6"/>
      <c r="Y202" s="858"/>
      <c r="Z202" s="66"/>
      <c r="AA202" s="4" t="str">
        <f t="shared" si="101"/>
        <v/>
      </c>
      <c r="AB202" s="6"/>
      <c r="AC202" s="6">
        <f>IF(Duombaze!AB202="",0,INDEX(DU!I:I,MATCH(Duombaze!AB202,DU!A:A,0),1))</f>
        <v>0</v>
      </c>
      <c r="AD202" s="2">
        <f>IF(Duombaze!AB202="",0,INDEX(DU!K:K,MATCH(Duombaze!AB202,DU!A:A,0),1))</f>
        <v>0</v>
      </c>
      <c r="AE202" s="6"/>
      <c r="AF202" s="6"/>
      <c r="AG202" s="6"/>
      <c r="AH202" s="4" t="str">
        <f t="shared" si="103"/>
        <v/>
      </c>
      <c r="AI202" s="6"/>
      <c r="AJ202" s="643"/>
      <c r="AK202" s="643"/>
      <c r="AL202" s="643"/>
      <c r="AM202" s="643">
        <f>IF(Duombaze!AJ202="",0,INDEX(DU!I:I,MATCH(Duombaze!AJ202,DU!A:A,0),1))+IF(Duombaze!AK202="",0,INDEX(DU!I:I,MATCH(Duombaze!AK202,DU!A:A,0),1))+IF(Duombaze!AL202="",0,INDEX(DU!I:I,MATCH(Duombaze!AL202,DU!A:A,0),1))</f>
        <v>0</v>
      </c>
      <c r="AN202" s="643">
        <f>IF(Duombaze!AJ202="",0,INDEX(DU!K:K,MATCH(Duombaze!AJ202,DU!A:A,0),1))+IF(Duombaze!AK202="",0,INDEX(DU!K:K,MATCH(Duombaze!AK202,DU!A:A,0),1))+IF(Duombaze!AL202="",0,INDEX(DU!K:K,MATCH(Duombaze!AL202,DU!A:A,0),1))</f>
        <v>0</v>
      </c>
      <c r="AO202" s="6"/>
      <c r="AP202" s="6"/>
      <c r="AQ202" s="6" t="s">
        <v>1505</v>
      </c>
      <c r="AR202" s="4" t="str">
        <f t="shared" si="104"/>
        <v>3 SPC20BS Pagrindo hidraulika + Hidrauliniai valdymo išvadai</v>
      </c>
      <c r="AS202" s="6" t="s">
        <v>8352</v>
      </c>
      <c r="AT202" s="643" t="s">
        <v>2980</v>
      </c>
      <c r="AU202" s="643" t="s">
        <v>2975</v>
      </c>
      <c r="AV202" s="643" t="s">
        <v>3221</v>
      </c>
      <c r="AW202" s="643" t="s">
        <v>2983</v>
      </c>
      <c r="AX202" s="643" t="s">
        <v>3181</v>
      </c>
      <c r="AY202" s="643" t="s">
        <v>2968</v>
      </c>
      <c r="AZ202" s="643" t="s">
        <v>2960</v>
      </c>
      <c r="BA202" s="643"/>
      <c r="BB202" s="643"/>
      <c r="BC202" s="640">
        <f>IF(Duombaze!AT202="",0,INDEX(DU!I:I,MATCH(Duombaze!AT202,DU!A:A,0),1))+IF(Duombaze!AU202="",0,INDEX(DU!I:I,MATCH(Duombaze!AU202,DU!A:A,0),1))+IF(Duombaze!AV202="",0,INDEX(DU!I:I*2,MATCH(Duombaze!AV202,DU!A:A,0),1))+IF(Duombaze!AW202="",0,INDEX(DU!I:I*2,MATCH(Duombaze!AW202,DU!A:A,0),1))+IF(Duombaze!AX202="",0,INDEX(DU!I:I*2,MATCH(Duombaze!AX202,DU!A:A,0),1))+IF(Duombaze!AY202="",0,INDEX(DU!I:I,MATCH(Duombaze!AY202,DU!A:A,0),1))+IF(Duombaze!AZ202="",0,INDEX(DU!I:I,MATCH(Duombaze!AZ202,DU!A:A,0),1))+IF(Duombaze!BA202="",0,INDEX(DU!I:I,MATCH(Duombaze!BA202,DU!A:A,0),1))+IF(Duombaze!BB202="",0,INDEX(DU!I:I,MATCH(Duombaze!BB202,DU!A:A,0),1))</f>
        <v>1454.9262885580317</v>
      </c>
      <c r="BD202" s="640">
        <f>IF(Duombaze!AT202="",0,INDEX(DU!K:K,MATCH(Duombaze!AT202,DU!A:A,0),1))+IF(Duombaze!AU202="",0,INDEX(DU!K:K,MATCH(Duombaze!AU202,DU!A:A,0),1))+IF(Duombaze!AV202="",0,INDEX(DU!K:K,MATCH(Duombaze!AV202,DU!A:A,0),1))+IF(Duombaze!AW202="",0,INDEX(DU!K:K,MATCH(Duombaze!AW202,DU!A:A,0),1))+IF(Duombaze!AX202="",0,INDEX(DU!K:K,MATCH(Duombaze!AX202,DU!A:A,0),1))+IF(Duombaze!AY202="",0,INDEX(DU!K:K,MATCH(Duombaze!AY202,DU!A:A,0),1))+IF(Duombaze!AZ202="",0,INDEX(DU!K:K,MATCH(Duombaze!AZ202,DU!A:A,0),1))+IF(Duombaze!BA202="",0,INDEX(DU!K:K,MATCH(Duombaze!BA202,DU!A:A,0),1))+IF(Duombaze!BB202="",0,INDEX(DU!K:K,MATCH(Duombaze!BB202,DU!A:A,0),1))</f>
        <v>48.686499999999995</v>
      </c>
      <c r="BE202" s="6" t="s">
        <v>2092</v>
      </c>
      <c r="BF202" s="6" t="s">
        <v>2105</v>
      </c>
      <c r="BG202" s="7" t="s">
        <v>2719</v>
      </c>
      <c r="BH202" s="4" t="str">
        <f t="shared" si="110"/>
        <v>3 SPC20BS Pneumatiniai - hidrauliniai stabdžiai (auto pneumo LSV + 2x0,4s)</v>
      </c>
      <c r="BI202" s="4" t="s">
        <v>2693</v>
      </c>
      <c r="BJ202" s="640" t="s">
        <v>2998</v>
      </c>
      <c r="BK202" s="640" t="s">
        <v>2999</v>
      </c>
      <c r="BL202" s="640"/>
      <c r="BM202" s="640">
        <f>IF(Duombaze!BJ202="",0,INDEX(DU!I:I,MATCH(Duombaze!BJ202,DU!A:A,0),1))+IF(Duombaze!BK202="",0,INDEX(DU!I:I,MATCH(Duombaze!BK202,DU!A:A,0),1))+IF(Duombaze!BL202="",0,INDEX(DU!I:I,MATCH(Duombaze!BL202,DU!A:A,0),1))</f>
        <v>822.21972000000005</v>
      </c>
      <c r="BN202" s="640">
        <f>IF(Duombaze!BJ202="",0,INDEX(DU!K:K,MATCH(Duombaze!BJ202,DU!A:A,0),1))+IF(Duombaze!BK202="",0,INDEX(DU!K:K,MATCH(Duombaze!BK202,DU!A:A,0),1))+IF(Duombaze!BL202="",0,INDEX(DU!K:K,MATCH(Duombaze!BL202,DU!A:A,0),1))</f>
        <v>87.69</v>
      </c>
      <c r="BO202" s="6"/>
      <c r="BP202" s="6"/>
      <c r="BQ202" s="6" t="str">
        <f>BQ177</f>
        <v>Stabdžių išvadai pneumatiniai - hidrauliniai komplektams</v>
      </c>
      <c r="BR202" s="6" t="str">
        <f t="shared" si="99"/>
        <v>3 SPC20BS Stabdžių išvadai pneumatiniai - hidrauliniai komplektams</v>
      </c>
      <c r="BS202" s="6" t="str">
        <f>BS177</f>
        <v>ZU30ASPC14SIPH + ZC40ASPC1620IJ + 000023705201</v>
      </c>
      <c r="BT202" s="6" t="s">
        <v>3038</v>
      </c>
      <c r="BU202" s="6" t="s">
        <v>3034</v>
      </c>
      <c r="BV202" s="6">
        <v>23705201</v>
      </c>
      <c r="BW202" s="6">
        <f>IF(Duombaze!BT202="",0,INDEX(DU!I:I,MATCH(Duombaze!BT202,DU!A:A,0),1))+IF(Duombaze!BU202="",0,INDEX(DU!I:I,MATCH(Duombaze!BU202,DU!A:A,0),1))+IF(Duombaze!BV202="",0,INDEX(DU!I:I,MATCH(Duombaze!BV202,DU!A:A,0),1))</f>
        <v>90.255595406991503</v>
      </c>
      <c r="BX202" s="6">
        <f>IF(Duombaze!BT202="",0,INDEX(DU!K:K,MATCH(Duombaze!BT202,DU!A:A,0),1))+IF(Duombaze!BU202="",0,INDEX(DU!K:K,MATCH(Duombaze!BU202,DU!A:A,0),1))+IF(Duombaze!BV202="",0,INDEX(DU!K:K,MATCH(Duombaze!BV202,DU!A:A,0),1))</f>
        <v>11.59</v>
      </c>
      <c r="BY202" s="6"/>
      <c r="BZ202" s="6"/>
      <c r="CA202" s="6" t="str">
        <f>CA177</f>
        <v>Hidr.koja SIMOL H1160P PASTIPRINTA (HJ+kranas)</v>
      </c>
      <c r="CB202" s="6" t="str">
        <f t="shared" si="112"/>
        <v>3 SPC20BS Hidr.koja SIMOL H1160P PASTIPRINTA (HJ+kranas)</v>
      </c>
      <c r="CC202" s="6" t="str">
        <f>CC177</f>
        <v>ZM10HKSIMH1160</v>
      </c>
      <c r="CD202" s="6">
        <f>IF(Duombaze!CC202="",0,INDEX(DU!I:I,MATCH(Duombaze!CC202,DU!A:A,0),1))</f>
        <v>202.668286325791</v>
      </c>
      <c r="CE202" s="4">
        <f>IF(Duombaze!CC202="",0,INDEX(DU!K:K,MATCH(Duombaze!CC202,DU!A:A,0),1))</f>
        <v>11.61</v>
      </c>
      <c r="CF202" s="6"/>
      <c r="CG202" s="6"/>
      <c r="CH202" s="66" t="str">
        <f>CH177</f>
        <v>Priekinė kilpa K80</v>
      </c>
      <c r="CI202" s="4" t="str">
        <f>IF(CH202&lt;&gt;"",A202&amp;" "&amp;C202&amp;" "&amp;"CERT167 "&amp;CH202,"")</f>
        <v>3 SPC20BS CERT167 Priekinė kilpa K80</v>
      </c>
      <c r="CJ202" s="6" t="str">
        <f>CJ177</f>
        <v>ZC40ACPK800000</v>
      </c>
      <c r="CK202" s="6">
        <f>IF(Duombaze!CJ202="",0,INDEX(DU!I:I,MATCH(Duombaze!CJ202,DU!A:A,0),1))</f>
        <v>188.11279999999999</v>
      </c>
      <c r="CL202" s="4">
        <f>IF(Duombaze!CJ202="",0,INDEX(DU!K:K,MATCH(Duombaze!CJ202,DU!A:A,0),1))</f>
        <v>11.37</v>
      </c>
      <c r="CM202" s="6"/>
      <c r="CN202" s="6"/>
      <c r="CO202" s="6" t="s">
        <v>1508</v>
      </c>
      <c r="CP202" s="4" t="str">
        <f t="shared" si="106"/>
        <v xml:space="preserve">3 SPC20BS Rankinis stabdis + Ratų atsparos </v>
      </c>
      <c r="CQ202" s="6" t="s">
        <v>2708</v>
      </c>
      <c r="CR202" s="643" t="s">
        <v>2707</v>
      </c>
      <c r="CS202" s="643" t="s">
        <v>1471</v>
      </c>
      <c r="CT202" s="643">
        <f>IF(Duombaze!CR202="",0,INDEX(DU!I:I,MATCH(Duombaze!CR202,DU!A:A,0),1))+IF(Duombaze!CS202="",0,INDEX(DU!I:I,MATCH(Duombaze!CS202,DU!A:A,0),1))</f>
        <v>56.281101200368497</v>
      </c>
      <c r="CU202" s="6">
        <f>IF(Duombaze!CR202="",0,INDEX(DU!K:K,MATCH(Duombaze!CR202,DU!A:A,0),1))+IF(Duombaze!CS202="",0,INDEX(DU!K:K,MATCH(Duombaze!CS202,DU!A:A,0),1))</f>
        <v>35.47</v>
      </c>
      <c r="CV202" s="19"/>
      <c r="CW202" s="19" t="s">
        <v>2124</v>
      </c>
      <c r="CX202" s="6" t="s">
        <v>2588</v>
      </c>
      <c r="CY202" s="4" t="str">
        <f t="shared" si="107"/>
        <v>3 SPC20BS Viršborčiai 600 CINKUOTI</v>
      </c>
      <c r="CZ202" s="48" t="s">
        <v>2671</v>
      </c>
      <c r="DA202" s="679" t="s">
        <v>2671</v>
      </c>
      <c r="DB202" s="679"/>
      <c r="DC202" s="679">
        <f>IF(Duombaze!DA202="",0,INDEX(DU!I:I,MATCH(Duombaze!DA202,DU!A:A,0),1))+IF(Duombaze!DB202="",0,INDEX(DU!I:I,MATCH(Duombaze!DB202,DU!A:A,0),1))</f>
        <v>443.58748860899402</v>
      </c>
      <c r="DD202" s="6">
        <f>IF(Duombaze!DA202="",0,INDEX(DU!K:K,MATCH(Duombaze!DA202,DU!A:A,0),1))+IF(Duombaze!DB202="",0,INDEX(DU!K:K,MATCH(Duombaze!DB202,DU!A:A,0),1))</f>
        <v>179.19</v>
      </c>
      <c r="DE202" s="4"/>
      <c r="DF202" s="4"/>
      <c r="DG202" s="6" t="s">
        <v>2700</v>
      </c>
      <c r="DH202" s="6" t="str">
        <f t="shared" si="108"/>
        <v>3 SPC20BS Tentas UK tipo + aikštelė</v>
      </c>
      <c r="DI202" s="6" t="s">
        <v>1952</v>
      </c>
      <c r="DJ202" s="679" t="s">
        <v>1951</v>
      </c>
      <c r="DK202" s="679"/>
      <c r="DL202" s="679">
        <f>IF(Duombaze!DJ202="",0,INDEX(DU!I:I,MATCH(Duombaze!DJ202,DU!A:A,0),1))+IF(Duombaze!DK202="",0,INDEX(DU!I:I,MATCH(Duombaze!DK202,DU!A:A,0),1))</f>
        <v>331.00748587583701</v>
      </c>
      <c r="DM202" s="6">
        <f>IF(Duombaze!DJ202="",0,INDEX(DU!K:K,MATCH(Duombaze!DJ202,DU!A:A,0),1))+IF(Duombaze!DK202="",0,INDEX(DU!K:K,MATCH(Duombaze!DK202,DU!A:A,0),1))</f>
        <v>156.62</v>
      </c>
      <c r="DN202" s="48" t="s">
        <v>2160</v>
      </c>
      <c r="DO202" s="48"/>
      <c r="DP202" s="48" t="str">
        <f>DP177</f>
        <v>Šoninis LED apšvietimas, prieky/gale paprastas apšvietimas (Čekija)</v>
      </c>
      <c r="DQ202" s="4" t="str">
        <f>IF(DP202&lt;&gt;"",A202&amp;" "&amp;C202&amp;" "&amp;"CERT167 "&amp;DP202,"")</f>
        <v>3 SPC20BS CERT167 Šoninis LED apšvietimas, prieky/gale paprastas apšvietimas (Čekija)</v>
      </c>
      <c r="DR202" s="66" t="str">
        <f>DR177</f>
        <v>ZC40AZIBLEDSN0</v>
      </c>
      <c r="DS202" s="694" t="s">
        <v>251</v>
      </c>
      <c r="DT202" s="694"/>
      <c r="DU202" s="694"/>
      <c r="DV202" s="694"/>
      <c r="DW202" s="694">
        <f>IF(Duombaze!DS202="",0,INDEX(DU!I:I,MATCH(Duombaze!DS202,DU!A:A,0),1))+IF(Duombaze!DT202="",0,INDEX(DU!I:I,MATCH(Duombaze!DT202,DU!A:A,0),1))+IF(Duombaze!DU202="",0,INDEX(DU!I:I,MATCH(Duombaze!DU202,DU!A:A,0),1))+IF(Duombaze!DV202="",0,INDEX(DU!I:I,MATCH(Duombaze!DV202,DU!A:A,0),1))</f>
        <v>76.036285714285697</v>
      </c>
      <c r="DX202" s="640">
        <f>IF(Duombaze!DS202="",0,INDEX(DU!K:K,MATCH(Duombaze!DS202,DU!A:A,0),1))+IF(Duombaze!DT202="",0,INDEX(DU!K:K,MATCH(Duombaze!DT202,DU!A:A,0),1))+IF(Duombaze!DU202="",0,INDEX(DU!K:K,MATCH(Duombaze!DU202,DU!A:A,0),1))+IF(Duombaze!DV202="",0,INDEX(DU!K:KH,MATCH(Duombaze!DV202,DU!A:A,0),1))</f>
        <v>0</v>
      </c>
      <c r="DY202" s="66"/>
      <c r="DZ202" s="66"/>
      <c r="EA202" s="6" t="str">
        <f>EA177</f>
        <v>Automatinis sukabintuvas Rockinger</v>
      </c>
      <c r="EB202" s="6" t="str">
        <f t="shared" si="97"/>
        <v>3 SPC20BS Automatinis sukabintuvas Rockinger</v>
      </c>
      <c r="EC202" s="48" t="str">
        <f>EC177</f>
        <v>ZC40ACASR00000</v>
      </c>
      <c r="ED202" s="48">
        <f>IF(Duombaze!EC202="",0,INDEX(DU!I:I,MATCH(Duombaze!EC202,DU!A:A,0),1))</f>
        <v>300.26560000000001</v>
      </c>
      <c r="EE202" s="640">
        <f>IF(Duombaze!EC202="",0,INDEX(DU!K:K,MATCH(Duombaze!EC202,DU!A:A,0),1))</f>
        <v>33.61</v>
      </c>
      <c r="EF202" s="48"/>
      <c r="EG202" s="48"/>
      <c r="EH202" s="6" t="str">
        <f>EH176</f>
        <v>Lipdukai universalūs</v>
      </c>
      <c r="EI202" s="4" t="str">
        <f t="shared" si="100"/>
        <v>3 SPC20BS Lipdukai universalūs</v>
      </c>
      <c r="EJ202" s="6" t="str">
        <f>EJ176</f>
        <v>ZC20ASPCLEN000</v>
      </c>
      <c r="EK202" s="674" t="s">
        <v>255</v>
      </c>
      <c r="EL202" s="674"/>
      <c r="EM202" s="674"/>
      <c r="EN202" s="674">
        <f>IF(Duombaze!EK202="",0,INDEX(DU!I:I,MATCH(Duombaze!EK202,DU!A:A,0),1))+IF(Duombaze!EL202="",0,INDEX(DU!I:I,MATCH(Duombaze!EL202,DU!A:A,0),1))+IF(Duombaze!EM202="",0,INDEX(DU!I:I,MATCH(Duombaze!EM202,DU!A:A,0),1))</f>
        <v>16.420000000000002</v>
      </c>
      <c r="EO202" s="6">
        <f>IF(Duombaze!EK202="",0,INDEX(DU!K:K,MATCH(Duombaze!EK202,DU!A:A,0),1))+IF(Duombaze!EL202="",0,INDEX(DU!K:K,MATCH(Duombaze!EL202,DU!A:A,0),1))+IF(Duombaze!EM202="",0,INDEX(DU!K:K,MATCH(Duombaze!EM202,DU!A:A,0),1))</f>
        <v>0</v>
      </c>
      <c r="EP202" s="6"/>
      <c r="EQ202" s="6"/>
      <c r="ER202" s="7" t="s">
        <v>1778</v>
      </c>
      <c r="ES202" s="4" t="str">
        <f t="shared" si="98"/>
        <v>3 SPC20BS Ratai pristatomi klientui</v>
      </c>
      <c r="EW202" s="6" t="s">
        <v>407</v>
      </c>
      <c r="EX202" s="6" t="str">
        <f t="shared" si="111"/>
        <v>3 SPC20BS Purvasaugių komplektas 600 ratams (ketvirtiniai 1/4)</v>
      </c>
      <c r="EY202" s="6" t="s">
        <v>370</v>
      </c>
      <c r="EZ202" s="674" t="s">
        <v>370</v>
      </c>
      <c r="FA202" s="674"/>
      <c r="FB202" s="674">
        <f>IF(Duombaze!EZ202="",0,INDEX(DU!I:I,MATCH(Duombaze!EZ202,DU!A:A,0),1))+IF(Duombaze!FA202="",0,INDEX(DU!I:I,MATCH(Duombaze!FA202,DU!A:A,0),1))</f>
        <v>75.835722256524306</v>
      </c>
      <c r="FC202" s="6">
        <f>IF(Duombaze!EZ202="",0,INDEX(DU!K:K,MATCH(Duombaze!EZ202,DU!A:A,0),1))+IF(Duombaze!FA202="",0,INDEX(DU!K:K,MATCH(Duombaze!FA202,DU!A:A,0),1))</f>
        <v>9.33</v>
      </c>
      <c r="FD202" s="6"/>
      <c r="FE202" s="6"/>
      <c r="FF202" s="6"/>
      <c r="FG202" s="6"/>
      <c r="FH202" s="6"/>
      <c r="FI202" s="6" t="s">
        <v>2807</v>
      </c>
      <c r="FJ202" s="6"/>
      <c r="FK202" s="66"/>
      <c r="FL202" s="7" t="s">
        <v>2808</v>
      </c>
      <c r="FM202" s="673" t="s">
        <v>2808</v>
      </c>
      <c r="FN202" s="673"/>
      <c r="FO202" s="673"/>
      <c r="FP202" s="673"/>
      <c r="FQ202" s="673">
        <f>IF(Duombaze!FM202="",0,INDEX(DU!I:I,MATCH(Duombaze!FM202,DU!A:A,0),1))+IF(Duombaze!FN202="",0,INDEX(DU!I:I,MATCH(Duombaze!FN202,DU!A:A,0),1))+IF(Duombaze!FO202="",0,INDEX(DU!I:I,MATCH(Duombaze!FO202,DU!A:A,0),1))+IF(Duombaze!FP202="",0,INDEX(DU!I:I,MATCH(Duombaze!FP202,DU!A:A,0),1))</f>
        <v>30.111000000000001</v>
      </c>
      <c r="FR202" s="673">
        <f>IF(Duombaze!FM202="",0,INDEX(DU!K:K*2,MATCH(Duombaze!FM202,DU!A:A,0),1))+IF(Duombaze!FN202="",0,INDEX(DU!K:K,MATCH(Duombaze!FN202,DU!A:A,0),1))+IF(Duombaze!FO202="",0,INDEX(DU!K:K,MATCH(Duombaze!FO202,DU!A:A,0),1))+IF(Duombaze!FP202="",0,INDEX(DU!K:K,MATCH(Duombaze!FP202,DU!A:A,0),1))</f>
        <v>7.74</v>
      </c>
      <c r="FT202" s="101" t="s">
        <v>735</v>
      </c>
      <c r="FU202" s="101" t="s">
        <v>11</v>
      </c>
      <c r="FY202" s="49" t="str">
        <f>BG177</f>
        <v>Pneumatiniai - hidrauliniai stabdžiai (auto pneumo LSV + 2x0,4s)</v>
      </c>
      <c r="FZ202" s="4" t="str">
        <f>IF(FY202&lt;&gt;"",A202&amp;" "&amp;C202&amp;" "&amp;FY202,"")</f>
        <v>3 SPC20BS Pneumatiniai - hidrauliniai stabdžiai (auto pneumo LSV + 2x0,4s)</v>
      </c>
      <c r="GA202" s="6" t="str">
        <f>BI177</f>
        <v>ZU30ASPC14PHS2 + ZC10ASPC1016PH</v>
      </c>
    </row>
    <row r="203" spans="1:183" s="7" customFormat="1" ht="41.45" customHeight="1" x14ac:dyDescent="0.25">
      <c r="A203" s="42">
        <v>4</v>
      </c>
      <c r="B203" s="42" t="s">
        <v>779</v>
      </c>
      <c r="C203" s="12" t="s">
        <v>8637</v>
      </c>
      <c r="D203" s="6"/>
      <c r="E203" s="4" t="str">
        <f t="shared" si="95"/>
        <v/>
      </c>
      <c r="F203" s="6"/>
      <c r="G203" s="643"/>
      <c r="H203" s="643"/>
      <c r="I203" s="643"/>
      <c r="J203" s="643"/>
      <c r="K203" s="643"/>
      <c r="L203" s="643"/>
      <c r="M203" s="643"/>
      <c r="N203" s="643"/>
      <c r="O203" s="643"/>
      <c r="P203" s="640">
        <f>IF(Duombaze!G203="",0,INDEX(DU!I:I,MATCH(Duombaze!G203,DU!A:A,0),1))+IF(Duombaze!H203="",0,INDEX(DU!I:I,MATCH(Duombaze!H203,DU!A:A,0),1))+IF(Duombaze!I203="",0,INDEX(DU!I:I,MATCH(Duombaze!I203,DU!A:A,0),1))+IF(Duombaze!J203="",0,INDEX(DU!I:I,MATCH(Duombaze!J203,DU!A:A,0),1))+IF(Duombaze!K203="",0,INDEX(DU!I:I,MATCH(Duombaze!K203,DU!A:A,0),1))+IF(Duombaze!L203="",0,INDEX(DU!I:I,MATCH(Duombaze!L203,DU!A:A,0),1))+IF(Duombaze!M203="",0,INDEX(DU!I:I,MATCH(Duombaze!M203,DU!A:A,0),1))+IF(Duombaze!N203="",0,INDEX(DU!I:I,MATCH(Duombaze!N203,DU!A:A,0),1))+IF(Duombaze!O203="",0,INDEX(DU!I:I,MATCH(Duombaze!O203,DU!A:A,0),1))</f>
        <v>0</v>
      </c>
      <c r="Q203" s="640">
        <f>IF(Duombaze!G203="",0,INDEX(DU!K:K,MATCH(Duombaze!G203,DU!A:A,0),1))+IF(Duombaze!H203="",0,INDEX(DU!K:K,MATCH(Duombaze!H203,DU!A:A,0),1))+IF(Duombaze!I203="",0,INDEX(DU!K:K,MATCH(Duombaze!I203,DU!A:A,0),1))+IF(Duombaze!J203="",0,INDEX(DU!K:K,MATCH(Duombaze!J203,DU!A:A,0),1))+IF(Duombaze!K203="",0,INDEX(DU!K:K,MATCH(Duombaze!K203,DU!A:A,0),1))+IF(Duombaze!L203="",0,INDEX(DU!K:K,MATCH(Duombaze!L203,DU!A:A,0),1))+IF(Duombaze!M203="",0,INDEX(DU!K:K,MATCH(Duombaze!M203,DU!A:A,0),1))+IF(Duombaze!N203="",0,INDEX(DU!K:K,MATCH(Duombaze!N203,DU!A:A,0),1))+IF(Duombaze!O203="",0,INDEX(DU!K:K,MATCH(Duombaze!O203,DU!A:A,0),1))</f>
        <v>0</v>
      </c>
      <c r="R203" s="6"/>
      <c r="S203" s="48"/>
      <c r="T203" s="883"/>
      <c r="U203" s="4">
        <f>IF(Duombaze!T203="",0,INDEX(DU!I:I,MATCH(Duombaze!T203,DU!A:A,0),1))</f>
        <v>0</v>
      </c>
      <c r="V203" s="4">
        <f>IF(Duombaze!T203="",0,INDEX(DU!K:K,MATCH(Duombaze!T203,DU!A:A,0),1))</f>
        <v>0</v>
      </c>
      <c r="W203" s="6"/>
      <c r="X203" s="6"/>
      <c r="Y203" s="858"/>
      <c r="Z203" s="66"/>
      <c r="AA203" s="4" t="str">
        <f t="shared" si="101"/>
        <v/>
      </c>
      <c r="AB203" s="6"/>
      <c r="AC203" s="6">
        <f>IF(Duombaze!AB203="",0,INDEX(DU!I:I,MATCH(Duombaze!AB203,DU!A:A,0),1))</f>
        <v>0</v>
      </c>
      <c r="AD203" s="2">
        <f>IF(Duombaze!AB203="",0,INDEX(DU!K:K,MATCH(Duombaze!AB203,DU!A:A,0),1))</f>
        <v>0</v>
      </c>
      <c r="AE203" s="6"/>
      <c r="AF203" s="6"/>
      <c r="AG203" s="6"/>
      <c r="AH203" s="4" t="str">
        <f t="shared" si="103"/>
        <v/>
      </c>
      <c r="AI203" s="6"/>
      <c r="AJ203" s="643"/>
      <c r="AK203" s="643"/>
      <c r="AL203" s="643"/>
      <c r="AM203" s="643">
        <f>IF(Duombaze!AJ203="",0,INDEX(DU!I:I,MATCH(Duombaze!AJ203,DU!A:A,0),1))+IF(Duombaze!AK203="",0,INDEX(DU!I:I,MATCH(Duombaze!AK203,DU!A:A,0),1))+IF(Duombaze!AL203="",0,INDEX(DU!I:I,MATCH(Duombaze!AL203,DU!A:A,0),1))</f>
        <v>0</v>
      </c>
      <c r="AN203" s="643">
        <f>IF(Duombaze!AJ203="",0,INDEX(DU!K:K,MATCH(Duombaze!AJ203,DU!A:A,0),1))+IF(Duombaze!AK203="",0,INDEX(DU!K:K,MATCH(Duombaze!AK203,DU!A:A,0),1))+IF(Duombaze!AL203="",0,INDEX(DU!K:K,MATCH(Duombaze!AL203,DU!A:A,0),1))</f>
        <v>0</v>
      </c>
      <c r="AO203" s="6"/>
      <c r="AP203" s="6"/>
      <c r="AQ203" s="6" t="s">
        <v>1507</v>
      </c>
      <c r="AR203" s="4" t="str">
        <f t="shared" si="104"/>
        <v>4 SPC20BS Pagrindo hidraulika+Kėbulo išvertimo išvadas+Hidrauliniai valdymo išvadai</v>
      </c>
      <c r="AS203" s="6" t="s">
        <v>8353</v>
      </c>
      <c r="AT203" s="643" t="s">
        <v>2980</v>
      </c>
      <c r="AU203" s="643" t="s">
        <v>2975</v>
      </c>
      <c r="AV203" s="643" t="s">
        <v>3221</v>
      </c>
      <c r="AW203" s="643" t="s">
        <v>2983</v>
      </c>
      <c r="AX203" s="643" t="s">
        <v>3181</v>
      </c>
      <c r="AY203" s="643" t="s">
        <v>2979</v>
      </c>
      <c r="AZ203" s="643" t="s">
        <v>2962</v>
      </c>
      <c r="BA203" s="643" t="s">
        <v>2968</v>
      </c>
      <c r="BB203" s="643" t="s">
        <v>2960</v>
      </c>
      <c r="BC203" s="640">
        <f>IF(Duombaze!AT203="",0,INDEX(DU!I:I,MATCH(Duombaze!AT203,DU!A:A,0),1))+IF(Duombaze!AU203="",0,INDEX(DU!I:I,MATCH(Duombaze!AU203,DU!A:A,0),1))+IF(Duombaze!AV203="",0,INDEX(DU!I:I*2,MATCH(Duombaze!AV203,DU!A:A,0),1))+IF(Duombaze!AW203="",0,INDEX(DU!I:I*2,MATCH(Duombaze!AW203,DU!A:A,0),1))+IF(Duombaze!AX203="",0,INDEX(DU!I:I*2,MATCH(Duombaze!AX203,DU!A:A,0),1))+IF(Duombaze!AY203="",0,INDEX(DU!I:I,MATCH(Duombaze!AY203,DU!A:A,0),1))+IF(Duombaze!AZ203="",0,INDEX(DU!I:I,MATCH(Duombaze!AZ203,DU!A:A,0),1))+IF(Duombaze!BA203="",0,INDEX(DU!I:I,MATCH(Duombaze!BA203,DU!A:A,0),1))+IF(Duombaze!BB203="",0,INDEX(DU!I:I,MATCH(Duombaze!BB203,DU!A:A,0),1))</f>
        <v>1525.8080885580318</v>
      </c>
      <c r="BD203" s="640">
        <f>IF(Duombaze!AT203="",0,INDEX(DU!K:K,MATCH(Duombaze!AT203,DU!A:A,0),1))+IF(Duombaze!AU203="",0,INDEX(DU!K:K,MATCH(Duombaze!AU203,DU!A:A,0),1))+IF(Duombaze!AV203="",0,INDEX(DU!K:K,MATCH(Duombaze!AV203,DU!A:A,0),1))+IF(Duombaze!AW203="",0,INDEX(DU!K:K,MATCH(Duombaze!AW203,DU!A:A,0),1))+IF(Duombaze!AX203="",0,INDEX(DU!K:K,MATCH(Duombaze!AX203,DU!A:A,0),1))+IF(Duombaze!AY203="",0,INDEX(DU!K:K,MATCH(Duombaze!AY203,DU!A:A,0),1))+IF(Duombaze!AZ203="",0,INDEX(DU!K:K,MATCH(Duombaze!AZ203,DU!A:A,0),1))+IF(Duombaze!BA203="",0,INDEX(DU!K:K,MATCH(Duombaze!BA203,DU!A:A,0),1))+IF(Duombaze!BB203="",0,INDEX(DU!K:K,MATCH(Duombaze!BB203,DU!A:A,0),1))</f>
        <v>57.376499999999993</v>
      </c>
      <c r="BE203" s="6" t="s">
        <v>2092</v>
      </c>
      <c r="BF203" s="6" t="s">
        <v>2105</v>
      </c>
      <c r="BG203" s="7" t="s">
        <v>2720</v>
      </c>
      <c r="BH203" s="4" t="str">
        <f t="shared" si="110"/>
        <v>4 SPC20BS Pneumatiniai - hidrauliniai stabdžiai (mech LSV)</v>
      </c>
      <c r="BI203" s="4" t="s">
        <v>2722</v>
      </c>
      <c r="BJ203" s="640" t="s">
        <v>3008</v>
      </c>
      <c r="BK203" s="640" t="s">
        <v>2999</v>
      </c>
      <c r="BL203" s="640"/>
      <c r="BM203" s="640">
        <f>IF(Duombaze!BJ203="",0,INDEX(DU!I:I,MATCH(Duombaze!BJ203,DU!A:A,0),1))+IF(Duombaze!BK203="",0,INDEX(DU!I:I,MATCH(Duombaze!BK203,DU!A:A,0),1))+IF(Duombaze!BL203="",0,INDEX(DU!I:I,MATCH(Duombaze!BL203,DU!A:A,0),1))</f>
        <v>577.01368000000002</v>
      </c>
      <c r="BN203" s="640">
        <f>IF(Duombaze!BJ203="",0,INDEX(DU!K:K,MATCH(Duombaze!BJ203,DU!A:A,0),1))+IF(Duombaze!BK203="",0,INDEX(DU!K:K,MATCH(Duombaze!BK203,DU!A:A,0),1))+IF(Duombaze!BL203="",0,INDEX(DU!K:K,MATCH(Duombaze!BL203,DU!A:A,0),1))</f>
        <v>87.69</v>
      </c>
      <c r="BO203" s="6"/>
      <c r="BP203" s="6"/>
      <c r="BQ203" s="6" t="str">
        <f>BQ177</f>
        <v>Stabdžių išvadai pneumatiniai - hidrauliniai komplektams</v>
      </c>
      <c r="BR203" s="6" t="str">
        <f t="shared" si="99"/>
        <v>4 SPC20BS Stabdžių išvadai pneumatiniai - hidrauliniai komplektams</v>
      </c>
      <c r="BS203" s="6" t="str">
        <f>BS177</f>
        <v>ZU30ASPC14SIPH + ZC40ASPC1620IJ + 000023705201</v>
      </c>
      <c r="BT203" s="6" t="s">
        <v>3038</v>
      </c>
      <c r="BU203" s="6" t="s">
        <v>3034</v>
      </c>
      <c r="BV203" s="6">
        <v>23705201</v>
      </c>
      <c r="BW203" s="6">
        <f>IF(Duombaze!BT203="",0,INDEX(DU!I:I,MATCH(Duombaze!BT203,DU!A:A,0),1))+IF(Duombaze!BU203="",0,INDEX(DU!I:I,MATCH(Duombaze!BU203,DU!A:A,0),1))+IF(Duombaze!BV203="",0,INDEX(DU!I:I,MATCH(Duombaze!BV203,DU!A:A,0),1))</f>
        <v>90.255595406991503</v>
      </c>
      <c r="BX203" s="6">
        <f>IF(Duombaze!BT203="",0,INDEX(DU!K:K,MATCH(Duombaze!BT203,DU!A:A,0),1))+IF(Duombaze!BU203="",0,INDEX(DU!K:K,MATCH(Duombaze!BU203,DU!A:A,0),1))+IF(Duombaze!BV203="",0,INDEX(DU!K:K,MATCH(Duombaze!BV203,DU!A:A,0),1))</f>
        <v>11.59</v>
      </c>
      <c r="BY203" s="179"/>
      <c r="BZ203" s="6"/>
      <c r="CA203" s="6"/>
      <c r="CB203" s="6" t="str">
        <f t="shared" si="112"/>
        <v/>
      </c>
      <c r="CC203" s="6"/>
      <c r="CD203" s="6">
        <f>IF(Duombaze!CC203="",0,INDEX(DU!I:I,MATCH(Duombaze!CC203,DU!A:A,0),1))</f>
        <v>0</v>
      </c>
      <c r="CE203" s="4">
        <f>IF(Duombaze!CC203="",0,INDEX(DU!K:K,MATCH(Duombaze!CC203,DU!A:A,0),1))</f>
        <v>0</v>
      </c>
      <c r="CF203" s="6"/>
      <c r="CG203" s="6"/>
      <c r="CH203" s="6"/>
      <c r="CI203" s="4" t="str">
        <f t="shared" si="105"/>
        <v/>
      </c>
      <c r="CJ203" s="6"/>
      <c r="CK203" s="6">
        <f>IF(Duombaze!CJ203="",0,INDEX(DU!I:I,MATCH(Duombaze!CJ203,DU!A:A,0),1))</f>
        <v>0</v>
      </c>
      <c r="CL203" s="4">
        <f>IF(Duombaze!CJ203="",0,INDEX(DU!K:K,MATCH(Duombaze!CJ203,DU!A:A,0),1))</f>
        <v>0</v>
      </c>
      <c r="CM203" s="6"/>
      <c r="CN203" s="6"/>
      <c r="CO203" s="6"/>
      <c r="CP203" s="4" t="str">
        <f t="shared" si="106"/>
        <v/>
      </c>
      <c r="CQ203" s="6"/>
      <c r="CR203" s="643"/>
      <c r="CS203" s="643"/>
      <c r="CT203" s="643">
        <f>IF(Duombaze!CR203="",0,INDEX(DU!I:I,MATCH(Duombaze!CR203,DU!A:A,0),1))+IF(Duombaze!CS203="",0,INDEX(DU!I:I,MATCH(Duombaze!CS203,DU!A:A,0),1))</f>
        <v>0</v>
      </c>
      <c r="CU203" s="6">
        <f>IF(Duombaze!CR203="",0,INDEX(DU!K:K,MATCH(Duombaze!CR203,DU!A:A,0),1))+IF(Duombaze!CS203="",0,INDEX(DU!K:K,MATCH(Duombaze!CS203,DU!A:A,0),1))</f>
        <v>0</v>
      </c>
      <c r="CV203" s="6"/>
      <c r="CW203" s="6"/>
      <c r="CX203" s="6" t="str">
        <f>CX178</f>
        <v>Viršborčiai 800 (perforuoti)</v>
      </c>
      <c r="CY203" s="4" t="str">
        <f t="shared" si="107"/>
        <v>4 SPC20BS Viršborčiai 800 (perforuoti)</v>
      </c>
      <c r="CZ203" s="6" t="str">
        <f>CZ178</f>
        <v>ZC40SPC16MV800</v>
      </c>
      <c r="DA203" s="674" t="s">
        <v>2222</v>
      </c>
      <c r="DB203" s="674"/>
      <c r="DC203" s="674">
        <f>IF(Duombaze!DA203="",0,INDEX(DU!I:I,MATCH(Duombaze!DA203,DU!A:A,0),1))+IF(Duombaze!DB203="",0,INDEX(DU!I:I,MATCH(Duombaze!DB203,DU!A:A,0),1))</f>
        <v>654.87360407814197</v>
      </c>
      <c r="DD203" s="6">
        <f>IF(Duombaze!DA203="",0,INDEX(DU!K:K,MATCH(Duombaze!DA203,DU!A:A,0),1))+IF(Duombaze!DB203="",0,INDEX(DU!K:K,MATCH(Duombaze!DB203,DU!A:A,0),1))</f>
        <v>179.19</v>
      </c>
      <c r="DE203" s="6"/>
      <c r="DF203" s="6"/>
      <c r="DH203" s="6" t="str">
        <f t="shared" si="108"/>
        <v/>
      </c>
      <c r="DJ203" s="679" t="s">
        <v>1951</v>
      </c>
      <c r="DK203" s="674" t="s">
        <v>274</v>
      </c>
      <c r="DL203" s="679">
        <f>IF(Duombaze!DJ203="",0,INDEX(DU!I:I,MATCH(Duombaze!DJ203,DU!A:A,0),1))+IF(Duombaze!DK203="",0,INDEX(DU!I:I,MATCH(Duombaze!DK203,DU!A:A,0),1))</f>
        <v>356.95521571306404</v>
      </c>
      <c r="DM203" s="6">
        <f>IF(Duombaze!DJ203="",0,INDEX(DU!K:K,MATCH(Duombaze!DJ203,DU!A:A,0),1))+IF(Duombaze!DK203="",0,INDEX(DU!K:K,MATCH(Duombaze!DK203,DU!A:A,0),1))</f>
        <v>184.97750000000002</v>
      </c>
      <c r="DN203" s="48" t="s">
        <v>2160</v>
      </c>
      <c r="DO203" s="48"/>
      <c r="DP203" s="48" t="str">
        <f>DP178</f>
        <v>Visų pusių LED apšvietimas (Estija)</v>
      </c>
      <c r="DQ203" s="4" t="str">
        <f>IF(DP203&lt;&gt;"",A203&amp;" "&amp;C203&amp;" "&amp;"CERT167 "&amp;DP203,"")</f>
        <v>4 SPC20BS CERT167 Visų pusių LED apšvietimas (Estija)</v>
      </c>
      <c r="DR203" s="66" t="str">
        <f>DR178</f>
        <v>ZC40A2IBLED100</v>
      </c>
      <c r="DS203" s="694" t="s">
        <v>253</v>
      </c>
      <c r="DT203" s="694"/>
      <c r="DU203" s="694"/>
      <c r="DV203" s="694"/>
      <c r="DW203" s="694">
        <f>IF(Duombaze!DS203="",0,INDEX(DU!I:I,MATCH(Duombaze!DS203,DU!A:A,0),1))+IF(Duombaze!DT203="",0,INDEX(DU!I:I,MATCH(Duombaze!DT203,DU!A:A,0),1))+IF(Duombaze!DU203="",0,INDEX(DU!I:I,MATCH(Duombaze!DU203,DU!A:A,0),1))+IF(Duombaze!DV203="",0,INDEX(DU!I:I,MATCH(Duombaze!DV203,DU!A:A,0),1))</f>
        <v>135.422</v>
      </c>
      <c r="DX203" s="640">
        <f>IF(Duombaze!DS203="",0,INDEX(DU!K:K,MATCH(Duombaze!DS203,DU!A:A,0),1))+IF(Duombaze!DT203="",0,INDEX(DU!K:K,MATCH(Duombaze!DT203,DU!A:A,0),1))+IF(Duombaze!DU203="",0,INDEX(DU!K:K,MATCH(Duombaze!DU203,DU!A:A,0),1))+IF(Duombaze!DV203="",0,INDEX(DU!K:KH,MATCH(Duombaze!DV203,DU!A:A,0),1))</f>
        <v>0</v>
      </c>
      <c r="DY203" s="66"/>
      <c r="DZ203" s="66"/>
      <c r="EA203" s="2" t="str">
        <f>EA178</f>
        <v>Automatinis sukabintuvas Scharmuller</v>
      </c>
      <c r="EB203" s="6" t="str">
        <f t="shared" si="97"/>
        <v>4 SPC20BS Automatinis sukabintuvas Scharmuller</v>
      </c>
      <c r="EC203" s="62" t="str">
        <f>EC178</f>
        <v>ZC40ACASSCH000</v>
      </c>
      <c r="ED203" s="62">
        <f>IF(Duombaze!EC203="",0,INDEX(DU!I:I,MATCH(Duombaze!EC203,DU!A:A,0),1))</f>
        <v>249.52857142857101</v>
      </c>
      <c r="EE203" s="640">
        <f>IF(Duombaze!EC203="",0,INDEX(DU!K:K,MATCH(Duombaze!EC203,DU!A:A,0),1))</f>
        <v>33.61</v>
      </c>
      <c r="EF203" s="62"/>
      <c r="EG203" s="62"/>
      <c r="EH203" s="6" t="str">
        <f>EH177</f>
        <v>Lipdukai universalūs + Konekesko logo</v>
      </c>
      <c r="EI203" s="4" t="str">
        <f t="shared" si="100"/>
        <v>4 SPC20BS Lipdukai universalūs + Konekesko logo</v>
      </c>
      <c r="EJ203" s="6" t="str">
        <f>EJ177</f>
        <v>ZC20ASPCLEN000 + ZM0L0G0K0NESK0</v>
      </c>
      <c r="EK203" s="674" t="s">
        <v>255</v>
      </c>
      <c r="EL203" s="674" t="s">
        <v>3050</v>
      </c>
      <c r="EM203" s="674"/>
      <c r="EN203" s="674">
        <f>IF(Duombaze!EK203="",0,INDEX(DU!I:I,MATCH(Duombaze!EK203,DU!A:A,0),1))+IF(Duombaze!EL203="",0,INDEX(DU!I:I,MATCH(Duombaze!EL203,DU!A:A,0),1))+IF(Duombaze!EM203="",0,INDEX(DU!I:I,MATCH(Duombaze!EM203,DU!A:A,0),1))</f>
        <v>20.407560000000004</v>
      </c>
      <c r="EO203" s="6">
        <f>IF(Duombaze!EK203="",0,INDEX(DU!K:K,MATCH(Duombaze!EK203,DU!A:A,0),1))+IF(Duombaze!EL203="",0,INDEX(DU!K:K,MATCH(Duombaze!EL203,DU!A:A,0),1))+IF(Duombaze!EM203="",0,INDEX(DU!K:K,MATCH(Duombaze!EM203,DU!A:A,0),1))</f>
        <v>0</v>
      </c>
      <c r="EP203" s="6"/>
      <c r="EQ203" s="6"/>
      <c r="ER203" s="66"/>
      <c r="ES203" s="4" t="str">
        <f t="shared" si="98"/>
        <v/>
      </c>
      <c r="ET203" s="6"/>
      <c r="EU203" s="6"/>
      <c r="EV203" s="6"/>
      <c r="EW203" s="2" t="s">
        <v>1979</v>
      </c>
      <c r="EX203" s="6" t="str">
        <f t="shared" si="111"/>
        <v>4 SPC20BS Purvasaugiai metaliniai kampiniai</v>
      </c>
      <c r="EY203" s="6" t="s">
        <v>1980</v>
      </c>
      <c r="EZ203" s="674" t="s">
        <v>1980</v>
      </c>
      <c r="FA203" s="674"/>
      <c r="FB203" s="674">
        <f>IF(Duombaze!EZ203="",0,INDEX(DU!I:I,MATCH(Duombaze!EZ203,DU!A:A,0),1))+IF(Duombaze!FA203="",0,INDEX(DU!I:I,MATCH(Duombaze!FA203,DU!A:A,0),1))</f>
        <v>72.531580000000005</v>
      </c>
      <c r="FC203" s="6">
        <f>IF(Duombaze!EZ203="",0,INDEX(DU!K:K,MATCH(Duombaze!EZ203,DU!A:A,0),1))+IF(Duombaze!FA203="",0,INDEX(DU!K:K,MATCH(Duombaze!FA203,DU!A:A,0),1))</f>
        <v>50.69</v>
      </c>
      <c r="FD203" s="6"/>
      <c r="FE203" s="6"/>
      <c r="FF203" s="6"/>
      <c r="FG203" s="6"/>
      <c r="FH203" s="6"/>
      <c r="FJ203" s="6" t="s">
        <v>2795</v>
      </c>
      <c r="FK203" s="186"/>
      <c r="FL203" s="14" t="s">
        <v>2796</v>
      </c>
      <c r="FM203" s="673" t="s">
        <v>2796</v>
      </c>
      <c r="FN203" s="673"/>
      <c r="FO203" s="673"/>
      <c r="FP203" s="673"/>
      <c r="FQ203" s="673">
        <f>IF(Duombaze!FM203="",0,INDEX(DU!I:I,MATCH(Duombaze!FM203,DU!A:A,0),1))+IF(Duombaze!FN203="",0,INDEX(DU!I:I,MATCH(Duombaze!FN203,DU!A:A,0),1))+IF(Duombaze!FO203="",0,INDEX(DU!I:I,MATCH(Duombaze!FO203,DU!A:A,0),1))+IF(Duombaze!FP203="",0,INDEX(DU!I:I,MATCH(Duombaze!FP203,DU!A:A,0),1))</f>
        <v>206.56299999999999</v>
      </c>
      <c r="FR203" s="673">
        <f>IF(Duombaze!FM203="",0,INDEX(DU!K:K*2,MATCH(Duombaze!FM203,DU!A:A,0),1))+IF(Duombaze!FN203="",0,INDEX(DU!K:K,MATCH(Duombaze!FN203,DU!A:A,0),1))+IF(Duombaze!FO203="",0,INDEX(DU!K:K,MATCH(Duombaze!FO203,DU!A:A,0),1))+IF(Duombaze!FP203="",0,INDEX(DU!K:K,MATCH(Duombaze!FP203,DU!A:A,0),1))</f>
        <v>56</v>
      </c>
      <c r="FT203" s="101" t="s">
        <v>736</v>
      </c>
      <c r="FU203" s="101" t="s">
        <v>13</v>
      </c>
      <c r="FY203" s="486" t="s">
        <v>2696</v>
      </c>
      <c r="FZ203" s="485" t="str">
        <f>IF(FY203&lt;&gt;"",A203&amp;" "&amp;C203&amp;" "&amp;FY203,"")</f>
        <v>4 SPC20BS Pneumatiniai stabdžiai WABCO (auto LSV, 2x0,4s, papild. slėgio vožtuvas)</v>
      </c>
      <c r="GA203" s="486"/>
    </row>
    <row r="204" spans="1:183" s="7" customFormat="1" ht="23.45" customHeight="1" x14ac:dyDescent="0.25">
      <c r="A204" s="42">
        <v>5</v>
      </c>
      <c r="B204" s="42" t="s">
        <v>779</v>
      </c>
      <c r="C204" s="12" t="s">
        <v>8637</v>
      </c>
      <c r="D204" s="6"/>
      <c r="E204" s="4" t="str">
        <f t="shared" ref="E204:E237" si="113">IF(D204&lt;&gt;"",A204&amp;" "&amp;C204&amp;" "&amp;D204,"")</f>
        <v/>
      </c>
      <c r="F204" s="6"/>
      <c r="G204" s="643"/>
      <c r="H204" s="643"/>
      <c r="I204" s="643"/>
      <c r="J204" s="643"/>
      <c r="K204" s="643"/>
      <c r="L204" s="643"/>
      <c r="M204" s="643"/>
      <c r="N204" s="643"/>
      <c r="O204" s="643"/>
      <c r="P204" s="640">
        <f>IF(Duombaze!G204="",0,INDEX(DU!I:I,MATCH(Duombaze!G204,DU!A:A,0),1))+IF(Duombaze!H204="",0,INDEX(DU!I:I,MATCH(Duombaze!H204,DU!A:A,0),1))+IF(Duombaze!I204="",0,INDEX(DU!I:I,MATCH(Duombaze!I204,DU!A:A,0),1))+IF(Duombaze!J204="",0,INDEX(DU!I:I,MATCH(Duombaze!J204,DU!A:A,0),1))+IF(Duombaze!K204="",0,INDEX(DU!I:I,MATCH(Duombaze!K204,DU!A:A,0),1))+IF(Duombaze!L204="",0,INDEX(DU!I:I,MATCH(Duombaze!L204,DU!A:A,0),1))+IF(Duombaze!M204="",0,INDEX(DU!I:I,MATCH(Duombaze!M204,DU!A:A,0),1))+IF(Duombaze!N204="",0,INDEX(DU!I:I,MATCH(Duombaze!N204,DU!A:A,0),1))+IF(Duombaze!O204="",0,INDEX(DU!I:I,MATCH(Duombaze!O204,DU!A:A,0),1))</f>
        <v>0</v>
      </c>
      <c r="Q204" s="640">
        <f>IF(Duombaze!G204="",0,INDEX(DU!K:K,MATCH(Duombaze!G204,DU!A:A,0),1))+IF(Duombaze!H204="",0,INDEX(DU!K:K,MATCH(Duombaze!H204,DU!A:A,0),1))+IF(Duombaze!I204="",0,INDEX(DU!K:K,MATCH(Duombaze!I204,DU!A:A,0),1))+IF(Duombaze!J204="",0,INDEX(DU!K:K,MATCH(Duombaze!J204,DU!A:A,0),1))+IF(Duombaze!K204="",0,INDEX(DU!K:K,MATCH(Duombaze!K204,DU!A:A,0),1))+IF(Duombaze!L204="",0,INDEX(DU!K:K,MATCH(Duombaze!L204,DU!A:A,0),1))+IF(Duombaze!M204="",0,INDEX(DU!K:K,MATCH(Duombaze!M204,DU!A:A,0),1))+IF(Duombaze!N204="",0,INDEX(DU!K:K,MATCH(Duombaze!N204,DU!A:A,0),1))+IF(Duombaze!O204="",0,INDEX(DU!K:K,MATCH(Duombaze!O204,DU!A:A,0),1))</f>
        <v>0</v>
      </c>
      <c r="R204" s="6"/>
      <c r="S204" s="48"/>
      <c r="T204" s="883"/>
      <c r="U204" s="4">
        <f>IF(Duombaze!T204="",0,INDEX(DU!I:I,MATCH(Duombaze!T204,DU!A:A,0),1))</f>
        <v>0</v>
      </c>
      <c r="V204" s="4">
        <f>IF(Duombaze!T204="",0,INDEX(DU!K:K,MATCH(Duombaze!T204,DU!A:A,0),1))</f>
        <v>0</v>
      </c>
      <c r="W204" s="6"/>
      <c r="X204" s="6"/>
      <c r="Y204" s="858"/>
      <c r="Z204" s="66"/>
      <c r="AA204" s="4" t="str">
        <f t="shared" si="101"/>
        <v/>
      </c>
      <c r="AB204" s="6"/>
      <c r="AC204" s="6">
        <f>IF(Duombaze!AB204="",0,INDEX(DU!I:I,MATCH(Duombaze!AB204,DU!A:A,0),1))</f>
        <v>0</v>
      </c>
      <c r="AD204" s="2">
        <f>IF(Duombaze!AB204="",0,INDEX(DU!K:K,MATCH(Duombaze!AB204,DU!A:A,0),1))</f>
        <v>0</v>
      </c>
      <c r="AE204" s="6"/>
      <c r="AF204" s="6"/>
      <c r="AG204" s="6"/>
      <c r="AH204" s="4" t="str">
        <f t="shared" si="103"/>
        <v/>
      </c>
      <c r="AI204" s="6"/>
      <c r="AJ204" s="643"/>
      <c r="AK204" s="643"/>
      <c r="AL204" s="643"/>
      <c r="AM204" s="643">
        <f>IF(Duombaze!AJ204="",0,INDEX(DU!I:I,MATCH(Duombaze!AJ204,DU!A:A,0),1))+IF(Duombaze!AK204="",0,INDEX(DU!I:I,MATCH(Duombaze!AK204,DU!A:A,0),1))+IF(Duombaze!AL204="",0,INDEX(DU!I:I,MATCH(Duombaze!AL204,DU!A:A,0),1))</f>
        <v>0</v>
      </c>
      <c r="AN204" s="643">
        <f>IF(Duombaze!AJ204="",0,INDEX(DU!K:K,MATCH(Duombaze!AJ204,DU!A:A,0),1))+IF(Duombaze!AK204="",0,INDEX(DU!K:K,MATCH(Duombaze!AK204,DU!A:A,0),1))+IF(Duombaze!AL204="",0,INDEX(DU!K:K,MATCH(Duombaze!AL204,DU!A:A,0),1))</f>
        <v>0</v>
      </c>
      <c r="AO204" s="6"/>
      <c r="AP204" s="6"/>
      <c r="AQ204" s="6"/>
      <c r="AR204" s="4" t="str">
        <f t="shared" si="104"/>
        <v/>
      </c>
      <c r="AS204" s="6"/>
      <c r="AT204" s="643"/>
      <c r="AU204" s="643"/>
      <c r="AV204" s="643"/>
      <c r="AW204" s="643"/>
      <c r="AX204" s="643"/>
      <c r="AY204" s="643"/>
      <c r="AZ204" s="643"/>
      <c r="BA204" s="643"/>
      <c r="BB204" s="643"/>
      <c r="BC204" s="640">
        <f>IF(Duombaze!AT204="",0,INDEX(DU!I:I,MATCH(Duombaze!AT204,DU!A:A,0),1))+IF(Duombaze!AU204="",0,INDEX(DU!I:I,MATCH(Duombaze!AU204,DU!A:A,0),1))+IF(Duombaze!AV204="",0,INDEX(DU!I:I,MATCH(Duombaze!AV204,DU!A:A,0),1))+IF(Duombaze!AW204="",0,INDEX(DU!I:I,MATCH(Duombaze!AW204,DU!A:A,0),1))+IF(Duombaze!AX204="",0,INDEX(DU!I:I,MATCH(Duombaze!AX204,DU!A:A,0),1))+IF(Duombaze!AY204="",0,INDEX(DU!I:I,MATCH(Duombaze!AY204,DU!A:A,0),1))+IF(Duombaze!AZ204="",0,INDEX(DU!I:I,MATCH(Duombaze!AZ204,DU!A:A,0),1))+IF(Duombaze!BA204="",0,INDEX(DU!I:I,MATCH(Duombaze!BA204,DU!A:A,0),1))+IF(Duombaze!BB204="",0,INDEX(DU!I:I,MATCH(Duombaze!BB204,DU!A:A,0),1))</f>
        <v>0</v>
      </c>
      <c r="BD204" s="640">
        <f>IF(Duombaze!AT204="",0,INDEX(DU!K:K,MATCH(Duombaze!AT204,DU!A:A,0),1))+IF(Duombaze!AU204="",0,INDEX(DU!K:K,MATCH(Duombaze!AU204,DU!A:A,0),1))+IF(Duombaze!AV204="",0,INDEX(DU!K:K,MATCH(Duombaze!AV204,DU!A:A,0),1))+IF(Duombaze!AW204="",0,INDEX(DU!K:K,MATCH(Duombaze!AW204,DU!A:A,0),1))+IF(Duombaze!AX204="",0,INDEX(DU!K:K,MATCH(Duombaze!AX204,DU!A:A,0),1))+IF(Duombaze!AY204="",0,INDEX(DU!K:K,MATCH(Duombaze!AY204,DU!A:A,0),1))+IF(Duombaze!AZ204="",0,INDEX(DU!K:K,MATCH(Duombaze!AZ204,DU!A:A,0),1))+IF(Duombaze!BA204="",0,INDEX(DU!K:K,MATCH(Duombaze!BA204,DU!A:A,0),1))+IF(Duombaze!BB204="",0,INDEX(DU!K:K,MATCH(Duombaze!BB204,DU!A:A,0),1))</f>
        <v>0</v>
      </c>
      <c r="BE204" s="6"/>
      <c r="BF204" s="6"/>
      <c r="BG204" s="7" t="s">
        <v>1854</v>
      </c>
      <c r="BH204" s="4" t="str">
        <f>IF(BG204&lt;&gt;"",A204&amp;" "&amp;C204&amp;" "&amp;"CERT167 "&amp;BG204,"")</f>
        <v>5 SPC20BS CERT167 Pneumatiniai st. 2 konturų Wabco su automatiniu LSV 0,4s.</v>
      </c>
      <c r="BI204" s="4" t="s">
        <v>1953</v>
      </c>
      <c r="BJ204" s="640" t="s">
        <v>1953</v>
      </c>
      <c r="BK204" s="640"/>
      <c r="BL204" s="640"/>
      <c r="BM204" s="640">
        <f>IF(Duombaze!BJ204="",0,INDEX(DU!I:I,MATCH(Duombaze!BJ204,DU!A:A,0),1))+IF(Duombaze!BK204="",0,INDEX(DU!I:I,MATCH(Duombaze!BK204,DU!A:A,0),1))+IF(Duombaze!BL204="",0,INDEX(DU!I:I,MATCH(Duombaze!BL204,DU!A:A,0),1))</f>
        <v>631.85451999999998</v>
      </c>
      <c r="BN204" s="640">
        <f>IF(Duombaze!BJ204="",0,INDEX(DU!K:K,MATCH(Duombaze!BJ204,DU!A:A,0),1))+IF(Duombaze!BK204="",0,INDEX(DU!K:K,MATCH(Duombaze!BK204,DU!A:A,0),1))+IF(Duombaze!BL204="",0,INDEX(DU!K:K,MATCH(Duombaze!BL204,DU!A:A,0),1))</f>
        <v>91.02</v>
      </c>
      <c r="BO204" s="6"/>
      <c r="BP204" s="6"/>
      <c r="BQ204" s="6" t="s">
        <v>290</v>
      </c>
      <c r="BR204" s="6" t="str">
        <f t="shared" si="99"/>
        <v>5 SPC20BS Stabdžių išvadai dviejų kontūrų</v>
      </c>
      <c r="BS204" s="6" t="s">
        <v>2263</v>
      </c>
      <c r="BT204" s="6" t="s">
        <v>3037</v>
      </c>
      <c r="BU204" s="6">
        <v>23705201</v>
      </c>
      <c r="BV204" s="6"/>
      <c r="BW204" s="6">
        <f>IF(Duombaze!BT204="",0,INDEX(DU!I:I,MATCH(Duombaze!BT204,DU!A:A,0),1))+IF(Duombaze!BU204="",0,INDEX(DU!I:I,MATCH(Duombaze!BU204,DU!A:A,0),1))+IF(Duombaze!BV204="",0,INDEX(DU!I:I,MATCH(Duombaze!BV204,DU!A:A,0),1))</f>
        <v>53.779853333333328</v>
      </c>
      <c r="BX204" s="6">
        <f>IF(Duombaze!BT204="",0,INDEX(DU!K:K,MATCH(Duombaze!BT204,DU!A:A,0),1))+IF(Duombaze!BU204="",0,INDEX(DU!K:K,MATCH(Duombaze!BU204,DU!A:A,0),1))+IF(Duombaze!BV204="",0,INDEX(DU!K:K,MATCH(Duombaze!BV204,DU!A:A,0),1))</f>
        <v>17.41</v>
      </c>
      <c r="BY204" s="179"/>
      <c r="BZ204" s="6"/>
      <c r="CA204" s="6"/>
      <c r="CB204" s="6" t="str">
        <f t="shared" si="112"/>
        <v/>
      </c>
      <c r="CC204" s="6"/>
      <c r="CD204" s="6">
        <f>IF(Duombaze!CC204="",0,INDEX(DU!I:I,MATCH(Duombaze!CC204,DU!A:A,0),1))</f>
        <v>0</v>
      </c>
      <c r="CE204" s="4">
        <f>IF(Duombaze!CC204="",0,INDEX(DU!K:K,MATCH(Duombaze!CC204,DU!A:A,0),1))</f>
        <v>0</v>
      </c>
      <c r="CF204" s="6"/>
      <c r="CG204" s="6"/>
      <c r="CH204" s="6"/>
      <c r="CI204" s="4" t="str">
        <f t="shared" si="105"/>
        <v/>
      </c>
      <c r="CJ204" s="6"/>
      <c r="CK204" s="6">
        <f>IF(Duombaze!CJ204="",0,INDEX(DU!I:I,MATCH(Duombaze!CJ204,DU!A:A,0),1))</f>
        <v>0</v>
      </c>
      <c r="CL204" s="4">
        <f>IF(Duombaze!CJ204="",0,INDEX(DU!K:K,MATCH(Duombaze!CJ204,DU!A:A,0),1))</f>
        <v>0</v>
      </c>
      <c r="CM204" s="6"/>
      <c r="CN204" s="6"/>
      <c r="CO204" s="6"/>
      <c r="CP204" s="4" t="str">
        <f t="shared" si="106"/>
        <v/>
      </c>
      <c r="CQ204" s="6"/>
      <c r="CR204" s="643"/>
      <c r="CS204" s="643"/>
      <c r="CT204" s="643">
        <f>IF(Duombaze!CR204="",0,INDEX(DU!I:I,MATCH(Duombaze!CR204,DU!A:A,0),1))+IF(Duombaze!CS204="",0,INDEX(DU!I:I,MATCH(Duombaze!CS204,DU!A:A,0),1))</f>
        <v>0</v>
      </c>
      <c r="CU204" s="6">
        <f>IF(Duombaze!CR204="",0,INDEX(DU!K:K,MATCH(Duombaze!CR204,DU!A:A,0),1))+IF(Duombaze!CS204="",0,INDEX(DU!K:K,MATCH(Duombaze!CS204,DU!A:A,0),1))</f>
        <v>0</v>
      </c>
      <c r="CV204" s="6"/>
      <c r="CW204" s="6"/>
      <c r="CX204" s="6"/>
      <c r="CY204" s="4" t="str">
        <f t="shared" si="107"/>
        <v/>
      </c>
      <c r="CZ204" s="6"/>
      <c r="DA204" s="674"/>
      <c r="DB204" s="674"/>
      <c r="DC204" s="674">
        <f>IF(Duombaze!DA204="",0,INDEX(DU!I:I,MATCH(Duombaze!DA204,DU!A:A,0),1))+IF(Duombaze!DB204="",0,INDEX(DU!I:I,MATCH(Duombaze!DB204,DU!A:A,0),1))</f>
        <v>0</v>
      </c>
      <c r="DD204" s="6">
        <f>IF(Duombaze!DA204="",0,INDEX(DU!K:K,MATCH(Duombaze!DA204,DU!A:A,0),1))+IF(Duombaze!DB204="",0,INDEX(DU!K:K,MATCH(Duombaze!DB204,DU!A:A,0),1))</f>
        <v>0</v>
      </c>
      <c r="DE204" s="6"/>
      <c r="DF204" s="6"/>
      <c r="DG204" s="6"/>
      <c r="DH204" s="6" t="str">
        <f t="shared" si="108"/>
        <v/>
      </c>
      <c r="DI204" s="6"/>
      <c r="DJ204" s="674"/>
      <c r="DK204" s="679"/>
      <c r="DL204" s="679">
        <f>IF(Duombaze!DJ204="",0,INDEX(DU!I:I,MATCH(Duombaze!DJ204,DU!A:A,0),1))+IF(Duombaze!DK204="",0,INDEX(DU!I:I,MATCH(Duombaze!DK204,DU!A:A,0),1))</f>
        <v>0</v>
      </c>
      <c r="DM204" s="6">
        <f>IF(Duombaze!DJ204="",0,INDEX(DU!K:K,MATCH(Duombaze!DJ204,DU!A:A,0),1))+IF(Duombaze!DK204="",0,INDEX(DU!K:K,MATCH(Duombaze!DK204,DU!A:A,0),1))</f>
        <v>0</v>
      </c>
      <c r="DN204" s="48"/>
      <c r="DO204" s="48"/>
      <c r="DP204" s="62" t="s">
        <v>2891</v>
      </c>
      <c r="DQ204" s="4" t="str">
        <f>IF(DP204&lt;&gt;"",A204&amp;" "&amp;C204&amp;" "&amp;"CERT167 "&amp;DP204,"")</f>
        <v>5 SPC20BS CERT167 Gale apvalūs LED žibintai + pilnas LED (N. Danija) + atšvaitai</v>
      </c>
      <c r="DR204" s="68" t="s">
        <v>2843</v>
      </c>
      <c r="DS204" s="694" t="s">
        <v>2793</v>
      </c>
      <c r="DT204" s="694" t="s">
        <v>3048</v>
      </c>
      <c r="DU204" s="694"/>
      <c r="DV204" s="694"/>
      <c r="DW204" s="694">
        <f>IF(Duombaze!DS204="",0,INDEX(DU!I:I,MATCH(Duombaze!DS204,DU!A:A,0),1))+IF(Duombaze!DT204="",0,INDEX(DU!I:I,MATCH(Duombaze!DT204,DU!A:A,0),1))+IF(Duombaze!DU204="",0,INDEX(DU!I:I,MATCH(Duombaze!DU204,DU!A:A,0),1))+IF(Duombaze!DV204="",0,INDEX(DU!I:I,MATCH(Duombaze!DV204,DU!A:A,0),1))</f>
        <v>209.30027058823501</v>
      </c>
      <c r="DX204" s="640">
        <f>IF(Duombaze!DS204="",0,INDEX(DU!K:K,MATCH(Duombaze!DS204,DU!A:A,0),1))+IF(Duombaze!DT204="",0,INDEX(DU!K:K,MATCH(Duombaze!DT204,DU!A:A,0),1))+IF(Duombaze!DU204="",0,INDEX(DU!K:K,MATCH(Duombaze!DU204,DU!A:A,0),1))+IF(Duombaze!DV204="",0,INDEX(DU!K:KH,MATCH(Duombaze!DV204,DU!A:A,0),1))</f>
        <v>75.03</v>
      </c>
      <c r="DY204" s="66"/>
      <c r="DZ204" s="66"/>
      <c r="EA204" s="2" t="str">
        <f>EA179</f>
        <v>Mechaninis sukabintuvas Scharmueller</v>
      </c>
      <c r="EB204" s="6" t="str">
        <f t="shared" si="97"/>
        <v>5 SPC20BS Mechaninis sukabintuvas Scharmueller</v>
      </c>
      <c r="EC204" s="62" t="str">
        <f>EC179</f>
        <v>ZC40ACMSSCHARM</v>
      </c>
      <c r="ED204" s="62">
        <f>IF(Duombaze!EC204="",0,INDEX(DU!I:I,MATCH(Duombaze!EC204,DU!A:A,0),1))</f>
        <v>130.56639999999999</v>
      </c>
      <c r="EE204" s="640">
        <f>IF(Duombaze!EC204="",0,INDEX(DU!K:K,MATCH(Duombaze!EC204,DU!A:A,0),1))</f>
        <v>0.75</v>
      </c>
      <c r="EF204" s="62"/>
      <c r="EG204" s="62"/>
      <c r="EH204" s="6" t="str">
        <f>EH178</f>
        <v>Lipdukai Daniški + MItip logo (prisukamas) + AXIMA</v>
      </c>
      <c r="EI204" s="4" t="str">
        <f t="shared" si="100"/>
        <v>5 SPC20BS Lipdukai Daniški + MItip logo (prisukamas) + AXIMA</v>
      </c>
      <c r="EJ204" s="6" t="str">
        <f>EJ178</f>
        <v>ZM20ASPCLMI000 + ZM0L0G0MITIP00 + 000073094400 (2vnt.)</v>
      </c>
      <c r="EK204" s="674" t="s">
        <v>3051</v>
      </c>
      <c r="EL204" s="674" t="s">
        <v>3052</v>
      </c>
      <c r="EM204" s="33">
        <v>73094400</v>
      </c>
      <c r="EN204" s="674">
        <f>IF(Duombaze!EK204="",0,INDEX(DU!I:I,MATCH(Duombaze!EK204,DU!A:A,0),1))+IF(Duombaze!EL204="",0,INDEX(DU!I:I,MATCH(Duombaze!EL204,DU!A:A,0),1))+IF(Duombaze!EM204="",0,INDEX(DU!I:I*2,MATCH(Duombaze!EM204,DU!A:A,0),1))</f>
        <v>22.109623333333332</v>
      </c>
      <c r="EO204" s="6">
        <f>IF(Duombaze!EK204="",0,INDEX(DU!K:K,MATCH(Duombaze!EK204,DU!A:A,0),1))+IF(Duombaze!EL204="",0,INDEX(DU!K:K,MATCH(Duombaze!EL204,DU!A:A,0),1))+IF(Duombaze!EM204="",0,INDEX(DU!K:K,MATCH(Duombaze!EM204,DU!A:A,0),1))</f>
        <v>2.58</v>
      </c>
      <c r="EP204" s="6"/>
      <c r="EQ204" s="6"/>
      <c r="ER204" s="66"/>
      <c r="ES204" s="4" t="str">
        <f t="shared" si="98"/>
        <v/>
      </c>
      <c r="ET204" s="6"/>
      <c r="EU204" s="6"/>
      <c r="EV204" s="6"/>
      <c r="EW204" s="6" t="s">
        <v>2758</v>
      </c>
      <c r="EX204" s="6" t="str">
        <f t="shared" si="111"/>
        <v>5 SPC20BS Purvasaugiai metaliniai išilginiai horizontalūs + 700 1/4 prieky/gale</v>
      </c>
      <c r="EY204" s="6" t="s">
        <v>2759</v>
      </c>
      <c r="EZ204" s="674" t="s">
        <v>3158</v>
      </c>
      <c r="FA204" s="674" t="s">
        <v>381</v>
      </c>
      <c r="FB204" s="674">
        <f>IF(Duombaze!EZ204="",0,INDEX(DU!I:I,MATCH(Duombaze!EZ204,DU!A:A,0),1))+IF(Duombaze!FA204="",0,INDEX(DU!I:I*2,MATCH(Duombaze!FA204,DU!A:A,0),1))</f>
        <v>249.58755807133258</v>
      </c>
      <c r="FC204" s="6">
        <f>IF(Duombaze!EZ204="",0,INDEX(DU!K:K,MATCH(Duombaze!EZ204,DU!A:A,0),1))+IF(Duombaze!FA204="",0,INDEX(DU!K:K,MATCH(Duombaze!FA204,DU!A:A,0),1))</f>
        <v>62.295000000000002</v>
      </c>
      <c r="FD204" s="6"/>
      <c r="FE204" s="6"/>
      <c r="FF204" s="6"/>
      <c r="FG204" s="6"/>
      <c r="FH204" s="6"/>
      <c r="FI204" s="6"/>
      <c r="FN204" s="673"/>
      <c r="FO204" s="673"/>
      <c r="FP204" s="673"/>
      <c r="FQ204" s="673">
        <f>IF(Duombaze!FM204="",0,INDEX(DU!I:I,MATCH(Duombaze!FM204,DU!A:A,0),1))+IF(Duombaze!FN204="",0,INDEX(DU!I:I,MATCH(Duombaze!FN204,DU!A:A,0),1))+IF(Duombaze!FO204="",0,INDEX(DU!I:I,MATCH(Duombaze!FO204,DU!A:A,0),1))+IF(Duombaze!FP204="",0,INDEX(DU!I:I,MATCH(Duombaze!FP204,DU!A:A,0),1))</f>
        <v>0</v>
      </c>
      <c r="FR204" s="673">
        <f>IF(Duombaze!FM204="",0,INDEX(DU!K:K*2,MATCH(Duombaze!FM204,DU!A:A,0),1))+IF(Duombaze!FN204="",0,INDEX(DU!K:K,MATCH(Duombaze!FN204,DU!A:A,0),1))+IF(Duombaze!FO204="",0,INDEX(DU!K:K,MATCH(Duombaze!FO204,DU!A:A,0),1))+IF(Duombaze!FP204="",0,INDEX(DU!K:K,MATCH(Duombaze!FP204,DU!A:A,0),1))</f>
        <v>0</v>
      </c>
      <c r="FT204" s="6" t="s">
        <v>383</v>
      </c>
      <c r="FU204" s="4" t="str">
        <f>IF(FT204&lt;&gt;"",A202&amp;" "&amp;C202&amp;" "&amp;FT204,"")</f>
        <v>3 SPC20BS SPC20 viršborčiai 800 mm. Perforuoti</v>
      </c>
      <c r="FV204" s="6" t="s">
        <v>384</v>
      </c>
      <c r="FY204" s="6" t="str">
        <f>FY184</f>
        <v>Tentas ir aikštelė</v>
      </c>
      <c r="FZ204" s="6" t="str">
        <f>IF(FY204&lt;&gt;"",A200&amp;" "&amp;C200&amp;" "&amp;FY204,"")</f>
        <v>1 SPC20BS Tentas ir aikštelė</v>
      </c>
      <c r="GA204" s="6" t="str">
        <f>GA184</f>
        <v xml:space="preserve">ZC40M0SPC16T00 </v>
      </c>
    </row>
    <row r="205" spans="1:183" s="7" customFormat="1" ht="44.25" customHeight="1" x14ac:dyDescent="0.25">
      <c r="A205" s="42">
        <v>6</v>
      </c>
      <c r="B205" s="42" t="s">
        <v>779</v>
      </c>
      <c r="C205" s="12" t="s">
        <v>8637</v>
      </c>
      <c r="D205" s="6"/>
      <c r="E205" s="4" t="str">
        <f t="shared" si="113"/>
        <v/>
      </c>
      <c r="F205" s="6"/>
      <c r="G205" s="643"/>
      <c r="H205" s="643"/>
      <c r="I205" s="643"/>
      <c r="J205" s="643"/>
      <c r="K205" s="643"/>
      <c r="L205" s="643"/>
      <c r="M205" s="643"/>
      <c r="N205" s="643"/>
      <c r="O205" s="643"/>
      <c r="P205" s="640">
        <f>IF(Duombaze!G205="",0,INDEX(DU!I:I,MATCH(Duombaze!G205,DU!A:A,0),1))+IF(Duombaze!H205="",0,INDEX(DU!I:I,MATCH(Duombaze!H205,DU!A:A,0),1))+IF(Duombaze!I205="",0,INDEX(DU!I:I,MATCH(Duombaze!I205,DU!A:A,0),1))+IF(Duombaze!J205="",0,INDEX(DU!I:I,MATCH(Duombaze!J205,DU!A:A,0),1))+IF(Duombaze!K205="",0,INDEX(DU!I:I,MATCH(Duombaze!K205,DU!A:A,0),1))+IF(Duombaze!L205="",0,INDEX(DU!I:I,MATCH(Duombaze!L205,DU!A:A,0),1))+IF(Duombaze!M205="",0,INDEX(DU!I:I,MATCH(Duombaze!M205,DU!A:A,0),1))+IF(Duombaze!N205="",0,INDEX(DU!I:I,MATCH(Duombaze!N205,DU!A:A,0),1))+IF(Duombaze!O205="",0,INDEX(DU!I:I,MATCH(Duombaze!O205,DU!A:A,0),1))</f>
        <v>0</v>
      </c>
      <c r="Q205" s="640">
        <f>IF(Duombaze!G205="",0,INDEX(DU!K:K,MATCH(Duombaze!G205,DU!A:A,0),1))+IF(Duombaze!H205="",0,INDEX(DU!K:K,MATCH(Duombaze!H205,DU!A:A,0),1))+IF(Duombaze!I205="",0,INDEX(DU!K:K,MATCH(Duombaze!I205,DU!A:A,0),1))+IF(Duombaze!J205="",0,INDEX(DU!K:K,MATCH(Duombaze!J205,DU!A:A,0),1))+IF(Duombaze!K205="",0,INDEX(DU!K:K,MATCH(Duombaze!K205,DU!A:A,0),1))+IF(Duombaze!L205="",0,INDEX(DU!K:K,MATCH(Duombaze!L205,DU!A:A,0),1))+IF(Duombaze!M205="",0,INDEX(DU!K:K,MATCH(Duombaze!M205,DU!A:A,0),1))+IF(Duombaze!N205="",0,INDEX(DU!K:K,MATCH(Duombaze!N205,DU!A:A,0),1))+IF(Duombaze!O205="",0,INDEX(DU!K:K,MATCH(Duombaze!O205,DU!A:A,0),1))</f>
        <v>0</v>
      </c>
      <c r="R205" s="6"/>
      <c r="S205" s="48"/>
      <c r="T205" s="883"/>
      <c r="U205" s="4">
        <f>IF(Duombaze!T205="",0,INDEX(DU!I:I,MATCH(Duombaze!T205,DU!A:A,0),1))</f>
        <v>0</v>
      </c>
      <c r="V205" s="4">
        <f>IF(Duombaze!T205="",0,INDEX(DU!K:K,MATCH(Duombaze!T205,DU!A:A,0),1))</f>
        <v>0</v>
      </c>
      <c r="W205" s="6"/>
      <c r="X205" s="6"/>
      <c r="Y205" s="858"/>
      <c r="Z205" s="66"/>
      <c r="AA205" s="4" t="str">
        <f t="shared" si="101"/>
        <v/>
      </c>
      <c r="AB205" s="6"/>
      <c r="AC205" s="6">
        <f>IF(Duombaze!AB205="",0,INDEX(DU!I:I,MATCH(Duombaze!AB205,DU!A:A,0),1))</f>
        <v>0</v>
      </c>
      <c r="AD205" s="2">
        <f>IF(Duombaze!AB205="",0,INDEX(DU!K:K,MATCH(Duombaze!AB205,DU!A:A,0),1))</f>
        <v>0</v>
      </c>
      <c r="AE205" s="6"/>
      <c r="AF205" s="6"/>
      <c r="AG205" s="6"/>
      <c r="AH205" s="4" t="str">
        <f t="shared" si="103"/>
        <v/>
      </c>
      <c r="AI205" s="6"/>
      <c r="AJ205" s="643"/>
      <c r="AK205" s="643"/>
      <c r="AL205" s="643"/>
      <c r="AM205" s="643">
        <f>IF(Duombaze!AJ205="",0,INDEX(DU!I:I,MATCH(Duombaze!AJ205,DU!A:A,0),1))+IF(Duombaze!AK205="",0,INDEX(DU!I:I,MATCH(Duombaze!AK205,DU!A:A,0),1))+IF(Duombaze!AL205="",0,INDEX(DU!I:I,MATCH(Duombaze!AL205,DU!A:A,0),1))</f>
        <v>0</v>
      </c>
      <c r="AN205" s="643">
        <f>IF(Duombaze!AJ205="",0,INDEX(DU!K:K,MATCH(Duombaze!AJ205,DU!A:A,0),1))+IF(Duombaze!AK205="",0,INDEX(DU!K:K,MATCH(Duombaze!AK205,DU!A:A,0),1))+IF(Duombaze!AL205="",0,INDEX(DU!K:K,MATCH(Duombaze!AL205,DU!A:A,0),1))</f>
        <v>0</v>
      </c>
      <c r="AO205" s="6"/>
      <c r="AP205" s="6"/>
      <c r="AQ205" s="6"/>
      <c r="AR205" s="4" t="str">
        <f t="shared" si="104"/>
        <v/>
      </c>
      <c r="AS205" s="6"/>
      <c r="AT205" s="643"/>
      <c r="AU205" s="643"/>
      <c r="AV205" s="643"/>
      <c r="AW205" s="643"/>
      <c r="AX205" s="643"/>
      <c r="AY205" s="643"/>
      <c r="AZ205" s="643"/>
      <c r="BA205" s="643"/>
      <c r="BB205" s="643"/>
      <c r="BC205" s="640">
        <f>IF(Duombaze!AT205="",0,INDEX(DU!I:I,MATCH(Duombaze!AT205,DU!A:A,0),1))+IF(Duombaze!AU205="",0,INDEX(DU!I:I,MATCH(Duombaze!AU205,DU!A:A,0),1))+IF(Duombaze!AV205="",0,INDEX(DU!I:I,MATCH(Duombaze!AV205,DU!A:A,0),1))+IF(Duombaze!AW205="",0,INDEX(DU!I:I,MATCH(Duombaze!AW205,DU!A:A,0),1))+IF(Duombaze!AX205="",0,INDEX(DU!I:I,MATCH(Duombaze!AX205,DU!A:A,0),1))+IF(Duombaze!AY205="",0,INDEX(DU!I:I,MATCH(Duombaze!AY205,DU!A:A,0),1))+IF(Duombaze!AZ205="",0,INDEX(DU!I:I,MATCH(Duombaze!AZ205,DU!A:A,0),1))+IF(Duombaze!BA205="",0,INDEX(DU!I:I,MATCH(Duombaze!BA205,DU!A:A,0),1))+IF(Duombaze!BB205="",0,INDEX(DU!I:I,MATCH(Duombaze!BB205,DU!A:A,0),1))</f>
        <v>0</v>
      </c>
      <c r="BD205" s="640">
        <f>IF(Duombaze!AT205="",0,INDEX(DU!K:K,MATCH(Duombaze!AT205,DU!A:A,0),1))+IF(Duombaze!AU205="",0,INDEX(DU!K:K,MATCH(Duombaze!AU205,DU!A:A,0),1))+IF(Duombaze!AV205="",0,INDEX(DU!K:K,MATCH(Duombaze!AV205,DU!A:A,0),1))+IF(Duombaze!AW205="",0,INDEX(DU!K:K,MATCH(Duombaze!AW205,DU!A:A,0),1))+IF(Duombaze!AX205="",0,INDEX(DU!K:K,MATCH(Duombaze!AX205,DU!A:A,0),1))+IF(Duombaze!AY205="",0,INDEX(DU!K:K,MATCH(Duombaze!AY205,DU!A:A,0),1))+IF(Duombaze!AZ205="",0,INDEX(DU!K:K,MATCH(Duombaze!AZ205,DU!A:A,0),1))+IF(Duombaze!BA205="",0,INDEX(DU!K:K,MATCH(Duombaze!BA205,DU!A:A,0),1))+IF(Duombaze!BB205="",0,INDEX(DU!K:K,MATCH(Duombaze!BB205,DU!A:A,0),1))</f>
        <v>0</v>
      </c>
      <c r="BE205" s="6"/>
      <c r="BF205" s="6"/>
      <c r="BG205" s="7" t="s">
        <v>2696</v>
      </c>
      <c r="BH205" s="4" t="str">
        <f>IF(BG205&lt;&gt;"",A205&amp;" "&amp;C205&amp;" "&amp;"CERT167 "&amp;BG205,"")</f>
        <v>6 SPC20BS CERT167 Pneumatiniai stabdžiai WABCO (auto LSV, 2x0,4s, papild. slėgio vožtuvas)</v>
      </c>
      <c r="BI205" s="4" t="s">
        <v>1954</v>
      </c>
      <c r="BJ205" s="640" t="s">
        <v>1953</v>
      </c>
      <c r="BK205" s="640" t="s">
        <v>3003</v>
      </c>
      <c r="BL205" s="640"/>
      <c r="BM205" s="640">
        <f>IF(Duombaze!BJ205="",0,INDEX(DU!I:I,MATCH(Duombaze!BJ205,DU!A:A,0),1))+IF(Duombaze!BK205="",0,INDEX(DU!I:I,MATCH(Duombaze!BK205,DU!A:A,0),1))+IF(Duombaze!BL205="",0,INDEX(DU!I:I,MATCH(Duombaze!BL205,DU!A:A,0),1))</f>
        <v>693.76091999999994</v>
      </c>
      <c r="BN205" s="640">
        <f>IF(Duombaze!BJ205="",0,INDEX(DU!K:K,MATCH(Duombaze!BJ205,DU!A:A,0),1))+IF(Duombaze!BK205="",0,INDEX(DU!K:K,MATCH(Duombaze!BK205,DU!A:A,0),1))+IF(Duombaze!BL205="",0,INDEX(DU!K:K,MATCH(Duombaze!BL205,DU!A:A,0),1))</f>
        <v>94.89</v>
      </c>
      <c r="BO205" s="6"/>
      <c r="BP205" s="6"/>
      <c r="BQ205" s="6" t="s">
        <v>290</v>
      </c>
      <c r="BR205" s="6" t="str">
        <f t="shared" si="99"/>
        <v>6 SPC20BS Stabdžių išvadai dviejų kontūrų</v>
      </c>
      <c r="BS205" s="6" t="s">
        <v>2263</v>
      </c>
      <c r="BT205" s="6" t="s">
        <v>3037</v>
      </c>
      <c r="BU205" s="6">
        <v>23705201</v>
      </c>
      <c r="BV205" s="6"/>
      <c r="BW205" s="6">
        <f>IF(Duombaze!BT205="",0,INDEX(DU!I:I,MATCH(Duombaze!BT205,DU!A:A,0),1))+IF(Duombaze!BU205="",0,INDEX(DU!I:I,MATCH(Duombaze!BU205,DU!A:A,0),1))+IF(Duombaze!BV205="",0,INDEX(DU!I:I,MATCH(Duombaze!BV205,DU!A:A,0),1))</f>
        <v>53.779853333333328</v>
      </c>
      <c r="BX205" s="6">
        <f>IF(Duombaze!BT205="",0,INDEX(DU!K:K,MATCH(Duombaze!BT205,DU!A:A,0),1))+IF(Duombaze!BU205="",0,INDEX(DU!K:K,MATCH(Duombaze!BU205,DU!A:A,0),1))+IF(Duombaze!BV205="",0,INDEX(DU!K:K,MATCH(Duombaze!BV205,DU!A:A,0),1))</f>
        <v>17.41</v>
      </c>
      <c r="BY205" s="6"/>
      <c r="BZ205" s="6"/>
      <c r="CA205" s="6"/>
      <c r="CB205" s="6" t="str">
        <f t="shared" si="112"/>
        <v/>
      </c>
      <c r="CC205" s="6"/>
      <c r="CD205" s="6">
        <f>IF(Duombaze!CC205="",0,INDEX(DU!I:I,MATCH(Duombaze!CC205,DU!A:A,0),1))</f>
        <v>0</v>
      </c>
      <c r="CE205" s="4">
        <f>IF(Duombaze!CC205="",0,INDEX(DU!K:K,MATCH(Duombaze!CC205,DU!A:A,0),1))</f>
        <v>0</v>
      </c>
      <c r="CF205" s="6"/>
      <c r="CG205" s="6"/>
      <c r="CH205" s="6"/>
      <c r="CI205" s="4" t="str">
        <f t="shared" si="105"/>
        <v/>
      </c>
      <c r="CJ205" s="6"/>
      <c r="CK205" s="6">
        <f>IF(Duombaze!CJ205="",0,INDEX(DU!I:I,MATCH(Duombaze!CJ205,DU!A:A,0),1))</f>
        <v>0</v>
      </c>
      <c r="CL205" s="4">
        <f>IF(Duombaze!CJ205="",0,INDEX(DU!K:K,MATCH(Duombaze!CJ205,DU!A:A,0),1))</f>
        <v>0</v>
      </c>
      <c r="CM205" s="6"/>
      <c r="CN205" s="6"/>
      <c r="CO205" s="6"/>
      <c r="CP205" s="4" t="str">
        <f t="shared" si="106"/>
        <v/>
      </c>
      <c r="CQ205" s="6"/>
      <c r="CR205" s="643"/>
      <c r="CS205" s="643"/>
      <c r="CT205" s="643">
        <f>IF(Duombaze!CR205="",0,INDEX(DU!I:I,MATCH(Duombaze!CR205,DU!A:A,0),1))+IF(Duombaze!CS205="",0,INDEX(DU!I:I,MATCH(Duombaze!CS205,DU!A:A,0),1))</f>
        <v>0</v>
      </c>
      <c r="CU205" s="6">
        <f>IF(Duombaze!CR205="",0,INDEX(DU!K:K,MATCH(Duombaze!CR205,DU!A:A,0),1))+IF(Duombaze!CS205="",0,INDEX(DU!K:K,MATCH(Duombaze!CS205,DU!A:A,0),1))</f>
        <v>0</v>
      </c>
      <c r="CV205" s="6"/>
      <c r="CW205" s="6"/>
      <c r="CX205" s="6"/>
      <c r="CY205" s="4" t="str">
        <f t="shared" si="107"/>
        <v/>
      </c>
      <c r="CZ205" s="6"/>
      <c r="DA205" s="674"/>
      <c r="DB205" s="674"/>
      <c r="DC205" s="674">
        <f>IF(Duombaze!DA205="",0,INDEX(DU!I:I,MATCH(Duombaze!DA205,DU!A:A,0),1))+IF(Duombaze!DB205="",0,INDEX(DU!I:I,MATCH(Duombaze!DB205,DU!A:A,0),1))</f>
        <v>0</v>
      </c>
      <c r="DD205" s="6">
        <f>IF(Duombaze!DA205="",0,INDEX(DU!K:K,MATCH(Duombaze!DA205,DU!A:A,0),1))+IF(Duombaze!DB205="",0,INDEX(DU!K:K,MATCH(Duombaze!DB205,DU!A:A,0),1))</f>
        <v>0</v>
      </c>
      <c r="DE205" s="6"/>
      <c r="DF205" s="6"/>
      <c r="DG205" s="6"/>
      <c r="DH205" s="6" t="str">
        <f t="shared" si="108"/>
        <v/>
      </c>
      <c r="DI205" s="6"/>
      <c r="DJ205" s="674"/>
      <c r="DK205" s="679"/>
      <c r="DL205" s="679">
        <f>IF(Duombaze!DJ205="",0,INDEX(DU!I:I,MATCH(Duombaze!DJ205,DU!A:A,0),1))+IF(Duombaze!DK205="",0,INDEX(DU!I:I,MATCH(Duombaze!DK205,DU!A:A,0),1))</f>
        <v>0</v>
      </c>
      <c r="DM205" s="6">
        <f>IF(Duombaze!DJ205="",0,INDEX(DU!K:K,MATCH(Duombaze!DJ205,DU!A:A,0),1))+IF(Duombaze!DK205="",0,INDEX(DU!K:K,MATCH(Duombaze!DK205,DU!A:A,0),1))</f>
        <v>0</v>
      </c>
      <c r="DN205" s="48"/>
      <c r="DO205" s="48"/>
      <c r="DP205" s="48" t="s">
        <v>2890</v>
      </c>
      <c r="DQ205" s="4" t="str">
        <f>IF(DP205&lt;&gt;"",A205&amp;" "&amp;C205&amp;" "&amp;"CERT167 "&amp;DP205,"")</f>
        <v>6 SPC20BS CERT167 Gale apvalūs LED + pilnas LED (N. Danija) + Darbiniai žib. + atšvaitai</v>
      </c>
      <c r="DR205" s="66" t="s">
        <v>2887</v>
      </c>
      <c r="DS205" s="694" t="s">
        <v>2793</v>
      </c>
      <c r="DT205" s="694" t="s">
        <v>3045</v>
      </c>
      <c r="DU205" s="694" t="s">
        <v>3046</v>
      </c>
      <c r="DV205" s="694"/>
      <c r="DW205" s="694">
        <f>IF(Duombaze!DS205="",0,INDEX(DU!I:I,MATCH(Duombaze!DS205,DU!A:A,0),1))+IF(Duombaze!DT205="",0,INDEX(DU!I:I,MATCH(Duombaze!DT205,DU!A:A,0),1))+IF(Duombaze!DU205="",0,INDEX(DU!I:I,MATCH(Duombaze!DU205,DU!A:A,0),1))+IF(Duombaze!DV205="",0,INDEX(DU!I:I,MATCH(Duombaze!DV205,DU!A:A,0),1))</f>
        <v>260.258070588235</v>
      </c>
      <c r="DX205" s="640">
        <f>IF(Duombaze!DS205="",0,INDEX(DU!K:K,MATCH(Duombaze!DS205,DU!A:A,0),1))+IF(Duombaze!DT205="",0,INDEX(DU!K:K,MATCH(Duombaze!DT205,DU!A:A,0),1))+IF(Duombaze!DU205="",0,INDEX(DU!K:K,MATCH(Duombaze!DU205,DU!A:A,0),1))+IF(Duombaze!DV205="",0,INDEX(DU!K:KH,MATCH(Duombaze!DV205,DU!A:A,0),1))</f>
        <v>91.52</v>
      </c>
      <c r="DY205" s="66"/>
      <c r="DZ205" s="66"/>
      <c r="EA205" s="2"/>
      <c r="EB205" s="2" t="str">
        <f t="shared" si="97"/>
        <v/>
      </c>
      <c r="EC205" s="2"/>
      <c r="ED205" s="255">
        <f>IF(Duombaze!EC205="",0,INDEX(DU!I:I,MATCH(Duombaze!EC205,DU!A:A,0),1))</f>
        <v>0</v>
      </c>
      <c r="EE205" s="640">
        <f>IF(Duombaze!EC205="",0,INDEX(DU!K:K,MATCH(Duombaze!EC205,DU!A:A,0),1))</f>
        <v>0</v>
      </c>
      <c r="EF205" s="255"/>
      <c r="EG205" s="255"/>
      <c r="EH205" s="51"/>
      <c r="EI205" s="4" t="str">
        <f t="shared" si="100"/>
        <v/>
      </c>
      <c r="EJ205" s="6"/>
      <c r="EK205" s="674"/>
      <c r="EL205" s="674"/>
      <c r="EM205" s="674"/>
      <c r="EN205" s="674">
        <f>IF(Duombaze!EK205="",0,INDEX(DU!I:I,MATCH(Duombaze!EK205,DU!A:A,0),1))+IF(Duombaze!EL205="",0,INDEX(DU!I:I,MATCH(Duombaze!EL205,DU!A:A,0),1))+IF(Duombaze!EM205="",0,INDEX(DU!I:I,MATCH(Duombaze!EM205,DU!A:A,0),1))</f>
        <v>0</v>
      </c>
      <c r="EO205" s="6">
        <f>IF(Duombaze!EK205="",0,INDEX(DU!K:K,MATCH(Duombaze!EK205,DU!A:A,0),1))+IF(Duombaze!EL205="",0,INDEX(DU!K:K,MATCH(Duombaze!EL205,DU!A:A,0),1))+IF(Duombaze!EM205="",0,INDEX(DU!K:K,MATCH(Duombaze!EM205,DU!A:A,0),1))</f>
        <v>0</v>
      </c>
      <c r="EP205" s="6"/>
      <c r="EQ205" s="6"/>
      <c r="ER205" s="66"/>
      <c r="ES205" s="4" t="str">
        <f t="shared" si="98"/>
        <v/>
      </c>
      <c r="ET205" s="6"/>
      <c r="EU205" s="6"/>
      <c r="EV205" s="6"/>
      <c r="EW205" s="6" t="s">
        <v>2819</v>
      </c>
      <c r="EX205" s="6" t="str">
        <f t="shared" si="111"/>
        <v>6 SPC20BS Purvasaugiai metaliniai išilginiai horizontalūs + 600 1/4 prieky/gale</v>
      </c>
      <c r="EY205" s="6" t="s">
        <v>2820</v>
      </c>
      <c r="EZ205" s="674" t="s">
        <v>3158</v>
      </c>
      <c r="FA205" s="674" t="s">
        <v>370</v>
      </c>
      <c r="FB205" s="674">
        <f>IF(Duombaze!EZ205="",0,INDEX(DU!I:I,MATCH(Duombaze!EZ205,DU!A:A,0),1))+IF(Duombaze!FA205="",0,INDEX(DU!I:I,MATCH(Duombaze!FA205,DU!A:A,0),1))</f>
        <v>229.60382988319031</v>
      </c>
      <c r="FC205" s="6">
        <f>IF(Duombaze!EZ205="",0,INDEX(DU!K:K,MATCH(Duombaze!EZ205,DU!A:A,0),1))+IF(Duombaze!FA205="",0,INDEX(DU!K:K,MATCH(Duombaze!FA205,DU!A:A,0),1))</f>
        <v>60.019999999999996</v>
      </c>
      <c r="FD205" s="6"/>
      <c r="FE205" s="6"/>
      <c r="FF205" s="6"/>
      <c r="FG205" s="6"/>
      <c r="FH205" s="6"/>
      <c r="FI205" s="6"/>
      <c r="FJ205" s="6"/>
      <c r="FK205" s="186"/>
      <c r="FL205" s="14"/>
      <c r="FM205" s="673"/>
      <c r="FN205" s="673"/>
      <c r="FO205" s="673"/>
      <c r="FP205" s="673"/>
      <c r="FQ205" s="673">
        <f>IF(Duombaze!FM205="",0,INDEX(DU!I:I,MATCH(Duombaze!FM205,DU!A:A,0),1))+IF(Duombaze!FN205="",0,INDEX(DU!I:I,MATCH(Duombaze!FN205,DU!A:A,0),1))+IF(Duombaze!FO205="",0,INDEX(DU!I:I,MATCH(Duombaze!FO205,DU!A:A,0),1))+IF(Duombaze!FP205="",0,INDEX(DU!I:I,MATCH(Duombaze!FP205,DU!A:A,0),1))</f>
        <v>0</v>
      </c>
      <c r="FR205" s="673">
        <f>IF(Duombaze!FM205="",0,INDEX(DU!K:K*2,MATCH(Duombaze!FM205,DU!A:A,0),1))+IF(Duombaze!FN205="",0,INDEX(DU!K:K,MATCH(Duombaze!FN205,DU!A:A,0),1))+IF(Duombaze!FO205="",0,INDEX(DU!K:K,MATCH(Duombaze!FO205,DU!A:A,0),1))+IF(Duombaze!FP205="",0,INDEX(DU!K:K,MATCH(Duombaze!FP205,DU!A:A,0),1))</f>
        <v>0</v>
      </c>
      <c r="FT205" s="7" t="s">
        <v>679</v>
      </c>
      <c r="FU205" s="7" t="s">
        <v>1567</v>
      </c>
      <c r="FV205" s="7" t="s">
        <v>254</v>
      </c>
    </row>
    <row r="206" spans="1:183" s="7" customFormat="1" ht="66" customHeight="1" x14ac:dyDescent="0.25">
      <c r="A206" s="42">
        <v>7</v>
      </c>
      <c r="B206" s="42" t="s">
        <v>779</v>
      </c>
      <c r="C206" s="12" t="s">
        <v>8637</v>
      </c>
      <c r="D206" s="6"/>
      <c r="E206" s="4" t="str">
        <f t="shared" si="113"/>
        <v/>
      </c>
      <c r="F206" s="6"/>
      <c r="G206" s="643"/>
      <c r="H206" s="643"/>
      <c r="I206" s="643"/>
      <c r="J206" s="643"/>
      <c r="K206" s="643"/>
      <c r="L206" s="643"/>
      <c r="M206" s="643"/>
      <c r="N206" s="643"/>
      <c r="O206" s="643"/>
      <c r="P206" s="640">
        <f>IF(Duombaze!G206="",0,INDEX(DU!I:I,MATCH(Duombaze!G206,DU!A:A,0),1))+IF(Duombaze!H206="",0,INDEX(DU!I:I,MATCH(Duombaze!H206,DU!A:A,0),1))+IF(Duombaze!I206="",0,INDEX(DU!I:I,MATCH(Duombaze!I206,DU!A:A,0),1))+IF(Duombaze!J206="",0,INDEX(DU!I:I,MATCH(Duombaze!J206,DU!A:A,0),1))+IF(Duombaze!K206="",0,INDEX(DU!I:I,MATCH(Duombaze!K206,DU!A:A,0),1))+IF(Duombaze!L206="",0,INDEX(DU!I:I,MATCH(Duombaze!L206,DU!A:A,0),1))+IF(Duombaze!M206="",0,INDEX(DU!I:I,MATCH(Duombaze!M206,DU!A:A,0),1))+IF(Duombaze!N206="",0,INDEX(DU!I:I,MATCH(Duombaze!N206,DU!A:A,0),1))+IF(Duombaze!O206="",0,INDEX(DU!I:I,MATCH(Duombaze!O206,DU!A:A,0),1))</f>
        <v>0</v>
      </c>
      <c r="Q206" s="640">
        <f>IF(Duombaze!G206="",0,INDEX(DU!K:K,MATCH(Duombaze!G206,DU!A:A,0),1))+IF(Duombaze!H206="",0,INDEX(DU!K:K,MATCH(Duombaze!H206,DU!A:A,0),1))+IF(Duombaze!I206="",0,INDEX(DU!K:K,MATCH(Duombaze!I206,DU!A:A,0),1))+IF(Duombaze!J206="",0,INDEX(DU!K:K,MATCH(Duombaze!J206,DU!A:A,0),1))+IF(Duombaze!K206="",0,INDEX(DU!K:K,MATCH(Duombaze!K206,DU!A:A,0),1))+IF(Duombaze!L206="",0,INDEX(DU!K:K,MATCH(Duombaze!L206,DU!A:A,0),1))+IF(Duombaze!M206="",0,INDEX(DU!K:K,MATCH(Duombaze!M206,DU!A:A,0),1))+IF(Duombaze!N206="",0,INDEX(DU!K:K,MATCH(Duombaze!N206,DU!A:A,0),1))+IF(Duombaze!O206="",0,INDEX(DU!K:K,MATCH(Duombaze!O206,DU!A:A,0),1))</f>
        <v>0</v>
      </c>
      <c r="R206" s="6"/>
      <c r="S206" s="48"/>
      <c r="T206" s="883"/>
      <c r="U206" s="4">
        <f>IF(Duombaze!T206="",0,INDEX(DU!I:I,MATCH(Duombaze!T206,DU!A:A,0),1))</f>
        <v>0</v>
      </c>
      <c r="V206" s="4">
        <f>IF(Duombaze!T206="",0,INDEX(DU!K:K,MATCH(Duombaze!T206,DU!A:A,0),1))</f>
        <v>0</v>
      </c>
      <c r="W206" s="6"/>
      <c r="X206" s="6"/>
      <c r="Y206" s="858"/>
      <c r="Z206" s="66"/>
      <c r="AA206" s="4" t="str">
        <f t="shared" si="101"/>
        <v/>
      </c>
      <c r="AB206" s="6"/>
      <c r="AC206" s="6">
        <f>IF(Duombaze!AB206="",0,INDEX(DU!I:I,MATCH(Duombaze!AB206,DU!A:A,0),1))</f>
        <v>0</v>
      </c>
      <c r="AD206" s="2">
        <f>IF(Duombaze!AB206="",0,INDEX(DU!K:K,MATCH(Duombaze!AB206,DU!A:A,0),1))</f>
        <v>0</v>
      </c>
      <c r="AE206" s="6"/>
      <c r="AF206" s="6"/>
      <c r="AG206" s="6"/>
      <c r="AH206" s="4" t="str">
        <f t="shared" si="103"/>
        <v/>
      </c>
      <c r="AI206" s="6"/>
      <c r="AJ206" s="643"/>
      <c r="AK206" s="643"/>
      <c r="AL206" s="643"/>
      <c r="AM206" s="643">
        <f>IF(Duombaze!AJ206="",0,INDEX(DU!I:I,MATCH(Duombaze!AJ206,DU!A:A,0),1))+IF(Duombaze!AK206="",0,INDEX(DU!I:I,MATCH(Duombaze!AK206,DU!A:A,0),1))+IF(Duombaze!AL206="",0,INDEX(DU!I:I,MATCH(Duombaze!AL206,DU!A:A,0),1))</f>
        <v>0</v>
      </c>
      <c r="AN206" s="643">
        <f>IF(Duombaze!AJ206="",0,INDEX(DU!K:K,MATCH(Duombaze!AJ206,DU!A:A,0),1))+IF(Duombaze!AK206="",0,INDEX(DU!K:K,MATCH(Duombaze!AK206,DU!A:A,0),1))+IF(Duombaze!AL206="",0,INDEX(DU!K:K,MATCH(Duombaze!AL206,DU!A:A,0),1))</f>
        <v>0</v>
      </c>
      <c r="AO206" s="6"/>
      <c r="AP206" s="6"/>
      <c r="AQ206" s="6"/>
      <c r="AR206" s="4" t="str">
        <f t="shared" si="104"/>
        <v/>
      </c>
      <c r="AS206" s="6"/>
      <c r="AT206" s="643"/>
      <c r="AU206" s="643"/>
      <c r="AV206" s="643"/>
      <c r="AW206" s="643"/>
      <c r="AX206" s="643"/>
      <c r="AY206" s="643"/>
      <c r="AZ206" s="643"/>
      <c r="BA206" s="643"/>
      <c r="BB206" s="643"/>
      <c r="BC206" s="640">
        <f>IF(Duombaze!AT206="",0,INDEX(DU!I:I,MATCH(Duombaze!AT206,DU!A:A,0),1))+IF(Duombaze!AU206="",0,INDEX(DU!I:I,MATCH(Duombaze!AU206,DU!A:A,0),1))+IF(Duombaze!AV206="",0,INDEX(DU!I:I,MATCH(Duombaze!AV206,DU!A:A,0),1))+IF(Duombaze!AW206="",0,INDEX(DU!I:I,MATCH(Duombaze!AW206,DU!A:A,0),1))+IF(Duombaze!AX206="",0,INDEX(DU!I:I,MATCH(Duombaze!AX206,DU!A:A,0),1))+IF(Duombaze!AY206="",0,INDEX(DU!I:I,MATCH(Duombaze!AY206,DU!A:A,0),1))+IF(Duombaze!AZ206="",0,INDEX(DU!I:I,MATCH(Duombaze!AZ206,DU!A:A,0),1))+IF(Duombaze!BA206="",0,INDEX(DU!I:I,MATCH(Duombaze!BA206,DU!A:A,0),1))+IF(Duombaze!BB206="",0,INDEX(DU!I:I,MATCH(Duombaze!BB206,DU!A:A,0),1))</f>
        <v>0</v>
      </c>
      <c r="BD206" s="640">
        <f>IF(Duombaze!AT206="",0,INDEX(DU!K:K,MATCH(Duombaze!AT206,DU!A:A,0),1))+IF(Duombaze!AU206="",0,INDEX(DU!K:K,MATCH(Duombaze!AU206,DU!A:A,0),1))+IF(Duombaze!AV206="",0,INDEX(DU!K:K,MATCH(Duombaze!AV206,DU!A:A,0),1))+IF(Duombaze!AW206="",0,INDEX(DU!K:K,MATCH(Duombaze!AW206,DU!A:A,0),1))+IF(Duombaze!AX206="",0,INDEX(DU!K:K,MATCH(Duombaze!AX206,DU!A:A,0),1))+IF(Duombaze!AY206="",0,INDEX(DU!K:K,MATCH(Duombaze!AY206,DU!A:A,0),1))+IF(Duombaze!AZ206="",0,INDEX(DU!K:K,MATCH(Duombaze!AZ206,DU!A:A,0),1))+IF(Duombaze!BA206="",0,INDEX(DU!K:K,MATCH(Duombaze!BA206,DU!A:A,0),1))+IF(Duombaze!BB206="",0,INDEX(DU!K:K,MATCH(Duombaze!BB206,DU!A:A,0),1))</f>
        <v>0</v>
      </c>
      <c r="BE206" s="6"/>
      <c r="BF206" s="6"/>
      <c r="BG206" s="66" t="s">
        <v>2721</v>
      </c>
      <c r="BH206" s="4" t="str">
        <f t="shared" si="110"/>
        <v>7 SPC20BS Pneumatiniai st. WABCO (mech. LSV)</v>
      </c>
      <c r="BI206" s="6" t="s">
        <v>2718</v>
      </c>
      <c r="BJ206" s="643" t="s">
        <v>2718</v>
      </c>
      <c r="BK206" s="643"/>
      <c r="BL206" s="643"/>
      <c r="BM206" s="643">
        <f>IF(Duombaze!BJ206="",0,INDEX(DU!I:I,MATCH(Duombaze!BJ206,DU!A:A,0),1))+IF(Duombaze!BK206="",0,INDEX(DU!I:I,MATCH(Duombaze!BK206,DU!A:A,0),1))+IF(Duombaze!BL206="",0,INDEX(DU!I:I,MATCH(Duombaze!BL206,DU!A:A,0),1))</f>
        <v>363.59249999999997</v>
      </c>
      <c r="BN206" s="640">
        <f>IF(Duombaze!BJ206="",0,INDEX(DU!K:K,MATCH(Duombaze!BJ206,DU!A:A,0),1))+IF(Duombaze!BK206="",0,INDEX(DU!K:K,MATCH(Duombaze!BK206,DU!A:A,0),1))+IF(Duombaze!BL206="",0,INDEX(DU!K:K,MATCH(Duombaze!BL206,DU!A:A,0),1))</f>
        <v>85.87</v>
      </c>
      <c r="BO206" s="6"/>
      <c r="BP206" s="6"/>
      <c r="BQ206" s="6" t="s">
        <v>290</v>
      </c>
      <c r="BR206" s="6" t="str">
        <f t="shared" si="99"/>
        <v>7 SPC20BS Stabdžių išvadai dviejų kontūrų</v>
      </c>
      <c r="BS206" s="6" t="s">
        <v>2263</v>
      </c>
      <c r="BT206" s="6" t="s">
        <v>3037</v>
      </c>
      <c r="BU206" s="6">
        <v>23705201</v>
      </c>
      <c r="BV206" s="6"/>
      <c r="BW206" s="6">
        <f>IF(Duombaze!BT206="",0,INDEX(DU!I:I,MATCH(Duombaze!BT206,DU!A:A,0),1))+IF(Duombaze!BU206="",0,INDEX(DU!I:I,MATCH(Duombaze!BU206,DU!A:A,0),1))+IF(Duombaze!BV206="",0,INDEX(DU!I:I,MATCH(Duombaze!BV206,DU!A:A,0),1))</f>
        <v>53.779853333333328</v>
      </c>
      <c r="BX206" s="6">
        <f>IF(Duombaze!BT206="",0,INDEX(DU!K:K,MATCH(Duombaze!BT206,DU!A:A,0),1))+IF(Duombaze!BU206="",0,INDEX(DU!K:K,MATCH(Duombaze!BU206,DU!A:A,0),1))+IF(Duombaze!BV206="",0,INDEX(DU!K:K,MATCH(Duombaze!BV206,DU!A:A,0),1))</f>
        <v>17.41</v>
      </c>
      <c r="BY206" s="6"/>
      <c r="BZ206" s="6"/>
      <c r="CA206" s="6"/>
      <c r="CB206" s="6" t="str">
        <f t="shared" si="112"/>
        <v/>
      </c>
      <c r="CC206" s="6"/>
      <c r="CD206" s="6">
        <f>IF(Duombaze!CC206="",0,INDEX(DU!I:I,MATCH(Duombaze!CC206,DU!A:A,0),1))</f>
        <v>0</v>
      </c>
      <c r="CE206" s="4">
        <f>IF(Duombaze!CC206="",0,INDEX(DU!K:K,MATCH(Duombaze!CC206,DU!A:A,0),1))</f>
        <v>0</v>
      </c>
      <c r="CF206" s="6"/>
      <c r="CG206" s="6"/>
      <c r="CH206" s="6"/>
      <c r="CI206" s="4" t="str">
        <f t="shared" si="105"/>
        <v/>
      </c>
      <c r="CJ206" s="6"/>
      <c r="CK206" s="6">
        <f>IF(Duombaze!CJ206="",0,INDEX(DU!I:I,MATCH(Duombaze!CJ206,DU!A:A,0),1))</f>
        <v>0</v>
      </c>
      <c r="CL206" s="4">
        <f>IF(Duombaze!CJ206="",0,INDEX(DU!K:K,MATCH(Duombaze!CJ206,DU!A:A,0),1))</f>
        <v>0</v>
      </c>
      <c r="CM206" s="6"/>
      <c r="CN206" s="6"/>
      <c r="CO206" s="6"/>
      <c r="CP206" s="4" t="str">
        <f t="shared" si="106"/>
        <v/>
      </c>
      <c r="CQ206" s="6"/>
      <c r="CR206" s="643"/>
      <c r="CS206" s="643"/>
      <c r="CT206" s="643">
        <f>IF(Duombaze!CR206="",0,INDEX(DU!I:I,MATCH(Duombaze!CR206,DU!A:A,0),1))+IF(Duombaze!CS206="",0,INDEX(DU!I:I,MATCH(Duombaze!CS206,DU!A:A,0),1))</f>
        <v>0</v>
      </c>
      <c r="CU206" s="6">
        <f>IF(Duombaze!CR206="",0,INDEX(DU!K:K,MATCH(Duombaze!CR206,DU!A:A,0),1))+IF(Duombaze!CS206="",0,INDEX(DU!K:K,MATCH(Duombaze!CS206,DU!A:A,0),1))</f>
        <v>0</v>
      </c>
      <c r="CV206" s="6"/>
      <c r="CW206" s="6"/>
      <c r="CX206" s="6"/>
      <c r="CY206" s="4" t="str">
        <f t="shared" si="107"/>
        <v/>
      </c>
      <c r="CZ206" s="6"/>
      <c r="DA206" s="674"/>
      <c r="DB206" s="674"/>
      <c r="DC206" s="674">
        <f>IF(Duombaze!DA206="",0,INDEX(DU!I:I,MATCH(Duombaze!DA206,DU!A:A,0),1))+IF(Duombaze!DB206="",0,INDEX(DU!I:I,MATCH(Duombaze!DB206,DU!A:A,0),1))</f>
        <v>0</v>
      </c>
      <c r="DD206" s="6">
        <f>IF(Duombaze!DA206="",0,INDEX(DU!K:K,MATCH(Duombaze!DA206,DU!A:A,0),1))+IF(Duombaze!DB206="",0,INDEX(DU!K:K,MATCH(Duombaze!DB206,DU!A:A,0),1))</f>
        <v>0</v>
      </c>
      <c r="DE206" s="6"/>
      <c r="DF206" s="6"/>
      <c r="DG206" s="6"/>
      <c r="DH206" s="6" t="str">
        <f t="shared" si="108"/>
        <v/>
      </c>
      <c r="DI206" s="6"/>
      <c r="DJ206" s="674"/>
      <c r="DK206" s="679"/>
      <c r="DL206" s="679">
        <f>IF(Duombaze!DJ206="",0,INDEX(DU!I:I,MATCH(Duombaze!DJ206,DU!A:A,0),1))+IF(Duombaze!DK206="",0,INDEX(DU!I:I,MATCH(Duombaze!DK206,DU!A:A,0),1))</f>
        <v>0</v>
      </c>
      <c r="DM206" s="6">
        <f>IF(Duombaze!DJ206="",0,INDEX(DU!K:K,MATCH(Duombaze!DJ206,DU!A:A,0),1))+IF(Duombaze!DK206="",0,INDEX(DU!K:K,MATCH(Duombaze!DK206,DU!A:A,0),1))</f>
        <v>0</v>
      </c>
      <c r="DN206" s="48"/>
      <c r="DO206" s="48"/>
      <c r="DP206" s="48" t="s">
        <v>2889</v>
      </c>
      <c r="DQ206" s="4" t="str">
        <f>IF(DP206&lt;&gt;"",A206&amp;" "&amp;C206&amp;" "&amp;"CERT167 "&amp;DP206,"")</f>
        <v>7 SPC20BS CERT167 Gale apvalūs LED + pilnas LED (N. Danija) + Darbiniai ž. + Papild. gal. borto + atšvaitai</v>
      </c>
      <c r="DR206" s="66" t="s">
        <v>2888</v>
      </c>
      <c r="DS206" s="694" t="s">
        <v>2793</v>
      </c>
      <c r="DT206" s="694" t="s">
        <v>3045</v>
      </c>
      <c r="DU206" s="694" t="s">
        <v>3047</v>
      </c>
      <c r="DV206" s="694" t="s">
        <v>3046</v>
      </c>
      <c r="DW206" s="694">
        <f>IF(Duombaze!DS206="",0,INDEX(DU!I:I,MATCH(Duombaze!DS206,DU!A:A,0),1))+IF(Duombaze!DT206="",0,INDEX(DU!I:I,MATCH(Duombaze!DT206,DU!A:A,0),1))+IF(Duombaze!DU206="",0,INDEX(DU!I:I,MATCH(Duombaze!DU206,DU!A:A,0),1))+IF(Duombaze!DV206="",0,INDEX(DU!I:I,MATCH(Duombaze!DV206,DU!A:A,0),1))</f>
        <v>350.82214117647021</v>
      </c>
      <c r="DX206" s="640">
        <f>IF(Duombaze!DS206="",0,INDEX(DU!K:K,MATCH(Duombaze!DS206,DU!A:A,0),1))+IF(Duombaze!DT206="",0,INDEX(DU!K:K,MATCH(Duombaze!DT206,DU!A:A,0),1))+IF(Duombaze!DU206="",0,INDEX(DU!K:K,MATCH(Duombaze!DU206,DU!A:A,0),1))+IF(Duombaze!DV206="",0,INDEX(DU!K:KH,MATCH(Duombaze!DV206,DU!A:A,0),1))</f>
        <v>139.22</v>
      </c>
      <c r="DY206" s="66"/>
      <c r="DZ206" s="66"/>
      <c r="EA206" s="6"/>
      <c r="EB206" s="6" t="str">
        <f t="shared" si="97"/>
        <v/>
      </c>
      <c r="EC206" s="6"/>
      <c r="ED206" s="6">
        <f>IF(Duombaze!EC206="",0,INDEX(DU!I:I,MATCH(Duombaze!EC206,DU!A:A,0),1))</f>
        <v>0</v>
      </c>
      <c r="EE206" s="640">
        <f>IF(Duombaze!EC206="",0,INDEX(DU!K:K,MATCH(Duombaze!EC206,DU!A:A,0),1))</f>
        <v>0</v>
      </c>
      <c r="EF206" s="6"/>
      <c r="EG206" s="6"/>
      <c r="EH206" s="6"/>
      <c r="EI206" s="4" t="str">
        <f t="shared" si="100"/>
        <v/>
      </c>
      <c r="EJ206" s="6"/>
      <c r="EK206" s="674"/>
      <c r="EL206" s="674"/>
      <c r="EM206" s="674"/>
      <c r="EN206" s="674">
        <f>IF(Duombaze!EK206="",0,INDEX(DU!I:I,MATCH(Duombaze!EK206,DU!A:A,0),1))+IF(Duombaze!EL206="",0,INDEX(DU!I:I,MATCH(Duombaze!EL206,DU!A:A,0),1))+IF(Duombaze!EM206="",0,INDEX(DU!I:I,MATCH(Duombaze!EM206,DU!A:A,0),1))</f>
        <v>0</v>
      </c>
      <c r="EO206" s="6">
        <f>IF(Duombaze!EK206="",0,INDEX(DU!K:K,MATCH(Duombaze!EK206,DU!A:A,0),1))+IF(Duombaze!EL206="",0,INDEX(DU!K:K,MATCH(Duombaze!EL206,DU!A:A,0),1))+IF(Duombaze!EM206="",0,INDEX(DU!K:K,MATCH(Duombaze!EM206,DU!A:A,0),1))</f>
        <v>0</v>
      </c>
      <c r="EP206" s="6"/>
      <c r="EQ206" s="6"/>
      <c r="ER206" s="66"/>
      <c r="ES206" s="4" t="str">
        <f t="shared" si="98"/>
        <v/>
      </c>
      <c r="ET206" s="6"/>
      <c r="EU206" s="6"/>
      <c r="EV206" s="6"/>
      <c r="EW206" s="6"/>
      <c r="EX206" s="6" t="str">
        <f t="shared" si="111"/>
        <v/>
      </c>
      <c r="EY206" s="6"/>
      <c r="EZ206" s="674"/>
      <c r="FA206" s="674"/>
      <c r="FB206" s="674">
        <f>IF(Duombaze!EZ206="",0,INDEX(DU!I:I,MATCH(Duombaze!EZ206,DU!A:A,0),1))+IF(Duombaze!FA206="",0,INDEX(DU!I:I,MATCH(Duombaze!FA206,DU!A:A,0),1))</f>
        <v>0</v>
      </c>
      <c r="FC206" s="6">
        <f>IF(Duombaze!EZ206="",0,INDEX(DU!K:K,MATCH(Duombaze!EZ206,DU!A:A,0),1))+IF(Duombaze!FA206="",0,INDEX(DU!K:K,MATCH(Duombaze!FA206,DU!A:A,0),1))</f>
        <v>0</v>
      </c>
      <c r="FD206" s="6"/>
      <c r="FE206" s="6"/>
      <c r="FF206" s="6"/>
      <c r="FG206" s="6"/>
      <c r="FH206" s="6"/>
      <c r="FI206" s="6"/>
      <c r="FJ206" s="6"/>
      <c r="FK206" s="186"/>
      <c r="FL206" s="14"/>
      <c r="FM206" s="673"/>
      <c r="FN206" s="673"/>
      <c r="FO206" s="673"/>
      <c r="FP206" s="673"/>
      <c r="FQ206" s="673">
        <f>IF(Duombaze!FM206="",0,INDEX(DU!I:I,MATCH(Duombaze!FM206,DU!A:A,0),1))+IF(Duombaze!FN206="",0,INDEX(DU!I:I,MATCH(Duombaze!FN206,DU!A:A,0),1))+IF(Duombaze!FO206="",0,INDEX(DU!I:I,MATCH(Duombaze!FO206,DU!A:A,0),1))+IF(Duombaze!FP206="",0,INDEX(DU!I:I,MATCH(Duombaze!FP206,DU!A:A,0),1))</f>
        <v>0</v>
      </c>
      <c r="FR206" s="673">
        <f>IF(Duombaze!FM206="",0,INDEX(DU!K:K*2,MATCH(Duombaze!FM206,DU!A:A,0),1))+IF(Duombaze!FN206="",0,INDEX(DU!K:K,MATCH(Duombaze!FN206,DU!A:A,0),1))+IF(Duombaze!FO206="",0,INDEX(DU!K:K,MATCH(Duombaze!FO206,DU!A:A,0),1))+IF(Duombaze!FP206="",0,INDEX(DU!K:K,MATCH(Duombaze!FP206,DU!A:A,0),1))</f>
        <v>0</v>
      </c>
      <c r="FT206" s="7" t="s">
        <v>723</v>
      </c>
      <c r="FU206" s="7" t="s">
        <v>1568</v>
      </c>
      <c r="FV206" s="7" t="s">
        <v>1562</v>
      </c>
    </row>
    <row r="207" spans="1:183" s="7" customFormat="1" ht="23.45" customHeight="1" x14ac:dyDescent="0.25">
      <c r="A207" s="42">
        <v>8</v>
      </c>
      <c r="B207" s="42" t="s">
        <v>779</v>
      </c>
      <c r="C207" s="12" t="s">
        <v>8637</v>
      </c>
      <c r="D207" s="6"/>
      <c r="E207" s="4" t="str">
        <f t="shared" si="113"/>
        <v/>
      </c>
      <c r="F207" s="6"/>
      <c r="G207" s="643"/>
      <c r="H207" s="643"/>
      <c r="I207" s="643"/>
      <c r="J207" s="643"/>
      <c r="K207" s="643"/>
      <c r="L207" s="643"/>
      <c r="M207" s="643"/>
      <c r="N207" s="643"/>
      <c r="O207" s="643"/>
      <c r="P207" s="640">
        <f>IF(Duombaze!G207="",0,INDEX(DU!I:I,MATCH(Duombaze!G207,DU!A:A,0),1))+IF(Duombaze!H207="",0,INDEX(DU!I:I,MATCH(Duombaze!H207,DU!A:A,0),1))+IF(Duombaze!I207="",0,INDEX(DU!I:I,MATCH(Duombaze!I207,DU!A:A,0),1))+IF(Duombaze!J207="",0,INDEX(DU!I:I,MATCH(Duombaze!J207,DU!A:A,0),1))+IF(Duombaze!K207="",0,INDEX(DU!I:I,MATCH(Duombaze!K207,DU!A:A,0),1))+IF(Duombaze!L207="",0,INDEX(DU!I:I,MATCH(Duombaze!L207,DU!A:A,0),1))+IF(Duombaze!M207="",0,INDEX(DU!I:I,MATCH(Duombaze!M207,DU!A:A,0),1))+IF(Duombaze!N207="",0,INDEX(DU!I:I,MATCH(Duombaze!N207,DU!A:A,0),1))+IF(Duombaze!O207="",0,INDEX(DU!I:I,MATCH(Duombaze!O207,DU!A:A,0),1))</f>
        <v>0</v>
      </c>
      <c r="Q207" s="640">
        <f>IF(Duombaze!G207="",0,INDEX(DU!K:K,MATCH(Duombaze!G207,DU!A:A,0),1))+IF(Duombaze!H207="",0,INDEX(DU!K:K,MATCH(Duombaze!H207,DU!A:A,0),1))+IF(Duombaze!I207="",0,INDEX(DU!K:K,MATCH(Duombaze!I207,DU!A:A,0),1))+IF(Duombaze!J207="",0,INDEX(DU!K:K,MATCH(Duombaze!J207,DU!A:A,0),1))+IF(Duombaze!K207="",0,INDEX(DU!K:K,MATCH(Duombaze!K207,DU!A:A,0),1))+IF(Duombaze!L207="",0,INDEX(DU!K:K,MATCH(Duombaze!L207,DU!A:A,0),1))+IF(Duombaze!M207="",0,INDEX(DU!K:K,MATCH(Duombaze!M207,DU!A:A,0),1))+IF(Duombaze!N207="",0,INDEX(DU!K:K,MATCH(Duombaze!N207,DU!A:A,0),1))+IF(Duombaze!O207="",0,INDEX(DU!K:K,MATCH(Duombaze!O207,DU!A:A,0),1))</f>
        <v>0</v>
      </c>
      <c r="R207" s="6"/>
      <c r="S207" s="48"/>
      <c r="T207" s="883"/>
      <c r="U207" s="4">
        <f>IF(Duombaze!T207="",0,INDEX(DU!I:I,MATCH(Duombaze!T207,DU!A:A,0),1))</f>
        <v>0</v>
      </c>
      <c r="V207" s="4">
        <f>IF(Duombaze!T207="",0,INDEX(DU!K:K,MATCH(Duombaze!T207,DU!A:A,0),1))</f>
        <v>0</v>
      </c>
      <c r="W207" s="6"/>
      <c r="X207" s="6"/>
      <c r="Y207" s="858"/>
      <c r="Z207" s="66"/>
      <c r="AA207" s="4" t="str">
        <f t="shared" si="101"/>
        <v/>
      </c>
      <c r="AB207" s="6"/>
      <c r="AC207" s="6">
        <f>IF(Duombaze!AB207="",0,INDEX(DU!I:I,MATCH(Duombaze!AB207,DU!A:A,0),1))</f>
        <v>0</v>
      </c>
      <c r="AD207" s="2">
        <f>IF(Duombaze!AB207="",0,INDEX(DU!K:K,MATCH(Duombaze!AB207,DU!A:A,0),1))</f>
        <v>0</v>
      </c>
      <c r="AE207" s="6"/>
      <c r="AF207" s="6"/>
      <c r="AG207" s="6"/>
      <c r="AH207" s="4" t="str">
        <f t="shared" si="103"/>
        <v/>
      </c>
      <c r="AI207" s="6"/>
      <c r="AJ207" s="643"/>
      <c r="AK207" s="643"/>
      <c r="AL207" s="643"/>
      <c r="AM207" s="643">
        <f>IF(Duombaze!AJ207="",0,INDEX(DU!I:I,MATCH(Duombaze!AJ207,DU!A:A,0),1))+IF(Duombaze!AK207="",0,INDEX(DU!I:I,MATCH(Duombaze!AK207,DU!A:A,0),1))+IF(Duombaze!AL207="",0,INDEX(DU!I:I,MATCH(Duombaze!AL207,DU!A:A,0),1))</f>
        <v>0</v>
      </c>
      <c r="AN207" s="643">
        <f>IF(Duombaze!AJ207="",0,INDEX(DU!K:K,MATCH(Duombaze!AJ207,DU!A:A,0),1))+IF(Duombaze!AK207="",0,INDEX(DU!K:K,MATCH(Duombaze!AK207,DU!A:A,0),1))+IF(Duombaze!AL207="",0,INDEX(DU!K:K,MATCH(Duombaze!AL207,DU!A:A,0),1))</f>
        <v>0</v>
      </c>
      <c r="AO207" s="6"/>
      <c r="AP207" s="6"/>
      <c r="AQ207" s="6"/>
      <c r="AR207" s="4" t="str">
        <f t="shared" si="104"/>
        <v/>
      </c>
      <c r="AS207" s="6"/>
      <c r="AT207" s="643"/>
      <c r="AU207" s="643"/>
      <c r="AV207" s="643"/>
      <c r="AW207" s="643"/>
      <c r="AX207" s="643"/>
      <c r="AY207" s="643"/>
      <c r="AZ207" s="643"/>
      <c r="BA207" s="643"/>
      <c r="BB207" s="643"/>
      <c r="BC207" s="640">
        <f>IF(Duombaze!AT207="",0,INDEX(DU!I:I,MATCH(Duombaze!AT207,DU!A:A,0),1))+IF(Duombaze!AU207="",0,INDEX(DU!I:I,MATCH(Duombaze!AU207,DU!A:A,0),1))+IF(Duombaze!AV207="",0,INDEX(DU!I:I,MATCH(Duombaze!AV207,DU!A:A,0),1))+IF(Duombaze!AW207="",0,INDEX(DU!I:I,MATCH(Duombaze!AW207,DU!A:A,0),1))+IF(Duombaze!AX207="",0,INDEX(DU!I:I,MATCH(Duombaze!AX207,DU!A:A,0),1))+IF(Duombaze!AY207="",0,INDEX(DU!I:I,MATCH(Duombaze!AY207,DU!A:A,0),1))+IF(Duombaze!AZ207="",0,INDEX(DU!I:I,MATCH(Duombaze!AZ207,DU!A:A,0),1))+IF(Duombaze!BA207="",0,INDEX(DU!I:I,MATCH(Duombaze!BA207,DU!A:A,0),1))+IF(Duombaze!BB207="",0,INDEX(DU!I:I,MATCH(Duombaze!BB207,DU!A:A,0),1))</f>
        <v>0</v>
      </c>
      <c r="BD207" s="640">
        <f>IF(Duombaze!AT207="",0,INDEX(DU!K:K,MATCH(Duombaze!AT207,DU!A:A,0),1))+IF(Duombaze!AU207="",0,INDEX(DU!K:K,MATCH(Duombaze!AU207,DU!A:A,0),1))+IF(Duombaze!AV207="",0,INDEX(DU!K:K,MATCH(Duombaze!AV207,DU!A:A,0),1))+IF(Duombaze!AW207="",0,INDEX(DU!K:K,MATCH(Duombaze!AW207,DU!A:A,0),1))+IF(Duombaze!AX207="",0,INDEX(DU!K:K,MATCH(Duombaze!AX207,DU!A:A,0),1))+IF(Duombaze!AY207="",0,INDEX(DU!K:K,MATCH(Duombaze!AY207,DU!A:A,0),1))+IF(Duombaze!AZ207="",0,INDEX(DU!K:K,MATCH(Duombaze!AZ207,DU!A:A,0),1))+IF(Duombaze!BA207="",0,INDEX(DU!K:K,MATCH(Duombaze!BA207,DU!A:A,0),1))+IF(Duombaze!BB207="",0,INDEX(DU!K:K,MATCH(Duombaze!BB207,DU!A:A,0),1))</f>
        <v>0</v>
      </c>
      <c r="BE207" s="6"/>
      <c r="BF207" s="6"/>
      <c r="BG207" s="66"/>
      <c r="BH207" s="4" t="str">
        <f t="shared" si="110"/>
        <v/>
      </c>
      <c r="BI207" s="6"/>
      <c r="BJ207" s="643"/>
      <c r="BK207" s="643"/>
      <c r="BL207" s="643"/>
      <c r="BM207" s="643">
        <f>IF(Duombaze!BJ207="",0,INDEX(DU!I:I,MATCH(Duombaze!BJ207,DU!A:A,0),1))+IF(Duombaze!BK207="",0,INDEX(DU!I:I,MATCH(Duombaze!BK207,DU!A:A,0),1))+IF(Duombaze!BL207="",0,INDEX(DU!I:I,MATCH(Duombaze!BL207,DU!A:A,0),1))</f>
        <v>0</v>
      </c>
      <c r="BN207" s="640">
        <f>IF(Duombaze!BJ207="",0,INDEX(DU!K:K,MATCH(Duombaze!BJ207,DU!A:A,0),1))+IF(Duombaze!BK207="",0,INDEX(DU!K:K,MATCH(Duombaze!BK207,DU!A:A,0),1))+IF(Duombaze!BL207="",0,INDEX(DU!K:K,MATCH(Duombaze!BL207,DU!A:A,0),1))</f>
        <v>0</v>
      </c>
      <c r="BO207" s="6"/>
      <c r="BP207" s="6"/>
      <c r="BQ207" s="6"/>
      <c r="BR207" s="6" t="str">
        <f t="shared" si="99"/>
        <v/>
      </c>
      <c r="BS207" s="6"/>
      <c r="BT207" s="6"/>
      <c r="BU207" s="6"/>
      <c r="BV207" s="6"/>
      <c r="BW207" s="6">
        <f>IF(Duombaze!BT207="",0,INDEX(DU!I:I,MATCH(Duombaze!BT207,DU!A:A,0),1))+IF(Duombaze!BU207="",0,INDEX(DU!I:I,MATCH(Duombaze!BU207,DU!A:A,0),1))+IF(Duombaze!BV207="",0,INDEX(DU!I:I,MATCH(Duombaze!BV207,DU!A:A,0),1))</f>
        <v>0</v>
      </c>
      <c r="BX207" s="6">
        <f>IF(Duombaze!BT207="",0,INDEX(DU!K:K,MATCH(Duombaze!BT207,DU!A:A,0),1))+IF(Duombaze!BU207="",0,INDEX(DU!K:K,MATCH(Duombaze!BU207,DU!A:A,0),1))+IF(Duombaze!BV207="",0,INDEX(DU!K:K,MATCH(Duombaze!BV207,DU!A:A,0),1))</f>
        <v>0</v>
      </c>
      <c r="BY207" s="6"/>
      <c r="BZ207" s="6"/>
      <c r="CA207" s="6"/>
      <c r="CB207" s="6" t="str">
        <f t="shared" si="112"/>
        <v/>
      </c>
      <c r="CC207" s="6"/>
      <c r="CD207" s="6">
        <f>IF(Duombaze!CC207="",0,INDEX(DU!I:I,MATCH(Duombaze!CC207,DU!A:A,0),1))</f>
        <v>0</v>
      </c>
      <c r="CE207" s="4">
        <f>IF(Duombaze!CC207="",0,INDEX(DU!K:K,MATCH(Duombaze!CC207,DU!A:A,0),1))</f>
        <v>0</v>
      </c>
      <c r="CF207" s="6"/>
      <c r="CG207" s="6"/>
      <c r="CH207" s="6"/>
      <c r="CI207" s="4" t="str">
        <f t="shared" si="105"/>
        <v/>
      </c>
      <c r="CJ207" s="6"/>
      <c r="CK207" s="6">
        <f>IF(Duombaze!CJ207="",0,INDEX(DU!I:I,MATCH(Duombaze!CJ207,DU!A:A,0),1))</f>
        <v>0</v>
      </c>
      <c r="CL207" s="4">
        <f>IF(Duombaze!CJ207="",0,INDEX(DU!K:K,MATCH(Duombaze!CJ207,DU!A:A,0),1))</f>
        <v>0</v>
      </c>
      <c r="CM207" s="6"/>
      <c r="CN207" s="6"/>
      <c r="CO207" s="6"/>
      <c r="CP207" s="4" t="str">
        <f t="shared" si="106"/>
        <v/>
      </c>
      <c r="CQ207" s="6"/>
      <c r="CR207" s="643"/>
      <c r="CS207" s="643"/>
      <c r="CT207" s="643">
        <f>IF(Duombaze!CR207="",0,INDEX(DU!I:I,MATCH(Duombaze!CR207,DU!A:A,0),1))+IF(Duombaze!CS207="",0,INDEX(DU!I:I,MATCH(Duombaze!CS207,DU!A:A,0),1))</f>
        <v>0</v>
      </c>
      <c r="CU207" s="6">
        <f>IF(Duombaze!CR207="",0,INDEX(DU!K:K,MATCH(Duombaze!CR207,DU!A:A,0),1))+IF(Duombaze!CS207="",0,INDEX(DU!K:K,MATCH(Duombaze!CS207,DU!A:A,0),1))</f>
        <v>0</v>
      </c>
      <c r="CV207" s="6"/>
      <c r="CW207" s="6"/>
      <c r="CX207" s="6"/>
      <c r="CY207" s="4" t="str">
        <f t="shared" si="107"/>
        <v/>
      </c>
      <c r="CZ207" s="6"/>
      <c r="DA207" s="674"/>
      <c r="DB207" s="674"/>
      <c r="DC207" s="674">
        <f>IF(Duombaze!DA207="",0,INDEX(DU!I:I,MATCH(Duombaze!DA207,DU!A:A,0),1))+IF(Duombaze!DB207="",0,INDEX(DU!I:I,MATCH(Duombaze!DB207,DU!A:A,0),1))</f>
        <v>0</v>
      </c>
      <c r="DD207" s="6">
        <f>IF(Duombaze!DA207="",0,INDEX(DU!K:K,MATCH(Duombaze!DA207,DU!A:A,0),1))+IF(Duombaze!DB207="",0,INDEX(DU!K:K,MATCH(Duombaze!DB207,DU!A:A,0),1))</f>
        <v>0</v>
      </c>
      <c r="DE207" s="6"/>
      <c r="DF207" s="6"/>
      <c r="DG207" s="6"/>
      <c r="DH207" s="6" t="str">
        <f t="shared" si="108"/>
        <v/>
      </c>
      <c r="DI207" s="6"/>
      <c r="DJ207" s="674"/>
      <c r="DK207" s="679"/>
      <c r="DL207" s="679">
        <f>IF(Duombaze!DJ207="",0,INDEX(DU!I:I,MATCH(Duombaze!DJ207,DU!A:A,0),1))+IF(Duombaze!DK207="",0,INDEX(DU!I:I,MATCH(Duombaze!DK207,DU!A:A,0),1))</f>
        <v>0</v>
      </c>
      <c r="DM207" s="6">
        <f>IF(Duombaze!DJ207="",0,INDEX(DU!K:K,MATCH(Duombaze!DJ207,DU!A:A,0),1))+IF(Duombaze!DK207="",0,INDEX(DU!K:K,MATCH(Duombaze!DK207,DU!A:A,0),1))</f>
        <v>0</v>
      </c>
      <c r="DN207" s="48"/>
      <c r="DO207" s="48"/>
      <c r="DP207" s="48"/>
      <c r="DQ207" s="4" t="str">
        <f t="shared" si="109"/>
        <v/>
      </c>
      <c r="DR207" s="66"/>
      <c r="DS207" s="694"/>
      <c r="DT207" s="694"/>
      <c r="DU207" s="694"/>
      <c r="DV207" s="694"/>
      <c r="DW207" s="694">
        <f>IF(Duombaze!DS207="",0,INDEX(DU!I:I,MATCH(Duombaze!DS207,DU!A:A,0),1))+IF(Duombaze!DT207="",0,INDEX(DU!I:I,MATCH(Duombaze!DT207,DU!A:A,0),1))+IF(Duombaze!DU207="",0,INDEX(DU!I:I,MATCH(Duombaze!DU207,DU!A:A,0),1))+IF(Duombaze!DV207="",0,INDEX(DU!I:I,MATCH(Duombaze!DV207,DU!A:A,0),1))</f>
        <v>0</v>
      </c>
      <c r="DX207" s="640">
        <f>IF(Duombaze!DS207="",0,INDEX(DU!K:K,MATCH(Duombaze!DS207,DU!A:A,0),1))+IF(Duombaze!DT207="",0,INDEX(DU!K:K,MATCH(Duombaze!DT207,DU!A:A,0),1))+IF(Duombaze!DU207="",0,INDEX(DU!K:K,MATCH(Duombaze!DU207,DU!A:A,0),1))+IF(Duombaze!DV207="",0,INDEX(DU!K:KH,MATCH(Duombaze!DV207,DU!A:A,0),1))</f>
        <v>0</v>
      </c>
      <c r="DY207" s="66"/>
      <c r="DZ207" s="66"/>
      <c r="EA207" s="6"/>
      <c r="EB207" s="6" t="str">
        <f t="shared" si="97"/>
        <v/>
      </c>
      <c r="EC207" s="6"/>
      <c r="ED207" s="6">
        <f>IF(Duombaze!EC207="",0,INDEX(DU!I:I,MATCH(Duombaze!EC207,DU!A:A,0),1))</f>
        <v>0</v>
      </c>
      <c r="EE207" s="640">
        <f>IF(Duombaze!EC207="",0,INDEX(DU!K:K,MATCH(Duombaze!EC207,DU!A:A,0),1))</f>
        <v>0</v>
      </c>
      <c r="EF207" s="6"/>
      <c r="EG207" s="6"/>
      <c r="EH207" s="6"/>
      <c r="EI207" s="4" t="str">
        <f t="shared" si="100"/>
        <v/>
      </c>
      <c r="EJ207" s="6"/>
      <c r="EK207" s="674"/>
      <c r="EL207" s="674"/>
      <c r="EM207" s="674"/>
      <c r="EN207" s="674">
        <f>IF(Duombaze!EK207="",0,INDEX(DU!I:I,MATCH(Duombaze!EK207,DU!A:A,0),1))+IF(Duombaze!EL207="",0,INDEX(DU!I:I,MATCH(Duombaze!EL207,DU!A:A,0),1))+IF(Duombaze!EM207="",0,INDEX(DU!I:I,MATCH(Duombaze!EM207,DU!A:A,0),1))</f>
        <v>0</v>
      </c>
      <c r="EO207" s="6">
        <f>IF(Duombaze!EK207="",0,INDEX(DU!K:K,MATCH(Duombaze!EK207,DU!A:A,0),1))+IF(Duombaze!EL207="",0,INDEX(DU!K:K,MATCH(Duombaze!EL207,DU!A:A,0),1))+IF(Duombaze!EM207="",0,INDEX(DU!K:K,MATCH(Duombaze!EM207,DU!A:A,0),1))</f>
        <v>0</v>
      </c>
      <c r="EP207" s="6"/>
      <c r="EQ207" s="6"/>
      <c r="ER207" s="66"/>
      <c r="ES207" s="4" t="str">
        <f t="shared" si="98"/>
        <v/>
      </c>
      <c r="ET207" s="6"/>
      <c r="EU207" s="6"/>
      <c r="EV207" s="6"/>
      <c r="EW207" s="6"/>
      <c r="EX207" s="6" t="str">
        <f t="shared" si="111"/>
        <v/>
      </c>
      <c r="EY207" s="6"/>
      <c r="EZ207" s="674"/>
      <c r="FA207" s="674"/>
      <c r="FB207" s="674">
        <f>IF(Duombaze!EZ207="",0,INDEX(DU!I:I,MATCH(Duombaze!EZ207,DU!A:A,0),1))+IF(Duombaze!FA207="",0,INDEX(DU!I:I,MATCH(Duombaze!FA207,DU!A:A,0),1))</f>
        <v>0</v>
      </c>
      <c r="FC207" s="6">
        <f>IF(Duombaze!EZ207="",0,INDEX(DU!K:K,MATCH(Duombaze!EZ207,DU!A:A,0),1))+IF(Duombaze!FA207="",0,INDEX(DU!K:K,MATCH(Duombaze!FA207,DU!A:A,0),1))</f>
        <v>0</v>
      </c>
      <c r="FD207" s="6"/>
      <c r="FE207" s="6"/>
      <c r="FF207" s="6"/>
      <c r="FG207" s="6"/>
      <c r="FH207" s="6"/>
      <c r="FI207" s="6"/>
      <c r="FJ207" s="6"/>
      <c r="FK207" s="186"/>
      <c r="FL207" s="14"/>
      <c r="FM207" s="673"/>
      <c r="FN207" s="673"/>
      <c r="FO207" s="673"/>
      <c r="FP207" s="673"/>
      <c r="FQ207" s="673">
        <f>IF(Duombaze!FM207="",0,INDEX(DU!I:I,MATCH(Duombaze!FM207,DU!A:A,0),1))+IF(Duombaze!FN207="",0,INDEX(DU!I:I,MATCH(Duombaze!FN207,DU!A:A,0),1))+IF(Duombaze!FO207="",0,INDEX(DU!I:I,MATCH(Duombaze!FO207,DU!A:A,0),1))+IF(Duombaze!FP207="",0,INDEX(DU!I:I,MATCH(Duombaze!FP207,DU!A:A,0),1))</f>
        <v>0</v>
      </c>
      <c r="FR207" s="673">
        <f>IF(Duombaze!FM207="",0,INDEX(DU!K:K*2,MATCH(Duombaze!FM207,DU!A:A,0),1))+IF(Duombaze!FN207="",0,INDEX(DU!K:K,MATCH(Duombaze!FN207,DU!A:A,0),1))+IF(Duombaze!FO207="",0,INDEX(DU!K:K,MATCH(Duombaze!FO207,DU!A:A,0),1))+IF(Duombaze!FP207="",0,INDEX(DU!K:K,MATCH(Duombaze!FP207,DU!A:A,0),1))</f>
        <v>0</v>
      </c>
      <c r="FT207" s="7" t="s">
        <v>614</v>
      </c>
      <c r="FU207" s="7" t="s">
        <v>1569</v>
      </c>
      <c r="FV207" s="7" t="s">
        <v>430</v>
      </c>
    </row>
    <row r="208" spans="1:183" s="7" customFormat="1" ht="23.45" customHeight="1" x14ac:dyDescent="0.25">
      <c r="A208" s="42">
        <v>9</v>
      </c>
      <c r="B208" s="42" t="s">
        <v>779</v>
      </c>
      <c r="C208" s="12" t="s">
        <v>8637</v>
      </c>
      <c r="D208" s="6"/>
      <c r="E208" s="4" t="str">
        <f t="shared" si="113"/>
        <v/>
      </c>
      <c r="F208" s="6"/>
      <c r="G208" s="643"/>
      <c r="H208" s="643"/>
      <c r="I208" s="643"/>
      <c r="J208" s="643"/>
      <c r="K208" s="643"/>
      <c r="L208" s="643"/>
      <c r="M208" s="643"/>
      <c r="N208" s="643"/>
      <c r="O208" s="643"/>
      <c r="P208" s="640">
        <f>IF(Duombaze!G208="",0,INDEX(DU!I:I,MATCH(Duombaze!G208,DU!A:A,0),1))+IF(Duombaze!H208="",0,INDEX(DU!I:I,MATCH(Duombaze!H208,DU!A:A,0),1))+IF(Duombaze!I208="",0,INDEX(DU!I:I,MATCH(Duombaze!I208,DU!A:A,0),1))+IF(Duombaze!J208="",0,INDEX(DU!I:I,MATCH(Duombaze!J208,DU!A:A,0),1))+IF(Duombaze!K208="",0,INDEX(DU!I:I,MATCH(Duombaze!K208,DU!A:A,0),1))+IF(Duombaze!L208="",0,INDEX(DU!I:I,MATCH(Duombaze!L208,DU!A:A,0),1))+IF(Duombaze!M208="",0,INDEX(DU!I:I,MATCH(Duombaze!M208,DU!A:A,0),1))+IF(Duombaze!N208="",0,INDEX(DU!I:I,MATCH(Duombaze!N208,DU!A:A,0),1))+IF(Duombaze!O208="",0,INDEX(DU!I:I,MATCH(Duombaze!O208,DU!A:A,0),1))</f>
        <v>0</v>
      </c>
      <c r="Q208" s="640">
        <f>IF(Duombaze!G208="",0,INDEX(DU!K:K,MATCH(Duombaze!G208,DU!A:A,0),1))+IF(Duombaze!H208="",0,INDEX(DU!K:K,MATCH(Duombaze!H208,DU!A:A,0),1))+IF(Duombaze!I208="",0,INDEX(DU!K:K,MATCH(Duombaze!I208,DU!A:A,0),1))+IF(Duombaze!J208="",0,INDEX(DU!K:K,MATCH(Duombaze!J208,DU!A:A,0),1))+IF(Duombaze!K208="",0,INDEX(DU!K:K,MATCH(Duombaze!K208,DU!A:A,0),1))+IF(Duombaze!L208="",0,INDEX(DU!K:K,MATCH(Duombaze!L208,DU!A:A,0),1))+IF(Duombaze!M208="",0,INDEX(DU!K:K,MATCH(Duombaze!M208,DU!A:A,0),1))+IF(Duombaze!N208="",0,INDEX(DU!K:K,MATCH(Duombaze!N208,DU!A:A,0),1))+IF(Duombaze!O208="",0,INDEX(DU!K:K,MATCH(Duombaze!O208,DU!A:A,0),1))</f>
        <v>0</v>
      </c>
      <c r="R208" s="6"/>
      <c r="S208" s="48"/>
      <c r="T208" s="883"/>
      <c r="U208" s="4">
        <f>IF(Duombaze!T208="",0,INDEX(DU!I:I,MATCH(Duombaze!T208,DU!A:A,0),1))</f>
        <v>0</v>
      </c>
      <c r="V208" s="4">
        <f>IF(Duombaze!T208="",0,INDEX(DU!K:K,MATCH(Duombaze!T208,DU!A:A,0),1))</f>
        <v>0</v>
      </c>
      <c r="W208" s="6"/>
      <c r="X208" s="6"/>
      <c r="Y208" s="858"/>
      <c r="Z208" s="66"/>
      <c r="AA208" s="4" t="str">
        <f t="shared" si="101"/>
        <v/>
      </c>
      <c r="AB208" s="6"/>
      <c r="AC208" s="6">
        <f>IF(Duombaze!AB208="",0,INDEX(DU!I:I,MATCH(Duombaze!AB208,DU!A:A,0),1))</f>
        <v>0</v>
      </c>
      <c r="AD208" s="2">
        <f>IF(Duombaze!AB208="",0,INDEX(DU!K:K,MATCH(Duombaze!AB208,DU!A:A,0),1))</f>
        <v>0</v>
      </c>
      <c r="AE208" s="6"/>
      <c r="AF208" s="6"/>
      <c r="AG208" s="6"/>
      <c r="AH208" s="4" t="str">
        <f t="shared" si="103"/>
        <v/>
      </c>
      <c r="AI208" s="6"/>
      <c r="AJ208" s="643"/>
      <c r="AK208" s="643"/>
      <c r="AL208" s="643"/>
      <c r="AM208" s="643">
        <f>IF(Duombaze!AJ208="",0,INDEX(DU!I:I,MATCH(Duombaze!AJ208,DU!A:A,0),1))+IF(Duombaze!AK208="",0,INDEX(DU!I:I,MATCH(Duombaze!AK208,DU!A:A,0),1))+IF(Duombaze!AL208="",0,INDEX(DU!I:I,MATCH(Duombaze!AL208,DU!A:A,0),1))</f>
        <v>0</v>
      </c>
      <c r="AN208" s="643">
        <f>IF(Duombaze!AJ208="",0,INDEX(DU!K:K,MATCH(Duombaze!AJ208,DU!A:A,0),1))+IF(Duombaze!AK208="",0,INDEX(DU!K:K,MATCH(Duombaze!AK208,DU!A:A,0),1))+IF(Duombaze!AL208="",0,INDEX(DU!K:K,MATCH(Duombaze!AL208,DU!A:A,0),1))</f>
        <v>0</v>
      </c>
      <c r="AO208" s="6"/>
      <c r="AP208" s="6"/>
      <c r="AQ208" s="6"/>
      <c r="AR208" s="4" t="str">
        <f t="shared" si="104"/>
        <v/>
      </c>
      <c r="AS208" s="6"/>
      <c r="AT208" s="643"/>
      <c r="AU208" s="643"/>
      <c r="AV208" s="643"/>
      <c r="AW208" s="643"/>
      <c r="AX208" s="643"/>
      <c r="AY208" s="643"/>
      <c r="AZ208" s="643"/>
      <c r="BA208" s="643"/>
      <c r="BB208" s="643"/>
      <c r="BC208" s="640">
        <f>IF(Duombaze!AT208="",0,INDEX(DU!I:I,MATCH(Duombaze!AT208,DU!A:A,0),1))+IF(Duombaze!AU208="",0,INDEX(DU!I:I,MATCH(Duombaze!AU208,DU!A:A,0),1))+IF(Duombaze!AV208="",0,INDEX(DU!I:I,MATCH(Duombaze!AV208,DU!A:A,0),1))+IF(Duombaze!AW208="",0,INDEX(DU!I:I,MATCH(Duombaze!AW208,DU!A:A,0),1))+IF(Duombaze!AX208="",0,INDEX(DU!I:I,MATCH(Duombaze!AX208,DU!A:A,0),1))+IF(Duombaze!AY208="",0,INDEX(DU!I:I,MATCH(Duombaze!AY208,DU!A:A,0),1))+IF(Duombaze!AZ208="",0,INDEX(DU!I:I,MATCH(Duombaze!AZ208,DU!A:A,0),1))+IF(Duombaze!BA208="",0,INDEX(DU!I:I,MATCH(Duombaze!BA208,DU!A:A,0),1))+IF(Duombaze!BB208="",0,INDEX(DU!I:I,MATCH(Duombaze!BB208,DU!A:A,0),1))</f>
        <v>0</v>
      </c>
      <c r="BD208" s="640">
        <f>IF(Duombaze!AT208="",0,INDEX(DU!K:K,MATCH(Duombaze!AT208,DU!A:A,0),1))+IF(Duombaze!AU208="",0,INDEX(DU!K:K,MATCH(Duombaze!AU208,DU!A:A,0),1))+IF(Duombaze!AV208="",0,INDEX(DU!K:K,MATCH(Duombaze!AV208,DU!A:A,0),1))+IF(Duombaze!AW208="",0,INDEX(DU!K:K,MATCH(Duombaze!AW208,DU!A:A,0),1))+IF(Duombaze!AX208="",0,INDEX(DU!K:K,MATCH(Duombaze!AX208,DU!A:A,0),1))+IF(Duombaze!AY208="",0,INDEX(DU!K:K,MATCH(Duombaze!AY208,DU!A:A,0),1))+IF(Duombaze!AZ208="",0,INDEX(DU!K:K,MATCH(Duombaze!AZ208,DU!A:A,0),1))+IF(Duombaze!BA208="",0,INDEX(DU!K:K,MATCH(Duombaze!BA208,DU!A:A,0),1))+IF(Duombaze!BB208="",0,INDEX(DU!K:K,MATCH(Duombaze!BB208,DU!A:A,0),1))</f>
        <v>0</v>
      </c>
      <c r="BE208" s="6"/>
      <c r="BF208" s="6"/>
      <c r="BG208" s="66"/>
      <c r="BH208" s="4" t="str">
        <f t="shared" si="110"/>
        <v/>
      </c>
      <c r="BI208" s="6"/>
      <c r="BJ208" s="643"/>
      <c r="BK208" s="643"/>
      <c r="BL208" s="643"/>
      <c r="BM208" s="643">
        <f>IF(Duombaze!BJ208="",0,INDEX(DU!I:I,MATCH(Duombaze!BJ208,DU!A:A,0),1))+IF(Duombaze!BK208="",0,INDEX(DU!I:I,MATCH(Duombaze!BK208,DU!A:A,0),1))+IF(Duombaze!BL208="",0,INDEX(DU!I:I,MATCH(Duombaze!BL208,DU!A:A,0),1))</f>
        <v>0</v>
      </c>
      <c r="BN208" s="640">
        <f>IF(Duombaze!BJ208="",0,INDEX(DU!K:K,MATCH(Duombaze!BJ208,DU!A:A,0),1))+IF(Duombaze!BK208="",0,INDEX(DU!K:K,MATCH(Duombaze!BK208,DU!A:A,0),1))+IF(Duombaze!BL208="",0,INDEX(DU!K:K,MATCH(Duombaze!BL208,DU!A:A,0),1))</f>
        <v>0</v>
      </c>
      <c r="BO208" s="6"/>
      <c r="BP208" s="6"/>
      <c r="BQ208" s="6"/>
      <c r="BR208" s="6" t="str">
        <f t="shared" si="99"/>
        <v/>
      </c>
      <c r="BS208" s="6"/>
      <c r="BT208" s="6"/>
      <c r="BU208" s="6"/>
      <c r="BV208" s="6"/>
      <c r="BW208" s="6">
        <f>IF(Duombaze!BT208="",0,INDEX(DU!I:I,MATCH(Duombaze!BT208,DU!A:A,0),1))+IF(Duombaze!BU208="",0,INDEX(DU!I:I,MATCH(Duombaze!BU208,DU!A:A,0),1))+IF(Duombaze!BV208="",0,INDEX(DU!I:I,MATCH(Duombaze!BV208,DU!A:A,0),1))</f>
        <v>0</v>
      </c>
      <c r="BX208" s="6">
        <f>IF(Duombaze!BT208="",0,INDEX(DU!K:K,MATCH(Duombaze!BT208,DU!A:A,0),1))+IF(Duombaze!BU208="",0,INDEX(DU!K:K,MATCH(Duombaze!BU208,DU!A:A,0),1))+IF(Duombaze!BV208="",0,INDEX(DU!K:K,MATCH(Duombaze!BV208,DU!A:A,0),1))</f>
        <v>0</v>
      </c>
      <c r="BY208" s="6"/>
      <c r="BZ208" s="6"/>
      <c r="CA208" s="6"/>
      <c r="CB208" s="6" t="str">
        <f t="shared" si="112"/>
        <v/>
      </c>
      <c r="CC208" s="6"/>
      <c r="CD208" s="6">
        <f>IF(Duombaze!CC208="",0,INDEX(DU!I:I,MATCH(Duombaze!CC208,DU!A:A,0),1))</f>
        <v>0</v>
      </c>
      <c r="CE208" s="4">
        <f>IF(Duombaze!CC208="",0,INDEX(DU!K:K,MATCH(Duombaze!CC208,DU!A:A,0),1))</f>
        <v>0</v>
      </c>
      <c r="CF208" s="6"/>
      <c r="CG208" s="6"/>
      <c r="CH208" s="6"/>
      <c r="CI208" s="4" t="str">
        <f t="shared" si="105"/>
        <v/>
      </c>
      <c r="CJ208" s="6"/>
      <c r="CK208" s="6">
        <f>IF(Duombaze!CJ208="",0,INDEX(DU!I:I,MATCH(Duombaze!CJ208,DU!A:A,0),1))</f>
        <v>0</v>
      </c>
      <c r="CL208" s="4">
        <f>IF(Duombaze!CJ208="",0,INDEX(DU!K:K,MATCH(Duombaze!CJ208,DU!A:A,0),1))</f>
        <v>0</v>
      </c>
      <c r="CM208" s="6"/>
      <c r="CN208" s="6"/>
      <c r="CO208" s="6"/>
      <c r="CP208" s="4" t="str">
        <f t="shared" si="106"/>
        <v/>
      </c>
      <c r="CQ208" s="6"/>
      <c r="CR208" s="643"/>
      <c r="CS208" s="643"/>
      <c r="CT208" s="643">
        <f>IF(Duombaze!CR208="",0,INDEX(DU!I:I,MATCH(Duombaze!CR208,DU!A:A,0),1))+IF(Duombaze!CS208="",0,INDEX(DU!I:I,MATCH(Duombaze!CS208,DU!A:A,0),1))</f>
        <v>0</v>
      </c>
      <c r="CU208" s="6">
        <f>IF(Duombaze!CR208="",0,INDEX(DU!K:K,MATCH(Duombaze!CR208,DU!A:A,0),1))+IF(Duombaze!CS208="",0,INDEX(DU!K:K,MATCH(Duombaze!CS208,DU!A:A,0),1))</f>
        <v>0</v>
      </c>
      <c r="CV208" s="6"/>
      <c r="CW208" s="6"/>
      <c r="CX208" s="6"/>
      <c r="CY208" s="4" t="str">
        <f t="shared" si="107"/>
        <v/>
      </c>
      <c r="CZ208" s="6"/>
      <c r="DA208" s="674"/>
      <c r="DB208" s="674"/>
      <c r="DC208" s="674">
        <f>IF(Duombaze!DA208="",0,INDEX(DU!I:I,MATCH(Duombaze!DA208,DU!A:A,0),1))+IF(Duombaze!DB208="",0,INDEX(DU!I:I,MATCH(Duombaze!DB208,DU!A:A,0),1))</f>
        <v>0</v>
      </c>
      <c r="DD208" s="6">
        <f>IF(Duombaze!DA208="",0,INDEX(DU!K:K,MATCH(Duombaze!DA208,DU!A:A,0),1))+IF(Duombaze!DB208="",0,INDEX(DU!K:K,MATCH(Duombaze!DB208,DU!A:A,0),1))</f>
        <v>0</v>
      </c>
      <c r="DE208" s="6"/>
      <c r="DF208" s="6"/>
      <c r="DG208" s="6"/>
      <c r="DH208" s="6" t="str">
        <f t="shared" si="108"/>
        <v/>
      </c>
      <c r="DI208" s="6"/>
      <c r="DJ208" s="674"/>
      <c r="DK208" s="679"/>
      <c r="DL208" s="679">
        <f>IF(Duombaze!DJ208="",0,INDEX(DU!I:I,MATCH(Duombaze!DJ208,DU!A:A,0),1))+IF(Duombaze!DK208="",0,INDEX(DU!I:I,MATCH(Duombaze!DK208,DU!A:A,0),1))</f>
        <v>0</v>
      </c>
      <c r="DM208" s="6">
        <f>IF(Duombaze!DJ208="",0,INDEX(DU!K:K,MATCH(Duombaze!DJ208,DU!A:A,0),1))+IF(Duombaze!DK208="",0,INDEX(DU!K:K,MATCH(Duombaze!DK208,DU!A:A,0),1))</f>
        <v>0</v>
      </c>
      <c r="DN208" s="48"/>
      <c r="DO208" s="48"/>
      <c r="DP208" s="48"/>
      <c r="DQ208" s="4" t="str">
        <f t="shared" si="109"/>
        <v/>
      </c>
      <c r="DR208" s="66"/>
      <c r="DS208" s="694"/>
      <c r="DT208" s="694"/>
      <c r="DU208" s="694"/>
      <c r="DV208" s="694"/>
      <c r="DW208" s="694">
        <f>IF(Duombaze!DS208="",0,INDEX(DU!I:I,MATCH(Duombaze!DS208,DU!A:A,0),1))+IF(Duombaze!DT208="",0,INDEX(DU!I:I,MATCH(Duombaze!DT208,DU!A:A,0),1))+IF(Duombaze!DU208="",0,INDEX(DU!I:I,MATCH(Duombaze!DU208,DU!A:A,0),1))+IF(Duombaze!DV208="",0,INDEX(DU!I:I,MATCH(Duombaze!DV208,DU!A:A,0),1))</f>
        <v>0</v>
      </c>
      <c r="DX208" s="640">
        <f>IF(Duombaze!DS208="",0,INDEX(DU!K:K,MATCH(Duombaze!DS208,DU!A:A,0),1))+IF(Duombaze!DT208="",0,INDEX(DU!K:K,MATCH(Duombaze!DT208,DU!A:A,0),1))+IF(Duombaze!DU208="",0,INDEX(DU!K:K,MATCH(Duombaze!DU208,DU!A:A,0),1))+IF(Duombaze!DV208="",0,INDEX(DU!K:KH,MATCH(Duombaze!DV208,DU!A:A,0),1))</f>
        <v>0</v>
      </c>
      <c r="DY208" s="66"/>
      <c r="DZ208" s="66"/>
      <c r="EA208" s="6"/>
      <c r="EB208" s="6" t="str">
        <f t="shared" si="97"/>
        <v/>
      </c>
      <c r="EC208" s="6"/>
      <c r="ED208" s="6">
        <f>IF(Duombaze!EC208="",0,INDEX(DU!I:I,MATCH(Duombaze!EC208,DU!A:A,0),1))</f>
        <v>0</v>
      </c>
      <c r="EE208" s="640">
        <f>IF(Duombaze!EC208="",0,INDEX(DU!K:K,MATCH(Duombaze!EC208,DU!A:A,0),1))</f>
        <v>0</v>
      </c>
      <c r="EF208" s="6"/>
      <c r="EG208" s="6"/>
      <c r="EH208" s="6"/>
      <c r="EI208" s="4" t="str">
        <f t="shared" si="100"/>
        <v/>
      </c>
      <c r="EJ208" s="6"/>
      <c r="EK208" s="674"/>
      <c r="EL208" s="674"/>
      <c r="EM208" s="674"/>
      <c r="EN208" s="674">
        <f>IF(Duombaze!EK208="",0,INDEX(DU!I:I,MATCH(Duombaze!EK208,DU!A:A,0),1))+IF(Duombaze!EL208="",0,INDEX(DU!I:I,MATCH(Duombaze!EL208,DU!A:A,0),1))+IF(Duombaze!EM208="",0,INDEX(DU!I:I,MATCH(Duombaze!EM208,DU!A:A,0),1))</f>
        <v>0</v>
      </c>
      <c r="EO208" s="6">
        <f>IF(Duombaze!EK208="",0,INDEX(DU!K:K,MATCH(Duombaze!EK208,DU!A:A,0),1))+IF(Duombaze!EL208="",0,INDEX(DU!K:K,MATCH(Duombaze!EL208,DU!A:A,0),1))+IF(Duombaze!EM208="",0,INDEX(DU!K:K,MATCH(Duombaze!EM208,DU!A:A,0),1))</f>
        <v>0</v>
      </c>
      <c r="EP208" s="6"/>
      <c r="EQ208" s="6"/>
      <c r="ER208" s="66"/>
      <c r="ES208" s="4" t="str">
        <f t="shared" si="98"/>
        <v/>
      </c>
      <c r="ET208" s="6"/>
      <c r="EU208" s="6"/>
      <c r="EV208" s="6"/>
      <c r="EW208" s="6"/>
      <c r="EX208" s="6" t="str">
        <f t="shared" si="111"/>
        <v/>
      </c>
      <c r="EY208" s="6"/>
      <c r="EZ208" s="674"/>
      <c r="FA208" s="674"/>
      <c r="FB208" s="674">
        <f>IF(Duombaze!EZ208="",0,INDEX(DU!I:I,MATCH(Duombaze!EZ208,DU!A:A,0),1))+IF(Duombaze!FA208="",0,INDEX(DU!I:I,MATCH(Duombaze!FA208,DU!A:A,0),1))</f>
        <v>0</v>
      </c>
      <c r="FC208" s="6">
        <f>IF(Duombaze!EZ208="",0,INDEX(DU!K:K,MATCH(Duombaze!EZ208,DU!A:A,0),1))+IF(Duombaze!FA208="",0,INDEX(DU!K:K,MATCH(Duombaze!FA208,DU!A:A,0),1))</f>
        <v>0</v>
      </c>
      <c r="FD208" s="6"/>
      <c r="FE208" s="6"/>
      <c r="FF208" s="6"/>
      <c r="FG208" s="6"/>
      <c r="FH208" s="6"/>
      <c r="FI208" s="6"/>
      <c r="FJ208" s="6"/>
      <c r="FK208" s="186"/>
      <c r="FL208" s="14"/>
      <c r="FM208" s="673"/>
      <c r="FN208" s="673"/>
      <c r="FO208" s="673"/>
      <c r="FP208" s="673"/>
      <c r="FQ208" s="673">
        <f>IF(Duombaze!FM208="",0,INDEX(DU!I:I,MATCH(Duombaze!FM208,DU!A:A,0),1))+IF(Duombaze!FN208="",0,INDEX(DU!I:I,MATCH(Duombaze!FN208,DU!A:A,0),1))+IF(Duombaze!FO208="",0,INDEX(DU!I:I,MATCH(Duombaze!FO208,DU!A:A,0),1))+IF(Duombaze!FP208="",0,INDEX(DU!I:I,MATCH(Duombaze!FP208,DU!A:A,0),1))</f>
        <v>0</v>
      </c>
      <c r="FR208" s="673">
        <f>IF(Duombaze!FM208="",0,INDEX(DU!K:K*2,MATCH(Duombaze!FM208,DU!A:A,0),1))+IF(Duombaze!FN208="",0,INDEX(DU!K:K,MATCH(Duombaze!FN208,DU!A:A,0),1))+IF(Duombaze!FO208="",0,INDEX(DU!K:K,MATCH(Duombaze!FO208,DU!A:A,0),1))+IF(Duombaze!FP208="",0,INDEX(DU!K:K,MATCH(Duombaze!FP208,DU!A:A,0),1))</f>
        <v>0</v>
      </c>
      <c r="FT208" s="7" t="s">
        <v>464</v>
      </c>
      <c r="FU208" s="7" t="s">
        <v>1570</v>
      </c>
      <c r="FV208" s="7" t="s">
        <v>255</v>
      </c>
    </row>
    <row r="209" spans="1:183" s="7" customFormat="1" ht="23.45" customHeight="1" x14ac:dyDescent="0.25">
      <c r="A209" s="42" t="s">
        <v>648</v>
      </c>
      <c r="B209" s="42" t="s">
        <v>779</v>
      </c>
      <c r="C209" s="12" t="s">
        <v>8637</v>
      </c>
      <c r="D209" s="6"/>
      <c r="E209" s="4" t="str">
        <f t="shared" si="113"/>
        <v/>
      </c>
      <c r="F209" s="6"/>
      <c r="G209" s="643"/>
      <c r="H209" s="643"/>
      <c r="I209" s="643"/>
      <c r="J209" s="643"/>
      <c r="K209" s="643"/>
      <c r="L209" s="643"/>
      <c r="M209" s="643"/>
      <c r="N209" s="643"/>
      <c r="O209" s="643"/>
      <c r="P209" s="640">
        <f>IF(Duombaze!G209="",0,INDEX(DU!I:I,MATCH(Duombaze!G209,DU!A:A,0),1))+IF(Duombaze!H209="",0,INDEX(DU!I:I,MATCH(Duombaze!H209,DU!A:A,0),1))+IF(Duombaze!I209="",0,INDEX(DU!I:I,MATCH(Duombaze!I209,DU!A:A,0),1))+IF(Duombaze!J209="",0,INDEX(DU!I:I,MATCH(Duombaze!J209,DU!A:A,0),1))+IF(Duombaze!K209="",0,INDEX(DU!I:I,MATCH(Duombaze!K209,DU!A:A,0),1))+IF(Duombaze!L209="",0,INDEX(DU!I:I,MATCH(Duombaze!L209,DU!A:A,0),1))+IF(Duombaze!M209="",0,INDEX(DU!I:I,MATCH(Duombaze!M209,DU!A:A,0),1))+IF(Duombaze!N209="",0,INDEX(DU!I:I,MATCH(Duombaze!N209,DU!A:A,0),1))+IF(Duombaze!O209="",0,INDEX(DU!I:I,MATCH(Duombaze!O209,DU!A:A,0),1))</f>
        <v>0</v>
      </c>
      <c r="Q209" s="640">
        <f>IF(Duombaze!G209="",0,INDEX(DU!K:K,MATCH(Duombaze!G209,DU!A:A,0),1))+IF(Duombaze!H209="",0,INDEX(DU!K:K,MATCH(Duombaze!H209,DU!A:A,0),1))+IF(Duombaze!I209="",0,INDEX(DU!K:K,MATCH(Duombaze!I209,DU!A:A,0),1))+IF(Duombaze!J209="",0,INDEX(DU!K:K,MATCH(Duombaze!J209,DU!A:A,0),1))+IF(Duombaze!K209="",0,INDEX(DU!K:K,MATCH(Duombaze!K209,DU!A:A,0),1))+IF(Duombaze!L209="",0,INDEX(DU!K:K,MATCH(Duombaze!L209,DU!A:A,0),1))+IF(Duombaze!M209="",0,INDEX(DU!K:K,MATCH(Duombaze!M209,DU!A:A,0),1))+IF(Duombaze!N209="",0,INDEX(DU!K:K,MATCH(Duombaze!N209,DU!A:A,0),1))+IF(Duombaze!O209="",0,INDEX(DU!K:K,MATCH(Duombaze!O209,DU!A:A,0),1))</f>
        <v>0</v>
      </c>
      <c r="R209" s="6"/>
      <c r="S209" s="48"/>
      <c r="T209" s="883"/>
      <c r="U209" s="4">
        <f>IF(Duombaze!T209="",0,INDEX(DU!I:I,MATCH(Duombaze!T209,DU!A:A,0),1))</f>
        <v>0</v>
      </c>
      <c r="V209" s="4">
        <f>IF(Duombaze!T209="",0,INDEX(DU!K:K,MATCH(Duombaze!T209,DU!A:A,0),1))</f>
        <v>0</v>
      </c>
      <c r="W209" s="6"/>
      <c r="X209" s="6"/>
      <c r="Y209" s="858"/>
      <c r="Z209" s="66"/>
      <c r="AA209" s="4" t="str">
        <f t="shared" si="101"/>
        <v/>
      </c>
      <c r="AB209" s="6"/>
      <c r="AC209" s="6">
        <f>IF(Duombaze!AB209="",0,INDEX(DU!I:I,MATCH(Duombaze!AB209,DU!A:A,0),1))</f>
        <v>0</v>
      </c>
      <c r="AD209" s="2">
        <f>IF(Duombaze!AB209="",0,INDEX(DU!K:K,MATCH(Duombaze!AB209,DU!A:A,0),1))</f>
        <v>0</v>
      </c>
      <c r="AE209" s="6"/>
      <c r="AF209" s="6"/>
      <c r="AG209" s="6"/>
      <c r="AH209" s="4" t="str">
        <f t="shared" si="103"/>
        <v/>
      </c>
      <c r="AI209" s="6"/>
      <c r="AJ209" s="643"/>
      <c r="AK209" s="643"/>
      <c r="AL209" s="643"/>
      <c r="AM209" s="643">
        <f>IF(Duombaze!AJ209="",0,INDEX(DU!I:I,MATCH(Duombaze!AJ209,DU!A:A,0),1))+IF(Duombaze!AK209="",0,INDEX(DU!I:I,MATCH(Duombaze!AK209,DU!A:A,0),1))+IF(Duombaze!AL209="",0,INDEX(DU!I:I,MATCH(Duombaze!AL209,DU!A:A,0),1))</f>
        <v>0</v>
      </c>
      <c r="AN209" s="643">
        <f>IF(Duombaze!AJ209="",0,INDEX(DU!K:K,MATCH(Duombaze!AJ209,DU!A:A,0),1))+IF(Duombaze!AK209="",0,INDEX(DU!K:K,MATCH(Duombaze!AK209,DU!A:A,0),1))+IF(Duombaze!AL209="",0,INDEX(DU!K:K,MATCH(Duombaze!AL209,DU!A:A,0),1))</f>
        <v>0</v>
      </c>
      <c r="AO209" s="6"/>
      <c r="AP209" s="6"/>
      <c r="AQ209" s="6"/>
      <c r="AR209" s="4" t="str">
        <f t="shared" si="104"/>
        <v/>
      </c>
      <c r="AS209" s="6"/>
      <c r="AT209" s="643"/>
      <c r="AU209" s="643"/>
      <c r="AV209" s="643"/>
      <c r="AW209" s="643"/>
      <c r="AX209" s="643"/>
      <c r="AY209" s="643"/>
      <c r="AZ209" s="643"/>
      <c r="BA209" s="643"/>
      <c r="BB209" s="643"/>
      <c r="BC209" s="640">
        <f>IF(Duombaze!AT209="",0,INDEX(DU!I:I,MATCH(Duombaze!AT209,DU!A:A,0),1))+IF(Duombaze!AU209="",0,INDEX(DU!I:I,MATCH(Duombaze!AU209,DU!A:A,0),1))+IF(Duombaze!AV209="",0,INDEX(DU!I:I,MATCH(Duombaze!AV209,DU!A:A,0),1))+IF(Duombaze!AW209="",0,INDEX(DU!I:I,MATCH(Duombaze!AW209,DU!A:A,0),1))+IF(Duombaze!AX209="",0,INDEX(DU!I:I,MATCH(Duombaze!AX209,DU!A:A,0),1))+IF(Duombaze!AY209="",0,INDEX(DU!I:I,MATCH(Duombaze!AY209,DU!A:A,0),1))+IF(Duombaze!AZ209="",0,INDEX(DU!I:I,MATCH(Duombaze!AZ209,DU!A:A,0),1))+IF(Duombaze!BA209="",0,INDEX(DU!I:I,MATCH(Duombaze!BA209,DU!A:A,0),1))+IF(Duombaze!BB209="",0,INDEX(DU!I:I,MATCH(Duombaze!BB209,DU!A:A,0),1))</f>
        <v>0</v>
      </c>
      <c r="BD209" s="640">
        <f>IF(Duombaze!AT209="",0,INDEX(DU!K:K,MATCH(Duombaze!AT209,DU!A:A,0),1))+IF(Duombaze!AU209="",0,INDEX(DU!K:K,MATCH(Duombaze!AU209,DU!A:A,0),1))+IF(Duombaze!AV209="",0,INDEX(DU!K:K,MATCH(Duombaze!AV209,DU!A:A,0),1))+IF(Duombaze!AW209="",0,INDEX(DU!K:K,MATCH(Duombaze!AW209,DU!A:A,0),1))+IF(Duombaze!AX209="",0,INDEX(DU!K:K,MATCH(Duombaze!AX209,DU!A:A,0),1))+IF(Duombaze!AY209="",0,INDEX(DU!K:K,MATCH(Duombaze!AY209,DU!A:A,0),1))+IF(Duombaze!AZ209="",0,INDEX(DU!K:K,MATCH(Duombaze!AZ209,DU!A:A,0),1))+IF(Duombaze!BA209="",0,INDEX(DU!K:K,MATCH(Duombaze!BA209,DU!A:A,0),1))+IF(Duombaze!BB209="",0,INDEX(DU!K:K,MATCH(Duombaze!BB209,DU!A:A,0),1))</f>
        <v>0</v>
      </c>
      <c r="BE209" s="6"/>
      <c r="BF209" s="6"/>
      <c r="BG209" s="66"/>
      <c r="BH209" s="4" t="str">
        <f t="shared" si="110"/>
        <v/>
      </c>
      <c r="BI209" s="6"/>
      <c r="BJ209" s="643"/>
      <c r="BK209" s="643"/>
      <c r="BL209" s="643"/>
      <c r="BM209" s="643">
        <f>IF(Duombaze!BJ209="",0,INDEX(DU!I:I,MATCH(Duombaze!BJ209,DU!A:A,0),1))+IF(Duombaze!BK209="",0,INDEX(DU!I:I,MATCH(Duombaze!BK209,DU!A:A,0),1))+IF(Duombaze!BL209="",0,INDEX(DU!I:I,MATCH(Duombaze!BL209,DU!A:A,0),1))</f>
        <v>0</v>
      </c>
      <c r="BN209" s="640">
        <f>IF(Duombaze!BJ209="",0,INDEX(DU!K:K,MATCH(Duombaze!BJ209,DU!A:A,0),1))+IF(Duombaze!BK209="",0,INDEX(DU!K:K,MATCH(Duombaze!BK209,DU!A:A,0),1))+IF(Duombaze!BL209="",0,INDEX(DU!K:K,MATCH(Duombaze!BL209,DU!A:A,0),1))</f>
        <v>0</v>
      </c>
      <c r="BO209" s="6"/>
      <c r="BP209" s="6"/>
      <c r="BQ209" s="6"/>
      <c r="BR209" s="6" t="str">
        <f t="shared" si="99"/>
        <v/>
      </c>
      <c r="BS209" s="6"/>
      <c r="BT209" s="6"/>
      <c r="BU209" s="6"/>
      <c r="BV209" s="6"/>
      <c r="BW209" s="6">
        <f>IF(Duombaze!BT209="",0,INDEX(DU!I:I,MATCH(Duombaze!BT209,DU!A:A,0),1))+IF(Duombaze!BU209="",0,INDEX(DU!I:I,MATCH(Duombaze!BU209,DU!A:A,0),1))+IF(Duombaze!BV209="",0,INDEX(DU!I:I,MATCH(Duombaze!BV209,DU!A:A,0),1))</f>
        <v>0</v>
      </c>
      <c r="BX209" s="6">
        <f>IF(Duombaze!BT209="",0,INDEX(DU!K:K,MATCH(Duombaze!BT209,DU!A:A,0),1))+IF(Duombaze!BU209="",0,INDEX(DU!K:K,MATCH(Duombaze!BU209,DU!A:A,0),1))+IF(Duombaze!BV209="",0,INDEX(DU!K:K,MATCH(Duombaze!BV209,DU!A:A,0),1))</f>
        <v>0</v>
      </c>
      <c r="BY209" s="6"/>
      <c r="BZ209" s="6"/>
      <c r="CA209" s="6"/>
      <c r="CB209" s="6" t="str">
        <f t="shared" si="112"/>
        <v/>
      </c>
      <c r="CC209" s="6"/>
      <c r="CD209" s="6">
        <f>IF(Duombaze!CC209="",0,INDEX(DU!I:I,MATCH(Duombaze!CC209,DU!A:A,0),1))</f>
        <v>0</v>
      </c>
      <c r="CE209" s="4">
        <f>IF(Duombaze!CC209="",0,INDEX(DU!K:K,MATCH(Duombaze!CC209,DU!A:A,0),1))</f>
        <v>0</v>
      </c>
      <c r="CF209" s="6"/>
      <c r="CG209" s="6"/>
      <c r="CH209" s="6"/>
      <c r="CI209" s="4" t="str">
        <f t="shared" si="105"/>
        <v/>
      </c>
      <c r="CJ209" s="6"/>
      <c r="CK209" s="6">
        <f>IF(Duombaze!CJ209="",0,INDEX(DU!I:I,MATCH(Duombaze!CJ209,DU!A:A,0),1))</f>
        <v>0</v>
      </c>
      <c r="CL209" s="4">
        <f>IF(Duombaze!CJ209="",0,INDEX(DU!K:K,MATCH(Duombaze!CJ209,DU!A:A,0),1))</f>
        <v>0</v>
      </c>
      <c r="CM209" s="6"/>
      <c r="CN209" s="6"/>
      <c r="CO209" s="6"/>
      <c r="CP209" s="4" t="str">
        <f t="shared" si="106"/>
        <v/>
      </c>
      <c r="CQ209" s="6"/>
      <c r="CR209" s="643"/>
      <c r="CS209" s="643"/>
      <c r="CT209" s="643">
        <f>IF(Duombaze!CR209="",0,INDEX(DU!I:I,MATCH(Duombaze!CR209,DU!A:A,0),1))+IF(Duombaze!CS209="",0,INDEX(DU!I:I,MATCH(Duombaze!CS209,DU!A:A,0),1))</f>
        <v>0</v>
      </c>
      <c r="CU209" s="6">
        <f>IF(Duombaze!CR209="",0,INDEX(DU!K:K,MATCH(Duombaze!CR209,DU!A:A,0),1))+IF(Duombaze!CS209="",0,INDEX(DU!K:K,MATCH(Duombaze!CS209,DU!A:A,0),1))</f>
        <v>0</v>
      </c>
      <c r="CV209" s="6"/>
      <c r="CW209" s="6"/>
      <c r="CX209" s="6"/>
      <c r="CY209" s="4" t="str">
        <f t="shared" si="107"/>
        <v/>
      </c>
      <c r="CZ209" s="6"/>
      <c r="DA209" s="674"/>
      <c r="DB209" s="674"/>
      <c r="DC209" s="674">
        <f>IF(Duombaze!DA209="",0,INDEX(DU!I:I,MATCH(Duombaze!DA209,DU!A:A,0),1))+IF(Duombaze!DB209="",0,INDEX(DU!I:I,MATCH(Duombaze!DB209,DU!A:A,0),1))</f>
        <v>0</v>
      </c>
      <c r="DD209" s="6">
        <f>IF(Duombaze!DA209="",0,INDEX(DU!K:K,MATCH(Duombaze!DA209,DU!A:A,0),1))+IF(Duombaze!DB209="",0,INDEX(DU!K:K,MATCH(Duombaze!DB209,DU!A:A,0),1))</f>
        <v>0</v>
      </c>
      <c r="DE209" s="6"/>
      <c r="DF209" s="6"/>
      <c r="DG209" s="6"/>
      <c r="DH209" s="6" t="str">
        <f t="shared" si="108"/>
        <v/>
      </c>
      <c r="DI209" s="6"/>
      <c r="DJ209" s="674"/>
      <c r="DK209" s="679"/>
      <c r="DL209" s="679">
        <f>IF(Duombaze!DJ209="",0,INDEX(DU!I:I,MATCH(Duombaze!DJ209,DU!A:A,0),1))+IF(Duombaze!DK209="",0,INDEX(DU!I:I,MATCH(Duombaze!DK209,DU!A:A,0),1))</f>
        <v>0</v>
      </c>
      <c r="DM209" s="6">
        <f>IF(Duombaze!DJ209="",0,INDEX(DU!K:K,MATCH(Duombaze!DJ209,DU!A:A,0),1))+IF(Duombaze!DK209="",0,INDEX(DU!K:K,MATCH(Duombaze!DK209,DU!A:A,0),1))</f>
        <v>0</v>
      </c>
      <c r="DN209" s="48"/>
      <c r="DO209" s="48"/>
      <c r="DP209" s="48"/>
      <c r="DQ209" s="4" t="str">
        <f t="shared" si="109"/>
        <v/>
      </c>
      <c r="DR209" s="66"/>
      <c r="DS209" s="694"/>
      <c r="DT209" s="694"/>
      <c r="DU209" s="694"/>
      <c r="DV209" s="694"/>
      <c r="DW209" s="694">
        <f>IF(Duombaze!DS209="",0,INDEX(DU!I:I,MATCH(Duombaze!DS209,DU!A:A,0),1))+IF(Duombaze!DT209="",0,INDEX(DU!I:I,MATCH(Duombaze!DT209,DU!A:A,0),1))+IF(Duombaze!DU209="",0,INDEX(DU!I:I,MATCH(Duombaze!DU209,DU!A:A,0),1))+IF(Duombaze!DV209="",0,INDEX(DU!I:I,MATCH(Duombaze!DV209,DU!A:A,0),1))</f>
        <v>0</v>
      </c>
      <c r="DX209" s="640">
        <f>IF(Duombaze!DS209="",0,INDEX(DU!K:K,MATCH(Duombaze!DS209,DU!A:A,0),1))+IF(Duombaze!DT209="",0,INDEX(DU!K:K,MATCH(Duombaze!DT209,DU!A:A,0),1))+IF(Duombaze!DU209="",0,INDEX(DU!K:K,MATCH(Duombaze!DU209,DU!A:A,0),1))+IF(Duombaze!DV209="",0,INDEX(DU!K:KH,MATCH(Duombaze!DV209,DU!A:A,0),1))</f>
        <v>0</v>
      </c>
      <c r="DY209" s="66"/>
      <c r="DZ209" s="66"/>
      <c r="EA209" s="6"/>
      <c r="EB209" s="6" t="str">
        <f t="shared" si="97"/>
        <v/>
      </c>
      <c r="EC209" s="6"/>
      <c r="ED209" s="6">
        <f>IF(Duombaze!EC209="",0,INDEX(DU!I:I,MATCH(Duombaze!EC209,DU!A:A,0),1))</f>
        <v>0</v>
      </c>
      <c r="EE209" s="640">
        <f>IF(Duombaze!EC209="",0,INDEX(DU!K:K,MATCH(Duombaze!EC209,DU!A:A,0),1))</f>
        <v>0</v>
      </c>
      <c r="EF209" s="6"/>
      <c r="EG209" s="6"/>
      <c r="EH209" s="6"/>
      <c r="EI209" s="4" t="str">
        <f t="shared" si="100"/>
        <v/>
      </c>
      <c r="EJ209" s="6"/>
      <c r="EK209" s="674"/>
      <c r="EL209" s="674"/>
      <c r="EM209" s="674"/>
      <c r="EN209" s="674">
        <f>IF(Duombaze!EK209="",0,INDEX(DU!I:I,MATCH(Duombaze!EK209,DU!A:A,0),1))+IF(Duombaze!EL209="",0,INDEX(DU!I:I,MATCH(Duombaze!EL209,DU!A:A,0),1))+IF(Duombaze!EM209="",0,INDEX(DU!I:I,MATCH(Duombaze!EM209,DU!A:A,0),1))</f>
        <v>0</v>
      </c>
      <c r="EO209" s="6">
        <f>IF(Duombaze!EK209="",0,INDEX(DU!K:K,MATCH(Duombaze!EK209,DU!A:A,0),1))+IF(Duombaze!EL209="",0,INDEX(DU!K:K,MATCH(Duombaze!EL209,DU!A:A,0),1))+IF(Duombaze!EM209="",0,INDEX(DU!K:K,MATCH(Duombaze!EM209,DU!A:A,0),1))</f>
        <v>0</v>
      </c>
      <c r="EP209" s="6"/>
      <c r="EQ209" s="6"/>
      <c r="ER209" s="66"/>
      <c r="ES209" s="4" t="str">
        <f t="shared" si="98"/>
        <v/>
      </c>
      <c r="ET209" s="6"/>
      <c r="EU209" s="6"/>
      <c r="EV209" s="6"/>
      <c r="EW209" s="6"/>
      <c r="EX209" s="6" t="str">
        <f t="shared" si="111"/>
        <v/>
      </c>
      <c r="EY209" s="6"/>
      <c r="EZ209" s="674"/>
      <c r="FA209" s="674"/>
      <c r="FB209" s="674">
        <f>IF(Duombaze!EZ209="",0,INDEX(DU!I:I,MATCH(Duombaze!EZ209,DU!A:A,0),1))+IF(Duombaze!FA209="",0,INDEX(DU!I:I,MATCH(Duombaze!FA209,DU!A:A,0),1))</f>
        <v>0</v>
      </c>
      <c r="FC209" s="6">
        <f>IF(Duombaze!EZ209="",0,INDEX(DU!K:K,MATCH(Duombaze!EZ209,DU!A:A,0),1))+IF(Duombaze!FA209="",0,INDEX(DU!K:K,MATCH(Duombaze!FA209,DU!A:A,0),1))</f>
        <v>0</v>
      </c>
      <c r="FD209" s="6"/>
      <c r="FE209" s="6"/>
      <c r="FF209" s="6"/>
      <c r="FG209" s="6"/>
      <c r="FH209" s="6"/>
      <c r="FI209" s="6"/>
      <c r="FJ209" s="6"/>
      <c r="FK209" s="186"/>
      <c r="FL209" s="14"/>
      <c r="FM209" s="673"/>
      <c r="FN209" s="673"/>
      <c r="FO209" s="673"/>
      <c r="FP209" s="673"/>
      <c r="FQ209" s="673">
        <f>IF(Duombaze!FM209="",0,INDEX(DU!I:I,MATCH(Duombaze!FM209,DU!A:A,0),1))+IF(Duombaze!FN209="",0,INDEX(DU!I:I,MATCH(Duombaze!FN209,DU!A:A,0),1))+IF(Duombaze!FO209="",0,INDEX(DU!I:I,MATCH(Duombaze!FO209,DU!A:A,0),1))+IF(Duombaze!FP209="",0,INDEX(DU!I:I,MATCH(Duombaze!FP209,DU!A:A,0),1))</f>
        <v>0</v>
      </c>
      <c r="FR209" s="673">
        <f>IF(Duombaze!FM209="",0,INDEX(DU!K:K*2,MATCH(Duombaze!FM209,DU!A:A,0),1))+IF(Duombaze!FN209="",0,INDEX(DU!K:K,MATCH(Duombaze!FN209,DU!A:A,0),1))+IF(Duombaze!FO209="",0,INDEX(DU!K:K,MATCH(Duombaze!FO209,DU!A:A,0),1))+IF(Duombaze!FP209="",0,INDEX(DU!K:K,MATCH(Duombaze!FP209,DU!A:A,0),1))</f>
        <v>0</v>
      </c>
      <c r="FT209" s="7" t="s">
        <v>724</v>
      </c>
      <c r="FU209" s="7" t="s">
        <v>1571</v>
      </c>
      <c r="FV209" s="7" t="s">
        <v>367</v>
      </c>
    </row>
    <row r="210" spans="1:183" s="7" customFormat="1" ht="23.45" customHeight="1" x14ac:dyDescent="0.25">
      <c r="A210" s="42" t="s">
        <v>653</v>
      </c>
      <c r="B210" s="42" t="s">
        <v>779</v>
      </c>
      <c r="C210" s="12" t="s">
        <v>8637</v>
      </c>
      <c r="D210" s="6"/>
      <c r="E210" s="4" t="str">
        <f t="shared" si="113"/>
        <v/>
      </c>
      <c r="F210" s="6"/>
      <c r="G210" s="643"/>
      <c r="H210" s="643"/>
      <c r="I210" s="643"/>
      <c r="J210" s="643"/>
      <c r="K210" s="643"/>
      <c r="L210" s="643"/>
      <c r="M210" s="643"/>
      <c r="N210" s="643"/>
      <c r="O210" s="643"/>
      <c r="P210" s="640">
        <f>IF(Duombaze!G210="",0,INDEX(DU!I:I,MATCH(Duombaze!G210,DU!A:A,0),1))+IF(Duombaze!H210="",0,INDEX(DU!I:I,MATCH(Duombaze!H210,DU!A:A,0),1))+IF(Duombaze!I210="",0,INDEX(DU!I:I,MATCH(Duombaze!I210,DU!A:A,0),1))+IF(Duombaze!J210="",0,INDEX(DU!I:I,MATCH(Duombaze!J210,DU!A:A,0),1))+IF(Duombaze!K210="",0,INDEX(DU!I:I,MATCH(Duombaze!K210,DU!A:A,0),1))+IF(Duombaze!L210="",0,INDEX(DU!I:I,MATCH(Duombaze!L210,DU!A:A,0),1))+IF(Duombaze!M210="",0,INDEX(DU!I:I,MATCH(Duombaze!M210,DU!A:A,0),1))+IF(Duombaze!N210="",0,INDEX(DU!I:I,MATCH(Duombaze!N210,DU!A:A,0),1))+IF(Duombaze!O210="",0,INDEX(DU!I:I,MATCH(Duombaze!O210,DU!A:A,0),1))</f>
        <v>0</v>
      </c>
      <c r="Q210" s="640">
        <f>IF(Duombaze!G210="",0,INDEX(DU!K:K,MATCH(Duombaze!G210,DU!A:A,0),1))+IF(Duombaze!H210="",0,INDEX(DU!K:K,MATCH(Duombaze!H210,DU!A:A,0),1))+IF(Duombaze!I210="",0,INDEX(DU!K:K,MATCH(Duombaze!I210,DU!A:A,0),1))+IF(Duombaze!J210="",0,INDEX(DU!K:K,MATCH(Duombaze!J210,DU!A:A,0),1))+IF(Duombaze!K210="",0,INDEX(DU!K:K,MATCH(Duombaze!K210,DU!A:A,0),1))+IF(Duombaze!L210="",0,INDEX(DU!K:K,MATCH(Duombaze!L210,DU!A:A,0),1))+IF(Duombaze!M210="",0,INDEX(DU!K:K,MATCH(Duombaze!M210,DU!A:A,0),1))+IF(Duombaze!N210="",0,INDEX(DU!K:K,MATCH(Duombaze!N210,DU!A:A,0),1))+IF(Duombaze!O210="",0,INDEX(DU!K:K,MATCH(Duombaze!O210,DU!A:A,0),1))</f>
        <v>0</v>
      </c>
      <c r="R210" s="6"/>
      <c r="S210" s="48"/>
      <c r="T210" s="883"/>
      <c r="U210" s="4">
        <f>IF(Duombaze!T210="",0,INDEX(DU!I:I,MATCH(Duombaze!T210,DU!A:A,0),1))</f>
        <v>0</v>
      </c>
      <c r="V210" s="4">
        <f>IF(Duombaze!T210="",0,INDEX(DU!K:K,MATCH(Duombaze!T210,DU!A:A,0),1))</f>
        <v>0</v>
      </c>
      <c r="W210" s="6"/>
      <c r="X210" s="6"/>
      <c r="Y210" s="858"/>
      <c r="Z210" s="66"/>
      <c r="AA210" s="4" t="str">
        <f t="shared" si="101"/>
        <v/>
      </c>
      <c r="AB210" s="6"/>
      <c r="AC210" s="6">
        <f>IF(Duombaze!AB210="",0,INDEX(DU!I:I,MATCH(Duombaze!AB210,DU!A:A,0),1))</f>
        <v>0</v>
      </c>
      <c r="AD210" s="2">
        <f>IF(Duombaze!AB210="",0,INDEX(DU!K:K,MATCH(Duombaze!AB210,DU!A:A,0),1))</f>
        <v>0</v>
      </c>
      <c r="AE210" s="6"/>
      <c r="AF210" s="6"/>
      <c r="AG210" s="6"/>
      <c r="AH210" s="4" t="str">
        <f t="shared" si="103"/>
        <v/>
      </c>
      <c r="AI210" s="6"/>
      <c r="AJ210" s="643"/>
      <c r="AK210" s="643"/>
      <c r="AL210" s="643"/>
      <c r="AM210" s="643">
        <f>IF(Duombaze!AJ210="",0,INDEX(DU!I:I,MATCH(Duombaze!AJ210,DU!A:A,0),1))+IF(Duombaze!AK210="",0,INDEX(DU!I:I,MATCH(Duombaze!AK210,DU!A:A,0),1))+IF(Duombaze!AL210="",0,INDEX(DU!I:I,MATCH(Duombaze!AL210,DU!A:A,0),1))</f>
        <v>0</v>
      </c>
      <c r="AN210" s="643">
        <f>IF(Duombaze!AJ210="",0,INDEX(DU!K:K,MATCH(Duombaze!AJ210,DU!A:A,0),1))+IF(Duombaze!AK210="",0,INDEX(DU!K:K,MATCH(Duombaze!AK210,DU!A:A,0),1))+IF(Duombaze!AL210="",0,INDEX(DU!K:K,MATCH(Duombaze!AL210,DU!A:A,0),1))</f>
        <v>0</v>
      </c>
      <c r="AO210" s="6"/>
      <c r="AP210" s="6"/>
      <c r="AQ210" s="6"/>
      <c r="AR210" s="4" t="str">
        <f t="shared" si="104"/>
        <v/>
      </c>
      <c r="AS210" s="6"/>
      <c r="AT210" s="643"/>
      <c r="AU210" s="643"/>
      <c r="AV210" s="643"/>
      <c r="AW210" s="643"/>
      <c r="AX210" s="643"/>
      <c r="AY210" s="643"/>
      <c r="AZ210" s="643"/>
      <c r="BA210" s="643"/>
      <c r="BB210" s="643"/>
      <c r="BC210" s="640">
        <f>IF(Duombaze!AT210="",0,INDEX(DU!I:I,MATCH(Duombaze!AT210,DU!A:A,0),1))+IF(Duombaze!AU210="",0,INDEX(DU!I:I,MATCH(Duombaze!AU210,DU!A:A,0),1))+IF(Duombaze!AV210="",0,INDEX(DU!I:I,MATCH(Duombaze!AV210,DU!A:A,0),1))+IF(Duombaze!AW210="",0,INDEX(DU!I:I,MATCH(Duombaze!AW210,DU!A:A,0),1))+IF(Duombaze!AX210="",0,INDEX(DU!I:I,MATCH(Duombaze!AX210,DU!A:A,0),1))+IF(Duombaze!AY210="",0,INDEX(DU!I:I,MATCH(Duombaze!AY210,DU!A:A,0),1))+IF(Duombaze!AZ210="",0,INDEX(DU!I:I,MATCH(Duombaze!AZ210,DU!A:A,0),1))+IF(Duombaze!BA210="",0,INDEX(DU!I:I,MATCH(Duombaze!BA210,DU!A:A,0),1))+IF(Duombaze!BB210="",0,INDEX(DU!I:I,MATCH(Duombaze!BB210,DU!A:A,0),1))</f>
        <v>0</v>
      </c>
      <c r="BD210" s="640">
        <f>IF(Duombaze!AT210="",0,INDEX(DU!K:K,MATCH(Duombaze!AT210,DU!A:A,0),1))+IF(Duombaze!AU210="",0,INDEX(DU!K:K,MATCH(Duombaze!AU210,DU!A:A,0),1))+IF(Duombaze!AV210="",0,INDEX(DU!K:K,MATCH(Duombaze!AV210,DU!A:A,0),1))+IF(Duombaze!AW210="",0,INDEX(DU!K:K,MATCH(Duombaze!AW210,DU!A:A,0),1))+IF(Duombaze!AX210="",0,INDEX(DU!K:K,MATCH(Duombaze!AX210,DU!A:A,0),1))+IF(Duombaze!AY210="",0,INDEX(DU!K:K,MATCH(Duombaze!AY210,DU!A:A,0),1))+IF(Duombaze!AZ210="",0,INDEX(DU!K:K,MATCH(Duombaze!AZ210,DU!A:A,0),1))+IF(Duombaze!BA210="",0,INDEX(DU!K:K,MATCH(Duombaze!BA210,DU!A:A,0),1))+IF(Duombaze!BB210="",0,INDEX(DU!K:K,MATCH(Duombaze!BB210,DU!A:A,0),1))</f>
        <v>0</v>
      </c>
      <c r="BE210" s="6"/>
      <c r="BF210" s="6"/>
      <c r="BG210" s="66"/>
      <c r="BH210" s="4" t="str">
        <f t="shared" si="110"/>
        <v/>
      </c>
      <c r="BI210" s="6"/>
      <c r="BJ210" s="643"/>
      <c r="BK210" s="643"/>
      <c r="BL210" s="643"/>
      <c r="BM210" s="643">
        <f>IF(Duombaze!BJ210="",0,INDEX(DU!I:I,MATCH(Duombaze!BJ210,DU!A:A,0),1))+IF(Duombaze!BK210="",0,INDEX(DU!I:I,MATCH(Duombaze!BK210,DU!A:A,0),1))+IF(Duombaze!BL210="",0,INDEX(DU!I:I,MATCH(Duombaze!BL210,DU!A:A,0),1))</f>
        <v>0</v>
      </c>
      <c r="BN210" s="640">
        <f>IF(Duombaze!BJ210="",0,INDEX(DU!K:K,MATCH(Duombaze!BJ210,DU!A:A,0),1))+IF(Duombaze!BK210="",0,INDEX(DU!K:K,MATCH(Duombaze!BK210,DU!A:A,0),1))+IF(Duombaze!BL210="",0,INDEX(DU!K:K,MATCH(Duombaze!BL210,DU!A:A,0),1))</f>
        <v>0</v>
      </c>
      <c r="BO210" s="6"/>
      <c r="BP210" s="6"/>
      <c r="BQ210" s="6"/>
      <c r="BR210" s="6" t="str">
        <f t="shared" si="99"/>
        <v/>
      </c>
      <c r="BS210" s="6"/>
      <c r="BT210" s="6"/>
      <c r="BU210" s="6"/>
      <c r="BV210" s="6"/>
      <c r="BW210" s="6">
        <f>IF(Duombaze!BT210="",0,INDEX(DU!I:I,MATCH(Duombaze!BT210,DU!A:A,0),1))+IF(Duombaze!BU210="",0,INDEX(DU!I:I,MATCH(Duombaze!BU210,DU!A:A,0),1))+IF(Duombaze!BV210="",0,INDEX(DU!I:I,MATCH(Duombaze!BV210,DU!A:A,0),1))</f>
        <v>0</v>
      </c>
      <c r="BX210" s="6">
        <f>IF(Duombaze!BT210="",0,INDEX(DU!K:K,MATCH(Duombaze!BT210,DU!A:A,0),1))+IF(Duombaze!BU210="",0,INDEX(DU!K:K,MATCH(Duombaze!BU210,DU!A:A,0),1))+IF(Duombaze!BV210="",0,INDEX(DU!K:K,MATCH(Duombaze!BV210,DU!A:A,0),1))</f>
        <v>0</v>
      </c>
      <c r="BY210" s="6"/>
      <c r="BZ210" s="6"/>
      <c r="CA210" s="6"/>
      <c r="CB210" s="6" t="str">
        <f t="shared" si="112"/>
        <v/>
      </c>
      <c r="CC210" s="6"/>
      <c r="CD210" s="6">
        <f>IF(Duombaze!CC210="",0,INDEX(DU!I:I,MATCH(Duombaze!CC210,DU!A:A,0),1))</f>
        <v>0</v>
      </c>
      <c r="CE210" s="4">
        <f>IF(Duombaze!CC210="",0,INDEX(DU!K:K,MATCH(Duombaze!CC210,DU!A:A,0),1))</f>
        <v>0</v>
      </c>
      <c r="CF210" s="6"/>
      <c r="CG210" s="6"/>
      <c r="CH210" s="6"/>
      <c r="CI210" s="4" t="str">
        <f t="shared" si="105"/>
        <v/>
      </c>
      <c r="CJ210" s="6"/>
      <c r="CK210" s="6">
        <f>IF(Duombaze!CJ210="",0,INDEX(DU!I:I,MATCH(Duombaze!CJ210,DU!A:A,0),1))</f>
        <v>0</v>
      </c>
      <c r="CL210" s="4">
        <f>IF(Duombaze!CJ210="",0,INDEX(DU!K:K,MATCH(Duombaze!CJ210,DU!A:A,0),1))</f>
        <v>0</v>
      </c>
      <c r="CM210" s="6"/>
      <c r="CN210" s="6"/>
      <c r="CO210" s="6"/>
      <c r="CP210" s="4" t="str">
        <f t="shared" si="106"/>
        <v/>
      </c>
      <c r="CQ210" s="6"/>
      <c r="CR210" s="643"/>
      <c r="CS210" s="643"/>
      <c r="CT210" s="643">
        <f>IF(Duombaze!CR210="",0,INDEX(DU!I:I,MATCH(Duombaze!CR210,DU!A:A,0),1))+IF(Duombaze!CS210="",0,INDEX(DU!I:I,MATCH(Duombaze!CS210,DU!A:A,0),1))</f>
        <v>0</v>
      </c>
      <c r="CU210" s="6">
        <f>IF(Duombaze!CR210="",0,INDEX(DU!K:K,MATCH(Duombaze!CR210,DU!A:A,0),1))+IF(Duombaze!CS210="",0,INDEX(DU!K:K,MATCH(Duombaze!CS210,DU!A:A,0),1))</f>
        <v>0</v>
      </c>
      <c r="CV210" s="6"/>
      <c r="CW210" s="6"/>
      <c r="CX210" s="6"/>
      <c r="CY210" s="4" t="str">
        <f t="shared" si="107"/>
        <v/>
      </c>
      <c r="CZ210" s="6"/>
      <c r="DA210" s="674"/>
      <c r="DB210" s="674"/>
      <c r="DC210" s="674">
        <f>IF(Duombaze!DA210="",0,INDEX(DU!I:I,MATCH(Duombaze!DA210,DU!A:A,0),1))+IF(Duombaze!DB210="",0,INDEX(DU!I:I,MATCH(Duombaze!DB210,DU!A:A,0),1))</f>
        <v>0</v>
      </c>
      <c r="DD210" s="6">
        <f>IF(Duombaze!DA210="",0,INDEX(DU!K:K,MATCH(Duombaze!DA210,DU!A:A,0),1))+IF(Duombaze!DB210="",0,INDEX(DU!K:K,MATCH(Duombaze!DB210,DU!A:A,0),1))</f>
        <v>0</v>
      </c>
      <c r="DE210" s="6"/>
      <c r="DF210" s="6"/>
      <c r="DG210" s="6"/>
      <c r="DH210" s="6" t="str">
        <f t="shared" si="108"/>
        <v/>
      </c>
      <c r="DI210" s="6"/>
      <c r="DJ210" s="674"/>
      <c r="DK210" s="679"/>
      <c r="DL210" s="679">
        <f>IF(Duombaze!DJ210="",0,INDEX(DU!I:I,MATCH(Duombaze!DJ210,DU!A:A,0),1))+IF(Duombaze!DK210="",0,INDEX(DU!I:I,MATCH(Duombaze!DK210,DU!A:A,0),1))</f>
        <v>0</v>
      </c>
      <c r="DM210" s="6">
        <f>IF(Duombaze!DJ210="",0,INDEX(DU!K:K,MATCH(Duombaze!DJ210,DU!A:A,0),1))+IF(Duombaze!DK210="",0,INDEX(DU!K:K,MATCH(Duombaze!DK210,DU!A:A,0),1))</f>
        <v>0</v>
      </c>
      <c r="DN210" s="48"/>
      <c r="DO210" s="48"/>
      <c r="DP210" s="48"/>
      <c r="DQ210" s="4" t="str">
        <f t="shared" si="109"/>
        <v/>
      </c>
      <c r="DR210" s="66"/>
      <c r="DS210" s="694"/>
      <c r="DT210" s="694"/>
      <c r="DU210" s="694"/>
      <c r="DV210" s="694"/>
      <c r="DW210" s="694">
        <f>IF(Duombaze!DS210="",0,INDEX(DU!I:I,MATCH(Duombaze!DS210,DU!A:A,0),1))+IF(Duombaze!DT210="",0,INDEX(DU!I:I,MATCH(Duombaze!DT210,DU!A:A,0),1))+IF(Duombaze!DU210="",0,INDEX(DU!I:I,MATCH(Duombaze!DU210,DU!A:A,0),1))+IF(Duombaze!DV210="",0,INDEX(DU!I:I,MATCH(Duombaze!DV210,DU!A:A,0),1))</f>
        <v>0</v>
      </c>
      <c r="DX210" s="640">
        <f>IF(Duombaze!DS210="",0,INDEX(DU!K:K,MATCH(Duombaze!DS210,DU!A:A,0),1))+IF(Duombaze!DT210="",0,INDEX(DU!K:K,MATCH(Duombaze!DT210,DU!A:A,0),1))+IF(Duombaze!DU210="",0,INDEX(DU!K:K,MATCH(Duombaze!DU210,DU!A:A,0),1))+IF(Duombaze!DV210="",0,INDEX(DU!K:KH,MATCH(Duombaze!DV210,DU!A:A,0),1))</f>
        <v>0</v>
      </c>
      <c r="DY210" s="66"/>
      <c r="DZ210" s="66"/>
      <c r="EA210" s="6"/>
      <c r="EB210" s="6" t="str">
        <f t="shared" si="97"/>
        <v/>
      </c>
      <c r="EC210" s="6"/>
      <c r="ED210" s="6">
        <f>IF(Duombaze!EC210="",0,INDEX(DU!I:I,MATCH(Duombaze!EC210,DU!A:A,0),1))</f>
        <v>0</v>
      </c>
      <c r="EE210" s="640">
        <f>IF(Duombaze!EC210="",0,INDEX(DU!K:K,MATCH(Duombaze!EC210,DU!A:A,0),1))</f>
        <v>0</v>
      </c>
      <c r="EF210" s="6"/>
      <c r="EG210" s="6"/>
      <c r="EH210" s="6"/>
      <c r="EI210" s="4" t="str">
        <f t="shared" si="100"/>
        <v/>
      </c>
      <c r="EJ210" s="6"/>
      <c r="EK210" s="674"/>
      <c r="EL210" s="674"/>
      <c r="EM210" s="674"/>
      <c r="EN210" s="674">
        <f>IF(Duombaze!EK210="",0,INDEX(DU!I:I,MATCH(Duombaze!EK210,DU!A:A,0),1))+IF(Duombaze!EL210="",0,INDEX(DU!I:I,MATCH(Duombaze!EL210,DU!A:A,0),1))+IF(Duombaze!EM210="",0,INDEX(DU!I:I,MATCH(Duombaze!EM210,DU!A:A,0),1))</f>
        <v>0</v>
      </c>
      <c r="EO210" s="6">
        <f>IF(Duombaze!EK210="",0,INDEX(DU!K:K,MATCH(Duombaze!EK210,DU!A:A,0),1))+IF(Duombaze!EL210="",0,INDEX(DU!K:K,MATCH(Duombaze!EL210,DU!A:A,0),1))+IF(Duombaze!EM210="",0,INDEX(DU!K:K,MATCH(Duombaze!EM210,DU!A:A,0),1))</f>
        <v>0</v>
      </c>
      <c r="EP210" s="6"/>
      <c r="EQ210" s="6"/>
      <c r="ER210" s="66"/>
      <c r="ES210" s="4" t="str">
        <f t="shared" si="98"/>
        <v/>
      </c>
      <c r="ET210" s="6"/>
      <c r="EU210" s="6"/>
      <c r="EV210" s="6"/>
      <c r="EW210" s="6"/>
      <c r="EX210" s="6" t="str">
        <f t="shared" si="111"/>
        <v/>
      </c>
      <c r="EY210" s="6"/>
      <c r="EZ210" s="676"/>
      <c r="FA210" s="676"/>
      <c r="FB210" s="676">
        <f>IF(Duombaze!EZ210="",0,INDEX(DU!I:I,MATCH(Duombaze!EZ210,DU!A:A,0),1))+IF(Duombaze!FA210="",0,INDEX(DU!I:I,MATCH(Duombaze!FA210,DU!A:A,0),1))</f>
        <v>0</v>
      </c>
      <c r="FC210" s="6">
        <f>IF(Duombaze!EZ210="",0,INDEX(DU!K:K,MATCH(Duombaze!EZ210,DU!A:A,0),1))+IF(Duombaze!FA210="",0,INDEX(DU!K:K,MATCH(Duombaze!FA210,DU!A:A,0),1))</f>
        <v>0</v>
      </c>
      <c r="FD210" s="50"/>
      <c r="FE210" s="50"/>
      <c r="FF210" s="50"/>
      <c r="FG210" s="50"/>
      <c r="FH210" s="50"/>
      <c r="FI210" s="50"/>
      <c r="FJ210" s="50"/>
      <c r="FK210" s="186"/>
      <c r="FL210" s="14"/>
      <c r="FM210" s="673"/>
      <c r="FN210" s="673"/>
      <c r="FO210" s="673"/>
      <c r="FP210" s="673"/>
      <c r="FQ210" s="673">
        <f>IF(Duombaze!FM210="",0,INDEX(DU!I:I,MATCH(Duombaze!FM210,DU!A:A,0),1))+IF(Duombaze!FN210="",0,INDEX(DU!I:I,MATCH(Duombaze!FN210,DU!A:A,0),1))+IF(Duombaze!FO210="",0,INDEX(DU!I:I,MATCH(Duombaze!FO210,DU!A:A,0),1))+IF(Duombaze!FP210="",0,INDEX(DU!I:I,MATCH(Duombaze!FP210,DU!A:A,0),1))</f>
        <v>0</v>
      </c>
      <c r="FR210" s="673">
        <f>IF(Duombaze!FM210="",0,INDEX(DU!K:K*2,MATCH(Duombaze!FM210,DU!A:A,0),1))+IF(Duombaze!FN210="",0,INDEX(DU!K:K,MATCH(Duombaze!FN210,DU!A:A,0),1))+IF(Duombaze!FO210="",0,INDEX(DU!K:K,MATCH(Duombaze!FO210,DU!A:A,0),1))+IF(Duombaze!FP210="",0,INDEX(DU!K:K,MATCH(Duombaze!FP210,DU!A:A,0),1))</f>
        <v>0</v>
      </c>
    </row>
    <row r="211" spans="1:183" s="20" customFormat="1" ht="23.45" customHeight="1" x14ac:dyDescent="0.25">
      <c r="A211" s="41">
        <v>0</v>
      </c>
      <c r="B211" s="41" t="s">
        <v>780</v>
      </c>
      <c r="C211" s="16" t="s">
        <v>219</v>
      </c>
      <c r="D211" s="17" t="s">
        <v>411</v>
      </c>
      <c r="E211" s="17" t="str">
        <f t="shared" si="113"/>
        <v>0 SPC30 Be pagrindo</v>
      </c>
      <c r="F211" s="17"/>
      <c r="G211" s="638"/>
      <c r="H211" s="638"/>
      <c r="I211" s="638"/>
      <c r="J211" s="638"/>
      <c r="K211" s="638"/>
      <c r="L211" s="638"/>
      <c r="M211" s="638"/>
      <c r="N211" s="638"/>
      <c r="O211" s="638"/>
      <c r="P211" s="638">
        <f>IF(Duombaze!G211="",0,INDEX(DU!I:I,MATCH(Duombaze!G211,DU!A:A,0),1))+IF(Duombaze!H211="",0,INDEX(DU!I:I,MATCH(Duombaze!H211,DU!A:A,0),1))+IF(Duombaze!I211="",0,INDEX(DU!I:I,MATCH(Duombaze!I211,DU!A:A,0),1))+IF(Duombaze!J211="",0,INDEX(DU!I:I,MATCH(Duombaze!J211,DU!A:A,0),1))+IF(Duombaze!K211="",0,INDEX(DU!I:I,MATCH(Duombaze!K211,DU!A:A,0),1))+IF(Duombaze!L211="",0,INDEX(DU!I:I,MATCH(Duombaze!L211,DU!A:A,0),1))+IF(Duombaze!M211="",0,INDEX(DU!I:I,MATCH(Duombaze!M211,DU!A:A,0),1))+IF(Duombaze!N211="",0,INDEX(DU!I:I,MATCH(Duombaze!N211,DU!A:A,0),1))+IF(Duombaze!O211="",0,INDEX(DU!I:I,MATCH(Duombaze!O211,DU!A:A,0),1))</f>
        <v>0</v>
      </c>
      <c r="Q211" s="638">
        <f>IF(Duombaze!G211="",0,INDEX(DU!K:K,MATCH(Duombaze!G211,DU!A:A,0),1))+IF(Duombaze!H211="",0,INDEX(DU!K:K,MATCH(Duombaze!H211,DU!A:A,0),1))+IF(Duombaze!I211="",0,INDEX(DU!K:K,MATCH(Duombaze!I211,DU!A:A,0),1))+IF(Duombaze!J211="",0,INDEX(DU!K:K,MATCH(Duombaze!J211,DU!A:A,0),1))+IF(Duombaze!K211="",0,INDEX(DU!K:K,MATCH(Duombaze!K211,DU!A:A,0),1))+IF(Duombaze!L211="",0,INDEX(DU!K:K,MATCH(Duombaze!L211,DU!A:A,0),1))+IF(Duombaze!M211="",0,INDEX(DU!K:K,MATCH(Duombaze!M211,DU!A:A,0),1))+IF(Duombaze!N211="",0,INDEX(DU!K:K,MATCH(Duombaze!N211,DU!A:A,0),1))+IF(Duombaze!O211="",0,INDEX(DU!K:K,MATCH(Duombaze!O211,DU!A:A,0),1))</f>
        <v>0</v>
      </c>
      <c r="R211" s="17"/>
      <c r="S211" s="18"/>
      <c r="T211" s="880"/>
      <c r="U211" s="17">
        <f>IF(Duombaze!T211="",0,INDEX(DU!I:I,MATCH(Duombaze!T211,DU!A:A,0),1))</f>
        <v>0</v>
      </c>
      <c r="V211" s="17">
        <f>IF(Duombaze!T211="",0,INDEX(DU!K:K,MATCH(Duombaze!T211,DU!A:A,0),1))</f>
        <v>0</v>
      </c>
      <c r="W211" s="17"/>
      <c r="X211" s="17"/>
      <c r="Y211" s="856"/>
      <c r="Z211" s="65"/>
      <c r="AA211" s="17"/>
      <c r="AB211" s="19"/>
      <c r="AC211" s="19">
        <f>IF(Duombaze!AB211="",0,INDEX(DU!I:I,MATCH(Duombaze!AB211,DU!A:A,0),1))</f>
        <v>0</v>
      </c>
      <c r="AD211" s="25">
        <f>IF(Duombaze!AB211="",0,INDEX(DU!K:K,MATCH(Duombaze!AB211,DU!A:A,0),1))</f>
        <v>0</v>
      </c>
      <c r="AE211" s="19"/>
      <c r="AF211" s="19"/>
      <c r="AG211" s="17" t="s">
        <v>412</v>
      </c>
      <c r="AH211" s="17" t="str">
        <f t="shared" si="103"/>
        <v>0 SPC30 Be bamperio</v>
      </c>
      <c r="AI211" s="17"/>
      <c r="AJ211" s="638"/>
      <c r="AK211" s="638"/>
      <c r="AL211" s="638"/>
      <c r="AM211" s="638">
        <f>IF(Duombaze!AJ211="",0,INDEX(DU!I:I,MATCH(Duombaze!AJ211,DU!A:A,0),1))+IF(Duombaze!AK211="",0,INDEX(DU!I:I,MATCH(Duombaze!AK211,DU!A:A,0),1))+IF(Duombaze!AL211="",0,INDEX(DU!I:I,MATCH(Duombaze!AL211,DU!A:A,0),1))</f>
        <v>0</v>
      </c>
      <c r="AN211" s="639">
        <f>IF(Duombaze!AJ211="",0,INDEX(DU!K:K,MATCH(Duombaze!AJ211,DU!A:A,0),1))+IF(Duombaze!AK211="",0,INDEX(DU!K:K,MATCH(Duombaze!AK211,DU!A:A,0),1))+IF(Duombaze!AL211="",0,INDEX(DU!K:K,MATCH(Duombaze!AL211,DU!A:A,0),1))</f>
        <v>0</v>
      </c>
      <c r="AO211" s="17"/>
      <c r="AP211" s="17"/>
      <c r="AQ211" s="17" t="s">
        <v>413</v>
      </c>
      <c r="AR211" s="17" t="str">
        <f t="shared" si="104"/>
        <v>0 SPC30 Be hidraulinės sistemos + be papildomo valdymo išvadų</v>
      </c>
      <c r="AS211" s="17"/>
      <c r="AT211" s="638"/>
      <c r="AU211" s="638"/>
      <c r="AV211" s="638"/>
      <c r="AW211" s="638"/>
      <c r="AX211" s="638"/>
      <c r="AY211" s="638"/>
      <c r="AZ211" s="638"/>
      <c r="BA211" s="638"/>
      <c r="BB211" s="638"/>
      <c r="BC211" s="638">
        <f>IF(Duombaze!AT211="",0,INDEX(DU!I:I,MATCH(Duombaze!AT211,DU!A:A,0),1))+IF(Duombaze!AU211="",0,INDEX(DU!I:I,MATCH(Duombaze!AU211,DU!A:A,0),1))+IF(Duombaze!AV211="",0,INDEX(DU!I:I,MATCH(Duombaze!AV211,DU!A:A,0),1))+IF(Duombaze!AW211="",0,INDEX(DU!I:I,MATCH(Duombaze!AW211,DU!A:A,0),1))+IF(Duombaze!AX211="",0,INDEX(DU!I:I,MATCH(Duombaze!AX211,DU!A:A,0),1))+IF(Duombaze!AY211="",0,INDEX(DU!I:I,MATCH(Duombaze!AY211,DU!A:A,0),1))+IF(Duombaze!AZ211="",0,INDEX(DU!I:I,MATCH(Duombaze!AZ211,DU!A:A,0),1))+IF(Duombaze!BA211="",0,INDEX(DU!I:I,MATCH(Duombaze!BA211,DU!A:A,0),1))+IF(Duombaze!BB211="",0,INDEX(DU!I:I,MATCH(Duombaze!BB211,DU!A:A,0),1))</f>
        <v>0</v>
      </c>
      <c r="BD211" s="638">
        <f>IF(Duombaze!AT211="",0,INDEX(DU!K:K,MATCH(Duombaze!AT211,DU!A:A,0),1))+IF(Duombaze!AU211="",0,INDEX(DU!K:K,MATCH(Duombaze!AU211,DU!A:A,0),1))+IF(Duombaze!AV211="",0,INDEX(DU!K:K,MATCH(Duombaze!AV211,DU!A:A,0),1))+IF(Duombaze!AW211="",0,INDEX(DU!K:K,MATCH(Duombaze!AW211,DU!A:A,0),1))+IF(Duombaze!AX211="",0,INDEX(DU!K:K,MATCH(Duombaze!AX211,DU!A:A,0),1))+IF(Duombaze!AY211="",0,INDEX(DU!K:K,MATCH(Duombaze!AY211,DU!A:A,0),1))+IF(Duombaze!AZ211="",0,INDEX(DU!K:K,MATCH(Duombaze!AZ211,DU!A:A,0),1))+IF(Duombaze!BA211="",0,INDEX(DU!K:K,MATCH(Duombaze!BA211,DU!A:A,0),1))+IF(Duombaze!BB211="",0,INDEX(DU!K:K,MATCH(Duombaze!BB211,DU!A:A,0),1))</f>
        <v>0</v>
      </c>
      <c r="BE211" s="17"/>
      <c r="BF211" s="17"/>
      <c r="BG211" s="53" t="s">
        <v>624</v>
      </c>
      <c r="BH211" s="17" t="str">
        <f t="shared" si="110"/>
        <v>0 SPC30 Be stabžių sistemos</v>
      </c>
      <c r="BI211" s="17"/>
      <c r="BJ211" s="638"/>
      <c r="BK211" s="638"/>
      <c r="BL211" s="638"/>
      <c r="BM211" s="638">
        <f>IF(Duombaze!BJ211="",0,INDEX(DU!I:I,MATCH(Duombaze!BJ211,DU!A:A,0),1))+IF(Duombaze!BK211="",0,INDEX(DU!I:I,MATCH(Duombaze!BK211,DU!A:A,0),1))+IF(Duombaze!BL211="",0,INDEX(DU!I:I,MATCH(Duombaze!BL211,DU!A:A,0),1))</f>
        <v>0</v>
      </c>
      <c r="BN211" s="638">
        <f>IF(Duombaze!BJ211="",0,INDEX(DU!K:K,MATCH(Duombaze!BJ211,DU!A:A,0),1))+IF(Duombaze!BK211="",0,INDEX(DU!K:K,MATCH(Duombaze!BK211,DU!A:A,0),1))+IF(Duombaze!BL211="",0,INDEX(DU!K:K,MATCH(Duombaze!BL211,DU!A:A,0),1))</f>
        <v>0</v>
      </c>
      <c r="BO211" s="17"/>
      <c r="BP211" s="17"/>
      <c r="BQ211" s="19" t="str">
        <f t="shared" ref="BQ211:BQ216" si="114">BQ174</f>
        <v>Be stabdžių išvadų</v>
      </c>
      <c r="BR211" s="19" t="str">
        <f t="shared" si="99"/>
        <v>0 SPC30 Be stabdžių išvadų</v>
      </c>
      <c r="BS211" s="19"/>
      <c r="BT211" s="19"/>
      <c r="BU211" s="19"/>
      <c r="BV211" s="19"/>
      <c r="BW211" s="19">
        <f>IF(Duombaze!BT211="",0,INDEX(DU!I:I,MATCH(Duombaze!BT211,DU!A:A,0),1))+IF(Duombaze!BU211="",0,INDEX(DU!I:I,MATCH(Duombaze!BU211,DU!A:A,0),1))+IF(Duombaze!BV211="",0,INDEX(DU!I:I,MATCH(Duombaze!BV211,DU!A:A,0),1))</f>
        <v>0</v>
      </c>
      <c r="BX211" s="19">
        <f>IF(Duombaze!BT211="",0,INDEX(DU!K:K,MATCH(Duombaze!BT211,DU!A:A,0),1))+IF(Duombaze!BU211="",0,INDEX(DU!K:K,MATCH(Duombaze!BU211,DU!A:A,0),1))+IF(Duombaze!BV211="",0,INDEX(DU!K:K,MATCH(Duombaze!BV211,DU!A:A,0),1))</f>
        <v>0</v>
      </c>
      <c r="BY211" s="19"/>
      <c r="BZ211" s="19"/>
      <c r="CA211" s="19" t="s">
        <v>2651</v>
      </c>
      <c r="CB211" s="19" t="str">
        <f t="shared" si="112"/>
        <v>0 SPC30 Atraminė koja SIMOLH1160  pagrinde</v>
      </c>
      <c r="CC211" s="19"/>
      <c r="CD211" s="19">
        <f>IF(Duombaze!CC211="",0,INDEX(DU!I:I,MATCH(Duombaze!CC211,DU!A:A,0),1))</f>
        <v>0</v>
      </c>
      <c r="CE211" s="17">
        <f>IF(Duombaze!CC211="",0,INDEX(DU!K:K,MATCH(Duombaze!CC211,DU!A:A,0),1))</f>
        <v>0</v>
      </c>
      <c r="CF211" s="19"/>
      <c r="CG211" s="19"/>
      <c r="CH211" s="19" t="s">
        <v>396</v>
      </c>
      <c r="CI211" s="17" t="str">
        <f t="shared" si="105"/>
        <v>0 SPC30 Be priekinės tempimo kilpos</v>
      </c>
      <c r="CJ211" s="19"/>
      <c r="CK211" s="19">
        <f>IF(Duombaze!CJ211="",0,INDEX(DU!I:I,MATCH(Duombaze!CJ211,DU!A:A,0),1))</f>
        <v>0</v>
      </c>
      <c r="CL211" s="17">
        <f>IF(Duombaze!CJ211="",0,INDEX(DU!K:K,MATCH(Duombaze!CJ211,DU!A:A,0),1))</f>
        <v>0</v>
      </c>
      <c r="CM211" s="19"/>
      <c r="CN211" s="19"/>
      <c r="CO211" s="19" t="s">
        <v>1756</v>
      </c>
      <c r="CP211" s="17" t="str">
        <f t="shared" si="106"/>
        <v>0 SPC30 Be stovėjimo stabdžio, be atramų</v>
      </c>
      <c r="CQ211" s="19"/>
      <c r="CR211" s="639"/>
      <c r="CS211" s="639"/>
      <c r="CT211" s="639">
        <f>IF(Duombaze!CR211="",0,INDEX(DU!I:I,MATCH(Duombaze!CR211,DU!A:A,0),1))+IF(Duombaze!CS211="",0,INDEX(DU!I:I,MATCH(Duombaze!CS211,DU!A:A,0),1))</f>
        <v>0</v>
      </c>
      <c r="CU211" s="19">
        <f>IF(Duombaze!CR211="",0,INDEX(DU!K:K,MATCH(Duombaze!CR211,DU!A:A,0),1))+IF(Duombaze!CS211="",0,INDEX(DU!K:K,MATCH(Duombaze!CS211,DU!A:A,0),1))</f>
        <v>0</v>
      </c>
      <c r="CV211" s="19"/>
      <c r="CW211" s="19"/>
      <c r="CX211" s="19" t="s">
        <v>397</v>
      </c>
      <c r="CY211" s="17" t="str">
        <f>IF(CX211&lt;&gt;"",A211&amp;" "&amp;C211&amp;" "&amp;CX211,"")</f>
        <v>0 SPC30 Be viršborčių</v>
      </c>
      <c r="CZ211" s="19"/>
      <c r="DA211" s="672"/>
      <c r="DB211" s="672"/>
      <c r="DC211" s="672">
        <f>IF(Duombaze!DA211="",0,INDEX(DU!I:I,MATCH(Duombaze!DA211,DU!A:A,0),1))+IF(Duombaze!DB211="",0,INDEX(DU!I:I,MATCH(Duombaze!DB211,DU!A:A,0),1))</f>
        <v>0</v>
      </c>
      <c r="DD211" s="19">
        <f>IF(Duombaze!DA211="",0,INDEX(DU!K:K,MATCH(Duombaze!DA211,DU!A:A,0),1))+IF(Duombaze!DB211="",0,INDEX(DU!K:K,MATCH(Duombaze!DB211,DU!A:A,0),1))</f>
        <v>0</v>
      </c>
      <c r="DE211" s="19"/>
      <c r="DF211" s="19"/>
      <c r="DG211" s="19" t="s">
        <v>468</v>
      </c>
      <c r="DH211" s="19" t="str">
        <f t="shared" si="108"/>
        <v xml:space="preserve">0 SPC30 Be tento / aikštelės </v>
      </c>
      <c r="DI211" s="19"/>
      <c r="DJ211" s="672"/>
      <c r="DK211" s="678"/>
      <c r="DL211" s="678">
        <f>IF(Duombaze!DJ211="",0,INDEX(DU!I:I,MATCH(Duombaze!DJ211,DU!A:A,0),1))+IF(Duombaze!DK211="",0,INDEX(DU!I:I,MATCH(Duombaze!DK211,DU!A:A,0),1))</f>
        <v>0</v>
      </c>
      <c r="DM211" s="19">
        <f>IF(Duombaze!DJ211="",0,INDEX(DU!K:K,MATCH(Duombaze!DJ211,DU!A:A,0),1))+IF(Duombaze!DK211="",0,INDEX(DU!K:K,MATCH(Duombaze!DK211,DU!A:A,0),1))</f>
        <v>0</v>
      </c>
      <c r="DN211" s="52"/>
      <c r="DO211" s="52"/>
      <c r="DP211" s="52" t="s">
        <v>386</v>
      </c>
      <c r="DQ211" s="17" t="str">
        <f t="shared" si="109"/>
        <v>0 SPC30 Be apšvietimo sistemos</v>
      </c>
      <c r="DR211" s="65"/>
      <c r="DS211" s="692"/>
      <c r="DT211" s="692"/>
      <c r="DU211" s="692"/>
      <c r="DV211" s="692"/>
      <c r="DW211" s="692">
        <f>IF(Duombaze!DS211="",0,INDEX(DU!I:I,MATCH(Duombaze!DS211,DU!A:A,0),1))+IF(Duombaze!DT211="",0,INDEX(DU!I:I,MATCH(Duombaze!DT211,DU!A:A,0),1))+IF(Duombaze!DU211="",0,INDEX(DU!I:I,MATCH(Duombaze!DU211,DU!A:A,0),1))+IF(Duombaze!DV211="",0,INDEX(DU!I:I,MATCH(Duombaze!DV211,DU!A:A,0),1))</f>
        <v>0</v>
      </c>
      <c r="DX211" s="638">
        <f>IF(Duombaze!DS211="",0,INDEX(DU!K:K,MATCH(Duombaze!DS211,DU!A:A,0),1))+IF(Duombaze!DT211="",0,INDEX(DU!K:K,MATCH(Duombaze!DT211,DU!A:A,0),1))+IF(Duombaze!DU211="",0,INDEX(DU!K:K,MATCH(Duombaze!DU211,DU!A:A,0),1))+IF(Duombaze!DV211="",0,INDEX(DU!K:KH,MATCH(Duombaze!DV211,DU!A:A,0),1))</f>
        <v>0</v>
      </c>
      <c r="DY211" s="65"/>
      <c r="DZ211" s="65"/>
      <c r="EA211" s="19" t="s">
        <v>470</v>
      </c>
      <c r="EB211" s="19" t="str">
        <f t="shared" si="97"/>
        <v>0 SPC30 Be galinės tempimo kilpos</v>
      </c>
      <c r="EC211" s="19"/>
      <c r="ED211" s="19">
        <f>IF(Duombaze!EC211="",0,INDEX(DU!I:I,MATCH(Duombaze!EC211,DU!A:A,0),1))</f>
        <v>0</v>
      </c>
      <c r="EE211" s="638">
        <f>IF(Duombaze!EC211="",0,INDEX(DU!K:K,MATCH(Duombaze!EC211,DU!A:A,0),1))</f>
        <v>0</v>
      </c>
      <c r="EF211" s="19"/>
      <c r="EG211" s="19"/>
      <c r="EH211" s="19" t="s">
        <v>387</v>
      </c>
      <c r="EI211" s="17" t="str">
        <f t="shared" si="100"/>
        <v>0 SPC30 Be lipdukų</v>
      </c>
      <c r="EJ211" s="19"/>
      <c r="EK211" s="672"/>
      <c r="EL211" s="672"/>
      <c r="EM211" s="672"/>
      <c r="EN211" s="672">
        <f>IF(Duombaze!EK211="",0,INDEX(DU!I:I,MATCH(Duombaze!EK211,DU!A:A,0),1))+IF(Duombaze!EL211="",0,INDEX(DU!I:I,MATCH(Duombaze!EL211,DU!A:A,0),1))+IF(Duombaze!EM211="",0,INDEX(DU!I:I,MATCH(Duombaze!EM211,DU!A:A,0),1))</f>
        <v>0</v>
      </c>
      <c r="EO211" s="19">
        <f>IF(Duombaze!EK211="",0,INDEX(DU!K:K,MATCH(Duombaze!EK211,DU!A:A,0),1))+IF(Duombaze!EL211="",0,INDEX(DU!K:K,MATCH(Duombaze!EL211,DU!A:A,0),1))+IF(Duombaze!EM211="",0,INDEX(DU!K:K,MATCH(Duombaze!EM211,DU!A:A,0),1))</f>
        <v>0</v>
      </c>
      <c r="EP211" s="19"/>
      <c r="EQ211" s="19"/>
      <c r="ER211" s="65" t="s">
        <v>388</v>
      </c>
      <c r="ES211" s="17" t="str">
        <f t="shared" si="98"/>
        <v>0 SPC30 Be ratų</v>
      </c>
      <c r="ET211" s="19"/>
      <c r="EU211" s="19"/>
      <c r="EV211" s="19"/>
      <c r="EW211" s="25" t="s">
        <v>389</v>
      </c>
      <c r="EX211" s="25" t="str">
        <f t="shared" si="111"/>
        <v>0 SPC30 Be purvasaugių</v>
      </c>
      <c r="EY211" s="86"/>
      <c r="EZ211" s="678"/>
      <c r="FA211" s="678"/>
      <c r="FB211" s="678">
        <f>IF(Duombaze!EZ211="",0,INDEX(DU!I:I,MATCH(Duombaze!EZ211,DU!A:A,0),1))+IF(Duombaze!FA211="",0,INDEX(DU!I:I,MATCH(Duombaze!FA211,DU!A:A,0),1))</f>
        <v>0</v>
      </c>
      <c r="FC211" s="19">
        <f>IF(Duombaze!EZ211="",0,INDEX(DU!K:K,MATCH(Duombaze!EZ211,DU!A:A,0),1))+IF(Duombaze!FA211="",0,INDEX(DU!K:K,MATCH(Duombaze!FA211,DU!A:A,0),1))</f>
        <v>0</v>
      </c>
      <c r="FD211" s="52"/>
      <c r="FE211" s="52"/>
      <c r="FF211" s="52"/>
      <c r="FG211" s="52"/>
      <c r="FH211" s="19" t="s">
        <v>656</v>
      </c>
      <c r="FI211" s="17"/>
      <c r="FJ211" s="17"/>
      <c r="FK211" s="53"/>
      <c r="FL211" s="724" t="s">
        <v>1578</v>
      </c>
      <c r="FM211" s="671" t="s">
        <v>3159</v>
      </c>
      <c r="FN211" s="671"/>
      <c r="FO211" s="671"/>
      <c r="FP211" s="671"/>
      <c r="FQ211" s="927">
        <f>IF(Duombaze!FM211="",0,INDEX(DU!I:I,MATCH(Duombaze!FM211,DU!A:A,0),1))+IF(Duombaze!FN211="",0,INDEX(DU!I:I,MATCH(Duombaze!FN211,DU!A:A,0),1))+IF(Duombaze!FO211="",0,INDEX(DU!I:I,MATCH(Duombaze!FO211,DU!A:A,0),1))+IF(Duombaze!FP211="",0,INDEX(DU!I:I,MATCH(Duombaze!FP211,DU!A:A,0),1))</f>
        <v>22.7166</v>
      </c>
      <c r="FR211" s="927">
        <f>IF(Duombaze!FM211="",0,INDEX(DU!K:K*2,MATCH(Duombaze!FM211,DU!A:A,0),1))+IF(Duombaze!FN211="",0,INDEX(DU!K:K,MATCH(Duombaze!FN211,DU!A:A,0),1))+IF(Duombaze!FO211="",0,INDEX(DU!K:K,MATCH(Duombaze!FO211,DU!A:A,0),1))+IF(Duombaze!FP211="",0,INDEX(DU!K:K,MATCH(Duombaze!FP211,DU!A:A,0),1))</f>
        <v>37.340000000000003</v>
      </c>
      <c r="FT211" s="100" t="s">
        <v>60</v>
      </c>
      <c r="FU211" s="100" t="s">
        <v>109</v>
      </c>
      <c r="FY211" s="65" t="s">
        <v>59</v>
      </c>
      <c r="FZ211" s="17" t="str">
        <f>IF(FY211&lt;&gt;"",A215&amp;" "&amp;C215&amp;" "&amp;FY211,"")</f>
        <v>4 SPC30 Pneumatiniai stabdžiai dviejų kontūrų su mechaniniu LSV</v>
      </c>
      <c r="GA211" s="19" t="s">
        <v>108</v>
      </c>
    </row>
    <row r="212" spans="1:183" s="20" customFormat="1" ht="23.45" customHeight="1" x14ac:dyDescent="0.25">
      <c r="A212" s="41">
        <v>1</v>
      </c>
      <c r="B212" s="41" t="s">
        <v>780</v>
      </c>
      <c r="C212" s="16" t="s">
        <v>219</v>
      </c>
      <c r="D212" s="19" t="s">
        <v>1685</v>
      </c>
      <c r="E212" s="17" t="str">
        <f t="shared" si="113"/>
        <v>1 SPC30 Pagrindas su puslinge, ašys 412S</v>
      </c>
      <c r="F212" s="19" t="s">
        <v>8511</v>
      </c>
      <c r="G212" s="639" t="s">
        <v>3177</v>
      </c>
      <c r="H212" s="639">
        <v>23109200</v>
      </c>
      <c r="I212" s="881" t="s">
        <v>3481</v>
      </c>
      <c r="J212" s="639" t="s">
        <v>1448</v>
      </c>
      <c r="K212" s="639"/>
      <c r="L212" s="639"/>
      <c r="M212" s="639"/>
      <c r="N212" s="639"/>
      <c r="O212" s="639"/>
      <c r="P212" s="638">
        <f>IF(Duombaze!G212="",0,INDEX(DU!I:I,MATCH(Duombaze!G212,DU!A:A,0),1))+IF(Duombaze!H212="",0,INDEX(DU!I:I*60,MATCH(Duombaze!H212,DU!A:A,0),1))+IF(Duombaze!I212="",0,INDEX(DU!I:I,MATCH(Duombaze!I212,DU!A:A,0),1))+IF(Duombaze!J212="",0,INDEX(DU!I:I,MATCH(Duombaze!J212,DU!A:A,0),1))+IF(Duombaze!K212="",0,INDEX(DU!I:I,MATCH(Duombaze!K212,DU!A:A,0),1))+IF(Duombaze!L212="",0,INDEX(DU!I:I,MATCH(Duombaze!L212,DU!A:A,0),1))+IF(Duombaze!M212="",0,INDEX(DU!I:I,MATCH(Duombaze!M212,DU!A:A,0),1))+IF(Duombaze!N212="",0,INDEX(DU!I:I,MATCH(Duombaze!N212,DU!A:A,0),1))+IF(Duombaze!O212="",0,INDEX(DU!I:I,MATCH(Duombaze!O212,DU!A:A,0),1))</f>
        <v>12524.81960035462</v>
      </c>
      <c r="Q212" s="638">
        <f>IF(Duombaze!G212="",0,INDEX(DU!K:K,MATCH(Duombaze!G212,DU!A:A,0),1))+IF(Duombaze!H212="",0,INDEX(DU!K:K,MATCH(Duombaze!H212,DU!A:A,0),1))+IF(Duombaze!I212="",0,INDEX(DU!K:K,MATCH(Duombaze!I212,DU!A:A,0),1))+IF(Duombaze!J212="",0,INDEX(DU!K:K,MATCH(Duombaze!J212,DU!A:A,0),1))+IF(Duombaze!K212="",0,INDEX(DU!K:K,MATCH(Duombaze!K212,DU!A:A,0),1))+IF(Duombaze!L212="",0,INDEX(DU!K:K,MATCH(Duombaze!L212,DU!A:A,0),1))+IF(Duombaze!M212="",0,INDEX(DU!K:K,MATCH(Duombaze!M212,DU!A:A,0),1))+IF(Duombaze!N212="",0,INDEX(DU!K:K,MATCH(Duombaze!N212,DU!A:A,0),1))+IF(Duombaze!O212="",0,INDEX(DU!K:K,MATCH(Duombaze!O212,DU!A:A,0),1))</f>
        <v>1981.59</v>
      </c>
      <c r="R212" s="19" t="s">
        <v>2020</v>
      </c>
      <c r="S212" s="52" t="s">
        <v>2021</v>
      </c>
      <c r="T212" s="881" t="s">
        <v>3481</v>
      </c>
      <c r="U212" s="17">
        <f>IF(Duombaze!T212="",0,INDEX(DU!I:I,MATCH(Duombaze!T212,DU!A:A,0),1))</f>
        <v>5500.51</v>
      </c>
      <c r="V212" s="17">
        <f>IF(Duombaze!T212="",0,INDEX(DU!K:K,MATCH(Duombaze!T212,DU!A:A,0),1))</f>
        <v>0</v>
      </c>
      <c r="W212" s="19" t="s">
        <v>3488</v>
      </c>
      <c r="X212" s="19"/>
      <c r="Y212" s="134"/>
      <c r="Z212" s="65" t="s">
        <v>1543</v>
      </c>
      <c r="AA212" s="17" t="str">
        <f t="shared" ref="AA212:AA225" si="115">IF(Z212&lt;&gt;"",A212&amp;" "&amp;C212&amp;" "&amp;Z212,"")</f>
        <v>1 SPC30 Standartinis grąžulas</v>
      </c>
      <c r="AB212" s="19" t="s">
        <v>670</v>
      </c>
      <c r="AC212" s="19">
        <f>IF(Duombaze!AB212="",0,INDEX(DU!I:I,MATCH(Duombaze!AB212,DU!A:A,0),1))</f>
        <v>0</v>
      </c>
      <c r="AD212" s="25">
        <f>IF(Duombaze!AB212="",0,INDEX(DU!K:K,MATCH(Duombaze!AB212,DU!A:A,0),1))</f>
        <v>0</v>
      </c>
      <c r="AE212" s="19"/>
      <c r="AF212" s="19"/>
      <c r="AG212" s="19" t="s">
        <v>689</v>
      </c>
      <c r="AH212" s="17" t="str">
        <f t="shared" si="103"/>
        <v>1 SPC30 Bamperis apvalus prisukamas</v>
      </c>
      <c r="AI212" s="19" t="s">
        <v>262</v>
      </c>
      <c r="AJ212" s="639" t="s">
        <v>262</v>
      </c>
      <c r="AK212" s="639"/>
      <c r="AL212" s="639"/>
      <c r="AM212" s="639">
        <f>IF(Duombaze!AJ212="",0,INDEX(DU!I:I,MATCH(Duombaze!AJ212,DU!A:A,0),1))+IF(Duombaze!AK212="",0,INDEX(DU!I:I,MATCH(Duombaze!AK212,DU!A:A,0),1))+IF(Duombaze!AL212="",0,INDEX(DU!I:I,MATCH(Duombaze!AL212,DU!A:A,0),1))</f>
        <v>123.400175525962</v>
      </c>
      <c r="AN212" s="639">
        <f>IF(Duombaze!AJ212="",0,INDEX(DU!K:K,MATCH(Duombaze!AJ212,DU!A:A,0),1))+IF(Duombaze!AK212="",0,INDEX(DU!K:K,MATCH(Duombaze!AK212,DU!A:A,0),1))+IF(Duombaze!AL212="",0,INDEX(DU!K:K,MATCH(Duombaze!AL212,DU!A:A,0),1))</f>
        <v>29.87</v>
      </c>
      <c r="AO212" s="19"/>
      <c r="AP212" s="19" t="s">
        <v>2073</v>
      </c>
      <c r="AQ212" s="19" t="s">
        <v>329</v>
      </c>
      <c r="AR212" s="17" t="str">
        <f t="shared" si="104"/>
        <v>1 SPC30 Pagrindo hidraulinės jungtys</v>
      </c>
      <c r="AS212" s="19" t="s">
        <v>391</v>
      </c>
      <c r="AT212" s="639" t="s">
        <v>391</v>
      </c>
      <c r="AU212" s="639"/>
      <c r="AV212" s="639"/>
      <c r="AW212" s="639"/>
      <c r="AX212" s="639"/>
      <c r="AY212" s="639"/>
      <c r="AZ212" s="639"/>
      <c r="BA212" s="639"/>
      <c r="BB212" s="639"/>
      <c r="BC212" s="638">
        <f>IF(Duombaze!AT212="",0,INDEX(DU!I:I,MATCH(Duombaze!AT212,DU!A:A,0),1))+IF(Duombaze!AU212="",0,INDEX(DU!I:I,MATCH(Duombaze!AU212,DU!A:A,0),1))+IF(Duombaze!AV212="",0,INDEX(DU!I:I,MATCH(Duombaze!AV212,DU!A:A,0),1))+IF(Duombaze!AW212="",0,INDEX(DU!I:I,MATCH(Duombaze!AW212,DU!A:A,0),1))+IF(Duombaze!AX212="",0,INDEX(DU!I:I,MATCH(Duombaze!AX212,DU!A:A,0),1))+IF(Duombaze!AY212="",0,INDEX(DU!I:I,MATCH(Duombaze!AY212,DU!A:A,0),1))+IF(Duombaze!AZ212="",0,INDEX(DU!I:I,MATCH(Duombaze!AZ212,DU!A:A,0),1))+IF(Duombaze!BA212="",0,INDEX(DU!I:I,MATCH(Duombaze!BA212,DU!A:A,0),1))+IF(Duombaze!BB212="",0,INDEX(DU!I:I,MATCH(Duombaze!BB212,DU!A:A,0),1))</f>
        <v>223.5745</v>
      </c>
      <c r="BD212" s="638">
        <f>IF(Duombaze!AT212="",0,INDEX(DU!K:K,MATCH(Duombaze!AT212,DU!A:A,0),1))+IF(Duombaze!AU212="",0,INDEX(DU!K:K,MATCH(Duombaze!AU212,DU!A:A,0),1))+IF(Duombaze!AV212="",0,INDEX(DU!K:K,MATCH(Duombaze!AV212,DU!A:A,0),1))+IF(Duombaze!AW212="",0,INDEX(DU!K:K,MATCH(Duombaze!AW212,DU!A:A,0),1))+IF(Duombaze!AX212="",0,INDEX(DU!K:K,MATCH(Duombaze!AX212,DU!A:A,0),1))+IF(Duombaze!AY212="",0,INDEX(DU!K:K,MATCH(Duombaze!AY212,DU!A:A,0),1))+IF(Duombaze!AZ212="",0,INDEX(DU!K:K,MATCH(Duombaze!AZ212,DU!A:A,0),1))+IF(Duombaze!BA212="",0,INDEX(DU!K:K,MATCH(Duombaze!BA212,DU!A:A,0),1))+IF(Duombaze!BB212="",0,INDEX(DU!K:K,MATCH(Duombaze!BB212,DU!A:A,0),1))</f>
        <v>0</v>
      </c>
      <c r="BE212" s="19"/>
      <c r="BF212" s="19"/>
      <c r="BG212" s="65" t="s">
        <v>55</v>
      </c>
      <c r="BH212" s="17" t="str">
        <f t="shared" si="110"/>
        <v>1 SPC30 Hidrauliniai stabdžiai</v>
      </c>
      <c r="BI212" s="19" t="s">
        <v>2111</v>
      </c>
      <c r="BJ212" s="639" t="s">
        <v>3172</v>
      </c>
      <c r="BK212" s="639" t="s">
        <v>3010</v>
      </c>
      <c r="BL212" s="639"/>
      <c r="BM212" s="639">
        <f>IF(Duombaze!BJ212="",0,INDEX(DU!I:I,MATCH(Duombaze!BJ212,DU!A:A,0),1))+IF(Duombaze!BK212="",0,INDEX(DU!I:I,MATCH(Duombaze!BK212,DU!A:A,0),1))+IF(Duombaze!BL212="",0,INDEX(DU!I:I,MATCH(Duombaze!BL212,DU!A:A,0),1))</f>
        <v>316.99255999999997</v>
      </c>
      <c r="BN212" s="638">
        <f>IF(Duombaze!BJ212="",0,INDEX(DU!K:K,MATCH(Duombaze!BJ212,DU!A:A,0),1))+IF(Duombaze!BK212="",0,INDEX(DU!K:K,MATCH(Duombaze!BK212,DU!A:A,0),1))+IF(Duombaze!BL212="",0,INDEX(DU!K:K,MATCH(Duombaze!BL212,DU!A:A,0),1))</f>
        <v>52.27</v>
      </c>
      <c r="BO212" s="19"/>
      <c r="BP212" s="19"/>
      <c r="BQ212" s="19" t="str">
        <f t="shared" si="114"/>
        <v>Stabdžių išvadai hidrauliniai</v>
      </c>
      <c r="BR212" s="19" t="str">
        <f t="shared" si="99"/>
        <v>1 SPC30 Stabdžių išvadai hidrauliniai</v>
      </c>
      <c r="BS212" s="19" t="str">
        <f>BS175</f>
        <v>ZU30ASPC14SIH0 + ZC40ASPC1620IJ</v>
      </c>
      <c r="BT212" s="19" t="s">
        <v>3035</v>
      </c>
      <c r="BU212" s="19" t="s">
        <v>3034</v>
      </c>
      <c r="BV212" s="19"/>
      <c r="BW212" s="19">
        <f>IF(Duombaze!BT212="",0,INDEX(DU!I:I,MATCH(Duombaze!BT212,DU!A:A,0),1))+IF(Duombaze!BU212="",0,INDEX(DU!I:I,MATCH(Duombaze!BU212,DU!A:A,0),1))+IF(Duombaze!BV212="",0,INDEX(DU!I:I,MATCH(Duombaze!BV212,DU!A:A,0),1))</f>
        <v>28.7798954069915</v>
      </c>
      <c r="BX212" s="19">
        <f>IF(Duombaze!BT212="",0,INDEX(DU!K:K,MATCH(Duombaze!BT212,DU!A:A,0),1))+IF(Duombaze!BU212="",0,INDEX(DU!K:K,MATCH(Duombaze!BU212,DU!A:A,0),1))+IF(Duombaze!BV212="",0,INDEX(DU!K:K,MATCH(Duombaze!BV212,DU!A:A,0),1))</f>
        <v>11</v>
      </c>
      <c r="BY212" s="19"/>
      <c r="BZ212" s="19"/>
      <c r="CA212" s="19"/>
      <c r="CB212" s="19" t="str">
        <f t="shared" si="112"/>
        <v/>
      </c>
      <c r="CC212" s="19"/>
      <c r="CD212" s="19">
        <f>IF(Duombaze!CC212="",0,INDEX(DU!I:I,MATCH(Duombaze!CC212,DU!A:A,0),1))</f>
        <v>0</v>
      </c>
      <c r="CE212" s="17">
        <f>IF(Duombaze!CC212="",0,INDEX(DU!K:K,MATCH(Duombaze!CC212,DU!A:A,0),1))</f>
        <v>0</v>
      </c>
      <c r="CF212" s="19"/>
      <c r="CG212" s="19"/>
      <c r="CH212" s="19" t="s">
        <v>394</v>
      </c>
      <c r="CI212" s="17" t="str">
        <f t="shared" si="105"/>
        <v>1 SPC30 Priekinė kilpa UMEGA D-50 (SPC30)</v>
      </c>
      <c r="CJ212" s="19" t="s">
        <v>395</v>
      </c>
      <c r="CK212" s="19">
        <f>IF(Duombaze!CJ212="",0,INDEX(DU!I:I,MATCH(Duombaze!CJ212,DU!A:A,0),1))</f>
        <v>89.6086215277777</v>
      </c>
      <c r="CL212" s="17">
        <f>IF(Duombaze!CJ212="",0,INDEX(DU!K:K,MATCH(Duombaze!CJ212,DU!A:A,0),1))</f>
        <v>20.625</v>
      </c>
      <c r="CM212" s="19"/>
      <c r="CN212" s="19" t="s">
        <v>2108</v>
      </c>
      <c r="CO212" s="19" t="s">
        <v>714</v>
      </c>
      <c r="CP212" s="17" t="str">
        <f t="shared" si="106"/>
        <v>1 SPC30  Rankinis stabdis puspriekabėms</v>
      </c>
      <c r="CQ212" s="19" t="s">
        <v>2707</v>
      </c>
      <c r="CR212" s="639" t="s">
        <v>2707</v>
      </c>
      <c r="CS212" s="639"/>
      <c r="CT212" s="639">
        <f>IF(Duombaze!CR212="",0,INDEX(DU!I:I,MATCH(Duombaze!CR212,DU!A:A,0),1))+IF(Duombaze!CS212="",0,INDEX(DU!I:I,MATCH(Duombaze!CS212,DU!A:A,0),1))</f>
        <v>27.738101200368501</v>
      </c>
      <c r="CU212" s="19">
        <f>IF(Duombaze!CR212="",0,INDEX(DU!K:K,MATCH(Duombaze!CR212,DU!A:A,0),1))+IF(Duombaze!CS212="",0,INDEX(DU!K:K,MATCH(Duombaze!CS212,DU!A:A,0),1))</f>
        <v>35.47</v>
      </c>
      <c r="CV212" s="19"/>
      <c r="CW212" s="19" t="s">
        <v>2124</v>
      </c>
      <c r="CX212" s="19" t="s">
        <v>398</v>
      </c>
      <c r="CY212" s="17" t="str">
        <f t="shared" si="107"/>
        <v>1 SPC30 SPC30 viršborčiai 800 mm. perforuoti</v>
      </c>
      <c r="CZ212" s="19" t="s">
        <v>399</v>
      </c>
      <c r="DA212" s="672" t="s">
        <v>399</v>
      </c>
      <c r="DB212" s="672"/>
      <c r="DC212" s="672">
        <f>IF(Duombaze!DA212="",0,INDEX(DU!I:I,MATCH(Duombaze!DA212,DU!A:A,0),1))+IF(Duombaze!DB212="",0,INDEX(DU!I:I,MATCH(Duombaze!DB212,DU!A:A,0),1))</f>
        <v>512.17782142895101</v>
      </c>
      <c r="DD212" s="19">
        <f>IF(Duombaze!DA212="",0,INDEX(DU!K:K,MATCH(Duombaze!DA212,DU!A:A,0),1))+IF(Duombaze!DB212="",0,INDEX(DU!K:K,MATCH(Duombaze!DB212,DU!A:A,0),1))</f>
        <v>139.01</v>
      </c>
      <c r="DE212" s="19" t="s">
        <v>2142</v>
      </c>
      <c r="DF212" s="19"/>
      <c r="DG212" s="19" t="s">
        <v>2700</v>
      </c>
      <c r="DH212" s="19" t="str">
        <f t="shared" si="108"/>
        <v>1 SPC30 Tentas UK tipo + aikštelė</v>
      </c>
      <c r="DI212" s="19" t="s">
        <v>2901</v>
      </c>
      <c r="DJ212" s="672" t="s">
        <v>2162</v>
      </c>
      <c r="DK212" s="678"/>
      <c r="DL212" s="678">
        <f>IF(Duombaze!DJ212="",0,INDEX(DU!I:I,MATCH(Duombaze!DJ212,DU!A:A,0),1))+IF(Duombaze!DK212="",0,INDEX(DU!I:I,MATCH(Duombaze!DK212,DU!A:A,0),1))</f>
        <v>337.28683247890598</v>
      </c>
      <c r="DM212" s="19">
        <f>IF(Duombaze!DJ212="",0,INDEX(DU!K:K,MATCH(Duombaze!DJ212,DU!A:A,0),1))+IF(Duombaze!DK212="",0,INDEX(DU!K:K,MATCH(Duombaze!DK212,DU!A:A,0),1))</f>
        <v>92.68</v>
      </c>
      <c r="DN212" s="52" t="s">
        <v>2072</v>
      </c>
      <c r="DO212" s="52"/>
      <c r="DP212" s="52" t="str">
        <f>DP175</f>
        <v>Gale trikampis LED žibintas + pilnas LED (Danija)</v>
      </c>
      <c r="DQ212" s="17" t="str">
        <f t="shared" si="109"/>
        <v>1 SPC30 Gale trikampis LED žibintas + pilnas LED (Danija)</v>
      </c>
      <c r="DR212" s="65" t="str">
        <f>DR175</f>
        <v>ZC40AZIBMI0000</v>
      </c>
      <c r="DS212" s="692" t="s">
        <v>252</v>
      </c>
      <c r="DT212" s="692"/>
      <c r="DU212" s="692"/>
      <c r="DV212" s="692"/>
      <c r="DW212" s="692">
        <f>IF(Duombaze!DS212="",0,INDEX(DU!I:I,MATCH(Duombaze!DS212,DU!A:A,0),1))+IF(Duombaze!DT212="",0,INDEX(DU!I:I,MATCH(Duombaze!DT212,DU!A:A,0),1))+IF(Duombaze!DU212="",0,INDEX(DU!I:I,MATCH(Duombaze!DU212,DU!A:A,0),1))+IF(Duombaze!DV212="",0,INDEX(DU!I:I,MATCH(Duombaze!DV212,DU!A:A,0),1))</f>
        <v>129.30043442866699</v>
      </c>
      <c r="DX212" s="638">
        <f>IF(Duombaze!DS212="",0,INDEX(DU!K:K,MATCH(Duombaze!DS212,DU!A:A,0),1))+IF(Duombaze!DT212="",0,INDEX(DU!K:K,MATCH(Duombaze!DT212,DU!A:A,0),1))+IF(Duombaze!DU212="",0,INDEX(DU!K:K,MATCH(Duombaze!DU212,DU!A:A,0),1))+IF(Duombaze!DV212="",0,INDEX(DU!K:KH,MATCH(Duombaze!DV212,DU!A:A,0),1))</f>
        <v>0</v>
      </c>
      <c r="DY212" s="65"/>
      <c r="DZ212" s="65"/>
      <c r="EA212" s="19" t="s">
        <v>1561</v>
      </c>
      <c r="EB212" s="19" t="str">
        <f t="shared" si="97"/>
        <v>1 SPC30 Ištempimo kilpa RIMA</v>
      </c>
      <c r="EC212" s="19" t="s">
        <v>402</v>
      </c>
      <c r="ED212" s="19">
        <f>IF(Duombaze!EC212="",0,INDEX(DU!I:I,MATCH(Duombaze!EC212,DU!A:A,0),1))</f>
        <v>73.451599999999999</v>
      </c>
      <c r="EE212" s="638">
        <f>IF(Duombaze!EC212="",0,INDEX(DU!K:K,MATCH(Duombaze!EC212,DU!A:A,0),1))</f>
        <v>23.17</v>
      </c>
      <c r="EF212" s="19"/>
      <c r="EG212" s="19"/>
      <c r="EH212" s="19" t="str">
        <f>EH175</f>
        <v>Lipdukai Daniški + MItip logo (prisukamas)</v>
      </c>
      <c r="EI212" s="17" t="str">
        <f t="shared" si="100"/>
        <v>1 SPC30 Lipdukai Daniški + MItip logo (prisukamas)</v>
      </c>
      <c r="EJ212" s="19" t="str">
        <f>EJ175</f>
        <v>ZM20ASPCLMI000 + ZM0L0G0MITIP00</v>
      </c>
      <c r="EK212" s="672" t="s">
        <v>3051</v>
      </c>
      <c r="EL212" s="672" t="s">
        <v>3052</v>
      </c>
      <c r="EM212" s="672"/>
      <c r="EN212" s="672">
        <f>IF(Duombaze!EK212="",0,INDEX(DU!I:I,MATCH(Duombaze!EK212,DU!A:A,0),1))+IF(Duombaze!EL212="",0,INDEX(DU!I:I,MATCH(Duombaze!EL212,DU!A:A,0),1))+IF(Duombaze!EM212="",0,INDEX(DU!I:I,MATCH(Duombaze!EM212,DU!A:A,0),1))</f>
        <v>13.609623333333332</v>
      </c>
      <c r="EO212" s="19">
        <f>IF(Duombaze!EK212="",0,INDEX(DU!K:K,MATCH(Duombaze!EK212,DU!A:A,0),1))+IF(Duombaze!EL212="",0,INDEX(DU!K:K,MATCH(Duombaze!EL212,DU!A:A,0),1))+IF(Duombaze!EM212="",0,INDEX(DU!K:K,MATCH(Duombaze!EM212,DU!A:A,0),1))</f>
        <v>2.58</v>
      </c>
      <c r="EP212" s="19"/>
      <c r="EQ212" s="19"/>
      <c r="ER212" s="20" t="s">
        <v>1497</v>
      </c>
      <c r="ES212" s="17" t="str">
        <f t="shared" si="98"/>
        <v>1 SPC30 Montuojami</v>
      </c>
      <c r="ET212" s="17"/>
      <c r="EU212" s="17"/>
      <c r="EV212" s="17"/>
      <c r="EW212" s="25" t="s">
        <v>407</v>
      </c>
      <c r="EX212" s="25" t="str">
        <f t="shared" si="111"/>
        <v>1 SPC30 Purvasaugių komplektas 600 ratams (ketvirtiniai 1/4)</v>
      </c>
      <c r="EY212" s="86" t="s">
        <v>408</v>
      </c>
      <c r="EZ212" s="678" t="s">
        <v>408</v>
      </c>
      <c r="FA212" s="678"/>
      <c r="FB212" s="678">
        <f>IF(Duombaze!EZ212="",0,INDEX(DU!I:I,MATCH(Duombaze!EZ212,DU!A:A,0),1))+IF(Duombaze!FA212="",0,INDEX(DU!I:I,MATCH(Duombaze!FA212,DU!A:A,0),1))</f>
        <v>88.754090967612996</v>
      </c>
      <c r="FC212" s="19">
        <f>IF(Duombaze!EZ212="",0,INDEX(DU!K:K,MATCH(Duombaze!EZ212,DU!A:A,0),1))+IF(Duombaze!FA212="",0,INDEX(DU!K:K,MATCH(Duombaze!FA212,DU!A:A,0),1))</f>
        <v>7.2433333333333296</v>
      </c>
      <c r="FD212" s="52"/>
      <c r="FE212" s="52"/>
      <c r="FF212" s="52"/>
      <c r="FG212" s="52"/>
      <c r="FI212" s="17"/>
      <c r="FJ212" s="17"/>
      <c r="FK212" s="53"/>
      <c r="FN212" s="671"/>
      <c r="FO212" s="671"/>
      <c r="FP212" s="671"/>
      <c r="FQ212" s="927">
        <f>IF(Duombaze!FM212="",0,INDEX(DU!I:I,MATCH(Duombaze!FM212,DU!A:A,0),1))+IF(Duombaze!FN212="",0,INDEX(DU!I:I,MATCH(Duombaze!FN212,DU!A:A,0),1))+IF(Duombaze!FO212="",0,INDEX(DU!I:I,MATCH(Duombaze!FO212,DU!A:A,0),1))+IF(Duombaze!FP212="",0,INDEX(DU!I:I,MATCH(Duombaze!FP212,DU!A:A,0),1))</f>
        <v>0</v>
      </c>
      <c r="FR212" s="927">
        <f>IF(Duombaze!FM212="",0,INDEX(DU!K:K*2,MATCH(Duombaze!FM212,DU!A:A,0),1))+IF(Duombaze!FN212="",0,INDEX(DU!K:K,MATCH(Duombaze!FN212,DU!A:A,0),1))+IF(Duombaze!FO212="",0,INDEX(DU!K:K,MATCH(Duombaze!FO212,DU!A:A,0),1))+IF(Duombaze!FP212="",0,INDEX(DU!K:K,MATCH(Duombaze!FP212,DU!A:A,0),1))</f>
        <v>0</v>
      </c>
      <c r="FT212" s="19" t="s">
        <v>403</v>
      </c>
      <c r="FU212" s="19" t="s">
        <v>11</v>
      </c>
      <c r="FY212" s="340" t="s">
        <v>392</v>
      </c>
      <c r="FZ212" s="17" t="str">
        <f>IF(FY212&lt;&gt;"",A216&amp;" "&amp;C216&amp;" "&amp;FY212,"")</f>
        <v xml:space="preserve">5 SPC30 Pneumatiniai st. 2 konturų Haldex su automatiniu LSV </v>
      </c>
      <c r="GA212" s="32" t="s">
        <v>393</v>
      </c>
    </row>
    <row r="213" spans="1:183" s="20" customFormat="1" ht="36.75" customHeight="1" x14ac:dyDescent="0.25">
      <c r="A213" s="41">
        <v>2</v>
      </c>
      <c r="B213" s="41" t="s">
        <v>780</v>
      </c>
      <c r="C213" s="16" t="s">
        <v>219</v>
      </c>
      <c r="D213" s="19" t="s">
        <v>2846</v>
      </c>
      <c r="E213" s="17" t="str">
        <f t="shared" si="113"/>
        <v>2 SPC30 Pagrindas su puslinge, ašys 412S, Kėbulas Hardox</v>
      </c>
      <c r="F213" s="19" t="s">
        <v>8512</v>
      </c>
      <c r="G213" s="639" t="s">
        <v>2927</v>
      </c>
      <c r="H213" s="639">
        <v>23109200</v>
      </c>
      <c r="I213" s="881" t="s">
        <v>3481</v>
      </c>
      <c r="J213" s="639" t="s">
        <v>1448</v>
      </c>
      <c r="K213" s="639"/>
      <c r="L213" s="639"/>
      <c r="M213" s="639"/>
      <c r="N213" s="639"/>
      <c r="O213" s="639"/>
      <c r="P213" s="638">
        <f>IF(Duombaze!G213="",0,INDEX(DU!I:I,MATCH(Duombaze!G213,DU!A:A,0),1))+IF(Duombaze!H213="",0,INDEX(DU!I:I*60,MATCH(Duombaze!H213,DU!A:A,0),1))+IF(Duombaze!I213="",0,INDEX(DU!I:I,MATCH(Duombaze!I213,DU!A:A,0),1))+IF(Duombaze!J213="",0,INDEX(DU!I:I,MATCH(Duombaze!J213,DU!A:A,0),1))+IF(Duombaze!K213="",0,INDEX(DU!I:I,MATCH(Duombaze!K213,DU!A:A,0),1))+IF(Duombaze!L213="",0,INDEX(DU!I:I,MATCH(Duombaze!L213,DU!A:A,0),1))+IF(Duombaze!M213="",0,INDEX(DU!I:I,MATCH(Duombaze!M213,DU!A:A,0),1))+IF(Duombaze!N213="",0,INDEX(DU!I:I,MATCH(Duombaze!N213,DU!A:A,0),1))+IF(Duombaze!O213="",0,INDEX(DU!I:I,MATCH(Duombaze!O213,DU!A:A,0),1))</f>
        <v>20257.294380903801</v>
      </c>
      <c r="Q213" s="638">
        <f>IF(Duombaze!G213="",0,INDEX(DU!K:K,MATCH(Duombaze!G213,DU!A:A,0),1))+IF(Duombaze!H213="",0,INDEX(DU!K:K,MATCH(Duombaze!H213,DU!A:A,0),1))+IF(Duombaze!I213="",0,INDEX(DU!K:K,MATCH(Duombaze!I213,DU!A:A,0),1))+IF(Duombaze!J213="",0,INDEX(DU!K:K,MATCH(Duombaze!J213,DU!A:A,0),1))+IF(Duombaze!K213="",0,INDEX(DU!K:K,MATCH(Duombaze!K213,DU!A:A,0),1))+IF(Duombaze!L213="",0,INDEX(DU!K:K,MATCH(Duombaze!L213,DU!A:A,0),1))+IF(Duombaze!M213="",0,INDEX(DU!K:K,MATCH(Duombaze!M213,DU!A:A,0),1))+IF(Duombaze!N213="",0,INDEX(DU!K:K,MATCH(Duombaze!N213,DU!A:A,0),1))+IF(Duombaze!O213="",0,INDEX(DU!K:K,MATCH(Duombaze!O213,DU!A:A,0),1))</f>
        <v>1965.25</v>
      </c>
      <c r="R213" s="19"/>
      <c r="S213" s="52"/>
      <c r="T213" s="881" t="s">
        <v>3481</v>
      </c>
      <c r="U213" s="17">
        <f>IF(Duombaze!T213="",0,INDEX(DU!I:I,MATCH(Duombaze!T213,DU!A:A,0),1))</f>
        <v>5500.51</v>
      </c>
      <c r="V213" s="17">
        <f>IF(Duombaze!T213="",0,INDEX(DU!K:K,MATCH(Duombaze!T213,DU!A:A,0),1))</f>
        <v>0</v>
      </c>
      <c r="W213" s="19" t="s">
        <v>3488</v>
      </c>
      <c r="X213" s="19"/>
      <c r="Y213" s="134"/>
      <c r="Z213" s="65"/>
      <c r="AA213" s="17" t="str">
        <f t="shared" si="115"/>
        <v/>
      </c>
      <c r="AB213" s="19"/>
      <c r="AC213" s="19">
        <f>IF(Duombaze!AB213="",0,INDEX(DU!I:I,MATCH(Duombaze!AB213,DU!A:A,0),1))</f>
        <v>0</v>
      </c>
      <c r="AD213" s="25">
        <f>IF(Duombaze!AB213="",0,INDEX(DU!K:K,MATCH(Duombaze!AB213,DU!A:A,0),1))</f>
        <v>0</v>
      </c>
      <c r="AE213" s="19"/>
      <c r="AF213" s="19"/>
      <c r="AG213" s="19"/>
      <c r="AH213" s="17" t="str">
        <f t="shared" si="103"/>
        <v/>
      </c>
      <c r="AI213" s="19"/>
      <c r="AJ213" s="639"/>
      <c r="AK213" s="639"/>
      <c r="AL213" s="639"/>
      <c r="AM213" s="639">
        <f>IF(Duombaze!AJ213="",0,INDEX(DU!I:I,MATCH(Duombaze!AJ213,DU!A:A,0),1))+IF(Duombaze!AK213="",0,INDEX(DU!I:I,MATCH(Duombaze!AK213,DU!A:A,0),1))+IF(Duombaze!AL213="",0,INDEX(DU!I:I,MATCH(Duombaze!AL213,DU!A:A,0),1))</f>
        <v>0</v>
      </c>
      <c r="AN213" s="639">
        <f>IF(Duombaze!AJ213="",0,INDEX(DU!K:K,MATCH(Duombaze!AJ213,DU!A:A,0),1))+IF(Duombaze!AK213="",0,INDEX(DU!K:K,MATCH(Duombaze!AK213,DU!A:A,0),1))+IF(Duombaze!AL213="",0,INDEX(DU!K:K,MATCH(Duombaze!AL213,DU!A:A,0),1))</f>
        <v>0</v>
      </c>
      <c r="AO213" s="19"/>
      <c r="AP213" s="19"/>
      <c r="AQ213" s="19" t="s">
        <v>333</v>
      </c>
      <c r="AR213" s="17" t="str">
        <f t="shared" si="104"/>
        <v>2 SPC30 Pagrindo hidraulinės jungtys + Hidrauliniai valdymo išvadai</v>
      </c>
      <c r="AS213" s="19" t="s">
        <v>2106</v>
      </c>
      <c r="AT213" s="639" t="s">
        <v>391</v>
      </c>
      <c r="AU213" s="639" t="s">
        <v>2981</v>
      </c>
      <c r="AV213" s="639" t="s">
        <v>2982</v>
      </c>
      <c r="AW213" s="639"/>
      <c r="AX213" s="639"/>
      <c r="AY213" s="639"/>
      <c r="AZ213" s="639"/>
      <c r="BA213" s="639"/>
      <c r="BB213" s="639"/>
      <c r="BC213" s="638">
        <f>IF(Duombaze!AT213="",0,INDEX(DU!I:I,MATCH(Duombaze!AT213,DU!A:A,0),1))+IF(Duombaze!AU213="",0,INDEX(DU!I:I,MATCH(Duombaze!AU213,DU!A:A,0),1))+IF(Duombaze!AV213="",0,INDEX(DU!I:I,MATCH(Duombaze!AV213,DU!A:A,0),1))+IF(Duombaze!AW213="",0,INDEX(DU!I:I,MATCH(Duombaze!AW213,DU!A:A,0),1))+IF(Duombaze!AX213="",0,INDEX(DU!I:I,MATCH(Duombaze!AX213,DU!A:A,0),1))+IF(Duombaze!AY213="",0,INDEX(DU!I:I,MATCH(Duombaze!AY213,DU!A:A,0),1))+IF(Duombaze!AZ213="",0,INDEX(DU!I:I,MATCH(Duombaze!AZ213,DU!A:A,0),1))+IF(Duombaze!BA213="",0,INDEX(DU!I:I,MATCH(Duombaze!BA213,DU!A:A,0),1))+IF(Duombaze!BB213="",0,INDEX(DU!I:I,MATCH(Duombaze!BB213,DU!A:A,0),1))</f>
        <v>292.09659024134299</v>
      </c>
      <c r="BD213" s="638">
        <f>IF(Duombaze!AT213="",0,INDEX(DU!K:K,MATCH(Duombaze!AT213,DU!A:A,0),1))+IF(Duombaze!AU213="",0,INDEX(DU!K:K,MATCH(Duombaze!AU213,DU!A:A,0),1))+IF(Duombaze!AV213="",0,INDEX(DU!K:K,MATCH(Duombaze!AV213,DU!A:A,0),1))+IF(Duombaze!AW213="",0,INDEX(DU!K:K,MATCH(Duombaze!AW213,DU!A:A,0),1))+IF(Duombaze!AX213="",0,INDEX(DU!K:K,MATCH(Duombaze!AX213,DU!A:A,0),1))+IF(Duombaze!AY213="",0,INDEX(DU!K:K,MATCH(Duombaze!AY213,DU!A:A,0),1))+IF(Duombaze!AZ213="",0,INDEX(DU!K:K,MATCH(Duombaze!AZ213,DU!A:A,0),1))+IF(Duombaze!BA213="",0,INDEX(DU!K:K,MATCH(Duombaze!BA213,DU!A:A,0),1))+IF(Duombaze!BB213="",0,INDEX(DU!K:K,MATCH(Duombaze!BB213,DU!A:A,0),1))</f>
        <v>8.69</v>
      </c>
      <c r="BE213" s="19"/>
      <c r="BF213" s="19"/>
      <c r="BG213" s="65" t="s">
        <v>1755</v>
      </c>
      <c r="BH213" s="17" t="str">
        <f t="shared" si="110"/>
        <v>2 SPC30 Hidrauliniai stabdžiai su hidrauliniu LSV</v>
      </c>
      <c r="BI213" s="19" t="s">
        <v>110</v>
      </c>
      <c r="BJ213" s="639" t="s">
        <v>3173</v>
      </c>
      <c r="BK213" s="639" t="s">
        <v>3012</v>
      </c>
      <c r="BL213" s="639"/>
      <c r="BM213" s="639">
        <f>IF(Duombaze!BJ213="",0,INDEX(DU!I:I,MATCH(Duombaze!BJ213,DU!A:A,0),1))+IF(Duombaze!BK213="",0,INDEX(DU!I:I,MATCH(Duombaze!BK213,DU!A:A,0),1))+IF(Duombaze!BL213="",0,INDEX(DU!I:I,MATCH(Duombaze!BL213,DU!A:A,0),1))</f>
        <v>581.430635905651</v>
      </c>
      <c r="BN213" s="638">
        <f>IF(Duombaze!BJ213="",0,INDEX(DU!K:K,MATCH(Duombaze!BJ213,DU!A:A,0),1))+IF(Duombaze!BK213="",0,INDEX(DU!K:K,MATCH(Duombaze!BK213,DU!A:A,0),1))+IF(Duombaze!BL213="",0,INDEX(DU!K:K,MATCH(Duombaze!BL213,DU!A:A,0),1))</f>
        <v>37.649767622558798</v>
      </c>
      <c r="BO213" s="19"/>
      <c r="BP213" s="19"/>
      <c r="BQ213" s="19" t="str">
        <f t="shared" si="114"/>
        <v>Stabdžių išvadai hidrauliniai</v>
      </c>
      <c r="BR213" s="19" t="str">
        <f t="shared" si="99"/>
        <v>2 SPC30 Stabdžių išvadai hidrauliniai</v>
      </c>
      <c r="BS213" s="19" t="str">
        <f>BS176</f>
        <v>ZU30ASPC14SIH0+ ZC40ASPC1620IJ</v>
      </c>
      <c r="BT213" s="19" t="s">
        <v>3035</v>
      </c>
      <c r="BU213" s="19" t="s">
        <v>3034</v>
      </c>
      <c r="BV213" s="19"/>
      <c r="BW213" s="19">
        <f>IF(Duombaze!BT213="",0,INDEX(DU!I:I,MATCH(Duombaze!BT213,DU!A:A,0),1))+IF(Duombaze!BU213="",0,INDEX(DU!I:I,MATCH(Duombaze!BU213,DU!A:A,0),1))+IF(Duombaze!BV213="",0,INDEX(DU!I:I,MATCH(Duombaze!BV213,DU!A:A,0),1))</f>
        <v>28.7798954069915</v>
      </c>
      <c r="BX213" s="19">
        <f>IF(Duombaze!BT213="",0,INDEX(DU!K:K,MATCH(Duombaze!BT213,DU!A:A,0),1))+IF(Duombaze!BU213="",0,INDEX(DU!K:K,MATCH(Duombaze!BU213,DU!A:A,0),1))+IF(Duombaze!BV213="",0,INDEX(DU!K:K,MATCH(Duombaze!BV213,DU!A:A,0),1))</f>
        <v>11</v>
      </c>
      <c r="BY213" s="19"/>
      <c r="BZ213" s="19"/>
      <c r="CA213" s="19"/>
      <c r="CB213" s="19" t="str">
        <f t="shared" si="112"/>
        <v/>
      </c>
      <c r="CC213" s="19"/>
      <c r="CD213" s="19">
        <f>IF(Duombaze!CC213="",0,INDEX(DU!I:I,MATCH(Duombaze!CC213,DU!A:A,0),1))</f>
        <v>0</v>
      </c>
      <c r="CE213" s="17">
        <f>IF(Duombaze!CC213="",0,INDEX(DU!K:K,MATCH(Duombaze!CC213,DU!A:A,0),1))</f>
        <v>0</v>
      </c>
      <c r="CF213" s="19"/>
      <c r="CG213" s="19"/>
      <c r="CH213" s="19" t="str">
        <f>CH176</f>
        <v>Priekinė kilpa DIN 9678 D-50 (3000 kg.)</v>
      </c>
      <c r="CI213" s="17" t="str">
        <f t="shared" si="105"/>
        <v>2 SPC30 Priekinė kilpa DIN 9678 D-50 (3000 kg.)</v>
      </c>
      <c r="CJ213" s="19" t="str">
        <f>CJ176</f>
        <v>ZC4ACPKL50000</v>
      </c>
      <c r="CK213" s="19">
        <f>IF(Duombaze!CJ213="",0,INDEX(DU!I:I,MATCH(Duombaze!CJ213,DU!A:A,0),1))</f>
        <v>188.11199999999999</v>
      </c>
      <c r="CL213" s="17">
        <f>IF(Duombaze!CJ213="",0,INDEX(DU!K:K,MATCH(Duombaze!CJ213,DU!A:A,0),1))</f>
        <v>11.59</v>
      </c>
      <c r="CM213" s="19"/>
      <c r="CN213" s="19"/>
      <c r="CO213" s="19" t="s">
        <v>652</v>
      </c>
      <c r="CP213" s="17" t="str">
        <f t="shared" si="106"/>
        <v>2 SPC30 Ratų atsparos</v>
      </c>
      <c r="CQ213" s="19" t="s">
        <v>1471</v>
      </c>
      <c r="CR213" s="639" t="s">
        <v>1471</v>
      </c>
      <c r="CS213" s="639"/>
      <c r="CT213" s="639">
        <f>IF(Duombaze!CR213="",0,INDEX(DU!I:I,MATCH(Duombaze!CR213,DU!A:A,0),1))+IF(Duombaze!CS213="",0,INDEX(DU!I:I,MATCH(Duombaze!CS213,DU!A:A,0),1))</f>
        <v>28.542999999999999</v>
      </c>
      <c r="CU213" s="19">
        <f>IF(Duombaze!CR213="",0,INDEX(DU!K:K,MATCH(Duombaze!CR213,DU!A:A,0),1))+IF(Duombaze!CS213="",0,INDEX(DU!K:K,MATCH(Duombaze!CS213,DU!A:A,0),1))</f>
        <v>0</v>
      </c>
      <c r="CV213" s="19"/>
      <c r="CW213" s="19"/>
      <c r="CX213" s="19" t="s">
        <v>400</v>
      </c>
      <c r="CY213" s="17" t="str">
        <f t="shared" si="107"/>
        <v>2 SPC30 SPC30 viršborčiai 600 mm.</v>
      </c>
      <c r="CZ213" s="19" t="s">
        <v>401</v>
      </c>
      <c r="DA213" s="672" t="s">
        <v>401</v>
      </c>
      <c r="DB213" s="672"/>
      <c r="DC213" s="672">
        <f>IF(Duombaze!DA213="",0,INDEX(DU!I:I,MATCH(Duombaze!DA213,DU!A:A,0),1))+IF(Duombaze!DB213="",0,INDEX(DU!I:I,MATCH(Duombaze!DB213,DU!A:A,0),1))</f>
        <v>613.38927509803898</v>
      </c>
      <c r="DD213" s="19">
        <f>IF(Duombaze!DA213="",0,INDEX(DU!K:K,MATCH(Duombaze!DA213,DU!A:A,0),1))+IF(Duombaze!DB213="",0,INDEX(DU!K:K,MATCH(Duombaze!DB213,DU!A:A,0),1))</f>
        <v>199.84</v>
      </c>
      <c r="DE213" s="19" t="s">
        <v>2143</v>
      </c>
      <c r="DF213" s="19"/>
      <c r="DH213" s="19" t="str">
        <f t="shared" si="108"/>
        <v/>
      </c>
      <c r="DJ213" s="672" t="s">
        <v>3178</v>
      </c>
      <c r="DK213" s="678" t="s">
        <v>336</v>
      </c>
      <c r="DL213" s="678">
        <f>IF(Duombaze!DJ213="",0,INDEX(DU!I:I,MATCH(Duombaze!DJ213,DU!A:A,0),1))+IF(Duombaze!DK213="",0,INDEX(DU!I:I,MATCH(Duombaze!DK213,DU!A:A,0),1))</f>
        <v>395.01722367610171</v>
      </c>
      <c r="DM213" s="19">
        <f>IF(Duombaze!DJ213="",0,INDEX(DU!K:K,MATCH(Duombaze!DJ213,DU!A:A,0),1))+IF(Duombaze!DK213="",0,INDEX(DU!K:K,MATCH(Duombaze!DK213,DU!A:A,0),1))</f>
        <v>102.83</v>
      </c>
      <c r="DN213" s="52"/>
      <c r="DO213" s="52"/>
      <c r="DP213" s="52" t="str">
        <f>DP176</f>
        <v>Prieky/gale paprastas apšvietimas, šone atšvaitai (LT-LV)</v>
      </c>
      <c r="DQ213" s="17" t="str">
        <f t="shared" si="109"/>
        <v>2 SPC30 Prieky/gale paprastas apšvietimas, šone atšvaitai (LT-LV)</v>
      </c>
      <c r="DR213" s="65" t="str">
        <f>DR176</f>
        <v>ZC40AZIBATV000</v>
      </c>
      <c r="DS213" s="692" t="s">
        <v>250</v>
      </c>
      <c r="DT213" s="692"/>
      <c r="DU213" s="692"/>
      <c r="DV213" s="692"/>
      <c r="DW213" s="692">
        <f>IF(Duombaze!DS213="",0,INDEX(DU!I:I,MATCH(Duombaze!DS213,DU!A:A,0),1))+IF(Duombaze!DT213="",0,INDEX(DU!I:I,MATCH(Duombaze!DT213,DU!A:A,0),1))+IF(Duombaze!DU213="",0,INDEX(DU!I:I,MATCH(Duombaze!DU213,DU!A:A,0),1))+IF(Duombaze!DV213="",0,INDEX(DU!I:I,MATCH(Duombaze!DV213,DU!A:A,0),1))</f>
        <v>52.377912044817897</v>
      </c>
      <c r="DX213" s="638">
        <f>IF(Duombaze!DS213="",0,INDEX(DU!K:K,MATCH(Duombaze!DS213,DU!A:A,0),1))+IF(Duombaze!DT213="",0,INDEX(DU!K:K,MATCH(Duombaze!DT213,DU!A:A,0),1))+IF(Duombaze!DU213="",0,INDEX(DU!K:K,MATCH(Duombaze!DU213,DU!A:A,0),1))+IF(Duombaze!DV213="",0,INDEX(DU!K:KH,MATCH(Duombaze!DV213,DU!A:A,0),1))</f>
        <v>0</v>
      </c>
      <c r="DY213" s="65"/>
      <c r="DZ213" s="65"/>
      <c r="EA213" s="19" t="s">
        <v>445</v>
      </c>
      <c r="EB213" s="19" t="str">
        <f t="shared" si="97"/>
        <v>2 SPC30 Automatinis sukabintuvas Scharmuller</v>
      </c>
      <c r="EC213" s="19" t="s">
        <v>357</v>
      </c>
      <c r="ED213" s="19">
        <f>IF(Duombaze!EC213="",0,INDEX(DU!I:I,MATCH(Duombaze!EC213,DU!A:A,0),1))</f>
        <v>249.52857142857101</v>
      </c>
      <c r="EE213" s="638">
        <f>IF(Duombaze!EC213="",0,INDEX(DU!K:K,MATCH(Duombaze!EC213,DU!A:A,0),1))</f>
        <v>33.61</v>
      </c>
      <c r="EF213" s="19"/>
      <c r="EG213" s="19"/>
      <c r="EH213" s="19" t="str">
        <f>EH182</f>
        <v>Lipdukai Lenkiški</v>
      </c>
      <c r="EI213" s="17" t="str">
        <f t="shared" si="100"/>
        <v>2 SPC30 Lipdukai Lenkiški</v>
      </c>
      <c r="EJ213" s="19" t="str">
        <f>EJ182</f>
        <v>ZC20ASPCLPL000</v>
      </c>
      <c r="EK213" s="672" t="s">
        <v>3053</v>
      </c>
      <c r="EL213" s="672"/>
      <c r="EM213" s="672"/>
      <c r="EN213" s="672">
        <f>IF(Duombaze!EK213="",0,INDEX(DU!I:I,MATCH(Duombaze!EK213,DU!A:A,0),1))+IF(Duombaze!EL213="",0,INDEX(DU!I:I,MATCH(Duombaze!EL213,DU!A:A,0),1))+IF(Duombaze!EM213="",0,INDEX(DU!I:I,MATCH(Duombaze!EM213,DU!A:A,0),1))</f>
        <v>24.172999999999998</v>
      </c>
      <c r="EO213" s="19">
        <f>IF(Duombaze!EK213="",0,INDEX(DU!K:K,MATCH(Duombaze!EK213,DU!A:A,0),1))+IF(Duombaze!EL213="",0,INDEX(DU!K:K,MATCH(Duombaze!EL213,DU!A:A,0),1))+IF(Duombaze!EM213="",0,INDEX(DU!K:K,MATCH(Duombaze!EM213,DU!A:A,0),1))</f>
        <v>0</v>
      </c>
      <c r="EP213" s="19"/>
      <c r="EQ213" s="19"/>
      <c r="ER213" s="20" t="s">
        <v>1498</v>
      </c>
      <c r="ES213" s="17" t="str">
        <f t="shared" si="98"/>
        <v>2 SPC30 Pakuojami</v>
      </c>
      <c r="ET213" s="17"/>
      <c r="EU213" s="17"/>
      <c r="EV213" s="17"/>
      <c r="EW213" s="25" t="s">
        <v>409</v>
      </c>
      <c r="EX213" s="25" t="str">
        <f t="shared" si="111"/>
        <v>2 SPC30 Purvasaugių komplektas 700 ratams (ketvirtiniai 1/4)</v>
      </c>
      <c r="EY213" s="86" t="s">
        <v>410</v>
      </c>
      <c r="EZ213" s="705" t="s">
        <v>410</v>
      </c>
      <c r="FA213" s="705"/>
      <c r="FB213" s="705">
        <f>IF(Duombaze!EZ213="",0,INDEX(DU!I:I,MATCH(Duombaze!EZ213,DU!A:A,0),1))+IF(Duombaze!FA213="",0,INDEX(DU!I:I,MATCH(Duombaze!FA213,DU!A:A,0),1))</f>
        <v>72.377599999999902</v>
      </c>
      <c r="FC213" s="19">
        <f>IF(Duombaze!EZ213="",0,INDEX(DU!K:K,MATCH(Duombaze!EZ213,DU!A:A,0),1))+IF(Duombaze!FA213="",0,INDEX(DU!K:K,MATCH(Duombaze!FA213,DU!A:A,0),1))</f>
        <v>7.25</v>
      </c>
      <c r="FD213" s="253"/>
      <c r="FE213" s="253"/>
      <c r="FF213" s="253"/>
      <c r="FG213" s="253"/>
      <c r="FH213" s="54"/>
      <c r="FI213" s="19" t="s">
        <v>1476</v>
      </c>
      <c r="FJ213" s="19"/>
      <c r="FK213" s="53"/>
      <c r="FL213" s="18" t="s">
        <v>1517</v>
      </c>
      <c r="FM213" s="671" t="s">
        <v>3060</v>
      </c>
      <c r="FN213" s="671" t="s">
        <v>3061</v>
      </c>
      <c r="FO213" s="671"/>
      <c r="FP213" s="671"/>
      <c r="FQ213" s="927">
        <f>IF(Duombaze!FM213="",0,INDEX(DU!I:I,MATCH(Duombaze!FM213,DU!A:A,0),1))+IF(Duombaze!FN213="",0,INDEX(DU!I:I,MATCH(Duombaze!FN213,DU!A:A,0),1))+IF(Duombaze!FO213="",0,INDEX(DU!I:I,MATCH(Duombaze!FO213,DU!A:A,0),1))+IF(Duombaze!FP213="",0,INDEX(DU!I:I,MATCH(Duombaze!FP213,DU!A:A,0),1))</f>
        <v>197.9014</v>
      </c>
      <c r="FR213" s="927">
        <f>IF(Duombaze!FM213="",0,INDEX(DU!K:K*2,MATCH(Duombaze!FM213,DU!A:A,0),1))+IF(Duombaze!FN213="",0,INDEX(DU!K:K,MATCH(Duombaze!FN213,DU!A:A,0),1))+IF(Duombaze!FO213="",0,INDEX(DU!K:K,MATCH(Duombaze!FO213,DU!A:A,0),1))+IF(Duombaze!FP213="",0,INDEX(DU!K:K,MATCH(Duombaze!FP213,DU!A:A,0),1))</f>
        <v>0</v>
      </c>
      <c r="FT213" s="19" t="s">
        <v>404</v>
      </c>
      <c r="FU213" s="19" t="s">
        <v>13</v>
      </c>
      <c r="FY213" s="65" t="s">
        <v>2673</v>
      </c>
      <c r="FZ213" s="17" t="e">
        <f>IF(FY213&lt;&gt;"",#REF!&amp;" "&amp;#REF!&amp;" "&amp;FY213,"")</f>
        <v>#REF!</v>
      </c>
      <c r="GA213" s="19" t="s">
        <v>2697</v>
      </c>
    </row>
    <row r="214" spans="1:183" s="20" customFormat="1" ht="27.6" customHeight="1" x14ac:dyDescent="0.25">
      <c r="A214" s="41">
        <v>3</v>
      </c>
      <c r="B214" s="41" t="s">
        <v>780</v>
      </c>
      <c r="C214" s="16" t="s">
        <v>219</v>
      </c>
      <c r="D214" s="19"/>
      <c r="E214" s="17" t="str">
        <f t="shared" si="113"/>
        <v/>
      </c>
      <c r="F214" s="19"/>
      <c r="G214" s="639"/>
      <c r="H214" s="639"/>
      <c r="I214" s="639"/>
      <c r="J214" s="639"/>
      <c r="K214" s="639"/>
      <c r="L214" s="639"/>
      <c r="M214" s="639"/>
      <c r="N214" s="639"/>
      <c r="O214" s="639"/>
      <c r="P214" s="638">
        <f>IF(Duombaze!G214="",0,INDEX(DU!I:I,MATCH(Duombaze!G214,DU!A:A,0),1))+IF(Duombaze!H214="",0,INDEX(DU!I:I,MATCH(Duombaze!H214,DU!A:A,0),1))+IF(Duombaze!I214="",0,INDEX(DU!I:I,MATCH(Duombaze!I214,DU!A:A,0),1))+IF(Duombaze!J214="",0,INDEX(DU!I:I,MATCH(Duombaze!J214,DU!A:A,0),1))+IF(Duombaze!K214="",0,INDEX(DU!I:I,MATCH(Duombaze!K214,DU!A:A,0),1))+IF(Duombaze!L214="",0,INDEX(DU!I:I,MATCH(Duombaze!L214,DU!A:A,0),1))+IF(Duombaze!M214="",0,INDEX(DU!I:I,MATCH(Duombaze!M214,DU!A:A,0),1))+IF(Duombaze!N214="",0,INDEX(DU!I:I,MATCH(Duombaze!N214,DU!A:A,0),1))+IF(Duombaze!O214="",0,INDEX(DU!I:I,MATCH(Duombaze!O214,DU!A:A,0),1))</f>
        <v>0</v>
      </c>
      <c r="Q214" s="638">
        <f>IF(Duombaze!G214="",0,INDEX(DU!K:K,MATCH(Duombaze!G214,DU!A:A,0),1))+IF(Duombaze!H214="",0,INDEX(DU!K:K,MATCH(Duombaze!H214,DU!A:A,0),1))+IF(Duombaze!I214="",0,INDEX(DU!K:K,MATCH(Duombaze!I214,DU!A:A,0),1))+IF(Duombaze!J214="",0,INDEX(DU!K:K,MATCH(Duombaze!J214,DU!A:A,0),1))+IF(Duombaze!K214="",0,INDEX(DU!K:K,MATCH(Duombaze!K214,DU!A:A,0),1))+IF(Duombaze!L214="",0,INDEX(DU!K:K,MATCH(Duombaze!L214,DU!A:A,0),1))+IF(Duombaze!M214="",0,INDEX(DU!K:K,MATCH(Duombaze!M214,DU!A:A,0),1))+IF(Duombaze!N214="",0,INDEX(DU!K:K,MATCH(Duombaze!N214,DU!A:A,0),1))+IF(Duombaze!O214="",0,INDEX(DU!K:K,MATCH(Duombaze!O214,DU!A:A,0),1))</f>
        <v>0</v>
      </c>
      <c r="R214" s="19"/>
      <c r="S214" s="52"/>
      <c r="T214" s="881"/>
      <c r="U214" s="17">
        <f>IF(Duombaze!T214="",0,INDEX(DU!I:I,MATCH(Duombaze!T214,DU!A:A,0),1))</f>
        <v>0</v>
      </c>
      <c r="V214" s="17">
        <f>IF(Duombaze!T214="",0,INDEX(DU!K:K,MATCH(Duombaze!T214,DU!A:A,0),1))</f>
        <v>0</v>
      </c>
      <c r="W214" s="19"/>
      <c r="X214" s="19"/>
      <c r="Y214" s="134"/>
      <c r="Z214" s="65"/>
      <c r="AA214" s="17" t="str">
        <f t="shared" si="115"/>
        <v/>
      </c>
      <c r="AB214" s="19"/>
      <c r="AC214" s="19">
        <f>IF(Duombaze!AB214="",0,INDEX(DU!I:I,MATCH(Duombaze!AB214,DU!A:A,0),1))</f>
        <v>0</v>
      </c>
      <c r="AD214" s="25">
        <f>IF(Duombaze!AB214="",0,INDEX(DU!K:K,MATCH(Duombaze!AB214,DU!A:A,0),1))</f>
        <v>0</v>
      </c>
      <c r="AE214" s="19"/>
      <c r="AF214" s="19"/>
      <c r="AG214" s="19"/>
      <c r="AH214" s="17" t="str">
        <f t="shared" si="103"/>
        <v/>
      </c>
      <c r="AI214" s="19"/>
      <c r="AJ214" s="639"/>
      <c r="AK214" s="639"/>
      <c r="AL214" s="639"/>
      <c r="AM214" s="639">
        <f>IF(Duombaze!AJ214="",0,INDEX(DU!I:I,MATCH(Duombaze!AJ214,DU!A:A,0),1))+IF(Duombaze!AK214="",0,INDEX(DU!I:I,MATCH(Duombaze!AK214,DU!A:A,0),1))+IF(Duombaze!AL214="",0,INDEX(DU!I:I,MATCH(Duombaze!AL214,DU!A:A,0),1))</f>
        <v>0</v>
      </c>
      <c r="AN214" s="639">
        <f>IF(Duombaze!AJ214="",0,INDEX(DU!K:K,MATCH(Duombaze!AJ214,DU!A:A,0),1))+IF(Duombaze!AK214="",0,INDEX(DU!K:K,MATCH(Duombaze!AK214,DU!A:A,0),1))+IF(Duombaze!AL214="",0,INDEX(DU!K:K,MATCH(Duombaze!AL214,DU!A:A,0),1))</f>
        <v>0</v>
      </c>
      <c r="AO214" s="19"/>
      <c r="AP214" s="19"/>
      <c r="AQ214" s="19" t="s">
        <v>8366</v>
      </c>
      <c r="AR214" s="17" t="str">
        <f t="shared" si="104"/>
        <v>3 SPC30 Pagrindo hidraulinės jungtys + dvigubi hidr. valdymo išvadai (grūdų perkrovimo sraigei)</v>
      </c>
      <c r="AS214" s="19" t="s">
        <v>1842</v>
      </c>
      <c r="AT214" s="639" t="s">
        <v>391</v>
      </c>
      <c r="AU214" s="639" t="s">
        <v>2981</v>
      </c>
      <c r="AV214" s="639" t="s">
        <v>2982</v>
      </c>
      <c r="AW214" s="639" t="s">
        <v>3179</v>
      </c>
      <c r="AX214" s="639"/>
      <c r="AY214" s="639"/>
      <c r="AZ214" s="639"/>
      <c r="BA214" s="639"/>
      <c r="BB214" s="639"/>
      <c r="BC214" s="638">
        <f>IF(Duombaze!AT214="",0,INDEX(DU!I:I,MATCH(Duombaze!AT214,DU!A:A,0),1))+IF(Duombaze!AU214="",0,INDEX(DU!I:I,MATCH(Duombaze!AU214,DU!A:A,0),1))+IF(Duombaze!AV214="",0,INDEX(DU!I:I,MATCH(Duombaze!AV214,DU!A:A,0),1))+IF(Duombaze!AW214="",0,INDEX(DU!I:I,MATCH(Duombaze!AW214,DU!A:A,0),1))+IF(Duombaze!AX214="",0,INDEX(DU!I:I,MATCH(Duombaze!AX214,DU!A:A,0),1))+IF(Duombaze!AY214="",0,INDEX(DU!I:I,MATCH(Duombaze!AY214,DU!A:A,0),1))+IF(Duombaze!AZ214="",0,INDEX(DU!I:I,MATCH(Duombaze!AZ214,DU!A:A,0),1))+IF(Duombaze!BA214="",0,INDEX(DU!I:I,MATCH(Duombaze!BA214,DU!A:A,0),1))+IF(Duombaze!BB214="",0,INDEX(DU!I:I,MATCH(Duombaze!BB214,DU!A:A,0),1))</f>
        <v>403.07919024134299</v>
      </c>
      <c r="BD214" s="638">
        <f>IF(Duombaze!AT214="",0,INDEX(DU!K:K,MATCH(Duombaze!AT214,DU!A:A,0),1))+IF(Duombaze!AU214="",0,INDEX(DU!K:K,MATCH(Duombaze!AU214,DU!A:A,0),1))+IF(Duombaze!AV214="",0,INDEX(DU!K:K,MATCH(Duombaze!AV214,DU!A:A,0),1))+IF(Duombaze!AW214="",0,INDEX(DU!K:K,MATCH(Duombaze!AW214,DU!A:A,0),1))+IF(Duombaze!AX214="",0,INDEX(DU!K:K,MATCH(Duombaze!AX214,DU!A:A,0),1))+IF(Duombaze!AY214="",0,INDEX(DU!K:K,MATCH(Duombaze!AY214,DU!A:A,0),1))+IF(Duombaze!AZ214="",0,INDEX(DU!K:K,MATCH(Duombaze!AZ214,DU!A:A,0),1))+IF(Duombaze!BA214="",0,INDEX(DU!K:K,MATCH(Duombaze!BA214,DU!A:A,0),1))+IF(Duombaze!BB214="",0,INDEX(DU!K:K,MATCH(Duombaze!BB214,DU!A:A,0),1))</f>
        <v>23.689999999999998</v>
      </c>
      <c r="BE214" s="19"/>
      <c r="BF214" s="19"/>
      <c r="BG214" s="65" t="s">
        <v>3283</v>
      </c>
      <c r="BH214" s="17" t="str">
        <f t="shared" si="110"/>
        <v>3 SPC30 Pneumatiniai - hidrauliniai stabdžiai (auto LSV)</v>
      </c>
      <c r="BI214" s="19" t="s">
        <v>107</v>
      </c>
      <c r="BJ214" s="639" t="s">
        <v>3011</v>
      </c>
      <c r="BK214" s="639" t="s">
        <v>3013</v>
      </c>
      <c r="BL214" s="639"/>
      <c r="BM214" s="639">
        <f>IF(Duombaze!BJ214="",0,INDEX(DU!I:I,MATCH(Duombaze!BJ214,DU!A:A,0),1))+IF(Duombaze!BK214="",0,INDEX(DU!I:I,MATCH(Duombaze!BK214,DU!A:A,0),1))+IF(Duombaze!BL214="",0,INDEX(DU!I:I,MATCH(Duombaze!BL214,DU!A:A,0),1))</f>
        <v>1028.8674324146107</v>
      </c>
      <c r="BN214" s="638">
        <f>IF(Duombaze!BJ214="",0,INDEX(DU!K:K,MATCH(Duombaze!BJ214,DU!A:A,0),1))+IF(Duombaze!BK214="",0,INDEX(DU!K:K,MATCH(Duombaze!BK214,DU!A:A,0),1))+IF(Duombaze!BL214="",0,INDEX(DU!K:K,MATCH(Duombaze!BL214,DU!A:A,0),1))</f>
        <v>94.09</v>
      </c>
      <c r="BO214" s="19"/>
      <c r="BP214" s="19" t="s">
        <v>2112</v>
      </c>
      <c r="BQ214" s="19" t="str">
        <f t="shared" si="114"/>
        <v>Stabdžių išvadai pneumatiniai - hidrauliniai komplektams</v>
      </c>
      <c r="BR214" s="19" t="str">
        <f t="shared" si="99"/>
        <v>3 SPC30 Stabdžių išvadai pneumatiniai - hidrauliniai komplektams</v>
      </c>
      <c r="BS214" s="19" t="str">
        <f>BS177</f>
        <v>ZU30ASPC14SIPH + ZC40ASPC1620IJ + 000023705201</v>
      </c>
      <c r="BT214" s="19" t="str">
        <f>BT177</f>
        <v>ZU30ASPC14SIPH</v>
      </c>
      <c r="BU214" s="19" t="str">
        <f>BU177</f>
        <v>ZC40ASPC1620IJ</v>
      </c>
      <c r="BV214" s="19">
        <v>23705201</v>
      </c>
      <c r="BW214" s="19">
        <f>IF(Duombaze!BT214="",0,INDEX(DU!I:I,MATCH(Duombaze!BT214,DU!A:A,0),1))+IF(Duombaze!BU214="",0,INDEX(DU!I:I,MATCH(Duombaze!BU214,DU!A:A,0),1))+IF(Duombaze!BV214="",0,INDEX(DU!I:I,MATCH(Duombaze!BV214,DU!A:A,0),1))</f>
        <v>90.255595406991503</v>
      </c>
      <c r="BX214" s="19">
        <f>IF(Duombaze!BT214="",0,INDEX(DU!K:K,MATCH(Duombaze!BT214,DU!A:A,0),1))+IF(Duombaze!BU214="",0,INDEX(DU!K:K,MATCH(Duombaze!BU214,DU!A:A,0),1))+IF(Duombaze!BV214="",0,INDEX(DU!K:K,MATCH(Duombaze!BV214,DU!A:A,0),1))</f>
        <v>11.59</v>
      </c>
      <c r="BY214" s="19"/>
      <c r="BZ214" s="19"/>
      <c r="CA214" s="19"/>
      <c r="CB214" s="19" t="str">
        <f t="shared" si="112"/>
        <v/>
      </c>
      <c r="CC214" s="19"/>
      <c r="CD214" s="19">
        <f>IF(Duombaze!CC214="",0,INDEX(DU!I:I,MATCH(Duombaze!CC214,DU!A:A,0),1))</f>
        <v>0</v>
      </c>
      <c r="CE214" s="17">
        <f>IF(Duombaze!CC214="",0,INDEX(DU!K:K,MATCH(Duombaze!CC214,DU!A:A,0),1))</f>
        <v>0</v>
      </c>
      <c r="CF214" s="19"/>
      <c r="CG214" s="19"/>
      <c r="CH214" s="19" t="str">
        <f>CH177</f>
        <v>Priekinė kilpa K80</v>
      </c>
      <c r="CI214" s="17" t="str">
        <f t="shared" si="105"/>
        <v>3 SPC30 Priekinė kilpa K80</v>
      </c>
      <c r="CJ214" s="19" t="s">
        <v>1758</v>
      </c>
      <c r="CK214" s="19">
        <f>IF(Duombaze!CJ214="",0,INDEX(DU!I:I,MATCH(Duombaze!CJ214,DU!A:A,0),1))</f>
        <v>330.89319999999998</v>
      </c>
      <c r="CL214" s="17">
        <f>IF(Duombaze!CJ214="",0,INDEX(DU!K:K,MATCH(Duombaze!CJ214,DU!A:A,0),1))</f>
        <v>0.75</v>
      </c>
      <c r="CM214" s="19"/>
      <c r="CN214" s="19"/>
      <c r="CO214" s="19" t="s">
        <v>1508</v>
      </c>
      <c r="CP214" s="17" t="str">
        <f t="shared" si="106"/>
        <v xml:space="preserve">3 SPC30 Rankinis stabdis + Ratų atsparos </v>
      </c>
      <c r="CQ214" s="19" t="s">
        <v>2708</v>
      </c>
      <c r="CR214" s="639" t="s">
        <v>2707</v>
      </c>
      <c r="CS214" s="639" t="s">
        <v>1471</v>
      </c>
      <c r="CT214" s="639">
        <f>IF(Duombaze!CR214="",0,INDEX(DU!I:I,MATCH(Duombaze!CR214,DU!A:A,0),1))+IF(Duombaze!CS214="",0,INDEX(DU!I:I,MATCH(Duombaze!CS214,DU!A:A,0),1))</f>
        <v>56.281101200368497</v>
      </c>
      <c r="CU214" s="19">
        <f>IF(Duombaze!CR214="",0,INDEX(DU!K:K,MATCH(Duombaze!CR214,DU!A:A,0),1))+IF(Duombaze!CS214="",0,INDEX(DU!K:K,MATCH(Duombaze!CS214,DU!A:A,0),1))</f>
        <v>35.47</v>
      </c>
      <c r="CV214" s="19"/>
      <c r="CW214" s="19" t="s">
        <v>2124</v>
      </c>
      <c r="CX214" s="19"/>
      <c r="CY214" s="17" t="str">
        <f t="shared" si="107"/>
        <v/>
      </c>
      <c r="CZ214" s="19"/>
      <c r="DA214" s="672"/>
      <c r="DB214" s="672"/>
      <c r="DC214" s="672">
        <f>IF(Duombaze!DA214="",0,INDEX(DU!I:I,MATCH(Duombaze!DA214,DU!A:A,0),1))+IF(Duombaze!DB214="",0,INDEX(DU!I:I,MATCH(Duombaze!DB214,DU!A:A,0),1))</f>
        <v>0</v>
      </c>
      <c r="DD214" s="19">
        <f>IF(Duombaze!DA214="",0,INDEX(DU!K:K,MATCH(Duombaze!DA214,DU!A:A,0),1))+IF(Duombaze!DB214="",0,INDEX(DU!K:K,MATCH(Duombaze!DB214,DU!A:A,0),1))</f>
        <v>0</v>
      </c>
      <c r="DE214" s="19"/>
      <c r="DF214" s="19"/>
      <c r="DG214" s="19"/>
      <c r="DH214" s="19" t="str">
        <f t="shared" si="108"/>
        <v/>
      </c>
      <c r="DI214" s="19"/>
      <c r="DJ214" s="672"/>
      <c r="DK214" s="678"/>
      <c r="DL214" s="678">
        <f>IF(Duombaze!DJ214="",0,INDEX(DU!I:I,MATCH(Duombaze!DJ214,DU!A:A,0),1))+IF(Duombaze!DK214="",0,INDEX(DU!I:I,MATCH(Duombaze!DK214,DU!A:A,0),1))</f>
        <v>0</v>
      </c>
      <c r="DM214" s="19">
        <f>IF(Duombaze!DJ214="",0,INDEX(DU!K:K,MATCH(Duombaze!DJ214,DU!A:A,0),1))+IF(Duombaze!DK214="",0,INDEX(DU!K:K,MATCH(Duombaze!DK214,DU!A:A,0),1))</f>
        <v>0</v>
      </c>
      <c r="DN214" s="52"/>
      <c r="DO214" s="52"/>
      <c r="DP214" s="52" t="str">
        <f>DP177</f>
        <v>Šoninis LED apšvietimas, prieky/gale paprastas apšvietimas (Čekija)</v>
      </c>
      <c r="DQ214" s="17" t="str">
        <f t="shared" si="109"/>
        <v>3 SPC30 Šoninis LED apšvietimas, prieky/gale paprastas apšvietimas (Čekija)</v>
      </c>
      <c r="DR214" s="65" t="str">
        <f>DR177</f>
        <v>ZC40AZIBLEDSN0</v>
      </c>
      <c r="DS214" s="692" t="s">
        <v>251</v>
      </c>
      <c r="DT214" s="692"/>
      <c r="DU214" s="692"/>
      <c r="DV214" s="692"/>
      <c r="DW214" s="692">
        <f>IF(Duombaze!DS214="",0,INDEX(DU!I:I,MATCH(Duombaze!DS214,DU!A:A,0),1))+IF(Duombaze!DT214="",0,INDEX(DU!I:I,MATCH(Duombaze!DT214,DU!A:A,0),1))+IF(Duombaze!DU214="",0,INDEX(DU!I:I,MATCH(Duombaze!DU214,DU!A:A,0),1))+IF(Duombaze!DV214="",0,INDEX(DU!I:I,MATCH(Duombaze!DV214,DU!A:A,0),1))</f>
        <v>76.036285714285697</v>
      </c>
      <c r="DX214" s="638">
        <f>IF(Duombaze!DS214="",0,INDEX(DU!K:K,MATCH(Duombaze!DS214,DU!A:A,0),1))+IF(Duombaze!DT214="",0,INDEX(DU!K:K,MATCH(Duombaze!DT214,DU!A:A,0),1))+IF(Duombaze!DU214="",0,INDEX(DU!K:K,MATCH(Duombaze!DU214,DU!A:A,0),1))+IF(Duombaze!DV214="",0,INDEX(DU!K:KH,MATCH(Duombaze!DV214,DU!A:A,0),1))</f>
        <v>0</v>
      </c>
      <c r="DY214" s="65"/>
      <c r="DZ214" s="65"/>
      <c r="EA214" s="19" t="s">
        <v>305</v>
      </c>
      <c r="EB214" s="19" t="str">
        <f t="shared" si="97"/>
        <v>3 SPC30 Automatinis sukabintuvas Rockinger</v>
      </c>
      <c r="EC214" s="19" t="s">
        <v>278</v>
      </c>
      <c r="ED214" s="19">
        <f>IF(Duombaze!EC214="",0,INDEX(DU!I:I,MATCH(Duombaze!EC214,DU!A:A,0),1))</f>
        <v>300.26560000000001</v>
      </c>
      <c r="EE214" s="638">
        <f>IF(Duombaze!EC214="",0,INDEX(DU!K:K,MATCH(Duombaze!EC214,DU!A:A,0),1))</f>
        <v>33.61</v>
      </c>
      <c r="EF214" s="19"/>
      <c r="EG214" s="19"/>
      <c r="EH214" s="19" t="str">
        <f>EH176</f>
        <v>Lipdukai universalūs</v>
      </c>
      <c r="EI214" s="17" t="str">
        <f t="shared" si="100"/>
        <v>3 SPC30 Lipdukai universalūs</v>
      </c>
      <c r="EJ214" s="19" t="str">
        <f>EJ176</f>
        <v>ZC20ASPCLEN000</v>
      </c>
      <c r="EK214" s="672" t="s">
        <v>255</v>
      </c>
      <c r="EL214" s="672"/>
      <c r="EM214" s="672"/>
      <c r="EN214" s="672">
        <f>IF(Duombaze!EK214="",0,INDEX(DU!I:I,MATCH(Duombaze!EK214,DU!A:A,0),1))+IF(Duombaze!EL214="",0,INDEX(DU!I:I,MATCH(Duombaze!EL214,DU!A:A,0),1))+IF(Duombaze!EM214="",0,INDEX(DU!I:I,MATCH(Duombaze!EM214,DU!A:A,0),1))</f>
        <v>16.420000000000002</v>
      </c>
      <c r="EO214" s="19">
        <f>IF(Duombaze!EK214="",0,INDEX(DU!K:K,MATCH(Duombaze!EK214,DU!A:A,0),1))+IF(Duombaze!EL214="",0,INDEX(DU!K:K,MATCH(Duombaze!EL214,DU!A:A,0),1))+IF(Duombaze!EM214="",0,INDEX(DU!K:K,MATCH(Duombaze!EM214,DU!A:A,0),1))</f>
        <v>0</v>
      </c>
      <c r="EP214" s="19"/>
      <c r="EQ214" s="19"/>
      <c r="ER214" s="20" t="s">
        <v>1778</v>
      </c>
      <c r="ES214" s="17" t="str">
        <f t="shared" si="98"/>
        <v>3 SPC30 Ratai pristatomi klientui</v>
      </c>
      <c r="ET214" s="17"/>
      <c r="EU214" s="17"/>
      <c r="EV214" s="17"/>
      <c r="EW214" s="25" t="s">
        <v>2191</v>
      </c>
      <c r="EX214" s="25" t="str">
        <f t="shared" si="111"/>
        <v>3 SPC30 Purvasaugių komplektas 600 ratams metaliniai istisiniai (ant remo) + 1/4 prieky/gale</v>
      </c>
      <c r="EY214" s="86" t="s">
        <v>1849</v>
      </c>
      <c r="EZ214" s="678" t="s">
        <v>379</v>
      </c>
      <c r="FA214" s="678" t="s">
        <v>408</v>
      </c>
      <c r="FB214" s="678">
        <f>IF(Duombaze!EZ214="",0,INDEX(DU!I:I,MATCH(Duombaze!EZ214,DU!A:A,0),1))+IF(Duombaze!FA214="",0,INDEX(DU!I:I,MATCH(Duombaze!FA214,DU!A:A,0),1))</f>
        <v>213.54828348427901</v>
      </c>
      <c r="FC214" s="19">
        <f>IF(Duombaze!EZ214="",0,INDEX(DU!K:K,MATCH(Duombaze!EZ214,DU!A:A,0),1))+IF(Duombaze!FA214="",0,INDEX(DU!K:K,MATCH(Duombaze!FA214,DU!A:A,0),1))</f>
        <v>42.00333333333333</v>
      </c>
      <c r="FD214" s="52"/>
      <c r="FE214" s="52" t="s">
        <v>2012</v>
      </c>
      <c r="FF214" s="52"/>
      <c r="FG214" s="52"/>
      <c r="FH214" s="19"/>
      <c r="FI214" s="19" t="s">
        <v>674</v>
      </c>
      <c r="FJ214" s="19"/>
      <c r="FK214" s="53"/>
      <c r="FL214" s="18" t="s">
        <v>1518</v>
      </c>
      <c r="FM214" s="671" t="s">
        <v>3174</v>
      </c>
      <c r="FN214" s="671" t="s">
        <v>3062</v>
      </c>
      <c r="FO214" s="671"/>
      <c r="FP214" s="671"/>
      <c r="FQ214" s="927">
        <f>IF(Duombaze!FM214="",0,INDEX(DU!I:I,MATCH(Duombaze!FM214,DU!A:A,0),1))+IF(Duombaze!FN214="",0,INDEX(DU!I:I,MATCH(Duombaze!FN214,DU!A:A,0),1))+IF(Duombaze!FO214="",0,INDEX(DU!I:I,MATCH(Duombaze!FO214,DU!A:A,0),1))+IF(Duombaze!FP214="",0,INDEX(DU!I:I,MATCH(Duombaze!FP214,DU!A:A,0),1))</f>
        <v>2235.6091215798501</v>
      </c>
      <c r="FR214" s="927">
        <f>IF(Duombaze!FM214="",0,INDEX(DU!K:K*2,MATCH(Duombaze!FM214,DU!A:A,0),1))+IF(Duombaze!FN214="",0,INDEX(DU!K:K,MATCH(Duombaze!FN214,DU!A:A,0),1))+IF(Duombaze!FO214="",0,INDEX(DU!K:K,MATCH(Duombaze!FO214,DU!A:A,0),1))+IF(Duombaze!FP214="",0,INDEX(DU!K:K,MATCH(Duombaze!FP214,DU!A:A,0),1))</f>
        <v>231.7</v>
      </c>
      <c r="FT214" s="19" t="s">
        <v>405</v>
      </c>
      <c r="FU214" s="19" t="s">
        <v>227</v>
      </c>
      <c r="FY214" s="19" t="s">
        <v>715</v>
      </c>
      <c r="FZ214" s="19" t="str">
        <f>IF(FY214&lt;&gt;"",A212&amp;" "&amp;C212&amp;" "&amp;FY214,"")</f>
        <v>1 SPC30  Tentas ir aikštelė</v>
      </c>
      <c r="GA214" s="19" t="s">
        <v>2162</v>
      </c>
    </row>
    <row r="215" spans="1:183" s="20" customFormat="1" ht="30.75" customHeight="1" x14ac:dyDescent="0.25">
      <c r="A215" s="41">
        <v>4</v>
      </c>
      <c r="B215" s="41" t="s">
        <v>780</v>
      </c>
      <c r="C215" s="16" t="s">
        <v>219</v>
      </c>
      <c r="D215" s="19"/>
      <c r="E215" s="17" t="str">
        <f t="shared" si="113"/>
        <v/>
      </c>
      <c r="F215" s="19"/>
      <c r="G215" s="639"/>
      <c r="H215" s="639"/>
      <c r="I215" s="639"/>
      <c r="J215" s="639"/>
      <c r="K215" s="639"/>
      <c r="L215" s="639"/>
      <c r="M215" s="639"/>
      <c r="N215" s="639"/>
      <c r="O215" s="639"/>
      <c r="P215" s="638">
        <f>IF(Duombaze!G215="",0,INDEX(DU!I:I,MATCH(Duombaze!G215,DU!A:A,0),1))+IF(Duombaze!H215="",0,INDEX(DU!I:I,MATCH(Duombaze!H215,DU!A:A,0),1))+IF(Duombaze!I215="",0,INDEX(DU!I:I,MATCH(Duombaze!I215,DU!A:A,0),1))+IF(Duombaze!J215="",0,INDEX(DU!I:I,MATCH(Duombaze!J215,DU!A:A,0),1))+IF(Duombaze!K215="",0,INDEX(DU!I:I,MATCH(Duombaze!K215,DU!A:A,0),1))+IF(Duombaze!L215="",0,INDEX(DU!I:I,MATCH(Duombaze!L215,DU!A:A,0),1))+IF(Duombaze!M215="",0,INDEX(DU!I:I,MATCH(Duombaze!M215,DU!A:A,0),1))+IF(Duombaze!N215="",0,INDEX(DU!I:I,MATCH(Duombaze!N215,DU!A:A,0),1))+IF(Duombaze!O215="",0,INDEX(DU!I:I,MATCH(Duombaze!O215,DU!A:A,0),1))</f>
        <v>0</v>
      </c>
      <c r="Q215" s="638">
        <f>IF(Duombaze!G215="",0,INDEX(DU!K:K,MATCH(Duombaze!G215,DU!A:A,0),1))+IF(Duombaze!H215="",0,INDEX(DU!K:K,MATCH(Duombaze!H215,DU!A:A,0),1))+IF(Duombaze!I215="",0,INDEX(DU!K:K,MATCH(Duombaze!I215,DU!A:A,0),1))+IF(Duombaze!J215="",0,INDEX(DU!K:K,MATCH(Duombaze!J215,DU!A:A,0),1))+IF(Duombaze!K215="",0,INDEX(DU!K:K,MATCH(Duombaze!K215,DU!A:A,0),1))+IF(Duombaze!L215="",0,INDEX(DU!K:K,MATCH(Duombaze!L215,DU!A:A,0),1))+IF(Duombaze!M215="",0,INDEX(DU!K:K,MATCH(Duombaze!M215,DU!A:A,0),1))+IF(Duombaze!N215="",0,INDEX(DU!K:K,MATCH(Duombaze!N215,DU!A:A,0),1))+IF(Duombaze!O215="",0,INDEX(DU!K:K,MATCH(Duombaze!O215,DU!A:A,0),1))</f>
        <v>0</v>
      </c>
      <c r="R215" s="19"/>
      <c r="S215" s="52"/>
      <c r="T215" s="881"/>
      <c r="U215" s="17">
        <f>IF(Duombaze!T215="",0,INDEX(DU!I:I,MATCH(Duombaze!T215,DU!A:A,0),1))</f>
        <v>0</v>
      </c>
      <c r="V215" s="17">
        <f>IF(Duombaze!T215="",0,INDEX(DU!K:K,MATCH(Duombaze!T215,DU!A:A,0),1))</f>
        <v>0</v>
      </c>
      <c r="W215" s="19"/>
      <c r="X215" s="19"/>
      <c r="Y215" s="134"/>
      <c r="Z215" s="65"/>
      <c r="AA215" s="17" t="str">
        <f t="shared" si="115"/>
        <v/>
      </c>
      <c r="AB215" s="19"/>
      <c r="AC215" s="19">
        <f>IF(Duombaze!AB215="",0,INDEX(DU!I:I,MATCH(Duombaze!AB215,DU!A:A,0),1))</f>
        <v>0</v>
      </c>
      <c r="AD215" s="25">
        <f>IF(Duombaze!AB215="",0,INDEX(DU!K:K,MATCH(Duombaze!AB215,DU!A:A,0),1))</f>
        <v>0</v>
      </c>
      <c r="AE215" s="19"/>
      <c r="AF215" s="19"/>
      <c r="AG215" s="19"/>
      <c r="AH215" s="17" t="str">
        <f t="shared" si="103"/>
        <v/>
      </c>
      <c r="AI215" s="19"/>
      <c r="AJ215" s="639"/>
      <c r="AK215" s="639"/>
      <c r="AL215" s="639"/>
      <c r="AM215" s="639">
        <f>IF(Duombaze!AJ215="",0,INDEX(DU!I:I,MATCH(Duombaze!AJ215,DU!A:A,0),1))+IF(Duombaze!AK215="",0,INDEX(DU!I:I,MATCH(Duombaze!AK215,DU!A:A,0),1))+IF(Duombaze!AL215="",0,INDEX(DU!I:I,MATCH(Duombaze!AL215,DU!A:A,0),1))</f>
        <v>0</v>
      </c>
      <c r="AN215" s="639">
        <f>IF(Duombaze!AJ215="",0,INDEX(DU!K:K,MATCH(Duombaze!AJ215,DU!A:A,0),1))+IF(Duombaze!AK215="",0,INDEX(DU!K:K,MATCH(Duombaze!AK215,DU!A:A,0),1))+IF(Duombaze!AL215="",0,INDEX(DU!K:K,MATCH(Duombaze!AL215,DU!A:A,0),1))</f>
        <v>0</v>
      </c>
      <c r="AO215" s="19"/>
      <c r="AP215" s="19"/>
      <c r="AQ215" s="19"/>
      <c r="AR215" s="17" t="str">
        <f t="shared" si="104"/>
        <v/>
      </c>
      <c r="AS215" s="19"/>
      <c r="AT215" s="639"/>
      <c r="AU215" s="639"/>
      <c r="AV215" s="639"/>
      <c r="AW215" s="639"/>
      <c r="AX215" s="639"/>
      <c r="AY215" s="639"/>
      <c r="AZ215" s="639"/>
      <c r="BA215" s="639"/>
      <c r="BB215" s="639"/>
      <c r="BC215" s="638">
        <f>IF(Duombaze!AT215="",0,INDEX(DU!I:I,MATCH(Duombaze!AT215,DU!A:A,0),1))+IF(Duombaze!AU215="",0,INDEX(DU!I:I,MATCH(Duombaze!AU215,DU!A:A,0),1))+IF(Duombaze!AV215="",0,INDEX(DU!I:I,MATCH(Duombaze!AV215,DU!A:A,0),1))+IF(Duombaze!AW215="",0,INDEX(DU!I:I,MATCH(Duombaze!AW215,DU!A:A,0),1))+IF(Duombaze!AX215="",0,INDEX(DU!I:I,MATCH(Duombaze!AX215,DU!A:A,0),1))+IF(Duombaze!AY215="",0,INDEX(DU!I:I,MATCH(Duombaze!AY215,DU!A:A,0),1))+IF(Duombaze!AZ215="",0,INDEX(DU!I:I,MATCH(Duombaze!AZ215,DU!A:A,0),1))+IF(Duombaze!BA215="",0,INDEX(DU!I:I,MATCH(Duombaze!BA215,DU!A:A,0),1))+IF(Duombaze!BB215="",0,INDEX(DU!I:I,MATCH(Duombaze!BB215,DU!A:A,0),1))</f>
        <v>0</v>
      </c>
      <c r="BD215" s="638">
        <f>IF(Duombaze!AT215="",0,INDEX(DU!K:K,MATCH(Duombaze!AT215,DU!A:A,0),1))+IF(Duombaze!AU215="",0,INDEX(DU!K:K,MATCH(Duombaze!AU215,DU!A:A,0),1))+IF(Duombaze!AV215="",0,INDEX(DU!K:K,MATCH(Duombaze!AV215,DU!A:A,0),1))+IF(Duombaze!AW215="",0,INDEX(DU!K:K,MATCH(Duombaze!AW215,DU!A:A,0),1))+IF(Duombaze!AX215="",0,INDEX(DU!K:K,MATCH(Duombaze!AX215,DU!A:A,0),1))+IF(Duombaze!AY215="",0,INDEX(DU!K:K,MATCH(Duombaze!AY215,DU!A:A,0),1))+IF(Duombaze!AZ215="",0,INDEX(DU!K:K,MATCH(Duombaze!AZ215,DU!A:A,0),1))+IF(Duombaze!BA215="",0,INDEX(DU!K:K,MATCH(Duombaze!BA215,DU!A:A,0),1))+IF(Duombaze!BB215="",0,INDEX(DU!K:K,MATCH(Duombaze!BB215,DU!A:A,0),1))</f>
        <v>0</v>
      </c>
      <c r="BE215" s="19"/>
      <c r="BF215" s="19"/>
      <c r="BG215" s="65" t="s">
        <v>2720</v>
      </c>
      <c r="BH215" s="17" t="str">
        <f t="shared" si="110"/>
        <v>4 SPC30 Pneumatiniai - hidrauliniai stabdžiai (mech LSV)</v>
      </c>
      <c r="BI215" s="20" t="s">
        <v>3284</v>
      </c>
      <c r="BJ215" s="638" t="s">
        <v>3285</v>
      </c>
      <c r="BK215" s="639" t="s">
        <v>3013</v>
      </c>
      <c r="BL215" s="638"/>
      <c r="BM215" s="638">
        <f>IF(Duombaze!BJ215="",0,INDEX(DU!I:I,MATCH(Duombaze!BJ215,DU!A:A,0),1))+IF(Duombaze!BK215="",0,INDEX(DU!I:I,MATCH(Duombaze!BK215,DU!A:A,0),1))+IF(Duombaze!BL215="",0,INDEX(DU!I:I,MATCH(Duombaze!BL215,DU!A:A,0),1))</f>
        <v>59.640354664610598</v>
      </c>
      <c r="BN215" s="638">
        <f>IF(Duombaze!BJ215="",0,INDEX(DU!K:K,MATCH(Duombaze!BJ215,DU!A:A,0),1))+IF(Duombaze!BK215="",0,INDEX(DU!K:K,MATCH(Duombaze!BK215,DU!A:A,0),1))+IF(Duombaze!BL215="",0,INDEX(DU!K:K,MATCH(Duombaze!BL215,DU!A:A,0),1))</f>
        <v>0</v>
      </c>
      <c r="BO215" s="19"/>
      <c r="BP215" s="19"/>
      <c r="BQ215" s="19" t="str">
        <f t="shared" si="114"/>
        <v>Stabdžių išvadai pneumatiniai - hidrauliniai komplektams</v>
      </c>
      <c r="BR215" s="19" t="str">
        <f t="shared" si="99"/>
        <v>4 SPC30 Stabdžių išvadai pneumatiniai - hidrauliniai komplektams</v>
      </c>
      <c r="BS215" s="19" t="str">
        <f>BS178</f>
        <v>ZU30ASPC14SIPH + ZC40ASPC1620IJ + 000023705201</v>
      </c>
      <c r="BT215" s="19" t="str">
        <f>BT178</f>
        <v>ZU30ASPC14SIPH</v>
      </c>
      <c r="BU215" s="19" t="str">
        <f>BU178</f>
        <v>ZC40ASPC1620IJ</v>
      </c>
      <c r="BV215" s="19">
        <v>23705201</v>
      </c>
      <c r="BW215" s="19">
        <f>IF(Duombaze!BT215="",0,INDEX(DU!I:I,MATCH(Duombaze!BT215,DU!A:A,0),1))+IF(Duombaze!BU215="",0,INDEX(DU!I:I,MATCH(Duombaze!BU215,DU!A:A,0),1))+IF(Duombaze!BV215="",0,INDEX(DU!I:I,MATCH(Duombaze!BV215,DU!A:A,0),1))</f>
        <v>90.255595406991503</v>
      </c>
      <c r="BX215" s="19">
        <f>IF(Duombaze!BT215="",0,INDEX(DU!K:K,MATCH(Duombaze!BT215,DU!A:A,0),1))+IF(Duombaze!BU215="",0,INDEX(DU!K:K,MATCH(Duombaze!BU215,DU!A:A,0),1))+IF(Duombaze!BV215="",0,INDEX(DU!K:K,MATCH(Duombaze!BV215,DU!A:A,0),1))</f>
        <v>11.59</v>
      </c>
      <c r="BY215" s="19"/>
      <c r="BZ215" s="19"/>
      <c r="CA215" s="19"/>
      <c r="CB215" s="19" t="str">
        <f t="shared" si="112"/>
        <v/>
      </c>
      <c r="CC215" s="19"/>
      <c r="CD215" s="19">
        <f>IF(Duombaze!CC215="",0,INDEX(DU!I:I,MATCH(Duombaze!CC215,DU!A:A,0),1))</f>
        <v>0</v>
      </c>
      <c r="CE215" s="17">
        <f>IF(Duombaze!CC215="",0,INDEX(DU!K:K,MATCH(Duombaze!CC215,DU!A:A,0),1))</f>
        <v>0</v>
      </c>
      <c r="CF215" s="19"/>
      <c r="CG215" s="19"/>
      <c r="CH215" s="19"/>
      <c r="CI215" s="17" t="str">
        <f t="shared" si="105"/>
        <v/>
      </c>
      <c r="CJ215" s="19"/>
      <c r="CK215" s="19">
        <f>IF(Duombaze!CJ215="",0,INDEX(DU!I:I,MATCH(Duombaze!CJ215,DU!A:A,0),1))</f>
        <v>0</v>
      </c>
      <c r="CL215" s="17">
        <f>IF(Duombaze!CJ215="",0,INDEX(DU!K:K,MATCH(Duombaze!CJ215,DU!A:A,0),1))</f>
        <v>0</v>
      </c>
      <c r="CM215" s="19"/>
      <c r="CN215" s="19"/>
      <c r="CO215" s="19"/>
      <c r="CP215" s="17" t="str">
        <f t="shared" si="106"/>
        <v/>
      </c>
      <c r="CQ215" s="19"/>
      <c r="CR215" s="639"/>
      <c r="CS215" s="639"/>
      <c r="CT215" s="639">
        <f>IF(Duombaze!CR215="",0,INDEX(DU!I:I,MATCH(Duombaze!CR215,DU!A:A,0),1))+IF(Duombaze!CS215="",0,INDEX(DU!I:I,MATCH(Duombaze!CS215,DU!A:A,0),1))</f>
        <v>0</v>
      </c>
      <c r="CU215" s="19">
        <f>IF(Duombaze!CR215="",0,INDEX(DU!K:K,MATCH(Duombaze!CR215,DU!A:A,0),1))+IF(Duombaze!CS215="",0,INDEX(DU!K:K,MATCH(Duombaze!CS215,DU!A:A,0),1))</f>
        <v>0</v>
      </c>
      <c r="CV215" s="19"/>
      <c r="CW215" s="19"/>
      <c r="CX215" s="19"/>
      <c r="CY215" s="17" t="str">
        <f t="shared" si="107"/>
        <v/>
      </c>
      <c r="CZ215" s="19"/>
      <c r="DA215" s="672"/>
      <c r="DB215" s="672"/>
      <c r="DC215" s="672">
        <f>IF(Duombaze!DA215="",0,INDEX(DU!I:I,MATCH(Duombaze!DA215,DU!A:A,0),1))+IF(Duombaze!DB215="",0,INDEX(DU!I:I,MATCH(Duombaze!DB215,DU!A:A,0),1))</f>
        <v>0</v>
      </c>
      <c r="DD215" s="19">
        <f>IF(Duombaze!DA215="",0,INDEX(DU!K:K,MATCH(Duombaze!DA215,DU!A:A,0),1))+IF(Duombaze!DB215="",0,INDEX(DU!K:K,MATCH(Duombaze!DB215,DU!A:A,0),1))</f>
        <v>0</v>
      </c>
      <c r="DE215" s="19"/>
      <c r="DF215" s="19"/>
      <c r="DG215" s="19"/>
      <c r="DH215" s="19" t="str">
        <f t="shared" si="108"/>
        <v/>
      </c>
      <c r="DI215" s="19"/>
      <c r="DJ215" s="672"/>
      <c r="DK215" s="678"/>
      <c r="DL215" s="678">
        <f>IF(Duombaze!DJ215="",0,INDEX(DU!I:I,MATCH(Duombaze!DJ215,DU!A:A,0),1))+IF(Duombaze!DK215="",0,INDEX(DU!I:I,MATCH(Duombaze!DK215,DU!A:A,0),1))</f>
        <v>0</v>
      </c>
      <c r="DM215" s="19">
        <f>IF(Duombaze!DJ215="",0,INDEX(DU!K:K,MATCH(Duombaze!DJ215,DU!A:A,0),1))+IF(Duombaze!DK215="",0,INDEX(DU!K:K,MATCH(Duombaze!DK215,DU!A:A,0),1))</f>
        <v>0</v>
      </c>
      <c r="DN215" s="52"/>
      <c r="DO215" s="52"/>
      <c r="DP215" s="52" t="str">
        <f>DP178</f>
        <v>Visų pusių LED apšvietimas (Estija)</v>
      </c>
      <c r="DQ215" s="17" t="str">
        <f t="shared" si="109"/>
        <v>4 SPC30 Visų pusių LED apšvietimas (Estija)</v>
      </c>
      <c r="DR215" s="65" t="str">
        <f>DR178</f>
        <v>ZC40A2IBLED100</v>
      </c>
      <c r="DS215" s="692" t="s">
        <v>253</v>
      </c>
      <c r="DT215" s="692"/>
      <c r="DU215" s="692"/>
      <c r="DV215" s="692"/>
      <c r="DW215" s="692">
        <f>IF(Duombaze!DS215="",0,INDEX(DU!I:I,MATCH(Duombaze!DS215,DU!A:A,0),1))+IF(Duombaze!DT215="",0,INDEX(DU!I:I,MATCH(Duombaze!DT215,DU!A:A,0),1))+IF(Duombaze!DU215="",0,INDEX(DU!I:I,MATCH(Duombaze!DU215,DU!A:A,0),1))+IF(Duombaze!DV215="",0,INDEX(DU!I:I,MATCH(Duombaze!DV215,DU!A:A,0),1))</f>
        <v>135.422</v>
      </c>
      <c r="DX215" s="638">
        <f>IF(Duombaze!DS215="",0,INDEX(DU!K:K,MATCH(Duombaze!DS215,DU!A:A,0),1))+IF(Duombaze!DT215="",0,INDEX(DU!K:K,MATCH(Duombaze!DT215,DU!A:A,0),1))+IF(Duombaze!DU215="",0,INDEX(DU!K:K,MATCH(Duombaze!DU215,DU!A:A,0),1))+IF(Duombaze!DV215="",0,INDEX(DU!K:KH,MATCH(Duombaze!DV215,DU!A:A,0),1))</f>
        <v>0</v>
      </c>
      <c r="DY215" s="65"/>
      <c r="DZ215" s="65"/>
      <c r="EA215" s="19"/>
      <c r="EB215" s="19" t="str">
        <f t="shared" si="97"/>
        <v/>
      </c>
      <c r="EC215" s="19"/>
      <c r="ED215" s="19">
        <f>IF(Duombaze!EC215="",0,INDEX(DU!I:I,MATCH(Duombaze!EC215,DU!A:A,0),1))</f>
        <v>0</v>
      </c>
      <c r="EE215" s="638">
        <f>IF(Duombaze!EC215="",0,INDEX(DU!K:K,MATCH(Duombaze!EC215,DU!A:A,0),1))</f>
        <v>0</v>
      </c>
      <c r="EF215" s="19"/>
      <c r="EG215" s="19"/>
      <c r="EH215" s="19" t="str">
        <f>EH177</f>
        <v>Lipdukai universalūs + Konekesko logo</v>
      </c>
      <c r="EI215" s="17" t="str">
        <f t="shared" si="100"/>
        <v>4 SPC30 Lipdukai universalūs + Konekesko logo</v>
      </c>
      <c r="EJ215" s="19" t="str">
        <f>EJ177</f>
        <v>ZC20ASPCLEN000 + ZM0L0G0K0NESK0</v>
      </c>
      <c r="EK215" s="672" t="s">
        <v>255</v>
      </c>
      <c r="EL215" s="672" t="s">
        <v>3050</v>
      </c>
      <c r="EM215" s="672"/>
      <c r="EN215" s="672">
        <f>IF(Duombaze!EK215="",0,INDEX(DU!I:I,MATCH(Duombaze!EK215,DU!A:A,0),1))+IF(Duombaze!EL215="",0,INDEX(DU!I:I,MATCH(Duombaze!EL215,DU!A:A,0),1))+IF(Duombaze!EM215="",0,INDEX(DU!I:I,MATCH(Duombaze!EM215,DU!A:A,0),1))</f>
        <v>20.407560000000004</v>
      </c>
      <c r="EO215" s="19">
        <f>IF(Duombaze!EK215="",0,INDEX(DU!K:K,MATCH(Duombaze!EK215,DU!A:A,0),1))+IF(Duombaze!EL215="",0,INDEX(DU!K:K,MATCH(Duombaze!EL215,DU!A:A,0),1))+IF(Duombaze!EM215="",0,INDEX(DU!K:K,MATCH(Duombaze!EM215,DU!A:A,0),1))</f>
        <v>0</v>
      </c>
      <c r="EP215" s="19"/>
      <c r="EQ215" s="19"/>
      <c r="ES215" s="17" t="str">
        <f t="shared" si="98"/>
        <v/>
      </c>
      <c r="ET215" s="17"/>
      <c r="EU215" s="17"/>
      <c r="EV215" s="17"/>
      <c r="EW215" s="25" t="s">
        <v>1984</v>
      </c>
      <c r="EX215" s="25" t="str">
        <f t="shared" si="111"/>
        <v>4 SPC30 Purvasaugiu komplektas 700 ratams išilginiai +1/4 prieky/gale</v>
      </c>
      <c r="EY215" s="25" t="s">
        <v>3565</v>
      </c>
      <c r="EZ215" s="678" t="s">
        <v>2188</v>
      </c>
      <c r="FA215" s="678" t="s">
        <v>410</v>
      </c>
      <c r="FB215" s="678">
        <f>IF(Duombaze!EZ215="",0,INDEX(DU!I:I,MATCH(Duombaze!EZ215,DU!A:A,0),1))+IF(Duombaze!FA215="",0,INDEX(DU!I:I,MATCH(Duombaze!FA215,DU!A:A,0),1))</f>
        <v>198.04056058490391</v>
      </c>
      <c r="FC215" s="19">
        <f>IF(Duombaze!EZ215="",0,INDEX(DU!K:K,MATCH(Duombaze!EZ215,DU!A:A,0),1))+IF(Duombaze!FA215="",0,INDEX(DU!K:K,MATCH(Duombaze!FA215,DU!A:A,0),1))</f>
        <v>51.25</v>
      </c>
      <c r="FD215" s="321"/>
      <c r="FE215" s="321"/>
      <c r="FF215" s="52"/>
      <c r="FG215" s="52"/>
      <c r="FH215" s="19"/>
      <c r="FI215" s="19" t="s">
        <v>2812</v>
      </c>
      <c r="FJ215" s="17"/>
      <c r="FK215" s="17"/>
      <c r="FL215" s="18" t="s">
        <v>2813</v>
      </c>
      <c r="FM215" s="671" t="s">
        <v>3175</v>
      </c>
      <c r="FN215" s="671" t="s">
        <v>3063</v>
      </c>
      <c r="FO215" s="671"/>
      <c r="FP215" s="671"/>
      <c r="FQ215" s="927">
        <f>IF(Duombaze!FM215="",0,INDEX(DU!I:I,MATCH(Duombaze!FM215,DU!A:A,0),1))+IF(Duombaze!FN215="",0,INDEX(DU!I:I,MATCH(Duombaze!FN215,DU!A:A,0),1))+IF(Duombaze!FO215="",0,INDEX(DU!I:I,MATCH(Duombaze!FO215,DU!A:A,0),1))+IF(Duombaze!FP215="",0,INDEX(DU!I:I,MATCH(Duombaze!FP215,DU!A:A,0),1))</f>
        <v>1690.7667635117</v>
      </c>
      <c r="FR215" s="927">
        <f>IF(Duombaze!FM215="",0,INDEX(DU!K:K*2,MATCH(Duombaze!FM215,DU!A:A,0),1))+IF(Duombaze!FN215="",0,INDEX(DU!K:K,MATCH(Duombaze!FN215,DU!A:A,0),1))+IF(Duombaze!FO215="",0,INDEX(DU!K:K,MATCH(Duombaze!FO215,DU!A:A,0),1))+IF(Duombaze!FP215="",0,INDEX(DU!K:K,MATCH(Duombaze!FP215,DU!A:A,0),1))</f>
        <v>231.7</v>
      </c>
      <c r="FT215" s="19" t="s">
        <v>406</v>
      </c>
      <c r="FU215" s="19"/>
      <c r="FY215" s="919"/>
      <c r="FZ215" s="7"/>
      <c r="GA215" s="7"/>
    </row>
    <row r="216" spans="1:183" s="20" customFormat="1" ht="23.45" customHeight="1" x14ac:dyDescent="0.25">
      <c r="A216" s="41">
        <v>5</v>
      </c>
      <c r="B216" s="41" t="s">
        <v>780</v>
      </c>
      <c r="C216" s="16" t="s">
        <v>219</v>
      </c>
      <c r="D216" s="19"/>
      <c r="E216" s="17" t="str">
        <f t="shared" si="113"/>
        <v/>
      </c>
      <c r="F216" s="19"/>
      <c r="G216" s="639"/>
      <c r="H216" s="639"/>
      <c r="I216" s="639"/>
      <c r="J216" s="639"/>
      <c r="K216" s="639"/>
      <c r="L216" s="639"/>
      <c r="M216" s="639"/>
      <c r="N216" s="639"/>
      <c r="O216" s="639"/>
      <c r="P216" s="638">
        <f>IF(Duombaze!G216="",0,INDEX(DU!I:I,MATCH(Duombaze!G216,DU!A:A,0),1))+IF(Duombaze!H216="",0,INDEX(DU!I:I,MATCH(Duombaze!H216,DU!A:A,0),1))+IF(Duombaze!I216="",0,INDEX(DU!I:I,MATCH(Duombaze!I216,DU!A:A,0),1))+IF(Duombaze!J216="",0,INDEX(DU!I:I,MATCH(Duombaze!J216,DU!A:A,0),1))+IF(Duombaze!K216="",0,INDEX(DU!I:I,MATCH(Duombaze!K216,DU!A:A,0),1))+IF(Duombaze!L216="",0,INDEX(DU!I:I,MATCH(Duombaze!L216,DU!A:A,0),1))+IF(Duombaze!M216="",0,INDEX(DU!I:I,MATCH(Duombaze!M216,DU!A:A,0),1))+IF(Duombaze!N216="",0,INDEX(DU!I:I,MATCH(Duombaze!N216,DU!A:A,0),1))+IF(Duombaze!O216="",0,INDEX(DU!I:I,MATCH(Duombaze!O216,DU!A:A,0),1))</f>
        <v>0</v>
      </c>
      <c r="Q216" s="638">
        <f>IF(Duombaze!G216="",0,INDEX(DU!K:K,MATCH(Duombaze!G216,DU!A:A,0),1))+IF(Duombaze!H216="",0,INDEX(DU!K:K,MATCH(Duombaze!H216,DU!A:A,0),1))+IF(Duombaze!I216="",0,INDEX(DU!K:K,MATCH(Duombaze!I216,DU!A:A,0),1))+IF(Duombaze!J216="",0,INDEX(DU!K:K,MATCH(Duombaze!J216,DU!A:A,0),1))+IF(Duombaze!K216="",0,INDEX(DU!K:K,MATCH(Duombaze!K216,DU!A:A,0),1))+IF(Duombaze!L216="",0,INDEX(DU!K:K,MATCH(Duombaze!L216,DU!A:A,0),1))+IF(Duombaze!M216="",0,INDEX(DU!K:K,MATCH(Duombaze!M216,DU!A:A,0),1))+IF(Duombaze!N216="",0,INDEX(DU!K:K,MATCH(Duombaze!N216,DU!A:A,0),1))+IF(Duombaze!O216="",0,INDEX(DU!K:K,MATCH(Duombaze!O216,DU!A:A,0),1))</f>
        <v>0</v>
      </c>
      <c r="R216" s="19"/>
      <c r="S216" s="52"/>
      <c r="T216" s="881"/>
      <c r="U216" s="17">
        <f>IF(Duombaze!T216="",0,INDEX(DU!I:I,MATCH(Duombaze!T216,DU!A:A,0),1))</f>
        <v>0</v>
      </c>
      <c r="V216" s="17">
        <f>IF(Duombaze!T216="",0,INDEX(DU!K:K,MATCH(Duombaze!T216,DU!A:A,0),1))</f>
        <v>0</v>
      </c>
      <c r="W216" s="19"/>
      <c r="X216" s="19"/>
      <c r="Y216" s="134"/>
      <c r="Z216" s="65"/>
      <c r="AA216" s="17" t="str">
        <f t="shared" si="115"/>
        <v/>
      </c>
      <c r="AB216" s="19"/>
      <c r="AC216" s="19">
        <f>IF(Duombaze!AB216="",0,INDEX(DU!I:I,MATCH(Duombaze!AB216,DU!A:A,0),1))</f>
        <v>0</v>
      </c>
      <c r="AD216" s="25">
        <f>IF(Duombaze!AB216="",0,INDEX(DU!K:K,MATCH(Duombaze!AB216,DU!A:A,0),1))</f>
        <v>0</v>
      </c>
      <c r="AE216" s="19"/>
      <c r="AF216" s="19"/>
      <c r="AG216" s="19"/>
      <c r="AH216" s="17" t="str">
        <f t="shared" si="103"/>
        <v/>
      </c>
      <c r="AI216" s="19"/>
      <c r="AJ216" s="639"/>
      <c r="AK216" s="639"/>
      <c r="AL216" s="639"/>
      <c r="AM216" s="639">
        <f>IF(Duombaze!AJ216="",0,INDEX(DU!I:I,MATCH(Duombaze!AJ216,DU!A:A,0),1))+IF(Duombaze!AK216="",0,INDEX(DU!I:I,MATCH(Duombaze!AK216,DU!A:A,0),1))+IF(Duombaze!AL216="",0,INDEX(DU!I:I,MATCH(Duombaze!AL216,DU!A:A,0),1))</f>
        <v>0</v>
      </c>
      <c r="AN216" s="639">
        <f>IF(Duombaze!AJ216="",0,INDEX(DU!K:K,MATCH(Duombaze!AJ216,DU!A:A,0),1))+IF(Duombaze!AK216="",0,INDEX(DU!K:K,MATCH(Duombaze!AK216,DU!A:A,0),1))+IF(Duombaze!AL216="",0,INDEX(DU!K:K,MATCH(Duombaze!AL216,DU!A:A,0),1))</f>
        <v>0</v>
      </c>
      <c r="AO216" s="19"/>
      <c r="AP216" s="19"/>
      <c r="AQ216" s="19"/>
      <c r="AR216" s="17" t="str">
        <f t="shared" si="104"/>
        <v/>
      </c>
      <c r="AS216" s="19"/>
      <c r="AT216" s="639"/>
      <c r="AU216" s="639"/>
      <c r="AV216" s="639"/>
      <c r="AW216" s="639"/>
      <c r="AX216" s="639"/>
      <c r="AY216" s="639"/>
      <c r="AZ216" s="639"/>
      <c r="BA216" s="639"/>
      <c r="BB216" s="639"/>
      <c r="BC216" s="638">
        <f>IF(Duombaze!AT216="",0,INDEX(DU!I:I,MATCH(Duombaze!AT216,DU!A:A,0),1))+IF(Duombaze!AU216="",0,INDEX(DU!I:I,MATCH(Duombaze!AU216,DU!A:A,0),1))+IF(Duombaze!AV216="",0,INDEX(DU!I:I,MATCH(Duombaze!AV216,DU!A:A,0),1))+IF(Duombaze!AW216="",0,INDEX(DU!I:I,MATCH(Duombaze!AW216,DU!A:A,0),1))+IF(Duombaze!AX216="",0,INDEX(DU!I:I,MATCH(Duombaze!AX216,DU!A:A,0),1))+IF(Duombaze!AY216="",0,INDEX(DU!I:I,MATCH(Duombaze!AY216,DU!A:A,0),1))+IF(Duombaze!AZ216="",0,INDEX(DU!I:I,MATCH(Duombaze!AZ216,DU!A:A,0),1))+IF(Duombaze!BA216="",0,INDEX(DU!I:I,MATCH(Duombaze!BA216,DU!A:A,0),1))+IF(Duombaze!BB216="",0,INDEX(DU!I:I,MATCH(Duombaze!BB216,DU!A:A,0),1))</f>
        <v>0</v>
      </c>
      <c r="BD216" s="638">
        <f>IF(Duombaze!AT216="",0,INDEX(DU!K:K,MATCH(Duombaze!AT216,DU!A:A,0),1))+IF(Duombaze!AU216="",0,INDEX(DU!K:K,MATCH(Duombaze!AU216,DU!A:A,0),1))+IF(Duombaze!AV216="",0,INDEX(DU!K:K,MATCH(Duombaze!AV216,DU!A:A,0),1))+IF(Duombaze!AW216="",0,INDEX(DU!K:K,MATCH(Duombaze!AW216,DU!A:A,0),1))+IF(Duombaze!AX216="",0,INDEX(DU!K:K,MATCH(Duombaze!AX216,DU!A:A,0),1))+IF(Duombaze!AY216="",0,INDEX(DU!K:K,MATCH(Duombaze!AY216,DU!A:A,0),1))+IF(Duombaze!AZ216="",0,INDEX(DU!K:K,MATCH(Duombaze!AZ216,DU!A:A,0),1))+IF(Duombaze!BA216="",0,INDEX(DU!K:K,MATCH(Duombaze!BA216,DU!A:A,0),1))+IF(Duombaze!BB216="",0,INDEX(DU!K:K,MATCH(Duombaze!BB216,DU!A:A,0),1))</f>
        <v>0</v>
      </c>
      <c r="BE216" s="19"/>
      <c r="BF216" s="19"/>
      <c r="BG216" s="20" t="s">
        <v>2681</v>
      </c>
      <c r="BH216" s="17" t="str">
        <f t="shared" si="110"/>
        <v>5 SPC30 Pneumatiniai stabdžiai WABCO (auto LSV, 3x0,4s)</v>
      </c>
      <c r="BI216" s="17" t="s">
        <v>2735</v>
      </c>
      <c r="BJ216" s="638" t="s">
        <v>2735</v>
      </c>
      <c r="BK216" s="638"/>
      <c r="BL216" s="638"/>
      <c r="BM216" s="638">
        <f>IF(Duombaze!BJ216="",0,INDEX(DU!I:I,MATCH(Duombaze!BJ216,DU!A:A,0),1))+IF(Duombaze!BK216="",0,INDEX(DU!I:I,MATCH(Duombaze!BK216,DU!A:A,0),1))+IF(Duombaze!BL216="",0,INDEX(DU!I:I,MATCH(Duombaze!BL216,DU!A:A,0),1))</f>
        <v>879.97881048639397</v>
      </c>
      <c r="BN216" s="638">
        <f>IF(Duombaze!BJ216="",0,INDEX(DU!K:K,MATCH(Duombaze!BJ216,DU!A:A,0),1))+IF(Duombaze!BK216="",0,INDEX(DU!K:K,MATCH(Duombaze!BK216,DU!A:A,0),1))+IF(Duombaze!BL216="",0,INDEX(DU!K:K,MATCH(Duombaze!BL216,DU!A:A,0),1))</f>
        <v>70.61</v>
      </c>
      <c r="BO216" s="32"/>
      <c r="BP216" s="32" t="s">
        <v>2113</v>
      </c>
      <c r="BQ216" s="19" t="str">
        <f t="shared" si="114"/>
        <v>Stabdžių išvadai dviejų kontūrų</v>
      </c>
      <c r="BR216" s="19" t="str">
        <f t="shared" si="99"/>
        <v>5 SPC30 Stabdžių išvadai dviejų kontūrų</v>
      </c>
      <c r="BS216" s="19" t="str">
        <f>BS179</f>
        <v>ZU30ASPC14SI2K + 000023705201</v>
      </c>
      <c r="BT216" s="19" t="s">
        <v>3037</v>
      </c>
      <c r="BU216" s="19">
        <v>23705201</v>
      </c>
      <c r="BV216" s="19"/>
      <c r="BW216" s="19">
        <f>IF(Duombaze!BT216="",0,INDEX(DU!I:I,MATCH(Duombaze!BT216,DU!A:A,0),1))+IF(Duombaze!BU216="",0,INDEX(DU!I:I,MATCH(Duombaze!BU216,DU!A:A,0),1))+IF(Duombaze!BV216="",0,INDEX(DU!I:I,MATCH(Duombaze!BV216,DU!A:A,0),1))</f>
        <v>53.779853333333328</v>
      </c>
      <c r="BX216" s="19">
        <f>IF(Duombaze!BT216="",0,INDEX(DU!K:K,MATCH(Duombaze!BT216,DU!A:A,0),1))+IF(Duombaze!BU216="",0,INDEX(DU!K:K,MATCH(Duombaze!BU216,DU!A:A,0),1))+IF(Duombaze!BV216="",0,INDEX(DU!K:K,MATCH(Duombaze!BV216,DU!A:A,0),1))</f>
        <v>17.41</v>
      </c>
      <c r="BY216" s="19"/>
      <c r="BZ216" s="19"/>
      <c r="CA216" s="19"/>
      <c r="CB216" s="19" t="str">
        <f t="shared" si="112"/>
        <v/>
      </c>
      <c r="CC216" s="19"/>
      <c r="CD216" s="19">
        <f>IF(Duombaze!CC216="",0,INDEX(DU!I:I,MATCH(Duombaze!CC216,DU!A:A,0),1))</f>
        <v>0</v>
      </c>
      <c r="CE216" s="17">
        <f>IF(Duombaze!CC216="",0,INDEX(DU!K:K,MATCH(Duombaze!CC216,DU!A:A,0),1))</f>
        <v>0</v>
      </c>
      <c r="CF216" s="19"/>
      <c r="CG216" s="19"/>
      <c r="CH216" s="19"/>
      <c r="CI216" s="17" t="str">
        <f t="shared" si="105"/>
        <v/>
      </c>
      <c r="CJ216" s="19"/>
      <c r="CK216" s="19">
        <f>IF(Duombaze!CJ216="",0,INDEX(DU!I:I,MATCH(Duombaze!CJ216,DU!A:A,0),1))</f>
        <v>0</v>
      </c>
      <c r="CL216" s="17">
        <f>IF(Duombaze!CJ216="",0,INDEX(DU!K:K,MATCH(Duombaze!CJ216,DU!A:A,0),1))</f>
        <v>0</v>
      </c>
      <c r="CM216" s="19"/>
      <c r="CN216" s="19"/>
      <c r="CO216" s="19"/>
      <c r="CP216" s="17" t="str">
        <f t="shared" si="106"/>
        <v/>
      </c>
      <c r="CQ216" s="19"/>
      <c r="CR216" s="639"/>
      <c r="CS216" s="639"/>
      <c r="CT216" s="639">
        <f>IF(Duombaze!CR216="",0,INDEX(DU!I:I,MATCH(Duombaze!CR216,DU!A:A,0),1))+IF(Duombaze!CS216="",0,INDEX(DU!I:I,MATCH(Duombaze!CS216,DU!A:A,0),1))</f>
        <v>0</v>
      </c>
      <c r="CU216" s="19">
        <f>IF(Duombaze!CR216="",0,INDEX(DU!K:K,MATCH(Duombaze!CR216,DU!A:A,0),1))+IF(Duombaze!CS216="",0,INDEX(DU!K:K,MATCH(Duombaze!CS216,DU!A:A,0),1))</f>
        <v>0</v>
      </c>
      <c r="CV216" s="19"/>
      <c r="CW216" s="19"/>
      <c r="CX216" s="19"/>
      <c r="CY216" s="17" t="str">
        <f t="shared" si="107"/>
        <v/>
      </c>
      <c r="CZ216" s="19"/>
      <c r="DA216" s="672"/>
      <c r="DB216" s="672"/>
      <c r="DC216" s="672">
        <f>IF(Duombaze!DA216="",0,INDEX(DU!I:I,MATCH(Duombaze!DA216,DU!A:A,0),1))+IF(Duombaze!DB216="",0,INDEX(DU!I:I,MATCH(Duombaze!DB216,DU!A:A,0),1))</f>
        <v>0</v>
      </c>
      <c r="DD216" s="19">
        <f>IF(Duombaze!DA216="",0,INDEX(DU!K:K,MATCH(Duombaze!DA216,DU!A:A,0),1))+IF(Duombaze!DB216="",0,INDEX(DU!K:K,MATCH(Duombaze!DB216,DU!A:A,0),1))</f>
        <v>0</v>
      </c>
      <c r="DE216" s="19"/>
      <c r="DF216" s="19"/>
      <c r="DG216" s="19"/>
      <c r="DH216" s="19" t="str">
        <f t="shared" si="108"/>
        <v/>
      </c>
      <c r="DI216" s="19"/>
      <c r="DJ216" s="672"/>
      <c r="DK216" s="678"/>
      <c r="DL216" s="678">
        <f>IF(Duombaze!DJ216="",0,INDEX(DU!I:I,MATCH(Duombaze!DJ216,DU!A:A,0),1))+IF(Duombaze!DK216="",0,INDEX(DU!I:I,MATCH(Duombaze!DK216,DU!A:A,0),1))</f>
        <v>0</v>
      </c>
      <c r="DM216" s="19">
        <f>IF(Duombaze!DJ216="",0,INDEX(DU!K:K,MATCH(Duombaze!DJ216,DU!A:A,0),1))+IF(Duombaze!DK216="",0,INDEX(DU!K:K,MATCH(Duombaze!DK216,DU!A:A,0),1))</f>
        <v>0</v>
      </c>
      <c r="DN216" s="52"/>
      <c r="DO216" s="52"/>
      <c r="DP216" s="86" t="s">
        <v>2792</v>
      </c>
      <c r="DQ216" s="17" t="str">
        <f t="shared" si="109"/>
        <v>5 SPC30 Gale apvalūs LED žibintai + pilnas LED (Danija)</v>
      </c>
      <c r="DR216" s="87" t="s">
        <v>2793</v>
      </c>
      <c r="DS216" s="692" t="s">
        <v>2793</v>
      </c>
      <c r="DT216" s="692"/>
      <c r="DU216" s="692"/>
      <c r="DV216" s="692"/>
      <c r="DW216" s="692">
        <f>IF(Duombaze!DS216="",0,INDEX(DU!I:I,MATCH(Duombaze!DS216,DU!A:A,0),1))+IF(Duombaze!DT216="",0,INDEX(DU!I:I,MATCH(Duombaze!DT216,DU!A:A,0),1))+IF(Duombaze!DU216="",0,INDEX(DU!I:I,MATCH(Duombaze!DU216,DU!A:A,0),1))+IF(Duombaze!DV216="",0,INDEX(DU!I:I,MATCH(Duombaze!DV216,DU!A:A,0),1))</f>
        <v>167.30027058823501</v>
      </c>
      <c r="DX216" s="638">
        <f>IF(Duombaze!DS216="",0,INDEX(DU!K:K,MATCH(Duombaze!DS216,DU!A:A,0),1))+IF(Duombaze!DT216="",0,INDEX(DU!K:K,MATCH(Duombaze!DT216,DU!A:A,0),1))+IF(Duombaze!DU216="",0,INDEX(DU!K:K,MATCH(Duombaze!DU216,DU!A:A,0),1))+IF(Duombaze!DV216="",0,INDEX(DU!K:KH,MATCH(Duombaze!DV216,DU!A:A,0),1))</f>
        <v>67.03</v>
      </c>
      <c r="DY216" s="65"/>
      <c r="DZ216" s="65"/>
      <c r="EA216" s="19"/>
      <c r="EB216" s="19" t="str">
        <f t="shared" si="97"/>
        <v/>
      </c>
      <c r="EC216" s="19"/>
      <c r="ED216" s="19">
        <f>IF(Duombaze!EC216="",0,INDEX(DU!I:I,MATCH(Duombaze!EC216,DU!A:A,0),1))</f>
        <v>0</v>
      </c>
      <c r="EE216" s="638">
        <f>IF(Duombaze!EC216="",0,INDEX(DU!K:K,MATCH(Duombaze!EC216,DU!A:A,0),1))</f>
        <v>0</v>
      </c>
      <c r="EF216" s="19"/>
      <c r="EG216" s="19"/>
      <c r="EH216" s="19" t="str">
        <f>EH178</f>
        <v>Lipdukai Daniški + MItip logo (prisukamas) + AXIMA</v>
      </c>
      <c r="EI216" s="17" t="str">
        <f t="shared" si="100"/>
        <v>5 SPC30 Lipdukai Daniški + MItip logo (prisukamas) + AXIMA</v>
      </c>
      <c r="EJ216" s="19" t="str">
        <f>EJ178</f>
        <v>ZM20ASPCLMI000 + ZM0L0G0MITIP00 + 000073094400 (2vnt.)</v>
      </c>
      <c r="EK216" s="672" t="s">
        <v>3051</v>
      </c>
      <c r="EL216" s="672" t="s">
        <v>3052</v>
      </c>
      <c r="EM216" s="32">
        <v>73094400</v>
      </c>
      <c r="EN216" s="672">
        <f>IF(Duombaze!EK216="",0,INDEX(DU!I:I,MATCH(Duombaze!EK216,DU!A:A,0),1))+IF(Duombaze!EL216="",0,INDEX(DU!I:I,MATCH(Duombaze!EL216,DU!A:A,0),1))+IF(Duombaze!EM216="",0,INDEX(DU!I:I*2,MATCH(Duombaze!EM216,DU!A:A,0),1))</f>
        <v>22.109623333333332</v>
      </c>
      <c r="EO216" s="19">
        <f>IF(Duombaze!EK216="",0,INDEX(DU!K:K,MATCH(Duombaze!EK216,DU!A:A,0),1))+IF(Duombaze!EL216="",0,INDEX(DU!K:K,MATCH(Duombaze!EL216,DU!A:A,0),1))+IF(Duombaze!EM216="",0,INDEX(DU!K:K,MATCH(Duombaze!EM216,DU!A:A,0),1))</f>
        <v>2.58</v>
      </c>
      <c r="EP216" s="19"/>
      <c r="EQ216" s="19"/>
      <c r="ES216" s="17" t="str">
        <f t="shared" si="98"/>
        <v/>
      </c>
      <c r="ET216" s="17"/>
      <c r="EU216" s="17"/>
      <c r="EV216" s="17"/>
      <c r="EW216" s="25" t="s">
        <v>2185</v>
      </c>
      <c r="EX216" s="25" t="str">
        <f t="shared" si="111"/>
        <v>5 SPC30 Pursaugių komsplektas 600 ratams išilginiai (ant kėbulo)</v>
      </c>
      <c r="EY216" s="25" t="s">
        <v>2187</v>
      </c>
      <c r="EZ216" s="672" t="s">
        <v>2187</v>
      </c>
      <c r="FA216" s="672"/>
      <c r="FB216" s="672">
        <f>IF(Duombaze!EZ216="",0,INDEX(DU!I:I,MATCH(Duombaze!EZ216,DU!A:A,0),1))+IF(Duombaze!FA216="",0,INDEX(DU!I:I,MATCH(Duombaze!FA216,DU!A:A,0),1))</f>
        <v>54.295932870370301</v>
      </c>
      <c r="FC216" s="19">
        <f>IF(Duombaze!EZ216="",0,INDEX(DU!K:K,MATCH(Duombaze!EZ216,DU!A:A,0),1))+IF(Duombaze!FA216="",0,INDEX(DU!K:K,MATCH(Duombaze!FA216,DU!A:A,0),1))</f>
        <v>44</v>
      </c>
      <c r="FD216" s="19"/>
      <c r="FE216" s="19"/>
      <c r="FF216" s="19"/>
      <c r="FG216" s="19"/>
      <c r="FH216" s="19"/>
      <c r="FI216" s="19"/>
      <c r="FJ216" s="19" t="s">
        <v>8369</v>
      </c>
      <c r="FK216" s="53"/>
      <c r="FL216" s="18" t="s">
        <v>8368</v>
      </c>
      <c r="FM216" s="671" t="s">
        <v>3180</v>
      </c>
      <c r="FN216" s="671"/>
      <c r="FO216" s="671"/>
      <c r="FP216" s="671"/>
      <c r="FQ216" s="927">
        <f>IF(Duombaze!FM216="",0,INDEX(DU!I:I,MATCH(Duombaze!FM216,DU!A:A,0),1))+IF(Duombaze!FN216="",0,INDEX(DU!I:I,MATCH(Duombaze!FN216,DU!A:A,0),1))+IF(Duombaze!FO216="",0,INDEX(DU!I:I,MATCH(Duombaze!FO216,DU!A:A,0),1))+IF(Duombaze!FP216="",0,INDEX(DU!I:I,MATCH(Duombaze!FP216,DU!A:A,0),1))</f>
        <v>5542.43392121323</v>
      </c>
      <c r="FR216" s="927">
        <f>IF(Duombaze!FM216="",0,INDEX(DU!K:K*2,MATCH(Duombaze!FM216,DU!A:A,0),1))+IF(Duombaze!FN216="",0,INDEX(DU!K:K,MATCH(Duombaze!FN216,DU!A:A,0),1))+IF(Duombaze!FO216="",0,INDEX(DU!K:K,MATCH(Duombaze!FO216,DU!A:A,0),1))+IF(Duombaze!FP216="",0,INDEX(DU!K:K,MATCH(Duombaze!FP216,DU!A:A,0),1))</f>
        <v>122</v>
      </c>
      <c r="FT216" s="19" t="s">
        <v>8367</v>
      </c>
      <c r="FU216" s="53"/>
      <c r="FV216" s="18" t="s">
        <v>1851</v>
      </c>
      <c r="FY216" s="919"/>
      <c r="FZ216" s="7"/>
      <c r="GA216" s="7"/>
    </row>
    <row r="217" spans="1:183" s="20" customFormat="1" ht="43.15" customHeight="1" x14ac:dyDescent="0.25">
      <c r="A217" s="41">
        <v>6</v>
      </c>
      <c r="B217" s="41" t="s">
        <v>780</v>
      </c>
      <c r="C217" s="16" t="s">
        <v>219</v>
      </c>
      <c r="D217" s="19"/>
      <c r="E217" s="17" t="str">
        <f t="shared" si="113"/>
        <v/>
      </c>
      <c r="F217" s="19"/>
      <c r="G217" s="639"/>
      <c r="H217" s="639"/>
      <c r="I217" s="639"/>
      <c r="J217" s="639"/>
      <c r="K217" s="639"/>
      <c r="L217" s="639"/>
      <c r="M217" s="639"/>
      <c r="N217" s="639"/>
      <c r="O217" s="639"/>
      <c r="P217" s="638">
        <f>IF(Duombaze!G217="",0,INDEX(DU!I:I,MATCH(Duombaze!G217,DU!A:A,0),1))+IF(Duombaze!H217="",0,INDEX(DU!I:I,MATCH(Duombaze!H217,DU!A:A,0),1))+IF(Duombaze!I217="",0,INDEX(DU!I:I,MATCH(Duombaze!I217,DU!A:A,0),1))+IF(Duombaze!J217="",0,INDEX(DU!I:I,MATCH(Duombaze!J217,DU!A:A,0),1))+IF(Duombaze!K217="",0,INDEX(DU!I:I,MATCH(Duombaze!K217,DU!A:A,0),1))+IF(Duombaze!L217="",0,INDEX(DU!I:I,MATCH(Duombaze!L217,DU!A:A,0),1))+IF(Duombaze!M217="",0,INDEX(DU!I:I,MATCH(Duombaze!M217,DU!A:A,0),1))+IF(Duombaze!N217="",0,INDEX(DU!I:I,MATCH(Duombaze!N217,DU!A:A,0),1))+IF(Duombaze!O217="",0,INDEX(DU!I:I,MATCH(Duombaze!O217,DU!A:A,0),1))</f>
        <v>0</v>
      </c>
      <c r="Q217" s="638">
        <f>IF(Duombaze!G217="",0,INDEX(DU!K:K,MATCH(Duombaze!G217,DU!A:A,0),1))+IF(Duombaze!H217="",0,INDEX(DU!K:K,MATCH(Duombaze!H217,DU!A:A,0),1))+IF(Duombaze!I217="",0,INDEX(DU!K:K,MATCH(Duombaze!I217,DU!A:A,0),1))+IF(Duombaze!J217="",0,INDEX(DU!K:K,MATCH(Duombaze!J217,DU!A:A,0),1))+IF(Duombaze!K217="",0,INDEX(DU!K:K,MATCH(Duombaze!K217,DU!A:A,0),1))+IF(Duombaze!L217="",0,INDEX(DU!K:K,MATCH(Duombaze!L217,DU!A:A,0),1))+IF(Duombaze!M217="",0,INDEX(DU!K:K,MATCH(Duombaze!M217,DU!A:A,0),1))+IF(Duombaze!N217="",0,INDEX(DU!K:K,MATCH(Duombaze!N217,DU!A:A,0),1))+IF(Duombaze!O217="",0,INDEX(DU!K:K,MATCH(Duombaze!O217,DU!A:A,0),1))</f>
        <v>0</v>
      </c>
      <c r="R217" s="19"/>
      <c r="S217" s="52"/>
      <c r="T217" s="881"/>
      <c r="U217" s="17">
        <f>IF(Duombaze!T217="",0,INDEX(DU!I:I,MATCH(Duombaze!T217,DU!A:A,0),1))</f>
        <v>0</v>
      </c>
      <c r="V217" s="17">
        <f>IF(Duombaze!T217="",0,INDEX(DU!K:K,MATCH(Duombaze!T217,DU!A:A,0),1))</f>
        <v>0</v>
      </c>
      <c r="W217" s="19"/>
      <c r="X217" s="19"/>
      <c r="Y217" s="134"/>
      <c r="Z217" s="65"/>
      <c r="AA217" s="17" t="str">
        <f t="shared" si="115"/>
        <v/>
      </c>
      <c r="AB217" s="19"/>
      <c r="AC217" s="19">
        <f>IF(Duombaze!AB217="",0,INDEX(DU!I:I,MATCH(Duombaze!AB217,DU!A:A,0),1))</f>
        <v>0</v>
      </c>
      <c r="AD217" s="25">
        <f>IF(Duombaze!AB217="",0,INDEX(DU!K:K,MATCH(Duombaze!AB217,DU!A:A,0),1))</f>
        <v>0</v>
      </c>
      <c r="AE217" s="19"/>
      <c r="AF217" s="19"/>
      <c r="AG217" s="19"/>
      <c r="AH217" s="17" t="str">
        <f t="shared" si="103"/>
        <v/>
      </c>
      <c r="AI217" s="19"/>
      <c r="AJ217" s="639"/>
      <c r="AK217" s="639"/>
      <c r="AL217" s="639"/>
      <c r="AM217" s="639">
        <f>IF(Duombaze!AJ217="",0,INDEX(DU!I:I,MATCH(Duombaze!AJ217,DU!A:A,0),1))+IF(Duombaze!AK217="",0,INDEX(DU!I:I,MATCH(Duombaze!AK217,DU!A:A,0),1))+IF(Duombaze!AL217="",0,INDEX(DU!I:I,MATCH(Duombaze!AL217,DU!A:A,0),1))</f>
        <v>0</v>
      </c>
      <c r="AN217" s="639">
        <f>IF(Duombaze!AJ217="",0,INDEX(DU!K:K,MATCH(Duombaze!AJ217,DU!A:A,0),1))+IF(Duombaze!AK217="",0,INDEX(DU!K:K,MATCH(Duombaze!AK217,DU!A:A,0),1))+IF(Duombaze!AL217="",0,INDEX(DU!K:K,MATCH(Duombaze!AL217,DU!A:A,0),1))</f>
        <v>0</v>
      </c>
      <c r="AO217" s="19"/>
      <c r="AP217" s="19"/>
      <c r="AQ217" s="19"/>
      <c r="AR217" s="17" t="str">
        <f t="shared" si="104"/>
        <v/>
      </c>
      <c r="AS217" s="19"/>
      <c r="AT217" s="639"/>
      <c r="AU217" s="639"/>
      <c r="AV217" s="639"/>
      <c r="AW217" s="639"/>
      <c r="AX217" s="639"/>
      <c r="AY217" s="639"/>
      <c r="AZ217" s="639"/>
      <c r="BA217" s="639"/>
      <c r="BB217" s="639"/>
      <c r="BC217" s="638">
        <f>IF(Duombaze!AT217="",0,INDEX(DU!I:I,MATCH(Duombaze!AT217,DU!A:A,0),1))+IF(Duombaze!AU217="",0,INDEX(DU!I:I,MATCH(Duombaze!AU217,DU!A:A,0),1))+IF(Duombaze!AV217="",0,INDEX(DU!I:I,MATCH(Duombaze!AV217,DU!A:A,0),1))+IF(Duombaze!AW217="",0,INDEX(DU!I:I,MATCH(Duombaze!AW217,DU!A:A,0),1))+IF(Duombaze!AX217="",0,INDEX(DU!I:I,MATCH(Duombaze!AX217,DU!A:A,0),1))+IF(Duombaze!AY217="",0,INDEX(DU!I:I,MATCH(Duombaze!AY217,DU!A:A,0),1))+IF(Duombaze!AZ217="",0,INDEX(DU!I:I,MATCH(Duombaze!AZ217,DU!A:A,0),1))+IF(Duombaze!BA217="",0,INDEX(DU!I:I,MATCH(Duombaze!BA217,DU!A:A,0),1))+IF(Duombaze!BB217="",0,INDEX(DU!I:I,MATCH(Duombaze!BB217,DU!A:A,0),1))</f>
        <v>0</v>
      </c>
      <c r="BD217" s="638">
        <f>IF(Duombaze!AT217="",0,INDEX(DU!K:K,MATCH(Duombaze!AT217,DU!A:A,0),1))+IF(Duombaze!AU217="",0,INDEX(DU!K:K,MATCH(Duombaze!AU217,DU!A:A,0),1))+IF(Duombaze!AV217="",0,INDEX(DU!K:K,MATCH(Duombaze!AV217,DU!A:A,0),1))+IF(Duombaze!AW217="",0,INDEX(DU!K:K,MATCH(Duombaze!AW217,DU!A:A,0),1))+IF(Duombaze!AX217="",0,INDEX(DU!K:K,MATCH(Duombaze!AX217,DU!A:A,0),1))+IF(Duombaze!AY217="",0,INDEX(DU!K:K,MATCH(Duombaze!AY217,DU!A:A,0),1))+IF(Duombaze!AZ217="",0,INDEX(DU!K:K,MATCH(Duombaze!AZ217,DU!A:A,0),1))+IF(Duombaze!BA217="",0,INDEX(DU!K:K,MATCH(Duombaze!BA217,DU!A:A,0),1))+IF(Duombaze!BB217="",0,INDEX(DU!K:K,MATCH(Duombaze!BB217,DU!A:A,0),1))</f>
        <v>0</v>
      </c>
      <c r="BE217" s="19"/>
      <c r="BF217" s="19"/>
      <c r="BH217" s="17" t="str">
        <f t="shared" si="110"/>
        <v/>
      </c>
      <c r="BI217" s="17"/>
      <c r="BJ217" s="638"/>
      <c r="BK217" s="638"/>
      <c r="BL217" s="638"/>
      <c r="BM217" s="638">
        <f>IF(Duombaze!BJ217="",0,INDEX(DU!I:I,MATCH(Duombaze!BJ217,DU!A:A,0),1))+IF(Duombaze!BK217="",0,INDEX(DU!I:I,MATCH(Duombaze!BK217,DU!A:A,0),1))+IF(Duombaze!BL217="",0,INDEX(DU!I:I,MATCH(Duombaze!BL217,DU!A:A,0),1))</f>
        <v>0</v>
      </c>
      <c r="BN217" s="638">
        <f>IF(Duombaze!BJ217="",0,INDEX(DU!K:K,MATCH(Duombaze!BJ217,DU!A:A,0),1))+IF(Duombaze!BK217="",0,INDEX(DU!K:K,MATCH(Duombaze!BK217,DU!A:A,0),1))+IF(Duombaze!BL217="",0,INDEX(DU!K:K,MATCH(Duombaze!BL217,DU!A:A,0),1))</f>
        <v>0</v>
      </c>
      <c r="BO217" s="17"/>
      <c r="BP217" s="17"/>
      <c r="BQ217" s="19"/>
      <c r="BR217" s="19" t="str">
        <f t="shared" ref="BR217:BR257" si="116">IF(BQ217&lt;&gt;"",A217&amp;" "&amp;C217&amp;" "&amp;BQ217,"")</f>
        <v/>
      </c>
      <c r="BS217" s="19"/>
      <c r="BT217" s="19"/>
      <c r="BU217" s="19"/>
      <c r="BV217" s="19"/>
      <c r="BW217" s="19">
        <f>IF(Duombaze!BT217="",0,INDEX(DU!I:I,MATCH(Duombaze!BT217,DU!A:A,0),1))+IF(Duombaze!BU217="",0,INDEX(DU!I:I,MATCH(Duombaze!BU217,DU!A:A,0),1))+IF(Duombaze!BV217="",0,INDEX(DU!I:I,MATCH(Duombaze!BV217,DU!A:A,0),1))</f>
        <v>0</v>
      </c>
      <c r="BX217" s="19">
        <f>IF(Duombaze!BT217="",0,INDEX(DU!K:K,MATCH(Duombaze!BT217,DU!A:A,0),1))+IF(Duombaze!BU217="",0,INDEX(DU!K:K,MATCH(Duombaze!BU217,DU!A:A,0),1))+IF(Duombaze!BV217="",0,INDEX(DU!K:K,MATCH(Duombaze!BV217,DU!A:A,0),1))</f>
        <v>0</v>
      </c>
      <c r="BY217" s="19"/>
      <c r="BZ217" s="19"/>
      <c r="CA217" s="19"/>
      <c r="CB217" s="19" t="str">
        <f t="shared" si="112"/>
        <v/>
      </c>
      <c r="CC217" s="19"/>
      <c r="CD217" s="19">
        <f>IF(Duombaze!CC217="",0,INDEX(DU!I:I,MATCH(Duombaze!CC217,DU!A:A,0),1))</f>
        <v>0</v>
      </c>
      <c r="CE217" s="17">
        <f>IF(Duombaze!CC217="",0,INDEX(DU!K:K,MATCH(Duombaze!CC217,DU!A:A,0),1))</f>
        <v>0</v>
      </c>
      <c r="CF217" s="19"/>
      <c r="CG217" s="19"/>
      <c r="CH217" s="19"/>
      <c r="CI217" s="17" t="str">
        <f t="shared" si="105"/>
        <v/>
      </c>
      <c r="CJ217" s="19"/>
      <c r="CK217" s="19">
        <f>IF(Duombaze!CJ217="",0,INDEX(DU!I:I,MATCH(Duombaze!CJ217,DU!A:A,0),1))</f>
        <v>0</v>
      </c>
      <c r="CL217" s="17">
        <f>IF(Duombaze!CJ217="",0,INDEX(DU!K:K,MATCH(Duombaze!CJ217,DU!A:A,0),1))</f>
        <v>0</v>
      </c>
      <c r="CM217" s="19"/>
      <c r="CN217" s="19"/>
      <c r="CO217" s="19"/>
      <c r="CP217" s="17" t="str">
        <f t="shared" si="106"/>
        <v/>
      </c>
      <c r="CQ217" s="19"/>
      <c r="CR217" s="639"/>
      <c r="CS217" s="639"/>
      <c r="CT217" s="639">
        <f>IF(Duombaze!CR217="",0,INDEX(DU!I:I,MATCH(Duombaze!CR217,DU!A:A,0),1))+IF(Duombaze!CS217="",0,INDEX(DU!I:I,MATCH(Duombaze!CS217,DU!A:A,0),1))</f>
        <v>0</v>
      </c>
      <c r="CU217" s="19">
        <f>IF(Duombaze!CR217="",0,INDEX(DU!K:K,MATCH(Duombaze!CR217,DU!A:A,0),1))+IF(Duombaze!CS217="",0,INDEX(DU!K:K,MATCH(Duombaze!CS217,DU!A:A,0),1))</f>
        <v>0</v>
      </c>
      <c r="CV217" s="19"/>
      <c r="CW217" s="19"/>
      <c r="CX217" s="19"/>
      <c r="CY217" s="17" t="str">
        <f t="shared" si="107"/>
        <v/>
      </c>
      <c r="CZ217" s="19"/>
      <c r="DA217" s="672"/>
      <c r="DB217" s="672"/>
      <c r="DC217" s="672">
        <f>IF(Duombaze!DA217="",0,INDEX(DU!I:I,MATCH(Duombaze!DA217,DU!A:A,0),1))+IF(Duombaze!DB217="",0,INDEX(DU!I:I,MATCH(Duombaze!DB217,DU!A:A,0),1))</f>
        <v>0</v>
      </c>
      <c r="DD217" s="19">
        <f>IF(Duombaze!DA217="",0,INDEX(DU!K:K,MATCH(Duombaze!DA217,DU!A:A,0),1))+IF(Duombaze!DB217="",0,INDEX(DU!K:K,MATCH(Duombaze!DB217,DU!A:A,0),1))</f>
        <v>0</v>
      </c>
      <c r="DE217" s="19"/>
      <c r="DF217" s="19"/>
      <c r="DG217" s="19"/>
      <c r="DH217" s="19" t="str">
        <f t="shared" si="108"/>
        <v/>
      </c>
      <c r="DI217" s="19"/>
      <c r="DJ217" s="672"/>
      <c r="DK217" s="678"/>
      <c r="DL217" s="678">
        <f>IF(Duombaze!DJ217="",0,INDEX(DU!I:I,MATCH(Duombaze!DJ217,DU!A:A,0),1))+IF(Duombaze!DK217="",0,INDEX(DU!I:I,MATCH(Duombaze!DK217,DU!A:A,0),1))</f>
        <v>0</v>
      </c>
      <c r="DM217" s="19">
        <f>IF(Duombaze!DJ217="",0,INDEX(DU!K:K,MATCH(Duombaze!DJ217,DU!A:A,0),1))+IF(Duombaze!DK217="",0,INDEX(DU!K:K,MATCH(Duombaze!DK217,DU!A:A,0),1))</f>
        <v>0</v>
      </c>
      <c r="DN217" s="52"/>
      <c r="DO217" s="52"/>
      <c r="DP217" s="52" t="s">
        <v>2892</v>
      </c>
      <c r="DQ217" s="17" t="str">
        <f t="shared" si="109"/>
        <v>6 SPC30 Gale apvalūs LED + pilnas LED (N. Danija) + Darbiniai žib.</v>
      </c>
      <c r="DR217" s="65" t="s">
        <v>2893</v>
      </c>
      <c r="DS217" s="692" t="s">
        <v>2793</v>
      </c>
      <c r="DT217" s="692" t="s">
        <v>3045</v>
      </c>
      <c r="DU217" s="692"/>
      <c r="DV217" s="692"/>
      <c r="DW217" s="692">
        <f>IF(Duombaze!DS217="",0,INDEX(DU!I:I,MATCH(Duombaze!DS217,DU!A:A,0),1))+IF(Duombaze!DT217="",0,INDEX(DU!I:I,MATCH(Duombaze!DT217,DU!A:A,0),1))+IF(Duombaze!DU217="",0,INDEX(DU!I:I,MATCH(Duombaze!DU217,DU!A:A,0),1))+IF(Duombaze!DV217="",0,INDEX(DU!I:I,MATCH(Duombaze!DV217,DU!A:A,0),1))</f>
        <v>218.258070588235</v>
      </c>
      <c r="DX217" s="638">
        <f>IF(Duombaze!DS217="",0,INDEX(DU!K:K,MATCH(Duombaze!DS217,DU!A:A,0),1))+IF(Duombaze!DT217="",0,INDEX(DU!K:K,MATCH(Duombaze!DT217,DU!A:A,0),1))+IF(Duombaze!DU217="",0,INDEX(DU!K:K,MATCH(Duombaze!DU217,DU!A:A,0),1))+IF(Duombaze!DV217="",0,INDEX(DU!K:KH,MATCH(Duombaze!DV217,DU!A:A,0),1))</f>
        <v>88.94</v>
      </c>
      <c r="DY217" s="65"/>
      <c r="DZ217" s="65"/>
      <c r="EA217" s="19"/>
      <c r="EB217" s="19" t="str">
        <f t="shared" si="97"/>
        <v/>
      </c>
      <c r="EC217" s="19"/>
      <c r="ED217" s="19">
        <f>IF(Duombaze!EC217="",0,INDEX(DU!I:I,MATCH(Duombaze!EC217,DU!A:A,0),1))</f>
        <v>0</v>
      </c>
      <c r="EE217" s="638">
        <f>IF(Duombaze!EC217="",0,INDEX(DU!K:K,MATCH(Duombaze!EC217,DU!A:A,0),1))</f>
        <v>0</v>
      </c>
      <c r="EF217" s="19"/>
      <c r="EG217" s="19"/>
      <c r="EH217" s="19"/>
      <c r="EI217" s="17" t="str">
        <f t="shared" si="100"/>
        <v/>
      </c>
      <c r="EJ217" s="19"/>
      <c r="EK217" s="672"/>
      <c r="EL217" s="672"/>
      <c r="EM217" s="672"/>
      <c r="EN217" s="672">
        <f>IF(Duombaze!EK217="",0,INDEX(DU!I:I,MATCH(Duombaze!EK217,DU!A:A,0),1))+IF(Duombaze!EL217="",0,INDEX(DU!I:I,MATCH(Duombaze!EL217,DU!A:A,0),1))+IF(Duombaze!EM217="",0,INDEX(DU!I:I,MATCH(Duombaze!EM217,DU!A:A,0),1))</f>
        <v>0</v>
      </c>
      <c r="EO217" s="19">
        <f>IF(Duombaze!EK217="",0,INDEX(DU!K:K,MATCH(Duombaze!EK217,DU!A:A,0),1))+IF(Duombaze!EL217="",0,INDEX(DU!K:K,MATCH(Duombaze!EL217,DU!A:A,0),1))+IF(Duombaze!EM217="",0,INDEX(DU!K:K,MATCH(Duombaze!EM217,DU!A:A,0),1))</f>
        <v>0</v>
      </c>
      <c r="EP217" s="19"/>
      <c r="EQ217" s="19"/>
      <c r="ER217" s="65"/>
      <c r="ES217" s="17" t="str">
        <f t="shared" si="98"/>
        <v/>
      </c>
      <c r="ET217" s="19"/>
      <c r="EU217" s="19"/>
      <c r="EV217" s="19"/>
      <c r="EW217" s="25" t="s">
        <v>2186</v>
      </c>
      <c r="EX217" s="25" t="str">
        <f t="shared" si="111"/>
        <v>6 SPC30 Pursaugių komsplektas 700 ratams išilginiai (ant kėbulo)</v>
      </c>
      <c r="EY217" s="25" t="s">
        <v>2188</v>
      </c>
      <c r="EZ217" s="672" t="s">
        <v>2188</v>
      </c>
      <c r="FA217" s="672"/>
      <c r="FB217" s="672">
        <f>IF(Duombaze!EZ217="",0,INDEX(DU!I:I,MATCH(Duombaze!EZ217,DU!A:A,0),1))+IF(Duombaze!FA217="",0,INDEX(DU!I:I,MATCH(Duombaze!FA217,DU!A:A,0),1))</f>
        <v>125.662960584904</v>
      </c>
      <c r="FC217" s="19">
        <f>IF(Duombaze!EZ217="",0,INDEX(DU!K:K,MATCH(Duombaze!EZ217,DU!A:A,0),1))+IF(Duombaze!FA217="",0,INDEX(DU!K:K,MATCH(Duombaze!FA217,DU!A:A,0),1))</f>
        <v>44</v>
      </c>
      <c r="FD217" s="19"/>
      <c r="FE217" s="19"/>
      <c r="FF217" s="19"/>
      <c r="FG217" s="19"/>
      <c r="FH217" s="19"/>
      <c r="FI217" s="19"/>
      <c r="FJ217" s="17" t="s">
        <v>2854</v>
      </c>
      <c r="FK217" s="65"/>
      <c r="FL217" s="20" t="s">
        <v>2855</v>
      </c>
      <c r="FM217" s="671" t="s">
        <v>2855</v>
      </c>
      <c r="FN217" s="671"/>
      <c r="FO217" s="671"/>
      <c r="FP217" s="671"/>
      <c r="FQ217" s="927">
        <f>IF(Duombaze!FM217="",0,INDEX(DU!I:I,MATCH(Duombaze!FM217,DU!A:A,0),1))+IF(Duombaze!FN217="",0,INDEX(DU!I:I,MATCH(Duombaze!FN217,DU!A:A,0),1))+IF(Duombaze!FO217="",0,INDEX(DU!I:I,MATCH(Duombaze!FO217,DU!A:A,0),1))+IF(Duombaze!FP217="",0,INDEX(DU!I:I,MATCH(Duombaze!FP217,DU!A:A,0),1))</f>
        <v>53.896537500000001</v>
      </c>
      <c r="FR217" s="927">
        <f>IF(Duombaze!FM217="",0,INDEX(DU!K:K*2,MATCH(Duombaze!FM217,DU!A:A,0),1))+IF(Duombaze!FN217="",0,INDEX(DU!K:K,MATCH(Duombaze!FN217,DU!A:A,0),1))+IF(Duombaze!FO217="",0,INDEX(DU!K:K,MATCH(Duombaze!FO217,DU!A:A,0),1))+IF(Duombaze!FP217="",0,INDEX(DU!K:K,MATCH(Duombaze!FP217,DU!A:A,0),1))</f>
        <v>21.8</v>
      </c>
    </row>
    <row r="218" spans="1:183" s="20" customFormat="1" ht="60" customHeight="1" x14ac:dyDescent="0.25">
      <c r="A218" s="41">
        <v>7</v>
      </c>
      <c r="B218" s="41" t="s">
        <v>780</v>
      </c>
      <c r="C218" s="16" t="s">
        <v>219</v>
      </c>
      <c r="D218" s="19"/>
      <c r="E218" s="17" t="str">
        <f t="shared" si="113"/>
        <v/>
      </c>
      <c r="F218" s="19"/>
      <c r="G218" s="639"/>
      <c r="H218" s="639"/>
      <c r="I218" s="639"/>
      <c r="J218" s="639"/>
      <c r="K218" s="639"/>
      <c r="L218" s="639"/>
      <c r="M218" s="639"/>
      <c r="N218" s="639"/>
      <c r="O218" s="639"/>
      <c r="P218" s="638">
        <f>IF(Duombaze!G218="",0,INDEX(DU!I:I,MATCH(Duombaze!G218,DU!A:A,0),1))+IF(Duombaze!H218="",0,INDEX(DU!I:I,MATCH(Duombaze!H218,DU!A:A,0),1))+IF(Duombaze!I218="",0,INDEX(DU!I:I,MATCH(Duombaze!I218,DU!A:A,0),1))+IF(Duombaze!J218="",0,INDEX(DU!I:I,MATCH(Duombaze!J218,DU!A:A,0),1))+IF(Duombaze!K218="",0,INDEX(DU!I:I,MATCH(Duombaze!K218,DU!A:A,0),1))+IF(Duombaze!L218="",0,INDEX(DU!I:I,MATCH(Duombaze!L218,DU!A:A,0),1))+IF(Duombaze!M218="",0,INDEX(DU!I:I,MATCH(Duombaze!M218,DU!A:A,0),1))+IF(Duombaze!N218="",0,INDEX(DU!I:I,MATCH(Duombaze!N218,DU!A:A,0),1))+IF(Duombaze!O218="",0,INDEX(DU!I:I,MATCH(Duombaze!O218,DU!A:A,0),1))</f>
        <v>0</v>
      </c>
      <c r="Q218" s="638">
        <f>IF(Duombaze!G218="",0,INDEX(DU!K:K,MATCH(Duombaze!G218,DU!A:A,0),1))+IF(Duombaze!H218="",0,INDEX(DU!K:K,MATCH(Duombaze!H218,DU!A:A,0),1))+IF(Duombaze!I218="",0,INDEX(DU!K:K,MATCH(Duombaze!I218,DU!A:A,0),1))+IF(Duombaze!J218="",0,INDEX(DU!K:K,MATCH(Duombaze!J218,DU!A:A,0),1))+IF(Duombaze!K218="",0,INDEX(DU!K:K,MATCH(Duombaze!K218,DU!A:A,0),1))+IF(Duombaze!L218="",0,INDEX(DU!K:K,MATCH(Duombaze!L218,DU!A:A,0),1))+IF(Duombaze!M218="",0,INDEX(DU!K:K,MATCH(Duombaze!M218,DU!A:A,0),1))+IF(Duombaze!N218="",0,INDEX(DU!K:K,MATCH(Duombaze!N218,DU!A:A,0),1))+IF(Duombaze!O218="",0,INDEX(DU!K:K,MATCH(Duombaze!O218,DU!A:A,0),1))</f>
        <v>0</v>
      </c>
      <c r="R218" s="19"/>
      <c r="S218" s="52"/>
      <c r="T218" s="881"/>
      <c r="U218" s="17">
        <f>IF(Duombaze!T218="",0,INDEX(DU!I:I,MATCH(Duombaze!T218,DU!A:A,0),1))</f>
        <v>0</v>
      </c>
      <c r="V218" s="17">
        <f>IF(Duombaze!T218="",0,INDEX(DU!K:K,MATCH(Duombaze!T218,DU!A:A,0),1))</f>
        <v>0</v>
      </c>
      <c r="W218" s="19"/>
      <c r="X218" s="19"/>
      <c r="Y218" s="134"/>
      <c r="Z218" s="65"/>
      <c r="AA218" s="17" t="str">
        <f t="shared" si="115"/>
        <v/>
      </c>
      <c r="AB218" s="19"/>
      <c r="AC218" s="19">
        <f>IF(Duombaze!AB218="",0,INDEX(DU!I:I,MATCH(Duombaze!AB218,DU!A:A,0),1))</f>
        <v>0</v>
      </c>
      <c r="AD218" s="25">
        <f>IF(Duombaze!AB218="",0,INDEX(DU!K:K,MATCH(Duombaze!AB218,DU!A:A,0),1))</f>
        <v>0</v>
      </c>
      <c r="AE218" s="19"/>
      <c r="AF218" s="19"/>
      <c r="AG218" s="19"/>
      <c r="AH218" s="17" t="str">
        <f t="shared" si="103"/>
        <v/>
      </c>
      <c r="AI218" s="19"/>
      <c r="AJ218" s="639"/>
      <c r="AK218" s="639"/>
      <c r="AL218" s="639"/>
      <c r="AM218" s="639">
        <f>IF(Duombaze!AJ218="",0,INDEX(DU!I:I,MATCH(Duombaze!AJ218,DU!A:A,0),1))+IF(Duombaze!AK218="",0,INDEX(DU!I:I,MATCH(Duombaze!AK218,DU!A:A,0),1))+IF(Duombaze!AL218="",0,INDEX(DU!I:I,MATCH(Duombaze!AL218,DU!A:A,0),1))</f>
        <v>0</v>
      </c>
      <c r="AN218" s="639">
        <f>IF(Duombaze!AJ218="",0,INDEX(DU!K:K,MATCH(Duombaze!AJ218,DU!A:A,0),1))+IF(Duombaze!AK218="",0,INDEX(DU!K:K,MATCH(Duombaze!AK218,DU!A:A,0),1))+IF(Duombaze!AL218="",0,INDEX(DU!K:K,MATCH(Duombaze!AL218,DU!A:A,0),1))</f>
        <v>0</v>
      </c>
      <c r="AO218" s="19"/>
      <c r="AP218" s="19"/>
      <c r="AQ218" s="19"/>
      <c r="AR218" s="17" t="str">
        <f t="shared" si="104"/>
        <v/>
      </c>
      <c r="AS218" s="19"/>
      <c r="AT218" s="639"/>
      <c r="AU218" s="639"/>
      <c r="AV218" s="639"/>
      <c r="AW218" s="639"/>
      <c r="AX218" s="639"/>
      <c r="AY218" s="639"/>
      <c r="AZ218" s="639"/>
      <c r="BA218" s="639"/>
      <c r="BB218" s="639"/>
      <c r="BC218" s="638">
        <f>IF(Duombaze!AT218="",0,INDEX(DU!I:I,MATCH(Duombaze!AT218,DU!A:A,0),1))+IF(Duombaze!AU218="",0,INDEX(DU!I:I,MATCH(Duombaze!AU218,DU!A:A,0),1))+IF(Duombaze!AV218="",0,INDEX(DU!I:I,MATCH(Duombaze!AV218,DU!A:A,0),1))+IF(Duombaze!AW218="",0,INDEX(DU!I:I,MATCH(Duombaze!AW218,DU!A:A,0),1))+IF(Duombaze!AX218="",0,INDEX(DU!I:I,MATCH(Duombaze!AX218,DU!A:A,0),1))+IF(Duombaze!AY218="",0,INDEX(DU!I:I,MATCH(Duombaze!AY218,DU!A:A,0),1))+IF(Duombaze!AZ218="",0,INDEX(DU!I:I,MATCH(Duombaze!AZ218,DU!A:A,0),1))+IF(Duombaze!BA218="",0,INDEX(DU!I:I,MATCH(Duombaze!BA218,DU!A:A,0),1))+IF(Duombaze!BB218="",0,INDEX(DU!I:I,MATCH(Duombaze!BB218,DU!A:A,0),1))</f>
        <v>0</v>
      </c>
      <c r="BD218" s="638">
        <f>IF(Duombaze!AT218="",0,INDEX(DU!K:K,MATCH(Duombaze!AT218,DU!A:A,0),1))+IF(Duombaze!AU218="",0,INDEX(DU!K:K,MATCH(Duombaze!AU218,DU!A:A,0),1))+IF(Duombaze!AV218="",0,INDEX(DU!K:K,MATCH(Duombaze!AV218,DU!A:A,0),1))+IF(Duombaze!AW218="",0,INDEX(DU!K:K,MATCH(Duombaze!AW218,DU!A:A,0),1))+IF(Duombaze!AX218="",0,INDEX(DU!K:K,MATCH(Duombaze!AX218,DU!A:A,0),1))+IF(Duombaze!AY218="",0,INDEX(DU!K:K,MATCH(Duombaze!AY218,DU!A:A,0),1))+IF(Duombaze!AZ218="",0,INDEX(DU!K:K,MATCH(Duombaze!AZ218,DU!A:A,0),1))+IF(Duombaze!BA218="",0,INDEX(DU!K:K,MATCH(Duombaze!BA218,DU!A:A,0),1))+IF(Duombaze!BB218="",0,INDEX(DU!K:K,MATCH(Duombaze!BB218,DU!A:A,0),1))</f>
        <v>0</v>
      </c>
      <c r="BE218" s="19"/>
      <c r="BF218" s="19"/>
      <c r="BG218" s="53"/>
      <c r="BH218" s="17" t="str">
        <f t="shared" si="110"/>
        <v/>
      </c>
      <c r="BI218" s="17"/>
      <c r="BJ218" s="638"/>
      <c r="BK218" s="638"/>
      <c r="BL218" s="638"/>
      <c r="BM218" s="638">
        <f>IF(Duombaze!BJ218="",0,INDEX(DU!I:I,MATCH(Duombaze!BJ218,DU!A:A,0),1))+IF(Duombaze!BK218="",0,INDEX(DU!I:I,MATCH(Duombaze!BK218,DU!A:A,0),1))+IF(Duombaze!BL218="",0,INDEX(DU!I:I,MATCH(Duombaze!BL218,DU!A:A,0),1))</f>
        <v>0</v>
      </c>
      <c r="BN218" s="638">
        <f>IF(Duombaze!BJ218="",0,INDEX(DU!K:K,MATCH(Duombaze!BJ218,DU!A:A,0),1))+IF(Duombaze!BK218="",0,INDEX(DU!K:K,MATCH(Duombaze!BK218,DU!A:A,0),1))+IF(Duombaze!BL218="",0,INDEX(DU!K:K,MATCH(Duombaze!BL218,DU!A:A,0),1))</f>
        <v>0</v>
      </c>
      <c r="BO218" s="17"/>
      <c r="BP218" s="17"/>
      <c r="BQ218" s="19"/>
      <c r="BR218" s="19" t="str">
        <f t="shared" si="116"/>
        <v/>
      </c>
      <c r="BS218" s="19"/>
      <c r="BT218" s="19"/>
      <c r="BU218" s="19"/>
      <c r="BV218" s="19"/>
      <c r="BW218" s="19">
        <f>IF(Duombaze!BT218="",0,INDEX(DU!I:I,MATCH(Duombaze!BT218,DU!A:A,0),1))+IF(Duombaze!BU218="",0,INDEX(DU!I:I,MATCH(Duombaze!BU218,DU!A:A,0),1))+IF(Duombaze!BV218="",0,INDEX(DU!I:I,MATCH(Duombaze!BV218,DU!A:A,0),1))</f>
        <v>0</v>
      </c>
      <c r="BX218" s="19">
        <f>IF(Duombaze!BT218="",0,INDEX(DU!K:K,MATCH(Duombaze!BT218,DU!A:A,0),1))+IF(Duombaze!BU218="",0,INDEX(DU!K:K,MATCH(Duombaze!BU218,DU!A:A,0),1))+IF(Duombaze!BV218="",0,INDEX(DU!K:K,MATCH(Duombaze!BV218,DU!A:A,0),1))</f>
        <v>0</v>
      </c>
      <c r="BY218" s="19"/>
      <c r="BZ218" s="19"/>
      <c r="CA218" s="19"/>
      <c r="CB218" s="19" t="str">
        <f t="shared" si="112"/>
        <v/>
      </c>
      <c r="CC218" s="19"/>
      <c r="CD218" s="19">
        <f>IF(Duombaze!CC218="",0,INDEX(DU!I:I,MATCH(Duombaze!CC218,DU!A:A,0),1))</f>
        <v>0</v>
      </c>
      <c r="CE218" s="17">
        <f>IF(Duombaze!CC218="",0,INDEX(DU!K:K,MATCH(Duombaze!CC218,DU!A:A,0),1))</f>
        <v>0</v>
      </c>
      <c r="CF218" s="19"/>
      <c r="CG218" s="19"/>
      <c r="CH218" s="19"/>
      <c r="CI218" s="17" t="str">
        <f t="shared" si="105"/>
        <v/>
      </c>
      <c r="CJ218" s="19"/>
      <c r="CK218" s="19">
        <f>IF(Duombaze!CJ218="",0,INDEX(DU!I:I,MATCH(Duombaze!CJ218,DU!A:A,0),1))</f>
        <v>0</v>
      </c>
      <c r="CL218" s="17">
        <f>IF(Duombaze!CJ218="",0,INDEX(DU!K:K,MATCH(Duombaze!CJ218,DU!A:A,0),1))</f>
        <v>0</v>
      </c>
      <c r="CM218" s="19"/>
      <c r="CN218" s="19"/>
      <c r="CO218" s="19"/>
      <c r="CP218" s="17" t="str">
        <f t="shared" si="106"/>
        <v/>
      </c>
      <c r="CQ218" s="19"/>
      <c r="CR218" s="639"/>
      <c r="CS218" s="639"/>
      <c r="CT218" s="639">
        <f>IF(Duombaze!CR218="",0,INDEX(DU!I:I,MATCH(Duombaze!CR218,DU!A:A,0),1))+IF(Duombaze!CS218="",0,INDEX(DU!I:I,MATCH(Duombaze!CS218,DU!A:A,0),1))</f>
        <v>0</v>
      </c>
      <c r="CU218" s="19">
        <f>IF(Duombaze!CR218="",0,INDEX(DU!K:K,MATCH(Duombaze!CR218,DU!A:A,0),1))+IF(Duombaze!CS218="",0,INDEX(DU!K:K,MATCH(Duombaze!CS218,DU!A:A,0),1))</f>
        <v>0</v>
      </c>
      <c r="CV218" s="19"/>
      <c r="CW218" s="19"/>
      <c r="CX218" s="19"/>
      <c r="CY218" s="17" t="str">
        <f t="shared" si="107"/>
        <v/>
      </c>
      <c r="CZ218" s="19"/>
      <c r="DA218" s="672"/>
      <c r="DB218" s="672"/>
      <c r="DC218" s="672">
        <f>IF(Duombaze!DA218="",0,INDEX(DU!I:I,MATCH(Duombaze!DA218,DU!A:A,0),1))+IF(Duombaze!DB218="",0,INDEX(DU!I:I,MATCH(Duombaze!DB218,DU!A:A,0),1))</f>
        <v>0</v>
      </c>
      <c r="DD218" s="19">
        <f>IF(Duombaze!DA218="",0,INDEX(DU!K:K,MATCH(Duombaze!DA218,DU!A:A,0),1))+IF(Duombaze!DB218="",0,INDEX(DU!K:K,MATCH(Duombaze!DB218,DU!A:A,0),1))</f>
        <v>0</v>
      </c>
      <c r="DE218" s="19"/>
      <c r="DF218" s="19"/>
      <c r="DG218" s="19"/>
      <c r="DH218" s="19" t="str">
        <f t="shared" si="108"/>
        <v/>
      </c>
      <c r="DI218" s="19"/>
      <c r="DJ218" s="672"/>
      <c r="DK218" s="678"/>
      <c r="DL218" s="678">
        <f>IF(Duombaze!DJ218="",0,INDEX(DU!I:I,MATCH(Duombaze!DJ218,DU!A:A,0),1))+IF(Duombaze!DK218="",0,INDEX(DU!I:I,MATCH(Duombaze!DK218,DU!A:A,0),1))</f>
        <v>0</v>
      </c>
      <c r="DM218" s="19">
        <f>IF(Duombaze!DJ218="",0,INDEX(DU!K:K,MATCH(Duombaze!DJ218,DU!A:A,0),1))+IF(Duombaze!DK218="",0,INDEX(DU!K:K,MATCH(Duombaze!DK218,DU!A:A,0),1))</f>
        <v>0</v>
      </c>
      <c r="DN218" s="52"/>
      <c r="DO218" s="52"/>
      <c r="DP218" s="52" t="s">
        <v>2894</v>
      </c>
      <c r="DQ218" s="17" t="str">
        <f t="shared" si="109"/>
        <v>7 SPC30 Gale apvalūs LED + pilnas LED (N. Danija) + Darbiniai ž. + Papild. gal. borto</v>
      </c>
      <c r="DR218" s="65" t="s">
        <v>2895</v>
      </c>
      <c r="DS218" s="692" t="s">
        <v>2793</v>
      </c>
      <c r="DT218" s="692" t="s">
        <v>3045</v>
      </c>
      <c r="DU218" s="692" t="s">
        <v>3047</v>
      </c>
      <c r="DV218" s="692"/>
      <c r="DW218" s="692">
        <f>IF(Duombaze!DS218="",0,INDEX(DU!I:I,MATCH(Duombaze!DS218,DU!A:A,0),1))+IF(Duombaze!DT218="",0,INDEX(DU!I:I,MATCH(Duombaze!DT218,DU!A:A,0),1))+IF(Duombaze!DU218="",0,INDEX(DU!I:I,MATCH(Duombaze!DU218,DU!A:A,0),1))+IF(Duombaze!DV218="",0,INDEX(DU!I:I,MATCH(Duombaze!DV218,DU!A:A,0),1))</f>
        <v>308.82214117647021</v>
      </c>
      <c r="DX218" s="638">
        <f>IF(Duombaze!DS218="",0,INDEX(DU!K:K,MATCH(Duombaze!DS218,DU!A:A,0),1))+IF(Duombaze!DT218="",0,INDEX(DU!K:K,MATCH(Duombaze!DT218,DU!A:A,0),1))+IF(Duombaze!DU218="",0,INDEX(DU!K:K,MATCH(Duombaze!DU218,DU!A:A,0),1))+IF(Duombaze!DV218="",0,INDEX(DU!K:KH,MATCH(Duombaze!DV218,DU!A:A,0),1))</f>
        <v>136.63999999999999</v>
      </c>
      <c r="DY218" s="65"/>
      <c r="DZ218" s="65"/>
      <c r="EA218" s="19"/>
      <c r="EB218" s="19" t="str">
        <f t="shared" si="97"/>
        <v/>
      </c>
      <c r="EC218" s="19"/>
      <c r="ED218" s="19">
        <f>IF(Duombaze!EC218="",0,INDEX(DU!I:I,MATCH(Duombaze!EC218,DU!A:A,0),1))</f>
        <v>0</v>
      </c>
      <c r="EE218" s="638">
        <f>IF(Duombaze!EC218="",0,INDEX(DU!K:K,MATCH(Duombaze!EC218,DU!A:A,0),1))</f>
        <v>0</v>
      </c>
      <c r="EF218" s="19"/>
      <c r="EG218" s="19"/>
      <c r="EH218" s="19"/>
      <c r="EI218" s="17" t="str">
        <f t="shared" si="100"/>
        <v/>
      </c>
      <c r="EJ218" s="19"/>
      <c r="EK218" s="672"/>
      <c r="EL218" s="672"/>
      <c r="EM218" s="672"/>
      <c r="EN218" s="672">
        <f>IF(Duombaze!EK218="",0,INDEX(DU!I:I,MATCH(Duombaze!EK218,DU!A:A,0),1))+IF(Duombaze!EL218="",0,INDEX(DU!I:I,MATCH(Duombaze!EL218,DU!A:A,0),1))+IF(Duombaze!EM218="",0,INDEX(DU!I:I,MATCH(Duombaze!EM218,DU!A:A,0),1))</f>
        <v>0</v>
      </c>
      <c r="EO218" s="19">
        <f>IF(Duombaze!EK218="",0,INDEX(DU!K:K,MATCH(Duombaze!EK218,DU!A:A,0),1))+IF(Duombaze!EL218="",0,INDEX(DU!K:K,MATCH(Duombaze!EL218,DU!A:A,0),1))+IF(Duombaze!EM218="",0,INDEX(DU!K:K,MATCH(Duombaze!EM218,DU!A:A,0),1))</f>
        <v>0</v>
      </c>
      <c r="EP218" s="19"/>
      <c r="EQ218" s="19"/>
      <c r="ER218" s="65"/>
      <c r="ES218" s="17" t="str">
        <f t="shared" si="98"/>
        <v/>
      </c>
      <c r="ET218" s="19"/>
      <c r="EU218" s="19"/>
      <c r="EV218" s="19"/>
      <c r="EW218" s="466" t="s">
        <v>2656</v>
      </c>
      <c r="EX218" s="466" t="str">
        <f t="shared" si="111"/>
        <v>7 SPC30 Purvasaugiai 700 ratams išilginiai  + 1/4 prieky/gale CINKUOTI</v>
      </c>
      <c r="EY218" s="466" t="s">
        <v>2787</v>
      </c>
      <c r="EZ218" s="703" t="s">
        <v>2188</v>
      </c>
      <c r="FA218" s="703" t="s">
        <v>3176</v>
      </c>
      <c r="FB218" s="703">
        <f>IF(Duombaze!EZ218="",0,INDEX(DU!I:I,MATCH(Duombaze!EZ218,DU!A:A,0),1))+IF(Duombaze!FA218="",0,INDEX(DU!I:I*2,MATCH(Duombaze!FA218,DU!A:A,0),1))</f>
        <v>273.08716058490404</v>
      </c>
      <c r="FC218" s="19">
        <f>IF(Duombaze!EZ218="",0,INDEX(DU!K:K,MATCH(Duombaze!EZ218,DU!A:A,0),1))+IF(Duombaze!FA218="",0,INDEX(DU!K:K,MATCH(Duombaze!FA218,DU!A:A,0),1))</f>
        <v>51.244999999999997</v>
      </c>
      <c r="FD218" s="19"/>
      <c r="FE218" s="19"/>
      <c r="FF218" s="19"/>
      <c r="FG218" s="19"/>
      <c r="FH218" s="19"/>
      <c r="FI218" s="19"/>
      <c r="FJ218" s="19"/>
      <c r="FK218" s="65"/>
      <c r="FL218" s="18"/>
      <c r="FM218" s="671"/>
      <c r="FN218" s="671"/>
      <c r="FO218" s="671"/>
      <c r="FP218" s="671"/>
      <c r="FQ218" s="927">
        <f>IF(Duombaze!FM218="",0,INDEX(DU!I:I,MATCH(Duombaze!FM218,DU!A:A,0),1))+IF(Duombaze!FN218="",0,INDEX(DU!I:I,MATCH(Duombaze!FN218,DU!A:A,0),1))+IF(Duombaze!FO218="",0,INDEX(DU!I:I,MATCH(Duombaze!FO218,DU!A:A,0),1))+IF(Duombaze!FP218="",0,INDEX(DU!I:I,MATCH(Duombaze!FP218,DU!A:A,0),1))</f>
        <v>0</v>
      </c>
      <c r="FR218" s="927">
        <f>IF(Duombaze!FM218="",0,INDEX(DU!K:K*2,MATCH(Duombaze!FM218,DU!A:A,0),1))+IF(Duombaze!FN218="",0,INDEX(DU!K:K,MATCH(Duombaze!FN218,DU!A:A,0),1))+IF(Duombaze!FO218="",0,INDEX(DU!K:K,MATCH(Duombaze!FO218,DU!A:A,0),1))+IF(Duombaze!FP218="",0,INDEX(DU!K:K,MATCH(Duombaze!FP218,DU!A:A,0),1))</f>
        <v>0</v>
      </c>
    </row>
    <row r="219" spans="1:183" s="20" customFormat="1" ht="23.45" customHeight="1" x14ac:dyDescent="0.25">
      <c r="A219" s="41">
        <v>8</v>
      </c>
      <c r="B219" s="41" t="s">
        <v>780</v>
      </c>
      <c r="C219" s="16" t="s">
        <v>219</v>
      </c>
      <c r="D219" s="19"/>
      <c r="E219" s="17" t="str">
        <f t="shared" si="113"/>
        <v/>
      </c>
      <c r="F219" s="19"/>
      <c r="G219" s="639"/>
      <c r="H219" s="639"/>
      <c r="I219" s="639"/>
      <c r="J219" s="639"/>
      <c r="K219" s="639"/>
      <c r="L219" s="639"/>
      <c r="M219" s="639"/>
      <c r="N219" s="639"/>
      <c r="O219" s="639"/>
      <c r="P219" s="638">
        <f>IF(Duombaze!G219="",0,INDEX(DU!I:I,MATCH(Duombaze!G219,DU!A:A,0),1))+IF(Duombaze!H219="",0,INDEX(DU!I:I,MATCH(Duombaze!H219,DU!A:A,0),1))+IF(Duombaze!I219="",0,INDEX(DU!I:I,MATCH(Duombaze!I219,DU!A:A,0),1))+IF(Duombaze!J219="",0,INDEX(DU!I:I,MATCH(Duombaze!J219,DU!A:A,0),1))+IF(Duombaze!K219="",0,INDEX(DU!I:I,MATCH(Duombaze!K219,DU!A:A,0),1))+IF(Duombaze!L219="",0,INDEX(DU!I:I,MATCH(Duombaze!L219,DU!A:A,0),1))+IF(Duombaze!M219="",0,INDEX(DU!I:I,MATCH(Duombaze!M219,DU!A:A,0),1))+IF(Duombaze!N219="",0,INDEX(DU!I:I,MATCH(Duombaze!N219,DU!A:A,0),1))+IF(Duombaze!O219="",0,INDEX(DU!I:I,MATCH(Duombaze!O219,DU!A:A,0),1))</f>
        <v>0</v>
      </c>
      <c r="Q219" s="638">
        <f>IF(Duombaze!G219="",0,INDEX(DU!K:K,MATCH(Duombaze!G219,DU!A:A,0),1))+IF(Duombaze!H219="",0,INDEX(DU!K:K,MATCH(Duombaze!H219,DU!A:A,0),1))+IF(Duombaze!I219="",0,INDEX(DU!K:K,MATCH(Duombaze!I219,DU!A:A,0),1))+IF(Duombaze!J219="",0,INDEX(DU!K:K,MATCH(Duombaze!J219,DU!A:A,0),1))+IF(Duombaze!K219="",0,INDEX(DU!K:K,MATCH(Duombaze!K219,DU!A:A,0),1))+IF(Duombaze!L219="",0,INDEX(DU!K:K,MATCH(Duombaze!L219,DU!A:A,0),1))+IF(Duombaze!M219="",0,INDEX(DU!K:K,MATCH(Duombaze!M219,DU!A:A,0),1))+IF(Duombaze!N219="",0,INDEX(DU!K:K,MATCH(Duombaze!N219,DU!A:A,0),1))+IF(Duombaze!O219="",0,INDEX(DU!K:K,MATCH(Duombaze!O219,DU!A:A,0),1))</f>
        <v>0</v>
      </c>
      <c r="R219" s="19"/>
      <c r="S219" s="52"/>
      <c r="T219" s="881"/>
      <c r="U219" s="17">
        <f>IF(Duombaze!T219="",0,INDEX(DU!I:I,MATCH(Duombaze!T219,DU!A:A,0),1))</f>
        <v>0</v>
      </c>
      <c r="V219" s="17">
        <f>IF(Duombaze!T219="",0,INDEX(DU!K:K,MATCH(Duombaze!T219,DU!A:A,0),1))</f>
        <v>0</v>
      </c>
      <c r="W219" s="19"/>
      <c r="X219" s="19"/>
      <c r="Y219" s="134"/>
      <c r="Z219" s="65"/>
      <c r="AA219" s="17" t="str">
        <f t="shared" si="115"/>
        <v/>
      </c>
      <c r="AB219" s="19"/>
      <c r="AC219" s="19">
        <f>IF(Duombaze!AB219="",0,INDEX(DU!I:I,MATCH(Duombaze!AB219,DU!A:A,0),1))</f>
        <v>0</v>
      </c>
      <c r="AD219" s="25">
        <f>IF(Duombaze!AB219="",0,INDEX(DU!K:K,MATCH(Duombaze!AB219,DU!A:A,0),1))</f>
        <v>0</v>
      </c>
      <c r="AE219" s="19"/>
      <c r="AF219" s="19"/>
      <c r="AG219" s="19"/>
      <c r="AH219" s="17" t="str">
        <f t="shared" si="103"/>
        <v/>
      </c>
      <c r="AI219" s="19"/>
      <c r="AJ219" s="639"/>
      <c r="AK219" s="639"/>
      <c r="AL219" s="639"/>
      <c r="AM219" s="639">
        <f>IF(Duombaze!AJ219="",0,INDEX(DU!I:I,MATCH(Duombaze!AJ219,DU!A:A,0),1))+IF(Duombaze!AK219="",0,INDEX(DU!I:I,MATCH(Duombaze!AK219,DU!A:A,0),1))+IF(Duombaze!AL219="",0,INDEX(DU!I:I,MATCH(Duombaze!AL219,DU!A:A,0),1))</f>
        <v>0</v>
      </c>
      <c r="AN219" s="639">
        <f>IF(Duombaze!AJ219="",0,INDEX(DU!K:K,MATCH(Duombaze!AJ219,DU!A:A,0),1))+IF(Duombaze!AK219="",0,INDEX(DU!K:K,MATCH(Duombaze!AK219,DU!A:A,0),1))+IF(Duombaze!AL219="",0,INDEX(DU!K:K,MATCH(Duombaze!AL219,DU!A:A,0),1))</f>
        <v>0</v>
      </c>
      <c r="AO219" s="19"/>
      <c r="AP219" s="19"/>
      <c r="AQ219" s="19"/>
      <c r="AR219" s="17" t="str">
        <f t="shared" si="104"/>
        <v/>
      </c>
      <c r="AS219" s="19"/>
      <c r="AT219" s="639"/>
      <c r="AU219" s="639"/>
      <c r="AV219" s="639"/>
      <c r="AW219" s="639"/>
      <c r="AX219" s="639"/>
      <c r="AY219" s="639"/>
      <c r="AZ219" s="639"/>
      <c r="BA219" s="639"/>
      <c r="BB219" s="639"/>
      <c r="BC219" s="638">
        <f>IF(Duombaze!AT219="",0,INDEX(DU!I:I,MATCH(Duombaze!AT219,DU!A:A,0),1))+IF(Duombaze!AU219="",0,INDEX(DU!I:I,MATCH(Duombaze!AU219,DU!A:A,0),1))+IF(Duombaze!AV219="",0,INDEX(DU!I:I,MATCH(Duombaze!AV219,DU!A:A,0),1))+IF(Duombaze!AW219="",0,INDEX(DU!I:I,MATCH(Duombaze!AW219,DU!A:A,0),1))+IF(Duombaze!AX219="",0,INDEX(DU!I:I,MATCH(Duombaze!AX219,DU!A:A,0),1))+IF(Duombaze!AY219="",0,INDEX(DU!I:I,MATCH(Duombaze!AY219,DU!A:A,0),1))+IF(Duombaze!AZ219="",0,INDEX(DU!I:I,MATCH(Duombaze!AZ219,DU!A:A,0),1))+IF(Duombaze!BA219="",0,INDEX(DU!I:I,MATCH(Duombaze!BA219,DU!A:A,0),1))+IF(Duombaze!BB219="",0,INDEX(DU!I:I,MATCH(Duombaze!BB219,DU!A:A,0),1))</f>
        <v>0</v>
      </c>
      <c r="BD219" s="638">
        <f>IF(Duombaze!AT219="",0,INDEX(DU!K:K,MATCH(Duombaze!AT219,DU!A:A,0),1))+IF(Duombaze!AU219="",0,INDEX(DU!K:K,MATCH(Duombaze!AU219,DU!A:A,0),1))+IF(Duombaze!AV219="",0,INDEX(DU!K:K,MATCH(Duombaze!AV219,DU!A:A,0),1))+IF(Duombaze!AW219="",0,INDEX(DU!K:K,MATCH(Duombaze!AW219,DU!A:A,0),1))+IF(Duombaze!AX219="",0,INDEX(DU!K:K,MATCH(Duombaze!AX219,DU!A:A,0),1))+IF(Duombaze!AY219="",0,INDEX(DU!K:K,MATCH(Duombaze!AY219,DU!A:A,0),1))+IF(Duombaze!AZ219="",0,INDEX(DU!K:K,MATCH(Duombaze!AZ219,DU!A:A,0),1))+IF(Duombaze!BA219="",0,INDEX(DU!K:K,MATCH(Duombaze!BA219,DU!A:A,0),1))+IF(Duombaze!BB219="",0,INDEX(DU!K:K,MATCH(Duombaze!BB219,DU!A:A,0),1))</f>
        <v>0</v>
      </c>
      <c r="BE219" s="19"/>
      <c r="BF219" s="19"/>
      <c r="BG219" s="53"/>
      <c r="BH219" s="17" t="str">
        <f t="shared" si="110"/>
        <v/>
      </c>
      <c r="BI219" s="17"/>
      <c r="BJ219" s="638"/>
      <c r="BK219" s="638"/>
      <c r="BL219" s="638"/>
      <c r="BM219" s="638">
        <f>IF(Duombaze!BJ219="",0,INDEX(DU!I:I,MATCH(Duombaze!BJ219,DU!A:A,0),1))+IF(Duombaze!BK219="",0,INDEX(DU!I:I,MATCH(Duombaze!BK219,DU!A:A,0),1))+IF(Duombaze!BL219="",0,INDEX(DU!I:I,MATCH(Duombaze!BL219,DU!A:A,0),1))</f>
        <v>0</v>
      </c>
      <c r="BN219" s="638">
        <f>IF(Duombaze!BJ219="",0,INDEX(DU!K:K,MATCH(Duombaze!BJ219,DU!A:A,0),1))+IF(Duombaze!BK219="",0,INDEX(DU!K:K,MATCH(Duombaze!BK219,DU!A:A,0),1))+IF(Duombaze!BL219="",0,INDEX(DU!K:K,MATCH(Duombaze!BL219,DU!A:A,0),1))</f>
        <v>0</v>
      </c>
      <c r="BO219" s="17"/>
      <c r="BP219" s="17"/>
      <c r="BQ219" s="19"/>
      <c r="BR219" s="19" t="str">
        <f t="shared" si="116"/>
        <v/>
      </c>
      <c r="BS219" s="19"/>
      <c r="BT219" s="19"/>
      <c r="BU219" s="19"/>
      <c r="BV219" s="19"/>
      <c r="BW219" s="19">
        <f>IF(Duombaze!BT219="",0,INDEX(DU!I:I,MATCH(Duombaze!BT219,DU!A:A,0),1))+IF(Duombaze!BU219="",0,INDEX(DU!I:I,MATCH(Duombaze!BU219,DU!A:A,0),1))+IF(Duombaze!BV219="",0,INDEX(DU!I:I,MATCH(Duombaze!BV219,DU!A:A,0),1))</f>
        <v>0</v>
      </c>
      <c r="BX219" s="19">
        <f>IF(Duombaze!BT219="",0,INDEX(DU!K:K,MATCH(Duombaze!BT219,DU!A:A,0),1))+IF(Duombaze!BU219="",0,INDEX(DU!K:K,MATCH(Duombaze!BU219,DU!A:A,0),1))+IF(Duombaze!BV219="",0,INDEX(DU!K:K,MATCH(Duombaze!BV219,DU!A:A,0),1))</f>
        <v>0</v>
      </c>
      <c r="BY219" s="19"/>
      <c r="BZ219" s="19"/>
      <c r="CA219" s="19"/>
      <c r="CB219" s="19" t="str">
        <f t="shared" si="112"/>
        <v/>
      </c>
      <c r="CC219" s="19"/>
      <c r="CD219" s="19">
        <f>IF(Duombaze!CC219="",0,INDEX(DU!I:I,MATCH(Duombaze!CC219,DU!A:A,0),1))</f>
        <v>0</v>
      </c>
      <c r="CE219" s="17">
        <f>IF(Duombaze!CC219="",0,INDEX(DU!K:K,MATCH(Duombaze!CC219,DU!A:A,0),1))</f>
        <v>0</v>
      </c>
      <c r="CF219" s="19"/>
      <c r="CG219" s="19"/>
      <c r="CH219" s="19"/>
      <c r="CI219" s="17" t="str">
        <f t="shared" si="105"/>
        <v/>
      </c>
      <c r="CJ219" s="19"/>
      <c r="CK219" s="19">
        <f>IF(Duombaze!CJ219="",0,INDEX(DU!I:I,MATCH(Duombaze!CJ219,DU!A:A,0),1))</f>
        <v>0</v>
      </c>
      <c r="CL219" s="17">
        <f>IF(Duombaze!CJ219="",0,INDEX(DU!K:K,MATCH(Duombaze!CJ219,DU!A:A,0),1))</f>
        <v>0</v>
      </c>
      <c r="CM219" s="19"/>
      <c r="CN219" s="19"/>
      <c r="CO219" s="19"/>
      <c r="CP219" s="17" t="str">
        <f t="shared" si="106"/>
        <v/>
      </c>
      <c r="CQ219" s="19"/>
      <c r="CR219" s="639"/>
      <c r="CS219" s="639"/>
      <c r="CT219" s="639">
        <f>IF(Duombaze!CR219="",0,INDEX(DU!I:I,MATCH(Duombaze!CR219,DU!A:A,0),1))+IF(Duombaze!CS219="",0,INDEX(DU!I:I,MATCH(Duombaze!CS219,DU!A:A,0),1))</f>
        <v>0</v>
      </c>
      <c r="CU219" s="19">
        <f>IF(Duombaze!CR219="",0,INDEX(DU!K:K,MATCH(Duombaze!CR219,DU!A:A,0),1))+IF(Duombaze!CS219="",0,INDEX(DU!K:K,MATCH(Duombaze!CS219,DU!A:A,0),1))</f>
        <v>0</v>
      </c>
      <c r="CV219" s="19"/>
      <c r="CW219" s="19"/>
      <c r="CX219" s="19"/>
      <c r="CY219" s="17" t="str">
        <f t="shared" si="107"/>
        <v/>
      </c>
      <c r="CZ219" s="19"/>
      <c r="DA219" s="672"/>
      <c r="DB219" s="672"/>
      <c r="DC219" s="672">
        <f>IF(Duombaze!DA219="",0,INDEX(DU!I:I,MATCH(Duombaze!DA219,DU!A:A,0),1))+IF(Duombaze!DB219="",0,INDEX(DU!I:I,MATCH(Duombaze!DB219,DU!A:A,0),1))</f>
        <v>0</v>
      </c>
      <c r="DD219" s="19">
        <f>IF(Duombaze!DA219="",0,INDEX(DU!K:K,MATCH(Duombaze!DA219,DU!A:A,0),1))+IF(Duombaze!DB219="",0,INDEX(DU!K:K,MATCH(Duombaze!DB219,DU!A:A,0),1))</f>
        <v>0</v>
      </c>
      <c r="DE219" s="19"/>
      <c r="DF219" s="19"/>
      <c r="DG219" s="19"/>
      <c r="DH219" s="19" t="str">
        <f t="shared" si="108"/>
        <v/>
      </c>
      <c r="DI219" s="19"/>
      <c r="DJ219" s="672"/>
      <c r="DK219" s="678"/>
      <c r="DL219" s="678">
        <f>IF(Duombaze!DJ219="",0,INDEX(DU!I:I,MATCH(Duombaze!DJ219,DU!A:A,0),1))+IF(Duombaze!DK219="",0,INDEX(DU!I:I,MATCH(Duombaze!DK219,DU!A:A,0),1))</f>
        <v>0</v>
      </c>
      <c r="DM219" s="19">
        <f>IF(Duombaze!DJ219="",0,INDEX(DU!K:K,MATCH(Duombaze!DJ219,DU!A:A,0),1))+IF(Duombaze!DK219="",0,INDEX(DU!K:K,MATCH(Duombaze!DK219,DU!A:A,0),1))</f>
        <v>0</v>
      </c>
      <c r="DN219" s="52"/>
      <c r="DO219" s="52"/>
      <c r="DP219" s="52"/>
      <c r="DQ219" s="17" t="str">
        <f t="shared" si="109"/>
        <v/>
      </c>
      <c r="DR219" s="65"/>
      <c r="DS219" s="692"/>
      <c r="DT219" s="692"/>
      <c r="DU219" s="692"/>
      <c r="DV219" s="692"/>
      <c r="DW219" s="692">
        <f>IF(Duombaze!DS219="",0,INDEX(DU!I:I,MATCH(Duombaze!DS219,DU!A:A,0),1))+IF(Duombaze!DT219="",0,INDEX(DU!I:I,MATCH(Duombaze!DT219,DU!A:A,0),1))+IF(Duombaze!DU219="",0,INDEX(DU!I:I,MATCH(Duombaze!DU219,DU!A:A,0),1))+IF(Duombaze!DV219="",0,INDEX(DU!I:I,MATCH(Duombaze!DV219,DU!A:A,0),1))</f>
        <v>0</v>
      </c>
      <c r="DX219" s="638">
        <f>IF(Duombaze!DS219="",0,INDEX(DU!K:K,MATCH(Duombaze!DS219,DU!A:A,0),1))+IF(Duombaze!DT219="",0,INDEX(DU!K:K,MATCH(Duombaze!DT219,DU!A:A,0),1))+IF(Duombaze!DU219="",0,INDEX(DU!K:K,MATCH(Duombaze!DU219,DU!A:A,0),1))+IF(Duombaze!DV219="",0,INDEX(DU!K:KH,MATCH(Duombaze!DV219,DU!A:A,0),1))</f>
        <v>0</v>
      </c>
      <c r="DY219" s="65"/>
      <c r="DZ219" s="65"/>
      <c r="EA219" s="19"/>
      <c r="EB219" s="19" t="str">
        <f t="shared" si="97"/>
        <v/>
      </c>
      <c r="EC219" s="19"/>
      <c r="ED219" s="19">
        <f>IF(Duombaze!EC219="",0,INDEX(DU!I:I,MATCH(Duombaze!EC219,DU!A:A,0),1))</f>
        <v>0</v>
      </c>
      <c r="EE219" s="638">
        <f>IF(Duombaze!EC219="",0,INDEX(DU!K:K,MATCH(Duombaze!EC219,DU!A:A,0),1))</f>
        <v>0</v>
      </c>
      <c r="EF219" s="19"/>
      <c r="EG219" s="19"/>
      <c r="EH219" s="19"/>
      <c r="EI219" s="17" t="str">
        <f t="shared" si="100"/>
        <v/>
      </c>
      <c r="EJ219" s="19"/>
      <c r="EK219" s="672"/>
      <c r="EL219" s="672"/>
      <c r="EM219" s="672"/>
      <c r="EN219" s="672">
        <f>IF(Duombaze!EK219="",0,INDEX(DU!I:I,MATCH(Duombaze!EK219,DU!A:A,0),1))+IF(Duombaze!EL219="",0,INDEX(DU!I:I,MATCH(Duombaze!EL219,DU!A:A,0),1))+IF(Duombaze!EM219="",0,INDEX(DU!I:I,MATCH(Duombaze!EM219,DU!A:A,0),1))</f>
        <v>0</v>
      </c>
      <c r="EO219" s="19">
        <f>IF(Duombaze!EK219="",0,INDEX(DU!K:K,MATCH(Duombaze!EK219,DU!A:A,0),1))+IF(Duombaze!EL219="",0,INDEX(DU!K:K,MATCH(Duombaze!EL219,DU!A:A,0),1))+IF(Duombaze!EM219="",0,INDEX(DU!K:K,MATCH(Duombaze!EM219,DU!A:A,0),1))</f>
        <v>0</v>
      </c>
      <c r="EP219" s="19"/>
      <c r="EQ219" s="19"/>
      <c r="ER219" s="65"/>
      <c r="ES219" s="17" t="str">
        <f t="shared" si="98"/>
        <v/>
      </c>
      <c r="ET219" s="19"/>
      <c r="EU219" s="19"/>
      <c r="EV219" s="19"/>
      <c r="EW219" s="19"/>
      <c r="EX219" s="19" t="str">
        <f t="shared" si="111"/>
        <v/>
      </c>
      <c r="EY219" s="19"/>
      <c r="EZ219" s="672"/>
      <c r="FA219" s="672"/>
      <c r="FB219" s="672">
        <f>IF(Duombaze!EZ219="",0,INDEX(DU!I:I,MATCH(Duombaze!EZ219,DU!A:A,0),1))+IF(Duombaze!FA219="",0,INDEX(DU!I:I,MATCH(Duombaze!FA219,DU!A:A,0),1))</f>
        <v>0</v>
      </c>
      <c r="FC219" s="19">
        <f>IF(Duombaze!EZ219="",0,INDEX(DU!K:K,MATCH(Duombaze!EZ219,DU!A:A,0),1))+IF(Duombaze!FA219="",0,INDEX(DU!K:K,MATCH(Duombaze!FA219,DU!A:A,0),1))</f>
        <v>0</v>
      </c>
      <c r="FD219" s="19"/>
      <c r="FE219" s="19"/>
      <c r="FF219" s="19"/>
      <c r="FG219" s="19"/>
      <c r="FH219" s="19"/>
      <c r="FI219" s="19"/>
      <c r="FJ219" s="19"/>
      <c r="FK219" s="65"/>
      <c r="FL219" s="18"/>
      <c r="FM219" s="671"/>
      <c r="FN219" s="671"/>
      <c r="FO219" s="671"/>
      <c r="FP219" s="671"/>
      <c r="FQ219" s="927">
        <f>IF(Duombaze!FM219="",0,INDEX(DU!I:I,MATCH(Duombaze!FM219,DU!A:A,0),1))+IF(Duombaze!FN219="",0,INDEX(DU!I:I,MATCH(Duombaze!FN219,DU!A:A,0),1))+IF(Duombaze!FO219="",0,INDEX(DU!I:I,MATCH(Duombaze!FO219,DU!A:A,0),1))+IF(Duombaze!FP219="",0,INDEX(DU!I:I,MATCH(Duombaze!FP219,DU!A:A,0),1))</f>
        <v>0</v>
      </c>
      <c r="FR219" s="927">
        <f>IF(Duombaze!FM219="",0,INDEX(DU!K:K*2,MATCH(Duombaze!FM219,DU!A:A,0),1))+IF(Duombaze!FN219="",0,INDEX(DU!K:K,MATCH(Duombaze!FN219,DU!A:A,0),1))+IF(Duombaze!FO219="",0,INDEX(DU!K:K,MATCH(Duombaze!FO219,DU!A:A,0),1))+IF(Duombaze!FP219="",0,INDEX(DU!K:K,MATCH(Duombaze!FP219,DU!A:A,0),1))</f>
        <v>0</v>
      </c>
    </row>
    <row r="220" spans="1:183" s="20" customFormat="1" ht="23.45" customHeight="1" x14ac:dyDescent="0.25">
      <c r="A220" s="41">
        <v>9</v>
      </c>
      <c r="B220" s="41" t="s">
        <v>780</v>
      </c>
      <c r="C220" s="16" t="s">
        <v>219</v>
      </c>
      <c r="D220" s="19"/>
      <c r="E220" s="17" t="str">
        <f t="shared" si="113"/>
        <v/>
      </c>
      <c r="F220" s="19"/>
      <c r="G220" s="639"/>
      <c r="H220" s="639"/>
      <c r="I220" s="639"/>
      <c r="J220" s="639"/>
      <c r="K220" s="639"/>
      <c r="L220" s="639"/>
      <c r="M220" s="639"/>
      <c r="N220" s="639"/>
      <c r="O220" s="639"/>
      <c r="P220" s="638">
        <f>IF(Duombaze!G220="",0,INDEX(DU!I:I,MATCH(Duombaze!G220,DU!A:A,0),1))+IF(Duombaze!H220="",0,INDEX(DU!I:I,MATCH(Duombaze!H220,DU!A:A,0),1))+IF(Duombaze!I220="",0,INDEX(DU!I:I,MATCH(Duombaze!I220,DU!A:A,0),1))+IF(Duombaze!J220="",0,INDEX(DU!I:I,MATCH(Duombaze!J220,DU!A:A,0),1))+IF(Duombaze!K220="",0,INDEX(DU!I:I,MATCH(Duombaze!K220,DU!A:A,0),1))+IF(Duombaze!L220="",0,INDEX(DU!I:I,MATCH(Duombaze!L220,DU!A:A,0),1))+IF(Duombaze!M220="",0,INDEX(DU!I:I,MATCH(Duombaze!M220,DU!A:A,0),1))+IF(Duombaze!N220="",0,INDEX(DU!I:I,MATCH(Duombaze!N220,DU!A:A,0),1))+IF(Duombaze!O220="",0,INDEX(DU!I:I,MATCH(Duombaze!O220,DU!A:A,0),1))</f>
        <v>0</v>
      </c>
      <c r="Q220" s="638">
        <f>IF(Duombaze!G220="",0,INDEX(DU!K:K,MATCH(Duombaze!G220,DU!A:A,0),1))+IF(Duombaze!H220="",0,INDEX(DU!K:K,MATCH(Duombaze!H220,DU!A:A,0),1))+IF(Duombaze!I220="",0,INDEX(DU!K:K,MATCH(Duombaze!I220,DU!A:A,0),1))+IF(Duombaze!J220="",0,INDEX(DU!K:K,MATCH(Duombaze!J220,DU!A:A,0),1))+IF(Duombaze!K220="",0,INDEX(DU!K:K,MATCH(Duombaze!K220,DU!A:A,0),1))+IF(Duombaze!L220="",0,INDEX(DU!K:K,MATCH(Duombaze!L220,DU!A:A,0),1))+IF(Duombaze!M220="",0,INDEX(DU!K:K,MATCH(Duombaze!M220,DU!A:A,0),1))+IF(Duombaze!N220="",0,INDEX(DU!K:K,MATCH(Duombaze!N220,DU!A:A,0),1))+IF(Duombaze!O220="",0,INDEX(DU!K:K,MATCH(Duombaze!O220,DU!A:A,0),1))</f>
        <v>0</v>
      </c>
      <c r="R220" s="19"/>
      <c r="S220" s="52"/>
      <c r="T220" s="881"/>
      <c r="U220" s="17">
        <f>IF(Duombaze!T220="",0,INDEX(DU!I:I,MATCH(Duombaze!T220,DU!A:A,0),1))</f>
        <v>0</v>
      </c>
      <c r="V220" s="17">
        <f>IF(Duombaze!T220="",0,INDEX(DU!K:K,MATCH(Duombaze!T220,DU!A:A,0),1))</f>
        <v>0</v>
      </c>
      <c r="W220" s="19"/>
      <c r="X220" s="19"/>
      <c r="Y220" s="134"/>
      <c r="Z220" s="65"/>
      <c r="AA220" s="17" t="str">
        <f t="shared" si="115"/>
        <v/>
      </c>
      <c r="AB220" s="19"/>
      <c r="AC220" s="19">
        <f>IF(Duombaze!AB220="",0,INDEX(DU!I:I,MATCH(Duombaze!AB220,DU!A:A,0),1))</f>
        <v>0</v>
      </c>
      <c r="AD220" s="25">
        <f>IF(Duombaze!AB220="",0,INDEX(DU!K:K,MATCH(Duombaze!AB220,DU!A:A,0),1))</f>
        <v>0</v>
      </c>
      <c r="AE220" s="19"/>
      <c r="AF220" s="19"/>
      <c r="AG220" s="19"/>
      <c r="AH220" s="17" t="str">
        <f t="shared" si="103"/>
        <v/>
      </c>
      <c r="AI220" s="19"/>
      <c r="AJ220" s="639"/>
      <c r="AK220" s="639"/>
      <c r="AL220" s="639"/>
      <c r="AM220" s="639">
        <f>IF(Duombaze!AJ220="",0,INDEX(DU!I:I,MATCH(Duombaze!AJ220,DU!A:A,0),1))+IF(Duombaze!AK220="",0,INDEX(DU!I:I,MATCH(Duombaze!AK220,DU!A:A,0),1))+IF(Duombaze!AL220="",0,INDEX(DU!I:I,MATCH(Duombaze!AL220,DU!A:A,0),1))</f>
        <v>0</v>
      </c>
      <c r="AN220" s="639">
        <f>IF(Duombaze!AJ220="",0,INDEX(DU!K:K,MATCH(Duombaze!AJ220,DU!A:A,0),1))+IF(Duombaze!AK220="",0,INDEX(DU!K:K,MATCH(Duombaze!AK220,DU!A:A,0),1))+IF(Duombaze!AL220="",0,INDEX(DU!K:K,MATCH(Duombaze!AL220,DU!A:A,0),1))</f>
        <v>0</v>
      </c>
      <c r="AO220" s="19"/>
      <c r="AP220" s="19"/>
      <c r="AQ220" s="19"/>
      <c r="AR220" s="17" t="str">
        <f t="shared" si="104"/>
        <v/>
      </c>
      <c r="AS220" s="19"/>
      <c r="AT220" s="639"/>
      <c r="AU220" s="639"/>
      <c r="AV220" s="639"/>
      <c r="AW220" s="639"/>
      <c r="AX220" s="639"/>
      <c r="AY220" s="639"/>
      <c r="AZ220" s="639"/>
      <c r="BA220" s="639"/>
      <c r="BB220" s="639"/>
      <c r="BC220" s="638">
        <f>IF(Duombaze!AT220="",0,INDEX(DU!I:I,MATCH(Duombaze!AT220,DU!A:A,0),1))+IF(Duombaze!AU220="",0,INDEX(DU!I:I,MATCH(Duombaze!AU220,DU!A:A,0),1))+IF(Duombaze!AV220="",0,INDEX(DU!I:I,MATCH(Duombaze!AV220,DU!A:A,0),1))+IF(Duombaze!AW220="",0,INDEX(DU!I:I,MATCH(Duombaze!AW220,DU!A:A,0),1))+IF(Duombaze!AX220="",0,INDEX(DU!I:I,MATCH(Duombaze!AX220,DU!A:A,0),1))+IF(Duombaze!AY220="",0,INDEX(DU!I:I,MATCH(Duombaze!AY220,DU!A:A,0),1))+IF(Duombaze!AZ220="",0,INDEX(DU!I:I,MATCH(Duombaze!AZ220,DU!A:A,0),1))+IF(Duombaze!BA220="",0,INDEX(DU!I:I,MATCH(Duombaze!BA220,DU!A:A,0),1))+IF(Duombaze!BB220="",0,INDEX(DU!I:I,MATCH(Duombaze!BB220,DU!A:A,0),1))</f>
        <v>0</v>
      </c>
      <c r="BD220" s="638">
        <f>IF(Duombaze!AT220="",0,INDEX(DU!K:K,MATCH(Duombaze!AT220,DU!A:A,0),1))+IF(Duombaze!AU220="",0,INDEX(DU!K:K,MATCH(Duombaze!AU220,DU!A:A,0),1))+IF(Duombaze!AV220="",0,INDEX(DU!K:K,MATCH(Duombaze!AV220,DU!A:A,0),1))+IF(Duombaze!AW220="",0,INDEX(DU!K:K,MATCH(Duombaze!AW220,DU!A:A,0),1))+IF(Duombaze!AX220="",0,INDEX(DU!K:K,MATCH(Duombaze!AX220,DU!A:A,0),1))+IF(Duombaze!AY220="",0,INDEX(DU!K:K,MATCH(Duombaze!AY220,DU!A:A,0),1))+IF(Duombaze!AZ220="",0,INDEX(DU!K:K,MATCH(Duombaze!AZ220,DU!A:A,0),1))+IF(Duombaze!BA220="",0,INDEX(DU!K:K,MATCH(Duombaze!BA220,DU!A:A,0),1))+IF(Duombaze!BB220="",0,INDEX(DU!K:K,MATCH(Duombaze!BB220,DU!A:A,0),1))</f>
        <v>0</v>
      </c>
      <c r="BE220" s="19"/>
      <c r="BF220" s="19"/>
      <c r="BG220" s="53"/>
      <c r="BH220" s="17" t="str">
        <f t="shared" si="110"/>
        <v/>
      </c>
      <c r="BI220" s="17"/>
      <c r="BJ220" s="638"/>
      <c r="BK220" s="638"/>
      <c r="BL220" s="638"/>
      <c r="BM220" s="638">
        <f>IF(Duombaze!BJ220="",0,INDEX(DU!I:I,MATCH(Duombaze!BJ220,DU!A:A,0),1))+IF(Duombaze!BK220="",0,INDEX(DU!I:I,MATCH(Duombaze!BK220,DU!A:A,0),1))+IF(Duombaze!BL220="",0,INDEX(DU!I:I,MATCH(Duombaze!BL220,DU!A:A,0),1))</f>
        <v>0</v>
      </c>
      <c r="BN220" s="638">
        <f>IF(Duombaze!BJ220="",0,INDEX(DU!K:K,MATCH(Duombaze!BJ220,DU!A:A,0),1))+IF(Duombaze!BK220="",0,INDEX(DU!K:K,MATCH(Duombaze!BK220,DU!A:A,0),1))+IF(Duombaze!BL220="",0,INDEX(DU!K:K,MATCH(Duombaze!BL220,DU!A:A,0),1))</f>
        <v>0</v>
      </c>
      <c r="BO220" s="17"/>
      <c r="BP220" s="17"/>
      <c r="BQ220" s="19"/>
      <c r="BR220" s="19" t="str">
        <f t="shared" si="116"/>
        <v/>
      </c>
      <c r="BS220" s="19"/>
      <c r="BT220" s="19" t="s">
        <v>0</v>
      </c>
      <c r="BU220" s="19"/>
      <c r="BV220" s="19"/>
      <c r="BW220" s="19" t="e">
        <f>IF(Duombaze!BT220="",0,INDEX(DU!I:I,MATCH(Duombaze!BT220,DU!A:A,0),1))+IF(Duombaze!BU220="",0,INDEX(DU!I:I,MATCH(Duombaze!BU220,DU!A:A,0),1))+IF(Duombaze!BV220="",0,INDEX(DU!I:I,MATCH(Duombaze!BV220,DU!A:A,0),1))</f>
        <v>#N/A</v>
      </c>
      <c r="BX220" s="19" t="e">
        <f>IF(Duombaze!BT220="",0,INDEX(DU!K:K,MATCH(Duombaze!BT220,DU!A:A,0),1))+IF(Duombaze!BU220="",0,INDEX(DU!K:K,MATCH(Duombaze!BU220,DU!A:A,0),1))+IF(Duombaze!BV220="",0,INDEX(DU!K:K,MATCH(Duombaze!BV220,DU!A:A,0),1))</f>
        <v>#N/A</v>
      </c>
      <c r="BY220" s="19"/>
      <c r="BZ220" s="19"/>
      <c r="CA220" s="19"/>
      <c r="CB220" s="19" t="str">
        <f t="shared" si="112"/>
        <v/>
      </c>
      <c r="CC220" s="19"/>
      <c r="CD220" s="19">
        <f>IF(Duombaze!CC220="",0,INDEX(DU!I:I,MATCH(Duombaze!CC220,DU!A:A,0),1))</f>
        <v>0</v>
      </c>
      <c r="CE220" s="17">
        <f>IF(Duombaze!CC220="",0,INDEX(DU!K:K,MATCH(Duombaze!CC220,DU!A:A,0),1))</f>
        <v>0</v>
      </c>
      <c r="CF220" s="19"/>
      <c r="CG220" s="19"/>
      <c r="CH220" s="19"/>
      <c r="CI220" s="17" t="str">
        <f t="shared" si="105"/>
        <v/>
      </c>
      <c r="CJ220" s="19"/>
      <c r="CK220" s="19">
        <f>IF(Duombaze!CJ220="",0,INDEX(DU!I:I,MATCH(Duombaze!CJ220,DU!A:A,0),1))</f>
        <v>0</v>
      </c>
      <c r="CL220" s="17">
        <f>IF(Duombaze!CJ220="",0,INDEX(DU!K:K,MATCH(Duombaze!CJ220,DU!A:A,0),1))</f>
        <v>0</v>
      </c>
      <c r="CM220" s="19"/>
      <c r="CN220" s="19"/>
      <c r="CO220" s="19"/>
      <c r="CP220" s="17" t="str">
        <f t="shared" si="106"/>
        <v/>
      </c>
      <c r="CQ220" s="19"/>
      <c r="CR220" s="639"/>
      <c r="CS220" s="639"/>
      <c r="CT220" s="639">
        <f>IF(Duombaze!CR220="",0,INDEX(DU!I:I,MATCH(Duombaze!CR220,DU!A:A,0),1))+IF(Duombaze!CS220="",0,INDEX(DU!I:I,MATCH(Duombaze!CS220,DU!A:A,0),1))</f>
        <v>0</v>
      </c>
      <c r="CU220" s="19">
        <f>IF(Duombaze!CR220="",0,INDEX(DU!K:K,MATCH(Duombaze!CR220,DU!A:A,0),1))+IF(Duombaze!CS220="",0,INDEX(DU!K:K,MATCH(Duombaze!CS220,DU!A:A,0),1))</f>
        <v>0</v>
      </c>
      <c r="CV220" s="19"/>
      <c r="CW220" s="19"/>
      <c r="CX220" s="19"/>
      <c r="CY220" s="17" t="str">
        <f t="shared" si="107"/>
        <v/>
      </c>
      <c r="CZ220" s="19"/>
      <c r="DA220" s="672"/>
      <c r="DB220" s="672"/>
      <c r="DC220" s="672">
        <f>IF(Duombaze!DA220="",0,INDEX(DU!I:I,MATCH(Duombaze!DA220,DU!A:A,0),1))+IF(Duombaze!DB220="",0,INDEX(DU!I:I,MATCH(Duombaze!DB220,DU!A:A,0),1))</f>
        <v>0</v>
      </c>
      <c r="DD220" s="19">
        <f>IF(Duombaze!DA220="",0,INDEX(DU!K:K,MATCH(Duombaze!DA220,DU!A:A,0),1))+IF(Duombaze!DB220="",0,INDEX(DU!K:K,MATCH(Duombaze!DB220,DU!A:A,0),1))</f>
        <v>0</v>
      </c>
      <c r="DE220" s="19"/>
      <c r="DF220" s="19"/>
      <c r="DG220" s="19"/>
      <c r="DH220" s="19" t="str">
        <f t="shared" si="108"/>
        <v/>
      </c>
      <c r="DI220" s="19"/>
      <c r="DJ220" s="672"/>
      <c r="DK220" s="678"/>
      <c r="DL220" s="678">
        <f>IF(Duombaze!DJ220="",0,INDEX(DU!I:I,MATCH(Duombaze!DJ220,DU!A:A,0),1))+IF(Duombaze!DK220="",0,INDEX(DU!I:I,MATCH(Duombaze!DK220,DU!A:A,0),1))</f>
        <v>0</v>
      </c>
      <c r="DM220" s="19">
        <f>IF(Duombaze!DJ220="",0,INDEX(DU!K:K,MATCH(Duombaze!DJ220,DU!A:A,0),1))+IF(Duombaze!DK220="",0,INDEX(DU!K:K,MATCH(Duombaze!DK220,DU!A:A,0),1))</f>
        <v>0</v>
      </c>
      <c r="DN220" s="52"/>
      <c r="DO220" s="52"/>
      <c r="DP220" s="52"/>
      <c r="DQ220" s="17" t="str">
        <f t="shared" si="109"/>
        <v/>
      </c>
      <c r="DR220" s="65"/>
      <c r="DS220" s="692"/>
      <c r="DT220" s="692"/>
      <c r="DU220" s="692"/>
      <c r="DV220" s="692"/>
      <c r="DW220" s="692">
        <f>IF(Duombaze!DS220="",0,INDEX(DU!I:I,MATCH(Duombaze!DS220,DU!A:A,0),1))+IF(Duombaze!DT220="",0,INDEX(DU!I:I,MATCH(Duombaze!DT220,DU!A:A,0),1))+IF(Duombaze!DU220="",0,INDEX(DU!I:I,MATCH(Duombaze!DU220,DU!A:A,0),1))+IF(Duombaze!DV220="",0,INDEX(DU!I:I,MATCH(Duombaze!DV220,DU!A:A,0),1))</f>
        <v>0</v>
      </c>
      <c r="DX220" s="638">
        <f>IF(Duombaze!DS220="",0,INDEX(DU!K:K,MATCH(Duombaze!DS220,DU!A:A,0),1))+IF(Duombaze!DT220="",0,INDEX(DU!K:K,MATCH(Duombaze!DT220,DU!A:A,0),1))+IF(Duombaze!DU220="",0,INDEX(DU!K:K,MATCH(Duombaze!DU220,DU!A:A,0),1))+IF(Duombaze!DV220="",0,INDEX(DU!K:KH,MATCH(Duombaze!DV220,DU!A:A,0),1))</f>
        <v>0</v>
      </c>
      <c r="DY220" s="65"/>
      <c r="DZ220" s="65"/>
      <c r="EA220" s="19"/>
      <c r="EB220" s="19" t="str">
        <f t="shared" si="97"/>
        <v/>
      </c>
      <c r="EC220" s="19"/>
      <c r="ED220" s="19">
        <f>IF(Duombaze!EC220="",0,INDEX(DU!I:I,MATCH(Duombaze!EC220,DU!A:A,0),1))</f>
        <v>0</v>
      </c>
      <c r="EE220" s="638">
        <f>IF(Duombaze!EC220="",0,INDEX(DU!K:K,MATCH(Duombaze!EC220,DU!A:A,0),1))</f>
        <v>0</v>
      </c>
      <c r="EF220" s="19"/>
      <c r="EG220" s="19"/>
      <c r="EH220" s="19"/>
      <c r="EI220" s="17" t="str">
        <f t="shared" si="100"/>
        <v/>
      </c>
      <c r="EJ220" s="19"/>
      <c r="EK220" s="672"/>
      <c r="EL220" s="672"/>
      <c r="EM220" s="672"/>
      <c r="EN220" s="672">
        <f>IF(Duombaze!EK220="",0,INDEX(DU!I:I,MATCH(Duombaze!EK220,DU!A:A,0),1))+IF(Duombaze!EL220="",0,INDEX(DU!I:I,MATCH(Duombaze!EL220,DU!A:A,0),1))+IF(Duombaze!EM220="",0,INDEX(DU!I:I,MATCH(Duombaze!EM220,DU!A:A,0),1))</f>
        <v>0</v>
      </c>
      <c r="EO220" s="19">
        <f>IF(Duombaze!EK220="",0,INDEX(DU!K:K,MATCH(Duombaze!EK220,DU!A:A,0),1))+IF(Duombaze!EL220="",0,INDEX(DU!K:K,MATCH(Duombaze!EL220,DU!A:A,0),1))+IF(Duombaze!EM220="",0,INDEX(DU!K:K,MATCH(Duombaze!EM220,DU!A:A,0),1))</f>
        <v>0</v>
      </c>
      <c r="EP220" s="19"/>
      <c r="EQ220" s="19"/>
      <c r="ER220" s="65"/>
      <c r="ES220" s="17" t="str">
        <f t="shared" si="98"/>
        <v/>
      </c>
      <c r="ET220" s="19"/>
      <c r="EU220" s="19"/>
      <c r="EV220" s="19"/>
      <c r="EW220" s="19"/>
      <c r="EX220" s="19" t="str">
        <f t="shared" si="111"/>
        <v/>
      </c>
      <c r="EY220" s="19"/>
      <c r="EZ220" s="672"/>
      <c r="FA220" s="672"/>
      <c r="FB220" s="672">
        <f>IF(Duombaze!EZ220="",0,INDEX(DU!I:I,MATCH(Duombaze!EZ220,DU!A:A,0),1))+IF(Duombaze!FA220="",0,INDEX(DU!I:I,MATCH(Duombaze!FA220,DU!A:A,0),1))</f>
        <v>0</v>
      </c>
      <c r="FC220" s="19">
        <f>IF(Duombaze!EZ220="",0,INDEX(DU!K:K,MATCH(Duombaze!EZ220,DU!A:A,0),1))+IF(Duombaze!FA220="",0,INDEX(DU!K:K,MATCH(Duombaze!FA220,DU!A:A,0),1))</f>
        <v>0</v>
      </c>
      <c r="FD220" s="19"/>
      <c r="FE220" s="19"/>
      <c r="FF220" s="19"/>
      <c r="FG220" s="19"/>
      <c r="FH220" s="19"/>
      <c r="FI220" s="19"/>
      <c r="FJ220" s="19"/>
      <c r="FK220" s="65"/>
      <c r="FL220" s="18"/>
      <c r="FM220" s="671"/>
      <c r="FN220" s="671"/>
      <c r="FO220" s="671"/>
      <c r="FP220" s="671"/>
      <c r="FQ220" s="927">
        <f>IF(Duombaze!FM220="",0,INDEX(DU!I:I,MATCH(Duombaze!FM220,DU!A:A,0),1))+IF(Duombaze!FN220="",0,INDEX(DU!I:I,MATCH(Duombaze!FN220,DU!A:A,0),1))+IF(Duombaze!FO220="",0,INDEX(DU!I:I,MATCH(Duombaze!FO220,DU!A:A,0),1))+IF(Duombaze!FP220="",0,INDEX(DU!I:I,MATCH(Duombaze!FP220,DU!A:A,0),1))</f>
        <v>0</v>
      </c>
      <c r="FR220" s="927">
        <f>IF(Duombaze!FM220="",0,INDEX(DU!K:K*2,MATCH(Duombaze!FM220,DU!A:A,0),1))+IF(Duombaze!FN220="",0,INDEX(DU!K:K,MATCH(Duombaze!FN220,DU!A:A,0),1))+IF(Duombaze!FO220="",0,INDEX(DU!K:K,MATCH(Duombaze!FO220,DU!A:A,0),1))+IF(Duombaze!FP220="",0,INDEX(DU!K:K,MATCH(Duombaze!FP220,DU!A:A,0),1))</f>
        <v>0</v>
      </c>
    </row>
    <row r="221" spans="1:183" s="20" customFormat="1" ht="23.45" customHeight="1" x14ac:dyDescent="0.25">
      <c r="A221" s="41" t="s">
        <v>648</v>
      </c>
      <c r="B221" s="41" t="s">
        <v>780</v>
      </c>
      <c r="C221" s="16" t="s">
        <v>219</v>
      </c>
      <c r="D221" s="19"/>
      <c r="E221" s="17" t="str">
        <f t="shared" si="113"/>
        <v/>
      </c>
      <c r="F221" s="19"/>
      <c r="G221" s="639"/>
      <c r="H221" s="639"/>
      <c r="I221" s="639"/>
      <c r="J221" s="639"/>
      <c r="K221" s="639"/>
      <c r="L221" s="639"/>
      <c r="M221" s="639"/>
      <c r="N221" s="639"/>
      <c r="O221" s="639"/>
      <c r="P221" s="638">
        <f>IF(Duombaze!G221="",0,INDEX(DU!I:I,MATCH(Duombaze!G221,DU!A:A,0),1))+IF(Duombaze!H221="",0,INDEX(DU!I:I,MATCH(Duombaze!H221,DU!A:A,0),1))+IF(Duombaze!I221="",0,INDEX(DU!I:I,MATCH(Duombaze!I221,DU!A:A,0),1))+IF(Duombaze!J221="",0,INDEX(DU!I:I,MATCH(Duombaze!J221,DU!A:A,0),1))+IF(Duombaze!K221="",0,INDEX(DU!I:I,MATCH(Duombaze!K221,DU!A:A,0),1))+IF(Duombaze!L221="",0,INDEX(DU!I:I,MATCH(Duombaze!L221,DU!A:A,0),1))+IF(Duombaze!M221="",0,INDEX(DU!I:I,MATCH(Duombaze!M221,DU!A:A,0),1))+IF(Duombaze!N221="",0,INDEX(DU!I:I,MATCH(Duombaze!N221,DU!A:A,0),1))+IF(Duombaze!O221="",0,INDEX(DU!I:I,MATCH(Duombaze!O221,DU!A:A,0),1))</f>
        <v>0</v>
      </c>
      <c r="Q221" s="638">
        <f>IF(Duombaze!G221="",0,INDEX(DU!K:K,MATCH(Duombaze!G221,DU!A:A,0),1))+IF(Duombaze!H221="",0,INDEX(DU!K:K,MATCH(Duombaze!H221,DU!A:A,0),1))+IF(Duombaze!I221="",0,INDEX(DU!K:K,MATCH(Duombaze!I221,DU!A:A,0),1))+IF(Duombaze!J221="",0,INDEX(DU!K:K,MATCH(Duombaze!J221,DU!A:A,0),1))+IF(Duombaze!K221="",0,INDEX(DU!K:K,MATCH(Duombaze!K221,DU!A:A,0),1))+IF(Duombaze!L221="",0,INDEX(DU!K:K,MATCH(Duombaze!L221,DU!A:A,0),1))+IF(Duombaze!M221="",0,INDEX(DU!K:K,MATCH(Duombaze!M221,DU!A:A,0),1))+IF(Duombaze!N221="",0,INDEX(DU!K:K,MATCH(Duombaze!N221,DU!A:A,0),1))+IF(Duombaze!O221="",0,INDEX(DU!K:K,MATCH(Duombaze!O221,DU!A:A,0),1))</f>
        <v>0</v>
      </c>
      <c r="R221" s="19"/>
      <c r="S221" s="52"/>
      <c r="T221" s="881"/>
      <c r="U221" s="17">
        <f>IF(Duombaze!T221="",0,INDEX(DU!I:I,MATCH(Duombaze!T221,DU!A:A,0),1))</f>
        <v>0</v>
      </c>
      <c r="V221" s="17">
        <f>IF(Duombaze!T221="",0,INDEX(DU!K:K,MATCH(Duombaze!T221,DU!A:A,0),1))</f>
        <v>0</v>
      </c>
      <c r="W221" s="19"/>
      <c r="X221" s="19"/>
      <c r="Y221" s="134"/>
      <c r="Z221" s="65"/>
      <c r="AA221" s="17" t="str">
        <f t="shared" si="115"/>
        <v/>
      </c>
      <c r="AB221" s="19"/>
      <c r="AC221" s="19">
        <f>IF(Duombaze!AB221="",0,INDEX(DU!I:I,MATCH(Duombaze!AB221,DU!A:A,0),1))</f>
        <v>0</v>
      </c>
      <c r="AD221" s="25">
        <f>IF(Duombaze!AB221="",0,INDEX(DU!K:K,MATCH(Duombaze!AB221,DU!A:A,0),1))</f>
        <v>0</v>
      </c>
      <c r="AE221" s="19"/>
      <c r="AF221" s="19"/>
      <c r="AG221" s="19"/>
      <c r="AH221" s="17" t="str">
        <f t="shared" si="103"/>
        <v/>
      </c>
      <c r="AI221" s="19"/>
      <c r="AJ221" s="639"/>
      <c r="AK221" s="639"/>
      <c r="AL221" s="639"/>
      <c r="AM221" s="639">
        <f>IF(Duombaze!AJ221="",0,INDEX(DU!I:I,MATCH(Duombaze!AJ221,DU!A:A,0),1))+IF(Duombaze!AK221="",0,INDEX(DU!I:I,MATCH(Duombaze!AK221,DU!A:A,0),1))+IF(Duombaze!AL221="",0,INDEX(DU!I:I,MATCH(Duombaze!AL221,DU!A:A,0),1))</f>
        <v>0</v>
      </c>
      <c r="AN221" s="639">
        <f>IF(Duombaze!AJ221="",0,INDEX(DU!K:K,MATCH(Duombaze!AJ221,DU!A:A,0),1))+IF(Duombaze!AK221="",0,INDEX(DU!K:K,MATCH(Duombaze!AK221,DU!A:A,0),1))+IF(Duombaze!AL221="",0,INDEX(DU!K:K,MATCH(Duombaze!AL221,DU!A:A,0),1))</f>
        <v>0</v>
      </c>
      <c r="AO221" s="19"/>
      <c r="AP221" s="19"/>
      <c r="AQ221" s="19"/>
      <c r="AR221" s="17" t="str">
        <f t="shared" si="104"/>
        <v/>
      </c>
      <c r="AS221" s="19"/>
      <c r="AT221" s="639"/>
      <c r="AU221" s="639"/>
      <c r="AV221" s="639"/>
      <c r="AW221" s="639"/>
      <c r="AX221" s="639"/>
      <c r="AY221" s="639"/>
      <c r="AZ221" s="639"/>
      <c r="BA221" s="639"/>
      <c r="BB221" s="639"/>
      <c r="BC221" s="638">
        <f>IF(Duombaze!AT221="",0,INDEX(DU!I:I,MATCH(Duombaze!AT221,DU!A:A,0),1))+IF(Duombaze!AU221="",0,INDEX(DU!I:I,MATCH(Duombaze!AU221,DU!A:A,0),1))+IF(Duombaze!AV221="",0,INDEX(DU!I:I,MATCH(Duombaze!AV221,DU!A:A,0),1))+IF(Duombaze!AW221="",0,INDEX(DU!I:I,MATCH(Duombaze!AW221,DU!A:A,0),1))+IF(Duombaze!AX221="",0,INDEX(DU!I:I,MATCH(Duombaze!AX221,DU!A:A,0),1))+IF(Duombaze!AY221="",0,INDEX(DU!I:I,MATCH(Duombaze!AY221,DU!A:A,0),1))+IF(Duombaze!AZ221="",0,INDEX(DU!I:I,MATCH(Duombaze!AZ221,DU!A:A,0),1))+IF(Duombaze!BA221="",0,INDEX(DU!I:I,MATCH(Duombaze!BA221,DU!A:A,0),1))+IF(Duombaze!BB221="",0,INDEX(DU!I:I,MATCH(Duombaze!BB221,DU!A:A,0),1))</f>
        <v>0</v>
      </c>
      <c r="BD221" s="638">
        <f>IF(Duombaze!AT221="",0,INDEX(DU!K:K,MATCH(Duombaze!AT221,DU!A:A,0),1))+IF(Duombaze!AU221="",0,INDEX(DU!K:K,MATCH(Duombaze!AU221,DU!A:A,0),1))+IF(Duombaze!AV221="",0,INDEX(DU!K:K,MATCH(Duombaze!AV221,DU!A:A,0),1))+IF(Duombaze!AW221="",0,INDEX(DU!K:K,MATCH(Duombaze!AW221,DU!A:A,0),1))+IF(Duombaze!AX221="",0,INDEX(DU!K:K,MATCH(Duombaze!AX221,DU!A:A,0),1))+IF(Duombaze!AY221="",0,INDEX(DU!K:K,MATCH(Duombaze!AY221,DU!A:A,0),1))+IF(Duombaze!AZ221="",0,INDEX(DU!K:K,MATCH(Duombaze!AZ221,DU!A:A,0),1))+IF(Duombaze!BA221="",0,INDEX(DU!K:K,MATCH(Duombaze!BA221,DU!A:A,0),1))+IF(Duombaze!BB221="",0,INDEX(DU!K:K,MATCH(Duombaze!BB221,DU!A:A,0),1))</f>
        <v>0</v>
      </c>
      <c r="BE221" s="19"/>
      <c r="BF221" s="19"/>
      <c r="BG221" s="53"/>
      <c r="BH221" s="17" t="str">
        <f t="shared" si="110"/>
        <v/>
      </c>
      <c r="BI221" s="17"/>
      <c r="BJ221" s="638"/>
      <c r="BK221" s="638"/>
      <c r="BL221" s="638"/>
      <c r="BM221" s="638">
        <f>IF(Duombaze!BJ221="",0,INDEX(DU!I:I,MATCH(Duombaze!BJ221,DU!A:A,0),1))+IF(Duombaze!BK221="",0,INDEX(DU!I:I,MATCH(Duombaze!BK221,DU!A:A,0),1))+IF(Duombaze!BL221="",0,INDEX(DU!I:I,MATCH(Duombaze!BL221,DU!A:A,0),1))</f>
        <v>0</v>
      </c>
      <c r="BN221" s="638">
        <f>IF(Duombaze!BJ221="",0,INDEX(DU!K:K,MATCH(Duombaze!BJ221,DU!A:A,0),1))+IF(Duombaze!BK221="",0,INDEX(DU!K:K,MATCH(Duombaze!BK221,DU!A:A,0),1))+IF(Duombaze!BL221="",0,INDEX(DU!K:K,MATCH(Duombaze!BL221,DU!A:A,0),1))</f>
        <v>0</v>
      </c>
      <c r="BO221" s="17"/>
      <c r="BP221" s="17"/>
      <c r="BQ221" s="19"/>
      <c r="BR221" s="19" t="str">
        <f t="shared" si="116"/>
        <v/>
      </c>
      <c r="BS221" s="19"/>
      <c r="BT221" s="19"/>
      <c r="BU221" s="19"/>
      <c r="BV221" s="19"/>
      <c r="BW221" s="19">
        <f>IF(Duombaze!BT221="",0,INDEX(DU!I:I,MATCH(Duombaze!BT221,DU!A:A,0),1))+IF(Duombaze!BU221="",0,INDEX(DU!I:I,MATCH(Duombaze!BU221,DU!A:A,0),1))+IF(Duombaze!BV221="",0,INDEX(DU!I:I,MATCH(Duombaze!BV221,DU!A:A,0),1))</f>
        <v>0</v>
      </c>
      <c r="BX221" s="19">
        <f>IF(Duombaze!BT221="",0,INDEX(DU!K:K,MATCH(Duombaze!BT221,DU!A:A,0),1))+IF(Duombaze!BU221="",0,INDEX(DU!K:K,MATCH(Duombaze!BU221,DU!A:A,0),1))+IF(Duombaze!BV221="",0,INDEX(DU!K:K,MATCH(Duombaze!BV221,DU!A:A,0),1))</f>
        <v>0</v>
      </c>
      <c r="BY221" s="19"/>
      <c r="BZ221" s="19"/>
      <c r="CA221" s="19"/>
      <c r="CB221" s="19" t="str">
        <f t="shared" si="112"/>
        <v/>
      </c>
      <c r="CC221" s="19"/>
      <c r="CD221" s="19">
        <f>IF(Duombaze!CC221="",0,INDEX(DU!I:I,MATCH(Duombaze!CC221,DU!A:A,0),1))</f>
        <v>0</v>
      </c>
      <c r="CE221" s="17">
        <f>IF(Duombaze!CC221="",0,INDEX(DU!K:K,MATCH(Duombaze!CC221,DU!A:A,0),1))</f>
        <v>0</v>
      </c>
      <c r="CF221" s="19"/>
      <c r="CG221" s="19"/>
      <c r="CH221" s="19"/>
      <c r="CI221" s="17" t="str">
        <f t="shared" si="105"/>
        <v/>
      </c>
      <c r="CJ221" s="19"/>
      <c r="CK221" s="19">
        <f>IF(Duombaze!CJ221="",0,INDEX(DU!I:I,MATCH(Duombaze!CJ221,DU!A:A,0),1))</f>
        <v>0</v>
      </c>
      <c r="CL221" s="17">
        <f>IF(Duombaze!CJ221="",0,INDEX(DU!K:K,MATCH(Duombaze!CJ221,DU!A:A,0),1))</f>
        <v>0</v>
      </c>
      <c r="CM221" s="19"/>
      <c r="CN221" s="19"/>
      <c r="CO221" s="19"/>
      <c r="CP221" s="17" t="str">
        <f t="shared" si="106"/>
        <v/>
      </c>
      <c r="CQ221" s="19"/>
      <c r="CR221" s="639"/>
      <c r="CS221" s="639"/>
      <c r="CT221" s="639">
        <f>IF(Duombaze!CR221="",0,INDEX(DU!I:I,MATCH(Duombaze!CR221,DU!A:A,0),1))+IF(Duombaze!CS221="",0,INDEX(DU!I:I,MATCH(Duombaze!CS221,DU!A:A,0),1))</f>
        <v>0</v>
      </c>
      <c r="CU221" s="19">
        <f>IF(Duombaze!CR221="",0,INDEX(DU!K:K,MATCH(Duombaze!CR221,DU!A:A,0),1))+IF(Duombaze!CS221="",0,INDEX(DU!K:K,MATCH(Duombaze!CS221,DU!A:A,0),1))</f>
        <v>0</v>
      </c>
      <c r="CV221" s="19"/>
      <c r="CW221" s="19"/>
      <c r="CX221" s="19"/>
      <c r="CY221" s="17" t="str">
        <f t="shared" si="107"/>
        <v/>
      </c>
      <c r="CZ221" s="19"/>
      <c r="DA221" s="672"/>
      <c r="DB221" s="672"/>
      <c r="DC221" s="672">
        <f>IF(Duombaze!DA221="",0,INDEX(DU!I:I,MATCH(Duombaze!DA221,DU!A:A,0),1))+IF(Duombaze!DB221="",0,INDEX(DU!I:I,MATCH(Duombaze!DB221,DU!A:A,0),1))</f>
        <v>0</v>
      </c>
      <c r="DD221" s="19">
        <f>IF(Duombaze!DA221="",0,INDEX(DU!K:K,MATCH(Duombaze!DA221,DU!A:A,0),1))+IF(Duombaze!DB221="",0,INDEX(DU!K:K,MATCH(Duombaze!DB221,DU!A:A,0),1))</f>
        <v>0</v>
      </c>
      <c r="DE221" s="19"/>
      <c r="DF221" s="19"/>
      <c r="DG221" s="19"/>
      <c r="DH221" s="19" t="str">
        <f t="shared" si="108"/>
        <v/>
      </c>
      <c r="DI221" s="19"/>
      <c r="DJ221" s="672"/>
      <c r="DK221" s="678"/>
      <c r="DL221" s="678">
        <f>IF(Duombaze!DJ221="",0,INDEX(DU!I:I,MATCH(Duombaze!DJ221,DU!A:A,0),1))+IF(Duombaze!DK221="",0,INDEX(DU!I:I,MATCH(Duombaze!DK221,DU!A:A,0),1))</f>
        <v>0</v>
      </c>
      <c r="DM221" s="19">
        <f>IF(Duombaze!DJ221="",0,INDEX(DU!K:K,MATCH(Duombaze!DJ221,DU!A:A,0),1))+IF(Duombaze!DK221="",0,INDEX(DU!K:K,MATCH(Duombaze!DK221,DU!A:A,0),1))</f>
        <v>0</v>
      </c>
      <c r="DN221" s="52"/>
      <c r="DO221" s="52"/>
      <c r="DP221" s="52"/>
      <c r="DQ221" s="17" t="str">
        <f t="shared" si="109"/>
        <v/>
      </c>
      <c r="DR221" s="65"/>
      <c r="DS221" s="692"/>
      <c r="DT221" s="692"/>
      <c r="DU221" s="692"/>
      <c r="DV221" s="692"/>
      <c r="DW221" s="692">
        <f>IF(Duombaze!DS221="",0,INDEX(DU!I:I,MATCH(Duombaze!DS221,DU!A:A,0),1))+IF(Duombaze!DT221="",0,INDEX(DU!I:I,MATCH(Duombaze!DT221,DU!A:A,0),1))+IF(Duombaze!DU221="",0,INDEX(DU!I:I,MATCH(Duombaze!DU221,DU!A:A,0),1))+IF(Duombaze!DV221="",0,INDEX(DU!I:I,MATCH(Duombaze!DV221,DU!A:A,0),1))</f>
        <v>0</v>
      </c>
      <c r="DX221" s="638">
        <f>IF(Duombaze!DS221="",0,INDEX(DU!K:K,MATCH(Duombaze!DS221,DU!A:A,0),1))+IF(Duombaze!DT221="",0,INDEX(DU!K:K,MATCH(Duombaze!DT221,DU!A:A,0),1))+IF(Duombaze!DU221="",0,INDEX(DU!K:K,MATCH(Duombaze!DU221,DU!A:A,0),1))+IF(Duombaze!DV221="",0,INDEX(DU!K:KH,MATCH(Duombaze!DV221,DU!A:A,0),1))</f>
        <v>0</v>
      </c>
      <c r="DY221" s="65"/>
      <c r="DZ221" s="65"/>
      <c r="EA221" s="19"/>
      <c r="EB221" s="19" t="str">
        <f t="shared" si="97"/>
        <v/>
      </c>
      <c r="EC221" s="19"/>
      <c r="ED221" s="19">
        <f>IF(Duombaze!EC221="",0,INDEX(DU!I:I,MATCH(Duombaze!EC221,DU!A:A,0),1))</f>
        <v>0</v>
      </c>
      <c r="EE221" s="638">
        <f>IF(Duombaze!EC221="",0,INDEX(DU!K:K,MATCH(Duombaze!EC221,DU!A:A,0),1))</f>
        <v>0</v>
      </c>
      <c r="EF221" s="19"/>
      <c r="EG221" s="19"/>
      <c r="EH221" s="19"/>
      <c r="EI221" s="17" t="str">
        <f t="shared" si="100"/>
        <v/>
      </c>
      <c r="EJ221" s="19"/>
      <c r="EK221" s="672"/>
      <c r="EL221" s="672"/>
      <c r="EM221" s="672"/>
      <c r="EN221" s="672">
        <f>IF(Duombaze!EK221="",0,INDEX(DU!I:I,MATCH(Duombaze!EK221,DU!A:A,0),1))+IF(Duombaze!EL221="",0,INDEX(DU!I:I,MATCH(Duombaze!EL221,DU!A:A,0),1))+IF(Duombaze!EM221="",0,INDEX(DU!I:I,MATCH(Duombaze!EM221,DU!A:A,0),1))</f>
        <v>0</v>
      </c>
      <c r="EO221" s="19">
        <f>IF(Duombaze!EK221="",0,INDEX(DU!K:K,MATCH(Duombaze!EK221,DU!A:A,0),1))+IF(Duombaze!EL221="",0,INDEX(DU!K:K,MATCH(Duombaze!EL221,DU!A:A,0),1))+IF(Duombaze!EM221="",0,INDEX(DU!K:K,MATCH(Duombaze!EM221,DU!A:A,0),1))</f>
        <v>0</v>
      </c>
      <c r="EP221" s="19"/>
      <c r="EQ221" s="19"/>
      <c r="ER221" s="19"/>
      <c r="ES221" s="17" t="str">
        <f t="shared" si="98"/>
        <v/>
      </c>
      <c r="ET221" s="19"/>
      <c r="EU221" s="19"/>
      <c r="EV221" s="19"/>
      <c r="EW221" s="19"/>
      <c r="EX221" s="19" t="str">
        <f t="shared" si="111"/>
        <v/>
      </c>
      <c r="EY221" s="19"/>
      <c r="EZ221" s="672"/>
      <c r="FA221" s="672"/>
      <c r="FB221" s="672">
        <f>IF(Duombaze!EZ221="",0,INDEX(DU!I:I,MATCH(Duombaze!EZ221,DU!A:A,0),1))+IF(Duombaze!FA221="",0,INDEX(DU!I:I,MATCH(Duombaze!FA221,DU!A:A,0),1))</f>
        <v>0</v>
      </c>
      <c r="FC221" s="19">
        <f>IF(Duombaze!EZ221="",0,INDEX(DU!K:K,MATCH(Duombaze!EZ221,DU!A:A,0),1))+IF(Duombaze!FA221="",0,INDEX(DU!K:K,MATCH(Duombaze!FA221,DU!A:A,0),1))</f>
        <v>0</v>
      </c>
      <c r="FD221" s="19"/>
      <c r="FE221" s="19"/>
      <c r="FF221" s="19"/>
      <c r="FG221" s="19"/>
      <c r="FH221" s="19"/>
      <c r="FI221" s="19"/>
      <c r="FJ221" s="19"/>
      <c r="FK221" s="65"/>
      <c r="FL221" s="18"/>
      <c r="FM221" s="671"/>
      <c r="FN221" s="671"/>
      <c r="FO221" s="671"/>
      <c r="FP221" s="671"/>
      <c r="FQ221" s="927">
        <f>IF(Duombaze!FM221="",0,INDEX(DU!I:I,MATCH(Duombaze!FM221,DU!A:A,0),1))+IF(Duombaze!FN221="",0,INDEX(DU!I:I,MATCH(Duombaze!FN221,DU!A:A,0),1))+IF(Duombaze!FO221="",0,INDEX(DU!I:I,MATCH(Duombaze!FO221,DU!A:A,0),1))+IF(Duombaze!FP221="",0,INDEX(DU!I:I,MATCH(Duombaze!FP221,DU!A:A,0),1))</f>
        <v>0</v>
      </c>
      <c r="FR221" s="927">
        <f>IF(Duombaze!FM221="",0,INDEX(DU!K:K*2,MATCH(Duombaze!FM221,DU!A:A,0),1))+IF(Duombaze!FN221="",0,INDEX(DU!K:K,MATCH(Duombaze!FN221,DU!A:A,0),1))+IF(Duombaze!FO221="",0,INDEX(DU!K:K,MATCH(Duombaze!FO221,DU!A:A,0),1))+IF(Duombaze!FP221="",0,INDEX(DU!K:K,MATCH(Duombaze!FP221,DU!A:A,0),1))</f>
        <v>0</v>
      </c>
    </row>
    <row r="222" spans="1:183" s="20" customFormat="1" ht="23.45" customHeight="1" x14ac:dyDescent="0.25">
      <c r="A222" s="41" t="s">
        <v>653</v>
      </c>
      <c r="B222" s="41" t="s">
        <v>780</v>
      </c>
      <c r="C222" s="16" t="s">
        <v>219</v>
      </c>
      <c r="D222" s="19"/>
      <c r="E222" s="17" t="str">
        <f t="shared" si="113"/>
        <v/>
      </c>
      <c r="F222" s="19"/>
      <c r="G222" s="639"/>
      <c r="H222" s="639"/>
      <c r="I222" s="639"/>
      <c r="J222" s="639"/>
      <c r="K222" s="639"/>
      <c r="L222" s="639"/>
      <c r="M222" s="639"/>
      <c r="N222" s="639"/>
      <c r="O222" s="639"/>
      <c r="P222" s="638">
        <f>IF(Duombaze!G222="",0,INDEX(DU!I:I,MATCH(Duombaze!G222,DU!A:A,0),1))+IF(Duombaze!H222="",0,INDEX(DU!I:I,MATCH(Duombaze!H222,DU!A:A,0),1))+IF(Duombaze!I222="",0,INDEX(DU!I:I,MATCH(Duombaze!I222,DU!A:A,0),1))+IF(Duombaze!J222="",0,INDEX(DU!I:I,MATCH(Duombaze!J222,DU!A:A,0),1))+IF(Duombaze!K222="",0,INDEX(DU!I:I,MATCH(Duombaze!K222,DU!A:A,0),1))+IF(Duombaze!L222="",0,INDEX(DU!I:I,MATCH(Duombaze!L222,DU!A:A,0),1))+IF(Duombaze!M222="",0,INDEX(DU!I:I,MATCH(Duombaze!M222,DU!A:A,0),1))+IF(Duombaze!N222="",0,INDEX(DU!I:I,MATCH(Duombaze!N222,DU!A:A,0),1))+IF(Duombaze!O222="",0,INDEX(DU!I:I,MATCH(Duombaze!O222,DU!A:A,0),1))</f>
        <v>0</v>
      </c>
      <c r="Q222" s="638">
        <f>IF(Duombaze!G222="",0,INDEX(DU!K:K,MATCH(Duombaze!G222,DU!A:A,0),1))+IF(Duombaze!H222="",0,INDEX(DU!K:K,MATCH(Duombaze!H222,DU!A:A,0),1))+IF(Duombaze!I222="",0,INDEX(DU!K:K,MATCH(Duombaze!I222,DU!A:A,0),1))+IF(Duombaze!J222="",0,INDEX(DU!K:K,MATCH(Duombaze!J222,DU!A:A,0),1))+IF(Duombaze!K222="",0,INDEX(DU!K:K,MATCH(Duombaze!K222,DU!A:A,0),1))+IF(Duombaze!L222="",0,INDEX(DU!K:K,MATCH(Duombaze!L222,DU!A:A,0),1))+IF(Duombaze!M222="",0,INDEX(DU!K:K,MATCH(Duombaze!M222,DU!A:A,0),1))+IF(Duombaze!N222="",0,INDEX(DU!K:K,MATCH(Duombaze!N222,DU!A:A,0),1))+IF(Duombaze!O222="",0,INDEX(DU!K:K,MATCH(Duombaze!O222,DU!A:A,0),1))</f>
        <v>0</v>
      </c>
      <c r="R222" s="19"/>
      <c r="S222" s="52"/>
      <c r="T222" s="881"/>
      <c r="U222" s="17">
        <f>IF(Duombaze!T222="",0,INDEX(DU!I:I,MATCH(Duombaze!T222,DU!A:A,0),1))</f>
        <v>0</v>
      </c>
      <c r="V222" s="17">
        <f>IF(Duombaze!T222="",0,INDEX(DU!K:K,MATCH(Duombaze!T222,DU!A:A,0),1))</f>
        <v>0</v>
      </c>
      <c r="W222" s="19"/>
      <c r="X222" s="19"/>
      <c r="Y222" s="134"/>
      <c r="Z222" s="65"/>
      <c r="AA222" s="17" t="str">
        <f t="shared" si="115"/>
        <v/>
      </c>
      <c r="AB222" s="19"/>
      <c r="AC222" s="19">
        <f>IF(Duombaze!AB222="",0,INDEX(DU!I:I,MATCH(Duombaze!AB222,DU!A:A,0),1))</f>
        <v>0</v>
      </c>
      <c r="AD222" s="25">
        <f>IF(Duombaze!AB222="",0,INDEX(DU!K:K,MATCH(Duombaze!AB222,DU!A:A,0),1))</f>
        <v>0</v>
      </c>
      <c r="AE222" s="19"/>
      <c r="AF222" s="19"/>
      <c r="AG222" s="19"/>
      <c r="AH222" s="17" t="str">
        <f t="shared" si="103"/>
        <v/>
      </c>
      <c r="AI222" s="19"/>
      <c r="AJ222" s="639"/>
      <c r="AK222" s="639"/>
      <c r="AL222" s="639"/>
      <c r="AM222" s="639">
        <f>IF(Duombaze!AJ222="",0,INDEX(DU!I:I,MATCH(Duombaze!AJ222,DU!A:A,0),1))+IF(Duombaze!AK222="",0,INDEX(DU!I:I,MATCH(Duombaze!AK222,DU!A:A,0),1))+IF(Duombaze!AL222="",0,INDEX(DU!I:I,MATCH(Duombaze!AL222,DU!A:A,0),1))</f>
        <v>0</v>
      </c>
      <c r="AN222" s="639">
        <f>IF(Duombaze!AJ222="",0,INDEX(DU!K:K,MATCH(Duombaze!AJ222,DU!A:A,0),1))+IF(Duombaze!AK222="",0,INDEX(DU!K:K,MATCH(Duombaze!AK222,DU!A:A,0),1))+IF(Duombaze!AL222="",0,INDEX(DU!K:K,MATCH(Duombaze!AL222,DU!A:A,0),1))</f>
        <v>0</v>
      </c>
      <c r="AO222" s="19"/>
      <c r="AP222" s="19"/>
      <c r="AQ222" s="19"/>
      <c r="AR222" s="17" t="str">
        <f t="shared" si="104"/>
        <v/>
      </c>
      <c r="AS222" s="19"/>
      <c r="AT222" s="639"/>
      <c r="AU222" s="639"/>
      <c r="AV222" s="639"/>
      <c r="AW222" s="639"/>
      <c r="AX222" s="639"/>
      <c r="AY222" s="639"/>
      <c r="AZ222" s="639"/>
      <c r="BA222" s="639"/>
      <c r="BB222" s="639"/>
      <c r="BC222" s="638">
        <f>IF(Duombaze!AT222="",0,INDEX(DU!I:I,MATCH(Duombaze!AT222,DU!A:A,0),1))+IF(Duombaze!AU222="",0,INDEX(DU!I:I,MATCH(Duombaze!AU222,DU!A:A,0),1))+IF(Duombaze!AV222="",0,INDEX(DU!I:I,MATCH(Duombaze!AV222,DU!A:A,0),1))+IF(Duombaze!AW222="",0,INDEX(DU!I:I,MATCH(Duombaze!AW222,DU!A:A,0),1))+IF(Duombaze!AX222="",0,INDEX(DU!I:I,MATCH(Duombaze!AX222,DU!A:A,0),1))+IF(Duombaze!AY222="",0,INDEX(DU!I:I,MATCH(Duombaze!AY222,DU!A:A,0),1))+IF(Duombaze!AZ222="",0,INDEX(DU!I:I,MATCH(Duombaze!AZ222,DU!A:A,0),1))+IF(Duombaze!BA222="",0,INDEX(DU!I:I,MATCH(Duombaze!BA222,DU!A:A,0),1))+IF(Duombaze!BB222="",0,INDEX(DU!I:I,MATCH(Duombaze!BB222,DU!A:A,0),1))</f>
        <v>0</v>
      </c>
      <c r="BD222" s="638">
        <f>IF(Duombaze!AT222="",0,INDEX(DU!K:K,MATCH(Duombaze!AT222,DU!A:A,0),1))+IF(Duombaze!AU222="",0,INDEX(DU!K:K,MATCH(Duombaze!AU222,DU!A:A,0),1))+IF(Duombaze!AV222="",0,INDEX(DU!K:K,MATCH(Duombaze!AV222,DU!A:A,0),1))+IF(Duombaze!AW222="",0,INDEX(DU!K:K,MATCH(Duombaze!AW222,DU!A:A,0),1))+IF(Duombaze!AX222="",0,INDEX(DU!K:K,MATCH(Duombaze!AX222,DU!A:A,0),1))+IF(Duombaze!AY222="",0,INDEX(DU!K:K,MATCH(Duombaze!AY222,DU!A:A,0),1))+IF(Duombaze!AZ222="",0,INDEX(DU!K:K,MATCH(Duombaze!AZ222,DU!A:A,0),1))+IF(Duombaze!BA222="",0,INDEX(DU!K:K,MATCH(Duombaze!BA222,DU!A:A,0),1))+IF(Duombaze!BB222="",0,INDEX(DU!K:K,MATCH(Duombaze!BB222,DU!A:A,0),1))</f>
        <v>0</v>
      </c>
      <c r="BE222" s="19"/>
      <c r="BF222" s="19"/>
      <c r="BG222" s="53"/>
      <c r="BH222" s="17" t="str">
        <f t="shared" si="110"/>
        <v/>
      </c>
      <c r="BI222" s="17"/>
      <c r="BJ222" s="638"/>
      <c r="BK222" s="638"/>
      <c r="BL222" s="638"/>
      <c r="BM222" s="638">
        <f>IF(Duombaze!BJ222="",0,INDEX(DU!I:I,MATCH(Duombaze!BJ222,DU!A:A,0),1))+IF(Duombaze!BK222="",0,INDEX(DU!I:I,MATCH(Duombaze!BK222,DU!A:A,0),1))+IF(Duombaze!BL222="",0,INDEX(DU!I:I,MATCH(Duombaze!BL222,DU!A:A,0),1))</f>
        <v>0</v>
      </c>
      <c r="BN222" s="638">
        <f>IF(Duombaze!BJ222="",0,INDEX(DU!K:K,MATCH(Duombaze!BJ222,DU!A:A,0),1))+IF(Duombaze!BK222="",0,INDEX(DU!K:K,MATCH(Duombaze!BK222,DU!A:A,0),1))+IF(Duombaze!BL222="",0,INDEX(DU!K:K,MATCH(Duombaze!BL222,DU!A:A,0),1))</f>
        <v>0</v>
      </c>
      <c r="BO222" s="17"/>
      <c r="BP222" s="17"/>
      <c r="BQ222" s="19"/>
      <c r="BR222" s="19" t="str">
        <f t="shared" si="116"/>
        <v/>
      </c>
      <c r="BS222" s="19"/>
      <c r="BT222" s="19"/>
      <c r="BU222" s="19"/>
      <c r="BV222" s="19"/>
      <c r="BW222" s="19">
        <f>IF(Duombaze!BT222="",0,INDEX(DU!I:I,MATCH(Duombaze!BT222,DU!A:A,0),1))+IF(Duombaze!BU222="",0,INDEX(DU!I:I,MATCH(Duombaze!BU222,DU!A:A,0),1))+IF(Duombaze!BV222="",0,INDEX(DU!I:I,MATCH(Duombaze!BV222,DU!A:A,0),1))</f>
        <v>0</v>
      </c>
      <c r="BX222" s="19">
        <f>IF(Duombaze!BT222="",0,INDEX(DU!K:K,MATCH(Duombaze!BT222,DU!A:A,0),1))+IF(Duombaze!BU222="",0,INDEX(DU!K:K,MATCH(Duombaze!BU222,DU!A:A,0),1))+IF(Duombaze!BV222="",0,INDEX(DU!K:K,MATCH(Duombaze!BV222,DU!A:A,0),1))</f>
        <v>0</v>
      </c>
      <c r="BY222" s="19"/>
      <c r="BZ222" s="19"/>
      <c r="CA222" s="19"/>
      <c r="CB222" s="19" t="str">
        <f t="shared" si="112"/>
        <v/>
      </c>
      <c r="CC222" s="19"/>
      <c r="CD222" s="19">
        <f>IF(Duombaze!CC222="",0,INDEX(DU!I:I,MATCH(Duombaze!CC222,DU!A:A,0),1))</f>
        <v>0</v>
      </c>
      <c r="CE222" s="17">
        <f>IF(Duombaze!CC222="",0,INDEX(DU!K:K,MATCH(Duombaze!CC222,DU!A:A,0),1))</f>
        <v>0</v>
      </c>
      <c r="CF222" s="19"/>
      <c r="CG222" s="19"/>
      <c r="CH222" s="19"/>
      <c r="CI222" s="17" t="str">
        <f t="shared" si="105"/>
        <v/>
      </c>
      <c r="CJ222" s="19"/>
      <c r="CK222" s="19">
        <f>IF(Duombaze!CJ222="",0,INDEX(DU!I:I,MATCH(Duombaze!CJ222,DU!A:A,0),1))</f>
        <v>0</v>
      </c>
      <c r="CL222" s="17">
        <f>IF(Duombaze!CJ222="",0,INDEX(DU!K:K,MATCH(Duombaze!CJ222,DU!A:A,0),1))</f>
        <v>0</v>
      </c>
      <c r="CM222" s="19"/>
      <c r="CN222" s="19"/>
      <c r="CO222" s="19"/>
      <c r="CP222" s="17" t="str">
        <f t="shared" si="106"/>
        <v/>
      </c>
      <c r="CQ222" s="19"/>
      <c r="CR222" s="639"/>
      <c r="CS222" s="639"/>
      <c r="CT222" s="639">
        <f>IF(Duombaze!CR222="",0,INDEX(DU!I:I,MATCH(Duombaze!CR222,DU!A:A,0),1))+IF(Duombaze!CS222="",0,INDEX(DU!I:I,MATCH(Duombaze!CS222,DU!A:A,0),1))</f>
        <v>0</v>
      </c>
      <c r="CU222" s="19">
        <f>IF(Duombaze!CR222="",0,INDEX(DU!K:K,MATCH(Duombaze!CR222,DU!A:A,0),1))+IF(Duombaze!CS222="",0,INDEX(DU!K:K,MATCH(Duombaze!CS222,DU!A:A,0),1))</f>
        <v>0</v>
      </c>
      <c r="CV222" s="19"/>
      <c r="CW222" s="19"/>
      <c r="CX222" s="19"/>
      <c r="CY222" s="17" t="str">
        <f t="shared" si="107"/>
        <v/>
      </c>
      <c r="CZ222" s="19"/>
      <c r="DA222" s="672"/>
      <c r="DB222" s="672"/>
      <c r="DC222" s="672">
        <f>IF(Duombaze!DA222="",0,INDEX(DU!I:I,MATCH(Duombaze!DA222,DU!A:A,0),1))+IF(Duombaze!DB222="",0,INDEX(DU!I:I,MATCH(Duombaze!DB222,DU!A:A,0),1))</f>
        <v>0</v>
      </c>
      <c r="DD222" s="19">
        <f>IF(Duombaze!DA222="",0,INDEX(DU!K:K,MATCH(Duombaze!DA222,DU!A:A,0),1))+IF(Duombaze!DB222="",0,INDEX(DU!K:K,MATCH(Duombaze!DB222,DU!A:A,0),1))</f>
        <v>0</v>
      </c>
      <c r="DE222" s="19"/>
      <c r="DF222" s="19"/>
      <c r="DG222" s="19"/>
      <c r="DH222" s="19" t="str">
        <f t="shared" si="108"/>
        <v/>
      </c>
      <c r="DI222" s="19"/>
      <c r="DJ222" s="672"/>
      <c r="DK222" s="678"/>
      <c r="DL222" s="678">
        <f>IF(Duombaze!DJ222="",0,INDEX(DU!I:I,MATCH(Duombaze!DJ222,DU!A:A,0),1))+IF(Duombaze!DK222="",0,INDEX(DU!I:I,MATCH(Duombaze!DK222,DU!A:A,0),1))</f>
        <v>0</v>
      </c>
      <c r="DM222" s="19">
        <f>IF(Duombaze!DJ222="",0,INDEX(DU!K:K,MATCH(Duombaze!DJ222,DU!A:A,0),1))+IF(Duombaze!DK222="",0,INDEX(DU!K:K,MATCH(Duombaze!DK222,DU!A:A,0),1))</f>
        <v>0</v>
      </c>
      <c r="DN222" s="52"/>
      <c r="DO222" s="52"/>
      <c r="DP222" s="52"/>
      <c r="DQ222" s="17" t="str">
        <f t="shared" si="109"/>
        <v/>
      </c>
      <c r="DR222" s="65"/>
      <c r="DS222" s="692"/>
      <c r="DT222" s="692"/>
      <c r="DU222" s="692"/>
      <c r="DV222" s="692"/>
      <c r="DW222" s="692">
        <f>IF(Duombaze!DS222="",0,INDEX(DU!I:I,MATCH(Duombaze!DS222,DU!A:A,0),1))+IF(Duombaze!DT222="",0,INDEX(DU!I:I,MATCH(Duombaze!DT222,DU!A:A,0),1))+IF(Duombaze!DU222="",0,INDEX(DU!I:I,MATCH(Duombaze!DU222,DU!A:A,0),1))+IF(Duombaze!DV222="",0,INDEX(DU!I:I,MATCH(Duombaze!DV222,DU!A:A,0),1))</f>
        <v>0</v>
      </c>
      <c r="DX222" s="638">
        <f>IF(Duombaze!DS222="",0,INDEX(DU!K:K,MATCH(Duombaze!DS222,DU!A:A,0),1))+IF(Duombaze!DT222="",0,INDEX(DU!K:K,MATCH(Duombaze!DT222,DU!A:A,0),1))+IF(Duombaze!DU222="",0,INDEX(DU!K:K,MATCH(Duombaze!DU222,DU!A:A,0),1))+IF(Duombaze!DV222="",0,INDEX(DU!K:KH,MATCH(Duombaze!DV222,DU!A:A,0),1))</f>
        <v>0</v>
      </c>
      <c r="DY222" s="65"/>
      <c r="DZ222" s="65"/>
      <c r="EA222" s="19"/>
      <c r="EB222" s="19" t="str">
        <f t="shared" si="97"/>
        <v/>
      </c>
      <c r="EC222" s="19"/>
      <c r="ED222" s="19">
        <f>IF(Duombaze!EC222="",0,INDEX(DU!I:I,MATCH(Duombaze!EC222,DU!A:A,0),1))</f>
        <v>0</v>
      </c>
      <c r="EE222" s="638">
        <f>IF(Duombaze!EC222="",0,INDEX(DU!K:K,MATCH(Duombaze!EC222,DU!A:A,0),1))</f>
        <v>0</v>
      </c>
      <c r="EF222" s="19"/>
      <c r="EG222" s="19"/>
      <c r="EH222" s="19"/>
      <c r="EI222" s="17" t="str">
        <f t="shared" si="100"/>
        <v/>
      </c>
      <c r="EJ222" s="19"/>
      <c r="EK222" s="672"/>
      <c r="EL222" s="672"/>
      <c r="EM222" s="672"/>
      <c r="EN222" s="672">
        <f>IF(Duombaze!EK222="",0,INDEX(DU!I:I,MATCH(Duombaze!EK222,DU!A:A,0),1))+IF(Duombaze!EL222="",0,INDEX(DU!I:I,MATCH(Duombaze!EL222,DU!A:A,0),1))+IF(Duombaze!EM222="",0,INDEX(DU!I:I,MATCH(Duombaze!EM222,DU!A:A,0),1))</f>
        <v>0</v>
      </c>
      <c r="EO222" s="19">
        <f>IF(Duombaze!EK222="",0,INDEX(DU!K:K,MATCH(Duombaze!EK222,DU!A:A,0),1))+IF(Duombaze!EL222="",0,INDEX(DU!K:K,MATCH(Duombaze!EL222,DU!A:A,0),1))+IF(Duombaze!EM222="",0,INDEX(DU!K:K,MATCH(Duombaze!EM222,DU!A:A,0),1))</f>
        <v>0</v>
      </c>
      <c r="EP222" s="19"/>
      <c r="EQ222" s="65"/>
      <c r="ER222" s="19"/>
      <c r="ES222" s="17" t="str">
        <f t="shared" si="98"/>
        <v/>
      </c>
      <c r="ET222" s="19"/>
      <c r="EU222" s="19"/>
      <c r="EV222" s="19"/>
      <c r="EW222" s="19"/>
      <c r="EX222" s="19" t="str">
        <f t="shared" si="111"/>
        <v/>
      </c>
      <c r="EY222" s="19"/>
      <c r="EZ222" s="672"/>
      <c r="FA222" s="672"/>
      <c r="FB222" s="672">
        <f>IF(Duombaze!EZ222="",0,INDEX(DU!I:I,MATCH(Duombaze!EZ222,DU!A:A,0),1))+IF(Duombaze!FA222="",0,INDEX(DU!I:I,MATCH(Duombaze!FA222,DU!A:A,0),1))</f>
        <v>0</v>
      </c>
      <c r="FC222" s="19">
        <f>IF(Duombaze!EZ222="",0,INDEX(DU!K:K,MATCH(Duombaze!EZ222,DU!A:A,0),1))+IF(Duombaze!FA222="",0,INDEX(DU!K:K,MATCH(Duombaze!FA222,DU!A:A,0),1))</f>
        <v>0</v>
      </c>
      <c r="FD222" s="19"/>
      <c r="FE222" s="19"/>
      <c r="FF222" s="19"/>
      <c r="FG222" s="19"/>
      <c r="FH222" s="19"/>
      <c r="FI222" s="19"/>
      <c r="FJ222" s="19"/>
      <c r="FK222" s="65"/>
      <c r="FL222" s="18"/>
      <c r="FM222" s="671"/>
      <c r="FN222" s="671"/>
      <c r="FO222" s="671"/>
      <c r="FP222" s="671"/>
      <c r="FQ222" s="927">
        <f>IF(Duombaze!FM222="",0,INDEX(DU!I:I,MATCH(Duombaze!FM222,DU!A:A,0),1))+IF(Duombaze!FN222="",0,INDEX(DU!I:I,MATCH(Duombaze!FN222,DU!A:A,0),1))+IF(Duombaze!FO222="",0,INDEX(DU!I:I,MATCH(Duombaze!FO222,DU!A:A,0),1))+IF(Duombaze!FP222="",0,INDEX(DU!I:I,MATCH(Duombaze!FP222,DU!A:A,0),1))</f>
        <v>0</v>
      </c>
      <c r="FR222" s="927">
        <f>IF(Duombaze!FM222="",0,INDEX(DU!K:K*2,MATCH(Duombaze!FM222,DU!A:A,0),1))+IF(Duombaze!FN222="",0,INDEX(DU!K:K,MATCH(Duombaze!FN222,DU!A:A,0),1))+IF(Duombaze!FO222="",0,INDEX(DU!K:K,MATCH(Duombaze!FO222,DU!A:A,0),1))+IF(Duombaze!FP222="",0,INDEX(DU!K:K,MATCH(Duombaze!FP222,DU!A:A,0),1))</f>
        <v>0</v>
      </c>
    </row>
    <row r="223" spans="1:183" s="7" customFormat="1" ht="26.45" customHeight="1" thickBot="1" x14ac:dyDescent="0.3">
      <c r="A223" s="42">
        <v>0</v>
      </c>
      <c r="B223" s="42" t="s">
        <v>8028</v>
      </c>
      <c r="C223" s="12" t="s">
        <v>8691</v>
      </c>
      <c r="D223" s="6" t="s">
        <v>411</v>
      </c>
      <c r="E223" s="4" t="str">
        <f t="shared" si="113"/>
        <v>0 SPC18L Be pagrindo</v>
      </c>
      <c r="F223" s="6"/>
      <c r="G223" s="643"/>
      <c r="H223" s="643"/>
      <c r="I223" s="643"/>
      <c r="J223" s="643"/>
      <c r="K223" s="643"/>
      <c r="L223" s="643"/>
      <c r="M223" s="643"/>
      <c r="N223" s="643"/>
      <c r="O223" s="643"/>
      <c r="P223" s="640">
        <f>IF(Duombaze!G223="",0,INDEX(DU!I:I,MATCH(Duombaze!G223,DU!A:A,0),1))+IF(Duombaze!H223="",0,INDEX(DU!I:I,MATCH(Duombaze!H223,DU!A:A,0),1))+IF(Duombaze!I223="",0,INDEX(DU!I:I,MATCH(Duombaze!I223,DU!A:A,0),1))+IF(Duombaze!J223="",0,INDEX(DU!I:I,MATCH(Duombaze!J223,DU!A:A,0),1))+IF(Duombaze!K223="",0,INDEX(DU!I:I,MATCH(Duombaze!K223,DU!A:A,0),1))+IF(Duombaze!L223="",0,INDEX(DU!I:I,MATCH(Duombaze!L223,DU!A:A,0),1))+IF(Duombaze!M223="",0,INDEX(DU!I:I,MATCH(Duombaze!M223,DU!A:A,0),1))+IF(Duombaze!N223="",0,INDEX(DU!I:I,MATCH(Duombaze!N223,DU!A:A,0),1))+IF(Duombaze!O223="",0,INDEX(DU!I:I,MATCH(Duombaze!O223,DU!A:A,0),1))</f>
        <v>0</v>
      </c>
      <c r="Q223" s="640">
        <f>IF(Duombaze!G223="",0,INDEX(DU!K:K,MATCH(Duombaze!G223,DU!A:A,0),1))+IF(Duombaze!H223="",0,INDEX(DU!K:K,MATCH(Duombaze!H223,DU!A:A,0),1))+IF(Duombaze!I223="",0,INDEX(DU!K:K,MATCH(Duombaze!I223,DU!A:A,0),1))+IF(Duombaze!J223="",0,INDEX(DU!K:K,MATCH(Duombaze!J223,DU!A:A,0),1))+IF(Duombaze!K223="",0,INDEX(DU!K:K,MATCH(Duombaze!K223,DU!A:A,0),1))+IF(Duombaze!L223="",0,INDEX(DU!K:K,MATCH(Duombaze!L223,DU!A:A,0),1))+IF(Duombaze!M223="",0,INDEX(DU!K:K,MATCH(Duombaze!M223,DU!A:A,0),1))+IF(Duombaze!N223="",0,INDEX(DU!K:K,MATCH(Duombaze!N223,DU!A:A,0),1))+IF(Duombaze!O223="",0,INDEX(DU!K:K,MATCH(Duombaze!O223,DU!A:A,0),1))</f>
        <v>0</v>
      </c>
      <c r="R223" s="6"/>
      <c r="S223" s="48"/>
      <c r="T223" s="883"/>
      <c r="U223" s="49"/>
      <c r="V223" s="49"/>
      <c r="W223" s="6"/>
      <c r="X223" s="6"/>
      <c r="Y223" s="858"/>
      <c r="Z223" s="66" t="s">
        <v>416</v>
      </c>
      <c r="AA223" s="4" t="str">
        <f t="shared" si="115"/>
        <v>0 SPC18L Be grąžulo</v>
      </c>
      <c r="AB223" s="6"/>
      <c r="AC223" s="6">
        <f>IF(Duombaze!AB223="",0,INDEX(DU!I:I,MATCH(Duombaze!AB223,DU!A:A,0),1))</f>
        <v>0</v>
      </c>
      <c r="AD223" s="2">
        <f>IF(Duombaze!AB223="",0,INDEX(DU!K:K,MATCH(Duombaze!AB223,DU!A:A,0),1))</f>
        <v>0</v>
      </c>
      <c r="AE223" s="6"/>
      <c r="AF223" s="6"/>
      <c r="AG223" s="4" t="s">
        <v>412</v>
      </c>
      <c r="AH223" s="4" t="str">
        <f t="shared" si="103"/>
        <v>0 SPC18L Be bamperio</v>
      </c>
      <c r="AI223" s="6"/>
      <c r="AJ223" s="643"/>
      <c r="AK223" s="643"/>
      <c r="AL223" s="643"/>
      <c r="AM223" s="643">
        <f>IF(Duombaze!AJ223="",0,INDEX(DU!I:I,MATCH(Duombaze!AJ223,DU!A:A,0),1))+IF(Duombaze!AK223="",0,INDEX(DU!I:I,MATCH(Duombaze!AK223,DU!A:A,0),1))+IF(Duombaze!AL223="",0,INDEX(DU!I:I,MATCH(Duombaze!AL223,DU!A:A,0),1))</f>
        <v>0</v>
      </c>
      <c r="AN223" s="643">
        <f>IF(Duombaze!AJ223="",0,INDEX(DU!K:K,MATCH(Duombaze!AJ223,DU!A:A,0),1))+IF(Duombaze!AK223="",0,INDEX(DU!K:K,MATCH(Duombaze!AK223,DU!A:A,0),1))+IF(Duombaze!AL223="",0,INDEX(DU!K:K,MATCH(Duombaze!AL223,DU!A:A,0),1))</f>
        <v>0</v>
      </c>
      <c r="AO223" s="6"/>
      <c r="AP223" s="6"/>
      <c r="AQ223" s="88" t="s">
        <v>413</v>
      </c>
      <c r="AR223" s="4" t="str">
        <f t="shared" si="104"/>
        <v>0 SPC18L Be hidraulinės sistemos + be papildomo valdymo išvadų</v>
      </c>
      <c r="AS223" s="89"/>
      <c r="AT223" s="643"/>
      <c r="AU223" s="643"/>
      <c r="AV223" s="643"/>
      <c r="AW223" s="643"/>
      <c r="AX223" s="643"/>
      <c r="AY223" s="643"/>
      <c r="AZ223" s="643"/>
      <c r="BA223" s="643"/>
      <c r="BB223" s="643"/>
      <c r="BC223" s="640">
        <f>IF(Duombaze!AT223="",0,INDEX(DU!I:I,MATCH(Duombaze!AT223,DU!A:A,0),1))+IF(Duombaze!AU223="",0,INDEX(DU!I:I,MATCH(Duombaze!AU223,DU!A:A,0),1))+IF(Duombaze!AV223="",0,INDEX(DU!I:I,MATCH(Duombaze!AV223,DU!A:A,0),1))+IF(Duombaze!AW223="",0,INDEX(DU!I:I,MATCH(Duombaze!AW223,DU!A:A,0),1))+IF(Duombaze!AX223="",0,INDEX(DU!I:I,MATCH(Duombaze!AX223,DU!A:A,0),1))+IF(Duombaze!AY223="",0,INDEX(DU!I:I,MATCH(Duombaze!AY223,DU!A:A,0),1))+IF(Duombaze!AZ223="",0,INDEX(DU!I:I,MATCH(Duombaze!AZ223,DU!A:A,0),1))+IF(Duombaze!BA223="",0,INDEX(DU!I:I,MATCH(Duombaze!BA223,DU!A:A,0),1))+IF(Duombaze!BB223="",0,INDEX(DU!I:I,MATCH(Duombaze!BB223,DU!A:A,0),1))</f>
        <v>0</v>
      </c>
      <c r="BD223" s="640">
        <f>IF(Duombaze!AT223="",0,INDEX(DU!K:K,MATCH(Duombaze!AT223,DU!A:A,0),1))+IF(Duombaze!AU223="",0,INDEX(DU!K:K,MATCH(Duombaze!AU223,DU!A:A,0),1))+IF(Duombaze!AV223="",0,INDEX(DU!K:K,MATCH(Duombaze!AV223,DU!A:A,0),1))+IF(Duombaze!AW223="",0,INDEX(DU!K:K,MATCH(Duombaze!AW223,DU!A:A,0),1))+IF(Duombaze!AX223="",0,INDEX(DU!K:K,MATCH(Duombaze!AX223,DU!A:A,0),1))+IF(Duombaze!AY223="",0,INDEX(DU!K:K,MATCH(Duombaze!AY223,DU!A:A,0),1))+IF(Duombaze!AZ223="",0,INDEX(DU!K:K,MATCH(Duombaze!AZ223,DU!A:A,0),1))+IF(Duombaze!BA223="",0,INDEX(DU!K:K,MATCH(Duombaze!BA223,DU!A:A,0),1))+IF(Duombaze!BB223="",0,INDEX(DU!K:K,MATCH(Duombaze!BB223,DU!A:A,0),1))</f>
        <v>0</v>
      </c>
      <c r="BE223" s="6"/>
      <c r="BF223" s="6"/>
      <c r="BG223" s="334" t="s">
        <v>624</v>
      </c>
      <c r="BH223" s="4" t="str">
        <f t="shared" si="110"/>
        <v>0 SPC18L Be stabžių sistemos</v>
      </c>
      <c r="BI223" s="4"/>
      <c r="BJ223" s="640"/>
      <c r="BK223" s="640"/>
      <c r="BL223" s="640"/>
      <c r="BM223" s="640">
        <f>IF(Duombaze!BJ223="",0,INDEX(DU!I:I,MATCH(Duombaze!BJ223,DU!A:A,0),1))+IF(Duombaze!BK223="",0,INDEX(DU!I:I,MATCH(Duombaze!BK223,DU!A:A,0),1))+IF(Duombaze!BL223="",0,INDEX(DU!I:I,MATCH(Duombaze!BL223,DU!A:A,0),1))</f>
        <v>0</v>
      </c>
      <c r="BN223" s="640">
        <f>IF(Duombaze!BJ223="",0,INDEX(DU!K:K,MATCH(Duombaze!BJ223,DU!A:A,0),1))+IF(Duombaze!BK223="",0,INDEX(DU!K:K,MATCH(Duombaze!BK223,DU!A:A,0),1))+IF(Duombaze!BL223="",0,INDEX(DU!K:K,MATCH(Duombaze!BL223,DU!A:A,0),1))</f>
        <v>0</v>
      </c>
      <c r="BO223" s="4"/>
      <c r="BP223" s="4"/>
      <c r="BQ223" s="6" t="s">
        <v>620</v>
      </c>
      <c r="BR223" s="6" t="str">
        <f t="shared" si="116"/>
        <v>0 SPC18L Be stabdžių išvadų</v>
      </c>
      <c r="BS223" s="6"/>
      <c r="BT223" s="6"/>
      <c r="BU223" s="6"/>
      <c r="BV223" s="6"/>
      <c r="BW223" s="6"/>
      <c r="BX223" s="6"/>
      <c r="BY223" s="6"/>
      <c r="BZ223" s="6"/>
      <c r="CA223" s="4" t="s">
        <v>418</v>
      </c>
      <c r="CB223" s="6" t="str">
        <f t="shared" si="112"/>
        <v>0 SPC18L Be atraminės kojos</v>
      </c>
      <c r="CC223" s="4"/>
      <c r="CD223" s="6">
        <f>IF(Duombaze!CC223="",0,INDEX(DU!I:I,MATCH(Duombaze!CC223,DU!A:A,0),1))</f>
        <v>0</v>
      </c>
      <c r="CE223" s="4">
        <f>IF(Duombaze!CC223="",0,INDEX(DU!K:K,MATCH(Duombaze!CC223,DU!A:A,0),1))</f>
        <v>0</v>
      </c>
      <c r="CF223" s="6"/>
      <c r="CG223" s="6"/>
      <c r="CH223" s="7" t="s">
        <v>396</v>
      </c>
      <c r="CI223" s="4" t="str">
        <f t="shared" si="105"/>
        <v>0 SPC18L Be priekinės tempimo kilpos</v>
      </c>
      <c r="CJ223" s="4"/>
      <c r="CK223" s="6">
        <f>IF(Duombaze!CJ223="",0,INDEX(DU!I:I,MATCH(Duombaze!CJ223,DU!A:A,0),1))</f>
        <v>0</v>
      </c>
      <c r="CL223" s="4">
        <f>IF(Duombaze!CJ223="",0,INDEX(DU!K:K,MATCH(Duombaze!CJ223,DU!A:A,0),1))</f>
        <v>0</v>
      </c>
      <c r="CM223" s="6"/>
      <c r="CN223" s="6"/>
      <c r="CO223" s="4" t="s">
        <v>1756</v>
      </c>
      <c r="CP223" s="4" t="str">
        <f t="shared" si="106"/>
        <v>0 SPC18L Be stovėjimo stabdžio, be atramų</v>
      </c>
      <c r="CQ223" s="4"/>
      <c r="CR223" s="643"/>
      <c r="CS223" s="643"/>
      <c r="CT223" s="643">
        <f>IF(Duombaze!CR223="",0,INDEX(DU!I:I,MATCH(Duombaze!CR223,DU!A:A,0),1))+IF(Duombaze!CS223="",0,INDEX(DU!I:I,MATCH(Duombaze!CS223,DU!A:A,0),1))</f>
        <v>0</v>
      </c>
      <c r="CU223" s="6">
        <f>IF(Duombaze!CR223="",0,INDEX(DU!K:K,MATCH(Duombaze!CR223,DU!A:A,0),1))+IF(Duombaze!CS223="",0,INDEX(DU!K:K,MATCH(Duombaze!CS223,DU!A:A,0),1))</f>
        <v>0</v>
      </c>
      <c r="CV223" s="6"/>
      <c r="CW223" s="6"/>
      <c r="CX223" s="7" t="s">
        <v>397</v>
      </c>
      <c r="CY223" s="4" t="str">
        <f t="shared" si="107"/>
        <v>0 SPC18L Be viršborčių</v>
      </c>
      <c r="DA223" s="674"/>
      <c r="DB223" s="674"/>
      <c r="DC223" s="674">
        <f>IF(Duombaze!DA223="",0,INDEX(DU!I:I,MATCH(Duombaze!DA223,DU!A:A,0),1))+IF(Duombaze!DB223="",0,INDEX(DU!I:I,MATCH(Duombaze!DB223,DU!A:A,0),1))</f>
        <v>0</v>
      </c>
      <c r="DD223" s="6">
        <f>IF(Duombaze!DA223="",0,INDEX(DU!K:K,MATCH(Duombaze!DA223,DU!A:A,0),1))+IF(Duombaze!DB223="",0,INDEX(DU!K:K,MATCH(Duombaze!DB223,DU!A:A,0),1))</f>
        <v>0</v>
      </c>
      <c r="DE223" s="6"/>
      <c r="DF223" s="6"/>
      <c r="DG223" s="4" t="s">
        <v>625</v>
      </c>
      <c r="DH223" s="6" t="str">
        <f t="shared" si="108"/>
        <v>0 SPC18L Be tento/aikštelės</v>
      </c>
      <c r="DI223" s="4"/>
      <c r="DJ223" s="674"/>
      <c r="DK223" s="679"/>
      <c r="DL223" s="679">
        <f>IF(Duombaze!DJ223="",0,INDEX(DU!I:I,MATCH(Duombaze!DJ223,DU!A:A,0),1))+IF(Duombaze!DK223="",0,INDEX(DU!I:I,MATCH(Duombaze!DK223,DU!A:A,0),1))</f>
        <v>0</v>
      </c>
      <c r="DM223" s="6">
        <f>IF(Duombaze!DJ223="",0,INDEX(DU!K:K,MATCH(Duombaze!DJ223,DU!A:A,0),1))+IF(Duombaze!DK223="",0,INDEX(DU!K:K,MATCH(Duombaze!DK223,DU!A:A,0),1))</f>
        <v>0</v>
      </c>
      <c r="DN223" s="48"/>
      <c r="DO223" s="48"/>
      <c r="DP223" s="4" t="s">
        <v>386</v>
      </c>
      <c r="DQ223" s="4" t="str">
        <f t="shared" si="109"/>
        <v>0 SPC18L Be apšvietimo sistemos</v>
      </c>
      <c r="DR223" s="4"/>
      <c r="DS223" s="694"/>
      <c r="DT223" s="694"/>
      <c r="DU223" s="694"/>
      <c r="DV223" s="694"/>
      <c r="DW223" s="694">
        <f>IF(Duombaze!DS223="",0,INDEX(DU!I:I,MATCH(Duombaze!DS223,DU!A:A,0),1))+IF(Duombaze!DT223="",0,INDEX(DU!I:I,MATCH(Duombaze!DT223,DU!A:A,0),1))+IF(Duombaze!DU223="",0,INDEX(DU!I:I,MATCH(Duombaze!DU223,DU!A:A,0),1))+IF(Duombaze!DV223="",0,INDEX(DU!I:I,MATCH(Duombaze!DV223,DU!A:A,0),1))</f>
        <v>0</v>
      </c>
      <c r="DX223" s="640">
        <f>IF(Duombaze!DS223="",0,INDEX(DU!K:K,MATCH(Duombaze!DS223,DU!A:A,0),1))+IF(Duombaze!DT223="",0,INDEX(DU!K:K,MATCH(Duombaze!DT223,DU!A:A,0),1))+IF(Duombaze!DU223="",0,INDEX(DU!K:K,MATCH(Duombaze!DU223,DU!A:A,0),1))+IF(Duombaze!DV223="",0,INDEX(DU!K:KH,MATCH(Duombaze!DV223,DU!A:A,0),1))</f>
        <v>0</v>
      </c>
      <c r="DY223" s="66"/>
      <c r="DZ223" s="66"/>
      <c r="EA223" s="4" t="s">
        <v>470</v>
      </c>
      <c r="EB223" s="6" t="str">
        <f t="shared" si="97"/>
        <v>0 SPC18L Be galinės tempimo kilpos</v>
      </c>
      <c r="EC223" s="4"/>
      <c r="ED223" s="6">
        <f>IF(Duombaze!EC223="",0,INDEX(DU!I:I,MATCH(Duombaze!EC223,DU!A:A,0),1))</f>
        <v>0</v>
      </c>
      <c r="EE223" s="640">
        <f>IF(Duombaze!EC223="",0,INDEX(DU!K:K,MATCH(Duombaze!EC223,DU!A:A,0),1))</f>
        <v>0</v>
      </c>
      <c r="EF223" s="6"/>
      <c r="EG223" s="6"/>
      <c r="EH223" s="4" t="s">
        <v>387</v>
      </c>
      <c r="EI223" s="4" t="str">
        <f t="shared" si="100"/>
        <v>0 SPC18L Be lipdukų</v>
      </c>
      <c r="EJ223" s="4"/>
      <c r="EK223" s="674"/>
      <c r="EL223" s="674"/>
      <c r="EM223" s="674"/>
      <c r="EN223" s="674">
        <f>IF(Duombaze!EK223="",0,INDEX(DU!I:I,MATCH(Duombaze!EK223,DU!A:A,0),1))+IF(Duombaze!EL223="",0,INDEX(DU!I:I,MATCH(Duombaze!EL223,DU!A:A,0),1))+IF(Duombaze!EM223="",0,INDEX(DU!I:I,MATCH(Duombaze!EM223,DU!A:A,0),1))</f>
        <v>0</v>
      </c>
      <c r="EO223" s="6">
        <f>IF(Duombaze!EK223="",0,INDEX(DU!K:K,MATCH(Duombaze!EK223,DU!A:A,0),1))+IF(Duombaze!EL223="",0,INDEX(DU!K:K,MATCH(Duombaze!EL223,DU!A:A,0),1))+IF(Duombaze!EM223="",0,INDEX(DU!K:K,MATCH(Duombaze!EM223,DU!A:A,0),1))</f>
        <v>0</v>
      </c>
      <c r="EP223" s="6"/>
      <c r="EQ223" s="66"/>
      <c r="ER223" s="6"/>
      <c r="ES223" s="4"/>
      <c r="ET223" s="6"/>
      <c r="EU223" s="6"/>
      <c r="EV223" s="6"/>
      <c r="EW223" s="6" t="s">
        <v>389</v>
      </c>
      <c r="EX223" s="6" t="str">
        <f t="shared" si="111"/>
        <v>0 SPC18L Be purvasaugių</v>
      </c>
      <c r="EY223" s="6"/>
      <c r="EZ223" s="674"/>
      <c r="FA223" s="674"/>
      <c r="FB223" s="674">
        <f>IF(Duombaze!EZ223="",0,INDEX(DU!I:I,MATCH(Duombaze!EZ223,DU!A:A,0),1))+IF(Duombaze!FA223="",0,INDEX(DU!I:I,MATCH(Duombaze!FA223,DU!A:A,0),1))</f>
        <v>0</v>
      </c>
      <c r="FC223" s="6">
        <f>IF(Duombaze!EZ223="",0,INDEX(DU!K:K,MATCH(Duombaze!EZ223,DU!A:A,0),1))+IF(Duombaze!FA223="",0,INDEX(DU!K:K,MATCH(Duombaze!FA223,DU!A:A,0),1))</f>
        <v>0</v>
      </c>
      <c r="FD223" s="6"/>
      <c r="FE223" s="6"/>
      <c r="FF223" s="6"/>
      <c r="FG223" s="6"/>
      <c r="FH223" s="6" t="s">
        <v>2807</v>
      </c>
      <c r="FI223" s="6"/>
      <c r="FJ223" s="6"/>
      <c r="FL223" s="14" t="s">
        <v>2808</v>
      </c>
      <c r="FM223" s="14" t="s">
        <v>2808</v>
      </c>
      <c r="FN223" s="673"/>
      <c r="FO223" s="673"/>
      <c r="FP223" s="673"/>
      <c r="FQ223" s="673">
        <f>IF(Duombaze!FM223="",0,INDEX(DU!I:I,MATCH(Duombaze!FM223,DU!A:A,0),1))+IF(Duombaze!FN223="",0,INDEX(DU!I:I,MATCH(Duombaze!FN223,DU!A:A,0),1))+IF(Duombaze!FO223="",0,INDEX(DU!I:I,MATCH(Duombaze!FO223,DU!A:A,0),1))+IF(Duombaze!FP223="",0,INDEX(DU!I:I,MATCH(Duombaze!FP223,DU!A:A,0),1))</f>
        <v>30.111000000000001</v>
      </c>
      <c r="FR223" s="673">
        <f>IF(Duombaze!FM223="",0,INDEX(DU!K:K,MATCH(Duombaze!FM223,DU!A:A,0),1))+IF(Duombaze!FN223="",0,INDEX(DU!K:K,MATCH(Duombaze!FN223,DU!A:A,0),1))+IF(Duombaze!FO223="",0,INDEX(DU!K:K,MATCH(Duombaze!FO223,DU!A:A,0),1))+IF(Duombaze!FP223="",0,INDEX(DU!K:K,MATCH(Duombaze!FP223,DU!A:A,0),1))</f>
        <v>3.87</v>
      </c>
    </row>
    <row r="224" spans="1:183" s="7" customFormat="1" ht="45" customHeight="1" x14ac:dyDescent="0.25">
      <c r="A224" s="42">
        <v>1</v>
      </c>
      <c r="B224" s="42" t="s">
        <v>8028</v>
      </c>
      <c r="C224" s="12" t="s">
        <v>8691</v>
      </c>
      <c r="D224" s="6" t="s">
        <v>8676</v>
      </c>
      <c r="E224" s="4" t="str">
        <f>IF(D224&lt;&gt;"",A224&amp;" "&amp;C224&amp;" "&amp;"CERT167 "&amp;D224,"")</f>
        <v>1 SPC18L CERT167 Pagrindas, ašys 412E, CINKUOTAS rėmas</v>
      </c>
      <c r="F224" s="6" t="s">
        <v>9012</v>
      </c>
      <c r="G224" s="6" t="s">
        <v>8077</v>
      </c>
      <c r="H224" s="6" t="s">
        <v>8269</v>
      </c>
      <c r="I224" s="6" t="s">
        <v>8074</v>
      </c>
      <c r="J224" s="6">
        <v>23109200</v>
      </c>
      <c r="K224" s="643" t="s">
        <v>1448</v>
      </c>
      <c r="L224" s="643" t="s">
        <v>8840</v>
      </c>
      <c r="M224" s="643"/>
      <c r="N224" s="643"/>
      <c r="O224" s="643"/>
      <c r="P224" s="640">
        <f>IF(Duombaze!G224="",0,INDEX(DU!I:I,MATCH(Duombaze!G224,DU!A:A,0),1))+IF(Duombaze!H224="",0,INDEX(DU!I:I,MATCH(Duombaze!H224,DU!A:A,0),1))+IF(Duombaze!I224="",0,INDEX(DU!I:I,MATCH(Duombaze!I224,DU!A:A,0),1))+IF(Duombaze!J224="",0,INDEX(DU!I:I,MATCH(Duombaze!J224,DU!A:A,0),1))+IF(Duombaze!K224="",0,INDEX(DU!I:I,MATCH(Duombaze!K224,DU!A:A,0),1))+IF(Duombaze!L224="",0,INDEX(DU!I:I,MATCH(Duombaze!L224,DU!A:A,0),1))+IF(Duombaze!M224="",0,INDEX(DU!I:I,MATCH(Duombaze!M224,DU!A:A,0),1))+IF(Duombaze!N224="",0,INDEX(DU!I:I,MATCH(Duombaze!N224,DU!A:A,0),1))+IF(Duombaze!O224="",0,INDEX(DU!I:I,MATCH(Duombaze!O224,DU!A:A,0),1))</f>
        <v>6788.4913010929104</v>
      </c>
      <c r="Q224" s="640">
        <f>IF(Duombaze!G224="",0,INDEX(DU!K:K,MATCH(Duombaze!G224,DU!A:A,0),1))+IF(Duombaze!H224="",0,INDEX(DU!K:K,MATCH(Duombaze!H224,DU!A:A,0),1))+IF(Duombaze!I224="",0,INDEX(DU!K:K,MATCH(Duombaze!I224,DU!A:A,0),1))+IF(Duombaze!J224="",0,INDEX(DU!K:K,MATCH(Duombaze!J224,DU!A:A,0),1))+IF(Duombaze!K224="",0,INDEX(DU!K:K,MATCH(Duombaze!K224,DU!A:A,0),1))+IF(Duombaze!L224="",0,INDEX(DU!K:K,MATCH(Duombaze!L224,DU!A:A,0),1))+IF(Duombaze!M224="",0,INDEX(DU!K:K,MATCH(Duombaze!M224,DU!A:A,0),1))+IF(Duombaze!N224="",0,INDEX(DU!K:K,MATCH(Duombaze!N224,DU!A:A,0),1))+IF(Duombaze!O224="",0,INDEX(DU!K:K,MATCH(Duombaze!O224,DU!A:A,0),1))</f>
        <v>1234.96</v>
      </c>
      <c r="R224" s="6"/>
      <c r="S224" s="48"/>
      <c r="T224" s="883"/>
      <c r="U224" s="49"/>
      <c r="V224" s="49"/>
      <c r="W224" s="6"/>
      <c r="X224" s="6"/>
      <c r="Y224" s="858"/>
      <c r="Z224" s="66" t="s">
        <v>8673</v>
      </c>
      <c r="AA224" s="4" t="str">
        <f t="shared" si="115"/>
        <v>1 SPC18L Grąžulas amortizuojamas prailgintas +20 cm ZN</v>
      </c>
      <c r="AB224" s="6" t="s">
        <v>8075</v>
      </c>
      <c r="AC224" s="6">
        <f>IF(Duombaze!AB224="",0,INDEX(DU!I:I,MATCH(Duombaze!AB224,DU!A:A,0),1))</f>
        <v>688.49869508567997</v>
      </c>
      <c r="AD224" s="2">
        <f>IF(Duombaze!AB224="",0,INDEX(DU!K:K,MATCH(Duombaze!AB224,DU!A:A,0),1))</f>
        <v>54</v>
      </c>
      <c r="AE224" s="6"/>
      <c r="AF224" s="6"/>
      <c r="AG224" s="6" t="s">
        <v>3572</v>
      </c>
      <c r="AH224" s="4" t="str">
        <f t="shared" si="103"/>
        <v>1 SPC18L Bamperis ATLENKIAMAS apvalus prisukamas ZN</v>
      </c>
      <c r="AI224" s="6" t="s">
        <v>3570</v>
      </c>
      <c r="AJ224" s="643" t="s">
        <v>3570</v>
      </c>
      <c r="AK224" s="643"/>
      <c r="AL224" s="643"/>
      <c r="AM224" s="643">
        <f>IF(Duombaze!AJ224="",0,INDEX(DU!I:I,MATCH(Duombaze!AJ224,DU!A:A,0),1))+IF(Duombaze!AK224="",0,INDEX(DU!I:I,MATCH(Duombaze!AK224,DU!A:A,0),1))+IF(Duombaze!AL224="",0,INDEX(DU!I:I,MATCH(Duombaze!AL224,DU!A:A,0),1))</f>
        <v>184.28384698900601</v>
      </c>
      <c r="AN224" s="643">
        <f>IF(Duombaze!AJ224="",0,INDEX(DU!K:K,MATCH(Duombaze!AJ224,DU!A:A,0),1))+IF(Duombaze!AK224="",0,INDEX(DU!K:K,MATCH(Duombaze!AK224,DU!A:A,0),1))+IF(Duombaze!AL224="",0,INDEX(DU!K:K,MATCH(Duombaze!AL224,DU!A:A,0),1))</f>
        <v>39.97</v>
      </c>
      <c r="AO224" s="6"/>
      <c r="AP224" s="6"/>
      <c r="AQ224" s="6" t="s">
        <v>2589</v>
      </c>
      <c r="AR224" s="4" t="str">
        <f t="shared" ref="AR224" si="117">IF(AQ224&lt;&gt;"",A224&amp;" "&amp;C224&amp;" "&amp;AQ224,"")</f>
        <v>1 SPC18L Pagrindo hidraulika su stabilizatoriais</v>
      </c>
      <c r="AS224" s="6" t="s">
        <v>8649</v>
      </c>
      <c r="AT224" s="6" t="s">
        <v>8268</v>
      </c>
      <c r="AU224" s="6" t="s">
        <v>8263</v>
      </c>
      <c r="AV224" s="6" t="s">
        <v>6821</v>
      </c>
      <c r="AW224" s="6" t="s">
        <v>8076</v>
      </c>
      <c r="AX224" s="6" t="s">
        <v>3181</v>
      </c>
      <c r="AY224" s="643"/>
      <c r="AZ224" s="643"/>
      <c r="BA224" s="643"/>
      <c r="BB224" s="643"/>
      <c r="BC224" s="640">
        <f>IF(Duombaze!AT224="",0,INDEX(DU!I:I,MATCH(Duombaze!AT224,DU!A:A,0),1))+IF(Duombaze!AU224="",0,INDEX(DU!I:I,MATCH(Duombaze!AU224,DU!A:A,0),1))+IF(Duombaze!AV224="",0,INDEX(DU!I:I,MATCH(Duombaze!AV224,DU!A:A,0),1))+IF(Duombaze!AW224="",0,INDEX(DU!I:I,MATCH(Duombaze!AW224,DU!A:A,0),1))+IF(Duombaze!AX224="",0,INDEX(DU!I:I,MATCH(Duombaze!AX224,DU!A:A,0),1))+IF(Duombaze!AY224="",0,INDEX(DU!I:I,MATCH(Duombaze!AY224,DU!A:A,0),1))+IF(Duombaze!AZ224="",0,INDEX(DU!I:I,MATCH(Duombaze!AZ224,DU!A:A,0),1))+IF(Duombaze!BA224="",0,INDEX(DU!I:I,MATCH(Duombaze!BA224,DU!A:A,0),1))+IF(Duombaze!BB224="",0,INDEX(DU!I:I,MATCH(Duombaze!BB224,DU!A:A,0),1))</f>
        <v>1129.7129302548799</v>
      </c>
      <c r="BD224" s="640">
        <f>IF(Duombaze!AT224="",0,INDEX(DU!K:K,MATCH(Duombaze!AT224,DU!A:A,0),1))+IF(Duombaze!AU224="",0,INDEX(DU!K:K,MATCH(Duombaze!AU224,DU!A:A,0),1))+IF(Duombaze!AV224="",0,INDEX(DU!K:K,MATCH(Duombaze!AV224,DU!A:A,0),1))+IF(Duombaze!AW224="",0,INDEX(DU!K:K,MATCH(Duombaze!AW224,DU!A:A,0),1))+IF(Duombaze!AX224="",0,INDEX(DU!K:K,MATCH(Duombaze!AX224,DU!A:A,0),1))+IF(Duombaze!AY224="",0,INDEX(DU!K:K,MATCH(Duombaze!AY224,DU!A:A,0),1))+IF(Duombaze!AZ224="",0,INDEX(DU!K:K,MATCH(Duombaze!AZ224,DU!A:A,0),1))+IF(Duombaze!BA224="",0,INDEX(DU!K:K,MATCH(Duombaze!BA224,DU!A:A,0),1))+IF(Duombaze!BB224="",0,INDEX(DU!K:K,MATCH(Duombaze!BB224,DU!A:A,0),1))</f>
        <v>95.39</v>
      </c>
      <c r="BE224" s="6"/>
      <c r="BF224" s="6"/>
      <c r="BG224" s="918" t="s">
        <v>55</v>
      </c>
      <c r="BH224" s="4" t="str">
        <f t="shared" si="110"/>
        <v>1 SPC18L Hidrauliniai stabdžiai</v>
      </c>
      <c r="BI224" s="251" t="s">
        <v>315</v>
      </c>
      <c r="BJ224" s="640" t="s">
        <v>3002</v>
      </c>
      <c r="BK224" s="640" t="s">
        <v>3006</v>
      </c>
      <c r="BL224" s="640" t="s">
        <v>2995</v>
      </c>
      <c r="BM224" s="640">
        <f>IF(Duombaze!BJ224="",0,INDEX(DU!I:I,MATCH(Duombaze!BJ224,DU!A:A,0),1))+IF(Duombaze!BK224="",0,INDEX(DU!I:I,MATCH(Duombaze!BK224,DU!A:A,0),1))+IF(Duombaze!BL224="",0,INDEX(DU!I:I,MATCH(Duombaze!BL224,DU!A:A,0),1))</f>
        <v>238.6316228</v>
      </c>
      <c r="BN224" s="640">
        <f>IF(Duombaze!BJ224="",0,INDEX(DU!K:K,MATCH(Duombaze!BJ224,DU!A:A,0),1))+IF(Duombaze!BK224="",0,INDEX(DU!K:K,MATCH(Duombaze!BK224,DU!A:A,0),1))+IF(Duombaze!BL224="",0,INDEX(DU!K:K,MATCH(Duombaze!BL224,DU!A:A,0),1))</f>
        <v>62.099999999999994</v>
      </c>
      <c r="BO224" s="4"/>
      <c r="BP224" s="4"/>
      <c r="BQ224" s="6"/>
      <c r="BR224" s="6"/>
      <c r="BS224" s="6"/>
      <c r="BT224" s="6"/>
      <c r="BU224" s="6"/>
      <c r="BV224" s="6"/>
      <c r="BW224" s="6"/>
      <c r="BX224" s="6"/>
      <c r="BY224" s="6"/>
      <c r="BZ224" s="6"/>
      <c r="CA224" s="6" t="s">
        <v>2748</v>
      </c>
      <c r="CB224" s="6" t="str">
        <f t="shared" si="112"/>
        <v>1 SPC18L Hidr.koja SIMOL H1160P PASTIPRINTA (HJ+kranas)</v>
      </c>
      <c r="CC224" s="6" t="s">
        <v>2647</v>
      </c>
      <c r="CD224" s="6">
        <f>IF(Duombaze!CC224="",0,INDEX(DU!I:I,MATCH(Duombaze!CC224,DU!A:A,0),1))</f>
        <v>202.668286325791</v>
      </c>
      <c r="CE224" s="4">
        <f>IF(Duombaze!CC224="",0,INDEX(DU!K:K,MATCH(Duombaze!CC224,DU!A:A,0),1))</f>
        <v>11.61</v>
      </c>
      <c r="CF224" s="6"/>
      <c r="CG224" s="6"/>
      <c r="CH224" s="6" t="s">
        <v>394</v>
      </c>
      <c r="CI224" s="4" t="str">
        <f>IF(CH224&lt;&gt;"",A224&amp;" "&amp;C224&amp;" "&amp;"CERT167 "&amp;CH224,"")</f>
        <v>1 SPC18L CERT167 Priekinė kilpa UMEGA D-50 (SPC30)</v>
      </c>
      <c r="CJ224" s="6" t="s">
        <v>395</v>
      </c>
      <c r="CK224" s="6">
        <f>IF(Duombaze!CJ224="",0,INDEX(DU!I:I,MATCH(Duombaze!CJ224,DU!A:A,0),1))</f>
        <v>89.6086215277777</v>
      </c>
      <c r="CL224" s="4">
        <f>IF(Duombaze!CJ224="",0,INDEX(DU!K:K,MATCH(Duombaze!CJ224,DU!A:A,0),1))</f>
        <v>20.625</v>
      </c>
      <c r="CM224" s="6"/>
      <c r="CN224" s="6"/>
      <c r="CO224" s="6" t="s">
        <v>714</v>
      </c>
      <c r="CP224" s="4" t="str">
        <f t="shared" si="106"/>
        <v>1 SPC18L  Rankinis stabdis puspriekabėms</v>
      </c>
      <c r="CQ224" s="6" t="s">
        <v>2707</v>
      </c>
      <c r="CR224" s="643" t="s">
        <v>2707</v>
      </c>
      <c r="CS224" s="643"/>
      <c r="CT224" s="643">
        <f>IF(Duombaze!CR224="",0,INDEX(DU!I:I,MATCH(Duombaze!CR224,DU!A:A,0),1))+IF(Duombaze!CS224="",0,INDEX(DU!I:I,MATCH(Duombaze!CS224,DU!A:A,0),1))</f>
        <v>27.738101200368501</v>
      </c>
      <c r="CU224" s="6">
        <f>IF(Duombaze!CR224="",0,INDEX(DU!K:K,MATCH(Duombaze!CR224,DU!A:A,0),1))+IF(Duombaze!CS224="",0,INDEX(DU!K:K,MATCH(Duombaze!CS224,DU!A:A,0),1))</f>
        <v>35.47</v>
      </c>
      <c r="CV224" s="6"/>
      <c r="CW224" s="6"/>
      <c r="CX224" s="6" t="s">
        <v>8326</v>
      </c>
      <c r="CY224" s="4" t="str">
        <f t="shared" si="107"/>
        <v>1 SPC18L Viršborčiai 800 tinkliniai</v>
      </c>
      <c r="CZ224" s="6" t="s">
        <v>8265</v>
      </c>
      <c r="DA224" s="6" t="s">
        <v>8265</v>
      </c>
      <c r="DB224" s="674"/>
      <c r="DC224" s="674">
        <f>IF(Duombaze!DA224="",0,INDEX(DU!I:I,MATCH(Duombaze!DA224,DU!A:A,0),1))+IF(Duombaze!DB224="",0,INDEX(DU!I:I,MATCH(Duombaze!DB224,DU!A:A,0),1))</f>
        <v>598.24412196078401</v>
      </c>
      <c r="DD224" s="6">
        <f>IF(Duombaze!DA224="",0,INDEX(DU!K:K,MATCH(Duombaze!DA224,DU!A:A,0),1))+IF(Duombaze!DB224="",0,INDEX(DU!K:K,MATCH(Duombaze!DB224,DU!A:A,0),1))</f>
        <v>253.29</v>
      </c>
      <c r="DE224" s="6"/>
      <c r="DF224" s="6"/>
      <c r="DG224" s="917" t="s">
        <v>8327</v>
      </c>
      <c r="DH224" s="6" t="str">
        <f t="shared" si="108"/>
        <v>1 SPC18L Tentas nuo žemės</v>
      </c>
      <c r="DI224" s="6" t="s">
        <v>8447</v>
      </c>
      <c r="DJ224" s="6" t="s">
        <v>8447</v>
      </c>
      <c r="DK224" s="679"/>
      <c r="DL224" s="679">
        <f>IF(Duombaze!DJ224="",0,INDEX(DU!I:I,MATCH(Duombaze!DJ224,DU!A:A,0),1))+IF(Duombaze!DK224="",0,INDEX(DU!I:I,MATCH(Duombaze!DK224,DU!A:A,0),1))</f>
        <v>396.39790652277202</v>
      </c>
      <c r="DM224" s="6">
        <f>IF(Duombaze!DJ224="",0,INDEX(DU!K:K,MATCH(Duombaze!DJ224,DU!A:A,0),1))+IF(Duombaze!DK224="",0,INDEX(DU!K:K,MATCH(Duombaze!DK224,DU!A:A,0),1))</f>
        <v>197.2175</v>
      </c>
      <c r="DN224" s="48"/>
      <c r="DO224" s="48"/>
      <c r="DP224" s="62" t="s">
        <v>2891</v>
      </c>
      <c r="DQ224" s="4" t="str">
        <f>IF(DP224&lt;&gt;"",A224&amp;" "&amp;C224&amp;" "&amp;"CERT167 "&amp;DP224,"")</f>
        <v>1 SPC18L CERT167 Gale apvalūs LED žibintai + pilnas LED (N. Danija) + atšvaitai</v>
      </c>
      <c r="DR224" s="68" t="s">
        <v>2842</v>
      </c>
      <c r="DS224" s="68" t="s">
        <v>2793</v>
      </c>
      <c r="DT224" s="68" t="s">
        <v>3046</v>
      </c>
      <c r="DU224" s="694"/>
      <c r="DV224" s="694"/>
      <c r="DW224" s="694">
        <f>IF(Duombaze!DS224="",0,INDEX(DU!I:I,MATCH(Duombaze!DS224,DU!A:A,0),1))+IF(Duombaze!DT224="",0,INDEX(DU!I:I,MATCH(Duombaze!DT224,DU!A:A,0),1))+IF(Duombaze!DU224="",0,INDEX(DU!I:I,MATCH(Duombaze!DU224,DU!A:A,0),1))+IF(Duombaze!DV224="",0,INDEX(DU!I:I,MATCH(Duombaze!DV224,DU!A:A,0),1))</f>
        <v>209.30027058823501</v>
      </c>
      <c r="DX224" s="640">
        <f>IF(Duombaze!DS224="",0,INDEX(DU!K:K,MATCH(Duombaze!DS224,DU!A:A,0),1))+IF(Duombaze!DT224="",0,INDEX(DU!K:K,MATCH(Duombaze!DT224,DU!A:A,0),1))+IF(Duombaze!DU224="",0,INDEX(DU!K:K,MATCH(Duombaze!DU224,DU!A:A,0),1))+IF(Duombaze!DV224="",0,INDEX(DU!K:KH,MATCH(Duombaze!DV224,DU!A:A,0),1))</f>
        <v>69.61</v>
      </c>
      <c r="DY224" s="66"/>
      <c r="DZ224" s="66"/>
      <c r="EA224" s="6"/>
      <c r="EB224" s="6"/>
      <c r="EC224" s="6"/>
      <c r="ED224" s="6">
        <f>IF(Duombaze!EC224="",0,INDEX(DU!I:I,MATCH(Duombaze!EC224,DU!A:A,0),1))</f>
        <v>0</v>
      </c>
      <c r="EE224" s="640">
        <f>IF(Duombaze!EC224="",0,INDEX(DU!K:K,MATCH(Duombaze!EC224,DU!A:A,0),1))</f>
        <v>0</v>
      </c>
      <c r="EF224" s="6"/>
      <c r="EG224" s="6"/>
      <c r="EH224" s="6" t="s">
        <v>2190</v>
      </c>
      <c r="EI224" s="4" t="str">
        <f t="shared" si="100"/>
        <v>1 SPC18L Lipdukai Daniški + MItip logo (prisukamas)</v>
      </c>
      <c r="EJ224" s="6" t="s">
        <v>1847</v>
      </c>
      <c r="EK224" s="6" t="s">
        <v>3051</v>
      </c>
      <c r="EL224" s="6" t="s">
        <v>3052</v>
      </c>
      <c r="EM224" s="674"/>
      <c r="EN224" s="674">
        <f>IF(Duombaze!EK224="",0,INDEX(DU!I:I,MATCH(Duombaze!EK224,DU!A:A,0),1))+IF(Duombaze!EL224="",0,INDEX(DU!I:I,MATCH(Duombaze!EL224,DU!A:A,0),1))+IF(Duombaze!EM224="",0,INDEX(DU!I:I,MATCH(Duombaze!EM224,DU!A:A,0),1))</f>
        <v>13.609623333333332</v>
      </c>
      <c r="EO224" s="6">
        <f>IF(Duombaze!EK224="",0,INDEX(DU!K:K,MATCH(Duombaze!EK224,DU!A:A,0),1))+IF(Duombaze!EL224="",0,INDEX(DU!K:K,MATCH(Duombaze!EL224,DU!A:A,0),1))+IF(Duombaze!EM224="",0,INDEX(DU!K:K,MATCH(Duombaze!EM224,DU!A:A,0),1))</f>
        <v>2.58</v>
      </c>
      <c r="EP224" s="6"/>
      <c r="EQ224" s="66"/>
      <c r="ER224" s="6"/>
      <c r="ES224" s="4"/>
      <c r="ET224" s="6"/>
      <c r="EU224" s="6"/>
      <c r="EV224" s="6"/>
      <c r="EW224" s="6" t="s">
        <v>8377</v>
      </c>
      <c r="EX224" s="6" t="str">
        <f t="shared" si="111"/>
        <v>1 SPC18L Ištisiniai metaliniai purvasaugiai</v>
      </c>
      <c r="EY224" s="6" t="s">
        <v>8264</v>
      </c>
      <c r="EZ224" s="6" t="s">
        <v>8264</v>
      </c>
      <c r="FA224" s="674"/>
      <c r="FB224" s="674">
        <f>IF(Duombaze!EZ224="",0,INDEX(DU!I:I,MATCH(Duombaze!EZ224,DU!A:A,0),1))+IF(Duombaze!FA224="",0,INDEX(DU!I:I,MATCH(Duombaze!FA224,DU!A:A,0),1))</f>
        <v>240.24959700340301</v>
      </c>
      <c r="FC224" s="6">
        <f>IF(Duombaze!EZ224="",0,INDEX(DU!K:K,MATCH(Duombaze!EZ224,DU!A:A,0),1))+IF(Duombaze!FA224="",0,INDEX(DU!K:K,MATCH(Duombaze!FA224,DU!A:A,0),1))</f>
        <v>77.34</v>
      </c>
      <c r="FD224" s="6"/>
      <c r="FE224" s="6"/>
      <c r="FF224" s="6"/>
      <c r="FG224" s="6"/>
      <c r="FI224" s="4"/>
      <c r="FJ224" s="4"/>
      <c r="FK224" s="4"/>
      <c r="FN224" s="673"/>
      <c r="FO224" s="673"/>
      <c r="FP224" s="673"/>
      <c r="FQ224" s="673">
        <f>IF(Duombaze!FM224="",0,INDEX(DU!I:I,MATCH(Duombaze!FM224,DU!A:A,0),1))+IF(Duombaze!FN224="",0,INDEX(DU!I:I,MATCH(Duombaze!FN224,DU!A:A,0),1))+IF(Duombaze!FO224="",0,INDEX(DU!I:I,MATCH(Duombaze!FO224,DU!A:A,0),1))+IF(Duombaze!FP224="",0,INDEX(DU!I:I,MATCH(Duombaze!FP224,DU!A:A,0),1))</f>
        <v>0</v>
      </c>
      <c r="FR224" s="673">
        <f>IF(Duombaze!FM224="",0,INDEX(DU!K:K*2,MATCH(Duombaze!FM224,DU!A:A,0),1))+IF(Duombaze!FN224="",0,INDEX(DU!K:K,MATCH(Duombaze!FN224,DU!A:A,0),1))+IF(Duombaze!FO224="",0,INDEX(DU!K:K,MATCH(Duombaze!FO224,DU!A:A,0),1))+IF(Duombaze!FP224="",0,INDEX(DU!K:K,MATCH(Duombaze!FP224,DU!A:A,0),1))</f>
        <v>0</v>
      </c>
    </row>
    <row r="225" spans="1:184" s="7" customFormat="1" ht="41.25" customHeight="1" x14ac:dyDescent="0.25">
      <c r="A225" s="42">
        <v>2</v>
      </c>
      <c r="B225" s="42" t="s">
        <v>8028</v>
      </c>
      <c r="C225" s="12" t="s">
        <v>8691</v>
      </c>
      <c r="D225" s="6" t="s">
        <v>3408</v>
      </c>
      <c r="E225" s="4" t="str">
        <f>IF(D225&lt;&gt;"",A225&amp;" "&amp;C225&amp;" "&amp;"CERT167 "&amp;D225,"")</f>
        <v>2 SPC18L CERT167 Pagrindas, ašys 412E</v>
      </c>
      <c r="F225" s="6" t="s">
        <v>9013</v>
      </c>
      <c r="G225" s="6" t="s">
        <v>8372</v>
      </c>
      <c r="H225" s="6" t="s">
        <v>8269</v>
      </c>
      <c r="I225" s="6" t="s">
        <v>8074</v>
      </c>
      <c r="J225" s="6">
        <v>23109200</v>
      </c>
      <c r="K225" s="643" t="s">
        <v>1448</v>
      </c>
      <c r="L225" s="643" t="s">
        <v>8839</v>
      </c>
      <c r="M225" s="643"/>
      <c r="N225" s="643"/>
      <c r="O225" s="643"/>
      <c r="P225" s="640">
        <f>IF(Duombaze!G225="",0,INDEX(DU!I:I,MATCH(Duombaze!G225,DU!A:A,0),1))+IF(Duombaze!H225="",0,INDEX(DU!I:I,MATCH(Duombaze!H225,DU!A:A,0),1))+IF(Duombaze!I225="",0,INDEX(DU!I:I,MATCH(Duombaze!I225,DU!A:A,0),1))+IF(Duombaze!J225="",0,INDEX(DU!I:I,MATCH(Duombaze!J225,DU!A:A,0),1))+IF(Duombaze!K225="",0,INDEX(DU!I:I,MATCH(Duombaze!K225,DU!A:A,0),1))+IF(Duombaze!L225="",0,INDEX(DU!I:I,MATCH(Duombaze!L225,DU!A:A,0),1))+IF(Duombaze!M225="",0,INDEX(DU!I:I,MATCH(Duombaze!M225,DU!A:A,0),1))+IF(Duombaze!N225="",0,INDEX(DU!I:I,MATCH(Duombaze!N225,DU!A:A,0),1))+IF(Duombaze!O225="",0,INDEX(DU!I:I,MATCH(Duombaze!O225,DU!A:A,0),1))</f>
        <v>6178.3721845274777</v>
      </c>
      <c r="Q225" s="640">
        <f>IF(Duombaze!G225="",0,INDEX(DU!K:K,MATCH(Duombaze!G225,DU!A:A,0),1))+IF(Duombaze!H225="",0,INDEX(DU!K:K,MATCH(Duombaze!H225,DU!A:A,0),1))+IF(Duombaze!I225="",0,INDEX(DU!K:K,MATCH(Duombaze!I225,DU!A:A,0),1))+IF(Duombaze!J225="",0,INDEX(DU!K:K,MATCH(Duombaze!J225,DU!A:A,0),1))+IF(Duombaze!K225="",0,INDEX(DU!K:K,MATCH(Duombaze!K225,DU!A:A,0),1))+IF(Duombaze!L225="",0,INDEX(DU!K:K,MATCH(Duombaze!L225,DU!A:A,0),1))+IF(Duombaze!M225="",0,INDEX(DU!K:K,MATCH(Duombaze!M225,DU!A:A,0),1))+IF(Duombaze!N225="",0,INDEX(DU!K:K,MATCH(Duombaze!N225,DU!A:A,0),1))+IF(Duombaze!O225="",0,INDEX(DU!K:K,MATCH(Duombaze!O225,DU!A:A,0),1))</f>
        <v>1464.87</v>
      </c>
      <c r="R225" s="6"/>
      <c r="S225" s="48"/>
      <c r="T225" s="883"/>
      <c r="U225" s="49"/>
      <c r="V225" s="49"/>
      <c r="W225" s="6"/>
      <c r="X225" s="6"/>
      <c r="Y225" s="858"/>
      <c r="Z225" s="66" t="s">
        <v>8674</v>
      </c>
      <c r="AA225" s="4" t="str">
        <f t="shared" si="115"/>
        <v xml:space="preserve">2 SPC18L Grąžulas amortizuojamas prailgintas +20 cm </v>
      </c>
      <c r="AB225" s="6" t="s">
        <v>8675</v>
      </c>
      <c r="AC225" s="6">
        <f>IF(Duombaze!AB225="",0,INDEX(DU!I:I,MATCH(Duombaze!AB225,DU!A:A,0),1))</f>
        <v>598.62484294401804</v>
      </c>
      <c r="AD225" s="2">
        <f>IF(Duombaze!AB225="",0,INDEX(DU!K:K,MATCH(Duombaze!AB225,DU!A:A,0),1))</f>
        <v>69.605000000000004</v>
      </c>
      <c r="AE225" s="6"/>
      <c r="AF225" s="6"/>
      <c r="AG225" s="6" t="s">
        <v>3568</v>
      </c>
      <c r="AH225" s="4" t="str">
        <f t="shared" si="103"/>
        <v xml:space="preserve">2 SPC18L Bamperis ATLENKIAMAS apvalus prisukamas </v>
      </c>
      <c r="AI225" s="6" t="s">
        <v>3569</v>
      </c>
      <c r="AJ225" s="643" t="s">
        <v>3569</v>
      </c>
      <c r="AK225" s="643"/>
      <c r="AL225" s="643"/>
      <c r="AM225" s="643">
        <f>IF(Duombaze!AJ225="",0,INDEX(DU!I:I,MATCH(Duombaze!AJ225,DU!A:A,0),1))+IF(Duombaze!AK225="",0,INDEX(DU!I:I,MATCH(Duombaze!AK225,DU!A:A,0),1))+IF(Duombaze!AL225="",0,INDEX(DU!I:I,MATCH(Duombaze!AL225,DU!A:A,0),1))</f>
        <v>98.121547910003997</v>
      </c>
      <c r="AN225" s="643">
        <f>IF(Duombaze!AJ225="",0,INDEX(DU!K:K,MATCH(Duombaze!AJ225,DU!A:A,0),1))+IF(Duombaze!AK225="",0,INDEX(DU!K:K,MATCH(Duombaze!AK225,DU!A:A,0),1))+IF(Duombaze!AL225="",0,INDEX(DU!K:K,MATCH(Duombaze!AL225,DU!A:A,0),1))</f>
        <v>39.97</v>
      </c>
      <c r="AO225" s="6"/>
      <c r="AP225" s="6"/>
      <c r="AQ225" s="6"/>
      <c r="AR225" s="4"/>
      <c r="AS225" s="6"/>
      <c r="AT225" s="643"/>
      <c r="AU225" s="643"/>
      <c r="AV225" s="643"/>
      <c r="AW225" s="643"/>
      <c r="AX225" s="643"/>
      <c r="AY225" s="643"/>
      <c r="AZ225" s="643"/>
      <c r="BA225" s="643"/>
      <c r="BB225" s="643"/>
      <c r="BC225" s="640">
        <f>IF(Duombaze!AT225="",0,INDEX(DU!I:I,MATCH(Duombaze!AT225,DU!A:A,0),1))+IF(Duombaze!AU225="",0,INDEX(DU!I:I,MATCH(Duombaze!AU225,DU!A:A,0),1))+IF(Duombaze!AV225="",0,INDEX(DU!I:I,MATCH(Duombaze!AV225,DU!A:A,0),1))+IF(Duombaze!AW225="",0,INDEX(DU!I:I,MATCH(Duombaze!AW225,DU!A:A,0),1))+IF(Duombaze!AX225="",0,INDEX(DU!I:I,MATCH(Duombaze!AX225,DU!A:A,0),1))+IF(Duombaze!AY225="",0,INDEX(DU!I:I,MATCH(Duombaze!AY225,DU!A:A,0),1))+IF(Duombaze!AZ225="",0,INDEX(DU!I:I,MATCH(Duombaze!AZ225,DU!A:A,0),1))+IF(Duombaze!BA225="",0,INDEX(DU!I:I,MATCH(Duombaze!BA225,DU!A:A,0),1))+IF(Duombaze!BB225="",0,INDEX(DU!I:I,MATCH(Duombaze!BB225,DU!A:A,0),1))</f>
        <v>0</v>
      </c>
      <c r="BD225" s="640">
        <f>IF(Duombaze!AT225="",0,INDEX(DU!K:K,MATCH(Duombaze!AT225,DU!A:A,0),1))+IF(Duombaze!AU225="",0,INDEX(DU!K:K,MATCH(Duombaze!AU225,DU!A:A,0),1))+IF(Duombaze!AV225="",0,INDEX(DU!K:K,MATCH(Duombaze!AV225,DU!A:A,0),1))+IF(Duombaze!AW225="",0,INDEX(DU!K:K,MATCH(Duombaze!AW225,DU!A:A,0),1))+IF(Duombaze!AX225="",0,INDEX(DU!K:K,MATCH(Duombaze!AX225,DU!A:A,0),1))+IF(Duombaze!AY225="",0,INDEX(DU!K:K,MATCH(Duombaze!AY225,DU!A:A,0),1))+IF(Duombaze!AZ225="",0,INDEX(DU!K:K,MATCH(Duombaze!AZ225,DU!A:A,0),1))+IF(Duombaze!BA225="",0,INDEX(DU!K:K,MATCH(Duombaze!BA225,DU!A:A,0),1))+IF(Duombaze!BB225="",0,INDEX(DU!K:K,MATCH(Duombaze!BB225,DU!A:A,0),1))</f>
        <v>0</v>
      </c>
      <c r="BE225" s="6"/>
      <c r="BF225" s="6"/>
      <c r="BG225" s="7" t="s">
        <v>2696</v>
      </c>
      <c r="BH225" s="4" t="str">
        <f>IF(BG225&lt;&gt;"",A225&amp;" "&amp;C225&amp;" "&amp;"CERT167 "&amp;BG225,"")</f>
        <v>2 SPC18L CERT167 Pneumatiniai stabdžiai WABCO (auto LSV, 2x0,4s, papild. slėgio vožtuvas)</v>
      </c>
      <c r="BI225" s="4" t="s">
        <v>1954</v>
      </c>
      <c r="BJ225" s="640" t="s">
        <v>1953</v>
      </c>
      <c r="BK225" s="640" t="s">
        <v>3003</v>
      </c>
      <c r="BL225" s="640"/>
      <c r="BM225" s="640">
        <f>IF(Duombaze!BJ225="",0,INDEX(DU!I:I,MATCH(Duombaze!BJ225,DU!A:A,0),1))+IF(Duombaze!BK225="",0,INDEX(DU!I:I,MATCH(Duombaze!BK225,DU!A:A,0),1))+IF(Duombaze!BL225="",0,INDEX(DU!I:I,MATCH(Duombaze!BL225,DU!A:A,0),1))</f>
        <v>693.76091999999994</v>
      </c>
      <c r="BN225" s="640">
        <f>IF(Duombaze!BJ225="",0,INDEX(DU!K:K,MATCH(Duombaze!BJ225,DU!A:A,0),1))+IF(Duombaze!BK225="",0,INDEX(DU!K:K,MATCH(Duombaze!BK225,DU!A:A,0),1))+IF(Duombaze!BL225="",0,INDEX(DU!K:K,MATCH(Duombaze!BL225,DU!A:A,0),1))</f>
        <v>94.89</v>
      </c>
      <c r="BO225" s="4"/>
      <c r="BP225" s="4"/>
      <c r="BQ225" s="6"/>
      <c r="BR225" s="6"/>
      <c r="BS225" s="6"/>
      <c r="BT225" s="6"/>
      <c r="BU225" s="6"/>
      <c r="BV225" s="6"/>
      <c r="BW225" s="6"/>
      <c r="BX225" s="6"/>
      <c r="BY225" s="6"/>
      <c r="BZ225" s="6"/>
      <c r="CA225" s="6"/>
      <c r="CB225" s="6"/>
      <c r="CC225" s="6"/>
      <c r="CD225" s="6">
        <f>IF(Duombaze!CC225="",0,INDEX(DU!I:I,MATCH(Duombaze!CC225,DU!A:A,0),1))</f>
        <v>0</v>
      </c>
      <c r="CE225" s="4">
        <f>IF(Duombaze!CC225="",0,INDEX(DU!K:K,MATCH(Duombaze!CC225,DU!A:A,0),1))</f>
        <v>0</v>
      </c>
      <c r="CF225" s="6"/>
      <c r="CG225" s="6"/>
      <c r="CH225" s="6" t="str">
        <f>CH177</f>
        <v>Priekinė kilpa K80</v>
      </c>
      <c r="CI225" s="4" t="str">
        <f>IF(CH225&lt;&gt;"",A225&amp;" "&amp;C225&amp;" "&amp;"CERT167 "&amp;CH225,"")</f>
        <v>2 SPC18L CERT167 Priekinė kilpa K80</v>
      </c>
      <c r="CJ225" s="6" t="s">
        <v>270</v>
      </c>
      <c r="CK225" s="6">
        <f>IF(Duombaze!CJ225="",0,INDEX(DU!I:I,MATCH(Duombaze!CJ225,DU!A:A,0),1))</f>
        <v>188.11279999999999</v>
      </c>
      <c r="CL225" s="4">
        <f>IF(Duombaze!CJ225="",0,INDEX(DU!K:K,MATCH(Duombaze!CJ225,DU!A:A,0),1))</f>
        <v>11.37</v>
      </c>
      <c r="CM225" s="6"/>
      <c r="CN225" s="6"/>
      <c r="CO225" s="6" t="s">
        <v>652</v>
      </c>
      <c r="CP225" s="4" t="str">
        <f t="shared" si="106"/>
        <v>2 SPC18L Ratų atsparos</v>
      </c>
      <c r="CQ225" s="6" t="s">
        <v>1471</v>
      </c>
      <c r="CR225" s="643" t="s">
        <v>1471</v>
      </c>
      <c r="CS225" s="643"/>
      <c r="CT225" s="643">
        <f>IF(Duombaze!CR225="",0,INDEX(DU!I:I,MATCH(Duombaze!CR225,DU!A:A,0),1))+IF(Duombaze!CS225="",0,INDEX(DU!I:I,MATCH(Duombaze!CS225,DU!A:A,0),1))</f>
        <v>28.542999999999999</v>
      </c>
      <c r="CU225" s="6">
        <f>IF(Duombaze!CR225="",0,INDEX(DU!K:K,MATCH(Duombaze!CR225,DU!A:A,0),1))+IF(Duombaze!CS225="",0,INDEX(DU!K:K,MATCH(Duombaze!CS225,DU!A:A,0),1))</f>
        <v>0</v>
      </c>
      <c r="CV225" s="6"/>
      <c r="CW225" s="6"/>
      <c r="CX225" s="6"/>
      <c r="CY225" s="4" t="str">
        <f t="shared" si="107"/>
        <v/>
      </c>
      <c r="CZ225" s="6"/>
      <c r="DA225" s="674"/>
      <c r="DB225" s="674"/>
      <c r="DC225" s="674">
        <f>IF(Duombaze!DA225="",0,INDEX(DU!I:I,MATCH(Duombaze!DA225,DU!A:A,0),1))+IF(Duombaze!DB225="",0,INDEX(DU!I:I,MATCH(Duombaze!DB225,DU!A:A,0),1))</f>
        <v>0</v>
      </c>
      <c r="DD225" s="6">
        <f>IF(Duombaze!DA225="",0,INDEX(DU!K:K,MATCH(Duombaze!DA225,DU!A:A,0),1))+IF(Duombaze!DB225="",0,INDEX(DU!K:K,MATCH(Duombaze!DB225,DU!A:A,0),1))</f>
        <v>0</v>
      </c>
      <c r="DE225" s="6"/>
      <c r="DF225" s="6"/>
      <c r="DG225" s="6"/>
      <c r="DH225" s="6"/>
      <c r="DI225" s="6"/>
      <c r="DJ225" s="674"/>
      <c r="DK225" s="679"/>
      <c r="DL225" s="679">
        <f>IF(Duombaze!DJ225="",0,INDEX(DU!I:I,MATCH(Duombaze!DJ225,DU!A:A,0),1))+IF(Duombaze!DK225="",0,INDEX(DU!I:I,MATCH(Duombaze!DK225,DU!A:A,0),1))</f>
        <v>0</v>
      </c>
      <c r="DM225" s="6">
        <f>IF(Duombaze!DJ225="",0,INDEX(DU!K:K,MATCH(Duombaze!DJ225,DU!A:A,0),1))+IF(Duombaze!DK225="",0,INDEX(DU!K:K,MATCH(Duombaze!DK225,DU!A:A,0),1))</f>
        <v>0</v>
      </c>
      <c r="DN225" s="48"/>
      <c r="DO225" s="48"/>
      <c r="DP225" s="48" t="s">
        <v>2892</v>
      </c>
      <c r="DQ225" s="4" t="str">
        <f>IF(DP225&lt;&gt;"",A225&amp;" "&amp;C225&amp;" "&amp;"CERT167 "&amp;DP225,"")</f>
        <v>2 SPC18L CERT167 Gale apvalūs LED + pilnas LED (N. Danija) + Darbiniai žib.</v>
      </c>
      <c r="DR225" s="66" t="s">
        <v>2893</v>
      </c>
      <c r="DS225" s="66" t="s">
        <v>2793</v>
      </c>
      <c r="DT225" s="66" t="s">
        <v>3045</v>
      </c>
      <c r="DU225" s="694"/>
      <c r="DV225" s="694"/>
      <c r="DW225" s="694">
        <f>IF(Duombaze!DS225="",0,INDEX(DU!I:I,MATCH(Duombaze!DS225,DU!A:A,0),1))+IF(Duombaze!DT225="",0,INDEX(DU!I:I,MATCH(Duombaze!DT225,DU!A:A,0),1))+IF(Duombaze!DU225="",0,INDEX(DU!I:I,MATCH(Duombaze!DU225,DU!A:A,0),1))+IF(Duombaze!DV225="",0,INDEX(DU!I:I,MATCH(Duombaze!DV225,DU!A:A,0),1))</f>
        <v>218.258070588235</v>
      </c>
      <c r="DX225" s="640">
        <f>IF(Duombaze!DS225="",0,INDEX(DU!K:K,MATCH(Duombaze!DS225,DU!A:A,0),1))+IF(Duombaze!DT225="",0,INDEX(DU!K:K,MATCH(Duombaze!DT225,DU!A:A,0),1))+IF(Duombaze!DU225="",0,INDEX(DU!K:K,MATCH(Duombaze!DU225,DU!A:A,0),1))+IF(Duombaze!DV225="",0,INDEX(DU!K:KH,MATCH(Duombaze!DV225,DU!A:A,0),1))</f>
        <v>88.94</v>
      </c>
      <c r="DY225" s="66"/>
      <c r="DZ225" s="66"/>
      <c r="EA225" s="6"/>
      <c r="EB225" s="6"/>
      <c r="EC225" s="6"/>
      <c r="ED225" s="6">
        <f>IF(Duombaze!EC225="",0,INDEX(DU!I:I,MATCH(Duombaze!EC225,DU!A:A,0),1))</f>
        <v>0</v>
      </c>
      <c r="EE225" s="640">
        <f>IF(Duombaze!EC225="",0,INDEX(DU!K:K,MATCH(Duombaze!EC225,DU!A:A,0),1))</f>
        <v>0</v>
      </c>
      <c r="EF225" s="6"/>
      <c r="EG225" s="6"/>
      <c r="EH225" s="6" t="s">
        <v>8677</v>
      </c>
      <c r="EI225" s="4" t="str">
        <f t="shared" si="100"/>
        <v>2 SPC18L Lipdukai universalūs + Umega Agro logo (ant rėmo)</v>
      </c>
      <c r="EJ225" s="6" t="s">
        <v>2761</v>
      </c>
      <c r="EK225" s="6" t="s">
        <v>255</v>
      </c>
      <c r="EL225" s="6" t="s">
        <v>3055</v>
      </c>
      <c r="EM225" s="674"/>
      <c r="EN225" s="674">
        <f>IF(Duombaze!EK225="",0,INDEX(DU!I:I,MATCH(Duombaze!EK225,DU!A:A,0),1))+IF(Duombaze!EL225="",0,INDEX(DU!I:I,MATCH(Duombaze!EL225,DU!A:A,0),1))+IF(Duombaze!EM225="",0,INDEX(DU!I:I,MATCH(Duombaze!EM225,DU!A:A,0),1))</f>
        <v>30.000210666666604</v>
      </c>
      <c r="EO225" s="6">
        <f>IF(Duombaze!EK225="",0,INDEX(DU!K:K,MATCH(Duombaze!EK225,DU!A:A,0),1))+IF(Duombaze!EL225="",0,INDEX(DU!K:K,MATCH(Duombaze!EL225,DU!A:A,0),1))+IF(Duombaze!EM225="",0,INDEX(DU!K:K,MATCH(Duombaze!EM225,DU!A:A,0),1))</f>
        <v>0</v>
      </c>
      <c r="EP225" s="6"/>
      <c r="EQ225" s="66"/>
      <c r="ER225" s="6"/>
      <c r="ES225" s="4"/>
      <c r="ET225" s="6"/>
      <c r="EU225" s="6"/>
      <c r="EV225" s="6"/>
      <c r="EW225" s="6" t="s">
        <v>8378</v>
      </c>
      <c r="EX225" s="6" t="str">
        <f t="shared" si="111"/>
        <v>2 SPC18L Purvasaugiai 700 1/4 prieky/gale</v>
      </c>
      <c r="EY225" s="6" t="s">
        <v>8379</v>
      </c>
      <c r="EZ225" s="674" t="s">
        <v>381</v>
      </c>
      <c r="FA225" s="674" t="s">
        <v>381</v>
      </c>
      <c r="FB225" s="674">
        <f>IF(Duombaze!EZ225="",0,INDEX(DU!I:I,MATCH(Duombaze!EZ225,DU!A:A,0),1))+IF(Duombaze!FA225="",0,INDEX(DU!I:I,MATCH(Duombaze!FA225,DU!A:A,0),1))</f>
        <v>95.8194504446666</v>
      </c>
      <c r="FC225" s="6">
        <f>IF(Duombaze!EZ225="",0,INDEX(DU!K:K,MATCH(Duombaze!EZ225,DU!A:A,0),1))+IF(Duombaze!FA225="",0,INDEX(DU!K:K,MATCH(Duombaze!FA225,DU!A:A,0),1))</f>
        <v>23.21</v>
      </c>
      <c r="FD225" s="6"/>
      <c r="FE225" s="6"/>
      <c r="FF225" s="6"/>
      <c r="FG225" s="6"/>
      <c r="FH225" s="6"/>
      <c r="FI225" s="6"/>
      <c r="FJ225" s="6"/>
      <c r="FK225" s="66"/>
      <c r="FL225" s="14"/>
      <c r="FM225" s="673"/>
      <c r="FN225" s="673"/>
      <c r="FO225" s="673"/>
      <c r="FP225" s="673"/>
      <c r="FQ225" s="673">
        <f>IF(Duombaze!FM225="",0,INDEX(DU!I:I,MATCH(Duombaze!FM225,DU!A:A,0),1))+IF(Duombaze!FN225="",0,INDEX(DU!I:I,MATCH(Duombaze!FN225,DU!A:A,0),1))+IF(Duombaze!FO225="",0,INDEX(DU!I:I,MATCH(Duombaze!FO225,DU!A:A,0),1))+IF(Duombaze!FP225="",0,INDEX(DU!I:I,MATCH(Duombaze!FP225,DU!A:A,0),1))</f>
        <v>0</v>
      </c>
      <c r="FR225" s="673">
        <f>IF(Duombaze!FM225="",0,INDEX(DU!K:K*2,MATCH(Duombaze!FM225,DU!A:A,0),1))+IF(Duombaze!FN225="",0,INDEX(DU!K:K,MATCH(Duombaze!FN225,DU!A:A,0),1))+IF(Duombaze!FO225="",0,INDEX(DU!K:K,MATCH(Duombaze!FO225,DU!A:A,0),1))+IF(Duombaze!FP225="",0,INDEX(DU!K:K,MATCH(Duombaze!FP225,DU!A:A,0),1))</f>
        <v>0</v>
      </c>
    </row>
    <row r="226" spans="1:184" s="7" customFormat="1" ht="45" customHeight="1" x14ac:dyDescent="0.25">
      <c r="A226" s="42">
        <v>3</v>
      </c>
      <c r="B226" s="42" t="s">
        <v>8028</v>
      </c>
      <c r="C226" s="12" t="s">
        <v>8691</v>
      </c>
      <c r="D226" s="6" t="s">
        <v>8395</v>
      </c>
      <c r="E226" s="4" t="str">
        <f>IF(D226&lt;&gt;"",A226&amp;" "&amp;C226&amp;" "&amp;"CERT167 "&amp;D226,"")</f>
        <v>3 SPC18L CERT167 Pagrindas su vair. ašim</v>
      </c>
      <c r="F226" s="2" t="s">
        <v>9014</v>
      </c>
      <c r="G226" s="6" t="s">
        <v>8372</v>
      </c>
      <c r="H226" s="6" t="s">
        <v>8269</v>
      </c>
      <c r="I226" s="6" t="s">
        <v>8446</v>
      </c>
      <c r="J226" s="6">
        <v>23109200</v>
      </c>
      <c r="K226" s="643" t="s">
        <v>1448</v>
      </c>
      <c r="L226" s="643" t="s">
        <v>8839</v>
      </c>
      <c r="M226" s="643"/>
      <c r="N226" s="643"/>
      <c r="O226" s="643"/>
      <c r="P226" s="640">
        <f>IF(Duombaze!G226="",0,INDEX(DU!I:I,MATCH(Duombaze!G226,DU!A:A,0),1))+IF(Duombaze!H226="",0,INDEX(DU!I:I,MATCH(Duombaze!H226,DU!A:A,0),1))+IF(Duombaze!I226="",0,INDEX(DU!I:I,MATCH(Duombaze!I226,DU!A:A,0),1))+IF(Duombaze!J226="",0,INDEX(DU!I:I,MATCH(Duombaze!J226,DU!A:A,0),1))+IF(Duombaze!K226="",0,INDEX(DU!I:I,MATCH(Duombaze!K226,DU!A:A,0),1))+IF(Duombaze!L226="",0,INDEX(DU!I:I,MATCH(Duombaze!L226,DU!A:A,0),1))+IF(Duombaze!M226="",0,INDEX(DU!I:I,MATCH(Duombaze!M226,DU!A:A,0),1))+IF(Duombaze!N226="",0,INDEX(DU!I:I,MATCH(Duombaze!N226,DU!A:A,0),1))+IF(Duombaze!O226="",0,INDEX(DU!I:I,MATCH(Duombaze!O226,DU!A:A,0),1))</f>
        <v>7219.6541845274778</v>
      </c>
      <c r="Q226" s="640">
        <f>IF(Duombaze!G226="",0,INDEX(DU!K:K,MATCH(Duombaze!G226,DU!A:A,0),1))+IF(Duombaze!H226="",0,INDEX(DU!K:K,MATCH(Duombaze!H226,DU!A:A,0),1))+IF(Duombaze!I226="",0,INDEX(DU!K:K,MATCH(Duombaze!I226,DU!A:A,0),1))+IF(Duombaze!J226="",0,INDEX(DU!K:K,MATCH(Duombaze!J226,DU!A:A,0),1))+IF(Duombaze!K226="",0,INDEX(DU!K:K,MATCH(Duombaze!K226,DU!A:A,0),1))+IF(Duombaze!L226="",0,INDEX(DU!K:K,MATCH(Duombaze!L226,DU!A:A,0),1))+IF(Duombaze!M226="",0,INDEX(DU!K:K,MATCH(Duombaze!M226,DU!A:A,0),1))+IF(Duombaze!N226="",0,INDEX(DU!K:K,MATCH(Duombaze!N226,DU!A:A,0),1))+IF(Duombaze!O226="",0,INDEX(DU!K:K,MATCH(Duombaze!O226,DU!A:A,0),1))</f>
        <v>1464.87</v>
      </c>
      <c r="R226" s="6"/>
      <c r="S226" s="48"/>
      <c r="T226" s="883"/>
      <c r="U226" s="49"/>
      <c r="V226" s="49"/>
      <c r="W226" s="6"/>
      <c r="X226" s="6"/>
      <c r="Y226" s="858"/>
      <c r="Z226" s="66"/>
      <c r="AA226" s="4"/>
      <c r="AB226" s="6"/>
      <c r="AC226" s="6">
        <f>IF(Duombaze!AB226="",0,INDEX(DU!I:I,MATCH(Duombaze!AB226,DU!A:A,0),1))</f>
        <v>0</v>
      </c>
      <c r="AD226" s="2">
        <f>IF(Duombaze!AB226="",0,INDEX(DU!K:K,MATCH(Duombaze!AB226,DU!A:A,0),1))</f>
        <v>0</v>
      </c>
      <c r="AE226" s="6"/>
      <c r="AF226" s="6"/>
      <c r="AG226" s="6"/>
      <c r="AH226" s="4"/>
      <c r="AI226" s="6"/>
      <c r="AJ226" s="643"/>
      <c r="AK226" s="643"/>
      <c r="AL226" s="643"/>
      <c r="AM226" s="643">
        <f>IF(Duombaze!AJ226="",0,INDEX(DU!I:I,MATCH(Duombaze!AJ226,DU!A:A,0),1))+IF(Duombaze!AK226="",0,INDEX(DU!I:I,MATCH(Duombaze!AK226,DU!A:A,0),1))+IF(Duombaze!AL226="",0,INDEX(DU!I:I,MATCH(Duombaze!AL226,DU!A:A,0),1))</f>
        <v>0</v>
      </c>
      <c r="AN226" s="643">
        <f>IF(Duombaze!AJ226="",0,INDEX(DU!K:K,MATCH(Duombaze!AJ226,DU!A:A,0),1))+IF(Duombaze!AK226="",0,INDEX(DU!K:K,MATCH(Duombaze!AK226,DU!A:A,0),1))+IF(Duombaze!AL226="",0,INDEX(DU!K:K,MATCH(Duombaze!AL226,DU!A:A,0),1))</f>
        <v>0</v>
      </c>
      <c r="AO226" s="6"/>
      <c r="AP226" s="6"/>
      <c r="AQ226" s="6"/>
      <c r="AR226" s="4"/>
      <c r="AS226" s="6"/>
      <c r="AT226" s="643"/>
      <c r="AU226" s="643"/>
      <c r="AV226" s="643"/>
      <c r="AW226" s="643"/>
      <c r="AX226" s="643"/>
      <c r="AY226" s="643"/>
      <c r="AZ226" s="643"/>
      <c r="BA226" s="643"/>
      <c r="BB226" s="643"/>
      <c r="BC226" s="640">
        <f>IF(Duombaze!AT226="",0,INDEX(DU!I:I,MATCH(Duombaze!AT226,DU!A:A,0),1))+IF(Duombaze!AU226="",0,INDEX(DU!I:I,MATCH(Duombaze!AU226,DU!A:A,0),1))+IF(Duombaze!AV226="",0,INDEX(DU!I:I,MATCH(Duombaze!AV226,DU!A:A,0),1))+IF(Duombaze!AW226="",0,INDEX(DU!I:I,MATCH(Duombaze!AW226,DU!A:A,0),1))+IF(Duombaze!AX226="",0,INDEX(DU!I:I,MATCH(Duombaze!AX226,DU!A:A,0),1))+IF(Duombaze!AY226="",0,INDEX(DU!I:I,MATCH(Duombaze!AY226,DU!A:A,0),1))+IF(Duombaze!AZ226="",0,INDEX(DU!I:I,MATCH(Duombaze!AZ226,DU!A:A,0),1))+IF(Duombaze!BA226="",0,INDEX(DU!I:I,MATCH(Duombaze!BA226,DU!A:A,0),1))+IF(Duombaze!BB226="",0,INDEX(DU!I:I,MATCH(Duombaze!BB226,DU!A:A,0),1))</f>
        <v>0</v>
      </c>
      <c r="BD226" s="640">
        <f>IF(Duombaze!AT226="",0,INDEX(DU!K:K,MATCH(Duombaze!AT226,DU!A:A,0),1))+IF(Duombaze!AU226="",0,INDEX(DU!K:K,MATCH(Duombaze!AU226,DU!A:A,0),1))+IF(Duombaze!AV226="",0,INDEX(DU!K:K,MATCH(Duombaze!AV226,DU!A:A,0),1))+IF(Duombaze!AW226="",0,INDEX(DU!K:K,MATCH(Duombaze!AW226,DU!A:A,0),1))+IF(Duombaze!AX226="",0,INDEX(DU!K:K,MATCH(Duombaze!AX226,DU!A:A,0),1))+IF(Duombaze!AY226="",0,INDEX(DU!K:K,MATCH(Duombaze!AY226,DU!A:A,0),1))+IF(Duombaze!AZ226="",0,INDEX(DU!K:K,MATCH(Duombaze!AZ226,DU!A:A,0),1))+IF(Duombaze!BA226="",0,INDEX(DU!K:K,MATCH(Duombaze!BA226,DU!A:A,0),1))+IF(Duombaze!BB226="",0,INDEX(DU!K:K,MATCH(Duombaze!BB226,DU!A:A,0),1))</f>
        <v>0</v>
      </c>
      <c r="BE226" s="6"/>
      <c r="BF226" s="6"/>
      <c r="BG226" s="49" t="s">
        <v>2720</v>
      </c>
      <c r="BH226" s="4" t="str">
        <f t="shared" si="110"/>
        <v>3 SPC18L Pneumatiniai - hidrauliniai stabdžiai (mech LSV)</v>
      </c>
      <c r="BI226" s="7" t="s">
        <v>2722</v>
      </c>
      <c r="BJ226" s="7" t="s">
        <v>3008</v>
      </c>
      <c r="BK226" s="7" t="s">
        <v>2999</v>
      </c>
      <c r="BL226" s="640"/>
      <c r="BM226" s="640">
        <f>IF(Duombaze!BJ226="",0,INDEX(DU!I:I,MATCH(Duombaze!BJ226,DU!A:A,0),1))+IF(Duombaze!BK226="",0,INDEX(DU!I:I,MATCH(Duombaze!BK226,DU!A:A,0),1))+IF(Duombaze!BL226="",0,INDEX(DU!I:I,MATCH(Duombaze!BL226,DU!A:A,0),1))</f>
        <v>577.01368000000002</v>
      </c>
      <c r="BN226" s="640">
        <f>IF(Duombaze!BJ226="",0,INDEX(DU!K:K,MATCH(Duombaze!BJ226,DU!A:A,0),1))+IF(Duombaze!BK226="",0,INDEX(DU!K:K,MATCH(Duombaze!BK226,DU!A:A,0),1))+IF(Duombaze!BL226="",0,INDEX(DU!K:K,MATCH(Duombaze!BL226,DU!A:A,0),1))</f>
        <v>87.69</v>
      </c>
      <c r="BO226" s="4"/>
      <c r="BP226" s="4"/>
      <c r="BQ226" s="6"/>
      <c r="BR226" s="6"/>
      <c r="BS226" s="6"/>
      <c r="BT226" s="6"/>
      <c r="BU226" s="6"/>
      <c r="BV226" s="6"/>
      <c r="BW226" s="6"/>
      <c r="BX226" s="6"/>
      <c r="BY226" s="6"/>
      <c r="BZ226" s="6"/>
      <c r="CA226" s="6"/>
      <c r="CB226" s="6"/>
      <c r="CC226" s="6"/>
      <c r="CD226" s="6">
        <f>IF(Duombaze!CC226="",0,INDEX(DU!I:I,MATCH(Duombaze!CC226,DU!A:A,0),1))</f>
        <v>0</v>
      </c>
      <c r="CE226" s="4">
        <f>IF(Duombaze!CC226="",0,INDEX(DU!K:K,MATCH(Duombaze!CC226,DU!A:A,0),1))</f>
        <v>0</v>
      </c>
      <c r="CF226" s="6"/>
      <c r="CG226" s="6"/>
      <c r="CH226" s="6"/>
      <c r="CI226" s="4"/>
      <c r="CJ226" s="6"/>
      <c r="CK226" s="6">
        <f>IF(Duombaze!CJ226="",0,INDEX(DU!I:I,MATCH(Duombaze!CJ226,DU!A:A,0),1))</f>
        <v>0</v>
      </c>
      <c r="CL226" s="4">
        <f>IF(Duombaze!CJ226="",0,INDEX(DU!K:K,MATCH(Duombaze!CJ226,DU!A:A,0),1))</f>
        <v>0</v>
      </c>
      <c r="CM226" s="6"/>
      <c r="CN226" s="6"/>
      <c r="CO226" s="6" t="s">
        <v>1508</v>
      </c>
      <c r="CP226" s="4" t="str">
        <f t="shared" si="106"/>
        <v xml:space="preserve">3 SPC18L Rankinis stabdis + Ratų atsparos </v>
      </c>
      <c r="CQ226" s="6" t="s">
        <v>2708</v>
      </c>
      <c r="CR226" s="643" t="s">
        <v>2707</v>
      </c>
      <c r="CS226" s="643" t="s">
        <v>1471</v>
      </c>
      <c r="CT226" s="643">
        <f>IF(Duombaze!CR226="",0,INDEX(DU!I:I,MATCH(Duombaze!CR226,DU!A:A,0),1))+IF(Duombaze!CS226="",0,INDEX(DU!I:I,MATCH(Duombaze!CS226,DU!A:A,0),1))</f>
        <v>56.281101200368497</v>
      </c>
      <c r="CU226" s="6">
        <f>IF(Duombaze!CR226="",0,INDEX(DU!K:K,MATCH(Duombaze!CR226,DU!A:A,0),1))+IF(Duombaze!CS226="",0,INDEX(DU!K:K,MATCH(Duombaze!CS226,DU!A:A,0),1))</f>
        <v>35.47</v>
      </c>
      <c r="CV226" s="6"/>
      <c r="CW226" s="6"/>
      <c r="CX226" s="6"/>
      <c r="CY226" s="4" t="str">
        <f t="shared" si="107"/>
        <v/>
      </c>
      <c r="CZ226" s="6"/>
      <c r="DA226" s="674"/>
      <c r="DB226" s="674"/>
      <c r="DC226" s="674">
        <f>IF(Duombaze!DA226="",0,INDEX(DU!I:I,MATCH(Duombaze!DA226,DU!A:A,0),1))+IF(Duombaze!DB226="",0,INDEX(DU!I:I,MATCH(Duombaze!DB226,DU!A:A,0),1))</f>
        <v>0</v>
      </c>
      <c r="DD226" s="6">
        <f>IF(Duombaze!DA226="",0,INDEX(DU!K:K,MATCH(Duombaze!DA226,DU!A:A,0),1))+IF(Duombaze!DB226="",0,INDEX(DU!K:K,MATCH(Duombaze!DB226,DU!A:A,0),1))</f>
        <v>0</v>
      </c>
      <c r="DE226" s="6"/>
      <c r="DF226" s="6"/>
      <c r="DG226" s="6"/>
      <c r="DH226" s="6"/>
      <c r="DI226" s="6"/>
      <c r="DJ226" s="674"/>
      <c r="DK226" s="679"/>
      <c r="DL226" s="679">
        <f>IF(Duombaze!DJ226="",0,INDEX(DU!I:I,MATCH(Duombaze!DJ226,DU!A:A,0),1))+IF(Duombaze!DK226="",0,INDEX(DU!I:I,MATCH(Duombaze!DK226,DU!A:A,0),1))</f>
        <v>0</v>
      </c>
      <c r="DM226" s="6">
        <f>IF(Duombaze!DJ226="",0,INDEX(DU!K:K,MATCH(Duombaze!DJ226,DU!A:A,0),1))+IF(Duombaze!DK226="",0,INDEX(DU!K:K,MATCH(Duombaze!DK226,DU!A:A,0),1))</f>
        <v>0</v>
      </c>
      <c r="DN226" s="48"/>
      <c r="DO226" s="48"/>
      <c r="DP226" s="48" t="s">
        <v>1749</v>
      </c>
      <c r="DQ226" s="4" t="str">
        <f t="shared" si="109"/>
        <v>3 SPC18L Prieky/gale paprastas apšvietimas, šone atšvaitai (LT-LV)</v>
      </c>
      <c r="DR226" s="66" t="s">
        <v>250</v>
      </c>
      <c r="DS226" s="66" t="s">
        <v>250</v>
      </c>
      <c r="DT226" s="694"/>
      <c r="DU226" s="694"/>
      <c r="DV226" s="694"/>
      <c r="DW226" s="694">
        <f>IF(Duombaze!DS226="",0,INDEX(DU!I:I,MATCH(Duombaze!DS226,DU!A:A,0),1))+IF(Duombaze!DT226="",0,INDEX(DU!I:I,MATCH(Duombaze!DT226,DU!A:A,0),1))+IF(Duombaze!DU226="",0,INDEX(DU!I:I,MATCH(Duombaze!DU226,DU!A:A,0),1))+IF(Duombaze!DV226="",0,INDEX(DU!I:I,MATCH(Duombaze!DV226,DU!A:A,0),1))</f>
        <v>52.377912044817897</v>
      </c>
      <c r="DX226" s="640">
        <f>IF(Duombaze!DS226="",0,INDEX(DU!K:K,MATCH(Duombaze!DS226,DU!A:A,0),1))+IF(Duombaze!DT226="",0,INDEX(DU!K:K,MATCH(Duombaze!DT226,DU!A:A,0),1))+IF(Duombaze!DU226="",0,INDEX(DU!K:K,MATCH(Duombaze!DU226,DU!A:A,0),1))+IF(Duombaze!DV226="",0,INDEX(DU!K:KH,MATCH(Duombaze!DV226,DU!A:A,0),1))</f>
        <v>0</v>
      </c>
      <c r="DY226" s="66"/>
      <c r="DZ226" s="66"/>
      <c r="EA226" s="6"/>
      <c r="EB226" s="6"/>
      <c r="EC226" s="6"/>
      <c r="ED226" s="6">
        <f>IF(Duombaze!EC226="",0,INDEX(DU!I:I,MATCH(Duombaze!EC226,DU!A:A,0),1))</f>
        <v>0</v>
      </c>
      <c r="EE226" s="640">
        <f>IF(Duombaze!EC226="",0,INDEX(DU!K:K,MATCH(Duombaze!EC226,DU!A:A,0),1))</f>
        <v>0</v>
      </c>
      <c r="EF226" s="6"/>
      <c r="EG226" s="6"/>
      <c r="EH226" s="6" t="s">
        <v>1564</v>
      </c>
      <c r="EI226" s="4" t="str">
        <f t="shared" si="100"/>
        <v>3 SPC18L Lipdukai universalūs + Konekesko logo</v>
      </c>
      <c r="EJ226" s="6" t="s">
        <v>367</v>
      </c>
      <c r="EK226" s="674" t="s">
        <v>255</v>
      </c>
      <c r="EL226" s="674" t="s">
        <v>3050</v>
      </c>
      <c r="EM226" s="674"/>
      <c r="EN226" s="674">
        <f>IF(Duombaze!EK226="",0,INDEX(DU!I:I,MATCH(Duombaze!EK226,DU!A:A,0),1))+IF(Duombaze!EL226="",0,INDEX(DU!I:I,MATCH(Duombaze!EL226,DU!A:A,0),1))+IF(Duombaze!EM226="",0,INDEX(DU!I:I,MATCH(Duombaze!EM226,DU!A:A,0),1))</f>
        <v>20.407560000000004</v>
      </c>
      <c r="EO226" s="6">
        <f>IF(Duombaze!EK226="",0,INDEX(DU!K:K,MATCH(Duombaze!EK226,DU!A:A,0),1))+IF(Duombaze!EL226="",0,INDEX(DU!K:K,MATCH(Duombaze!EL226,DU!A:A,0),1))+IF(Duombaze!EM226="",0,INDEX(DU!K:K,MATCH(Duombaze!EM226,DU!A:A,0),1))</f>
        <v>0</v>
      </c>
      <c r="EP226" s="6"/>
      <c r="EQ226" s="66"/>
      <c r="ER226" s="6"/>
      <c r="ES226" s="4"/>
      <c r="ET226" s="6"/>
      <c r="EU226" s="6"/>
      <c r="EV226" s="6"/>
      <c r="EW226" s="6"/>
      <c r="EX226" s="6" t="str">
        <f t="shared" si="111"/>
        <v/>
      </c>
      <c r="EY226" s="6"/>
      <c r="EZ226" s="674"/>
      <c r="FA226" s="674"/>
      <c r="FB226" s="674">
        <f>IF(Duombaze!EZ226="",0,INDEX(DU!I:I,MATCH(Duombaze!EZ226,DU!A:A,0),1))+IF(Duombaze!FA226="",0,INDEX(DU!I:I,MATCH(Duombaze!FA226,DU!A:A,0),1))</f>
        <v>0</v>
      </c>
      <c r="FC226" s="6">
        <f>IF(Duombaze!EZ226="",0,INDEX(DU!K:K,MATCH(Duombaze!EZ226,DU!A:A,0),1))+IF(Duombaze!FA226="",0,INDEX(DU!K:K,MATCH(Duombaze!FA226,DU!A:A,0),1))</f>
        <v>0</v>
      </c>
      <c r="FD226" s="6"/>
      <c r="FE226" s="6"/>
      <c r="FF226" s="6"/>
      <c r="FG226" s="6"/>
      <c r="FH226" s="6"/>
      <c r="FI226" s="6"/>
      <c r="FJ226" s="6"/>
      <c r="FK226" s="66"/>
      <c r="FL226" s="14"/>
      <c r="FM226" s="673"/>
      <c r="FN226" s="673"/>
      <c r="FO226" s="673"/>
      <c r="FP226" s="673"/>
      <c r="FQ226" s="673">
        <f>IF(Duombaze!FM226="",0,INDEX(DU!I:I,MATCH(Duombaze!FM226,DU!A:A,0),1))+IF(Duombaze!FN226="",0,INDEX(DU!I:I,MATCH(Duombaze!FN226,DU!A:A,0),1))+IF(Duombaze!FO226="",0,INDEX(DU!I:I,MATCH(Duombaze!FO226,DU!A:A,0),1))+IF(Duombaze!FP226="",0,INDEX(DU!I:I,MATCH(Duombaze!FP226,DU!A:A,0),1))</f>
        <v>0</v>
      </c>
      <c r="FR226" s="673">
        <f>IF(Duombaze!FM226="",0,INDEX(DU!K:K*2,MATCH(Duombaze!FM226,DU!A:A,0),1))+IF(Duombaze!FN226="",0,INDEX(DU!K:K,MATCH(Duombaze!FN226,DU!A:A,0),1))+IF(Duombaze!FO226="",0,INDEX(DU!K:K,MATCH(Duombaze!FO226,DU!A:A,0),1))+IF(Duombaze!FP226="",0,INDEX(DU!K:K,MATCH(Duombaze!FP226,DU!A:A,0),1))</f>
        <v>0</v>
      </c>
    </row>
    <row r="227" spans="1:184" s="7" customFormat="1" ht="23.45" customHeight="1" x14ac:dyDescent="0.25">
      <c r="A227" s="42">
        <v>4</v>
      </c>
      <c r="B227" s="42" t="s">
        <v>8028</v>
      </c>
      <c r="C227" s="12" t="s">
        <v>8691</v>
      </c>
      <c r="E227" s="718"/>
      <c r="L227" s="643"/>
      <c r="M227" s="643"/>
      <c r="N227" s="643"/>
      <c r="O227" s="643"/>
      <c r="P227" s="640">
        <f>IF(Duombaze!G227="",0,INDEX(DU!I:I,MATCH(Duombaze!G227,DU!A:A,0),1))+IF(Duombaze!H227="",0,INDEX(DU!I:I,MATCH(Duombaze!H227,DU!A:A,0),1))+IF(Duombaze!I227="",0,INDEX(DU!I:I,MATCH(Duombaze!I227,DU!A:A,0),1))+IF(Duombaze!J227="",0,INDEX(DU!I:I,MATCH(Duombaze!J227,DU!A:A,0),1))+IF(Duombaze!K227="",0,INDEX(DU!I:I,MATCH(Duombaze!K227,DU!A:A,0),1))+IF(Duombaze!L227="",0,INDEX(DU!I:I,MATCH(Duombaze!L227,DU!A:A,0),1))+IF(Duombaze!M227="",0,INDEX(DU!I:I,MATCH(Duombaze!M227,DU!A:A,0),1))+IF(Duombaze!N227="",0,INDEX(DU!I:I,MATCH(Duombaze!N227,DU!A:A,0),1))+IF(Duombaze!O227="",0,INDEX(DU!I:I,MATCH(Duombaze!O227,DU!A:A,0),1))</f>
        <v>0</v>
      </c>
      <c r="Q227" s="640">
        <f>IF(Duombaze!G227="",0,INDEX(DU!K:K,MATCH(Duombaze!G227,DU!A:A,0),1))+IF(Duombaze!H227="",0,INDEX(DU!K:K,MATCH(Duombaze!H227,DU!A:A,0),1))+IF(Duombaze!I227="",0,INDEX(DU!K:K,MATCH(Duombaze!I227,DU!A:A,0),1))+IF(Duombaze!J227="",0,INDEX(DU!K:K,MATCH(Duombaze!J227,DU!A:A,0),1))+IF(Duombaze!K227="",0,INDEX(DU!K:K,MATCH(Duombaze!K227,DU!A:A,0),1))+IF(Duombaze!L227="",0,INDEX(DU!K:K,MATCH(Duombaze!L227,DU!A:A,0),1))+IF(Duombaze!M227="",0,INDEX(DU!K:K,MATCH(Duombaze!M227,DU!A:A,0),1))+IF(Duombaze!N227="",0,INDEX(DU!K:K,MATCH(Duombaze!N227,DU!A:A,0),1))+IF(Duombaze!O227="",0,INDEX(DU!K:K,MATCH(Duombaze!O227,DU!A:A,0),1))</f>
        <v>0</v>
      </c>
      <c r="R227" s="6"/>
      <c r="S227" s="48"/>
      <c r="T227" s="883"/>
      <c r="U227" s="49"/>
      <c r="V227" s="49"/>
      <c r="W227" s="6"/>
      <c r="X227" s="6"/>
      <c r="Y227" s="858"/>
      <c r="Z227" s="66"/>
      <c r="AA227" s="4"/>
      <c r="AB227" s="6"/>
      <c r="AC227" s="6">
        <f>IF(Duombaze!AB227="",0,INDEX(DU!I:I,MATCH(Duombaze!AB227,DU!A:A,0),1))</f>
        <v>0</v>
      </c>
      <c r="AD227" s="2">
        <f>IF(Duombaze!AB227="",0,INDEX(DU!K:K,MATCH(Duombaze!AB227,DU!A:A,0),1))</f>
        <v>0</v>
      </c>
      <c r="AE227" s="6"/>
      <c r="AF227" s="6"/>
      <c r="AG227" s="6"/>
      <c r="AH227" s="4"/>
      <c r="AI227" s="6"/>
      <c r="AJ227" s="643"/>
      <c r="AK227" s="643"/>
      <c r="AL227" s="643"/>
      <c r="AM227" s="643">
        <f>IF(Duombaze!AJ227="",0,INDEX(DU!I:I,MATCH(Duombaze!AJ227,DU!A:A,0),1))+IF(Duombaze!AK227="",0,INDEX(DU!I:I,MATCH(Duombaze!AK227,DU!A:A,0),1))+IF(Duombaze!AL227="",0,INDEX(DU!I:I,MATCH(Duombaze!AL227,DU!A:A,0),1))</f>
        <v>0</v>
      </c>
      <c r="AN227" s="643">
        <f>IF(Duombaze!AJ227="",0,INDEX(DU!K:K,MATCH(Duombaze!AJ227,DU!A:A,0),1))+IF(Duombaze!AK227="",0,INDEX(DU!K:K,MATCH(Duombaze!AK227,DU!A:A,0),1))+IF(Duombaze!AL227="",0,INDEX(DU!K:K,MATCH(Duombaze!AL227,DU!A:A,0),1))</f>
        <v>0</v>
      </c>
      <c r="AO227" s="6"/>
      <c r="AP227" s="6"/>
      <c r="AQ227" s="6"/>
      <c r="AR227" s="4"/>
      <c r="AS227" s="6"/>
      <c r="AT227" s="643"/>
      <c r="AU227" s="643"/>
      <c r="AV227" s="643"/>
      <c r="AW227" s="643"/>
      <c r="AX227" s="643"/>
      <c r="AY227" s="643"/>
      <c r="AZ227" s="643"/>
      <c r="BA227" s="643"/>
      <c r="BB227" s="643"/>
      <c r="BC227" s="640">
        <f>IF(Duombaze!AT227="",0,INDEX(DU!I:I,MATCH(Duombaze!AT227,DU!A:A,0),1))+IF(Duombaze!AU227="",0,INDEX(DU!I:I,MATCH(Duombaze!AU227,DU!A:A,0),1))+IF(Duombaze!AV227="",0,INDEX(DU!I:I,MATCH(Duombaze!AV227,DU!A:A,0),1))+IF(Duombaze!AW227="",0,INDEX(DU!I:I,MATCH(Duombaze!AW227,DU!A:A,0),1))+IF(Duombaze!AX227="",0,INDEX(DU!I:I,MATCH(Duombaze!AX227,DU!A:A,0),1))+IF(Duombaze!AY227="",0,INDEX(DU!I:I,MATCH(Duombaze!AY227,DU!A:A,0),1))+IF(Duombaze!AZ227="",0,INDEX(DU!I:I,MATCH(Duombaze!AZ227,DU!A:A,0),1))+IF(Duombaze!BA227="",0,INDEX(DU!I:I,MATCH(Duombaze!BA227,DU!A:A,0),1))+IF(Duombaze!BB227="",0,INDEX(DU!I:I,MATCH(Duombaze!BB227,DU!A:A,0),1))</f>
        <v>0</v>
      </c>
      <c r="BD227" s="640">
        <f>IF(Duombaze!AT227="",0,INDEX(DU!K:K,MATCH(Duombaze!AT227,DU!A:A,0),1))+IF(Duombaze!AU227="",0,INDEX(DU!K:K,MATCH(Duombaze!AU227,DU!A:A,0),1))+IF(Duombaze!AV227="",0,INDEX(DU!K:K,MATCH(Duombaze!AV227,DU!A:A,0),1))+IF(Duombaze!AW227="",0,INDEX(DU!K:K,MATCH(Duombaze!AW227,DU!A:A,0),1))+IF(Duombaze!AX227="",0,INDEX(DU!K:K,MATCH(Duombaze!AX227,DU!A:A,0),1))+IF(Duombaze!AY227="",0,INDEX(DU!K:K,MATCH(Duombaze!AY227,DU!A:A,0),1))+IF(Duombaze!AZ227="",0,INDEX(DU!K:K,MATCH(Duombaze!AZ227,DU!A:A,0),1))+IF(Duombaze!BA227="",0,INDEX(DU!K:K,MATCH(Duombaze!BA227,DU!A:A,0),1))+IF(Duombaze!BB227="",0,INDEX(DU!K:K,MATCH(Duombaze!BB227,DU!A:A,0),1))</f>
        <v>0</v>
      </c>
      <c r="BE227" s="6"/>
      <c r="BF227" s="6"/>
      <c r="BG227" s="49"/>
      <c r="BH227" s="4" t="str">
        <f t="shared" si="110"/>
        <v/>
      </c>
      <c r="BI227" s="4"/>
      <c r="BJ227" s="640"/>
      <c r="BK227" s="640"/>
      <c r="BL227" s="640"/>
      <c r="BM227" s="640">
        <f>IF(Duombaze!BJ227="",0,INDEX(DU!I:I,MATCH(Duombaze!BJ227,DU!A:A,0),1))+IF(Duombaze!BK227="",0,INDEX(DU!I:I,MATCH(Duombaze!BK227,DU!A:A,0),1))+IF(Duombaze!BL227="",0,INDEX(DU!I:I,MATCH(Duombaze!BL227,DU!A:A,0),1))</f>
        <v>0</v>
      </c>
      <c r="BN227" s="640">
        <f>IF(Duombaze!BJ227="",0,INDEX(DU!K:K,MATCH(Duombaze!BJ227,DU!A:A,0),1))+IF(Duombaze!BK227="",0,INDEX(DU!K:K,MATCH(Duombaze!BK227,DU!A:A,0),1))+IF(Duombaze!BL227="",0,INDEX(DU!K:K,MATCH(Duombaze!BL227,DU!A:A,0),1))</f>
        <v>0</v>
      </c>
      <c r="BO227" s="4"/>
      <c r="BP227" s="4"/>
      <c r="BQ227" s="6"/>
      <c r="BR227" s="6"/>
      <c r="BS227" s="6"/>
      <c r="BT227" s="6"/>
      <c r="BU227" s="6"/>
      <c r="BV227" s="6"/>
      <c r="BW227" s="6"/>
      <c r="BX227" s="6"/>
      <c r="BY227" s="6"/>
      <c r="BZ227" s="6"/>
      <c r="CA227" s="6"/>
      <c r="CB227" s="6"/>
      <c r="CC227" s="6"/>
      <c r="CD227" s="6">
        <f>IF(Duombaze!CC227="",0,INDEX(DU!I:I,MATCH(Duombaze!CC227,DU!A:A,0),1))</f>
        <v>0</v>
      </c>
      <c r="CE227" s="4">
        <f>IF(Duombaze!CC227="",0,INDEX(DU!K:K,MATCH(Duombaze!CC227,DU!A:A,0),1))</f>
        <v>0</v>
      </c>
      <c r="CF227" s="6"/>
      <c r="CG227" s="6"/>
      <c r="CH227" s="6"/>
      <c r="CI227" s="4"/>
      <c r="CJ227" s="6"/>
      <c r="CK227" s="6">
        <f>IF(Duombaze!CJ227="",0,INDEX(DU!I:I,MATCH(Duombaze!CJ227,DU!A:A,0),1))</f>
        <v>0</v>
      </c>
      <c r="CL227" s="4">
        <f>IF(Duombaze!CJ227="",0,INDEX(DU!K:K,MATCH(Duombaze!CJ227,DU!A:A,0),1))</f>
        <v>0</v>
      </c>
      <c r="CM227" s="6"/>
      <c r="CN227" s="6"/>
      <c r="CO227" s="6"/>
      <c r="CP227" s="4"/>
      <c r="CQ227" s="6"/>
      <c r="CR227" s="643"/>
      <c r="CS227" s="643"/>
      <c r="CT227" s="643">
        <f>IF(Duombaze!CR227="",0,INDEX(DU!I:I,MATCH(Duombaze!CR227,DU!A:A,0),1))+IF(Duombaze!CS227="",0,INDEX(DU!I:I,MATCH(Duombaze!CS227,DU!A:A,0),1))</f>
        <v>0</v>
      </c>
      <c r="CU227" s="6">
        <f>IF(Duombaze!CR227="",0,INDEX(DU!K:K,MATCH(Duombaze!CR227,DU!A:A,0),1))+IF(Duombaze!CS227="",0,INDEX(DU!K:K,MATCH(Duombaze!CS227,DU!A:A,0),1))</f>
        <v>0</v>
      </c>
      <c r="CV227" s="6"/>
      <c r="CW227" s="6"/>
      <c r="CX227" s="6"/>
      <c r="CY227" s="4" t="str">
        <f t="shared" si="107"/>
        <v/>
      </c>
      <c r="CZ227" s="6"/>
      <c r="DA227" s="674"/>
      <c r="DB227" s="674"/>
      <c r="DC227" s="674">
        <f>IF(Duombaze!DA227="",0,INDEX(DU!I:I,MATCH(Duombaze!DA227,DU!A:A,0),1))+IF(Duombaze!DB227="",0,INDEX(DU!I:I,MATCH(Duombaze!DB227,DU!A:A,0),1))</f>
        <v>0</v>
      </c>
      <c r="DD227" s="6">
        <f>IF(Duombaze!DA227="",0,INDEX(DU!K:K,MATCH(Duombaze!DA227,DU!A:A,0),1))+IF(Duombaze!DB227="",0,INDEX(DU!K:K,MATCH(Duombaze!DB227,DU!A:A,0),1))</f>
        <v>0</v>
      </c>
      <c r="DE227" s="6"/>
      <c r="DF227" s="6"/>
      <c r="DG227" s="6"/>
      <c r="DH227" s="6"/>
      <c r="DI227" s="6"/>
      <c r="DJ227" s="674"/>
      <c r="DK227" s="679"/>
      <c r="DL227" s="679">
        <f>IF(Duombaze!DJ227="",0,INDEX(DU!I:I,MATCH(Duombaze!DJ227,DU!A:A,0),1))+IF(Duombaze!DK227="",0,INDEX(DU!I:I,MATCH(Duombaze!DK227,DU!A:A,0),1))</f>
        <v>0</v>
      </c>
      <c r="DM227" s="6">
        <f>IF(Duombaze!DJ227="",0,INDEX(DU!K:K,MATCH(Duombaze!DJ227,DU!A:A,0),1))+IF(Duombaze!DK227="",0,INDEX(DU!K:K,MATCH(Duombaze!DK227,DU!A:A,0),1))</f>
        <v>0</v>
      </c>
      <c r="DN227" s="48"/>
      <c r="DO227" s="48"/>
      <c r="DP227" s="48" t="s">
        <v>1743</v>
      </c>
      <c r="DQ227" s="4" t="str">
        <f>IF(DP227&lt;&gt;"",A227&amp;" "&amp;C227&amp;" "&amp;"CERT167 "&amp;DP227,"")</f>
        <v>4 SPC18L CERT167 Visų pusių LED apšvietimas (Estija)</v>
      </c>
      <c r="DR227" s="66" t="s">
        <v>253</v>
      </c>
      <c r="DS227" s="66" t="s">
        <v>253</v>
      </c>
      <c r="DT227" s="694"/>
      <c r="DU227" s="694"/>
      <c r="DV227" s="694"/>
      <c r="DW227" s="694">
        <f>IF(Duombaze!DS227="",0,INDEX(DU!I:I,MATCH(Duombaze!DS227,DU!A:A,0),1))+IF(Duombaze!DT227="",0,INDEX(DU!I:I,MATCH(Duombaze!DT227,DU!A:A,0),1))+IF(Duombaze!DU227="",0,INDEX(DU!I:I,MATCH(Duombaze!DU227,DU!A:A,0),1))+IF(Duombaze!DV227="",0,INDEX(DU!I:I,MATCH(Duombaze!DV227,DU!A:A,0),1))</f>
        <v>135.422</v>
      </c>
      <c r="DX227" s="640">
        <f>IF(Duombaze!DS227="",0,INDEX(DU!K:K,MATCH(Duombaze!DS227,DU!A:A,0),1))+IF(Duombaze!DT227="",0,INDEX(DU!K:K,MATCH(Duombaze!DT227,DU!A:A,0),1))+IF(Duombaze!DU227="",0,INDEX(DU!K:K,MATCH(Duombaze!DU227,DU!A:A,0),1))+IF(Duombaze!DV227="",0,INDEX(DU!K:KH,MATCH(Duombaze!DV227,DU!A:A,0),1))</f>
        <v>0</v>
      </c>
      <c r="DY227" s="66"/>
      <c r="DZ227" s="66"/>
      <c r="EA227" s="6"/>
      <c r="EB227" s="6"/>
      <c r="EC227" s="6"/>
      <c r="ED227" s="6">
        <f>IF(Duombaze!EC227="",0,INDEX(DU!I:I,MATCH(Duombaze!EC227,DU!A:A,0),1))</f>
        <v>0</v>
      </c>
      <c r="EE227" s="640">
        <f>IF(Duombaze!EC227="",0,INDEX(DU!K:K,MATCH(Duombaze!EC227,DU!A:A,0),1))</f>
        <v>0</v>
      </c>
      <c r="EF227" s="6"/>
      <c r="EG227" s="6"/>
      <c r="EH227" s="6"/>
      <c r="EI227" s="4" t="str">
        <f t="shared" si="100"/>
        <v/>
      </c>
      <c r="EJ227" s="6"/>
      <c r="EK227" s="674"/>
      <c r="EL227" s="674"/>
      <c r="EM227" s="674"/>
      <c r="EN227" s="674">
        <f>IF(Duombaze!EK227="",0,INDEX(DU!I:I,MATCH(Duombaze!EK227,DU!A:A,0),1))+IF(Duombaze!EL227="",0,INDEX(DU!I:I,MATCH(Duombaze!EL227,DU!A:A,0),1))+IF(Duombaze!EM227="",0,INDEX(DU!I:I,MATCH(Duombaze!EM227,DU!A:A,0),1))</f>
        <v>0</v>
      </c>
      <c r="EO227" s="6">
        <f>IF(Duombaze!EK227="",0,INDEX(DU!K:K,MATCH(Duombaze!EK227,DU!A:A,0),1))+IF(Duombaze!EL227="",0,INDEX(DU!K:K,MATCH(Duombaze!EL227,DU!A:A,0),1))+IF(Duombaze!EM227="",0,INDEX(DU!K:K,MATCH(Duombaze!EM227,DU!A:A,0),1))</f>
        <v>0</v>
      </c>
      <c r="EP227" s="6"/>
      <c r="EQ227" s="66"/>
      <c r="ER227" s="6"/>
      <c r="ES227" s="4"/>
      <c r="ET227" s="6"/>
      <c r="EU227" s="6"/>
      <c r="EV227" s="6"/>
      <c r="EW227" s="6"/>
      <c r="EX227" s="6" t="str">
        <f t="shared" si="111"/>
        <v/>
      </c>
      <c r="EY227" s="6"/>
      <c r="EZ227" s="674"/>
      <c r="FA227" s="674"/>
      <c r="FB227" s="674">
        <f>IF(Duombaze!EZ227="",0,INDEX(DU!I:I,MATCH(Duombaze!EZ227,DU!A:A,0),1))+IF(Duombaze!FA227="",0,INDEX(DU!I:I,MATCH(Duombaze!FA227,DU!A:A,0),1))</f>
        <v>0</v>
      </c>
      <c r="FC227" s="6">
        <f>IF(Duombaze!EZ227="",0,INDEX(DU!K:K,MATCH(Duombaze!EZ227,DU!A:A,0),1))+IF(Duombaze!FA227="",0,INDEX(DU!K:K,MATCH(Duombaze!FA227,DU!A:A,0),1))</f>
        <v>0</v>
      </c>
      <c r="FD227" s="6"/>
      <c r="FE227" s="6"/>
      <c r="FF227" s="6"/>
      <c r="FG227" s="6"/>
      <c r="FH227" s="6"/>
      <c r="FI227" s="6"/>
      <c r="FJ227" s="6"/>
      <c r="FK227" s="66"/>
      <c r="FL227" s="14"/>
      <c r="FM227" s="673"/>
      <c r="FN227" s="673"/>
      <c r="FO227" s="673"/>
      <c r="FP227" s="673"/>
      <c r="FQ227" s="673">
        <f>IF(Duombaze!FM227="",0,INDEX(DU!I:I,MATCH(Duombaze!FM227,DU!A:A,0),1))+IF(Duombaze!FN227="",0,INDEX(DU!I:I,MATCH(Duombaze!FN227,DU!A:A,0),1))+IF(Duombaze!FO227="",0,INDEX(DU!I:I,MATCH(Duombaze!FO227,DU!A:A,0),1))+IF(Duombaze!FP227="",0,INDEX(DU!I:I,MATCH(Duombaze!FP227,DU!A:A,0),1))</f>
        <v>0</v>
      </c>
      <c r="FR227" s="673">
        <f>IF(Duombaze!FM227="",0,INDEX(DU!K:K*2,MATCH(Duombaze!FM227,DU!A:A,0),1))+IF(Duombaze!FN227="",0,INDEX(DU!K:K,MATCH(Duombaze!FN227,DU!A:A,0),1))+IF(Duombaze!FO227="",0,INDEX(DU!K:K,MATCH(Duombaze!FO227,DU!A:A,0),1))+IF(Duombaze!FP227="",0,INDEX(DU!K:K,MATCH(Duombaze!FP227,DU!A:A,0),1))</f>
        <v>0</v>
      </c>
    </row>
    <row r="228" spans="1:184" s="7" customFormat="1" ht="23.45" customHeight="1" x14ac:dyDescent="0.25">
      <c r="A228" s="42">
        <v>5</v>
      </c>
      <c r="B228" s="42" t="s">
        <v>8028</v>
      </c>
      <c r="C228" s="12" t="s">
        <v>8691</v>
      </c>
      <c r="D228" s="6"/>
      <c r="E228" s="4" t="str">
        <f t="shared" si="113"/>
        <v/>
      </c>
      <c r="F228" s="6"/>
      <c r="G228" s="643"/>
      <c r="H228" s="643"/>
      <c r="I228" s="643"/>
      <c r="J228" s="643"/>
      <c r="K228" s="643"/>
      <c r="L228" s="643"/>
      <c r="M228" s="643"/>
      <c r="N228" s="643"/>
      <c r="O228" s="643"/>
      <c r="P228" s="640">
        <f>IF(Duombaze!G228="",0,INDEX(DU!I:I,MATCH(Duombaze!G228,DU!A:A,0),1))+IF(Duombaze!H228="",0,INDEX(DU!I:I,MATCH(Duombaze!H228,DU!A:A,0),1))+IF(Duombaze!I228="",0,INDEX(DU!I:I,MATCH(Duombaze!I228,DU!A:A,0),1))+IF(Duombaze!J228="",0,INDEX(DU!I:I,MATCH(Duombaze!J228,DU!A:A,0),1))+IF(Duombaze!K228="",0,INDEX(DU!I:I,MATCH(Duombaze!K228,DU!A:A,0),1))+IF(Duombaze!L228="",0,INDEX(DU!I:I,MATCH(Duombaze!L228,DU!A:A,0),1))+IF(Duombaze!M228="",0,INDEX(DU!I:I,MATCH(Duombaze!M228,DU!A:A,0),1))+IF(Duombaze!N228="",0,INDEX(DU!I:I,MATCH(Duombaze!N228,DU!A:A,0),1))+IF(Duombaze!O228="",0,INDEX(DU!I:I,MATCH(Duombaze!O228,DU!A:A,0),1))</f>
        <v>0</v>
      </c>
      <c r="Q228" s="640">
        <f>IF(Duombaze!G228="",0,INDEX(DU!K:K,MATCH(Duombaze!G228,DU!A:A,0),1))+IF(Duombaze!H228="",0,INDEX(DU!K:K,MATCH(Duombaze!H228,DU!A:A,0),1))+IF(Duombaze!I228="",0,INDEX(DU!K:K,MATCH(Duombaze!I228,DU!A:A,0),1))+IF(Duombaze!J228="",0,INDEX(DU!K:K,MATCH(Duombaze!J228,DU!A:A,0),1))+IF(Duombaze!K228="",0,INDEX(DU!K:K,MATCH(Duombaze!K228,DU!A:A,0),1))+IF(Duombaze!L228="",0,INDEX(DU!K:K,MATCH(Duombaze!L228,DU!A:A,0),1))+IF(Duombaze!M228="",0,INDEX(DU!K:K,MATCH(Duombaze!M228,DU!A:A,0),1))+IF(Duombaze!N228="",0,INDEX(DU!K:K,MATCH(Duombaze!N228,DU!A:A,0),1))+IF(Duombaze!O228="",0,INDEX(DU!K:K,MATCH(Duombaze!O228,DU!A:A,0),1))</f>
        <v>0</v>
      </c>
      <c r="R228" s="6"/>
      <c r="S228" s="48"/>
      <c r="T228" s="883"/>
      <c r="U228" s="49"/>
      <c r="V228" s="49"/>
      <c r="W228" s="6"/>
      <c r="X228" s="6"/>
      <c r="Y228" s="858"/>
      <c r="Z228" s="66"/>
      <c r="AA228" s="4"/>
      <c r="AB228" s="6"/>
      <c r="AC228" s="6">
        <f>IF(Duombaze!AB228="",0,INDEX(DU!I:I,MATCH(Duombaze!AB228,DU!A:A,0),1))</f>
        <v>0</v>
      </c>
      <c r="AD228" s="2">
        <f>IF(Duombaze!AB228="",0,INDEX(DU!K:K,MATCH(Duombaze!AB228,DU!A:A,0),1))</f>
        <v>0</v>
      </c>
      <c r="AE228" s="6"/>
      <c r="AF228" s="6"/>
      <c r="AG228" s="6"/>
      <c r="AH228" s="4"/>
      <c r="AI228" s="6"/>
      <c r="AJ228" s="643"/>
      <c r="AK228" s="643"/>
      <c r="AL228" s="643"/>
      <c r="AM228" s="643">
        <f>IF(Duombaze!AJ228="",0,INDEX(DU!I:I,MATCH(Duombaze!AJ228,DU!A:A,0),1))+IF(Duombaze!AK228="",0,INDEX(DU!I:I,MATCH(Duombaze!AK228,DU!A:A,0),1))+IF(Duombaze!AL228="",0,INDEX(DU!I:I,MATCH(Duombaze!AL228,DU!A:A,0),1))</f>
        <v>0</v>
      </c>
      <c r="AN228" s="643">
        <f>IF(Duombaze!AJ228="",0,INDEX(DU!K:K,MATCH(Duombaze!AJ228,DU!A:A,0),1))+IF(Duombaze!AK228="",0,INDEX(DU!K:K,MATCH(Duombaze!AK228,DU!A:A,0),1))+IF(Duombaze!AL228="",0,INDEX(DU!K:K,MATCH(Duombaze!AL228,DU!A:A,0),1))</f>
        <v>0</v>
      </c>
      <c r="AO228" s="6"/>
      <c r="AP228" s="6"/>
      <c r="AQ228" s="6"/>
      <c r="AR228" s="4"/>
      <c r="AS228" s="6"/>
      <c r="AT228" s="643"/>
      <c r="AU228" s="643"/>
      <c r="AV228" s="643"/>
      <c r="AW228" s="643"/>
      <c r="AX228" s="643"/>
      <c r="AY228" s="643"/>
      <c r="AZ228" s="643"/>
      <c r="BA228" s="643"/>
      <c r="BB228" s="643"/>
      <c r="BC228" s="640">
        <f>IF(Duombaze!AT228="",0,INDEX(DU!I:I,MATCH(Duombaze!AT228,DU!A:A,0),1))+IF(Duombaze!AU228="",0,INDEX(DU!I:I,MATCH(Duombaze!AU228,DU!A:A,0),1))+IF(Duombaze!AV228="",0,INDEX(DU!I:I,MATCH(Duombaze!AV228,DU!A:A,0),1))+IF(Duombaze!AW228="",0,INDEX(DU!I:I,MATCH(Duombaze!AW228,DU!A:A,0),1))+IF(Duombaze!AX228="",0,INDEX(DU!I:I,MATCH(Duombaze!AX228,DU!A:A,0),1))+IF(Duombaze!AY228="",0,INDEX(DU!I:I,MATCH(Duombaze!AY228,DU!A:A,0),1))+IF(Duombaze!AZ228="",0,INDEX(DU!I:I,MATCH(Duombaze!AZ228,DU!A:A,0),1))+IF(Duombaze!BA228="",0,INDEX(DU!I:I,MATCH(Duombaze!BA228,DU!A:A,0),1))+IF(Duombaze!BB228="",0,INDEX(DU!I:I,MATCH(Duombaze!BB228,DU!A:A,0),1))</f>
        <v>0</v>
      </c>
      <c r="BD228" s="640">
        <f>IF(Duombaze!AT228="",0,INDEX(DU!K:K,MATCH(Duombaze!AT228,DU!A:A,0),1))+IF(Duombaze!AU228="",0,INDEX(DU!K:K,MATCH(Duombaze!AU228,DU!A:A,0),1))+IF(Duombaze!AV228="",0,INDEX(DU!K:K,MATCH(Duombaze!AV228,DU!A:A,0),1))+IF(Duombaze!AW228="",0,INDEX(DU!K:K,MATCH(Duombaze!AW228,DU!A:A,0),1))+IF(Duombaze!AX228="",0,INDEX(DU!K:K,MATCH(Duombaze!AX228,DU!A:A,0),1))+IF(Duombaze!AY228="",0,INDEX(DU!K:K,MATCH(Duombaze!AY228,DU!A:A,0),1))+IF(Duombaze!AZ228="",0,INDEX(DU!K:K,MATCH(Duombaze!AZ228,DU!A:A,0),1))+IF(Duombaze!BA228="",0,INDEX(DU!K:K,MATCH(Duombaze!BA228,DU!A:A,0),1))+IF(Duombaze!BB228="",0,INDEX(DU!K:K,MATCH(Duombaze!BB228,DU!A:A,0),1))</f>
        <v>0</v>
      </c>
      <c r="BE228" s="6"/>
      <c r="BF228" s="6"/>
      <c r="BG228" s="49"/>
      <c r="BH228" s="4" t="str">
        <f t="shared" si="110"/>
        <v/>
      </c>
      <c r="BI228" s="4"/>
      <c r="BJ228" s="640"/>
      <c r="BK228" s="640"/>
      <c r="BL228" s="640"/>
      <c r="BM228" s="640">
        <f>IF(Duombaze!BJ228="",0,INDEX(DU!I:I,MATCH(Duombaze!BJ228,DU!A:A,0),1))+IF(Duombaze!BK228="",0,INDEX(DU!I:I,MATCH(Duombaze!BK228,DU!A:A,0),1))+IF(Duombaze!BL228="",0,INDEX(DU!I:I,MATCH(Duombaze!BL228,DU!A:A,0),1))</f>
        <v>0</v>
      </c>
      <c r="BN228" s="640">
        <f>IF(Duombaze!BJ228="",0,INDEX(DU!K:K,MATCH(Duombaze!BJ228,DU!A:A,0),1))+IF(Duombaze!BK228="",0,INDEX(DU!K:K,MATCH(Duombaze!BK228,DU!A:A,0),1))+IF(Duombaze!BL228="",0,INDEX(DU!K:K,MATCH(Duombaze!BL228,DU!A:A,0),1))</f>
        <v>0</v>
      </c>
      <c r="BO228" s="4"/>
      <c r="BP228" s="4"/>
      <c r="BQ228" s="6"/>
      <c r="BR228" s="6"/>
      <c r="BS228" s="6"/>
      <c r="BT228" s="6"/>
      <c r="BU228" s="6"/>
      <c r="BV228" s="6"/>
      <c r="BW228" s="6"/>
      <c r="BX228" s="6"/>
      <c r="BY228" s="6"/>
      <c r="BZ228" s="6"/>
      <c r="CA228" s="6"/>
      <c r="CB228" s="6"/>
      <c r="CC228" s="6"/>
      <c r="CD228" s="6">
        <f>IF(Duombaze!CC228="",0,INDEX(DU!I:I,MATCH(Duombaze!CC228,DU!A:A,0),1))</f>
        <v>0</v>
      </c>
      <c r="CE228" s="4">
        <f>IF(Duombaze!CC228="",0,INDEX(DU!K:K,MATCH(Duombaze!CC228,DU!A:A,0),1))</f>
        <v>0</v>
      </c>
      <c r="CF228" s="6"/>
      <c r="CG228" s="6"/>
      <c r="CH228" s="6"/>
      <c r="CI228" s="4"/>
      <c r="CJ228" s="6"/>
      <c r="CK228" s="6">
        <f>IF(Duombaze!CJ228="",0,INDEX(DU!I:I,MATCH(Duombaze!CJ228,DU!A:A,0),1))</f>
        <v>0</v>
      </c>
      <c r="CL228" s="4">
        <f>IF(Duombaze!CJ228="",0,INDEX(DU!K:K,MATCH(Duombaze!CJ228,DU!A:A,0),1))</f>
        <v>0</v>
      </c>
      <c r="CM228" s="6"/>
      <c r="CN228" s="6"/>
      <c r="CO228" s="6"/>
      <c r="CP228" s="4"/>
      <c r="CQ228" s="6"/>
      <c r="CR228" s="643"/>
      <c r="CS228" s="643"/>
      <c r="CT228" s="643">
        <f>IF(Duombaze!CR228="",0,INDEX(DU!I:I,MATCH(Duombaze!CR228,DU!A:A,0),1))+IF(Duombaze!CS228="",0,INDEX(DU!I:I,MATCH(Duombaze!CS228,DU!A:A,0),1))</f>
        <v>0</v>
      </c>
      <c r="CU228" s="6">
        <f>IF(Duombaze!CR228="",0,INDEX(DU!K:K,MATCH(Duombaze!CR228,DU!A:A,0),1))+IF(Duombaze!CS228="",0,INDEX(DU!K:K,MATCH(Duombaze!CS228,DU!A:A,0),1))</f>
        <v>0</v>
      </c>
      <c r="CV228" s="6"/>
      <c r="CW228" s="6"/>
      <c r="CX228" s="6"/>
      <c r="CY228" s="4" t="str">
        <f t="shared" si="107"/>
        <v/>
      </c>
      <c r="CZ228" s="6"/>
      <c r="DA228" s="674"/>
      <c r="DB228" s="674"/>
      <c r="DC228" s="674">
        <f>IF(Duombaze!DA228="",0,INDEX(DU!I:I,MATCH(Duombaze!DA228,DU!A:A,0),1))+IF(Duombaze!DB228="",0,INDEX(DU!I:I,MATCH(Duombaze!DB228,DU!A:A,0),1))</f>
        <v>0</v>
      </c>
      <c r="DD228" s="6">
        <f>IF(Duombaze!DA228="",0,INDEX(DU!K:K,MATCH(Duombaze!DA228,DU!A:A,0),1))+IF(Duombaze!DB228="",0,INDEX(DU!K:K,MATCH(Duombaze!DB228,DU!A:A,0),1))</f>
        <v>0</v>
      </c>
      <c r="DE228" s="6"/>
      <c r="DF228" s="6"/>
      <c r="DG228" s="6"/>
      <c r="DH228" s="6"/>
      <c r="DI228" s="6"/>
      <c r="DJ228" s="674"/>
      <c r="DK228" s="679"/>
      <c r="DL228" s="679">
        <f>IF(Duombaze!DJ228="",0,INDEX(DU!I:I,MATCH(Duombaze!DJ228,DU!A:A,0),1))+IF(Duombaze!DK228="",0,INDEX(DU!I:I,MATCH(Duombaze!DK228,DU!A:A,0),1))</f>
        <v>0</v>
      </c>
      <c r="DM228" s="6">
        <f>IF(Duombaze!DJ228="",0,INDEX(DU!K:K,MATCH(Duombaze!DJ228,DU!A:A,0),1))+IF(Duombaze!DK228="",0,INDEX(DU!K:K,MATCH(Duombaze!DK228,DU!A:A,0),1))</f>
        <v>0</v>
      </c>
      <c r="DN228" s="48"/>
      <c r="DO228" s="48"/>
      <c r="DP228" s="48" t="s">
        <v>8696</v>
      </c>
      <c r="DQ228" s="4" t="str">
        <f>IF(DP228&lt;&gt;"",A228&amp;" "&amp;C228&amp;" "&amp;"CERT167 "&amp;DP228,"")</f>
        <v>5 SPC18L CERT167 Visų pusių LED apšvietimas (Estija) + Darbiniai žib.</v>
      </c>
      <c r="DR228" s="66" t="s">
        <v>8697</v>
      </c>
      <c r="DS228" s="66" t="s">
        <v>3045</v>
      </c>
      <c r="DT228" s="694"/>
      <c r="DU228" s="694"/>
      <c r="DV228" s="694"/>
      <c r="DW228" s="694">
        <f>IF(Duombaze!DS228="",0,INDEX(DU!I:I,MATCH(Duombaze!DS228,DU!A:A,0),1))+IF(Duombaze!DT228="",0,INDEX(DU!I:I,MATCH(Duombaze!DT228,DU!A:A,0),1))+IF(Duombaze!DU228="",0,INDEX(DU!I:I,MATCH(Duombaze!DU228,DU!A:A,0),1))+IF(Duombaze!DV228="",0,INDEX(DU!I:I,MATCH(Duombaze!DV228,DU!A:A,0),1))</f>
        <v>50.957799999999999</v>
      </c>
      <c r="DX228" s="640">
        <f>IF(Duombaze!DS228="",0,INDEX(DU!K:K,MATCH(Duombaze!DS228,DU!A:A,0),1))+IF(Duombaze!DT228="",0,INDEX(DU!K:K,MATCH(Duombaze!DT228,DU!A:A,0),1))+IF(Duombaze!DU228="",0,INDEX(DU!K:K,MATCH(Duombaze!DU228,DU!A:A,0),1))+IF(Duombaze!DV228="",0,INDEX(DU!K:KH,MATCH(Duombaze!DV228,DU!A:A,0),1))</f>
        <v>21.91</v>
      </c>
      <c r="DY228" s="66"/>
      <c r="DZ228" s="66"/>
      <c r="EA228" s="6"/>
      <c r="EB228" s="6"/>
      <c r="EC228" s="6"/>
      <c r="ED228" s="6">
        <f>IF(Duombaze!EC228="",0,INDEX(DU!I:I,MATCH(Duombaze!EC228,DU!A:A,0),1))</f>
        <v>0</v>
      </c>
      <c r="EE228" s="640">
        <f>IF(Duombaze!EC228="",0,INDEX(DU!K:K,MATCH(Duombaze!EC228,DU!A:A,0),1))</f>
        <v>0</v>
      </c>
      <c r="EF228" s="6"/>
      <c r="EG228" s="6"/>
      <c r="EH228" s="6"/>
      <c r="EI228" s="4" t="str">
        <f t="shared" si="100"/>
        <v/>
      </c>
      <c r="EJ228" s="6"/>
      <c r="EK228" s="674"/>
      <c r="EL228" s="674"/>
      <c r="EM228" s="674"/>
      <c r="EN228" s="674">
        <f>IF(Duombaze!EK228="",0,INDEX(DU!I:I,MATCH(Duombaze!EK228,DU!A:A,0),1))+IF(Duombaze!EL228="",0,INDEX(DU!I:I,MATCH(Duombaze!EL228,DU!A:A,0),1))+IF(Duombaze!EM228="",0,INDEX(DU!I:I,MATCH(Duombaze!EM228,DU!A:A,0),1))</f>
        <v>0</v>
      </c>
      <c r="EO228" s="6">
        <f>IF(Duombaze!EK228="",0,INDEX(DU!K:K,MATCH(Duombaze!EK228,DU!A:A,0),1))+IF(Duombaze!EL228="",0,INDEX(DU!K:K,MATCH(Duombaze!EL228,DU!A:A,0),1))+IF(Duombaze!EM228="",0,INDEX(DU!K:K,MATCH(Duombaze!EM228,DU!A:A,0),1))</f>
        <v>0</v>
      </c>
      <c r="EP228" s="6"/>
      <c r="EQ228" s="66"/>
      <c r="ER228" s="6"/>
      <c r="ES228" s="4"/>
      <c r="ET228" s="6"/>
      <c r="EU228" s="6"/>
      <c r="EV228" s="6"/>
      <c r="EW228" s="6"/>
      <c r="EX228" s="6" t="str">
        <f t="shared" si="111"/>
        <v/>
      </c>
      <c r="EY228" s="6"/>
      <c r="EZ228" s="674"/>
      <c r="FA228" s="674"/>
      <c r="FB228" s="674">
        <f>IF(Duombaze!EZ228="",0,INDEX(DU!I:I,MATCH(Duombaze!EZ228,DU!A:A,0),1))+IF(Duombaze!FA228="",0,INDEX(DU!I:I,MATCH(Duombaze!FA228,DU!A:A,0),1))</f>
        <v>0</v>
      </c>
      <c r="FC228" s="6">
        <f>IF(Duombaze!EZ228="",0,INDEX(DU!K:K,MATCH(Duombaze!EZ228,DU!A:A,0),1))+IF(Duombaze!FA228="",0,INDEX(DU!K:K,MATCH(Duombaze!FA228,DU!A:A,0),1))</f>
        <v>0</v>
      </c>
      <c r="FD228" s="6"/>
      <c r="FE228" s="6"/>
      <c r="FF228" s="6"/>
      <c r="FG228" s="6"/>
      <c r="FH228" s="6"/>
      <c r="FI228" s="6"/>
      <c r="FJ228" s="6"/>
      <c r="FK228" s="66"/>
      <c r="FL228" s="14"/>
      <c r="FM228" s="673"/>
      <c r="FN228" s="673"/>
      <c r="FO228" s="673"/>
      <c r="FP228" s="673"/>
      <c r="FQ228" s="673">
        <f>IF(Duombaze!FM228="",0,INDEX(DU!I:I,MATCH(Duombaze!FM228,DU!A:A,0),1))+IF(Duombaze!FN228="",0,INDEX(DU!I:I,MATCH(Duombaze!FN228,DU!A:A,0),1))+IF(Duombaze!FO228="",0,INDEX(DU!I:I,MATCH(Duombaze!FO228,DU!A:A,0),1))+IF(Duombaze!FP228="",0,INDEX(DU!I:I,MATCH(Duombaze!FP228,DU!A:A,0),1))</f>
        <v>0</v>
      </c>
      <c r="FR228" s="673">
        <f>IF(Duombaze!FM228="",0,INDEX(DU!K:K*2,MATCH(Duombaze!FM228,DU!A:A,0),1))+IF(Duombaze!FN228="",0,INDEX(DU!K:K,MATCH(Duombaze!FN228,DU!A:A,0),1))+IF(Duombaze!FO228="",0,INDEX(DU!K:K,MATCH(Duombaze!FO228,DU!A:A,0),1))+IF(Duombaze!FP228="",0,INDEX(DU!K:K,MATCH(Duombaze!FP228,DU!A:A,0),1))</f>
        <v>0</v>
      </c>
    </row>
    <row r="229" spans="1:184" s="7" customFormat="1" ht="23.45" customHeight="1" x14ac:dyDescent="0.25">
      <c r="A229" s="42">
        <v>6</v>
      </c>
      <c r="B229" s="42" t="s">
        <v>8028</v>
      </c>
      <c r="C229" s="12" t="s">
        <v>8691</v>
      </c>
      <c r="D229" s="6"/>
      <c r="E229" s="4" t="str">
        <f t="shared" si="113"/>
        <v/>
      </c>
      <c r="F229" s="6"/>
      <c r="G229" s="643"/>
      <c r="H229" s="643"/>
      <c r="I229" s="643"/>
      <c r="J229" s="643"/>
      <c r="K229" s="643"/>
      <c r="L229" s="643"/>
      <c r="M229" s="643"/>
      <c r="N229" s="643"/>
      <c r="O229" s="643"/>
      <c r="P229" s="640">
        <f>IF(Duombaze!G229="",0,INDEX(DU!I:I,MATCH(Duombaze!G229,DU!A:A,0),1))+IF(Duombaze!H229="",0,INDEX(DU!I:I,MATCH(Duombaze!H229,DU!A:A,0),1))+IF(Duombaze!I229="",0,INDEX(DU!I:I,MATCH(Duombaze!I229,DU!A:A,0),1))+IF(Duombaze!J229="",0,INDEX(DU!I:I,MATCH(Duombaze!J229,DU!A:A,0),1))+IF(Duombaze!K229="",0,INDEX(DU!I:I,MATCH(Duombaze!K229,DU!A:A,0),1))+IF(Duombaze!L229="",0,INDEX(DU!I:I,MATCH(Duombaze!L229,DU!A:A,0),1))+IF(Duombaze!M229="",0,INDEX(DU!I:I,MATCH(Duombaze!M229,DU!A:A,0),1))+IF(Duombaze!N229="",0,INDEX(DU!I:I,MATCH(Duombaze!N229,DU!A:A,0),1))+IF(Duombaze!O229="",0,INDEX(DU!I:I,MATCH(Duombaze!O229,DU!A:A,0),1))</f>
        <v>0</v>
      </c>
      <c r="Q229" s="640">
        <f>IF(Duombaze!G229="",0,INDEX(DU!K:K,MATCH(Duombaze!G229,DU!A:A,0),1))+IF(Duombaze!H229="",0,INDEX(DU!K:K,MATCH(Duombaze!H229,DU!A:A,0),1))+IF(Duombaze!I229="",0,INDEX(DU!K:K,MATCH(Duombaze!I229,DU!A:A,0),1))+IF(Duombaze!J229="",0,INDEX(DU!K:K,MATCH(Duombaze!J229,DU!A:A,0),1))+IF(Duombaze!K229="",0,INDEX(DU!K:K,MATCH(Duombaze!K229,DU!A:A,0),1))+IF(Duombaze!L229="",0,INDEX(DU!K:K,MATCH(Duombaze!L229,DU!A:A,0),1))+IF(Duombaze!M229="",0,INDEX(DU!K:K,MATCH(Duombaze!M229,DU!A:A,0),1))+IF(Duombaze!N229="",0,INDEX(DU!K:K,MATCH(Duombaze!N229,DU!A:A,0),1))+IF(Duombaze!O229="",0,INDEX(DU!K:K,MATCH(Duombaze!O229,DU!A:A,0),1))</f>
        <v>0</v>
      </c>
      <c r="R229" s="6"/>
      <c r="S229" s="48"/>
      <c r="T229" s="883"/>
      <c r="U229" s="49"/>
      <c r="V229" s="49"/>
      <c r="W229" s="6"/>
      <c r="X229" s="6"/>
      <c r="Y229" s="858"/>
      <c r="Z229" s="66"/>
      <c r="AA229" s="4"/>
      <c r="AB229" s="6"/>
      <c r="AC229" s="6">
        <f>IF(Duombaze!AB229="",0,INDEX(DU!I:I,MATCH(Duombaze!AB229,DU!A:A,0),1))</f>
        <v>0</v>
      </c>
      <c r="AD229" s="2">
        <f>IF(Duombaze!AB229="",0,INDEX(DU!K:K,MATCH(Duombaze!AB229,DU!A:A,0),1))</f>
        <v>0</v>
      </c>
      <c r="AE229" s="6"/>
      <c r="AF229" s="6"/>
      <c r="AG229" s="6"/>
      <c r="AH229" s="4"/>
      <c r="AI229" s="6"/>
      <c r="AJ229" s="643"/>
      <c r="AK229" s="643"/>
      <c r="AL229" s="643"/>
      <c r="AM229" s="643">
        <f>IF(Duombaze!AJ229="",0,INDEX(DU!I:I,MATCH(Duombaze!AJ229,DU!A:A,0),1))+IF(Duombaze!AK229="",0,INDEX(DU!I:I,MATCH(Duombaze!AK229,DU!A:A,0),1))+IF(Duombaze!AL229="",0,INDEX(DU!I:I,MATCH(Duombaze!AL229,DU!A:A,0),1))</f>
        <v>0</v>
      </c>
      <c r="AN229" s="643">
        <f>IF(Duombaze!AJ229="",0,INDEX(DU!K:K,MATCH(Duombaze!AJ229,DU!A:A,0),1))+IF(Duombaze!AK229="",0,INDEX(DU!K:K,MATCH(Duombaze!AK229,DU!A:A,0),1))+IF(Duombaze!AL229="",0,INDEX(DU!K:K,MATCH(Duombaze!AL229,DU!A:A,0),1))</f>
        <v>0</v>
      </c>
      <c r="AO229" s="6"/>
      <c r="AP229" s="6"/>
      <c r="AQ229" s="6"/>
      <c r="AR229" s="4"/>
      <c r="AS229" s="6"/>
      <c r="AT229" s="643"/>
      <c r="AU229" s="643"/>
      <c r="AV229" s="643"/>
      <c r="AW229" s="643"/>
      <c r="AX229" s="643"/>
      <c r="AY229" s="643"/>
      <c r="AZ229" s="643"/>
      <c r="BA229" s="643"/>
      <c r="BB229" s="643"/>
      <c r="BC229" s="640">
        <f>IF(Duombaze!AT229="",0,INDEX(DU!I:I,MATCH(Duombaze!AT229,DU!A:A,0),1))+IF(Duombaze!AU229="",0,INDEX(DU!I:I,MATCH(Duombaze!AU229,DU!A:A,0),1))+IF(Duombaze!AV229="",0,INDEX(DU!I:I,MATCH(Duombaze!AV229,DU!A:A,0),1))+IF(Duombaze!AW229="",0,INDEX(DU!I:I,MATCH(Duombaze!AW229,DU!A:A,0),1))+IF(Duombaze!AX229="",0,INDEX(DU!I:I,MATCH(Duombaze!AX229,DU!A:A,0),1))+IF(Duombaze!AY229="",0,INDEX(DU!I:I,MATCH(Duombaze!AY229,DU!A:A,0),1))+IF(Duombaze!AZ229="",0,INDEX(DU!I:I,MATCH(Duombaze!AZ229,DU!A:A,0),1))+IF(Duombaze!BA229="",0,INDEX(DU!I:I,MATCH(Duombaze!BA229,DU!A:A,0),1))+IF(Duombaze!BB229="",0,INDEX(DU!I:I,MATCH(Duombaze!BB229,DU!A:A,0),1))</f>
        <v>0</v>
      </c>
      <c r="BD229" s="640">
        <f>IF(Duombaze!AT229="",0,INDEX(DU!K:K,MATCH(Duombaze!AT229,DU!A:A,0),1))+IF(Duombaze!AU229="",0,INDEX(DU!K:K,MATCH(Duombaze!AU229,DU!A:A,0),1))+IF(Duombaze!AV229="",0,INDEX(DU!K:K,MATCH(Duombaze!AV229,DU!A:A,0),1))+IF(Duombaze!AW229="",0,INDEX(DU!K:K,MATCH(Duombaze!AW229,DU!A:A,0),1))+IF(Duombaze!AX229="",0,INDEX(DU!K:K,MATCH(Duombaze!AX229,DU!A:A,0),1))+IF(Duombaze!AY229="",0,INDEX(DU!K:K,MATCH(Duombaze!AY229,DU!A:A,0),1))+IF(Duombaze!AZ229="",0,INDEX(DU!K:K,MATCH(Duombaze!AZ229,DU!A:A,0),1))+IF(Duombaze!BA229="",0,INDEX(DU!K:K,MATCH(Duombaze!BA229,DU!A:A,0),1))+IF(Duombaze!BB229="",0,INDEX(DU!K:K,MATCH(Duombaze!BB229,DU!A:A,0),1))</f>
        <v>0</v>
      </c>
      <c r="BE229" s="6"/>
      <c r="BF229" s="6"/>
      <c r="BG229" s="49"/>
      <c r="BH229" s="4" t="str">
        <f t="shared" si="110"/>
        <v/>
      </c>
      <c r="BI229" s="4"/>
      <c r="BJ229" s="640"/>
      <c r="BK229" s="640"/>
      <c r="BL229" s="640"/>
      <c r="BM229" s="640">
        <f>IF(Duombaze!BJ229="",0,INDEX(DU!I:I,MATCH(Duombaze!BJ229,DU!A:A,0),1))+IF(Duombaze!BK229="",0,INDEX(DU!I:I,MATCH(Duombaze!BK229,DU!A:A,0),1))+IF(Duombaze!BL229="",0,INDEX(DU!I:I,MATCH(Duombaze!BL229,DU!A:A,0),1))</f>
        <v>0</v>
      </c>
      <c r="BN229" s="640">
        <f>IF(Duombaze!BJ229="",0,INDEX(DU!K:K,MATCH(Duombaze!BJ229,DU!A:A,0),1))+IF(Duombaze!BK229="",0,INDEX(DU!K:K,MATCH(Duombaze!BK229,DU!A:A,0),1))+IF(Duombaze!BL229="",0,INDEX(DU!K:K,MATCH(Duombaze!BL229,DU!A:A,0),1))</f>
        <v>0</v>
      </c>
      <c r="BO229" s="4"/>
      <c r="BP229" s="4"/>
      <c r="BQ229" s="6"/>
      <c r="BR229" s="6"/>
      <c r="BS229" s="6"/>
      <c r="BT229" s="6"/>
      <c r="BU229" s="6"/>
      <c r="BV229" s="6"/>
      <c r="BW229" s="6"/>
      <c r="BX229" s="6"/>
      <c r="BY229" s="6"/>
      <c r="BZ229" s="6"/>
      <c r="CA229" s="6"/>
      <c r="CB229" s="6"/>
      <c r="CC229" s="6"/>
      <c r="CD229" s="6">
        <f>IF(Duombaze!CC229="",0,INDEX(DU!I:I,MATCH(Duombaze!CC229,DU!A:A,0),1))</f>
        <v>0</v>
      </c>
      <c r="CE229" s="4">
        <f>IF(Duombaze!CC229="",0,INDEX(DU!K:K,MATCH(Duombaze!CC229,DU!A:A,0),1))</f>
        <v>0</v>
      </c>
      <c r="CF229" s="6"/>
      <c r="CG229" s="6"/>
      <c r="CH229" s="6"/>
      <c r="CI229" s="4"/>
      <c r="CJ229" s="6"/>
      <c r="CK229" s="6">
        <f>IF(Duombaze!CJ229="",0,INDEX(DU!I:I,MATCH(Duombaze!CJ229,DU!A:A,0),1))</f>
        <v>0</v>
      </c>
      <c r="CL229" s="4">
        <f>IF(Duombaze!CJ229="",0,INDEX(DU!K:K,MATCH(Duombaze!CJ229,DU!A:A,0),1))</f>
        <v>0</v>
      </c>
      <c r="CM229" s="6"/>
      <c r="CN229" s="6"/>
      <c r="CO229" s="6"/>
      <c r="CP229" s="4"/>
      <c r="CQ229" s="6"/>
      <c r="CR229" s="643"/>
      <c r="CS229" s="643"/>
      <c r="CT229" s="643">
        <f>IF(Duombaze!CR229="",0,INDEX(DU!I:I,MATCH(Duombaze!CR229,DU!A:A,0),1))+IF(Duombaze!CS229="",0,INDEX(DU!I:I,MATCH(Duombaze!CS229,DU!A:A,0),1))</f>
        <v>0</v>
      </c>
      <c r="CU229" s="6">
        <f>IF(Duombaze!CR229="",0,INDEX(DU!K:K,MATCH(Duombaze!CR229,DU!A:A,0),1))+IF(Duombaze!CS229="",0,INDEX(DU!K:K,MATCH(Duombaze!CS229,DU!A:A,0),1))</f>
        <v>0</v>
      </c>
      <c r="CV229" s="6"/>
      <c r="CW229" s="6"/>
      <c r="CX229" s="6"/>
      <c r="CY229" s="4" t="str">
        <f t="shared" si="107"/>
        <v/>
      </c>
      <c r="CZ229" s="6"/>
      <c r="DA229" s="674"/>
      <c r="DB229" s="674"/>
      <c r="DC229" s="674">
        <f>IF(Duombaze!DA229="",0,INDEX(DU!I:I,MATCH(Duombaze!DA229,DU!A:A,0),1))+IF(Duombaze!DB229="",0,INDEX(DU!I:I,MATCH(Duombaze!DB229,DU!A:A,0),1))</f>
        <v>0</v>
      </c>
      <c r="DD229" s="6">
        <f>IF(Duombaze!DA229="",0,INDEX(DU!K:K,MATCH(Duombaze!DA229,DU!A:A,0),1))+IF(Duombaze!DB229="",0,INDEX(DU!K:K,MATCH(Duombaze!DB229,DU!A:A,0),1))</f>
        <v>0</v>
      </c>
      <c r="DE229" s="6"/>
      <c r="DF229" s="6"/>
      <c r="DG229" s="6"/>
      <c r="DH229" s="6"/>
      <c r="DI229" s="6"/>
      <c r="DJ229" s="674"/>
      <c r="DK229" s="679"/>
      <c r="DL229" s="679">
        <f>IF(Duombaze!DJ229="",0,INDEX(DU!I:I,MATCH(Duombaze!DJ229,DU!A:A,0),1))+IF(Duombaze!DK229="",0,INDEX(DU!I:I,MATCH(Duombaze!DK229,DU!A:A,0),1))</f>
        <v>0</v>
      </c>
      <c r="DM229" s="6">
        <f>IF(Duombaze!DJ229="",0,INDEX(DU!K:K,MATCH(Duombaze!DJ229,DU!A:A,0),1))+IF(Duombaze!DK229="",0,INDEX(DU!K:K,MATCH(Duombaze!DK229,DU!A:A,0),1))</f>
        <v>0</v>
      </c>
      <c r="DN229" s="48"/>
      <c r="DO229" s="48"/>
      <c r="DP229" s="48"/>
      <c r="DQ229" s="4"/>
      <c r="DR229" s="66"/>
      <c r="DS229" s="694"/>
      <c r="DT229" s="694"/>
      <c r="DU229" s="694"/>
      <c r="DV229" s="694"/>
      <c r="DW229" s="694">
        <f>IF(Duombaze!DS229="",0,INDEX(DU!I:I,MATCH(Duombaze!DS229,DU!A:A,0),1))+IF(Duombaze!DT229="",0,INDEX(DU!I:I,MATCH(Duombaze!DT229,DU!A:A,0),1))+IF(Duombaze!DU229="",0,INDEX(DU!I:I,MATCH(Duombaze!DU229,DU!A:A,0),1))+IF(Duombaze!DV229="",0,INDEX(DU!I:I,MATCH(Duombaze!DV229,DU!A:A,0),1))</f>
        <v>0</v>
      </c>
      <c r="DX229" s="640">
        <f>IF(Duombaze!DS229="",0,INDEX(DU!K:K,MATCH(Duombaze!DS229,DU!A:A,0),1))+IF(Duombaze!DT229="",0,INDEX(DU!K:K,MATCH(Duombaze!DT229,DU!A:A,0),1))+IF(Duombaze!DU229="",0,INDEX(DU!K:K,MATCH(Duombaze!DU229,DU!A:A,0),1))+IF(Duombaze!DV229="",0,INDEX(DU!K:KH,MATCH(Duombaze!DV229,DU!A:A,0),1))</f>
        <v>0</v>
      </c>
      <c r="DY229" s="66"/>
      <c r="DZ229" s="66"/>
      <c r="EA229" s="6"/>
      <c r="EB229" s="6"/>
      <c r="EC229" s="6"/>
      <c r="ED229" s="6">
        <f>IF(Duombaze!EC229="",0,INDEX(DU!I:I,MATCH(Duombaze!EC229,DU!A:A,0),1))</f>
        <v>0</v>
      </c>
      <c r="EE229" s="640">
        <f>IF(Duombaze!EC229="",0,INDEX(DU!K:K,MATCH(Duombaze!EC229,DU!A:A,0),1))</f>
        <v>0</v>
      </c>
      <c r="EF229" s="6"/>
      <c r="EG229" s="6"/>
      <c r="EH229" s="6"/>
      <c r="EI229" s="4" t="str">
        <f t="shared" si="100"/>
        <v/>
      </c>
      <c r="EJ229" s="6"/>
      <c r="EK229" s="674"/>
      <c r="EL229" s="674"/>
      <c r="EM229" s="674"/>
      <c r="EN229" s="674">
        <f>IF(Duombaze!EK229="",0,INDEX(DU!I:I,MATCH(Duombaze!EK229,DU!A:A,0),1))+IF(Duombaze!EL229="",0,INDEX(DU!I:I,MATCH(Duombaze!EL229,DU!A:A,0),1))+IF(Duombaze!EM229="",0,INDEX(DU!I:I,MATCH(Duombaze!EM229,DU!A:A,0),1))</f>
        <v>0</v>
      </c>
      <c r="EO229" s="6">
        <f>IF(Duombaze!EK229="",0,INDEX(DU!K:K,MATCH(Duombaze!EK229,DU!A:A,0),1))+IF(Duombaze!EL229="",0,INDEX(DU!K:K,MATCH(Duombaze!EL229,DU!A:A,0),1))+IF(Duombaze!EM229="",0,INDEX(DU!K:K,MATCH(Duombaze!EM229,DU!A:A,0),1))</f>
        <v>0</v>
      </c>
      <c r="EP229" s="6"/>
      <c r="EQ229" s="66"/>
      <c r="ER229" s="6"/>
      <c r="ES229" s="4"/>
      <c r="ET229" s="6"/>
      <c r="EU229" s="6"/>
      <c r="EV229" s="6"/>
      <c r="EW229" s="6"/>
      <c r="EX229" s="6" t="str">
        <f t="shared" si="111"/>
        <v/>
      </c>
      <c r="EY229" s="6"/>
      <c r="EZ229" s="674"/>
      <c r="FA229" s="674"/>
      <c r="FB229" s="674">
        <f>IF(Duombaze!EZ229="",0,INDEX(DU!I:I,MATCH(Duombaze!EZ229,DU!A:A,0),1))+IF(Duombaze!FA229="",0,INDEX(DU!I:I,MATCH(Duombaze!FA229,DU!A:A,0),1))</f>
        <v>0</v>
      </c>
      <c r="FC229" s="6">
        <f>IF(Duombaze!EZ229="",0,INDEX(DU!K:K,MATCH(Duombaze!EZ229,DU!A:A,0),1))+IF(Duombaze!FA229="",0,INDEX(DU!K:K,MATCH(Duombaze!FA229,DU!A:A,0),1))</f>
        <v>0</v>
      </c>
      <c r="FD229" s="6"/>
      <c r="FE229" s="6"/>
      <c r="FF229" s="6"/>
      <c r="FG229" s="6"/>
      <c r="FH229" s="6"/>
      <c r="FI229" s="6"/>
      <c r="FJ229" s="6"/>
      <c r="FK229" s="66"/>
      <c r="FL229" s="14"/>
      <c r="FM229" s="673"/>
      <c r="FN229" s="673"/>
      <c r="FO229" s="673"/>
      <c r="FP229" s="673"/>
      <c r="FQ229" s="673">
        <f>IF(Duombaze!FM229="",0,INDEX(DU!I:I,MATCH(Duombaze!FM229,DU!A:A,0),1))+IF(Duombaze!FN229="",0,INDEX(DU!I:I,MATCH(Duombaze!FN229,DU!A:A,0),1))+IF(Duombaze!FO229="",0,INDEX(DU!I:I,MATCH(Duombaze!FO229,DU!A:A,0),1))+IF(Duombaze!FP229="",0,INDEX(DU!I:I,MATCH(Duombaze!FP229,DU!A:A,0),1))</f>
        <v>0</v>
      </c>
      <c r="FR229" s="673">
        <f>IF(Duombaze!FM229="",0,INDEX(DU!K:K*2,MATCH(Duombaze!FM229,DU!A:A,0),1))+IF(Duombaze!FN229="",0,INDEX(DU!K:K,MATCH(Duombaze!FN229,DU!A:A,0),1))+IF(Duombaze!FO229="",0,INDEX(DU!K:K,MATCH(Duombaze!FO229,DU!A:A,0),1))+IF(Duombaze!FP229="",0,INDEX(DU!K:K,MATCH(Duombaze!FP229,DU!A:A,0),1))</f>
        <v>0</v>
      </c>
    </row>
    <row r="230" spans="1:184" s="7" customFormat="1" ht="23.45" customHeight="1" x14ac:dyDescent="0.25">
      <c r="A230" s="42">
        <v>7</v>
      </c>
      <c r="B230" s="42" t="s">
        <v>8028</v>
      </c>
      <c r="C230" s="12" t="s">
        <v>8691</v>
      </c>
      <c r="D230" s="6"/>
      <c r="E230" s="4" t="str">
        <f t="shared" si="113"/>
        <v/>
      </c>
      <c r="F230" s="6"/>
      <c r="G230" s="643"/>
      <c r="H230" s="643"/>
      <c r="I230" s="643"/>
      <c r="J230" s="643"/>
      <c r="K230" s="643"/>
      <c r="L230" s="643"/>
      <c r="M230" s="643"/>
      <c r="N230" s="643"/>
      <c r="O230" s="643"/>
      <c r="P230" s="640">
        <f>IF(Duombaze!G230="",0,INDEX(DU!I:I,MATCH(Duombaze!G230,DU!A:A,0),1))+IF(Duombaze!H230="",0,INDEX(DU!I:I,MATCH(Duombaze!H230,DU!A:A,0),1))+IF(Duombaze!I230="",0,INDEX(DU!I:I,MATCH(Duombaze!I230,DU!A:A,0),1))+IF(Duombaze!J230="",0,INDEX(DU!I:I,MATCH(Duombaze!J230,DU!A:A,0),1))+IF(Duombaze!K230="",0,INDEX(DU!I:I,MATCH(Duombaze!K230,DU!A:A,0),1))+IF(Duombaze!L230="",0,INDEX(DU!I:I,MATCH(Duombaze!L230,DU!A:A,0),1))+IF(Duombaze!M230="",0,INDEX(DU!I:I,MATCH(Duombaze!M230,DU!A:A,0),1))+IF(Duombaze!N230="",0,INDEX(DU!I:I,MATCH(Duombaze!N230,DU!A:A,0),1))+IF(Duombaze!O230="",0,INDEX(DU!I:I,MATCH(Duombaze!O230,DU!A:A,0),1))</f>
        <v>0</v>
      </c>
      <c r="Q230" s="640">
        <f>IF(Duombaze!G230="",0,INDEX(DU!K:K,MATCH(Duombaze!G230,DU!A:A,0),1))+IF(Duombaze!H230="",0,INDEX(DU!K:K,MATCH(Duombaze!H230,DU!A:A,0),1))+IF(Duombaze!I230="",0,INDEX(DU!K:K,MATCH(Duombaze!I230,DU!A:A,0),1))+IF(Duombaze!J230="",0,INDEX(DU!K:K,MATCH(Duombaze!J230,DU!A:A,0),1))+IF(Duombaze!K230="",0,INDEX(DU!K:K,MATCH(Duombaze!K230,DU!A:A,0),1))+IF(Duombaze!L230="",0,INDEX(DU!K:K,MATCH(Duombaze!L230,DU!A:A,0),1))+IF(Duombaze!M230="",0,INDEX(DU!K:K,MATCH(Duombaze!M230,DU!A:A,0),1))+IF(Duombaze!N230="",0,INDEX(DU!K:K,MATCH(Duombaze!N230,DU!A:A,0),1))+IF(Duombaze!O230="",0,INDEX(DU!K:K,MATCH(Duombaze!O230,DU!A:A,0),1))</f>
        <v>0</v>
      </c>
      <c r="R230" s="6"/>
      <c r="S230" s="48"/>
      <c r="T230" s="883"/>
      <c r="U230" s="49"/>
      <c r="V230" s="49"/>
      <c r="W230" s="6"/>
      <c r="X230" s="6"/>
      <c r="Y230" s="858"/>
      <c r="Z230" s="66"/>
      <c r="AA230" s="4"/>
      <c r="AB230" s="6"/>
      <c r="AC230" s="6">
        <f>IF(Duombaze!AB230="",0,INDEX(DU!I:I,MATCH(Duombaze!AB230,DU!A:A,0),1))</f>
        <v>0</v>
      </c>
      <c r="AD230" s="2">
        <f>IF(Duombaze!AB230="",0,INDEX(DU!K:K,MATCH(Duombaze!AB230,DU!A:A,0),1))</f>
        <v>0</v>
      </c>
      <c r="AE230" s="6"/>
      <c r="AF230" s="6"/>
      <c r="AG230" s="6"/>
      <c r="AH230" s="4"/>
      <c r="AI230" s="6"/>
      <c r="AJ230" s="643"/>
      <c r="AK230" s="643"/>
      <c r="AL230" s="643"/>
      <c r="AM230" s="643">
        <f>IF(Duombaze!AJ230="",0,INDEX(DU!I:I,MATCH(Duombaze!AJ230,DU!A:A,0),1))+IF(Duombaze!AK230="",0,INDEX(DU!I:I,MATCH(Duombaze!AK230,DU!A:A,0),1))+IF(Duombaze!AL230="",0,INDEX(DU!I:I,MATCH(Duombaze!AL230,DU!A:A,0),1))</f>
        <v>0</v>
      </c>
      <c r="AN230" s="643">
        <f>IF(Duombaze!AJ230="",0,INDEX(DU!K:K,MATCH(Duombaze!AJ230,DU!A:A,0),1))+IF(Duombaze!AK230="",0,INDEX(DU!K:K,MATCH(Duombaze!AK230,DU!A:A,0),1))+IF(Duombaze!AL230="",0,INDEX(DU!K:K,MATCH(Duombaze!AL230,DU!A:A,0),1))</f>
        <v>0</v>
      </c>
      <c r="AO230" s="6"/>
      <c r="AP230" s="6"/>
      <c r="AQ230" s="6"/>
      <c r="AR230" s="4"/>
      <c r="AS230" s="6"/>
      <c r="AT230" s="643"/>
      <c r="AU230" s="643"/>
      <c r="AV230" s="643"/>
      <c r="AW230" s="643"/>
      <c r="AX230" s="643"/>
      <c r="AY230" s="643"/>
      <c r="AZ230" s="643"/>
      <c r="BA230" s="643"/>
      <c r="BB230" s="643"/>
      <c r="BC230" s="640">
        <f>IF(Duombaze!AT230="",0,INDEX(DU!I:I,MATCH(Duombaze!AT230,DU!A:A,0),1))+IF(Duombaze!AU230="",0,INDEX(DU!I:I,MATCH(Duombaze!AU230,DU!A:A,0),1))+IF(Duombaze!AV230="",0,INDEX(DU!I:I,MATCH(Duombaze!AV230,DU!A:A,0),1))+IF(Duombaze!AW230="",0,INDEX(DU!I:I,MATCH(Duombaze!AW230,DU!A:A,0),1))+IF(Duombaze!AX230="",0,INDEX(DU!I:I,MATCH(Duombaze!AX230,DU!A:A,0),1))+IF(Duombaze!AY230="",0,INDEX(DU!I:I,MATCH(Duombaze!AY230,DU!A:A,0),1))+IF(Duombaze!AZ230="",0,INDEX(DU!I:I,MATCH(Duombaze!AZ230,DU!A:A,0),1))+IF(Duombaze!BA230="",0,INDEX(DU!I:I,MATCH(Duombaze!BA230,DU!A:A,0),1))+IF(Duombaze!BB230="",0,INDEX(DU!I:I,MATCH(Duombaze!BB230,DU!A:A,0),1))</f>
        <v>0</v>
      </c>
      <c r="BD230" s="640">
        <f>IF(Duombaze!AT230="",0,INDEX(DU!K:K,MATCH(Duombaze!AT230,DU!A:A,0),1))+IF(Duombaze!AU230="",0,INDEX(DU!K:K,MATCH(Duombaze!AU230,DU!A:A,0),1))+IF(Duombaze!AV230="",0,INDEX(DU!K:K,MATCH(Duombaze!AV230,DU!A:A,0),1))+IF(Duombaze!AW230="",0,INDEX(DU!K:K,MATCH(Duombaze!AW230,DU!A:A,0),1))+IF(Duombaze!AX230="",0,INDEX(DU!K:K,MATCH(Duombaze!AX230,DU!A:A,0),1))+IF(Duombaze!AY230="",0,INDEX(DU!K:K,MATCH(Duombaze!AY230,DU!A:A,0),1))+IF(Duombaze!AZ230="",0,INDEX(DU!K:K,MATCH(Duombaze!AZ230,DU!A:A,0),1))+IF(Duombaze!BA230="",0,INDEX(DU!K:K,MATCH(Duombaze!BA230,DU!A:A,0),1))+IF(Duombaze!BB230="",0,INDEX(DU!K:K,MATCH(Duombaze!BB230,DU!A:A,0),1))</f>
        <v>0</v>
      </c>
      <c r="BE230" s="6"/>
      <c r="BF230" s="6"/>
      <c r="BG230" s="49"/>
      <c r="BH230" s="4" t="str">
        <f t="shared" si="110"/>
        <v/>
      </c>
      <c r="BI230" s="4"/>
      <c r="BJ230" s="640"/>
      <c r="BK230" s="640"/>
      <c r="BL230" s="640"/>
      <c r="BM230" s="640">
        <f>IF(Duombaze!BJ230="",0,INDEX(DU!I:I,MATCH(Duombaze!BJ230,DU!A:A,0),1))+IF(Duombaze!BK230="",0,INDEX(DU!I:I,MATCH(Duombaze!BK230,DU!A:A,0),1))+IF(Duombaze!BL230="",0,INDEX(DU!I:I,MATCH(Duombaze!BL230,DU!A:A,0),1))</f>
        <v>0</v>
      </c>
      <c r="BN230" s="640">
        <f>IF(Duombaze!BJ230="",0,INDEX(DU!K:K,MATCH(Duombaze!BJ230,DU!A:A,0),1))+IF(Duombaze!BK230="",0,INDEX(DU!K:K,MATCH(Duombaze!BK230,DU!A:A,0),1))+IF(Duombaze!BL230="",0,INDEX(DU!K:K,MATCH(Duombaze!BL230,DU!A:A,0),1))</f>
        <v>0</v>
      </c>
      <c r="BO230" s="4"/>
      <c r="BP230" s="4"/>
      <c r="BQ230" s="6"/>
      <c r="BR230" s="6"/>
      <c r="BS230" s="6"/>
      <c r="BT230" s="6"/>
      <c r="BU230" s="6"/>
      <c r="BV230" s="6"/>
      <c r="BW230" s="6"/>
      <c r="BX230" s="6"/>
      <c r="BY230" s="6"/>
      <c r="BZ230" s="6"/>
      <c r="CA230" s="6"/>
      <c r="CB230" s="6"/>
      <c r="CC230" s="6"/>
      <c r="CD230" s="6">
        <f>IF(Duombaze!CC230="",0,INDEX(DU!I:I,MATCH(Duombaze!CC230,DU!A:A,0),1))</f>
        <v>0</v>
      </c>
      <c r="CE230" s="4">
        <f>IF(Duombaze!CC230="",0,INDEX(DU!K:K,MATCH(Duombaze!CC230,DU!A:A,0),1))</f>
        <v>0</v>
      </c>
      <c r="CF230" s="6"/>
      <c r="CG230" s="6"/>
      <c r="CH230" s="6"/>
      <c r="CI230" s="4"/>
      <c r="CJ230" s="6"/>
      <c r="CK230" s="6">
        <f>IF(Duombaze!CJ230="",0,INDEX(DU!I:I,MATCH(Duombaze!CJ230,DU!A:A,0),1))</f>
        <v>0</v>
      </c>
      <c r="CL230" s="4">
        <f>IF(Duombaze!CJ230="",0,INDEX(DU!K:K,MATCH(Duombaze!CJ230,DU!A:A,0),1))</f>
        <v>0</v>
      </c>
      <c r="CM230" s="6"/>
      <c r="CN230" s="6"/>
      <c r="CO230" s="6"/>
      <c r="CP230" s="4"/>
      <c r="CQ230" s="6"/>
      <c r="CR230" s="643"/>
      <c r="CS230" s="643"/>
      <c r="CT230" s="643">
        <f>IF(Duombaze!CR230="",0,INDEX(DU!I:I,MATCH(Duombaze!CR230,DU!A:A,0),1))+IF(Duombaze!CS230="",0,INDEX(DU!I:I,MATCH(Duombaze!CS230,DU!A:A,0),1))</f>
        <v>0</v>
      </c>
      <c r="CU230" s="6">
        <f>IF(Duombaze!CR230="",0,INDEX(DU!K:K,MATCH(Duombaze!CR230,DU!A:A,0),1))+IF(Duombaze!CS230="",0,INDEX(DU!K:K,MATCH(Duombaze!CS230,DU!A:A,0),1))</f>
        <v>0</v>
      </c>
      <c r="CV230" s="6"/>
      <c r="CW230" s="6"/>
      <c r="CX230" s="6"/>
      <c r="CY230" s="4" t="str">
        <f t="shared" si="107"/>
        <v/>
      </c>
      <c r="CZ230" s="6"/>
      <c r="DA230" s="674"/>
      <c r="DB230" s="674"/>
      <c r="DC230" s="674">
        <f>IF(Duombaze!DA230="",0,INDEX(DU!I:I,MATCH(Duombaze!DA230,DU!A:A,0),1))+IF(Duombaze!DB230="",0,INDEX(DU!I:I,MATCH(Duombaze!DB230,DU!A:A,0),1))</f>
        <v>0</v>
      </c>
      <c r="DD230" s="6">
        <f>IF(Duombaze!DA230="",0,INDEX(DU!K:K,MATCH(Duombaze!DA230,DU!A:A,0),1))+IF(Duombaze!DB230="",0,INDEX(DU!K:K,MATCH(Duombaze!DB230,DU!A:A,0),1))</f>
        <v>0</v>
      </c>
      <c r="DE230" s="6"/>
      <c r="DF230" s="6"/>
      <c r="DG230" s="6"/>
      <c r="DH230" s="6"/>
      <c r="DI230" s="6"/>
      <c r="DJ230" s="674"/>
      <c r="DK230" s="679"/>
      <c r="DL230" s="679">
        <f>IF(Duombaze!DJ230="",0,INDEX(DU!I:I,MATCH(Duombaze!DJ230,DU!A:A,0),1))+IF(Duombaze!DK230="",0,INDEX(DU!I:I,MATCH(Duombaze!DK230,DU!A:A,0),1))</f>
        <v>0</v>
      </c>
      <c r="DM230" s="6">
        <f>IF(Duombaze!DJ230="",0,INDEX(DU!K:K,MATCH(Duombaze!DJ230,DU!A:A,0),1))+IF(Duombaze!DK230="",0,INDEX(DU!K:K,MATCH(Duombaze!DK230,DU!A:A,0),1))</f>
        <v>0</v>
      </c>
      <c r="DN230" s="48"/>
      <c r="DO230" s="48"/>
      <c r="DP230" s="48"/>
      <c r="DQ230" s="4"/>
      <c r="DR230" s="66"/>
      <c r="DS230" s="694"/>
      <c r="DT230" s="694"/>
      <c r="DU230" s="694"/>
      <c r="DV230" s="694"/>
      <c r="DW230" s="694">
        <f>IF(Duombaze!DS230="",0,INDEX(DU!I:I,MATCH(Duombaze!DS230,DU!A:A,0),1))+IF(Duombaze!DT230="",0,INDEX(DU!I:I,MATCH(Duombaze!DT230,DU!A:A,0),1))+IF(Duombaze!DU230="",0,INDEX(DU!I:I,MATCH(Duombaze!DU230,DU!A:A,0),1))+IF(Duombaze!DV230="",0,INDEX(DU!I:I,MATCH(Duombaze!DV230,DU!A:A,0),1))</f>
        <v>0</v>
      </c>
      <c r="DX230" s="640">
        <f>IF(Duombaze!DS230="",0,INDEX(DU!K:K,MATCH(Duombaze!DS230,DU!A:A,0),1))+IF(Duombaze!DT230="",0,INDEX(DU!K:K,MATCH(Duombaze!DT230,DU!A:A,0),1))+IF(Duombaze!DU230="",0,INDEX(DU!K:K,MATCH(Duombaze!DU230,DU!A:A,0),1))+IF(Duombaze!DV230="",0,INDEX(DU!K:KH,MATCH(Duombaze!DV230,DU!A:A,0),1))</f>
        <v>0</v>
      </c>
      <c r="DY230" s="66"/>
      <c r="DZ230" s="66"/>
      <c r="EA230" s="6"/>
      <c r="EB230" s="6"/>
      <c r="EC230" s="6"/>
      <c r="ED230" s="6">
        <f>IF(Duombaze!EC230="",0,INDEX(DU!I:I,MATCH(Duombaze!EC230,DU!A:A,0),1))</f>
        <v>0</v>
      </c>
      <c r="EE230" s="640">
        <f>IF(Duombaze!EC230="",0,INDEX(DU!K:K,MATCH(Duombaze!EC230,DU!A:A,0),1))</f>
        <v>0</v>
      </c>
      <c r="EF230" s="6"/>
      <c r="EG230" s="6"/>
      <c r="EH230" s="6"/>
      <c r="EI230" s="4" t="str">
        <f t="shared" si="100"/>
        <v/>
      </c>
      <c r="EJ230" s="6"/>
      <c r="EK230" s="674"/>
      <c r="EL230" s="674"/>
      <c r="EM230" s="674"/>
      <c r="EN230" s="674">
        <f>IF(Duombaze!EK230="",0,INDEX(DU!I:I,MATCH(Duombaze!EK230,DU!A:A,0),1))+IF(Duombaze!EL230="",0,INDEX(DU!I:I,MATCH(Duombaze!EL230,DU!A:A,0),1))+IF(Duombaze!EM230="",0,INDEX(DU!I:I,MATCH(Duombaze!EM230,DU!A:A,0),1))</f>
        <v>0</v>
      </c>
      <c r="EO230" s="6">
        <f>IF(Duombaze!EK230="",0,INDEX(DU!K:K,MATCH(Duombaze!EK230,DU!A:A,0),1))+IF(Duombaze!EL230="",0,INDEX(DU!K:K,MATCH(Duombaze!EL230,DU!A:A,0),1))+IF(Duombaze!EM230="",0,INDEX(DU!K:K,MATCH(Duombaze!EM230,DU!A:A,0),1))</f>
        <v>0</v>
      </c>
      <c r="EP230" s="6"/>
      <c r="EQ230" s="66"/>
      <c r="ER230" s="6"/>
      <c r="ES230" s="4"/>
      <c r="ET230" s="6"/>
      <c r="EU230" s="6"/>
      <c r="EV230" s="6"/>
      <c r="EW230" s="6"/>
      <c r="EX230" s="6" t="str">
        <f t="shared" si="111"/>
        <v/>
      </c>
      <c r="EY230" s="6"/>
      <c r="EZ230" s="674"/>
      <c r="FA230" s="674"/>
      <c r="FB230" s="674">
        <f>IF(Duombaze!EZ230="",0,INDEX(DU!I:I,MATCH(Duombaze!EZ230,DU!A:A,0),1))+IF(Duombaze!FA230="",0,INDEX(DU!I:I,MATCH(Duombaze!FA230,DU!A:A,0),1))</f>
        <v>0</v>
      </c>
      <c r="FC230" s="6">
        <f>IF(Duombaze!EZ230="",0,INDEX(DU!K:K,MATCH(Duombaze!EZ230,DU!A:A,0),1))+IF(Duombaze!FA230="",0,INDEX(DU!K:K,MATCH(Duombaze!FA230,DU!A:A,0),1))</f>
        <v>0</v>
      </c>
      <c r="FD230" s="6"/>
      <c r="FE230" s="6"/>
      <c r="FF230" s="6"/>
      <c r="FG230" s="6"/>
      <c r="FH230" s="6"/>
      <c r="FI230" s="6"/>
      <c r="FJ230" s="6"/>
      <c r="FK230" s="66"/>
      <c r="FL230" s="14"/>
      <c r="FM230" s="673"/>
      <c r="FN230" s="673"/>
      <c r="FO230" s="673"/>
      <c r="FP230" s="673"/>
      <c r="FQ230" s="673">
        <f>IF(Duombaze!FM230="",0,INDEX(DU!I:I,MATCH(Duombaze!FM230,DU!A:A,0),1))+IF(Duombaze!FN230="",0,INDEX(DU!I:I,MATCH(Duombaze!FN230,DU!A:A,0),1))+IF(Duombaze!FO230="",0,INDEX(DU!I:I,MATCH(Duombaze!FO230,DU!A:A,0),1))+IF(Duombaze!FP230="",0,INDEX(DU!I:I,MATCH(Duombaze!FP230,DU!A:A,0),1))</f>
        <v>0</v>
      </c>
      <c r="FR230" s="673">
        <f>IF(Duombaze!FM230="",0,INDEX(DU!K:K*2,MATCH(Duombaze!FM230,DU!A:A,0),1))+IF(Duombaze!FN230="",0,INDEX(DU!K:K,MATCH(Duombaze!FN230,DU!A:A,0),1))+IF(Duombaze!FO230="",0,INDEX(DU!K:K,MATCH(Duombaze!FO230,DU!A:A,0),1))+IF(Duombaze!FP230="",0,INDEX(DU!K:K,MATCH(Duombaze!FP230,DU!A:A,0),1))</f>
        <v>0</v>
      </c>
    </row>
    <row r="231" spans="1:184" s="7" customFormat="1" ht="23.45" customHeight="1" x14ac:dyDescent="0.25">
      <c r="A231" s="42">
        <v>8</v>
      </c>
      <c r="B231" s="42" t="s">
        <v>8028</v>
      </c>
      <c r="C231" s="12" t="s">
        <v>8691</v>
      </c>
      <c r="D231" s="6"/>
      <c r="E231" s="4" t="str">
        <f t="shared" si="113"/>
        <v/>
      </c>
      <c r="F231" s="6"/>
      <c r="G231" s="643"/>
      <c r="H231" s="643"/>
      <c r="I231" s="643"/>
      <c r="J231" s="643"/>
      <c r="K231" s="643"/>
      <c r="L231" s="643"/>
      <c r="M231" s="643"/>
      <c r="N231" s="643"/>
      <c r="O231" s="643"/>
      <c r="P231" s="640">
        <f>IF(Duombaze!G231="",0,INDEX(DU!I:I,MATCH(Duombaze!G231,DU!A:A,0),1))+IF(Duombaze!H231="",0,INDEX(DU!I:I,MATCH(Duombaze!H231,DU!A:A,0),1))+IF(Duombaze!I231="",0,INDEX(DU!I:I,MATCH(Duombaze!I231,DU!A:A,0),1))+IF(Duombaze!J231="",0,INDEX(DU!I:I,MATCH(Duombaze!J231,DU!A:A,0),1))+IF(Duombaze!K231="",0,INDEX(DU!I:I,MATCH(Duombaze!K231,DU!A:A,0),1))+IF(Duombaze!L231="",0,INDEX(DU!I:I,MATCH(Duombaze!L231,DU!A:A,0),1))+IF(Duombaze!M231="",0,INDEX(DU!I:I,MATCH(Duombaze!M231,DU!A:A,0),1))+IF(Duombaze!N231="",0,INDEX(DU!I:I,MATCH(Duombaze!N231,DU!A:A,0),1))+IF(Duombaze!O231="",0,INDEX(DU!I:I,MATCH(Duombaze!O231,DU!A:A,0),1))</f>
        <v>0</v>
      </c>
      <c r="Q231" s="640">
        <f>IF(Duombaze!G231="",0,INDEX(DU!K:K,MATCH(Duombaze!G231,DU!A:A,0),1))+IF(Duombaze!H231="",0,INDEX(DU!K:K,MATCH(Duombaze!H231,DU!A:A,0),1))+IF(Duombaze!I231="",0,INDEX(DU!K:K,MATCH(Duombaze!I231,DU!A:A,0),1))+IF(Duombaze!J231="",0,INDEX(DU!K:K,MATCH(Duombaze!J231,DU!A:A,0),1))+IF(Duombaze!K231="",0,INDEX(DU!K:K,MATCH(Duombaze!K231,DU!A:A,0),1))+IF(Duombaze!L231="",0,INDEX(DU!K:K,MATCH(Duombaze!L231,DU!A:A,0),1))+IF(Duombaze!M231="",0,INDEX(DU!K:K,MATCH(Duombaze!M231,DU!A:A,0),1))+IF(Duombaze!N231="",0,INDEX(DU!K:K,MATCH(Duombaze!N231,DU!A:A,0),1))+IF(Duombaze!O231="",0,INDEX(DU!K:K,MATCH(Duombaze!O231,DU!A:A,0),1))</f>
        <v>0</v>
      </c>
      <c r="R231" s="6"/>
      <c r="S231" s="48"/>
      <c r="T231" s="883"/>
      <c r="U231" s="49"/>
      <c r="V231" s="49"/>
      <c r="W231" s="6"/>
      <c r="X231" s="6"/>
      <c r="Y231" s="858"/>
      <c r="Z231" s="66"/>
      <c r="AA231" s="4"/>
      <c r="AB231" s="6"/>
      <c r="AC231" s="6">
        <f>IF(Duombaze!AB231="",0,INDEX(DU!I:I,MATCH(Duombaze!AB231,DU!A:A,0),1))</f>
        <v>0</v>
      </c>
      <c r="AD231" s="2">
        <f>IF(Duombaze!AB231="",0,INDEX(DU!K:K,MATCH(Duombaze!AB231,DU!A:A,0),1))</f>
        <v>0</v>
      </c>
      <c r="AE231" s="6"/>
      <c r="AF231" s="6"/>
      <c r="AG231" s="6"/>
      <c r="AH231" s="4"/>
      <c r="AI231" s="6"/>
      <c r="AJ231" s="643"/>
      <c r="AK231" s="643"/>
      <c r="AL231" s="643"/>
      <c r="AM231" s="643">
        <f>IF(Duombaze!AJ231="",0,INDEX(DU!I:I,MATCH(Duombaze!AJ231,DU!A:A,0),1))+IF(Duombaze!AK231="",0,INDEX(DU!I:I,MATCH(Duombaze!AK231,DU!A:A,0),1))+IF(Duombaze!AL231="",0,INDEX(DU!I:I,MATCH(Duombaze!AL231,DU!A:A,0),1))</f>
        <v>0</v>
      </c>
      <c r="AN231" s="643">
        <f>IF(Duombaze!AJ231="",0,INDEX(DU!K:K,MATCH(Duombaze!AJ231,DU!A:A,0),1))+IF(Duombaze!AK231="",0,INDEX(DU!K:K,MATCH(Duombaze!AK231,DU!A:A,0),1))+IF(Duombaze!AL231="",0,INDEX(DU!K:K,MATCH(Duombaze!AL231,DU!A:A,0),1))</f>
        <v>0</v>
      </c>
      <c r="AO231" s="6"/>
      <c r="AP231" s="6"/>
      <c r="AQ231" s="6"/>
      <c r="AR231" s="4"/>
      <c r="AS231" s="6"/>
      <c r="AT231" s="643"/>
      <c r="AU231" s="643"/>
      <c r="AV231" s="643"/>
      <c r="AW231" s="643"/>
      <c r="AX231" s="643"/>
      <c r="AY231" s="643"/>
      <c r="AZ231" s="643"/>
      <c r="BA231" s="643"/>
      <c r="BB231" s="643"/>
      <c r="BC231" s="640">
        <f>IF(Duombaze!AT231="",0,INDEX(DU!I:I,MATCH(Duombaze!AT231,DU!A:A,0),1))+IF(Duombaze!AU231="",0,INDEX(DU!I:I,MATCH(Duombaze!AU231,DU!A:A,0),1))+IF(Duombaze!AV231="",0,INDEX(DU!I:I,MATCH(Duombaze!AV231,DU!A:A,0),1))+IF(Duombaze!AW231="",0,INDEX(DU!I:I,MATCH(Duombaze!AW231,DU!A:A,0),1))+IF(Duombaze!AX231="",0,INDEX(DU!I:I,MATCH(Duombaze!AX231,DU!A:A,0),1))+IF(Duombaze!AY231="",0,INDEX(DU!I:I,MATCH(Duombaze!AY231,DU!A:A,0),1))+IF(Duombaze!AZ231="",0,INDEX(DU!I:I,MATCH(Duombaze!AZ231,DU!A:A,0),1))+IF(Duombaze!BA231="",0,INDEX(DU!I:I,MATCH(Duombaze!BA231,DU!A:A,0),1))+IF(Duombaze!BB231="",0,INDEX(DU!I:I,MATCH(Duombaze!BB231,DU!A:A,0),1))</f>
        <v>0</v>
      </c>
      <c r="BD231" s="640">
        <f>IF(Duombaze!AT231="",0,INDEX(DU!K:K,MATCH(Duombaze!AT231,DU!A:A,0),1))+IF(Duombaze!AU231="",0,INDEX(DU!K:K,MATCH(Duombaze!AU231,DU!A:A,0),1))+IF(Duombaze!AV231="",0,INDEX(DU!K:K,MATCH(Duombaze!AV231,DU!A:A,0),1))+IF(Duombaze!AW231="",0,INDEX(DU!K:K,MATCH(Duombaze!AW231,DU!A:A,0),1))+IF(Duombaze!AX231="",0,INDEX(DU!K:K,MATCH(Duombaze!AX231,DU!A:A,0),1))+IF(Duombaze!AY231="",0,INDEX(DU!K:K,MATCH(Duombaze!AY231,DU!A:A,0),1))+IF(Duombaze!AZ231="",0,INDEX(DU!K:K,MATCH(Duombaze!AZ231,DU!A:A,0),1))+IF(Duombaze!BA231="",0,INDEX(DU!K:K,MATCH(Duombaze!BA231,DU!A:A,0),1))+IF(Duombaze!BB231="",0,INDEX(DU!K:K,MATCH(Duombaze!BB231,DU!A:A,0),1))</f>
        <v>0</v>
      </c>
      <c r="BE231" s="6"/>
      <c r="BF231" s="6"/>
      <c r="BG231" s="49"/>
      <c r="BH231" s="4" t="str">
        <f t="shared" si="110"/>
        <v/>
      </c>
      <c r="BI231" s="4"/>
      <c r="BJ231" s="640"/>
      <c r="BK231" s="640"/>
      <c r="BL231" s="640"/>
      <c r="BM231" s="640">
        <f>IF(Duombaze!BJ231="",0,INDEX(DU!I:I,MATCH(Duombaze!BJ231,DU!A:A,0),1))+IF(Duombaze!BK231="",0,INDEX(DU!I:I,MATCH(Duombaze!BK231,DU!A:A,0),1))+IF(Duombaze!BL231="",0,INDEX(DU!I:I,MATCH(Duombaze!BL231,DU!A:A,0),1))</f>
        <v>0</v>
      </c>
      <c r="BN231" s="640">
        <f>IF(Duombaze!BJ231="",0,INDEX(DU!K:K,MATCH(Duombaze!BJ231,DU!A:A,0),1))+IF(Duombaze!BK231="",0,INDEX(DU!K:K,MATCH(Duombaze!BK231,DU!A:A,0),1))+IF(Duombaze!BL231="",0,INDEX(DU!K:K,MATCH(Duombaze!BL231,DU!A:A,0),1))</f>
        <v>0</v>
      </c>
      <c r="BO231" s="4"/>
      <c r="BP231" s="4"/>
      <c r="BQ231" s="6"/>
      <c r="BR231" s="6"/>
      <c r="BS231" s="6"/>
      <c r="BT231" s="6"/>
      <c r="BU231" s="6"/>
      <c r="BV231" s="6"/>
      <c r="BW231" s="6"/>
      <c r="BX231" s="6"/>
      <c r="BY231" s="6"/>
      <c r="BZ231" s="6"/>
      <c r="CA231" s="6"/>
      <c r="CB231" s="6"/>
      <c r="CC231" s="6"/>
      <c r="CD231" s="6">
        <f>IF(Duombaze!CC231="",0,INDEX(DU!I:I,MATCH(Duombaze!CC231,DU!A:A,0),1))</f>
        <v>0</v>
      </c>
      <c r="CE231" s="4">
        <f>IF(Duombaze!CC231="",0,INDEX(DU!K:K,MATCH(Duombaze!CC231,DU!A:A,0),1))</f>
        <v>0</v>
      </c>
      <c r="CF231" s="6"/>
      <c r="CG231" s="6"/>
      <c r="CH231" s="6"/>
      <c r="CI231" s="4"/>
      <c r="CJ231" s="6"/>
      <c r="CK231" s="6">
        <f>IF(Duombaze!CJ231="",0,INDEX(DU!I:I,MATCH(Duombaze!CJ231,DU!A:A,0),1))</f>
        <v>0</v>
      </c>
      <c r="CL231" s="4">
        <f>IF(Duombaze!CJ231="",0,INDEX(DU!K:K,MATCH(Duombaze!CJ231,DU!A:A,0),1))</f>
        <v>0</v>
      </c>
      <c r="CM231" s="6"/>
      <c r="CN231" s="6"/>
      <c r="CO231" s="6"/>
      <c r="CP231" s="4"/>
      <c r="CQ231" s="6"/>
      <c r="CR231" s="643"/>
      <c r="CS231" s="643"/>
      <c r="CT231" s="643">
        <f>IF(Duombaze!CR231="",0,INDEX(DU!I:I,MATCH(Duombaze!CR231,DU!A:A,0),1))+IF(Duombaze!CS231="",0,INDEX(DU!I:I,MATCH(Duombaze!CS231,DU!A:A,0),1))</f>
        <v>0</v>
      </c>
      <c r="CU231" s="6">
        <f>IF(Duombaze!CR231="",0,INDEX(DU!K:K,MATCH(Duombaze!CR231,DU!A:A,0),1))+IF(Duombaze!CS231="",0,INDEX(DU!K:K,MATCH(Duombaze!CS231,DU!A:A,0),1))</f>
        <v>0</v>
      </c>
      <c r="CV231" s="6"/>
      <c r="CW231" s="6"/>
      <c r="CX231" s="6"/>
      <c r="CY231" s="4" t="str">
        <f t="shared" si="107"/>
        <v/>
      </c>
      <c r="CZ231" s="6"/>
      <c r="DA231" s="674"/>
      <c r="DB231" s="674"/>
      <c r="DC231" s="674">
        <f>IF(Duombaze!DA231="",0,INDEX(DU!I:I,MATCH(Duombaze!DA231,DU!A:A,0),1))+IF(Duombaze!DB231="",0,INDEX(DU!I:I,MATCH(Duombaze!DB231,DU!A:A,0),1))</f>
        <v>0</v>
      </c>
      <c r="DD231" s="6">
        <f>IF(Duombaze!DA231="",0,INDEX(DU!K:K,MATCH(Duombaze!DA231,DU!A:A,0),1))+IF(Duombaze!DB231="",0,INDEX(DU!K:K,MATCH(Duombaze!DB231,DU!A:A,0),1))</f>
        <v>0</v>
      </c>
      <c r="DE231" s="6"/>
      <c r="DF231" s="6"/>
      <c r="DG231" s="6"/>
      <c r="DH231" s="6"/>
      <c r="DI231" s="6"/>
      <c r="DJ231" s="674"/>
      <c r="DK231" s="679"/>
      <c r="DL231" s="679">
        <f>IF(Duombaze!DJ231="",0,INDEX(DU!I:I,MATCH(Duombaze!DJ231,DU!A:A,0),1))+IF(Duombaze!DK231="",0,INDEX(DU!I:I,MATCH(Duombaze!DK231,DU!A:A,0),1))</f>
        <v>0</v>
      </c>
      <c r="DM231" s="6">
        <f>IF(Duombaze!DJ231="",0,INDEX(DU!K:K,MATCH(Duombaze!DJ231,DU!A:A,0),1))+IF(Duombaze!DK231="",0,INDEX(DU!K:K,MATCH(Duombaze!DK231,DU!A:A,0),1))</f>
        <v>0</v>
      </c>
      <c r="DN231" s="48"/>
      <c r="DO231" s="48"/>
      <c r="DP231" s="48"/>
      <c r="DQ231" s="4"/>
      <c r="DR231" s="66"/>
      <c r="DS231" s="694"/>
      <c r="DT231" s="694"/>
      <c r="DU231" s="694"/>
      <c r="DV231" s="694"/>
      <c r="DW231" s="694">
        <f>IF(Duombaze!DS231="",0,INDEX(DU!I:I,MATCH(Duombaze!DS231,DU!A:A,0),1))+IF(Duombaze!DT231="",0,INDEX(DU!I:I,MATCH(Duombaze!DT231,DU!A:A,0),1))+IF(Duombaze!DU231="",0,INDEX(DU!I:I,MATCH(Duombaze!DU231,DU!A:A,0),1))+IF(Duombaze!DV231="",0,INDEX(DU!I:I,MATCH(Duombaze!DV231,DU!A:A,0),1))</f>
        <v>0</v>
      </c>
      <c r="DX231" s="640">
        <f>IF(Duombaze!DS231="",0,INDEX(DU!K:K,MATCH(Duombaze!DS231,DU!A:A,0),1))+IF(Duombaze!DT231="",0,INDEX(DU!K:K,MATCH(Duombaze!DT231,DU!A:A,0),1))+IF(Duombaze!DU231="",0,INDEX(DU!K:K,MATCH(Duombaze!DU231,DU!A:A,0),1))+IF(Duombaze!DV231="",0,INDEX(DU!K:KH,MATCH(Duombaze!DV231,DU!A:A,0),1))</f>
        <v>0</v>
      </c>
      <c r="DY231" s="66"/>
      <c r="DZ231" s="66"/>
      <c r="EA231" s="6"/>
      <c r="EB231" s="6"/>
      <c r="EC231" s="6"/>
      <c r="ED231" s="6">
        <f>IF(Duombaze!EC231="",0,INDEX(DU!I:I,MATCH(Duombaze!EC231,DU!A:A,0),1))</f>
        <v>0</v>
      </c>
      <c r="EE231" s="640">
        <f>IF(Duombaze!EC231="",0,INDEX(DU!K:K,MATCH(Duombaze!EC231,DU!A:A,0),1))</f>
        <v>0</v>
      </c>
      <c r="EF231" s="6"/>
      <c r="EG231" s="6"/>
      <c r="EH231" s="6"/>
      <c r="EI231" s="4" t="str">
        <f t="shared" si="100"/>
        <v/>
      </c>
      <c r="EJ231" s="6"/>
      <c r="EK231" s="674"/>
      <c r="EL231" s="674"/>
      <c r="EM231" s="674"/>
      <c r="EN231" s="674">
        <f>IF(Duombaze!EK231="",0,INDEX(DU!I:I,MATCH(Duombaze!EK231,DU!A:A,0),1))+IF(Duombaze!EL231="",0,INDEX(DU!I:I,MATCH(Duombaze!EL231,DU!A:A,0),1))+IF(Duombaze!EM231="",0,INDEX(DU!I:I,MATCH(Duombaze!EM231,DU!A:A,0),1))</f>
        <v>0</v>
      </c>
      <c r="EO231" s="6">
        <f>IF(Duombaze!EK231="",0,INDEX(DU!K:K,MATCH(Duombaze!EK231,DU!A:A,0),1))+IF(Duombaze!EL231="",0,INDEX(DU!K:K,MATCH(Duombaze!EL231,DU!A:A,0),1))+IF(Duombaze!EM231="",0,INDEX(DU!K:K,MATCH(Duombaze!EM231,DU!A:A,0),1))</f>
        <v>0</v>
      </c>
      <c r="EP231" s="6"/>
      <c r="EQ231" s="66"/>
      <c r="ER231" s="6"/>
      <c r="ES231" s="4"/>
      <c r="ET231" s="6"/>
      <c r="EU231" s="6"/>
      <c r="EV231" s="6"/>
      <c r="EW231" s="6"/>
      <c r="EX231" s="6" t="str">
        <f t="shared" si="111"/>
        <v/>
      </c>
      <c r="EY231" s="6"/>
      <c r="EZ231" s="674"/>
      <c r="FA231" s="674"/>
      <c r="FB231" s="674">
        <f>IF(Duombaze!EZ231="",0,INDEX(DU!I:I,MATCH(Duombaze!EZ231,DU!A:A,0),1))+IF(Duombaze!FA231="",0,INDEX(DU!I:I,MATCH(Duombaze!FA231,DU!A:A,0),1))</f>
        <v>0</v>
      </c>
      <c r="FC231" s="6">
        <f>IF(Duombaze!EZ231="",0,INDEX(DU!K:K,MATCH(Duombaze!EZ231,DU!A:A,0),1))+IF(Duombaze!FA231="",0,INDEX(DU!K:K,MATCH(Duombaze!FA231,DU!A:A,0),1))</f>
        <v>0</v>
      </c>
      <c r="FD231" s="6"/>
      <c r="FE231" s="6"/>
      <c r="FF231" s="6"/>
      <c r="FG231" s="6"/>
      <c r="FH231" s="6"/>
      <c r="FI231" s="6"/>
      <c r="FJ231" s="6"/>
      <c r="FK231" s="66"/>
      <c r="FL231" s="14"/>
      <c r="FM231" s="673"/>
      <c r="FN231" s="673"/>
      <c r="FO231" s="673"/>
      <c r="FP231" s="673"/>
      <c r="FQ231" s="673">
        <f>IF(Duombaze!FM231="",0,INDEX(DU!I:I,MATCH(Duombaze!FM231,DU!A:A,0),1))+IF(Duombaze!FN231="",0,INDEX(DU!I:I,MATCH(Duombaze!FN231,DU!A:A,0),1))+IF(Duombaze!FO231="",0,INDEX(DU!I:I,MATCH(Duombaze!FO231,DU!A:A,0),1))+IF(Duombaze!FP231="",0,INDEX(DU!I:I,MATCH(Duombaze!FP231,DU!A:A,0),1))</f>
        <v>0</v>
      </c>
      <c r="FR231" s="673">
        <f>IF(Duombaze!FM231="",0,INDEX(DU!K:K*2,MATCH(Duombaze!FM231,DU!A:A,0),1))+IF(Duombaze!FN231="",0,INDEX(DU!K:K,MATCH(Duombaze!FN231,DU!A:A,0),1))+IF(Duombaze!FO231="",0,INDEX(DU!K:K,MATCH(Duombaze!FO231,DU!A:A,0),1))+IF(Duombaze!FP231="",0,INDEX(DU!K:K,MATCH(Duombaze!FP231,DU!A:A,0),1))</f>
        <v>0</v>
      </c>
    </row>
    <row r="232" spans="1:184" s="7" customFormat="1" ht="23.45" customHeight="1" x14ac:dyDescent="0.25">
      <c r="A232" s="42">
        <v>9</v>
      </c>
      <c r="B232" s="42" t="s">
        <v>8028</v>
      </c>
      <c r="C232" s="12" t="s">
        <v>8691</v>
      </c>
      <c r="D232" s="6"/>
      <c r="E232" s="4" t="str">
        <f t="shared" si="113"/>
        <v/>
      </c>
      <c r="F232" s="6"/>
      <c r="G232" s="643"/>
      <c r="H232" s="643"/>
      <c r="I232" s="643"/>
      <c r="J232" s="643"/>
      <c r="K232" s="643"/>
      <c r="L232" s="643"/>
      <c r="M232" s="643"/>
      <c r="N232" s="643"/>
      <c r="O232" s="643"/>
      <c r="P232" s="640">
        <f>IF(Duombaze!G232="",0,INDEX(DU!I:I,MATCH(Duombaze!G232,DU!A:A,0),1))+IF(Duombaze!H232="",0,INDEX(DU!I:I,MATCH(Duombaze!H232,DU!A:A,0),1))+IF(Duombaze!I232="",0,INDEX(DU!I:I,MATCH(Duombaze!I232,DU!A:A,0),1))+IF(Duombaze!J232="",0,INDEX(DU!I:I,MATCH(Duombaze!J232,DU!A:A,0),1))+IF(Duombaze!K232="",0,INDEX(DU!I:I,MATCH(Duombaze!K232,DU!A:A,0),1))+IF(Duombaze!L232="",0,INDEX(DU!I:I,MATCH(Duombaze!L232,DU!A:A,0),1))+IF(Duombaze!M232="",0,INDEX(DU!I:I,MATCH(Duombaze!M232,DU!A:A,0),1))+IF(Duombaze!N232="",0,INDEX(DU!I:I,MATCH(Duombaze!N232,DU!A:A,0),1))+IF(Duombaze!O232="",0,INDEX(DU!I:I,MATCH(Duombaze!O232,DU!A:A,0),1))</f>
        <v>0</v>
      </c>
      <c r="Q232" s="640">
        <f>IF(Duombaze!G232="",0,INDEX(DU!K:K,MATCH(Duombaze!G232,DU!A:A,0),1))+IF(Duombaze!H232="",0,INDEX(DU!K:K,MATCH(Duombaze!H232,DU!A:A,0),1))+IF(Duombaze!I232="",0,INDEX(DU!K:K,MATCH(Duombaze!I232,DU!A:A,0),1))+IF(Duombaze!J232="",0,INDEX(DU!K:K,MATCH(Duombaze!J232,DU!A:A,0),1))+IF(Duombaze!K232="",0,INDEX(DU!K:K,MATCH(Duombaze!K232,DU!A:A,0),1))+IF(Duombaze!L232="",0,INDEX(DU!K:K,MATCH(Duombaze!L232,DU!A:A,0),1))+IF(Duombaze!M232="",0,INDEX(DU!K:K,MATCH(Duombaze!M232,DU!A:A,0),1))+IF(Duombaze!N232="",0,INDEX(DU!K:K,MATCH(Duombaze!N232,DU!A:A,0),1))+IF(Duombaze!O232="",0,INDEX(DU!K:K,MATCH(Duombaze!O232,DU!A:A,0),1))</f>
        <v>0</v>
      </c>
      <c r="R232" s="6"/>
      <c r="S232" s="48"/>
      <c r="T232" s="883"/>
      <c r="U232" s="49"/>
      <c r="V232" s="49"/>
      <c r="W232" s="6"/>
      <c r="X232" s="6"/>
      <c r="Y232" s="858"/>
      <c r="Z232" s="66"/>
      <c r="AA232" s="4"/>
      <c r="AB232" s="6"/>
      <c r="AC232" s="6">
        <f>IF(Duombaze!AB232="",0,INDEX(DU!I:I,MATCH(Duombaze!AB232,DU!A:A,0),1))</f>
        <v>0</v>
      </c>
      <c r="AD232" s="2">
        <f>IF(Duombaze!AB232="",0,INDEX(DU!K:K,MATCH(Duombaze!AB232,DU!A:A,0),1))</f>
        <v>0</v>
      </c>
      <c r="AE232" s="6"/>
      <c r="AF232" s="6"/>
      <c r="AG232" s="6"/>
      <c r="AH232" s="4"/>
      <c r="AI232" s="6"/>
      <c r="AJ232" s="643"/>
      <c r="AK232" s="643"/>
      <c r="AL232" s="643"/>
      <c r="AM232" s="643">
        <f>IF(Duombaze!AJ232="",0,INDEX(DU!I:I,MATCH(Duombaze!AJ232,DU!A:A,0),1))+IF(Duombaze!AK232="",0,INDEX(DU!I:I,MATCH(Duombaze!AK232,DU!A:A,0),1))+IF(Duombaze!AL232="",0,INDEX(DU!I:I,MATCH(Duombaze!AL232,DU!A:A,0),1))</f>
        <v>0</v>
      </c>
      <c r="AN232" s="643">
        <f>IF(Duombaze!AJ232="",0,INDEX(DU!K:K,MATCH(Duombaze!AJ232,DU!A:A,0),1))+IF(Duombaze!AK232="",0,INDEX(DU!K:K,MATCH(Duombaze!AK232,DU!A:A,0),1))+IF(Duombaze!AL232="",0,INDEX(DU!K:K,MATCH(Duombaze!AL232,DU!A:A,0),1))</f>
        <v>0</v>
      </c>
      <c r="AO232" s="6"/>
      <c r="AP232" s="6"/>
      <c r="AQ232" s="6"/>
      <c r="AR232" s="4"/>
      <c r="AS232" s="6"/>
      <c r="AT232" s="643"/>
      <c r="AU232" s="643"/>
      <c r="AV232" s="643"/>
      <c r="AW232" s="643"/>
      <c r="AX232" s="643"/>
      <c r="AY232" s="643"/>
      <c r="AZ232" s="643"/>
      <c r="BA232" s="643"/>
      <c r="BB232" s="643"/>
      <c r="BC232" s="640">
        <f>IF(Duombaze!AT232="",0,INDEX(DU!I:I,MATCH(Duombaze!AT232,DU!A:A,0),1))+IF(Duombaze!AU232="",0,INDEX(DU!I:I,MATCH(Duombaze!AU232,DU!A:A,0),1))+IF(Duombaze!AV232="",0,INDEX(DU!I:I,MATCH(Duombaze!AV232,DU!A:A,0),1))+IF(Duombaze!AW232="",0,INDEX(DU!I:I,MATCH(Duombaze!AW232,DU!A:A,0),1))+IF(Duombaze!AX232="",0,INDEX(DU!I:I,MATCH(Duombaze!AX232,DU!A:A,0),1))+IF(Duombaze!AY232="",0,INDEX(DU!I:I,MATCH(Duombaze!AY232,DU!A:A,0),1))+IF(Duombaze!AZ232="",0,INDEX(DU!I:I,MATCH(Duombaze!AZ232,DU!A:A,0),1))+IF(Duombaze!BA232="",0,INDEX(DU!I:I,MATCH(Duombaze!BA232,DU!A:A,0),1))+IF(Duombaze!BB232="",0,INDEX(DU!I:I,MATCH(Duombaze!BB232,DU!A:A,0),1))</f>
        <v>0</v>
      </c>
      <c r="BD232" s="640">
        <f>IF(Duombaze!AT232="",0,INDEX(DU!K:K,MATCH(Duombaze!AT232,DU!A:A,0),1))+IF(Duombaze!AU232="",0,INDEX(DU!K:K,MATCH(Duombaze!AU232,DU!A:A,0),1))+IF(Duombaze!AV232="",0,INDEX(DU!K:K,MATCH(Duombaze!AV232,DU!A:A,0),1))+IF(Duombaze!AW232="",0,INDEX(DU!K:K,MATCH(Duombaze!AW232,DU!A:A,0),1))+IF(Duombaze!AX232="",0,INDEX(DU!K:K,MATCH(Duombaze!AX232,DU!A:A,0),1))+IF(Duombaze!AY232="",0,INDEX(DU!K:K,MATCH(Duombaze!AY232,DU!A:A,0),1))+IF(Duombaze!AZ232="",0,INDEX(DU!K:K,MATCH(Duombaze!AZ232,DU!A:A,0),1))+IF(Duombaze!BA232="",0,INDEX(DU!K:K,MATCH(Duombaze!BA232,DU!A:A,0),1))+IF(Duombaze!BB232="",0,INDEX(DU!K:K,MATCH(Duombaze!BB232,DU!A:A,0),1))</f>
        <v>0</v>
      </c>
      <c r="BE232" s="6"/>
      <c r="BF232" s="6"/>
      <c r="BG232" s="49"/>
      <c r="BH232" s="4" t="str">
        <f t="shared" si="110"/>
        <v/>
      </c>
      <c r="BI232" s="4"/>
      <c r="BJ232" s="640"/>
      <c r="BK232" s="640"/>
      <c r="BL232" s="640"/>
      <c r="BM232" s="640">
        <f>IF(Duombaze!BJ232="",0,INDEX(DU!I:I,MATCH(Duombaze!BJ232,DU!A:A,0),1))+IF(Duombaze!BK232="",0,INDEX(DU!I:I,MATCH(Duombaze!BK232,DU!A:A,0),1))+IF(Duombaze!BL232="",0,INDEX(DU!I:I,MATCH(Duombaze!BL232,DU!A:A,0),1))</f>
        <v>0</v>
      </c>
      <c r="BN232" s="640">
        <f>IF(Duombaze!BJ232="",0,INDEX(DU!K:K,MATCH(Duombaze!BJ232,DU!A:A,0),1))+IF(Duombaze!BK232="",0,INDEX(DU!K:K,MATCH(Duombaze!BK232,DU!A:A,0),1))+IF(Duombaze!BL232="",0,INDEX(DU!K:K,MATCH(Duombaze!BL232,DU!A:A,0),1))</f>
        <v>0</v>
      </c>
      <c r="BO232" s="4"/>
      <c r="BP232" s="4"/>
      <c r="BQ232" s="6"/>
      <c r="BR232" s="6"/>
      <c r="BS232" s="6"/>
      <c r="BT232" s="6"/>
      <c r="BU232" s="6"/>
      <c r="BV232" s="6"/>
      <c r="BW232" s="6"/>
      <c r="BX232" s="6"/>
      <c r="BY232" s="6"/>
      <c r="BZ232" s="6"/>
      <c r="CA232" s="6"/>
      <c r="CB232" s="6"/>
      <c r="CC232" s="6"/>
      <c r="CD232" s="6">
        <f>IF(Duombaze!CC232="",0,INDEX(DU!I:I,MATCH(Duombaze!CC232,DU!A:A,0),1))</f>
        <v>0</v>
      </c>
      <c r="CE232" s="4">
        <f>IF(Duombaze!CC232="",0,INDEX(DU!K:K,MATCH(Duombaze!CC232,DU!A:A,0),1))</f>
        <v>0</v>
      </c>
      <c r="CF232" s="6"/>
      <c r="CG232" s="6"/>
      <c r="CH232" s="6"/>
      <c r="CI232" s="4"/>
      <c r="CJ232" s="6"/>
      <c r="CK232" s="6">
        <f>IF(Duombaze!CJ232="",0,INDEX(DU!I:I,MATCH(Duombaze!CJ232,DU!A:A,0),1))</f>
        <v>0</v>
      </c>
      <c r="CL232" s="4">
        <f>IF(Duombaze!CJ232="",0,INDEX(DU!K:K,MATCH(Duombaze!CJ232,DU!A:A,0),1))</f>
        <v>0</v>
      </c>
      <c r="CM232" s="6"/>
      <c r="CN232" s="6"/>
      <c r="CO232" s="6"/>
      <c r="CP232" s="4"/>
      <c r="CQ232" s="6"/>
      <c r="CR232" s="643"/>
      <c r="CS232" s="643"/>
      <c r="CT232" s="643">
        <f>IF(Duombaze!CR232="",0,INDEX(DU!I:I,MATCH(Duombaze!CR232,DU!A:A,0),1))+IF(Duombaze!CS232="",0,INDEX(DU!I:I,MATCH(Duombaze!CS232,DU!A:A,0),1))</f>
        <v>0</v>
      </c>
      <c r="CU232" s="6">
        <f>IF(Duombaze!CR232="",0,INDEX(DU!K:K,MATCH(Duombaze!CR232,DU!A:A,0),1))+IF(Duombaze!CS232="",0,INDEX(DU!K:K,MATCH(Duombaze!CS232,DU!A:A,0),1))</f>
        <v>0</v>
      </c>
      <c r="CV232" s="6"/>
      <c r="CW232" s="6"/>
      <c r="CX232" s="6"/>
      <c r="CY232" s="4" t="str">
        <f t="shared" si="107"/>
        <v/>
      </c>
      <c r="CZ232" s="6"/>
      <c r="DA232" s="674"/>
      <c r="DB232" s="674"/>
      <c r="DC232" s="674">
        <f>IF(Duombaze!DA232="",0,INDEX(DU!I:I,MATCH(Duombaze!DA232,DU!A:A,0),1))+IF(Duombaze!DB232="",0,INDEX(DU!I:I,MATCH(Duombaze!DB232,DU!A:A,0),1))</f>
        <v>0</v>
      </c>
      <c r="DD232" s="6">
        <f>IF(Duombaze!DA232="",0,INDEX(DU!K:K,MATCH(Duombaze!DA232,DU!A:A,0),1))+IF(Duombaze!DB232="",0,INDEX(DU!K:K,MATCH(Duombaze!DB232,DU!A:A,0),1))</f>
        <v>0</v>
      </c>
      <c r="DE232" s="6"/>
      <c r="DF232" s="6"/>
      <c r="DG232" s="6"/>
      <c r="DH232" s="6"/>
      <c r="DI232" s="6"/>
      <c r="DJ232" s="674"/>
      <c r="DK232" s="679"/>
      <c r="DL232" s="679">
        <f>IF(Duombaze!DJ232="",0,INDEX(DU!I:I,MATCH(Duombaze!DJ232,DU!A:A,0),1))+IF(Duombaze!DK232="",0,INDEX(DU!I:I,MATCH(Duombaze!DK232,DU!A:A,0),1))</f>
        <v>0</v>
      </c>
      <c r="DM232" s="6">
        <f>IF(Duombaze!DJ232="",0,INDEX(DU!K:K,MATCH(Duombaze!DJ232,DU!A:A,0),1))+IF(Duombaze!DK232="",0,INDEX(DU!K:K,MATCH(Duombaze!DK232,DU!A:A,0),1))</f>
        <v>0</v>
      </c>
      <c r="DN232" s="48"/>
      <c r="DO232" s="48"/>
      <c r="DP232" s="48"/>
      <c r="DQ232" s="4"/>
      <c r="DR232" s="66"/>
      <c r="DS232" s="694"/>
      <c r="DT232" s="694"/>
      <c r="DU232" s="694"/>
      <c r="DV232" s="694"/>
      <c r="DW232" s="694">
        <f>IF(Duombaze!DS232="",0,INDEX(DU!I:I,MATCH(Duombaze!DS232,DU!A:A,0),1))+IF(Duombaze!DT232="",0,INDEX(DU!I:I,MATCH(Duombaze!DT232,DU!A:A,0),1))+IF(Duombaze!DU232="",0,INDEX(DU!I:I,MATCH(Duombaze!DU232,DU!A:A,0),1))+IF(Duombaze!DV232="",0,INDEX(DU!I:I,MATCH(Duombaze!DV232,DU!A:A,0),1))</f>
        <v>0</v>
      </c>
      <c r="DX232" s="640">
        <f>IF(Duombaze!DS232="",0,INDEX(DU!K:K,MATCH(Duombaze!DS232,DU!A:A,0),1))+IF(Duombaze!DT232="",0,INDEX(DU!K:K,MATCH(Duombaze!DT232,DU!A:A,0),1))+IF(Duombaze!DU232="",0,INDEX(DU!K:K,MATCH(Duombaze!DU232,DU!A:A,0),1))+IF(Duombaze!DV232="",0,INDEX(DU!K:KH,MATCH(Duombaze!DV232,DU!A:A,0),1))</f>
        <v>0</v>
      </c>
      <c r="DY232" s="66"/>
      <c r="DZ232" s="66"/>
      <c r="EA232" s="6"/>
      <c r="EB232" s="6"/>
      <c r="EC232" s="6"/>
      <c r="ED232" s="6">
        <f>IF(Duombaze!EC232="",0,INDEX(DU!I:I,MATCH(Duombaze!EC232,DU!A:A,0),1))</f>
        <v>0</v>
      </c>
      <c r="EE232" s="640">
        <f>IF(Duombaze!EC232="",0,INDEX(DU!K:K,MATCH(Duombaze!EC232,DU!A:A,0),1))</f>
        <v>0</v>
      </c>
      <c r="EF232" s="6"/>
      <c r="EG232" s="6"/>
      <c r="EH232" s="6"/>
      <c r="EI232" s="4" t="str">
        <f t="shared" si="100"/>
        <v/>
      </c>
      <c r="EJ232" s="6"/>
      <c r="EK232" s="674"/>
      <c r="EL232" s="674"/>
      <c r="EM232" s="674"/>
      <c r="EN232" s="674">
        <f>IF(Duombaze!EK232="",0,INDEX(DU!I:I,MATCH(Duombaze!EK232,DU!A:A,0),1))+IF(Duombaze!EL232="",0,INDEX(DU!I:I,MATCH(Duombaze!EL232,DU!A:A,0),1))+IF(Duombaze!EM232="",0,INDEX(DU!I:I,MATCH(Duombaze!EM232,DU!A:A,0),1))</f>
        <v>0</v>
      </c>
      <c r="EO232" s="6">
        <f>IF(Duombaze!EK232="",0,INDEX(DU!K:K,MATCH(Duombaze!EK232,DU!A:A,0),1))+IF(Duombaze!EL232="",0,INDEX(DU!K:K,MATCH(Duombaze!EL232,DU!A:A,0),1))+IF(Duombaze!EM232="",0,INDEX(DU!K:K,MATCH(Duombaze!EM232,DU!A:A,0),1))</f>
        <v>0</v>
      </c>
      <c r="EP232" s="6"/>
      <c r="EQ232" s="66"/>
      <c r="ER232" s="6"/>
      <c r="ES232" s="4"/>
      <c r="ET232" s="6"/>
      <c r="EU232" s="6"/>
      <c r="EV232" s="6"/>
      <c r="EW232" s="6"/>
      <c r="EX232" s="6" t="str">
        <f t="shared" si="111"/>
        <v/>
      </c>
      <c r="EY232" s="6"/>
      <c r="EZ232" s="674"/>
      <c r="FA232" s="674"/>
      <c r="FB232" s="674">
        <f>IF(Duombaze!EZ232="",0,INDEX(DU!I:I,MATCH(Duombaze!EZ232,DU!A:A,0),1))+IF(Duombaze!FA232="",0,INDEX(DU!I:I,MATCH(Duombaze!FA232,DU!A:A,0),1))</f>
        <v>0</v>
      </c>
      <c r="FC232" s="6">
        <f>IF(Duombaze!EZ232="",0,INDEX(DU!K:K,MATCH(Duombaze!EZ232,DU!A:A,0),1))+IF(Duombaze!FA232="",0,INDEX(DU!K:K,MATCH(Duombaze!FA232,DU!A:A,0),1))</f>
        <v>0</v>
      </c>
      <c r="FD232" s="6"/>
      <c r="FE232" s="6"/>
      <c r="FF232" s="6"/>
      <c r="FG232" s="6"/>
      <c r="FH232" s="6"/>
      <c r="FI232" s="6"/>
      <c r="FJ232" s="6"/>
      <c r="FK232" s="66"/>
      <c r="FL232" s="14"/>
      <c r="FM232" s="673"/>
      <c r="FN232" s="673"/>
      <c r="FO232" s="673"/>
      <c r="FP232" s="673"/>
      <c r="FQ232" s="673">
        <f>IF(Duombaze!FM232="",0,INDEX(DU!I:I,MATCH(Duombaze!FM232,DU!A:A,0),1))+IF(Duombaze!FN232="",0,INDEX(DU!I:I,MATCH(Duombaze!FN232,DU!A:A,0),1))+IF(Duombaze!FO232="",0,INDEX(DU!I:I,MATCH(Duombaze!FO232,DU!A:A,0),1))+IF(Duombaze!FP232="",0,INDEX(DU!I:I,MATCH(Duombaze!FP232,DU!A:A,0),1))</f>
        <v>0</v>
      </c>
      <c r="FR232" s="673">
        <f>IF(Duombaze!FM232="",0,INDEX(DU!K:K*2,MATCH(Duombaze!FM232,DU!A:A,0),1))+IF(Duombaze!FN232="",0,INDEX(DU!K:K,MATCH(Duombaze!FN232,DU!A:A,0),1))+IF(Duombaze!FO232="",0,INDEX(DU!K:K,MATCH(Duombaze!FO232,DU!A:A,0),1))+IF(Duombaze!FP232="",0,INDEX(DU!K:K,MATCH(Duombaze!FP232,DU!A:A,0),1))</f>
        <v>0</v>
      </c>
    </row>
    <row r="233" spans="1:184" s="96" customFormat="1" ht="23.45" customHeight="1" x14ac:dyDescent="0.25">
      <c r="A233" s="92"/>
      <c r="B233" s="92"/>
      <c r="C233" s="93" t="s">
        <v>27</v>
      </c>
      <c r="D233" s="94"/>
      <c r="E233" s="94"/>
      <c r="F233" s="94"/>
      <c r="G233" s="94"/>
      <c r="H233" s="94"/>
      <c r="I233" s="94"/>
      <c r="J233" s="94"/>
      <c r="K233" s="94"/>
      <c r="L233" s="94"/>
      <c r="M233" s="94"/>
      <c r="N233" s="94"/>
      <c r="O233" s="94"/>
      <c r="P233" s="94"/>
      <c r="Q233" s="94"/>
      <c r="R233" s="94"/>
      <c r="S233" s="95"/>
      <c r="T233" s="891"/>
      <c r="U233" s="891"/>
      <c r="V233" s="891"/>
      <c r="W233" s="94"/>
      <c r="X233" s="94"/>
      <c r="Y233" s="872"/>
      <c r="Z233" s="850"/>
      <c r="AA233" s="94"/>
      <c r="AB233" s="94"/>
      <c r="AC233" s="94"/>
      <c r="AD233" s="94"/>
      <c r="AE233" s="94"/>
      <c r="AF233" s="94"/>
      <c r="AG233" s="94"/>
      <c r="AH233" s="94"/>
      <c r="AI233" s="94"/>
      <c r="AJ233" s="94"/>
      <c r="AK233" s="94"/>
      <c r="AL233" s="94"/>
      <c r="AM233" s="94"/>
      <c r="AN233" s="94"/>
      <c r="AO233" s="94"/>
      <c r="AP233" s="94"/>
      <c r="AQ233" s="94"/>
      <c r="AR233" s="94"/>
      <c r="AS233" s="94"/>
      <c r="AT233" s="94"/>
      <c r="AU233" s="94"/>
      <c r="AV233" s="94"/>
      <c r="AW233" s="94"/>
      <c r="AX233" s="94"/>
      <c r="AY233" s="94"/>
      <c r="AZ233" s="94"/>
      <c r="BA233" s="94"/>
      <c r="BB233" s="94"/>
      <c r="BC233" s="94"/>
      <c r="BD233" s="94"/>
      <c r="BE233" s="94"/>
      <c r="BF233" s="94"/>
      <c r="BG233" s="94"/>
      <c r="BH233" s="94"/>
      <c r="BI233" s="94"/>
      <c r="BJ233" s="94"/>
      <c r="BK233" s="94"/>
      <c r="BL233" s="94"/>
      <c r="BM233" s="94"/>
      <c r="BN233" s="94"/>
      <c r="BO233" s="94"/>
      <c r="BP233" s="94"/>
      <c r="BQ233" s="94"/>
      <c r="BR233" s="94"/>
      <c r="BS233" s="94"/>
      <c r="BT233" s="94"/>
      <c r="BU233" s="94"/>
      <c r="BV233" s="94"/>
      <c r="BW233" s="94"/>
      <c r="BX233" s="94"/>
      <c r="BY233" s="94"/>
      <c r="BZ233" s="94"/>
      <c r="CA233" s="94"/>
      <c r="CB233" s="94"/>
      <c r="CC233" s="94"/>
      <c r="CD233" s="94"/>
      <c r="CE233" s="94"/>
      <c r="CF233" s="94"/>
      <c r="CG233" s="94"/>
      <c r="CH233" s="94"/>
      <c r="CI233" s="94"/>
      <c r="CJ233" s="94"/>
      <c r="CK233" s="94"/>
      <c r="CL233" s="94"/>
      <c r="CM233" s="94"/>
      <c r="CN233" s="94"/>
      <c r="CO233" s="94"/>
      <c r="CP233" s="94"/>
      <c r="CQ233" s="94"/>
      <c r="CR233" s="94"/>
      <c r="CS233" s="94"/>
      <c r="CT233" s="94"/>
      <c r="CU233" s="94"/>
      <c r="CV233" s="94"/>
      <c r="CW233" s="94"/>
      <c r="CX233" s="94"/>
      <c r="CY233" s="94"/>
      <c r="CZ233" s="94"/>
      <c r="DA233" s="94"/>
      <c r="DB233" s="94"/>
      <c r="DC233" s="94"/>
      <c r="DD233" s="94"/>
      <c r="DE233" s="94"/>
      <c r="DF233" s="94"/>
      <c r="DG233" s="94"/>
      <c r="DH233" s="94"/>
      <c r="DI233" s="94"/>
      <c r="DJ233" s="94"/>
      <c r="DK233" s="94"/>
      <c r="DL233" s="94"/>
      <c r="DM233" s="94"/>
      <c r="DN233" s="94"/>
      <c r="DO233" s="94"/>
      <c r="DP233" s="94"/>
      <c r="DQ233" s="94"/>
      <c r="DR233" s="94"/>
      <c r="DS233" s="94"/>
      <c r="DT233" s="94"/>
      <c r="DU233" s="94"/>
      <c r="DV233" s="94"/>
      <c r="DW233" s="94"/>
      <c r="DX233" s="94"/>
      <c r="DY233" s="94"/>
      <c r="DZ233" s="94"/>
      <c r="EA233" s="94"/>
      <c r="EB233" s="94"/>
      <c r="EC233" s="94"/>
      <c r="ED233" s="94"/>
      <c r="EE233" s="94"/>
      <c r="EF233" s="94"/>
      <c r="EG233" s="94"/>
      <c r="EH233" s="94"/>
      <c r="EI233" s="94"/>
      <c r="EJ233" s="94"/>
      <c r="EK233" s="94"/>
      <c r="EL233" s="94"/>
      <c r="EM233" s="94"/>
      <c r="EN233" s="94"/>
      <c r="EO233" s="94"/>
      <c r="EP233" s="94"/>
      <c r="EQ233" s="94"/>
      <c r="ER233" s="94"/>
      <c r="ES233" s="94"/>
      <c r="ET233" s="94"/>
      <c r="EU233" s="94"/>
      <c r="EV233" s="94"/>
      <c r="EW233" s="94"/>
      <c r="EX233" s="94"/>
      <c r="EY233" s="94"/>
      <c r="EZ233" s="94"/>
      <c r="FA233" s="94"/>
      <c r="FB233" s="94"/>
      <c r="FC233" s="94"/>
      <c r="FD233" s="94"/>
      <c r="FE233" s="94"/>
      <c r="FF233" s="94"/>
      <c r="FG233" s="94"/>
      <c r="FH233" s="94"/>
      <c r="FI233" s="94"/>
      <c r="FJ233" s="94"/>
      <c r="FK233" s="94"/>
      <c r="FL233" s="94"/>
      <c r="FM233" s="94"/>
      <c r="FN233" s="94"/>
      <c r="FO233" s="94"/>
      <c r="FP233" s="94"/>
      <c r="FQ233" s="94"/>
      <c r="FR233" s="94"/>
      <c r="FS233" s="94"/>
      <c r="FT233" s="94"/>
      <c r="FU233" s="94"/>
      <c r="FV233" s="94"/>
      <c r="FW233" s="94"/>
      <c r="FX233" s="94"/>
      <c r="FY233" s="94"/>
      <c r="FZ233" s="94"/>
      <c r="GA233" s="94"/>
      <c r="GB233" s="94"/>
    </row>
    <row r="234" spans="1:184" s="7" customFormat="1" ht="23.45" customHeight="1" x14ac:dyDescent="0.25">
      <c r="A234" s="42">
        <v>0</v>
      </c>
      <c r="B234" s="42" t="s">
        <v>781</v>
      </c>
      <c r="C234" s="12" t="s">
        <v>8994</v>
      </c>
      <c r="D234" s="6" t="s">
        <v>411</v>
      </c>
      <c r="E234" s="4" t="str">
        <f t="shared" si="113"/>
        <v>0 SPD13 Be pagrindo</v>
      </c>
      <c r="F234" s="6"/>
      <c r="G234" s="643"/>
      <c r="H234" s="643"/>
      <c r="I234" s="643"/>
      <c r="J234" s="643"/>
      <c r="K234" s="643"/>
      <c r="L234" s="643"/>
      <c r="M234" s="643"/>
      <c r="N234" s="643"/>
      <c r="O234" s="643"/>
      <c r="P234" s="643">
        <f>IF(Duombaze!G234="",0,INDEX(DU!I:I,MATCH(Duombaze!G234,DU!A:A,0),1))+IF(Duombaze!H234="",0,INDEX(DU!I:I,MATCH(Duombaze!H234,DU!A:A,0),1))+IF(Duombaze!I234="",0,INDEX(DU!I:I,MATCH(Duombaze!I234,DU!A:A,0),1))+IF(Duombaze!J234="",0,INDEX(DU!I:I,MATCH(Duombaze!J234,DU!A:A,0),1))+IF(Duombaze!K234="",0,INDEX(DU!I:I,MATCH(Duombaze!K234,DU!A:A,0),1))+IF(Duombaze!L234="",0,INDEX(DU!I:I,MATCH(Duombaze!L234,DU!A:A,0),1))+IF(Duombaze!M234="",0,INDEX(DU!I:I,MATCH(Duombaze!M234,DU!A:A,0),1))+IF(Duombaze!N234="",0,INDEX(DU!I:I,MATCH(Duombaze!N234,DU!A:A,0),1))+IF(Duombaze!O234="",0,INDEX(DU!I:I,MATCH(Duombaze!O234,DU!A:A,0),1))</f>
        <v>0</v>
      </c>
      <c r="Q234" s="640">
        <f>IF(Duombaze!G234="",0,INDEX(DU!K:K,MATCH(Duombaze!G234,DU!A:A,0),1))+IF(Duombaze!H234="",0,INDEX(DU!K:K,MATCH(Duombaze!H234,DU!A:A,0),1))+IF(Duombaze!I234="",0,INDEX(DU!K:K,MATCH(Duombaze!I234,DU!A:A,0),1))+IF(Duombaze!J234="",0,INDEX(DU!K:K,MATCH(Duombaze!J234,DU!A:A,0),1))+IF(Duombaze!K234="",0,INDEX(DU!K:K,MATCH(Duombaze!K234,DU!A:A,0),1))+IF(Duombaze!L234="",0,INDEX(DU!K:K,MATCH(Duombaze!L234,DU!A:A,0),1))+IF(Duombaze!M234="",0,INDEX(DU!K:K,MATCH(Duombaze!M234,DU!A:A,0),1))+IF(Duombaze!N234="",0,INDEX(DU!K:K,MATCH(Duombaze!N234,DU!A:A,0),1))+IF(Duombaze!O234="",0,INDEX(DU!K:K,MATCH(Duombaze!O234,DU!A:A,0),1))</f>
        <v>0</v>
      </c>
      <c r="R234" s="6"/>
      <c r="S234" s="48"/>
      <c r="T234" s="883"/>
      <c r="U234" s="4">
        <f>IF(Duombaze!T234="",0,INDEX(DU!I:I,MATCH(Duombaze!T234,DU!A:A,0),1))</f>
        <v>0</v>
      </c>
      <c r="V234" s="4">
        <f>IF(Duombaze!T234="",0,INDEX(DU!K:K,MATCH(Duombaze!T234,DU!A:A,0),1))</f>
        <v>0</v>
      </c>
      <c r="W234" s="6"/>
      <c r="X234" s="6"/>
      <c r="Y234" s="858"/>
      <c r="Z234" s="66"/>
      <c r="AA234" s="4"/>
      <c r="AB234" s="6"/>
      <c r="AC234" s="6">
        <f>IF(Duombaze!AB234="",0,INDEX(DU!I:I,MATCH(Duombaze!AB234,DU!A:A,0),1))</f>
        <v>0</v>
      </c>
      <c r="AD234" s="2">
        <f>IF(Duombaze!AB234="",0,INDEX(DU!K:K,MATCH(Duombaze!AB234,DU!A:A,0),1))</f>
        <v>0</v>
      </c>
      <c r="AE234" s="6"/>
      <c r="AF234" s="6"/>
      <c r="AG234" s="6" t="s">
        <v>412</v>
      </c>
      <c r="AH234" s="4" t="str">
        <f t="shared" si="103"/>
        <v>0 SPD13 Be bamperio</v>
      </c>
      <c r="AI234" s="6"/>
      <c r="AJ234" s="643"/>
      <c r="AK234" s="643"/>
      <c r="AL234" s="643"/>
      <c r="AM234" s="643">
        <f>IF(Duombaze!AJ234="",0,INDEX(DU!I:I,MATCH(Duombaze!AJ234,DU!A:A,0),1))+IF(Duombaze!AK234="",0,INDEX(DU!I:I,MATCH(Duombaze!AK234,DU!A:A,0),1))+IF(Duombaze!AL234="",0,INDEX(DU!I:I,MATCH(Duombaze!AL234,DU!A:A,0),1))</f>
        <v>0</v>
      </c>
      <c r="AN234" s="643">
        <f>IF(Duombaze!AJ234="",0,INDEX(DU!K:K,MATCH(Duombaze!AJ234,DU!A:A,0),1))+IF(Duombaze!AK234="",0,INDEX(DU!K:K,MATCH(Duombaze!AK234,DU!A:A,0),1))+IF(Duombaze!AL234="",0,INDEX(DU!K:K,MATCH(Duombaze!AL234,DU!A:A,0),1))</f>
        <v>0</v>
      </c>
      <c r="AO234" s="6"/>
      <c r="AP234" s="6"/>
      <c r="AQ234" s="6" t="s">
        <v>413</v>
      </c>
      <c r="AR234" s="4" t="str">
        <f t="shared" si="104"/>
        <v>0 SPD13 Be hidraulinės sistemos + be papildomo valdymo išvadų</v>
      </c>
      <c r="AS234" s="6"/>
      <c r="AT234" s="643"/>
      <c r="AU234" s="643"/>
      <c r="AV234" s="643"/>
      <c r="AW234" s="643"/>
      <c r="AX234" s="643"/>
      <c r="AY234" s="643"/>
      <c r="AZ234" s="643"/>
      <c r="BA234" s="643"/>
      <c r="BB234" s="643"/>
      <c r="BC234" s="643">
        <f>IF(Duombaze!AT234="",0,INDEX(DU!I:I,MATCH(Duombaze!AT234,DU!A:A,0),1))+IF(Duombaze!AU234="",0,INDEX(DU!I:I,MATCH(Duombaze!AU234,DU!A:A,0),1))+IF(Duombaze!AV234="",0,INDEX(DU!I:I,MATCH(Duombaze!AV234,DU!A:A,0),1))+IF(Duombaze!AW234="",0,INDEX(DU!I:I,MATCH(Duombaze!AW234,DU!A:A,0),1))+IF(Duombaze!AX234="",0,INDEX(DU!I:I,MATCH(Duombaze!AX234,DU!A:A,0),1))+IF(Duombaze!AY234="",0,INDEX(DU!I:I,MATCH(Duombaze!AY234,DU!A:A,0),1))+IF(Duombaze!AZ234="",0,INDEX(DU!I:I,MATCH(Duombaze!AZ234,DU!A:A,0),1))+IF(Duombaze!BA234="",0,INDEX(DU!I:I,MATCH(Duombaze!BA234,DU!A:A,0),1))+IF(Duombaze!BB234="",0,INDEX(DU!I:I,MATCH(Duombaze!BB234,DU!A:A,0),1))</f>
        <v>0</v>
      </c>
      <c r="BD234" s="640">
        <f>IF(Duombaze!AT234="",0,INDEX(DU!K:K,MATCH(Duombaze!AT234,DU!A:A,0),1))+IF(Duombaze!AU234="",0,INDEX(DU!K:K,MATCH(Duombaze!AU234,DU!A:A,0),1))+IF(Duombaze!AV234="",0,INDEX(DU!K:K,MATCH(Duombaze!AV234,DU!A:A,0),1))+IF(Duombaze!AW234="",0,INDEX(DU!K:K,MATCH(Duombaze!AW234,DU!A:A,0),1))+IF(Duombaze!AX234="",0,INDEX(DU!K:K,MATCH(Duombaze!AX234,DU!A:A,0),1))+IF(Duombaze!AY234="",0,INDEX(DU!K:K,MATCH(Duombaze!AY234,DU!A:A,0),1))+IF(Duombaze!AZ234="",0,INDEX(DU!K:K,MATCH(Duombaze!AZ234,DU!A:A,0),1))+IF(Duombaze!BA234="",0,INDEX(DU!K:K,MATCH(Duombaze!BA234,DU!A:A,0),1))+IF(Duombaze!BB234="",0,INDEX(DU!K:K,MATCH(Duombaze!BB234,DU!A:A,0),1))</f>
        <v>0</v>
      </c>
      <c r="BE234" s="6"/>
      <c r="BF234" s="6"/>
      <c r="BG234" s="66" t="s">
        <v>624</v>
      </c>
      <c r="BH234" s="4" t="str">
        <f t="shared" si="110"/>
        <v>0 SPD13 Be stabžių sistemos</v>
      </c>
      <c r="BI234" s="6"/>
      <c r="BJ234" s="643"/>
      <c r="BK234" s="643"/>
      <c r="BL234" s="643"/>
      <c r="BM234" s="643">
        <f>IF(Duombaze!BJ234="",0,INDEX(DU!I:I,MATCH(Duombaze!BJ234,DU!A:A,0),1))+IF(Duombaze!BK234="",0,INDEX(DU!I:I,MATCH(Duombaze!BK234,DU!A:A,0),1))+IF(Duombaze!BL234="",0,INDEX(DU!I:I,MATCH(Duombaze!BL234,DU!A:A,0),1))</f>
        <v>0</v>
      </c>
      <c r="BN234" s="640">
        <f>IF(Duombaze!BJ234="",0,INDEX(DU!K:K,MATCH(Duombaze!BJ234,DU!A:A,0),1))+IF(Duombaze!BK234="",0,INDEX(DU!K:K,MATCH(Duombaze!BK234,DU!A:A,0),1))+IF(Duombaze!BL234="",0,INDEX(DU!K:K,MATCH(Duombaze!BL234,DU!A:A,0),1))</f>
        <v>0</v>
      </c>
      <c r="BO234" s="6"/>
      <c r="BP234" s="6"/>
      <c r="BQ234" s="6"/>
      <c r="BR234" s="6" t="str">
        <f t="shared" si="116"/>
        <v/>
      </c>
      <c r="BS234" s="6"/>
      <c r="BT234" s="6"/>
      <c r="BU234" s="6"/>
      <c r="BV234" s="6"/>
      <c r="BW234" s="6">
        <f>IF(Duombaze!BT234="",0,INDEX(DU!I:I,MATCH(Duombaze!BT234,DU!A:A,0),1))+IF(Duombaze!BU234="",0,INDEX(DU!I:I,MATCH(Duombaze!BU234,DU!A:A,0),1))+IF(Duombaze!BV234="",0,INDEX(DU!I:I,MATCH(Duombaze!BV234,DU!A:A,0),1))</f>
        <v>0</v>
      </c>
      <c r="BX234" s="6">
        <f>IF(Duombaze!BT234="",0,INDEX(DU!K:K,MATCH(Duombaze!BT234,DU!A:A,0),1))+IF(Duombaze!BU234="",0,INDEX(DU!K:K,MATCH(Duombaze!BU234,DU!A:A,0),1))+IF(Duombaze!BV234="",0,INDEX(DU!K:K,MATCH(Duombaze!BV234,DU!A:A,0),1))</f>
        <v>0</v>
      </c>
      <c r="BY234" s="6"/>
      <c r="BZ234" s="6"/>
      <c r="CA234" s="6" t="s">
        <v>418</v>
      </c>
      <c r="CB234" s="6" t="str">
        <f t="shared" ref="CB234:CB270" si="118">IF(CA234&lt;&gt;"",A234&amp;" "&amp;C234&amp;" "&amp;CA234,"")</f>
        <v>0 SPD13 Be atraminės kojos</v>
      </c>
      <c r="CC234" s="6"/>
      <c r="CD234" s="6">
        <f>IF(Duombaze!CC234="",0,INDEX(DU!I:I,MATCH(Duombaze!CC234,DU!A:A,0),1))</f>
        <v>0</v>
      </c>
      <c r="CE234" s="4">
        <f>IF(Duombaze!CC234="",0,INDEX(DU!K:K,MATCH(Duombaze!CC234,DU!A:A,0),1))</f>
        <v>0</v>
      </c>
      <c r="CF234" s="6"/>
      <c r="CG234" s="6"/>
      <c r="CH234" s="6" t="s">
        <v>396</v>
      </c>
      <c r="CI234" s="4" t="str">
        <f t="shared" si="105"/>
        <v>0 SPD13 Be priekinės tempimo kilpos</v>
      </c>
      <c r="CJ234" s="6"/>
      <c r="CK234" s="6">
        <f>IF(Duombaze!CJ234="",0,INDEX(DU!I:I,MATCH(Duombaze!CJ234,DU!A:A,0),1))</f>
        <v>0</v>
      </c>
      <c r="CL234" s="4">
        <f>IF(Duombaze!CJ234="",0,INDEX(DU!K:K,MATCH(Duombaze!CJ234,DU!A:A,0),1))</f>
        <v>0</v>
      </c>
      <c r="CM234" s="6"/>
      <c r="CN234" s="6"/>
      <c r="CO234" s="6" t="s">
        <v>1756</v>
      </c>
      <c r="CP234" s="4" t="str">
        <f t="shared" si="106"/>
        <v>0 SPD13 Be stovėjimo stabdžio, be atramų</v>
      </c>
      <c r="CQ234" s="6"/>
      <c r="CR234" s="643"/>
      <c r="CS234" s="643"/>
      <c r="CT234" s="643">
        <f>IF(Duombaze!CR234="",0,INDEX(DU!I:I,MATCH(Duombaze!CR234,DU!A:A,0),1))+IF(Duombaze!CS234="",0,INDEX(DU!I:I,MATCH(Duombaze!CS234,DU!A:A,0),1))</f>
        <v>0</v>
      </c>
      <c r="CU234" s="6">
        <f>IF(Duombaze!CR234="",0,INDEX(DU!K:K,MATCH(Duombaze!CR234,DU!A:A,0),1))+IF(Duombaze!CS234="",0,INDEX(DU!K:K,MATCH(Duombaze!CS234,DU!A:A,0),1))</f>
        <v>0</v>
      </c>
      <c r="CV234" s="6"/>
      <c r="CW234" s="6"/>
      <c r="CX234" s="6" t="s">
        <v>397</v>
      </c>
      <c r="CY234" s="4" t="str">
        <f t="shared" si="107"/>
        <v>0 SPD13 Be viršborčių</v>
      </c>
      <c r="CZ234" s="6"/>
      <c r="DA234" s="674"/>
      <c r="DB234" s="674"/>
      <c r="DC234" s="674">
        <f>IF(Duombaze!DA234="",0,INDEX(DU!I:I,MATCH(Duombaze!DA234,DU!A:A,0),1))+IF(Duombaze!DB234="",0,INDEX(DU!I:I,MATCH(Duombaze!DB234,DU!A:A,0),1))</f>
        <v>0</v>
      </c>
      <c r="DD234" s="6">
        <f>IF(Duombaze!DA234="",0,INDEX(DU!K:K,MATCH(Duombaze!DA234,DU!A:A,0),1))+IF(Duombaze!DB234="",0,INDEX(DU!K:K,MATCH(Duombaze!DB234,DU!A:A,0),1))</f>
        <v>0</v>
      </c>
      <c r="DE234" s="6"/>
      <c r="DF234" s="6"/>
      <c r="DG234" s="6" t="s">
        <v>468</v>
      </c>
      <c r="DH234" s="6" t="str">
        <f t="shared" si="108"/>
        <v xml:space="preserve">0 SPD13 Be tento / aikštelės </v>
      </c>
      <c r="DI234" s="6"/>
      <c r="DJ234" s="674"/>
      <c r="DK234" s="679"/>
      <c r="DL234" s="679">
        <f>IF(Duombaze!DJ234="",0,INDEX(DU!I:I,MATCH(Duombaze!DJ234,DU!A:A,0),1))+IF(Duombaze!DK234="",0,INDEX(DU!I:I,MATCH(Duombaze!DK234,DU!A:A,0),1))</f>
        <v>0</v>
      </c>
      <c r="DM234" s="6">
        <f>IF(Duombaze!DJ234="",0,INDEX(DU!K:K,MATCH(Duombaze!DJ234,DU!A:A,0),1))+IF(Duombaze!DK234="",0,INDEX(DU!K:K,MATCH(Duombaze!DK234,DU!A:A,0),1))</f>
        <v>0</v>
      </c>
      <c r="DN234" s="48"/>
      <c r="DO234" s="48"/>
      <c r="DP234" s="48" t="s">
        <v>386</v>
      </c>
      <c r="DQ234" s="4" t="str">
        <f t="shared" si="109"/>
        <v>0 SPD13 Be apšvietimo sistemos</v>
      </c>
      <c r="DR234" s="66"/>
      <c r="DS234" s="694"/>
      <c r="DT234" s="694"/>
      <c r="DU234" s="694"/>
      <c r="DV234" s="694"/>
      <c r="DW234" s="694">
        <f>IF(Duombaze!DS234="",0,INDEX(DU!I:I,MATCH(Duombaze!DS234,DU!A:A,0),1))+IF(Duombaze!DT234="",0,INDEX(DU!I:I,MATCH(Duombaze!DT234,DU!A:A,0),1))+IF(Duombaze!DU234="",0,INDEX(DU!I:I,MATCH(Duombaze!DU234,DU!A:A,0),1))+IF(Duombaze!DV234="",0,INDEX(DU!I:I,MATCH(Duombaze!DV234,DU!A:A,0),1))</f>
        <v>0</v>
      </c>
      <c r="DX234" s="640">
        <f>IF(Duombaze!DS234="",0,INDEX(DU!K:K,MATCH(Duombaze!DS234,DU!A:A,0),1))+IF(Duombaze!DT234="",0,INDEX(DU!K:K,MATCH(Duombaze!DT234,DU!A:A,0),1))+IF(Duombaze!DU234="",0,INDEX(DU!K:K,MATCH(Duombaze!DU234,DU!A:A,0),1))+IF(Duombaze!DV234="",0,INDEX(DU!K:KH,MATCH(Duombaze!DV234,DU!A:A,0),1))</f>
        <v>0</v>
      </c>
      <c r="DY234" s="66"/>
      <c r="DZ234" s="66"/>
      <c r="EA234" s="6" t="s">
        <v>470</v>
      </c>
      <c r="EB234" s="6" t="str">
        <f t="shared" si="97"/>
        <v>0 SPD13 Be galinės tempimo kilpos</v>
      </c>
      <c r="EC234" s="6"/>
      <c r="ED234" s="6">
        <f>IF(Duombaze!EC234="",0,INDEX(DU!I:I,MATCH(Duombaze!EC234,DU!A:A,0),1))</f>
        <v>0</v>
      </c>
      <c r="EE234" s="640">
        <f>IF(Duombaze!EC234="",0,INDEX(DU!K:K,MATCH(Duombaze!EC234,DU!A:A,0),1))</f>
        <v>0</v>
      </c>
      <c r="EF234" s="6"/>
      <c r="EG234" s="6"/>
      <c r="EH234" s="6" t="s">
        <v>387</v>
      </c>
      <c r="EI234" s="4" t="str">
        <f t="shared" ref="EI234:EI270" si="119">IF(EH234&lt;&gt;"",A234&amp;" "&amp;C234&amp;" "&amp;EH234,"")</f>
        <v>0 SPD13 Be lipdukų</v>
      </c>
      <c r="EJ234" s="6"/>
      <c r="EK234" s="674"/>
      <c r="EL234" s="674"/>
      <c r="EM234" s="674"/>
      <c r="EN234" s="674">
        <f>IF(Duombaze!EK234="",0,INDEX(DU!I:I,MATCH(Duombaze!EK234,DU!A:A,0),1))+IF(Duombaze!EL234="",0,INDEX(DU!I:I,MATCH(Duombaze!EL234,DU!A:A,0),1))+IF(Duombaze!EM234="",0,INDEX(DU!I:I,MATCH(Duombaze!EM234,DU!A:A,0),1))</f>
        <v>0</v>
      </c>
      <c r="EO234" s="6">
        <f>IF(Duombaze!EK234="",0,INDEX(DU!K:K,MATCH(Duombaze!EK234,DU!A:A,0),1))+IF(Duombaze!EL234="",0,INDEX(DU!K:K,MATCH(Duombaze!EL234,DU!A:A,0),1))+IF(Duombaze!EM234="",0,INDEX(DU!K:K,MATCH(Duombaze!EM234,DU!A:A,0),1))</f>
        <v>0</v>
      </c>
      <c r="EP234" s="6"/>
      <c r="EQ234" s="66"/>
      <c r="ER234" s="6" t="s">
        <v>388</v>
      </c>
      <c r="ES234" s="4" t="str">
        <f t="shared" si="98"/>
        <v>0 SPD13 Be ratų</v>
      </c>
      <c r="ET234" s="6"/>
      <c r="EU234" s="6"/>
      <c r="EV234" s="6"/>
      <c r="EW234" s="6" t="s">
        <v>389</v>
      </c>
      <c r="EX234" s="6" t="str">
        <f t="shared" si="111"/>
        <v>0 SPD13 Be purvasaugių</v>
      </c>
      <c r="EY234" s="6"/>
      <c r="EZ234" s="674"/>
      <c r="FA234" s="674"/>
      <c r="FB234" s="674">
        <f>IF(Duombaze!EZ234="",0,INDEX(DU!I:I,MATCH(Duombaze!EZ234,DU!A:A,0),1))+IF(Duombaze!FA234="",0,INDEX(DU!I:I,MATCH(Duombaze!FA234,DU!A:A,0),1))</f>
        <v>0</v>
      </c>
      <c r="FC234" s="6">
        <f>IF(Duombaze!EZ234="",0,INDEX(DU!K:K,MATCH(Duombaze!EZ234,DU!A:A,0),1))+IF(Duombaze!FA234="",0,INDEX(DU!K:K,MATCH(Duombaze!FA234,DU!A:A,0),1))</f>
        <v>0</v>
      </c>
      <c r="FD234" s="6"/>
      <c r="FE234" s="6"/>
      <c r="FF234" s="6"/>
      <c r="FG234" s="6"/>
      <c r="FH234" s="6" t="s">
        <v>8205</v>
      </c>
      <c r="FI234" s="6"/>
      <c r="FJ234" s="6"/>
      <c r="FK234" s="66"/>
      <c r="FL234" s="14" t="s">
        <v>2765</v>
      </c>
      <c r="FM234" s="14" t="s">
        <v>2765</v>
      </c>
      <c r="FN234" s="673"/>
      <c r="FO234" s="673"/>
      <c r="FP234" s="673"/>
      <c r="FQ234" s="673">
        <f>IF(Duombaze!FM234="",0,INDEX(DU!I:I,MATCH(Duombaze!FM234,DU!A:A,0),1))+IF(Duombaze!FN234="",0,INDEX(DU!I:I,MATCH(Duombaze!FN234,DU!A:A,0),1))+IF(Duombaze!FO234="",0,INDEX(DU!I:I,MATCH(Duombaze!FO234,DU!A:A,0),1))+IF(Duombaze!FP234="",0,INDEX(DU!I:I,MATCH(Duombaze!FP234,DU!A:A,0),1))</f>
        <v>113.411437334976</v>
      </c>
      <c r="FR234" s="673">
        <f>IF(Duombaze!FM234="",0,INDEX(DU!K:K,MATCH(Duombaze!FM234,DU!A:A,0),1))+IF(Duombaze!FN234="",0,INDEX(DU!K:K,MATCH(Duombaze!FN234,DU!A:A,0),1))+IF(Duombaze!FO234="",0,INDEX(DU!K:K,MATCH(Duombaze!FO234,DU!A:A,0),1))+IF(Duombaze!FP234="",0,INDEX(DU!K:K,MATCH(Duombaze!FP234,DU!A:A,0),1))</f>
        <v>108.28</v>
      </c>
      <c r="FT234" s="101" t="s">
        <v>415</v>
      </c>
      <c r="FU234" s="101" t="s">
        <v>20</v>
      </c>
      <c r="FY234" s="20"/>
      <c r="FZ234" s="20"/>
      <c r="GA234" s="20"/>
    </row>
    <row r="235" spans="1:184" s="7" customFormat="1" ht="35.25" customHeight="1" x14ac:dyDescent="0.25">
      <c r="A235" s="42">
        <v>1</v>
      </c>
      <c r="B235" s="42" t="s">
        <v>781</v>
      </c>
      <c r="C235" s="12" t="s">
        <v>8994</v>
      </c>
      <c r="D235" s="6" t="s">
        <v>3418</v>
      </c>
      <c r="E235" s="4" t="str">
        <f t="shared" si="113"/>
        <v>1 SPD13 Pagrindas, ašys 408E, kvadratinis kėbulas HARDOX</v>
      </c>
      <c r="F235" s="6" t="s">
        <v>9015</v>
      </c>
      <c r="G235" s="643" t="s">
        <v>2910</v>
      </c>
      <c r="H235" s="643" t="s">
        <v>3182</v>
      </c>
      <c r="I235" s="643" t="s">
        <v>3066</v>
      </c>
      <c r="J235" s="643">
        <v>23109200</v>
      </c>
      <c r="K235" s="883" t="s">
        <v>2912</v>
      </c>
      <c r="L235" s="643" t="s">
        <v>8839</v>
      </c>
      <c r="M235" s="643"/>
      <c r="N235" s="643"/>
      <c r="O235" s="643"/>
      <c r="P235" s="643">
        <f>IF(Duombaze!G235="",0,INDEX(DU!I:I,MATCH(Duombaze!G235,DU!A:A,0),1))+IF(Duombaze!H235="",0,INDEX(DU!I:I,MATCH(Duombaze!H235,DU!A:A,0),1))+IF(Duombaze!I235="",0,INDEX(DU!I:I,MATCH(Duombaze!I235,DU!A:A,0),1))+IF(Duombaze!J235="",0,INDEX(DU!I:I*40,MATCH(Duombaze!J235,DU!A:A,0),1))+IF(Duombaze!K235="",0,INDEX(DU!I:I,MATCH(Duombaze!K235,DU!A:A,0),1))+IF(Duombaze!L235="",0,INDEX(DU!I:I,MATCH(Duombaze!L235,DU!A:A,0),1))+IF(Duombaze!M235="",0,INDEX(DU!I:I,MATCH(Duombaze!M235,DU!A:A,0),1))+IF(Duombaze!N235="",0,INDEX(DU!I:I,MATCH(Duombaze!N235,DU!A:A,0),1))+IF(Duombaze!O235="",0,INDEX(DU!I:I,MATCH(Duombaze!O235,DU!A:A,0),1))</f>
        <v>4904.4686140962967</v>
      </c>
      <c r="Q235" s="640">
        <f>IF(Duombaze!G235="",0,INDEX(DU!K:K,MATCH(Duombaze!G235,DU!A:A,0),1))+IF(Duombaze!H235="",0,INDEX(DU!K:K,MATCH(Duombaze!H235,DU!A:A,0),1))+IF(Duombaze!I235="",0,INDEX(DU!K:K,MATCH(Duombaze!I235,DU!A:A,0),1))+IF(Duombaze!J235="",0,INDEX(DU!K:K,MATCH(Duombaze!J235,DU!A:A,0),1))+IF(Duombaze!K235="",0,INDEX(DU!K:K,MATCH(Duombaze!K235,DU!A:A,0),1))+IF(Duombaze!L235="",0,INDEX(DU!K:K,MATCH(Duombaze!L235,DU!A:A,0),1))+IF(Duombaze!M235="",0,INDEX(DU!K:K,MATCH(Duombaze!M235,DU!A:A,0),1))+IF(Duombaze!N235="",0,INDEX(DU!K:K,MATCH(Duombaze!N235,DU!A:A,0),1))+IF(Duombaze!O235="",0,INDEX(DU!K:K,MATCH(Duombaze!O235,DU!A:A,0),1))</f>
        <v>797.06999999999994</v>
      </c>
      <c r="R235" s="6" t="s">
        <v>2022</v>
      </c>
      <c r="S235" s="48" t="s">
        <v>2023</v>
      </c>
      <c r="T235" s="883" t="s">
        <v>2912</v>
      </c>
      <c r="U235" s="4">
        <f>IF(Duombaze!T235="",0,INDEX(DU!I:I,MATCH(Duombaze!T235,DU!A:A,0),1))</f>
        <v>1516.72581666666</v>
      </c>
      <c r="V235" s="4">
        <f>IF(Duombaze!T235="",0,INDEX(DU!K:K,MATCH(Duombaze!T235,DU!A:A,0),1))</f>
        <v>27.51</v>
      </c>
      <c r="W235" s="6" t="s">
        <v>3488</v>
      </c>
      <c r="X235" s="6"/>
      <c r="Y235" s="858"/>
      <c r="Z235" s="66" t="s">
        <v>687</v>
      </c>
      <c r="AA235" s="4" t="str">
        <f>IF(Z235&lt;&gt;"",A235&amp;" "&amp;C235&amp;" "&amp;Z235,"")</f>
        <v>1 SPD13 Grąžulas amortizuojamas</v>
      </c>
      <c r="AB235" s="6" t="s">
        <v>260</v>
      </c>
      <c r="AC235" s="6">
        <f>IF(Duombaze!AB235="",0,INDEX(DU!I:I,MATCH(Duombaze!AB235,DU!A:A,0),1))</f>
        <v>515.13192118311099</v>
      </c>
      <c r="AD235" s="2">
        <f>IF(Duombaze!AB235="",0,INDEX(DU!K:K,MATCH(Duombaze!AB235,DU!A:A,0),1))</f>
        <v>67.2</v>
      </c>
      <c r="AE235" s="6"/>
      <c r="AF235" s="6"/>
      <c r="AG235" s="6" t="s">
        <v>689</v>
      </c>
      <c r="AH235" s="4" t="str">
        <f t="shared" si="103"/>
        <v>1 SPD13 Bamperis apvalus prisukamas</v>
      </c>
      <c r="AI235" s="6" t="s">
        <v>262</v>
      </c>
      <c r="AJ235" s="643" t="s">
        <v>262</v>
      </c>
      <c r="AK235" s="643"/>
      <c r="AL235" s="643"/>
      <c r="AM235" s="643">
        <f>IF(Duombaze!AJ235="",0,INDEX(DU!I:I,MATCH(Duombaze!AJ235,DU!A:A,0),1))+IF(Duombaze!AK235="",0,INDEX(DU!I:I,MATCH(Duombaze!AK235,DU!A:A,0),1))+IF(Duombaze!AL235="",0,INDEX(DU!I:I,MATCH(Duombaze!AL235,DU!A:A,0),1))</f>
        <v>123.400175525962</v>
      </c>
      <c r="AN235" s="643">
        <f>IF(Duombaze!AJ235="",0,INDEX(DU!K:K,MATCH(Duombaze!AJ235,DU!A:A,0),1))+IF(Duombaze!AK235="",0,INDEX(DU!K:K,MATCH(Duombaze!AK235,DU!A:A,0),1))+IF(Duombaze!AL235="",0,INDEX(DU!K:K,MATCH(Duombaze!AL235,DU!A:A,0),1))</f>
        <v>29.87</v>
      </c>
      <c r="AO235" s="6"/>
      <c r="AP235" s="6" t="s">
        <v>2073</v>
      </c>
      <c r="AQ235" s="6" t="s">
        <v>1550</v>
      </c>
      <c r="AR235" s="4" t="str">
        <f t="shared" si="104"/>
        <v>1 SPD13 Hidraulika + pagrindo hidraulines jungtys</v>
      </c>
      <c r="AS235" s="6" t="s">
        <v>2643</v>
      </c>
      <c r="AT235" s="643" t="s">
        <v>3183</v>
      </c>
      <c r="AU235" s="643" t="s">
        <v>2983</v>
      </c>
      <c r="AV235" s="643"/>
      <c r="AW235" s="643"/>
      <c r="AX235" s="643"/>
      <c r="AY235" s="643"/>
      <c r="AZ235" s="643"/>
      <c r="BA235" s="643"/>
      <c r="BB235" s="643"/>
      <c r="BC235" s="643">
        <f>IF(Duombaze!AT235="",0,INDEX(DU!I:I,MATCH(Duombaze!AT235,DU!A:A,0),1))+IF(Duombaze!AU235="",0,INDEX(DU!I:I,MATCH(Duombaze!AU235,DU!A:A,0),1))+IF(Duombaze!AV235="",0,INDEX(DU!I:I,MATCH(Duombaze!AV235,DU!A:A,0),1))+IF(Duombaze!AW235="",0,INDEX(DU!I:I,MATCH(Duombaze!AW235,DU!A:A,0),1))+IF(Duombaze!AX235="",0,INDEX(DU!I:I,MATCH(Duombaze!AX235,DU!A:A,0),1))+IF(Duombaze!AY235="",0,INDEX(DU!I:I,MATCH(Duombaze!AY235,DU!A:A,0),1))+IF(Duombaze!AZ235="",0,INDEX(DU!I:I,MATCH(Duombaze!AZ235,DU!A:A,0),1))+IF(Duombaze!BA235="",0,INDEX(DU!I:I,MATCH(Duombaze!BA235,DU!A:A,0),1))+IF(Duombaze!BB235="",0,INDEX(DU!I:I,MATCH(Duombaze!BB235,DU!A:A,0),1))</f>
        <v>555.24575170995104</v>
      </c>
      <c r="BD235" s="640">
        <f>IF(Duombaze!AT235="",0,INDEX(DU!K:K,MATCH(Duombaze!AT235,DU!A:A,0),1))+IF(Duombaze!AU235="",0,INDEX(DU!K:K,MATCH(Duombaze!AU235,DU!A:A,0),1))+IF(Duombaze!AV235="",0,INDEX(DU!K:K,MATCH(Duombaze!AV235,DU!A:A,0),1))+IF(Duombaze!AW235="",0,INDEX(DU!K:K,MATCH(Duombaze!AW235,DU!A:A,0),1))+IF(Duombaze!AX235="",0,INDEX(DU!K:K,MATCH(Duombaze!AX235,DU!A:A,0),1))+IF(Duombaze!AY235="",0,INDEX(DU!K:K,MATCH(Duombaze!AY235,DU!A:A,0),1))+IF(Duombaze!AZ235="",0,INDEX(DU!K:K,MATCH(Duombaze!AZ235,DU!A:A,0),1))+IF(Duombaze!BA235="",0,INDEX(DU!K:K,MATCH(Duombaze!BA235,DU!A:A,0),1))+IF(Duombaze!BB235="",0,INDEX(DU!K:K,MATCH(Duombaze!BB235,DU!A:A,0),1))</f>
        <v>2.6139999999999999</v>
      </c>
      <c r="BE235" s="6"/>
      <c r="BF235" s="6"/>
      <c r="BG235" s="66" t="s">
        <v>1739</v>
      </c>
      <c r="BH235" s="4" t="str">
        <f t="shared" si="110"/>
        <v xml:space="preserve">1 SPD13 Hidrauliniai stabdžiai </v>
      </c>
      <c r="BI235" s="6" t="s">
        <v>315</v>
      </c>
      <c r="BJ235" s="643" t="s">
        <v>3002</v>
      </c>
      <c r="BK235" s="643" t="s">
        <v>3006</v>
      </c>
      <c r="BL235" s="643" t="s">
        <v>2995</v>
      </c>
      <c r="BM235" s="643">
        <f>IF(Duombaze!BJ235="",0,INDEX(DU!I:I,MATCH(Duombaze!BJ235,DU!A:A,0),1))+IF(Duombaze!BK235="",0,INDEX(DU!I:I,MATCH(Duombaze!BK235,DU!A:A,0),1))+IF(Duombaze!BL235="",0,INDEX(DU!I:I,MATCH(Duombaze!BL235,DU!A:A,0),1))</f>
        <v>238.6316228</v>
      </c>
      <c r="BN235" s="640">
        <f>IF(Duombaze!BJ235="",0,INDEX(DU!K:K,MATCH(Duombaze!BJ235,DU!A:A,0),1))+IF(Duombaze!BK235="",0,INDEX(DU!K:K,MATCH(Duombaze!BK235,DU!A:A,0),1))+IF(Duombaze!BL235="",0,INDEX(DU!K:K,MATCH(Duombaze!BL235,DU!A:A,0),1))</f>
        <v>62.099999999999994</v>
      </c>
      <c r="BO235" s="6"/>
      <c r="BP235" s="6" t="s">
        <v>2109</v>
      </c>
      <c r="BQ235" s="6"/>
      <c r="BR235" s="6" t="str">
        <f t="shared" si="116"/>
        <v/>
      </c>
      <c r="BS235" s="6"/>
      <c r="BT235" s="6"/>
      <c r="BU235" s="6"/>
      <c r="BV235" s="6"/>
      <c r="BW235" s="6">
        <f>IF(Duombaze!BT235="",0,INDEX(DU!I:I,MATCH(Duombaze!BT235,DU!A:A,0),1))+IF(Duombaze!BU235="",0,INDEX(DU!I:I,MATCH(Duombaze!BU235,DU!A:A,0),1))+IF(Duombaze!BV235="",0,INDEX(DU!I:I,MATCH(Duombaze!BV235,DU!A:A,0),1))</f>
        <v>0</v>
      </c>
      <c r="BX235" s="6">
        <f>IF(Duombaze!BT235="",0,INDEX(DU!K:K,MATCH(Duombaze!BT235,DU!A:A,0),1))+IF(Duombaze!BU235="",0,INDEX(DU!K:K,MATCH(Duombaze!BU235,DU!A:A,0),1))+IF(Duombaze!BV235="",0,INDEX(DU!K:K,MATCH(Duombaze!BV235,DU!A:A,0),1))</f>
        <v>0</v>
      </c>
      <c r="BY235" s="6"/>
      <c r="BZ235" s="6"/>
      <c r="CA235" s="6" t="s">
        <v>3451</v>
      </c>
      <c r="CB235" s="6" t="str">
        <f t="shared" si="118"/>
        <v>1 SPD13 Hidr. koja SIMOL H1060 su plokšte 160x90</v>
      </c>
      <c r="CC235" s="6" t="s">
        <v>2672</v>
      </c>
      <c r="CD235" s="6">
        <f>IF(Duombaze!CC235="",0,INDEX(DU!I:I,MATCH(Duombaze!CC235,DU!A:A,0),1))</f>
        <v>164.03395280899599</v>
      </c>
      <c r="CE235" s="4">
        <f>IF(Duombaze!CC235="",0,INDEX(DU!K:K,MATCH(Duombaze!CC235,DU!A:A,0),1))</f>
        <v>0</v>
      </c>
      <c r="CF235" s="6"/>
      <c r="CG235" s="6"/>
      <c r="CH235" s="6" t="str">
        <f>CH162</f>
        <v>Priekinė kilpa UMEGA D-50 (plokštelė 145x145)</v>
      </c>
      <c r="CI235" s="4" t="str">
        <f t="shared" si="105"/>
        <v>1 SPD13 Priekinė kilpa UMEGA D-50 (plokštelė 145x145)</v>
      </c>
      <c r="CJ235" s="6" t="str">
        <f>CJ175</f>
        <v>ZC40ASPC16CPKU</v>
      </c>
      <c r="CK235" s="6">
        <f>IF(Duombaze!CJ235="",0,INDEX(DU!I:I,MATCH(Duombaze!CJ235,DU!A:A,0),1))</f>
        <v>71.836726290849597</v>
      </c>
      <c r="CL235" s="4">
        <f>IF(Duombaze!CJ235="",0,INDEX(DU!K:K,MATCH(Duombaze!CJ235,DU!A:A,0),1))</f>
        <v>20.63</v>
      </c>
      <c r="CM235" s="6"/>
      <c r="CN235" s="6" t="s">
        <v>2108</v>
      </c>
      <c r="CO235" s="6" t="s">
        <v>714</v>
      </c>
      <c r="CP235" s="4" t="str">
        <f t="shared" si="106"/>
        <v>1 SPD13  Rankinis stabdis puspriekabėms</v>
      </c>
      <c r="CQ235" s="6" t="s">
        <v>1594</v>
      </c>
      <c r="CR235" s="643" t="s">
        <v>1594</v>
      </c>
      <c r="CS235" s="643"/>
      <c r="CT235" s="643">
        <f>IF(Duombaze!CR235="",0,INDEX(DU!I:I,MATCH(Duombaze!CR235,DU!A:A,0),1))+IF(Duombaze!CS235="",0,INDEX(DU!I:I,MATCH(Duombaze!CS235,DU!A:A,0),1))</f>
        <v>44.795362415433402</v>
      </c>
      <c r="CU235" s="6">
        <f>IF(Duombaze!CR235="",0,INDEX(DU!K:K,MATCH(Duombaze!CR235,DU!A:A,0),1))+IF(Duombaze!CS235="",0,INDEX(DU!K:K,MATCH(Duombaze!CS235,DU!A:A,0),1))</f>
        <v>36.090000000000003</v>
      </c>
      <c r="CV235" s="6"/>
      <c r="CW235" s="6" t="s">
        <v>2124</v>
      </c>
      <c r="CX235" s="6" t="s">
        <v>8325</v>
      </c>
      <c r="CY235" s="4" t="str">
        <f t="shared" si="107"/>
        <v>1 SPD13 Viršborčiai 700</v>
      </c>
      <c r="CZ235" s="33" t="s">
        <v>3184</v>
      </c>
      <c r="DA235" s="33" t="s">
        <v>3184</v>
      </c>
      <c r="DB235" s="674"/>
      <c r="DC235" s="674">
        <f>IF(Duombaze!DA235="",0,INDEX(DU!I:I,MATCH(Duombaze!DA235,DU!A:A,0),1))+IF(Duombaze!DB235="",0,INDEX(DU!I:I,MATCH(Duombaze!DB235,DU!A:A,0),1))</f>
        <v>0</v>
      </c>
      <c r="DD235" s="6">
        <f>IF(Duombaze!DA235="",0,INDEX(DU!K:K,MATCH(Duombaze!DA235,DU!A:A,0),1))+IF(Duombaze!DB235="",0,INDEX(DU!K:K,MATCH(Duombaze!DB235,DU!A:A,0),1))</f>
        <v>0</v>
      </c>
      <c r="DE235" s="6"/>
      <c r="DF235" s="6"/>
      <c r="DG235" s="6"/>
      <c r="DH235" s="6" t="str">
        <f t="shared" si="108"/>
        <v/>
      </c>
      <c r="DI235" s="6"/>
      <c r="DJ235" s="674"/>
      <c r="DK235" s="679"/>
      <c r="DL235" s="679">
        <f>IF(Duombaze!DJ235="",0,INDEX(DU!I:I,MATCH(Duombaze!DJ235,DU!A:A,0),1))+IF(Duombaze!DK235="",0,INDEX(DU!I:I,MATCH(Duombaze!DK235,DU!A:A,0),1))</f>
        <v>0</v>
      </c>
      <c r="DM235" s="6">
        <f>IF(Duombaze!DJ235="",0,INDEX(DU!K:K,MATCH(Duombaze!DJ235,DU!A:A,0),1))+IF(Duombaze!DK235="",0,INDEX(DU!K:K,MATCH(Duombaze!DK235,DU!A:A,0),1))</f>
        <v>0</v>
      </c>
      <c r="DN235" s="48"/>
      <c r="DO235" s="48"/>
      <c r="DP235" s="48" t="str">
        <f>DP175</f>
        <v>Gale trikampis LED žibintas + pilnas LED (Danija)</v>
      </c>
      <c r="DQ235" s="4" t="str">
        <f t="shared" si="109"/>
        <v>1 SPD13 Gale trikampis LED žibintas + pilnas LED (Danija)</v>
      </c>
      <c r="DR235" s="66" t="str">
        <f>DR175</f>
        <v>ZC40AZIBMI0000</v>
      </c>
      <c r="DS235" s="694" t="s">
        <v>252</v>
      </c>
      <c r="DT235" s="694"/>
      <c r="DU235" s="694"/>
      <c r="DV235" s="694"/>
      <c r="DW235" s="694">
        <f>IF(Duombaze!DS235="",0,INDEX(DU!I:I,MATCH(Duombaze!DS235,DU!A:A,0),1))+IF(Duombaze!DT235="",0,INDEX(DU!I:I,MATCH(Duombaze!DT235,DU!A:A,0),1))+IF(Duombaze!DU235="",0,INDEX(DU!I:I,MATCH(Duombaze!DU235,DU!A:A,0),1))+IF(Duombaze!DV235="",0,INDEX(DU!I:I,MATCH(Duombaze!DV235,DU!A:A,0),1))</f>
        <v>129.30043442866699</v>
      </c>
      <c r="DX235" s="640">
        <f>IF(Duombaze!DS235="",0,INDEX(DU!K:K,MATCH(Duombaze!DS235,DU!A:A,0),1))+IF(Duombaze!DT235="",0,INDEX(DU!K:K,MATCH(Duombaze!DT235,DU!A:A,0),1))+IF(Duombaze!DU235="",0,INDEX(DU!K:K,MATCH(Duombaze!DU235,DU!A:A,0),1))+IF(Duombaze!DV235="",0,INDEX(DU!K:KH,MATCH(Duombaze!DV235,DU!A:A,0),1))</f>
        <v>0</v>
      </c>
      <c r="DY235" s="66"/>
      <c r="DZ235" s="66"/>
      <c r="EA235" s="6"/>
      <c r="EB235" s="6" t="str">
        <f t="shared" si="97"/>
        <v/>
      </c>
      <c r="EC235" s="6"/>
      <c r="ED235" s="6">
        <f>IF(Duombaze!EC235="",0,INDEX(DU!I:I,MATCH(Duombaze!EC235,DU!A:A,0),1))</f>
        <v>0</v>
      </c>
      <c r="EE235" s="640">
        <f>IF(Duombaze!EC235="",0,INDEX(DU!K:K,MATCH(Duombaze!EC235,DU!A:A,0),1))</f>
        <v>0</v>
      </c>
      <c r="EF235" s="6"/>
      <c r="EG235" s="6"/>
      <c r="EH235" s="6" t="str">
        <f>EH175</f>
        <v>Lipdukai Daniški + MItip logo (prisukamas)</v>
      </c>
      <c r="EI235" s="4" t="str">
        <f t="shared" si="119"/>
        <v>1 SPD13 Lipdukai Daniški + MItip logo (prisukamas)</v>
      </c>
      <c r="EJ235" s="6" t="str">
        <f>EJ175</f>
        <v>ZM20ASPCLMI000 + ZM0L0G0MITIP00</v>
      </c>
      <c r="EK235" s="674" t="s">
        <v>3051</v>
      </c>
      <c r="EL235" s="674" t="s">
        <v>3052</v>
      </c>
      <c r="EM235" s="674"/>
      <c r="EN235" s="674">
        <f>IF(Duombaze!EK235="",0,INDEX(DU!I:I,MATCH(Duombaze!EK235,DU!A:A,0),1))+IF(Duombaze!EL235="",0,INDEX(DU!I:I,MATCH(Duombaze!EL235,DU!A:A,0),1))+IF(Duombaze!EM235="",0,INDEX(DU!I:I,MATCH(Duombaze!EM235,DU!A:A,0),1))</f>
        <v>13.609623333333332</v>
      </c>
      <c r="EO235" s="6">
        <f>IF(Duombaze!EK235="",0,INDEX(DU!K:K,MATCH(Duombaze!EK235,DU!A:A,0),1))+IF(Duombaze!EL235="",0,INDEX(DU!K:K,MATCH(Duombaze!EL235,DU!A:A,0),1))+IF(Duombaze!EM235="",0,INDEX(DU!K:K,MATCH(Duombaze!EM235,DU!A:A,0),1))</f>
        <v>2.58</v>
      </c>
      <c r="EP235" s="6"/>
      <c r="EQ235" s="101"/>
      <c r="ER235" s="7" t="s">
        <v>1497</v>
      </c>
      <c r="ES235" s="4" t="str">
        <f t="shared" si="98"/>
        <v>1 SPD13 Montuojami</v>
      </c>
      <c r="EW235" s="6"/>
      <c r="EX235" s="6" t="str">
        <f t="shared" si="111"/>
        <v/>
      </c>
      <c r="EY235" s="6"/>
      <c r="EZ235" s="674"/>
      <c r="FA235" s="674"/>
      <c r="FB235" s="674">
        <f>IF(Duombaze!EZ235="",0,INDEX(DU!I:I,MATCH(Duombaze!EZ235,DU!A:A,0),1))+IF(Duombaze!FA235="",0,INDEX(DU!I:I,MATCH(Duombaze!FA235,DU!A:A,0),1))</f>
        <v>0</v>
      </c>
      <c r="FC235" s="6">
        <f>IF(Duombaze!EZ235="",0,INDEX(DU!K:K,MATCH(Duombaze!EZ235,DU!A:A,0),1))+IF(Duombaze!FA235="",0,INDEX(DU!K:K,MATCH(Duombaze!FA235,DU!A:A,0),1))</f>
        <v>0</v>
      </c>
      <c r="FD235" s="6"/>
      <c r="FE235" s="6"/>
      <c r="FF235" s="6"/>
      <c r="FG235" s="6"/>
      <c r="FH235" s="6" t="s">
        <v>8206</v>
      </c>
      <c r="FI235" s="6"/>
      <c r="FJ235" s="6"/>
      <c r="FK235" s="66"/>
      <c r="FL235" s="14" t="s">
        <v>2764</v>
      </c>
      <c r="FM235" s="14" t="s">
        <v>2764</v>
      </c>
      <c r="FN235" s="673"/>
      <c r="FO235" s="673"/>
      <c r="FP235" s="673"/>
      <c r="FQ235" s="673">
        <f>IF(Duombaze!FM235="",0,INDEX(DU!I:I,MATCH(Duombaze!FM235,DU!A:A,0),1))+IF(Duombaze!FN235="",0,INDEX(DU!I:I,MATCH(Duombaze!FN235,DU!A:A,0),1))+IF(Duombaze!FO235="",0,INDEX(DU!I:I,MATCH(Duombaze!FO235,DU!A:A,0),1))+IF(Duombaze!FP235="",0,INDEX(DU!I:I,MATCH(Duombaze!FP235,DU!A:A,0),1))</f>
        <v>190.18906513071801</v>
      </c>
      <c r="FR235" s="673">
        <f>IF(Duombaze!FM235="",0,INDEX(DU!K:K,MATCH(Duombaze!FM235,DU!A:A,0),1))+IF(Duombaze!FN235="",0,INDEX(DU!K:K,MATCH(Duombaze!FN235,DU!A:A,0),1))+IF(Duombaze!FO235="",0,INDEX(DU!K:K,MATCH(Duombaze!FO235,DU!A:A,0),1))+IF(Duombaze!FP235="",0,INDEX(DU!K:K,MATCH(Duombaze!FP235,DU!A:A,0),1))</f>
        <v>87</v>
      </c>
      <c r="FT235" s="2" t="s">
        <v>1686</v>
      </c>
      <c r="FU235" s="2" t="s">
        <v>2207</v>
      </c>
      <c r="FY235" s="20"/>
      <c r="FZ235" s="20"/>
      <c r="GA235" s="20"/>
    </row>
    <row r="236" spans="1:184" s="7" customFormat="1" ht="37.15" customHeight="1" x14ac:dyDescent="0.25">
      <c r="A236" s="42">
        <v>2</v>
      </c>
      <c r="B236" s="42" t="s">
        <v>781</v>
      </c>
      <c r="C236" s="12" t="s">
        <v>8994</v>
      </c>
      <c r="D236" s="6" t="s">
        <v>3419</v>
      </c>
      <c r="E236" s="4" t="str">
        <f t="shared" si="113"/>
        <v>2 SPD13 Pagrindas, ašys 408E, kvadratinis kėbulas S235</v>
      </c>
      <c r="F236" s="6"/>
      <c r="G236" s="643"/>
      <c r="H236" s="643"/>
      <c r="I236" s="643"/>
      <c r="J236" s="643"/>
      <c r="K236" s="643"/>
      <c r="L236" s="643"/>
      <c r="M236" s="643"/>
      <c r="N236" s="643"/>
      <c r="O236" s="643"/>
      <c r="P236" s="643">
        <f>IF(Duombaze!G236="",0,INDEX(DU!I:I,MATCH(Duombaze!G236,DU!A:A,0),1))+IF(Duombaze!H236="",0,INDEX(DU!I:I,MATCH(Duombaze!H236,DU!A:A,0),1))+IF(Duombaze!I236="",0,INDEX(DU!I:I,MATCH(Duombaze!I236,DU!A:A,0),1))+IF(Duombaze!J236="",0,INDEX(DU!I:I,MATCH(Duombaze!J236,DU!A:A,0),1))+IF(Duombaze!K236="",0,INDEX(DU!I:I,MATCH(Duombaze!K236,DU!A:A,0),1))+IF(Duombaze!L236="",0,INDEX(DU!I:I,MATCH(Duombaze!L236,DU!A:A,0),1))+IF(Duombaze!M236="",0,INDEX(DU!I:I,MATCH(Duombaze!M236,DU!A:A,0),1))+IF(Duombaze!N236="",0,INDEX(DU!I:I,MATCH(Duombaze!N236,DU!A:A,0),1))+IF(Duombaze!O236="",0,INDEX(DU!I:I,MATCH(Duombaze!O236,DU!A:A,0),1))</f>
        <v>0</v>
      </c>
      <c r="Q236" s="640">
        <f>IF(Duombaze!G236="",0,INDEX(DU!K:K,MATCH(Duombaze!G236,DU!A:A,0),1))+IF(Duombaze!H236="",0,INDEX(DU!K:K,MATCH(Duombaze!H236,DU!A:A,0),1))+IF(Duombaze!I236="",0,INDEX(DU!K:K,MATCH(Duombaze!I236,DU!A:A,0),1))+IF(Duombaze!J236="",0,INDEX(DU!K:K,MATCH(Duombaze!J236,DU!A:A,0),1))+IF(Duombaze!K236="",0,INDEX(DU!K:K,MATCH(Duombaze!K236,DU!A:A,0),1))+IF(Duombaze!L236="",0,INDEX(DU!K:K,MATCH(Duombaze!L236,DU!A:A,0),1))+IF(Duombaze!M236="",0,INDEX(DU!K:K,MATCH(Duombaze!M236,DU!A:A,0),1))+IF(Duombaze!N236="",0,INDEX(DU!K:K,MATCH(Duombaze!N236,DU!A:A,0),1))+IF(Duombaze!O236="",0,INDEX(DU!K:K,MATCH(Duombaze!O236,DU!A:A,0),1))</f>
        <v>0</v>
      </c>
      <c r="R236" s="6" t="s">
        <v>2022</v>
      </c>
      <c r="S236" s="48" t="s">
        <v>2024</v>
      </c>
      <c r="T236" s="892"/>
      <c r="U236" s="4">
        <f>IF(Duombaze!T236="",0,INDEX(DU!I:I,MATCH(Duombaze!T236,DU!A:A,0),1))</f>
        <v>0</v>
      </c>
      <c r="V236" s="4">
        <f>IF(Duombaze!T236="",0,INDEX(DU!K:K,MATCH(Duombaze!T236,DU!A:A,0),1))</f>
        <v>0</v>
      </c>
      <c r="W236" s="101"/>
      <c r="X236" s="101"/>
      <c r="Y236" s="873"/>
      <c r="Z236" s="66" t="s">
        <v>8200</v>
      </c>
      <c r="AA236" s="4" t="str">
        <f>IF(Z236&lt;&gt;"",A236&amp;" "&amp;C236&amp;" "&amp;Z236,"")</f>
        <v>2 SPD13 Grąžulas amortizuojamas ZN</v>
      </c>
      <c r="AB236" s="6" t="s">
        <v>1478</v>
      </c>
      <c r="AC236" s="7">
        <f>IF(Duombaze!AB236="",0,INDEX(DU!I:I,MATCH(Duombaze!AB236,DU!A:A,0),1))</f>
        <v>538.26554551667004</v>
      </c>
      <c r="AD236" s="2">
        <f>IF(Duombaze!AB236="",0,INDEX(DU!K:K,MATCH(Duombaze!AB236,DU!A:A,0),1))</f>
        <v>52.13</v>
      </c>
      <c r="AE236" s="6"/>
      <c r="AF236" s="6"/>
      <c r="AG236" s="6" t="s">
        <v>3571</v>
      </c>
      <c r="AH236" s="4" t="str">
        <f t="shared" si="103"/>
        <v>2 SPD13 Bamperis apvalus prisukamas ZN</v>
      </c>
      <c r="AI236" s="6" t="s">
        <v>1479</v>
      </c>
      <c r="AJ236" s="643"/>
      <c r="AK236" s="643"/>
      <c r="AL236" s="643"/>
      <c r="AM236" s="643">
        <f>IF(Duombaze!AJ236="",0,INDEX(DU!I:I,MATCH(Duombaze!AJ236,DU!A:A,0),1))+IF(Duombaze!AK236="",0,INDEX(DU!I:I,MATCH(Duombaze!AK236,DU!A:A,0),1))+IF(Duombaze!AL236="",0,INDEX(DU!I:I,MATCH(Duombaze!AL236,DU!A:A,0),1))</f>
        <v>0</v>
      </c>
      <c r="AN236" s="643">
        <f>IF(Duombaze!AJ236="",0,INDEX(DU!K:K,MATCH(Duombaze!AJ236,DU!A:A,0),1))+IF(Duombaze!AK236="",0,INDEX(DU!K:K,MATCH(Duombaze!AK236,DU!A:A,0),1))+IF(Duombaze!AL236="",0,INDEX(DU!K:K,MATCH(Duombaze!AL236,DU!A:A,0),1))</f>
        <v>0</v>
      </c>
      <c r="AO236" s="6"/>
      <c r="AP236" s="6"/>
      <c r="AR236" s="4" t="str">
        <f t="shared" si="104"/>
        <v/>
      </c>
      <c r="AT236" s="642"/>
      <c r="AU236" s="642"/>
      <c r="AV236" s="642"/>
      <c r="AW236" s="642"/>
      <c r="AX236" s="642"/>
      <c r="AY236" s="642"/>
      <c r="AZ236" s="642"/>
      <c r="BA236" s="642"/>
      <c r="BB236" s="642"/>
      <c r="BC236" s="642">
        <f>IF(Duombaze!AT236="",0,INDEX(DU!I:I,MATCH(Duombaze!AT236,DU!A:A,0),1))+IF(Duombaze!AU236="",0,INDEX(DU!I:I,MATCH(Duombaze!AU236,DU!A:A,0),1))+IF(Duombaze!AV236="",0,INDEX(DU!I:I,MATCH(Duombaze!AV236,DU!A:A,0),1))+IF(Duombaze!AW236="",0,INDEX(DU!I:I,MATCH(Duombaze!AW236,DU!A:A,0),1))+IF(Duombaze!AX236="",0,INDEX(DU!I:I,MATCH(Duombaze!AX236,DU!A:A,0),1))+IF(Duombaze!AY236="",0,INDEX(DU!I:I,MATCH(Duombaze!AY236,DU!A:A,0),1))+IF(Duombaze!AZ236="",0,INDEX(DU!I:I,MATCH(Duombaze!AZ236,DU!A:A,0),1))+IF(Duombaze!BA236="",0,INDEX(DU!I:I,MATCH(Duombaze!BA236,DU!A:A,0),1))+IF(Duombaze!BB236="",0,INDEX(DU!I:I,MATCH(Duombaze!BB236,DU!A:A,0),1))</f>
        <v>0</v>
      </c>
      <c r="BD236" s="640">
        <f>IF(Duombaze!AT236="",0,INDEX(DU!K:K,MATCH(Duombaze!AT236,DU!A:A,0),1))+IF(Duombaze!AU236="",0,INDEX(DU!K:K,MATCH(Duombaze!AU236,DU!A:A,0),1))+IF(Duombaze!AV236="",0,INDEX(DU!K:K,MATCH(Duombaze!AV236,DU!A:A,0),1))+IF(Duombaze!AW236="",0,INDEX(DU!K:K,MATCH(Duombaze!AW236,DU!A:A,0),1))+IF(Duombaze!AX236="",0,INDEX(DU!K:K,MATCH(Duombaze!AX236,DU!A:A,0),1))+IF(Duombaze!AY236="",0,INDEX(DU!K:K,MATCH(Duombaze!AY236,DU!A:A,0),1))+IF(Duombaze!AZ236="",0,INDEX(DU!K:K,MATCH(Duombaze!AZ236,DU!A:A,0),1))+IF(Duombaze!BA236="",0,INDEX(DU!K:K,MATCH(Duombaze!BA236,DU!A:A,0),1))+IF(Duombaze!BB236="",0,INDEX(DU!K:K,MATCH(Duombaze!BB236,DU!A:A,0),1))</f>
        <v>0</v>
      </c>
      <c r="BE236" s="6"/>
      <c r="BF236" s="6"/>
      <c r="BG236" s="66" t="s">
        <v>2719</v>
      </c>
      <c r="BH236" s="4" t="str">
        <f t="shared" si="110"/>
        <v>2 SPD13 Pneumatiniai - hidrauliniai stabdžiai (auto pneumo LSV + 2x0,4s)</v>
      </c>
      <c r="BI236" s="4" t="str">
        <f>BI164</f>
        <v>ZU30ASPC14PHS2 + ZC10ASPC1016PH</v>
      </c>
      <c r="BJ236" s="640" t="s">
        <v>2998</v>
      </c>
      <c r="BK236" s="640" t="s">
        <v>2999</v>
      </c>
      <c r="BL236" s="640"/>
      <c r="BM236" s="640">
        <f>IF(Duombaze!BJ236="",0,INDEX(DU!I:I,MATCH(Duombaze!BJ236,DU!A:A,0),1))+IF(Duombaze!BK236="",0,INDEX(DU!I:I,MATCH(Duombaze!BK236,DU!A:A,0),1))+IF(Duombaze!BL236="",0,INDEX(DU!I:I,MATCH(Duombaze!BL236,DU!A:A,0),1))</f>
        <v>822.21972000000005</v>
      </c>
      <c r="BN236" s="640">
        <f>IF(Duombaze!BJ236="",0,INDEX(DU!K:K,MATCH(Duombaze!BJ236,DU!A:A,0),1))+IF(Duombaze!BK236="",0,INDEX(DU!K:K,MATCH(Duombaze!BK236,DU!A:A,0),1))+IF(Duombaze!BL236="",0,INDEX(DU!K:K,MATCH(Duombaze!BL236,DU!A:A,0),1))</f>
        <v>87.69</v>
      </c>
      <c r="BO236" s="6"/>
      <c r="BP236" s="6"/>
      <c r="BQ236" s="6"/>
      <c r="BR236" s="6" t="str">
        <f t="shared" si="116"/>
        <v/>
      </c>
      <c r="BS236" s="6"/>
      <c r="BT236" s="6"/>
      <c r="BU236" s="6"/>
      <c r="BV236" s="6"/>
      <c r="BW236" s="6">
        <f>IF(Duombaze!BT236="",0,INDEX(DU!I:I,MATCH(Duombaze!BT236,DU!A:A,0),1))+IF(Duombaze!BU236="",0,INDEX(DU!I:I,MATCH(Duombaze!BU236,DU!A:A,0),1))+IF(Duombaze!BV236="",0,INDEX(DU!I:I,MATCH(Duombaze!BV236,DU!A:A,0),1))</f>
        <v>0</v>
      </c>
      <c r="BX236" s="6">
        <f>IF(Duombaze!BT236="",0,INDEX(DU!K:K,MATCH(Duombaze!BT236,DU!A:A,0),1))+IF(Duombaze!BU236="",0,INDEX(DU!K:K,MATCH(Duombaze!BU236,DU!A:A,0),1))+IF(Duombaze!BV236="",0,INDEX(DU!K:K,MATCH(Duombaze!BV236,DU!A:A,0),1))</f>
        <v>0</v>
      </c>
      <c r="BY236" s="6"/>
      <c r="BZ236" s="6"/>
      <c r="CA236" s="6"/>
      <c r="CB236" s="6" t="str">
        <f t="shared" si="118"/>
        <v/>
      </c>
      <c r="CC236" s="6"/>
      <c r="CD236" s="6">
        <f>IF(Duombaze!CC236="",0,INDEX(DU!I:I,MATCH(Duombaze!CC236,DU!A:A,0),1))</f>
        <v>0</v>
      </c>
      <c r="CE236" s="4">
        <f>IF(Duombaze!CC236="",0,INDEX(DU!K:K,MATCH(Duombaze!CC236,DU!A:A,0),1))</f>
        <v>0</v>
      </c>
      <c r="CF236" s="6"/>
      <c r="CG236" s="6"/>
      <c r="CH236" s="6" t="str">
        <f>CH163</f>
        <v>Priekinė kilpa DIN11026 D-40 (3000 kg.)</v>
      </c>
      <c r="CI236" s="4" t="str">
        <f t="shared" si="105"/>
        <v>2 SPD13 Priekinė kilpa DIN11026 D-40 (3000 kg.)</v>
      </c>
      <c r="CJ236" s="6" t="str">
        <f>CJ176</f>
        <v>ZC4ACPKL50000</v>
      </c>
      <c r="CK236" s="6">
        <f>IF(Duombaze!CJ236="",0,INDEX(DU!I:I,MATCH(Duombaze!CJ236,DU!A:A,0),1))</f>
        <v>188.11199999999999</v>
      </c>
      <c r="CL236" s="4">
        <f>IF(Duombaze!CJ236="",0,INDEX(DU!K:K,MATCH(Duombaze!CJ236,DU!A:A,0),1))</f>
        <v>11.59</v>
      </c>
      <c r="CM236" s="6"/>
      <c r="CN236" s="6"/>
      <c r="CO236" s="6" t="s">
        <v>652</v>
      </c>
      <c r="CP236" s="4" t="str">
        <f t="shared" si="106"/>
        <v>2 SPD13 Ratų atsparos</v>
      </c>
      <c r="CQ236" s="6" t="s">
        <v>1471</v>
      </c>
      <c r="CR236" s="643" t="s">
        <v>1471</v>
      </c>
      <c r="CS236" s="643"/>
      <c r="CT236" s="643">
        <f>IF(Duombaze!CR236="",0,INDEX(DU!I:I,MATCH(Duombaze!CR236,DU!A:A,0),1))+IF(Duombaze!CS236="",0,INDEX(DU!I:I,MATCH(Duombaze!CS236,DU!A:A,0),1))</f>
        <v>28.542999999999999</v>
      </c>
      <c r="CU236" s="6">
        <f>IF(Duombaze!CR236="",0,INDEX(DU!K:K,MATCH(Duombaze!CR236,DU!A:A,0),1))+IF(Duombaze!CS236="",0,INDEX(DU!K:K,MATCH(Duombaze!CS236,DU!A:A,0),1))</f>
        <v>0</v>
      </c>
      <c r="CV236" s="6"/>
      <c r="CW236" s="6"/>
      <c r="CX236" s="6"/>
      <c r="CY236" s="4" t="str">
        <f t="shared" si="107"/>
        <v/>
      </c>
      <c r="CZ236" s="6"/>
      <c r="DA236" s="674"/>
      <c r="DB236" s="674"/>
      <c r="DC236" s="674">
        <f>IF(Duombaze!DA236="",0,INDEX(DU!I:I,MATCH(Duombaze!DA236,DU!A:A,0),1))+IF(Duombaze!DB236="",0,INDEX(DU!I:I,MATCH(Duombaze!DB236,DU!A:A,0),1))</f>
        <v>0</v>
      </c>
      <c r="DD236" s="6">
        <f>IF(Duombaze!DA236="",0,INDEX(DU!K:K,MATCH(Duombaze!DA236,DU!A:A,0),1))+IF(Duombaze!DB236="",0,INDEX(DU!K:K,MATCH(Duombaze!DB236,DU!A:A,0),1))</f>
        <v>0</v>
      </c>
      <c r="DE236" s="6"/>
      <c r="DF236" s="6"/>
      <c r="DG236" s="6"/>
      <c r="DH236" s="6" t="str">
        <f t="shared" si="108"/>
        <v/>
      </c>
      <c r="DI236" s="6"/>
      <c r="DJ236" s="674"/>
      <c r="DK236" s="679"/>
      <c r="DL236" s="679">
        <f>IF(Duombaze!DJ236="",0,INDEX(DU!I:I,MATCH(Duombaze!DJ236,DU!A:A,0),1))+IF(Duombaze!DK236="",0,INDEX(DU!I:I,MATCH(Duombaze!DK236,DU!A:A,0),1))</f>
        <v>0</v>
      </c>
      <c r="DM236" s="6">
        <f>IF(Duombaze!DJ236="",0,INDEX(DU!K:K,MATCH(Duombaze!DJ236,DU!A:A,0),1))+IF(Duombaze!DK236="",0,INDEX(DU!K:K,MATCH(Duombaze!DK236,DU!A:A,0),1))</f>
        <v>0</v>
      </c>
      <c r="DN236" s="48"/>
      <c r="DO236" s="48"/>
      <c r="DP236" s="48" t="str">
        <f>DP176</f>
        <v>Prieky/gale paprastas apšvietimas, šone atšvaitai (LT-LV)</v>
      </c>
      <c r="DQ236" s="4" t="str">
        <f t="shared" si="109"/>
        <v>2 SPD13 Prieky/gale paprastas apšvietimas, šone atšvaitai (LT-LV)</v>
      </c>
      <c r="DR236" s="66" t="str">
        <f>DR176</f>
        <v>ZC40AZIBATV000</v>
      </c>
      <c r="DS236" s="694" t="s">
        <v>250</v>
      </c>
      <c r="DT236" s="694"/>
      <c r="DU236" s="694"/>
      <c r="DV236" s="694"/>
      <c r="DW236" s="694">
        <f>IF(Duombaze!DS236="",0,INDEX(DU!I:I,MATCH(Duombaze!DS236,DU!A:A,0),1))+IF(Duombaze!DT236="",0,INDEX(DU!I:I,MATCH(Duombaze!DT236,DU!A:A,0),1))+IF(Duombaze!DU236="",0,INDEX(DU!I:I,MATCH(Duombaze!DU236,DU!A:A,0),1))+IF(Duombaze!DV236="",0,INDEX(DU!I:I,MATCH(Duombaze!DV236,DU!A:A,0),1))</f>
        <v>52.377912044817897</v>
      </c>
      <c r="DX236" s="640">
        <f>IF(Duombaze!DS236="",0,INDEX(DU!K:K,MATCH(Duombaze!DS236,DU!A:A,0),1))+IF(Duombaze!DT236="",0,INDEX(DU!K:K,MATCH(Duombaze!DT236,DU!A:A,0),1))+IF(Duombaze!DU236="",0,INDEX(DU!K:K,MATCH(Duombaze!DU236,DU!A:A,0),1))+IF(Duombaze!DV236="",0,INDEX(DU!K:KH,MATCH(Duombaze!DV236,DU!A:A,0),1))</f>
        <v>0</v>
      </c>
      <c r="DY236" s="66"/>
      <c r="DZ236" s="66"/>
      <c r="EA236" s="6"/>
      <c r="EB236" s="6" t="str">
        <f t="shared" si="97"/>
        <v/>
      </c>
      <c r="EC236" s="6"/>
      <c r="ED236" s="6">
        <f>IF(Duombaze!EC236="",0,INDEX(DU!I:I,MATCH(Duombaze!EC236,DU!A:A,0),1))</f>
        <v>0</v>
      </c>
      <c r="EE236" s="640">
        <f>IF(Duombaze!EC236="",0,INDEX(DU!K:K,MATCH(Duombaze!EC236,DU!A:A,0),1))</f>
        <v>0</v>
      </c>
      <c r="EF236" s="6"/>
      <c r="EG236" s="6"/>
      <c r="EH236" s="6" t="str">
        <f>EH182</f>
        <v>Lipdukai Lenkiški</v>
      </c>
      <c r="EI236" s="4" t="str">
        <f t="shared" si="119"/>
        <v>2 SPD13 Lipdukai Lenkiški</v>
      </c>
      <c r="EJ236" s="6" t="str">
        <f>EJ182</f>
        <v>ZC20ASPCLPL000</v>
      </c>
      <c r="EK236" s="674" t="s">
        <v>3053</v>
      </c>
      <c r="EL236" s="674"/>
      <c r="EM236" s="674"/>
      <c r="EN236" s="674">
        <f>IF(Duombaze!EK236="",0,INDEX(DU!I:I,MATCH(Duombaze!EK236,DU!A:A,0),1))+IF(Duombaze!EL236="",0,INDEX(DU!I:I,MATCH(Duombaze!EL236,DU!A:A,0),1))+IF(Duombaze!EM236="",0,INDEX(DU!I:I,MATCH(Duombaze!EM236,DU!A:A,0),1))</f>
        <v>24.172999999999998</v>
      </c>
      <c r="EO236" s="6">
        <f>IF(Duombaze!EK236="",0,INDEX(DU!K:K,MATCH(Duombaze!EK236,DU!A:A,0),1))+IF(Duombaze!EL236="",0,INDEX(DU!K:K,MATCH(Duombaze!EL236,DU!A:A,0),1))+IF(Duombaze!EM236="",0,INDEX(DU!K:K,MATCH(Duombaze!EM236,DU!A:A,0),1))</f>
        <v>0</v>
      </c>
      <c r="EP236" s="6"/>
      <c r="EQ236" s="66"/>
      <c r="ER236" s="6" t="s">
        <v>1498</v>
      </c>
      <c r="ES236" s="4" t="str">
        <f t="shared" si="98"/>
        <v>2 SPD13 Pakuojami</v>
      </c>
      <c r="ET236" s="6"/>
      <c r="EU236" s="6"/>
      <c r="EV236" s="6"/>
      <c r="EW236" s="6"/>
      <c r="EX236" s="6" t="str">
        <f t="shared" si="111"/>
        <v/>
      </c>
      <c r="EY236" s="6"/>
      <c r="EZ236" s="674"/>
      <c r="FA236" s="674"/>
      <c r="FB236" s="674">
        <f>IF(Duombaze!EZ236="",0,INDEX(DU!I:I,MATCH(Duombaze!EZ236,DU!A:A,0),1))+IF(Duombaze!FA236="",0,INDEX(DU!I:I,MATCH(Duombaze!FA236,DU!A:A,0),1))</f>
        <v>0</v>
      </c>
      <c r="FC236" s="6">
        <f>IF(Duombaze!EZ236="",0,INDEX(DU!K:K,MATCH(Duombaze!EZ236,DU!A:A,0),1))+IF(Duombaze!FA236="",0,INDEX(DU!K:K,MATCH(Duombaze!FA236,DU!A:A,0),1))</f>
        <v>0</v>
      </c>
      <c r="FD236" s="6"/>
      <c r="FE236" s="6"/>
      <c r="FF236" s="6"/>
      <c r="FG236" s="6"/>
      <c r="FI236" s="6" t="s">
        <v>2807</v>
      </c>
      <c r="FJ236" s="6"/>
      <c r="FK236" s="66"/>
      <c r="FL236" s="14" t="s">
        <v>2808</v>
      </c>
      <c r="FM236" s="14" t="s">
        <v>2808</v>
      </c>
      <c r="FN236" s="673"/>
      <c r="FO236" s="673"/>
      <c r="FP236" s="673"/>
      <c r="FQ236" s="673">
        <f>IF(Duombaze!FM236="",0,INDEX(DU!I:I,MATCH(Duombaze!FM236,DU!A:A,0),1))+IF(Duombaze!FN236="",0,INDEX(DU!I:I,MATCH(Duombaze!FN236,DU!A:A,0),1))+IF(Duombaze!FO236="",0,INDEX(DU!I:I,MATCH(Duombaze!FO236,DU!A:A,0),1))+IF(Duombaze!FP236="",0,INDEX(DU!I:I,MATCH(Duombaze!FP236,DU!A:A,0),1))</f>
        <v>30.111000000000001</v>
      </c>
      <c r="FR236" s="673">
        <f>IF(Duombaze!FM236="",0,INDEX(DU!K:K,MATCH(Duombaze!FM236,DU!A:A,0),1))+IF(Duombaze!FN236="",0,INDEX(DU!K:K,MATCH(Duombaze!FN236,DU!A:A,0),1))+IF(Duombaze!FO236="",0,INDEX(DU!K:K,MATCH(Duombaze!FO236,DU!A:A,0),1))+IF(Duombaze!FP236="",0,INDEX(DU!K:K,MATCH(Duombaze!FP236,DU!A:A,0),1))</f>
        <v>3.87</v>
      </c>
      <c r="FT236" s="2" t="s">
        <v>1687</v>
      </c>
      <c r="FU236" s="2" t="s">
        <v>2208</v>
      </c>
      <c r="FY236" s="20"/>
      <c r="FZ236" s="20"/>
      <c r="GA236" s="20"/>
    </row>
    <row r="237" spans="1:184" s="7" customFormat="1" ht="31.5" customHeight="1" x14ac:dyDescent="0.25">
      <c r="A237" s="42">
        <v>3</v>
      </c>
      <c r="B237" s="42" t="s">
        <v>781</v>
      </c>
      <c r="C237" s="12" t="s">
        <v>8994</v>
      </c>
      <c r="D237" s="6" t="s">
        <v>8203</v>
      </c>
      <c r="E237" s="4" t="str">
        <f t="shared" si="113"/>
        <v>3 SPD13 Pagrindas, ašys 408E, kvadratinis kėbulas dugnas Hardox, šonai s235</v>
      </c>
      <c r="F237" s="4"/>
      <c r="G237" s="640"/>
      <c r="H237" s="640"/>
      <c r="I237" s="640"/>
      <c r="J237" s="640"/>
      <c r="K237" s="640"/>
      <c r="L237" s="640"/>
      <c r="M237" s="640"/>
      <c r="N237" s="640"/>
      <c r="O237" s="640"/>
      <c r="P237" s="643">
        <f>IF(Duombaze!G237="",0,INDEX(DU!I:I,MATCH(Duombaze!G237,DU!A:A,0),1))+IF(Duombaze!H237="",0,INDEX(DU!I:I,MATCH(Duombaze!H237,DU!A:A,0),1))+IF(Duombaze!I237="",0,INDEX(DU!I:I,MATCH(Duombaze!I237,DU!A:A,0),1))+IF(Duombaze!J237="",0,INDEX(DU!I:I,MATCH(Duombaze!J237,DU!A:A,0),1))+IF(Duombaze!K237="",0,INDEX(DU!I:I,MATCH(Duombaze!K237,DU!A:A,0),1))+IF(Duombaze!L237="",0,INDEX(DU!I:I,MATCH(Duombaze!L237,DU!A:A,0),1))+IF(Duombaze!M237="",0,INDEX(DU!I:I,MATCH(Duombaze!M237,DU!A:A,0),1))+IF(Duombaze!N237="",0,INDEX(DU!I:I,MATCH(Duombaze!N237,DU!A:A,0),1))+IF(Duombaze!O237="",0,INDEX(DU!I:I,MATCH(Duombaze!O237,DU!A:A,0),1))</f>
        <v>0</v>
      </c>
      <c r="Q237" s="640">
        <f>IF(Duombaze!G237="",0,INDEX(DU!K:K,MATCH(Duombaze!G237,DU!A:A,0),1))+IF(Duombaze!H237="",0,INDEX(DU!K:K,MATCH(Duombaze!H237,DU!A:A,0),1))+IF(Duombaze!I237="",0,INDEX(DU!K:K,MATCH(Duombaze!I237,DU!A:A,0),1))+IF(Duombaze!J237="",0,INDEX(DU!K:K,MATCH(Duombaze!J237,DU!A:A,0),1))+IF(Duombaze!K237="",0,INDEX(DU!K:K,MATCH(Duombaze!K237,DU!A:A,0),1))+IF(Duombaze!L237="",0,INDEX(DU!K:K,MATCH(Duombaze!L237,DU!A:A,0),1))+IF(Duombaze!M237="",0,INDEX(DU!K:K,MATCH(Duombaze!M237,DU!A:A,0),1))+IF(Duombaze!N237="",0,INDEX(DU!K:K,MATCH(Duombaze!N237,DU!A:A,0),1))+IF(Duombaze!O237="",0,INDEX(DU!K:K,MATCH(Duombaze!O237,DU!A:A,0),1))</f>
        <v>0</v>
      </c>
      <c r="R237" s="6"/>
      <c r="S237" s="48"/>
      <c r="T237" s="883"/>
      <c r="U237" s="4">
        <f>IF(Duombaze!T237="",0,INDEX(DU!I:I,MATCH(Duombaze!T237,DU!A:A,0),1))</f>
        <v>0</v>
      </c>
      <c r="V237" s="4">
        <f>IF(Duombaze!T237="",0,INDEX(DU!K:K,MATCH(Duombaze!T237,DU!A:A,0),1))</f>
        <v>0</v>
      </c>
      <c r="W237" s="6"/>
      <c r="X237" s="6"/>
      <c r="Y237" s="858"/>
      <c r="Z237" s="66"/>
      <c r="AA237" s="4" t="str">
        <f t="shared" ref="AA237:AA288" si="120">IF(Z237&lt;&gt;"",A237&amp;" "&amp;C237&amp;" "&amp;Z237,"")</f>
        <v/>
      </c>
      <c r="AB237" s="6"/>
      <c r="AC237" s="6">
        <f>IF(Duombaze!AB237="",0,INDEX(DU!I:I,MATCH(Duombaze!AB237,DU!A:A,0),1))</f>
        <v>0</v>
      </c>
      <c r="AD237" s="2">
        <f>IF(Duombaze!AB237="",0,INDEX(DU!K:K,MATCH(Duombaze!AB237,DU!A:A,0),1))</f>
        <v>0</v>
      </c>
      <c r="AE237" s="6"/>
      <c r="AF237" s="6"/>
      <c r="AG237" s="6" t="s">
        <v>3568</v>
      </c>
      <c r="AH237" s="4" t="str">
        <f t="shared" si="103"/>
        <v xml:space="preserve">3 SPD13 Bamperis ATLENKIAMAS apvalus prisukamas </v>
      </c>
      <c r="AI237" s="6" t="s">
        <v>3569</v>
      </c>
      <c r="AJ237" s="643"/>
      <c r="AK237" s="643"/>
      <c r="AL237" s="643"/>
      <c r="AM237" s="643">
        <f>IF(Duombaze!AJ237="",0,INDEX(DU!I:I,MATCH(Duombaze!AJ237,DU!A:A,0),1))+IF(Duombaze!AK237="",0,INDEX(DU!I:I,MATCH(Duombaze!AK237,DU!A:A,0),1))+IF(Duombaze!AL237="",0,INDEX(DU!I:I,MATCH(Duombaze!AL237,DU!A:A,0),1))</f>
        <v>0</v>
      </c>
      <c r="AN237" s="643">
        <f>IF(Duombaze!AJ237="",0,INDEX(DU!K:K,MATCH(Duombaze!AJ237,DU!A:A,0),1))+IF(Duombaze!AK237="",0,INDEX(DU!K:K,MATCH(Duombaze!AK237,DU!A:A,0),1))+IF(Duombaze!AL237="",0,INDEX(DU!K:K,MATCH(Duombaze!AL237,DU!A:A,0),1))</f>
        <v>0</v>
      </c>
      <c r="AO237" s="6"/>
      <c r="AP237" s="6"/>
      <c r="AQ237" s="6"/>
      <c r="AR237" s="4" t="str">
        <f t="shared" si="104"/>
        <v/>
      </c>
      <c r="AS237" s="6"/>
      <c r="AT237" s="643"/>
      <c r="AU237" s="643"/>
      <c r="AV237" s="643"/>
      <c r="AW237" s="643"/>
      <c r="AX237" s="643"/>
      <c r="AY237" s="643"/>
      <c r="AZ237" s="643"/>
      <c r="BA237" s="643"/>
      <c r="BB237" s="643"/>
      <c r="BC237" s="643">
        <f>IF(Duombaze!AT237="",0,INDEX(DU!I:I,MATCH(Duombaze!AT237,DU!A:A,0),1))+IF(Duombaze!AU237="",0,INDEX(DU!I:I,MATCH(Duombaze!AU237,DU!A:A,0),1))+IF(Duombaze!AV237="",0,INDEX(DU!I:I,MATCH(Duombaze!AV237,DU!A:A,0),1))+IF(Duombaze!AW237="",0,INDEX(DU!I:I,MATCH(Duombaze!AW237,DU!A:A,0),1))+IF(Duombaze!AX237="",0,INDEX(DU!I:I,MATCH(Duombaze!AX237,DU!A:A,0),1))+IF(Duombaze!AY237="",0,INDEX(DU!I:I,MATCH(Duombaze!AY237,DU!A:A,0),1))+IF(Duombaze!AZ237="",0,INDEX(DU!I:I,MATCH(Duombaze!AZ237,DU!A:A,0),1))+IF(Duombaze!BA237="",0,INDEX(DU!I:I,MATCH(Duombaze!BA237,DU!A:A,0),1))+IF(Duombaze!BB237="",0,INDEX(DU!I:I,MATCH(Duombaze!BB237,DU!A:A,0),1))</f>
        <v>0</v>
      </c>
      <c r="BD237" s="640">
        <f>IF(Duombaze!AT237="",0,INDEX(DU!K:K,MATCH(Duombaze!AT237,DU!A:A,0),1))+IF(Duombaze!AU237="",0,INDEX(DU!K:K,MATCH(Duombaze!AU237,DU!A:A,0),1))+IF(Duombaze!AV237="",0,INDEX(DU!K:K,MATCH(Duombaze!AV237,DU!A:A,0),1))+IF(Duombaze!AW237="",0,INDEX(DU!K:K,MATCH(Duombaze!AW237,DU!A:A,0),1))+IF(Duombaze!AX237="",0,INDEX(DU!K:K,MATCH(Duombaze!AX237,DU!A:A,0),1))+IF(Duombaze!AY237="",0,INDEX(DU!K:K,MATCH(Duombaze!AY237,DU!A:A,0),1))+IF(Duombaze!AZ237="",0,INDEX(DU!K:K,MATCH(Duombaze!AZ237,DU!A:A,0),1))+IF(Duombaze!BA237="",0,INDEX(DU!K:K,MATCH(Duombaze!BA237,DU!A:A,0),1))+IF(Duombaze!BB237="",0,INDEX(DU!K:K,MATCH(Duombaze!BB237,DU!A:A,0),1))</f>
        <v>0</v>
      </c>
      <c r="BE237" s="6"/>
      <c r="BF237" s="6"/>
      <c r="BG237" s="7" t="s">
        <v>2720</v>
      </c>
      <c r="BH237" s="4" t="str">
        <f t="shared" si="110"/>
        <v>3 SPD13 Pneumatiniai - hidrauliniai stabdžiai (mech LSV)</v>
      </c>
      <c r="BI237" s="4" t="str">
        <f>BI165</f>
        <v>ZU3APHSMLSV000 + ZC10ASPC1016PH</v>
      </c>
      <c r="BJ237" s="640" t="s">
        <v>3008</v>
      </c>
      <c r="BK237" s="640" t="s">
        <v>2999</v>
      </c>
      <c r="BL237" s="640"/>
      <c r="BM237" s="640">
        <f>IF(Duombaze!BJ237="",0,INDEX(DU!I:I,MATCH(Duombaze!BJ237,DU!A:A,0),1))+IF(Duombaze!BK237="",0,INDEX(DU!I:I,MATCH(Duombaze!BK237,DU!A:A,0),1))+IF(Duombaze!BL237="",0,INDEX(DU!I:I,MATCH(Duombaze!BL237,DU!A:A,0),1))</f>
        <v>577.01368000000002</v>
      </c>
      <c r="BN237" s="640">
        <f>IF(Duombaze!BJ237="",0,INDEX(DU!K:K,MATCH(Duombaze!BJ237,DU!A:A,0),1))+IF(Duombaze!BK237="",0,INDEX(DU!K:K,MATCH(Duombaze!BK237,DU!A:A,0),1))+IF(Duombaze!BL237="",0,INDEX(DU!K:K,MATCH(Duombaze!BL237,DU!A:A,0),1))</f>
        <v>87.69</v>
      </c>
      <c r="BO237" s="4"/>
      <c r="BP237" s="4"/>
      <c r="BQ237" s="6"/>
      <c r="BR237" s="6" t="str">
        <f t="shared" si="116"/>
        <v/>
      </c>
      <c r="BS237" s="6"/>
      <c r="BT237" s="6"/>
      <c r="BU237" s="6"/>
      <c r="BV237" s="6"/>
      <c r="BW237" s="6">
        <f>IF(Duombaze!BT237="",0,INDEX(DU!I:I,MATCH(Duombaze!BT237,DU!A:A,0),1))+IF(Duombaze!BU237="",0,INDEX(DU!I:I,MATCH(Duombaze!BU237,DU!A:A,0),1))+IF(Duombaze!BV237="",0,INDEX(DU!I:I,MATCH(Duombaze!BV237,DU!A:A,0),1))</f>
        <v>0</v>
      </c>
      <c r="BX237" s="6">
        <f>IF(Duombaze!BT237="",0,INDEX(DU!K:K,MATCH(Duombaze!BT237,DU!A:A,0),1))+IF(Duombaze!BU237="",0,INDEX(DU!K:K,MATCH(Duombaze!BU237,DU!A:A,0),1))+IF(Duombaze!BV237="",0,INDEX(DU!K:K,MATCH(Duombaze!BV237,DU!A:A,0),1))</f>
        <v>0</v>
      </c>
      <c r="BY237" s="6"/>
      <c r="BZ237" s="6"/>
      <c r="CA237" s="6"/>
      <c r="CB237" s="6" t="str">
        <f t="shared" si="118"/>
        <v/>
      </c>
      <c r="CC237" s="6"/>
      <c r="CD237" s="6">
        <f>IF(Duombaze!CC237="",0,INDEX(DU!I:I,MATCH(Duombaze!CC237,DU!A:A,0),1))</f>
        <v>0</v>
      </c>
      <c r="CE237" s="4">
        <f>IF(Duombaze!CC237="",0,INDEX(DU!K:K,MATCH(Duombaze!CC237,DU!A:A,0),1))</f>
        <v>0</v>
      </c>
      <c r="CF237" s="6"/>
      <c r="CG237" s="6"/>
      <c r="CH237" s="6" t="str">
        <f>CH164</f>
        <v>Priekinė kilpa K80</v>
      </c>
      <c r="CI237" s="4" t="str">
        <f t="shared" si="105"/>
        <v>3 SPD13 Priekinė kilpa K80</v>
      </c>
      <c r="CJ237" s="6" t="str">
        <f>CJ177</f>
        <v>ZC40ACPK800000</v>
      </c>
      <c r="CK237" s="6">
        <f>IF(Duombaze!CJ237="",0,INDEX(DU!I:I,MATCH(Duombaze!CJ237,DU!A:A,0),1))</f>
        <v>188.11279999999999</v>
      </c>
      <c r="CL237" s="4">
        <f>IF(Duombaze!CJ237="",0,INDEX(DU!K:K,MATCH(Duombaze!CJ237,DU!A:A,0),1))</f>
        <v>11.37</v>
      </c>
      <c r="CM237" s="6"/>
      <c r="CN237" s="6"/>
      <c r="CO237" s="6" t="s">
        <v>1508</v>
      </c>
      <c r="CP237" s="4" t="str">
        <f t="shared" si="106"/>
        <v xml:space="preserve">3 SPD13 Rankinis stabdis + Ratų atsparos </v>
      </c>
      <c r="CQ237" s="6" t="s">
        <v>1596</v>
      </c>
      <c r="CR237" s="643" t="s">
        <v>1594</v>
      </c>
      <c r="CS237" s="643" t="s">
        <v>1471</v>
      </c>
      <c r="CT237" s="643">
        <f>IF(Duombaze!CR237="",0,INDEX(DU!I:I,MATCH(Duombaze!CR237,DU!A:A,0),1))+IF(Duombaze!CS237="",0,INDEX(DU!I:I,MATCH(Duombaze!CS237,DU!A:A,0),1))</f>
        <v>73.338362415433409</v>
      </c>
      <c r="CU237" s="6">
        <f>IF(Duombaze!CR237="",0,INDEX(DU!K:K,MATCH(Duombaze!CR237,DU!A:A,0),1))+IF(Duombaze!CS237="",0,INDEX(DU!K:K,MATCH(Duombaze!CS237,DU!A:A,0),1))</f>
        <v>36.090000000000003</v>
      </c>
      <c r="CV237" s="6"/>
      <c r="CW237" s="6" t="s">
        <v>2124</v>
      </c>
      <c r="CX237" s="6"/>
      <c r="CY237" s="4" t="str">
        <f t="shared" si="107"/>
        <v/>
      </c>
      <c r="CZ237" s="6"/>
      <c r="DA237" s="674"/>
      <c r="DB237" s="674"/>
      <c r="DC237" s="674">
        <f>IF(Duombaze!DA237="",0,INDEX(DU!I:I,MATCH(Duombaze!DA237,DU!A:A,0),1))+IF(Duombaze!DB237="",0,INDEX(DU!I:I,MATCH(Duombaze!DB237,DU!A:A,0),1))</f>
        <v>0</v>
      </c>
      <c r="DD237" s="6">
        <f>IF(Duombaze!DA237="",0,INDEX(DU!K:K,MATCH(Duombaze!DA237,DU!A:A,0),1))+IF(Duombaze!DB237="",0,INDEX(DU!K:K,MATCH(Duombaze!DB237,DU!A:A,0),1))</f>
        <v>0</v>
      </c>
      <c r="DE237" s="6"/>
      <c r="DF237" s="6"/>
      <c r="DG237" s="6"/>
      <c r="DH237" s="6" t="str">
        <f t="shared" si="108"/>
        <v/>
      </c>
      <c r="DI237" s="6"/>
      <c r="DJ237" s="674"/>
      <c r="DK237" s="679"/>
      <c r="DL237" s="679">
        <f>IF(Duombaze!DJ237="",0,INDEX(DU!I:I,MATCH(Duombaze!DJ237,DU!A:A,0),1))+IF(Duombaze!DK237="",0,INDEX(DU!I:I,MATCH(Duombaze!DK237,DU!A:A,0),1))</f>
        <v>0</v>
      </c>
      <c r="DM237" s="6">
        <f>IF(Duombaze!DJ237="",0,INDEX(DU!K:K,MATCH(Duombaze!DJ237,DU!A:A,0),1))+IF(Duombaze!DK237="",0,INDEX(DU!K:K,MATCH(Duombaze!DK237,DU!A:A,0),1))</f>
        <v>0</v>
      </c>
      <c r="DN237" s="48"/>
      <c r="DO237" s="48"/>
      <c r="DP237" s="48" t="str">
        <f>DP177</f>
        <v>Šoninis LED apšvietimas, prieky/gale paprastas apšvietimas (Čekija)</v>
      </c>
      <c r="DQ237" s="4" t="str">
        <f t="shared" si="109"/>
        <v>3 SPD13 Šoninis LED apšvietimas, prieky/gale paprastas apšvietimas (Čekija)</v>
      </c>
      <c r="DR237" s="66" t="str">
        <f>DR177</f>
        <v>ZC40AZIBLEDSN0</v>
      </c>
      <c r="DS237" s="694" t="s">
        <v>251</v>
      </c>
      <c r="DT237" s="694"/>
      <c r="DU237" s="694"/>
      <c r="DV237" s="694"/>
      <c r="DW237" s="694">
        <f>IF(Duombaze!DS237="",0,INDEX(DU!I:I,MATCH(Duombaze!DS237,DU!A:A,0),1))+IF(Duombaze!DT237="",0,INDEX(DU!I:I,MATCH(Duombaze!DT237,DU!A:A,0),1))+IF(Duombaze!DU237="",0,INDEX(DU!I:I,MATCH(Duombaze!DU237,DU!A:A,0),1))+IF(Duombaze!DV237="",0,INDEX(DU!I:I,MATCH(Duombaze!DV237,DU!A:A,0),1))</f>
        <v>76.036285714285697</v>
      </c>
      <c r="DX237" s="640">
        <f>IF(Duombaze!DS237="",0,INDEX(DU!K:K,MATCH(Duombaze!DS237,DU!A:A,0),1))+IF(Duombaze!DT237="",0,INDEX(DU!K:K,MATCH(Duombaze!DT237,DU!A:A,0),1))+IF(Duombaze!DU237="",0,INDEX(DU!K:K,MATCH(Duombaze!DU237,DU!A:A,0),1))+IF(Duombaze!DV237="",0,INDEX(DU!K:KH,MATCH(Duombaze!DV237,DU!A:A,0),1))</f>
        <v>0</v>
      </c>
      <c r="DY237" s="66"/>
      <c r="DZ237" s="66"/>
      <c r="EA237" s="6"/>
      <c r="EB237" s="6" t="str">
        <f t="shared" si="97"/>
        <v/>
      </c>
      <c r="EC237" s="6"/>
      <c r="ED237" s="6">
        <f>IF(Duombaze!EC237="",0,INDEX(DU!I:I,MATCH(Duombaze!EC237,DU!A:A,0),1))</f>
        <v>0</v>
      </c>
      <c r="EE237" s="640">
        <f>IF(Duombaze!EC237="",0,INDEX(DU!K:K,MATCH(Duombaze!EC237,DU!A:A,0),1))</f>
        <v>0</v>
      </c>
      <c r="EF237" s="6"/>
      <c r="EG237" s="6"/>
      <c r="EH237" s="6" t="str">
        <f>EH176</f>
        <v>Lipdukai universalūs</v>
      </c>
      <c r="EI237" s="4" t="str">
        <f t="shared" si="119"/>
        <v>3 SPD13 Lipdukai universalūs</v>
      </c>
      <c r="EJ237" s="6" t="str">
        <f>EJ176</f>
        <v>ZC20ASPCLEN000</v>
      </c>
      <c r="EK237" s="674" t="s">
        <v>255</v>
      </c>
      <c r="EL237" s="674"/>
      <c r="EM237" s="674"/>
      <c r="EN237" s="674">
        <f>IF(Duombaze!EK237="",0,INDEX(DU!I:I,MATCH(Duombaze!EK237,DU!A:A,0),1))+IF(Duombaze!EL237="",0,INDEX(DU!I:I,MATCH(Duombaze!EL237,DU!A:A,0),1))+IF(Duombaze!EM237="",0,INDEX(DU!I:I,MATCH(Duombaze!EM237,DU!A:A,0),1))</f>
        <v>16.420000000000002</v>
      </c>
      <c r="EO237" s="6">
        <f>IF(Duombaze!EK237="",0,INDEX(DU!K:K,MATCH(Duombaze!EK237,DU!A:A,0),1))+IF(Duombaze!EL237="",0,INDEX(DU!K:K,MATCH(Duombaze!EL237,DU!A:A,0),1))+IF(Duombaze!EM237="",0,INDEX(DU!K:K,MATCH(Duombaze!EM237,DU!A:A,0),1))</f>
        <v>0</v>
      </c>
      <c r="EP237" s="6"/>
      <c r="EQ237" s="101"/>
      <c r="ER237" s="7" t="s">
        <v>1778</v>
      </c>
      <c r="ES237" s="4" t="str">
        <f t="shared" si="98"/>
        <v>3 SPD13 Ratai pristatomi klientui</v>
      </c>
      <c r="ET237" s="6"/>
      <c r="EU237" s="6"/>
      <c r="EV237" s="6"/>
      <c r="EW237" s="6"/>
      <c r="EX237" s="6" t="str">
        <f t="shared" si="111"/>
        <v/>
      </c>
      <c r="EY237" s="6"/>
      <c r="EZ237" s="674"/>
      <c r="FA237" s="674"/>
      <c r="FB237" s="674">
        <f>IF(Duombaze!EZ237="",0,INDEX(DU!I:I,MATCH(Duombaze!EZ237,DU!A:A,0),1))+IF(Duombaze!FA237="",0,INDEX(DU!I:I,MATCH(Duombaze!FA237,DU!A:A,0),1))</f>
        <v>0</v>
      </c>
      <c r="FC237" s="6">
        <f>IF(Duombaze!EZ237="",0,INDEX(DU!K:K,MATCH(Duombaze!EZ237,DU!A:A,0),1))+IF(Duombaze!FA237="",0,INDEX(DU!K:K,MATCH(Duombaze!FA237,DU!A:A,0),1))</f>
        <v>0</v>
      </c>
      <c r="FD237" s="6"/>
      <c r="FE237" s="6"/>
      <c r="FF237" s="6"/>
      <c r="FG237" s="6"/>
      <c r="FH237" s="6"/>
      <c r="FI237" s="6" t="s">
        <v>651</v>
      </c>
      <c r="FJ237" s="6"/>
      <c r="FK237" s="66"/>
      <c r="FL237" s="14" t="s">
        <v>1472</v>
      </c>
      <c r="FM237" s="14" t="s">
        <v>1472</v>
      </c>
      <c r="FN237" s="673"/>
      <c r="FO237" s="673"/>
      <c r="FP237" s="673"/>
      <c r="FQ237" s="673">
        <f>IF(Duombaze!FM237="",0,INDEX(DU!I:I,MATCH(Duombaze!FM237,DU!A:A,0),1))+IF(Duombaze!FN237="",0,INDEX(DU!I:I,MATCH(Duombaze!FN237,DU!A:A,0),1))+IF(Duombaze!FO237="",0,INDEX(DU!I:I,MATCH(Duombaze!FO237,DU!A:A,0),1))+IF(Duombaze!FP237="",0,INDEX(DU!I:I,MATCH(Duombaze!FP237,DU!A:A,0),1))</f>
        <v>51.433999999999997</v>
      </c>
      <c r="FR237" s="673">
        <f>IF(Duombaze!FM237="",0,INDEX(DU!K:K,MATCH(Duombaze!FM237,DU!A:A,0),1))+IF(Duombaze!FN237="",0,INDEX(DU!K:K,MATCH(Duombaze!FN237,DU!A:A,0),1))+IF(Duombaze!FO237="",0,INDEX(DU!K:K,MATCH(Duombaze!FO237,DU!A:A,0),1))+IF(Duombaze!FP237="",0,INDEX(DU!K:K,MATCH(Duombaze!FP237,DU!A:A,0),1))</f>
        <v>18.670000000000002</v>
      </c>
      <c r="FT237" s="6" t="s">
        <v>1543</v>
      </c>
      <c r="FU237" s="6" t="s">
        <v>1513</v>
      </c>
      <c r="FY237" s="20"/>
      <c r="FZ237" s="20"/>
      <c r="GA237" s="20"/>
    </row>
    <row r="238" spans="1:184" s="7" customFormat="1" ht="28.15" customHeight="1" x14ac:dyDescent="0.25">
      <c r="A238" s="42">
        <v>4</v>
      </c>
      <c r="B238" s="42" t="s">
        <v>781</v>
      </c>
      <c r="C238" s="12" t="s">
        <v>8994</v>
      </c>
      <c r="D238" s="6" t="s">
        <v>8204</v>
      </c>
      <c r="E238" s="4" t="str">
        <f t="shared" ref="E238:E279" si="121">IF(D238&lt;&gt;"",A238&amp;" "&amp;C238&amp;" "&amp;D238,"")</f>
        <v>4 SPD13 Pagrindas CINKUOTU rėmu, ašys 408E, kvadratinis kėbulas -  dugnas Hardox, šonai s235</v>
      </c>
      <c r="F238" s="6" t="s">
        <v>9016</v>
      </c>
      <c r="G238" s="643" t="s">
        <v>8218</v>
      </c>
      <c r="H238" s="643" t="s">
        <v>8272</v>
      </c>
      <c r="I238" s="643" t="s">
        <v>3066</v>
      </c>
      <c r="J238" s="643">
        <v>23109200</v>
      </c>
      <c r="K238" s="643" t="s">
        <v>2912</v>
      </c>
      <c r="L238" s="643" t="s">
        <v>8840</v>
      </c>
      <c r="M238" s="643"/>
      <c r="N238" s="643"/>
      <c r="O238" s="643"/>
      <c r="P238" s="643" t="e">
        <f>IF(Duombaze!G238="",0,INDEX(DU!I:I,MATCH(Duombaze!G238,DU!A:A,0),1))+IF(Duombaze!H238="",0,INDEX(DU!I:I,MATCH(Duombaze!H238,DU!A:A,0),1))+IF(Duombaze!I238="",0,INDEX(DU!I:I,MATCH(Duombaze!I238,DU!A:A,0),1))+IF(Duombaze!J238="",0,INDEX(DU!I:I,MATCH(Duombaze!J238,DU!A:A,0),1))+IF(Duombaze!K238="",0,INDEX(DU!I:I,MATCH(Duombaze!K238,DU!A:A,0),1))+IF(Duombaze!L238="",0,INDEX(DU!I:I,MATCH(Duombaze!L238,DU!A:A,0),1))+IF(Duombaze!M238="",0,INDEX(DU!I:I,MATCH(Duombaze!M238,DU!A:A,0),1))+IF(Duombaze!N238="",0,INDEX(DU!I:I,MATCH(Duombaze!N238,DU!A:A,0),1))+IF(Duombaze!O238="",0,INDEX(DU!I:I,MATCH(Duombaze!O238,DU!A:A,0),1))</f>
        <v>#N/A</v>
      </c>
      <c r="Q238" s="640" t="e">
        <f>IF(Duombaze!G238="",0,INDEX(DU!K:K,MATCH(Duombaze!G238,DU!A:A,0),1))+IF(Duombaze!H238="",0,INDEX(DU!K:K,MATCH(Duombaze!H238,DU!A:A,0),1))+IF(Duombaze!I238="",0,INDEX(DU!K:K,MATCH(Duombaze!I238,DU!A:A,0),1))+IF(Duombaze!J238="",0,INDEX(DU!K:K,MATCH(Duombaze!J238,DU!A:A,0),1))+IF(Duombaze!K238="",0,INDEX(DU!K:K,MATCH(Duombaze!K238,DU!A:A,0),1))+IF(Duombaze!L238="",0,INDEX(DU!K:K,MATCH(Duombaze!L238,DU!A:A,0),1))+IF(Duombaze!M238="",0,INDEX(DU!K:K,MATCH(Duombaze!M238,DU!A:A,0),1))+IF(Duombaze!N238="",0,INDEX(DU!K:K,MATCH(Duombaze!N238,DU!A:A,0),1))+IF(Duombaze!O238="",0,INDEX(DU!K:K,MATCH(Duombaze!O238,DU!A:A,0),1))</f>
        <v>#N/A</v>
      </c>
      <c r="R238" s="6"/>
      <c r="S238" s="48"/>
      <c r="T238" s="883"/>
      <c r="U238" s="4">
        <f>IF(Duombaze!T238="",0,INDEX(DU!I:I,MATCH(Duombaze!T238,DU!A:A,0),1))</f>
        <v>0</v>
      </c>
      <c r="V238" s="4">
        <f>IF(Duombaze!T238="",0,INDEX(DU!K:K,MATCH(Duombaze!T238,DU!A:A,0),1))</f>
        <v>0</v>
      </c>
      <c r="W238" s="6"/>
      <c r="X238" s="6"/>
      <c r="Y238" s="858"/>
      <c r="Z238" s="66"/>
      <c r="AA238" s="4" t="str">
        <f t="shared" si="120"/>
        <v/>
      </c>
      <c r="AB238" s="6"/>
      <c r="AC238" s="6">
        <f>IF(Duombaze!AB238="",0,INDEX(DU!I:I,MATCH(Duombaze!AB238,DU!A:A,0),1))</f>
        <v>0</v>
      </c>
      <c r="AD238" s="2">
        <f>IF(Duombaze!AB238="",0,INDEX(DU!K:K,MATCH(Duombaze!AB238,DU!A:A,0),1))</f>
        <v>0</v>
      </c>
      <c r="AE238" s="6"/>
      <c r="AF238" s="6"/>
      <c r="AG238" s="6" t="s">
        <v>3572</v>
      </c>
      <c r="AH238" s="4" t="str">
        <f t="shared" si="103"/>
        <v>4 SPD13 Bamperis ATLENKIAMAS apvalus prisukamas ZN</v>
      </c>
      <c r="AI238" s="6" t="s">
        <v>3570</v>
      </c>
      <c r="AJ238" s="643"/>
      <c r="AK238" s="643"/>
      <c r="AL238" s="643"/>
      <c r="AM238" s="643">
        <f>IF(Duombaze!AJ238="",0,INDEX(DU!I:I,MATCH(Duombaze!AJ238,DU!A:A,0),1))+IF(Duombaze!AK238="",0,INDEX(DU!I:I,MATCH(Duombaze!AK238,DU!A:A,0),1))+IF(Duombaze!AL238="",0,INDEX(DU!I:I,MATCH(Duombaze!AL238,DU!A:A,0),1))</f>
        <v>0</v>
      </c>
      <c r="AN238" s="643">
        <f>IF(Duombaze!AJ238="",0,INDEX(DU!K:K,MATCH(Duombaze!AJ238,DU!A:A,0),1))+IF(Duombaze!AK238="",0,INDEX(DU!K:K,MATCH(Duombaze!AK238,DU!A:A,0),1))+IF(Duombaze!AL238="",0,INDEX(DU!K:K,MATCH(Duombaze!AL238,DU!A:A,0),1))</f>
        <v>0</v>
      </c>
      <c r="AO238" s="6"/>
      <c r="AP238" s="6"/>
      <c r="AQ238" s="6"/>
      <c r="AR238" s="4" t="str">
        <f t="shared" si="104"/>
        <v/>
      </c>
      <c r="AS238" s="6"/>
      <c r="AT238" s="643"/>
      <c r="AU238" s="643"/>
      <c r="AV238" s="643"/>
      <c r="AW238" s="643"/>
      <c r="AX238" s="643"/>
      <c r="AY238" s="643"/>
      <c r="AZ238" s="643"/>
      <c r="BA238" s="643"/>
      <c r="BB238" s="643"/>
      <c r="BC238" s="643">
        <f>IF(Duombaze!AT238="",0,INDEX(DU!I:I,MATCH(Duombaze!AT238,DU!A:A,0),1))+IF(Duombaze!AU238="",0,INDEX(DU!I:I,MATCH(Duombaze!AU238,DU!A:A,0),1))+IF(Duombaze!AV238="",0,INDEX(DU!I:I,MATCH(Duombaze!AV238,DU!A:A,0),1))+IF(Duombaze!AW238="",0,INDEX(DU!I:I,MATCH(Duombaze!AW238,DU!A:A,0),1))+IF(Duombaze!AX238="",0,INDEX(DU!I:I,MATCH(Duombaze!AX238,DU!A:A,0),1))+IF(Duombaze!AY238="",0,INDEX(DU!I:I,MATCH(Duombaze!AY238,DU!A:A,0),1))+IF(Duombaze!AZ238="",0,INDEX(DU!I:I,MATCH(Duombaze!AZ238,DU!A:A,0),1))+IF(Duombaze!BA238="",0,INDEX(DU!I:I,MATCH(Duombaze!BA238,DU!A:A,0),1))+IF(Duombaze!BB238="",0,INDEX(DU!I:I,MATCH(Duombaze!BB238,DU!A:A,0),1))</f>
        <v>0</v>
      </c>
      <c r="BD238" s="640">
        <f>IF(Duombaze!AT238="",0,INDEX(DU!K:K,MATCH(Duombaze!AT238,DU!A:A,0),1))+IF(Duombaze!AU238="",0,INDEX(DU!K:K,MATCH(Duombaze!AU238,DU!A:A,0),1))+IF(Duombaze!AV238="",0,INDEX(DU!K:K,MATCH(Duombaze!AV238,DU!A:A,0),1))+IF(Duombaze!AW238="",0,INDEX(DU!K:K,MATCH(Duombaze!AW238,DU!A:A,0),1))+IF(Duombaze!AX238="",0,INDEX(DU!K:K,MATCH(Duombaze!AX238,DU!A:A,0),1))+IF(Duombaze!AY238="",0,INDEX(DU!K:K,MATCH(Duombaze!AY238,DU!A:A,0),1))+IF(Duombaze!AZ238="",0,INDEX(DU!K:K,MATCH(Duombaze!AZ238,DU!A:A,0),1))+IF(Duombaze!BA238="",0,INDEX(DU!K:K,MATCH(Duombaze!BA238,DU!A:A,0),1))+IF(Duombaze!BB238="",0,INDEX(DU!K:K,MATCH(Duombaze!BB238,DU!A:A,0),1))</f>
        <v>0</v>
      </c>
      <c r="BE238" s="6"/>
      <c r="BF238" s="6"/>
      <c r="BG238" s="66" t="s">
        <v>1854</v>
      </c>
      <c r="BH238" s="4" t="str">
        <f t="shared" si="110"/>
        <v>4 SPD13 Pneumatiniai st. 2 konturų Wabco su automatiniu LSV 0,4s.</v>
      </c>
      <c r="BI238" s="6" t="str">
        <f>BI166</f>
        <v>ZU3APSWBCAL04S</v>
      </c>
      <c r="BJ238" s="643" t="s">
        <v>1953</v>
      </c>
      <c r="BK238" s="643"/>
      <c r="BL238" s="643"/>
      <c r="BM238" s="643">
        <f>IF(Duombaze!BJ238="",0,INDEX(DU!I:I,MATCH(Duombaze!BJ238,DU!A:A,0),1))+IF(Duombaze!BK238="",0,INDEX(DU!I:I,MATCH(Duombaze!BK238,DU!A:A,0),1))+IF(Duombaze!BL238="",0,INDEX(DU!I:I,MATCH(Duombaze!BL238,DU!A:A,0),1))</f>
        <v>631.85451999999998</v>
      </c>
      <c r="BN238" s="640">
        <f>IF(Duombaze!BJ238="",0,INDEX(DU!K:K,MATCH(Duombaze!BJ238,DU!A:A,0),1))+IF(Duombaze!BK238="",0,INDEX(DU!K:K,MATCH(Duombaze!BK238,DU!A:A,0),1))+IF(Duombaze!BL238="",0,INDEX(DU!K:K,MATCH(Duombaze!BL238,DU!A:A,0),1))</f>
        <v>91.02</v>
      </c>
      <c r="BO238" s="6"/>
      <c r="BP238" s="6"/>
      <c r="BQ238" s="6"/>
      <c r="BR238" s="6" t="str">
        <f t="shared" si="116"/>
        <v/>
      </c>
      <c r="BS238" s="6"/>
      <c r="BT238" s="6"/>
      <c r="BU238" s="6"/>
      <c r="BV238" s="6"/>
      <c r="BW238" s="6">
        <f>IF(Duombaze!BT238="",0,INDEX(DU!I:I,MATCH(Duombaze!BT238,DU!A:A,0),1))+IF(Duombaze!BU238="",0,INDEX(DU!I:I,MATCH(Duombaze!BU238,DU!A:A,0),1))+IF(Duombaze!BV238="",0,INDEX(DU!I:I,MATCH(Duombaze!BV238,DU!A:A,0),1))</f>
        <v>0</v>
      </c>
      <c r="BX238" s="6">
        <f>IF(Duombaze!BT238="",0,INDEX(DU!K:K,MATCH(Duombaze!BT238,DU!A:A,0),1))+IF(Duombaze!BU238="",0,INDEX(DU!K:K,MATCH(Duombaze!BU238,DU!A:A,0),1))+IF(Duombaze!BV238="",0,INDEX(DU!K:K,MATCH(Duombaze!BV238,DU!A:A,0),1))</f>
        <v>0</v>
      </c>
      <c r="BY238" s="6"/>
      <c r="BZ238" s="6"/>
      <c r="CA238" s="6"/>
      <c r="CB238" s="6" t="str">
        <f t="shared" si="118"/>
        <v/>
      </c>
      <c r="CC238" s="6"/>
      <c r="CD238" s="6">
        <f>IF(Duombaze!CC238="",0,INDEX(DU!I:I,MATCH(Duombaze!CC238,DU!A:A,0),1))</f>
        <v>0</v>
      </c>
      <c r="CE238" s="4">
        <f>IF(Duombaze!CC238="",0,INDEX(DU!K:K,MATCH(Duombaze!CC238,DU!A:A,0),1))</f>
        <v>0</v>
      </c>
      <c r="CF238" s="6"/>
      <c r="CG238" s="6"/>
      <c r="CH238" s="6" t="str">
        <f>CH176</f>
        <v>Priekinė kilpa DIN 9678 D-50 (3000 kg.)</v>
      </c>
      <c r="CI238" s="4" t="str">
        <f t="shared" si="105"/>
        <v>4 SPD13 Priekinė kilpa DIN 9678 D-50 (3000 kg.)</v>
      </c>
      <c r="CJ238" s="6" t="str">
        <f>CJ176</f>
        <v>ZC4ACPKL50000</v>
      </c>
      <c r="CK238" s="6">
        <f>IF(Duombaze!CJ238="",0,INDEX(DU!I:I,MATCH(Duombaze!CJ238,DU!A:A,0),1))</f>
        <v>188.11199999999999</v>
      </c>
      <c r="CL238" s="4">
        <f>IF(Duombaze!CJ238="",0,INDEX(DU!K:K,MATCH(Duombaze!CJ238,DU!A:A,0),1))</f>
        <v>11.59</v>
      </c>
      <c r="CM238" s="6"/>
      <c r="CN238" s="6"/>
      <c r="CO238" s="6"/>
      <c r="CP238" s="4" t="str">
        <f t="shared" si="106"/>
        <v/>
      </c>
      <c r="CQ238" s="6"/>
      <c r="CR238" s="643"/>
      <c r="CS238" s="643"/>
      <c r="CT238" s="643">
        <f>IF(Duombaze!CR238="",0,INDEX(DU!I:I,MATCH(Duombaze!CR238,DU!A:A,0),1))+IF(Duombaze!CS238="",0,INDEX(DU!I:I,MATCH(Duombaze!CS238,DU!A:A,0),1))</f>
        <v>0</v>
      </c>
      <c r="CU238" s="6">
        <f>IF(Duombaze!CR238="",0,INDEX(DU!K:K,MATCH(Duombaze!CR238,DU!A:A,0),1))+IF(Duombaze!CS238="",0,INDEX(DU!K:K,MATCH(Duombaze!CS238,DU!A:A,0),1))</f>
        <v>0</v>
      </c>
      <c r="CV238" s="6"/>
      <c r="CW238" s="6"/>
      <c r="CX238" s="6"/>
      <c r="CY238" s="4" t="str">
        <f t="shared" si="107"/>
        <v/>
      </c>
      <c r="CZ238" s="6"/>
      <c r="DA238" s="674"/>
      <c r="DB238" s="674"/>
      <c r="DC238" s="674">
        <f>IF(Duombaze!DA238="",0,INDEX(DU!I:I,MATCH(Duombaze!DA238,DU!A:A,0),1))+IF(Duombaze!DB238="",0,INDEX(DU!I:I,MATCH(Duombaze!DB238,DU!A:A,0),1))</f>
        <v>0</v>
      </c>
      <c r="DD238" s="6">
        <f>IF(Duombaze!DA238="",0,INDEX(DU!K:K,MATCH(Duombaze!DA238,DU!A:A,0),1))+IF(Duombaze!DB238="",0,INDEX(DU!K:K,MATCH(Duombaze!DB238,DU!A:A,0),1))</f>
        <v>0</v>
      </c>
      <c r="DE238" s="6"/>
      <c r="DF238" s="6"/>
      <c r="DG238" s="6"/>
      <c r="DH238" s="6" t="str">
        <f t="shared" si="108"/>
        <v/>
      </c>
      <c r="DI238" s="6"/>
      <c r="DJ238" s="674"/>
      <c r="DK238" s="679"/>
      <c r="DL238" s="679">
        <f>IF(Duombaze!DJ238="",0,INDEX(DU!I:I,MATCH(Duombaze!DJ238,DU!A:A,0),1))+IF(Duombaze!DK238="",0,INDEX(DU!I:I,MATCH(Duombaze!DK238,DU!A:A,0),1))</f>
        <v>0</v>
      </c>
      <c r="DM238" s="6">
        <f>IF(Duombaze!DJ238="",0,INDEX(DU!K:K,MATCH(Duombaze!DJ238,DU!A:A,0),1))+IF(Duombaze!DK238="",0,INDEX(DU!K:K,MATCH(Duombaze!DK238,DU!A:A,0),1))</f>
        <v>0</v>
      </c>
      <c r="DN238" s="48"/>
      <c r="DO238" s="48"/>
      <c r="DP238" s="48" t="str">
        <f>DP178</f>
        <v>Visų pusių LED apšvietimas (Estija)</v>
      </c>
      <c r="DQ238" s="4" t="str">
        <f t="shared" si="109"/>
        <v>4 SPD13 Visų pusių LED apšvietimas (Estija)</v>
      </c>
      <c r="DR238" s="66" t="str">
        <f>DR178</f>
        <v>ZC40A2IBLED100</v>
      </c>
      <c r="DS238" s="694" t="s">
        <v>253</v>
      </c>
      <c r="DT238" s="694"/>
      <c r="DU238" s="694"/>
      <c r="DV238" s="694"/>
      <c r="DW238" s="694">
        <f>IF(Duombaze!DS238="",0,INDEX(DU!I:I,MATCH(Duombaze!DS238,DU!A:A,0),1))+IF(Duombaze!DT238="",0,INDEX(DU!I:I,MATCH(Duombaze!DT238,DU!A:A,0),1))+IF(Duombaze!DU238="",0,INDEX(DU!I:I,MATCH(Duombaze!DU238,DU!A:A,0),1))+IF(Duombaze!DV238="",0,INDEX(DU!I:I,MATCH(Duombaze!DV238,DU!A:A,0),1))</f>
        <v>135.422</v>
      </c>
      <c r="DX238" s="640">
        <f>IF(Duombaze!DS238="",0,INDEX(DU!K:K,MATCH(Duombaze!DS238,DU!A:A,0),1))+IF(Duombaze!DT238="",0,INDEX(DU!K:K,MATCH(Duombaze!DT238,DU!A:A,0),1))+IF(Duombaze!DU238="",0,INDEX(DU!K:K,MATCH(Duombaze!DU238,DU!A:A,0),1))+IF(Duombaze!DV238="",0,INDEX(DU!K:KH,MATCH(Duombaze!DV238,DU!A:A,0),1))</f>
        <v>0</v>
      </c>
      <c r="DY238" s="66"/>
      <c r="DZ238" s="66"/>
      <c r="EA238" s="6"/>
      <c r="EB238" s="6" t="str">
        <f t="shared" si="97"/>
        <v/>
      </c>
      <c r="EC238" s="6"/>
      <c r="ED238" s="6">
        <f>IF(Duombaze!EC238="",0,INDEX(DU!I:I,MATCH(Duombaze!EC238,DU!A:A,0),1))</f>
        <v>0</v>
      </c>
      <c r="EE238" s="640">
        <f>IF(Duombaze!EC238="",0,INDEX(DU!K:K,MATCH(Duombaze!EC238,DU!A:A,0),1))</f>
        <v>0</v>
      </c>
      <c r="EF238" s="6"/>
      <c r="EG238" s="6"/>
      <c r="EH238" s="6" t="str">
        <f>EH177</f>
        <v>Lipdukai universalūs + Konekesko logo</v>
      </c>
      <c r="EI238" s="4" t="str">
        <f t="shared" si="119"/>
        <v>4 SPD13 Lipdukai universalūs + Konekesko logo</v>
      </c>
      <c r="EJ238" s="6" t="str">
        <f>EJ177</f>
        <v>ZC20ASPCLEN000 + ZM0L0G0K0NESK0</v>
      </c>
      <c r="EK238" s="674" t="s">
        <v>255</v>
      </c>
      <c r="EL238" s="674" t="s">
        <v>3050</v>
      </c>
      <c r="EM238" s="674"/>
      <c r="EN238" s="674">
        <f>IF(Duombaze!EK238="",0,INDEX(DU!I:I,MATCH(Duombaze!EK238,DU!A:A,0),1))+IF(Duombaze!EL238="",0,INDEX(DU!I:I,MATCH(Duombaze!EL238,DU!A:A,0),1))+IF(Duombaze!EM238="",0,INDEX(DU!I:I,MATCH(Duombaze!EM238,DU!A:A,0),1))</f>
        <v>20.407560000000004</v>
      </c>
      <c r="EO238" s="6">
        <f>IF(Duombaze!EK238="",0,INDEX(DU!K:K,MATCH(Duombaze!EK238,DU!A:A,0),1))+IF(Duombaze!EL238="",0,INDEX(DU!K:K,MATCH(Duombaze!EL238,DU!A:A,0),1))+IF(Duombaze!EM238="",0,INDEX(DU!K:K,MATCH(Duombaze!EM238,DU!A:A,0),1))</f>
        <v>0</v>
      </c>
      <c r="EP238" s="6"/>
      <c r="EQ238" s="66"/>
      <c r="ER238" s="6"/>
      <c r="ES238" s="4" t="str">
        <f t="shared" si="98"/>
        <v/>
      </c>
      <c r="ET238" s="6"/>
      <c r="EU238" s="6"/>
      <c r="EV238" s="6"/>
      <c r="EW238" s="6"/>
      <c r="EX238" s="6" t="str">
        <f t="shared" si="111"/>
        <v/>
      </c>
      <c r="EY238" s="6"/>
      <c r="EZ238" s="674"/>
      <c r="FA238" s="674"/>
      <c r="FB238" s="674">
        <f>IF(Duombaze!EZ238="",0,INDEX(DU!I:I,MATCH(Duombaze!EZ238,DU!A:A,0),1))+IF(Duombaze!FA238="",0,INDEX(DU!I:I,MATCH(Duombaze!FA238,DU!A:A,0),1))</f>
        <v>0</v>
      </c>
      <c r="FC238" s="6">
        <f>IF(Duombaze!EZ238="",0,INDEX(DU!K:K,MATCH(Duombaze!EZ238,DU!A:A,0),1))+IF(Duombaze!FA238="",0,INDEX(DU!K:K,MATCH(Duombaze!FA238,DU!A:A,0),1))</f>
        <v>0</v>
      </c>
      <c r="FD238" s="6"/>
      <c r="FE238" s="6"/>
      <c r="FF238" s="6"/>
      <c r="FG238" s="6"/>
      <c r="FH238" s="6"/>
      <c r="FI238" s="6"/>
      <c r="FJ238" s="973" t="s">
        <v>8522</v>
      </c>
      <c r="FL238" s="974" t="s">
        <v>8520</v>
      </c>
      <c r="FM238" s="974" t="s">
        <v>8520</v>
      </c>
      <c r="FN238" s="673"/>
      <c r="FO238" s="673"/>
      <c r="FP238" s="673"/>
      <c r="FQ238" s="673">
        <f>IF(Duombaze!FM238="",0,INDEX(DU!I:I,MATCH(Duombaze!FM238,DU!A:A,0),1))+IF(Duombaze!FN238="",0,INDEX(DU!I:I,MATCH(Duombaze!FN238,DU!A:A,0),1))+IF(Duombaze!FO238="",0,INDEX(DU!I:I,MATCH(Duombaze!FO238,DU!A:A,0),1))+IF(Duombaze!FP238="",0,INDEX(DU!I:I,MATCH(Duombaze!FP238,DU!A:A,0),1))</f>
        <v>115.067549626068</v>
      </c>
      <c r="FR238" s="673">
        <f>IF(Duombaze!FM238="",0,INDEX(DU!K:K,MATCH(Duombaze!FM238,DU!A:A,0),1))+IF(Duombaze!FN238="",0,INDEX(DU!K:K,MATCH(Duombaze!FN238,DU!A:A,0),1))+IF(Duombaze!FO238="",0,INDEX(DU!K:K,MATCH(Duombaze!FO238,DU!A:A,0),1))+IF(Duombaze!FP238="",0,INDEX(DU!K:K,MATCH(Duombaze!FP238,DU!A:A,0),1))</f>
        <v>18.05</v>
      </c>
      <c r="FT238" s="6" t="s">
        <v>1550</v>
      </c>
      <c r="FU238" s="6" t="s">
        <v>414</v>
      </c>
      <c r="FY238" s="20"/>
      <c r="FZ238" s="20"/>
      <c r="GA238" s="20"/>
    </row>
    <row r="239" spans="1:184" s="7" customFormat="1" ht="23.45" customHeight="1" x14ac:dyDescent="0.25">
      <c r="A239" s="42">
        <v>5</v>
      </c>
      <c r="B239" s="42" t="s">
        <v>781</v>
      </c>
      <c r="C239" s="12" t="s">
        <v>8994</v>
      </c>
      <c r="D239" s="6"/>
      <c r="E239" s="4" t="str">
        <f t="shared" si="121"/>
        <v/>
      </c>
      <c r="F239" s="6"/>
      <c r="G239" s="643"/>
      <c r="H239" s="643"/>
      <c r="I239" s="643"/>
      <c r="J239" s="643"/>
      <c r="K239" s="643"/>
      <c r="L239" s="643"/>
      <c r="M239" s="643"/>
      <c r="N239" s="643"/>
      <c r="O239" s="643"/>
      <c r="P239" s="643">
        <f>IF(Duombaze!G239="",0,INDEX(DU!I:I,MATCH(Duombaze!G239,DU!A:A,0),1))+IF(Duombaze!H239="",0,INDEX(DU!I:I,MATCH(Duombaze!H239,DU!A:A,0),1))+IF(Duombaze!I239="",0,INDEX(DU!I:I,MATCH(Duombaze!I239,DU!A:A,0),1))+IF(Duombaze!J239="",0,INDEX(DU!I:I,MATCH(Duombaze!J239,DU!A:A,0),1))+IF(Duombaze!K239="",0,INDEX(DU!I:I,MATCH(Duombaze!K239,DU!A:A,0),1))+IF(Duombaze!L239="",0,INDEX(DU!I:I,MATCH(Duombaze!L239,DU!A:A,0),1))+IF(Duombaze!M239="",0,INDEX(DU!I:I,MATCH(Duombaze!M239,DU!A:A,0),1))+IF(Duombaze!N239="",0,INDEX(DU!I:I,MATCH(Duombaze!N239,DU!A:A,0),1))+IF(Duombaze!O239="",0,INDEX(DU!I:I,MATCH(Duombaze!O239,DU!A:A,0),1))</f>
        <v>0</v>
      </c>
      <c r="Q239" s="640">
        <f>IF(Duombaze!G239="",0,INDEX(DU!K:K,MATCH(Duombaze!G239,DU!A:A,0),1))+IF(Duombaze!H239="",0,INDEX(DU!K:K,MATCH(Duombaze!H239,DU!A:A,0),1))+IF(Duombaze!I239="",0,INDEX(DU!K:K,MATCH(Duombaze!I239,DU!A:A,0),1))+IF(Duombaze!J239="",0,INDEX(DU!K:K,MATCH(Duombaze!J239,DU!A:A,0),1))+IF(Duombaze!K239="",0,INDEX(DU!K:K,MATCH(Duombaze!K239,DU!A:A,0),1))+IF(Duombaze!L239="",0,INDEX(DU!K:K,MATCH(Duombaze!L239,DU!A:A,0),1))+IF(Duombaze!M239="",0,INDEX(DU!K:K,MATCH(Duombaze!M239,DU!A:A,0),1))+IF(Duombaze!N239="",0,INDEX(DU!K:K,MATCH(Duombaze!N239,DU!A:A,0),1))+IF(Duombaze!O239="",0,INDEX(DU!K:K,MATCH(Duombaze!O239,DU!A:A,0),1))</f>
        <v>0</v>
      </c>
      <c r="R239" s="6"/>
      <c r="S239" s="48"/>
      <c r="T239" s="883"/>
      <c r="U239" s="4">
        <f>IF(Duombaze!T239="",0,INDEX(DU!I:I,MATCH(Duombaze!T239,DU!A:A,0),1))</f>
        <v>0</v>
      </c>
      <c r="V239" s="4">
        <f>IF(Duombaze!T239="",0,INDEX(DU!K:K,MATCH(Duombaze!T239,DU!A:A,0),1))</f>
        <v>0</v>
      </c>
      <c r="W239" s="6"/>
      <c r="X239" s="6"/>
      <c r="Y239" s="858"/>
      <c r="Z239" s="66"/>
      <c r="AA239" s="4" t="str">
        <f t="shared" si="120"/>
        <v/>
      </c>
      <c r="AB239" s="6"/>
      <c r="AC239" s="6">
        <f>IF(Duombaze!AB239="",0,INDEX(DU!I:I,MATCH(Duombaze!AB239,DU!A:A,0),1))</f>
        <v>0</v>
      </c>
      <c r="AD239" s="2">
        <f>IF(Duombaze!AB239="",0,INDEX(DU!K:K,MATCH(Duombaze!AB239,DU!A:A,0),1))</f>
        <v>0</v>
      </c>
      <c r="AE239" s="6"/>
      <c r="AF239" s="6"/>
      <c r="AG239" s="6"/>
      <c r="AH239" s="4" t="str">
        <f t="shared" si="103"/>
        <v/>
      </c>
      <c r="AI239" s="6"/>
      <c r="AJ239" s="643"/>
      <c r="AK239" s="643"/>
      <c r="AL239" s="643"/>
      <c r="AM239" s="643">
        <f>IF(Duombaze!AJ239="",0,INDEX(DU!I:I,MATCH(Duombaze!AJ239,DU!A:A,0),1))+IF(Duombaze!AK239="",0,INDEX(DU!I:I,MATCH(Duombaze!AK239,DU!A:A,0),1))+IF(Duombaze!AL239="",0,INDEX(DU!I:I,MATCH(Duombaze!AL239,DU!A:A,0),1))</f>
        <v>0</v>
      </c>
      <c r="AN239" s="643">
        <f>IF(Duombaze!AJ239="",0,INDEX(DU!K:K,MATCH(Duombaze!AJ239,DU!A:A,0),1))+IF(Duombaze!AK239="",0,INDEX(DU!K:K,MATCH(Duombaze!AK239,DU!A:A,0),1))+IF(Duombaze!AL239="",0,INDEX(DU!K:K,MATCH(Duombaze!AL239,DU!A:A,0),1))</f>
        <v>0</v>
      </c>
      <c r="AO239" s="6"/>
      <c r="AP239" s="6"/>
      <c r="AQ239" s="6"/>
      <c r="AR239" s="4" t="str">
        <f t="shared" si="104"/>
        <v/>
      </c>
      <c r="AS239" s="6"/>
      <c r="AT239" s="643"/>
      <c r="AU239" s="643"/>
      <c r="AV239" s="643"/>
      <c r="AW239" s="643"/>
      <c r="AX239" s="643"/>
      <c r="AY239" s="643"/>
      <c r="AZ239" s="643"/>
      <c r="BA239" s="643"/>
      <c r="BB239" s="643"/>
      <c r="BC239" s="643">
        <f>IF(Duombaze!AT239="",0,INDEX(DU!I:I,MATCH(Duombaze!AT239,DU!A:A,0),1))+IF(Duombaze!AU239="",0,INDEX(DU!I:I,MATCH(Duombaze!AU239,DU!A:A,0),1))+IF(Duombaze!AV239="",0,INDEX(DU!I:I,MATCH(Duombaze!AV239,DU!A:A,0),1))+IF(Duombaze!AW239="",0,INDEX(DU!I:I,MATCH(Duombaze!AW239,DU!A:A,0),1))+IF(Duombaze!AX239="",0,INDEX(DU!I:I,MATCH(Duombaze!AX239,DU!A:A,0),1))+IF(Duombaze!AY239="",0,INDEX(DU!I:I,MATCH(Duombaze!AY239,DU!A:A,0),1))+IF(Duombaze!AZ239="",0,INDEX(DU!I:I,MATCH(Duombaze!AZ239,DU!A:A,0),1))+IF(Duombaze!BA239="",0,INDEX(DU!I:I,MATCH(Duombaze!BA239,DU!A:A,0),1))+IF(Duombaze!BB239="",0,INDEX(DU!I:I,MATCH(Duombaze!BB239,DU!A:A,0),1))</f>
        <v>0</v>
      </c>
      <c r="BD239" s="640">
        <f>IF(Duombaze!AT239="",0,INDEX(DU!K:K,MATCH(Duombaze!AT239,DU!A:A,0),1))+IF(Duombaze!AU239="",0,INDEX(DU!K:K,MATCH(Duombaze!AU239,DU!A:A,0),1))+IF(Duombaze!AV239="",0,INDEX(DU!K:K,MATCH(Duombaze!AV239,DU!A:A,0),1))+IF(Duombaze!AW239="",0,INDEX(DU!K:K,MATCH(Duombaze!AW239,DU!A:A,0),1))+IF(Duombaze!AX239="",0,INDEX(DU!K:K,MATCH(Duombaze!AX239,DU!A:A,0),1))+IF(Duombaze!AY239="",0,INDEX(DU!K:K,MATCH(Duombaze!AY239,DU!A:A,0),1))+IF(Duombaze!AZ239="",0,INDEX(DU!K:K,MATCH(Duombaze!AZ239,DU!A:A,0),1))+IF(Duombaze!BA239="",0,INDEX(DU!K:K,MATCH(Duombaze!BA239,DU!A:A,0),1))+IF(Duombaze!BB239="",0,INDEX(DU!K:K,MATCH(Duombaze!BB239,DU!A:A,0),1))</f>
        <v>0</v>
      </c>
      <c r="BE239" s="6"/>
      <c r="BF239" s="6"/>
      <c r="BG239" s="7" t="s">
        <v>2696</v>
      </c>
      <c r="BH239" s="4" t="str">
        <f t="shared" si="110"/>
        <v>5 SPD13 Pneumatiniai stabdžiai WABCO (auto LSV, 2x0,4s, papild. slėgio vožtuvas)</v>
      </c>
      <c r="BI239" s="6" t="str">
        <f>BI167</f>
        <v>ZU3APSWBCAL04S + ZM0PR0SLV0ZT0W</v>
      </c>
      <c r="BJ239" s="643" t="s">
        <v>1953</v>
      </c>
      <c r="BK239" s="643" t="s">
        <v>3003</v>
      </c>
      <c r="BL239" s="643"/>
      <c r="BM239" s="643">
        <f>IF(Duombaze!BJ239="",0,INDEX(DU!I:I,MATCH(Duombaze!BJ239,DU!A:A,0),1))+IF(Duombaze!BK239="",0,INDEX(DU!I:I,MATCH(Duombaze!BK239,DU!A:A,0),1))+IF(Duombaze!BL239="",0,INDEX(DU!I:I,MATCH(Duombaze!BL239,DU!A:A,0),1))</f>
        <v>693.76091999999994</v>
      </c>
      <c r="BN239" s="640">
        <f>IF(Duombaze!BJ239="",0,INDEX(DU!K:K,MATCH(Duombaze!BJ239,DU!A:A,0),1))+IF(Duombaze!BK239="",0,INDEX(DU!K:K,MATCH(Duombaze!BK239,DU!A:A,0),1))+IF(Duombaze!BL239="",0,INDEX(DU!K:K,MATCH(Duombaze!BL239,DU!A:A,0),1))</f>
        <v>94.89</v>
      </c>
      <c r="BO239" s="6"/>
      <c r="BP239" s="6"/>
      <c r="BQ239" s="6"/>
      <c r="BR239" s="6" t="str">
        <f t="shared" si="116"/>
        <v/>
      </c>
      <c r="BS239" s="6"/>
      <c r="BT239" s="6"/>
      <c r="BU239" s="6"/>
      <c r="BV239" s="6"/>
      <c r="BW239" s="6">
        <f>IF(Duombaze!BT239="",0,INDEX(DU!I:I,MATCH(Duombaze!BT239,DU!A:A,0),1))+IF(Duombaze!BU239="",0,INDEX(DU!I:I,MATCH(Duombaze!BU239,DU!A:A,0),1))+IF(Duombaze!BV239="",0,INDEX(DU!I:I,MATCH(Duombaze!BV239,DU!A:A,0),1))</f>
        <v>0</v>
      </c>
      <c r="BX239" s="6">
        <f>IF(Duombaze!BT239="",0,INDEX(DU!K:K,MATCH(Duombaze!BT239,DU!A:A,0),1))+IF(Duombaze!BU239="",0,INDEX(DU!K:K,MATCH(Duombaze!BU239,DU!A:A,0),1))+IF(Duombaze!BV239="",0,INDEX(DU!K:K,MATCH(Duombaze!BV239,DU!A:A,0),1))</f>
        <v>0</v>
      </c>
      <c r="BY239" s="6"/>
      <c r="BZ239" s="6"/>
      <c r="CA239" s="6"/>
      <c r="CB239" s="6" t="str">
        <f t="shared" si="118"/>
        <v/>
      </c>
      <c r="CC239" s="6"/>
      <c r="CD239" s="6">
        <f>IF(Duombaze!CC239="",0,INDEX(DU!I:I,MATCH(Duombaze!CC239,DU!A:A,0),1))</f>
        <v>0</v>
      </c>
      <c r="CE239" s="4">
        <f>IF(Duombaze!CC239="",0,INDEX(DU!K:K,MATCH(Duombaze!CC239,DU!A:A,0),1))</f>
        <v>0</v>
      </c>
      <c r="CF239" s="6"/>
      <c r="CG239" s="6"/>
      <c r="CH239" s="6"/>
      <c r="CI239" s="4" t="str">
        <f t="shared" si="105"/>
        <v/>
      </c>
      <c r="CJ239" s="6"/>
      <c r="CK239" s="6">
        <f>IF(Duombaze!CJ239="",0,INDEX(DU!I:I,MATCH(Duombaze!CJ239,DU!A:A,0),1))</f>
        <v>0</v>
      </c>
      <c r="CL239" s="4">
        <f>IF(Duombaze!CJ239="",0,INDEX(DU!K:K,MATCH(Duombaze!CJ239,DU!A:A,0),1))</f>
        <v>0</v>
      </c>
      <c r="CM239" s="6"/>
      <c r="CN239" s="6"/>
      <c r="CO239" s="6"/>
      <c r="CP239" s="4" t="str">
        <f t="shared" si="106"/>
        <v/>
      </c>
      <c r="CQ239" s="6"/>
      <c r="CR239" s="643"/>
      <c r="CS239" s="643"/>
      <c r="CT239" s="643">
        <f>IF(Duombaze!CR239="",0,INDEX(DU!I:I,MATCH(Duombaze!CR239,DU!A:A,0),1))+IF(Duombaze!CS239="",0,INDEX(DU!I:I,MATCH(Duombaze!CS239,DU!A:A,0),1))</f>
        <v>0</v>
      </c>
      <c r="CU239" s="6">
        <f>IF(Duombaze!CR239="",0,INDEX(DU!K:K,MATCH(Duombaze!CR239,DU!A:A,0),1))+IF(Duombaze!CS239="",0,INDEX(DU!K:K,MATCH(Duombaze!CS239,DU!A:A,0),1))</f>
        <v>0</v>
      </c>
      <c r="CV239" s="6"/>
      <c r="CW239" s="6"/>
      <c r="CX239" s="6"/>
      <c r="CY239" s="4" t="str">
        <f t="shared" si="107"/>
        <v/>
      </c>
      <c r="CZ239" s="6"/>
      <c r="DA239" s="674"/>
      <c r="DB239" s="674"/>
      <c r="DC239" s="674">
        <f>IF(Duombaze!DA239="",0,INDEX(DU!I:I,MATCH(Duombaze!DA239,DU!A:A,0),1))+IF(Duombaze!DB239="",0,INDEX(DU!I:I,MATCH(Duombaze!DB239,DU!A:A,0),1))</f>
        <v>0</v>
      </c>
      <c r="DD239" s="6">
        <f>IF(Duombaze!DA239="",0,INDEX(DU!K:K,MATCH(Duombaze!DA239,DU!A:A,0),1))+IF(Duombaze!DB239="",0,INDEX(DU!K:K,MATCH(Duombaze!DB239,DU!A:A,0),1))</f>
        <v>0</v>
      </c>
      <c r="DE239" s="6"/>
      <c r="DF239" s="6"/>
      <c r="DG239" s="6"/>
      <c r="DH239" s="6" t="str">
        <f t="shared" si="108"/>
        <v/>
      </c>
      <c r="DI239" s="6"/>
      <c r="DJ239" s="674"/>
      <c r="DK239" s="679"/>
      <c r="DL239" s="679">
        <f>IF(Duombaze!DJ239="",0,INDEX(DU!I:I,MATCH(Duombaze!DJ239,DU!A:A,0),1))+IF(Duombaze!DK239="",0,INDEX(DU!I:I,MATCH(Duombaze!DK239,DU!A:A,0),1))</f>
        <v>0</v>
      </c>
      <c r="DM239" s="6">
        <f>IF(Duombaze!DJ239="",0,INDEX(DU!K:K,MATCH(Duombaze!DJ239,DU!A:A,0),1))+IF(Duombaze!DK239="",0,INDEX(DU!K:K,MATCH(Duombaze!DK239,DU!A:A,0),1))</f>
        <v>0</v>
      </c>
      <c r="DN239" s="48"/>
      <c r="DO239" s="48"/>
      <c r="DP239" s="48" t="str">
        <f>DP179</f>
        <v>Prieky/gale LED, šone atšvaitai</v>
      </c>
      <c r="DQ239" s="4" t="str">
        <f t="shared" si="109"/>
        <v>5 SPD13 Prieky/gale LED, šone atšvaitai</v>
      </c>
      <c r="DR239" s="66" t="str">
        <f>DR179</f>
        <v>ZC40ZIBLED0AT0</v>
      </c>
      <c r="DS239" s="694" t="s">
        <v>249</v>
      </c>
      <c r="DT239" s="694"/>
      <c r="DU239" s="694"/>
      <c r="DV239" s="694"/>
      <c r="DW239" s="694">
        <f>IF(Duombaze!DS239="",0,INDEX(DU!I:I,MATCH(Duombaze!DS239,DU!A:A,0),1))+IF(Duombaze!DT239="",0,INDEX(DU!I:I,MATCH(Duombaze!DT239,DU!A:A,0),1))+IF(Duombaze!DU239="",0,INDEX(DU!I:I,MATCH(Duombaze!DU239,DU!A:A,0),1))+IF(Duombaze!DV239="",0,INDEX(DU!I:I,MATCH(Duombaze!DV239,DU!A:A,0),1))</f>
        <v>116.062004564983</v>
      </c>
      <c r="DX239" s="640">
        <f>IF(Duombaze!DS239="",0,INDEX(DU!K:K,MATCH(Duombaze!DS239,DU!A:A,0),1))+IF(Duombaze!DT239="",0,INDEX(DU!K:K,MATCH(Duombaze!DT239,DU!A:A,0),1))+IF(Duombaze!DU239="",0,INDEX(DU!K:K,MATCH(Duombaze!DU239,DU!A:A,0),1))+IF(Duombaze!DV239="",0,INDEX(DU!K:KH,MATCH(Duombaze!DV239,DU!A:A,0),1))</f>
        <v>0</v>
      </c>
      <c r="DY239" s="66"/>
      <c r="DZ239" s="66"/>
      <c r="EA239" s="6"/>
      <c r="EB239" s="6" t="str">
        <f t="shared" si="97"/>
        <v/>
      </c>
      <c r="EC239" s="6"/>
      <c r="ED239" s="6">
        <f>IF(Duombaze!EC239="",0,INDEX(DU!I:I,MATCH(Duombaze!EC239,DU!A:A,0),1))</f>
        <v>0</v>
      </c>
      <c r="EE239" s="640">
        <f>IF(Duombaze!EC239="",0,INDEX(DU!K:K,MATCH(Duombaze!EC239,DU!A:A,0),1))</f>
        <v>0</v>
      </c>
      <c r="EF239" s="6"/>
      <c r="EG239" s="6"/>
      <c r="EH239" s="4"/>
      <c r="EI239" s="4" t="str">
        <f t="shared" si="119"/>
        <v/>
      </c>
      <c r="EJ239" s="4"/>
      <c r="EK239" s="673"/>
      <c r="EL239" s="673"/>
      <c r="EM239" s="673"/>
      <c r="EN239" s="673">
        <f>IF(Duombaze!EK239="",0,INDEX(DU!I:I,MATCH(Duombaze!EK239,DU!A:A,0),1))+IF(Duombaze!EL239="",0,INDEX(DU!I:I,MATCH(Duombaze!EL239,DU!A:A,0),1))+IF(Duombaze!EM239="",0,INDEX(DU!I:I,MATCH(Duombaze!EM239,DU!A:A,0),1))</f>
        <v>0</v>
      </c>
      <c r="EO239" s="6">
        <f>IF(Duombaze!EK239="",0,INDEX(DU!K:K,MATCH(Duombaze!EK239,DU!A:A,0),1))+IF(Duombaze!EL239="",0,INDEX(DU!K:K,MATCH(Duombaze!EL239,DU!A:A,0),1))+IF(Duombaze!EM239="",0,INDEX(DU!K:K,MATCH(Duombaze!EM239,DU!A:A,0),1))</f>
        <v>0</v>
      </c>
      <c r="EP239" s="4"/>
      <c r="ER239" s="6"/>
      <c r="ES239" s="4" t="str">
        <f t="shared" si="98"/>
        <v/>
      </c>
      <c r="ET239" s="6"/>
      <c r="EU239" s="6"/>
      <c r="EV239" s="6"/>
      <c r="EW239" s="6"/>
      <c r="EX239" s="6" t="str">
        <f t="shared" si="111"/>
        <v/>
      </c>
      <c r="EY239" s="6"/>
      <c r="EZ239" s="674"/>
      <c r="FA239" s="674"/>
      <c r="FB239" s="674">
        <f>IF(Duombaze!EZ239="",0,INDEX(DU!I:I,MATCH(Duombaze!EZ239,DU!A:A,0),1))+IF(Duombaze!FA239="",0,INDEX(DU!I:I,MATCH(Duombaze!FA239,DU!A:A,0),1))</f>
        <v>0</v>
      </c>
      <c r="FC239" s="6">
        <f>IF(Duombaze!EZ239="",0,INDEX(DU!K:K,MATCH(Duombaze!EZ239,DU!A:A,0),1))+IF(Duombaze!FA239="",0,INDEX(DU!K:K,MATCH(Duombaze!FA239,DU!A:A,0),1))</f>
        <v>0</v>
      </c>
      <c r="FD239" s="6"/>
      <c r="FE239" s="6"/>
      <c r="FF239" s="6"/>
      <c r="FG239" s="6"/>
      <c r="FH239" s="6"/>
      <c r="FI239" s="6"/>
      <c r="FJ239" s="6"/>
      <c r="FK239" s="66"/>
      <c r="FL239" s="14"/>
      <c r="FM239" s="673"/>
      <c r="FN239" s="673"/>
      <c r="FO239" s="673"/>
      <c r="FP239" s="673"/>
      <c r="FQ239" s="673">
        <f>IF(Duombaze!FM239="",0,INDEX(DU!I:I,MATCH(Duombaze!FM239,DU!A:A,0),1))+IF(Duombaze!FN239="",0,INDEX(DU!I:I,MATCH(Duombaze!FN239,DU!A:A,0),1))+IF(Duombaze!FO239="",0,INDEX(DU!I:I,MATCH(Duombaze!FO239,DU!A:A,0),1))+IF(Duombaze!FP239="",0,INDEX(DU!I:I,MATCH(Duombaze!FP239,DU!A:A,0),1))</f>
        <v>0</v>
      </c>
      <c r="FR239" s="673">
        <f>IF(Duombaze!FM239="",0,INDEX(DU!K:K,MATCH(Duombaze!FM239,DU!A:A,0),1))+IF(Duombaze!FN239="",0,INDEX(DU!K:K,MATCH(Duombaze!FN239,DU!A:A,0),1))+IF(Duombaze!FO239="",0,INDEX(DU!K:K,MATCH(Duombaze!FO239,DU!A:A,0),1))+IF(Duombaze!FP239="",0,INDEX(DU!K:K,MATCH(Duombaze!FP239,DU!A:A,0),1))</f>
        <v>0</v>
      </c>
      <c r="FT239" s="66" t="s">
        <v>1739</v>
      </c>
      <c r="FU239" s="6" t="s">
        <v>1766</v>
      </c>
      <c r="FY239" s="96"/>
      <c r="FZ239" s="96"/>
      <c r="GA239" s="96"/>
    </row>
    <row r="240" spans="1:184" s="7" customFormat="1" ht="23.45" customHeight="1" x14ac:dyDescent="0.25">
      <c r="A240" s="42">
        <v>6</v>
      </c>
      <c r="B240" s="42" t="s">
        <v>781</v>
      </c>
      <c r="C240" s="12" t="s">
        <v>8994</v>
      </c>
      <c r="D240" s="6"/>
      <c r="E240" s="4" t="str">
        <f t="shared" si="121"/>
        <v/>
      </c>
      <c r="F240" s="6"/>
      <c r="G240" s="643"/>
      <c r="H240" s="643"/>
      <c r="I240" s="643"/>
      <c r="J240" s="643"/>
      <c r="K240" s="643"/>
      <c r="L240" s="643"/>
      <c r="M240" s="643"/>
      <c r="N240" s="643"/>
      <c r="O240" s="643"/>
      <c r="P240" s="643">
        <f>IF(Duombaze!G240="",0,INDEX(DU!I:I,MATCH(Duombaze!G240,DU!A:A,0),1))+IF(Duombaze!H240="",0,INDEX(DU!I:I,MATCH(Duombaze!H240,DU!A:A,0),1))+IF(Duombaze!I240="",0,INDEX(DU!I:I,MATCH(Duombaze!I240,DU!A:A,0),1))+IF(Duombaze!J240="",0,INDEX(DU!I:I,MATCH(Duombaze!J240,DU!A:A,0),1))+IF(Duombaze!K240="",0,INDEX(DU!I:I,MATCH(Duombaze!K240,DU!A:A,0),1))+IF(Duombaze!L240="",0,INDEX(DU!I:I,MATCH(Duombaze!L240,DU!A:A,0),1))+IF(Duombaze!M240="",0,INDEX(DU!I:I,MATCH(Duombaze!M240,DU!A:A,0),1))+IF(Duombaze!N240="",0,INDEX(DU!I:I,MATCH(Duombaze!N240,DU!A:A,0),1))+IF(Duombaze!O240="",0,INDEX(DU!I:I,MATCH(Duombaze!O240,DU!A:A,0),1))</f>
        <v>0</v>
      </c>
      <c r="Q240" s="640">
        <f>IF(Duombaze!G240="",0,INDEX(DU!K:K,MATCH(Duombaze!G240,DU!A:A,0),1))+IF(Duombaze!H240="",0,INDEX(DU!K:K,MATCH(Duombaze!H240,DU!A:A,0),1))+IF(Duombaze!I240="",0,INDEX(DU!K:K,MATCH(Duombaze!I240,DU!A:A,0),1))+IF(Duombaze!J240="",0,INDEX(DU!K:K,MATCH(Duombaze!J240,DU!A:A,0),1))+IF(Duombaze!K240="",0,INDEX(DU!K:K,MATCH(Duombaze!K240,DU!A:A,0),1))+IF(Duombaze!L240="",0,INDEX(DU!K:K,MATCH(Duombaze!L240,DU!A:A,0),1))+IF(Duombaze!M240="",0,INDEX(DU!K:K,MATCH(Duombaze!M240,DU!A:A,0),1))+IF(Duombaze!N240="",0,INDEX(DU!K:K,MATCH(Duombaze!N240,DU!A:A,0),1))+IF(Duombaze!O240="",0,INDEX(DU!K:K,MATCH(Duombaze!O240,DU!A:A,0),1))</f>
        <v>0</v>
      </c>
      <c r="R240" s="6"/>
      <c r="S240" s="48"/>
      <c r="T240" s="883"/>
      <c r="U240" s="4">
        <f>IF(Duombaze!T240="",0,INDEX(DU!I:I,MATCH(Duombaze!T240,DU!A:A,0),1))</f>
        <v>0</v>
      </c>
      <c r="V240" s="4">
        <f>IF(Duombaze!T240="",0,INDEX(DU!K:K,MATCH(Duombaze!T240,DU!A:A,0),1))</f>
        <v>0</v>
      </c>
      <c r="W240" s="6"/>
      <c r="X240" s="6"/>
      <c r="Y240" s="858"/>
      <c r="Z240" s="66"/>
      <c r="AA240" s="4" t="str">
        <f t="shared" si="120"/>
        <v/>
      </c>
      <c r="AB240" s="6"/>
      <c r="AC240" s="6">
        <f>IF(Duombaze!AB240="",0,INDEX(DU!I:I,MATCH(Duombaze!AB240,DU!A:A,0),1))</f>
        <v>0</v>
      </c>
      <c r="AD240" s="2">
        <f>IF(Duombaze!AB240="",0,INDEX(DU!K:K,MATCH(Duombaze!AB240,DU!A:A,0),1))</f>
        <v>0</v>
      </c>
      <c r="AE240" s="6"/>
      <c r="AF240" s="6"/>
      <c r="AG240" s="6"/>
      <c r="AH240" s="4" t="str">
        <f t="shared" si="103"/>
        <v/>
      </c>
      <c r="AI240" s="6"/>
      <c r="AJ240" s="643"/>
      <c r="AK240" s="643"/>
      <c r="AL240" s="643"/>
      <c r="AM240" s="643">
        <f>IF(Duombaze!AJ240="",0,INDEX(DU!I:I,MATCH(Duombaze!AJ240,DU!A:A,0),1))+IF(Duombaze!AK240="",0,INDEX(DU!I:I,MATCH(Duombaze!AK240,DU!A:A,0),1))+IF(Duombaze!AL240="",0,INDEX(DU!I:I,MATCH(Duombaze!AL240,DU!A:A,0),1))</f>
        <v>0</v>
      </c>
      <c r="AN240" s="643">
        <f>IF(Duombaze!AJ240="",0,INDEX(DU!K:K,MATCH(Duombaze!AJ240,DU!A:A,0),1))+IF(Duombaze!AK240="",0,INDEX(DU!K:K,MATCH(Duombaze!AK240,DU!A:A,0),1))+IF(Duombaze!AL240="",0,INDEX(DU!K:K,MATCH(Duombaze!AL240,DU!A:A,0),1))</f>
        <v>0</v>
      </c>
      <c r="AO240" s="6"/>
      <c r="AP240" s="6"/>
      <c r="AQ240" s="6"/>
      <c r="AR240" s="4" t="str">
        <f t="shared" si="104"/>
        <v/>
      </c>
      <c r="AS240" s="6"/>
      <c r="AT240" s="643"/>
      <c r="AU240" s="643"/>
      <c r="AV240" s="643"/>
      <c r="AW240" s="643"/>
      <c r="AX240" s="643"/>
      <c r="AY240" s="643"/>
      <c r="AZ240" s="643"/>
      <c r="BA240" s="643"/>
      <c r="BB240" s="643"/>
      <c r="BC240" s="643">
        <f>IF(Duombaze!AT240="",0,INDEX(DU!I:I,MATCH(Duombaze!AT240,DU!A:A,0),1))+IF(Duombaze!AU240="",0,INDEX(DU!I:I,MATCH(Duombaze!AU240,DU!A:A,0),1))+IF(Duombaze!AV240="",0,INDEX(DU!I:I,MATCH(Duombaze!AV240,DU!A:A,0),1))+IF(Duombaze!AW240="",0,INDEX(DU!I:I,MATCH(Duombaze!AW240,DU!A:A,0),1))+IF(Duombaze!AX240="",0,INDEX(DU!I:I,MATCH(Duombaze!AX240,DU!A:A,0),1))+IF(Duombaze!AY240="",0,INDEX(DU!I:I,MATCH(Duombaze!AY240,DU!A:A,0),1))+IF(Duombaze!AZ240="",0,INDEX(DU!I:I,MATCH(Duombaze!AZ240,DU!A:A,0),1))+IF(Duombaze!BA240="",0,INDEX(DU!I:I,MATCH(Duombaze!BA240,DU!A:A,0),1))+IF(Duombaze!BB240="",0,INDEX(DU!I:I,MATCH(Duombaze!BB240,DU!A:A,0),1))</f>
        <v>0</v>
      </c>
      <c r="BD240" s="640">
        <f>IF(Duombaze!AT240="",0,INDEX(DU!K:K,MATCH(Duombaze!AT240,DU!A:A,0),1))+IF(Duombaze!AU240="",0,INDEX(DU!K:K,MATCH(Duombaze!AU240,DU!A:A,0),1))+IF(Duombaze!AV240="",0,INDEX(DU!K:K,MATCH(Duombaze!AV240,DU!A:A,0),1))+IF(Duombaze!AW240="",0,INDEX(DU!K:K,MATCH(Duombaze!AW240,DU!A:A,0),1))+IF(Duombaze!AX240="",0,INDEX(DU!K:K,MATCH(Duombaze!AX240,DU!A:A,0),1))+IF(Duombaze!AY240="",0,INDEX(DU!K:K,MATCH(Duombaze!AY240,DU!A:A,0),1))+IF(Duombaze!AZ240="",0,INDEX(DU!K:K,MATCH(Duombaze!AZ240,DU!A:A,0),1))+IF(Duombaze!BA240="",0,INDEX(DU!K:K,MATCH(Duombaze!BA240,DU!A:A,0),1))+IF(Duombaze!BB240="",0,INDEX(DU!K:K,MATCH(Duombaze!BB240,DU!A:A,0),1))</f>
        <v>0</v>
      </c>
      <c r="BE240" s="6"/>
      <c r="BF240" s="6"/>
      <c r="BG240" s="7" t="s">
        <v>2721</v>
      </c>
      <c r="BH240" s="4" t="str">
        <f t="shared" si="110"/>
        <v>6 SPD13 Pneumatiniai st. WABCO (mech. LSV)</v>
      </c>
      <c r="BI240" s="6" t="str">
        <f>BI168</f>
        <v>ZU3APSWBCMLSV0</v>
      </c>
      <c r="BJ240" s="643" t="s">
        <v>2718</v>
      </c>
      <c r="BK240" s="643"/>
      <c r="BL240" s="643"/>
      <c r="BM240" s="643">
        <f>IF(Duombaze!BJ240="",0,INDEX(DU!I:I,MATCH(Duombaze!BJ240,DU!A:A,0),1))+IF(Duombaze!BK240="",0,INDEX(DU!I:I,MATCH(Duombaze!BK240,DU!A:A,0),1))+IF(Duombaze!BL240="",0,INDEX(DU!I:I,MATCH(Duombaze!BL240,DU!A:A,0),1))</f>
        <v>363.59249999999997</v>
      </c>
      <c r="BN240" s="640">
        <f>IF(Duombaze!BJ240="",0,INDEX(DU!K:K,MATCH(Duombaze!BJ240,DU!A:A,0),1))+IF(Duombaze!BK240="",0,INDEX(DU!K:K,MATCH(Duombaze!BK240,DU!A:A,0),1))+IF(Duombaze!BL240="",0,INDEX(DU!K:K,MATCH(Duombaze!BL240,DU!A:A,0),1))</f>
        <v>85.87</v>
      </c>
      <c r="BO240" s="6"/>
      <c r="BP240" s="6"/>
      <c r="BQ240" s="6"/>
      <c r="BR240" s="6" t="str">
        <f t="shared" si="116"/>
        <v/>
      </c>
      <c r="BS240" s="6"/>
      <c r="BT240" s="6"/>
      <c r="BU240" s="6"/>
      <c r="BV240" s="6"/>
      <c r="BW240" s="6">
        <f>IF(Duombaze!BT240="",0,INDEX(DU!I:I,MATCH(Duombaze!BT240,DU!A:A,0),1))+IF(Duombaze!BU240="",0,INDEX(DU!I:I,MATCH(Duombaze!BU240,DU!A:A,0),1))+IF(Duombaze!BV240="",0,INDEX(DU!I:I,MATCH(Duombaze!BV240,DU!A:A,0),1))</f>
        <v>0</v>
      </c>
      <c r="BX240" s="6">
        <f>IF(Duombaze!BT240="",0,INDEX(DU!K:K,MATCH(Duombaze!BT240,DU!A:A,0),1))+IF(Duombaze!BU240="",0,INDEX(DU!K:K,MATCH(Duombaze!BU240,DU!A:A,0),1))+IF(Duombaze!BV240="",0,INDEX(DU!K:K,MATCH(Duombaze!BV240,DU!A:A,0),1))</f>
        <v>0</v>
      </c>
      <c r="BY240" s="6"/>
      <c r="BZ240" s="6"/>
      <c r="CA240" s="6"/>
      <c r="CB240" s="6" t="str">
        <f t="shared" si="118"/>
        <v/>
      </c>
      <c r="CC240" s="6"/>
      <c r="CD240" s="6">
        <f>IF(Duombaze!CC240="",0,INDEX(DU!I:I,MATCH(Duombaze!CC240,DU!A:A,0),1))</f>
        <v>0</v>
      </c>
      <c r="CE240" s="4">
        <f>IF(Duombaze!CC240="",0,INDEX(DU!K:K,MATCH(Duombaze!CC240,DU!A:A,0),1))</f>
        <v>0</v>
      </c>
      <c r="CF240" s="6"/>
      <c r="CG240" s="6"/>
      <c r="CH240" s="6"/>
      <c r="CI240" s="4" t="str">
        <f t="shared" si="105"/>
        <v/>
      </c>
      <c r="CJ240" s="6"/>
      <c r="CK240" s="6">
        <f>IF(Duombaze!CJ240="",0,INDEX(DU!I:I,MATCH(Duombaze!CJ240,DU!A:A,0),1))</f>
        <v>0</v>
      </c>
      <c r="CL240" s="4">
        <f>IF(Duombaze!CJ240="",0,INDEX(DU!K:K,MATCH(Duombaze!CJ240,DU!A:A,0),1))</f>
        <v>0</v>
      </c>
      <c r="CM240" s="6"/>
      <c r="CN240" s="6"/>
      <c r="CO240" s="6"/>
      <c r="CP240" s="4" t="str">
        <f t="shared" si="106"/>
        <v/>
      </c>
      <c r="CQ240" s="6"/>
      <c r="CR240" s="643"/>
      <c r="CS240" s="643"/>
      <c r="CT240" s="643">
        <f>IF(Duombaze!CR240="",0,INDEX(DU!I:I,MATCH(Duombaze!CR240,DU!A:A,0),1))+IF(Duombaze!CS240="",0,INDEX(DU!I:I,MATCH(Duombaze!CS240,DU!A:A,0),1))</f>
        <v>0</v>
      </c>
      <c r="CU240" s="6">
        <f>IF(Duombaze!CR240="",0,INDEX(DU!K:K,MATCH(Duombaze!CR240,DU!A:A,0),1))+IF(Duombaze!CS240="",0,INDEX(DU!K:K,MATCH(Duombaze!CS240,DU!A:A,0),1))</f>
        <v>0</v>
      </c>
      <c r="CV240" s="6"/>
      <c r="CW240" s="6"/>
      <c r="CX240" s="6"/>
      <c r="CY240" s="4" t="str">
        <f t="shared" si="107"/>
        <v/>
      </c>
      <c r="CZ240" s="6"/>
      <c r="DA240" s="674"/>
      <c r="DB240" s="674"/>
      <c r="DC240" s="674">
        <f>IF(Duombaze!DA240="",0,INDEX(DU!I:I,MATCH(Duombaze!DA240,DU!A:A,0),1))+IF(Duombaze!DB240="",0,INDEX(DU!I:I,MATCH(Duombaze!DB240,DU!A:A,0),1))</f>
        <v>0</v>
      </c>
      <c r="DD240" s="6">
        <f>IF(Duombaze!DA240="",0,INDEX(DU!K:K,MATCH(Duombaze!DA240,DU!A:A,0),1))+IF(Duombaze!DB240="",0,INDEX(DU!K:K,MATCH(Duombaze!DB240,DU!A:A,0),1))</f>
        <v>0</v>
      </c>
      <c r="DE240" s="6"/>
      <c r="DF240" s="6"/>
      <c r="DG240" s="6"/>
      <c r="DH240" s="6" t="str">
        <f t="shared" si="108"/>
        <v/>
      </c>
      <c r="DI240" s="6"/>
      <c r="DJ240" s="674"/>
      <c r="DK240" s="679"/>
      <c r="DL240" s="679">
        <f>IF(Duombaze!DJ240="",0,INDEX(DU!I:I,MATCH(Duombaze!DJ240,DU!A:A,0),1))+IF(Duombaze!DK240="",0,INDEX(DU!I:I,MATCH(Duombaze!DK240,DU!A:A,0),1))</f>
        <v>0</v>
      </c>
      <c r="DM240" s="6">
        <f>IF(Duombaze!DJ240="",0,INDEX(DU!K:K,MATCH(Duombaze!DJ240,DU!A:A,0),1))+IF(Duombaze!DK240="",0,INDEX(DU!K:K,MATCH(Duombaze!DK240,DU!A:A,0),1))</f>
        <v>0</v>
      </c>
      <c r="DN240" s="48"/>
      <c r="DO240" s="48"/>
      <c r="DP240" s="48" t="str">
        <f>DP181</f>
        <v>Gale apvalūs LED žibintai + pilnas LED (N. Danija) + atšvaitai</v>
      </c>
      <c r="DQ240" s="4" t="str">
        <f t="shared" si="109"/>
        <v>6 SPD13 Gale apvalūs LED žibintai + pilnas LED (N. Danija) + atšvaitai</v>
      </c>
      <c r="DR240" s="66" t="str">
        <f>DR181</f>
        <v>ZC40AZIBLEDN0G + ZC40ATSV0JU0ST</v>
      </c>
      <c r="DS240" s="694"/>
      <c r="DT240" s="694"/>
      <c r="DU240" s="694"/>
      <c r="DV240" s="694"/>
      <c r="DW240" s="694">
        <f>IF(Duombaze!DS240="",0,INDEX(DU!I:I,MATCH(Duombaze!DS240,DU!A:A,0),1))+IF(Duombaze!DT240="",0,INDEX(DU!I:I,MATCH(Duombaze!DT240,DU!A:A,0),1))+IF(Duombaze!DU240="",0,INDEX(DU!I:I,MATCH(Duombaze!DU240,DU!A:A,0),1))+IF(Duombaze!DV240="",0,INDEX(DU!I:I,MATCH(Duombaze!DV240,DU!A:A,0),1))</f>
        <v>0</v>
      </c>
      <c r="DX240" s="640">
        <f>IF(Duombaze!DS240="",0,INDEX(DU!K:K,MATCH(Duombaze!DS240,DU!A:A,0),1))+IF(Duombaze!DT240="",0,INDEX(DU!K:K,MATCH(Duombaze!DT240,DU!A:A,0),1))+IF(Duombaze!DU240="",0,INDEX(DU!K:K,MATCH(Duombaze!DU240,DU!A:A,0),1))+IF(Duombaze!DV240="",0,INDEX(DU!K:KH,MATCH(Duombaze!DV240,DU!A:A,0),1))</f>
        <v>0</v>
      </c>
      <c r="DY240" s="66"/>
      <c r="DZ240" s="66"/>
      <c r="EA240" s="6"/>
      <c r="EB240" s="6" t="str">
        <f t="shared" si="97"/>
        <v/>
      </c>
      <c r="EC240" s="6"/>
      <c r="ED240" s="6">
        <f>IF(Duombaze!EC240="",0,INDEX(DU!I:I,MATCH(Duombaze!EC240,DU!A:A,0),1))</f>
        <v>0</v>
      </c>
      <c r="EE240" s="640">
        <f>IF(Duombaze!EC240="",0,INDEX(DU!K:K,MATCH(Duombaze!EC240,DU!A:A,0),1))</f>
        <v>0</v>
      </c>
      <c r="EF240" s="6"/>
      <c r="EG240" s="6"/>
      <c r="EH240" s="6"/>
      <c r="EI240" s="4" t="str">
        <f t="shared" si="119"/>
        <v/>
      </c>
      <c r="EJ240" s="6"/>
      <c r="EK240" s="674"/>
      <c r="EL240" s="674"/>
      <c r="EM240" s="674"/>
      <c r="EN240" s="674">
        <f>IF(Duombaze!EK240="",0,INDEX(DU!I:I,MATCH(Duombaze!EK240,DU!A:A,0),1))+IF(Duombaze!EL240="",0,INDEX(DU!I:I,MATCH(Duombaze!EL240,DU!A:A,0),1))+IF(Duombaze!EM240="",0,INDEX(DU!I:I,MATCH(Duombaze!EM240,DU!A:A,0),1))</f>
        <v>0</v>
      </c>
      <c r="EO240" s="6">
        <f>IF(Duombaze!EK240="",0,INDEX(DU!K:K,MATCH(Duombaze!EK240,DU!A:A,0),1))+IF(Duombaze!EL240="",0,INDEX(DU!K:K,MATCH(Duombaze!EL240,DU!A:A,0),1))+IF(Duombaze!EM240="",0,INDEX(DU!K:K,MATCH(Duombaze!EM240,DU!A:A,0),1))</f>
        <v>0</v>
      </c>
      <c r="EP240" s="6"/>
      <c r="EQ240" s="66"/>
      <c r="ER240" s="6"/>
      <c r="ES240" s="4" t="str">
        <f t="shared" si="98"/>
        <v/>
      </c>
      <c r="ET240" s="6"/>
      <c r="EU240" s="6"/>
      <c r="EV240" s="6"/>
      <c r="EW240" s="6"/>
      <c r="EX240" s="6" t="str">
        <f t="shared" si="111"/>
        <v/>
      </c>
      <c r="EY240" s="6"/>
      <c r="EZ240" s="674"/>
      <c r="FA240" s="674"/>
      <c r="FB240" s="674">
        <f>IF(Duombaze!EZ240="",0,INDEX(DU!I:I,MATCH(Duombaze!EZ240,DU!A:A,0),1))+IF(Duombaze!FA240="",0,INDEX(DU!I:I,MATCH(Duombaze!FA240,DU!A:A,0),1))</f>
        <v>0</v>
      </c>
      <c r="FC240" s="6">
        <f>IF(Duombaze!EZ240="",0,INDEX(DU!K:K,MATCH(Duombaze!EZ240,DU!A:A,0),1))+IF(Duombaze!FA240="",0,INDEX(DU!K:K,MATCH(Duombaze!FA240,DU!A:A,0),1))</f>
        <v>0</v>
      </c>
      <c r="FD240" s="6"/>
      <c r="FE240" s="6"/>
      <c r="FF240" s="6"/>
      <c r="FG240" s="6"/>
      <c r="FH240" s="6"/>
      <c r="FI240" s="6"/>
      <c r="FJ240" s="6"/>
      <c r="FK240" s="66"/>
      <c r="FL240" s="14"/>
      <c r="FM240" s="673"/>
      <c r="FN240" s="673"/>
      <c r="FO240" s="673"/>
      <c r="FP240" s="673"/>
      <c r="FQ240" s="673">
        <f>IF(Duombaze!FM240="",0,INDEX(DU!I:I,MATCH(Duombaze!FM240,DU!A:A,0),1))+IF(Duombaze!FN240="",0,INDEX(DU!I:I,MATCH(Duombaze!FN240,DU!A:A,0),1))+IF(Duombaze!FO240="",0,INDEX(DU!I:I,MATCH(Duombaze!FO240,DU!A:A,0),1))+IF(Duombaze!FP240="",0,INDEX(DU!I:I,MATCH(Duombaze!FP240,DU!A:A,0),1))</f>
        <v>0</v>
      </c>
      <c r="FR240" s="673">
        <f>IF(Duombaze!FM240="",0,INDEX(DU!K:K,MATCH(Duombaze!FM240,DU!A:A,0),1))+IF(Duombaze!FN240="",0,INDEX(DU!K:K,MATCH(Duombaze!FN240,DU!A:A,0),1))+IF(Duombaze!FO240="",0,INDEX(DU!K:K,MATCH(Duombaze!FO240,DU!A:A,0),1))+IF(Duombaze!FP240="",0,INDEX(DU!K:K,MATCH(Duombaze!FP240,DU!A:A,0),1))</f>
        <v>0</v>
      </c>
      <c r="FT240" s="66" t="s">
        <v>59</v>
      </c>
      <c r="FU240" s="6" t="s">
        <v>61</v>
      </c>
    </row>
    <row r="241" spans="1:183" s="7" customFormat="1" ht="23.45" customHeight="1" x14ac:dyDescent="0.25">
      <c r="A241" s="42">
        <v>7</v>
      </c>
      <c r="B241" s="42" t="s">
        <v>781</v>
      </c>
      <c r="C241" s="12" t="s">
        <v>8994</v>
      </c>
      <c r="D241" s="6"/>
      <c r="E241" s="4" t="str">
        <f t="shared" si="121"/>
        <v/>
      </c>
      <c r="F241" s="6"/>
      <c r="G241" s="643"/>
      <c r="H241" s="643"/>
      <c r="I241" s="643"/>
      <c r="J241" s="643"/>
      <c r="K241" s="643"/>
      <c r="L241" s="643"/>
      <c r="M241" s="643"/>
      <c r="N241" s="643"/>
      <c r="O241" s="643"/>
      <c r="P241" s="643">
        <f>IF(Duombaze!G241="",0,INDEX(DU!I:I,MATCH(Duombaze!G241,DU!A:A,0),1))+IF(Duombaze!H241="",0,INDEX(DU!I:I,MATCH(Duombaze!H241,DU!A:A,0),1))+IF(Duombaze!I241="",0,INDEX(DU!I:I,MATCH(Duombaze!I241,DU!A:A,0),1))+IF(Duombaze!J241="",0,INDEX(DU!I:I,MATCH(Duombaze!J241,DU!A:A,0),1))+IF(Duombaze!K241="",0,INDEX(DU!I:I,MATCH(Duombaze!K241,DU!A:A,0),1))+IF(Duombaze!L241="",0,INDEX(DU!I:I,MATCH(Duombaze!L241,DU!A:A,0),1))+IF(Duombaze!M241="",0,INDEX(DU!I:I,MATCH(Duombaze!M241,DU!A:A,0),1))+IF(Duombaze!N241="",0,INDEX(DU!I:I,MATCH(Duombaze!N241,DU!A:A,0),1))+IF(Duombaze!O241="",0,INDEX(DU!I:I,MATCH(Duombaze!O241,DU!A:A,0),1))</f>
        <v>0</v>
      </c>
      <c r="Q241" s="640">
        <f>IF(Duombaze!G241="",0,INDEX(DU!K:K,MATCH(Duombaze!G241,DU!A:A,0),1))+IF(Duombaze!H241="",0,INDEX(DU!K:K,MATCH(Duombaze!H241,DU!A:A,0),1))+IF(Duombaze!I241="",0,INDEX(DU!K:K,MATCH(Duombaze!I241,DU!A:A,0),1))+IF(Duombaze!J241="",0,INDEX(DU!K:K,MATCH(Duombaze!J241,DU!A:A,0),1))+IF(Duombaze!K241="",0,INDEX(DU!K:K,MATCH(Duombaze!K241,DU!A:A,0),1))+IF(Duombaze!L241="",0,INDEX(DU!K:K,MATCH(Duombaze!L241,DU!A:A,0),1))+IF(Duombaze!M241="",0,INDEX(DU!K:K,MATCH(Duombaze!M241,DU!A:A,0),1))+IF(Duombaze!N241="",0,INDEX(DU!K:K,MATCH(Duombaze!N241,DU!A:A,0),1))+IF(Duombaze!O241="",0,INDEX(DU!K:K,MATCH(Duombaze!O241,DU!A:A,0),1))</f>
        <v>0</v>
      </c>
      <c r="R241" s="6"/>
      <c r="S241" s="48"/>
      <c r="T241" s="883"/>
      <c r="U241" s="4">
        <f>IF(Duombaze!T241="",0,INDEX(DU!I:I,MATCH(Duombaze!T241,DU!A:A,0),1))</f>
        <v>0</v>
      </c>
      <c r="V241" s="4">
        <f>IF(Duombaze!T241="",0,INDEX(DU!K:K,MATCH(Duombaze!T241,DU!A:A,0),1))</f>
        <v>0</v>
      </c>
      <c r="W241" s="6"/>
      <c r="X241" s="6"/>
      <c r="Y241" s="858"/>
      <c r="Z241" s="66"/>
      <c r="AA241" s="4" t="str">
        <f t="shared" si="120"/>
        <v/>
      </c>
      <c r="AB241" s="6"/>
      <c r="AC241" s="6">
        <f>IF(Duombaze!AB241="",0,INDEX(DU!I:I,MATCH(Duombaze!AB241,DU!A:A,0),1))</f>
        <v>0</v>
      </c>
      <c r="AD241" s="2">
        <f>IF(Duombaze!AB241="",0,INDEX(DU!K:K,MATCH(Duombaze!AB241,DU!A:A,0),1))</f>
        <v>0</v>
      </c>
      <c r="AE241" s="6"/>
      <c r="AF241" s="6"/>
      <c r="AG241" s="6"/>
      <c r="AH241" s="4" t="str">
        <f t="shared" si="103"/>
        <v/>
      </c>
      <c r="AI241" s="6"/>
      <c r="AJ241" s="643"/>
      <c r="AK241" s="643"/>
      <c r="AL241" s="643"/>
      <c r="AM241" s="643">
        <f>IF(Duombaze!AJ241="",0,INDEX(DU!I:I,MATCH(Duombaze!AJ241,DU!A:A,0),1))+IF(Duombaze!AK241="",0,INDEX(DU!I:I,MATCH(Duombaze!AK241,DU!A:A,0),1))+IF(Duombaze!AL241="",0,INDEX(DU!I:I,MATCH(Duombaze!AL241,DU!A:A,0),1))</f>
        <v>0</v>
      </c>
      <c r="AN241" s="643">
        <f>IF(Duombaze!AJ241="",0,INDEX(DU!K:K,MATCH(Duombaze!AJ241,DU!A:A,0),1))+IF(Duombaze!AK241="",0,INDEX(DU!K:K,MATCH(Duombaze!AK241,DU!A:A,0),1))+IF(Duombaze!AL241="",0,INDEX(DU!K:K,MATCH(Duombaze!AL241,DU!A:A,0),1))</f>
        <v>0</v>
      </c>
      <c r="AO241" s="6"/>
      <c r="AP241" s="6"/>
      <c r="AQ241" s="6"/>
      <c r="AR241" s="4" t="str">
        <f t="shared" si="104"/>
        <v/>
      </c>
      <c r="AS241" s="6"/>
      <c r="AT241" s="643"/>
      <c r="AU241" s="643"/>
      <c r="AV241" s="643"/>
      <c r="AW241" s="643"/>
      <c r="AX241" s="643"/>
      <c r="AY241" s="643"/>
      <c r="AZ241" s="643"/>
      <c r="BA241" s="643"/>
      <c r="BB241" s="643"/>
      <c r="BC241" s="643">
        <f>IF(Duombaze!AT241="",0,INDEX(DU!I:I,MATCH(Duombaze!AT241,DU!A:A,0),1))+IF(Duombaze!AU241="",0,INDEX(DU!I:I,MATCH(Duombaze!AU241,DU!A:A,0),1))+IF(Duombaze!AV241="",0,INDEX(DU!I:I,MATCH(Duombaze!AV241,DU!A:A,0),1))+IF(Duombaze!AW241="",0,INDEX(DU!I:I,MATCH(Duombaze!AW241,DU!A:A,0),1))+IF(Duombaze!AX241="",0,INDEX(DU!I:I,MATCH(Duombaze!AX241,DU!A:A,0),1))+IF(Duombaze!AY241="",0,INDEX(DU!I:I,MATCH(Duombaze!AY241,DU!A:A,0),1))+IF(Duombaze!AZ241="",0,INDEX(DU!I:I,MATCH(Duombaze!AZ241,DU!A:A,0),1))+IF(Duombaze!BA241="",0,INDEX(DU!I:I,MATCH(Duombaze!BA241,DU!A:A,0),1))+IF(Duombaze!BB241="",0,INDEX(DU!I:I,MATCH(Duombaze!BB241,DU!A:A,0),1))</f>
        <v>0</v>
      </c>
      <c r="BD241" s="640">
        <f>IF(Duombaze!AT241="",0,INDEX(DU!K:K,MATCH(Duombaze!AT241,DU!A:A,0),1))+IF(Duombaze!AU241="",0,INDEX(DU!K:K,MATCH(Duombaze!AU241,DU!A:A,0),1))+IF(Duombaze!AV241="",0,INDEX(DU!K:K,MATCH(Duombaze!AV241,DU!A:A,0),1))+IF(Duombaze!AW241="",0,INDEX(DU!K:K,MATCH(Duombaze!AW241,DU!A:A,0),1))+IF(Duombaze!AX241="",0,INDEX(DU!K:K,MATCH(Duombaze!AX241,DU!A:A,0),1))+IF(Duombaze!AY241="",0,INDEX(DU!K:K,MATCH(Duombaze!AY241,DU!A:A,0),1))+IF(Duombaze!AZ241="",0,INDEX(DU!K:K,MATCH(Duombaze!AZ241,DU!A:A,0),1))+IF(Duombaze!BA241="",0,INDEX(DU!K:K,MATCH(Duombaze!BA241,DU!A:A,0),1))+IF(Duombaze!BB241="",0,INDEX(DU!K:K,MATCH(Duombaze!BB241,DU!A:A,0),1))</f>
        <v>0</v>
      </c>
      <c r="BE241" s="6"/>
      <c r="BF241" s="6"/>
      <c r="BG241" s="66"/>
      <c r="BH241" s="4" t="str">
        <f t="shared" si="110"/>
        <v/>
      </c>
      <c r="BI241" s="6"/>
      <c r="BJ241" s="643"/>
      <c r="BK241" s="643"/>
      <c r="BL241" s="643"/>
      <c r="BM241" s="643">
        <f>IF(Duombaze!BJ241="",0,INDEX(DU!I:I,MATCH(Duombaze!BJ241,DU!A:A,0),1))+IF(Duombaze!BK241="",0,INDEX(DU!I:I,MATCH(Duombaze!BK241,DU!A:A,0),1))+IF(Duombaze!BL241="",0,INDEX(DU!I:I,MATCH(Duombaze!BL241,DU!A:A,0),1))</f>
        <v>0</v>
      </c>
      <c r="BN241" s="640">
        <f>IF(Duombaze!BJ241="",0,INDEX(DU!K:K,MATCH(Duombaze!BJ241,DU!A:A,0),1))+IF(Duombaze!BK241="",0,INDEX(DU!K:K,MATCH(Duombaze!BK241,DU!A:A,0),1))+IF(Duombaze!BL241="",0,INDEX(DU!K:K,MATCH(Duombaze!BL241,DU!A:A,0),1))</f>
        <v>0</v>
      </c>
      <c r="BO241" s="6"/>
      <c r="BP241" s="6"/>
      <c r="BQ241" s="6"/>
      <c r="BR241" s="6" t="str">
        <f t="shared" si="116"/>
        <v/>
      </c>
      <c r="BS241" s="6"/>
      <c r="BT241" s="6"/>
      <c r="BU241" s="6"/>
      <c r="BV241" s="6"/>
      <c r="BW241" s="6">
        <f>IF(Duombaze!BT241="",0,INDEX(DU!I:I,MATCH(Duombaze!BT241,DU!A:A,0),1))+IF(Duombaze!BU241="",0,INDEX(DU!I:I,MATCH(Duombaze!BU241,DU!A:A,0),1))+IF(Duombaze!BV241="",0,INDEX(DU!I:I,MATCH(Duombaze!BV241,DU!A:A,0),1))</f>
        <v>0</v>
      </c>
      <c r="BX241" s="6">
        <f>IF(Duombaze!BT241="",0,INDEX(DU!K:K,MATCH(Duombaze!BT241,DU!A:A,0),1))+IF(Duombaze!BU241="",0,INDEX(DU!K:K,MATCH(Duombaze!BU241,DU!A:A,0),1))+IF(Duombaze!BV241="",0,INDEX(DU!K:K,MATCH(Duombaze!BV241,DU!A:A,0),1))</f>
        <v>0</v>
      </c>
      <c r="BY241" s="6"/>
      <c r="BZ241" s="6"/>
      <c r="CA241" s="6"/>
      <c r="CB241" s="6" t="str">
        <f t="shared" si="118"/>
        <v/>
      </c>
      <c r="CC241" s="6"/>
      <c r="CD241" s="6">
        <f>IF(Duombaze!CC241="",0,INDEX(DU!I:I,MATCH(Duombaze!CC241,DU!A:A,0),1))</f>
        <v>0</v>
      </c>
      <c r="CE241" s="4">
        <f>IF(Duombaze!CC241="",0,INDEX(DU!K:K,MATCH(Duombaze!CC241,DU!A:A,0),1))</f>
        <v>0</v>
      </c>
      <c r="CF241" s="6"/>
      <c r="CG241" s="6"/>
      <c r="CH241" s="6"/>
      <c r="CI241" s="4" t="str">
        <f t="shared" si="105"/>
        <v/>
      </c>
      <c r="CJ241" s="6"/>
      <c r="CK241" s="6">
        <f>IF(Duombaze!CJ241="",0,INDEX(DU!I:I,MATCH(Duombaze!CJ241,DU!A:A,0),1))</f>
        <v>0</v>
      </c>
      <c r="CL241" s="4">
        <f>IF(Duombaze!CJ241="",0,INDEX(DU!K:K,MATCH(Duombaze!CJ241,DU!A:A,0),1))</f>
        <v>0</v>
      </c>
      <c r="CM241" s="6"/>
      <c r="CN241" s="6"/>
      <c r="CO241" s="6"/>
      <c r="CP241" s="4" t="str">
        <f t="shared" si="106"/>
        <v/>
      </c>
      <c r="CQ241" s="6"/>
      <c r="CR241" s="643"/>
      <c r="CS241" s="643"/>
      <c r="CT241" s="643">
        <f>IF(Duombaze!CR241="",0,INDEX(DU!I:I,MATCH(Duombaze!CR241,DU!A:A,0),1))+IF(Duombaze!CS241="",0,INDEX(DU!I:I,MATCH(Duombaze!CS241,DU!A:A,0),1))</f>
        <v>0</v>
      </c>
      <c r="CU241" s="6">
        <f>IF(Duombaze!CR241="",0,INDEX(DU!K:K,MATCH(Duombaze!CR241,DU!A:A,0),1))+IF(Duombaze!CS241="",0,INDEX(DU!K:K,MATCH(Duombaze!CS241,DU!A:A,0),1))</f>
        <v>0</v>
      </c>
      <c r="CV241" s="6"/>
      <c r="CW241" s="6"/>
      <c r="CX241" s="6"/>
      <c r="CY241" s="4" t="str">
        <f t="shared" si="107"/>
        <v/>
      </c>
      <c r="CZ241" s="6"/>
      <c r="DA241" s="674"/>
      <c r="DB241" s="674"/>
      <c r="DC241" s="674">
        <f>IF(Duombaze!DA241="",0,INDEX(DU!I:I,MATCH(Duombaze!DA241,DU!A:A,0),1))+IF(Duombaze!DB241="",0,INDEX(DU!I:I,MATCH(Duombaze!DB241,DU!A:A,0),1))</f>
        <v>0</v>
      </c>
      <c r="DD241" s="6">
        <f>IF(Duombaze!DA241="",0,INDEX(DU!K:K,MATCH(Duombaze!DA241,DU!A:A,0),1))+IF(Duombaze!DB241="",0,INDEX(DU!K:K,MATCH(Duombaze!DB241,DU!A:A,0),1))</f>
        <v>0</v>
      </c>
      <c r="DE241" s="6"/>
      <c r="DF241" s="6"/>
      <c r="DG241" s="6"/>
      <c r="DH241" s="6" t="str">
        <f t="shared" si="108"/>
        <v/>
      </c>
      <c r="DI241" s="6"/>
      <c r="DJ241" s="674"/>
      <c r="DK241" s="679"/>
      <c r="DL241" s="679">
        <f>IF(Duombaze!DJ241="",0,INDEX(DU!I:I,MATCH(Duombaze!DJ241,DU!A:A,0),1))+IF(Duombaze!DK241="",0,INDEX(DU!I:I,MATCH(Duombaze!DK241,DU!A:A,0),1))</f>
        <v>0</v>
      </c>
      <c r="DM241" s="6">
        <f>IF(Duombaze!DJ241="",0,INDEX(DU!K:K,MATCH(Duombaze!DJ241,DU!A:A,0),1))+IF(Duombaze!DK241="",0,INDEX(DU!K:K,MATCH(Duombaze!DK241,DU!A:A,0),1))</f>
        <v>0</v>
      </c>
      <c r="DN241" s="48"/>
      <c r="DO241" s="48"/>
      <c r="DP241" s="48"/>
      <c r="DQ241" s="4" t="str">
        <f t="shared" si="109"/>
        <v/>
      </c>
      <c r="DR241" s="66"/>
      <c r="DS241" s="694"/>
      <c r="DT241" s="694"/>
      <c r="DU241" s="694"/>
      <c r="DV241" s="694"/>
      <c r="DW241" s="694">
        <f>IF(Duombaze!DS241="",0,INDEX(DU!I:I,MATCH(Duombaze!DS241,DU!A:A,0),1))+IF(Duombaze!DT241="",0,INDEX(DU!I:I,MATCH(Duombaze!DT241,DU!A:A,0),1))+IF(Duombaze!DU241="",0,INDEX(DU!I:I,MATCH(Duombaze!DU241,DU!A:A,0),1))+IF(Duombaze!DV241="",0,INDEX(DU!I:I,MATCH(Duombaze!DV241,DU!A:A,0),1))</f>
        <v>0</v>
      </c>
      <c r="DX241" s="640">
        <f>IF(Duombaze!DS241="",0,INDEX(DU!K:K,MATCH(Duombaze!DS241,DU!A:A,0),1))+IF(Duombaze!DT241="",0,INDEX(DU!K:K,MATCH(Duombaze!DT241,DU!A:A,0),1))+IF(Duombaze!DU241="",0,INDEX(DU!K:K,MATCH(Duombaze!DU241,DU!A:A,0),1))+IF(Duombaze!DV241="",0,INDEX(DU!K:KH,MATCH(Duombaze!DV241,DU!A:A,0),1))</f>
        <v>0</v>
      </c>
      <c r="DY241" s="66"/>
      <c r="DZ241" s="66"/>
      <c r="EA241" s="6"/>
      <c r="EB241" s="6" t="str">
        <f t="shared" si="97"/>
        <v/>
      </c>
      <c r="EC241" s="6"/>
      <c r="ED241" s="6">
        <f>IF(Duombaze!EC241="",0,INDEX(DU!I:I,MATCH(Duombaze!EC241,DU!A:A,0),1))</f>
        <v>0</v>
      </c>
      <c r="EE241" s="640">
        <f>IF(Duombaze!EC241="",0,INDEX(DU!K:K,MATCH(Duombaze!EC241,DU!A:A,0),1))</f>
        <v>0</v>
      </c>
      <c r="EF241" s="6"/>
      <c r="EG241" s="6"/>
      <c r="EH241" s="6"/>
      <c r="EI241" s="4" t="str">
        <f t="shared" si="119"/>
        <v/>
      </c>
      <c r="EJ241" s="6"/>
      <c r="EK241" s="674"/>
      <c r="EL241" s="674"/>
      <c r="EM241" s="674"/>
      <c r="EN241" s="674">
        <f>IF(Duombaze!EK241="",0,INDEX(DU!I:I,MATCH(Duombaze!EK241,DU!A:A,0),1))+IF(Duombaze!EL241="",0,INDEX(DU!I:I,MATCH(Duombaze!EL241,DU!A:A,0),1))+IF(Duombaze!EM241="",0,INDEX(DU!I:I,MATCH(Duombaze!EM241,DU!A:A,0),1))</f>
        <v>0</v>
      </c>
      <c r="EO241" s="6">
        <f>IF(Duombaze!EK241="",0,INDEX(DU!K:K,MATCH(Duombaze!EK241,DU!A:A,0),1))+IF(Duombaze!EL241="",0,INDEX(DU!K:K,MATCH(Duombaze!EL241,DU!A:A,0),1))+IF(Duombaze!EM241="",0,INDEX(DU!K:K,MATCH(Duombaze!EM241,DU!A:A,0),1))</f>
        <v>0</v>
      </c>
      <c r="EP241" s="6"/>
      <c r="EQ241" s="66"/>
      <c r="ER241" s="6"/>
      <c r="ES241" s="4" t="str">
        <f t="shared" si="98"/>
        <v/>
      </c>
      <c r="ET241" s="6"/>
      <c r="EU241" s="6"/>
      <c r="EV241" s="6"/>
      <c r="EW241" s="6"/>
      <c r="EX241" s="6" t="str">
        <f t="shared" si="111"/>
        <v/>
      </c>
      <c r="EY241" s="6"/>
      <c r="EZ241" s="674"/>
      <c r="FA241" s="674"/>
      <c r="FB241" s="674">
        <f>IF(Duombaze!EZ241="",0,INDEX(DU!I:I,MATCH(Duombaze!EZ241,DU!A:A,0),1))+IF(Duombaze!FA241="",0,INDEX(DU!I:I,MATCH(Duombaze!FA241,DU!A:A,0),1))</f>
        <v>0</v>
      </c>
      <c r="FC241" s="6">
        <f>IF(Duombaze!EZ241="",0,INDEX(DU!K:K,MATCH(Duombaze!EZ241,DU!A:A,0),1))+IF(Duombaze!FA241="",0,INDEX(DU!K:K,MATCH(Duombaze!FA241,DU!A:A,0),1))</f>
        <v>0</v>
      </c>
      <c r="FD241" s="6"/>
      <c r="FE241" s="6"/>
      <c r="FF241" s="6"/>
      <c r="FG241" s="6"/>
      <c r="FH241" s="6"/>
      <c r="FI241" s="6"/>
      <c r="FJ241" s="6"/>
      <c r="FK241" s="66"/>
      <c r="FL241" s="14"/>
      <c r="FM241" s="673"/>
      <c r="FN241" s="673"/>
      <c r="FO241" s="673"/>
      <c r="FP241" s="673"/>
      <c r="FQ241" s="673">
        <f>IF(Duombaze!FM241="",0,INDEX(DU!I:I,MATCH(Duombaze!FM241,DU!A:A,0),1))+IF(Duombaze!FN241="",0,INDEX(DU!I:I,MATCH(Duombaze!FN241,DU!A:A,0),1))+IF(Duombaze!FO241="",0,INDEX(DU!I:I,MATCH(Duombaze!FO241,DU!A:A,0),1))+IF(Duombaze!FP241="",0,INDEX(DU!I:I,MATCH(Duombaze!FP241,DU!A:A,0),1))</f>
        <v>0</v>
      </c>
      <c r="FR241" s="673">
        <f>IF(Duombaze!FM241="",0,INDEX(DU!K:K,MATCH(Duombaze!FM241,DU!A:A,0),1))+IF(Duombaze!FN241="",0,INDEX(DU!K:K,MATCH(Duombaze!FN241,DU!A:A,0),1))+IF(Duombaze!FO241="",0,INDEX(DU!K:K,MATCH(Duombaze!FO241,DU!A:A,0),1))+IF(Duombaze!FP241="",0,INDEX(DU!K:K,MATCH(Duombaze!FP241,DU!A:A,0),1))</f>
        <v>0</v>
      </c>
    </row>
    <row r="242" spans="1:183" s="7" customFormat="1" ht="23.45" customHeight="1" x14ac:dyDescent="0.25">
      <c r="A242" s="42">
        <v>8</v>
      </c>
      <c r="B242" s="42" t="s">
        <v>781</v>
      </c>
      <c r="C242" s="12" t="s">
        <v>8994</v>
      </c>
      <c r="D242" s="6"/>
      <c r="E242" s="4" t="str">
        <f t="shared" si="121"/>
        <v/>
      </c>
      <c r="F242" s="6"/>
      <c r="G242" s="643"/>
      <c r="H242" s="643"/>
      <c r="I242" s="643"/>
      <c r="J242" s="643"/>
      <c r="K242" s="643"/>
      <c r="L242" s="643"/>
      <c r="M242" s="643"/>
      <c r="N242" s="643"/>
      <c r="O242" s="643"/>
      <c r="P242" s="643">
        <f>IF(Duombaze!G242="",0,INDEX(DU!I:I,MATCH(Duombaze!G242,DU!A:A,0),1))+IF(Duombaze!H242="",0,INDEX(DU!I:I,MATCH(Duombaze!H242,DU!A:A,0),1))+IF(Duombaze!I242="",0,INDEX(DU!I:I,MATCH(Duombaze!I242,DU!A:A,0),1))+IF(Duombaze!J242="",0,INDEX(DU!I:I,MATCH(Duombaze!J242,DU!A:A,0),1))+IF(Duombaze!K242="",0,INDEX(DU!I:I,MATCH(Duombaze!K242,DU!A:A,0),1))+IF(Duombaze!L242="",0,INDEX(DU!I:I,MATCH(Duombaze!L242,DU!A:A,0),1))+IF(Duombaze!M242="",0,INDEX(DU!I:I,MATCH(Duombaze!M242,DU!A:A,0),1))+IF(Duombaze!N242="",0,INDEX(DU!I:I,MATCH(Duombaze!N242,DU!A:A,0),1))+IF(Duombaze!O242="",0,INDEX(DU!I:I,MATCH(Duombaze!O242,DU!A:A,0),1))</f>
        <v>0</v>
      </c>
      <c r="Q242" s="640">
        <f>IF(Duombaze!G242="",0,INDEX(DU!K:K,MATCH(Duombaze!G242,DU!A:A,0),1))+IF(Duombaze!H242="",0,INDEX(DU!K:K,MATCH(Duombaze!H242,DU!A:A,0),1))+IF(Duombaze!I242="",0,INDEX(DU!K:K,MATCH(Duombaze!I242,DU!A:A,0),1))+IF(Duombaze!J242="",0,INDEX(DU!K:K,MATCH(Duombaze!J242,DU!A:A,0),1))+IF(Duombaze!K242="",0,INDEX(DU!K:K,MATCH(Duombaze!K242,DU!A:A,0),1))+IF(Duombaze!L242="",0,INDEX(DU!K:K,MATCH(Duombaze!L242,DU!A:A,0),1))+IF(Duombaze!M242="",0,INDEX(DU!K:K,MATCH(Duombaze!M242,DU!A:A,0),1))+IF(Duombaze!N242="",0,INDEX(DU!K:K,MATCH(Duombaze!N242,DU!A:A,0),1))+IF(Duombaze!O242="",0,INDEX(DU!K:K,MATCH(Duombaze!O242,DU!A:A,0),1))</f>
        <v>0</v>
      </c>
      <c r="R242" s="6"/>
      <c r="S242" s="48"/>
      <c r="T242" s="883"/>
      <c r="U242" s="4">
        <f>IF(Duombaze!T242="",0,INDEX(DU!I:I,MATCH(Duombaze!T242,DU!A:A,0),1))</f>
        <v>0</v>
      </c>
      <c r="V242" s="4">
        <f>IF(Duombaze!T242="",0,INDEX(DU!K:K,MATCH(Duombaze!T242,DU!A:A,0),1))</f>
        <v>0</v>
      </c>
      <c r="W242" s="6"/>
      <c r="X242" s="6"/>
      <c r="Y242" s="858"/>
      <c r="Z242" s="66"/>
      <c r="AA242" s="4" t="str">
        <f t="shared" si="120"/>
        <v/>
      </c>
      <c r="AB242" s="6"/>
      <c r="AC242" s="6">
        <f>IF(Duombaze!AB242="",0,INDEX(DU!I:I,MATCH(Duombaze!AB242,DU!A:A,0),1))</f>
        <v>0</v>
      </c>
      <c r="AD242" s="2">
        <f>IF(Duombaze!AB242="",0,INDEX(DU!K:K,MATCH(Duombaze!AB242,DU!A:A,0),1))</f>
        <v>0</v>
      </c>
      <c r="AE242" s="6"/>
      <c r="AF242" s="6"/>
      <c r="AG242" s="6"/>
      <c r="AH242" s="4" t="str">
        <f t="shared" si="103"/>
        <v/>
      </c>
      <c r="AI242" s="6"/>
      <c r="AJ242" s="643"/>
      <c r="AK242" s="643"/>
      <c r="AL242" s="643"/>
      <c r="AM242" s="643">
        <f>IF(Duombaze!AJ242="",0,INDEX(DU!I:I,MATCH(Duombaze!AJ242,DU!A:A,0),1))+IF(Duombaze!AK242="",0,INDEX(DU!I:I,MATCH(Duombaze!AK242,DU!A:A,0),1))+IF(Duombaze!AL242="",0,INDEX(DU!I:I,MATCH(Duombaze!AL242,DU!A:A,0),1))</f>
        <v>0</v>
      </c>
      <c r="AN242" s="643">
        <f>IF(Duombaze!AJ242="",0,INDEX(DU!K:K,MATCH(Duombaze!AJ242,DU!A:A,0),1))+IF(Duombaze!AK242="",0,INDEX(DU!K:K,MATCH(Duombaze!AK242,DU!A:A,0),1))+IF(Duombaze!AL242="",0,INDEX(DU!K:K,MATCH(Duombaze!AL242,DU!A:A,0),1))</f>
        <v>0</v>
      </c>
      <c r="AO242" s="6"/>
      <c r="AP242" s="6"/>
      <c r="AQ242" s="6"/>
      <c r="AR242" s="4" t="str">
        <f t="shared" si="104"/>
        <v/>
      </c>
      <c r="AS242" s="6"/>
      <c r="AT242" s="643"/>
      <c r="AU242" s="643"/>
      <c r="AV242" s="643"/>
      <c r="AW242" s="643"/>
      <c r="AX242" s="643"/>
      <c r="AY242" s="643"/>
      <c r="AZ242" s="643"/>
      <c r="BA242" s="643"/>
      <c r="BB242" s="643"/>
      <c r="BC242" s="643">
        <f>IF(Duombaze!AT242="",0,INDEX(DU!I:I,MATCH(Duombaze!AT242,DU!A:A,0),1))+IF(Duombaze!AU242="",0,INDEX(DU!I:I,MATCH(Duombaze!AU242,DU!A:A,0),1))+IF(Duombaze!AV242="",0,INDEX(DU!I:I,MATCH(Duombaze!AV242,DU!A:A,0),1))+IF(Duombaze!AW242="",0,INDEX(DU!I:I,MATCH(Duombaze!AW242,DU!A:A,0),1))+IF(Duombaze!AX242="",0,INDEX(DU!I:I,MATCH(Duombaze!AX242,DU!A:A,0),1))+IF(Duombaze!AY242="",0,INDEX(DU!I:I,MATCH(Duombaze!AY242,DU!A:A,0),1))+IF(Duombaze!AZ242="",0,INDEX(DU!I:I,MATCH(Duombaze!AZ242,DU!A:A,0),1))+IF(Duombaze!BA242="",0,INDEX(DU!I:I,MATCH(Duombaze!BA242,DU!A:A,0),1))+IF(Duombaze!BB242="",0,INDEX(DU!I:I,MATCH(Duombaze!BB242,DU!A:A,0),1))</f>
        <v>0</v>
      </c>
      <c r="BD242" s="640">
        <f>IF(Duombaze!AT242="",0,INDEX(DU!K:K,MATCH(Duombaze!AT242,DU!A:A,0),1))+IF(Duombaze!AU242="",0,INDEX(DU!K:K,MATCH(Duombaze!AU242,DU!A:A,0),1))+IF(Duombaze!AV242="",0,INDEX(DU!K:K,MATCH(Duombaze!AV242,DU!A:A,0),1))+IF(Duombaze!AW242="",0,INDEX(DU!K:K,MATCH(Duombaze!AW242,DU!A:A,0),1))+IF(Duombaze!AX242="",0,INDEX(DU!K:K,MATCH(Duombaze!AX242,DU!A:A,0),1))+IF(Duombaze!AY242="",0,INDEX(DU!K:K,MATCH(Duombaze!AY242,DU!A:A,0),1))+IF(Duombaze!AZ242="",0,INDEX(DU!K:K,MATCH(Duombaze!AZ242,DU!A:A,0),1))+IF(Duombaze!BA242="",0,INDEX(DU!K:K,MATCH(Duombaze!BA242,DU!A:A,0),1))+IF(Duombaze!BB242="",0,INDEX(DU!K:K,MATCH(Duombaze!BB242,DU!A:A,0),1))</f>
        <v>0</v>
      </c>
      <c r="BE242" s="6"/>
      <c r="BF242" s="6"/>
      <c r="BG242" s="66"/>
      <c r="BH242" s="4" t="str">
        <f t="shared" si="110"/>
        <v/>
      </c>
      <c r="BI242" s="6"/>
      <c r="BJ242" s="643"/>
      <c r="BK242" s="643"/>
      <c r="BL242" s="643"/>
      <c r="BM242" s="643">
        <f>IF(Duombaze!BJ242="",0,INDEX(DU!I:I,MATCH(Duombaze!BJ242,DU!A:A,0),1))+IF(Duombaze!BK242="",0,INDEX(DU!I:I,MATCH(Duombaze!BK242,DU!A:A,0),1))+IF(Duombaze!BL242="",0,INDEX(DU!I:I,MATCH(Duombaze!BL242,DU!A:A,0),1))</f>
        <v>0</v>
      </c>
      <c r="BN242" s="640">
        <f>IF(Duombaze!BJ242="",0,INDEX(DU!K:K,MATCH(Duombaze!BJ242,DU!A:A,0),1))+IF(Duombaze!BK242="",0,INDEX(DU!K:K,MATCH(Duombaze!BK242,DU!A:A,0),1))+IF(Duombaze!BL242="",0,INDEX(DU!K:K,MATCH(Duombaze!BL242,DU!A:A,0),1))</f>
        <v>0</v>
      </c>
      <c r="BO242" s="6"/>
      <c r="BP242" s="6"/>
      <c r="BQ242" s="6"/>
      <c r="BR242" s="6" t="str">
        <f t="shared" si="116"/>
        <v/>
      </c>
      <c r="BS242" s="6"/>
      <c r="BT242" s="6"/>
      <c r="BU242" s="6"/>
      <c r="BV242" s="6"/>
      <c r="BW242" s="6">
        <f>IF(Duombaze!BT242="",0,INDEX(DU!I:I,MATCH(Duombaze!BT242,DU!A:A,0),1))+IF(Duombaze!BU242="",0,INDEX(DU!I:I,MATCH(Duombaze!BU242,DU!A:A,0),1))+IF(Duombaze!BV242="",0,INDEX(DU!I:I,MATCH(Duombaze!BV242,DU!A:A,0),1))</f>
        <v>0</v>
      </c>
      <c r="BX242" s="6">
        <f>IF(Duombaze!BT242="",0,INDEX(DU!K:K,MATCH(Duombaze!BT242,DU!A:A,0),1))+IF(Duombaze!BU242="",0,INDEX(DU!K:K,MATCH(Duombaze!BU242,DU!A:A,0),1))+IF(Duombaze!BV242="",0,INDEX(DU!K:K,MATCH(Duombaze!BV242,DU!A:A,0),1))</f>
        <v>0</v>
      </c>
      <c r="BY242" s="6"/>
      <c r="BZ242" s="6"/>
      <c r="CA242" s="6"/>
      <c r="CB242" s="6" t="str">
        <f t="shared" si="118"/>
        <v/>
      </c>
      <c r="CC242" s="6"/>
      <c r="CD242" s="6">
        <f>IF(Duombaze!CC242="",0,INDEX(DU!I:I,MATCH(Duombaze!CC242,DU!A:A,0),1))</f>
        <v>0</v>
      </c>
      <c r="CE242" s="4">
        <f>IF(Duombaze!CC242="",0,INDEX(DU!K:K,MATCH(Duombaze!CC242,DU!A:A,0),1))</f>
        <v>0</v>
      </c>
      <c r="CF242" s="6"/>
      <c r="CG242" s="6"/>
      <c r="CH242" s="6"/>
      <c r="CI242" s="4" t="str">
        <f t="shared" si="105"/>
        <v/>
      </c>
      <c r="CJ242" s="6"/>
      <c r="CK242" s="6">
        <f>IF(Duombaze!CJ242="",0,INDEX(DU!I:I,MATCH(Duombaze!CJ242,DU!A:A,0),1))</f>
        <v>0</v>
      </c>
      <c r="CL242" s="4">
        <f>IF(Duombaze!CJ242="",0,INDEX(DU!K:K,MATCH(Duombaze!CJ242,DU!A:A,0),1))</f>
        <v>0</v>
      </c>
      <c r="CM242" s="6"/>
      <c r="CN242" s="6"/>
      <c r="CO242" s="6"/>
      <c r="CP242" s="4" t="str">
        <f t="shared" si="106"/>
        <v/>
      </c>
      <c r="CQ242" s="6"/>
      <c r="CR242" s="643"/>
      <c r="CS242" s="643"/>
      <c r="CT242" s="643">
        <f>IF(Duombaze!CR242="",0,INDEX(DU!I:I,MATCH(Duombaze!CR242,DU!A:A,0),1))+IF(Duombaze!CS242="",0,INDEX(DU!I:I,MATCH(Duombaze!CS242,DU!A:A,0),1))</f>
        <v>0</v>
      </c>
      <c r="CU242" s="6">
        <f>IF(Duombaze!CR242="",0,INDEX(DU!K:K,MATCH(Duombaze!CR242,DU!A:A,0),1))+IF(Duombaze!CS242="",0,INDEX(DU!K:K,MATCH(Duombaze!CS242,DU!A:A,0),1))</f>
        <v>0</v>
      </c>
      <c r="CV242" s="6"/>
      <c r="CW242" s="6"/>
      <c r="CX242" s="6"/>
      <c r="CY242" s="4" t="str">
        <f t="shared" si="107"/>
        <v/>
      </c>
      <c r="CZ242" s="6"/>
      <c r="DA242" s="674"/>
      <c r="DB242" s="674"/>
      <c r="DC242" s="674">
        <f>IF(Duombaze!DA242="",0,INDEX(DU!I:I,MATCH(Duombaze!DA242,DU!A:A,0),1))+IF(Duombaze!DB242="",0,INDEX(DU!I:I,MATCH(Duombaze!DB242,DU!A:A,0),1))</f>
        <v>0</v>
      </c>
      <c r="DD242" s="6">
        <f>IF(Duombaze!DA242="",0,INDEX(DU!K:K,MATCH(Duombaze!DA242,DU!A:A,0),1))+IF(Duombaze!DB242="",0,INDEX(DU!K:K,MATCH(Duombaze!DB242,DU!A:A,0),1))</f>
        <v>0</v>
      </c>
      <c r="DE242" s="6"/>
      <c r="DF242" s="6"/>
      <c r="DG242" s="6"/>
      <c r="DH242" s="6" t="str">
        <f t="shared" si="108"/>
        <v/>
      </c>
      <c r="DI242" s="6"/>
      <c r="DJ242" s="674"/>
      <c r="DK242" s="679"/>
      <c r="DL242" s="679">
        <f>IF(Duombaze!DJ242="",0,INDEX(DU!I:I,MATCH(Duombaze!DJ242,DU!A:A,0),1))+IF(Duombaze!DK242="",0,INDEX(DU!I:I,MATCH(Duombaze!DK242,DU!A:A,0),1))</f>
        <v>0</v>
      </c>
      <c r="DM242" s="6">
        <f>IF(Duombaze!DJ242="",0,INDEX(DU!K:K,MATCH(Duombaze!DJ242,DU!A:A,0),1))+IF(Duombaze!DK242="",0,INDEX(DU!K:K,MATCH(Duombaze!DK242,DU!A:A,0),1))</f>
        <v>0</v>
      </c>
      <c r="DN242" s="48"/>
      <c r="DO242" s="48"/>
      <c r="DP242" s="48"/>
      <c r="DQ242" s="4" t="str">
        <f t="shared" si="109"/>
        <v/>
      </c>
      <c r="DR242" s="66"/>
      <c r="DS242" s="694"/>
      <c r="DT242" s="694"/>
      <c r="DU242" s="694"/>
      <c r="DV242" s="694"/>
      <c r="DW242" s="694">
        <f>IF(Duombaze!DS242="",0,INDEX(DU!I:I,MATCH(Duombaze!DS242,DU!A:A,0),1))+IF(Duombaze!DT242="",0,INDEX(DU!I:I,MATCH(Duombaze!DT242,DU!A:A,0),1))+IF(Duombaze!DU242="",0,INDEX(DU!I:I,MATCH(Duombaze!DU242,DU!A:A,0),1))+IF(Duombaze!DV242="",0,INDEX(DU!I:I,MATCH(Duombaze!DV242,DU!A:A,0),1))</f>
        <v>0</v>
      </c>
      <c r="DX242" s="640">
        <f>IF(Duombaze!DS242="",0,INDEX(DU!K:K,MATCH(Duombaze!DS242,DU!A:A,0),1))+IF(Duombaze!DT242="",0,INDEX(DU!K:K,MATCH(Duombaze!DT242,DU!A:A,0),1))+IF(Duombaze!DU242="",0,INDEX(DU!K:K,MATCH(Duombaze!DU242,DU!A:A,0),1))+IF(Duombaze!DV242="",0,INDEX(DU!K:KH,MATCH(Duombaze!DV242,DU!A:A,0),1))</f>
        <v>0</v>
      </c>
      <c r="DY242" s="66"/>
      <c r="DZ242" s="66"/>
      <c r="EA242" s="6"/>
      <c r="EB242" s="6" t="str">
        <f t="shared" si="97"/>
        <v/>
      </c>
      <c r="EC242" s="6"/>
      <c r="ED242" s="6">
        <f>IF(Duombaze!EC242="",0,INDEX(DU!I:I,MATCH(Duombaze!EC242,DU!A:A,0),1))</f>
        <v>0</v>
      </c>
      <c r="EE242" s="640">
        <f>IF(Duombaze!EC242="",0,INDEX(DU!K:K,MATCH(Duombaze!EC242,DU!A:A,0),1))</f>
        <v>0</v>
      </c>
      <c r="EF242" s="6"/>
      <c r="EG242" s="6"/>
      <c r="EH242" s="6"/>
      <c r="EI242" s="4" t="str">
        <f t="shared" si="119"/>
        <v/>
      </c>
      <c r="EJ242" s="6"/>
      <c r="EK242" s="674"/>
      <c r="EL242" s="674"/>
      <c r="EM242" s="674"/>
      <c r="EN242" s="674">
        <f>IF(Duombaze!EK242="",0,INDEX(DU!I:I,MATCH(Duombaze!EK242,DU!A:A,0),1))+IF(Duombaze!EL242="",0,INDEX(DU!I:I,MATCH(Duombaze!EL242,DU!A:A,0),1))+IF(Duombaze!EM242="",0,INDEX(DU!I:I,MATCH(Duombaze!EM242,DU!A:A,0),1))</f>
        <v>0</v>
      </c>
      <c r="EO242" s="6">
        <f>IF(Duombaze!EK242="",0,INDEX(DU!K:K,MATCH(Duombaze!EK242,DU!A:A,0),1))+IF(Duombaze!EL242="",0,INDEX(DU!K:K,MATCH(Duombaze!EL242,DU!A:A,0),1))+IF(Duombaze!EM242="",0,INDEX(DU!K:K,MATCH(Duombaze!EM242,DU!A:A,0),1))</f>
        <v>0</v>
      </c>
      <c r="EP242" s="6"/>
      <c r="EQ242" s="66"/>
      <c r="ER242" s="6"/>
      <c r="ES242" s="4" t="str">
        <f t="shared" si="98"/>
        <v/>
      </c>
      <c r="ET242" s="6"/>
      <c r="EU242" s="6"/>
      <c r="EV242" s="6"/>
      <c r="EW242" s="6"/>
      <c r="EX242" s="6" t="str">
        <f t="shared" ref="EX242:EX257" si="122">IF(EW242&lt;&gt;"",A242&amp;" "&amp;C242&amp;" "&amp;EW242,"")</f>
        <v/>
      </c>
      <c r="EY242" s="6"/>
      <c r="EZ242" s="674"/>
      <c r="FA242" s="674"/>
      <c r="FB242" s="674">
        <f>IF(Duombaze!EZ242="",0,INDEX(DU!I:I,MATCH(Duombaze!EZ242,DU!A:A,0),1))+IF(Duombaze!FA242="",0,INDEX(DU!I:I,MATCH(Duombaze!FA242,DU!A:A,0),1))</f>
        <v>0</v>
      </c>
      <c r="FC242" s="6">
        <f>IF(Duombaze!EZ242="",0,INDEX(DU!K:K,MATCH(Duombaze!EZ242,DU!A:A,0),1))+IF(Duombaze!FA242="",0,INDEX(DU!K:K,MATCH(Duombaze!FA242,DU!A:A,0),1))</f>
        <v>0</v>
      </c>
      <c r="FD242" s="6"/>
      <c r="FE242" s="6"/>
      <c r="FF242" s="6"/>
      <c r="FG242" s="6"/>
      <c r="FH242" s="6"/>
      <c r="FI242" s="6"/>
      <c r="FJ242" s="6"/>
      <c r="FK242" s="66"/>
      <c r="FL242" s="14"/>
      <c r="FM242" s="673"/>
      <c r="FN242" s="673"/>
      <c r="FO242" s="673"/>
      <c r="FP242" s="673"/>
      <c r="FQ242" s="673">
        <f>IF(Duombaze!FM242="",0,INDEX(DU!I:I,MATCH(Duombaze!FM242,DU!A:A,0),1))+IF(Duombaze!FN242="",0,INDEX(DU!I:I,MATCH(Duombaze!FN242,DU!A:A,0),1))+IF(Duombaze!FO242="",0,INDEX(DU!I:I,MATCH(Duombaze!FO242,DU!A:A,0),1))+IF(Duombaze!FP242="",0,INDEX(DU!I:I,MATCH(Duombaze!FP242,DU!A:A,0),1))</f>
        <v>0</v>
      </c>
      <c r="FR242" s="673">
        <f>IF(Duombaze!FM242="",0,INDEX(DU!K:K,MATCH(Duombaze!FM242,DU!A:A,0),1))+IF(Duombaze!FN242="",0,INDEX(DU!K:K,MATCH(Duombaze!FN242,DU!A:A,0),1))+IF(Duombaze!FO242="",0,INDEX(DU!K:K,MATCH(Duombaze!FO242,DU!A:A,0),1))+IF(Duombaze!FP242="",0,INDEX(DU!K:K,MATCH(Duombaze!FP242,DU!A:A,0),1))</f>
        <v>0</v>
      </c>
    </row>
    <row r="243" spans="1:183" s="7" customFormat="1" ht="23.45" customHeight="1" x14ac:dyDescent="0.25">
      <c r="A243" s="42">
        <v>9</v>
      </c>
      <c r="B243" s="42" t="s">
        <v>781</v>
      </c>
      <c r="C243" s="12" t="s">
        <v>8994</v>
      </c>
      <c r="D243" s="6"/>
      <c r="E243" s="4" t="str">
        <f t="shared" si="121"/>
        <v/>
      </c>
      <c r="F243" s="6"/>
      <c r="G243" s="643"/>
      <c r="H243" s="643"/>
      <c r="I243" s="643"/>
      <c r="J243" s="643"/>
      <c r="K243" s="643"/>
      <c r="L243" s="643"/>
      <c r="M243" s="643"/>
      <c r="N243" s="643"/>
      <c r="O243" s="643"/>
      <c r="P243" s="643">
        <f>IF(Duombaze!G243="",0,INDEX(DU!I:I,MATCH(Duombaze!G243,DU!A:A,0),1))+IF(Duombaze!H243="",0,INDEX(DU!I:I,MATCH(Duombaze!H243,DU!A:A,0),1))+IF(Duombaze!I243="",0,INDEX(DU!I:I,MATCH(Duombaze!I243,DU!A:A,0),1))+IF(Duombaze!J243="",0,INDEX(DU!I:I,MATCH(Duombaze!J243,DU!A:A,0),1))+IF(Duombaze!K243="",0,INDEX(DU!I:I,MATCH(Duombaze!K243,DU!A:A,0),1))+IF(Duombaze!L243="",0,INDEX(DU!I:I,MATCH(Duombaze!L243,DU!A:A,0),1))+IF(Duombaze!M243="",0,INDEX(DU!I:I,MATCH(Duombaze!M243,DU!A:A,0),1))+IF(Duombaze!N243="",0,INDEX(DU!I:I,MATCH(Duombaze!N243,DU!A:A,0),1))+IF(Duombaze!O243="",0,INDEX(DU!I:I,MATCH(Duombaze!O243,DU!A:A,0),1))</f>
        <v>0</v>
      </c>
      <c r="Q243" s="640">
        <f>IF(Duombaze!G243="",0,INDEX(DU!K:K,MATCH(Duombaze!G243,DU!A:A,0),1))+IF(Duombaze!H243="",0,INDEX(DU!K:K,MATCH(Duombaze!H243,DU!A:A,0),1))+IF(Duombaze!I243="",0,INDEX(DU!K:K,MATCH(Duombaze!I243,DU!A:A,0),1))+IF(Duombaze!J243="",0,INDEX(DU!K:K,MATCH(Duombaze!J243,DU!A:A,0),1))+IF(Duombaze!K243="",0,INDEX(DU!K:K,MATCH(Duombaze!K243,DU!A:A,0),1))+IF(Duombaze!L243="",0,INDEX(DU!K:K,MATCH(Duombaze!L243,DU!A:A,0),1))+IF(Duombaze!M243="",0,INDEX(DU!K:K,MATCH(Duombaze!M243,DU!A:A,0),1))+IF(Duombaze!N243="",0,INDEX(DU!K:K,MATCH(Duombaze!N243,DU!A:A,0),1))+IF(Duombaze!O243="",0,INDEX(DU!K:K,MATCH(Duombaze!O243,DU!A:A,0),1))</f>
        <v>0</v>
      </c>
      <c r="R243" s="6"/>
      <c r="S243" s="48"/>
      <c r="T243" s="883"/>
      <c r="U243" s="4">
        <f>IF(Duombaze!T243="",0,INDEX(DU!I:I,MATCH(Duombaze!T243,DU!A:A,0),1))</f>
        <v>0</v>
      </c>
      <c r="V243" s="4">
        <f>IF(Duombaze!T243="",0,INDEX(DU!K:K,MATCH(Duombaze!T243,DU!A:A,0),1))</f>
        <v>0</v>
      </c>
      <c r="W243" s="6"/>
      <c r="X243" s="6"/>
      <c r="Y243" s="858"/>
      <c r="Z243" s="66"/>
      <c r="AA243" s="4" t="str">
        <f t="shared" si="120"/>
        <v/>
      </c>
      <c r="AB243" s="6"/>
      <c r="AC243" s="6">
        <f>IF(Duombaze!AB243="",0,INDEX(DU!I:I,MATCH(Duombaze!AB243,DU!A:A,0),1))</f>
        <v>0</v>
      </c>
      <c r="AD243" s="2">
        <f>IF(Duombaze!AB243="",0,INDEX(DU!K:K,MATCH(Duombaze!AB243,DU!A:A,0),1))</f>
        <v>0</v>
      </c>
      <c r="AE243" s="6"/>
      <c r="AF243" s="6"/>
      <c r="AG243" s="6"/>
      <c r="AH243" s="4" t="str">
        <f t="shared" si="103"/>
        <v/>
      </c>
      <c r="AI243" s="6"/>
      <c r="AJ243" s="643"/>
      <c r="AK243" s="643"/>
      <c r="AL243" s="643"/>
      <c r="AM243" s="643">
        <f>IF(Duombaze!AJ243="",0,INDEX(DU!I:I,MATCH(Duombaze!AJ243,DU!A:A,0),1))+IF(Duombaze!AK243="",0,INDEX(DU!I:I,MATCH(Duombaze!AK243,DU!A:A,0),1))+IF(Duombaze!AL243="",0,INDEX(DU!I:I,MATCH(Duombaze!AL243,DU!A:A,0),1))</f>
        <v>0</v>
      </c>
      <c r="AN243" s="643">
        <f>IF(Duombaze!AJ243="",0,INDEX(DU!K:K,MATCH(Duombaze!AJ243,DU!A:A,0),1))+IF(Duombaze!AK243="",0,INDEX(DU!K:K,MATCH(Duombaze!AK243,DU!A:A,0),1))+IF(Duombaze!AL243="",0,INDEX(DU!K:K,MATCH(Duombaze!AL243,DU!A:A,0),1))</f>
        <v>0</v>
      </c>
      <c r="AO243" s="6"/>
      <c r="AP243" s="6"/>
      <c r="AQ243" s="6"/>
      <c r="AR243" s="4" t="str">
        <f t="shared" si="104"/>
        <v/>
      </c>
      <c r="AS243" s="6"/>
      <c r="AT243" s="643"/>
      <c r="AU243" s="643"/>
      <c r="AV243" s="643"/>
      <c r="AW243" s="643"/>
      <c r="AX243" s="643"/>
      <c r="AY243" s="643"/>
      <c r="AZ243" s="643"/>
      <c r="BA243" s="643"/>
      <c r="BB243" s="643"/>
      <c r="BC243" s="643">
        <f>IF(Duombaze!AT243="",0,INDEX(DU!I:I,MATCH(Duombaze!AT243,DU!A:A,0),1))+IF(Duombaze!AU243="",0,INDEX(DU!I:I,MATCH(Duombaze!AU243,DU!A:A,0),1))+IF(Duombaze!AV243="",0,INDEX(DU!I:I,MATCH(Duombaze!AV243,DU!A:A,0),1))+IF(Duombaze!AW243="",0,INDEX(DU!I:I,MATCH(Duombaze!AW243,DU!A:A,0),1))+IF(Duombaze!AX243="",0,INDEX(DU!I:I,MATCH(Duombaze!AX243,DU!A:A,0),1))+IF(Duombaze!AY243="",0,INDEX(DU!I:I,MATCH(Duombaze!AY243,DU!A:A,0),1))+IF(Duombaze!AZ243="",0,INDEX(DU!I:I,MATCH(Duombaze!AZ243,DU!A:A,0),1))+IF(Duombaze!BA243="",0,INDEX(DU!I:I,MATCH(Duombaze!BA243,DU!A:A,0),1))+IF(Duombaze!BB243="",0,INDEX(DU!I:I,MATCH(Duombaze!BB243,DU!A:A,0),1))</f>
        <v>0</v>
      </c>
      <c r="BD243" s="640">
        <f>IF(Duombaze!AT243="",0,INDEX(DU!K:K,MATCH(Duombaze!AT243,DU!A:A,0),1))+IF(Duombaze!AU243="",0,INDEX(DU!K:K,MATCH(Duombaze!AU243,DU!A:A,0),1))+IF(Duombaze!AV243="",0,INDEX(DU!K:K,MATCH(Duombaze!AV243,DU!A:A,0),1))+IF(Duombaze!AW243="",0,INDEX(DU!K:K,MATCH(Duombaze!AW243,DU!A:A,0),1))+IF(Duombaze!AX243="",0,INDEX(DU!K:K,MATCH(Duombaze!AX243,DU!A:A,0),1))+IF(Duombaze!AY243="",0,INDEX(DU!K:K,MATCH(Duombaze!AY243,DU!A:A,0),1))+IF(Duombaze!AZ243="",0,INDEX(DU!K:K,MATCH(Duombaze!AZ243,DU!A:A,0),1))+IF(Duombaze!BA243="",0,INDEX(DU!K:K,MATCH(Duombaze!BA243,DU!A:A,0),1))+IF(Duombaze!BB243="",0,INDEX(DU!K:K,MATCH(Duombaze!BB243,DU!A:A,0),1))</f>
        <v>0</v>
      </c>
      <c r="BE243" s="6"/>
      <c r="BF243" s="6"/>
      <c r="BG243" s="66"/>
      <c r="BH243" s="4" t="str">
        <f t="shared" si="110"/>
        <v/>
      </c>
      <c r="BI243" s="6"/>
      <c r="BJ243" s="643"/>
      <c r="BK243" s="643"/>
      <c r="BL243" s="643"/>
      <c r="BM243" s="643">
        <f>IF(Duombaze!BJ243="",0,INDEX(DU!I:I,MATCH(Duombaze!BJ243,DU!A:A,0),1))+IF(Duombaze!BK243="",0,INDEX(DU!I:I,MATCH(Duombaze!BK243,DU!A:A,0),1))+IF(Duombaze!BL243="",0,INDEX(DU!I:I,MATCH(Duombaze!BL243,DU!A:A,0),1))</f>
        <v>0</v>
      </c>
      <c r="BN243" s="640">
        <f>IF(Duombaze!BJ243="",0,INDEX(DU!K:K,MATCH(Duombaze!BJ243,DU!A:A,0),1))+IF(Duombaze!BK243="",0,INDEX(DU!K:K,MATCH(Duombaze!BK243,DU!A:A,0),1))+IF(Duombaze!BL243="",0,INDEX(DU!K:K,MATCH(Duombaze!BL243,DU!A:A,0),1))</f>
        <v>0</v>
      </c>
      <c r="BO243" s="6"/>
      <c r="BP243" s="6"/>
      <c r="BQ243" s="6"/>
      <c r="BR243" s="6" t="str">
        <f t="shared" si="116"/>
        <v/>
      </c>
      <c r="BS243" s="6"/>
      <c r="BT243" s="6"/>
      <c r="BU243" s="6"/>
      <c r="BV243" s="6"/>
      <c r="BW243" s="6">
        <f>IF(Duombaze!BT243="",0,INDEX(DU!I:I,MATCH(Duombaze!BT243,DU!A:A,0),1))+IF(Duombaze!BU243="",0,INDEX(DU!I:I,MATCH(Duombaze!BU243,DU!A:A,0),1))+IF(Duombaze!BV243="",0,INDEX(DU!I:I,MATCH(Duombaze!BV243,DU!A:A,0),1))</f>
        <v>0</v>
      </c>
      <c r="BX243" s="6">
        <f>IF(Duombaze!BT243="",0,INDEX(DU!K:K,MATCH(Duombaze!BT243,DU!A:A,0),1))+IF(Duombaze!BU243="",0,INDEX(DU!K:K,MATCH(Duombaze!BU243,DU!A:A,0),1))+IF(Duombaze!BV243="",0,INDEX(DU!K:K,MATCH(Duombaze!BV243,DU!A:A,0),1))</f>
        <v>0</v>
      </c>
      <c r="BY243" s="6"/>
      <c r="BZ243" s="6"/>
      <c r="CA243" s="6"/>
      <c r="CB243" s="6" t="str">
        <f t="shared" si="118"/>
        <v/>
      </c>
      <c r="CC243" s="6"/>
      <c r="CD243" s="6">
        <f>IF(Duombaze!CC243="",0,INDEX(DU!I:I,MATCH(Duombaze!CC243,DU!A:A,0),1))</f>
        <v>0</v>
      </c>
      <c r="CE243" s="4">
        <f>IF(Duombaze!CC243="",0,INDEX(DU!K:K,MATCH(Duombaze!CC243,DU!A:A,0),1))</f>
        <v>0</v>
      </c>
      <c r="CF243" s="6"/>
      <c r="CG243" s="6"/>
      <c r="CH243" s="6"/>
      <c r="CI243" s="4" t="str">
        <f t="shared" si="105"/>
        <v/>
      </c>
      <c r="CJ243" s="6"/>
      <c r="CK243" s="6">
        <f>IF(Duombaze!CJ243="",0,INDEX(DU!I:I,MATCH(Duombaze!CJ243,DU!A:A,0),1))</f>
        <v>0</v>
      </c>
      <c r="CL243" s="4">
        <f>IF(Duombaze!CJ243="",0,INDEX(DU!K:K,MATCH(Duombaze!CJ243,DU!A:A,0),1))</f>
        <v>0</v>
      </c>
      <c r="CM243" s="6"/>
      <c r="CN243" s="6"/>
      <c r="CO243" s="6"/>
      <c r="CP243" s="4" t="str">
        <f t="shared" si="106"/>
        <v/>
      </c>
      <c r="CQ243" s="6"/>
      <c r="CR243" s="643"/>
      <c r="CS243" s="643"/>
      <c r="CT243" s="643">
        <f>IF(Duombaze!CR243="",0,INDEX(DU!I:I,MATCH(Duombaze!CR243,DU!A:A,0),1))+IF(Duombaze!CS243="",0,INDEX(DU!I:I,MATCH(Duombaze!CS243,DU!A:A,0),1))</f>
        <v>0</v>
      </c>
      <c r="CU243" s="6">
        <f>IF(Duombaze!CR243="",0,INDEX(DU!K:K,MATCH(Duombaze!CR243,DU!A:A,0),1))+IF(Duombaze!CS243="",0,INDEX(DU!K:K,MATCH(Duombaze!CS243,DU!A:A,0),1))</f>
        <v>0</v>
      </c>
      <c r="CV243" s="6"/>
      <c r="CW243" s="6"/>
      <c r="CX243" s="6"/>
      <c r="CY243" s="4" t="str">
        <f t="shared" si="107"/>
        <v/>
      </c>
      <c r="CZ243" s="6"/>
      <c r="DA243" s="674"/>
      <c r="DB243" s="674"/>
      <c r="DC243" s="674">
        <f>IF(Duombaze!DA243="",0,INDEX(DU!I:I,MATCH(Duombaze!DA243,DU!A:A,0),1))+IF(Duombaze!DB243="",0,INDEX(DU!I:I,MATCH(Duombaze!DB243,DU!A:A,0),1))</f>
        <v>0</v>
      </c>
      <c r="DD243" s="6">
        <f>IF(Duombaze!DA243="",0,INDEX(DU!K:K,MATCH(Duombaze!DA243,DU!A:A,0),1))+IF(Duombaze!DB243="",0,INDEX(DU!K:K,MATCH(Duombaze!DB243,DU!A:A,0),1))</f>
        <v>0</v>
      </c>
      <c r="DE243" s="6"/>
      <c r="DF243" s="6"/>
      <c r="DG243" s="6"/>
      <c r="DH243" s="6" t="str">
        <f t="shared" si="108"/>
        <v/>
      </c>
      <c r="DI243" s="6"/>
      <c r="DJ243" s="674"/>
      <c r="DK243" s="679"/>
      <c r="DL243" s="679">
        <f>IF(Duombaze!DJ243="",0,INDEX(DU!I:I,MATCH(Duombaze!DJ243,DU!A:A,0),1))+IF(Duombaze!DK243="",0,INDEX(DU!I:I,MATCH(Duombaze!DK243,DU!A:A,0),1))</f>
        <v>0</v>
      </c>
      <c r="DM243" s="6">
        <f>IF(Duombaze!DJ243="",0,INDEX(DU!K:K,MATCH(Duombaze!DJ243,DU!A:A,0),1))+IF(Duombaze!DK243="",0,INDEX(DU!K:K,MATCH(Duombaze!DK243,DU!A:A,0),1))</f>
        <v>0</v>
      </c>
      <c r="DN243" s="48"/>
      <c r="DO243" s="48"/>
      <c r="DP243" s="48"/>
      <c r="DQ243" s="4" t="str">
        <f t="shared" si="109"/>
        <v/>
      </c>
      <c r="DR243" s="66"/>
      <c r="DS243" s="694"/>
      <c r="DT243" s="694"/>
      <c r="DU243" s="694"/>
      <c r="DV243" s="694"/>
      <c r="DW243" s="694">
        <f>IF(Duombaze!DS243="",0,INDEX(DU!I:I,MATCH(Duombaze!DS243,DU!A:A,0),1))+IF(Duombaze!DT243="",0,INDEX(DU!I:I,MATCH(Duombaze!DT243,DU!A:A,0),1))+IF(Duombaze!DU243="",0,INDEX(DU!I:I,MATCH(Duombaze!DU243,DU!A:A,0),1))+IF(Duombaze!DV243="",0,INDEX(DU!I:I,MATCH(Duombaze!DV243,DU!A:A,0),1))</f>
        <v>0</v>
      </c>
      <c r="DX243" s="640">
        <f>IF(Duombaze!DS243="",0,INDEX(DU!K:K,MATCH(Duombaze!DS243,DU!A:A,0),1))+IF(Duombaze!DT243="",0,INDEX(DU!K:K,MATCH(Duombaze!DT243,DU!A:A,0),1))+IF(Duombaze!DU243="",0,INDEX(DU!K:K,MATCH(Duombaze!DU243,DU!A:A,0),1))+IF(Duombaze!DV243="",0,INDEX(DU!K:KH,MATCH(Duombaze!DV243,DU!A:A,0),1))</f>
        <v>0</v>
      </c>
      <c r="DY243" s="66"/>
      <c r="DZ243" s="66"/>
      <c r="EA243" s="6"/>
      <c r="EB243" s="6" t="str">
        <f t="shared" si="97"/>
        <v/>
      </c>
      <c r="EC243" s="6"/>
      <c r="ED243" s="6">
        <f>IF(Duombaze!EC243="",0,INDEX(DU!I:I,MATCH(Duombaze!EC243,DU!A:A,0),1))</f>
        <v>0</v>
      </c>
      <c r="EE243" s="640">
        <f>IF(Duombaze!EC243="",0,INDEX(DU!K:K,MATCH(Duombaze!EC243,DU!A:A,0),1))</f>
        <v>0</v>
      </c>
      <c r="EF243" s="6"/>
      <c r="EG243" s="6"/>
      <c r="EH243" s="6"/>
      <c r="EI243" s="4" t="str">
        <f t="shared" si="119"/>
        <v/>
      </c>
      <c r="EJ243" s="6"/>
      <c r="EK243" s="674"/>
      <c r="EL243" s="674"/>
      <c r="EM243" s="674"/>
      <c r="EN243" s="674">
        <f>IF(Duombaze!EK243="",0,INDEX(DU!I:I,MATCH(Duombaze!EK243,DU!A:A,0),1))+IF(Duombaze!EL243="",0,INDEX(DU!I:I,MATCH(Duombaze!EL243,DU!A:A,0),1))+IF(Duombaze!EM243="",0,INDEX(DU!I:I,MATCH(Duombaze!EM243,DU!A:A,0),1))</f>
        <v>0</v>
      </c>
      <c r="EO243" s="6">
        <f>IF(Duombaze!EK243="",0,INDEX(DU!K:K,MATCH(Duombaze!EK243,DU!A:A,0),1))+IF(Duombaze!EL243="",0,INDEX(DU!K:K,MATCH(Duombaze!EL243,DU!A:A,0),1))+IF(Duombaze!EM243="",0,INDEX(DU!K:K,MATCH(Duombaze!EM243,DU!A:A,0),1))</f>
        <v>0</v>
      </c>
      <c r="EP243" s="6"/>
      <c r="EQ243" s="6"/>
      <c r="ER243" s="6"/>
      <c r="ES243" s="4" t="str">
        <f t="shared" si="98"/>
        <v/>
      </c>
      <c r="ET243" s="6"/>
      <c r="EU243" s="6"/>
      <c r="EV243" s="6"/>
      <c r="EW243" s="6"/>
      <c r="EX243" s="6" t="str">
        <f t="shared" si="122"/>
        <v/>
      </c>
      <c r="EY243" s="6"/>
      <c r="EZ243" s="674"/>
      <c r="FA243" s="674"/>
      <c r="FB243" s="674">
        <f>IF(Duombaze!EZ243="",0,INDEX(DU!I:I,MATCH(Duombaze!EZ243,DU!A:A,0),1))+IF(Duombaze!FA243="",0,INDEX(DU!I:I,MATCH(Duombaze!FA243,DU!A:A,0),1))</f>
        <v>0</v>
      </c>
      <c r="FC243" s="6">
        <f>IF(Duombaze!EZ243="",0,INDEX(DU!K:K,MATCH(Duombaze!EZ243,DU!A:A,0),1))+IF(Duombaze!FA243="",0,INDEX(DU!K:K,MATCH(Duombaze!FA243,DU!A:A,0),1))</f>
        <v>0</v>
      </c>
      <c r="FD243" s="6"/>
      <c r="FE243" s="6"/>
      <c r="FF243" s="6"/>
      <c r="FG243" s="6"/>
      <c r="FH243" s="6"/>
      <c r="FI243" s="6"/>
      <c r="FJ243" s="6"/>
      <c r="FK243" s="66"/>
      <c r="FL243" s="14"/>
      <c r="FM243" s="673"/>
      <c r="FN243" s="673"/>
      <c r="FO243" s="673"/>
      <c r="FP243" s="673"/>
      <c r="FQ243" s="673">
        <f>IF(Duombaze!FM243="",0,INDEX(DU!I:I,MATCH(Duombaze!FM243,DU!A:A,0),1))+IF(Duombaze!FN243="",0,INDEX(DU!I:I,MATCH(Duombaze!FN243,DU!A:A,0),1))+IF(Duombaze!FO243="",0,INDEX(DU!I:I,MATCH(Duombaze!FO243,DU!A:A,0),1))+IF(Duombaze!FP243="",0,INDEX(DU!I:I,MATCH(Duombaze!FP243,DU!A:A,0),1))</f>
        <v>0</v>
      </c>
      <c r="FR243" s="673">
        <f>IF(Duombaze!FM243="",0,INDEX(DU!K:K,MATCH(Duombaze!FM243,DU!A:A,0),1))+IF(Duombaze!FN243="",0,INDEX(DU!K:K,MATCH(Duombaze!FN243,DU!A:A,0),1))+IF(Duombaze!FO243="",0,INDEX(DU!K:K,MATCH(Duombaze!FO243,DU!A:A,0),1))+IF(Duombaze!FP243="",0,INDEX(DU!K:K,MATCH(Duombaze!FP243,DU!A:A,0),1))</f>
        <v>0</v>
      </c>
    </row>
    <row r="244" spans="1:183" s="7" customFormat="1" ht="23.45" customHeight="1" x14ac:dyDescent="0.25">
      <c r="A244" s="42" t="s">
        <v>648</v>
      </c>
      <c r="B244" s="42" t="s">
        <v>781</v>
      </c>
      <c r="C244" s="12" t="s">
        <v>8994</v>
      </c>
      <c r="D244" s="6"/>
      <c r="E244" s="4" t="str">
        <f t="shared" si="121"/>
        <v/>
      </c>
      <c r="F244" s="6"/>
      <c r="G244" s="643"/>
      <c r="H244" s="643"/>
      <c r="I244" s="643"/>
      <c r="J244" s="643"/>
      <c r="K244" s="643"/>
      <c r="L244" s="643"/>
      <c r="M244" s="643"/>
      <c r="N244" s="643"/>
      <c r="O244" s="643"/>
      <c r="P244" s="643">
        <f>IF(Duombaze!G244="",0,INDEX(DU!I:I,MATCH(Duombaze!G244,DU!A:A,0),1))+IF(Duombaze!H244="",0,INDEX(DU!I:I,MATCH(Duombaze!H244,DU!A:A,0),1))+IF(Duombaze!I244="",0,INDEX(DU!I:I,MATCH(Duombaze!I244,DU!A:A,0),1))+IF(Duombaze!J244="",0,INDEX(DU!I:I,MATCH(Duombaze!J244,DU!A:A,0),1))+IF(Duombaze!K244="",0,INDEX(DU!I:I,MATCH(Duombaze!K244,DU!A:A,0),1))+IF(Duombaze!L244="",0,INDEX(DU!I:I,MATCH(Duombaze!L244,DU!A:A,0),1))+IF(Duombaze!M244="",0,INDEX(DU!I:I,MATCH(Duombaze!M244,DU!A:A,0),1))+IF(Duombaze!N244="",0,INDEX(DU!I:I,MATCH(Duombaze!N244,DU!A:A,0),1))+IF(Duombaze!O244="",0,INDEX(DU!I:I,MATCH(Duombaze!O244,DU!A:A,0),1))</f>
        <v>0</v>
      </c>
      <c r="Q244" s="640">
        <f>IF(Duombaze!G244="",0,INDEX(DU!K:K,MATCH(Duombaze!G244,DU!A:A,0),1))+IF(Duombaze!H244="",0,INDEX(DU!K:K,MATCH(Duombaze!H244,DU!A:A,0),1))+IF(Duombaze!I244="",0,INDEX(DU!K:K,MATCH(Duombaze!I244,DU!A:A,0),1))+IF(Duombaze!J244="",0,INDEX(DU!K:K,MATCH(Duombaze!J244,DU!A:A,0),1))+IF(Duombaze!K244="",0,INDEX(DU!K:K,MATCH(Duombaze!K244,DU!A:A,0),1))+IF(Duombaze!L244="",0,INDEX(DU!K:K,MATCH(Duombaze!L244,DU!A:A,0),1))+IF(Duombaze!M244="",0,INDEX(DU!K:K,MATCH(Duombaze!M244,DU!A:A,0),1))+IF(Duombaze!N244="",0,INDEX(DU!K:K,MATCH(Duombaze!N244,DU!A:A,0),1))+IF(Duombaze!O244="",0,INDEX(DU!K:K,MATCH(Duombaze!O244,DU!A:A,0),1))</f>
        <v>0</v>
      </c>
      <c r="R244" s="6"/>
      <c r="S244" s="48"/>
      <c r="T244" s="883"/>
      <c r="U244" s="4">
        <f>IF(Duombaze!T244="",0,INDEX(DU!I:I,MATCH(Duombaze!T244,DU!A:A,0),1))</f>
        <v>0</v>
      </c>
      <c r="V244" s="4">
        <f>IF(Duombaze!T244="",0,INDEX(DU!K:K,MATCH(Duombaze!T244,DU!A:A,0),1))</f>
        <v>0</v>
      </c>
      <c r="W244" s="6"/>
      <c r="X244" s="6"/>
      <c r="Y244" s="858"/>
      <c r="Z244" s="66"/>
      <c r="AA244" s="4" t="str">
        <f t="shared" si="120"/>
        <v/>
      </c>
      <c r="AB244" s="6"/>
      <c r="AC244" s="6">
        <f>IF(Duombaze!AB244="",0,INDEX(DU!I:I,MATCH(Duombaze!AB244,DU!A:A,0),1))</f>
        <v>0</v>
      </c>
      <c r="AD244" s="2">
        <f>IF(Duombaze!AB244="",0,INDEX(DU!K:K,MATCH(Duombaze!AB244,DU!A:A,0),1))</f>
        <v>0</v>
      </c>
      <c r="AE244" s="6"/>
      <c r="AF244" s="6"/>
      <c r="AG244" s="6"/>
      <c r="AH244" s="4" t="str">
        <f t="shared" si="103"/>
        <v/>
      </c>
      <c r="AI244" s="6"/>
      <c r="AJ244" s="643"/>
      <c r="AK244" s="643"/>
      <c r="AL244" s="643"/>
      <c r="AM244" s="643">
        <f>IF(Duombaze!AJ244="",0,INDEX(DU!I:I,MATCH(Duombaze!AJ244,DU!A:A,0),1))+IF(Duombaze!AK244="",0,INDEX(DU!I:I,MATCH(Duombaze!AK244,DU!A:A,0),1))+IF(Duombaze!AL244="",0,INDEX(DU!I:I,MATCH(Duombaze!AL244,DU!A:A,0),1))</f>
        <v>0</v>
      </c>
      <c r="AN244" s="643">
        <f>IF(Duombaze!AJ244="",0,INDEX(DU!K:K,MATCH(Duombaze!AJ244,DU!A:A,0),1))+IF(Duombaze!AK244="",0,INDEX(DU!K:K,MATCH(Duombaze!AK244,DU!A:A,0),1))+IF(Duombaze!AL244="",0,INDEX(DU!K:K,MATCH(Duombaze!AL244,DU!A:A,0),1))</f>
        <v>0</v>
      </c>
      <c r="AO244" s="6"/>
      <c r="AP244" s="6"/>
      <c r="AQ244" s="6"/>
      <c r="AR244" s="4" t="str">
        <f t="shared" si="104"/>
        <v/>
      </c>
      <c r="AS244" s="6"/>
      <c r="AT244" s="643"/>
      <c r="AU244" s="643"/>
      <c r="AV244" s="643"/>
      <c r="AW244" s="643"/>
      <c r="AX244" s="643"/>
      <c r="AY244" s="643"/>
      <c r="AZ244" s="643"/>
      <c r="BA244" s="643"/>
      <c r="BB244" s="643"/>
      <c r="BC244" s="643">
        <f>IF(Duombaze!AT244="",0,INDEX(DU!I:I,MATCH(Duombaze!AT244,DU!A:A,0),1))+IF(Duombaze!AU244="",0,INDEX(DU!I:I,MATCH(Duombaze!AU244,DU!A:A,0),1))+IF(Duombaze!AV244="",0,INDEX(DU!I:I,MATCH(Duombaze!AV244,DU!A:A,0),1))+IF(Duombaze!AW244="",0,INDEX(DU!I:I,MATCH(Duombaze!AW244,DU!A:A,0),1))+IF(Duombaze!AX244="",0,INDEX(DU!I:I,MATCH(Duombaze!AX244,DU!A:A,0),1))+IF(Duombaze!AY244="",0,INDEX(DU!I:I,MATCH(Duombaze!AY244,DU!A:A,0),1))+IF(Duombaze!AZ244="",0,INDEX(DU!I:I,MATCH(Duombaze!AZ244,DU!A:A,0),1))+IF(Duombaze!BA244="",0,INDEX(DU!I:I,MATCH(Duombaze!BA244,DU!A:A,0),1))+IF(Duombaze!BB244="",0,INDEX(DU!I:I,MATCH(Duombaze!BB244,DU!A:A,0),1))</f>
        <v>0</v>
      </c>
      <c r="BD244" s="640">
        <f>IF(Duombaze!AT244="",0,INDEX(DU!K:K,MATCH(Duombaze!AT244,DU!A:A,0),1))+IF(Duombaze!AU244="",0,INDEX(DU!K:K,MATCH(Duombaze!AU244,DU!A:A,0),1))+IF(Duombaze!AV244="",0,INDEX(DU!K:K,MATCH(Duombaze!AV244,DU!A:A,0),1))+IF(Duombaze!AW244="",0,INDEX(DU!K:K,MATCH(Duombaze!AW244,DU!A:A,0),1))+IF(Duombaze!AX244="",0,INDEX(DU!K:K,MATCH(Duombaze!AX244,DU!A:A,0),1))+IF(Duombaze!AY244="",0,INDEX(DU!K:K,MATCH(Duombaze!AY244,DU!A:A,0),1))+IF(Duombaze!AZ244="",0,INDEX(DU!K:K,MATCH(Duombaze!AZ244,DU!A:A,0),1))+IF(Duombaze!BA244="",0,INDEX(DU!K:K,MATCH(Duombaze!BA244,DU!A:A,0),1))+IF(Duombaze!BB244="",0,INDEX(DU!K:K,MATCH(Duombaze!BB244,DU!A:A,0),1))</f>
        <v>0</v>
      </c>
      <c r="BE244" s="6"/>
      <c r="BF244" s="6"/>
      <c r="BG244" s="66"/>
      <c r="BH244" s="4" t="str">
        <f t="shared" si="110"/>
        <v/>
      </c>
      <c r="BI244" s="6"/>
      <c r="BJ244" s="643"/>
      <c r="BK244" s="643"/>
      <c r="BL244" s="643"/>
      <c r="BM244" s="643">
        <f>IF(Duombaze!BJ244="",0,INDEX(DU!I:I,MATCH(Duombaze!BJ244,DU!A:A,0),1))+IF(Duombaze!BK244="",0,INDEX(DU!I:I,MATCH(Duombaze!BK244,DU!A:A,0),1))+IF(Duombaze!BL244="",0,INDEX(DU!I:I,MATCH(Duombaze!BL244,DU!A:A,0),1))</f>
        <v>0</v>
      </c>
      <c r="BN244" s="640">
        <f>IF(Duombaze!BJ244="",0,INDEX(DU!K:K,MATCH(Duombaze!BJ244,DU!A:A,0),1))+IF(Duombaze!BK244="",0,INDEX(DU!K:K,MATCH(Duombaze!BK244,DU!A:A,0),1))+IF(Duombaze!BL244="",0,INDEX(DU!K:K,MATCH(Duombaze!BL244,DU!A:A,0),1))</f>
        <v>0</v>
      </c>
      <c r="BO244" s="6"/>
      <c r="BP244" s="6"/>
      <c r="BQ244" s="6"/>
      <c r="BR244" s="6" t="str">
        <f t="shared" si="116"/>
        <v/>
      </c>
      <c r="BS244" s="6"/>
      <c r="BT244" s="6"/>
      <c r="BU244" s="6"/>
      <c r="BV244" s="6"/>
      <c r="BW244" s="6">
        <f>IF(Duombaze!BT244="",0,INDEX(DU!I:I,MATCH(Duombaze!BT244,DU!A:A,0),1))+IF(Duombaze!BU244="",0,INDEX(DU!I:I,MATCH(Duombaze!BU244,DU!A:A,0),1))+IF(Duombaze!BV244="",0,INDEX(DU!I:I,MATCH(Duombaze!BV244,DU!A:A,0),1))</f>
        <v>0</v>
      </c>
      <c r="BX244" s="6">
        <f>IF(Duombaze!BT244="",0,INDEX(DU!K:K,MATCH(Duombaze!BT244,DU!A:A,0),1))+IF(Duombaze!BU244="",0,INDEX(DU!K:K,MATCH(Duombaze!BU244,DU!A:A,0),1))+IF(Duombaze!BV244="",0,INDEX(DU!K:K,MATCH(Duombaze!BV244,DU!A:A,0),1))</f>
        <v>0</v>
      </c>
      <c r="BY244" s="6"/>
      <c r="BZ244" s="6"/>
      <c r="CA244" s="6"/>
      <c r="CB244" s="6" t="str">
        <f t="shared" si="118"/>
        <v/>
      </c>
      <c r="CC244" s="6"/>
      <c r="CD244" s="6">
        <f>IF(Duombaze!CC244="",0,INDEX(DU!I:I,MATCH(Duombaze!CC244,DU!A:A,0),1))</f>
        <v>0</v>
      </c>
      <c r="CE244" s="4">
        <f>IF(Duombaze!CC244="",0,INDEX(DU!K:K,MATCH(Duombaze!CC244,DU!A:A,0),1))</f>
        <v>0</v>
      </c>
      <c r="CF244" s="6"/>
      <c r="CG244" s="6"/>
      <c r="CH244" s="6"/>
      <c r="CI244" s="4" t="str">
        <f t="shared" si="105"/>
        <v/>
      </c>
      <c r="CJ244" s="6"/>
      <c r="CK244" s="6">
        <f>IF(Duombaze!CJ244="",0,INDEX(DU!I:I,MATCH(Duombaze!CJ244,DU!A:A,0),1))</f>
        <v>0</v>
      </c>
      <c r="CL244" s="4">
        <f>IF(Duombaze!CJ244="",0,INDEX(DU!K:K,MATCH(Duombaze!CJ244,DU!A:A,0),1))</f>
        <v>0</v>
      </c>
      <c r="CM244" s="6"/>
      <c r="CN244" s="6"/>
      <c r="CO244" s="6"/>
      <c r="CP244" s="4" t="str">
        <f t="shared" si="106"/>
        <v/>
      </c>
      <c r="CQ244" s="6"/>
      <c r="CR244" s="643"/>
      <c r="CS244" s="643"/>
      <c r="CT244" s="643">
        <f>IF(Duombaze!CR244="",0,INDEX(DU!I:I,MATCH(Duombaze!CR244,DU!A:A,0),1))+IF(Duombaze!CS244="",0,INDEX(DU!I:I,MATCH(Duombaze!CS244,DU!A:A,0),1))</f>
        <v>0</v>
      </c>
      <c r="CU244" s="6">
        <f>IF(Duombaze!CR244="",0,INDEX(DU!K:K,MATCH(Duombaze!CR244,DU!A:A,0),1))+IF(Duombaze!CS244="",0,INDEX(DU!K:K,MATCH(Duombaze!CS244,DU!A:A,0),1))</f>
        <v>0</v>
      </c>
      <c r="CV244" s="6"/>
      <c r="CW244" s="6"/>
      <c r="CX244" s="6"/>
      <c r="CY244" s="4" t="str">
        <f t="shared" si="107"/>
        <v/>
      </c>
      <c r="CZ244" s="6"/>
      <c r="DA244" s="674"/>
      <c r="DB244" s="674"/>
      <c r="DC244" s="674">
        <f>IF(Duombaze!DA244="",0,INDEX(DU!I:I,MATCH(Duombaze!DA244,DU!A:A,0),1))+IF(Duombaze!DB244="",0,INDEX(DU!I:I,MATCH(Duombaze!DB244,DU!A:A,0),1))</f>
        <v>0</v>
      </c>
      <c r="DD244" s="6">
        <f>IF(Duombaze!DA244="",0,INDEX(DU!K:K,MATCH(Duombaze!DA244,DU!A:A,0),1))+IF(Duombaze!DB244="",0,INDEX(DU!K:K,MATCH(Duombaze!DB244,DU!A:A,0),1))</f>
        <v>0</v>
      </c>
      <c r="DE244" s="6"/>
      <c r="DF244" s="6"/>
      <c r="DG244" s="6"/>
      <c r="DH244" s="6" t="str">
        <f t="shared" si="108"/>
        <v/>
      </c>
      <c r="DI244" s="6"/>
      <c r="DJ244" s="674"/>
      <c r="DK244" s="679"/>
      <c r="DL244" s="679">
        <f>IF(Duombaze!DJ244="",0,INDEX(DU!I:I,MATCH(Duombaze!DJ244,DU!A:A,0),1))+IF(Duombaze!DK244="",0,INDEX(DU!I:I,MATCH(Duombaze!DK244,DU!A:A,0),1))</f>
        <v>0</v>
      </c>
      <c r="DM244" s="6">
        <f>IF(Duombaze!DJ244="",0,INDEX(DU!K:K,MATCH(Duombaze!DJ244,DU!A:A,0),1))+IF(Duombaze!DK244="",0,INDEX(DU!K:K,MATCH(Duombaze!DK244,DU!A:A,0),1))</f>
        <v>0</v>
      </c>
      <c r="DN244" s="48"/>
      <c r="DO244" s="48"/>
      <c r="DP244" s="48"/>
      <c r="DQ244" s="4" t="str">
        <f t="shared" si="109"/>
        <v/>
      </c>
      <c r="DR244" s="66"/>
      <c r="DS244" s="694"/>
      <c r="DT244" s="694"/>
      <c r="DU244" s="694"/>
      <c r="DV244" s="694"/>
      <c r="DW244" s="694">
        <f>IF(Duombaze!DS244="",0,INDEX(DU!I:I,MATCH(Duombaze!DS244,DU!A:A,0),1))+IF(Duombaze!DT244="",0,INDEX(DU!I:I,MATCH(Duombaze!DT244,DU!A:A,0),1))+IF(Duombaze!DU244="",0,INDEX(DU!I:I,MATCH(Duombaze!DU244,DU!A:A,0),1))+IF(Duombaze!DV244="",0,INDEX(DU!I:I,MATCH(Duombaze!DV244,DU!A:A,0),1))</f>
        <v>0</v>
      </c>
      <c r="DX244" s="640">
        <f>IF(Duombaze!DS244="",0,INDEX(DU!K:K,MATCH(Duombaze!DS244,DU!A:A,0),1))+IF(Duombaze!DT244="",0,INDEX(DU!K:K,MATCH(Duombaze!DT244,DU!A:A,0),1))+IF(Duombaze!DU244="",0,INDEX(DU!K:K,MATCH(Duombaze!DU244,DU!A:A,0),1))+IF(Duombaze!DV244="",0,INDEX(DU!K:KH,MATCH(Duombaze!DV244,DU!A:A,0),1))</f>
        <v>0</v>
      </c>
      <c r="DY244" s="66"/>
      <c r="DZ244" s="66"/>
      <c r="EA244" s="6"/>
      <c r="EB244" s="6" t="str">
        <f t="shared" si="97"/>
        <v/>
      </c>
      <c r="EC244" s="6"/>
      <c r="ED244" s="6">
        <f>IF(Duombaze!EC244="",0,INDEX(DU!I:I,MATCH(Duombaze!EC244,DU!A:A,0),1))</f>
        <v>0</v>
      </c>
      <c r="EE244" s="640">
        <f>IF(Duombaze!EC244="",0,INDEX(DU!K:K,MATCH(Duombaze!EC244,DU!A:A,0),1))</f>
        <v>0</v>
      </c>
      <c r="EF244" s="6"/>
      <c r="EG244" s="6"/>
      <c r="EH244" s="6"/>
      <c r="EI244" s="4" t="str">
        <f t="shared" si="119"/>
        <v/>
      </c>
      <c r="EJ244" s="6"/>
      <c r="EK244" s="674"/>
      <c r="EL244" s="674"/>
      <c r="EM244" s="674"/>
      <c r="EN244" s="674">
        <f>IF(Duombaze!EK244="",0,INDEX(DU!I:I,MATCH(Duombaze!EK244,DU!A:A,0),1))+IF(Duombaze!EL244="",0,INDEX(DU!I:I,MATCH(Duombaze!EL244,DU!A:A,0),1))+IF(Duombaze!EM244="",0,INDEX(DU!I:I,MATCH(Duombaze!EM244,DU!A:A,0),1))</f>
        <v>0</v>
      </c>
      <c r="EO244" s="6">
        <f>IF(Duombaze!EK244="",0,INDEX(DU!K:K,MATCH(Duombaze!EK244,DU!A:A,0),1))+IF(Duombaze!EL244="",0,INDEX(DU!K:K,MATCH(Duombaze!EL244,DU!A:A,0),1))+IF(Duombaze!EM244="",0,INDEX(DU!K:K,MATCH(Duombaze!EM244,DU!A:A,0),1))</f>
        <v>0</v>
      </c>
      <c r="EP244" s="6"/>
      <c r="EQ244" s="6"/>
      <c r="ER244" s="6"/>
      <c r="ES244" s="4" t="str">
        <f t="shared" si="98"/>
        <v/>
      </c>
      <c r="ET244" s="6"/>
      <c r="EU244" s="6"/>
      <c r="EV244" s="6"/>
      <c r="EW244" s="6"/>
      <c r="EX244" s="6" t="str">
        <f t="shared" si="122"/>
        <v/>
      </c>
      <c r="EY244" s="6"/>
      <c r="EZ244" s="674"/>
      <c r="FA244" s="674"/>
      <c r="FB244" s="674">
        <f>IF(Duombaze!EZ244="",0,INDEX(DU!I:I,MATCH(Duombaze!EZ244,DU!A:A,0),1))+IF(Duombaze!FA244="",0,INDEX(DU!I:I,MATCH(Duombaze!FA244,DU!A:A,0),1))</f>
        <v>0</v>
      </c>
      <c r="FC244" s="6">
        <f>IF(Duombaze!EZ244="",0,INDEX(DU!K:K,MATCH(Duombaze!EZ244,DU!A:A,0),1))+IF(Duombaze!FA244="",0,INDEX(DU!K:K,MATCH(Duombaze!FA244,DU!A:A,0),1))</f>
        <v>0</v>
      </c>
      <c r="FD244" s="6"/>
      <c r="FE244" s="6"/>
      <c r="FF244" s="6"/>
      <c r="FG244" s="6"/>
      <c r="FH244" s="6"/>
      <c r="FI244" s="6"/>
      <c r="FJ244" s="6"/>
      <c r="FK244" s="66"/>
      <c r="FL244" s="14"/>
      <c r="FM244" s="673"/>
      <c r="FN244" s="673"/>
      <c r="FO244" s="673"/>
      <c r="FP244" s="673"/>
      <c r="FQ244" s="673">
        <f>IF(Duombaze!FM244="",0,INDEX(DU!I:I,MATCH(Duombaze!FM244,DU!A:A,0),1))+IF(Duombaze!FN244="",0,INDEX(DU!I:I,MATCH(Duombaze!FN244,DU!A:A,0),1))+IF(Duombaze!FO244="",0,INDEX(DU!I:I,MATCH(Duombaze!FO244,DU!A:A,0),1))+IF(Duombaze!FP244="",0,INDEX(DU!I:I,MATCH(Duombaze!FP244,DU!A:A,0),1))</f>
        <v>0</v>
      </c>
      <c r="FR244" s="673">
        <f>IF(Duombaze!FM244="",0,INDEX(DU!K:K,MATCH(Duombaze!FM244,DU!A:A,0),1))+IF(Duombaze!FN244="",0,INDEX(DU!K:K,MATCH(Duombaze!FN244,DU!A:A,0),1))+IF(Duombaze!FO244="",0,INDEX(DU!K:K,MATCH(Duombaze!FO244,DU!A:A,0),1))+IF(Duombaze!FP244="",0,INDEX(DU!K:K,MATCH(Duombaze!FP244,DU!A:A,0),1))</f>
        <v>0</v>
      </c>
    </row>
    <row r="245" spans="1:183" s="7" customFormat="1" ht="23.45" customHeight="1" x14ac:dyDescent="0.25">
      <c r="A245" s="42" t="s">
        <v>653</v>
      </c>
      <c r="B245" s="42" t="s">
        <v>781</v>
      </c>
      <c r="C245" s="12" t="s">
        <v>8994</v>
      </c>
      <c r="D245" s="6"/>
      <c r="E245" s="4" t="str">
        <f t="shared" si="121"/>
        <v/>
      </c>
      <c r="F245" s="6"/>
      <c r="G245" s="643"/>
      <c r="H245" s="643"/>
      <c r="I245" s="643"/>
      <c r="J245" s="643"/>
      <c r="K245" s="643"/>
      <c r="L245" s="643"/>
      <c r="M245" s="643"/>
      <c r="N245" s="643"/>
      <c r="O245" s="643"/>
      <c r="P245" s="643">
        <f>IF(Duombaze!G245="",0,INDEX(DU!I:I,MATCH(Duombaze!G245,DU!A:A,0),1))+IF(Duombaze!H245="",0,INDEX(DU!I:I,MATCH(Duombaze!H245,DU!A:A,0),1))+IF(Duombaze!I245="",0,INDEX(DU!I:I,MATCH(Duombaze!I245,DU!A:A,0),1))+IF(Duombaze!J245="",0,INDEX(DU!I:I,MATCH(Duombaze!J245,DU!A:A,0),1))+IF(Duombaze!K245="",0,INDEX(DU!I:I,MATCH(Duombaze!K245,DU!A:A,0),1))+IF(Duombaze!L245="",0,INDEX(DU!I:I,MATCH(Duombaze!L245,DU!A:A,0),1))+IF(Duombaze!M245="",0,INDEX(DU!I:I,MATCH(Duombaze!M245,DU!A:A,0),1))+IF(Duombaze!N245="",0,INDEX(DU!I:I,MATCH(Duombaze!N245,DU!A:A,0),1))+IF(Duombaze!O245="",0,INDEX(DU!I:I,MATCH(Duombaze!O245,DU!A:A,0),1))</f>
        <v>0</v>
      </c>
      <c r="Q245" s="640">
        <f>IF(Duombaze!G245="",0,INDEX(DU!K:K,MATCH(Duombaze!G245,DU!A:A,0),1))+IF(Duombaze!H245="",0,INDEX(DU!K:K,MATCH(Duombaze!H245,DU!A:A,0),1))+IF(Duombaze!I245="",0,INDEX(DU!K:K,MATCH(Duombaze!I245,DU!A:A,0),1))+IF(Duombaze!J245="",0,INDEX(DU!K:K,MATCH(Duombaze!J245,DU!A:A,0),1))+IF(Duombaze!K245="",0,INDEX(DU!K:K,MATCH(Duombaze!K245,DU!A:A,0),1))+IF(Duombaze!L245="",0,INDEX(DU!K:K,MATCH(Duombaze!L245,DU!A:A,0),1))+IF(Duombaze!M245="",0,INDEX(DU!K:K,MATCH(Duombaze!M245,DU!A:A,0),1))+IF(Duombaze!N245="",0,INDEX(DU!K:K,MATCH(Duombaze!N245,DU!A:A,0),1))+IF(Duombaze!O245="",0,INDEX(DU!K:K,MATCH(Duombaze!O245,DU!A:A,0),1))</f>
        <v>0</v>
      </c>
      <c r="R245" s="6"/>
      <c r="S245" s="48"/>
      <c r="T245" s="883"/>
      <c r="U245" s="4">
        <f>IF(Duombaze!T245="",0,INDEX(DU!I:I,MATCH(Duombaze!T245,DU!A:A,0),1))</f>
        <v>0</v>
      </c>
      <c r="V245" s="4">
        <f>IF(Duombaze!T245="",0,INDEX(DU!K:K,MATCH(Duombaze!T245,DU!A:A,0),1))</f>
        <v>0</v>
      </c>
      <c r="W245" s="6"/>
      <c r="X245" s="6"/>
      <c r="Y245" s="858"/>
      <c r="Z245" s="66"/>
      <c r="AA245" s="4" t="str">
        <f t="shared" si="120"/>
        <v/>
      </c>
      <c r="AB245" s="6"/>
      <c r="AC245" s="6">
        <f>IF(Duombaze!AB245="",0,INDEX(DU!I:I,MATCH(Duombaze!AB245,DU!A:A,0),1))</f>
        <v>0</v>
      </c>
      <c r="AD245" s="2">
        <f>IF(Duombaze!AB245="",0,INDEX(DU!K:K,MATCH(Duombaze!AB245,DU!A:A,0),1))</f>
        <v>0</v>
      </c>
      <c r="AE245" s="6"/>
      <c r="AF245" s="6"/>
      <c r="AG245" s="6"/>
      <c r="AH245" s="4" t="str">
        <f t="shared" si="103"/>
        <v/>
      </c>
      <c r="AI245" s="6"/>
      <c r="AJ245" s="643"/>
      <c r="AK245" s="643"/>
      <c r="AL245" s="643"/>
      <c r="AM245" s="643">
        <f>IF(Duombaze!AJ245="",0,INDEX(DU!I:I,MATCH(Duombaze!AJ245,DU!A:A,0),1))+IF(Duombaze!AK245="",0,INDEX(DU!I:I,MATCH(Duombaze!AK245,DU!A:A,0),1))+IF(Duombaze!AL245="",0,INDEX(DU!I:I,MATCH(Duombaze!AL245,DU!A:A,0),1))</f>
        <v>0</v>
      </c>
      <c r="AN245" s="643">
        <f>IF(Duombaze!AJ245="",0,INDEX(DU!K:K,MATCH(Duombaze!AJ245,DU!A:A,0),1))+IF(Duombaze!AK245="",0,INDEX(DU!K:K,MATCH(Duombaze!AK245,DU!A:A,0),1))+IF(Duombaze!AL245="",0,INDEX(DU!K:K,MATCH(Duombaze!AL245,DU!A:A,0),1))</f>
        <v>0</v>
      </c>
      <c r="AO245" s="6"/>
      <c r="AP245" s="6"/>
      <c r="AQ245" s="6"/>
      <c r="AR245" s="4" t="str">
        <f t="shared" si="104"/>
        <v/>
      </c>
      <c r="AS245" s="6"/>
      <c r="AT245" s="643"/>
      <c r="AU245" s="643"/>
      <c r="AV245" s="643"/>
      <c r="AW245" s="643"/>
      <c r="AX245" s="643"/>
      <c r="AY245" s="643"/>
      <c r="AZ245" s="643"/>
      <c r="BA245" s="643"/>
      <c r="BB245" s="643"/>
      <c r="BC245" s="643">
        <f>IF(Duombaze!AT245="",0,INDEX(DU!I:I,MATCH(Duombaze!AT245,DU!A:A,0),1))+IF(Duombaze!AU245="",0,INDEX(DU!I:I,MATCH(Duombaze!AU245,DU!A:A,0),1))+IF(Duombaze!AV245="",0,INDEX(DU!I:I,MATCH(Duombaze!AV245,DU!A:A,0),1))+IF(Duombaze!AW245="",0,INDEX(DU!I:I,MATCH(Duombaze!AW245,DU!A:A,0),1))+IF(Duombaze!AX245="",0,INDEX(DU!I:I,MATCH(Duombaze!AX245,DU!A:A,0),1))+IF(Duombaze!AY245="",0,INDEX(DU!I:I,MATCH(Duombaze!AY245,DU!A:A,0),1))+IF(Duombaze!AZ245="",0,INDEX(DU!I:I,MATCH(Duombaze!AZ245,DU!A:A,0),1))+IF(Duombaze!BA245="",0,INDEX(DU!I:I,MATCH(Duombaze!BA245,DU!A:A,0),1))+IF(Duombaze!BB245="",0,INDEX(DU!I:I,MATCH(Duombaze!BB245,DU!A:A,0),1))</f>
        <v>0</v>
      </c>
      <c r="BD245" s="640">
        <f>IF(Duombaze!AT245="",0,INDEX(DU!K:K,MATCH(Duombaze!AT245,DU!A:A,0),1))+IF(Duombaze!AU245="",0,INDEX(DU!K:K,MATCH(Duombaze!AU245,DU!A:A,0),1))+IF(Duombaze!AV245="",0,INDEX(DU!K:K,MATCH(Duombaze!AV245,DU!A:A,0),1))+IF(Duombaze!AW245="",0,INDEX(DU!K:K,MATCH(Duombaze!AW245,DU!A:A,0),1))+IF(Duombaze!AX245="",0,INDEX(DU!K:K,MATCH(Duombaze!AX245,DU!A:A,0),1))+IF(Duombaze!AY245="",0,INDEX(DU!K:K,MATCH(Duombaze!AY245,DU!A:A,0),1))+IF(Duombaze!AZ245="",0,INDEX(DU!K:K,MATCH(Duombaze!AZ245,DU!A:A,0),1))+IF(Duombaze!BA245="",0,INDEX(DU!K:K,MATCH(Duombaze!BA245,DU!A:A,0),1))+IF(Duombaze!BB245="",0,INDEX(DU!K:K,MATCH(Duombaze!BB245,DU!A:A,0),1))</f>
        <v>0</v>
      </c>
      <c r="BE245" s="6"/>
      <c r="BF245" s="6"/>
      <c r="BG245" s="66"/>
      <c r="BH245" s="4" t="str">
        <f t="shared" si="110"/>
        <v/>
      </c>
      <c r="BI245" s="6"/>
      <c r="BJ245" s="643"/>
      <c r="BK245" s="643"/>
      <c r="BL245" s="643"/>
      <c r="BM245" s="643">
        <f>IF(Duombaze!BJ245="",0,INDEX(DU!I:I,MATCH(Duombaze!BJ245,DU!A:A,0),1))+IF(Duombaze!BK245="",0,INDEX(DU!I:I,MATCH(Duombaze!BK245,DU!A:A,0),1))+IF(Duombaze!BL245="",0,INDEX(DU!I:I,MATCH(Duombaze!BL245,DU!A:A,0),1))</f>
        <v>0</v>
      </c>
      <c r="BN245" s="640">
        <f>IF(Duombaze!BJ245="",0,INDEX(DU!K:K,MATCH(Duombaze!BJ245,DU!A:A,0),1))+IF(Duombaze!BK245="",0,INDEX(DU!K:K,MATCH(Duombaze!BK245,DU!A:A,0),1))+IF(Duombaze!BL245="",0,INDEX(DU!K:K,MATCH(Duombaze!BL245,DU!A:A,0),1))</f>
        <v>0</v>
      </c>
      <c r="BO245" s="6"/>
      <c r="BP245" s="6"/>
      <c r="BQ245" s="6"/>
      <c r="BR245" s="6" t="str">
        <f t="shared" si="116"/>
        <v/>
      </c>
      <c r="BS245" s="6"/>
      <c r="BT245" s="6"/>
      <c r="BU245" s="6"/>
      <c r="BV245" s="6"/>
      <c r="BW245" s="6">
        <f>IF(Duombaze!BT245="",0,INDEX(DU!I:I,MATCH(Duombaze!BT245,DU!A:A,0),1))+IF(Duombaze!BU245="",0,INDEX(DU!I:I,MATCH(Duombaze!BU245,DU!A:A,0),1))+IF(Duombaze!BV245="",0,INDEX(DU!I:I,MATCH(Duombaze!BV245,DU!A:A,0),1))</f>
        <v>0</v>
      </c>
      <c r="BX245" s="6">
        <f>IF(Duombaze!BT245="",0,INDEX(DU!K:K,MATCH(Duombaze!BT245,DU!A:A,0),1))+IF(Duombaze!BU245="",0,INDEX(DU!K:K,MATCH(Duombaze!BU245,DU!A:A,0),1))+IF(Duombaze!BV245="",0,INDEX(DU!K:K,MATCH(Duombaze!BV245,DU!A:A,0),1))</f>
        <v>0</v>
      </c>
      <c r="BY245" s="6"/>
      <c r="BZ245" s="6"/>
      <c r="CA245" s="6"/>
      <c r="CB245" s="6" t="str">
        <f t="shared" si="118"/>
        <v/>
      </c>
      <c r="CC245" s="6"/>
      <c r="CD245" s="6">
        <f>IF(Duombaze!CC245="",0,INDEX(DU!I:I,MATCH(Duombaze!CC245,DU!A:A,0),1))</f>
        <v>0</v>
      </c>
      <c r="CE245" s="4">
        <f>IF(Duombaze!CC245="",0,INDEX(DU!K:K,MATCH(Duombaze!CC245,DU!A:A,0),1))</f>
        <v>0</v>
      </c>
      <c r="CF245" s="6"/>
      <c r="CG245" s="6"/>
      <c r="CH245" s="6"/>
      <c r="CI245" s="4" t="str">
        <f t="shared" si="105"/>
        <v/>
      </c>
      <c r="CJ245" s="6"/>
      <c r="CK245" s="6">
        <f>IF(Duombaze!CJ245="",0,INDEX(DU!I:I,MATCH(Duombaze!CJ245,DU!A:A,0),1))</f>
        <v>0</v>
      </c>
      <c r="CL245" s="4">
        <f>IF(Duombaze!CJ245="",0,INDEX(DU!K:K,MATCH(Duombaze!CJ245,DU!A:A,0),1))</f>
        <v>0</v>
      </c>
      <c r="CM245" s="6"/>
      <c r="CN245" s="6"/>
      <c r="CO245" s="6"/>
      <c r="CP245" s="4" t="str">
        <f t="shared" si="106"/>
        <v/>
      </c>
      <c r="CQ245" s="6"/>
      <c r="CR245" s="643"/>
      <c r="CS245" s="643"/>
      <c r="CT245" s="643">
        <f>IF(Duombaze!CR245="",0,INDEX(DU!I:I,MATCH(Duombaze!CR245,DU!A:A,0),1))+IF(Duombaze!CS245="",0,INDEX(DU!I:I,MATCH(Duombaze!CS245,DU!A:A,0),1))</f>
        <v>0</v>
      </c>
      <c r="CU245" s="6">
        <f>IF(Duombaze!CR245="",0,INDEX(DU!K:K,MATCH(Duombaze!CR245,DU!A:A,0),1))+IF(Duombaze!CS245="",0,INDEX(DU!K:K,MATCH(Duombaze!CS245,DU!A:A,0),1))</f>
        <v>0</v>
      </c>
      <c r="CV245" s="6"/>
      <c r="CW245" s="6"/>
      <c r="CX245" s="6"/>
      <c r="CY245" s="4" t="str">
        <f t="shared" si="107"/>
        <v/>
      </c>
      <c r="CZ245" s="6"/>
      <c r="DA245" s="674"/>
      <c r="DB245" s="674"/>
      <c r="DC245" s="674">
        <f>IF(Duombaze!DA245="",0,INDEX(DU!I:I,MATCH(Duombaze!DA245,DU!A:A,0),1))+IF(Duombaze!DB245="",0,INDEX(DU!I:I,MATCH(Duombaze!DB245,DU!A:A,0),1))</f>
        <v>0</v>
      </c>
      <c r="DD245" s="6">
        <f>IF(Duombaze!DA245="",0,INDEX(DU!K:K,MATCH(Duombaze!DA245,DU!A:A,0),1))+IF(Duombaze!DB245="",0,INDEX(DU!K:K,MATCH(Duombaze!DB245,DU!A:A,0),1))</f>
        <v>0</v>
      </c>
      <c r="DE245" s="6"/>
      <c r="DF245" s="6"/>
      <c r="DG245" s="6"/>
      <c r="DH245" s="6" t="str">
        <f t="shared" si="108"/>
        <v/>
      </c>
      <c r="DI245" s="6"/>
      <c r="DJ245" s="674"/>
      <c r="DK245" s="679"/>
      <c r="DL245" s="679">
        <f>IF(Duombaze!DJ245="",0,INDEX(DU!I:I,MATCH(Duombaze!DJ245,DU!A:A,0),1))+IF(Duombaze!DK245="",0,INDEX(DU!I:I,MATCH(Duombaze!DK245,DU!A:A,0),1))</f>
        <v>0</v>
      </c>
      <c r="DM245" s="6">
        <f>IF(Duombaze!DJ245="",0,INDEX(DU!K:K,MATCH(Duombaze!DJ245,DU!A:A,0),1))+IF(Duombaze!DK245="",0,INDEX(DU!K:K,MATCH(Duombaze!DK245,DU!A:A,0),1))</f>
        <v>0</v>
      </c>
      <c r="DN245" s="48"/>
      <c r="DO245" s="48"/>
      <c r="DP245" s="48"/>
      <c r="DQ245" s="4" t="str">
        <f t="shared" si="109"/>
        <v/>
      </c>
      <c r="DR245" s="66"/>
      <c r="DS245" s="694"/>
      <c r="DT245" s="694"/>
      <c r="DU245" s="694"/>
      <c r="DV245" s="694"/>
      <c r="DW245" s="694">
        <f>IF(Duombaze!DS245="",0,INDEX(DU!I:I,MATCH(Duombaze!DS245,DU!A:A,0),1))+IF(Duombaze!DT245="",0,INDEX(DU!I:I,MATCH(Duombaze!DT245,DU!A:A,0),1))+IF(Duombaze!DU245="",0,INDEX(DU!I:I,MATCH(Duombaze!DU245,DU!A:A,0),1))+IF(Duombaze!DV245="",0,INDEX(DU!I:I,MATCH(Duombaze!DV245,DU!A:A,0),1))</f>
        <v>0</v>
      </c>
      <c r="DX245" s="640">
        <f>IF(Duombaze!DS245="",0,INDEX(DU!K:K,MATCH(Duombaze!DS245,DU!A:A,0),1))+IF(Duombaze!DT245="",0,INDEX(DU!K:K,MATCH(Duombaze!DT245,DU!A:A,0),1))+IF(Duombaze!DU245="",0,INDEX(DU!K:K,MATCH(Duombaze!DU245,DU!A:A,0),1))+IF(Duombaze!DV245="",0,INDEX(DU!K:KH,MATCH(Duombaze!DV245,DU!A:A,0),1))</f>
        <v>0</v>
      </c>
      <c r="DY245" s="66"/>
      <c r="DZ245" s="66"/>
      <c r="EA245" s="6"/>
      <c r="EB245" s="6" t="str">
        <f t="shared" si="97"/>
        <v/>
      </c>
      <c r="EC245" s="6"/>
      <c r="ED245" s="6">
        <f>IF(Duombaze!EC245="",0,INDEX(DU!I:I,MATCH(Duombaze!EC245,DU!A:A,0),1))</f>
        <v>0</v>
      </c>
      <c r="EE245" s="640">
        <f>IF(Duombaze!EC245="",0,INDEX(DU!K:K,MATCH(Duombaze!EC245,DU!A:A,0),1))</f>
        <v>0</v>
      </c>
      <c r="EF245" s="6"/>
      <c r="EG245" s="6"/>
      <c r="EH245" s="6"/>
      <c r="EI245" s="4" t="str">
        <f t="shared" si="119"/>
        <v/>
      </c>
      <c r="EJ245" s="6"/>
      <c r="EK245" s="674"/>
      <c r="EL245" s="674"/>
      <c r="EM245" s="674"/>
      <c r="EN245" s="674">
        <f>IF(Duombaze!EK245="",0,INDEX(DU!I:I,MATCH(Duombaze!EK245,DU!A:A,0),1))+IF(Duombaze!EL245="",0,INDEX(DU!I:I,MATCH(Duombaze!EL245,DU!A:A,0),1))+IF(Duombaze!EM245="",0,INDEX(DU!I:I,MATCH(Duombaze!EM245,DU!A:A,0),1))</f>
        <v>0</v>
      </c>
      <c r="EO245" s="6">
        <f>IF(Duombaze!EK245="",0,INDEX(DU!K:K,MATCH(Duombaze!EK245,DU!A:A,0),1))+IF(Duombaze!EL245="",0,INDEX(DU!K:K,MATCH(Duombaze!EL245,DU!A:A,0),1))+IF(Duombaze!EM245="",0,INDEX(DU!K:K,MATCH(Duombaze!EM245,DU!A:A,0),1))</f>
        <v>0</v>
      </c>
      <c r="EP245" s="6"/>
      <c r="EQ245" s="6"/>
      <c r="ER245" s="6"/>
      <c r="ES245" s="4" t="str">
        <f t="shared" si="98"/>
        <v/>
      </c>
      <c r="ET245" s="6"/>
      <c r="EU245" s="6"/>
      <c r="EV245" s="6"/>
      <c r="EW245" s="6"/>
      <c r="EX245" s="6" t="str">
        <f t="shared" si="122"/>
        <v/>
      </c>
      <c r="EY245" s="6"/>
      <c r="EZ245" s="674"/>
      <c r="FA245" s="674"/>
      <c r="FB245" s="674">
        <f>IF(Duombaze!EZ245="",0,INDEX(DU!I:I,MATCH(Duombaze!EZ245,DU!A:A,0),1))+IF(Duombaze!FA245="",0,INDEX(DU!I:I,MATCH(Duombaze!FA245,DU!A:A,0),1))</f>
        <v>0</v>
      </c>
      <c r="FC245" s="6">
        <f>IF(Duombaze!EZ245="",0,INDEX(DU!K:K,MATCH(Duombaze!EZ245,DU!A:A,0),1))+IF(Duombaze!FA245="",0,INDEX(DU!K:K,MATCH(Duombaze!FA245,DU!A:A,0),1))</f>
        <v>0</v>
      </c>
      <c r="FD245" s="6"/>
      <c r="FE245" s="6"/>
      <c r="FF245" s="6"/>
      <c r="FG245" s="6"/>
      <c r="FH245" s="6"/>
      <c r="FI245" s="6"/>
      <c r="FJ245" s="6"/>
      <c r="FK245" s="66"/>
      <c r="FL245" s="14"/>
      <c r="FM245" s="673"/>
      <c r="FN245" s="673"/>
      <c r="FO245" s="673"/>
      <c r="FP245" s="673"/>
      <c r="FQ245" s="673">
        <f>IF(Duombaze!FM245="",0,INDEX(DU!I:I,MATCH(Duombaze!FM245,DU!A:A,0),1))+IF(Duombaze!FN245="",0,INDEX(DU!I:I,MATCH(Duombaze!FN245,DU!A:A,0),1))+IF(Duombaze!FO245="",0,INDEX(DU!I:I,MATCH(Duombaze!FO245,DU!A:A,0),1))+IF(Duombaze!FP245="",0,INDEX(DU!I:I,MATCH(Duombaze!FP245,DU!A:A,0),1))</f>
        <v>0</v>
      </c>
      <c r="FR245" s="673">
        <f>IF(Duombaze!FM245="",0,INDEX(DU!K:K,MATCH(Duombaze!FM245,DU!A:A,0),1))+IF(Duombaze!FN245="",0,INDEX(DU!K:K,MATCH(Duombaze!FN245,DU!A:A,0),1))+IF(Duombaze!FO245="",0,INDEX(DU!K:K,MATCH(Duombaze!FO245,DU!A:A,0),1))+IF(Duombaze!FP245="",0,INDEX(DU!K:K,MATCH(Duombaze!FP245,DU!A:A,0),1))</f>
        <v>0</v>
      </c>
    </row>
    <row r="246" spans="1:183" s="20" customFormat="1" ht="23.45" customHeight="1" x14ac:dyDescent="0.25">
      <c r="A246" s="41">
        <v>0</v>
      </c>
      <c r="B246" s="41" t="s">
        <v>782</v>
      </c>
      <c r="C246" s="16" t="s">
        <v>8636</v>
      </c>
      <c r="D246" s="19" t="s">
        <v>411</v>
      </c>
      <c r="E246" s="17" t="str">
        <f t="shared" si="121"/>
        <v>0 SPD17 Be pagrindo</v>
      </c>
      <c r="F246" s="19"/>
      <c r="G246" s="639"/>
      <c r="H246" s="639"/>
      <c r="I246" s="639"/>
      <c r="J246" s="639"/>
      <c r="K246" s="639"/>
      <c r="L246" s="639"/>
      <c r="M246" s="639"/>
      <c r="N246" s="639"/>
      <c r="O246" s="639"/>
      <c r="P246" s="639">
        <f>IF(Duombaze!G246="",0,INDEX(DU!I:I,MATCH(Duombaze!G246,DU!A:A,0),1))+IF(Duombaze!H246="",0,INDEX(DU!I:I,MATCH(Duombaze!H246,DU!A:A,0),1))+IF(Duombaze!I246="",0,INDEX(DU!I:I,MATCH(Duombaze!I246,DU!A:A,0),1))+IF(Duombaze!J246="",0,INDEX(DU!I:I,MATCH(Duombaze!J246,DU!A:A,0),1))+IF(Duombaze!K246="",0,INDEX(DU!I:I,MATCH(Duombaze!K246,DU!A:A,0),1))+IF(Duombaze!L246="",0,INDEX(DU!I:I,MATCH(Duombaze!L246,DU!A:A,0),1))+IF(Duombaze!M246="",0,INDEX(DU!I:I,MATCH(Duombaze!M246,DU!A:A,0),1))+IF(Duombaze!N246="",0,INDEX(DU!I:I,MATCH(Duombaze!N246,DU!A:A,0),1))+IF(Duombaze!O246="",0,INDEX(DU!I:I,MATCH(Duombaze!O246,DU!A:A,0),1))</f>
        <v>0</v>
      </c>
      <c r="Q246" s="638">
        <f>IF(Duombaze!G246="",0,INDEX(DU!K:K,MATCH(Duombaze!G246,DU!A:A,0),1))+IF(Duombaze!H246="",0,INDEX(DU!K:K,MATCH(Duombaze!H246,DU!A:A,0),1))+IF(Duombaze!I246="",0,INDEX(DU!K:K,MATCH(Duombaze!I246,DU!A:A,0),1))+IF(Duombaze!J246="",0,INDEX(DU!K:K,MATCH(Duombaze!J246,DU!A:A,0),1))+IF(Duombaze!K246="",0,INDEX(DU!K:K,MATCH(Duombaze!K246,DU!A:A,0),1))+IF(Duombaze!L246="",0,INDEX(DU!K:K,MATCH(Duombaze!L246,DU!A:A,0),1))+IF(Duombaze!M246="",0,INDEX(DU!K:K,MATCH(Duombaze!M246,DU!A:A,0),1))+IF(Duombaze!N246="",0,INDEX(DU!K:K,MATCH(Duombaze!N246,DU!A:A,0),1))+IF(Duombaze!O246="",0,INDEX(DU!K:K,MATCH(Duombaze!O246,DU!A:A,0),1))</f>
        <v>0</v>
      </c>
      <c r="R246" s="19"/>
      <c r="S246" s="52"/>
      <c r="T246" s="881"/>
      <c r="U246" s="17">
        <f>IF(Duombaze!T246="",0,INDEX(DU!I:I,MATCH(Duombaze!T246,DU!A:A,0),1))</f>
        <v>0</v>
      </c>
      <c r="V246" s="17">
        <f>IF(Duombaze!T246="",0,INDEX(DU!K:K,MATCH(Duombaze!T246,DU!A:A,0),1))</f>
        <v>0</v>
      </c>
      <c r="W246" s="19"/>
      <c r="X246" s="19"/>
      <c r="Y246" s="134"/>
      <c r="Z246" s="65" t="s">
        <v>416</v>
      </c>
      <c r="AA246" s="17" t="str">
        <f t="shared" si="120"/>
        <v>0 SPD17 Be grąžulo</v>
      </c>
      <c r="AB246" s="19"/>
      <c r="AC246" s="19">
        <f>IF(Duombaze!AB246="",0,INDEX(DU!I:I,MATCH(Duombaze!AB246,DU!A:A,0),1))</f>
        <v>0</v>
      </c>
      <c r="AD246" s="25">
        <f>IF(Duombaze!AB246="",0,INDEX(DU!K:K,MATCH(Duombaze!AB246,DU!A:A,0),1))</f>
        <v>0</v>
      </c>
      <c r="AE246" s="19"/>
      <c r="AF246" s="19"/>
      <c r="AG246" s="19" t="s">
        <v>412</v>
      </c>
      <c r="AH246" s="17" t="str">
        <f t="shared" si="103"/>
        <v>0 SPD17 Be bamperio</v>
      </c>
      <c r="AI246" s="19"/>
      <c r="AJ246" s="639"/>
      <c r="AK246" s="639"/>
      <c r="AL246" s="639"/>
      <c r="AM246" s="639">
        <f>IF(Duombaze!AJ246="",0,INDEX(DU!I:I,MATCH(Duombaze!AJ246,DU!A:A,0),1))+IF(Duombaze!AK246="",0,INDEX(DU!I:I,MATCH(Duombaze!AK246,DU!A:A,0),1))+IF(Duombaze!AL246="",0,INDEX(DU!I:I,MATCH(Duombaze!AL246,DU!A:A,0),1))</f>
        <v>0</v>
      </c>
      <c r="AN246" s="639">
        <f>IF(Duombaze!AJ246="",0,INDEX(DU!K:K,MATCH(Duombaze!AJ246,DU!A:A,0),1))+IF(Duombaze!AK246="",0,INDEX(DU!K:K,MATCH(Duombaze!AK246,DU!A:A,0),1))+IF(Duombaze!AL246="",0,INDEX(DU!K:K,MATCH(Duombaze!AL246,DU!A:A,0),1))</f>
        <v>0</v>
      </c>
      <c r="AO246" s="19"/>
      <c r="AP246" s="19"/>
      <c r="AQ246" s="19" t="s">
        <v>413</v>
      </c>
      <c r="AR246" s="17" t="str">
        <f t="shared" si="104"/>
        <v>0 SPD17 Be hidraulinės sistemos + be papildomo valdymo išvadų</v>
      </c>
      <c r="AS246" s="19"/>
      <c r="AT246" s="639"/>
      <c r="AU246" s="639"/>
      <c r="AV246" s="639"/>
      <c r="AW246" s="639"/>
      <c r="AX246" s="639"/>
      <c r="AY246" s="639"/>
      <c r="AZ246" s="639"/>
      <c r="BA246" s="639"/>
      <c r="BB246" s="639"/>
      <c r="BC246" s="639">
        <f>IF(Duombaze!AT246="",0,INDEX(DU!I:I,MATCH(Duombaze!AT246,DU!A:A,0),1))+IF(Duombaze!AU246="",0,INDEX(DU!I:I,MATCH(Duombaze!AU246,DU!A:A,0),1))+IF(Duombaze!AV246="",0,INDEX(DU!I:I,MATCH(Duombaze!AV246,DU!A:A,0),1))+IF(Duombaze!AW246="",0,INDEX(DU!I:I,MATCH(Duombaze!AW246,DU!A:A,0),1))+IF(Duombaze!AX246="",0,INDEX(DU!I:I,MATCH(Duombaze!AX246,DU!A:A,0),1))+IF(Duombaze!AY246="",0,INDEX(DU!I:I,MATCH(Duombaze!AY246,DU!A:A,0),1))+IF(Duombaze!AZ246="",0,INDEX(DU!I:I,MATCH(Duombaze!AZ246,DU!A:A,0),1))+IF(Duombaze!BA246="",0,INDEX(DU!I:I,MATCH(Duombaze!BA246,DU!A:A,0),1))+IF(Duombaze!BB246="",0,INDEX(DU!I:I,MATCH(Duombaze!BB246,DU!A:A,0),1))</f>
        <v>0</v>
      </c>
      <c r="BD246" s="638">
        <f>IF(Duombaze!AT246="",0,INDEX(DU!K:K,MATCH(Duombaze!AT246,DU!A:A,0),1))+IF(Duombaze!AU246="",0,INDEX(DU!K:K,MATCH(Duombaze!AU246,DU!A:A,0),1))+IF(Duombaze!AV246="",0,INDEX(DU!K:K,MATCH(Duombaze!AV246,DU!A:A,0),1))+IF(Duombaze!AW246="",0,INDEX(DU!K:K,MATCH(Duombaze!AW246,DU!A:A,0),1))+IF(Duombaze!AX246="",0,INDEX(DU!K:K,MATCH(Duombaze!AX246,DU!A:A,0),1))+IF(Duombaze!AY246="",0,INDEX(DU!K:K,MATCH(Duombaze!AY246,DU!A:A,0),1))+IF(Duombaze!AZ246="",0,INDEX(DU!K:K,MATCH(Duombaze!AZ246,DU!A:A,0),1))+IF(Duombaze!BA246="",0,INDEX(DU!K:K,MATCH(Duombaze!BA246,DU!A:A,0),1))+IF(Duombaze!BB246="",0,INDEX(DU!K:K,MATCH(Duombaze!BB246,DU!A:A,0),1))</f>
        <v>0</v>
      </c>
      <c r="BE246" s="19"/>
      <c r="BF246" s="19"/>
      <c r="BG246" s="659" t="str">
        <f>BG174</f>
        <v>Be stabžių sistemos</v>
      </c>
      <c r="BH246" s="17" t="str">
        <f t="shared" si="110"/>
        <v>0 SPD17 Be stabžių sistemos</v>
      </c>
      <c r="BI246" s="19"/>
      <c r="BJ246" s="639"/>
      <c r="BK246" s="639"/>
      <c r="BL246" s="639"/>
      <c r="BM246" s="639">
        <f>IF(Duombaze!BJ246="",0,INDEX(DU!I:I,MATCH(Duombaze!BJ246,DU!A:A,0),1))+IF(Duombaze!BK246="",0,INDEX(DU!I:I,MATCH(Duombaze!BK246,DU!A:A,0),1))+IF(Duombaze!BL246="",0,INDEX(DU!I:I,MATCH(Duombaze!BL246,DU!A:A,0),1))</f>
        <v>0</v>
      </c>
      <c r="BN246" s="638">
        <f>IF(Duombaze!BJ246="",0,INDEX(DU!K:K,MATCH(Duombaze!BJ246,DU!A:A,0),1))+IF(Duombaze!BK246="",0,INDEX(DU!K:K,MATCH(Duombaze!BK246,DU!A:A,0),1))+IF(Duombaze!BL246="",0,INDEX(DU!K:K,MATCH(Duombaze!BL246,DU!A:A,0),1))</f>
        <v>0</v>
      </c>
      <c r="BO246" s="19"/>
      <c r="BP246" s="19"/>
      <c r="BQ246" s="19"/>
      <c r="BR246" s="19" t="str">
        <f t="shared" si="116"/>
        <v/>
      </c>
      <c r="BS246" s="19"/>
      <c r="BT246" s="19"/>
      <c r="BU246" s="19"/>
      <c r="BV246" s="19"/>
      <c r="BW246" s="19">
        <f>IF(Duombaze!BT246="",0,INDEX(DU!I:I,MATCH(Duombaze!BT246,DU!A:A,0),1))+IF(Duombaze!BU246="",0,INDEX(DU!I:I,MATCH(Duombaze!BU246,DU!A:A,0),1))+IF(Duombaze!BV246="",0,INDEX(DU!I:I,MATCH(Duombaze!BV246,DU!A:A,0),1))</f>
        <v>0</v>
      </c>
      <c r="BX246" s="19">
        <f>IF(Duombaze!BT246="",0,INDEX(DU!K:K,MATCH(Duombaze!BT246,DU!A:A,0),1))+IF(Duombaze!BU246="",0,INDEX(DU!K:K,MATCH(Duombaze!BU246,DU!A:A,0),1))+IF(Duombaze!BV246="",0,INDEX(DU!K:K,MATCH(Duombaze!BV246,DU!A:A,0),1))</f>
        <v>0</v>
      </c>
      <c r="BY246" s="19"/>
      <c r="BZ246" s="19"/>
      <c r="CA246" s="19" t="s">
        <v>418</v>
      </c>
      <c r="CB246" s="19" t="str">
        <f t="shared" si="118"/>
        <v>0 SPD17 Be atraminės kojos</v>
      </c>
      <c r="CC246" s="19"/>
      <c r="CD246" s="19">
        <f>IF(Duombaze!CC246="",0,INDEX(DU!I:I,MATCH(Duombaze!CC246,DU!A:A,0),1))</f>
        <v>0</v>
      </c>
      <c r="CE246" s="17">
        <f>IF(Duombaze!CC246="",0,INDEX(DU!K:K,MATCH(Duombaze!CC246,DU!A:A,0),1))</f>
        <v>0</v>
      </c>
      <c r="CF246" s="19"/>
      <c r="CG246" s="19"/>
      <c r="CH246" s="19" t="s">
        <v>396</v>
      </c>
      <c r="CI246" s="17" t="str">
        <f t="shared" si="105"/>
        <v>0 SPD17 Be priekinės tempimo kilpos</v>
      </c>
      <c r="CJ246" s="19"/>
      <c r="CK246" s="19">
        <f>IF(Duombaze!CJ246="",0,INDEX(DU!I:I,MATCH(Duombaze!CJ246,DU!A:A,0),1))</f>
        <v>0</v>
      </c>
      <c r="CL246" s="17">
        <f>IF(Duombaze!CJ246="",0,INDEX(DU!K:K,MATCH(Duombaze!CJ246,DU!A:A,0),1))</f>
        <v>0</v>
      </c>
      <c r="CM246" s="19"/>
      <c r="CN246" s="19"/>
      <c r="CO246" s="19" t="s">
        <v>1756</v>
      </c>
      <c r="CP246" s="17" t="str">
        <f t="shared" si="106"/>
        <v>0 SPD17 Be stovėjimo stabdžio, be atramų</v>
      </c>
      <c r="CQ246" s="19"/>
      <c r="CR246" s="639"/>
      <c r="CS246" s="639"/>
      <c r="CT246" s="639">
        <f>IF(Duombaze!CR246="",0,INDEX(DU!I:I,MATCH(Duombaze!CR246,DU!A:A,0),1))+IF(Duombaze!CS246="",0,INDEX(DU!I:I,MATCH(Duombaze!CS246,DU!A:A,0),1))</f>
        <v>0</v>
      </c>
      <c r="CU246" s="19">
        <f>IF(Duombaze!CR246="",0,INDEX(DU!K:K,MATCH(Duombaze!CR246,DU!A:A,0),1))+IF(Duombaze!CS246="",0,INDEX(DU!K:K,MATCH(Duombaze!CS246,DU!A:A,0),1))</f>
        <v>0</v>
      </c>
      <c r="CV246" s="19"/>
      <c r="CW246" s="19"/>
      <c r="CX246" s="19"/>
      <c r="CY246" s="17" t="str">
        <f t="shared" si="107"/>
        <v/>
      </c>
      <c r="CZ246" s="19"/>
      <c r="DA246" s="672"/>
      <c r="DB246" s="672"/>
      <c r="DC246" s="672">
        <f>IF(Duombaze!DA246="",0,INDEX(DU!I:I,MATCH(Duombaze!DA246,DU!A:A,0),1))+IF(Duombaze!DB246="",0,INDEX(DU!I:I,MATCH(Duombaze!DB246,DU!A:A,0),1))</f>
        <v>0</v>
      </c>
      <c r="DD246" s="19">
        <f>IF(Duombaze!DA246="",0,INDEX(DU!K:K,MATCH(Duombaze!DA246,DU!A:A,0),1))+IF(Duombaze!DB246="",0,INDEX(DU!K:K,MATCH(Duombaze!DB246,DU!A:A,0),1))</f>
        <v>0</v>
      </c>
      <c r="DE246" s="19"/>
      <c r="DF246" s="19"/>
      <c r="DG246" s="19" t="s">
        <v>419</v>
      </c>
      <c r="DH246" s="19" t="str">
        <f t="shared" si="108"/>
        <v>0 SPD17 Be tento / aikštelės</v>
      </c>
      <c r="DI246" s="19"/>
      <c r="DJ246" s="672"/>
      <c r="DK246" s="678"/>
      <c r="DL246" s="678">
        <f>IF(Duombaze!DJ246="",0,INDEX(DU!I:I,MATCH(Duombaze!DJ246,DU!A:A,0),1))+IF(Duombaze!DK246="",0,INDEX(DU!I:I,MATCH(Duombaze!DK246,DU!A:A,0),1))</f>
        <v>0</v>
      </c>
      <c r="DM246" s="19">
        <f>IF(Duombaze!DJ246="",0,INDEX(DU!K:K,MATCH(Duombaze!DJ246,DU!A:A,0),1))+IF(Duombaze!DK246="",0,INDEX(DU!K:K,MATCH(Duombaze!DK246,DU!A:A,0),1))</f>
        <v>0</v>
      </c>
      <c r="DN246" s="52"/>
      <c r="DO246" s="52"/>
      <c r="DP246" s="52" t="s">
        <v>386</v>
      </c>
      <c r="DQ246" s="17" t="str">
        <f t="shared" si="109"/>
        <v>0 SPD17 Be apšvietimo sistemos</v>
      </c>
      <c r="DR246" s="65"/>
      <c r="DS246" s="692"/>
      <c r="DT246" s="692"/>
      <c r="DU246" s="692"/>
      <c r="DV246" s="692"/>
      <c r="DW246" s="692">
        <f>IF(Duombaze!DS246="",0,INDEX(DU!I:I,MATCH(Duombaze!DS246,DU!A:A,0),1))+IF(Duombaze!DT246="",0,INDEX(DU!I:I,MATCH(Duombaze!DT246,DU!A:A,0),1))+IF(Duombaze!DU246="",0,INDEX(DU!I:I,MATCH(Duombaze!DU246,DU!A:A,0),1))+IF(Duombaze!DV246="",0,INDEX(DU!I:I,MATCH(Duombaze!DV246,DU!A:A,0),1))</f>
        <v>0</v>
      </c>
      <c r="DX246" s="638">
        <f>IF(Duombaze!DS246="",0,INDEX(DU!K:K,MATCH(Duombaze!DS246,DU!A:A,0),1))+IF(Duombaze!DT246="",0,INDEX(DU!K:K,MATCH(Duombaze!DT246,DU!A:A,0),1))+IF(Duombaze!DU246="",0,INDEX(DU!K:K,MATCH(Duombaze!DU246,DU!A:A,0),1))+IF(Duombaze!DV246="",0,INDEX(DU!K:KH,MATCH(Duombaze!DV246,DU!A:A,0),1))</f>
        <v>0</v>
      </c>
      <c r="DY246" s="65"/>
      <c r="DZ246" s="65"/>
      <c r="EA246" s="19" t="s">
        <v>470</v>
      </c>
      <c r="EB246" s="19" t="str">
        <f t="shared" si="97"/>
        <v>0 SPD17 Be galinės tempimo kilpos</v>
      </c>
      <c r="EC246" s="19"/>
      <c r="ED246" s="19">
        <f>IF(Duombaze!EC246="",0,INDEX(DU!I:I,MATCH(Duombaze!EC246,DU!A:A,0),1))</f>
        <v>0</v>
      </c>
      <c r="EE246" s="638">
        <f>IF(Duombaze!EC246="",0,INDEX(DU!K:K,MATCH(Duombaze!EC246,DU!A:A,0),1))</f>
        <v>0</v>
      </c>
      <c r="EF246" s="19"/>
      <c r="EG246" s="19"/>
      <c r="EH246" s="19" t="s">
        <v>387</v>
      </c>
      <c r="EI246" s="17" t="str">
        <f t="shared" si="119"/>
        <v>0 SPD17 Be lipdukų</v>
      </c>
      <c r="EJ246" s="19"/>
      <c r="EK246" s="672"/>
      <c r="EL246" s="672"/>
      <c r="EM246" s="672"/>
      <c r="EN246" s="672">
        <f>IF(Duombaze!EK246="",0,INDEX(DU!I:I,MATCH(Duombaze!EK246,DU!A:A,0),1))+IF(Duombaze!EL246="",0,INDEX(DU!I:I,MATCH(Duombaze!EL246,DU!A:A,0),1))+IF(Duombaze!EM246="",0,INDEX(DU!I:I,MATCH(Duombaze!EM246,DU!A:A,0),1))</f>
        <v>0</v>
      </c>
      <c r="EO246" s="19">
        <f>IF(Duombaze!EK246="",0,INDEX(DU!K:K,MATCH(Duombaze!EK246,DU!A:A,0),1))+IF(Duombaze!EL246="",0,INDEX(DU!K:K,MATCH(Duombaze!EL246,DU!A:A,0),1))+IF(Duombaze!EM246="",0,INDEX(DU!K:K,MATCH(Duombaze!EM246,DU!A:A,0),1))</f>
        <v>0</v>
      </c>
      <c r="EP246" s="19"/>
      <c r="EQ246" s="19"/>
      <c r="ER246" s="19" t="s">
        <v>388</v>
      </c>
      <c r="ES246" s="17" t="str">
        <f t="shared" si="98"/>
        <v>0 SPD17 Be ratų</v>
      </c>
      <c r="ET246" s="19"/>
      <c r="EU246" s="19"/>
      <c r="EV246" s="19"/>
      <c r="EW246" s="19" t="s">
        <v>389</v>
      </c>
      <c r="EX246" s="19" t="str">
        <f t="shared" si="122"/>
        <v>0 SPD17 Be purvasaugių</v>
      </c>
      <c r="EY246" s="19"/>
      <c r="EZ246" s="672"/>
      <c r="FA246" s="672"/>
      <c r="FB246" s="672">
        <f>IF(Duombaze!EZ246="",0,INDEX(DU!I:I,MATCH(Duombaze!EZ246,DU!A:A,0),1))+IF(Duombaze!FA246="",0,INDEX(DU!I:I,MATCH(Duombaze!FA246,DU!A:A,0),1))</f>
        <v>0</v>
      </c>
      <c r="FC246" s="19">
        <f>IF(Duombaze!EZ246="",0,INDEX(DU!K:K,MATCH(Duombaze!EZ246,DU!A:A,0),1))+IF(Duombaze!FA246="",0,INDEX(DU!K:K,MATCH(Duombaze!FA246,DU!A:A,0),1))</f>
        <v>0</v>
      </c>
      <c r="FD246" s="19"/>
      <c r="FE246" s="19"/>
      <c r="FF246" s="19"/>
      <c r="FG246" s="19"/>
      <c r="FH246" s="20" t="s">
        <v>2766</v>
      </c>
      <c r="FI246" s="19"/>
      <c r="FJ246" s="19"/>
      <c r="FK246" s="65"/>
      <c r="FL246" s="18" t="s">
        <v>2767</v>
      </c>
      <c r="FM246" s="671" t="s">
        <v>2767</v>
      </c>
      <c r="FN246" s="671"/>
      <c r="FO246" s="671"/>
      <c r="FP246" s="671"/>
      <c r="FQ246" s="671">
        <f>IF(Duombaze!FM246="",0,INDEX(DU!I:I,MATCH(Duombaze!FM246,DU!A:A,0),1))+IF(Duombaze!FN246="",0,INDEX(DU!I:I,MATCH(Duombaze!FN246,DU!A:A,0),1))+IF(Duombaze!FO246="",0,INDEX(DU!I:I,MATCH(Duombaze!FO246,DU!A:A,0),1))+IF(Duombaze!FP246="",0,INDEX(DU!I:I,MATCH(Duombaze!FP246,DU!A:A,0),1))</f>
        <v>179.88499485294099</v>
      </c>
      <c r="FR246" s="673">
        <f>IF(Duombaze!FM246="",0,INDEX(DU!K:K,MATCH(Duombaze!FM246,DU!A:A,0),1))+IF(Duombaze!FN246="",0,INDEX(DU!K:K,MATCH(Duombaze!FN246,DU!A:A,0),1))+IF(Duombaze!FO246="",0,INDEX(DU!K:K,MATCH(Duombaze!FO246,DU!A:A,0),1))+IF(Duombaze!FP246="",0,INDEX(DU!K:K,MATCH(Duombaze!FP246,DU!A:A,0),1))</f>
        <v>108.28</v>
      </c>
      <c r="FT246" s="100" t="s">
        <v>62</v>
      </c>
      <c r="FU246" s="100" t="s">
        <v>95</v>
      </c>
      <c r="FY246" s="65" t="str">
        <f>FY177</f>
        <v>Pneumatiniai stabdžiai dviejų kontūrų su mechaniniu LSV</v>
      </c>
      <c r="FZ246" s="17" t="str">
        <f>IF(FY246&lt;&gt;"",A250&amp;" "&amp;C250&amp;" "&amp;FY246,"")</f>
        <v>4 SPD17 Pneumatiniai stabdžiai dviejų kontūrų su mechaniniu LSV</v>
      </c>
      <c r="GA246" s="19" t="str">
        <f>GA177</f>
        <v>ZU30ASPC14PSKM +ZC30ASPCTPJLSV</v>
      </c>
    </row>
    <row r="247" spans="1:183" s="20" customFormat="1" ht="30" customHeight="1" x14ac:dyDescent="0.25">
      <c r="A247" s="41">
        <v>1</v>
      </c>
      <c r="B247" s="41" t="s">
        <v>782</v>
      </c>
      <c r="C247" s="16" t="s">
        <v>8636</v>
      </c>
      <c r="D247" s="19" t="s">
        <v>3343</v>
      </c>
      <c r="E247" s="17" t="str">
        <f t="shared" si="121"/>
        <v>1 SPD17 Pagrindas, 2017m versija</v>
      </c>
      <c r="F247" s="19" t="s">
        <v>3535</v>
      </c>
      <c r="G247" s="639" t="s">
        <v>2929</v>
      </c>
      <c r="H247" s="639" t="s">
        <v>2928</v>
      </c>
      <c r="I247" s="639" t="s">
        <v>3186</v>
      </c>
      <c r="J247" s="639" t="s">
        <v>3188</v>
      </c>
      <c r="K247" s="639">
        <v>23109200</v>
      </c>
      <c r="L247" s="881" t="s">
        <v>3476</v>
      </c>
      <c r="M247" s="639"/>
      <c r="N247" s="639"/>
      <c r="O247" s="639"/>
      <c r="P247" s="639">
        <f>IF(Duombaze!G247="",0,INDEX(DU!I:I,MATCH(Duombaze!G247,DU!A:A,0),1))+IF(Duombaze!H247="",0,INDEX(DU!I:I,MATCH(Duombaze!H247,DU!A:A,0),1))+IF(Duombaze!I247="",0,INDEX(DU!I:I,MATCH(Duombaze!I247,DU!A:A,0),1))+IF(Duombaze!J247="",0,INDEX(DU!I:I,MATCH(Duombaze!J247,DU!A:A,0),1))+IF(Duombaze!K247="",0,INDEX(DU!I:I*40,MATCH(Duombaze!K247,DU!A:A,0),1))+IF(Duombaze!L247="",0,INDEX(DU!I:I,MATCH(Duombaze!L247,DU!A:A,0),1))+IF(Duombaze!M247="",0,INDEX(DU!I:I,MATCH(Duombaze!M247,DU!A:A,0),1))+IF(Duombaze!N247="",0,INDEX(DU!I:I,MATCH(Duombaze!N247,DU!A:A,0),1))+IF(Duombaze!O247="",0,INDEX(DU!I:I,MATCH(Duombaze!O247,DU!A:A,0),1))</f>
        <v>5213.7579312072576</v>
      </c>
      <c r="Q247" s="638">
        <f>IF(Duombaze!G247="",0,INDEX(DU!K:K,MATCH(Duombaze!G247,DU!A:A,0),1))+IF(Duombaze!H247="",0,INDEX(DU!K:K,MATCH(Duombaze!H247,DU!A:A,0),1))+IF(Duombaze!I247="",0,INDEX(DU!K:K,MATCH(Duombaze!I247,DU!A:A,0),1))+IF(Duombaze!J247="",0,INDEX(DU!K:K,MATCH(Duombaze!J247,DU!A:A,0),1))+IF(Duombaze!K247="",0,INDEX(DU!K:K,MATCH(Duombaze!K247,DU!A:A,0),1))+IF(Duombaze!L247="",0,INDEX(DU!K:K,MATCH(Duombaze!L247,DU!A:A,0),1))+IF(Duombaze!M247="",0,INDEX(DU!K:K,MATCH(Duombaze!M247,DU!A:A,0),1))+IF(Duombaze!N247="",0,INDEX(DU!K:K,MATCH(Duombaze!N247,DU!A:A,0),1))+IF(Duombaze!O247="",0,INDEX(DU!K:K,MATCH(Duombaze!O247,DU!A:A,0),1))</f>
        <v>1237.43</v>
      </c>
      <c r="R247" s="19" t="s">
        <v>2013</v>
      </c>
      <c r="S247" s="52" t="s">
        <v>2004</v>
      </c>
      <c r="T247" s="881" t="s">
        <v>3476</v>
      </c>
      <c r="U247" s="17">
        <f>IF(Duombaze!T247="",0,INDEX(DU!I:I,MATCH(Duombaze!T247,DU!A:A,0),1))</f>
        <v>2281.7905284255698</v>
      </c>
      <c r="V247" s="17">
        <f>IF(Duombaze!T247="",0,INDEX(DU!K:K,MATCH(Duombaze!T247,DU!A:A,0),1))</f>
        <v>137.66</v>
      </c>
      <c r="W247" s="19" t="s">
        <v>3488</v>
      </c>
      <c r="X247" s="19"/>
      <c r="Y247" s="134"/>
      <c r="Z247" s="65" t="s">
        <v>687</v>
      </c>
      <c r="AA247" s="17" t="str">
        <f t="shared" si="120"/>
        <v>1 SPD17 Grąžulas amortizuojamas</v>
      </c>
      <c r="AB247" s="19" t="s">
        <v>1848</v>
      </c>
      <c r="AC247" s="19">
        <f>IF(Duombaze!AB247="",0,INDEX(DU!I:I,MATCH(Duombaze!AB247,DU!A:A,0),1))</f>
        <v>594.13287760824301</v>
      </c>
      <c r="AD247" s="25">
        <f>IF(Duombaze!AB247="",0,INDEX(DU!K:K,MATCH(Duombaze!AB247,DU!A:A,0),1))</f>
        <v>67.2</v>
      </c>
      <c r="AE247" s="19"/>
      <c r="AF247" s="19" t="s">
        <v>2068</v>
      </c>
      <c r="AG247" s="19" t="s">
        <v>689</v>
      </c>
      <c r="AH247" s="17" t="str">
        <f t="shared" si="103"/>
        <v>1 SPD17 Bamperis apvalus prisukamas</v>
      </c>
      <c r="AI247" s="19" t="s">
        <v>262</v>
      </c>
      <c r="AJ247" s="639" t="s">
        <v>262</v>
      </c>
      <c r="AK247" s="639"/>
      <c r="AL247" s="639"/>
      <c r="AM247" s="639">
        <f>IF(Duombaze!AJ247="",0,INDEX(DU!I:I,MATCH(Duombaze!AJ247,DU!A:A,0),1))+IF(Duombaze!AK247="",0,INDEX(DU!I:I,MATCH(Duombaze!AK247,DU!A:A,0),1))+IF(Duombaze!AL247="",0,INDEX(DU!I:I,MATCH(Duombaze!AL247,DU!A:A,0),1))</f>
        <v>123.400175525962</v>
      </c>
      <c r="AN247" s="639">
        <f>IF(Duombaze!AJ247="",0,INDEX(DU!K:K,MATCH(Duombaze!AJ247,DU!A:A,0),1))+IF(Duombaze!AK247="",0,INDEX(DU!K:K,MATCH(Duombaze!AK247,DU!A:A,0),1))+IF(Duombaze!AL247="",0,INDEX(DU!K:K,MATCH(Duombaze!AL247,DU!A:A,0),1))</f>
        <v>29.87</v>
      </c>
      <c r="AO247" s="19"/>
      <c r="AP247" s="19" t="s">
        <v>2073</v>
      </c>
      <c r="AQ247" s="19" t="s">
        <v>1550</v>
      </c>
      <c r="AR247" s="17" t="str">
        <f t="shared" si="104"/>
        <v>1 SPD17 Hidraulika + pagrindo hidraulines jungtys</v>
      </c>
      <c r="AS247" s="19" t="s">
        <v>417</v>
      </c>
      <c r="AT247" s="639" t="s">
        <v>417</v>
      </c>
      <c r="AU247" s="639"/>
      <c r="AV247" s="639"/>
      <c r="AW247" s="639"/>
      <c r="AX247" s="639"/>
      <c r="AY247" s="639"/>
      <c r="AZ247" s="639"/>
      <c r="BA247" s="639"/>
      <c r="BB247" s="639"/>
      <c r="BC247" s="639">
        <f>IF(Duombaze!AT247="",0,INDEX(DU!I:I,MATCH(Duombaze!AT247,DU!A:A,0),1))+IF(Duombaze!AU247="",0,INDEX(DU!I:I,MATCH(Duombaze!AU247,DU!A:A,0),1))+IF(Duombaze!AV247="",0,INDEX(DU!I:I,MATCH(Duombaze!AV247,DU!A:A,0),1))+IF(Duombaze!AW247="",0,INDEX(DU!I:I,MATCH(Duombaze!AW247,DU!A:A,0),1))+IF(Duombaze!AX247="",0,INDEX(DU!I:I,MATCH(Duombaze!AX247,DU!A:A,0),1))+IF(Duombaze!AY247="",0,INDEX(DU!I:I,MATCH(Duombaze!AY247,DU!A:A,0),1))+IF(Duombaze!AZ247="",0,INDEX(DU!I:I,MATCH(Duombaze!AZ247,DU!A:A,0),1))+IF(Duombaze!BA247="",0,INDEX(DU!I:I,MATCH(Duombaze!BA247,DU!A:A,0),1))+IF(Duombaze!BB247="",0,INDEX(DU!I:I,MATCH(Duombaze!BB247,DU!A:A,0),1))</f>
        <v>725.90399155570196</v>
      </c>
      <c r="BD247" s="638">
        <f>IF(Duombaze!AT247="",0,INDEX(DU!K:K,MATCH(Duombaze!AT247,DU!A:A,0),1))+IF(Duombaze!AU247="",0,INDEX(DU!K:K,MATCH(Duombaze!AU247,DU!A:A,0),1))+IF(Duombaze!AV247="",0,INDEX(DU!K:K,MATCH(Duombaze!AV247,DU!A:A,0),1))+IF(Duombaze!AW247="",0,INDEX(DU!K:K,MATCH(Duombaze!AW247,DU!A:A,0),1))+IF(Duombaze!AX247="",0,INDEX(DU!K:K,MATCH(Duombaze!AX247,DU!A:A,0),1))+IF(Duombaze!AY247="",0,INDEX(DU!K:K,MATCH(Duombaze!AY247,DU!A:A,0),1))+IF(Duombaze!AZ247="",0,INDEX(DU!K:K,MATCH(Duombaze!AZ247,DU!A:A,0),1))+IF(Duombaze!BA247="",0,INDEX(DU!K:K,MATCH(Duombaze!BA247,DU!A:A,0),1))+IF(Duombaze!BB247="",0,INDEX(DU!K:K,MATCH(Duombaze!BB247,DU!A:A,0),1))</f>
        <v>0</v>
      </c>
      <c r="BE247" s="19"/>
      <c r="BF247" s="19"/>
      <c r="BG247" s="659" t="str">
        <f>BG175</f>
        <v>Hidrauliniai stabdžiai</v>
      </c>
      <c r="BH247" s="17" t="str">
        <f t="shared" si="110"/>
        <v>1 SPD17 Hidrauliniai stabdžiai</v>
      </c>
      <c r="BI247" s="19" t="str">
        <f>BI175</f>
        <v>ZU30ASPC14HS00 + ZC10ASPC1016HJ + ZM0CILINDRIUK0</v>
      </c>
      <c r="BJ247" s="639" t="s">
        <v>3002</v>
      </c>
      <c r="BK247" s="639" t="s">
        <v>3006</v>
      </c>
      <c r="BL247" s="639" t="s">
        <v>2995</v>
      </c>
      <c r="BM247" s="639">
        <f>IF(Duombaze!BJ247="",0,INDEX(DU!I:I,MATCH(Duombaze!BJ247,DU!A:A,0),1))+IF(Duombaze!BK247="",0,INDEX(DU!I:I,MATCH(Duombaze!BK247,DU!A:A,0),1))+IF(Duombaze!BL247="",0,INDEX(DU!I:I,MATCH(Duombaze!BL247,DU!A:A,0),1))</f>
        <v>238.6316228</v>
      </c>
      <c r="BN247" s="638">
        <f>IF(Duombaze!BJ247="",0,INDEX(DU!K:K,MATCH(Duombaze!BJ247,DU!A:A,0),1))+IF(Duombaze!BK247="",0,INDEX(DU!K:K,MATCH(Duombaze!BK247,DU!A:A,0),1))+IF(Duombaze!BL247="",0,INDEX(DU!K:K,MATCH(Duombaze!BL247,DU!A:A,0),1))</f>
        <v>62.099999999999994</v>
      </c>
      <c r="BO247" s="19" t="s">
        <v>3005</v>
      </c>
      <c r="BP247" s="19" t="s">
        <v>3014</v>
      </c>
      <c r="BQ247" s="19"/>
      <c r="BR247" s="19" t="str">
        <f t="shared" si="116"/>
        <v/>
      </c>
      <c r="BS247" s="19"/>
      <c r="BT247" s="19"/>
      <c r="BU247" s="19"/>
      <c r="BV247" s="19"/>
      <c r="BW247" s="19">
        <f>IF(Duombaze!BT247="",0,INDEX(DU!I:I,MATCH(Duombaze!BT247,DU!A:A,0),1))+IF(Duombaze!BU247="",0,INDEX(DU!I:I,MATCH(Duombaze!BU247,DU!A:A,0),1))+IF(Duombaze!BV247="",0,INDEX(DU!I:I,MATCH(Duombaze!BV247,DU!A:A,0),1))</f>
        <v>0</v>
      </c>
      <c r="BX247" s="19">
        <f>IF(Duombaze!BT247="",0,INDEX(DU!K:K,MATCH(Duombaze!BT247,DU!A:A,0),1))+IF(Duombaze!BU247="",0,INDEX(DU!K:K,MATCH(Duombaze!BU247,DU!A:A,0),1))+IF(Duombaze!BV247="",0,INDEX(DU!K:K,MATCH(Duombaze!BV247,DU!A:A,0),1))</f>
        <v>0</v>
      </c>
      <c r="BY247" s="19"/>
      <c r="BZ247" s="19"/>
      <c r="CA247" s="19" t="str">
        <f>CA175</f>
        <v>Hidr.koja SIMOL H1060 + HJ + kranas</v>
      </c>
      <c r="CB247" s="19" t="str">
        <f t="shared" si="118"/>
        <v>1 SPD17 Hidr.koja SIMOL H1060 + HJ + kranas</v>
      </c>
      <c r="CC247" s="19" t="str">
        <f>CC175</f>
        <v>ZM10HKSIMH1060</v>
      </c>
      <c r="CD247" s="19">
        <f>IF(Duombaze!CC247="",0,INDEX(DU!I:I,MATCH(Duombaze!CC247,DU!A:A,0),1))</f>
        <v>164.361478056473</v>
      </c>
      <c r="CE247" s="17">
        <f>IF(Duombaze!CC247="",0,INDEX(DU!K:K,MATCH(Duombaze!CC247,DU!A:A,0),1))</f>
        <v>18.05</v>
      </c>
      <c r="CF247" s="19"/>
      <c r="CG247" s="19" t="s">
        <v>2109</v>
      </c>
      <c r="CH247" s="19" t="str">
        <f>CH175</f>
        <v>Priekinė kilpa UMEGA D-50 (plokštelė 145x145)</v>
      </c>
      <c r="CI247" s="17" t="str">
        <f t="shared" si="105"/>
        <v>1 SPD17 Priekinė kilpa UMEGA D-50 (plokštelė 145x145)</v>
      </c>
      <c r="CJ247" s="19" t="str">
        <f>CJ175</f>
        <v>ZC40ASPC16CPKU</v>
      </c>
      <c r="CK247" s="19">
        <f>IF(Duombaze!CJ247="",0,INDEX(DU!I:I,MATCH(Duombaze!CJ247,DU!A:A,0),1))</f>
        <v>71.836726290849597</v>
      </c>
      <c r="CL247" s="17">
        <f>IF(Duombaze!CJ247="",0,INDEX(DU!K:K,MATCH(Duombaze!CJ247,DU!A:A,0),1))</f>
        <v>20.63</v>
      </c>
      <c r="CM247" s="19"/>
      <c r="CN247" s="19" t="s">
        <v>2108</v>
      </c>
      <c r="CO247" s="19" t="s">
        <v>677</v>
      </c>
      <c r="CP247" s="17" t="str">
        <f t="shared" si="106"/>
        <v>1 SPD17 Rankinis stabdis puspriekabėms</v>
      </c>
      <c r="CQ247" s="19" t="s">
        <v>1594</v>
      </c>
      <c r="CR247" s="639" t="s">
        <v>1594</v>
      </c>
      <c r="CS247" s="639"/>
      <c r="CT247" s="639">
        <f>IF(Duombaze!CR247="",0,INDEX(DU!I:I,MATCH(Duombaze!CR247,DU!A:A,0),1))+IF(Duombaze!CS247="",0,INDEX(DU!I:I,MATCH(Duombaze!CS247,DU!A:A,0),1))</f>
        <v>44.795362415433402</v>
      </c>
      <c r="CU247" s="19">
        <f>IF(Duombaze!CR247="",0,INDEX(DU!K:K,MATCH(Duombaze!CR247,DU!A:A,0),1))+IF(Duombaze!CS247="",0,INDEX(DU!K:K,MATCH(Duombaze!CS247,DU!A:A,0),1))</f>
        <v>36.090000000000003</v>
      </c>
      <c r="CV247" s="19"/>
      <c r="CW247" s="19" t="s">
        <v>2124</v>
      </c>
      <c r="CX247" s="19"/>
      <c r="CY247" s="17" t="str">
        <f t="shared" si="107"/>
        <v/>
      </c>
      <c r="CZ247" s="19"/>
      <c r="DA247" s="672"/>
      <c r="DB247" s="672"/>
      <c r="DC247" s="672">
        <f>IF(Duombaze!DA247="",0,INDEX(DU!I:I,MATCH(Duombaze!DA247,DU!A:A,0),1))+IF(Duombaze!DB247="",0,INDEX(DU!I:I,MATCH(Duombaze!DB247,DU!A:A,0),1))</f>
        <v>0</v>
      </c>
      <c r="DD247" s="19">
        <f>IF(Duombaze!DA247="",0,INDEX(DU!K:K,MATCH(Duombaze!DA247,DU!A:A,0),1))+IF(Duombaze!DB247="",0,INDEX(DU!K:K,MATCH(Duombaze!DB247,DU!A:A,0),1))</f>
        <v>0</v>
      </c>
      <c r="DE247" s="19"/>
      <c r="DF247" s="19"/>
      <c r="DG247" s="19"/>
      <c r="DH247" s="19" t="str">
        <f t="shared" si="108"/>
        <v/>
      </c>
      <c r="DI247" s="19"/>
      <c r="DJ247" s="672"/>
      <c r="DK247" s="678"/>
      <c r="DL247" s="678">
        <f>IF(Duombaze!DJ247="",0,INDEX(DU!I:I,MATCH(Duombaze!DJ247,DU!A:A,0),1))+IF(Duombaze!DK247="",0,INDEX(DU!I:I,MATCH(Duombaze!DK247,DU!A:A,0),1))</f>
        <v>0</v>
      </c>
      <c r="DM247" s="19">
        <f>IF(Duombaze!DJ247="",0,INDEX(DU!K:K,MATCH(Duombaze!DJ247,DU!A:A,0),1))+IF(Duombaze!DK247="",0,INDEX(DU!K:K,MATCH(Duombaze!DK247,DU!A:A,0),1))</f>
        <v>0</v>
      </c>
      <c r="DN247" s="52"/>
      <c r="DO247" s="52"/>
      <c r="DP247" s="52" t="str">
        <f>DP175</f>
        <v>Gale trikampis LED žibintas + pilnas LED (Danija)</v>
      </c>
      <c r="DQ247" s="17" t="str">
        <f t="shared" si="109"/>
        <v>1 SPD17 Gale trikampis LED žibintas + pilnas LED (Danija)</v>
      </c>
      <c r="DR247" s="65" t="str">
        <f>DR175</f>
        <v>ZC40AZIBMI0000</v>
      </c>
      <c r="DS247" s="692" t="s">
        <v>252</v>
      </c>
      <c r="DT247" s="692"/>
      <c r="DU247" s="692"/>
      <c r="DV247" s="692"/>
      <c r="DW247" s="692">
        <f>IF(Duombaze!DS247="",0,INDEX(DU!I:I,MATCH(Duombaze!DS247,DU!A:A,0),1))+IF(Duombaze!DT247="",0,INDEX(DU!I:I,MATCH(Duombaze!DT247,DU!A:A,0),1))+IF(Duombaze!DU247="",0,INDEX(DU!I:I,MATCH(Duombaze!DU247,DU!A:A,0),1))+IF(Duombaze!DV247="",0,INDEX(DU!I:I,MATCH(Duombaze!DV247,DU!A:A,0),1))</f>
        <v>129.30043442866699</v>
      </c>
      <c r="DX247" s="638">
        <f>IF(Duombaze!DS247="",0,INDEX(DU!K:K,MATCH(Duombaze!DS247,DU!A:A,0),1))+IF(Duombaze!DT247="",0,INDEX(DU!K:K,MATCH(Duombaze!DT247,DU!A:A,0),1))+IF(Duombaze!DU247="",0,INDEX(DU!K:K,MATCH(Duombaze!DU247,DU!A:A,0),1))+IF(Duombaze!DV247="",0,INDEX(DU!K:KH,MATCH(Duombaze!DV247,DU!A:A,0),1))</f>
        <v>0</v>
      </c>
      <c r="DY247" s="65"/>
      <c r="DZ247" s="65"/>
      <c r="EA247" s="19"/>
      <c r="EB247" s="19" t="str">
        <f t="shared" si="97"/>
        <v/>
      </c>
      <c r="EC247" s="19"/>
      <c r="ED247" s="19">
        <f>IF(Duombaze!EC247="",0,INDEX(DU!I:I,MATCH(Duombaze!EC247,DU!A:A,0),1))</f>
        <v>0</v>
      </c>
      <c r="EE247" s="638">
        <f>IF(Duombaze!EC247="",0,INDEX(DU!K:K,MATCH(Duombaze!EC247,DU!A:A,0),1))</f>
        <v>0</v>
      </c>
      <c r="EF247" s="19"/>
      <c r="EG247" s="19"/>
      <c r="EH247" s="19" t="str">
        <f>EH175</f>
        <v>Lipdukai Daniški + MItip logo (prisukamas)</v>
      </c>
      <c r="EI247" s="17" t="str">
        <f t="shared" si="119"/>
        <v>1 SPD17 Lipdukai Daniški + MItip logo (prisukamas)</v>
      </c>
      <c r="EJ247" s="19" t="str">
        <f>EJ175</f>
        <v>ZM20ASPCLMI000 + ZM0L0G0MITIP00</v>
      </c>
      <c r="EK247" s="672" t="s">
        <v>3051</v>
      </c>
      <c r="EL247" s="672" t="s">
        <v>3052</v>
      </c>
      <c r="EM247" s="672"/>
      <c r="EN247" s="672">
        <f>IF(Duombaze!EK247="",0,INDEX(DU!I:I,MATCH(Duombaze!EK247,DU!A:A,0),1))+IF(Duombaze!EL247="",0,INDEX(DU!I:I,MATCH(Duombaze!EL247,DU!A:A,0),1))+IF(Duombaze!EM247="",0,INDEX(DU!I:I,MATCH(Duombaze!EM247,DU!A:A,0),1))</f>
        <v>13.609623333333332</v>
      </c>
      <c r="EO247" s="19">
        <f>IF(Duombaze!EK247="",0,INDEX(DU!K:K,MATCH(Duombaze!EK247,DU!A:A,0),1))+IF(Duombaze!EL247="",0,INDEX(DU!K:K,MATCH(Duombaze!EL247,DU!A:A,0),1))+IF(Duombaze!EM247="",0,INDEX(DU!K:K,MATCH(Duombaze!EM247,DU!A:A,0),1))</f>
        <v>2.58</v>
      </c>
      <c r="EP247" s="19"/>
      <c r="EQ247" s="19"/>
      <c r="ER247" s="20" t="s">
        <v>1497</v>
      </c>
      <c r="ES247" s="17" t="str">
        <f t="shared" si="98"/>
        <v>1 SPD17 Montuojami</v>
      </c>
      <c r="EW247" s="19" t="s">
        <v>755</v>
      </c>
      <c r="EX247" s="19" t="str">
        <f t="shared" si="122"/>
        <v>1 SPD17 Purvasaugių komplektas 600 ratams (pilni 1/2)</v>
      </c>
      <c r="EY247" s="19" t="s">
        <v>369</v>
      </c>
      <c r="EZ247" s="672" t="s">
        <v>369</v>
      </c>
      <c r="FA247" s="672"/>
      <c r="FB247" s="672">
        <f>IF(Duombaze!EZ247="",0,INDEX(DU!I:I,MATCH(Duombaze!EZ247,DU!A:A,0),1))+IF(Duombaze!FA247="",0,INDEX(DU!I:I,MATCH(Duombaze!FA247,DU!A:A,0),1))</f>
        <v>167.89816264375401</v>
      </c>
      <c r="FC247" s="19">
        <f>IF(Duombaze!EZ247="",0,INDEX(DU!K:K,MATCH(Duombaze!EZ247,DU!A:A,0),1))+IF(Duombaze!FA247="",0,INDEX(DU!K:K,MATCH(Duombaze!FA247,DU!A:A,0),1))</f>
        <v>28.36</v>
      </c>
      <c r="FD247" s="19"/>
      <c r="FE247" s="19"/>
      <c r="FF247" s="19"/>
      <c r="FG247" s="19"/>
      <c r="FH247" s="20" t="s">
        <v>2768</v>
      </c>
      <c r="FI247" s="19"/>
      <c r="FJ247" s="19"/>
      <c r="FK247" s="65"/>
      <c r="FL247" s="18" t="s">
        <v>2769</v>
      </c>
      <c r="FM247" s="671" t="s">
        <v>2769</v>
      </c>
      <c r="FN247" s="671"/>
      <c r="FO247" s="671"/>
      <c r="FP247" s="671"/>
      <c r="FQ247" s="671">
        <f>IF(Duombaze!FM247="",0,INDEX(DU!I:I,MATCH(Duombaze!FM247,DU!A:A,0),1))+IF(Duombaze!FN247="",0,INDEX(DU!I:I,MATCH(Duombaze!FN247,DU!A:A,0),1))+IF(Duombaze!FO247="",0,INDEX(DU!I:I,MATCH(Duombaze!FO247,DU!A:A,0),1))+IF(Duombaze!FP247="",0,INDEX(DU!I:I,MATCH(Duombaze!FP247,DU!A:A,0),1))</f>
        <v>246.126679656862</v>
      </c>
      <c r="FR247" s="673">
        <f>IF(Duombaze!FM247="",0,INDEX(DU!K:K,MATCH(Duombaze!FM247,DU!A:A,0),1))+IF(Duombaze!FN247="",0,INDEX(DU!K:K,MATCH(Duombaze!FN247,DU!A:A,0),1))+IF(Duombaze!FO247="",0,INDEX(DU!K:K,MATCH(Duombaze!FO247,DU!A:A,0),1))+IF(Duombaze!FP247="",0,INDEX(DU!K:K,MATCH(Duombaze!FP247,DU!A:A,0),1))</f>
        <v>87</v>
      </c>
      <c r="FT247" s="100" t="s">
        <v>732</v>
      </c>
      <c r="FU247" s="100" t="s">
        <v>8</v>
      </c>
      <c r="FY247" s="65" t="str">
        <f>FY179</f>
        <v>Pneumatiniai st. 2 konturų Haldex su automatiniu LSV 2x0,4s, 60l res.</v>
      </c>
      <c r="FZ247" s="17" t="str">
        <f>IF(FY247&lt;&gt;"",A252&amp;" "&amp;C252&amp;" "&amp;FY247,"")</f>
        <v>6 SPD17 Pneumatiniai st. 2 konturų Haldex su automatiniu LSV 2x0,4s, 60l res.</v>
      </c>
      <c r="GA247" s="19" t="str">
        <f>GA179</f>
        <v>ZU3APSHLDXAL04</v>
      </c>
    </row>
    <row r="248" spans="1:183" s="20" customFormat="1" ht="28.15" customHeight="1" x14ac:dyDescent="0.25">
      <c r="A248" s="41">
        <v>2</v>
      </c>
      <c r="B248" s="41" t="s">
        <v>782</v>
      </c>
      <c r="C248" s="16" t="s">
        <v>8636</v>
      </c>
      <c r="D248" s="19" t="s">
        <v>3344</v>
      </c>
      <c r="E248" s="920" t="str">
        <f t="shared" si="121"/>
        <v>2 SPD17 Pagrindas, Hardox kėbulas, 2017m versija</v>
      </c>
      <c r="F248" s="19" t="s">
        <v>3536</v>
      </c>
      <c r="G248" s="639" t="s">
        <v>2929</v>
      </c>
      <c r="H248" s="639" t="s">
        <v>2928</v>
      </c>
      <c r="I248" s="653" t="s">
        <v>3185</v>
      </c>
      <c r="J248" s="639" t="s">
        <v>3187</v>
      </c>
      <c r="K248" s="639">
        <v>23109200</v>
      </c>
      <c r="L248" s="881" t="s">
        <v>3476</v>
      </c>
      <c r="M248" s="639"/>
      <c r="N248" s="639"/>
      <c r="O248" s="639"/>
      <c r="P248" s="639">
        <f>IF(Duombaze!G248="",0,INDEX(DU!I:I,MATCH(Duombaze!G248,DU!A:A,0),1))+IF(Duombaze!H248="",0,INDEX(DU!I:I,MATCH(Duombaze!H248,DU!A:A,0),1))+IF(Duombaze!I248="",0,INDEX(DU!I:I,MATCH(Duombaze!I248,DU!A:A,0),1))+IF(Duombaze!J248="",0,INDEX(DU!I:I,MATCH(Duombaze!J248,DU!A:A,0),1))+IF(Duombaze!K248="",0,INDEX(DU!I:I*40,MATCH(Duombaze!K248,DU!A:A,0),1))+IF(Duombaze!L248="",0,INDEX(DU!I:I,MATCH(Duombaze!L248,DU!A:A,0),1))+IF(Duombaze!M248="",0,INDEX(DU!I:I,MATCH(Duombaze!M248,DU!A:A,0),1))+IF(Duombaze!N248="",0,INDEX(DU!I:I,MATCH(Duombaze!N248,DU!A:A,0),1))+IF(Duombaze!O248="",0,INDEX(DU!I:I,MATCH(Duombaze!O248,DU!A:A,0),1))</f>
        <v>7186.5265646743028</v>
      </c>
      <c r="Q248" s="638">
        <f>IF(Duombaze!G248="",0,INDEX(DU!K:K,MATCH(Duombaze!G248,DU!A:A,0),1))+IF(Duombaze!H248="",0,INDEX(DU!K:K,MATCH(Duombaze!H248,DU!A:A,0),1))+IF(Duombaze!I248="",0,INDEX(DU!K:K,MATCH(Duombaze!I248,DU!A:A,0),1))+IF(Duombaze!J248="",0,INDEX(DU!K:K,MATCH(Duombaze!J248,DU!A:A,0),1))+IF(Duombaze!K248="",0,INDEX(DU!K:K,MATCH(Duombaze!K248,DU!A:A,0),1))+IF(Duombaze!L248="",0,INDEX(DU!K:K,MATCH(Duombaze!L248,DU!A:A,0),1))+IF(Duombaze!M248="",0,INDEX(DU!K:K,MATCH(Duombaze!M248,DU!A:A,0),1))+IF(Duombaze!N248="",0,INDEX(DU!K:K,MATCH(Duombaze!N248,DU!A:A,0),1))+IF(Duombaze!O248="",0,INDEX(DU!K:K,MATCH(Duombaze!O248,DU!A:A,0),1))</f>
        <v>1367.365</v>
      </c>
      <c r="R248" s="19" t="s">
        <v>2013</v>
      </c>
      <c r="S248" s="52" t="s">
        <v>2004</v>
      </c>
      <c r="T248" s="881" t="s">
        <v>3476</v>
      </c>
      <c r="U248" s="17">
        <f>IF(Duombaze!T248="",0,INDEX(DU!I:I,MATCH(Duombaze!T248,DU!A:A,0),1))</f>
        <v>2281.7905284255698</v>
      </c>
      <c r="V248" s="17">
        <f>IF(Duombaze!T248="",0,INDEX(DU!K:K,MATCH(Duombaze!T248,DU!A:A,0),1))</f>
        <v>137.66</v>
      </c>
      <c r="W248" s="19" t="s">
        <v>3488</v>
      </c>
      <c r="X248" s="19"/>
      <c r="Y248" s="134"/>
      <c r="Z248" s="65" t="s">
        <v>688</v>
      </c>
      <c r="AA248" s="17" t="str">
        <f t="shared" si="120"/>
        <v>2 SPD17 Grąžulas neamortizuojamas</v>
      </c>
      <c r="AB248" s="19" t="s">
        <v>360</v>
      </c>
      <c r="AC248" s="19">
        <f>IF(Duombaze!AB248="",0,INDEX(DU!I:I,MATCH(Duombaze!AB248,DU!A:A,0),1))</f>
        <v>0</v>
      </c>
      <c r="AD248" s="25">
        <f>IF(Duombaze!AB248="",0,INDEX(DU!K:K,MATCH(Duombaze!AB248,DU!A:A,0),1))</f>
        <v>0</v>
      </c>
      <c r="AE248" s="19"/>
      <c r="AF248" s="19" t="s">
        <v>2065</v>
      </c>
      <c r="AG248" s="19" t="s">
        <v>3571</v>
      </c>
      <c r="AH248" s="17" t="str">
        <f t="shared" si="103"/>
        <v>2 SPD17 Bamperis apvalus prisukamas ZN</v>
      </c>
      <c r="AI248" s="19" t="s">
        <v>1479</v>
      </c>
      <c r="AJ248" s="639"/>
      <c r="AK248" s="639"/>
      <c r="AL248" s="639"/>
      <c r="AM248" s="639">
        <f>IF(Duombaze!AJ248="",0,INDEX(DU!I:I,MATCH(Duombaze!AJ248,DU!A:A,0),1))+IF(Duombaze!AK248="",0,INDEX(DU!I:I,MATCH(Duombaze!AK248,DU!A:A,0),1))+IF(Duombaze!AL248="",0,INDEX(DU!I:I,MATCH(Duombaze!AL248,DU!A:A,0),1))</f>
        <v>0</v>
      </c>
      <c r="AN248" s="639">
        <f>IF(Duombaze!AJ248="",0,INDEX(DU!K:K,MATCH(Duombaze!AJ248,DU!A:A,0),1))+IF(Duombaze!AK248="",0,INDEX(DU!K:K,MATCH(Duombaze!AK248,DU!A:A,0),1))+IF(Duombaze!AL248="",0,INDEX(DU!K:K,MATCH(Duombaze!AL248,DU!A:A,0),1))</f>
        <v>0</v>
      </c>
      <c r="AO248" s="19"/>
      <c r="AP248" s="19"/>
      <c r="AQ248" s="19"/>
      <c r="AR248" s="17" t="str">
        <f t="shared" si="104"/>
        <v/>
      </c>
      <c r="AS248" s="19"/>
      <c r="AT248" s="639"/>
      <c r="AU248" s="639"/>
      <c r="AV248" s="639"/>
      <c r="AW248" s="639"/>
      <c r="AX248" s="639"/>
      <c r="AY248" s="639"/>
      <c r="AZ248" s="639"/>
      <c r="BA248" s="639"/>
      <c r="BB248" s="639"/>
      <c r="BC248" s="639">
        <f>IF(Duombaze!AT248="",0,INDEX(DU!I:I,MATCH(Duombaze!AT248,DU!A:A,0),1))+IF(Duombaze!AU248="",0,INDEX(DU!I:I,MATCH(Duombaze!AU248,DU!A:A,0),1))+IF(Duombaze!AV248="",0,INDEX(DU!I:I,MATCH(Duombaze!AV248,DU!A:A,0),1))+IF(Duombaze!AW248="",0,INDEX(DU!I:I,MATCH(Duombaze!AW248,DU!A:A,0),1))+IF(Duombaze!AX248="",0,INDEX(DU!I:I,MATCH(Duombaze!AX248,DU!A:A,0),1))+IF(Duombaze!AY248="",0,INDEX(DU!I:I,MATCH(Duombaze!AY248,DU!A:A,0),1))+IF(Duombaze!AZ248="",0,INDEX(DU!I:I,MATCH(Duombaze!AZ248,DU!A:A,0),1))+IF(Duombaze!BA248="",0,INDEX(DU!I:I,MATCH(Duombaze!BA248,DU!A:A,0),1))+IF(Duombaze!BB248="",0,INDEX(DU!I:I,MATCH(Duombaze!BB248,DU!A:A,0),1))</f>
        <v>0</v>
      </c>
      <c r="BD248" s="638">
        <f>IF(Duombaze!AT248="",0,INDEX(DU!K:K,MATCH(Duombaze!AT248,DU!A:A,0),1))+IF(Duombaze!AU248="",0,INDEX(DU!K:K,MATCH(Duombaze!AU248,DU!A:A,0),1))+IF(Duombaze!AV248="",0,INDEX(DU!K:K,MATCH(Duombaze!AV248,DU!A:A,0),1))+IF(Duombaze!AW248="",0,INDEX(DU!K:K,MATCH(Duombaze!AW248,DU!A:A,0),1))+IF(Duombaze!AX248="",0,INDEX(DU!K:K,MATCH(Duombaze!AX248,DU!A:A,0),1))+IF(Duombaze!AY248="",0,INDEX(DU!K:K,MATCH(Duombaze!AY248,DU!A:A,0),1))+IF(Duombaze!AZ248="",0,INDEX(DU!K:K,MATCH(Duombaze!AZ248,DU!A:A,0),1))+IF(Duombaze!BA248="",0,INDEX(DU!K:K,MATCH(Duombaze!BA248,DU!A:A,0),1))+IF(Duombaze!BB248="",0,INDEX(DU!K:K,MATCH(Duombaze!BB248,DU!A:A,0),1))</f>
        <v>0</v>
      </c>
      <c r="BE248" s="19"/>
      <c r="BF248" s="19"/>
      <c r="BG248" s="659" t="str">
        <f>BG176</f>
        <v>Hidrauliniai stabdžiai su LSV autom.</v>
      </c>
      <c r="BH248" s="17" t="str">
        <f t="shared" si="110"/>
        <v>2 SPD17 Hidrauliniai stabdžiai su LSV autom.</v>
      </c>
      <c r="BI248" s="19" t="str">
        <f>BI176</f>
        <v>ZMCAHSLSV00000 + ZM0CILINDRIUK0</v>
      </c>
      <c r="BJ248" s="639" t="s">
        <v>3007</v>
      </c>
      <c r="BK248" s="639" t="s">
        <v>2995</v>
      </c>
      <c r="BL248" s="639"/>
      <c r="BM248" s="639">
        <f>IF(Duombaze!BJ248="",0,INDEX(DU!I:I,MATCH(Duombaze!BJ248,DU!A:A,0),1))+IF(Duombaze!BK248="",0,INDEX(DU!I:I,MATCH(Duombaze!BK248,DU!A:A,0),1))+IF(Duombaze!BL248="",0,INDEX(DU!I:I,MATCH(Duombaze!BL248,DU!A:A,0),1))</f>
        <v>680.53082280000001</v>
      </c>
      <c r="BN248" s="638">
        <f>IF(Duombaze!BJ248="",0,INDEX(DU!K:K,MATCH(Duombaze!BJ248,DU!A:A,0),1))+IF(Duombaze!BK248="",0,INDEX(DU!K:K,MATCH(Duombaze!BK248,DU!A:A,0),1))+IF(Duombaze!BL248="",0,INDEX(DU!K:K,MATCH(Duombaze!BL248,DU!A:A,0),1))</f>
        <v>80.759999999999991</v>
      </c>
      <c r="BO248" s="19"/>
      <c r="BP248" s="19" t="s">
        <v>2109</v>
      </c>
      <c r="BQ248" s="19"/>
      <c r="BR248" s="19" t="str">
        <f t="shared" si="116"/>
        <v/>
      </c>
      <c r="BS248" s="19"/>
      <c r="BT248" s="19"/>
      <c r="BU248" s="19"/>
      <c r="BV248" s="19"/>
      <c r="BW248" s="19">
        <f>IF(Duombaze!BT248="",0,INDEX(DU!I:I,MATCH(Duombaze!BT248,DU!A:A,0),1))+IF(Duombaze!BU248="",0,INDEX(DU!I:I,MATCH(Duombaze!BU248,DU!A:A,0),1))+IF(Duombaze!BV248="",0,INDEX(DU!I:I,MATCH(Duombaze!BV248,DU!A:A,0),1))</f>
        <v>0</v>
      </c>
      <c r="BX248" s="19">
        <f>IF(Duombaze!BT248="",0,INDEX(DU!K:K,MATCH(Duombaze!BT248,DU!A:A,0),1))+IF(Duombaze!BU248="",0,INDEX(DU!K:K,MATCH(Duombaze!BU248,DU!A:A,0),1))+IF(Duombaze!BV248="",0,INDEX(DU!K:K,MATCH(Duombaze!BV248,DU!A:A,0),1))</f>
        <v>0</v>
      </c>
      <c r="BY248" s="19"/>
      <c r="BZ248" s="19"/>
      <c r="CA248" s="19" t="s">
        <v>8650</v>
      </c>
      <c r="CB248" s="19" t="str">
        <f t="shared" si="118"/>
        <v>2 SPD17 Grąžulo atrama (bulvė)</v>
      </c>
      <c r="CC248" s="19" t="s">
        <v>1955</v>
      </c>
      <c r="CD248" s="19">
        <f>IF(Duombaze!CC248="",0,INDEX(DU!I:I,MATCH(Duombaze!CC248,DU!A:A,0),1))</f>
        <v>21.490613016872501</v>
      </c>
      <c r="CE248" s="17">
        <f>IF(Duombaze!CC248="",0,INDEX(DU!K:K,MATCH(Duombaze!CC248,DU!A:A,0),1))</f>
        <v>0</v>
      </c>
      <c r="CF248" s="19"/>
      <c r="CG248" s="19"/>
      <c r="CH248" s="19" t="str">
        <f>CH176</f>
        <v>Priekinė kilpa DIN 9678 D-50 (3000 kg.)</v>
      </c>
      <c r="CI248" s="17" t="str">
        <f t="shared" si="105"/>
        <v>2 SPD17 Priekinė kilpa DIN 9678 D-50 (3000 kg.)</v>
      </c>
      <c r="CJ248" s="19" t="str">
        <f>CJ176</f>
        <v>ZC4ACPKL50000</v>
      </c>
      <c r="CK248" s="19">
        <f>IF(Duombaze!CJ248="",0,INDEX(DU!I:I,MATCH(Duombaze!CJ248,DU!A:A,0),1))</f>
        <v>188.11199999999999</v>
      </c>
      <c r="CL248" s="17">
        <f>IF(Duombaze!CJ248="",0,INDEX(DU!K:K,MATCH(Duombaze!CJ248,DU!A:A,0),1))</f>
        <v>11.59</v>
      </c>
      <c r="CM248" s="19"/>
      <c r="CN248" s="19"/>
      <c r="CO248" s="19" t="s">
        <v>652</v>
      </c>
      <c r="CP248" s="17" t="str">
        <f t="shared" si="106"/>
        <v>2 SPD17 Ratų atsparos</v>
      </c>
      <c r="CQ248" s="19" t="s">
        <v>1471</v>
      </c>
      <c r="CR248" s="639" t="s">
        <v>1471</v>
      </c>
      <c r="CS248" s="639"/>
      <c r="CT248" s="639">
        <f>IF(Duombaze!CR248="",0,INDEX(DU!I:I,MATCH(Duombaze!CR248,DU!A:A,0),1))+IF(Duombaze!CS248="",0,INDEX(DU!I:I,MATCH(Duombaze!CS248,DU!A:A,0),1))</f>
        <v>28.542999999999999</v>
      </c>
      <c r="CU248" s="19">
        <f>IF(Duombaze!CR248="",0,INDEX(DU!K:K,MATCH(Duombaze!CR248,DU!A:A,0),1))+IF(Duombaze!CS248="",0,INDEX(DU!K:K,MATCH(Duombaze!CS248,DU!A:A,0),1))</f>
        <v>0</v>
      </c>
      <c r="CV248" s="19"/>
      <c r="CW248" s="19"/>
      <c r="CX248" s="19"/>
      <c r="CY248" s="17" t="str">
        <f t="shared" si="107"/>
        <v/>
      </c>
      <c r="CZ248" s="19"/>
      <c r="DA248" s="672"/>
      <c r="DB248" s="672"/>
      <c r="DC248" s="672">
        <f>IF(Duombaze!DA248="",0,INDEX(DU!I:I,MATCH(Duombaze!DA248,DU!A:A,0),1))+IF(Duombaze!DB248="",0,INDEX(DU!I:I,MATCH(Duombaze!DB248,DU!A:A,0),1))</f>
        <v>0</v>
      </c>
      <c r="DD248" s="19">
        <f>IF(Duombaze!DA248="",0,INDEX(DU!K:K,MATCH(Duombaze!DA248,DU!A:A,0),1))+IF(Duombaze!DB248="",0,INDEX(DU!K:K,MATCH(Duombaze!DB248,DU!A:A,0),1))</f>
        <v>0</v>
      </c>
      <c r="DE248" s="19"/>
      <c r="DF248" s="19"/>
      <c r="DG248" s="19"/>
      <c r="DH248" s="19" t="str">
        <f t="shared" si="108"/>
        <v/>
      </c>
      <c r="DI248" s="19"/>
      <c r="DJ248" s="672"/>
      <c r="DK248" s="678"/>
      <c r="DL248" s="678">
        <f>IF(Duombaze!DJ248="",0,INDEX(DU!I:I,MATCH(Duombaze!DJ248,DU!A:A,0),1))+IF(Duombaze!DK248="",0,INDEX(DU!I:I,MATCH(Duombaze!DK248,DU!A:A,0),1))</f>
        <v>0</v>
      </c>
      <c r="DM248" s="19">
        <f>IF(Duombaze!DJ248="",0,INDEX(DU!K:K,MATCH(Duombaze!DJ248,DU!A:A,0),1))+IF(Duombaze!DK248="",0,INDEX(DU!K:K,MATCH(Duombaze!DK248,DU!A:A,0),1))</f>
        <v>0</v>
      </c>
      <c r="DN248" s="52"/>
      <c r="DO248" s="52"/>
      <c r="DP248" s="52" t="str">
        <f>DP176</f>
        <v>Prieky/gale paprastas apšvietimas, šone atšvaitai (LT-LV)</v>
      </c>
      <c r="DQ248" s="17" t="str">
        <f t="shared" si="109"/>
        <v>2 SPD17 Prieky/gale paprastas apšvietimas, šone atšvaitai (LT-LV)</v>
      </c>
      <c r="DR248" s="65" t="str">
        <f>DR176</f>
        <v>ZC40AZIBATV000</v>
      </c>
      <c r="DS248" s="692" t="s">
        <v>250</v>
      </c>
      <c r="DT248" s="692"/>
      <c r="DU248" s="692"/>
      <c r="DV248" s="692"/>
      <c r="DW248" s="692">
        <f>IF(Duombaze!DS248="",0,INDEX(DU!I:I,MATCH(Duombaze!DS248,DU!A:A,0),1))+IF(Duombaze!DT248="",0,INDEX(DU!I:I,MATCH(Duombaze!DT248,DU!A:A,0),1))+IF(Duombaze!DU248="",0,INDEX(DU!I:I,MATCH(Duombaze!DU248,DU!A:A,0),1))+IF(Duombaze!DV248="",0,INDEX(DU!I:I,MATCH(Duombaze!DV248,DU!A:A,0),1))</f>
        <v>52.377912044817897</v>
      </c>
      <c r="DX248" s="638">
        <f>IF(Duombaze!DS248="",0,INDEX(DU!K:K,MATCH(Duombaze!DS248,DU!A:A,0),1))+IF(Duombaze!DT248="",0,INDEX(DU!K:K,MATCH(Duombaze!DT248,DU!A:A,0),1))+IF(Duombaze!DU248="",0,INDEX(DU!K:K,MATCH(Duombaze!DU248,DU!A:A,0),1))+IF(Duombaze!DV248="",0,INDEX(DU!K:KH,MATCH(Duombaze!DV248,DU!A:A,0),1))</f>
        <v>0</v>
      </c>
      <c r="DY248" s="65"/>
      <c r="DZ248" s="65"/>
      <c r="EA248" s="19"/>
      <c r="EB248" s="19" t="str">
        <f t="shared" si="97"/>
        <v/>
      </c>
      <c r="EC248" s="19"/>
      <c r="ED248" s="19">
        <f>IF(Duombaze!EC248="",0,INDEX(DU!I:I,MATCH(Duombaze!EC248,DU!A:A,0),1))</f>
        <v>0</v>
      </c>
      <c r="EE248" s="638">
        <f>IF(Duombaze!EC248="",0,INDEX(DU!K:K,MATCH(Duombaze!EC248,DU!A:A,0),1))</f>
        <v>0</v>
      </c>
      <c r="EF248" s="19"/>
      <c r="EG248" s="19"/>
      <c r="EH248" s="19" t="str">
        <f>EH182</f>
        <v>Lipdukai Lenkiški</v>
      </c>
      <c r="EI248" s="17" t="str">
        <f t="shared" si="119"/>
        <v>2 SPD17 Lipdukai Lenkiški</v>
      </c>
      <c r="EJ248" s="19" t="str">
        <f>EJ182</f>
        <v>ZC20ASPCLPL000</v>
      </c>
      <c r="EK248" s="672" t="s">
        <v>3053</v>
      </c>
      <c r="EL248" s="672"/>
      <c r="EM248" s="672"/>
      <c r="EN248" s="672">
        <f>IF(Duombaze!EK248="",0,INDEX(DU!I:I,MATCH(Duombaze!EK248,DU!A:A,0),1))+IF(Duombaze!EL248="",0,INDEX(DU!I:I,MATCH(Duombaze!EL248,DU!A:A,0),1))+IF(Duombaze!EM248="",0,INDEX(DU!I:I,MATCH(Duombaze!EM248,DU!A:A,0),1))</f>
        <v>24.172999999999998</v>
      </c>
      <c r="EO248" s="19">
        <f>IF(Duombaze!EK248="",0,INDEX(DU!K:K,MATCH(Duombaze!EK248,DU!A:A,0),1))+IF(Duombaze!EL248="",0,INDEX(DU!K:K,MATCH(Duombaze!EL248,DU!A:A,0),1))+IF(Duombaze!EM248="",0,INDEX(DU!K:K,MATCH(Duombaze!EM248,DU!A:A,0),1))</f>
        <v>0</v>
      </c>
      <c r="EP248" s="19"/>
      <c r="EQ248" s="19"/>
      <c r="ER248" s="20" t="s">
        <v>1498</v>
      </c>
      <c r="ES248" s="17" t="str">
        <f t="shared" si="98"/>
        <v>2 SPD17 Pakuojami</v>
      </c>
      <c r="EW248" s="19" t="s">
        <v>407</v>
      </c>
      <c r="EX248" s="19" t="str">
        <f t="shared" si="122"/>
        <v>2 SPD17 Purvasaugių komplektas 600 ratams (ketvirtiniai 1/4)</v>
      </c>
      <c r="EY248" s="19" t="s">
        <v>370</v>
      </c>
      <c r="EZ248" s="672" t="s">
        <v>370</v>
      </c>
      <c r="FA248" s="672"/>
      <c r="FB248" s="672">
        <f>IF(Duombaze!EZ248="",0,INDEX(DU!I:I,MATCH(Duombaze!EZ248,DU!A:A,0),1))+IF(Duombaze!FA248="",0,INDEX(DU!I:I,MATCH(Duombaze!FA248,DU!A:A,0),1))</f>
        <v>75.835722256524306</v>
      </c>
      <c r="FC248" s="19">
        <f>IF(Duombaze!EZ248="",0,INDEX(DU!K:K,MATCH(Duombaze!EZ248,DU!A:A,0),1))+IF(Duombaze!FA248="",0,INDEX(DU!K:K,MATCH(Duombaze!FA248,DU!A:A,0),1))</f>
        <v>9.33</v>
      </c>
      <c r="FD248" s="19"/>
      <c r="FE248" s="19"/>
      <c r="FF248" s="19"/>
      <c r="FG248" s="19"/>
      <c r="FH248" s="19"/>
      <c r="FI248" s="19" t="s">
        <v>2807</v>
      </c>
      <c r="FJ248" s="19"/>
      <c r="FK248" s="65"/>
      <c r="FL248" s="18" t="s">
        <v>2808</v>
      </c>
      <c r="FM248" s="18" t="s">
        <v>2808</v>
      </c>
      <c r="FN248" s="671"/>
      <c r="FO248" s="671"/>
      <c r="FP248" s="671"/>
      <c r="FQ248" s="671">
        <f>IF(Duombaze!FM248="",0,INDEX(DU!I:I,MATCH(Duombaze!FM248,DU!A:A,0),1))+IF(Duombaze!FN248="",0,INDEX(DU!I:I,MATCH(Duombaze!FN248,DU!A:A,0),1))+IF(Duombaze!FO248="",0,INDEX(DU!I:I,MATCH(Duombaze!FO248,DU!A:A,0),1))+IF(Duombaze!FP248="",0,INDEX(DU!I:I,MATCH(Duombaze!FP248,DU!A:A,0),1))</f>
        <v>30.111000000000001</v>
      </c>
      <c r="FR248" s="673">
        <f>IF(Duombaze!FM248="",0,INDEX(DU!K:K,MATCH(Duombaze!FM248,DU!A:A,0),1))+IF(Duombaze!FN248="",0,INDEX(DU!K:K,MATCH(Duombaze!FN248,DU!A:A,0),1))+IF(Duombaze!FO248="",0,INDEX(DU!K:K,MATCH(Duombaze!FO248,DU!A:A,0),1))+IF(Duombaze!FP248="",0,INDEX(DU!K:K,MATCH(Duombaze!FP248,DU!A:A,0),1))</f>
        <v>3.87</v>
      </c>
      <c r="FT248" s="100" t="s">
        <v>734</v>
      </c>
      <c r="FU248" s="100" t="s">
        <v>9</v>
      </c>
      <c r="FY248" s="7" t="s">
        <v>2696</v>
      </c>
      <c r="FZ248" s="17" t="str">
        <f>IF(FY248&lt;&gt;"",A250&amp;" "&amp;C250&amp;" "&amp;FY248,"")</f>
        <v>4 SPD17 Pneumatiniai stabdžiai WABCO (auto LSV, 2x0,4s, papild. slėgio vožtuvas)</v>
      </c>
      <c r="GA248" s="476" t="str">
        <f>GA180</f>
        <v>ZC30SPC14PS04V + ZC30SPCBDAT04V (tikslinti normas)</v>
      </c>
    </row>
    <row r="249" spans="1:183" s="20" customFormat="1" ht="34.15" customHeight="1" x14ac:dyDescent="0.25">
      <c r="A249" s="41">
        <v>3</v>
      </c>
      <c r="B249" s="41" t="s">
        <v>782</v>
      </c>
      <c r="C249" s="16" t="s">
        <v>8636</v>
      </c>
      <c r="D249" s="256" t="s">
        <v>3501</v>
      </c>
      <c r="E249" s="17" t="str">
        <f t="shared" si="121"/>
        <v>3 SPD17 Pagrindas, kėbulo dugnas Hardox, šonai S235</v>
      </c>
      <c r="F249" s="19" t="s">
        <v>8374</v>
      </c>
      <c r="G249" s="639" t="s">
        <v>2929</v>
      </c>
      <c r="H249" s="639" t="s">
        <v>2928</v>
      </c>
      <c r="I249" s="639" t="s">
        <v>3186</v>
      </c>
      <c r="J249" s="639" t="s">
        <v>3345</v>
      </c>
      <c r="K249" s="639">
        <v>23109200</v>
      </c>
      <c r="L249" s="881" t="s">
        <v>3476</v>
      </c>
      <c r="M249" s="639"/>
      <c r="N249" s="639"/>
      <c r="O249" s="639"/>
      <c r="P249" s="639">
        <f>IF(Duombaze!G249="",0,INDEX(DU!I:I,MATCH(Duombaze!G249,DU!A:A,0),1))+IF(Duombaze!H249="",0,INDEX(DU!I:I,MATCH(Duombaze!H249,DU!A:A,0),1))+IF(Duombaze!I249="",0,INDEX(DU!I:I,MATCH(Duombaze!I249,DU!A:A,0),1))+IF(Duombaze!J249="",0,INDEX(DU!I:I,MATCH(Duombaze!J249,DU!A:A,0),1))+IF(Duombaze!K249="",0,INDEX(DU!I:I*40,MATCH(Duombaze!K249,DU!A:A,0),1))+IF(Duombaze!L249="",0,INDEX(DU!I:I,MATCH(Duombaze!L249,DU!A:A,0),1))+IF(Duombaze!M249="",0,INDEX(DU!I:I,MATCH(Duombaze!M249,DU!A:A,0),1))+IF(Duombaze!N249="",0,INDEX(DU!I:I,MATCH(Duombaze!N249,DU!A:A,0),1))+IF(Duombaze!O249="",0,INDEX(DU!I:I,MATCH(Duombaze!O249,DU!A:A,0),1))</f>
        <v>6137.4391814551873</v>
      </c>
      <c r="Q249" s="638">
        <f>IF(Duombaze!G249="",0,INDEX(DU!K:K,MATCH(Duombaze!G249,DU!A:A,0),1))+IF(Duombaze!H249="",0,INDEX(DU!K:K,MATCH(Duombaze!H249,DU!A:A,0),1))+IF(Duombaze!I249="",0,INDEX(DU!K:K,MATCH(Duombaze!I249,DU!A:A,0),1))+IF(Duombaze!J249="",0,INDEX(DU!K:K,MATCH(Duombaze!J249,DU!A:A,0),1))+IF(Duombaze!K249="",0,INDEX(DU!K:K,MATCH(Duombaze!K249,DU!A:A,0),1))+IF(Duombaze!L249="",0,INDEX(DU!K:K,MATCH(Duombaze!L249,DU!A:A,0),1))+IF(Duombaze!M249="",0,INDEX(DU!K:K,MATCH(Duombaze!M249,DU!A:A,0),1))+IF(Duombaze!N249="",0,INDEX(DU!K:K,MATCH(Duombaze!N249,DU!A:A,0),1))+IF(Duombaze!O249="",0,INDEX(DU!K:K,MATCH(Duombaze!O249,DU!A:A,0),1))</f>
        <v>1367.3700000000001</v>
      </c>
      <c r="R249" s="19"/>
      <c r="S249" s="52"/>
      <c r="T249" s="881" t="s">
        <v>3476</v>
      </c>
      <c r="U249" s="17">
        <f>IF(Duombaze!T249="",0,INDEX(DU!I:I,MATCH(Duombaze!T249,DU!A:A,0),1))</f>
        <v>2281.7905284255698</v>
      </c>
      <c r="V249" s="17">
        <f>IF(Duombaze!T249="",0,INDEX(DU!K:K,MATCH(Duombaze!T249,DU!A:A,0),1))</f>
        <v>137.66</v>
      </c>
      <c r="W249" s="19" t="s">
        <v>3488</v>
      </c>
      <c r="X249" s="19"/>
      <c r="Y249" s="134"/>
      <c r="Z249" s="66" t="s">
        <v>8200</v>
      </c>
      <c r="AA249" s="17" t="str">
        <f t="shared" si="120"/>
        <v>3 SPD17 Grąžulas amortizuojamas ZN</v>
      </c>
      <c r="AB249" s="6" t="s">
        <v>2181</v>
      </c>
      <c r="AC249" s="19">
        <f>IF(Duombaze!AB249="",0,INDEX(DU!I:I,MATCH(Duombaze!AB249,DU!A:A,0),1))</f>
        <v>684.18237381126096</v>
      </c>
      <c r="AD249" s="25">
        <f>IF(Duombaze!AB249="",0,INDEX(DU!K:K,MATCH(Duombaze!AB249,DU!A:A,0),1))</f>
        <v>69.760000000000005</v>
      </c>
      <c r="AE249" s="19"/>
      <c r="AF249" s="19"/>
      <c r="AG249" s="19"/>
      <c r="AH249" s="17" t="str">
        <f t="shared" si="103"/>
        <v/>
      </c>
      <c r="AI249" s="19"/>
      <c r="AJ249" s="639"/>
      <c r="AK249" s="639"/>
      <c r="AL249" s="639"/>
      <c r="AM249" s="639">
        <f>IF(Duombaze!AJ249="",0,INDEX(DU!I:I,MATCH(Duombaze!AJ249,DU!A:A,0),1))+IF(Duombaze!AK249="",0,INDEX(DU!I:I,MATCH(Duombaze!AK249,DU!A:A,0),1))+IF(Duombaze!AL249="",0,INDEX(DU!I:I,MATCH(Duombaze!AL249,DU!A:A,0),1))</f>
        <v>0</v>
      </c>
      <c r="AN249" s="639">
        <f>IF(Duombaze!AJ249="",0,INDEX(DU!K:K,MATCH(Duombaze!AJ249,DU!A:A,0),1))+IF(Duombaze!AK249="",0,INDEX(DU!K:K,MATCH(Duombaze!AK249,DU!A:A,0),1))+IF(Duombaze!AL249="",0,INDEX(DU!K:K,MATCH(Duombaze!AL249,DU!A:A,0),1))</f>
        <v>0</v>
      </c>
      <c r="AO249" s="19"/>
      <c r="AP249" s="19"/>
      <c r="AQ249" s="19"/>
      <c r="AR249" s="17" t="str">
        <f t="shared" si="104"/>
        <v/>
      </c>
      <c r="AS249" s="19"/>
      <c r="AT249" s="639"/>
      <c r="AU249" s="639"/>
      <c r="AV249" s="639"/>
      <c r="AW249" s="639"/>
      <c r="AX249" s="639"/>
      <c r="AY249" s="639"/>
      <c r="AZ249" s="639"/>
      <c r="BA249" s="639"/>
      <c r="BB249" s="639"/>
      <c r="BC249" s="639">
        <f>IF(Duombaze!AT249="",0,INDEX(DU!I:I,MATCH(Duombaze!AT249,DU!A:A,0),1))+IF(Duombaze!AU249="",0,INDEX(DU!I:I,MATCH(Duombaze!AU249,DU!A:A,0),1))+IF(Duombaze!AV249="",0,INDEX(DU!I:I,MATCH(Duombaze!AV249,DU!A:A,0),1))+IF(Duombaze!AW249="",0,INDEX(DU!I:I,MATCH(Duombaze!AW249,DU!A:A,0),1))+IF(Duombaze!AX249="",0,INDEX(DU!I:I,MATCH(Duombaze!AX249,DU!A:A,0),1))+IF(Duombaze!AY249="",0,INDEX(DU!I:I,MATCH(Duombaze!AY249,DU!A:A,0),1))+IF(Duombaze!AZ249="",0,INDEX(DU!I:I,MATCH(Duombaze!AZ249,DU!A:A,0),1))+IF(Duombaze!BA249="",0,INDEX(DU!I:I,MATCH(Duombaze!BA249,DU!A:A,0),1))+IF(Duombaze!BB249="",0,INDEX(DU!I:I,MATCH(Duombaze!BB249,DU!A:A,0),1))</f>
        <v>0</v>
      </c>
      <c r="BD249" s="638">
        <f>IF(Duombaze!AT249="",0,INDEX(DU!K:K,MATCH(Duombaze!AT249,DU!A:A,0),1))+IF(Duombaze!AU249="",0,INDEX(DU!K:K,MATCH(Duombaze!AU249,DU!A:A,0),1))+IF(Duombaze!AV249="",0,INDEX(DU!K:K,MATCH(Duombaze!AV249,DU!A:A,0),1))+IF(Duombaze!AW249="",0,INDEX(DU!K:K,MATCH(Duombaze!AW249,DU!A:A,0),1))+IF(Duombaze!AX249="",0,INDEX(DU!K:K,MATCH(Duombaze!AX249,DU!A:A,0),1))+IF(Duombaze!AY249="",0,INDEX(DU!K:K,MATCH(Duombaze!AY249,DU!A:A,0),1))+IF(Duombaze!AZ249="",0,INDEX(DU!K:K,MATCH(Duombaze!AZ249,DU!A:A,0),1))+IF(Duombaze!BA249="",0,INDEX(DU!K:K,MATCH(Duombaze!BA249,DU!A:A,0),1))+IF(Duombaze!BB249="",0,INDEX(DU!K:K,MATCH(Duombaze!BB249,DU!A:A,0),1))</f>
        <v>0</v>
      </c>
      <c r="BE249" s="19"/>
      <c r="BF249" s="19"/>
      <c r="BG249" s="659" t="s">
        <v>2719</v>
      </c>
      <c r="BH249" s="17" t="str">
        <f t="shared" si="110"/>
        <v>3 SPD17 Pneumatiniai - hidrauliniai stabdžiai (auto pneumo LSV + 2x0,4s)</v>
      </c>
      <c r="BI249" s="17" t="str">
        <f>BI164</f>
        <v>ZU30ASPC14PHS2 + ZC10ASPC1016PH</v>
      </c>
      <c r="BJ249" s="638" t="s">
        <v>2998</v>
      </c>
      <c r="BK249" s="638" t="s">
        <v>2999</v>
      </c>
      <c r="BL249" s="638"/>
      <c r="BM249" s="638">
        <f>IF(Duombaze!BJ249="",0,INDEX(DU!I:I,MATCH(Duombaze!BJ249,DU!A:A,0),1))+IF(Duombaze!BK249="",0,INDEX(DU!I:I,MATCH(Duombaze!BK249,DU!A:A,0),1))+IF(Duombaze!BL249="",0,INDEX(DU!I:I,MATCH(Duombaze!BL249,DU!A:A,0),1))</f>
        <v>822.21972000000005</v>
      </c>
      <c r="BN249" s="638">
        <f>IF(Duombaze!BJ249="",0,INDEX(DU!K:K,MATCH(Duombaze!BJ249,DU!A:A,0),1))+IF(Duombaze!BK249="",0,INDEX(DU!K:K,MATCH(Duombaze!BK249,DU!A:A,0),1))+IF(Duombaze!BL249="",0,INDEX(DU!K:K,MATCH(Duombaze!BL249,DU!A:A,0),1))</f>
        <v>87.69</v>
      </c>
      <c r="BO249" s="19"/>
      <c r="BP249" s="19"/>
      <c r="BQ249" s="19"/>
      <c r="BR249" s="19" t="str">
        <f t="shared" si="116"/>
        <v/>
      </c>
      <c r="BS249" s="19"/>
      <c r="BT249" s="19"/>
      <c r="BU249" s="19"/>
      <c r="BV249" s="19"/>
      <c r="BW249" s="19">
        <f>IF(Duombaze!BT249="",0,INDEX(DU!I:I,MATCH(Duombaze!BT249,DU!A:A,0),1))+IF(Duombaze!BU249="",0,INDEX(DU!I:I,MATCH(Duombaze!BU249,DU!A:A,0),1))+IF(Duombaze!BV249="",0,INDEX(DU!I:I,MATCH(Duombaze!BV249,DU!A:A,0),1))</f>
        <v>0</v>
      </c>
      <c r="BX249" s="19">
        <f>IF(Duombaze!BT249="",0,INDEX(DU!K:K,MATCH(Duombaze!BT249,DU!A:A,0),1))+IF(Duombaze!BU249="",0,INDEX(DU!K:K,MATCH(Duombaze!BU249,DU!A:A,0),1))+IF(Duombaze!BV249="",0,INDEX(DU!K:K,MATCH(Duombaze!BV249,DU!A:A,0),1))</f>
        <v>0</v>
      </c>
      <c r="BY249" s="19"/>
      <c r="BZ249" s="19"/>
      <c r="CA249" s="19" t="str">
        <f>CA177</f>
        <v>Hidr.koja SIMOL H1160P PASTIPRINTA (HJ+kranas)</v>
      </c>
      <c r="CB249" s="19" t="str">
        <f t="shared" si="118"/>
        <v>3 SPD17 Hidr.koja SIMOL H1160P PASTIPRINTA (HJ+kranas)</v>
      </c>
      <c r="CC249" s="19" t="str">
        <f>CC177</f>
        <v>ZM10HKSIMH1160</v>
      </c>
      <c r="CD249" s="19">
        <f>IF(Duombaze!CC249="",0,INDEX(DU!I:I,MATCH(Duombaze!CC249,DU!A:A,0),1))</f>
        <v>202.668286325791</v>
      </c>
      <c r="CE249" s="17">
        <f>IF(Duombaze!CC249="",0,INDEX(DU!K:K,MATCH(Duombaze!CC249,DU!A:A,0),1))</f>
        <v>11.61</v>
      </c>
      <c r="CF249" s="19"/>
      <c r="CG249" s="19"/>
      <c r="CH249" s="19" t="str">
        <f>CH177</f>
        <v>Priekinė kilpa K80</v>
      </c>
      <c r="CI249" s="17" t="str">
        <f t="shared" si="105"/>
        <v>3 SPD17 Priekinė kilpa K80</v>
      </c>
      <c r="CJ249" s="19" t="str">
        <f>CJ177</f>
        <v>ZC40ACPK800000</v>
      </c>
      <c r="CK249" s="19">
        <f>IF(Duombaze!CJ249="",0,INDEX(DU!I:I,MATCH(Duombaze!CJ249,DU!A:A,0),1))</f>
        <v>188.11279999999999</v>
      </c>
      <c r="CL249" s="17">
        <f>IF(Duombaze!CJ249="",0,INDEX(DU!K:K,MATCH(Duombaze!CJ249,DU!A:A,0),1))</f>
        <v>11.37</v>
      </c>
      <c r="CM249" s="19"/>
      <c r="CN249" s="19"/>
      <c r="CO249" s="19" t="s">
        <v>1508</v>
      </c>
      <c r="CP249" s="17" t="str">
        <f t="shared" si="106"/>
        <v xml:space="preserve">3 SPD17 Rankinis stabdis + Ratų atsparos </v>
      </c>
      <c r="CQ249" s="19" t="s">
        <v>1596</v>
      </c>
      <c r="CR249" s="639" t="s">
        <v>1594</v>
      </c>
      <c r="CS249" s="639" t="s">
        <v>1471</v>
      </c>
      <c r="CT249" s="639">
        <f>IF(Duombaze!CR249="",0,INDEX(DU!I:I,MATCH(Duombaze!CR249,DU!A:A,0),1))+IF(Duombaze!CS249="",0,INDEX(DU!I:I,MATCH(Duombaze!CS249,DU!A:A,0),1))</f>
        <v>73.338362415433409</v>
      </c>
      <c r="CU249" s="19">
        <f>IF(Duombaze!CR249="",0,INDEX(DU!K:K,MATCH(Duombaze!CR249,DU!A:A,0),1))+IF(Duombaze!CS249="",0,INDEX(DU!K:K,MATCH(Duombaze!CS249,DU!A:A,0),1))</f>
        <v>36.090000000000003</v>
      </c>
      <c r="CV249" s="19"/>
      <c r="CW249" s="19" t="s">
        <v>2124</v>
      </c>
      <c r="CX249" s="19"/>
      <c r="CY249" s="17" t="str">
        <f t="shared" si="107"/>
        <v/>
      </c>
      <c r="CZ249" s="19"/>
      <c r="DA249" s="672"/>
      <c r="DB249" s="672"/>
      <c r="DC249" s="672">
        <f>IF(Duombaze!DA249="",0,INDEX(DU!I:I,MATCH(Duombaze!DA249,DU!A:A,0),1))+IF(Duombaze!DB249="",0,INDEX(DU!I:I,MATCH(Duombaze!DB249,DU!A:A,0),1))</f>
        <v>0</v>
      </c>
      <c r="DD249" s="19">
        <f>IF(Duombaze!DA249="",0,INDEX(DU!K:K,MATCH(Duombaze!DA249,DU!A:A,0),1))+IF(Duombaze!DB249="",0,INDEX(DU!K:K,MATCH(Duombaze!DB249,DU!A:A,0),1))</f>
        <v>0</v>
      </c>
      <c r="DE249" s="19"/>
      <c r="DF249" s="19"/>
      <c r="DG249" s="19"/>
      <c r="DH249" s="19" t="str">
        <f t="shared" si="108"/>
        <v/>
      </c>
      <c r="DI249" s="19"/>
      <c r="DJ249" s="672"/>
      <c r="DK249" s="678"/>
      <c r="DL249" s="678">
        <f>IF(Duombaze!DJ249="",0,INDEX(DU!I:I,MATCH(Duombaze!DJ249,DU!A:A,0),1))+IF(Duombaze!DK249="",0,INDEX(DU!I:I,MATCH(Duombaze!DK249,DU!A:A,0),1))</f>
        <v>0</v>
      </c>
      <c r="DM249" s="19">
        <f>IF(Duombaze!DJ249="",0,INDEX(DU!K:K,MATCH(Duombaze!DJ249,DU!A:A,0),1))+IF(Duombaze!DK249="",0,INDEX(DU!K:K,MATCH(Duombaze!DK249,DU!A:A,0),1))</f>
        <v>0</v>
      </c>
      <c r="DN249" s="52"/>
      <c r="DO249" s="52"/>
      <c r="DP249" s="52" t="str">
        <f>DP177</f>
        <v>Šoninis LED apšvietimas, prieky/gale paprastas apšvietimas (Čekija)</v>
      </c>
      <c r="DQ249" s="17" t="str">
        <f t="shared" si="109"/>
        <v>3 SPD17 Šoninis LED apšvietimas, prieky/gale paprastas apšvietimas (Čekija)</v>
      </c>
      <c r="DR249" s="65" t="str">
        <f>DR177</f>
        <v>ZC40AZIBLEDSN0</v>
      </c>
      <c r="DS249" s="692" t="s">
        <v>251</v>
      </c>
      <c r="DT249" s="692"/>
      <c r="DU249" s="692"/>
      <c r="DV249" s="692"/>
      <c r="DW249" s="692">
        <f>IF(Duombaze!DS249="",0,INDEX(DU!I:I,MATCH(Duombaze!DS249,DU!A:A,0),1))+IF(Duombaze!DT249="",0,INDEX(DU!I:I,MATCH(Duombaze!DT249,DU!A:A,0),1))+IF(Duombaze!DU249="",0,INDEX(DU!I:I,MATCH(Duombaze!DU249,DU!A:A,0),1))+IF(Duombaze!DV249="",0,INDEX(DU!I:I,MATCH(Duombaze!DV249,DU!A:A,0),1))</f>
        <v>76.036285714285697</v>
      </c>
      <c r="DX249" s="638">
        <f>IF(Duombaze!DS249="",0,INDEX(DU!K:K,MATCH(Duombaze!DS249,DU!A:A,0),1))+IF(Duombaze!DT249="",0,INDEX(DU!K:K,MATCH(Duombaze!DT249,DU!A:A,0),1))+IF(Duombaze!DU249="",0,INDEX(DU!K:K,MATCH(Duombaze!DU249,DU!A:A,0),1))+IF(Duombaze!DV249="",0,INDEX(DU!K:KH,MATCH(Duombaze!DV249,DU!A:A,0),1))</f>
        <v>0</v>
      </c>
      <c r="DY249" s="65"/>
      <c r="DZ249" s="65"/>
      <c r="EA249" s="19"/>
      <c r="EB249" s="19" t="str">
        <f t="shared" si="97"/>
        <v/>
      </c>
      <c r="EC249" s="19"/>
      <c r="ED249" s="19">
        <f>IF(Duombaze!EC249="",0,INDEX(DU!I:I,MATCH(Duombaze!EC249,DU!A:A,0),1))</f>
        <v>0</v>
      </c>
      <c r="EE249" s="638">
        <f>IF(Duombaze!EC249="",0,INDEX(DU!K:K,MATCH(Duombaze!EC249,DU!A:A,0),1))</f>
        <v>0</v>
      </c>
      <c r="EF249" s="19"/>
      <c r="EG249" s="19"/>
      <c r="EH249" s="19" t="str">
        <f>EH176</f>
        <v>Lipdukai universalūs</v>
      </c>
      <c r="EI249" s="17" t="str">
        <f t="shared" si="119"/>
        <v>3 SPD17 Lipdukai universalūs</v>
      </c>
      <c r="EJ249" s="19" t="str">
        <f>EJ176</f>
        <v>ZC20ASPCLEN000</v>
      </c>
      <c r="EK249" s="672" t="s">
        <v>255</v>
      </c>
      <c r="EL249" s="672"/>
      <c r="EM249" s="672"/>
      <c r="EN249" s="672">
        <f>IF(Duombaze!EK249="",0,INDEX(DU!I:I,MATCH(Duombaze!EK249,DU!A:A,0),1))+IF(Duombaze!EL249="",0,INDEX(DU!I:I,MATCH(Duombaze!EL249,DU!A:A,0),1))+IF(Duombaze!EM249="",0,INDEX(DU!I:I,MATCH(Duombaze!EM249,DU!A:A,0),1))</f>
        <v>16.420000000000002</v>
      </c>
      <c r="EO249" s="19">
        <f>IF(Duombaze!EK249="",0,INDEX(DU!K:K,MATCH(Duombaze!EK249,DU!A:A,0),1))+IF(Duombaze!EL249="",0,INDEX(DU!K:K,MATCH(Duombaze!EL249,DU!A:A,0),1))+IF(Duombaze!EM249="",0,INDEX(DU!K:K,MATCH(Duombaze!EM249,DU!A:A,0),1))</f>
        <v>0</v>
      </c>
      <c r="EP249" s="19"/>
      <c r="EQ249" s="19"/>
      <c r="ER249" s="20" t="s">
        <v>1778</v>
      </c>
      <c r="ES249" s="17" t="str">
        <f t="shared" si="98"/>
        <v>3 SPD17 Ratai pristatomi klientui</v>
      </c>
      <c r="EW249" s="19" t="s">
        <v>1575</v>
      </c>
      <c r="EX249" s="19" t="str">
        <f t="shared" si="122"/>
        <v>3 SPD17 Purvasaugių komplektas 600 ratams (ketvirtiniai 1/4) galiniai</v>
      </c>
      <c r="EY249" s="19" t="s">
        <v>326</v>
      </c>
      <c r="EZ249" s="672" t="s">
        <v>326</v>
      </c>
      <c r="FA249" s="672"/>
      <c r="FB249" s="672">
        <f>IF(Duombaze!EZ249="",0,INDEX(DU!I:I,MATCH(Duombaze!EZ249,DU!A:A,0),1))+IF(Duombaze!FA249="",0,INDEX(DU!I:I,MATCH(Duombaze!FA249,DU!A:A,0),1))</f>
        <v>38.491432642731198</v>
      </c>
      <c r="FC249" s="19">
        <f>IF(Duombaze!EZ249="",0,INDEX(DU!K:K,MATCH(Duombaze!EZ249,DU!A:A,0),1))+IF(Duombaze!FA249="",0,INDEX(DU!K:K,MATCH(Duombaze!FA249,DU!A:A,0),1))</f>
        <v>9.33</v>
      </c>
      <c r="FD249" s="19"/>
      <c r="FE249" s="19"/>
      <c r="FF249" s="19"/>
      <c r="FG249" s="19"/>
      <c r="FH249" s="19"/>
      <c r="FI249" s="19" t="s">
        <v>651</v>
      </c>
      <c r="FJ249" s="19"/>
      <c r="FK249" s="65"/>
      <c r="FL249" s="18" t="s">
        <v>1472</v>
      </c>
      <c r="FM249" s="18" t="s">
        <v>1472</v>
      </c>
      <c r="FN249" s="671"/>
      <c r="FO249" s="671"/>
      <c r="FP249" s="671"/>
      <c r="FQ249" s="671">
        <f>IF(Duombaze!FM249="",0,INDEX(DU!I:I,MATCH(Duombaze!FM249,DU!A:A,0),1))+IF(Duombaze!FN249="",0,INDEX(DU!I:I,MATCH(Duombaze!FN249,DU!A:A,0),1))+IF(Duombaze!FO249="",0,INDEX(DU!I:I,MATCH(Duombaze!FO249,DU!A:A,0),1))+IF(Duombaze!FP249="",0,INDEX(DU!I:I,MATCH(Duombaze!FP249,DU!A:A,0),1))</f>
        <v>51.433999999999997</v>
      </c>
      <c r="FR249" s="673">
        <f>IF(Duombaze!FM249="",0,INDEX(DU!K:K,MATCH(Duombaze!FM249,DU!A:A,0),1))+IF(Duombaze!FN249="",0,INDEX(DU!K:K,MATCH(Duombaze!FN249,DU!A:A,0),1))+IF(Duombaze!FO249="",0,INDEX(DU!K:K,MATCH(Duombaze!FO249,DU!A:A,0),1))+IF(Duombaze!FP249="",0,INDEX(DU!K:K,MATCH(Duombaze!FP249,DU!A:A,0),1))</f>
        <v>18.670000000000002</v>
      </c>
      <c r="FT249" s="100" t="s">
        <v>733</v>
      </c>
      <c r="FU249" s="100" t="s">
        <v>10</v>
      </c>
      <c r="FY249" s="7"/>
      <c r="FZ249" s="7"/>
      <c r="GA249" s="7"/>
    </row>
    <row r="250" spans="1:183" s="20" customFormat="1" ht="36.6" customHeight="1" x14ac:dyDescent="0.25">
      <c r="A250" s="41">
        <v>4</v>
      </c>
      <c r="B250" s="41" t="s">
        <v>782</v>
      </c>
      <c r="C250" s="16" t="s">
        <v>8636</v>
      </c>
      <c r="D250" s="19" t="s">
        <v>3502</v>
      </c>
      <c r="E250" s="17" t="str">
        <f t="shared" si="121"/>
        <v>4 SPD17 Pagrindas, kėbulo dugnas Hardox, šonai S235, BOGGIE važiuoklė</v>
      </c>
      <c r="F250" s="19" t="s">
        <v>8507</v>
      </c>
      <c r="G250" s="639" t="s">
        <v>3566</v>
      </c>
      <c r="H250" s="639" t="s">
        <v>2928</v>
      </c>
      <c r="I250" s="639" t="s">
        <v>3186</v>
      </c>
      <c r="J250" s="639" t="s">
        <v>3345</v>
      </c>
      <c r="K250" s="639">
        <v>23109200</v>
      </c>
      <c r="L250" s="881" t="s">
        <v>3477</v>
      </c>
      <c r="M250" s="639"/>
      <c r="N250" s="639"/>
      <c r="O250" s="639"/>
      <c r="P250" s="639">
        <f>IF(Duombaze!G250="",0,INDEX(DU!I:I,MATCH(Duombaze!G250,DU!A:A,0),1))+IF(Duombaze!H250="",0,INDEX(DU!I:I,MATCH(Duombaze!H250,DU!A:A,0),1))+IF(Duombaze!I250="",0,INDEX(DU!I:I,MATCH(Duombaze!I250,DU!A:A,0),1))+IF(Duombaze!J250="",0,INDEX(DU!I:I,MATCH(Duombaze!J250,DU!A:A,0),1))+IF(Duombaze!K250="",0,INDEX(DU!I:I*40,MATCH(Duombaze!K250,DU!A:A,0),1))+IF(Duombaze!L250="",0,INDEX(DU!I:I,MATCH(Duombaze!L250,DU!A:A,0),1))+IF(Duombaze!M250="",0,INDEX(DU!I:I,MATCH(Duombaze!M250,DU!A:A,0),1))+IF(Duombaze!N250="",0,INDEX(DU!I:I,MATCH(Duombaze!N250,DU!A:A,0),1))+IF(Duombaze!O250="",0,INDEX(DU!I:I,MATCH(Duombaze!O250,DU!A:A,0),1))</f>
        <v>4310.3687051725565</v>
      </c>
      <c r="Q250" s="638">
        <f>IF(Duombaze!G250="",0,INDEX(DU!K:K,MATCH(Duombaze!G250,DU!A:A,0),1))+IF(Duombaze!H250="",0,INDEX(DU!K:K,MATCH(Duombaze!H250,DU!A:A,0),1))+IF(Duombaze!I250="",0,INDEX(DU!K:K,MATCH(Duombaze!I250,DU!A:A,0),1))+IF(Duombaze!J250="",0,INDEX(DU!K:K,MATCH(Duombaze!J250,DU!A:A,0),1))+IF(Duombaze!K250="",0,INDEX(DU!K:K,MATCH(Duombaze!K250,DU!A:A,0),1))+IF(Duombaze!L250="",0,INDEX(DU!K:K,MATCH(Duombaze!L250,DU!A:A,0),1))+IF(Duombaze!M250="",0,INDEX(DU!K:K,MATCH(Duombaze!M250,DU!A:A,0),1))+IF(Duombaze!N250="",0,INDEX(DU!K:K,MATCH(Duombaze!N250,DU!A:A,0),1))+IF(Duombaze!O250="",0,INDEX(DU!K:K,MATCH(Duombaze!O250,DU!A:A,0),1))</f>
        <v>911.18000000000006</v>
      </c>
      <c r="R250" s="19"/>
      <c r="S250" s="52"/>
      <c r="T250" s="881" t="s">
        <v>3477</v>
      </c>
      <c r="U250" s="17">
        <f>IF(Duombaze!T250="",0,INDEX(DU!I:I,MATCH(Duombaze!T250,DU!A:A,0),1))</f>
        <v>1298.8677804425499</v>
      </c>
      <c r="V250" s="17">
        <f>IF(Duombaze!T250="",0,INDEX(DU!K:K,MATCH(Duombaze!T250,DU!A:A,0),1))</f>
        <v>146.80000000000001</v>
      </c>
      <c r="W250" s="19" t="s">
        <v>3488</v>
      </c>
      <c r="X250" s="19"/>
      <c r="Y250" s="134"/>
      <c r="Z250" s="65"/>
      <c r="AA250" s="17" t="str">
        <f t="shared" si="120"/>
        <v/>
      </c>
      <c r="AB250" s="19"/>
      <c r="AC250" s="19">
        <f>IF(Duombaze!AB250="",0,INDEX(DU!I:I,MATCH(Duombaze!AB250,DU!A:A,0),1))</f>
        <v>0</v>
      </c>
      <c r="AD250" s="25">
        <f>IF(Duombaze!AB250="",0,INDEX(DU!K:K,MATCH(Duombaze!AB250,DU!A:A,0),1))</f>
        <v>0</v>
      </c>
      <c r="AE250" s="19"/>
      <c r="AF250" s="19"/>
      <c r="AG250" s="19"/>
      <c r="AH250" s="17" t="str">
        <f t="shared" si="103"/>
        <v/>
      </c>
      <c r="AI250" s="19"/>
      <c r="AJ250" s="639"/>
      <c r="AK250" s="639"/>
      <c r="AL250" s="639"/>
      <c r="AM250" s="639">
        <f>IF(Duombaze!AJ250="",0,INDEX(DU!I:I,MATCH(Duombaze!AJ250,DU!A:A,0),1))+IF(Duombaze!AK250="",0,INDEX(DU!I:I,MATCH(Duombaze!AK250,DU!A:A,0),1))+IF(Duombaze!AL250="",0,INDEX(DU!I:I,MATCH(Duombaze!AL250,DU!A:A,0),1))</f>
        <v>0</v>
      </c>
      <c r="AN250" s="639">
        <f>IF(Duombaze!AJ250="",0,INDEX(DU!K:K,MATCH(Duombaze!AJ250,DU!A:A,0),1))+IF(Duombaze!AK250="",0,INDEX(DU!K:K,MATCH(Duombaze!AK250,DU!A:A,0),1))+IF(Duombaze!AL250="",0,INDEX(DU!K:K,MATCH(Duombaze!AL250,DU!A:A,0),1))</f>
        <v>0</v>
      </c>
      <c r="AO250" s="19"/>
      <c r="AP250" s="19"/>
      <c r="AQ250" s="19"/>
      <c r="AR250" s="17" t="str">
        <f t="shared" si="104"/>
        <v/>
      </c>
      <c r="AS250" s="19"/>
      <c r="AT250" s="639"/>
      <c r="AU250" s="639"/>
      <c r="AV250" s="639"/>
      <c r="AW250" s="639"/>
      <c r="AX250" s="639"/>
      <c r="AY250" s="639"/>
      <c r="AZ250" s="639"/>
      <c r="BA250" s="639"/>
      <c r="BB250" s="639"/>
      <c r="BC250" s="639">
        <f>IF(Duombaze!AT250="",0,INDEX(DU!I:I,MATCH(Duombaze!AT250,DU!A:A,0),1))+IF(Duombaze!AU250="",0,INDEX(DU!I:I,MATCH(Duombaze!AU250,DU!A:A,0),1))+IF(Duombaze!AV250="",0,INDEX(DU!I:I,MATCH(Duombaze!AV250,DU!A:A,0),1))+IF(Duombaze!AW250="",0,INDEX(DU!I:I,MATCH(Duombaze!AW250,DU!A:A,0),1))+IF(Duombaze!AX250="",0,INDEX(DU!I:I,MATCH(Duombaze!AX250,DU!A:A,0),1))+IF(Duombaze!AY250="",0,INDEX(DU!I:I,MATCH(Duombaze!AY250,DU!A:A,0),1))+IF(Duombaze!AZ250="",0,INDEX(DU!I:I,MATCH(Duombaze!AZ250,DU!A:A,0),1))+IF(Duombaze!BA250="",0,INDEX(DU!I:I,MATCH(Duombaze!BA250,DU!A:A,0),1))+IF(Duombaze!BB250="",0,INDEX(DU!I:I,MATCH(Duombaze!BB250,DU!A:A,0),1))</f>
        <v>0</v>
      </c>
      <c r="BD250" s="638">
        <f>IF(Duombaze!AT250="",0,INDEX(DU!K:K,MATCH(Duombaze!AT250,DU!A:A,0),1))+IF(Duombaze!AU250="",0,INDEX(DU!K:K,MATCH(Duombaze!AU250,DU!A:A,0),1))+IF(Duombaze!AV250="",0,INDEX(DU!K:K,MATCH(Duombaze!AV250,DU!A:A,0),1))+IF(Duombaze!AW250="",0,INDEX(DU!K:K,MATCH(Duombaze!AW250,DU!A:A,0),1))+IF(Duombaze!AX250="",0,INDEX(DU!K:K,MATCH(Duombaze!AX250,DU!A:A,0),1))+IF(Duombaze!AY250="",0,INDEX(DU!K:K,MATCH(Duombaze!AY250,DU!A:A,0),1))+IF(Duombaze!AZ250="",0,INDEX(DU!K:K,MATCH(Duombaze!AZ250,DU!A:A,0),1))+IF(Duombaze!BA250="",0,INDEX(DU!K:K,MATCH(Duombaze!BA250,DU!A:A,0),1))+IF(Duombaze!BB250="",0,INDEX(DU!K:K,MATCH(Duombaze!BB250,DU!A:A,0),1))</f>
        <v>0</v>
      </c>
      <c r="BE250" s="19"/>
      <c r="BF250" s="19"/>
      <c r="BG250" s="17" t="s">
        <v>2720</v>
      </c>
      <c r="BH250" s="17" t="str">
        <f t="shared" si="110"/>
        <v>4 SPD17 Pneumatiniai - hidrauliniai stabdžiai (mech LSV)</v>
      </c>
      <c r="BI250" s="17" t="str">
        <f>BI165</f>
        <v>ZU3APHSMLSV000 + ZC10ASPC1016PH</v>
      </c>
      <c r="BJ250" s="638" t="s">
        <v>3008</v>
      </c>
      <c r="BK250" s="638" t="s">
        <v>2999</v>
      </c>
      <c r="BL250" s="638"/>
      <c r="BM250" s="638">
        <f>IF(Duombaze!BJ250="",0,INDEX(DU!I:I,MATCH(Duombaze!BJ250,DU!A:A,0),1))+IF(Duombaze!BK250="",0,INDEX(DU!I:I,MATCH(Duombaze!BK250,DU!A:A,0),1))+IF(Duombaze!BL250="",0,INDEX(DU!I:I,MATCH(Duombaze!BL250,DU!A:A,0),1))</f>
        <v>577.01368000000002</v>
      </c>
      <c r="BN250" s="638">
        <f>IF(Duombaze!BJ250="",0,INDEX(DU!K:K,MATCH(Duombaze!BJ250,DU!A:A,0),1))+IF(Duombaze!BK250="",0,INDEX(DU!K:K,MATCH(Duombaze!BK250,DU!A:A,0),1))+IF(Duombaze!BL250="",0,INDEX(DU!K:K,MATCH(Duombaze!BL250,DU!A:A,0),1))</f>
        <v>87.69</v>
      </c>
      <c r="BO250" s="19"/>
      <c r="BP250" s="19"/>
      <c r="BQ250" s="19"/>
      <c r="BR250" s="19" t="str">
        <f t="shared" si="116"/>
        <v/>
      </c>
      <c r="BS250" s="19"/>
      <c r="BT250" s="19"/>
      <c r="BU250" s="19"/>
      <c r="BV250" s="19"/>
      <c r="BW250" s="19">
        <f>IF(Duombaze!BT250="",0,INDEX(DU!I:I,MATCH(Duombaze!BT250,DU!A:A,0),1))+IF(Duombaze!BU250="",0,INDEX(DU!I:I,MATCH(Duombaze!BU250,DU!A:A,0),1))+IF(Duombaze!BV250="",0,INDEX(DU!I:I,MATCH(Duombaze!BV250,DU!A:A,0),1))</f>
        <v>0</v>
      </c>
      <c r="BX250" s="19">
        <f>IF(Duombaze!BT250="",0,INDEX(DU!K:K,MATCH(Duombaze!BT250,DU!A:A,0),1))+IF(Duombaze!BU250="",0,INDEX(DU!K:K,MATCH(Duombaze!BU250,DU!A:A,0),1))+IF(Duombaze!BV250="",0,INDEX(DU!K:K,MATCH(Duombaze!BV250,DU!A:A,0),1))</f>
        <v>0</v>
      </c>
      <c r="BY250" s="19"/>
      <c r="BZ250" s="19"/>
      <c r="CA250" s="19"/>
      <c r="CB250" s="19" t="str">
        <f t="shared" si="118"/>
        <v/>
      </c>
      <c r="CC250" s="19"/>
      <c r="CD250" s="19">
        <f>IF(Duombaze!CC250="",0,INDEX(DU!I:I,MATCH(Duombaze!CC250,DU!A:A,0),1))</f>
        <v>0</v>
      </c>
      <c r="CE250" s="17">
        <f>IF(Duombaze!CC250="",0,INDEX(DU!K:K,MATCH(Duombaze!CC250,DU!A:A,0),1))</f>
        <v>0</v>
      </c>
      <c r="CF250" s="19"/>
      <c r="CG250" s="19"/>
      <c r="CH250" s="19"/>
      <c r="CI250" s="17" t="str">
        <f t="shared" si="105"/>
        <v/>
      </c>
      <c r="CJ250" s="19"/>
      <c r="CK250" s="19">
        <f>IF(Duombaze!CJ250="",0,INDEX(DU!I:I,MATCH(Duombaze!CJ250,DU!A:A,0),1))</f>
        <v>0</v>
      </c>
      <c r="CL250" s="17">
        <f>IF(Duombaze!CJ250="",0,INDEX(DU!K:K,MATCH(Duombaze!CJ250,DU!A:A,0),1))</f>
        <v>0</v>
      </c>
      <c r="CM250" s="19"/>
      <c r="CN250" s="19"/>
      <c r="CO250" s="19"/>
      <c r="CP250" s="17" t="str">
        <f t="shared" si="106"/>
        <v/>
      </c>
      <c r="CQ250" s="19"/>
      <c r="CR250" s="639"/>
      <c r="CS250" s="639"/>
      <c r="CT250" s="639">
        <f>IF(Duombaze!CR250="",0,INDEX(DU!I:I,MATCH(Duombaze!CR250,DU!A:A,0),1))+IF(Duombaze!CS250="",0,INDEX(DU!I:I,MATCH(Duombaze!CS250,DU!A:A,0),1))</f>
        <v>0</v>
      </c>
      <c r="CU250" s="19">
        <f>IF(Duombaze!CR250="",0,INDEX(DU!K:K,MATCH(Duombaze!CR250,DU!A:A,0),1))+IF(Duombaze!CS250="",0,INDEX(DU!K:K,MATCH(Duombaze!CS250,DU!A:A,0),1))</f>
        <v>0</v>
      </c>
      <c r="CV250" s="19"/>
      <c r="CW250" s="19"/>
      <c r="CX250" s="19"/>
      <c r="CY250" s="17" t="str">
        <f t="shared" si="107"/>
        <v/>
      </c>
      <c r="CZ250" s="19"/>
      <c r="DA250" s="672"/>
      <c r="DB250" s="672"/>
      <c r="DC250" s="672">
        <f>IF(Duombaze!DA250="",0,INDEX(DU!I:I,MATCH(Duombaze!DA250,DU!A:A,0),1))+IF(Duombaze!DB250="",0,INDEX(DU!I:I,MATCH(Duombaze!DB250,DU!A:A,0),1))</f>
        <v>0</v>
      </c>
      <c r="DD250" s="19">
        <f>IF(Duombaze!DA250="",0,INDEX(DU!K:K,MATCH(Duombaze!DA250,DU!A:A,0),1))+IF(Duombaze!DB250="",0,INDEX(DU!K:K,MATCH(Duombaze!DB250,DU!A:A,0),1))</f>
        <v>0</v>
      </c>
      <c r="DE250" s="19"/>
      <c r="DF250" s="19"/>
      <c r="DG250" s="19"/>
      <c r="DH250" s="19" t="str">
        <f t="shared" si="108"/>
        <v/>
      </c>
      <c r="DI250" s="19"/>
      <c r="DJ250" s="672"/>
      <c r="DK250" s="678"/>
      <c r="DL250" s="678">
        <f>IF(Duombaze!DJ250="",0,INDEX(DU!I:I,MATCH(Duombaze!DJ250,DU!A:A,0),1))+IF(Duombaze!DK250="",0,INDEX(DU!I:I,MATCH(Duombaze!DK250,DU!A:A,0),1))</f>
        <v>0</v>
      </c>
      <c r="DM250" s="19">
        <f>IF(Duombaze!DJ250="",0,INDEX(DU!K:K,MATCH(Duombaze!DJ250,DU!A:A,0),1))+IF(Duombaze!DK250="",0,INDEX(DU!K:K,MATCH(Duombaze!DK250,DU!A:A,0),1))</f>
        <v>0</v>
      </c>
      <c r="DN250" s="52"/>
      <c r="DO250" s="52"/>
      <c r="DP250" s="52" t="str">
        <f>DP178</f>
        <v>Visų pusių LED apšvietimas (Estija)</v>
      </c>
      <c r="DQ250" s="17" t="str">
        <f t="shared" si="109"/>
        <v>4 SPD17 Visų pusių LED apšvietimas (Estija)</v>
      </c>
      <c r="DR250" s="65" t="str">
        <f>DR178</f>
        <v>ZC40A2IBLED100</v>
      </c>
      <c r="DS250" s="692" t="s">
        <v>253</v>
      </c>
      <c r="DT250" s="692"/>
      <c r="DU250" s="692"/>
      <c r="DV250" s="692"/>
      <c r="DW250" s="692">
        <f>IF(Duombaze!DS250="",0,INDEX(DU!I:I,MATCH(Duombaze!DS250,DU!A:A,0),1))+IF(Duombaze!DT250="",0,INDEX(DU!I:I,MATCH(Duombaze!DT250,DU!A:A,0),1))+IF(Duombaze!DU250="",0,INDEX(DU!I:I,MATCH(Duombaze!DU250,DU!A:A,0),1))+IF(Duombaze!DV250="",0,INDEX(DU!I:I,MATCH(Duombaze!DV250,DU!A:A,0),1))</f>
        <v>135.422</v>
      </c>
      <c r="DX250" s="638">
        <f>IF(Duombaze!DS250="",0,INDEX(DU!K:K,MATCH(Duombaze!DS250,DU!A:A,0),1))+IF(Duombaze!DT250="",0,INDEX(DU!K:K,MATCH(Duombaze!DT250,DU!A:A,0),1))+IF(Duombaze!DU250="",0,INDEX(DU!K:K,MATCH(Duombaze!DU250,DU!A:A,0),1))+IF(Duombaze!DV250="",0,INDEX(DU!K:KH,MATCH(Duombaze!DV250,DU!A:A,0),1))</f>
        <v>0</v>
      </c>
      <c r="DY250" s="65"/>
      <c r="DZ250" s="65"/>
      <c r="EA250" s="19"/>
      <c r="EB250" s="19" t="str">
        <f t="shared" si="97"/>
        <v/>
      </c>
      <c r="EC250" s="19"/>
      <c r="ED250" s="19">
        <f>IF(Duombaze!EC250="",0,INDEX(DU!I:I,MATCH(Duombaze!EC250,DU!A:A,0),1))</f>
        <v>0</v>
      </c>
      <c r="EE250" s="638">
        <f>IF(Duombaze!EC250="",0,INDEX(DU!K:K,MATCH(Duombaze!EC250,DU!A:A,0),1))</f>
        <v>0</v>
      </c>
      <c r="EF250" s="19"/>
      <c r="EG250" s="19"/>
      <c r="EH250" s="19" t="str">
        <f>EH177</f>
        <v>Lipdukai universalūs + Konekesko logo</v>
      </c>
      <c r="EI250" s="17" t="str">
        <f t="shared" si="119"/>
        <v>4 SPD17 Lipdukai universalūs + Konekesko logo</v>
      </c>
      <c r="EJ250" s="19" t="str">
        <f>EJ177</f>
        <v>ZC20ASPCLEN000 + ZM0L0G0K0NESK0</v>
      </c>
      <c r="EK250" s="672" t="s">
        <v>255</v>
      </c>
      <c r="EL250" s="672" t="s">
        <v>3050</v>
      </c>
      <c r="EM250" s="672"/>
      <c r="EN250" s="672">
        <f>IF(Duombaze!EK250="",0,INDEX(DU!I:I,MATCH(Duombaze!EK250,DU!A:A,0),1))+IF(Duombaze!EL250="",0,INDEX(DU!I:I,MATCH(Duombaze!EL250,DU!A:A,0),1))+IF(Duombaze!EM250="",0,INDEX(DU!I:I,MATCH(Duombaze!EM250,DU!A:A,0),1))</f>
        <v>20.407560000000004</v>
      </c>
      <c r="EO250" s="19">
        <f>IF(Duombaze!EK250="",0,INDEX(DU!K:K,MATCH(Duombaze!EK250,DU!A:A,0),1))+IF(Duombaze!EL250="",0,INDEX(DU!K:K,MATCH(Duombaze!EL250,DU!A:A,0),1))+IF(Duombaze!EM250="",0,INDEX(DU!K:K,MATCH(Duombaze!EM250,DU!A:A,0),1))</f>
        <v>0</v>
      </c>
      <c r="EP250" s="19"/>
      <c r="EQ250" s="19"/>
      <c r="ER250" s="65"/>
      <c r="ES250" s="17" t="str">
        <f t="shared" si="98"/>
        <v/>
      </c>
      <c r="ET250" s="19"/>
      <c r="EU250" s="19"/>
      <c r="EV250" s="19"/>
      <c r="EW250" s="19"/>
      <c r="EX250" s="19" t="str">
        <f t="shared" si="122"/>
        <v/>
      </c>
      <c r="EY250" s="19"/>
      <c r="EZ250" s="672"/>
      <c r="FA250" s="672"/>
      <c r="FB250" s="672">
        <f>IF(Duombaze!EZ250="",0,INDEX(DU!I:I,MATCH(Duombaze!EZ250,DU!A:A,0),1))+IF(Duombaze!FA250="",0,INDEX(DU!I:I,MATCH(Duombaze!FA250,DU!A:A,0),1))</f>
        <v>0</v>
      </c>
      <c r="FC250" s="19">
        <f>IF(Duombaze!EZ250="",0,INDEX(DU!K:K,MATCH(Duombaze!EZ250,DU!A:A,0),1))+IF(Duombaze!FA250="",0,INDEX(DU!K:K,MATCH(Duombaze!FA250,DU!A:A,0),1))</f>
        <v>0</v>
      </c>
      <c r="FD250" s="19"/>
      <c r="FE250" s="19"/>
      <c r="FF250" s="19"/>
      <c r="FG250" s="19"/>
      <c r="FH250" s="19"/>
      <c r="FI250" s="19"/>
      <c r="FJ250" s="19"/>
      <c r="FK250" s="65"/>
      <c r="FM250" s="671"/>
      <c r="FN250" s="671"/>
      <c r="FO250" s="671"/>
      <c r="FP250" s="671"/>
      <c r="FQ250" s="671">
        <f>IF(Duombaze!FM250="",0,INDEX(DU!I:I,MATCH(Duombaze!FM250,DU!A:A,0),1))+IF(Duombaze!FN250="",0,INDEX(DU!I:I,MATCH(Duombaze!FN250,DU!A:A,0),1))+IF(Duombaze!FO250="",0,INDEX(DU!I:I,MATCH(Duombaze!FO250,DU!A:A,0),1))+IF(Duombaze!FP250="",0,INDEX(DU!I:I,MATCH(Duombaze!FP250,DU!A:A,0),1))</f>
        <v>0</v>
      </c>
      <c r="FR250" s="673">
        <f>IF(Duombaze!FM250="",0,INDEX(DU!K:K,MATCH(Duombaze!FM250,DU!A:A,0),1))+IF(Duombaze!FN250="",0,INDEX(DU!K:K,MATCH(Duombaze!FN250,DU!A:A,0),1))+IF(Duombaze!FO250="",0,INDEX(DU!K:K,MATCH(Duombaze!FO250,DU!A:A,0),1))+IF(Duombaze!FP250="",0,INDEX(DU!K:K,MATCH(Duombaze!FP250,DU!A:A,0),1))</f>
        <v>0</v>
      </c>
      <c r="FY250" s="7"/>
      <c r="FZ250" s="7"/>
      <c r="GA250" s="7"/>
    </row>
    <row r="251" spans="1:183" s="20" customFormat="1" ht="33" customHeight="1" x14ac:dyDescent="0.25">
      <c r="A251" s="41">
        <v>5</v>
      </c>
      <c r="B251" s="41" t="s">
        <v>782</v>
      </c>
      <c r="C251" s="16" t="s">
        <v>8636</v>
      </c>
      <c r="D251" s="19" t="s">
        <v>8197</v>
      </c>
      <c r="E251" s="920" t="str">
        <f t="shared" si="121"/>
        <v>5 SPD17 Pagrindas CINKUOTU RĖMU, Hardox kėbulas, 2017m versija</v>
      </c>
      <c r="F251" s="19" t="s">
        <v>8373</v>
      </c>
      <c r="G251" s="19" t="s">
        <v>8273</v>
      </c>
      <c r="H251" s="19" t="s">
        <v>2928</v>
      </c>
      <c r="I251" s="111" t="s">
        <v>3185</v>
      </c>
      <c r="J251" s="19" t="s">
        <v>3187</v>
      </c>
      <c r="K251" s="19">
        <v>23109200</v>
      </c>
      <c r="L251" s="19" t="s">
        <v>3476</v>
      </c>
      <c r="M251" s="639"/>
      <c r="N251" s="639"/>
      <c r="O251" s="639"/>
      <c r="P251" s="639">
        <f>IF(Duombaze!G251="",0,INDEX(DU!I:I,MATCH(Duombaze!G251,DU!A:A,0),1))+IF(Duombaze!H251="",0,INDEX(DU!I:I,MATCH(Duombaze!H251,DU!A:A,0),1))+IF(Duombaze!I251="",0,INDEX(DU!I:I,MATCH(Duombaze!I251,DU!A:A,0),1))+IF(Duombaze!J251="",0,INDEX(DU!I:I,MATCH(Duombaze!J251,DU!A:A,0),1))+IF(Duombaze!K251="",0,INDEX(DU!I:I,MATCH(Duombaze!K251,DU!A:A,0),1))+IF(Duombaze!L251="",0,INDEX(DU!I:I,MATCH(Duombaze!L251,DU!A:A,0),1))+IF(Duombaze!M251="",0,INDEX(DU!I:I,MATCH(Duombaze!M251,DU!A:A,0),1))+IF(Duombaze!N251="",0,INDEX(DU!I:I,MATCH(Duombaze!N251,DU!A:A,0),1))+IF(Duombaze!O251="",0,INDEX(DU!I:I,MATCH(Duombaze!O251,DU!A:A,0),1))</f>
        <v>7499.1186894632319</v>
      </c>
      <c r="Q251" s="638">
        <f>IF(Duombaze!G251="",0,INDEX(DU!K:K,MATCH(Duombaze!G251,DU!A:A,0),1))+IF(Duombaze!H251="",0,INDEX(DU!K:K,MATCH(Duombaze!H251,DU!A:A,0),1))+IF(Duombaze!I251="",0,INDEX(DU!K:K,MATCH(Duombaze!I251,DU!A:A,0),1))+IF(Duombaze!J251="",0,INDEX(DU!K:K,MATCH(Duombaze!J251,DU!A:A,0),1))+IF(Duombaze!K251="",0,INDEX(DU!K:K,MATCH(Duombaze!K251,DU!A:A,0),1))+IF(Duombaze!L251="",0,INDEX(DU!K:K,MATCH(Duombaze!L251,DU!A:A,0),1))+IF(Duombaze!M251="",0,INDEX(DU!K:K,MATCH(Duombaze!M251,DU!A:A,0),1))+IF(Duombaze!N251="",0,INDEX(DU!K:K,MATCH(Duombaze!N251,DU!A:A,0),1))+IF(Duombaze!O251="",0,INDEX(DU!K:K,MATCH(Duombaze!O251,DU!A:A,0),1))</f>
        <v>1248.155</v>
      </c>
      <c r="R251" s="19"/>
      <c r="S251" s="52"/>
      <c r="T251" s="881"/>
      <c r="U251" s="17">
        <f>IF(Duombaze!T251="",0,INDEX(DU!I:I,MATCH(Duombaze!T251,DU!A:A,0),1))</f>
        <v>0</v>
      </c>
      <c r="V251" s="17">
        <f>IF(Duombaze!T251="",0,INDEX(DU!K:K,MATCH(Duombaze!T251,DU!A:A,0),1))</f>
        <v>0</v>
      </c>
      <c r="W251" s="19"/>
      <c r="X251" s="19"/>
      <c r="Y251" s="134"/>
      <c r="Z251" s="65"/>
      <c r="AA251" s="17" t="str">
        <f t="shared" si="120"/>
        <v/>
      </c>
      <c r="AB251" s="19"/>
      <c r="AC251" s="19">
        <f>IF(Duombaze!AB251="",0,INDEX(DU!I:I,MATCH(Duombaze!AB251,DU!A:A,0),1))</f>
        <v>0</v>
      </c>
      <c r="AD251" s="25">
        <f>IF(Duombaze!AB251="",0,INDEX(DU!K:K,MATCH(Duombaze!AB251,DU!A:A,0),1))</f>
        <v>0</v>
      </c>
      <c r="AE251" s="19"/>
      <c r="AF251" s="19"/>
      <c r="AG251" s="19"/>
      <c r="AH251" s="17" t="str">
        <f t="shared" si="103"/>
        <v/>
      </c>
      <c r="AI251" s="19"/>
      <c r="AJ251" s="639"/>
      <c r="AK251" s="639"/>
      <c r="AL251" s="639"/>
      <c r="AM251" s="639">
        <f>IF(Duombaze!AJ251="",0,INDEX(DU!I:I,MATCH(Duombaze!AJ251,DU!A:A,0),1))+IF(Duombaze!AK251="",0,INDEX(DU!I:I,MATCH(Duombaze!AK251,DU!A:A,0),1))+IF(Duombaze!AL251="",0,INDEX(DU!I:I,MATCH(Duombaze!AL251,DU!A:A,0),1))</f>
        <v>0</v>
      </c>
      <c r="AN251" s="639">
        <f>IF(Duombaze!AJ251="",0,INDEX(DU!K:K,MATCH(Duombaze!AJ251,DU!A:A,0),1))+IF(Duombaze!AK251="",0,INDEX(DU!K:K,MATCH(Duombaze!AK251,DU!A:A,0),1))+IF(Duombaze!AL251="",0,INDEX(DU!K:K,MATCH(Duombaze!AL251,DU!A:A,0),1))</f>
        <v>0</v>
      </c>
      <c r="AO251" s="19"/>
      <c r="AP251" s="19"/>
      <c r="AQ251" s="19"/>
      <c r="AR251" s="17" t="str">
        <f t="shared" si="104"/>
        <v/>
      </c>
      <c r="AS251" s="19"/>
      <c r="AT251" s="639"/>
      <c r="AU251" s="639"/>
      <c r="AV251" s="639"/>
      <c r="AW251" s="639"/>
      <c r="AX251" s="639"/>
      <c r="AY251" s="639"/>
      <c r="AZ251" s="639"/>
      <c r="BA251" s="639"/>
      <c r="BB251" s="639"/>
      <c r="BC251" s="639">
        <f>IF(Duombaze!AT251="",0,INDEX(DU!I:I,MATCH(Duombaze!AT251,DU!A:A,0),1))+IF(Duombaze!AU251="",0,INDEX(DU!I:I,MATCH(Duombaze!AU251,DU!A:A,0),1))+IF(Duombaze!AV251="",0,INDEX(DU!I:I,MATCH(Duombaze!AV251,DU!A:A,0),1))+IF(Duombaze!AW251="",0,INDEX(DU!I:I,MATCH(Duombaze!AW251,DU!A:A,0),1))+IF(Duombaze!AX251="",0,INDEX(DU!I:I,MATCH(Duombaze!AX251,DU!A:A,0),1))+IF(Duombaze!AY251="",0,INDEX(DU!I:I,MATCH(Duombaze!AY251,DU!A:A,0),1))+IF(Duombaze!AZ251="",0,INDEX(DU!I:I,MATCH(Duombaze!AZ251,DU!A:A,0),1))+IF(Duombaze!BA251="",0,INDEX(DU!I:I,MATCH(Duombaze!BA251,DU!A:A,0),1))+IF(Duombaze!BB251="",0,INDEX(DU!I:I,MATCH(Duombaze!BB251,DU!A:A,0),1))</f>
        <v>0</v>
      </c>
      <c r="BD251" s="638">
        <f>IF(Duombaze!AT251="",0,INDEX(DU!K:K,MATCH(Duombaze!AT251,DU!A:A,0),1))+IF(Duombaze!AU251="",0,INDEX(DU!K:K,MATCH(Duombaze!AU251,DU!A:A,0),1))+IF(Duombaze!AV251="",0,INDEX(DU!K:K,MATCH(Duombaze!AV251,DU!A:A,0),1))+IF(Duombaze!AW251="",0,INDEX(DU!K:K,MATCH(Duombaze!AW251,DU!A:A,0),1))+IF(Duombaze!AX251="",0,INDEX(DU!K:K,MATCH(Duombaze!AX251,DU!A:A,0),1))+IF(Duombaze!AY251="",0,INDEX(DU!K:K,MATCH(Duombaze!AY251,DU!A:A,0),1))+IF(Duombaze!AZ251="",0,INDEX(DU!K:K,MATCH(Duombaze!AZ251,DU!A:A,0),1))+IF(Duombaze!BA251="",0,INDEX(DU!K:K,MATCH(Duombaze!BA251,DU!A:A,0),1))+IF(Duombaze!BB251="",0,INDEX(DU!K:K,MATCH(Duombaze!BB251,DU!A:A,0),1))</f>
        <v>0</v>
      </c>
      <c r="BE251" s="19"/>
      <c r="BF251" s="19"/>
      <c r="BG251" s="19" t="s">
        <v>1854</v>
      </c>
      <c r="BH251" s="17" t="str">
        <f t="shared" si="110"/>
        <v>5 SPD17 Pneumatiniai st. 2 konturų Wabco su automatiniu LSV 0,4s.</v>
      </c>
      <c r="BI251" s="19" t="str">
        <f>BI166</f>
        <v>ZU3APSWBCAL04S</v>
      </c>
      <c r="BJ251" s="639" t="s">
        <v>1953</v>
      </c>
      <c r="BK251" s="639"/>
      <c r="BL251" s="639"/>
      <c r="BM251" s="639">
        <f>IF(Duombaze!BJ251="",0,INDEX(DU!I:I,MATCH(Duombaze!BJ251,DU!A:A,0),1))+IF(Duombaze!BK251="",0,INDEX(DU!I:I,MATCH(Duombaze!BK251,DU!A:A,0),1))+IF(Duombaze!BL251="",0,INDEX(DU!I:I,MATCH(Duombaze!BL251,DU!A:A,0),1))</f>
        <v>631.85451999999998</v>
      </c>
      <c r="BN251" s="638">
        <f>IF(Duombaze!BJ251="",0,INDEX(DU!K:K,MATCH(Duombaze!BJ251,DU!A:A,0),1))+IF(Duombaze!BK251="",0,INDEX(DU!K:K,MATCH(Duombaze!BK251,DU!A:A,0),1))+IF(Duombaze!BL251="",0,INDEX(DU!K:K,MATCH(Duombaze!BL251,DU!A:A,0),1))</f>
        <v>91.02</v>
      </c>
      <c r="BO251" s="19"/>
      <c r="BP251" s="19"/>
      <c r="BQ251" s="19"/>
      <c r="BR251" s="19" t="str">
        <f t="shared" si="116"/>
        <v/>
      </c>
      <c r="BS251" s="19"/>
      <c r="BT251" s="19"/>
      <c r="BU251" s="19"/>
      <c r="BV251" s="19"/>
      <c r="BW251" s="19">
        <f>IF(Duombaze!BT251="",0,INDEX(DU!I:I,MATCH(Duombaze!BT251,DU!A:A,0),1))+IF(Duombaze!BU251="",0,INDEX(DU!I:I,MATCH(Duombaze!BU251,DU!A:A,0),1))+IF(Duombaze!BV251="",0,INDEX(DU!I:I,MATCH(Duombaze!BV251,DU!A:A,0),1))</f>
        <v>0</v>
      </c>
      <c r="BX251" s="19">
        <f>IF(Duombaze!BT251="",0,INDEX(DU!K:K,MATCH(Duombaze!BT251,DU!A:A,0),1))+IF(Duombaze!BU251="",0,INDEX(DU!K:K,MATCH(Duombaze!BU251,DU!A:A,0),1))+IF(Duombaze!BV251="",0,INDEX(DU!K:K,MATCH(Duombaze!BV251,DU!A:A,0),1))</f>
        <v>0</v>
      </c>
      <c r="BY251" s="19"/>
      <c r="BZ251" s="19"/>
      <c r="CA251" s="19"/>
      <c r="CB251" s="19" t="str">
        <f t="shared" si="118"/>
        <v/>
      </c>
      <c r="CC251" s="19"/>
      <c r="CD251" s="19">
        <f>IF(Duombaze!CC251="",0,INDEX(DU!I:I,MATCH(Duombaze!CC251,DU!A:A,0),1))</f>
        <v>0</v>
      </c>
      <c r="CE251" s="17">
        <f>IF(Duombaze!CC251="",0,INDEX(DU!K:K,MATCH(Duombaze!CC251,DU!A:A,0),1))</f>
        <v>0</v>
      </c>
      <c r="CF251" s="19"/>
      <c r="CG251" s="19"/>
      <c r="CH251" s="19"/>
      <c r="CI251" s="17" t="str">
        <f t="shared" si="105"/>
        <v/>
      </c>
      <c r="CJ251" s="19"/>
      <c r="CK251" s="19">
        <f>IF(Duombaze!CJ251="",0,INDEX(DU!I:I,MATCH(Duombaze!CJ251,DU!A:A,0),1))</f>
        <v>0</v>
      </c>
      <c r="CL251" s="17">
        <f>IF(Duombaze!CJ251="",0,INDEX(DU!K:K,MATCH(Duombaze!CJ251,DU!A:A,0),1))</f>
        <v>0</v>
      </c>
      <c r="CM251" s="19"/>
      <c r="CN251" s="19"/>
      <c r="CO251" s="19"/>
      <c r="CP251" s="17" t="str">
        <f t="shared" si="106"/>
        <v/>
      </c>
      <c r="CQ251" s="19"/>
      <c r="CR251" s="639"/>
      <c r="CS251" s="639"/>
      <c r="CT251" s="639">
        <f>IF(Duombaze!CR251="",0,INDEX(DU!I:I,MATCH(Duombaze!CR251,DU!A:A,0),1))+IF(Duombaze!CS251="",0,INDEX(DU!I:I,MATCH(Duombaze!CS251,DU!A:A,0),1))</f>
        <v>0</v>
      </c>
      <c r="CU251" s="19">
        <f>IF(Duombaze!CR251="",0,INDEX(DU!K:K,MATCH(Duombaze!CR251,DU!A:A,0),1))+IF(Duombaze!CS251="",0,INDEX(DU!K:K,MATCH(Duombaze!CS251,DU!A:A,0),1))</f>
        <v>0</v>
      </c>
      <c r="CV251" s="19"/>
      <c r="CW251" s="19"/>
      <c r="CX251" s="19"/>
      <c r="CY251" s="17" t="str">
        <f t="shared" si="107"/>
        <v/>
      </c>
      <c r="CZ251" s="19"/>
      <c r="DA251" s="672"/>
      <c r="DB251" s="672"/>
      <c r="DC251" s="672">
        <f>IF(Duombaze!DA251="",0,INDEX(DU!I:I,MATCH(Duombaze!DA251,DU!A:A,0),1))+IF(Duombaze!DB251="",0,INDEX(DU!I:I,MATCH(Duombaze!DB251,DU!A:A,0),1))</f>
        <v>0</v>
      </c>
      <c r="DD251" s="19">
        <f>IF(Duombaze!DA251="",0,INDEX(DU!K:K,MATCH(Duombaze!DA251,DU!A:A,0),1))+IF(Duombaze!DB251="",0,INDEX(DU!K:K,MATCH(Duombaze!DB251,DU!A:A,0),1))</f>
        <v>0</v>
      </c>
      <c r="DE251" s="19"/>
      <c r="DF251" s="19"/>
      <c r="DG251" s="19"/>
      <c r="DH251" s="19" t="str">
        <f t="shared" si="108"/>
        <v/>
      </c>
      <c r="DI251" s="19"/>
      <c r="DJ251" s="672"/>
      <c r="DK251" s="678"/>
      <c r="DL251" s="678">
        <f>IF(Duombaze!DJ251="",0,INDEX(DU!I:I,MATCH(Duombaze!DJ251,DU!A:A,0),1))+IF(Duombaze!DK251="",0,INDEX(DU!I:I,MATCH(Duombaze!DK251,DU!A:A,0),1))</f>
        <v>0</v>
      </c>
      <c r="DM251" s="19">
        <f>IF(Duombaze!DJ251="",0,INDEX(DU!K:K,MATCH(Duombaze!DJ251,DU!A:A,0),1))+IF(Duombaze!DK251="",0,INDEX(DU!K:K,MATCH(Duombaze!DK251,DU!A:A,0),1))</f>
        <v>0</v>
      </c>
      <c r="DN251" s="52"/>
      <c r="DO251" s="52"/>
      <c r="DP251" s="52" t="str">
        <f>DP179</f>
        <v>Prieky/gale LED, šone atšvaitai</v>
      </c>
      <c r="DQ251" s="17" t="str">
        <f t="shared" si="109"/>
        <v>5 SPD17 Prieky/gale LED, šone atšvaitai</v>
      </c>
      <c r="DR251" s="65" t="str">
        <f>DR179</f>
        <v>ZC40ZIBLED0AT0</v>
      </c>
      <c r="DS251" s="692" t="s">
        <v>249</v>
      </c>
      <c r="DT251" s="692"/>
      <c r="DU251" s="692"/>
      <c r="DV251" s="692"/>
      <c r="DW251" s="692">
        <f>IF(Duombaze!DS251="",0,INDEX(DU!I:I,MATCH(Duombaze!DS251,DU!A:A,0),1))+IF(Duombaze!DT251="",0,INDEX(DU!I:I,MATCH(Duombaze!DT251,DU!A:A,0),1))+IF(Duombaze!DU251="",0,INDEX(DU!I:I,MATCH(Duombaze!DU251,DU!A:A,0),1))+IF(Duombaze!DV251="",0,INDEX(DU!I:I,MATCH(Duombaze!DV251,DU!A:A,0),1))</f>
        <v>116.062004564983</v>
      </c>
      <c r="DX251" s="638">
        <f>IF(Duombaze!DS251="",0,INDEX(DU!K:K,MATCH(Duombaze!DS251,DU!A:A,0),1))+IF(Duombaze!DT251="",0,INDEX(DU!K:K,MATCH(Duombaze!DT251,DU!A:A,0),1))+IF(Duombaze!DU251="",0,INDEX(DU!K:K,MATCH(Duombaze!DU251,DU!A:A,0),1))+IF(Duombaze!DV251="",0,INDEX(DU!K:KH,MATCH(Duombaze!DV251,DU!A:A,0),1))</f>
        <v>0</v>
      </c>
      <c r="DY251" s="65"/>
      <c r="DZ251" s="65"/>
      <c r="EA251" s="19"/>
      <c r="EB251" s="19" t="str">
        <f t="shared" si="97"/>
        <v/>
      </c>
      <c r="EC251" s="19"/>
      <c r="ED251" s="19">
        <f>IF(Duombaze!EC251="",0,INDEX(DU!I:I,MATCH(Duombaze!EC251,DU!A:A,0),1))</f>
        <v>0</v>
      </c>
      <c r="EE251" s="638">
        <f>IF(Duombaze!EC251="",0,INDEX(DU!K:K,MATCH(Duombaze!EC251,DU!A:A,0),1))</f>
        <v>0</v>
      </c>
      <c r="EF251" s="19"/>
      <c r="EG251" s="19"/>
      <c r="EH251" s="17" t="s">
        <v>2189</v>
      </c>
      <c r="EI251" s="17" t="s">
        <v>8562</v>
      </c>
      <c r="EJ251" s="17" t="s">
        <v>8563</v>
      </c>
      <c r="EK251" s="17" t="s">
        <v>3051</v>
      </c>
      <c r="EL251" s="17" t="s">
        <v>3052</v>
      </c>
      <c r="EM251" s="17">
        <v>73094400</v>
      </c>
      <c r="EN251" s="671">
        <f>IF(Duombaze!EK251="",0,INDEX(DU!I:I,MATCH(Duombaze!EK251,DU!A:A,0),1))+IF(Duombaze!EL251="",0,INDEX(DU!I:I,MATCH(Duombaze!EL251,DU!A:A,0),1))+IF(Duombaze!EM251="",0,INDEX(DU!I:I*2,MATCH(Duombaze!EM251,DU!A:A,0),1))</f>
        <v>22.109623333333332</v>
      </c>
      <c r="EO251" s="19">
        <f>IF(Duombaze!EK251="",0,INDEX(DU!K:K,MATCH(Duombaze!EK251,DU!A:A,0),1))+IF(Duombaze!EL251="",0,INDEX(DU!K:K,MATCH(Duombaze!EL251,DU!A:A,0),1))+IF(Duombaze!EM251="",0,INDEX(DU!K:K,MATCH(Duombaze!EM251,DU!A:A,0),1))</f>
        <v>2.58</v>
      </c>
      <c r="EP251" s="17"/>
      <c r="EQ251" s="17"/>
      <c r="ER251" s="65"/>
      <c r="ES251" s="17" t="str">
        <f t="shared" si="98"/>
        <v/>
      </c>
      <c r="ET251" s="19"/>
      <c r="EU251" s="19"/>
      <c r="EV251" s="19"/>
      <c r="EW251" s="19"/>
      <c r="EX251" s="19" t="str">
        <f t="shared" si="122"/>
        <v/>
      </c>
      <c r="EY251" s="19"/>
      <c r="EZ251" s="672"/>
      <c r="FA251" s="672"/>
      <c r="FB251" s="672">
        <f>IF(Duombaze!EZ251="",0,INDEX(DU!I:I,MATCH(Duombaze!EZ251,DU!A:A,0),1))+IF(Duombaze!FA251="",0,INDEX(DU!I:I,MATCH(Duombaze!FA251,DU!A:A,0),1))</f>
        <v>0</v>
      </c>
      <c r="FC251" s="19">
        <f>IF(Duombaze!EZ251="",0,INDEX(DU!K:K,MATCH(Duombaze!EZ251,DU!A:A,0),1))+IF(Duombaze!FA251="",0,INDEX(DU!K:K,MATCH(Duombaze!FA251,DU!A:A,0),1))</f>
        <v>0</v>
      </c>
      <c r="FD251" s="19"/>
      <c r="FE251" s="19"/>
      <c r="FF251" s="19"/>
      <c r="FG251" s="19"/>
      <c r="FH251" s="19"/>
      <c r="FI251" s="19"/>
      <c r="FJ251" s="19"/>
      <c r="FK251" s="65"/>
      <c r="FL251" s="18"/>
      <c r="FM251" s="671"/>
      <c r="FN251" s="671"/>
      <c r="FO251" s="671"/>
      <c r="FP251" s="671"/>
      <c r="FQ251" s="671">
        <f>IF(Duombaze!FM251="",0,INDEX(DU!I:I,MATCH(Duombaze!FM251,DU!A:A,0),1))+IF(Duombaze!FN251="",0,INDEX(DU!I:I,MATCH(Duombaze!FN251,DU!A:A,0),1))+IF(Duombaze!FO251="",0,INDEX(DU!I:I,MATCH(Duombaze!FO251,DU!A:A,0),1))+IF(Duombaze!FP251="",0,INDEX(DU!I:I,MATCH(Duombaze!FP251,DU!A:A,0),1))</f>
        <v>0</v>
      </c>
      <c r="FR251" s="673">
        <f>IF(Duombaze!FM251="",0,INDEX(DU!K:K,MATCH(Duombaze!FM251,DU!A:A,0),1))+IF(Duombaze!FN251="",0,INDEX(DU!K:K,MATCH(Duombaze!FN251,DU!A:A,0),1))+IF(Duombaze!FO251="",0,INDEX(DU!K:K,MATCH(Duombaze!FO251,DU!A:A,0),1))+IF(Duombaze!FP251="",0,INDEX(DU!K:K,MATCH(Duombaze!FP251,DU!A:A,0),1))</f>
        <v>0</v>
      </c>
      <c r="FT251" s="19" t="s">
        <v>1674</v>
      </c>
      <c r="FU251" s="17" t="s">
        <v>2209</v>
      </c>
      <c r="FY251" s="7"/>
      <c r="FZ251" s="7"/>
      <c r="GA251" s="7"/>
    </row>
    <row r="252" spans="1:183" s="20" customFormat="1" ht="30.6" customHeight="1" x14ac:dyDescent="0.25">
      <c r="A252" s="41">
        <v>6</v>
      </c>
      <c r="B252" s="41" t="s">
        <v>782</v>
      </c>
      <c r="C252" s="16" t="s">
        <v>8636</v>
      </c>
      <c r="D252" s="256" t="s">
        <v>8198</v>
      </c>
      <c r="E252" s="17" t="str">
        <f t="shared" si="121"/>
        <v>6 SPD17 Pagrindas CINKUOTU RĖMU, kėbulo dugnas Hardox, šonai S235</v>
      </c>
      <c r="F252" s="19" t="s">
        <v>8375</v>
      </c>
      <c r="G252" s="19" t="s">
        <v>8273</v>
      </c>
      <c r="H252" s="19" t="s">
        <v>2928</v>
      </c>
      <c r="I252" s="639" t="s">
        <v>3186</v>
      </c>
      <c r="J252" s="19" t="s">
        <v>3345</v>
      </c>
      <c r="K252" s="19">
        <v>23109200</v>
      </c>
      <c r="L252" s="19" t="s">
        <v>3476</v>
      </c>
      <c r="M252" s="639"/>
      <c r="N252" s="639"/>
      <c r="O252" s="639"/>
      <c r="P252" s="639">
        <f>IF(Duombaze!G252="",0,INDEX(DU!I:I,MATCH(Duombaze!G252,DU!A:A,0),1))+IF(Duombaze!H252="",0,INDEX(DU!I:I,MATCH(Duombaze!H252,DU!A:A,0),1))+IF(Duombaze!I252="",0,INDEX(DU!I:I,MATCH(Duombaze!I252,DU!A:A,0),1))+IF(Duombaze!J252="",0,INDEX(DU!I:I,MATCH(Duombaze!J252,DU!A:A,0),1))+IF(Duombaze!K252="",0,INDEX(DU!I:I,MATCH(Duombaze!K252,DU!A:A,0),1))+IF(Duombaze!L252="",0,INDEX(DU!I:I,MATCH(Duombaze!L252,DU!A:A,0),1))+IF(Duombaze!M252="",0,INDEX(DU!I:I,MATCH(Duombaze!M252,DU!A:A,0),1))+IF(Duombaze!N252="",0,INDEX(DU!I:I,MATCH(Duombaze!N252,DU!A:A,0),1))+IF(Duombaze!O252="",0,INDEX(DU!I:I,MATCH(Duombaze!O252,DU!A:A,0),1))</f>
        <v>6450.0313062441164</v>
      </c>
      <c r="Q252" s="638">
        <f>IF(Duombaze!G252="",0,INDEX(DU!K:K,MATCH(Duombaze!G252,DU!A:A,0),1))+IF(Duombaze!H252="",0,INDEX(DU!K:K,MATCH(Duombaze!H252,DU!A:A,0),1))+IF(Duombaze!I252="",0,INDEX(DU!K:K,MATCH(Duombaze!I252,DU!A:A,0),1))+IF(Duombaze!J252="",0,INDEX(DU!K:K,MATCH(Duombaze!J252,DU!A:A,0),1))+IF(Duombaze!K252="",0,INDEX(DU!K:K,MATCH(Duombaze!K252,DU!A:A,0),1))+IF(Duombaze!L252="",0,INDEX(DU!K:K,MATCH(Duombaze!L252,DU!A:A,0),1))+IF(Duombaze!M252="",0,INDEX(DU!K:K,MATCH(Duombaze!M252,DU!A:A,0),1))+IF(Duombaze!N252="",0,INDEX(DU!K:K,MATCH(Duombaze!N252,DU!A:A,0),1))+IF(Duombaze!O252="",0,INDEX(DU!K:K,MATCH(Duombaze!O252,DU!A:A,0),1))</f>
        <v>1248.1600000000001</v>
      </c>
      <c r="R252" s="19"/>
      <c r="S252" s="52"/>
      <c r="T252" s="881"/>
      <c r="U252" s="17">
        <f>IF(Duombaze!T252="",0,INDEX(DU!I:I,MATCH(Duombaze!T252,DU!A:A,0),1))</f>
        <v>0</v>
      </c>
      <c r="V252" s="17">
        <f>IF(Duombaze!T252="",0,INDEX(DU!K:K,MATCH(Duombaze!T252,DU!A:A,0),1))</f>
        <v>0</v>
      </c>
      <c r="W252" s="19"/>
      <c r="X252" s="19"/>
      <c r="Y252" s="134"/>
      <c r="Z252" s="65"/>
      <c r="AA252" s="17" t="str">
        <f t="shared" si="120"/>
        <v/>
      </c>
      <c r="AB252" s="19"/>
      <c r="AC252" s="19">
        <f>IF(Duombaze!AB252="",0,INDEX(DU!I:I,MATCH(Duombaze!AB252,DU!A:A,0),1))</f>
        <v>0</v>
      </c>
      <c r="AD252" s="25">
        <f>IF(Duombaze!AB252="",0,INDEX(DU!K:K,MATCH(Duombaze!AB252,DU!A:A,0),1))</f>
        <v>0</v>
      </c>
      <c r="AE252" s="19"/>
      <c r="AF252" s="19"/>
      <c r="AG252" s="19"/>
      <c r="AH252" s="17" t="str">
        <f t="shared" si="103"/>
        <v/>
      </c>
      <c r="AI252" s="19"/>
      <c r="AJ252" s="639"/>
      <c r="AK252" s="639"/>
      <c r="AL252" s="639"/>
      <c r="AM252" s="639">
        <f>IF(Duombaze!AJ252="",0,INDEX(DU!I:I,MATCH(Duombaze!AJ252,DU!A:A,0),1))+IF(Duombaze!AK252="",0,INDEX(DU!I:I,MATCH(Duombaze!AK252,DU!A:A,0),1))+IF(Duombaze!AL252="",0,INDEX(DU!I:I,MATCH(Duombaze!AL252,DU!A:A,0),1))</f>
        <v>0</v>
      </c>
      <c r="AN252" s="639">
        <f>IF(Duombaze!AJ252="",0,INDEX(DU!K:K,MATCH(Duombaze!AJ252,DU!A:A,0),1))+IF(Duombaze!AK252="",0,INDEX(DU!K:K,MATCH(Duombaze!AK252,DU!A:A,0),1))+IF(Duombaze!AL252="",0,INDEX(DU!K:K,MATCH(Duombaze!AL252,DU!A:A,0),1))</f>
        <v>0</v>
      </c>
      <c r="AO252" s="19"/>
      <c r="AP252" s="19"/>
      <c r="AQ252" s="19"/>
      <c r="AR252" s="17" t="str">
        <f t="shared" si="104"/>
        <v/>
      </c>
      <c r="AS252" s="19"/>
      <c r="AT252" s="639"/>
      <c r="AU252" s="639"/>
      <c r="AV252" s="639"/>
      <c r="AW252" s="639"/>
      <c r="AX252" s="639"/>
      <c r="AY252" s="639"/>
      <c r="AZ252" s="639"/>
      <c r="BA252" s="639"/>
      <c r="BB252" s="639"/>
      <c r="BC252" s="639">
        <f>IF(Duombaze!AT252="",0,INDEX(DU!I:I,MATCH(Duombaze!AT252,DU!A:A,0),1))+IF(Duombaze!AU252="",0,INDEX(DU!I:I,MATCH(Duombaze!AU252,DU!A:A,0),1))+IF(Duombaze!AV252="",0,INDEX(DU!I:I,MATCH(Duombaze!AV252,DU!A:A,0),1))+IF(Duombaze!AW252="",0,INDEX(DU!I:I,MATCH(Duombaze!AW252,DU!A:A,0),1))+IF(Duombaze!AX252="",0,INDEX(DU!I:I,MATCH(Duombaze!AX252,DU!A:A,0),1))+IF(Duombaze!AY252="",0,INDEX(DU!I:I,MATCH(Duombaze!AY252,DU!A:A,0),1))+IF(Duombaze!AZ252="",0,INDEX(DU!I:I,MATCH(Duombaze!AZ252,DU!A:A,0),1))+IF(Duombaze!BA252="",0,INDEX(DU!I:I,MATCH(Duombaze!BA252,DU!A:A,0),1))+IF(Duombaze!BB252="",0,INDEX(DU!I:I,MATCH(Duombaze!BB252,DU!A:A,0),1))</f>
        <v>0</v>
      </c>
      <c r="BD252" s="638">
        <f>IF(Duombaze!AT252="",0,INDEX(DU!K:K,MATCH(Duombaze!AT252,DU!A:A,0),1))+IF(Duombaze!AU252="",0,INDEX(DU!K:K,MATCH(Duombaze!AU252,DU!A:A,0),1))+IF(Duombaze!AV252="",0,INDEX(DU!K:K,MATCH(Duombaze!AV252,DU!A:A,0),1))+IF(Duombaze!AW252="",0,INDEX(DU!K:K,MATCH(Duombaze!AW252,DU!A:A,0),1))+IF(Duombaze!AX252="",0,INDEX(DU!K:K,MATCH(Duombaze!AX252,DU!A:A,0),1))+IF(Duombaze!AY252="",0,INDEX(DU!K:K,MATCH(Duombaze!AY252,DU!A:A,0),1))+IF(Duombaze!AZ252="",0,INDEX(DU!K:K,MATCH(Duombaze!AZ252,DU!A:A,0),1))+IF(Duombaze!BA252="",0,INDEX(DU!K:K,MATCH(Duombaze!BA252,DU!A:A,0),1))+IF(Duombaze!BB252="",0,INDEX(DU!K:K,MATCH(Duombaze!BB252,DU!A:A,0),1))</f>
        <v>0</v>
      </c>
      <c r="BE252" s="19"/>
      <c r="BF252" s="19"/>
      <c r="BG252" s="17" t="s">
        <v>2696</v>
      </c>
      <c r="BH252" s="17" t="str">
        <f t="shared" si="110"/>
        <v>6 SPD17 Pneumatiniai stabdžiai WABCO (auto LSV, 2x0,4s, papild. slėgio vožtuvas)</v>
      </c>
      <c r="BI252" s="19" t="str">
        <f>BI167</f>
        <v>ZU3APSWBCAL04S + ZM0PR0SLV0ZT0W</v>
      </c>
      <c r="BJ252" s="639" t="s">
        <v>1953</v>
      </c>
      <c r="BK252" s="639" t="s">
        <v>3003</v>
      </c>
      <c r="BL252" s="639"/>
      <c r="BM252" s="639">
        <f>IF(Duombaze!BJ252="",0,INDEX(DU!I:I,MATCH(Duombaze!BJ252,DU!A:A,0),1))+IF(Duombaze!BK252="",0,INDEX(DU!I:I,MATCH(Duombaze!BK252,DU!A:A,0),1))+IF(Duombaze!BL252="",0,INDEX(DU!I:I,MATCH(Duombaze!BL252,DU!A:A,0),1))</f>
        <v>693.76091999999994</v>
      </c>
      <c r="BN252" s="638">
        <f>IF(Duombaze!BJ252="",0,INDEX(DU!K:K,MATCH(Duombaze!BJ252,DU!A:A,0),1))+IF(Duombaze!BK252="",0,INDEX(DU!K:K,MATCH(Duombaze!BK252,DU!A:A,0),1))+IF(Duombaze!BL252="",0,INDEX(DU!K:K,MATCH(Duombaze!BL252,DU!A:A,0),1))</f>
        <v>94.89</v>
      </c>
      <c r="BO252" s="19"/>
      <c r="BP252" s="19"/>
      <c r="BQ252" s="19"/>
      <c r="BR252" s="19" t="str">
        <f t="shared" si="116"/>
        <v/>
      </c>
      <c r="BS252" s="19"/>
      <c r="BT252" s="19"/>
      <c r="BU252" s="19"/>
      <c r="BV252" s="19"/>
      <c r="BW252" s="19">
        <f>IF(Duombaze!BT252="",0,INDEX(DU!I:I,MATCH(Duombaze!BT252,DU!A:A,0),1))+IF(Duombaze!BU252="",0,INDEX(DU!I:I,MATCH(Duombaze!BU252,DU!A:A,0),1))+IF(Duombaze!BV252="",0,INDEX(DU!I:I,MATCH(Duombaze!BV252,DU!A:A,0),1))</f>
        <v>0</v>
      </c>
      <c r="BX252" s="19">
        <f>IF(Duombaze!BT252="",0,INDEX(DU!K:K,MATCH(Duombaze!BT252,DU!A:A,0),1))+IF(Duombaze!BU252="",0,INDEX(DU!K:K,MATCH(Duombaze!BU252,DU!A:A,0),1))+IF(Duombaze!BV252="",0,INDEX(DU!K:K,MATCH(Duombaze!BV252,DU!A:A,0),1))</f>
        <v>0</v>
      </c>
      <c r="BY252" s="19"/>
      <c r="BZ252" s="19"/>
      <c r="CA252" s="19"/>
      <c r="CB252" s="19" t="str">
        <f t="shared" si="118"/>
        <v/>
      </c>
      <c r="CC252" s="19"/>
      <c r="CD252" s="19">
        <f>IF(Duombaze!CC252="",0,INDEX(DU!I:I,MATCH(Duombaze!CC252,DU!A:A,0),1))</f>
        <v>0</v>
      </c>
      <c r="CE252" s="17">
        <f>IF(Duombaze!CC252="",0,INDEX(DU!K:K,MATCH(Duombaze!CC252,DU!A:A,0),1))</f>
        <v>0</v>
      </c>
      <c r="CF252" s="19"/>
      <c r="CG252" s="19"/>
      <c r="CH252" s="19"/>
      <c r="CI252" s="17" t="str">
        <f t="shared" si="105"/>
        <v/>
      </c>
      <c r="CJ252" s="19"/>
      <c r="CK252" s="19">
        <f>IF(Duombaze!CJ252="",0,INDEX(DU!I:I,MATCH(Duombaze!CJ252,DU!A:A,0),1))</f>
        <v>0</v>
      </c>
      <c r="CL252" s="17">
        <f>IF(Duombaze!CJ252="",0,INDEX(DU!K:K,MATCH(Duombaze!CJ252,DU!A:A,0),1))</f>
        <v>0</v>
      </c>
      <c r="CM252" s="19"/>
      <c r="CN252" s="19"/>
      <c r="CO252" s="19"/>
      <c r="CP252" s="17" t="str">
        <f t="shared" si="106"/>
        <v/>
      </c>
      <c r="CQ252" s="19"/>
      <c r="CR252" s="639"/>
      <c r="CS252" s="639"/>
      <c r="CT252" s="639">
        <f>IF(Duombaze!CR252="",0,INDEX(DU!I:I,MATCH(Duombaze!CR252,DU!A:A,0),1))+IF(Duombaze!CS252="",0,INDEX(DU!I:I,MATCH(Duombaze!CS252,DU!A:A,0),1))</f>
        <v>0</v>
      </c>
      <c r="CU252" s="19">
        <f>IF(Duombaze!CR252="",0,INDEX(DU!K:K,MATCH(Duombaze!CR252,DU!A:A,0),1))+IF(Duombaze!CS252="",0,INDEX(DU!K:K,MATCH(Duombaze!CS252,DU!A:A,0),1))</f>
        <v>0</v>
      </c>
      <c r="CV252" s="19"/>
      <c r="CW252" s="19"/>
      <c r="CX252" s="19"/>
      <c r="CY252" s="17" t="str">
        <f t="shared" si="107"/>
        <v/>
      </c>
      <c r="CZ252" s="19"/>
      <c r="DA252" s="672"/>
      <c r="DB252" s="672"/>
      <c r="DC252" s="672">
        <f>IF(Duombaze!DA252="",0,INDEX(DU!I:I,MATCH(Duombaze!DA252,DU!A:A,0),1))+IF(Duombaze!DB252="",0,INDEX(DU!I:I,MATCH(Duombaze!DB252,DU!A:A,0),1))</f>
        <v>0</v>
      </c>
      <c r="DD252" s="19">
        <f>IF(Duombaze!DA252="",0,INDEX(DU!K:K,MATCH(Duombaze!DA252,DU!A:A,0),1))+IF(Duombaze!DB252="",0,INDEX(DU!K:K,MATCH(Duombaze!DB252,DU!A:A,0),1))</f>
        <v>0</v>
      </c>
      <c r="DE252" s="19"/>
      <c r="DF252" s="19"/>
      <c r="DG252" s="19"/>
      <c r="DH252" s="19" t="str">
        <f t="shared" si="108"/>
        <v/>
      </c>
      <c r="DI252" s="19"/>
      <c r="DJ252" s="672"/>
      <c r="DK252" s="678"/>
      <c r="DL252" s="678">
        <f>IF(Duombaze!DJ252="",0,INDEX(DU!I:I,MATCH(Duombaze!DJ252,DU!A:A,0),1))+IF(Duombaze!DK252="",0,INDEX(DU!I:I,MATCH(Duombaze!DK252,DU!A:A,0),1))</f>
        <v>0</v>
      </c>
      <c r="DM252" s="19">
        <f>IF(Duombaze!DJ252="",0,INDEX(DU!K:K,MATCH(Duombaze!DJ252,DU!A:A,0),1))+IF(Duombaze!DK252="",0,INDEX(DU!K:K,MATCH(Duombaze!DK252,DU!A:A,0),1))</f>
        <v>0</v>
      </c>
      <c r="DN252" s="52"/>
      <c r="DO252" s="52"/>
      <c r="DP252" s="52" t="str">
        <f>DP181</f>
        <v>Gale apvalūs LED žibintai + pilnas LED (N. Danija) + atšvaitai</v>
      </c>
      <c r="DQ252" s="17" t="str">
        <f t="shared" si="109"/>
        <v>6 SPD17 Gale apvalūs LED žibintai + pilnas LED (N. Danija) + atšvaitai</v>
      </c>
      <c r="DR252" s="65" t="str">
        <f>DR181</f>
        <v>ZC40AZIBLEDN0G + ZC40ATSV0JU0ST</v>
      </c>
      <c r="DS252" s="692" t="s">
        <v>2793</v>
      </c>
      <c r="DT252" s="692" t="s">
        <v>3046</v>
      </c>
      <c r="DU252" s="692"/>
      <c r="DV252" s="692"/>
      <c r="DW252" s="692">
        <f>IF(Duombaze!DS252="",0,INDEX(DU!I:I,MATCH(Duombaze!DS252,DU!A:A,0),1))+IF(Duombaze!DT252="",0,INDEX(DU!I:I,MATCH(Duombaze!DT252,DU!A:A,0),1))+IF(Duombaze!DU252="",0,INDEX(DU!I:I,MATCH(Duombaze!DU252,DU!A:A,0),1))+IF(Duombaze!DV252="",0,INDEX(DU!I:I,MATCH(Duombaze!DV252,DU!A:A,0),1))</f>
        <v>209.30027058823501</v>
      </c>
      <c r="DX252" s="638">
        <f>IF(Duombaze!DS252="",0,INDEX(DU!K:K,MATCH(Duombaze!DS252,DU!A:A,0),1))+IF(Duombaze!DT252="",0,INDEX(DU!K:K,MATCH(Duombaze!DT252,DU!A:A,0),1))+IF(Duombaze!DU252="",0,INDEX(DU!K:K,MATCH(Duombaze!DU252,DU!A:A,0),1))+IF(Duombaze!DV252="",0,INDEX(DU!K:KH,MATCH(Duombaze!DV252,DU!A:A,0),1))</f>
        <v>69.61</v>
      </c>
      <c r="DY252" s="65"/>
      <c r="DZ252" s="65"/>
      <c r="EA252" s="19"/>
      <c r="EB252" s="19" t="str">
        <f t="shared" si="97"/>
        <v/>
      </c>
      <c r="EC252" s="19"/>
      <c r="ED252" s="19">
        <f>IF(Duombaze!EC252="",0,INDEX(DU!I:I,MATCH(Duombaze!EC252,DU!A:A,0),1))</f>
        <v>0</v>
      </c>
      <c r="EE252" s="638">
        <f>IF(Duombaze!EC252="",0,INDEX(DU!K:K,MATCH(Duombaze!EC252,DU!A:A,0),1))</f>
        <v>0</v>
      </c>
      <c r="EF252" s="19"/>
      <c r="EG252" s="19"/>
      <c r="EH252" s="19"/>
      <c r="EI252" s="17" t="str">
        <f t="shared" si="119"/>
        <v/>
      </c>
      <c r="EJ252" s="19"/>
      <c r="EK252" s="672"/>
      <c r="EL252" s="672"/>
      <c r="EM252" s="672"/>
      <c r="EN252" s="672">
        <f>IF(Duombaze!EK252="",0,INDEX(DU!I:I,MATCH(Duombaze!EK252,DU!A:A,0),1))+IF(Duombaze!EL252="",0,INDEX(DU!I:I,MATCH(Duombaze!EL252,DU!A:A,0),1))+IF(Duombaze!EM252="",0,INDEX(DU!I:I,MATCH(Duombaze!EM252,DU!A:A,0),1))</f>
        <v>0</v>
      </c>
      <c r="EO252" s="19">
        <f>IF(Duombaze!EK252="",0,INDEX(DU!K:K,MATCH(Duombaze!EK252,DU!A:A,0),1))+IF(Duombaze!EL252="",0,INDEX(DU!K:K,MATCH(Duombaze!EL252,DU!A:A,0),1))+IF(Duombaze!EM252="",0,INDEX(DU!K:K,MATCH(Duombaze!EM252,DU!A:A,0),1))</f>
        <v>0</v>
      </c>
      <c r="EP252" s="19"/>
      <c r="EQ252" s="19"/>
      <c r="ER252" s="65"/>
      <c r="ES252" s="17" t="str">
        <f t="shared" si="98"/>
        <v/>
      </c>
      <c r="ET252" s="19"/>
      <c r="EU252" s="19"/>
      <c r="EV252" s="19"/>
      <c r="EW252" s="19"/>
      <c r="EX252" s="19" t="str">
        <f t="shared" si="122"/>
        <v/>
      </c>
      <c r="EY252" s="19"/>
      <c r="EZ252" s="672"/>
      <c r="FA252" s="672"/>
      <c r="FB252" s="672">
        <f>IF(Duombaze!EZ252="",0,INDEX(DU!I:I,MATCH(Duombaze!EZ252,DU!A:A,0),1))+IF(Duombaze!FA252="",0,INDEX(DU!I:I,MATCH(Duombaze!FA252,DU!A:A,0),1))</f>
        <v>0</v>
      </c>
      <c r="FC252" s="19">
        <f>IF(Duombaze!EZ252="",0,INDEX(DU!K:K,MATCH(Duombaze!EZ252,DU!A:A,0),1))+IF(Duombaze!FA252="",0,INDEX(DU!K:K,MATCH(Duombaze!FA252,DU!A:A,0),1))</f>
        <v>0</v>
      </c>
      <c r="FD252" s="19"/>
      <c r="FE252" s="19"/>
      <c r="FF252" s="19"/>
      <c r="FG252" s="19"/>
      <c r="FH252" s="19"/>
      <c r="FI252" s="19"/>
      <c r="FJ252" s="19"/>
      <c r="FK252" s="65"/>
      <c r="FL252" s="18"/>
      <c r="FM252" s="671"/>
      <c r="FN252" s="671"/>
      <c r="FO252" s="671"/>
      <c r="FP252" s="671"/>
      <c r="FQ252" s="671">
        <f>IF(Duombaze!FM252="",0,INDEX(DU!I:I,MATCH(Duombaze!FM252,DU!A:A,0),1))+IF(Duombaze!FN252="",0,INDEX(DU!I:I,MATCH(Duombaze!FN252,DU!A:A,0),1))+IF(Duombaze!FO252="",0,INDEX(DU!I:I,MATCH(Duombaze!FO252,DU!A:A,0),1))+IF(Duombaze!FP252="",0,INDEX(DU!I:I,MATCH(Duombaze!FP252,DU!A:A,0),1))</f>
        <v>0</v>
      </c>
      <c r="FR252" s="673">
        <f>IF(Duombaze!FM252="",0,INDEX(DU!K:K,MATCH(Duombaze!FM252,DU!A:A,0),1))+IF(Duombaze!FN252="",0,INDEX(DU!K:K,MATCH(Duombaze!FN252,DU!A:A,0),1))+IF(Duombaze!FO252="",0,INDEX(DU!K:K,MATCH(Duombaze!FO252,DU!A:A,0),1))+IF(Duombaze!FP252="",0,INDEX(DU!K:K,MATCH(Duombaze!FP252,DU!A:A,0),1))</f>
        <v>0</v>
      </c>
      <c r="FT252" s="19" t="s">
        <v>2596</v>
      </c>
      <c r="FU252" s="17" t="s">
        <v>2597</v>
      </c>
    </row>
    <row r="253" spans="1:183" s="20" customFormat="1" ht="29.45" customHeight="1" x14ac:dyDescent="0.25">
      <c r="A253" s="41">
        <v>7</v>
      </c>
      <c r="B253" s="41" t="s">
        <v>782</v>
      </c>
      <c r="C253" s="16" t="s">
        <v>8636</v>
      </c>
      <c r="D253" s="19" t="s">
        <v>8199</v>
      </c>
      <c r="E253" s="17" t="str">
        <f t="shared" si="121"/>
        <v>7 SPD17 Pagrindas CINKUOTU RĖMU, kėbulo dugnas Hardox, šonai S235, BOGGIE važiuoklė</v>
      </c>
      <c r="F253" s="19" t="s">
        <v>8506</v>
      </c>
      <c r="G253" s="639"/>
      <c r="H253" s="19" t="s">
        <v>2928</v>
      </c>
      <c r="I253" s="639" t="s">
        <v>3186</v>
      </c>
      <c r="J253" s="19" t="s">
        <v>3345</v>
      </c>
      <c r="K253" s="19">
        <v>23109200</v>
      </c>
      <c r="L253" s="19" t="s">
        <v>3476</v>
      </c>
      <c r="M253" s="639"/>
      <c r="N253" s="639"/>
      <c r="O253" s="639"/>
      <c r="P253" s="639">
        <f>IF(Duombaze!G253="",0,INDEX(DU!I:I,MATCH(Duombaze!G253,DU!A:A,0),1))+IF(Duombaze!H253="",0,INDEX(DU!I:I,MATCH(Duombaze!H253,DU!A:A,0),1))+IF(Duombaze!I253="",0,INDEX(DU!I:I,MATCH(Duombaze!I253,DU!A:A,0),1))+IF(Duombaze!J253="",0,INDEX(DU!I:I,MATCH(Duombaze!J253,DU!A:A,0),1))+IF(Duombaze!K253="",0,INDEX(DU!I:I,MATCH(Duombaze!K253,DU!A:A,0),1))+IF(Duombaze!L253="",0,INDEX(DU!I:I,MATCH(Duombaze!L253,DU!A:A,0),1))+IF(Duombaze!M253="",0,INDEX(DU!I:I,MATCH(Duombaze!M253,DU!A:A,0),1))+IF(Duombaze!N253="",0,INDEX(DU!I:I,MATCH(Duombaze!N253,DU!A:A,0),1))+IF(Duombaze!O253="",0,INDEX(DU!I:I,MATCH(Duombaze!O253,DU!A:A,0),1))</f>
        <v>5276.911453155577</v>
      </c>
      <c r="Q253" s="638">
        <f>IF(Duombaze!G253="",0,INDEX(DU!K:K,MATCH(Duombaze!G253,DU!A:A,0),1))+IF(Duombaze!H253="",0,INDEX(DU!K:K,MATCH(Duombaze!H253,DU!A:A,0),1))+IF(Duombaze!I253="",0,INDEX(DU!K:K,MATCH(Duombaze!I253,DU!A:A,0),1))+IF(Duombaze!J253="",0,INDEX(DU!K:K,MATCH(Duombaze!J253,DU!A:A,0),1))+IF(Duombaze!K253="",0,INDEX(DU!K:K,MATCH(Duombaze!K253,DU!A:A,0),1))+IF(Duombaze!L253="",0,INDEX(DU!K:K,MATCH(Duombaze!L253,DU!A:A,0),1))+IF(Duombaze!M253="",0,INDEX(DU!K:K,MATCH(Duombaze!M253,DU!A:A,0),1))+IF(Duombaze!N253="",0,INDEX(DU!K:K,MATCH(Duombaze!N253,DU!A:A,0),1))+IF(Duombaze!O253="",0,INDEX(DU!K:K,MATCH(Duombaze!O253,DU!A:A,0),1))</f>
        <v>902.04000000000008</v>
      </c>
      <c r="R253" s="19"/>
      <c r="S253" s="52"/>
      <c r="T253" s="881"/>
      <c r="U253" s="17">
        <f>IF(Duombaze!T253="",0,INDEX(DU!I:I,MATCH(Duombaze!T253,DU!A:A,0),1))</f>
        <v>0</v>
      </c>
      <c r="V253" s="17">
        <f>IF(Duombaze!T253="",0,INDEX(DU!K:K,MATCH(Duombaze!T253,DU!A:A,0),1))</f>
        <v>0</v>
      </c>
      <c r="W253" s="19"/>
      <c r="X253" s="19"/>
      <c r="Y253" s="134"/>
      <c r="Z253" s="65"/>
      <c r="AA253" s="17" t="str">
        <f t="shared" si="120"/>
        <v/>
      </c>
      <c r="AB253" s="19"/>
      <c r="AC253" s="19">
        <f>IF(Duombaze!AB253="",0,INDEX(DU!I:I,MATCH(Duombaze!AB253,DU!A:A,0),1))</f>
        <v>0</v>
      </c>
      <c r="AD253" s="25">
        <f>IF(Duombaze!AB253="",0,INDEX(DU!K:K,MATCH(Duombaze!AB253,DU!A:A,0),1))</f>
        <v>0</v>
      </c>
      <c r="AE253" s="19"/>
      <c r="AF253" s="19"/>
      <c r="AG253" s="19"/>
      <c r="AH253" s="17" t="str">
        <f t="shared" si="103"/>
        <v/>
      </c>
      <c r="AI253" s="19"/>
      <c r="AJ253" s="639"/>
      <c r="AK253" s="639"/>
      <c r="AL253" s="639"/>
      <c r="AM253" s="639">
        <f>IF(Duombaze!AJ253="",0,INDEX(DU!I:I,MATCH(Duombaze!AJ253,DU!A:A,0),1))+IF(Duombaze!AK253="",0,INDEX(DU!I:I,MATCH(Duombaze!AK253,DU!A:A,0),1))+IF(Duombaze!AL253="",0,INDEX(DU!I:I,MATCH(Duombaze!AL253,DU!A:A,0),1))</f>
        <v>0</v>
      </c>
      <c r="AN253" s="639">
        <f>IF(Duombaze!AJ253="",0,INDEX(DU!K:K,MATCH(Duombaze!AJ253,DU!A:A,0),1))+IF(Duombaze!AK253="",0,INDEX(DU!K:K,MATCH(Duombaze!AK253,DU!A:A,0),1))+IF(Duombaze!AL253="",0,INDEX(DU!K:K,MATCH(Duombaze!AL253,DU!A:A,0),1))</f>
        <v>0</v>
      </c>
      <c r="AO253" s="19"/>
      <c r="AP253" s="19"/>
      <c r="AQ253" s="19"/>
      <c r="AR253" s="17" t="str">
        <f t="shared" si="104"/>
        <v/>
      </c>
      <c r="AS253" s="19"/>
      <c r="AT253" s="639"/>
      <c r="AU253" s="639"/>
      <c r="AV253" s="639"/>
      <c r="AW253" s="639"/>
      <c r="AX253" s="639"/>
      <c r="AY253" s="639"/>
      <c r="AZ253" s="639"/>
      <c r="BA253" s="639"/>
      <c r="BB253" s="639"/>
      <c r="BC253" s="639">
        <f>IF(Duombaze!AT253="",0,INDEX(DU!I:I,MATCH(Duombaze!AT253,DU!A:A,0),1))+IF(Duombaze!AU253="",0,INDEX(DU!I:I,MATCH(Duombaze!AU253,DU!A:A,0),1))+IF(Duombaze!AV253="",0,INDEX(DU!I:I,MATCH(Duombaze!AV253,DU!A:A,0),1))+IF(Duombaze!AW253="",0,INDEX(DU!I:I,MATCH(Duombaze!AW253,DU!A:A,0),1))+IF(Duombaze!AX253="",0,INDEX(DU!I:I,MATCH(Duombaze!AX253,DU!A:A,0),1))+IF(Duombaze!AY253="",0,INDEX(DU!I:I,MATCH(Duombaze!AY253,DU!A:A,0),1))+IF(Duombaze!AZ253="",0,INDEX(DU!I:I,MATCH(Duombaze!AZ253,DU!A:A,0),1))+IF(Duombaze!BA253="",0,INDEX(DU!I:I,MATCH(Duombaze!BA253,DU!A:A,0),1))+IF(Duombaze!BB253="",0,INDEX(DU!I:I,MATCH(Duombaze!BB253,DU!A:A,0),1))</f>
        <v>0</v>
      </c>
      <c r="BD253" s="638">
        <f>IF(Duombaze!AT253="",0,INDEX(DU!K:K,MATCH(Duombaze!AT253,DU!A:A,0),1))+IF(Duombaze!AU253="",0,INDEX(DU!K:K,MATCH(Duombaze!AU253,DU!A:A,0),1))+IF(Duombaze!AV253="",0,INDEX(DU!K:K,MATCH(Duombaze!AV253,DU!A:A,0),1))+IF(Duombaze!AW253="",0,INDEX(DU!K:K,MATCH(Duombaze!AW253,DU!A:A,0),1))+IF(Duombaze!AX253="",0,INDEX(DU!K:K,MATCH(Duombaze!AX253,DU!A:A,0),1))+IF(Duombaze!AY253="",0,INDEX(DU!K:K,MATCH(Duombaze!AY253,DU!A:A,0),1))+IF(Duombaze!AZ253="",0,INDEX(DU!K:K,MATCH(Duombaze!AZ253,DU!A:A,0),1))+IF(Duombaze!BA253="",0,INDEX(DU!K:K,MATCH(Duombaze!BA253,DU!A:A,0),1))+IF(Duombaze!BB253="",0,INDEX(DU!K:K,MATCH(Duombaze!BB253,DU!A:A,0),1))</f>
        <v>0</v>
      </c>
      <c r="BE253" s="19"/>
      <c r="BF253" s="19"/>
      <c r="BG253" s="17" t="s">
        <v>2721</v>
      </c>
      <c r="BH253" s="17" t="str">
        <f t="shared" si="110"/>
        <v>7 SPD17 Pneumatiniai st. WABCO (mech. LSV)</v>
      </c>
      <c r="BI253" s="19" t="str">
        <f>BI168</f>
        <v>ZU3APSWBCMLSV0</v>
      </c>
      <c r="BJ253" s="639" t="s">
        <v>2718</v>
      </c>
      <c r="BK253" s="639"/>
      <c r="BL253" s="639"/>
      <c r="BM253" s="639">
        <f>IF(Duombaze!BJ253="",0,INDEX(DU!I:I,MATCH(Duombaze!BJ253,DU!A:A,0),1))+IF(Duombaze!BK253="",0,INDEX(DU!I:I,MATCH(Duombaze!BK253,DU!A:A,0),1))+IF(Duombaze!BL253="",0,INDEX(DU!I:I,MATCH(Duombaze!BL253,DU!A:A,0),1))</f>
        <v>363.59249999999997</v>
      </c>
      <c r="BN253" s="638">
        <f>IF(Duombaze!BJ253="",0,INDEX(DU!K:K,MATCH(Duombaze!BJ253,DU!A:A,0),1))+IF(Duombaze!BK253="",0,INDEX(DU!K:K,MATCH(Duombaze!BK253,DU!A:A,0),1))+IF(Duombaze!BL253="",0,INDEX(DU!K:K,MATCH(Duombaze!BL253,DU!A:A,0),1))</f>
        <v>85.87</v>
      </c>
      <c r="BO253" s="19"/>
      <c r="BP253" s="19"/>
      <c r="BQ253" s="19"/>
      <c r="BR253" s="19" t="str">
        <f t="shared" si="116"/>
        <v/>
      </c>
      <c r="BS253" s="19"/>
      <c r="BT253" s="19"/>
      <c r="BU253" s="19"/>
      <c r="BV253" s="19"/>
      <c r="BW253" s="19">
        <f>IF(Duombaze!BT253="",0,INDEX(DU!I:I,MATCH(Duombaze!BT253,DU!A:A,0),1))+IF(Duombaze!BU253="",0,INDEX(DU!I:I,MATCH(Duombaze!BU253,DU!A:A,0),1))+IF(Duombaze!BV253="",0,INDEX(DU!I:I,MATCH(Duombaze!BV253,DU!A:A,0),1))</f>
        <v>0</v>
      </c>
      <c r="BX253" s="19">
        <f>IF(Duombaze!BT253="",0,INDEX(DU!K:K,MATCH(Duombaze!BT253,DU!A:A,0),1))+IF(Duombaze!BU253="",0,INDEX(DU!K:K,MATCH(Duombaze!BU253,DU!A:A,0),1))+IF(Duombaze!BV253="",0,INDEX(DU!K:K,MATCH(Duombaze!BV253,DU!A:A,0),1))</f>
        <v>0</v>
      </c>
      <c r="BY253" s="19"/>
      <c r="BZ253" s="19"/>
      <c r="CA253" s="19"/>
      <c r="CB253" s="19" t="str">
        <f t="shared" si="118"/>
        <v/>
      </c>
      <c r="CC253" s="19"/>
      <c r="CD253" s="19">
        <f>IF(Duombaze!CC253="",0,INDEX(DU!I:I,MATCH(Duombaze!CC253,DU!A:A,0),1))</f>
        <v>0</v>
      </c>
      <c r="CE253" s="17">
        <f>IF(Duombaze!CC253="",0,INDEX(DU!K:K,MATCH(Duombaze!CC253,DU!A:A,0),1))</f>
        <v>0</v>
      </c>
      <c r="CF253" s="19"/>
      <c r="CG253" s="19"/>
      <c r="CH253" s="19"/>
      <c r="CI253" s="17" t="str">
        <f t="shared" si="105"/>
        <v/>
      </c>
      <c r="CJ253" s="19"/>
      <c r="CK253" s="19">
        <f>IF(Duombaze!CJ253="",0,INDEX(DU!I:I,MATCH(Duombaze!CJ253,DU!A:A,0),1))</f>
        <v>0</v>
      </c>
      <c r="CL253" s="17">
        <f>IF(Duombaze!CJ253="",0,INDEX(DU!K:K,MATCH(Duombaze!CJ253,DU!A:A,0),1))</f>
        <v>0</v>
      </c>
      <c r="CM253" s="19"/>
      <c r="CN253" s="19"/>
      <c r="CO253" s="19"/>
      <c r="CP253" s="17" t="str">
        <f t="shared" si="106"/>
        <v/>
      </c>
      <c r="CQ253" s="19"/>
      <c r="CR253" s="639"/>
      <c r="CS253" s="639"/>
      <c r="CT253" s="639">
        <f>IF(Duombaze!CR253="",0,INDEX(DU!I:I,MATCH(Duombaze!CR253,DU!A:A,0),1))+IF(Duombaze!CS253="",0,INDEX(DU!I:I,MATCH(Duombaze!CS253,DU!A:A,0),1))</f>
        <v>0</v>
      </c>
      <c r="CU253" s="19">
        <f>IF(Duombaze!CR253="",0,INDEX(DU!K:K,MATCH(Duombaze!CR253,DU!A:A,0),1))+IF(Duombaze!CS253="",0,INDEX(DU!K:K,MATCH(Duombaze!CS253,DU!A:A,0),1))</f>
        <v>0</v>
      </c>
      <c r="CV253" s="19"/>
      <c r="CW253" s="19"/>
      <c r="CX253" s="19"/>
      <c r="CY253" s="17" t="str">
        <f t="shared" si="107"/>
        <v/>
      </c>
      <c r="CZ253" s="19"/>
      <c r="DA253" s="672"/>
      <c r="DB253" s="672"/>
      <c r="DC253" s="672">
        <f>IF(Duombaze!DA253="",0,INDEX(DU!I:I,MATCH(Duombaze!DA253,DU!A:A,0),1))+IF(Duombaze!DB253="",0,INDEX(DU!I:I,MATCH(Duombaze!DB253,DU!A:A,0),1))</f>
        <v>0</v>
      </c>
      <c r="DD253" s="19">
        <f>IF(Duombaze!DA253="",0,INDEX(DU!K:K,MATCH(Duombaze!DA253,DU!A:A,0),1))+IF(Duombaze!DB253="",0,INDEX(DU!K:K,MATCH(Duombaze!DB253,DU!A:A,0),1))</f>
        <v>0</v>
      </c>
      <c r="DE253" s="19"/>
      <c r="DF253" s="19"/>
      <c r="DG253" s="19"/>
      <c r="DH253" s="19" t="str">
        <f t="shared" si="108"/>
        <v/>
      </c>
      <c r="DI253" s="19"/>
      <c r="DJ253" s="672"/>
      <c r="DK253" s="678"/>
      <c r="DL253" s="678">
        <f>IF(Duombaze!DJ253="",0,INDEX(DU!I:I,MATCH(Duombaze!DJ253,DU!A:A,0),1))+IF(Duombaze!DK253="",0,INDEX(DU!I:I,MATCH(Duombaze!DK253,DU!A:A,0),1))</f>
        <v>0</v>
      </c>
      <c r="DM253" s="19">
        <f>IF(Duombaze!DJ253="",0,INDEX(DU!K:K,MATCH(Duombaze!DJ253,DU!A:A,0),1))+IF(Duombaze!DK253="",0,INDEX(DU!K:K,MATCH(Duombaze!DK253,DU!A:A,0),1))</f>
        <v>0</v>
      </c>
      <c r="DN253" s="52"/>
      <c r="DO253" s="52"/>
      <c r="DP253" s="52"/>
      <c r="DQ253" s="17" t="str">
        <f t="shared" si="109"/>
        <v/>
      </c>
      <c r="DR253" s="65"/>
      <c r="DS253" s="692"/>
      <c r="DT253" s="692"/>
      <c r="DU253" s="692"/>
      <c r="DV253" s="692"/>
      <c r="DW253" s="692">
        <f>IF(Duombaze!DS253="",0,INDEX(DU!I:I,MATCH(Duombaze!DS253,DU!A:A,0),1))+IF(Duombaze!DT253="",0,INDEX(DU!I:I,MATCH(Duombaze!DT253,DU!A:A,0),1))+IF(Duombaze!DU253="",0,INDEX(DU!I:I,MATCH(Duombaze!DU253,DU!A:A,0),1))+IF(Duombaze!DV253="",0,INDEX(DU!I:I,MATCH(Duombaze!DV253,DU!A:A,0),1))</f>
        <v>0</v>
      </c>
      <c r="DX253" s="638">
        <f>IF(Duombaze!DS253="",0,INDEX(DU!K:K,MATCH(Duombaze!DS253,DU!A:A,0),1))+IF(Duombaze!DT253="",0,INDEX(DU!K:K,MATCH(Duombaze!DT253,DU!A:A,0),1))+IF(Duombaze!DU253="",0,INDEX(DU!K:K,MATCH(Duombaze!DU253,DU!A:A,0),1))+IF(Duombaze!DV253="",0,INDEX(DU!K:KH,MATCH(Duombaze!DV253,DU!A:A,0),1))</f>
        <v>0</v>
      </c>
      <c r="DY253" s="65"/>
      <c r="DZ253" s="65"/>
      <c r="EA253" s="19"/>
      <c r="EB253" s="19" t="str">
        <f t="shared" si="97"/>
        <v/>
      </c>
      <c r="EC253" s="19"/>
      <c r="ED253" s="19">
        <f>IF(Duombaze!EC253="",0,INDEX(DU!I:I,MATCH(Duombaze!EC253,DU!A:A,0),1))</f>
        <v>0</v>
      </c>
      <c r="EE253" s="638">
        <f>IF(Duombaze!EC253="",0,INDEX(DU!K:K,MATCH(Duombaze!EC253,DU!A:A,0),1))</f>
        <v>0</v>
      </c>
      <c r="EF253" s="19"/>
      <c r="EG253" s="19"/>
      <c r="EH253" s="19"/>
      <c r="EI253" s="17" t="str">
        <f t="shared" si="119"/>
        <v/>
      </c>
      <c r="EJ253" s="19"/>
      <c r="EK253" s="672"/>
      <c r="EL253" s="672"/>
      <c r="EM253" s="672"/>
      <c r="EN253" s="672">
        <f>IF(Duombaze!EK253="",0,INDEX(DU!I:I,MATCH(Duombaze!EK253,DU!A:A,0),1))+IF(Duombaze!EL253="",0,INDEX(DU!I:I,MATCH(Duombaze!EL253,DU!A:A,0),1))+IF(Duombaze!EM253="",0,INDEX(DU!I:I,MATCH(Duombaze!EM253,DU!A:A,0),1))</f>
        <v>0</v>
      </c>
      <c r="EO253" s="19">
        <f>IF(Duombaze!EK253="",0,INDEX(DU!K:K,MATCH(Duombaze!EK253,DU!A:A,0),1))+IF(Duombaze!EL253="",0,INDEX(DU!K:K,MATCH(Duombaze!EL253,DU!A:A,0),1))+IF(Duombaze!EM253="",0,INDEX(DU!K:K,MATCH(Duombaze!EM253,DU!A:A,0),1))</f>
        <v>0</v>
      </c>
      <c r="EP253" s="19"/>
      <c r="EQ253" s="19"/>
      <c r="ER253" s="65"/>
      <c r="ES253" s="17" t="str">
        <f t="shared" si="98"/>
        <v/>
      </c>
      <c r="ET253" s="19"/>
      <c r="EU253" s="19"/>
      <c r="EV253" s="19"/>
      <c r="EW253" s="19"/>
      <c r="EX253" s="19" t="str">
        <f t="shared" si="122"/>
        <v/>
      </c>
      <c r="EY253" s="19"/>
      <c r="EZ253" s="672"/>
      <c r="FA253" s="672"/>
      <c r="FB253" s="672">
        <f>IF(Duombaze!EZ253="",0,INDEX(DU!I:I,MATCH(Duombaze!EZ253,DU!A:A,0),1))+IF(Duombaze!FA253="",0,INDEX(DU!I:I,MATCH(Duombaze!FA253,DU!A:A,0),1))</f>
        <v>0</v>
      </c>
      <c r="FC253" s="19">
        <f>IF(Duombaze!EZ253="",0,INDEX(DU!K:K,MATCH(Duombaze!EZ253,DU!A:A,0),1))+IF(Duombaze!FA253="",0,INDEX(DU!K:K,MATCH(Duombaze!FA253,DU!A:A,0),1))</f>
        <v>0</v>
      </c>
      <c r="FD253" s="19"/>
      <c r="FE253" s="19"/>
      <c r="FF253" s="19"/>
      <c r="FG253" s="19"/>
      <c r="FH253" s="19"/>
      <c r="FI253" s="19"/>
      <c r="FJ253" s="19"/>
      <c r="FK253" s="65"/>
      <c r="FL253" s="18"/>
      <c r="FM253" s="671"/>
      <c r="FN253" s="671"/>
      <c r="FO253" s="671"/>
      <c r="FP253" s="671"/>
      <c r="FQ253" s="671">
        <f>IF(Duombaze!FM253="",0,INDEX(DU!I:I,MATCH(Duombaze!FM253,DU!A:A,0),1))+IF(Duombaze!FN253="",0,INDEX(DU!I:I,MATCH(Duombaze!FN253,DU!A:A,0),1))+IF(Duombaze!FO253="",0,INDEX(DU!I:I,MATCH(Duombaze!FO253,DU!A:A,0),1))+IF(Duombaze!FP253="",0,INDEX(DU!I:I,MATCH(Duombaze!FP253,DU!A:A,0),1))</f>
        <v>0</v>
      </c>
      <c r="FR253" s="673">
        <f>IF(Duombaze!FM253="",0,INDEX(DU!K:K,MATCH(Duombaze!FM253,DU!A:A,0),1))+IF(Duombaze!FN253="",0,INDEX(DU!K:K,MATCH(Duombaze!FN253,DU!A:A,0),1))+IF(Duombaze!FO253="",0,INDEX(DU!K:K,MATCH(Duombaze!FO253,DU!A:A,0),1))+IF(Duombaze!FP253="",0,INDEX(DU!K:K,MATCH(Duombaze!FP253,DU!A:A,0),1))</f>
        <v>0</v>
      </c>
      <c r="FS253" s="20">
        <v>20180606</v>
      </c>
      <c r="FT253" s="19" t="s">
        <v>3441</v>
      </c>
      <c r="FU253" s="17" t="str">
        <f t="shared" ref="FU253" si="123">IF(FT253&lt;&gt;"",FQ253&amp;" "&amp;FS253&amp;" "&amp;FT253,"")</f>
        <v>0 20180606 Pagrindas, BOGGIE važiuoklė, kėbulo dugnas Hardox, šonai paprasto metalo</v>
      </c>
      <c r="FV253" s="19" t="s">
        <v>3478</v>
      </c>
    </row>
    <row r="254" spans="1:183" s="20" customFormat="1" ht="23.45" customHeight="1" x14ac:dyDescent="0.25">
      <c r="A254" s="41">
        <v>8</v>
      </c>
      <c r="B254" s="41" t="s">
        <v>782</v>
      </c>
      <c r="C254" s="16" t="s">
        <v>8636</v>
      </c>
      <c r="D254" s="19"/>
      <c r="E254" s="17" t="str">
        <f t="shared" si="121"/>
        <v/>
      </c>
      <c r="F254" s="19"/>
      <c r="G254" s="639"/>
      <c r="H254" s="639"/>
      <c r="I254" s="639"/>
      <c r="J254" s="639"/>
      <c r="K254" s="639"/>
      <c r="L254" s="639"/>
      <c r="M254" s="639"/>
      <c r="N254" s="639"/>
      <c r="O254" s="639"/>
      <c r="P254" s="639">
        <f>IF(Duombaze!G254="",0,INDEX(DU!I:I,MATCH(Duombaze!G254,DU!A:A,0),1))+IF(Duombaze!H254="",0,INDEX(DU!I:I,MATCH(Duombaze!H254,DU!A:A,0),1))+IF(Duombaze!I254="",0,INDEX(DU!I:I,MATCH(Duombaze!I254,DU!A:A,0),1))+IF(Duombaze!J254="",0,INDEX(DU!I:I,MATCH(Duombaze!J254,DU!A:A,0),1))+IF(Duombaze!K254="",0,INDEX(DU!I:I,MATCH(Duombaze!K254,DU!A:A,0),1))+IF(Duombaze!L254="",0,INDEX(DU!I:I,MATCH(Duombaze!L254,DU!A:A,0),1))+IF(Duombaze!M254="",0,INDEX(DU!I:I,MATCH(Duombaze!M254,DU!A:A,0),1))+IF(Duombaze!N254="",0,INDEX(DU!I:I,MATCH(Duombaze!N254,DU!A:A,0),1))+IF(Duombaze!O254="",0,INDEX(DU!I:I,MATCH(Duombaze!O254,DU!A:A,0),1))</f>
        <v>0</v>
      </c>
      <c r="Q254" s="638">
        <f>IF(Duombaze!G254="",0,INDEX(DU!K:K,MATCH(Duombaze!G254,DU!A:A,0),1))+IF(Duombaze!H254="",0,INDEX(DU!K:K,MATCH(Duombaze!H254,DU!A:A,0),1))+IF(Duombaze!I254="",0,INDEX(DU!K:K,MATCH(Duombaze!I254,DU!A:A,0),1))+IF(Duombaze!J254="",0,INDEX(DU!K:K,MATCH(Duombaze!J254,DU!A:A,0),1))+IF(Duombaze!K254="",0,INDEX(DU!K:K,MATCH(Duombaze!K254,DU!A:A,0),1))+IF(Duombaze!L254="",0,INDEX(DU!K:K,MATCH(Duombaze!L254,DU!A:A,0),1))+IF(Duombaze!M254="",0,INDEX(DU!K:K,MATCH(Duombaze!M254,DU!A:A,0),1))+IF(Duombaze!N254="",0,INDEX(DU!K:K,MATCH(Duombaze!N254,DU!A:A,0),1))+IF(Duombaze!O254="",0,INDEX(DU!K:K,MATCH(Duombaze!O254,DU!A:A,0),1))</f>
        <v>0</v>
      </c>
      <c r="R254" s="19"/>
      <c r="S254" s="52"/>
      <c r="T254" s="881"/>
      <c r="U254" s="17">
        <f>IF(Duombaze!T254="",0,INDEX(DU!I:I,MATCH(Duombaze!T254,DU!A:A,0),1))</f>
        <v>0</v>
      </c>
      <c r="V254" s="17">
        <f>IF(Duombaze!T254="",0,INDEX(DU!K:K,MATCH(Duombaze!T254,DU!A:A,0),1))</f>
        <v>0</v>
      </c>
      <c r="W254" s="19"/>
      <c r="X254" s="19"/>
      <c r="Y254" s="134"/>
      <c r="Z254" s="65"/>
      <c r="AA254" s="17" t="str">
        <f t="shared" si="120"/>
        <v/>
      </c>
      <c r="AB254" s="19"/>
      <c r="AC254" s="19">
        <f>IF(Duombaze!AB254="",0,INDEX(DU!I:I,MATCH(Duombaze!AB254,DU!A:A,0),1))</f>
        <v>0</v>
      </c>
      <c r="AD254" s="25">
        <f>IF(Duombaze!AB254="",0,INDEX(DU!K:K,MATCH(Duombaze!AB254,DU!A:A,0),1))</f>
        <v>0</v>
      </c>
      <c r="AE254" s="19"/>
      <c r="AF254" s="19"/>
      <c r="AG254" s="19"/>
      <c r="AH254" s="17" t="str">
        <f t="shared" si="103"/>
        <v/>
      </c>
      <c r="AI254" s="19"/>
      <c r="AJ254" s="639"/>
      <c r="AK254" s="639"/>
      <c r="AL254" s="639"/>
      <c r="AM254" s="639">
        <f>IF(Duombaze!AJ254="",0,INDEX(DU!I:I,MATCH(Duombaze!AJ254,DU!A:A,0),1))+IF(Duombaze!AK254="",0,INDEX(DU!I:I,MATCH(Duombaze!AK254,DU!A:A,0),1))+IF(Duombaze!AL254="",0,INDEX(DU!I:I,MATCH(Duombaze!AL254,DU!A:A,0),1))</f>
        <v>0</v>
      </c>
      <c r="AN254" s="639">
        <f>IF(Duombaze!AJ254="",0,INDEX(DU!K:K,MATCH(Duombaze!AJ254,DU!A:A,0),1))+IF(Duombaze!AK254="",0,INDEX(DU!K:K,MATCH(Duombaze!AK254,DU!A:A,0),1))+IF(Duombaze!AL254="",0,INDEX(DU!K:K,MATCH(Duombaze!AL254,DU!A:A,0),1))</f>
        <v>0</v>
      </c>
      <c r="AO254" s="19"/>
      <c r="AP254" s="19"/>
      <c r="AQ254" s="19"/>
      <c r="AR254" s="17" t="str">
        <f t="shared" si="104"/>
        <v/>
      </c>
      <c r="AS254" s="19"/>
      <c r="AT254" s="639"/>
      <c r="AU254" s="639"/>
      <c r="AV254" s="639"/>
      <c r="AW254" s="639"/>
      <c r="AX254" s="639"/>
      <c r="AY254" s="639"/>
      <c r="AZ254" s="639"/>
      <c r="BA254" s="639"/>
      <c r="BB254" s="639"/>
      <c r="BC254" s="639">
        <f>IF(Duombaze!AT254="",0,INDEX(DU!I:I,MATCH(Duombaze!AT254,DU!A:A,0),1))+IF(Duombaze!AU254="",0,INDEX(DU!I:I,MATCH(Duombaze!AU254,DU!A:A,0),1))+IF(Duombaze!AV254="",0,INDEX(DU!I:I,MATCH(Duombaze!AV254,DU!A:A,0),1))+IF(Duombaze!AW254="",0,INDEX(DU!I:I,MATCH(Duombaze!AW254,DU!A:A,0),1))+IF(Duombaze!AX254="",0,INDEX(DU!I:I,MATCH(Duombaze!AX254,DU!A:A,0),1))+IF(Duombaze!AY254="",0,INDEX(DU!I:I,MATCH(Duombaze!AY254,DU!A:A,0),1))+IF(Duombaze!AZ254="",0,INDEX(DU!I:I,MATCH(Duombaze!AZ254,DU!A:A,0),1))+IF(Duombaze!BA254="",0,INDEX(DU!I:I,MATCH(Duombaze!BA254,DU!A:A,0),1))+IF(Duombaze!BB254="",0,INDEX(DU!I:I,MATCH(Duombaze!BB254,DU!A:A,0),1))</f>
        <v>0</v>
      </c>
      <c r="BD254" s="638">
        <f>IF(Duombaze!AT254="",0,INDEX(DU!K:K,MATCH(Duombaze!AT254,DU!A:A,0),1))+IF(Duombaze!AU254="",0,INDEX(DU!K:K,MATCH(Duombaze!AU254,DU!A:A,0),1))+IF(Duombaze!AV254="",0,INDEX(DU!K:K,MATCH(Duombaze!AV254,DU!A:A,0),1))+IF(Duombaze!AW254="",0,INDEX(DU!K:K,MATCH(Duombaze!AW254,DU!A:A,0),1))+IF(Duombaze!AX254="",0,INDEX(DU!K:K,MATCH(Duombaze!AX254,DU!A:A,0),1))+IF(Duombaze!AY254="",0,INDEX(DU!K:K,MATCH(Duombaze!AY254,DU!A:A,0),1))+IF(Duombaze!AZ254="",0,INDEX(DU!K:K,MATCH(Duombaze!AZ254,DU!A:A,0),1))+IF(Duombaze!BA254="",0,INDEX(DU!K:K,MATCH(Duombaze!BA254,DU!A:A,0),1))+IF(Duombaze!BB254="",0,INDEX(DU!K:K,MATCH(Duombaze!BB254,DU!A:A,0),1))</f>
        <v>0</v>
      </c>
      <c r="BE254" s="19"/>
      <c r="BF254" s="19"/>
      <c r="BG254" s="17"/>
      <c r="BH254" s="17" t="str">
        <f t="shared" si="110"/>
        <v/>
      </c>
      <c r="BI254" s="17"/>
      <c r="BJ254" s="638"/>
      <c r="BK254" s="638"/>
      <c r="BL254" s="638"/>
      <c r="BM254" s="638">
        <f>IF(Duombaze!BJ254="",0,INDEX(DU!I:I,MATCH(Duombaze!BJ254,DU!A:A,0),1))+IF(Duombaze!BK254="",0,INDEX(DU!I:I,MATCH(Duombaze!BK254,DU!A:A,0),1))+IF(Duombaze!BL254="",0,INDEX(DU!I:I,MATCH(Duombaze!BL254,DU!A:A,0),1))</f>
        <v>0</v>
      </c>
      <c r="BN254" s="638">
        <f>IF(Duombaze!BJ254="",0,INDEX(DU!K:K,MATCH(Duombaze!BJ254,DU!A:A,0),1))+IF(Duombaze!BK254="",0,INDEX(DU!K:K,MATCH(Duombaze!BK254,DU!A:A,0),1))+IF(Duombaze!BL254="",0,INDEX(DU!K:K,MATCH(Duombaze!BL254,DU!A:A,0),1))</f>
        <v>0</v>
      </c>
      <c r="BO254" s="19"/>
      <c r="BP254" s="19"/>
      <c r="BQ254" s="19"/>
      <c r="BR254" s="19" t="str">
        <f t="shared" si="116"/>
        <v/>
      </c>
      <c r="BS254" s="19"/>
      <c r="BT254" s="19"/>
      <c r="BU254" s="19"/>
      <c r="BV254" s="19"/>
      <c r="BW254" s="19">
        <f>IF(Duombaze!BT254="",0,INDEX(DU!I:I,MATCH(Duombaze!BT254,DU!A:A,0),1))+IF(Duombaze!BU254="",0,INDEX(DU!I:I,MATCH(Duombaze!BU254,DU!A:A,0),1))+IF(Duombaze!BV254="",0,INDEX(DU!I:I,MATCH(Duombaze!BV254,DU!A:A,0),1))</f>
        <v>0</v>
      </c>
      <c r="BX254" s="19">
        <f>IF(Duombaze!BT254="",0,INDEX(DU!K:K,MATCH(Duombaze!BT254,DU!A:A,0),1))+IF(Duombaze!BU254="",0,INDEX(DU!K:K,MATCH(Duombaze!BU254,DU!A:A,0),1))+IF(Duombaze!BV254="",0,INDEX(DU!K:K,MATCH(Duombaze!BV254,DU!A:A,0),1))</f>
        <v>0</v>
      </c>
      <c r="BY254" s="19"/>
      <c r="BZ254" s="19"/>
      <c r="CA254" s="19"/>
      <c r="CB254" s="19" t="str">
        <f t="shared" si="118"/>
        <v/>
      </c>
      <c r="CC254" s="19"/>
      <c r="CD254" s="19">
        <f>IF(Duombaze!CC254="",0,INDEX(DU!I:I,MATCH(Duombaze!CC254,DU!A:A,0),1))</f>
        <v>0</v>
      </c>
      <c r="CE254" s="17">
        <f>IF(Duombaze!CC254="",0,INDEX(DU!K:K,MATCH(Duombaze!CC254,DU!A:A,0),1))</f>
        <v>0</v>
      </c>
      <c r="CF254" s="19"/>
      <c r="CG254" s="19"/>
      <c r="CH254" s="19"/>
      <c r="CI254" s="17" t="str">
        <f t="shared" si="105"/>
        <v/>
      </c>
      <c r="CJ254" s="19"/>
      <c r="CK254" s="19">
        <f>IF(Duombaze!CJ254="",0,INDEX(DU!I:I,MATCH(Duombaze!CJ254,DU!A:A,0),1))</f>
        <v>0</v>
      </c>
      <c r="CL254" s="17">
        <f>IF(Duombaze!CJ254="",0,INDEX(DU!K:K,MATCH(Duombaze!CJ254,DU!A:A,0),1))</f>
        <v>0</v>
      </c>
      <c r="CM254" s="19"/>
      <c r="CN254" s="19"/>
      <c r="CO254" s="19"/>
      <c r="CP254" s="17" t="str">
        <f t="shared" si="106"/>
        <v/>
      </c>
      <c r="CQ254" s="19"/>
      <c r="CR254" s="639"/>
      <c r="CS254" s="639"/>
      <c r="CT254" s="639">
        <f>IF(Duombaze!CR254="",0,INDEX(DU!I:I,MATCH(Duombaze!CR254,DU!A:A,0),1))+IF(Duombaze!CS254="",0,INDEX(DU!I:I,MATCH(Duombaze!CS254,DU!A:A,0),1))</f>
        <v>0</v>
      </c>
      <c r="CU254" s="19">
        <f>IF(Duombaze!CR254="",0,INDEX(DU!K:K,MATCH(Duombaze!CR254,DU!A:A,0),1))+IF(Duombaze!CS254="",0,INDEX(DU!K:K,MATCH(Duombaze!CS254,DU!A:A,0),1))</f>
        <v>0</v>
      </c>
      <c r="CV254" s="19"/>
      <c r="CW254" s="19"/>
      <c r="CX254" s="19"/>
      <c r="CY254" s="17" t="str">
        <f t="shared" si="107"/>
        <v/>
      </c>
      <c r="CZ254" s="19"/>
      <c r="DA254" s="672"/>
      <c r="DB254" s="672"/>
      <c r="DC254" s="672">
        <f>IF(Duombaze!DA254="",0,INDEX(DU!I:I,MATCH(Duombaze!DA254,DU!A:A,0),1))+IF(Duombaze!DB254="",0,INDEX(DU!I:I,MATCH(Duombaze!DB254,DU!A:A,0),1))</f>
        <v>0</v>
      </c>
      <c r="DD254" s="19">
        <f>IF(Duombaze!DA254="",0,INDEX(DU!K:K,MATCH(Duombaze!DA254,DU!A:A,0),1))+IF(Duombaze!DB254="",0,INDEX(DU!K:K,MATCH(Duombaze!DB254,DU!A:A,0),1))</f>
        <v>0</v>
      </c>
      <c r="DE254" s="19"/>
      <c r="DF254" s="19"/>
      <c r="DG254" s="19"/>
      <c r="DH254" s="19" t="str">
        <f t="shared" si="108"/>
        <v/>
      </c>
      <c r="DI254" s="19"/>
      <c r="DJ254" s="672"/>
      <c r="DK254" s="678"/>
      <c r="DL254" s="678">
        <f>IF(Duombaze!DJ254="",0,INDEX(DU!I:I,MATCH(Duombaze!DJ254,DU!A:A,0),1))+IF(Duombaze!DK254="",0,INDEX(DU!I:I,MATCH(Duombaze!DK254,DU!A:A,0),1))</f>
        <v>0</v>
      </c>
      <c r="DM254" s="19">
        <f>IF(Duombaze!DJ254="",0,INDEX(DU!K:K,MATCH(Duombaze!DJ254,DU!A:A,0),1))+IF(Duombaze!DK254="",0,INDEX(DU!K:K,MATCH(Duombaze!DK254,DU!A:A,0),1))</f>
        <v>0</v>
      </c>
      <c r="DN254" s="52"/>
      <c r="DO254" s="52"/>
      <c r="DP254" s="52"/>
      <c r="DQ254" s="17" t="str">
        <f t="shared" si="109"/>
        <v/>
      </c>
      <c r="DR254" s="65"/>
      <c r="DS254" s="692"/>
      <c r="DT254" s="692"/>
      <c r="DU254" s="692"/>
      <c r="DV254" s="692"/>
      <c r="DW254" s="692">
        <f>IF(Duombaze!DS254="",0,INDEX(DU!I:I,MATCH(Duombaze!DS254,DU!A:A,0),1))+IF(Duombaze!DT254="",0,INDEX(DU!I:I,MATCH(Duombaze!DT254,DU!A:A,0),1))+IF(Duombaze!DU254="",0,INDEX(DU!I:I,MATCH(Duombaze!DU254,DU!A:A,0),1))+IF(Duombaze!DV254="",0,INDEX(DU!I:I,MATCH(Duombaze!DV254,DU!A:A,0),1))</f>
        <v>0</v>
      </c>
      <c r="DX254" s="638">
        <f>IF(Duombaze!DS254="",0,INDEX(DU!K:K,MATCH(Duombaze!DS254,DU!A:A,0),1))+IF(Duombaze!DT254="",0,INDEX(DU!K:K,MATCH(Duombaze!DT254,DU!A:A,0),1))+IF(Duombaze!DU254="",0,INDEX(DU!K:K,MATCH(Duombaze!DU254,DU!A:A,0),1))+IF(Duombaze!DV254="",0,INDEX(DU!K:KH,MATCH(Duombaze!DV254,DU!A:A,0),1))</f>
        <v>0</v>
      </c>
      <c r="DY254" s="65"/>
      <c r="DZ254" s="65"/>
      <c r="EA254" s="19"/>
      <c r="EB254" s="19" t="str">
        <f t="shared" ref="EB254:EB337" si="124">IF(EA254&lt;&gt;"",A254&amp;" "&amp;C254&amp;" "&amp;EA254,"")</f>
        <v/>
      </c>
      <c r="EC254" s="19"/>
      <c r="ED254" s="19">
        <f>IF(Duombaze!EC254="",0,INDEX(DU!I:I,MATCH(Duombaze!EC254,DU!A:A,0),1))</f>
        <v>0</v>
      </c>
      <c r="EE254" s="638">
        <f>IF(Duombaze!EC254="",0,INDEX(DU!K:K,MATCH(Duombaze!EC254,DU!A:A,0),1))</f>
        <v>0</v>
      </c>
      <c r="EF254" s="19"/>
      <c r="EG254" s="19"/>
      <c r="EH254" s="19"/>
      <c r="EI254" s="17" t="str">
        <f t="shared" si="119"/>
        <v/>
      </c>
      <c r="EJ254" s="19"/>
      <c r="EK254" s="672"/>
      <c r="EL254" s="672"/>
      <c r="EM254" s="672"/>
      <c r="EN254" s="672">
        <f>IF(Duombaze!EK254="",0,INDEX(DU!I:I,MATCH(Duombaze!EK254,DU!A:A,0),1))+IF(Duombaze!EL254="",0,INDEX(DU!I:I,MATCH(Duombaze!EL254,DU!A:A,0),1))+IF(Duombaze!EM254="",0,INDEX(DU!I:I,MATCH(Duombaze!EM254,DU!A:A,0),1))</f>
        <v>0</v>
      </c>
      <c r="EO254" s="19">
        <f>IF(Duombaze!EK254="",0,INDEX(DU!K:K,MATCH(Duombaze!EK254,DU!A:A,0),1))+IF(Duombaze!EL254="",0,INDEX(DU!K:K,MATCH(Duombaze!EL254,DU!A:A,0),1))+IF(Duombaze!EM254="",0,INDEX(DU!K:K,MATCH(Duombaze!EM254,DU!A:A,0),1))</f>
        <v>0</v>
      </c>
      <c r="EP254" s="19"/>
      <c r="EQ254" s="19"/>
      <c r="ER254" s="19"/>
      <c r="ES254" s="17" t="str">
        <f t="shared" ref="ES254:ES337" si="125">IF(ER254&lt;&gt;"",A254&amp;" "&amp;C254&amp;" "&amp;ER254,"")</f>
        <v/>
      </c>
      <c r="ET254" s="19"/>
      <c r="EU254" s="19"/>
      <c r="EV254" s="19"/>
      <c r="EW254" s="19"/>
      <c r="EX254" s="19" t="str">
        <f t="shared" si="122"/>
        <v/>
      </c>
      <c r="EY254" s="19"/>
      <c r="EZ254" s="672"/>
      <c r="FA254" s="672"/>
      <c r="FB254" s="672">
        <f>IF(Duombaze!EZ254="",0,INDEX(DU!I:I,MATCH(Duombaze!EZ254,DU!A:A,0),1))+IF(Duombaze!FA254="",0,INDEX(DU!I:I,MATCH(Duombaze!FA254,DU!A:A,0),1))</f>
        <v>0</v>
      </c>
      <c r="FC254" s="19">
        <f>IF(Duombaze!EZ254="",0,INDEX(DU!K:K,MATCH(Duombaze!EZ254,DU!A:A,0),1))+IF(Duombaze!FA254="",0,INDEX(DU!K:K,MATCH(Duombaze!FA254,DU!A:A,0),1))</f>
        <v>0</v>
      </c>
      <c r="FD254" s="19"/>
      <c r="FE254" s="19"/>
      <c r="FF254" s="19"/>
      <c r="FG254" s="19"/>
      <c r="FH254" s="19"/>
      <c r="FI254" s="19"/>
      <c r="FJ254" s="19"/>
      <c r="FK254" s="65"/>
      <c r="FL254" s="18"/>
      <c r="FM254" s="671"/>
      <c r="FN254" s="671"/>
      <c r="FO254" s="671"/>
      <c r="FP254" s="671"/>
      <c r="FQ254" s="671">
        <f>IF(Duombaze!FM254="",0,INDEX(DU!I:I,MATCH(Duombaze!FM254,DU!A:A,0),1))+IF(Duombaze!FN254="",0,INDEX(DU!I:I,MATCH(Duombaze!FN254,DU!A:A,0),1))+IF(Duombaze!FO254="",0,INDEX(DU!I:I,MATCH(Duombaze!FO254,DU!A:A,0),1))+IF(Duombaze!FP254="",0,INDEX(DU!I:I,MATCH(Duombaze!FP254,DU!A:A,0),1))</f>
        <v>0</v>
      </c>
      <c r="FR254" s="673">
        <f>IF(Duombaze!FM254="",0,INDEX(DU!K:K,MATCH(Duombaze!FM254,DU!A:A,0),1))+IF(Duombaze!FN254="",0,INDEX(DU!K:K,MATCH(Duombaze!FN254,DU!A:A,0),1))+IF(Duombaze!FO254="",0,INDEX(DU!K:K,MATCH(Duombaze!FO254,DU!A:A,0),1))+IF(Duombaze!FP254="",0,INDEX(DU!K:K,MATCH(Duombaze!FP254,DU!A:A,0),1))</f>
        <v>0</v>
      </c>
      <c r="FS254" s="20">
        <v>20181204</v>
      </c>
      <c r="FT254" s="20" t="s">
        <v>3502</v>
      </c>
      <c r="FV254" s="20" t="s">
        <v>8505</v>
      </c>
    </row>
    <row r="255" spans="1:183" s="20" customFormat="1" ht="23.45" customHeight="1" x14ac:dyDescent="0.25">
      <c r="A255" s="41">
        <v>9</v>
      </c>
      <c r="B255" s="41" t="s">
        <v>782</v>
      </c>
      <c r="C255" s="16" t="s">
        <v>8636</v>
      </c>
      <c r="D255" s="19"/>
      <c r="E255" s="17" t="str">
        <f t="shared" si="121"/>
        <v/>
      </c>
      <c r="F255" s="19"/>
      <c r="G255" s="639"/>
      <c r="H255" s="639"/>
      <c r="I255" s="639"/>
      <c r="J255" s="639"/>
      <c r="K255" s="639"/>
      <c r="L255" s="639"/>
      <c r="M255" s="639"/>
      <c r="N255" s="639"/>
      <c r="O255" s="639"/>
      <c r="P255" s="639">
        <f>IF(Duombaze!G255="",0,INDEX(DU!I:I,MATCH(Duombaze!G255,DU!A:A,0),1))+IF(Duombaze!H255="",0,INDEX(DU!I:I,MATCH(Duombaze!H255,DU!A:A,0),1))+IF(Duombaze!I255="",0,INDEX(DU!I:I,MATCH(Duombaze!I255,DU!A:A,0),1))+IF(Duombaze!J255="",0,INDEX(DU!I:I,MATCH(Duombaze!J255,DU!A:A,0),1))+IF(Duombaze!K255="",0,INDEX(DU!I:I,MATCH(Duombaze!K255,DU!A:A,0),1))+IF(Duombaze!L255="",0,INDEX(DU!I:I,MATCH(Duombaze!L255,DU!A:A,0),1))+IF(Duombaze!M255="",0,INDEX(DU!I:I,MATCH(Duombaze!M255,DU!A:A,0),1))+IF(Duombaze!N255="",0,INDEX(DU!I:I,MATCH(Duombaze!N255,DU!A:A,0),1))+IF(Duombaze!O255="",0,INDEX(DU!I:I,MATCH(Duombaze!O255,DU!A:A,0),1))</f>
        <v>0</v>
      </c>
      <c r="Q255" s="638">
        <f>IF(Duombaze!G255="",0,INDEX(DU!K:K,MATCH(Duombaze!G255,DU!A:A,0),1))+IF(Duombaze!H255="",0,INDEX(DU!K:K,MATCH(Duombaze!H255,DU!A:A,0),1))+IF(Duombaze!I255="",0,INDEX(DU!K:K,MATCH(Duombaze!I255,DU!A:A,0),1))+IF(Duombaze!J255="",0,INDEX(DU!K:K,MATCH(Duombaze!J255,DU!A:A,0),1))+IF(Duombaze!K255="",0,INDEX(DU!K:K,MATCH(Duombaze!K255,DU!A:A,0),1))+IF(Duombaze!L255="",0,INDEX(DU!K:K,MATCH(Duombaze!L255,DU!A:A,0),1))+IF(Duombaze!M255="",0,INDEX(DU!K:K,MATCH(Duombaze!M255,DU!A:A,0),1))+IF(Duombaze!N255="",0,INDEX(DU!K:K,MATCH(Duombaze!N255,DU!A:A,0),1))+IF(Duombaze!O255="",0,INDEX(DU!K:K,MATCH(Duombaze!O255,DU!A:A,0),1))</f>
        <v>0</v>
      </c>
      <c r="R255" s="19"/>
      <c r="S255" s="52"/>
      <c r="T255" s="881"/>
      <c r="U255" s="17">
        <f>IF(Duombaze!T255="",0,INDEX(DU!I:I,MATCH(Duombaze!T255,DU!A:A,0),1))</f>
        <v>0</v>
      </c>
      <c r="V255" s="17">
        <f>IF(Duombaze!T255="",0,INDEX(DU!K:K,MATCH(Duombaze!T255,DU!A:A,0),1))</f>
        <v>0</v>
      </c>
      <c r="W255" s="19"/>
      <c r="X255" s="19"/>
      <c r="Y255" s="134"/>
      <c r="Z255" s="65"/>
      <c r="AA255" s="17" t="str">
        <f t="shared" si="120"/>
        <v/>
      </c>
      <c r="AB255" s="19"/>
      <c r="AC255" s="19">
        <f>IF(Duombaze!AB255="",0,INDEX(DU!I:I,MATCH(Duombaze!AB255,DU!A:A,0),1))</f>
        <v>0</v>
      </c>
      <c r="AD255" s="25">
        <f>IF(Duombaze!AB255="",0,INDEX(DU!K:K,MATCH(Duombaze!AB255,DU!A:A,0),1))</f>
        <v>0</v>
      </c>
      <c r="AE255" s="19"/>
      <c r="AF255" s="19"/>
      <c r="AG255" s="19"/>
      <c r="AH255" s="17" t="str">
        <f t="shared" si="103"/>
        <v/>
      </c>
      <c r="AI255" s="19"/>
      <c r="AJ255" s="639"/>
      <c r="AK255" s="639"/>
      <c r="AL255" s="639"/>
      <c r="AM255" s="639">
        <f>IF(Duombaze!AJ255="",0,INDEX(DU!I:I,MATCH(Duombaze!AJ255,DU!A:A,0),1))+IF(Duombaze!AK255="",0,INDEX(DU!I:I,MATCH(Duombaze!AK255,DU!A:A,0),1))+IF(Duombaze!AL255="",0,INDEX(DU!I:I,MATCH(Duombaze!AL255,DU!A:A,0),1))</f>
        <v>0</v>
      </c>
      <c r="AN255" s="639">
        <f>IF(Duombaze!AJ255="",0,INDEX(DU!K:K,MATCH(Duombaze!AJ255,DU!A:A,0),1))+IF(Duombaze!AK255="",0,INDEX(DU!K:K,MATCH(Duombaze!AK255,DU!A:A,0),1))+IF(Duombaze!AL255="",0,INDEX(DU!K:K,MATCH(Duombaze!AL255,DU!A:A,0),1))</f>
        <v>0</v>
      </c>
      <c r="AO255" s="19"/>
      <c r="AP255" s="19"/>
      <c r="AQ255" s="19"/>
      <c r="AR255" s="17" t="str">
        <f t="shared" si="104"/>
        <v/>
      </c>
      <c r="AS255" s="19"/>
      <c r="AT255" s="639"/>
      <c r="AU255" s="639"/>
      <c r="AV255" s="639"/>
      <c r="AW255" s="639"/>
      <c r="AX255" s="639"/>
      <c r="AY255" s="639"/>
      <c r="AZ255" s="639"/>
      <c r="BA255" s="639"/>
      <c r="BB255" s="639"/>
      <c r="BC255" s="639">
        <f>IF(Duombaze!AT255="",0,INDEX(DU!I:I,MATCH(Duombaze!AT255,DU!A:A,0),1))+IF(Duombaze!AU255="",0,INDEX(DU!I:I,MATCH(Duombaze!AU255,DU!A:A,0),1))+IF(Duombaze!AV255="",0,INDEX(DU!I:I,MATCH(Duombaze!AV255,DU!A:A,0),1))+IF(Duombaze!AW255="",0,INDEX(DU!I:I,MATCH(Duombaze!AW255,DU!A:A,0),1))+IF(Duombaze!AX255="",0,INDEX(DU!I:I,MATCH(Duombaze!AX255,DU!A:A,0),1))+IF(Duombaze!AY255="",0,INDEX(DU!I:I,MATCH(Duombaze!AY255,DU!A:A,0),1))+IF(Duombaze!AZ255="",0,INDEX(DU!I:I,MATCH(Duombaze!AZ255,DU!A:A,0),1))+IF(Duombaze!BA255="",0,INDEX(DU!I:I,MATCH(Duombaze!BA255,DU!A:A,0),1))+IF(Duombaze!BB255="",0,INDEX(DU!I:I,MATCH(Duombaze!BB255,DU!A:A,0),1))</f>
        <v>0</v>
      </c>
      <c r="BD255" s="638">
        <f>IF(Duombaze!AT255="",0,INDEX(DU!K:K,MATCH(Duombaze!AT255,DU!A:A,0),1))+IF(Duombaze!AU255="",0,INDEX(DU!K:K,MATCH(Duombaze!AU255,DU!A:A,0),1))+IF(Duombaze!AV255="",0,INDEX(DU!K:K,MATCH(Duombaze!AV255,DU!A:A,0),1))+IF(Duombaze!AW255="",0,INDEX(DU!K:K,MATCH(Duombaze!AW255,DU!A:A,0),1))+IF(Duombaze!AX255="",0,INDEX(DU!K:K,MATCH(Duombaze!AX255,DU!A:A,0),1))+IF(Duombaze!AY255="",0,INDEX(DU!K:K,MATCH(Duombaze!AY255,DU!A:A,0),1))+IF(Duombaze!AZ255="",0,INDEX(DU!K:K,MATCH(Duombaze!AZ255,DU!A:A,0),1))+IF(Duombaze!BA255="",0,INDEX(DU!K:K,MATCH(Duombaze!BA255,DU!A:A,0),1))+IF(Duombaze!BB255="",0,INDEX(DU!K:K,MATCH(Duombaze!BB255,DU!A:A,0),1))</f>
        <v>0</v>
      </c>
      <c r="BE255" s="19"/>
      <c r="BF255" s="19"/>
      <c r="BG255" s="17"/>
      <c r="BH255" s="17" t="str">
        <f t="shared" si="110"/>
        <v/>
      </c>
      <c r="BI255" s="17"/>
      <c r="BJ255" s="638"/>
      <c r="BK255" s="638"/>
      <c r="BL255" s="638"/>
      <c r="BM255" s="638">
        <f>IF(Duombaze!BJ255="",0,INDEX(DU!I:I,MATCH(Duombaze!BJ255,DU!A:A,0),1))+IF(Duombaze!BK255="",0,INDEX(DU!I:I,MATCH(Duombaze!BK255,DU!A:A,0),1))+IF(Duombaze!BL255="",0,INDEX(DU!I:I,MATCH(Duombaze!BL255,DU!A:A,0),1))</f>
        <v>0</v>
      </c>
      <c r="BN255" s="638">
        <f>IF(Duombaze!BJ255="",0,INDEX(DU!K:K,MATCH(Duombaze!BJ255,DU!A:A,0),1))+IF(Duombaze!BK255="",0,INDEX(DU!K:K,MATCH(Duombaze!BK255,DU!A:A,0),1))+IF(Duombaze!BL255="",0,INDEX(DU!K:K,MATCH(Duombaze!BL255,DU!A:A,0),1))</f>
        <v>0</v>
      </c>
      <c r="BO255" s="19"/>
      <c r="BP255" s="19"/>
      <c r="BQ255" s="19"/>
      <c r="BR255" s="19" t="str">
        <f t="shared" si="116"/>
        <v/>
      </c>
      <c r="BS255" s="19"/>
      <c r="BT255" s="19"/>
      <c r="BU255" s="19"/>
      <c r="BV255" s="19"/>
      <c r="BW255" s="19">
        <f>IF(Duombaze!BT255="",0,INDEX(DU!I:I,MATCH(Duombaze!BT255,DU!A:A,0),1))+IF(Duombaze!BU255="",0,INDEX(DU!I:I,MATCH(Duombaze!BU255,DU!A:A,0),1))+IF(Duombaze!BV255="",0,INDEX(DU!I:I,MATCH(Duombaze!BV255,DU!A:A,0),1))</f>
        <v>0</v>
      </c>
      <c r="BX255" s="19">
        <f>IF(Duombaze!BT255="",0,INDEX(DU!K:K,MATCH(Duombaze!BT255,DU!A:A,0),1))+IF(Duombaze!BU255="",0,INDEX(DU!K:K,MATCH(Duombaze!BU255,DU!A:A,0),1))+IF(Duombaze!BV255="",0,INDEX(DU!K:K,MATCH(Duombaze!BV255,DU!A:A,0),1))</f>
        <v>0</v>
      </c>
      <c r="BY255" s="19"/>
      <c r="BZ255" s="19"/>
      <c r="CA255" s="19"/>
      <c r="CB255" s="19" t="str">
        <f t="shared" si="118"/>
        <v/>
      </c>
      <c r="CC255" s="19"/>
      <c r="CD255" s="19">
        <f>IF(Duombaze!CC255="",0,INDEX(DU!I:I,MATCH(Duombaze!CC255,DU!A:A,0),1))</f>
        <v>0</v>
      </c>
      <c r="CE255" s="17">
        <f>IF(Duombaze!CC255="",0,INDEX(DU!K:K,MATCH(Duombaze!CC255,DU!A:A,0),1))</f>
        <v>0</v>
      </c>
      <c r="CF255" s="19"/>
      <c r="CG255" s="19"/>
      <c r="CH255" s="19"/>
      <c r="CI255" s="17" t="str">
        <f t="shared" si="105"/>
        <v/>
      </c>
      <c r="CJ255" s="19"/>
      <c r="CK255" s="19">
        <f>IF(Duombaze!CJ255="",0,INDEX(DU!I:I,MATCH(Duombaze!CJ255,DU!A:A,0),1))</f>
        <v>0</v>
      </c>
      <c r="CL255" s="17">
        <f>IF(Duombaze!CJ255="",0,INDEX(DU!K:K,MATCH(Duombaze!CJ255,DU!A:A,0),1))</f>
        <v>0</v>
      </c>
      <c r="CM255" s="19"/>
      <c r="CN255" s="19"/>
      <c r="CO255" s="19"/>
      <c r="CP255" s="17" t="str">
        <f t="shared" si="106"/>
        <v/>
      </c>
      <c r="CQ255" s="19"/>
      <c r="CR255" s="639"/>
      <c r="CS255" s="639"/>
      <c r="CT255" s="639">
        <f>IF(Duombaze!CR255="",0,INDEX(DU!I:I,MATCH(Duombaze!CR255,DU!A:A,0),1))+IF(Duombaze!CS255="",0,INDEX(DU!I:I,MATCH(Duombaze!CS255,DU!A:A,0),1))</f>
        <v>0</v>
      </c>
      <c r="CU255" s="19">
        <f>IF(Duombaze!CR255="",0,INDEX(DU!K:K,MATCH(Duombaze!CR255,DU!A:A,0),1))+IF(Duombaze!CS255="",0,INDEX(DU!K:K,MATCH(Duombaze!CS255,DU!A:A,0),1))</f>
        <v>0</v>
      </c>
      <c r="CV255" s="19"/>
      <c r="CW255" s="19"/>
      <c r="CX255" s="19"/>
      <c r="CY255" s="17" t="str">
        <f t="shared" si="107"/>
        <v/>
      </c>
      <c r="CZ255" s="19"/>
      <c r="DA255" s="672"/>
      <c r="DB255" s="672"/>
      <c r="DC255" s="672">
        <f>IF(Duombaze!DA255="",0,INDEX(DU!I:I,MATCH(Duombaze!DA255,DU!A:A,0),1))+IF(Duombaze!DB255="",0,INDEX(DU!I:I,MATCH(Duombaze!DB255,DU!A:A,0),1))</f>
        <v>0</v>
      </c>
      <c r="DD255" s="19">
        <f>IF(Duombaze!DA255="",0,INDEX(DU!K:K,MATCH(Duombaze!DA255,DU!A:A,0),1))+IF(Duombaze!DB255="",0,INDEX(DU!K:K,MATCH(Duombaze!DB255,DU!A:A,0),1))</f>
        <v>0</v>
      </c>
      <c r="DE255" s="19"/>
      <c r="DF255" s="19"/>
      <c r="DG255" s="19"/>
      <c r="DH255" s="19" t="str">
        <f t="shared" si="108"/>
        <v/>
      </c>
      <c r="DI255" s="19"/>
      <c r="DJ255" s="672"/>
      <c r="DK255" s="678"/>
      <c r="DL255" s="678">
        <f>IF(Duombaze!DJ255="",0,INDEX(DU!I:I,MATCH(Duombaze!DJ255,DU!A:A,0),1))+IF(Duombaze!DK255="",0,INDEX(DU!I:I,MATCH(Duombaze!DK255,DU!A:A,0),1))</f>
        <v>0</v>
      </c>
      <c r="DM255" s="19">
        <f>IF(Duombaze!DJ255="",0,INDEX(DU!K:K,MATCH(Duombaze!DJ255,DU!A:A,0),1))+IF(Duombaze!DK255="",0,INDEX(DU!K:K,MATCH(Duombaze!DK255,DU!A:A,0),1))</f>
        <v>0</v>
      </c>
      <c r="DN255" s="52"/>
      <c r="DO255" s="52"/>
      <c r="DP255" s="52"/>
      <c r="DQ255" s="17" t="str">
        <f t="shared" si="109"/>
        <v/>
      </c>
      <c r="DR255" s="65"/>
      <c r="DS255" s="692"/>
      <c r="DT255" s="692"/>
      <c r="DU255" s="692"/>
      <c r="DV255" s="692"/>
      <c r="DW255" s="692">
        <f>IF(Duombaze!DS255="",0,INDEX(DU!I:I,MATCH(Duombaze!DS255,DU!A:A,0),1))+IF(Duombaze!DT255="",0,INDEX(DU!I:I,MATCH(Duombaze!DT255,DU!A:A,0),1))+IF(Duombaze!DU255="",0,INDEX(DU!I:I,MATCH(Duombaze!DU255,DU!A:A,0),1))+IF(Duombaze!DV255="",0,INDEX(DU!I:I,MATCH(Duombaze!DV255,DU!A:A,0),1))</f>
        <v>0</v>
      </c>
      <c r="DX255" s="638">
        <f>IF(Duombaze!DS255="",0,INDEX(DU!K:K,MATCH(Duombaze!DS255,DU!A:A,0),1))+IF(Duombaze!DT255="",0,INDEX(DU!K:K,MATCH(Duombaze!DT255,DU!A:A,0),1))+IF(Duombaze!DU255="",0,INDEX(DU!K:K,MATCH(Duombaze!DU255,DU!A:A,0),1))+IF(Duombaze!DV255="",0,INDEX(DU!K:KH,MATCH(Duombaze!DV255,DU!A:A,0),1))</f>
        <v>0</v>
      </c>
      <c r="DY255" s="65"/>
      <c r="DZ255" s="65"/>
      <c r="EA255" s="19"/>
      <c r="EB255" s="19" t="str">
        <f t="shared" si="124"/>
        <v/>
      </c>
      <c r="EC255" s="19"/>
      <c r="ED255" s="19">
        <f>IF(Duombaze!EC255="",0,INDEX(DU!I:I,MATCH(Duombaze!EC255,DU!A:A,0),1))</f>
        <v>0</v>
      </c>
      <c r="EE255" s="638">
        <f>IF(Duombaze!EC255="",0,INDEX(DU!K:K,MATCH(Duombaze!EC255,DU!A:A,0),1))</f>
        <v>0</v>
      </c>
      <c r="EF255" s="19"/>
      <c r="EG255" s="19"/>
      <c r="EH255" s="19"/>
      <c r="EI255" s="17" t="str">
        <f t="shared" si="119"/>
        <v/>
      </c>
      <c r="EJ255" s="19"/>
      <c r="EK255" s="672"/>
      <c r="EL255" s="672"/>
      <c r="EM255" s="672"/>
      <c r="EN255" s="672">
        <f>IF(Duombaze!EK255="",0,INDEX(DU!I:I,MATCH(Duombaze!EK255,DU!A:A,0),1))+IF(Duombaze!EL255="",0,INDEX(DU!I:I,MATCH(Duombaze!EL255,DU!A:A,0),1))+IF(Duombaze!EM255="",0,INDEX(DU!I:I,MATCH(Duombaze!EM255,DU!A:A,0),1))</f>
        <v>0</v>
      </c>
      <c r="EO255" s="19">
        <f>IF(Duombaze!EK255="",0,INDEX(DU!K:K,MATCH(Duombaze!EK255,DU!A:A,0),1))+IF(Duombaze!EL255="",0,INDEX(DU!K:K,MATCH(Duombaze!EL255,DU!A:A,0),1))+IF(Duombaze!EM255="",0,INDEX(DU!K:K,MATCH(Duombaze!EM255,DU!A:A,0),1))</f>
        <v>0</v>
      </c>
      <c r="EP255" s="19"/>
      <c r="EQ255" s="19"/>
      <c r="ER255" s="19"/>
      <c r="ES255" s="17" t="str">
        <f t="shared" si="125"/>
        <v/>
      </c>
      <c r="ET255" s="19"/>
      <c r="EU255" s="19"/>
      <c r="EV255" s="19"/>
      <c r="EW255" s="19"/>
      <c r="EX255" s="19" t="str">
        <f t="shared" si="122"/>
        <v/>
      </c>
      <c r="EY255" s="19"/>
      <c r="EZ255" s="672"/>
      <c r="FA255" s="672"/>
      <c r="FB255" s="672">
        <f>IF(Duombaze!EZ255="",0,INDEX(DU!I:I,MATCH(Duombaze!EZ255,DU!A:A,0),1))+IF(Duombaze!FA255="",0,INDEX(DU!I:I,MATCH(Duombaze!FA255,DU!A:A,0),1))</f>
        <v>0</v>
      </c>
      <c r="FC255" s="19">
        <f>IF(Duombaze!EZ255="",0,INDEX(DU!K:K,MATCH(Duombaze!EZ255,DU!A:A,0),1))+IF(Duombaze!FA255="",0,INDEX(DU!K:K,MATCH(Duombaze!FA255,DU!A:A,0),1))</f>
        <v>0</v>
      </c>
      <c r="FD255" s="19"/>
      <c r="FE255" s="19"/>
      <c r="FF255" s="19"/>
      <c r="FG255" s="19"/>
      <c r="FH255" s="19"/>
      <c r="FI255" s="19"/>
      <c r="FJ255" s="19"/>
      <c r="FK255" s="65"/>
      <c r="FL255" s="18"/>
      <c r="FM255" s="671"/>
      <c r="FN255" s="671"/>
      <c r="FO255" s="671"/>
      <c r="FP255" s="671"/>
      <c r="FQ255" s="671">
        <f>IF(Duombaze!FM255="",0,INDEX(DU!I:I,MATCH(Duombaze!FM255,DU!A:A,0),1))+IF(Duombaze!FN255="",0,INDEX(DU!I:I,MATCH(Duombaze!FN255,DU!A:A,0),1))+IF(Duombaze!FO255="",0,INDEX(DU!I:I,MATCH(Duombaze!FO255,DU!A:A,0),1))+IF(Duombaze!FP255="",0,INDEX(DU!I:I,MATCH(Duombaze!FP255,DU!A:A,0),1))</f>
        <v>0</v>
      </c>
      <c r="FR255" s="673">
        <f>IF(Duombaze!FM255="",0,INDEX(DU!K:K,MATCH(Duombaze!FM255,DU!A:A,0),1))+IF(Duombaze!FN255="",0,INDEX(DU!K:K,MATCH(Duombaze!FN255,DU!A:A,0),1))+IF(Duombaze!FO255="",0,INDEX(DU!K:K,MATCH(Duombaze!FO255,DU!A:A,0),1))+IF(Duombaze!FP255="",0,INDEX(DU!K:K,MATCH(Duombaze!FP255,DU!A:A,0),1))</f>
        <v>0</v>
      </c>
      <c r="FS255" s="20">
        <v>20181204</v>
      </c>
      <c r="FT255" s="19" t="s">
        <v>8199</v>
      </c>
      <c r="FU255" s="19" t="s">
        <v>8376</v>
      </c>
    </row>
    <row r="256" spans="1:183" s="20" customFormat="1" ht="23.45" customHeight="1" x14ac:dyDescent="0.25">
      <c r="A256" s="41" t="s">
        <v>648</v>
      </c>
      <c r="B256" s="41" t="s">
        <v>782</v>
      </c>
      <c r="C256" s="16" t="s">
        <v>8636</v>
      </c>
      <c r="D256" s="19"/>
      <c r="E256" s="17" t="str">
        <f t="shared" si="121"/>
        <v/>
      </c>
      <c r="F256" s="19"/>
      <c r="G256" s="639"/>
      <c r="H256" s="639"/>
      <c r="I256" s="639"/>
      <c r="J256" s="639"/>
      <c r="K256" s="639"/>
      <c r="L256" s="639"/>
      <c r="M256" s="639"/>
      <c r="N256" s="639"/>
      <c r="O256" s="639"/>
      <c r="P256" s="639">
        <f>IF(Duombaze!G256="",0,INDEX(DU!I:I,MATCH(Duombaze!G256,DU!A:A,0),1))+IF(Duombaze!H256="",0,INDEX(DU!I:I,MATCH(Duombaze!H256,DU!A:A,0),1))+IF(Duombaze!I256="",0,INDEX(DU!I:I,MATCH(Duombaze!I256,DU!A:A,0),1))+IF(Duombaze!J256="",0,INDEX(DU!I:I,MATCH(Duombaze!J256,DU!A:A,0),1))+IF(Duombaze!K256="",0,INDEX(DU!I:I,MATCH(Duombaze!K256,DU!A:A,0),1))+IF(Duombaze!L256="",0,INDEX(DU!I:I,MATCH(Duombaze!L256,DU!A:A,0),1))+IF(Duombaze!M256="",0,INDEX(DU!I:I,MATCH(Duombaze!M256,DU!A:A,0),1))+IF(Duombaze!N256="",0,INDEX(DU!I:I,MATCH(Duombaze!N256,DU!A:A,0),1))+IF(Duombaze!O256="",0,INDEX(DU!I:I,MATCH(Duombaze!O256,DU!A:A,0),1))</f>
        <v>0</v>
      </c>
      <c r="Q256" s="638">
        <f>IF(Duombaze!G256="",0,INDEX(DU!K:K,MATCH(Duombaze!G256,DU!A:A,0),1))+IF(Duombaze!H256="",0,INDEX(DU!K:K,MATCH(Duombaze!H256,DU!A:A,0),1))+IF(Duombaze!I256="",0,INDEX(DU!K:K,MATCH(Duombaze!I256,DU!A:A,0),1))+IF(Duombaze!J256="",0,INDEX(DU!K:K,MATCH(Duombaze!J256,DU!A:A,0),1))+IF(Duombaze!K256="",0,INDEX(DU!K:K,MATCH(Duombaze!K256,DU!A:A,0),1))+IF(Duombaze!L256="",0,INDEX(DU!K:K,MATCH(Duombaze!L256,DU!A:A,0),1))+IF(Duombaze!M256="",0,INDEX(DU!K:K,MATCH(Duombaze!M256,DU!A:A,0),1))+IF(Duombaze!N256="",0,INDEX(DU!K:K,MATCH(Duombaze!N256,DU!A:A,0),1))+IF(Duombaze!O256="",0,INDEX(DU!K:K,MATCH(Duombaze!O256,DU!A:A,0),1))</f>
        <v>0</v>
      </c>
      <c r="R256" s="19"/>
      <c r="S256" s="52"/>
      <c r="T256" s="881"/>
      <c r="U256" s="17">
        <f>IF(Duombaze!T256="",0,INDEX(DU!I:I,MATCH(Duombaze!T256,DU!A:A,0),1))</f>
        <v>0</v>
      </c>
      <c r="V256" s="17">
        <f>IF(Duombaze!T256="",0,INDEX(DU!K:K,MATCH(Duombaze!T256,DU!A:A,0),1))</f>
        <v>0</v>
      </c>
      <c r="W256" s="19"/>
      <c r="X256" s="19"/>
      <c r="Y256" s="134"/>
      <c r="Z256" s="65"/>
      <c r="AA256" s="17" t="str">
        <f t="shared" si="120"/>
        <v/>
      </c>
      <c r="AB256" s="19"/>
      <c r="AC256" s="19">
        <f>IF(Duombaze!AB256="",0,INDEX(DU!I:I,MATCH(Duombaze!AB256,DU!A:A,0),1))</f>
        <v>0</v>
      </c>
      <c r="AD256" s="25">
        <f>IF(Duombaze!AB256="",0,INDEX(DU!K:K,MATCH(Duombaze!AB256,DU!A:A,0),1))</f>
        <v>0</v>
      </c>
      <c r="AE256" s="19"/>
      <c r="AF256" s="19"/>
      <c r="AG256" s="19"/>
      <c r="AH256" s="17" t="str">
        <f t="shared" si="103"/>
        <v/>
      </c>
      <c r="AI256" s="19"/>
      <c r="AJ256" s="639"/>
      <c r="AK256" s="639"/>
      <c r="AL256" s="639"/>
      <c r="AM256" s="639">
        <f>IF(Duombaze!AJ256="",0,INDEX(DU!I:I,MATCH(Duombaze!AJ256,DU!A:A,0),1))+IF(Duombaze!AK256="",0,INDEX(DU!I:I,MATCH(Duombaze!AK256,DU!A:A,0),1))+IF(Duombaze!AL256="",0,INDEX(DU!I:I,MATCH(Duombaze!AL256,DU!A:A,0),1))</f>
        <v>0</v>
      </c>
      <c r="AN256" s="639">
        <f>IF(Duombaze!AJ256="",0,INDEX(DU!K:K,MATCH(Duombaze!AJ256,DU!A:A,0),1))+IF(Duombaze!AK256="",0,INDEX(DU!K:K,MATCH(Duombaze!AK256,DU!A:A,0),1))+IF(Duombaze!AL256="",0,INDEX(DU!K:K,MATCH(Duombaze!AL256,DU!A:A,0),1))</f>
        <v>0</v>
      </c>
      <c r="AO256" s="19"/>
      <c r="AP256" s="19"/>
      <c r="AQ256" s="19"/>
      <c r="AR256" s="17" t="str">
        <f t="shared" si="104"/>
        <v/>
      </c>
      <c r="AS256" s="19"/>
      <c r="AT256" s="639"/>
      <c r="AU256" s="639"/>
      <c r="AV256" s="639"/>
      <c r="AW256" s="639"/>
      <c r="AX256" s="639"/>
      <c r="AY256" s="639"/>
      <c r="AZ256" s="639"/>
      <c r="BA256" s="639"/>
      <c r="BB256" s="639"/>
      <c r="BC256" s="639">
        <f>IF(Duombaze!AT256="",0,INDEX(DU!I:I,MATCH(Duombaze!AT256,DU!A:A,0),1))+IF(Duombaze!AU256="",0,INDEX(DU!I:I,MATCH(Duombaze!AU256,DU!A:A,0),1))+IF(Duombaze!AV256="",0,INDEX(DU!I:I,MATCH(Duombaze!AV256,DU!A:A,0),1))+IF(Duombaze!AW256="",0,INDEX(DU!I:I,MATCH(Duombaze!AW256,DU!A:A,0),1))+IF(Duombaze!AX256="",0,INDEX(DU!I:I,MATCH(Duombaze!AX256,DU!A:A,0),1))+IF(Duombaze!AY256="",0,INDEX(DU!I:I,MATCH(Duombaze!AY256,DU!A:A,0),1))+IF(Duombaze!AZ256="",0,INDEX(DU!I:I,MATCH(Duombaze!AZ256,DU!A:A,0),1))+IF(Duombaze!BA256="",0,INDEX(DU!I:I,MATCH(Duombaze!BA256,DU!A:A,0),1))+IF(Duombaze!BB256="",0,INDEX(DU!I:I,MATCH(Duombaze!BB256,DU!A:A,0),1))</f>
        <v>0</v>
      </c>
      <c r="BD256" s="638">
        <f>IF(Duombaze!AT256="",0,INDEX(DU!K:K,MATCH(Duombaze!AT256,DU!A:A,0),1))+IF(Duombaze!AU256="",0,INDEX(DU!K:K,MATCH(Duombaze!AU256,DU!A:A,0),1))+IF(Duombaze!AV256="",0,INDEX(DU!K:K,MATCH(Duombaze!AV256,DU!A:A,0),1))+IF(Duombaze!AW256="",0,INDEX(DU!K:K,MATCH(Duombaze!AW256,DU!A:A,0),1))+IF(Duombaze!AX256="",0,INDEX(DU!K:K,MATCH(Duombaze!AX256,DU!A:A,0),1))+IF(Duombaze!AY256="",0,INDEX(DU!K:K,MATCH(Duombaze!AY256,DU!A:A,0),1))+IF(Duombaze!AZ256="",0,INDEX(DU!K:K,MATCH(Duombaze!AZ256,DU!A:A,0),1))+IF(Duombaze!BA256="",0,INDEX(DU!K:K,MATCH(Duombaze!BA256,DU!A:A,0),1))+IF(Duombaze!BB256="",0,INDEX(DU!K:K,MATCH(Duombaze!BB256,DU!A:A,0),1))</f>
        <v>0</v>
      </c>
      <c r="BE256" s="19"/>
      <c r="BF256" s="19"/>
      <c r="BG256" s="65"/>
      <c r="BH256" s="17" t="str">
        <f t="shared" si="110"/>
        <v/>
      </c>
      <c r="BI256" s="19"/>
      <c r="BJ256" s="639"/>
      <c r="BK256" s="639"/>
      <c r="BL256" s="639"/>
      <c r="BM256" s="639">
        <f>IF(Duombaze!BJ256="",0,INDEX(DU!I:I,MATCH(Duombaze!BJ256,DU!A:A,0),1))+IF(Duombaze!BK256="",0,INDEX(DU!I:I,MATCH(Duombaze!BK256,DU!A:A,0),1))+IF(Duombaze!BL256="",0,INDEX(DU!I:I,MATCH(Duombaze!BL256,DU!A:A,0),1))</f>
        <v>0</v>
      </c>
      <c r="BN256" s="638">
        <f>IF(Duombaze!BJ256="",0,INDEX(DU!K:K,MATCH(Duombaze!BJ256,DU!A:A,0),1))+IF(Duombaze!BK256="",0,INDEX(DU!K:K,MATCH(Duombaze!BK256,DU!A:A,0),1))+IF(Duombaze!BL256="",0,INDEX(DU!K:K,MATCH(Duombaze!BL256,DU!A:A,0),1))</f>
        <v>0</v>
      </c>
      <c r="BO256" s="19"/>
      <c r="BP256" s="19"/>
      <c r="BQ256" s="19"/>
      <c r="BR256" s="19" t="str">
        <f t="shared" si="116"/>
        <v/>
      </c>
      <c r="BS256" s="19"/>
      <c r="BT256" s="19"/>
      <c r="BU256" s="19"/>
      <c r="BV256" s="19"/>
      <c r="BW256" s="19">
        <f>IF(Duombaze!BT256="",0,INDEX(DU!I:I,MATCH(Duombaze!BT256,DU!A:A,0),1))+IF(Duombaze!BU256="",0,INDEX(DU!I:I,MATCH(Duombaze!BU256,DU!A:A,0),1))+IF(Duombaze!BV256="",0,INDEX(DU!I:I,MATCH(Duombaze!BV256,DU!A:A,0),1))</f>
        <v>0</v>
      </c>
      <c r="BX256" s="19">
        <f>IF(Duombaze!BT256="",0,INDEX(DU!K:K,MATCH(Duombaze!BT256,DU!A:A,0),1))+IF(Duombaze!BU256="",0,INDEX(DU!K:K,MATCH(Duombaze!BU256,DU!A:A,0),1))+IF(Duombaze!BV256="",0,INDEX(DU!K:K,MATCH(Duombaze!BV256,DU!A:A,0),1))</f>
        <v>0</v>
      </c>
      <c r="BY256" s="19"/>
      <c r="BZ256" s="19"/>
      <c r="CA256" s="19"/>
      <c r="CB256" s="19" t="str">
        <f t="shared" si="118"/>
        <v/>
      </c>
      <c r="CC256" s="19"/>
      <c r="CD256" s="19">
        <f>IF(Duombaze!CC256="",0,INDEX(DU!I:I,MATCH(Duombaze!CC256,DU!A:A,0),1))</f>
        <v>0</v>
      </c>
      <c r="CE256" s="17">
        <f>IF(Duombaze!CC256="",0,INDEX(DU!K:K,MATCH(Duombaze!CC256,DU!A:A,0),1))</f>
        <v>0</v>
      </c>
      <c r="CF256" s="19"/>
      <c r="CG256" s="19"/>
      <c r="CH256" s="19"/>
      <c r="CI256" s="17" t="str">
        <f t="shared" si="105"/>
        <v/>
      </c>
      <c r="CJ256" s="19"/>
      <c r="CK256" s="19">
        <f>IF(Duombaze!CJ256="",0,INDEX(DU!I:I,MATCH(Duombaze!CJ256,DU!A:A,0),1))</f>
        <v>0</v>
      </c>
      <c r="CL256" s="17">
        <f>IF(Duombaze!CJ256="",0,INDEX(DU!K:K,MATCH(Duombaze!CJ256,DU!A:A,0),1))</f>
        <v>0</v>
      </c>
      <c r="CM256" s="19"/>
      <c r="CN256" s="19"/>
      <c r="CO256" s="19"/>
      <c r="CP256" s="17" t="str">
        <f t="shared" si="106"/>
        <v/>
      </c>
      <c r="CQ256" s="19"/>
      <c r="CR256" s="639"/>
      <c r="CS256" s="639"/>
      <c r="CT256" s="639">
        <f>IF(Duombaze!CR256="",0,INDEX(DU!I:I,MATCH(Duombaze!CR256,DU!A:A,0),1))+IF(Duombaze!CS256="",0,INDEX(DU!I:I,MATCH(Duombaze!CS256,DU!A:A,0),1))</f>
        <v>0</v>
      </c>
      <c r="CU256" s="19">
        <f>IF(Duombaze!CR256="",0,INDEX(DU!K:K,MATCH(Duombaze!CR256,DU!A:A,0),1))+IF(Duombaze!CS256="",0,INDEX(DU!K:K,MATCH(Duombaze!CS256,DU!A:A,0),1))</f>
        <v>0</v>
      </c>
      <c r="CV256" s="19"/>
      <c r="CW256" s="19"/>
      <c r="CX256" s="19"/>
      <c r="CY256" s="17" t="str">
        <f t="shared" si="107"/>
        <v/>
      </c>
      <c r="CZ256" s="19"/>
      <c r="DA256" s="672"/>
      <c r="DB256" s="672"/>
      <c r="DC256" s="672">
        <f>IF(Duombaze!DA256="",0,INDEX(DU!I:I,MATCH(Duombaze!DA256,DU!A:A,0),1))+IF(Duombaze!DB256="",0,INDEX(DU!I:I,MATCH(Duombaze!DB256,DU!A:A,0),1))</f>
        <v>0</v>
      </c>
      <c r="DD256" s="19">
        <f>IF(Duombaze!DA256="",0,INDEX(DU!K:K,MATCH(Duombaze!DA256,DU!A:A,0),1))+IF(Duombaze!DB256="",0,INDEX(DU!K:K,MATCH(Duombaze!DB256,DU!A:A,0),1))</f>
        <v>0</v>
      </c>
      <c r="DE256" s="19"/>
      <c r="DF256" s="19"/>
      <c r="DG256" s="19"/>
      <c r="DH256" s="19" t="str">
        <f t="shared" si="108"/>
        <v/>
      </c>
      <c r="DI256" s="19"/>
      <c r="DJ256" s="672"/>
      <c r="DK256" s="678"/>
      <c r="DL256" s="678">
        <f>IF(Duombaze!DJ256="",0,INDEX(DU!I:I,MATCH(Duombaze!DJ256,DU!A:A,0),1))+IF(Duombaze!DK256="",0,INDEX(DU!I:I,MATCH(Duombaze!DK256,DU!A:A,0),1))</f>
        <v>0</v>
      </c>
      <c r="DM256" s="19">
        <f>IF(Duombaze!DJ256="",0,INDEX(DU!K:K,MATCH(Duombaze!DJ256,DU!A:A,0),1))+IF(Duombaze!DK256="",0,INDEX(DU!K:K,MATCH(Duombaze!DK256,DU!A:A,0),1))</f>
        <v>0</v>
      </c>
      <c r="DN256" s="52"/>
      <c r="DO256" s="52"/>
      <c r="DP256" s="52"/>
      <c r="DQ256" s="17" t="str">
        <f t="shared" si="109"/>
        <v/>
      </c>
      <c r="DR256" s="65"/>
      <c r="DS256" s="692"/>
      <c r="DT256" s="692"/>
      <c r="DU256" s="692"/>
      <c r="DV256" s="692"/>
      <c r="DW256" s="692">
        <f>IF(Duombaze!DS256="",0,INDEX(DU!I:I,MATCH(Duombaze!DS256,DU!A:A,0),1))+IF(Duombaze!DT256="",0,INDEX(DU!I:I,MATCH(Duombaze!DT256,DU!A:A,0),1))+IF(Duombaze!DU256="",0,INDEX(DU!I:I,MATCH(Duombaze!DU256,DU!A:A,0),1))+IF(Duombaze!DV256="",0,INDEX(DU!I:I,MATCH(Duombaze!DV256,DU!A:A,0),1))</f>
        <v>0</v>
      </c>
      <c r="DX256" s="638">
        <f>IF(Duombaze!DS256="",0,INDEX(DU!K:K,MATCH(Duombaze!DS256,DU!A:A,0),1))+IF(Duombaze!DT256="",0,INDEX(DU!K:K,MATCH(Duombaze!DT256,DU!A:A,0),1))+IF(Duombaze!DU256="",0,INDEX(DU!K:K,MATCH(Duombaze!DU256,DU!A:A,0),1))+IF(Duombaze!DV256="",0,INDEX(DU!K:KH,MATCH(Duombaze!DV256,DU!A:A,0),1))</f>
        <v>0</v>
      </c>
      <c r="DY256" s="65"/>
      <c r="DZ256" s="65"/>
      <c r="EA256" s="19"/>
      <c r="EB256" s="19" t="str">
        <f t="shared" si="124"/>
        <v/>
      </c>
      <c r="EC256" s="19"/>
      <c r="ED256" s="19">
        <f>IF(Duombaze!EC256="",0,INDEX(DU!I:I,MATCH(Duombaze!EC256,DU!A:A,0),1))</f>
        <v>0</v>
      </c>
      <c r="EE256" s="638">
        <f>IF(Duombaze!EC256="",0,INDEX(DU!K:K,MATCH(Duombaze!EC256,DU!A:A,0),1))</f>
        <v>0</v>
      </c>
      <c r="EF256" s="19"/>
      <c r="EG256" s="19"/>
      <c r="EH256" s="19"/>
      <c r="EI256" s="17" t="str">
        <f t="shared" si="119"/>
        <v/>
      </c>
      <c r="EJ256" s="19"/>
      <c r="EK256" s="672"/>
      <c r="EL256" s="672"/>
      <c r="EM256" s="672"/>
      <c r="EN256" s="672">
        <f>IF(Duombaze!EK256="",0,INDEX(DU!I:I,MATCH(Duombaze!EK256,DU!A:A,0),1))+IF(Duombaze!EL256="",0,INDEX(DU!I:I,MATCH(Duombaze!EL256,DU!A:A,0),1))+IF(Duombaze!EM256="",0,INDEX(DU!I:I,MATCH(Duombaze!EM256,DU!A:A,0),1))</f>
        <v>0</v>
      </c>
      <c r="EO256" s="19">
        <f>IF(Duombaze!EK256="",0,INDEX(DU!K:K,MATCH(Duombaze!EK256,DU!A:A,0),1))+IF(Duombaze!EL256="",0,INDEX(DU!K:K,MATCH(Duombaze!EL256,DU!A:A,0),1))+IF(Duombaze!EM256="",0,INDEX(DU!K:K,MATCH(Duombaze!EM256,DU!A:A,0),1))</f>
        <v>0</v>
      </c>
      <c r="EP256" s="19"/>
      <c r="EQ256" s="19"/>
      <c r="ER256" s="19"/>
      <c r="ES256" s="17" t="str">
        <f t="shared" si="125"/>
        <v/>
      </c>
      <c r="ET256" s="19"/>
      <c r="EU256" s="19"/>
      <c r="EV256" s="19"/>
      <c r="EW256" s="19"/>
      <c r="EX256" s="19" t="str">
        <f t="shared" si="122"/>
        <v/>
      </c>
      <c r="EY256" s="19"/>
      <c r="EZ256" s="672"/>
      <c r="FA256" s="672"/>
      <c r="FB256" s="672">
        <f>IF(Duombaze!EZ256="",0,INDEX(DU!I:I,MATCH(Duombaze!EZ256,DU!A:A,0),1))+IF(Duombaze!FA256="",0,INDEX(DU!I:I,MATCH(Duombaze!FA256,DU!A:A,0),1))</f>
        <v>0</v>
      </c>
      <c r="FC256" s="19">
        <f>IF(Duombaze!EZ256="",0,INDEX(DU!K:K,MATCH(Duombaze!EZ256,DU!A:A,0),1))+IF(Duombaze!FA256="",0,INDEX(DU!K:K,MATCH(Duombaze!FA256,DU!A:A,0),1))</f>
        <v>0</v>
      </c>
      <c r="FD256" s="19"/>
      <c r="FE256" s="19"/>
      <c r="FF256" s="19"/>
      <c r="FG256" s="19"/>
      <c r="FH256" s="19"/>
      <c r="FI256" s="19"/>
      <c r="FJ256" s="19"/>
      <c r="FK256" s="65"/>
      <c r="FL256" s="18"/>
      <c r="FM256" s="671"/>
      <c r="FN256" s="671"/>
      <c r="FO256" s="671"/>
      <c r="FP256" s="671"/>
      <c r="FQ256" s="671">
        <f>IF(Duombaze!FM256="",0,INDEX(DU!I:I,MATCH(Duombaze!FM256,DU!A:A,0),1))+IF(Duombaze!FN256="",0,INDEX(DU!I:I,MATCH(Duombaze!FN256,DU!A:A,0),1))+IF(Duombaze!FO256="",0,INDEX(DU!I:I,MATCH(Duombaze!FO256,DU!A:A,0),1))+IF(Duombaze!FP256="",0,INDEX(DU!I:I,MATCH(Duombaze!FP256,DU!A:A,0),1))</f>
        <v>0</v>
      </c>
      <c r="FR256" s="673">
        <f>IF(Duombaze!FM256="",0,INDEX(DU!K:K,MATCH(Duombaze!FM256,DU!A:A,0),1))+IF(Duombaze!FN256="",0,INDEX(DU!K:K,MATCH(Duombaze!FN256,DU!A:A,0),1))+IF(Duombaze!FO256="",0,INDEX(DU!K:K,MATCH(Duombaze!FO256,DU!A:A,0),1))+IF(Duombaze!FP256="",0,INDEX(DU!K:K,MATCH(Duombaze!FP256,DU!A:A,0),1))</f>
        <v>0</v>
      </c>
      <c r="FT256" s="19" t="s">
        <v>8199</v>
      </c>
      <c r="FU256" s="19" t="s">
        <v>8376</v>
      </c>
    </row>
    <row r="257" spans="1:174" s="20" customFormat="1" ht="23.45" customHeight="1" x14ac:dyDescent="0.25">
      <c r="A257" s="41" t="s">
        <v>653</v>
      </c>
      <c r="B257" s="41" t="s">
        <v>782</v>
      </c>
      <c r="C257" s="16" t="s">
        <v>8636</v>
      </c>
      <c r="D257" s="19"/>
      <c r="E257" s="17" t="str">
        <f t="shared" si="121"/>
        <v/>
      </c>
      <c r="F257" s="19"/>
      <c r="G257" s="639"/>
      <c r="H257" s="639"/>
      <c r="I257" s="639"/>
      <c r="J257" s="639"/>
      <c r="K257" s="639"/>
      <c r="L257" s="639"/>
      <c r="M257" s="639"/>
      <c r="N257" s="639"/>
      <c r="O257" s="639"/>
      <c r="P257" s="639">
        <f>IF(Duombaze!G257="",0,INDEX(DU!I:I,MATCH(Duombaze!G257,DU!A:A,0),1))+IF(Duombaze!H257="",0,INDEX(DU!I:I,MATCH(Duombaze!H257,DU!A:A,0),1))+IF(Duombaze!I257="",0,INDEX(DU!I:I,MATCH(Duombaze!I257,DU!A:A,0),1))+IF(Duombaze!J257="",0,INDEX(DU!I:I,MATCH(Duombaze!J257,DU!A:A,0),1))+IF(Duombaze!K257="",0,INDEX(DU!I:I,MATCH(Duombaze!K257,DU!A:A,0),1))+IF(Duombaze!L257="",0,INDEX(DU!I:I,MATCH(Duombaze!L257,DU!A:A,0),1))+IF(Duombaze!M257="",0,INDEX(DU!I:I,MATCH(Duombaze!M257,DU!A:A,0),1))+IF(Duombaze!N257="",0,INDEX(DU!I:I,MATCH(Duombaze!N257,DU!A:A,0),1))+IF(Duombaze!O257="",0,INDEX(DU!I:I,MATCH(Duombaze!O257,DU!A:A,0),1))</f>
        <v>0</v>
      </c>
      <c r="Q257" s="638">
        <f>IF(Duombaze!G257="",0,INDEX(DU!K:K,MATCH(Duombaze!G257,DU!A:A,0),1))+IF(Duombaze!H257="",0,INDEX(DU!K:K,MATCH(Duombaze!H257,DU!A:A,0),1))+IF(Duombaze!I257="",0,INDEX(DU!K:K,MATCH(Duombaze!I257,DU!A:A,0),1))+IF(Duombaze!J257="",0,INDEX(DU!K:K,MATCH(Duombaze!J257,DU!A:A,0),1))+IF(Duombaze!K257="",0,INDEX(DU!K:K,MATCH(Duombaze!K257,DU!A:A,0),1))+IF(Duombaze!L257="",0,INDEX(DU!K:K,MATCH(Duombaze!L257,DU!A:A,0),1))+IF(Duombaze!M257="",0,INDEX(DU!K:K,MATCH(Duombaze!M257,DU!A:A,0),1))+IF(Duombaze!N257="",0,INDEX(DU!K:K,MATCH(Duombaze!N257,DU!A:A,0),1))+IF(Duombaze!O257="",0,INDEX(DU!K:K,MATCH(Duombaze!O257,DU!A:A,0),1))</f>
        <v>0</v>
      </c>
      <c r="R257" s="19"/>
      <c r="S257" s="52"/>
      <c r="T257" s="881"/>
      <c r="U257" s="17">
        <f>IF(Duombaze!T257="",0,INDEX(DU!I:I,MATCH(Duombaze!T257,DU!A:A,0),1))</f>
        <v>0</v>
      </c>
      <c r="V257" s="17">
        <f>IF(Duombaze!T257="",0,INDEX(DU!K:K,MATCH(Duombaze!T257,DU!A:A,0),1))</f>
        <v>0</v>
      </c>
      <c r="W257" s="19"/>
      <c r="X257" s="19"/>
      <c r="Y257" s="134"/>
      <c r="Z257" s="65"/>
      <c r="AA257" s="17" t="str">
        <f t="shared" si="120"/>
        <v/>
      </c>
      <c r="AB257" s="19"/>
      <c r="AC257" s="19">
        <f>IF(Duombaze!AB257="",0,INDEX(DU!I:I,MATCH(Duombaze!AB257,DU!A:A,0),1))</f>
        <v>0</v>
      </c>
      <c r="AD257" s="25">
        <f>IF(Duombaze!AB257="",0,INDEX(DU!K:K,MATCH(Duombaze!AB257,DU!A:A,0),1))</f>
        <v>0</v>
      </c>
      <c r="AE257" s="19"/>
      <c r="AF257" s="19"/>
      <c r="AG257" s="19"/>
      <c r="AH257" s="17" t="str">
        <f t="shared" si="103"/>
        <v/>
      </c>
      <c r="AI257" s="19"/>
      <c r="AJ257" s="639"/>
      <c r="AK257" s="639"/>
      <c r="AL257" s="639"/>
      <c r="AM257" s="639">
        <f>IF(Duombaze!AJ257="",0,INDEX(DU!I:I,MATCH(Duombaze!AJ257,DU!A:A,0),1))+IF(Duombaze!AK257="",0,INDEX(DU!I:I,MATCH(Duombaze!AK257,DU!A:A,0),1))+IF(Duombaze!AL257="",0,INDEX(DU!I:I,MATCH(Duombaze!AL257,DU!A:A,0),1))</f>
        <v>0</v>
      </c>
      <c r="AN257" s="639">
        <f>IF(Duombaze!AJ257="",0,INDEX(DU!K:K,MATCH(Duombaze!AJ257,DU!A:A,0),1))+IF(Duombaze!AK257="",0,INDEX(DU!K:K,MATCH(Duombaze!AK257,DU!A:A,0),1))+IF(Duombaze!AL257="",0,INDEX(DU!K:K,MATCH(Duombaze!AL257,DU!A:A,0),1))</f>
        <v>0</v>
      </c>
      <c r="AO257" s="19"/>
      <c r="AP257" s="19"/>
      <c r="AQ257" s="19"/>
      <c r="AR257" s="17" t="str">
        <f t="shared" si="104"/>
        <v/>
      </c>
      <c r="AS257" s="19"/>
      <c r="AT257" s="639"/>
      <c r="AU257" s="639"/>
      <c r="AV257" s="639"/>
      <c r="AW257" s="639"/>
      <c r="AX257" s="639"/>
      <c r="AY257" s="639"/>
      <c r="AZ257" s="639"/>
      <c r="BA257" s="639"/>
      <c r="BB257" s="639"/>
      <c r="BC257" s="639">
        <f>IF(Duombaze!AT257="",0,INDEX(DU!I:I,MATCH(Duombaze!AT257,DU!A:A,0),1))+IF(Duombaze!AU257="",0,INDEX(DU!I:I,MATCH(Duombaze!AU257,DU!A:A,0),1))+IF(Duombaze!AV257="",0,INDEX(DU!I:I,MATCH(Duombaze!AV257,DU!A:A,0),1))+IF(Duombaze!AW257="",0,INDEX(DU!I:I,MATCH(Duombaze!AW257,DU!A:A,0),1))+IF(Duombaze!AX257="",0,INDEX(DU!I:I,MATCH(Duombaze!AX257,DU!A:A,0),1))+IF(Duombaze!AY257="",0,INDEX(DU!I:I,MATCH(Duombaze!AY257,DU!A:A,0),1))+IF(Duombaze!AZ257="",0,INDEX(DU!I:I,MATCH(Duombaze!AZ257,DU!A:A,0),1))+IF(Duombaze!BA257="",0,INDEX(DU!I:I,MATCH(Duombaze!BA257,DU!A:A,0),1))+IF(Duombaze!BB257="",0,INDEX(DU!I:I,MATCH(Duombaze!BB257,DU!A:A,0),1))</f>
        <v>0</v>
      </c>
      <c r="BD257" s="638">
        <f>IF(Duombaze!AT257="",0,INDEX(DU!K:K,MATCH(Duombaze!AT257,DU!A:A,0),1))+IF(Duombaze!AU257="",0,INDEX(DU!K:K,MATCH(Duombaze!AU257,DU!A:A,0),1))+IF(Duombaze!AV257="",0,INDEX(DU!K:K,MATCH(Duombaze!AV257,DU!A:A,0),1))+IF(Duombaze!AW257="",0,INDEX(DU!K:K,MATCH(Duombaze!AW257,DU!A:A,0),1))+IF(Duombaze!AX257="",0,INDEX(DU!K:K,MATCH(Duombaze!AX257,DU!A:A,0),1))+IF(Duombaze!AY257="",0,INDEX(DU!K:K,MATCH(Duombaze!AY257,DU!A:A,0),1))+IF(Duombaze!AZ257="",0,INDEX(DU!K:K,MATCH(Duombaze!AZ257,DU!A:A,0),1))+IF(Duombaze!BA257="",0,INDEX(DU!K:K,MATCH(Duombaze!BA257,DU!A:A,0),1))+IF(Duombaze!BB257="",0,INDEX(DU!K:K,MATCH(Duombaze!BB257,DU!A:A,0),1))</f>
        <v>0</v>
      </c>
      <c r="BE257" s="19"/>
      <c r="BF257" s="19"/>
      <c r="BG257" s="65"/>
      <c r="BH257" s="17" t="str">
        <f t="shared" si="110"/>
        <v/>
      </c>
      <c r="BI257" s="19"/>
      <c r="BJ257" s="639"/>
      <c r="BK257" s="639"/>
      <c r="BL257" s="639"/>
      <c r="BM257" s="639">
        <f>IF(Duombaze!BJ257="",0,INDEX(DU!I:I,MATCH(Duombaze!BJ257,DU!A:A,0),1))+IF(Duombaze!BK257="",0,INDEX(DU!I:I,MATCH(Duombaze!BK257,DU!A:A,0),1))+IF(Duombaze!BL257="",0,INDEX(DU!I:I,MATCH(Duombaze!BL257,DU!A:A,0),1))</f>
        <v>0</v>
      </c>
      <c r="BN257" s="638">
        <f>IF(Duombaze!BJ257="",0,INDEX(DU!K:K,MATCH(Duombaze!BJ257,DU!A:A,0),1))+IF(Duombaze!BK257="",0,INDEX(DU!K:K,MATCH(Duombaze!BK257,DU!A:A,0),1))+IF(Duombaze!BL257="",0,INDEX(DU!K:K,MATCH(Duombaze!BL257,DU!A:A,0),1))</f>
        <v>0</v>
      </c>
      <c r="BO257" s="19"/>
      <c r="BP257" s="19"/>
      <c r="BQ257" s="19"/>
      <c r="BR257" s="19" t="str">
        <f t="shared" si="116"/>
        <v/>
      </c>
      <c r="BS257" s="19"/>
      <c r="BT257" s="19"/>
      <c r="BU257" s="19"/>
      <c r="BV257" s="19"/>
      <c r="BW257" s="19">
        <f>IF(Duombaze!BT257="",0,INDEX(DU!I:I,MATCH(Duombaze!BT257,DU!A:A,0),1))+IF(Duombaze!BU257="",0,INDEX(DU!I:I,MATCH(Duombaze!BU257,DU!A:A,0),1))+IF(Duombaze!BV257="",0,INDEX(DU!I:I,MATCH(Duombaze!BV257,DU!A:A,0),1))</f>
        <v>0</v>
      </c>
      <c r="BX257" s="19">
        <f>IF(Duombaze!BT257="",0,INDEX(DU!K:K,MATCH(Duombaze!BT257,DU!A:A,0),1))+IF(Duombaze!BU257="",0,INDEX(DU!K:K,MATCH(Duombaze!BU257,DU!A:A,0),1))+IF(Duombaze!BV257="",0,INDEX(DU!K:K,MATCH(Duombaze!BV257,DU!A:A,0),1))</f>
        <v>0</v>
      </c>
      <c r="BY257" s="19"/>
      <c r="BZ257" s="19"/>
      <c r="CA257" s="19"/>
      <c r="CB257" s="19" t="str">
        <f t="shared" si="118"/>
        <v/>
      </c>
      <c r="CC257" s="19"/>
      <c r="CD257" s="19">
        <f>IF(Duombaze!CC257="",0,INDEX(DU!I:I,MATCH(Duombaze!CC257,DU!A:A,0),1))</f>
        <v>0</v>
      </c>
      <c r="CE257" s="17">
        <f>IF(Duombaze!CC257="",0,INDEX(DU!K:K,MATCH(Duombaze!CC257,DU!A:A,0),1))</f>
        <v>0</v>
      </c>
      <c r="CF257" s="19"/>
      <c r="CG257" s="19"/>
      <c r="CH257" s="19"/>
      <c r="CI257" s="17" t="str">
        <f t="shared" si="105"/>
        <v/>
      </c>
      <c r="CJ257" s="19"/>
      <c r="CK257" s="19">
        <f>IF(Duombaze!CJ257="",0,INDEX(DU!I:I,MATCH(Duombaze!CJ257,DU!A:A,0),1))</f>
        <v>0</v>
      </c>
      <c r="CL257" s="17">
        <f>IF(Duombaze!CJ257="",0,INDEX(DU!K:K,MATCH(Duombaze!CJ257,DU!A:A,0),1))</f>
        <v>0</v>
      </c>
      <c r="CM257" s="19"/>
      <c r="CN257" s="19"/>
      <c r="CO257" s="19"/>
      <c r="CP257" s="17" t="str">
        <f t="shared" si="106"/>
        <v/>
      </c>
      <c r="CQ257" s="19"/>
      <c r="CR257" s="639"/>
      <c r="CS257" s="639"/>
      <c r="CT257" s="639">
        <f>IF(Duombaze!CR257="",0,INDEX(DU!I:I,MATCH(Duombaze!CR257,DU!A:A,0),1))+IF(Duombaze!CS257="",0,INDEX(DU!I:I,MATCH(Duombaze!CS257,DU!A:A,0),1))</f>
        <v>0</v>
      </c>
      <c r="CU257" s="19">
        <f>IF(Duombaze!CR257="",0,INDEX(DU!K:K,MATCH(Duombaze!CR257,DU!A:A,0),1))+IF(Duombaze!CS257="",0,INDEX(DU!K:K,MATCH(Duombaze!CS257,DU!A:A,0),1))</f>
        <v>0</v>
      </c>
      <c r="CV257" s="19"/>
      <c r="CW257" s="19"/>
      <c r="CX257" s="19"/>
      <c r="CY257" s="17" t="str">
        <f t="shared" si="107"/>
        <v/>
      </c>
      <c r="CZ257" s="19"/>
      <c r="DA257" s="672"/>
      <c r="DB257" s="672"/>
      <c r="DC257" s="672">
        <f>IF(Duombaze!DA257="",0,INDEX(DU!I:I,MATCH(Duombaze!DA257,DU!A:A,0),1))+IF(Duombaze!DB257="",0,INDEX(DU!I:I,MATCH(Duombaze!DB257,DU!A:A,0),1))</f>
        <v>0</v>
      </c>
      <c r="DD257" s="19">
        <f>IF(Duombaze!DA257="",0,INDEX(DU!K:K,MATCH(Duombaze!DA257,DU!A:A,0),1))+IF(Duombaze!DB257="",0,INDEX(DU!K:K,MATCH(Duombaze!DB257,DU!A:A,0),1))</f>
        <v>0</v>
      </c>
      <c r="DE257" s="19"/>
      <c r="DF257" s="19"/>
      <c r="DG257" s="19"/>
      <c r="DH257" s="19" t="str">
        <f t="shared" si="108"/>
        <v/>
      </c>
      <c r="DI257" s="19"/>
      <c r="DJ257" s="672"/>
      <c r="DK257" s="678"/>
      <c r="DL257" s="678">
        <f>IF(Duombaze!DJ257="",0,INDEX(DU!I:I,MATCH(Duombaze!DJ257,DU!A:A,0),1))+IF(Duombaze!DK257="",0,INDEX(DU!I:I,MATCH(Duombaze!DK257,DU!A:A,0),1))</f>
        <v>0</v>
      </c>
      <c r="DM257" s="19">
        <f>IF(Duombaze!DJ257="",0,INDEX(DU!K:K,MATCH(Duombaze!DJ257,DU!A:A,0),1))+IF(Duombaze!DK257="",0,INDEX(DU!K:K,MATCH(Duombaze!DK257,DU!A:A,0),1))</f>
        <v>0</v>
      </c>
      <c r="DN257" s="52"/>
      <c r="DO257" s="52"/>
      <c r="DP257" s="52"/>
      <c r="DQ257" s="17" t="str">
        <f t="shared" si="109"/>
        <v/>
      </c>
      <c r="DR257" s="65"/>
      <c r="DS257" s="692"/>
      <c r="DT257" s="692"/>
      <c r="DU257" s="692"/>
      <c r="DV257" s="692"/>
      <c r="DW257" s="692">
        <f>IF(Duombaze!DS257="",0,INDEX(DU!I:I,MATCH(Duombaze!DS257,DU!A:A,0),1))+IF(Duombaze!DT257="",0,INDEX(DU!I:I,MATCH(Duombaze!DT257,DU!A:A,0),1))+IF(Duombaze!DU257="",0,INDEX(DU!I:I,MATCH(Duombaze!DU257,DU!A:A,0),1))+IF(Duombaze!DV257="",0,INDEX(DU!I:I,MATCH(Duombaze!DV257,DU!A:A,0),1))</f>
        <v>0</v>
      </c>
      <c r="DX257" s="638">
        <f>IF(Duombaze!DS257="",0,INDEX(DU!K:K,MATCH(Duombaze!DS257,DU!A:A,0),1))+IF(Duombaze!DT257="",0,INDEX(DU!K:K,MATCH(Duombaze!DT257,DU!A:A,0),1))+IF(Duombaze!DU257="",0,INDEX(DU!K:K,MATCH(Duombaze!DU257,DU!A:A,0),1))+IF(Duombaze!DV257="",0,INDEX(DU!K:KH,MATCH(Duombaze!DV257,DU!A:A,0),1))</f>
        <v>0</v>
      </c>
      <c r="DY257" s="65"/>
      <c r="DZ257" s="65"/>
      <c r="EA257" s="19"/>
      <c r="EB257" s="19" t="str">
        <f t="shared" si="124"/>
        <v/>
      </c>
      <c r="EC257" s="19"/>
      <c r="ED257" s="19">
        <f>IF(Duombaze!EC257="",0,INDEX(DU!I:I,MATCH(Duombaze!EC257,DU!A:A,0),1))</f>
        <v>0</v>
      </c>
      <c r="EE257" s="638">
        <f>IF(Duombaze!EC257="",0,INDEX(DU!K:K,MATCH(Duombaze!EC257,DU!A:A,0),1))</f>
        <v>0</v>
      </c>
      <c r="EF257" s="19"/>
      <c r="EG257" s="19"/>
      <c r="EH257" s="19"/>
      <c r="EI257" s="17" t="str">
        <f t="shared" si="119"/>
        <v/>
      </c>
      <c r="EJ257" s="19"/>
      <c r="EK257" s="672"/>
      <c r="EL257" s="672"/>
      <c r="EM257" s="672"/>
      <c r="EN257" s="672">
        <f>IF(Duombaze!EK257="",0,INDEX(DU!I:I,MATCH(Duombaze!EK257,DU!A:A,0),1))+IF(Duombaze!EL257="",0,INDEX(DU!I:I,MATCH(Duombaze!EL257,DU!A:A,0),1))+IF(Duombaze!EM257="",0,INDEX(DU!I:I,MATCH(Duombaze!EM257,DU!A:A,0),1))</f>
        <v>0</v>
      </c>
      <c r="EO257" s="19">
        <f>IF(Duombaze!EK257="",0,INDEX(DU!K:K,MATCH(Duombaze!EK257,DU!A:A,0),1))+IF(Duombaze!EL257="",0,INDEX(DU!K:K,MATCH(Duombaze!EL257,DU!A:A,0),1))+IF(Duombaze!EM257="",0,INDEX(DU!K:K,MATCH(Duombaze!EM257,DU!A:A,0),1))</f>
        <v>0</v>
      </c>
      <c r="EP257" s="19"/>
      <c r="EQ257" s="19"/>
      <c r="ER257" s="19"/>
      <c r="ES257" s="17" t="str">
        <f t="shared" si="125"/>
        <v/>
      </c>
      <c r="ET257" s="19"/>
      <c r="EU257" s="19"/>
      <c r="EV257" s="19"/>
      <c r="EW257" s="19"/>
      <c r="EX257" s="19" t="str">
        <f t="shared" si="122"/>
        <v/>
      </c>
      <c r="EY257" s="19"/>
      <c r="EZ257" s="672"/>
      <c r="FA257" s="672"/>
      <c r="FB257" s="672">
        <f>IF(Duombaze!EZ257="",0,INDEX(DU!I:I,MATCH(Duombaze!EZ257,DU!A:A,0),1))+IF(Duombaze!FA257="",0,INDEX(DU!I:I,MATCH(Duombaze!FA257,DU!A:A,0),1))</f>
        <v>0</v>
      </c>
      <c r="FC257" s="19">
        <f>IF(Duombaze!EZ257="",0,INDEX(DU!K:K,MATCH(Duombaze!EZ257,DU!A:A,0),1))+IF(Duombaze!FA257="",0,INDEX(DU!K:K,MATCH(Duombaze!FA257,DU!A:A,0),1))</f>
        <v>0</v>
      </c>
      <c r="FD257" s="19"/>
      <c r="FE257" s="19"/>
      <c r="FF257" s="19"/>
      <c r="FG257" s="19"/>
      <c r="FH257" s="19"/>
      <c r="FI257" s="19"/>
      <c r="FJ257" s="19"/>
      <c r="FK257" s="65"/>
      <c r="FL257" s="18"/>
      <c r="FM257" s="671"/>
      <c r="FN257" s="671"/>
      <c r="FO257" s="671"/>
      <c r="FP257" s="671"/>
      <c r="FQ257" s="671">
        <f>IF(Duombaze!FM257="",0,INDEX(DU!I:I,MATCH(Duombaze!FM257,DU!A:A,0),1))+IF(Duombaze!FN257="",0,INDEX(DU!I:I,MATCH(Duombaze!FN257,DU!A:A,0),1))+IF(Duombaze!FO257="",0,INDEX(DU!I:I,MATCH(Duombaze!FO257,DU!A:A,0),1))+IF(Duombaze!FP257="",0,INDEX(DU!I:I,MATCH(Duombaze!FP257,DU!A:A,0),1))</f>
        <v>0</v>
      </c>
      <c r="FR257" s="673">
        <f>IF(Duombaze!FM257="",0,INDEX(DU!K:K,MATCH(Duombaze!FM257,DU!A:A,0),1))+IF(Duombaze!FN257="",0,INDEX(DU!K:K,MATCH(Duombaze!FN257,DU!A:A,0),1))+IF(Duombaze!FO257="",0,INDEX(DU!K:K,MATCH(Duombaze!FO257,DU!A:A,0),1))+IF(Duombaze!FP257="",0,INDEX(DU!K:K,MATCH(Duombaze!FP257,DU!A:A,0),1))</f>
        <v>0</v>
      </c>
    </row>
    <row r="258" spans="1:174" s="7" customFormat="1" ht="23.45" customHeight="1" x14ac:dyDescent="0.25">
      <c r="A258" s="42">
        <v>1</v>
      </c>
      <c r="B258" s="42" t="s">
        <v>3410</v>
      </c>
      <c r="C258" s="12" t="s">
        <v>3411</v>
      </c>
      <c r="D258" s="6"/>
      <c r="E258" s="4" t="str">
        <f t="shared" si="121"/>
        <v/>
      </c>
      <c r="F258" s="6"/>
      <c r="G258" s="643"/>
      <c r="H258" s="643"/>
      <c r="I258" s="643"/>
      <c r="J258" s="643"/>
      <c r="K258" s="643"/>
      <c r="L258" s="643"/>
      <c r="M258" s="643"/>
      <c r="N258" s="643"/>
      <c r="O258" s="643"/>
      <c r="P258" s="643">
        <f>IF(Duombaze!G258="",0,INDEX(DU!I:I,MATCH(Duombaze!G258,DU!A:A,0),1))+IF(Duombaze!H258="",0,INDEX(DU!I:I,MATCH(Duombaze!H258,DU!A:A,0),1))+IF(Duombaze!I258="",0,INDEX(DU!I:I,MATCH(Duombaze!I258,DU!A:A,0),1))+IF(Duombaze!J258="",0,INDEX(DU!I:I,MATCH(Duombaze!J258,DU!A:A,0),1))+IF(Duombaze!K258="",0,INDEX(DU!I:I,MATCH(Duombaze!K258,DU!A:A,0),1))+IF(Duombaze!L258="",0,INDEX(DU!I:I,MATCH(Duombaze!L258,DU!A:A,0),1))+IF(Duombaze!M258="",0,INDEX(DU!I:I,MATCH(Duombaze!M258,DU!A:A,0),1))+IF(Duombaze!N258="",0,INDEX(DU!I:I,MATCH(Duombaze!N258,DU!A:A,0),1))+IF(Duombaze!O258="",0,INDEX(DU!I:I,MATCH(Duombaze!O258,DU!A:A,0),1))</f>
        <v>0</v>
      </c>
      <c r="Q258" s="640">
        <f>IF(Duombaze!G258="",0,INDEX(DU!K:K,MATCH(Duombaze!G258,DU!A:A,0),1))+IF(Duombaze!H258="",0,INDEX(DU!K:K,MATCH(Duombaze!H258,DU!A:A,0),1))+IF(Duombaze!I258="",0,INDEX(DU!K:K,MATCH(Duombaze!I258,DU!A:A,0),1))+IF(Duombaze!J258="",0,INDEX(DU!K:K,MATCH(Duombaze!J258,DU!A:A,0),1))+IF(Duombaze!K258="",0,INDEX(DU!K:K,MATCH(Duombaze!K258,DU!A:A,0),1))+IF(Duombaze!L258="",0,INDEX(DU!K:K,MATCH(Duombaze!L258,DU!A:A,0),1))+IF(Duombaze!M258="",0,INDEX(DU!K:K,MATCH(Duombaze!M258,DU!A:A,0),1))+IF(Duombaze!N258="",0,INDEX(DU!K:K,MATCH(Duombaze!N258,DU!A:A,0),1))+IF(Duombaze!O258="",0,INDEX(DU!K:K,MATCH(Duombaze!O258,DU!A:A,0),1))</f>
        <v>0</v>
      </c>
      <c r="R258" s="6"/>
      <c r="S258" s="48"/>
      <c r="T258" s="883"/>
      <c r="U258" s="4">
        <f>IF(Duombaze!T258="",0,INDEX(DU!I:I,MATCH(Duombaze!T258,DU!A:A,0),1))</f>
        <v>0</v>
      </c>
      <c r="V258" s="4">
        <f>IF(Duombaze!T258="",0,INDEX(DU!K:K,MATCH(Duombaze!T258,DU!A:A,0),1))</f>
        <v>0</v>
      </c>
      <c r="W258" s="6"/>
      <c r="X258" s="6"/>
      <c r="Y258" s="858"/>
      <c r="Z258" s="66"/>
      <c r="AA258" s="4" t="str">
        <f t="shared" si="120"/>
        <v/>
      </c>
      <c r="AB258" s="6"/>
      <c r="AC258" s="6">
        <f>IF(Duombaze!AB258="",0,INDEX(DU!I:I,MATCH(Duombaze!AB258,DU!A:A,0),1))</f>
        <v>0</v>
      </c>
      <c r="AD258" s="2">
        <f>IF(Duombaze!AB258="",0,INDEX(DU!K:K,MATCH(Duombaze!AB258,DU!A:A,0),1))</f>
        <v>0</v>
      </c>
      <c r="AE258" s="6"/>
      <c r="AF258" s="6"/>
      <c r="AG258" s="6"/>
      <c r="AH258" s="4"/>
      <c r="AI258" s="6"/>
      <c r="AJ258" s="643"/>
      <c r="AK258" s="643"/>
      <c r="AL258" s="643"/>
      <c r="AM258" s="643">
        <f>IF(Duombaze!AJ258="",0,INDEX(DU!I:I,MATCH(Duombaze!AJ258,DU!A:A,0),1))+IF(Duombaze!AK258="",0,INDEX(DU!I:I,MATCH(Duombaze!AK258,DU!A:A,0),1))+IF(Duombaze!AL258="",0,INDEX(DU!I:I,MATCH(Duombaze!AL258,DU!A:A,0),1))</f>
        <v>0</v>
      </c>
      <c r="AN258" s="643">
        <f>IF(Duombaze!AJ258="",0,INDEX(DU!K:K,MATCH(Duombaze!AJ258,DU!A:A,0),1))+IF(Duombaze!AK258="",0,INDEX(DU!K:K,MATCH(Duombaze!AK258,DU!A:A,0),1))+IF(Duombaze!AL258="",0,INDEX(DU!K:K,MATCH(Duombaze!AL258,DU!A:A,0),1))</f>
        <v>0</v>
      </c>
      <c r="AO258" s="6"/>
      <c r="AP258" s="6"/>
      <c r="AQ258" s="6"/>
      <c r="AR258" s="4" t="str">
        <f t="shared" si="104"/>
        <v/>
      </c>
      <c r="AS258" s="6"/>
      <c r="AT258" s="643"/>
      <c r="AU258" s="643"/>
      <c r="AV258" s="643"/>
      <c r="AW258" s="643"/>
      <c r="AX258" s="643"/>
      <c r="AY258" s="643"/>
      <c r="AZ258" s="643"/>
      <c r="BA258" s="643"/>
      <c r="BB258" s="643"/>
      <c r="BC258" s="643">
        <f>IF(Duombaze!AT258="",0,INDEX(DU!I:I,MATCH(Duombaze!AT258,DU!A:A,0),1))+IF(Duombaze!AU258="",0,INDEX(DU!I:I,MATCH(Duombaze!AU258,DU!A:A,0),1))+IF(Duombaze!AV258="",0,INDEX(DU!I:I,MATCH(Duombaze!AV258,DU!A:A,0),1))+IF(Duombaze!AW258="",0,INDEX(DU!I:I,MATCH(Duombaze!AW258,DU!A:A,0),1))+IF(Duombaze!AX258="",0,INDEX(DU!I:I,MATCH(Duombaze!AX258,DU!A:A,0),1))+IF(Duombaze!AY258="",0,INDEX(DU!I:I,MATCH(Duombaze!AY258,DU!A:A,0),1))+IF(Duombaze!AZ258="",0,INDEX(DU!I:I,MATCH(Duombaze!AZ258,DU!A:A,0),1))+IF(Duombaze!BA258="",0,INDEX(DU!I:I,MATCH(Duombaze!BA258,DU!A:A,0),1))+IF(Duombaze!BB258="",0,INDEX(DU!I:I,MATCH(Duombaze!BB258,DU!A:A,0),1))</f>
        <v>0</v>
      </c>
      <c r="BD258" s="640">
        <f>IF(Duombaze!AT258="",0,INDEX(DU!K:K,MATCH(Duombaze!AT258,DU!A:A,0),1))+IF(Duombaze!AU258="",0,INDEX(DU!K:K,MATCH(Duombaze!AU258,DU!A:A,0),1))+IF(Duombaze!AV258="",0,INDEX(DU!K:K,MATCH(Duombaze!AV258,DU!A:A,0),1))+IF(Duombaze!AW258="",0,INDEX(DU!K:K,MATCH(Duombaze!AW258,DU!A:A,0),1))+IF(Duombaze!AX258="",0,INDEX(DU!K:K,MATCH(Duombaze!AX258,DU!A:A,0),1))+IF(Duombaze!AY258="",0,INDEX(DU!K:K,MATCH(Duombaze!AY258,DU!A:A,0),1))+IF(Duombaze!AZ258="",0,INDEX(DU!K:K,MATCH(Duombaze!AZ258,DU!A:A,0),1))+IF(Duombaze!BA258="",0,INDEX(DU!K:K,MATCH(Duombaze!BA258,DU!A:A,0),1))+IF(Duombaze!BB258="",0,INDEX(DU!K:K,MATCH(Duombaze!BB258,DU!A:A,0),1))</f>
        <v>0</v>
      </c>
      <c r="BE258" s="6"/>
      <c r="BF258" s="6"/>
      <c r="BG258" s="66"/>
      <c r="BH258" s="4" t="str">
        <f t="shared" si="110"/>
        <v/>
      </c>
      <c r="BI258" s="6"/>
      <c r="BJ258" s="643"/>
      <c r="BK258" s="643"/>
      <c r="BL258" s="643"/>
      <c r="BM258" s="639">
        <f>IF(Duombaze!BJ258="",0,INDEX(DU!I:I,MATCH(Duombaze!BJ258,DU!A:A,0),1))+IF(Duombaze!BK258="",0,INDEX(DU!I:I,MATCH(Duombaze!BK258,DU!A:A,0),1))+IF(Duombaze!BL258="",0,INDEX(DU!I:I,MATCH(Duombaze!BL258,DU!A:A,0),1))</f>
        <v>0</v>
      </c>
      <c r="BN258" s="638">
        <f>IF(Duombaze!BJ258="",0,INDEX(DU!K:K,MATCH(Duombaze!BJ258,DU!A:A,0),1))+IF(Duombaze!BK258="",0,INDEX(DU!K:K,MATCH(Duombaze!BK258,DU!A:A,0),1))+IF(Duombaze!BL258="",0,INDEX(DU!K:K,MATCH(Duombaze!BL258,DU!A:A,0),1))</f>
        <v>0</v>
      </c>
      <c r="BO258" s="6"/>
      <c r="BP258" s="6"/>
      <c r="BQ258" s="6"/>
      <c r="BR258" s="6"/>
      <c r="BS258" s="6"/>
      <c r="BT258" s="6"/>
      <c r="BU258" s="6"/>
      <c r="BV258" s="6"/>
      <c r="BW258" s="6">
        <f>IF(Duombaze!BT258="",0,INDEX(DU!I:I,MATCH(Duombaze!BT258,DU!A:A,0),1))+IF(Duombaze!BU258="",0,INDEX(DU!I:I,MATCH(Duombaze!BU258,DU!A:A,0),1))+IF(Duombaze!BV258="",0,INDEX(DU!I:I,MATCH(Duombaze!BV258,DU!A:A,0),1))</f>
        <v>0</v>
      </c>
      <c r="BX258" s="6">
        <f>IF(Duombaze!BT258="",0,INDEX(DU!K:K,MATCH(Duombaze!BT258,DU!A:A,0),1))+IF(Duombaze!BU258="",0,INDEX(DU!K:K,MATCH(Duombaze!BU258,DU!A:A,0),1))+IF(Duombaze!BV258="",0,INDEX(DU!K:K,MATCH(Duombaze!BV258,DU!A:A,0),1))</f>
        <v>0</v>
      </c>
      <c r="BY258" s="6"/>
      <c r="BZ258" s="6"/>
      <c r="CA258" s="6"/>
      <c r="CB258" s="6" t="str">
        <f t="shared" si="118"/>
        <v/>
      </c>
      <c r="CC258" s="6"/>
      <c r="CD258" s="6">
        <f>IF(Duombaze!CC258="",0,INDEX(DU!I:I,MATCH(Duombaze!CC258,DU!A:A,0),1))</f>
        <v>0</v>
      </c>
      <c r="CE258" s="4">
        <f>IF(Duombaze!CC258="",0,INDEX(DU!K:K,MATCH(Duombaze!CC258,DU!A:A,0),1))</f>
        <v>0</v>
      </c>
      <c r="CF258" s="6"/>
      <c r="CG258" s="6"/>
      <c r="CH258" s="6"/>
      <c r="CI258" s="4"/>
      <c r="CJ258" s="6"/>
      <c r="CK258" s="6">
        <f>IF(Duombaze!CJ258="",0,INDEX(DU!I:I,MATCH(Duombaze!CJ258,DU!A:A,0),1))</f>
        <v>0</v>
      </c>
      <c r="CL258" s="4">
        <f>IF(Duombaze!CJ258="",0,INDEX(DU!K:K,MATCH(Duombaze!CJ258,DU!A:A,0),1))</f>
        <v>0</v>
      </c>
      <c r="CM258" s="6"/>
      <c r="CN258" s="6"/>
      <c r="CO258" s="6"/>
      <c r="CP258" s="4" t="str">
        <f t="shared" si="106"/>
        <v/>
      </c>
      <c r="CQ258" s="6"/>
      <c r="CR258" s="643"/>
      <c r="CS258" s="643"/>
      <c r="CT258" s="643">
        <f>IF(Duombaze!CR258="",0,INDEX(DU!I:I,MATCH(Duombaze!CR258,DU!A:A,0),1))+IF(Duombaze!CS258="",0,INDEX(DU!I:I,MATCH(Duombaze!CS258,DU!A:A,0),1))</f>
        <v>0</v>
      </c>
      <c r="CU258" s="6">
        <f>IF(Duombaze!CR258="",0,INDEX(DU!K:K,MATCH(Duombaze!CR258,DU!A:A,0),1))+IF(Duombaze!CS258="",0,INDEX(DU!K:K,MATCH(Duombaze!CS258,DU!A:A,0),1))</f>
        <v>0</v>
      </c>
      <c r="CV258" s="6"/>
      <c r="CW258" s="6"/>
      <c r="CX258" s="6"/>
      <c r="CY258" s="4" t="str">
        <f t="shared" si="107"/>
        <v/>
      </c>
      <c r="CZ258" s="6"/>
      <c r="DA258" s="674"/>
      <c r="DB258" s="674"/>
      <c r="DC258" s="674">
        <f>IF(Duombaze!DA258="",0,INDEX(DU!I:I,MATCH(Duombaze!DA258,DU!A:A,0),1))+IF(Duombaze!DB258="",0,INDEX(DU!I:I,MATCH(Duombaze!DB258,DU!A:A,0),1))</f>
        <v>0</v>
      </c>
      <c r="DD258" s="6">
        <f>IF(Duombaze!DA258="",0,INDEX(DU!K:K,MATCH(Duombaze!DA258,DU!A:A,0),1))+IF(Duombaze!DB258="",0,INDEX(DU!K:K,MATCH(Duombaze!DB258,DU!A:A,0),1))</f>
        <v>0</v>
      </c>
      <c r="DE258" s="6"/>
      <c r="DF258" s="6"/>
      <c r="DG258" s="6"/>
      <c r="DH258" s="6" t="str">
        <f t="shared" si="108"/>
        <v/>
      </c>
      <c r="DI258" s="6"/>
      <c r="DJ258" s="674"/>
      <c r="DK258" s="679"/>
      <c r="DL258" s="679">
        <f>IF(Duombaze!DJ258="",0,INDEX(DU!I:I,MATCH(Duombaze!DJ258,DU!A:A,0),1))+IF(Duombaze!DK258="",0,INDEX(DU!I:I,MATCH(Duombaze!DK258,DU!A:A,0),1))</f>
        <v>0</v>
      </c>
      <c r="DM258" s="6">
        <f>IF(Duombaze!DJ258="",0,INDEX(DU!K:K,MATCH(Duombaze!DJ258,DU!A:A,0),1))+IF(Duombaze!DK258="",0,INDEX(DU!K:K,MATCH(Duombaze!DK258,DU!A:A,0),1))</f>
        <v>0</v>
      </c>
      <c r="DN258" s="48"/>
      <c r="DO258" s="48"/>
      <c r="DP258" s="48"/>
      <c r="DQ258" s="4" t="str">
        <f t="shared" si="109"/>
        <v/>
      </c>
      <c r="DR258" s="66"/>
      <c r="DS258" s="694"/>
      <c r="DT258" s="694"/>
      <c r="DU258" s="694"/>
      <c r="DV258" s="694"/>
      <c r="DW258" s="694">
        <f>IF(Duombaze!DS258="",0,INDEX(DU!I:I,MATCH(Duombaze!DS258,DU!A:A,0),1))+IF(Duombaze!DT258="",0,INDEX(DU!I:I,MATCH(Duombaze!DT258,DU!A:A,0),1))+IF(Duombaze!DU258="",0,INDEX(DU!I:I,MATCH(Duombaze!DU258,DU!A:A,0),1))+IF(Duombaze!DV258="",0,INDEX(DU!I:I,MATCH(Duombaze!DV258,DU!A:A,0),1))</f>
        <v>0</v>
      </c>
      <c r="DX258" s="640">
        <f>IF(Duombaze!DS258="",0,INDEX(DU!K:K,MATCH(Duombaze!DS258,DU!A:A,0),1))+IF(Duombaze!DT258="",0,INDEX(DU!K:K,MATCH(Duombaze!DT258,DU!A:A,0),1))+IF(Duombaze!DU258="",0,INDEX(DU!K:K,MATCH(Duombaze!DU258,DU!A:A,0),1))+IF(Duombaze!DV258="",0,INDEX(DU!K:KH,MATCH(Duombaze!DV258,DU!A:A,0),1))</f>
        <v>0</v>
      </c>
      <c r="DY258" s="66"/>
      <c r="DZ258" s="66"/>
      <c r="EA258" s="6"/>
      <c r="EB258" s="6"/>
      <c r="EC258" s="6"/>
      <c r="ED258" s="6">
        <f>IF(Duombaze!EC258="",0,INDEX(DU!I:I,MATCH(Duombaze!EC258,DU!A:A,0),1))</f>
        <v>0</v>
      </c>
      <c r="EE258" s="640">
        <f>IF(Duombaze!EC258="",0,INDEX(DU!K:K,MATCH(Duombaze!EC258,DU!A:A,0),1))</f>
        <v>0</v>
      </c>
      <c r="EF258" s="6"/>
      <c r="EG258" s="6"/>
      <c r="EH258" s="6"/>
      <c r="EI258" s="4" t="str">
        <f t="shared" si="119"/>
        <v/>
      </c>
      <c r="EJ258" s="6"/>
      <c r="EK258" s="674"/>
      <c r="EL258" s="674"/>
      <c r="EM258" s="674"/>
      <c r="EN258" s="672">
        <f>IF(Duombaze!EK258="",0,INDEX(DU!I:I,MATCH(Duombaze!EK258,DU!A:A,0),1))+IF(Duombaze!EL258="",0,INDEX(DU!I:I,MATCH(Duombaze!EL258,DU!A:A,0),1))+IF(Duombaze!EM258="",0,INDEX(DU!I:I,MATCH(Duombaze!EM258,DU!A:A,0),1))</f>
        <v>0</v>
      </c>
      <c r="EO258" s="19">
        <f>IF(Duombaze!EK258="",0,INDEX(DU!K:K,MATCH(Duombaze!EK258,DU!A:A,0),1))+IF(Duombaze!EL258="",0,INDEX(DU!K:K,MATCH(Duombaze!EL258,DU!A:A,0),1))+IF(Duombaze!EM258="",0,INDEX(DU!K:K,MATCH(Duombaze!EM258,DU!A:A,0),1))</f>
        <v>0</v>
      </c>
      <c r="EP258" s="6"/>
      <c r="EQ258" s="6"/>
      <c r="ER258" s="6"/>
      <c r="ES258" s="4"/>
      <c r="ET258" s="6"/>
      <c r="EU258" s="6"/>
      <c r="EV258" s="6"/>
      <c r="EW258" s="6"/>
      <c r="EX258" s="6"/>
      <c r="EY258" s="6"/>
      <c r="EZ258" s="674"/>
      <c r="FA258" s="674"/>
      <c r="FB258" s="674">
        <f>IF(Duombaze!EZ258="",0,INDEX(DU!I:I,MATCH(Duombaze!EZ258,DU!A:A,0),1))+IF(Duombaze!FA258="",0,INDEX(DU!I:I,MATCH(Duombaze!FA258,DU!A:A,0),1))</f>
        <v>0</v>
      </c>
      <c r="FC258" s="6">
        <f>IF(Duombaze!EZ258="",0,INDEX(DU!K:K,MATCH(Duombaze!EZ258,DU!A:A,0),1))+IF(Duombaze!FA258="",0,INDEX(DU!K:K,MATCH(Duombaze!FA258,DU!A:A,0),1))</f>
        <v>0</v>
      </c>
      <c r="FD258" s="6"/>
      <c r="FE258" s="6"/>
      <c r="FF258" s="6"/>
      <c r="FG258" s="6"/>
      <c r="FH258" s="6"/>
      <c r="FI258" s="6"/>
      <c r="FJ258" s="6"/>
      <c r="FK258" s="66"/>
      <c r="FL258" s="14"/>
      <c r="FM258" s="673"/>
      <c r="FN258" s="673"/>
      <c r="FO258" s="673"/>
      <c r="FP258" s="673"/>
      <c r="FQ258" s="673"/>
      <c r="FR258" s="673"/>
    </row>
    <row r="259" spans="1:174" s="7" customFormat="1" ht="23.45" customHeight="1" x14ac:dyDescent="0.25">
      <c r="A259" s="42">
        <v>2</v>
      </c>
      <c r="B259" s="42" t="s">
        <v>3410</v>
      </c>
      <c r="C259" s="12" t="s">
        <v>3411</v>
      </c>
      <c r="D259" s="6"/>
      <c r="E259" s="4"/>
      <c r="F259" s="6"/>
      <c r="G259" s="643"/>
      <c r="H259" s="643"/>
      <c r="I259" s="643"/>
      <c r="J259" s="643"/>
      <c r="K259" s="643"/>
      <c r="L259" s="643"/>
      <c r="M259" s="643"/>
      <c r="N259" s="643"/>
      <c r="O259" s="643"/>
      <c r="P259" s="643">
        <f>IF(Duombaze!G259="",0,INDEX(DU!I:I,MATCH(Duombaze!G259,DU!A:A,0),1))+IF(Duombaze!H259="",0,INDEX(DU!I:I,MATCH(Duombaze!H259,DU!A:A,0),1))+IF(Duombaze!I259="",0,INDEX(DU!I:I,MATCH(Duombaze!I259,DU!A:A,0),1))+IF(Duombaze!J259="",0,INDEX(DU!I:I,MATCH(Duombaze!J259,DU!A:A,0),1))+IF(Duombaze!K259="",0,INDEX(DU!I:I,MATCH(Duombaze!K259,DU!A:A,0),1))+IF(Duombaze!L259="",0,INDEX(DU!I:I,MATCH(Duombaze!L259,DU!A:A,0),1))+IF(Duombaze!M259="",0,INDEX(DU!I:I,MATCH(Duombaze!M259,DU!A:A,0),1))+IF(Duombaze!N259="",0,INDEX(DU!I:I,MATCH(Duombaze!N259,DU!A:A,0),1))+IF(Duombaze!O259="",0,INDEX(DU!I:I,MATCH(Duombaze!O259,DU!A:A,0),1))</f>
        <v>0</v>
      </c>
      <c r="Q259" s="640">
        <f>IF(Duombaze!G259="",0,INDEX(DU!K:K,MATCH(Duombaze!G259,DU!A:A,0),1))+IF(Duombaze!H259="",0,INDEX(DU!K:K,MATCH(Duombaze!H259,DU!A:A,0),1))+IF(Duombaze!I259="",0,INDEX(DU!K:K,MATCH(Duombaze!I259,DU!A:A,0),1))+IF(Duombaze!J259="",0,INDEX(DU!K:K,MATCH(Duombaze!J259,DU!A:A,0),1))+IF(Duombaze!K259="",0,INDEX(DU!K:K,MATCH(Duombaze!K259,DU!A:A,0),1))+IF(Duombaze!L259="",0,INDEX(DU!K:K,MATCH(Duombaze!L259,DU!A:A,0),1))+IF(Duombaze!M259="",0,INDEX(DU!K:K,MATCH(Duombaze!M259,DU!A:A,0),1))+IF(Duombaze!N259="",0,INDEX(DU!K:K,MATCH(Duombaze!N259,DU!A:A,0),1))+IF(Duombaze!O259="",0,INDEX(DU!K:K,MATCH(Duombaze!O259,DU!A:A,0),1))</f>
        <v>0</v>
      </c>
      <c r="R259" s="6"/>
      <c r="S259" s="48"/>
      <c r="T259" s="883"/>
      <c r="U259" s="4">
        <f>IF(Duombaze!T259="",0,INDEX(DU!I:I,MATCH(Duombaze!T259,DU!A:A,0),1))</f>
        <v>0</v>
      </c>
      <c r="V259" s="4">
        <f>IF(Duombaze!T259="",0,INDEX(DU!K:K,MATCH(Duombaze!T259,DU!A:A,0),1))</f>
        <v>0</v>
      </c>
      <c r="W259" s="6"/>
      <c r="X259" s="6"/>
      <c r="Y259" s="858"/>
      <c r="Z259" s="66"/>
      <c r="AA259" s="4"/>
      <c r="AB259" s="6"/>
      <c r="AC259" s="6">
        <f>IF(Duombaze!AB259="",0,INDEX(DU!I:I,MATCH(Duombaze!AB259,DU!A:A,0),1))</f>
        <v>0</v>
      </c>
      <c r="AD259" s="2">
        <f>IF(Duombaze!AB259="",0,INDEX(DU!K:K,MATCH(Duombaze!AB259,DU!A:A,0),1))</f>
        <v>0</v>
      </c>
      <c r="AE259" s="6"/>
      <c r="AF259" s="6"/>
      <c r="AG259" s="6"/>
      <c r="AH259" s="4"/>
      <c r="AI259" s="6"/>
      <c r="AJ259" s="643"/>
      <c r="AK259" s="643"/>
      <c r="AL259" s="643"/>
      <c r="AM259" s="643">
        <f>IF(Duombaze!AJ259="",0,INDEX(DU!I:I,MATCH(Duombaze!AJ259,DU!A:A,0),1))+IF(Duombaze!AK259="",0,INDEX(DU!I:I,MATCH(Duombaze!AK259,DU!A:A,0),1))+IF(Duombaze!AL259="",0,INDEX(DU!I:I,MATCH(Duombaze!AL259,DU!A:A,0),1))</f>
        <v>0</v>
      </c>
      <c r="AN259" s="643">
        <f>IF(Duombaze!AJ259="",0,INDEX(DU!K:K,MATCH(Duombaze!AJ259,DU!A:A,0),1))+IF(Duombaze!AK259="",0,INDEX(DU!K:K,MATCH(Duombaze!AK259,DU!A:A,0),1))+IF(Duombaze!AL259="",0,INDEX(DU!K:K,MATCH(Duombaze!AL259,DU!A:A,0),1))</f>
        <v>0</v>
      </c>
      <c r="AO259" s="6"/>
      <c r="AP259" s="6"/>
      <c r="AQ259" s="6"/>
      <c r="AR259" s="4"/>
      <c r="AS259" s="6"/>
      <c r="AT259" s="643"/>
      <c r="AU259" s="643"/>
      <c r="AV259" s="643"/>
      <c r="AW259" s="643"/>
      <c r="AX259" s="643"/>
      <c r="AY259" s="643"/>
      <c r="AZ259" s="643"/>
      <c r="BA259" s="643"/>
      <c r="BB259" s="643"/>
      <c r="BC259" s="643">
        <f>IF(Duombaze!AT259="",0,INDEX(DU!I:I,MATCH(Duombaze!AT259,DU!A:A,0),1))+IF(Duombaze!AU259="",0,INDEX(DU!I:I,MATCH(Duombaze!AU259,DU!A:A,0),1))+IF(Duombaze!AV259="",0,INDEX(DU!I:I,MATCH(Duombaze!AV259,DU!A:A,0),1))+IF(Duombaze!AW259="",0,INDEX(DU!I:I,MATCH(Duombaze!AW259,DU!A:A,0),1))+IF(Duombaze!AX259="",0,INDEX(DU!I:I,MATCH(Duombaze!AX259,DU!A:A,0),1))+IF(Duombaze!AY259="",0,INDEX(DU!I:I,MATCH(Duombaze!AY259,DU!A:A,0),1))+IF(Duombaze!AZ259="",0,INDEX(DU!I:I,MATCH(Duombaze!AZ259,DU!A:A,0),1))+IF(Duombaze!BA259="",0,INDEX(DU!I:I,MATCH(Duombaze!BA259,DU!A:A,0),1))+IF(Duombaze!BB259="",0,INDEX(DU!I:I,MATCH(Duombaze!BB259,DU!A:A,0),1))</f>
        <v>0</v>
      </c>
      <c r="BD259" s="640">
        <f>IF(Duombaze!AT259="",0,INDEX(DU!K:K,MATCH(Duombaze!AT259,DU!A:A,0),1))+IF(Duombaze!AU259="",0,INDEX(DU!K:K,MATCH(Duombaze!AU259,DU!A:A,0),1))+IF(Duombaze!AV259="",0,INDEX(DU!K:K,MATCH(Duombaze!AV259,DU!A:A,0),1))+IF(Duombaze!AW259="",0,INDEX(DU!K:K,MATCH(Duombaze!AW259,DU!A:A,0),1))+IF(Duombaze!AX259="",0,INDEX(DU!K:K,MATCH(Duombaze!AX259,DU!A:A,0),1))+IF(Duombaze!AY259="",0,INDEX(DU!K:K,MATCH(Duombaze!AY259,DU!A:A,0),1))+IF(Duombaze!AZ259="",0,INDEX(DU!K:K,MATCH(Duombaze!AZ259,DU!A:A,0),1))+IF(Duombaze!BA259="",0,INDEX(DU!K:K,MATCH(Duombaze!BA259,DU!A:A,0),1))+IF(Duombaze!BB259="",0,INDEX(DU!K:K,MATCH(Duombaze!BB259,DU!A:A,0),1))</f>
        <v>0</v>
      </c>
      <c r="BE259" s="6"/>
      <c r="BF259" s="6"/>
      <c r="BG259" s="660"/>
      <c r="BH259" s="4"/>
      <c r="BI259" s="6"/>
      <c r="BJ259" s="643"/>
      <c r="BK259" s="643"/>
      <c r="BL259" s="643"/>
      <c r="BM259" s="639">
        <f>IF(Duombaze!BJ259="",0,INDEX(DU!I:I,MATCH(Duombaze!BJ259,DU!A:A,0),1))+IF(Duombaze!BK259="",0,INDEX(DU!I:I,MATCH(Duombaze!BK259,DU!A:A,0),1))+IF(Duombaze!BL259="",0,INDEX(DU!I:I,MATCH(Duombaze!BL259,DU!A:A,0),1))</f>
        <v>0</v>
      </c>
      <c r="BN259" s="638">
        <f>IF(Duombaze!BJ259="",0,INDEX(DU!K:K,MATCH(Duombaze!BJ259,DU!A:A,0),1))+IF(Duombaze!BK259="",0,INDEX(DU!K:K,MATCH(Duombaze!BK259,DU!A:A,0),1))+IF(Duombaze!BL259="",0,INDEX(DU!K:K,MATCH(Duombaze!BL259,DU!A:A,0),1))</f>
        <v>0</v>
      </c>
      <c r="BO259" s="6"/>
      <c r="BP259" s="6"/>
      <c r="BQ259" s="6"/>
      <c r="BR259" s="6"/>
      <c r="BS259" s="6"/>
      <c r="BT259" s="6"/>
      <c r="BU259" s="6"/>
      <c r="BV259" s="6"/>
      <c r="BW259" s="6">
        <f>IF(Duombaze!BT259="",0,INDEX(DU!I:I,MATCH(Duombaze!BT259,DU!A:A,0),1))+IF(Duombaze!BU259="",0,INDEX(DU!I:I,MATCH(Duombaze!BU259,DU!A:A,0),1))+IF(Duombaze!BV259="",0,INDEX(DU!I:I,MATCH(Duombaze!BV259,DU!A:A,0),1))</f>
        <v>0</v>
      </c>
      <c r="BX259" s="6">
        <f>IF(Duombaze!BT259="",0,INDEX(DU!K:K,MATCH(Duombaze!BT259,DU!A:A,0),1))+IF(Duombaze!BU259="",0,INDEX(DU!K:K,MATCH(Duombaze!BU259,DU!A:A,0),1))+IF(Duombaze!BV259="",0,INDEX(DU!K:K,MATCH(Duombaze!BV259,DU!A:A,0),1))</f>
        <v>0</v>
      </c>
      <c r="BY259" s="6"/>
      <c r="BZ259" s="6"/>
      <c r="CA259" s="6"/>
      <c r="CB259" s="6"/>
      <c r="CC259" s="6"/>
      <c r="CD259" s="6">
        <f>IF(Duombaze!CC259="",0,INDEX(DU!I:I,MATCH(Duombaze!CC259,DU!A:A,0),1))</f>
        <v>0</v>
      </c>
      <c r="CE259" s="4">
        <f>IF(Duombaze!CC259="",0,INDEX(DU!K:K,MATCH(Duombaze!CC259,DU!A:A,0),1))</f>
        <v>0</v>
      </c>
      <c r="CF259" s="6"/>
      <c r="CG259" s="6"/>
      <c r="CH259" s="6"/>
      <c r="CI259" s="4"/>
      <c r="CJ259" s="6"/>
      <c r="CK259" s="6">
        <f>IF(Duombaze!CJ259="",0,INDEX(DU!I:I,MATCH(Duombaze!CJ259,DU!A:A,0),1))</f>
        <v>0</v>
      </c>
      <c r="CL259" s="4">
        <f>IF(Duombaze!CJ259="",0,INDEX(DU!K:K,MATCH(Duombaze!CJ259,DU!A:A,0),1))</f>
        <v>0</v>
      </c>
      <c r="CM259" s="6"/>
      <c r="CN259" s="6"/>
      <c r="CO259" s="6"/>
      <c r="CP259" s="4"/>
      <c r="CQ259" s="6"/>
      <c r="CR259" s="643"/>
      <c r="CS259" s="643"/>
      <c r="CT259" s="643">
        <f>IF(Duombaze!CR259="",0,INDEX(DU!I:I,MATCH(Duombaze!CR259,DU!A:A,0),1))+IF(Duombaze!CS259="",0,INDEX(DU!I:I,MATCH(Duombaze!CS259,DU!A:A,0),1))</f>
        <v>0</v>
      </c>
      <c r="CU259" s="6">
        <f>IF(Duombaze!CR259="",0,INDEX(DU!K:K,MATCH(Duombaze!CR259,DU!A:A,0),1))+IF(Duombaze!CS259="",0,INDEX(DU!K:K,MATCH(Duombaze!CS259,DU!A:A,0),1))</f>
        <v>0</v>
      </c>
      <c r="CV259" s="6"/>
      <c r="CW259" s="6"/>
      <c r="CX259" s="6"/>
      <c r="CY259" s="4"/>
      <c r="CZ259" s="6"/>
      <c r="DA259" s="674"/>
      <c r="DB259" s="674"/>
      <c r="DC259" s="674">
        <f>IF(Duombaze!DA259="",0,INDEX(DU!I:I,MATCH(Duombaze!DA259,DU!A:A,0),1))+IF(Duombaze!DB259="",0,INDEX(DU!I:I,MATCH(Duombaze!DB259,DU!A:A,0),1))</f>
        <v>0</v>
      </c>
      <c r="DD259" s="6">
        <f>IF(Duombaze!DA259="",0,INDEX(DU!K:K,MATCH(Duombaze!DA259,DU!A:A,0),1))+IF(Duombaze!DB259="",0,INDEX(DU!K:K,MATCH(Duombaze!DB259,DU!A:A,0),1))</f>
        <v>0</v>
      </c>
      <c r="DE259" s="6"/>
      <c r="DF259" s="6"/>
      <c r="DG259" s="6"/>
      <c r="DH259" s="6"/>
      <c r="DI259" s="6"/>
      <c r="DJ259" s="674"/>
      <c r="DK259" s="679"/>
      <c r="DL259" s="679">
        <f>IF(Duombaze!DJ259="",0,INDEX(DU!I:I,MATCH(Duombaze!DJ259,DU!A:A,0),1))+IF(Duombaze!DK259="",0,INDEX(DU!I:I,MATCH(Duombaze!DK259,DU!A:A,0),1))</f>
        <v>0</v>
      </c>
      <c r="DM259" s="6">
        <f>IF(Duombaze!DJ259="",0,INDEX(DU!K:K,MATCH(Duombaze!DJ259,DU!A:A,0),1))+IF(Duombaze!DK259="",0,INDEX(DU!K:K,MATCH(Duombaze!DK259,DU!A:A,0),1))</f>
        <v>0</v>
      </c>
      <c r="DN259" s="48"/>
      <c r="DO259" s="48"/>
      <c r="DP259" s="48"/>
      <c r="DQ259" s="4"/>
      <c r="DR259" s="66"/>
      <c r="DS259" s="694"/>
      <c r="DT259" s="694"/>
      <c r="DU259" s="694"/>
      <c r="DV259" s="694"/>
      <c r="DW259" s="694">
        <f>IF(Duombaze!DS259="",0,INDEX(DU!I:I,MATCH(Duombaze!DS259,DU!A:A,0),1))+IF(Duombaze!DT259="",0,INDEX(DU!I:I,MATCH(Duombaze!DT259,DU!A:A,0),1))+IF(Duombaze!DU259="",0,INDEX(DU!I:I,MATCH(Duombaze!DU259,DU!A:A,0),1))+IF(Duombaze!DV259="",0,INDEX(DU!I:I,MATCH(Duombaze!DV259,DU!A:A,0),1))</f>
        <v>0</v>
      </c>
      <c r="DX259" s="640">
        <f>IF(Duombaze!DS259="",0,INDEX(DU!K:K,MATCH(Duombaze!DS259,DU!A:A,0),1))+IF(Duombaze!DT259="",0,INDEX(DU!K:K,MATCH(Duombaze!DT259,DU!A:A,0),1))+IF(Duombaze!DU259="",0,INDEX(DU!K:K,MATCH(Duombaze!DU259,DU!A:A,0),1))+IF(Duombaze!DV259="",0,INDEX(DU!K:KH,MATCH(Duombaze!DV259,DU!A:A,0),1))</f>
        <v>0</v>
      </c>
      <c r="DY259" s="66"/>
      <c r="DZ259" s="66"/>
      <c r="EA259" s="6"/>
      <c r="EB259" s="6"/>
      <c r="EC259" s="6"/>
      <c r="ED259" s="6">
        <f>IF(Duombaze!EC259="",0,INDEX(DU!I:I,MATCH(Duombaze!EC259,DU!A:A,0),1))</f>
        <v>0</v>
      </c>
      <c r="EE259" s="640">
        <f>IF(Duombaze!EC259="",0,INDEX(DU!K:K,MATCH(Duombaze!EC259,DU!A:A,0),1))</f>
        <v>0</v>
      </c>
      <c r="EF259" s="6"/>
      <c r="EG259" s="6"/>
      <c r="EH259" s="6"/>
      <c r="EI259" s="4"/>
      <c r="EJ259" s="6"/>
      <c r="EK259" s="674"/>
      <c r="EL259" s="674"/>
      <c r="EM259" s="674"/>
      <c r="EN259" s="672">
        <f>IF(Duombaze!EK259="",0,INDEX(DU!I:I,MATCH(Duombaze!EK259,DU!A:A,0),1))+IF(Duombaze!EL259="",0,INDEX(DU!I:I,MATCH(Duombaze!EL259,DU!A:A,0),1))+IF(Duombaze!EM259="",0,INDEX(DU!I:I,MATCH(Duombaze!EM259,DU!A:A,0),1))</f>
        <v>0</v>
      </c>
      <c r="EO259" s="19">
        <f>IF(Duombaze!EK259="",0,INDEX(DU!K:K,MATCH(Duombaze!EK259,DU!A:A,0),1))+IF(Duombaze!EL259="",0,INDEX(DU!K:K,MATCH(Duombaze!EL259,DU!A:A,0),1))+IF(Duombaze!EM259="",0,INDEX(DU!K:K,MATCH(Duombaze!EM259,DU!A:A,0),1))</f>
        <v>0</v>
      </c>
      <c r="EP259" s="6"/>
      <c r="EQ259" s="6"/>
      <c r="ER259" s="6"/>
      <c r="ES259" s="4"/>
      <c r="ET259" s="6"/>
      <c r="EU259" s="6"/>
      <c r="EV259" s="6"/>
      <c r="EW259" s="6"/>
      <c r="EX259" s="6"/>
      <c r="EY259" s="6"/>
      <c r="EZ259" s="674"/>
      <c r="FA259" s="674"/>
      <c r="FB259" s="674">
        <f>IF(Duombaze!EZ259="",0,INDEX(DU!I:I,MATCH(Duombaze!EZ259,DU!A:A,0),1))+IF(Duombaze!FA259="",0,INDEX(DU!I:I,MATCH(Duombaze!FA259,DU!A:A,0),1))</f>
        <v>0</v>
      </c>
      <c r="FC259" s="6">
        <f>IF(Duombaze!EZ259="",0,INDEX(DU!K:K,MATCH(Duombaze!EZ259,DU!A:A,0),1))+IF(Duombaze!FA259="",0,INDEX(DU!K:K,MATCH(Duombaze!FA259,DU!A:A,0),1))</f>
        <v>0</v>
      </c>
      <c r="FD259" s="6"/>
      <c r="FE259" s="6"/>
      <c r="FF259" s="6"/>
      <c r="FG259" s="6"/>
      <c r="FH259" s="6"/>
      <c r="FI259" s="6"/>
      <c r="FJ259" s="6"/>
      <c r="FK259" s="66"/>
      <c r="FL259" s="14"/>
      <c r="FM259" s="673"/>
      <c r="FN259" s="673"/>
      <c r="FO259" s="673"/>
      <c r="FP259" s="673"/>
      <c r="FQ259" s="673"/>
      <c r="FR259" s="673"/>
    </row>
    <row r="260" spans="1:174" s="7" customFormat="1" ht="23.45" customHeight="1" x14ac:dyDescent="0.25">
      <c r="A260" s="42">
        <v>3</v>
      </c>
      <c r="B260" s="42" t="s">
        <v>3410</v>
      </c>
      <c r="C260" s="12" t="s">
        <v>3411</v>
      </c>
      <c r="D260" s="6"/>
      <c r="E260" s="4"/>
      <c r="F260" s="6"/>
      <c r="G260" s="643"/>
      <c r="H260" s="643"/>
      <c r="I260" s="643"/>
      <c r="J260" s="643"/>
      <c r="K260" s="643"/>
      <c r="L260" s="643"/>
      <c r="M260" s="643"/>
      <c r="N260" s="643"/>
      <c r="O260" s="643"/>
      <c r="P260" s="643">
        <f>IF(Duombaze!G260="",0,INDEX(DU!I:I,MATCH(Duombaze!G260,DU!A:A,0),1))+IF(Duombaze!H260="",0,INDEX(DU!I:I,MATCH(Duombaze!H260,DU!A:A,0),1))+IF(Duombaze!I260="",0,INDEX(DU!I:I,MATCH(Duombaze!I260,DU!A:A,0),1))+IF(Duombaze!J260="",0,INDEX(DU!I:I,MATCH(Duombaze!J260,DU!A:A,0),1))+IF(Duombaze!K260="",0,INDEX(DU!I:I,MATCH(Duombaze!K260,DU!A:A,0),1))+IF(Duombaze!L260="",0,INDEX(DU!I:I,MATCH(Duombaze!L260,DU!A:A,0),1))+IF(Duombaze!M260="",0,INDEX(DU!I:I,MATCH(Duombaze!M260,DU!A:A,0),1))+IF(Duombaze!N260="",0,INDEX(DU!I:I,MATCH(Duombaze!N260,DU!A:A,0),1))+IF(Duombaze!O260="",0,INDEX(DU!I:I,MATCH(Duombaze!O260,DU!A:A,0),1))</f>
        <v>0</v>
      </c>
      <c r="Q260" s="640">
        <f>IF(Duombaze!G260="",0,INDEX(DU!K:K,MATCH(Duombaze!G260,DU!A:A,0),1))+IF(Duombaze!H260="",0,INDEX(DU!K:K,MATCH(Duombaze!H260,DU!A:A,0),1))+IF(Duombaze!I260="",0,INDEX(DU!K:K,MATCH(Duombaze!I260,DU!A:A,0),1))+IF(Duombaze!J260="",0,INDEX(DU!K:K,MATCH(Duombaze!J260,DU!A:A,0),1))+IF(Duombaze!K260="",0,INDEX(DU!K:K,MATCH(Duombaze!K260,DU!A:A,0),1))+IF(Duombaze!L260="",0,INDEX(DU!K:K,MATCH(Duombaze!L260,DU!A:A,0),1))+IF(Duombaze!M260="",0,INDEX(DU!K:K,MATCH(Duombaze!M260,DU!A:A,0),1))+IF(Duombaze!N260="",0,INDEX(DU!K:K,MATCH(Duombaze!N260,DU!A:A,0),1))+IF(Duombaze!O260="",0,INDEX(DU!K:K,MATCH(Duombaze!O260,DU!A:A,0),1))</f>
        <v>0</v>
      </c>
      <c r="R260" s="6"/>
      <c r="S260" s="48"/>
      <c r="T260" s="883"/>
      <c r="U260" s="4">
        <f>IF(Duombaze!T260="",0,INDEX(DU!I:I,MATCH(Duombaze!T260,DU!A:A,0),1))</f>
        <v>0</v>
      </c>
      <c r="V260" s="4">
        <f>IF(Duombaze!T260="",0,INDEX(DU!K:K,MATCH(Duombaze!T260,DU!A:A,0),1))</f>
        <v>0</v>
      </c>
      <c r="W260" s="6"/>
      <c r="X260" s="6"/>
      <c r="Y260" s="858"/>
      <c r="Z260" s="66"/>
      <c r="AA260" s="4"/>
      <c r="AB260" s="6"/>
      <c r="AC260" s="6">
        <f>IF(Duombaze!AB260="",0,INDEX(DU!I:I,MATCH(Duombaze!AB260,DU!A:A,0),1))</f>
        <v>0</v>
      </c>
      <c r="AD260" s="2">
        <f>IF(Duombaze!AB260="",0,INDEX(DU!K:K,MATCH(Duombaze!AB260,DU!A:A,0),1))</f>
        <v>0</v>
      </c>
      <c r="AE260" s="6"/>
      <c r="AF260" s="6"/>
      <c r="AG260" s="6"/>
      <c r="AH260" s="4"/>
      <c r="AI260" s="6"/>
      <c r="AJ260" s="643"/>
      <c r="AK260" s="643"/>
      <c r="AL260" s="643"/>
      <c r="AM260" s="643">
        <f>IF(Duombaze!AJ260="",0,INDEX(DU!I:I,MATCH(Duombaze!AJ260,DU!A:A,0),1))+IF(Duombaze!AK260="",0,INDEX(DU!I:I,MATCH(Duombaze!AK260,DU!A:A,0),1))+IF(Duombaze!AL260="",0,INDEX(DU!I:I,MATCH(Duombaze!AL260,DU!A:A,0),1))</f>
        <v>0</v>
      </c>
      <c r="AN260" s="643">
        <f>IF(Duombaze!AJ260="",0,INDEX(DU!K:K,MATCH(Duombaze!AJ260,DU!A:A,0),1))+IF(Duombaze!AK260="",0,INDEX(DU!K:K,MATCH(Duombaze!AK260,DU!A:A,0),1))+IF(Duombaze!AL260="",0,INDEX(DU!K:K,MATCH(Duombaze!AL260,DU!A:A,0),1))</f>
        <v>0</v>
      </c>
      <c r="AO260" s="6"/>
      <c r="AP260" s="6"/>
      <c r="AQ260" s="6"/>
      <c r="AR260" s="4"/>
      <c r="AS260" s="6"/>
      <c r="AT260" s="643"/>
      <c r="AU260" s="643"/>
      <c r="AV260" s="643"/>
      <c r="AW260" s="643"/>
      <c r="AX260" s="643"/>
      <c r="AY260" s="643"/>
      <c r="AZ260" s="643"/>
      <c r="BA260" s="643"/>
      <c r="BB260" s="643"/>
      <c r="BC260" s="643">
        <f>IF(Duombaze!AT260="",0,INDEX(DU!I:I,MATCH(Duombaze!AT260,DU!A:A,0),1))+IF(Duombaze!AU260="",0,INDEX(DU!I:I,MATCH(Duombaze!AU260,DU!A:A,0),1))+IF(Duombaze!AV260="",0,INDEX(DU!I:I,MATCH(Duombaze!AV260,DU!A:A,0),1))+IF(Duombaze!AW260="",0,INDEX(DU!I:I,MATCH(Duombaze!AW260,DU!A:A,0),1))+IF(Duombaze!AX260="",0,INDEX(DU!I:I,MATCH(Duombaze!AX260,DU!A:A,0),1))+IF(Duombaze!AY260="",0,INDEX(DU!I:I,MATCH(Duombaze!AY260,DU!A:A,0),1))+IF(Duombaze!AZ260="",0,INDEX(DU!I:I,MATCH(Duombaze!AZ260,DU!A:A,0),1))+IF(Duombaze!BA260="",0,INDEX(DU!I:I,MATCH(Duombaze!BA260,DU!A:A,0),1))+IF(Duombaze!BB260="",0,INDEX(DU!I:I,MATCH(Duombaze!BB260,DU!A:A,0),1))</f>
        <v>0</v>
      </c>
      <c r="BD260" s="640">
        <f>IF(Duombaze!AT260="",0,INDEX(DU!K:K,MATCH(Duombaze!AT260,DU!A:A,0),1))+IF(Duombaze!AU260="",0,INDEX(DU!K:K,MATCH(Duombaze!AU260,DU!A:A,0),1))+IF(Duombaze!AV260="",0,INDEX(DU!K:K,MATCH(Duombaze!AV260,DU!A:A,0),1))+IF(Duombaze!AW260="",0,INDEX(DU!K:K,MATCH(Duombaze!AW260,DU!A:A,0),1))+IF(Duombaze!AX260="",0,INDEX(DU!K:K,MATCH(Duombaze!AX260,DU!A:A,0),1))+IF(Duombaze!AY260="",0,INDEX(DU!K:K,MATCH(Duombaze!AY260,DU!A:A,0),1))+IF(Duombaze!AZ260="",0,INDEX(DU!K:K,MATCH(Duombaze!AZ260,DU!A:A,0),1))+IF(Duombaze!BA260="",0,INDEX(DU!K:K,MATCH(Duombaze!BA260,DU!A:A,0),1))+IF(Duombaze!BB260="",0,INDEX(DU!K:K,MATCH(Duombaze!BB260,DU!A:A,0),1))</f>
        <v>0</v>
      </c>
      <c r="BE260" s="6"/>
      <c r="BF260" s="6"/>
      <c r="BG260" s="660"/>
      <c r="BH260" s="4"/>
      <c r="BI260" s="6"/>
      <c r="BJ260" s="643"/>
      <c r="BK260" s="643"/>
      <c r="BL260" s="643"/>
      <c r="BM260" s="639">
        <f>IF(Duombaze!BJ260="",0,INDEX(DU!I:I,MATCH(Duombaze!BJ260,DU!A:A,0),1))+IF(Duombaze!BK260="",0,INDEX(DU!I:I,MATCH(Duombaze!BK260,DU!A:A,0),1))+IF(Duombaze!BL260="",0,INDEX(DU!I:I,MATCH(Duombaze!BL260,DU!A:A,0),1))</f>
        <v>0</v>
      </c>
      <c r="BN260" s="638">
        <f>IF(Duombaze!BJ260="",0,INDEX(DU!K:K,MATCH(Duombaze!BJ260,DU!A:A,0),1))+IF(Duombaze!BK260="",0,INDEX(DU!K:K,MATCH(Duombaze!BK260,DU!A:A,0),1))+IF(Duombaze!BL260="",0,INDEX(DU!K:K,MATCH(Duombaze!BL260,DU!A:A,0),1))</f>
        <v>0</v>
      </c>
      <c r="BO260" s="6"/>
      <c r="BP260" s="6"/>
      <c r="BQ260" s="6"/>
      <c r="BR260" s="6"/>
      <c r="BS260" s="6"/>
      <c r="BT260" s="6"/>
      <c r="BU260" s="6"/>
      <c r="BV260" s="6"/>
      <c r="BW260" s="6">
        <f>IF(Duombaze!BT260="",0,INDEX(DU!I:I,MATCH(Duombaze!BT260,DU!A:A,0),1))+IF(Duombaze!BU260="",0,INDEX(DU!I:I,MATCH(Duombaze!BU260,DU!A:A,0),1))+IF(Duombaze!BV260="",0,INDEX(DU!I:I,MATCH(Duombaze!BV260,DU!A:A,0),1))</f>
        <v>0</v>
      </c>
      <c r="BX260" s="6">
        <f>IF(Duombaze!BT260="",0,INDEX(DU!K:K,MATCH(Duombaze!BT260,DU!A:A,0),1))+IF(Duombaze!BU260="",0,INDEX(DU!K:K,MATCH(Duombaze!BU260,DU!A:A,0),1))+IF(Duombaze!BV260="",0,INDEX(DU!K:K,MATCH(Duombaze!BV260,DU!A:A,0),1))</f>
        <v>0</v>
      </c>
      <c r="BY260" s="6"/>
      <c r="BZ260" s="6"/>
      <c r="CA260" s="6"/>
      <c r="CB260" s="6"/>
      <c r="CC260" s="6"/>
      <c r="CD260" s="6">
        <f>IF(Duombaze!CC260="",0,INDEX(DU!I:I,MATCH(Duombaze!CC260,DU!A:A,0),1))</f>
        <v>0</v>
      </c>
      <c r="CE260" s="4">
        <f>IF(Duombaze!CC260="",0,INDEX(DU!K:K,MATCH(Duombaze!CC260,DU!A:A,0),1))</f>
        <v>0</v>
      </c>
      <c r="CF260" s="6"/>
      <c r="CG260" s="6"/>
      <c r="CH260" s="6"/>
      <c r="CI260" s="4"/>
      <c r="CJ260" s="6"/>
      <c r="CK260" s="6">
        <f>IF(Duombaze!CJ260="",0,INDEX(DU!I:I,MATCH(Duombaze!CJ260,DU!A:A,0),1))</f>
        <v>0</v>
      </c>
      <c r="CL260" s="4">
        <f>IF(Duombaze!CJ260="",0,INDEX(DU!K:K,MATCH(Duombaze!CJ260,DU!A:A,0),1))</f>
        <v>0</v>
      </c>
      <c r="CM260" s="6"/>
      <c r="CN260" s="6"/>
      <c r="CO260" s="6"/>
      <c r="CP260" s="4"/>
      <c r="CQ260" s="6"/>
      <c r="CR260" s="643"/>
      <c r="CS260" s="643"/>
      <c r="CT260" s="643">
        <f>IF(Duombaze!CR260="",0,INDEX(DU!I:I,MATCH(Duombaze!CR260,DU!A:A,0),1))+IF(Duombaze!CS260="",0,INDEX(DU!I:I,MATCH(Duombaze!CS260,DU!A:A,0),1))</f>
        <v>0</v>
      </c>
      <c r="CU260" s="6">
        <f>IF(Duombaze!CR260="",0,INDEX(DU!K:K,MATCH(Duombaze!CR260,DU!A:A,0),1))+IF(Duombaze!CS260="",0,INDEX(DU!K:K,MATCH(Duombaze!CS260,DU!A:A,0),1))</f>
        <v>0</v>
      </c>
      <c r="CV260" s="6"/>
      <c r="CW260" s="6"/>
      <c r="CX260" s="6"/>
      <c r="CY260" s="4"/>
      <c r="CZ260" s="6"/>
      <c r="DA260" s="674"/>
      <c r="DB260" s="674"/>
      <c r="DC260" s="674">
        <f>IF(Duombaze!DA260="",0,INDEX(DU!I:I,MATCH(Duombaze!DA260,DU!A:A,0),1))+IF(Duombaze!DB260="",0,INDEX(DU!I:I,MATCH(Duombaze!DB260,DU!A:A,0),1))</f>
        <v>0</v>
      </c>
      <c r="DD260" s="6">
        <f>IF(Duombaze!DA260="",0,INDEX(DU!K:K,MATCH(Duombaze!DA260,DU!A:A,0),1))+IF(Duombaze!DB260="",0,INDEX(DU!K:K,MATCH(Duombaze!DB260,DU!A:A,0),1))</f>
        <v>0</v>
      </c>
      <c r="DE260" s="6"/>
      <c r="DF260" s="6"/>
      <c r="DG260" s="6"/>
      <c r="DH260" s="6"/>
      <c r="DI260" s="6"/>
      <c r="DJ260" s="674"/>
      <c r="DK260" s="679"/>
      <c r="DL260" s="679">
        <f>IF(Duombaze!DJ260="",0,INDEX(DU!I:I,MATCH(Duombaze!DJ260,DU!A:A,0),1))+IF(Duombaze!DK260="",0,INDEX(DU!I:I,MATCH(Duombaze!DK260,DU!A:A,0),1))</f>
        <v>0</v>
      </c>
      <c r="DM260" s="6">
        <f>IF(Duombaze!DJ260="",0,INDEX(DU!K:K,MATCH(Duombaze!DJ260,DU!A:A,0),1))+IF(Duombaze!DK260="",0,INDEX(DU!K:K,MATCH(Duombaze!DK260,DU!A:A,0),1))</f>
        <v>0</v>
      </c>
      <c r="DN260" s="48"/>
      <c r="DO260" s="48"/>
      <c r="DP260" s="48"/>
      <c r="DQ260" s="4"/>
      <c r="DR260" s="66"/>
      <c r="DS260" s="694"/>
      <c r="DT260" s="694"/>
      <c r="DU260" s="694"/>
      <c r="DV260" s="694"/>
      <c r="DW260" s="694">
        <f>IF(Duombaze!DS260="",0,INDEX(DU!I:I,MATCH(Duombaze!DS260,DU!A:A,0),1))+IF(Duombaze!DT260="",0,INDEX(DU!I:I,MATCH(Duombaze!DT260,DU!A:A,0),1))+IF(Duombaze!DU260="",0,INDEX(DU!I:I,MATCH(Duombaze!DU260,DU!A:A,0),1))+IF(Duombaze!DV260="",0,INDEX(DU!I:I,MATCH(Duombaze!DV260,DU!A:A,0),1))</f>
        <v>0</v>
      </c>
      <c r="DX260" s="640">
        <f>IF(Duombaze!DS260="",0,INDEX(DU!K:K,MATCH(Duombaze!DS260,DU!A:A,0),1))+IF(Duombaze!DT260="",0,INDEX(DU!K:K,MATCH(Duombaze!DT260,DU!A:A,0),1))+IF(Duombaze!DU260="",0,INDEX(DU!K:K,MATCH(Duombaze!DU260,DU!A:A,0),1))+IF(Duombaze!DV260="",0,INDEX(DU!K:KH,MATCH(Duombaze!DV260,DU!A:A,0),1))</f>
        <v>0</v>
      </c>
      <c r="DY260" s="66"/>
      <c r="DZ260" s="66"/>
      <c r="EA260" s="6"/>
      <c r="EB260" s="6"/>
      <c r="EC260" s="6"/>
      <c r="ED260" s="6">
        <f>IF(Duombaze!EC260="",0,INDEX(DU!I:I,MATCH(Duombaze!EC260,DU!A:A,0),1))</f>
        <v>0</v>
      </c>
      <c r="EE260" s="640">
        <f>IF(Duombaze!EC260="",0,INDEX(DU!K:K,MATCH(Duombaze!EC260,DU!A:A,0),1))</f>
        <v>0</v>
      </c>
      <c r="EF260" s="6"/>
      <c r="EG260" s="6"/>
      <c r="EH260" s="6"/>
      <c r="EI260" s="4"/>
      <c r="EJ260" s="6"/>
      <c r="EK260" s="674"/>
      <c r="EL260" s="674"/>
      <c r="EM260" s="674"/>
      <c r="EN260" s="672">
        <f>IF(Duombaze!EK260="",0,INDEX(DU!I:I,MATCH(Duombaze!EK260,DU!A:A,0),1))+IF(Duombaze!EL260="",0,INDEX(DU!I:I,MATCH(Duombaze!EL260,DU!A:A,0),1))+IF(Duombaze!EM260="",0,INDEX(DU!I:I,MATCH(Duombaze!EM260,DU!A:A,0),1))</f>
        <v>0</v>
      </c>
      <c r="EO260" s="19">
        <f>IF(Duombaze!EK260="",0,INDEX(DU!K:K,MATCH(Duombaze!EK260,DU!A:A,0),1))+IF(Duombaze!EL260="",0,INDEX(DU!K:K,MATCH(Duombaze!EL260,DU!A:A,0),1))+IF(Duombaze!EM260="",0,INDEX(DU!K:K,MATCH(Duombaze!EM260,DU!A:A,0),1))</f>
        <v>0</v>
      </c>
      <c r="EP260" s="6"/>
      <c r="EQ260" s="6"/>
      <c r="ER260" s="6"/>
      <c r="ES260" s="4"/>
      <c r="ET260" s="6"/>
      <c r="EU260" s="6"/>
      <c r="EV260" s="6"/>
      <c r="EW260" s="6"/>
      <c r="EX260" s="6"/>
      <c r="EY260" s="6"/>
      <c r="EZ260" s="674"/>
      <c r="FA260" s="674"/>
      <c r="FB260" s="674">
        <f>IF(Duombaze!EZ260="",0,INDEX(DU!I:I,MATCH(Duombaze!EZ260,DU!A:A,0),1))+IF(Duombaze!FA260="",0,INDEX(DU!I:I,MATCH(Duombaze!FA260,DU!A:A,0),1))</f>
        <v>0</v>
      </c>
      <c r="FC260" s="6">
        <f>IF(Duombaze!EZ260="",0,INDEX(DU!K:K,MATCH(Duombaze!EZ260,DU!A:A,0),1))+IF(Duombaze!FA260="",0,INDEX(DU!K:K,MATCH(Duombaze!FA260,DU!A:A,0),1))</f>
        <v>0</v>
      </c>
      <c r="FD260" s="6"/>
      <c r="FE260" s="6"/>
      <c r="FF260" s="6"/>
      <c r="FG260" s="6"/>
      <c r="FH260" s="6"/>
      <c r="FI260" s="6"/>
      <c r="FJ260" s="6"/>
      <c r="FK260" s="66"/>
      <c r="FL260" s="14"/>
      <c r="FM260" s="673"/>
      <c r="FN260" s="673"/>
      <c r="FO260" s="673"/>
      <c r="FP260" s="673"/>
      <c r="FQ260" s="673"/>
      <c r="FR260" s="673"/>
    </row>
    <row r="261" spans="1:174" s="7" customFormat="1" ht="23.45" customHeight="1" x14ac:dyDescent="0.25">
      <c r="A261" s="42">
        <v>4</v>
      </c>
      <c r="B261" s="42" t="s">
        <v>3410</v>
      </c>
      <c r="C261" s="12" t="s">
        <v>3411</v>
      </c>
      <c r="D261" s="6"/>
      <c r="E261" s="4"/>
      <c r="F261" s="6"/>
      <c r="G261" s="643"/>
      <c r="H261" s="643"/>
      <c r="I261" s="643"/>
      <c r="J261" s="643"/>
      <c r="K261" s="643"/>
      <c r="L261" s="643"/>
      <c r="M261" s="643"/>
      <c r="N261" s="643"/>
      <c r="O261" s="643"/>
      <c r="P261" s="643">
        <f>IF(Duombaze!G261="",0,INDEX(DU!I:I,MATCH(Duombaze!G261,DU!A:A,0),1))+IF(Duombaze!H261="",0,INDEX(DU!I:I,MATCH(Duombaze!H261,DU!A:A,0),1))+IF(Duombaze!I261="",0,INDEX(DU!I:I,MATCH(Duombaze!I261,DU!A:A,0),1))+IF(Duombaze!J261="",0,INDEX(DU!I:I,MATCH(Duombaze!J261,DU!A:A,0),1))+IF(Duombaze!K261="",0,INDEX(DU!I:I,MATCH(Duombaze!K261,DU!A:A,0),1))+IF(Duombaze!L261="",0,INDEX(DU!I:I,MATCH(Duombaze!L261,DU!A:A,0),1))+IF(Duombaze!M261="",0,INDEX(DU!I:I,MATCH(Duombaze!M261,DU!A:A,0),1))+IF(Duombaze!N261="",0,INDEX(DU!I:I,MATCH(Duombaze!N261,DU!A:A,0),1))+IF(Duombaze!O261="",0,INDEX(DU!I:I,MATCH(Duombaze!O261,DU!A:A,0),1))</f>
        <v>0</v>
      </c>
      <c r="Q261" s="640">
        <f>IF(Duombaze!G261="",0,INDEX(DU!K:K,MATCH(Duombaze!G261,DU!A:A,0),1))+IF(Duombaze!H261="",0,INDEX(DU!K:K,MATCH(Duombaze!H261,DU!A:A,0),1))+IF(Duombaze!I261="",0,INDEX(DU!K:K,MATCH(Duombaze!I261,DU!A:A,0),1))+IF(Duombaze!J261="",0,INDEX(DU!K:K,MATCH(Duombaze!J261,DU!A:A,0),1))+IF(Duombaze!K261="",0,INDEX(DU!K:K,MATCH(Duombaze!K261,DU!A:A,0),1))+IF(Duombaze!L261="",0,INDEX(DU!K:K,MATCH(Duombaze!L261,DU!A:A,0),1))+IF(Duombaze!M261="",0,INDEX(DU!K:K,MATCH(Duombaze!M261,DU!A:A,0),1))+IF(Duombaze!N261="",0,INDEX(DU!K:K,MATCH(Duombaze!N261,DU!A:A,0),1))+IF(Duombaze!O261="",0,INDEX(DU!K:K,MATCH(Duombaze!O261,DU!A:A,0),1))</f>
        <v>0</v>
      </c>
      <c r="R261" s="6"/>
      <c r="S261" s="48"/>
      <c r="T261" s="883"/>
      <c r="U261" s="4">
        <f>IF(Duombaze!T261="",0,INDEX(DU!I:I,MATCH(Duombaze!T261,DU!A:A,0),1))</f>
        <v>0</v>
      </c>
      <c r="V261" s="4">
        <f>IF(Duombaze!T261="",0,INDEX(DU!K:K,MATCH(Duombaze!T261,DU!A:A,0),1))</f>
        <v>0</v>
      </c>
      <c r="W261" s="6"/>
      <c r="X261" s="6"/>
      <c r="Y261" s="858"/>
      <c r="Z261" s="66"/>
      <c r="AA261" s="4"/>
      <c r="AB261" s="6"/>
      <c r="AC261" s="6">
        <f>IF(Duombaze!AB261="",0,INDEX(DU!I:I,MATCH(Duombaze!AB261,DU!A:A,0),1))</f>
        <v>0</v>
      </c>
      <c r="AD261" s="2">
        <f>IF(Duombaze!AB261="",0,INDEX(DU!K:K,MATCH(Duombaze!AB261,DU!A:A,0),1))</f>
        <v>0</v>
      </c>
      <c r="AE261" s="6"/>
      <c r="AF261" s="6"/>
      <c r="AG261" s="6"/>
      <c r="AH261" s="4"/>
      <c r="AI261" s="6"/>
      <c r="AJ261" s="643"/>
      <c r="AK261" s="643"/>
      <c r="AL261" s="643"/>
      <c r="AM261" s="643">
        <f>IF(Duombaze!AJ261="",0,INDEX(DU!I:I,MATCH(Duombaze!AJ261,DU!A:A,0),1))+IF(Duombaze!AK261="",0,INDEX(DU!I:I,MATCH(Duombaze!AK261,DU!A:A,0),1))+IF(Duombaze!AL261="",0,INDEX(DU!I:I,MATCH(Duombaze!AL261,DU!A:A,0),1))</f>
        <v>0</v>
      </c>
      <c r="AN261" s="643">
        <f>IF(Duombaze!AJ261="",0,INDEX(DU!K:K,MATCH(Duombaze!AJ261,DU!A:A,0),1))+IF(Duombaze!AK261="",0,INDEX(DU!K:K,MATCH(Duombaze!AK261,DU!A:A,0),1))+IF(Duombaze!AL261="",0,INDEX(DU!K:K,MATCH(Duombaze!AL261,DU!A:A,0),1))</f>
        <v>0</v>
      </c>
      <c r="AO261" s="6"/>
      <c r="AP261" s="6"/>
      <c r="AQ261" s="6"/>
      <c r="AR261" s="4"/>
      <c r="AS261" s="6"/>
      <c r="AT261" s="643"/>
      <c r="AU261" s="643"/>
      <c r="AV261" s="643"/>
      <c r="AW261" s="643"/>
      <c r="AX261" s="643"/>
      <c r="AY261" s="643"/>
      <c r="AZ261" s="643"/>
      <c r="BA261" s="643"/>
      <c r="BB261" s="643"/>
      <c r="BC261" s="643">
        <f>IF(Duombaze!AT261="",0,INDEX(DU!I:I,MATCH(Duombaze!AT261,DU!A:A,0),1))+IF(Duombaze!AU261="",0,INDEX(DU!I:I,MATCH(Duombaze!AU261,DU!A:A,0),1))+IF(Duombaze!AV261="",0,INDEX(DU!I:I,MATCH(Duombaze!AV261,DU!A:A,0),1))+IF(Duombaze!AW261="",0,INDEX(DU!I:I,MATCH(Duombaze!AW261,DU!A:A,0),1))+IF(Duombaze!AX261="",0,INDEX(DU!I:I,MATCH(Duombaze!AX261,DU!A:A,0),1))+IF(Duombaze!AY261="",0,INDEX(DU!I:I,MATCH(Duombaze!AY261,DU!A:A,0),1))+IF(Duombaze!AZ261="",0,INDEX(DU!I:I,MATCH(Duombaze!AZ261,DU!A:A,0),1))+IF(Duombaze!BA261="",0,INDEX(DU!I:I,MATCH(Duombaze!BA261,DU!A:A,0),1))+IF(Duombaze!BB261="",0,INDEX(DU!I:I,MATCH(Duombaze!BB261,DU!A:A,0),1))</f>
        <v>0</v>
      </c>
      <c r="BD261" s="640">
        <f>IF(Duombaze!AT261="",0,INDEX(DU!K:K,MATCH(Duombaze!AT261,DU!A:A,0),1))+IF(Duombaze!AU261="",0,INDEX(DU!K:K,MATCH(Duombaze!AU261,DU!A:A,0),1))+IF(Duombaze!AV261="",0,INDEX(DU!K:K,MATCH(Duombaze!AV261,DU!A:A,0),1))+IF(Duombaze!AW261="",0,INDEX(DU!K:K,MATCH(Duombaze!AW261,DU!A:A,0),1))+IF(Duombaze!AX261="",0,INDEX(DU!K:K,MATCH(Duombaze!AX261,DU!A:A,0),1))+IF(Duombaze!AY261="",0,INDEX(DU!K:K,MATCH(Duombaze!AY261,DU!A:A,0),1))+IF(Duombaze!AZ261="",0,INDEX(DU!K:K,MATCH(Duombaze!AZ261,DU!A:A,0),1))+IF(Duombaze!BA261="",0,INDEX(DU!K:K,MATCH(Duombaze!BA261,DU!A:A,0),1))+IF(Duombaze!BB261="",0,INDEX(DU!K:K,MATCH(Duombaze!BB261,DU!A:A,0),1))</f>
        <v>0</v>
      </c>
      <c r="BE261" s="6"/>
      <c r="BF261" s="6"/>
      <c r="BG261" s="660"/>
      <c r="BH261" s="4"/>
      <c r="BI261" s="6"/>
      <c r="BJ261" s="643"/>
      <c r="BK261" s="643"/>
      <c r="BL261" s="643"/>
      <c r="BM261" s="639">
        <f>IF(Duombaze!BJ261="",0,INDEX(DU!I:I,MATCH(Duombaze!BJ261,DU!A:A,0),1))+IF(Duombaze!BK261="",0,INDEX(DU!I:I,MATCH(Duombaze!BK261,DU!A:A,0),1))+IF(Duombaze!BL261="",0,INDEX(DU!I:I,MATCH(Duombaze!BL261,DU!A:A,0),1))</f>
        <v>0</v>
      </c>
      <c r="BN261" s="638">
        <f>IF(Duombaze!BJ261="",0,INDEX(DU!K:K,MATCH(Duombaze!BJ261,DU!A:A,0),1))+IF(Duombaze!BK261="",0,INDEX(DU!K:K,MATCH(Duombaze!BK261,DU!A:A,0),1))+IF(Duombaze!BL261="",0,INDEX(DU!K:K,MATCH(Duombaze!BL261,DU!A:A,0),1))</f>
        <v>0</v>
      </c>
      <c r="BO261" s="6"/>
      <c r="BP261" s="6"/>
      <c r="BQ261" s="6"/>
      <c r="BR261" s="6"/>
      <c r="BS261" s="6"/>
      <c r="BT261" s="6"/>
      <c r="BU261" s="6"/>
      <c r="BV261" s="6"/>
      <c r="BW261" s="6">
        <f>IF(Duombaze!BT261="",0,INDEX(DU!I:I,MATCH(Duombaze!BT261,DU!A:A,0),1))+IF(Duombaze!BU261="",0,INDEX(DU!I:I,MATCH(Duombaze!BU261,DU!A:A,0),1))+IF(Duombaze!BV261="",0,INDEX(DU!I:I,MATCH(Duombaze!BV261,DU!A:A,0),1))</f>
        <v>0</v>
      </c>
      <c r="BX261" s="6">
        <f>IF(Duombaze!BT261="",0,INDEX(DU!K:K,MATCH(Duombaze!BT261,DU!A:A,0),1))+IF(Duombaze!BU261="",0,INDEX(DU!K:K,MATCH(Duombaze!BU261,DU!A:A,0),1))+IF(Duombaze!BV261="",0,INDEX(DU!K:K,MATCH(Duombaze!BV261,DU!A:A,0),1))</f>
        <v>0</v>
      </c>
      <c r="BY261" s="6"/>
      <c r="BZ261" s="6"/>
      <c r="CA261" s="6"/>
      <c r="CB261" s="6"/>
      <c r="CC261" s="6"/>
      <c r="CD261" s="6">
        <f>IF(Duombaze!CC261="",0,INDEX(DU!I:I,MATCH(Duombaze!CC261,DU!A:A,0),1))</f>
        <v>0</v>
      </c>
      <c r="CE261" s="4">
        <f>IF(Duombaze!CC261="",0,INDEX(DU!K:K,MATCH(Duombaze!CC261,DU!A:A,0),1))</f>
        <v>0</v>
      </c>
      <c r="CF261" s="6"/>
      <c r="CG261" s="6"/>
      <c r="CH261" s="6"/>
      <c r="CI261" s="4"/>
      <c r="CJ261" s="6"/>
      <c r="CK261" s="6">
        <f>IF(Duombaze!CJ261="",0,INDEX(DU!I:I,MATCH(Duombaze!CJ261,DU!A:A,0),1))</f>
        <v>0</v>
      </c>
      <c r="CL261" s="4">
        <f>IF(Duombaze!CJ261="",0,INDEX(DU!K:K,MATCH(Duombaze!CJ261,DU!A:A,0),1))</f>
        <v>0</v>
      </c>
      <c r="CM261" s="6"/>
      <c r="CN261" s="6"/>
      <c r="CO261" s="6"/>
      <c r="CP261" s="4"/>
      <c r="CQ261" s="6"/>
      <c r="CR261" s="643"/>
      <c r="CS261" s="643"/>
      <c r="CT261" s="643">
        <f>IF(Duombaze!CR261="",0,INDEX(DU!I:I,MATCH(Duombaze!CR261,DU!A:A,0),1))+IF(Duombaze!CS261="",0,INDEX(DU!I:I,MATCH(Duombaze!CS261,DU!A:A,0),1))</f>
        <v>0</v>
      </c>
      <c r="CU261" s="6">
        <f>IF(Duombaze!CR261="",0,INDEX(DU!K:K,MATCH(Duombaze!CR261,DU!A:A,0),1))+IF(Duombaze!CS261="",0,INDEX(DU!K:K,MATCH(Duombaze!CS261,DU!A:A,0),1))</f>
        <v>0</v>
      </c>
      <c r="CV261" s="6"/>
      <c r="CW261" s="6"/>
      <c r="CX261" s="6"/>
      <c r="CY261" s="4"/>
      <c r="CZ261" s="6"/>
      <c r="DA261" s="674"/>
      <c r="DB261" s="674"/>
      <c r="DC261" s="674">
        <f>IF(Duombaze!DA261="",0,INDEX(DU!I:I,MATCH(Duombaze!DA261,DU!A:A,0),1))+IF(Duombaze!DB261="",0,INDEX(DU!I:I,MATCH(Duombaze!DB261,DU!A:A,0),1))</f>
        <v>0</v>
      </c>
      <c r="DD261" s="6">
        <f>IF(Duombaze!DA261="",0,INDEX(DU!K:K,MATCH(Duombaze!DA261,DU!A:A,0),1))+IF(Duombaze!DB261="",0,INDEX(DU!K:K,MATCH(Duombaze!DB261,DU!A:A,0),1))</f>
        <v>0</v>
      </c>
      <c r="DE261" s="6"/>
      <c r="DF261" s="6"/>
      <c r="DG261" s="6"/>
      <c r="DH261" s="6"/>
      <c r="DI261" s="6"/>
      <c r="DJ261" s="674"/>
      <c r="DK261" s="679"/>
      <c r="DL261" s="679">
        <f>IF(Duombaze!DJ261="",0,INDEX(DU!I:I,MATCH(Duombaze!DJ261,DU!A:A,0),1))+IF(Duombaze!DK261="",0,INDEX(DU!I:I,MATCH(Duombaze!DK261,DU!A:A,0),1))</f>
        <v>0</v>
      </c>
      <c r="DM261" s="6">
        <f>IF(Duombaze!DJ261="",0,INDEX(DU!K:K,MATCH(Duombaze!DJ261,DU!A:A,0),1))+IF(Duombaze!DK261="",0,INDEX(DU!K:K,MATCH(Duombaze!DK261,DU!A:A,0),1))</f>
        <v>0</v>
      </c>
      <c r="DN261" s="48"/>
      <c r="DO261" s="48"/>
      <c r="DP261" s="48"/>
      <c r="DQ261" s="4"/>
      <c r="DR261" s="66"/>
      <c r="DS261" s="694"/>
      <c r="DT261" s="694"/>
      <c r="DU261" s="694"/>
      <c r="DV261" s="694"/>
      <c r="DW261" s="694">
        <f>IF(Duombaze!DS261="",0,INDEX(DU!I:I,MATCH(Duombaze!DS261,DU!A:A,0),1))+IF(Duombaze!DT261="",0,INDEX(DU!I:I,MATCH(Duombaze!DT261,DU!A:A,0),1))+IF(Duombaze!DU261="",0,INDEX(DU!I:I,MATCH(Duombaze!DU261,DU!A:A,0),1))+IF(Duombaze!DV261="",0,INDEX(DU!I:I,MATCH(Duombaze!DV261,DU!A:A,0),1))</f>
        <v>0</v>
      </c>
      <c r="DX261" s="640">
        <f>IF(Duombaze!DS261="",0,INDEX(DU!K:K,MATCH(Duombaze!DS261,DU!A:A,0),1))+IF(Duombaze!DT261="",0,INDEX(DU!K:K,MATCH(Duombaze!DT261,DU!A:A,0),1))+IF(Duombaze!DU261="",0,INDEX(DU!K:K,MATCH(Duombaze!DU261,DU!A:A,0),1))+IF(Duombaze!DV261="",0,INDEX(DU!K:KH,MATCH(Duombaze!DV261,DU!A:A,0),1))</f>
        <v>0</v>
      </c>
      <c r="DY261" s="66"/>
      <c r="DZ261" s="66"/>
      <c r="EA261" s="6"/>
      <c r="EB261" s="6"/>
      <c r="EC261" s="6"/>
      <c r="ED261" s="6">
        <f>IF(Duombaze!EC261="",0,INDEX(DU!I:I,MATCH(Duombaze!EC261,DU!A:A,0),1))</f>
        <v>0</v>
      </c>
      <c r="EE261" s="640">
        <f>IF(Duombaze!EC261="",0,INDEX(DU!K:K,MATCH(Duombaze!EC261,DU!A:A,0),1))</f>
        <v>0</v>
      </c>
      <c r="EF261" s="6"/>
      <c r="EG261" s="6"/>
      <c r="EH261" s="6"/>
      <c r="EI261" s="4"/>
      <c r="EJ261" s="6"/>
      <c r="EK261" s="674"/>
      <c r="EL261" s="674"/>
      <c r="EM261" s="674"/>
      <c r="EN261" s="672">
        <f>IF(Duombaze!EK261="",0,INDEX(DU!I:I,MATCH(Duombaze!EK261,DU!A:A,0),1))+IF(Duombaze!EL261="",0,INDEX(DU!I:I,MATCH(Duombaze!EL261,DU!A:A,0),1))+IF(Duombaze!EM261="",0,INDEX(DU!I:I,MATCH(Duombaze!EM261,DU!A:A,0),1))</f>
        <v>0</v>
      </c>
      <c r="EO261" s="19">
        <f>IF(Duombaze!EK261="",0,INDEX(DU!K:K,MATCH(Duombaze!EK261,DU!A:A,0),1))+IF(Duombaze!EL261="",0,INDEX(DU!K:K,MATCH(Duombaze!EL261,DU!A:A,0),1))+IF(Duombaze!EM261="",0,INDEX(DU!K:K,MATCH(Duombaze!EM261,DU!A:A,0),1))</f>
        <v>0</v>
      </c>
      <c r="EP261" s="6"/>
      <c r="EQ261" s="6"/>
      <c r="ER261" s="6"/>
      <c r="ES261" s="4"/>
      <c r="ET261" s="6"/>
      <c r="EU261" s="6"/>
      <c r="EV261" s="6"/>
      <c r="EW261" s="6"/>
      <c r="EX261" s="6"/>
      <c r="EY261" s="6"/>
      <c r="EZ261" s="674"/>
      <c r="FA261" s="674"/>
      <c r="FB261" s="674">
        <f>IF(Duombaze!EZ261="",0,INDEX(DU!I:I,MATCH(Duombaze!EZ261,DU!A:A,0),1))+IF(Duombaze!FA261="",0,INDEX(DU!I:I,MATCH(Duombaze!FA261,DU!A:A,0),1))</f>
        <v>0</v>
      </c>
      <c r="FC261" s="6">
        <f>IF(Duombaze!EZ261="",0,INDEX(DU!K:K,MATCH(Duombaze!EZ261,DU!A:A,0),1))+IF(Duombaze!FA261="",0,INDEX(DU!K:K,MATCH(Duombaze!FA261,DU!A:A,0),1))</f>
        <v>0</v>
      </c>
      <c r="FD261" s="6"/>
      <c r="FE261" s="6"/>
      <c r="FF261" s="6"/>
      <c r="FG261" s="6"/>
      <c r="FH261" s="6"/>
      <c r="FI261" s="6"/>
      <c r="FJ261" s="6"/>
      <c r="FK261" s="66"/>
      <c r="FL261" s="14"/>
      <c r="FM261" s="673"/>
      <c r="FN261" s="673"/>
      <c r="FO261" s="673"/>
      <c r="FP261" s="673"/>
      <c r="FQ261" s="673"/>
      <c r="FR261" s="673"/>
    </row>
    <row r="262" spans="1:174" s="7" customFormat="1" ht="23.45" customHeight="1" x14ac:dyDescent="0.25">
      <c r="A262" s="42">
        <v>5</v>
      </c>
      <c r="B262" s="42" t="s">
        <v>3410</v>
      </c>
      <c r="C262" s="12" t="s">
        <v>3411</v>
      </c>
      <c r="D262" s="6"/>
      <c r="E262" s="4"/>
      <c r="F262" s="6"/>
      <c r="G262" s="643"/>
      <c r="H262" s="643"/>
      <c r="I262" s="643"/>
      <c r="J262" s="643"/>
      <c r="K262" s="643"/>
      <c r="L262" s="643"/>
      <c r="M262" s="643"/>
      <c r="N262" s="643"/>
      <c r="O262" s="643"/>
      <c r="P262" s="643">
        <f>IF(Duombaze!G262="",0,INDEX(DU!I:I,MATCH(Duombaze!G262,DU!A:A,0),1))+IF(Duombaze!H262="",0,INDEX(DU!I:I,MATCH(Duombaze!H262,DU!A:A,0),1))+IF(Duombaze!I262="",0,INDEX(DU!I:I,MATCH(Duombaze!I262,DU!A:A,0),1))+IF(Duombaze!J262="",0,INDEX(DU!I:I,MATCH(Duombaze!J262,DU!A:A,0),1))+IF(Duombaze!K262="",0,INDEX(DU!I:I,MATCH(Duombaze!K262,DU!A:A,0),1))+IF(Duombaze!L262="",0,INDEX(DU!I:I,MATCH(Duombaze!L262,DU!A:A,0),1))+IF(Duombaze!M262="",0,INDEX(DU!I:I,MATCH(Duombaze!M262,DU!A:A,0),1))+IF(Duombaze!N262="",0,INDEX(DU!I:I,MATCH(Duombaze!N262,DU!A:A,0),1))+IF(Duombaze!O262="",0,INDEX(DU!I:I,MATCH(Duombaze!O262,DU!A:A,0),1))</f>
        <v>0</v>
      </c>
      <c r="Q262" s="640">
        <f>IF(Duombaze!G262="",0,INDEX(DU!K:K,MATCH(Duombaze!G262,DU!A:A,0),1))+IF(Duombaze!H262="",0,INDEX(DU!K:K,MATCH(Duombaze!H262,DU!A:A,0),1))+IF(Duombaze!I262="",0,INDEX(DU!K:K,MATCH(Duombaze!I262,DU!A:A,0),1))+IF(Duombaze!J262="",0,INDEX(DU!K:K,MATCH(Duombaze!J262,DU!A:A,0),1))+IF(Duombaze!K262="",0,INDEX(DU!K:K,MATCH(Duombaze!K262,DU!A:A,0),1))+IF(Duombaze!L262="",0,INDEX(DU!K:K,MATCH(Duombaze!L262,DU!A:A,0),1))+IF(Duombaze!M262="",0,INDEX(DU!K:K,MATCH(Duombaze!M262,DU!A:A,0),1))+IF(Duombaze!N262="",0,INDEX(DU!K:K,MATCH(Duombaze!N262,DU!A:A,0),1))+IF(Duombaze!O262="",0,INDEX(DU!K:K,MATCH(Duombaze!O262,DU!A:A,0),1))</f>
        <v>0</v>
      </c>
      <c r="R262" s="6"/>
      <c r="S262" s="48"/>
      <c r="T262" s="883"/>
      <c r="U262" s="4">
        <f>IF(Duombaze!T262="",0,INDEX(DU!I:I,MATCH(Duombaze!T262,DU!A:A,0),1))</f>
        <v>0</v>
      </c>
      <c r="V262" s="4">
        <f>IF(Duombaze!T262="",0,INDEX(DU!K:K,MATCH(Duombaze!T262,DU!A:A,0),1))</f>
        <v>0</v>
      </c>
      <c r="W262" s="6"/>
      <c r="X262" s="6"/>
      <c r="Y262" s="858"/>
      <c r="Z262" s="66"/>
      <c r="AA262" s="4"/>
      <c r="AB262" s="6"/>
      <c r="AC262" s="6">
        <f>IF(Duombaze!AB262="",0,INDEX(DU!I:I,MATCH(Duombaze!AB262,DU!A:A,0),1))</f>
        <v>0</v>
      </c>
      <c r="AD262" s="2">
        <f>IF(Duombaze!AB262="",0,INDEX(DU!K:K,MATCH(Duombaze!AB262,DU!A:A,0),1))</f>
        <v>0</v>
      </c>
      <c r="AE262" s="6"/>
      <c r="AF262" s="6"/>
      <c r="AG262" s="6"/>
      <c r="AH262" s="4"/>
      <c r="AI262" s="6"/>
      <c r="AJ262" s="643"/>
      <c r="AK262" s="643"/>
      <c r="AL262" s="643"/>
      <c r="AM262" s="643">
        <f>IF(Duombaze!AJ262="",0,INDEX(DU!I:I,MATCH(Duombaze!AJ262,DU!A:A,0),1))+IF(Duombaze!AK262="",0,INDEX(DU!I:I,MATCH(Duombaze!AK262,DU!A:A,0),1))+IF(Duombaze!AL262="",0,INDEX(DU!I:I,MATCH(Duombaze!AL262,DU!A:A,0),1))</f>
        <v>0</v>
      </c>
      <c r="AN262" s="643">
        <f>IF(Duombaze!AJ262="",0,INDEX(DU!K:K,MATCH(Duombaze!AJ262,DU!A:A,0),1))+IF(Duombaze!AK262="",0,INDEX(DU!K:K,MATCH(Duombaze!AK262,DU!A:A,0),1))+IF(Duombaze!AL262="",0,INDEX(DU!K:K,MATCH(Duombaze!AL262,DU!A:A,0),1))</f>
        <v>0</v>
      </c>
      <c r="AO262" s="6"/>
      <c r="AP262" s="6"/>
      <c r="AQ262" s="6"/>
      <c r="AR262" s="4"/>
      <c r="AS262" s="6"/>
      <c r="AT262" s="643"/>
      <c r="AU262" s="643"/>
      <c r="AV262" s="643"/>
      <c r="AW262" s="643"/>
      <c r="AX262" s="643"/>
      <c r="AY262" s="643"/>
      <c r="AZ262" s="643"/>
      <c r="BA262" s="643"/>
      <c r="BB262" s="643"/>
      <c r="BC262" s="643">
        <f>IF(Duombaze!AT262="",0,INDEX(DU!I:I,MATCH(Duombaze!AT262,DU!A:A,0),1))+IF(Duombaze!AU262="",0,INDEX(DU!I:I,MATCH(Duombaze!AU262,DU!A:A,0),1))+IF(Duombaze!AV262="",0,INDEX(DU!I:I,MATCH(Duombaze!AV262,DU!A:A,0),1))+IF(Duombaze!AW262="",0,INDEX(DU!I:I,MATCH(Duombaze!AW262,DU!A:A,0),1))+IF(Duombaze!AX262="",0,INDEX(DU!I:I,MATCH(Duombaze!AX262,DU!A:A,0),1))+IF(Duombaze!AY262="",0,INDEX(DU!I:I,MATCH(Duombaze!AY262,DU!A:A,0),1))+IF(Duombaze!AZ262="",0,INDEX(DU!I:I,MATCH(Duombaze!AZ262,DU!A:A,0),1))+IF(Duombaze!BA262="",0,INDEX(DU!I:I,MATCH(Duombaze!BA262,DU!A:A,0),1))+IF(Duombaze!BB262="",0,INDEX(DU!I:I,MATCH(Duombaze!BB262,DU!A:A,0),1))</f>
        <v>0</v>
      </c>
      <c r="BD262" s="640">
        <f>IF(Duombaze!AT262="",0,INDEX(DU!K:K,MATCH(Duombaze!AT262,DU!A:A,0),1))+IF(Duombaze!AU262="",0,INDEX(DU!K:K,MATCH(Duombaze!AU262,DU!A:A,0),1))+IF(Duombaze!AV262="",0,INDEX(DU!K:K,MATCH(Duombaze!AV262,DU!A:A,0),1))+IF(Duombaze!AW262="",0,INDEX(DU!K:K,MATCH(Duombaze!AW262,DU!A:A,0),1))+IF(Duombaze!AX262="",0,INDEX(DU!K:K,MATCH(Duombaze!AX262,DU!A:A,0),1))+IF(Duombaze!AY262="",0,INDEX(DU!K:K,MATCH(Duombaze!AY262,DU!A:A,0),1))+IF(Duombaze!AZ262="",0,INDEX(DU!K:K,MATCH(Duombaze!AZ262,DU!A:A,0),1))+IF(Duombaze!BA262="",0,INDEX(DU!K:K,MATCH(Duombaze!BA262,DU!A:A,0),1))+IF(Duombaze!BB262="",0,INDEX(DU!K:K,MATCH(Duombaze!BB262,DU!A:A,0),1))</f>
        <v>0</v>
      </c>
      <c r="BE262" s="6"/>
      <c r="BF262" s="6"/>
      <c r="BG262" s="660"/>
      <c r="BH262" s="4"/>
      <c r="BI262" s="6"/>
      <c r="BJ262" s="643"/>
      <c r="BK262" s="643"/>
      <c r="BL262" s="643"/>
      <c r="BM262" s="639">
        <f>IF(Duombaze!BJ262="",0,INDEX(DU!I:I,MATCH(Duombaze!BJ262,DU!A:A,0),1))+IF(Duombaze!BK262="",0,INDEX(DU!I:I,MATCH(Duombaze!BK262,DU!A:A,0),1))+IF(Duombaze!BL262="",0,INDEX(DU!I:I,MATCH(Duombaze!BL262,DU!A:A,0),1))</f>
        <v>0</v>
      </c>
      <c r="BN262" s="638">
        <f>IF(Duombaze!BJ262="",0,INDEX(DU!K:K,MATCH(Duombaze!BJ262,DU!A:A,0),1))+IF(Duombaze!BK262="",0,INDEX(DU!K:K,MATCH(Duombaze!BK262,DU!A:A,0),1))+IF(Duombaze!BL262="",0,INDEX(DU!K:K,MATCH(Duombaze!BL262,DU!A:A,0),1))</f>
        <v>0</v>
      </c>
      <c r="BO262" s="6"/>
      <c r="BP262" s="6"/>
      <c r="BQ262" s="6"/>
      <c r="BR262" s="6"/>
      <c r="BS262" s="6"/>
      <c r="BT262" s="6"/>
      <c r="BU262" s="6"/>
      <c r="BV262" s="6"/>
      <c r="BW262" s="6">
        <f>IF(Duombaze!BT262="",0,INDEX(DU!I:I,MATCH(Duombaze!BT262,DU!A:A,0),1))+IF(Duombaze!BU262="",0,INDEX(DU!I:I,MATCH(Duombaze!BU262,DU!A:A,0),1))+IF(Duombaze!BV262="",0,INDEX(DU!I:I,MATCH(Duombaze!BV262,DU!A:A,0),1))</f>
        <v>0</v>
      </c>
      <c r="BX262" s="6">
        <f>IF(Duombaze!BT262="",0,INDEX(DU!K:K,MATCH(Duombaze!BT262,DU!A:A,0),1))+IF(Duombaze!BU262="",0,INDEX(DU!K:K,MATCH(Duombaze!BU262,DU!A:A,0),1))+IF(Duombaze!BV262="",0,INDEX(DU!K:K,MATCH(Duombaze!BV262,DU!A:A,0),1))</f>
        <v>0</v>
      </c>
      <c r="BY262" s="6"/>
      <c r="BZ262" s="6"/>
      <c r="CA262" s="6"/>
      <c r="CB262" s="6"/>
      <c r="CC262" s="6"/>
      <c r="CD262" s="6">
        <f>IF(Duombaze!CC262="",0,INDEX(DU!I:I,MATCH(Duombaze!CC262,DU!A:A,0),1))</f>
        <v>0</v>
      </c>
      <c r="CE262" s="4">
        <f>IF(Duombaze!CC262="",0,INDEX(DU!K:K,MATCH(Duombaze!CC262,DU!A:A,0),1))</f>
        <v>0</v>
      </c>
      <c r="CF262" s="6"/>
      <c r="CG262" s="6"/>
      <c r="CH262" s="6"/>
      <c r="CI262" s="4"/>
      <c r="CJ262" s="6"/>
      <c r="CK262" s="6">
        <f>IF(Duombaze!CJ262="",0,INDEX(DU!I:I,MATCH(Duombaze!CJ262,DU!A:A,0),1))</f>
        <v>0</v>
      </c>
      <c r="CL262" s="4">
        <f>IF(Duombaze!CJ262="",0,INDEX(DU!K:K,MATCH(Duombaze!CJ262,DU!A:A,0),1))</f>
        <v>0</v>
      </c>
      <c r="CM262" s="6"/>
      <c r="CN262" s="6"/>
      <c r="CO262" s="6"/>
      <c r="CP262" s="4"/>
      <c r="CQ262" s="6"/>
      <c r="CR262" s="643"/>
      <c r="CS262" s="643"/>
      <c r="CT262" s="643">
        <f>IF(Duombaze!CR262="",0,INDEX(DU!I:I,MATCH(Duombaze!CR262,DU!A:A,0),1))+IF(Duombaze!CS262="",0,INDEX(DU!I:I,MATCH(Duombaze!CS262,DU!A:A,0),1))</f>
        <v>0</v>
      </c>
      <c r="CU262" s="6">
        <f>IF(Duombaze!CR262="",0,INDEX(DU!K:K,MATCH(Duombaze!CR262,DU!A:A,0),1))+IF(Duombaze!CS262="",0,INDEX(DU!K:K,MATCH(Duombaze!CS262,DU!A:A,0),1))</f>
        <v>0</v>
      </c>
      <c r="CV262" s="6"/>
      <c r="CW262" s="6"/>
      <c r="CX262" s="6"/>
      <c r="CY262" s="4"/>
      <c r="CZ262" s="6"/>
      <c r="DA262" s="674"/>
      <c r="DB262" s="674"/>
      <c r="DC262" s="674">
        <f>IF(Duombaze!DA262="",0,INDEX(DU!I:I,MATCH(Duombaze!DA262,DU!A:A,0),1))+IF(Duombaze!DB262="",0,INDEX(DU!I:I,MATCH(Duombaze!DB262,DU!A:A,0),1))</f>
        <v>0</v>
      </c>
      <c r="DD262" s="6">
        <f>IF(Duombaze!DA262="",0,INDEX(DU!K:K,MATCH(Duombaze!DA262,DU!A:A,0),1))+IF(Duombaze!DB262="",0,INDEX(DU!K:K,MATCH(Duombaze!DB262,DU!A:A,0),1))</f>
        <v>0</v>
      </c>
      <c r="DE262" s="6"/>
      <c r="DF262" s="6"/>
      <c r="DG262" s="6"/>
      <c r="DH262" s="6"/>
      <c r="DI262" s="6"/>
      <c r="DJ262" s="674"/>
      <c r="DK262" s="679"/>
      <c r="DL262" s="679">
        <f>IF(Duombaze!DJ262="",0,INDEX(DU!I:I,MATCH(Duombaze!DJ262,DU!A:A,0),1))+IF(Duombaze!DK262="",0,INDEX(DU!I:I,MATCH(Duombaze!DK262,DU!A:A,0),1))</f>
        <v>0</v>
      </c>
      <c r="DM262" s="6">
        <f>IF(Duombaze!DJ262="",0,INDEX(DU!K:K,MATCH(Duombaze!DJ262,DU!A:A,0),1))+IF(Duombaze!DK262="",0,INDEX(DU!K:K,MATCH(Duombaze!DK262,DU!A:A,0),1))</f>
        <v>0</v>
      </c>
      <c r="DN262" s="48"/>
      <c r="DO262" s="48"/>
      <c r="DP262" s="48"/>
      <c r="DQ262" s="4"/>
      <c r="DR262" s="66"/>
      <c r="DS262" s="694"/>
      <c r="DT262" s="694"/>
      <c r="DU262" s="694"/>
      <c r="DV262" s="694"/>
      <c r="DW262" s="694">
        <f>IF(Duombaze!DS262="",0,INDEX(DU!I:I,MATCH(Duombaze!DS262,DU!A:A,0),1))+IF(Duombaze!DT262="",0,INDEX(DU!I:I,MATCH(Duombaze!DT262,DU!A:A,0),1))+IF(Duombaze!DU262="",0,INDEX(DU!I:I,MATCH(Duombaze!DU262,DU!A:A,0),1))+IF(Duombaze!DV262="",0,INDEX(DU!I:I,MATCH(Duombaze!DV262,DU!A:A,0),1))</f>
        <v>0</v>
      </c>
      <c r="DX262" s="640">
        <f>IF(Duombaze!DS262="",0,INDEX(DU!K:K,MATCH(Duombaze!DS262,DU!A:A,0),1))+IF(Duombaze!DT262="",0,INDEX(DU!K:K,MATCH(Duombaze!DT262,DU!A:A,0),1))+IF(Duombaze!DU262="",0,INDEX(DU!K:K,MATCH(Duombaze!DU262,DU!A:A,0),1))+IF(Duombaze!DV262="",0,INDEX(DU!K:KH,MATCH(Duombaze!DV262,DU!A:A,0),1))</f>
        <v>0</v>
      </c>
      <c r="DY262" s="66"/>
      <c r="DZ262" s="66"/>
      <c r="EA262" s="6"/>
      <c r="EB262" s="6"/>
      <c r="EC262" s="6"/>
      <c r="ED262" s="6">
        <f>IF(Duombaze!EC262="",0,INDEX(DU!I:I,MATCH(Duombaze!EC262,DU!A:A,0),1))</f>
        <v>0</v>
      </c>
      <c r="EE262" s="640">
        <f>IF(Duombaze!EC262="",0,INDEX(DU!K:K,MATCH(Duombaze!EC262,DU!A:A,0),1))</f>
        <v>0</v>
      </c>
      <c r="EF262" s="6"/>
      <c r="EG262" s="6"/>
      <c r="EH262" s="6"/>
      <c r="EI262" s="4"/>
      <c r="EJ262" s="6"/>
      <c r="EK262" s="674"/>
      <c r="EL262" s="674"/>
      <c r="EM262" s="674"/>
      <c r="EN262" s="672">
        <f>IF(Duombaze!EK262="",0,INDEX(DU!I:I,MATCH(Duombaze!EK262,DU!A:A,0),1))+IF(Duombaze!EL262="",0,INDEX(DU!I:I,MATCH(Duombaze!EL262,DU!A:A,0),1))+IF(Duombaze!EM262="",0,INDEX(DU!I:I,MATCH(Duombaze!EM262,DU!A:A,0),1))</f>
        <v>0</v>
      </c>
      <c r="EO262" s="19">
        <f>IF(Duombaze!EK262="",0,INDEX(DU!K:K,MATCH(Duombaze!EK262,DU!A:A,0),1))+IF(Duombaze!EL262="",0,INDEX(DU!K:K,MATCH(Duombaze!EL262,DU!A:A,0),1))+IF(Duombaze!EM262="",0,INDEX(DU!K:K,MATCH(Duombaze!EM262,DU!A:A,0),1))</f>
        <v>0</v>
      </c>
      <c r="EP262" s="6"/>
      <c r="EQ262" s="6"/>
      <c r="ER262" s="6"/>
      <c r="ES262" s="4"/>
      <c r="ET262" s="6"/>
      <c r="EU262" s="6"/>
      <c r="EV262" s="6"/>
      <c r="EW262" s="6"/>
      <c r="EX262" s="6"/>
      <c r="EY262" s="6"/>
      <c r="EZ262" s="674"/>
      <c r="FA262" s="674"/>
      <c r="FB262" s="674">
        <f>IF(Duombaze!EZ262="",0,INDEX(DU!I:I,MATCH(Duombaze!EZ262,DU!A:A,0),1))+IF(Duombaze!FA262="",0,INDEX(DU!I:I,MATCH(Duombaze!FA262,DU!A:A,0),1))</f>
        <v>0</v>
      </c>
      <c r="FC262" s="6">
        <f>IF(Duombaze!EZ262="",0,INDEX(DU!K:K,MATCH(Duombaze!EZ262,DU!A:A,0),1))+IF(Duombaze!FA262="",0,INDEX(DU!K:K,MATCH(Duombaze!FA262,DU!A:A,0),1))</f>
        <v>0</v>
      </c>
      <c r="FD262" s="6"/>
      <c r="FE262" s="6"/>
      <c r="FF262" s="6"/>
      <c r="FG262" s="6"/>
      <c r="FH262" s="6"/>
      <c r="FI262" s="6"/>
      <c r="FJ262" s="6"/>
      <c r="FK262" s="66"/>
      <c r="FL262" s="14"/>
      <c r="FM262" s="673"/>
      <c r="FN262" s="673"/>
      <c r="FO262" s="673"/>
      <c r="FP262" s="673"/>
      <c r="FQ262" s="673"/>
      <c r="FR262" s="673"/>
    </row>
    <row r="263" spans="1:174" s="7" customFormat="1" ht="23.45" customHeight="1" x14ac:dyDescent="0.25">
      <c r="A263" s="42">
        <v>6</v>
      </c>
      <c r="B263" s="42" t="s">
        <v>3410</v>
      </c>
      <c r="C263" s="12" t="s">
        <v>3411</v>
      </c>
      <c r="D263" s="6"/>
      <c r="E263" s="4"/>
      <c r="F263" s="6"/>
      <c r="G263" s="643"/>
      <c r="H263" s="643"/>
      <c r="I263" s="643"/>
      <c r="J263" s="643"/>
      <c r="K263" s="643"/>
      <c r="L263" s="643"/>
      <c r="M263" s="643"/>
      <c r="N263" s="643"/>
      <c r="O263" s="643"/>
      <c r="P263" s="643">
        <f>IF(Duombaze!G263="",0,INDEX(DU!I:I,MATCH(Duombaze!G263,DU!A:A,0),1))+IF(Duombaze!H263="",0,INDEX(DU!I:I,MATCH(Duombaze!H263,DU!A:A,0),1))+IF(Duombaze!I263="",0,INDEX(DU!I:I,MATCH(Duombaze!I263,DU!A:A,0),1))+IF(Duombaze!J263="",0,INDEX(DU!I:I,MATCH(Duombaze!J263,DU!A:A,0),1))+IF(Duombaze!K263="",0,INDEX(DU!I:I,MATCH(Duombaze!K263,DU!A:A,0),1))+IF(Duombaze!L263="",0,INDEX(DU!I:I,MATCH(Duombaze!L263,DU!A:A,0),1))+IF(Duombaze!M263="",0,INDEX(DU!I:I,MATCH(Duombaze!M263,DU!A:A,0),1))+IF(Duombaze!N263="",0,INDEX(DU!I:I,MATCH(Duombaze!N263,DU!A:A,0),1))+IF(Duombaze!O263="",0,INDEX(DU!I:I,MATCH(Duombaze!O263,DU!A:A,0),1))</f>
        <v>0</v>
      </c>
      <c r="Q263" s="640">
        <f>IF(Duombaze!G263="",0,INDEX(DU!K:K,MATCH(Duombaze!G263,DU!A:A,0),1))+IF(Duombaze!H263="",0,INDEX(DU!K:K,MATCH(Duombaze!H263,DU!A:A,0),1))+IF(Duombaze!I263="",0,INDEX(DU!K:K,MATCH(Duombaze!I263,DU!A:A,0),1))+IF(Duombaze!J263="",0,INDEX(DU!K:K,MATCH(Duombaze!J263,DU!A:A,0),1))+IF(Duombaze!K263="",0,INDEX(DU!K:K,MATCH(Duombaze!K263,DU!A:A,0),1))+IF(Duombaze!L263="",0,INDEX(DU!K:K,MATCH(Duombaze!L263,DU!A:A,0),1))+IF(Duombaze!M263="",0,INDEX(DU!K:K,MATCH(Duombaze!M263,DU!A:A,0),1))+IF(Duombaze!N263="",0,INDEX(DU!K:K,MATCH(Duombaze!N263,DU!A:A,0),1))+IF(Duombaze!O263="",0,INDEX(DU!K:K,MATCH(Duombaze!O263,DU!A:A,0),1))</f>
        <v>0</v>
      </c>
      <c r="R263" s="6"/>
      <c r="S263" s="48"/>
      <c r="T263" s="883"/>
      <c r="U263" s="4">
        <f>IF(Duombaze!T263="",0,INDEX(DU!I:I,MATCH(Duombaze!T263,DU!A:A,0),1))</f>
        <v>0</v>
      </c>
      <c r="V263" s="4">
        <f>IF(Duombaze!T263="",0,INDEX(DU!K:K,MATCH(Duombaze!T263,DU!A:A,0),1))</f>
        <v>0</v>
      </c>
      <c r="W263" s="6"/>
      <c r="X263" s="6"/>
      <c r="Y263" s="858"/>
      <c r="Z263" s="66"/>
      <c r="AA263" s="4"/>
      <c r="AB263" s="6"/>
      <c r="AC263" s="6">
        <f>IF(Duombaze!AB263="",0,INDEX(DU!I:I,MATCH(Duombaze!AB263,DU!A:A,0),1))</f>
        <v>0</v>
      </c>
      <c r="AD263" s="2">
        <f>IF(Duombaze!AB263="",0,INDEX(DU!K:K,MATCH(Duombaze!AB263,DU!A:A,0),1))</f>
        <v>0</v>
      </c>
      <c r="AE263" s="6"/>
      <c r="AF263" s="6"/>
      <c r="AG263" s="6"/>
      <c r="AH263" s="4"/>
      <c r="AI263" s="6"/>
      <c r="AJ263" s="643"/>
      <c r="AK263" s="643"/>
      <c r="AL263" s="643"/>
      <c r="AM263" s="643">
        <f>IF(Duombaze!AJ263="",0,INDEX(DU!I:I,MATCH(Duombaze!AJ263,DU!A:A,0),1))+IF(Duombaze!AK263="",0,INDEX(DU!I:I,MATCH(Duombaze!AK263,DU!A:A,0),1))+IF(Duombaze!AL263="",0,INDEX(DU!I:I,MATCH(Duombaze!AL263,DU!A:A,0),1))</f>
        <v>0</v>
      </c>
      <c r="AN263" s="643">
        <f>IF(Duombaze!AJ263="",0,INDEX(DU!K:K,MATCH(Duombaze!AJ263,DU!A:A,0),1))+IF(Duombaze!AK263="",0,INDEX(DU!K:K,MATCH(Duombaze!AK263,DU!A:A,0),1))+IF(Duombaze!AL263="",0,INDEX(DU!K:K,MATCH(Duombaze!AL263,DU!A:A,0),1))</f>
        <v>0</v>
      </c>
      <c r="AO263" s="6"/>
      <c r="AP263" s="6"/>
      <c r="AQ263" s="6"/>
      <c r="AR263" s="4"/>
      <c r="AS263" s="6"/>
      <c r="AT263" s="643"/>
      <c r="AU263" s="643"/>
      <c r="AV263" s="643"/>
      <c r="AW263" s="643"/>
      <c r="AX263" s="643"/>
      <c r="AY263" s="643"/>
      <c r="AZ263" s="643"/>
      <c r="BA263" s="643"/>
      <c r="BB263" s="643"/>
      <c r="BC263" s="643">
        <f>IF(Duombaze!AT263="",0,INDEX(DU!I:I,MATCH(Duombaze!AT263,DU!A:A,0),1))+IF(Duombaze!AU263="",0,INDEX(DU!I:I,MATCH(Duombaze!AU263,DU!A:A,0),1))+IF(Duombaze!AV263="",0,INDEX(DU!I:I,MATCH(Duombaze!AV263,DU!A:A,0),1))+IF(Duombaze!AW263="",0,INDEX(DU!I:I,MATCH(Duombaze!AW263,DU!A:A,0),1))+IF(Duombaze!AX263="",0,INDEX(DU!I:I,MATCH(Duombaze!AX263,DU!A:A,0),1))+IF(Duombaze!AY263="",0,INDEX(DU!I:I,MATCH(Duombaze!AY263,DU!A:A,0),1))+IF(Duombaze!AZ263="",0,INDEX(DU!I:I,MATCH(Duombaze!AZ263,DU!A:A,0),1))+IF(Duombaze!BA263="",0,INDEX(DU!I:I,MATCH(Duombaze!BA263,DU!A:A,0),1))+IF(Duombaze!BB263="",0,INDEX(DU!I:I,MATCH(Duombaze!BB263,DU!A:A,0),1))</f>
        <v>0</v>
      </c>
      <c r="BD263" s="640">
        <f>IF(Duombaze!AT263="",0,INDEX(DU!K:K,MATCH(Duombaze!AT263,DU!A:A,0),1))+IF(Duombaze!AU263="",0,INDEX(DU!K:K,MATCH(Duombaze!AU263,DU!A:A,0),1))+IF(Duombaze!AV263="",0,INDEX(DU!K:K,MATCH(Duombaze!AV263,DU!A:A,0),1))+IF(Duombaze!AW263="",0,INDEX(DU!K:K,MATCH(Duombaze!AW263,DU!A:A,0),1))+IF(Duombaze!AX263="",0,INDEX(DU!K:K,MATCH(Duombaze!AX263,DU!A:A,0),1))+IF(Duombaze!AY263="",0,INDEX(DU!K:K,MATCH(Duombaze!AY263,DU!A:A,0),1))+IF(Duombaze!AZ263="",0,INDEX(DU!K:K,MATCH(Duombaze!AZ263,DU!A:A,0),1))+IF(Duombaze!BA263="",0,INDEX(DU!K:K,MATCH(Duombaze!BA263,DU!A:A,0),1))+IF(Duombaze!BB263="",0,INDEX(DU!K:K,MATCH(Duombaze!BB263,DU!A:A,0),1))</f>
        <v>0</v>
      </c>
      <c r="BE263" s="6"/>
      <c r="BF263" s="6"/>
      <c r="BG263" s="660"/>
      <c r="BH263" s="4"/>
      <c r="BI263" s="6"/>
      <c r="BJ263" s="643"/>
      <c r="BK263" s="643"/>
      <c r="BL263" s="643"/>
      <c r="BM263" s="639">
        <f>IF(Duombaze!BJ263="",0,INDEX(DU!I:I,MATCH(Duombaze!BJ263,DU!A:A,0),1))+IF(Duombaze!BK263="",0,INDEX(DU!I:I,MATCH(Duombaze!BK263,DU!A:A,0),1))+IF(Duombaze!BL263="",0,INDEX(DU!I:I,MATCH(Duombaze!BL263,DU!A:A,0),1))</f>
        <v>0</v>
      </c>
      <c r="BN263" s="638">
        <f>IF(Duombaze!BJ263="",0,INDEX(DU!K:K,MATCH(Duombaze!BJ263,DU!A:A,0),1))+IF(Duombaze!BK263="",0,INDEX(DU!K:K,MATCH(Duombaze!BK263,DU!A:A,0),1))+IF(Duombaze!BL263="",0,INDEX(DU!K:K,MATCH(Duombaze!BL263,DU!A:A,0),1))</f>
        <v>0</v>
      </c>
      <c r="BO263" s="6"/>
      <c r="BP263" s="6"/>
      <c r="BQ263" s="6"/>
      <c r="BR263" s="6"/>
      <c r="BS263" s="6"/>
      <c r="BT263" s="6"/>
      <c r="BU263" s="6"/>
      <c r="BV263" s="6"/>
      <c r="BW263" s="6">
        <f>IF(Duombaze!BT263="",0,INDEX(DU!I:I,MATCH(Duombaze!BT263,DU!A:A,0),1))+IF(Duombaze!BU263="",0,INDEX(DU!I:I,MATCH(Duombaze!BU263,DU!A:A,0),1))+IF(Duombaze!BV263="",0,INDEX(DU!I:I,MATCH(Duombaze!BV263,DU!A:A,0),1))</f>
        <v>0</v>
      </c>
      <c r="BX263" s="6">
        <f>IF(Duombaze!BT263="",0,INDEX(DU!K:K,MATCH(Duombaze!BT263,DU!A:A,0),1))+IF(Duombaze!BU263="",0,INDEX(DU!K:K,MATCH(Duombaze!BU263,DU!A:A,0),1))+IF(Duombaze!BV263="",0,INDEX(DU!K:K,MATCH(Duombaze!BV263,DU!A:A,0),1))</f>
        <v>0</v>
      </c>
      <c r="BY263" s="6"/>
      <c r="BZ263" s="6"/>
      <c r="CA263" s="6"/>
      <c r="CB263" s="6"/>
      <c r="CC263" s="6"/>
      <c r="CD263" s="6">
        <f>IF(Duombaze!CC263="",0,INDEX(DU!I:I,MATCH(Duombaze!CC263,DU!A:A,0),1))</f>
        <v>0</v>
      </c>
      <c r="CE263" s="4">
        <f>IF(Duombaze!CC263="",0,INDEX(DU!K:K,MATCH(Duombaze!CC263,DU!A:A,0),1))</f>
        <v>0</v>
      </c>
      <c r="CF263" s="6"/>
      <c r="CG263" s="6"/>
      <c r="CH263" s="6"/>
      <c r="CI263" s="4"/>
      <c r="CJ263" s="6"/>
      <c r="CK263" s="6">
        <f>IF(Duombaze!CJ263="",0,INDEX(DU!I:I,MATCH(Duombaze!CJ263,DU!A:A,0),1))</f>
        <v>0</v>
      </c>
      <c r="CL263" s="4">
        <f>IF(Duombaze!CJ263="",0,INDEX(DU!K:K,MATCH(Duombaze!CJ263,DU!A:A,0),1))</f>
        <v>0</v>
      </c>
      <c r="CM263" s="6"/>
      <c r="CN263" s="6"/>
      <c r="CO263" s="6"/>
      <c r="CP263" s="4"/>
      <c r="CQ263" s="6"/>
      <c r="CR263" s="643"/>
      <c r="CS263" s="643"/>
      <c r="CT263" s="643">
        <f>IF(Duombaze!CR263="",0,INDEX(DU!I:I,MATCH(Duombaze!CR263,DU!A:A,0),1))+IF(Duombaze!CS263="",0,INDEX(DU!I:I,MATCH(Duombaze!CS263,DU!A:A,0),1))</f>
        <v>0</v>
      </c>
      <c r="CU263" s="6">
        <f>IF(Duombaze!CR263="",0,INDEX(DU!K:K,MATCH(Duombaze!CR263,DU!A:A,0),1))+IF(Duombaze!CS263="",0,INDEX(DU!K:K,MATCH(Duombaze!CS263,DU!A:A,0),1))</f>
        <v>0</v>
      </c>
      <c r="CV263" s="6"/>
      <c r="CW263" s="6"/>
      <c r="CX263" s="6"/>
      <c r="CY263" s="4"/>
      <c r="CZ263" s="6"/>
      <c r="DA263" s="674"/>
      <c r="DB263" s="674"/>
      <c r="DC263" s="674">
        <f>IF(Duombaze!DA263="",0,INDEX(DU!I:I,MATCH(Duombaze!DA263,DU!A:A,0),1))+IF(Duombaze!DB263="",0,INDEX(DU!I:I,MATCH(Duombaze!DB263,DU!A:A,0),1))</f>
        <v>0</v>
      </c>
      <c r="DD263" s="6">
        <f>IF(Duombaze!DA263="",0,INDEX(DU!K:K,MATCH(Duombaze!DA263,DU!A:A,0),1))+IF(Duombaze!DB263="",0,INDEX(DU!K:K,MATCH(Duombaze!DB263,DU!A:A,0),1))</f>
        <v>0</v>
      </c>
      <c r="DE263" s="6"/>
      <c r="DF263" s="6"/>
      <c r="DG263" s="6"/>
      <c r="DH263" s="6"/>
      <c r="DI263" s="6"/>
      <c r="DJ263" s="674"/>
      <c r="DK263" s="679"/>
      <c r="DL263" s="679">
        <f>IF(Duombaze!DJ263="",0,INDEX(DU!I:I,MATCH(Duombaze!DJ263,DU!A:A,0),1))+IF(Duombaze!DK263="",0,INDEX(DU!I:I,MATCH(Duombaze!DK263,DU!A:A,0),1))</f>
        <v>0</v>
      </c>
      <c r="DM263" s="6">
        <f>IF(Duombaze!DJ263="",0,INDEX(DU!K:K,MATCH(Duombaze!DJ263,DU!A:A,0),1))+IF(Duombaze!DK263="",0,INDEX(DU!K:K,MATCH(Duombaze!DK263,DU!A:A,0),1))</f>
        <v>0</v>
      </c>
      <c r="DN263" s="48"/>
      <c r="DO263" s="48"/>
      <c r="DP263" s="48"/>
      <c r="DQ263" s="4"/>
      <c r="DR263" s="66"/>
      <c r="DS263" s="694"/>
      <c r="DT263" s="694"/>
      <c r="DU263" s="694"/>
      <c r="DV263" s="694"/>
      <c r="DW263" s="694">
        <f>IF(Duombaze!DS263="",0,INDEX(DU!I:I,MATCH(Duombaze!DS263,DU!A:A,0),1))+IF(Duombaze!DT263="",0,INDEX(DU!I:I,MATCH(Duombaze!DT263,DU!A:A,0),1))+IF(Duombaze!DU263="",0,INDEX(DU!I:I,MATCH(Duombaze!DU263,DU!A:A,0),1))+IF(Duombaze!DV263="",0,INDEX(DU!I:I,MATCH(Duombaze!DV263,DU!A:A,0),1))</f>
        <v>0</v>
      </c>
      <c r="DX263" s="640">
        <f>IF(Duombaze!DS263="",0,INDEX(DU!K:K,MATCH(Duombaze!DS263,DU!A:A,0),1))+IF(Duombaze!DT263="",0,INDEX(DU!K:K,MATCH(Duombaze!DT263,DU!A:A,0),1))+IF(Duombaze!DU263="",0,INDEX(DU!K:K,MATCH(Duombaze!DU263,DU!A:A,0),1))+IF(Duombaze!DV263="",0,INDEX(DU!K:KH,MATCH(Duombaze!DV263,DU!A:A,0),1))</f>
        <v>0</v>
      </c>
      <c r="DY263" s="66"/>
      <c r="DZ263" s="66"/>
      <c r="EA263" s="6"/>
      <c r="EB263" s="6"/>
      <c r="EC263" s="6"/>
      <c r="ED263" s="6">
        <f>IF(Duombaze!EC263="",0,INDEX(DU!I:I,MATCH(Duombaze!EC263,DU!A:A,0),1))</f>
        <v>0</v>
      </c>
      <c r="EE263" s="640">
        <f>IF(Duombaze!EC263="",0,INDEX(DU!K:K,MATCH(Duombaze!EC263,DU!A:A,0),1))</f>
        <v>0</v>
      </c>
      <c r="EF263" s="6"/>
      <c r="EG263" s="6"/>
      <c r="EH263" s="6"/>
      <c r="EI263" s="4"/>
      <c r="EJ263" s="6"/>
      <c r="EK263" s="674"/>
      <c r="EL263" s="674"/>
      <c r="EM263" s="674"/>
      <c r="EN263" s="672">
        <f>IF(Duombaze!EK263="",0,INDEX(DU!I:I,MATCH(Duombaze!EK263,DU!A:A,0),1))+IF(Duombaze!EL263="",0,INDEX(DU!I:I,MATCH(Duombaze!EL263,DU!A:A,0),1))+IF(Duombaze!EM263="",0,INDEX(DU!I:I,MATCH(Duombaze!EM263,DU!A:A,0),1))</f>
        <v>0</v>
      </c>
      <c r="EO263" s="19">
        <f>IF(Duombaze!EK263="",0,INDEX(DU!K:K,MATCH(Duombaze!EK263,DU!A:A,0),1))+IF(Duombaze!EL263="",0,INDEX(DU!K:K,MATCH(Duombaze!EL263,DU!A:A,0),1))+IF(Duombaze!EM263="",0,INDEX(DU!K:K,MATCH(Duombaze!EM263,DU!A:A,0),1))</f>
        <v>0</v>
      </c>
      <c r="EP263" s="6"/>
      <c r="EQ263" s="6"/>
      <c r="ER263" s="6"/>
      <c r="ES263" s="4"/>
      <c r="ET263" s="6"/>
      <c r="EU263" s="6"/>
      <c r="EV263" s="6"/>
      <c r="EW263" s="6"/>
      <c r="EX263" s="6"/>
      <c r="EY263" s="6"/>
      <c r="EZ263" s="674"/>
      <c r="FA263" s="674"/>
      <c r="FB263" s="674">
        <f>IF(Duombaze!EZ263="",0,INDEX(DU!I:I,MATCH(Duombaze!EZ263,DU!A:A,0),1))+IF(Duombaze!FA263="",0,INDEX(DU!I:I,MATCH(Duombaze!FA263,DU!A:A,0),1))</f>
        <v>0</v>
      </c>
      <c r="FC263" s="6">
        <f>IF(Duombaze!EZ263="",0,INDEX(DU!K:K,MATCH(Duombaze!EZ263,DU!A:A,0),1))+IF(Duombaze!FA263="",0,INDEX(DU!K:K,MATCH(Duombaze!FA263,DU!A:A,0),1))</f>
        <v>0</v>
      </c>
      <c r="FD263" s="6"/>
      <c r="FE263" s="6"/>
      <c r="FF263" s="6"/>
      <c r="FG263" s="6"/>
      <c r="FH263" s="6"/>
      <c r="FI263" s="6"/>
      <c r="FJ263" s="6"/>
      <c r="FK263" s="66"/>
      <c r="FL263" s="14"/>
      <c r="FM263" s="673"/>
      <c r="FN263" s="673"/>
      <c r="FO263" s="673"/>
      <c r="FP263" s="673"/>
      <c r="FQ263" s="673"/>
      <c r="FR263" s="673"/>
    </row>
    <row r="264" spans="1:174" s="7" customFormat="1" ht="23.45" customHeight="1" x14ac:dyDescent="0.25">
      <c r="A264" s="42">
        <v>7</v>
      </c>
      <c r="B264" s="42" t="s">
        <v>3410</v>
      </c>
      <c r="C264" s="12" t="s">
        <v>3411</v>
      </c>
      <c r="D264" s="6"/>
      <c r="E264" s="4"/>
      <c r="F264" s="6"/>
      <c r="G264" s="643"/>
      <c r="H264" s="643"/>
      <c r="I264" s="643"/>
      <c r="J264" s="643"/>
      <c r="K264" s="643"/>
      <c r="L264" s="643"/>
      <c r="M264" s="643"/>
      <c r="N264" s="643"/>
      <c r="O264" s="643"/>
      <c r="P264" s="643">
        <f>IF(Duombaze!G264="",0,INDEX(DU!I:I,MATCH(Duombaze!G264,DU!A:A,0),1))+IF(Duombaze!H264="",0,INDEX(DU!I:I,MATCH(Duombaze!H264,DU!A:A,0),1))+IF(Duombaze!I264="",0,INDEX(DU!I:I,MATCH(Duombaze!I264,DU!A:A,0),1))+IF(Duombaze!J264="",0,INDEX(DU!I:I,MATCH(Duombaze!J264,DU!A:A,0),1))+IF(Duombaze!K264="",0,INDEX(DU!I:I,MATCH(Duombaze!K264,DU!A:A,0),1))+IF(Duombaze!L264="",0,INDEX(DU!I:I,MATCH(Duombaze!L264,DU!A:A,0),1))+IF(Duombaze!M264="",0,INDEX(DU!I:I,MATCH(Duombaze!M264,DU!A:A,0),1))+IF(Duombaze!N264="",0,INDEX(DU!I:I,MATCH(Duombaze!N264,DU!A:A,0),1))+IF(Duombaze!O264="",0,INDEX(DU!I:I,MATCH(Duombaze!O264,DU!A:A,0),1))</f>
        <v>0</v>
      </c>
      <c r="Q264" s="640">
        <f>IF(Duombaze!G264="",0,INDEX(DU!K:K,MATCH(Duombaze!G264,DU!A:A,0),1))+IF(Duombaze!H264="",0,INDEX(DU!K:K,MATCH(Duombaze!H264,DU!A:A,0),1))+IF(Duombaze!I264="",0,INDEX(DU!K:K,MATCH(Duombaze!I264,DU!A:A,0),1))+IF(Duombaze!J264="",0,INDEX(DU!K:K,MATCH(Duombaze!J264,DU!A:A,0),1))+IF(Duombaze!K264="",0,INDEX(DU!K:K,MATCH(Duombaze!K264,DU!A:A,0),1))+IF(Duombaze!L264="",0,INDEX(DU!K:K,MATCH(Duombaze!L264,DU!A:A,0),1))+IF(Duombaze!M264="",0,INDEX(DU!K:K,MATCH(Duombaze!M264,DU!A:A,0),1))+IF(Duombaze!N264="",0,INDEX(DU!K:K,MATCH(Duombaze!N264,DU!A:A,0),1))+IF(Duombaze!O264="",0,INDEX(DU!K:K,MATCH(Duombaze!O264,DU!A:A,0),1))</f>
        <v>0</v>
      </c>
      <c r="R264" s="6"/>
      <c r="S264" s="48"/>
      <c r="T264" s="883"/>
      <c r="U264" s="4">
        <f>IF(Duombaze!T264="",0,INDEX(DU!I:I,MATCH(Duombaze!T264,DU!A:A,0),1))</f>
        <v>0</v>
      </c>
      <c r="V264" s="4">
        <f>IF(Duombaze!T264="",0,INDEX(DU!K:K,MATCH(Duombaze!T264,DU!A:A,0),1))</f>
        <v>0</v>
      </c>
      <c r="W264" s="6"/>
      <c r="X264" s="6"/>
      <c r="Y264" s="858"/>
      <c r="Z264" s="66"/>
      <c r="AA264" s="4"/>
      <c r="AB264" s="6"/>
      <c r="AC264" s="6">
        <f>IF(Duombaze!AB264="",0,INDEX(DU!I:I,MATCH(Duombaze!AB264,DU!A:A,0),1))</f>
        <v>0</v>
      </c>
      <c r="AD264" s="2">
        <f>IF(Duombaze!AB264="",0,INDEX(DU!K:K,MATCH(Duombaze!AB264,DU!A:A,0),1))</f>
        <v>0</v>
      </c>
      <c r="AE264" s="6"/>
      <c r="AF264" s="6"/>
      <c r="AG264" s="6"/>
      <c r="AH264" s="4"/>
      <c r="AI264" s="6"/>
      <c r="AJ264" s="643"/>
      <c r="AK264" s="643"/>
      <c r="AL264" s="643"/>
      <c r="AM264" s="643">
        <f>IF(Duombaze!AJ264="",0,INDEX(DU!I:I,MATCH(Duombaze!AJ264,DU!A:A,0),1))+IF(Duombaze!AK264="",0,INDEX(DU!I:I,MATCH(Duombaze!AK264,DU!A:A,0),1))+IF(Duombaze!AL264="",0,INDEX(DU!I:I,MATCH(Duombaze!AL264,DU!A:A,0),1))</f>
        <v>0</v>
      </c>
      <c r="AN264" s="643">
        <f>IF(Duombaze!AJ264="",0,INDEX(DU!K:K,MATCH(Duombaze!AJ264,DU!A:A,0),1))+IF(Duombaze!AK264="",0,INDEX(DU!K:K,MATCH(Duombaze!AK264,DU!A:A,0),1))+IF(Duombaze!AL264="",0,INDEX(DU!K:K,MATCH(Duombaze!AL264,DU!A:A,0),1))</f>
        <v>0</v>
      </c>
      <c r="AO264" s="6"/>
      <c r="AP264" s="6"/>
      <c r="AQ264" s="6"/>
      <c r="AR264" s="4"/>
      <c r="AS264" s="6"/>
      <c r="AT264" s="643"/>
      <c r="AU264" s="643"/>
      <c r="AV264" s="643"/>
      <c r="AW264" s="643"/>
      <c r="AX264" s="643"/>
      <c r="AY264" s="643"/>
      <c r="AZ264" s="643"/>
      <c r="BA264" s="643"/>
      <c r="BB264" s="643"/>
      <c r="BC264" s="643">
        <f>IF(Duombaze!AT264="",0,INDEX(DU!I:I,MATCH(Duombaze!AT264,DU!A:A,0),1))+IF(Duombaze!AU264="",0,INDEX(DU!I:I,MATCH(Duombaze!AU264,DU!A:A,0),1))+IF(Duombaze!AV264="",0,INDEX(DU!I:I,MATCH(Duombaze!AV264,DU!A:A,0),1))+IF(Duombaze!AW264="",0,INDEX(DU!I:I,MATCH(Duombaze!AW264,DU!A:A,0),1))+IF(Duombaze!AX264="",0,INDEX(DU!I:I,MATCH(Duombaze!AX264,DU!A:A,0),1))+IF(Duombaze!AY264="",0,INDEX(DU!I:I,MATCH(Duombaze!AY264,DU!A:A,0),1))+IF(Duombaze!AZ264="",0,INDEX(DU!I:I,MATCH(Duombaze!AZ264,DU!A:A,0),1))+IF(Duombaze!BA264="",0,INDEX(DU!I:I,MATCH(Duombaze!BA264,DU!A:A,0),1))+IF(Duombaze!BB264="",0,INDEX(DU!I:I,MATCH(Duombaze!BB264,DU!A:A,0),1))</f>
        <v>0</v>
      </c>
      <c r="BD264" s="640">
        <f>IF(Duombaze!AT264="",0,INDEX(DU!K:K,MATCH(Duombaze!AT264,DU!A:A,0),1))+IF(Duombaze!AU264="",0,INDEX(DU!K:K,MATCH(Duombaze!AU264,DU!A:A,0),1))+IF(Duombaze!AV264="",0,INDEX(DU!K:K,MATCH(Duombaze!AV264,DU!A:A,0),1))+IF(Duombaze!AW264="",0,INDEX(DU!K:K,MATCH(Duombaze!AW264,DU!A:A,0),1))+IF(Duombaze!AX264="",0,INDEX(DU!K:K,MATCH(Duombaze!AX264,DU!A:A,0),1))+IF(Duombaze!AY264="",0,INDEX(DU!K:K,MATCH(Duombaze!AY264,DU!A:A,0),1))+IF(Duombaze!AZ264="",0,INDEX(DU!K:K,MATCH(Duombaze!AZ264,DU!A:A,0),1))+IF(Duombaze!BA264="",0,INDEX(DU!K:K,MATCH(Duombaze!BA264,DU!A:A,0),1))+IF(Duombaze!BB264="",0,INDEX(DU!K:K,MATCH(Duombaze!BB264,DU!A:A,0),1))</f>
        <v>0</v>
      </c>
      <c r="BE264" s="6"/>
      <c r="BF264" s="6"/>
      <c r="BG264" s="660"/>
      <c r="BH264" s="4"/>
      <c r="BI264" s="6"/>
      <c r="BJ264" s="643"/>
      <c r="BK264" s="643"/>
      <c r="BL264" s="643"/>
      <c r="BM264" s="639">
        <f>IF(Duombaze!BJ264="",0,INDEX(DU!I:I,MATCH(Duombaze!BJ264,DU!A:A,0),1))+IF(Duombaze!BK264="",0,INDEX(DU!I:I,MATCH(Duombaze!BK264,DU!A:A,0),1))+IF(Duombaze!BL264="",0,INDEX(DU!I:I,MATCH(Duombaze!BL264,DU!A:A,0),1))</f>
        <v>0</v>
      </c>
      <c r="BN264" s="638">
        <f>IF(Duombaze!BJ264="",0,INDEX(DU!K:K,MATCH(Duombaze!BJ264,DU!A:A,0),1))+IF(Duombaze!BK264="",0,INDEX(DU!K:K,MATCH(Duombaze!BK264,DU!A:A,0),1))+IF(Duombaze!BL264="",0,INDEX(DU!K:K,MATCH(Duombaze!BL264,DU!A:A,0),1))</f>
        <v>0</v>
      </c>
      <c r="BO264" s="6"/>
      <c r="BP264" s="6"/>
      <c r="BQ264" s="6"/>
      <c r="BR264" s="6"/>
      <c r="BS264" s="6"/>
      <c r="BT264" s="6"/>
      <c r="BU264" s="6"/>
      <c r="BV264" s="6"/>
      <c r="BW264" s="6">
        <f>IF(Duombaze!BT264="",0,INDEX(DU!I:I,MATCH(Duombaze!BT264,DU!A:A,0),1))+IF(Duombaze!BU264="",0,INDEX(DU!I:I,MATCH(Duombaze!BU264,DU!A:A,0),1))+IF(Duombaze!BV264="",0,INDEX(DU!I:I,MATCH(Duombaze!BV264,DU!A:A,0),1))</f>
        <v>0</v>
      </c>
      <c r="BX264" s="6">
        <f>IF(Duombaze!BT264="",0,INDEX(DU!K:K,MATCH(Duombaze!BT264,DU!A:A,0),1))+IF(Duombaze!BU264="",0,INDEX(DU!K:K,MATCH(Duombaze!BU264,DU!A:A,0),1))+IF(Duombaze!BV264="",0,INDEX(DU!K:K,MATCH(Duombaze!BV264,DU!A:A,0),1))</f>
        <v>0</v>
      </c>
      <c r="BY264" s="6"/>
      <c r="BZ264" s="6"/>
      <c r="CA264" s="6"/>
      <c r="CB264" s="6"/>
      <c r="CC264" s="6"/>
      <c r="CD264" s="6">
        <f>IF(Duombaze!CC264="",0,INDEX(DU!I:I,MATCH(Duombaze!CC264,DU!A:A,0),1))</f>
        <v>0</v>
      </c>
      <c r="CE264" s="4">
        <f>IF(Duombaze!CC264="",0,INDEX(DU!K:K,MATCH(Duombaze!CC264,DU!A:A,0),1))</f>
        <v>0</v>
      </c>
      <c r="CF264" s="6"/>
      <c r="CG264" s="6"/>
      <c r="CH264" s="6"/>
      <c r="CI264" s="4"/>
      <c r="CJ264" s="6"/>
      <c r="CK264" s="6">
        <f>IF(Duombaze!CJ264="",0,INDEX(DU!I:I,MATCH(Duombaze!CJ264,DU!A:A,0),1))</f>
        <v>0</v>
      </c>
      <c r="CL264" s="4">
        <f>IF(Duombaze!CJ264="",0,INDEX(DU!K:K,MATCH(Duombaze!CJ264,DU!A:A,0),1))</f>
        <v>0</v>
      </c>
      <c r="CM264" s="6"/>
      <c r="CN264" s="6"/>
      <c r="CO264" s="6"/>
      <c r="CP264" s="4"/>
      <c r="CQ264" s="6"/>
      <c r="CR264" s="643"/>
      <c r="CS264" s="643"/>
      <c r="CT264" s="643">
        <f>IF(Duombaze!CR264="",0,INDEX(DU!I:I,MATCH(Duombaze!CR264,DU!A:A,0),1))+IF(Duombaze!CS264="",0,INDEX(DU!I:I,MATCH(Duombaze!CS264,DU!A:A,0),1))</f>
        <v>0</v>
      </c>
      <c r="CU264" s="6">
        <f>IF(Duombaze!CR264="",0,INDEX(DU!K:K,MATCH(Duombaze!CR264,DU!A:A,0),1))+IF(Duombaze!CS264="",0,INDEX(DU!K:K,MATCH(Duombaze!CS264,DU!A:A,0),1))</f>
        <v>0</v>
      </c>
      <c r="CV264" s="6"/>
      <c r="CW264" s="6"/>
      <c r="CX264" s="6"/>
      <c r="CY264" s="4"/>
      <c r="CZ264" s="6"/>
      <c r="DA264" s="674"/>
      <c r="DB264" s="674"/>
      <c r="DC264" s="674">
        <f>IF(Duombaze!DA264="",0,INDEX(DU!I:I,MATCH(Duombaze!DA264,DU!A:A,0),1))+IF(Duombaze!DB264="",0,INDEX(DU!I:I,MATCH(Duombaze!DB264,DU!A:A,0),1))</f>
        <v>0</v>
      </c>
      <c r="DD264" s="6">
        <f>IF(Duombaze!DA264="",0,INDEX(DU!K:K,MATCH(Duombaze!DA264,DU!A:A,0),1))+IF(Duombaze!DB264="",0,INDEX(DU!K:K,MATCH(Duombaze!DB264,DU!A:A,0),1))</f>
        <v>0</v>
      </c>
      <c r="DE264" s="6"/>
      <c r="DF264" s="6"/>
      <c r="DG264" s="6"/>
      <c r="DH264" s="6"/>
      <c r="DI264" s="6"/>
      <c r="DJ264" s="674"/>
      <c r="DK264" s="679"/>
      <c r="DL264" s="679">
        <f>IF(Duombaze!DJ264="",0,INDEX(DU!I:I,MATCH(Duombaze!DJ264,DU!A:A,0),1))+IF(Duombaze!DK264="",0,INDEX(DU!I:I,MATCH(Duombaze!DK264,DU!A:A,0),1))</f>
        <v>0</v>
      </c>
      <c r="DM264" s="6">
        <f>IF(Duombaze!DJ264="",0,INDEX(DU!K:K,MATCH(Duombaze!DJ264,DU!A:A,0),1))+IF(Duombaze!DK264="",0,INDEX(DU!K:K,MATCH(Duombaze!DK264,DU!A:A,0),1))</f>
        <v>0</v>
      </c>
      <c r="DN264" s="48"/>
      <c r="DO264" s="48"/>
      <c r="DP264" s="48"/>
      <c r="DQ264" s="4"/>
      <c r="DR264" s="66"/>
      <c r="DS264" s="694"/>
      <c r="DT264" s="694"/>
      <c r="DU264" s="694"/>
      <c r="DV264" s="694"/>
      <c r="DW264" s="694">
        <f>IF(Duombaze!DS264="",0,INDEX(DU!I:I,MATCH(Duombaze!DS264,DU!A:A,0),1))+IF(Duombaze!DT264="",0,INDEX(DU!I:I,MATCH(Duombaze!DT264,DU!A:A,0),1))+IF(Duombaze!DU264="",0,INDEX(DU!I:I,MATCH(Duombaze!DU264,DU!A:A,0),1))+IF(Duombaze!DV264="",0,INDEX(DU!I:I,MATCH(Duombaze!DV264,DU!A:A,0),1))</f>
        <v>0</v>
      </c>
      <c r="DX264" s="640">
        <f>IF(Duombaze!DS264="",0,INDEX(DU!K:K,MATCH(Duombaze!DS264,DU!A:A,0),1))+IF(Duombaze!DT264="",0,INDEX(DU!K:K,MATCH(Duombaze!DT264,DU!A:A,0),1))+IF(Duombaze!DU264="",0,INDEX(DU!K:K,MATCH(Duombaze!DU264,DU!A:A,0),1))+IF(Duombaze!DV264="",0,INDEX(DU!K:KH,MATCH(Duombaze!DV264,DU!A:A,0),1))</f>
        <v>0</v>
      </c>
      <c r="DY264" s="66"/>
      <c r="DZ264" s="66"/>
      <c r="EA264" s="6"/>
      <c r="EB264" s="6"/>
      <c r="EC264" s="6"/>
      <c r="ED264" s="6">
        <f>IF(Duombaze!EC264="",0,INDEX(DU!I:I,MATCH(Duombaze!EC264,DU!A:A,0),1))</f>
        <v>0</v>
      </c>
      <c r="EE264" s="640">
        <f>IF(Duombaze!EC264="",0,INDEX(DU!K:K,MATCH(Duombaze!EC264,DU!A:A,0),1))</f>
        <v>0</v>
      </c>
      <c r="EF264" s="6"/>
      <c r="EG264" s="6"/>
      <c r="EH264" s="6"/>
      <c r="EI264" s="4"/>
      <c r="EJ264" s="6"/>
      <c r="EK264" s="674"/>
      <c r="EL264" s="674"/>
      <c r="EM264" s="674"/>
      <c r="EN264" s="672">
        <f>IF(Duombaze!EK264="",0,INDEX(DU!I:I,MATCH(Duombaze!EK264,DU!A:A,0),1))+IF(Duombaze!EL264="",0,INDEX(DU!I:I,MATCH(Duombaze!EL264,DU!A:A,0),1))+IF(Duombaze!EM264="",0,INDEX(DU!I:I,MATCH(Duombaze!EM264,DU!A:A,0),1))</f>
        <v>0</v>
      </c>
      <c r="EO264" s="19">
        <f>IF(Duombaze!EK264="",0,INDEX(DU!K:K,MATCH(Duombaze!EK264,DU!A:A,0),1))+IF(Duombaze!EL264="",0,INDEX(DU!K:K,MATCH(Duombaze!EL264,DU!A:A,0),1))+IF(Duombaze!EM264="",0,INDEX(DU!K:K,MATCH(Duombaze!EM264,DU!A:A,0),1))</f>
        <v>0</v>
      </c>
      <c r="EP264" s="6"/>
      <c r="EQ264" s="6"/>
      <c r="ER264" s="6"/>
      <c r="ES264" s="4"/>
      <c r="ET264" s="6"/>
      <c r="EU264" s="6"/>
      <c r="EV264" s="6"/>
      <c r="EW264" s="6"/>
      <c r="EX264" s="6"/>
      <c r="EY264" s="6"/>
      <c r="EZ264" s="674"/>
      <c r="FA264" s="674"/>
      <c r="FB264" s="674">
        <f>IF(Duombaze!EZ264="",0,INDEX(DU!I:I,MATCH(Duombaze!EZ264,DU!A:A,0),1))+IF(Duombaze!FA264="",0,INDEX(DU!I:I,MATCH(Duombaze!FA264,DU!A:A,0),1))</f>
        <v>0</v>
      </c>
      <c r="FC264" s="6">
        <f>IF(Duombaze!EZ264="",0,INDEX(DU!K:K,MATCH(Duombaze!EZ264,DU!A:A,0),1))+IF(Duombaze!FA264="",0,INDEX(DU!K:K,MATCH(Duombaze!FA264,DU!A:A,0),1))</f>
        <v>0</v>
      </c>
      <c r="FD264" s="6"/>
      <c r="FE264" s="6"/>
      <c r="FF264" s="6"/>
      <c r="FG264" s="6"/>
      <c r="FH264" s="6"/>
      <c r="FI264" s="6"/>
      <c r="FJ264" s="6"/>
      <c r="FK264" s="66"/>
      <c r="FL264" s="14"/>
      <c r="FM264" s="673"/>
      <c r="FN264" s="673"/>
      <c r="FO264" s="673"/>
      <c r="FP264" s="673"/>
      <c r="FQ264" s="673"/>
      <c r="FR264" s="673"/>
    </row>
    <row r="265" spans="1:174" s="7" customFormat="1" ht="23.45" customHeight="1" x14ac:dyDescent="0.25">
      <c r="A265" s="42">
        <v>8</v>
      </c>
      <c r="B265" s="42" t="s">
        <v>3410</v>
      </c>
      <c r="C265" s="12" t="s">
        <v>3411</v>
      </c>
      <c r="D265" s="6"/>
      <c r="E265" s="4"/>
      <c r="F265" s="6"/>
      <c r="G265" s="643"/>
      <c r="H265" s="643"/>
      <c r="I265" s="643"/>
      <c r="J265" s="643"/>
      <c r="K265" s="643"/>
      <c r="L265" s="643"/>
      <c r="M265" s="643"/>
      <c r="N265" s="643"/>
      <c r="O265" s="643"/>
      <c r="P265" s="643">
        <f>IF(Duombaze!G265="",0,INDEX(DU!I:I,MATCH(Duombaze!G265,DU!A:A,0),1))+IF(Duombaze!H265="",0,INDEX(DU!I:I,MATCH(Duombaze!H265,DU!A:A,0),1))+IF(Duombaze!I265="",0,INDEX(DU!I:I,MATCH(Duombaze!I265,DU!A:A,0),1))+IF(Duombaze!J265="",0,INDEX(DU!I:I,MATCH(Duombaze!J265,DU!A:A,0),1))+IF(Duombaze!K265="",0,INDEX(DU!I:I,MATCH(Duombaze!K265,DU!A:A,0),1))+IF(Duombaze!L265="",0,INDEX(DU!I:I,MATCH(Duombaze!L265,DU!A:A,0),1))+IF(Duombaze!M265="",0,INDEX(DU!I:I,MATCH(Duombaze!M265,DU!A:A,0),1))+IF(Duombaze!N265="",0,INDEX(DU!I:I,MATCH(Duombaze!N265,DU!A:A,0),1))+IF(Duombaze!O265="",0,INDEX(DU!I:I,MATCH(Duombaze!O265,DU!A:A,0),1))</f>
        <v>0</v>
      </c>
      <c r="Q265" s="640">
        <f>IF(Duombaze!G265="",0,INDEX(DU!K:K,MATCH(Duombaze!G265,DU!A:A,0),1))+IF(Duombaze!H265="",0,INDEX(DU!K:K,MATCH(Duombaze!H265,DU!A:A,0),1))+IF(Duombaze!I265="",0,INDEX(DU!K:K,MATCH(Duombaze!I265,DU!A:A,0),1))+IF(Duombaze!J265="",0,INDEX(DU!K:K,MATCH(Duombaze!J265,DU!A:A,0),1))+IF(Duombaze!K265="",0,INDEX(DU!K:K,MATCH(Duombaze!K265,DU!A:A,0),1))+IF(Duombaze!L265="",0,INDEX(DU!K:K,MATCH(Duombaze!L265,DU!A:A,0),1))+IF(Duombaze!M265="",0,INDEX(DU!K:K,MATCH(Duombaze!M265,DU!A:A,0),1))+IF(Duombaze!N265="",0,INDEX(DU!K:K,MATCH(Duombaze!N265,DU!A:A,0),1))+IF(Duombaze!O265="",0,INDEX(DU!K:K,MATCH(Duombaze!O265,DU!A:A,0),1))</f>
        <v>0</v>
      </c>
      <c r="R265" s="6"/>
      <c r="S265" s="48"/>
      <c r="T265" s="883"/>
      <c r="U265" s="4">
        <f>IF(Duombaze!T265="",0,INDEX(DU!I:I,MATCH(Duombaze!T265,DU!A:A,0),1))</f>
        <v>0</v>
      </c>
      <c r="V265" s="4">
        <f>IF(Duombaze!T265="",0,INDEX(DU!K:K,MATCH(Duombaze!T265,DU!A:A,0),1))</f>
        <v>0</v>
      </c>
      <c r="W265" s="6"/>
      <c r="X265" s="6"/>
      <c r="Y265" s="858"/>
      <c r="Z265" s="66"/>
      <c r="AA265" s="4"/>
      <c r="AB265" s="6"/>
      <c r="AC265" s="6">
        <f>IF(Duombaze!AB265="",0,INDEX(DU!I:I,MATCH(Duombaze!AB265,DU!A:A,0),1))</f>
        <v>0</v>
      </c>
      <c r="AD265" s="2">
        <f>IF(Duombaze!AB265="",0,INDEX(DU!K:K,MATCH(Duombaze!AB265,DU!A:A,0),1))</f>
        <v>0</v>
      </c>
      <c r="AE265" s="6"/>
      <c r="AF265" s="6"/>
      <c r="AG265" s="6"/>
      <c r="AH265" s="4"/>
      <c r="AI265" s="6"/>
      <c r="AJ265" s="643"/>
      <c r="AK265" s="643"/>
      <c r="AL265" s="643"/>
      <c r="AM265" s="643">
        <f>IF(Duombaze!AJ265="",0,INDEX(DU!I:I,MATCH(Duombaze!AJ265,DU!A:A,0),1))+IF(Duombaze!AK265="",0,INDEX(DU!I:I,MATCH(Duombaze!AK265,DU!A:A,0),1))+IF(Duombaze!AL265="",0,INDEX(DU!I:I,MATCH(Duombaze!AL265,DU!A:A,0),1))</f>
        <v>0</v>
      </c>
      <c r="AN265" s="643">
        <f>IF(Duombaze!AJ265="",0,INDEX(DU!K:K,MATCH(Duombaze!AJ265,DU!A:A,0),1))+IF(Duombaze!AK265="",0,INDEX(DU!K:K,MATCH(Duombaze!AK265,DU!A:A,0),1))+IF(Duombaze!AL265="",0,INDEX(DU!K:K,MATCH(Duombaze!AL265,DU!A:A,0),1))</f>
        <v>0</v>
      </c>
      <c r="AO265" s="6"/>
      <c r="AP265" s="6"/>
      <c r="AQ265" s="6"/>
      <c r="AR265" s="4"/>
      <c r="AS265" s="6"/>
      <c r="AT265" s="643"/>
      <c r="AU265" s="643"/>
      <c r="AV265" s="643"/>
      <c r="AW265" s="643"/>
      <c r="AX265" s="643"/>
      <c r="AY265" s="643"/>
      <c r="AZ265" s="643"/>
      <c r="BA265" s="643"/>
      <c r="BB265" s="643"/>
      <c r="BC265" s="643">
        <f>IF(Duombaze!AT265="",0,INDEX(DU!I:I,MATCH(Duombaze!AT265,DU!A:A,0),1))+IF(Duombaze!AU265="",0,INDEX(DU!I:I,MATCH(Duombaze!AU265,DU!A:A,0),1))+IF(Duombaze!AV265="",0,INDEX(DU!I:I,MATCH(Duombaze!AV265,DU!A:A,0),1))+IF(Duombaze!AW265="",0,INDEX(DU!I:I,MATCH(Duombaze!AW265,DU!A:A,0),1))+IF(Duombaze!AX265="",0,INDEX(DU!I:I,MATCH(Duombaze!AX265,DU!A:A,0),1))+IF(Duombaze!AY265="",0,INDEX(DU!I:I,MATCH(Duombaze!AY265,DU!A:A,0),1))+IF(Duombaze!AZ265="",0,INDEX(DU!I:I,MATCH(Duombaze!AZ265,DU!A:A,0),1))+IF(Duombaze!BA265="",0,INDEX(DU!I:I,MATCH(Duombaze!BA265,DU!A:A,0),1))+IF(Duombaze!BB265="",0,INDEX(DU!I:I,MATCH(Duombaze!BB265,DU!A:A,0),1))</f>
        <v>0</v>
      </c>
      <c r="BD265" s="640">
        <f>IF(Duombaze!AT265="",0,INDEX(DU!K:K,MATCH(Duombaze!AT265,DU!A:A,0),1))+IF(Duombaze!AU265="",0,INDEX(DU!K:K,MATCH(Duombaze!AU265,DU!A:A,0),1))+IF(Duombaze!AV265="",0,INDEX(DU!K:K,MATCH(Duombaze!AV265,DU!A:A,0),1))+IF(Duombaze!AW265="",0,INDEX(DU!K:K,MATCH(Duombaze!AW265,DU!A:A,0),1))+IF(Duombaze!AX265="",0,INDEX(DU!K:K,MATCH(Duombaze!AX265,DU!A:A,0),1))+IF(Duombaze!AY265="",0,INDEX(DU!K:K,MATCH(Duombaze!AY265,DU!A:A,0),1))+IF(Duombaze!AZ265="",0,INDEX(DU!K:K,MATCH(Duombaze!AZ265,DU!A:A,0),1))+IF(Duombaze!BA265="",0,INDEX(DU!K:K,MATCH(Duombaze!BA265,DU!A:A,0),1))+IF(Duombaze!BB265="",0,INDEX(DU!K:K,MATCH(Duombaze!BB265,DU!A:A,0),1))</f>
        <v>0</v>
      </c>
      <c r="BE265" s="6"/>
      <c r="BF265" s="6"/>
      <c r="BG265" s="660"/>
      <c r="BH265" s="4"/>
      <c r="BI265" s="6"/>
      <c r="BJ265" s="643"/>
      <c r="BK265" s="643"/>
      <c r="BL265" s="643"/>
      <c r="BM265" s="639">
        <f>IF(Duombaze!BJ265="",0,INDEX(DU!I:I,MATCH(Duombaze!BJ265,DU!A:A,0),1))+IF(Duombaze!BK265="",0,INDEX(DU!I:I,MATCH(Duombaze!BK265,DU!A:A,0),1))+IF(Duombaze!BL265="",0,INDEX(DU!I:I,MATCH(Duombaze!BL265,DU!A:A,0),1))</f>
        <v>0</v>
      </c>
      <c r="BN265" s="638">
        <f>IF(Duombaze!BJ265="",0,INDEX(DU!K:K,MATCH(Duombaze!BJ265,DU!A:A,0),1))+IF(Duombaze!BK265="",0,INDEX(DU!K:K,MATCH(Duombaze!BK265,DU!A:A,0),1))+IF(Duombaze!BL265="",0,INDEX(DU!K:K,MATCH(Duombaze!BL265,DU!A:A,0),1))</f>
        <v>0</v>
      </c>
      <c r="BO265" s="6"/>
      <c r="BP265" s="6"/>
      <c r="BQ265" s="6"/>
      <c r="BR265" s="6"/>
      <c r="BS265" s="6"/>
      <c r="BT265" s="6"/>
      <c r="BU265" s="6"/>
      <c r="BV265" s="6"/>
      <c r="BW265" s="6">
        <f>IF(Duombaze!BT265="",0,INDEX(DU!I:I,MATCH(Duombaze!BT265,DU!A:A,0),1))+IF(Duombaze!BU265="",0,INDEX(DU!I:I,MATCH(Duombaze!BU265,DU!A:A,0),1))+IF(Duombaze!BV265="",0,INDEX(DU!I:I,MATCH(Duombaze!BV265,DU!A:A,0),1))</f>
        <v>0</v>
      </c>
      <c r="BX265" s="6">
        <f>IF(Duombaze!BT265="",0,INDEX(DU!K:K,MATCH(Duombaze!BT265,DU!A:A,0),1))+IF(Duombaze!BU265="",0,INDEX(DU!K:K,MATCH(Duombaze!BU265,DU!A:A,0),1))+IF(Duombaze!BV265="",0,INDEX(DU!K:K,MATCH(Duombaze!BV265,DU!A:A,0),1))</f>
        <v>0</v>
      </c>
      <c r="BY265" s="6"/>
      <c r="BZ265" s="6"/>
      <c r="CA265" s="6"/>
      <c r="CB265" s="6"/>
      <c r="CC265" s="6"/>
      <c r="CD265" s="6">
        <f>IF(Duombaze!CC265="",0,INDEX(DU!I:I,MATCH(Duombaze!CC265,DU!A:A,0),1))</f>
        <v>0</v>
      </c>
      <c r="CE265" s="4">
        <f>IF(Duombaze!CC265="",0,INDEX(DU!K:K,MATCH(Duombaze!CC265,DU!A:A,0),1))</f>
        <v>0</v>
      </c>
      <c r="CF265" s="6"/>
      <c r="CG265" s="6"/>
      <c r="CH265" s="6"/>
      <c r="CI265" s="4"/>
      <c r="CJ265" s="6"/>
      <c r="CK265" s="6">
        <f>IF(Duombaze!CJ265="",0,INDEX(DU!I:I,MATCH(Duombaze!CJ265,DU!A:A,0),1))</f>
        <v>0</v>
      </c>
      <c r="CL265" s="4">
        <f>IF(Duombaze!CJ265="",0,INDEX(DU!K:K,MATCH(Duombaze!CJ265,DU!A:A,0),1))</f>
        <v>0</v>
      </c>
      <c r="CM265" s="6"/>
      <c r="CN265" s="6"/>
      <c r="CO265" s="6"/>
      <c r="CP265" s="4"/>
      <c r="CQ265" s="6"/>
      <c r="CR265" s="643"/>
      <c r="CS265" s="643"/>
      <c r="CT265" s="643">
        <f>IF(Duombaze!CR265="",0,INDEX(DU!I:I,MATCH(Duombaze!CR265,DU!A:A,0),1))+IF(Duombaze!CS265="",0,INDEX(DU!I:I,MATCH(Duombaze!CS265,DU!A:A,0),1))</f>
        <v>0</v>
      </c>
      <c r="CU265" s="6">
        <f>IF(Duombaze!CR265="",0,INDEX(DU!K:K,MATCH(Duombaze!CR265,DU!A:A,0),1))+IF(Duombaze!CS265="",0,INDEX(DU!K:K,MATCH(Duombaze!CS265,DU!A:A,0),1))</f>
        <v>0</v>
      </c>
      <c r="CV265" s="6"/>
      <c r="CW265" s="6"/>
      <c r="CX265" s="6"/>
      <c r="CY265" s="4"/>
      <c r="CZ265" s="6"/>
      <c r="DA265" s="674"/>
      <c r="DB265" s="674"/>
      <c r="DC265" s="674">
        <f>IF(Duombaze!DA265="",0,INDEX(DU!I:I,MATCH(Duombaze!DA265,DU!A:A,0),1))+IF(Duombaze!DB265="",0,INDEX(DU!I:I,MATCH(Duombaze!DB265,DU!A:A,0),1))</f>
        <v>0</v>
      </c>
      <c r="DD265" s="6">
        <f>IF(Duombaze!DA265="",0,INDEX(DU!K:K,MATCH(Duombaze!DA265,DU!A:A,0),1))+IF(Duombaze!DB265="",0,INDEX(DU!K:K,MATCH(Duombaze!DB265,DU!A:A,0),1))</f>
        <v>0</v>
      </c>
      <c r="DE265" s="6"/>
      <c r="DF265" s="6"/>
      <c r="DG265" s="6"/>
      <c r="DH265" s="6"/>
      <c r="DI265" s="6"/>
      <c r="DJ265" s="674"/>
      <c r="DK265" s="679"/>
      <c r="DL265" s="679">
        <f>IF(Duombaze!DJ265="",0,INDEX(DU!I:I,MATCH(Duombaze!DJ265,DU!A:A,0),1))+IF(Duombaze!DK265="",0,INDEX(DU!I:I,MATCH(Duombaze!DK265,DU!A:A,0),1))</f>
        <v>0</v>
      </c>
      <c r="DM265" s="6">
        <f>IF(Duombaze!DJ265="",0,INDEX(DU!K:K,MATCH(Duombaze!DJ265,DU!A:A,0),1))+IF(Duombaze!DK265="",0,INDEX(DU!K:K,MATCH(Duombaze!DK265,DU!A:A,0),1))</f>
        <v>0</v>
      </c>
      <c r="DN265" s="48"/>
      <c r="DO265" s="48"/>
      <c r="DP265" s="48"/>
      <c r="DQ265" s="4"/>
      <c r="DR265" s="66"/>
      <c r="DS265" s="694"/>
      <c r="DT265" s="694"/>
      <c r="DU265" s="694"/>
      <c r="DV265" s="694"/>
      <c r="DW265" s="694">
        <f>IF(Duombaze!DS265="",0,INDEX(DU!I:I,MATCH(Duombaze!DS265,DU!A:A,0),1))+IF(Duombaze!DT265="",0,INDEX(DU!I:I,MATCH(Duombaze!DT265,DU!A:A,0),1))+IF(Duombaze!DU265="",0,INDEX(DU!I:I,MATCH(Duombaze!DU265,DU!A:A,0),1))+IF(Duombaze!DV265="",0,INDEX(DU!I:I,MATCH(Duombaze!DV265,DU!A:A,0),1))</f>
        <v>0</v>
      </c>
      <c r="DX265" s="640">
        <f>IF(Duombaze!DS265="",0,INDEX(DU!K:K,MATCH(Duombaze!DS265,DU!A:A,0),1))+IF(Duombaze!DT265="",0,INDEX(DU!K:K,MATCH(Duombaze!DT265,DU!A:A,0),1))+IF(Duombaze!DU265="",0,INDEX(DU!K:K,MATCH(Duombaze!DU265,DU!A:A,0),1))+IF(Duombaze!DV265="",0,INDEX(DU!K:KH,MATCH(Duombaze!DV265,DU!A:A,0),1))</f>
        <v>0</v>
      </c>
      <c r="DY265" s="66"/>
      <c r="DZ265" s="66"/>
      <c r="EA265" s="6"/>
      <c r="EB265" s="6"/>
      <c r="EC265" s="6"/>
      <c r="ED265" s="6">
        <f>IF(Duombaze!EC265="",0,INDEX(DU!I:I,MATCH(Duombaze!EC265,DU!A:A,0),1))</f>
        <v>0</v>
      </c>
      <c r="EE265" s="640">
        <f>IF(Duombaze!EC265="",0,INDEX(DU!K:K,MATCH(Duombaze!EC265,DU!A:A,0),1))</f>
        <v>0</v>
      </c>
      <c r="EF265" s="6"/>
      <c r="EG265" s="6"/>
      <c r="EH265" s="6"/>
      <c r="EI265" s="4"/>
      <c r="EJ265" s="6"/>
      <c r="EK265" s="674"/>
      <c r="EL265" s="674"/>
      <c r="EM265" s="674"/>
      <c r="EN265" s="672">
        <f>IF(Duombaze!EK265="",0,INDEX(DU!I:I,MATCH(Duombaze!EK265,DU!A:A,0),1))+IF(Duombaze!EL265="",0,INDEX(DU!I:I,MATCH(Duombaze!EL265,DU!A:A,0),1))+IF(Duombaze!EM265="",0,INDEX(DU!I:I,MATCH(Duombaze!EM265,DU!A:A,0),1))</f>
        <v>0</v>
      </c>
      <c r="EO265" s="19">
        <f>IF(Duombaze!EK265="",0,INDEX(DU!K:K,MATCH(Duombaze!EK265,DU!A:A,0),1))+IF(Duombaze!EL265="",0,INDEX(DU!K:K,MATCH(Duombaze!EL265,DU!A:A,0),1))+IF(Duombaze!EM265="",0,INDEX(DU!K:K,MATCH(Duombaze!EM265,DU!A:A,0),1))</f>
        <v>0</v>
      </c>
      <c r="EP265" s="6"/>
      <c r="EQ265" s="6"/>
      <c r="ER265" s="6"/>
      <c r="ES265" s="4"/>
      <c r="ET265" s="6"/>
      <c r="EU265" s="6"/>
      <c r="EV265" s="6"/>
      <c r="EW265" s="6"/>
      <c r="EX265" s="6"/>
      <c r="EY265" s="6"/>
      <c r="EZ265" s="674"/>
      <c r="FA265" s="674"/>
      <c r="FB265" s="674">
        <f>IF(Duombaze!EZ265="",0,INDEX(DU!I:I,MATCH(Duombaze!EZ265,DU!A:A,0),1))+IF(Duombaze!FA265="",0,INDEX(DU!I:I,MATCH(Duombaze!FA265,DU!A:A,0),1))</f>
        <v>0</v>
      </c>
      <c r="FC265" s="6">
        <f>IF(Duombaze!EZ265="",0,INDEX(DU!K:K,MATCH(Duombaze!EZ265,DU!A:A,0),1))+IF(Duombaze!FA265="",0,INDEX(DU!K:K,MATCH(Duombaze!FA265,DU!A:A,0),1))</f>
        <v>0</v>
      </c>
      <c r="FD265" s="6"/>
      <c r="FE265" s="6"/>
      <c r="FF265" s="6"/>
      <c r="FG265" s="6"/>
      <c r="FH265" s="6"/>
      <c r="FI265" s="6"/>
      <c r="FJ265" s="6"/>
      <c r="FK265" s="66"/>
      <c r="FL265" s="14"/>
      <c r="FM265" s="673"/>
      <c r="FN265" s="673"/>
      <c r="FO265" s="673"/>
      <c r="FP265" s="673"/>
      <c r="FQ265" s="673"/>
      <c r="FR265" s="673"/>
    </row>
    <row r="266" spans="1:174" s="7" customFormat="1" ht="23.45" customHeight="1" x14ac:dyDescent="0.25">
      <c r="A266" s="42">
        <v>9</v>
      </c>
      <c r="B266" s="42" t="s">
        <v>3410</v>
      </c>
      <c r="C266" s="12" t="s">
        <v>3411</v>
      </c>
      <c r="D266" s="6"/>
      <c r="E266" s="4"/>
      <c r="F266" s="6"/>
      <c r="G266" s="643"/>
      <c r="H266" s="643"/>
      <c r="I266" s="643"/>
      <c r="J266" s="643"/>
      <c r="K266" s="643"/>
      <c r="L266" s="643"/>
      <c r="M266" s="643"/>
      <c r="N266" s="643"/>
      <c r="O266" s="643"/>
      <c r="P266" s="643">
        <f>IF(Duombaze!G266="",0,INDEX(DU!I:I,MATCH(Duombaze!G266,DU!A:A,0),1))+IF(Duombaze!H266="",0,INDEX(DU!I:I,MATCH(Duombaze!H266,DU!A:A,0),1))+IF(Duombaze!I266="",0,INDEX(DU!I:I,MATCH(Duombaze!I266,DU!A:A,0),1))+IF(Duombaze!J266="",0,INDEX(DU!I:I,MATCH(Duombaze!J266,DU!A:A,0),1))+IF(Duombaze!K266="",0,INDEX(DU!I:I,MATCH(Duombaze!K266,DU!A:A,0),1))+IF(Duombaze!L266="",0,INDEX(DU!I:I,MATCH(Duombaze!L266,DU!A:A,0),1))+IF(Duombaze!M266="",0,INDEX(DU!I:I,MATCH(Duombaze!M266,DU!A:A,0),1))+IF(Duombaze!N266="",0,INDEX(DU!I:I,MATCH(Duombaze!N266,DU!A:A,0),1))+IF(Duombaze!O266="",0,INDEX(DU!I:I,MATCH(Duombaze!O266,DU!A:A,0),1))</f>
        <v>0</v>
      </c>
      <c r="Q266" s="640">
        <f>IF(Duombaze!G266="",0,INDEX(DU!K:K,MATCH(Duombaze!G266,DU!A:A,0),1))+IF(Duombaze!H266="",0,INDEX(DU!K:K,MATCH(Duombaze!H266,DU!A:A,0),1))+IF(Duombaze!I266="",0,INDEX(DU!K:K,MATCH(Duombaze!I266,DU!A:A,0),1))+IF(Duombaze!J266="",0,INDEX(DU!K:K,MATCH(Duombaze!J266,DU!A:A,0),1))+IF(Duombaze!K266="",0,INDEX(DU!K:K,MATCH(Duombaze!K266,DU!A:A,0),1))+IF(Duombaze!L266="",0,INDEX(DU!K:K,MATCH(Duombaze!L266,DU!A:A,0),1))+IF(Duombaze!M266="",0,INDEX(DU!K:K,MATCH(Duombaze!M266,DU!A:A,0),1))+IF(Duombaze!N266="",0,INDEX(DU!K:K,MATCH(Duombaze!N266,DU!A:A,0),1))+IF(Duombaze!O266="",0,INDEX(DU!K:K,MATCH(Duombaze!O266,DU!A:A,0),1))</f>
        <v>0</v>
      </c>
      <c r="R266" s="6"/>
      <c r="S266" s="48"/>
      <c r="T266" s="883"/>
      <c r="U266" s="4">
        <f>IF(Duombaze!T266="",0,INDEX(DU!I:I,MATCH(Duombaze!T266,DU!A:A,0),1))</f>
        <v>0</v>
      </c>
      <c r="V266" s="4">
        <f>IF(Duombaze!T266="",0,INDEX(DU!K:K,MATCH(Duombaze!T266,DU!A:A,0),1))</f>
        <v>0</v>
      </c>
      <c r="W266" s="6"/>
      <c r="X266" s="6"/>
      <c r="Y266" s="858"/>
      <c r="Z266" s="66"/>
      <c r="AA266" s="4"/>
      <c r="AB266" s="6"/>
      <c r="AC266" s="6">
        <f>IF(Duombaze!AB266="",0,INDEX(DU!I:I,MATCH(Duombaze!AB266,DU!A:A,0),1))</f>
        <v>0</v>
      </c>
      <c r="AD266" s="2">
        <f>IF(Duombaze!AB266="",0,INDEX(DU!K:K,MATCH(Duombaze!AB266,DU!A:A,0),1))</f>
        <v>0</v>
      </c>
      <c r="AE266" s="6"/>
      <c r="AF266" s="6"/>
      <c r="AG266" s="6"/>
      <c r="AH266" s="4"/>
      <c r="AI266" s="6"/>
      <c r="AJ266" s="643"/>
      <c r="AK266" s="643"/>
      <c r="AL266" s="643"/>
      <c r="AM266" s="643">
        <f>IF(Duombaze!AJ266="",0,INDEX(DU!I:I,MATCH(Duombaze!AJ266,DU!A:A,0),1))+IF(Duombaze!AK266="",0,INDEX(DU!I:I,MATCH(Duombaze!AK266,DU!A:A,0),1))+IF(Duombaze!AL266="",0,INDEX(DU!I:I,MATCH(Duombaze!AL266,DU!A:A,0),1))</f>
        <v>0</v>
      </c>
      <c r="AN266" s="643">
        <f>IF(Duombaze!AJ266="",0,INDEX(DU!K:K,MATCH(Duombaze!AJ266,DU!A:A,0),1))+IF(Duombaze!AK266="",0,INDEX(DU!K:K,MATCH(Duombaze!AK266,DU!A:A,0),1))+IF(Duombaze!AL266="",0,INDEX(DU!K:K,MATCH(Duombaze!AL266,DU!A:A,0),1))</f>
        <v>0</v>
      </c>
      <c r="AO266" s="6"/>
      <c r="AP266" s="6"/>
      <c r="AQ266" s="6"/>
      <c r="AR266" s="4"/>
      <c r="AS266" s="6"/>
      <c r="AT266" s="643"/>
      <c r="AU266" s="643"/>
      <c r="AV266" s="643"/>
      <c r="AW266" s="643"/>
      <c r="AX266" s="643"/>
      <c r="AY266" s="643"/>
      <c r="AZ266" s="643"/>
      <c r="BA266" s="643"/>
      <c r="BB266" s="643"/>
      <c r="BC266" s="643">
        <f>IF(Duombaze!AT266="",0,INDEX(DU!I:I,MATCH(Duombaze!AT266,DU!A:A,0),1))+IF(Duombaze!AU266="",0,INDEX(DU!I:I,MATCH(Duombaze!AU266,DU!A:A,0),1))+IF(Duombaze!AV266="",0,INDEX(DU!I:I,MATCH(Duombaze!AV266,DU!A:A,0),1))+IF(Duombaze!AW266="",0,INDEX(DU!I:I,MATCH(Duombaze!AW266,DU!A:A,0),1))+IF(Duombaze!AX266="",0,INDEX(DU!I:I,MATCH(Duombaze!AX266,DU!A:A,0),1))+IF(Duombaze!AY266="",0,INDEX(DU!I:I,MATCH(Duombaze!AY266,DU!A:A,0),1))+IF(Duombaze!AZ266="",0,INDEX(DU!I:I,MATCH(Duombaze!AZ266,DU!A:A,0),1))+IF(Duombaze!BA266="",0,INDEX(DU!I:I,MATCH(Duombaze!BA266,DU!A:A,0),1))+IF(Duombaze!BB266="",0,INDEX(DU!I:I,MATCH(Duombaze!BB266,DU!A:A,0),1))</f>
        <v>0</v>
      </c>
      <c r="BD266" s="640">
        <f>IF(Duombaze!AT266="",0,INDEX(DU!K:K,MATCH(Duombaze!AT266,DU!A:A,0),1))+IF(Duombaze!AU266="",0,INDEX(DU!K:K,MATCH(Duombaze!AU266,DU!A:A,0),1))+IF(Duombaze!AV266="",0,INDEX(DU!K:K,MATCH(Duombaze!AV266,DU!A:A,0),1))+IF(Duombaze!AW266="",0,INDEX(DU!K:K,MATCH(Duombaze!AW266,DU!A:A,0),1))+IF(Duombaze!AX266="",0,INDEX(DU!K:K,MATCH(Duombaze!AX266,DU!A:A,0),1))+IF(Duombaze!AY266="",0,INDEX(DU!K:K,MATCH(Duombaze!AY266,DU!A:A,0),1))+IF(Duombaze!AZ266="",0,INDEX(DU!K:K,MATCH(Duombaze!AZ266,DU!A:A,0),1))+IF(Duombaze!BA266="",0,INDEX(DU!K:K,MATCH(Duombaze!BA266,DU!A:A,0),1))+IF(Duombaze!BB266="",0,INDEX(DU!K:K,MATCH(Duombaze!BB266,DU!A:A,0),1))</f>
        <v>0</v>
      </c>
      <c r="BE266" s="6"/>
      <c r="BF266" s="6"/>
      <c r="BG266" s="660"/>
      <c r="BH266" s="4"/>
      <c r="BI266" s="6"/>
      <c r="BJ266" s="643"/>
      <c r="BK266" s="643"/>
      <c r="BL266" s="643"/>
      <c r="BM266" s="639">
        <f>IF(Duombaze!BJ266="",0,INDEX(DU!I:I,MATCH(Duombaze!BJ266,DU!A:A,0),1))+IF(Duombaze!BK266="",0,INDEX(DU!I:I,MATCH(Duombaze!BK266,DU!A:A,0),1))+IF(Duombaze!BL266="",0,INDEX(DU!I:I,MATCH(Duombaze!BL266,DU!A:A,0),1))</f>
        <v>0</v>
      </c>
      <c r="BN266" s="638">
        <f>IF(Duombaze!BJ266="",0,INDEX(DU!K:K,MATCH(Duombaze!BJ266,DU!A:A,0),1))+IF(Duombaze!BK266="",0,INDEX(DU!K:K,MATCH(Duombaze!BK266,DU!A:A,0),1))+IF(Duombaze!BL266="",0,INDEX(DU!K:K,MATCH(Duombaze!BL266,DU!A:A,0),1))</f>
        <v>0</v>
      </c>
      <c r="BO266" s="6"/>
      <c r="BP266" s="6"/>
      <c r="BQ266" s="6"/>
      <c r="BR266" s="6"/>
      <c r="BS266" s="6"/>
      <c r="BT266" s="6"/>
      <c r="BU266" s="6"/>
      <c r="BV266" s="6"/>
      <c r="BW266" s="6">
        <f>IF(Duombaze!BT266="",0,INDEX(DU!I:I,MATCH(Duombaze!BT266,DU!A:A,0),1))+IF(Duombaze!BU266="",0,INDEX(DU!I:I,MATCH(Duombaze!BU266,DU!A:A,0),1))+IF(Duombaze!BV266="",0,INDEX(DU!I:I,MATCH(Duombaze!BV266,DU!A:A,0),1))</f>
        <v>0</v>
      </c>
      <c r="BX266" s="6">
        <f>IF(Duombaze!BT266="",0,INDEX(DU!K:K,MATCH(Duombaze!BT266,DU!A:A,0),1))+IF(Duombaze!BU266="",0,INDEX(DU!K:K,MATCH(Duombaze!BU266,DU!A:A,0),1))+IF(Duombaze!BV266="",0,INDEX(DU!K:K,MATCH(Duombaze!BV266,DU!A:A,0),1))</f>
        <v>0</v>
      </c>
      <c r="BY266" s="6"/>
      <c r="BZ266" s="6"/>
      <c r="CA266" s="6"/>
      <c r="CB266" s="6"/>
      <c r="CC266" s="6"/>
      <c r="CD266" s="6">
        <f>IF(Duombaze!CC266="",0,INDEX(DU!I:I,MATCH(Duombaze!CC266,DU!A:A,0),1))</f>
        <v>0</v>
      </c>
      <c r="CE266" s="4">
        <f>IF(Duombaze!CC266="",0,INDEX(DU!K:K,MATCH(Duombaze!CC266,DU!A:A,0),1))</f>
        <v>0</v>
      </c>
      <c r="CF266" s="6"/>
      <c r="CG266" s="6"/>
      <c r="CH266" s="6"/>
      <c r="CI266" s="4"/>
      <c r="CJ266" s="6"/>
      <c r="CK266" s="6">
        <f>IF(Duombaze!CJ266="",0,INDEX(DU!I:I,MATCH(Duombaze!CJ266,DU!A:A,0),1))</f>
        <v>0</v>
      </c>
      <c r="CL266" s="4">
        <f>IF(Duombaze!CJ266="",0,INDEX(DU!K:K,MATCH(Duombaze!CJ266,DU!A:A,0),1))</f>
        <v>0</v>
      </c>
      <c r="CM266" s="6"/>
      <c r="CN266" s="6"/>
      <c r="CO266" s="6"/>
      <c r="CP266" s="4"/>
      <c r="CQ266" s="6"/>
      <c r="CR266" s="643"/>
      <c r="CS266" s="643"/>
      <c r="CT266" s="643">
        <f>IF(Duombaze!CR266="",0,INDEX(DU!I:I,MATCH(Duombaze!CR266,DU!A:A,0),1))+IF(Duombaze!CS266="",0,INDEX(DU!I:I,MATCH(Duombaze!CS266,DU!A:A,0),1))</f>
        <v>0</v>
      </c>
      <c r="CU266" s="6">
        <f>IF(Duombaze!CR266="",0,INDEX(DU!K:K,MATCH(Duombaze!CR266,DU!A:A,0),1))+IF(Duombaze!CS266="",0,INDEX(DU!K:K,MATCH(Duombaze!CS266,DU!A:A,0),1))</f>
        <v>0</v>
      </c>
      <c r="CV266" s="6"/>
      <c r="CW266" s="6"/>
      <c r="CX266" s="6"/>
      <c r="CY266" s="4"/>
      <c r="CZ266" s="6"/>
      <c r="DA266" s="674"/>
      <c r="DB266" s="674"/>
      <c r="DC266" s="674">
        <f>IF(Duombaze!DA266="",0,INDEX(DU!I:I,MATCH(Duombaze!DA266,DU!A:A,0),1))+IF(Duombaze!DB266="",0,INDEX(DU!I:I,MATCH(Duombaze!DB266,DU!A:A,0),1))</f>
        <v>0</v>
      </c>
      <c r="DD266" s="6">
        <f>IF(Duombaze!DA266="",0,INDEX(DU!K:K,MATCH(Duombaze!DA266,DU!A:A,0),1))+IF(Duombaze!DB266="",0,INDEX(DU!K:K,MATCH(Duombaze!DB266,DU!A:A,0),1))</f>
        <v>0</v>
      </c>
      <c r="DE266" s="6"/>
      <c r="DF266" s="6"/>
      <c r="DG266" s="6"/>
      <c r="DH266" s="6"/>
      <c r="DI266" s="6"/>
      <c r="DJ266" s="674"/>
      <c r="DK266" s="679"/>
      <c r="DL266" s="679">
        <f>IF(Duombaze!DJ266="",0,INDEX(DU!I:I,MATCH(Duombaze!DJ266,DU!A:A,0),1))+IF(Duombaze!DK266="",0,INDEX(DU!I:I,MATCH(Duombaze!DK266,DU!A:A,0),1))</f>
        <v>0</v>
      </c>
      <c r="DM266" s="6">
        <f>IF(Duombaze!DJ266="",0,INDEX(DU!K:K,MATCH(Duombaze!DJ266,DU!A:A,0),1))+IF(Duombaze!DK266="",0,INDEX(DU!K:K,MATCH(Duombaze!DK266,DU!A:A,0),1))</f>
        <v>0</v>
      </c>
      <c r="DN266" s="48"/>
      <c r="DO266" s="48"/>
      <c r="DP266" s="48"/>
      <c r="DQ266" s="4"/>
      <c r="DR266" s="66"/>
      <c r="DS266" s="694"/>
      <c r="DT266" s="694"/>
      <c r="DU266" s="694"/>
      <c r="DV266" s="694"/>
      <c r="DW266" s="694">
        <f>IF(Duombaze!DS266="",0,INDEX(DU!I:I,MATCH(Duombaze!DS266,DU!A:A,0),1))+IF(Duombaze!DT266="",0,INDEX(DU!I:I,MATCH(Duombaze!DT266,DU!A:A,0),1))+IF(Duombaze!DU266="",0,INDEX(DU!I:I,MATCH(Duombaze!DU266,DU!A:A,0),1))+IF(Duombaze!DV266="",0,INDEX(DU!I:I,MATCH(Duombaze!DV266,DU!A:A,0),1))</f>
        <v>0</v>
      </c>
      <c r="DX266" s="640">
        <f>IF(Duombaze!DS266="",0,INDEX(DU!K:K,MATCH(Duombaze!DS266,DU!A:A,0),1))+IF(Duombaze!DT266="",0,INDEX(DU!K:K,MATCH(Duombaze!DT266,DU!A:A,0),1))+IF(Duombaze!DU266="",0,INDEX(DU!K:K,MATCH(Duombaze!DU266,DU!A:A,0),1))+IF(Duombaze!DV266="",0,INDEX(DU!K:KH,MATCH(Duombaze!DV266,DU!A:A,0),1))</f>
        <v>0</v>
      </c>
      <c r="DY266" s="66"/>
      <c r="DZ266" s="66"/>
      <c r="EA266" s="6"/>
      <c r="EB266" s="6"/>
      <c r="EC266" s="6"/>
      <c r="ED266" s="6">
        <f>IF(Duombaze!EC266="",0,INDEX(DU!I:I,MATCH(Duombaze!EC266,DU!A:A,0),1))</f>
        <v>0</v>
      </c>
      <c r="EE266" s="640">
        <f>IF(Duombaze!EC266="",0,INDEX(DU!K:K,MATCH(Duombaze!EC266,DU!A:A,0),1))</f>
        <v>0</v>
      </c>
      <c r="EF266" s="6"/>
      <c r="EG266" s="6"/>
      <c r="EH266" s="6"/>
      <c r="EI266" s="4"/>
      <c r="EJ266" s="6"/>
      <c r="EK266" s="674"/>
      <c r="EL266" s="674"/>
      <c r="EM266" s="674"/>
      <c r="EN266" s="672">
        <f>IF(Duombaze!EK266="",0,INDEX(DU!I:I,MATCH(Duombaze!EK266,DU!A:A,0),1))+IF(Duombaze!EL266="",0,INDEX(DU!I:I,MATCH(Duombaze!EL266,DU!A:A,0),1))+IF(Duombaze!EM266="",0,INDEX(DU!I:I,MATCH(Duombaze!EM266,DU!A:A,0),1))</f>
        <v>0</v>
      </c>
      <c r="EO266" s="19">
        <f>IF(Duombaze!EK266="",0,INDEX(DU!K:K,MATCH(Duombaze!EK266,DU!A:A,0),1))+IF(Duombaze!EL266="",0,INDEX(DU!K:K,MATCH(Duombaze!EL266,DU!A:A,0),1))+IF(Duombaze!EM266="",0,INDEX(DU!K:K,MATCH(Duombaze!EM266,DU!A:A,0),1))</f>
        <v>0</v>
      </c>
      <c r="EP266" s="6"/>
      <c r="EQ266" s="6"/>
      <c r="ER266" s="6"/>
      <c r="ES266" s="4"/>
      <c r="ET266" s="6"/>
      <c r="EU266" s="6"/>
      <c r="EV266" s="6"/>
      <c r="EW266" s="6"/>
      <c r="EX266" s="6"/>
      <c r="EY266" s="6"/>
      <c r="EZ266" s="674"/>
      <c r="FA266" s="674"/>
      <c r="FB266" s="674">
        <f>IF(Duombaze!EZ266="",0,INDEX(DU!I:I,MATCH(Duombaze!EZ266,DU!A:A,0),1))+IF(Duombaze!FA266="",0,INDEX(DU!I:I,MATCH(Duombaze!FA266,DU!A:A,0),1))</f>
        <v>0</v>
      </c>
      <c r="FC266" s="6">
        <f>IF(Duombaze!EZ266="",0,INDEX(DU!K:K,MATCH(Duombaze!EZ266,DU!A:A,0),1))+IF(Duombaze!FA266="",0,INDEX(DU!K:K,MATCH(Duombaze!FA266,DU!A:A,0),1))</f>
        <v>0</v>
      </c>
      <c r="FD266" s="6"/>
      <c r="FE266" s="6"/>
      <c r="FF266" s="6"/>
      <c r="FG266" s="6"/>
      <c r="FH266" s="6"/>
      <c r="FI266" s="6"/>
      <c r="FJ266" s="6"/>
      <c r="FK266" s="66"/>
      <c r="FL266" s="14"/>
      <c r="FM266" s="673"/>
      <c r="FN266" s="673"/>
      <c r="FO266" s="673"/>
      <c r="FP266" s="673"/>
      <c r="FQ266" s="673"/>
      <c r="FR266" s="673"/>
    </row>
    <row r="267" spans="1:174" s="20" customFormat="1" ht="23.45" customHeight="1" x14ac:dyDescent="0.25">
      <c r="A267" s="41">
        <v>0</v>
      </c>
      <c r="B267" s="41" t="s">
        <v>3412</v>
      </c>
      <c r="C267" s="16" t="s">
        <v>3413</v>
      </c>
      <c r="D267" s="19" t="s">
        <v>411</v>
      </c>
      <c r="E267" s="17" t="str">
        <f t="shared" si="121"/>
        <v>0 SPD10 Be pagrindo</v>
      </c>
      <c r="F267" s="19"/>
      <c r="G267" s="639"/>
      <c r="H267" s="639"/>
      <c r="I267" s="639"/>
      <c r="J267" s="639"/>
      <c r="K267" s="639"/>
      <c r="L267" s="639"/>
      <c r="M267" s="639"/>
      <c r="N267" s="639"/>
      <c r="O267" s="639"/>
      <c r="P267" s="639">
        <f>IF(Duombaze!G267="",0,INDEX(DU!I:I,MATCH(Duombaze!G267,DU!A:A,0),1))+IF(Duombaze!H267="",0,INDEX(DU!I:I,MATCH(Duombaze!H267,DU!A:A,0),1))+IF(Duombaze!I267="",0,INDEX(DU!I:I,MATCH(Duombaze!I267,DU!A:A,0),1))+IF(Duombaze!J267="",0,INDEX(DU!I:I,MATCH(Duombaze!J267,DU!A:A,0),1))+IF(Duombaze!K267="",0,INDEX(DU!I:I,MATCH(Duombaze!K267,DU!A:A,0),1))+IF(Duombaze!L267="",0,INDEX(DU!I:I,MATCH(Duombaze!L267,DU!A:A,0),1))+IF(Duombaze!M267="",0,INDEX(DU!I:I,MATCH(Duombaze!M267,DU!A:A,0),1))+IF(Duombaze!N267="",0,INDEX(DU!I:I,MATCH(Duombaze!N267,DU!A:A,0),1))+IF(Duombaze!O267="",0,INDEX(DU!I:I,MATCH(Duombaze!O267,DU!A:A,0),1))</f>
        <v>0</v>
      </c>
      <c r="Q267" s="638">
        <f>IF(Duombaze!G267="",0,INDEX(DU!K:K,MATCH(Duombaze!G267,DU!A:A,0),1))+IF(Duombaze!H267="",0,INDEX(DU!K:K,MATCH(Duombaze!H267,DU!A:A,0),1))+IF(Duombaze!I267="",0,INDEX(DU!K:K,MATCH(Duombaze!I267,DU!A:A,0),1))+IF(Duombaze!J267="",0,INDEX(DU!K:K,MATCH(Duombaze!J267,DU!A:A,0),1))+IF(Duombaze!K267="",0,INDEX(DU!K:K,MATCH(Duombaze!K267,DU!A:A,0),1))+IF(Duombaze!L267="",0,INDEX(DU!K:K,MATCH(Duombaze!L267,DU!A:A,0),1))+IF(Duombaze!M267="",0,INDEX(DU!K:K,MATCH(Duombaze!M267,DU!A:A,0),1))+IF(Duombaze!N267="",0,INDEX(DU!K:K,MATCH(Duombaze!N267,DU!A:A,0),1))+IF(Duombaze!O267="",0,INDEX(DU!K:K,MATCH(Duombaze!O267,DU!A:A,0),1))</f>
        <v>0</v>
      </c>
      <c r="R267" s="19"/>
      <c r="S267" s="52"/>
      <c r="T267" s="881"/>
      <c r="U267" s="17">
        <f>IF(Duombaze!T267="",0,INDEX(DU!I:I,MATCH(Duombaze!T267,DU!A:A,0),1))</f>
        <v>0</v>
      </c>
      <c r="V267" s="17">
        <f>IF(Duombaze!T267="",0,INDEX(DU!K:K,MATCH(Duombaze!T267,DU!A:A,0),1))</f>
        <v>0</v>
      </c>
      <c r="W267" s="19"/>
      <c r="X267" s="19"/>
      <c r="Y267" s="134"/>
      <c r="Z267" s="65" t="s">
        <v>416</v>
      </c>
      <c r="AA267" s="17" t="str">
        <f t="shared" si="120"/>
        <v>0 SPD10 Be grąžulo</v>
      </c>
      <c r="AB267" s="19"/>
      <c r="AC267" s="19">
        <f>IF(Duombaze!AB267="",0,INDEX(DU!I:I,MATCH(Duombaze!AB267,DU!A:A,0),1))</f>
        <v>0</v>
      </c>
      <c r="AD267" s="25">
        <f>IF(Duombaze!AB267="",0,INDEX(DU!K:K,MATCH(Duombaze!AB267,DU!A:A,0),1))</f>
        <v>0</v>
      </c>
      <c r="AE267" s="19"/>
      <c r="AF267" s="19"/>
      <c r="AG267" s="19"/>
      <c r="AH267" s="17"/>
      <c r="AI267" s="19"/>
      <c r="AJ267" s="639"/>
      <c r="AK267" s="639"/>
      <c r="AL267" s="639"/>
      <c r="AM267" s="639">
        <f>IF(Duombaze!AJ267="",0,INDEX(DU!I:I,MATCH(Duombaze!AJ267,DU!A:A,0),1))+IF(Duombaze!AK267="",0,INDEX(DU!I:I,MATCH(Duombaze!AK267,DU!A:A,0),1))+IF(Duombaze!AL267="",0,INDEX(DU!I:I,MATCH(Duombaze!AL267,DU!A:A,0),1))</f>
        <v>0</v>
      </c>
      <c r="AN267" s="639">
        <f>IF(Duombaze!AJ267="",0,INDEX(DU!K:K,MATCH(Duombaze!AJ267,DU!A:A,0),1))+IF(Duombaze!AK267="",0,INDEX(DU!K:K,MATCH(Duombaze!AK267,DU!A:A,0),1))+IF(Duombaze!AL267="",0,INDEX(DU!K:K,MATCH(Duombaze!AL267,DU!A:A,0),1))</f>
        <v>0</v>
      </c>
      <c r="AO267" s="19"/>
      <c r="AP267" s="19"/>
      <c r="AQ267" s="17" t="s">
        <v>413</v>
      </c>
      <c r="AR267" s="17" t="str">
        <f t="shared" si="104"/>
        <v>0 SPD10 Be hidraulinės sistemos + be papildomo valdymo išvadų</v>
      </c>
      <c r="AS267" s="19"/>
      <c r="AT267" s="639"/>
      <c r="AU267" s="639"/>
      <c r="AV267" s="639"/>
      <c r="AW267" s="639"/>
      <c r="AX267" s="639"/>
      <c r="AY267" s="639"/>
      <c r="AZ267" s="639"/>
      <c r="BA267" s="639"/>
      <c r="BB267" s="639"/>
      <c r="BC267" s="639">
        <f>IF(Duombaze!AT267="",0,INDEX(DU!I:I,MATCH(Duombaze!AT267,DU!A:A,0),1))+IF(Duombaze!AU267="",0,INDEX(DU!I:I,MATCH(Duombaze!AU267,DU!A:A,0),1))+IF(Duombaze!AV267="",0,INDEX(DU!I:I,MATCH(Duombaze!AV267,DU!A:A,0),1))+IF(Duombaze!AW267="",0,INDEX(DU!I:I,MATCH(Duombaze!AW267,DU!A:A,0),1))+IF(Duombaze!AX267="",0,INDEX(DU!I:I,MATCH(Duombaze!AX267,DU!A:A,0),1))+IF(Duombaze!AY267="",0,INDEX(DU!I:I,MATCH(Duombaze!AY267,DU!A:A,0),1))+IF(Duombaze!AZ267="",0,INDEX(DU!I:I,MATCH(Duombaze!AZ267,DU!A:A,0),1))+IF(Duombaze!BA267="",0,INDEX(DU!I:I,MATCH(Duombaze!BA267,DU!A:A,0),1))+IF(Duombaze!BB267="",0,INDEX(DU!I:I,MATCH(Duombaze!BB267,DU!A:A,0),1))</f>
        <v>0</v>
      </c>
      <c r="BD267" s="638">
        <f>IF(Duombaze!AT267="",0,INDEX(DU!K:K,MATCH(Duombaze!AT267,DU!A:A,0),1))+IF(Duombaze!AU267="",0,INDEX(DU!K:K,MATCH(Duombaze!AU267,DU!A:A,0),1))+IF(Duombaze!AV267="",0,INDEX(DU!K:K,MATCH(Duombaze!AV267,DU!A:A,0),1))+IF(Duombaze!AW267="",0,INDEX(DU!K:K,MATCH(Duombaze!AW267,DU!A:A,0),1))+IF(Duombaze!AX267="",0,INDEX(DU!K:K,MATCH(Duombaze!AX267,DU!A:A,0),1))+IF(Duombaze!AY267="",0,INDEX(DU!K:K,MATCH(Duombaze!AY267,DU!A:A,0),1))+IF(Duombaze!AZ267="",0,INDEX(DU!K:K,MATCH(Duombaze!AZ267,DU!A:A,0),1))+IF(Duombaze!BA267="",0,INDEX(DU!K:K,MATCH(Duombaze!BA267,DU!A:A,0),1))+IF(Duombaze!BB267="",0,INDEX(DU!K:K,MATCH(Duombaze!BB267,DU!A:A,0),1))</f>
        <v>0</v>
      </c>
      <c r="BE267" s="19"/>
      <c r="BF267" s="19"/>
      <c r="BG267" s="659" t="str">
        <f>BG187</f>
        <v>Be stabžių sistemos</v>
      </c>
      <c r="BH267" s="17" t="str">
        <f t="shared" si="110"/>
        <v>0 SPD10 Be stabžių sistemos</v>
      </c>
      <c r="BI267" s="19"/>
      <c r="BJ267" s="639"/>
      <c r="BK267" s="639"/>
      <c r="BL267" s="639"/>
      <c r="BM267" s="639">
        <f>IF(Duombaze!BJ267="",0,INDEX(DU!I:I,MATCH(Duombaze!BJ267,DU!A:A,0),1))+IF(Duombaze!BK267="",0,INDEX(DU!I:I,MATCH(Duombaze!BK267,DU!A:A,0),1))+IF(Duombaze!BL267="",0,INDEX(DU!I:I,MATCH(Duombaze!BL267,DU!A:A,0),1))</f>
        <v>0</v>
      </c>
      <c r="BN267" s="638">
        <f>IF(Duombaze!BJ267="",0,INDEX(DU!K:K,MATCH(Duombaze!BJ267,DU!A:A,0),1))+IF(Duombaze!BK267="",0,INDEX(DU!K:K,MATCH(Duombaze!BK267,DU!A:A,0),1))+IF(Duombaze!BL267="",0,INDEX(DU!K:K,MATCH(Duombaze!BL267,DU!A:A,0),1))</f>
        <v>0</v>
      </c>
      <c r="BO267" s="19"/>
      <c r="BP267" s="19"/>
      <c r="BQ267" s="19"/>
      <c r="BR267" s="19"/>
      <c r="BS267" s="19"/>
      <c r="BT267" s="19"/>
      <c r="BU267" s="19"/>
      <c r="BV267" s="19"/>
      <c r="BW267" s="19">
        <f>IF(Duombaze!BT267="",0,INDEX(DU!I:I,MATCH(Duombaze!BT267,DU!A:A,0),1))+IF(Duombaze!BU267="",0,INDEX(DU!I:I,MATCH(Duombaze!BU267,DU!A:A,0),1))+IF(Duombaze!BV267="",0,INDEX(DU!I:I,MATCH(Duombaze!BV267,DU!A:A,0),1))</f>
        <v>0</v>
      </c>
      <c r="BX267" s="19">
        <f>IF(Duombaze!BT267="",0,INDEX(DU!K:K,MATCH(Duombaze!BT267,DU!A:A,0),1))+IF(Duombaze!BU267="",0,INDEX(DU!K:K,MATCH(Duombaze!BU267,DU!A:A,0),1))+IF(Duombaze!BV267="",0,INDEX(DU!K:K,MATCH(Duombaze!BV267,DU!A:A,0),1))</f>
        <v>0</v>
      </c>
      <c r="BY267" s="19"/>
      <c r="BZ267" s="19"/>
      <c r="CA267" s="19" t="s">
        <v>418</v>
      </c>
      <c r="CB267" s="19" t="str">
        <f t="shared" si="118"/>
        <v>0 SPD10 Be atraminės kojos</v>
      </c>
      <c r="CC267" s="19"/>
      <c r="CD267" s="19">
        <f>IF(Duombaze!CC267="",0,INDEX(DU!I:I,MATCH(Duombaze!CC267,DU!A:A,0),1))</f>
        <v>0</v>
      </c>
      <c r="CE267" s="17">
        <f>IF(Duombaze!CC267="",0,INDEX(DU!K:K,MATCH(Duombaze!CC267,DU!A:A,0),1))</f>
        <v>0</v>
      </c>
      <c r="CF267" s="19"/>
      <c r="CG267" s="19"/>
      <c r="CH267" s="25" t="s">
        <v>247</v>
      </c>
      <c r="CI267" s="17" t="str">
        <f t="shared" ref="CI267:CI276" si="126">IF(CH267&lt;&gt;"",A267&amp;" "&amp;C267&amp;" "&amp;CH267,"")</f>
        <v>0 SPD10 Priekinė kilpa UMEGA D-50 - Pagrinde</v>
      </c>
      <c r="CJ267" s="19"/>
      <c r="CK267" s="19">
        <f>IF(Duombaze!CJ267="",0,INDEX(DU!I:I,MATCH(Duombaze!CJ267,DU!A:A,0),1))</f>
        <v>0</v>
      </c>
      <c r="CL267" s="17">
        <f>IF(Duombaze!CJ267="",0,INDEX(DU!K:K,MATCH(Duombaze!CJ267,DU!A:A,0),1))</f>
        <v>0</v>
      </c>
      <c r="CM267" s="19"/>
      <c r="CN267" s="19"/>
      <c r="CO267" s="17" t="s">
        <v>1756</v>
      </c>
      <c r="CP267" s="17" t="str">
        <f t="shared" si="106"/>
        <v>0 SPD10 Be stovėjimo stabdžio, be atramų</v>
      </c>
      <c r="CQ267" s="17"/>
      <c r="CR267" s="639"/>
      <c r="CS267" s="639"/>
      <c r="CT267" s="639">
        <f>IF(Duombaze!CR267="",0,INDEX(DU!I:I,MATCH(Duombaze!CR267,DU!A:A,0),1))+IF(Duombaze!CS267="",0,INDEX(DU!I:I,MATCH(Duombaze!CS267,DU!A:A,0),1))</f>
        <v>0</v>
      </c>
      <c r="CU267" s="19">
        <f>IF(Duombaze!CR267="",0,INDEX(DU!K:K,MATCH(Duombaze!CR267,DU!A:A,0),1))+IF(Duombaze!CS267="",0,INDEX(DU!K:K,MATCH(Duombaze!CS267,DU!A:A,0),1))</f>
        <v>0</v>
      </c>
      <c r="CV267" s="19"/>
      <c r="CW267" s="19"/>
      <c r="CX267" s="19"/>
      <c r="CY267" s="17" t="str">
        <f t="shared" si="107"/>
        <v/>
      </c>
      <c r="CZ267" s="19"/>
      <c r="DA267" s="672"/>
      <c r="DB267" s="672"/>
      <c r="DC267" s="672">
        <f>IF(Duombaze!DA267="",0,INDEX(DU!I:I,MATCH(Duombaze!DA267,DU!A:A,0),1))+IF(Duombaze!DB267="",0,INDEX(DU!I:I,MATCH(Duombaze!DB267,DU!A:A,0),1))</f>
        <v>0</v>
      </c>
      <c r="DD267" s="19">
        <f>IF(Duombaze!DA267="",0,INDEX(DU!K:K,MATCH(Duombaze!DA267,DU!A:A,0),1))+IF(Duombaze!DB267="",0,INDEX(DU!K:K,MATCH(Duombaze!DB267,DU!A:A,0),1))</f>
        <v>0</v>
      </c>
      <c r="DE267" s="19"/>
      <c r="DF267" s="19"/>
      <c r="DG267" s="19"/>
      <c r="DH267" s="19" t="str">
        <f t="shared" si="108"/>
        <v/>
      </c>
      <c r="DI267" s="19"/>
      <c r="DJ267" s="672"/>
      <c r="DK267" s="678"/>
      <c r="DL267" s="678">
        <f>IF(Duombaze!DJ267="",0,INDEX(DU!I:I,MATCH(Duombaze!DJ267,DU!A:A,0),1))+IF(Duombaze!DK267="",0,INDEX(DU!I:I,MATCH(Duombaze!DK267,DU!A:A,0),1))</f>
        <v>0</v>
      </c>
      <c r="DM267" s="19">
        <f>IF(Duombaze!DJ267="",0,INDEX(DU!K:K,MATCH(Duombaze!DJ267,DU!A:A,0),1))+IF(Duombaze!DK267="",0,INDEX(DU!K:K,MATCH(Duombaze!DK267,DU!A:A,0),1))</f>
        <v>0</v>
      </c>
      <c r="DN267" s="52"/>
      <c r="DO267" s="52"/>
      <c r="DP267" s="52" t="s">
        <v>386</v>
      </c>
      <c r="DQ267" s="17" t="str">
        <f t="shared" si="109"/>
        <v>0 SPD10 Be apšvietimo sistemos</v>
      </c>
      <c r="DR267" s="65"/>
      <c r="DS267" s="692"/>
      <c r="DT267" s="692"/>
      <c r="DU267" s="692"/>
      <c r="DV267" s="692"/>
      <c r="DW267" s="692">
        <f>IF(Duombaze!DS267="",0,INDEX(DU!I:I,MATCH(Duombaze!DS267,DU!A:A,0),1))+IF(Duombaze!DT267="",0,INDEX(DU!I:I,MATCH(Duombaze!DT267,DU!A:A,0),1))+IF(Duombaze!DU267="",0,INDEX(DU!I:I,MATCH(Duombaze!DU267,DU!A:A,0),1))+IF(Duombaze!DV267="",0,INDEX(DU!I:I,MATCH(Duombaze!DV267,DU!A:A,0),1))</f>
        <v>0</v>
      </c>
      <c r="DX267" s="638">
        <f>IF(Duombaze!DS267="",0,INDEX(DU!K:K,MATCH(Duombaze!DS267,DU!A:A,0),1))+IF(Duombaze!DT267="",0,INDEX(DU!K:K,MATCH(Duombaze!DT267,DU!A:A,0),1))+IF(Duombaze!DU267="",0,INDEX(DU!K:K,MATCH(Duombaze!DU267,DU!A:A,0),1))+IF(Duombaze!DV267="",0,INDEX(DU!K:KH,MATCH(Duombaze!DV267,DU!A:A,0),1))</f>
        <v>0</v>
      </c>
      <c r="DY267" s="65"/>
      <c r="DZ267" s="65"/>
      <c r="EA267" s="19"/>
      <c r="EB267" s="19"/>
      <c r="EC267" s="19"/>
      <c r="ED267" s="19">
        <f>IF(Duombaze!EC267="",0,INDEX(DU!I:I,MATCH(Duombaze!EC267,DU!A:A,0),1))</f>
        <v>0</v>
      </c>
      <c r="EE267" s="638">
        <f>IF(Duombaze!EC267="",0,INDEX(DU!K:K,MATCH(Duombaze!EC267,DU!A:A,0),1))</f>
        <v>0</v>
      </c>
      <c r="EF267" s="19"/>
      <c r="EG267" s="19"/>
      <c r="EH267" s="19" t="s">
        <v>387</v>
      </c>
      <c r="EI267" s="17" t="str">
        <f t="shared" si="119"/>
        <v>0 SPD10 Be lipdukų</v>
      </c>
      <c r="EK267" s="672"/>
      <c r="EL267" s="672"/>
      <c r="EM267" s="672"/>
      <c r="EN267" s="672">
        <f>IF(Duombaze!EK267="",0,INDEX(DU!I:I,MATCH(Duombaze!EK267,DU!A:A,0),1))+IF(Duombaze!EL267="",0,INDEX(DU!I:I,MATCH(Duombaze!EL267,DU!A:A,0),1))+IF(Duombaze!EM267="",0,INDEX(DU!I:I,MATCH(Duombaze!EM267,DU!A:A,0),1))</f>
        <v>0</v>
      </c>
      <c r="EO267" s="19">
        <f>IF(Duombaze!EK267="",0,INDEX(DU!K:K,MATCH(Duombaze!EK267,DU!A:A,0),1))+IF(Duombaze!EL267="",0,INDEX(DU!K:K,MATCH(Duombaze!EL267,DU!A:A,0),1))+IF(Duombaze!EM267="",0,INDEX(DU!K:K,MATCH(Duombaze!EM267,DU!A:A,0),1))</f>
        <v>0</v>
      </c>
      <c r="EP267" s="19"/>
      <c r="EQ267" s="19"/>
      <c r="ER267" s="19"/>
      <c r="ES267" s="17"/>
      <c r="ET267" s="19"/>
      <c r="EU267" s="19"/>
      <c r="EV267" s="19"/>
      <c r="EW267" s="19" t="s">
        <v>389</v>
      </c>
      <c r="EX267" s="6" t="str">
        <f t="shared" ref="EX267:EX276" si="127">IF(EW267&lt;&gt;"",A267&amp;" "&amp;C267&amp;" "&amp;EW267,"")</f>
        <v>0 SPD10 Be purvasaugių</v>
      </c>
      <c r="EY267" s="19" t="s">
        <v>623</v>
      </c>
      <c r="EZ267" s="672"/>
      <c r="FA267" s="672"/>
      <c r="FB267" s="672">
        <f>IF(Duombaze!EZ267="",0,INDEX(DU!I:I,MATCH(Duombaze!EZ267,DU!A:A,0),1))+IF(Duombaze!FA267="",0,INDEX(DU!I:I,MATCH(Duombaze!FA267,DU!A:A,0),1))</f>
        <v>0</v>
      </c>
      <c r="FC267" s="19">
        <f>IF(Duombaze!EZ267="",0,INDEX(DU!K:K,MATCH(Duombaze!EZ267,DU!A:A,0),1))+IF(Duombaze!FA267="",0,INDEX(DU!K:K,MATCH(Duombaze!FA267,DU!A:A,0),1))</f>
        <v>0</v>
      </c>
      <c r="FD267" s="19"/>
      <c r="FE267" s="19"/>
      <c r="FF267" s="19"/>
      <c r="FG267" s="19"/>
      <c r="FH267" s="19" t="s">
        <v>8865</v>
      </c>
      <c r="FI267" s="19"/>
      <c r="FJ267" s="19"/>
      <c r="FK267" s="65"/>
      <c r="FL267" s="18" t="s">
        <v>3421</v>
      </c>
      <c r="FM267" s="671" t="s">
        <v>3421</v>
      </c>
      <c r="FN267" s="671"/>
      <c r="FO267" s="671"/>
      <c r="FP267" s="671"/>
      <c r="FQ267" s="671">
        <f>IF(Duombaze!FM267="",0,INDEX(DU!I:I,MATCH(Duombaze!FM267,DU!A:A,0),1))+IF(Duombaze!FN267="",0,INDEX(DU!I:I,MATCH(Duombaze!FN267,DU!A:A,0),1))+IF(Duombaze!FO267="",0,INDEX(DU!I:I,MATCH(Duombaze!FO267,DU!A:A,0),1))+IF(Duombaze!FP267="",0,INDEX(DU!I:I,MATCH(Duombaze!FP267,DU!A:A,0),1))</f>
        <v>153.54660000000001</v>
      </c>
      <c r="FR267" s="671">
        <f>IF(Duombaze!FM267="",0,INDEX(DU!K:K,MATCH(Duombaze!FM267,DU!A:A,0),1))+IF(Duombaze!FN267="",0,INDEX(DU!K:K,MATCH(Duombaze!FN267,DU!A:A,0),1))+IF(Duombaze!FO267="",0,INDEX(DU!K:K,MATCH(Duombaze!FO267,DU!A:A,0),1))+IF(Duombaze!FP267="",0,INDEX(DU!K:K,MATCH(Duombaze!FP267,DU!A:A,0),1))</f>
        <v>13.03</v>
      </c>
    </row>
    <row r="268" spans="1:174" s="20" customFormat="1" ht="33" customHeight="1" x14ac:dyDescent="0.25">
      <c r="A268" s="41">
        <v>1</v>
      </c>
      <c r="B268" s="41" t="s">
        <v>3412</v>
      </c>
      <c r="C268" s="16" t="s">
        <v>3413</v>
      </c>
      <c r="D268" s="982" t="s">
        <v>3499</v>
      </c>
      <c r="E268" s="19" t="str">
        <f t="shared" si="121"/>
        <v>1 SPD10 Pagrindas H4/6, Boggie važiuoklė (nepriklausomos ašys 306E)</v>
      </c>
      <c r="F268" s="983" t="s">
        <v>8868</v>
      </c>
      <c r="G268" s="19" t="s">
        <v>3485</v>
      </c>
      <c r="H268" s="19" t="s">
        <v>3480</v>
      </c>
      <c r="I268" s="19" t="s">
        <v>3486</v>
      </c>
      <c r="J268" s="19">
        <v>23109401</v>
      </c>
      <c r="K268" s="881" t="s">
        <v>2909</v>
      </c>
      <c r="L268" s="639"/>
      <c r="M268" s="639"/>
      <c r="N268" s="639"/>
      <c r="O268" s="639"/>
      <c r="P268" s="639" t="e">
        <f>IF(Duombaze!G268="",0,INDEX(DU!I:I,MATCH(Duombaze!G268,DU!A:A,0),1))+IF(Duombaze!H268="",0,INDEX(DU!I:I,MATCH(Duombaze!H268,DU!A:A,0),1))+IF(Duombaze!I268="",0,INDEX(DU!I:I,MATCH(Duombaze!I268,DU!A:A,0),1))+IF(Duombaze!J268="",0,INDEX(DU!I:I*40,MATCH(Duombaze!J268,DU!A:A,0),1))+IF(Duombaze!K268="",0,INDEX(DU!I:I,MATCH(Duombaze!K268,DU!A:A,0),1))+IF(Duombaze!L268="",0,INDEX(DU!I:I,MATCH(Duombaze!L268,DU!A:A,0),1))+IF(Duombaze!M268="",0,INDEX(DU!I:I,MATCH(Duombaze!M268,DU!A:A,0),1))+IF(Duombaze!N268="",0,INDEX(DU!I:I,MATCH(Duombaze!N268,DU!A:A,0),1))+IF(Duombaze!O268="",0,INDEX(DU!I:I,MATCH(Duombaze!O268,DU!A:A,0),1))</f>
        <v>#N/A</v>
      </c>
      <c r="Q268" s="638" t="e">
        <f>IF(Duombaze!G268="",0,INDEX(DU!K:K,MATCH(Duombaze!G268,DU!A:A,0),1))+IF(Duombaze!H268="",0,INDEX(DU!K:K,MATCH(Duombaze!H268,DU!A:A,0),1))+IF(Duombaze!I268="",0,INDEX(DU!K:K,MATCH(Duombaze!I268,DU!A:A,0),1))+IF(Duombaze!J268="",0,INDEX(DU!K:K,MATCH(Duombaze!J268,DU!A:A,0),1))+IF(Duombaze!K268="",0,INDEX(DU!K:K,MATCH(Duombaze!K268,DU!A:A,0),1))+IF(Duombaze!L268="",0,INDEX(DU!K:K,MATCH(Duombaze!L268,DU!A:A,0),1))+IF(Duombaze!M268="",0,INDEX(DU!K:K,MATCH(Duombaze!M268,DU!A:A,0),1))+IF(Duombaze!N268="",0,INDEX(DU!K:K,MATCH(Duombaze!N268,DU!A:A,0),1))+IF(Duombaze!O268="",0,INDEX(DU!K:K,MATCH(Duombaze!O268,DU!A:A,0),1))</f>
        <v>#N/A</v>
      </c>
      <c r="R268" s="19"/>
      <c r="S268" s="52"/>
      <c r="T268" s="881" t="s">
        <v>2909</v>
      </c>
      <c r="U268" s="17">
        <f>IF(Duombaze!T268="",0,INDEX(DU!I:I,MATCH(Duombaze!T268,DU!A:A,0),1))</f>
        <v>1227.09118190802</v>
      </c>
      <c r="V268" s="17">
        <f>IF(Duombaze!T268="",0,INDEX(DU!K:K,MATCH(Duombaze!T268,DU!A:A,0),1))</f>
        <v>133.77000000000001</v>
      </c>
      <c r="W268" s="19" t="s">
        <v>3488</v>
      </c>
      <c r="X268" s="19"/>
      <c r="Y268" s="134"/>
      <c r="Z268" s="65" t="s">
        <v>1543</v>
      </c>
      <c r="AA268" s="17" t="str">
        <f t="shared" si="120"/>
        <v>1 SPD10 Standartinis grąžulas</v>
      </c>
      <c r="AB268" s="19" t="s">
        <v>670</v>
      </c>
      <c r="AC268" s="19">
        <f>IF(Duombaze!AB268="",0,INDEX(DU!I:I,MATCH(Duombaze!AB268,DU!A:A,0),1))</f>
        <v>0</v>
      </c>
      <c r="AD268" s="25">
        <f>IF(Duombaze!AB268="",0,INDEX(DU!K:K,MATCH(Duombaze!AB268,DU!A:A,0),1))</f>
        <v>0</v>
      </c>
      <c r="AE268" s="19"/>
      <c r="AF268" s="19"/>
      <c r="AG268" s="19"/>
      <c r="AH268" s="17"/>
      <c r="AI268" s="19" t="s">
        <v>3420</v>
      </c>
      <c r="AJ268" s="639"/>
      <c r="AK268" s="639"/>
      <c r="AL268" s="639"/>
      <c r="AM268" s="639">
        <f>IF(Duombaze!AJ268="",0,INDEX(DU!I:I,MATCH(Duombaze!AJ268,DU!A:A,0),1))+IF(Duombaze!AK268="",0,INDEX(DU!I:I,MATCH(Duombaze!AK268,DU!A:A,0),1))+IF(Duombaze!AL268="",0,INDEX(DU!I:I,MATCH(Duombaze!AL268,DU!A:A,0),1))</f>
        <v>0</v>
      </c>
      <c r="AN268" s="639">
        <f>IF(Duombaze!AJ268="",0,INDEX(DU!K:K,MATCH(Duombaze!AJ268,DU!A:A,0),1))+IF(Duombaze!AK268="",0,INDEX(DU!K:K,MATCH(Duombaze!AK268,DU!A:A,0),1))+IF(Duombaze!AL268="",0,INDEX(DU!K:K,MATCH(Duombaze!AL268,DU!A:A,0),1))</f>
        <v>0</v>
      </c>
      <c r="AO268" s="19"/>
      <c r="AP268" s="19"/>
      <c r="AQ268" s="19" t="s">
        <v>329</v>
      </c>
      <c r="AR268" s="17" t="str">
        <f t="shared" si="104"/>
        <v>1 SPD10 Pagrindo hidraulinės jungtys</v>
      </c>
      <c r="AS268" s="19" t="s">
        <v>8873</v>
      </c>
      <c r="AT268" s="19" t="s">
        <v>3479</v>
      </c>
      <c r="AU268" s="639"/>
      <c r="AV268" s="639"/>
      <c r="AW268" s="639"/>
      <c r="AX268" s="639"/>
      <c r="AY268" s="639"/>
      <c r="AZ268" s="639"/>
      <c r="BA268" s="639"/>
      <c r="BB268" s="639"/>
      <c r="BC268" s="639">
        <f>IF(Duombaze!AT268="",0,INDEX(DU!I:I,MATCH(Duombaze!AT268,DU!A:A,0),1))+IF(Duombaze!AU268="",0,INDEX(DU!I:I,MATCH(Duombaze!AU268,DU!A:A,0),1))+IF(Duombaze!AV268="",0,INDEX(DU!I:I,MATCH(Duombaze!AV268,DU!A:A,0),1))+IF(Duombaze!AW268="",0,INDEX(DU!I:I,MATCH(Duombaze!AW268,DU!A:A,0),1))+IF(Duombaze!AX268="",0,INDEX(DU!I:I,MATCH(Duombaze!AX268,DU!A:A,0),1))+IF(Duombaze!AY268="",0,INDEX(DU!I:I,MATCH(Duombaze!AY268,DU!A:A,0),1))+IF(Duombaze!AZ268="",0,INDEX(DU!I:I,MATCH(Duombaze!AZ268,DU!A:A,0),1))+IF(Duombaze!BA268="",0,INDEX(DU!I:I,MATCH(Duombaze!BA268,DU!A:A,0),1))+IF(Duombaze!BB268="",0,INDEX(DU!I:I,MATCH(Duombaze!BB268,DU!A:A,0),1))</f>
        <v>593.060066025737</v>
      </c>
      <c r="BD268" s="638">
        <f>IF(Duombaze!AT268="",0,INDEX(DU!K:K,MATCH(Duombaze!AT268,DU!A:A,0),1))+IF(Duombaze!AU268="",0,INDEX(DU!K:K,MATCH(Duombaze!AU268,DU!A:A,0),1))+IF(Duombaze!AV268="",0,INDEX(DU!K:K,MATCH(Duombaze!AV268,DU!A:A,0),1))+IF(Duombaze!AW268="",0,INDEX(DU!K:K,MATCH(Duombaze!AW268,DU!A:A,0),1))+IF(Duombaze!AX268="",0,INDEX(DU!K:K,MATCH(Duombaze!AX268,DU!A:A,0),1))+IF(Duombaze!AY268="",0,INDEX(DU!K:K,MATCH(Duombaze!AY268,DU!A:A,0),1))+IF(Duombaze!AZ268="",0,INDEX(DU!K:K,MATCH(Duombaze!AZ268,DU!A:A,0),1))+IF(Duombaze!BA268="",0,INDEX(DU!K:K,MATCH(Duombaze!BA268,DU!A:A,0),1))+IF(Duombaze!BB268="",0,INDEX(DU!K:K,MATCH(Duombaze!BB268,DU!A:A,0),1))</f>
        <v>2.6139999999999999</v>
      </c>
      <c r="BE268" s="19"/>
      <c r="BF268" s="19"/>
      <c r="BG268" s="659" t="str">
        <f>BG188</f>
        <v>Hidrauliniai stabdžiai</v>
      </c>
      <c r="BH268" s="17" t="str">
        <f t="shared" si="110"/>
        <v>1 SPD10 Hidrauliniai stabdžiai</v>
      </c>
      <c r="BI268" s="19" t="str">
        <f>BI17</f>
        <v>ZC10AHS0000000 + ZA20AHSH000000 + ZW40CILINDRIUK</v>
      </c>
      <c r="BJ268" s="19" t="s">
        <v>2992</v>
      </c>
      <c r="BK268" s="19" t="s">
        <v>3136</v>
      </c>
      <c r="BL268" s="19" t="s">
        <v>2993</v>
      </c>
      <c r="BM268" s="639">
        <f>IF(Duombaze!BJ268="",0,INDEX(DU!I:I,MATCH(Duombaze!BJ268,DU!A:A,0),1))+IF(Duombaze!BK268="",0,INDEX(DU!I:I,MATCH(Duombaze!BK268,DU!A:A,0),1))+IF(Duombaze!BL268="",0,INDEX(DU!I:I,MATCH(Duombaze!BL268,DU!A:A,0),1))</f>
        <v>251.04133334117597</v>
      </c>
      <c r="BN268" s="638">
        <f>IF(Duombaze!BJ268="",0,INDEX(DU!K:K,MATCH(Duombaze!BJ268,DU!A:A,0),1))+IF(Duombaze!BK268="",0,INDEX(DU!K:K,MATCH(Duombaze!BK268,DU!A:A,0),1))+IF(Duombaze!BL268="",0,INDEX(DU!K:K,MATCH(Duombaze!BL268,DU!A:A,0),1))</f>
        <v>29.87</v>
      </c>
      <c r="BO268" s="19"/>
      <c r="BP268" s="19"/>
      <c r="BQ268" s="19"/>
      <c r="BR268" s="19"/>
      <c r="BS268" s="19"/>
      <c r="BT268" s="19"/>
      <c r="BU268" s="19"/>
      <c r="BV268" s="19"/>
      <c r="BW268" s="19">
        <f>IF(Duombaze!BT268="",0,INDEX(DU!I:I,MATCH(Duombaze!BT268,DU!A:A,0),1))+IF(Duombaze!BU268="",0,INDEX(DU!I:I,MATCH(Duombaze!BU268,DU!A:A,0),1))+IF(Duombaze!BV268="",0,INDEX(DU!I:I,MATCH(Duombaze!BV268,DU!A:A,0),1))</f>
        <v>0</v>
      </c>
      <c r="BX268" s="19">
        <f>IF(Duombaze!BT268="",0,INDEX(DU!K:K,MATCH(Duombaze!BT268,DU!A:A,0),1))+IF(Duombaze!BU268="",0,INDEX(DU!K:K,MATCH(Duombaze!BU268,DU!A:A,0),1))+IF(Duombaze!BV268="",0,INDEX(DU!K:K,MATCH(Duombaze!BV268,DU!A:A,0),1))</f>
        <v>0</v>
      </c>
      <c r="BY268" s="19"/>
      <c r="BZ268" s="19"/>
      <c r="CA268" s="19" t="s">
        <v>700</v>
      </c>
      <c r="CB268" s="19" t="str">
        <f t="shared" si="118"/>
        <v>1 SPD10 Mechaninė koja-kėliklis</v>
      </c>
      <c r="CC268" s="19" t="s">
        <v>340</v>
      </c>
      <c r="CD268" s="19">
        <f>IF(Duombaze!CC268="",0,INDEX(DU!I:I,MATCH(Duombaze!CC268,DU!A:A,0),1))</f>
        <v>67.253749472556606</v>
      </c>
      <c r="CE268" s="17">
        <f>IF(Duombaze!CC268="",0,INDEX(DU!K:K,MATCH(Duombaze!CC268,DU!A:A,0),1))</f>
        <v>9.7200000000000006</v>
      </c>
      <c r="CF268" s="19"/>
      <c r="CG268" s="19"/>
      <c r="CH268" s="19"/>
      <c r="CI268" s="17" t="str">
        <f t="shared" si="126"/>
        <v/>
      </c>
      <c r="CJ268" s="19"/>
      <c r="CK268" s="19">
        <f>IF(Duombaze!CJ268="",0,INDEX(DU!I:I,MATCH(Duombaze!CJ268,DU!A:A,0),1))</f>
        <v>0</v>
      </c>
      <c r="CL268" s="17">
        <f>IF(Duombaze!CJ268="",0,INDEX(DU!K:K,MATCH(Duombaze!CJ268,DU!A:A,0),1))</f>
        <v>0</v>
      </c>
      <c r="CM268" s="19"/>
      <c r="CN268" s="19"/>
      <c r="CO268" s="19" t="s">
        <v>677</v>
      </c>
      <c r="CP268" s="17" t="str">
        <f t="shared" si="106"/>
        <v>1 SPD10 Rankinis stabdis puspriekabėms</v>
      </c>
      <c r="CQ268" s="19" t="s">
        <v>1594</v>
      </c>
      <c r="CR268" s="643" t="s">
        <v>1594</v>
      </c>
      <c r="CS268" s="643"/>
      <c r="CT268" s="639">
        <f>IF(Duombaze!CR268="",0,INDEX(DU!I:I,MATCH(Duombaze!CR268,DU!A:A,0),1))+IF(Duombaze!CS268="",0,INDEX(DU!I:I,MATCH(Duombaze!CS268,DU!A:A,0),1))</f>
        <v>44.795362415433402</v>
      </c>
      <c r="CU268" s="19">
        <f>IF(Duombaze!CR268="",0,INDEX(DU!K:K,MATCH(Duombaze!CR268,DU!A:A,0),1))+IF(Duombaze!CS268="",0,INDEX(DU!K:K,MATCH(Duombaze!CS268,DU!A:A,0),1))</f>
        <v>36.090000000000003</v>
      </c>
      <c r="CV268" s="19"/>
      <c r="CW268" s="19"/>
      <c r="CX268" s="19"/>
      <c r="CY268" s="17" t="str">
        <f t="shared" si="107"/>
        <v/>
      </c>
      <c r="CZ268" s="19"/>
      <c r="DA268" s="672"/>
      <c r="DB268" s="672"/>
      <c r="DC268" s="672">
        <f>IF(Duombaze!DA268="",0,INDEX(DU!I:I,MATCH(Duombaze!DA268,DU!A:A,0),1))+IF(Duombaze!DB268="",0,INDEX(DU!I:I,MATCH(Duombaze!DB268,DU!A:A,0),1))</f>
        <v>0</v>
      </c>
      <c r="DD268" s="19">
        <f>IF(Duombaze!DA268="",0,INDEX(DU!K:K,MATCH(Duombaze!DA268,DU!A:A,0),1))+IF(Duombaze!DB268="",0,INDEX(DU!K:K,MATCH(Duombaze!DB268,DU!A:A,0),1))</f>
        <v>0</v>
      </c>
      <c r="DE268" s="19"/>
      <c r="DF268" s="19"/>
      <c r="DG268" s="19"/>
      <c r="DH268" s="19" t="str">
        <f t="shared" si="108"/>
        <v/>
      </c>
      <c r="DI268" s="19"/>
      <c r="DJ268" s="672"/>
      <c r="DK268" s="678"/>
      <c r="DL268" s="678">
        <f>IF(Duombaze!DJ268="",0,INDEX(DU!I:I,MATCH(Duombaze!DJ268,DU!A:A,0),1))+IF(Duombaze!DK268="",0,INDEX(DU!I:I,MATCH(Duombaze!DK268,DU!A:A,0),1))</f>
        <v>0</v>
      </c>
      <c r="DM268" s="19">
        <f>IF(Duombaze!DJ268="",0,INDEX(DU!K:K,MATCH(Duombaze!DJ268,DU!A:A,0),1))+IF(Duombaze!DK268="",0,INDEX(DU!K:K,MATCH(Duombaze!DK268,DU!A:A,0),1))</f>
        <v>0</v>
      </c>
      <c r="DN268" s="52"/>
      <c r="DO268" s="52"/>
      <c r="DP268" s="52" t="s">
        <v>1752</v>
      </c>
      <c r="DQ268" s="17" t="str">
        <f t="shared" si="109"/>
        <v>1 SPD10 Gale trikampis LED žibintas + pilnas LED (Danija)</v>
      </c>
      <c r="DR268" s="65" t="s">
        <v>252</v>
      </c>
      <c r="DS268" s="692" t="s">
        <v>252</v>
      </c>
      <c r="DT268" s="692"/>
      <c r="DU268" s="692"/>
      <c r="DV268" s="692"/>
      <c r="DW268" s="692">
        <f>IF(Duombaze!DS268="",0,INDEX(DU!I:I,MATCH(Duombaze!DS268,DU!A:A,0),1))+IF(Duombaze!DT268="",0,INDEX(DU!I:I,MATCH(Duombaze!DT268,DU!A:A,0),1))+IF(Duombaze!DU268="",0,INDEX(DU!I:I,MATCH(Duombaze!DU268,DU!A:A,0),1))+IF(Duombaze!DV268="",0,INDEX(DU!I:I,MATCH(Duombaze!DV268,DU!A:A,0),1))</f>
        <v>129.30043442866699</v>
      </c>
      <c r="DX268" s="638">
        <f>IF(Duombaze!DS268="",0,INDEX(DU!K:K,MATCH(Duombaze!DS268,DU!A:A,0),1))+IF(Duombaze!DT268="",0,INDEX(DU!K:K,MATCH(Duombaze!DT268,DU!A:A,0),1))+IF(Duombaze!DU268="",0,INDEX(DU!K:K,MATCH(Duombaze!DU268,DU!A:A,0),1))+IF(Duombaze!DV268="",0,INDEX(DU!K:KH,MATCH(Duombaze!DV268,DU!A:A,0),1))</f>
        <v>0</v>
      </c>
      <c r="DY268" s="65"/>
      <c r="DZ268" s="65"/>
      <c r="EA268" s="19"/>
      <c r="EB268" s="19"/>
      <c r="EC268" s="19"/>
      <c r="ED268" s="19">
        <f>IF(Duombaze!EC268="",0,INDEX(DU!I:I,MATCH(Duombaze!EC268,DU!A:A,0),1))</f>
        <v>0</v>
      </c>
      <c r="EE268" s="638">
        <f>IF(Duombaze!EC268="",0,INDEX(DU!K:K,MATCH(Duombaze!EC268,DU!A:A,0),1))</f>
        <v>0</v>
      </c>
      <c r="EF268" s="19"/>
      <c r="EG268" s="19"/>
      <c r="EH268" s="19" t="s">
        <v>1574</v>
      </c>
      <c r="EI268" s="17" t="str">
        <f t="shared" si="119"/>
        <v>1 SPD10 Lipdukai universalūs + logo "Konekesko"</v>
      </c>
      <c r="EJ268" s="19" t="s">
        <v>367</v>
      </c>
      <c r="EK268" s="672" t="s">
        <v>255</v>
      </c>
      <c r="EL268" s="672" t="s">
        <v>3050</v>
      </c>
      <c r="EM268" s="672"/>
      <c r="EN268" s="672">
        <f>IF(Duombaze!EK268="",0,INDEX(DU!I:I,MATCH(Duombaze!EK268,DU!A:A,0),1))+IF(Duombaze!EL268="",0,INDEX(DU!I:I,MATCH(Duombaze!EL268,DU!A:A,0),1))+IF(Duombaze!EM268="",0,INDEX(DU!I:I,MATCH(Duombaze!EM268,DU!A:A,0),1))</f>
        <v>20.407560000000004</v>
      </c>
      <c r="EO268" s="19">
        <f>IF(Duombaze!EK268="",0,INDEX(DU!K:K,MATCH(Duombaze!EK268,DU!A:A,0),1))+IF(Duombaze!EL268="",0,INDEX(DU!K:K,MATCH(Duombaze!EL268,DU!A:A,0),1))+IF(Duombaze!EM268="",0,INDEX(DU!K:K,MATCH(Duombaze!EM268,DU!A:A,0),1))</f>
        <v>0</v>
      </c>
      <c r="EP268" s="19"/>
      <c r="EQ268" s="19"/>
      <c r="ER268" s="19"/>
      <c r="ES268" s="17"/>
      <c r="ET268" s="19"/>
      <c r="EU268" s="19"/>
      <c r="EV268" s="19"/>
      <c r="EW268" s="19"/>
      <c r="EX268" s="6" t="str">
        <f t="shared" si="127"/>
        <v/>
      </c>
      <c r="EY268" s="19"/>
      <c r="EZ268" s="672"/>
      <c r="FA268" s="672"/>
      <c r="FB268" s="672">
        <f>IF(Duombaze!EZ268="",0,INDEX(DU!I:I,MATCH(Duombaze!EZ268,DU!A:A,0),1))+IF(Duombaze!FA268="",0,INDEX(DU!I:I,MATCH(Duombaze!FA268,DU!A:A,0),1))</f>
        <v>0</v>
      </c>
      <c r="FC268" s="19">
        <f>IF(Duombaze!EZ268="",0,INDEX(DU!K:K,MATCH(Duombaze!EZ268,DU!A:A,0),1))+IF(Duombaze!FA268="",0,INDEX(DU!K:K,MATCH(Duombaze!FA268,DU!A:A,0),1))</f>
        <v>0</v>
      </c>
      <c r="FD268" s="19"/>
      <c r="FE268" s="19"/>
      <c r="FF268" s="19"/>
      <c r="FG268" s="19"/>
      <c r="FH268" s="19" t="s">
        <v>8866</v>
      </c>
      <c r="FL268" s="18" t="s">
        <v>5290</v>
      </c>
      <c r="FM268" s="18" t="s">
        <v>5290</v>
      </c>
      <c r="FN268" s="671"/>
      <c r="FO268" s="671"/>
      <c r="FP268" s="671"/>
      <c r="FQ268" s="671">
        <f>IF(Duombaze!FM268="",0,INDEX(DU!I:I,MATCH(Duombaze!FM268,DU!A:A,0),1))+IF(Duombaze!FN268="",0,INDEX(DU!I:I,MATCH(Duombaze!FN268,DU!A:A,0),1))+IF(Duombaze!FO268="",0,INDEX(DU!I:I,MATCH(Duombaze!FO268,DU!A:A,0),1))+IF(Duombaze!FP268="",0,INDEX(DU!I:I,MATCH(Duombaze!FP268,DU!A:A,0),1))</f>
        <v>47.443600000000004</v>
      </c>
      <c r="FR268" s="671">
        <f>IF(Duombaze!FM268="",0,INDEX(DU!K:K,MATCH(Duombaze!FM268,DU!A:A,0),1))+IF(Duombaze!FN268="",0,INDEX(DU!K:K,MATCH(Duombaze!FN268,DU!A:A,0),1))+IF(Duombaze!FO268="",0,INDEX(DU!K:K,MATCH(Duombaze!FO268,DU!A:A,0),1))+IF(Duombaze!FP268="",0,INDEX(DU!K:K,MATCH(Duombaze!FP268,DU!A:A,0),1))</f>
        <v>16.797999999999998</v>
      </c>
    </row>
    <row r="269" spans="1:174" s="20" customFormat="1" ht="32.450000000000003" customHeight="1" x14ac:dyDescent="0.25">
      <c r="A269" s="41">
        <v>2</v>
      </c>
      <c r="B269" s="41" t="s">
        <v>3412</v>
      </c>
      <c r="C269" s="16" t="s">
        <v>3413</v>
      </c>
      <c r="D269" s="982" t="s">
        <v>3500</v>
      </c>
      <c r="E269" s="19" t="str">
        <f t="shared" si="121"/>
        <v>2 SPD10 Pagrindas H4/6, Boggie važiuoklė (priklausomos ašys 306E)</v>
      </c>
      <c r="F269" s="982" t="s">
        <v>8863</v>
      </c>
      <c r="G269" s="19" t="s">
        <v>3485</v>
      </c>
      <c r="H269" s="639"/>
      <c r="I269" s="639"/>
      <c r="J269" s="639"/>
      <c r="K269" s="639"/>
      <c r="L269" s="639"/>
      <c r="M269" s="639"/>
      <c r="N269" s="639"/>
      <c r="O269" s="639"/>
      <c r="P269" s="639" t="e">
        <f>IF(Duombaze!G269="",0,INDEX(DU!I:I,MATCH(Duombaze!G269,DU!A:A,0),1))+IF(Duombaze!H269="",0,INDEX(DU!I:I,MATCH(Duombaze!H269,DU!A:A,0),1))+IF(Duombaze!I269="",0,INDEX(DU!I:I,MATCH(Duombaze!I269,DU!A:A,0),1))+IF(Duombaze!J269="",0,INDEX(DU!I:I,MATCH(Duombaze!J269,DU!A:A,0),1))+IF(Duombaze!K269="",0,INDEX(DU!I:I,MATCH(Duombaze!K269,DU!A:A,0),1))+IF(Duombaze!L269="",0,INDEX(DU!I:I,MATCH(Duombaze!L269,DU!A:A,0),1))+IF(Duombaze!M269="",0,INDEX(DU!I:I,MATCH(Duombaze!M269,DU!A:A,0),1))+IF(Duombaze!N269="",0,INDEX(DU!I:I,MATCH(Duombaze!N269,DU!A:A,0),1))+IF(Duombaze!O269="",0,INDEX(DU!I:I,MATCH(Duombaze!O269,DU!A:A,0),1))</f>
        <v>#N/A</v>
      </c>
      <c r="Q269" s="638" t="e">
        <f>IF(Duombaze!G269="",0,INDEX(DU!K:K,MATCH(Duombaze!G269,DU!A:A,0),1))+IF(Duombaze!H269="",0,INDEX(DU!K:K,MATCH(Duombaze!H269,DU!A:A,0),1))+IF(Duombaze!I269="",0,INDEX(DU!K:K,MATCH(Duombaze!I269,DU!A:A,0),1))+IF(Duombaze!J269="",0,INDEX(DU!K:K,MATCH(Duombaze!J269,DU!A:A,0),1))+IF(Duombaze!K269="",0,INDEX(DU!K:K,MATCH(Duombaze!K269,DU!A:A,0),1))+IF(Duombaze!L269="",0,INDEX(DU!K:K,MATCH(Duombaze!L269,DU!A:A,0),1))+IF(Duombaze!M269="",0,INDEX(DU!K:K,MATCH(Duombaze!M269,DU!A:A,0),1))+IF(Duombaze!N269="",0,INDEX(DU!K:K,MATCH(Duombaze!N269,DU!A:A,0),1))+IF(Duombaze!O269="",0,INDEX(DU!K:K,MATCH(Duombaze!O269,DU!A:A,0),1))</f>
        <v>#N/A</v>
      </c>
      <c r="R269" s="19"/>
      <c r="S269" s="52"/>
      <c r="T269" s="881"/>
      <c r="U269" s="17">
        <f>IF(Duombaze!T269="",0,INDEX(DU!I:I,MATCH(Duombaze!T269,DU!A:A,0),1))</f>
        <v>0</v>
      </c>
      <c r="V269" s="17">
        <f>IF(Duombaze!T269="",0,INDEX(DU!K:K,MATCH(Duombaze!T269,DU!A:A,0),1))</f>
        <v>0</v>
      </c>
      <c r="W269" s="19"/>
      <c r="X269" s="19"/>
      <c r="Y269" s="134"/>
      <c r="Z269" s="65"/>
      <c r="AA269" s="17" t="str">
        <f t="shared" si="120"/>
        <v/>
      </c>
      <c r="AB269" s="19"/>
      <c r="AC269" s="19">
        <f>IF(Duombaze!AB269="",0,INDEX(DU!I:I,MATCH(Duombaze!AB269,DU!A:A,0),1))</f>
        <v>0</v>
      </c>
      <c r="AD269" s="25">
        <f>IF(Duombaze!AB269="",0,INDEX(DU!K:K,MATCH(Duombaze!AB269,DU!A:A,0),1))</f>
        <v>0</v>
      </c>
      <c r="AE269" s="19"/>
      <c r="AF269" s="19"/>
      <c r="AG269" s="19"/>
      <c r="AH269" s="17"/>
      <c r="AI269" s="19"/>
      <c r="AJ269" s="639"/>
      <c r="AK269" s="639"/>
      <c r="AL269" s="639"/>
      <c r="AM269" s="639">
        <f>IF(Duombaze!AJ269="",0,INDEX(DU!I:I,MATCH(Duombaze!AJ269,DU!A:A,0),1))+IF(Duombaze!AK269="",0,INDEX(DU!I:I,MATCH(Duombaze!AK269,DU!A:A,0),1))+IF(Duombaze!AL269="",0,INDEX(DU!I:I,MATCH(Duombaze!AL269,DU!A:A,0),1))</f>
        <v>0</v>
      </c>
      <c r="AN269" s="639">
        <f>IF(Duombaze!AJ269="",0,INDEX(DU!K:K,MATCH(Duombaze!AJ269,DU!A:A,0),1))+IF(Duombaze!AK269="",0,INDEX(DU!K:K,MATCH(Duombaze!AK269,DU!A:A,0),1))+IF(Duombaze!AL269="",0,INDEX(DU!K:K,MATCH(Duombaze!AL269,DU!A:A,0),1))</f>
        <v>0</v>
      </c>
      <c r="AO269" s="19"/>
      <c r="AP269" s="19"/>
      <c r="AR269" s="17" t="str">
        <f t="shared" si="104"/>
        <v/>
      </c>
      <c r="AS269" s="19"/>
      <c r="AT269" s="639"/>
      <c r="AU269" s="639"/>
      <c r="AV269" s="639"/>
      <c r="AW269" s="639"/>
      <c r="AX269" s="639"/>
      <c r="AY269" s="639"/>
      <c r="AZ269" s="639"/>
      <c r="BA269" s="639"/>
      <c r="BB269" s="639"/>
      <c r="BC269" s="639">
        <f>IF(Duombaze!AT269="",0,INDEX(DU!I:I,MATCH(Duombaze!AT269,DU!A:A,0),1))+IF(Duombaze!AU269="",0,INDEX(DU!I:I,MATCH(Duombaze!AU269,DU!A:A,0),1))+IF(Duombaze!AV269="",0,INDEX(DU!I:I,MATCH(Duombaze!AV269,DU!A:A,0),1))+IF(Duombaze!AW269="",0,INDEX(DU!I:I,MATCH(Duombaze!AW269,DU!A:A,0),1))+IF(Duombaze!AX269="",0,INDEX(DU!I:I,MATCH(Duombaze!AX269,DU!A:A,0),1))+IF(Duombaze!AY269="",0,INDEX(DU!I:I,MATCH(Duombaze!AY269,DU!A:A,0),1))+IF(Duombaze!AZ269="",0,INDEX(DU!I:I,MATCH(Duombaze!AZ269,DU!A:A,0),1))+IF(Duombaze!BA269="",0,INDEX(DU!I:I,MATCH(Duombaze!BA269,DU!A:A,0),1))+IF(Duombaze!BB269="",0,INDEX(DU!I:I,MATCH(Duombaze!BB269,DU!A:A,0),1))</f>
        <v>0</v>
      </c>
      <c r="BD269" s="638">
        <f>IF(Duombaze!AT269="",0,INDEX(DU!K:K,MATCH(Duombaze!AT269,DU!A:A,0),1))+IF(Duombaze!AU269="",0,INDEX(DU!K:K,MATCH(Duombaze!AU269,DU!A:A,0),1))+IF(Duombaze!AV269="",0,INDEX(DU!K:K,MATCH(Duombaze!AV269,DU!A:A,0),1))+IF(Duombaze!AW269="",0,INDEX(DU!K:K,MATCH(Duombaze!AW269,DU!A:A,0),1))+IF(Duombaze!AX269="",0,INDEX(DU!K:K,MATCH(Duombaze!AX269,DU!A:A,0),1))+IF(Duombaze!AY269="",0,INDEX(DU!K:K,MATCH(Duombaze!AY269,DU!A:A,0),1))+IF(Duombaze!AZ269="",0,INDEX(DU!K:K,MATCH(Duombaze!AZ269,DU!A:A,0),1))+IF(Duombaze!BA269="",0,INDEX(DU!K:K,MATCH(Duombaze!BA269,DU!A:A,0),1))+IF(Duombaze!BB269="",0,INDEX(DU!K:K,MATCH(Duombaze!BB269,DU!A:A,0),1))</f>
        <v>0</v>
      </c>
      <c r="BE269" s="19"/>
      <c r="BF269" s="19"/>
      <c r="BG269" s="65"/>
      <c r="BH269" s="17" t="str">
        <f t="shared" si="110"/>
        <v/>
      </c>
      <c r="BI269" s="19"/>
      <c r="BJ269" s="639"/>
      <c r="BK269" s="639"/>
      <c r="BL269" s="639"/>
      <c r="BM269" s="639">
        <f>IF(Duombaze!BJ269="",0,INDEX(DU!I:I,MATCH(Duombaze!BJ269,DU!A:A,0),1))+IF(Duombaze!BK269="",0,INDEX(DU!I:I,MATCH(Duombaze!BK269,DU!A:A,0),1))+IF(Duombaze!BL269="",0,INDEX(DU!I:I,MATCH(Duombaze!BL269,DU!A:A,0),1))</f>
        <v>0</v>
      </c>
      <c r="BN269" s="638">
        <f>IF(Duombaze!BJ269="",0,INDEX(DU!K:K,MATCH(Duombaze!BJ269,DU!A:A,0),1))+IF(Duombaze!BK269="",0,INDEX(DU!K:K,MATCH(Duombaze!BK269,DU!A:A,0),1))+IF(Duombaze!BL269="",0,INDEX(DU!K:K,MATCH(Duombaze!BL269,DU!A:A,0),1))</f>
        <v>0</v>
      </c>
      <c r="BO269" s="19"/>
      <c r="BP269" s="19"/>
      <c r="BQ269" s="19"/>
      <c r="BR269" s="19"/>
      <c r="BS269" s="19"/>
      <c r="BT269" s="19"/>
      <c r="BU269" s="19"/>
      <c r="BV269" s="19"/>
      <c r="BW269" s="19">
        <f>IF(Duombaze!BT269="",0,INDEX(DU!I:I,MATCH(Duombaze!BT269,DU!A:A,0),1))+IF(Duombaze!BU269="",0,INDEX(DU!I:I,MATCH(Duombaze!BU269,DU!A:A,0),1))+IF(Duombaze!BV269="",0,INDEX(DU!I:I,MATCH(Duombaze!BV269,DU!A:A,0),1))</f>
        <v>0</v>
      </c>
      <c r="BX269" s="19">
        <f>IF(Duombaze!BT269="",0,INDEX(DU!K:K,MATCH(Duombaze!BT269,DU!A:A,0),1))+IF(Duombaze!BU269="",0,INDEX(DU!K:K,MATCH(Duombaze!BU269,DU!A:A,0),1))+IF(Duombaze!BV269="",0,INDEX(DU!K:K,MATCH(Duombaze!BV269,DU!A:A,0),1))</f>
        <v>0</v>
      </c>
      <c r="BY269" s="19"/>
      <c r="BZ269" s="19"/>
      <c r="CA269" s="19"/>
      <c r="CB269" s="19" t="str">
        <f t="shared" si="118"/>
        <v/>
      </c>
      <c r="CC269" s="19"/>
      <c r="CD269" s="19">
        <f>IF(Duombaze!CC269="",0,INDEX(DU!I:I,MATCH(Duombaze!CC269,DU!A:A,0),1))</f>
        <v>0</v>
      </c>
      <c r="CE269" s="17">
        <f>IF(Duombaze!CC269="",0,INDEX(DU!K:K,MATCH(Duombaze!CC269,DU!A:A,0),1))</f>
        <v>0</v>
      </c>
      <c r="CF269" s="19"/>
      <c r="CG269" s="19"/>
      <c r="CH269" s="19"/>
      <c r="CI269" s="17" t="str">
        <f t="shared" si="126"/>
        <v/>
      </c>
      <c r="CJ269" s="19"/>
      <c r="CK269" s="19">
        <f>IF(Duombaze!CJ269="",0,INDEX(DU!I:I,MATCH(Duombaze!CJ269,DU!A:A,0),1))</f>
        <v>0</v>
      </c>
      <c r="CL269" s="17">
        <f>IF(Duombaze!CJ269="",0,INDEX(DU!K:K,MATCH(Duombaze!CJ269,DU!A:A,0),1))</f>
        <v>0</v>
      </c>
      <c r="CM269" s="19"/>
      <c r="CN269" s="19"/>
      <c r="CO269" s="25" t="s">
        <v>652</v>
      </c>
      <c r="CP269" s="17" t="str">
        <f t="shared" si="106"/>
        <v>2 SPD10 Ratų atsparos</v>
      </c>
      <c r="CQ269" s="19" t="s">
        <v>1494</v>
      </c>
      <c r="CR269" s="643" t="s">
        <v>1494</v>
      </c>
      <c r="CS269" s="643"/>
      <c r="CT269" s="639">
        <f>IF(Duombaze!CR269="",0,INDEX(DU!I:I,MATCH(Duombaze!CR269,DU!A:A,0),1))+IF(Duombaze!CS269="",0,INDEX(DU!I:I,MATCH(Duombaze!CS269,DU!A:A,0),1))</f>
        <v>23.4618</v>
      </c>
      <c r="CU269" s="19">
        <f>IF(Duombaze!CR269="",0,INDEX(DU!K:K,MATCH(Duombaze!CR269,DU!A:A,0),1))+IF(Duombaze!CS269="",0,INDEX(DU!K:K,MATCH(Duombaze!CS269,DU!A:A,0),1))</f>
        <v>0</v>
      </c>
      <c r="CV269" s="19"/>
      <c r="CW269" s="19"/>
      <c r="CX269" s="19"/>
      <c r="CY269" s="17" t="str">
        <f t="shared" si="107"/>
        <v/>
      </c>
      <c r="CZ269" s="19"/>
      <c r="DA269" s="672"/>
      <c r="DB269" s="672"/>
      <c r="DC269" s="672">
        <f>IF(Duombaze!DA269="",0,INDEX(DU!I:I,MATCH(Duombaze!DA269,DU!A:A,0),1))+IF(Duombaze!DB269="",0,INDEX(DU!I:I,MATCH(Duombaze!DB269,DU!A:A,0),1))</f>
        <v>0</v>
      </c>
      <c r="DD269" s="19">
        <f>IF(Duombaze!DA269="",0,INDEX(DU!K:K,MATCH(Duombaze!DA269,DU!A:A,0),1))+IF(Duombaze!DB269="",0,INDEX(DU!K:K,MATCH(Duombaze!DB269,DU!A:A,0),1))</f>
        <v>0</v>
      </c>
      <c r="DE269" s="19"/>
      <c r="DF269" s="19"/>
      <c r="DG269" s="19"/>
      <c r="DH269" s="19" t="str">
        <f>IF(DG269&lt;&gt;"",A269&amp;" "&amp;C269&amp;" "&amp;DG269,"")</f>
        <v/>
      </c>
      <c r="DI269" s="19"/>
      <c r="DJ269" s="672"/>
      <c r="DK269" s="678"/>
      <c r="DL269" s="678">
        <f>IF(Duombaze!DJ269="",0,INDEX(DU!I:I,MATCH(Duombaze!DJ269,DU!A:A,0),1))+IF(Duombaze!DK269="",0,INDEX(DU!I:I,MATCH(Duombaze!DK269,DU!A:A,0),1))</f>
        <v>0</v>
      </c>
      <c r="DM269" s="19">
        <f>IF(Duombaze!DJ269="",0,INDEX(DU!K:K,MATCH(Duombaze!DJ269,DU!A:A,0),1))+IF(Duombaze!DK269="",0,INDEX(DU!K:K,MATCH(Duombaze!DK269,DU!A:A,0),1))</f>
        <v>0</v>
      </c>
      <c r="DN269" s="52"/>
      <c r="DO269" s="52"/>
      <c r="DP269" s="52" t="s">
        <v>1749</v>
      </c>
      <c r="DQ269" s="17" t="str">
        <f t="shared" si="109"/>
        <v>2 SPD10 Prieky/gale paprastas apšvietimas, šone atšvaitai (LT-LV)</v>
      </c>
      <c r="DR269" s="65" t="s">
        <v>250</v>
      </c>
      <c r="DS269" s="692" t="s">
        <v>250</v>
      </c>
      <c r="DT269" s="692"/>
      <c r="DU269" s="692"/>
      <c r="DV269" s="692"/>
      <c r="DW269" s="692">
        <f>IF(Duombaze!DS269="",0,INDEX(DU!I:I,MATCH(Duombaze!DS269,DU!A:A,0),1))+IF(Duombaze!DT269="",0,INDEX(DU!I:I,MATCH(Duombaze!DT269,DU!A:A,0),1))+IF(Duombaze!DU269="",0,INDEX(DU!I:I,MATCH(Duombaze!DU269,DU!A:A,0),1))+IF(Duombaze!DV269="",0,INDEX(DU!I:I,MATCH(Duombaze!DV269,DU!A:A,0),1))</f>
        <v>52.377912044817897</v>
      </c>
      <c r="DX269" s="638">
        <f>IF(Duombaze!DS269="",0,INDEX(DU!K:K,MATCH(Duombaze!DS269,DU!A:A,0),1))+IF(Duombaze!DT269="",0,INDEX(DU!K:K,MATCH(Duombaze!DT269,DU!A:A,0),1))+IF(Duombaze!DU269="",0,INDEX(DU!K:K,MATCH(Duombaze!DU269,DU!A:A,0),1))+IF(Duombaze!DV269="",0,INDEX(DU!K:KH,MATCH(Duombaze!DV269,DU!A:A,0),1))</f>
        <v>0</v>
      </c>
      <c r="DY269" s="65"/>
      <c r="DZ269" s="65"/>
      <c r="EA269" s="19"/>
      <c r="EB269" s="19"/>
      <c r="EC269" s="19"/>
      <c r="ED269" s="19">
        <f>IF(Duombaze!EC269="",0,INDEX(DU!I:I,MATCH(Duombaze!EC269,DU!A:A,0),1))</f>
        <v>0</v>
      </c>
      <c r="EE269" s="638">
        <f>IF(Duombaze!EC269="",0,INDEX(DU!K:K,MATCH(Duombaze!EC269,DU!A:A,0),1))</f>
        <v>0</v>
      </c>
      <c r="EF269" s="19"/>
      <c r="EG269" s="19"/>
      <c r="EH269" s="19" t="s">
        <v>3503</v>
      </c>
      <c r="EI269" s="17" t="str">
        <f t="shared" si="119"/>
        <v xml:space="preserve">2 SPD10 Lipdukai universalūs </v>
      </c>
      <c r="EJ269" s="19" t="s">
        <v>255</v>
      </c>
      <c r="EK269" s="672" t="s">
        <v>255</v>
      </c>
      <c r="EL269" s="672"/>
      <c r="EM269" s="672"/>
      <c r="EN269" s="672">
        <f>IF(Duombaze!EK269="",0,INDEX(DU!I:I,MATCH(Duombaze!EK269,DU!A:A,0),1))+IF(Duombaze!EL269="",0,INDEX(DU!I:I,MATCH(Duombaze!EL269,DU!A:A,0),1))+IF(Duombaze!EM269="",0,INDEX(DU!I:I,MATCH(Duombaze!EM269,DU!A:A,0),1))</f>
        <v>16.420000000000002</v>
      </c>
      <c r="EO269" s="19">
        <f>IF(Duombaze!EK269="",0,INDEX(DU!K:K,MATCH(Duombaze!EK269,DU!A:A,0),1))+IF(Duombaze!EL269="",0,INDEX(DU!K:K,MATCH(Duombaze!EL269,DU!A:A,0),1))+IF(Duombaze!EM269="",0,INDEX(DU!K:K,MATCH(Duombaze!EM269,DU!A:A,0),1))</f>
        <v>0</v>
      </c>
      <c r="EP269" s="19"/>
      <c r="EQ269" s="19"/>
      <c r="ER269" s="19"/>
      <c r="ES269" s="17"/>
      <c r="ET269" s="19"/>
      <c r="EU269" s="19"/>
      <c r="EV269" s="19"/>
      <c r="EW269" s="19"/>
      <c r="EX269" s="6" t="str">
        <f t="shared" si="127"/>
        <v/>
      </c>
      <c r="EY269" s="19"/>
      <c r="EZ269" s="672"/>
      <c r="FA269" s="672"/>
      <c r="FB269" s="672">
        <f>IF(Duombaze!EZ269="",0,INDEX(DU!I:I,MATCH(Duombaze!EZ269,DU!A:A,0),1))+IF(Duombaze!FA269="",0,INDEX(DU!I:I,MATCH(Duombaze!FA269,DU!A:A,0),1))</f>
        <v>0</v>
      </c>
      <c r="FC269" s="19">
        <f>IF(Duombaze!EZ269="",0,INDEX(DU!K:K,MATCH(Duombaze!EZ269,DU!A:A,0),1))+IF(Duombaze!FA269="",0,INDEX(DU!K:K,MATCH(Duombaze!FA269,DU!A:A,0),1))</f>
        <v>0</v>
      </c>
      <c r="FD269" s="19"/>
      <c r="FE269" s="19"/>
      <c r="FF269" s="19"/>
      <c r="FG269" s="19"/>
      <c r="FH269" s="19" t="s">
        <v>3511</v>
      </c>
      <c r="FI269" s="19"/>
      <c r="FJ269" s="19"/>
      <c r="FK269" s="65"/>
      <c r="FL269" s="18" t="s">
        <v>8274</v>
      </c>
      <c r="FM269" s="18" t="s">
        <v>8274</v>
      </c>
      <c r="FN269" s="671"/>
      <c r="FO269" s="671"/>
      <c r="FP269" s="671"/>
      <c r="FQ269" s="671">
        <f>IF(Duombaze!FM269="",0,INDEX(DU!I:I,MATCH(Duombaze!FM269,DU!A:A,0),1))+IF(Duombaze!FN269="",0,INDEX(DU!I:I,MATCH(Duombaze!FN269,DU!A:A,0),1))+IF(Duombaze!FO269="",0,INDEX(DU!I:I,MATCH(Duombaze!FO269,DU!A:A,0),1))+IF(Duombaze!FP269="",0,INDEX(DU!I:I,MATCH(Duombaze!FP269,DU!A:A,0),1))</f>
        <v>97.282244586836597</v>
      </c>
      <c r="FR269" s="671">
        <f>IF(Duombaze!FM269="",0,INDEX(DU!K:K,MATCH(Duombaze!FM269,DU!A:A,0),1))+IF(Duombaze!FN269="",0,INDEX(DU!K:K,MATCH(Duombaze!FN269,DU!A:A,0),1))+IF(Duombaze!FO269="",0,INDEX(DU!K:K,MATCH(Duombaze!FO269,DU!A:A,0),1))+IF(Duombaze!FP269="",0,INDEX(DU!K:K,MATCH(Duombaze!FP269,DU!A:A,0),1))</f>
        <v>77.341999999999999</v>
      </c>
    </row>
    <row r="270" spans="1:174" s="20" customFormat="1" ht="23.45" customHeight="1" x14ac:dyDescent="0.25">
      <c r="A270" s="41">
        <v>3</v>
      </c>
      <c r="B270" s="41" t="s">
        <v>3412</v>
      </c>
      <c r="C270" s="16" t="s">
        <v>3413</v>
      </c>
      <c r="D270" s="19" t="s">
        <v>3504</v>
      </c>
      <c r="E270" s="19" t="str">
        <f t="shared" si="121"/>
        <v>3 SPD10 Pagrindas S235, Boggie važiuoklė (nepriklausomos ašys)</v>
      </c>
      <c r="F270" s="25" t="s">
        <v>8869</v>
      </c>
      <c r="G270" s="19" t="s">
        <v>3485</v>
      </c>
      <c r="H270" s="639"/>
      <c r="I270" s="639"/>
      <c r="J270" s="639"/>
      <c r="K270" s="639"/>
      <c r="L270" s="639"/>
      <c r="M270" s="639"/>
      <c r="N270" s="639"/>
      <c r="O270" s="639"/>
      <c r="P270" s="639" t="e">
        <f>IF(Duombaze!G270="",0,INDEX(DU!I:I,MATCH(Duombaze!G270,DU!A:A,0),1))+IF(Duombaze!H270="",0,INDEX(DU!I:I,MATCH(Duombaze!H270,DU!A:A,0),1))+IF(Duombaze!I270="",0,INDEX(DU!I:I,MATCH(Duombaze!I270,DU!A:A,0),1))+IF(Duombaze!J270="",0,INDEX(DU!I:I,MATCH(Duombaze!J270,DU!A:A,0),1))+IF(Duombaze!K270="",0,INDEX(DU!I:I,MATCH(Duombaze!K270,DU!A:A,0),1))+IF(Duombaze!L270="",0,INDEX(DU!I:I,MATCH(Duombaze!L270,DU!A:A,0),1))+IF(Duombaze!M270="",0,INDEX(DU!I:I,MATCH(Duombaze!M270,DU!A:A,0),1))+IF(Duombaze!N270="",0,INDEX(DU!I:I,MATCH(Duombaze!N270,DU!A:A,0),1))+IF(Duombaze!O270="",0,INDEX(DU!I:I,MATCH(Duombaze!O270,DU!A:A,0),1))</f>
        <v>#N/A</v>
      </c>
      <c r="Q270" s="638" t="e">
        <f>IF(Duombaze!G270="",0,INDEX(DU!K:K,MATCH(Duombaze!G270,DU!A:A,0),1))+IF(Duombaze!H270="",0,INDEX(DU!K:K,MATCH(Duombaze!H270,DU!A:A,0),1))+IF(Duombaze!I270="",0,INDEX(DU!K:K,MATCH(Duombaze!I270,DU!A:A,0),1))+IF(Duombaze!J270="",0,INDEX(DU!K:K,MATCH(Duombaze!J270,DU!A:A,0),1))+IF(Duombaze!K270="",0,INDEX(DU!K:K,MATCH(Duombaze!K270,DU!A:A,0),1))+IF(Duombaze!L270="",0,INDEX(DU!K:K,MATCH(Duombaze!L270,DU!A:A,0),1))+IF(Duombaze!M270="",0,INDEX(DU!K:K,MATCH(Duombaze!M270,DU!A:A,0),1))+IF(Duombaze!N270="",0,INDEX(DU!K:K,MATCH(Duombaze!N270,DU!A:A,0),1))+IF(Duombaze!O270="",0,INDEX(DU!K:K,MATCH(Duombaze!O270,DU!A:A,0),1))</f>
        <v>#N/A</v>
      </c>
      <c r="R270" s="19"/>
      <c r="S270" s="52"/>
      <c r="T270" s="881"/>
      <c r="U270" s="17">
        <f>IF(Duombaze!T270="",0,INDEX(DU!I:I,MATCH(Duombaze!T270,DU!A:A,0),1))</f>
        <v>0</v>
      </c>
      <c r="V270" s="17">
        <f>IF(Duombaze!T270="",0,INDEX(DU!K:K,MATCH(Duombaze!T270,DU!A:A,0),1))</f>
        <v>0</v>
      </c>
      <c r="W270" s="19"/>
      <c r="X270" s="19"/>
      <c r="Y270" s="134"/>
      <c r="Z270" s="65"/>
      <c r="AA270" s="17" t="str">
        <f t="shared" si="120"/>
        <v/>
      </c>
      <c r="AB270" s="19"/>
      <c r="AC270" s="19">
        <f>IF(Duombaze!AB270="",0,INDEX(DU!I:I,MATCH(Duombaze!AB270,DU!A:A,0),1))</f>
        <v>0</v>
      </c>
      <c r="AD270" s="25">
        <f>IF(Duombaze!AB270="",0,INDEX(DU!K:K,MATCH(Duombaze!AB270,DU!A:A,0),1))</f>
        <v>0</v>
      </c>
      <c r="AE270" s="19"/>
      <c r="AF270" s="19"/>
      <c r="AG270" s="19"/>
      <c r="AH270" s="17"/>
      <c r="AI270" s="19"/>
      <c r="AJ270" s="639"/>
      <c r="AK270" s="639"/>
      <c r="AL270" s="639"/>
      <c r="AM270" s="639">
        <f>IF(Duombaze!AJ270="",0,INDEX(DU!I:I,MATCH(Duombaze!AJ270,DU!A:A,0),1))+IF(Duombaze!AK270="",0,INDEX(DU!I:I,MATCH(Duombaze!AK270,DU!A:A,0),1))+IF(Duombaze!AL270="",0,INDEX(DU!I:I,MATCH(Duombaze!AL270,DU!A:A,0),1))</f>
        <v>0</v>
      </c>
      <c r="AN270" s="639">
        <f>IF(Duombaze!AJ270="",0,INDEX(DU!K:K,MATCH(Duombaze!AJ270,DU!A:A,0),1))+IF(Duombaze!AK270="",0,INDEX(DU!K:K,MATCH(Duombaze!AK270,DU!A:A,0),1))+IF(Duombaze!AL270="",0,INDEX(DU!K:K,MATCH(Duombaze!AL270,DU!A:A,0),1))</f>
        <v>0</v>
      </c>
      <c r="AO270" s="19"/>
      <c r="AP270" s="19"/>
      <c r="AQ270" s="19"/>
      <c r="AR270" s="17" t="str">
        <f t="shared" si="104"/>
        <v/>
      </c>
      <c r="AS270" s="19"/>
      <c r="AT270" s="639"/>
      <c r="AU270" s="639"/>
      <c r="AV270" s="639"/>
      <c r="AW270" s="639"/>
      <c r="AX270" s="639"/>
      <c r="AY270" s="639"/>
      <c r="AZ270" s="639"/>
      <c r="BA270" s="639"/>
      <c r="BB270" s="639"/>
      <c r="BC270" s="639">
        <f>IF(Duombaze!AT270="",0,INDEX(DU!I:I,MATCH(Duombaze!AT270,DU!A:A,0),1))+IF(Duombaze!AU270="",0,INDEX(DU!I:I,MATCH(Duombaze!AU270,DU!A:A,0),1))+IF(Duombaze!AV270="",0,INDEX(DU!I:I,MATCH(Duombaze!AV270,DU!A:A,0),1))+IF(Duombaze!AW270="",0,INDEX(DU!I:I,MATCH(Duombaze!AW270,DU!A:A,0),1))+IF(Duombaze!AX270="",0,INDEX(DU!I:I,MATCH(Duombaze!AX270,DU!A:A,0),1))+IF(Duombaze!AY270="",0,INDEX(DU!I:I,MATCH(Duombaze!AY270,DU!A:A,0),1))+IF(Duombaze!AZ270="",0,INDEX(DU!I:I,MATCH(Duombaze!AZ270,DU!A:A,0),1))+IF(Duombaze!BA270="",0,INDEX(DU!I:I,MATCH(Duombaze!BA270,DU!A:A,0),1))+IF(Duombaze!BB270="",0,INDEX(DU!I:I,MATCH(Duombaze!BB270,DU!A:A,0),1))</f>
        <v>0</v>
      </c>
      <c r="BD270" s="638">
        <f>IF(Duombaze!AT270="",0,INDEX(DU!K:K,MATCH(Duombaze!AT270,DU!A:A,0),1))+IF(Duombaze!AU270="",0,INDEX(DU!K:K,MATCH(Duombaze!AU270,DU!A:A,0),1))+IF(Duombaze!AV270="",0,INDEX(DU!K:K,MATCH(Duombaze!AV270,DU!A:A,0),1))+IF(Duombaze!AW270="",0,INDEX(DU!K:K,MATCH(Duombaze!AW270,DU!A:A,0),1))+IF(Duombaze!AX270="",0,INDEX(DU!K:K,MATCH(Duombaze!AX270,DU!A:A,0),1))+IF(Duombaze!AY270="",0,INDEX(DU!K:K,MATCH(Duombaze!AY270,DU!A:A,0),1))+IF(Duombaze!AZ270="",0,INDEX(DU!K:K,MATCH(Duombaze!AZ270,DU!A:A,0),1))+IF(Duombaze!BA270="",0,INDEX(DU!K:K,MATCH(Duombaze!BA270,DU!A:A,0),1))+IF(Duombaze!BB270="",0,INDEX(DU!K:K,MATCH(Duombaze!BB270,DU!A:A,0),1))</f>
        <v>0</v>
      </c>
      <c r="BE270" s="19"/>
      <c r="BF270" s="19"/>
      <c r="BG270" s="65"/>
      <c r="BH270" s="17" t="str">
        <f t="shared" si="110"/>
        <v/>
      </c>
      <c r="BI270" s="19"/>
      <c r="BJ270" s="639"/>
      <c r="BK270" s="639"/>
      <c r="BL270" s="639"/>
      <c r="BM270" s="639">
        <f>IF(Duombaze!BJ270="",0,INDEX(DU!I:I,MATCH(Duombaze!BJ270,DU!A:A,0),1))+IF(Duombaze!BK270="",0,INDEX(DU!I:I,MATCH(Duombaze!BK270,DU!A:A,0),1))+IF(Duombaze!BL270="",0,INDEX(DU!I:I,MATCH(Duombaze!BL270,DU!A:A,0),1))</f>
        <v>0</v>
      </c>
      <c r="BN270" s="638">
        <f>IF(Duombaze!BJ270="",0,INDEX(DU!K:K,MATCH(Duombaze!BJ270,DU!A:A,0),1))+IF(Duombaze!BK270="",0,INDEX(DU!K:K,MATCH(Duombaze!BK270,DU!A:A,0),1))+IF(Duombaze!BL270="",0,INDEX(DU!K:K,MATCH(Duombaze!BL270,DU!A:A,0),1))</f>
        <v>0</v>
      </c>
      <c r="BO270" s="19"/>
      <c r="BP270" s="19"/>
      <c r="BQ270" s="19"/>
      <c r="BR270" s="19"/>
      <c r="BS270" s="19"/>
      <c r="BT270" s="19"/>
      <c r="BU270" s="19"/>
      <c r="BV270" s="19"/>
      <c r="BW270" s="19">
        <f>IF(Duombaze!BT270="",0,INDEX(DU!I:I,MATCH(Duombaze!BT270,DU!A:A,0),1))+IF(Duombaze!BU270="",0,INDEX(DU!I:I,MATCH(Duombaze!BU270,DU!A:A,0),1))+IF(Duombaze!BV270="",0,INDEX(DU!I:I,MATCH(Duombaze!BV270,DU!A:A,0),1))</f>
        <v>0</v>
      </c>
      <c r="BX270" s="19">
        <f>IF(Duombaze!BT270="",0,INDEX(DU!K:K,MATCH(Duombaze!BT270,DU!A:A,0),1))+IF(Duombaze!BU270="",0,INDEX(DU!K:K,MATCH(Duombaze!BU270,DU!A:A,0),1))+IF(Duombaze!BV270="",0,INDEX(DU!K:K,MATCH(Duombaze!BV270,DU!A:A,0),1))</f>
        <v>0</v>
      </c>
      <c r="BY270" s="19"/>
      <c r="BZ270" s="19"/>
      <c r="CA270" s="19"/>
      <c r="CB270" s="19" t="str">
        <f t="shared" si="118"/>
        <v/>
      </c>
      <c r="CC270" s="19"/>
      <c r="CD270" s="19">
        <f>IF(Duombaze!CC270="",0,INDEX(DU!I:I,MATCH(Duombaze!CC270,DU!A:A,0),1))</f>
        <v>0</v>
      </c>
      <c r="CE270" s="17">
        <f>IF(Duombaze!CC270="",0,INDEX(DU!K:K,MATCH(Duombaze!CC270,DU!A:A,0),1))</f>
        <v>0</v>
      </c>
      <c r="CF270" s="19"/>
      <c r="CG270" s="19"/>
      <c r="CH270" s="19"/>
      <c r="CI270" s="17" t="str">
        <f t="shared" si="126"/>
        <v/>
      </c>
      <c r="CJ270" s="19"/>
      <c r="CK270" s="19">
        <f>IF(Duombaze!CJ270="",0,INDEX(DU!I:I,MATCH(Duombaze!CJ270,DU!A:A,0),1))</f>
        <v>0</v>
      </c>
      <c r="CL270" s="17">
        <f>IF(Duombaze!CJ270="",0,INDEX(DU!K:K,MATCH(Duombaze!CJ270,DU!A:A,0),1))</f>
        <v>0</v>
      </c>
      <c r="CM270" s="19"/>
      <c r="CN270" s="19"/>
      <c r="CO270" s="25" t="s">
        <v>1495</v>
      </c>
      <c r="CP270" s="17" t="str">
        <f t="shared" si="106"/>
        <v xml:space="preserve">3 SPD10 Rankinis + Ratų atsparos </v>
      </c>
      <c r="CQ270" s="19" t="s">
        <v>1595</v>
      </c>
      <c r="CR270" s="643" t="s">
        <v>1594</v>
      </c>
      <c r="CS270" s="643" t="s">
        <v>1494</v>
      </c>
      <c r="CT270" s="639">
        <f>IF(Duombaze!CR270="",0,INDEX(DU!I:I,MATCH(Duombaze!CR270,DU!A:A,0),1))+IF(Duombaze!CS270="",0,INDEX(DU!I:I,MATCH(Duombaze!CS270,DU!A:A,0),1))</f>
        <v>68.257162415433399</v>
      </c>
      <c r="CU270" s="19">
        <f>IF(Duombaze!CR270="",0,INDEX(DU!K:K,MATCH(Duombaze!CR270,DU!A:A,0),1))+IF(Duombaze!CS270="",0,INDEX(DU!K:K,MATCH(Duombaze!CS270,DU!A:A,0),1))</f>
        <v>36.090000000000003</v>
      </c>
      <c r="CV270" s="19"/>
      <c r="CW270" s="19"/>
      <c r="CX270" s="19"/>
      <c r="CY270" s="17" t="str">
        <f t="shared" si="107"/>
        <v/>
      </c>
      <c r="CZ270" s="19"/>
      <c r="DA270" s="672"/>
      <c r="DB270" s="672"/>
      <c r="DC270" s="672">
        <f>IF(Duombaze!DA270="",0,INDEX(DU!I:I,MATCH(Duombaze!DA270,DU!A:A,0),1))+IF(Duombaze!DB270="",0,INDEX(DU!I:I,MATCH(Duombaze!DB270,DU!A:A,0),1))</f>
        <v>0</v>
      </c>
      <c r="DD270" s="19">
        <f>IF(Duombaze!DA270="",0,INDEX(DU!K:K,MATCH(Duombaze!DA270,DU!A:A,0),1))+IF(Duombaze!DB270="",0,INDEX(DU!K:K,MATCH(Duombaze!DB270,DU!A:A,0),1))</f>
        <v>0</v>
      </c>
      <c r="DE270" s="19"/>
      <c r="DF270" s="19"/>
      <c r="DG270" s="19"/>
      <c r="DH270" s="19" t="str">
        <f t="shared" si="108"/>
        <v/>
      </c>
      <c r="DI270" s="19"/>
      <c r="DJ270" s="672"/>
      <c r="DK270" s="678"/>
      <c r="DL270" s="678">
        <f>IF(Duombaze!DJ270="",0,INDEX(DU!I:I,MATCH(Duombaze!DJ270,DU!A:A,0),1))+IF(Duombaze!DK270="",0,INDEX(DU!I:I,MATCH(Duombaze!DK270,DU!A:A,0),1))</f>
        <v>0</v>
      </c>
      <c r="DM270" s="19">
        <f>IF(Duombaze!DJ270="",0,INDEX(DU!K:K,MATCH(Duombaze!DJ270,DU!A:A,0),1))+IF(Duombaze!DK270="",0,INDEX(DU!K:K,MATCH(Duombaze!DK270,DU!A:A,0),1))</f>
        <v>0</v>
      </c>
      <c r="DN270" s="52"/>
      <c r="DO270" s="52"/>
      <c r="DP270" s="52" t="s">
        <v>1750</v>
      </c>
      <c r="DQ270" s="17" t="str">
        <f t="shared" si="109"/>
        <v>3 SPD10 Šoninis LED apšvietimas, prieky/gale paprastas apšvietimas (Čekija)</v>
      </c>
      <c r="DR270" s="65" t="s">
        <v>251</v>
      </c>
      <c r="DS270" s="692" t="s">
        <v>251</v>
      </c>
      <c r="DT270" s="692"/>
      <c r="DU270" s="692"/>
      <c r="DV270" s="692"/>
      <c r="DW270" s="692">
        <f>IF(Duombaze!DS270="",0,INDEX(DU!I:I,MATCH(Duombaze!DS270,DU!A:A,0),1))+IF(Duombaze!DT270="",0,INDEX(DU!I:I,MATCH(Duombaze!DT270,DU!A:A,0),1))+IF(Duombaze!DU270="",0,INDEX(DU!I:I,MATCH(Duombaze!DU270,DU!A:A,0),1))+IF(Duombaze!DV270="",0,INDEX(DU!I:I,MATCH(Duombaze!DV270,DU!A:A,0),1))</f>
        <v>76.036285714285697</v>
      </c>
      <c r="DX270" s="638">
        <f>IF(Duombaze!DS270="",0,INDEX(DU!K:K,MATCH(Duombaze!DS270,DU!A:A,0),1))+IF(Duombaze!DT270="",0,INDEX(DU!K:K,MATCH(Duombaze!DT270,DU!A:A,0),1))+IF(Duombaze!DU270="",0,INDEX(DU!K:K,MATCH(Duombaze!DU270,DU!A:A,0),1))+IF(Duombaze!DV270="",0,INDEX(DU!K:KH,MATCH(Duombaze!DV270,DU!A:A,0),1))</f>
        <v>0</v>
      </c>
      <c r="DY270" s="65"/>
      <c r="DZ270" s="65"/>
      <c r="EA270" s="19"/>
      <c r="EB270" s="19"/>
      <c r="EC270" s="19"/>
      <c r="ED270" s="19">
        <f>IF(Duombaze!EC270="",0,INDEX(DU!I:I,MATCH(Duombaze!EC270,DU!A:A,0),1))</f>
        <v>0</v>
      </c>
      <c r="EE270" s="638">
        <f>IF(Duombaze!EC270="",0,INDEX(DU!K:K,MATCH(Duombaze!EC270,DU!A:A,0),1))</f>
        <v>0</v>
      </c>
      <c r="EF270" s="19"/>
      <c r="EG270" s="19"/>
      <c r="EH270" s="19"/>
      <c r="EI270" s="17" t="str">
        <f t="shared" si="119"/>
        <v/>
      </c>
      <c r="EJ270" s="19"/>
      <c r="EK270" s="672"/>
      <c r="EL270" s="672"/>
      <c r="EM270" s="672"/>
      <c r="EN270" s="672">
        <f>IF(Duombaze!EK270="",0,INDEX(DU!I:I,MATCH(Duombaze!EK270,DU!A:A,0),1))+IF(Duombaze!EL270="",0,INDEX(DU!I:I,MATCH(Duombaze!EL270,DU!A:A,0),1))+IF(Duombaze!EM270="",0,INDEX(DU!I:I,MATCH(Duombaze!EM270,DU!A:A,0),1))</f>
        <v>0</v>
      </c>
      <c r="EO270" s="19">
        <f>IF(Duombaze!EK270="",0,INDEX(DU!K:K,MATCH(Duombaze!EK270,DU!A:A,0),1))+IF(Duombaze!EL270="",0,INDEX(DU!K:K,MATCH(Duombaze!EL270,DU!A:A,0),1))+IF(Duombaze!EM270="",0,INDEX(DU!K:K,MATCH(Duombaze!EM270,DU!A:A,0),1))</f>
        <v>0</v>
      </c>
      <c r="EP270" s="19"/>
      <c r="EQ270" s="19"/>
      <c r="ER270" s="19"/>
      <c r="ES270" s="17"/>
      <c r="ET270" s="19"/>
      <c r="EU270" s="19"/>
      <c r="EV270" s="19"/>
      <c r="EW270" s="19"/>
      <c r="EX270" s="6" t="str">
        <f t="shared" si="127"/>
        <v/>
      </c>
      <c r="EY270" s="19"/>
      <c r="EZ270" s="672"/>
      <c r="FA270" s="672"/>
      <c r="FB270" s="672">
        <f>IF(Duombaze!EZ270="",0,INDEX(DU!I:I,MATCH(Duombaze!EZ270,DU!A:A,0),1))+IF(Duombaze!FA270="",0,INDEX(DU!I:I,MATCH(Duombaze!FA270,DU!A:A,0),1))</f>
        <v>0</v>
      </c>
      <c r="FC270" s="19">
        <f>IF(Duombaze!EZ270="",0,INDEX(DU!K:K,MATCH(Duombaze!EZ270,DU!A:A,0),1))+IF(Duombaze!FA270="",0,INDEX(DU!K:K,MATCH(Duombaze!FA270,DU!A:A,0),1))</f>
        <v>0</v>
      </c>
      <c r="FD270" s="19"/>
      <c r="FE270" s="19"/>
      <c r="FF270" s="19"/>
      <c r="FG270" s="19"/>
      <c r="FH270" s="19" t="s">
        <v>3512</v>
      </c>
      <c r="FI270" s="19"/>
      <c r="FJ270" s="19"/>
      <c r="FK270" s="65"/>
      <c r="FL270" s="18" t="s">
        <v>8864</v>
      </c>
      <c r="FM270" s="671"/>
      <c r="FN270" s="671"/>
      <c r="FO270" s="671"/>
      <c r="FP270" s="671"/>
      <c r="FQ270" s="671">
        <f>IF(Duombaze!FM270="",0,INDEX(DU!I:I,MATCH(Duombaze!FM270,DU!A:A,0),1))+IF(Duombaze!FN270="",0,INDEX(DU!I:I,MATCH(Duombaze!FN270,DU!A:A,0),1))+IF(Duombaze!FO270="",0,INDEX(DU!I:I,MATCH(Duombaze!FO270,DU!A:A,0),1))+IF(Duombaze!FP270="",0,INDEX(DU!I:I,MATCH(Duombaze!FP270,DU!A:A,0),1))</f>
        <v>0</v>
      </c>
      <c r="FR270" s="671">
        <f>IF(Duombaze!FM270="",0,INDEX(DU!K:K,MATCH(Duombaze!FM270,DU!A:A,0),1))+IF(Duombaze!FN270="",0,INDEX(DU!K:K,MATCH(Duombaze!FN270,DU!A:A,0),1))+IF(Duombaze!FO270="",0,INDEX(DU!K:K,MATCH(Duombaze!FO270,DU!A:A,0),1))+IF(Duombaze!FP270="",0,INDEX(DU!K:K,MATCH(Duombaze!FP270,DU!A:A,0),1))</f>
        <v>0</v>
      </c>
    </row>
    <row r="271" spans="1:174" s="20" customFormat="1" ht="23.45" customHeight="1" x14ac:dyDescent="0.25">
      <c r="A271" s="41">
        <v>4</v>
      </c>
      <c r="B271" s="41" t="s">
        <v>3412</v>
      </c>
      <c r="C271" s="16" t="s">
        <v>3413</v>
      </c>
      <c r="D271" s="19" t="s">
        <v>3505</v>
      </c>
      <c r="E271" s="19" t="str">
        <f t="shared" si="121"/>
        <v>4 SPD10 Pagrindas S235, Boggie važiuoklė (priklausoma ašys)</v>
      </c>
      <c r="F271" s="25" t="s">
        <v>8870</v>
      </c>
      <c r="G271" s="19" t="s">
        <v>3485</v>
      </c>
      <c r="H271" s="639"/>
      <c r="I271" s="639"/>
      <c r="J271" s="639"/>
      <c r="K271" s="639"/>
      <c r="L271" s="639"/>
      <c r="M271" s="639"/>
      <c r="N271" s="639"/>
      <c r="O271" s="639"/>
      <c r="P271" s="639" t="e">
        <f>IF(Duombaze!G271="",0,INDEX(DU!I:I,MATCH(Duombaze!G271,DU!A:A,0),1))+IF(Duombaze!H271="",0,INDEX(DU!I:I,MATCH(Duombaze!H271,DU!A:A,0),1))+IF(Duombaze!I271="",0,INDEX(DU!I:I,MATCH(Duombaze!I271,DU!A:A,0),1))+IF(Duombaze!J271="",0,INDEX(DU!I:I,MATCH(Duombaze!J271,DU!A:A,0),1))+IF(Duombaze!K271="",0,INDEX(DU!I:I,MATCH(Duombaze!K271,DU!A:A,0),1))+IF(Duombaze!L271="",0,INDEX(DU!I:I,MATCH(Duombaze!L271,DU!A:A,0),1))+IF(Duombaze!M271="",0,INDEX(DU!I:I,MATCH(Duombaze!M271,DU!A:A,0),1))+IF(Duombaze!N271="",0,INDEX(DU!I:I,MATCH(Duombaze!N271,DU!A:A,0),1))+IF(Duombaze!O271="",0,INDEX(DU!I:I,MATCH(Duombaze!O271,DU!A:A,0),1))</f>
        <v>#N/A</v>
      </c>
      <c r="Q271" s="638" t="e">
        <f>IF(Duombaze!G271="",0,INDEX(DU!K:K,MATCH(Duombaze!G271,DU!A:A,0),1))+IF(Duombaze!H271="",0,INDEX(DU!K:K,MATCH(Duombaze!H271,DU!A:A,0),1))+IF(Duombaze!I271="",0,INDEX(DU!K:K,MATCH(Duombaze!I271,DU!A:A,0),1))+IF(Duombaze!J271="",0,INDEX(DU!K:K,MATCH(Duombaze!J271,DU!A:A,0),1))+IF(Duombaze!K271="",0,INDEX(DU!K:K,MATCH(Duombaze!K271,DU!A:A,0),1))+IF(Duombaze!L271="",0,INDEX(DU!K:K,MATCH(Duombaze!L271,DU!A:A,0),1))+IF(Duombaze!M271="",0,INDEX(DU!K:K,MATCH(Duombaze!M271,DU!A:A,0),1))+IF(Duombaze!N271="",0,INDEX(DU!K:K,MATCH(Duombaze!N271,DU!A:A,0),1))+IF(Duombaze!O271="",0,INDEX(DU!K:K,MATCH(Duombaze!O271,DU!A:A,0),1))</f>
        <v>#N/A</v>
      </c>
      <c r="R271" s="19"/>
      <c r="S271" s="52"/>
      <c r="T271" s="881"/>
      <c r="U271" s="17">
        <f>IF(Duombaze!T271="",0,INDEX(DU!I:I,MATCH(Duombaze!T271,DU!A:A,0),1))</f>
        <v>0</v>
      </c>
      <c r="V271" s="17">
        <f>IF(Duombaze!T271="",0,INDEX(DU!K:K,MATCH(Duombaze!T271,DU!A:A,0),1))</f>
        <v>0</v>
      </c>
      <c r="W271" s="19"/>
      <c r="X271" s="19"/>
      <c r="Y271" s="134"/>
      <c r="Z271" s="65"/>
      <c r="AA271" s="17"/>
      <c r="AB271" s="19"/>
      <c r="AC271" s="19">
        <f>IF(Duombaze!AB271="",0,INDEX(DU!I:I,MATCH(Duombaze!AB271,DU!A:A,0),1))</f>
        <v>0</v>
      </c>
      <c r="AD271" s="25">
        <f>IF(Duombaze!AB271="",0,INDEX(DU!K:K,MATCH(Duombaze!AB271,DU!A:A,0),1))</f>
        <v>0</v>
      </c>
      <c r="AE271" s="19"/>
      <c r="AF271" s="19"/>
      <c r="AG271" s="19"/>
      <c r="AH271" s="17"/>
      <c r="AI271" s="19"/>
      <c r="AJ271" s="639"/>
      <c r="AK271" s="639"/>
      <c r="AL271" s="639"/>
      <c r="AM271" s="639">
        <f>IF(Duombaze!AJ271="",0,INDEX(DU!I:I,MATCH(Duombaze!AJ271,DU!A:A,0),1))+IF(Duombaze!AK271="",0,INDEX(DU!I:I,MATCH(Duombaze!AK271,DU!A:A,0),1))+IF(Duombaze!AL271="",0,INDEX(DU!I:I,MATCH(Duombaze!AL271,DU!A:A,0),1))</f>
        <v>0</v>
      </c>
      <c r="AN271" s="639">
        <f>IF(Duombaze!AJ271="",0,INDEX(DU!K:K,MATCH(Duombaze!AJ271,DU!A:A,0),1))+IF(Duombaze!AK271="",0,INDEX(DU!K:K,MATCH(Duombaze!AK271,DU!A:A,0),1))+IF(Duombaze!AL271="",0,INDEX(DU!K:K,MATCH(Duombaze!AL271,DU!A:A,0),1))</f>
        <v>0</v>
      </c>
      <c r="AO271" s="19"/>
      <c r="AP271" s="19"/>
      <c r="AQ271" s="19"/>
      <c r="AR271" s="17"/>
      <c r="AS271" s="19"/>
      <c r="AT271" s="639"/>
      <c r="AU271" s="639"/>
      <c r="AV271" s="639"/>
      <c r="AW271" s="639"/>
      <c r="AX271" s="639"/>
      <c r="AY271" s="639"/>
      <c r="AZ271" s="639"/>
      <c r="BA271" s="639"/>
      <c r="BB271" s="639"/>
      <c r="BC271" s="639">
        <f>IF(Duombaze!AT271="",0,INDEX(DU!I:I,MATCH(Duombaze!AT271,DU!A:A,0),1))+IF(Duombaze!AU271="",0,INDEX(DU!I:I,MATCH(Duombaze!AU271,DU!A:A,0),1))+IF(Duombaze!AV271="",0,INDEX(DU!I:I,MATCH(Duombaze!AV271,DU!A:A,0),1))+IF(Duombaze!AW271="",0,INDEX(DU!I:I,MATCH(Duombaze!AW271,DU!A:A,0),1))+IF(Duombaze!AX271="",0,INDEX(DU!I:I,MATCH(Duombaze!AX271,DU!A:A,0),1))+IF(Duombaze!AY271="",0,INDEX(DU!I:I,MATCH(Duombaze!AY271,DU!A:A,0),1))+IF(Duombaze!AZ271="",0,INDEX(DU!I:I,MATCH(Duombaze!AZ271,DU!A:A,0),1))+IF(Duombaze!BA271="",0,INDEX(DU!I:I,MATCH(Duombaze!BA271,DU!A:A,0),1))+IF(Duombaze!BB271="",0,INDEX(DU!I:I,MATCH(Duombaze!BB271,DU!A:A,0),1))</f>
        <v>0</v>
      </c>
      <c r="BD271" s="638">
        <f>IF(Duombaze!AT271="",0,INDEX(DU!K:K,MATCH(Duombaze!AT271,DU!A:A,0),1))+IF(Duombaze!AU271="",0,INDEX(DU!K:K,MATCH(Duombaze!AU271,DU!A:A,0),1))+IF(Duombaze!AV271="",0,INDEX(DU!K:K,MATCH(Duombaze!AV271,DU!A:A,0),1))+IF(Duombaze!AW271="",0,INDEX(DU!K:K,MATCH(Duombaze!AW271,DU!A:A,0),1))+IF(Duombaze!AX271="",0,INDEX(DU!K:K,MATCH(Duombaze!AX271,DU!A:A,0),1))+IF(Duombaze!AY271="",0,INDEX(DU!K:K,MATCH(Duombaze!AY271,DU!A:A,0),1))+IF(Duombaze!AZ271="",0,INDEX(DU!K:K,MATCH(Duombaze!AZ271,DU!A:A,0),1))+IF(Duombaze!BA271="",0,INDEX(DU!K:K,MATCH(Duombaze!BA271,DU!A:A,0),1))+IF(Duombaze!BB271="",0,INDEX(DU!K:K,MATCH(Duombaze!BB271,DU!A:A,0),1))</f>
        <v>0</v>
      </c>
      <c r="BE271" s="19"/>
      <c r="BF271" s="19"/>
      <c r="BG271" s="65"/>
      <c r="BH271" s="17"/>
      <c r="BI271" s="19"/>
      <c r="BJ271" s="639"/>
      <c r="BK271" s="639"/>
      <c r="BL271" s="639"/>
      <c r="BM271" s="639">
        <f>IF(Duombaze!BJ271="",0,INDEX(DU!I:I,MATCH(Duombaze!BJ271,DU!A:A,0),1))+IF(Duombaze!BK271="",0,INDEX(DU!I:I,MATCH(Duombaze!BK271,DU!A:A,0),1))+IF(Duombaze!BL271="",0,INDEX(DU!I:I,MATCH(Duombaze!BL271,DU!A:A,0),1))</f>
        <v>0</v>
      </c>
      <c r="BN271" s="638">
        <f>IF(Duombaze!BJ271="",0,INDEX(DU!K:K,MATCH(Duombaze!BJ271,DU!A:A,0),1))+IF(Duombaze!BK271="",0,INDEX(DU!K:K,MATCH(Duombaze!BK271,DU!A:A,0),1))+IF(Duombaze!BL271="",0,INDEX(DU!K:K,MATCH(Duombaze!BL271,DU!A:A,0),1))</f>
        <v>0</v>
      </c>
      <c r="BO271" s="19"/>
      <c r="BP271" s="19"/>
      <c r="BQ271" s="19"/>
      <c r="BR271" s="19"/>
      <c r="BS271" s="19"/>
      <c r="BT271" s="19"/>
      <c r="BU271" s="19"/>
      <c r="BV271" s="19"/>
      <c r="BW271" s="19">
        <f>IF(Duombaze!BT271="",0,INDEX(DU!I:I,MATCH(Duombaze!BT271,DU!A:A,0),1))+IF(Duombaze!BU271="",0,INDEX(DU!I:I,MATCH(Duombaze!BU271,DU!A:A,0),1))+IF(Duombaze!BV271="",0,INDEX(DU!I:I,MATCH(Duombaze!BV271,DU!A:A,0),1))</f>
        <v>0</v>
      </c>
      <c r="BX271" s="19">
        <f>IF(Duombaze!BT271="",0,INDEX(DU!K:K,MATCH(Duombaze!BT271,DU!A:A,0),1))+IF(Duombaze!BU271="",0,INDEX(DU!K:K,MATCH(Duombaze!BU271,DU!A:A,0),1))+IF(Duombaze!BV271="",0,INDEX(DU!K:K,MATCH(Duombaze!BV271,DU!A:A,0),1))</f>
        <v>0</v>
      </c>
      <c r="BY271" s="19"/>
      <c r="BZ271" s="19"/>
      <c r="CA271" s="19"/>
      <c r="CB271" s="19"/>
      <c r="CC271" s="19"/>
      <c r="CD271" s="19">
        <f>IF(Duombaze!CC271="",0,INDEX(DU!I:I,MATCH(Duombaze!CC271,DU!A:A,0),1))</f>
        <v>0</v>
      </c>
      <c r="CE271" s="17">
        <f>IF(Duombaze!CC271="",0,INDEX(DU!K:K,MATCH(Duombaze!CC271,DU!A:A,0),1))</f>
        <v>0</v>
      </c>
      <c r="CF271" s="19"/>
      <c r="CG271" s="19"/>
      <c r="CH271" s="19"/>
      <c r="CI271" s="17" t="str">
        <f t="shared" si="126"/>
        <v/>
      </c>
      <c r="CJ271" s="19"/>
      <c r="CK271" s="19">
        <f>IF(Duombaze!CJ271="",0,INDEX(DU!I:I,MATCH(Duombaze!CJ271,DU!A:A,0),1))</f>
        <v>0</v>
      </c>
      <c r="CL271" s="17">
        <f>IF(Duombaze!CJ271="",0,INDEX(DU!K:K,MATCH(Duombaze!CJ271,DU!A:A,0),1))</f>
        <v>0</v>
      </c>
      <c r="CM271" s="19"/>
      <c r="CN271" s="19"/>
      <c r="CO271" s="25"/>
      <c r="CP271" s="17"/>
      <c r="CQ271" s="19"/>
      <c r="CR271" s="639"/>
      <c r="CS271" s="639"/>
      <c r="CT271" s="639">
        <f>IF(Duombaze!CR271="",0,INDEX(DU!I:I,MATCH(Duombaze!CR271,DU!A:A,0),1))+IF(Duombaze!CS271="",0,INDEX(DU!I:I,MATCH(Duombaze!CS271,DU!A:A,0),1))</f>
        <v>0</v>
      </c>
      <c r="CU271" s="19">
        <f>IF(Duombaze!CR271="",0,INDEX(DU!K:K,MATCH(Duombaze!CR271,DU!A:A,0),1))+IF(Duombaze!CS271="",0,INDEX(DU!K:K,MATCH(Duombaze!CS271,DU!A:A,0),1))</f>
        <v>0</v>
      </c>
      <c r="CV271" s="19"/>
      <c r="CW271" s="19"/>
      <c r="CX271" s="19"/>
      <c r="CY271" s="17"/>
      <c r="CZ271" s="19"/>
      <c r="DA271" s="672"/>
      <c r="DB271" s="672"/>
      <c r="DC271" s="672">
        <f>IF(Duombaze!DA271="",0,INDEX(DU!I:I,MATCH(Duombaze!DA271,DU!A:A,0),1))+IF(Duombaze!DB271="",0,INDEX(DU!I:I,MATCH(Duombaze!DB271,DU!A:A,0),1))</f>
        <v>0</v>
      </c>
      <c r="DD271" s="19">
        <f>IF(Duombaze!DA271="",0,INDEX(DU!K:K,MATCH(Duombaze!DA271,DU!A:A,0),1))+IF(Duombaze!DB271="",0,INDEX(DU!K:K,MATCH(Duombaze!DB271,DU!A:A,0),1))</f>
        <v>0</v>
      </c>
      <c r="DE271" s="19"/>
      <c r="DF271" s="19"/>
      <c r="DG271" s="19"/>
      <c r="DH271" s="19"/>
      <c r="DI271" s="19"/>
      <c r="DJ271" s="672"/>
      <c r="DK271" s="678"/>
      <c r="DL271" s="678">
        <f>IF(Duombaze!DJ271="",0,INDEX(DU!I:I,MATCH(Duombaze!DJ271,DU!A:A,0),1))+IF(Duombaze!DK271="",0,INDEX(DU!I:I,MATCH(Duombaze!DK271,DU!A:A,0),1))</f>
        <v>0</v>
      </c>
      <c r="DM271" s="19">
        <f>IF(Duombaze!DJ271="",0,INDEX(DU!K:K,MATCH(Duombaze!DJ271,DU!A:A,0),1))+IF(Duombaze!DK271="",0,INDEX(DU!K:K,MATCH(Duombaze!DK271,DU!A:A,0),1))</f>
        <v>0</v>
      </c>
      <c r="DN271" s="52"/>
      <c r="DO271" s="52"/>
      <c r="DP271" s="52" t="s">
        <v>1743</v>
      </c>
      <c r="DQ271" s="17" t="str">
        <f t="shared" si="109"/>
        <v>4 SPD10 Visų pusių LED apšvietimas (Estija)</v>
      </c>
      <c r="DR271" s="65" t="s">
        <v>253</v>
      </c>
      <c r="DS271" s="692" t="s">
        <v>253</v>
      </c>
      <c r="DT271" s="692"/>
      <c r="DU271" s="692"/>
      <c r="DV271" s="692"/>
      <c r="DW271" s="692">
        <f>IF(Duombaze!DS271="",0,INDEX(DU!I:I,MATCH(Duombaze!DS271,DU!A:A,0),1))+IF(Duombaze!DT271="",0,INDEX(DU!I:I,MATCH(Duombaze!DT271,DU!A:A,0),1))+IF(Duombaze!DU271="",0,INDEX(DU!I:I,MATCH(Duombaze!DU271,DU!A:A,0),1))+IF(Duombaze!DV271="",0,INDEX(DU!I:I,MATCH(Duombaze!DV271,DU!A:A,0),1))</f>
        <v>135.422</v>
      </c>
      <c r="DX271" s="638">
        <f>IF(Duombaze!DS271="",0,INDEX(DU!K:K,MATCH(Duombaze!DS271,DU!A:A,0),1))+IF(Duombaze!DT271="",0,INDEX(DU!K:K,MATCH(Duombaze!DT271,DU!A:A,0),1))+IF(Duombaze!DU271="",0,INDEX(DU!K:K,MATCH(Duombaze!DU271,DU!A:A,0),1))+IF(Duombaze!DV271="",0,INDEX(DU!K:KH,MATCH(Duombaze!DV271,DU!A:A,0),1))</f>
        <v>0</v>
      </c>
      <c r="DY271" s="65"/>
      <c r="DZ271" s="65"/>
      <c r="EA271" s="19"/>
      <c r="EB271" s="19"/>
      <c r="EC271" s="19"/>
      <c r="ED271" s="19">
        <f>IF(Duombaze!EC271="",0,INDEX(DU!I:I,MATCH(Duombaze!EC271,DU!A:A,0),1))</f>
        <v>0</v>
      </c>
      <c r="EE271" s="638">
        <f>IF(Duombaze!EC271="",0,INDEX(DU!K:K,MATCH(Duombaze!EC271,DU!A:A,0),1))</f>
        <v>0</v>
      </c>
      <c r="EF271" s="19"/>
      <c r="EG271" s="19"/>
      <c r="EH271" s="19"/>
      <c r="EI271" s="17"/>
      <c r="EJ271" s="19"/>
      <c r="EK271" s="672"/>
      <c r="EL271" s="672"/>
      <c r="EM271" s="672"/>
      <c r="EN271" s="672">
        <f>IF(Duombaze!EK271="",0,INDEX(DU!I:I,MATCH(Duombaze!EK271,DU!A:A,0),1))+IF(Duombaze!EL271="",0,INDEX(DU!I:I,MATCH(Duombaze!EL271,DU!A:A,0),1))+IF(Duombaze!EM271="",0,INDEX(DU!I:I,MATCH(Duombaze!EM271,DU!A:A,0),1))</f>
        <v>0</v>
      </c>
      <c r="EO271" s="19">
        <f>IF(Duombaze!EK271="",0,INDEX(DU!K:K,MATCH(Duombaze!EK271,DU!A:A,0),1))+IF(Duombaze!EL271="",0,INDEX(DU!K:K,MATCH(Duombaze!EL271,DU!A:A,0),1))+IF(Duombaze!EM271="",0,INDEX(DU!K:K,MATCH(Duombaze!EM271,DU!A:A,0),1))</f>
        <v>0</v>
      </c>
      <c r="EP271" s="19"/>
      <c r="EQ271" s="19"/>
      <c r="ER271" s="19"/>
      <c r="ES271" s="17"/>
      <c r="ET271" s="19"/>
      <c r="EU271" s="19"/>
      <c r="EV271" s="19"/>
      <c r="EW271" s="19"/>
      <c r="EX271" s="6" t="str">
        <f t="shared" si="127"/>
        <v/>
      </c>
      <c r="EY271" s="19"/>
      <c r="EZ271" s="672"/>
      <c r="FA271" s="672"/>
      <c r="FB271" s="672">
        <f>IF(Duombaze!EZ271="",0,INDEX(DU!I:I,MATCH(Duombaze!EZ271,DU!A:A,0),1))+IF(Duombaze!FA271="",0,INDEX(DU!I:I,MATCH(Duombaze!FA271,DU!A:A,0),1))</f>
        <v>0</v>
      </c>
      <c r="FC271" s="19">
        <f>IF(Duombaze!EZ271="",0,INDEX(DU!K:K,MATCH(Duombaze!EZ271,DU!A:A,0),1))+IF(Duombaze!FA271="",0,INDEX(DU!K:K,MATCH(Duombaze!FA271,DU!A:A,0),1))</f>
        <v>0</v>
      </c>
      <c r="FD271" s="19"/>
      <c r="FE271" s="19"/>
      <c r="FF271" s="19"/>
      <c r="FG271" s="19"/>
      <c r="FH271" s="19"/>
      <c r="FI271" s="19"/>
      <c r="FJ271" s="19"/>
      <c r="FK271" s="65"/>
      <c r="FL271" s="18"/>
      <c r="FM271" s="671"/>
      <c r="FN271" s="671"/>
      <c r="FO271" s="671"/>
      <c r="FP271" s="671"/>
      <c r="FQ271" s="671">
        <f>IF(Duombaze!FM271="",0,INDEX(DU!I:I,MATCH(Duombaze!FM271,DU!A:A,0),1))+IF(Duombaze!FN271="",0,INDEX(DU!I:I,MATCH(Duombaze!FN271,DU!A:A,0),1))+IF(Duombaze!FO271="",0,INDEX(DU!I:I,MATCH(Duombaze!FO271,DU!A:A,0),1))+IF(Duombaze!FP271="",0,INDEX(DU!I:I,MATCH(Duombaze!FP271,DU!A:A,0),1))</f>
        <v>0</v>
      </c>
      <c r="FR271" s="671">
        <f>IF(Duombaze!FM271="",0,INDEX(DU!K:K,MATCH(Duombaze!FM271,DU!A:A,0),1))+IF(Duombaze!FN271="",0,INDEX(DU!K:K,MATCH(Duombaze!FN271,DU!A:A,0),1))+IF(Duombaze!FO271="",0,INDEX(DU!K:K,MATCH(Duombaze!FO271,DU!A:A,0),1))+IF(Duombaze!FP271="",0,INDEX(DU!K:K,MATCH(Duombaze!FP271,DU!A:A,0),1))</f>
        <v>0</v>
      </c>
    </row>
    <row r="272" spans="1:174" s="20" customFormat="1" ht="23.45" customHeight="1" x14ac:dyDescent="0.25">
      <c r="A272" s="41">
        <v>5</v>
      </c>
      <c r="B272" s="41" t="s">
        <v>3412</v>
      </c>
      <c r="C272" s="16" t="s">
        <v>3413</v>
      </c>
      <c r="D272" s="982" t="s">
        <v>3506</v>
      </c>
      <c r="E272" s="19" t="str">
        <f t="shared" si="121"/>
        <v>5 SPD10 Pagrindas Dugnas - H6, šonai - S235, Boggie (neprikausomos ašys)</v>
      </c>
      <c r="F272" s="983" t="s">
        <v>8871</v>
      </c>
      <c r="G272" s="19" t="s">
        <v>3485</v>
      </c>
      <c r="H272" s="639"/>
      <c r="I272" s="639"/>
      <c r="J272" s="639"/>
      <c r="K272" s="639"/>
      <c r="L272" s="639"/>
      <c r="M272" s="639"/>
      <c r="N272" s="639"/>
      <c r="O272" s="639"/>
      <c r="P272" s="639" t="e">
        <f>IF(Duombaze!G272="",0,INDEX(DU!I:I,MATCH(Duombaze!G272,DU!A:A,0),1))+IF(Duombaze!H272="",0,INDEX(DU!I:I,MATCH(Duombaze!H272,DU!A:A,0),1))+IF(Duombaze!I272="",0,INDEX(DU!I:I,MATCH(Duombaze!I272,DU!A:A,0),1))+IF(Duombaze!J272="",0,INDEX(DU!I:I,MATCH(Duombaze!J272,DU!A:A,0),1))+IF(Duombaze!K272="",0,INDEX(DU!I:I,MATCH(Duombaze!K272,DU!A:A,0),1))+IF(Duombaze!L272="",0,INDEX(DU!I:I,MATCH(Duombaze!L272,DU!A:A,0),1))+IF(Duombaze!M272="",0,INDEX(DU!I:I,MATCH(Duombaze!M272,DU!A:A,0),1))+IF(Duombaze!N272="",0,INDEX(DU!I:I,MATCH(Duombaze!N272,DU!A:A,0),1))+IF(Duombaze!O272="",0,INDEX(DU!I:I,MATCH(Duombaze!O272,DU!A:A,0),1))</f>
        <v>#N/A</v>
      </c>
      <c r="Q272" s="638" t="e">
        <f>IF(Duombaze!G272="",0,INDEX(DU!K:K,MATCH(Duombaze!G272,DU!A:A,0),1))+IF(Duombaze!H272="",0,INDEX(DU!K:K,MATCH(Duombaze!H272,DU!A:A,0),1))+IF(Duombaze!I272="",0,INDEX(DU!K:K,MATCH(Duombaze!I272,DU!A:A,0),1))+IF(Duombaze!J272="",0,INDEX(DU!K:K,MATCH(Duombaze!J272,DU!A:A,0),1))+IF(Duombaze!K272="",0,INDEX(DU!K:K,MATCH(Duombaze!K272,DU!A:A,0),1))+IF(Duombaze!L272="",0,INDEX(DU!K:K,MATCH(Duombaze!L272,DU!A:A,0),1))+IF(Duombaze!M272="",0,INDEX(DU!K:K,MATCH(Duombaze!M272,DU!A:A,0),1))+IF(Duombaze!N272="",0,INDEX(DU!K:K,MATCH(Duombaze!N272,DU!A:A,0),1))+IF(Duombaze!O272="",0,INDEX(DU!K:K,MATCH(Duombaze!O272,DU!A:A,0),1))</f>
        <v>#N/A</v>
      </c>
      <c r="R272" s="19"/>
      <c r="S272" s="52"/>
      <c r="T272" s="881"/>
      <c r="U272" s="17">
        <f>IF(Duombaze!T272="",0,INDEX(DU!I:I,MATCH(Duombaze!T272,DU!A:A,0),1))</f>
        <v>0</v>
      </c>
      <c r="V272" s="17">
        <f>IF(Duombaze!T272="",0,INDEX(DU!K:K,MATCH(Duombaze!T272,DU!A:A,0),1))</f>
        <v>0</v>
      </c>
      <c r="W272" s="19"/>
      <c r="X272" s="19"/>
      <c r="Y272" s="134"/>
      <c r="Z272" s="65"/>
      <c r="AA272" s="17"/>
      <c r="AB272" s="19"/>
      <c r="AC272" s="19">
        <f>IF(Duombaze!AB272="",0,INDEX(DU!I:I,MATCH(Duombaze!AB272,DU!A:A,0),1))</f>
        <v>0</v>
      </c>
      <c r="AD272" s="25">
        <f>IF(Duombaze!AB272="",0,INDEX(DU!K:K,MATCH(Duombaze!AB272,DU!A:A,0),1))</f>
        <v>0</v>
      </c>
      <c r="AE272" s="19"/>
      <c r="AF272" s="19"/>
      <c r="AG272" s="19"/>
      <c r="AH272" s="17"/>
      <c r="AI272" s="19"/>
      <c r="AJ272" s="639"/>
      <c r="AK272" s="639"/>
      <c r="AL272" s="639"/>
      <c r="AM272" s="639">
        <f>IF(Duombaze!AJ272="",0,INDEX(DU!I:I,MATCH(Duombaze!AJ272,DU!A:A,0),1))+IF(Duombaze!AK272="",0,INDEX(DU!I:I,MATCH(Duombaze!AK272,DU!A:A,0),1))+IF(Duombaze!AL272="",0,INDEX(DU!I:I,MATCH(Duombaze!AL272,DU!A:A,0),1))</f>
        <v>0</v>
      </c>
      <c r="AN272" s="639">
        <f>IF(Duombaze!AJ272="",0,INDEX(DU!K:K,MATCH(Duombaze!AJ272,DU!A:A,0),1))+IF(Duombaze!AK272="",0,INDEX(DU!K:K,MATCH(Duombaze!AK272,DU!A:A,0),1))+IF(Duombaze!AL272="",0,INDEX(DU!K:K,MATCH(Duombaze!AL272,DU!A:A,0),1))</f>
        <v>0</v>
      </c>
      <c r="AO272" s="19"/>
      <c r="AP272" s="19"/>
      <c r="AQ272" s="19"/>
      <c r="AR272" s="17"/>
      <c r="AS272" s="19"/>
      <c r="AT272" s="639"/>
      <c r="AU272" s="639"/>
      <c r="AV272" s="639"/>
      <c r="AW272" s="639"/>
      <c r="AX272" s="639"/>
      <c r="AY272" s="639"/>
      <c r="AZ272" s="639"/>
      <c r="BA272" s="639"/>
      <c r="BB272" s="639"/>
      <c r="BC272" s="639">
        <f>IF(Duombaze!AT272="",0,INDEX(DU!I:I,MATCH(Duombaze!AT272,DU!A:A,0),1))+IF(Duombaze!AU272="",0,INDEX(DU!I:I,MATCH(Duombaze!AU272,DU!A:A,0),1))+IF(Duombaze!AV272="",0,INDEX(DU!I:I,MATCH(Duombaze!AV272,DU!A:A,0),1))+IF(Duombaze!AW272="",0,INDEX(DU!I:I,MATCH(Duombaze!AW272,DU!A:A,0),1))+IF(Duombaze!AX272="",0,INDEX(DU!I:I,MATCH(Duombaze!AX272,DU!A:A,0),1))+IF(Duombaze!AY272="",0,INDEX(DU!I:I,MATCH(Duombaze!AY272,DU!A:A,0),1))+IF(Duombaze!AZ272="",0,INDEX(DU!I:I,MATCH(Duombaze!AZ272,DU!A:A,0),1))+IF(Duombaze!BA272="",0,INDEX(DU!I:I,MATCH(Duombaze!BA272,DU!A:A,0),1))+IF(Duombaze!BB272="",0,INDEX(DU!I:I,MATCH(Duombaze!BB272,DU!A:A,0),1))</f>
        <v>0</v>
      </c>
      <c r="BD272" s="638">
        <f>IF(Duombaze!AT272="",0,INDEX(DU!K:K,MATCH(Duombaze!AT272,DU!A:A,0),1))+IF(Duombaze!AU272="",0,INDEX(DU!K:K,MATCH(Duombaze!AU272,DU!A:A,0),1))+IF(Duombaze!AV272="",0,INDEX(DU!K:K,MATCH(Duombaze!AV272,DU!A:A,0),1))+IF(Duombaze!AW272="",0,INDEX(DU!K:K,MATCH(Duombaze!AW272,DU!A:A,0),1))+IF(Duombaze!AX272="",0,INDEX(DU!K:K,MATCH(Duombaze!AX272,DU!A:A,0),1))+IF(Duombaze!AY272="",0,INDEX(DU!K:K,MATCH(Duombaze!AY272,DU!A:A,0),1))+IF(Duombaze!AZ272="",0,INDEX(DU!K:K,MATCH(Duombaze!AZ272,DU!A:A,0),1))+IF(Duombaze!BA272="",0,INDEX(DU!K:K,MATCH(Duombaze!BA272,DU!A:A,0),1))+IF(Duombaze!BB272="",0,INDEX(DU!K:K,MATCH(Duombaze!BB272,DU!A:A,0),1))</f>
        <v>0</v>
      </c>
      <c r="BE272" s="19"/>
      <c r="BF272" s="19"/>
      <c r="BG272" s="65"/>
      <c r="BH272" s="17"/>
      <c r="BI272" s="19"/>
      <c r="BJ272" s="639"/>
      <c r="BK272" s="639"/>
      <c r="BL272" s="639"/>
      <c r="BM272" s="639">
        <f>IF(Duombaze!BJ272="",0,INDEX(DU!I:I,MATCH(Duombaze!BJ272,DU!A:A,0),1))+IF(Duombaze!BK272="",0,INDEX(DU!I:I,MATCH(Duombaze!BK272,DU!A:A,0),1))+IF(Duombaze!BL272="",0,INDEX(DU!I:I,MATCH(Duombaze!BL272,DU!A:A,0),1))</f>
        <v>0</v>
      </c>
      <c r="BN272" s="638">
        <f>IF(Duombaze!BJ272="",0,INDEX(DU!K:K,MATCH(Duombaze!BJ272,DU!A:A,0),1))+IF(Duombaze!BK272="",0,INDEX(DU!K:K,MATCH(Duombaze!BK272,DU!A:A,0),1))+IF(Duombaze!BL272="",0,INDEX(DU!K:K,MATCH(Duombaze!BL272,DU!A:A,0),1))</f>
        <v>0</v>
      </c>
      <c r="BO272" s="19"/>
      <c r="BP272" s="19"/>
      <c r="BQ272" s="19"/>
      <c r="BR272" s="19"/>
      <c r="BS272" s="19"/>
      <c r="BT272" s="19"/>
      <c r="BU272" s="19"/>
      <c r="BV272" s="19"/>
      <c r="BW272" s="19">
        <f>IF(Duombaze!BT272="",0,INDEX(DU!I:I,MATCH(Duombaze!BT272,DU!A:A,0),1))+IF(Duombaze!BU272="",0,INDEX(DU!I:I,MATCH(Duombaze!BU272,DU!A:A,0),1))+IF(Duombaze!BV272="",0,INDEX(DU!I:I,MATCH(Duombaze!BV272,DU!A:A,0),1))</f>
        <v>0</v>
      </c>
      <c r="BX272" s="19">
        <f>IF(Duombaze!BT272="",0,INDEX(DU!K:K,MATCH(Duombaze!BT272,DU!A:A,0),1))+IF(Duombaze!BU272="",0,INDEX(DU!K:K,MATCH(Duombaze!BU272,DU!A:A,0),1))+IF(Duombaze!BV272="",0,INDEX(DU!K:K,MATCH(Duombaze!BV272,DU!A:A,0),1))</f>
        <v>0</v>
      </c>
      <c r="BY272" s="19"/>
      <c r="BZ272" s="19"/>
      <c r="CA272" s="19"/>
      <c r="CB272" s="19"/>
      <c r="CC272" s="19"/>
      <c r="CD272" s="19">
        <f>IF(Duombaze!CC272="",0,INDEX(DU!I:I,MATCH(Duombaze!CC272,DU!A:A,0),1))</f>
        <v>0</v>
      </c>
      <c r="CE272" s="17">
        <f>IF(Duombaze!CC272="",0,INDEX(DU!K:K,MATCH(Duombaze!CC272,DU!A:A,0),1))</f>
        <v>0</v>
      </c>
      <c r="CF272" s="19"/>
      <c r="CG272" s="19"/>
      <c r="CH272" s="19"/>
      <c r="CI272" s="17" t="str">
        <f t="shared" si="126"/>
        <v/>
      </c>
      <c r="CJ272" s="19"/>
      <c r="CK272" s="19">
        <f>IF(Duombaze!CJ272="",0,INDEX(DU!I:I,MATCH(Duombaze!CJ272,DU!A:A,0),1))</f>
        <v>0</v>
      </c>
      <c r="CL272" s="17">
        <f>IF(Duombaze!CJ272="",0,INDEX(DU!K:K,MATCH(Duombaze!CJ272,DU!A:A,0),1))</f>
        <v>0</v>
      </c>
      <c r="CM272" s="19"/>
      <c r="CN272" s="19"/>
      <c r="CO272" s="25"/>
      <c r="CP272" s="17"/>
      <c r="CQ272" s="19"/>
      <c r="CR272" s="639"/>
      <c r="CS272" s="639"/>
      <c r="CT272" s="639">
        <f>IF(Duombaze!CR272="",0,INDEX(DU!I:I,MATCH(Duombaze!CR272,DU!A:A,0),1))+IF(Duombaze!CS272="",0,INDEX(DU!I:I,MATCH(Duombaze!CS272,DU!A:A,0),1))</f>
        <v>0</v>
      </c>
      <c r="CU272" s="19">
        <f>IF(Duombaze!CR272="",0,INDEX(DU!K:K,MATCH(Duombaze!CR272,DU!A:A,0),1))+IF(Duombaze!CS272="",0,INDEX(DU!K:K,MATCH(Duombaze!CS272,DU!A:A,0),1))</f>
        <v>0</v>
      </c>
      <c r="CV272" s="19"/>
      <c r="CW272" s="19"/>
      <c r="CX272" s="19"/>
      <c r="CY272" s="17"/>
      <c r="CZ272" s="19"/>
      <c r="DA272" s="672"/>
      <c r="DB272" s="672"/>
      <c r="DC272" s="672">
        <f>IF(Duombaze!DA272="",0,INDEX(DU!I:I,MATCH(Duombaze!DA272,DU!A:A,0),1))+IF(Duombaze!DB272="",0,INDEX(DU!I:I,MATCH(Duombaze!DB272,DU!A:A,0),1))</f>
        <v>0</v>
      </c>
      <c r="DD272" s="19">
        <f>IF(Duombaze!DA272="",0,INDEX(DU!K:K,MATCH(Duombaze!DA272,DU!A:A,0),1))+IF(Duombaze!DB272="",0,INDEX(DU!K:K,MATCH(Duombaze!DB272,DU!A:A,0),1))</f>
        <v>0</v>
      </c>
      <c r="DE272" s="19"/>
      <c r="DF272" s="19"/>
      <c r="DG272" s="19"/>
      <c r="DH272" s="19"/>
      <c r="DI272" s="19"/>
      <c r="DJ272" s="672"/>
      <c r="DK272" s="678"/>
      <c r="DL272" s="678">
        <f>IF(Duombaze!DJ272="",0,INDEX(DU!I:I,MATCH(Duombaze!DJ272,DU!A:A,0),1))+IF(Duombaze!DK272="",0,INDEX(DU!I:I,MATCH(Duombaze!DK272,DU!A:A,0),1))</f>
        <v>0</v>
      </c>
      <c r="DM272" s="19">
        <f>IF(Duombaze!DJ272="",0,INDEX(DU!K:K,MATCH(Duombaze!DJ272,DU!A:A,0),1))+IF(Duombaze!DK272="",0,INDEX(DU!K:K,MATCH(Duombaze!DK272,DU!A:A,0),1))</f>
        <v>0</v>
      </c>
      <c r="DN272" s="52"/>
      <c r="DO272" s="52"/>
      <c r="DP272" s="52" t="s">
        <v>1827</v>
      </c>
      <c r="DQ272" s="17" t="str">
        <f t="shared" si="109"/>
        <v>5 SPD10 Prieky/gale LED, šone atšvaitai</v>
      </c>
      <c r="DR272" s="65" t="s">
        <v>249</v>
      </c>
      <c r="DS272" s="692" t="s">
        <v>249</v>
      </c>
      <c r="DT272" s="692"/>
      <c r="DU272" s="692"/>
      <c r="DV272" s="692"/>
      <c r="DW272" s="692">
        <f>IF(Duombaze!DS272="",0,INDEX(DU!I:I,MATCH(Duombaze!DS272,DU!A:A,0),1))+IF(Duombaze!DT272="",0,INDEX(DU!I:I,MATCH(Duombaze!DT272,DU!A:A,0),1))+IF(Duombaze!DU272="",0,INDEX(DU!I:I,MATCH(Duombaze!DU272,DU!A:A,0),1))+IF(Duombaze!DV272="",0,INDEX(DU!I:I,MATCH(Duombaze!DV272,DU!A:A,0),1))</f>
        <v>116.062004564983</v>
      </c>
      <c r="DX272" s="638">
        <f>IF(Duombaze!DS272="",0,INDEX(DU!K:K,MATCH(Duombaze!DS272,DU!A:A,0),1))+IF(Duombaze!DT272="",0,INDEX(DU!K:K,MATCH(Duombaze!DT272,DU!A:A,0),1))+IF(Duombaze!DU272="",0,INDEX(DU!K:K,MATCH(Duombaze!DU272,DU!A:A,0),1))+IF(Duombaze!DV272="",0,INDEX(DU!K:KH,MATCH(Duombaze!DV272,DU!A:A,0),1))</f>
        <v>0</v>
      </c>
      <c r="DY272" s="65"/>
      <c r="DZ272" s="65"/>
      <c r="EA272" s="19"/>
      <c r="EB272" s="19"/>
      <c r="EC272" s="19"/>
      <c r="ED272" s="19">
        <f>IF(Duombaze!EC272="",0,INDEX(DU!I:I,MATCH(Duombaze!EC272,DU!A:A,0),1))</f>
        <v>0</v>
      </c>
      <c r="EE272" s="638">
        <f>IF(Duombaze!EC272="",0,INDEX(DU!K:K,MATCH(Duombaze!EC272,DU!A:A,0),1))</f>
        <v>0</v>
      </c>
      <c r="EF272" s="19"/>
      <c r="EG272" s="19"/>
      <c r="EH272" s="19"/>
      <c r="EI272" s="17"/>
      <c r="EJ272" s="19"/>
      <c r="EK272" s="672"/>
      <c r="EL272" s="672"/>
      <c r="EM272" s="672"/>
      <c r="EN272" s="672">
        <f>IF(Duombaze!EK272="",0,INDEX(DU!I:I,MATCH(Duombaze!EK272,DU!A:A,0),1))+IF(Duombaze!EL272="",0,INDEX(DU!I:I,MATCH(Duombaze!EL272,DU!A:A,0),1))+IF(Duombaze!EM272="",0,INDEX(DU!I:I,MATCH(Duombaze!EM272,DU!A:A,0),1))</f>
        <v>0</v>
      </c>
      <c r="EO272" s="19">
        <f>IF(Duombaze!EK272="",0,INDEX(DU!K:K,MATCH(Duombaze!EK272,DU!A:A,0),1))+IF(Duombaze!EL272="",0,INDEX(DU!K:K,MATCH(Duombaze!EL272,DU!A:A,0),1))+IF(Duombaze!EM272="",0,INDEX(DU!K:K,MATCH(Duombaze!EM272,DU!A:A,0),1))</f>
        <v>0</v>
      </c>
      <c r="EP272" s="19"/>
      <c r="EQ272" s="19"/>
      <c r="ER272" s="19"/>
      <c r="ES272" s="17"/>
      <c r="ET272" s="19"/>
      <c r="EU272" s="19"/>
      <c r="EV272" s="19"/>
      <c r="EW272" s="19"/>
      <c r="EX272" s="6" t="str">
        <f t="shared" si="127"/>
        <v/>
      </c>
      <c r="EY272" s="19"/>
      <c r="EZ272" s="672"/>
      <c r="FA272" s="672"/>
      <c r="FB272" s="672">
        <f>IF(Duombaze!EZ272="",0,INDEX(DU!I:I,MATCH(Duombaze!EZ272,DU!A:A,0),1))+IF(Duombaze!FA272="",0,INDEX(DU!I:I,MATCH(Duombaze!FA272,DU!A:A,0),1))</f>
        <v>0</v>
      </c>
      <c r="FC272" s="19">
        <f>IF(Duombaze!EZ272="",0,INDEX(DU!K:K,MATCH(Duombaze!EZ272,DU!A:A,0),1))+IF(Duombaze!FA272="",0,INDEX(DU!K:K,MATCH(Duombaze!FA272,DU!A:A,0),1))</f>
        <v>0</v>
      </c>
      <c r="FD272" s="19"/>
      <c r="FE272" s="19"/>
      <c r="FF272" s="19"/>
      <c r="FG272" s="19"/>
      <c r="FH272" s="19"/>
      <c r="FI272" s="19"/>
      <c r="FJ272" s="19"/>
      <c r="FK272" s="65"/>
      <c r="FL272" s="18"/>
      <c r="FM272" s="671"/>
      <c r="FN272" s="671"/>
      <c r="FO272" s="671"/>
      <c r="FP272" s="671"/>
      <c r="FQ272" s="671">
        <f>IF(Duombaze!FM272="",0,INDEX(DU!I:I,MATCH(Duombaze!FM272,DU!A:A,0),1))+IF(Duombaze!FN272="",0,INDEX(DU!I:I,MATCH(Duombaze!FN272,DU!A:A,0),1))+IF(Duombaze!FO272="",0,INDEX(DU!I:I,MATCH(Duombaze!FO272,DU!A:A,0),1))+IF(Duombaze!FP272="",0,INDEX(DU!I:I,MATCH(Duombaze!FP272,DU!A:A,0),1))</f>
        <v>0</v>
      </c>
      <c r="FR272" s="671">
        <f>IF(Duombaze!FM272="",0,INDEX(DU!K:K,MATCH(Duombaze!FM272,DU!A:A,0),1))+IF(Duombaze!FN272="",0,INDEX(DU!K:K,MATCH(Duombaze!FN272,DU!A:A,0),1))+IF(Duombaze!FO272="",0,INDEX(DU!K:K,MATCH(Duombaze!FO272,DU!A:A,0),1))+IF(Duombaze!FP272="",0,INDEX(DU!K:K,MATCH(Duombaze!FP272,DU!A:A,0),1))</f>
        <v>0</v>
      </c>
    </row>
    <row r="273" spans="1:183" s="20" customFormat="1" ht="23.45" customHeight="1" x14ac:dyDescent="0.25">
      <c r="A273" s="41">
        <v>6</v>
      </c>
      <c r="B273" s="41" t="s">
        <v>3412</v>
      </c>
      <c r="C273" s="16" t="s">
        <v>3413</v>
      </c>
      <c r="D273" s="982" t="s">
        <v>3507</v>
      </c>
      <c r="E273" s="19" t="str">
        <f t="shared" si="121"/>
        <v>6 SPD10 Pagrindas Dugnas - H6, šonai - S235, Boggie (prikausomos ašys)</v>
      </c>
      <c r="F273" s="983" t="s">
        <v>8872</v>
      </c>
      <c r="G273" s="19" t="s">
        <v>3485</v>
      </c>
      <c r="H273" s="639"/>
      <c r="I273" s="639"/>
      <c r="J273" s="639"/>
      <c r="K273" s="639"/>
      <c r="L273" s="639"/>
      <c r="M273" s="639"/>
      <c r="N273" s="639"/>
      <c r="O273" s="639"/>
      <c r="P273" s="639" t="e">
        <f>IF(Duombaze!G273="",0,INDEX(DU!I:I,MATCH(Duombaze!G273,DU!A:A,0),1))+IF(Duombaze!H273="",0,INDEX(DU!I:I,MATCH(Duombaze!H273,DU!A:A,0),1))+IF(Duombaze!I273="",0,INDEX(DU!I:I,MATCH(Duombaze!I273,DU!A:A,0),1))+IF(Duombaze!J273="",0,INDEX(DU!I:I,MATCH(Duombaze!J273,DU!A:A,0),1))+IF(Duombaze!K273="",0,INDEX(DU!I:I,MATCH(Duombaze!K273,DU!A:A,0),1))+IF(Duombaze!L273="",0,INDEX(DU!I:I,MATCH(Duombaze!L273,DU!A:A,0),1))+IF(Duombaze!M273="",0,INDEX(DU!I:I,MATCH(Duombaze!M273,DU!A:A,0),1))+IF(Duombaze!N273="",0,INDEX(DU!I:I,MATCH(Duombaze!N273,DU!A:A,0),1))+IF(Duombaze!O273="",0,INDEX(DU!I:I,MATCH(Duombaze!O273,DU!A:A,0),1))</f>
        <v>#N/A</v>
      </c>
      <c r="Q273" s="638" t="e">
        <f>IF(Duombaze!G273="",0,INDEX(DU!K:K,MATCH(Duombaze!G273,DU!A:A,0),1))+IF(Duombaze!H273="",0,INDEX(DU!K:K,MATCH(Duombaze!H273,DU!A:A,0),1))+IF(Duombaze!I273="",0,INDEX(DU!K:K,MATCH(Duombaze!I273,DU!A:A,0),1))+IF(Duombaze!J273="",0,INDEX(DU!K:K,MATCH(Duombaze!J273,DU!A:A,0),1))+IF(Duombaze!K273="",0,INDEX(DU!K:K,MATCH(Duombaze!K273,DU!A:A,0),1))+IF(Duombaze!L273="",0,INDEX(DU!K:K,MATCH(Duombaze!L273,DU!A:A,0),1))+IF(Duombaze!M273="",0,INDEX(DU!K:K,MATCH(Duombaze!M273,DU!A:A,0),1))+IF(Duombaze!N273="",0,INDEX(DU!K:K,MATCH(Duombaze!N273,DU!A:A,0),1))+IF(Duombaze!O273="",0,INDEX(DU!K:K,MATCH(Duombaze!O273,DU!A:A,0),1))</f>
        <v>#N/A</v>
      </c>
      <c r="R273" s="19"/>
      <c r="S273" s="52"/>
      <c r="T273" s="881"/>
      <c r="U273" s="17">
        <f>IF(Duombaze!T273="",0,INDEX(DU!I:I,MATCH(Duombaze!T273,DU!A:A,0),1))</f>
        <v>0</v>
      </c>
      <c r="V273" s="17">
        <f>IF(Duombaze!T273="",0,INDEX(DU!K:K,MATCH(Duombaze!T273,DU!A:A,0),1))</f>
        <v>0</v>
      </c>
      <c r="W273" s="19"/>
      <c r="X273" s="19"/>
      <c r="Y273" s="134"/>
      <c r="Z273" s="65"/>
      <c r="AA273" s="17"/>
      <c r="AB273" s="19"/>
      <c r="AC273" s="19">
        <f>IF(Duombaze!AB273="",0,INDEX(DU!I:I,MATCH(Duombaze!AB273,DU!A:A,0),1))</f>
        <v>0</v>
      </c>
      <c r="AD273" s="25">
        <f>IF(Duombaze!AB273="",0,INDEX(DU!K:K,MATCH(Duombaze!AB273,DU!A:A,0),1))</f>
        <v>0</v>
      </c>
      <c r="AE273" s="19"/>
      <c r="AF273" s="19"/>
      <c r="AG273" s="19"/>
      <c r="AH273" s="17"/>
      <c r="AI273" s="19"/>
      <c r="AJ273" s="639"/>
      <c r="AK273" s="639"/>
      <c r="AL273" s="639"/>
      <c r="AM273" s="639">
        <f>IF(Duombaze!AJ273="",0,INDEX(DU!I:I,MATCH(Duombaze!AJ273,DU!A:A,0),1))+IF(Duombaze!AK273="",0,INDEX(DU!I:I,MATCH(Duombaze!AK273,DU!A:A,0),1))+IF(Duombaze!AL273="",0,INDEX(DU!I:I,MATCH(Duombaze!AL273,DU!A:A,0),1))</f>
        <v>0</v>
      </c>
      <c r="AN273" s="639">
        <f>IF(Duombaze!AJ273="",0,INDEX(DU!K:K,MATCH(Duombaze!AJ273,DU!A:A,0),1))+IF(Duombaze!AK273="",0,INDEX(DU!K:K,MATCH(Duombaze!AK273,DU!A:A,0),1))+IF(Duombaze!AL273="",0,INDEX(DU!K:K,MATCH(Duombaze!AL273,DU!A:A,0),1))</f>
        <v>0</v>
      </c>
      <c r="AO273" s="19"/>
      <c r="AP273" s="19"/>
      <c r="AQ273" s="19"/>
      <c r="AR273" s="17"/>
      <c r="AS273" s="19"/>
      <c r="AT273" s="639"/>
      <c r="AU273" s="639"/>
      <c r="AV273" s="639"/>
      <c r="AW273" s="639"/>
      <c r="AX273" s="639"/>
      <c r="AY273" s="639"/>
      <c r="AZ273" s="639"/>
      <c r="BA273" s="639"/>
      <c r="BB273" s="639"/>
      <c r="BC273" s="639">
        <f>IF(Duombaze!AT273="",0,INDEX(DU!I:I,MATCH(Duombaze!AT273,DU!A:A,0),1))+IF(Duombaze!AU273="",0,INDEX(DU!I:I,MATCH(Duombaze!AU273,DU!A:A,0),1))+IF(Duombaze!AV273="",0,INDEX(DU!I:I,MATCH(Duombaze!AV273,DU!A:A,0),1))+IF(Duombaze!AW273="",0,INDEX(DU!I:I,MATCH(Duombaze!AW273,DU!A:A,0),1))+IF(Duombaze!AX273="",0,INDEX(DU!I:I,MATCH(Duombaze!AX273,DU!A:A,0),1))+IF(Duombaze!AY273="",0,INDEX(DU!I:I,MATCH(Duombaze!AY273,DU!A:A,0),1))+IF(Duombaze!AZ273="",0,INDEX(DU!I:I,MATCH(Duombaze!AZ273,DU!A:A,0),1))+IF(Duombaze!BA273="",0,INDEX(DU!I:I,MATCH(Duombaze!BA273,DU!A:A,0),1))+IF(Duombaze!BB273="",0,INDEX(DU!I:I,MATCH(Duombaze!BB273,DU!A:A,0),1))</f>
        <v>0</v>
      </c>
      <c r="BD273" s="638">
        <f>IF(Duombaze!AT273="",0,INDEX(DU!K:K,MATCH(Duombaze!AT273,DU!A:A,0),1))+IF(Duombaze!AU273="",0,INDEX(DU!K:K,MATCH(Duombaze!AU273,DU!A:A,0),1))+IF(Duombaze!AV273="",0,INDEX(DU!K:K,MATCH(Duombaze!AV273,DU!A:A,0),1))+IF(Duombaze!AW273="",0,INDEX(DU!K:K,MATCH(Duombaze!AW273,DU!A:A,0),1))+IF(Duombaze!AX273="",0,INDEX(DU!K:K,MATCH(Duombaze!AX273,DU!A:A,0),1))+IF(Duombaze!AY273="",0,INDEX(DU!K:K,MATCH(Duombaze!AY273,DU!A:A,0),1))+IF(Duombaze!AZ273="",0,INDEX(DU!K:K,MATCH(Duombaze!AZ273,DU!A:A,0),1))+IF(Duombaze!BA273="",0,INDEX(DU!K:K,MATCH(Duombaze!BA273,DU!A:A,0),1))+IF(Duombaze!BB273="",0,INDEX(DU!K:K,MATCH(Duombaze!BB273,DU!A:A,0),1))</f>
        <v>0</v>
      </c>
      <c r="BE273" s="19"/>
      <c r="BF273" s="19"/>
      <c r="BG273" s="65"/>
      <c r="BH273" s="17"/>
      <c r="BI273" s="19"/>
      <c r="BJ273" s="639"/>
      <c r="BK273" s="639"/>
      <c r="BL273" s="639"/>
      <c r="BM273" s="639">
        <f>IF(Duombaze!BJ273="",0,INDEX(DU!I:I,MATCH(Duombaze!BJ273,DU!A:A,0),1))+IF(Duombaze!BK273="",0,INDEX(DU!I:I,MATCH(Duombaze!BK273,DU!A:A,0),1))+IF(Duombaze!BL273="",0,INDEX(DU!I:I,MATCH(Duombaze!BL273,DU!A:A,0),1))</f>
        <v>0</v>
      </c>
      <c r="BN273" s="638">
        <f>IF(Duombaze!BJ273="",0,INDEX(DU!K:K,MATCH(Duombaze!BJ273,DU!A:A,0),1))+IF(Duombaze!BK273="",0,INDEX(DU!K:K,MATCH(Duombaze!BK273,DU!A:A,0),1))+IF(Duombaze!BL273="",0,INDEX(DU!K:K,MATCH(Duombaze!BL273,DU!A:A,0),1))</f>
        <v>0</v>
      </c>
      <c r="BO273" s="19"/>
      <c r="BP273" s="19"/>
      <c r="BQ273" s="19"/>
      <c r="BR273" s="19"/>
      <c r="BS273" s="19"/>
      <c r="BT273" s="19"/>
      <c r="BU273" s="19"/>
      <c r="BV273" s="19"/>
      <c r="BW273" s="19">
        <f>IF(Duombaze!BT273="",0,INDEX(DU!I:I,MATCH(Duombaze!BT273,DU!A:A,0),1))+IF(Duombaze!BU273="",0,INDEX(DU!I:I,MATCH(Duombaze!BU273,DU!A:A,0),1))+IF(Duombaze!BV273="",0,INDEX(DU!I:I,MATCH(Duombaze!BV273,DU!A:A,0),1))</f>
        <v>0</v>
      </c>
      <c r="BX273" s="19">
        <f>IF(Duombaze!BT273="",0,INDEX(DU!K:K,MATCH(Duombaze!BT273,DU!A:A,0),1))+IF(Duombaze!BU273="",0,INDEX(DU!K:K,MATCH(Duombaze!BU273,DU!A:A,0),1))+IF(Duombaze!BV273="",0,INDEX(DU!K:K,MATCH(Duombaze!BV273,DU!A:A,0),1))</f>
        <v>0</v>
      </c>
      <c r="BY273" s="19"/>
      <c r="BZ273" s="19"/>
      <c r="CA273" s="19"/>
      <c r="CB273" s="19"/>
      <c r="CC273" s="19"/>
      <c r="CD273" s="19">
        <f>IF(Duombaze!CC273="",0,INDEX(DU!I:I,MATCH(Duombaze!CC273,DU!A:A,0),1))</f>
        <v>0</v>
      </c>
      <c r="CE273" s="17">
        <f>IF(Duombaze!CC273="",0,INDEX(DU!K:K,MATCH(Duombaze!CC273,DU!A:A,0),1))</f>
        <v>0</v>
      </c>
      <c r="CF273" s="19"/>
      <c r="CG273" s="19"/>
      <c r="CH273" s="19"/>
      <c r="CI273" s="17" t="str">
        <f t="shared" si="126"/>
        <v/>
      </c>
      <c r="CJ273" s="19"/>
      <c r="CK273" s="19">
        <f>IF(Duombaze!CJ273="",0,INDEX(DU!I:I,MATCH(Duombaze!CJ273,DU!A:A,0),1))</f>
        <v>0</v>
      </c>
      <c r="CL273" s="17">
        <f>IF(Duombaze!CJ273="",0,INDEX(DU!K:K,MATCH(Duombaze!CJ273,DU!A:A,0),1))</f>
        <v>0</v>
      </c>
      <c r="CM273" s="19"/>
      <c r="CN273" s="19"/>
      <c r="CO273" s="25"/>
      <c r="CP273" s="17"/>
      <c r="CQ273" s="19"/>
      <c r="CR273" s="639"/>
      <c r="CS273" s="639"/>
      <c r="CT273" s="639">
        <f>IF(Duombaze!CR273="",0,INDEX(DU!I:I,MATCH(Duombaze!CR273,DU!A:A,0),1))+IF(Duombaze!CS273="",0,INDEX(DU!I:I,MATCH(Duombaze!CS273,DU!A:A,0),1))</f>
        <v>0</v>
      </c>
      <c r="CU273" s="19">
        <f>IF(Duombaze!CR273="",0,INDEX(DU!K:K,MATCH(Duombaze!CR273,DU!A:A,0),1))+IF(Duombaze!CS273="",0,INDEX(DU!K:K,MATCH(Duombaze!CS273,DU!A:A,0),1))</f>
        <v>0</v>
      </c>
      <c r="CV273" s="19"/>
      <c r="CW273" s="19"/>
      <c r="CX273" s="19"/>
      <c r="CY273" s="17"/>
      <c r="CZ273" s="19"/>
      <c r="DA273" s="672"/>
      <c r="DB273" s="672"/>
      <c r="DC273" s="672">
        <f>IF(Duombaze!DA273="",0,INDEX(DU!I:I,MATCH(Duombaze!DA273,DU!A:A,0),1))+IF(Duombaze!DB273="",0,INDEX(DU!I:I,MATCH(Duombaze!DB273,DU!A:A,0),1))</f>
        <v>0</v>
      </c>
      <c r="DD273" s="19">
        <f>IF(Duombaze!DA273="",0,INDEX(DU!K:K,MATCH(Duombaze!DA273,DU!A:A,0),1))+IF(Duombaze!DB273="",0,INDEX(DU!K:K,MATCH(Duombaze!DB273,DU!A:A,0),1))</f>
        <v>0</v>
      </c>
      <c r="DE273" s="19"/>
      <c r="DF273" s="19"/>
      <c r="DG273" s="19"/>
      <c r="DH273" s="19"/>
      <c r="DI273" s="19"/>
      <c r="DJ273" s="672"/>
      <c r="DK273" s="678"/>
      <c r="DL273" s="678">
        <f>IF(Duombaze!DJ273="",0,INDEX(DU!I:I,MATCH(Duombaze!DJ273,DU!A:A,0),1))+IF(Duombaze!DK273="",0,INDEX(DU!I:I,MATCH(Duombaze!DK273,DU!A:A,0),1))</f>
        <v>0</v>
      </c>
      <c r="DM273" s="19">
        <f>IF(Duombaze!DJ273="",0,INDEX(DU!K:K,MATCH(Duombaze!DJ273,DU!A:A,0),1))+IF(Duombaze!DK273="",0,INDEX(DU!K:K,MATCH(Duombaze!DK273,DU!A:A,0),1))</f>
        <v>0</v>
      </c>
      <c r="DN273" s="52"/>
      <c r="DO273" s="52"/>
      <c r="DP273" s="86" t="s">
        <v>2896</v>
      </c>
      <c r="DQ273" s="17" t="str">
        <f t="shared" si="109"/>
        <v>6 SPD10 Gale apvalūs LED žibintai + pilnas LED (N. Danija)</v>
      </c>
      <c r="DR273" s="87" t="s">
        <v>2794</v>
      </c>
      <c r="DS273" s="692" t="s">
        <v>2794</v>
      </c>
      <c r="DT273" s="692"/>
      <c r="DU273" s="692"/>
      <c r="DV273" s="692"/>
      <c r="DW273" s="692">
        <f>IF(Duombaze!DS273="",0,INDEX(DU!I:I,MATCH(Duombaze!DS273,DU!A:A,0),1))+IF(Duombaze!DT273="",0,INDEX(DU!I:I,MATCH(Duombaze!DT273,DU!A:A,0),1))+IF(Duombaze!DU273="",0,INDEX(DU!I:I,MATCH(Duombaze!DU273,DU!A:A,0),1))+IF(Duombaze!DV273="",0,INDEX(DU!I:I,MATCH(Duombaze!DV273,DU!A:A,0),1))</f>
        <v>164.79590136054401</v>
      </c>
      <c r="DX273" s="638">
        <f>IF(Duombaze!DS273="",0,INDEX(DU!K:K,MATCH(Duombaze!DS273,DU!A:A,0),1))+IF(Duombaze!DT273="",0,INDEX(DU!K:K,MATCH(Duombaze!DT273,DU!A:A,0),1))+IF(Duombaze!DU273="",0,INDEX(DU!K:K,MATCH(Duombaze!DU273,DU!A:A,0),1))+IF(Duombaze!DV273="",0,INDEX(DU!K:KH,MATCH(Duombaze!DV273,DU!A:A,0),1))</f>
        <v>43</v>
      </c>
      <c r="DY273" s="65"/>
      <c r="DZ273" s="65"/>
      <c r="EA273" s="19"/>
      <c r="EB273" s="19"/>
      <c r="EC273" s="19"/>
      <c r="ED273" s="19">
        <f>IF(Duombaze!EC273="",0,INDEX(DU!I:I,MATCH(Duombaze!EC273,DU!A:A,0),1))</f>
        <v>0</v>
      </c>
      <c r="EE273" s="638">
        <f>IF(Duombaze!EC273="",0,INDEX(DU!K:K,MATCH(Duombaze!EC273,DU!A:A,0),1))</f>
        <v>0</v>
      </c>
      <c r="EF273" s="19"/>
      <c r="EG273" s="19"/>
      <c r="EH273" s="19"/>
      <c r="EI273" s="17"/>
      <c r="EJ273" s="19"/>
      <c r="EK273" s="672"/>
      <c r="EL273" s="672"/>
      <c r="EM273" s="672"/>
      <c r="EN273" s="672">
        <f>IF(Duombaze!EK273="",0,INDEX(DU!I:I,MATCH(Duombaze!EK273,DU!A:A,0),1))+IF(Duombaze!EL273="",0,INDEX(DU!I:I,MATCH(Duombaze!EL273,DU!A:A,0),1))+IF(Duombaze!EM273="",0,INDEX(DU!I:I,MATCH(Duombaze!EM273,DU!A:A,0),1))</f>
        <v>0</v>
      </c>
      <c r="EO273" s="19">
        <f>IF(Duombaze!EK273="",0,INDEX(DU!K:K,MATCH(Duombaze!EK273,DU!A:A,0),1))+IF(Duombaze!EL273="",0,INDEX(DU!K:K,MATCH(Duombaze!EL273,DU!A:A,0),1))+IF(Duombaze!EM273="",0,INDEX(DU!K:K,MATCH(Duombaze!EM273,DU!A:A,0),1))</f>
        <v>0</v>
      </c>
      <c r="EP273" s="19"/>
      <c r="EQ273" s="19"/>
      <c r="ER273" s="19"/>
      <c r="ES273" s="17"/>
      <c r="ET273" s="19"/>
      <c r="EU273" s="19"/>
      <c r="EV273" s="19"/>
      <c r="EW273" s="19"/>
      <c r="EX273" s="6" t="str">
        <f t="shared" si="127"/>
        <v/>
      </c>
      <c r="EY273" s="19"/>
      <c r="EZ273" s="672"/>
      <c r="FA273" s="672"/>
      <c r="FB273" s="672">
        <f>IF(Duombaze!EZ273="",0,INDEX(DU!I:I,MATCH(Duombaze!EZ273,DU!A:A,0),1))+IF(Duombaze!FA273="",0,INDEX(DU!I:I,MATCH(Duombaze!FA273,DU!A:A,0),1))</f>
        <v>0</v>
      </c>
      <c r="FC273" s="19">
        <f>IF(Duombaze!EZ273="",0,INDEX(DU!K:K,MATCH(Duombaze!EZ273,DU!A:A,0),1))+IF(Duombaze!FA273="",0,INDEX(DU!K:K,MATCH(Duombaze!FA273,DU!A:A,0),1))</f>
        <v>0</v>
      </c>
      <c r="FD273" s="19"/>
      <c r="FE273" s="19"/>
      <c r="FF273" s="19"/>
      <c r="FG273" s="19"/>
      <c r="FH273" s="19"/>
      <c r="FI273" s="19"/>
      <c r="FJ273" s="19"/>
      <c r="FK273" s="65"/>
      <c r="FL273" s="18"/>
      <c r="FM273" s="671"/>
      <c r="FN273" s="671"/>
      <c r="FO273" s="671"/>
      <c r="FP273" s="671"/>
      <c r="FQ273" s="671">
        <f>IF(Duombaze!FM273="",0,INDEX(DU!I:I,MATCH(Duombaze!FM273,DU!A:A,0),1))+IF(Duombaze!FN273="",0,INDEX(DU!I:I,MATCH(Duombaze!FN273,DU!A:A,0),1))+IF(Duombaze!FO273="",0,INDEX(DU!I:I,MATCH(Duombaze!FO273,DU!A:A,0),1))+IF(Duombaze!FP273="",0,INDEX(DU!I:I,MATCH(Duombaze!FP273,DU!A:A,0),1))</f>
        <v>0</v>
      </c>
      <c r="FR273" s="671">
        <f>IF(Duombaze!FM273="",0,INDEX(DU!K:K,MATCH(Duombaze!FM273,DU!A:A,0),1))+IF(Duombaze!FN273="",0,INDEX(DU!K:K,MATCH(Duombaze!FN273,DU!A:A,0),1))+IF(Duombaze!FO273="",0,INDEX(DU!K:K,MATCH(Duombaze!FO273,DU!A:A,0),1))+IF(Duombaze!FP273="",0,INDEX(DU!K:K,MATCH(Duombaze!FP273,DU!A:A,0),1))</f>
        <v>0</v>
      </c>
    </row>
    <row r="274" spans="1:183" s="20" customFormat="1" ht="23.45" customHeight="1" x14ac:dyDescent="0.25">
      <c r="A274" s="41">
        <v>7</v>
      </c>
      <c r="B274" s="41" t="s">
        <v>3412</v>
      </c>
      <c r="C274" s="16" t="s">
        <v>3413</v>
      </c>
      <c r="D274" s="19"/>
      <c r="E274" s="17"/>
      <c r="F274" s="19"/>
      <c r="G274" s="639"/>
      <c r="H274" s="639"/>
      <c r="I274" s="639"/>
      <c r="J274" s="639"/>
      <c r="K274" s="639"/>
      <c r="L274" s="639"/>
      <c r="M274" s="639"/>
      <c r="N274" s="639"/>
      <c r="O274" s="639"/>
      <c r="P274" s="639">
        <f>IF(Duombaze!G274="",0,INDEX(DU!I:I,MATCH(Duombaze!G274,DU!A:A,0),1))+IF(Duombaze!H274="",0,INDEX(DU!I:I,MATCH(Duombaze!H274,DU!A:A,0),1))+IF(Duombaze!I274="",0,INDEX(DU!I:I,MATCH(Duombaze!I274,DU!A:A,0),1))+IF(Duombaze!J274="",0,INDEX(DU!I:I,MATCH(Duombaze!J274,DU!A:A,0),1))+IF(Duombaze!K274="",0,INDEX(DU!I:I,MATCH(Duombaze!K274,DU!A:A,0),1))+IF(Duombaze!L274="",0,INDEX(DU!I:I,MATCH(Duombaze!L274,DU!A:A,0),1))+IF(Duombaze!M274="",0,INDEX(DU!I:I,MATCH(Duombaze!M274,DU!A:A,0),1))+IF(Duombaze!N274="",0,INDEX(DU!I:I,MATCH(Duombaze!N274,DU!A:A,0),1))+IF(Duombaze!O274="",0,INDEX(DU!I:I,MATCH(Duombaze!O274,DU!A:A,0),1))</f>
        <v>0</v>
      </c>
      <c r="Q274" s="638">
        <f>IF(Duombaze!G274="",0,INDEX(DU!K:K,MATCH(Duombaze!G274,DU!A:A,0),1))+IF(Duombaze!H274="",0,INDEX(DU!K:K,MATCH(Duombaze!H274,DU!A:A,0),1))+IF(Duombaze!I274="",0,INDEX(DU!K:K,MATCH(Duombaze!I274,DU!A:A,0),1))+IF(Duombaze!J274="",0,INDEX(DU!K:K,MATCH(Duombaze!J274,DU!A:A,0),1))+IF(Duombaze!K274="",0,INDEX(DU!K:K,MATCH(Duombaze!K274,DU!A:A,0),1))+IF(Duombaze!L274="",0,INDEX(DU!K:K,MATCH(Duombaze!L274,DU!A:A,0),1))+IF(Duombaze!M274="",0,INDEX(DU!K:K,MATCH(Duombaze!M274,DU!A:A,0),1))+IF(Duombaze!N274="",0,INDEX(DU!K:K,MATCH(Duombaze!N274,DU!A:A,0),1))+IF(Duombaze!O274="",0,INDEX(DU!K:K,MATCH(Duombaze!O274,DU!A:A,0),1))</f>
        <v>0</v>
      </c>
      <c r="R274" s="19"/>
      <c r="S274" s="52"/>
      <c r="T274" s="881"/>
      <c r="U274" s="17">
        <f>IF(Duombaze!T274="",0,INDEX(DU!I:I,MATCH(Duombaze!T274,DU!A:A,0),1))</f>
        <v>0</v>
      </c>
      <c r="V274" s="17">
        <f>IF(Duombaze!T274="",0,INDEX(DU!K:K,MATCH(Duombaze!T274,DU!A:A,0),1))</f>
        <v>0</v>
      </c>
      <c r="W274" s="19"/>
      <c r="X274" s="19"/>
      <c r="Y274" s="134"/>
      <c r="Z274" s="65"/>
      <c r="AA274" s="17"/>
      <c r="AB274" s="19"/>
      <c r="AC274" s="19">
        <f>IF(Duombaze!AB274="",0,INDEX(DU!I:I,MATCH(Duombaze!AB274,DU!A:A,0),1))</f>
        <v>0</v>
      </c>
      <c r="AD274" s="25">
        <f>IF(Duombaze!AB274="",0,INDEX(DU!K:K,MATCH(Duombaze!AB274,DU!A:A,0),1))</f>
        <v>0</v>
      </c>
      <c r="AE274" s="19"/>
      <c r="AF274" s="19"/>
      <c r="AG274" s="19"/>
      <c r="AH274" s="17"/>
      <c r="AI274" s="19"/>
      <c r="AJ274" s="639"/>
      <c r="AK274" s="639"/>
      <c r="AL274" s="639"/>
      <c r="AM274" s="639">
        <f>IF(Duombaze!AJ274="",0,INDEX(DU!I:I,MATCH(Duombaze!AJ274,DU!A:A,0),1))+IF(Duombaze!AK274="",0,INDEX(DU!I:I,MATCH(Duombaze!AK274,DU!A:A,0),1))+IF(Duombaze!AL274="",0,INDEX(DU!I:I,MATCH(Duombaze!AL274,DU!A:A,0),1))</f>
        <v>0</v>
      </c>
      <c r="AN274" s="639">
        <f>IF(Duombaze!AJ274="",0,INDEX(DU!K:K,MATCH(Duombaze!AJ274,DU!A:A,0),1))+IF(Duombaze!AK274="",0,INDEX(DU!K:K,MATCH(Duombaze!AK274,DU!A:A,0),1))+IF(Duombaze!AL274="",0,INDEX(DU!K:K,MATCH(Duombaze!AL274,DU!A:A,0),1))</f>
        <v>0</v>
      </c>
      <c r="AO274" s="19"/>
      <c r="AP274" s="19"/>
      <c r="AQ274" s="19"/>
      <c r="AR274" s="17"/>
      <c r="AS274" s="19"/>
      <c r="AT274" s="639"/>
      <c r="AU274" s="639"/>
      <c r="AV274" s="639"/>
      <c r="AW274" s="639"/>
      <c r="AX274" s="639"/>
      <c r="AY274" s="639"/>
      <c r="AZ274" s="639"/>
      <c r="BA274" s="639"/>
      <c r="BB274" s="639"/>
      <c r="BC274" s="639">
        <f>IF(Duombaze!AT274="",0,INDEX(DU!I:I,MATCH(Duombaze!AT274,DU!A:A,0),1))+IF(Duombaze!AU274="",0,INDEX(DU!I:I,MATCH(Duombaze!AU274,DU!A:A,0),1))+IF(Duombaze!AV274="",0,INDEX(DU!I:I,MATCH(Duombaze!AV274,DU!A:A,0),1))+IF(Duombaze!AW274="",0,INDEX(DU!I:I,MATCH(Duombaze!AW274,DU!A:A,0),1))+IF(Duombaze!AX274="",0,INDEX(DU!I:I,MATCH(Duombaze!AX274,DU!A:A,0),1))+IF(Duombaze!AY274="",0,INDEX(DU!I:I,MATCH(Duombaze!AY274,DU!A:A,0),1))+IF(Duombaze!AZ274="",0,INDEX(DU!I:I,MATCH(Duombaze!AZ274,DU!A:A,0),1))+IF(Duombaze!BA274="",0,INDEX(DU!I:I,MATCH(Duombaze!BA274,DU!A:A,0),1))+IF(Duombaze!BB274="",0,INDEX(DU!I:I,MATCH(Duombaze!BB274,DU!A:A,0),1))</f>
        <v>0</v>
      </c>
      <c r="BD274" s="638">
        <f>IF(Duombaze!AT274="",0,INDEX(DU!K:K,MATCH(Duombaze!AT274,DU!A:A,0),1))+IF(Duombaze!AU274="",0,INDEX(DU!K:K,MATCH(Duombaze!AU274,DU!A:A,0),1))+IF(Duombaze!AV274="",0,INDEX(DU!K:K,MATCH(Duombaze!AV274,DU!A:A,0),1))+IF(Duombaze!AW274="",0,INDEX(DU!K:K,MATCH(Duombaze!AW274,DU!A:A,0),1))+IF(Duombaze!AX274="",0,INDEX(DU!K:K,MATCH(Duombaze!AX274,DU!A:A,0),1))+IF(Duombaze!AY274="",0,INDEX(DU!K:K,MATCH(Duombaze!AY274,DU!A:A,0),1))+IF(Duombaze!AZ274="",0,INDEX(DU!K:K,MATCH(Duombaze!AZ274,DU!A:A,0),1))+IF(Duombaze!BA274="",0,INDEX(DU!K:K,MATCH(Duombaze!BA274,DU!A:A,0),1))+IF(Duombaze!BB274="",0,INDEX(DU!K:K,MATCH(Duombaze!BB274,DU!A:A,0),1))</f>
        <v>0</v>
      </c>
      <c r="BE274" s="19"/>
      <c r="BF274" s="19"/>
      <c r="BG274" s="65"/>
      <c r="BH274" s="17"/>
      <c r="BI274" s="19"/>
      <c r="BJ274" s="639"/>
      <c r="BK274" s="639"/>
      <c r="BL274" s="639"/>
      <c r="BM274" s="639">
        <f>IF(Duombaze!BJ274="",0,INDEX(DU!I:I,MATCH(Duombaze!BJ274,DU!A:A,0),1))+IF(Duombaze!BK274="",0,INDEX(DU!I:I,MATCH(Duombaze!BK274,DU!A:A,0),1))+IF(Duombaze!BL274="",0,INDEX(DU!I:I,MATCH(Duombaze!BL274,DU!A:A,0),1))</f>
        <v>0</v>
      </c>
      <c r="BN274" s="638">
        <f>IF(Duombaze!BJ274="",0,INDEX(DU!K:K,MATCH(Duombaze!BJ274,DU!A:A,0),1))+IF(Duombaze!BK274="",0,INDEX(DU!K:K,MATCH(Duombaze!BK274,DU!A:A,0),1))+IF(Duombaze!BL274="",0,INDEX(DU!K:K,MATCH(Duombaze!BL274,DU!A:A,0),1))</f>
        <v>0</v>
      </c>
      <c r="BO274" s="19"/>
      <c r="BP274" s="19"/>
      <c r="BQ274" s="19"/>
      <c r="BR274" s="19"/>
      <c r="BS274" s="19"/>
      <c r="BT274" s="19"/>
      <c r="BU274" s="19"/>
      <c r="BV274" s="19"/>
      <c r="BW274" s="19">
        <f>IF(Duombaze!BT274="",0,INDEX(DU!I:I,MATCH(Duombaze!BT274,DU!A:A,0),1))+IF(Duombaze!BU274="",0,INDEX(DU!I:I,MATCH(Duombaze!BU274,DU!A:A,0),1))+IF(Duombaze!BV274="",0,INDEX(DU!I:I,MATCH(Duombaze!BV274,DU!A:A,0),1))</f>
        <v>0</v>
      </c>
      <c r="BX274" s="19">
        <f>IF(Duombaze!BT274="",0,INDEX(DU!K:K,MATCH(Duombaze!BT274,DU!A:A,0),1))+IF(Duombaze!BU274="",0,INDEX(DU!K:K,MATCH(Duombaze!BU274,DU!A:A,0),1))+IF(Duombaze!BV274="",0,INDEX(DU!K:K,MATCH(Duombaze!BV274,DU!A:A,0),1))</f>
        <v>0</v>
      </c>
      <c r="BY274" s="19"/>
      <c r="BZ274" s="19"/>
      <c r="CA274" s="19"/>
      <c r="CB274" s="19"/>
      <c r="CC274" s="19"/>
      <c r="CD274" s="19">
        <f>IF(Duombaze!CC274="",0,INDEX(DU!I:I,MATCH(Duombaze!CC274,DU!A:A,0),1))</f>
        <v>0</v>
      </c>
      <c r="CE274" s="17">
        <f>IF(Duombaze!CC274="",0,INDEX(DU!K:K,MATCH(Duombaze!CC274,DU!A:A,0),1))</f>
        <v>0</v>
      </c>
      <c r="CF274" s="19"/>
      <c r="CG274" s="19"/>
      <c r="CH274" s="19"/>
      <c r="CI274" s="17" t="str">
        <f t="shared" si="126"/>
        <v/>
      </c>
      <c r="CJ274" s="19"/>
      <c r="CK274" s="19">
        <f>IF(Duombaze!CJ274="",0,INDEX(DU!I:I,MATCH(Duombaze!CJ274,DU!A:A,0),1))</f>
        <v>0</v>
      </c>
      <c r="CL274" s="17">
        <f>IF(Duombaze!CJ274="",0,INDEX(DU!K:K,MATCH(Duombaze!CJ274,DU!A:A,0),1))</f>
        <v>0</v>
      </c>
      <c r="CM274" s="19"/>
      <c r="CN274" s="19"/>
      <c r="CO274" s="25"/>
      <c r="CP274" s="17"/>
      <c r="CQ274" s="19"/>
      <c r="CR274" s="639"/>
      <c r="CS274" s="639"/>
      <c r="CT274" s="639">
        <f>IF(Duombaze!CR274="",0,INDEX(DU!I:I,MATCH(Duombaze!CR274,DU!A:A,0),1))+IF(Duombaze!CS274="",0,INDEX(DU!I:I,MATCH(Duombaze!CS274,DU!A:A,0),1))</f>
        <v>0</v>
      </c>
      <c r="CU274" s="19">
        <f>IF(Duombaze!CR274="",0,INDEX(DU!K:K,MATCH(Duombaze!CR274,DU!A:A,0),1))+IF(Duombaze!CS274="",0,INDEX(DU!K:K,MATCH(Duombaze!CS274,DU!A:A,0),1))</f>
        <v>0</v>
      </c>
      <c r="CV274" s="19"/>
      <c r="CW274" s="19"/>
      <c r="CX274" s="19"/>
      <c r="CY274" s="17"/>
      <c r="CZ274" s="19"/>
      <c r="DA274" s="672"/>
      <c r="DB274" s="672"/>
      <c r="DC274" s="672">
        <f>IF(Duombaze!DA274="",0,INDEX(DU!I:I,MATCH(Duombaze!DA274,DU!A:A,0),1))+IF(Duombaze!DB274="",0,INDEX(DU!I:I,MATCH(Duombaze!DB274,DU!A:A,0),1))</f>
        <v>0</v>
      </c>
      <c r="DD274" s="19">
        <f>IF(Duombaze!DA274="",0,INDEX(DU!K:K,MATCH(Duombaze!DA274,DU!A:A,0),1))+IF(Duombaze!DB274="",0,INDEX(DU!K:K,MATCH(Duombaze!DB274,DU!A:A,0),1))</f>
        <v>0</v>
      </c>
      <c r="DE274" s="19"/>
      <c r="DF274" s="19"/>
      <c r="DG274" s="19"/>
      <c r="DH274" s="19"/>
      <c r="DI274" s="19"/>
      <c r="DJ274" s="672"/>
      <c r="DK274" s="678"/>
      <c r="DL274" s="678">
        <f>IF(Duombaze!DJ274="",0,INDEX(DU!I:I,MATCH(Duombaze!DJ274,DU!A:A,0),1))+IF(Duombaze!DK274="",0,INDEX(DU!I:I,MATCH(Duombaze!DK274,DU!A:A,0),1))</f>
        <v>0</v>
      </c>
      <c r="DM274" s="19">
        <f>IF(Duombaze!DJ274="",0,INDEX(DU!K:K,MATCH(Duombaze!DJ274,DU!A:A,0),1))+IF(Duombaze!DK274="",0,INDEX(DU!K:K,MATCH(Duombaze!DK274,DU!A:A,0),1))</f>
        <v>0</v>
      </c>
      <c r="DN274" s="52"/>
      <c r="DO274" s="52"/>
      <c r="DP274" s="52"/>
      <c r="DQ274" s="17"/>
      <c r="DR274" s="65"/>
      <c r="DS274" s="692"/>
      <c r="DT274" s="692"/>
      <c r="DU274" s="692"/>
      <c r="DV274" s="692"/>
      <c r="DW274" s="692">
        <f>IF(Duombaze!DS274="",0,INDEX(DU!I:I,MATCH(Duombaze!DS274,DU!A:A,0),1))+IF(Duombaze!DT274="",0,INDEX(DU!I:I,MATCH(Duombaze!DT274,DU!A:A,0),1))+IF(Duombaze!DU274="",0,INDEX(DU!I:I,MATCH(Duombaze!DU274,DU!A:A,0),1))+IF(Duombaze!DV274="",0,INDEX(DU!I:I,MATCH(Duombaze!DV274,DU!A:A,0),1))</f>
        <v>0</v>
      </c>
      <c r="DX274" s="638">
        <f>IF(Duombaze!DS274="",0,INDEX(DU!K:K,MATCH(Duombaze!DS274,DU!A:A,0),1))+IF(Duombaze!DT274="",0,INDEX(DU!K:K,MATCH(Duombaze!DT274,DU!A:A,0),1))+IF(Duombaze!DU274="",0,INDEX(DU!K:K,MATCH(Duombaze!DU274,DU!A:A,0),1))+IF(Duombaze!DV274="",0,INDEX(DU!K:KH,MATCH(Duombaze!DV274,DU!A:A,0),1))</f>
        <v>0</v>
      </c>
      <c r="DY274" s="65"/>
      <c r="DZ274" s="65"/>
      <c r="EA274" s="19"/>
      <c r="EB274" s="19"/>
      <c r="EC274" s="19"/>
      <c r="ED274" s="19">
        <f>IF(Duombaze!EC274="",0,INDEX(DU!I:I,MATCH(Duombaze!EC274,DU!A:A,0),1))</f>
        <v>0</v>
      </c>
      <c r="EE274" s="638">
        <f>IF(Duombaze!EC274="",0,INDEX(DU!K:K,MATCH(Duombaze!EC274,DU!A:A,0),1))</f>
        <v>0</v>
      </c>
      <c r="EF274" s="19"/>
      <c r="EG274" s="19"/>
      <c r="EH274" s="19"/>
      <c r="EI274" s="17"/>
      <c r="EJ274" s="19"/>
      <c r="EK274" s="672"/>
      <c r="EL274" s="672"/>
      <c r="EM274" s="672"/>
      <c r="EN274" s="672">
        <f>IF(Duombaze!EK274="",0,INDEX(DU!I:I,MATCH(Duombaze!EK274,DU!A:A,0),1))+IF(Duombaze!EL274="",0,INDEX(DU!I:I,MATCH(Duombaze!EL274,DU!A:A,0),1))+IF(Duombaze!EM274="",0,INDEX(DU!I:I,MATCH(Duombaze!EM274,DU!A:A,0),1))</f>
        <v>0</v>
      </c>
      <c r="EO274" s="19">
        <f>IF(Duombaze!EK274="",0,INDEX(DU!K:K,MATCH(Duombaze!EK274,DU!A:A,0),1))+IF(Duombaze!EL274="",0,INDEX(DU!K:K,MATCH(Duombaze!EL274,DU!A:A,0),1))+IF(Duombaze!EM274="",0,INDEX(DU!K:K,MATCH(Duombaze!EM274,DU!A:A,0),1))</f>
        <v>0</v>
      </c>
      <c r="EP274" s="19"/>
      <c r="EQ274" s="19"/>
      <c r="ER274" s="19"/>
      <c r="ES274" s="17"/>
      <c r="ET274" s="19"/>
      <c r="EU274" s="19"/>
      <c r="EV274" s="19"/>
      <c r="EW274" s="19"/>
      <c r="EX274" s="6" t="str">
        <f t="shared" si="127"/>
        <v/>
      </c>
      <c r="EY274" s="19"/>
      <c r="EZ274" s="672"/>
      <c r="FA274" s="672"/>
      <c r="FB274" s="672">
        <f>IF(Duombaze!EZ274="",0,INDEX(DU!I:I,MATCH(Duombaze!EZ274,DU!A:A,0),1))+IF(Duombaze!FA274="",0,INDEX(DU!I:I,MATCH(Duombaze!FA274,DU!A:A,0),1))</f>
        <v>0</v>
      </c>
      <c r="FC274" s="19">
        <f>IF(Duombaze!EZ274="",0,INDEX(DU!K:K,MATCH(Duombaze!EZ274,DU!A:A,0),1))+IF(Duombaze!FA274="",0,INDEX(DU!K:K,MATCH(Duombaze!FA274,DU!A:A,0),1))</f>
        <v>0</v>
      </c>
      <c r="FD274" s="19"/>
      <c r="FE274" s="19"/>
      <c r="FF274" s="19"/>
      <c r="FG274" s="19"/>
      <c r="FH274" s="19"/>
      <c r="FI274" s="19"/>
      <c r="FJ274" s="19"/>
      <c r="FK274" s="65"/>
      <c r="FL274" s="18"/>
      <c r="FM274" s="671"/>
      <c r="FN274" s="671"/>
      <c r="FO274" s="671"/>
      <c r="FP274" s="671"/>
      <c r="FQ274" s="671">
        <f>IF(Duombaze!FM274="",0,INDEX(DU!I:I,MATCH(Duombaze!FM274,DU!A:A,0),1))+IF(Duombaze!FN274="",0,INDEX(DU!I:I,MATCH(Duombaze!FN274,DU!A:A,0),1))+IF(Duombaze!FO274="",0,INDEX(DU!I:I,MATCH(Duombaze!FO274,DU!A:A,0),1))+IF(Duombaze!FP274="",0,INDEX(DU!I:I,MATCH(Duombaze!FP274,DU!A:A,0),1))</f>
        <v>0</v>
      </c>
      <c r="FR274" s="671">
        <f>IF(Duombaze!FM274="",0,INDEX(DU!K:K,MATCH(Duombaze!FM274,DU!A:A,0),1))+IF(Duombaze!FN274="",0,INDEX(DU!K:K,MATCH(Duombaze!FN274,DU!A:A,0),1))+IF(Duombaze!FO274="",0,INDEX(DU!K:K,MATCH(Duombaze!FO274,DU!A:A,0),1))+IF(Duombaze!FP274="",0,INDEX(DU!K:K,MATCH(Duombaze!FP274,DU!A:A,0),1))</f>
        <v>0</v>
      </c>
    </row>
    <row r="275" spans="1:183" s="20" customFormat="1" ht="23.45" customHeight="1" x14ac:dyDescent="0.25">
      <c r="A275" s="41">
        <v>8</v>
      </c>
      <c r="B275" s="41" t="s">
        <v>3412</v>
      </c>
      <c r="C275" s="16" t="s">
        <v>3413</v>
      </c>
      <c r="D275" s="19"/>
      <c r="E275" s="17"/>
      <c r="F275" s="19"/>
      <c r="G275" s="639"/>
      <c r="H275" s="639"/>
      <c r="I275" s="639"/>
      <c r="J275" s="639"/>
      <c r="K275" s="639"/>
      <c r="L275" s="639"/>
      <c r="M275" s="639"/>
      <c r="N275" s="639"/>
      <c r="O275" s="639"/>
      <c r="P275" s="639">
        <f>IF(Duombaze!G275="",0,INDEX(DU!I:I,MATCH(Duombaze!G275,DU!A:A,0),1))+IF(Duombaze!H275="",0,INDEX(DU!I:I,MATCH(Duombaze!H275,DU!A:A,0),1))+IF(Duombaze!I275="",0,INDEX(DU!I:I,MATCH(Duombaze!I275,DU!A:A,0),1))+IF(Duombaze!J275="",0,INDEX(DU!I:I,MATCH(Duombaze!J275,DU!A:A,0),1))+IF(Duombaze!K275="",0,INDEX(DU!I:I,MATCH(Duombaze!K275,DU!A:A,0),1))+IF(Duombaze!L275="",0,INDEX(DU!I:I,MATCH(Duombaze!L275,DU!A:A,0),1))+IF(Duombaze!M275="",0,INDEX(DU!I:I,MATCH(Duombaze!M275,DU!A:A,0),1))+IF(Duombaze!N275="",0,INDEX(DU!I:I,MATCH(Duombaze!N275,DU!A:A,0),1))+IF(Duombaze!O275="",0,INDEX(DU!I:I,MATCH(Duombaze!O275,DU!A:A,0),1))</f>
        <v>0</v>
      </c>
      <c r="Q275" s="638">
        <f>IF(Duombaze!G275="",0,INDEX(DU!K:K,MATCH(Duombaze!G275,DU!A:A,0),1))+IF(Duombaze!H275="",0,INDEX(DU!K:K,MATCH(Duombaze!H275,DU!A:A,0),1))+IF(Duombaze!I275="",0,INDEX(DU!K:K,MATCH(Duombaze!I275,DU!A:A,0),1))+IF(Duombaze!J275="",0,INDEX(DU!K:K,MATCH(Duombaze!J275,DU!A:A,0),1))+IF(Duombaze!K275="",0,INDEX(DU!K:K,MATCH(Duombaze!K275,DU!A:A,0),1))+IF(Duombaze!L275="",0,INDEX(DU!K:K,MATCH(Duombaze!L275,DU!A:A,0),1))+IF(Duombaze!M275="",0,INDEX(DU!K:K,MATCH(Duombaze!M275,DU!A:A,0),1))+IF(Duombaze!N275="",0,INDEX(DU!K:K,MATCH(Duombaze!N275,DU!A:A,0),1))+IF(Duombaze!O275="",0,INDEX(DU!K:K,MATCH(Duombaze!O275,DU!A:A,0),1))</f>
        <v>0</v>
      </c>
      <c r="R275" s="19"/>
      <c r="S275" s="52"/>
      <c r="T275" s="881"/>
      <c r="U275" s="17">
        <f>IF(Duombaze!T275="",0,INDEX(DU!I:I,MATCH(Duombaze!T275,DU!A:A,0),1))</f>
        <v>0</v>
      </c>
      <c r="V275" s="17">
        <f>IF(Duombaze!T275="",0,INDEX(DU!K:K,MATCH(Duombaze!T275,DU!A:A,0),1))</f>
        <v>0</v>
      </c>
      <c r="W275" s="19"/>
      <c r="X275" s="19"/>
      <c r="Y275" s="134"/>
      <c r="Z275" s="65"/>
      <c r="AA275" s="17"/>
      <c r="AB275" s="19"/>
      <c r="AC275" s="19">
        <f>IF(Duombaze!AB275="",0,INDEX(DU!I:I,MATCH(Duombaze!AB275,DU!A:A,0),1))</f>
        <v>0</v>
      </c>
      <c r="AD275" s="25">
        <f>IF(Duombaze!AB275="",0,INDEX(DU!K:K,MATCH(Duombaze!AB275,DU!A:A,0),1))</f>
        <v>0</v>
      </c>
      <c r="AE275" s="19"/>
      <c r="AF275" s="19"/>
      <c r="AG275" s="19"/>
      <c r="AH275" s="17"/>
      <c r="AI275" s="19"/>
      <c r="AJ275" s="639"/>
      <c r="AK275" s="639"/>
      <c r="AL275" s="639"/>
      <c r="AM275" s="639">
        <f>IF(Duombaze!AJ275="",0,INDEX(DU!I:I,MATCH(Duombaze!AJ275,DU!A:A,0),1))+IF(Duombaze!AK275="",0,INDEX(DU!I:I,MATCH(Duombaze!AK275,DU!A:A,0),1))+IF(Duombaze!AL275="",0,INDEX(DU!I:I,MATCH(Duombaze!AL275,DU!A:A,0),1))</f>
        <v>0</v>
      </c>
      <c r="AN275" s="639">
        <f>IF(Duombaze!AJ275="",0,INDEX(DU!K:K,MATCH(Duombaze!AJ275,DU!A:A,0),1))+IF(Duombaze!AK275="",0,INDEX(DU!K:K,MATCH(Duombaze!AK275,DU!A:A,0),1))+IF(Duombaze!AL275="",0,INDEX(DU!K:K,MATCH(Duombaze!AL275,DU!A:A,0),1))</f>
        <v>0</v>
      </c>
      <c r="AO275" s="19"/>
      <c r="AP275" s="19"/>
      <c r="AQ275" s="19"/>
      <c r="AR275" s="17"/>
      <c r="AS275" s="19"/>
      <c r="AT275" s="639"/>
      <c r="AU275" s="639"/>
      <c r="AV275" s="639"/>
      <c r="AW275" s="639"/>
      <c r="AX275" s="639"/>
      <c r="AY275" s="639"/>
      <c r="AZ275" s="639"/>
      <c r="BA275" s="639"/>
      <c r="BB275" s="639"/>
      <c r="BC275" s="639">
        <f>IF(Duombaze!AT275="",0,INDEX(DU!I:I,MATCH(Duombaze!AT275,DU!A:A,0),1))+IF(Duombaze!AU275="",0,INDEX(DU!I:I,MATCH(Duombaze!AU275,DU!A:A,0),1))+IF(Duombaze!AV275="",0,INDEX(DU!I:I,MATCH(Duombaze!AV275,DU!A:A,0),1))+IF(Duombaze!AW275="",0,INDEX(DU!I:I,MATCH(Duombaze!AW275,DU!A:A,0),1))+IF(Duombaze!AX275="",0,INDEX(DU!I:I,MATCH(Duombaze!AX275,DU!A:A,0),1))+IF(Duombaze!AY275="",0,INDEX(DU!I:I,MATCH(Duombaze!AY275,DU!A:A,0),1))+IF(Duombaze!AZ275="",0,INDEX(DU!I:I,MATCH(Duombaze!AZ275,DU!A:A,0),1))+IF(Duombaze!BA275="",0,INDEX(DU!I:I,MATCH(Duombaze!BA275,DU!A:A,0),1))+IF(Duombaze!BB275="",0,INDEX(DU!I:I,MATCH(Duombaze!BB275,DU!A:A,0),1))</f>
        <v>0</v>
      </c>
      <c r="BD275" s="638">
        <f>IF(Duombaze!AT275="",0,INDEX(DU!K:K,MATCH(Duombaze!AT275,DU!A:A,0),1))+IF(Duombaze!AU275="",0,INDEX(DU!K:K,MATCH(Duombaze!AU275,DU!A:A,0),1))+IF(Duombaze!AV275="",0,INDEX(DU!K:K,MATCH(Duombaze!AV275,DU!A:A,0),1))+IF(Duombaze!AW275="",0,INDEX(DU!K:K,MATCH(Duombaze!AW275,DU!A:A,0),1))+IF(Duombaze!AX275="",0,INDEX(DU!K:K,MATCH(Duombaze!AX275,DU!A:A,0),1))+IF(Duombaze!AY275="",0,INDEX(DU!K:K,MATCH(Duombaze!AY275,DU!A:A,0),1))+IF(Duombaze!AZ275="",0,INDEX(DU!K:K,MATCH(Duombaze!AZ275,DU!A:A,0),1))+IF(Duombaze!BA275="",0,INDEX(DU!K:K,MATCH(Duombaze!BA275,DU!A:A,0),1))+IF(Duombaze!BB275="",0,INDEX(DU!K:K,MATCH(Duombaze!BB275,DU!A:A,0),1))</f>
        <v>0</v>
      </c>
      <c r="BE275" s="19"/>
      <c r="BF275" s="19"/>
      <c r="BG275" s="65"/>
      <c r="BH275" s="17"/>
      <c r="BI275" s="19"/>
      <c r="BJ275" s="639"/>
      <c r="BK275" s="639"/>
      <c r="BL275" s="639"/>
      <c r="BM275" s="639">
        <f>IF(Duombaze!BJ275="",0,INDEX(DU!I:I,MATCH(Duombaze!BJ275,DU!A:A,0),1))+IF(Duombaze!BK275="",0,INDEX(DU!I:I,MATCH(Duombaze!BK275,DU!A:A,0),1))+IF(Duombaze!BL275="",0,INDEX(DU!I:I,MATCH(Duombaze!BL275,DU!A:A,0),1))</f>
        <v>0</v>
      </c>
      <c r="BN275" s="638">
        <f>IF(Duombaze!BJ275="",0,INDEX(DU!K:K,MATCH(Duombaze!BJ275,DU!A:A,0),1))+IF(Duombaze!BK275="",0,INDEX(DU!K:K,MATCH(Duombaze!BK275,DU!A:A,0),1))+IF(Duombaze!BL275="",0,INDEX(DU!K:K,MATCH(Duombaze!BL275,DU!A:A,0),1))</f>
        <v>0</v>
      </c>
      <c r="BO275" s="19"/>
      <c r="BP275" s="19"/>
      <c r="BQ275" s="19"/>
      <c r="BR275" s="19"/>
      <c r="BS275" s="19"/>
      <c r="BT275" s="19"/>
      <c r="BU275" s="19"/>
      <c r="BV275" s="19"/>
      <c r="BW275" s="19">
        <f>IF(Duombaze!BT275="",0,INDEX(DU!I:I,MATCH(Duombaze!BT275,DU!A:A,0),1))+IF(Duombaze!BU275="",0,INDEX(DU!I:I,MATCH(Duombaze!BU275,DU!A:A,0),1))+IF(Duombaze!BV275="",0,INDEX(DU!I:I,MATCH(Duombaze!BV275,DU!A:A,0),1))</f>
        <v>0</v>
      </c>
      <c r="BX275" s="19">
        <f>IF(Duombaze!BT275="",0,INDEX(DU!K:K,MATCH(Duombaze!BT275,DU!A:A,0),1))+IF(Duombaze!BU275="",0,INDEX(DU!K:K,MATCH(Duombaze!BU275,DU!A:A,0),1))+IF(Duombaze!BV275="",0,INDEX(DU!K:K,MATCH(Duombaze!BV275,DU!A:A,0),1))</f>
        <v>0</v>
      </c>
      <c r="BY275" s="19"/>
      <c r="BZ275" s="19"/>
      <c r="CA275" s="19"/>
      <c r="CB275" s="19"/>
      <c r="CC275" s="19"/>
      <c r="CD275" s="19">
        <f>IF(Duombaze!CC275="",0,INDEX(DU!I:I,MATCH(Duombaze!CC275,DU!A:A,0),1))</f>
        <v>0</v>
      </c>
      <c r="CE275" s="17">
        <f>IF(Duombaze!CC275="",0,INDEX(DU!K:K,MATCH(Duombaze!CC275,DU!A:A,0),1))</f>
        <v>0</v>
      </c>
      <c r="CF275" s="19"/>
      <c r="CG275" s="19"/>
      <c r="CH275" s="19"/>
      <c r="CI275" s="17" t="str">
        <f t="shared" si="126"/>
        <v/>
      </c>
      <c r="CJ275" s="19"/>
      <c r="CK275" s="19">
        <f>IF(Duombaze!CJ275="",0,INDEX(DU!I:I,MATCH(Duombaze!CJ275,DU!A:A,0),1))</f>
        <v>0</v>
      </c>
      <c r="CL275" s="17">
        <f>IF(Duombaze!CJ275="",0,INDEX(DU!K:K,MATCH(Duombaze!CJ275,DU!A:A,0),1))</f>
        <v>0</v>
      </c>
      <c r="CM275" s="19"/>
      <c r="CN275" s="19"/>
      <c r="CO275" s="25"/>
      <c r="CP275" s="17"/>
      <c r="CQ275" s="19"/>
      <c r="CR275" s="639"/>
      <c r="CS275" s="639"/>
      <c r="CT275" s="639">
        <f>IF(Duombaze!CR275="",0,INDEX(DU!I:I,MATCH(Duombaze!CR275,DU!A:A,0),1))+IF(Duombaze!CS275="",0,INDEX(DU!I:I,MATCH(Duombaze!CS275,DU!A:A,0),1))</f>
        <v>0</v>
      </c>
      <c r="CU275" s="19">
        <f>IF(Duombaze!CR275="",0,INDEX(DU!K:K,MATCH(Duombaze!CR275,DU!A:A,0),1))+IF(Duombaze!CS275="",0,INDEX(DU!K:K,MATCH(Duombaze!CS275,DU!A:A,0),1))</f>
        <v>0</v>
      </c>
      <c r="CV275" s="19"/>
      <c r="CW275" s="19"/>
      <c r="CX275" s="19"/>
      <c r="CY275" s="17"/>
      <c r="CZ275" s="19"/>
      <c r="DA275" s="672"/>
      <c r="DB275" s="672"/>
      <c r="DC275" s="672">
        <f>IF(Duombaze!DA275="",0,INDEX(DU!I:I,MATCH(Duombaze!DA275,DU!A:A,0),1))+IF(Duombaze!DB275="",0,INDEX(DU!I:I,MATCH(Duombaze!DB275,DU!A:A,0),1))</f>
        <v>0</v>
      </c>
      <c r="DD275" s="19">
        <f>IF(Duombaze!DA275="",0,INDEX(DU!K:K,MATCH(Duombaze!DA275,DU!A:A,0),1))+IF(Duombaze!DB275="",0,INDEX(DU!K:K,MATCH(Duombaze!DB275,DU!A:A,0),1))</f>
        <v>0</v>
      </c>
      <c r="DE275" s="19"/>
      <c r="DF275" s="19"/>
      <c r="DG275" s="19"/>
      <c r="DH275" s="19"/>
      <c r="DI275" s="19"/>
      <c r="DJ275" s="672"/>
      <c r="DK275" s="678"/>
      <c r="DL275" s="678">
        <f>IF(Duombaze!DJ275="",0,INDEX(DU!I:I,MATCH(Duombaze!DJ275,DU!A:A,0),1))+IF(Duombaze!DK275="",0,INDEX(DU!I:I,MATCH(Duombaze!DK275,DU!A:A,0),1))</f>
        <v>0</v>
      </c>
      <c r="DM275" s="19">
        <f>IF(Duombaze!DJ275="",0,INDEX(DU!K:K,MATCH(Duombaze!DJ275,DU!A:A,0),1))+IF(Duombaze!DK275="",0,INDEX(DU!K:K,MATCH(Duombaze!DK275,DU!A:A,0),1))</f>
        <v>0</v>
      </c>
      <c r="DN275" s="52"/>
      <c r="DO275" s="52"/>
      <c r="DP275" s="52"/>
      <c r="DQ275" s="17"/>
      <c r="DR275" s="65"/>
      <c r="DS275" s="692"/>
      <c r="DT275" s="692"/>
      <c r="DU275" s="692"/>
      <c r="DV275" s="692"/>
      <c r="DW275" s="692">
        <f>IF(Duombaze!DS275="",0,INDEX(DU!I:I,MATCH(Duombaze!DS275,DU!A:A,0),1))+IF(Duombaze!DT275="",0,INDEX(DU!I:I,MATCH(Duombaze!DT275,DU!A:A,0),1))+IF(Duombaze!DU275="",0,INDEX(DU!I:I,MATCH(Duombaze!DU275,DU!A:A,0),1))+IF(Duombaze!DV275="",0,INDEX(DU!I:I,MATCH(Duombaze!DV275,DU!A:A,0),1))</f>
        <v>0</v>
      </c>
      <c r="DX275" s="638">
        <f>IF(Duombaze!DS275="",0,INDEX(DU!K:K,MATCH(Duombaze!DS275,DU!A:A,0),1))+IF(Duombaze!DT275="",0,INDEX(DU!K:K,MATCH(Duombaze!DT275,DU!A:A,0),1))+IF(Duombaze!DU275="",0,INDEX(DU!K:K,MATCH(Duombaze!DU275,DU!A:A,0),1))+IF(Duombaze!DV275="",0,INDEX(DU!K:KH,MATCH(Duombaze!DV275,DU!A:A,0),1))</f>
        <v>0</v>
      </c>
      <c r="DY275" s="65"/>
      <c r="DZ275" s="65"/>
      <c r="EA275" s="19"/>
      <c r="EB275" s="19"/>
      <c r="EC275" s="19"/>
      <c r="ED275" s="19">
        <f>IF(Duombaze!EC275="",0,INDEX(DU!I:I,MATCH(Duombaze!EC275,DU!A:A,0),1))</f>
        <v>0</v>
      </c>
      <c r="EE275" s="638">
        <f>IF(Duombaze!EC275="",0,INDEX(DU!K:K,MATCH(Duombaze!EC275,DU!A:A,0),1))</f>
        <v>0</v>
      </c>
      <c r="EF275" s="19"/>
      <c r="EG275" s="19"/>
      <c r="EH275" s="19"/>
      <c r="EI275" s="17"/>
      <c r="EJ275" s="19"/>
      <c r="EK275" s="672"/>
      <c r="EL275" s="672"/>
      <c r="EM275" s="672"/>
      <c r="EN275" s="672">
        <f>IF(Duombaze!EK275="",0,INDEX(DU!I:I,MATCH(Duombaze!EK275,DU!A:A,0),1))+IF(Duombaze!EL275="",0,INDEX(DU!I:I,MATCH(Duombaze!EL275,DU!A:A,0),1))+IF(Duombaze!EM275="",0,INDEX(DU!I:I,MATCH(Duombaze!EM275,DU!A:A,0),1))</f>
        <v>0</v>
      </c>
      <c r="EO275" s="19">
        <f>IF(Duombaze!EK275="",0,INDEX(DU!K:K,MATCH(Duombaze!EK275,DU!A:A,0),1))+IF(Duombaze!EL275="",0,INDEX(DU!K:K,MATCH(Duombaze!EL275,DU!A:A,0),1))+IF(Duombaze!EM275="",0,INDEX(DU!K:K,MATCH(Duombaze!EM275,DU!A:A,0),1))</f>
        <v>0</v>
      </c>
      <c r="EP275" s="19"/>
      <c r="EQ275" s="19"/>
      <c r="ER275" s="19"/>
      <c r="ES275" s="17"/>
      <c r="ET275" s="19"/>
      <c r="EU275" s="19"/>
      <c r="EV275" s="19"/>
      <c r="EW275" s="19"/>
      <c r="EX275" s="6" t="str">
        <f t="shared" si="127"/>
        <v/>
      </c>
      <c r="EY275" s="19"/>
      <c r="EZ275" s="672"/>
      <c r="FA275" s="672"/>
      <c r="FB275" s="672">
        <f>IF(Duombaze!EZ275="",0,INDEX(DU!I:I,MATCH(Duombaze!EZ275,DU!A:A,0),1))+IF(Duombaze!FA275="",0,INDEX(DU!I:I,MATCH(Duombaze!FA275,DU!A:A,0),1))</f>
        <v>0</v>
      </c>
      <c r="FC275" s="19">
        <f>IF(Duombaze!EZ275="",0,INDEX(DU!K:K,MATCH(Duombaze!EZ275,DU!A:A,0),1))+IF(Duombaze!FA275="",0,INDEX(DU!K:K,MATCH(Duombaze!FA275,DU!A:A,0),1))</f>
        <v>0</v>
      </c>
      <c r="FD275" s="19"/>
      <c r="FE275" s="19"/>
      <c r="FF275" s="19"/>
      <c r="FG275" s="19"/>
      <c r="FH275" s="19"/>
      <c r="FI275" s="19"/>
      <c r="FJ275" s="19"/>
      <c r="FK275" s="65"/>
      <c r="FL275" s="18"/>
      <c r="FM275" s="671"/>
      <c r="FN275" s="671"/>
      <c r="FO275" s="671"/>
      <c r="FP275" s="671"/>
      <c r="FQ275" s="671">
        <f>IF(Duombaze!FM275="",0,INDEX(DU!I:I,MATCH(Duombaze!FM275,DU!A:A,0),1))+IF(Duombaze!FN275="",0,INDEX(DU!I:I,MATCH(Duombaze!FN275,DU!A:A,0),1))+IF(Duombaze!FO275="",0,INDEX(DU!I:I,MATCH(Duombaze!FO275,DU!A:A,0),1))+IF(Duombaze!FP275="",0,INDEX(DU!I:I,MATCH(Duombaze!FP275,DU!A:A,0),1))</f>
        <v>0</v>
      </c>
      <c r="FR275" s="671">
        <f>IF(Duombaze!FM275="",0,INDEX(DU!K:K,MATCH(Duombaze!FM275,DU!A:A,0),1))+IF(Duombaze!FN275="",0,INDEX(DU!K:K,MATCH(Duombaze!FN275,DU!A:A,0),1))+IF(Duombaze!FO275="",0,INDEX(DU!K:K,MATCH(Duombaze!FO275,DU!A:A,0),1))+IF(Duombaze!FP275="",0,INDEX(DU!K:K,MATCH(Duombaze!FP275,DU!A:A,0),1))</f>
        <v>0</v>
      </c>
    </row>
    <row r="276" spans="1:183" s="20" customFormat="1" ht="23.45" customHeight="1" x14ac:dyDescent="0.25">
      <c r="A276" s="41">
        <v>9</v>
      </c>
      <c r="B276" s="41" t="s">
        <v>3412</v>
      </c>
      <c r="C276" s="16" t="s">
        <v>3413</v>
      </c>
      <c r="D276" s="19"/>
      <c r="E276" s="17"/>
      <c r="F276" s="19"/>
      <c r="G276" s="639"/>
      <c r="H276" s="639"/>
      <c r="I276" s="639"/>
      <c r="J276" s="639"/>
      <c r="K276" s="639"/>
      <c r="L276" s="639"/>
      <c r="M276" s="639"/>
      <c r="N276" s="639"/>
      <c r="O276" s="639"/>
      <c r="P276" s="639">
        <f>IF(Duombaze!G276="",0,INDEX(DU!I:I,MATCH(Duombaze!G276,DU!A:A,0),1))+IF(Duombaze!H276="",0,INDEX(DU!I:I,MATCH(Duombaze!H276,DU!A:A,0),1))+IF(Duombaze!I276="",0,INDEX(DU!I:I,MATCH(Duombaze!I276,DU!A:A,0),1))+IF(Duombaze!J276="",0,INDEX(DU!I:I,MATCH(Duombaze!J276,DU!A:A,0),1))+IF(Duombaze!K276="",0,INDEX(DU!I:I,MATCH(Duombaze!K276,DU!A:A,0),1))+IF(Duombaze!L276="",0,INDEX(DU!I:I,MATCH(Duombaze!L276,DU!A:A,0),1))+IF(Duombaze!M276="",0,INDEX(DU!I:I,MATCH(Duombaze!M276,DU!A:A,0),1))+IF(Duombaze!N276="",0,INDEX(DU!I:I,MATCH(Duombaze!N276,DU!A:A,0),1))+IF(Duombaze!O276="",0,INDEX(DU!I:I,MATCH(Duombaze!O276,DU!A:A,0),1))</f>
        <v>0</v>
      </c>
      <c r="Q276" s="638">
        <f>IF(Duombaze!G276="",0,INDEX(DU!K:K,MATCH(Duombaze!G276,DU!A:A,0),1))+IF(Duombaze!H276="",0,INDEX(DU!K:K,MATCH(Duombaze!H276,DU!A:A,0),1))+IF(Duombaze!I276="",0,INDEX(DU!K:K,MATCH(Duombaze!I276,DU!A:A,0),1))+IF(Duombaze!J276="",0,INDEX(DU!K:K,MATCH(Duombaze!J276,DU!A:A,0),1))+IF(Duombaze!K276="",0,INDEX(DU!K:K,MATCH(Duombaze!K276,DU!A:A,0),1))+IF(Duombaze!L276="",0,INDEX(DU!K:K,MATCH(Duombaze!L276,DU!A:A,0),1))+IF(Duombaze!M276="",0,INDEX(DU!K:K,MATCH(Duombaze!M276,DU!A:A,0),1))+IF(Duombaze!N276="",0,INDEX(DU!K:K,MATCH(Duombaze!N276,DU!A:A,0),1))+IF(Duombaze!O276="",0,INDEX(DU!K:K,MATCH(Duombaze!O276,DU!A:A,0),1))</f>
        <v>0</v>
      </c>
      <c r="R276" s="19"/>
      <c r="S276" s="52"/>
      <c r="T276" s="881"/>
      <c r="U276" s="17">
        <f>IF(Duombaze!T276="",0,INDEX(DU!I:I,MATCH(Duombaze!T276,DU!A:A,0),1))</f>
        <v>0</v>
      </c>
      <c r="V276" s="17">
        <f>IF(Duombaze!T276="",0,INDEX(DU!K:K,MATCH(Duombaze!T276,DU!A:A,0),1))</f>
        <v>0</v>
      </c>
      <c r="W276" s="19"/>
      <c r="X276" s="19"/>
      <c r="Y276" s="134"/>
      <c r="Z276" s="65"/>
      <c r="AA276" s="17"/>
      <c r="AB276" s="19"/>
      <c r="AC276" s="19">
        <f>IF(Duombaze!AB276="",0,INDEX(DU!I:I,MATCH(Duombaze!AB276,DU!A:A,0),1))</f>
        <v>0</v>
      </c>
      <c r="AD276" s="25">
        <f>IF(Duombaze!AB276="",0,INDEX(DU!K:K,MATCH(Duombaze!AB276,DU!A:A,0),1))</f>
        <v>0</v>
      </c>
      <c r="AE276" s="19"/>
      <c r="AF276" s="19"/>
      <c r="AG276" s="19"/>
      <c r="AH276" s="17"/>
      <c r="AI276" s="19"/>
      <c r="AJ276" s="639"/>
      <c r="AK276" s="639"/>
      <c r="AL276" s="639"/>
      <c r="AM276" s="639">
        <f>IF(Duombaze!AJ276="",0,INDEX(DU!I:I,MATCH(Duombaze!AJ276,DU!A:A,0),1))+IF(Duombaze!AK276="",0,INDEX(DU!I:I,MATCH(Duombaze!AK276,DU!A:A,0),1))+IF(Duombaze!AL276="",0,INDEX(DU!I:I,MATCH(Duombaze!AL276,DU!A:A,0),1))</f>
        <v>0</v>
      </c>
      <c r="AN276" s="639">
        <f>IF(Duombaze!AJ276="",0,INDEX(DU!K:K,MATCH(Duombaze!AJ276,DU!A:A,0),1))+IF(Duombaze!AK276="",0,INDEX(DU!K:K,MATCH(Duombaze!AK276,DU!A:A,0),1))+IF(Duombaze!AL276="",0,INDEX(DU!K:K,MATCH(Duombaze!AL276,DU!A:A,0),1))</f>
        <v>0</v>
      </c>
      <c r="AO276" s="19"/>
      <c r="AP276" s="19"/>
      <c r="AQ276" s="19"/>
      <c r="AR276" s="17"/>
      <c r="AS276" s="19"/>
      <c r="AT276" s="639"/>
      <c r="AU276" s="639"/>
      <c r="AV276" s="639"/>
      <c r="AW276" s="639"/>
      <c r="AX276" s="639"/>
      <c r="AY276" s="639"/>
      <c r="AZ276" s="639"/>
      <c r="BA276" s="639"/>
      <c r="BB276" s="639"/>
      <c r="BC276" s="639">
        <f>IF(Duombaze!AT276="",0,INDEX(DU!I:I,MATCH(Duombaze!AT276,DU!A:A,0),1))+IF(Duombaze!AU276="",0,INDEX(DU!I:I,MATCH(Duombaze!AU276,DU!A:A,0),1))+IF(Duombaze!AV276="",0,INDEX(DU!I:I,MATCH(Duombaze!AV276,DU!A:A,0),1))+IF(Duombaze!AW276="",0,INDEX(DU!I:I,MATCH(Duombaze!AW276,DU!A:A,0),1))+IF(Duombaze!AX276="",0,INDEX(DU!I:I,MATCH(Duombaze!AX276,DU!A:A,0),1))+IF(Duombaze!AY276="",0,INDEX(DU!I:I,MATCH(Duombaze!AY276,DU!A:A,0),1))+IF(Duombaze!AZ276="",0,INDEX(DU!I:I,MATCH(Duombaze!AZ276,DU!A:A,0),1))+IF(Duombaze!BA276="",0,INDEX(DU!I:I,MATCH(Duombaze!BA276,DU!A:A,0),1))+IF(Duombaze!BB276="",0,INDEX(DU!I:I,MATCH(Duombaze!BB276,DU!A:A,0),1))</f>
        <v>0</v>
      </c>
      <c r="BD276" s="638">
        <f>IF(Duombaze!AT276="",0,INDEX(DU!K:K,MATCH(Duombaze!AT276,DU!A:A,0),1))+IF(Duombaze!AU276="",0,INDEX(DU!K:K,MATCH(Duombaze!AU276,DU!A:A,0),1))+IF(Duombaze!AV276="",0,INDEX(DU!K:K,MATCH(Duombaze!AV276,DU!A:A,0),1))+IF(Duombaze!AW276="",0,INDEX(DU!K:K,MATCH(Duombaze!AW276,DU!A:A,0),1))+IF(Duombaze!AX276="",0,INDEX(DU!K:K,MATCH(Duombaze!AX276,DU!A:A,0),1))+IF(Duombaze!AY276="",0,INDEX(DU!K:K,MATCH(Duombaze!AY276,DU!A:A,0),1))+IF(Duombaze!AZ276="",0,INDEX(DU!K:K,MATCH(Duombaze!AZ276,DU!A:A,0),1))+IF(Duombaze!BA276="",0,INDEX(DU!K:K,MATCH(Duombaze!BA276,DU!A:A,0),1))+IF(Duombaze!BB276="",0,INDEX(DU!K:K,MATCH(Duombaze!BB276,DU!A:A,0),1))</f>
        <v>0</v>
      </c>
      <c r="BE276" s="19"/>
      <c r="BF276" s="19"/>
      <c r="BG276" s="65"/>
      <c r="BH276" s="17"/>
      <c r="BI276" s="19"/>
      <c r="BJ276" s="639"/>
      <c r="BK276" s="639"/>
      <c r="BL276" s="639"/>
      <c r="BM276" s="639">
        <f>IF(Duombaze!BJ276="",0,INDEX(DU!I:I,MATCH(Duombaze!BJ276,DU!A:A,0),1))+IF(Duombaze!BK276="",0,INDEX(DU!I:I,MATCH(Duombaze!BK276,DU!A:A,0),1))+IF(Duombaze!BL276="",0,INDEX(DU!I:I,MATCH(Duombaze!BL276,DU!A:A,0),1))</f>
        <v>0</v>
      </c>
      <c r="BN276" s="638">
        <f>IF(Duombaze!BJ276="",0,INDEX(DU!K:K,MATCH(Duombaze!BJ276,DU!A:A,0),1))+IF(Duombaze!BK276="",0,INDEX(DU!K:K,MATCH(Duombaze!BK276,DU!A:A,0),1))+IF(Duombaze!BL276="",0,INDEX(DU!K:K,MATCH(Duombaze!BL276,DU!A:A,0),1))</f>
        <v>0</v>
      </c>
      <c r="BO276" s="19"/>
      <c r="BP276" s="19"/>
      <c r="BQ276" s="19"/>
      <c r="BR276" s="19"/>
      <c r="BS276" s="19"/>
      <c r="BT276" s="19"/>
      <c r="BU276" s="19"/>
      <c r="BV276" s="19"/>
      <c r="BW276" s="19">
        <f>IF(Duombaze!BT276="",0,INDEX(DU!I:I,MATCH(Duombaze!BT276,DU!A:A,0),1))+IF(Duombaze!BU276="",0,INDEX(DU!I:I,MATCH(Duombaze!BU276,DU!A:A,0),1))+IF(Duombaze!BV276="",0,INDEX(DU!I:I,MATCH(Duombaze!BV276,DU!A:A,0),1))</f>
        <v>0</v>
      </c>
      <c r="BX276" s="19">
        <f>IF(Duombaze!BT276="",0,INDEX(DU!K:K,MATCH(Duombaze!BT276,DU!A:A,0),1))+IF(Duombaze!BU276="",0,INDEX(DU!K:K,MATCH(Duombaze!BU276,DU!A:A,0),1))+IF(Duombaze!BV276="",0,INDEX(DU!K:K,MATCH(Duombaze!BV276,DU!A:A,0),1))</f>
        <v>0</v>
      </c>
      <c r="BY276" s="19"/>
      <c r="BZ276" s="19"/>
      <c r="CA276" s="19"/>
      <c r="CB276" s="19"/>
      <c r="CC276" s="19"/>
      <c r="CD276" s="19">
        <f>IF(Duombaze!CC276="",0,INDEX(DU!I:I,MATCH(Duombaze!CC276,DU!A:A,0),1))</f>
        <v>0</v>
      </c>
      <c r="CE276" s="17">
        <f>IF(Duombaze!CC276="",0,INDEX(DU!K:K,MATCH(Duombaze!CC276,DU!A:A,0),1))</f>
        <v>0</v>
      </c>
      <c r="CF276" s="19"/>
      <c r="CG276" s="19"/>
      <c r="CH276" s="19"/>
      <c r="CI276" s="17" t="str">
        <f t="shared" si="126"/>
        <v/>
      </c>
      <c r="CJ276" s="19"/>
      <c r="CK276" s="19"/>
      <c r="CL276" s="17"/>
      <c r="CM276" s="19"/>
      <c r="CN276" s="19"/>
      <c r="CO276" s="25"/>
      <c r="CP276" s="17"/>
      <c r="CQ276" s="19"/>
      <c r="CR276" s="639"/>
      <c r="CS276" s="639"/>
      <c r="CT276" s="639">
        <f>IF(Duombaze!CR276="",0,INDEX(DU!I:I,MATCH(Duombaze!CR276,DU!A:A,0),1))+IF(Duombaze!CS276="",0,INDEX(DU!I:I,MATCH(Duombaze!CS276,DU!A:A,0),1))</f>
        <v>0</v>
      </c>
      <c r="CU276" s="19">
        <f>IF(Duombaze!CR276="",0,INDEX(DU!K:K,MATCH(Duombaze!CR276,DU!A:A,0),1))+IF(Duombaze!CS276="",0,INDEX(DU!K:K,MATCH(Duombaze!CS276,DU!A:A,0),1))</f>
        <v>0</v>
      </c>
      <c r="CV276" s="19"/>
      <c r="CW276" s="19"/>
      <c r="CX276" s="19"/>
      <c r="CY276" s="17"/>
      <c r="CZ276" s="19"/>
      <c r="DA276" s="672"/>
      <c r="DB276" s="672"/>
      <c r="DC276" s="672">
        <f>IF(Duombaze!DA276="",0,INDEX(DU!I:I,MATCH(Duombaze!DA276,DU!A:A,0),1))+IF(Duombaze!DB276="",0,INDEX(DU!I:I,MATCH(Duombaze!DB276,DU!A:A,0),1))</f>
        <v>0</v>
      </c>
      <c r="DD276" s="19">
        <f>IF(Duombaze!DA276="",0,INDEX(DU!K:K,MATCH(Duombaze!DA276,DU!A:A,0),1))+IF(Duombaze!DB276="",0,INDEX(DU!K:K,MATCH(Duombaze!DB276,DU!A:A,0),1))</f>
        <v>0</v>
      </c>
      <c r="DE276" s="19"/>
      <c r="DF276" s="19"/>
      <c r="DG276" s="19"/>
      <c r="DH276" s="19"/>
      <c r="DI276" s="19"/>
      <c r="DJ276" s="672"/>
      <c r="DK276" s="678"/>
      <c r="DL276" s="678">
        <f>IF(Duombaze!DJ276="",0,INDEX(DU!I:I,MATCH(Duombaze!DJ276,DU!A:A,0),1))+IF(Duombaze!DK276="",0,INDEX(DU!I:I,MATCH(Duombaze!DK276,DU!A:A,0),1))</f>
        <v>0</v>
      </c>
      <c r="DM276" s="19">
        <f>IF(Duombaze!DJ276="",0,INDEX(DU!K:K,MATCH(Duombaze!DJ276,DU!A:A,0),1))+IF(Duombaze!DK276="",0,INDEX(DU!K:K,MATCH(Duombaze!DK276,DU!A:A,0),1))</f>
        <v>0</v>
      </c>
      <c r="DN276" s="52"/>
      <c r="DO276" s="52"/>
      <c r="DP276" s="52"/>
      <c r="DQ276" s="17"/>
      <c r="DR276" s="65"/>
      <c r="DS276" s="692"/>
      <c r="DT276" s="692"/>
      <c r="DU276" s="692"/>
      <c r="DV276" s="692"/>
      <c r="DW276" s="692">
        <f>IF(Duombaze!DS276="",0,INDEX(DU!I:I,MATCH(Duombaze!DS276,DU!A:A,0),1))+IF(Duombaze!DT276="",0,INDEX(DU!I:I,MATCH(Duombaze!DT276,DU!A:A,0),1))+IF(Duombaze!DU276="",0,INDEX(DU!I:I,MATCH(Duombaze!DU276,DU!A:A,0),1))+IF(Duombaze!DV276="",0,INDEX(DU!I:I,MATCH(Duombaze!DV276,DU!A:A,0),1))</f>
        <v>0</v>
      </c>
      <c r="DX276" s="638">
        <f>IF(Duombaze!DS276="",0,INDEX(DU!K:K,MATCH(Duombaze!DS276,DU!A:A,0),1))+IF(Duombaze!DT276="",0,INDEX(DU!K:K,MATCH(Duombaze!DT276,DU!A:A,0),1))+IF(Duombaze!DU276="",0,INDEX(DU!K:K,MATCH(Duombaze!DU276,DU!A:A,0),1))+IF(Duombaze!DV276="",0,INDEX(DU!K:KH,MATCH(Duombaze!DV276,DU!A:A,0),1))</f>
        <v>0</v>
      </c>
      <c r="DY276" s="65"/>
      <c r="DZ276" s="65"/>
      <c r="EA276" s="19"/>
      <c r="EB276" s="19"/>
      <c r="EC276" s="19"/>
      <c r="ED276" s="19">
        <f>IF(Duombaze!EC276="",0,INDEX(DU!I:I,MATCH(Duombaze!EC276,DU!A:A,0),1))</f>
        <v>0</v>
      </c>
      <c r="EE276" s="638">
        <f>IF(Duombaze!EC276="",0,INDEX(DU!K:K,MATCH(Duombaze!EC276,DU!A:A,0),1))</f>
        <v>0</v>
      </c>
      <c r="EF276" s="19"/>
      <c r="EG276" s="19"/>
      <c r="EH276" s="19"/>
      <c r="EI276" s="17"/>
      <c r="EJ276" s="19"/>
      <c r="EK276" s="672"/>
      <c r="EL276" s="672"/>
      <c r="EM276" s="672"/>
      <c r="EN276" s="672">
        <f>IF(Duombaze!EK276="",0,INDEX(DU!I:I,MATCH(Duombaze!EK276,DU!A:A,0),1))+IF(Duombaze!EL276="",0,INDEX(DU!I:I,MATCH(Duombaze!EL276,DU!A:A,0),1))+IF(Duombaze!EM276="",0,INDEX(DU!I:I,MATCH(Duombaze!EM276,DU!A:A,0),1))</f>
        <v>0</v>
      </c>
      <c r="EO276" s="19">
        <f>IF(Duombaze!EK276="",0,INDEX(DU!K:K,MATCH(Duombaze!EK276,DU!A:A,0),1))+IF(Duombaze!EL276="",0,INDEX(DU!K:K,MATCH(Duombaze!EL276,DU!A:A,0),1))+IF(Duombaze!EM276="",0,INDEX(DU!K:K,MATCH(Duombaze!EM276,DU!A:A,0),1))</f>
        <v>0</v>
      </c>
      <c r="EP276" s="19"/>
      <c r="EQ276" s="19"/>
      <c r="ER276" s="19"/>
      <c r="ES276" s="17"/>
      <c r="ET276" s="19"/>
      <c r="EU276" s="19"/>
      <c r="EV276" s="19"/>
      <c r="EW276" s="19"/>
      <c r="EX276" s="6" t="str">
        <f t="shared" si="127"/>
        <v/>
      </c>
      <c r="EY276" s="19"/>
      <c r="EZ276" s="672"/>
      <c r="FA276" s="672"/>
      <c r="FB276" s="672">
        <f>IF(Duombaze!EZ276="",0,INDEX(DU!I:I,MATCH(Duombaze!EZ276,DU!A:A,0),1))+IF(Duombaze!FA276="",0,INDEX(DU!I:I,MATCH(Duombaze!FA276,DU!A:A,0),1))</f>
        <v>0</v>
      </c>
      <c r="FC276" s="19">
        <f>IF(Duombaze!EZ276="",0,INDEX(DU!K:K,MATCH(Duombaze!EZ276,DU!A:A,0),1))+IF(Duombaze!FA276="",0,INDEX(DU!K:K,MATCH(Duombaze!FA276,DU!A:A,0),1))</f>
        <v>0</v>
      </c>
      <c r="FD276" s="19"/>
      <c r="FE276" s="19"/>
      <c r="FF276" s="19"/>
      <c r="FG276" s="19"/>
      <c r="FH276" s="19"/>
      <c r="FI276" s="19"/>
      <c r="FJ276" s="19"/>
      <c r="FK276" s="65"/>
      <c r="FL276" s="18"/>
      <c r="FM276" s="671"/>
      <c r="FN276" s="671"/>
      <c r="FO276" s="671"/>
      <c r="FP276" s="671"/>
      <c r="FQ276" s="671">
        <f>IF(Duombaze!FM276="",0,INDEX(DU!I:I,MATCH(Duombaze!FM276,DU!A:A,0),1))+IF(Duombaze!FN276="",0,INDEX(DU!I:I,MATCH(Duombaze!FN276,DU!A:A,0),1))+IF(Duombaze!FO276="",0,INDEX(DU!I:I,MATCH(Duombaze!FO276,DU!A:A,0),1))+IF(Duombaze!FP276="",0,INDEX(DU!I:I,MATCH(Duombaze!FP276,DU!A:A,0),1))</f>
        <v>0</v>
      </c>
      <c r="FR276" s="671">
        <f>IF(Duombaze!FM276="",0,INDEX(DU!K:K,MATCH(Duombaze!FM276,DU!A:A,0),1))+IF(Duombaze!FN276="",0,INDEX(DU!K:K,MATCH(Duombaze!FN276,DU!A:A,0),1))+IF(Duombaze!FO276="",0,INDEX(DU!K:K,MATCH(Duombaze!FO276,DU!A:A,0),1))+IF(Duombaze!FP276="",0,INDEX(DU!K:K,MATCH(Duombaze!FP276,DU!A:A,0),1))</f>
        <v>0</v>
      </c>
    </row>
    <row r="277" spans="1:183" s="7" customFormat="1" ht="23.45" customHeight="1" x14ac:dyDescent="0.25">
      <c r="A277" s="42"/>
      <c r="B277" s="42"/>
      <c r="C277" s="12"/>
      <c r="D277" s="6"/>
      <c r="E277" s="4"/>
      <c r="F277" s="6"/>
      <c r="G277" s="643"/>
      <c r="H277" s="643"/>
      <c r="I277" s="643"/>
      <c r="J277" s="643"/>
      <c r="K277" s="643"/>
      <c r="L277" s="643"/>
      <c r="M277" s="643"/>
      <c r="N277" s="643"/>
      <c r="O277" s="643"/>
      <c r="P277" s="643"/>
      <c r="Q277" s="640"/>
      <c r="R277" s="6"/>
      <c r="S277" s="48"/>
      <c r="T277" s="883"/>
      <c r="U277" s="4">
        <f>IF(Duombaze!T277="",0,INDEX(DU!I:I,MATCH(Duombaze!T277,DU!A:A,0),1))</f>
        <v>0</v>
      </c>
      <c r="V277" s="4">
        <f>IF(Duombaze!T277="",0,INDEX(DU!K:K,MATCH(Duombaze!T277,DU!A:A,0),1))</f>
        <v>0</v>
      </c>
      <c r="W277" s="6"/>
      <c r="X277" s="6"/>
      <c r="Y277" s="858"/>
      <c r="Z277" s="66"/>
      <c r="AA277" s="4"/>
      <c r="AB277" s="6"/>
      <c r="AC277" s="6"/>
      <c r="AD277" s="2"/>
      <c r="AE277" s="6"/>
      <c r="AF277" s="6"/>
      <c r="AG277" s="6"/>
      <c r="AH277" s="4"/>
      <c r="AI277" s="6"/>
      <c r="AJ277" s="643"/>
      <c r="AK277" s="643"/>
      <c r="AL277" s="643"/>
      <c r="AM277" s="643"/>
      <c r="AN277" s="643"/>
      <c r="AO277" s="6"/>
      <c r="AP277" s="6"/>
      <c r="AQ277" s="6"/>
      <c r="AR277" s="4"/>
      <c r="AS277" s="6"/>
      <c r="AT277" s="643"/>
      <c r="AU277" s="643"/>
      <c r="AV277" s="643"/>
      <c r="AW277" s="643"/>
      <c r="AX277" s="643"/>
      <c r="AY277" s="643"/>
      <c r="AZ277" s="643"/>
      <c r="BA277" s="643"/>
      <c r="BB277" s="643"/>
      <c r="BC277" s="643"/>
      <c r="BD277" s="640"/>
      <c r="BE277" s="6"/>
      <c r="BF277" s="6"/>
      <c r="BG277" s="66"/>
      <c r="BH277" s="4"/>
      <c r="BI277" s="6"/>
      <c r="BJ277" s="643"/>
      <c r="BK277" s="643"/>
      <c r="BL277" s="643"/>
      <c r="BM277" s="643"/>
      <c r="BN277" s="640"/>
      <c r="BO277" s="6"/>
      <c r="BP277" s="6"/>
      <c r="BQ277" s="6"/>
      <c r="BR277" s="6"/>
      <c r="BS277" s="6"/>
      <c r="BT277" s="6"/>
      <c r="BU277" s="6"/>
      <c r="BV277" s="6"/>
      <c r="BW277" s="6"/>
      <c r="BX277" s="6"/>
      <c r="BY277" s="6"/>
      <c r="BZ277" s="6"/>
      <c r="CA277" s="6"/>
      <c r="CB277" s="6"/>
      <c r="CC277" s="6"/>
      <c r="CD277" s="6"/>
      <c r="CE277" s="4"/>
      <c r="CF277" s="6"/>
      <c r="CG277" s="6"/>
      <c r="CH277" s="6"/>
      <c r="CI277" s="4"/>
      <c r="CJ277" s="6"/>
      <c r="CK277" s="6"/>
      <c r="CL277" s="4"/>
      <c r="CM277" s="6"/>
      <c r="CN277" s="6"/>
      <c r="CO277" s="2"/>
      <c r="CP277" s="4"/>
      <c r="CQ277" s="6"/>
      <c r="CR277" s="643"/>
      <c r="CS277" s="643"/>
      <c r="CT277" s="643"/>
      <c r="CU277" s="6"/>
      <c r="CV277" s="6"/>
      <c r="CW277" s="6"/>
      <c r="CX277" s="6"/>
      <c r="CY277" s="4" t="str">
        <f t="shared" si="107"/>
        <v/>
      </c>
      <c r="CZ277" s="6"/>
      <c r="DA277" s="674"/>
      <c r="DB277" s="674"/>
      <c r="DC277" s="674"/>
      <c r="DD277" s="6"/>
      <c r="DE277" s="6"/>
      <c r="DF277" s="6"/>
      <c r="DG277" s="6"/>
      <c r="DH277" s="6"/>
      <c r="DI277" s="6"/>
      <c r="DJ277" s="674"/>
      <c r="DK277" s="679"/>
      <c r="DL277" s="679"/>
      <c r="DM277" s="6"/>
      <c r="DN277" s="48"/>
      <c r="DO277" s="48"/>
      <c r="DP277" s="48"/>
      <c r="DQ277" s="4" t="str">
        <f t="shared" si="109"/>
        <v/>
      </c>
      <c r="DR277" s="66"/>
      <c r="DS277" s="694"/>
      <c r="DT277" s="694"/>
      <c r="DU277" s="694"/>
      <c r="DV277" s="694"/>
      <c r="DW277" s="694"/>
      <c r="DX277" s="640"/>
      <c r="DY277" s="66"/>
      <c r="DZ277" s="66"/>
      <c r="EA277" s="6"/>
      <c r="EB277" s="6"/>
      <c r="EC277" s="6"/>
      <c r="ED277" s="6"/>
      <c r="EE277" s="640"/>
      <c r="EF277" s="6"/>
      <c r="EG277" s="6"/>
      <c r="EH277" s="6"/>
      <c r="EI277" s="4"/>
      <c r="EJ277" s="6"/>
      <c r="EK277" s="674"/>
      <c r="EL277" s="674"/>
      <c r="EM277" s="674"/>
      <c r="EN277" s="674"/>
      <c r="EO277" s="6"/>
      <c r="EP277" s="6"/>
      <c r="EQ277" s="6"/>
      <c r="ER277" s="6"/>
      <c r="ES277" s="4"/>
      <c r="ET277" s="6"/>
      <c r="EU277" s="6"/>
      <c r="EV277" s="6"/>
      <c r="EW277" s="6"/>
      <c r="EX277" s="6"/>
      <c r="EY277" s="6"/>
      <c r="EZ277" s="674"/>
      <c r="FA277" s="674"/>
      <c r="FB277" s="674"/>
      <c r="FC277" s="6"/>
      <c r="FD277" s="6"/>
      <c r="FE277" s="6"/>
      <c r="FF277" s="6"/>
      <c r="FG277" s="6"/>
      <c r="FH277" s="6"/>
      <c r="FI277" s="6"/>
      <c r="FJ277" s="6"/>
      <c r="FK277" s="66"/>
      <c r="FL277" s="14"/>
      <c r="FM277" s="673"/>
      <c r="FN277" s="673"/>
      <c r="FO277" s="673"/>
      <c r="FP277" s="673"/>
      <c r="FQ277" s="673"/>
      <c r="FR277" s="673"/>
    </row>
    <row r="278" spans="1:183" s="96" customFormat="1" ht="23.45" customHeight="1" thickBot="1" x14ac:dyDescent="0.3">
      <c r="A278" s="92"/>
      <c r="B278" s="92"/>
      <c r="C278" s="93" t="s">
        <v>28</v>
      </c>
      <c r="D278" s="94"/>
      <c r="E278" s="94"/>
      <c r="F278" s="94"/>
      <c r="G278" s="94"/>
      <c r="H278" s="94"/>
      <c r="I278" s="94"/>
      <c r="J278" s="94"/>
      <c r="K278" s="94"/>
      <c r="L278" s="94"/>
      <c r="M278" s="94"/>
      <c r="N278" s="94"/>
      <c r="O278" s="94"/>
      <c r="P278" s="94"/>
      <c r="Q278" s="94"/>
      <c r="R278" s="94"/>
      <c r="S278" s="95"/>
      <c r="T278" s="891"/>
      <c r="U278" s="891"/>
      <c r="V278" s="891"/>
      <c r="W278" s="94"/>
      <c r="X278" s="94"/>
      <c r="Y278" s="872"/>
      <c r="Z278" s="850"/>
      <c r="AA278" s="94"/>
      <c r="AB278" s="94"/>
      <c r="AC278" s="94"/>
      <c r="AD278" s="94"/>
      <c r="AE278" s="94"/>
      <c r="AF278" s="94"/>
      <c r="AG278" s="94"/>
      <c r="AH278" s="94"/>
      <c r="AI278" s="94"/>
      <c r="AJ278" s="94"/>
      <c r="AK278" s="94"/>
      <c r="AL278" s="94"/>
      <c r="AM278" s="94"/>
      <c r="AN278" s="94"/>
      <c r="AO278" s="94"/>
      <c r="AP278" s="94"/>
      <c r="AQ278" s="94"/>
      <c r="AR278" s="94"/>
      <c r="AS278" s="94"/>
      <c r="AT278" s="94"/>
      <c r="AU278" s="94"/>
      <c r="AV278" s="94"/>
      <c r="AW278" s="94"/>
      <c r="AX278" s="94"/>
      <c r="AY278" s="94"/>
      <c r="AZ278" s="94"/>
      <c r="BA278" s="94"/>
      <c r="BB278" s="94"/>
      <c r="BC278" s="94"/>
      <c r="BD278" s="94"/>
      <c r="BE278" s="94"/>
      <c r="BF278" s="94"/>
      <c r="BG278" s="94"/>
      <c r="BH278" s="94"/>
      <c r="BI278" s="94"/>
      <c r="BJ278" s="94"/>
      <c r="BK278" s="94"/>
      <c r="BL278" s="94"/>
      <c r="BM278" s="94"/>
      <c r="BN278" s="94"/>
      <c r="BO278" s="94"/>
      <c r="BP278" s="94"/>
      <c r="BQ278" s="94"/>
      <c r="BR278" s="94"/>
      <c r="BS278" s="94"/>
      <c r="BT278" s="94"/>
      <c r="BU278" s="94"/>
      <c r="BV278" s="94"/>
      <c r="BW278" s="94"/>
      <c r="BX278" s="94"/>
      <c r="BY278" s="94"/>
      <c r="BZ278" s="94"/>
      <c r="CA278" s="94"/>
      <c r="CB278" s="94"/>
      <c r="CC278" s="94"/>
      <c r="CD278" s="94"/>
      <c r="CE278" s="94"/>
      <c r="CF278" s="94"/>
      <c r="CG278" s="94"/>
      <c r="CH278" s="94"/>
      <c r="CI278" s="94"/>
      <c r="CJ278" s="94"/>
      <c r="CK278" s="94"/>
      <c r="CL278" s="94"/>
      <c r="CM278" s="94"/>
      <c r="CN278" s="94"/>
      <c r="CO278" s="94"/>
      <c r="CP278" s="94"/>
      <c r="CQ278" s="94"/>
      <c r="CR278" s="94"/>
      <c r="CS278" s="94"/>
      <c r="CT278" s="94"/>
      <c r="CU278" s="94"/>
      <c r="CV278" s="94"/>
      <c r="CW278" s="94"/>
      <c r="CX278" s="94"/>
      <c r="CY278" s="94"/>
      <c r="CZ278" s="94"/>
      <c r="DA278" s="94"/>
      <c r="DB278" s="94"/>
      <c r="DC278" s="94"/>
      <c r="DD278" s="94"/>
      <c r="DE278" s="94"/>
      <c r="DF278" s="94"/>
      <c r="DG278" s="94"/>
      <c r="DH278" s="94"/>
      <c r="DI278" s="94"/>
      <c r="DJ278" s="94"/>
      <c r="DK278" s="94"/>
      <c r="DL278" s="94"/>
      <c r="DM278" s="94"/>
      <c r="DN278" s="94"/>
      <c r="DO278" s="94"/>
      <c r="DP278" s="94"/>
      <c r="DQ278" s="94"/>
      <c r="DR278" s="94"/>
      <c r="DS278" s="94"/>
      <c r="DT278" s="94"/>
      <c r="DU278" s="94"/>
      <c r="DV278" s="94"/>
      <c r="DW278" s="94"/>
      <c r="DX278" s="94"/>
      <c r="DY278" s="94"/>
      <c r="DZ278" s="94"/>
      <c r="EA278" s="94"/>
      <c r="EB278" s="94"/>
      <c r="EC278" s="94"/>
      <c r="ED278" s="94"/>
      <c r="EE278" s="94"/>
      <c r="EF278" s="94"/>
      <c r="EG278" s="94"/>
      <c r="EH278" s="94"/>
      <c r="EI278" s="94"/>
      <c r="EJ278" s="94"/>
      <c r="EK278" s="94"/>
      <c r="EL278" s="94"/>
      <c r="EM278" s="94"/>
      <c r="EN278" s="94"/>
      <c r="EO278" s="94"/>
      <c r="EP278" s="94"/>
      <c r="EQ278" s="94"/>
      <c r="ER278" s="94"/>
      <c r="ES278" s="94"/>
      <c r="ET278" s="94"/>
      <c r="EU278" s="94"/>
      <c r="EV278" s="94"/>
      <c r="EW278" s="94"/>
      <c r="EX278" s="94"/>
      <c r="EY278" s="94"/>
      <c r="EZ278" s="94"/>
      <c r="FA278" s="94"/>
      <c r="FB278" s="94"/>
      <c r="FC278" s="94"/>
      <c r="FD278" s="94"/>
      <c r="FE278" s="94"/>
      <c r="FF278" s="94"/>
      <c r="FG278" s="94"/>
      <c r="FH278" s="94"/>
      <c r="FI278" s="94"/>
      <c r="FJ278" s="94"/>
      <c r="FK278" s="94"/>
      <c r="FL278" s="94"/>
      <c r="FM278" s="94"/>
      <c r="FN278" s="94"/>
      <c r="FO278" s="94"/>
      <c r="FP278" s="94"/>
      <c r="FQ278" s="94"/>
      <c r="FR278" s="94"/>
      <c r="FS278" s="94"/>
      <c r="FT278" s="94"/>
      <c r="FU278" s="94"/>
      <c r="FV278" s="94"/>
      <c r="FW278" s="94"/>
      <c r="FX278" s="94"/>
      <c r="FY278" s="94"/>
      <c r="FZ278" s="94"/>
      <c r="GA278" s="94"/>
    </row>
    <row r="279" spans="1:183" s="7" customFormat="1" ht="23.45" customHeight="1" thickBot="1" x14ac:dyDescent="0.3">
      <c r="A279" s="42">
        <v>0</v>
      </c>
      <c r="B279" s="42" t="s">
        <v>783</v>
      </c>
      <c r="C279" s="12" t="s">
        <v>217</v>
      </c>
      <c r="D279" s="6" t="s">
        <v>411</v>
      </c>
      <c r="E279" s="4" t="str">
        <f t="shared" si="121"/>
        <v>0 SPE14 Be pagrindo</v>
      </c>
      <c r="F279" s="6"/>
      <c r="G279" s="643"/>
      <c r="H279" s="643"/>
      <c r="I279" s="643"/>
      <c r="J279" s="643"/>
      <c r="K279" s="643"/>
      <c r="L279" s="643"/>
      <c r="M279" s="643"/>
      <c r="N279" s="643"/>
      <c r="O279" s="643"/>
      <c r="P279" s="643">
        <f>IF(Duombaze!G279="",0,INDEX(DU!I:I,MATCH(Duombaze!G279,DU!A:A,0),1))+IF(Duombaze!H279="",0,INDEX(DU!I:I,MATCH(Duombaze!H279,DU!A:A,0),1))+IF(Duombaze!I279="",0,INDEX(DU!I:I,MATCH(Duombaze!I279,DU!A:A,0),1))+IF(Duombaze!J279="",0,INDEX(DU!I:I,MATCH(Duombaze!J279,DU!A:A,0),1))+IF(Duombaze!K279="",0,INDEX(DU!I:I,MATCH(Duombaze!K279,DU!A:A,0),1))+IF(Duombaze!L279="",0,INDEX(DU!I:I,MATCH(Duombaze!L279,DU!A:A,0),1))+IF(Duombaze!M279="",0,INDEX(DU!I:I,MATCH(Duombaze!M279,DU!A:A,0),1))+IF(Duombaze!N279="",0,INDEX(DU!I:I,MATCH(Duombaze!N279,DU!A:A,0),1))+IF(Duombaze!O279="",0,INDEX(DU!I:I,MATCH(Duombaze!O279,DU!A:A,0),1))</f>
        <v>0</v>
      </c>
      <c r="Q279" s="640">
        <f>IF(Duombaze!G279="",0,INDEX(DU!K:K,MATCH(Duombaze!G279,DU!A:A,0),1))+IF(Duombaze!H279="",0,INDEX(DU!K:K,MATCH(Duombaze!H279,DU!A:A,0),1))+IF(Duombaze!I279="",0,INDEX(DU!K:K,MATCH(Duombaze!I279,DU!A:A,0),1))+IF(Duombaze!J279="",0,INDEX(DU!K:K,MATCH(Duombaze!J279,DU!A:A,0),1))+IF(Duombaze!K279="",0,INDEX(DU!K:K,MATCH(Duombaze!K279,DU!A:A,0),1))+IF(Duombaze!L279="",0,INDEX(DU!K:K,MATCH(Duombaze!L279,DU!A:A,0),1))+IF(Duombaze!M279="",0,INDEX(DU!K:K,MATCH(Duombaze!M279,DU!A:A,0),1))+IF(Duombaze!N279="",0,INDEX(DU!K:K,MATCH(Duombaze!N279,DU!A:A,0),1))+IF(Duombaze!O279="",0,INDEX(DU!K:K,MATCH(Duombaze!O279,DU!A:A,0),1))</f>
        <v>0</v>
      </c>
      <c r="R279" s="6"/>
      <c r="S279" s="48"/>
      <c r="T279" s="883"/>
      <c r="U279" s="4">
        <f>IF(Duombaze!T279="",0,INDEX(DU!I:I,MATCH(Duombaze!T279,DU!A:A,0),1))</f>
        <v>0</v>
      </c>
      <c r="V279" s="4">
        <f>IF(Duombaze!T279="",0,INDEX(DU!K:K,MATCH(Duombaze!T279,DU!A:A,0),1))</f>
        <v>0</v>
      </c>
      <c r="W279" s="6"/>
      <c r="X279" s="6"/>
      <c r="Y279" s="858"/>
      <c r="Z279" s="66" t="s">
        <v>416</v>
      </c>
      <c r="AA279" s="4" t="str">
        <f t="shared" si="120"/>
        <v>0 SPE14 Be grąžulo</v>
      </c>
      <c r="AB279" s="6"/>
      <c r="AC279" s="6">
        <f>IF(Duombaze!AB279="",0,INDEX(DU!I:I,MATCH(Duombaze!AB279,DU!A:A,0),1))</f>
        <v>0</v>
      </c>
      <c r="AD279" s="2">
        <f>IF(Duombaze!AB279="",0,INDEX(DU!K:K,MATCH(Duombaze!AB279,DU!A:A,0),1))</f>
        <v>0</v>
      </c>
      <c r="AE279" s="6"/>
      <c r="AF279" s="6"/>
      <c r="AG279" s="6" t="s">
        <v>420</v>
      </c>
      <c r="AH279" s="4" t="str">
        <f t="shared" si="103"/>
        <v>0 SPE14  Be bamperio</v>
      </c>
      <c r="AI279" s="6"/>
      <c r="AJ279" s="643"/>
      <c r="AK279" s="643"/>
      <c r="AL279" s="643"/>
      <c r="AM279" s="643">
        <f>IF(Duombaze!AJ279="",0,INDEX(DU!I:I,MATCH(Duombaze!AJ279,DU!A:A,0),1))+IF(Duombaze!AK279="",0,INDEX(DU!I:I,MATCH(Duombaze!AK279,DU!A:A,0),1))+IF(Duombaze!AL279="",0,INDEX(DU!I:I,MATCH(Duombaze!AL279,DU!A:A,0),1))</f>
        <v>0</v>
      </c>
      <c r="AN279" s="643">
        <f>IF(Duombaze!AJ279="",0,INDEX(DU!K:K,MATCH(Duombaze!AJ279,DU!A:A,0),1))+IF(Duombaze!AK279="",0,INDEX(DU!K:K,MATCH(Duombaze!AK279,DU!A:A,0),1))+IF(Duombaze!AL279="",0,INDEX(DU!K:K,MATCH(Duombaze!AL279,DU!A:A,0),1))</f>
        <v>0</v>
      </c>
      <c r="AO279" s="6"/>
      <c r="AP279" s="6"/>
      <c r="AQ279" s="6" t="s">
        <v>413</v>
      </c>
      <c r="AR279" s="4" t="str">
        <f t="shared" si="104"/>
        <v>0 SPE14 Be hidraulinės sistemos + be papildomo valdymo išvadų</v>
      </c>
      <c r="AS279" s="6"/>
      <c r="AT279" s="643"/>
      <c r="AU279" s="643"/>
      <c r="AV279" s="643"/>
      <c r="AW279" s="643"/>
      <c r="AX279" s="643"/>
      <c r="AY279" s="643"/>
      <c r="AZ279" s="643"/>
      <c r="BA279" s="643"/>
      <c r="BB279" s="643"/>
      <c r="BC279" s="643">
        <f>IF(Duombaze!AT279="",0,INDEX(DU!I:I,MATCH(Duombaze!AT279,DU!A:A,0),1))+IF(Duombaze!AU279="",0,INDEX(DU!I:I,MATCH(Duombaze!AU279,DU!A:A,0),1))+IF(Duombaze!AV279="",0,INDEX(DU!I:I,MATCH(Duombaze!AV279,DU!A:A,0),1))+IF(Duombaze!AW279="",0,INDEX(DU!I:I,MATCH(Duombaze!AW279,DU!A:A,0),1))+IF(Duombaze!AX279="",0,INDEX(DU!I:I,MATCH(Duombaze!AX279,DU!A:A,0),1))+IF(Duombaze!AY279="",0,INDEX(DU!I:I,MATCH(Duombaze!AY279,DU!A:A,0),1))+IF(Duombaze!AZ279="",0,INDEX(DU!I:I,MATCH(Duombaze!AZ279,DU!A:A,0),1))+IF(Duombaze!BA279="",0,INDEX(DU!I:I,MATCH(Duombaze!BA279,DU!A:A,0),1))+IF(Duombaze!BB279="",0,INDEX(DU!I:I,MATCH(Duombaze!BB279,DU!A:A,0),1))</f>
        <v>0</v>
      </c>
      <c r="BD279" s="640">
        <f>IF(Duombaze!AT279="",0,INDEX(DU!K:K,MATCH(Duombaze!AT279,DU!A:A,0),1))+IF(Duombaze!AU279="",0,INDEX(DU!K:K,MATCH(Duombaze!AU279,DU!A:A,0),1))+IF(Duombaze!AV279="",0,INDEX(DU!K:K,MATCH(Duombaze!AV279,DU!A:A,0),1))+IF(Duombaze!AW279="",0,INDEX(DU!K:K,MATCH(Duombaze!AW279,DU!A:A,0),1))+IF(Duombaze!AX279="",0,INDEX(DU!K:K,MATCH(Duombaze!AX279,DU!A:A,0),1))+IF(Duombaze!AY279="",0,INDEX(DU!K:K,MATCH(Duombaze!AY279,DU!A:A,0),1))+IF(Duombaze!AZ279="",0,INDEX(DU!K:K,MATCH(Duombaze!AZ279,DU!A:A,0),1))+IF(Duombaze!BA279="",0,INDEX(DU!K:K,MATCH(Duombaze!BA279,DU!A:A,0),1))+IF(Duombaze!BB279="",0,INDEX(DU!K:K,MATCH(Duombaze!BB279,DU!A:A,0),1))</f>
        <v>0</v>
      </c>
      <c r="BE279" s="6"/>
      <c r="BF279" s="6"/>
      <c r="BG279" s="66" t="s">
        <v>624</v>
      </c>
      <c r="BH279" s="4" t="str">
        <f t="shared" ref="BH279:BH285" si="128">IF(BG279&lt;&gt;"",A279&amp;" "&amp;C279&amp;" "&amp;BG279,"")</f>
        <v>0 SPE14 Be stabžių sistemos</v>
      </c>
      <c r="BI279" s="6"/>
      <c r="BJ279" s="643"/>
      <c r="BK279" s="643"/>
      <c r="BL279" s="643"/>
      <c r="BM279" s="643">
        <f>IF(Duombaze!BJ279="",0,INDEX(DU!I:I,MATCH(Duombaze!BJ279,DU!A:A,0),1))+IF(Duombaze!BK279="",0,INDEX(DU!I:I,MATCH(Duombaze!BK279,DU!A:A,0),1))+IF(Duombaze!BL279="",0,INDEX(DU!I:I,MATCH(Duombaze!BL279,DU!A:A,0),1))</f>
        <v>0</v>
      </c>
      <c r="BN279" s="640">
        <f>IF(Duombaze!BJ279="",0,INDEX(DU!K:K,MATCH(Duombaze!BJ279,DU!A:A,0),1))+IF(Duombaze!BK279="",0,INDEX(DU!K:K,MATCH(Duombaze!BK279,DU!A:A,0),1))+IF(Duombaze!BL279="",0,INDEX(DU!K:K,MATCH(Duombaze!BL279,DU!A:A,0),1))</f>
        <v>0</v>
      </c>
      <c r="BO279" s="6"/>
      <c r="BP279" s="6"/>
      <c r="BQ279" s="6" t="str">
        <f>BQ174</f>
        <v>Be stabdžių išvadų</v>
      </c>
      <c r="BR279" s="6" t="str">
        <f>IF(BQ279&lt;&gt;"",A279&amp;" "&amp;C279&amp;" "&amp;BQ279,"")</f>
        <v>0 SPE14 Be stabdžių išvadų</v>
      </c>
      <c r="BS279" s="6"/>
      <c r="BT279" s="6"/>
      <c r="BU279" s="6"/>
      <c r="BV279" s="6"/>
      <c r="BW279" s="6">
        <f>IF(Duombaze!BT279="",0,INDEX(DU!I:I,MATCH(Duombaze!BT279,DU!A:A,0),1))+IF(Duombaze!BU279="",0,INDEX(DU!I:I,MATCH(Duombaze!BU279,DU!A:A,0),1))+IF(Duombaze!BV279="",0,INDEX(DU!I:I,MATCH(Duombaze!BV279,DU!A:A,0),1))</f>
        <v>0</v>
      </c>
      <c r="BX279" s="6">
        <f>IF(Duombaze!BT279="",0,INDEX(DU!K:K,MATCH(Duombaze!BT279,DU!A:A,0),1))+IF(Duombaze!BU279="",0,INDEX(DU!K:K,MATCH(Duombaze!BU279,DU!A:A,0),1))+IF(Duombaze!BV279="",0,INDEX(DU!K:K,MATCH(Duombaze!BV279,DU!A:A,0),1))</f>
        <v>0</v>
      </c>
      <c r="BY279" s="6"/>
      <c r="BZ279" s="6"/>
      <c r="CA279" s="66" t="s">
        <v>418</v>
      </c>
      <c r="CB279" s="6" t="str">
        <f>IF(CA279&lt;&gt;"",A279&amp;" "&amp;C279&amp;" "&amp;CA279,"")</f>
        <v>0 SPE14 Be atraminės kojos</v>
      </c>
      <c r="CC279" s="6"/>
      <c r="CD279" s="6">
        <f>IF(Duombaze!CC279="",0,INDEX(DU!I:I,MATCH(Duombaze!CC279,DU!A:A,0),1))</f>
        <v>0</v>
      </c>
      <c r="CE279" s="4">
        <f>IF(Duombaze!CC279="",0,INDEX(DU!K:K,MATCH(Duombaze!CC279,DU!A:A,0),1))</f>
        <v>0</v>
      </c>
      <c r="CF279" s="6"/>
      <c r="CG279" s="6"/>
      <c r="CH279" s="6" t="s">
        <v>396</v>
      </c>
      <c r="CI279" s="4" t="str">
        <f t="shared" si="105"/>
        <v>0 SPE14 Be priekinės tempimo kilpos</v>
      </c>
      <c r="CJ279" s="6"/>
      <c r="CK279" s="6">
        <f>IF(Duombaze!CJ279="",0,INDEX(DU!I:I,MATCH(Duombaze!CJ279,DU!A:A,0),1))</f>
        <v>0</v>
      </c>
      <c r="CL279" s="4">
        <f>IF(Duombaze!CJ279="",0,INDEX(DU!K:K,MATCH(Duombaze!CJ279,DU!A:A,0),1))</f>
        <v>0</v>
      </c>
      <c r="CM279" s="6"/>
      <c r="CN279" s="6"/>
      <c r="CO279" s="6" t="s">
        <v>1756</v>
      </c>
      <c r="CP279" s="4" t="str">
        <f t="shared" si="106"/>
        <v>0 SPE14 Be stovėjimo stabdžio, be atramų</v>
      </c>
      <c r="CQ279" s="6"/>
      <c r="CR279" s="643"/>
      <c r="CS279" s="643"/>
      <c r="CT279" s="643">
        <f>IF(Duombaze!CR279="",0,INDEX(DU!I:I,MATCH(Duombaze!CR279,DU!A:A,0),1))+IF(Duombaze!CS279="",0,INDEX(DU!I:I,MATCH(Duombaze!CS279,DU!A:A,0),1))</f>
        <v>0</v>
      </c>
      <c r="CU279" s="6">
        <f>IF(Duombaze!CR279="",0,INDEX(DU!K:K,MATCH(Duombaze!CR279,DU!A:A,0),1))+IF(Duombaze!CS279="",0,INDEX(DU!K:K,MATCH(Duombaze!CS279,DU!A:A,0),1))</f>
        <v>0</v>
      </c>
      <c r="CV279" s="6"/>
      <c r="CW279" s="6"/>
      <c r="CX279" s="6" t="s">
        <v>397</v>
      </c>
      <c r="CY279" s="4" t="str">
        <f t="shared" si="107"/>
        <v>0 SPE14 Be viršborčių</v>
      </c>
      <c r="CZ279" s="6"/>
      <c r="DA279" s="674"/>
      <c r="DB279" s="674"/>
      <c r="DC279" s="674">
        <f>IF(Duombaze!DA279="",0,INDEX(DU!I:I,MATCH(Duombaze!DA279,DU!A:A,0),1))+IF(Duombaze!DB279="",0,INDEX(DU!I:I,MATCH(Duombaze!DB279,DU!A:A,0),1))</f>
        <v>0</v>
      </c>
      <c r="DD279" s="6">
        <f>IF(Duombaze!DA279="",0,INDEX(DU!K:K,MATCH(Duombaze!DA279,DU!A:A,0),1))+IF(Duombaze!DB279="",0,INDEX(DU!K:K,MATCH(Duombaze!DB279,DU!A:A,0),1))</f>
        <v>0</v>
      </c>
      <c r="DE279" s="6"/>
      <c r="DF279" s="6"/>
      <c r="DG279" s="6" t="s">
        <v>419</v>
      </c>
      <c r="DH279" s="6" t="str">
        <f t="shared" si="108"/>
        <v>0 SPE14 Be tento / aikštelės</v>
      </c>
      <c r="DI279" s="6"/>
      <c r="DJ279" s="674"/>
      <c r="DK279" s="679"/>
      <c r="DL279" s="679">
        <f>IF(Duombaze!DJ279="",0,INDEX(DU!I:I,MATCH(Duombaze!DJ279,DU!A:A,0),1))+IF(Duombaze!DK279="",0,INDEX(DU!I:I,MATCH(Duombaze!DK279,DU!A:A,0),1))</f>
        <v>0</v>
      </c>
      <c r="DM279" s="6">
        <f>IF(Duombaze!DJ279="",0,INDEX(DU!K:K,MATCH(Duombaze!DJ279,DU!A:A,0),1))+IF(Duombaze!DK279="",0,INDEX(DU!K:K,MATCH(Duombaze!DK279,DU!A:A,0),1))</f>
        <v>0</v>
      </c>
      <c r="DN279" s="48"/>
      <c r="DO279" s="48"/>
      <c r="DP279" s="48" t="s">
        <v>386</v>
      </c>
      <c r="DQ279" s="4" t="str">
        <f t="shared" si="109"/>
        <v>0 SPE14 Be apšvietimo sistemos</v>
      </c>
      <c r="DR279" s="66"/>
      <c r="DS279" s="694"/>
      <c r="DT279" s="694"/>
      <c r="DU279" s="694"/>
      <c r="DV279" s="694"/>
      <c r="DW279" s="694">
        <f>IF(Duombaze!DS279="",0,INDEX(DU!I:I,MATCH(Duombaze!DS279,DU!A:A,0),1))+IF(Duombaze!DT279="",0,INDEX(DU!I:I,MATCH(Duombaze!DT279,DU!A:A,0),1))+IF(Duombaze!DU279="",0,INDEX(DU!I:I,MATCH(Duombaze!DU279,DU!A:A,0),1))+IF(Duombaze!DV279="",0,INDEX(DU!I:I,MATCH(Duombaze!DV279,DU!A:A,0),1))</f>
        <v>0</v>
      </c>
      <c r="DX279" s="640">
        <f>IF(Duombaze!DS279="",0,INDEX(DU!K:K,MATCH(Duombaze!DS279,DU!A:A,0),1))+IF(Duombaze!DT279="",0,INDEX(DU!K:K,MATCH(Duombaze!DT279,DU!A:A,0),1))+IF(Duombaze!DU279="",0,INDEX(DU!K:K,MATCH(Duombaze!DU279,DU!A:A,0),1))+IF(Duombaze!DV279="",0,INDEX(DU!K:KH,MATCH(Duombaze!DV279,DU!A:A,0),1))</f>
        <v>0</v>
      </c>
      <c r="DY279" s="66"/>
      <c r="DZ279" s="66"/>
      <c r="EA279" s="6" t="s">
        <v>470</v>
      </c>
      <c r="EB279" s="6" t="str">
        <f t="shared" si="124"/>
        <v>0 SPE14 Be galinės tempimo kilpos</v>
      </c>
      <c r="EC279" s="6"/>
      <c r="ED279" s="6">
        <f>IF(Duombaze!EC279="",0,INDEX(DU!I:I,MATCH(Duombaze!EC279,DU!A:A,0),1))</f>
        <v>0</v>
      </c>
      <c r="EE279" s="640">
        <f>IF(Duombaze!EC279="",0,INDEX(DU!K:K,MATCH(Duombaze!EC279,DU!A:A,0),1))</f>
        <v>0</v>
      </c>
      <c r="EF279" s="6"/>
      <c r="EG279" s="6"/>
      <c r="EH279" s="6" t="s">
        <v>387</v>
      </c>
      <c r="EI279" s="4" t="str">
        <f t="shared" ref="EI279:EI317" si="129">IF(EH279&lt;&gt;"",A279&amp;" "&amp;C279&amp;" "&amp;EH279,"")</f>
        <v>0 SPE14 Be lipdukų</v>
      </c>
      <c r="EJ279" s="6"/>
      <c r="EK279" s="674"/>
      <c r="EL279" s="674"/>
      <c r="EM279" s="674"/>
      <c r="EN279" s="674">
        <f>IF(Duombaze!EK279="",0,INDEX(DU!I:I,MATCH(Duombaze!EK279,DU!A:A,0),1))+IF(Duombaze!EL279="",0,INDEX(DU!I:I,MATCH(Duombaze!EL279,DU!A:A,0),1))+IF(Duombaze!EM279="",0,INDEX(DU!I:I,MATCH(Duombaze!EM279,DU!A:A,0),1))</f>
        <v>0</v>
      </c>
      <c r="EO279" s="6">
        <f>IF(Duombaze!EK279="",0,INDEX(DU!K:K,MATCH(Duombaze!EK279,DU!A:A,0),1))+IF(Duombaze!EL279="",0,INDEX(DU!K:K,MATCH(Duombaze!EL279,DU!A:A,0),1))+IF(Duombaze!EM279="",0,INDEX(DU!K:K,MATCH(Duombaze!EM279,DU!A:A,0),1))</f>
        <v>0</v>
      </c>
      <c r="EP279" s="6"/>
      <c r="EQ279" s="66"/>
      <c r="ER279" s="6" t="s">
        <v>388</v>
      </c>
      <c r="ES279" s="4" t="str">
        <f t="shared" si="125"/>
        <v>0 SPE14 Be ratų</v>
      </c>
      <c r="ET279" s="6"/>
      <c r="EU279" s="6"/>
      <c r="EV279" s="6"/>
      <c r="EW279" s="6" t="s">
        <v>389</v>
      </c>
      <c r="EX279" s="6" t="str">
        <f t="shared" ref="EX279:EX310" si="130">IF(EW279&lt;&gt;"",A279&amp;" "&amp;C279&amp;" "&amp;EW279,"")</f>
        <v>0 SPE14 Be purvasaugių</v>
      </c>
      <c r="EY279" s="6"/>
      <c r="EZ279" s="706"/>
      <c r="FA279" s="706"/>
      <c r="FB279" s="706">
        <f>IF(Duombaze!EZ279="",0,INDEX(DU!I:I,MATCH(Duombaze!EZ279,DU!A:A,0),1))+IF(Duombaze!FA279="",0,INDEX(DU!I:I,MATCH(Duombaze!FA279,DU!A:A,0),1))</f>
        <v>0</v>
      </c>
      <c r="FC279" s="6">
        <f>IF(Duombaze!EZ279="",0,INDEX(DU!K:K,MATCH(Duombaze!EZ279,DU!A:A,0),1))+IF(Duombaze!FA279="",0,INDEX(DU!K:K,MATCH(Duombaze!FA279,DU!A:A,0),1))</f>
        <v>0</v>
      </c>
      <c r="FD279" s="182"/>
      <c r="FE279" s="182"/>
      <c r="FF279" s="182"/>
      <c r="FG279" s="182"/>
      <c r="FH279" s="138" t="s">
        <v>1527</v>
      </c>
      <c r="FI279" s="146"/>
      <c r="FJ279" s="138"/>
      <c r="FK279" s="180"/>
      <c r="FL279" s="725" t="s">
        <v>1529</v>
      </c>
      <c r="FM279" s="673"/>
      <c r="FN279" s="673"/>
      <c r="FO279" s="673"/>
      <c r="FP279" s="673"/>
      <c r="FQ279" s="673">
        <f>IF(Duombaze!FM279="",0,INDEX(DU!I:I,MATCH(Duombaze!FM279,DU!A:A,0),1))+IF(Duombaze!FN279="",0,INDEX(DU!I:I,MATCH(Duombaze!FN279,DU!A:A,0),1))+IF(Duombaze!FO279="",0,INDEX(DU!I:I,MATCH(Duombaze!FO279,DU!A:A,0),1))+IF(Duombaze!FP279="",0,INDEX(DU!I:I,MATCH(Duombaze!FP279,DU!A:A,0),1))</f>
        <v>0</v>
      </c>
      <c r="FR279" s="673">
        <f>IF(Duombaze!FM279="",0,INDEX(DU!K:K,MATCH(Duombaze!FM279,DU!A:A,0),1))+IF(Duombaze!FN279="",0,INDEX(DU!K:K,MATCH(Duombaze!FN279,DU!A:A,0),1))+IF(Duombaze!FO279="",0,INDEX(DU!K:K,MATCH(Duombaze!FO279,DU!A:A,0),1))+IF(Duombaze!FP279="",0,INDEX(DU!K:K,MATCH(Duombaze!FP279,DU!A:A,0),1))</f>
        <v>0</v>
      </c>
      <c r="FT279" s="101" t="s">
        <v>1435</v>
      </c>
      <c r="FU279" s="101" t="s">
        <v>1477</v>
      </c>
      <c r="FY279" s="66" t="s">
        <v>113</v>
      </c>
      <c r="FZ279" s="4" t="str">
        <f>IF(FY279&lt;&gt;"",A282&amp;" "&amp;C282&amp;" "&amp;FY279,"")</f>
        <v>3 SPE14 Pneumatiniai stabdžiai HALDEX dviejų kontūrų su mechaniniu LSV</v>
      </c>
      <c r="GA279" s="6" t="s">
        <v>123</v>
      </c>
    </row>
    <row r="280" spans="1:183" s="7" customFormat="1" ht="23.45" customHeight="1" thickBot="1" x14ac:dyDescent="0.3">
      <c r="A280" s="42">
        <v>1</v>
      </c>
      <c r="B280" s="42" t="s">
        <v>783</v>
      </c>
      <c r="C280" s="12" t="s">
        <v>217</v>
      </c>
      <c r="D280" s="6" t="s">
        <v>1674</v>
      </c>
      <c r="E280" s="4" t="str">
        <f>IF(D280&lt;&gt;"",A280&amp;" "&amp;C280&amp;" "&amp;"CERT167 "&amp;D280,"")</f>
        <v>1 SPE14 CERT167 Pagrindas, ašys 408E</v>
      </c>
      <c r="F280" s="6" t="s">
        <v>8513</v>
      </c>
      <c r="G280" s="643" t="s">
        <v>2930</v>
      </c>
      <c r="H280" s="643" t="s">
        <v>3189</v>
      </c>
      <c r="I280" s="643">
        <v>23109200</v>
      </c>
      <c r="J280" s="883" t="s">
        <v>2912</v>
      </c>
      <c r="K280" s="643" t="s">
        <v>1448</v>
      </c>
      <c r="L280" s="643"/>
      <c r="M280" s="643"/>
      <c r="N280" s="643"/>
      <c r="O280" s="643"/>
      <c r="P280" s="643">
        <f>IF(Duombaze!G280="",0,INDEX(DU!I:I,MATCH(Duombaze!G280,DU!A:A,0),1))+IF(Duombaze!H280="",0,INDEX(DU!I:I,MATCH(Duombaze!H280,DU!A:A,0),1))+IF(Duombaze!I280="",0,INDEX(DU!I:I*40,MATCH(Duombaze!I280,DU!A:A,0),1))+IF(Duombaze!J280="",0,INDEX(DU!I:I,MATCH(Duombaze!J280,DU!A:A,0),1))+IF(Duombaze!K280="",0,INDEX(DU!I:I,MATCH(Duombaze!K280,DU!A:A,0),1))+IF(Duombaze!L280="",0,INDEX(DU!I:I,MATCH(Duombaze!L280,DU!A:A,0),1))+IF(Duombaze!M280="",0,INDEX(DU!I:I,MATCH(Duombaze!M280,DU!A:A,0),1))+IF(Duombaze!N280="",0,INDEX(DU!I:I,MATCH(Duombaze!N280,DU!A:A,0),1))+IF(Duombaze!O280="",0,INDEX(DU!I:I,MATCH(Duombaze!O280,DU!A:A,0),1))</f>
        <v>5398.9823081207896</v>
      </c>
      <c r="Q280" s="640">
        <f>IF(Duombaze!G280="",0,INDEX(DU!K:K,MATCH(Duombaze!G280,DU!A:A,0),1))+IF(Duombaze!H280="",0,INDEX(DU!K:K,MATCH(Duombaze!H280,DU!A:A,0),1))+IF(Duombaze!I280="",0,INDEX(DU!K:K,MATCH(Duombaze!I280,DU!A:A,0),1))+IF(Duombaze!J280="",0,INDEX(DU!K:K,MATCH(Duombaze!J280,DU!A:A,0),1))+IF(Duombaze!K280="",0,INDEX(DU!K:K,MATCH(Duombaze!K280,DU!A:A,0),1))+IF(Duombaze!L280="",0,INDEX(DU!K:K,MATCH(Duombaze!L280,DU!A:A,0),1))+IF(Duombaze!M280="",0,INDEX(DU!K:K,MATCH(Duombaze!M280,DU!A:A,0),1))+IF(Duombaze!N280="",0,INDEX(DU!K:K,MATCH(Duombaze!N280,DU!A:A,0),1))+IF(Duombaze!O280="",0,INDEX(DU!K:K,MATCH(Duombaze!O280,DU!A:A,0),1))</f>
        <v>1018.9499999999999</v>
      </c>
      <c r="R280" s="6" t="s">
        <v>2025</v>
      </c>
      <c r="S280" s="48" t="s">
        <v>2026</v>
      </c>
      <c r="T280" s="883" t="s">
        <v>2912</v>
      </c>
      <c r="U280" s="4">
        <f>IF(Duombaze!T280="",0,INDEX(DU!I:I,MATCH(Duombaze!T280,DU!A:A,0),1))</f>
        <v>1516.72581666666</v>
      </c>
      <c r="V280" s="4">
        <f>IF(Duombaze!T280="",0,INDEX(DU!K:K,MATCH(Duombaze!T280,DU!A:A,0),1))</f>
        <v>27.51</v>
      </c>
      <c r="W280" s="6" t="s">
        <v>3488</v>
      </c>
      <c r="X280" s="6"/>
      <c r="Y280" s="858"/>
      <c r="Z280" s="66" t="s">
        <v>2629</v>
      </c>
      <c r="AA280" s="7" t="str">
        <f t="shared" si="120"/>
        <v>1 SPE14 Grąžulas amortizuojamas prailgintas +20 cm</v>
      </c>
      <c r="AB280" s="6" t="s">
        <v>2634</v>
      </c>
      <c r="AC280" s="6">
        <f>IF(Duombaze!AB280="",0,INDEX(DU!I:I,MATCH(Duombaze!AB280,DU!A:A,0),1))</f>
        <v>613.93673874785895</v>
      </c>
      <c r="AD280" s="2">
        <f>IF(Duombaze!AB280="",0,INDEX(DU!K:K,MATCH(Duombaze!AB280,DU!A:A,0),1))</f>
        <v>67.2</v>
      </c>
      <c r="AE280" s="6"/>
      <c r="AF280" s="6" t="s">
        <v>2065</v>
      </c>
      <c r="AG280" s="6" t="s">
        <v>421</v>
      </c>
      <c r="AH280" s="4" t="str">
        <f>IF(AG280&lt;&gt;"",A280&amp;" "&amp;C280&amp;" "&amp;"CERT167 "&amp;AG280,"")</f>
        <v>1 SPE14 CERT167 Bamperis prisukamas  Ø100x8</v>
      </c>
      <c r="AI280" s="6" t="s">
        <v>422</v>
      </c>
      <c r="AJ280" s="643" t="s">
        <v>422</v>
      </c>
      <c r="AK280" s="643"/>
      <c r="AL280" s="643"/>
      <c r="AM280" s="643">
        <f>IF(Duombaze!AJ280="",0,INDEX(DU!I:I,MATCH(Duombaze!AJ280,DU!A:A,0),1))+IF(Duombaze!AK280="",0,INDEX(DU!I:I,MATCH(Duombaze!AK280,DU!A:A,0),1))+IF(Duombaze!AL280="",0,INDEX(DU!I:I,MATCH(Duombaze!AL280,DU!A:A,0),1))</f>
        <v>134.65866543816699</v>
      </c>
      <c r="AN280" s="643">
        <f>IF(Duombaze!AJ280="",0,INDEX(DU!K:K,MATCH(Duombaze!AJ280,DU!A:A,0),1))+IF(Duombaze!AK280="",0,INDEX(DU!K:K,MATCH(Duombaze!AK280,DU!A:A,0),1))+IF(Duombaze!AL280="",0,INDEX(DU!K:K,MATCH(Duombaze!AL280,DU!A:A,0),1))</f>
        <v>29.87</v>
      </c>
      <c r="AO280" s="6"/>
      <c r="AP280" s="6" t="s">
        <v>2073</v>
      </c>
      <c r="AQ280" s="6" t="s">
        <v>438</v>
      </c>
      <c r="AR280" s="4" t="str">
        <f t="shared" si="104"/>
        <v>1 SPE14 Pagrindo hidraulines jungtys</v>
      </c>
      <c r="AS280" s="6" t="s">
        <v>423</v>
      </c>
      <c r="AT280" s="643" t="s">
        <v>423</v>
      </c>
      <c r="AU280" s="643"/>
      <c r="AV280" s="643"/>
      <c r="AW280" s="643"/>
      <c r="AX280" s="643"/>
      <c r="AY280" s="643"/>
      <c r="AZ280" s="643"/>
      <c r="BA280" s="643"/>
      <c r="BB280" s="643"/>
      <c r="BC280" s="643">
        <f>IF(Duombaze!AT280="",0,INDEX(DU!I:I,MATCH(Duombaze!AT280,DU!A:A,0),1))+IF(Duombaze!AU280="",0,INDEX(DU!I:I,MATCH(Duombaze!AU280,DU!A:A,0),1))+IF(Duombaze!AV280="",0,INDEX(DU!I:I,MATCH(Duombaze!AV280,DU!A:A,0),1))+IF(Duombaze!AW280="",0,INDEX(DU!I:I,MATCH(Duombaze!AW280,DU!A:A,0),1))+IF(Duombaze!AX280="",0,INDEX(DU!I:I,MATCH(Duombaze!AX280,DU!A:A,0),1))+IF(Duombaze!AY280="",0,INDEX(DU!I:I,MATCH(Duombaze!AY280,DU!A:A,0),1))+IF(Duombaze!AZ280="",0,INDEX(DU!I:I,MATCH(Duombaze!AZ280,DU!A:A,0),1))+IF(Duombaze!BA280="",0,INDEX(DU!I:I,MATCH(Duombaze!BA280,DU!A:A,0),1))+IF(Duombaze!BB280="",0,INDEX(DU!I:I,MATCH(Duombaze!BB280,DU!A:A,0),1))</f>
        <v>253.905</v>
      </c>
      <c r="BD280" s="640">
        <f>IF(Duombaze!AT280="",0,INDEX(DU!K:K,MATCH(Duombaze!AT280,DU!A:A,0),1))+IF(Duombaze!AU280="",0,INDEX(DU!K:K,MATCH(Duombaze!AU280,DU!A:A,0),1))+IF(Duombaze!AV280="",0,INDEX(DU!K:K,MATCH(Duombaze!AV280,DU!A:A,0),1))+IF(Duombaze!AW280="",0,INDEX(DU!K:K,MATCH(Duombaze!AW280,DU!A:A,0),1))+IF(Duombaze!AX280="",0,INDEX(DU!K:K,MATCH(Duombaze!AX280,DU!A:A,0),1))+IF(Duombaze!AY280="",0,INDEX(DU!K:K,MATCH(Duombaze!AY280,DU!A:A,0),1))+IF(Duombaze!AZ280="",0,INDEX(DU!K:K,MATCH(Duombaze!AZ280,DU!A:A,0),1))+IF(Duombaze!BA280="",0,INDEX(DU!K:K,MATCH(Duombaze!BA280,DU!A:A,0),1))+IF(Duombaze!BB280="",0,INDEX(DU!K:K,MATCH(Duombaze!BB280,DU!A:A,0),1))</f>
        <v>0</v>
      </c>
      <c r="BE280" s="6"/>
      <c r="BF280" s="6"/>
      <c r="BG280" s="66" t="s">
        <v>55</v>
      </c>
      <c r="BH280" s="4" t="str">
        <f t="shared" si="128"/>
        <v>1 SPE14 Hidrauliniai stabdžiai</v>
      </c>
      <c r="BI280" s="6" t="s">
        <v>1767</v>
      </c>
      <c r="BJ280" s="643" t="s">
        <v>3152</v>
      </c>
      <c r="BK280" s="643" t="s">
        <v>3006</v>
      </c>
      <c r="BL280" s="674" t="s">
        <v>2995</v>
      </c>
      <c r="BM280" s="643">
        <f>IF(Duombaze!BJ280="",0,INDEX(DU!I:I,MATCH(Duombaze!BJ280,DU!A:A,0),1))+IF(Duombaze!BK280="",0,INDEX(DU!I:I,MATCH(Duombaze!BK280,DU!A:A,0),1))+IF(Duombaze!BL280="",0,INDEX(DU!I:I,MATCH(Duombaze!BL280,DU!A:A,0),1))</f>
        <v>245.78842280000001</v>
      </c>
      <c r="BN280" s="640">
        <f>IF(Duombaze!BJ280="",0,INDEX(DU!K:K,MATCH(Duombaze!BJ280,DU!A:A,0),1))+IF(Duombaze!BK280="",0,INDEX(DU!K:K,MATCH(Duombaze!BK280,DU!A:A,0),1))+IF(Duombaze!BL280="",0,INDEX(DU!K:K,MATCH(Duombaze!BL280,DU!A:A,0),1))</f>
        <v>62.099999999999994</v>
      </c>
      <c r="BO280" s="6"/>
      <c r="BP280" s="6" t="s">
        <v>2110</v>
      </c>
      <c r="BQ280" s="6" t="s">
        <v>294</v>
      </c>
      <c r="BR280" s="48" t="str">
        <f>IF(BQ280&lt;&gt;"",A280&amp;" "&amp;C280&amp;" "&amp;BQ280,"")</f>
        <v>1 SPE14 Stabdžių išvadai hidrauliniai</v>
      </c>
      <c r="BS280" s="6" t="s">
        <v>2121</v>
      </c>
      <c r="BT280" s="6" t="s">
        <v>3035</v>
      </c>
      <c r="BU280" s="6" t="s">
        <v>3034</v>
      </c>
      <c r="BV280" s="6"/>
      <c r="BW280" s="6">
        <f>IF(Duombaze!BT280="",0,INDEX(DU!I:I,MATCH(Duombaze!BT280,DU!A:A,0),1))+IF(Duombaze!BU280="",0,INDEX(DU!I:I,MATCH(Duombaze!BU280,DU!A:A,0),1))+IF(Duombaze!BV280="",0,INDEX(DU!I:I,MATCH(Duombaze!BV280,DU!A:A,0),1))</f>
        <v>28.7798954069915</v>
      </c>
      <c r="BX280" s="6">
        <f>IF(Duombaze!BT280="",0,INDEX(DU!K:K,MATCH(Duombaze!BT280,DU!A:A,0),1))+IF(Duombaze!BU280="",0,INDEX(DU!K:K,MATCH(Duombaze!BU280,DU!A:A,0),1))+IF(Duombaze!BV280="",0,INDEX(DU!K:K,MATCH(Duombaze!BV280,DU!A:A,0),1))</f>
        <v>11</v>
      </c>
      <c r="BY280" s="6"/>
      <c r="BZ280" s="6"/>
      <c r="CA280" s="66" t="str">
        <f>CA162</f>
        <v>Mechaninė koja-kėliklis</v>
      </c>
      <c r="CB280" s="6" t="str">
        <f>IF(CA280&lt;&gt;"",A280&amp;" "&amp;C280&amp;" "&amp;CA280,"")</f>
        <v>1 SPE14 Mechaninė koja-kėliklis</v>
      </c>
      <c r="CC280" s="6" t="str">
        <f>CC162</f>
        <v>ZM0MECH0ATRAKJ</v>
      </c>
      <c r="CD280" s="6">
        <f>IF(Duombaze!CC280="",0,INDEX(DU!I:I,MATCH(Duombaze!CC280,DU!A:A,0),1))</f>
        <v>67.253749472556606</v>
      </c>
      <c r="CE280" s="4">
        <f>IF(Duombaze!CC280="",0,INDEX(DU!K:K,MATCH(Duombaze!CC280,DU!A:A,0),1))</f>
        <v>9.7200000000000006</v>
      </c>
      <c r="CF280" s="6"/>
      <c r="CG280" s="6" t="s">
        <v>2124</v>
      </c>
      <c r="CH280" s="6" t="str">
        <f>CH162</f>
        <v>Priekinė kilpa UMEGA D-50 (plokštelė 145x145)</v>
      </c>
      <c r="CI280" s="4" t="str">
        <f>IF(CH280&lt;&gt;"",A280&amp;" "&amp;C280&amp;" "&amp;"CERT167 "&amp;CH280,"")</f>
        <v>1 SPE14 CERT167 Priekinė kilpa UMEGA D-50 (plokštelė 145x145)</v>
      </c>
      <c r="CJ280" s="6" t="str">
        <f>CJ162</f>
        <v>ZC40ASPC16CPKU</v>
      </c>
      <c r="CK280" s="6">
        <f>IF(Duombaze!CJ280="",0,INDEX(DU!I:I,MATCH(Duombaze!CJ280,DU!A:A,0),1))</f>
        <v>71.836726290849597</v>
      </c>
      <c r="CL280" s="4">
        <f>IF(Duombaze!CJ280="",0,INDEX(DU!K:K,MATCH(Duombaze!CJ280,DU!A:A,0),1))</f>
        <v>20.63</v>
      </c>
      <c r="CM280" s="6"/>
      <c r="CN280" s="6" t="s">
        <v>2108</v>
      </c>
      <c r="CO280" s="6" t="s">
        <v>677</v>
      </c>
      <c r="CP280" s="4" t="str">
        <f t="shared" si="106"/>
        <v>1 SPE14 Rankinis stabdis puspriekabėms</v>
      </c>
      <c r="CQ280" s="6" t="s">
        <v>1594</v>
      </c>
      <c r="CR280" s="643" t="s">
        <v>1594</v>
      </c>
      <c r="CS280" s="643"/>
      <c r="CT280" s="643">
        <f>IF(Duombaze!CR280="",0,INDEX(DU!I:I,MATCH(Duombaze!CR280,DU!A:A,0),1))+IF(Duombaze!CS280="",0,INDEX(DU!I:I,MATCH(Duombaze!CS280,DU!A:A,0),1))</f>
        <v>44.795362415433402</v>
      </c>
      <c r="CU280" s="6">
        <f>IF(Duombaze!CR280="",0,INDEX(DU!K:K,MATCH(Duombaze!CR280,DU!A:A,0),1))+IF(Duombaze!CS280="",0,INDEX(DU!K:K,MATCH(Duombaze!CS280,DU!A:A,0),1))</f>
        <v>36.090000000000003</v>
      </c>
      <c r="CV280" s="6"/>
      <c r="CW280" s="6" t="s">
        <v>2124</v>
      </c>
      <c r="CX280" s="6" t="s">
        <v>425</v>
      </c>
      <c r="CY280" s="4" t="str">
        <f t="shared" si="107"/>
        <v>1 SPE14 SPE14 viršborčiai 300</v>
      </c>
      <c r="CZ280" s="6" t="s">
        <v>426</v>
      </c>
      <c r="DA280" s="674" t="s">
        <v>426</v>
      </c>
      <c r="DB280" s="674"/>
      <c r="DC280" s="674">
        <f>IF(Duombaze!DA280="",0,INDEX(DU!I:I,MATCH(Duombaze!DA280,DU!A:A,0),1))+IF(Duombaze!DB280="",0,INDEX(DU!I:I,MATCH(Duombaze!DB280,DU!A:A,0),1))</f>
        <v>159.98626090715999</v>
      </c>
      <c r="DD280" s="6">
        <f>IF(Duombaze!DA280="",0,INDEX(DU!K:K,MATCH(Duombaze!DA280,DU!A:A,0),1))+IF(Duombaze!DB280="",0,INDEX(DU!K:K,MATCH(Duombaze!DB280,DU!A:A,0),1))</f>
        <v>118.75</v>
      </c>
      <c r="DE280" s="6" t="s">
        <v>2144</v>
      </c>
      <c r="DF280" s="6"/>
      <c r="DG280" s="6" t="s">
        <v>1947</v>
      </c>
      <c r="DH280" s="6" t="str">
        <f t="shared" si="108"/>
        <v>1 SPE14 Tentas UK tipo</v>
      </c>
      <c r="DI280" s="6" t="s">
        <v>1948</v>
      </c>
      <c r="DJ280" s="674" t="s">
        <v>1948</v>
      </c>
      <c r="DK280" s="679"/>
      <c r="DL280" s="679">
        <f>IF(Duombaze!DJ280="",0,INDEX(DU!I:I,MATCH(Duombaze!DJ280,DU!A:A,0),1))+IF(Duombaze!DK280="",0,INDEX(DU!I:I,MATCH(Duombaze!DK280,DU!A:A,0),1))</f>
        <v>261.59800925010097</v>
      </c>
      <c r="DM280" s="6">
        <f>IF(Duombaze!DJ280="",0,INDEX(DU!K:K,MATCH(Duombaze!DJ280,DU!A:A,0),1))+IF(Duombaze!DK280="",0,INDEX(DU!K:K,MATCH(Duombaze!DK280,DU!A:A,0),1))</f>
        <v>153.78</v>
      </c>
      <c r="DN280" s="48" t="s">
        <v>2012</v>
      </c>
      <c r="DO280" s="48"/>
      <c r="DP280" s="48" t="str">
        <f>DP175</f>
        <v>Gale trikampis LED žibintas + pilnas LED (Danija)</v>
      </c>
      <c r="DQ280" s="4" t="str">
        <f t="shared" si="109"/>
        <v>1 SPE14 Gale trikampis LED žibintas + pilnas LED (Danija)</v>
      </c>
      <c r="DR280" s="66" t="str">
        <f t="shared" ref="DR280:DS284" si="131">DR175</f>
        <v>ZC40AZIBMI0000</v>
      </c>
      <c r="DS280" s="694" t="str">
        <f t="shared" si="131"/>
        <v>ZC40AZIBMI0000</v>
      </c>
      <c r="DT280" s="694"/>
      <c r="DU280" s="694"/>
      <c r="DV280" s="694"/>
      <c r="DW280" s="694">
        <f>IF(Duombaze!DS280="",0,INDEX(DU!I:I,MATCH(Duombaze!DS280,DU!A:A,0),1))+IF(Duombaze!DT280="",0,INDEX(DU!I:I,MATCH(Duombaze!DT280,DU!A:A,0),1))+IF(Duombaze!DU280="",0,INDEX(DU!I:I,MATCH(Duombaze!DU280,DU!A:A,0),1))+IF(Duombaze!DV280="",0,INDEX(DU!I:I,MATCH(Duombaze!DV280,DU!A:A,0),1))</f>
        <v>129.30043442866699</v>
      </c>
      <c r="DX280" s="640">
        <f>IF(Duombaze!DS280="",0,INDEX(DU!K:K,MATCH(Duombaze!DS280,DU!A:A,0),1))+IF(Duombaze!DT280="",0,INDEX(DU!K:K,MATCH(Duombaze!DT280,DU!A:A,0),1))+IF(Duombaze!DU280="",0,INDEX(DU!K:K,MATCH(Duombaze!DU280,DU!A:A,0),1))+IF(Duombaze!DV280="",0,INDEX(DU!K:KH,MATCH(Duombaze!DV280,DU!A:A,0),1))</f>
        <v>0</v>
      </c>
      <c r="DY280" s="66"/>
      <c r="DZ280" s="66"/>
      <c r="EA280" s="6" t="str">
        <f>EA175</f>
        <v>Ištempimo kilpa RIMA</v>
      </c>
      <c r="EB280" s="6" t="str">
        <f t="shared" si="124"/>
        <v>1 SPE14 Ištempimo kilpa RIMA</v>
      </c>
      <c r="EC280" s="6" t="str">
        <f>EC175</f>
        <v>ZC40ACTKR00000</v>
      </c>
      <c r="ED280" s="6">
        <f>IF(Duombaze!EC280="",0,INDEX(DU!I:I,MATCH(Duombaze!EC280,DU!A:A,0),1))</f>
        <v>92.221999999999994</v>
      </c>
      <c r="EE280" s="640">
        <f>IF(Duombaze!EC280="",0,INDEX(DU!K:K,MATCH(Duombaze!EC280,DU!A:A,0),1))</f>
        <v>23.17</v>
      </c>
      <c r="EF280" s="6"/>
      <c r="EG280" s="6"/>
      <c r="EH280" s="6" t="str">
        <f>EH175</f>
        <v>Lipdukai Daniški + MItip logo (prisukamas)</v>
      </c>
      <c r="EI280" s="4" t="str">
        <f t="shared" si="129"/>
        <v>1 SPE14 Lipdukai Daniški + MItip logo (prisukamas)</v>
      </c>
      <c r="EJ280" s="6" t="str">
        <f>EJ175</f>
        <v>ZM20ASPCLMI000 + ZM0L0G0MITIP00</v>
      </c>
      <c r="EK280" s="674" t="s">
        <v>3051</v>
      </c>
      <c r="EL280" s="674" t="s">
        <v>3052</v>
      </c>
      <c r="EM280" s="674"/>
      <c r="EN280" s="674">
        <f>IF(Duombaze!EK280="",0,INDEX(DU!I:I,MATCH(Duombaze!EK280,DU!A:A,0),1))+IF(Duombaze!EL280="",0,INDEX(DU!I:I,MATCH(Duombaze!EL280,DU!A:A,0),1))+IF(Duombaze!EM280="",0,INDEX(DU!I:I,MATCH(Duombaze!EM280,DU!A:A,0),1))</f>
        <v>13.609623333333332</v>
      </c>
      <c r="EO280" s="6">
        <f>IF(Duombaze!EK280="",0,INDEX(DU!K:K,MATCH(Duombaze!EK280,DU!A:A,0),1))+IF(Duombaze!EL280="",0,INDEX(DU!K:K,MATCH(Duombaze!EL280,DU!A:A,0),1))+IF(Duombaze!EM280="",0,INDEX(DU!K:K,MATCH(Duombaze!EM280,DU!A:A,0),1))</f>
        <v>2.58</v>
      </c>
      <c r="EP280" s="6"/>
      <c r="EQ280" s="101"/>
      <c r="ER280" s="7" t="s">
        <v>1497</v>
      </c>
      <c r="ES280" s="4" t="str">
        <f t="shared" si="125"/>
        <v>1 SPE14 Montuojami</v>
      </c>
      <c r="EW280" s="6" t="s">
        <v>310</v>
      </c>
      <c r="EX280" s="6" t="str">
        <f t="shared" si="130"/>
        <v>1 SPE14 Purvasaugių komplektas 550 ratams (ketvirtiniai 1/4)</v>
      </c>
      <c r="EY280" s="6" t="s">
        <v>311</v>
      </c>
      <c r="EZ280" s="674" t="s">
        <v>311</v>
      </c>
      <c r="FA280" s="706"/>
      <c r="FB280" s="706">
        <f>IF(Duombaze!EZ280="",0,INDEX(DU!I:I,MATCH(Duombaze!EZ280,DU!A:A,0),1))+IF(Duombaze!FA280="",0,INDEX(DU!I:I,MATCH(Duombaze!FA280,DU!A:A,0),1))</f>
        <v>69.059279999999902</v>
      </c>
      <c r="FC280" s="6">
        <f>IF(Duombaze!EZ280="",0,INDEX(DU!K:K,MATCH(Duombaze!EZ280,DU!A:A,0),1))+IF(Duombaze!FA280="",0,INDEX(DU!K:K,MATCH(Duombaze!FA280,DU!A:A,0),1))</f>
        <v>9.33</v>
      </c>
      <c r="FD280" s="182"/>
      <c r="FE280" s="182"/>
      <c r="FF280" s="182"/>
      <c r="FG280" s="182"/>
      <c r="FH280" s="138" t="s">
        <v>1528</v>
      </c>
      <c r="FI280" s="140"/>
      <c r="FJ280" s="147"/>
      <c r="FK280" s="181"/>
      <c r="FL280" s="726" t="s">
        <v>1449</v>
      </c>
      <c r="FM280" s="673"/>
      <c r="FN280" s="673"/>
      <c r="FO280" s="673"/>
      <c r="FP280" s="673"/>
      <c r="FQ280" s="673">
        <f>IF(Duombaze!FM280="",0,INDEX(DU!I:I,MATCH(Duombaze!FM280,DU!A:A,0),1))+IF(Duombaze!FN280="",0,INDEX(DU!I:I,MATCH(Duombaze!FN280,DU!A:A,0),1))+IF(Duombaze!FO280="",0,INDEX(DU!I:I,MATCH(Duombaze!FO280,DU!A:A,0),1))+IF(Duombaze!FP280="",0,INDEX(DU!I:I,MATCH(Duombaze!FP280,DU!A:A,0),1))</f>
        <v>0</v>
      </c>
      <c r="FR280" s="673">
        <f>IF(Duombaze!FM280="",0,INDEX(DU!K:K,MATCH(Duombaze!FM280,DU!A:A,0),1))+IF(Duombaze!FN280="",0,INDEX(DU!K:K,MATCH(Duombaze!FN280,DU!A:A,0),1))+IF(Duombaze!FO280="",0,INDEX(DU!K:K,MATCH(Duombaze!FO280,DU!A:A,0),1))+IF(Duombaze!FP280="",0,INDEX(DU!K:K,MATCH(Duombaze!FP280,DU!A:A,0),1))</f>
        <v>0</v>
      </c>
      <c r="FT280" s="101" t="s">
        <v>53</v>
      </c>
      <c r="FU280" s="101" t="s">
        <v>117</v>
      </c>
      <c r="FY280" s="66" t="s">
        <v>116</v>
      </c>
      <c r="FZ280" s="4" t="str">
        <f>IF(FY280&lt;&gt;"",A283&amp;" "&amp;C283&amp;" "&amp;FY280,"")</f>
        <v>4 SPE14 Pneumatiniai stabdžiai HALDEX dviejų kontūrų su automatiniu LSV + 0,4S</v>
      </c>
      <c r="GA280" s="6" t="s">
        <v>85</v>
      </c>
    </row>
    <row r="281" spans="1:183" s="7" customFormat="1" ht="23.45" customHeight="1" x14ac:dyDescent="0.25">
      <c r="A281" s="42">
        <v>2</v>
      </c>
      <c r="B281" s="42" t="s">
        <v>783</v>
      </c>
      <c r="C281" s="12" t="s">
        <v>217</v>
      </c>
      <c r="D281" s="6" t="s">
        <v>8399</v>
      </c>
      <c r="E281" s="4" t="str">
        <f>IF(D281&lt;&gt;"",A281&amp;" "&amp;C281&amp;" "&amp;"CERT167 "&amp;D281,"")</f>
        <v xml:space="preserve">2 SPE14 CERT167 Pagrindas su vair.ašimi 408E </v>
      </c>
      <c r="F281" s="6" t="s">
        <v>8514</v>
      </c>
      <c r="G281" s="643" t="s">
        <v>3190</v>
      </c>
      <c r="H281" s="643" t="s">
        <v>3189</v>
      </c>
      <c r="I281" s="643" t="s">
        <v>3191</v>
      </c>
      <c r="J281" s="643">
        <v>23109200</v>
      </c>
      <c r="K281" s="883" t="s">
        <v>2917</v>
      </c>
      <c r="L281" s="643" t="s">
        <v>1448</v>
      </c>
      <c r="M281" s="643"/>
      <c r="N281" s="643"/>
      <c r="O281" s="643"/>
      <c r="P281" s="643">
        <f>IF(Duombaze!G281="",0,INDEX(DU!I:I,MATCH(Duombaze!G281,DU!A:A,0),1))+IF(Duombaze!H281="",0,INDEX(DU!I:I,MATCH(Duombaze!H281,DU!A:A,0),1))+IF(Duombaze!I281="",0,INDEX(DU!I:I,MATCH(Duombaze!I281,DU!A:A,0),1))+IF(Duombaze!J281="",0,INDEX(DU!I:I*40,MATCH(Duombaze!J281,DU!A:A,0),1))+IF(Duombaze!K281="",0,INDEX(DU!I:I,MATCH(Duombaze!K281,DU!A:A,0),1))+IF(Duombaze!L281="",0,INDEX(DU!I:I,MATCH(Duombaze!L281,DU!A:A,0),1))+IF(Duombaze!M281="",0,INDEX(DU!I:I,MATCH(Duombaze!M281,DU!A:A,0),1))+IF(Duombaze!N281="",0,INDEX(DU!I:I,MATCH(Duombaze!N281,DU!A:A,0),1))+IF(Duombaze!O281="",0,INDEX(DU!I:I,MATCH(Duombaze!O281,DU!A:A,0),1))</f>
        <v>6554.6044583067696</v>
      </c>
      <c r="Q281" s="640">
        <f>IF(Duombaze!G281="",0,INDEX(DU!K:K,MATCH(Duombaze!G281,DU!A:A,0),1))+IF(Duombaze!H281="",0,INDEX(DU!K:K,MATCH(Duombaze!H281,DU!A:A,0),1))+IF(Duombaze!I281="",0,INDEX(DU!K:K,MATCH(Duombaze!I281,DU!A:A,0),1))+IF(Duombaze!J281="",0,INDEX(DU!K:K,MATCH(Duombaze!J281,DU!A:A,0),1))+IF(Duombaze!K281="",0,INDEX(DU!K:K,MATCH(Duombaze!K281,DU!A:A,0),1))+IF(Duombaze!L281="",0,INDEX(DU!K:K,MATCH(Duombaze!L281,DU!A:A,0),1))+IF(Duombaze!M281="",0,INDEX(DU!K:K,MATCH(Duombaze!M281,DU!A:A,0),1))+IF(Duombaze!N281="",0,INDEX(DU!K:K,MATCH(Duombaze!N281,DU!A:A,0),1))+IF(Duombaze!O281="",0,INDEX(DU!K:K,MATCH(Duombaze!O281,DU!A:A,0),1))</f>
        <v>1018.9499999999999</v>
      </c>
      <c r="R281" s="6" t="s">
        <v>2025</v>
      </c>
      <c r="S281" s="48" t="s">
        <v>2026</v>
      </c>
      <c r="T281" s="883" t="s">
        <v>2917</v>
      </c>
      <c r="U281" s="4">
        <f>IF(Duombaze!T281="",0,INDEX(DU!I:I,MATCH(Duombaze!T281,DU!A:A,0),1))</f>
        <v>2522.8409002450899</v>
      </c>
      <c r="V281" s="4">
        <f>IF(Duombaze!T281="",0,INDEX(DU!K:K,MATCH(Duombaze!T281,DU!A:A,0),1))</f>
        <v>27.51</v>
      </c>
      <c r="W281" s="6" t="s">
        <v>3488</v>
      </c>
      <c r="X281" s="6"/>
      <c r="Y281" s="858"/>
      <c r="Z281" s="66"/>
      <c r="AA281" s="4" t="str">
        <f t="shared" si="120"/>
        <v/>
      </c>
      <c r="AB281" s="6"/>
      <c r="AC281" s="6">
        <f>IF(Duombaze!AB281="",0,INDEX(DU!I:I,MATCH(Duombaze!AB281,DU!A:A,0),1))</f>
        <v>0</v>
      </c>
      <c r="AD281" s="2">
        <f>IF(Duombaze!AB281="",0,INDEX(DU!K:K,MATCH(Duombaze!AB281,DU!A:A,0),1))</f>
        <v>0</v>
      </c>
      <c r="AE281" s="6"/>
      <c r="AF281" s="6"/>
      <c r="AG281" s="6"/>
      <c r="AH281" s="4" t="str">
        <f t="shared" si="103"/>
        <v/>
      </c>
      <c r="AI281" s="6"/>
      <c r="AJ281" s="643"/>
      <c r="AK281" s="643"/>
      <c r="AL281" s="643"/>
      <c r="AM281" s="643">
        <f>IF(Duombaze!AJ281="",0,INDEX(DU!I:I,MATCH(Duombaze!AJ281,DU!A:A,0),1))+IF(Duombaze!AK281="",0,INDEX(DU!I:I,MATCH(Duombaze!AK281,DU!A:A,0),1))+IF(Duombaze!AL281="",0,INDEX(DU!I:I,MATCH(Duombaze!AL281,DU!A:A,0),1))</f>
        <v>0</v>
      </c>
      <c r="AN281" s="643">
        <f>IF(Duombaze!AJ281="",0,INDEX(DU!K:K,MATCH(Duombaze!AJ281,DU!A:A,0),1))+IF(Duombaze!AK281="",0,INDEX(DU!K:K,MATCH(Duombaze!AK281,DU!A:A,0),1))+IF(Duombaze!AL281="",0,INDEX(DU!K:K,MATCH(Duombaze!AL281,DU!A:A,0),1))</f>
        <v>0</v>
      </c>
      <c r="AO281" s="6"/>
      <c r="AP281" s="6"/>
      <c r="AQ281" s="6" t="s">
        <v>493</v>
      </c>
      <c r="AR281" s="4" t="str">
        <f t="shared" si="104"/>
        <v>2 SPE14 Pagrindo hidraulines jungtys + Kėbulo išvertimo išvadas</v>
      </c>
      <c r="AS281" s="6" t="s">
        <v>424</v>
      </c>
      <c r="AT281" s="643" t="s">
        <v>423</v>
      </c>
      <c r="AU281" s="643" t="s">
        <v>2979</v>
      </c>
      <c r="AV281" s="643" t="s">
        <v>2962</v>
      </c>
      <c r="AW281" s="643"/>
      <c r="AX281" s="643"/>
      <c r="AY281" s="643"/>
      <c r="AZ281" s="643"/>
      <c r="BA281" s="643"/>
      <c r="BB281" s="643"/>
      <c r="BC281" s="643">
        <f>IF(Duombaze!AT281="",0,INDEX(DU!I:I,MATCH(Duombaze!AT281,DU!A:A,0),1))+IF(Duombaze!AU281="",0,INDEX(DU!I:I,MATCH(Duombaze!AU281,DU!A:A,0),1))+IF(Duombaze!AV281="",0,INDEX(DU!I:I,MATCH(Duombaze!AV281,DU!A:A,0),1))+IF(Duombaze!AW281="",0,INDEX(DU!I:I,MATCH(Duombaze!AW281,DU!A:A,0),1))+IF(Duombaze!AX281="",0,INDEX(DU!I:I,MATCH(Duombaze!AX281,DU!A:A,0),1))+IF(Duombaze!AY281="",0,INDEX(DU!I:I,MATCH(Duombaze!AY281,DU!A:A,0),1))+IF(Duombaze!AZ281="",0,INDEX(DU!I:I,MATCH(Duombaze!AZ281,DU!A:A,0),1))+IF(Duombaze!BA281="",0,INDEX(DU!I:I,MATCH(Duombaze!BA281,DU!A:A,0),1))+IF(Duombaze!BB281="",0,INDEX(DU!I:I,MATCH(Duombaze!BB281,DU!A:A,0),1))</f>
        <v>324.78680000000003</v>
      </c>
      <c r="BD281" s="640">
        <f>IF(Duombaze!AT281="",0,INDEX(DU!K:K,MATCH(Duombaze!AT281,DU!A:A,0),1))+IF(Duombaze!AU281="",0,INDEX(DU!K:K,MATCH(Duombaze!AU281,DU!A:A,0),1))+IF(Duombaze!AV281="",0,INDEX(DU!K:K,MATCH(Duombaze!AV281,DU!A:A,0),1))+IF(Duombaze!AW281="",0,INDEX(DU!K:K,MATCH(Duombaze!AW281,DU!A:A,0),1))+IF(Duombaze!AX281="",0,INDEX(DU!K:K,MATCH(Duombaze!AX281,DU!A:A,0),1))+IF(Duombaze!AY281="",0,INDEX(DU!K:K,MATCH(Duombaze!AY281,DU!A:A,0),1))+IF(Duombaze!AZ281="",0,INDEX(DU!K:K,MATCH(Duombaze!AZ281,DU!A:A,0),1))+IF(Duombaze!BA281="",0,INDEX(DU!K:K,MATCH(Duombaze!BA281,DU!A:A,0),1))+IF(Duombaze!BB281="",0,INDEX(DU!K:K,MATCH(Duombaze!BB281,DU!A:A,0),1))</f>
        <v>8.69</v>
      </c>
      <c r="BE281" s="6"/>
      <c r="BF281" s="6"/>
      <c r="BG281" s="6" t="s">
        <v>2719</v>
      </c>
      <c r="BH281" s="4" t="str">
        <f t="shared" si="128"/>
        <v>2 SPE14 Pneumatiniai - hidrauliniai stabdžiai (auto pneumo LSV + 2x0,4s)</v>
      </c>
      <c r="BI281" s="4" t="str">
        <f>BI164</f>
        <v>ZU30ASPC14PHS2 + ZC10ASPC1016PH</v>
      </c>
      <c r="BJ281" s="640" t="s">
        <v>2998</v>
      </c>
      <c r="BK281" s="640" t="s">
        <v>2999</v>
      </c>
      <c r="BL281" s="640"/>
      <c r="BM281" s="640">
        <f>IF(Duombaze!BJ281="",0,INDEX(DU!I:I,MATCH(Duombaze!BJ281,DU!A:A,0),1))+IF(Duombaze!BK281="",0,INDEX(DU!I:I,MATCH(Duombaze!BK281,DU!A:A,0),1))+IF(Duombaze!BL281="",0,INDEX(DU!I:I,MATCH(Duombaze!BL281,DU!A:A,0),1))</f>
        <v>822.21972000000005</v>
      </c>
      <c r="BN281" s="640">
        <f>IF(Duombaze!BJ281="",0,INDEX(DU!K:K,MATCH(Duombaze!BJ281,DU!A:A,0),1))+IF(Duombaze!BK281="",0,INDEX(DU!K:K,MATCH(Duombaze!BK281,DU!A:A,0),1))+IF(Duombaze!BL281="",0,INDEX(DU!K:K,MATCH(Duombaze!BL281,DU!A:A,0),1))</f>
        <v>87.69</v>
      </c>
      <c r="BO281" s="6"/>
      <c r="BP281" s="6"/>
      <c r="BQ281" s="7" t="s">
        <v>2728</v>
      </c>
      <c r="BR281" s="7" t="s">
        <v>2730</v>
      </c>
      <c r="BS281" s="4" t="s">
        <v>2729</v>
      </c>
      <c r="BT281" s="4" t="s">
        <v>3038</v>
      </c>
      <c r="BU281" s="4" t="s">
        <v>3034</v>
      </c>
      <c r="BV281" s="4">
        <v>23705201</v>
      </c>
      <c r="BW281" s="4">
        <f>IF(Duombaze!BT281="",0,INDEX(DU!I:I,MATCH(Duombaze!BT281,DU!A:A,0),1))+IF(Duombaze!BU281="",0,INDEX(DU!I:I,MATCH(Duombaze!BU281,DU!A:A,0),1))+IF(Duombaze!BV281="",0,INDEX(DU!I:I,MATCH(Duombaze!BV281,DU!A:A,0),1))</f>
        <v>90.255595406991503</v>
      </c>
      <c r="BX281" s="6">
        <f>IF(Duombaze!BT281="",0,INDEX(DU!K:K,MATCH(Duombaze!BT281,DU!A:A,0),1))+IF(Duombaze!BU281="",0,INDEX(DU!K:K,MATCH(Duombaze!BU281,DU!A:A,0),1))+IF(Duombaze!BV281="",0,INDEX(DU!K:K,MATCH(Duombaze!BV281,DU!A:A,0),1))</f>
        <v>11.59</v>
      </c>
      <c r="BY281" s="6"/>
      <c r="BZ281" s="6"/>
      <c r="CA281" s="19" t="str">
        <f>CA175</f>
        <v>Hidr.koja SIMOL H1060 + HJ + kranas</v>
      </c>
      <c r="CB281" s="6" t="str">
        <f>IF(CA281&lt;&gt;"",A281&amp;" "&amp;C281&amp;" "&amp;CA281,"")</f>
        <v>2 SPE14 Hidr.koja SIMOL H1060 + HJ + kranas</v>
      </c>
      <c r="CC281" s="19" t="str">
        <f>CC175</f>
        <v>ZM10HKSIMH1060</v>
      </c>
      <c r="CD281" s="6">
        <f>IF(Duombaze!CC281="",0,INDEX(DU!I:I,MATCH(Duombaze!CC281,DU!A:A,0),1))</f>
        <v>164.361478056473</v>
      </c>
      <c r="CE281" s="4">
        <f>IF(Duombaze!CC281="",0,INDEX(DU!K:K,MATCH(Duombaze!CC281,DU!A:A,0),1))</f>
        <v>18.05</v>
      </c>
      <c r="CF281" s="6"/>
      <c r="CG281" s="6" t="s">
        <v>2109</v>
      </c>
      <c r="CH281" s="6" t="str">
        <f>CH163</f>
        <v>Priekinė kilpa DIN11026 D-40 (3000 kg.)</v>
      </c>
      <c r="CI281" s="4" t="str">
        <f t="shared" si="105"/>
        <v>2 SPE14 Priekinė kilpa DIN11026 D-40 (3000 kg.)</v>
      </c>
      <c r="CJ281" s="6" t="str">
        <f>CJ163</f>
        <v>ZC30ACPKL40000</v>
      </c>
      <c r="CK281" s="6">
        <f>IF(Duombaze!CJ281="",0,INDEX(DU!I:I,MATCH(Duombaze!CJ281,DU!A:A,0),1))</f>
        <v>188.11199999999999</v>
      </c>
      <c r="CL281" s="4">
        <f>IF(Duombaze!CJ281="",0,INDEX(DU!K:K,MATCH(Duombaze!CJ281,DU!A:A,0),1))</f>
        <v>8.69</v>
      </c>
      <c r="CM281" s="6"/>
      <c r="CN281" s="6"/>
      <c r="CO281" s="6" t="s">
        <v>652</v>
      </c>
      <c r="CP281" s="4" t="str">
        <f t="shared" si="106"/>
        <v>2 SPE14 Ratų atsparos</v>
      </c>
      <c r="CQ281" s="6" t="s">
        <v>1471</v>
      </c>
      <c r="CR281" s="643" t="s">
        <v>1471</v>
      </c>
      <c r="CS281" s="643"/>
      <c r="CT281" s="643">
        <f>IF(Duombaze!CR281="",0,INDEX(DU!I:I,MATCH(Duombaze!CR281,DU!A:A,0),1))+IF(Duombaze!CS281="",0,INDEX(DU!I:I,MATCH(Duombaze!CS281,DU!A:A,0),1))</f>
        <v>28.542999999999999</v>
      </c>
      <c r="CU281" s="6">
        <f>IF(Duombaze!CR281="",0,INDEX(DU!K:K,MATCH(Duombaze!CR281,DU!A:A,0),1))+IF(Duombaze!CS281="",0,INDEX(DU!K:K,MATCH(Duombaze!CS281,DU!A:A,0),1))</f>
        <v>0</v>
      </c>
      <c r="CV281" s="6"/>
      <c r="CW281" s="6"/>
      <c r="CX281" s="6" t="s">
        <v>427</v>
      </c>
      <c r="CY281" s="4" t="str">
        <f t="shared" si="107"/>
        <v>2 SPE14 SPE14 viršborčiai 600 perforuoti</v>
      </c>
      <c r="CZ281" s="6" t="s">
        <v>8862</v>
      </c>
      <c r="DA281" s="674" t="s">
        <v>428</v>
      </c>
      <c r="DB281" s="674"/>
      <c r="DC281" s="674">
        <f>IF(Duombaze!DA281="",0,INDEX(DU!I:I,MATCH(Duombaze!DA281,DU!A:A,0),1))+IF(Duombaze!DB281="",0,INDEX(DU!I:I,MATCH(Duombaze!DB281,DU!A:A,0),1))</f>
        <v>451.78078121714299</v>
      </c>
      <c r="DD281" s="6">
        <f>IF(Duombaze!DA281="",0,INDEX(DU!K:K,MATCH(Duombaze!DA281,DU!A:A,0),1))+IF(Duombaze!DB281="",0,INDEX(DU!K:K,MATCH(Duombaze!DB281,DU!A:A,0),1))</f>
        <v>139.01</v>
      </c>
      <c r="DE281" s="6" t="s">
        <v>2145</v>
      </c>
      <c r="DF281" s="6"/>
      <c r="DG281" s="6" t="s">
        <v>2700</v>
      </c>
      <c r="DH281" s="6" t="str">
        <f t="shared" si="108"/>
        <v>2 SPE14 Tentas UK tipo + aikštelė</v>
      </c>
      <c r="DI281" s="6" t="s">
        <v>1950</v>
      </c>
      <c r="DJ281" s="674" t="s">
        <v>1948</v>
      </c>
      <c r="DK281" s="674" t="s">
        <v>274</v>
      </c>
      <c r="DL281" s="679">
        <f>IF(Duombaze!DJ281="",0,INDEX(DU!I:I,MATCH(Duombaze!DJ281,DU!A:A,0),1))+IF(Duombaze!DK281="",0,INDEX(DU!I:I,MATCH(Duombaze!DK281,DU!A:A,0),1))</f>
        <v>287.545739087328</v>
      </c>
      <c r="DM281" s="6">
        <f>IF(Duombaze!DJ281="",0,INDEX(DU!K:K,MATCH(Duombaze!DJ281,DU!A:A,0),1))+IF(Duombaze!DK281="",0,INDEX(DU!K:K,MATCH(Duombaze!DK281,DU!A:A,0),1))</f>
        <v>182.13749999999999</v>
      </c>
      <c r="DN281" s="48"/>
      <c r="DO281" s="48"/>
      <c r="DP281" s="48" t="str">
        <f>DP176</f>
        <v>Prieky/gale paprastas apšvietimas, šone atšvaitai (LT-LV)</v>
      </c>
      <c r="DQ281" s="4" t="str">
        <f t="shared" si="109"/>
        <v>2 SPE14 Prieky/gale paprastas apšvietimas, šone atšvaitai (LT-LV)</v>
      </c>
      <c r="DR281" s="66" t="str">
        <f t="shared" si="131"/>
        <v>ZC40AZIBATV000</v>
      </c>
      <c r="DS281" s="694" t="str">
        <f t="shared" si="131"/>
        <v>ZC40AZIBATV000</v>
      </c>
      <c r="DT281" s="694"/>
      <c r="DU281" s="694"/>
      <c r="DV281" s="694"/>
      <c r="DW281" s="694">
        <f>IF(Duombaze!DS281="",0,INDEX(DU!I:I,MATCH(Duombaze!DS281,DU!A:A,0),1))+IF(Duombaze!DT281="",0,INDEX(DU!I:I,MATCH(Duombaze!DT281,DU!A:A,0),1))+IF(Duombaze!DU281="",0,INDEX(DU!I:I,MATCH(Duombaze!DU281,DU!A:A,0),1))+IF(Duombaze!DV281="",0,INDEX(DU!I:I,MATCH(Duombaze!DV281,DU!A:A,0),1))</f>
        <v>52.377912044817897</v>
      </c>
      <c r="DX281" s="640">
        <f>IF(Duombaze!DS281="",0,INDEX(DU!K:K,MATCH(Duombaze!DS281,DU!A:A,0),1))+IF(Duombaze!DT281="",0,INDEX(DU!K:K,MATCH(Duombaze!DT281,DU!A:A,0),1))+IF(Duombaze!DU281="",0,INDEX(DU!K:K,MATCH(Duombaze!DU281,DU!A:A,0),1))+IF(Duombaze!DV281="",0,INDEX(DU!K:KH,MATCH(Duombaze!DV281,DU!A:A,0),1))</f>
        <v>0</v>
      </c>
      <c r="DY281" s="66"/>
      <c r="DZ281" s="66"/>
      <c r="EA281" s="6" t="str">
        <f>EA176</f>
        <v>Mechaninis sukabintuvas Rockinger</v>
      </c>
      <c r="EB281" s="6" t="str">
        <f t="shared" si="124"/>
        <v>2 SPE14 Mechaninis sukabintuvas Rockinger</v>
      </c>
      <c r="EC281" s="6" t="str">
        <f>EC176</f>
        <v>ZC40ACMSR00000</v>
      </c>
      <c r="ED281" s="6">
        <f>IF(Duombaze!EC281="",0,INDEX(DU!I:I,MATCH(Duombaze!EC281,DU!A:A,0),1))</f>
        <v>170.74</v>
      </c>
      <c r="EE281" s="640">
        <f>IF(Duombaze!EC281="",0,INDEX(DU!K:K,MATCH(Duombaze!EC281,DU!A:A,0),1))</f>
        <v>18.82</v>
      </c>
      <c r="EF281" s="6"/>
      <c r="EG281" s="6"/>
      <c r="EH281" s="6" t="str">
        <f>EH182</f>
        <v>Lipdukai Lenkiški</v>
      </c>
      <c r="EI281" s="4" t="str">
        <f t="shared" si="129"/>
        <v>2 SPE14 Lipdukai Lenkiški</v>
      </c>
      <c r="EJ281" s="6" t="str">
        <f>EJ182</f>
        <v>ZC20ASPCLPL000</v>
      </c>
      <c r="EK281" s="674" t="s">
        <v>3053</v>
      </c>
      <c r="EL281" s="674"/>
      <c r="EM281" s="674"/>
      <c r="EN281" s="674">
        <f>IF(Duombaze!EK281="",0,INDEX(DU!I:I,MATCH(Duombaze!EK281,DU!A:A,0),1))+IF(Duombaze!EL281="",0,INDEX(DU!I:I,MATCH(Duombaze!EL281,DU!A:A,0),1))+IF(Duombaze!EM281="",0,INDEX(DU!I:I,MATCH(Duombaze!EM281,DU!A:A,0),1))</f>
        <v>24.172999999999998</v>
      </c>
      <c r="EO281" s="6">
        <f>IF(Duombaze!EK281="",0,INDEX(DU!K:K,MATCH(Duombaze!EK281,DU!A:A,0),1))+IF(Duombaze!EL281="",0,INDEX(DU!K:K,MATCH(Duombaze!EL281,DU!A:A,0),1))+IF(Duombaze!EM281="",0,INDEX(DU!K:K,MATCH(Duombaze!EM281,DU!A:A,0),1))</f>
        <v>0</v>
      </c>
      <c r="EP281" s="6"/>
      <c r="EQ281" s="66"/>
      <c r="ER281" s="6" t="s">
        <v>1498</v>
      </c>
      <c r="ES281" s="4" t="str">
        <f t="shared" si="125"/>
        <v>2 SPE14 Pakuojami</v>
      </c>
      <c r="ET281" s="6"/>
      <c r="EU281" s="6"/>
      <c r="EV281" s="6"/>
      <c r="EW281" s="6" t="s">
        <v>314</v>
      </c>
      <c r="EX281" s="6" t="str">
        <f t="shared" si="130"/>
        <v>2 SPE14 Purvasaugių komplektas 550 ratams (pilni 1/2)</v>
      </c>
      <c r="EY281" s="48" t="s">
        <v>285</v>
      </c>
      <c r="EZ281" s="679" t="s">
        <v>285</v>
      </c>
      <c r="FA281" s="707"/>
      <c r="FB281" s="707">
        <f>IF(Duombaze!EZ281="",0,INDEX(DU!I:I,MATCH(Duombaze!EZ281,DU!A:A,0),1))+IF(Duombaze!FA281="",0,INDEX(DU!I:I,MATCH(Duombaze!FA281,DU!A:A,0),1))</f>
        <v>159.65495999999999</v>
      </c>
      <c r="FC281" s="6">
        <f>IF(Duombaze!EZ281="",0,INDEX(DU!K:K,MATCH(Duombaze!EZ281,DU!A:A,0),1))+IF(Duombaze!FA281="",0,INDEX(DU!K:K,MATCH(Duombaze!FA281,DU!A:A,0),1))</f>
        <v>18.670000000000002</v>
      </c>
      <c r="FD281" s="153"/>
      <c r="FE281" s="153"/>
      <c r="FF281" s="153"/>
      <c r="FG281" s="153"/>
      <c r="FH281" s="51" t="s">
        <v>2785</v>
      </c>
      <c r="FL281" s="666" t="s">
        <v>2786</v>
      </c>
      <c r="FM281" s="673" t="s">
        <v>2786</v>
      </c>
      <c r="FN281" s="673"/>
      <c r="FO281" s="673"/>
      <c r="FP281" s="673"/>
      <c r="FQ281" s="673">
        <f>IF(Duombaze!FM281="",0,INDEX(DU!I:I,MATCH(Duombaze!FM281,DU!A:A,0),1))+IF(Duombaze!FN281="",0,INDEX(DU!I:I,MATCH(Duombaze!FN281,DU!A:A,0),1))+IF(Duombaze!FO281="",0,INDEX(DU!I:I,MATCH(Duombaze!FO281,DU!A:A,0),1))+IF(Duombaze!FP281="",0,INDEX(DU!I:I,MATCH(Duombaze!FP281,DU!A:A,0),1))</f>
        <v>239.609181483528</v>
      </c>
      <c r="FR281" s="673">
        <f>IF(Duombaze!FM281="",0,INDEX(DU!K:K,MATCH(Duombaze!FM281,DU!A:A,0),1))+IF(Duombaze!FN281="",0,INDEX(DU!K:K,MATCH(Duombaze!FN281,DU!A:A,0),1))+IF(Duombaze!FO281="",0,INDEX(DU!K:K,MATCH(Duombaze!FO281,DU!A:A,0),1))+IF(Duombaze!FP281="",0,INDEX(DU!K:K,MATCH(Duombaze!FP281,DU!A:A,0),1))</f>
        <v>105</v>
      </c>
      <c r="FT281" s="101" t="s">
        <v>54</v>
      </c>
      <c r="FU281" s="101" t="s">
        <v>119</v>
      </c>
      <c r="FY281" s="66" t="s">
        <v>111</v>
      </c>
      <c r="FZ281" s="4" t="str">
        <f>IF(FY281&lt;&gt;"",A285&amp;" "&amp;C285&amp;" "&amp;FY281,"")</f>
        <v>6 SPE14 Pneumatiniai stabdžiai HALDEX 2k su Autom. LSV 
+ 0,4S + priek. ašies slėgio vožtuvas</v>
      </c>
      <c r="GA281" s="6" t="s">
        <v>118</v>
      </c>
    </row>
    <row r="282" spans="1:183" s="7" customFormat="1" ht="23.45" customHeight="1" x14ac:dyDescent="0.25">
      <c r="A282" s="42">
        <v>3</v>
      </c>
      <c r="B282" s="42" t="s">
        <v>783</v>
      </c>
      <c r="C282" s="12" t="s">
        <v>217</v>
      </c>
      <c r="D282" s="4"/>
      <c r="E282" s="4"/>
      <c r="F282" s="4"/>
      <c r="G282" s="640"/>
      <c r="H282" s="640"/>
      <c r="I282" s="640"/>
      <c r="J282" s="640"/>
      <c r="K282" s="640"/>
      <c r="L282" s="640"/>
      <c r="M282" s="640"/>
      <c r="N282" s="640"/>
      <c r="O282" s="640"/>
      <c r="P282" s="643">
        <f>IF(Duombaze!G282="",0,INDEX(DU!I:I,MATCH(Duombaze!G282,DU!A:A,0),1))+IF(Duombaze!H282="",0,INDEX(DU!I:I,MATCH(Duombaze!H282,DU!A:A,0),1))+IF(Duombaze!I282="",0,INDEX(DU!I:I,MATCH(Duombaze!I282,DU!A:A,0),1))+IF(Duombaze!J282="",0,INDEX(DU!I:I,MATCH(Duombaze!J282,DU!A:A,0),1))+IF(Duombaze!K282="",0,INDEX(DU!I:I,MATCH(Duombaze!K282,DU!A:A,0),1))+IF(Duombaze!L282="",0,INDEX(DU!I:I,MATCH(Duombaze!L282,DU!A:A,0),1))+IF(Duombaze!M282="",0,INDEX(DU!I:I,MATCH(Duombaze!M282,DU!A:A,0),1))+IF(Duombaze!N282="",0,INDEX(DU!I:I,MATCH(Duombaze!N282,DU!A:A,0),1))+IF(Duombaze!O282="",0,INDEX(DU!I:I,MATCH(Duombaze!O282,DU!A:A,0),1))</f>
        <v>0</v>
      </c>
      <c r="Q282" s="640">
        <f>IF(Duombaze!G282="",0,INDEX(DU!K:K,MATCH(Duombaze!G282,DU!A:A,0),1))+IF(Duombaze!H282="",0,INDEX(DU!K:K,MATCH(Duombaze!H282,DU!A:A,0),1))+IF(Duombaze!I282="",0,INDEX(DU!K:K,MATCH(Duombaze!I282,DU!A:A,0),1))+IF(Duombaze!J282="",0,INDEX(DU!K:K,MATCH(Duombaze!J282,DU!A:A,0),1))+IF(Duombaze!K282="",0,INDEX(DU!K:K,MATCH(Duombaze!K282,DU!A:A,0),1))+IF(Duombaze!L282="",0,INDEX(DU!K:K,MATCH(Duombaze!L282,DU!A:A,0),1))+IF(Duombaze!M282="",0,INDEX(DU!K:K,MATCH(Duombaze!M282,DU!A:A,0),1))+IF(Duombaze!N282="",0,INDEX(DU!K:K,MATCH(Duombaze!N282,DU!A:A,0),1))+IF(Duombaze!O282="",0,INDEX(DU!K:K,MATCH(Duombaze!O282,DU!A:A,0),1))</f>
        <v>0</v>
      </c>
      <c r="R282" s="4"/>
      <c r="S282" s="14"/>
      <c r="T282" s="882"/>
      <c r="U282" s="4">
        <f>IF(Duombaze!T282="",0,INDEX(DU!I:I,MATCH(Duombaze!T282,DU!A:A,0),1))</f>
        <v>0</v>
      </c>
      <c r="V282" s="4">
        <f>IF(Duombaze!T282="",0,INDEX(DU!K:K,MATCH(Duombaze!T282,DU!A:A,0),1))</f>
        <v>0</v>
      </c>
      <c r="W282" s="4"/>
      <c r="X282" s="4"/>
      <c r="Y282" s="857"/>
      <c r="Z282" s="66"/>
      <c r="AA282" s="4" t="str">
        <f t="shared" si="120"/>
        <v/>
      </c>
      <c r="AB282" s="6"/>
      <c r="AC282" s="6">
        <f>IF(Duombaze!AB282="",0,INDEX(DU!I:I,MATCH(Duombaze!AB282,DU!A:A,0),1))</f>
        <v>0</v>
      </c>
      <c r="AD282" s="2">
        <f>IF(Duombaze!AB282="",0,INDEX(DU!K:K,MATCH(Duombaze!AB282,DU!A:A,0),1))</f>
        <v>0</v>
      </c>
      <c r="AE282" s="6"/>
      <c r="AF282" s="6"/>
      <c r="AG282" s="6"/>
      <c r="AH282" s="4" t="str">
        <f t="shared" ref="AH282:AH345" si="132">IF(AG282&lt;&gt;"",A282&amp;" "&amp;C282&amp;" "&amp;AG282,"")</f>
        <v/>
      </c>
      <c r="AI282" s="6"/>
      <c r="AJ282" s="643"/>
      <c r="AK282" s="643"/>
      <c r="AL282" s="643"/>
      <c r="AM282" s="643">
        <f>IF(Duombaze!AJ282="",0,INDEX(DU!I:I,MATCH(Duombaze!AJ282,DU!A:A,0),1))+IF(Duombaze!AK282="",0,INDEX(DU!I:I,MATCH(Duombaze!AK282,DU!A:A,0),1))+IF(Duombaze!AL282="",0,INDEX(DU!I:I,MATCH(Duombaze!AL282,DU!A:A,0),1))</f>
        <v>0</v>
      </c>
      <c r="AN282" s="643">
        <f>IF(Duombaze!AJ282="",0,INDEX(DU!K:K,MATCH(Duombaze!AJ282,DU!A:A,0),1))+IF(Duombaze!AK282="",0,INDEX(DU!K:K,MATCH(Duombaze!AK282,DU!A:A,0),1))+IF(Duombaze!AL282="",0,INDEX(DU!K:K,MATCH(Duombaze!AL282,DU!A:A,0),1))</f>
        <v>0</v>
      </c>
      <c r="AO282" s="6"/>
      <c r="AP282" s="6"/>
      <c r="AQ282" s="6" t="s">
        <v>495</v>
      </c>
      <c r="AR282" s="4" t="str">
        <f t="shared" si="104"/>
        <v>3 SPE14 Pagrindo hidraulines jungtys + Hidrauliniai valdymo išvadai</v>
      </c>
      <c r="AS282" s="6" t="s">
        <v>8354</v>
      </c>
      <c r="AT282" s="643" t="s">
        <v>423</v>
      </c>
      <c r="AU282" s="643" t="s">
        <v>2968</v>
      </c>
      <c r="AV282" s="643" t="s">
        <v>2960</v>
      </c>
      <c r="AW282" s="643"/>
      <c r="AX282" s="643"/>
      <c r="AY282" s="643"/>
      <c r="AZ282" s="643"/>
      <c r="BA282" s="643"/>
      <c r="BB282" s="643"/>
      <c r="BC282" s="643">
        <f>IF(Duombaze!AT282="",0,INDEX(DU!I:I,MATCH(Duombaze!AT282,DU!A:A,0),1))+IF(Duombaze!AU282="",0,INDEX(DU!I:I,MATCH(Duombaze!AU282,DU!A:A,0),1))+IF(Duombaze!AV282="",0,INDEX(DU!I:I,MATCH(Duombaze!AV282,DU!A:A,0),1))+IF(Duombaze!AW282="",0,INDEX(DU!I:I,MATCH(Duombaze!AW282,DU!A:A,0),1))+IF(Duombaze!AX282="",0,INDEX(DU!I:I,MATCH(Duombaze!AX282,DU!A:A,0),1))+IF(Duombaze!AY282="",0,INDEX(DU!I:I,MATCH(Duombaze!AY282,DU!A:A,0),1))+IF(Duombaze!AZ282="",0,INDEX(DU!I:I,MATCH(Duombaze!AZ282,DU!A:A,0),1))+IF(Duombaze!BA282="",0,INDEX(DU!I:I,MATCH(Duombaze!BA282,DU!A:A,0),1))+IF(Duombaze!BB282="",0,INDEX(DU!I:I,MATCH(Duombaze!BB282,DU!A:A,0),1))</f>
        <v>302.28700000000003</v>
      </c>
      <c r="BD282" s="640">
        <f>IF(Duombaze!AT282="",0,INDEX(DU!K:K,MATCH(Duombaze!AT282,DU!A:A,0),1))+IF(Duombaze!AU282="",0,INDEX(DU!K:K,MATCH(Duombaze!AU282,DU!A:A,0),1))+IF(Duombaze!AV282="",0,INDEX(DU!K:K,MATCH(Duombaze!AV282,DU!A:A,0),1))+IF(Duombaze!AW282="",0,INDEX(DU!K:K,MATCH(Duombaze!AW282,DU!A:A,0),1))+IF(Duombaze!AX282="",0,INDEX(DU!K:K,MATCH(Duombaze!AX282,DU!A:A,0),1))+IF(Duombaze!AY282="",0,INDEX(DU!K:K,MATCH(Duombaze!AY282,DU!A:A,0),1))+IF(Duombaze!AZ282="",0,INDEX(DU!K:K,MATCH(Duombaze!AZ282,DU!A:A,0),1))+IF(Duombaze!BA282="",0,INDEX(DU!K:K,MATCH(Duombaze!BA282,DU!A:A,0),1))+IF(Duombaze!BB282="",0,INDEX(DU!K:K,MATCH(Duombaze!BB282,DU!A:A,0),1))</f>
        <v>8.69</v>
      </c>
      <c r="BE282" s="6"/>
      <c r="BF282" s="6"/>
      <c r="BG282" s="4" t="s">
        <v>2720</v>
      </c>
      <c r="BH282" s="4" t="str">
        <f t="shared" si="128"/>
        <v>3 SPE14 Pneumatiniai - hidrauliniai stabdžiai (mech LSV)</v>
      </c>
      <c r="BI282" s="4" t="str">
        <f>BI165</f>
        <v>ZU3APHSMLSV000 + ZC10ASPC1016PH</v>
      </c>
      <c r="BJ282" s="640" t="s">
        <v>3008</v>
      </c>
      <c r="BK282" s="640" t="s">
        <v>2999</v>
      </c>
      <c r="BL282" s="640"/>
      <c r="BM282" s="640">
        <f>IF(Duombaze!BJ282="",0,INDEX(DU!I:I,MATCH(Duombaze!BJ282,DU!A:A,0),1))+IF(Duombaze!BK282="",0,INDEX(DU!I:I,MATCH(Duombaze!BK282,DU!A:A,0),1))+IF(Duombaze!BL282="",0,INDEX(DU!I:I,MATCH(Duombaze!BL282,DU!A:A,0),1))</f>
        <v>577.01368000000002</v>
      </c>
      <c r="BN282" s="640">
        <f>IF(Duombaze!BJ282="",0,INDEX(DU!K:K,MATCH(Duombaze!BJ282,DU!A:A,0),1))+IF(Duombaze!BK282="",0,INDEX(DU!K:K,MATCH(Duombaze!BK282,DU!A:A,0),1))+IF(Duombaze!BL282="",0,INDEX(DU!K:K,MATCH(Duombaze!BL282,DU!A:A,0),1))</f>
        <v>87.69</v>
      </c>
      <c r="BO282" s="6"/>
      <c r="BP282" s="6"/>
      <c r="BQ282" s="7" t="s">
        <v>2728</v>
      </c>
      <c r="BR282" s="7" t="s">
        <v>2731</v>
      </c>
      <c r="BS282" s="4" t="s">
        <v>2729</v>
      </c>
      <c r="BT282" s="4" t="s">
        <v>3038</v>
      </c>
      <c r="BU282" s="4" t="s">
        <v>3034</v>
      </c>
      <c r="BV282" s="4">
        <v>23705201</v>
      </c>
      <c r="BW282" s="4">
        <f>IF(Duombaze!BT282="",0,INDEX(DU!I:I,MATCH(Duombaze!BT282,DU!A:A,0),1))+IF(Duombaze!BU282="",0,INDEX(DU!I:I,MATCH(Duombaze!BU282,DU!A:A,0),1))+IF(Duombaze!BV282="",0,INDEX(DU!I:I,MATCH(Duombaze!BV282,DU!A:A,0),1))</f>
        <v>90.255595406991503</v>
      </c>
      <c r="BX282" s="6">
        <f>IF(Duombaze!BT282="",0,INDEX(DU!K:K,MATCH(Duombaze!BT282,DU!A:A,0),1))+IF(Duombaze!BU282="",0,INDEX(DU!K:K,MATCH(Duombaze!BU282,DU!A:A,0),1))+IF(Duombaze!BV282="",0,INDEX(DU!K:K,MATCH(Duombaze!BV282,DU!A:A,0),1))</f>
        <v>11.59</v>
      </c>
      <c r="BY282" s="6"/>
      <c r="BZ282" s="6"/>
      <c r="CA282" s="19" t="str">
        <f>CA177</f>
        <v>Hidr.koja SIMOL H1160P PASTIPRINTA (HJ+kranas)</v>
      </c>
      <c r="CB282" s="6" t="str">
        <f>IF(CA282&lt;&gt;"",A282&amp;" "&amp;C282&amp;" "&amp;CA282,"")</f>
        <v>3 SPE14 Hidr.koja SIMOL H1160P PASTIPRINTA (HJ+kranas)</v>
      </c>
      <c r="CC282" s="19" t="str">
        <f>CC177</f>
        <v>ZM10HKSIMH1160</v>
      </c>
      <c r="CD282" s="6">
        <f>IF(Duombaze!CC282="",0,INDEX(DU!I:I,MATCH(Duombaze!CC282,DU!A:A,0),1))</f>
        <v>202.668286325791</v>
      </c>
      <c r="CE282" s="4">
        <f>IF(Duombaze!CC282="",0,INDEX(DU!K:K,MATCH(Duombaze!CC282,DU!A:A,0),1))</f>
        <v>11.61</v>
      </c>
      <c r="CF282" s="4"/>
      <c r="CG282" s="4"/>
      <c r="CH282" s="6" t="str">
        <f>CH164</f>
        <v>Priekinė kilpa K80</v>
      </c>
      <c r="CI282" s="4" t="str">
        <f t="shared" si="105"/>
        <v>3 SPE14 Priekinė kilpa K80</v>
      </c>
      <c r="CJ282" s="6" t="str">
        <f>CJ164</f>
        <v>ZC40ACPK800000</v>
      </c>
      <c r="CK282" s="6">
        <f>IF(Duombaze!CJ282="",0,INDEX(DU!I:I,MATCH(Duombaze!CJ282,DU!A:A,0),1))</f>
        <v>188.11279999999999</v>
      </c>
      <c r="CL282" s="4">
        <f>IF(Duombaze!CJ282="",0,INDEX(DU!K:K,MATCH(Duombaze!CJ282,DU!A:A,0),1))</f>
        <v>11.37</v>
      </c>
      <c r="CM282" s="6"/>
      <c r="CN282" s="6"/>
      <c r="CO282" s="6" t="s">
        <v>1508</v>
      </c>
      <c r="CP282" s="4" t="str">
        <f t="shared" si="106"/>
        <v xml:space="preserve">3 SPE14 Rankinis stabdis + Ratų atsparos </v>
      </c>
      <c r="CQ282" s="6" t="s">
        <v>1596</v>
      </c>
      <c r="CR282" s="643" t="s">
        <v>1594</v>
      </c>
      <c r="CS282" s="643" t="s">
        <v>1471</v>
      </c>
      <c r="CT282" s="643">
        <f>IF(Duombaze!CR282="",0,INDEX(DU!I:I,MATCH(Duombaze!CR282,DU!A:A,0),1))+IF(Duombaze!CS282="",0,INDEX(DU!I:I,MATCH(Duombaze!CS282,DU!A:A,0),1))</f>
        <v>73.338362415433409</v>
      </c>
      <c r="CU282" s="6">
        <f>IF(Duombaze!CR282="",0,INDEX(DU!K:K,MATCH(Duombaze!CR282,DU!A:A,0),1))+IF(Duombaze!CS282="",0,INDEX(DU!K:K,MATCH(Duombaze!CS282,DU!A:A,0),1))</f>
        <v>36.090000000000003</v>
      </c>
      <c r="CV282" s="6"/>
      <c r="CW282" s="6" t="s">
        <v>2124</v>
      </c>
      <c r="CX282" s="6"/>
      <c r="CY282" s="4" t="str">
        <f t="shared" si="107"/>
        <v/>
      </c>
      <c r="CZ282" s="6"/>
      <c r="DA282" s="674"/>
      <c r="DB282" s="674"/>
      <c r="DC282" s="674">
        <f>IF(Duombaze!DA282="",0,INDEX(DU!I:I,MATCH(Duombaze!DA282,DU!A:A,0),1))+IF(Duombaze!DB282="",0,INDEX(DU!I:I,MATCH(Duombaze!DB282,DU!A:A,0),1))</f>
        <v>0</v>
      </c>
      <c r="DD282" s="6">
        <f>IF(Duombaze!DA282="",0,INDEX(DU!K:K,MATCH(Duombaze!DA282,DU!A:A,0),1))+IF(Duombaze!DB282="",0,INDEX(DU!K:K,MATCH(Duombaze!DB282,DU!A:A,0),1))</f>
        <v>0</v>
      </c>
      <c r="DE282" s="6"/>
      <c r="DF282" s="6"/>
      <c r="DH282" s="6" t="str">
        <f t="shared" si="108"/>
        <v/>
      </c>
      <c r="DJ282" s="674"/>
      <c r="DK282" s="674"/>
      <c r="DL282" s="679">
        <f>IF(Duombaze!DJ282="",0,INDEX(DU!I:I,MATCH(Duombaze!DJ282,DU!A:A,0),1))+IF(Duombaze!DK282="",0,INDEX(DU!I:I,MATCH(Duombaze!DK282,DU!A:A,0),1))</f>
        <v>0</v>
      </c>
      <c r="DM282" s="6">
        <f>IF(Duombaze!DJ282="",0,INDEX(DU!K:K,MATCH(Duombaze!DJ282,DU!A:A,0),1))+IF(Duombaze!DK282="",0,INDEX(DU!K:K,MATCH(Duombaze!DK282,DU!A:A,0),1))</f>
        <v>0</v>
      </c>
      <c r="DN282" s="48" t="s">
        <v>2012</v>
      </c>
      <c r="DO282" s="48"/>
      <c r="DP282" s="48" t="str">
        <f>DP177</f>
        <v>Šoninis LED apšvietimas, prieky/gale paprastas apšvietimas (Čekija)</v>
      </c>
      <c r="DQ282" s="4" t="str">
        <f>IF(DP282&lt;&gt;"",A282&amp;" "&amp;C282&amp;" "&amp;"CERT167 "&amp;DP282,"")</f>
        <v>3 SPE14 CERT167 Šoninis LED apšvietimas, prieky/gale paprastas apšvietimas (Čekija)</v>
      </c>
      <c r="DR282" s="66" t="str">
        <f t="shared" si="131"/>
        <v>ZC40AZIBLEDSN0</v>
      </c>
      <c r="DS282" s="694" t="str">
        <f t="shared" si="131"/>
        <v>ZC40AZIBLEDSN0</v>
      </c>
      <c r="DT282" s="694"/>
      <c r="DU282" s="694"/>
      <c r="DV282" s="694"/>
      <c r="DW282" s="694">
        <f>IF(Duombaze!DS282="",0,INDEX(DU!I:I,MATCH(Duombaze!DS282,DU!A:A,0),1))+IF(Duombaze!DT282="",0,INDEX(DU!I:I,MATCH(Duombaze!DT282,DU!A:A,0),1))+IF(Duombaze!DU282="",0,INDEX(DU!I:I,MATCH(Duombaze!DU282,DU!A:A,0),1))+IF(Duombaze!DV282="",0,INDEX(DU!I:I,MATCH(Duombaze!DV282,DU!A:A,0),1))</f>
        <v>76.036285714285697</v>
      </c>
      <c r="DX282" s="640">
        <f>IF(Duombaze!DS282="",0,INDEX(DU!K:K,MATCH(Duombaze!DS282,DU!A:A,0),1))+IF(Duombaze!DT282="",0,INDEX(DU!K:K,MATCH(Duombaze!DT282,DU!A:A,0),1))+IF(Duombaze!DU282="",0,INDEX(DU!K:K,MATCH(Duombaze!DU282,DU!A:A,0),1))+IF(Duombaze!DV282="",0,INDEX(DU!K:KH,MATCH(Duombaze!DV282,DU!A:A,0),1))</f>
        <v>0</v>
      </c>
      <c r="DY282" s="66"/>
      <c r="DZ282" s="66"/>
      <c r="EA282" s="6" t="str">
        <f>EA177</f>
        <v>Automatinis sukabintuvas Rockinger</v>
      </c>
      <c r="EB282" s="6" t="str">
        <f t="shared" si="124"/>
        <v>3 SPE14 Automatinis sukabintuvas Rockinger</v>
      </c>
      <c r="EC282" s="6" t="str">
        <f>EC177</f>
        <v>ZC40ACASR00000</v>
      </c>
      <c r="ED282" s="6">
        <f>IF(Duombaze!EC282="",0,INDEX(DU!I:I,MATCH(Duombaze!EC282,DU!A:A,0),1))</f>
        <v>300.26560000000001</v>
      </c>
      <c r="EE282" s="640">
        <f>IF(Duombaze!EC282="",0,INDEX(DU!K:K,MATCH(Duombaze!EC282,DU!A:A,0),1))</f>
        <v>33.61</v>
      </c>
      <c r="EF282" s="6"/>
      <c r="EG282" s="6"/>
      <c r="EH282" s="6" t="str">
        <f>EH176</f>
        <v>Lipdukai universalūs</v>
      </c>
      <c r="EI282" s="4" t="str">
        <f t="shared" si="129"/>
        <v>3 SPE14 Lipdukai universalūs</v>
      </c>
      <c r="EJ282" s="6" t="str">
        <f>EJ176</f>
        <v>ZC20ASPCLEN000</v>
      </c>
      <c r="EK282" s="674" t="s">
        <v>255</v>
      </c>
      <c r="EL282" s="674"/>
      <c r="EM282" s="674"/>
      <c r="EN282" s="674">
        <f>IF(Duombaze!EK282="",0,INDEX(DU!I:I,MATCH(Duombaze!EK282,DU!A:A,0),1))+IF(Duombaze!EL282="",0,INDEX(DU!I:I,MATCH(Duombaze!EL282,DU!A:A,0),1))+IF(Duombaze!EM282="",0,INDEX(DU!I:I,MATCH(Duombaze!EM282,DU!A:A,0),1))</f>
        <v>16.420000000000002</v>
      </c>
      <c r="EO282" s="6">
        <f>IF(Duombaze!EK282="",0,INDEX(DU!K:K,MATCH(Duombaze!EK282,DU!A:A,0),1))+IF(Duombaze!EL282="",0,INDEX(DU!K:K,MATCH(Duombaze!EL282,DU!A:A,0),1))+IF(Duombaze!EM282="",0,INDEX(DU!K:K,MATCH(Duombaze!EM282,DU!A:A,0),1))</f>
        <v>0</v>
      </c>
      <c r="EP282" s="6"/>
      <c r="EQ282" s="101"/>
      <c r="ER282" s="7" t="s">
        <v>1778</v>
      </c>
      <c r="ES282" s="4" t="str">
        <f t="shared" si="125"/>
        <v>3 SPE14 Ratai pristatomi klientui</v>
      </c>
      <c r="ET282" s="6"/>
      <c r="EU282" s="6"/>
      <c r="EV282" s="6"/>
      <c r="EW282" s="6" t="s">
        <v>359</v>
      </c>
      <c r="EX282" s="6" t="str">
        <f t="shared" si="130"/>
        <v>3 SPE14 Purvasaugių komplektas 550 ratams (ketvirtiniai 1/4) galiniai</v>
      </c>
      <c r="EY282" s="6" t="s">
        <v>339</v>
      </c>
      <c r="EZ282" s="674" t="s">
        <v>339</v>
      </c>
      <c r="FA282" s="674"/>
      <c r="FB282" s="674">
        <f>IF(Duombaze!EZ282="",0,INDEX(DU!I:I,MATCH(Duombaze!EZ282,DU!A:A,0),1))+IF(Duombaze!FA282="",0,INDEX(DU!I:I,MATCH(Duombaze!FA282,DU!A:A,0),1))</f>
        <v>35.086440000000003</v>
      </c>
      <c r="FC282" s="6">
        <f>IF(Duombaze!EZ282="",0,INDEX(DU!K:K,MATCH(Duombaze!EZ282,DU!A:A,0),1))+IF(Duombaze!FA282="",0,INDEX(DU!K:K,MATCH(Duombaze!FA282,DU!A:A,0),1))</f>
        <v>9.33</v>
      </c>
      <c r="FD282" s="6"/>
      <c r="FE282" s="6"/>
      <c r="FF282" s="6"/>
      <c r="FG282" s="6"/>
      <c r="FH282" s="6"/>
      <c r="FI282" s="6" t="s">
        <v>656</v>
      </c>
      <c r="FJ282" s="51"/>
      <c r="FK282" s="182"/>
      <c r="FL282" s="667" t="s">
        <v>1578</v>
      </c>
      <c r="FM282" s="741" t="s">
        <v>3159</v>
      </c>
      <c r="FN282" s="742"/>
      <c r="FO282" s="742"/>
      <c r="FP282" s="742"/>
      <c r="FQ282" s="742">
        <f>IF(Duombaze!FM282="",0,INDEX(DU!I:I,MATCH(Duombaze!FM282,DU!A:A,0),1))+IF(Duombaze!FN282="",0,INDEX(DU!I:I,MATCH(Duombaze!FN282,DU!A:A,0),1))+IF(Duombaze!FO282="",0,INDEX(DU!I:I,MATCH(Duombaze!FO282,DU!A:A,0),1))+IF(Duombaze!FP282="",0,INDEX(DU!I:I,MATCH(Duombaze!FP282,DU!A:A,0),1))</f>
        <v>22.7166</v>
      </c>
      <c r="FR282" s="673">
        <f>IF(Duombaze!FM282="",0,INDEX(DU!K:K,MATCH(Duombaze!FM282,DU!A:A,0),1))+IF(Duombaze!FN282="",0,INDEX(DU!K:K,MATCH(Duombaze!FN282,DU!A:A,0),1))+IF(Duombaze!FO282="",0,INDEX(DU!K:K,MATCH(Duombaze!FO282,DU!A:A,0),1))+IF(Duombaze!FP282="",0,INDEX(DU!K:K,MATCH(Duombaze!FP282,DU!A:A,0),1))</f>
        <v>18.670000000000002</v>
      </c>
      <c r="FT282" s="101" t="s">
        <v>57</v>
      </c>
      <c r="FU282" s="101" t="s">
        <v>121</v>
      </c>
      <c r="FY282" s="20"/>
      <c r="FZ282" s="20"/>
      <c r="GA282" s="20"/>
    </row>
    <row r="283" spans="1:183" s="7" customFormat="1" ht="25.9" customHeight="1" x14ac:dyDescent="0.25">
      <c r="A283" s="42">
        <v>4</v>
      </c>
      <c r="B283" s="42" t="s">
        <v>783</v>
      </c>
      <c r="C283" s="12" t="s">
        <v>217</v>
      </c>
      <c r="D283" s="6"/>
      <c r="E283" s="4" t="str">
        <f t="shared" ref="E283:E298" si="133">IF(D283&lt;&gt;"",A283&amp;" "&amp;C283&amp;" "&amp;D283,"")</f>
        <v/>
      </c>
      <c r="F283" s="6"/>
      <c r="G283" s="643"/>
      <c r="H283" s="643"/>
      <c r="I283" s="643"/>
      <c r="J283" s="643"/>
      <c r="K283" s="643"/>
      <c r="L283" s="643"/>
      <c r="M283" s="643"/>
      <c r="N283" s="643"/>
      <c r="O283" s="643"/>
      <c r="P283" s="643">
        <f>IF(Duombaze!G283="",0,INDEX(DU!I:I,MATCH(Duombaze!G283,DU!A:A,0),1))+IF(Duombaze!H283="",0,INDEX(DU!I:I,MATCH(Duombaze!H283,DU!A:A,0),1))+IF(Duombaze!I283="",0,INDEX(DU!I:I,MATCH(Duombaze!I283,DU!A:A,0),1))+IF(Duombaze!J283="",0,INDEX(DU!I:I,MATCH(Duombaze!J283,DU!A:A,0),1))+IF(Duombaze!K283="",0,INDEX(DU!I:I,MATCH(Duombaze!K283,DU!A:A,0),1))+IF(Duombaze!L283="",0,INDEX(DU!I:I,MATCH(Duombaze!L283,DU!A:A,0),1))+IF(Duombaze!M283="",0,INDEX(DU!I:I,MATCH(Duombaze!M283,DU!A:A,0),1))+IF(Duombaze!N283="",0,INDEX(DU!I:I,MATCH(Duombaze!N283,DU!A:A,0),1))+IF(Duombaze!O283="",0,INDEX(DU!I:I,MATCH(Duombaze!O283,DU!A:A,0),1))</f>
        <v>0</v>
      </c>
      <c r="Q283" s="640">
        <f>IF(Duombaze!G283="",0,INDEX(DU!K:K,MATCH(Duombaze!G283,DU!A:A,0),1))+IF(Duombaze!H283="",0,INDEX(DU!K:K,MATCH(Duombaze!H283,DU!A:A,0),1))+IF(Duombaze!I283="",0,INDEX(DU!K:K,MATCH(Duombaze!I283,DU!A:A,0),1))+IF(Duombaze!J283="",0,INDEX(DU!K:K,MATCH(Duombaze!J283,DU!A:A,0),1))+IF(Duombaze!K283="",0,INDEX(DU!K:K,MATCH(Duombaze!K283,DU!A:A,0),1))+IF(Duombaze!L283="",0,INDEX(DU!K:K,MATCH(Duombaze!L283,DU!A:A,0),1))+IF(Duombaze!M283="",0,INDEX(DU!K:K,MATCH(Duombaze!M283,DU!A:A,0),1))+IF(Duombaze!N283="",0,INDEX(DU!K:K,MATCH(Duombaze!N283,DU!A:A,0),1))+IF(Duombaze!O283="",0,INDEX(DU!K:K,MATCH(Duombaze!O283,DU!A:A,0),1))</f>
        <v>0</v>
      </c>
      <c r="R283" s="6"/>
      <c r="S283" s="48"/>
      <c r="T283" s="883"/>
      <c r="U283" s="4">
        <f>IF(Duombaze!T283="",0,INDEX(DU!I:I,MATCH(Duombaze!T283,DU!A:A,0),1))</f>
        <v>0</v>
      </c>
      <c r="V283" s="4">
        <f>IF(Duombaze!T283="",0,INDEX(DU!K:K,MATCH(Duombaze!T283,DU!A:A,0),1))</f>
        <v>0</v>
      </c>
      <c r="W283" s="6"/>
      <c r="X283" s="6"/>
      <c r="Y283" s="858"/>
      <c r="Z283" s="66"/>
      <c r="AA283" s="4" t="str">
        <f t="shared" si="120"/>
        <v/>
      </c>
      <c r="AB283" s="6"/>
      <c r="AC283" s="6">
        <f>IF(Duombaze!AB283="",0,INDEX(DU!I:I,MATCH(Duombaze!AB283,DU!A:A,0),1))</f>
        <v>0</v>
      </c>
      <c r="AD283" s="2">
        <f>IF(Duombaze!AB283="",0,INDEX(DU!K:K,MATCH(Duombaze!AB283,DU!A:A,0),1))</f>
        <v>0</v>
      </c>
      <c r="AE283" s="6"/>
      <c r="AF283" s="6"/>
      <c r="AG283" s="6"/>
      <c r="AH283" s="4" t="str">
        <f t="shared" si="132"/>
        <v/>
      </c>
      <c r="AI283" s="6"/>
      <c r="AJ283" s="643"/>
      <c r="AK283" s="643"/>
      <c r="AL283" s="643"/>
      <c r="AM283" s="643">
        <f>IF(Duombaze!AJ283="",0,INDEX(DU!I:I,MATCH(Duombaze!AJ283,DU!A:A,0),1))+IF(Duombaze!AK283="",0,INDEX(DU!I:I,MATCH(Duombaze!AK283,DU!A:A,0),1))+IF(Duombaze!AL283="",0,INDEX(DU!I:I,MATCH(Duombaze!AL283,DU!A:A,0),1))</f>
        <v>0</v>
      </c>
      <c r="AN283" s="643">
        <f>IF(Duombaze!AJ283="",0,INDEX(DU!K:K,MATCH(Duombaze!AJ283,DU!A:A,0),1))+IF(Duombaze!AK283="",0,INDEX(DU!K:K,MATCH(Duombaze!AK283,DU!A:A,0),1))+IF(Duombaze!AL283="",0,INDEX(DU!K:K,MATCH(Duombaze!AL283,DU!A:A,0),1))</f>
        <v>0</v>
      </c>
      <c r="AO283" s="6"/>
      <c r="AP283" s="6"/>
      <c r="AQ283" s="6" t="s">
        <v>695</v>
      </c>
      <c r="AR283" s="4" t="str">
        <f t="shared" si="104"/>
        <v>4 SPE14 Pagrindo hidraulines jungtys+Kėbulo išvertimo išvadas+Hidrauliniai valdymo išvadai</v>
      </c>
      <c r="AS283" s="6" t="s">
        <v>8355</v>
      </c>
      <c r="AT283" s="643" t="s">
        <v>423</v>
      </c>
      <c r="AU283" s="643" t="s">
        <v>2979</v>
      </c>
      <c r="AV283" s="643" t="s">
        <v>2962</v>
      </c>
      <c r="AW283" s="643" t="s">
        <v>2968</v>
      </c>
      <c r="AX283" s="643" t="s">
        <v>2960</v>
      </c>
      <c r="AY283" s="643"/>
      <c r="AZ283" s="643"/>
      <c r="BA283" s="643"/>
      <c r="BB283" s="643"/>
      <c r="BC283" s="643">
        <f>IF(Duombaze!AT283="",0,INDEX(DU!I:I,MATCH(Duombaze!AT283,DU!A:A,0),1))+IF(Duombaze!AU283="",0,INDEX(DU!I:I,MATCH(Duombaze!AU283,DU!A:A,0),1))+IF(Duombaze!AV283="",0,INDEX(DU!I:I,MATCH(Duombaze!AV283,DU!A:A,0),1))+IF(Duombaze!AW283="",0,INDEX(DU!I:I,MATCH(Duombaze!AW283,DU!A:A,0),1))+IF(Duombaze!AX283="",0,INDEX(DU!I:I,MATCH(Duombaze!AX283,DU!A:A,0),1))+IF(Duombaze!AY283="",0,INDEX(DU!I:I,MATCH(Duombaze!AY283,DU!A:A,0),1))+IF(Duombaze!AZ283="",0,INDEX(DU!I:I,MATCH(Duombaze!AZ283,DU!A:A,0),1))+IF(Duombaze!BA283="",0,INDEX(DU!I:I,MATCH(Duombaze!BA283,DU!A:A,0),1))+IF(Duombaze!BB283="",0,INDEX(DU!I:I,MATCH(Duombaze!BB283,DU!A:A,0),1))</f>
        <v>373.16880000000003</v>
      </c>
      <c r="BD283" s="640">
        <f>IF(Duombaze!AT283="",0,INDEX(DU!K:K,MATCH(Duombaze!AT283,DU!A:A,0),1))+IF(Duombaze!AU283="",0,INDEX(DU!K:K,MATCH(Duombaze!AU283,DU!A:A,0),1))+IF(Duombaze!AV283="",0,INDEX(DU!K:K,MATCH(Duombaze!AV283,DU!A:A,0),1))+IF(Duombaze!AW283="",0,INDEX(DU!K:K,MATCH(Duombaze!AW283,DU!A:A,0),1))+IF(Duombaze!AX283="",0,INDEX(DU!K:K,MATCH(Duombaze!AX283,DU!A:A,0),1))+IF(Duombaze!AY283="",0,INDEX(DU!K:K,MATCH(Duombaze!AY283,DU!A:A,0),1))+IF(Duombaze!AZ283="",0,INDEX(DU!K:K,MATCH(Duombaze!AZ283,DU!A:A,0),1))+IF(Duombaze!BA283="",0,INDEX(DU!K:K,MATCH(Duombaze!BA283,DU!A:A,0),1))+IF(Duombaze!BB283="",0,INDEX(DU!K:K,MATCH(Duombaze!BB283,DU!A:A,0),1))</f>
        <v>17.38</v>
      </c>
      <c r="BE283" s="6"/>
      <c r="BF283" s="6"/>
      <c r="BG283" s="6" t="s">
        <v>1854</v>
      </c>
      <c r="BH283" s="4" t="str">
        <f>IF(BG283&lt;&gt;"",A283&amp;" "&amp;C283&amp;" "&amp;"CERT167 "&amp;BG283,"")</f>
        <v>4 SPE14 CERT167 Pneumatiniai st. 2 konturų Wabco su automatiniu LSV 0,4s.</v>
      </c>
      <c r="BI283" s="4" t="str">
        <f>BI166</f>
        <v>ZU3APSWBCAL04S</v>
      </c>
      <c r="BJ283" s="640" t="s">
        <v>1953</v>
      </c>
      <c r="BK283" s="640"/>
      <c r="BL283" s="640"/>
      <c r="BM283" s="640">
        <f>IF(Duombaze!BJ283="",0,INDEX(DU!I:I,MATCH(Duombaze!BJ283,DU!A:A,0),1))+IF(Duombaze!BK283="",0,INDEX(DU!I:I,MATCH(Duombaze!BK283,DU!A:A,0),1))+IF(Duombaze!BL283="",0,INDEX(DU!I:I,MATCH(Duombaze!BL283,DU!A:A,0),1))</f>
        <v>631.85451999999998</v>
      </c>
      <c r="BN283" s="640">
        <f>IF(Duombaze!BJ283="",0,INDEX(DU!K:K,MATCH(Duombaze!BJ283,DU!A:A,0),1))+IF(Duombaze!BK283="",0,INDEX(DU!K:K,MATCH(Duombaze!BK283,DU!A:A,0),1))+IF(Duombaze!BL283="",0,INDEX(DU!K:K,MATCH(Duombaze!BL283,DU!A:A,0),1))</f>
        <v>91.02</v>
      </c>
      <c r="BO283" s="6"/>
      <c r="BP283" s="6"/>
      <c r="BQ283" s="4" t="s">
        <v>290</v>
      </c>
      <c r="BR283" s="48" t="str">
        <f>IF(BQ283&lt;&gt;"",A283&amp;" "&amp;C283&amp;" "&amp;BQ283,"")</f>
        <v>4 SPE14 Stabdžių išvadai dviejų kontūrų</v>
      </c>
      <c r="BS283" s="4" t="s">
        <v>2263</v>
      </c>
      <c r="BT283" s="4" t="s">
        <v>3037</v>
      </c>
      <c r="BU283" s="4">
        <v>23705201</v>
      </c>
      <c r="BV283" s="4"/>
      <c r="BW283" s="4">
        <f>IF(Duombaze!BT283="",0,INDEX(DU!I:I,MATCH(Duombaze!BT283,DU!A:A,0),1))+IF(Duombaze!BU283="",0,INDEX(DU!I:I,MATCH(Duombaze!BU283,DU!A:A,0),1))+IF(Duombaze!BV283="",0,INDEX(DU!I:I,MATCH(Duombaze!BV283,DU!A:A,0),1))</f>
        <v>53.779853333333328</v>
      </c>
      <c r="BX283" s="6">
        <f>IF(Duombaze!BT283="",0,INDEX(DU!K:K,MATCH(Duombaze!BT283,DU!A:A,0),1))+IF(Duombaze!BU283="",0,INDEX(DU!K:K,MATCH(Duombaze!BU283,DU!A:A,0),1))+IF(Duombaze!BV283="",0,INDEX(DU!K:K,MATCH(Duombaze!BV283,DU!A:A,0),1))</f>
        <v>17.41</v>
      </c>
      <c r="BY283" s="4"/>
      <c r="BZ283" s="4"/>
      <c r="CD283" s="7">
        <f>IF(Duombaze!CC283="",0,INDEX(DU!I:I,MATCH(Duombaze!CC283,DU!A:A,0),1))</f>
        <v>0</v>
      </c>
      <c r="CE283" s="4">
        <f>IF(Duombaze!CC283="",0,INDEX(DU!K:K,MATCH(Duombaze!CC283,DU!A:A,0),1))</f>
        <v>0</v>
      </c>
      <c r="CF283" s="6"/>
      <c r="CG283" s="6"/>
      <c r="CH283" s="6" t="str">
        <f>CH176</f>
        <v>Priekinė kilpa DIN 9678 D-50 (3000 kg.)</v>
      </c>
      <c r="CI283" s="4" t="str">
        <f t="shared" si="105"/>
        <v>4 SPE14 Priekinė kilpa DIN 9678 D-50 (3000 kg.)</v>
      </c>
      <c r="CJ283" s="6" t="str">
        <f>CJ176</f>
        <v>ZC4ACPKL50000</v>
      </c>
      <c r="CK283" s="6">
        <f>IF(Duombaze!CJ283="",0,INDEX(DU!I:I,MATCH(Duombaze!CJ283,DU!A:A,0),1))</f>
        <v>188.11199999999999</v>
      </c>
      <c r="CL283" s="4">
        <f>IF(Duombaze!CJ283="",0,INDEX(DU!K:K,MATCH(Duombaze!CJ283,DU!A:A,0),1))</f>
        <v>11.59</v>
      </c>
      <c r="CM283" s="6"/>
      <c r="CN283" s="6"/>
      <c r="CO283" s="6"/>
      <c r="CP283" s="4" t="str">
        <f t="shared" si="106"/>
        <v/>
      </c>
      <c r="CQ283" s="6"/>
      <c r="CR283" s="643"/>
      <c r="CS283" s="643"/>
      <c r="CT283" s="643">
        <f>IF(Duombaze!CR283="",0,INDEX(DU!I:I,MATCH(Duombaze!CR283,DU!A:A,0),1))+IF(Duombaze!CS283="",0,INDEX(DU!I:I,MATCH(Duombaze!CS283,DU!A:A,0),1))</f>
        <v>0</v>
      </c>
      <c r="CU283" s="6">
        <f>IF(Duombaze!CR283="",0,INDEX(DU!K:K,MATCH(Duombaze!CR283,DU!A:A,0),1))+IF(Duombaze!CS283="",0,INDEX(DU!K:K,MATCH(Duombaze!CS283,DU!A:A,0),1))</f>
        <v>0</v>
      </c>
      <c r="CV283" s="6"/>
      <c r="CW283" s="6"/>
      <c r="CX283" s="6"/>
      <c r="CY283" s="4" t="str">
        <f t="shared" si="107"/>
        <v/>
      </c>
      <c r="CZ283" s="6"/>
      <c r="DA283" s="674"/>
      <c r="DB283" s="674"/>
      <c r="DC283" s="674">
        <f>IF(Duombaze!DA283="",0,INDEX(DU!I:I,MATCH(Duombaze!DA283,DU!A:A,0),1))+IF(Duombaze!DB283="",0,INDEX(DU!I:I,MATCH(Duombaze!DB283,DU!A:A,0),1))</f>
        <v>0</v>
      </c>
      <c r="DD283" s="6">
        <f>IF(Duombaze!DA283="",0,INDEX(DU!K:K,MATCH(Duombaze!DA283,DU!A:A,0),1))+IF(Duombaze!DB283="",0,INDEX(DU!K:K,MATCH(Duombaze!DB283,DU!A:A,0),1))</f>
        <v>0</v>
      </c>
      <c r="DE283" s="6"/>
      <c r="DF283" s="6"/>
      <c r="DH283" s="6" t="str">
        <f t="shared" si="108"/>
        <v/>
      </c>
      <c r="DJ283" s="674"/>
      <c r="DK283" s="679"/>
      <c r="DL283" s="679">
        <f>IF(Duombaze!DJ283="",0,INDEX(DU!I:I,MATCH(Duombaze!DJ283,DU!A:A,0),1))+IF(Duombaze!DK283="",0,INDEX(DU!I:I,MATCH(Duombaze!DK283,DU!A:A,0),1))</f>
        <v>0</v>
      </c>
      <c r="DM283" s="6">
        <f>IF(Duombaze!DJ283="",0,INDEX(DU!K:K,MATCH(Duombaze!DJ283,DU!A:A,0),1))+IF(Duombaze!DK283="",0,INDEX(DU!K:K,MATCH(Duombaze!DK283,DU!A:A,0),1))</f>
        <v>0</v>
      </c>
      <c r="DN283" s="48"/>
      <c r="DO283" s="48"/>
      <c r="DP283" s="48" t="str">
        <f>DP178</f>
        <v>Visų pusių LED apšvietimas (Estija)</v>
      </c>
      <c r="DQ283" s="4" t="str">
        <f>IF(DP283&lt;&gt;"",A283&amp;" "&amp;C283&amp;" "&amp;"CERT167 "&amp;DP283,"")</f>
        <v>4 SPE14 CERT167 Visų pusių LED apšvietimas (Estija)</v>
      </c>
      <c r="DR283" s="66" t="str">
        <f t="shared" si="131"/>
        <v>ZC40A2IBLED100</v>
      </c>
      <c r="DS283" s="694" t="str">
        <f t="shared" si="131"/>
        <v>ZC40A2IBLED100</v>
      </c>
      <c r="DT283" s="694"/>
      <c r="DU283" s="694"/>
      <c r="DV283" s="694"/>
      <c r="DW283" s="694">
        <f>IF(Duombaze!DS283="",0,INDEX(DU!I:I,MATCH(Duombaze!DS283,DU!A:A,0),1))+IF(Duombaze!DT283="",0,INDEX(DU!I:I,MATCH(Duombaze!DT283,DU!A:A,0),1))+IF(Duombaze!DU283="",0,INDEX(DU!I:I,MATCH(Duombaze!DU283,DU!A:A,0),1))+IF(Duombaze!DV283="",0,INDEX(DU!I:I,MATCH(Duombaze!DV283,DU!A:A,0),1))</f>
        <v>135.422</v>
      </c>
      <c r="DX283" s="640">
        <f>IF(Duombaze!DS283="",0,INDEX(DU!K:K,MATCH(Duombaze!DS283,DU!A:A,0),1))+IF(Duombaze!DT283="",0,INDEX(DU!K:K,MATCH(Duombaze!DT283,DU!A:A,0),1))+IF(Duombaze!DU283="",0,INDEX(DU!K:K,MATCH(Duombaze!DU283,DU!A:A,0),1))+IF(Duombaze!DV283="",0,INDEX(DU!K:KH,MATCH(Duombaze!DV283,DU!A:A,0),1))</f>
        <v>0</v>
      </c>
      <c r="DY283" s="66"/>
      <c r="DZ283" s="66"/>
      <c r="EA283" s="6" t="str">
        <f>EA178</f>
        <v>Automatinis sukabintuvas Scharmuller</v>
      </c>
      <c r="EB283" s="6" t="str">
        <f t="shared" si="124"/>
        <v>4 SPE14 Automatinis sukabintuvas Scharmuller</v>
      </c>
      <c r="EC283" s="6" t="str">
        <f>EC178</f>
        <v>ZC40ACASSCH000</v>
      </c>
      <c r="ED283" s="6">
        <f>IF(Duombaze!EC283="",0,INDEX(DU!I:I,MATCH(Duombaze!EC283,DU!A:A,0),1))</f>
        <v>249.52857142857101</v>
      </c>
      <c r="EE283" s="640">
        <f>IF(Duombaze!EC283="",0,INDEX(DU!K:K,MATCH(Duombaze!EC283,DU!A:A,0),1))</f>
        <v>33.61</v>
      </c>
      <c r="EF283" s="6"/>
      <c r="EG283" s="6"/>
      <c r="EH283" s="6" t="str">
        <f>EH177</f>
        <v>Lipdukai universalūs + Konekesko logo</v>
      </c>
      <c r="EI283" s="4" t="str">
        <f t="shared" si="129"/>
        <v>4 SPE14 Lipdukai universalūs + Konekesko logo</v>
      </c>
      <c r="EJ283" s="6" t="str">
        <f>EJ177</f>
        <v>ZC20ASPCLEN000 + ZM0L0G0K0NESK0</v>
      </c>
      <c r="EK283" s="674" t="s">
        <v>255</v>
      </c>
      <c r="EL283" s="674" t="s">
        <v>3050</v>
      </c>
      <c r="EM283" s="674"/>
      <c r="EN283" s="674">
        <f>IF(Duombaze!EK283="",0,INDEX(DU!I:I,MATCH(Duombaze!EK283,DU!A:A,0),1))+IF(Duombaze!EL283="",0,INDEX(DU!I:I,MATCH(Duombaze!EL283,DU!A:A,0),1))+IF(Duombaze!EM283="",0,INDEX(DU!I:I,MATCH(Duombaze!EM283,DU!A:A,0),1))</f>
        <v>20.407560000000004</v>
      </c>
      <c r="EO283" s="6">
        <f>IF(Duombaze!EK283="",0,INDEX(DU!K:K,MATCH(Duombaze!EK283,DU!A:A,0),1))+IF(Duombaze!EL283="",0,INDEX(DU!K:K,MATCH(Duombaze!EL283,DU!A:A,0),1))+IF(Duombaze!EM283="",0,INDEX(DU!K:K,MATCH(Duombaze!EM283,DU!A:A,0),1))</f>
        <v>0</v>
      </c>
      <c r="EP283" s="6"/>
      <c r="EQ283" s="66"/>
      <c r="ER283" s="6"/>
      <c r="ES283" s="4" t="str">
        <f t="shared" si="125"/>
        <v/>
      </c>
      <c r="ET283" s="6"/>
      <c r="EU283" s="6"/>
      <c r="EV283" s="6"/>
      <c r="EW283" s="6"/>
      <c r="EX283" s="6" t="str">
        <f t="shared" si="130"/>
        <v/>
      </c>
      <c r="EY283" s="6"/>
      <c r="EZ283" s="674"/>
      <c r="FA283" s="674"/>
      <c r="FB283" s="674">
        <f>IF(Duombaze!EZ283="",0,INDEX(DU!I:I,MATCH(Duombaze!EZ283,DU!A:A,0),1))+IF(Duombaze!FA283="",0,INDEX(DU!I:I,MATCH(Duombaze!FA283,DU!A:A,0),1))</f>
        <v>0</v>
      </c>
      <c r="FC283" s="6">
        <f>IF(Duombaze!EZ283="",0,INDEX(DU!K:K,MATCH(Duombaze!EZ283,DU!A:A,0),1))+IF(Duombaze!FA283="",0,INDEX(DU!K:K,MATCH(Duombaze!FA283,DU!A:A,0),1))</f>
        <v>0</v>
      </c>
      <c r="FD283" s="6"/>
      <c r="FE283" s="6"/>
      <c r="FF283" s="6"/>
      <c r="FG283" s="6"/>
      <c r="FH283" s="6"/>
      <c r="FI283" s="6" t="s">
        <v>2807</v>
      </c>
      <c r="FL283" s="666" t="s">
        <v>2808</v>
      </c>
      <c r="FM283" s="673" t="s">
        <v>2808</v>
      </c>
      <c r="FN283" s="673"/>
      <c r="FO283" s="673"/>
      <c r="FP283" s="673"/>
      <c r="FQ283" s="673">
        <f>IF(Duombaze!FM283="",0,INDEX(DU!I:I,MATCH(Duombaze!FM283,DU!A:A,0),1))+IF(Duombaze!FN283="",0,INDEX(DU!I:I,MATCH(Duombaze!FN283,DU!A:A,0),1))+IF(Duombaze!FO283="",0,INDEX(DU!I:I,MATCH(Duombaze!FO283,DU!A:A,0),1))+IF(Duombaze!FP283="",0,INDEX(DU!I:I,MATCH(Duombaze!FP283,DU!A:A,0),1))</f>
        <v>30.111000000000001</v>
      </c>
      <c r="FR283" s="673">
        <f>IF(Duombaze!FM283="",0,INDEX(DU!K:K,MATCH(Duombaze!FM283,DU!A:A,0),1))+IF(Duombaze!FN283="",0,INDEX(DU!K:K,MATCH(Duombaze!FN283,DU!A:A,0),1))+IF(Duombaze!FO283="",0,INDEX(DU!K:K,MATCH(Duombaze!FO283,DU!A:A,0),1))+IF(Duombaze!FP283="",0,INDEX(DU!K:K,MATCH(Duombaze!FP283,DU!A:A,0),1))</f>
        <v>3.87</v>
      </c>
      <c r="FT283" s="101" t="s">
        <v>65</v>
      </c>
      <c r="FU283" s="101" t="s">
        <v>83</v>
      </c>
      <c r="FY283" s="66" t="s">
        <v>2673</v>
      </c>
      <c r="FZ283" s="4" t="e">
        <f>IF(FY283&lt;&gt;"",#REF!&amp;" "&amp;#REF!&amp;" "&amp;FY283,"")</f>
        <v>#REF!</v>
      </c>
      <c r="GA283" s="6" t="s">
        <v>120</v>
      </c>
    </row>
    <row r="284" spans="1:183" s="7" customFormat="1" ht="29.25" customHeight="1" x14ac:dyDescent="0.25">
      <c r="A284" s="42">
        <v>5</v>
      </c>
      <c r="B284" s="42" t="s">
        <v>783</v>
      </c>
      <c r="C284" s="12" t="s">
        <v>217</v>
      </c>
      <c r="D284" s="6"/>
      <c r="E284" s="4" t="str">
        <f t="shared" si="133"/>
        <v/>
      </c>
      <c r="F284" s="6"/>
      <c r="G284" s="643"/>
      <c r="H284" s="643"/>
      <c r="I284" s="643"/>
      <c r="J284" s="643"/>
      <c r="K284" s="643"/>
      <c r="L284" s="643"/>
      <c r="M284" s="643"/>
      <c r="N284" s="643"/>
      <c r="O284" s="643"/>
      <c r="P284" s="643">
        <f>IF(Duombaze!G284="",0,INDEX(DU!I:I,MATCH(Duombaze!G284,DU!A:A,0),1))+IF(Duombaze!H284="",0,INDEX(DU!I:I,MATCH(Duombaze!H284,DU!A:A,0),1))+IF(Duombaze!I284="",0,INDEX(DU!I:I,MATCH(Duombaze!I284,DU!A:A,0),1))+IF(Duombaze!J284="",0,INDEX(DU!I:I,MATCH(Duombaze!J284,DU!A:A,0),1))+IF(Duombaze!K284="",0,INDEX(DU!I:I,MATCH(Duombaze!K284,DU!A:A,0),1))+IF(Duombaze!L284="",0,INDEX(DU!I:I,MATCH(Duombaze!L284,DU!A:A,0),1))+IF(Duombaze!M284="",0,INDEX(DU!I:I,MATCH(Duombaze!M284,DU!A:A,0),1))+IF(Duombaze!N284="",0,INDEX(DU!I:I,MATCH(Duombaze!N284,DU!A:A,0),1))+IF(Duombaze!O284="",0,INDEX(DU!I:I,MATCH(Duombaze!O284,DU!A:A,0),1))</f>
        <v>0</v>
      </c>
      <c r="Q284" s="640">
        <f>IF(Duombaze!G284="",0,INDEX(DU!K:K,MATCH(Duombaze!G284,DU!A:A,0),1))+IF(Duombaze!H284="",0,INDEX(DU!K:K,MATCH(Duombaze!H284,DU!A:A,0),1))+IF(Duombaze!I284="",0,INDEX(DU!K:K,MATCH(Duombaze!I284,DU!A:A,0),1))+IF(Duombaze!J284="",0,INDEX(DU!K:K,MATCH(Duombaze!J284,DU!A:A,0),1))+IF(Duombaze!K284="",0,INDEX(DU!K:K,MATCH(Duombaze!K284,DU!A:A,0),1))+IF(Duombaze!L284="",0,INDEX(DU!K:K,MATCH(Duombaze!L284,DU!A:A,0),1))+IF(Duombaze!M284="",0,INDEX(DU!K:K,MATCH(Duombaze!M284,DU!A:A,0),1))+IF(Duombaze!N284="",0,INDEX(DU!K:K,MATCH(Duombaze!N284,DU!A:A,0),1))+IF(Duombaze!O284="",0,INDEX(DU!K:K,MATCH(Duombaze!O284,DU!A:A,0),1))</f>
        <v>0</v>
      </c>
      <c r="R284" s="6"/>
      <c r="S284" s="48"/>
      <c r="T284" s="883"/>
      <c r="U284" s="4">
        <f>IF(Duombaze!T284="",0,INDEX(DU!I:I,MATCH(Duombaze!T284,DU!A:A,0),1))</f>
        <v>0</v>
      </c>
      <c r="V284" s="4">
        <f>IF(Duombaze!T284="",0,INDEX(DU!K:K,MATCH(Duombaze!T284,DU!A:A,0),1))</f>
        <v>0</v>
      </c>
      <c r="W284" s="6"/>
      <c r="X284" s="6"/>
      <c r="Y284" s="858"/>
      <c r="Z284" s="66"/>
      <c r="AA284" s="4" t="str">
        <f t="shared" si="120"/>
        <v/>
      </c>
      <c r="AB284" s="6"/>
      <c r="AC284" s="6">
        <f>IF(Duombaze!AB284="",0,INDEX(DU!I:I,MATCH(Duombaze!AB284,DU!A:A,0),1))</f>
        <v>0</v>
      </c>
      <c r="AD284" s="2">
        <f>IF(Duombaze!AB284="",0,INDEX(DU!K:K,MATCH(Duombaze!AB284,DU!A:A,0),1))</f>
        <v>0</v>
      </c>
      <c r="AE284" s="6"/>
      <c r="AF284" s="6"/>
      <c r="AG284" s="6"/>
      <c r="AH284" s="4" t="str">
        <f t="shared" si="132"/>
        <v/>
      </c>
      <c r="AI284" s="6"/>
      <c r="AJ284" s="643"/>
      <c r="AK284" s="643"/>
      <c r="AL284" s="643"/>
      <c r="AM284" s="643">
        <f>IF(Duombaze!AJ284="",0,INDEX(DU!I:I,MATCH(Duombaze!AJ284,DU!A:A,0),1))+IF(Duombaze!AK284="",0,INDEX(DU!I:I,MATCH(Duombaze!AK284,DU!A:A,0),1))+IF(Duombaze!AL284="",0,INDEX(DU!I:I,MATCH(Duombaze!AL284,DU!A:A,0),1))</f>
        <v>0</v>
      </c>
      <c r="AN284" s="643">
        <f>IF(Duombaze!AJ284="",0,INDEX(DU!K:K,MATCH(Duombaze!AJ284,DU!A:A,0),1))+IF(Duombaze!AK284="",0,INDEX(DU!K:K,MATCH(Duombaze!AK284,DU!A:A,0),1))+IF(Duombaze!AL284="",0,INDEX(DU!K:K,MATCH(Duombaze!AL284,DU!A:A,0),1))</f>
        <v>0</v>
      </c>
      <c r="AO284" s="6"/>
      <c r="AP284" s="6"/>
      <c r="AQ284" s="6"/>
      <c r="AR284" s="4" t="str">
        <f t="shared" si="104"/>
        <v/>
      </c>
      <c r="AS284" s="6"/>
      <c r="AT284" s="643"/>
      <c r="AU284" s="643"/>
      <c r="AV284" s="643"/>
      <c r="AW284" s="643"/>
      <c r="AX284" s="643"/>
      <c r="AY284" s="643"/>
      <c r="AZ284" s="643"/>
      <c r="BA284" s="643"/>
      <c r="BB284" s="643"/>
      <c r="BC284" s="643">
        <f>IF(Duombaze!AT284="",0,INDEX(DU!I:I,MATCH(Duombaze!AT284,DU!A:A,0),1))+IF(Duombaze!AU284="",0,INDEX(DU!I:I,MATCH(Duombaze!AU284,DU!A:A,0),1))+IF(Duombaze!AV284="",0,INDEX(DU!I:I,MATCH(Duombaze!AV284,DU!A:A,0),1))+IF(Duombaze!AW284="",0,INDEX(DU!I:I,MATCH(Duombaze!AW284,DU!A:A,0),1))+IF(Duombaze!AX284="",0,INDEX(DU!I:I,MATCH(Duombaze!AX284,DU!A:A,0),1))+IF(Duombaze!AY284="",0,INDEX(DU!I:I,MATCH(Duombaze!AY284,DU!A:A,0),1))+IF(Duombaze!AZ284="",0,INDEX(DU!I:I,MATCH(Duombaze!AZ284,DU!A:A,0),1))+IF(Duombaze!BA284="",0,INDEX(DU!I:I,MATCH(Duombaze!BA284,DU!A:A,0),1))+IF(Duombaze!BB284="",0,INDEX(DU!I:I,MATCH(Duombaze!BB284,DU!A:A,0),1))</f>
        <v>0</v>
      </c>
      <c r="BD284" s="640">
        <f>IF(Duombaze!AT284="",0,INDEX(DU!K:K,MATCH(Duombaze!AT284,DU!A:A,0),1))+IF(Duombaze!AU284="",0,INDEX(DU!K:K,MATCH(Duombaze!AU284,DU!A:A,0),1))+IF(Duombaze!AV284="",0,INDEX(DU!K:K,MATCH(Duombaze!AV284,DU!A:A,0),1))+IF(Duombaze!AW284="",0,INDEX(DU!K:K,MATCH(Duombaze!AW284,DU!A:A,0),1))+IF(Duombaze!AX284="",0,INDEX(DU!K:K,MATCH(Duombaze!AX284,DU!A:A,0),1))+IF(Duombaze!AY284="",0,INDEX(DU!K:K,MATCH(Duombaze!AY284,DU!A:A,0),1))+IF(Duombaze!AZ284="",0,INDEX(DU!K:K,MATCH(Duombaze!AZ284,DU!A:A,0),1))+IF(Duombaze!BA284="",0,INDEX(DU!K:K,MATCH(Duombaze!BA284,DU!A:A,0),1))+IF(Duombaze!BB284="",0,INDEX(DU!K:K,MATCH(Duombaze!BB284,DU!A:A,0),1))</f>
        <v>0</v>
      </c>
      <c r="BE284" s="6"/>
      <c r="BF284" s="6"/>
      <c r="BG284" s="4" t="s">
        <v>2696</v>
      </c>
      <c r="BH284" s="4" t="str">
        <f>IF(BG284&lt;&gt;"",A284&amp;" "&amp;C284&amp;" "&amp;"CERT167 "&amp;BG284,"")</f>
        <v>5 SPE14 CERT167 Pneumatiniai stabdžiai WABCO (auto LSV, 2x0,4s, papild. slėgio vožtuvas)</v>
      </c>
      <c r="BI284" s="4" t="str">
        <f>BI167</f>
        <v>ZU3APSWBCAL04S + ZM0PR0SLV0ZT0W</v>
      </c>
      <c r="BJ284" s="640" t="s">
        <v>1953</v>
      </c>
      <c r="BK284" s="640" t="s">
        <v>3003</v>
      </c>
      <c r="BL284" s="640"/>
      <c r="BM284" s="640">
        <f>IF(Duombaze!BJ284="",0,INDEX(DU!I:I,MATCH(Duombaze!BJ284,DU!A:A,0),1))+IF(Duombaze!BK284="",0,INDEX(DU!I:I,MATCH(Duombaze!BK284,DU!A:A,0),1))+IF(Duombaze!BL284="",0,INDEX(DU!I:I,MATCH(Duombaze!BL284,DU!A:A,0),1))</f>
        <v>693.76091999999994</v>
      </c>
      <c r="BN284" s="640">
        <f>IF(Duombaze!BJ284="",0,INDEX(DU!K:K,MATCH(Duombaze!BJ284,DU!A:A,0),1))+IF(Duombaze!BK284="",0,INDEX(DU!K:K,MATCH(Duombaze!BK284,DU!A:A,0),1))+IF(Duombaze!BL284="",0,INDEX(DU!K:K,MATCH(Duombaze!BL284,DU!A:A,0),1))</f>
        <v>94.89</v>
      </c>
      <c r="BO284" s="6"/>
      <c r="BP284" s="6"/>
      <c r="BQ284" s="4" t="s">
        <v>290</v>
      </c>
      <c r="BR284" s="48" t="str">
        <f>IF(BQ284&lt;&gt;"",A284&amp;" "&amp;C284&amp;" "&amp;BQ284,"")</f>
        <v>5 SPE14 Stabdžių išvadai dviejų kontūrų</v>
      </c>
      <c r="BS284" s="4" t="s">
        <v>2263</v>
      </c>
      <c r="BT284" s="4" t="s">
        <v>3037</v>
      </c>
      <c r="BU284" s="4">
        <v>23705201</v>
      </c>
      <c r="BV284" s="4"/>
      <c r="BW284" s="4">
        <f>IF(Duombaze!BT284="",0,INDEX(DU!I:I,MATCH(Duombaze!BT284,DU!A:A,0),1))+IF(Duombaze!BU284="",0,INDEX(DU!I:I,MATCH(Duombaze!BU284,DU!A:A,0),1))+IF(Duombaze!BV284="",0,INDEX(DU!I:I,MATCH(Duombaze!BV284,DU!A:A,0),1))</f>
        <v>53.779853333333328</v>
      </c>
      <c r="BX284" s="6">
        <f>IF(Duombaze!BT284="",0,INDEX(DU!K:K,MATCH(Duombaze!BT284,DU!A:A,0),1))+IF(Duombaze!BU284="",0,INDEX(DU!K:K,MATCH(Duombaze!BU284,DU!A:A,0),1))+IF(Duombaze!BV284="",0,INDEX(DU!K:K,MATCH(Duombaze!BV284,DU!A:A,0),1))</f>
        <v>17.41</v>
      </c>
      <c r="BY284" s="4"/>
      <c r="BZ284" s="4"/>
      <c r="CA284" s="66"/>
      <c r="CB284" s="6" t="str">
        <f t="shared" ref="CB284:CB308" si="134">IF(CA284&lt;&gt;"",A284&amp;" "&amp;C284&amp;" "&amp;CA284,"")</f>
        <v/>
      </c>
      <c r="CC284" s="6"/>
      <c r="CD284" s="6">
        <f>IF(Duombaze!CC284="",0,INDEX(DU!I:I,MATCH(Duombaze!CC284,DU!A:A,0),1))</f>
        <v>0</v>
      </c>
      <c r="CE284" s="4">
        <f>IF(Duombaze!CC284="",0,INDEX(DU!K:K,MATCH(Duombaze!CC284,DU!A:A,0),1))</f>
        <v>0</v>
      </c>
      <c r="CF284" s="6"/>
      <c r="CG284" s="6"/>
      <c r="CH284" s="6"/>
      <c r="CI284" s="4" t="str">
        <f t="shared" si="105"/>
        <v/>
      </c>
      <c r="CJ284" s="6"/>
      <c r="CK284" s="6">
        <f>IF(Duombaze!CJ284="",0,INDEX(DU!I:I,MATCH(Duombaze!CJ284,DU!A:A,0),1))</f>
        <v>0</v>
      </c>
      <c r="CL284" s="4">
        <f>IF(Duombaze!CJ284="",0,INDEX(DU!K:K,MATCH(Duombaze!CJ284,DU!A:A,0),1))</f>
        <v>0</v>
      </c>
      <c r="CM284" s="6"/>
      <c r="CN284" s="6"/>
      <c r="CO284" s="6"/>
      <c r="CP284" s="4" t="str">
        <f t="shared" si="106"/>
        <v/>
      </c>
      <c r="CQ284" s="6"/>
      <c r="CR284" s="643"/>
      <c r="CS284" s="643"/>
      <c r="CT284" s="643">
        <f>IF(Duombaze!CR284="",0,INDEX(DU!I:I,MATCH(Duombaze!CR284,DU!A:A,0),1))+IF(Duombaze!CS284="",0,INDEX(DU!I:I,MATCH(Duombaze!CS284,DU!A:A,0),1))</f>
        <v>0</v>
      </c>
      <c r="CU284" s="6">
        <f>IF(Duombaze!CR284="",0,INDEX(DU!K:K,MATCH(Duombaze!CR284,DU!A:A,0),1))+IF(Duombaze!CS284="",0,INDEX(DU!K:K,MATCH(Duombaze!CS284,DU!A:A,0),1))</f>
        <v>0</v>
      </c>
      <c r="CV284" s="6"/>
      <c r="CW284" s="6"/>
      <c r="CX284" s="6"/>
      <c r="CY284" s="4" t="str">
        <f t="shared" si="107"/>
        <v/>
      </c>
      <c r="CZ284" s="6"/>
      <c r="DA284" s="674"/>
      <c r="DB284" s="674"/>
      <c r="DC284" s="674">
        <f>IF(Duombaze!DA284="",0,INDEX(DU!I:I,MATCH(Duombaze!DA284,DU!A:A,0),1))+IF(Duombaze!DB284="",0,INDEX(DU!I:I,MATCH(Duombaze!DB284,DU!A:A,0),1))</f>
        <v>0</v>
      </c>
      <c r="DD284" s="6">
        <f>IF(Duombaze!DA284="",0,INDEX(DU!K:K,MATCH(Duombaze!DA284,DU!A:A,0),1))+IF(Duombaze!DB284="",0,INDEX(DU!K:K,MATCH(Duombaze!DB284,DU!A:A,0),1))</f>
        <v>0</v>
      </c>
      <c r="DE284" s="6"/>
      <c r="DF284" s="6"/>
      <c r="DH284" s="6" t="str">
        <f t="shared" si="108"/>
        <v/>
      </c>
      <c r="DJ284" s="674"/>
      <c r="DK284" s="674"/>
      <c r="DL284" s="679">
        <f>IF(Duombaze!DJ284="",0,INDEX(DU!I:I,MATCH(Duombaze!DJ284,DU!A:A,0),1))+IF(Duombaze!DK284="",0,INDEX(DU!I:I,MATCH(Duombaze!DK284,DU!A:A,0),1))</f>
        <v>0</v>
      </c>
      <c r="DM284" s="6">
        <f>IF(Duombaze!DJ284="",0,INDEX(DU!K:K,MATCH(Duombaze!DJ284,DU!A:A,0),1))+IF(Duombaze!DK284="",0,INDEX(DU!K:K,MATCH(Duombaze!DK284,DU!A:A,0),1))</f>
        <v>0</v>
      </c>
      <c r="DN284" s="48"/>
      <c r="DO284" s="48"/>
      <c r="DP284" s="48" t="str">
        <f>DP179</f>
        <v>Prieky/gale LED, šone atšvaitai</v>
      </c>
      <c r="DQ284" s="4" t="str">
        <f t="shared" si="109"/>
        <v>5 SPE14 Prieky/gale LED, šone atšvaitai</v>
      </c>
      <c r="DR284" s="66" t="str">
        <f t="shared" si="131"/>
        <v>ZC40ZIBLED0AT0</v>
      </c>
      <c r="DS284" s="694" t="str">
        <f t="shared" si="131"/>
        <v>ZC40ZIBLED0AT0</v>
      </c>
      <c r="DT284" s="694"/>
      <c r="DU284" s="694"/>
      <c r="DV284" s="694"/>
      <c r="DW284" s="694">
        <f>IF(Duombaze!DS284="",0,INDEX(DU!I:I,MATCH(Duombaze!DS284,DU!A:A,0),1))+IF(Duombaze!DT284="",0,INDEX(DU!I:I,MATCH(Duombaze!DT284,DU!A:A,0),1))+IF(Duombaze!DU284="",0,INDEX(DU!I:I,MATCH(Duombaze!DU284,DU!A:A,0),1))+IF(Duombaze!DV284="",0,INDEX(DU!I:I,MATCH(Duombaze!DV284,DU!A:A,0),1))</f>
        <v>116.062004564983</v>
      </c>
      <c r="DX284" s="640">
        <f>IF(Duombaze!DS284="",0,INDEX(DU!K:K,MATCH(Duombaze!DS284,DU!A:A,0),1))+IF(Duombaze!DT284="",0,INDEX(DU!K:K,MATCH(Duombaze!DT284,DU!A:A,0),1))+IF(Duombaze!DU284="",0,INDEX(DU!K:K,MATCH(Duombaze!DU284,DU!A:A,0),1))+IF(Duombaze!DV284="",0,INDEX(DU!K:KH,MATCH(Duombaze!DV284,DU!A:A,0),1))</f>
        <v>0</v>
      </c>
      <c r="DY284" s="66"/>
      <c r="DZ284" s="66"/>
      <c r="EA284" s="6" t="str">
        <f>EA179</f>
        <v>Mechaninis sukabintuvas Scharmueller</v>
      </c>
      <c r="EB284" s="6" t="str">
        <f t="shared" si="124"/>
        <v>5 SPE14 Mechaninis sukabintuvas Scharmueller</v>
      </c>
      <c r="EC284" s="6" t="str">
        <f>EC179</f>
        <v>ZC40ACMSSCHARM</v>
      </c>
      <c r="ED284" s="6">
        <f>IF(Duombaze!EC284="",0,INDEX(DU!I:I,MATCH(Duombaze!EC284,DU!A:A,0),1))</f>
        <v>130.56639999999999</v>
      </c>
      <c r="EE284" s="640">
        <f>IF(Duombaze!EC284="",0,INDEX(DU!K:K,MATCH(Duombaze!EC284,DU!A:A,0),1))</f>
        <v>0.75</v>
      </c>
      <c r="EF284" s="6"/>
      <c r="EG284" s="6"/>
      <c r="EH284" s="6" t="str">
        <f>EH178</f>
        <v>Lipdukai Daniški + MItip logo (prisukamas) + AXIMA</v>
      </c>
      <c r="EI284" s="4" t="str">
        <f t="shared" si="129"/>
        <v>5 SPE14 Lipdukai Daniški + MItip logo (prisukamas) + AXIMA</v>
      </c>
      <c r="EJ284" s="4" t="s">
        <v>8563</v>
      </c>
      <c r="EK284" s="4" t="s">
        <v>3051</v>
      </c>
      <c r="EL284" s="4" t="s">
        <v>3052</v>
      </c>
      <c r="EM284" s="4">
        <v>73094400</v>
      </c>
      <c r="EN284" s="673">
        <f>IF(Duombaze!EK284="",0,INDEX(DU!I:I,MATCH(Duombaze!EK284,DU!A:A,0),1))+IF(Duombaze!EL284="",0,INDEX(DU!I:I,MATCH(Duombaze!EL284,DU!A:A,0),1))+IF(Duombaze!EM284="",0,INDEX(DU!I:I*2,MATCH(Duombaze!EM284,DU!A:A,0),1))</f>
        <v>22.109623333333332</v>
      </c>
      <c r="EO284" s="6">
        <f>IF(Duombaze!EK284="",0,INDEX(DU!K:K,MATCH(Duombaze!EK284,DU!A:A,0),1))+IF(Duombaze!EL284="",0,INDEX(DU!K:K,MATCH(Duombaze!EL284,DU!A:A,0),1))+IF(Duombaze!EM284="",0,INDEX(DU!K:K,MATCH(Duombaze!EM284,DU!A:A,0),1))</f>
        <v>2.58</v>
      </c>
      <c r="EP284" s="4"/>
      <c r="ER284" s="6"/>
      <c r="ES284" s="4" t="str">
        <f t="shared" si="125"/>
        <v/>
      </c>
      <c r="ET284" s="6"/>
      <c r="EU284" s="6"/>
      <c r="EV284" s="6"/>
      <c r="EW284" s="6"/>
      <c r="EX284" s="6" t="str">
        <f t="shared" si="130"/>
        <v/>
      </c>
      <c r="EY284" s="6"/>
      <c r="EZ284" s="674"/>
      <c r="FA284" s="674"/>
      <c r="FB284" s="674">
        <f>IF(Duombaze!EZ284="",0,INDEX(DU!I:I,MATCH(Duombaze!EZ284,DU!A:A,0),1))+IF(Duombaze!FA284="",0,INDEX(DU!I:I,MATCH(Duombaze!FA284,DU!A:A,0),1))</f>
        <v>0</v>
      </c>
      <c r="FC284" s="6">
        <f>IF(Duombaze!EZ284="",0,INDEX(DU!K:K,MATCH(Duombaze!EZ284,DU!A:A,0),1))+IF(Duombaze!FA284="",0,INDEX(DU!K:K,MATCH(Duombaze!FA284,DU!A:A,0),1))</f>
        <v>0</v>
      </c>
      <c r="FD284" s="6"/>
      <c r="FE284" s="6"/>
      <c r="FF284" s="6"/>
      <c r="FG284" s="6"/>
      <c r="FH284" s="6"/>
      <c r="FI284" s="6"/>
      <c r="FJ284" s="6" t="s">
        <v>1445</v>
      </c>
      <c r="FK284" s="66"/>
      <c r="FL284" s="727" t="s">
        <v>1447</v>
      </c>
      <c r="FM284" s="673" t="s">
        <v>3222</v>
      </c>
      <c r="FN284" s="673"/>
      <c r="FO284" s="673"/>
      <c r="FP284" s="673"/>
      <c r="FQ284" s="673">
        <f>IF(Duombaze!FM284="",0,INDEX(DU!I:I*2,MATCH(Duombaze!FM284,DU!A:A,0),1))+IF(Duombaze!FN284="",0,INDEX(DU!I:I,MATCH(Duombaze!FN284,DU!A:A,0),1))+IF(Duombaze!FO284="",0,INDEX(DU!I:I,MATCH(Duombaze!FO284,DU!A:A,0),1))+IF(Duombaze!FP284="",0,INDEX(DU!I:I,MATCH(Duombaze!FP284,DU!A:A,0),1))</f>
        <v>7.9359016415499397</v>
      </c>
      <c r="FR284" s="673">
        <f>IF(Duombaze!FM284="",0,INDEX(DU!K:K*2,MATCH(Duombaze!FM284,DU!A:A,0),1))+IF(Duombaze!FN284="",0,INDEX(DU!K:K,MATCH(Duombaze!FN284,DU!A:A,0),1))+IF(Duombaze!FO284="",0,INDEX(DU!K:K,MATCH(Duombaze!FO284,DU!A:A,0),1))+IF(Duombaze!FP284="",0,INDEX(DU!K:K,MATCH(Duombaze!FP284,DU!A:A,0),1))</f>
        <v>11.94</v>
      </c>
      <c r="FT284" s="101" t="s">
        <v>112</v>
      </c>
      <c r="FU284" s="101" t="s">
        <v>122</v>
      </c>
      <c r="FY284" s="486" t="s">
        <v>2696</v>
      </c>
      <c r="FZ284" s="496" t="e">
        <f>IF(FY284&lt;&gt;"",#REF!&amp;" "&amp;#REF!&amp;" "&amp;FY284,"")</f>
        <v>#REF!</v>
      </c>
      <c r="GA284" s="490" t="s">
        <v>2724</v>
      </c>
    </row>
    <row r="285" spans="1:183" s="7" customFormat="1" ht="23.45" customHeight="1" x14ac:dyDescent="0.25">
      <c r="A285" s="42">
        <v>6</v>
      </c>
      <c r="B285" s="42" t="s">
        <v>783</v>
      </c>
      <c r="C285" s="12" t="s">
        <v>217</v>
      </c>
      <c r="D285" s="6"/>
      <c r="E285" s="4" t="str">
        <f t="shared" si="133"/>
        <v/>
      </c>
      <c r="F285" s="6"/>
      <c r="G285" s="643"/>
      <c r="H285" s="643"/>
      <c r="I285" s="643"/>
      <c r="J285" s="643"/>
      <c r="K285" s="643"/>
      <c r="L285" s="643"/>
      <c r="M285" s="643"/>
      <c r="N285" s="643"/>
      <c r="O285" s="643"/>
      <c r="P285" s="643">
        <f>IF(Duombaze!G285="",0,INDEX(DU!I:I,MATCH(Duombaze!G285,DU!A:A,0),1))+IF(Duombaze!H285="",0,INDEX(DU!I:I,MATCH(Duombaze!H285,DU!A:A,0),1))+IF(Duombaze!I285="",0,INDEX(DU!I:I,MATCH(Duombaze!I285,DU!A:A,0),1))+IF(Duombaze!J285="",0,INDEX(DU!I:I,MATCH(Duombaze!J285,DU!A:A,0),1))+IF(Duombaze!K285="",0,INDEX(DU!I:I,MATCH(Duombaze!K285,DU!A:A,0),1))+IF(Duombaze!L285="",0,INDEX(DU!I:I,MATCH(Duombaze!L285,DU!A:A,0),1))+IF(Duombaze!M285="",0,INDEX(DU!I:I,MATCH(Duombaze!M285,DU!A:A,0),1))+IF(Duombaze!N285="",0,INDEX(DU!I:I,MATCH(Duombaze!N285,DU!A:A,0),1))+IF(Duombaze!O285="",0,INDEX(DU!I:I,MATCH(Duombaze!O285,DU!A:A,0),1))</f>
        <v>0</v>
      </c>
      <c r="Q285" s="640">
        <f>IF(Duombaze!G285="",0,INDEX(DU!K:K,MATCH(Duombaze!G285,DU!A:A,0),1))+IF(Duombaze!H285="",0,INDEX(DU!K:K,MATCH(Duombaze!H285,DU!A:A,0),1))+IF(Duombaze!I285="",0,INDEX(DU!K:K,MATCH(Duombaze!I285,DU!A:A,0),1))+IF(Duombaze!J285="",0,INDEX(DU!K:K,MATCH(Duombaze!J285,DU!A:A,0),1))+IF(Duombaze!K285="",0,INDEX(DU!K:K,MATCH(Duombaze!K285,DU!A:A,0),1))+IF(Duombaze!L285="",0,INDEX(DU!K:K,MATCH(Duombaze!L285,DU!A:A,0),1))+IF(Duombaze!M285="",0,INDEX(DU!K:K,MATCH(Duombaze!M285,DU!A:A,0),1))+IF(Duombaze!N285="",0,INDEX(DU!K:K,MATCH(Duombaze!N285,DU!A:A,0),1))+IF(Duombaze!O285="",0,INDEX(DU!K:K,MATCH(Duombaze!O285,DU!A:A,0),1))</f>
        <v>0</v>
      </c>
      <c r="R285" s="6"/>
      <c r="S285" s="48"/>
      <c r="T285" s="883"/>
      <c r="U285" s="4">
        <f>IF(Duombaze!T285="",0,INDEX(DU!I:I,MATCH(Duombaze!T285,DU!A:A,0),1))</f>
        <v>0</v>
      </c>
      <c r="V285" s="4">
        <f>IF(Duombaze!T285="",0,INDEX(DU!K:K,MATCH(Duombaze!T285,DU!A:A,0),1))</f>
        <v>0</v>
      </c>
      <c r="W285" s="6"/>
      <c r="X285" s="6"/>
      <c r="Y285" s="858"/>
      <c r="Z285" s="66"/>
      <c r="AA285" s="4" t="str">
        <f t="shared" si="120"/>
        <v/>
      </c>
      <c r="AB285" s="6"/>
      <c r="AC285" s="6">
        <f>IF(Duombaze!AB285="",0,INDEX(DU!I:I,MATCH(Duombaze!AB285,DU!A:A,0),1))</f>
        <v>0</v>
      </c>
      <c r="AD285" s="2">
        <f>IF(Duombaze!AB285="",0,INDEX(DU!K:K,MATCH(Duombaze!AB285,DU!A:A,0),1))</f>
        <v>0</v>
      </c>
      <c r="AE285" s="6"/>
      <c r="AF285" s="6"/>
      <c r="AG285" s="6"/>
      <c r="AH285" s="4" t="str">
        <f t="shared" si="132"/>
        <v/>
      </c>
      <c r="AI285" s="6"/>
      <c r="AJ285" s="643"/>
      <c r="AK285" s="643"/>
      <c r="AL285" s="643"/>
      <c r="AM285" s="643">
        <f>IF(Duombaze!AJ285="",0,INDEX(DU!I:I,MATCH(Duombaze!AJ285,DU!A:A,0),1))+IF(Duombaze!AK285="",0,INDEX(DU!I:I,MATCH(Duombaze!AK285,DU!A:A,0),1))+IF(Duombaze!AL285="",0,INDEX(DU!I:I,MATCH(Duombaze!AL285,DU!A:A,0),1))</f>
        <v>0</v>
      </c>
      <c r="AN285" s="643">
        <f>IF(Duombaze!AJ285="",0,INDEX(DU!K:K,MATCH(Duombaze!AJ285,DU!A:A,0),1))+IF(Duombaze!AK285="",0,INDEX(DU!K:K,MATCH(Duombaze!AK285,DU!A:A,0),1))+IF(Duombaze!AL285="",0,INDEX(DU!K:K,MATCH(Duombaze!AL285,DU!A:A,0),1))</f>
        <v>0</v>
      </c>
      <c r="AO285" s="6"/>
      <c r="AP285" s="6"/>
      <c r="AQ285" s="6"/>
      <c r="AR285" s="4" t="str">
        <f t="shared" si="104"/>
        <v/>
      </c>
      <c r="AS285" s="6"/>
      <c r="AT285" s="643"/>
      <c r="AU285" s="643"/>
      <c r="AV285" s="643"/>
      <c r="AW285" s="643"/>
      <c r="AX285" s="643"/>
      <c r="AY285" s="643"/>
      <c r="AZ285" s="643"/>
      <c r="BA285" s="643"/>
      <c r="BB285" s="643"/>
      <c r="BC285" s="643">
        <f>IF(Duombaze!AT285="",0,INDEX(DU!I:I,MATCH(Duombaze!AT285,DU!A:A,0),1))+IF(Duombaze!AU285="",0,INDEX(DU!I:I,MATCH(Duombaze!AU285,DU!A:A,0),1))+IF(Duombaze!AV285="",0,INDEX(DU!I:I,MATCH(Duombaze!AV285,DU!A:A,0),1))+IF(Duombaze!AW285="",0,INDEX(DU!I:I,MATCH(Duombaze!AW285,DU!A:A,0),1))+IF(Duombaze!AX285="",0,INDEX(DU!I:I,MATCH(Duombaze!AX285,DU!A:A,0),1))+IF(Duombaze!AY285="",0,INDEX(DU!I:I,MATCH(Duombaze!AY285,DU!A:A,0),1))+IF(Duombaze!AZ285="",0,INDEX(DU!I:I,MATCH(Duombaze!AZ285,DU!A:A,0),1))+IF(Duombaze!BA285="",0,INDEX(DU!I:I,MATCH(Duombaze!BA285,DU!A:A,0),1))+IF(Duombaze!BB285="",0,INDEX(DU!I:I,MATCH(Duombaze!BB285,DU!A:A,0),1))</f>
        <v>0</v>
      </c>
      <c r="BD285" s="640">
        <f>IF(Duombaze!AT285="",0,INDEX(DU!K:K,MATCH(Duombaze!AT285,DU!A:A,0),1))+IF(Duombaze!AU285="",0,INDEX(DU!K:K,MATCH(Duombaze!AU285,DU!A:A,0),1))+IF(Duombaze!AV285="",0,INDEX(DU!K:K,MATCH(Duombaze!AV285,DU!A:A,0),1))+IF(Duombaze!AW285="",0,INDEX(DU!K:K,MATCH(Duombaze!AW285,DU!A:A,0),1))+IF(Duombaze!AX285="",0,INDEX(DU!K:K,MATCH(Duombaze!AX285,DU!A:A,0),1))+IF(Duombaze!AY285="",0,INDEX(DU!K:K,MATCH(Duombaze!AY285,DU!A:A,0),1))+IF(Duombaze!AZ285="",0,INDEX(DU!K:K,MATCH(Duombaze!AZ285,DU!A:A,0),1))+IF(Duombaze!BA285="",0,INDEX(DU!K:K,MATCH(Duombaze!BA285,DU!A:A,0),1))+IF(Duombaze!BB285="",0,INDEX(DU!K:K,MATCH(Duombaze!BB285,DU!A:A,0),1))</f>
        <v>0</v>
      </c>
      <c r="BE285" s="6"/>
      <c r="BF285" s="6"/>
      <c r="BG285" s="4" t="s">
        <v>2721</v>
      </c>
      <c r="BH285" s="4" t="str">
        <f t="shared" si="128"/>
        <v>6 SPE14 Pneumatiniai st. WABCO (mech. LSV)</v>
      </c>
      <c r="BI285" s="4" t="str">
        <f>BI168</f>
        <v>ZU3APSWBCMLSV0</v>
      </c>
      <c r="BJ285" s="640" t="s">
        <v>2718</v>
      </c>
      <c r="BK285" s="640"/>
      <c r="BL285" s="640"/>
      <c r="BM285" s="640">
        <f>IF(Duombaze!BJ285="",0,INDEX(DU!I:I,MATCH(Duombaze!BJ285,DU!A:A,0),1))+IF(Duombaze!BK285="",0,INDEX(DU!I:I,MATCH(Duombaze!BK285,DU!A:A,0),1))+IF(Duombaze!BL285="",0,INDEX(DU!I:I,MATCH(Duombaze!BL285,DU!A:A,0),1))</f>
        <v>363.59249999999997</v>
      </c>
      <c r="BN285" s="640">
        <f>IF(Duombaze!BJ285="",0,INDEX(DU!K:K,MATCH(Duombaze!BJ285,DU!A:A,0),1))+IF(Duombaze!BK285="",0,INDEX(DU!K:K,MATCH(Duombaze!BK285,DU!A:A,0),1))+IF(Duombaze!BL285="",0,INDEX(DU!K:K,MATCH(Duombaze!BL285,DU!A:A,0),1))</f>
        <v>85.87</v>
      </c>
      <c r="BO285" s="6"/>
      <c r="BP285" s="6"/>
      <c r="BQ285" s="4" t="s">
        <v>290</v>
      </c>
      <c r="BR285" s="6" t="str">
        <f>IF(BQ285&lt;&gt;"",A285&amp;" "&amp;C285&amp;" "&amp;BQ285,"")</f>
        <v>6 SPE14 Stabdžių išvadai dviejų kontūrų</v>
      </c>
      <c r="BS285" s="6" t="s">
        <v>2263</v>
      </c>
      <c r="BT285" s="6" t="s">
        <v>3037</v>
      </c>
      <c r="BU285" s="6">
        <v>23705201</v>
      </c>
      <c r="BV285" s="6"/>
      <c r="BW285" s="6">
        <f>IF(Duombaze!BT285="",0,INDEX(DU!I:I,MATCH(Duombaze!BT285,DU!A:A,0),1))+IF(Duombaze!BU285="",0,INDEX(DU!I:I,MATCH(Duombaze!BU285,DU!A:A,0),1))+IF(Duombaze!BV285="",0,INDEX(DU!I:I,MATCH(Duombaze!BV285,DU!A:A,0),1))</f>
        <v>53.779853333333328</v>
      </c>
      <c r="BX285" s="6">
        <f>IF(Duombaze!BT285="",0,INDEX(DU!K:K,MATCH(Duombaze!BT285,DU!A:A,0),1))+IF(Duombaze!BU285="",0,INDEX(DU!K:K,MATCH(Duombaze!BU285,DU!A:A,0),1))+IF(Duombaze!BV285="",0,INDEX(DU!K:K,MATCH(Duombaze!BV285,DU!A:A,0),1))</f>
        <v>17.41</v>
      </c>
      <c r="BY285" s="6"/>
      <c r="BZ285" s="6"/>
      <c r="CA285" s="66"/>
      <c r="CB285" s="6" t="str">
        <f t="shared" si="134"/>
        <v/>
      </c>
      <c r="CC285" s="6"/>
      <c r="CD285" s="6">
        <f>IF(Duombaze!CC285="",0,INDEX(DU!I:I,MATCH(Duombaze!CC285,DU!A:A,0),1))</f>
        <v>0</v>
      </c>
      <c r="CE285" s="4">
        <f>IF(Duombaze!CC285="",0,INDEX(DU!K:K,MATCH(Duombaze!CC285,DU!A:A,0),1))</f>
        <v>0</v>
      </c>
      <c r="CF285" s="6"/>
      <c r="CG285" s="6"/>
      <c r="CH285" s="6"/>
      <c r="CI285" s="4" t="str">
        <f t="shared" si="105"/>
        <v/>
      </c>
      <c r="CJ285" s="6"/>
      <c r="CK285" s="6">
        <f>IF(Duombaze!CJ285="",0,INDEX(DU!I:I,MATCH(Duombaze!CJ285,DU!A:A,0),1))</f>
        <v>0</v>
      </c>
      <c r="CL285" s="4">
        <f>IF(Duombaze!CJ285="",0,INDEX(DU!K:K,MATCH(Duombaze!CJ285,DU!A:A,0),1))</f>
        <v>0</v>
      </c>
      <c r="CM285" s="6"/>
      <c r="CN285" s="6"/>
      <c r="CO285" s="6"/>
      <c r="CP285" s="4" t="str">
        <f t="shared" si="106"/>
        <v/>
      </c>
      <c r="CQ285" s="6"/>
      <c r="CR285" s="643"/>
      <c r="CS285" s="643"/>
      <c r="CT285" s="643">
        <f>IF(Duombaze!CR285="",0,INDEX(DU!I:I,MATCH(Duombaze!CR285,DU!A:A,0),1))+IF(Duombaze!CS285="",0,INDEX(DU!I:I,MATCH(Duombaze!CS285,DU!A:A,0),1))</f>
        <v>0</v>
      </c>
      <c r="CU285" s="6">
        <f>IF(Duombaze!CR285="",0,INDEX(DU!K:K,MATCH(Duombaze!CR285,DU!A:A,0),1))+IF(Duombaze!CS285="",0,INDEX(DU!K:K,MATCH(Duombaze!CS285,DU!A:A,0),1))</f>
        <v>0</v>
      </c>
      <c r="CV285" s="6"/>
      <c r="CW285" s="6"/>
      <c r="CX285" s="6"/>
      <c r="CY285" s="4" t="str">
        <f t="shared" si="107"/>
        <v/>
      </c>
      <c r="CZ285" s="6"/>
      <c r="DA285" s="674"/>
      <c r="DB285" s="674"/>
      <c r="DC285" s="674">
        <f>IF(Duombaze!DA285="",0,INDEX(DU!I:I,MATCH(Duombaze!DA285,DU!A:A,0),1))+IF(Duombaze!DB285="",0,INDEX(DU!I:I,MATCH(Duombaze!DB285,DU!A:A,0),1))</f>
        <v>0</v>
      </c>
      <c r="DD285" s="6">
        <f>IF(Duombaze!DA285="",0,INDEX(DU!K:K,MATCH(Duombaze!DA285,DU!A:A,0),1))+IF(Duombaze!DB285="",0,INDEX(DU!K:K,MATCH(Duombaze!DB285,DU!A:A,0),1))</f>
        <v>0</v>
      </c>
      <c r="DE285" s="6"/>
      <c r="DF285" s="6"/>
      <c r="DG285" s="6"/>
      <c r="DH285" s="6" t="str">
        <f t="shared" si="108"/>
        <v/>
      </c>
      <c r="DI285" s="6"/>
      <c r="DJ285" s="674"/>
      <c r="DK285" s="679"/>
      <c r="DL285" s="679">
        <f>IF(Duombaze!DJ285="",0,INDEX(DU!I:I,MATCH(Duombaze!DJ285,DU!A:A,0),1))+IF(Duombaze!DK285="",0,INDEX(DU!I:I,MATCH(Duombaze!DK285,DU!A:A,0),1))</f>
        <v>0</v>
      </c>
      <c r="DM285" s="6">
        <f>IF(Duombaze!DJ285="",0,INDEX(DU!K:K,MATCH(Duombaze!DJ285,DU!A:A,0),1))+IF(Duombaze!DK285="",0,INDEX(DU!K:K,MATCH(Duombaze!DK285,DU!A:A,0),1))</f>
        <v>0</v>
      </c>
      <c r="DN285" s="48"/>
      <c r="DO285" s="48"/>
      <c r="DP285" s="48" t="s">
        <v>2891</v>
      </c>
      <c r="DQ285" s="4" t="str">
        <f>IF(DP285&lt;&gt;"",A285&amp;" "&amp;C285&amp;" "&amp;"CERT167 "&amp;DP285,"")</f>
        <v>6 SPE14 CERT167 Gale apvalūs LED žibintai + pilnas LED (N. Danija) + atšvaitai</v>
      </c>
      <c r="DR285" s="66" t="s">
        <v>2844</v>
      </c>
      <c r="DS285" s="694" t="s">
        <v>2793</v>
      </c>
      <c r="DT285" s="694" t="s">
        <v>3049</v>
      </c>
      <c r="DU285" s="694"/>
      <c r="DV285" s="694"/>
      <c r="DW285" s="694">
        <f>IF(Duombaze!DS285="",0,INDEX(DU!I:I,MATCH(Duombaze!DS285,DU!A:A,0),1))+IF(Duombaze!DT285="",0,INDEX(DU!I:I,MATCH(Duombaze!DT285,DU!A:A,0),1))+IF(Duombaze!DU285="",0,INDEX(DU!I:I,MATCH(Duombaze!DU285,DU!A:A,0),1))+IF(Duombaze!DV285="",0,INDEX(DU!I:I,MATCH(Duombaze!DV285,DU!A:A,0),1))</f>
        <v>201.42527058823501</v>
      </c>
      <c r="DX285" s="640">
        <f>IF(Duombaze!DS285="",0,INDEX(DU!K:K,MATCH(Duombaze!DS285,DU!A:A,0),1))+IF(Duombaze!DT285="",0,INDEX(DU!K:K,MATCH(Duombaze!DT285,DU!A:A,0),1))+IF(Duombaze!DU285="",0,INDEX(DU!K:K,MATCH(Duombaze!DU285,DU!A:A,0),1))+IF(Duombaze!DV285="",0,INDEX(DU!K:KH,MATCH(Duombaze!DV285,DU!A:A,0),1))</f>
        <v>77.34</v>
      </c>
      <c r="DY285" s="66"/>
      <c r="DZ285" s="66"/>
      <c r="EA285" s="6"/>
      <c r="EB285" s="6" t="str">
        <f t="shared" si="124"/>
        <v/>
      </c>
      <c r="EC285" s="6"/>
      <c r="ED285" s="6">
        <f>IF(Duombaze!EC285="",0,INDEX(DU!I:I,MATCH(Duombaze!EC285,DU!A:A,0),1))</f>
        <v>0</v>
      </c>
      <c r="EE285" s="640">
        <f>IF(Duombaze!EC285="",0,INDEX(DU!K:K,MATCH(Duombaze!EC285,DU!A:A,0),1))</f>
        <v>0</v>
      </c>
      <c r="EF285" s="6"/>
      <c r="EG285" s="6"/>
      <c r="EH285" s="6" t="s">
        <v>8333</v>
      </c>
      <c r="EI285" s="4" t="str">
        <f t="shared" si="129"/>
        <v>6 SPE14 Lipdukai universalūs +  Umega Agro logo (ant rėmo)</v>
      </c>
      <c r="EJ285" s="6" t="s">
        <v>2761</v>
      </c>
      <c r="EK285" s="6" t="s">
        <v>255</v>
      </c>
      <c r="EL285" s="6" t="s">
        <v>3055</v>
      </c>
      <c r="EM285" s="674"/>
      <c r="EN285" s="674">
        <f>IF(Duombaze!EK285="",0,INDEX(DU!I:I,MATCH(Duombaze!EK285,DU!A:A,0),1))+IF(Duombaze!EL285="",0,INDEX(DU!I:I,MATCH(Duombaze!EL285,DU!A:A,0),1))+IF(Duombaze!EM285="",0,INDEX(DU!I:I,MATCH(Duombaze!EM285,DU!A:A,0),1))</f>
        <v>30.000210666666604</v>
      </c>
      <c r="EO285" s="6">
        <f>IF(Duombaze!EK285="",0,INDEX(DU!K:K,MATCH(Duombaze!EK285,DU!A:A,0),1))+IF(Duombaze!EL285="",0,INDEX(DU!K:K,MATCH(Duombaze!EL285,DU!A:A,0),1))+IF(Duombaze!EM285="",0,INDEX(DU!K:K,MATCH(Duombaze!EM285,DU!A:A,0),1))</f>
        <v>0</v>
      </c>
      <c r="EP285" s="6"/>
      <c r="EQ285" s="66"/>
      <c r="ER285" s="6"/>
      <c r="ES285" s="4" t="str">
        <f t="shared" si="125"/>
        <v/>
      </c>
      <c r="ET285" s="6"/>
      <c r="EU285" s="6"/>
      <c r="EV285" s="6"/>
      <c r="EW285" s="6"/>
      <c r="EX285" s="6" t="str">
        <f t="shared" si="130"/>
        <v/>
      </c>
      <c r="EY285" s="6"/>
      <c r="EZ285" s="674"/>
      <c r="FA285" s="674"/>
      <c r="FB285" s="674">
        <f>IF(Duombaze!EZ285="",0,INDEX(DU!I:I,MATCH(Duombaze!EZ285,DU!A:A,0),1))+IF(Duombaze!FA285="",0,INDEX(DU!I:I,MATCH(Duombaze!FA285,DU!A:A,0),1))</f>
        <v>0</v>
      </c>
      <c r="FC285" s="6">
        <f>IF(Duombaze!EZ285="",0,INDEX(DU!K:K,MATCH(Duombaze!EZ285,DU!A:A,0),1))+IF(Duombaze!FA285="",0,INDEX(DU!K:K,MATCH(Duombaze!FA285,DU!A:A,0),1))</f>
        <v>0</v>
      </c>
      <c r="FD285" s="6"/>
      <c r="FE285" s="6"/>
      <c r="FF285" s="6"/>
      <c r="FG285" s="6"/>
      <c r="FH285" s="6"/>
      <c r="FI285" s="6"/>
      <c r="FJ285" s="6"/>
      <c r="FK285" s="66"/>
      <c r="FL285" s="727"/>
      <c r="FM285" s="673"/>
      <c r="FN285" s="673"/>
      <c r="FO285" s="673"/>
      <c r="FP285" s="673"/>
      <c r="FQ285" s="673">
        <f>IF(Duombaze!FM285="",0,INDEX(DU!I:I,MATCH(Duombaze!FM285,DU!A:A,0),1))+IF(Duombaze!FN285="",0,INDEX(DU!I:I,MATCH(Duombaze!FN285,DU!A:A,0),1))+IF(Duombaze!FO285="",0,INDEX(DU!I:I,MATCH(Duombaze!FO285,DU!A:A,0),1))+IF(Duombaze!FP285="",0,INDEX(DU!I:I,MATCH(Duombaze!FP285,DU!A:A,0),1))</f>
        <v>0</v>
      </c>
      <c r="FR285" s="673">
        <f>IF(Duombaze!FM285="",0,INDEX(DU!K:K,MATCH(Duombaze!FM285,DU!A:A,0),1))+IF(Duombaze!FN285="",0,INDEX(DU!K:K,MATCH(Duombaze!FN285,DU!A:A,0),1))+IF(Duombaze!FO285="",0,INDEX(DU!K:K,MATCH(Duombaze!FO285,DU!A:A,0),1))+IF(Duombaze!FP285="",0,INDEX(DU!K:K,MATCH(Duombaze!FP285,DU!A:A,0),1))</f>
        <v>0</v>
      </c>
      <c r="FT285" s="101" t="s">
        <v>59</v>
      </c>
      <c r="FU285" s="101" t="s">
        <v>61</v>
      </c>
      <c r="FY285" s="6" t="s">
        <v>295</v>
      </c>
      <c r="FZ285" s="6" t="str">
        <f>IF(FY285&lt;&gt;"",A281&amp;" "&amp;C281&amp;" "&amp;FY285,"")</f>
        <v>2 SPE14 Stabdžių išvadai pneumatiniai - hidrauliniai</v>
      </c>
      <c r="GA285" s="6" t="s">
        <v>296</v>
      </c>
    </row>
    <row r="286" spans="1:183" s="7" customFormat="1" ht="23.45" customHeight="1" x14ac:dyDescent="0.25">
      <c r="A286" s="42">
        <v>7</v>
      </c>
      <c r="B286" s="42" t="s">
        <v>783</v>
      </c>
      <c r="C286" s="12" t="s">
        <v>217</v>
      </c>
      <c r="D286" s="6"/>
      <c r="E286" s="4" t="str">
        <f t="shared" si="133"/>
        <v/>
      </c>
      <c r="F286" s="6"/>
      <c r="G286" s="643"/>
      <c r="H286" s="643"/>
      <c r="I286" s="643"/>
      <c r="J286" s="643"/>
      <c r="K286" s="643"/>
      <c r="L286" s="643"/>
      <c r="M286" s="643"/>
      <c r="N286" s="643"/>
      <c r="O286" s="643"/>
      <c r="P286" s="643">
        <f>IF(Duombaze!G286="",0,INDEX(DU!I:I,MATCH(Duombaze!G286,DU!A:A,0),1))+IF(Duombaze!H286="",0,INDEX(DU!I:I,MATCH(Duombaze!H286,DU!A:A,0),1))+IF(Duombaze!I286="",0,INDEX(DU!I:I,MATCH(Duombaze!I286,DU!A:A,0),1))+IF(Duombaze!J286="",0,INDEX(DU!I:I,MATCH(Duombaze!J286,DU!A:A,0),1))+IF(Duombaze!K286="",0,INDEX(DU!I:I,MATCH(Duombaze!K286,DU!A:A,0),1))+IF(Duombaze!L286="",0,INDEX(DU!I:I,MATCH(Duombaze!L286,DU!A:A,0),1))+IF(Duombaze!M286="",0,INDEX(DU!I:I,MATCH(Duombaze!M286,DU!A:A,0),1))+IF(Duombaze!N286="",0,INDEX(DU!I:I,MATCH(Duombaze!N286,DU!A:A,0),1))+IF(Duombaze!O286="",0,INDEX(DU!I:I,MATCH(Duombaze!O286,DU!A:A,0),1))</f>
        <v>0</v>
      </c>
      <c r="Q286" s="640">
        <f>IF(Duombaze!G286="",0,INDEX(DU!K:K,MATCH(Duombaze!G286,DU!A:A,0),1))+IF(Duombaze!H286="",0,INDEX(DU!K:K,MATCH(Duombaze!H286,DU!A:A,0),1))+IF(Duombaze!I286="",0,INDEX(DU!K:K,MATCH(Duombaze!I286,DU!A:A,0),1))+IF(Duombaze!J286="",0,INDEX(DU!K:K,MATCH(Duombaze!J286,DU!A:A,0),1))+IF(Duombaze!K286="",0,INDEX(DU!K:K,MATCH(Duombaze!K286,DU!A:A,0),1))+IF(Duombaze!L286="",0,INDEX(DU!K:K,MATCH(Duombaze!L286,DU!A:A,0),1))+IF(Duombaze!M286="",0,INDEX(DU!K:K,MATCH(Duombaze!M286,DU!A:A,0),1))+IF(Duombaze!N286="",0,INDEX(DU!K:K,MATCH(Duombaze!N286,DU!A:A,0),1))+IF(Duombaze!O286="",0,INDEX(DU!K:K,MATCH(Duombaze!O286,DU!A:A,0),1))</f>
        <v>0</v>
      </c>
      <c r="R286" s="6"/>
      <c r="S286" s="48"/>
      <c r="T286" s="883"/>
      <c r="U286" s="4">
        <f>IF(Duombaze!T286="",0,INDEX(DU!I:I,MATCH(Duombaze!T286,DU!A:A,0),1))</f>
        <v>0</v>
      </c>
      <c r="V286" s="4">
        <f>IF(Duombaze!T286="",0,INDEX(DU!K:K,MATCH(Duombaze!T286,DU!A:A,0),1))</f>
        <v>0</v>
      </c>
      <c r="W286" s="6"/>
      <c r="X286" s="6"/>
      <c r="Y286" s="858"/>
      <c r="Z286" s="66"/>
      <c r="AA286" s="4" t="str">
        <f t="shared" si="120"/>
        <v/>
      </c>
      <c r="AB286" s="6"/>
      <c r="AC286" s="6">
        <f>IF(Duombaze!AB286="",0,INDEX(DU!I:I,MATCH(Duombaze!AB286,DU!A:A,0),1))</f>
        <v>0</v>
      </c>
      <c r="AD286" s="2">
        <f>IF(Duombaze!AB286="",0,INDEX(DU!K:K,MATCH(Duombaze!AB286,DU!A:A,0),1))</f>
        <v>0</v>
      </c>
      <c r="AE286" s="6"/>
      <c r="AF286" s="6"/>
      <c r="AG286" s="6"/>
      <c r="AH286" s="4" t="str">
        <f t="shared" si="132"/>
        <v/>
      </c>
      <c r="AI286" s="6"/>
      <c r="AJ286" s="643"/>
      <c r="AK286" s="643"/>
      <c r="AL286" s="643"/>
      <c r="AM286" s="643">
        <f>IF(Duombaze!AJ286="",0,INDEX(DU!I:I,MATCH(Duombaze!AJ286,DU!A:A,0),1))+IF(Duombaze!AK286="",0,INDEX(DU!I:I,MATCH(Duombaze!AK286,DU!A:A,0),1))+IF(Duombaze!AL286="",0,INDEX(DU!I:I,MATCH(Duombaze!AL286,DU!A:A,0),1))</f>
        <v>0</v>
      </c>
      <c r="AN286" s="643">
        <f>IF(Duombaze!AJ286="",0,INDEX(DU!K:K,MATCH(Duombaze!AJ286,DU!A:A,0),1))+IF(Duombaze!AK286="",0,INDEX(DU!K:K,MATCH(Duombaze!AK286,DU!A:A,0),1))+IF(Duombaze!AL286="",0,INDEX(DU!K:K,MATCH(Duombaze!AL286,DU!A:A,0),1))</f>
        <v>0</v>
      </c>
      <c r="AO286" s="6"/>
      <c r="AP286" s="6"/>
      <c r="AQ286" s="6"/>
      <c r="AR286" s="4" t="str">
        <f t="shared" si="104"/>
        <v/>
      </c>
      <c r="AS286" s="6"/>
      <c r="AT286" s="643"/>
      <c r="AU286" s="643"/>
      <c r="AV286" s="643"/>
      <c r="AW286" s="643"/>
      <c r="AX286" s="643"/>
      <c r="AY286" s="643"/>
      <c r="AZ286" s="643"/>
      <c r="BA286" s="643"/>
      <c r="BB286" s="643"/>
      <c r="BC286" s="643">
        <f>IF(Duombaze!AT286="",0,INDEX(DU!I:I,MATCH(Duombaze!AT286,DU!A:A,0),1))+IF(Duombaze!AU286="",0,INDEX(DU!I:I,MATCH(Duombaze!AU286,DU!A:A,0),1))+IF(Duombaze!AV286="",0,INDEX(DU!I:I,MATCH(Duombaze!AV286,DU!A:A,0),1))+IF(Duombaze!AW286="",0,INDEX(DU!I:I,MATCH(Duombaze!AW286,DU!A:A,0),1))+IF(Duombaze!AX286="",0,INDEX(DU!I:I,MATCH(Duombaze!AX286,DU!A:A,0),1))+IF(Duombaze!AY286="",0,INDEX(DU!I:I,MATCH(Duombaze!AY286,DU!A:A,0),1))+IF(Duombaze!AZ286="",0,INDEX(DU!I:I,MATCH(Duombaze!AZ286,DU!A:A,0),1))+IF(Duombaze!BA286="",0,INDEX(DU!I:I,MATCH(Duombaze!BA286,DU!A:A,0),1))+IF(Duombaze!BB286="",0,INDEX(DU!I:I,MATCH(Duombaze!BB286,DU!A:A,0),1))</f>
        <v>0</v>
      </c>
      <c r="BD286" s="640">
        <f>IF(Duombaze!AT286="",0,INDEX(DU!K:K,MATCH(Duombaze!AT286,DU!A:A,0),1))+IF(Duombaze!AU286="",0,INDEX(DU!K:K,MATCH(Duombaze!AU286,DU!A:A,0),1))+IF(Duombaze!AV286="",0,INDEX(DU!K:K,MATCH(Duombaze!AV286,DU!A:A,0),1))+IF(Duombaze!AW286="",0,INDEX(DU!K:K,MATCH(Duombaze!AW286,DU!A:A,0),1))+IF(Duombaze!AX286="",0,INDEX(DU!K:K,MATCH(Duombaze!AX286,DU!A:A,0),1))+IF(Duombaze!AY286="",0,INDEX(DU!K:K,MATCH(Duombaze!AY286,DU!A:A,0),1))+IF(Duombaze!AZ286="",0,INDEX(DU!K:K,MATCH(Duombaze!AZ286,DU!A:A,0),1))+IF(Duombaze!BA286="",0,INDEX(DU!K:K,MATCH(Duombaze!BA286,DU!A:A,0),1))+IF(Duombaze!BB286="",0,INDEX(DU!K:K,MATCH(Duombaze!BB286,DU!A:A,0),1))</f>
        <v>0</v>
      </c>
      <c r="BE286" s="6"/>
      <c r="BF286" s="6"/>
      <c r="BG286" s="4"/>
      <c r="BH286" s="4"/>
      <c r="BI286" s="4"/>
      <c r="BJ286" s="640"/>
      <c r="BK286" s="640"/>
      <c r="BL286" s="640"/>
      <c r="BM286" s="640">
        <f>IF(Duombaze!BJ286="",0,INDEX(DU!I:I,MATCH(Duombaze!BJ286,DU!A:A,0),1))+IF(Duombaze!BK286="",0,INDEX(DU!I:I,MATCH(Duombaze!BK286,DU!A:A,0),1))+IF(Duombaze!BL286="",0,INDEX(DU!I:I,MATCH(Duombaze!BL286,DU!A:A,0),1))</f>
        <v>0</v>
      </c>
      <c r="BN286" s="640">
        <f>IF(Duombaze!BJ286="",0,INDEX(DU!K:K,MATCH(Duombaze!BJ286,DU!A:A,0),1))+IF(Duombaze!BK286="",0,INDEX(DU!K:K,MATCH(Duombaze!BK286,DU!A:A,0),1))+IF(Duombaze!BL286="",0,INDEX(DU!K:K,MATCH(Duombaze!BL286,DU!A:A,0),1))</f>
        <v>0</v>
      </c>
      <c r="BO286" s="4"/>
      <c r="BP286" s="4"/>
      <c r="BQ286" s="6"/>
      <c r="BR286" s="6" t="str">
        <f>IF(BQ286&lt;&gt;"",A286&amp;" "&amp;C286&amp;" "&amp;BQ286,"")</f>
        <v/>
      </c>
      <c r="BS286" s="6"/>
      <c r="BT286" s="6"/>
      <c r="BU286" s="6"/>
      <c r="BV286" s="6"/>
      <c r="BW286" s="6">
        <f>IF(Duombaze!BT286="",0,INDEX(DU!I:I,MATCH(Duombaze!BT286,DU!A:A,0),1))+IF(Duombaze!BU286="",0,INDEX(DU!I:I,MATCH(Duombaze!BU286,DU!A:A,0),1))+IF(Duombaze!BV286="",0,INDEX(DU!I:I,MATCH(Duombaze!BV286,DU!A:A,0),1))</f>
        <v>0</v>
      </c>
      <c r="BX286" s="6">
        <f>IF(Duombaze!BT286="",0,INDEX(DU!K:K,MATCH(Duombaze!BT286,DU!A:A,0),1))+IF(Duombaze!BU286="",0,INDEX(DU!K:K,MATCH(Duombaze!BU286,DU!A:A,0),1))+IF(Duombaze!BV286="",0,INDEX(DU!K:K,MATCH(Duombaze!BV286,DU!A:A,0),1))</f>
        <v>0</v>
      </c>
      <c r="BY286" s="6"/>
      <c r="BZ286" s="6"/>
      <c r="CA286" s="66"/>
      <c r="CB286" s="6" t="str">
        <f t="shared" si="134"/>
        <v/>
      </c>
      <c r="CC286" s="6"/>
      <c r="CD286" s="6">
        <f>IF(Duombaze!CC286="",0,INDEX(DU!I:I,MATCH(Duombaze!CC286,DU!A:A,0),1))</f>
        <v>0</v>
      </c>
      <c r="CE286" s="4">
        <f>IF(Duombaze!CC286="",0,INDEX(DU!K:K,MATCH(Duombaze!CC286,DU!A:A,0),1))</f>
        <v>0</v>
      </c>
      <c r="CF286" s="6"/>
      <c r="CG286" s="6"/>
      <c r="CH286" s="6"/>
      <c r="CI286" s="4" t="str">
        <f t="shared" si="105"/>
        <v/>
      </c>
      <c r="CJ286" s="6"/>
      <c r="CK286" s="6">
        <f>IF(Duombaze!CJ286="",0,INDEX(DU!I:I,MATCH(Duombaze!CJ286,DU!A:A,0),1))</f>
        <v>0</v>
      </c>
      <c r="CL286" s="4">
        <f>IF(Duombaze!CJ286="",0,INDEX(DU!K:K,MATCH(Duombaze!CJ286,DU!A:A,0),1))</f>
        <v>0</v>
      </c>
      <c r="CM286" s="6"/>
      <c r="CN286" s="6"/>
      <c r="CO286" s="6"/>
      <c r="CP286" s="4" t="str">
        <f t="shared" si="106"/>
        <v/>
      </c>
      <c r="CQ286" s="6"/>
      <c r="CR286" s="643"/>
      <c r="CS286" s="643"/>
      <c r="CT286" s="643">
        <f>IF(Duombaze!CR286="",0,INDEX(DU!I:I,MATCH(Duombaze!CR286,DU!A:A,0),1))+IF(Duombaze!CS286="",0,INDEX(DU!I:I,MATCH(Duombaze!CS286,DU!A:A,0),1))</f>
        <v>0</v>
      </c>
      <c r="CU286" s="6">
        <f>IF(Duombaze!CR286="",0,INDEX(DU!K:K,MATCH(Duombaze!CR286,DU!A:A,0),1))+IF(Duombaze!CS286="",0,INDEX(DU!K:K,MATCH(Duombaze!CS286,DU!A:A,0),1))</f>
        <v>0</v>
      </c>
      <c r="CV286" s="6"/>
      <c r="CW286" s="6"/>
      <c r="CX286" s="6"/>
      <c r="CY286" s="4" t="str">
        <f t="shared" si="107"/>
        <v/>
      </c>
      <c r="CZ286" s="6"/>
      <c r="DA286" s="674"/>
      <c r="DB286" s="674"/>
      <c r="DC286" s="674">
        <f>IF(Duombaze!DA286="",0,INDEX(DU!I:I,MATCH(Duombaze!DA286,DU!A:A,0),1))+IF(Duombaze!DB286="",0,INDEX(DU!I:I,MATCH(Duombaze!DB286,DU!A:A,0),1))</f>
        <v>0</v>
      </c>
      <c r="DD286" s="6">
        <f>IF(Duombaze!DA286="",0,INDEX(DU!K:K,MATCH(Duombaze!DA286,DU!A:A,0),1))+IF(Duombaze!DB286="",0,INDEX(DU!K:K,MATCH(Duombaze!DB286,DU!A:A,0),1))</f>
        <v>0</v>
      </c>
      <c r="DE286" s="6"/>
      <c r="DF286" s="6"/>
      <c r="DG286" s="6"/>
      <c r="DH286" s="6" t="str">
        <f t="shared" si="108"/>
        <v/>
      </c>
      <c r="DI286" s="6"/>
      <c r="DJ286" s="674"/>
      <c r="DK286" s="679"/>
      <c r="DL286" s="679">
        <f>IF(Duombaze!DJ286="",0,INDEX(DU!I:I,MATCH(Duombaze!DJ286,DU!A:A,0),1))+IF(Duombaze!DK286="",0,INDEX(DU!I:I,MATCH(Duombaze!DK286,DU!A:A,0),1))</f>
        <v>0</v>
      </c>
      <c r="DM286" s="6">
        <f>IF(Duombaze!DJ286="",0,INDEX(DU!K:K,MATCH(Duombaze!DJ286,DU!A:A,0),1))+IF(Duombaze!DK286="",0,INDEX(DU!K:K,MATCH(Duombaze!DK286,DU!A:A,0),1))</f>
        <v>0</v>
      </c>
      <c r="DN286" s="48"/>
      <c r="DO286" s="48"/>
      <c r="DP286" s="48"/>
      <c r="DQ286" s="4" t="str">
        <f t="shared" si="109"/>
        <v/>
      </c>
      <c r="DR286" s="66"/>
      <c r="DS286" s="694"/>
      <c r="DT286" s="694"/>
      <c r="DU286" s="694"/>
      <c r="DV286" s="694"/>
      <c r="DW286" s="694">
        <f>IF(Duombaze!DS286="",0,INDEX(DU!I:I,MATCH(Duombaze!DS286,DU!A:A,0),1))+IF(Duombaze!DT286="",0,INDEX(DU!I:I,MATCH(Duombaze!DT286,DU!A:A,0),1))+IF(Duombaze!DU286="",0,INDEX(DU!I:I,MATCH(Duombaze!DU286,DU!A:A,0),1))+IF(Duombaze!DV286="",0,INDEX(DU!I:I,MATCH(Duombaze!DV286,DU!A:A,0),1))</f>
        <v>0</v>
      </c>
      <c r="DX286" s="640">
        <f>IF(Duombaze!DS286="",0,INDEX(DU!K:K,MATCH(Duombaze!DS286,DU!A:A,0),1))+IF(Duombaze!DT286="",0,INDEX(DU!K:K,MATCH(Duombaze!DT286,DU!A:A,0),1))+IF(Duombaze!DU286="",0,INDEX(DU!K:K,MATCH(Duombaze!DU286,DU!A:A,0),1))+IF(Duombaze!DV286="",0,INDEX(DU!K:KH,MATCH(Duombaze!DV286,DU!A:A,0),1))</f>
        <v>0</v>
      </c>
      <c r="DY286" s="66"/>
      <c r="DZ286" s="66"/>
      <c r="EA286" s="6"/>
      <c r="EB286" s="6" t="str">
        <f t="shared" si="124"/>
        <v/>
      </c>
      <c r="EC286" s="6"/>
      <c r="ED286" s="6">
        <f>IF(Duombaze!EC286="",0,INDEX(DU!I:I,MATCH(Duombaze!EC286,DU!A:A,0),1))</f>
        <v>0</v>
      </c>
      <c r="EE286" s="640">
        <f>IF(Duombaze!EC286="",0,INDEX(DU!K:K,MATCH(Duombaze!EC286,DU!A:A,0),1))</f>
        <v>0</v>
      </c>
      <c r="EF286" s="6"/>
      <c r="EG286" s="6"/>
      <c r="EH286" s="6"/>
      <c r="EI286" s="4" t="str">
        <f t="shared" si="129"/>
        <v/>
      </c>
      <c r="EJ286" s="6"/>
      <c r="EK286" s="674"/>
      <c r="EL286" s="674"/>
      <c r="EM286" s="674"/>
      <c r="EN286" s="674">
        <f>IF(Duombaze!EK286="",0,INDEX(DU!I:I,MATCH(Duombaze!EK286,DU!A:A,0),1))+IF(Duombaze!EL286="",0,INDEX(DU!I:I,MATCH(Duombaze!EL286,DU!A:A,0),1))+IF(Duombaze!EM286="",0,INDEX(DU!I:I,MATCH(Duombaze!EM286,DU!A:A,0),1))</f>
        <v>0</v>
      </c>
      <c r="EO286" s="6">
        <f>IF(Duombaze!EK286="",0,INDEX(DU!K:K,MATCH(Duombaze!EK286,DU!A:A,0),1))+IF(Duombaze!EL286="",0,INDEX(DU!K:K,MATCH(Duombaze!EL286,DU!A:A,0),1))+IF(Duombaze!EM286="",0,INDEX(DU!K:K,MATCH(Duombaze!EM286,DU!A:A,0),1))</f>
        <v>0</v>
      </c>
      <c r="EP286" s="6"/>
      <c r="EQ286" s="66"/>
      <c r="ER286" s="6"/>
      <c r="ES286" s="4" t="str">
        <f t="shared" si="125"/>
        <v/>
      </c>
      <c r="ET286" s="6"/>
      <c r="EU286" s="6"/>
      <c r="EV286" s="6"/>
      <c r="EW286" s="6"/>
      <c r="EX286" s="6" t="str">
        <f t="shared" si="130"/>
        <v/>
      </c>
      <c r="EY286" s="6"/>
      <c r="EZ286" s="674"/>
      <c r="FA286" s="674"/>
      <c r="FB286" s="674">
        <f>IF(Duombaze!EZ286="",0,INDEX(DU!I:I,MATCH(Duombaze!EZ286,DU!A:A,0),1))+IF(Duombaze!FA286="",0,INDEX(DU!I:I,MATCH(Duombaze!FA286,DU!A:A,0),1))</f>
        <v>0</v>
      </c>
      <c r="FC286" s="6">
        <f>IF(Duombaze!EZ286="",0,INDEX(DU!K:K,MATCH(Duombaze!EZ286,DU!A:A,0),1))+IF(Duombaze!FA286="",0,INDEX(DU!K:K,MATCH(Duombaze!FA286,DU!A:A,0),1))</f>
        <v>0</v>
      </c>
      <c r="FD286" s="6"/>
      <c r="FE286" s="6"/>
      <c r="FF286" s="6"/>
      <c r="FG286" s="6"/>
      <c r="FH286" s="6"/>
      <c r="FI286" s="6"/>
      <c r="FJ286" s="6"/>
      <c r="FK286" s="66"/>
      <c r="FL286" s="14"/>
      <c r="FM286" s="673"/>
      <c r="FN286" s="673"/>
      <c r="FO286" s="673"/>
      <c r="FP286" s="673"/>
      <c r="FQ286" s="673">
        <f>IF(Duombaze!FM286="",0,INDEX(DU!I:I,MATCH(Duombaze!FM286,DU!A:A,0),1))+IF(Duombaze!FN286="",0,INDEX(DU!I:I,MATCH(Duombaze!FN286,DU!A:A,0),1))+IF(Duombaze!FO286="",0,INDEX(DU!I:I,MATCH(Duombaze!FO286,DU!A:A,0),1))+IF(Duombaze!FP286="",0,INDEX(DU!I:I,MATCH(Duombaze!FP286,DU!A:A,0),1))</f>
        <v>0</v>
      </c>
      <c r="FR286" s="673">
        <f>IF(Duombaze!FM286="",0,INDEX(DU!K:K,MATCH(Duombaze!FM286,DU!A:A,0),1))+IF(Duombaze!FN286="",0,INDEX(DU!K:K,MATCH(Duombaze!FN286,DU!A:A,0),1))+IF(Duombaze!FO286="",0,INDEX(DU!K:K,MATCH(Duombaze!FO286,DU!A:A,0),1))+IF(Duombaze!FP286="",0,INDEX(DU!K:K,MATCH(Duombaze!FP286,DU!A:A,0),1))</f>
        <v>0</v>
      </c>
      <c r="FT286" s="101" t="s">
        <v>114</v>
      </c>
      <c r="FU286" s="101" t="s">
        <v>124</v>
      </c>
      <c r="FY286" s="256" t="s">
        <v>290</v>
      </c>
      <c r="FZ286" s="6" t="str">
        <f>IF(FY286&lt;&gt;"",A282&amp;" "&amp;C282&amp;" "&amp;FY286,"")</f>
        <v>3 SPE14 Stabdžių išvadai dviejų kontūrų</v>
      </c>
      <c r="GA286" s="256" t="s">
        <v>2123</v>
      </c>
    </row>
    <row r="287" spans="1:183" s="7" customFormat="1" ht="23.45" customHeight="1" x14ac:dyDescent="0.25">
      <c r="A287" s="42">
        <v>8</v>
      </c>
      <c r="B287" s="42" t="s">
        <v>783</v>
      </c>
      <c r="C287" s="12" t="s">
        <v>217</v>
      </c>
      <c r="D287" s="6"/>
      <c r="E287" s="4" t="str">
        <f t="shared" si="133"/>
        <v/>
      </c>
      <c r="F287" s="6"/>
      <c r="G287" s="643"/>
      <c r="H287" s="643"/>
      <c r="I287" s="643"/>
      <c r="J287" s="643"/>
      <c r="K287" s="643"/>
      <c r="L287" s="643"/>
      <c r="M287" s="643"/>
      <c r="N287" s="643"/>
      <c r="O287" s="643"/>
      <c r="P287" s="643">
        <f>IF(Duombaze!G287="",0,INDEX(DU!I:I,MATCH(Duombaze!G287,DU!A:A,0),1))+IF(Duombaze!H287="",0,INDEX(DU!I:I,MATCH(Duombaze!H287,DU!A:A,0),1))+IF(Duombaze!I287="",0,INDEX(DU!I:I,MATCH(Duombaze!I287,DU!A:A,0),1))+IF(Duombaze!J287="",0,INDEX(DU!I:I,MATCH(Duombaze!J287,DU!A:A,0),1))+IF(Duombaze!K287="",0,INDEX(DU!I:I,MATCH(Duombaze!K287,DU!A:A,0),1))+IF(Duombaze!L287="",0,INDEX(DU!I:I,MATCH(Duombaze!L287,DU!A:A,0),1))+IF(Duombaze!M287="",0,INDEX(DU!I:I,MATCH(Duombaze!M287,DU!A:A,0),1))+IF(Duombaze!N287="",0,INDEX(DU!I:I,MATCH(Duombaze!N287,DU!A:A,0),1))+IF(Duombaze!O287="",0,INDEX(DU!I:I,MATCH(Duombaze!O287,DU!A:A,0),1))</f>
        <v>0</v>
      </c>
      <c r="Q287" s="640">
        <f>IF(Duombaze!G287="",0,INDEX(DU!K:K,MATCH(Duombaze!G287,DU!A:A,0),1))+IF(Duombaze!H287="",0,INDEX(DU!K:K,MATCH(Duombaze!H287,DU!A:A,0),1))+IF(Duombaze!I287="",0,INDEX(DU!K:K,MATCH(Duombaze!I287,DU!A:A,0),1))+IF(Duombaze!J287="",0,INDEX(DU!K:K,MATCH(Duombaze!J287,DU!A:A,0),1))+IF(Duombaze!K287="",0,INDEX(DU!K:K,MATCH(Duombaze!K287,DU!A:A,0),1))+IF(Duombaze!L287="",0,INDEX(DU!K:K,MATCH(Duombaze!L287,DU!A:A,0),1))+IF(Duombaze!M287="",0,INDEX(DU!K:K,MATCH(Duombaze!M287,DU!A:A,0),1))+IF(Duombaze!N287="",0,INDEX(DU!K:K,MATCH(Duombaze!N287,DU!A:A,0),1))+IF(Duombaze!O287="",0,INDEX(DU!K:K,MATCH(Duombaze!O287,DU!A:A,0),1))</f>
        <v>0</v>
      </c>
      <c r="R287" s="6"/>
      <c r="S287" s="48"/>
      <c r="T287" s="883"/>
      <c r="U287" s="4">
        <f>IF(Duombaze!T287="",0,INDEX(DU!I:I,MATCH(Duombaze!T287,DU!A:A,0),1))</f>
        <v>0</v>
      </c>
      <c r="V287" s="4">
        <f>IF(Duombaze!T287="",0,INDEX(DU!K:K,MATCH(Duombaze!T287,DU!A:A,0),1))</f>
        <v>0</v>
      </c>
      <c r="W287" s="6"/>
      <c r="X287" s="6"/>
      <c r="Y287" s="858"/>
      <c r="Z287" s="66"/>
      <c r="AA287" s="4" t="str">
        <f t="shared" si="120"/>
        <v/>
      </c>
      <c r="AB287" s="6"/>
      <c r="AC287" s="6">
        <f>IF(Duombaze!AB287="",0,INDEX(DU!I:I,MATCH(Duombaze!AB287,DU!A:A,0),1))</f>
        <v>0</v>
      </c>
      <c r="AD287" s="2">
        <f>IF(Duombaze!AB287="",0,INDEX(DU!K:K,MATCH(Duombaze!AB287,DU!A:A,0),1))</f>
        <v>0</v>
      </c>
      <c r="AE287" s="6"/>
      <c r="AF287" s="6"/>
      <c r="AG287" s="6"/>
      <c r="AH287" s="4" t="str">
        <f t="shared" si="132"/>
        <v/>
      </c>
      <c r="AI287" s="6"/>
      <c r="AJ287" s="643"/>
      <c r="AK287" s="643"/>
      <c r="AL287" s="643"/>
      <c r="AM287" s="643">
        <f>IF(Duombaze!AJ287="",0,INDEX(DU!I:I,MATCH(Duombaze!AJ287,DU!A:A,0),1))+IF(Duombaze!AK287="",0,INDEX(DU!I:I,MATCH(Duombaze!AK287,DU!A:A,0),1))+IF(Duombaze!AL287="",0,INDEX(DU!I:I,MATCH(Duombaze!AL287,DU!A:A,0),1))</f>
        <v>0</v>
      </c>
      <c r="AN287" s="643">
        <f>IF(Duombaze!AJ287="",0,INDEX(DU!K:K,MATCH(Duombaze!AJ287,DU!A:A,0),1))+IF(Duombaze!AK287="",0,INDEX(DU!K:K,MATCH(Duombaze!AK287,DU!A:A,0),1))+IF(Duombaze!AL287="",0,INDEX(DU!K:K,MATCH(Duombaze!AL287,DU!A:A,0),1))</f>
        <v>0</v>
      </c>
      <c r="AO287" s="6"/>
      <c r="AP287" s="6"/>
      <c r="AQ287" s="6"/>
      <c r="AR287" s="4" t="str">
        <f t="shared" si="104"/>
        <v/>
      </c>
      <c r="AS287" s="6"/>
      <c r="AT287" s="643"/>
      <c r="AU287" s="643"/>
      <c r="AV287" s="643"/>
      <c r="AW287" s="643"/>
      <c r="AX287" s="643"/>
      <c r="AY287" s="643"/>
      <c r="AZ287" s="643"/>
      <c r="BA287" s="643"/>
      <c r="BB287" s="643"/>
      <c r="BC287" s="643">
        <f>IF(Duombaze!AT287="",0,INDEX(DU!I:I,MATCH(Duombaze!AT287,DU!A:A,0),1))+IF(Duombaze!AU287="",0,INDEX(DU!I:I,MATCH(Duombaze!AU287,DU!A:A,0),1))+IF(Duombaze!AV287="",0,INDEX(DU!I:I,MATCH(Duombaze!AV287,DU!A:A,0),1))+IF(Duombaze!AW287="",0,INDEX(DU!I:I,MATCH(Duombaze!AW287,DU!A:A,0),1))+IF(Duombaze!AX287="",0,INDEX(DU!I:I,MATCH(Duombaze!AX287,DU!A:A,0),1))+IF(Duombaze!AY287="",0,INDEX(DU!I:I,MATCH(Duombaze!AY287,DU!A:A,0),1))+IF(Duombaze!AZ287="",0,INDEX(DU!I:I,MATCH(Duombaze!AZ287,DU!A:A,0),1))+IF(Duombaze!BA287="",0,INDEX(DU!I:I,MATCH(Duombaze!BA287,DU!A:A,0),1))+IF(Duombaze!BB287="",0,INDEX(DU!I:I,MATCH(Duombaze!BB287,DU!A:A,0),1))</f>
        <v>0</v>
      </c>
      <c r="BD287" s="640">
        <f>IF(Duombaze!AT287="",0,INDEX(DU!K:K,MATCH(Duombaze!AT287,DU!A:A,0),1))+IF(Duombaze!AU287="",0,INDEX(DU!K:K,MATCH(Duombaze!AU287,DU!A:A,0),1))+IF(Duombaze!AV287="",0,INDEX(DU!K:K,MATCH(Duombaze!AV287,DU!A:A,0),1))+IF(Duombaze!AW287="",0,INDEX(DU!K:K,MATCH(Duombaze!AW287,DU!A:A,0),1))+IF(Duombaze!AX287="",0,INDEX(DU!K:K,MATCH(Duombaze!AX287,DU!A:A,0),1))+IF(Duombaze!AY287="",0,INDEX(DU!K:K,MATCH(Duombaze!AY287,DU!A:A,0),1))+IF(Duombaze!AZ287="",0,INDEX(DU!K:K,MATCH(Duombaze!AZ287,DU!A:A,0),1))+IF(Duombaze!BA287="",0,INDEX(DU!K:K,MATCH(Duombaze!BA287,DU!A:A,0),1))+IF(Duombaze!BB287="",0,INDEX(DU!K:K,MATCH(Duombaze!BB287,DU!A:A,0),1))</f>
        <v>0</v>
      </c>
      <c r="BE287" s="6"/>
      <c r="BF287" s="6"/>
      <c r="BG287" s="4"/>
      <c r="BH287" s="4"/>
      <c r="BI287" s="4"/>
      <c r="BJ287" s="640"/>
      <c r="BK287" s="640"/>
      <c r="BL287" s="640"/>
      <c r="BM287" s="640">
        <f>IF(Duombaze!BJ287="",0,INDEX(DU!I:I,MATCH(Duombaze!BJ287,DU!A:A,0),1))+IF(Duombaze!BK287="",0,INDEX(DU!I:I,MATCH(Duombaze!BK287,DU!A:A,0),1))+IF(Duombaze!BL287="",0,INDEX(DU!I:I,MATCH(Duombaze!BL287,DU!A:A,0),1))</f>
        <v>0</v>
      </c>
      <c r="BN287" s="640">
        <f>IF(Duombaze!BJ287="",0,INDEX(DU!K:K,MATCH(Duombaze!BJ287,DU!A:A,0),1))+IF(Duombaze!BK287="",0,INDEX(DU!K:K,MATCH(Duombaze!BK287,DU!A:A,0),1))+IF(Duombaze!BL287="",0,INDEX(DU!K:K,MATCH(Duombaze!BL287,DU!A:A,0),1))</f>
        <v>0</v>
      </c>
      <c r="BO287" s="4"/>
      <c r="BP287" s="4"/>
      <c r="BQ287" s="6"/>
      <c r="BR287" s="6"/>
      <c r="BS287" s="6"/>
      <c r="BT287" s="6"/>
      <c r="BU287" s="6"/>
      <c r="BV287" s="6"/>
      <c r="BW287" s="6">
        <f>IF(Duombaze!BT287="",0,INDEX(DU!I:I,MATCH(Duombaze!BT287,DU!A:A,0),1))+IF(Duombaze!BU287="",0,INDEX(DU!I:I,MATCH(Duombaze!BU287,DU!A:A,0),1))+IF(Duombaze!BV287="",0,INDEX(DU!I:I,MATCH(Duombaze!BV287,DU!A:A,0),1))</f>
        <v>0</v>
      </c>
      <c r="BX287" s="6">
        <f>IF(Duombaze!BT287="",0,INDEX(DU!K:K,MATCH(Duombaze!BT287,DU!A:A,0),1))+IF(Duombaze!BU287="",0,INDEX(DU!K:K,MATCH(Duombaze!BU287,DU!A:A,0),1))+IF(Duombaze!BV287="",0,INDEX(DU!K:K,MATCH(Duombaze!BV287,DU!A:A,0),1))</f>
        <v>0</v>
      </c>
      <c r="BY287" s="6"/>
      <c r="BZ287" s="6"/>
      <c r="CA287" s="6"/>
      <c r="CB287" s="6" t="str">
        <f t="shared" si="134"/>
        <v/>
      </c>
      <c r="CC287" s="6"/>
      <c r="CD287" s="6">
        <f>IF(Duombaze!CC287="",0,INDEX(DU!I:I,MATCH(Duombaze!CC287,DU!A:A,0),1))</f>
        <v>0</v>
      </c>
      <c r="CE287" s="4">
        <f>IF(Duombaze!CC287="",0,INDEX(DU!K:K,MATCH(Duombaze!CC287,DU!A:A,0),1))</f>
        <v>0</v>
      </c>
      <c r="CF287" s="6"/>
      <c r="CG287" s="6"/>
      <c r="CH287" s="6"/>
      <c r="CI287" s="4" t="str">
        <f t="shared" si="105"/>
        <v/>
      </c>
      <c r="CJ287" s="6"/>
      <c r="CK287" s="6">
        <f>IF(Duombaze!CJ287="",0,INDEX(DU!I:I,MATCH(Duombaze!CJ287,DU!A:A,0),1))</f>
        <v>0</v>
      </c>
      <c r="CL287" s="4">
        <f>IF(Duombaze!CJ287="",0,INDEX(DU!K:K,MATCH(Duombaze!CJ287,DU!A:A,0),1))</f>
        <v>0</v>
      </c>
      <c r="CM287" s="6"/>
      <c r="CN287" s="6"/>
      <c r="CO287" s="6"/>
      <c r="CP287" s="4" t="str">
        <f t="shared" si="106"/>
        <v/>
      </c>
      <c r="CQ287" s="6"/>
      <c r="CR287" s="643"/>
      <c r="CS287" s="643"/>
      <c r="CT287" s="643">
        <f>IF(Duombaze!CR287="",0,INDEX(DU!I:I,MATCH(Duombaze!CR287,DU!A:A,0),1))+IF(Duombaze!CS287="",0,INDEX(DU!I:I,MATCH(Duombaze!CS287,DU!A:A,0),1))</f>
        <v>0</v>
      </c>
      <c r="CU287" s="6">
        <f>IF(Duombaze!CR287="",0,INDEX(DU!K:K,MATCH(Duombaze!CR287,DU!A:A,0),1))+IF(Duombaze!CS287="",0,INDEX(DU!K:K,MATCH(Duombaze!CS287,DU!A:A,0),1))</f>
        <v>0</v>
      </c>
      <c r="CV287" s="6"/>
      <c r="CW287" s="6"/>
      <c r="CX287" s="6"/>
      <c r="CY287" s="4" t="str">
        <f t="shared" si="107"/>
        <v/>
      </c>
      <c r="CZ287" s="6"/>
      <c r="DA287" s="674"/>
      <c r="DB287" s="674"/>
      <c r="DC287" s="674">
        <f>IF(Duombaze!DA287="",0,INDEX(DU!I:I,MATCH(Duombaze!DA287,DU!A:A,0),1))+IF(Duombaze!DB287="",0,INDEX(DU!I:I,MATCH(Duombaze!DB287,DU!A:A,0),1))</f>
        <v>0</v>
      </c>
      <c r="DD287" s="6">
        <f>IF(Duombaze!DA287="",0,INDEX(DU!K:K,MATCH(Duombaze!DA287,DU!A:A,0),1))+IF(Duombaze!DB287="",0,INDEX(DU!K:K,MATCH(Duombaze!DB287,DU!A:A,0),1))</f>
        <v>0</v>
      </c>
      <c r="DE287" s="6"/>
      <c r="DF287" s="6"/>
      <c r="DG287" s="6"/>
      <c r="DH287" s="6" t="str">
        <f t="shared" si="108"/>
        <v/>
      </c>
      <c r="DI287" s="6"/>
      <c r="DJ287" s="674"/>
      <c r="DK287" s="679"/>
      <c r="DL287" s="679">
        <f>IF(Duombaze!DJ287="",0,INDEX(DU!I:I,MATCH(Duombaze!DJ287,DU!A:A,0),1))+IF(Duombaze!DK287="",0,INDEX(DU!I:I,MATCH(Duombaze!DK287,DU!A:A,0),1))</f>
        <v>0</v>
      </c>
      <c r="DM287" s="6">
        <f>IF(Duombaze!DJ287="",0,INDEX(DU!K:K,MATCH(Duombaze!DJ287,DU!A:A,0),1))+IF(Duombaze!DK287="",0,INDEX(DU!K:K,MATCH(Duombaze!DK287,DU!A:A,0),1))</f>
        <v>0</v>
      </c>
      <c r="DN287" s="48"/>
      <c r="DO287" s="48"/>
      <c r="DP287" s="48"/>
      <c r="DQ287" s="4" t="str">
        <f t="shared" si="109"/>
        <v/>
      </c>
      <c r="DR287" s="66"/>
      <c r="DS287" s="694"/>
      <c r="DT287" s="694"/>
      <c r="DU287" s="694"/>
      <c r="DV287" s="694"/>
      <c r="DW287" s="694">
        <f>IF(Duombaze!DS287="",0,INDEX(DU!I:I,MATCH(Duombaze!DS287,DU!A:A,0),1))+IF(Duombaze!DT287="",0,INDEX(DU!I:I,MATCH(Duombaze!DT287,DU!A:A,0),1))+IF(Duombaze!DU287="",0,INDEX(DU!I:I,MATCH(Duombaze!DU287,DU!A:A,0),1))+IF(Duombaze!DV287="",0,INDEX(DU!I:I,MATCH(Duombaze!DV287,DU!A:A,0),1))</f>
        <v>0</v>
      </c>
      <c r="DX287" s="640">
        <f>IF(Duombaze!DS287="",0,INDEX(DU!K:K,MATCH(Duombaze!DS287,DU!A:A,0),1))+IF(Duombaze!DT287="",0,INDEX(DU!K:K,MATCH(Duombaze!DT287,DU!A:A,0),1))+IF(Duombaze!DU287="",0,INDEX(DU!K:K,MATCH(Duombaze!DU287,DU!A:A,0),1))+IF(Duombaze!DV287="",0,INDEX(DU!K:KH,MATCH(Duombaze!DV287,DU!A:A,0),1))</f>
        <v>0</v>
      </c>
      <c r="DY287" s="66"/>
      <c r="DZ287" s="66"/>
      <c r="EA287" s="6"/>
      <c r="EB287" s="6" t="str">
        <f t="shared" si="124"/>
        <v/>
      </c>
      <c r="EC287" s="6"/>
      <c r="ED287" s="6">
        <f>IF(Duombaze!EC287="",0,INDEX(DU!I:I,MATCH(Duombaze!EC287,DU!A:A,0),1))</f>
        <v>0</v>
      </c>
      <c r="EE287" s="640">
        <f>IF(Duombaze!EC287="",0,INDEX(DU!K:K,MATCH(Duombaze!EC287,DU!A:A,0),1))</f>
        <v>0</v>
      </c>
      <c r="EF287" s="6"/>
      <c r="EG287" s="6"/>
      <c r="EH287" s="6"/>
      <c r="EI287" s="4" t="str">
        <f t="shared" si="129"/>
        <v/>
      </c>
      <c r="EJ287" s="6"/>
      <c r="EK287" s="674"/>
      <c r="EL287" s="674"/>
      <c r="EM287" s="674"/>
      <c r="EN287" s="674">
        <f>IF(Duombaze!EK287="",0,INDEX(DU!I:I,MATCH(Duombaze!EK287,DU!A:A,0),1))+IF(Duombaze!EL287="",0,INDEX(DU!I:I,MATCH(Duombaze!EL287,DU!A:A,0),1))+IF(Duombaze!EM287="",0,INDEX(DU!I:I,MATCH(Duombaze!EM287,DU!A:A,0),1))</f>
        <v>0</v>
      </c>
      <c r="EO287" s="6">
        <f>IF(Duombaze!EK287="",0,INDEX(DU!K:K,MATCH(Duombaze!EK287,DU!A:A,0),1))+IF(Duombaze!EL287="",0,INDEX(DU!K:K,MATCH(Duombaze!EL287,DU!A:A,0),1))+IF(Duombaze!EM287="",0,INDEX(DU!K:K,MATCH(Duombaze!EM287,DU!A:A,0),1))</f>
        <v>0</v>
      </c>
      <c r="EP287" s="6"/>
      <c r="EQ287" s="66"/>
      <c r="ER287" s="6"/>
      <c r="ES287" s="4" t="str">
        <f t="shared" si="125"/>
        <v/>
      </c>
      <c r="ET287" s="6"/>
      <c r="EU287" s="6"/>
      <c r="EV287" s="6"/>
      <c r="EW287" s="6"/>
      <c r="EX287" s="6" t="str">
        <f t="shared" si="130"/>
        <v/>
      </c>
      <c r="EY287" s="6"/>
      <c r="EZ287" s="674"/>
      <c r="FA287" s="674"/>
      <c r="FB287" s="674">
        <f>IF(Duombaze!EZ287="",0,INDEX(DU!I:I,MATCH(Duombaze!EZ287,DU!A:A,0),1))+IF(Duombaze!FA287="",0,INDEX(DU!I:I,MATCH(Duombaze!FA287,DU!A:A,0),1))</f>
        <v>0</v>
      </c>
      <c r="FC287" s="6">
        <f>IF(Duombaze!EZ287="",0,INDEX(DU!K:K,MATCH(Duombaze!EZ287,DU!A:A,0),1))+IF(Duombaze!FA287="",0,INDEX(DU!K:K,MATCH(Duombaze!FA287,DU!A:A,0),1))</f>
        <v>0</v>
      </c>
      <c r="FD287" s="6"/>
      <c r="FE287" s="6"/>
      <c r="FF287" s="6"/>
      <c r="FG287" s="6"/>
      <c r="FH287" s="6"/>
      <c r="FI287" s="6"/>
      <c r="FJ287" s="6"/>
      <c r="FK287" s="66"/>
      <c r="FL287" s="14"/>
      <c r="FM287" s="673"/>
      <c r="FN287" s="673"/>
      <c r="FO287" s="673"/>
      <c r="FP287" s="673"/>
      <c r="FQ287" s="673">
        <f>IF(Duombaze!FM287="",0,INDEX(DU!I:I,MATCH(Duombaze!FM287,DU!A:A,0),1))+IF(Duombaze!FN287="",0,INDEX(DU!I:I,MATCH(Duombaze!FN287,DU!A:A,0),1))+IF(Duombaze!FO287="",0,INDEX(DU!I:I,MATCH(Duombaze!FO287,DU!A:A,0),1))+IF(Duombaze!FP287="",0,INDEX(DU!I:I,MATCH(Duombaze!FP287,DU!A:A,0),1))</f>
        <v>0</v>
      </c>
      <c r="FR287" s="673">
        <f>IF(Duombaze!FM287="",0,INDEX(DU!K:K,MATCH(Duombaze!FM287,DU!A:A,0),1))+IF(Duombaze!FN287="",0,INDEX(DU!K:K,MATCH(Duombaze!FN287,DU!A:A,0),1))+IF(Duombaze!FO287="",0,INDEX(DU!K:K,MATCH(Duombaze!FO287,DU!A:A,0),1))+IF(Duombaze!FP287="",0,INDEX(DU!K:K,MATCH(Duombaze!FP287,DU!A:A,0),1))</f>
        <v>0</v>
      </c>
      <c r="FT287" s="101" t="s">
        <v>115</v>
      </c>
      <c r="FU287" s="101" t="s">
        <v>125</v>
      </c>
    </row>
    <row r="288" spans="1:183" s="7" customFormat="1" ht="23.45" customHeight="1" x14ac:dyDescent="0.25">
      <c r="A288" s="42">
        <v>9</v>
      </c>
      <c r="B288" s="42" t="s">
        <v>783</v>
      </c>
      <c r="C288" s="12" t="s">
        <v>217</v>
      </c>
      <c r="D288" s="6"/>
      <c r="E288" s="4" t="str">
        <f t="shared" si="133"/>
        <v/>
      </c>
      <c r="F288" s="6"/>
      <c r="G288" s="643"/>
      <c r="H288" s="643"/>
      <c r="I288" s="643"/>
      <c r="J288" s="643"/>
      <c r="K288" s="643"/>
      <c r="L288" s="643"/>
      <c r="M288" s="643"/>
      <c r="N288" s="643"/>
      <c r="O288" s="643"/>
      <c r="P288" s="643">
        <f>IF(Duombaze!G288="",0,INDEX(DU!I:I,MATCH(Duombaze!G288,DU!A:A,0),1))+IF(Duombaze!H288="",0,INDEX(DU!I:I,MATCH(Duombaze!H288,DU!A:A,0),1))+IF(Duombaze!I288="",0,INDEX(DU!I:I,MATCH(Duombaze!I288,DU!A:A,0),1))+IF(Duombaze!J288="",0,INDEX(DU!I:I,MATCH(Duombaze!J288,DU!A:A,0),1))+IF(Duombaze!K288="",0,INDEX(DU!I:I,MATCH(Duombaze!K288,DU!A:A,0),1))+IF(Duombaze!L288="",0,INDEX(DU!I:I,MATCH(Duombaze!L288,DU!A:A,0),1))+IF(Duombaze!M288="",0,INDEX(DU!I:I,MATCH(Duombaze!M288,DU!A:A,0),1))+IF(Duombaze!N288="",0,INDEX(DU!I:I,MATCH(Duombaze!N288,DU!A:A,0),1))+IF(Duombaze!O288="",0,INDEX(DU!I:I,MATCH(Duombaze!O288,DU!A:A,0),1))</f>
        <v>0</v>
      </c>
      <c r="Q288" s="640">
        <f>IF(Duombaze!G288="",0,INDEX(DU!K:K,MATCH(Duombaze!G288,DU!A:A,0),1))+IF(Duombaze!H288="",0,INDEX(DU!K:K,MATCH(Duombaze!H288,DU!A:A,0),1))+IF(Duombaze!I288="",0,INDEX(DU!K:K,MATCH(Duombaze!I288,DU!A:A,0),1))+IF(Duombaze!J288="",0,INDEX(DU!K:K,MATCH(Duombaze!J288,DU!A:A,0),1))+IF(Duombaze!K288="",0,INDEX(DU!K:K,MATCH(Duombaze!K288,DU!A:A,0),1))+IF(Duombaze!L288="",0,INDEX(DU!K:K,MATCH(Duombaze!L288,DU!A:A,0),1))+IF(Duombaze!M288="",0,INDEX(DU!K:K,MATCH(Duombaze!M288,DU!A:A,0),1))+IF(Duombaze!N288="",0,INDEX(DU!K:K,MATCH(Duombaze!N288,DU!A:A,0),1))+IF(Duombaze!O288="",0,INDEX(DU!K:K,MATCH(Duombaze!O288,DU!A:A,0),1))</f>
        <v>0</v>
      </c>
      <c r="R288" s="6"/>
      <c r="S288" s="48"/>
      <c r="T288" s="883"/>
      <c r="U288" s="4">
        <f>IF(Duombaze!T288="",0,INDEX(DU!I:I,MATCH(Duombaze!T288,DU!A:A,0),1))</f>
        <v>0</v>
      </c>
      <c r="V288" s="4">
        <f>IF(Duombaze!T288="",0,INDEX(DU!K:K,MATCH(Duombaze!T288,DU!A:A,0),1))</f>
        <v>0</v>
      </c>
      <c r="W288" s="6"/>
      <c r="X288" s="6"/>
      <c r="Y288" s="858"/>
      <c r="Z288" s="66"/>
      <c r="AA288" s="4" t="str">
        <f t="shared" si="120"/>
        <v/>
      </c>
      <c r="AB288" s="6"/>
      <c r="AC288" s="6">
        <f>IF(Duombaze!AB288="",0,INDEX(DU!I:I,MATCH(Duombaze!AB288,DU!A:A,0),1))</f>
        <v>0</v>
      </c>
      <c r="AD288" s="2">
        <f>IF(Duombaze!AB288="",0,INDEX(DU!K:K,MATCH(Duombaze!AB288,DU!A:A,0),1))</f>
        <v>0</v>
      </c>
      <c r="AE288" s="6"/>
      <c r="AF288" s="6"/>
      <c r="AG288" s="6"/>
      <c r="AH288" s="4" t="str">
        <f t="shared" si="132"/>
        <v/>
      </c>
      <c r="AI288" s="6"/>
      <c r="AJ288" s="643"/>
      <c r="AK288" s="643"/>
      <c r="AL288" s="643"/>
      <c r="AM288" s="643">
        <f>IF(Duombaze!AJ288="",0,INDEX(DU!I:I,MATCH(Duombaze!AJ288,DU!A:A,0),1))+IF(Duombaze!AK288="",0,INDEX(DU!I:I,MATCH(Duombaze!AK288,DU!A:A,0),1))+IF(Duombaze!AL288="",0,INDEX(DU!I:I,MATCH(Duombaze!AL288,DU!A:A,0),1))</f>
        <v>0</v>
      </c>
      <c r="AN288" s="643">
        <f>IF(Duombaze!AJ288="",0,INDEX(DU!K:K,MATCH(Duombaze!AJ288,DU!A:A,0),1))+IF(Duombaze!AK288="",0,INDEX(DU!K:K,MATCH(Duombaze!AK288,DU!A:A,0),1))+IF(Duombaze!AL288="",0,INDEX(DU!K:K,MATCH(Duombaze!AL288,DU!A:A,0),1))</f>
        <v>0</v>
      </c>
      <c r="AO288" s="6"/>
      <c r="AP288" s="6"/>
      <c r="AQ288" s="6"/>
      <c r="AR288" s="4" t="str">
        <f t="shared" si="104"/>
        <v/>
      </c>
      <c r="AS288" s="6"/>
      <c r="AT288" s="643"/>
      <c r="AU288" s="643"/>
      <c r="AV288" s="643"/>
      <c r="AW288" s="643"/>
      <c r="AX288" s="643"/>
      <c r="AY288" s="643"/>
      <c r="AZ288" s="643"/>
      <c r="BA288" s="643"/>
      <c r="BB288" s="643"/>
      <c r="BC288" s="643">
        <f>IF(Duombaze!AT288="",0,INDEX(DU!I:I,MATCH(Duombaze!AT288,DU!A:A,0),1))+IF(Duombaze!AU288="",0,INDEX(DU!I:I,MATCH(Duombaze!AU288,DU!A:A,0),1))+IF(Duombaze!AV288="",0,INDEX(DU!I:I,MATCH(Duombaze!AV288,DU!A:A,0),1))+IF(Duombaze!AW288="",0,INDEX(DU!I:I,MATCH(Duombaze!AW288,DU!A:A,0),1))+IF(Duombaze!AX288="",0,INDEX(DU!I:I,MATCH(Duombaze!AX288,DU!A:A,0),1))+IF(Duombaze!AY288="",0,INDEX(DU!I:I,MATCH(Duombaze!AY288,DU!A:A,0),1))+IF(Duombaze!AZ288="",0,INDEX(DU!I:I,MATCH(Duombaze!AZ288,DU!A:A,0),1))+IF(Duombaze!BA288="",0,INDEX(DU!I:I,MATCH(Duombaze!BA288,DU!A:A,0),1))+IF(Duombaze!BB288="",0,INDEX(DU!I:I,MATCH(Duombaze!BB288,DU!A:A,0),1))</f>
        <v>0</v>
      </c>
      <c r="BD288" s="640">
        <f>IF(Duombaze!AT288="",0,INDEX(DU!K:K,MATCH(Duombaze!AT288,DU!A:A,0),1))+IF(Duombaze!AU288="",0,INDEX(DU!K:K,MATCH(Duombaze!AU288,DU!A:A,0),1))+IF(Duombaze!AV288="",0,INDEX(DU!K:K,MATCH(Duombaze!AV288,DU!A:A,0),1))+IF(Duombaze!AW288="",0,INDEX(DU!K:K,MATCH(Duombaze!AW288,DU!A:A,0),1))+IF(Duombaze!AX288="",0,INDEX(DU!K:K,MATCH(Duombaze!AX288,DU!A:A,0),1))+IF(Duombaze!AY288="",0,INDEX(DU!K:K,MATCH(Duombaze!AY288,DU!A:A,0),1))+IF(Duombaze!AZ288="",0,INDEX(DU!K:K,MATCH(Duombaze!AZ288,DU!A:A,0),1))+IF(Duombaze!BA288="",0,INDEX(DU!K:K,MATCH(Duombaze!BA288,DU!A:A,0),1))+IF(Duombaze!BB288="",0,INDEX(DU!K:K,MATCH(Duombaze!BB288,DU!A:A,0),1))</f>
        <v>0</v>
      </c>
      <c r="BE288" s="6"/>
      <c r="BF288" s="6"/>
      <c r="BG288" s="49"/>
      <c r="BH288" s="4"/>
      <c r="BI288" s="4"/>
      <c r="BJ288" s="640"/>
      <c r="BK288" s="640"/>
      <c r="BL288" s="640"/>
      <c r="BM288" s="640">
        <f>IF(Duombaze!BJ288="",0,INDEX(DU!I:I,MATCH(Duombaze!BJ288,DU!A:A,0),1))+IF(Duombaze!BK288="",0,INDEX(DU!I:I,MATCH(Duombaze!BK288,DU!A:A,0),1))+IF(Duombaze!BL288="",0,INDEX(DU!I:I,MATCH(Duombaze!BL288,DU!A:A,0),1))</f>
        <v>0</v>
      </c>
      <c r="BN288" s="640">
        <f>IF(Duombaze!BJ288="",0,INDEX(DU!K:K,MATCH(Duombaze!BJ288,DU!A:A,0),1))+IF(Duombaze!BK288="",0,INDEX(DU!K:K,MATCH(Duombaze!BK288,DU!A:A,0),1))+IF(Duombaze!BL288="",0,INDEX(DU!K:K,MATCH(Duombaze!BL288,DU!A:A,0),1))</f>
        <v>0</v>
      </c>
      <c r="BO288" s="4"/>
      <c r="BP288" s="4"/>
      <c r="BQ288" s="6"/>
      <c r="BR288" s="6"/>
      <c r="BS288" s="6"/>
      <c r="BT288" s="6"/>
      <c r="BU288" s="6"/>
      <c r="BV288" s="6"/>
      <c r="BW288" s="6">
        <f>IF(Duombaze!BT288="",0,INDEX(DU!I:I,MATCH(Duombaze!BT288,DU!A:A,0),1))+IF(Duombaze!BU288="",0,INDEX(DU!I:I,MATCH(Duombaze!BU288,DU!A:A,0),1))+IF(Duombaze!BV288="",0,INDEX(DU!I:I,MATCH(Duombaze!BV288,DU!A:A,0),1))</f>
        <v>0</v>
      </c>
      <c r="BX288" s="6">
        <f>IF(Duombaze!BT288="",0,INDEX(DU!K:K,MATCH(Duombaze!BT288,DU!A:A,0),1))+IF(Duombaze!BU288="",0,INDEX(DU!K:K,MATCH(Duombaze!BU288,DU!A:A,0),1))+IF(Duombaze!BV288="",0,INDEX(DU!K:K,MATCH(Duombaze!BV288,DU!A:A,0),1))</f>
        <v>0</v>
      </c>
      <c r="BY288" s="6"/>
      <c r="BZ288" s="6"/>
      <c r="CA288" s="6"/>
      <c r="CB288" s="6" t="str">
        <f t="shared" si="134"/>
        <v/>
      </c>
      <c r="CC288" s="6"/>
      <c r="CD288" s="6">
        <f>IF(Duombaze!CC288="",0,INDEX(DU!I:I,MATCH(Duombaze!CC288,DU!A:A,0),1))</f>
        <v>0</v>
      </c>
      <c r="CE288" s="4">
        <f>IF(Duombaze!CC288="",0,INDEX(DU!K:K,MATCH(Duombaze!CC288,DU!A:A,0),1))</f>
        <v>0</v>
      </c>
      <c r="CF288" s="6"/>
      <c r="CG288" s="6"/>
      <c r="CH288" s="6"/>
      <c r="CI288" s="4" t="str">
        <f t="shared" si="105"/>
        <v/>
      </c>
      <c r="CJ288" s="6"/>
      <c r="CK288" s="6">
        <f>IF(Duombaze!CJ288="",0,INDEX(DU!I:I,MATCH(Duombaze!CJ288,DU!A:A,0),1))</f>
        <v>0</v>
      </c>
      <c r="CL288" s="4">
        <f>IF(Duombaze!CJ288="",0,INDEX(DU!K:K,MATCH(Duombaze!CJ288,DU!A:A,0),1))</f>
        <v>0</v>
      </c>
      <c r="CM288" s="6"/>
      <c r="CN288" s="6"/>
      <c r="CO288" s="6"/>
      <c r="CP288" s="4" t="str">
        <f t="shared" si="106"/>
        <v/>
      </c>
      <c r="CQ288" s="6"/>
      <c r="CR288" s="643"/>
      <c r="CS288" s="643"/>
      <c r="CT288" s="643">
        <f>IF(Duombaze!CR288="",0,INDEX(DU!I:I,MATCH(Duombaze!CR288,DU!A:A,0),1))+IF(Duombaze!CS288="",0,INDEX(DU!I:I,MATCH(Duombaze!CS288,DU!A:A,0),1))</f>
        <v>0</v>
      </c>
      <c r="CU288" s="6">
        <f>IF(Duombaze!CR288="",0,INDEX(DU!K:K,MATCH(Duombaze!CR288,DU!A:A,0),1))+IF(Duombaze!CS288="",0,INDEX(DU!K:K,MATCH(Duombaze!CS288,DU!A:A,0),1))</f>
        <v>0</v>
      </c>
      <c r="CV288" s="6"/>
      <c r="CW288" s="6"/>
      <c r="CX288" s="6"/>
      <c r="CY288" s="4" t="str">
        <f t="shared" si="107"/>
        <v/>
      </c>
      <c r="CZ288" s="6"/>
      <c r="DA288" s="674"/>
      <c r="DB288" s="674"/>
      <c r="DC288" s="674">
        <f>IF(Duombaze!DA288="",0,INDEX(DU!I:I,MATCH(Duombaze!DA288,DU!A:A,0),1))+IF(Duombaze!DB288="",0,INDEX(DU!I:I,MATCH(Duombaze!DB288,DU!A:A,0),1))</f>
        <v>0</v>
      </c>
      <c r="DD288" s="6">
        <f>IF(Duombaze!DA288="",0,INDEX(DU!K:K,MATCH(Duombaze!DA288,DU!A:A,0),1))+IF(Duombaze!DB288="",0,INDEX(DU!K:K,MATCH(Duombaze!DB288,DU!A:A,0),1))</f>
        <v>0</v>
      </c>
      <c r="DE288" s="6"/>
      <c r="DF288" s="6"/>
      <c r="DG288" s="6"/>
      <c r="DH288" s="6" t="str">
        <f t="shared" si="108"/>
        <v/>
      </c>
      <c r="DI288" s="6"/>
      <c r="DJ288" s="674"/>
      <c r="DK288" s="679"/>
      <c r="DL288" s="679">
        <f>IF(Duombaze!DJ288="",0,INDEX(DU!I:I,MATCH(Duombaze!DJ288,DU!A:A,0),1))+IF(Duombaze!DK288="",0,INDEX(DU!I:I,MATCH(Duombaze!DK288,DU!A:A,0),1))</f>
        <v>0</v>
      </c>
      <c r="DM288" s="6">
        <f>IF(Duombaze!DJ288="",0,INDEX(DU!K:K,MATCH(Duombaze!DJ288,DU!A:A,0),1))+IF(Duombaze!DK288="",0,INDEX(DU!K:K,MATCH(Duombaze!DK288,DU!A:A,0),1))</f>
        <v>0</v>
      </c>
      <c r="DN288" s="48"/>
      <c r="DO288" s="48"/>
      <c r="DP288" s="48"/>
      <c r="DQ288" s="4" t="str">
        <f t="shared" si="109"/>
        <v/>
      </c>
      <c r="DR288" s="66"/>
      <c r="DS288" s="694"/>
      <c r="DT288" s="694"/>
      <c r="DU288" s="694"/>
      <c r="DV288" s="694"/>
      <c r="DW288" s="694">
        <f>IF(Duombaze!DS288="",0,INDEX(DU!I:I,MATCH(Duombaze!DS288,DU!A:A,0),1))+IF(Duombaze!DT288="",0,INDEX(DU!I:I,MATCH(Duombaze!DT288,DU!A:A,0),1))+IF(Duombaze!DU288="",0,INDEX(DU!I:I,MATCH(Duombaze!DU288,DU!A:A,0),1))+IF(Duombaze!DV288="",0,INDEX(DU!I:I,MATCH(Duombaze!DV288,DU!A:A,0),1))</f>
        <v>0</v>
      </c>
      <c r="DX288" s="640">
        <f>IF(Duombaze!DS288="",0,INDEX(DU!K:K,MATCH(Duombaze!DS288,DU!A:A,0),1))+IF(Duombaze!DT288="",0,INDEX(DU!K:K,MATCH(Duombaze!DT288,DU!A:A,0),1))+IF(Duombaze!DU288="",0,INDEX(DU!K:K,MATCH(Duombaze!DU288,DU!A:A,0),1))+IF(Duombaze!DV288="",0,INDEX(DU!K:KH,MATCH(Duombaze!DV288,DU!A:A,0),1))</f>
        <v>0</v>
      </c>
      <c r="DY288" s="66"/>
      <c r="DZ288" s="66"/>
      <c r="EA288" s="6"/>
      <c r="EB288" s="6" t="str">
        <f t="shared" si="124"/>
        <v/>
      </c>
      <c r="EC288" s="6"/>
      <c r="ED288" s="6">
        <f>IF(Duombaze!EC288="",0,INDEX(DU!I:I,MATCH(Duombaze!EC288,DU!A:A,0),1))</f>
        <v>0</v>
      </c>
      <c r="EE288" s="640">
        <f>IF(Duombaze!EC288="",0,INDEX(DU!K:K,MATCH(Duombaze!EC288,DU!A:A,0),1))</f>
        <v>0</v>
      </c>
      <c r="EF288" s="6"/>
      <c r="EG288" s="6"/>
      <c r="EH288" s="6"/>
      <c r="EI288" s="4" t="str">
        <f t="shared" si="129"/>
        <v/>
      </c>
      <c r="EJ288" s="6"/>
      <c r="EK288" s="674"/>
      <c r="EL288" s="674"/>
      <c r="EM288" s="674"/>
      <c r="EN288" s="674">
        <f>IF(Duombaze!EK288="",0,INDEX(DU!I:I,MATCH(Duombaze!EK288,DU!A:A,0),1))+IF(Duombaze!EL288="",0,INDEX(DU!I:I,MATCH(Duombaze!EL288,DU!A:A,0),1))+IF(Duombaze!EM288="",0,INDEX(DU!I:I,MATCH(Duombaze!EM288,DU!A:A,0),1))</f>
        <v>0</v>
      </c>
      <c r="EO288" s="6">
        <f>IF(Duombaze!EK288="",0,INDEX(DU!K:K,MATCH(Duombaze!EK288,DU!A:A,0),1))+IF(Duombaze!EL288="",0,INDEX(DU!K:K,MATCH(Duombaze!EL288,DU!A:A,0),1))+IF(Duombaze!EM288="",0,INDEX(DU!K:K,MATCH(Duombaze!EM288,DU!A:A,0),1))</f>
        <v>0</v>
      </c>
      <c r="EP288" s="6"/>
      <c r="EQ288" s="6"/>
      <c r="ER288" s="6"/>
      <c r="ES288" s="4" t="str">
        <f t="shared" si="125"/>
        <v/>
      </c>
      <c r="ET288" s="6"/>
      <c r="EU288" s="6"/>
      <c r="EV288" s="6"/>
      <c r="EW288" s="6"/>
      <c r="EX288" s="6" t="str">
        <f t="shared" si="130"/>
        <v/>
      </c>
      <c r="EY288" s="6"/>
      <c r="EZ288" s="674"/>
      <c r="FA288" s="674"/>
      <c r="FB288" s="674">
        <f>IF(Duombaze!EZ288="",0,INDEX(DU!I:I,MATCH(Duombaze!EZ288,DU!A:A,0),1))+IF(Duombaze!FA288="",0,INDEX(DU!I:I,MATCH(Duombaze!FA288,DU!A:A,0),1))</f>
        <v>0</v>
      </c>
      <c r="FC288" s="6">
        <f>IF(Duombaze!EZ288="",0,INDEX(DU!K:K,MATCH(Duombaze!EZ288,DU!A:A,0),1))+IF(Duombaze!FA288="",0,INDEX(DU!K:K,MATCH(Duombaze!FA288,DU!A:A,0),1))</f>
        <v>0</v>
      </c>
      <c r="FD288" s="6"/>
      <c r="FE288" s="6"/>
      <c r="FF288" s="6"/>
      <c r="FG288" s="6"/>
      <c r="FH288" s="6"/>
      <c r="FI288" s="6"/>
      <c r="FJ288" s="6"/>
      <c r="FK288" s="66"/>
      <c r="FL288" s="14"/>
      <c r="FM288" s="673"/>
      <c r="FN288" s="673"/>
      <c r="FO288" s="673"/>
      <c r="FP288" s="673"/>
      <c r="FQ288" s="673">
        <f>IF(Duombaze!FM288="",0,INDEX(DU!I:I,MATCH(Duombaze!FM288,DU!A:A,0),1))+IF(Duombaze!FN288="",0,INDEX(DU!I:I,MATCH(Duombaze!FN288,DU!A:A,0),1))+IF(Duombaze!FO288="",0,INDEX(DU!I:I,MATCH(Duombaze!FO288,DU!A:A,0),1))+IF(Duombaze!FP288="",0,INDEX(DU!I:I,MATCH(Duombaze!FP288,DU!A:A,0),1))</f>
        <v>0</v>
      </c>
      <c r="FR288" s="673">
        <f>IF(Duombaze!FM288="",0,INDEX(DU!K:K,MATCH(Duombaze!FM288,DU!A:A,0),1))+IF(Duombaze!FN288="",0,INDEX(DU!K:K,MATCH(Duombaze!FN288,DU!A:A,0),1))+IF(Duombaze!FO288="",0,INDEX(DU!K:K,MATCH(Duombaze!FO288,DU!A:A,0),1))+IF(Duombaze!FP288="",0,INDEX(DU!K:K,MATCH(Duombaze!FP288,DU!A:A,0),1))</f>
        <v>0</v>
      </c>
      <c r="FT288" s="101" t="s">
        <v>291</v>
      </c>
      <c r="FU288" s="101" t="s">
        <v>628</v>
      </c>
      <c r="FY288" s="66" t="str">
        <f>FY162</f>
        <v>Hidr.koja SIMOL H950 + HJ + kranas</v>
      </c>
      <c r="FZ288" s="6" t="str">
        <f>IF(FY288&lt;&gt;"",A281&amp;" "&amp;C281&amp;" "&amp;FY288,"")</f>
        <v>2 SPE14 Hidr.koja SIMOL H950 + HJ + kranas</v>
      </c>
      <c r="GA288" s="6" t="str">
        <f>GA162</f>
        <v>ZM10AHKSIMH95K</v>
      </c>
    </row>
    <row r="289" spans="1:183" s="7" customFormat="1" ht="23.45" customHeight="1" x14ac:dyDescent="0.25">
      <c r="A289" s="42" t="s">
        <v>648</v>
      </c>
      <c r="B289" s="42" t="s">
        <v>783</v>
      </c>
      <c r="C289" s="12" t="s">
        <v>217</v>
      </c>
      <c r="D289" s="6"/>
      <c r="E289" s="4" t="str">
        <f t="shared" si="133"/>
        <v/>
      </c>
      <c r="F289" s="6"/>
      <c r="G289" s="643"/>
      <c r="H289" s="643"/>
      <c r="I289" s="643"/>
      <c r="J289" s="643"/>
      <c r="K289" s="643"/>
      <c r="L289" s="643"/>
      <c r="M289" s="643"/>
      <c r="N289" s="643"/>
      <c r="O289" s="643"/>
      <c r="P289" s="643">
        <f>IF(Duombaze!G289="",0,INDEX(DU!I:I,MATCH(Duombaze!G289,DU!A:A,0),1))+IF(Duombaze!H289="",0,INDEX(DU!I:I,MATCH(Duombaze!H289,DU!A:A,0),1))+IF(Duombaze!I289="",0,INDEX(DU!I:I,MATCH(Duombaze!I289,DU!A:A,0),1))+IF(Duombaze!J289="",0,INDEX(DU!I:I,MATCH(Duombaze!J289,DU!A:A,0),1))+IF(Duombaze!K289="",0,INDEX(DU!I:I,MATCH(Duombaze!K289,DU!A:A,0),1))+IF(Duombaze!L289="",0,INDEX(DU!I:I,MATCH(Duombaze!L289,DU!A:A,0),1))+IF(Duombaze!M289="",0,INDEX(DU!I:I,MATCH(Duombaze!M289,DU!A:A,0),1))+IF(Duombaze!N289="",0,INDEX(DU!I:I,MATCH(Duombaze!N289,DU!A:A,0),1))+IF(Duombaze!O289="",0,INDEX(DU!I:I,MATCH(Duombaze!O289,DU!A:A,0),1))</f>
        <v>0</v>
      </c>
      <c r="Q289" s="640">
        <f>IF(Duombaze!G289="",0,INDEX(DU!K:K,MATCH(Duombaze!G289,DU!A:A,0),1))+IF(Duombaze!H289="",0,INDEX(DU!K:K,MATCH(Duombaze!H289,DU!A:A,0),1))+IF(Duombaze!I289="",0,INDEX(DU!K:K,MATCH(Duombaze!I289,DU!A:A,0),1))+IF(Duombaze!J289="",0,INDEX(DU!K:K,MATCH(Duombaze!J289,DU!A:A,0),1))+IF(Duombaze!K289="",0,INDEX(DU!K:K,MATCH(Duombaze!K289,DU!A:A,0),1))+IF(Duombaze!L289="",0,INDEX(DU!K:K,MATCH(Duombaze!L289,DU!A:A,0),1))+IF(Duombaze!M289="",0,INDEX(DU!K:K,MATCH(Duombaze!M289,DU!A:A,0),1))+IF(Duombaze!N289="",0,INDEX(DU!K:K,MATCH(Duombaze!N289,DU!A:A,0),1))+IF(Duombaze!O289="",0,INDEX(DU!K:K,MATCH(Duombaze!O289,DU!A:A,0),1))</f>
        <v>0</v>
      </c>
      <c r="R289" s="6"/>
      <c r="S289" s="48"/>
      <c r="T289" s="883"/>
      <c r="U289" s="4">
        <f>IF(Duombaze!T289="",0,INDEX(DU!I:I,MATCH(Duombaze!T289,DU!A:A,0),1))</f>
        <v>0</v>
      </c>
      <c r="V289" s="4">
        <f>IF(Duombaze!T289="",0,INDEX(DU!K:K,MATCH(Duombaze!T289,DU!A:A,0),1))</f>
        <v>0</v>
      </c>
      <c r="W289" s="6"/>
      <c r="X289" s="6"/>
      <c r="Y289" s="858"/>
      <c r="Z289" s="66"/>
      <c r="AA289" s="4" t="str">
        <f t="shared" ref="AA289:AA317" si="135">IF(Z289&lt;&gt;"",A289&amp;" "&amp;C289&amp;" "&amp;Z289,"")</f>
        <v/>
      </c>
      <c r="AB289" s="6"/>
      <c r="AC289" s="6">
        <f>IF(Duombaze!AB289="",0,INDEX(DU!I:I,MATCH(Duombaze!AB289,DU!A:A,0),1))</f>
        <v>0</v>
      </c>
      <c r="AD289" s="2">
        <f>IF(Duombaze!AB289="",0,INDEX(DU!K:K,MATCH(Duombaze!AB289,DU!A:A,0),1))</f>
        <v>0</v>
      </c>
      <c r="AE289" s="6"/>
      <c r="AF289" s="6"/>
      <c r="AG289" s="6"/>
      <c r="AH289" s="4" t="str">
        <f t="shared" si="132"/>
        <v/>
      </c>
      <c r="AI289" s="6"/>
      <c r="AJ289" s="643"/>
      <c r="AK289" s="643"/>
      <c r="AL289" s="643"/>
      <c r="AM289" s="643">
        <f>IF(Duombaze!AJ289="",0,INDEX(DU!I:I,MATCH(Duombaze!AJ289,DU!A:A,0),1))+IF(Duombaze!AK289="",0,INDEX(DU!I:I,MATCH(Duombaze!AK289,DU!A:A,0),1))+IF(Duombaze!AL289="",0,INDEX(DU!I:I,MATCH(Duombaze!AL289,DU!A:A,0),1))</f>
        <v>0</v>
      </c>
      <c r="AN289" s="643">
        <f>IF(Duombaze!AJ289="",0,INDEX(DU!K:K,MATCH(Duombaze!AJ289,DU!A:A,0),1))+IF(Duombaze!AK289="",0,INDEX(DU!K:K,MATCH(Duombaze!AK289,DU!A:A,0),1))+IF(Duombaze!AL289="",0,INDEX(DU!K:K,MATCH(Duombaze!AL289,DU!A:A,0),1))</f>
        <v>0</v>
      </c>
      <c r="AO289" s="6"/>
      <c r="AP289" s="6"/>
      <c r="AQ289" s="6"/>
      <c r="AR289" s="4" t="str">
        <f t="shared" ref="AR289:AR352" si="136">IF(AQ289&lt;&gt;"",A289&amp;" "&amp;C289&amp;" "&amp;AQ289,"")</f>
        <v/>
      </c>
      <c r="AS289" s="6"/>
      <c r="AT289" s="643"/>
      <c r="AU289" s="643"/>
      <c r="AV289" s="643"/>
      <c r="AW289" s="643"/>
      <c r="AX289" s="643"/>
      <c r="AY289" s="643"/>
      <c r="AZ289" s="643"/>
      <c r="BA289" s="643"/>
      <c r="BB289" s="643"/>
      <c r="BC289" s="643">
        <f>IF(Duombaze!AT289="",0,INDEX(DU!I:I,MATCH(Duombaze!AT289,DU!A:A,0),1))+IF(Duombaze!AU289="",0,INDEX(DU!I:I,MATCH(Duombaze!AU289,DU!A:A,0),1))+IF(Duombaze!AV289="",0,INDEX(DU!I:I,MATCH(Duombaze!AV289,DU!A:A,0),1))+IF(Duombaze!AW289="",0,INDEX(DU!I:I,MATCH(Duombaze!AW289,DU!A:A,0),1))+IF(Duombaze!AX289="",0,INDEX(DU!I:I,MATCH(Duombaze!AX289,DU!A:A,0),1))+IF(Duombaze!AY289="",0,INDEX(DU!I:I,MATCH(Duombaze!AY289,DU!A:A,0),1))+IF(Duombaze!AZ289="",0,INDEX(DU!I:I,MATCH(Duombaze!AZ289,DU!A:A,0),1))+IF(Duombaze!BA289="",0,INDEX(DU!I:I,MATCH(Duombaze!BA289,DU!A:A,0),1))+IF(Duombaze!BB289="",0,INDEX(DU!I:I,MATCH(Duombaze!BB289,DU!A:A,0),1))</f>
        <v>0</v>
      </c>
      <c r="BD289" s="640">
        <f>IF(Duombaze!AT289="",0,INDEX(DU!K:K,MATCH(Duombaze!AT289,DU!A:A,0),1))+IF(Duombaze!AU289="",0,INDEX(DU!K:K,MATCH(Duombaze!AU289,DU!A:A,0),1))+IF(Duombaze!AV289="",0,INDEX(DU!K:K,MATCH(Duombaze!AV289,DU!A:A,0),1))+IF(Duombaze!AW289="",0,INDEX(DU!K:K,MATCH(Duombaze!AW289,DU!A:A,0),1))+IF(Duombaze!AX289="",0,INDEX(DU!K:K,MATCH(Duombaze!AX289,DU!A:A,0),1))+IF(Duombaze!AY289="",0,INDEX(DU!K:K,MATCH(Duombaze!AY289,DU!A:A,0),1))+IF(Duombaze!AZ289="",0,INDEX(DU!K:K,MATCH(Duombaze!AZ289,DU!A:A,0),1))+IF(Duombaze!BA289="",0,INDEX(DU!K:K,MATCH(Duombaze!BA289,DU!A:A,0),1))+IF(Duombaze!BB289="",0,INDEX(DU!K:K,MATCH(Duombaze!BB289,DU!A:A,0),1))</f>
        <v>0</v>
      </c>
      <c r="BE289" s="6"/>
      <c r="BF289" s="6"/>
      <c r="BG289" s="49"/>
      <c r="BH289" s="4"/>
      <c r="BI289" s="4"/>
      <c r="BJ289" s="640"/>
      <c r="BK289" s="640"/>
      <c r="BL289" s="640"/>
      <c r="BM289" s="640">
        <f>IF(Duombaze!BJ289="",0,INDEX(DU!I:I,MATCH(Duombaze!BJ289,DU!A:A,0),1))+IF(Duombaze!BK289="",0,INDEX(DU!I:I,MATCH(Duombaze!BK289,DU!A:A,0),1))+IF(Duombaze!BL289="",0,INDEX(DU!I:I,MATCH(Duombaze!BL289,DU!A:A,0),1))</f>
        <v>0</v>
      </c>
      <c r="BN289" s="640">
        <f>IF(Duombaze!BJ289="",0,INDEX(DU!K:K,MATCH(Duombaze!BJ289,DU!A:A,0),1))+IF(Duombaze!BK289="",0,INDEX(DU!K:K,MATCH(Duombaze!BK289,DU!A:A,0),1))+IF(Duombaze!BL289="",0,INDEX(DU!K:K,MATCH(Duombaze!BL289,DU!A:A,0),1))</f>
        <v>0</v>
      </c>
      <c r="BO289" s="4"/>
      <c r="BP289" s="4"/>
      <c r="BQ289" s="6"/>
      <c r="BR289" s="6" t="str">
        <f t="shared" ref="BR289:BR312" si="137">IF(BQ289&lt;&gt;"",A289&amp;" "&amp;C289&amp;" "&amp;BQ289,"")</f>
        <v/>
      </c>
      <c r="BS289" s="6"/>
      <c r="BT289" s="6"/>
      <c r="BU289" s="6"/>
      <c r="BV289" s="6"/>
      <c r="BW289" s="6">
        <f>IF(Duombaze!BT289="",0,INDEX(DU!I:I,MATCH(Duombaze!BT289,DU!A:A,0),1))+IF(Duombaze!BU289="",0,INDEX(DU!I:I,MATCH(Duombaze!BU289,DU!A:A,0),1))+IF(Duombaze!BV289="",0,INDEX(DU!I:I,MATCH(Duombaze!BV289,DU!A:A,0),1))</f>
        <v>0</v>
      </c>
      <c r="BX289" s="6">
        <f>IF(Duombaze!BT289="",0,INDEX(DU!K:K,MATCH(Duombaze!BT289,DU!A:A,0),1))+IF(Duombaze!BU289="",0,INDEX(DU!K:K,MATCH(Duombaze!BU289,DU!A:A,0),1))+IF(Duombaze!BV289="",0,INDEX(DU!K:K,MATCH(Duombaze!BV289,DU!A:A,0),1))</f>
        <v>0</v>
      </c>
      <c r="BY289" s="6"/>
      <c r="BZ289" s="6"/>
      <c r="CA289" s="6"/>
      <c r="CB289" s="6" t="str">
        <f t="shared" si="134"/>
        <v/>
      </c>
      <c r="CC289" s="6"/>
      <c r="CD289" s="6">
        <f>IF(Duombaze!CC289="",0,INDEX(DU!I:I,MATCH(Duombaze!CC289,DU!A:A,0),1))</f>
        <v>0</v>
      </c>
      <c r="CE289" s="4">
        <f>IF(Duombaze!CC289="",0,INDEX(DU!K:K,MATCH(Duombaze!CC289,DU!A:A,0),1))</f>
        <v>0</v>
      </c>
      <c r="CF289" s="6"/>
      <c r="CG289" s="6"/>
      <c r="CH289" s="6"/>
      <c r="CI289" s="4" t="str">
        <f t="shared" ref="CI289:CI352" si="138">IF(CH289&lt;&gt;"",A289&amp;" "&amp;C289&amp;" "&amp;CH289,"")</f>
        <v/>
      </c>
      <c r="CJ289" s="6"/>
      <c r="CK289" s="6">
        <f>IF(Duombaze!CJ289="",0,INDEX(DU!I:I,MATCH(Duombaze!CJ289,DU!A:A,0),1))</f>
        <v>0</v>
      </c>
      <c r="CL289" s="4">
        <f>IF(Duombaze!CJ289="",0,INDEX(DU!K:K,MATCH(Duombaze!CJ289,DU!A:A,0),1))</f>
        <v>0</v>
      </c>
      <c r="CM289" s="6"/>
      <c r="CN289" s="6"/>
      <c r="CO289" s="6"/>
      <c r="CP289" s="4" t="str">
        <f t="shared" ref="CP289:CP352" si="139">IF(CO289&lt;&gt;"",A289&amp;" "&amp;C289&amp;" "&amp;CO289,"")</f>
        <v/>
      </c>
      <c r="CQ289" s="6"/>
      <c r="CR289" s="643"/>
      <c r="CS289" s="643"/>
      <c r="CT289" s="643">
        <f>IF(Duombaze!CR289="",0,INDEX(DU!I:I,MATCH(Duombaze!CR289,DU!A:A,0),1))+IF(Duombaze!CS289="",0,INDEX(DU!I:I,MATCH(Duombaze!CS289,DU!A:A,0),1))</f>
        <v>0</v>
      </c>
      <c r="CU289" s="6">
        <f>IF(Duombaze!CR289="",0,INDEX(DU!K:K,MATCH(Duombaze!CR289,DU!A:A,0),1))+IF(Duombaze!CS289="",0,INDEX(DU!K:K,MATCH(Duombaze!CS289,DU!A:A,0),1))</f>
        <v>0</v>
      </c>
      <c r="CV289" s="6"/>
      <c r="CW289" s="6"/>
      <c r="CX289" s="6"/>
      <c r="CY289" s="4" t="str">
        <f t="shared" ref="CY289:CY343" si="140">IF(CX289&lt;&gt;"",A289&amp;" "&amp;C289&amp;" "&amp;CX289,"")</f>
        <v/>
      </c>
      <c r="CZ289" s="6"/>
      <c r="DA289" s="674"/>
      <c r="DB289" s="674"/>
      <c r="DC289" s="674">
        <f>IF(Duombaze!DA289="",0,INDEX(DU!I:I,MATCH(Duombaze!DA289,DU!A:A,0),1))+IF(Duombaze!DB289="",0,INDEX(DU!I:I,MATCH(Duombaze!DB289,DU!A:A,0),1))</f>
        <v>0</v>
      </c>
      <c r="DD289" s="6">
        <f>IF(Duombaze!DA289="",0,INDEX(DU!K:K,MATCH(Duombaze!DA289,DU!A:A,0),1))+IF(Duombaze!DB289="",0,INDEX(DU!K:K,MATCH(Duombaze!DB289,DU!A:A,0),1))</f>
        <v>0</v>
      </c>
      <c r="DE289" s="6"/>
      <c r="DF289" s="6"/>
      <c r="DG289" s="6"/>
      <c r="DH289" s="6" t="str">
        <f t="shared" ref="DH289:DH352" si="141">IF(DG289&lt;&gt;"",A289&amp;" "&amp;C289&amp;" "&amp;DG289,"")</f>
        <v/>
      </c>
      <c r="DI289" s="6"/>
      <c r="DJ289" s="674"/>
      <c r="DK289" s="679"/>
      <c r="DL289" s="679">
        <f>IF(Duombaze!DJ289="",0,INDEX(DU!I:I,MATCH(Duombaze!DJ289,DU!A:A,0),1))+IF(Duombaze!DK289="",0,INDEX(DU!I:I,MATCH(Duombaze!DK289,DU!A:A,0),1))</f>
        <v>0</v>
      </c>
      <c r="DM289" s="6">
        <f>IF(Duombaze!DJ289="",0,INDEX(DU!K:K,MATCH(Duombaze!DJ289,DU!A:A,0),1))+IF(Duombaze!DK289="",0,INDEX(DU!K:K,MATCH(Duombaze!DK289,DU!A:A,0),1))</f>
        <v>0</v>
      </c>
      <c r="DN289" s="48"/>
      <c r="DO289" s="48"/>
      <c r="DP289" s="48"/>
      <c r="DQ289" s="4" t="str">
        <f t="shared" ref="DQ289:DQ352" si="142">IF(DP289&lt;&gt;"",A289&amp;" "&amp;C289&amp;" "&amp;DP289,"")</f>
        <v/>
      </c>
      <c r="DR289" s="66"/>
      <c r="DS289" s="694"/>
      <c r="DT289" s="694"/>
      <c r="DU289" s="694"/>
      <c r="DV289" s="694"/>
      <c r="DW289" s="694">
        <f>IF(Duombaze!DS289="",0,INDEX(DU!I:I,MATCH(Duombaze!DS289,DU!A:A,0),1))+IF(Duombaze!DT289="",0,INDEX(DU!I:I,MATCH(Duombaze!DT289,DU!A:A,0),1))+IF(Duombaze!DU289="",0,INDEX(DU!I:I,MATCH(Duombaze!DU289,DU!A:A,0),1))+IF(Duombaze!DV289="",0,INDEX(DU!I:I,MATCH(Duombaze!DV289,DU!A:A,0),1))</f>
        <v>0</v>
      </c>
      <c r="DX289" s="640">
        <f>IF(Duombaze!DS289="",0,INDEX(DU!K:K,MATCH(Duombaze!DS289,DU!A:A,0),1))+IF(Duombaze!DT289="",0,INDEX(DU!K:K,MATCH(Duombaze!DT289,DU!A:A,0),1))+IF(Duombaze!DU289="",0,INDEX(DU!K:K,MATCH(Duombaze!DU289,DU!A:A,0),1))+IF(Duombaze!DV289="",0,INDEX(DU!K:KH,MATCH(Duombaze!DV289,DU!A:A,0),1))</f>
        <v>0</v>
      </c>
      <c r="DY289" s="66"/>
      <c r="DZ289" s="66"/>
      <c r="EA289" s="6"/>
      <c r="EB289" s="6" t="str">
        <f t="shared" si="124"/>
        <v/>
      </c>
      <c r="EC289" s="6"/>
      <c r="ED289" s="6">
        <f>IF(Duombaze!EC289="",0,INDEX(DU!I:I,MATCH(Duombaze!EC289,DU!A:A,0),1))</f>
        <v>0</v>
      </c>
      <c r="EE289" s="640">
        <f>IF(Duombaze!EC289="",0,INDEX(DU!K:K,MATCH(Duombaze!EC289,DU!A:A,0),1))</f>
        <v>0</v>
      </c>
      <c r="EF289" s="6"/>
      <c r="EG289" s="6"/>
      <c r="EH289" s="6"/>
      <c r="EI289" s="4" t="str">
        <f t="shared" si="129"/>
        <v/>
      </c>
      <c r="EJ289" s="6"/>
      <c r="EK289" s="674"/>
      <c r="EL289" s="674"/>
      <c r="EM289" s="674"/>
      <c r="EN289" s="674">
        <f>IF(Duombaze!EK289="",0,INDEX(DU!I:I,MATCH(Duombaze!EK289,DU!A:A,0),1))+IF(Duombaze!EL289="",0,INDEX(DU!I:I,MATCH(Duombaze!EL289,DU!A:A,0),1))+IF(Duombaze!EM289="",0,INDEX(DU!I:I,MATCH(Duombaze!EM289,DU!A:A,0),1))</f>
        <v>0</v>
      </c>
      <c r="EO289" s="6">
        <f>IF(Duombaze!EK289="",0,INDEX(DU!K:K,MATCH(Duombaze!EK289,DU!A:A,0),1))+IF(Duombaze!EL289="",0,INDEX(DU!K:K,MATCH(Duombaze!EL289,DU!A:A,0),1))+IF(Duombaze!EM289="",0,INDEX(DU!K:K,MATCH(Duombaze!EM289,DU!A:A,0),1))</f>
        <v>0</v>
      </c>
      <c r="EP289" s="6"/>
      <c r="EQ289" s="6"/>
      <c r="ER289" s="6"/>
      <c r="ES289" s="4" t="str">
        <f t="shared" si="125"/>
        <v/>
      </c>
      <c r="ET289" s="6"/>
      <c r="EU289" s="6"/>
      <c r="EV289" s="6"/>
      <c r="EW289" s="6"/>
      <c r="EX289" s="6" t="str">
        <f t="shared" si="130"/>
        <v/>
      </c>
      <c r="EY289" s="6"/>
      <c r="EZ289" s="674"/>
      <c r="FA289" s="674"/>
      <c r="FB289" s="674">
        <f>IF(Duombaze!EZ289="",0,INDEX(DU!I:I,MATCH(Duombaze!EZ289,DU!A:A,0),1))+IF(Duombaze!FA289="",0,INDEX(DU!I:I,MATCH(Duombaze!FA289,DU!A:A,0),1))</f>
        <v>0</v>
      </c>
      <c r="FC289" s="6">
        <f>IF(Duombaze!EZ289="",0,INDEX(DU!K:K,MATCH(Duombaze!EZ289,DU!A:A,0),1))+IF(Duombaze!FA289="",0,INDEX(DU!K:K,MATCH(Duombaze!FA289,DU!A:A,0),1))</f>
        <v>0</v>
      </c>
      <c r="FD289" s="6"/>
      <c r="FE289" s="6"/>
      <c r="FF289" s="6"/>
      <c r="FG289" s="6"/>
      <c r="FH289" s="6"/>
      <c r="FI289" s="6"/>
      <c r="FJ289" s="6"/>
      <c r="FK289" s="66"/>
      <c r="FL289" s="14"/>
      <c r="FM289" s="673"/>
      <c r="FN289" s="673"/>
      <c r="FO289" s="673"/>
      <c r="FP289" s="673"/>
      <c r="FQ289" s="673">
        <f>IF(Duombaze!FM289="",0,INDEX(DU!I:I,MATCH(Duombaze!FM289,DU!A:A,0),1))+IF(Duombaze!FN289="",0,INDEX(DU!I:I,MATCH(Duombaze!FN289,DU!A:A,0),1))+IF(Duombaze!FO289="",0,INDEX(DU!I:I,MATCH(Duombaze!FO289,DU!A:A,0),1))+IF(Duombaze!FP289="",0,INDEX(DU!I:I,MATCH(Duombaze!FP289,DU!A:A,0),1))</f>
        <v>0</v>
      </c>
      <c r="FR289" s="673">
        <f>IF(Duombaze!FM289="",0,INDEX(DU!K:K,MATCH(Duombaze!FM289,DU!A:A,0),1))+IF(Duombaze!FN289="",0,INDEX(DU!K:K,MATCH(Duombaze!FN289,DU!A:A,0),1))+IF(Duombaze!FO289="",0,INDEX(DU!K:K,MATCH(Duombaze!FO289,DU!A:A,0),1))+IF(Duombaze!FP289="",0,INDEX(DU!K:K,MATCH(Duombaze!FP289,DU!A:A,0),1))</f>
        <v>0</v>
      </c>
      <c r="FT289" s="101" t="s">
        <v>629</v>
      </c>
      <c r="FU289" s="101" t="s">
        <v>630</v>
      </c>
      <c r="FX289" s="7">
        <v>201811</v>
      </c>
      <c r="FY289" s="6" t="s">
        <v>258</v>
      </c>
      <c r="FZ289" s="6" t="str">
        <f>IF(FY289&lt;&gt;"",A280&amp;" "&amp;C280&amp;" "&amp;FY289,"")</f>
        <v>1 SPE14 Tentas</v>
      </c>
      <c r="GA289" s="6" t="s">
        <v>429</v>
      </c>
    </row>
    <row r="290" spans="1:183" s="7" customFormat="1" ht="23.45" customHeight="1" x14ac:dyDescent="0.25">
      <c r="A290" s="42" t="s">
        <v>653</v>
      </c>
      <c r="B290" s="42" t="s">
        <v>783</v>
      </c>
      <c r="C290" s="12" t="s">
        <v>217</v>
      </c>
      <c r="D290" s="6"/>
      <c r="E290" s="4" t="str">
        <f t="shared" si="133"/>
        <v/>
      </c>
      <c r="F290" s="6"/>
      <c r="G290" s="643"/>
      <c r="H290" s="643"/>
      <c r="I290" s="643"/>
      <c r="J290" s="643"/>
      <c r="K290" s="643"/>
      <c r="L290" s="643"/>
      <c r="M290" s="643"/>
      <c r="N290" s="643"/>
      <c r="O290" s="643"/>
      <c r="P290" s="643">
        <f>IF(Duombaze!G290="",0,INDEX(DU!I:I,MATCH(Duombaze!G290,DU!A:A,0),1))+IF(Duombaze!H290="",0,INDEX(DU!I:I,MATCH(Duombaze!H290,DU!A:A,0),1))+IF(Duombaze!I290="",0,INDEX(DU!I:I,MATCH(Duombaze!I290,DU!A:A,0),1))+IF(Duombaze!J290="",0,INDEX(DU!I:I,MATCH(Duombaze!J290,DU!A:A,0),1))+IF(Duombaze!K290="",0,INDEX(DU!I:I,MATCH(Duombaze!K290,DU!A:A,0),1))+IF(Duombaze!L290="",0,INDEX(DU!I:I,MATCH(Duombaze!L290,DU!A:A,0),1))+IF(Duombaze!M290="",0,INDEX(DU!I:I,MATCH(Duombaze!M290,DU!A:A,0),1))+IF(Duombaze!N290="",0,INDEX(DU!I:I,MATCH(Duombaze!N290,DU!A:A,0),1))+IF(Duombaze!O290="",0,INDEX(DU!I:I,MATCH(Duombaze!O290,DU!A:A,0),1))</f>
        <v>0</v>
      </c>
      <c r="Q290" s="640">
        <f>IF(Duombaze!G290="",0,INDEX(DU!K:K,MATCH(Duombaze!G290,DU!A:A,0),1))+IF(Duombaze!H290="",0,INDEX(DU!K:K,MATCH(Duombaze!H290,DU!A:A,0),1))+IF(Duombaze!I290="",0,INDEX(DU!K:K,MATCH(Duombaze!I290,DU!A:A,0),1))+IF(Duombaze!J290="",0,INDEX(DU!K:K,MATCH(Duombaze!J290,DU!A:A,0),1))+IF(Duombaze!K290="",0,INDEX(DU!K:K,MATCH(Duombaze!K290,DU!A:A,0),1))+IF(Duombaze!L290="",0,INDEX(DU!K:K,MATCH(Duombaze!L290,DU!A:A,0),1))+IF(Duombaze!M290="",0,INDEX(DU!K:K,MATCH(Duombaze!M290,DU!A:A,0),1))+IF(Duombaze!N290="",0,INDEX(DU!K:K,MATCH(Duombaze!N290,DU!A:A,0),1))+IF(Duombaze!O290="",0,INDEX(DU!K:K,MATCH(Duombaze!O290,DU!A:A,0),1))</f>
        <v>0</v>
      </c>
      <c r="R290" s="6"/>
      <c r="S290" s="48"/>
      <c r="T290" s="883"/>
      <c r="U290" s="4">
        <f>IF(Duombaze!T290="",0,INDEX(DU!I:I,MATCH(Duombaze!T290,DU!A:A,0),1))</f>
        <v>0</v>
      </c>
      <c r="V290" s="4">
        <f>IF(Duombaze!T290="",0,INDEX(DU!K:K,MATCH(Duombaze!T290,DU!A:A,0),1))</f>
        <v>0</v>
      </c>
      <c r="W290" s="6"/>
      <c r="X290" s="6"/>
      <c r="Y290" s="858"/>
      <c r="Z290" s="66"/>
      <c r="AA290" s="4" t="str">
        <f t="shared" si="135"/>
        <v/>
      </c>
      <c r="AB290" s="6"/>
      <c r="AC290" s="6">
        <f>IF(Duombaze!AB290="",0,INDEX(DU!I:I,MATCH(Duombaze!AB290,DU!A:A,0),1))</f>
        <v>0</v>
      </c>
      <c r="AD290" s="2">
        <f>IF(Duombaze!AB290="",0,INDEX(DU!K:K,MATCH(Duombaze!AB290,DU!A:A,0),1))</f>
        <v>0</v>
      </c>
      <c r="AE290" s="6"/>
      <c r="AF290" s="6"/>
      <c r="AG290" s="6"/>
      <c r="AH290" s="4" t="str">
        <f t="shared" si="132"/>
        <v/>
      </c>
      <c r="AI290" s="6"/>
      <c r="AJ290" s="643"/>
      <c r="AK290" s="643"/>
      <c r="AL290" s="643"/>
      <c r="AM290" s="643">
        <f>IF(Duombaze!AJ290="",0,INDEX(DU!I:I,MATCH(Duombaze!AJ290,DU!A:A,0),1))+IF(Duombaze!AK290="",0,INDEX(DU!I:I,MATCH(Duombaze!AK290,DU!A:A,0),1))+IF(Duombaze!AL290="",0,INDEX(DU!I:I,MATCH(Duombaze!AL290,DU!A:A,0),1))</f>
        <v>0</v>
      </c>
      <c r="AN290" s="643">
        <f>IF(Duombaze!AJ290="",0,INDEX(DU!K:K,MATCH(Duombaze!AJ290,DU!A:A,0),1))+IF(Duombaze!AK290="",0,INDEX(DU!K:K,MATCH(Duombaze!AK290,DU!A:A,0),1))+IF(Duombaze!AL290="",0,INDEX(DU!K:K,MATCH(Duombaze!AL290,DU!A:A,0),1))</f>
        <v>0</v>
      </c>
      <c r="AO290" s="6"/>
      <c r="AP290" s="6"/>
      <c r="AQ290" s="6"/>
      <c r="AR290" s="4" t="str">
        <f t="shared" si="136"/>
        <v/>
      </c>
      <c r="AS290" s="6"/>
      <c r="AT290" s="643"/>
      <c r="AU290" s="643"/>
      <c r="AV290" s="643"/>
      <c r="AW290" s="643"/>
      <c r="AX290" s="643"/>
      <c r="AY290" s="643"/>
      <c r="AZ290" s="643"/>
      <c r="BA290" s="643"/>
      <c r="BB290" s="643"/>
      <c r="BC290" s="643">
        <f>IF(Duombaze!AT290="",0,INDEX(DU!I:I,MATCH(Duombaze!AT290,DU!A:A,0),1))+IF(Duombaze!AU290="",0,INDEX(DU!I:I,MATCH(Duombaze!AU290,DU!A:A,0),1))+IF(Duombaze!AV290="",0,INDEX(DU!I:I,MATCH(Duombaze!AV290,DU!A:A,0),1))+IF(Duombaze!AW290="",0,INDEX(DU!I:I,MATCH(Duombaze!AW290,DU!A:A,0),1))+IF(Duombaze!AX290="",0,INDEX(DU!I:I,MATCH(Duombaze!AX290,DU!A:A,0),1))+IF(Duombaze!AY290="",0,INDEX(DU!I:I,MATCH(Duombaze!AY290,DU!A:A,0),1))+IF(Duombaze!AZ290="",0,INDEX(DU!I:I,MATCH(Duombaze!AZ290,DU!A:A,0),1))+IF(Duombaze!BA290="",0,INDEX(DU!I:I,MATCH(Duombaze!BA290,DU!A:A,0),1))+IF(Duombaze!BB290="",0,INDEX(DU!I:I,MATCH(Duombaze!BB290,DU!A:A,0),1))</f>
        <v>0</v>
      </c>
      <c r="BD290" s="640">
        <f>IF(Duombaze!AT290="",0,INDEX(DU!K:K,MATCH(Duombaze!AT290,DU!A:A,0),1))+IF(Duombaze!AU290="",0,INDEX(DU!K:K,MATCH(Duombaze!AU290,DU!A:A,0),1))+IF(Duombaze!AV290="",0,INDEX(DU!K:K,MATCH(Duombaze!AV290,DU!A:A,0),1))+IF(Duombaze!AW290="",0,INDEX(DU!K:K,MATCH(Duombaze!AW290,DU!A:A,0),1))+IF(Duombaze!AX290="",0,INDEX(DU!K:K,MATCH(Duombaze!AX290,DU!A:A,0),1))+IF(Duombaze!AY290="",0,INDEX(DU!K:K,MATCH(Duombaze!AY290,DU!A:A,0),1))+IF(Duombaze!AZ290="",0,INDEX(DU!K:K,MATCH(Duombaze!AZ290,DU!A:A,0),1))+IF(Duombaze!BA290="",0,INDEX(DU!K:K,MATCH(Duombaze!BA290,DU!A:A,0),1))+IF(Duombaze!BB290="",0,INDEX(DU!K:K,MATCH(Duombaze!BB290,DU!A:A,0),1))</f>
        <v>0</v>
      </c>
      <c r="BE290" s="6"/>
      <c r="BF290" s="6"/>
      <c r="BG290" s="49"/>
      <c r="BH290" s="4"/>
      <c r="BI290" s="4"/>
      <c r="BJ290" s="640"/>
      <c r="BK290" s="640"/>
      <c r="BL290" s="640"/>
      <c r="BM290" s="640">
        <f>IF(Duombaze!BJ290="",0,INDEX(DU!I:I,MATCH(Duombaze!BJ290,DU!A:A,0),1))+IF(Duombaze!BK290="",0,INDEX(DU!I:I,MATCH(Duombaze!BK290,DU!A:A,0),1))+IF(Duombaze!BL290="",0,INDEX(DU!I:I,MATCH(Duombaze!BL290,DU!A:A,0),1))</f>
        <v>0</v>
      </c>
      <c r="BN290" s="640">
        <f>IF(Duombaze!BJ290="",0,INDEX(DU!K:K,MATCH(Duombaze!BJ290,DU!A:A,0),1))+IF(Duombaze!BK290="",0,INDEX(DU!K:K,MATCH(Duombaze!BK290,DU!A:A,0),1))+IF(Duombaze!BL290="",0,INDEX(DU!K:K,MATCH(Duombaze!BL290,DU!A:A,0),1))</f>
        <v>0</v>
      </c>
      <c r="BO290" s="4"/>
      <c r="BP290" s="4"/>
      <c r="BQ290" s="6"/>
      <c r="BR290" s="6" t="str">
        <f t="shared" si="137"/>
        <v/>
      </c>
      <c r="BS290" s="6"/>
      <c r="BT290" s="6"/>
      <c r="BU290" s="6"/>
      <c r="BV290" s="6"/>
      <c r="BW290" s="6">
        <f>IF(Duombaze!BT290="",0,INDEX(DU!I:I,MATCH(Duombaze!BT290,DU!A:A,0),1))+IF(Duombaze!BU290="",0,INDEX(DU!I:I,MATCH(Duombaze!BU290,DU!A:A,0),1))+IF(Duombaze!BV290="",0,INDEX(DU!I:I,MATCH(Duombaze!BV290,DU!A:A,0),1))</f>
        <v>0</v>
      </c>
      <c r="BX290" s="6">
        <f>IF(Duombaze!BT290="",0,INDEX(DU!K:K,MATCH(Duombaze!BT290,DU!A:A,0),1))+IF(Duombaze!BU290="",0,INDEX(DU!K:K,MATCH(Duombaze!BU290,DU!A:A,0),1))+IF(Duombaze!BV290="",0,INDEX(DU!K:K,MATCH(Duombaze!BV290,DU!A:A,0),1))</f>
        <v>0</v>
      </c>
      <c r="BY290" s="6"/>
      <c r="BZ290" s="6"/>
      <c r="CA290" s="6"/>
      <c r="CB290" s="6" t="str">
        <f t="shared" si="134"/>
        <v/>
      </c>
      <c r="CC290" s="6"/>
      <c r="CD290" s="6">
        <f>IF(Duombaze!CC290="",0,INDEX(DU!I:I,MATCH(Duombaze!CC290,DU!A:A,0),1))</f>
        <v>0</v>
      </c>
      <c r="CE290" s="4">
        <f>IF(Duombaze!CC290="",0,INDEX(DU!K:K,MATCH(Duombaze!CC290,DU!A:A,0),1))</f>
        <v>0</v>
      </c>
      <c r="CF290" s="6"/>
      <c r="CG290" s="6"/>
      <c r="CH290" s="6"/>
      <c r="CI290" s="4" t="str">
        <f t="shared" si="138"/>
        <v/>
      </c>
      <c r="CJ290" s="6"/>
      <c r="CK290" s="6">
        <f>IF(Duombaze!CJ290="",0,INDEX(DU!I:I,MATCH(Duombaze!CJ290,DU!A:A,0),1))</f>
        <v>0</v>
      </c>
      <c r="CL290" s="4">
        <f>IF(Duombaze!CJ290="",0,INDEX(DU!K:K,MATCH(Duombaze!CJ290,DU!A:A,0),1))</f>
        <v>0</v>
      </c>
      <c r="CM290" s="6"/>
      <c r="CN290" s="6"/>
      <c r="CO290" s="6"/>
      <c r="CP290" s="4" t="str">
        <f t="shared" si="139"/>
        <v/>
      </c>
      <c r="CQ290" s="6"/>
      <c r="CR290" s="643"/>
      <c r="CS290" s="643"/>
      <c r="CT290" s="643">
        <f>IF(Duombaze!CR290="",0,INDEX(DU!I:I,MATCH(Duombaze!CR290,DU!A:A,0),1))+IF(Duombaze!CS290="",0,INDEX(DU!I:I,MATCH(Duombaze!CS290,DU!A:A,0),1))</f>
        <v>0</v>
      </c>
      <c r="CU290" s="6">
        <f>IF(Duombaze!CR290="",0,INDEX(DU!K:K,MATCH(Duombaze!CR290,DU!A:A,0),1))+IF(Duombaze!CS290="",0,INDEX(DU!K:K,MATCH(Duombaze!CS290,DU!A:A,0),1))</f>
        <v>0</v>
      </c>
      <c r="CV290" s="6"/>
      <c r="CW290" s="6"/>
      <c r="CX290" s="6"/>
      <c r="CY290" s="4" t="str">
        <f t="shared" si="140"/>
        <v/>
      </c>
      <c r="CZ290" s="6"/>
      <c r="DA290" s="674"/>
      <c r="DB290" s="674"/>
      <c r="DC290" s="674">
        <f>IF(Duombaze!DA290="",0,INDEX(DU!I:I,MATCH(Duombaze!DA290,DU!A:A,0),1))+IF(Duombaze!DB290="",0,INDEX(DU!I:I,MATCH(Duombaze!DB290,DU!A:A,0),1))</f>
        <v>0</v>
      </c>
      <c r="DD290" s="6">
        <f>IF(Duombaze!DA290="",0,INDEX(DU!K:K,MATCH(Duombaze!DA290,DU!A:A,0),1))+IF(Duombaze!DB290="",0,INDEX(DU!K:K,MATCH(Duombaze!DB290,DU!A:A,0),1))</f>
        <v>0</v>
      </c>
      <c r="DE290" s="6"/>
      <c r="DF290" s="6"/>
      <c r="DG290" s="6"/>
      <c r="DH290" s="6" t="str">
        <f t="shared" si="141"/>
        <v/>
      </c>
      <c r="DI290" s="6"/>
      <c r="DJ290" s="674"/>
      <c r="DK290" s="679"/>
      <c r="DL290" s="679">
        <f>IF(Duombaze!DJ290="",0,INDEX(DU!I:I,MATCH(Duombaze!DJ290,DU!A:A,0),1))+IF(Duombaze!DK290="",0,INDEX(DU!I:I,MATCH(Duombaze!DK290,DU!A:A,0),1))</f>
        <v>0</v>
      </c>
      <c r="DM290" s="6">
        <f>IF(Duombaze!DJ290="",0,INDEX(DU!K:K,MATCH(Duombaze!DJ290,DU!A:A,0),1))+IF(Duombaze!DK290="",0,INDEX(DU!K:K,MATCH(Duombaze!DK290,DU!A:A,0),1))</f>
        <v>0</v>
      </c>
      <c r="DN290" s="48"/>
      <c r="DO290" s="48"/>
      <c r="DP290" s="48"/>
      <c r="DQ290" s="4" t="str">
        <f t="shared" si="142"/>
        <v/>
      </c>
      <c r="DR290" s="66"/>
      <c r="DS290" s="694"/>
      <c r="DT290" s="694"/>
      <c r="DU290" s="694"/>
      <c r="DV290" s="694"/>
      <c r="DW290" s="694">
        <f>IF(Duombaze!DS290="",0,INDEX(DU!I:I,MATCH(Duombaze!DS290,DU!A:A,0),1))+IF(Duombaze!DT290="",0,INDEX(DU!I:I,MATCH(Duombaze!DT290,DU!A:A,0),1))+IF(Duombaze!DU290="",0,INDEX(DU!I:I,MATCH(Duombaze!DU290,DU!A:A,0),1))+IF(Duombaze!DV290="",0,INDEX(DU!I:I,MATCH(Duombaze!DV290,DU!A:A,0),1))</f>
        <v>0</v>
      </c>
      <c r="DX290" s="640">
        <f>IF(Duombaze!DS290="",0,INDEX(DU!K:K,MATCH(Duombaze!DS290,DU!A:A,0),1))+IF(Duombaze!DT290="",0,INDEX(DU!K:K,MATCH(Duombaze!DT290,DU!A:A,0),1))+IF(Duombaze!DU290="",0,INDEX(DU!K:K,MATCH(Duombaze!DU290,DU!A:A,0),1))+IF(Duombaze!DV290="",0,INDEX(DU!K:KH,MATCH(Duombaze!DV290,DU!A:A,0),1))</f>
        <v>0</v>
      </c>
      <c r="DY290" s="66"/>
      <c r="DZ290" s="66"/>
      <c r="EA290" s="6"/>
      <c r="EB290" s="6" t="str">
        <f t="shared" si="124"/>
        <v/>
      </c>
      <c r="EC290" s="6"/>
      <c r="ED290" s="6">
        <f>IF(Duombaze!EC290="",0,INDEX(DU!I:I,MATCH(Duombaze!EC290,DU!A:A,0),1))</f>
        <v>0</v>
      </c>
      <c r="EE290" s="640">
        <f>IF(Duombaze!EC290="",0,INDEX(DU!K:K,MATCH(Duombaze!EC290,DU!A:A,0),1))</f>
        <v>0</v>
      </c>
      <c r="EF290" s="6"/>
      <c r="EG290" s="6"/>
      <c r="EH290" s="6"/>
      <c r="EI290" s="4" t="str">
        <f t="shared" si="129"/>
        <v/>
      </c>
      <c r="EJ290" s="6"/>
      <c r="EK290" s="674"/>
      <c r="EL290" s="674"/>
      <c r="EM290" s="674"/>
      <c r="EN290" s="674">
        <f>IF(Duombaze!EK290="",0,INDEX(DU!I:I,MATCH(Duombaze!EK290,DU!A:A,0),1))+IF(Duombaze!EL290="",0,INDEX(DU!I:I,MATCH(Duombaze!EL290,DU!A:A,0),1))+IF(Duombaze!EM290="",0,INDEX(DU!I:I,MATCH(Duombaze!EM290,DU!A:A,0),1))</f>
        <v>0</v>
      </c>
      <c r="EO290" s="6">
        <f>IF(Duombaze!EK290="",0,INDEX(DU!K:K,MATCH(Duombaze!EK290,DU!A:A,0),1))+IF(Duombaze!EL290="",0,INDEX(DU!K:K,MATCH(Duombaze!EL290,DU!A:A,0),1))+IF(Duombaze!EM290="",0,INDEX(DU!K:K,MATCH(Duombaze!EM290,DU!A:A,0),1))</f>
        <v>0</v>
      </c>
      <c r="EP290" s="6"/>
      <c r="EQ290" s="6"/>
      <c r="ER290" s="6"/>
      <c r="ES290" s="4" t="str">
        <f t="shared" si="125"/>
        <v/>
      </c>
      <c r="ET290" s="6"/>
      <c r="EU290" s="6"/>
      <c r="EV290" s="6"/>
      <c r="EW290" s="6"/>
      <c r="EX290" s="6" t="str">
        <f t="shared" si="130"/>
        <v/>
      </c>
      <c r="EY290" s="6"/>
      <c r="EZ290" s="676"/>
      <c r="FA290" s="676"/>
      <c r="FB290" s="676">
        <f>IF(Duombaze!EZ290="",0,INDEX(DU!I:I,MATCH(Duombaze!EZ290,DU!A:A,0),1))+IF(Duombaze!FA290="",0,INDEX(DU!I:I,MATCH(Duombaze!FA290,DU!A:A,0),1))</f>
        <v>0</v>
      </c>
      <c r="FC290" s="6">
        <f>IF(Duombaze!EZ290="",0,INDEX(DU!K:K,MATCH(Duombaze!EZ290,DU!A:A,0),1))+IF(Duombaze!FA290="",0,INDEX(DU!K:K,MATCH(Duombaze!FA290,DU!A:A,0),1))</f>
        <v>0</v>
      </c>
      <c r="FD290" s="50"/>
      <c r="FE290" s="50"/>
      <c r="FF290" s="50"/>
      <c r="FG290" s="50"/>
      <c r="FH290" s="50"/>
      <c r="FI290" s="50"/>
      <c r="FJ290" s="50"/>
      <c r="FK290" s="102"/>
      <c r="FL290" s="125"/>
      <c r="FM290" s="673"/>
      <c r="FN290" s="673"/>
      <c r="FO290" s="673"/>
      <c r="FP290" s="673"/>
      <c r="FQ290" s="673">
        <f>IF(Duombaze!FM290="",0,INDEX(DU!I:I,MATCH(Duombaze!FM290,DU!A:A,0),1))+IF(Duombaze!FN290="",0,INDEX(DU!I:I,MATCH(Duombaze!FN290,DU!A:A,0),1))+IF(Duombaze!FO290="",0,INDEX(DU!I:I,MATCH(Duombaze!FO290,DU!A:A,0),1))+IF(Duombaze!FP290="",0,INDEX(DU!I:I,MATCH(Duombaze!FP290,DU!A:A,0),1))</f>
        <v>0</v>
      </c>
      <c r="FR290" s="673">
        <f>IF(Duombaze!FM290="",0,INDEX(DU!K:K,MATCH(Duombaze!FM290,DU!A:A,0),1))+IF(Duombaze!FN290="",0,INDEX(DU!K:K,MATCH(Duombaze!FN290,DU!A:A,0),1))+IF(Duombaze!FO290="",0,INDEX(DU!K:K,MATCH(Duombaze!FO290,DU!A:A,0),1))+IF(Duombaze!FP290="",0,INDEX(DU!K:K,MATCH(Duombaze!FP290,DU!A:A,0),1))</f>
        <v>0</v>
      </c>
      <c r="FT290" s="101" t="s">
        <v>431</v>
      </c>
      <c r="FU290" s="101" t="s">
        <v>7</v>
      </c>
      <c r="FY290" s="6" t="s">
        <v>705</v>
      </c>
      <c r="FZ290" s="6" t="str">
        <f>IF(FY290&lt;&gt;"",A281&amp;" "&amp;C281&amp;" "&amp;FY290,"")</f>
        <v>2 SPE14 Aikštelė</v>
      </c>
      <c r="GA290" s="6" t="s">
        <v>274</v>
      </c>
    </row>
    <row r="291" spans="1:183" s="7" customFormat="1" ht="23.45" customHeight="1" x14ac:dyDescent="0.25">
      <c r="A291" s="42" t="s">
        <v>642</v>
      </c>
      <c r="B291" s="42" t="s">
        <v>783</v>
      </c>
      <c r="C291" s="12" t="s">
        <v>217</v>
      </c>
      <c r="D291" s="6"/>
      <c r="E291" s="4" t="str">
        <f t="shared" si="133"/>
        <v/>
      </c>
      <c r="F291" s="6"/>
      <c r="G291" s="643"/>
      <c r="H291" s="643"/>
      <c r="I291" s="643"/>
      <c r="J291" s="643"/>
      <c r="K291" s="643"/>
      <c r="L291" s="643"/>
      <c r="M291" s="643"/>
      <c r="N291" s="643"/>
      <c r="O291" s="643"/>
      <c r="P291" s="643">
        <f>IF(Duombaze!G291="",0,INDEX(DU!I:I,MATCH(Duombaze!G291,DU!A:A,0),1))+IF(Duombaze!H291="",0,INDEX(DU!I:I,MATCH(Duombaze!H291,DU!A:A,0),1))+IF(Duombaze!I291="",0,INDEX(DU!I:I,MATCH(Duombaze!I291,DU!A:A,0),1))+IF(Duombaze!J291="",0,INDEX(DU!I:I,MATCH(Duombaze!J291,DU!A:A,0),1))+IF(Duombaze!K291="",0,INDEX(DU!I:I,MATCH(Duombaze!K291,DU!A:A,0),1))+IF(Duombaze!L291="",0,INDEX(DU!I:I,MATCH(Duombaze!L291,DU!A:A,0),1))+IF(Duombaze!M291="",0,INDEX(DU!I:I,MATCH(Duombaze!M291,DU!A:A,0),1))+IF(Duombaze!N291="",0,INDEX(DU!I:I,MATCH(Duombaze!N291,DU!A:A,0),1))+IF(Duombaze!O291="",0,INDEX(DU!I:I,MATCH(Duombaze!O291,DU!A:A,0),1))</f>
        <v>0</v>
      </c>
      <c r="Q291" s="640">
        <f>IF(Duombaze!G291="",0,INDEX(DU!K:K,MATCH(Duombaze!G291,DU!A:A,0),1))+IF(Duombaze!H291="",0,INDEX(DU!K:K,MATCH(Duombaze!H291,DU!A:A,0),1))+IF(Duombaze!I291="",0,INDEX(DU!K:K,MATCH(Duombaze!I291,DU!A:A,0),1))+IF(Duombaze!J291="",0,INDEX(DU!K:K,MATCH(Duombaze!J291,DU!A:A,0),1))+IF(Duombaze!K291="",0,INDEX(DU!K:K,MATCH(Duombaze!K291,DU!A:A,0),1))+IF(Duombaze!L291="",0,INDEX(DU!K:K,MATCH(Duombaze!L291,DU!A:A,0),1))+IF(Duombaze!M291="",0,INDEX(DU!K:K,MATCH(Duombaze!M291,DU!A:A,0),1))+IF(Duombaze!N291="",0,INDEX(DU!K:K,MATCH(Duombaze!N291,DU!A:A,0),1))+IF(Duombaze!O291="",0,INDEX(DU!K:K,MATCH(Duombaze!O291,DU!A:A,0),1))</f>
        <v>0</v>
      </c>
      <c r="R291" s="6"/>
      <c r="S291" s="48"/>
      <c r="T291" s="883"/>
      <c r="U291" s="4">
        <f>IF(Duombaze!T291="",0,INDEX(DU!I:I,MATCH(Duombaze!T291,DU!A:A,0),1))</f>
        <v>0</v>
      </c>
      <c r="V291" s="4">
        <f>IF(Duombaze!T291="",0,INDEX(DU!K:K,MATCH(Duombaze!T291,DU!A:A,0),1))</f>
        <v>0</v>
      </c>
      <c r="W291" s="6"/>
      <c r="X291" s="6"/>
      <c r="Y291" s="858"/>
      <c r="Z291" s="66"/>
      <c r="AA291" s="4" t="str">
        <f t="shared" si="135"/>
        <v/>
      </c>
      <c r="AB291" s="6"/>
      <c r="AC291" s="6">
        <f>IF(Duombaze!AB291="",0,INDEX(DU!I:I,MATCH(Duombaze!AB291,DU!A:A,0),1))</f>
        <v>0</v>
      </c>
      <c r="AD291" s="2">
        <f>IF(Duombaze!AB291="",0,INDEX(DU!K:K,MATCH(Duombaze!AB291,DU!A:A,0),1))</f>
        <v>0</v>
      </c>
      <c r="AE291" s="6"/>
      <c r="AF291" s="6"/>
      <c r="AG291" s="6"/>
      <c r="AH291" s="4" t="str">
        <f t="shared" si="132"/>
        <v/>
      </c>
      <c r="AI291" s="6"/>
      <c r="AJ291" s="643"/>
      <c r="AK291" s="643"/>
      <c r="AL291" s="643"/>
      <c r="AM291" s="643">
        <f>IF(Duombaze!AJ291="",0,INDEX(DU!I:I,MATCH(Duombaze!AJ291,DU!A:A,0),1))+IF(Duombaze!AK291="",0,INDEX(DU!I:I,MATCH(Duombaze!AK291,DU!A:A,0),1))+IF(Duombaze!AL291="",0,INDEX(DU!I:I,MATCH(Duombaze!AL291,DU!A:A,0),1))</f>
        <v>0</v>
      </c>
      <c r="AN291" s="643">
        <f>IF(Duombaze!AJ291="",0,INDEX(DU!K:K,MATCH(Duombaze!AJ291,DU!A:A,0),1))+IF(Duombaze!AK291="",0,INDEX(DU!K:K,MATCH(Duombaze!AK291,DU!A:A,0),1))+IF(Duombaze!AL291="",0,INDEX(DU!K:K,MATCH(Duombaze!AL291,DU!A:A,0),1))</f>
        <v>0</v>
      </c>
      <c r="AO291" s="6"/>
      <c r="AP291" s="6"/>
      <c r="AQ291" s="6"/>
      <c r="AR291" s="4" t="str">
        <f t="shared" si="136"/>
        <v/>
      </c>
      <c r="AS291" s="6"/>
      <c r="AT291" s="643"/>
      <c r="AU291" s="643"/>
      <c r="AV291" s="643"/>
      <c r="AW291" s="643"/>
      <c r="AX291" s="643"/>
      <c r="AY291" s="643"/>
      <c r="AZ291" s="643"/>
      <c r="BA291" s="643"/>
      <c r="BB291" s="643"/>
      <c r="BC291" s="643">
        <f>IF(Duombaze!AT291="",0,INDEX(DU!I:I,MATCH(Duombaze!AT291,DU!A:A,0),1))+IF(Duombaze!AU291="",0,INDEX(DU!I:I,MATCH(Duombaze!AU291,DU!A:A,0),1))+IF(Duombaze!AV291="",0,INDEX(DU!I:I,MATCH(Duombaze!AV291,DU!A:A,0),1))+IF(Duombaze!AW291="",0,INDEX(DU!I:I,MATCH(Duombaze!AW291,DU!A:A,0),1))+IF(Duombaze!AX291="",0,INDEX(DU!I:I,MATCH(Duombaze!AX291,DU!A:A,0),1))+IF(Duombaze!AY291="",0,INDEX(DU!I:I,MATCH(Duombaze!AY291,DU!A:A,0),1))+IF(Duombaze!AZ291="",0,INDEX(DU!I:I,MATCH(Duombaze!AZ291,DU!A:A,0),1))+IF(Duombaze!BA291="",0,INDEX(DU!I:I,MATCH(Duombaze!BA291,DU!A:A,0),1))+IF(Duombaze!BB291="",0,INDEX(DU!I:I,MATCH(Duombaze!BB291,DU!A:A,0),1))</f>
        <v>0</v>
      </c>
      <c r="BD291" s="640">
        <f>IF(Duombaze!AT291="",0,INDEX(DU!K:K,MATCH(Duombaze!AT291,DU!A:A,0),1))+IF(Duombaze!AU291="",0,INDEX(DU!K:K,MATCH(Duombaze!AU291,DU!A:A,0),1))+IF(Duombaze!AV291="",0,INDEX(DU!K:K,MATCH(Duombaze!AV291,DU!A:A,0),1))+IF(Duombaze!AW291="",0,INDEX(DU!K:K,MATCH(Duombaze!AW291,DU!A:A,0),1))+IF(Duombaze!AX291="",0,INDEX(DU!K:K,MATCH(Duombaze!AX291,DU!A:A,0),1))+IF(Duombaze!AY291="",0,INDEX(DU!K:K,MATCH(Duombaze!AY291,DU!A:A,0),1))+IF(Duombaze!AZ291="",0,INDEX(DU!K:K,MATCH(Duombaze!AZ291,DU!A:A,0),1))+IF(Duombaze!BA291="",0,INDEX(DU!K:K,MATCH(Duombaze!BA291,DU!A:A,0),1))+IF(Duombaze!BB291="",0,INDEX(DU!K:K,MATCH(Duombaze!BB291,DU!A:A,0),1))</f>
        <v>0</v>
      </c>
      <c r="BE291" s="6"/>
      <c r="BF291" s="6"/>
      <c r="BG291" s="49"/>
      <c r="BH291" s="4"/>
      <c r="BI291" s="4"/>
      <c r="BJ291" s="640"/>
      <c r="BK291" s="640"/>
      <c r="BL291" s="640"/>
      <c r="BM291" s="640">
        <f>IF(Duombaze!BJ291="",0,INDEX(DU!I:I,MATCH(Duombaze!BJ291,DU!A:A,0),1))+IF(Duombaze!BK291="",0,INDEX(DU!I:I,MATCH(Duombaze!BK291,DU!A:A,0),1))+IF(Duombaze!BL291="",0,INDEX(DU!I:I,MATCH(Duombaze!BL291,DU!A:A,0),1))</f>
        <v>0</v>
      </c>
      <c r="BN291" s="640">
        <f>IF(Duombaze!BJ291="",0,INDEX(DU!K:K,MATCH(Duombaze!BJ291,DU!A:A,0),1))+IF(Duombaze!BK291="",0,INDEX(DU!K:K,MATCH(Duombaze!BK291,DU!A:A,0),1))+IF(Duombaze!BL291="",0,INDEX(DU!K:K,MATCH(Duombaze!BL291,DU!A:A,0),1))</f>
        <v>0</v>
      </c>
      <c r="BO291" s="4"/>
      <c r="BP291" s="4"/>
      <c r="BQ291" s="6"/>
      <c r="BR291" s="6" t="str">
        <f t="shared" si="137"/>
        <v/>
      </c>
      <c r="BS291" s="6"/>
      <c r="BT291" s="6"/>
      <c r="BU291" s="6"/>
      <c r="BV291" s="6"/>
      <c r="BW291" s="6">
        <f>IF(Duombaze!BT291="",0,INDEX(DU!I:I,MATCH(Duombaze!BT291,DU!A:A,0),1))+IF(Duombaze!BU291="",0,INDEX(DU!I:I,MATCH(Duombaze!BU291,DU!A:A,0),1))+IF(Duombaze!BV291="",0,INDEX(DU!I:I,MATCH(Duombaze!BV291,DU!A:A,0),1))</f>
        <v>0</v>
      </c>
      <c r="BX291" s="6">
        <f>IF(Duombaze!BT291="",0,INDEX(DU!K:K,MATCH(Duombaze!BT291,DU!A:A,0),1))+IF(Duombaze!BU291="",0,INDEX(DU!K:K,MATCH(Duombaze!BU291,DU!A:A,0),1))+IF(Duombaze!BV291="",0,INDEX(DU!K:K,MATCH(Duombaze!BV291,DU!A:A,0),1))</f>
        <v>0</v>
      </c>
      <c r="BY291" s="6"/>
      <c r="BZ291" s="6"/>
      <c r="CA291" s="6"/>
      <c r="CB291" s="6" t="str">
        <f t="shared" si="134"/>
        <v/>
      </c>
      <c r="CC291" s="6"/>
      <c r="CD291" s="6">
        <f>IF(Duombaze!CC291="",0,INDEX(DU!I:I,MATCH(Duombaze!CC291,DU!A:A,0),1))</f>
        <v>0</v>
      </c>
      <c r="CE291" s="4">
        <f>IF(Duombaze!CC291="",0,INDEX(DU!K:K,MATCH(Duombaze!CC291,DU!A:A,0),1))</f>
        <v>0</v>
      </c>
      <c r="CF291" s="6"/>
      <c r="CG291" s="6"/>
      <c r="CH291" s="6"/>
      <c r="CI291" s="4" t="str">
        <f t="shared" si="138"/>
        <v/>
      </c>
      <c r="CJ291" s="6"/>
      <c r="CK291" s="6">
        <f>IF(Duombaze!CJ291="",0,INDEX(DU!I:I,MATCH(Duombaze!CJ291,DU!A:A,0),1))</f>
        <v>0</v>
      </c>
      <c r="CL291" s="4">
        <f>IF(Duombaze!CJ291="",0,INDEX(DU!K:K,MATCH(Duombaze!CJ291,DU!A:A,0),1))</f>
        <v>0</v>
      </c>
      <c r="CM291" s="6"/>
      <c r="CN291" s="6"/>
      <c r="CO291" s="6"/>
      <c r="CP291" s="4" t="str">
        <f t="shared" si="139"/>
        <v/>
      </c>
      <c r="CQ291" s="6"/>
      <c r="CR291" s="643"/>
      <c r="CS291" s="643"/>
      <c r="CT291" s="643">
        <f>IF(Duombaze!CR291="",0,INDEX(DU!I:I,MATCH(Duombaze!CR291,DU!A:A,0),1))+IF(Duombaze!CS291="",0,INDEX(DU!I:I,MATCH(Duombaze!CS291,DU!A:A,0),1))</f>
        <v>0</v>
      </c>
      <c r="CU291" s="6">
        <f>IF(Duombaze!CR291="",0,INDEX(DU!K:K,MATCH(Duombaze!CR291,DU!A:A,0),1))+IF(Duombaze!CS291="",0,INDEX(DU!K:K,MATCH(Duombaze!CS291,DU!A:A,0),1))</f>
        <v>0</v>
      </c>
      <c r="CV291" s="6"/>
      <c r="CW291" s="6"/>
      <c r="CX291" s="6"/>
      <c r="CY291" s="4" t="str">
        <f t="shared" si="140"/>
        <v/>
      </c>
      <c r="CZ291" s="6"/>
      <c r="DA291" s="674"/>
      <c r="DB291" s="674"/>
      <c r="DC291" s="674">
        <f>IF(Duombaze!DA291="",0,INDEX(DU!I:I,MATCH(Duombaze!DA291,DU!A:A,0),1))+IF(Duombaze!DB291="",0,INDEX(DU!I:I,MATCH(Duombaze!DB291,DU!A:A,0),1))</f>
        <v>0</v>
      </c>
      <c r="DD291" s="6">
        <f>IF(Duombaze!DA291="",0,INDEX(DU!K:K,MATCH(Duombaze!DA291,DU!A:A,0),1))+IF(Duombaze!DB291="",0,INDEX(DU!K:K,MATCH(Duombaze!DB291,DU!A:A,0),1))</f>
        <v>0</v>
      </c>
      <c r="DE291" s="6"/>
      <c r="DF291" s="6"/>
      <c r="DG291" s="6"/>
      <c r="DH291" s="6" t="str">
        <f t="shared" si="141"/>
        <v/>
      </c>
      <c r="DI291" s="6"/>
      <c r="DJ291" s="674"/>
      <c r="DK291" s="679"/>
      <c r="DL291" s="679">
        <f>IF(Duombaze!DJ291="",0,INDEX(DU!I:I,MATCH(Duombaze!DJ291,DU!A:A,0),1))+IF(Duombaze!DK291="",0,INDEX(DU!I:I,MATCH(Duombaze!DK291,DU!A:A,0),1))</f>
        <v>0</v>
      </c>
      <c r="DM291" s="6">
        <f>IF(Duombaze!DJ291="",0,INDEX(DU!K:K,MATCH(Duombaze!DJ291,DU!A:A,0),1))+IF(Duombaze!DK291="",0,INDEX(DU!K:K,MATCH(Duombaze!DK291,DU!A:A,0),1))</f>
        <v>0</v>
      </c>
      <c r="DN291" s="48"/>
      <c r="DO291" s="48"/>
      <c r="DP291" s="48"/>
      <c r="DQ291" s="4" t="str">
        <f t="shared" si="142"/>
        <v/>
      </c>
      <c r="DR291" s="66"/>
      <c r="DS291" s="694"/>
      <c r="DT291" s="694"/>
      <c r="DU291" s="694"/>
      <c r="DV291" s="694"/>
      <c r="DW291" s="694">
        <f>IF(Duombaze!DS291="",0,INDEX(DU!I:I,MATCH(Duombaze!DS291,DU!A:A,0),1))+IF(Duombaze!DT291="",0,INDEX(DU!I:I,MATCH(Duombaze!DT291,DU!A:A,0),1))+IF(Duombaze!DU291="",0,INDEX(DU!I:I,MATCH(Duombaze!DU291,DU!A:A,0),1))+IF(Duombaze!DV291="",0,INDEX(DU!I:I,MATCH(Duombaze!DV291,DU!A:A,0),1))</f>
        <v>0</v>
      </c>
      <c r="DX291" s="640">
        <f>IF(Duombaze!DS291="",0,INDEX(DU!K:K,MATCH(Duombaze!DS291,DU!A:A,0),1))+IF(Duombaze!DT291="",0,INDEX(DU!K:K,MATCH(Duombaze!DT291,DU!A:A,0),1))+IF(Duombaze!DU291="",0,INDEX(DU!K:K,MATCH(Duombaze!DU291,DU!A:A,0),1))+IF(Duombaze!DV291="",0,INDEX(DU!K:KH,MATCH(Duombaze!DV291,DU!A:A,0),1))</f>
        <v>0</v>
      </c>
      <c r="DY291" s="66"/>
      <c r="DZ291" s="66"/>
      <c r="EA291" s="6"/>
      <c r="EB291" s="6" t="str">
        <f t="shared" si="124"/>
        <v/>
      </c>
      <c r="EC291" s="6"/>
      <c r="ED291" s="6">
        <f>IF(Duombaze!EC291="",0,INDEX(DU!I:I,MATCH(Duombaze!EC291,DU!A:A,0),1))</f>
        <v>0</v>
      </c>
      <c r="EE291" s="640">
        <f>IF(Duombaze!EC291="",0,INDEX(DU!K:K,MATCH(Duombaze!EC291,DU!A:A,0),1))</f>
        <v>0</v>
      </c>
      <c r="EF291" s="6"/>
      <c r="EG291" s="6"/>
      <c r="EH291" s="6"/>
      <c r="EI291" s="4" t="str">
        <f t="shared" si="129"/>
        <v/>
      </c>
      <c r="EJ291" s="6"/>
      <c r="EK291" s="674"/>
      <c r="EL291" s="674"/>
      <c r="EM291" s="674"/>
      <c r="EN291" s="674">
        <f>IF(Duombaze!EK291="",0,INDEX(DU!I:I,MATCH(Duombaze!EK291,DU!A:A,0),1))+IF(Duombaze!EL291="",0,INDEX(DU!I:I,MATCH(Duombaze!EL291,DU!A:A,0),1))+IF(Duombaze!EM291="",0,INDEX(DU!I:I,MATCH(Duombaze!EM291,DU!A:A,0),1))</f>
        <v>0</v>
      </c>
      <c r="EO291" s="6">
        <f>IF(Duombaze!EK291="",0,INDEX(DU!K:K,MATCH(Duombaze!EK291,DU!A:A,0),1))+IF(Duombaze!EL291="",0,INDEX(DU!K:K,MATCH(Duombaze!EL291,DU!A:A,0),1))+IF(Duombaze!EM291="",0,INDEX(DU!K:K,MATCH(Duombaze!EM291,DU!A:A,0),1))</f>
        <v>0</v>
      </c>
      <c r="EP291" s="6"/>
      <c r="EQ291" s="6"/>
      <c r="ER291" s="6"/>
      <c r="ES291" s="4" t="str">
        <f t="shared" si="125"/>
        <v/>
      </c>
      <c r="ET291" s="6"/>
      <c r="EU291" s="6"/>
      <c r="EV291" s="6"/>
      <c r="EW291" s="6"/>
      <c r="EX291" s="6" t="str">
        <f t="shared" si="130"/>
        <v/>
      </c>
      <c r="EY291" s="6"/>
      <c r="EZ291" s="674"/>
      <c r="FA291" s="674"/>
      <c r="FB291" s="674">
        <f>IF(Duombaze!EZ291="",0,INDEX(DU!I:I,MATCH(Duombaze!EZ291,DU!A:A,0),1))+IF(Duombaze!FA291="",0,INDEX(DU!I:I,MATCH(Duombaze!FA291,DU!A:A,0),1))</f>
        <v>0</v>
      </c>
      <c r="FC291" s="6">
        <f>IF(Duombaze!EZ291="",0,INDEX(DU!K:K,MATCH(Duombaze!EZ291,DU!A:A,0),1))+IF(Duombaze!FA291="",0,INDEX(DU!K:K,MATCH(Duombaze!FA291,DU!A:A,0),1))</f>
        <v>0</v>
      </c>
      <c r="FD291" s="6"/>
      <c r="FE291" s="6"/>
      <c r="FF291" s="6"/>
      <c r="FG291" s="6"/>
      <c r="FH291" s="6"/>
      <c r="FI291" s="6"/>
      <c r="FJ291" s="6"/>
      <c r="FK291" s="66"/>
      <c r="FL291" s="14"/>
      <c r="FM291" s="673"/>
      <c r="FN291" s="673"/>
      <c r="FO291" s="673"/>
      <c r="FP291" s="673"/>
      <c r="FQ291" s="673">
        <f>IF(Duombaze!FM291="",0,INDEX(DU!I:I,MATCH(Duombaze!FM291,DU!A:A,0),1))+IF(Duombaze!FN291="",0,INDEX(DU!I:I,MATCH(Duombaze!FN291,DU!A:A,0),1))+IF(Duombaze!FO291="",0,INDEX(DU!I:I,MATCH(Duombaze!FO291,DU!A:A,0),1))+IF(Duombaze!FP291="",0,INDEX(DU!I:I,MATCH(Duombaze!FP291,DU!A:A,0),1))</f>
        <v>0</v>
      </c>
      <c r="FR291" s="673">
        <f>IF(Duombaze!FM291="",0,INDEX(DU!K:K,MATCH(Duombaze!FM291,DU!A:A,0),1))+IF(Duombaze!FN291="",0,INDEX(DU!K:K,MATCH(Duombaze!FN291,DU!A:A,0),1))+IF(Duombaze!FO291="",0,INDEX(DU!K:K,MATCH(Duombaze!FO291,DU!A:A,0),1))+IF(Duombaze!FP291="",0,INDEX(DU!K:K,MATCH(Duombaze!FP291,DU!A:A,0),1))</f>
        <v>0</v>
      </c>
      <c r="FY291" s="6" t="s">
        <v>1559</v>
      </c>
      <c r="FZ291" s="6" t="str">
        <f>IF(FY291&lt;&gt;"",A282&amp;" "&amp;C282&amp;" "&amp;FY291,"")</f>
        <v>3 SPE14 Aikštelė + tentas</v>
      </c>
      <c r="GA291" s="6" t="s">
        <v>356</v>
      </c>
    </row>
    <row r="292" spans="1:183" s="7" customFormat="1" ht="23.45" customHeight="1" x14ac:dyDescent="0.25">
      <c r="A292" s="42" t="s">
        <v>649</v>
      </c>
      <c r="B292" s="42" t="s">
        <v>783</v>
      </c>
      <c r="C292" s="12" t="s">
        <v>217</v>
      </c>
      <c r="D292" s="6"/>
      <c r="E292" s="4" t="str">
        <f t="shared" si="133"/>
        <v/>
      </c>
      <c r="F292" s="6"/>
      <c r="G292" s="643"/>
      <c r="H292" s="643"/>
      <c r="I292" s="643"/>
      <c r="J292" s="643"/>
      <c r="K292" s="643"/>
      <c r="L292" s="643"/>
      <c r="M292" s="643"/>
      <c r="N292" s="643"/>
      <c r="O292" s="643"/>
      <c r="P292" s="643">
        <f>IF(Duombaze!G292="",0,INDEX(DU!I:I,MATCH(Duombaze!G292,DU!A:A,0),1))+IF(Duombaze!H292="",0,INDEX(DU!I:I,MATCH(Duombaze!H292,DU!A:A,0),1))+IF(Duombaze!I292="",0,INDEX(DU!I:I,MATCH(Duombaze!I292,DU!A:A,0),1))+IF(Duombaze!J292="",0,INDEX(DU!I:I,MATCH(Duombaze!J292,DU!A:A,0),1))+IF(Duombaze!K292="",0,INDEX(DU!I:I,MATCH(Duombaze!K292,DU!A:A,0),1))+IF(Duombaze!L292="",0,INDEX(DU!I:I,MATCH(Duombaze!L292,DU!A:A,0),1))+IF(Duombaze!M292="",0,INDEX(DU!I:I,MATCH(Duombaze!M292,DU!A:A,0),1))+IF(Duombaze!N292="",0,INDEX(DU!I:I,MATCH(Duombaze!N292,DU!A:A,0),1))+IF(Duombaze!O292="",0,INDEX(DU!I:I,MATCH(Duombaze!O292,DU!A:A,0),1))</f>
        <v>0</v>
      </c>
      <c r="Q292" s="640">
        <f>IF(Duombaze!G292="",0,INDEX(DU!K:K,MATCH(Duombaze!G292,DU!A:A,0),1))+IF(Duombaze!H292="",0,INDEX(DU!K:K,MATCH(Duombaze!H292,DU!A:A,0),1))+IF(Duombaze!I292="",0,INDEX(DU!K:K,MATCH(Duombaze!I292,DU!A:A,0),1))+IF(Duombaze!J292="",0,INDEX(DU!K:K,MATCH(Duombaze!J292,DU!A:A,0),1))+IF(Duombaze!K292="",0,INDEX(DU!K:K,MATCH(Duombaze!K292,DU!A:A,0),1))+IF(Duombaze!L292="",0,INDEX(DU!K:K,MATCH(Duombaze!L292,DU!A:A,0),1))+IF(Duombaze!M292="",0,INDEX(DU!K:K,MATCH(Duombaze!M292,DU!A:A,0),1))+IF(Duombaze!N292="",0,INDEX(DU!K:K,MATCH(Duombaze!N292,DU!A:A,0),1))+IF(Duombaze!O292="",0,INDEX(DU!K:K,MATCH(Duombaze!O292,DU!A:A,0),1))</f>
        <v>0</v>
      </c>
      <c r="R292" s="6"/>
      <c r="S292" s="48"/>
      <c r="T292" s="883"/>
      <c r="U292" s="4">
        <f>IF(Duombaze!T292="",0,INDEX(DU!I:I,MATCH(Duombaze!T292,DU!A:A,0),1))</f>
        <v>0</v>
      </c>
      <c r="V292" s="4">
        <f>IF(Duombaze!T292="",0,INDEX(DU!K:K,MATCH(Duombaze!T292,DU!A:A,0),1))</f>
        <v>0</v>
      </c>
      <c r="W292" s="6"/>
      <c r="X292" s="6"/>
      <c r="Y292" s="858"/>
      <c r="Z292" s="66"/>
      <c r="AA292" s="4" t="str">
        <f t="shared" si="135"/>
        <v/>
      </c>
      <c r="AB292" s="6"/>
      <c r="AC292" s="6">
        <f>IF(Duombaze!AB292="",0,INDEX(DU!I:I,MATCH(Duombaze!AB292,DU!A:A,0),1))</f>
        <v>0</v>
      </c>
      <c r="AD292" s="2">
        <f>IF(Duombaze!AB292="",0,INDEX(DU!K:K,MATCH(Duombaze!AB292,DU!A:A,0),1))</f>
        <v>0</v>
      </c>
      <c r="AE292" s="6"/>
      <c r="AF292" s="6"/>
      <c r="AG292" s="6"/>
      <c r="AH292" s="4" t="str">
        <f t="shared" si="132"/>
        <v/>
      </c>
      <c r="AI292" s="6"/>
      <c r="AJ292" s="643"/>
      <c r="AK292" s="643"/>
      <c r="AL292" s="643"/>
      <c r="AM292" s="643">
        <f>IF(Duombaze!AJ292="",0,INDEX(DU!I:I,MATCH(Duombaze!AJ292,DU!A:A,0),1))+IF(Duombaze!AK292="",0,INDEX(DU!I:I,MATCH(Duombaze!AK292,DU!A:A,0),1))+IF(Duombaze!AL292="",0,INDEX(DU!I:I,MATCH(Duombaze!AL292,DU!A:A,0),1))</f>
        <v>0</v>
      </c>
      <c r="AN292" s="643">
        <f>IF(Duombaze!AJ292="",0,INDEX(DU!K:K,MATCH(Duombaze!AJ292,DU!A:A,0),1))+IF(Duombaze!AK292="",0,INDEX(DU!K:K,MATCH(Duombaze!AK292,DU!A:A,0),1))+IF(Duombaze!AL292="",0,INDEX(DU!K:K,MATCH(Duombaze!AL292,DU!A:A,0),1))</f>
        <v>0</v>
      </c>
      <c r="AO292" s="6"/>
      <c r="AP292" s="6"/>
      <c r="AQ292" s="6"/>
      <c r="AR292" s="4" t="str">
        <f t="shared" si="136"/>
        <v/>
      </c>
      <c r="AS292" s="6"/>
      <c r="AT292" s="643"/>
      <c r="AU292" s="643"/>
      <c r="AV292" s="643"/>
      <c r="AW292" s="643"/>
      <c r="AX292" s="643"/>
      <c r="AY292" s="643"/>
      <c r="AZ292" s="643"/>
      <c r="BA292" s="643"/>
      <c r="BB292" s="643"/>
      <c r="BC292" s="643">
        <f>IF(Duombaze!AT292="",0,INDEX(DU!I:I,MATCH(Duombaze!AT292,DU!A:A,0),1))+IF(Duombaze!AU292="",0,INDEX(DU!I:I,MATCH(Duombaze!AU292,DU!A:A,0),1))+IF(Duombaze!AV292="",0,INDEX(DU!I:I,MATCH(Duombaze!AV292,DU!A:A,0),1))+IF(Duombaze!AW292="",0,INDEX(DU!I:I,MATCH(Duombaze!AW292,DU!A:A,0),1))+IF(Duombaze!AX292="",0,INDEX(DU!I:I,MATCH(Duombaze!AX292,DU!A:A,0),1))+IF(Duombaze!AY292="",0,INDEX(DU!I:I,MATCH(Duombaze!AY292,DU!A:A,0),1))+IF(Duombaze!AZ292="",0,INDEX(DU!I:I,MATCH(Duombaze!AZ292,DU!A:A,0),1))+IF(Duombaze!BA292="",0,INDEX(DU!I:I,MATCH(Duombaze!BA292,DU!A:A,0),1))+IF(Duombaze!BB292="",0,INDEX(DU!I:I,MATCH(Duombaze!BB292,DU!A:A,0),1))</f>
        <v>0</v>
      </c>
      <c r="BD292" s="640">
        <f>IF(Duombaze!AT292="",0,INDEX(DU!K:K,MATCH(Duombaze!AT292,DU!A:A,0),1))+IF(Duombaze!AU292="",0,INDEX(DU!K:K,MATCH(Duombaze!AU292,DU!A:A,0),1))+IF(Duombaze!AV292="",0,INDEX(DU!K:K,MATCH(Duombaze!AV292,DU!A:A,0),1))+IF(Duombaze!AW292="",0,INDEX(DU!K:K,MATCH(Duombaze!AW292,DU!A:A,0),1))+IF(Duombaze!AX292="",0,INDEX(DU!K:K,MATCH(Duombaze!AX292,DU!A:A,0),1))+IF(Duombaze!AY292="",0,INDEX(DU!K:K,MATCH(Duombaze!AY292,DU!A:A,0),1))+IF(Duombaze!AZ292="",0,INDEX(DU!K:K,MATCH(Duombaze!AZ292,DU!A:A,0),1))+IF(Duombaze!BA292="",0,INDEX(DU!K:K,MATCH(Duombaze!BA292,DU!A:A,0),1))+IF(Duombaze!BB292="",0,INDEX(DU!K:K,MATCH(Duombaze!BB292,DU!A:A,0),1))</f>
        <v>0</v>
      </c>
      <c r="BE292" s="6"/>
      <c r="BF292" s="6"/>
      <c r="BG292" s="49"/>
      <c r="BH292" s="4" t="str">
        <f t="shared" ref="BH292:BH299" si="143">IF(BG292&lt;&gt;"",A292&amp;" "&amp;C292&amp;" "&amp;BG292,"")</f>
        <v/>
      </c>
      <c r="BI292" s="4"/>
      <c r="BJ292" s="640"/>
      <c r="BK292" s="640"/>
      <c r="BL292" s="640"/>
      <c r="BM292" s="640">
        <f>IF(Duombaze!BJ292="",0,INDEX(DU!I:I,MATCH(Duombaze!BJ292,DU!A:A,0),1))+IF(Duombaze!BK292="",0,INDEX(DU!I:I,MATCH(Duombaze!BK292,DU!A:A,0),1))+IF(Duombaze!BL292="",0,INDEX(DU!I:I,MATCH(Duombaze!BL292,DU!A:A,0),1))</f>
        <v>0</v>
      </c>
      <c r="BN292" s="640">
        <f>IF(Duombaze!BJ292="",0,INDEX(DU!K:K,MATCH(Duombaze!BJ292,DU!A:A,0),1))+IF(Duombaze!BK292="",0,INDEX(DU!K:K,MATCH(Duombaze!BK292,DU!A:A,0),1))+IF(Duombaze!BL292="",0,INDEX(DU!K:K,MATCH(Duombaze!BL292,DU!A:A,0),1))</f>
        <v>0</v>
      </c>
      <c r="BO292" s="4"/>
      <c r="BP292" s="4"/>
      <c r="BQ292" s="6"/>
      <c r="BR292" s="6" t="str">
        <f t="shared" si="137"/>
        <v/>
      </c>
      <c r="BS292" s="6"/>
      <c r="BT292" s="6"/>
      <c r="BU292" s="6"/>
      <c r="BV292" s="6"/>
      <c r="BW292" s="6">
        <f>IF(Duombaze!BT292="",0,INDEX(DU!I:I,MATCH(Duombaze!BT292,DU!A:A,0),1))+IF(Duombaze!BU292="",0,INDEX(DU!I:I,MATCH(Duombaze!BU292,DU!A:A,0),1))+IF(Duombaze!BV292="",0,INDEX(DU!I:I,MATCH(Duombaze!BV292,DU!A:A,0),1))</f>
        <v>0</v>
      </c>
      <c r="BX292" s="6">
        <f>IF(Duombaze!BT292="",0,INDEX(DU!K:K,MATCH(Duombaze!BT292,DU!A:A,0),1))+IF(Duombaze!BU292="",0,INDEX(DU!K:K,MATCH(Duombaze!BU292,DU!A:A,0),1))+IF(Duombaze!BV292="",0,INDEX(DU!K:K,MATCH(Duombaze!BV292,DU!A:A,0),1))</f>
        <v>0</v>
      </c>
      <c r="BY292" s="6"/>
      <c r="BZ292" s="6"/>
      <c r="CA292" s="6"/>
      <c r="CB292" s="6" t="str">
        <f t="shared" si="134"/>
        <v/>
      </c>
      <c r="CC292" s="6"/>
      <c r="CD292" s="6">
        <f>IF(Duombaze!CC292="",0,INDEX(DU!I:I,MATCH(Duombaze!CC292,DU!A:A,0),1))</f>
        <v>0</v>
      </c>
      <c r="CE292" s="4">
        <f>IF(Duombaze!CC292="",0,INDEX(DU!K:K,MATCH(Duombaze!CC292,DU!A:A,0),1))</f>
        <v>0</v>
      </c>
      <c r="CF292" s="6"/>
      <c r="CG292" s="6"/>
      <c r="CH292" s="6"/>
      <c r="CI292" s="4" t="str">
        <f t="shared" si="138"/>
        <v/>
      </c>
      <c r="CJ292" s="6"/>
      <c r="CK292" s="6">
        <f>IF(Duombaze!CJ292="",0,INDEX(DU!I:I,MATCH(Duombaze!CJ292,DU!A:A,0),1))</f>
        <v>0</v>
      </c>
      <c r="CL292" s="4">
        <f>IF(Duombaze!CJ292="",0,INDEX(DU!K:K,MATCH(Duombaze!CJ292,DU!A:A,0),1))</f>
        <v>0</v>
      </c>
      <c r="CM292" s="6"/>
      <c r="CN292" s="6"/>
      <c r="CO292" s="6"/>
      <c r="CP292" s="4" t="str">
        <f t="shared" si="139"/>
        <v/>
      </c>
      <c r="CQ292" s="6"/>
      <c r="CR292" s="643"/>
      <c r="CS292" s="643"/>
      <c r="CT292" s="643">
        <f>IF(Duombaze!CR292="",0,INDEX(DU!I:I,MATCH(Duombaze!CR292,DU!A:A,0),1))+IF(Duombaze!CS292="",0,INDEX(DU!I:I,MATCH(Duombaze!CS292,DU!A:A,0),1))</f>
        <v>0</v>
      </c>
      <c r="CU292" s="6">
        <f>IF(Duombaze!CR292="",0,INDEX(DU!K:K,MATCH(Duombaze!CR292,DU!A:A,0),1))+IF(Duombaze!CS292="",0,INDEX(DU!K:K,MATCH(Duombaze!CS292,DU!A:A,0),1))</f>
        <v>0</v>
      </c>
      <c r="CV292" s="6"/>
      <c r="CW292" s="6"/>
      <c r="CX292" s="6"/>
      <c r="CY292" s="4" t="str">
        <f t="shared" si="140"/>
        <v/>
      </c>
      <c r="CZ292" s="6"/>
      <c r="DA292" s="674"/>
      <c r="DB292" s="674"/>
      <c r="DC292" s="674">
        <f>IF(Duombaze!DA292="",0,INDEX(DU!I:I,MATCH(Duombaze!DA292,DU!A:A,0),1))+IF(Duombaze!DB292="",0,INDEX(DU!I:I,MATCH(Duombaze!DB292,DU!A:A,0),1))</f>
        <v>0</v>
      </c>
      <c r="DD292" s="6">
        <f>IF(Duombaze!DA292="",0,INDEX(DU!K:K,MATCH(Duombaze!DA292,DU!A:A,0),1))+IF(Duombaze!DB292="",0,INDEX(DU!K:K,MATCH(Duombaze!DB292,DU!A:A,0),1))</f>
        <v>0</v>
      </c>
      <c r="DE292" s="6"/>
      <c r="DF292" s="6"/>
      <c r="DG292" s="6"/>
      <c r="DH292" s="6" t="str">
        <f t="shared" si="141"/>
        <v/>
      </c>
      <c r="DI292" s="6"/>
      <c r="DJ292" s="674"/>
      <c r="DK292" s="679"/>
      <c r="DL292" s="679">
        <f>IF(Duombaze!DJ292="",0,INDEX(DU!I:I,MATCH(Duombaze!DJ292,DU!A:A,0),1))+IF(Duombaze!DK292="",0,INDEX(DU!I:I,MATCH(Duombaze!DK292,DU!A:A,0),1))</f>
        <v>0</v>
      </c>
      <c r="DM292" s="6">
        <f>IF(Duombaze!DJ292="",0,INDEX(DU!K:K,MATCH(Duombaze!DJ292,DU!A:A,0),1))+IF(Duombaze!DK292="",0,INDEX(DU!K:K,MATCH(Duombaze!DK292,DU!A:A,0),1))</f>
        <v>0</v>
      </c>
      <c r="DN292" s="48"/>
      <c r="DO292" s="48"/>
      <c r="DP292" s="48"/>
      <c r="DQ292" s="4" t="str">
        <f t="shared" si="142"/>
        <v/>
      </c>
      <c r="DR292" s="66"/>
      <c r="DS292" s="694"/>
      <c r="DT292" s="694"/>
      <c r="DU292" s="694"/>
      <c r="DV292" s="694"/>
      <c r="DW292" s="694">
        <f>IF(Duombaze!DS292="",0,INDEX(DU!I:I,MATCH(Duombaze!DS292,DU!A:A,0),1))+IF(Duombaze!DT292="",0,INDEX(DU!I:I,MATCH(Duombaze!DT292,DU!A:A,0),1))+IF(Duombaze!DU292="",0,INDEX(DU!I:I,MATCH(Duombaze!DU292,DU!A:A,0),1))+IF(Duombaze!DV292="",0,INDEX(DU!I:I,MATCH(Duombaze!DV292,DU!A:A,0),1))</f>
        <v>0</v>
      </c>
      <c r="DX292" s="640">
        <f>IF(Duombaze!DS292="",0,INDEX(DU!K:K,MATCH(Duombaze!DS292,DU!A:A,0),1))+IF(Duombaze!DT292="",0,INDEX(DU!K:K,MATCH(Duombaze!DT292,DU!A:A,0),1))+IF(Duombaze!DU292="",0,INDEX(DU!K:K,MATCH(Duombaze!DU292,DU!A:A,0),1))+IF(Duombaze!DV292="",0,INDEX(DU!K:KH,MATCH(Duombaze!DV292,DU!A:A,0),1))</f>
        <v>0</v>
      </c>
      <c r="DY292" s="66"/>
      <c r="DZ292" s="66"/>
      <c r="EA292" s="6"/>
      <c r="EB292" s="6" t="str">
        <f t="shared" si="124"/>
        <v/>
      </c>
      <c r="EC292" s="6"/>
      <c r="ED292" s="6">
        <f>IF(Duombaze!EC292="",0,INDEX(DU!I:I,MATCH(Duombaze!EC292,DU!A:A,0),1))</f>
        <v>0</v>
      </c>
      <c r="EE292" s="640">
        <f>IF(Duombaze!EC292="",0,INDEX(DU!K:K,MATCH(Duombaze!EC292,DU!A:A,0),1))</f>
        <v>0</v>
      </c>
      <c r="EF292" s="6"/>
      <c r="EG292" s="6"/>
      <c r="EH292" s="6"/>
      <c r="EI292" s="4" t="str">
        <f t="shared" si="129"/>
        <v/>
      </c>
      <c r="EJ292" s="6"/>
      <c r="EK292" s="674"/>
      <c r="EL292" s="674"/>
      <c r="EM292" s="674"/>
      <c r="EN292" s="674">
        <f>IF(Duombaze!EK292="",0,INDEX(DU!I:I,MATCH(Duombaze!EK292,DU!A:A,0),1))+IF(Duombaze!EL292="",0,INDEX(DU!I:I,MATCH(Duombaze!EL292,DU!A:A,0),1))+IF(Duombaze!EM292="",0,INDEX(DU!I:I,MATCH(Duombaze!EM292,DU!A:A,0),1))</f>
        <v>0</v>
      </c>
      <c r="EO292" s="6">
        <f>IF(Duombaze!EK292="",0,INDEX(DU!K:K,MATCH(Duombaze!EK292,DU!A:A,0),1))+IF(Duombaze!EL292="",0,INDEX(DU!K:K,MATCH(Duombaze!EL292,DU!A:A,0),1))+IF(Duombaze!EM292="",0,INDEX(DU!K:K,MATCH(Duombaze!EM292,DU!A:A,0),1))</f>
        <v>0</v>
      </c>
      <c r="EP292" s="6"/>
      <c r="EQ292" s="6"/>
      <c r="ER292" s="6"/>
      <c r="ES292" s="4" t="str">
        <f t="shared" si="125"/>
        <v/>
      </c>
      <c r="ET292" s="6"/>
      <c r="EU292" s="6"/>
      <c r="EV292" s="6"/>
      <c r="EW292" s="6"/>
      <c r="EX292" s="6" t="str">
        <f t="shared" si="130"/>
        <v/>
      </c>
      <c r="EY292" s="6"/>
      <c r="EZ292" s="674"/>
      <c r="FA292" s="674"/>
      <c r="FB292" s="674">
        <f>IF(Duombaze!EZ292="",0,INDEX(DU!I:I,MATCH(Duombaze!EZ292,DU!A:A,0),1))+IF(Duombaze!FA292="",0,INDEX(DU!I:I,MATCH(Duombaze!FA292,DU!A:A,0),1))</f>
        <v>0</v>
      </c>
      <c r="FC292" s="6">
        <f>IF(Duombaze!EZ292="",0,INDEX(DU!K:K,MATCH(Duombaze!EZ292,DU!A:A,0),1))+IF(Duombaze!FA292="",0,INDEX(DU!K:K,MATCH(Duombaze!FA292,DU!A:A,0),1))</f>
        <v>0</v>
      </c>
      <c r="FD292" s="6"/>
      <c r="FE292" s="6"/>
      <c r="FF292" s="6"/>
      <c r="FG292" s="6"/>
      <c r="FH292" s="66"/>
      <c r="FI292" s="6"/>
      <c r="FJ292" s="6"/>
      <c r="FK292" s="66"/>
      <c r="FL292" s="14"/>
      <c r="FM292" s="673"/>
      <c r="FN292" s="673"/>
      <c r="FO292" s="673"/>
      <c r="FP292" s="673"/>
      <c r="FQ292" s="673">
        <f>IF(Duombaze!FM292="",0,INDEX(DU!I:I,MATCH(Duombaze!FM292,DU!A:A,0),1))+IF(Duombaze!FN292="",0,INDEX(DU!I:I,MATCH(Duombaze!FN292,DU!A:A,0),1))+IF(Duombaze!FO292="",0,INDEX(DU!I:I,MATCH(Duombaze!FO292,DU!A:A,0),1))+IF(Duombaze!FP292="",0,INDEX(DU!I:I,MATCH(Duombaze!FP292,DU!A:A,0),1))</f>
        <v>0</v>
      </c>
      <c r="FR292" s="673">
        <f>IF(Duombaze!FM292="",0,INDEX(DU!K:K,MATCH(Duombaze!FM292,DU!A:A,0),1))+IF(Duombaze!FN292="",0,INDEX(DU!K:K,MATCH(Duombaze!FN292,DU!A:A,0),1))+IF(Duombaze!FO292="",0,INDEX(DU!K:K,MATCH(Duombaze!FO292,DU!A:A,0),1))+IF(Duombaze!FP292="",0,INDEX(DU!K:K,MATCH(Duombaze!FP292,DU!A:A,0),1))</f>
        <v>0</v>
      </c>
      <c r="FX292" s="7">
        <v>20181203</v>
      </c>
      <c r="FY292" s="6" t="s">
        <v>1947</v>
      </c>
      <c r="GA292" s="6" t="s">
        <v>2699</v>
      </c>
    </row>
    <row r="293" spans="1:183" s="7" customFormat="1" ht="23.45" customHeight="1" thickBot="1" x14ac:dyDescent="0.3">
      <c r="A293" s="42" t="s">
        <v>650</v>
      </c>
      <c r="B293" s="42" t="s">
        <v>783</v>
      </c>
      <c r="C293" s="12" t="s">
        <v>217</v>
      </c>
      <c r="D293" s="6"/>
      <c r="E293" s="4" t="str">
        <f t="shared" si="133"/>
        <v/>
      </c>
      <c r="F293" s="6"/>
      <c r="G293" s="643"/>
      <c r="H293" s="643"/>
      <c r="I293" s="643"/>
      <c r="J293" s="643"/>
      <c r="K293" s="643"/>
      <c r="L293" s="643"/>
      <c r="M293" s="643"/>
      <c r="N293" s="643"/>
      <c r="O293" s="643"/>
      <c r="P293" s="643">
        <f>IF(Duombaze!G293="",0,INDEX(DU!I:I,MATCH(Duombaze!G293,DU!A:A,0),1))+IF(Duombaze!H293="",0,INDEX(DU!I:I,MATCH(Duombaze!H293,DU!A:A,0),1))+IF(Duombaze!I293="",0,INDEX(DU!I:I,MATCH(Duombaze!I293,DU!A:A,0),1))+IF(Duombaze!J293="",0,INDEX(DU!I:I,MATCH(Duombaze!J293,DU!A:A,0),1))+IF(Duombaze!K293="",0,INDEX(DU!I:I,MATCH(Duombaze!K293,DU!A:A,0),1))+IF(Duombaze!L293="",0,INDEX(DU!I:I,MATCH(Duombaze!L293,DU!A:A,0),1))+IF(Duombaze!M293="",0,INDEX(DU!I:I,MATCH(Duombaze!M293,DU!A:A,0),1))+IF(Duombaze!N293="",0,INDEX(DU!I:I,MATCH(Duombaze!N293,DU!A:A,0),1))+IF(Duombaze!O293="",0,INDEX(DU!I:I,MATCH(Duombaze!O293,DU!A:A,0),1))</f>
        <v>0</v>
      </c>
      <c r="Q293" s="640">
        <f>IF(Duombaze!G293="",0,INDEX(DU!K:K,MATCH(Duombaze!G293,DU!A:A,0),1))+IF(Duombaze!H293="",0,INDEX(DU!K:K,MATCH(Duombaze!H293,DU!A:A,0),1))+IF(Duombaze!I293="",0,INDEX(DU!K:K,MATCH(Duombaze!I293,DU!A:A,0),1))+IF(Duombaze!J293="",0,INDEX(DU!K:K,MATCH(Duombaze!J293,DU!A:A,0),1))+IF(Duombaze!K293="",0,INDEX(DU!K:K,MATCH(Duombaze!K293,DU!A:A,0),1))+IF(Duombaze!L293="",0,INDEX(DU!K:K,MATCH(Duombaze!L293,DU!A:A,0),1))+IF(Duombaze!M293="",0,INDEX(DU!K:K,MATCH(Duombaze!M293,DU!A:A,0),1))+IF(Duombaze!N293="",0,INDEX(DU!K:K,MATCH(Duombaze!N293,DU!A:A,0),1))+IF(Duombaze!O293="",0,INDEX(DU!K:K,MATCH(Duombaze!O293,DU!A:A,0),1))</f>
        <v>0</v>
      </c>
      <c r="R293" s="6"/>
      <c r="S293" s="48"/>
      <c r="T293" s="883"/>
      <c r="U293" s="4">
        <f>IF(Duombaze!T293="",0,INDEX(DU!I:I,MATCH(Duombaze!T293,DU!A:A,0),1))</f>
        <v>0</v>
      </c>
      <c r="V293" s="4">
        <f>IF(Duombaze!T293="",0,INDEX(DU!K:K,MATCH(Duombaze!T293,DU!A:A,0),1))</f>
        <v>0</v>
      </c>
      <c r="W293" s="6"/>
      <c r="X293" s="6"/>
      <c r="Y293" s="858"/>
      <c r="Z293" s="66"/>
      <c r="AA293" s="4" t="str">
        <f t="shared" si="135"/>
        <v/>
      </c>
      <c r="AB293" s="6"/>
      <c r="AC293" s="6">
        <f>IF(Duombaze!AB293="",0,INDEX(DU!I:I,MATCH(Duombaze!AB293,DU!A:A,0),1))</f>
        <v>0</v>
      </c>
      <c r="AD293" s="2">
        <f>IF(Duombaze!AB293="",0,INDEX(DU!K:K,MATCH(Duombaze!AB293,DU!A:A,0),1))</f>
        <v>0</v>
      </c>
      <c r="AE293" s="6"/>
      <c r="AF293" s="6"/>
      <c r="AG293" s="6"/>
      <c r="AH293" s="4" t="str">
        <f t="shared" si="132"/>
        <v/>
      </c>
      <c r="AI293" s="6"/>
      <c r="AJ293" s="643"/>
      <c r="AK293" s="643"/>
      <c r="AL293" s="643"/>
      <c r="AM293" s="643">
        <f>IF(Duombaze!AJ293="",0,INDEX(DU!I:I,MATCH(Duombaze!AJ293,DU!A:A,0),1))+IF(Duombaze!AK293="",0,INDEX(DU!I:I,MATCH(Duombaze!AK293,DU!A:A,0),1))+IF(Duombaze!AL293="",0,INDEX(DU!I:I,MATCH(Duombaze!AL293,DU!A:A,0),1))</f>
        <v>0</v>
      </c>
      <c r="AN293" s="643">
        <f>IF(Duombaze!AJ293="",0,INDEX(DU!K:K,MATCH(Duombaze!AJ293,DU!A:A,0),1))+IF(Duombaze!AK293="",0,INDEX(DU!K:K,MATCH(Duombaze!AK293,DU!A:A,0),1))+IF(Duombaze!AL293="",0,INDEX(DU!K:K,MATCH(Duombaze!AL293,DU!A:A,0),1))</f>
        <v>0</v>
      </c>
      <c r="AO293" s="6"/>
      <c r="AP293" s="6"/>
      <c r="AQ293" s="6"/>
      <c r="AR293" s="4" t="str">
        <f t="shared" si="136"/>
        <v/>
      </c>
      <c r="AS293" s="6"/>
      <c r="AT293" s="643"/>
      <c r="AU293" s="643"/>
      <c r="AV293" s="643"/>
      <c r="AW293" s="643"/>
      <c r="AX293" s="643"/>
      <c r="AY293" s="643"/>
      <c r="AZ293" s="643"/>
      <c r="BA293" s="643"/>
      <c r="BB293" s="643"/>
      <c r="BC293" s="643">
        <f>IF(Duombaze!AT293="",0,INDEX(DU!I:I,MATCH(Duombaze!AT293,DU!A:A,0),1))+IF(Duombaze!AU293="",0,INDEX(DU!I:I,MATCH(Duombaze!AU293,DU!A:A,0),1))+IF(Duombaze!AV293="",0,INDEX(DU!I:I,MATCH(Duombaze!AV293,DU!A:A,0),1))+IF(Duombaze!AW293="",0,INDEX(DU!I:I,MATCH(Duombaze!AW293,DU!A:A,0),1))+IF(Duombaze!AX293="",0,INDEX(DU!I:I,MATCH(Duombaze!AX293,DU!A:A,0),1))+IF(Duombaze!AY293="",0,INDEX(DU!I:I,MATCH(Duombaze!AY293,DU!A:A,0),1))+IF(Duombaze!AZ293="",0,INDEX(DU!I:I,MATCH(Duombaze!AZ293,DU!A:A,0),1))+IF(Duombaze!BA293="",0,INDEX(DU!I:I,MATCH(Duombaze!BA293,DU!A:A,0),1))+IF(Duombaze!BB293="",0,INDEX(DU!I:I,MATCH(Duombaze!BB293,DU!A:A,0),1))</f>
        <v>0</v>
      </c>
      <c r="BD293" s="640">
        <f>IF(Duombaze!AT293="",0,INDEX(DU!K:K,MATCH(Duombaze!AT293,DU!A:A,0),1))+IF(Duombaze!AU293="",0,INDEX(DU!K:K,MATCH(Duombaze!AU293,DU!A:A,0),1))+IF(Duombaze!AV293="",0,INDEX(DU!K:K,MATCH(Duombaze!AV293,DU!A:A,0),1))+IF(Duombaze!AW293="",0,INDEX(DU!K:K,MATCH(Duombaze!AW293,DU!A:A,0),1))+IF(Duombaze!AX293="",0,INDEX(DU!K:K,MATCH(Duombaze!AX293,DU!A:A,0),1))+IF(Duombaze!AY293="",0,INDEX(DU!K:K,MATCH(Duombaze!AY293,DU!A:A,0),1))+IF(Duombaze!AZ293="",0,INDEX(DU!K:K,MATCH(Duombaze!AZ293,DU!A:A,0),1))+IF(Duombaze!BA293="",0,INDEX(DU!K:K,MATCH(Duombaze!BA293,DU!A:A,0),1))+IF(Duombaze!BB293="",0,INDEX(DU!K:K,MATCH(Duombaze!BB293,DU!A:A,0),1))</f>
        <v>0</v>
      </c>
      <c r="BE293" s="6"/>
      <c r="BF293" s="6"/>
      <c r="BG293" s="49"/>
      <c r="BH293" s="4" t="str">
        <f t="shared" si="143"/>
        <v/>
      </c>
      <c r="BI293" s="4"/>
      <c r="BJ293" s="640"/>
      <c r="BK293" s="640"/>
      <c r="BL293" s="640"/>
      <c r="BM293" s="640">
        <f>IF(Duombaze!BJ293="",0,INDEX(DU!I:I,MATCH(Duombaze!BJ293,DU!A:A,0),1))+IF(Duombaze!BK293="",0,INDEX(DU!I:I,MATCH(Duombaze!BK293,DU!A:A,0),1))+IF(Duombaze!BL293="",0,INDEX(DU!I:I,MATCH(Duombaze!BL293,DU!A:A,0),1))</f>
        <v>0</v>
      </c>
      <c r="BN293" s="640">
        <f>IF(Duombaze!BJ293="",0,INDEX(DU!K:K,MATCH(Duombaze!BJ293,DU!A:A,0),1))+IF(Duombaze!BK293="",0,INDEX(DU!K:K,MATCH(Duombaze!BK293,DU!A:A,0),1))+IF(Duombaze!BL293="",0,INDEX(DU!K:K,MATCH(Duombaze!BL293,DU!A:A,0),1))</f>
        <v>0</v>
      </c>
      <c r="BO293" s="4"/>
      <c r="BP293" s="4"/>
      <c r="BQ293" s="6"/>
      <c r="BR293" s="6" t="str">
        <f t="shared" si="137"/>
        <v/>
      </c>
      <c r="BS293" s="6"/>
      <c r="BT293" s="6"/>
      <c r="BU293" s="6"/>
      <c r="BV293" s="6"/>
      <c r="BW293" s="6">
        <f>IF(Duombaze!BT293="",0,INDEX(DU!I:I,MATCH(Duombaze!BT293,DU!A:A,0),1))+IF(Duombaze!BU293="",0,INDEX(DU!I:I,MATCH(Duombaze!BU293,DU!A:A,0),1))+IF(Duombaze!BV293="",0,INDEX(DU!I:I,MATCH(Duombaze!BV293,DU!A:A,0),1))</f>
        <v>0</v>
      </c>
      <c r="BX293" s="6">
        <f>IF(Duombaze!BT293="",0,INDEX(DU!K:K,MATCH(Duombaze!BT293,DU!A:A,0),1))+IF(Duombaze!BU293="",0,INDEX(DU!K:K,MATCH(Duombaze!BU293,DU!A:A,0),1))+IF(Duombaze!BV293="",0,INDEX(DU!K:K,MATCH(Duombaze!BV293,DU!A:A,0),1))</f>
        <v>0</v>
      </c>
      <c r="BY293" s="6"/>
      <c r="BZ293" s="6"/>
      <c r="CA293" s="6"/>
      <c r="CB293" s="6" t="str">
        <f t="shared" si="134"/>
        <v/>
      </c>
      <c r="CC293" s="6"/>
      <c r="CD293" s="6">
        <f>IF(Duombaze!CC293="",0,INDEX(DU!I:I,MATCH(Duombaze!CC293,DU!A:A,0),1))</f>
        <v>0</v>
      </c>
      <c r="CE293" s="4">
        <f>IF(Duombaze!CC293="",0,INDEX(DU!K:K,MATCH(Duombaze!CC293,DU!A:A,0),1))</f>
        <v>0</v>
      </c>
      <c r="CF293" s="6"/>
      <c r="CG293" s="6"/>
      <c r="CH293" s="6"/>
      <c r="CI293" s="4" t="str">
        <f t="shared" si="138"/>
        <v/>
      </c>
      <c r="CJ293" s="6"/>
      <c r="CK293" s="6">
        <f>IF(Duombaze!CJ293="",0,INDEX(DU!I:I,MATCH(Duombaze!CJ293,DU!A:A,0),1))</f>
        <v>0</v>
      </c>
      <c r="CL293" s="4">
        <f>IF(Duombaze!CJ293="",0,INDEX(DU!K:K,MATCH(Duombaze!CJ293,DU!A:A,0),1))</f>
        <v>0</v>
      </c>
      <c r="CM293" s="6"/>
      <c r="CN293" s="6"/>
      <c r="CO293" s="6"/>
      <c r="CP293" s="4" t="str">
        <f t="shared" si="139"/>
        <v/>
      </c>
      <c r="CQ293" s="6"/>
      <c r="CR293" s="643"/>
      <c r="CS293" s="643"/>
      <c r="CT293" s="643">
        <f>IF(Duombaze!CR293="",0,INDEX(DU!I:I,MATCH(Duombaze!CR293,DU!A:A,0),1))+IF(Duombaze!CS293="",0,INDEX(DU!I:I,MATCH(Duombaze!CS293,DU!A:A,0),1))</f>
        <v>0</v>
      </c>
      <c r="CU293" s="6">
        <f>IF(Duombaze!CR293="",0,INDEX(DU!K:K,MATCH(Duombaze!CR293,DU!A:A,0),1))+IF(Duombaze!CS293="",0,INDEX(DU!K:K,MATCH(Duombaze!CS293,DU!A:A,0),1))</f>
        <v>0</v>
      </c>
      <c r="CV293" s="6"/>
      <c r="CW293" s="6"/>
      <c r="CX293" s="6"/>
      <c r="CY293" s="4" t="str">
        <f t="shared" si="140"/>
        <v/>
      </c>
      <c r="CZ293" s="6"/>
      <c r="DA293" s="674"/>
      <c r="DB293" s="674"/>
      <c r="DC293" s="674">
        <f>IF(Duombaze!DA293="",0,INDEX(DU!I:I,MATCH(Duombaze!DA293,DU!A:A,0),1))+IF(Duombaze!DB293="",0,INDEX(DU!I:I,MATCH(Duombaze!DB293,DU!A:A,0),1))</f>
        <v>0</v>
      </c>
      <c r="DD293" s="6">
        <f>IF(Duombaze!DA293="",0,INDEX(DU!K:K,MATCH(Duombaze!DA293,DU!A:A,0),1))+IF(Duombaze!DB293="",0,INDEX(DU!K:K,MATCH(Duombaze!DB293,DU!A:A,0),1))</f>
        <v>0</v>
      </c>
      <c r="DE293" s="6"/>
      <c r="DF293" s="6"/>
      <c r="DG293" s="6"/>
      <c r="DH293" s="6" t="str">
        <f t="shared" si="141"/>
        <v/>
      </c>
      <c r="DI293" s="6"/>
      <c r="DJ293" s="674"/>
      <c r="DK293" s="679"/>
      <c r="DL293" s="679">
        <f>IF(Duombaze!DJ293="",0,INDEX(DU!I:I,MATCH(Duombaze!DJ293,DU!A:A,0),1))+IF(Duombaze!DK293="",0,INDEX(DU!I:I,MATCH(Duombaze!DK293,DU!A:A,0),1))</f>
        <v>0</v>
      </c>
      <c r="DM293" s="6">
        <f>IF(Duombaze!DJ293="",0,INDEX(DU!K:K,MATCH(Duombaze!DJ293,DU!A:A,0),1))+IF(Duombaze!DK293="",0,INDEX(DU!K:K,MATCH(Duombaze!DK293,DU!A:A,0),1))</f>
        <v>0</v>
      </c>
      <c r="DN293" s="48"/>
      <c r="DO293" s="48"/>
      <c r="DP293" s="48"/>
      <c r="DQ293" s="4" t="str">
        <f t="shared" si="142"/>
        <v/>
      </c>
      <c r="DR293" s="66"/>
      <c r="DS293" s="694"/>
      <c r="DT293" s="694"/>
      <c r="DU293" s="694"/>
      <c r="DV293" s="694"/>
      <c r="DW293" s="694">
        <f>IF(Duombaze!DS293="",0,INDEX(DU!I:I,MATCH(Duombaze!DS293,DU!A:A,0),1))+IF(Duombaze!DT293="",0,INDEX(DU!I:I,MATCH(Duombaze!DT293,DU!A:A,0),1))+IF(Duombaze!DU293="",0,INDEX(DU!I:I,MATCH(Duombaze!DU293,DU!A:A,0),1))+IF(Duombaze!DV293="",0,INDEX(DU!I:I,MATCH(Duombaze!DV293,DU!A:A,0),1))</f>
        <v>0</v>
      </c>
      <c r="DX293" s="640">
        <f>IF(Duombaze!DS293="",0,INDEX(DU!K:K,MATCH(Duombaze!DS293,DU!A:A,0),1))+IF(Duombaze!DT293="",0,INDEX(DU!K:K,MATCH(Duombaze!DT293,DU!A:A,0),1))+IF(Duombaze!DU293="",0,INDEX(DU!K:K,MATCH(Duombaze!DU293,DU!A:A,0),1))+IF(Duombaze!DV293="",0,INDEX(DU!K:KH,MATCH(Duombaze!DV293,DU!A:A,0),1))</f>
        <v>0</v>
      </c>
      <c r="DY293" s="66"/>
      <c r="DZ293" s="66"/>
      <c r="EA293" s="6"/>
      <c r="EB293" s="6" t="str">
        <f t="shared" si="124"/>
        <v/>
      </c>
      <c r="EC293" s="6"/>
      <c r="ED293" s="6">
        <f>IF(Duombaze!EC293="",0,INDEX(DU!I:I,MATCH(Duombaze!EC293,DU!A:A,0),1))</f>
        <v>0</v>
      </c>
      <c r="EE293" s="640">
        <f>IF(Duombaze!EC293="",0,INDEX(DU!K:K,MATCH(Duombaze!EC293,DU!A:A,0),1))</f>
        <v>0</v>
      </c>
      <c r="EF293" s="6"/>
      <c r="EG293" s="6"/>
      <c r="EH293" s="6"/>
      <c r="EI293" s="4" t="str">
        <f t="shared" si="129"/>
        <v/>
      </c>
      <c r="EJ293" s="6"/>
      <c r="EK293" s="674"/>
      <c r="EL293" s="674"/>
      <c r="EM293" s="674"/>
      <c r="EN293" s="674">
        <f>IF(Duombaze!EK293="",0,INDEX(DU!I:I,MATCH(Duombaze!EK293,DU!A:A,0),1))+IF(Duombaze!EL293="",0,INDEX(DU!I:I,MATCH(Duombaze!EL293,DU!A:A,0),1))+IF(Duombaze!EM293="",0,INDEX(DU!I:I,MATCH(Duombaze!EM293,DU!A:A,0),1))</f>
        <v>0</v>
      </c>
      <c r="EO293" s="6">
        <f>IF(Duombaze!EK293="",0,INDEX(DU!K:K,MATCH(Duombaze!EK293,DU!A:A,0),1))+IF(Duombaze!EL293="",0,INDEX(DU!K:K,MATCH(Duombaze!EL293,DU!A:A,0),1))+IF(Duombaze!EM293="",0,INDEX(DU!K:K,MATCH(Duombaze!EM293,DU!A:A,0),1))</f>
        <v>0</v>
      </c>
      <c r="EP293" s="6"/>
      <c r="EQ293" s="6"/>
      <c r="ER293" s="66"/>
      <c r="ES293" s="4" t="str">
        <f t="shared" si="125"/>
        <v/>
      </c>
      <c r="ET293" s="6"/>
      <c r="EU293" s="6"/>
      <c r="EV293" s="6"/>
      <c r="EW293" s="6"/>
      <c r="EX293" s="6" t="str">
        <f t="shared" si="130"/>
        <v/>
      </c>
      <c r="EY293" s="6"/>
      <c r="EZ293" s="674"/>
      <c r="FA293" s="674"/>
      <c r="FB293" s="674">
        <f>IF(Duombaze!EZ293="",0,INDEX(DU!I:I,MATCH(Duombaze!EZ293,DU!A:A,0),1))+IF(Duombaze!FA293="",0,INDEX(DU!I:I,MATCH(Duombaze!FA293,DU!A:A,0),1))</f>
        <v>0</v>
      </c>
      <c r="FC293" s="6">
        <f>IF(Duombaze!EZ293="",0,INDEX(DU!K:K,MATCH(Duombaze!EZ293,DU!A:A,0),1))+IF(Duombaze!FA293="",0,INDEX(DU!K:K,MATCH(Duombaze!FA293,DU!A:A,0),1))</f>
        <v>0</v>
      </c>
      <c r="FD293" s="6"/>
      <c r="FE293" s="6"/>
      <c r="FF293" s="6"/>
      <c r="FG293" s="6"/>
      <c r="FH293" s="102"/>
      <c r="FI293" s="50"/>
      <c r="FJ293" s="50"/>
      <c r="FK293" s="102"/>
      <c r="FL293" s="125"/>
      <c r="FM293" s="673"/>
      <c r="FN293" s="673"/>
      <c r="FO293" s="673"/>
      <c r="FP293" s="673"/>
      <c r="FQ293" s="673">
        <f>IF(Duombaze!FM293="",0,INDEX(DU!I:I,MATCH(Duombaze!FM293,DU!A:A,0),1))+IF(Duombaze!FN293="",0,INDEX(DU!I:I,MATCH(Duombaze!FN293,DU!A:A,0),1))+IF(Duombaze!FO293="",0,INDEX(DU!I:I,MATCH(Duombaze!FO293,DU!A:A,0),1))+IF(Duombaze!FP293="",0,INDEX(DU!I:I,MATCH(Duombaze!FP293,DU!A:A,0),1))</f>
        <v>0</v>
      </c>
      <c r="FR293" s="673">
        <f>IF(Duombaze!FM293="",0,INDEX(DU!K:K,MATCH(Duombaze!FM293,DU!A:A,0),1))+IF(Duombaze!FN293="",0,INDEX(DU!K:K,MATCH(Duombaze!FN293,DU!A:A,0),1))+IF(Duombaze!FO293="",0,INDEX(DU!K:K,MATCH(Duombaze!FO293,DU!A:A,0),1))+IF(Duombaze!FP293="",0,INDEX(DU!K:K,MATCH(Duombaze!FP293,DU!A:A,0),1))</f>
        <v>0</v>
      </c>
      <c r="FY293" s="6" t="s">
        <v>2700</v>
      </c>
      <c r="GA293" s="6" t="s">
        <v>2701</v>
      </c>
    </row>
    <row r="294" spans="1:183" s="20" customFormat="1" ht="23.45" customHeight="1" thickBot="1" x14ac:dyDescent="0.3">
      <c r="A294" s="41">
        <v>0</v>
      </c>
      <c r="B294" s="41" t="s">
        <v>784</v>
      </c>
      <c r="C294" s="16" t="s">
        <v>216</v>
      </c>
      <c r="D294" s="19" t="s">
        <v>411</v>
      </c>
      <c r="E294" s="17" t="str">
        <f t="shared" si="133"/>
        <v>0 SPE16 Be pagrindo</v>
      </c>
      <c r="F294" s="19"/>
      <c r="G294" s="639"/>
      <c r="H294" s="639"/>
      <c r="I294" s="639"/>
      <c r="J294" s="639"/>
      <c r="K294" s="639"/>
      <c r="L294" s="639"/>
      <c r="M294" s="639"/>
      <c r="N294" s="639"/>
      <c r="O294" s="639"/>
      <c r="P294" s="639">
        <f>IF(Duombaze!G294="",0,INDEX(DU!I:I,MATCH(Duombaze!G294,DU!A:A,0),1))+IF(Duombaze!H294="",0,INDEX(DU!I:I,MATCH(Duombaze!H294,DU!A:A,0),1))+IF(Duombaze!I294="",0,INDEX(DU!I:I,MATCH(Duombaze!I294,DU!A:A,0),1))+IF(Duombaze!J294="",0,INDEX(DU!I:I,MATCH(Duombaze!J294,DU!A:A,0),1))+IF(Duombaze!K294="",0,INDEX(DU!I:I,MATCH(Duombaze!K294,DU!A:A,0),1))+IF(Duombaze!L294="",0,INDEX(DU!I:I,MATCH(Duombaze!L294,DU!A:A,0),1))+IF(Duombaze!M294="",0,INDEX(DU!I:I,MATCH(Duombaze!M294,DU!A:A,0),1))+IF(Duombaze!N294="",0,INDEX(DU!I:I,MATCH(Duombaze!N294,DU!A:A,0),1))+IF(Duombaze!O294="",0,INDEX(DU!I:I,MATCH(Duombaze!O294,DU!A:A,0),1))</f>
        <v>0</v>
      </c>
      <c r="Q294" s="638">
        <f>IF(Duombaze!G294="",0,INDEX(DU!K:K,MATCH(Duombaze!G294,DU!A:A,0),1))+IF(Duombaze!H294="",0,INDEX(DU!K:K,MATCH(Duombaze!H294,DU!A:A,0),1))+IF(Duombaze!I294="",0,INDEX(DU!K:K,MATCH(Duombaze!I294,DU!A:A,0),1))+IF(Duombaze!J294="",0,INDEX(DU!K:K,MATCH(Duombaze!J294,DU!A:A,0),1))+IF(Duombaze!K294="",0,INDEX(DU!K:K,MATCH(Duombaze!K294,DU!A:A,0),1))+IF(Duombaze!L294="",0,INDEX(DU!K:K,MATCH(Duombaze!L294,DU!A:A,0),1))+IF(Duombaze!M294="",0,INDEX(DU!K:K,MATCH(Duombaze!M294,DU!A:A,0),1))+IF(Duombaze!N294="",0,INDEX(DU!K:K,MATCH(Duombaze!N294,DU!A:A,0),1))+IF(Duombaze!O294="",0,INDEX(DU!K:K,MATCH(Duombaze!O294,DU!A:A,0),1))</f>
        <v>0</v>
      </c>
      <c r="R294" s="19"/>
      <c r="S294" s="52"/>
      <c r="T294" s="881"/>
      <c r="U294" s="17">
        <f>IF(Duombaze!T294="",0,INDEX(DU!I:I,MATCH(Duombaze!T294,DU!A:A,0),1))</f>
        <v>0</v>
      </c>
      <c r="V294" s="17">
        <f>IF(Duombaze!T294="",0,INDEX(DU!K:K,MATCH(Duombaze!T294,DU!A:A,0),1))</f>
        <v>0</v>
      </c>
      <c r="W294" s="19"/>
      <c r="X294" s="19"/>
      <c r="Y294" s="134"/>
      <c r="Z294" s="65" t="s">
        <v>416</v>
      </c>
      <c r="AA294" s="17" t="str">
        <f t="shared" si="135"/>
        <v>0 SPE16 Be grąžulo</v>
      </c>
      <c r="AB294" s="19"/>
      <c r="AC294" s="19">
        <f>IF(Duombaze!AB294="",0,INDEX(DU!I:I,MATCH(Duombaze!AB294,DU!A:A,0),1))</f>
        <v>0</v>
      </c>
      <c r="AD294" s="25">
        <f>IF(Duombaze!AB294="",0,INDEX(DU!K:K,MATCH(Duombaze!AB294,DU!A:A,0),1))</f>
        <v>0</v>
      </c>
      <c r="AE294" s="19"/>
      <c r="AF294" s="19"/>
      <c r="AG294" s="19" t="s">
        <v>420</v>
      </c>
      <c r="AH294" s="17" t="str">
        <f t="shared" si="132"/>
        <v>0 SPE16  Be bamperio</v>
      </c>
      <c r="AI294" s="19"/>
      <c r="AJ294" s="639"/>
      <c r="AK294" s="639"/>
      <c r="AL294" s="639"/>
      <c r="AM294" s="639">
        <f>IF(Duombaze!AJ294="",0,INDEX(DU!I:I,MATCH(Duombaze!AJ294,DU!A:A,0),1))+IF(Duombaze!AK294="",0,INDEX(DU!I:I,MATCH(Duombaze!AK294,DU!A:A,0),1))+IF(Duombaze!AL294="",0,INDEX(DU!I:I,MATCH(Duombaze!AL294,DU!A:A,0),1))</f>
        <v>0</v>
      </c>
      <c r="AN294" s="639">
        <f>IF(Duombaze!AJ294="",0,INDEX(DU!K:K,MATCH(Duombaze!AJ294,DU!A:A,0),1))+IF(Duombaze!AK294="",0,INDEX(DU!K:K,MATCH(Duombaze!AK294,DU!A:A,0),1))+IF(Duombaze!AL294="",0,INDEX(DU!K:K,MATCH(Duombaze!AL294,DU!A:A,0),1))</f>
        <v>0</v>
      </c>
      <c r="AO294" s="19"/>
      <c r="AP294" s="19"/>
      <c r="AQ294" s="19" t="s">
        <v>413</v>
      </c>
      <c r="AR294" s="17" t="str">
        <f t="shared" si="136"/>
        <v>0 SPE16 Be hidraulinės sistemos + be papildomo valdymo išvadų</v>
      </c>
      <c r="AS294" s="19"/>
      <c r="AT294" s="639"/>
      <c r="AU294" s="639"/>
      <c r="AV294" s="639"/>
      <c r="AW294" s="639"/>
      <c r="AX294" s="639"/>
      <c r="AY294" s="639"/>
      <c r="AZ294" s="639"/>
      <c r="BA294" s="639"/>
      <c r="BB294" s="639"/>
      <c r="BC294" s="639">
        <f>IF(Duombaze!AT294="",0,INDEX(DU!I:I,MATCH(Duombaze!AT294,DU!A:A,0),1))+IF(Duombaze!AU294="",0,INDEX(DU!I:I,MATCH(Duombaze!AU294,DU!A:A,0),1))+IF(Duombaze!AV294="",0,INDEX(DU!I:I,MATCH(Duombaze!AV294,DU!A:A,0),1))+IF(Duombaze!AW294="",0,INDEX(DU!I:I,MATCH(Duombaze!AW294,DU!A:A,0),1))+IF(Duombaze!AX294="",0,INDEX(DU!I:I,MATCH(Duombaze!AX294,DU!A:A,0),1))+IF(Duombaze!AY294="",0,INDEX(DU!I:I,MATCH(Duombaze!AY294,DU!A:A,0),1))+IF(Duombaze!AZ294="",0,INDEX(DU!I:I,MATCH(Duombaze!AZ294,DU!A:A,0),1))+IF(Duombaze!BA294="",0,INDEX(DU!I:I,MATCH(Duombaze!BA294,DU!A:A,0),1))+IF(Duombaze!BB294="",0,INDEX(DU!I:I,MATCH(Duombaze!BB294,DU!A:A,0),1))</f>
        <v>0</v>
      </c>
      <c r="BD294" s="638">
        <f>IF(Duombaze!AT294="",0,INDEX(DU!K:K,MATCH(Duombaze!AT294,DU!A:A,0),1))+IF(Duombaze!AU294="",0,INDEX(DU!K:K,MATCH(Duombaze!AU294,DU!A:A,0),1))+IF(Duombaze!AV294="",0,INDEX(DU!K:K,MATCH(Duombaze!AV294,DU!A:A,0),1))+IF(Duombaze!AW294="",0,INDEX(DU!K:K,MATCH(Duombaze!AW294,DU!A:A,0),1))+IF(Duombaze!AX294="",0,INDEX(DU!K:K,MATCH(Duombaze!AX294,DU!A:A,0),1))+IF(Duombaze!AY294="",0,INDEX(DU!K:K,MATCH(Duombaze!AY294,DU!A:A,0),1))+IF(Duombaze!AZ294="",0,INDEX(DU!K:K,MATCH(Duombaze!AZ294,DU!A:A,0),1))+IF(Duombaze!BA294="",0,INDEX(DU!K:K,MATCH(Duombaze!BA294,DU!A:A,0),1))+IF(Duombaze!BB294="",0,INDEX(DU!K:K,MATCH(Duombaze!BB294,DU!A:A,0),1))</f>
        <v>0</v>
      </c>
      <c r="BE294" s="19"/>
      <c r="BF294" s="19"/>
      <c r="BG294" s="65" t="s">
        <v>624</v>
      </c>
      <c r="BH294" s="17" t="str">
        <f t="shared" si="143"/>
        <v>0 SPE16 Be stabžių sistemos</v>
      </c>
      <c r="BI294" s="19"/>
      <c r="BJ294" s="639"/>
      <c r="BK294" s="639"/>
      <c r="BL294" s="639"/>
      <c r="BM294" s="639">
        <f>IF(Duombaze!BJ294="",0,INDEX(DU!I:I,MATCH(Duombaze!BJ294,DU!A:A,0),1))+IF(Duombaze!BK294="",0,INDEX(DU!I:I,MATCH(Duombaze!BK294,DU!A:A,0),1))+IF(Duombaze!BL294="",0,INDEX(DU!I:I,MATCH(Duombaze!BL294,DU!A:A,0),1))</f>
        <v>0</v>
      </c>
      <c r="BN294" s="638">
        <f>IF(Duombaze!BJ294="",0,INDEX(DU!K:K,MATCH(Duombaze!BJ294,DU!A:A,0),1))+IF(Duombaze!BK294="",0,INDEX(DU!K:K,MATCH(Duombaze!BK294,DU!A:A,0),1))+IF(Duombaze!BL294="",0,INDEX(DU!K:K,MATCH(Duombaze!BL294,DU!A:A,0),1))</f>
        <v>0</v>
      </c>
      <c r="BO294" s="19"/>
      <c r="BP294" s="19"/>
      <c r="BQ294" s="19" t="str">
        <f>BQ174</f>
        <v>Be stabdžių išvadų</v>
      </c>
      <c r="BR294" s="19" t="str">
        <f t="shared" si="137"/>
        <v>0 SPE16 Be stabdžių išvadų</v>
      </c>
      <c r="BS294" s="19"/>
      <c r="BT294" s="19"/>
      <c r="BU294" s="19"/>
      <c r="BV294" s="19"/>
      <c r="BW294" s="19">
        <f>IF(Duombaze!BT294="",0,INDEX(DU!I:I,MATCH(Duombaze!BT294,DU!A:A,0),1))+IF(Duombaze!BU294="",0,INDEX(DU!I:I,MATCH(Duombaze!BU294,DU!A:A,0),1))+IF(Duombaze!BV294="",0,INDEX(DU!I:I,MATCH(Duombaze!BV294,DU!A:A,0),1))</f>
        <v>0</v>
      </c>
      <c r="BX294" s="19">
        <f>IF(Duombaze!BT294="",0,INDEX(DU!K:K,MATCH(Duombaze!BT294,DU!A:A,0),1))+IF(Duombaze!BU294="",0,INDEX(DU!K:K,MATCH(Duombaze!BU294,DU!A:A,0),1))+IF(Duombaze!BV294="",0,INDEX(DU!K:K,MATCH(Duombaze!BV294,DU!A:A,0),1))</f>
        <v>0</v>
      </c>
      <c r="BY294" s="19"/>
      <c r="BZ294" s="19"/>
      <c r="CA294" s="19" t="s">
        <v>418</v>
      </c>
      <c r="CB294" s="19" t="str">
        <f t="shared" si="134"/>
        <v>0 SPE16 Be atraminės kojos</v>
      </c>
      <c r="CC294" s="19"/>
      <c r="CD294" s="19">
        <f>IF(Duombaze!CC294="",0,INDEX(DU!I:I,MATCH(Duombaze!CC294,DU!A:A,0),1))</f>
        <v>0</v>
      </c>
      <c r="CE294" s="17">
        <f>IF(Duombaze!CC294="",0,INDEX(DU!K:K,MATCH(Duombaze!CC294,DU!A:A,0),1))</f>
        <v>0</v>
      </c>
      <c r="CF294" s="19"/>
      <c r="CG294" s="19"/>
      <c r="CH294" s="19" t="s">
        <v>396</v>
      </c>
      <c r="CI294" s="17" t="str">
        <f t="shared" si="138"/>
        <v>0 SPE16 Be priekinės tempimo kilpos</v>
      </c>
      <c r="CJ294" s="19"/>
      <c r="CK294" s="19">
        <f>IF(Duombaze!CJ294="",0,INDEX(DU!I:I,MATCH(Duombaze!CJ294,DU!A:A,0),1))</f>
        <v>0</v>
      </c>
      <c r="CL294" s="17">
        <f>IF(Duombaze!CJ294="",0,INDEX(DU!K:K,MATCH(Duombaze!CJ294,DU!A:A,0),1))</f>
        <v>0</v>
      </c>
      <c r="CM294" s="19"/>
      <c r="CN294" s="19"/>
      <c r="CO294" s="19" t="s">
        <v>1756</v>
      </c>
      <c r="CP294" s="17" t="str">
        <f t="shared" si="139"/>
        <v>0 SPE16 Be stovėjimo stabdžio, be atramų</v>
      </c>
      <c r="CQ294" s="19"/>
      <c r="CR294" s="639"/>
      <c r="CS294" s="639"/>
      <c r="CT294" s="639">
        <f>IF(Duombaze!CR294="",0,INDEX(DU!I:I,MATCH(Duombaze!CR294,DU!A:A,0),1))+IF(Duombaze!CS294="",0,INDEX(DU!I:I,MATCH(Duombaze!CS294,DU!A:A,0),1))</f>
        <v>0</v>
      </c>
      <c r="CU294" s="19">
        <f>IF(Duombaze!CR294="",0,INDEX(DU!K:K,MATCH(Duombaze!CR294,DU!A:A,0),1))+IF(Duombaze!CS294="",0,INDEX(DU!K:K,MATCH(Duombaze!CS294,DU!A:A,0),1))</f>
        <v>0</v>
      </c>
      <c r="CV294" s="19"/>
      <c r="CW294" s="19"/>
      <c r="CX294" s="19" t="s">
        <v>397</v>
      </c>
      <c r="CY294" s="17" t="str">
        <f t="shared" si="140"/>
        <v>0 SPE16 Be viršborčių</v>
      </c>
      <c r="CZ294" s="19"/>
      <c r="DA294" s="672"/>
      <c r="DB294" s="672"/>
      <c r="DC294" s="672">
        <f>IF(Duombaze!DA294="",0,INDEX(DU!I:I,MATCH(Duombaze!DA294,DU!A:A,0),1))+IF(Duombaze!DB294="",0,INDEX(DU!I:I,MATCH(Duombaze!DB294,DU!A:A,0),1))</f>
        <v>0</v>
      </c>
      <c r="DD294" s="19">
        <f>IF(Duombaze!DA294="",0,INDEX(DU!K:K,MATCH(Duombaze!DA294,DU!A:A,0),1))+IF(Duombaze!DB294="",0,INDEX(DU!K:K,MATCH(Duombaze!DB294,DU!A:A,0),1))</f>
        <v>0</v>
      </c>
      <c r="DE294" s="19"/>
      <c r="DF294" s="19"/>
      <c r="DG294" s="19" t="s">
        <v>419</v>
      </c>
      <c r="DH294" s="19" t="str">
        <f t="shared" si="141"/>
        <v>0 SPE16 Be tento / aikštelės</v>
      </c>
      <c r="DI294" s="19"/>
      <c r="DJ294" s="672"/>
      <c r="DK294" s="678"/>
      <c r="DL294" s="678">
        <f>IF(Duombaze!DJ294="",0,INDEX(DU!I:I,MATCH(Duombaze!DJ294,DU!A:A,0),1))+IF(Duombaze!DK294="",0,INDEX(DU!I:I,MATCH(Duombaze!DK294,DU!A:A,0),1))</f>
        <v>0</v>
      </c>
      <c r="DM294" s="19">
        <f>IF(Duombaze!DJ294="",0,INDEX(DU!K:K,MATCH(Duombaze!DJ294,DU!A:A,0),1))+IF(Duombaze!DK294="",0,INDEX(DU!K:K,MATCH(Duombaze!DK294,DU!A:A,0),1))</f>
        <v>0</v>
      </c>
      <c r="DN294" s="52"/>
      <c r="DO294" s="52"/>
      <c r="DP294" s="52" t="s">
        <v>386</v>
      </c>
      <c r="DQ294" s="17" t="str">
        <f t="shared" si="142"/>
        <v>0 SPE16 Be apšvietimo sistemos</v>
      </c>
      <c r="DR294" s="65"/>
      <c r="DS294" s="692"/>
      <c r="DT294" s="692"/>
      <c r="DU294" s="692"/>
      <c r="DV294" s="692"/>
      <c r="DW294" s="692">
        <f>IF(Duombaze!DS294="",0,INDEX(DU!I:I,MATCH(Duombaze!DS294,DU!A:A,0),1))+IF(Duombaze!DT294="",0,INDEX(DU!I:I,MATCH(Duombaze!DT294,DU!A:A,0),1))+IF(Duombaze!DU294="",0,INDEX(DU!I:I,MATCH(Duombaze!DU294,DU!A:A,0),1))+IF(Duombaze!DV294="",0,INDEX(DU!I:I,MATCH(Duombaze!DV294,DU!A:A,0),1))</f>
        <v>0</v>
      </c>
      <c r="DX294" s="638">
        <f>IF(Duombaze!DS294="",0,INDEX(DU!K:K,MATCH(Duombaze!DS294,DU!A:A,0),1))+IF(Duombaze!DT294="",0,INDEX(DU!K:K,MATCH(Duombaze!DT294,DU!A:A,0),1))+IF(Duombaze!DU294="",0,INDEX(DU!K:K,MATCH(Duombaze!DU294,DU!A:A,0),1))+IF(Duombaze!DV294="",0,INDEX(DU!K:KH,MATCH(Duombaze!DV294,DU!A:A,0),1))</f>
        <v>0</v>
      </c>
      <c r="DY294" s="65"/>
      <c r="DZ294" s="65"/>
      <c r="EA294" s="19" t="s">
        <v>470</v>
      </c>
      <c r="EB294" s="19" t="str">
        <f t="shared" si="124"/>
        <v>0 SPE16 Be galinės tempimo kilpos</v>
      </c>
      <c r="EC294" s="19"/>
      <c r="ED294" s="19">
        <f>IF(Duombaze!EC294="",0,INDEX(DU!I:I,MATCH(Duombaze!EC294,DU!A:A,0),1))</f>
        <v>0</v>
      </c>
      <c r="EE294" s="638">
        <f>IF(Duombaze!EC294="",0,INDEX(DU!K:K,MATCH(Duombaze!EC294,DU!A:A,0),1))</f>
        <v>0</v>
      </c>
      <c r="EF294" s="19"/>
      <c r="EG294" s="19"/>
      <c r="EH294" s="19" t="s">
        <v>387</v>
      </c>
      <c r="EI294" s="17" t="str">
        <f t="shared" si="129"/>
        <v>0 SPE16 Be lipdukų</v>
      </c>
      <c r="EJ294" s="19"/>
      <c r="EK294" s="672"/>
      <c r="EL294" s="672"/>
      <c r="EM294" s="672"/>
      <c r="EN294" s="672">
        <f>IF(Duombaze!EK294="",0,INDEX(DU!I:I,MATCH(Duombaze!EK294,DU!A:A,0),1))+IF(Duombaze!EL294="",0,INDEX(DU!I:I,MATCH(Duombaze!EL294,DU!A:A,0),1))+IF(Duombaze!EM294="",0,INDEX(DU!I:I,MATCH(Duombaze!EM294,DU!A:A,0),1))</f>
        <v>0</v>
      </c>
      <c r="EO294" s="19">
        <f>IF(Duombaze!EK294="",0,INDEX(DU!K:K,MATCH(Duombaze!EK294,DU!A:A,0),1))+IF(Duombaze!EL294="",0,INDEX(DU!K:K,MATCH(Duombaze!EL294,DU!A:A,0),1))+IF(Duombaze!EM294="",0,INDEX(DU!K:K,MATCH(Duombaze!EM294,DU!A:A,0),1))</f>
        <v>0</v>
      </c>
      <c r="EP294" s="19"/>
      <c r="EQ294" s="19"/>
      <c r="ER294" s="65" t="s">
        <v>388</v>
      </c>
      <c r="ES294" s="17" t="str">
        <f t="shared" si="125"/>
        <v>0 SPE16 Be ratų</v>
      </c>
      <c r="ET294" s="19"/>
      <c r="EU294" s="19"/>
      <c r="EV294" s="19"/>
      <c r="EW294" s="19" t="s">
        <v>389</v>
      </c>
      <c r="EX294" s="19" t="str">
        <f t="shared" si="130"/>
        <v>0 SPE16 Be purvasaugių</v>
      </c>
      <c r="EY294" s="19"/>
      <c r="EZ294" s="672"/>
      <c r="FA294" s="672"/>
      <c r="FB294" s="672">
        <f>IF(Duombaze!EZ294="",0,INDEX(DU!I:I,MATCH(Duombaze!EZ294,DU!A:A,0),1))+IF(Duombaze!FA294="",0,INDEX(DU!I:I,MATCH(Duombaze!FA294,DU!A:A,0),1))</f>
        <v>0</v>
      </c>
      <c r="FC294" s="19">
        <f>IF(Duombaze!EZ294="",0,INDEX(DU!K:K,MATCH(Duombaze!EZ294,DU!A:A,0),1))+IF(Duombaze!FA294="",0,INDEX(DU!K:K,MATCH(Duombaze!FA294,DU!A:A,0),1))</f>
        <v>0</v>
      </c>
      <c r="FD294" s="19"/>
      <c r="FE294" s="19"/>
      <c r="FF294" s="19"/>
      <c r="FG294" s="19"/>
      <c r="FH294" s="183" t="s">
        <v>1527</v>
      </c>
      <c r="FI294" s="145"/>
      <c r="FJ294" s="132"/>
      <c r="FK294" s="183"/>
      <c r="FL294" s="728" t="s">
        <v>1529</v>
      </c>
      <c r="FM294" s="671"/>
      <c r="FN294" s="671"/>
      <c r="FO294" s="671"/>
      <c r="FP294" s="671"/>
      <c r="FQ294" s="671">
        <f>IF(Duombaze!FM294="",0,INDEX(DU!I:I,MATCH(Duombaze!FM294,DU!A:A,0),1))+IF(Duombaze!FN294="",0,INDEX(DU!I:I,MATCH(Duombaze!FN294,DU!A:A,0),1))+IF(Duombaze!FO294="",0,INDEX(DU!I:I,MATCH(Duombaze!FO294,DU!A:A,0),1))+IF(Duombaze!FP294="",0,INDEX(DU!I:I,MATCH(Duombaze!FP294,DU!A:A,0),1))</f>
        <v>0</v>
      </c>
      <c r="FR294" s="673">
        <f>IF(Duombaze!FM294="",0,INDEX(DU!K:K,MATCH(Duombaze!FM294,DU!A:A,0),1))+IF(Duombaze!FN294="",0,INDEX(DU!K:K,MATCH(Duombaze!FN294,DU!A:A,0),1))+IF(Duombaze!FO294="",0,INDEX(DU!K:K,MATCH(Duombaze!FO294,DU!A:A,0),1))+IF(Duombaze!FP294="",0,INDEX(DU!K:K,MATCH(Duombaze!FP294,DU!A:A,0),1))</f>
        <v>0</v>
      </c>
      <c r="FT294" s="100" t="s">
        <v>65</v>
      </c>
      <c r="FU294" s="100" t="s">
        <v>128</v>
      </c>
      <c r="FY294" s="65" t="s">
        <v>59</v>
      </c>
      <c r="FZ294" s="17" t="str">
        <f>IF(FY294&lt;&gt;"",A295&amp;" "&amp;C295&amp;" "&amp;FY294,"")</f>
        <v>1 SPE16 Pneumatiniai stabdžiai dviejų kontūrų su mechaniniu LSV</v>
      </c>
      <c r="GA294" s="19" t="s">
        <v>127</v>
      </c>
    </row>
    <row r="295" spans="1:183" s="20" customFormat="1" ht="54" customHeight="1" thickBot="1" x14ac:dyDescent="0.3">
      <c r="A295" s="41">
        <v>1</v>
      </c>
      <c r="B295" s="41" t="s">
        <v>784</v>
      </c>
      <c r="C295" s="16" t="s">
        <v>216</v>
      </c>
      <c r="D295" s="19" t="s">
        <v>1688</v>
      </c>
      <c r="E295" s="17" t="str">
        <f t="shared" si="133"/>
        <v>1 SPE16 Pagrindas (nevairuojama  ašis 412S)</v>
      </c>
      <c r="F295" s="19" t="s">
        <v>8515</v>
      </c>
      <c r="G295" s="639" t="s">
        <v>3192</v>
      </c>
      <c r="H295" s="639" t="s">
        <v>2932</v>
      </c>
      <c r="I295" s="639" t="s">
        <v>2924</v>
      </c>
      <c r="J295" s="639" t="s">
        <v>3195</v>
      </c>
      <c r="K295" s="639">
        <v>23109200</v>
      </c>
      <c r="L295" s="639" t="s">
        <v>1448</v>
      </c>
      <c r="M295" s="639"/>
      <c r="N295" s="639"/>
      <c r="O295" s="639"/>
      <c r="P295" s="639">
        <f>IF(Duombaze!G295="",0,INDEX(DU!I:I,MATCH(Duombaze!G295,DU!A:A,0),1))+IF(Duombaze!H295="",0,INDEX(DU!I:I,MATCH(Duombaze!H295,DU!A:A,0),1))+IF(Duombaze!I295="",0,INDEX(DU!I:I,MATCH(Duombaze!I295,DU!A:A,0),1))+IF(Duombaze!J295="",0,INDEX(DU!I:I*2,MATCH(Duombaze!J295,DU!A:A,0),1))+IF(Duombaze!K295="",0,INDEX(DU!I:I*40,MATCH(Duombaze!K295,DU!A:A,0),1))+IF(Duombaze!L295="",0,INDEX(DU!I:I,MATCH(Duombaze!L295,DU!A:A,0),1))+IF(Duombaze!M295="",0,INDEX(DU!I:I,MATCH(Duombaze!M295,DU!A:A,0),1))+IF(Duombaze!N295="",0,INDEX(DU!I:I,MATCH(Duombaze!N295,DU!A:A,0),1))+IF(Duombaze!O295="",0,INDEX(DU!I:I,MATCH(Duombaze!O295,DU!A:A,0),1))</f>
        <v>6025.4191221153496</v>
      </c>
      <c r="Q295" s="638">
        <f>IF(Duombaze!G295="",0,INDEX(DU!K:K,MATCH(Duombaze!G295,DU!A:A,0),1))+IF(Duombaze!H295="",0,INDEX(DU!K:K,MATCH(Duombaze!H295,DU!A:A,0),1))+IF(Duombaze!I295="",0,INDEX(DU!K:K,MATCH(Duombaze!I295,DU!A:A,0),1))+IF(Duombaze!J295="",0,INDEX(DU!K:K,MATCH(Duombaze!J295,DU!A:A,0),1))+IF(Duombaze!K295="",0,INDEX(DU!K:K,MATCH(Duombaze!K295,DU!A:A,0),1))+IF(Duombaze!L295="",0,INDEX(DU!K:K,MATCH(Duombaze!L295,DU!A:A,0),1))+IF(Duombaze!M295="",0,INDEX(DU!K:K,MATCH(Duombaze!M295,DU!A:A,0),1))+IF(Duombaze!N295="",0,INDEX(DU!K:K,MATCH(Duombaze!N295,DU!A:A,0),1))+IF(Duombaze!O295="",0,INDEX(DU!K:K,MATCH(Duombaze!O295,DU!A:A,0),1))</f>
        <v>1133.7650000000001</v>
      </c>
      <c r="R295" s="19" t="s">
        <v>2027</v>
      </c>
      <c r="S295" s="52" t="s">
        <v>2004</v>
      </c>
      <c r="T295" s="881" t="s">
        <v>3474</v>
      </c>
      <c r="U295" s="17" t="e">
        <f>IF(Duombaze!T295="",0,INDEX(DU!I:I,MATCH(Duombaze!T295,DU!A:A,0),1))</f>
        <v>#N/A</v>
      </c>
      <c r="V295" s="17" t="e">
        <f>IF(Duombaze!T295="",0,INDEX(DU!K:K,MATCH(Duombaze!T295,DU!A:A,0),1))</f>
        <v>#N/A</v>
      </c>
      <c r="W295" s="19" t="s">
        <v>3488</v>
      </c>
      <c r="X295" s="19"/>
      <c r="Y295" s="134"/>
      <c r="Z295" s="65" t="s">
        <v>687</v>
      </c>
      <c r="AA295" s="17" t="str">
        <f t="shared" si="135"/>
        <v>1 SPE16 Grąžulas amortizuojamas</v>
      </c>
      <c r="AB295" s="256" t="s">
        <v>1848</v>
      </c>
      <c r="AC295" s="256">
        <f>IF(Duombaze!AB295="",0,INDEX(DU!I:I,MATCH(Duombaze!AB295,DU!A:A,0),1))</f>
        <v>594.13287760824301</v>
      </c>
      <c r="AD295" s="25">
        <f>IF(Duombaze!AB295="",0,INDEX(DU!K:K,MATCH(Duombaze!AB295,DU!A:A,0),1))</f>
        <v>67.2</v>
      </c>
      <c r="AE295" s="256"/>
      <c r="AF295" s="256" t="s">
        <v>2068</v>
      </c>
      <c r="AG295" s="19" t="s">
        <v>421</v>
      </c>
      <c r="AH295" s="17" t="str">
        <f t="shared" si="132"/>
        <v>1 SPE16 Bamperis prisukamas  Ø100x8</v>
      </c>
      <c r="AI295" s="19" t="s">
        <v>422</v>
      </c>
      <c r="AJ295" s="639" t="s">
        <v>422</v>
      </c>
      <c r="AK295" s="639"/>
      <c r="AL295" s="639"/>
      <c r="AM295" s="639">
        <f>IF(Duombaze!AJ295="",0,INDEX(DU!I:I,MATCH(Duombaze!AJ295,DU!A:A,0),1))+IF(Duombaze!AK295="",0,INDEX(DU!I:I,MATCH(Duombaze!AK295,DU!A:A,0),1))+IF(Duombaze!AL295="",0,INDEX(DU!I:I,MATCH(Duombaze!AL295,DU!A:A,0),1))</f>
        <v>134.65866543816699</v>
      </c>
      <c r="AN295" s="639">
        <f>IF(Duombaze!AJ295="",0,INDEX(DU!K:K,MATCH(Duombaze!AJ295,DU!A:A,0),1))+IF(Duombaze!AK295="",0,INDEX(DU!K:K,MATCH(Duombaze!AK295,DU!A:A,0),1))+IF(Duombaze!AL295="",0,INDEX(DU!K:K,MATCH(Duombaze!AL295,DU!A:A,0),1))</f>
        <v>29.87</v>
      </c>
      <c r="AO295" s="19"/>
      <c r="AP295" s="19" t="s">
        <v>2073</v>
      </c>
      <c r="AQ295" s="19" t="s">
        <v>3381</v>
      </c>
      <c r="AR295" s="17" t="str">
        <f t="shared" si="136"/>
        <v>1 SPE16 Pagrindo hidraulines jungtys su stabilizatoriais</v>
      </c>
      <c r="AS295" s="19" t="s">
        <v>3379</v>
      </c>
      <c r="AT295" s="639" t="s">
        <v>2984</v>
      </c>
      <c r="AU295" s="639"/>
      <c r="AV295" s="639"/>
      <c r="AW295" s="639"/>
      <c r="AX295" s="639"/>
      <c r="AY295" s="639"/>
      <c r="AZ295" s="639"/>
      <c r="BA295" s="639"/>
      <c r="BB295" s="639"/>
      <c r="BC295" s="639">
        <f>IF(Duombaze!AT295="",0,INDEX(DU!I:I,MATCH(Duombaze!AT295,DU!A:A,0),1))+IF(Duombaze!AU295="",0,INDEX(DU!I:I,MATCH(Duombaze!AU295,DU!A:A,0),1))+IF(Duombaze!AV295="",0,INDEX(DU!I:I,MATCH(Duombaze!AV295,DU!A:A,0),1))+IF(Duombaze!AW295="",0,INDEX(DU!I:I,MATCH(Duombaze!AW295,DU!A:A,0),1))+IF(Duombaze!AX295="",0,INDEX(DU!I:I,MATCH(Duombaze!AX295,DU!A:A,0),1))+IF(Duombaze!AY295="",0,INDEX(DU!I:I,MATCH(Duombaze!AY295,DU!A:A,0),1))+IF(Duombaze!AZ295="",0,INDEX(DU!I:I,MATCH(Duombaze!AZ295,DU!A:A,0),1))+IF(Duombaze!BA295="",0,INDEX(DU!I:I,MATCH(Duombaze!BA295,DU!A:A,0),1))+IF(Duombaze!BB295="",0,INDEX(DU!I:I,MATCH(Duombaze!BB295,DU!A:A,0),1))</f>
        <v>1234.1087243847501</v>
      </c>
      <c r="BD295" s="638">
        <f>IF(Duombaze!AT295="",0,INDEX(DU!K:K,MATCH(Duombaze!AT295,DU!A:A,0),1))+IF(Duombaze!AU295="",0,INDEX(DU!K:K,MATCH(Duombaze!AU295,DU!A:A,0),1))+IF(Duombaze!AV295="",0,INDEX(DU!K:K,MATCH(Duombaze!AV295,DU!A:A,0),1))+IF(Duombaze!AW295="",0,INDEX(DU!K:K,MATCH(Duombaze!AW295,DU!A:A,0),1))+IF(Duombaze!AX295="",0,INDEX(DU!K:K,MATCH(Duombaze!AX295,DU!A:A,0),1))+IF(Duombaze!AY295="",0,INDEX(DU!K:K,MATCH(Duombaze!AY295,DU!A:A,0),1))+IF(Duombaze!AZ295="",0,INDEX(DU!K:K,MATCH(Duombaze!AZ295,DU!A:A,0),1))+IF(Duombaze!BA295="",0,INDEX(DU!K:K,MATCH(Duombaze!BA295,DU!A:A,0),1))+IF(Duombaze!BB295="",0,INDEX(DU!K:K,MATCH(Duombaze!BB295,DU!A:A,0),1))</f>
        <v>0</v>
      </c>
      <c r="BE295" s="19"/>
      <c r="BF295" s="19"/>
      <c r="BG295" s="65" t="s">
        <v>2719</v>
      </c>
      <c r="BH295" s="17" t="str">
        <f t="shared" si="143"/>
        <v>1 SPE16 Pneumatiniai - hidrauliniai stabdžiai (auto pneumo LSV + 2x0,4s)</v>
      </c>
      <c r="BI295" s="17" t="s">
        <v>2727</v>
      </c>
      <c r="BJ295" s="638" t="s">
        <v>3015</v>
      </c>
      <c r="BK295" s="638" t="s">
        <v>3009</v>
      </c>
      <c r="BL295" s="714"/>
      <c r="BM295" s="638">
        <f>IF(Duombaze!BJ295="",0,INDEX(DU!I:I,MATCH(Duombaze!BJ295,DU!A:A,0),1))+IF(Duombaze!BK295="",0,INDEX(DU!I:I,MATCH(Duombaze!BK295,DU!A:A,0),1))+IF(Duombaze!BL295="",0,INDEX(DU!I:I,MATCH(Duombaze!BL295,DU!A:A,0),1))</f>
        <v>819.89062000000001</v>
      </c>
      <c r="BN295" s="638">
        <f>IF(Duombaze!BJ295="",0,INDEX(DU!K:K,MATCH(Duombaze!BJ295,DU!A:A,0),1))+IF(Duombaze!BK295="",0,INDEX(DU!K:K,MATCH(Duombaze!BK295,DU!A:A,0),1))+IF(Duombaze!BL295="",0,INDEX(DU!K:K,MATCH(Duombaze!BL295,DU!A:A,0),1))</f>
        <v>68.02</v>
      </c>
      <c r="BO295" s="65"/>
      <c r="BP295" s="19"/>
      <c r="BQ295" s="20" t="s">
        <v>2728</v>
      </c>
      <c r="BR295" s="19" t="str">
        <f t="shared" si="137"/>
        <v>1 SPE16 Stabdžių išvadai pneumatiniai - hidrauliniai komplektams</v>
      </c>
      <c r="BS295" s="17" t="s">
        <v>2729</v>
      </c>
      <c r="BT295" s="17" t="s">
        <v>3038</v>
      </c>
      <c r="BU295" s="17" t="s">
        <v>3034</v>
      </c>
      <c r="BV295" s="109">
        <v>23705201</v>
      </c>
      <c r="BW295" s="19">
        <f>IF(Duombaze!BT295="",0,INDEX(DU!I:I,MATCH(Duombaze!BT295,DU!A:A,0),1))+IF(Duombaze!BU295="",0,INDEX(DU!I:I,MATCH(Duombaze!BU295,DU!A:A,0),1))+IF(Duombaze!BV295="",0,INDEX(DU!I:I,MATCH(Duombaze!BV295,DU!A:A,0),1))</f>
        <v>90.255595406991503</v>
      </c>
      <c r="BX295" s="19">
        <f>IF(Duombaze!BT295="",0,INDEX(DU!K:K,MATCH(Duombaze!BT295,DU!A:A,0),1))+IF(Duombaze!BU295="",0,INDEX(DU!K:K,MATCH(Duombaze!BU295,DU!A:A,0),1))+IF(Duombaze!BV295="",0,INDEX(DU!K:K,MATCH(Duombaze!BV295,DU!A:A,0),1))</f>
        <v>11.59</v>
      </c>
      <c r="BY295" s="19"/>
      <c r="BZ295" s="19"/>
      <c r="CA295" s="19" t="str">
        <f>CA175</f>
        <v>Hidr.koja SIMOL H1060 + HJ + kranas</v>
      </c>
      <c r="CB295" s="19" t="str">
        <f t="shared" si="134"/>
        <v>1 SPE16 Hidr.koja SIMOL H1060 + HJ + kranas</v>
      </c>
      <c r="CC295" s="19" t="str">
        <f>CC175</f>
        <v>ZM10HKSIMH1060</v>
      </c>
      <c r="CD295" s="19">
        <f>IF(Duombaze!CC295="",0,INDEX(DU!I:I,MATCH(Duombaze!CC295,DU!A:A,0),1))</f>
        <v>164.361478056473</v>
      </c>
      <c r="CE295" s="17">
        <f>IF(Duombaze!CC295="",0,INDEX(DU!K:K,MATCH(Duombaze!CC295,DU!A:A,0),1))</f>
        <v>18.05</v>
      </c>
      <c r="CF295" s="19"/>
      <c r="CG295" s="19" t="s">
        <v>2110</v>
      </c>
      <c r="CH295" s="19" t="str">
        <f>CH175</f>
        <v>Priekinė kilpa UMEGA D-50 (plokštelė 145x145)</v>
      </c>
      <c r="CI295" s="17" t="str">
        <f t="shared" si="138"/>
        <v>1 SPE16 Priekinė kilpa UMEGA D-50 (plokštelė 145x145)</v>
      </c>
      <c r="CJ295" s="19" t="str">
        <f>CJ175</f>
        <v>ZC40ASPC16CPKU</v>
      </c>
      <c r="CK295" s="19">
        <f>IF(Duombaze!CJ295="",0,INDEX(DU!I:I,MATCH(Duombaze!CJ295,DU!A:A,0),1))</f>
        <v>71.836726290849597</v>
      </c>
      <c r="CL295" s="17">
        <f>IF(Duombaze!CJ295="",0,INDEX(DU!K:K,MATCH(Duombaze!CJ295,DU!A:A,0),1))</f>
        <v>20.63</v>
      </c>
      <c r="CM295" s="19"/>
      <c r="CN295" s="19" t="s">
        <v>2108</v>
      </c>
      <c r="CO295" s="19" t="s">
        <v>584</v>
      </c>
      <c r="CP295" s="17" t="str">
        <f t="shared" si="139"/>
        <v>1 SPE16 Rankinis stabdis</v>
      </c>
      <c r="CQ295" s="19" t="s">
        <v>1594</v>
      </c>
      <c r="CR295" s="639" t="s">
        <v>1594</v>
      </c>
      <c r="CS295" s="639"/>
      <c r="CT295" s="639">
        <f>IF(Duombaze!CR295="",0,INDEX(DU!I:I,MATCH(Duombaze!CR295,DU!A:A,0),1))+IF(Duombaze!CS295="",0,INDEX(DU!I:I,MATCH(Duombaze!CS295,DU!A:A,0),1))</f>
        <v>44.795362415433402</v>
      </c>
      <c r="CU295" s="19">
        <f>IF(Duombaze!CR295="",0,INDEX(DU!K:K,MATCH(Duombaze!CR295,DU!A:A,0),1))+IF(Duombaze!CS295="",0,INDEX(DU!K:K,MATCH(Duombaze!CS295,DU!A:A,0),1))</f>
        <v>36.090000000000003</v>
      </c>
      <c r="CV295" s="19"/>
      <c r="CW295" s="19" t="s">
        <v>2124</v>
      </c>
      <c r="CX295" s="19" t="s">
        <v>710</v>
      </c>
      <c r="CY295" s="17" t="str">
        <f t="shared" si="140"/>
        <v>1 SPE16 Viršborčiai 300</v>
      </c>
      <c r="CZ295" s="19" t="s">
        <v>432</v>
      </c>
      <c r="DA295" s="672" t="s">
        <v>432</v>
      </c>
      <c r="DB295" s="672"/>
      <c r="DC295" s="672">
        <f>IF(Duombaze!DA295="",0,INDEX(DU!I:I,MATCH(Duombaze!DA295,DU!A:A,0),1))+IF(Duombaze!DB295="",0,INDEX(DU!I:I,MATCH(Duombaze!DB295,DU!A:A,0),1))</f>
        <v>176.78154329537799</v>
      </c>
      <c r="DD295" s="19">
        <f>IF(Duombaze!DA295="",0,INDEX(DU!K:K,MATCH(Duombaze!DA295,DU!A:A,0),1))+IF(Duombaze!DB295="",0,INDEX(DU!K:K,MATCH(Duombaze!DB295,DU!A:A,0),1))</f>
        <v>130.33000000000001</v>
      </c>
      <c r="DE295" s="19" t="s">
        <v>2146</v>
      </c>
      <c r="DF295" s="19"/>
      <c r="DG295" s="19" t="s">
        <v>1947</v>
      </c>
      <c r="DH295" s="19" t="str">
        <f t="shared" si="141"/>
        <v>1 SPE16 Tentas UK tipo</v>
      </c>
      <c r="DI295" s="19" t="s">
        <v>2702</v>
      </c>
      <c r="DJ295" s="672" t="s">
        <v>434</v>
      </c>
      <c r="DK295" s="678"/>
      <c r="DL295" s="678">
        <f>IF(Duombaze!DJ295="",0,INDEX(DU!I:I,MATCH(Duombaze!DJ295,DU!A:A,0),1))+IF(Duombaze!DK295="",0,INDEX(DU!I:I,MATCH(Duombaze!DK295,DU!A:A,0),1))</f>
        <v>252.69113470562201</v>
      </c>
      <c r="DM295" s="19">
        <f>IF(Duombaze!DJ295="",0,INDEX(DU!K:K,MATCH(Duombaze!DJ295,DU!A:A,0),1))+IF(Duombaze!DK295="",0,INDEX(DU!K:K,MATCH(Duombaze!DK295,DU!A:A,0),1))</f>
        <v>60.82</v>
      </c>
      <c r="DN295" s="52" t="s">
        <v>2012</v>
      </c>
      <c r="DO295" s="52"/>
      <c r="DP295" s="52" t="str">
        <f>DP175</f>
        <v>Gale trikampis LED žibintas + pilnas LED (Danija)</v>
      </c>
      <c r="DQ295" s="17" t="str">
        <f t="shared" si="142"/>
        <v>1 SPE16 Gale trikampis LED žibintas + pilnas LED (Danija)</v>
      </c>
      <c r="DR295" s="65" t="str">
        <f t="shared" ref="DR295:DS298" si="144">DR175</f>
        <v>ZC40AZIBMI0000</v>
      </c>
      <c r="DS295" s="692" t="str">
        <f t="shared" si="144"/>
        <v>ZC40AZIBMI0000</v>
      </c>
      <c r="DT295" s="692"/>
      <c r="DU295" s="692"/>
      <c r="DV295" s="692"/>
      <c r="DW295" s="692">
        <f>IF(Duombaze!DS295="",0,INDEX(DU!I:I,MATCH(Duombaze!DS295,DU!A:A,0),1))+IF(Duombaze!DT295="",0,INDEX(DU!I:I,MATCH(Duombaze!DT295,DU!A:A,0),1))+IF(Duombaze!DU295="",0,INDEX(DU!I:I,MATCH(Duombaze!DU295,DU!A:A,0),1))+IF(Duombaze!DV295="",0,INDEX(DU!I:I,MATCH(Duombaze!DV295,DU!A:A,0),1))</f>
        <v>129.30043442866699</v>
      </c>
      <c r="DX295" s="638">
        <f>IF(Duombaze!DS295="",0,INDEX(DU!K:K,MATCH(Duombaze!DS295,DU!A:A,0),1))+IF(Duombaze!DT295="",0,INDEX(DU!K:K,MATCH(Duombaze!DT295,DU!A:A,0),1))+IF(Duombaze!DU295="",0,INDEX(DU!K:K,MATCH(Duombaze!DU295,DU!A:A,0),1))+IF(Duombaze!DV295="",0,INDEX(DU!K:KH,MATCH(Duombaze!DV295,DU!A:A,0),1))</f>
        <v>0</v>
      </c>
      <c r="DY295" s="65"/>
      <c r="DZ295" s="65"/>
      <c r="EA295" s="19" t="str">
        <f>EA175</f>
        <v>Ištempimo kilpa RIMA</v>
      </c>
      <c r="EB295" s="19" t="str">
        <f t="shared" si="124"/>
        <v>1 SPE16 Ištempimo kilpa RIMA</v>
      </c>
      <c r="EC295" s="19" t="str">
        <f>EC175</f>
        <v>ZC40ACTKR00000</v>
      </c>
      <c r="ED295" s="19">
        <f>IF(Duombaze!EC295="",0,INDEX(DU!I:I,MATCH(Duombaze!EC295,DU!A:A,0),1))</f>
        <v>92.221999999999994</v>
      </c>
      <c r="EE295" s="638">
        <f>IF(Duombaze!EC295="",0,INDEX(DU!K:K,MATCH(Duombaze!EC295,DU!A:A,0),1))</f>
        <v>23.17</v>
      </c>
      <c r="EF295" s="19"/>
      <c r="EG295" s="19"/>
      <c r="EH295" s="19" t="str">
        <f>EH175</f>
        <v>Lipdukai Daniški + MItip logo (prisukamas)</v>
      </c>
      <c r="EI295" s="17" t="str">
        <f t="shared" si="129"/>
        <v>1 SPE16 Lipdukai Daniški + MItip logo (prisukamas)</v>
      </c>
      <c r="EJ295" s="19" t="str">
        <f>EJ175</f>
        <v>ZM20ASPCLMI000 + ZM0L0G0MITIP00</v>
      </c>
      <c r="EK295" s="672" t="s">
        <v>3051</v>
      </c>
      <c r="EL295" s="672" t="s">
        <v>3052</v>
      </c>
      <c r="EM295" s="672"/>
      <c r="EN295" s="672">
        <f>IF(Duombaze!EK295="",0,INDEX(DU!I:I,MATCH(Duombaze!EK295,DU!A:A,0),1))+IF(Duombaze!EL295="",0,INDEX(DU!I:I,MATCH(Duombaze!EL295,DU!A:A,0),1))+IF(Duombaze!EM295="",0,INDEX(DU!I:I,MATCH(Duombaze!EM295,DU!A:A,0),1))</f>
        <v>13.609623333333332</v>
      </c>
      <c r="EO295" s="19">
        <f>IF(Duombaze!EK295="",0,INDEX(DU!K:K,MATCH(Duombaze!EK295,DU!A:A,0),1))+IF(Duombaze!EL295="",0,INDEX(DU!K:K,MATCH(Duombaze!EL295,DU!A:A,0),1))+IF(Duombaze!EM295="",0,INDEX(DU!K:K,MATCH(Duombaze!EM295,DU!A:A,0),1))</f>
        <v>2.58</v>
      </c>
      <c r="EP295" s="19"/>
      <c r="EQ295" s="19"/>
      <c r="ER295" s="53" t="s">
        <v>1497</v>
      </c>
      <c r="ES295" s="17" t="str">
        <f t="shared" si="125"/>
        <v>1 SPE16 Montuojami</v>
      </c>
      <c r="EW295" s="19" t="s">
        <v>757</v>
      </c>
      <c r="EX295" s="19" t="str">
        <f t="shared" si="130"/>
        <v>1 SPE16 Purvasaugiai 700 ratams 1/4 (ketvirtiniai) galiniai</v>
      </c>
      <c r="EY295" s="19" t="s">
        <v>381</v>
      </c>
      <c r="EZ295" s="672" t="s">
        <v>381</v>
      </c>
      <c r="FA295" s="672"/>
      <c r="FB295" s="672">
        <f>IF(Duombaze!EZ295="",0,INDEX(DU!I:I,MATCH(Duombaze!EZ295,DU!A:A,0),1))+IF(Duombaze!FA295="",0,INDEX(DU!I:I,MATCH(Duombaze!FA295,DU!A:A,0),1))</f>
        <v>47.9097252223333</v>
      </c>
      <c r="FC295" s="19">
        <f>IF(Duombaze!EZ295="",0,INDEX(DU!K:K,MATCH(Duombaze!EZ295,DU!A:A,0),1))+IF(Duombaze!FA295="",0,INDEX(DU!K:K,MATCH(Duombaze!FA295,DU!A:A,0),1))</f>
        <v>11.605</v>
      </c>
      <c r="FD295" s="19"/>
      <c r="FE295" s="19" t="s">
        <v>2173</v>
      </c>
      <c r="FF295" s="19"/>
      <c r="FG295" s="19"/>
      <c r="FH295" s="183" t="s">
        <v>1528</v>
      </c>
      <c r="FI295" s="136"/>
      <c r="FJ295" s="141"/>
      <c r="FK295" s="184"/>
      <c r="FL295" s="729" t="s">
        <v>1449</v>
      </c>
      <c r="FM295" s="671"/>
      <c r="FN295" s="671"/>
      <c r="FO295" s="671"/>
      <c r="FP295" s="671"/>
      <c r="FQ295" s="671">
        <f>IF(Duombaze!FM295="",0,INDEX(DU!I:I,MATCH(Duombaze!FM295,DU!A:A,0),1))+IF(Duombaze!FN295="",0,INDEX(DU!I:I,MATCH(Duombaze!FN295,DU!A:A,0),1))+IF(Duombaze!FO295="",0,INDEX(DU!I:I,MATCH(Duombaze!FO295,DU!A:A,0),1))+IF(Duombaze!FP295="",0,INDEX(DU!I:I,MATCH(Duombaze!FP295,DU!A:A,0),1))</f>
        <v>0</v>
      </c>
      <c r="FR295" s="673">
        <f>IF(Duombaze!FM295="",0,INDEX(DU!K:K,MATCH(Duombaze!FM295,DU!A:A,0),1))+IF(Duombaze!FN295="",0,INDEX(DU!K:K,MATCH(Duombaze!FN295,DU!A:A,0),1))+IF(Duombaze!FO295="",0,INDEX(DU!K:K,MATCH(Duombaze!FO295,DU!A:A,0),1))+IF(Duombaze!FP295="",0,INDEX(DU!K:K,MATCH(Duombaze!FP295,DU!A:A,0),1))</f>
        <v>0</v>
      </c>
      <c r="FT295" s="100" t="s">
        <v>82</v>
      </c>
      <c r="FU295" s="100" t="s">
        <v>129</v>
      </c>
      <c r="FY295" s="65" t="s">
        <v>82</v>
      </c>
      <c r="FZ295" s="17" t="str">
        <f>IF(FY295&lt;&gt;"",A296&amp;" "&amp;C296&amp;" "&amp;FY295,"")</f>
        <v>2 SPE16 Pneumatiniai st. 2 konturų Haldex su automatiniu LSV 0,4s.</v>
      </c>
      <c r="GA295" s="19" t="s">
        <v>103</v>
      </c>
    </row>
    <row r="296" spans="1:183" s="20" customFormat="1" ht="48.6" customHeight="1" x14ac:dyDescent="0.25">
      <c r="A296" s="41">
        <v>2</v>
      </c>
      <c r="B296" s="41" t="s">
        <v>784</v>
      </c>
      <c r="C296" s="16" t="s">
        <v>216</v>
      </c>
      <c r="D296" s="19" t="s">
        <v>1689</v>
      </c>
      <c r="E296" s="17" t="str">
        <f t="shared" si="133"/>
        <v>2 SPE16 Pagrindas  (vairuojama ašimi 412S)</v>
      </c>
      <c r="F296" s="19" t="s">
        <v>8516</v>
      </c>
      <c r="G296" s="639" t="s">
        <v>2931</v>
      </c>
      <c r="H296" s="639" t="s">
        <v>2932</v>
      </c>
      <c r="I296" s="639" t="s">
        <v>2924</v>
      </c>
      <c r="J296" s="639" t="s">
        <v>3195</v>
      </c>
      <c r="K296" s="639" t="s">
        <v>3191</v>
      </c>
      <c r="L296" s="639">
        <v>23109200</v>
      </c>
      <c r="M296" s="881" t="s">
        <v>3475</v>
      </c>
      <c r="N296" s="639" t="s">
        <v>1448</v>
      </c>
      <c r="O296" s="639"/>
      <c r="P296" s="639">
        <f>IF(Duombaze!G296="",0,INDEX(DU!I:I,MATCH(Duombaze!G296,DU!A:A,0),1))+IF(Duombaze!H296="",0,INDEX(DU!I:I,MATCH(Duombaze!H296,DU!A:A,0),1))+IF(Duombaze!I296="",0,INDEX(DU!I:I,MATCH(Duombaze!I296,DU!A:A,0),1))+IF(Duombaze!J296="",0,INDEX(DU!I:I*2,MATCH(Duombaze!J296,DU!A:A,0),1))+IF(Duombaze!K296="",0,INDEX(DU!I:I,MATCH(Duombaze!K296,DU!A:A,0),1))+IF(Duombaze!L296="",0,INDEX(DU!I:I*40,MATCH(Duombaze!L296,DU!A:A,0),1))+IF(Duombaze!M296="",0,INDEX(DU!I:I,MATCH(Duombaze!M296,DU!A:A,0),1))+IF(Duombaze!N296="",0,INDEX(DU!I:I,MATCH(Duombaze!N296,DU!A:A,0),1))+IF(Duombaze!O296="",0,INDEX(DU!I:I,MATCH(Duombaze!O296,DU!A:A,0),1))</f>
        <v>7195.5218012881005</v>
      </c>
      <c r="Q296" s="638">
        <f>IF(Duombaze!G296="",0,INDEX(DU!K:K,MATCH(Duombaze!G296,DU!A:A,0),1))+IF(Duombaze!H296="",0,INDEX(DU!K:K,MATCH(Duombaze!H296,DU!A:A,0),1))+IF(Duombaze!I296="",0,INDEX(DU!K:K,MATCH(Duombaze!I296,DU!A:A,0),1))+IF(Duombaze!J296="",0,INDEX(DU!K:K,MATCH(Duombaze!J296,DU!A:A,0),1))+IF(Duombaze!K296="",0,INDEX(DU!K:K,MATCH(Duombaze!K296,DU!A:A,0),1))+IF(Duombaze!L296="",0,INDEX(DU!K:K,MATCH(Duombaze!L296,DU!A:A,0),1))+IF(Duombaze!M296="",0,INDEX(DU!K:K,MATCH(Duombaze!M296,DU!A:A,0),1))+IF(Duombaze!N296="",0,INDEX(DU!K:K,MATCH(Duombaze!N296,DU!A:A,0),1))+IF(Duombaze!O296="",0,INDEX(DU!K:K,MATCH(Duombaze!O296,DU!A:A,0),1))</f>
        <v>1133.7650000000001</v>
      </c>
      <c r="R296" s="19" t="s">
        <v>2028</v>
      </c>
      <c r="S296" s="52" t="s">
        <v>2004</v>
      </c>
      <c r="T296" s="881" t="s">
        <v>3475</v>
      </c>
      <c r="U296" s="17">
        <f>IF(Duombaze!T296="",0,INDEX(DU!I:I,MATCH(Duombaze!T296,DU!A:A,0),1))</f>
        <v>3397.1941083553602</v>
      </c>
      <c r="V296" s="17">
        <f>IF(Duombaze!T296="",0,INDEX(DU!K:K,MATCH(Duombaze!T296,DU!A:A,0),1))</f>
        <v>0</v>
      </c>
      <c r="W296" s="19" t="s">
        <v>3488</v>
      </c>
      <c r="X296" s="19"/>
      <c r="Y296" s="134"/>
      <c r="Z296" s="65"/>
      <c r="AA296" s="17" t="str">
        <f t="shared" si="135"/>
        <v/>
      </c>
      <c r="AB296" s="19"/>
      <c r="AC296" s="19">
        <f>IF(Duombaze!AB296="",0,INDEX(DU!I:I,MATCH(Duombaze!AB296,DU!A:A,0),1))</f>
        <v>0</v>
      </c>
      <c r="AD296" s="25">
        <f>IF(Duombaze!AB296="",0,INDEX(DU!K:K,MATCH(Duombaze!AB296,DU!A:A,0),1))</f>
        <v>0</v>
      </c>
      <c r="AE296" s="19"/>
      <c r="AF296" s="19"/>
      <c r="AG296" s="19"/>
      <c r="AH296" s="17" t="str">
        <f t="shared" si="132"/>
        <v/>
      </c>
      <c r="AI296" s="19"/>
      <c r="AJ296" s="639"/>
      <c r="AK296" s="639"/>
      <c r="AL296" s="639"/>
      <c r="AM296" s="639">
        <f>IF(Duombaze!AJ296="",0,INDEX(DU!I:I,MATCH(Duombaze!AJ296,DU!A:A,0),1))+IF(Duombaze!AK296="",0,INDEX(DU!I:I,MATCH(Duombaze!AK296,DU!A:A,0),1))+IF(Duombaze!AL296="",0,INDEX(DU!I:I,MATCH(Duombaze!AL296,DU!A:A,0),1))</f>
        <v>0</v>
      </c>
      <c r="AN296" s="639">
        <f>IF(Duombaze!AJ296="",0,INDEX(DU!K:K,MATCH(Duombaze!AJ296,DU!A:A,0),1))+IF(Duombaze!AK296="",0,INDEX(DU!K:K,MATCH(Duombaze!AK296,DU!A:A,0),1))+IF(Duombaze!AL296="",0,INDEX(DU!K:K,MATCH(Duombaze!AL296,DU!A:A,0),1))</f>
        <v>0</v>
      </c>
      <c r="AO296" s="19"/>
      <c r="AP296" s="19"/>
      <c r="AQ296" s="19" t="s">
        <v>3382</v>
      </c>
      <c r="AR296" s="17" t="str">
        <f t="shared" si="136"/>
        <v>2 SPE16 Pagrindo hidraulines jungtys su stabiliazatoriais + Kėbulo išvertimo išvadas</v>
      </c>
      <c r="AS296" s="19" t="s">
        <v>3380</v>
      </c>
      <c r="AT296" s="639" t="s">
        <v>2984</v>
      </c>
      <c r="AU296" s="639" t="s">
        <v>2985</v>
      </c>
      <c r="AV296" s="639" t="s">
        <v>2962</v>
      </c>
      <c r="AW296" s="639"/>
      <c r="AX296" s="639"/>
      <c r="AY296" s="639"/>
      <c r="AZ296" s="639"/>
      <c r="BA296" s="639"/>
      <c r="BB296" s="639"/>
      <c r="BC296" s="639">
        <f>IF(Duombaze!AT296="",0,INDEX(DU!I:I,MATCH(Duombaze!AT296,DU!A:A,0),1))+IF(Duombaze!AU296="",0,INDEX(DU!I:I,MATCH(Duombaze!AU296,DU!A:A,0),1))+IF(Duombaze!AV296="",0,INDEX(DU!I:I,MATCH(Duombaze!AV296,DU!A:A,0),1))+IF(Duombaze!AW296="",0,INDEX(DU!I:I,MATCH(Duombaze!AW296,DU!A:A,0),1))+IF(Duombaze!AX296="",0,INDEX(DU!I:I,MATCH(Duombaze!AX296,DU!A:A,0),1))+IF(Duombaze!AY296="",0,INDEX(DU!I:I,MATCH(Duombaze!AY296,DU!A:A,0),1))+IF(Duombaze!AZ296="",0,INDEX(DU!I:I,MATCH(Duombaze!AZ296,DU!A:A,0),1))+IF(Duombaze!BA296="",0,INDEX(DU!I:I,MATCH(Duombaze!BA296,DU!A:A,0),1))+IF(Duombaze!BB296="",0,INDEX(DU!I:I,MATCH(Duombaze!BB296,DU!A:A,0),1))</f>
        <v>1360.9667243847503</v>
      </c>
      <c r="BD296" s="638">
        <f>IF(Duombaze!AT296="",0,INDEX(DU!K:K,MATCH(Duombaze!AT296,DU!A:A,0),1))+IF(Duombaze!AU296="",0,INDEX(DU!K:K,MATCH(Duombaze!AU296,DU!A:A,0),1))+IF(Duombaze!AV296="",0,INDEX(DU!K:K,MATCH(Duombaze!AV296,DU!A:A,0),1))+IF(Duombaze!AW296="",0,INDEX(DU!K:K,MATCH(Duombaze!AW296,DU!A:A,0),1))+IF(Duombaze!AX296="",0,INDEX(DU!K:K,MATCH(Duombaze!AX296,DU!A:A,0),1))+IF(Duombaze!AY296="",0,INDEX(DU!K:K,MATCH(Duombaze!AY296,DU!A:A,0),1))+IF(Duombaze!AZ296="",0,INDEX(DU!K:K,MATCH(Duombaze!AZ296,DU!A:A,0),1))+IF(Duombaze!BA296="",0,INDEX(DU!K:K,MATCH(Duombaze!BA296,DU!A:A,0),1))+IF(Duombaze!BB296="",0,INDEX(DU!K:K,MATCH(Duombaze!BB296,DU!A:A,0),1))</f>
        <v>0</v>
      </c>
      <c r="BE296" s="19"/>
      <c r="BF296" s="19"/>
      <c r="BG296" s="20" t="s">
        <v>2720</v>
      </c>
      <c r="BH296" s="17" t="str">
        <f t="shared" si="143"/>
        <v>2 SPE16 Pneumatiniai - hidrauliniai stabdžiai (mech LSV)</v>
      </c>
      <c r="BI296" s="17"/>
      <c r="BJ296" s="638"/>
      <c r="BK296" s="638"/>
      <c r="BL296" s="714"/>
      <c r="BM296" s="638">
        <f>IF(Duombaze!BJ296="",0,INDEX(DU!I:I,MATCH(Duombaze!BJ296,DU!A:A,0),1))+IF(Duombaze!BK296="",0,INDEX(DU!I:I,MATCH(Duombaze!BK296,DU!A:A,0),1))+IF(Duombaze!BL296="",0,INDEX(DU!I:I,MATCH(Duombaze!BL296,DU!A:A,0),1))</f>
        <v>0</v>
      </c>
      <c r="BN296" s="638">
        <f>IF(Duombaze!BJ296="",0,INDEX(DU!K:K,MATCH(Duombaze!BJ296,DU!A:A,0),1))+IF(Duombaze!BK296="",0,INDEX(DU!K:K,MATCH(Duombaze!BK296,DU!A:A,0),1))+IF(Duombaze!BL296="",0,INDEX(DU!K:K,MATCH(Duombaze!BL296,DU!A:A,0),1))</f>
        <v>0</v>
      </c>
      <c r="BO296" s="65"/>
      <c r="BP296" s="19"/>
      <c r="BQ296" s="20" t="s">
        <v>2728</v>
      </c>
      <c r="BR296" s="19" t="str">
        <f t="shared" si="137"/>
        <v>2 SPE16 Stabdžių išvadai pneumatiniai - hidrauliniai komplektams</v>
      </c>
      <c r="BS296" s="17" t="s">
        <v>2729</v>
      </c>
      <c r="BT296" s="17" t="s">
        <v>3038</v>
      </c>
      <c r="BU296" s="17" t="s">
        <v>3034</v>
      </c>
      <c r="BV296" s="17">
        <v>23705201</v>
      </c>
      <c r="BW296" s="19">
        <f>IF(Duombaze!BT296="",0,INDEX(DU!I:I,MATCH(Duombaze!BT296,DU!A:A,0),1))+IF(Duombaze!BU296="",0,INDEX(DU!I:I,MATCH(Duombaze!BU296,DU!A:A,0),1))+IF(Duombaze!BV296="",0,INDEX(DU!I:I,MATCH(Duombaze!BV296,DU!A:A,0),1))</f>
        <v>90.255595406991503</v>
      </c>
      <c r="BX296" s="19">
        <f>IF(Duombaze!BT296="",0,INDEX(DU!K:K,MATCH(Duombaze!BT296,DU!A:A,0),1))+IF(Duombaze!BU296="",0,INDEX(DU!K:K,MATCH(Duombaze!BU296,DU!A:A,0),1))+IF(Duombaze!BV296="",0,INDEX(DU!K:K,MATCH(Duombaze!BV296,DU!A:A,0),1))</f>
        <v>11.59</v>
      </c>
      <c r="BY296" s="19"/>
      <c r="BZ296" s="19"/>
      <c r="CA296" s="19" t="str">
        <f>CA177</f>
        <v>Hidr.koja SIMOL H1160P PASTIPRINTA (HJ+kranas)</v>
      </c>
      <c r="CB296" s="19" t="str">
        <f t="shared" si="134"/>
        <v>2 SPE16 Hidr.koja SIMOL H1160P PASTIPRINTA (HJ+kranas)</v>
      </c>
      <c r="CC296" s="19" t="str">
        <f>CC177</f>
        <v>ZM10HKSIMH1160</v>
      </c>
      <c r="CD296" s="19">
        <f>IF(Duombaze!CC296="",0,INDEX(DU!I:I,MATCH(Duombaze!CC296,DU!A:A,0),1))</f>
        <v>202.668286325791</v>
      </c>
      <c r="CE296" s="17">
        <f>IF(Duombaze!CC296="",0,INDEX(DU!K:K,MATCH(Duombaze!CC296,DU!A:A,0),1))</f>
        <v>11.61</v>
      </c>
      <c r="CF296" s="19"/>
      <c r="CG296" s="19"/>
      <c r="CH296" s="19" t="str">
        <f>CH176</f>
        <v>Priekinė kilpa DIN 9678 D-50 (3000 kg.)</v>
      </c>
      <c r="CI296" s="17" t="str">
        <f t="shared" si="138"/>
        <v>2 SPE16 Priekinė kilpa DIN 9678 D-50 (3000 kg.)</v>
      </c>
      <c r="CJ296" s="19" t="str">
        <f>CJ176</f>
        <v>ZC4ACPKL50000</v>
      </c>
      <c r="CK296" s="19">
        <f>IF(Duombaze!CJ296="",0,INDEX(DU!I:I,MATCH(Duombaze!CJ296,DU!A:A,0),1))</f>
        <v>188.11199999999999</v>
      </c>
      <c r="CL296" s="17">
        <f>IF(Duombaze!CJ296="",0,INDEX(DU!K:K,MATCH(Duombaze!CJ296,DU!A:A,0),1))</f>
        <v>11.59</v>
      </c>
      <c r="CM296" s="19"/>
      <c r="CN296" s="19"/>
      <c r="CO296" s="19" t="s">
        <v>652</v>
      </c>
      <c r="CP296" s="17" t="str">
        <f t="shared" si="139"/>
        <v>2 SPE16 Ratų atsparos</v>
      </c>
      <c r="CQ296" s="19" t="s">
        <v>1471</v>
      </c>
      <c r="CR296" s="639" t="s">
        <v>1471</v>
      </c>
      <c r="CS296" s="639"/>
      <c r="CT296" s="639">
        <f>IF(Duombaze!CR296="",0,INDEX(DU!I:I,MATCH(Duombaze!CR296,DU!A:A,0),1))+IF(Duombaze!CS296="",0,INDEX(DU!I:I,MATCH(Duombaze!CS296,DU!A:A,0),1))</f>
        <v>28.542999999999999</v>
      </c>
      <c r="CU296" s="19">
        <f>IF(Duombaze!CR296="",0,INDEX(DU!K:K,MATCH(Duombaze!CR296,DU!A:A,0),1))+IF(Duombaze!CS296="",0,INDEX(DU!K:K,MATCH(Duombaze!CS296,DU!A:A,0),1))</f>
        <v>0</v>
      </c>
      <c r="CV296" s="19"/>
      <c r="CW296" s="19"/>
      <c r="CX296" s="19" t="s">
        <v>712</v>
      </c>
      <c r="CY296" s="17" t="str">
        <f t="shared" si="140"/>
        <v>2 SPE16 Viršborčiai 600 perforuoti</v>
      </c>
      <c r="CZ296" s="19" t="s">
        <v>8861</v>
      </c>
      <c r="DA296" s="672" t="s">
        <v>433</v>
      </c>
      <c r="DB296" s="672"/>
      <c r="DC296" s="672">
        <f>IF(Duombaze!DA296="",0,INDEX(DU!I:I,MATCH(Duombaze!DA296,DU!A:A,0),1))+IF(Duombaze!DB296="",0,INDEX(DU!I:I,MATCH(Duombaze!DB296,DU!A:A,0),1))</f>
        <v>336.14902945016303</v>
      </c>
      <c r="DD296" s="19">
        <f>IF(Duombaze!DA296="",0,INDEX(DU!K:K,MATCH(Duombaze!DA296,DU!A:A,0),1))+IF(Duombaze!DB296="",0,INDEX(DU!K:K,MATCH(Duombaze!DB296,DU!A:A,0),1))</f>
        <v>139.01</v>
      </c>
      <c r="DE296" s="19" t="s">
        <v>2147</v>
      </c>
      <c r="DF296" s="19"/>
      <c r="DG296" s="19" t="s">
        <v>2700</v>
      </c>
      <c r="DH296" s="19" t="str">
        <f t="shared" si="141"/>
        <v>2 SPE16 Tentas UK tipo + aikštelė</v>
      </c>
      <c r="DI296" s="19" t="s">
        <v>2703</v>
      </c>
      <c r="DJ296" s="672" t="s">
        <v>274</v>
      </c>
      <c r="DK296" s="678"/>
      <c r="DL296" s="678">
        <f>IF(Duombaze!DJ296="",0,INDEX(DU!I:I,MATCH(Duombaze!DJ296,DU!A:A,0),1))+IF(Duombaze!DK296="",0,INDEX(DU!I:I,MATCH(Duombaze!DK296,DU!A:A,0),1))</f>
        <v>25.947729837227001</v>
      </c>
      <c r="DM296" s="19">
        <f>IF(Duombaze!DJ296="",0,INDEX(DU!K:K,MATCH(Duombaze!DJ296,DU!A:A,0),1))+IF(Duombaze!DK296="",0,INDEX(DU!K:K,MATCH(Duombaze!DK296,DU!A:A,0),1))</f>
        <v>28.357500000000002</v>
      </c>
      <c r="DN296" s="52"/>
      <c r="DO296" s="52"/>
      <c r="DP296" s="52" t="str">
        <f>DP176</f>
        <v>Prieky/gale paprastas apšvietimas, šone atšvaitai (LT-LV)</v>
      </c>
      <c r="DQ296" s="17" t="str">
        <f t="shared" si="142"/>
        <v>2 SPE16 Prieky/gale paprastas apšvietimas, šone atšvaitai (LT-LV)</v>
      </c>
      <c r="DR296" s="65" t="str">
        <f t="shared" si="144"/>
        <v>ZC40AZIBATV000</v>
      </c>
      <c r="DS296" s="692" t="str">
        <f t="shared" si="144"/>
        <v>ZC40AZIBATV000</v>
      </c>
      <c r="DT296" s="692"/>
      <c r="DU296" s="692"/>
      <c r="DV296" s="692"/>
      <c r="DW296" s="692">
        <f>IF(Duombaze!DS296="",0,INDEX(DU!I:I,MATCH(Duombaze!DS296,DU!A:A,0),1))+IF(Duombaze!DT296="",0,INDEX(DU!I:I,MATCH(Duombaze!DT296,DU!A:A,0),1))+IF(Duombaze!DU296="",0,INDEX(DU!I:I,MATCH(Duombaze!DU296,DU!A:A,0),1))+IF(Duombaze!DV296="",0,INDEX(DU!I:I,MATCH(Duombaze!DV296,DU!A:A,0),1))</f>
        <v>52.377912044817897</v>
      </c>
      <c r="DX296" s="638">
        <f>IF(Duombaze!DS296="",0,INDEX(DU!K:K,MATCH(Duombaze!DS296,DU!A:A,0),1))+IF(Duombaze!DT296="",0,INDEX(DU!K:K,MATCH(Duombaze!DT296,DU!A:A,0),1))+IF(Duombaze!DU296="",0,INDEX(DU!K:K,MATCH(Duombaze!DU296,DU!A:A,0),1))+IF(Duombaze!DV296="",0,INDEX(DU!K:KH,MATCH(Duombaze!DV296,DU!A:A,0),1))</f>
        <v>0</v>
      </c>
      <c r="DY296" s="65"/>
      <c r="DZ296" s="65"/>
      <c r="EA296" s="19" t="str">
        <f>EA176</f>
        <v>Mechaninis sukabintuvas Rockinger</v>
      </c>
      <c r="EB296" s="19" t="str">
        <f t="shared" si="124"/>
        <v>2 SPE16 Mechaninis sukabintuvas Rockinger</v>
      </c>
      <c r="EC296" s="19" t="str">
        <f>EC176</f>
        <v>ZC40ACMSR00000</v>
      </c>
      <c r="ED296" s="19">
        <f>IF(Duombaze!EC296="",0,INDEX(DU!I:I,MATCH(Duombaze!EC296,DU!A:A,0),1))</f>
        <v>170.74</v>
      </c>
      <c r="EE296" s="638">
        <f>IF(Duombaze!EC296="",0,INDEX(DU!K:K,MATCH(Duombaze!EC296,DU!A:A,0),1))</f>
        <v>18.82</v>
      </c>
      <c r="EF296" s="19"/>
      <c r="EG296" s="19"/>
      <c r="EH296" s="19" t="str">
        <f>EH182</f>
        <v>Lipdukai Lenkiški</v>
      </c>
      <c r="EI296" s="17" t="str">
        <f t="shared" si="129"/>
        <v>2 SPE16 Lipdukai Lenkiški</v>
      </c>
      <c r="EJ296" s="19" t="str">
        <f>EJ182</f>
        <v>ZC20ASPCLPL000</v>
      </c>
      <c r="EK296" s="672" t="s">
        <v>3053</v>
      </c>
      <c r="EL296" s="672"/>
      <c r="EM296" s="672"/>
      <c r="EN296" s="672">
        <f>IF(Duombaze!EK296="",0,INDEX(DU!I:I,MATCH(Duombaze!EK296,DU!A:A,0),1))+IF(Duombaze!EL296="",0,INDEX(DU!I:I,MATCH(Duombaze!EL296,DU!A:A,0),1))+IF(Duombaze!EM296="",0,INDEX(DU!I:I,MATCH(Duombaze!EM296,DU!A:A,0),1))</f>
        <v>24.172999999999998</v>
      </c>
      <c r="EO296" s="19">
        <f>IF(Duombaze!EK296="",0,INDEX(DU!K:K,MATCH(Duombaze!EK296,DU!A:A,0),1))+IF(Duombaze!EL296="",0,INDEX(DU!K:K,MATCH(Duombaze!EL296,DU!A:A,0),1))+IF(Duombaze!EM296="",0,INDEX(DU!K:K,MATCH(Duombaze!EM296,DU!A:A,0),1))</f>
        <v>0</v>
      </c>
      <c r="EP296" s="19"/>
      <c r="EQ296" s="19"/>
      <c r="ER296" s="53" t="s">
        <v>1498</v>
      </c>
      <c r="ES296" s="17" t="str">
        <f t="shared" si="125"/>
        <v>2 SPE16 Pakuojami</v>
      </c>
      <c r="EW296" s="19" t="s">
        <v>758</v>
      </c>
      <c r="EX296" s="19" t="str">
        <f t="shared" si="130"/>
        <v>2 SPE16 Purvasaugiai 600 ratams 1/4 (ketvirtiniai) galiniai</v>
      </c>
      <c r="EY296" s="19" t="s">
        <v>326</v>
      </c>
      <c r="EZ296" s="672" t="s">
        <v>326</v>
      </c>
      <c r="FA296" s="672"/>
      <c r="FB296" s="672">
        <f>IF(Duombaze!EZ296="",0,INDEX(DU!I:I,MATCH(Duombaze!EZ296,DU!A:A,0),1))+IF(Duombaze!FA296="",0,INDEX(DU!I:I,MATCH(Duombaze!FA296,DU!A:A,0),1))</f>
        <v>38.491432642731198</v>
      </c>
      <c r="FC296" s="19">
        <f>IF(Duombaze!EZ296="",0,INDEX(DU!K:K,MATCH(Duombaze!EZ296,DU!A:A,0),1))+IF(Duombaze!FA296="",0,INDEX(DU!K:K,MATCH(Duombaze!FA296,DU!A:A,0),1))</f>
        <v>9.33</v>
      </c>
      <c r="FD296" s="19"/>
      <c r="FE296" s="19"/>
      <c r="FF296" s="19"/>
      <c r="FG296" s="19"/>
      <c r="FH296" s="155"/>
      <c r="FI296" s="19" t="s">
        <v>656</v>
      </c>
      <c r="FJ296" s="629"/>
      <c r="FK296" s="630"/>
      <c r="FL296" s="668" t="s">
        <v>1578</v>
      </c>
      <c r="FM296" s="743" t="s">
        <v>3159</v>
      </c>
      <c r="FN296" s="744"/>
      <c r="FO296" s="744"/>
      <c r="FP296" s="744"/>
      <c r="FQ296" s="744">
        <f>IF(Duombaze!FM296="",0,INDEX(DU!I:I,MATCH(Duombaze!FM296,DU!A:A,0),1))+IF(Duombaze!FN296="",0,INDEX(DU!I:I,MATCH(Duombaze!FN296,DU!A:A,0),1))+IF(Duombaze!FO296="",0,INDEX(DU!I:I,MATCH(Duombaze!FO296,DU!A:A,0),1))+IF(Duombaze!FP296="",0,INDEX(DU!I:I,MATCH(Duombaze!FP296,DU!A:A,0),1))</f>
        <v>22.7166</v>
      </c>
      <c r="FR296" s="673">
        <f>IF(Duombaze!FM296="",0,INDEX(DU!K:K,MATCH(Duombaze!FM296,DU!A:A,0),1))+IF(Duombaze!FN296="",0,INDEX(DU!K:K,MATCH(Duombaze!FN296,DU!A:A,0),1))+IF(Duombaze!FO296="",0,INDEX(DU!K:K,MATCH(Duombaze!FO296,DU!A:A,0),1))+IF(Duombaze!FP296="",0,INDEX(DU!K:K,MATCH(Duombaze!FP296,DU!A:A,0),1))</f>
        <v>18.670000000000002</v>
      </c>
      <c r="FT296" s="100" t="s">
        <v>291</v>
      </c>
      <c r="FU296" s="100" t="s">
        <v>628</v>
      </c>
      <c r="FY296" s="65" t="s">
        <v>126</v>
      </c>
      <c r="FZ296" s="17" t="str">
        <f>IF(FY296&lt;&gt;"",A297&amp;" "&amp;C297&amp;" "&amp;FY296,"")</f>
        <v>3 SPE16 Pneumatiniai st. 2 konturų Haldex su automatiniu LSV 0,4s. + preik. ašies slėgio vožtuvas</v>
      </c>
      <c r="GA296" s="19" t="s">
        <v>2114</v>
      </c>
    </row>
    <row r="297" spans="1:183" s="20" customFormat="1" ht="23.45" customHeight="1" x14ac:dyDescent="0.25">
      <c r="A297" s="41">
        <v>3</v>
      </c>
      <c r="B297" s="41" t="s">
        <v>784</v>
      </c>
      <c r="C297" s="16" t="s">
        <v>216</v>
      </c>
      <c r="D297" s="19"/>
      <c r="E297" s="17" t="str">
        <f t="shared" si="133"/>
        <v/>
      </c>
      <c r="F297" s="19"/>
      <c r="G297" s="639"/>
      <c r="H297" s="639"/>
      <c r="I297" s="639"/>
      <c r="J297" s="639"/>
      <c r="K297" s="639"/>
      <c r="L297" s="639"/>
      <c r="M297" s="639"/>
      <c r="N297" s="639"/>
      <c r="O297" s="639"/>
      <c r="P297" s="639">
        <f>IF(Duombaze!G297="",0,INDEX(DU!I:I,MATCH(Duombaze!G297,DU!A:A,0),1))+IF(Duombaze!H297="",0,INDEX(DU!I:I,MATCH(Duombaze!H297,DU!A:A,0),1))+IF(Duombaze!I297="",0,INDEX(DU!I:I,MATCH(Duombaze!I297,DU!A:A,0),1))+IF(Duombaze!J297="",0,INDEX(DU!I:I,MATCH(Duombaze!J297,DU!A:A,0),1))+IF(Duombaze!K297="",0,INDEX(DU!I:I,MATCH(Duombaze!K297,DU!A:A,0),1))+IF(Duombaze!L297="",0,INDEX(DU!I:I,MATCH(Duombaze!L297,DU!A:A,0),1))+IF(Duombaze!M297="",0,INDEX(DU!I:I,MATCH(Duombaze!M297,DU!A:A,0),1))+IF(Duombaze!N297="",0,INDEX(DU!I:I,MATCH(Duombaze!N297,DU!A:A,0),1))+IF(Duombaze!O297="",0,INDEX(DU!I:I,MATCH(Duombaze!O297,DU!A:A,0),1))</f>
        <v>0</v>
      </c>
      <c r="Q297" s="638">
        <f>IF(Duombaze!G297="",0,INDEX(DU!K:K,MATCH(Duombaze!G297,DU!A:A,0),1))+IF(Duombaze!H297="",0,INDEX(DU!K:K,MATCH(Duombaze!H297,DU!A:A,0),1))+IF(Duombaze!I297="",0,INDEX(DU!K:K,MATCH(Duombaze!I297,DU!A:A,0),1))+IF(Duombaze!J297="",0,INDEX(DU!K:K,MATCH(Duombaze!J297,DU!A:A,0),1))+IF(Duombaze!K297="",0,INDEX(DU!K:K,MATCH(Duombaze!K297,DU!A:A,0),1))+IF(Duombaze!L297="",0,INDEX(DU!K:K,MATCH(Duombaze!L297,DU!A:A,0),1))+IF(Duombaze!M297="",0,INDEX(DU!K:K,MATCH(Duombaze!M297,DU!A:A,0),1))+IF(Duombaze!N297="",0,INDEX(DU!K:K,MATCH(Duombaze!N297,DU!A:A,0),1))+IF(Duombaze!O297="",0,INDEX(DU!K:K,MATCH(Duombaze!O297,DU!A:A,0),1))</f>
        <v>0</v>
      </c>
      <c r="R297" s="19"/>
      <c r="S297" s="52"/>
      <c r="T297" s="881"/>
      <c r="U297" s="17">
        <f>IF(Duombaze!T297="",0,INDEX(DU!I:I,MATCH(Duombaze!T297,DU!A:A,0),1))</f>
        <v>0</v>
      </c>
      <c r="V297" s="17">
        <f>IF(Duombaze!T297="",0,INDEX(DU!K:K,MATCH(Duombaze!T297,DU!A:A,0),1))</f>
        <v>0</v>
      </c>
      <c r="W297" s="19"/>
      <c r="X297" s="19"/>
      <c r="Y297" s="134"/>
      <c r="Z297" s="65"/>
      <c r="AA297" s="17" t="str">
        <f t="shared" si="135"/>
        <v/>
      </c>
      <c r="AB297" s="19"/>
      <c r="AC297" s="19">
        <f>IF(Duombaze!AB297="",0,INDEX(DU!I:I,MATCH(Duombaze!AB297,DU!A:A,0),1))</f>
        <v>0</v>
      </c>
      <c r="AD297" s="25">
        <f>IF(Duombaze!AB297="",0,INDEX(DU!K:K,MATCH(Duombaze!AB297,DU!A:A,0),1))</f>
        <v>0</v>
      </c>
      <c r="AE297" s="19"/>
      <c r="AF297" s="19"/>
      <c r="AG297" s="19"/>
      <c r="AH297" s="17" t="str">
        <f t="shared" si="132"/>
        <v/>
      </c>
      <c r="AI297" s="19"/>
      <c r="AJ297" s="639"/>
      <c r="AK297" s="639"/>
      <c r="AL297" s="639"/>
      <c r="AM297" s="639">
        <f>IF(Duombaze!AJ297="",0,INDEX(DU!I:I,MATCH(Duombaze!AJ297,DU!A:A,0),1))+IF(Duombaze!AK297="",0,INDEX(DU!I:I,MATCH(Duombaze!AK297,DU!A:A,0),1))+IF(Duombaze!AL297="",0,INDEX(DU!I:I,MATCH(Duombaze!AL297,DU!A:A,0),1))</f>
        <v>0</v>
      </c>
      <c r="AN297" s="639">
        <f>IF(Duombaze!AJ297="",0,INDEX(DU!K:K,MATCH(Duombaze!AJ297,DU!A:A,0),1))+IF(Duombaze!AK297="",0,INDEX(DU!K:K,MATCH(Duombaze!AK297,DU!A:A,0),1))+IF(Duombaze!AL297="",0,INDEX(DU!K:K,MATCH(Duombaze!AL297,DU!A:A,0),1))</f>
        <v>0</v>
      </c>
      <c r="AO297" s="19"/>
      <c r="AP297" s="19"/>
      <c r="AQ297" s="19" t="s">
        <v>3383</v>
      </c>
      <c r="AR297" s="17" t="str">
        <f t="shared" si="136"/>
        <v>3 SPE16 Pagrindo hidraulines jungtys su stabilizatoriais + Hidrauliniai valdymo išvadai</v>
      </c>
      <c r="AS297" s="19" t="s">
        <v>8356</v>
      </c>
      <c r="AT297" s="639" t="s">
        <v>2984</v>
      </c>
      <c r="AU297" s="639" t="s">
        <v>2968</v>
      </c>
      <c r="AV297" s="639" t="s">
        <v>2960</v>
      </c>
      <c r="AW297" s="639"/>
      <c r="AX297" s="639"/>
      <c r="AY297" s="639"/>
      <c r="AZ297" s="639"/>
      <c r="BA297" s="639"/>
      <c r="BB297" s="639"/>
      <c r="BC297" s="639">
        <f>IF(Duombaze!AT297="",0,INDEX(DU!I:I,MATCH(Duombaze!AT297,DU!A:A,0),1))+IF(Duombaze!AU297="",0,INDEX(DU!I:I,MATCH(Duombaze!AU297,DU!A:A,0),1))+IF(Duombaze!AV297="",0,INDEX(DU!I:I,MATCH(Duombaze!AV297,DU!A:A,0),1))+IF(Duombaze!AW297="",0,INDEX(DU!I:I,MATCH(Duombaze!AW297,DU!A:A,0),1))+IF(Duombaze!AX297="",0,INDEX(DU!I:I,MATCH(Duombaze!AX297,DU!A:A,0),1))+IF(Duombaze!AY297="",0,INDEX(DU!I:I,MATCH(Duombaze!AY297,DU!A:A,0),1))+IF(Duombaze!AZ297="",0,INDEX(DU!I:I,MATCH(Duombaze!AZ297,DU!A:A,0),1))+IF(Duombaze!BA297="",0,INDEX(DU!I:I,MATCH(Duombaze!BA297,DU!A:A,0),1))+IF(Duombaze!BB297="",0,INDEX(DU!I:I,MATCH(Duombaze!BB297,DU!A:A,0),1))</f>
        <v>1282.4907243847501</v>
      </c>
      <c r="BD297" s="638">
        <f>IF(Duombaze!AT297="",0,INDEX(DU!K:K,MATCH(Duombaze!AT297,DU!A:A,0),1))+IF(Duombaze!AU297="",0,INDEX(DU!K:K,MATCH(Duombaze!AU297,DU!A:A,0),1))+IF(Duombaze!AV297="",0,INDEX(DU!K:K,MATCH(Duombaze!AV297,DU!A:A,0),1))+IF(Duombaze!AW297="",0,INDEX(DU!K:K,MATCH(Duombaze!AW297,DU!A:A,0),1))+IF(Duombaze!AX297="",0,INDEX(DU!K:K,MATCH(Duombaze!AX297,DU!A:A,0),1))+IF(Duombaze!AY297="",0,INDEX(DU!K:K,MATCH(Duombaze!AY297,DU!A:A,0),1))+IF(Duombaze!AZ297="",0,INDEX(DU!K:K,MATCH(Duombaze!AZ297,DU!A:A,0),1))+IF(Duombaze!BA297="",0,INDEX(DU!K:K,MATCH(Duombaze!BA297,DU!A:A,0),1))+IF(Duombaze!BB297="",0,INDEX(DU!K:K,MATCH(Duombaze!BB297,DU!A:A,0),1))</f>
        <v>8.69</v>
      </c>
      <c r="BE297" s="19"/>
      <c r="BF297" s="19"/>
      <c r="BG297" s="65" t="s">
        <v>1854</v>
      </c>
      <c r="BH297" s="17" t="str">
        <f t="shared" si="143"/>
        <v>3 SPE16 Pneumatiniai st. 2 konturų Wabco su automatiniu LSV 0,4s.</v>
      </c>
      <c r="BI297" s="17" t="s">
        <v>2723</v>
      </c>
      <c r="BJ297" s="638" t="s">
        <v>2723</v>
      </c>
      <c r="BK297" s="638"/>
      <c r="BL297" s="714"/>
      <c r="BM297" s="638">
        <f>IF(Duombaze!BJ297="",0,INDEX(DU!I:I,MATCH(Duombaze!BJ297,DU!A:A,0),1))+IF(Duombaze!BK297="",0,INDEX(DU!I:I,MATCH(Duombaze!BK297,DU!A:A,0),1))+IF(Duombaze!BL297="",0,INDEX(DU!I:I,MATCH(Duombaze!BL297,DU!A:A,0),1))</f>
        <v>650.60675381943497</v>
      </c>
      <c r="BN297" s="638">
        <f>IF(Duombaze!BJ297="",0,INDEX(DU!K:K,MATCH(Duombaze!BJ297,DU!A:A,0),1))+IF(Duombaze!BK297="",0,INDEX(DU!K:K,MATCH(Duombaze!BK297,DU!A:A,0),1))+IF(Duombaze!BL297="",0,INDEX(DU!K:K,MATCH(Duombaze!BL297,DU!A:A,0),1))</f>
        <v>91.02</v>
      </c>
      <c r="BO297" s="65"/>
      <c r="BP297" s="19"/>
      <c r="BQ297" s="19" t="s">
        <v>290</v>
      </c>
      <c r="BR297" s="19" t="str">
        <f t="shared" si="137"/>
        <v>3 SPE16 Stabdžių išvadai dviejų kontūrų</v>
      </c>
      <c r="BS297" s="19" t="s">
        <v>2263</v>
      </c>
      <c r="BT297" s="19" t="s">
        <v>3037</v>
      </c>
      <c r="BU297" s="19">
        <v>23705201</v>
      </c>
      <c r="BV297" s="19"/>
      <c r="BW297" s="19">
        <f>IF(Duombaze!BT297="",0,INDEX(DU!I:I,MATCH(Duombaze!BT297,DU!A:A,0),1))+IF(Duombaze!BU297="",0,INDEX(DU!I:I,MATCH(Duombaze!BU297,DU!A:A,0),1))+IF(Duombaze!BV297="",0,INDEX(DU!I:I,MATCH(Duombaze!BV297,DU!A:A,0),1))</f>
        <v>53.779853333333328</v>
      </c>
      <c r="BX297" s="19">
        <f>IF(Duombaze!BT297="",0,INDEX(DU!K:K,MATCH(Duombaze!BT297,DU!A:A,0),1))+IF(Duombaze!BU297="",0,INDEX(DU!K:K,MATCH(Duombaze!BU297,DU!A:A,0),1))+IF(Duombaze!BV297="",0,INDEX(DU!K:K,MATCH(Duombaze!BV297,DU!A:A,0),1))</f>
        <v>17.41</v>
      </c>
      <c r="BY297" s="19"/>
      <c r="BZ297" s="19"/>
      <c r="CA297" s="19"/>
      <c r="CB297" s="19" t="str">
        <f t="shared" si="134"/>
        <v/>
      </c>
      <c r="CC297" s="19"/>
      <c r="CD297" s="19">
        <f>IF(Duombaze!CC297="",0,INDEX(DU!I:I,MATCH(Duombaze!CC297,DU!A:A,0),1))</f>
        <v>0</v>
      </c>
      <c r="CE297" s="17">
        <f>IF(Duombaze!CC297="",0,INDEX(DU!K:K,MATCH(Duombaze!CC297,DU!A:A,0),1))</f>
        <v>0</v>
      </c>
      <c r="CF297" s="19"/>
      <c r="CG297" s="19"/>
      <c r="CH297" s="19" t="str">
        <f>CH177</f>
        <v>Priekinė kilpa K80</v>
      </c>
      <c r="CI297" s="17" t="str">
        <f t="shared" si="138"/>
        <v>3 SPE16 Priekinė kilpa K80</v>
      </c>
      <c r="CJ297" s="19" t="str">
        <f>CJ177</f>
        <v>ZC40ACPK800000</v>
      </c>
      <c r="CK297" s="19">
        <f>IF(Duombaze!CJ297="",0,INDEX(DU!I:I,MATCH(Duombaze!CJ297,DU!A:A,0),1))</f>
        <v>188.11279999999999</v>
      </c>
      <c r="CL297" s="17">
        <f>IF(Duombaze!CJ297="",0,INDEX(DU!K:K,MATCH(Duombaze!CJ297,DU!A:A,0),1))</f>
        <v>11.37</v>
      </c>
      <c r="CM297" s="19"/>
      <c r="CN297" s="19"/>
      <c r="CO297" s="19" t="s">
        <v>1508</v>
      </c>
      <c r="CP297" s="17" t="str">
        <f t="shared" si="139"/>
        <v xml:space="preserve">3 SPE16 Rankinis stabdis + Ratų atsparos </v>
      </c>
      <c r="CQ297" s="19" t="s">
        <v>1596</v>
      </c>
      <c r="CR297" s="639" t="s">
        <v>1594</v>
      </c>
      <c r="CS297" s="639" t="s">
        <v>1471</v>
      </c>
      <c r="CT297" s="639">
        <f>IF(Duombaze!CR297="",0,INDEX(DU!I:I,MATCH(Duombaze!CR297,DU!A:A,0),1))+IF(Duombaze!CS297="",0,INDEX(DU!I:I,MATCH(Duombaze!CS297,DU!A:A,0),1))</f>
        <v>73.338362415433409</v>
      </c>
      <c r="CU297" s="19">
        <f>IF(Duombaze!CR297="",0,INDEX(DU!K:K,MATCH(Duombaze!CR297,DU!A:A,0),1))+IF(Duombaze!CS297="",0,INDEX(DU!K:K,MATCH(Duombaze!CS297,DU!A:A,0),1))</f>
        <v>36.090000000000003</v>
      </c>
      <c r="CV297" s="19"/>
      <c r="CW297" s="19" t="s">
        <v>2124</v>
      </c>
      <c r="CX297" s="19"/>
      <c r="CY297" s="17" t="str">
        <f t="shared" si="140"/>
        <v/>
      </c>
      <c r="CZ297" s="19"/>
      <c r="DA297" s="672"/>
      <c r="DB297" s="672"/>
      <c r="DC297" s="672">
        <f>IF(Duombaze!DA297="",0,INDEX(DU!I:I,MATCH(Duombaze!DA297,DU!A:A,0),1))+IF(Duombaze!DB297="",0,INDEX(DU!I:I,MATCH(Duombaze!DB297,DU!A:A,0),1))</f>
        <v>0</v>
      </c>
      <c r="DD297" s="19">
        <f>IF(Duombaze!DA297="",0,INDEX(DU!K:K,MATCH(Duombaze!DA297,DU!A:A,0),1))+IF(Duombaze!DB297="",0,INDEX(DU!K:K,MATCH(Duombaze!DB297,DU!A:A,0),1))</f>
        <v>0</v>
      </c>
      <c r="DE297" s="19"/>
      <c r="DF297" s="19"/>
      <c r="DH297" s="19" t="str">
        <f t="shared" si="141"/>
        <v/>
      </c>
      <c r="DJ297" s="672" t="s">
        <v>434</v>
      </c>
      <c r="DK297" s="672" t="s">
        <v>274</v>
      </c>
      <c r="DL297" s="678">
        <f>IF(Duombaze!DJ297="",0,INDEX(DU!I:I,MATCH(Duombaze!DJ297,DU!A:A,0),1))+IF(Duombaze!DK297="",0,INDEX(DU!I:I,MATCH(Duombaze!DK297,DU!A:A,0),1))</f>
        <v>278.63886454284898</v>
      </c>
      <c r="DM297" s="19">
        <f>IF(Duombaze!DJ297="",0,INDEX(DU!K:K,MATCH(Duombaze!DJ297,DU!A:A,0),1))+IF(Duombaze!DK297="",0,INDEX(DU!K:K,MATCH(Duombaze!DK297,DU!A:A,0),1))</f>
        <v>89.177500000000009</v>
      </c>
      <c r="DN297" s="52" t="s">
        <v>2012</v>
      </c>
      <c r="DO297" s="52"/>
      <c r="DP297" s="52" t="str">
        <f>DP177</f>
        <v>Šoninis LED apšvietimas, prieky/gale paprastas apšvietimas (Čekija)</v>
      </c>
      <c r="DQ297" s="17" t="str">
        <f>IF(DP297&lt;&gt;"",A297&amp;" "&amp;C297&amp;" "&amp;"CERT167 "&amp;DP297,"")</f>
        <v>3 SPE16 CERT167 Šoninis LED apšvietimas, prieky/gale paprastas apšvietimas (Čekija)</v>
      </c>
      <c r="DR297" s="65" t="str">
        <f t="shared" si="144"/>
        <v>ZC40AZIBLEDSN0</v>
      </c>
      <c r="DS297" s="692" t="str">
        <f t="shared" si="144"/>
        <v>ZC40AZIBLEDSN0</v>
      </c>
      <c r="DT297" s="692"/>
      <c r="DU297" s="692"/>
      <c r="DV297" s="692"/>
      <c r="DW297" s="692">
        <f>IF(Duombaze!DS297="",0,INDEX(DU!I:I,MATCH(Duombaze!DS297,DU!A:A,0),1))+IF(Duombaze!DT297="",0,INDEX(DU!I:I,MATCH(Duombaze!DT297,DU!A:A,0),1))+IF(Duombaze!DU297="",0,INDEX(DU!I:I,MATCH(Duombaze!DU297,DU!A:A,0),1))+IF(Duombaze!DV297="",0,INDEX(DU!I:I,MATCH(Duombaze!DV297,DU!A:A,0),1))</f>
        <v>76.036285714285697</v>
      </c>
      <c r="DX297" s="638">
        <f>IF(Duombaze!DS297="",0,INDEX(DU!K:K,MATCH(Duombaze!DS297,DU!A:A,0),1))+IF(Duombaze!DT297="",0,INDEX(DU!K:K,MATCH(Duombaze!DT297,DU!A:A,0),1))+IF(Duombaze!DU297="",0,INDEX(DU!K:K,MATCH(Duombaze!DU297,DU!A:A,0),1))+IF(Duombaze!DV297="",0,INDEX(DU!K:KH,MATCH(Duombaze!DV297,DU!A:A,0),1))</f>
        <v>0</v>
      </c>
      <c r="DY297" s="65"/>
      <c r="DZ297" s="65"/>
      <c r="EA297" s="19" t="str">
        <f>EA177</f>
        <v>Automatinis sukabintuvas Rockinger</v>
      </c>
      <c r="EB297" s="19" t="str">
        <f t="shared" si="124"/>
        <v>3 SPE16 Automatinis sukabintuvas Rockinger</v>
      </c>
      <c r="EC297" s="19" t="str">
        <f>EC177</f>
        <v>ZC40ACASR00000</v>
      </c>
      <c r="ED297" s="19">
        <f>IF(Duombaze!EC297="",0,INDEX(DU!I:I,MATCH(Duombaze!EC297,DU!A:A,0),1))</f>
        <v>300.26560000000001</v>
      </c>
      <c r="EE297" s="638">
        <f>IF(Duombaze!EC297="",0,INDEX(DU!K:K,MATCH(Duombaze!EC297,DU!A:A,0),1))</f>
        <v>33.61</v>
      </c>
      <c r="EF297" s="19"/>
      <c r="EG297" s="19"/>
      <c r="EH297" s="19" t="str">
        <f>EH176</f>
        <v>Lipdukai universalūs</v>
      </c>
      <c r="EI297" s="17" t="str">
        <f t="shared" si="129"/>
        <v>3 SPE16 Lipdukai universalūs</v>
      </c>
      <c r="EJ297" s="19" t="str">
        <f>EJ176</f>
        <v>ZC20ASPCLEN000</v>
      </c>
      <c r="EK297" s="672" t="s">
        <v>255</v>
      </c>
      <c r="EL297" s="672"/>
      <c r="EM297" s="672"/>
      <c r="EN297" s="672">
        <f>IF(Duombaze!EK297="",0,INDEX(DU!I:I,MATCH(Duombaze!EK297,DU!A:A,0),1))+IF(Duombaze!EL297="",0,INDEX(DU!I:I,MATCH(Duombaze!EL297,DU!A:A,0),1))+IF(Duombaze!EM297="",0,INDEX(DU!I:I,MATCH(Duombaze!EM297,DU!A:A,0),1))</f>
        <v>16.420000000000002</v>
      </c>
      <c r="EO297" s="19">
        <f>IF(Duombaze!EK297="",0,INDEX(DU!K:K,MATCH(Duombaze!EK297,DU!A:A,0),1))+IF(Duombaze!EL297="",0,INDEX(DU!K:K,MATCH(Duombaze!EL297,DU!A:A,0),1))+IF(Duombaze!EM297="",0,INDEX(DU!K:K,MATCH(Duombaze!EM297,DU!A:A,0),1))</f>
        <v>0</v>
      </c>
      <c r="EP297" s="19"/>
      <c r="EQ297" s="19"/>
      <c r="ER297" s="20" t="s">
        <v>1778</v>
      </c>
      <c r="ES297" s="17" t="str">
        <f t="shared" si="125"/>
        <v>3 SPE16 Ratai pristatomi klientui</v>
      </c>
      <c r="EW297" s="19" t="s">
        <v>409</v>
      </c>
      <c r="EX297" s="19" t="str">
        <f t="shared" si="130"/>
        <v>3 SPE16 Purvasaugių komplektas 700 ratams (ketvirtiniai 1/4)</v>
      </c>
      <c r="EY297" s="19" t="s">
        <v>437</v>
      </c>
      <c r="EZ297" s="672" t="s">
        <v>381</v>
      </c>
      <c r="FA297" s="672"/>
      <c r="FB297" s="672">
        <f>IF(Duombaze!EZ297="",0,INDEX(DU!I:I*2,MATCH(Duombaze!EZ297,DU!A:A,0),1))+IF(Duombaze!FA297="",0,INDEX(DU!I:I,MATCH(Duombaze!FA297,DU!A:A,0),1))</f>
        <v>95.8194504446666</v>
      </c>
      <c r="FC297" s="19">
        <f>IF(Duombaze!EZ297="",0,INDEX(DU!K:K,MATCH(Duombaze!EZ297,DU!A:A,0),1))+IF(Duombaze!FA297="",0,INDEX(DU!K:K,MATCH(Duombaze!FA297,DU!A:A,0),1))</f>
        <v>11.605</v>
      </c>
      <c r="FD297" s="19"/>
      <c r="FE297" s="19" t="s">
        <v>2174</v>
      </c>
      <c r="FF297" s="19"/>
      <c r="FG297" s="19"/>
      <c r="FH297" s="65"/>
      <c r="FI297" s="19" t="s">
        <v>2807</v>
      </c>
      <c r="FJ297" s="17"/>
      <c r="FK297" s="17"/>
      <c r="FL297" s="730" t="s">
        <v>2808</v>
      </c>
      <c r="FM297" s="671" t="s">
        <v>2808</v>
      </c>
      <c r="FN297" s="671"/>
      <c r="FO297" s="671"/>
      <c r="FP297" s="671"/>
      <c r="FQ297" s="671">
        <f>IF(Duombaze!FM297="",0,INDEX(DU!I:I,MATCH(Duombaze!FM297,DU!A:A,0),1))+IF(Duombaze!FN297="",0,INDEX(DU!I:I,MATCH(Duombaze!FN297,DU!A:A,0),1))+IF(Duombaze!FO297="",0,INDEX(DU!I:I,MATCH(Duombaze!FO297,DU!A:A,0),1))+IF(Duombaze!FP297="",0,INDEX(DU!I:I,MATCH(Duombaze!FP297,DU!A:A,0),1))</f>
        <v>30.111000000000001</v>
      </c>
      <c r="FR297" s="673">
        <f>IF(Duombaze!FM297="",0,INDEX(DU!K:K,MATCH(Duombaze!FM297,DU!A:A,0),1))+IF(Duombaze!FN297="",0,INDEX(DU!K:K,MATCH(Duombaze!FN297,DU!A:A,0),1))+IF(Duombaze!FO297="",0,INDEX(DU!K:K,MATCH(Duombaze!FO297,DU!A:A,0),1))+IF(Duombaze!FP297="",0,INDEX(DU!K:K,MATCH(Duombaze!FP297,DU!A:A,0),1))</f>
        <v>3.87</v>
      </c>
      <c r="FT297" s="100" t="s">
        <v>729</v>
      </c>
      <c r="FU297" s="100" t="s">
        <v>8</v>
      </c>
      <c r="FY297" s="486" t="s">
        <v>2696</v>
      </c>
      <c r="FZ297" s="485" t="str">
        <f>IF(FY297&lt;&gt;"",A295&amp;" "&amp;C295&amp;" "&amp;FY297,"")</f>
        <v>1 SPE16 Pneumatiniai stabdžiai WABCO (auto LSV, 2x0,4s, papild. slėgio vožtuvas)</v>
      </c>
      <c r="GA297" s="486" t="str">
        <f>GA192</f>
        <v>ZC50APSWAL204S + ZM0PR0SLV0ZT0W</v>
      </c>
    </row>
    <row r="298" spans="1:183" s="20" customFormat="1" ht="30" customHeight="1" x14ac:dyDescent="0.25">
      <c r="A298" s="41">
        <v>4</v>
      </c>
      <c r="B298" s="41" t="s">
        <v>784</v>
      </c>
      <c r="C298" s="16" t="s">
        <v>216</v>
      </c>
      <c r="D298" s="19"/>
      <c r="E298" s="17" t="str">
        <f t="shared" si="133"/>
        <v/>
      </c>
      <c r="F298" s="19"/>
      <c r="G298" s="639"/>
      <c r="H298" s="639"/>
      <c r="I298" s="639"/>
      <c r="J298" s="639"/>
      <c r="K298" s="639"/>
      <c r="L298" s="639"/>
      <c r="M298" s="639"/>
      <c r="N298" s="639"/>
      <c r="O298" s="639"/>
      <c r="P298" s="639">
        <f>IF(Duombaze!G298="",0,INDEX(DU!I:I,MATCH(Duombaze!G298,DU!A:A,0),1))+IF(Duombaze!H298="",0,INDEX(DU!I:I,MATCH(Duombaze!H298,DU!A:A,0),1))+IF(Duombaze!I298="",0,INDEX(DU!I:I,MATCH(Duombaze!I298,DU!A:A,0),1))+IF(Duombaze!J298="",0,INDEX(DU!I:I,MATCH(Duombaze!J298,DU!A:A,0),1))+IF(Duombaze!K298="",0,INDEX(DU!I:I,MATCH(Duombaze!K298,DU!A:A,0),1))+IF(Duombaze!L298="",0,INDEX(DU!I:I,MATCH(Duombaze!L298,DU!A:A,0),1))+IF(Duombaze!M298="",0,INDEX(DU!I:I,MATCH(Duombaze!M298,DU!A:A,0),1))+IF(Duombaze!N298="",0,INDEX(DU!I:I,MATCH(Duombaze!N298,DU!A:A,0),1))+IF(Duombaze!O298="",0,INDEX(DU!I:I,MATCH(Duombaze!O298,DU!A:A,0),1))</f>
        <v>0</v>
      </c>
      <c r="Q298" s="638">
        <f>IF(Duombaze!G298="",0,INDEX(DU!K:K,MATCH(Duombaze!G298,DU!A:A,0),1))+IF(Duombaze!H298="",0,INDEX(DU!K:K,MATCH(Duombaze!H298,DU!A:A,0),1))+IF(Duombaze!I298="",0,INDEX(DU!K:K,MATCH(Duombaze!I298,DU!A:A,0),1))+IF(Duombaze!J298="",0,INDEX(DU!K:K,MATCH(Duombaze!J298,DU!A:A,0),1))+IF(Duombaze!K298="",0,INDEX(DU!K:K,MATCH(Duombaze!K298,DU!A:A,0),1))+IF(Duombaze!L298="",0,INDEX(DU!K:K,MATCH(Duombaze!L298,DU!A:A,0),1))+IF(Duombaze!M298="",0,INDEX(DU!K:K,MATCH(Duombaze!M298,DU!A:A,0),1))+IF(Duombaze!N298="",0,INDEX(DU!K:K,MATCH(Duombaze!N298,DU!A:A,0),1))+IF(Duombaze!O298="",0,INDEX(DU!K:K,MATCH(Duombaze!O298,DU!A:A,0),1))</f>
        <v>0</v>
      </c>
      <c r="R298" s="19"/>
      <c r="S298" s="52"/>
      <c r="T298" s="881"/>
      <c r="U298" s="17">
        <f>IF(Duombaze!T298="",0,INDEX(DU!I:I,MATCH(Duombaze!T298,DU!A:A,0),1))</f>
        <v>0</v>
      </c>
      <c r="V298" s="17">
        <f>IF(Duombaze!T298="",0,INDEX(DU!K:K,MATCH(Duombaze!T298,DU!A:A,0),1))</f>
        <v>0</v>
      </c>
      <c r="W298" s="19"/>
      <c r="X298" s="19"/>
      <c r="Y298" s="134"/>
      <c r="Z298" s="65"/>
      <c r="AA298" s="17" t="str">
        <f t="shared" si="135"/>
        <v/>
      </c>
      <c r="AB298" s="19"/>
      <c r="AC298" s="19">
        <f>IF(Duombaze!AB298="",0,INDEX(DU!I:I,MATCH(Duombaze!AB298,DU!A:A,0),1))</f>
        <v>0</v>
      </c>
      <c r="AD298" s="25">
        <f>IF(Duombaze!AB298="",0,INDEX(DU!K:K,MATCH(Duombaze!AB298,DU!A:A,0),1))</f>
        <v>0</v>
      </c>
      <c r="AE298" s="19"/>
      <c r="AF298" s="19"/>
      <c r="AG298" s="19"/>
      <c r="AH298" s="17" t="str">
        <f t="shared" si="132"/>
        <v/>
      </c>
      <c r="AI298" s="19"/>
      <c r="AJ298" s="639"/>
      <c r="AK298" s="639"/>
      <c r="AL298" s="639"/>
      <c r="AM298" s="639">
        <f>IF(Duombaze!AJ298="",0,INDEX(DU!I:I,MATCH(Duombaze!AJ298,DU!A:A,0),1))+IF(Duombaze!AK298="",0,INDEX(DU!I:I,MATCH(Duombaze!AK298,DU!A:A,0),1))+IF(Duombaze!AL298="",0,INDEX(DU!I:I,MATCH(Duombaze!AL298,DU!A:A,0),1))</f>
        <v>0</v>
      </c>
      <c r="AN298" s="639">
        <f>IF(Duombaze!AJ298="",0,INDEX(DU!K:K,MATCH(Duombaze!AJ298,DU!A:A,0),1))+IF(Duombaze!AK298="",0,INDEX(DU!K:K,MATCH(Duombaze!AK298,DU!A:A,0),1))+IF(Duombaze!AL298="",0,INDEX(DU!K:K,MATCH(Duombaze!AL298,DU!A:A,0),1))</f>
        <v>0</v>
      </c>
      <c r="AO298" s="19"/>
      <c r="AP298" s="19"/>
      <c r="AQ298" s="19" t="s">
        <v>3384</v>
      </c>
      <c r="AR298" s="17" t="str">
        <f t="shared" si="136"/>
        <v>4 SPE16 Pagrindo hidraulines jungtys su stabilizatoriais + Kėbulo išvertimo išvadas+Hidrauliniai valdymo išvadai</v>
      </c>
      <c r="AS298" s="19" t="s">
        <v>8357</v>
      </c>
      <c r="AT298" s="639" t="s">
        <v>2984</v>
      </c>
      <c r="AU298" s="639" t="s">
        <v>2985</v>
      </c>
      <c r="AV298" s="639" t="s">
        <v>2962</v>
      </c>
      <c r="AW298" s="639" t="s">
        <v>2968</v>
      </c>
      <c r="AX298" s="639" t="s">
        <v>2960</v>
      </c>
      <c r="AY298" s="639"/>
      <c r="AZ298" s="639"/>
      <c r="BA298" s="639"/>
      <c r="BB298" s="639"/>
      <c r="BC298" s="639">
        <f>IF(Duombaze!AT298="",0,INDEX(DU!I:I,MATCH(Duombaze!AT298,DU!A:A,0),1))+IF(Duombaze!AU298="",0,INDEX(DU!I:I,MATCH(Duombaze!AU298,DU!A:A,0),1))+IF(Duombaze!AV298="",0,INDEX(DU!I:I,MATCH(Duombaze!AV298,DU!A:A,0),1))+IF(Duombaze!AW298="",0,INDEX(DU!I:I,MATCH(Duombaze!AW298,DU!A:A,0),1))+IF(Duombaze!AX298="",0,INDEX(DU!I:I,MATCH(Duombaze!AX298,DU!A:A,0),1))+IF(Duombaze!AY298="",0,INDEX(DU!I:I,MATCH(Duombaze!AY298,DU!A:A,0),1))+IF(Duombaze!AZ298="",0,INDEX(DU!I:I,MATCH(Duombaze!AZ298,DU!A:A,0),1))+IF(Duombaze!BA298="",0,INDEX(DU!I:I,MATCH(Duombaze!BA298,DU!A:A,0),1))+IF(Duombaze!BB298="",0,INDEX(DU!I:I,MATCH(Duombaze!BB298,DU!A:A,0),1))</f>
        <v>1409.3487243847503</v>
      </c>
      <c r="BD298" s="638">
        <f>IF(Duombaze!AT298="",0,INDEX(DU!K:K,MATCH(Duombaze!AT298,DU!A:A,0),1))+IF(Duombaze!AU298="",0,INDEX(DU!K:K,MATCH(Duombaze!AU298,DU!A:A,0),1))+IF(Duombaze!AV298="",0,INDEX(DU!K:K,MATCH(Duombaze!AV298,DU!A:A,0),1))+IF(Duombaze!AW298="",0,INDEX(DU!K:K,MATCH(Duombaze!AW298,DU!A:A,0),1))+IF(Duombaze!AX298="",0,INDEX(DU!K:K,MATCH(Duombaze!AX298,DU!A:A,0),1))+IF(Duombaze!AY298="",0,INDEX(DU!K:K,MATCH(Duombaze!AY298,DU!A:A,0),1))+IF(Duombaze!AZ298="",0,INDEX(DU!K:K,MATCH(Duombaze!AZ298,DU!A:A,0),1))+IF(Duombaze!BA298="",0,INDEX(DU!K:K,MATCH(Duombaze!BA298,DU!A:A,0),1))+IF(Duombaze!BB298="",0,INDEX(DU!K:K,MATCH(Duombaze!BB298,DU!A:A,0),1))</f>
        <v>8.69</v>
      </c>
      <c r="BE298" s="19"/>
      <c r="BF298" s="19"/>
      <c r="BG298" s="20" t="s">
        <v>2696</v>
      </c>
      <c r="BH298" s="17" t="str">
        <f t="shared" si="143"/>
        <v>4 SPE16 Pneumatiniai stabdžiai WABCO (auto LSV, 2x0,4s, papild. slėgio vožtuvas)</v>
      </c>
      <c r="BI298" s="17" t="s">
        <v>2698</v>
      </c>
      <c r="BJ298" s="638" t="s">
        <v>2723</v>
      </c>
      <c r="BK298" s="638" t="s">
        <v>3003</v>
      </c>
      <c r="BL298" s="644"/>
      <c r="BM298" s="638">
        <f>IF(Duombaze!BJ298="",0,INDEX(DU!I:I,MATCH(Duombaze!BJ298,DU!A:A,0),1))+IF(Duombaze!BK298="",0,INDEX(DU!I:I,MATCH(Duombaze!BK298,DU!A:A,0),1))+IF(Duombaze!BL298="",0,INDEX(DU!I:I,MATCH(Duombaze!BL298,DU!A:A,0),1))</f>
        <v>712.51315381943493</v>
      </c>
      <c r="BN298" s="638">
        <f>IF(Duombaze!BJ298="",0,INDEX(DU!K:K,MATCH(Duombaze!BJ298,DU!A:A,0),1))+IF(Duombaze!BK298="",0,INDEX(DU!K:K,MATCH(Duombaze!BK298,DU!A:A,0),1))+IF(Duombaze!BL298="",0,INDEX(DU!K:K,MATCH(Duombaze!BL298,DU!A:A,0),1))</f>
        <v>94.89</v>
      </c>
      <c r="BQ298" s="20" t="s">
        <v>290</v>
      </c>
      <c r="BR298" s="19" t="str">
        <f t="shared" si="137"/>
        <v>4 SPE16 Stabdžių išvadai dviejų kontūrų</v>
      </c>
      <c r="BS298" s="17" t="s">
        <v>2263</v>
      </c>
      <c r="BT298" s="17" t="s">
        <v>3037</v>
      </c>
      <c r="BU298" s="17">
        <v>23705201</v>
      </c>
      <c r="BV298" s="17"/>
      <c r="BW298" s="19">
        <f>IF(Duombaze!BT298="",0,INDEX(DU!I:I,MATCH(Duombaze!BT298,DU!A:A,0),1))+IF(Duombaze!BU298="",0,INDEX(DU!I:I,MATCH(Duombaze!BU298,DU!A:A,0),1))+IF(Duombaze!BV298="",0,INDEX(DU!I:I,MATCH(Duombaze!BV298,DU!A:A,0),1))</f>
        <v>53.779853333333328</v>
      </c>
      <c r="BX298" s="19">
        <f>IF(Duombaze!BT298="",0,INDEX(DU!K:K,MATCH(Duombaze!BT298,DU!A:A,0),1))+IF(Duombaze!BU298="",0,INDEX(DU!K:K,MATCH(Duombaze!BU298,DU!A:A,0),1))+IF(Duombaze!BV298="",0,INDEX(DU!K:K,MATCH(Duombaze!BV298,DU!A:A,0),1))</f>
        <v>17.41</v>
      </c>
      <c r="BY298" s="17"/>
      <c r="BZ298" s="17"/>
      <c r="CA298" s="19"/>
      <c r="CB298" s="19" t="str">
        <f t="shared" si="134"/>
        <v/>
      </c>
      <c r="CC298" s="19"/>
      <c r="CD298" s="19">
        <f>IF(Duombaze!CC298="",0,INDEX(DU!I:I,MATCH(Duombaze!CC298,DU!A:A,0),1))</f>
        <v>0</v>
      </c>
      <c r="CE298" s="17">
        <f>IF(Duombaze!CC298="",0,INDEX(DU!K:K,MATCH(Duombaze!CC298,DU!A:A,0),1))</f>
        <v>0</v>
      </c>
      <c r="CF298" s="19"/>
      <c r="CG298" s="19"/>
      <c r="CH298" s="19"/>
      <c r="CI298" s="17" t="str">
        <f t="shared" si="138"/>
        <v/>
      </c>
      <c r="CJ298" s="19"/>
      <c r="CK298" s="19">
        <f>IF(Duombaze!CJ298="",0,INDEX(DU!I:I,MATCH(Duombaze!CJ298,DU!A:A,0),1))</f>
        <v>0</v>
      </c>
      <c r="CL298" s="17">
        <f>IF(Duombaze!CJ298="",0,INDEX(DU!K:K,MATCH(Duombaze!CJ298,DU!A:A,0),1))</f>
        <v>0</v>
      </c>
      <c r="CM298" s="19"/>
      <c r="CN298" s="19"/>
      <c r="CO298" s="19"/>
      <c r="CP298" s="17" t="str">
        <f t="shared" si="139"/>
        <v/>
      </c>
      <c r="CQ298" s="19"/>
      <c r="CR298" s="639"/>
      <c r="CS298" s="639"/>
      <c r="CT298" s="639">
        <f>IF(Duombaze!CR298="",0,INDEX(DU!I:I,MATCH(Duombaze!CR298,DU!A:A,0),1))+IF(Duombaze!CS298="",0,INDEX(DU!I:I,MATCH(Duombaze!CS298,DU!A:A,0),1))</f>
        <v>0</v>
      </c>
      <c r="CU298" s="19">
        <f>IF(Duombaze!CR298="",0,INDEX(DU!K:K,MATCH(Duombaze!CR298,DU!A:A,0),1))+IF(Duombaze!CS298="",0,INDEX(DU!K:K,MATCH(Duombaze!CS298,DU!A:A,0),1))</f>
        <v>0</v>
      </c>
      <c r="CV298" s="19"/>
      <c r="CW298" s="19"/>
      <c r="CX298" s="19"/>
      <c r="CY298" s="17" t="str">
        <f t="shared" si="140"/>
        <v/>
      </c>
      <c r="CZ298" s="19"/>
      <c r="DA298" s="672"/>
      <c r="DB298" s="672"/>
      <c r="DC298" s="672">
        <f>IF(Duombaze!DA298="",0,INDEX(DU!I:I,MATCH(Duombaze!DA298,DU!A:A,0),1))+IF(Duombaze!DB298="",0,INDEX(DU!I:I,MATCH(Duombaze!DB298,DU!A:A,0),1))</f>
        <v>0</v>
      </c>
      <c r="DD298" s="19">
        <f>IF(Duombaze!DA298="",0,INDEX(DU!K:K,MATCH(Duombaze!DA298,DU!A:A,0),1))+IF(Duombaze!DB298="",0,INDEX(DU!K:K,MATCH(Duombaze!DB298,DU!A:A,0),1))</f>
        <v>0</v>
      </c>
      <c r="DE298" s="19"/>
      <c r="DF298" s="19"/>
      <c r="DH298" s="19" t="str">
        <f t="shared" si="141"/>
        <v/>
      </c>
      <c r="DJ298" s="672" t="s">
        <v>2702</v>
      </c>
      <c r="DK298" s="678"/>
      <c r="DL298" s="678">
        <f>IF(Duombaze!DJ298="",0,INDEX(DU!I:I,MATCH(Duombaze!DJ298,DU!A:A,0),1))+IF(Duombaze!DK298="",0,INDEX(DU!I:I,MATCH(Duombaze!DK298,DU!A:A,0),1))</f>
        <v>118.271467166666</v>
      </c>
      <c r="DM298" s="19">
        <f>IF(Duombaze!DJ298="",0,INDEX(DU!K:K,MATCH(Duombaze!DJ298,DU!A:A,0),1))+IF(Duombaze!DK298="",0,INDEX(DU!K:K,MATCH(Duombaze!DK298,DU!A:A,0),1))</f>
        <v>15</v>
      </c>
      <c r="DN298" s="52"/>
      <c r="DO298" s="52"/>
      <c r="DP298" s="52" t="str">
        <f>DP178</f>
        <v>Visų pusių LED apšvietimas (Estija)</v>
      </c>
      <c r="DQ298" s="17" t="str">
        <f>IF(DP298&lt;&gt;"",A298&amp;" "&amp;C298&amp;" "&amp;"CERT167 "&amp;DP298,"")</f>
        <v>4 SPE16 CERT167 Visų pusių LED apšvietimas (Estija)</v>
      </c>
      <c r="DR298" s="65" t="str">
        <f t="shared" si="144"/>
        <v>ZC40A2IBLED100</v>
      </c>
      <c r="DS298" s="692" t="str">
        <f t="shared" si="144"/>
        <v>ZC40A2IBLED100</v>
      </c>
      <c r="DT298" s="692"/>
      <c r="DU298" s="692"/>
      <c r="DV298" s="692"/>
      <c r="DW298" s="692">
        <f>IF(Duombaze!DS298="",0,INDEX(DU!I:I,MATCH(Duombaze!DS298,DU!A:A,0),1))+IF(Duombaze!DT298="",0,INDEX(DU!I:I,MATCH(Duombaze!DT298,DU!A:A,0),1))+IF(Duombaze!DU298="",0,INDEX(DU!I:I,MATCH(Duombaze!DU298,DU!A:A,0),1))+IF(Duombaze!DV298="",0,INDEX(DU!I:I,MATCH(Duombaze!DV298,DU!A:A,0),1))</f>
        <v>135.422</v>
      </c>
      <c r="DX298" s="638">
        <f>IF(Duombaze!DS298="",0,INDEX(DU!K:K,MATCH(Duombaze!DS298,DU!A:A,0),1))+IF(Duombaze!DT298="",0,INDEX(DU!K:K,MATCH(Duombaze!DT298,DU!A:A,0),1))+IF(Duombaze!DU298="",0,INDEX(DU!K:K,MATCH(Duombaze!DU298,DU!A:A,0),1))+IF(Duombaze!DV298="",0,INDEX(DU!K:KH,MATCH(Duombaze!DV298,DU!A:A,0),1))</f>
        <v>0</v>
      </c>
      <c r="DY298" s="65"/>
      <c r="DZ298" s="65"/>
      <c r="EA298" s="19" t="str">
        <f>EA178</f>
        <v>Automatinis sukabintuvas Scharmuller</v>
      </c>
      <c r="EB298" s="19" t="str">
        <f t="shared" si="124"/>
        <v>4 SPE16 Automatinis sukabintuvas Scharmuller</v>
      </c>
      <c r="EC298" s="19" t="str">
        <f>EC178</f>
        <v>ZC40ACASSCH000</v>
      </c>
      <c r="ED298" s="19">
        <f>IF(Duombaze!EC298="",0,INDEX(DU!I:I,MATCH(Duombaze!EC298,DU!A:A,0),1))</f>
        <v>249.52857142857101</v>
      </c>
      <c r="EE298" s="638">
        <f>IF(Duombaze!EC298="",0,INDEX(DU!K:K,MATCH(Duombaze!EC298,DU!A:A,0),1))</f>
        <v>33.61</v>
      </c>
      <c r="EF298" s="19"/>
      <c r="EG298" s="19"/>
      <c r="EH298" s="19" t="str">
        <f>EH177</f>
        <v>Lipdukai universalūs + Konekesko logo</v>
      </c>
      <c r="EI298" s="17" t="str">
        <f t="shared" si="129"/>
        <v>4 SPE16 Lipdukai universalūs + Konekesko logo</v>
      </c>
      <c r="EJ298" s="19" t="str">
        <f>EJ177</f>
        <v>ZC20ASPCLEN000 + ZM0L0G0K0NESK0</v>
      </c>
      <c r="EK298" s="672" t="s">
        <v>255</v>
      </c>
      <c r="EL298" s="672" t="s">
        <v>3050</v>
      </c>
      <c r="EM298" s="672"/>
      <c r="EN298" s="672">
        <f>IF(Duombaze!EK298="",0,INDEX(DU!I:I,MATCH(Duombaze!EK298,DU!A:A,0),1))+IF(Duombaze!EL298="",0,INDEX(DU!I:I,MATCH(Duombaze!EL298,DU!A:A,0),1))+IF(Duombaze!EM298="",0,INDEX(DU!I:I,MATCH(Duombaze!EM298,DU!A:A,0),1))</f>
        <v>20.407560000000004</v>
      </c>
      <c r="EO298" s="19">
        <f>IF(Duombaze!EK298="",0,INDEX(DU!K:K,MATCH(Duombaze!EK298,DU!A:A,0),1))+IF(Duombaze!EL298="",0,INDEX(DU!K:K,MATCH(Duombaze!EL298,DU!A:A,0),1))+IF(Duombaze!EM298="",0,INDEX(DU!K:K,MATCH(Duombaze!EM298,DU!A:A,0),1))</f>
        <v>0</v>
      </c>
      <c r="EP298" s="19"/>
      <c r="EQ298" s="19"/>
      <c r="ES298" s="17" t="str">
        <f t="shared" si="125"/>
        <v/>
      </c>
      <c r="EW298" s="19" t="s">
        <v>407</v>
      </c>
      <c r="EX298" s="19" t="str">
        <f t="shared" si="130"/>
        <v>4 SPE16 Purvasaugių komplektas 600 ratams (ketvirtiniai 1/4)</v>
      </c>
      <c r="EY298" s="19" t="s">
        <v>370</v>
      </c>
      <c r="EZ298" s="672" t="s">
        <v>370</v>
      </c>
      <c r="FA298" s="672"/>
      <c r="FB298" s="672">
        <f>IF(Duombaze!EZ298="",0,INDEX(DU!I:I,MATCH(Duombaze!EZ298,DU!A:A,0),1))+IF(Duombaze!FA298="",0,INDEX(DU!I:I,MATCH(Duombaze!FA298,DU!A:A,0),1))</f>
        <v>75.835722256524306</v>
      </c>
      <c r="FC298" s="19">
        <f>IF(Duombaze!EZ298="",0,INDEX(DU!K:K,MATCH(Duombaze!EZ298,DU!A:A,0),1))+IF(Duombaze!FA298="",0,INDEX(DU!K:K,MATCH(Duombaze!FA298,DU!A:A,0),1))</f>
        <v>9.33</v>
      </c>
      <c r="FD298" s="19"/>
      <c r="FE298" s="19"/>
      <c r="FF298" s="19"/>
      <c r="FG298" s="19"/>
      <c r="FH298" s="65"/>
      <c r="FI298" s="19"/>
      <c r="FJ298" s="19" t="s">
        <v>1445</v>
      </c>
      <c r="FK298" s="65"/>
      <c r="FL298" s="730" t="s">
        <v>1447</v>
      </c>
      <c r="FM298" s="671" t="s">
        <v>3222</v>
      </c>
      <c r="FN298" s="671"/>
      <c r="FO298" s="671"/>
      <c r="FP298" s="671"/>
      <c r="FQ298" s="671">
        <f>IF(Duombaze!FM298="",0,INDEX(DU!I:I*2,MATCH(Duombaze!FM298,DU!A:A,0),1))+IF(Duombaze!FN298="",0,INDEX(DU!I:I,MATCH(Duombaze!FN298,DU!A:A,0),1))+IF(Duombaze!FO298="",0,INDEX(DU!I:I,MATCH(Duombaze!FO298,DU!A:A,0),1))+IF(Duombaze!FP298="",0,INDEX(DU!I:I,MATCH(Duombaze!FP298,DU!A:A,0),1))</f>
        <v>7.9359016415499397</v>
      </c>
      <c r="FR298" s="673">
        <f>IF(Duombaze!FM298="",0,INDEX(DU!K:K*2,MATCH(Duombaze!FM298,DU!A:A,0),1))+IF(Duombaze!FN298="",0,INDEX(DU!K:K,MATCH(Duombaze!FN298,DU!A:A,0),1))+IF(Duombaze!FO298="",0,INDEX(DU!K:K,MATCH(Duombaze!FO298,DU!A:A,0),1))+IF(Duombaze!FP298="",0,INDEX(DU!K:K,MATCH(Duombaze!FP298,DU!A:A,0),1))</f>
        <v>11.94</v>
      </c>
      <c r="FT298" s="100" t="s">
        <v>730</v>
      </c>
      <c r="FU298" s="100" t="s">
        <v>11</v>
      </c>
      <c r="FY298" s="19" t="s">
        <v>258</v>
      </c>
      <c r="FZ298" s="19" t="str">
        <f>IF(FY298&lt;&gt;"",A295&amp;" "&amp;C295&amp;" "&amp;FY298,"")</f>
        <v>1 SPE16 Tentas</v>
      </c>
      <c r="GA298" s="19" t="s">
        <v>434</v>
      </c>
    </row>
    <row r="299" spans="1:183" s="20" customFormat="1" ht="23.45" customHeight="1" x14ac:dyDescent="0.25">
      <c r="A299" s="41">
        <v>5</v>
      </c>
      <c r="B299" s="41" t="s">
        <v>784</v>
      </c>
      <c r="C299" s="16" t="s">
        <v>216</v>
      </c>
      <c r="D299" s="19"/>
      <c r="E299" s="17"/>
      <c r="F299" s="19"/>
      <c r="G299" s="639"/>
      <c r="H299" s="639"/>
      <c r="I299" s="639"/>
      <c r="J299" s="639"/>
      <c r="K299" s="639"/>
      <c r="L299" s="639"/>
      <c r="M299" s="639"/>
      <c r="N299" s="639"/>
      <c r="O299" s="639"/>
      <c r="P299" s="639">
        <f>IF(Duombaze!G299="",0,INDEX(DU!I:I,MATCH(Duombaze!G299,DU!A:A,0),1))+IF(Duombaze!H299="",0,INDEX(DU!I:I,MATCH(Duombaze!H299,DU!A:A,0),1))+IF(Duombaze!I299="",0,INDEX(DU!I:I,MATCH(Duombaze!I299,DU!A:A,0),1))+IF(Duombaze!J299="",0,INDEX(DU!I:I,MATCH(Duombaze!J299,DU!A:A,0),1))+IF(Duombaze!K299="",0,INDEX(DU!I:I,MATCH(Duombaze!K299,DU!A:A,0),1))+IF(Duombaze!L299="",0,INDEX(DU!I:I,MATCH(Duombaze!L299,DU!A:A,0),1))+IF(Duombaze!M299="",0,INDEX(DU!I:I,MATCH(Duombaze!M299,DU!A:A,0),1))+IF(Duombaze!N299="",0,INDEX(DU!I:I,MATCH(Duombaze!N299,DU!A:A,0),1))+IF(Duombaze!O299="",0,INDEX(DU!I:I,MATCH(Duombaze!O299,DU!A:A,0),1))</f>
        <v>0</v>
      </c>
      <c r="Q299" s="638">
        <f>IF(Duombaze!G299="",0,INDEX(DU!K:K,MATCH(Duombaze!G299,DU!A:A,0),1))+IF(Duombaze!H299="",0,INDEX(DU!K:K,MATCH(Duombaze!H299,DU!A:A,0),1))+IF(Duombaze!I299="",0,INDEX(DU!K:K,MATCH(Duombaze!I299,DU!A:A,0),1))+IF(Duombaze!J299="",0,INDEX(DU!K:K,MATCH(Duombaze!J299,DU!A:A,0),1))+IF(Duombaze!K299="",0,INDEX(DU!K:K,MATCH(Duombaze!K299,DU!A:A,0),1))+IF(Duombaze!L299="",0,INDEX(DU!K:K,MATCH(Duombaze!L299,DU!A:A,0),1))+IF(Duombaze!M299="",0,INDEX(DU!K:K,MATCH(Duombaze!M299,DU!A:A,0),1))+IF(Duombaze!N299="",0,INDEX(DU!K:K,MATCH(Duombaze!N299,DU!A:A,0),1))+IF(Duombaze!O299="",0,INDEX(DU!K:K,MATCH(Duombaze!O299,DU!A:A,0),1))</f>
        <v>0</v>
      </c>
      <c r="R299" s="19"/>
      <c r="S299" s="52"/>
      <c r="T299" s="881"/>
      <c r="U299" s="17">
        <f>IF(Duombaze!T299="",0,INDEX(DU!I:I,MATCH(Duombaze!T299,DU!A:A,0),1))</f>
        <v>0</v>
      </c>
      <c r="V299" s="17">
        <f>IF(Duombaze!T299="",0,INDEX(DU!K:K,MATCH(Duombaze!T299,DU!A:A,0),1))</f>
        <v>0</v>
      </c>
      <c r="W299" s="19"/>
      <c r="X299" s="19"/>
      <c r="Y299" s="134"/>
      <c r="Z299" s="65"/>
      <c r="AA299" s="17" t="str">
        <f t="shared" si="135"/>
        <v/>
      </c>
      <c r="AB299" s="19"/>
      <c r="AC299" s="19">
        <f>IF(Duombaze!AB299="",0,INDEX(DU!I:I,MATCH(Duombaze!AB299,DU!A:A,0),1))</f>
        <v>0</v>
      </c>
      <c r="AD299" s="25">
        <f>IF(Duombaze!AB299="",0,INDEX(DU!K:K,MATCH(Duombaze!AB299,DU!A:A,0),1))</f>
        <v>0</v>
      </c>
      <c r="AE299" s="19"/>
      <c r="AF299" s="19"/>
      <c r="AG299" s="19"/>
      <c r="AH299" s="17" t="str">
        <f t="shared" si="132"/>
        <v/>
      </c>
      <c r="AI299" s="19"/>
      <c r="AJ299" s="639"/>
      <c r="AK299" s="639"/>
      <c r="AL299" s="639"/>
      <c r="AM299" s="639">
        <f>IF(Duombaze!AJ299="",0,INDEX(DU!I:I,MATCH(Duombaze!AJ299,DU!A:A,0),1))+IF(Duombaze!AK299="",0,INDEX(DU!I:I,MATCH(Duombaze!AK299,DU!A:A,0),1))+IF(Duombaze!AL299="",0,INDEX(DU!I:I,MATCH(Duombaze!AL299,DU!A:A,0),1))</f>
        <v>0</v>
      </c>
      <c r="AN299" s="639">
        <f>IF(Duombaze!AJ299="",0,INDEX(DU!K:K,MATCH(Duombaze!AJ299,DU!A:A,0),1))+IF(Duombaze!AK299="",0,INDEX(DU!K:K,MATCH(Duombaze!AK299,DU!A:A,0),1))+IF(Duombaze!AL299="",0,INDEX(DU!K:K,MATCH(Duombaze!AL299,DU!A:A,0),1))</f>
        <v>0</v>
      </c>
      <c r="AO299" s="19"/>
      <c r="AP299" s="19"/>
      <c r="AQ299" s="19"/>
      <c r="AR299" s="17" t="str">
        <f t="shared" si="136"/>
        <v/>
      </c>
      <c r="AS299" s="19"/>
      <c r="AT299" s="639"/>
      <c r="AU299" s="639"/>
      <c r="AV299" s="639"/>
      <c r="AW299" s="639"/>
      <c r="AX299" s="639"/>
      <c r="AY299" s="639"/>
      <c r="AZ299" s="639"/>
      <c r="BA299" s="639"/>
      <c r="BB299" s="639"/>
      <c r="BC299" s="639">
        <f>IF(Duombaze!AT299="",0,INDEX(DU!I:I,MATCH(Duombaze!AT299,DU!A:A,0),1))+IF(Duombaze!AU299="",0,INDEX(DU!I:I,MATCH(Duombaze!AU299,DU!A:A,0),1))+IF(Duombaze!AV299="",0,INDEX(DU!I:I,MATCH(Duombaze!AV299,DU!A:A,0),1))+IF(Duombaze!AW299="",0,INDEX(DU!I:I,MATCH(Duombaze!AW299,DU!A:A,0),1))+IF(Duombaze!AX299="",0,INDEX(DU!I:I,MATCH(Duombaze!AX299,DU!A:A,0),1))+IF(Duombaze!AY299="",0,INDEX(DU!I:I,MATCH(Duombaze!AY299,DU!A:A,0),1))+IF(Duombaze!AZ299="",0,INDEX(DU!I:I,MATCH(Duombaze!AZ299,DU!A:A,0),1))+IF(Duombaze!BA299="",0,INDEX(DU!I:I,MATCH(Duombaze!BA299,DU!A:A,0),1))+IF(Duombaze!BB299="",0,INDEX(DU!I:I,MATCH(Duombaze!BB299,DU!A:A,0),1))</f>
        <v>0</v>
      </c>
      <c r="BD299" s="638">
        <f>IF(Duombaze!AT299="",0,INDEX(DU!K:K,MATCH(Duombaze!AT299,DU!A:A,0),1))+IF(Duombaze!AU299="",0,INDEX(DU!K:K,MATCH(Duombaze!AU299,DU!A:A,0),1))+IF(Duombaze!AV299="",0,INDEX(DU!K:K,MATCH(Duombaze!AV299,DU!A:A,0),1))+IF(Duombaze!AW299="",0,INDEX(DU!K:K,MATCH(Duombaze!AW299,DU!A:A,0),1))+IF(Duombaze!AX299="",0,INDEX(DU!K:K,MATCH(Duombaze!AX299,DU!A:A,0),1))+IF(Duombaze!AY299="",0,INDEX(DU!K:K,MATCH(Duombaze!AY299,DU!A:A,0),1))+IF(Duombaze!AZ299="",0,INDEX(DU!K:K,MATCH(Duombaze!AZ299,DU!A:A,0),1))+IF(Duombaze!BA299="",0,INDEX(DU!K:K,MATCH(Duombaze!BA299,DU!A:A,0),1))+IF(Duombaze!BB299="",0,INDEX(DU!K:K,MATCH(Duombaze!BB299,DU!A:A,0),1))</f>
        <v>0</v>
      </c>
      <c r="BE299" s="19"/>
      <c r="BF299" s="19"/>
      <c r="BG299" s="17" t="s">
        <v>2721</v>
      </c>
      <c r="BH299" s="17" t="str">
        <f t="shared" si="143"/>
        <v>5 SPE16 Pneumatiniai st. WABCO (mech. LSV)</v>
      </c>
      <c r="BI299" s="17"/>
      <c r="BJ299" s="661"/>
      <c r="BK299" s="661"/>
      <c r="BL299" s="716"/>
      <c r="BM299" s="638">
        <f>IF(Duombaze!BJ299="",0,INDEX(DU!I:I,MATCH(Duombaze!BJ299,DU!A:A,0),1))+IF(Duombaze!BK299="",0,INDEX(DU!I:I,MATCH(Duombaze!BK299,DU!A:A,0),1))+IF(Duombaze!BL299="",0,INDEX(DU!I:I,MATCH(Duombaze!BL299,DU!A:A,0),1))</f>
        <v>0</v>
      </c>
      <c r="BN299" s="638">
        <f>IF(Duombaze!BJ299="",0,INDEX(DU!K:K,MATCH(Duombaze!BJ299,DU!A:A,0),1))+IF(Duombaze!BK299="",0,INDEX(DU!K:K,MATCH(Duombaze!BK299,DU!A:A,0),1))+IF(Duombaze!BL299="",0,INDEX(DU!K:K,MATCH(Duombaze!BL299,DU!A:A,0),1))</f>
        <v>0</v>
      </c>
      <c r="BO299" s="53"/>
      <c r="BP299" s="53"/>
      <c r="BQ299" s="65" t="s">
        <v>290</v>
      </c>
      <c r="BR299" s="19" t="str">
        <f t="shared" si="137"/>
        <v>5 SPE16 Stabdžių išvadai dviejų kontūrų</v>
      </c>
      <c r="BS299" s="19" t="s">
        <v>2263</v>
      </c>
      <c r="BT299" s="19" t="s">
        <v>3037</v>
      </c>
      <c r="BU299" s="19">
        <v>23705201</v>
      </c>
      <c r="BV299" s="19"/>
      <c r="BW299" s="19">
        <f>IF(Duombaze!BT299="",0,INDEX(DU!I:I,MATCH(Duombaze!BT299,DU!A:A,0),1))+IF(Duombaze!BU299="",0,INDEX(DU!I:I,MATCH(Duombaze!BU299,DU!A:A,0),1))+IF(Duombaze!BV299="",0,INDEX(DU!I:I,MATCH(Duombaze!BV299,DU!A:A,0),1))</f>
        <v>53.779853333333328</v>
      </c>
      <c r="BX299" s="19">
        <f>IF(Duombaze!BT299="",0,INDEX(DU!K:K,MATCH(Duombaze!BT299,DU!A:A,0),1))+IF(Duombaze!BU299="",0,INDEX(DU!K:K,MATCH(Duombaze!BU299,DU!A:A,0),1))+IF(Duombaze!BV299="",0,INDEX(DU!K:K,MATCH(Duombaze!BV299,DU!A:A,0),1))</f>
        <v>17.41</v>
      </c>
      <c r="BY299" s="19"/>
      <c r="BZ299" s="19"/>
      <c r="CA299" s="19"/>
      <c r="CB299" s="19" t="str">
        <f t="shared" si="134"/>
        <v/>
      </c>
      <c r="CC299" s="19"/>
      <c r="CD299" s="19">
        <f>IF(Duombaze!CC299="",0,INDEX(DU!I:I,MATCH(Duombaze!CC299,DU!A:A,0),1))</f>
        <v>0</v>
      </c>
      <c r="CE299" s="17">
        <f>IF(Duombaze!CC299="",0,INDEX(DU!K:K,MATCH(Duombaze!CC299,DU!A:A,0),1))</f>
        <v>0</v>
      </c>
      <c r="CF299" s="19"/>
      <c r="CG299" s="19"/>
      <c r="CH299" s="19"/>
      <c r="CI299" s="17" t="str">
        <f t="shared" si="138"/>
        <v/>
      </c>
      <c r="CJ299" s="19"/>
      <c r="CK299" s="19">
        <f>IF(Duombaze!CJ299="",0,INDEX(DU!I:I,MATCH(Duombaze!CJ299,DU!A:A,0),1))</f>
        <v>0</v>
      </c>
      <c r="CL299" s="17">
        <f>IF(Duombaze!CJ299="",0,INDEX(DU!K:K,MATCH(Duombaze!CJ299,DU!A:A,0),1))</f>
        <v>0</v>
      </c>
      <c r="CM299" s="19"/>
      <c r="CN299" s="19"/>
      <c r="CO299" s="19"/>
      <c r="CP299" s="17" t="str">
        <f t="shared" si="139"/>
        <v/>
      </c>
      <c r="CQ299" s="19"/>
      <c r="CR299" s="639"/>
      <c r="CS299" s="639"/>
      <c r="CT299" s="639">
        <f>IF(Duombaze!CR299="",0,INDEX(DU!I:I,MATCH(Duombaze!CR299,DU!A:A,0),1))+IF(Duombaze!CS299="",0,INDEX(DU!I:I,MATCH(Duombaze!CS299,DU!A:A,0),1))</f>
        <v>0</v>
      </c>
      <c r="CU299" s="19">
        <f>IF(Duombaze!CR299="",0,INDEX(DU!K:K,MATCH(Duombaze!CR299,DU!A:A,0),1))+IF(Duombaze!CS299="",0,INDEX(DU!K:K,MATCH(Duombaze!CS299,DU!A:A,0),1))</f>
        <v>0</v>
      </c>
      <c r="CV299" s="19"/>
      <c r="CW299" s="19"/>
      <c r="CX299" s="19"/>
      <c r="CY299" s="17" t="str">
        <f t="shared" si="140"/>
        <v/>
      </c>
      <c r="CZ299" s="19"/>
      <c r="DA299" s="672"/>
      <c r="DB299" s="672"/>
      <c r="DC299" s="672">
        <f>IF(Duombaze!DA299="",0,INDEX(DU!I:I,MATCH(Duombaze!DA299,DU!A:A,0),1))+IF(Duombaze!DB299="",0,INDEX(DU!I:I,MATCH(Duombaze!DB299,DU!A:A,0),1))</f>
        <v>0</v>
      </c>
      <c r="DD299" s="19">
        <f>IF(Duombaze!DA299="",0,INDEX(DU!K:K,MATCH(Duombaze!DA299,DU!A:A,0),1))+IF(Duombaze!DB299="",0,INDEX(DU!K:K,MATCH(Duombaze!DB299,DU!A:A,0),1))</f>
        <v>0</v>
      </c>
      <c r="DE299" s="19"/>
      <c r="DF299" s="19"/>
      <c r="DH299" s="19" t="str">
        <f t="shared" si="141"/>
        <v/>
      </c>
      <c r="DJ299" s="672" t="s">
        <v>2702</v>
      </c>
      <c r="DK299" s="672" t="s">
        <v>274</v>
      </c>
      <c r="DL299" s="678">
        <f>IF(Duombaze!DJ299="",0,INDEX(DU!I:I,MATCH(Duombaze!DJ299,DU!A:A,0),1))+IF(Duombaze!DK299="",0,INDEX(DU!I:I,MATCH(Duombaze!DK299,DU!A:A,0),1))</f>
        <v>144.21919700389299</v>
      </c>
      <c r="DM299" s="19">
        <f>IF(Duombaze!DJ299="",0,INDEX(DU!K:K,MATCH(Duombaze!DJ299,DU!A:A,0),1))+IF(Duombaze!DK299="",0,INDEX(DU!K:K,MATCH(Duombaze!DK299,DU!A:A,0),1))</f>
        <v>43.357500000000002</v>
      </c>
      <c r="DN299" s="52"/>
      <c r="DO299" s="52"/>
      <c r="DP299" s="52" t="s">
        <v>1751</v>
      </c>
      <c r="DQ299" s="17" t="str">
        <f t="shared" si="142"/>
        <v>5 SPE16 Šoninis LED apšvietimas + trikampis atšvaitas lipdukas (Čekija)</v>
      </c>
      <c r="DR299" s="65" t="s">
        <v>2168</v>
      </c>
      <c r="DS299" s="692" t="s">
        <v>251</v>
      </c>
      <c r="DT299" s="692">
        <v>25404800</v>
      </c>
      <c r="DU299" s="692"/>
      <c r="DV299" s="692"/>
      <c r="DW299" s="692">
        <f>IF(Duombaze!DS299="",0,INDEX(DU!I:I,MATCH(Duombaze!DS299,DU!A:A,0),1))+IF(Duombaze!DT299="",0,INDEX(DU!I:I,MATCH(Duombaze!DT299,DU!A:A,0),1))+IF(Duombaze!DU299="",0,INDEX(DU!I:I,MATCH(Duombaze!DU299,DU!A:A,0),1))+IF(Duombaze!DV299="",0,INDEX(DU!I:I,MATCH(Duombaze!DV299,DU!A:A,0),1))</f>
        <v>81.7362857142857</v>
      </c>
      <c r="DX299" s="638">
        <f>IF(Duombaze!DS299="",0,INDEX(DU!K:K,MATCH(Duombaze!DS299,DU!A:A,0),1))+IF(Duombaze!DT299="",0,INDEX(DU!K:K,MATCH(Duombaze!DT299,DU!A:A,0),1))+IF(Duombaze!DU299="",0,INDEX(DU!K:K,MATCH(Duombaze!DU299,DU!A:A,0),1))+IF(Duombaze!DV299="",0,INDEX(DU!K:KH,MATCH(Duombaze!DV299,DU!A:A,0),1))</f>
        <v>0</v>
      </c>
      <c r="DY299" s="65"/>
      <c r="DZ299" s="65"/>
      <c r="EA299" s="19" t="str">
        <f>EA179</f>
        <v>Mechaninis sukabintuvas Scharmueller</v>
      </c>
      <c r="EB299" s="19" t="str">
        <f t="shared" si="124"/>
        <v>5 SPE16 Mechaninis sukabintuvas Scharmueller</v>
      </c>
      <c r="EC299" s="19" t="str">
        <f>EC179</f>
        <v>ZC40ACMSSCHARM</v>
      </c>
      <c r="ED299" s="19">
        <f>IF(Duombaze!EC299="",0,INDEX(DU!I:I,MATCH(Duombaze!EC299,DU!A:A,0),1))</f>
        <v>130.56639999999999</v>
      </c>
      <c r="EE299" s="638">
        <f>IF(Duombaze!EC299="",0,INDEX(DU!K:K,MATCH(Duombaze!EC299,DU!A:A,0),1))</f>
        <v>0.75</v>
      </c>
      <c r="EF299" s="19"/>
      <c r="EG299" s="19"/>
      <c r="EH299" s="6" t="s">
        <v>8333</v>
      </c>
      <c r="EI299" s="17" t="str">
        <f t="shared" si="129"/>
        <v>5 SPE16 Lipdukai universalūs +  Umega Agro logo (ant rėmo)</v>
      </c>
      <c r="EJ299" s="6" t="s">
        <v>2761</v>
      </c>
      <c r="EK299" s="671"/>
      <c r="EL299" s="671"/>
      <c r="EM299" s="671"/>
      <c r="EN299" s="671">
        <f>IF(Duombaze!EK299="",0,INDEX(DU!I:I,MATCH(Duombaze!EK299,DU!A:A,0),1))+IF(Duombaze!EL299="",0,INDEX(DU!I:I,MATCH(Duombaze!EL299,DU!A:A,0),1))+IF(Duombaze!EM299="",0,INDEX(DU!I:I,MATCH(Duombaze!EM299,DU!A:A,0),1))</f>
        <v>0</v>
      </c>
      <c r="EO299" s="19">
        <f>IF(Duombaze!EK299="",0,INDEX(DU!K:K,MATCH(Duombaze!EK299,DU!A:A,0),1))+IF(Duombaze!EL299="",0,INDEX(DU!K:K,MATCH(Duombaze!EL299,DU!A:A,0),1))+IF(Duombaze!EM299="",0,INDEX(DU!K:K,MATCH(Duombaze!EM299,DU!A:A,0),1))</f>
        <v>0</v>
      </c>
      <c r="EP299" s="17"/>
      <c r="EQ299" s="17"/>
      <c r="ER299" s="65"/>
      <c r="ES299" s="17" t="str">
        <f t="shared" si="125"/>
        <v/>
      </c>
      <c r="ET299" s="19"/>
      <c r="EU299" s="19"/>
      <c r="EV299" s="19"/>
      <c r="EW299" s="19"/>
      <c r="EX299" s="19" t="str">
        <f t="shared" si="130"/>
        <v/>
      </c>
      <c r="EY299" s="19"/>
      <c r="EZ299" s="672"/>
      <c r="FA299" s="672"/>
      <c r="FB299" s="672">
        <f>IF(Duombaze!EZ299="",0,INDEX(DU!I:I,MATCH(Duombaze!EZ299,DU!A:A,0),1))+IF(Duombaze!FA299="",0,INDEX(DU!I:I,MATCH(Duombaze!FA299,DU!A:A,0),1))</f>
        <v>0</v>
      </c>
      <c r="FC299" s="19">
        <f>IF(Duombaze!EZ299="",0,INDEX(DU!K:K,MATCH(Duombaze!EZ299,DU!A:A,0),1))+IF(Duombaze!FA299="",0,INDEX(DU!K:K,MATCH(Duombaze!FA299,DU!A:A,0),1))</f>
        <v>0</v>
      </c>
      <c r="FD299" s="19"/>
      <c r="FE299" s="19"/>
      <c r="FF299" s="19"/>
      <c r="FG299" s="19"/>
      <c r="FH299" s="65"/>
      <c r="FI299" s="19"/>
      <c r="FJ299" s="19"/>
      <c r="FK299" s="65"/>
      <c r="FL299" s="730"/>
      <c r="FM299" s="671"/>
      <c r="FN299" s="671"/>
      <c r="FO299" s="671"/>
      <c r="FP299" s="671"/>
      <c r="FQ299" s="671">
        <f>IF(Duombaze!FM299="",0,INDEX(DU!I:I,MATCH(Duombaze!FM299,DU!A:A,0),1))+IF(Duombaze!FN299="",0,INDEX(DU!I:I,MATCH(Duombaze!FN299,DU!A:A,0),1))+IF(Duombaze!FO299="",0,INDEX(DU!I:I,MATCH(Duombaze!FO299,DU!A:A,0),1))+IF(Duombaze!FP299="",0,INDEX(DU!I:I,MATCH(Duombaze!FP299,DU!A:A,0),1))</f>
        <v>0</v>
      </c>
      <c r="FR299" s="673">
        <f>IF(Duombaze!FM299="",0,INDEX(DU!K:K,MATCH(Duombaze!FM299,DU!A:A,0),1))+IF(Duombaze!FN299="",0,INDEX(DU!K:K,MATCH(Duombaze!FN299,DU!A:A,0),1))+IF(Duombaze!FO299="",0,INDEX(DU!K:K,MATCH(Duombaze!FO299,DU!A:A,0),1))+IF(Duombaze!FP299="",0,INDEX(DU!K:K,MATCH(Duombaze!FP299,DU!A:A,0),1))</f>
        <v>0</v>
      </c>
      <c r="FT299" s="100" t="s">
        <v>731</v>
      </c>
      <c r="FU299" s="100" t="s">
        <v>13</v>
      </c>
      <c r="FY299" s="19" t="s">
        <v>705</v>
      </c>
      <c r="FZ299" s="19" t="str">
        <f>IF(FY299&lt;&gt;"",A296&amp;" "&amp;C296&amp;" "&amp;FY299,"")</f>
        <v>2 SPE16 Aikštelė</v>
      </c>
      <c r="GA299" s="19" t="s">
        <v>274</v>
      </c>
    </row>
    <row r="300" spans="1:183" s="20" customFormat="1" ht="23.45" customHeight="1" x14ac:dyDescent="0.25">
      <c r="A300" s="41">
        <v>6</v>
      </c>
      <c r="B300" s="41" t="s">
        <v>784</v>
      </c>
      <c r="C300" s="16" t="s">
        <v>216</v>
      </c>
      <c r="D300" s="19"/>
      <c r="E300" s="17" t="str">
        <f t="shared" ref="E300:E333" si="145">IF(D300&lt;&gt;"",A300&amp;" "&amp;C300&amp;" "&amp;D300,"")</f>
        <v/>
      </c>
      <c r="F300" s="19"/>
      <c r="G300" s="639"/>
      <c r="H300" s="639"/>
      <c r="I300" s="639"/>
      <c r="J300" s="639"/>
      <c r="K300" s="639"/>
      <c r="L300" s="639"/>
      <c r="M300" s="639"/>
      <c r="N300" s="639"/>
      <c r="O300" s="639"/>
      <c r="P300" s="639">
        <f>IF(Duombaze!G300="",0,INDEX(DU!I:I,MATCH(Duombaze!G300,DU!A:A,0),1))+IF(Duombaze!H300="",0,INDEX(DU!I:I,MATCH(Duombaze!H300,DU!A:A,0),1))+IF(Duombaze!I300="",0,INDEX(DU!I:I,MATCH(Duombaze!I300,DU!A:A,0),1))+IF(Duombaze!J300="",0,INDEX(DU!I:I,MATCH(Duombaze!J300,DU!A:A,0),1))+IF(Duombaze!K300="",0,INDEX(DU!I:I,MATCH(Duombaze!K300,DU!A:A,0),1))+IF(Duombaze!L300="",0,INDEX(DU!I:I,MATCH(Duombaze!L300,DU!A:A,0),1))+IF(Duombaze!M300="",0,INDEX(DU!I:I,MATCH(Duombaze!M300,DU!A:A,0),1))+IF(Duombaze!N300="",0,INDEX(DU!I:I,MATCH(Duombaze!N300,DU!A:A,0),1))+IF(Duombaze!O300="",0,INDEX(DU!I:I,MATCH(Duombaze!O300,DU!A:A,0),1))</f>
        <v>0</v>
      </c>
      <c r="Q300" s="638">
        <f>IF(Duombaze!G300="",0,INDEX(DU!K:K,MATCH(Duombaze!G300,DU!A:A,0),1))+IF(Duombaze!H300="",0,INDEX(DU!K:K,MATCH(Duombaze!H300,DU!A:A,0),1))+IF(Duombaze!I300="",0,INDEX(DU!K:K,MATCH(Duombaze!I300,DU!A:A,0),1))+IF(Duombaze!J300="",0,INDEX(DU!K:K,MATCH(Duombaze!J300,DU!A:A,0),1))+IF(Duombaze!K300="",0,INDEX(DU!K:K,MATCH(Duombaze!K300,DU!A:A,0),1))+IF(Duombaze!L300="",0,INDEX(DU!K:K,MATCH(Duombaze!L300,DU!A:A,0),1))+IF(Duombaze!M300="",0,INDEX(DU!K:K,MATCH(Duombaze!M300,DU!A:A,0),1))+IF(Duombaze!N300="",0,INDEX(DU!K:K,MATCH(Duombaze!N300,DU!A:A,0),1))+IF(Duombaze!O300="",0,INDEX(DU!K:K,MATCH(Duombaze!O300,DU!A:A,0),1))</f>
        <v>0</v>
      </c>
      <c r="R300" s="19"/>
      <c r="S300" s="52"/>
      <c r="T300" s="881"/>
      <c r="U300" s="17">
        <f>IF(Duombaze!T300="",0,INDEX(DU!I:I,MATCH(Duombaze!T300,DU!A:A,0),1))</f>
        <v>0</v>
      </c>
      <c r="V300" s="17">
        <f>IF(Duombaze!T300="",0,INDEX(DU!K:K,MATCH(Duombaze!T300,DU!A:A,0),1))</f>
        <v>0</v>
      </c>
      <c r="W300" s="19"/>
      <c r="X300" s="19"/>
      <c r="Y300" s="134"/>
      <c r="Z300" s="65"/>
      <c r="AA300" s="17" t="str">
        <f t="shared" si="135"/>
        <v/>
      </c>
      <c r="AB300" s="19"/>
      <c r="AC300" s="19">
        <f>IF(Duombaze!AB300="",0,INDEX(DU!I:I,MATCH(Duombaze!AB300,DU!A:A,0),1))</f>
        <v>0</v>
      </c>
      <c r="AD300" s="25">
        <f>IF(Duombaze!AB300="",0,INDEX(DU!K:K,MATCH(Duombaze!AB300,DU!A:A,0),1))</f>
        <v>0</v>
      </c>
      <c r="AE300" s="19"/>
      <c r="AF300" s="19"/>
      <c r="AG300" s="19"/>
      <c r="AH300" s="17" t="str">
        <f t="shared" si="132"/>
        <v/>
      </c>
      <c r="AI300" s="19"/>
      <c r="AJ300" s="639"/>
      <c r="AK300" s="639"/>
      <c r="AL300" s="639"/>
      <c r="AM300" s="639">
        <f>IF(Duombaze!AJ300="",0,INDEX(DU!I:I,MATCH(Duombaze!AJ300,DU!A:A,0),1))+IF(Duombaze!AK300="",0,INDEX(DU!I:I,MATCH(Duombaze!AK300,DU!A:A,0),1))+IF(Duombaze!AL300="",0,INDEX(DU!I:I,MATCH(Duombaze!AL300,DU!A:A,0),1))</f>
        <v>0</v>
      </c>
      <c r="AN300" s="639">
        <f>IF(Duombaze!AJ300="",0,INDEX(DU!K:K,MATCH(Duombaze!AJ300,DU!A:A,0),1))+IF(Duombaze!AK300="",0,INDEX(DU!K:K,MATCH(Duombaze!AK300,DU!A:A,0),1))+IF(Duombaze!AL300="",0,INDEX(DU!K:K,MATCH(Duombaze!AL300,DU!A:A,0),1))</f>
        <v>0</v>
      </c>
      <c r="AO300" s="19"/>
      <c r="AP300" s="19"/>
      <c r="AQ300" s="19"/>
      <c r="AR300" s="17" t="str">
        <f t="shared" si="136"/>
        <v/>
      </c>
      <c r="AS300" s="19"/>
      <c r="AT300" s="639"/>
      <c r="AU300" s="639"/>
      <c r="AV300" s="639"/>
      <c r="AW300" s="639"/>
      <c r="AX300" s="639"/>
      <c r="AY300" s="639"/>
      <c r="AZ300" s="639"/>
      <c r="BA300" s="639"/>
      <c r="BB300" s="639"/>
      <c r="BC300" s="639">
        <f>IF(Duombaze!AT300="",0,INDEX(DU!I:I,MATCH(Duombaze!AT300,DU!A:A,0),1))+IF(Duombaze!AU300="",0,INDEX(DU!I:I,MATCH(Duombaze!AU300,DU!A:A,0),1))+IF(Duombaze!AV300="",0,INDEX(DU!I:I,MATCH(Duombaze!AV300,DU!A:A,0),1))+IF(Duombaze!AW300="",0,INDEX(DU!I:I,MATCH(Duombaze!AW300,DU!A:A,0),1))+IF(Duombaze!AX300="",0,INDEX(DU!I:I,MATCH(Duombaze!AX300,DU!A:A,0),1))+IF(Duombaze!AY300="",0,INDEX(DU!I:I,MATCH(Duombaze!AY300,DU!A:A,0),1))+IF(Duombaze!AZ300="",0,INDEX(DU!I:I,MATCH(Duombaze!AZ300,DU!A:A,0),1))+IF(Duombaze!BA300="",0,INDEX(DU!I:I,MATCH(Duombaze!BA300,DU!A:A,0),1))+IF(Duombaze!BB300="",0,INDEX(DU!I:I,MATCH(Duombaze!BB300,DU!A:A,0),1))</f>
        <v>0</v>
      </c>
      <c r="BD300" s="638">
        <f>IF(Duombaze!AT300="",0,INDEX(DU!K:K,MATCH(Duombaze!AT300,DU!A:A,0),1))+IF(Duombaze!AU300="",0,INDEX(DU!K:K,MATCH(Duombaze!AU300,DU!A:A,0),1))+IF(Duombaze!AV300="",0,INDEX(DU!K:K,MATCH(Duombaze!AV300,DU!A:A,0),1))+IF(Duombaze!AW300="",0,INDEX(DU!K:K,MATCH(Duombaze!AW300,DU!A:A,0),1))+IF(Duombaze!AX300="",0,INDEX(DU!K:K,MATCH(Duombaze!AX300,DU!A:A,0),1))+IF(Duombaze!AY300="",0,INDEX(DU!K:K,MATCH(Duombaze!AY300,DU!A:A,0),1))+IF(Duombaze!AZ300="",0,INDEX(DU!K:K,MATCH(Duombaze!AZ300,DU!A:A,0),1))+IF(Duombaze!BA300="",0,INDEX(DU!K:K,MATCH(Duombaze!BA300,DU!A:A,0),1))+IF(Duombaze!BB300="",0,INDEX(DU!K:K,MATCH(Duombaze!BB300,DU!A:A,0),1))</f>
        <v>0</v>
      </c>
      <c r="BE300" s="19"/>
      <c r="BF300" s="19"/>
      <c r="BG300" s="17"/>
      <c r="BH300" s="17"/>
      <c r="BI300" s="17"/>
      <c r="BJ300" s="638"/>
      <c r="BK300" s="638"/>
      <c r="BL300" s="638"/>
      <c r="BM300" s="638">
        <f>IF(Duombaze!BJ300="",0,INDEX(DU!I:I,MATCH(Duombaze!BJ300,DU!A:A,0),1))+IF(Duombaze!BK300="",0,INDEX(DU!I:I,MATCH(Duombaze!BK300,DU!A:A,0),1))+IF(Duombaze!BL300="",0,INDEX(DU!I:I,MATCH(Duombaze!BL300,DU!A:A,0),1))</f>
        <v>0</v>
      </c>
      <c r="BN300" s="638">
        <f>IF(Duombaze!BJ300="",0,INDEX(DU!K:K,MATCH(Duombaze!BJ300,DU!A:A,0),1))+IF(Duombaze!BK300="",0,INDEX(DU!K:K,MATCH(Duombaze!BK300,DU!A:A,0),1))+IF(Duombaze!BL300="",0,INDEX(DU!K:K,MATCH(Duombaze!BL300,DU!A:A,0),1))</f>
        <v>0</v>
      </c>
      <c r="BO300" s="17"/>
      <c r="BP300" s="17"/>
      <c r="BQ300" s="19"/>
      <c r="BR300" s="19" t="str">
        <f t="shared" si="137"/>
        <v/>
      </c>
      <c r="BS300" s="19"/>
      <c r="BT300" s="19"/>
      <c r="BU300" s="19"/>
      <c r="BV300" s="19"/>
      <c r="BW300" s="19">
        <f>IF(Duombaze!BT300="",0,INDEX(DU!I:I,MATCH(Duombaze!BT300,DU!A:A,0),1))+IF(Duombaze!BU300="",0,INDEX(DU!I:I,MATCH(Duombaze!BU300,DU!A:A,0),1))+IF(Duombaze!BV300="",0,INDEX(DU!I:I,MATCH(Duombaze!BV300,DU!A:A,0),1))</f>
        <v>0</v>
      </c>
      <c r="BX300" s="19">
        <f>IF(Duombaze!BT300="",0,INDEX(DU!K:K,MATCH(Duombaze!BT300,DU!A:A,0),1))+IF(Duombaze!BU300="",0,INDEX(DU!K:K,MATCH(Duombaze!BU300,DU!A:A,0),1))+IF(Duombaze!BV300="",0,INDEX(DU!K:K,MATCH(Duombaze!BV300,DU!A:A,0),1))</f>
        <v>0</v>
      </c>
      <c r="BY300" s="19"/>
      <c r="BZ300" s="19"/>
      <c r="CA300" s="19"/>
      <c r="CB300" s="19" t="str">
        <f t="shared" si="134"/>
        <v/>
      </c>
      <c r="CC300" s="19"/>
      <c r="CD300" s="19">
        <f>IF(Duombaze!CC300="",0,INDEX(DU!I:I,MATCH(Duombaze!CC300,DU!A:A,0),1))</f>
        <v>0</v>
      </c>
      <c r="CE300" s="17">
        <f>IF(Duombaze!CC300="",0,INDEX(DU!K:K,MATCH(Duombaze!CC300,DU!A:A,0),1))</f>
        <v>0</v>
      </c>
      <c r="CF300" s="19"/>
      <c r="CG300" s="19"/>
      <c r="CH300" s="19"/>
      <c r="CI300" s="17" t="str">
        <f t="shared" si="138"/>
        <v/>
      </c>
      <c r="CJ300" s="19"/>
      <c r="CK300" s="19">
        <f>IF(Duombaze!CJ300="",0,INDEX(DU!I:I,MATCH(Duombaze!CJ300,DU!A:A,0),1))</f>
        <v>0</v>
      </c>
      <c r="CL300" s="17">
        <f>IF(Duombaze!CJ300="",0,INDEX(DU!K:K,MATCH(Duombaze!CJ300,DU!A:A,0),1))</f>
        <v>0</v>
      </c>
      <c r="CM300" s="19"/>
      <c r="CN300" s="19"/>
      <c r="CO300" s="19"/>
      <c r="CP300" s="17" t="str">
        <f t="shared" si="139"/>
        <v/>
      </c>
      <c r="CQ300" s="19"/>
      <c r="CR300" s="639"/>
      <c r="CS300" s="639"/>
      <c r="CT300" s="639">
        <f>IF(Duombaze!CR300="",0,INDEX(DU!I:I,MATCH(Duombaze!CR300,DU!A:A,0),1))+IF(Duombaze!CS300="",0,INDEX(DU!I:I,MATCH(Duombaze!CS300,DU!A:A,0),1))</f>
        <v>0</v>
      </c>
      <c r="CU300" s="19">
        <f>IF(Duombaze!CR300="",0,INDEX(DU!K:K,MATCH(Duombaze!CR300,DU!A:A,0),1))+IF(Duombaze!CS300="",0,INDEX(DU!K:K,MATCH(Duombaze!CS300,DU!A:A,0),1))</f>
        <v>0</v>
      </c>
      <c r="CV300" s="19"/>
      <c r="CW300" s="19"/>
      <c r="CX300" s="19"/>
      <c r="CY300" s="17" t="str">
        <f t="shared" si="140"/>
        <v/>
      </c>
      <c r="CZ300" s="19"/>
      <c r="DA300" s="672"/>
      <c r="DB300" s="672"/>
      <c r="DC300" s="672">
        <f>IF(Duombaze!DA300="",0,INDEX(DU!I:I,MATCH(Duombaze!DA300,DU!A:A,0),1))+IF(Duombaze!DB300="",0,INDEX(DU!I:I,MATCH(Duombaze!DB300,DU!A:A,0),1))</f>
        <v>0</v>
      </c>
      <c r="DD300" s="19">
        <f>IF(Duombaze!DA300="",0,INDEX(DU!K:K,MATCH(Duombaze!DA300,DU!A:A,0),1))+IF(Duombaze!DB300="",0,INDEX(DU!K:K,MATCH(Duombaze!DB300,DU!A:A,0),1))</f>
        <v>0</v>
      </c>
      <c r="DE300" s="19"/>
      <c r="DF300" s="19"/>
      <c r="DG300" s="19"/>
      <c r="DH300" s="19" t="str">
        <f t="shared" si="141"/>
        <v/>
      </c>
      <c r="DI300" s="19"/>
      <c r="DJ300" s="672"/>
      <c r="DK300" s="672"/>
      <c r="DL300" s="672">
        <f>IF(Duombaze!DJ300="",0,INDEX(DU!I:I,MATCH(Duombaze!DJ300,DU!A:A,0),1))+IF(Duombaze!DK300="",0,INDEX(DU!I:I,MATCH(Duombaze!DK300,DU!A:A,0),1))</f>
        <v>0</v>
      </c>
      <c r="DM300" s="19">
        <f>IF(Duombaze!DJ300="",0,INDEX(DU!K:K,MATCH(Duombaze!DJ300,DU!A:A,0),1))+IF(Duombaze!DK300="",0,INDEX(DU!K:K,MATCH(Duombaze!DK300,DU!A:A,0),1))</f>
        <v>0</v>
      </c>
      <c r="DN300" s="19"/>
      <c r="DO300" s="19"/>
      <c r="DP300" s="17" t="s">
        <v>2891</v>
      </c>
      <c r="DQ300" s="17" t="str">
        <f>IF(DP300&lt;&gt;"",A300&amp;" "&amp;C300&amp;" "&amp;"CERT167 "&amp;DP300,"")</f>
        <v>6 SPE16 CERT167 Gale apvalūs LED žibintai + pilnas LED (N. Danija) + atšvaitai</v>
      </c>
      <c r="DR300" s="19" t="s">
        <v>2844</v>
      </c>
      <c r="DS300" s="672" t="s">
        <v>2793</v>
      </c>
      <c r="DT300" s="672" t="s">
        <v>3049</v>
      </c>
      <c r="DU300" s="672"/>
      <c r="DV300" s="672"/>
      <c r="DW300" s="672">
        <f>IF(Duombaze!DS300="",0,INDEX(DU!I:I,MATCH(Duombaze!DS300,DU!A:A,0),1))+IF(Duombaze!DT300="",0,INDEX(DU!I:I,MATCH(Duombaze!DT300,DU!A:A,0),1))+IF(Duombaze!DU300="",0,INDEX(DU!I:I,MATCH(Duombaze!DU300,DU!A:A,0),1))+IF(Duombaze!DV300="",0,INDEX(DU!I:I,MATCH(Duombaze!DV300,DU!A:A,0),1))</f>
        <v>201.42527058823501</v>
      </c>
      <c r="DX300" s="638">
        <f>IF(Duombaze!DS300="",0,INDEX(DU!K:K,MATCH(Duombaze!DS300,DU!A:A,0),1))+IF(Duombaze!DT300="",0,INDEX(DU!K:K,MATCH(Duombaze!DT300,DU!A:A,0),1))+IF(Duombaze!DU300="",0,INDEX(DU!K:K,MATCH(Duombaze!DU300,DU!A:A,0),1))+IF(Duombaze!DV300="",0,INDEX(DU!K:KH,MATCH(Duombaze!DV300,DU!A:A,0),1))</f>
        <v>77.34</v>
      </c>
      <c r="DY300" s="17"/>
      <c r="DZ300" s="17"/>
      <c r="EA300" s="19"/>
      <c r="EB300" s="19" t="str">
        <f t="shared" si="124"/>
        <v/>
      </c>
      <c r="EC300" s="19"/>
      <c r="ED300" s="19">
        <f>IF(Duombaze!EC300="",0,INDEX(DU!I:I,MATCH(Duombaze!EC300,DU!A:A,0),1))</f>
        <v>0</v>
      </c>
      <c r="EE300" s="638">
        <f>IF(Duombaze!EC300="",0,INDEX(DU!K:K,MATCH(Duombaze!EC300,DU!A:A,0),1))</f>
        <v>0</v>
      </c>
      <c r="EF300" s="19"/>
      <c r="EG300" s="19"/>
      <c r="EH300" s="19"/>
      <c r="EI300" s="17" t="str">
        <f t="shared" si="129"/>
        <v/>
      </c>
      <c r="EJ300" s="19"/>
      <c r="EK300" s="672"/>
      <c r="EL300" s="672"/>
      <c r="EM300" s="672"/>
      <c r="EN300" s="672">
        <f>IF(Duombaze!EK300="",0,INDEX(DU!I:I,MATCH(Duombaze!EK300,DU!A:A,0),1))+IF(Duombaze!EL300="",0,INDEX(DU!I:I,MATCH(Duombaze!EL300,DU!A:A,0),1))+IF(Duombaze!EM300="",0,INDEX(DU!I:I,MATCH(Duombaze!EM300,DU!A:A,0),1))</f>
        <v>0</v>
      </c>
      <c r="EO300" s="19">
        <f>IF(Duombaze!EK300="",0,INDEX(DU!K:K,MATCH(Duombaze!EK300,DU!A:A,0),1))+IF(Duombaze!EL300="",0,INDEX(DU!K:K,MATCH(Duombaze!EL300,DU!A:A,0),1))+IF(Duombaze!EM300="",0,INDEX(DU!K:K,MATCH(Duombaze!EM300,DU!A:A,0),1))</f>
        <v>0</v>
      </c>
      <c r="EP300" s="19"/>
      <c r="EQ300" s="19"/>
      <c r="ER300" s="65"/>
      <c r="ES300" s="17" t="str">
        <f t="shared" si="125"/>
        <v/>
      </c>
      <c r="ET300" s="19"/>
      <c r="EU300" s="19"/>
      <c r="EV300" s="19"/>
      <c r="EW300" s="19"/>
      <c r="EX300" s="19" t="str">
        <f t="shared" si="130"/>
        <v/>
      </c>
      <c r="EY300" s="19"/>
      <c r="EZ300" s="672"/>
      <c r="FA300" s="672"/>
      <c r="FB300" s="672">
        <f>IF(Duombaze!EZ300="",0,INDEX(DU!I:I,MATCH(Duombaze!EZ300,DU!A:A,0),1))+IF(Duombaze!FA300="",0,INDEX(DU!I:I,MATCH(Duombaze!FA300,DU!A:A,0),1))</f>
        <v>0</v>
      </c>
      <c r="FC300" s="19">
        <f>IF(Duombaze!EZ300="",0,INDEX(DU!K:K,MATCH(Duombaze!EZ300,DU!A:A,0),1))+IF(Duombaze!FA300="",0,INDEX(DU!K:K,MATCH(Duombaze!FA300,DU!A:A,0),1))</f>
        <v>0</v>
      </c>
      <c r="FD300" s="19"/>
      <c r="FE300" s="19"/>
      <c r="FF300" s="19"/>
      <c r="FG300" s="19"/>
      <c r="FH300" s="19"/>
      <c r="FI300" s="19"/>
      <c r="FJ300" s="19"/>
      <c r="FK300" s="65"/>
      <c r="FL300" s="730"/>
      <c r="FM300" s="671"/>
      <c r="FN300" s="671"/>
      <c r="FO300" s="671"/>
      <c r="FP300" s="671"/>
      <c r="FQ300" s="671">
        <f>IF(Duombaze!FM300="",0,INDEX(DU!I:I,MATCH(Duombaze!FM300,DU!A:A,0),1))+IF(Duombaze!FN300="",0,INDEX(DU!I:I,MATCH(Duombaze!FN300,DU!A:A,0),1))+IF(Duombaze!FO300="",0,INDEX(DU!I:I,MATCH(Duombaze!FO300,DU!A:A,0),1))+IF(Duombaze!FP300="",0,INDEX(DU!I:I,MATCH(Duombaze!FP300,DU!A:A,0),1))</f>
        <v>0</v>
      </c>
      <c r="FR300" s="673">
        <f>IF(Duombaze!FM300="",0,INDEX(DU!K:K,MATCH(Duombaze!FM300,DU!A:A,0),1))+IF(Duombaze!FN300="",0,INDEX(DU!K:K,MATCH(Duombaze!FN300,DU!A:A,0),1))+IF(Duombaze!FO300="",0,INDEX(DU!K:K,MATCH(Duombaze!FO300,DU!A:A,0),1))+IF(Duombaze!FP300="",0,INDEX(DU!K:K,MATCH(Duombaze!FP300,DU!A:A,0),1))</f>
        <v>0</v>
      </c>
      <c r="FT300" s="100" t="s">
        <v>729</v>
      </c>
      <c r="FU300" s="100" t="s">
        <v>8</v>
      </c>
      <c r="FY300" s="19" t="s">
        <v>435</v>
      </c>
      <c r="FZ300" s="19" t="str">
        <f>IF(FY300&lt;&gt;"",A297&amp;" "&amp;C297&amp;" "&amp;FY300,"")</f>
        <v>3 SPE16 Tentas ir aikštelė</v>
      </c>
      <c r="GA300" s="19" t="s">
        <v>436</v>
      </c>
    </row>
    <row r="301" spans="1:183" s="20" customFormat="1" ht="23.45" customHeight="1" x14ac:dyDescent="0.25">
      <c r="A301" s="41">
        <v>7</v>
      </c>
      <c r="B301" s="41" t="s">
        <v>784</v>
      </c>
      <c r="C301" s="16" t="s">
        <v>216</v>
      </c>
      <c r="D301" s="19"/>
      <c r="E301" s="17" t="str">
        <f t="shared" si="145"/>
        <v/>
      </c>
      <c r="F301" s="19"/>
      <c r="G301" s="639"/>
      <c r="H301" s="639"/>
      <c r="I301" s="639"/>
      <c r="J301" s="639"/>
      <c r="K301" s="639"/>
      <c r="L301" s="639"/>
      <c r="M301" s="639"/>
      <c r="N301" s="639"/>
      <c r="O301" s="639"/>
      <c r="P301" s="639">
        <f>IF(Duombaze!G301="",0,INDEX(DU!I:I,MATCH(Duombaze!G301,DU!A:A,0),1))+IF(Duombaze!H301="",0,INDEX(DU!I:I,MATCH(Duombaze!H301,DU!A:A,0),1))+IF(Duombaze!I301="",0,INDEX(DU!I:I,MATCH(Duombaze!I301,DU!A:A,0),1))+IF(Duombaze!J301="",0,INDEX(DU!I:I,MATCH(Duombaze!J301,DU!A:A,0),1))+IF(Duombaze!K301="",0,INDEX(DU!I:I,MATCH(Duombaze!K301,DU!A:A,0),1))+IF(Duombaze!L301="",0,INDEX(DU!I:I,MATCH(Duombaze!L301,DU!A:A,0),1))+IF(Duombaze!M301="",0,INDEX(DU!I:I,MATCH(Duombaze!M301,DU!A:A,0),1))+IF(Duombaze!N301="",0,INDEX(DU!I:I,MATCH(Duombaze!N301,DU!A:A,0),1))+IF(Duombaze!O301="",0,INDEX(DU!I:I,MATCH(Duombaze!O301,DU!A:A,0),1))</f>
        <v>0</v>
      </c>
      <c r="Q301" s="638">
        <f>IF(Duombaze!G301="",0,INDEX(DU!K:K,MATCH(Duombaze!G301,DU!A:A,0),1))+IF(Duombaze!H301="",0,INDEX(DU!K:K,MATCH(Duombaze!H301,DU!A:A,0),1))+IF(Duombaze!I301="",0,INDEX(DU!K:K,MATCH(Duombaze!I301,DU!A:A,0),1))+IF(Duombaze!J301="",0,INDEX(DU!K:K,MATCH(Duombaze!J301,DU!A:A,0),1))+IF(Duombaze!K301="",0,INDEX(DU!K:K,MATCH(Duombaze!K301,DU!A:A,0),1))+IF(Duombaze!L301="",0,INDEX(DU!K:K,MATCH(Duombaze!L301,DU!A:A,0),1))+IF(Duombaze!M301="",0,INDEX(DU!K:K,MATCH(Duombaze!M301,DU!A:A,0),1))+IF(Duombaze!N301="",0,INDEX(DU!K:K,MATCH(Duombaze!N301,DU!A:A,0),1))+IF(Duombaze!O301="",0,INDEX(DU!K:K,MATCH(Duombaze!O301,DU!A:A,0),1))</f>
        <v>0</v>
      </c>
      <c r="R301" s="19"/>
      <c r="S301" s="52"/>
      <c r="T301" s="881"/>
      <c r="U301" s="17">
        <f>IF(Duombaze!T301="",0,INDEX(DU!I:I,MATCH(Duombaze!T301,DU!A:A,0),1))</f>
        <v>0</v>
      </c>
      <c r="V301" s="17">
        <f>IF(Duombaze!T301="",0,INDEX(DU!K:K,MATCH(Duombaze!T301,DU!A:A,0),1))</f>
        <v>0</v>
      </c>
      <c r="W301" s="19"/>
      <c r="X301" s="19"/>
      <c r="Y301" s="134"/>
      <c r="Z301" s="65"/>
      <c r="AA301" s="17" t="str">
        <f t="shared" si="135"/>
        <v/>
      </c>
      <c r="AB301" s="19"/>
      <c r="AC301" s="19">
        <f>IF(Duombaze!AB301="",0,INDEX(DU!I:I,MATCH(Duombaze!AB301,DU!A:A,0),1))</f>
        <v>0</v>
      </c>
      <c r="AD301" s="25">
        <f>IF(Duombaze!AB301="",0,INDEX(DU!K:K,MATCH(Duombaze!AB301,DU!A:A,0),1))</f>
        <v>0</v>
      </c>
      <c r="AE301" s="19"/>
      <c r="AF301" s="19"/>
      <c r="AG301" s="19"/>
      <c r="AH301" s="17" t="str">
        <f t="shared" si="132"/>
        <v/>
      </c>
      <c r="AI301" s="19"/>
      <c r="AJ301" s="639"/>
      <c r="AK301" s="639"/>
      <c r="AL301" s="639"/>
      <c r="AM301" s="639">
        <f>IF(Duombaze!AJ301="",0,INDEX(DU!I:I,MATCH(Duombaze!AJ301,DU!A:A,0),1))+IF(Duombaze!AK301="",0,INDEX(DU!I:I,MATCH(Duombaze!AK301,DU!A:A,0),1))+IF(Duombaze!AL301="",0,INDEX(DU!I:I,MATCH(Duombaze!AL301,DU!A:A,0),1))</f>
        <v>0</v>
      </c>
      <c r="AN301" s="639">
        <f>IF(Duombaze!AJ301="",0,INDEX(DU!K:K,MATCH(Duombaze!AJ301,DU!A:A,0),1))+IF(Duombaze!AK301="",0,INDEX(DU!K:K,MATCH(Duombaze!AK301,DU!A:A,0),1))+IF(Duombaze!AL301="",0,INDEX(DU!K:K,MATCH(Duombaze!AL301,DU!A:A,0),1))</f>
        <v>0</v>
      </c>
      <c r="AO301" s="19"/>
      <c r="AP301" s="19"/>
      <c r="AQ301" s="19"/>
      <c r="AR301" s="17" t="str">
        <f t="shared" si="136"/>
        <v/>
      </c>
      <c r="AS301" s="19"/>
      <c r="AT301" s="639"/>
      <c r="AU301" s="639"/>
      <c r="AV301" s="639"/>
      <c r="AW301" s="639"/>
      <c r="AX301" s="639"/>
      <c r="AY301" s="639"/>
      <c r="AZ301" s="639"/>
      <c r="BA301" s="639"/>
      <c r="BB301" s="639"/>
      <c r="BC301" s="639">
        <f>IF(Duombaze!AT301="",0,INDEX(DU!I:I,MATCH(Duombaze!AT301,DU!A:A,0),1))+IF(Duombaze!AU301="",0,INDEX(DU!I:I,MATCH(Duombaze!AU301,DU!A:A,0),1))+IF(Duombaze!AV301="",0,INDEX(DU!I:I,MATCH(Duombaze!AV301,DU!A:A,0),1))+IF(Duombaze!AW301="",0,INDEX(DU!I:I,MATCH(Duombaze!AW301,DU!A:A,0),1))+IF(Duombaze!AX301="",0,INDEX(DU!I:I,MATCH(Duombaze!AX301,DU!A:A,0),1))+IF(Duombaze!AY301="",0,INDEX(DU!I:I,MATCH(Duombaze!AY301,DU!A:A,0),1))+IF(Duombaze!AZ301="",0,INDEX(DU!I:I,MATCH(Duombaze!AZ301,DU!A:A,0),1))+IF(Duombaze!BA301="",0,INDEX(DU!I:I,MATCH(Duombaze!BA301,DU!A:A,0),1))+IF(Duombaze!BB301="",0,INDEX(DU!I:I,MATCH(Duombaze!BB301,DU!A:A,0),1))</f>
        <v>0</v>
      </c>
      <c r="BD301" s="638">
        <f>IF(Duombaze!AT301="",0,INDEX(DU!K:K,MATCH(Duombaze!AT301,DU!A:A,0),1))+IF(Duombaze!AU301="",0,INDEX(DU!K:K,MATCH(Duombaze!AU301,DU!A:A,0),1))+IF(Duombaze!AV301="",0,INDEX(DU!K:K,MATCH(Duombaze!AV301,DU!A:A,0),1))+IF(Duombaze!AW301="",0,INDEX(DU!K:K,MATCH(Duombaze!AW301,DU!A:A,0),1))+IF(Duombaze!AX301="",0,INDEX(DU!K:K,MATCH(Duombaze!AX301,DU!A:A,0),1))+IF(Duombaze!AY301="",0,INDEX(DU!K:K,MATCH(Duombaze!AY301,DU!A:A,0),1))+IF(Duombaze!AZ301="",0,INDEX(DU!K:K,MATCH(Duombaze!AZ301,DU!A:A,0),1))+IF(Duombaze!BA301="",0,INDEX(DU!K:K,MATCH(Duombaze!BA301,DU!A:A,0),1))+IF(Duombaze!BB301="",0,INDEX(DU!K:K,MATCH(Duombaze!BB301,DU!A:A,0),1))</f>
        <v>0</v>
      </c>
      <c r="BE301" s="19"/>
      <c r="BF301" s="19"/>
      <c r="BG301" s="53"/>
      <c r="BH301" s="17" t="str">
        <f t="shared" ref="BH301:BH312" si="146">IF(BG301&lt;&gt;"",A301&amp;" "&amp;C301&amp;" "&amp;BG301,"")</f>
        <v/>
      </c>
      <c r="BI301" s="17"/>
      <c r="BJ301" s="638"/>
      <c r="BK301" s="638"/>
      <c r="BL301" s="638"/>
      <c r="BM301" s="638">
        <f>IF(Duombaze!BJ301="",0,INDEX(DU!I:I,MATCH(Duombaze!BJ301,DU!A:A,0),1))+IF(Duombaze!BK301="",0,INDEX(DU!I:I,MATCH(Duombaze!BK301,DU!A:A,0),1))+IF(Duombaze!BL301="",0,INDEX(DU!I:I,MATCH(Duombaze!BL301,DU!A:A,0),1))</f>
        <v>0</v>
      </c>
      <c r="BN301" s="638">
        <f>IF(Duombaze!BJ301="",0,INDEX(DU!K:K,MATCH(Duombaze!BJ301,DU!A:A,0),1))+IF(Duombaze!BK301="",0,INDEX(DU!K:K,MATCH(Duombaze!BK301,DU!A:A,0),1))+IF(Duombaze!BL301="",0,INDEX(DU!K:K,MATCH(Duombaze!BL301,DU!A:A,0),1))</f>
        <v>0</v>
      </c>
      <c r="BO301" s="17"/>
      <c r="BP301" s="17"/>
      <c r="BQ301" s="19"/>
      <c r="BR301" s="19" t="str">
        <f t="shared" si="137"/>
        <v/>
      </c>
      <c r="BS301" s="19"/>
      <c r="BT301" s="19"/>
      <c r="BU301" s="19"/>
      <c r="BV301" s="19"/>
      <c r="BW301" s="19">
        <f>IF(Duombaze!BT301="",0,INDEX(DU!I:I,MATCH(Duombaze!BT301,DU!A:A,0),1))+IF(Duombaze!BU301="",0,INDEX(DU!I:I,MATCH(Duombaze!BU301,DU!A:A,0),1))+IF(Duombaze!BV301="",0,INDEX(DU!I:I,MATCH(Duombaze!BV301,DU!A:A,0),1))</f>
        <v>0</v>
      </c>
      <c r="BX301" s="19">
        <f>IF(Duombaze!BT301="",0,INDEX(DU!K:K,MATCH(Duombaze!BT301,DU!A:A,0),1))+IF(Duombaze!BU301="",0,INDEX(DU!K:K,MATCH(Duombaze!BU301,DU!A:A,0),1))+IF(Duombaze!BV301="",0,INDEX(DU!K:K,MATCH(Duombaze!BV301,DU!A:A,0),1))</f>
        <v>0</v>
      </c>
      <c r="BY301" s="19"/>
      <c r="BZ301" s="19"/>
      <c r="CA301" s="19"/>
      <c r="CB301" s="19" t="str">
        <f t="shared" si="134"/>
        <v/>
      </c>
      <c r="CC301" s="19"/>
      <c r="CD301" s="19">
        <f>IF(Duombaze!CC301="",0,INDEX(DU!I:I,MATCH(Duombaze!CC301,DU!A:A,0),1))</f>
        <v>0</v>
      </c>
      <c r="CE301" s="17">
        <f>IF(Duombaze!CC301="",0,INDEX(DU!K:K,MATCH(Duombaze!CC301,DU!A:A,0),1))</f>
        <v>0</v>
      </c>
      <c r="CF301" s="19"/>
      <c r="CG301" s="19"/>
      <c r="CH301" s="19"/>
      <c r="CI301" s="17" t="str">
        <f t="shared" si="138"/>
        <v/>
      </c>
      <c r="CJ301" s="19"/>
      <c r="CK301" s="19">
        <f>IF(Duombaze!CJ301="",0,INDEX(DU!I:I,MATCH(Duombaze!CJ301,DU!A:A,0),1))</f>
        <v>0</v>
      </c>
      <c r="CL301" s="17">
        <f>IF(Duombaze!CJ301="",0,INDEX(DU!K:K,MATCH(Duombaze!CJ301,DU!A:A,0),1))</f>
        <v>0</v>
      </c>
      <c r="CM301" s="19"/>
      <c r="CN301" s="19"/>
      <c r="CO301" s="19"/>
      <c r="CP301" s="17" t="str">
        <f t="shared" si="139"/>
        <v/>
      </c>
      <c r="CQ301" s="19"/>
      <c r="CR301" s="639"/>
      <c r="CS301" s="639"/>
      <c r="CT301" s="639">
        <f>IF(Duombaze!CR301="",0,INDEX(DU!I:I,MATCH(Duombaze!CR301,DU!A:A,0),1))+IF(Duombaze!CS301="",0,INDEX(DU!I:I,MATCH(Duombaze!CS301,DU!A:A,0),1))</f>
        <v>0</v>
      </c>
      <c r="CU301" s="19">
        <f>IF(Duombaze!CR301="",0,INDEX(DU!K:K,MATCH(Duombaze!CR301,DU!A:A,0),1))+IF(Duombaze!CS301="",0,INDEX(DU!K:K,MATCH(Duombaze!CS301,DU!A:A,0),1))</f>
        <v>0</v>
      </c>
      <c r="CV301" s="19"/>
      <c r="CW301" s="19"/>
      <c r="CX301" s="19"/>
      <c r="CY301" s="17" t="str">
        <f t="shared" si="140"/>
        <v/>
      </c>
      <c r="CZ301" s="19"/>
      <c r="DA301" s="672"/>
      <c r="DB301" s="672"/>
      <c r="DC301" s="672">
        <f>IF(Duombaze!DA301="",0,INDEX(DU!I:I,MATCH(Duombaze!DA301,DU!A:A,0),1))+IF(Duombaze!DB301="",0,INDEX(DU!I:I,MATCH(Duombaze!DB301,DU!A:A,0),1))</f>
        <v>0</v>
      </c>
      <c r="DD301" s="19">
        <f>IF(Duombaze!DA301="",0,INDEX(DU!K:K,MATCH(Duombaze!DA301,DU!A:A,0),1))+IF(Duombaze!DB301="",0,INDEX(DU!K:K,MATCH(Duombaze!DB301,DU!A:A,0),1))</f>
        <v>0</v>
      </c>
      <c r="DE301" s="19"/>
      <c r="DF301" s="19"/>
      <c r="DG301" s="19"/>
      <c r="DH301" s="19" t="str">
        <f t="shared" si="141"/>
        <v/>
      </c>
      <c r="DI301" s="19"/>
      <c r="DJ301" s="672"/>
      <c r="DK301" s="672"/>
      <c r="DL301" s="672">
        <f>IF(Duombaze!DJ301="",0,INDEX(DU!I:I,MATCH(Duombaze!DJ301,DU!A:A,0),1))+IF(Duombaze!DK301="",0,INDEX(DU!I:I,MATCH(Duombaze!DK301,DU!A:A,0),1))</f>
        <v>0</v>
      </c>
      <c r="DM301" s="19">
        <f>IF(Duombaze!DJ301="",0,INDEX(DU!K:K,MATCH(Duombaze!DJ301,DU!A:A,0),1))+IF(Duombaze!DK301="",0,INDEX(DU!K:K,MATCH(Duombaze!DK301,DU!A:A,0),1))</f>
        <v>0</v>
      </c>
      <c r="DN301" s="19"/>
      <c r="DO301" s="19"/>
      <c r="DP301" s="17"/>
      <c r="DQ301" s="17" t="str">
        <f t="shared" si="142"/>
        <v/>
      </c>
      <c r="DR301" s="17"/>
      <c r="DS301" s="671"/>
      <c r="DT301" s="671"/>
      <c r="DU301" s="671"/>
      <c r="DV301" s="671"/>
      <c r="DW301" s="671">
        <f>IF(Duombaze!DS301="",0,INDEX(DU!I:I,MATCH(Duombaze!DS301,DU!A:A,0),1))+IF(Duombaze!DT301="",0,INDEX(DU!I:I,MATCH(Duombaze!DT301,DU!A:A,0),1))+IF(Duombaze!DU301="",0,INDEX(DU!I:I,MATCH(Duombaze!DU301,DU!A:A,0),1))+IF(Duombaze!DV301="",0,INDEX(DU!I:I,MATCH(Duombaze!DV301,DU!A:A,0),1))</f>
        <v>0</v>
      </c>
      <c r="DX301" s="638">
        <f>IF(Duombaze!DS301="",0,INDEX(DU!K:K,MATCH(Duombaze!DS301,DU!A:A,0),1))+IF(Duombaze!DT301="",0,INDEX(DU!K:K,MATCH(Duombaze!DT301,DU!A:A,0),1))+IF(Duombaze!DU301="",0,INDEX(DU!K:K,MATCH(Duombaze!DU301,DU!A:A,0),1))+IF(Duombaze!DV301="",0,INDEX(DU!K:KH,MATCH(Duombaze!DV301,DU!A:A,0),1))</f>
        <v>0</v>
      </c>
      <c r="DY301" s="17"/>
      <c r="DZ301" s="17"/>
      <c r="EA301" s="19"/>
      <c r="EB301" s="19" t="str">
        <f t="shared" si="124"/>
        <v/>
      </c>
      <c r="EC301" s="19"/>
      <c r="ED301" s="19">
        <f>IF(Duombaze!EC301="",0,INDEX(DU!I:I,MATCH(Duombaze!EC301,DU!A:A,0),1))</f>
        <v>0</v>
      </c>
      <c r="EE301" s="638">
        <f>IF(Duombaze!EC301="",0,INDEX(DU!K:K,MATCH(Duombaze!EC301,DU!A:A,0),1))</f>
        <v>0</v>
      </c>
      <c r="EF301" s="19"/>
      <c r="EG301" s="19"/>
      <c r="EH301" s="19"/>
      <c r="EI301" s="17" t="str">
        <f t="shared" si="129"/>
        <v/>
      </c>
      <c r="EJ301" s="19"/>
      <c r="EK301" s="672"/>
      <c r="EL301" s="672"/>
      <c r="EM301" s="672"/>
      <c r="EN301" s="672">
        <f>IF(Duombaze!EK301="",0,INDEX(DU!I:I,MATCH(Duombaze!EK301,DU!A:A,0),1))+IF(Duombaze!EL301="",0,INDEX(DU!I:I,MATCH(Duombaze!EL301,DU!A:A,0),1))+IF(Duombaze!EM301="",0,INDEX(DU!I:I,MATCH(Duombaze!EM301,DU!A:A,0),1))</f>
        <v>0</v>
      </c>
      <c r="EO301" s="19">
        <f>IF(Duombaze!EK301="",0,INDEX(DU!K:K,MATCH(Duombaze!EK301,DU!A:A,0),1))+IF(Duombaze!EL301="",0,INDEX(DU!K:K,MATCH(Duombaze!EL301,DU!A:A,0),1))+IF(Duombaze!EM301="",0,INDEX(DU!K:K,MATCH(Duombaze!EM301,DU!A:A,0),1))</f>
        <v>0</v>
      </c>
      <c r="EP301" s="19"/>
      <c r="EQ301" s="19"/>
      <c r="ER301" s="65"/>
      <c r="ES301" s="17" t="str">
        <f t="shared" si="125"/>
        <v/>
      </c>
      <c r="ET301" s="19"/>
      <c r="EU301" s="19"/>
      <c r="EV301" s="19"/>
      <c r="EW301" s="19"/>
      <c r="EX301" s="19" t="str">
        <f t="shared" si="130"/>
        <v/>
      </c>
      <c r="EY301" s="19"/>
      <c r="EZ301" s="672"/>
      <c r="FA301" s="672"/>
      <c r="FB301" s="672">
        <f>IF(Duombaze!EZ301="",0,INDEX(DU!I:I,MATCH(Duombaze!EZ301,DU!A:A,0),1))+IF(Duombaze!FA301="",0,INDEX(DU!I:I,MATCH(Duombaze!FA301,DU!A:A,0),1))</f>
        <v>0</v>
      </c>
      <c r="FC301" s="19">
        <f>IF(Duombaze!EZ301="",0,INDEX(DU!K:K,MATCH(Duombaze!EZ301,DU!A:A,0),1))+IF(Duombaze!FA301="",0,INDEX(DU!K:K,MATCH(Duombaze!FA301,DU!A:A,0),1))</f>
        <v>0</v>
      </c>
      <c r="FD301" s="19"/>
      <c r="FE301" s="19"/>
      <c r="FF301" s="19"/>
      <c r="FG301" s="19"/>
      <c r="FH301" s="19"/>
      <c r="FI301" s="19"/>
      <c r="FJ301" s="19"/>
      <c r="FK301" s="65"/>
      <c r="FL301" s="730"/>
      <c r="FM301" s="671"/>
      <c r="FN301" s="671"/>
      <c r="FO301" s="671"/>
      <c r="FP301" s="671"/>
      <c r="FQ301" s="671">
        <f>IF(Duombaze!FM301="",0,INDEX(DU!I:I,MATCH(Duombaze!FM301,DU!A:A,0),1))+IF(Duombaze!FN301="",0,INDEX(DU!I:I,MATCH(Duombaze!FN301,DU!A:A,0),1))+IF(Duombaze!FO301="",0,INDEX(DU!I:I,MATCH(Duombaze!FO301,DU!A:A,0),1))+IF(Duombaze!FP301="",0,INDEX(DU!I:I,MATCH(Duombaze!FP301,DU!A:A,0),1))</f>
        <v>0</v>
      </c>
      <c r="FR301" s="673">
        <f>IF(Duombaze!FM301="",0,INDEX(DU!K:K,MATCH(Duombaze!FM301,DU!A:A,0),1))+IF(Duombaze!FN301="",0,INDEX(DU!K:K,MATCH(Duombaze!FN301,DU!A:A,0),1))+IF(Duombaze!FO301="",0,INDEX(DU!K:K,MATCH(Duombaze!FO301,DU!A:A,0),1))+IF(Duombaze!FP301="",0,INDEX(DU!K:K,MATCH(Duombaze!FP301,DU!A:A,0),1))</f>
        <v>0</v>
      </c>
      <c r="FT301" s="100" t="s">
        <v>730</v>
      </c>
      <c r="FU301" s="100" t="s">
        <v>11</v>
      </c>
    </row>
    <row r="302" spans="1:183" s="20" customFormat="1" ht="23.45" customHeight="1" x14ac:dyDescent="0.25">
      <c r="A302" s="41">
        <v>8</v>
      </c>
      <c r="B302" s="41" t="s">
        <v>784</v>
      </c>
      <c r="C302" s="16" t="s">
        <v>216</v>
      </c>
      <c r="D302" s="19"/>
      <c r="E302" s="17" t="str">
        <f t="shared" si="145"/>
        <v/>
      </c>
      <c r="F302" s="19"/>
      <c r="G302" s="639"/>
      <c r="H302" s="639"/>
      <c r="I302" s="639"/>
      <c r="J302" s="639"/>
      <c r="K302" s="639"/>
      <c r="L302" s="639"/>
      <c r="M302" s="639"/>
      <c r="N302" s="639"/>
      <c r="O302" s="639"/>
      <c r="P302" s="639">
        <f>IF(Duombaze!G302="",0,INDEX(DU!I:I,MATCH(Duombaze!G302,DU!A:A,0),1))+IF(Duombaze!H302="",0,INDEX(DU!I:I,MATCH(Duombaze!H302,DU!A:A,0),1))+IF(Duombaze!I302="",0,INDEX(DU!I:I,MATCH(Duombaze!I302,DU!A:A,0),1))+IF(Duombaze!J302="",0,INDEX(DU!I:I,MATCH(Duombaze!J302,DU!A:A,0),1))+IF(Duombaze!K302="",0,INDEX(DU!I:I,MATCH(Duombaze!K302,DU!A:A,0),1))+IF(Duombaze!L302="",0,INDEX(DU!I:I,MATCH(Duombaze!L302,DU!A:A,0),1))+IF(Duombaze!M302="",0,INDEX(DU!I:I,MATCH(Duombaze!M302,DU!A:A,0),1))+IF(Duombaze!N302="",0,INDEX(DU!I:I,MATCH(Duombaze!N302,DU!A:A,0),1))+IF(Duombaze!O302="",0,INDEX(DU!I:I,MATCH(Duombaze!O302,DU!A:A,0),1))</f>
        <v>0</v>
      </c>
      <c r="Q302" s="638">
        <f>IF(Duombaze!G302="",0,INDEX(DU!K:K,MATCH(Duombaze!G302,DU!A:A,0),1))+IF(Duombaze!H302="",0,INDEX(DU!K:K,MATCH(Duombaze!H302,DU!A:A,0),1))+IF(Duombaze!I302="",0,INDEX(DU!K:K,MATCH(Duombaze!I302,DU!A:A,0),1))+IF(Duombaze!J302="",0,INDEX(DU!K:K,MATCH(Duombaze!J302,DU!A:A,0),1))+IF(Duombaze!K302="",0,INDEX(DU!K:K,MATCH(Duombaze!K302,DU!A:A,0),1))+IF(Duombaze!L302="",0,INDEX(DU!K:K,MATCH(Duombaze!L302,DU!A:A,0),1))+IF(Duombaze!M302="",0,INDEX(DU!K:K,MATCH(Duombaze!M302,DU!A:A,0),1))+IF(Duombaze!N302="",0,INDEX(DU!K:K,MATCH(Duombaze!N302,DU!A:A,0),1))+IF(Duombaze!O302="",0,INDEX(DU!K:K,MATCH(Duombaze!O302,DU!A:A,0),1))</f>
        <v>0</v>
      </c>
      <c r="R302" s="19"/>
      <c r="S302" s="52"/>
      <c r="T302" s="881"/>
      <c r="U302" s="17">
        <f>IF(Duombaze!T302="",0,INDEX(DU!I:I,MATCH(Duombaze!T302,DU!A:A,0),1))</f>
        <v>0</v>
      </c>
      <c r="V302" s="17">
        <f>IF(Duombaze!T302="",0,INDEX(DU!K:K,MATCH(Duombaze!T302,DU!A:A,0),1))</f>
        <v>0</v>
      </c>
      <c r="W302" s="19"/>
      <c r="X302" s="19"/>
      <c r="Y302" s="134"/>
      <c r="Z302" s="65"/>
      <c r="AA302" s="17" t="str">
        <f t="shared" si="135"/>
        <v/>
      </c>
      <c r="AB302" s="19"/>
      <c r="AC302" s="19">
        <f>IF(Duombaze!AB302="",0,INDEX(DU!I:I,MATCH(Duombaze!AB302,DU!A:A,0),1))</f>
        <v>0</v>
      </c>
      <c r="AD302" s="25">
        <f>IF(Duombaze!AB302="",0,INDEX(DU!K:K,MATCH(Duombaze!AB302,DU!A:A,0),1))</f>
        <v>0</v>
      </c>
      <c r="AE302" s="19"/>
      <c r="AF302" s="19"/>
      <c r="AG302" s="19"/>
      <c r="AH302" s="17" t="str">
        <f t="shared" si="132"/>
        <v/>
      </c>
      <c r="AI302" s="19"/>
      <c r="AJ302" s="639"/>
      <c r="AK302" s="639"/>
      <c r="AL302" s="639"/>
      <c r="AM302" s="639">
        <f>IF(Duombaze!AJ302="",0,INDEX(DU!I:I,MATCH(Duombaze!AJ302,DU!A:A,0),1))+IF(Duombaze!AK302="",0,INDEX(DU!I:I,MATCH(Duombaze!AK302,DU!A:A,0),1))+IF(Duombaze!AL302="",0,INDEX(DU!I:I,MATCH(Duombaze!AL302,DU!A:A,0),1))</f>
        <v>0</v>
      </c>
      <c r="AN302" s="639">
        <f>IF(Duombaze!AJ302="",0,INDEX(DU!K:K,MATCH(Duombaze!AJ302,DU!A:A,0),1))+IF(Duombaze!AK302="",0,INDEX(DU!K:K,MATCH(Duombaze!AK302,DU!A:A,0),1))+IF(Duombaze!AL302="",0,INDEX(DU!K:K,MATCH(Duombaze!AL302,DU!A:A,0),1))</f>
        <v>0</v>
      </c>
      <c r="AO302" s="19"/>
      <c r="AP302" s="19"/>
      <c r="AQ302" s="19"/>
      <c r="AR302" s="17" t="str">
        <f t="shared" si="136"/>
        <v/>
      </c>
      <c r="AS302" s="19"/>
      <c r="AT302" s="639"/>
      <c r="AU302" s="639"/>
      <c r="AV302" s="639"/>
      <c r="AW302" s="639"/>
      <c r="AX302" s="639"/>
      <c r="AY302" s="639"/>
      <c r="AZ302" s="639"/>
      <c r="BA302" s="639"/>
      <c r="BB302" s="639"/>
      <c r="BC302" s="639">
        <f>IF(Duombaze!AT302="",0,INDEX(DU!I:I,MATCH(Duombaze!AT302,DU!A:A,0),1))+IF(Duombaze!AU302="",0,INDEX(DU!I:I,MATCH(Duombaze!AU302,DU!A:A,0),1))+IF(Duombaze!AV302="",0,INDEX(DU!I:I,MATCH(Duombaze!AV302,DU!A:A,0),1))+IF(Duombaze!AW302="",0,INDEX(DU!I:I,MATCH(Duombaze!AW302,DU!A:A,0),1))+IF(Duombaze!AX302="",0,INDEX(DU!I:I,MATCH(Duombaze!AX302,DU!A:A,0),1))+IF(Duombaze!AY302="",0,INDEX(DU!I:I,MATCH(Duombaze!AY302,DU!A:A,0),1))+IF(Duombaze!AZ302="",0,INDEX(DU!I:I,MATCH(Duombaze!AZ302,DU!A:A,0),1))+IF(Duombaze!BA302="",0,INDEX(DU!I:I,MATCH(Duombaze!BA302,DU!A:A,0),1))+IF(Duombaze!BB302="",0,INDEX(DU!I:I,MATCH(Duombaze!BB302,DU!A:A,0),1))</f>
        <v>0</v>
      </c>
      <c r="BD302" s="638">
        <f>IF(Duombaze!AT302="",0,INDEX(DU!K:K,MATCH(Duombaze!AT302,DU!A:A,0),1))+IF(Duombaze!AU302="",0,INDEX(DU!K:K,MATCH(Duombaze!AU302,DU!A:A,0),1))+IF(Duombaze!AV302="",0,INDEX(DU!K:K,MATCH(Duombaze!AV302,DU!A:A,0),1))+IF(Duombaze!AW302="",0,INDEX(DU!K:K,MATCH(Duombaze!AW302,DU!A:A,0),1))+IF(Duombaze!AX302="",0,INDEX(DU!K:K,MATCH(Duombaze!AX302,DU!A:A,0),1))+IF(Duombaze!AY302="",0,INDEX(DU!K:K,MATCH(Duombaze!AY302,DU!A:A,0),1))+IF(Duombaze!AZ302="",0,INDEX(DU!K:K,MATCH(Duombaze!AZ302,DU!A:A,0),1))+IF(Duombaze!BA302="",0,INDEX(DU!K:K,MATCH(Duombaze!BA302,DU!A:A,0),1))+IF(Duombaze!BB302="",0,INDEX(DU!K:K,MATCH(Duombaze!BB302,DU!A:A,0),1))</f>
        <v>0</v>
      </c>
      <c r="BE302" s="19"/>
      <c r="BF302" s="19"/>
      <c r="BG302" s="65"/>
      <c r="BH302" s="17" t="str">
        <f t="shared" si="146"/>
        <v/>
      </c>
      <c r="BI302" s="19"/>
      <c r="BJ302" s="639"/>
      <c r="BK302" s="639"/>
      <c r="BL302" s="639"/>
      <c r="BM302" s="639">
        <f>IF(Duombaze!BJ302="",0,INDEX(DU!I:I,MATCH(Duombaze!BJ302,DU!A:A,0),1))+IF(Duombaze!BK302="",0,INDEX(DU!I:I,MATCH(Duombaze!BK302,DU!A:A,0),1))+IF(Duombaze!BL302="",0,INDEX(DU!I:I,MATCH(Duombaze!BL302,DU!A:A,0),1))</f>
        <v>0</v>
      </c>
      <c r="BN302" s="638">
        <f>IF(Duombaze!BJ302="",0,INDEX(DU!K:K,MATCH(Duombaze!BJ302,DU!A:A,0),1))+IF(Duombaze!BK302="",0,INDEX(DU!K:K,MATCH(Duombaze!BK302,DU!A:A,0),1))+IF(Duombaze!BL302="",0,INDEX(DU!K:K,MATCH(Duombaze!BL302,DU!A:A,0),1))</f>
        <v>0</v>
      </c>
      <c r="BO302" s="19"/>
      <c r="BP302" s="19"/>
      <c r="BQ302" s="19"/>
      <c r="BR302" s="19" t="str">
        <f t="shared" si="137"/>
        <v/>
      </c>
      <c r="BS302" s="19"/>
      <c r="BT302" s="19"/>
      <c r="BU302" s="19"/>
      <c r="BV302" s="19"/>
      <c r="BW302" s="19">
        <f>IF(Duombaze!BT302="",0,INDEX(DU!I:I,MATCH(Duombaze!BT302,DU!A:A,0),1))+IF(Duombaze!BU302="",0,INDEX(DU!I:I,MATCH(Duombaze!BU302,DU!A:A,0),1))+IF(Duombaze!BV302="",0,INDEX(DU!I:I,MATCH(Duombaze!BV302,DU!A:A,0),1))</f>
        <v>0</v>
      </c>
      <c r="BX302" s="19">
        <f>IF(Duombaze!BT302="",0,INDEX(DU!K:K,MATCH(Duombaze!BT302,DU!A:A,0),1))+IF(Duombaze!BU302="",0,INDEX(DU!K:K,MATCH(Duombaze!BU302,DU!A:A,0),1))+IF(Duombaze!BV302="",0,INDEX(DU!K:K,MATCH(Duombaze!BV302,DU!A:A,0),1))</f>
        <v>0</v>
      </c>
      <c r="BY302" s="19"/>
      <c r="BZ302" s="19"/>
      <c r="CA302" s="19"/>
      <c r="CB302" s="19" t="str">
        <f t="shared" si="134"/>
        <v/>
      </c>
      <c r="CC302" s="19"/>
      <c r="CD302" s="19">
        <f>IF(Duombaze!CC302="",0,INDEX(DU!I:I,MATCH(Duombaze!CC302,DU!A:A,0),1))</f>
        <v>0</v>
      </c>
      <c r="CE302" s="17">
        <f>IF(Duombaze!CC302="",0,INDEX(DU!K:K,MATCH(Duombaze!CC302,DU!A:A,0),1))</f>
        <v>0</v>
      </c>
      <c r="CF302" s="19"/>
      <c r="CG302" s="19"/>
      <c r="CH302" s="19"/>
      <c r="CI302" s="17" t="str">
        <f t="shared" si="138"/>
        <v/>
      </c>
      <c r="CJ302" s="19"/>
      <c r="CK302" s="19">
        <f>IF(Duombaze!CJ302="",0,INDEX(DU!I:I,MATCH(Duombaze!CJ302,DU!A:A,0),1))</f>
        <v>0</v>
      </c>
      <c r="CL302" s="17">
        <f>IF(Duombaze!CJ302="",0,INDEX(DU!K:K,MATCH(Duombaze!CJ302,DU!A:A,0),1))</f>
        <v>0</v>
      </c>
      <c r="CM302" s="19"/>
      <c r="CN302" s="19"/>
      <c r="CO302" s="19"/>
      <c r="CP302" s="17" t="str">
        <f t="shared" si="139"/>
        <v/>
      </c>
      <c r="CQ302" s="19"/>
      <c r="CR302" s="639"/>
      <c r="CS302" s="639"/>
      <c r="CT302" s="639">
        <f>IF(Duombaze!CR302="",0,INDEX(DU!I:I,MATCH(Duombaze!CR302,DU!A:A,0),1))+IF(Duombaze!CS302="",0,INDEX(DU!I:I,MATCH(Duombaze!CS302,DU!A:A,0),1))</f>
        <v>0</v>
      </c>
      <c r="CU302" s="19">
        <f>IF(Duombaze!CR302="",0,INDEX(DU!K:K,MATCH(Duombaze!CR302,DU!A:A,0),1))+IF(Duombaze!CS302="",0,INDEX(DU!K:K,MATCH(Duombaze!CS302,DU!A:A,0),1))</f>
        <v>0</v>
      </c>
      <c r="CV302" s="19"/>
      <c r="CW302" s="19"/>
      <c r="CX302" s="19"/>
      <c r="CY302" s="17" t="str">
        <f t="shared" si="140"/>
        <v/>
      </c>
      <c r="CZ302" s="19"/>
      <c r="DA302" s="672"/>
      <c r="DB302" s="672"/>
      <c r="DC302" s="672">
        <f>IF(Duombaze!DA302="",0,INDEX(DU!I:I,MATCH(Duombaze!DA302,DU!A:A,0),1))+IF(Duombaze!DB302="",0,INDEX(DU!I:I,MATCH(Duombaze!DB302,DU!A:A,0),1))</f>
        <v>0</v>
      </c>
      <c r="DD302" s="19">
        <f>IF(Duombaze!DA302="",0,INDEX(DU!K:K,MATCH(Duombaze!DA302,DU!A:A,0),1))+IF(Duombaze!DB302="",0,INDEX(DU!K:K,MATCH(Duombaze!DB302,DU!A:A,0),1))</f>
        <v>0</v>
      </c>
      <c r="DE302" s="19"/>
      <c r="DF302" s="19"/>
      <c r="DG302" s="19"/>
      <c r="DH302" s="19" t="str">
        <f t="shared" si="141"/>
        <v/>
      </c>
      <c r="DI302" s="19"/>
      <c r="DJ302" s="672"/>
      <c r="DK302" s="672"/>
      <c r="DL302" s="672">
        <f>IF(Duombaze!DJ302="",0,INDEX(DU!I:I,MATCH(Duombaze!DJ302,DU!A:A,0),1))+IF(Duombaze!DK302="",0,INDEX(DU!I:I,MATCH(Duombaze!DK302,DU!A:A,0),1))</f>
        <v>0</v>
      </c>
      <c r="DM302" s="19">
        <f>IF(Duombaze!DJ302="",0,INDEX(DU!K:K,MATCH(Duombaze!DJ302,DU!A:A,0),1))+IF(Duombaze!DK302="",0,INDEX(DU!K:K,MATCH(Duombaze!DK302,DU!A:A,0),1))</f>
        <v>0</v>
      </c>
      <c r="DN302" s="19"/>
      <c r="DO302" s="19"/>
      <c r="DP302" s="19"/>
      <c r="DQ302" s="17" t="str">
        <f t="shared" si="142"/>
        <v/>
      </c>
      <c r="DR302" s="19"/>
      <c r="DS302" s="672"/>
      <c r="DT302" s="672"/>
      <c r="DU302" s="672"/>
      <c r="DV302" s="672"/>
      <c r="DW302" s="672">
        <f>IF(Duombaze!DS302="",0,INDEX(DU!I:I,MATCH(Duombaze!DS302,DU!A:A,0),1))+IF(Duombaze!DT302="",0,INDEX(DU!I:I,MATCH(Duombaze!DT302,DU!A:A,0),1))+IF(Duombaze!DU302="",0,INDEX(DU!I:I,MATCH(Duombaze!DU302,DU!A:A,0),1))+IF(Duombaze!DV302="",0,INDEX(DU!I:I,MATCH(Duombaze!DV302,DU!A:A,0),1))</f>
        <v>0</v>
      </c>
      <c r="DX302" s="638">
        <f>IF(Duombaze!DS302="",0,INDEX(DU!K:K,MATCH(Duombaze!DS302,DU!A:A,0),1))+IF(Duombaze!DT302="",0,INDEX(DU!K:K,MATCH(Duombaze!DT302,DU!A:A,0),1))+IF(Duombaze!DU302="",0,INDEX(DU!K:K,MATCH(Duombaze!DU302,DU!A:A,0),1))+IF(Duombaze!DV302="",0,INDEX(DU!K:KH,MATCH(Duombaze!DV302,DU!A:A,0),1))</f>
        <v>0</v>
      </c>
      <c r="DY302" s="19"/>
      <c r="DZ302" s="19"/>
      <c r="EA302" s="19"/>
      <c r="EB302" s="19" t="str">
        <f t="shared" si="124"/>
        <v/>
      </c>
      <c r="EC302" s="19"/>
      <c r="ED302" s="19">
        <f>IF(Duombaze!EC302="",0,INDEX(DU!I:I,MATCH(Duombaze!EC302,DU!A:A,0),1))</f>
        <v>0</v>
      </c>
      <c r="EE302" s="638">
        <f>IF(Duombaze!EC302="",0,INDEX(DU!K:K,MATCH(Duombaze!EC302,DU!A:A,0),1))</f>
        <v>0</v>
      </c>
      <c r="EF302" s="19"/>
      <c r="EG302" s="19"/>
      <c r="EH302" s="19"/>
      <c r="EI302" s="17" t="str">
        <f t="shared" si="129"/>
        <v/>
      </c>
      <c r="EJ302" s="19"/>
      <c r="EK302" s="672"/>
      <c r="EL302" s="672"/>
      <c r="EM302" s="672"/>
      <c r="EN302" s="672">
        <f>IF(Duombaze!EK302="",0,INDEX(DU!I:I,MATCH(Duombaze!EK302,DU!A:A,0),1))+IF(Duombaze!EL302="",0,INDEX(DU!I:I,MATCH(Duombaze!EL302,DU!A:A,0),1))+IF(Duombaze!EM302="",0,INDEX(DU!I:I,MATCH(Duombaze!EM302,DU!A:A,0),1))</f>
        <v>0</v>
      </c>
      <c r="EO302" s="19">
        <f>IF(Duombaze!EK302="",0,INDEX(DU!K:K,MATCH(Duombaze!EK302,DU!A:A,0),1))+IF(Duombaze!EL302="",0,INDEX(DU!K:K,MATCH(Duombaze!EL302,DU!A:A,0),1))+IF(Duombaze!EM302="",0,INDEX(DU!K:K,MATCH(Duombaze!EM302,DU!A:A,0),1))</f>
        <v>0</v>
      </c>
      <c r="EP302" s="19"/>
      <c r="EQ302" s="19"/>
      <c r="ER302" s="65"/>
      <c r="ES302" s="17" t="str">
        <f t="shared" si="125"/>
        <v/>
      </c>
      <c r="ET302" s="19"/>
      <c r="EU302" s="19"/>
      <c r="EV302" s="19"/>
      <c r="EW302" s="19"/>
      <c r="EX302" s="19" t="str">
        <f t="shared" si="130"/>
        <v/>
      </c>
      <c r="EY302" s="19"/>
      <c r="EZ302" s="672"/>
      <c r="FA302" s="672"/>
      <c r="FB302" s="672">
        <f>IF(Duombaze!EZ302="",0,INDEX(DU!I:I,MATCH(Duombaze!EZ302,DU!A:A,0),1))+IF(Duombaze!FA302="",0,INDEX(DU!I:I,MATCH(Duombaze!FA302,DU!A:A,0),1))</f>
        <v>0</v>
      </c>
      <c r="FC302" s="19">
        <f>IF(Duombaze!EZ302="",0,INDEX(DU!K:K,MATCH(Duombaze!EZ302,DU!A:A,0),1))+IF(Duombaze!FA302="",0,INDEX(DU!K:K,MATCH(Duombaze!FA302,DU!A:A,0),1))</f>
        <v>0</v>
      </c>
      <c r="FD302" s="19"/>
      <c r="FE302" s="19"/>
      <c r="FF302" s="19"/>
      <c r="FG302" s="19"/>
      <c r="FH302" s="19"/>
      <c r="FI302" s="19"/>
      <c r="FJ302" s="19"/>
      <c r="FK302" s="65"/>
      <c r="FL302" s="730"/>
      <c r="FM302" s="671"/>
      <c r="FN302" s="671"/>
      <c r="FO302" s="671"/>
      <c r="FP302" s="671"/>
      <c r="FQ302" s="671">
        <f>IF(Duombaze!FM302="",0,INDEX(DU!I:I,MATCH(Duombaze!FM302,DU!A:A,0),1))+IF(Duombaze!FN302="",0,INDEX(DU!I:I,MATCH(Duombaze!FN302,DU!A:A,0),1))+IF(Duombaze!FO302="",0,INDEX(DU!I:I,MATCH(Duombaze!FO302,DU!A:A,0),1))+IF(Duombaze!FP302="",0,INDEX(DU!I:I,MATCH(Duombaze!FP302,DU!A:A,0),1))</f>
        <v>0</v>
      </c>
      <c r="FR302" s="673">
        <f>IF(Duombaze!FM302="",0,INDEX(DU!K:K,MATCH(Duombaze!FM302,DU!A:A,0),1))+IF(Duombaze!FN302="",0,INDEX(DU!K:K,MATCH(Duombaze!FN302,DU!A:A,0),1))+IF(Duombaze!FO302="",0,INDEX(DU!K:K,MATCH(Duombaze!FO302,DU!A:A,0),1))+IF(Duombaze!FP302="",0,INDEX(DU!K:K,MATCH(Duombaze!FP302,DU!A:A,0),1))</f>
        <v>0</v>
      </c>
      <c r="FT302" s="100" t="s">
        <v>731</v>
      </c>
      <c r="FU302" s="100" t="s">
        <v>13</v>
      </c>
    </row>
    <row r="303" spans="1:183" s="20" customFormat="1" ht="23.45" customHeight="1" x14ac:dyDescent="0.25">
      <c r="A303" s="41">
        <v>9</v>
      </c>
      <c r="B303" s="41" t="s">
        <v>784</v>
      </c>
      <c r="C303" s="16" t="s">
        <v>216</v>
      </c>
      <c r="D303" s="19"/>
      <c r="E303" s="17" t="str">
        <f t="shared" si="145"/>
        <v/>
      </c>
      <c r="F303" s="19"/>
      <c r="G303" s="639"/>
      <c r="H303" s="639"/>
      <c r="I303" s="639"/>
      <c r="J303" s="639"/>
      <c r="K303" s="639"/>
      <c r="L303" s="639"/>
      <c r="M303" s="639"/>
      <c r="N303" s="639"/>
      <c r="O303" s="639"/>
      <c r="P303" s="639">
        <f>IF(Duombaze!G303="",0,INDEX(DU!I:I,MATCH(Duombaze!G303,DU!A:A,0),1))+IF(Duombaze!H303="",0,INDEX(DU!I:I,MATCH(Duombaze!H303,DU!A:A,0),1))+IF(Duombaze!I303="",0,INDEX(DU!I:I,MATCH(Duombaze!I303,DU!A:A,0),1))+IF(Duombaze!J303="",0,INDEX(DU!I:I,MATCH(Duombaze!J303,DU!A:A,0),1))+IF(Duombaze!K303="",0,INDEX(DU!I:I,MATCH(Duombaze!K303,DU!A:A,0),1))+IF(Duombaze!L303="",0,INDEX(DU!I:I,MATCH(Duombaze!L303,DU!A:A,0),1))+IF(Duombaze!M303="",0,INDEX(DU!I:I,MATCH(Duombaze!M303,DU!A:A,0),1))+IF(Duombaze!N303="",0,INDEX(DU!I:I,MATCH(Duombaze!N303,DU!A:A,0),1))+IF(Duombaze!O303="",0,INDEX(DU!I:I,MATCH(Duombaze!O303,DU!A:A,0),1))</f>
        <v>0</v>
      </c>
      <c r="Q303" s="638">
        <f>IF(Duombaze!G303="",0,INDEX(DU!K:K,MATCH(Duombaze!G303,DU!A:A,0),1))+IF(Duombaze!H303="",0,INDEX(DU!K:K,MATCH(Duombaze!H303,DU!A:A,0),1))+IF(Duombaze!I303="",0,INDEX(DU!K:K,MATCH(Duombaze!I303,DU!A:A,0),1))+IF(Duombaze!J303="",0,INDEX(DU!K:K,MATCH(Duombaze!J303,DU!A:A,0),1))+IF(Duombaze!K303="",0,INDEX(DU!K:K,MATCH(Duombaze!K303,DU!A:A,0),1))+IF(Duombaze!L303="",0,INDEX(DU!K:K,MATCH(Duombaze!L303,DU!A:A,0),1))+IF(Duombaze!M303="",0,INDEX(DU!K:K,MATCH(Duombaze!M303,DU!A:A,0),1))+IF(Duombaze!N303="",0,INDEX(DU!K:K,MATCH(Duombaze!N303,DU!A:A,0),1))+IF(Duombaze!O303="",0,INDEX(DU!K:K,MATCH(Duombaze!O303,DU!A:A,0),1))</f>
        <v>0</v>
      </c>
      <c r="R303" s="19"/>
      <c r="S303" s="52"/>
      <c r="T303" s="881"/>
      <c r="U303" s="17">
        <f>IF(Duombaze!T303="",0,INDEX(DU!I:I,MATCH(Duombaze!T303,DU!A:A,0),1))</f>
        <v>0</v>
      </c>
      <c r="V303" s="17">
        <f>IF(Duombaze!T303="",0,INDEX(DU!K:K,MATCH(Duombaze!T303,DU!A:A,0),1))</f>
        <v>0</v>
      </c>
      <c r="W303" s="19"/>
      <c r="X303" s="19"/>
      <c r="Y303" s="134"/>
      <c r="Z303" s="65"/>
      <c r="AA303" s="17" t="str">
        <f t="shared" si="135"/>
        <v/>
      </c>
      <c r="AB303" s="19"/>
      <c r="AC303" s="19">
        <f>IF(Duombaze!AB303="",0,INDEX(DU!I:I,MATCH(Duombaze!AB303,DU!A:A,0),1))</f>
        <v>0</v>
      </c>
      <c r="AD303" s="25">
        <f>IF(Duombaze!AB303="",0,INDEX(DU!K:K,MATCH(Duombaze!AB303,DU!A:A,0),1))</f>
        <v>0</v>
      </c>
      <c r="AE303" s="19"/>
      <c r="AF303" s="19"/>
      <c r="AG303" s="19"/>
      <c r="AH303" s="17" t="str">
        <f t="shared" si="132"/>
        <v/>
      </c>
      <c r="AI303" s="19"/>
      <c r="AJ303" s="639"/>
      <c r="AK303" s="639"/>
      <c r="AL303" s="639"/>
      <c r="AM303" s="639">
        <f>IF(Duombaze!AJ303="",0,INDEX(DU!I:I,MATCH(Duombaze!AJ303,DU!A:A,0),1))+IF(Duombaze!AK303="",0,INDEX(DU!I:I,MATCH(Duombaze!AK303,DU!A:A,0),1))+IF(Duombaze!AL303="",0,INDEX(DU!I:I,MATCH(Duombaze!AL303,DU!A:A,0),1))</f>
        <v>0</v>
      </c>
      <c r="AN303" s="639">
        <f>IF(Duombaze!AJ303="",0,INDEX(DU!K:K,MATCH(Duombaze!AJ303,DU!A:A,0),1))+IF(Duombaze!AK303="",0,INDEX(DU!K:K,MATCH(Duombaze!AK303,DU!A:A,0),1))+IF(Duombaze!AL303="",0,INDEX(DU!K:K,MATCH(Duombaze!AL303,DU!A:A,0),1))</f>
        <v>0</v>
      </c>
      <c r="AO303" s="19"/>
      <c r="AP303" s="19"/>
      <c r="AQ303" s="19"/>
      <c r="AR303" s="17" t="str">
        <f t="shared" si="136"/>
        <v/>
      </c>
      <c r="AS303" s="19"/>
      <c r="AT303" s="639"/>
      <c r="AU303" s="639"/>
      <c r="AV303" s="639"/>
      <c r="AW303" s="639"/>
      <c r="AX303" s="639"/>
      <c r="AY303" s="639"/>
      <c r="AZ303" s="639"/>
      <c r="BA303" s="639"/>
      <c r="BB303" s="639"/>
      <c r="BC303" s="639">
        <f>IF(Duombaze!AT303="",0,INDEX(DU!I:I,MATCH(Duombaze!AT303,DU!A:A,0),1))+IF(Duombaze!AU303="",0,INDEX(DU!I:I,MATCH(Duombaze!AU303,DU!A:A,0),1))+IF(Duombaze!AV303="",0,INDEX(DU!I:I,MATCH(Duombaze!AV303,DU!A:A,0),1))+IF(Duombaze!AW303="",0,INDEX(DU!I:I,MATCH(Duombaze!AW303,DU!A:A,0),1))+IF(Duombaze!AX303="",0,INDEX(DU!I:I,MATCH(Duombaze!AX303,DU!A:A,0),1))+IF(Duombaze!AY303="",0,INDEX(DU!I:I,MATCH(Duombaze!AY303,DU!A:A,0),1))+IF(Duombaze!AZ303="",0,INDEX(DU!I:I,MATCH(Duombaze!AZ303,DU!A:A,0),1))+IF(Duombaze!BA303="",0,INDEX(DU!I:I,MATCH(Duombaze!BA303,DU!A:A,0),1))+IF(Duombaze!BB303="",0,INDEX(DU!I:I,MATCH(Duombaze!BB303,DU!A:A,0),1))</f>
        <v>0</v>
      </c>
      <c r="BD303" s="638">
        <f>IF(Duombaze!AT303="",0,INDEX(DU!K:K,MATCH(Duombaze!AT303,DU!A:A,0),1))+IF(Duombaze!AU303="",0,INDEX(DU!K:K,MATCH(Duombaze!AU303,DU!A:A,0),1))+IF(Duombaze!AV303="",0,INDEX(DU!K:K,MATCH(Duombaze!AV303,DU!A:A,0),1))+IF(Duombaze!AW303="",0,INDEX(DU!K:K,MATCH(Duombaze!AW303,DU!A:A,0),1))+IF(Duombaze!AX303="",0,INDEX(DU!K:K,MATCH(Duombaze!AX303,DU!A:A,0),1))+IF(Duombaze!AY303="",0,INDEX(DU!K:K,MATCH(Duombaze!AY303,DU!A:A,0),1))+IF(Duombaze!AZ303="",0,INDEX(DU!K:K,MATCH(Duombaze!AZ303,DU!A:A,0),1))+IF(Duombaze!BA303="",0,INDEX(DU!K:K,MATCH(Duombaze!BA303,DU!A:A,0),1))+IF(Duombaze!BB303="",0,INDEX(DU!K:K,MATCH(Duombaze!BB303,DU!A:A,0),1))</f>
        <v>0</v>
      </c>
      <c r="BE303" s="19"/>
      <c r="BF303" s="19"/>
      <c r="BG303" s="65"/>
      <c r="BH303" s="17" t="str">
        <f t="shared" si="146"/>
        <v/>
      </c>
      <c r="BI303" s="19"/>
      <c r="BJ303" s="639"/>
      <c r="BK303" s="639"/>
      <c r="BL303" s="639"/>
      <c r="BM303" s="639">
        <f>IF(Duombaze!BJ303="",0,INDEX(DU!I:I,MATCH(Duombaze!BJ303,DU!A:A,0),1))+IF(Duombaze!BK303="",0,INDEX(DU!I:I,MATCH(Duombaze!BK303,DU!A:A,0),1))+IF(Duombaze!BL303="",0,INDEX(DU!I:I,MATCH(Duombaze!BL303,DU!A:A,0),1))</f>
        <v>0</v>
      </c>
      <c r="BN303" s="638">
        <f>IF(Duombaze!BJ303="",0,INDEX(DU!K:K,MATCH(Duombaze!BJ303,DU!A:A,0),1))+IF(Duombaze!BK303="",0,INDEX(DU!K:K,MATCH(Duombaze!BK303,DU!A:A,0),1))+IF(Duombaze!BL303="",0,INDEX(DU!K:K,MATCH(Duombaze!BL303,DU!A:A,0),1))</f>
        <v>0</v>
      </c>
      <c r="BO303" s="19"/>
      <c r="BP303" s="19"/>
      <c r="BQ303" s="19"/>
      <c r="BR303" s="19" t="str">
        <f t="shared" si="137"/>
        <v/>
      </c>
      <c r="BS303" s="19"/>
      <c r="BT303" s="19"/>
      <c r="BU303" s="19"/>
      <c r="BV303" s="19"/>
      <c r="BW303" s="19">
        <f>IF(Duombaze!BT303="",0,INDEX(DU!I:I,MATCH(Duombaze!BT303,DU!A:A,0),1))+IF(Duombaze!BU303="",0,INDEX(DU!I:I,MATCH(Duombaze!BU303,DU!A:A,0),1))+IF(Duombaze!BV303="",0,INDEX(DU!I:I,MATCH(Duombaze!BV303,DU!A:A,0),1))</f>
        <v>0</v>
      </c>
      <c r="BX303" s="19">
        <f>IF(Duombaze!BT303="",0,INDEX(DU!K:K,MATCH(Duombaze!BT303,DU!A:A,0),1))+IF(Duombaze!BU303="",0,INDEX(DU!K:K,MATCH(Duombaze!BU303,DU!A:A,0),1))+IF(Duombaze!BV303="",0,INDEX(DU!K:K,MATCH(Duombaze!BV303,DU!A:A,0),1))</f>
        <v>0</v>
      </c>
      <c r="BY303" s="19"/>
      <c r="BZ303" s="19"/>
      <c r="CA303" s="19"/>
      <c r="CB303" s="19" t="str">
        <f t="shared" si="134"/>
        <v/>
      </c>
      <c r="CC303" s="19"/>
      <c r="CD303" s="19">
        <f>IF(Duombaze!CC303="",0,INDEX(DU!I:I,MATCH(Duombaze!CC303,DU!A:A,0),1))</f>
        <v>0</v>
      </c>
      <c r="CE303" s="17">
        <f>IF(Duombaze!CC303="",0,INDEX(DU!K:K,MATCH(Duombaze!CC303,DU!A:A,0),1))</f>
        <v>0</v>
      </c>
      <c r="CF303" s="19"/>
      <c r="CG303" s="19"/>
      <c r="CH303" s="19"/>
      <c r="CI303" s="17" t="str">
        <f t="shared" si="138"/>
        <v/>
      </c>
      <c r="CJ303" s="19"/>
      <c r="CK303" s="19">
        <f>IF(Duombaze!CJ303="",0,INDEX(DU!I:I,MATCH(Duombaze!CJ303,DU!A:A,0),1))</f>
        <v>0</v>
      </c>
      <c r="CL303" s="17">
        <f>IF(Duombaze!CJ303="",0,INDEX(DU!K:K,MATCH(Duombaze!CJ303,DU!A:A,0),1))</f>
        <v>0</v>
      </c>
      <c r="CM303" s="19"/>
      <c r="CN303" s="19"/>
      <c r="CO303" s="19"/>
      <c r="CP303" s="17" t="str">
        <f t="shared" si="139"/>
        <v/>
      </c>
      <c r="CQ303" s="19"/>
      <c r="CR303" s="639"/>
      <c r="CS303" s="639"/>
      <c r="CT303" s="639">
        <f>IF(Duombaze!CR303="",0,INDEX(DU!I:I,MATCH(Duombaze!CR303,DU!A:A,0),1))+IF(Duombaze!CS303="",0,INDEX(DU!I:I,MATCH(Duombaze!CS303,DU!A:A,0),1))</f>
        <v>0</v>
      </c>
      <c r="CU303" s="19">
        <f>IF(Duombaze!CR303="",0,INDEX(DU!K:K,MATCH(Duombaze!CR303,DU!A:A,0),1))+IF(Duombaze!CS303="",0,INDEX(DU!K:K,MATCH(Duombaze!CS303,DU!A:A,0),1))</f>
        <v>0</v>
      </c>
      <c r="CV303" s="19"/>
      <c r="CW303" s="19"/>
      <c r="CX303" s="19"/>
      <c r="CY303" s="17" t="str">
        <f t="shared" si="140"/>
        <v/>
      </c>
      <c r="CZ303" s="19"/>
      <c r="DA303" s="672"/>
      <c r="DB303" s="672"/>
      <c r="DC303" s="672">
        <f>IF(Duombaze!DA303="",0,INDEX(DU!I:I,MATCH(Duombaze!DA303,DU!A:A,0),1))+IF(Duombaze!DB303="",0,INDEX(DU!I:I,MATCH(Duombaze!DB303,DU!A:A,0),1))</f>
        <v>0</v>
      </c>
      <c r="DD303" s="19">
        <f>IF(Duombaze!DA303="",0,INDEX(DU!K:K,MATCH(Duombaze!DA303,DU!A:A,0),1))+IF(Duombaze!DB303="",0,INDEX(DU!K:K,MATCH(Duombaze!DB303,DU!A:A,0),1))</f>
        <v>0</v>
      </c>
      <c r="DE303" s="19"/>
      <c r="DF303" s="19"/>
      <c r="DG303" s="19"/>
      <c r="DH303" s="19" t="str">
        <f t="shared" si="141"/>
        <v/>
      </c>
      <c r="DI303" s="19"/>
      <c r="DJ303" s="672"/>
      <c r="DK303" s="678"/>
      <c r="DL303" s="678">
        <f>IF(Duombaze!DJ303="",0,INDEX(DU!I:I,MATCH(Duombaze!DJ303,DU!A:A,0),1))+IF(Duombaze!DK303="",0,INDEX(DU!I:I,MATCH(Duombaze!DK303,DU!A:A,0),1))</f>
        <v>0</v>
      </c>
      <c r="DM303" s="19">
        <f>IF(Duombaze!DJ303="",0,INDEX(DU!K:K,MATCH(Duombaze!DJ303,DU!A:A,0),1))+IF(Duombaze!DK303="",0,INDEX(DU!K:K,MATCH(Duombaze!DK303,DU!A:A,0),1))</f>
        <v>0</v>
      </c>
      <c r="DN303" s="52"/>
      <c r="DO303" s="52"/>
      <c r="DP303" s="52"/>
      <c r="DQ303" s="17" t="str">
        <f t="shared" si="142"/>
        <v/>
      </c>
      <c r="DR303" s="65"/>
      <c r="DS303" s="692"/>
      <c r="DT303" s="692"/>
      <c r="DU303" s="692"/>
      <c r="DV303" s="692"/>
      <c r="DW303" s="692">
        <f>IF(Duombaze!DS303="",0,INDEX(DU!I:I,MATCH(Duombaze!DS303,DU!A:A,0),1))+IF(Duombaze!DT303="",0,INDEX(DU!I:I,MATCH(Duombaze!DT303,DU!A:A,0),1))+IF(Duombaze!DU303="",0,INDEX(DU!I:I,MATCH(Duombaze!DU303,DU!A:A,0),1))+IF(Duombaze!DV303="",0,INDEX(DU!I:I,MATCH(Duombaze!DV303,DU!A:A,0),1))</f>
        <v>0</v>
      </c>
      <c r="DX303" s="638">
        <f>IF(Duombaze!DS303="",0,INDEX(DU!K:K,MATCH(Duombaze!DS303,DU!A:A,0),1))+IF(Duombaze!DT303="",0,INDEX(DU!K:K,MATCH(Duombaze!DT303,DU!A:A,0),1))+IF(Duombaze!DU303="",0,INDEX(DU!K:K,MATCH(Duombaze!DU303,DU!A:A,0),1))+IF(Duombaze!DV303="",0,INDEX(DU!K:KH,MATCH(Duombaze!DV303,DU!A:A,0),1))</f>
        <v>0</v>
      </c>
      <c r="DY303" s="65"/>
      <c r="DZ303" s="65"/>
      <c r="EA303" s="19"/>
      <c r="EB303" s="19" t="str">
        <f t="shared" si="124"/>
        <v/>
      </c>
      <c r="EC303" s="19"/>
      <c r="ED303" s="19">
        <f>IF(Duombaze!EC303="",0,INDEX(DU!I:I,MATCH(Duombaze!EC303,DU!A:A,0),1))</f>
        <v>0</v>
      </c>
      <c r="EE303" s="638">
        <f>IF(Duombaze!EC303="",0,INDEX(DU!K:K,MATCH(Duombaze!EC303,DU!A:A,0),1))</f>
        <v>0</v>
      </c>
      <c r="EF303" s="19"/>
      <c r="EG303" s="19"/>
      <c r="EH303" s="19"/>
      <c r="EI303" s="17" t="str">
        <f t="shared" si="129"/>
        <v/>
      </c>
      <c r="EJ303" s="19"/>
      <c r="EK303" s="672"/>
      <c r="EL303" s="672"/>
      <c r="EM303" s="672"/>
      <c r="EN303" s="672">
        <f>IF(Duombaze!EK303="",0,INDEX(DU!I:I,MATCH(Duombaze!EK303,DU!A:A,0),1))+IF(Duombaze!EL303="",0,INDEX(DU!I:I,MATCH(Duombaze!EL303,DU!A:A,0),1))+IF(Duombaze!EM303="",0,INDEX(DU!I:I,MATCH(Duombaze!EM303,DU!A:A,0),1))</f>
        <v>0</v>
      </c>
      <c r="EO303" s="19">
        <f>IF(Duombaze!EK303="",0,INDEX(DU!K:K,MATCH(Duombaze!EK303,DU!A:A,0),1))+IF(Duombaze!EL303="",0,INDEX(DU!K:K,MATCH(Duombaze!EL303,DU!A:A,0),1))+IF(Duombaze!EM303="",0,INDEX(DU!K:K,MATCH(Duombaze!EM303,DU!A:A,0),1))</f>
        <v>0</v>
      </c>
      <c r="EP303" s="19"/>
      <c r="EQ303" s="19"/>
      <c r="ER303" s="19"/>
      <c r="ES303" s="17" t="str">
        <f t="shared" si="125"/>
        <v/>
      </c>
      <c r="ET303" s="19"/>
      <c r="EU303" s="19"/>
      <c r="EV303" s="19"/>
      <c r="EW303" s="19"/>
      <c r="EX303" s="19" t="str">
        <f t="shared" si="130"/>
        <v/>
      </c>
      <c r="EY303" s="19"/>
      <c r="EZ303" s="672"/>
      <c r="FA303" s="672"/>
      <c r="FB303" s="672">
        <f>IF(Duombaze!EZ303="",0,INDEX(DU!I:I,MATCH(Duombaze!EZ303,DU!A:A,0),1))+IF(Duombaze!FA303="",0,INDEX(DU!I:I,MATCH(Duombaze!FA303,DU!A:A,0),1))</f>
        <v>0</v>
      </c>
      <c r="FC303" s="19">
        <f>IF(Duombaze!EZ303="",0,INDEX(DU!K:K,MATCH(Duombaze!EZ303,DU!A:A,0),1))+IF(Duombaze!FA303="",0,INDEX(DU!K:K,MATCH(Duombaze!FA303,DU!A:A,0),1))</f>
        <v>0</v>
      </c>
      <c r="FD303" s="19"/>
      <c r="FE303" s="19"/>
      <c r="FF303" s="19"/>
      <c r="FG303" s="19"/>
      <c r="FH303" s="19"/>
      <c r="FI303" s="19"/>
      <c r="FJ303" s="19"/>
      <c r="FK303" s="65"/>
      <c r="FL303" s="730"/>
      <c r="FM303" s="671"/>
      <c r="FN303" s="671"/>
      <c r="FO303" s="671"/>
      <c r="FP303" s="671"/>
      <c r="FQ303" s="671">
        <f>IF(Duombaze!FM303="",0,INDEX(DU!I:I,MATCH(Duombaze!FM303,DU!A:A,0),1))+IF(Duombaze!FN303="",0,INDEX(DU!I:I,MATCH(Duombaze!FN303,DU!A:A,0),1))+IF(Duombaze!FO303="",0,INDEX(DU!I:I,MATCH(Duombaze!FO303,DU!A:A,0),1))+IF(Duombaze!FP303="",0,INDEX(DU!I:I,MATCH(Duombaze!FP303,DU!A:A,0),1))</f>
        <v>0</v>
      </c>
      <c r="FR303" s="673">
        <f>IF(Duombaze!FM303="",0,INDEX(DU!K:K,MATCH(Duombaze!FM303,DU!A:A,0),1))+IF(Duombaze!FN303="",0,INDEX(DU!K:K,MATCH(Duombaze!FN303,DU!A:A,0),1))+IF(Duombaze!FO303="",0,INDEX(DU!K:K,MATCH(Duombaze!FO303,DU!A:A,0),1))+IF(Duombaze!FP303="",0,INDEX(DU!K:K,MATCH(Duombaze!FP303,DU!A:A,0),1))</f>
        <v>0</v>
      </c>
      <c r="FT303" s="100"/>
      <c r="FV303" s="100"/>
    </row>
    <row r="304" spans="1:183" s="20" customFormat="1" ht="23.45" customHeight="1" x14ac:dyDescent="0.25">
      <c r="A304" s="41" t="s">
        <v>648</v>
      </c>
      <c r="B304" s="41" t="s">
        <v>784</v>
      </c>
      <c r="C304" s="16" t="s">
        <v>216</v>
      </c>
      <c r="D304" s="19"/>
      <c r="E304" s="17" t="str">
        <f t="shared" si="145"/>
        <v/>
      </c>
      <c r="F304" s="19"/>
      <c r="G304" s="639"/>
      <c r="H304" s="639"/>
      <c r="I304" s="639"/>
      <c r="J304" s="639"/>
      <c r="K304" s="639"/>
      <c r="L304" s="639"/>
      <c r="M304" s="639"/>
      <c r="N304" s="639"/>
      <c r="O304" s="639"/>
      <c r="P304" s="639">
        <f>IF(Duombaze!G304="",0,INDEX(DU!I:I,MATCH(Duombaze!G304,DU!A:A,0),1))+IF(Duombaze!H304="",0,INDEX(DU!I:I,MATCH(Duombaze!H304,DU!A:A,0),1))+IF(Duombaze!I304="",0,INDEX(DU!I:I,MATCH(Duombaze!I304,DU!A:A,0),1))+IF(Duombaze!J304="",0,INDEX(DU!I:I,MATCH(Duombaze!J304,DU!A:A,0),1))+IF(Duombaze!K304="",0,INDEX(DU!I:I,MATCH(Duombaze!K304,DU!A:A,0),1))+IF(Duombaze!L304="",0,INDEX(DU!I:I,MATCH(Duombaze!L304,DU!A:A,0),1))+IF(Duombaze!M304="",0,INDEX(DU!I:I,MATCH(Duombaze!M304,DU!A:A,0),1))+IF(Duombaze!N304="",0,INDEX(DU!I:I,MATCH(Duombaze!N304,DU!A:A,0),1))+IF(Duombaze!O304="",0,INDEX(DU!I:I,MATCH(Duombaze!O304,DU!A:A,0),1))</f>
        <v>0</v>
      </c>
      <c r="Q304" s="638">
        <f>IF(Duombaze!G304="",0,INDEX(DU!K:K,MATCH(Duombaze!G304,DU!A:A,0),1))+IF(Duombaze!H304="",0,INDEX(DU!K:K,MATCH(Duombaze!H304,DU!A:A,0),1))+IF(Duombaze!I304="",0,INDEX(DU!K:K,MATCH(Duombaze!I304,DU!A:A,0),1))+IF(Duombaze!J304="",0,INDEX(DU!K:K,MATCH(Duombaze!J304,DU!A:A,0),1))+IF(Duombaze!K304="",0,INDEX(DU!K:K,MATCH(Duombaze!K304,DU!A:A,0),1))+IF(Duombaze!L304="",0,INDEX(DU!K:K,MATCH(Duombaze!L304,DU!A:A,0),1))+IF(Duombaze!M304="",0,INDEX(DU!K:K,MATCH(Duombaze!M304,DU!A:A,0),1))+IF(Duombaze!N304="",0,INDEX(DU!K:K,MATCH(Duombaze!N304,DU!A:A,0),1))+IF(Duombaze!O304="",0,INDEX(DU!K:K,MATCH(Duombaze!O304,DU!A:A,0),1))</f>
        <v>0</v>
      </c>
      <c r="R304" s="19"/>
      <c r="S304" s="52"/>
      <c r="T304" s="881"/>
      <c r="U304" s="17">
        <f>IF(Duombaze!T304="",0,INDEX(DU!I:I,MATCH(Duombaze!T304,DU!A:A,0),1))</f>
        <v>0</v>
      </c>
      <c r="V304" s="17">
        <f>IF(Duombaze!T304="",0,INDEX(DU!K:K,MATCH(Duombaze!T304,DU!A:A,0),1))</f>
        <v>0</v>
      </c>
      <c r="W304" s="19"/>
      <c r="X304" s="19"/>
      <c r="Y304" s="134"/>
      <c r="Z304" s="65"/>
      <c r="AA304" s="17" t="str">
        <f t="shared" si="135"/>
        <v/>
      </c>
      <c r="AB304" s="19"/>
      <c r="AC304" s="19">
        <f>IF(Duombaze!AB304="",0,INDEX(DU!I:I,MATCH(Duombaze!AB304,DU!A:A,0),1))</f>
        <v>0</v>
      </c>
      <c r="AD304" s="25">
        <f>IF(Duombaze!AB304="",0,INDEX(DU!K:K,MATCH(Duombaze!AB304,DU!A:A,0),1))</f>
        <v>0</v>
      </c>
      <c r="AE304" s="19"/>
      <c r="AF304" s="19"/>
      <c r="AG304" s="19"/>
      <c r="AH304" s="17" t="str">
        <f t="shared" si="132"/>
        <v/>
      </c>
      <c r="AI304" s="19"/>
      <c r="AJ304" s="639"/>
      <c r="AK304" s="639"/>
      <c r="AL304" s="639"/>
      <c r="AM304" s="639">
        <f>IF(Duombaze!AJ304="",0,INDEX(DU!I:I,MATCH(Duombaze!AJ304,DU!A:A,0),1))+IF(Duombaze!AK304="",0,INDEX(DU!I:I,MATCH(Duombaze!AK304,DU!A:A,0),1))+IF(Duombaze!AL304="",0,INDEX(DU!I:I,MATCH(Duombaze!AL304,DU!A:A,0),1))</f>
        <v>0</v>
      </c>
      <c r="AN304" s="639">
        <f>IF(Duombaze!AJ304="",0,INDEX(DU!K:K,MATCH(Duombaze!AJ304,DU!A:A,0),1))+IF(Duombaze!AK304="",0,INDEX(DU!K:K,MATCH(Duombaze!AK304,DU!A:A,0),1))+IF(Duombaze!AL304="",0,INDEX(DU!K:K,MATCH(Duombaze!AL304,DU!A:A,0),1))</f>
        <v>0</v>
      </c>
      <c r="AO304" s="19"/>
      <c r="AP304" s="19"/>
      <c r="AQ304" s="19"/>
      <c r="AR304" s="17" t="str">
        <f t="shared" si="136"/>
        <v/>
      </c>
      <c r="AS304" s="19"/>
      <c r="AT304" s="639"/>
      <c r="AU304" s="639"/>
      <c r="AV304" s="639"/>
      <c r="AW304" s="639"/>
      <c r="AX304" s="639"/>
      <c r="AY304" s="639"/>
      <c r="AZ304" s="639"/>
      <c r="BA304" s="639"/>
      <c r="BB304" s="639"/>
      <c r="BC304" s="639">
        <f>IF(Duombaze!AT304="",0,INDEX(DU!I:I,MATCH(Duombaze!AT304,DU!A:A,0),1))+IF(Duombaze!AU304="",0,INDEX(DU!I:I,MATCH(Duombaze!AU304,DU!A:A,0),1))+IF(Duombaze!AV304="",0,INDEX(DU!I:I,MATCH(Duombaze!AV304,DU!A:A,0),1))+IF(Duombaze!AW304="",0,INDEX(DU!I:I,MATCH(Duombaze!AW304,DU!A:A,0),1))+IF(Duombaze!AX304="",0,INDEX(DU!I:I,MATCH(Duombaze!AX304,DU!A:A,0),1))+IF(Duombaze!AY304="",0,INDEX(DU!I:I,MATCH(Duombaze!AY304,DU!A:A,0),1))+IF(Duombaze!AZ304="",0,INDEX(DU!I:I,MATCH(Duombaze!AZ304,DU!A:A,0),1))+IF(Duombaze!BA304="",0,INDEX(DU!I:I,MATCH(Duombaze!BA304,DU!A:A,0),1))+IF(Duombaze!BB304="",0,INDEX(DU!I:I,MATCH(Duombaze!BB304,DU!A:A,0),1))</f>
        <v>0</v>
      </c>
      <c r="BD304" s="638">
        <f>IF(Duombaze!AT304="",0,INDEX(DU!K:K,MATCH(Duombaze!AT304,DU!A:A,0),1))+IF(Duombaze!AU304="",0,INDEX(DU!K:K,MATCH(Duombaze!AU304,DU!A:A,0),1))+IF(Duombaze!AV304="",0,INDEX(DU!K:K,MATCH(Duombaze!AV304,DU!A:A,0),1))+IF(Duombaze!AW304="",0,INDEX(DU!K:K,MATCH(Duombaze!AW304,DU!A:A,0),1))+IF(Duombaze!AX304="",0,INDEX(DU!K:K,MATCH(Duombaze!AX304,DU!A:A,0),1))+IF(Duombaze!AY304="",0,INDEX(DU!K:K,MATCH(Duombaze!AY304,DU!A:A,0),1))+IF(Duombaze!AZ304="",0,INDEX(DU!K:K,MATCH(Duombaze!AZ304,DU!A:A,0),1))+IF(Duombaze!BA304="",0,INDEX(DU!K:K,MATCH(Duombaze!BA304,DU!A:A,0),1))+IF(Duombaze!BB304="",0,INDEX(DU!K:K,MATCH(Duombaze!BB304,DU!A:A,0),1))</f>
        <v>0</v>
      </c>
      <c r="BE304" s="19"/>
      <c r="BF304" s="19"/>
      <c r="BG304" s="65"/>
      <c r="BH304" s="17" t="str">
        <f t="shared" si="146"/>
        <v/>
      </c>
      <c r="BI304" s="19"/>
      <c r="BJ304" s="639"/>
      <c r="BK304" s="639"/>
      <c r="BL304" s="639"/>
      <c r="BM304" s="639">
        <f>IF(Duombaze!BJ304="",0,INDEX(DU!I:I,MATCH(Duombaze!BJ304,DU!A:A,0),1))+IF(Duombaze!BK304="",0,INDEX(DU!I:I,MATCH(Duombaze!BK304,DU!A:A,0),1))+IF(Duombaze!BL304="",0,INDEX(DU!I:I,MATCH(Duombaze!BL304,DU!A:A,0),1))</f>
        <v>0</v>
      </c>
      <c r="BN304" s="638">
        <f>IF(Duombaze!BJ304="",0,INDEX(DU!K:K,MATCH(Duombaze!BJ304,DU!A:A,0),1))+IF(Duombaze!BK304="",0,INDEX(DU!K:K,MATCH(Duombaze!BK304,DU!A:A,0),1))+IF(Duombaze!BL304="",0,INDEX(DU!K:K,MATCH(Duombaze!BL304,DU!A:A,0),1))</f>
        <v>0</v>
      </c>
      <c r="BO304" s="19"/>
      <c r="BP304" s="19"/>
      <c r="BQ304" s="19"/>
      <c r="BR304" s="19" t="str">
        <f t="shared" si="137"/>
        <v/>
      </c>
      <c r="BS304" s="19"/>
      <c r="BT304" s="19"/>
      <c r="BU304" s="19"/>
      <c r="BV304" s="19"/>
      <c r="BW304" s="19">
        <f>IF(Duombaze!BT304="",0,INDEX(DU!I:I,MATCH(Duombaze!BT304,DU!A:A,0),1))+IF(Duombaze!BU304="",0,INDEX(DU!I:I,MATCH(Duombaze!BU304,DU!A:A,0),1))+IF(Duombaze!BV304="",0,INDEX(DU!I:I,MATCH(Duombaze!BV304,DU!A:A,0),1))</f>
        <v>0</v>
      </c>
      <c r="BX304" s="19">
        <f>IF(Duombaze!BT304="",0,INDEX(DU!K:K,MATCH(Duombaze!BT304,DU!A:A,0),1))+IF(Duombaze!BU304="",0,INDEX(DU!K:K,MATCH(Duombaze!BU304,DU!A:A,0),1))+IF(Duombaze!BV304="",0,INDEX(DU!K:K,MATCH(Duombaze!BV304,DU!A:A,0),1))</f>
        <v>0</v>
      </c>
      <c r="BY304" s="19"/>
      <c r="BZ304" s="19"/>
      <c r="CA304" s="19"/>
      <c r="CB304" s="19" t="str">
        <f t="shared" si="134"/>
        <v/>
      </c>
      <c r="CC304" s="19"/>
      <c r="CD304" s="19">
        <f>IF(Duombaze!CC304="",0,INDEX(DU!I:I,MATCH(Duombaze!CC304,DU!A:A,0),1))</f>
        <v>0</v>
      </c>
      <c r="CE304" s="17">
        <f>IF(Duombaze!CC304="",0,INDEX(DU!K:K,MATCH(Duombaze!CC304,DU!A:A,0),1))</f>
        <v>0</v>
      </c>
      <c r="CF304" s="19"/>
      <c r="CG304" s="19"/>
      <c r="CH304" s="19"/>
      <c r="CI304" s="17" t="str">
        <f t="shared" si="138"/>
        <v/>
      </c>
      <c r="CJ304" s="19"/>
      <c r="CK304" s="19">
        <f>IF(Duombaze!CJ304="",0,INDEX(DU!I:I,MATCH(Duombaze!CJ304,DU!A:A,0),1))</f>
        <v>0</v>
      </c>
      <c r="CL304" s="17">
        <f>IF(Duombaze!CJ304="",0,INDEX(DU!K:K,MATCH(Duombaze!CJ304,DU!A:A,0),1))</f>
        <v>0</v>
      </c>
      <c r="CM304" s="19"/>
      <c r="CN304" s="19"/>
      <c r="CO304" s="19"/>
      <c r="CP304" s="17" t="str">
        <f t="shared" si="139"/>
        <v/>
      </c>
      <c r="CQ304" s="19"/>
      <c r="CR304" s="639"/>
      <c r="CS304" s="639"/>
      <c r="CT304" s="639">
        <f>IF(Duombaze!CR304="",0,INDEX(DU!I:I,MATCH(Duombaze!CR304,DU!A:A,0),1))+IF(Duombaze!CS304="",0,INDEX(DU!I:I,MATCH(Duombaze!CS304,DU!A:A,0),1))</f>
        <v>0</v>
      </c>
      <c r="CU304" s="19">
        <f>IF(Duombaze!CR304="",0,INDEX(DU!K:K,MATCH(Duombaze!CR304,DU!A:A,0),1))+IF(Duombaze!CS304="",0,INDEX(DU!K:K,MATCH(Duombaze!CS304,DU!A:A,0),1))</f>
        <v>0</v>
      </c>
      <c r="CV304" s="19"/>
      <c r="CW304" s="19"/>
      <c r="CX304" s="19"/>
      <c r="CY304" s="17" t="str">
        <f t="shared" si="140"/>
        <v/>
      </c>
      <c r="CZ304" s="19"/>
      <c r="DA304" s="672"/>
      <c r="DB304" s="672"/>
      <c r="DC304" s="672">
        <f>IF(Duombaze!DA304="",0,INDEX(DU!I:I,MATCH(Duombaze!DA304,DU!A:A,0),1))+IF(Duombaze!DB304="",0,INDEX(DU!I:I,MATCH(Duombaze!DB304,DU!A:A,0),1))</f>
        <v>0</v>
      </c>
      <c r="DD304" s="19">
        <f>IF(Duombaze!DA304="",0,INDEX(DU!K:K,MATCH(Duombaze!DA304,DU!A:A,0),1))+IF(Duombaze!DB304="",0,INDEX(DU!K:K,MATCH(Duombaze!DB304,DU!A:A,0),1))</f>
        <v>0</v>
      </c>
      <c r="DE304" s="19"/>
      <c r="DF304" s="19"/>
      <c r="DG304" s="19"/>
      <c r="DH304" s="19" t="str">
        <f t="shared" si="141"/>
        <v/>
      </c>
      <c r="DI304" s="19"/>
      <c r="DJ304" s="672"/>
      <c r="DK304" s="678"/>
      <c r="DL304" s="678">
        <f>IF(Duombaze!DJ304="",0,INDEX(DU!I:I,MATCH(Duombaze!DJ304,DU!A:A,0),1))+IF(Duombaze!DK304="",0,INDEX(DU!I:I,MATCH(Duombaze!DK304,DU!A:A,0),1))</f>
        <v>0</v>
      </c>
      <c r="DM304" s="19">
        <f>IF(Duombaze!DJ304="",0,INDEX(DU!K:K,MATCH(Duombaze!DJ304,DU!A:A,0),1))+IF(Duombaze!DK304="",0,INDEX(DU!K:K,MATCH(Duombaze!DK304,DU!A:A,0),1))</f>
        <v>0</v>
      </c>
      <c r="DN304" s="52"/>
      <c r="DO304" s="52"/>
      <c r="DP304" s="52"/>
      <c r="DQ304" s="17" t="str">
        <f t="shared" si="142"/>
        <v/>
      </c>
      <c r="DR304" s="65"/>
      <c r="DS304" s="692"/>
      <c r="DT304" s="692"/>
      <c r="DU304" s="692"/>
      <c r="DV304" s="692"/>
      <c r="DW304" s="692">
        <f>IF(Duombaze!DS304="",0,INDEX(DU!I:I,MATCH(Duombaze!DS304,DU!A:A,0),1))+IF(Duombaze!DT304="",0,INDEX(DU!I:I,MATCH(Duombaze!DT304,DU!A:A,0),1))+IF(Duombaze!DU304="",0,INDEX(DU!I:I,MATCH(Duombaze!DU304,DU!A:A,0),1))+IF(Duombaze!DV304="",0,INDEX(DU!I:I,MATCH(Duombaze!DV304,DU!A:A,0),1))</f>
        <v>0</v>
      </c>
      <c r="DX304" s="638">
        <f>IF(Duombaze!DS304="",0,INDEX(DU!K:K,MATCH(Duombaze!DS304,DU!A:A,0),1))+IF(Duombaze!DT304="",0,INDEX(DU!K:K,MATCH(Duombaze!DT304,DU!A:A,0),1))+IF(Duombaze!DU304="",0,INDEX(DU!K:K,MATCH(Duombaze!DU304,DU!A:A,0),1))+IF(Duombaze!DV304="",0,INDEX(DU!K:KH,MATCH(Duombaze!DV304,DU!A:A,0),1))</f>
        <v>0</v>
      </c>
      <c r="DY304" s="65"/>
      <c r="DZ304" s="65"/>
      <c r="EA304" s="19"/>
      <c r="EB304" s="19" t="str">
        <f t="shared" si="124"/>
        <v/>
      </c>
      <c r="EC304" s="19"/>
      <c r="ED304" s="19">
        <f>IF(Duombaze!EC304="",0,INDEX(DU!I:I,MATCH(Duombaze!EC304,DU!A:A,0),1))</f>
        <v>0</v>
      </c>
      <c r="EE304" s="638">
        <f>IF(Duombaze!EC304="",0,INDEX(DU!K:K,MATCH(Duombaze!EC304,DU!A:A,0),1))</f>
        <v>0</v>
      </c>
      <c r="EF304" s="19"/>
      <c r="EG304" s="19"/>
      <c r="EH304" s="19"/>
      <c r="EI304" s="17" t="str">
        <f t="shared" si="129"/>
        <v/>
      </c>
      <c r="EJ304" s="19"/>
      <c r="EK304" s="672"/>
      <c r="EL304" s="672"/>
      <c r="EM304" s="672"/>
      <c r="EN304" s="672">
        <f>IF(Duombaze!EK304="",0,INDEX(DU!I:I,MATCH(Duombaze!EK304,DU!A:A,0),1))+IF(Duombaze!EL304="",0,INDEX(DU!I:I,MATCH(Duombaze!EL304,DU!A:A,0),1))+IF(Duombaze!EM304="",0,INDEX(DU!I:I,MATCH(Duombaze!EM304,DU!A:A,0),1))</f>
        <v>0</v>
      </c>
      <c r="EO304" s="19">
        <f>IF(Duombaze!EK304="",0,INDEX(DU!K:K,MATCH(Duombaze!EK304,DU!A:A,0),1))+IF(Duombaze!EL304="",0,INDEX(DU!K:K,MATCH(Duombaze!EL304,DU!A:A,0),1))+IF(Duombaze!EM304="",0,INDEX(DU!K:K,MATCH(Duombaze!EM304,DU!A:A,0),1))</f>
        <v>0</v>
      </c>
      <c r="EP304" s="19"/>
      <c r="EQ304" s="19"/>
      <c r="ER304" s="65"/>
      <c r="ES304" s="17" t="str">
        <f t="shared" si="125"/>
        <v/>
      </c>
      <c r="ET304" s="19"/>
      <c r="EU304" s="19"/>
      <c r="EV304" s="19"/>
      <c r="EW304" s="19"/>
      <c r="EX304" s="19" t="str">
        <f t="shared" si="130"/>
        <v/>
      </c>
      <c r="EY304" s="19"/>
      <c r="EZ304" s="672"/>
      <c r="FA304" s="672"/>
      <c r="FB304" s="672">
        <f>IF(Duombaze!EZ304="",0,INDEX(DU!I:I,MATCH(Duombaze!EZ304,DU!A:A,0),1))+IF(Duombaze!FA304="",0,INDEX(DU!I:I,MATCH(Duombaze!FA304,DU!A:A,0),1))</f>
        <v>0</v>
      </c>
      <c r="FC304" s="19">
        <f>IF(Duombaze!EZ304="",0,INDEX(DU!K:K,MATCH(Duombaze!EZ304,DU!A:A,0),1))+IF(Duombaze!FA304="",0,INDEX(DU!K:K,MATCH(Duombaze!FA304,DU!A:A,0),1))</f>
        <v>0</v>
      </c>
      <c r="FD304" s="19"/>
      <c r="FE304" s="19"/>
      <c r="FF304" s="19"/>
      <c r="FG304" s="19"/>
      <c r="FH304" s="19"/>
      <c r="FI304" s="19"/>
      <c r="FJ304" s="19"/>
      <c r="FK304" s="65"/>
      <c r="FL304" s="730"/>
      <c r="FM304" s="671"/>
      <c r="FN304" s="671"/>
      <c r="FO304" s="671"/>
      <c r="FP304" s="671"/>
      <c r="FQ304" s="671">
        <f>IF(Duombaze!FM304="",0,INDEX(DU!I:I,MATCH(Duombaze!FM304,DU!A:A,0),1))+IF(Duombaze!FN304="",0,INDEX(DU!I:I,MATCH(Duombaze!FN304,DU!A:A,0),1))+IF(Duombaze!FO304="",0,INDEX(DU!I:I,MATCH(Duombaze!FO304,DU!A:A,0),1))+IF(Duombaze!FP304="",0,INDEX(DU!I:I,MATCH(Duombaze!FP304,DU!A:A,0),1))</f>
        <v>0</v>
      </c>
      <c r="FR304" s="673">
        <f>IF(Duombaze!FM304="",0,INDEX(DU!K:K,MATCH(Duombaze!FM304,DU!A:A,0),1))+IF(Duombaze!FN304="",0,INDEX(DU!K:K,MATCH(Duombaze!FN304,DU!A:A,0),1))+IF(Duombaze!FO304="",0,INDEX(DU!K:K,MATCH(Duombaze!FO304,DU!A:A,0),1))+IF(Duombaze!FP304="",0,INDEX(DU!K:K,MATCH(Duombaze!FP304,DU!A:A,0),1))</f>
        <v>0</v>
      </c>
    </row>
    <row r="305" spans="1:183" s="20" customFormat="1" ht="23.45" customHeight="1" thickBot="1" x14ac:dyDescent="0.3">
      <c r="A305" s="41" t="s">
        <v>653</v>
      </c>
      <c r="B305" s="41" t="s">
        <v>784</v>
      </c>
      <c r="C305" s="16" t="s">
        <v>216</v>
      </c>
      <c r="D305" s="19"/>
      <c r="E305" s="17" t="str">
        <f t="shared" si="145"/>
        <v/>
      </c>
      <c r="F305" s="19"/>
      <c r="G305" s="639"/>
      <c r="H305" s="639"/>
      <c r="I305" s="639"/>
      <c r="J305" s="639"/>
      <c r="K305" s="639"/>
      <c r="L305" s="639"/>
      <c r="M305" s="639"/>
      <c r="N305" s="639"/>
      <c r="O305" s="639"/>
      <c r="P305" s="639">
        <f>IF(Duombaze!G305="",0,INDEX(DU!I:I,MATCH(Duombaze!G305,DU!A:A,0),1))+IF(Duombaze!H305="",0,INDEX(DU!I:I,MATCH(Duombaze!H305,DU!A:A,0),1))+IF(Duombaze!I305="",0,INDEX(DU!I:I,MATCH(Duombaze!I305,DU!A:A,0),1))+IF(Duombaze!J305="",0,INDEX(DU!I:I,MATCH(Duombaze!J305,DU!A:A,0),1))+IF(Duombaze!K305="",0,INDEX(DU!I:I,MATCH(Duombaze!K305,DU!A:A,0),1))+IF(Duombaze!L305="",0,INDEX(DU!I:I,MATCH(Duombaze!L305,DU!A:A,0),1))+IF(Duombaze!M305="",0,INDEX(DU!I:I,MATCH(Duombaze!M305,DU!A:A,0),1))+IF(Duombaze!N305="",0,INDEX(DU!I:I,MATCH(Duombaze!N305,DU!A:A,0),1))+IF(Duombaze!O305="",0,INDEX(DU!I:I,MATCH(Duombaze!O305,DU!A:A,0),1))</f>
        <v>0</v>
      </c>
      <c r="Q305" s="638">
        <f>IF(Duombaze!G305="",0,INDEX(DU!K:K,MATCH(Duombaze!G305,DU!A:A,0),1))+IF(Duombaze!H305="",0,INDEX(DU!K:K,MATCH(Duombaze!H305,DU!A:A,0),1))+IF(Duombaze!I305="",0,INDEX(DU!K:K,MATCH(Duombaze!I305,DU!A:A,0),1))+IF(Duombaze!J305="",0,INDEX(DU!K:K,MATCH(Duombaze!J305,DU!A:A,0),1))+IF(Duombaze!K305="",0,INDEX(DU!K:K,MATCH(Duombaze!K305,DU!A:A,0),1))+IF(Duombaze!L305="",0,INDEX(DU!K:K,MATCH(Duombaze!L305,DU!A:A,0),1))+IF(Duombaze!M305="",0,INDEX(DU!K:K,MATCH(Duombaze!M305,DU!A:A,0),1))+IF(Duombaze!N305="",0,INDEX(DU!K:K,MATCH(Duombaze!N305,DU!A:A,0),1))+IF(Duombaze!O305="",0,INDEX(DU!K:K,MATCH(Duombaze!O305,DU!A:A,0),1))</f>
        <v>0</v>
      </c>
      <c r="R305" s="19"/>
      <c r="S305" s="52"/>
      <c r="T305" s="881"/>
      <c r="U305" s="17">
        <f>IF(Duombaze!T305="",0,INDEX(DU!I:I,MATCH(Duombaze!T305,DU!A:A,0),1))</f>
        <v>0</v>
      </c>
      <c r="V305" s="17">
        <f>IF(Duombaze!T305="",0,INDEX(DU!K:K,MATCH(Duombaze!T305,DU!A:A,0),1))</f>
        <v>0</v>
      </c>
      <c r="W305" s="19"/>
      <c r="X305" s="19"/>
      <c r="Y305" s="134"/>
      <c r="Z305" s="65"/>
      <c r="AA305" s="17" t="str">
        <f t="shared" si="135"/>
        <v/>
      </c>
      <c r="AB305" s="19"/>
      <c r="AC305" s="19">
        <f>IF(Duombaze!AB305="",0,INDEX(DU!I:I,MATCH(Duombaze!AB305,DU!A:A,0),1))</f>
        <v>0</v>
      </c>
      <c r="AD305" s="25">
        <f>IF(Duombaze!AB305="",0,INDEX(DU!K:K,MATCH(Duombaze!AB305,DU!A:A,0),1))</f>
        <v>0</v>
      </c>
      <c r="AE305" s="19"/>
      <c r="AF305" s="19"/>
      <c r="AG305" s="19"/>
      <c r="AH305" s="17" t="str">
        <f t="shared" si="132"/>
        <v/>
      </c>
      <c r="AI305" s="19"/>
      <c r="AJ305" s="639"/>
      <c r="AK305" s="639"/>
      <c r="AL305" s="639"/>
      <c r="AM305" s="639">
        <f>IF(Duombaze!AJ305="",0,INDEX(DU!I:I,MATCH(Duombaze!AJ305,DU!A:A,0),1))+IF(Duombaze!AK305="",0,INDEX(DU!I:I,MATCH(Duombaze!AK305,DU!A:A,0),1))+IF(Duombaze!AL305="",0,INDEX(DU!I:I,MATCH(Duombaze!AL305,DU!A:A,0),1))</f>
        <v>0</v>
      </c>
      <c r="AN305" s="639">
        <f>IF(Duombaze!AJ305="",0,INDEX(DU!K:K,MATCH(Duombaze!AJ305,DU!A:A,0),1))+IF(Duombaze!AK305="",0,INDEX(DU!K:K,MATCH(Duombaze!AK305,DU!A:A,0),1))+IF(Duombaze!AL305="",0,INDEX(DU!K:K,MATCH(Duombaze!AL305,DU!A:A,0),1))</f>
        <v>0</v>
      </c>
      <c r="AO305" s="19"/>
      <c r="AP305" s="19"/>
      <c r="AQ305" s="19"/>
      <c r="AR305" s="17" t="str">
        <f t="shared" si="136"/>
        <v/>
      </c>
      <c r="AS305" s="19"/>
      <c r="AT305" s="639"/>
      <c r="AU305" s="639"/>
      <c r="AV305" s="639"/>
      <c r="AW305" s="639"/>
      <c r="AX305" s="639"/>
      <c r="AY305" s="639"/>
      <c r="AZ305" s="639"/>
      <c r="BA305" s="639"/>
      <c r="BB305" s="639"/>
      <c r="BC305" s="639">
        <f>IF(Duombaze!AT305="",0,INDEX(DU!I:I,MATCH(Duombaze!AT305,DU!A:A,0),1))+IF(Duombaze!AU305="",0,INDEX(DU!I:I,MATCH(Duombaze!AU305,DU!A:A,0),1))+IF(Duombaze!AV305="",0,INDEX(DU!I:I,MATCH(Duombaze!AV305,DU!A:A,0),1))+IF(Duombaze!AW305="",0,INDEX(DU!I:I,MATCH(Duombaze!AW305,DU!A:A,0),1))+IF(Duombaze!AX305="",0,INDEX(DU!I:I,MATCH(Duombaze!AX305,DU!A:A,0),1))+IF(Duombaze!AY305="",0,INDEX(DU!I:I,MATCH(Duombaze!AY305,DU!A:A,0),1))+IF(Duombaze!AZ305="",0,INDEX(DU!I:I,MATCH(Duombaze!AZ305,DU!A:A,0),1))+IF(Duombaze!BA305="",0,INDEX(DU!I:I,MATCH(Duombaze!BA305,DU!A:A,0),1))+IF(Duombaze!BB305="",0,INDEX(DU!I:I,MATCH(Duombaze!BB305,DU!A:A,0),1))</f>
        <v>0</v>
      </c>
      <c r="BD305" s="638">
        <f>IF(Duombaze!AT305="",0,INDEX(DU!K:K,MATCH(Duombaze!AT305,DU!A:A,0),1))+IF(Duombaze!AU305="",0,INDEX(DU!K:K,MATCH(Duombaze!AU305,DU!A:A,0),1))+IF(Duombaze!AV305="",0,INDEX(DU!K:K,MATCH(Duombaze!AV305,DU!A:A,0),1))+IF(Duombaze!AW305="",0,INDEX(DU!K:K,MATCH(Duombaze!AW305,DU!A:A,0),1))+IF(Duombaze!AX305="",0,INDEX(DU!K:K,MATCH(Duombaze!AX305,DU!A:A,0),1))+IF(Duombaze!AY305="",0,INDEX(DU!K:K,MATCH(Duombaze!AY305,DU!A:A,0),1))+IF(Duombaze!AZ305="",0,INDEX(DU!K:K,MATCH(Duombaze!AZ305,DU!A:A,0),1))+IF(Duombaze!BA305="",0,INDEX(DU!K:K,MATCH(Duombaze!BA305,DU!A:A,0),1))+IF(Duombaze!BB305="",0,INDEX(DU!K:K,MATCH(Duombaze!BB305,DU!A:A,0),1))</f>
        <v>0</v>
      </c>
      <c r="BE305" s="19"/>
      <c r="BF305" s="19"/>
      <c r="BG305" s="65"/>
      <c r="BH305" s="17" t="str">
        <f t="shared" si="146"/>
        <v/>
      </c>
      <c r="BI305" s="19"/>
      <c r="BJ305" s="639"/>
      <c r="BK305" s="639"/>
      <c r="BL305" s="639"/>
      <c r="BM305" s="639">
        <f>IF(Duombaze!BJ305="",0,INDEX(DU!I:I,MATCH(Duombaze!BJ305,DU!A:A,0),1))+IF(Duombaze!BK305="",0,INDEX(DU!I:I,MATCH(Duombaze!BK305,DU!A:A,0),1))+IF(Duombaze!BL305="",0,INDEX(DU!I:I,MATCH(Duombaze!BL305,DU!A:A,0),1))</f>
        <v>0</v>
      </c>
      <c r="BN305" s="638">
        <f>IF(Duombaze!BJ305="",0,INDEX(DU!K:K,MATCH(Duombaze!BJ305,DU!A:A,0),1))+IF(Duombaze!BK305="",0,INDEX(DU!K:K,MATCH(Duombaze!BK305,DU!A:A,0),1))+IF(Duombaze!BL305="",0,INDEX(DU!K:K,MATCH(Duombaze!BL305,DU!A:A,0),1))</f>
        <v>0</v>
      </c>
      <c r="BO305" s="19"/>
      <c r="BP305" s="19"/>
      <c r="BQ305" s="19"/>
      <c r="BR305" s="19" t="str">
        <f t="shared" si="137"/>
        <v/>
      </c>
      <c r="BS305" s="19"/>
      <c r="BT305" s="19"/>
      <c r="BU305" s="19"/>
      <c r="BV305" s="19"/>
      <c r="BW305" s="19">
        <f>IF(Duombaze!BT305="",0,INDEX(DU!I:I,MATCH(Duombaze!BT305,DU!A:A,0),1))+IF(Duombaze!BU305="",0,INDEX(DU!I:I,MATCH(Duombaze!BU305,DU!A:A,0),1))+IF(Duombaze!BV305="",0,INDEX(DU!I:I,MATCH(Duombaze!BV305,DU!A:A,0),1))</f>
        <v>0</v>
      </c>
      <c r="BX305" s="19">
        <f>IF(Duombaze!BT305="",0,INDEX(DU!K:K,MATCH(Duombaze!BT305,DU!A:A,0),1))+IF(Duombaze!BU305="",0,INDEX(DU!K:K,MATCH(Duombaze!BU305,DU!A:A,0),1))+IF(Duombaze!BV305="",0,INDEX(DU!K:K,MATCH(Duombaze!BV305,DU!A:A,0),1))</f>
        <v>0</v>
      </c>
      <c r="BY305" s="19"/>
      <c r="BZ305" s="19"/>
      <c r="CA305" s="19"/>
      <c r="CB305" s="19" t="str">
        <f t="shared" si="134"/>
        <v/>
      </c>
      <c r="CC305" s="19"/>
      <c r="CD305" s="19">
        <f>IF(Duombaze!CC305="",0,INDEX(DU!I:I,MATCH(Duombaze!CC305,DU!A:A,0),1))</f>
        <v>0</v>
      </c>
      <c r="CE305" s="17">
        <f>IF(Duombaze!CC305="",0,INDEX(DU!K:K,MATCH(Duombaze!CC305,DU!A:A,0),1))</f>
        <v>0</v>
      </c>
      <c r="CF305" s="19"/>
      <c r="CG305" s="19"/>
      <c r="CH305" s="19"/>
      <c r="CI305" s="17" t="str">
        <f t="shared" si="138"/>
        <v/>
      </c>
      <c r="CJ305" s="19"/>
      <c r="CK305" s="19">
        <f>IF(Duombaze!CJ305="",0,INDEX(DU!I:I,MATCH(Duombaze!CJ305,DU!A:A,0),1))</f>
        <v>0</v>
      </c>
      <c r="CL305" s="17">
        <f>IF(Duombaze!CJ305="",0,INDEX(DU!K:K,MATCH(Duombaze!CJ305,DU!A:A,0),1))</f>
        <v>0</v>
      </c>
      <c r="CM305" s="19"/>
      <c r="CN305" s="19"/>
      <c r="CO305" s="19"/>
      <c r="CP305" s="17" t="str">
        <f t="shared" si="139"/>
        <v/>
      </c>
      <c r="CQ305" s="19"/>
      <c r="CR305" s="639"/>
      <c r="CS305" s="639"/>
      <c r="CT305" s="639">
        <f>IF(Duombaze!CR305="",0,INDEX(DU!I:I,MATCH(Duombaze!CR305,DU!A:A,0),1))+IF(Duombaze!CS305="",0,INDEX(DU!I:I,MATCH(Duombaze!CS305,DU!A:A,0),1))</f>
        <v>0</v>
      </c>
      <c r="CU305" s="19">
        <f>IF(Duombaze!CR305="",0,INDEX(DU!K:K,MATCH(Duombaze!CR305,DU!A:A,0),1))+IF(Duombaze!CS305="",0,INDEX(DU!K:K,MATCH(Duombaze!CS305,DU!A:A,0),1))</f>
        <v>0</v>
      </c>
      <c r="CV305" s="19"/>
      <c r="CW305" s="19"/>
      <c r="CX305" s="19"/>
      <c r="CY305" s="17" t="str">
        <f t="shared" si="140"/>
        <v/>
      </c>
      <c r="CZ305" s="19"/>
      <c r="DA305" s="672"/>
      <c r="DB305" s="672"/>
      <c r="DC305" s="672">
        <f>IF(Duombaze!DA305="",0,INDEX(DU!I:I,MATCH(Duombaze!DA305,DU!A:A,0),1))+IF(Duombaze!DB305="",0,INDEX(DU!I:I,MATCH(Duombaze!DB305,DU!A:A,0),1))</f>
        <v>0</v>
      </c>
      <c r="DD305" s="19">
        <f>IF(Duombaze!DA305="",0,INDEX(DU!K:K,MATCH(Duombaze!DA305,DU!A:A,0),1))+IF(Duombaze!DB305="",0,INDEX(DU!K:K,MATCH(Duombaze!DB305,DU!A:A,0),1))</f>
        <v>0</v>
      </c>
      <c r="DE305" s="19"/>
      <c r="DF305" s="19"/>
      <c r="DG305" s="19"/>
      <c r="DH305" s="19" t="str">
        <f t="shared" si="141"/>
        <v/>
      </c>
      <c r="DI305" s="19"/>
      <c r="DJ305" s="672"/>
      <c r="DK305" s="678"/>
      <c r="DL305" s="678">
        <f>IF(Duombaze!DJ305="",0,INDEX(DU!I:I,MATCH(Duombaze!DJ305,DU!A:A,0),1))+IF(Duombaze!DK305="",0,INDEX(DU!I:I,MATCH(Duombaze!DK305,DU!A:A,0),1))</f>
        <v>0</v>
      </c>
      <c r="DM305" s="19">
        <f>IF(Duombaze!DJ305="",0,INDEX(DU!K:K,MATCH(Duombaze!DJ305,DU!A:A,0),1))+IF(Duombaze!DK305="",0,INDEX(DU!K:K,MATCH(Duombaze!DK305,DU!A:A,0),1))</f>
        <v>0</v>
      </c>
      <c r="DN305" s="52"/>
      <c r="DO305" s="52"/>
      <c r="DP305" s="52"/>
      <c r="DQ305" s="17" t="str">
        <f t="shared" si="142"/>
        <v/>
      </c>
      <c r="DR305" s="65"/>
      <c r="DS305" s="692"/>
      <c r="DT305" s="692"/>
      <c r="DU305" s="692"/>
      <c r="DV305" s="692"/>
      <c r="DW305" s="692">
        <f>IF(Duombaze!DS305="",0,INDEX(DU!I:I,MATCH(Duombaze!DS305,DU!A:A,0),1))+IF(Duombaze!DT305="",0,INDEX(DU!I:I,MATCH(Duombaze!DT305,DU!A:A,0),1))+IF(Duombaze!DU305="",0,INDEX(DU!I:I,MATCH(Duombaze!DU305,DU!A:A,0),1))+IF(Duombaze!DV305="",0,INDEX(DU!I:I,MATCH(Duombaze!DV305,DU!A:A,0),1))</f>
        <v>0</v>
      </c>
      <c r="DX305" s="638">
        <f>IF(Duombaze!DS305="",0,INDEX(DU!K:K,MATCH(Duombaze!DS305,DU!A:A,0),1))+IF(Duombaze!DT305="",0,INDEX(DU!K:K,MATCH(Duombaze!DT305,DU!A:A,0),1))+IF(Duombaze!DU305="",0,INDEX(DU!K:K,MATCH(Duombaze!DU305,DU!A:A,0),1))+IF(Duombaze!DV305="",0,INDEX(DU!K:KH,MATCH(Duombaze!DV305,DU!A:A,0),1))</f>
        <v>0</v>
      </c>
      <c r="DY305" s="65"/>
      <c r="DZ305" s="65"/>
      <c r="EA305" s="19"/>
      <c r="EB305" s="19" t="str">
        <f t="shared" si="124"/>
        <v/>
      </c>
      <c r="EC305" s="19"/>
      <c r="ED305" s="19">
        <f>IF(Duombaze!EC305="",0,INDEX(DU!I:I,MATCH(Duombaze!EC305,DU!A:A,0),1))</f>
        <v>0</v>
      </c>
      <c r="EE305" s="638">
        <f>IF(Duombaze!EC305="",0,INDEX(DU!K:K,MATCH(Duombaze!EC305,DU!A:A,0),1))</f>
        <v>0</v>
      </c>
      <c r="EF305" s="19"/>
      <c r="EG305" s="19"/>
      <c r="EH305" s="19"/>
      <c r="EI305" s="17" t="str">
        <f t="shared" si="129"/>
        <v/>
      </c>
      <c r="EJ305" s="19"/>
      <c r="EK305" s="672"/>
      <c r="EL305" s="672"/>
      <c r="EM305" s="672"/>
      <c r="EN305" s="672">
        <f>IF(Duombaze!EK305="",0,INDEX(DU!I:I,MATCH(Duombaze!EK305,DU!A:A,0),1))+IF(Duombaze!EL305="",0,INDEX(DU!I:I,MATCH(Duombaze!EL305,DU!A:A,0),1))+IF(Duombaze!EM305="",0,INDEX(DU!I:I,MATCH(Duombaze!EM305,DU!A:A,0),1))</f>
        <v>0</v>
      </c>
      <c r="EO305" s="19">
        <f>IF(Duombaze!EK305="",0,INDEX(DU!K:K,MATCH(Duombaze!EK305,DU!A:A,0),1))+IF(Duombaze!EL305="",0,INDEX(DU!K:K,MATCH(Duombaze!EL305,DU!A:A,0),1))+IF(Duombaze!EM305="",0,INDEX(DU!K:K,MATCH(Duombaze!EM305,DU!A:A,0),1))</f>
        <v>0</v>
      </c>
      <c r="EP305" s="19"/>
      <c r="EQ305" s="19"/>
      <c r="ER305" s="65"/>
      <c r="ES305" s="17" t="str">
        <f t="shared" si="125"/>
        <v/>
      </c>
      <c r="ET305" s="19"/>
      <c r="EU305" s="19"/>
      <c r="EV305" s="19"/>
      <c r="EW305" s="19"/>
      <c r="EX305" s="19" t="str">
        <f t="shared" si="130"/>
        <v/>
      </c>
      <c r="EY305" s="130"/>
      <c r="EZ305" s="708"/>
      <c r="FA305" s="708"/>
      <c r="FB305" s="708">
        <f>IF(Duombaze!EZ305="",0,INDEX(DU!I:I,MATCH(Duombaze!EZ305,DU!A:A,0),1))+IF(Duombaze!FA305="",0,INDEX(DU!I:I,MATCH(Duombaze!FA305,DU!A:A,0),1))</f>
        <v>0</v>
      </c>
      <c r="FC305" s="19">
        <f>IF(Duombaze!EZ305="",0,INDEX(DU!K:K,MATCH(Duombaze!EZ305,DU!A:A,0),1))+IF(Duombaze!FA305="",0,INDEX(DU!K:K,MATCH(Duombaze!FA305,DU!A:A,0),1))</f>
        <v>0</v>
      </c>
      <c r="FD305" s="130"/>
      <c r="FE305" s="130"/>
      <c r="FF305" s="130"/>
      <c r="FG305" s="130"/>
      <c r="FH305" s="130"/>
      <c r="FI305" s="130"/>
      <c r="FJ305" s="130"/>
      <c r="FK305" s="154"/>
      <c r="FL305" s="731"/>
      <c r="FM305" s="671"/>
      <c r="FN305" s="671"/>
      <c r="FO305" s="671"/>
      <c r="FP305" s="671"/>
      <c r="FQ305" s="671">
        <f>IF(Duombaze!FM305="",0,INDEX(DU!I:I,MATCH(Duombaze!FM305,DU!A:A,0),1))+IF(Duombaze!FN305="",0,INDEX(DU!I:I,MATCH(Duombaze!FN305,DU!A:A,0),1))+IF(Duombaze!FO305="",0,INDEX(DU!I:I,MATCH(Duombaze!FO305,DU!A:A,0),1))+IF(Duombaze!FP305="",0,INDEX(DU!I:I,MATCH(Duombaze!FP305,DU!A:A,0),1))</f>
        <v>0</v>
      </c>
      <c r="FR305" s="673">
        <f>IF(Duombaze!FM305="",0,INDEX(DU!K:K,MATCH(Duombaze!FM305,DU!A:A,0),1))+IF(Duombaze!FN305="",0,INDEX(DU!K:K,MATCH(Duombaze!FN305,DU!A:A,0),1))+IF(Duombaze!FO305="",0,INDEX(DU!K:K,MATCH(Duombaze!FO305,DU!A:A,0),1))+IF(Duombaze!FP305="",0,INDEX(DU!K:K,MATCH(Duombaze!FP305,DU!A:A,0),1))</f>
        <v>0</v>
      </c>
    </row>
    <row r="306" spans="1:183" s="7" customFormat="1" ht="23.45" customHeight="1" thickBot="1" x14ac:dyDescent="0.3">
      <c r="A306" s="42">
        <v>0</v>
      </c>
      <c r="B306" s="42" t="s">
        <v>785</v>
      </c>
      <c r="C306" s="12" t="s">
        <v>215</v>
      </c>
      <c r="D306" s="6" t="s">
        <v>411</v>
      </c>
      <c r="E306" s="4" t="str">
        <f t="shared" si="145"/>
        <v>0 SPE19 Be pagrindo</v>
      </c>
      <c r="F306" s="6"/>
      <c r="G306" s="643"/>
      <c r="H306" s="643"/>
      <c r="I306" s="643"/>
      <c r="J306" s="643"/>
      <c r="K306" s="643"/>
      <c r="L306" s="643"/>
      <c r="M306" s="643"/>
      <c r="N306" s="643"/>
      <c r="O306" s="643"/>
      <c r="P306" s="643">
        <f>IF(Duombaze!G306="",0,INDEX(DU!I:I,MATCH(Duombaze!G306,DU!A:A,0),1))+IF(Duombaze!H306="",0,INDEX(DU!I:I,MATCH(Duombaze!H306,DU!A:A,0),1))+IF(Duombaze!I306="",0,INDEX(DU!I:I,MATCH(Duombaze!I306,DU!A:A,0),1))+IF(Duombaze!J306="",0,INDEX(DU!I:I,MATCH(Duombaze!J306,DU!A:A,0),1))+IF(Duombaze!K306="",0,INDEX(DU!I:I,MATCH(Duombaze!K306,DU!A:A,0),1))+IF(Duombaze!L306="",0,INDEX(DU!I:I,MATCH(Duombaze!L306,DU!A:A,0),1))+IF(Duombaze!M306="",0,INDEX(DU!I:I,MATCH(Duombaze!M306,DU!A:A,0),1))+IF(Duombaze!N306="",0,INDEX(DU!I:I,MATCH(Duombaze!N306,DU!A:A,0),1))+IF(Duombaze!O306="",0,INDEX(DU!I:I,MATCH(Duombaze!O306,DU!A:A,0),1))</f>
        <v>0</v>
      </c>
      <c r="Q306" s="640">
        <f>IF(Duombaze!G306="",0,INDEX(DU!K:K,MATCH(Duombaze!G306,DU!A:A,0),1))+IF(Duombaze!H306="",0,INDEX(DU!K:K,MATCH(Duombaze!H306,DU!A:A,0),1))+IF(Duombaze!I306="",0,INDEX(DU!K:K,MATCH(Duombaze!I306,DU!A:A,0),1))+IF(Duombaze!J306="",0,INDEX(DU!K:K,MATCH(Duombaze!J306,DU!A:A,0),1))+IF(Duombaze!K306="",0,INDEX(DU!K:K,MATCH(Duombaze!K306,DU!A:A,0),1))+IF(Duombaze!L306="",0,INDEX(DU!K:K,MATCH(Duombaze!L306,DU!A:A,0),1))+IF(Duombaze!M306="",0,INDEX(DU!K:K,MATCH(Duombaze!M306,DU!A:A,0),1))+IF(Duombaze!N306="",0,INDEX(DU!K:K,MATCH(Duombaze!N306,DU!A:A,0),1))+IF(Duombaze!O306="",0,INDEX(DU!K:K,MATCH(Duombaze!O306,DU!A:A,0),1))</f>
        <v>0</v>
      </c>
      <c r="R306" s="6"/>
      <c r="S306" s="48"/>
      <c r="T306" s="883"/>
      <c r="U306" s="4">
        <f>IF(Duombaze!T306="",0,INDEX(DU!I:I,MATCH(Duombaze!T306,DU!A:A,0),1))</f>
        <v>0</v>
      </c>
      <c r="V306" s="4">
        <f>IF(Duombaze!T306="",0,INDEX(DU!K:K,MATCH(Duombaze!T306,DU!A:A,0),1))</f>
        <v>0</v>
      </c>
      <c r="W306" s="6"/>
      <c r="X306" s="6"/>
      <c r="Y306" s="858"/>
      <c r="Z306" s="66" t="s">
        <v>416</v>
      </c>
      <c r="AA306" s="4" t="str">
        <f t="shared" si="135"/>
        <v>0 SPE19 Be grąžulo</v>
      </c>
      <c r="AB306" s="6"/>
      <c r="AC306" s="6">
        <f>IF(Duombaze!AB306="",0,INDEX(DU!I:I,MATCH(Duombaze!AB306,DU!A:A,0),1))</f>
        <v>0</v>
      </c>
      <c r="AD306" s="2">
        <f>IF(Duombaze!AB306="",0,INDEX(DU!K:K,MATCH(Duombaze!AB306,DU!A:A,0),1))</f>
        <v>0</v>
      </c>
      <c r="AE306" s="6"/>
      <c r="AF306" s="6"/>
      <c r="AG306" s="6" t="s">
        <v>420</v>
      </c>
      <c r="AH306" s="4" t="str">
        <f t="shared" si="132"/>
        <v>0 SPE19  Be bamperio</v>
      </c>
      <c r="AI306" s="6"/>
      <c r="AJ306" s="643"/>
      <c r="AK306" s="643"/>
      <c r="AL306" s="643"/>
      <c r="AM306" s="643">
        <f>IF(Duombaze!AJ306="",0,INDEX(DU!I:I,MATCH(Duombaze!AJ306,DU!A:A,0),1))+IF(Duombaze!AK306="",0,INDEX(DU!I:I,MATCH(Duombaze!AK306,DU!A:A,0),1))+IF(Duombaze!AL306="",0,INDEX(DU!I:I,MATCH(Duombaze!AL306,DU!A:A,0),1))</f>
        <v>0</v>
      </c>
      <c r="AN306" s="643">
        <f>IF(Duombaze!AJ306="",0,INDEX(DU!K:K,MATCH(Duombaze!AJ306,DU!A:A,0),1))+IF(Duombaze!AK306="",0,INDEX(DU!K:K,MATCH(Duombaze!AK306,DU!A:A,0),1))+IF(Duombaze!AL306="",0,INDEX(DU!K:K,MATCH(Duombaze!AL306,DU!A:A,0),1))</f>
        <v>0</v>
      </c>
      <c r="AO306" s="6"/>
      <c r="AP306" s="6"/>
      <c r="AQ306" s="6" t="s">
        <v>413</v>
      </c>
      <c r="AR306" s="4" t="str">
        <f t="shared" si="136"/>
        <v>0 SPE19 Be hidraulinės sistemos + be papildomo valdymo išvadų</v>
      </c>
      <c r="AS306" s="6"/>
      <c r="AT306" s="643"/>
      <c r="AU306" s="643"/>
      <c r="AV306" s="643"/>
      <c r="AW306" s="643"/>
      <c r="AX306" s="643"/>
      <c r="AY306" s="643"/>
      <c r="AZ306" s="643"/>
      <c r="BA306" s="643"/>
      <c r="BB306" s="643"/>
      <c r="BC306" s="643">
        <f>IF(Duombaze!AT306="",0,INDEX(DU!I:I,MATCH(Duombaze!AT306,DU!A:A,0),1))+IF(Duombaze!AU306="",0,INDEX(DU!I:I,MATCH(Duombaze!AU306,DU!A:A,0),1))+IF(Duombaze!AV306="",0,INDEX(DU!I:I,MATCH(Duombaze!AV306,DU!A:A,0),1))+IF(Duombaze!AW306="",0,INDEX(DU!I:I,MATCH(Duombaze!AW306,DU!A:A,0),1))+IF(Duombaze!AX306="",0,INDEX(DU!I:I,MATCH(Duombaze!AX306,DU!A:A,0),1))+IF(Duombaze!AY306="",0,INDEX(DU!I:I,MATCH(Duombaze!AY306,DU!A:A,0),1))+IF(Duombaze!AZ306="",0,INDEX(DU!I:I,MATCH(Duombaze!AZ306,DU!A:A,0),1))+IF(Duombaze!BA306="",0,INDEX(DU!I:I,MATCH(Duombaze!BA306,DU!A:A,0),1))+IF(Duombaze!BB306="",0,INDEX(DU!I:I,MATCH(Duombaze!BB306,DU!A:A,0),1))</f>
        <v>0</v>
      </c>
      <c r="BD306" s="640">
        <f>IF(Duombaze!AT306="",0,INDEX(DU!K:K,MATCH(Duombaze!AT306,DU!A:A,0),1))+IF(Duombaze!AU306="",0,INDEX(DU!K:K,MATCH(Duombaze!AU306,DU!A:A,0),1))+IF(Duombaze!AV306="",0,INDEX(DU!K:K,MATCH(Duombaze!AV306,DU!A:A,0),1))+IF(Duombaze!AW306="",0,INDEX(DU!K:K,MATCH(Duombaze!AW306,DU!A:A,0),1))+IF(Duombaze!AX306="",0,INDEX(DU!K:K,MATCH(Duombaze!AX306,DU!A:A,0),1))+IF(Duombaze!AY306="",0,INDEX(DU!K:K,MATCH(Duombaze!AY306,DU!A:A,0),1))+IF(Duombaze!AZ306="",0,INDEX(DU!K:K,MATCH(Duombaze!AZ306,DU!A:A,0),1))+IF(Duombaze!BA306="",0,INDEX(DU!K:K,MATCH(Duombaze!BA306,DU!A:A,0),1))+IF(Duombaze!BB306="",0,INDEX(DU!K:K,MATCH(Duombaze!BB306,DU!A:A,0),1))</f>
        <v>0</v>
      </c>
      <c r="BE306" s="6"/>
      <c r="BF306" s="6"/>
      <c r="BG306" s="66" t="s">
        <v>624</v>
      </c>
      <c r="BH306" s="4" t="str">
        <f t="shared" si="146"/>
        <v>0 SPE19 Be stabžių sistemos</v>
      </c>
      <c r="BI306" s="6"/>
      <c r="BJ306" s="643"/>
      <c r="BK306" s="643"/>
      <c r="BL306" s="643"/>
      <c r="BM306" s="643">
        <f>IF(Duombaze!BJ306="",0,INDEX(DU!I:I,MATCH(Duombaze!BJ306,DU!A:A,0),1))+IF(Duombaze!BK306="",0,INDEX(DU!I:I,MATCH(Duombaze!BK306,DU!A:A,0),1))+IF(Duombaze!BL306="",0,INDEX(DU!I:I,MATCH(Duombaze!BL306,DU!A:A,0),1))</f>
        <v>0</v>
      </c>
      <c r="BN306" s="640">
        <f>IF(Duombaze!BJ306="",0,INDEX(DU!K:K,MATCH(Duombaze!BJ306,DU!A:A,0),1))+IF(Duombaze!BK306="",0,INDEX(DU!K:K,MATCH(Duombaze!BK306,DU!A:A,0),1))+IF(Duombaze!BL306="",0,INDEX(DU!K:K,MATCH(Duombaze!BL306,DU!A:A,0),1))</f>
        <v>0</v>
      </c>
      <c r="BO306" s="6"/>
      <c r="BP306" s="6"/>
      <c r="BQ306" s="6" t="str">
        <f>BQ174</f>
        <v>Be stabdžių išvadų</v>
      </c>
      <c r="BR306" s="6" t="str">
        <f t="shared" si="137"/>
        <v>0 SPE19 Be stabdžių išvadų</v>
      </c>
      <c r="BS306" s="6"/>
      <c r="BT306" s="6"/>
      <c r="BU306" s="6"/>
      <c r="BV306" s="6"/>
      <c r="BW306" s="6">
        <f>IF(Duombaze!BT306="",0,INDEX(DU!I:I,MATCH(Duombaze!BT306,DU!A:A,0),1))+IF(Duombaze!BU306="",0,INDEX(DU!I:I,MATCH(Duombaze!BU306,DU!A:A,0),1))+IF(Duombaze!BV306="",0,INDEX(DU!I:I,MATCH(Duombaze!BV306,DU!A:A,0),1))</f>
        <v>0</v>
      </c>
      <c r="BX306" s="6">
        <f>IF(Duombaze!BT306="",0,INDEX(DU!K:K,MATCH(Duombaze!BT306,DU!A:A,0),1))+IF(Duombaze!BU306="",0,INDEX(DU!K:K,MATCH(Duombaze!BU306,DU!A:A,0),1))+IF(Duombaze!BV306="",0,INDEX(DU!K:K,MATCH(Duombaze!BV306,DU!A:A,0),1))</f>
        <v>0</v>
      </c>
      <c r="BY306" s="6"/>
      <c r="BZ306" s="6"/>
      <c r="CA306" s="7" t="s">
        <v>418</v>
      </c>
      <c r="CB306" s="6" t="str">
        <f t="shared" si="134"/>
        <v>0 SPE19 Be atraminės kojos</v>
      </c>
      <c r="CC306" s="6"/>
      <c r="CD306" s="6">
        <f>IF(Duombaze!CC306="",0,INDEX(DU!I:I,MATCH(Duombaze!CC306,DU!A:A,0),1))</f>
        <v>0</v>
      </c>
      <c r="CE306" s="4">
        <f>IF(Duombaze!CC306="",0,INDEX(DU!K:K,MATCH(Duombaze!CC306,DU!A:A,0),1))</f>
        <v>0</v>
      </c>
      <c r="CF306" s="6"/>
      <c r="CG306" s="6"/>
      <c r="CH306" s="6" t="s">
        <v>396</v>
      </c>
      <c r="CI306" s="4" t="str">
        <f t="shared" si="138"/>
        <v>0 SPE19 Be priekinės tempimo kilpos</v>
      </c>
      <c r="CJ306" s="6"/>
      <c r="CK306" s="6">
        <f>IF(Duombaze!CJ306="",0,INDEX(DU!I:I,MATCH(Duombaze!CJ306,DU!A:A,0),1))</f>
        <v>0</v>
      </c>
      <c r="CL306" s="4">
        <f>IF(Duombaze!CJ306="",0,INDEX(DU!K:K,MATCH(Duombaze!CJ306,DU!A:A,0),1))</f>
        <v>0</v>
      </c>
      <c r="CM306" s="6"/>
      <c r="CN306" s="6"/>
      <c r="CO306" s="6" t="s">
        <v>1756</v>
      </c>
      <c r="CP306" s="4" t="str">
        <f t="shared" si="139"/>
        <v>0 SPE19 Be stovėjimo stabdžio, be atramų</v>
      </c>
      <c r="CQ306" s="6"/>
      <c r="CR306" s="643"/>
      <c r="CS306" s="643"/>
      <c r="CT306" s="643">
        <f>IF(Duombaze!CR306="",0,INDEX(DU!I:I,MATCH(Duombaze!CR306,DU!A:A,0),1))+IF(Duombaze!CS306="",0,INDEX(DU!I:I,MATCH(Duombaze!CS306,DU!A:A,0),1))</f>
        <v>0</v>
      </c>
      <c r="CU306" s="6">
        <f>IF(Duombaze!CR306="",0,INDEX(DU!K:K,MATCH(Duombaze!CR306,DU!A:A,0),1))+IF(Duombaze!CS306="",0,INDEX(DU!K:K,MATCH(Duombaze!CS306,DU!A:A,0),1))</f>
        <v>0</v>
      </c>
      <c r="CV306" s="6"/>
      <c r="CW306" s="6"/>
      <c r="CX306" s="6" t="s">
        <v>397</v>
      </c>
      <c r="CY306" s="4" t="str">
        <f t="shared" si="140"/>
        <v>0 SPE19 Be viršborčių</v>
      </c>
      <c r="CZ306" s="6"/>
      <c r="DA306" s="674"/>
      <c r="DB306" s="674"/>
      <c r="DC306" s="674">
        <f>IF(Duombaze!DA306="",0,INDEX(DU!I:I,MATCH(Duombaze!DA306,DU!A:A,0),1))+IF(Duombaze!DB306="",0,INDEX(DU!I:I,MATCH(Duombaze!DB306,DU!A:A,0),1))</f>
        <v>0</v>
      </c>
      <c r="DD306" s="6">
        <f>IF(Duombaze!DA306="",0,INDEX(DU!K:K,MATCH(Duombaze!DA306,DU!A:A,0),1))+IF(Duombaze!DB306="",0,INDEX(DU!K:K,MATCH(Duombaze!DB306,DU!A:A,0),1))</f>
        <v>0</v>
      </c>
      <c r="DE306" s="6"/>
      <c r="DF306" s="6"/>
      <c r="DG306" s="6" t="s">
        <v>419</v>
      </c>
      <c r="DH306" s="6" t="str">
        <f t="shared" si="141"/>
        <v>0 SPE19 Be tento / aikštelės</v>
      </c>
      <c r="DI306" s="6"/>
      <c r="DJ306" s="674"/>
      <c r="DK306" s="679"/>
      <c r="DL306" s="679">
        <f>IF(Duombaze!DJ306="",0,INDEX(DU!I:I,MATCH(Duombaze!DJ306,DU!A:A,0),1))+IF(Duombaze!DK306="",0,INDEX(DU!I:I,MATCH(Duombaze!DK306,DU!A:A,0),1))</f>
        <v>0</v>
      </c>
      <c r="DM306" s="6">
        <f>IF(Duombaze!DJ306="",0,INDEX(DU!K:K,MATCH(Duombaze!DJ306,DU!A:A,0),1))+IF(Duombaze!DK306="",0,INDEX(DU!K:K,MATCH(Duombaze!DK306,DU!A:A,0),1))</f>
        <v>0</v>
      </c>
      <c r="DN306" s="48"/>
      <c r="DO306" s="48"/>
      <c r="DP306" s="48" t="s">
        <v>386</v>
      </c>
      <c r="DQ306" s="4" t="str">
        <f t="shared" si="142"/>
        <v>0 SPE19 Be apšvietimo sistemos</v>
      </c>
      <c r="DR306" s="66"/>
      <c r="DS306" s="694"/>
      <c r="DT306" s="694"/>
      <c r="DU306" s="694"/>
      <c r="DV306" s="694"/>
      <c r="DW306" s="694">
        <f>IF(Duombaze!DS306="",0,INDEX(DU!I:I,MATCH(Duombaze!DS306,DU!A:A,0),1))+IF(Duombaze!DT306="",0,INDEX(DU!I:I,MATCH(Duombaze!DT306,DU!A:A,0),1))+IF(Duombaze!DU306="",0,INDEX(DU!I:I,MATCH(Duombaze!DU306,DU!A:A,0),1))+IF(Duombaze!DV306="",0,INDEX(DU!I:I,MATCH(Duombaze!DV306,DU!A:A,0),1))</f>
        <v>0</v>
      </c>
      <c r="DX306" s="640">
        <f>IF(Duombaze!DS306="",0,INDEX(DU!K:K,MATCH(Duombaze!DS306,DU!A:A,0),1))+IF(Duombaze!DT306="",0,INDEX(DU!K:K,MATCH(Duombaze!DT306,DU!A:A,0),1))+IF(Duombaze!DU306="",0,INDEX(DU!K:K,MATCH(Duombaze!DU306,DU!A:A,0),1))+IF(Duombaze!DV306="",0,INDEX(DU!K:KH,MATCH(Duombaze!DV306,DU!A:A,0),1))</f>
        <v>0</v>
      </c>
      <c r="DY306" s="66"/>
      <c r="DZ306" s="66"/>
      <c r="EA306" s="6" t="s">
        <v>470</v>
      </c>
      <c r="EB306" s="6" t="str">
        <f t="shared" si="124"/>
        <v>0 SPE19 Be galinės tempimo kilpos</v>
      </c>
      <c r="EC306" s="6"/>
      <c r="ED306" s="6">
        <f>IF(Duombaze!EC306="",0,INDEX(DU!I:I,MATCH(Duombaze!EC306,DU!A:A,0),1))</f>
        <v>0</v>
      </c>
      <c r="EE306" s="640">
        <f>IF(Duombaze!EC306="",0,INDEX(DU!K:K,MATCH(Duombaze!EC306,DU!A:A,0),1))</f>
        <v>0</v>
      </c>
      <c r="EF306" s="6"/>
      <c r="EG306" s="6"/>
      <c r="EH306" s="6" t="s">
        <v>387</v>
      </c>
      <c r="EI306" s="4" t="str">
        <f t="shared" si="129"/>
        <v>0 SPE19 Be lipdukų</v>
      </c>
      <c r="EJ306" s="6"/>
      <c r="EK306" s="674"/>
      <c r="EL306" s="674"/>
      <c r="EM306" s="674"/>
      <c r="EN306" s="674">
        <f>IF(Duombaze!EK306="",0,INDEX(DU!I:I,MATCH(Duombaze!EK306,DU!A:A,0),1))+IF(Duombaze!EL306="",0,INDEX(DU!I:I,MATCH(Duombaze!EL306,DU!A:A,0),1))+IF(Duombaze!EM306="",0,INDEX(DU!I:I,MATCH(Duombaze!EM306,DU!A:A,0),1))</f>
        <v>0</v>
      </c>
      <c r="EO306" s="6">
        <f>IF(Duombaze!EK306="",0,INDEX(DU!K:K,MATCH(Duombaze!EK306,DU!A:A,0),1))+IF(Duombaze!EL306="",0,INDEX(DU!K:K,MATCH(Duombaze!EL306,DU!A:A,0),1))+IF(Duombaze!EM306="",0,INDEX(DU!K:K,MATCH(Duombaze!EM306,DU!A:A,0),1))</f>
        <v>0</v>
      </c>
      <c r="EP306" s="6"/>
      <c r="EQ306" s="6"/>
      <c r="ER306" s="66" t="s">
        <v>388</v>
      </c>
      <c r="ES306" s="4" t="str">
        <f t="shared" si="125"/>
        <v>0 SPE19 Be ratų</v>
      </c>
      <c r="ET306" s="6"/>
      <c r="EU306" s="6"/>
      <c r="EV306" s="6"/>
      <c r="EW306" s="6" t="s">
        <v>389</v>
      </c>
      <c r="EX306" s="6" t="str">
        <f t="shared" si="130"/>
        <v>0 SPE19 Be purvasaugių</v>
      </c>
      <c r="EY306" s="6"/>
      <c r="EZ306" s="674"/>
      <c r="FA306" s="674"/>
      <c r="FB306" s="674">
        <f>IF(Duombaze!EZ306="",0,INDEX(DU!I:I,MATCH(Duombaze!EZ306,DU!A:A,0),1))+IF(Duombaze!FA306="",0,INDEX(DU!I:I,MATCH(Duombaze!FA306,DU!A:A,0),1))</f>
        <v>0</v>
      </c>
      <c r="FC306" s="6">
        <f>IF(Duombaze!EZ306="",0,INDEX(DU!K:K,MATCH(Duombaze!EZ306,DU!A:A,0),1))+IF(Duombaze!FA306="",0,INDEX(DU!K:K,MATCH(Duombaze!FA306,DU!A:A,0),1))</f>
        <v>0</v>
      </c>
      <c r="FD306" s="6"/>
      <c r="FE306" s="6"/>
      <c r="FF306" s="6"/>
      <c r="FG306" s="6"/>
      <c r="FH306" s="180" t="s">
        <v>1527</v>
      </c>
      <c r="FI306" s="146"/>
      <c r="FJ306" s="138"/>
      <c r="FK306" s="180"/>
      <c r="FL306" s="732" t="s">
        <v>1529</v>
      </c>
      <c r="FM306" s="673"/>
      <c r="FN306" s="673"/>
      <c r="FO306" s="673"/>
      <c r="FP306" s="673"/>
      <c r="FQ306" s="673">
        <f>IF(Duombaze!FM306="",0,INDEX(DU!I:I,MATCH(Duombaze!FM306,DU!A:A,0),1))+IF(Duombaze!FN306="",0,INDEX(DU!I:I,MATCH(Duombaze!FN306,DU!A:A,0),1))+IF(Duombaze!FO306="",0,INDEX(DU!I:I,MATCH(Duombaze!FO306,DU!A:A,0),1))+IF(Duombaze!FP306="",0,INDEX(DU!I:I,MATCH(Duombaze!FP306,DU!A:A,0),1))</f>
        <v>0</v>
      </c>
      <c r="FR306" s="673">
        <f>IF(Duombaze!FM306="",0,INDEX(DU!K:K,MATCH(Duombaze!FM306,DU!A:A,0),1))+IF(Duombaze!FN306="",0,INDEX(DU!K:K,MATCH(Duombaze!FN306,DU!A:A,0),1))+IF(Duombaze!FO306="",0,INDEX(DU!K:K,MATCH(Duombaze!FO306,DU!A:A,0),1))+IF(Duombaze!FP306="",0,INDEX(DU!K:K,MATCH(Duombaze!FP306,DU!A:A,0),1))</f>
        <v>0</v>
      </c>
      <c r="FT306" s="101" t="s">
        <v>106</v>
      </c>
      <c r="FU306" s="101"/>
      <c r="FY306" s="66" t="s">
        <v>59</v>
      </c>
      <c r="FZ306" s="4" t="str">
        <f>IF(FY306&lt;&gt;"",A309&amp;" "&amp;C309&amp;" "&amp;FY306,"")</f>
        <v>3 SPE19 Pneumatiniai stabdžiai dviejų kontūrų su mechaniniu LSV</v>
      </c>
      <c r="GA306" s="6" t="s">
        <v>132</v>
      </c>
    </row>
    <row r="307" spans="1:183" s="7" customFormat="1" ht="23.45" customHeight="1" thickBot="1" x14ac:dyDescent="0.3">
      <c r="A307" s="42">
        <v>1</v>
      </c>
      <c r="B307" s="42" t="s">
        <v>785</v>
      </c>
      <c r="C307" s="12" t="s">
        <v>215</v>
      </c>
      <c r="D307" s="6" t="s">
        <v>1683</v>
      </c>
      <c r="E307" s="4" t="str">
        <f>IF(D307&lt;&gt;"",A307&amp;" "&amp;C307&amp;" "&amp;"CERT167 "&amp;D307,"")</f>
        <v>1 SPE19 CERT167 Pagrindas, ašys 412S</v>
      </c>
      <c r="F307" s="6" t="s">
        <v>8517</v>
      </c>
      <c r="G307" s="643" t="s">
        <v>3194</v>
      </c>
      <c r="H307" s="643" t="s">
        <v>3193</v>
      </c>
      <c r="I307" s="643">
        <v>23109200</v>
      </c>
      <c r="J307" s="883" t="s">
        <v>3473</v>
      </c>
      <c r="K307" s="643" t="s">
        <v>1448</v>
      </c>
      <c r="L307" s="643"/>
      <c r="M307" s="643"/>
      <c r="N307" s="643"/>
      <c r="O307" s="643"/>
      <c r="P307" s="643">
        <f>IF(Duombaze!G307="",0,INDEX(DU!I:I,MATCH(Duombaze!G307,DU!A:A,0),1))+IF(Duombaze!H307="",0,INDEX(DU!I:I,MATCH(Duombaze!H307,DU!A:A,0),1))+IF(Duombaze!I307="",0,INDEX(DU!I:I*40,MATCH(Duombaze!I307,DU!A:A,0),1))+IF(Duombaze!J307="",0,INDEX(DU!I:I,MATCH(Duombaze!J307,DU!A:A,0),1))+IF(Duombaze!K307="",0,INDEX(DU!I:I,MATCH(Duombaze!K307,DU!A:A,0),1))+IF(Duombaze!L307="",0,INDEX(DU!I:I,MATCH(Duombaze!L307,DU!A:A,0),1))+IF(Duombaze!M307="",0,INDEX(DU!I:I,MATCH(Duombaze!M307,DU!A:A,0),1))+IF(Duombaze!N307="",0,INDEX(DU!I:I,MATCH(Duombaze!N307,DU!A:A,0),1))+IF(Duombaze!O307="",0,INDEX(DU!I:I,MATCH(Duombaze!O307,DU!A:A,0),1))</f>
        <v>10208.251993491</v>
      </c>
      <c r="Q307" s="640">
        <f>IF(Duombaze!G307="",0,INDEX(DU!K:K,MATCH(Duombaze!G307,DU!A:A,0),1))+IF(Duombaze!H307="",0,INDEX(DU!K:K,MATCH(Duombaze!H307,DU!A:A,0),1))+IF(Duombaze!I307="",0,INDEX(DU!K:K,MATCH(Duombaze!I307,DU!A:A,0),1))+IF(Duombaze!J307="",0,INDEX(DU!K:K,MATCH(Duombaze!J307,DU!A:A,0),1))+IF(Duombaze!K307="",0,INDEX(DU!K:K,MATCH(Duombaze!K307,DU!A:A,0),1))+IF(Duombaze!L307="",0,INDEX(DU!K:K,MATCH(Duombaze!L307,DU!A:A,0),1))+IF(Duombaze!M307="",0,INDEX(DU!K:K,MATCH(Duombaze!M307,DU!A:A,0),1))+IF(Duombaze!N307="",0,INDEX(DU!K:K,MATCH(Duombaze!N307,DU!A:A,0),1))+IF(Duombaze!O307="",0,INDEX(DU!K:K,MATCH(Duombaze!O307,DU!A:A,0),1))</f>
        <v>1500.24</v>
      </c>
      <c r="R307" s="6" t="s">
        <v>2029</v>
      </c>
      <c r="S307" s="48" t="s">
        <v>2030</v>
      </c>
      <c r="T307" s="883" t="s">
        <v>3473</v>
      </c>
      <c r="U307" s="4">
        <f>IF(Duombaze!T307="",0,INDEX(DU!I:I,MATCH(Duombaze!T307,DU!A:A,0),1))</f>
        <v>4174.2131372549002</v>
      </c>
      <c r="V307" s="4">
        <f>IF(Duombaze!T307="",0,INDEX(DU!K:K,MATCH(Duombaze!T307,DU!A:A,0),1))</f>
        <v>0</v>
      </c>
      <c r="W307" s="6" t="s">
        <v>3488</v>
      </c>
      <c r="X307" s="6"/>
      <c r="Y307" s="858"/>
      <c r="Z307" s="66" t="s">
        <v>687</v>
      </c>
      <c r="AA307" s="4" t="str">
        <f t="shared" si="135"/>
        <v>1 SPE19 Grąžulas amortizuojamas</v>
      </c>
      <c r="AB307" s="6" t="s">
        <v>371</v>
      </c>
      <c r="AC307" s="6">
        <f>IF(Duombaze!AB307="",0,INDEX(DU!I:I,MATCH(Duombaze!AB307,DU!A:A,0),1))</f>
        <v>630.30591619717995</v>
      </c>
      <c r="AD307" s="2">
        <f>IF(Duombaze!AB307="",0,INDEX(DU!K:K,MATCH(Duombaze!AB307,DU!A:A,0),1))</f>
        <v>67.2</v>
      </c>
      <c r="AE307" s="6"/>
      <c r="AF307" s="6" t="s">
        <v>2068</v>
      </c>
      <c r="AG307" s="6" t="s">
        <v>421</v>
      </c>
      <c r="AH307" s="4" t="str">
        <f t="shared" si="132"/>
        <v>1 SPE19 Bamperis prisukamas  Ø100x8</v>
      </c>
      <c r="AI307" s="6" t="s">
        <v>422</v>
      </c>
      <c r="AJ307" s="643" t="s">
        <v>422</v>
      </c>
      <c r="AK307" s="643"/>
      <c r="AL307" s="643"/>
      <c r="AM307" s="643">
        <f>IF(Duombaze!AJ307="",0,INDEX(DU!I:I,MATCH(Duombaze!AJ307,DU!A:A,0),1))+IF(Duombaze!AK307="",0,INDEX(DU!I:I,MATCH(Duombaze!AK307,DU!A:A,0),1))+IF(Duombaze!AL307="",0,INDEX(DU!I:I,MATCH(Duombaze!AL307,DU!A:A,0),1))</f>
        <v>134.65866543816699</v>
      </c>
      <c r="AN307" s="643">
        <f>IF(Duombaze!AJ307="",0,INDEX(DU!K:K,MATCH(Duombaze!AJ307,DU!A:A,0),1))+IF(Duombaze!AK307="",0,INDEX(DU!K:K,MATCH(Duombaze!AK307,DU!A:A,0),1))+IF(Duombaze!AL307="",0,INDEX(DU!K:K,MATCH(Duombaze!AL307,DU!A:A,0),1))</f>
        <v>29.87</v>
      </c>
      <c r="AO307" s="6"/>
      <c r="AP307" s="6" t="s">
        <v>2073</v>
      </c>
      <c r="AQ307" s="6" t="s">
        <v>438</v>
      </c>
      <c r="AR307" s="4" t="str">
        <f t="shared" si="136"/>
        <v>1 SPE19 Pagrindo hidraulines jungtys</v>
      </c>
      <c r="AS307" s="6" t="s">
        <v>2107</v>
      </c>
      <c r="AT307" s="643" t="s">
        <v>2107</v>
      </c>
      <c r="AU307" s="643"/>
      <c r="AV307" s="643"/>
      <c r="AW307" s="643"/>
      <c r="AX307" s="643"/>
      <c r="AY307" s="643"/>
      <c r="AZ307" s="643"/>
      <c r="BA307" s="643"/>
      <c r="BB307" s="643"/>
      <c r="BC307" s="643">
        <f>IF(Duombaze!AT307="",0,INDEX(DU!I:I,MATCH(Duombaze!AT307,DU!A:A,0),1))+IF(Duombaze!AU307="",0,INDEX(DU!I:I,MATCH(Duombaze!AU307,DU!A:A,0),1))+IF(Duombaze!AV307="",0,INDEX(DU!I:I,MATCH(Duombaze!AV307,DU!A:A,0),1))+IF(Duombaze!AW307="",0,INDEX(DU!I:I,MATCH(Duombaze!AW307,DU!A:A,0),1))+IF(Duombaze!AX307="",0,INDEX(DU!I:I,MATCH(Duombaze!AX307,DU!A:A,0),1))+IF(Duombaze!AY307="",0,INDEX(DU!I:I,MATCH(Duombaze!AY307,DU!A:A,0),1))+IF(Duombaze!AZ307="",0,INDEX(DU!I:I,MATCH(Duombaze!AZ307,DU!A:A,0),1))+IF(Duombaze!BA307="",0,INDEX(DU!I:I,MATCH(Duombaze!BA307,DU!A:A,0),1))+IF(Duombaze!BB307="",0,INDEX(DU!I:I,MATCH(Duombaze!BB307,DU!A:A,0),1))</f>
        <v>249.34800000000001</v>
      </c>
      <c r="BD307" s="640">
        <f>IF(Duombaze!AT307="",0,INDEX(DU!K:K,MATCH(Duombaze!AT307,DU!A:A,0),1))+IF(Duombaze!AU307="",0,INDEX(DU!K:K,MATCH(Duombaze!AU307,DU!A:A,0),1))+IF(Duombaze!AV307="",0,INDEX(DU!K:K,MATCH(Duombaze!AV307,DU!A:A,0),1))+IF(Duombaze!AW307="",0,INDEX(DU!K:K,MATCH(Duombaze!AW307,DU!A:A,0),1))+IF(Duombaze!AX307="",0,INDEX(DU!K:K,MATCH(Duombaze!AX307,DU!A:A,0),1))+IF(Duombaze!AY307="",0,INDEX(DU!K:K,MATCH(Duombaze!AY307,DU!A:A,0),1))+IF(Duombaze!AZ307="",0,INDEX(DU!K:K,MATCH(Duombaze!AZ307,DU!A:A,0),1))+IF(Duombaze!BA307="",0,INDEX(DU!K:K,MATCH(Duombaze!BA307,DU!A:A,0),1))+IF(Duombaze!BB307="",0,INDEX(DU!K:K,MATCH(Duombaze!BB307,DU!A:A,0),1))</f>
        <v>0</v>
      </c>
      <c r="BE307" s="6"/>
      <c r="BF307" s="6"/>
      <c r="BG307" s="66" t="s">
        <v>1739</v>
      </c>
      <c r="BH307" s="4" t="str">
        <f t="shared" si="146"/>
        <v xml:space="preserve">1 SPE19 Hidrauliniai stabdžiai </v>
      </c>
      <c r="BI307" s="6" t="s">
        <v>1768</v>
      </c>
      <c r="BJ307" s="643" t="s">
        <v>3163</v>
      </c>
      <c r="BK307" s="643" t="s">
        <v>3164</v>
      </c>
      <c r="BL307" s="643"/>
      <c r="BM307" s="643">
        <f>IF(Duombaze!BJ307="",0,INDEX(DU!I:I,MATCH(Duombaze!BJ307,DU!A:A,0),1))+IF(Duombaze!BK307="",0,INDEX(DU!I:I,MATCH(Duombaze!BK307,DU!A:A,0),1))+IF(Duombaze!BL307="",0,INDEX(DU!I:I,MATCH(Duombaze!BL307,DU!A:A,0),1))</f>
        <v>47.795000000000002</v>
      </c>
      <c r="BN307" s="640">
        <f>IF(Duombaze!BJ307="",0,INDEX(DU!K:K,MATCH(Duombaze!BJ307,DU!A:A,0),1))+IF(Duombaze!BK307="",0,INDEX(DU!K:K,MATCH(Duombaze!BK307,DU!A:A,0),1))+IF(Duombaze!BL307="",0,INDEX(DU!K:K,MATCH(Duombaze!BL307,DU!A:A,0),1))</f>
        <v>0</v>
      </c>
      <c r="BO307" s="6"/>
      <c r="BP307" s="6"/>
      <c r="BQ307" s="6" t="str">
        <f>BQ175</f>
        <v>Stabdžių išvadai hidrauliniai</v>
      </c>
      <c r="BR307" s="6" t="str">
        <f t="shared" si="137"/>
        <v>1 SPE19 Stabdžių išvadai hidrauliniai</v>
      </c>
      <c r="BS307" s="6" t="str">
        <f>BS175</f>
        <v>ZU30ASPC14SIH0 + ZC40ASPC1620IJ</v>
      </c>
      <c r="BT307" s="6" t="s">
        <v>3035</v>
      </c>
      <c r="BU307" s="6" t="s">
        <v>3034</v>
      </c>
      <c r="BV307" s="6"/>
      <c r="BW307" s="6">
        <f>IF(Duombaze!BT307="",0,INDEX(DU!I:I,MATCH(Duombaze!BT307,DU!A:A,0),1))+IF(Duombaze!BU307="",0,INDEX(DU!I:I,MATCH(Duombaze!BU307,DU!A:A,0),1))+IF(Duombaze!BV307="",0,INDEX(DU!I:I,MATCH(Duombaze!BV307,DU!A:A,0),1))</f>
        <v>28.7798954069915</v>
      </c>
      <c r="BX307" s="6">
        <f>IF(Duombaze!BT307="",0,INDEX(DU!K:K,MATCH(Duombaze!BT307,DU!A:A,0),1))+IF(Duombaze!BU307="",0,INDEX(DU!K:K,MATCH(Duombaze!BU307,DU!A:A,0),1))+IF(Duombaze!BV307="",0,INDEX(DU!K:K,MATCH(Duombaze!BV307,DU!A:A,0),1))</f>
        <v>11</v>
      </c>
      <c r="BY307" s="6"/>
      <c r="BZ307" s="6"/>
      <c r="CA307" s="6" t="s">
        <v>2750</v>
      </c>
      <c r="CB307" s="6" t="str">
        <f t="shared" si="134"/>
        <v>1 SPE19 Hidr.koja SIMOL H1060 + HJ + kranas</v>
      </c>
      <c r="CC307" s="6" t="s">
        <v>364</v>
      </c>
      <c r="CD307" s="6">
        <f>IF(Duombaze!CC307="",0,INDEX(DU!I:I,MATCH(Duombaze!CC307,DU!A:A,0),1))</f>
        <v>164.361478056473</v>
      </c>
      <c r="CE307" s="4">
        <f>IF(Duombaze!CC307="",0,INDEX(DU!K:K,MATCH(Duombaze!CC307,DU!A:A,0),1))</f>
        <v>18.05</v>
      </c>
      <c r="CF307" s="6"/>
      <c r="CG307" s="6"/>
      <c r="CH307" s="6" t="str">
        <f>CH175</f>
        <v>Priekinė kilpa UMEGA D-50 (plokštelė 145x145)</v>
      </c>
      <c r="CI307" s="4" t="str">
        <f t="shared" si="138"/>
        <v>1 SPE19 Priekinė kilpa UMEGA D-50 (plokštelė 145x145)</v>
      </c>
      <c r="CJ307" s="6" t="str">
        <f>CJ175</f>
        <v>ZC40ASPC16CPKU</v>
      </c>
      <c r="CK307" s="6">
        <f>IF(Duombaze!CJ307="",0,INDEX(DU!I:I,MATCH(Duombaze!CJ307,DU!A:A,0),1))</f>
        <v>71.836726290849597</v>
      </c>
      <c r="CL307" s="4">
        <f>IF(Duombaze!CJ307="",0,INDEX(DU!K:K,MATCH(Duombaze!CJ307,DU!A:A,0),1))</f>
        <v>20.63</v>
      </c>
      <c r="CM307" s="6"/>
      <c r="CN307" s="6" t="s">
        <v>2126</v>
      </c>
      <c r="CO307" s="6" t="s">
        <v>677</v>
      </c>
      <c r="CP307" s="4" t="str">
        <f t="shared" si="139"/>
        <v>1 SPE19 Rankinis stabdis puspriekabėms</v>
      </c>
      <c r="CQ307" s="6" t="s">
        <v>1594</v>
      </c>
      <c r="CR307" s="643" t="s">
        <v>1594</v>
      </c>
      <c r="CS307" s="643"/>
      <c r="CT307" s="643">
        <f>IF(Duombaze!CR307="",0,INDEX(DU!I:I,MATCH(Duombaze!CR307,DU!A:A,0),1))+IF(Duombaze!CS307="",0,INDEX(DU!I:I,MATCH(Duombaze!CS307,DU!A:A,0),1))</f>
        <v>44.795362415433402</v>
      </c>
      <c r="CU307" s="6">
        <f>IF(Duombaze!CR307="",0,INDEX(DU!K:K,MATCH(Duombaze!CR307,DU!A:A,0),1))+IF(Duombaze!CS307="",0,INDEX(DU!K:K,MATCH(Duombaze!CS307,DU!A:A,0),1))</f>
        <v>36.090000000000003</v>
      </c>
      <c r="CV307" s="6"/>
      <c r="CW307" s="6" t="s">
        <v>2124</v>
      </c>
      <c r="CX307" s="6" t="s">
        <v>710</v>
      </c>
      <c r="CY307" s="4" t="str">
        <f t="shared" si="140"/>
        <v>1 SPE19 Viršborčiai 300</v>
      </c>
      <c r="CZ307" s="6" t="s">
        <v>8765</v>
      </c>
      <c r="DA307" s="674" t="s">
        <v>440</v>
      </c>
      <c r="DB307" s="674"/>
      <c r="DC307" s="674">
        <f>IF(Duombaze!DA307="",0,INDEX(DU!I:I,MATCH(Duombaze!DA307,DU!A:A,0),1))+IF(Duombaze!DB307="",0,INDEX(DU!I:I,MATCH(Duombaze!DB307,DU!A:A,0),1))</f>
        <v>209.80258675914601</v>
      </c>
      <c r="DD307" s="6">
        <f>IF(Duombaze!DA307="",0,INDEX(DU!K:K,MATCH(Duombaze!DA307,DU!A:A,0),1))+IF(Duombaze!DB307="",0,INDEX(DU!K:K,MATCH(Duombaze!DB307,DU!A:A,0),1))</f>
        <v>167.99</v>
      </c>
      <c r="DE307" s="6" t="s">
        <v>2148</v>
      </c>
      <c r="DF307" s="6"/>
      <c r="DG307" s="6" t="s">
        <v>1947</v>
      </c>
      <c r="DH307" s="6" t="str">
        <f t="shared" si="141"/>
        <v>1 SPE19 Tentas UK tipo</v>
      </c>
      <c r="DI307" s="6" t="s">
        <v>2704</v>
      </c>
      <c r="DJ307" s="674" t="s">
        <v>443</v>
      </c>
      <c r="DK307" s="679"/>
      <c r="DL307" s="679">
        <f>IF(Duombaze!DJ307="",0,INDEX(DU!I:I,MATCH(Duombaze!DJ307,DU!A:A,0),1))+IF(Duombaze!DK307="",0,INDEX(DU!I:I,MATCH(Duombaze!DK307,DU!A:A,0),1))</f>
        <v>254.01482654822499</v>
      </c>
      <c r="DM307" s="6">
        <f>IF(Duombaze!DJ307="",0,INDEX(DU!K:K,MATCH(Duombaze!DJ307,DU!A:A,0),1))+IF(Duombaze!DK307="",0,INDEX(DU!K:K,MATCH(Duombaze!DK307,DU!A:A,0),1))</f>
        <v>78.41</v>
      </c>
      <c r="DN307" s="48" t="s">
        <v>2012</v>
      </c>
      <c r="DO307" s="48"/>
      <c r="DP307" s="48" t="str">
        <f>DP295</f>
        <v>Gale trikampis LED žibintas + pilnas LED (Danija)</v>
      </c>
      <c r="DQ307" s="4" t="str">
        <f t="shared" si="142"/>
        <v>1 SPE19 Gale trikampis LED žibintas + pilnas LED (Danija)</v>
      </c>
      <c r="DR307" s="66" t="str">
        <f t="shared" ref="DR307:DS310" si="147">DR295</f>
        <v>ZC40AZIBMI0000</v>
      </c>
      <c r="DS307" s="694" t="str">
        <f t="shared" si="147"/>
        <v>ZC40AZIBMI0000</v>
      </c>
      <c r="DT307" s="694"/>
      <c r="DU307" s="694"/>
      <c r="DV307" s="694"/>
      <c r="DW307" s="694">
        <f>IF(Duombaze!DS307="",0,INDEX(DU!I:I,MATCH(Duombaze!DS307,DU!A:A,0),1))+IF(Duombaze!DT307="",0,INDEX(DU!I:I,MATCH(Duombaze!DT307,DU!A:A,0),1))+IF(Duombaze!DU307="",0,INDEX(DU!I:I,MATCH(Duombaze!DU307,DU!A:A,0),1))+IF(Duombaze!DV307="",0,INDEX(DU!I:I,MATCH(Duombaze!DV307,DU!A:A,0),1))</f>
        <v>129.30043442866699</v>
      </c>
      <c r="DX307" s="640">
        <f>IF(Duombaze!DS307="",0,INDEX(DU!K:K,MATCH(Duombaze!DS307,DU!A:A,0),1))+IF(Duombaze!DT307="",0,INDEX(DU!K:K,MATCH(Duombaze!DT307,DU!A:A,0),1))+IF(Duombaze!DU307="",0,INDEX(DU!K:K,MATCH(Duombaze!DU307,DU!A:A,0),1))+IF(Duombaze!DV307="",0,INDEX(DU!K:KH,MATCH(Duombaze!DV307,DU!A:A,0),1))</f>
        <v>0</v>
      </c>
      <c r="DY307" s="66"/>
      <c r="DZ307" s="66"/>
      <c r="EA307" s="6" t="str">
        <f>EA175</f>
        <v>Ištempimo kilpa RIMA</v>
      </c>
      <c r="EB307" s="6" t="str">
        <f t="shared" si="124"/>
        <v>1 SPE19 Ištempimo kilpa RIMA</v>
      </c>
      <c r="EC307" s="6" t="str">
        <f>EC175</f>
        <v>ZC40ACTKR00000</v>
      </c>
      <c r="ED307" s="6">
        <f>IF(Duombaze!EC307="",0,INDEX(DU!I:I,MATCH(Duombaze!EC307,DU!A:A,0),1))</f>
        <v>92.221999999999994</v>
      </c>
      <c r="EE307" s="640">
        <f>IF(Duombaze!EC307="",0,INDEX(DU!K:K,MATCH(Duombaze!EC307,DU!A:A,0),1))</f>
        <v>23.17</v>
      </c>
      <c r="EF307" s="6"/>
      <c r="EG307" s="6"/>
      <c r="EH307" s="6" t="str">
        <f>EH175</f>
        <v>Lipdukai Daniški + MItip logo (prisukamas)</v>
      </c>
      <c r="EI307" s="4" t="str">
        <f t="shared" si="129"/>
        <v>1 SPE19 Lipdukai Daniški + MItip logo (prisukamas)</v>
      </c>
      <c r="EJ307" s="6" t="str">
        <f>EJ175</f>
        <v>ZM20ASPCLMI000 + ZM0L0G0MITIP00</v>
      </c>
      <c r="EK307" s="674" t="s">
        <v>3051</v>
      </c>
      <c r="EL307" s="674" t="s">
        <v>3052</v>
      </c>
      <c r="EM307" s="674"/>
      <c r="EN307" s="674">
        <f>IF(Duombaze!EK307="",0,INDEX(DU!I:I,MATCH(Duombaze!EK307,DU!A:A,0),1))+IF(Duombaze!EL307="",0,INDEX(DU!I:I,MATCH(Duombaze!EL307,DU!A:A,0),1))+IF(Duombaze!EM307="",0,INDEX(DU!I:I,MATCH(Duombaze!EM307,DU!A:A,0),1))</f>
        <v>13.609623333333332</v>
      </c>
      <c r="EO307" s="6">
        <f>IF(Duombaze!EK307="",0,INDEX(DU!K:K,MATCH(Duombaze!EK307,DU!A:A,0),1))+IF(Duombaze!EL307="",0,INDEX(DU!K:K,MATCH(Duombaze!EL307,DU!A:A,0),1))+IF(Duombaze!EM307="",0,INDEX(DU!K:K,MATCH(Duombaze!EM307,DU!A:A,0),1))</f>
        <v>2.58</v>
      </c>
      <c r="EP307" s="6"/>
      <c r="EQ307" s="6"/>
      <c r="ER307" s="7" t="s">
        <v>1497</v>
      </c>
      <c r="ES307" s="4" t="str">
        <f t="shared" si="125"/>
        <v>1 SPE19 Montuojami</v>
      </c>
      <c r="ET307" s="4"/>
      <c r="EU307" s="4"/>
      <c r="EV307" s="4"/>
      <c r="EW307" s="33" t="s">
        <v>407</v>
      </c>
      <c r="EX307" s="6" t="str">
        <f t="shared" si="130"/>
        <v>1 SPE19 Purvasaugių komplektas 600 ratams (ketvirtiniai 1/4)</v>
      </c>
      <c r="EY307" s="33" t="s">
        <v>378</v>
      </c>
      <c r="EZ307" s="674" t="s">
        <v>378</v>
      </c>
      <c r="FA307" s="674"/>
      <c r="FB307" s="674">
        <f>IF(Duombaze!EZ307="",0,INDEX(DU!I:I,MATCH(Duombaze!EZ307,DU!A:A,0),1))+IF(Duombaze!FA307="",0,INDEX(DU!I:I,MATCH(Duombaze!FA307,DU!A:A,0),1))</f>
        <v>72.839479999999895</v>
      </c>
      <c r="FC307" s="6">
        <f>IF(Duombaze!EZ307="",0,INDEX(DU!K:K,MATCH(Duombaze!EZ307,DU!A:A,0),1))+IF(Duombaze!FA307="",0,INDEX(DU!K:K,MATCH(Duombaze!FA307,DU!A:A,0),1))</f>
        <v>9.33</v>
      </c>
      <c r="FD307" s="33"/>
      <c r="FE307" s="33"/>
      <c r="FF307" s="6"/>
      <c r="FG307" s="6"/>
      <c r="FH307" s="180" t="s">
        <v>1528</v>
      </c>
      <c r="FI307" s="140"/>
      <c r="FJ307" s="147"/>
      <c r="FK307" s="181"/>
      <c r="FL307" s="733" t="s">
        <v>1449</v>
      </c>
      <c r="FM307" s="673"/>
      <c r="FN307" s="673"/>
      <c r="FO307" s="673"/>
      <c r="FP307" s="673"/>
      <c r="FQ307" s="673">
        <f>IF(Duombaze!FM307="",0,INDEX(DU!I:I,MATCH(Duombaze!FM307,DU!A:A,0),1))+IF(Duombaze!FN307="",0,INDEX(DU!I:I,MATCH(Duombaze!FN307,DU!A:A,0),1))+IF(Duombaze!FO307="",0,INDEX(DU!I:I,MATCH(Duombaze!FO307,DU!A:A,0),1))+IF(Duombaze!FP307="",0,INDEX(DU!I:I,MATCH(Duombaze!FP307,DU!A:A,0),1))</f>
        <v>0</v>
      </c>
      <c r="FR307" s="673">
        <f>IF(Duombaze!FM307="",0,INDEX(DU!K:K,MATCH(Duombaze!FM307,DU!A:A,0),1))+IF(Duombaze!FN307="",0,INDEX(DU!K:K,MATCH(Duombaze!FN307,DU!A:A,0),1))+IF(Duombaze!FO307="",0,INDEX(DU!K:K,MATCH(Duombaze!FO307,DU!A:A,0),1))+IF(Duombaze!FP307="",0,INDEX(DU!K:K,MATCH(Duombaze!FP307,DU!A:A,0),1))</f>
        <v>0</v>
      </c>
      <c r="FT307" s="101" t="s">
        <v>54</v>
      </c>
      <c r="FU307" s="101"/>
      <c r="FY307" s="341" t="s">
        <v>98</v>
      </c>
      <c r="FZ307" s="4" t="str">
        <f>IF(FY307&lt;&gt;"",A310&amp;" "&amp;C310&amp;" "&amp;FY307,"")</f>
        <v>4 SPE19 Pneumatiniai st. 2 konturų Haldex su automatiniu LSV 2X0,4s.</v>
      </c>
      <c r="GA307" s="6" t="s">
        <v>103</v>
      </c>
    </row>
    <row r="308" spans="1:183" s="7" customFormat="1" ht="23.45" customHeight="1" x14ac:dyDescent="0.25">
      <c r="A308" s="42">
        <v>2</v>
      </c>
      <c r="B308" s="42" t="s">
        <v>785</v>
      </c>
      <c r="C308" s="12" t="s">
        <v>215</v>
      </c>
      <c r="D308" s="6"/>
      <c r="E308" s="4" t="str">
        <f t="shared" si="145"/>
        <v/>
      </c>
      <c r="F308" s="6"/>
      <c r="G308" s="643"/>
      <c r="H308" s="643"/>
      <c r="I308" s="643"/>
      <c r="J308" s="643"/>
      <c r="K308" s="643"/>
      <c r="L308" s="643"/>
      <c r="M308" s="643"/>
      <c r="N308" s="643"/>
      <c r="O308" s="643"/>
      <c r="P308" s="643">
        <f>IF(Duombaze!G308="",0,INDEX(DU!I:I,MATCH(Duombaze!G308,DU!A:A,0),1))+IF(Duombaze!H308="",0,INDEX(DU!I:I,MATCH(Duombaze!H308,DU!A:A,0),1))+IF(Duombaze!I308="",0,INDEX(DU!I:I,MATCH(Duombaze!I308,DU!A:A,0),1))+IF(Duombaze!J308="",0,INDEX(DU!I:I,MATCH(Duombaze!J308,DU!A:A,0),1))+IF(Duombaze!K308="",0,INDEX(DU!I:I,MATCH(Duombaze!K308,DU!A:A,0),1))+IF(Duombaze!L308="",0,INDEX(DU!I:I,MATCH(Duombaze!L308,DU!A:A,0),1))+IF(Duombaze!M308="",0,INDEX(DU!I:I,MATCH(Duombaze!M308,DU!A:A,0),1))+IF(Duombaze!N308="",0,INDEX(DU!I:I,MATCH(Duombaze!N308,DU!A:A,0),1))+IF(Duombaze!O308="",0,INDEX(DU!I:I,MATCH(Duombaze!O308,DU!A:A,0),1))</f>
        <v>0</v>
      </c>
      <c r="Q308" s="640">
        <f>IF(Duombaze!G308="",0,INDEX(DU!K:K,MATCH(Duombaze!G308,DU!A:A,0),1))+IF(Duombaze!H308="",0,INDEX(DU!K:K,MATCH(Duombaze!H308,DU!A:A,0),1))+IF(Duombaze!I308="",0,INDEX(DU!K:K,MATCH(Duombaze!I308,DU!A:A,0),1))+IF(Duombaze!J308="",0,INDEX(DU!K:K,MATCH(Duombaze!J308,DU!A:A,0),1))+IF(Duombaze!K308="",0,INDEX(DU!K:K,MATCH(Duombaze!K308,DU!A:A,0),1))+IF(Duombaze!L308="",0,INDEX(DU!K:K,MATCH(Duombaze!L308,DU!A:A,0),1))+IF(Duombaze!M308="",0,INDEX(DU!K:K,MATCH(Duombaze!M308,DU!A:A,0),1))+IF(Duombaze!N308="",0,INDEX(DU!K:K,MATCH(Duombaze!N308,DU!A:A,0),1))+IF(Duombaze!O308="",0,INDEX(DU!K:K,MATCH(Duombaze!O308,DU!A:A,0),1))</f>
        <v>0</v>
      </c>
      <c r="R308" s="6"/>
      <c r="S308" s="48"/>
      <c r="T308" s="883"/>
      <c r="U308" s="4">
        <f>IF(Duombaze!T308="",0,INDEX(DU!I:I,MATCH(Duombaze!T308,DU!A:A,0),1))</f>
        <v>0</v>
      </c>
      <c r="V308" s="4">
        <f>IF(Duombaze!T308="",0,INDEX(DU!K:K,MATCH(Duombaze!T308,DU!A:A,0),1))</f>
        <v>0</v>
      </c>
      <c r="W308" s="6"/>
      <c r="X308" s="6"/>
      <c r="Y308" s="858"/>
      <c r="Z308" s="66"/>
      <c r="AA308" s="4" t="str">
        <f t="shared" si="135"/>
        <v/>
      </c>
      <c r="AB308" s="6"/>
      <c r="AC308" s="6">
        <f>IF(Duombaze!AB308="",0,INDEX(DU!I:I,MATCH(Duombaze!AB308,DU!A:A,0),1))</f>
        <v>0</v>
      </c>
      <c r="AD308" s="2">
        <f>IF(Duombaze!AB308="",0,INDEX(DU!K:K,MATCH(Duombaze!AB308,DU!A:A,0),1))</f>
        <v>0</v>
      </c>
      <c r="AE308" s="6"/>
      <c r="AF308" s="6"/>
      <c r="AG308" s="6"/>
      <c r="AH308" s="4" t="str">
        <f t="shared" si="132"/>
        <v/>
      </c>
      <c r="AI308" s="6"/>
      <c r="AJ308" s="643"/>
      <c r="AK308" s="643"/>
      <c r="AL308" s="643"/>
      <c r="AM308" s="643">
        <f>IF(Duombaze!AJ308="",0,INDEX(DU!I:I,MATCH(Duombaze!AJ308,DU!A:A,0),1))+IF(Duombaze!AK308="",0,INDEX(DU!I:I,MATCH(Duombaze!AK308,DU!A:A,0),1))+IF(Duombaze!AL308="",0,INDEX(DU!I:I,MATCH(Duombaze!AL308,DU!A:A,0),1))</f>
        <v>0</v>
      </c>
      <c r="AN308" s="643">
        <f>IF(Duombaze!AJ308="",0,INDEX(DU!K:K,MATCH(Duombaze!AJ308,DU!A:A,0),1))+IF(Duombaze!AK308="",0,INDEX(DU!K:K,MATCH(Duombaze!AK308,DU!A:A,0),1))+IF(Duombaze!AL308="",0,INDEX(DU!K:K,MATCH(Duombaze!AL308,DU!A:A,0),1))</f>
        <v>0</v>
      </c>
      <c r="AO308" s="6"/>
      <c r="AP308" s="6"/>
      <c r="AQ308" s="6" t="s">
        <v>493</v>
      </c>
      <c r="AR308" s="4" t="str">
        <f t="shared" si="136"/>
        <v>2 SPE19 Pagrindo hidraulines jungtys + Kėbulo išvertimo išvadas</v>
      </c>
      <c r="AS308" s="6" t="s">
        <v>439</v>
      </c>
      <c r="AT308" s="643" t="s">
        <v>2107</v>
      </c>
      <c r="AU308" s="643" t="s">
        <v>2985</v>
      </c>
      <c r="AV308" s="643" t="s">
        <v>2962</v>
      </c>
      <c r="AW308" s="643"/>
      <c r="AX308" s="643"/>
      <c r="AY308" s="643"/>
      <c r="AZ308" s="643"/>
      <c r="BA308" s="643"/>
      <c r="BB308" s="643"/>
      <c r="BC308" s="643">
        <f>IF(Duombaze!AT308="",0,INDEX(DU!I:I,MATCH(Duombaze!AT308,DU!A:A,0),1))+IF(Duombaze!AU308="",0,INDEX(DU!I:I,MATCH(Duombaze!AU308,DU!A:A,0),1))+IF(Duombaze!AV308="",0,INDEX(DU!I:I,MATCH(Duombaze!AV308,DU!A:A,0),1))+IF(Duombaze!AW308="",0,INDEX(DU!I:I,MATCH(Duombaze!AW308,DU!A:A,0),1))+IF(Duombaze!AX308="",0,INDEX(DU!I:I,MATCH(Duombaze!AX308,DU!A:A,0),1))+IF(Duombaze!AY308="",0,INDEX(DU!I:I,MATCH(Duombaze!AY308,DU!A:A,0),1))+IF(Duombaze!AZ308="",0,INDEX(DU!I:I,MATCH(Duombaze!AZ308,DU!A:A,0),1))+IF(Duombaze!BA308="",0,INDEX(DU!I:I,MATCH(Duombaze!BA308,DU!A:A,0),1))+IF(Duombaze!BB308="",0,INDEX(DU!I:I,MATCH(Duombaze!BB308,DU!A:A,0),1))</f>
        <v>376.20600000000002</v>
      </c>
      <c r="BD308" s="640">
        <f>IF(Duombaze!AT308="",0,INDEX(DU!K:K,MATCH(Duombaze!AT308,DU!A:A,0),1))+IF(Duombaze!AU308="",0,INDEX(DU!K:K,MATCH(Duombaze!AU308,DU!A:A,0),1))+IF(Duombaze!AV308="",0,INDEX(DU!K:K,MATCH(Duombaze!AV308,DU!A:A,0),1))+IF(Duombaze!AW308="",0,INDEX(DU!K:K,MATCH(Duombaze!AW308,DU!A:A,0),1))+IF(Duombaze!AX308="",0,INDEX(DU!K:K,MATCH(Duombaze!AX308,DU!A:A,0),1))+IF(Duombaze!AY308="",0,INDEX(DU!K:K,MATCH(Duombaze!AY308,DU!A:A,0),1))+IF(Duombaze!AZ308="",0,INDEX(DU!K:K,MATCH(Duombaze!AZ308,DU!A:A,0),1))+IF(Duombaze!BA308="",0,INDEX(DU!K:K,MATCH(Duombaze!BA308,DU!A:A,0),1))+IF(Duombaze!BB308="",0,INDEX(DU!K:K,MATCH(Duombaze!BB308,DU!A:A,0),1))</f>
        <v>0</v>
      </c>
      <c r="BE308" s="6"/>
      <c r="BF308" s="6"/>
      <c r="BG308" s="4" t="s">
        <v>2719</v>
      </c>
      <c r="BH308" s="4" t="str">
        <f t="shared" si="146"/>
        <v>2 SPE19 Pneumatiniai - hidrauliniai stabdžiai (auto pneumo LSV + 2x0,4s)</v>
      </c>
      <c r="BI308" s="4" t="s">
        <v>2727</v>
      </c>
      <c r="BJ308" s="640" t="s">
        <v>3015</v>
      </c>
      <c r="BK308" s="640" t="s">
        <v>3009</v>
      </c>
      <c r="BL308" s="640"/>
      <c r="BM308" s="640">
        <f>IF(Duombaze!BJ308="",0,INDEX(DU!I:I,MATCH(Duombaze!BJ308,DU!A:A,0),1))+IF(Duombaze!BK308="",0,INDEX(DU!I:I,MATCH(Duombaze!BK308,DU!A:A,0),1))+IF(Duombaze!BL308="",0,INDEX(DU!I:I,MATCH(Duombaze!BL308,DU!A:A,0),1))</f>
        <v>819.89062000000001</v>
      </c>
      <c r="BN308" s="640">
        <f>IF(Duombaze!BJ308="",0,INDEX(DU!K:K,MATCH(Duombaze!BJ308,DU!A:A,0),1))+IF(Duombaze!BK308="",0,INDEX(DU!K:K,MATCH(Duombaze!BK308,DU!A:A,0),1))+IF(Duombaze!BL308="",0,INDEX(DU!K:K,MATCH(Duombaze!BL308,DU!A:A,0),1))</f>
        <v>68.02</v>
      </c>
      <c r="BO308" s="6"/>
      <c r="BP308" s="6"/>
      <c r="BQ308" s="7" t="s">
        <v>2728</v>
      </c>
      <c r="BR308" s="6" t="str">
        <f t="shared" si="137"/>
        <v>2 SPE19 Stabdžių išvadai pneumatiniai - hidrauliniai komplektams</v>
      </c>
      <c r="BS308" s="4" t="s">
        <v>2729</v>
      </c>
      <c r="BT308" s="4" t="s">
        <v>3038</v>
      </c>
      <c r="BU308" s="4" t="s">
        <v>3034</v>
      </c>
      <c r="BV308" s="4">
        <v>23705201</v>
      </c>
      <c r="BW308" s="4">
        <f>IF(Duombaze!BT308="",0,INDEX(DU!I:I,MATCH(Duombaze!BT308,DU!A:A,0),1))+IF(Duombaze!BU308="",0,INDEX(DU!I:I,MATCH(Duombaze!BU308,DU!A:A,0),1))+IF(Duombaze!BV308="",0,INDEX(DU!I:I,MATCH(Duombaze!BV308,DU!A:A,0),1))</f>
        <v>90.255595406991503</v>
      </c>
      <c r="BX308" s="6">
        <f>IF(Duombaze!BT308="",0,INDEX(DU!K:K,MATCH(Duombaze!BT308,DU!A:A,0),1))+IF(Duombaze!BU308="",0,INDEX(DU!K:K,MATCH(Duombaze!BU308,DU!A:A,0),1))+IF(Duombaze!BV308="",0,INDEX(DU!K:K,MATCH(Duombaze!BV308,DU!A:A,0),1))</f>
        <v>11.59</v>
      </c>
      <c r="BY308" s="6"/>
      <c r="BZ308" s="6"/>
      <c r="CA308" s="6" t="s">
        <v>2748</v>
      </c>
      <c r="CB308" s="6" t="str">
        <f t="shared" si="134"/>
        <v>2 SPE19 Hidr.koja SIMOL H1160P PASTIPRINTA (HJ+kranas)</v>
      </c>
      <c r="CC308" s="6" t="s">
        <v>2647</v>
      </c>
      <c r="CD308" s="6">
        <f>IF(Duombaze!CC308="",0,INDEX(DU!I:I,MATCH(Duombaze!CC308,DU!A:A,0),1))</f>
        <v>202.668286325791</v>
      </c>
      <c r="CE308" s="4">
        <f>IF(Duombaze!CC308="",0,INDEX(DU!K:K,MATCH(Duombaze!CC308,DU!A:A,0),1))</f>
        <v>11.61</v>
      </c>
      <c r="CF308" s="6"/>
      <c r="CG308" s="6"/>
      <c r="CH308" s="6" t="str">
        <f>CH176</f>
        <v>Priekinė kilpa DIN 9678 D-50 (3000 kg.)</v>
      </c>
      <c r="CI308" s="4" t="str">
        <f>IF(CH308&lt;&gt;"",A308&amp;" "&amp;C308&amp;" "&amp;CH308,"")</f>
        <v>2 SPE19 Priekinė kilpa DIN 9678 D-50 (3000 kg.)</v>
      </c>
      <c r="CJ308" s="6" t="str">
        <f>CJ176</f>
        <v>ZC4ACPKL50000</v>
      </c>
      <c r="CK308" s="6">
        <f>IF(Duombaze!CJ308="",0,INDEX(DU!I:I,MATCH(Duombaze!CJ308,DU!A:A,0),1))</f>
        <v>188.11199999999999</v>
      </c>
      <c r="CL308" s="4">
        <f>IF(Duombaze!CJ308="",0,INDEX(DU!K:K,MATCH(Duombaze!CJ308,DU!A:A,0),1))</f>
        <v>11.59</v>
      </c>
      <c r="CM308" s="6"/>
      <c r="CN308" s="6"/>
      <c r="CO308" s="6" t="s">
        <v>652</v>
      </c>
      <c r="CP308" s="4" t="str">
        <f t="shared" si="139"/>
        <v>2 SPE19 Ratų atsparos</v>
      </c>
      <c r="CQ308" s="6" t="s">
        <v>1471</v>
      </c>
      <c r="CR308" s="643" t="s">
        <v>1471</v>
      </c>
      <c r="CS308" s="643"/>
      <c r="CT308" s="643">
        <f>IF(Duombaze!CR308="",0,INDEX(DU!I:I,MATCH(Duombaze!CR308,DU!A:A,0),1))+IF(Duombaze!CS308="",0,INDEX(DU!I:I,MATCH(Duombaze!CS308,DU!A:A,0),1))</f>
        <v>28.542999999999999</v>
      </c>
      <c r="CU308" s="6">
        <f>IF(Duombaze!CR308="",0,INDEX(DU!K:K,MATCH(Duombaze!CR308,DU!A:A,0),1))+IF(Duombaze!CS308="",0,INDEX(DU!K:K,MATCH(Duombaze!CS308,DU!A:A,0),1))</f>
        <v>0</v>
      </c>
      <c r="CV308" s="6"/>
      <c r="CW308" s="6"/>
      <c r="CX308" s="6" t="s">
        <v>1556</v>
      </c>
      <c r="CY308" s="4" t="str">
        <f t="shared" si="140"/>
        <v>2 SPE19 Viršborčiai 800 perforuoti</v>
      </c>
      <c r="CZ308" s="6" t="s">
        <v>8766</v>
      </c>
      <c r="DA308" s="674" t="s">
        <v>441</v>
      </c>
      <c r="DB308" s="674"/>
      <c r="DC308" s="674">
        <f>IF(Duombaze!DA308="",0,INDEX(DU!I:I,MATCH(Duombaze!DA308,DU!A:A,0),1))+IF(Duombaze!DB308="",0,INDEX(DU!I:I,MATCH(Duombaze!DB308,DU!A:A,0),1))</f>
        <v>1303.3316518988099</v>
      </c>
      <c r="DD308" s="6">
        <f>IF(Duombaze!DA308="",0,INDEX(DU!K:K,MATCH(Duombaze!DA308,DU!A:A,0),1))+IF(Duombaze!DB308="",0,INDEX(DU!K:K,MATCH(Duombaze!DB308,DU!A:A,0),1))</f>
        <v>139.01</v>
      </c>
      <c r="DE308" s="6" t="s">
        <v>2149</v>
      </c>
      <c r="DF308" s="6"/>
      <c r="DG308" s="6" t="s">
        <v>2700</v>
      </c>
      <c r="DH308" s="6" t="str">
        <f t="shared" si="141"/>
        <v>2 SPE19 Tentas UK tipo + aikštelė</v>
      </c>
      <c r="DI308" s="6" t="s">
        <v>2705</v>
      </c>
      <c r="DJ308" s="674" t="s">
        <v>274</v>
      </c>
      <c r="DK308" s="679"/>
      <c r="DL308" s="679">
        <f>IF(Duombaze!DJ308="",0,INDEX(DU!I:I,MATCH(Duombaze!DJ308,DU!A:A,0),1))+IF(Duombaze!DK308="",0,INDEX(DU!I:I,MATCH(Duombaze!DK308,DU!A:A,0),1))</f>
        <v>25.947729837227001</v>
      </c>
      <c r="DM308" s="6">
        <f>IF(Duombaze!DJ308="",0,INDEX(DU!K:K,MATCH(Duombaze!DJ308,DU!A:A,0),1))+IF(Duombaze!DK308="",0,INDEX(DU!K:K,MATCH(Duombaze!DK308,DU!A:A,0),1))</f>
        <v>28.357500000000002</v>
      </c>
      <c r="DN308" s="48"/>
      <c r="DO308" s="48"/>
      <c r="DP308" s="48" t="str">
        <f>DP296</f>
        <v>Prieky/gale paprastas apšvietimas, šone atšvaitai (LT-LV)</v>
      </c>
      <c r="DQ308" s="4" t="str">
        <f t="shared" si="142"/>
        <v>2 SPE19 Prieky/gale paprastas apšvietimas, šone atšvaitai (LT-LV)</v>
      </c>
      <c r="DR308" s="66" t="str">
        <f t="shared" si="147"/>
        <v>ZC40AZIBATV000</v>
      </c>
      <c r="DS308" s="694" t="str">
        <f t="shared" si="147"/>
        <v>ZC40AZIBATV000</v>
      </c>
      <c r="DT308" s="694"/>
      <c r="DU308" s="694"/>
      <c r="DV308" s="694"/>
      <c r="DW308" s="694">
        <f>IF(Duombaze!DS308="",0,INDEX(DU!I:I,MATCH(Duombaze!DS308,DU!A:A,0),1))+IF(Duombaze!DT308="",0,INDEX(DU!I:I,MATCH(Duombaze!DT308,DU!A:A,0),1))+IF(Duombaze!DU308="",0,INDEX(DU!I:I,MATCH(Duombaze!DU308,DU!A:A,0),1))+IF(Duombaze!DV308="",0,INDEX(DU!I:I,MATCH(Duombaze!DV308,DU!A:A,0),1))</f>
        <v>52.377912044817897</v>
      </c>
      <c r="DX308" s="640">
        <f>IF(Duombaze!DS308="",0,INDEX(DU!K:K,MATCH(Duombaze!DS308,DU!A:A,0),1))+IF(Duombaze!DT308="",0,INDEX(DU!K:K,MATCH(Duombaze!DT308,DU!A:A,0),1))+IF(Duombaze!DU308="",0,INDEX(DU!K:K,MATCH(Duombaze!DU308,DU!A:A,0),1))+IF(Duombaze!DV308="",0,INDEX(DU!K:KH,MATCH(Duombaze!DV308,DU!A:A,0),1))</f>
        <v>0</v>
      </c>
      <c r="DY308" s="66"/>
      <c r="DZ308" s="66"/>
      <c r="EA308" s="6" t="str">
        <f>EA176</f>
        <v>Mechaninis sukabintuvas Rockinger</v>
      </c>
      <c r="EB308" s="6" t="str">
        <f t="shared" si="124"/>
        <v>2 SPE19 Mechaninis sukabintuvas Rockinger</v>
      </c>
      <c r="EC308" s="6" t="str">
        <f>EC176</f>
        <v>ZC40ACMSR00000</v>
      </c>
      <c r="ED308" s="6">
        <f>IF(Duombaze!EC308="",0,INDEX(DU!I:I,MATCH(Duombaze!EC308,DU!A:A,0),1))</f>
        <v>170.74</v>
      </c>
      <c r="EE308" s="640">
        <f>IF(Duombaze!EC308="",0,INDEX(DU!K:K,MATCH(Duombaze!EC308,DU!A:A,0),1))</f>
        <v>18.82</v>
      </c>
      <c r="EF308" s="6"/>
      <c r="EG308" s="6"/>
      <c r="EH308" s="6" t="str">
        <f>EH182</f>
        <v>Lipdukai Lenkiški</v>
      </c>
      <c r="EI308" s="4" t="str">
        <f t="shared" si="129"/>
        <v>2 SPE19 Lipdukai Lenkiški</v>
      </c>
      <c r="EJ308" s="6" t="str">
        <f>EJ182</f>
        <v>ZC20ASPCLPL000</v>
      </c>
      <c r="EK308" s="674" t="s">
        <v>3053</v>
      </c>
      <c r="EL308" s="674"/>
      <c r="EM308" s="674"/>
      <c r="EN308" s="674">
        <f>IF(Duombaze!EK308="",0,INDEX(DU!I:I,MATCH(Duombaze!EK308,DU!A:A,0),1))+IF(Duombaze!EL308="",0,INDEX(DU!I:I,MATCH(Duombaze!EL308,DU!A:A,0),1))+IF(Duombaze!EM308="",0,INDEX(DU!I:I,MATCH(Duombaze!EM308,DU!A:A,0),1))</f>
        <v>24.172999999999998</v>
      </c>
      <c r="EO308" s="6">
        <f>IF(Duombaze!EK308="",0,INDEX(DU!K:K,MATCH(Duombaze!EK308,DU!A:A,0),1))+IF(Duombaze!EL308="",0,INDEX(DU!K:K,MATCH(Duombaze!EL308,DU!A:A,0),1))+IF(Duombaze!EM308="",0,INDEX(DU!K:K,MATCH(Duombaze!EM308,DU!A:A,0),1))</f>
        <v>0</v>
      </c>
      <c r="EP308" s="6"/>
      <c r="EQ308" s="6"/>
      <c r="ER308" s="7" t="s">
        <v>1498</v>
      </c>
      <c r="ES308" s="4" t="str">
        <f t="shared" si="125"/>
        <v>2 SPE19 Pakuojami</v>
      </c>
      <c r="ET308" s="4"/>
      <c r="EU308" s="4"/>
      <c r="EV308" s="4"/>
      <c r="EW308" s="33" t="s">
        <v>409</v>
      </c>
      <c r="EX308" s="6" t="str">
        <f t="shared" si="130"/>
        <v>2 SPE19 Purvasaugių komplektas 700 ratams (ketvirtiniai 1/4)</v>
      </c>
      <c r="EY308" s="19" t="s">
        <v>437</v>
      </c>
      <c r="EZ308" s="674"/>
      <c r="FA308" s="674"/>
      <c r="FB308" s="674">
        <f>IF(Duombaze!EZ308="",0,INDEX(DU!I:I,MATCH(Duombaze!EZ308,DU!A:A,0),1))+IF(Duombaze!FA308="",0,INDEX(DU!I:I,MATCH(Duombaze!FA308,DU!A:A,0),1))</f>
        <v>0</v>
      </c>
      <c r="FC308" s="6">
        <f>IF(Duombaze!EZ308="",0,INDEX(DU!K:K,MATCH(Duombaze!EZ308,DU!A:A,0),1))+IF(Duombaze!FA308="",0,INDEX(DU!K:K,MATCH(Duombaze!FA308,DU!A:A,0),1))</f>
        <v>0</v>
      </c>
      <c r="FD308" s="33"/>
      <c r="FE308" s="33"/>
      <c r="FF308" s="6"/>
      <c r="FG308" s="6"/>
      <c r="FH308" s="182"/>
      <c r="FI308" s="179" t="s">
        <v>656</v>
      </c>
      <c r="FJ308" s="51"/>
      <c r="FK308" s="182"/>
      <c r="FL308" s="667" t="s">
        <v>1578</v>
      </c>
      <c r="FM308" s="741" t="s">
        <v>3159</v>
      </c>
      <c r="FN308" s="742"/>
      <c r="FO308" s="742"/>
      <c r="FP308" s="742"/>
      <c r="FQ308" s="742">
        <f>IF(Duombaze!FM308="",0,INDEX(DU!I:I,MATCH(Duombaze!FM308,DU!A:A,0),1))+IF(Duombaze!FN308="",0,INDEX(DU!I:I,MATCH(Duombaze!FN308,DU!A:A,0),1))+IF(Duombaze!FO308="",0,INDEX(DU!I:I,MATCH(Duombaze!FO308,DU!A:A,0),1))+IF(Duombaze!FP308="",0,INDEX(DU!I:I,MATCH(Duombaze!FP308,DU!A:A,0),1))</f>
        <v>22.7166</v>
      </c>
      <c r="FR308" s="673">
        <f>IF(Duombaze!FM308="",0,INDEX(DU!K:K,MATCH(Duombaze!FM308,DU!A:A,0),1))+IF(Duombaze!FN308="",0,INDEX(DU!K:K,MATCH(Duombaze!FN308,DU!A:A,0),1))+IF(Duombaze!FO308="",0,INDEX(DU!K:K,MATCH(Duombaze!FO308,DU!A:A,0),1))+IF(Duombaze!FP308="",0,INDEX(DU!K:K,MATCH(Duombaze!FP308,DU!A:A,0),1))</f>
        <v>18.670000000000002</v>
      </c>
      <c r="FT308" s="101" t="s">
        <v>57</v>
      </c>
      <c r="FU308" s="101"/>
      <c r="FY308" s="341" t="s">
        <v>130</v>
      </c>
      <c r="FZ308" s="4" t="str">
        <f>IF(FY308&lt;&gt;"",A311&amp;" "&amp;C311&amp;" "&amp;FY308,"")</f>
        <v>5 SPE19 Pneumatiniai st. 2 konturų Haldex su automatiniu LSV 2X0,4s.+priek. ašies slėgio vož.</v>
      </c>
      <c r="GA308" s="6" t="s">
        <v>2114</v>
      </c>
    </row>
    <row r="309" spans="1:183" s="7" customFormat="1" ht="23.45" customHeight="1" x14ac:dyDescent="0.25">
      <c r="A309" s="42">
        <v>3</v>
      </c>
      <c r="B309" s="42" t="s">
        <v>785</v>
      </c>
      <c r="C309" s="12" t="s">
        <v>215</v>
      </c>
      <c r="D309" s="6"/>
      <c r="E309" s="4" t="str">
        <f t="shared" si="145"/>
        <v/>
      </c>
      <c r="F309" s="6"/>
      <c r="G309" s="643"/>
      <c r="H309" s="643"/>
      <c r="I309" s="643"/>
      <c r="J309" s="643"/>
      <c r="K309" s="643"/>
      <c r="L309" s="643"/>
      <c r="M309" s="643"/>
      <c r="N309" s="643"/>
      <c r="O309" s="643"/>
      <c r="P309" s="643">
        <f>IF(Duombaze!G309="",0,INDEX(DU!I:I,MATCH(Duombaze!G309,DU!A:A,0),1))+IF(Duombaze!H309="",0,INDEX(DU!I:I,MATCH(Duombaze!H309,DU!A:A,0),1))+IF(Duombaze!I309="",0,INDEX(DU!I:I,MATCH(Duombaze!I309,DU!A:A,0),1))+IF(Duombaze!J309="",0,INDEX(DU!I:I,MATCH(Duombaze!J309,DU!A:A,0),1))+IF(Duombaze!K309="",0,INDEX(DU!I:I,MATCH(Duombaze!K309,DU!A:A,0),1))+IF(Duombaze!L309="",0,INDEX(DU!I:I,MATCH(Duombaze!L309,DU!A:A,0),1))+IF(Duombaze!M309="",0,INDEX(DU!I:I,MATCH(Duombaze!M309,DU!A:A,0),1))+IF(Duombaze!N309="",0,INDEX(DU!I:I,MATCH(Duombaze!N309,DU!A:A,0),1))+IF(Duombaze!O309="",0,INDEX(DU!I:I,MATCH(Duombaze!O309,DU!A:A,0),1))</f>
        <v>0</v>
      </c>
      <c r="Q309" s="640">
        <f>IF(Duombaze!G309="",0,INDEX(DU!K:K,MATCH(Duombaze!G309,DU!A:A,0),1))+IF(Duombaze!H309="",0,INDEX(DU!K:K,MATCH(Duombaze!H309,DU!A:A,0),1))+IF(Duombaze!I309="",0,INDEX(DU!K:K,MATCH(Duombaze!I309,DU!A:A,0),1))+IF(Duombaze!J309="",0,INDEX(DU!K:K,MATCH(Duombaze!J309,DU!A:A,0),1))+IF(Duombaze!K309="",0,INDEX(DU!K:K,MATCH(Duombaze!K309,DU!A:A,0),1))+IF(Duombaze!L309="",0,INDEX(DU!K:K,MATCH(Duombaze!L309,DU!A:A,0),1))+IF(Duombaze!M309="",0,INDEX(DU!K:K,MATCH(Duombaze!M309,DU!A:A,0),1))+IF(Duombaze!N309="",0,INDEX(DU!K:K,MATCH(Duombaze!N309,DU!A:A,0),1))+IF(Duombaze!O309="",0,INDEX(DU!K:K,MATCH(Duombaze!O309,DU!A:A,0),1))</f>
        <v>0</v>
      </c>
      <c r="R309" s="6"/>
      <c r="S309" s="48"/>
      <c r="T309" s="883"/>
      <c r="U309" s="4">
        <f>IF(Duombaze!T309="",0,INDEX(DU!I:I,MATCH(Duombaze!T309,DU!A:A,0),1))</f>
        <v>0</v>
      </c>
      <c r="V309" s="4">
        <f>IF(Duombaze!T309="",0,INDEX(DU!K:K,MATCH(Duombaze!T309,DU!A:A,0),1))</f>
        <v>0</v>
      </c>
      <c r="W309" s="6"/>
      <c r="X309" s="6"/>
      <c r="Y309" s="858"/>
      <c r="Z309" s="66"/>
      <c r="AA309" s="4" t="str">
        <f t="shared" si="135"/>
        <v/>
      </c>
      <c r="AB309" s="6"/>
      <c r="AC309" s="6">
        <f>IF(Duombaze!AB309="",0,INDEX(DU!I:I,MATCH(Duombaze!AB309,DU!A:A,0),1))</f>
        <v>0</v>
      </c>
      <c r="AD309" s="2">
        <f>IF(Duombaze!AB309="",0,INDEX(DU!K:K,MATCH(Duombaze!AB309,DU!A:A,0),1))</f>
        <v>0</v>
      </c>
      <c r="AE309" s="6"/>
      <c r="AF309" s="6"/>
      <c r="AG309" s="6"/>
      <c r="AH309" s="4" t="str">
        <f t="shared" si="132"/>
        <v/>
      </c>
      <c r="AI309" s="6"/>
      <c r="AJ309" s="643"/>
      <c r="AK309" s="643"/>
      <c r="AL309" s="643"/>
      <c r="AM309" s="643">
        <f>IF(Duombaze!AJ309="",0,INDEX(DU!I:I,MATCH(Duombaze!AJ309,DU!A:A,0),1))+IF(Duombaze!AK309="",0,INDEX(DU!I:I,MATCH(Duombaze!AK309,DU!A:A,0),1))+IF(Duombaze!AL309="",0,INDEX(DU!I:I,MATCH(Duombaze!AL309,DU!A:A,0),1))</f>
        <v>0</v>
      </c>
      <c r="AN309" s="643">
        <f>IF(Duombaze!AJ309="",0,INDEX(DU!K:K,MATCH(Duombaze!AJ309,DU!A:A,0),1))+IF(Duombaze!AK309="",0,INDEX(DU!K:K,MATCH(Duombaze!AK309,DU!A:A,0),1))+IF(Duombaze!AL309="",0,INDEX(DU!K:K,MATCH(Duombaze!AL309,DU!A:A,0),1))</f>
        <v>0</v>
      </c>
      <c r="AO309" s="6"/>
      <c r="AP309" s="6"/>
      <c r="AQ309" s="6" t="s">
        <v>495</v>
      </c>
      <c r="AR309" s="4" t="str">
        <f t="shared" si="136"/>
        <v>3 SPE19 Pagrindo hidraulines jungtys + Hidrauliniai valdymo išvadai</v>
      </c>
      <c r="AS309" s="6" t="s">
        <v>8358</v>
      </c>
      <c r="AT309" s="643" t="s">
        <v>2107</v>
      </c>
      <c r="AU309" s="643" t="s">
        <v>2968</v>
      </c>
      <c r="AV309" s="643" t="s">
        <v>2960</v>
      </c>
      <c r="AW309" s="643"/>
      <c r="AX309" s="643"/>
      <c r="AY309" s="643"/>
      <c r="AZ309" s="643"/>
      <c r="BA309" s="643"/>
      <c r="BB309" s="643"/>
      <c r="BC309" s="643">
        <f>IF(Duombaze!AT309="",0,INDEX(DU!I:I,MATCH(Duombaze!AT309,DU!A:A,0),1))+IF(Duombaze!AU309="",0,INDEX(DU!I:I,MATCH(Duombaze!AU309,DU!A:A,0),1))+IF(Duombaze!AV309="",0,INDEX(DU!I:I,MATCH(Duombaze!AV309,DU!A:A,0),1))+IF(Duombaze!AW309="",0,INDEX(DU!I:I,MATCH(Duombaze!AW309,DU!A:A,0),1))+IF(Duombaze!AX309="",0,INDEX(DU!I:I,MATCH(Duombaze!AX309,DU!A:A,0),1))+IF(Duombaze!AY309="",0,INDEX(DU!I:I,MATCH(Duombaze!AY309,DU!A:A,0),1))+IF(Duombaze!AZ309="",0,INDEX(DU!I:I,MATCH(Duombaze!AZ309,DU!A:A,0),1))+IF(Duombaze!BA309="",0,INDEX(DU!I:I,MATCH(Duombaze!BA309,DU!A:A,0),1))+IF(Duombaze!BB309="",0,INDEX(DU!I:I,MATCH(Duombaze!BB309,DU!A:A,0),1))</f>
        <v>297.73</v>
      </c>
      <c r="BD309" s="640">
        <f>IF(Duombaze!AT309="",0,INDEX(DU!K:K,MATCH(Duombaze!AT309,DU!A:A,0),1))+IF(Duombaze!AU309="",0,INDEX(DU!K:K,MATCH(Duombaze!AU309,DU!A:A,0),1))+IF(Duombaze!AV309="",0,INDEX(DU!K:K,MATCH(Duombaze!AV309,DU!A:A,0),1))+IF(Duombaze!AW309="",0,INDEX(DU!K:K,MATCH(Duombaze!AW309,DU!A:A,0),1))+IF(Duombaze!AX309="",0,INDEX(DU!K:K,MATCH(Duombaze!AX309,DU!A:A,0),1))+IF(Duombaze!AY309="",0,INDEX(DU!K:K,MATCH(Duombaze!AY309,DU!A:A,0),1))+IF(Duombaze!AZ309="",0,INDEX(DU!K:K,MATCH(Duombaze!AZ309,DU!A:A,0),1))+IF(Duombaze!BA309="",0,INDEX(DU!K:K,MATCH(Duombaze!BA309,DU!A:A,0),1))+IF(Duombaze!BB309="",0,INDEX(DU!K:K,MATCH(Duombaze!BB309,DU!A:A,0),1))</f>
        <v>8.69</v>
      </c>
      <c r="BE309" s="6"/>
      <c r="BF309" s="6"/>
      <c r="BG309" s="4" t="s">
        <v>2726</v>
      </c>
      <c r="BH309" s="4" t="str">
        <f t="shared" si="146"/>
        <v>3 SPE19 Pneumatiniai - hidrauliniai stabdžiai (mech. LSV)</v>
      </c>
      <c r="BI309" s="4"/>
      <c r="BJ309" s="640"/>
      <c r="BK309" s="640"/>
      <c r="BL309" s="640"/>
      <c r="BM309" s="640">
        <f>IF(Duombaze!BJ309="",0,INDEX(DU!I:I,MATCH(Duombaze!BJ309,DU!A:A,0),1))+IF(Duombaze!BK309="",0,INDEX(DU!I:I,MATCH(Duombaze!BK309,DU!A:A,0),1))+IF(Duombaze!BL309="",0,INDEX(DU!I:I,MATCH(Duombaze!BL309,DU!A:A,0),1))</f>
        <v>0</v>
      </c>
      <c r="BN309" s="640">
        <f>IF(Duombaze!BJ309="",0,INDEX(DU!K:K,MATCH(Duombaze!BJ309,DU!A:A,0),1))+IF(Duombaze!BK309="",0,INDEX(DU!K:K,MATCH(Duombaze!BK309,DU!A:A,0),1))+IF(Duombaze!BL309="",0,INDEX(DU!K:K,MATCH(Duombaze!BL309,DU!A:A,0),1))</f>
        <v>0</v>
      </c>
      <c r="BO309" s="6"/>
      <c r="BP309" s="6"/>
      <c r="BQ309" s="7" t="s">
        <v>2728</v>
      </c>
      <c r="BR309" s="6" t="str">
        <f t="shared" si="137"/>
        <v>3 SPE19 Stabdžių išvadai pneumatiniai - hidrauliniai komplektams</v>
      </c>
      <c r="BS309" s="4" t="s">
        <v>2729</v>
      </c>
      <c r="BT309" s="4" t="s">
        <v>3038</v>
      </c>
      <c r="BU309" s="4" t="s">
        <v>3034</v>
      </c>
      <c r="BV309" s="4">
        <v>23705201</v>
      </c>
      <c r="BW309" s="4">
        <f>IF(Duombaze!BT309="",0,INDEX(DU!I:I,MATCH(Duombaze!BT309,DU!A:A,0),1))+IF(Duombaze!BU309="",0,INDEX(DU!I:I,MATCH(Duombaze!BU309,DU!A:A,0),1))+IF(Duombaze!BV309="",0,INDEX(DU!I:I,MATCH(Duombaze!BV309,DU!A:A,0),1))</f>
        <v>90.255595406991503</v>
      </c>
      <c r="BX309" s="6">
        <f>IF(Duombaze!BT309="",0,INDEX(DU!K:K,MATCH(Duombaze!BT309,DU!A:A,0),1))+IF(Duombaze!BU309="",0,INDEX(DU!K:K,MATCH(Duombaze!BU309,DU!A:A,0),1))+IF(Duombaze!BV309="",0,INDEX(DU!K:K,MATCH(Duombaze!BV309,DU!A:A,0),1))</f>
        <v>11.59</v>
      </c>
      <c r="BY309" s="4"/>
      <c r="BZ309" s="4"/>
      <c r="CA309" s="6"/>
      <c r="CB309" s="6" t="str">
        <f t="shared" ref="CB309:CB317" si="148">IF(CA309&lt;&gt;"",A309&amp;" "&amp;C309&amp;" "&amp;CA309,"")</f>
        <v/>
      </c>
      <c r="CC309" s="6"/>
      <c r="CD309" s="6">
        <f>IF(Duombaze!CC309="",0,INDEX(DU!I:I,MATCH(Duombaze!CC309,DU!A:A,0),1))</f>
        <v>0</v>
      </c>
      <c r="CE309" s="4">
        <f>IF(Duombaze!CC309="",0,INDEX(DU!K:K,MATCH(Duombaze!CC309,DU!A:A,0),1))</f>
        <v>0</v>
      </c>
      <c r="CF309" s="6"/>
      <c r="CG309" s="6"/>
      <c r="CH309" s="6" t="str">
        <f>CH177</f>
        <v>Priekinė kilpa K80</v>
      </c>
      <c r="CI309" s="4" t="str">
        <f>IF(CH309&lt;&gt;"",A309&amp;" "&amp;C309&amp;" "&amp;"CERT167 "&amp;CH309,"")</f>
        <v>3 SPE19 CERT167 Priekinė kilpa K80</v>
      </c>
      <c r="CJ309" s="6" t="str">
        <f>CJ177</f>
        <v>ZC40ACPK800000</v>
      </c>
      <c r="CK309" s="6">
        <f>IF(Duombaze!CJ309="",0,INDEX(DU!I:I,MATCH(Duombaze!CJ309,DU!A:A,0),1))</f>
        <v>188.11279999999999</v>
      </c>
      <c r="CL309" s="4">
        <f>IF(Duombaze!CJ309="",0,INDEX(DU!K:K,MATCH(Duombaze!CJ309,DU!A:A,0),1))</f>
        <v>11.37</v>
      </c>
      <c r="CM309" s="6"/>
      <c r="CN309" s="6"/>
      <c r="CO309" s="33" t="s">
        <v>1495</v>
      </c>
      <c r="CP309" s="4" t="str">
        <f t="shared" si="139"/>
        <v xml:space="preserve">3 SPE19 Rankinis + Ratų atsparos </v>
      </c>
      <c r="CQ309" s="6" t="s">
        <v>1596</v>
      </c>
      <c r="CR309" s="643" t="s">
        <v>1594</v>
      </c>
      <c r="CS309" s="643" t="s">
        <v>1471</v>
      </c>
      <c r="CT309" s="643">
        <f>IF(Duombaze!CR309="",0,INDEX(DU!I:I,MATCH(Duombaze!CR309,DU!A:A,0),1))+IF(Duombaze!CS309="",0,INDEX(DU!I:I,MATCH(Duombaze!CS309,DU!A:A,0),1))</f>
        <v>73.338362415433409</v>
      </c>
      <c r="CU309" s="6">
        <f>IF(Duombaze!CR309="",0,INDEX(DU!K:K,MATCH(Duombaze!CR309,DU!A:A,0),1))+IF(Duombaze!CS309="",0,INDEX(DU!K:K,MATCH(Duombaze!CS309,DU!A:A,0),1))</f>
        <v>36.090000000000003</v>
      </c>
      <c r="CV309" s="6"/>
      <c r="CW309" s="6" t="s">
        <v>2124</v>
      </c>
      <c r="CX309" s="6" t="s">
        <v>1555</v>
      </c>
      <c r="CY309" s="4" t="str">
        <f t="shared" si="140"/>
        <v xml:space="preserve">3 SPE19 Viršborčiai 600 mm perforuoti </v>
      </c>
      <c r="CZ309" s="6" t="s">
        <v>8767</v>
      </c>
      <c r="DA309" s="674" t="s">
        <v>442</v>
      </c>
      <c r="DB309" s="682"/>
      <c r="DC309" s="682">
        <f>IF(Duombaze!DA309="",0,INDEX(DU!I:I,MATCH(Duombaze!DA309,DU!A:A,0),1))+IF(Duombaze!DB309="",0,INDEX(DU!I:I,MATCH(Duombaze!DB309,DU!A:A,0),1))</f>
        <v>431.49739565366599</v>
      </c>
      <c r="DD309" s="6">
        <f>IF(Duombaze!DA309="",0,INDEX(DU!K:K,MATCH(Duombaze!DA309,DU!A:A,0),1))+IF(Duombaze!DB309="",0,INDEX(DU!K:K,MATCH(Duombaze!DB309,DU!A:A,0),1))</f>
        <v>139.01</v>
      </c>
      <c r="DE309" s="759" t="s">
        <v>2150</v>
      </c>
      <c r="DF309" s="6"/>
      <c r="DH309" s="6" t="str">
        <f t="shared" si="141"/>
        <v/>
      </c>
      <c r="DJ309" s="674" t="s">
        <v>443</v>
      </c>
      <c r="DK309" s="674" t="s">
        <v>274</v>
      </c>
      <c r="DL309" s="679">
        <f>IF(Duombaze!DJ309="",0,INDEX(DU!I:I,MATCH(Duombaze!DJ309,DU!A:A,0),1))+IF(Duombaze!DK309="",0,INDEX(DU!I:I,MATCH(Duombaze!DK309,DU!A:A,0),1))</f>
        <v>279.96255638545199</v>
      </c>
      <c r="DM309" s="6">
        <f>IF(Duombaze!DJ309="",0,INDEX(DU!K:K,MATCH(Duombaze!DJ309,DU!A:A,0),1))+IF(Duombaze!DK309="",0,INDEX(DU!K:K,MATCH(Duombaze!DK309,DU!A:A,0),1))</f>
        <v>106.7675</v>
      </c>
      <c r="DN309" s="48" t="s">
        <v>2154</v>
      </c>
      <c r="DO309" s="48"/>
      <c r="DP309" s="48" t="str">
        <f>DP297</f>
        <v>Šoninis LED apšvietimas, prieky/gale paprastas apšvietimas (Čekija)</v>
      </c>
      <c r="DQ309" s="4" t="str">
        <f>IF(DP309&lt;&gt;"",A309&amp;" "&amp;C309&amp;" "&amp;"CERT167 "&amp;DP309,"")</f>
        <v>3 SPE19 CERT167 Šoninis LED apšvietimas, prieky/gale paprastas apšvietimas (Čekija)</v>
      </c>
      <c r="DR309" s="66" t="str">
        <f t="shared" si="147"/>
        <v>ZC40AZIBLEDSN0</v>
      </c>
      <c r="DS309" s="694" t="str">
        <f t="shared" si="147"/>
        <v>ZC40AZIBLEDSN0</v>
      </c>
      <c r="DT309" s="694"/>
      <c r="DU309" s="694"/>
      <c r="DV309" s="694"/>
      <c r="DW309" s="694">
        <f>IF(Duombaze!DS309="",0,INDEX(DU!I:I,MATCH(Duombaze!DS309,DU!A:A,0),1))+IF(Duombaze!DT309="",0,INDEX(DU!I:I,MATCH(Duombaze!DT309,DU!A:A,0),1))+IF(Duombaze!DU309="",0,INDEX(DU!I:I,MATCH(Duombaze!DU309,DU!A:A,0),1))+IF(Duombaze!DV309="",0,INDEX(DU!I:I,MATCH(Duombaze!DV309,DU!A:A,0),1))</f>
        <v>76.036285714285697</v>
      </c>
      <c r="DX309" s="640">
        <f>IF(Duombaze!DS309="",0,INDEX(DU!K:K,MATCH(Duombaze!DS309,DU!A:A,0),1))+IF(Duombaze!DT309="",0,INDEX(DU!K:K,MATCH(Duombaze!DT309,DU!A:A,0),1))+IF(Duombaze!DU309="",0,INDEX(DU!K:K,MATCH(Duombaze!DU309,DU!A:A,0),1))+IF(Duombaze!DV309="",0,INDEX(DU!K:KH,MATCH(Duombaze!DV309,DU!A:A,0),1))</f>
        <v>0</v>
      </c>
      <c r="DY309" s="66"/>
      <c r="DZ309" s="66"/>
      <c r="EA309" s="6" t="str">
        <f>EA177</f>
        <v>Automatinis sukabintuvas Rockinger</v>
      </c>
      <c r="EB309" s="6" t="str">
        <f t="shared" si="124"/>
        <v>3 SPE19 Automatinis sukabintuvas Rockinger</v>
      </c>
      <c r="EC309" s="6" t="str">
        <f>EC177</f>
        <v>ZC40ACASR00000</v>
      </c>
      <c r="ED309" s="6">
        <f>IF(Duombaze!EC309="",0,INDEX(DU!I:I,MATCH(Duombaze!EC309,DU!A:A,0),1))</f>
        <v>300.26560000000001</v>
      </c>
      <c r="EE309" s="640">
        <f>IF(Duombaze!EC309="",0,INDEX(DU!K:K,MATCH(Duombaze!EC309,DU!A:A,0),1))</f>
        <v>33.61</v>
      </c>
      <c r="EF309" s="6"/>
      <c r="EG309" s="6"/>
      <c r="EH309" s="6" t="str">
        <f>EH176</f>
        <v>Lipdukai universalūs</v>
      </c>
      <c r="EI309" s="4" t="str">
        <f t="shared" si="129"/>
        <v>3 SPE19 Lipdukai universalūs</v>
      </c>
      <c r="EJ309" s="6" t="str">
        <f>EJ176</f>
        <v>ZC20ASPCLEN000</v>
      </c>
      <c r="EK309" s="674" t="s">
        <v>255</v>
      </c>
      <c r="EL309" s="674"/>
      <c r="EM309" s="674"/>
      <c r="EN309" s="674">
        <f>IF(Duombaze!EK309="",0,INDEX(DU!I:I,MATCH(Duombaze!EK309,DU!A:A,0),1))+IF(Duombaze!EL309="",0,INDEX(DU!I:I,MATCH(Duombaze!EL309,DU!A:A,0),1))+IF(Duombaze!EM309="",0,INDEX(DU!I:I,MATCH(Duombaze!EM309,DU!A:A,0),1))</f>
        <v>16.420000000000002</v>
      </c>
      <c r="EO309" s="6">
        <f>IF(Duombaze!EK309="",0,INDEX(DU!K:K,MATCH(Duombaze!EK309,DU!A:A,0),1))+IF(Duombaze!EL309="",0,INDEX(DU!K:K,MATCH(Duombaze!EL309,DU!A:A,0),1))+IF(Duombaze!EM309="",0,INDEX(DU!K:K,MATCH(Duombaze!EM309,DU!A:A,0),1))</f>
        <v>0</v>
      </c>
      <c r="EP309" s="6"/>
      <c r="EQ309" s="6"/>
      <c r="ER309" s="7" t="s">
        <v>1778</v>
      </c>
      <c r="ES309" s="4" t="str">
        <f t="shared" si="125"/>
        <v>3 SPE19 Ratai pristatomi klientui</v>
      </c>
      <c r="ET309" s="4"/>
      <c r="EU309" s="4"/>
      <c r="EV309" s="4"/>
      <c r="EW309" s="6" t="s">
        <v>2801</v>
      </c>
      <c r="EX309" s="6" t="str">
        <f t="shared" si="130"/>
        <v>3 SPE19 Purvasaugių komplektas galiniams 600 ratams (ketvirtiniai 1/4)</v>
      </c>
      <c r="EY309" s="6" t="s">
        <v>2802</v>
      </c>
      <c r="EZ309" s="674" t="s">
        <v>2802</v>
      </c>
      <c r="FA309" s="674"/>
      <c r="FB309" s="674">
        <f>IF(Duombaze!EZ309="",0,INDEX(DU!I:I,MATCH(Duombaze!EZ309,DU!A:A,0),1))+IF(Duombaze!FA309="",0,INDEX(DU!I:I,MATCH(Duombaze!FA309,DU!A:A,0),1))</f>
        <v>43.081200000000003</v>
      </c>
      <c r="FC309" s="6">
        <f>IF(Duombaze!EZ309="",0,INDEX(DU!K:K,MATCH(Duombaze!EZ309,DU!A:A,0),1))+IF(Duombaze!FA309="",0,INDEX(DU!K:K,MATCH(Duombaze!FA309,DU!A:A,0),1))</f>
        <v>7.25</v>
      </c>
      <c r="FD309" s="6"/>
      <c r="FE309" s="6"/>
      <c r="FF309" s="6"/>
      <c r="FG309" s="6"/>
      <c r="FH309" s="66"/>
      <c r="FI309" s="6"/>
      <c r="FJ309" s="6" t="s">
        <v>1445</v>
      </c>
      <c r="FK309" s="66"/>
      <c r="FL309" s="727" t="s">
        <v>1447</v>
      </c>
      <c r="FM309" s="673" t="s">
        <v>3222</v>
      </c>
      <c r="FN309" s="673"/>
      <c r="FO309" s="673"/>
      <c r="FP309" s="673"/>
      <c r="FQ309" s="673">
        <f>IF(Duombaze!FM309="",0,INDEX(DU!I:I*2,MATCH(Duombaze!FM309,DU!A:A,0),1))+IF(Duombaze!FN309="",0,INDEX(DU!I:I,MATCH(Duombaze!FN309,DU!A:A,0),1))+IF(Duombaze!FO309="",0,INDEX(DU!I:I,MATCH(Duombaze!FO309,DU!A:A,0),1))+IF(Duombaze!FP309="",0,INDEX(DU!I:I,MATCH(Duombaze!FP309,DU!A:A,0),1))</f>
        <v>7.9359016415499397</v>
      </c>
      <c r="FR309" s="673">
        <f>IF(Duombaze!FM309="",0,INDEX(DU!K:K*2,MATCH(Duombaze!FM309,DU!A:A,0),1))+IF(Duombaze!FN309="",0,INDEX(DU!K:K,MATCH(Duombaze!FN309,DU!A:A,0),1))+IF(Duombaze!FO309="",0,INDEX(DU!K:K,MATCH(Duombaze!FO309,DU!A:A,0),1))+IF(Duombaze!FP309="",0,INDEX(DU!K:K,MATCH(Duombaze!FP309,DU!A:A,0),1))</f>
        <v>11.94</v>
      </c>
      <c r="FT309" s="122" t="s">
        <v>65</v>
      </c>
      <c r="FU309" s="101" t="s">
        <v>133</v>
      </c>
      <c r="FY309" s="66" t="s">
        <v>2673</v>
      </c>
      <c r="FZ309" s="4" t="str">
        <f>IF(FY309&lt;&gt;"",A308&amp;" "&amp;C308&amp;" "&amp;FY309,"")</f>
        <v>2 SPE19 Pneumatiniai - hidrauliniai stabdžiai (DERINTI)</v>
      </c>
      <c r="GA309" s="6" t="s">
        <v>131</v>
      </c>
    </row>
    <row r="310" spans="1:183" s="7" customFormat="1" ht="31.15" customHeight="1" x14ac:dyDescent="0.25">
      <c r="A310" s="42">
        <v>4</v>
      </c>
      <c r="B310" s="42" t="s">
        <v>785</v>
      </c>
      <c r="C310" s="12" t="s">
        <v>215</v>
      </c>
      <c r="D310" s="6"/>
      <c r="E310" s="4" t="str">
        <f t="shared" si="145"/>
        <v/>
      </c>
      <c r="F310" s="6"/>
      <c r="G310" s="643"/>
      <c r="H310" s="643"/>
      <c r="I310" s="643"/>
      <c r="J310" s="643"/>
      <c r="K310" s="643"/>
      <c r="L310" s="643"/>
      <c r="M310" s="643"/>
      <c r="N310" s="643"/>
      <c r="O310" s="643"/>
      <c r="P310" s="643">
        <f>IF(Duombaze!G310="",0,INDEX(DU!I:I,MATCH(Duombaze!G310,DU!A:A,0),1))+IF(Duombaze!H310="",0,INDEX(DU!I:I,MATCH(Duombaze!H310,DU!A:A,0),1))+IF(Duombaze!I310="",0,INDEX(DU!I:I,MATCH(Duombaze!I310,DU!A:A,0),1))+IF(Duombaze!J310="",0,INDEX(DU!I:I,MATCH(Duombaze!J310,DU!A:A,0),1))+IF(Duombaze!K310="",0,INDEX(DU!I:I,MATCH(Duombaze!K310,DU!A:A,0),1))+IF(Duombaze!L310="",0,INDEX(DU!I:I,MATCH(Duombaze!L310,DU!A:A,0),1))+IF(Duombaze!M310="",0,INDEX(DU!I:I,MATCH(Duombaze!M310,DU!A:A,0),1))+IF(Duombaze!N310="",0,INDEX(DU!I:I,MATCH(Duombaze!N310,DU!A:A,0),1))+IF(Duombaze!O310="",0,INDEX(DU!I:I,MATCH(Duombaze!O310,DU!A:A,0),1))</f>
        <v>0</v>
      </c>
      <c r="Q310" s="640">
        <f>IF(Duombaze!G310="",0,INDEX(DU!K:K,MATCH(Duombaze!G310,DU!A:A,0),1))+IF(Duombaze!H310="",0,INDEX(DU!K:K,MATCH(Duombaze!H310,DU!A:A,0),1))+IF(Duombaze!I310="",0,INDEX(DU!K:K,MATCH(Duombaze!I310,DU!A:A,0),1))+IF(Duombaze!J310="",0,INDEX(DU!K:K,MATCH(Duombaze!J310,DU!A:A,0),1))+IF(Duombaze!K310="",0,INDEX(DU!K:K,MATCH(Duombaze!K310,DU!A:A,0),1))+IF(Duombaze!L310="",0,INDEX(DU!K:K,MATCH(Duombaze!L310,DU!A:A,0),1))+IF(Duombaze!M310="",0,INDEX(DU!K:K,MATCH(Duombaze!M310,DU!A:A,0),1))+IF(Duombaze!N310="",0,INDEX(DU!K:K,MATCH(Duombaze!N310,DU!A:A,0),1))+IF(Duombaze!O310="",0,INDEX(DU!K:K,MATCH(Duombaze!O310,DU!A:A,0),1))</f>
        <v>0</v>
      </c>
      <c r="R310" s="6"/>
      <c r="S310" s="48"/>
      <c r="T310" s="883"/>
      <c r="U310" s="4">
        <f>IF(Duombaze!T310="",0,INDEX(DU!I:I,MATCH(Duombaze!T310,DU!A:A,0),1))</f>
        <v>0</v>
      </c>
      <c r="V310" s="4">
        <f>IF(Duombaze!T310="",0,INDEX(DU!K:K,MATCH(Duombaze!T310,DU!A:A,0),1))</f>
        <v>0</v>
      </c>
      <c r="W310" s="6"/>
      <c r="X310" s="6"/>
      <c r="Y310" s="858"/>
      <c r="Z310" s="66"/>
      <c r="AA310" s="4" t="str">
        <f t="shared" si="135"/>
        <v/>
      </c>
      <c r="AB310" s="6"/>
      <c r="AC310" s="6">
        <f>IF(Duombaze!AB310="",0,INDEX(DU!I:I,MATCH(Duombaze!AB310,DU!A:A,0),1))</f>
        <v>0</v>
      </c>
      <c r="AD310" s="2">
        <f>IF(Duombaze!AB310="",0,INDEX(DU!K:K,MATCH(Duombaze!AB310,DU!A:A,0),1))</f>
        <v>0</v>
      </c>
      <c r="AE310" s="6"/>
      <c r="AF310" s="6"/>
      <c r="AG310" s="6"/>
      <c r="AH310" s="4" t="str">
        <f t="shared" si="132"/>
        <v/>
      </c>
      <c r="AI310" s="6"/>
      <c r="AJ310" s="643"/>
      <c r="AK310" s="643"/>
      <c r="AL310" s="643"/>
      <c r="AM310" s="643">
        <f>IF(Duombaze!AJ310="",0,INDEX(DU!I:I,MATCH(Duombaze!AJ310,DU!A:A,0),1))+IF(Duombaze!AK310="",0,INDEX(DU!I:I,MATCH(Duombaze!AK310,DU!A:A,0),1))+IF(Duombaze!AL310="",0,INDEX(DU!I:I,MATCH(Duombaze!AL310,DU!A:A,0),1))</f>
        <v>0</v>
      </c>
      <c r="AN310" s="643">
        <f>IF(Duombaze!AJ310="",0,INDEX(DU!K:K,MATCH(Duombaze!AJ310,DU!A:A,0),1))+IF(Duombaze!AK310="",0,INDEX(DU!K:K,MATCH(Duombaze!AK310,DU!A:A,0),1))+IF(Duombaze!AL310="",0,INDEX(DU!K:K,MATCH(Duombaze!AL310,DU!A:A,0),1))</f>
        <v>0</v>
      </c>
      <c r="AO310" s="6"/>
      <c r="AP310" s="6"/>
      <c r="AQ310" s="6" t="s">
        <v>695</v>
      </c>
      <c r="AR310" s="4" t="str">
        <f t="shared" si="136"/>
        <v>4 SPE19 Pagrindo hidraulines jungtys+Kėbulo išvertimo išvadas+Hidrauliniai valdymo išvadai</v>
      </c>
      <c r="AS310" s="6" t="s">
        <v>8359</v>
      </c>
      <c r="AT310" s="643" t="s">
        <v>2107</v>
      </c>
      <c r="AU310" s="643" t="s">
        <v>2985</v>
      </c>
      <c r="AV310" s="643" t="s">
        <v>2962</v>
      </c>
      <c r="AW310" s="643" t="s">
        <v>2968</v>
      </c>
      <c r="AX310" s="643" t="s">
        <v>2960</v>
      </c>
      <c r="AY310" s="643"/>
      <c r="AZ310" s="643"/>
      <c r="BA310" s="643"/>
      <c r="BB310" s="643"/>
      <c r="BC310" s="643">
        <f>IF(Duombaze!AT310="",0,INDEX(DU!I:I,MATCH(Duombaze!AT310,DU!A:A,0),1))+IF(Duombaze!AU310="",0,INDEX(DU!I:I,MATCH(Duombaze!AU310,DU!A:A,0),1))+IF(Duombaze!AV310="",0,INDEX(DU!I:I,MATCH(Duombaze!AV310,DU!A:A,0),1))+IF(Duombaze!AW310="",0,INDEX(DU!I:I,MATCH(Duombaze!AW310,DU!A:A,0),1))+IF(Duombaze!AX310="",0,INDEX(DU!I:I,MATCH(Duombaze!AX310,DU!A:A,0),1))+IF(Duombaze!AY310="",0,INDEX(DU!I:I,MATCH(Duombaze!AY310,DU!A:A,0),1))+IF(Duombaze!AZ310="",0,INDEX(DU!I:I,MATCH(Duombaze!AZ310,DU!A:A,0),1))+IF(Duombaze!BA310="",0,INDEX(DU!I:I,MATCH(Duombaze!BA310,DU!A:A,0),1))+IF(Duombaze!BB310="",0,INDEX(DU!I:I,MATCH(Duombaze!BB310,DU!A:A,0),1))</f>
        <v>424.58800000000002</v>
      </c>
      <c r="BD310" s="640">
        <f>IF(Duombaze!AT310="",0,INDEX(DU!K:K,MATCH(Duombaze!AT310,DU!A:A,0),1))+IF(Duombaze!AU310="",0,INDEX(DU!K:K,MATCH(Duombaze!AU310,DU!A:A,0),1))+IF(Duombaze!AV310="",0,INDEX(DU!K:K,MATCH(Duombaze!AV310,DU!A:A,0),1))+IF(Duombaze!AW310="",0,INDEX(DU!K:K,MATCH(Duombaze!AW310,DU!A:A,0),1))+IF(Duombaze!AX310="",0,INDEX(DU!K:K,MATCH(Duombaze!AX310,DU!A:A,0),1))+IF(Duombaze!AY310="",0,INDEX(DU!K:K,MATCH(Duombaze!AY310,DU!A:A,0),1))+IF(Duombaze!AZ310="",0,INDEX(DU!K:K,MATCH(Duombaze!AZ310,DU!A:A,0),1))+IF(Duombaze!BA310="",0,INDEX(DU!K:K,MATCH(Duombaze!BA310,DU!A:A,0),1))+IF(Duombaze!BB310="",0,INDEX(DU!K:K,MATCH(Duombaze!BB310,DU!A:A,0),1))</f>
        <v>8.69</v>
      </c>
      <c r="BE310" s="6"/>
      <c r="BF310" s="6"/>
      <c r="BG310" s="49" t="s">
        <v>1854</v>
      </c>
      <c r="BH310" s="4" t="str">
        <f>IF(BG310&lt;&gt;"",A310&amp;" "&amp;C310&amp;" "&amp;"CERT167 "&amp;BG310,"")</f>
        <v>4 SPE19 CERT167 Pneumatiniai st. 2 konturų Wabco su automatiniu LSV 0,4s.</v>
      </c>
      <c r="BI310" s="4" t="s">
        <v>2723</v>
      </c>
      <c r="BJ310" s="640" t="s">
        <v>2723</v>
      </c>
      <c r="BK310" s="640"/>
      <c r="BL310" s="640"/>
      <c r="BM310" s="640">
        <f>IF(Duombaze!BJ310="",0,INDEX(DU!I:I,MATCH(Duombaze!BJ310,DU!A:A,0),1))+IF(Duombaze!BK310="",0,INDEX(DU!I:I,MATCH(Duombaze!BK310,DU!A:A,0),1))+IF(Duombaze!BL310="",0,INDEX(DU!I:I,MATCH(Duombaze!BL310,DU!A:A,0),1))</f>
        <v>650.60675381943497</v>
      </c>
      <c r="BN310" s="640">
        <f>IF(Duombaze!BJ310="",0,INDEX(DU!K:K,MATCH(Duombaze!BJ310,DU!A:A,0),1))+IF(Duombaze!BK310="",0,INDEX(DU!K:K,MATCH(Duombaze!BK310,DU!A:A,0),1))+IF(Duombaze!BL310="",0,INDEX(DU!K:K,MATCH(Duombaze!BL310,DU!A:A,0),1))</f>
        <v>91.02</v>
      </c>
      <c r="BO310" s="6"/>
      <c r="BP310" s="6"/>
      <c r="BQ310" s="6" t="s">
        <v>290</v>
      </c>
      <c r="BR310" s="6" t="str">
        <f t="shared" si="137"/>
        <v>4 SPE19 Stabdžių išvadai dviejų kontūrų</v>
      </c>
      <c r="BS310" s="6" t="s">
        <v>2263</v>
      </c>
      <c r="BT310" s="6" t="s">
        <v>3037</v>
      </c>
      <c r="BU310" s="6">
        <v>23705201</v>
      </c>
      <c r="BV310" s="6"/>
      <c r="BW310" s="6">
        <f>IF(Duombaze!BT310="",0,INDEX(DU!I:I,MATCH(Duombaze!BT310,DU!A:A,0),1))+IF(Duombaze!BU310="",0,INDEX(DU!I:I,MATCH(Duombaze!BU310,DU!A:A,0),1))+IF(Duombaze!BV310="",0,INDEX(DU!I:I,MATCH(Duombaze!BV310,DU!A:A,0),1))</f>
        <v>53.779853333333328</v>
      </c>
      <c r="BX310" s="6">
        <f>IF(Duombaze!BT310="",0,INDEX(DU!K:K,MATCH(Duombaze!BT310,DU!A:A,0),1))+IF(Duombaze!BU310="",0,INDEX(DU!K:K,MATCH(Duombaze!BU310,DU!A:A,0),1))+IF(Duombaze!BV310="",0,INDEX(DU!K:K,MATCH(Duombaze!BV310,DU!A:A,0),1))</f>
        <v>17.41</v>
      </c>
      <c r="BY310" s="6"/>
      <c r="BZ310" s="6"/>
      <c r="CA310" s="6"/>
      <c r="CB310" s="6" t="str">
        <f t="shared" si="148"/>
        <v/>
      </c>
      <c r="CC310" s="6"/>
      <c r="CD310" s="6">
        <f>IF(Duombaze!CC310="",0,INDEX(DU!I:I,MATCH(Duombaze!CC310,DU!A:A,0),1))</f>
        <v>0</v>
      </c>
      <c r="CE310" s="4">
        <f>IF(Duombaze!CC310="",0,INDEX(DU!K:K,MATCH(Duombaze!CC310,DU!A:A,0),1))</f>
        <v>0</v>
      </c>
      <c r="CF310" s="6"/>
      <c r="CG310" s="6"/>
      <c r="CH310" s="6"/>
      <c r="CI310" s="4" t="str">
        <f t="shared" si="138"/>
        <v/>
      </c>
      <c r="CJ310" s="6"/>
      <c r="CK310" s="6">
        <f>IF(Duombaze!CJ310="",0,INDEX(DU!I:I,MATCH(Duombaze!CJ310,DU!A:A,0),1))</f>
        <v>0</v>
      </c>
      <c r="CL310" s="4">
        <f>IF(Duombaze!CJ310="",0,INDEX(DU!K:K,MATCH(Duombaze!CJ310,DU!A:A,0),1))</f>
        <v>0</v>
      </c>
      <c r="CM310" s="6"/>
      <c r="CN310" s="6"/>
      <c r="CO310" s="6"/>
      <c r="CP310" s="4" t="str">
        <f t="shared" si="139"/>
        <v/>
      </c>
      <c r="CQ310" s="6"/>
      <c r="CR310" s="643"/>
      <c r="CS310" s="643"/>
      <c r="CT310" s="643">
        <f>IF(Duombaze!CR310="",0,INDEX(DU!I:I,MATCH(Duombaze!CR310,DU!A:A,0),1))+IF(Duombaze!CS310="",0,INDEX(DU!I:I,MATCH(Duombaze!CS310,DU!A:A,0),1))</f>
        <v>0</v>
      </c>
      <c r="CU310" s="6">
        <f>IF(Duombaze!CR310="",0,INDEX(DU!K:K,MATCH(Duombaze!CR310,DU!A:A,0),1))+IF(Duombaze!CS310="",0,INDEX(DU!K:K,MATCH(Duombaze!CS310,DU!A:A,0),1))</f>
        <v>0</v>
      </c>
      <c r="CV310" s="6"/>
      <c r="CW310" s="6"/>
      <c r="CX310" s="6"/>
      <c r="CY310" s="4" t="str">
        <f t="shared" si="140"/>
        <v/>
      </c>
      <c r="CZ310" s="6"/>
      <c r="DA310" s="674"/>
      <c r="DB310" s="674"/>
      <c r="DC310" s="674">
        <f>IF(Duombaze!DA310="",0,INDEX(DU!I:I,MATCH(Duombaze!DA310,DU!A:A,0),1))+IF(Duombaze!DB310="",0,INDEX(DU!I:I,MATCH(Duombaze!DB310,DU!A:A,0),1))</f>
        <v>0</v>
      </c>
      <c r="DD310" s="6">
        <f>IF(Duombaze!DA310="",0,INDEX(DU!K:K,MATCH(Duombaze!DA310,DU!A:A,0),1))+IF(Duombaze!DB310="",0,INDEX(DU!K:K,MATCH(Duombaze!DB310,DU!A:A,0),1))</f>
        <v>0</v>
      </c>
      <c r="DE310" s="6"/>
      <c r="DF310" s="6"/>
      <c r="DH310" s="6" t="str">
        <f t="shared" si="141"/>
        <v/>
      </c>
      <c r="DJ310" s="674" t="s">
        <v>2704</v>
      </c>
      <c r="DK310" s="679"/>
      <c r="DL310" s="679">
        <f>IF(Duombaze!DJ310="",0,INDEX(DU!I:I,MATCH(Duombaze!DJ310,DU!A:A,0),1))+IF(Duombaze!DK310="",0,INDEX(DU!I:I,MATCH(Duombaze!DK310,DU!A:A,0),1))</f>
        <v>323.27561648669098</v>
      </c>
      <c r="DM310" s="6">
        <f>IF(Duombaze!DJ310="",0,INDEX(DU!K:K,MATCH(Duombaze!DJ310,DU!A:A,0),1))+IF(Duombaze!DK310="",0,INDEX(DU!K:K,MATCH(Duombaze!DK310,DU!A:A,0),1))</f>
        <v>158.93</v>
      </c>
      <c r="DN310" s="48"/>
      <c r="DO310" s="48"/>
      <c r="DP310" s="48" t="str">
        <f>DP298</f>
        <v>Visų pusių LED apšvietimas (Estija)</v>
      </c>
      <c r="DQ310" s="4" t="str">
        <f>IF(DP310&lt;&gt;"",A310&amp;" "&amp;C310&amp;" "&amp;"CERT167 "&amp;DP310,"")</f>
        <v>4 SPE19 CERT167 Visų pusių LED apšvietimas (Estija)</v>
      </c>
      <c r="DR310" s="66" t="str">
        <f t="shared" si="147"/>
        <v>ZC40A2IBLED100</v>
      </c>
      <c r="DS310" s="694" t="str">
        <f t="shared" si="147"/>
        <v>ZC40A2IBLED100</v>
      </c>
      <c r="DT310" s="694"/>
      <c r="DU310" s="694"/>
      <c r="DV310" s="694"/>
      <c r="DW310" s="694">
        <f>IF(Duombaze!DS310="",0,INDEX(DU!I:I,MATCH(Duombaze!DS310,DU!A:A,0),1))+IF(Duombaze!DT310="",0,INDEX(DU!I:I,MATCH(Duombaze!DT310,DU!A:A,0),1))+IF(Duombaze!DU310="",0,INDEX(DU!I:I,MATCH(Duombaze!DU310,DU!A:A,0),1))+IF(Duombaze!DV310="",0,INDEX(DU!I:I,MATCH(Duombaze!DV310,DU!A:A,0),1))</f>
        <v>135.422</v>
      </c>
      <c r="DX310" s="640">
        <f>IF(Duombaze!DS310="",0,INDEX(DU!K:K,MATCH(Duombaze!DS310,DU!A:A,0),1))+IF(Duombaze!DT310="",0,INDEX(DU!K:K,MATCH(Duombaze!DT310,DU!A:A,0),1))+IF(Duombaze!DU310="",0,INDEX(DU!K:K,MATCH(Duombaze!DU310,DU!A:A,0),1))+IF(Duombaze!DV310="",0,INDEX(DU!K:KH,MATCH(Duombaze!DV310,DU!A:A,0),1))</f>
        <v>0</v>
      </c>
      <c r="DY310" s="66"/>
      <c r="DZ310" s="66"/>
      <c r="EA310" s="6" t="str">
        <f>EA178</f>
        <v>Automatinis sukabintuvas Scharmuller</v>
      </c>
      <c r="EB310" s="6" t="str">
        <f t="shared" si="124"/>
        <v>4 SPE19 Automatinis sukabintuvas Scharmuller</v>
      </c>
      <c r="EC310" s="6" t="str">
        <f>EC178</f>
        <v>ZC40ACASSCH000</v>
      </c>
      <c r="ED310" s="6">
        <f>IF(Duombaze!EC310="",0,INDEX(DU!I:I,MATCH(Duombaze!EC310,DU!A:A,0),1))</f>
        <v>249.52857142857101</v>
      </c>
      <c r="EE310" s="640">
        <f>IF(Duombaze!EC310="",0,INDEX(DU!K:K,MATCH(Duombaze!EC310,DU!A:A,0),1))</f>
        <v>33.61</v>
      </c>
      <c r="EF310" s="6"/>
      <c r="EG310" s="6"/>
      <c r="EH310" s="6" t="str">
        <f>EH177</f>
        <v>Lipdukai universalūs + Konekesko logo</v>
      </c>
      <c r="EI310" s="4" t="str">
        <f t="shared" si="129"/>
        <v>4 SPE19 Lipdukai universalūs + Konekesko logo</v>
      </c>
      <c r="EJ310" s="6" t="str">
        <f>EJ177</f>
        <v>ZC20ASPCLEN000 + ZM0L0G0K0NESK0</v>
      </c>
      <c r="EK310" s="674" t="s">
        <v>255</v>
      </c>
      <c r="EL310" s="674" t="s">
        <v>3050</v>
      </c>
      <c r="EM310" s="674"/>
      <c r="EN310" s="674">
        <f>IF(Duombaze!EK310="",0,INDEX(DU!I:I,MATCH(Duombaze!EK310,DU!A:A,0),1))+IF(Duombaze!EL310="",0,INDEX(DU!I:I,MATCH(Duombaze!EL310,DU!A:A,0),1))+IF(Duombaze!EM310="",0,INDEX(DU!I:I,MATCH(Duombaze!EM310,DU!A:A,0),1))</f>
        <v>20.407560000000004</v>
      </c>
      <c r="EO310" s="6">
        <f>IF(Duombaze!EK310="",0,INDEX(DU!K:K,MATCH(Duombaze!EK310,DU!A:A,0),1))+IF(Duombaze!EL310="",0,INDEX(DU!K:K,MATCH(Duombaze!EL310,DU!A:A,0),1))+IF(Duombaze!EM310="",0,INDEX(DU!K:K,MATCH(Duombaze!EM310,DU!A:A,0),1))</f>
        <v>0</v>
      </c>
      <c r="EP310" s="6"/>
      <c r="EQ310" s="6"/>
      <c r="ES310" s="4" t="str">
        <f t="shared" si="125"/>
        <v/>
      </c>
      <c r="ET310" s="4"/>
      <c r="EU310" s="4"/>
      <c r="EV310" s="4"/>
      <c r="EW310" s="6"/>
      <c r="EX310" s="6" t="str">
        <f t="shared" si="130"/>
        <v/>
      </c>
      <c r="EY310" s="48"/>
      <c r="EZ310" s="679"/>
      <c r="FA310" s="679"/>
      <c r="FB310" s="679">
        <f>IF(Duombaze!EZ310="",0,INDEX(DU!I:I,MATCH(Duombaze!EZ310,DU!A:A,0),1))+IF(Duombaze!FA310="",0,INDEX(DU!I:I,MATCH(Duombaze!FA310,DU!A:A,0),1))</f>
        <v>0</v>
      </c>
      <c r="FC310" s="6">
        <f>IF(Duombaze!EZ310="",0,INDEX(DU!K:K,MATCH(Duombaze!EZ310,DU!A:A,0),1))+IF(Duombaze!FA310="",0,INDEX(DU!K:K,MATCH(Duombaze!FA310,DU!A:A,0),1))</f>
        <v>0</v>
      </c>
      <c r="FD310" s="48"/>
      <c r="FE310" s="48"/>
      <c r="FF310" s="48"/>
      <c r="FG310" s="48"/>
      <c r="FH310" s="6"/>
      <c r="FI310" s="6"/>
      <c r="FJ310" s="6"/>
      <c r="FK310" s="66"/>
      <c r="FL310" s="727"/>
      <c r="FM310" s="673"/>
      <c r="FN310" s="673"/>
      <c r="FO310" s="673"/>
      <c r="FP310" s="673"/>
      <c r="FQ310" s="673">
        <f>IF(Duombaze!FM310="",0,INDEX(DU!I:I,MATCH(Duombaze!FM310,DU!A:A,0),1))+IF(Duombaze!FN310="",0,INDEX(DU!I:I,MATCH(Duombaze!FN310,DU!A:A,0),1))+IF(Duombaze!FO310="",0,INDEX(DU!I:I,MATCH(Duombaze!FO310,DU!A:A,0),1))+IF(Duombaze!FP310="",0,INDEX(DU!I:I,MATCH(Duombaze!FP310,DU!A:A,0),1))</f>
        <v>0</v>
      </c>
      <c r="FR310" s="673">
        <f>IF(Duombaze!FM310="",0,INDEX(DU!K:K,MATCH(Duombaze!FM310,DU!A:A,0),1))+IF(Duombaze!FN310="",0,INDEX(DU!K:K,MATCH(Duombaze!FN310,DU!A:A,0),1))+IF(Duombaze!FO310="",0,INDEX(DU!K:K,MATCH(Duombaze!FO310,DU!A:A,0),1))+IF(Duombaze!FP310="",0,INDEX(DU!K:K,MATCH(Duombaze!FP310,DU!A:A,0),1))</f>
        <v>0</v>
      </c>
      <c r="FT310" s="101" t="s">
        <v>291</v>
      </c>
      <c r="FU310" s="101" t="s">
        <v>628</v>
      </c>
      <c r="FY310" s="486" t="s">
        <v>2696</v>
      </c>
      <c r="FZ310" s="485" t="str">
        <f>IF(FY310&lt;&gt;"",A309&amp;" "&amp;C309&amp;" "&amp;FY310,"")</f>
        <v>3 SPE19 Pneumatiniai stabdžiai WABCO (auto LSV, 2x0,4s, papild. slėgio vožtuvas)</v>
      </c>
      <c r="GA310" s="486" t="str">
        <f>GA192</f>
        <v>ZC50APSWAL204S + ZM0PR0SLV0ZT0W</v>
      </c>
    </row>
    <row r="311" spans="1:183" s="7" customFormat="1" ht="23.45" customHeight="1" x14ac:dyDescent="0.25">
      <c r="A311" s="42">
        <v>5</v>
      </c>
      <c r="B311" s="42" t="s">
        <v>785</v>
      </c>
      <c r="C311" s="12" t="s">
        <v>215</v>
      </c>
      <c r="D311" s="6"/>
      <c r="E311" s="4" t="str">
        <f t="shared" si="145"/>
        <v/>
      </c>
      <c r="F311" s="6"/>
      <c r="G311" s="643"/>
      <c r="H311" s="643"/>
      <c r="I311" s="643"/>
      <c r="J311" s="643"/>
      <c r="K311" s="643"/>
      <c r="L311" s="643"/>
      <c r="M311" s="643"/>
      <c r="N311" s="643"/>
      <c r="O311" s="643"/>
      <c r="P311" s="643">
        <f>IF(Duombaze!G311="",0,INDEX(DU!I:I,MATCH(Duombaze!G311,DU!A:A,0),1))+IF(Duombaze!H311="",0,INDEX(DU!I:I,MATCH(Duombaze!H311,DU!A:A,0),1))+IF(Duombaze!I311="",0,INDEX(DU!I:I,MATCH(Duombaze!I311,DU!A:A,0),1))+IF(Duombaze!J311="",0,INDEX(DU!I:I,MATCH(Duombaze!J311,DU!A:A,0),1))+IF(Duombaze!K311="",0,INDEX(DU!I:I,MATCH(Duombaze!K311,DU!A:A,0),1))+IF(Duombaze!L311="",0,INDEX(DU!I:I,MATCH(Duombaze!L311,DU!A:A,0),1))+IF(Duombaze!M311="",0,INDEX(DU!I:I,MATCH(Duombaze!M311,DU!A:A,0),1))+IF(Duombaze!N311="",0,INDEX(DU!I:I,MATCH(Duombaze!N311,DU!A:A,0),1))+IF(Duombaze!O311="",0,INDEX(DU!I:I,MATCH(Duombaze!O311,DU!A:A,0),1))</f>
        <v>0</v>
      </c>
      <c r="Q311" s="640">
        <f>IF(Duombaze!G311="",0,INDEX(DU!K:K,MATCH(Duombaze!G311,DU!A:A,0),1))+IF(Duombaze!H311="",0,INDEX(DU!K:K,MATCH(Duombaze!H311,DU!A:A,0),1))+IF(Duombaze!I311="",0,INDEX(DU!K:K,MATCH(Duombaze!I311,DU!A:A,0),1))+IF(Duombaze!J311="",0,INDEX(DU!K:K,MATCH(Duombaze!J311,DU!A:A,0),1))+IF(Duombaze!K311="",0,INDEX(DU!K:K,MATCH(Duombaze!K311,DU!A:A,0),1))+IF(Duombaze!L311="",0,INDEX(DU!K:K,MATCH(Duombaze!L311,DU!A:A,0),1))+IF(Duombaze!M311="",0,INDEX(DU!K:K,MATCH(Duombaze!M311,DU!A:A,0),1))+IF(Duombaze!N311="",0,INDEX(DU!K:K,MATCH(Duombaze!N311,DU!A:A,0),1))+IF(Duombaze!O311="",0,INDEX(DU!K:K,MATCH(Duombaze!O311,DU!A:A,0),1))</f>
        <v>0</v>
      </c>
      <c r="R311" s="6"/>
      <c r="S311" s="48"/>
      <c r="T311" s="883"/>
      <c r="U311" s="4">
        <f>IF(Duombaze!T311="",0,INDEX(DU!I:I,MATCH(Duombaze!T311,DU!A:A,0),1))</f>
        <v>0</v>
      </c>
      <c r="V311" s="4">
        <f>IF(Duombaze!T311="",0,INDEX(DU!K:K,MATCH(Duombaze!T311,DU!A:A,0),1))</f>
        <v>0</v>
      </c>
      <c r="W311" s="6"/>
      <c r="X311" s="6"/>
      <c r="Y311" s="858"/>
      <c r="Z311" s="66"/>
      <c r="AA311" s="4" t="str">
        <f t="shared" si="135"/>
        <v/>
      </c>
      <c r="AB311" s="6"/>
      <c r="AC311" s="6">
        <f>IF(Duombaze!AB311="",0,INDEX(DU!I:I,MATCH(Duombaze!AB311,DU!A:A,0),1))</f>
        <v>0</v>
      </c>
      <c r="AD311" s="2">
        <f>IF(Duombaze!AB311="",0,INDEX(DU!K:K,MATCH(Duombaze!AB311,DU!A:A,0),1))</f>
        <v>0</v>
      </c>
      <c r="AE311" s="6"/>
      <c r="AF311" s="6"/>
      <c r="AG311" s="6"/>
      <c r="AH311" s="4" t="str">
        <f t="shared" si="132"/>
        <v/>
      </c>
      <c r="AI311" s="6"/>
      <c r="AJ311" s="643"/>
      <c r="AK311" s="643"/>
      <c r="AL311" s="643"/>
      <c r="AM311" s="643">
        <f>IF(Duombaze!AJ311="",0,INDEX(DU!I:I,MATCH(Duombaze!AJ311,DU!A:A,0),1))+IF(Duombaze!AK311="",0,INDEX(DU!I:I,MATCH(Duombaze!AK311,DU!A:A,0),1))+IF(Duombaze!AL311="",0,INDEX(DU!I:I,MATCH(Duombaze!AL311,DU!A:A,0),1))</f>
        <v>0</v>
      </c>
      <c r="AN311" s="643">
        <f>IF(Duombaze!AJ311="",0,INDEX(DU!K:K,MATCH(Duombaze!AJ311,DU!A:A,0),1))+IF(Duombaze!AK311="",0,INDEX(DU!K:K,MATCH(Duombaze!AK311,DU!A:A,0),1))+IF(Duombaze!AL311="",0,INDEX(DU!K:K,MATCH(Duombaze!AL311,DU!A:A,0),1))</f>
        <v>0</v>
      </c>
      <c r="AO311" s="6"/>
      <c r="AP311" s="6"/>
      <c r="AQ311" s="6"/>
      <c r="AR311" s="4" t="str">
        <f t="shared" si="136"/>
        <v/>
      </c>
      <c r="AS311" s="6"/>
      <c r="AT311" s="643"/>
      <c r="AU311" s="643"/>
      <c r="AV311" s="643"/>
      <c r="AW311" s="643"/>
      <c r="AX311" s="643"/>
      <c r="AY311" s="643"/>
      <c r="AZ311" s="643"/>
      <c r="BA311" s="643"/>
      <c r="BB311" s="643"/>
      <c r="BC311" s="643">
        <f>IF(Duombaze!AT311="",0,INDEX(DU!I:I,MATCH(Duombaze!AT311,DU!A:A,0),1))+IF(Duombaze!AU311="",0,INDEX(DU!I:I,MATCH(Duombaze!AU311,DU!A:A,0),1))+IF(Duombaze!AV311="",0,INDEX(DU!I:I,MATCH(Duombaze!AV311,DU!A:A,0),1))+IF(Duombaze!AW311="",0,INDEX(DU!I:I,MATCH(Duombaze!AW311,DU!A:A,0),1))+IF(Duombaze!AX311="",0,INDEX(DU!I:I,MATCH(Duombaze!AX311,DU!A:A,0),1))+IF(Duombaze!AY311="",0,INDEX(DU!I:I,MATCH(Duombaze!AY311,DU!A:A,0),1))+IF(Duombaze!AZ311="",0,INDEX(DU!I:I,MATCH(Duombaze!AZ311,DU!A:A,0),1))+IF(Duombaze!BA311="",0,INDEX(DU!I:I,MATCH(Duombaze!BA311,DU!A:A,0),1))+IF(Duombaze!BB311="",0,INDEX(DU!I:I,MATCH(Duombaze!BB311,DU!A:A,0),1))</f>
        <v>0</v>
      </c>
      <c r="BD311" s="640">
        <f>IF(Duombaze!AT311="",0,INDEX(DU!K:K,MATCH(Duombaze!AT311,DU!A:A,0),1))+IF(Duombaze!AU311="",0,INDEX(DU!K:K,MATCH(Duombaze!AU311,DU!A:A,0),1))+IF(Duombaze!AV311="",0,INDEX(DU!K:K,MATCH(Duombaze!AV311,DU!A:A,0),1))+IF(Duombaze!AW311="",0,INDEX(DU!K:K,MATCH(Duombaze!AW311,DU!A:A,0),1))+IF(Duombaze!AX311="",0,INDEX(DU!K:K,MATCH(Duombaze!AX311,DU!A:A,0),1))+IF(Duombaze!AY311="",0,INDEX(DU!K:K,MATCH(Duombaze!AY311,DU!A:A,0),1))+IF(Duombaze!AZ311="",0,INDEX(DU!K:K,MATCH(Duombaze!AZ311,DU!A:A,0),1))+IF(Duombaze!BA311="",0,INDEX(DU!K:K,MATCH(Duombaze!BA311,DU!A:A,0),1))+IF(Duombaze!BB311="",0,INDEX(DU!K:K,MATCH(Duombaze!BB311,DU!A:A,0),1))</f>
        <v>0</v>
      </c>
      <c r="BE311" s="6"/>
      <c r="BF311" s="6"/>
      <c r="BG311" s="49" t="s">
        <v>2696</v>
      </c>
      <c r="BH311" s="4" t="str">
        <f>IF(BG311&lt;&gt;"",A311&amp;" "&amp;C311&amp;" "&amp;"CERT167 "&amp;BG311,"")</f>
        <v>5 SPE19 CERT167 Pneumatiniai stabdžiai WABCO (auto LSV, 2x0,4s, papild. slėgio vožtuvas)</v>
      </c>
      <c r="BI311" s="4" t="s">
        <v>2698</v>
      </c>
      <c r="BJ311" s="640" t="s">
        <v>2723</v>
      </c>
      <c r="BK311" s="640" t="s">
        <v>3003</v>
      </c>
      <c r="BL311" s="640"/>
      <c r="BM311" s="640">
        <f>IF(Duombaze!BJ311="",0,INDEX(DU!I:I,MATCH(Duombaze!BJ311,DU!A:A,0),1))+IF(Duombaze!BK311="",0,INDEX(DU!I:I,MATCH(Duombaze!BK311,DU!A:A,0),1))+IF(Duombaze!BL311="",0,INDEX(DU!I:I,MATCH(Duombaze!BL311,DU!A:A,0),1))</f>
        <v>712.51315381943493</v>
      </c>
      <c r="BN311" s="640">
        <f>IF(Duombaze!BJ311="",0,INDEX(DU!K:K,MATCH(Duombaze!BJ311,DU!A:A,0),1))+IF(Duombaze!BK311="",0,INDEX(DU!K:K,MATCH(Duombaze!BK311,DU!A:A,0),1))+IF(Duombaze!BL311="",0,INDEX(DU!K:K,MATCH(Duombaze!BL311,DU!A:A,0),1))</f>
        <v>94.89</v>
      </c>
      <c r="BO311" s="6"/>
      <c r="BP311" s="6"/>
      <c r="BQ311" s="6" t="s">
        <v>290</v>
      </c>
      <c r="BR311" s="6" t="str">
        <f t="shared" si="137"/>
        <v>5 SPE19 Stabdžių išvadai dviejų kontūrų</v>
      </c>
      <c r="BS311" s="6" t="s">
        <v>2263</v>
      </c>
      <c r="BT311" s="6" t="s">
        <v>3037</v>
      </c>
      <c r="BU311" s="6">
        <v>23705201</v>
      </c>
      <c r="BV311" s="6"/>
      <c r="BW311" s="6">
        <f>IF(Duombaze!BT311="",0,INDEX(DU!I:I,MATCH(Duombaze!BT311,DU!A:A,0),1))+IF(Duombaze!BU311="",0,INDEX(DU!I:I,MATCH(Duombaze!BU311,DU!A:A,0),1))+IF(Duombaze!BV311="",0,INDEX(DU!I:I,MATCH(Duombaze!BV311,DU!A:A,0),1))</f>
        <v>53.779853333333328</v>
      </c>
      <c r="BX311" s="6">
        <f>IF(Duombaze!BT311="",0,INDEX(DU!K:K,MATCH(Duombaze!BT311,DU!A:A,0),1))+IF(Duombaze!BU311="",0,INDEX(DU!K:K,MATCH(Duombaze!BU311,DU!A:A,0),1))+IF(Duombaze!BV311="",0,INDEX(DU!K:K,MATCH(Duombaze!BV311,DU!A:A,0),1))</f>
        <v>17.41</v>
      </c>
      <c r="BY311" s="6"/>
      <c r="BZ311" s="6"/>
      <c r="CA311" s="6"/>
      <c r="CB311" s="6" t="str">
        <f t="shared" si="148"/>
        <v/>
      </c>
      <c r="CC311" s="6"/>
      <c r="CD311" s="6">
        <f>IF(Duombaze!CC311="",0,INDEX(DU!I:I,MATCH(Duombaze!CC311,DU!A:A,0),1))</f>
        <v>0</v>
      </c>
      <c r="CE311" s="4">
        <f>IF(Duombaze!CC311="",0,INDEX(DU!K:K,MATCH(Duombaze!CC311,DU!A:A,0),1))</f>
        <v>0</v>
      </c>
      <c r="CF311" s="6"/>
      <c r="CG311" s="6"/>
      <c r="CH311" s="6"/>
      <c r="CI311" s="4" t="str">
        <f t="shared" si="138"/>
        <v/>
      </c>
      <c r="CJ311" s="6"/>
      <c r="CK311" s="6">
        <f>IF(Duombaze!CJ311="",0,INDEX(DU!I:I,MATCH(Duombaze!CJ311,DU!A:A,0),1))</f>
        <v>0</v>
      </c>
      <c r="CL311" s="4">
        <f>IF(Duombaze!CJ311="",0,INDEX(DU!K:K,MATCH(Duombaze!CJ311,DU!A:A,0),1))</f>
        <v>0</v>
      </c>
      <c r="CM311" s="6"/>
      <c r="CN311" s="6"/>
      <c r="CO311" s="6"/>
      <c r="CP311" s="4" t="str">
        <f t="shared" si="139"/>
        <v/>
      </c>
      <c r="CQ311" s="6"/>
      <c r="CR311" s="643"/>
      <c r="CS311" s="643"/>
      <c r="CT311" s="643">
        <f>IF(Duombaze!CR311="",0,INDEX(DU!I:I,MATCH(Duombaze!CR311,DU!A:A,0),1))+IF(Duombaze!CS311="",0,INDEX(DU!I:I,MATCH(Duombaze!CS311,DU!A:A,0),1))</f>
        <v>0</v>
      </c>
      <c r="CU311" s="6">
        <f>IF(Duombaze!CR311="",0,INDEX(DU!K:K,MATCH(Duombaze!CR311,DU!A:A,0),1))+IF(Duombaze!CS311="",0,INDEX(DU!K:K,MATCH(Duombaze!CS311,DU!A:A,0),1))</f>
        <v>0</v>
      </c>
      <c r="CV311" s="6"/>
      <c r="CW311" s="6"/>
      <c r="CX311" s="6"/>
      <c r="CY311" s="4" t="str">
        <f t="shared" si="140"/>
        <v/>
      </c>
      <c r="CZ311" s="6"/>
      <c r="DA311" s="674"/>
      <c r="DB311" s="674"/>
      <c r="DC311" s="674">
        <f>IF(Duombaze!DA311="",0,INDEX(DU!I:I,MATCH(Duombaze!DA311,DU!A:A,0),1))+IF(Duombaze!DB311="",0,INDEX(DU!I:I,MATCH(Duombaze!DB311,DU!A:A,0),1))</f>
        <v>0</v>
      </c>
      <c r="DD311" s="6">
        <f>IF(Duombaze!DA311="",0,INDEX(DU!K:K,MATCH(Duombaze!DA311,DU!A:A,0),1))+IF(Duombaze!DB311="",0,INDEX(DU!K:K,MATCH(Duombaze!DB311,DU!A:A,0),1))</f>
        <v>0</v>
      </c>
      <c r="DE311" s="6"/>
      <c r="DF311" s="6"/>
      <c r="DH311" s="6" t="str">
        <f t="shared" si="141"/>
        <v/>
      </c>
      <c r="DJ311" s="674" t="s">
        <v>2704</v>
      </c>
      <c r="DK311" s="674" t="s">
        <v>274</v>
      </c>
      <c r="DL311" s="679">
        <f>IF(Duombaze!DJ311="",0,INDEX(DU!I:I,MATCH(Duombaze!DJ311,DU!A:A,0),1))+IF(Duombaze!DK311="",0,INDEX(DU!I:I,MATCH(Duombaze!DK311,DU!A:A,0),1))</f>
        <v>349.22334632391801</v>
      </c>
      <c r="DM311" s="6">
        <f>IF(Duombaze!DJ311="",0,INDEX(DU!K:K,MATCH(Duombaze!DJ311,DU!A:A,0),1))+IF(Duombaze!DK311="",0,INDEX(DU!K:K,MATCH(Duombaze!DK311,DU!A:A,0),1))</f>
        <v>187.28750000000002</v>
      </c>
      <c r="DN311" s="48"/>
      <c r="DO311" s="48"/>
      <c r="DP311" s="48" t="str">
        <f>DP299</f>
        <v>Šoninis LED apšvietimas + trikampis atšvaitas lipdukas (Čekija)</v>
      </c>
      <c r="DQ311" s="4" t="str">
        <f t="shared" si="142"/>
        <v>5 SPE19 Šoninis LED apšvietimas + trikampis atšvaitas lipdukas (Čekija)</v>
      </c>
      <c r="DR311" s="66" t="str">
        <f>DR299</f>
        <v>ZC40AZIBLEDSN0 + 000025404800</v>
      </c>
      <c r="DS311" s="694" t="s">
        <v>251</v>
      </c>
      <c r="DT311" s="694">
        <v>25404800</v>
      </c>
      <c r="DU311" s="694"/>
      <c r="DV311" s="694"/>
      <c r="DW311" s="694">
        <f>IF(Duombaze!DS311="",0,INDEX(DU!I:I,MATCH(Duombaze!DS311,DU!A:A,0),1))+IF(Duombaze!DT311="",0,INDEX(DU!I:I,MATCH(Duombaze!DT311,DU!A:A,0),1))+IF(Duombaze!DU311="",0,INDEX(DU!I:I,MATCH(Duombaze!DU311,DU!A:A,0),1))+IF(Duombaze!DV311="",0,INDEX(DU!I:I,MATCH(Duombaze!DV311,DU!A:A,0),1))</f>
        <v>81.7362857142857</v>
      </c>
      <c r="DX311" s="640">
        <f>IF(Duombaze!DS311="",0,INDEX(DU!K:K,MATCH(Duombaze!DS311,DU!A:A,0),1))+IF(Duombaze!DT311="",0,INDEX(DU!K:K,MATCH(Duombaze!DT311,DU!A:A,0),1))+IF(Duombaze!DU311="",0,INDEX(DU!K:K,MATCH(Duombaze!DU311,DU!A:A,0),1))+IF(Duombaze!DV311="",0,INDEX(DU!K:KH,MATCH(Duombaze!DV311,DU!A:A,0),1))</f>
        <v>0</v>
      </c>
      <c r="DY311" s="66"/>
      <c r="DZ311" s="66"/>
      <c r="EA311" s="6" t="str">
        <f>EA179</f>
        <v>Mechaninis sukabintuvas Scharmueller</v>
      </c>
      <c r="EB311" s="6" t="str">
        <f t="shared" si="124"/>
        <v>5 SPE19 Mechaninis sukabintuvas Scharmueller</v>
      </c>
      <c r="EC311" s="6" t="str">
        <f>EC179</f>
        <v>ZC40ACMSSCHARM</v>
      </c>
      <c r="ED311" s="6">
        <f>IF(Duombaze!EC311="",0,INDEX(DU!I:I,MATCH(Duombaze!EC311,DU!A:A,0),1))</f>
        <v>130.56639999999999</v>
      </c>
      <c r="EE311" s="640">
        <f>IF(Duombaze!EC311="",0,INDEX(DU!K:K,MATCH(Duombaze!EC311,DU!A:A,0),1))</f>
        <v>0.75</v>
      </c>
      <c r="EF311" s="6"/>
      <c r="EG311" s="6"/>
      <c r="EH311" s="6" t="s">
        <v>8333</v>
      </c>
      <c r="EI311" s="4" t="str">
        <f t="shared" si="129"/>
        <v>5 SPE19 Lipdukai universalūs +  Umega Agro logo (ant rėmo)</v>
      </c>
      <c r="EJ311" s="6" t="s">
        <v>2761</v>
      </c>
      <c r="EK311" s="673"/>
      <c r="EL311" s="673"/>
      <c r="EM311" s="673"/>
      <c r="EN311" s="673">
        <f>IF(Duombaze!EK311="",0,INDEX(DU!I:I,MATCH(Duombaze!EK311,DU!A:A,0),1))+IF(Duombaze!EL311="",0,INDEX(DU!I:I,MATCH(Duombaze!EL311,DU!A:A,0),1))+IF(Duombaze!EM311="",0,INDEX(DU!I:I,MATCH(Duombaze!EM311,DU!A:A,0),1))</f>
        <v>0</v>
      </c>
      <c r="EO311" s="6">
        <f>IF(Duombaze!EK311="",0,INDEX(DU!K:K,MATCH(Duombaze!EK311,DU!A:A,0),1))+IF(Duombaze!EL311="",0,INDEX(DU!K:K,MATCH(Duombaze!EL311,DU!A:A,0),1))+IF(Duombaze!EM311="",0,INDEX(DU!K:K,MATCH(Duombaze!EM311,DU!A:A,0),1))</f>
        <v>0</v>
      </c>
      <c r="EP311" s="4"/>
      <c r="EQ311" s="4"/>
      <c r="ES311" s="4" t="str">
        <f t="shared" si="125"/>
        <v/>
      </c>
      <c r="ET311" s="4"/>
      <c r="EU311" s="4"/>
      <c r="EV311" s="4"/>
      <c r="EW311" s="6"/>
      <c r="EX311" s="6" t="str">
        <f t="shared" ref="EX311:EX342" si="149">IF(EW311&lt;&gt;"",A311&amp;" "&amp;C311&amp;" "&amp;EW311,"")</f>
        <v/>
      </c>
      <c r="EY311" s="48"/>
      <c r="EZ311" s="679"/>
      <c r="FA311" s="679"/>
      <c r="FB311" s="679">
        <f>IF(Duombaze!EZ311="",0,INDEX(DU!I:I,MATCH(Duombaze!EZ311,DU!A:A,0),1))+IF(Duombaze!FA311="",0,INDEX(DU!I:I,MATCH(Duombaze!FA311,DU!A:A,0),1))</f>
        <v>0</v>
      </c>
      <c r="FC311" s="6">
        <f>IF(Duombaze!EZ311="",0,INDEX(DU!K:K,MATCH(Duombaze!EZ311,DU!A:A,0),1))+IF(Duombaze!FA311="",0,INDEX(DU!K:K,MATCH(Duombaze!FA311,DU!A:A,0),1))</f>
        <v>0</v>
      </c>
      <c r="FD311" s="48"/>
      <c r="FE311" s="48"/>
      <c r="FF311" s="48"/>
      <c r="FG311" s="48"/>
      <c r="FH311" s="6"/>
      <c r="FI311" s="6"/>
      <c r="FJ311" s="6"/>
      <c r="FK311" s="66"/>
      <c r="FL311" s="727"/>
      <c r="FM311" s="673"/>
      <c r="FN311" s="673"/>
      <c r="FO311" s="673"/>
      <c r="FP311" s="673"/>
      <c r="FQ311" s="673">
        <f>IF(Duombaze!FM311="",0,INDEX(DU!I:I,MATCH(Duombaze!FM311,DU!A:A,0),1))+IF(Duombaze!FN311="",0,INDEX(DU!I:I,MATCH(Duombaze!FN311,DU!A:A,0),1))+IF(Duombaze!FO311="",0,INDEX(DU!I:I,MATCH(Duombaze!FO311,DU!A:A,0),1))+IF(Duombaze!FP311="",0,INDEX(DU!I:I,MATCH(Duombaze!FP311,DU!A:A,0),1))</f>
        <v>0</v>
      </c>
      <c r="FR311" s="673">
        <f>IF(Duombaze!FM311="",0,INDEX(DU!K:K,MATCH(Duombaze!FM311,DU!A:A,0),1))+IF(Duombaze!FN311="",0,INDEX(DU!K:K,MATCH(Duombaze!FN311,DU!A:A,0),1))+IF(Duombaze!FO311="",0,INDEX(DU!K:K,MATCH(Duombaze!FO311,DU!A:A,0),1))+IF(Duombaze!FP311="",0,INDEX(DU!K:K,MATCH(Duombaze!FP311,DU!A:A,0),1))</f>
        <v>0</v>
      </c>
      <c r="FT311" s="101" t="s">
        <v>447</v>
      </c>
      <c r="FU311" s="101"/>
      <c r="FY311" s="6" t="str">
        <f>FY182</f>
        <v>Stabdžių išvadai pneumatiniai - hidrauliniai</v>
      </c>
      <c r="FZ311" s="6" t="str">
        <f>IF(FY311&lt;&gt;"",A308&amp;" "&amp;C308&amp;" "&amp;FY311,"")</f>
        <v>2 SPE19 Stabdžių išvadai pneumatiniai - hidrauliniai</v>
      </c>
      <c r="GA311" s="6" t="str">
        <f>GA182</f>
        <v>ZU30ASPC14SIPH + ZC40ASPC1620IJ</v>
      </c>
    </row>
    <row r="312" spans="1:183" s="7" customFormat="1" ht="23.45" customHeight="1" x14ac:dyDescent="0.25">
      <c r="A312" s="42">
        <v>6</v>
      </c>
      <c r="B312" s="42" t="s">
        <v>785</v>
      </c>
      <c r="C312" s="12" t="s">
        <v>215</v>
      </c>
      <c r="D312" s="6"/>
      <c r="E312" s="4" t="str">
        <f t="shared" si="145"/>
        <v/>
      </c>
      <c r="F312" s="6"/>
      <c r="G312" s="643"/>
      <c r="H312" s="643"/>
      <c r="I312" s="643"/>
      <c r="J312" s="643"/>
      <c r="K312" s="643"/>
      <c r="L312" s="643"/>
      <c r="M312" s="643"/>
      <c r="N312" s="643"/>
      <c r="O312" s="643"/>
      <c r="P312" s="643">
        <f>IF(Duombaze!G312="",0,INDEX(DU!I:I,MATCH(Duombaze!G312,DU!A:A,0),1))+IF(Duombaze!H312="",0,INDEX(DU!I:I,MATCH(Duombaze!H312,DU!A:A,0),1))+IF(Duombaze!I312="",0,INDEX(DU!I:I,MATCH(Duombaze!I312,DU!A:A,0),1))+IF(Duombaze!J312="",0,INDEX(DU!I:I,MATCH(Duombaze!J312,DU!A:A,0),1))+IF(Duombaze!K312="",0,INDEX(DU!I:I,MATCH(Duombaze!K312,DU!A:A,0),1))+IF(Duombaze!L312="",0,INDEX(DU!I:I,MATCH(Duombaze!L312,DU!A:A,0),1))+IF(Duombaze!M312="",0,INDEX(DU!I:I,MATCH(Duombaze!M312,DU!A:A,0),1))+IF(Duombaze!N312="",0,INDEX(DU!I:I,MATCH(Duombaze!N312,DU!A:A,0),1))+IF(Duombaze!O312="",0,INDEX(DU!I:I,MATCH(Duombaze!O312,DU!A:A,0),1))</f>
        <v>0</v>
      </c>
      <c r="Q312" s="640">
        <f>IF(Duombaze!G312="",0,INDEX(DU!K:K,MATCH(Duombaze!G312,DU!A:A,0),1))+IF(Duombaze!H312="",0,INDEX(DU!K:K,MATCH(Duombaze!H312,DU!A:A,0),1))+IF(Duombaze!I312="",0,INDEX(DU!K:K,MATCH(Duombaze!I312,DU!A:A,0),1))+IF(Duombaze!J312="",0,INDEX(DU!K:K,MATCH(Duombaze!J312,DU!A:A,0),1))+IF(Duombaze!K312="",0,INDEX(DU!K:K,MATCH(Duombaze!K312,DU!A:A,0),1))+IF(Duombaze!L312="",0,INDEX(DU!K:K,MATCH(Duombaze!L312,DU!A:A,0),1))+IF(Duombaze!M312="",0,INDEX(DU!K:K,MATCH(Duombaze!M312,DU!A:A,0),1))+IF(Duombaze!N312="",0,INDEX(DU!K:K,MATCH(Duombaze!N312,DU!A:A,0),1))+IF(Duombaze!O312="",0,INDEX(DU!K:K,MATCH(Duombaze!O312,DU!A:A,0),1))</f>
        <v>0</v>
      </c>
      <c r="R312" s="6"/>
      <c r="S312" s="48"/>
      <c r="T312" s="883"/>
      <c r="U312" s="4">
        <f>IF(Duombaze!T312="",0,INDEX(DU!I:I,MATCH(Duombaze!T312,DU!A:A,0),1))</f>
        <v>0</v>
      </c>
      <c r="V312" s="4">
        <f>IF(Duombaze!T312="",0,INDEX(DU!K:K,MATCH(Duombaze!T312,DU!A:A,0),1))</f>
        <v>0</v>
      </c>
      <c r="W312" s="6"/>
      <c r="X312" s="6"/>
      <c r="Y312" s="858"/>
      <c r="Z312" s="66"/>
      <c r="AA312" s="4" t="str">
        <f t="shared" si="135"/>
        <v/>
      </c>
      <c r="AB312" s="6"/>
      <c r="AC312" s="6">
        <f>IF(Duombaze!AB312="",0,INDEX(DU!I:I,MATCH(Duombaze!AB312,DU!A:A,0),1))</f>
        <v>0</v>
      </c>
      <c r="AD312" s="2">
        <f>IF(Duombaze!AB312="",0,INDEX(DU!K:K,MATCH(Duombaze!AB312,DU!A:A,0),1))</f>
        <v>0</v>
      </c>
      <c r="AE312" s="6"/>
      <c r="AF312" s="6"/>
      <c r="AG312" s="6"/>
      <c r="AH312" s="4" t="str">
        <f t="shared" si="132"/>
        <v/>
      </c>
      <c r="AI312" s="6"/>
      <c r="AJ312" s="643"/>
      <c r="AK312" s="643"/>
      <c r="AL312" s="643"/>
      <c r="AM312" s="643">
        <f>IF(Duombaze!AJ312="",0,INDEX(DU!I:I,MATCH(Duombaze!AJ312,DU!A:A,0),1))+IF(Duombaze!AK312="",0,INDEX(DU!I:I,MATCH(Duombaze!AK312,DU!A:A,0),1))+IF(Duombaze!AL312="",0,INDEX(DU!I:I,MATCH(Duombaze!AL312,DU!A:A,0),1))</f>
        <v>0</v>
      </c>
      <c r="AN312" s="643">
        <f>IF(Duombaze!AJ312="",0,INDEX(DU!K:K,MATCH(Duombaze!AJ312,DU!A:A,0),1))+IF(Duombaze!AK312="",0,INDEX(DU!K:K,MATCH(Duombaze!AK312,DU!A:A,0),1))+IF(Duombaze!AL312="",0,INDEX(DU!K:K,MATCH(Duombaze!AL312,DU!A:A,0),1))</f>
        <v>0</v>
      </c>
      <c r="AO312" s="6"/>
      <c r="AP312" s="6"/>
      <c r="AQ312" s="6"/>
      <c r="AR312" s="4" t="str">
        <f t="shared" si="136"/>
        <v/>
      </c>
      <c r="AS312" s="6"/>
      <c r="AT312" s="643"/>
      <c r="AU312" s="643"/>
      <c r="AV312" s="643"/>
      <c r="AW312" s="643"/>
      <c r="AX312" s="643"/>
      <c r="AY312" s="643"/>
      <c r="AZ312" s="643"/>
      <c r="BA312" s="643"/>
      <c r="BB312" s="643"/>
      <c r="BC312" s="643">
        <f>IF(Duombaze!AT312="",0,INDEX(DU!I:I,MATCH(Duombaze!AT312,DU!A:A,0),1))+IF(Duombaze!AU312="",0,INDEX(DU!I:I,MATCH(Duombaze!AU312,DU!A:A,0),1))+IF(Duombaze!AV312="",0,INDEX(DU!I:I,MATCH(Duombaze!AV312,DU!A:A,0),1))+IF(Duombaze!AW312="",0,INDEX(DU!I:I,MATCH(Duombaze!AW312,DU!A:A,0),1))+IF(Duombaze!AX312="",0,INDEX(DU!I:I,MATCH(Duombaze!AX312,DU!A:A,0),1))+IF(Duombaze!AY312="",0,INDEX(DU!I:I,MATCH(Duombaze!AY312,DU!A:A,0),1))+IF(Duombaze!AZ312="",0,INDEX(DU!I:I,MATCH(Duombaze!AZ312,DU!A:A,0),1))+IF(Duombaze!BA312="",0,INDEX(DU!I:I,MATCH(Duombaze!BA312,DU!A:A,0),1))+IF(Duombaze!BB312="",0,INDEX(DU!I:I,MATCH(Duombaze!BB312,DU!A:A,0),1))</f>
        <v>0</v>
      </c>
      <c r="BD312" s="640">
        <f>IF(Duombaze!AT312="",0,INDEX(DU!K:K,MATCH(Duombaze!AT312,DU!A:A,0),1))+IF(Duombaze!AU312="",0,INDEX(DU!K:K,MATCH(Duombaze!AU312,DU!A:A,0),1))+IF(Duombaze!AV312="",0,INDEX(DU!K:K,MATCH(Duombaze!AV312,DU!A:A,0),1))+IF(Duombaze!AW312="",0,INDEX(DU!K:K,MATCH(Duombaze!AW312,DU!A:A,0),1))+IF(Duombaze!AX312="",0,INDEX(DU!K:K,MATCH(Duombaze!AX312,DU!A:A,0),1))+IF(Duombaze!AY312="",0,INDEX(DU!K:K,MATCH(Duombaze!AY312,DU!A:A,0),1))+IF(Duombaze!AZ312="",0,INDEX(DU!K:K,MATCH(Duombaze!AZ312,DU!A:A,0),1))+IF(Duombaze!BA312="",0,INDEX(DU!K:K,MATCH(Duombaze!BA312,DU!A:A,0),1))+IF(Duombaze!BB312="",0,INDEX(DU!K:K,MATCH(Duombaze!BB312,DU!A:A,0),1))</f>
        <v>0</v>
      </c>
      <c r="BE312" s="6"/>
      <c r="BF312" s="6"/>
      <c r="BG312" s="49" t="s">
        <v>2721</v>
      </c>
      <c r="BH312" s="4" t="str">
        <f t="shared" si="146"/>
        <v>6 SPE19 Pneumatiniai st. WABCO (mech. LSV)</v>
      </c>
      <c r="BI312" s="4"/>
      <c r="BJ312" s="640"/>
      <c r="BK312" s="640"/>
      <c r="BL312" s="640"/>
      <c r="BM312" s="640">
        <f>IF(Duombaze!BJ312="",0,INDEX(DU!I:I,MATCH(Duombaze!BJ312,DU!A:A,0),1))+IF(Duombaze!BK312="",0,INDEX(DU!I:I,MATCH(Duombaze!BK312,DU!A:A,0),1))+IF(Duombaze!BL312="",0,INDEX(DU!I:I,MATCH(Duombaze!BL312,DU!A:A,0),1))</f>
        <v>0</v>
      </c>
      <c r="BN312" s="640">
        <f>IF(Duombaze!BJ312="",0,INDEX(DU!K:K,MATCH(Duombaze!BJ312,DU!A:A,0),1))+IF(Duombaze!BK312="",0,INDEX(DU!K:K,MATCH(Duombaze!BK312,DU!A:A,0),1))+IF(Duombaze!BL312="",0,INDEX(DU!K:K,MATCH(Duombaze!BL312,DU!A:A,0),1))</f>
        <v>0</v>
      </c>
      <c r="BO312" s="4"/>
      <c r="BP312" s="4"/>
      <c r="BQ312" s="6" t="s">
        <v>290</v>
      </c>
      <c r="BR312" s="6" t="str">
        <f t="shared" si="137"/>
        <v>6 SPE19 Stabdžių išvadai dviejų kontūrų</v>
      </c>
      <c r="BS312" s="6" t="s">
        <v>2263</v>
      </c>
      <c r="BT312" s="6" t="s">
        <v>3037</v>
      </c>
      <c r="BU312" s="6">
        <v>23705201</v>
      </c>
      <c r="BV312" s="6"/>
      <c r="BW312" s="6">
        <f>IF(Duombaze!BT312="",0,INDEX(DU!I:I,MATCH(Duombaze!BT312,DU!A:A,0),1))+IF(Duombaze!BU312="",0,INDEX(DU!I:I,MATCH(Duombaze!BU312,DU!A:A,0),1))+IF(Duombaze!BV312="",0,INDEX(DU!I:I,MATCH(Duombaze!BV312,DU!A:A,0),1))</f>
        <v>53.779853333333328</v>
      </c>
      <c r="BX312" s="6">
        <f>IF(Duombaze!BT312="",0,INDEX(DU!K:K,MATCH(Duombaze!BT312,DU!A:A,0),1))+IF(Duombaze!BU312="",0,INDEX(DU!K:K,MATCH(Duombaze!BU312,DU!A:A,0),1))+IF(Duombaze!BV312="",0,INDEX(DU!K:K,MATCH(Duombaze!BV312,DU!A:A,0),1))</f>
        <v>17.41</v>
      </c>
      <c r="BY312" s="6"/>
      <c r="BZ312" s="6"/>
      <c r="CA312" s="6"/>
      <c r="CB312" s="6" t="str">
        <f t="shared" si="148"/>
        <v/>
      </c>
      <c r="CC312" s="6"/>
      <c r="CD312" s="6">
        <f>IF(Duombaze!CC312="",0,INDEX(DU!I:I,MATCH(Duombaze!CC312,DU!A:A,0),1))</f>
        <v>0</v>
      </c>
      <c r="CE312" s="4">
        <f>IF(Duombaze!CC312="",0,INDEX(DU!K:K,MATCH(Duombaze!CC312,DU!A:A,0),1))</f>
        <v>0</v>
      </c>
      <c r="CF312" s="6"/>
      <c r="CG312" s="6"/>
      <c r="CH312" s="6"/>
      <c r="CI312" s="4" t="str">
        <f t="shared" si="138"/>
        <v/>
      </c>
      <c r="CJ312" s="6"/>
      <c r="CK312" s="6">
        <f>IF(Duombaze!CJ312="",0,INDEX(DU!I:I,MATCH(Duombaze!CJ312,DU!A:A,0),1))</f>
        <v>0</v>
      </c>
      <c r="CL312" s="4">
        <f>IF(Duombaze!CJ312="",0,INDEX(DU!K:K,MATCH(Duombaze!CJ312,DU!A:A,0),1))</f>
        <v>0</v>
      </c>
      <c r="CM312" s="6"/>
      <c r="CN312" s="6"/>
      <c r="CO312" s="6"/>
      <c r="CP312" s="4" t="str">
        <f t="shared" si="139"/>
        <v/>
      </c>
      <c r="CQ312" s="6"/>
      <c r="CR312" s="643"/>
      <c r="CS312" s="643"/>
      <c r="CT312" s="643">
        <f>IF(Duombaze!CR312="",0,INDEX(DU!I:I,MATCH(Duombaze!CR312,DU!A:A,0),1))+IF(Duombaze!CS312="",0,INDEX(DU!I:I,MATCH(Duombaze!CS312,DU!A:A,0),1))</f>
        <v>0</v>
      </c>
      <c r="CU312" s="6">
        <f>IF(Duombaze!CR312="",0,INDEX(DU!K:K,MATCH(Duombaze!CR312,DU!A:A,0),1))+IF(Duombaze!CS312="",0,INDEX(DU!K:K,MATCH(Duombaze!CS312,DU!A:A,0),1))</f>
        <v>0</v>
      </c>
      <c r="CV312" s="6"/>
      <c r="CW312" s="6"/>
      <c r="CX312" s="6"/>
      <c r="CY312" s="4" t="str">
        <f t="shared" si="140"/>
        <v/>
      </c>
      <c r="CZ312" s="6"/>
      <c r="DA312" s="674"/>
      <c r="DB312" s="674"/>
      <c r="DC312" s="674">
        <f>IF(Duombaze!DA312="",0,INDEX(DU!I:I,MATCH(Duombaze!DA312,DU!A:A,0),1))+IF(Duombaze!DB312="",0,INDEX(DU!I:I,MATCH(Duombaze!DB312,DU!A:A,0),1))</f>
        <v>0</v>
      </c>
      <c r="DD312" s="6">
        <f>IF(Duombaze!DA312="",0,INDEX(DU!K:K,MATCH(Duombaze!DA312,DU!A:A,0),1))+IF(Duombaze!DB312="",0,INDEX(DU!K:K,MATCH(Duombaze!DB312,DU!A:A,0),1))</f>
        <v>0</v>
      </c>
      <c r="DE312" s="6"/>
      <c r="DF312" s="6"/>
      <c r="DG312" s="6"/>
      <c r="DH312" s="6" t="str">
        <f t="shared" si="141"/>
        <v/>
      </c>
      <c r="DI312" s="6"/>
      <c r="DJ312" s="674"/>
      <c r="DK312" s="679"/>
      <c r="DL312" s="679">
        <f>IF(Duombaze!DJ312="",0,INDEX(DU!I:I,MATCH(Duombaze!DJ312,DU!A:A,0),1))+IF(Duombaze!DK312="",0,INDEX(DU!I:I,MATCH(Duombaze!DK312,DU!A:A,0),1))</f>
        <v>0</v>
      </c>
      <c r="DM312" s="6">
        <f>IF(Duombaze!DJ312="",0,INDEX(DU!K:K,MATCH(Duombaze!DJ312,DU!A:A,0),1))+IF(Duombaze!DK312="",0,INDEX(DU!K:K,MATCH(Duombaze!DK312,DU!A:A,0),1))</f>
        <v>0</v>
      </c>
      <c r="DN312" s="48"/>
      <c r="DO312" s="48"/>
      <c r="DP312" s="4" t="s">
        <v>2891</v>
      </c>
      <c r="DQ312" s="4" t="str">
        <f>IF(DP312&lt;&gt;"",A312&amp;" "&amp;C312&amp;" "&amp;"CERT167 "&amp;DP312,"")</f>
        <v>6 SPE19 CERT167 Gale apvalūs LED žibintai + pilnas LED (N. Danija) + atšvaitai</v>
      </c>
      <c r="DR312" s="6" t="s">
        <v>2844</v>
      </c>
      <c r="DS312" s="694" t="s">
        <v>2793</v>
      </c>
      <c r="DT312" s="694" t="s">
        <v>3049</v>
      </c>
      <c r="DU312" s="694"/>
      <c r="DV312" s="694"/>
      <c r="DW312" s="694">
        <f>IF(Duombaze!DS312="",0,INDEX(DU!I:I,MATCH(Duombaze!DS312,DU!A:A,0),1))+IF(Duombaze!DT312="",0,INDEX(DU!I:I,MATCH(Duombaze!DT312,DU!A:A,0),1))+IF(Duombaze!DU312="",0,INDEX(DU!I:I,MATCH(Duombaze!DU312,DU!A:A,0),1))+IF(Duombaze!DV312="",0,INDEX(DU!I:I,MATCH(Duombaze!DV312,DU!A:A,0),1))</f>
        <v>201.42527058823501</v>
      </c>
      <c r="DX312" s="640">
        <f>IF(Duombaze!DS312="",0,INDEX(DU!K:K,MATCH(Duombaze!DS312,DU!A:A,0),1))+IF(Duombaze!DT312="",0,INDEX(DU!K:K,MATCH(Duombaze!DT312,DU!A:A,0),1))+IF(Duombaze!DU312="",0,INDEX(DU!K:K,MATCH(Duombaze!DU312,DU!A:A,0),1))+IF(Duombaze!DV312="",0,INDEX(DU!K:KH,MATCH(Duombaze!DV312,DU!A:A,0),1))</f>
        <v>77.34</v>
      </c>
      <c r="DY312" s="66"/>
      <c r="DZ312" s="66"/>
      <c r="EA312" s="6"/>
      <c r="EB312" s="6" t="str">
        <f t="shared" si="124"/>
        <v/>
      </c>
      <c r="EC312" s="6"/>
      <c r="ED312" s="6">
        <f>IF(Duombaze!EC312="",0,INDEX(DU!I:I,MATCH(Duombaze!EC312,DU!A:A,0),1))</f>
        <v>0</v>
      </c>
      <c r="EE312" s="640">
        <f>IF(Duombaze!EC312="",0,INDEX(DU!K:K,MATCH(Duombaze!EC312,DU!A:A,0),1))</f>
        <v>0</v>
      </c>
      <c r="EF312" s="6"/>
      <c r="EG312" s="6"/>
      <c r="EH312" s="6"/>
      <c r="EI312" s="4" t="str">
        <f t="shared" si="129"/>
        <v/>
      </c>
      <c r="EJ312" s="6"/>
      <c r="EK312" s="674"/>
      <c r="EL312" s="674"/>
      <c r="EM312" s="674"/>
      <c r="EN312" s="674">
        <f>IF(Duombaze!EK312="",0,INDEX(DU!I:I,MATCH(Duombaze!EK312,DU!A:A,0),1))+IF(Duombaze!EL312="",0,INDEX(DU!I:I,MATCH(Duombaze!EL312,DU!A:A,0),1))+IF(Duombaze!EM312="",0,INDEX(DU!I:I,MATCH(Duombaze!EM312,DU!A:A,0),1))</f>
        <v>0</v>
      </c>
      <c r="EO312" s="6">
        <f>IF(Duombaze!EK312="",0,INDEX(DU!K:K,MATCH(Duombaze!EK312,DU!A:A,0),1))+IF(Duombaze!EL312="",0,INDEX(DU!K:K,MATCH(Duombaze!EL312,DU!A:A,0),1))+IF(Duombaze!EM312="",0,INDEX(DU!K:K,MATCH(Duombaze!EM312,DU!A:A,0),1))</f>
        <v>0</v>
      </c>
      <c r="EP312" s="6"/>
      <c r="EQ312" s="6"/>
      <c r="ER312" s="66"/>
      <c r="ES312" s="4" t="str">
        <f t="shared" si="125"/>
        <v/>
      </c>
      <c r="ET312" s="6"/>
      <c r="EU312" s="6"/>
      <c r="EV312" s="6"/>
      <c r="EW312" s="6"/>
      <c r="EX312" s="6" t="str">
        <f t="shared" si="149"/>
        <v/>
      </c>
      <c r="EY312" s="48"/>
      <c r="EZ312" s="679"/>
      <c r="FA312" s="679"/>
      <c r="FB312" s="679">
        <f>IF(Duombaze!EZ312="",0,INDEX(DU!I:I,MATCH(Duombaze!EZ312,DU!A:A,0),1))+IF(Duombaze!FA312="",0,INDEX(DU!I:I,MATCH(Duombaze!FA312,DU!A:A,0),1))</f>
        <v>0</v>
      </c>
      <c r="FC312" s="6">
        <f>IF(Duombaze!EZ312="",0,INDEX(DU!K:K,MATCH(Duombaze!EZ312,DU!A:A,0),1))+IF(Duombaze!FA312="",0,INDEX(DU!K:K,MATCH(Duombaze!FA312,DU!A:A,0),1))</f>
        <v>0</v>
      </c>
      <c r="FD312" s="48"/>
      <c r="FE312" s="48"/>
      <c r="FF312" s="48"/>
      <c r="FG312" s="48"/>
      <c r="FH312" s="6"/>
      <c r="FI312" s="6"/>
      <c r="FJ312" s="6"/>
      <c r="FK312" s="66"/>
      <c r="FL312" s="14"/>
      <c r="FM312" s="673"/>
      <c r="FN312" s="673"/>
      <c r="FO312" s="673"/>
      <c r="FP312" s="673"/>
      <c r="FQ312" s="673">
        <f>IF(Duombaze!FM312="",0,INDEX(DU!I:I,MATCH(Duombaze!FM312,DU!A:A,0),1))+IF(Duombaze!FN312="",0,INDEX(DU!I:I,MATCH(Duombaze!FN312,DU!A:A,0),1))+IF(Duombaze!FO312="",0,INDEX(DU!I:I,MATCH(Duombaze!FO312,DU!A:A,0),1))+IF(Duombaze!FP312="",0,INDEX(DU!I:I,MATCH(Duombaze!FP312,DU!A:A,0),1))</f>
        <v>0</v>
      </c>
      <c r="FR312" s="673">
        <f>IF(Duombaze!FM312="",0,INDEX(DU!K:K,MATCH(Duombaze!FM312,DU!A:A,0),1))+IF(Duombaze!FN312="",0,INDEX(DU!K:K,MATCH(Duombaze!FN312,DU!A:A,0),1))+IF(Duombaze!FO312="",0,INDEX(DU!K:K,MATCH(Duombaze!FO312,DU!A:A,0),1))+IF(Duombaze!FP312="",0,INDEX(DU!K:K,MATCH(Duombaze!FP312,DU!A:A,0),1))</f>
        <v>0</v>
      </c>
      <c r="FT312" s="101" t="s">
        <v>403</v>
      </c>
      <c r="FU312" s="101" t="s">
        <v>11</v>
      </c>
      <c r="FY312" s="179" t="str">
        <f>FY183</f>
        <v>Stabdžių išvadai dviejų kontūrų</v>
      </c>
      <c r="FZ312" s="179" t="str">
        <f>IF(FY312&lt;&gt;"",A309&amp;" "&amp;C309&amp;" "&amp;FY312,"")</f>
        <v>3 SPE19 Stabdžių išvadai dviejų kontūrų</v>
      </c>
      <c r="GA312" s="185" t="str">
        <f>GA183</f>
        <v>ZU30ASPC14SI2K + ZC10ASPATSIJ2K</v>
      </c>
    </row>
    <row r="313" spans="1:183" s="7" customFormat="1" ht="23.45" customHeight="1" x14ac:dyDescent="0.25">
      <c r="A313" s="42">
        <v>7</v>
      </c>
      <c r="B313" s="42" t="s">
        <v>785</v>
      </c>
      <c r="C313" s="12" t="s">
        <v>215</v>
      </c>
      <c r="D313" s="6"/>
      <c r="E313" s="4" t="str">
        <f t="shared" si="145"/>
        <v/>
      </c>
      <c r="F313" s="6"/>
      <c r="G313" s="643"/>
      <c r="H313" s="643"/>
      <c r="I313" s="643"/>
      <c r="J313" s="643"/>
      <c r="K313" s="643"/>
      <c r="L313" s="643"/>
      <c r="M313" s="643"/>
      <c r="N313" s="643"/>
      <c r="O313" s="643"/>
      <c r="P313" s="643">
        <f>IF(Duombaze!G313="",0,INDEX(DU!I:I,MATCH(Duombaze!G313,DU!A:A,0),1))+IF(Duombaze!H313="",0,INDEX(DU!I:I,MATCH(Duombaze!H313,DU!A:A,0),1))+IF(Duombaze!I313="",0,INDEX(DU!I:I,MATCH(Duombaze!I313,DU!A:A,0),1))+IF(Duombaze!J313="",0,INDEX(DU!I:I,MATCH(Duombaze!J313,DU!A:A,0),1))+IF(Duombaze!K313="",0,INDEX(DU!I:I,MATCH(Duombaze!K313,DU!A:A,0),1))+IF(Duombaze!L313="",0,INDEX(DU!I:I,MATCH(Duombaze!L313,DU!A:A,0),1))+IF(Duombaze!M313="",0,INDEX(DU!I:I,MATCH(Duombaze!M313,DU!A:A,0),1))+IF(Duombaze!N313="",0,INDEX(DU!I:I,MATCH(Duombaze!N313,DU!A:A,0),1))+IF(Duombaze!O313="",0,INDEX(DU!I:I,MATCH(Duombaze!O313,DU!A:A,0),1))</f>
        <v>0</v>
      </c>
      <c r="Q313" s="640">
        <f>IF(Duombaze!G313="",0,INDEX(DU!K:K,MATCH(Duombaze!G313,DU!A:A,0),1))+IF(Duombaze!H313="",0,INDEX(DU!K:K,MATCH(Duombaze!H313,DU!A:A,0),1))+IF(Duombaze!I313="",0,INDEX(DU!K:K,MATCH(Duombaze!I313,DU!A:A,0),1))+IF(Duombaze!J313="",0,INDEX(DU!K:K,MATCH(Duombaze!J313,DU!A:A,0),1))+IF(Duombaze!K313="",0,INDEX(DU!K:K,MATCH(Duombaze!K313,DU!A:A,0),1))+IF(Duombaze!L313="",0,INDEX(DU!K:K,MATCH(Duombaze!L313,DU!A:A,0),1))+IF(Duombaze!M313="",0,INDEX(DU!K:K,MATCH(Duombaze!M313,DU!A:A,0),1))+IF(Duombaze!N313="",0,INDEX(DU!K:K,MATCH(Duombaze!N313,DU!A:A,0),1))+IF(Duombaze!O313="",0,INDEX(DU!K:K,MATCH(Duombaze!O313,DU!A:A,0),1))</f>
        <v>0</v>
      </c>
      <c r="R313" s="6"/>
      <c r="S313" s="48"/>
      <c r="T313" s="883"/>
      <c r="U313" s="4">
        <f>IF(Duombaze!T313="",0,INDEX(DU!I:I,MATCH(Duombaze!T313,DU!A:A,0),1))</f>
        <v>0</v>
      </c>
      <c r="V313" s="4">
        <f>IF(Duombaze!T313="",0,INDEX(DU!K:K,MATCH(Duombaze!T313,DU!A:A,0),1))</f>
        <v>0</v>
      </c>
      <c r="W313" s="6"/>
      <c r="X313" s="6"/>
      <c r="Y313" s="858"/>
      <c r="Z313" s="66"/>
      <c r="AA313" s="4" t="str">
        <f t="shared" si="135"/>
        <v/>
      </c>
      <c r="AB313" s="6"/>
      <c r="AC313" s="6">
        <f>IF(Duombaze!AB313="",0,INDEX(DU!I:I,MATCH(Duombaze!AB313,DU!A:A,0),1))</f>
        <v>0</v>
      </c>
      <c r="AD313" s="2">
        <f>IF(Duombaze!AB313="",0,INDEX(DU!K:K,MATCH(Duombaze!AB313,DU!A:A,0),1))</f>
        <v>0</v>
      </c>
      <c r="AE313" s="6"/>
      <c r="AF313" s="6"/>
      <c r="AG313" s="6"/>
      <c r="AH313" s="4" t="str">
        <f t="shared" si="132"/>
        <v/>
      </c>
      <c r="AI313" s="6"/>
      <c r="AJ313" s="643"/>
      <c r="AK313" s="643"/>
      <c r="AL313" s="643"/>
      <c r="AM313" s="643">
        <f>IF(Duombaze!AJ313="",0,INDEX(DU!I:I,MATCH(Duombaze!AJ313,DU!A:A,0),1))+IF(Duombaze!AK313="",0,INDEX(DU!I:I,MATCH(Duombaze!AK313,DU!A:A,0),1))+IF(Duombaze!AL313="",0,INDEX(DU!I:I,MATCH(Duombaze!AL313,DU!A:A,0),1))</f>
        <v>0</v>
      </c>
      <c r="AN313" s="643">
        <f>IF(Duombaze!AJ313="",0,INDEX(DU!K:K,MATCH(Duombaze!AJ313,DU!A:A,0),1))+IF(Duombaze!AK313="",0,INDEX(DU!K:K,MATCH(Duombaze!AK313,DU!A:A,0),1))+IF(Duombaze!AL313="",0,INDEX(DU!K:K,MATCH(Duombaze!AL313,DU!A:A,0),1))</f>
        <v>0</v>
      </c>
      <c r="AO313" s="6"/>
      <c r="AP313" s="6"/>
      <c r="AQ313" s="6"/>
      <c r="AR313" s="4" t="str">
        <f t="shared" si="136"/>
        <v/>
      </c>
      <c r="AS313" s="6"/>
      <c r="AT313" s="643"/>
      <c r="AU313" s="643"/>
      <c r="AV313" s="643"/>
      <c r="AW313" s="643"/>
      <c r="AX313" s="643"/>
      <c r="AY313" s="643"/>
      <c r="AZ313" s="643"/>
      <c r="BA313" s="643"/>
      <c r="BB313" s="643"/>
      <c r="BC313" s="643">
        <f>IF(Duombaze!AT313="",0,INDEX(DU!I:I,MATCH(Duombaze!AT313,DU!A:A,0),1))+IF(Duombaze!AU313="",0,INDEX(DU!I:I,MATCH(Duombaze!AU313,DU!A:A,0),1))+IF(Duombaze!AV313="",0,INDEX(DU!I:I,MATCH(Duombaze!AV313,DU!A:A,0),1))+IF(Duombaze!AW313="",0,INDEX(DU!I:I,MATCH(Duombaze!AW313,DU!A:A,0),1))+IF(Duombaze!AX313="",0,INDEX(DU!I:I,MATCH(Duombaze!AX313,DU!A:A,0),1))+IF(Duombaze!AY313="",0,INDEX(DU!I:I,MATCH(Duombaze!AY313,DU!A:A,0),1))+IF(Duombaze!AZ313="",0,INDEX(DU!I:I,MATCH(Duombaze!AZ313,DU!A:A,0),1))+IF(Duombaze!BA313="",0,INDEX(DU!I:I,MATCH(Duombaze!BA313,DU!A:A,0),1))+IF(Duombaze!BB313="",0,INDEX(DU!I:I,MATCH(Duombaze!BB313,DU!A:A,0),1))</f>
        <v>0</v>
      </c>
      <c r="BD313" s="640">
        <f>IF(Duombaze!AT313="",0,INDEX(DU!K:K,MATCH(Duombaze!AT313,DU!A:A,0),1))+IF(Duombaze!AU313="",0,INDEX(DU!K:K,MATCH(Duombaze!AU313,DU!A:A,0),1))+IF(Duombaze!AV313="",0,INDEX(DU!K:K,MATCH(Duombaze!AV313,DU!A:A,0),1))+IF(Duombaze!AW313="",0,INDEX(DU!K:K,MATCH(Duombaze!AW313,DU!A:A,0),1))+IF(Duombaze!AX313="",0,INDEX(DU!K:K,MATCH(Duombaze!AX313,DU!A:A,0),1))+IF(Duombaze!AY313="",0,INDEX(DU!K:K,MATCH(Duombaze!AY313,DU!A:A,0),1))+IF(Duombaze!AZ313="",0,INDEX(DU!K:K,MATCH(Duombaze!AZ313,DU!A:A,0),1))+IF(Duombaze!BA313="",0,INDEX(DU!K:K,MATCH(Duombaze!BA313,DU!A:A,0),1))+IF(Duombaze!BB313="",0,INDEX(DU!K:K,MATCH(Duombaze!BB313,DU!A:A,0),1))</f>
        <v>0</v>
      </c>
      <c r="BE313" s="6"/>
      <c r="BF313" s="6"/>
      <c r="BJ313" s="642"/>
      <c r="BK313" s="642"/>
      <c r="BL313" s="642"/>
      <c r="BM313" s="642">
        <f>IF(Duombaze!BJ313="",0,INDEX(DU!I:I,MATCH(Duombaze!BJ313,DU!A:A,0),1))+IF(Duombaze!BK313="",0,INDEX(DU!I:I,MATCH(Duombaze!BK313,DU!A:A,0),1))+IF(Duombaze!BL313="",0,INDEX(DU!I:I,MATCH(Duombaze!BL313,DU!A:A,0),1))</f>
        <v>0</v>
      </c>
      <c r="BN313" s="640">
        <f>IF(Duombaze!BJ313="",0,INDEX(DU!K:K,MATCH(Duombaze!BJ313,DU!A:A,0),1))+IF(Duombaze!BK313="",0,INDEX(DU!K:K,MATCH(Duombaze!BK313,DU!A:A,0),1))+IF(Duombaze!BL313="",0,INDEX(DU!K:K,MATCH(Duombaze!BL313,DU!A:A,0),1))</f>
        <v>0</v>
      </c>
      <c r="BO313" s="4"/>
      <c r="BP313" s="4"/>
      <c r="BQ313" s="4"/>
      <c r="BR313" s="6"/>
      <c r="BS313" s="4"/>
      <c r="BT313" s="4"/>
      <c r="BU313" s="4"/>
      <c r="BV313" s="4"/>
      <c r="BW313" s="4">
        <f>IF(Duombaze!BT313="",0,INDEX(DU!I:I,MATCH(Duombaze!BT313,DU!A:A,0),1))+IF(Duombaze!BU313="",0,INDEX(DU!I:I,MATCH(Duombaze!BU313,DU!A:A,0),1))+IF(Duombaze!BV313="",0,INDEX(DU!I:I,MATCH(Duombaze!BV313,DU!A:A,0),1))</f>
        <v>0</v>
      </c>
      <c r="BX313" s="6">
        <f>IF(Duombaze!BT313="",0,INDEX(DU!K:K,MATCH(Duombaze!BT313,DU!A:A,0),1))+IF(Duombaze!BU313="",0,INDEX(DU!K:K,MATCH(Duombaze!BU313,DU!A:A,0),1))+IF(Duombaze!BV313="",0,INDEX(DU!K:K,MATCH(Duombaze!BV313,DU!A:A,0),1))</f>
        <v>0</v>
      </c>
      <c r="BY313" s="4"/>
      <c r="BZ313" s="4"/>
      <c r="CA313" s="6"/>
      <c r="CB313" s="6" t="str">
        <f t="shared" si="148"/>
        <v/>
      </c>
      <c r="CC313" s="6"/>
      <c r="CD313" s="6">
        <f>IF(Duombaze!CC313="",0,INDEX(DU!I:I,MATCH(Duombaze!CC313,DU!A:A,0),1))</f>
        <v>0</v>
      </c>
      <c r="CE313" s="4">
        <f>IF(Duombaze!CC313="",0,INDEX(DU!K:K,MATCH(Duombaze!CC313,DU!A:A,0),1))</f>
        <v>0</v>
      </c>
      <c r="CF313" s="6"/>
      <c r="CG313" s="6"/>
      <c r="CH313" s="6"/>
      <c r="CI313" s="4" t="str">
        <f t="shared" si="138"/>
        <v/>
      </c>
      <c r="CJ313" s="6"/>
      <c r="CK313" s="6">
        <f>IF(Duombaze!CJ313="",0,INDEX(DU!I:I,MATCH(Duombaze!CJ313,DU!A:A,0),1))</f>
        <v>0</v>
      </c>
      <c r="CL313" s="4">
        <f>IF(Duombaze!CJ313="",0,INDEX(DU!K:K,MATCH(Duombaze!CJ313,DU!A:A,0),1))</f>
        <v>0</v>
      </c>
      <c r="CM313" s="6"/>
      <c r="CN313" s="6"/>
      <c r="CO313" s="6"/>
      <c r="CP313" s="4" t="str">
        <f t="shared" si="139"/>
        <v/>
      </c>
      <c r="CQ313" s="6"/>
      <c r="CR313" s="643"/>
      <c r="CS313" s="643"/>
      <c r="CT313" s="643">
        <f>IF(Duombaze!CR313="",0,INDEX(DU!I:I,MATCH(Duombaze!CR313,DU!A:A,0),1))+IF(Duombaze!CS313="",0,INDEX(DU!I:I,MATCH(Duombaze!CS313,DU!A:A,0),1))</f>
        <v>0</v>
      </c>
      <c r="CU313" s="6">
        <f>IF(Duombaze!CR313="",0,INDEX(DU!K:K,MATCH(Duombaze!CR313,DU!A:A,0),1))+IF(Duombaze!CS313="",0,INDEX(DU!K:K,MATCH(Duombaze!CS313,DU!A:A,0),1))</f>
        <v>0</v>
      </c>
      <c r="CV313" s="6"/>
      <c r="CW313" s="6"/>
      <c r="CX313" s="6"/>
      <c r="CY313" s="4" t="str">
        <f t="shared" si="140"/>
        <v/>
      </c>
      <c r="CZ313" s="6"/>
      <c r="DA313" s="674"/>
      <c r="DB313" s="674"/>
      <c r="DC313" s="674">
        <f>IF(Duombaze!DA313="",0,INDEX(DU!I:I,MATCH(Duombaze!DA313,DU!A:A,0),1))+IF(Duombaze!DB313="",0,INDEX(DU!I:I,MATCH(Duombaze!DB313,DU!A:A,0),1))</f>
        <v>0</v>
      </c>
      <c r="DD313" s="6">
        <f>IF(Duombaze!DA313="",0,INDEX(DU!K:K,MATCH(Duombaze!DA313,DU!A:A,0),1))+IF(Duombaze!DB313="",0,INDEX(DU!K:K,MATCH(Duombaze!DB313,DU!A:A,0),1))</f>
        <v>0</v>
      </c>
      <c r="DE313" s="6"/>
      <c r="DF313" s="6"/>
      <c r="DG313" s="6"/>
      <c r="DH313" s="6" t="str">
        <f t="shared" si="141"/>
        <v/>
      </c>
      <c r="DI313" s="6"/>
      <c r="DJ313" s="674"/>
      <c r="DK313" s="679"/>
      <c r="DL313" s="679">
        <f>IF(Duombaze!DJ313="",0,INDEX(DU!I:I,MATCH(Duombaze!DJ313,DU!A:A,0),1))+IF(Duombaze!DK313="",0,INDEX(DU!I:I,MATCH(Duombaze!DK313,DU!A:A,0),1))</f>
        <v>0</v>
      </c>
      <c r="DM313" s="6">
        <f>IF(Duombaze!DJ313="",0,INDEX(DU!K:K,MATCH(Duombaze!DJ313,DU!A:A,0),1))+IF(Duombaze!DK313="",0,INDEX(DU!K:K,MATCH(Duombaze!DK313,DU!A:A,0),1))</f>
        <v>0</v>
      </c>
      <c r="DN313" s="48"/>
      <c r="DO313" s="48"/>
      <c r="DP313" s="48"/>
      <c r="DQ313" s="4" t="str">
        <f t="shared" si="142"/>
        <v/>
      </c>
      <c r="DR313" s="66"/>
      <c r="DS313" s="694"/>
      <c r="DT313" s="694"/>
      <c r="DU313" s="694"/>
      <c r="DV313" s="694"/>
      <c r="DW313" s="694">
        <f>IF(Duombaze!DS313="",0,INDEX(DU!I:I,MATCH(Duombaze!DS313,DU!A:A,0),1))+IF(Duombaze!DT313="",0,INDEX(DU!I:I,MATCH(Duombaze!DT313,DU!A:A,0),1))+IF(Duombaze!DU313="",0,INDEX(DU!I:I,MATCH(Duombaze!DU313,DU!A:A,0),1))+IF(Duombaze!DV313="",0,INDEX(DU!I:I,MATCH(Duombaze!DV313,DU!A:A,0),1))</f>
        <v>0</v>
      </c>
      <c r="DX313" s="640">
        <f>IF(Duombaze!DS313="",0,INDEX(DU!K:K,MATCH(Duombaze!DS313,DU!A:A,0),1))+IF(Duombaze!DT313="",0,INDEX(DU!K:K,MATCH(Duombaze!DT313,DU!A:A,0),1))+IF(Duombaze!DU313="",0,INDEX(DU!K:K,MATCH(Duombaze!DU313,DU!A:A,0),1))+IF(Duombaze!DV313="",0,INDEX(DU!K:KH,MATCH(Duombaze!DV313,DU!A:A,0),1))</f>
        <v>0</v>
      </c>
      <c r="DY313" s="66"/>
      <c r="DZ313" s="66"/>
      <c r="EA313" s="6"/>
      <c r="EB313" s="6" t="str">
        <f t="shared" si="124"/>
        <v/>
      </c>
      <c r="EC313" s="6"/>
      <c r="ED313" s="6">
        <f>IF(Duombaze!EC313="",0,INDEX(DU!I:I,MATCH(Duombaze!EC313,DU!A:A,0),1))</f>
        <v>0</v>
      </c>
      <c r="EE313" s="640">
        <f>IF(Duombaze!EC313="",0,INDEX(DU!K:K,MATCH(Duombaze!EC313,DU!A:A,0),1))</f>
        <v>0</v>
      </c>
      <c r="EF313" s="6"/>
      <c r="EG313" s="6"/>
      <c r="EH313" s="6"/>
      <c r="EI313" s="4" t="str">
        <f t="shared" si="129"/>
        <v/>
      </c>
      <c r="EJ313" s="6"/>
      <c r="EK313" s="674"/>
      <c r="EL313" s="674"/>
      <c r="EM313" s="674"/>
      <c r="EN313" s="674">
        <f>IF(Duombaze!EK313="",0,INDEX(DU!I:I,MATCH(Duombaze!EK313,DU!A:A,0),1))+IF(Duombaze!EL313="",0,INDEX(DU!I:I,MATCH(Duombaze!EL313,DU!A:A,0),1))+IF(Duombaze!EM313="",0,INDEX(DU!I:I,MATCH(Duombaze!EM313,DU!A:A,0),1))</f>
        <v>0</v>
      </c>
      <c r="EO313" s="6">
        <f>IF(Duombaze!EK313="",0,INDEX(DU!K:K,MATCH(Duombaze!EK313,DU!A:A,0),1))+IF(Duombaze!EL313="",0,INDEX(DU!K:K,MATCH(Duombaze!EL313,DU!A:A,0),1))+IF(Duombaze!EM313="",0,INDEX(DU!K:K,MATCH(Duombaze!EM313,DU!A:A,0),1))</f>
        <v>0</v>
      </c>
      <c r="EP313" s="6"/>
      <c r="EQ313" s="6"/>
      <c r="ER313" s="66"/>
      <c r="ES313" s="4" t="str">
        <f t="shared" si="125"/>
        <v/>
      </c>
      <c r="ET313" s="6"/>
      <c r="EU313" s="6"/>
      <c r="EV313" s="6"/>
      <c r="EW313" s="6"/>
      <c r="EX313" s="6" t="str">
        <f t="shared" si="149"/>
        <v/>
      </c>
      <c r="EY313" s="48"/>
      <c r="EZ313" s="679"/>
      <c r="FA313" s="679"/>
      <c r="FB313" s="679">
        <f>IF(Duombaze!EZ313="",0,INDEX(DU!I:I,MATCH(Duombaze!EZ313,DU!A:A,0),1))+IF(Duombaze!FA313="",0,INDEX(DU!I:I,MATCH(Duombaze!FA313,DU!A:A,0),1))</f>
        <v>0</v>
      </c>
      <c r="FC313" s="6">
        <f>IF(Duombaze!EZ313="",0,INDEX(DU!K:K,MATCH(Duombaze!EZ313,DU!A:A,0),1))+IF(Duombaze!FA313="",0,INDEX(DU!K:K,MATCH(Duombaze!FA313,DU!A:A,0),1))</f>
        <v>0</v>
      </c>
      <c r="FD313" s="48"/>
      <c r="FE313" s="48"/>
      <c r="FF313" s="48"/>
      <c r="FG313" s="48"/>
      <c r="FH313" s="6"/>
      <c r="FI313" s="6"/>
      <c r="FJ313" s="6"/>
      <c r="FK313" s="66"/>
      <c r="FL313" s="14"/>
      <c r="FM313" s="673"/>
      <c r="FN313" s="673"/>
      <c r="FO313" s="673"/>
      <c r="FP313" s="673"/>
      <c r="FQ313" s="673">
        <f>IF(Duombaze!FM313="",0,INDEX(DU!I:I,MATCH(Duombaze!FM313,DU!A:A,0),1))+IF(Duombaze!FN313="",0,INDEX(DU!I:I,MATCH(Duombaze!FN313,DU!A:A,0),1))+IF(Duombaze!FO313="",0,INDEX(DU!I:I,MATCH(Duombaze!FO313,DU!A:A,0),1))+IF(Duombaze!FP313="",0,INDEX(DU!I:I,MATCH(Duombaze!FP313,DU!A:A,0),1))</f>
        <v>0</v>
      </c>
      <c r="FR313" s="673">
        <f>IF(Duombaze!FM313="",0,INDEX(DU!K:K,MATCH(Duombaze!FM313,DU!A:A,0),1))+IF(Duombaze!FN313="",0,INDEX(DU!K:K,MATCH(Duombaze!FN313,DU!A:A,0),1))+IF(Duombaze!FO313="",0,INDEX(DU!K:K,MATCH(Duombaze!FO313,DU!A:A,0),1))+IF(Duombaze!FP313="",0,INDEX(DU!K:K,MATCH(Duombaze!FP313,DU!A:A,0),1))</f>
        <v>0</v>
      </c>
      <c r="FT313" s="101" t="s">
        <v>448</v>
      </c>
      <c r="FU313" s="101" t="s">
        <v>12</v>
      </c>
    </row>
    <row r="314" spans="1:183" s="7" customFormat="1" ht="23.45" customHeight="1" x14ac:dyDescent="0.25">
      <c r="A314" s="42">
        <v>8</v>
      </c>
      <c r="B314" s="42" t="s">
        <v>785</v>
      </c>
      <c r="C314" s="12" t="s">
        <v>215</v>
      </c>
      <c r="D314" s="12"/>
      <c r="E314" s="4" t="str">
        <f t="shared" si="145"/>
        <v/>
      </c>
      <c r="F314" s="12"/>
      <c r="G314" s="649"/>
      <c r="H314" s="649"/>
      <c r="I314" s="649"/>
      <c r="J314" s="649"/>
      <c r="K314" s="649"/>
      <c r="L314" s="649"/>
      <c r="M314" s="649"/>
      <c r="N314" s="649"/>
      <c r="O314" s="649"/>
      <c r="P314" s="643">
        <f>IF(Duombaze!G314="",0,INDEX(DU!I:I,MATCH(Duombaze!G314,DU!A:A,0),1))+IF(Duombaze!H314="",0,INDEX(DU!I:I,MATCH(Duombaze!H314,DU!A:A,0),1))+IF(Duombaze!I314="",0,INDEX(DU!I:I,MATCH(Duombaze!I314,DU!A:A,0),1))+IF(Duombaze!J314="",0,INDEX(DU!I:I,MATCH(Duombaze!J314,DU!A:A,0),1))+IF(Duombaze!K314="",0,INDEX(DU!I:I,MATCH(Duombaze!K314,DU!A:A,0),1))+IF(Duombaze!L314="",0,INDEX(DU!I:I,MATCH(Duombaze!L314,DU!A:A,0),1))+IF(Duombaze!M314="",0,INDEX(DU!I:I,MATCH(Duombaze!M314,DU!A:A,0),1))+IF(Duombaze!N314="",0,INDEX(DU!I:I,MATCH(Duombaze!N314,DU!A:A,0),1))+IF(Duombaze!O314="",0,INDEX(DU!I:I,MATCH(Duombaze!O314,DU!A:A,0),1))</f>
        <v>0</v>
      </c>
      <c r="Q314" s="640">
        <f>IF(Duombaze!G314="",0,INDEX(DU!K:K,MATCH(Duombaze!G314,DU!A:A,0),1))+IF(Duombaze!H314="",0,INDEX(DU!K:K,MATCH(Duombaze!H314,DU!A:A,0),1))+IF(Duombaze!I314="",0,INDEX(DU!K:K,MATCH(Duombaze!I314,DU!A:A,0),1))+IF(Duombaze!J314="",0,INDEX(DU!K:K,MATCH(Duombaze!J314,DU!A:A,0),1))+IF(Duombaze!K314="",0,INDEX(DU!K:K,MATCH(Duombaze!K314,DU!A:A,0),1))+IF(Duombaze!L314="",0,INDEX(DU!K:K,MATCH(Duombaze!L314,DU!A:A,0),1))+IF(Duombaze!M314="",0,INDEX(DU!K:K,MATCH(Duombaze!M314,DU!A:A,0),1))+IF(Duombaze!N314="",0,INDEX(DU!K:K,MATCH(Duombaze!N314,DU!A:A,0),1))+IF(Duombaze!O314="",0,INDEX(DU!K:K,MATCH(Duombaze!O314,DU!A:A,0),1))</f>
        <v>0</v>
      </c>
      <c r="R314" s="12"/>
      <c r="S314" s="847"/>
      <c r="T314" s="893"/>
      <c r="U314" s="4">
        <f>IF(Duombaze!T314="",0,INDEX(DU!I:I,MATCH(Duombaze!T314,DU!A:A,0),1))</f>
        <v>0</v>
      </c>
      <c r="V314" s="4">
        <f>IF(Duombaze!T314="",0,INDEX(DU!K:K,MATCH(Duombaze!T314,DU!A:A,0),1))</f>
        <v>0</v>
      </c>
      <c r="W314" s="12"/>
      <c r="X314" s="12"/>
      <c r="Y314" s="874"/>
      <c r="Z314" s="851"/>
      <c r="AA314" s="4" t="str">
        <f t="shared" si="135"/>
        <v/>
      </c>
      <c r="AB314" s="12"/>
      <c r="AC314" s="6">
        <f>IF(Duombaze!AB314="",0,INDEX(DU!I:I,MATCH(Duombaze!AB314,DU!A:A,0),1))</f>
        <v>0</v>
      </c>
      <c r="AD314" s="2">
        <f>IF(Duombaze!AB314="",0,INDEX(DU!K:K,MATCH(Duombaze!AB314,DU!A:A,0),1))</f>
        <v>0</v>
      </c>
      <c r="AE314" s="12"/>
      <c r="AF314" s="12"/>
      <c r="AG314" s="12"/>
      <c r="AH314" s="4" t="str">
        <f t="shared" si="132"/>
        <v/>
      </c>
      <c r="AI314" s="12"/>
      <c r="AJ314" s="649"/>
      <c r="AK314" s="649"/>
      <c r="AL314" s="649"/>
      <c r="AM314" s="649">
        <f>IF(Duombaze!AJ314="",0,INDEX(DU!I:I,MATCH(Duombaze!AJ314,DU!A:A,0),1))+IF(Duombaze!AK314="",0,INDEX(DU!I:I,MATCH(Duombaze!AK314,DU!A:A,0),1))+IF(Duombaze!AL314="",0,INDEX(DU!I:I,MATCH(Duombaze!AL314,DU!A:A,0),1))</f>
        <v>0</v>
      </c>
      <c r="AN314" s="643">
        <f>IF(Duombaze!AJ314="",0,INDEX(DU!K:K,MATCH(Duombaze!AJ314,DU!A:A,0),1))+IF(Duombaze!AK314="",0,INDEX(DU!K:K,MATCH(Duombaze!AK314,DU!A:A,0),1))+IF(Duombaze!AL314="",0,INDEX(DU!K:K,MATCH(Duombaze!AL314,DU!A:A,0),1))</f>
        <v>0</v>
      </c>
      <c r="AO314" s="12"/>
      <c r="AP314" s="12"/>
      <c r="AQ314" s="12"/>
      <c r="AR314" s="4" t="str">
        <f t="shared" si="136"/>
        <v/>
      </c>
      <c r="AS314" s="12"/>
      <c r="AT314" s="649"/>
      <c r="AU314" s="649"/>
      <c r="AV314" s="649"/>
      <c r="AW314" s="649"/>
      <c r="AX314" s="649"/>
      <c r="AY314" s="649"/>
      <c r="AZ314" s="649"/>
      <c r="BA314" s="649"/>
      <c r="BB314" s="649"/>
      <c r="BC314" s="649">
        <f>IF(Duombaze!AT314="",0,INDEX(DU!I:I,MATCH(Duombaze!AT314,DU!A:A,0),1))+IF(Duombaze!AU314="",0,INDEX(DU!I:I,MATCH(Duombaze!AU314,DU!A:A,0),1))+IF(Duombaze!AV314="",0,INDEX(DU!I:I,MATCH(Duombaze!AV314,DU!A:A,0),1))+IF(Duombaze!AW314="",0,INDEX(DU!I:I,MATCH(Duombaze!AW314,DU!A:A,0),1))+IF(Duombaze!AX314="",0,INDEX(DU!I:I,MATCH(Duombaze!AX314,DU!A:A,0),1))+IF(Duombaze!AY314="",0,INDEX(DU!I:I,MATCH(Duombaze!AY314,DU!A:A,0),1))+IF(Duombaze!AZ314="",0,INDEX(DU!I:I,MATCH(Duombaze!AZ314,DU!A:A,0),1))+IF(Duombaze!BA314="",0,INDEX(DU!I:I,MATCH(Duombaze!BA314,DU!A:A,0),1))+IF(Duombaze!BB314="",0,INDEX(DU!I:I,MATCH(Duombaze!BB314,DU!A:A,0),1))</f>
        <v>0</v>
      </c>
      <c r="BD314" s="640">
        <f>IF(Duombaze!AT314="",0,INDEX(DU!K:K,MATCH(Duombaze!AT314,DU!A:A,0),1))+IF(Duombaze!AU314="",0,INDEX(DU!K:K,MATCH(Duombaze!AU314,DU!A:A,0),1))+IF(Duombaze!AV314="",0,INDEX(DU!K:K,MATCH(Duombaze!AV314,DU!A:A,0),1))+IF(Duombaze!AW314="",0,INDEX(DU!K:K,MATCH(Duombaze!AW314,DU!A:A,0),1))+IF(Duombaze!AX314="",0,INDEX(DU!K:K,MATCH(Duombaze!AX314,DU!A:A,0),1))+IF(Duombaze!AY314="",0,INDEX(DU!K:K,MATCH(Duombaze!AY314,DU!A:A,0),1))+IF(Duombaze!AZ314="",0,INDEX(DU!K:K,MATCH(Duombaze!AZ314,DU!A:A,0),1))+IF(Duombaze!BA314="",0,INDEX(DU!K:K,MATCH(Duombaze!BA314,DU!A:A,0),1))+IF(Duombaze!BB314="",0,INDEX(DU!K:K,MATCH(Duombaze!BB314,DU!A:A,0),1))</f>
        <v>0</v>
      </c>
      <c r="BE314" s="12"/>
      <c r="BF314" s="12"/>
      <c r="BJ314" s="642"/>
      <c r="BK314" s="642"/>
      <c r="BL314" s="642"/>
      <c r="BM314" s="642">
        <f>IF(Duombaze!BJ314="",0,INDEX(DU!I:I,MATCH(Duombaze!BJ314,DU!A:A,0),1))+IF(Duombaze!BK314="",0,INDEX(DU!I:I,MATCH(Duombaze!BK314,DU!A:A,0),1))+IF(Duombaze!BL314="",0,INDEX(DU!I:I,MATCH(Duombaze!BL314,DU!A:A,0),1))</f>
        <v>0</v>
      </c>
      <c r="BN314" s="640">
        <f>IF(Duombaze!BJ314="",0,INDEX(DU!K:K,MATCH(Duombaze!BJ314,DU!A:A,0),1))+IF(Duombaze!BK314="",0,INDEX(DU!K:K,MATCH(Duombaze!BK314,DU!A:A,0),1))+IF(Duombaze!BL314="",0,INDEX(DU!K:K,MATCH(Duombaze!BL314,DU!A:A,0),1))</f>
        <v>0</v>
      </c>
      <c r="BO314" s="4"/>
      <c r="BP314" s="4"/>
      <c r="BQ314" s="4"/>
      <c r="BR314" s="6"/>
      <c r="BS314" s="4"/>
      <c r="BT314" s="4"/>
      <c r="BU314" s="4"/>
      <c r="BV314" s="4"/>
      <c r="BW314" s="4">
        <f>IF(Duombaze!BT314="",0,INDEX(DU!I:I,MATCH(Duombaze!BT314,DU!A:A,0),1))+IF(Duombaze!BU314="",0,INDEX(DU!I:I,MATCH(Duombaze!BU314,DU!A:A,0),1))+IF(Duombaze!BV314="",0,INDEX(DU!I:I,MATCH(Duombaze!BV314,DU!A:A,0),1))</f>
        <v>0</v>
      </c>
      <c r="BX314" s="6">
        <f>IF(Duombaze!BT314="",0,INDEX(DU!K:K,MATCH(Duombaze!BT314,DU!A:A,0),1))+IF(Duombaze!BU314="",0,INDEX(DU!K:K,MATCH(Duombaze!BU314,DU!A:A,0),1))+IF(Duombaze!BV314="",0,INDEX(DU!K:K,MATCH(Duombaze!BV314,DU!A:A,0),1))</f>
        <v>0</v>
      </c>
      <c r="BY314" s="4"/>
      <c r="BZ314" s="4"/>
      <c r="CA314" s="6"/>
      <c r="CB314" s="6" t="str">
        <f t="shared" si="148"/>
        <v/>
      </c>
      <c r="CC314" s="6"/>
      <c r="CD314" s="6">
        <f>IF(Duombaze!CC314="",0,INDEX(DU!I:I,MATCH(Duombaze!CC314,DU!A:A,0),1))</f>
        <v>0</v>
      </c>
      <c r="CE314" s="4">
        <f>IF(Duombaze!CC314="",0,INDEX(DU!K:K,MATCH(Duombaze!CC314,DU!A:A,0),1))</f>
        <v>0</v>
      </c>
      <c r="CF314" s="6"/>
      <c r="CG314" s="6"/>
      <c r="CH314" s="6"/>
      <c r="CI314" s="4" t="str">
        <f t="shared" si="138"/>
        <v/>
      </c>
      <c r="CJ314" s="6"/>
      <c r="CK314" s="6">
        <f>IF(Duombaze!CJ314="",0,INDEX(DU!I:I,MATCH(Duombaze!CJ314,DU!A:A,0),1))</f>
        <v>0</v>
      </c>
      <c r="CL314" s="4">
        <f>IF(Duombaze!CJ314="",0,INDEX(DU!K:K,MATCH(Duombaze!CJ314,DU!A:A,0),1))</f>
        <v>0</v>
      </c>
      <c r="CM314" s="6"/>
      <c r="CN314" s="6"/>
      <c r="CO314" s="6"/>
      <c r="CP314" s="4" t="str">
        <f t="shared" si="139"/>
        <v/>
      </c>
      <c r="CQ314" s="6"/>
      <c r="CR314" s="643"/>
      <c r="CS314" s="643"/>
      <c r="CT314" s="643">
        <f>IF(Duombaze!CR314="",0,INDEX(DU!I:I,MATCH(Duombaze!CR314,DU!A:A,0),1))+IF(Duombaze!CS314="",0,INDEX(DU!I:I,MATCH(Duombaze!CS314,DU!A:A,0),1))</f>
        <v>0</v>
      </c>
      <c r="CU314" s="6">
        <f>IF(Duombaze!CR314="",0,INDEX(DU!K:K,MATCH(Duombaze!CR314,DU!A:A,0),1))+IF(Duombaze!CS314="",0,INDEX(DU!K:K,MATCH(Duombaze!CS314,DU!A:A,0),1))</f>
        <v>0</v>
      </c>
      <c r="CV314" s="6"/>
      <c r="CW314" s="6"/>
      <c r="CX314" s="6"/>
      <c r="CY314" s="4" t="str">
        <f t="shared" si="140"/>
        <v/>
      </c>
      <c r="CZ314" s="6"/>
      <c r="DA314" s="674"/>
      <c r="DB314" s="674"/>
      <c r="DC314" s="674">
        <f>IF(Duombaze!DA314="",0,INDEX(DU!I:I,MATCH(Duombaze!DA314,DU!A:A,0),1))+IF(Duombaze!DB314="",0,INDEX(DU!I:I,MATCH(Duombaze!DB314,DU!A:A,0),1))</f>
        <v>0</v>
      </c>
      <c r="DD314" s="6">
        <f>IF(Duombaze!DA314="",0,INDEX(DU!K:K,MATCH(Duombaze!DA314,DU!A:A,0),1))+IF(Duombaze!DB314="",0,INDEX(DU!K:K,MATCH(Duombaze!DB314,DU!A:A,0),1))</f>
        <v>0</v>
      </c>
      <c r="DE314" s="6"/>
      <c r="DF314" s="6"/>
      <c r="DG314" s="6"/>
      <c r="DH314" s="6" t="str">
        <f t="shared" si="141"/>
        <v/>
      </c>
      <c r="DI314" s="6"/>
      <c r="DJ314" s="674"/>
      <c r="DK314" s="679"/>
      <c r="DL314" s="679">
        <f>IF(Duombaze!DJ314="",0,INDEX(DU!I:I,MATCH(Duombaze!DJ314,DU!A:A,0),1))+IF(Duombaze!DK314="",0,INDEX(DU!I:I,MATCH(Duombaze!DK314,DU!A:A,0),1))</f>
        <v>0</v>
      </c>
      <c r="DM314" s="6">
        <f>IF(Duombaze!DJ314="",0,INDEX(DU!K:K,MATCH(Duombaze!DJ314,DU!A:A,0),1))+IF(Duombaze!DK314="",0,INDEX(DU!K:K,MATCH(Duombaze!DK314,DU!A:A,0),1))</f>
        <v>0</v>
      </c>
      <c r="DN314" s="48"/>
      <c r="DO314" s="48"/>
      <c r="DP314" s="48"/>
      <c r="DQ314" s="4" t="str">
        <f t="shared" si="142"/>
        <v/>
      </c>
      <c r="DR314" s="66"/>
      <c r="DS314" s="694"/>
      <c r="DT314" s="694"/>
      <c r="DU314" s="694"/>
      <c r="DV314" s="694"/>
      <c r="DW314" s="694">
        <f>IF(Duombaze!DS314="",0,INDEX(DU!I:I,MATCH(Duombaze!DS314,DU!A:A,0),1))+IF(Duombaze!DT314="",0,INDEX(DU!I:I,MATCH(Duombaze!DT314,DU!A:A,0),1))+IF(Duombaze!DU314="",0,INDEX(DU!I:I,MATCH(Duombaze!DU314,DU!A:A,0),1))+IF(Duombaze!DV314="",0,INDEX(DU!I:I,MATCH(Duombaze!DV314,DU!A:A,0),1))</f>
        <v>0</v>
      </c>
      <c r="DX314" s="640">
        <f>IF(Duombaze!DS314="",0,INDEX(DU!K:K,MATCH(Duombaze!DS314,DU!A:A,0),1))+IF(Duombaze!DT314="",0,INDEX(DU!K:K,MATCH(Duombaze!DT314,DU!A:A,0),1))+IF(Duombaze!DU314="",0,INDEX(DU!K:K,MATCH(Duombaze!DU314,DU!A:A,0),1))+IF(Duombaze!DV314="",0,INDEX(DU!K:KH,MATCH(Duombaze!DV314,DU!A:A,0),1))</f>
        <v>0</v>
      </c>
      <c r="DY314" s="66"/>
      <c r="DZ314" s="66"/>
      <c r="EA314" s="6"/>
      <c r="EB314" s="6" t="str">
        <f t="shared" si="124"/>
        <v/>
      </c>
      <c r="EC314" s="6"/>
      <c r="ED314" s="6">
        <f>IF(Duombaze!EC314="",0,INDEX(DU!I:I,MATCH(Duombaze!EC314,DU!A:A,0),1))</f>
        <v>0</v>
      </c>
      <c r="EE314" s="640">
        <f>IF(Duombaze!EC314="",0,INDEX(DU!K:K,MATCH(Duombaze!EC314,DU!A:A,0),1))</f>
        <v>0</v>
      </c>
      <c r="EF314" s="6"/>
      <c r="EG314" s="6"/>
      <c r="EH314" s="6"/>
      <c r="EI314" s="4" t="str">
        <f t="shared" si="129"/>
        <v/>
      </c>
      <c r="EJ314" s="6"/>
      <c r="EK314" s="674"/>
      <c r="EL314" s="674"/>
      <c r="EM314" s="674"/>
      <c r="EN314" s="674">
        <f>IF(Duombaze!EK314="",0,INDEX(DU!I:I,MATCH(Duombaze!EK314,DU!A:A,0),1))+IF(Duombaze!EL314="",0,INDEX(DU!I:I,MATCH(Duombaze!EL314,DU!A:A,0),1))+IF(Duombaze!EM314="",0,INDEX(DU!I:I,MATCH(Duombaze!EM314,DU!A:A,0),1))</f>
        <v>0</v>
      </c>
      <c r="EO314" s="6">
        <f>IF(Duombaze!EK314="",0,INDEX(DU!K:K,MATCH(Duombaze!EK314,DU!A:A,0),1))+IF(Duombaze!EL314="",0,INDEX(DU!K:K,MATCH(Duombaze!EL314,DU!A:A,0),1))+IF(Duombaze!EM314="",0,INDEX(DU!K:K,MATCH(Duombaze!EM314,DU!A:A,0),1))</f>
        <v>0</v>
      </c>
      <c r="EP314" s="6"/>
      <c r="EQ314" s="6"/>
      <c r="ER314" s="66"/>
      <c r="ES314" s="4" t="str">
        <f t="shared" si="125"/>
        <v/>
      </c>
      <c r="ET314" s="6"/>
      <c r="EU314" s="6"/>
      <c r="EV314" s="6"/>
      <c r="EW314" s="6"/>
      <c r="EX314" s="6" t="str">
        <f t="shared" si="149"/>
        <v/>
      </c>
      <c r="EY314" s="48"/>
      <c r="EZ314" s="679"/>
      <c r="FA314" s="679"/>
      <c r="FB314" s="679">
        <f>IF(Duombaze!EZ314="",0,INDEX(DU!I:I,MATCH(Duombaze!EZ314,DU!A:A,0),1))+IF(Duombaze!FA314="",0,INDEX(DU!I:I,MATCH(Duombaze!FA314,DU!A:A,0),1))</f>
        <v>0</v>
      </c>
      <c r="FC314" s="6">
        <f>IF(Duombaze!EZ314="",0,INDEX(DU!K:K,MATCH(Duombaze!EZ314,DU!A:A,0),1))+IF(Duombaze!FA314="",0,INDEX(DU!K:K,MATCH(Duombaze!FA314,DU!A:A,0),1))</f>
        <v>0</v>
      </c>
      <c r="FD314" s="48"/>
      <c r="FE314" s="48"/>
      <c r="FF314" s="48"/>
      <c r="FG314" s="48"/>
      <c r="FH314" s="6"/>
      <c r="FI314" s="6"/>
      <c r="FJ314" s="6"/>
      <c r="FK314" s="66"/>
      <c r="FL314" s="14"/>
      <c r="FM314" s="673"/>
      <c r="FN314" s="673"/>
      <c r="FO314" s="673"/>
      <c r="FP314" s="673"/>
      <c r="FQ314" s="673">
        <f>IF(Duombaze!FM314="",0,INDEX(DU!I:I,MATCH(Duombaze!FM314,DU!A:A,0),1))+IF(Duombaze!FN314="",0,INDEX(DU!I:I,MATCH(Duombaze!FN314,DU!A:A,0),1))+IF(Duombaze!FO314="",0,INDEX(DU!I:I,MATCH(Duombaze!FO314,DU!A:A,0),1))+IF(Duombaze!FP314="",0,INDEX(DU!I:I,MATCH(Duombaze!FP314,DU!A:A,0),1))</f>
        <v>0</v>
      </c>
      <c r="FR314" s="673">
        <f>IF(Duombaze!FM314="",0,INDEX(DU!K:K,MATCH(Duombaze!FM314,DU!A:A,0),1))+IF(Duombaze!FN314="",0,INDEX(DU!K:K,MATCH(Duombaze!FN314,DU!A:A,0),1))+IF(Duombaze!FO314="",0,INDEX(DU!K:K,MATCH(Duombaze!FO314,DU!A:A,0),1))+IF(Duombaze!FP314="",0,INDEX(DU!K:K,MATCH(Duombaze!FP314,DU!A:A,0),1))</f>
        <v>0</v>
      </c>
      <c r="FT314" s="101" t="s">
        <v>449</v>
      </c>
      <c r="FU314" s="101"/>
      <c r="FY314" s="6" t="s">
        <v>258</v>
      </c>
      <c r="FZ314" s="6" t="str">
        <f>IF(FY314&lt;&gt;"",A307&amp;" "&amp;C307&amp;" "&amp;FY314,"")</f>
        <v>1 SPE19 Tentas</v>
      </c>
      <c r="GA314" s="6" t="s">
        <v>443</v>
      </c>
    </row>
    <row r="315" spans="1:183" s="7" customFormat="1" ht="23.45" customHeight="1" x14ac:dyDescent="0.25">
      <c r="A315" s="42">
        <v>9</v>
      </c>
      <c r="B315" s="42" t="s">
        <v>785</v>
      </c>
      <c r="C315" s="12" t="s">
        <v>215</v>
      </c>
      <c r="D315" s="12"/>
      <c r="E315" s="4" t="str">
        <f t="shared" si="145"/>
        <v/>
      </c>
      <c r="F315" s="12"/>
      <c r="G315" s="649"/>
      <c r="H315" s="649"/>
      <c r="I315" s="649"/>
      <c r="J315" s="649"/>
      <c r="K315" s="649"/>
      <c r="L315" s="649"/>
      <c r="M315" s="649"/>
      <c r="N315" s="649"/>
      <c r="O315" s="649"/>
      <c r="P315" s="643">
        <f>IF(Duombaze!G315="",0,INDEX(DU!I:I,MATCH(Duombaze!G315,DU!A:A,0),1))+IF(Duombaze!H315="",0,INDEX(DU!I:I,MATCH(Duombaze!H315,DU!A:A,0),1))+IF(Duombaze!I315="",0,INDEX(DU!I:I,MATCH(Duombaze!I315,DU!A:A,0),1))+IF(Duombaze!J315="",0,INDEX(DU!I:I,MATCH(Duombaze!J315,DU!A:A,0),1))+IF(Duombaze!K315="",0,INDEX(DU!I:I,MATCH(Duombaze!K315,DU!A:A,0),1))+IF(Duombaze!L315="",0,INDEX(DU!I:I,MATCH(Duombaze!L315,DU!A:A,0),1))+IF(Duombaze!M315="",0,INDEX(DU!I:I,MATCH(Duombaze!M315,DU!A:A,0),1))+IF(Duombaze!N315="",0,INDEX(DU!I:I,MATCH(Duombaze!N315,DU!A:A,0),1))+IF(Duombaze!O315="",0,INDEX(DU!I:I,MATCH(Duombaze!O315,DU!A:A,0),1))</f>
        <v>0</v>
      </c>
      <c r="Q315" s="640">
        <f>IF(Duombaze!G315="",0,INDEX(DU!K:K,MATCH(Duombaze!G315,DU!A:A,0),1))+IF(Duombaze!H315="",0,INDEX(DU!K:K,MATCH(Duombaze!H315,DU!A:A,0),1))+IF(Duombaze!I315="",0,INDEX(DU!K:K,MATCH(Duombaze!I315,DU!A:A,0),1))+IF(Duombaze!J315="",0,INDEX(DU!K:K,MATCH(Duombaze!J315,DU!A:A,0),1))+IF(Duombaze!K315="",0,INDEX(DU!K:K,MATCH(Duombaze!K315,DU!A:A,0),1))+IF(Duombaze!L315="",0,INDEX(DU!K:K,MATCH(Duombaze!L315,DU!A:A,0),1))+IF(Duombaze!M315="",0,INDEX(DU!K:K,MATCH(Duombaze!M315,DU!A:A,0),1))+IF(Duombaze!N315="",0,INDEX(DU!K:K,MATCH(Duombaze!N315,DU!A:A,0),1))+IF(Duombaze!O315="",0,INDEX(DU!K:K,MATCH(Duombaze!O315,DU!A:A,0),1))</f>
        <v>0</v>
      </c>
      <c r="R315" s="12"/>
      <c r="S315" s="847"/>
      <c r="T315" s="893"/>
      <c r="U315" s="4">
        <f>IF(Duombaze!T315="",0,INDEX(DU!I:I,MATCH(Duombaze!T315,DU!A:A,0),1))</f>
        <v>0</v>
      </c>
      <c r="V315" s="4">
        <f>IF(Duombaze!T315="",0,INDEX(DU!K:K,MATCH(Duombaze!T315,DU!A:A,0),1))</f>
        <v>0</v>
      </c>
      <c r="W315" s="12"/>
      <c r="X315" s="12"/>
      <c r="Y315" s="874"/>
      <c r="Z315" s="851"/>
      <c r="AA315" s="4" t="str">
        <f t="shared" si="135"/>
        <v/>
      </c>
      <c r="AB315" s="12"/>
      <c r="AC315" s="6">
        <f>IF(Duombaze!AB315="",0,INDEX(DU!I:I,MATCH(Duombaze!AB315,DU!A:A,0),1))</f>
        <v>0</v>
      </c>
      <c r="AD315" s="2">
        <f>IF(Duombaze!AB315="",0,INDEX(DU!K:K,MATCH(Duombaze!AB315,DU!A:A,0),1))</f>
        <v>0</v>
      </c>
      <c r="AE315" s="12"/>
      <c r="AF315" s="12"/>
      <c r="AG315" s="12"/>
      <c r="AH315" s="4" t="str">
        <f t="shared" si="132"/>
        <v/>
      </c>
      <c r="AI315" s="12"/>
      <c r="AJ315" s="649"/>
      <c r="AK315" s="649"/>
      <c r="AL315" s="649"/>
      <c r="AM315" s="649">
        <f>IF(Duombaze!AJ315="",0,INDEX(DU!I:I,MATCH(Duombaze!AJ315,DU!A:A,0),1))+IF(Duombaze!AK315="",0,INDEX(DU!I:I,MATCH(Duombaze!AK315,DU!A:A,0),1))+IF(Duombaze!AL315="",0,INDEX(DU!I:I,MATCH(Duombaze!AL315,DU!A:A,0),1))</f>
        <v>0</v>
      </c>
      <c r="AN315" s="643">
        <f>IF(Duombaze!AJ315="",0,INDEX(DU!K:K,MATCH(Duombaze!AJ315,DU!A:A,0),1))+IF(Duombaze!AK315="",0,INDEX(DU!K:K,MATCH(Duombaze!AK315,DU!A:A,0),1))+IF(Duombaze!AL315="",0,INDEX(DU!K:K,MATCH(Duombaze!AL315,DU!A:A,0),1))</f>
        <v>0</v>
      </c>
      <c r="AO315" s="12"/>
      <c r="AP315" s="12"/>
      <c r="AQ315" s="12"/>
      <c r="AR315" s="4" t="str">
        <f t="shared" si="136"/>
        <v/>
      </c>
      <c r="AS315" s="12"/>
      <c r="AT315" s="649"/>
      <c r="AU315" s="649"/>
      <c r="AV315" s="649"/>
      <c r="AW315" s="649"/>
      <c r="AX315" s="649"/>
      <c r="AY315" s="649"/>
      <c r="AZ315" s="649"/>
      <c r="BA315" s="649"/>
      <c r="BB315" s="649"/>
      <c r="BC315" s="649">
        <f>IF(Duombaze!AT315="",0,INDEX(DU!I:I,MATCH(Duombaze!AT315,DU!A:A,0),1))+IF(Duombaze!AU315="",0,INDEX(DU!I:I,MATCH(Duombaze!AU315,DU!A:A,0),1))+IF(Duombaze!AV315="",0,INDEX(DU!I:I,MATCH(Duombaze!AV315,DU!A:A,0),1))+IF(Duombaze!AW315="",0,INDEX(DU!I:I,MATCH(Duombaze!AW315,DU!A:A,0),1))+IF(Duombaze!AX315="",0,INDEX(DU!I:I,MATCH(Duombaze!AX315,DU!A:A,0),1))+IF(Duombaze!AY315="",0,INDEX(DU!I:I,MATCH(Duombaze!AY315,DU!A:A,0),1))+IF(Duombaze!AZ315="",0,INDEX(DU!I:I,MATCH(Duombaze!AZ315,DU!A:A,0),1))+IF(Duombaze!BA315="",0,INDEX(DU!I:I,MATCH(Duombaze!BA315,DU!A:A,0),1))+IF(Duombaze!BB315="",0,INDEX(DU!I:I,MATCH(Duombaze!BB315,DU!A:A,0),1))</f>
        <v>0</v>
      </c>
      <c r="BD315" s="640">
        <f>IF(Duombaze!AT315="",0,INDEX(DU!K:K,MATCH(Duombaze!AT315,DU!A:A,0),1))+IF(Duombaze!AU315="",0,INDEX(DU!K:K,MATCH(Duombaze!AU315,DU!A:A,0),1))+IF(Duombaze!AV315="",0,INDEX(DU!K:K,MATCH(Duombaze!AV315,DU!A:A,0),1))+IF(Duombaze!AW315="",0,INDEX(DU!K:K,MATCH(Duombaze!AW315,DU!A:A,0),1))+IF(Duombaze!AX315="",0,INDEX(DU!K:K,MATCH(Duombaze!AX315,DU!A:A,0),1))+IF(Duombaze!AY315="",0,INDEX(DU!K:K,MATCH(Duombaze!AY315,DU!A:A,0),1))+IF(Duombaze!AZ315="",0,INDEX(DU!K:K,MATCH(Duombaze!AZ315,DU!A:A,0),1))+IF(Duombaze!BA315="",0,INDEX(DU!K:K,MATCH(Duombaze!BA315,DU!A:A,0),1))+IF(Duombaze!BB315="",0,INDEX(DU!K:K,MATCH(Duombaze!BB315,DU!A:A,0),1))</f>
        <v>0</v>
      </c>
      <c r="BE315" s="12"/>
      <c r="BF315" s="12"/>
      <c r="BG315" s="49"/>
      <c r="BH315" s="4"/>
      <c r="BI315" s="4"/>
      <c r="BJ315" s="640"/>
      <c r="BK315" s="640"/>
      <c r="BL315" s="640"/>
      <c r="BM315" s="640">
        <f>IF(Duombaze!BJ315="",0,INDEX(DU!I:I,MATCH(Duombaze!BJ315,DU!A:A,0),1))+IF(Duombaze!BK315="",0,INDEX(DU!I:I,MATCH(Duombaze!BK315,DU!A:A,0),1))+IF(Duombaze!BL315="",0,INDEX(DU!I:I,MATCH(Duombaze!BL315,DU!A:A,0),1))</f>
        <v>0</v>
      </c>
      <c r="BN315" s="640">
        <f>IF(Duombaze!BJ315="",0,INDEX(DU!K:K,MATCH(Duombaze!BJ315,DU!A:A,0),1))+IF(Duombaze!BK315="",0,INDEX(DU!K:K,MATCH(Duombaze!BK315,DU!A:A,0),1))+IF(Duombaze!BL315="",0,INDEX(DU!K:K,MATCH(Duombaze!BL315,DU!A:A,0),1))</f>
        <v>0</v>
      </c>
      <c r="BO315" s="4"/>
      <c r="BP315" s="4"/>
      <c r="BQ315" s="4"/>
      <c r="BR315" s="6"/>
      <c r="BS315" s="4"/>
      <c r="BT315" s="4"/>
      <c r="BU315" s="4"/>
      <c r="BV315" s="4"/>
      <c r="BW315" s="4">
        <f>IF(Duombaze!BT315="",0,INDEX(DU!I:I,MATCH(Duombaze!BT315,DU!A:A,0),1))+IF(Duombaze!BU315="",0,INDEX(DU!I:I,MATCH(Duombaze!BU315,DU!A:A,0),1))+IF(Duombaze!BV315="",0,INDEX(DU!I:I,MATCH(Duombaze!BV315,DU!A:A,0),1))</f>
        <v>0</v>
      </c>
      <c r="BX315" s="6">
        <f>IF(Duombaze!BT315="",0,INDEX(DU!K:K,MATCH(Duombaze!BT315,DU!A:A,0),1))+IF(Duombaze!BU315="",0,INDEX(DU!K:K,MATCH(Duombaze!BU315,DU!A:A,0),1))+IF(Duombaze!BV315="",0,INDEX(DU!K:K,MATCH(Duombaze!BV315,DU!A:A,0),1))</f>
        <v>0</v>
      </c>
      <c r="BY315" s="4"/>
      <c r="BZ315" s="4"/>
      <c r="CA315" s="6"/>
      <c r="CB315" s="6" t="str">
        <f t="shared" si="148"/>
        <v/>
      </c>
      <c r="CC315" s="6"/>
      <c r="CD315" s="6">
        <f>IF(Duombaze!CC315="",0,INDEX(DU!I:I,MATCH(Duombaze!CC315,DU!A:A,0),1))</f>
        <v>0</v>
      </c>
      <c r="CE315" s="4">
        <f>IF(Duombaze!CC315="",0,INDEX(DU!K:K,MATCH(Duombaze!CC315,DU!A:A,0),1))</f>
        <v>0</v>
      </c>
      <c r="CF315" s="6"/>
      <c r="CG315" s="6"/>
      <c r="CH315" s="6"/>
      <c r="CI315" s="4" t="str">
        <f t="shared" si="138"/>
        <v/>
      </c>
      <c r="CJ315" s="6"/>
      <c r="CK315" s="6">
        <f>IF(Duombaze!CJ315="",0,INDEX(DU!I:I,MATCH(Duombaze!CJ315,DU!A:A,0),1))</f>
        <v>0</v>
      </c>
      <c r="CL315" s="4">
        <f>IF(Duombaze!CJ315="",0,INDEX(DU!K:K,MATCH(Duombaze!CJ315,DU!A:A,0),1))</f>
        <v>0</v>
      </c>
      <c r="CM315" s="6"/>
      <c r="CN315" s="6"/>
      <c r="CO315" s="6"/>
      <c r="CP315" s="4" t="str">
        <f t="shared" si="139"/>
        <v/>
      </c>
      <c r="CQ315" s="6"/>
      <c r="CR315" s="643"/>
      <c r="CS315" s="643"/>
      <c r="CT315" s="643">
        <f>IF(Duombaze!CR315="",0,INDEX(DU!I:I,MATCH(Duombaze!CR315,DU!A:A,0),1))+IF(Duombaze!CS315="",0,INDEX(DU!I:I,MATCH(Duombaze!CS315,DU!A:A,0),1))</f>
        <v>0</v>
      </c>
      <c r="CU315" s="6">
        <f>IF(Duombaze!CR315="",0,INDEX(DU!K:K,MATCH(Duombaze!CR315,DU!A:A,0),1))+IF(Duombaze!CS315="",0,INDEX(DU!K:K,MATCH(Duombaze!CS315,DU!A:A,0),1))</f>
        <v>0</v>
      </c>
      <c r="CV315" s="6"/>
      <c r="CW315" s="6"/>
      <c r="CX315" s="6"/>
      <c r="CY315" s="4" t="str">
        <f t="shared" si="140"/>
        <v/>
      </c>
      <c r="CZ315" s="6"/>
      <c r="DA315" s="674"/>
      <c r="DB315" s="674"/>
      <c r="DC315" s="674">
        <f>IF(Duombaze!DA315="",0,INDEX(DU!I:I,MATCH(Duombaze!DA315,DU!A:A,0),1))+IF(Duombaze!DB315="",0,INDEX(DU!I:I,MATCH(Duombaze!DB315,DU!A:A,0),1))</f>
        <v>0</v>
      </c>
      <c r="DD315" s="6">
        <f>IF(Duombaze!DA315="",0,INDEX(DU!K:K,MATCH(Duombaze!DA315,DU!A:A,0),1))+IF(Duombaze!DB315="",0,INDEX(DU!K:K,MATCH(Duombaze!DB315,DU!A:A,0),1))</f>
        <v>0</v>
      </c>
      <c r="DE315" s="6"/>
      <c r="DF315" s="6"/>
      <c r="DG315" s="6"/>
      <c r="DH315" s="6" t="str">
        <f t="shared" si="141"/>
        <v/>
      </c>
      <c r="DI315" s="6"/>
      <c r="DJ315" s="674"/>
      <c r="DK315" s="679"/>
      <c r="DL315" s="679">
        <f>IF(Duombaze!DJ315="",0,INDEX(DU!I:I,MATCH(Duombaze!DJ315,DU!A:A,0),1))+IF(Duombaze!DK315="",0,INDEX(DU!I:I,MATCH(Duombaze!DK315,DU!A:A,0),1))</f>
        <v>0</v>
      </c>
      <c r="DM315" s="6">
        <f>IF(Duombaze!DJ315="",0,INDEX(DU!K:K,MATCH(Duombaze!DJ315,DU!A:A,0),1))+IF(Duombaze!DK315="",0,INDEX(DU!K:K,MATCH(Duombaze!DK315,DU!A:A,0),1))</f>
        <v>0</v>
      </c>
      <c r="DN315" s="48"/>
      <c r="DO315" s="48"/>
      <c r="DP315" s="48"/>
      <c r="DQ315" s="4" t="str">
        <f t="shared" si="142"/>
        <v/>
      </c>
      <c r="DR315" s="66"/>
      <c r="DS315" s="694"/>
      <c r="DT315" s="694"/>
      <c r="DU315" s="694"/>
      <c r="DV315" s="694"/>
      <c r="DW315" s="694">
        <f>IF(Duombaze!DS315="",0,INDEX(DU!I:I,MATCH(Duombaze!DS315,DU!A:A,0),1))+IF(Duombaze!DT315="",0,INDEX(DU!I:I,MATCH(Duombaze!DT315,DU!A:A,0),1))+IF(Duombaze!DU315="",0,INDEX(DU!I:I,MATCH(Duombaze!DU315,DU!A:A,0),1))+IF(Duombaze!DV315="",0,INDEX(DU!I:I,MATCH(Duombaze!DV315,DU!A:A,0),1))</f>
        <v>0</v>
      </c>
      <c r="DX315" s="640">
        <f>IF(Duombaze!DS315="",0,INDEX(DU!K:K,MATCH(Duombaze!DS315,DU!A:A,0),1))+IF(Duombaze!DT315="",0,INDEX(DU!K:K,MATCH(Duombaze!DT315,DU!A:A,0),1))+IF(Duombaze!DU315="",0,INDEX(DU!K:K,MATCH(Duombaze!DU315,DU!A:A,0),1))+IF(Duombaze!DV315="",0,INDEX(DU!K:KH,MATCH(Duombaze!DV315,DU!A:A,0),1))</f>
        <v>0</v>
      </c>
      <c r="DY315" s="66"/>
      <c r="DZ315" s="66"/>
      <c r="EA315" s="6"/>
      <c r="EB315" s="6" t="str">
        <f t="shared" si="124"/>
        <v/>
      </c>
      <c r="EC315" s="6"/>
      <c r="ED315" s="6">
        <f>IF(Duombaze!EC315="",0,INDEX(DU!I:I,MATCH(Duombaze!EC315,DU!A:A,0),1))</f>
        <v>0</v>
      </c>
      <c r="EE315" s="640">
        <f>IF(Duombaze!EC315="",0,INDEX(DU!K:K,MATCH(Duombaze!EC315,DU!A:A,0),1))</f>
        <v>0</v>
      </c>
      <c r="EF315" s="6"/>
      <c r="EG315" s="6"/>
      <c r="EH315" s="6"/>
      <c r="EI315" s="4" t="str">
        <f t="shared" si="129"/>
        <v/>
      </c>
      <c r="EJ315" s="6"/>
      <c r="EK315" s="674"/>
      <c r="EL315" s="674"/>
      <c r="EM315" s="674"/>
      <c r="EN315" s="674">
        <f>IF(Duombaze!EK315="",0,INDEX(DU!I:I,MATCH(Duombaze!EK315,DU!A:A,0),1))+IF(Duombaze!EL315="",0,INDEX(DU!I:I,MATCH(Duombaze!EL315,DU!A:A,0),1))+IF(Duombaze!EM315="",0,INDEX(DU!I:I,MATCH(Duombaze!EM315,DU!A:A,0),1))</f>
        <v>0</v>
      </c>
      <c r="EO315" s="6">
        <f>IF(Duombaze!EK315="",0,INDEX(DU!K:K,MATCH(Duombaze!EK315,DU!A:A,0),1))+IF(Duombaze!EL315="",0,INDEX(DU!K:K,MATCH(Duombaze!EL315,DU!A:A,0),1))+IF(Duombaze!EM315="",0,INDEX(DU!K:K,MATCH(Duombaze!EM315,DU!A:A,0),1))</f>
        <v>0</v>
      </c>
      <c r="EP315" s="6"/>
      <c r="EQ315" s="6"/>
      <c r="ER315" s="6"/>
      <c r="ES315" s="4" t="str">
        <f t="shared" si="125"/>
        <v/>
      </c>
      <c r="ET315" s="6"/>
      <c r="EU315" s="6"/>
      <c r="EV315" s="6"/>
      <c r="EW315" s="6"/>
      <c r="EX315" s="6" t="str">
        <f t="shared" si="149"/>
        <v/>
      </c>
      <c r="EY315" s="48"/>
      <c r="EZ315" s="679"/>
      <c r="FA315" s="679"/>
      <c r="FB315" s="679">
        <f>IF(Duombaze!EZ315="",0,INDEX(DU!I:I,MATCH(Duombaze!EZ315,DU!A:A,0),1))+IF(Duombaze!FA315="",0,INDEX(DU!I:I,MATCH(Duombaze!FA315,DU!A:A,0),1))</f>
        <v>0</v>
      </c>
      <c r="FC315" s="6">
        <f>IF(Duombaze!EZ315="",0,INDEX(DU!K:K,MATCH(Duombaze!EZ315,DU!A:A,0),1))+IF(Duombaze!FA315="",0,INDEX(DU!K:K,MATCH(Duombaze!FA315,DU!A:A,0),1))</f>
        <v>0</v>
      </c>
      <c r="FD315" s="48"/>
      <c r="FE315" s="48"/>
      <c r="FF315" s="48"/>
      <c r="FG315" s="48"/>
      <c r="FH315" s="6"/>
      <c r="FI315" s="6"/>
      <c r="FJ315" s="6"/>
      <c r="FK315" s="66"/>
      <c r="FL315" s="14"/>
      <c r="FM315" s="673"/>
      <c r="FN315" s="673"/>
      <c r="FO315" s="673"/>
      <c r="FP315" s="673"/>
      <c r="FQ315" s="673">
        <f>IF(Duombaze!FM315="",0,INDEX(DU!I:I,MATCH(Duombaze!FM315,DU!A:A,0),1))+IF(Duombaze!FN315="",0,INDEX(DU!I:I,MATCH(Duombaze!FN315,DU!A:A,0),1))+IF(Duombaze!FO315="",0,INDEX(DU!I:I,MATCH(Duombaze!FO315,DU!A:A,0),1))+IF(Duombaze!FP315="",0,INDEX(DU!I:I,MATCH(Duombaze!FP315,DU!A:A,0),1))</f>
        <v>0</v>
      </c>
      <c r="FR315" s="673">
        <f>IF(Duombaze!FM315="",0,INDEX(DU!K:K,MATCH(Duombaze!FM315,DU!A:A,0),1))+IF(Duombaze!FN315="",0,INDEX(DU!K:K,MATCH(Duombaze!FN315,DU!A:A,0),1))+IF(Duombaze!FO315="",0,INDEX(DU!K:K,MATCH(Duombaze!FO315,DU!A:A,0),1))+IF(Duombaze!FP315="",0,INDEX(DU!K:K,MATCH(Duombaze!FP315,DU!A:A,0),1))</f>
        <v>0</v>
      </c>
      <c r="FT315" s="101" t="s">
        <v>450</v>
      </c>
      <c r="FU315" s="101" t="s">
        <v>10</v>
      </c>
      <c r="FY315" s="6" t="s">
        <v>705</v>
      </c>
      <c r="FZ315" s="6" t="str">
        <f>IF(FY315&lt;&gt;"",A308&amp;" "&amp;C308&amp;" "&amp;FY315,"")</f>
        <v>2 SPE19 Aikštelė</v>
      </c>
      <c r="GA315" s="6" t="s">
        <v>274</v>
      </c>
    </row>
    <row r="316" spans="1:183" s="7" customFormat="1" ht="23.45" customHeight="1" x14ac:dyDescent="0.25">
      <c r="A316" s="42" t="s">
        <v>648</v>
      </c>
      <c r="B316" s="42" t="s">
        <v>785</v>
      </c>
      <c r="C316" s="12" t="s">
        <v>215</v>
      </c>
      <c r="D316" s="12"/>
      <c r="E316" s="4" t="str">
        <f t="shared" si="145"/>
        <v/>
      </c>
      <c r="F316" s="12"/>
      <c r="G316" s="649"/>
      <c r="H316" s="649"/>
      <c r="I316" s="649"/>
      <c r="J316" s="649"/>
      <c r="K316" s="649"/>
      <c r="L316" s="649"/>
      <c r="M316" s="649"/>
      <c r="N316" s="649"/>
      <c r="O316" s="649"/>
      <c r="P316" s="643">
        <f>IF(Duombaze!G316="",0,INDEX(DU!I:I,MATCH(Duombaze!G316,DU!A:A,0),1))+IF(Duombaze!H316="",0,INDEX(DU!I:I,MATCH(Duombaze!H316,DU!A:A,0),1))+IF(Duombaze!I316="",0,INDEX(DU!I:I,MATCH(Duombaze!I316,DU!A:A,0),1))+IF(Duombaze!J316="",0,INDEX(DU!I:I,MATCH(Duombaze!J316,DU!A:A,0),1))+IF(Duombaze!K316="",0,INDEX(DU!I:I,MATCH(Duombaze!K316,DU!A:A,0),1))+IF(Duombaze!L316="",0,INDEX(DU!I:I,MATCH(Duombaze!L316,DU!A:A,0),1))+IF(Duombaze!M316="",0,INDEX(DU!I:I,MATCH(Duombaze!M316,DU!A:A,0),1))+IF(Duombaze!N316="",0,INDEX(DU!I:I,MATCH(Duombaze!N316,DU!A:A,0),1))+IF(Duombaze!O316="",0,INDEX(DU!I:I,MATCH(Duombaze!O316,DU!A:A,0),1))</f>
        <v>0</v>
      </c>
      <c r="Q316" s="640">
        <f>IF(Duombaze!G316="",0,INDEX(DU!K:K,MATCH(Duombaze!G316,DU!A:A,0),1))+IF(Duombaze!H316="",0,INDEX(DU!K:K,MATCH(Duombaze!H316,DU!A:A,0),1))+IF(Duombaze!I316="",0,INDEX(DU!K:K,MATCH(Duombaze!I316,DU!A:A,0),1))+IF(Duombaze!J316="",0,INDEX(DU!K:K,MATCH(Duombaze!J316,DU!A:A,0),1))+IF(Duombaze!K316="",0,INDEX(DU!K:K,MATCH(Duombaze!K316,DU!A:A,0),1))+IF(Duombaze!L316="",0,INDEX(DU!K:K,MATCH(Duombaze!L316,DU!A:A,0),1))+IF(Duombaze!M316="",0,INDEX(DU!K:K,MATCH(Duombaze!M316,DU!A:A,0),1))+IF(Duombaze!N316="",0,INDEX(DU!K:K,MATCH(Duombaze!N316,DU!A:A,0),1))+IF(Duombaze!O316="",0,INDEX(DU!K:K,MATCH(Duombaze!O316,DU!A:A,0),1))</f>
        <v>0</v>
      </c>
      <c r="R316" s="12"/>
      <c r="S316" s="847"/>
      <c r="T316" s="893"/>
      <c r="U316" s="4">
        <f>IF(Duombaze!T316="",0,INDEX(DU!I:I,MATCH(Duombaze!T316,DU!A:A,0),1))</f>
        <v>0</v>
      </c>
      <c r="V316" s="4">
        <f>IF(Duombaze!T316="",0,INDEX(DU!K:K,MATCH(Duombaze!T316,DU!A:A,0),1))</f>
        <v>0</v>
      </c>
      <c r="W316" s="12"/>
      <c r="X316" s="12"/>
      <c r="Y316" s="874"/>
      <c r="Z316" s="851"/>
      <c r="AA316" s="4" t="str">
        <f t="shared" si="135"/>
        <v/>
      </c>
      <c r="AB316" s="12"/>
      <c r="AC316" s="6">
        <f>IF(Duombaze!AB316="",0,INDEX(DU!I:I,MATCH(Duombaze!AB316,DU!A:A,0),1))</f>
        <v>0</v>
      </c>
      <c r="AD316" s="2">
        <f>IF(Duombaze!AB316="",0,INDEX(DU!K:K,MATCH(Duombaze!AB316,DU!A:A,0),1))</f>
        <v>0</v>
      </c>
      <c r="AE316" s="12"/>
      <c r="AF316" s="12"/>
      <c r="AG316" s="12"/>
      <c r="AH316" s="4" t="str">
        <f t="shared" si="132"/>
        <v/>
      </c>
      <c r="AI316" s="12"/>
      <c r="AJ316" s="649"/>
      <c r="AK316" s="649"/>
      <c r="AL316" s="649"/>
      <c r="AM316" s="649">
        <f>IF(Duombaze!AJ316="",0,INDEX(DU!I:I,MATCH(Duombaze!AJ316,DU!A:A,0),1))+IF(Duombaze!AK316="",0,INDEX(DU!I:I,MATCH(Duombaze!AK316,DU!A:A,0),1))+IF(Duombaze!AL316="",0,INDEX(DU!I:I,MATCH(Duombaze!AL316,DU!A:A,0),1))</f>
        <v>0</v>
      </c>
      <c r="AN316" s="643">
        <f>IF(Duombaze!AJ316="",0,INDEX(DU!K:K,MATCH(Duombaze!AJ316,DU!A:A,0),1))+IF(Duombaze!AK316="",0,INDEX(DU!K:K,MATCH(Duombaze!AK316,DU!A:A,0),1))+IF(Duombaze!AL316="",0,INDEX(DU!K:K,MATCH(Duombaze!AL316,DU!A:A,0),1))</f>
        <v>0</v>
      </c>
      <c r="AO316" s="12"/>
      <c r="AP316" s="12"/>
      <c r="AQ316" s="12"/>
      <c r="AR316" s="4" t="str">
        <f t="shared" si="136"/>
        <v/>
      </c>
      <c r="AS316" s="12"/>
      <c r="AT316" s="649"/>
      <c r="AU316" s="649"/>
      <c r="AV316" s="649"/>
      <c r="AW316" s="649"/>
      <c r="AX316" s="649"/>
      <c r="AY316" s="649"/>
      <c r="AZ316" s="649"/>
      <c r="BA316" s="649"/>
      <c r="BB316" s="649"/>
      <c r="BC316" s="649">
        <f>IF(Duombaze!AT316="",0,INDEX(DU!I:I,MATCH(Duombaze!AT316,DU!A:A,0),1))+IF(Duombaze!AU316="",0,INDEX(DU!I:I,MATCH(Duombaze!AU316,DU!A:A,0),1))+IF(Duombaze!AV316="",0,INDEX(DU!I:I,MATCH(Duombaze!AV316,DU!A:A,0),1))+IF(Duombaze!AW316="",0,INDEX(DU!I:I,MATCH(Duombaze!AW316,DU!A:A,0),1))+IF(Duombaze!AX316="",0,INDEX(DU!I:I,MATCH(Duombaze!AX316,DU!A:A,0),1))+IF(Duombaze!AY316="",0,INDEX(DU!I:I,MATCH(Duombaze!AY316,DU!A:A,0),1))+IF(Duombaze!AZ316="",0,INDEX(DU!I:I,MATCH(Duombaze!AZ316,DU!A:A,0),1))+IF(Duombaze!BA316="",0,INDEX(DU!I:I,MATCH(Duombaze!BA316,DU!A:A,0),1))+IF(Duombaze!BB316="",0,INDEX(DU!I:I,MATCH(Duombaze!BB316,DU!A:A,0),1))</f>
        <v>0</v>
      </c>
      <c r="BD316" s="640">
        <f>IF(Duombaze!AT316="",0,INDEX(DU!K:K,MATCH(Duombaze!AT316,DU!A:A,0),1))+IF(Duombaze!AU316="",0,INDEX(DU!K:K,MATCH(Duombaze!AU316,DU!A:A,0),1))+IF(Duombaze!AV316="",0,INDEX(DU!K:K,MATCH(Duombaze!AV316,DU!A:A,0),1))+IF(Duombaze!AW316="",0,INDEX(DU!K:K,MATCH(Duombaze!AW316,DU!A:A,0),1))+IF(Duombaze!AX316="",0,INDEX(DU!K:K,MATCH(Duombaze!AX316,DU!A:A,0),1))+IF(Duombaze!AY316="",0,INDEX(DU!K:K,MATCH(Duombaze!AY316,DU!A:A,0),1))+IF(Duombaze!AZ316="",0,INDEX(DU!K:K,MATCH(Duombaze!AZ316,DU!A:A,0),1))+IF(Duombaze!BA316="",0,INDEX(DU!K:K,MATCH(Duombaze!BA316,DU!A:A,0),1))+IF(Duombaze!BB316="",0,INDEX(DU!K:K,MATCH(Duombaze!BB316,DU!A:A,0),1))</f>
        <v>0</v>
      </c>
      <c r="BE316" s="12"/>
      <c r="BF316" s="12"/>
      <c r="BG316" s="49"/>
      <c r="BH316" s="4"/>
      <c r="BI316" s="4"/>
      <c r="BJ316" s="640"/>
      <c r="BK316" s="640"/>
      <c r="BL316" s="640"/>
      <c r="BM316" s="640">
        <f>IF(Duombaze!BJ316="",0,INDEX(DU!I:I,MATCH(Duombaze!BJ316,DU!A:A,0),1))+IF(Duombaze!BK316="",0,INDEX(DU!I:I,MATCH(Duombaze!BK316,DU!A:A,0),1))+IF(Duombaze!BL316="",0,INDEX(DU!I:I,MATCH(Duombaze!BL316,DU!A:A,0),1))</f>
        <v>0</v>
      </c>
      <c r="BN316" s="640">
        <f>IF(Duombaze!BJ316="",0,INDEX(DU!K:K,MATCH(Duombaze!BJ316,DU!A:A,0),1))+IF(Duombaze!BK316="",0,INDEX(DU!K:K,MATCH(Duombaze!BK316,DU!A:A,0),1))+IF(Duombaze!BL316="",0,INDEX(DU!K:K,MATCH(Duombaze!BL316,DU!A:A,0),1))</f>
        <v>0</v>
      </c>
      <c r="BO316" s="4"/>
      <c r="BP316" s="4"/>
      <c r="BQ316" s="6"/>
      <c r="BR316" s="6" t="str">
        <f t="shared" ref="BR316:BR349" si="150">IF(BQ316&lt;&gt;"",A316&amp;" "&amp;C316&amp;" "&amp;BQ316,"")</f>
        <v/>
      </c>
      <c r="BS316" s="6"/>
      <c r="BT316" s="6"/>
      <c r="BU316" s="6"/>
      <c r="BV316" s="6"/>
      <c r="BW316" s="6">
        <f>IF(Duombaze!BT316="",0,INDEX(DU!I:I,MATCH(Duombaze!BT316,DU!A:A,0),1))+IF(Duombaze!BU316="",0,INDEX(DU!I:I,MATCH(Duombaze!BU316,DU!A:A,0),1))+IF(Duombaze!BV316="",0,INDEX(DU!I:I,MATCH(Duombaze!BV316,DU!A:A,0),1))</f>
        <v>0</v>
      </c>
      <c r="BX316" s="6">
        <f>IF(Duombaze!BT316="",0,INDEX(DU!K:K,MATCH(Duombaze!BT316,DU!A:A,0),1))+IF(Duombaze!BU316="",0,INDEX(DU!K:K,MATCH(Duombaze!BU316,DU!A:A,0),1))+IF(Duombaze!BV316="",0,INDEX(DU!K:K,MATCH(Duombaze!BV316,DU!A:A,0),1))</f>
        <v>0</v>
      </c>
      <c r="BY316" s="6"/>
      <c r="BZ316" s="6"/>
      <c r="CA316" s="6"/>
      <c r="CB316" s="6" t="str">
        <f t="shared" si="148"/>
        <v/>
      </c>
      <c r="CC316" s="6"/>
      <c r="CD316" s="6">
        <f>IF(Duombaze!CC316="",0,INDEX(DU!I:I,MATCH(Duombaze!CC316,DU!A:A,0),1))</f>
        <v>0</v>
      </c>
      <c r="CE316" s="4">
        <f>IF(Duombaze!CC316="",0,INDEX(DU!K:K,MATCH(Duombaze!CC316,DU!A:A,0),1))</f>
        <v>0</v>
      </c>
      <c r="CF316" s="6"/>
      <c r="CG316" s="6"/>
      <c r="CH316" s="6"/>
      <c r="CI316" s="4" t="str">
        <f t="shared" si="138"/>
        <v/>
      </c>
      <c r="CJ316" s="6"/>
      <c r="CK316" s="6">
        <f>IF(Duombaze!CJ316="",0,INDEX(DU!I:I,MATCH(Duombaze!CJ316,DU!A:A,0),1))</f>
        <v>0</v>
      </c>
      <c r="CL316" s="4">
        <f>IF(Duombaze!CJ316="",0,INDEX(DU!K:K,MATCH(Duombaze!CJ316,DU!A:A,0),1))</f>
        <v>0</v>
      </c>
      <c r="CM316" s="6"/>
      <c r="CN316" s="6"/>
      <c r="CO316" s="6"/>
      <c r="CP316" s="4" t="str">
        <f t="shared" si="139"/>
        <v/>
      </c>
      <c r="CQ316" s="6"/>
      <c r="CR316" s="643"/>
      <c r="CS316" s="643"/>
      <c r="CT316" s="643">
        <f>IF(Duombaze!CR316="",0,INDEX(DU!I:I,MATCH(Duombaze!CR316,DU!A:A,0),1))+IF(Duombaze!CS316="",0,INDEX(DU!I:I,MATCH(Duombaze!CS316,DU!A:A,0),1))</f>
        <v>0</v>
      </c>
      <c r="CU316" s="6">
        <f>IF(Duombaze!CR316="",0,INDEX(DU!K:K,MATCH(Duombaze!CR316,DU!A:A,0),1))+IF(Duombaze!CS316="",0,INDEX(DU!K:K,MATCH(Duombaze!CS316,DU!A:A,0),1))</f>
        <v>0</v>
      </c>
      <c r="CV316" s="6"/>
      <c r="CW316" s="6"/>
      <c r="CX316" s="6"/>
      <c r="CY316" s="4" t="str">
        <f t="shared" si="140"/>
        <v/>
      </c>
      <c r="CZ316" s="6"/>
      <c r="DA316" s="674"/>
      <c r="DB316" s="674"/>
      <c r="DC316" s="674">
        <f>IF(Duombaze!DA316="",0,INDEX(DU!I:I,MATCH(Duombaze!DA316,DU!A:A,0),1))+IF(Duombaze!DB316="",0,INDEX(DU!I:I,MATCH(Duombaze!DB316,DU!A:A,0),1))</f>
        <v>0</v>
      </c>
      <c r="DD316" s="6">
        <f>IF(Duombaze!DA316="",0,INDEX(DU!K:K,MATCH(Duombaze!DA316,DU!A:A,0),1))+IF(Duombaze!DB316="",0,INDEX(DU!K:K,MATCH(Duombaze!DB316,DU!A:A,0),1))</f>
        <v>0</v>
      </c>
      <c r="DE316" s="6"/>
      <c r="DF316" s="6"/>
      <c r="DG316" s="6"/>
      <c r="DH316" s="6" t="str">
        <f t="shared" si="141"/>
        <v/>
      </c>
      <c r="DI316" s="6"/>
      <c r="DJ316" s="674"/>
      <c r="DK316" s="679"/>
      <c r="DL316" s="679">
        <f>IF(Duombaze!DJ316="",0,INDEX(DU!I:I,MATCH(Duombaze!DJ316,DU!A:A,0),1))+IF(Duombaze!DK316="",0,INDEX(DU!I:I,MATCH(Duombaze!DK316,DU!A:A,0),1))</f>
        <v>0</v>
      </c>
      <c r="DM316" s="6">
        <f>IF(Duombaze!DJ316="",0,INDEX(DU!K:K,MATCH(Duombaze!DJ316,DU!A:A,0),1))+IF(Duombaze!DK316="",0,INDEX(DU!K:K,MATCH(Duombaze!DK316,DU!A:A,0),1))</f>
        <v>0</v>
      </c>
      <c r="DN316" s="48"/>
      <c r="DO316" s="48"/>
      <c r="DP316" s="48"/>
      <c r="DQ316" s="4" t="str">
        <f t="shared" si="142"/>
        <v/>
      </c>
      <c r="DR316" s="66"/>
      <c r="DS316" s="694"/>
      <c r="DT316" s="694"/>
      <c r="DU316" s="694"/>
      <c r="DV316" s="694"/>
      <c r="DW316" s="694">
        <f>IF(Duombaze!DS316="",0,INDEX(DU!I:I,MATCH(Duombaze!DS316,DU!A:A,0),1))+IF(Duombaze!DT316="",0,INDEX(DU!I:I,MATCH(Duombaze!DT316,DU!A:A,0),1))+IF(Duombaze!DU316="",0,INDEX(DU!I:I,MATCH(Duombaze!DU316,DU!A:A,0),1))+IF(Duombaze!DV316="",0,INDEX(DU!I:I,MATCH(Duombaze!DV316,DU!A:A,0),1))</f>
        <v>0</v>
      </c>
      <c r="DX316" s="640">
        <f>IF(Duombaze!DS316="",0,INDEX(DU!K:K,MATCH(Duombaze!DS316,DU!A:A,0),1))+IF(Duombaze!DT316="",0,INDEX(DU!K:K,MATCH(Duombaze!DT316,DU!A:A,0),1))+IF(Duombaze!DU316="",0,INDEX(DU!K:K,MATCH(Duombaze!DU316,DU!A:A,0),1))+IF(Duombaze!DV316="",0,INDEX(DU!K:KH,MATCH(Duombaze!DV316,DU!A:A,0),1))</f>
        <v>0</v>
      </c>
      <c r="DY316" s="66"/>
      <c r="DZ316" s="66"/>
      <c r="EA316" s="6"/>
      <c r="EB316" s="6" t="str">
        <f t="shared" si="124"/>
        <v/>
      </c>
      <c r="EC316" s="6"/>
      <c r="ED316" s="6">
        <f>IF(Duombaze!EC316="",0,INDEX(DU!I:I,MATCH(Duombaze!EC316,DU!A:A,0),1))</f>
        <v>0</v>
      </c>
      <c r="EE316" s="640">
        <f>IF(Duombaze!EC316="",0,INDEX(DU!K:K,MATCH(Duombaze!EC316,DU!A:A,0),1))</f>
        <v>0</v>
      </c>
      <c r="EF316" s="6"/>
      <c r="EG316" s="6"/>
      <c r="EH316" s="6"/>
      <c r="EI316" s="4" t="str">
        <f t="shared" si="129"/>
        <v/>
      </c>
      <c r="EJ316" s="6"/>
      <c r="EK316" s="674"/>
      <c r="EL316" s="674"/>
      <c r="EM316" s="674"/>
      <c r="EN316" s="674">
        <f>IF(Duombaze!EK316="",0,INDEX(DU!I:I,MATCH(Duombaze!EK316,DU!A:A,0),1))+IF(Duombaze!EL316="",0,INDEX(DU!I:I,MATCH(Duombaze!EL316,DU!A:A,0),1))+IF(Duombaze!EM316="",0,INDEX(DU!I:I,MATCH(Duombaze!EM316,DU!A:A,0),1))</f>
        <v>0</v>
      </c>
      <c r="EO316" s="6">
        <f>IF(Duombaze!EK316="",0,INDEX(DU!K:K,MATCH(Duombaze!EK316,DU!A:A,0),1))+IF(Duombaze!EL316="",0,INDEX(DU!K:K,MATCH(Duombaze!EL316,DU!A:A,0),1))+IF(Duombaze!EM316="",0,INDEX(DU!K:K,MATCH(Duombaze!EM316,DU!A:A,0),1))</f>
        <v>0</v>
      </c>
      <c r="EP316" s="6"/>
      <c r="EQ316" s="6"/>
      <c r="ER316" s="6"/>
      <c r="ES316" s="4" t="str">
        <f t="shared" si="125"/>
        <v/>
      </c>
      <c r="ET316" s="6"/>
      <c r="EU316" s="6"/>
      <c r="EV316" s="6"/>
      <c r="EW316" s="6"/>
      <c r="EX316" s="6" t="str">
        <f t="shared" si="149"/>
        <v/>
      </c>
      <c r="EY316" s="48"/>
      <c r="EZ316" s="679"/>
      <c r="FA316" s="679"/>
      <c r="FB316" s="679">
        <f>IF(Duombaze!EZ316="",0,INDEX(DU!I:I,MATCH(Duombaze!EZ316,DU!A:A,0),1))+IF(Duombaze!FA316="",0,INDEX(DU!I:I,MATCH(Duombaze!FA316,DU!A:A,0),1))</f>
        <v>0</v>
      </c>
      <c r="FC316" s="6">
        <f>IF(Duombaze!EZ316="",0,INDEX(DU!K:K,MATCH(Duombaze!EZ316,DU!A:A,0),1))+IF(Duombaze!FA316="",0,INDEX(DU!K:K,MATCH(Duombaze!FA316,DU!A:A,0),1))</f>
        <v>0</v>
      </c>
      <c r="FD316" s="48"/>
      <c r="FE316" s="48"/>
      <c r="FF316" s="48"/>
      <c r="FG316" s="48"/>
      <c r="FH316" s="6"/>
      <c r="FI316" s="6"/>
      <c r="FJ316" s="6"/>
      <c r="FK316" s="66"/>
      <c r="FL316" s="14"/>
      <c r="FM316" s="673"/>
      <c r="FN316" s="673"/>
      <c r="FO316" s="673"/>
      <c r="FP316" s="673"/>
      <c r="FQ316" s="673">
        <f>IF(Duombaze!FM316="",0,INDEX(DU!I:I,MATCH(Duombaze!FM316,DU!A:A,0),1))+IF(Duombaze!FN316="",0,INDEX(DU!I:I,MATCH(Duombaze!FN316,DU!A:A,0),1))+IF(Duombaze!FO316="",0,INDEX(DU!I:I,MATCH(Duombaze!FO316,DU!A:A,0),1))+IF(Duombaze!FP316="",0,INDEX(DU!I:I,MATCH(Duombaze!FP316,DU!A:A,0),1))</f>
        <v>0</v>
      </c>
      <c r="FR316" s="673">
        <f>IF(Duombaze!FM316="",0,INDEX(DU!K:K,MATCH(Duombaze!FM316,DU!A:A,0),1))+IF(Duombaze!FN316="",0,INDEX(DU!K:K,MATCH(Duombaze!FN316,DU!A:A,0),1))+IF(Duombaze!FO316="",0,INDEX(DU!K:K,MATCH(Duombaze!FO316,DU!A:A,0),1))+IF(Duombaze!FP316="",0,INDEX(DU!K:K,MATCH(Duombaze!FP316,DU!A:A,0),1))</f>
        <v>0</v>
      </c>
      <c r="FT316" s="6" t="s">
        <v>53</v>
      </c>
      <c r="FU316" s="6" t="s">
        <v>99</v>
      </c>
      <c r="FY316" s="6" t="s">
        <v>435</v>
      </c>
      <c r="FZ316" s="6" t="str">
        <f>IF(FY316&lt;&gt;"",A309&amp;" "&amp;C309&amp;" "&amp;FY316,"")</f>
        <v>3 SPE19 Tentas ir aikštelė</v>
      </c>
      <c r="GA316" s="6" t="s">
        <v>444</v>
      </c>
    </row>
    <row r="317" spans="1:183" s="7" customFormat="1" ht="23.45" customHeight="1" x14ac:dyDescent="0.25">
      <c r="A317" s="42" t="s">
        <v>653</v>
      </c>
      <c r="B317" s="42" t="s">
        <v>785</v>
      </c>
      <c r="C317" s="12" t="s">
        <v>215</v>
      </c>
      <c r="D317" s="6"/>
      <c r="E317" s="4" t="str">
        <f t="shared" si="145"/>
        <v/>
      </c>
      <c r="F317" s="6"/>
      <c r="G317" s="643"/>
      <c r="H317" s="643"/>
      <c r="I317" s="643"/>
      <c r="J317" s="643"/>
      <c r="K317" s="643"/>
      <c r="L317" s="643"/>
      <c r="M317" s="643"/>
      <c r="N317" s="643"/>
      <c r="O317" s="643"/>
      <c r="P317" s="643">
        <f>IF(Duombaze!G317="",0,INDEX(DU!I:I,MATCH(Duombaze!G317,DU!A:A,0),1))+IF(Duombaze!H317="",0,INDEX(DU!I:I,MATCH(Duombaze!H317,DU!A:A,0),1))+IF(Duombaze!I317="",0,INDEX(DU!I:I,MATCH(Duombaze!I317,DU!A:A,0),1))+IF(Duombaze!J317="",0,INDEX(DU!I:I,MATCH(Duombaze!J317,DU!A:A,0),1))+IF(Duombaze!K317="",0,INDEX(DU!I:I,MATCH(Duombaze!K317,DU!A:A,0),1))+IF(Duombaze!L317="",0,INDEX(DU!I:I,MATCH(Duombaze!L317,DU!A:A,0),1))+IF(Duombaze!M317="",0,INDEX(DU!I:I,MATCH(Duombaze!M317,DU!A:A,0),1))+IF(Duombaze!N317="",0,INDEX(DU!I:I,MATCH(Duombaze!N317,DU!A:A,0),1))+IF(Duombaze!O317="",0,INDEX(DU!I:I,MATCH(Duombaze!O317,DU!A:A,0),1))</f>
        <v>0</v>
      </c>
      <c r="Q317" s="640">
        <f>IF(Duombaze!G317="",0,INDEX(DU!K:K,MATCH(Duombaze!G317,DU!A:A,0),1))+IF(Duombaze!H317="",0,INDEX(DU!K:K,MATCH(Duombaze!H317,DU!A:A,0),1))+IF(Duombaze!I317="",0,INDEX(DU!K:K,MATCH(Duombaze!I317,DU!A:A,0),1))+IF(Duombaze!J317="",0,INDEX(DU!K:K,MATCH(Duombaze!J317,DU!A:A,0),1))+IF(Duombaze!K317="",0,INDEX(DU!K:K,MATCH(Duombaze!K317,DU!A:A,0),1))+IF(Duombaze!L317="",0,INDEX(DU!K:K,MATCH(Duombaze!L317,DU!A:A,0),1))+IF(Duombaze!M317="",0,INDEX(DU!K:K,MATCH(Duombaze!M317,DU!A:A,0),1))+IF(Duombaze!N317="",0,INDEX(DU!K:K,MATCH(Duombaze!N317,DU!A:A,0),1))+IF(Duombaze!O317="",0,INDEX(DU!K:K,MATCH(Duombaze!O317,DU!A:A,0),1))</f>
        <v>0</v>
      </c>
      <c r="R317" s="6"/>
      <c r="S317" s="48"/>
      <c r="T317" s="883"/>
      <c r="U317" s="4">
        <f>IF(Duombaze!T317="",0,INDEX(DU!I:I,MATCH(Duombaze!T317,DU!A:A,0),1))</f>
        <v>0</v>
      </c>
      <c r="V317" s="4">
        <f>IF(Duombaze!T317="",0,INDEX(DU!K:K,MATCH(Duombaze!T317,DU!A:A,0),1))</f>
        <v>0</v>
      </c>
      <c r="W317" s="6"/>
      <c r="X317" s="6"/>
      <c r="Y317" s="858"/>
      <c r="Z317" s="66"/>
      <c r="AA317" s="4" t="str">
        <f t="shared" si="135"/>
        <v/>
      </c>
      <c r="AB317" s="6"/>
      <c r="AC317" s="6">
        <f>IF(Duombaze!AB317="",0,INDEX(DU!I:I,MATCH(Duombaze!AB317,DU!A:A,0),1))</f>
        <v>0</v>
      </c>
      <c r="AD317" s="2">
        <f>IF(Duombaze!AB317="",0,INDEX(DU!K:K,MATCH(Duombaze!AB317,DU!A:A,0),1))</f>
        <v>0</v>
      </c>
      <c r="AE317" s="6"/>
      <c r="AF317" s="6"/>
      <c r="AG317" s="6"/>
      <c r="AH317" s="4" t="str">
        <f t="shared" si="132"/>
        <v/>
      </c>
      <c r="AI317" s="6"/>
      <c r="AJ317" s="643"/>
      <c r="AK317" s="643"/>
      <c r="AL317" s="643"/>
      <c r="AM317" s="643">
        <f>IF(Duombaze!AJ317="",0,INDEX(DU!I:I,MATCH(Duombaze!AJ317,DU!A:A,0),1))+IF(Duombaze!AK317="",0,INDEX(DU!I:I,MATCH(Duombaze!AK317,DU!A:A,0),1))+IF(Duombaze!AL317="",0,INDEX(DU!I:I,MATCH(Duombaze!AL317,DU!A:A,0),1))</f>
        <v>0</v>
      </c>
      <c r="AN317" s="643">
        <f>IF(Duombaze!AJ317="",0,INDEX(DU!K:K,MATCH(Duombaze!AJ317,DU!A:A,0),1))+IF(Duombaze!AK317="",0,INDEX(DU!K:K,MATCH(Duombaze!AK317,DU!A:A,0),1))+IF(Duombaze!AL317="",0,INDEX(DU!K:K,MATCH(Duombaze!AL317,DU!A:A,0),1))</f>
        <v>0</v>
      </c>
      <c r="AO317" s="6"/>
      <c r="AP317" s="6"/>
      <c r="AQ317" s="6"/>
      <c r="AR317" s="4" t="str">
        <f t="shared" si="136"/>
        <v/>
      </c>
      <c r="AS317" s="6"/>
      <c r="AT317" s="643"/>
      <c r="AU317" s="643"/>
      <c r="AV317" s="643"/>
      <c r="AW317" s="643"/>
      <c r="AX317" s="643"/>
      <c r="AY317" s="643"/>
      <c r="AZ317" s="643"/>
      <c r="BA317" s="643"/>
      <c r="BB317" s="643"/>
      <c r="BC317" s="643">
        <f>IF(Duombaze!AT317="",0,INDEX(DU!I:I,MATCH(Duombaze!AT317,DU!A:A,0),1))+IF(Duombaze!AU317="",0,INDEX(DU!I:I,MATCH(Duombaze!AU317,DU!A:A,0),1))+IF(Duombaze!AV317="",0,INDEX(DU!I:I,MATCH(Duombaze!AV317,DU!A:A,0),1))+IF(Duombaze!AW317="",0,INDEX(DU!I:I,MATCH(Duombaze!AW317,DU!A:A,0),1))+IF(Duombaze!AX317="",0,INDEX(DU!I:I,MATCH(Duombaze!AX317,DU!A:A,0),1))+IF(Duombaze!AY317="",0,INDEX(DU!I:I,MATCH(Duombaze!AY317,DU!A:A,0),1))+IF(Duombaze!AZ317="",0,INDEX(DU!I:I,MATCH(Duombaze!AZ317,DU!A:A,0),1))+IF(Duombaze!BA317="",0,INDEX(DU!I:I,MATCH(Duombaze!BA317,DU!A:A,0),1))+IF(Duombaze!BB317="",0,INDEX(DU!I:I,MATCH(Duombaze!BB317,DU!A:A,0),1))</f>
        <v>0</v>
      </c>
      <c r="BD317" s="640">
        <f>IF(Duombaze!AT317="",0,INDEX(DU!K:K,MATCH(Duombaze!AT317,DU!A:A,0),1))+IF(Duombaze!AU317="",0,INDEX(DU!K:K,MATCH(Duombaze!AU317,DU!A:A,0),1))+IF(Duombaze!AV317="",0,INDEX(DU!K:K,MATCH(Duombaze!AV317,DU!A:A,0),1))+IF(Duombaze!AW317="",0,INDEX(DU!K:K,MATCH(Duombaze!AW317,DU!A:A,0),1))+IF(Duombaze!AX317="",0,INDEX(DU!K:K,MATCH(Duombaze!AX317,DU!A:A,0),1))+IF(Duombaze!AY317="",0,INDEX(DU!K:K,MATCH(Duombaze!AY317,DU!A:A,0),1))+IF(Duombaze!AZ317="",0,INDEX(DU!K:K,MATCH(Duombaze!AZ317,DU!A:A,0),1))+IF(Duombaze!BA317="",0,INDEX(DU!K:K,MATCH(Duombaze!BA317,DU!A:A,0),1))+IF(Duombaze!BB317="",0,INDEX(DU!K:K,MATCH(Duombaze!BB317,DU!A:A,0),1))</f>
        <v>0</v>
      </c>
      <c r="BE317" s="6"/>
      <c r="BF317" s="6"/>
      <c r="BG317" s="66"/>
      <c r="BH317" s="4" t="str">
        <f t="shared" ref="BH317:BH323" si="151">IF(BG317&lt;&gt;"",A317&amp;" "&amp;C317&amp;" "&amp;BG317,"")</f>
        <v/>
      </c>
      <c r="BI317" s="6"/>
      <c r="BJ317" s="643"/>
      <c r="BK317" s="643"/>
      <c r="BL317" s="643"/>
      <c r="BM317" s="643">
        <f>IF(Duombaze!BJ317="",0,INDEX(DU!I:I,MATCH(Duombaze!BJ317,DU!A:A,0),1))+IF(Duombaze!BK317="",0,INDEX(DU!I:I,MATCH(Duombaze!BK317,DU!A:A,0),1))+IF(Duombaze!BL317="",0,INDEX(DU!I:I,MATCH(Duombaze!BL317,DU!A:A,0),1))</f>
        <v>0</v>
      </c>
      <c r="BN317" s="640">
        <f>IF(Duombaze!BJ317="",0,INDEX(DU!K:K,MATCH(Duombaze!BJ317,DU!A:A,0),1))+IF(Duombaze!BK317="",0,INDEX(DU!K:K,MATCH(Duombaze!BK317,DU!A:A,0),1))+IF(Duombaze!BL317="",0,INDEX(DU!K:K,MATCH(Duombaze!BL317,DU!A:A,0),1))</f>
        <v>0</v>
      </c>
      <c r="BO317" s="6"/>
      <c r="BP317" s="6"/>
      <c r="BQ317" s="6"/>
      <c r="BR317" s="6" t="str">
        <f t="shared" si="150"/>
        <v/>
      </c>
      <c r="BS317" s="6"/>
      <c r="BT317" s="6"/>
      <c r="BU317" s="6"/>
      <c r="BV317" s="6"/>
      <c r="BW317" s="6">
        <f>IF(Duombaze!BT317="",0,INDEX(DU!I:I,MATCH(Duombaze!BT317,DU!A:A,0),1))+IF(Duombaze!BU317="",0,INDEX(DU!I:I,MATCH(Duombaze!BU317,DU!A:A,0),1))+IF(Duombaze!BV317="",0,INDEX(DU!I:I,MATCH(Duombaze!BV317,DU!A:A,0),1))</f>
        <v>0</v>
      </c>
      <c r="BX317" s="6">
        <f>IF(Duombaze!BT317="",0,INDEX(DU!K:K,MATCH(Duombaze!BT317,DU!A:A,0),1))+IF(Duombaze!BU317="",0,INDEX(DU!K:K,MATCH(Duombaze!BU317,DU!A:A,0),1))+IF(Duombaze!BV317="",0,INDEX(DU!K:K,MATCH(Duombaze!BV317,DU!A:A,0),1))</f>
        <v>0</v>
      </c>
      <c r="BY317" s="6"/>
      <c r="BZ317" s="6"/>
      <c r="CA317" s="6"/>
      <c r="CB317" s="6" t="str">
        <f t="shared" si="148"/>
        <v/>
      </c>
      <c r="CC317" s="6"/>
      <c r="CD317" s="6">
        <f>IF(Duombaze!CC317="",0,INDEX(DU!I:I,MATCH(Duombaze!CC317,DU!A:A,0),1))</f>
        <v>0</v>
      </c>
      <c r="CE317" s="4">
        <f>IF(Duombaze!CC317="",0,INDEX(DU!K:K,MATCH(Duombaze!CC317,DU!A:A,0),1))</f>
        <v>0</v>
      </c>
      <c r="CF317" s="6"/>
      <c r="CG317" s="6"/>
      <c r="CH317" s="6"/>
      <c r="CI317" s="4" t="str">
        <f t="shared" si="138"/>
        <v/>
      </c>
      <c r="CJ317" s="6"/>
      <c r="CK317" s="6">
        <f>IF(Duombaze!CJ317="",0,INDEX(DU!I:I,MATCH(Duombaze!CJ317,DU!A:A,0),1))</f>
        <v>0</v>
      </c>
      <c r="CL317" s="4">
        <f>IF(Duombaze!CJ317="",0,INDEX(DU!K:K,MATCH(Duombaze!CJ317,DU!A:A,0),1))</f>
        <v>0</v>
      </c>
      <c r="CM317" s="6"/>
      <c r="CN317" s="6"/>
      <c r="CO317" s="6"/>
      <c r="CP317" s="4" t="str">
        <f t="shared" si="139"/>
        <v/>
      </c>
      <c r="CQ317" s="6"/>
      <c r="CR317" s="643"/>
      <c r="CS317" s="643"/>
      <c r="CT317" s="643">
        <f>IF(Duombaze!CR317="",0,INDEX(DU!I:I,MATCH(Duombaze!CR317,DU!A:A,0),1))+IF(Duombaze!CS317="",0,INDEX(DU!I:I,MATCH(Duombaze!CS317,DU!A:A,0),1))</f>
        <v>0</v>
      </c>
      <c r="CU317" s="6">
        <f>IF(Duombaze!CR317="",0,INDEX(DU!K:K,MATCH(Duombaze!CR317,DU!A:A,0),1))+IF(Duombaze!CS317="",0,INDEX(DU!K:K,MATCH(Duombaze!CS317,DU!A:A,0),1))</f>
        <v>0</v>
      </c>
      <c r="CV317" s="6"/>
      <c r="CW317" s="6"/>
      <c r="CX317" s="6"/>
      <c r="CY317" s="4" t="str">
        <f t="shared" si="140"/>
        <v/>
      </c>
      <c r="CZ317" s="6"/>
      <c r="DA317" s="674"/>
      <c r="DB317" s="674"/>
      <c r="DC317" s="674">
        <f>IF(Duombaze!DA317="",0,INDEX(DU!I:I,MATCH(Duombaze!DA317,DU!A:A,0),1))+IF(Duombaze!DB317="",0,INDEX(DU!I:I,MATCH(Duombaze!DB317,DU!A:A,0),1))</f>
        <v>0</v>
      </c>
      <c r="DD317" s="6">
        <f>IF(Duombaze!DA317="",0,INDEX(DU!K:K,MATCH(Duombaze!DA317,DU!A:A,0),1))+IF(Duombaze!DB317="",0,INDEX(DU!K:K,MATCH(Duombaze!DB317,DU!A:A,0),1))</f>
        <v>0</v>
      </c>
      <c r="DE317" s="6"/>
      <c r="DF317" s="6"/>
      <c r="DG317" s="6"/>
      <c r="DH317" s="6" t="str">
        <f t="shared" si="141"/>
        <v/>
      </c>
      <c r="DI317" s="6"/>
      <c r="DJ317" s="674"/>
      <c r="DK317" s="679"/>
      <c r="DL317" s="679">
        <f>IF(Duombaze!DJ317="",0,INDEX(DU!I:I,MATCH(Duombaze!DJ317,DU!A:A,0),1))+IF(Duombaze!DK317="",0,INDEX(DU!I:I,MATCH(Duombaze!DK317,DU!A:A,0),1))</f>
        <v>0</v>
      </c>
      <c r="DM317" s="6">
        <f>IF(Duombaze!DJ317="",0,INDEX(DU!K:K,MATCH(Duombaze!DJ317,DU!A:A,0),1))+IF(Duombaze!DK317="",0,INDEX(DU!K:K,MATCH(Duombaze!DK317,DU!A:A,0),1))</f>
        <v>0</v>
      </c>
      <c r="DN317" s="48"/>
      <c r="DO317" s="48"/>
      <c r="DP317" s="48"/>
      <c r="DQ317" s="4" t="str">
        <f t="shared" si="142"/>
        <v/>
      </c>
      <c r="DR317" s="66"/>
      <c r="DS317" s="694"/>
      <c r="DT317" s="694"/>
      <c r="DU317" s="694"/>
      <c r="DV317" s="694"/>
      <c r="DW317" s="694">
        <f>IF(Duombaze!DS317="",0,INDEX(DU!I:I,MATCH(Duombaze!DS317,DU!A:A,0),1))+IF(Duombaze!DT317="",0,INDEX(DU!I:I,MATCH(Duombaze!DT317,DU!A:A,0),1))+IF(Duombaze!DU317="",0,INDEX(DU!I:I,MATCH(Duombaze!DU317,DU!A:A,0),1))+IF(Duombaze!DV317="",0,INDEX(DU!I:I,MATCH(Duombaze!DV317,DU!A:A,0),1))</f>
        <v>0</v>
      </c>
      <c r="DX317" s="640">
        <f>IF(Duombaze!DS317="",0,INDEX(DU!K:K,MATCH(Duombaze!DS317,DU!A:A,0),1))+IF(Duombaze!DT317="",0,INDEX(DU!K:K,MATCH(Duombaze!DT317,DU!A:A,0),1))+IF(Duombaze!DU317="",0,INDEX(DU!K:K,MATCH(Duombaze!DU317,DU!A:A,0),1))+IF(Duombaze!DV317="",0,INDEX(DU!K:KH,MATCH(Duombaze!DV317,DU!A:A,0),1))</f>
        <v>0</v>
      </c>
      <c r="DY317" s="66"/>
      <c r="DZ317" s="66"/>
      <c r="EA317" s="6"/>
      <c r="EB317" s="6" t="str">
        <f t="shared" si="124"/>
        <v/>
      </c>
      <c r="EC317" s="6"/>
      <c r="ED317" s="6">
        <f>IF(Duombaze!EC317="",0,INDEX(DU!I:I,MATCH(Duombaze!EC317,DU!A:A,0),1))</f>
        <v>0</v>
      </c>
      <c r="EE317" s="640">
        <f>IF(Duombaze!EC317="",0,INDEX(DU!K:K,MATCH(Duombaze!EC317,DU!A:A,0),1))</f>
        <v>0</v>
      </c>
      <c r="EF317" s="6"/>
      <c r="EG317" s="6"/>
      <c r="EH317" s="6"/>
      <c r="EI317" s="4" t="str">
        <f t="shared" si="129"/>
        <v/>
      </c>
      <c r="EJ317" s="6"/>
      <c r="EK317" s="674"/>
      <c r="EL317" s="674"/>
      <c r="EM317" s="674"/>
      <c r="EN317" s="674">
        <f>IF(Duombaze!EK317="",0,INDEX(DU!I:I,MATCH(Duombaze!EK317,DU!A:A,0),1))+IF(Duombaze!EL317="",0,INDEX(DU!I:I,MATCH(Duombaze!EL317,DU!A:A,0),1))+IF(Duombaze!EM317="",0,INDEX(DU!I:I,MATCH(Duombaze!EM317,DU!A:A,0),1))</f>
        <v>0</v>
      </c>
      <c r="EO317" s="6">
        <f>IF(Duombaze!EK317="",0,INDEX(DU!K:K,MATCH(Duombaze!EK317,DU!A:A,0),1))+IF(Duombaze!EL317="",0,INDEX(DU!K:K,MATCH(Duombaze!EL317,DU!A:A,0),1))+IF(Duombaze!EM317="",0,INDEX(DU!K:K,MATCH(Duombaze!EM317,DU!A:A,0),1))</f>
        <v>0</v>
      </c>
      <c r="EP317" s="6"/>
      <c r="EQ317" s="6"/>
      <c r="ER317" s="6"/>
      <c r="ES317" s="4" t="str">
        <f t="shared" si="125"/>
        <v/>
      </c>
      <c r="ET317" s="6"/>
      <c r="EU317" s="6"/>
      <c r="EV317" s="6"/>
      <c r="EW317" s="6"/>
      <c r="EX317" s="6" t="str">
        <f t="shared" si="149"/>
        <v/>
      </c>
      <c r="EY317" s="6"/>
      <c r="EZ317" s="676"/>
      <c r="FA317" s="676"/>
      <c r="FB317" s="676">
        <f>IF(Duombaze!EZ317="",0,INDEX(DU!I:I,MATCH(Duombaze!EZ317,DU!A:A,0),1))+IF(Duombaze!FA317="",0,INDEX(DU!I:I,MATCH(Duombaze!FA317,DU!A:A,0),1))</f>
        <v>0</v>
      </c>
      <c r="FC317" s="6">
        <f>IF(Duombaze!EZ317="",0,INDEX(DU!K:K,MATCH(Duombaze!EZ317,DU!A:A,0),1))+IF(Duombaze!FA317="",0,INDEX(DU!K:K,MATCH(Duombaze!FA317,DU!A:A,0),1))</f>
        <v>0</v>
      </c>
      <c r="FD317" s="50"/>
      <c r="FE317" s="50"/>
      <c r="FF317" s="50"/>
      <c r="FG317" s="50"/>
      <c r="FH317" s="50"/>
      <c r="FI317" s="50"/>
      <c r="FJ317" s="50"/>
      <c r="FK317" s="102"/>
      <c r="FL317" s="125"/>
      <c r="FM317" s="673"/>
      <c r="FN317" s="673"/>
      <c r="FO317" s="673"/>
      <c r="FP317" s="673"/>
      <c r="FQ317" s="673">
        <f>IF(Duombaze!FM317="",0,INDEX(DU!I:I,MATCH(Duombaze!FM317,DU!A:A,0),1))+IF(Duombaze!FN317="",0,INDEX(DU!I:I,MATCH(Duombaze!FN317,DU!A:A,0),1))+IF(Duombaze!FO317="",0,INDEX(DU!I:I,MATCH(Duombaze!FO317,DU!A:A,0),1))+IF(Duombaze!FP317="",0,INDEX(DU!I:I,MATCH(Duombaze!FP317,DU!A:A,0),1))</f>
        <v>0</v>
      </c>
      <c r="FR317" s="673">
        <f>IF(Duombaze!FM317="",0,INDEX(DU!K:K,MATCH(Duombaze!FM317,DU!A:A,0),1))+IF(Duombaze!FN317="",0,INDEX(DU!K:K,MATCH(Duombaze!FN317,DU!A:A,0),1))+IF(Duombaze!FO317="",0,INDEX(DU!K:K,MATCH(Duombaze!FO317,DU!A:A,0),1))+IF(Duombaze!FP317="",0,INDEX(DU!K:K,MATCH(Duombaze!FP317,DU!A:A,0),1))</f>
        <v>0</v>
      </c>
      <c r="FT317" s="3" t="s">
        <v>2651</v>
      </c>
      <c r="FU317" s="6" t="str">
        <f>IF(FT317&lt;&gt;"",A306&amp;" "&amp;C306&amp;" "&amp;FT317,"")</f>
        <v>0 SPE19 Atraminė koja SIMOLH1160  pagrinde</v>
      </c>
    </row>
    <row r="318" spans="1:183" s="96" customFormat="1" ht="23.45" customHeight="1" x14ac:dyDescent="0.25">
      <c r="A318" s="92"/>
      <c r="B318" s="92"/>
      <c r="C318" s="93" t="s">
        <v>29</v>
      </c>
      <c r="D318" s="94"/>
      <c r="E318" s="94"/>
      <c r="F318" s="94"/>
      <c r="G318" s="94"/>
      <c r="H318" s="94"/>
      <c r="I318" s="94"/>
      <c r="J318" s="94"/>
      <c r="K318" s="94"/>
      <c r="L318" s="94"/>
      <c r="M318" s="94"/>
      <c r="N318" s="94"/>
      <c r="O318" s="94"/>
      <c r="P318" s="94"/>
      <c r="Q318" s="94"/>
      <c r="R318" s="94"/>
      <c r="S318" s="95"/>
      <c r="T318" s="891"/>
      <c r="U318" s="891"/>
      <c r="V318" s="891"/>
      <c r="W318" s="94"/>
      <c r="X318" s="94"/>
      <c r="Y318" s="872"/>
      <c r="Z318" s="850"/>
      <c r="AA318" s="94"/>
      <c r="AB318" s="94"/>
      <c r="AC318" s="94"/>
      <c r="AD318" s="94"/>
      <c r="AE318" s="94"/>
      <c r="AF318" s="94"/>
      <c r="AG318" s="94"/>
      <c r="AH318" s="94"/>
      <c r="AI318" s="94"/>
      <c r="AJ318" s="94"/>
      <c r="AK318" s="94"/>
      <c r="AL318" s="94"/>
      <c r="AM318" s="94"/>
      <c r="AN318" s="94"/>
      <c r="AO318" s="94"/>
      <c r="AP318" s="94"/>
      <c r="AQ318" s="94"/>
      <c r="AR318" s="94"/>
      <c r="AS318" s="94"/>
      <c r="AT318" s="94"/>
      <c r="AU318" s="94"/>
      <c r="AV318" s="94"/>
      <c r="AW318" s="94"/>
      <c r="AX318" s="94"/>
      <c r="AY318" s="94"/>
      <c r="AZ318" s="94"/>
      <c r="BA318" s="94"/>
      <c r="BB318" s="94"/>
      <c r="BC318" s="94"/>
      <c r="BD318" s="94"/>
      <c r="BE318" s="94"/>
      <c r="BF318" s="94"/>
      <c r="BG318" s="94"/>
      <c r="BH318" s="94"/>
      <c r="BI318" s="94"/>
      <c r="BJ318" s="94"/>
      <c r="BK318" s="94"/>
      <c r="BL318" s="94"/>
      <c r="BM318" s="94"/>
      <c r="BN318" s="94"/>
      <c r="BO318" s="94"/>
      <c r="BP318" s="94"/>
      <c r="BQ318" s="94"/>
      <c r="BR318" s="94"/>
      <c r="BS318" s="94"/>
      <c r="BT318" s="94"/>
      <c r="BU318" s="94"/>
      <c r="BV318" s="94"/>
      <c r="BW318" s="94"/>
      <c r="BX318" s="94"/>
      <c r="BY318" s="94"/>
      <c r="BZ318" s="94"/>
      <c r="CA318" s="94"/>
      <c r="CB318" s="94"/>
      <c r="CC318" s="94"/>
      <c r="CD318" s="6">
        <f>IF(Duombaze!CC318="",0,INDEX(DU!I:I,MATCH(Duombaze!CC318,DU!A:A,0),1))</f>
        <v>0</v>
      </c>
      <c r="CE318" s="94"/>
      <c r="CF318" s="94"/>
      <c r="CG318" s="94"/>
      <c r="CH318" s="94"/>
      <c r="CI318" s="94"/>
      <c r="CJ318" s="94"/>
      <c r="CK318" s="94"/>
      <c r="CL318" s="94"/>
      <c r="CM318" s="94"/>
      <c r="CN318" s="94"/>
      <c r="CO318" s="94"/>
      <c r="CP318" s="94"/>
      <c r="CQ318" s="94"/>
      <c r="CR318" s="94"/>
      <c r="CS318" s="94"/>
      <c r="CT318" s="94"/>
      <c r="CU318" s="94"/>
      <c r="CV318" s="94"/>
      <c r="CW318" s="94"/>
      <c r="CX318" s="94"/>
      <c r="CY318" s="94"/>
      <c r="CZ318" s="94"/>
      <c r="DA318" s="94"/>
      <c r="DB318" s="94"/>
      <c r="DC318" s="94"/>
      <c r="DD318" s="94"/>
      <c r="DE318" s="94"/>
      <c r="DF318" s="94"/>
      <c r="DG318" s="94"/>
      <c r="DH318" s="94"/>
      <c r="DI318" s="94"/>
      <c r="DJ318" s="94"/>
      <c r="DK318" s="94"/>
      <c r="DL318" s="94"/>
      <c r="DM318" s="94"/>
      <c r="DN318" s="94"/>
      <c r="DO318" s="94"/>
      <c r="DP318" s="94"/>
      <c r="DQ318" s="94"/>
      <c r="DR318" s="94"/>
      <c r="DS318" s="94"/>
      <c r="DT318" s="94"/>
      <c r="DU318" s="94"/>
      <c r="DV318" s="94"/>
      <c r="DW318" s="94"/>
      <c r="DX318" s="94"/>
      <c r="DY318" s="94"/>
      <c r="DZ318" s="94"/>
      <c r="EA318" s="94"/>
      <c r="EB318" s="94"/>
      <c r="EC318" s="94"/>
      <c r="ED318" s="94"/>
      <c r="EE318" s="94"/>
      <c r="EF318" s="94"/>
      <c r="EG318" s="94"/>
      <c r="EH318" s="94"/>
      <c r="EI318" s="94"/>
      <c r="EJ318" s="94"/>
      <c r="EK318" s="94"/>
      <c r="EL318" s="94"/>
      <c r="EM318" s="94"/>
      <c r="EN318" s="94"/>
      <c r="EO318" s="94"/>
      <c r="EP318" s="94"/>
      <c r="EQ318" s="94"/>
      <c r="ER318" s="94"/>
      <c r="ES318" s="94"/>
      <c r="ET318" s="94"/>
      <c r="EU318" s="94"/>
      <c r="EV318" s="94"/>
      <c r="EW318" s="94"/>
      <c r="EX318" s="94"/>
      <c r="EY318" s="94"/>
      <c r="EZ318" s="94"/>
      <c r="FA318" s="94"/>
      <c r="FB318" s="94"/>
      <c r="FC318" s="94"/>
      <c r="FD318" s="94"/>
      <c r="FE318" s="94"/>
      <c r="FF318" s="94"/>
      <c r="FG318" s="94"/>
      <c r="FH318" s="94"/>
      <c r="FI318" s="94"/>
      <c r="FJ318" s="94"/>
      <c r="FK318" s="94"/>
      <c r="FL318" s="94"/>
      <c r="FM318" s="94"/>
      <c r="FN318" s="94"/>
      <c r="FO318" s="94"/>
      <c r="FP318" s="94"/>
      <c r="FQ318" s="94"/>
      <c r="FR318" s="94"/>
      <c r="FS318" s="94"/>
      <c r="FT318" s="94"/>
      <c r="FU318" s="94"/>
      <c r="FV318" s="94"/>
      <c r="FW318" s="94"/>
      <c r="FX318" s="94"/>
      <c r="FY318" s="94"/>
      <c r="FZ318" s="94"/>
      <c r="GA318" s="94"/>
    </row>
    <row r="319" spans="1:183" s="20" customFormat="1" ht="23.45" customHeight="1" x14ac:dyDescent="0.25">
      <c r="A319" s="41">
        <v>0</v>
      </c>
      <c r="B319" s="41" t="s">
        <v>786</v>
      </c>
      <c r="C319" s="78" t="s">
        <v>214</v>
      </c>
      <c r="D319" s="17" t="s">
        <v>411</v>
      </c>
      <c r="E319" s="17" t="str">
        <f t="shared" si="145"/>
        <v>0 SPT3,5 Be pagrindo</v>
      </c>
      <c r="F319" s="17"/>
      <c r="G319" s="638"/>
      <c r="H319" s="638"/>
      <c r="I319" s="638"/>
      <c r="J319" s="638"/>
      <c r="K319" s="638"/>
      <c r="L319" s="638"/>
      <c r="M319" s="638"/>
      <c r="N319" s="638"/>
      <c r="O319" s="638"/>
      <c r="P319" s="638">
        <f>IF(Duombaze!G319="",0,INDEX(DU!I:I,MATCH(Duombaze!G319,DU!A:A,0),1))+IF(Duombaze!H319="",0,INDEX(DU!I:I,MATCH(Duombaze!H319,DU!A:A,0),1))+IF(Duombaze!I319="",0,INDEX(DU!I:I,MATCH(Duombaze!I319,DU!A:A,0),1))+IF(Duombaze!J319="",0,INDEX(DU!I:I,MATCH(Duombaze!J319,DU!A:A,0),1))+IF(Duombaze!K319="",0,INDEX(DU!I:I,MATCH(Duombaze!K319,DU!A:A,0),1))+IF(Duombaze!L319="",0,INDEX(DU!I:I,MATCH(Duombaze!L319,DU!A:A,0),1))+IF(Duombaze!M319="",0,INDEX(DU!I:I,MATCH(Duombaze!M319,DU!A:A,0),1))+IF(Duombaze!N319="",0,INDEX(DU!I:I,MATCH(Duombaze!N319,DU!A:A,0),1))+IF(Duombaze!O319="",0,INDEX(DU!I:I,MATCH(Duombaze!O319,DU!A:A,0),1))</f>
        <v>0</v>
      </c>
      <c r="Q319" s="638">
        <f>IF(Duombaze!G319="",0,INDEX(DU!K:K,MATCH(Duombaze!G319,DU!A:A,0),1))+IF(Duombaze!H319="",0,INDEX(DU!K:K,MATCH(Duombaze!H319,DU!A:A,0),1))+IF(Duombaze!I319="",0,INDEX(DU!K:K,MATCH(Duombaze!I319,DU!A:A,0),1))+IF(Duombaze!J319="",0,INDEX(DU!K:K,MATCH(Duombaze!J319,DU!A:A,0),1))+IF(Duombaze!K319="",0,INDEX(DU!K:K,MATCH(Duombaze!K319,DU!A:A,0),1))+IF(Duombaze!L319="",0,INDEX(DU!K:K,MATCH(Duombaze!L319,DU!A:A,0),1))+IF(Duombaze!M319="",0,INDEX(DU!K:K,MATCH(Duombaze!M319,DU!A:A,0),1))+IF(Duombaze!N319="",0,INDEX(DU!K:K,MATCH(Duombaze!N319,DU!A:A,0),1))+IF(Duombaze!O319="",0,INDEX(DU!K:K,MATCH(Duombaze!O319,DU!A:A,0),1))</f>
        <v>0</v>
      </c>
      <c r="R319" s="17"/>
      <c r="S319" s="18"/>
      <c r="T319" s="880"/>
      <c r="U319" s="17">
        <f>IF(Duombaze!T319="",0,INDEX(DU!I:I,MATCH(Duombaze!T319,DU!A:A,0),1))</f>
        <v>0</v>
      </c>
      <c r="V319" s="17">
        <f>IF(Duombaze!T319="",0,INDEX(DU!K:K,MATCH(Duombaze!T319,DU!A:A,0),1))</f>
        <v>0</v>
      </c>
      <c r="W319" s="17"/>
      <c r="X319" s="17"/>
      <c r="Y319" s="856"/>
      <c r="Z319" s="65"/>
      <c r="AA319" s="17"/>
      <c r="AB319" s="19"/>
      <c r="AC319" s="19">
        <f>IF(Duombaze!AB319="",0,INDEX(DU!I:I,MATCH(Duombaze!AB319,DU!A:A,0),1))</f>
        <v>0</v>
      </c>
      <c r="AD319" s="25">
        <f>IF(Duombaze!AB319="",0,INDEX(DU!K:K,MATCH(Duombaze!AB319,DU!A:A,0),1))</f>
        <v>0</v>
      </c>
      <c r="AE319" s="19"/>
      <c r="AF319" s="19"/>
      <c r="AG319" s="19" t="s">
        <v>1545</v>
      </c>
      <c r="AH319" s="17" t="str">
        <f t="shared" si="132"/>
        <v xml:space="preserve">0 SPT3,5 Opcija negalima </v>
      </c>
      <c r="AI319" s="19"/>
      <c r="AJ319" s="639"/>
      <c r="AK319" s="639"/>
      <c r="AL319" s="639"/>
      <c r="AM319" s="639">
        <f>IF(Duombaze!AJ319="",0,INDEX(DU!I:I,MATCH(Duombaze!AJ319,DU!A:A,0),1))+IF(Duombaze!AK319="",0,INDEX(DU!I:I,MATCH(Duombaze!AK319,DU!A:A,0),1))+IF(Duombaze!AL319="",0,INDEX(DU!I:I,MATCH(Duombaze!AL319,DU!A:A,0),1))</f>
        <v>0</v>
      </c>
      <c r="AN319" s="639">
        <f>IF(Duombaze!AJ319="",0,INDEX(DU!K:K,MATCH(Duombaze!AJ319,DU!A:A,0),1))+IF(Duombaze!AK319="",0,INDEX(DU!K:K,MATCH(Duombaze!AK319,DU!A:A,0),1))+IF(Duombaze!AL319="",0,INDEX(DU!K:K,MATCH(Duombaze!AL319,DU!A:A,0),1))</f>
        <v>0</v>
      </c>
      <c r="AO319" s="19"/>
      <c r="AP319" s="19"/>
      <c r="AQ319" s="19" t="s">
        <v>413</v>
      </c>
      <c r="AR319" s="17" t="str">
        <f t="shared" si="136"/>
        <v>0 SPT3,5 Be hidraulinės sistemos + be papildomo valdymo išvadų</v>
      </c>
      <c r="AS319" s="19"/>
      <c r="AT319" s="639"/>
      <c r="AU319" s="639"/>
      <c r="AV319" s="639"/>
      <c r="AW319" s="639"/>
      <c r="AX319" s="639"/>
      <c r="AY319" s="639"/>
      <c r="AZ319" s="639"/>
      <c r="BA319" s="639"/>
      <c r="BB319" s="639"/>
      <c r="BC319" s="639">
        <f>IF(Duombaze!AT319="",0,INDEX(DU!I:I,MATCH(Duombaze!AT319,DU!A:A,0),1))+IF(Duombaze!AU319="",0,INDEX(DU!I:I,MATCH(Duombaze!AU319,DU!A:A,0),1))+IF(Duombaze!AV319="",0,INDEX(DU!I:I,MATCH(Duombaze!AV319,DU!A:A,0),1))+IF(Duombaze!AW319="",0,INDEX(DU!I:I,MATCH(Duombaze!AW319,DU!A:A,0),1))+IF(Duombaze!AX319="",0,INDEX(DU!I:I,MATCH(Duombaze!AX319,DU!A:A,0),1))+IF(Duombaze!AY319="",0,INDEX(DU!I:I,MATCH(Duombaze!AY319,DU!A:A,0),1))+IF(Duombaze!AZ319="",0,INDEX(DU!I:I,MATCH(Duombaze!AZ319,DU!A:A,0),1))+IF(Duombaze!BA319="",0,INDEX(DU!I:I,MATCH(Duombaze!BA319,DU!A:A,0),1))+IF(Duombaze!BB319="",0,INDEX(DU!I:I,MATCH(Duombaze!BB319,DU!A:A,0),1))</f>
        <v>0</v>
      </c>
      <c r="BD319" s="638">
        <f>IF(Duombaze!AT319="",0,INDEX(DU!K:K,MATCH(Duombaze!AT319,DU!A:A,0),1))+IF(Duombaze!AU319="",0,INDEX(DU!K:K,MATCH(Duombaze!AU319,DU!A:A,0),1))+IF(Duombaze!AV319="",0,INDEX(DU!K:K,MATCH(Duombaze!AV319,DU!A:A,0),1))+IF(Duombaze!AW319="",0,INDEX(DU!K:K,MATCH(Duombaze!AW319,DU!A:A,0),1))+IF(Duombaze!AX319="",0,INDEX(DU!K:K,MATCH(Duombaze!AX319,DU!A:A,0),1))+IF(Duombaze!AY319="",0,INDEX(DU!K:K,MATCH(Duombaze!AY319,DU!A:A,0),1))+IF(Duombaze!AZ319="",0,INDEX(DU!K:K,MATCH(Duombaze!AZ319,DU!A:A,0),1))+IF(Duombaze!BA319="",0,INDEX(DU!K:K,MATCH(Duombaze!BA319,DU!A:A,0),1))+IF(Duombaze!BB319="",0,INDEX(DU!K:K,MATCH(Duombaze!BB319,DU!A:A,0),1))</f>
        <v>0</v>
      </c>
      <c r="BE319" s="19"/>
      <c r="BF319" s="19"/>
      <c r="BG319" s="53" t="s">
        <v>624</v>
      </c>
      <c r="BH319" s="17" t="str">
        <f t="shared" si="151"/>
        <v>0 SPT3,5 Be stabžių sistemos</v>
      </c>
      <c r="BI319" s="17"/>
      <c r="BJ319" s="638"/>
      <c r="BK319" s="638"/>
      <c r="BL319" s="638"/>
      <c r="BM319" s="638">
        <f>IF(Duombaze!BJ319="",0,INDEX(DU!I:I,MATCH(Duombaze!BJ319,DU!A:A,0),1))+IF(Duombaze!BK319="",0,INDEX(DU!I:I,MATCH(Duombaze!BK319,DU!A:A,0),1))+IF(Duombaze!BL319="",0,INDEX(DU!I:I,MATCH(Duombaze!BL319,DU!A:A,0),1))</f>
        <v>0</v>
      </c>
      <c r="BN319" s="638">
        <f>IF(Duombaze!BJ319="",0,INDEX(DU!K:K,MATCH(Duombaze!BJ319,DU!A:A,0),1))+IF(Duombaze!BK319="",0,INDEX(DU!K:K,MATCH(Duombaze!BK319,DU!A:A,0),1))+IF(Duombaze!BL319="",0,INDEX(DU!K:K,MATCH(Duombaze!BL319,DU!A:A,0),1))</f>
        <v>0</v>
      </c>
      <c r="BO319" s="17"/>
      <c r="BP319" s="17"/>
      <c r="BQ319" s="19"/>
      <c r="BR319" s="19" t="str">
        <f t="shared" si="150"/>
        <v/>
      </c>
      <c r="BS319" s="19"/>
      <c r="BT319" s="19"/>
      <c r="BU319" s="19"/>
      <c r="BV319" s="19"/>
      <c r="BW319" s="19">
        <f>IF(Duombaze!BT319="",0,INDEX(DU!I:I,MATCH(Duombaze!BT319,DU!A:A,0),1))+IF(Duombaze!BU319="",0,INDEX(DU!I:I,MATCH(Duombaze!BU319,DU!A:A,0),1))+IF(Duombaze!BV319="",0,INDEX(DU!I:I,MATCH(Duombaze!BV319,DU!A:A,0),1))</f>
        <v>0</v>
      </c>
      <c r="BX319" s="19">
        <f>IF(Duombaze!BT319="",0,INDEX(DU!K:K,MATCH(Duombaze!BT319,DU!A:A,0),1))+IF(Duombaze!BU319="",0,INDEX(DU!K:K,MATCH(Duombaze!BU319,DU!A:A,0),1))+IF(Duombaze!BV319="",0,INDEX(DU!K:K,MATCH(Duombaze!BV319,DU!A:A,0),1))</f>
        <v>0</v>
      </c>
      <c r="BY319" s="19"/>
      <c r="BZ319" s="19"/>
      <c r="CA319" s="19" t="s">
        <v>418</v>
      </c>
      <c r="CB319" s="19" t="str">
        <f t="shared" ref="CB319:CB350" si="152">IF(CA319&lt;&gt;"",A319&amp;" "&amp;C319&amp;" "&amp;CA319,"")</f>
        <v>0 SPT3,5 Be atraminės kojos</v>
      </c>
      <c r="CC319" s="19"/>
      <c r="CD319" s="6">
        <f>IF(Duombaze!CC319="",0,INDEX(DU!I:I,MATCH(Duombaze!CC319,DU!A:A,0),1))</f>
        <v>0</v>
      </c>
      <c r="CE319" s="17">
        <f>IF(Duombaze!CC319="",0,INDEX(DU!K:K,MATCH(Duombaze!CC319,DU!A:A,0),1))</f>
        <v>0</v>
      </c>
      <c r="CF319" s="100"/>
      <c r="CG319" s="100"/>
      <c r="CH319" s="20" t="s">
        <v>396</v>
      </c>
      <c r="CI319" s="17" t="str">
        <f t="shared" si="138"/>
        <v>0 SPT3,5 Be priekinės tempimo kilpos</v>
      </c>
      <c r="CJ319" s="17"/>
      <c r="CK319" s="17">
        <f>IF(Duombaze!CJ319="",0,INDEX(DU!I:I,MATCH(Duombaze!CJ319,DU!A:A,0),1))</f>
        <v>0</v>
      </c>
      <c r="CL319" s="17">
        <f>IF(Duombaze!CJ319="",0,INDEX(DU!K:K,MATCH(Duombaze!CJ319,DU!A:A,0),1))</f>
        <v>0</v>
      </c>
      <c r="CM319" s="17"/>
      <c r="CN319" s="17"/>
      <c r="CO319" s="19" t="s">
        <v>1756</v>
      </c>
      <c r="CP319" s="17" t="str">
        <f t="shared" si="139"/>
        <v>0 SPT3,5 Be stovėjimo stabdžio, be atramų</v>
      </c>
      <c r="CQ319" s="19"/>
      <c r="CR319" s="639"/>
      <c r="CS319" s="639"/>
      <c r="CT319" s="639">
        <f>IF(Duombaze!CR319="",0,INDEX(DU!I:I,MATCH(Duombaze!CR319,DU!A:A,0),1))+IF(Duombaze!CS319="",0,INDEX(DU!I:I,MATCH(Duombaze!CS319,DU!A:A,0),1))</f>
        <v>0</v>
      </c>
      <c r="CU319" s="19">
        <f>IF(Duombaze!CR319="",0,INDEX(DU!K:K,MATCH(Duombaze!CR319,DU!A:A,0),1))+IF(Duombaze!CS319="",0,INDEX(DU!K:K,MATCH(Duombaze!CS319,DU!A:A,0),1))</f>
        <v>0</v>
      </c>
      <c r="CV319" s="19"/>
      <c r="CW319" s="19"/>
      <c r="CX319" s="19"/>
      <c r="CY319" s="17" t="str">
        <f t="shared" si="140"/>
        <v/>
      </c>
      <c r="CZ319" s="19"/>
      <c r="DA319" s="672"/>
      <c r="DB319" s="672"/>
      <c r="DC319" s="672">
        <f>IF(Duombaze!DA319="",0,INDEX(DU!I:I,MATCH(Duombaze!DA319,DU!A:A,0),1))+IF(Duombaze!DB319="",0,INDEX(DU!I:I,MATCH(Duombaze!DB319,DU!A:A,0),1))</f>
        <v>0</v>
      </c>
      <c r="DD319" s="19">
        <f>IF(Duombaze!DA319="",0,INDEX(DU!K:K,MATCH(Duombaze!DA319,DU!A:A,0),1))+IF(Duombaze!DB319="",0,INDEX(DU!K:K,MATCH(Duombaze!DB319,DU!A:A,0),1))</f>
        <v>0</v>
      </c>
      <c r="DE319" s="19"/>
      <c r="DF319" s="19"/>
      <c r="DG319" s="19" t="s">
        <v>419</v>
      </c>
      <c r="DH319" s="19" t="str">
        <f t="shared" si="141"/>
        <v>0 SPT3,5 Be tento / aikštelės</v>
      </c>
      <c r="DI319" s="19"/>
      <c r="DJ319" s="672"/>
      <c r="DK319" s="678"/>
      <c r="DL319" s="678">
        <f>IF(Duombaze!DJ319="",0,INDEX(DU!I:I,MATCH(Duombaze!DJ319,DU!A:A,0),1))+IF(Duombaze!DK319="",0,INDEX(DU!I:I,MATCH(Duombaze!DK319,DU!A:A,0),1))</f>
        <v>0</v>
      </c>
      <c r="DM319" s="19">
        <f>IF(Duombaze!DJ319="",0,INDEX(DU!K:K,MATCH(Duombaze!DJ319,DU!A:A,0),1))+IF(Duombaze!DK319="",0,INDEX(DU!K:K,MATCH(Duombaze!DK319,DU!A:A,0),1))</f>
        <v>0</v>
      </c>
      <c r="DN319" s="52"/>
      <c r="DO319" s="52"/>
      <c r="DP319" s="52" t="s">
        <v>386</v>
      </c>
      <c r="DQ319" s="17" t="str">
        <f t="shared" si="142"/>
        <v>0 SPT3,5 Be apšvietimo sistemos</v>
      </c>
      <c r="DR319" s="65"/>
      <c r="DS319" s="692"/>
      <c r="DT319" s="692"/>
      <c r="DU319" s="692"/>
      <c r="DV319" s="692"/>
      <c r="DW319" s="692">
        <f>IF(Duombaze!DS319="",0,INDEX(DU!I:I,MATCH(Duombaze!DS319,DU!A:A,0),1))+IF(Duombaze!DT319="",0,INDEX(DU!I:I,MATCH(Duombaze!DT319,DU!A:A,0),1))+IF(Duombaze!DU319="",0,INDEX(DU!I:I,MATCH(Duombaze!DU319,DU!A:A,0),1))+IF(Duombaze!DV319="",0,INDEX(DU!I:I,MATCH(Duombaze!DV319,DU!A:A,0),1))</f>
        <v>0</v>
      </c>
      <c r="DX319" s="638">
        <f>IF(Duombaze!DS319="",0,INDEX(DU!K:K,MATCH(Duombaze!DS319,DU!A:A,0),1))+IF(Duombaze!DT319="",0,INDEX(DU!K:K,MATCH(Duombaze!DT319,DU!A:A,0),1))+IF(Duombaze!DU319="",0,INDEX(DU!K:K,MATCH(Duombaze!DU319,DU!A:A,0),1))+IF(Duombaze!DV319="",0,INDEX(DU!K:KH,MATCH(Duombaze!DV319,DU!A:A,0),1))</f>
        <v>0</v>
      </c>
      <c r="DY319" s="65"/>
      <c r="DZ319" s="65"/>
      <c r="EA319" s="19"/>
      <c r="EB319" s="19" t="str">
        <f t="shared" si="124"/>
        <v/>
      </c>
      <c r="EC319" s="19"/>
      <c r="ED319" s="19">
        <f>IF(Duombaze!EC319="",0,INDEX(DU!I:I,MATCH(Duombaze!EC319,DU!A:A,0),1))</f>
        <v>0</v>
      </c>
      <c r="EE319" s="638">
        <f>IF(Duombaze!EC319="",0,INDEX(DU!K:K,MATCH(Duombaze!EC319,DU!A:A,0),1))</f>
        <v>0</v>
      </c>
      <c r="EF319" s="19"/>
      <c r="EG319" s="19"/>
      <c r="EH319" s="19" t="s">
        <v>387</v>
      </c>
      <c r="EI319" s="17" t="str">
        <f t="shared" ref="EI319:EI350" si="153">IF(EH319&lt;&gt;"",A319&amp;" "&amp;C319&amp;" "&amp;EH319,"")</f>
        <v>0 SPT3,5 Be lipdukų</v>
      </c>
      <c r="EJ319" s="19"/>
      <c r="EK319" s="672"/>
      <c r="EL319" s="672"/>
      <c r="EM319" s="672"/>
      <c r="EN319" s="672">
        <f>IF(Duombaze!EK319="",0,INDEX(DU!I:I,MATCH(Duombaze!EK319,DU!A:A,0),1))+IF(Duombaze!EL319="",0,INDEX(DU!I:I,MATCH(Duombaze!EL319,DU!A:A,0),1))+IF(Duombaze!EM319="",0,INDEX(DU!I:I,MATCH(Duombaze!EM319,DU!A:A,0),1))</f>
        <v>0</v>
      </c>
      <c r="EO319" s="19">
        <f>IF(Duombaze!EK319="",0,INDEX(DU!K:K,MATCH(Duombaze!EK319,DU!A:A,0),1))+IF(Duombaze!EL319="",0,INDEX(DU!K:K,MATCH(Duombaze!EL319,DU!A:A,0),1))+IF(Duombaze!EM319="",0,INDEX(DU!K:K,MATCH(Duombaze!EM319,DU!A:A,0),1))</f>
        <v>0</v>
      </c>
      <c r="EP319" s="19"/>
      <c r="EQ319" s="19"/>
      <c r="ER319" s="17" t="s">
        <v>388</v>
      </c>
      <c r="ES319" s="17" t="str">
        <f t="shared" si="125"/>
        <v>0 SPT3,5 Be ratų</v>
      </c>
      <c r="ET319" s="17"/>
      <c r="EU319" s="17"/>
      <c r="EV319" s="17"/>
      <c r="EW319" s="19"/>
      <c r="EX319" s="19" t="str">
        <f t="shared" si="149"/>
        <v/>
      </c>
      <c r="EY319" s="19"/>
      <c r="EZ319" s="672"/>
      <c r="FA319" s="672"/>
      <c r="FB319" s="672">
        <f>IF(Duombaze!EZ319="",0,INDEX(DU!I:I,MATCH(Duombaze!EZ319,DU!A:A,0),1))+IF(Duombaze!FA319="",0,INDEX(DU!I:I,MATCH(Duombaze!FA319,DU!A:A,0),1))</f>
        <v>0</v>
      </c>
      <c r="FC319" s="19">
        <f>IF(Duombaze!EZ319="",0,INDEX(DU!K:K,MATCH(Duombaze!EZ319,DU!A:A,0),1))+IF(Duombaze!FA319="",0,INDEX(DU!K:K,MATCH(Duombaze!FA319,DU!A:A,0),1))</f>
        <v>0</v>
      </c>
      <c r="FD319" s="19"/>
      <c r="FE319" s="19"/>
      <c r="FF319" s="19"/>
      <c r="FG319" s="19"/>
      <c r="FH319" s="19" t="s">
        <v>3417</v>
      </c>
      <c r="FI319" s="19"/>
      <c r="FJ319" s="19"/>
      <c r="FL319" s="18" t="s">
        <v>1450</v>
      </c>
      <c r="FM319" s="671" t="s">
        <v>1450</v>
      </c>
      <c r="FN319" s="671"/>
      <c r="FO319" s="671"/>
      <c r="FP319" s="671"/>
      <c r="FQ319" s="671">
        <f>IF(Duombaze!FM319="",0,INDEX(DU!I:I,MATCH(Duombaze!FM319,DU!A:A,0),1))+IF(Duombaze!FN319="",0,INDEX(DU!I:I,MATCH(Duombaze!FN319,DU!A:A,0),1))+IF(Duombaze!FO319="",0,INDEX(DU!I:I,MATCH(Duombaze!FO319,DU!A:A,0),1))+IF(Duombaze!FP319="",0,INDEX(DU!I:I,MATCH(Duombaze!FP319,DU!A:A,0),1))</f>
        <v>12.886699999999999</v>
      </c>
      <c r="FR319" s="671">
        <f>IF(Duombaze!FM319="",0,INDEX(DU!K:K,MATCH(Duombaze!FM319,DU!A:A,0),1))+IF(Duombaze!FN319="",0,INDEX(DU!K:K,MATCH(Duombaze!FN319,DU!A:A,0),1))+IF(Duombaze!FO319="",0,INDEX(DU!K:K,MATCH(Duombaze!FO319,DU!A:A,0),1))+IF(Duombaze!FP319="",0,INDEX(DU!K:K,MATCH(Duombaze!FP319,DU!A:A,0),1))</f>
        <v>18.66</v>
      </c>
      <c r="FT319" s="100" t="s">
        <v>457</v>
      </c>
      <c r="FU319" s="20" t="str">
        <f>IF(FT319&lt;&gt;"",A320&amp;" "&amp;C320&amp;" "&amp;FT319,"")</f>
        <v>1 SPT3,5 11,5/80-15,3 Bandenmark Eurogrip</v>
      </c>
      <c r="FY319" s="7"/>
      <c r="FZ319" s="7"/>
      <c r="GA319" s="7"/>
    </row>
    <row r="320" spans="1:183" s="20" customFormat="1" ht="23.45" customHeight="1" x14ac:dyDescent="0.25">
      <c r="A320" s="41">
        <v>1</v>
      </c>
      <c r="B320" s="41" t="s">
        <v>786</v>
      </c>
      <c r="C320" s="78" t="s">
        <v>214</v>
      </c>
      <c r="D320" s="19" t="s">
        <v>1826</v>
      </c>
      <c r="E320" s="17" t="str">
        <f t="shared" si="145"/>
        <v>1 SPT3,5 Pagrindas, ašis 306E</v>
      </c>
      <c r="F320" s="19" t="s">
        <v>8426</v>
      </c>
      <c r="G320" s="639" t="s">
        <v>2933</v>
      </c>
      <c r="H320" s="639">
        <v>23109300</v>
      </c>
      <c r="I320" s="881" t="s">
        <v>3471</v>
      </c>
      <c r="J320" s="639"/>
      <c r="K320" s="639"/>
      <c r="L320" s="639"/>
      <c r="M320" s="639"/>
      <c r="N320" s="639"/>
      <c r="O320" s="639"/>
      <c r="P320" s="638">
        <f>IF(Duombaze!G320="",0,INDEX(DU!I:I,MATCH(Duombaze!G320,DU!A:A,0),1))+IF(Duombaze!H320="",0,INDEX(DU!I:I*12,MATCH(Duombaze!H320,DU!A:A,0),1))+IF(Duombaze!I320="",0,INDEX(DU!I:I,MATCH(Duombaze!I320,DU!A:A,0),1))+IF(Duombaze!J320="",0,INDEX(DU!I:I,MATCH(Duombaze!J320,DU!A:A,0),1))+IF(Duombaze!K320="",0,INDEX(DU!I:I,MATCH(Duombaze!K320,DU!A:A,0),1))+IF(Duombaze!L320="",0,INDEX(DU!I:I,MATCH(Duombaze!L320,DU!A:A,0),1))+IF(Duombaze!M320="",0,INDEX(DU!I:I,MATCH(Duombaze!M320,DU!A:A,0),1))+IF(Duombaze!N320="",0,INDEX(DU!I:I,MATCH(Duombaze!N320,DU!A:A,0),1))+IF(Duombaze!O320="",0,INDEX(DU!I:I,MATCH(Duombaze!O320,DU!A:A,0),1))</f>
        <v>1780.7183145029478</v>
      </c>
      <c r="Q320" s="638">
        <f>IF(Duombaze!G320="",0,INDEX(DU!K:K,MATCH(Duombaze!G320,DU!A:A,0),1))+IF(Duombaze!H320="",0,INDEX(DU!K:K,MATCH(Duombaze!H320,DU!A:A,0),1))+IF(Duombaze!I320="",0,INDEX(DU!K:K,MATCH(Duombaze!I320,DU!A:A,0),1))+IF(Duombaze!J320="",0,INDEX(DU!K:K,MATCH(Duombaze!J320,DU!A:A,0),1))+IF(Duombaze!K320="",0,INDEX(DU!K:K,MATCH(Duombaze!K320,DU!A:A,0),1))+IF(Duombaze!L320="",0,INDEX(DU!K:K,MATCH(Duombaze!L320,DU!A:A,0),1))+IF(Duombaze!M320="",0,INDEX(DU!K:K,MATCH(Duombaze!M320,DU!A:A,0),1))+IF(Duombaze!N320="",0,INDEX(DU!K:K,MATCH(Duombaze!N320,DU!A:A,0),1))+IF(Duombaze!O320="",0,INDEX(DU!K:K,MATCH(Duombaze!O320,DU!A:A,0),1))</f>
        <v>393.53</v>
      </c>
      <c r="R320" s="19" t="s">
        <v>2031</v>
      </c>
      <c r="S320" s="52" t="s">
        <v>2032</v>
      </c>
      <c r="T320" s="881" t="s">
        <v>3471</v>
      </c>
      <c r="U320" s="17">
        <f>IF(Duombaze!T320="",0,INDEX(DU!I:I,MATCH(Duombaze!T320,DU!A:A,0),1))</f>
        <v>307.65368888888798</v>
      </c>
      <c r="V320" s="17">
        <f>IF(Duombaze!T320="",0,INDEX(DU!K:K,MATCH(Duombaze!T320,DU!A:A,0),1))</f>
        <v>0</v>
      </c>
      <c r="W320" s="19" t="s">
        <v>3488</v>
      </c>
      <c r="X320" s="19"/>
      <c r="Y320" s="134"/>
      <c r="Z320" s="65" t="s">
        <v>1543</v>
      </c>
      <c r="AA320" s="17" t="str">
        <f t="shared" ref="AA320:AA330" si="154">IF(Z320&lt;&gt;"",A320&amp;" "&amp;C320&amp;" "&amp;Z320,"")</f>
        <v>1 SPT3,5 Standartinis grąžulas</v>
      </c>
      <c r="AB320" s="19" t="s">
        <v>670</v>
      </c>
      <c r="AC320" s="19">
        <f>IF(Duombaze!AB320="",0,INDEX(DU!I:I,MATCH(Duombaze!AB320,DU!A:A,0),1))</f>
        <v>0</v>
      </c>
      <c r="AD320" s="25">
        <f>IF(Duombaze!AB320="",0,INDEX(DU!K:K,MATCH(Duombaze!AB320,DU!A:A,0),1))</f>
        <v>0</v>
      </c>
      <c r="AE320" s="19"/>
      <c r="AF320" s="19"/>
      <c r="AG320" s="19"/>
      <c r="AH320" s="17" t="str">
        <f t="shared" si="132"/>
        <v/>
      </c>
      <c r="AI320" s="19"/>
      <c r="AJ320" s="639"/>
      <c r="AK320" s="639"/>
      <c r="AL320" s="639"/>
      <c r="AM320" s="639">
        <f>IF(Duombaze!AJ320="",0,INDEX(DU!I:I,MATCH(Duombaze!AJ320,DU!A:A,0),1))+IF(Duombaze!AK320="",0,INDEX(DU!I:I,MATCH(Duombaze!AK320,DU!A:A,0),1))+IF(Duombaze!AL320="",0,INDEX(DU!I:I,MATCH(Duombaze!AL320,DU!A:A,0),1))</f>
        <v>0</v>
      </c>
      <c r="AN320" s="639">
        <f>IF(Duombaze!AJ320="",0,INDEX(DU!K:K,MATCH(Duombaze!AJ320,DU!A:A,0),1))+IF(Duombaze!AK320="",0,INDEX(DU!K:K,MATCH(Duombaze!AK320,DU!A:A,0),1))+IF(Duombaze!AL320="",0,INDEX(DU!K:K,MATCH(Duombaze!AL320,DU!A:A,0),1))</f>
        <v>0</v>
      </c>
      <c r="AO320" s="19"/>
      <c r="AP320" s="19"/>
      <c r="AQ320" s="19" t="s">
        <v>438</v>
      </c>
      <c r="AR320" s="17" t="str">
        <f t="shared" si="136"/>
        <v>1 SPT3,5 Pagrindo hidraulines jungtys</v>
      </c>
      <c r="AS320" s="19" t="s">
        <v>1510</v>
      </c>
      <c r="AT320" s="639" t="s">
        <v>1510</v>
      </c>
      <c r="AU320" s="639"/>
      <c r="AV320" s="639"/>
      <c r="AW320" s="639"/>
      <c r="AX320" s="639"/>
      <c r="AY320" s="639"/>
      <c r="AZ320" s="639"/>
      <c r="BA320" s="639"/>
      <c r="BB320" s="639"/>
      <c r="BC320" s="639">
        <f>IF(Duombaze!AT320="",0,INDEX(DU!I:I,MATCH(Duombaze!AT320,DU!A:A,0),1))+IF(Duombaze!AU320="",0,INDEX(DU!I:I,MATCH(Duombaze!AU320,DU!A:A,0),1))+IF(Duombaze!AV320="",0,INDEX(DU!I:I,MATCH(Duombaze!AV320,DU!A:A,0),1))+IF(Duombaze!AW320="",0,INDEX(DU!I:I,MATCH(Duombaze!AW320,DU!A:A,0),1))+IF(Duombaze!AX320="",0,INDEX(DU!I:I,MATCH(Duombaze!AX320,DU!A:A,0),1))+IF(Duombaze!AY320="",0,INDEX(DU!I:I,MATCH(Duombaze!AY320,DU!A:A,0),1))+IF(Duombaze!AZ320="",0,INDEX(DU!I:I,MATCH(Duombaze!AZ320,DU!A:A,0),1))+IF(Duombaze!BA320="",0,INDEX(DU!I:I,MATCH(Duombaze!BA320,DU!A:A,0),1))+IF(Duombaze!BB320="",0,INDEX(DU!I:I,MATCH(Duombaze!BB320,DU!A:A,0),1))</f>
        <v>17.55</v>
      </c>
      <c r="BD320" s="638">
        <f>IF(Duombaze!AT320="",0,INDEX(DU!K:K,MATCH(Duombaze!AT320,DU!A:A,0),1))+IF(Duombaze!AU320="",0,INDEX(DU!K:K,MATCH(Duombaze!AU320,DU!A:A,0),1))+IF(Duombaze!AV320="",0,INDEX(DU!K:K,MATCH(Duombaze!AV320,DU!A:A,0),1))+IF(Duombaze!AW320="",0,INDEX(DU!K:K,MATCH(Duombaze!AW320,DU!A:A,0),1))+IF(Duombaze!AX320="",0,INDEX(DU!K:K,MATCH(Duombaze!AX320,DU!A:A,0),1))+IF(Duombaze!AY320="",0,INDEX(DU!K:K,MATCH(Duombaze!AY320,DU!A:A,0),1))+IF(Duombaze!AZ320="",0,INDEX(DU!K:K,MATCH(Duombaze!AZ320,DU!A:A,0),1))+IF(Duombaze!BA320="",0,INDEX(DU!K:K,MATCH(Duombaze!BA320,DU!A:A,0),1))+IF(Duombaze!BB320="",0,INDEX(DU!K:K,MATCH(Duombaze!BB320,DU!A:A,0),1))</f>
        <v>0</v>
      </c>
      <c r="BE320" s="19"/>
      <c r="BF320" s="19"/>
      <c r="BG320" s="66" t="s">
        <v>138</v>
      </c>
      <c r="BH320" s="17" t="str">
        <f t="shared" si="151"/>
        <v>1 SPT3,5 Pneumatiniai stabdžiai Wabco 2K su mech. LSV 0,4s</v>
      </c>
      <c r="BI320" s="6" t="s">
        <v>2775</v>
      </c>
      <c r="BJ320" s="6" t="s">
        <v>2775</v>
      </c>
      <c r="BK320" s="639"/>
      <c r="BL320" s="639"/>
      <c r="BM320" s="639">
        <f>IF(Duombaze!BJ320="",0,INDEX(DU!I:I,MATCH(Duombaze!BJ320,DU!A:A,0),1))+IF(Duombaze!BK320="",0,INDEX(DU!I:I,MATCH(Duombaze!BK320,DU!A:A,0),1))+IF(Duombaze!BL320="",0,INDEX(DU!I:I,MATCH(Duombaze!BL320,DU!A:A,0),1))</f>
        <v>360.09758499999998</v>
      </c>
      <c r="BN320" s="638">
        <f>IF(Duombaze!BJ320="",0,INDEX(DU!K:K,MATCH(Duombaze!BJ320,DU!A:A,0),1))+IF(Duombaze!BK320="",0,INDEX(DU!K:K,MATCH(Duombaze!BK320,DU!A:A,0),1))+IF(Duombaze!BL320="",0,INDEX(DU!K:K,MATCH(Duombaze!BL320,DU!A:A,0),1))</f>
        <v>66.61</v>
      </c>
      <c r="BO320" s="19"/>
      <c r="BP320" s="19"/>
      <c r="BQ320" s="19"/>
      <c r="BR320" s="19" t="str">
        <f t="shared" si="150"/>
        <v/>
      </c>
      <c r="BS320" s="19"/>
      <c r="BT320" s="19"/>
      <c r="BU320" s="19"/>
      <c r="BV320" s="19"/>
      <c r="BW320" s="19">
        <f>IF(Duombaze!BT320="",0,INDEX(DU!I:I,MATCH(Duombaze!BT320,DU!A:A,0),1))+IF(Duombaze!BU320="",0,INDEX(DU!I:I,MATCH(Duombaze!BU320,DU!A:A,0),1))+IF(Duombaze!BV320="",0,INDEX(DU!I:I,MATCH(Duombaze!BV320,DU!A:A,0),1))</f>
        <v>0</v>
      </c>
      <c r="BX320" s="19">
        <f>IF(Duombaze!BT320="",0,INDEX(DU!K:K,MATCH(Duombaze!BT320,DU!A:A,0),1))+IF(Duombaze!BU320="",0,INDEX(DU!K:K,MATCH(Duombaze!BU320,DU!A:A,0),1))+IF(Duombaze!BV320="",0,INDEX(DU!K:K,MATCH(Duombaze!BV320,DU!A:A,0),1))</f>
        <v>0</v>
      </c>
      <c r="BY320" s="19"/>
      <c r="BZ320" s="19"/>
      <c r="CA320" s="19" t="s">
        <v>3416</v>
      </c>
      <c r="CB320" s="19" t="str">
        <f t="shared" si="152"/>
        <v>1 SPT3,5 Mechaninė koja SIMOL P548</v>
      </c>
      <c r="CC320" s="19" t="s">
        <v>3415</v>
      </c>
      <c r="CD320" s="6">
        <f>IF(Duombaze!CC320="",0,INDEX(DU!I:I,MATCH(Duombaze!CC320,DU!A:A,0),1))</f>
        <v>0</v>
      </c>
      <c r="CE320" s="17">
        <f>IF(Duombaze!CC320="",0,INDEX(DU!K:K,MATCH(Duombaze!CC320,DU!A:A,0),1))</f>
        <v>0</v>
      </c>
      <c r="CF320" s="19"/>
      <c r="CG320" s="19"/>
      <c r="CH320" s="19" t="s">
        <v>452</v>
      </c>
      <c r="CI320" s="17" t="str">
        <f t="shared" si="138"/>
        <v>1 SPT3,5 Priekinė kilpa UMEGA D40 (02752)</v>
      </c>
      <c r="CJ320" s="19" t="s">
        <v>453</v>
      </c>
      <c r="CK320" s="19">
        <f>IF(Duombaze!CJ320="",0,INDEX(DU!I:I,MATCH(Duombaze!CJ320,DU!A:A,0),1))</f>
        <v>31.358699999999999</v>
      </c>
      <c r="CL320" s="17">
        <f>IF(Duombaze!CJ320="",0,INDEX(DU!K:K,MATCH(Duombaze!CJ320,DU!A:A,0),1))</f>
        <v>14.935</v>
      </c>
      <c r="CM320" s="19"/>
      <c r="CN320" s="19"/>
      <c r="CO320" s="19" t="s">
        <v>677</v>
      </c>
      <c r="CP320" s="17" t="str">
        <f t="shared" si="139"/>
        <v>1 SPT3,5 Rankinis stabdis puspriekabėms</v>
      </c>
      <c r="CQ320" s="19" t="s">
        <v>1597</v>
      </c>
      <c r="CR320" s="639" t="s">
        <v>1597</v>
      </c>
      <c r="CS320" s="639"/>
      <c r="CT320" s="639">
        <f>IF(Duombaze!CR320="",0,INDEX(DU!I:I,MATCH(Duombaze!CR320,DU!A:A,0),1))+IF(Duombaze!CS320="",0,INDEX(DU!I:I,MATCH(Duombaze!CS320,DU!A:A,0),1))</f>
        <v>39.4337023688134</v>
      </c>
      <c r="CU320" s="19">
        <f>IF(Duombaze!CR320="",0,INDEX(DU!K:K,MATCH(Duombaze!CR320,DU!A:A,0),1))+IF(Duombaze!CS320="",0,INDEX(DU!K:K,MATCH(Duombaze!CS320,DU!A:A,0),1))</f>
        <v>35.47</v>
      </c>
      <c r="CV320" s="19"/>
      <c r="CW320" s="19"/>
      <c r="CX320" s="19"/>
      <c r="CY320" s="17" t="str">
        <f t="shared" si="140"/>
        <v/>
      </c>
      <c r="CZ320" s="19"/>
      <c r="DA320" s="672"/>
      <c r="DB320" s="672"/>
      <c r="DC320" s="672">
        <f>IF(Duombaze!DA320="",0,INDEX(DU!I:I,MATCH(Duombaze!DA320,DU!A:A,0),1))+IF(Duombaze!DB320="",0,INDEX(DU!I:I,MATCH(Duombaze!DB320,DU!A:A,0),1))</f>
        <v>0</v>
      </c>
      <c r="DD320" s="19">
        <f>IF(Duombaze!DA320="",0,INDEX(DU!K:K,MATCH(Duombaze!DA320,DU!A:A,0),1))+IF(Duombaze!DB320="",0,INDEX(DU!K:K,MATCH(Duombaze!DB320,DU!A:A,0),1))</f>
        <v>0</v>
      </c>
      <c r="DE320" s="19"/>
      <c r="DF320" s="19"/>
      <c r="DG320" s="19"/>
      <c r="DH320" s="19" t="str">
        <f t="shared" si="141"/>
        <v/>
      </c>
      <c r="DI320" s="19"/>
      <c r="DJ320" s="672"/>
      <c r="DK320" s="678"/>
      <c r="DL320" s="678">
        <f>IF(Duombaze!DJ320="",0,INDEX(DU!I:I,MATCH(Duombaze!DJ320,DU!A:A,0),1))+IF(Duombaze!DK320="",0,INDEX(DU!I:I,MATCH(Duombaze!DK320,DU!A:A,0),1))</f>
        <v>0</v>
      </c>
      <c r="DM320" s="19">
        <f>IF(Duombaze!DJ320="",0,INDEX(DU!K:K,MATCH(Duombaze!DJ320,DU!A:A,0),1))+IF(Duombaze!DK320="",0,INDEX(DU!K:K,MATCH(Duombaze!DK320,DU!A:A,0),1))</f>
        <v>0</v>
      </c>
      <c r="DN320" s="52"/>
      <c r="DO320" s="52"/>
      <c r="DP320" s="52" t="s">
        <v>460</v>
      </c>
      <c r="DQ320" s="17" t="str">
        <f t="shared" si="142"/>
        <v>1 SPT3,5 Apšvietimas su atšvaistais</v>
      </c>
      <c r="DR320" s="65" t="s">
        <v>461</v>
      </c>
      <c r="DS320" s="692" t="s">
        <v>461</v>
      </c>
      <c r="DT320" s="692"/>
      <c r="DU320" s="692"/>
      <c r="DV320" s="692"/>
      <c r="DW320" s="692">
        <f>IF(Duombaze!DS320="",0,INDEX(DU!I:I,MATCH(Duombaze!DS320,DU!A:A,0),1))+IF(Duombaze!DT320="",0,INDEX(DU!I:I,MATCH(Duombaze!DT320,DU!A:A,0),1))+IF(Duombaze!DU320="",0,INDEX(DU!I:I,MATCH(Duombaze!DU320,DU!A:A,0),1))+IF(Duombaze!DV320="",0,INDEX(DU!I:I,MATCH(Duombaze!DV320,DU!A:A,0),1))</f>
        <v>52.880323809523802</v>
      </c>
      <c r="DX320" s="638">
        <f>IF(Duombaze!DS320="",0,INDEX(DU!K:K,MATCH(Duombaze!DS320,DU!A:A,0),1))+IF(Duombaze!DT320="",0,INDEX(DU!K:K,MATCH(Duombaze!DT320,DU!A:A,0),1))+IF(Duombaze!DU320="",0,INDEX(DU!K:K,MATCH(Duombaze!DU320,DU!A:A,0),1))+IF(Duombaze!DV320="",0,INDEX(DU!K:KH,MATCH(Duombaze!DV320,DU!A:A,0),1))</f>
        <v>0</v>
      </c>
      <c r="DY320" s="65"/>
      <c r="DZ320" s="65"/>
      <c r="EA320" s="19"/>
      <c r="EB320" s="19" t="str">
        <f t="shared" si="124"/>
        <v/>
      </c>
      <c r="EC320" s="19"/>
      <c r="ED320" s="19">
        <f>IF(Duombaze!EC320="",0,INDEX(DU!I:I,MATCH(Duombaze!EC320,DU!A:A,0),1))</f>
        <v>0</v>
      </c>
      <c r="EE320" s="638">
        <f>IF(Duombaze!EC320="",0,INDEX(DU!K:K,MATCH(Duombaze!EC320,DU!A:A,0),1))</f>
        <v>0</v>
      </c>
      <c r="EF320" s="19"/>
      <c r="EG320" s="19"/>
      <c r="EH320" s="19" t="s">
        <v>1563</v>
      </c>
      <c r="EI320" s="17" t="str">
        <f t="shared" si="153"/>
        <v>1 SPT3,5 Lipdukai universalūs</v>
      </c>
      <c r="EJ320" s="19" t="s">
        <v>465</v>
      </c>
      <c r="EK320" s="672" t="s">
        <v>465</v>
      </c>
      <c r="EL320" s="672"/>
      <c r="EM320" s="672"/>
      <c r="EN320" s="672">
        <f>IF(Duombaze!EK320="",0,INDEX(DU!I:I,MATCH(Duombaze!EK320,DU!A:A,0),1))+IF(Duombaze!EL320="",0,INDEX(DU!I:I,MATCH(Duombaze!EL320,DU!A:A,0),1))+IF(Duombaze!EM320="",0,INDEX(DU!I:I,MATCH(Duombaze!EM320,DU!A:A,0),1))</f>
        <v>8.86</v>
      </c>
      <c r="EO320" s="19">
        <f>IF(Duombaze!EK320="",0,INDEX(DU!K:K,MATCH(Duombaze!EK320,DU!A:A,0),1))+IF(Duombaze!EL320="",0,INDEX(DU!K:K,MATCH(Duombaze!EL320,DU!A:A,0),1))+IF(Duombaze!EM320="",0,INDEX(DU!K:K,MATCH(Duombaze!EM320,DU!A:A,0),1))</f>
        <v>0</v>
      </c>
      <c r="EP320" s="19"/>
      <c r="EQ320" s="19"/>
      <c r="ER320" s="17" t="s">
        <v>1497</v>
      </c>
      <c r="ES320" s="17" t="str">
        <f t="shared" si="125"/>
        <v>1 SPT3,5 Montuojami</v>
      </c>
      <c r="ET320" s="19"/>
      <c r="EU320" s="19"/>
      <c r="EV320" s="19"/>
      <c r="EW320" s="19"/>
      <c r="EX320" s="19" t="str">
        <f t="shared" si="149"/>
        <v/>
      </c>
      <c r="EY320" s="19"/>
      <c r="EZ320" s="672"/>
      <c r="FA320" s="672"/>
      <c r="FB320" s="672">
        <f>IF(Duombaze!EZ320="",0,INDEX(DU!I:I,MATCH(Duombaze!EZ320,DU!A:A,0),1))+IF(Duombaze!FA320="",0,INDEX(DU!I:I,MATCH(Duombaze!FA320,DU!A:A,0),1))</f>
        <v>0</v>
      </c>
      <c r="FC320" s="19">
        <f>IF(Duombaze!EZ320="",0,INDEX(DU!K:K,MATCH(Duombaze!EZ320,DU!A:A,0),1))+IF(Duombaze!FA320="",0,INDEX(DU!K:K,MATCH(Duombaze!FA320,DU!A:A,0),1))</f>
        <v>0</v>
      </c>
      <c r="FD320" s="19"/>
      <c r="FE320" s="19"/>
      <c r="FF320" s="19"/>
      <c r="FG320" s="19"/>
      <c r="FH320" s="19"/>
      <c r="FI320" s="19"/>
      <c r="FJ320" s="19"/>
      <c r="FK320" s="65"/>
      <c r="FL320" s="18"/>
      <c r="FM320" s="671"/>
      <c r="FN320" s="671"/>
      <c r="FO320" s="671"/>
      <c r="FP320" s="671"/>
      <c r="FQ320" s="671">
        <f>IF(Duombaze!FM320="",0,INDEX(DU!I:I,MATCH(Duombaze!FM320,DU!A:A,0),1))+IF(Duombaze!FN320="",0,INDEX(DU!I:I,MATCH(Duombaze!FN320,DU!A:A,0),1))+IF(Duombaze!FO320="",0,INDEX(DU!I:I,MATCH(Duombaze!FO320,DU!A:A,0),1))+IF(Duombaze!FP320="",0,INDEX(DU!I:I,MATCH(Duombaze!FP320,DU!A:A,0),1))</f>
        <v>0</v>
      </c>
      <c r="FR320" s="671">
        <f>IF(Duombaze!FM320="",0,INDEX(DU!K:K,MATCH(Duombaze!FM320,DU!A:A,0),1))+IF(Duombaze!FN320="",0,INDEX(DU!K:K,MATCH(Duombaze!FN320,DU!A:A,0),1))+IF(Duombaze!FO320="",0,INDEX(DU!K:K,MATCH(Duombaze!FO320,DU!A:A,0),1))+IF(Duombaze!FP320="",0,INDEX(DU!K:K,MATCH(Duombaze!FP320,DU!A:A,0),1))</f>
        <v>0</v>
      </c>
      <c r="FT320" s="100" t="s">
        <v>458</v>
      </c>
      <c r="FU320" s="20" t="str">
        <f>IF(FT320&lt;&gt;"",A321&amp;" "&amp;C321&amp;" "&amp;FT320,"")</f>
        <v>2 SPT3,5 11,5/80-15,3 Alliance 320 14PR {139A8/135b} N6</v>
      </c>
      <c r="FY320" s="7"/>
      <c r="FZ320" s="7"/>
      <c r="GA320" s="7"/>
    </row>
    <row r="321" spans="1:183" s="20" customFormat="1" ht="23.45" customHeight="1" x14ac:dyDescent="0.25">
      <c r="A321" s="41">
        <v>2</v>
      </c>
      <c r="B321" s="41" t="s">
        <v>786</v>
      </c>
      <c r="C321" s="78" t="s">
        <v>214</v>
      </c>
      <c r="D321" s="19"/>
      <c r="E321" s="17" t="str">
        <f t="shared" si="145"/>
        <v/>
      </c>
      <c r="F321" s="19"/>
      <c r="G321" s="639"/>
      <c r="H321" s="639"/>
      <c r="I321" s="639"/>
      <c r="J321" s="639"/>
      <c r="K321" s="639"/>
      <c r="L321" s="639"/>
      <c r="M321" s="639"/>
      <c r="N321" s="639"/>
      <c r="O321" s="639"/>
      <c r="P321" s="638">
        <f>IF(Duombaze!G321="",0,INDEX(DU!I:I,MATCH(Duombaze!G321,DU!A:A,0),1))+IF(Duombaze!H321="",0,INDEX(DU!I:I,MATCH(Duombaze!H321,DU!A:A,0),1))+IF(Duombaze!I321="",0,INDEX(DU!I:I,MATCH(Duombaze!I321,DU!A:A,0),1))+IF(Duombaze!J321="",0,INDEX(DU!I:I,MATCH(Duombaze!J321,DU!A:A,0),1))+IF(Duombaze!K321="",0,INDEX(DU!I:I,MATCH(Duombaze!K321,DU!A:A,0),1))+IF(Duombaze!L321="",0,INDEX(DU!I:I,MATCH(Duombaze!L321,DU!A:A,0),1))+IF(Duombaze!M321="",0,INDEX(DU!I:I,MATCH(Duombaze!M321,DU!A:A,0),1))+IF(Duombaze!N321="",0,INDEX(DU!I:I,MATCH(Duombaze!N321,DU!A:A,0),1))+IF(Duombaze!O321="",0,INDEX(DU!I:I,MATCH(Duombaze!O321,DU!A:A,0),1))</f>
        <v>0</v>
      </c>
      <c r="Q321" s="638">
        <f>IF(Duombaze!G321="",0,INDEX(DU!K:K,MATCH(Duombaze!G321,DU!A:A,0),1))+IF(Duombaze!H321="",0,INDEX(DU!K:K,MATCH(Duombaze!H321,DU!A:A,0),1))+IF(Duombaze!I321="",0,INDEX(DU!K:K,MATCH(Duombaze!I321,DU!A:A,0),1))+IF(Duombaze!J321="",0,INDEX(DU!K:K,MATCH(Duombaze!J321,DU!A:A,0),1))+IF(Duombaze!K321="",0,INDEX(DU!K:K,MATCH(Duombaze!K321,DU!A:A,0),1))+IF(Duombaze!L321="",0,INDEX(DU!K:K,MATCH(Duombaze!L321,DU!A:A,0),1))+IF(Duombaze!M321="",0,INDEX(DU!K:K,MATCH(Duombaze!M321,DU!A:A,0),1))+IF(Duombaze!N321="",0,INDEX(DU!K:K,MATCH(Duombaze!N321,DU!A:A,0),1))+IF(Duombaze!O321="",0,INDEX(DU!K:K,MATCH(Duombaze!O321,DU!A:A,0),1))</f>
        <v>0</v>
      </c>
      <c r="R321" s="19"/>
      <c r="S321" s="52"/>
      <c r="T321" s="881"/>
      <c r="U321" s="17">
        <f>IF(Duombaze!T321="",0,INDEX(DU!I:I,MATCH(Duombaze!T321,DU!A:A,0),1))</f>
        <v>0</v>
      </c>
      <c r="V321" s="17">
        <f>IF(Duombaze!T321="",0,INDEX(DU!K:K,MATCH(Duombaze!T321,DU!A:A,0),1))</f>
        <v>0</v>
      </c>
      <c r="W321" s="19"/>
      <c r="X321" s="19"/>
      <c r="Y321" s="134"/>
      <c r="Z321" s="65"/>
      <c r="AA321" s="17" t="str">
        <f t="shared" si="154"/>
        <v/>
      </c>
      <c r="AB321" s="19"/>
      <c r="AC321" s="19">
        <f>IF(Duombaze!AB321="",0,INDEX(DU!I:I,MATCH(Duombaze!AB321,DU!A:A,0),1))</f>
        <v>0</v>
      </c>
      <c r="AD321" s="25">
        <f>IF(Duombaze!AB321="",0,INDEX(DU!K:K,MATCH(Duombaze!AB321,DU!A:A,0),1))</f>
        <v>0</v>
      </c>
      <c r="AE321" s="19"/>
      <c r="AF321" s="19"/>
      <c r="AG321" s="19"/>
      <c r="AH321" s="17" t="str">
        <f t="shared" si="132"/>
        <v/>
      </c>
      <c r="AI321" s="19"/>
      <c r="AJ321" s="639"/>
      <c r="AK321" s="639"/>
      <c r="AL321" s="639"/>
      <c r="AM321" s="639">
        <f>IF(Duombaze!AJ321="",0,INDEX(DU!I:I,MATCH(Duombaze!AJ321,DU!A:A,0),1))+IF(Duombaze!AK321="",0,INDEX(DU!I:I,MATCH(Duombaze!AK321,DU!A:A,0),1))+IF(Duombaze!AL321="",0,INDEX(DU!I:I,MATCH(Duombaze!AL321,DU!A:A,0),1))</f>
        <v>0</v>
      </c>
      <c r="AN321" s="639">
        <f>IF(Duombaze!AJ321="",0,INDEX(DU!K:K,MATCH(Duombaze!AJ321,DU!A:A,0),1))+IF(Duombaze!AK321="",0,INDEX(DU!K:K,MATCH(Duombaze!AK321,DU!A:A,0),1))+IF(Duombaze!AL321="",0,INDEX(DU!K:K,MATCH(Duombaze!AL321,DU!A:A,0),1))</f>
        <v>0</v>
      </c>
      <c r="AO321" s="19"/>
      <c r="AP321" s="19"/>
      <c r="AQ321" s="19"/>
      <c r="AR321" s="17" t="str">
        <f t="shared" si="136"/>
        <v/>
      </c>
      <c r="AS321" s="19"/>
      <c r="AT321" s="639"/>
      <c r="AU321" s="639"/>
      <c r="AV321" s="639"/>
      <c r="AW321" s="639"/>
      <c r="AX321" s="639"/>
      <c r="AY321" s="639"/>
      <c r="AZ321" s="639"/>
      <c r="BA321" s="639"/>
      <c r="BB321" s="639"/>
      <c r="BC321" s="639">
        <f>IF(Duombaze!AT321="",0,INDEX(DU!I:I,MATCH(Duombaze!AT321,DU!A:A,0),1))+IF(Duombaze!AU321="",0,INDEX(DU!I:I,MATCH(Duombaze!AU321,DU!A:A,0),1))+IF(Duombaze!AV321="",0,INDEX(DU!I:I,MATCH(Duombaze!AV321,DU!A:A,0),1))+IF(Duombaze!AW321="",0,INDEX(DU!I:I,MATCH(Duombaze!AW321,DU!A:A,0),1))+IF(Duombaze!AX321="",0,INDEX(DU!I:I,MATCH(Duombaze!AX321,DU!A:A,0),1))+IF(Duombaze!AY321="",0,INDEX(DU!I:I,MATCH(Duombaze!AY321,DU!A:A,0),1))+IF(Duombaze!AZ321="",0,INDEX(DU!I:I,MATCH(Duombaze!AZ321,DU!A:A,0),1))+IF(Duombaze!BA321="",0,INDEX(DU!I:I,MATCH(Duombaze!BA321,DU!A:A,0),1))+IF(Duombaze!BB321="",0,INDEX(DU!I:I,MATCH(Duombaze!BB321,DU!A:A,0),1))</f>
        <v>0</v>
      </c>
      <c r="BD321" s="638">
        <f>IF(Duombaze!AT321="",0,INDEX(DU!K:K,MATCH(Duombaze!AT321,DU!A:A,0),1))+IF(Duombaze!AU321="",0,INDEX(DU!K:K,MATCH(Duombaze!AU321,DU!A:A,0),1))+IF(Duombaze!AV321="",0,INDEX(DU!K:K,MATCH(Duombaze!AV321,DU!A:A,0),1))+IF(Duombaze!AW321="",0,INDEX(DU!K:K,MATCH(Duombaze!AW321,DU!A:A,0),1))+IF(Duombaze!AX321="",0,INDEX(DU!K:K,MATCH(Duombaze!AX321,DU!A:A,0),1))+IF(Duombaze!AY321="",0,INDEX(DU!K:K,MATCH(Duombaze!AY321,DU!A:A,0),1))+IF(Duombaze!AZ321="",0,INDEX(DU!K:K,MATCH(Duombaze!AZ321,DU!A:A,0),1))+IF(Duombaze!BA321="",0,INDEX(DU!K:K,MATCH(Duombaze!BA321,DU!A:A,0),1))+IF(Duombaze!BB321="",0,INDEX(DU!K:K,MATCH(Duombaze!BB321,DU!A:A,0),1))</f>
        <v>0</v>
      </c>
      <c r="BE321" s="19"/>
      <c r="BF321" s="19"/>
      <c r="BG321" s="65" t="s">
        <v>2752</v>
      </c>
      <c r="BH321" s="17" t="str">
        <f t="shared" si="151"/>
        <v>2 SPT3,5 Pneumatiniai stabdžiai  WABCO vieno kontūro (mech. LSV)</v>
      </c>
      <c r="BI321" s="19" t="s">
        <v>2754</v>
      </c>
      <c r="BJ321" s="639" t="s">
        <v>2754</v>
      </c>
      <c r="BK321" s="639"/>
      <c r="BL321" s="639"/>
      <c r="BM321" s="639">
        <f>IF(Duombaze!BJ321="",0,INDEX(DU!I:I,MATCH(Duombaze!BJ321,DU!A:A,0),1))+IF(Duombaze!BK321="",0,INDEX(DU!I:I,MATCH(Duombaze!BK321,DU!A:A,0),1))+IF(Duombaze!BL321="",0,INDEX(DU!I:I,MATCH(Duombaze!BL321,DU!A:A,0),1))</f>
        <v>377.51301999999998</v>
      </c>
      <c r="BN321" s="638">
        <f>IF(Duombaze!BJ321="",0,INDEX(DU!K:K,MATCH(Duombaze!BJ321,DU!A:A,0),1))+IF(Duombaze!BK321="",0,INDEX(DU!K:K,MATCH(Duombaze!BK321,DU!A:A,0),1))+IF(Duombaze!BL321="",0,INDEX(DU!K:K,MATCH(Duombaze!BL321,DU!A:A,0),1))</f>
        <v>85.864999999999995</v>
      </c>
      <c r="BO321" s="19"/>
      <c r="BP321" s="19"/>
      <c r="BQ321" s="19"/>
      <c r="BR321" s="19" t="str">
        <f t="shared" si="150"/>
        <v/>
      </c>
      <c r="BS321" s="19"/>
      <c r="BT321" s="19"/>
      <c r="BU321" s="19"/>
      <c r="BV321" s="19"/>
      <c r="BW321" s="19">
        <f>IF(Duombaze!BT321="",0,INDEX(DU!I:I,MATCH(Duombaze!BT321,DU!A:A,0),1))+IF(Duombaze!BU321="",0,INDEX(DU!I:I,MATCH(Duombaze!BU321,DU!A:A,0),1))+IF(Duombaze!BV321="",0,INDEX(DU!I:I,MATCH(Duombaze!BV321,DU!A:A,0),1))</f>
        <v>0</v>
      </c>
      <c r="BX321" s="19">
        <f>IF(Duombaze!BT321="",0,INDEX(DU!K:K,MATCH(Duombaze!BT321,DU!A:A,0),1))+IF(Duombaze!BU321="",0,INDEX(DU!K:K,MATCH(Duombaze!BU321,DU!A:A,0),1))+IF(Duombaze!BV321="",0,INDEX(DU!K:K,MATCH(Duombaze!BV321,DU!A:A,0),1))</f>
        <v>0</v>
      </c>
      <c r="BY321" s="19"/>
      <c r="BZ321" s="19"/>
      <c r="CA321" s="19" t="s">
        <v>3414</v>
      </c>
      <c r="CB321" s="19" t="str">
        <f t="shared" si="152"/>
        <v>2 SPT3,5 Hidraulinė koja PIP02 su jungtimis</v>
      </c>
      <c r="CC321" s="19" t="s">
        <v>3250</v>
      </c>
      <c r="CD321" s="6">
        <f>IF(Duombaze!CC321="",0,INDEX(DU!I:I,MATCH(Duombaze!CC321,DU!A:A,0),1))</f>
        <v>142.658488833333</v>
      </c>
      <c r="CE321" s="17">
        <f>IF(Duombaze!CC321="",0,INDEX(DU!K:K,MATCH(Duombaze!CC321,DU!A:A,0),1))</f>
        <v>0</v>
      </c>
      <c r="CF321" s="19"/>
      <c r="CG321" s="19"/>
      <c r="CH321" s="19" t="s">
        <v>454</v>
      </c>
      <c r="CI321" s="17" t="str">
        <f t="shared" si="138"/>
        <v>2 SPT3,5 Priekinė kilpa UMEGA D50 (AE4255)</v>
      </c>
      <c r="CJ321" s="19" t="s">
        <v>455</v>
      </c>
      <c r="CK321" s="19">
        <f>IF(Duombaze!CJ321="",0,INDEX(DU!I:I,MATCH(Duombaze!CJ321,DU!A:A,0),1))</f>
        <v>58.5267428571428</v>
      </c>
      <c r="CL321" s="17">
        <f>IF(Duombaze!CJ321="",0,INDEX(DU!K:K,MATCH(Duombaze!CJ321,DU!A:A,0),1))</f>
        <v>11.59</v>
      </c>
      <c r="CM321" s="19"/>
      <c r="CN321" s="19"/>
      <c r="CO321" s="19" t="s">
        <v>652</v>
      </c>
      <c r="CP321" s="17" t="str">
        <f t="shared" si="139"/>
        <v>2 SPT3,5 Ratų atsparos</v>
      </c>
      <c r="CQ321" s="19" t="s">
        <v>1494</v>
      </c>
      <c r="CR321" s="639" t="s">
        <v>1494</v>
      </c>
      <c r="CS321" s="639"/>
      <c r="CT321" s="639">
        <f>IF(Duombaze!CR321="",0,INDEX(DU!I:I,MATCH(Duombaze!CR321,DU!A:A,0),1))+IF(Duombaze!CS321="",0,INDEX(DU!I:I,MATCH(Duombaze!CS321,DU!A:A,0),1))</f>
        <v>23.4618</v>
      </c>
      <c r="CU321" s="19">
        <f>IF(Duombaze!CR321="",0,INDEX(DU!K:K,MATCH(Duombaze!CR321,DU!A:A,0),1))+IF(Duombaze!CS321="",0,INDEX(DU!K:K,MATCH(Duombaze!CS321,DU!A:A,0),1))</f>
        <v>0</v>
      </c>
      <c r="CV321" s="19"/>
      <c r="CW321" s="19"/>
      <c r="CX321" s="19"/>
      <c r="CY321" s="17" t="str">
        <f t="shared" si="140"/>
        <v/>
      </c>
      <c r="CZ321" s="19"/>
      <c r="DA321" s="672"/>
      <c r="DB321" s="672"/>
      <c r="DC321" s="672">
        <f>IF(Duombaze!DA321="",0,INDEX(DU!I:I,MATCH(Duombaze!DA321,DU!A:A,0),1))+IF(Duombaze!DB321="",0,INDEX(DU!I:I,MATCH(Duombaze!DB321,DU!A:A,0),1))</f>
        <v>0</v>
      </c>
      <c r="DD321" s="19">
        <f>IF(Duombaze!DA321="",0,INDEX(DU!K:K,MATCH(Duombaze!DA321,DU!A:A,0),1))+IF(Duombaze!DB321="",0,INDEX(DU!K:K,MATCH(Duombaze!DB321,DU!A:A,0),1))</f>
        <v>0</v>
      </c>
      <c r="DE321" s="19"/>
      <c r="DF321" s="19"/>
      <c r="DG321" s="19"/>
      <c r="DH321" s="19" t="str">
        <f t="shared" si="141"/>
        <v/>
      </c>
      <c r="DI321" s="19"/>
      <c r="DJ321" s="672"/>
      <c r="DK321" s="678"/>
      <c r="DL321" s="678">
        <f>IF(Duombaze!DJ321="",0,INDEX(DU!I:I,MATCH(Duombaze!DJ321,DU!A:A,0),1))+IF(Duombaze!DK321="",0,INDEX(DU!I:I,MATCH(Duombaze!DK321,DU!A:A,0),1))</f>
        <v>0</v>
      </c>
      <c r="DM321" s="19">
        <f>IF(Duombaze!DJ321="",0,INDEX(DU!K:K,MATCH(Duombaze!DJ321,DU!A:A,0),1))+IF(Duombaze!DK321="",0,INDEX(DU!K:K,MATCH(Duombaze!DK321,DU!A:A,0),1))</f>
        <v>0</v>
      </c>
      <c r="DN321" s="52"/>
      <c r="DO321" s="52"/>
      <c r="DP321" s="52" t="s">
        <v>462</v>
      </c>
      <c r="DQ321" s="17" t="str">
        <f t="shared" si="142"/>
        <v>2 SPT3,5 Žibintai su šoniniais diodiniais</v>
      </c>
      <c r="DR321" s="65" t="s">
        <v>463</v>
      </c>
      <c r="DS321" s="692" t="s">
        <v>463</v>
      </c>
      <c r="DT321" s="692"/>
      <c r="DU321" s="692"/>
      <c r="DV321" s="692"/>
      <c r="DW321" s="692">
        <f>IF(Duombaze!DS321="",0,INDEX(DU!I:I,MATCH(Duombaze!DS321,DU!A:A,0),1))+IF(Duombaze!DT321="",0,INDEX(DU!I:I,MATCH(Duombaze!DT321,DU!A:A,0),1))+IF(Duombaze!DU321="",0,INDEX(DU!I:I,MATCH(Duombaze!DU321,DU!A:A,0),1))+IF(Duombaze!DV321="",0,INDEX(DU!I:I,MATCH(Duombaze!DV321,DU!A:A,0),1))</f>
        <v>72.742297278911494</v>
      </c>
      <c r="DX321" s="638">
        <f>IF(Duombaze!DS321="",0,INDEX(DU!K:K,MATCH(Duombaze!DS321,DU!A:A,0),1))+IF(Duombaze!DT321="",0,INDEX(DU!K:K,MATCH(Duombaze!DT321,DU!A:A,0),1))+IF(Duombaze!DU321="",0,INDEX(DU!K:K,MATCH(Duombaze!DU321,DU!A:A,0),1))+IF(Duombaze!DV321="",0,INDEX(DU!K:KH,MATCH(Duombaze!DV321,DU!A:A,0),1))</f>
        <v>0</v>
      </c>
      <c r="DY321" s="65"/>
      <c r="DZ321" s="65"/>
      <c r="EA321" s="19"/>
      <c r="EB321" s="19" t="str">
        <f t="shared" si="124"/>
        <v/>
      </c>
      <c r="EC321" s="19"/>
      <c r="ED321" s="19">
        <f>IF(Duombaze!EC321="",0,INDEX(DU!I:I,MATCH(Duombaze!EC321,DU!A:A,0),1))</f>
        <v>0</v>
      </c>
      <c r="EE321" s="638">
        <f>IF(Duombaze!EC321="",0,INDEX(DU!K:K,MATCH(Duombaze!EC321,DU!A:A,0),1))</f>
        <v>0</v>
      </c>
      <c r="EF321" s="19"/>
      <c r="EG321" s="19"/>
      <c r="EH321" s="19"/>
      <c r="EI321" s="17" t="str">
        <f t="shared" si="153"/>
        <v/>
      </c>
      <c r="EJ321" s="19"/>
      <c r="EK321" s="672"/>
      <c r="EL321" s="672"/>
      <c r="EM321" s="672"/>
      <c r="EN321" s="672">
        <f>IF(Duombaze!EK321="",0,INDEX(DU!I:I,MATCH(Duombaze!EK321,DU!A:A,0),1))+IF(Duombaze!EL321="",0,INDEX(DU!I:I,MATCH(Duombaze!EL321,DU!A:A,0),1))+IF(Duombaze!EM321="",0,INDEX(DU!I:I,MATCH(Duombaze!EM321,DU!A:A,0),1))</f>
        <v>0</v>
      </c>
      <c r="EO321" s="19">
        <f>IF(Duombaze!EK321="",0,INDEX(DU!K:K,MATCH(Duombaze!EK321,DU!A:A,0),1))+IF(Duombaze!EL321="",0,INDEX(DU!K:K,MATCH(Duombaze!EL321,DU!A:A,0),1))+IF(Duombaze!EM321="",0,INDEX(DU!K:K,MATCH(Duombaze!EM321,DU!A:A,0),1))</f>
        <v>0</v>
      </c>
      <c r="EP321" s="19"/>
      <c r="EQ321" s="19"/>
      <c r="ER321" s="17" t="s">
        <v>1498</v>
      </c>
      <c r="ES321" s="17" t="str">
        <f t="shared" si="125"/>
        <v>2 SPT3,5 Pakuojami</v>
      </c>
      <c r="ET321" s="19"/>
      <c r="EU321" s="19"/>
      <c r="EV321" s="19"/>
      <c r="EW321" s="19"/>
      <c r="EX321" s="19" t="str">
        <f t="shared" si="149"/>
        <v/>
      </c>
      <c r="EY321" s="19"/>
      <c r="EZ321" s="672"/>
      <c r="FA321" s="672"/>
      <c r="FB321" s="672">
        <f>IF(Duombaze!EZ321="",0,INDEX(DU!I:I,MATCH(Duombaze!EZ321,DU!A:A,0),1))+IF(Duombaze!FA321="",0,INDEX(DU!I:I,MATCH(Duombaze!FA321,DU!A:A,0),1))</f>
        <v>0</v>
      </c>
      <c r="FC321" s="19">
        <f>IF(Duombaze!EZ321="",0,INDEX(DU!K:K,MATCH(Duombaze!EZ321,DU!A:A,0),1))+IF(Duombaze!FA321="",0,INDEX(DU!K:K,MATCH(Duombaze!FA321,DU!A:A,0),1))</f>
        <v>0</v>
      </c>
      <c r="FD321" s="19"/>
      <c r="FE321" s="19"/>
      <c r="FF321" s="19"/>
      <c r="FG321" s="19"/>
      <c r="FH321" s="19"/>
      <c r="FI321" s="19"/>
      <c r="FJ321" s="19"/>
      <c r="FK321" s="65"/>
      <c r="FL321" s="18"/>
      <c r="FM321" s="671"/>
      <c r="FN321" s="671"/>
      <c r="FO321" s="671"/>
      <c r="FP321" s="671"/>
      <c r="FQ321" s="671">
        <f>IF(Duombaze!FM321="",0,INDEX(DU!I:I,MATCH(Duombaze!FM321,DU!A:A,0),1))+IF(Duombaze!FN321="",0,INDEX(DU!I:I,MATCH(Duombaze!FN321,DU!A:A,0),1))+IF(Duombaze!FO321="",0,INDEX(DU!I:I,MATCH(Duombaze!FO321,DU!A:A,0),1))+IF(Duombaze!FP321="",0,INDEX(DU!I:I,MATCH(Duombaze!FP321,DU!A:A,0),1))</f>
        <v>0</v>
      </c>
      <c r="FR321" s="671">
        <f>IF(Duombaze!FM321="",0,INDEX(DU!K:K,MATCH(Duombaze!FM321,DU!A:A,0),1))+IF(Duombaze!FN321="",0,INDEX(DU!K:K,MATCH(Duombaze!FN321,DU!A:A,0),1))+IF(Duombaze!FO321="",0,INDEX(DU!K:K,MATCH(Duombaze!FO321,DU!A:A,0),1))+IF(Duombaze!FP321="",0,INDEX(DU!K:K,MATCH(Duombaze!FP321,DU!A:A,0),1))</f>
        <v>0</v>
      </c>
      <c r="FT321" s="100" t="s">
        <v>459</v>
      </c>
      <c r="FU321" s="20" t="str">
        <f>IF(FT321&lt;&gt;"",A322&amp;" "&amp;C322&amp;" "&amp;FT321,"")</f>
        <v>3 SPT3,5 Kiti užsakomi ratai (būtina įrašyti)</v>
      </c>
      <c r="FY321" s="7"/>
      <c r="FZ321" s="7"/>
      <c r="GA321" s="7"/>
    </row>
    <row r="322" spans="1:183" s="20" customFormat="1" ht="23.45" customHeight="1" x14ac:dyDescent="0.25">
      <c r="A322" s="41">
        <v>3</v>
      </c>
      <c r="B322" s="41" t="s">
        <v>786</v>
      </c>
      <c r="C322" s="16" t="s">
        <v>214</v>
      </c>
      <c r="D322" s="19"/>
      <c r="E322" s="17" t="str">
        <f t="shared" si="145"/>
        <v/>
      </c>
      <c r="F322" s="19"/>
      <c r="G322" s="639"/>
      <c r="H322" s="639"/>
      <c r="I322" s="639"/>
      <c r="J322" s="639"/>
      <c r="K322" s="639"/>
      <c r="L322" s="639"/>
      <c r="M322" s="639"/>
      <c r="N322" s="639"/>
      <c r="O322" s="639"/>
      <c r="P322" s="638">
        <f>IF(Duombaze!G322="",0,INDEX(DU!I:I,MATCH(Duombaze!G322,DU!A:A,0),1))+IF(Duombaze!H322="",0,INDEX(DU!I:I,MATCH(Duombaze!H322,DU!A:A,0),1))+IF(Duombaze!I322="",0,INDEX(DU!I:I,MATCH(Duombaze!I322,DU!A:A,0),1))+IF(Duombaze!J322="",0,INDEX(DU!I:I,MATCH(Duombaze!J322,DU!A:A,0),1))+IF(Duombaze!K322="",0,INDEX(DU!I:I,MATCH(Duombaze!K322,DU!A:A,0),1))+IF(Duombaze!L322="",0,INDEX(DU!I:I,MATCH(Duombaze!L322,DU!A:A,0),1))+IF(Duombaze!M322="",0,INDEX(DU!I:I,MATCH(Duombaze!M322,DU!A:A,0),1))+IF(Duombaze!N322="",0,INDEX(DU!I:I,MATCH(Duombaze!N322,DU!A:A,0),1))+IF(Duombaze!O322="",0,INDEX(DU!I:I,MATCH(Duombaze!O322,DU!A:A,0),1))</f>
        <v>0</v>
      </c>
      <c r="Q322" s="638">
        <f>IF(Duombaze!G322="",0,INDEX(DU!K:K,MATCH(Duombaze!G322,DU!A:A,0),1))+IF(Duombaze!H322="",0,INDEX(DU!K:K,MATCH(Duombaze!H322,DU!A:A,0),1))+IF(Duombaze!I322="",0,INDEX(DU!K:K,MATCH(Duombaze!I322,DU!A:A,0),1))+IF(Duombaze!J322="",0,INDEX(DU!K:K,MATCH(Duombaze!J322,DU!A:A,0),1))+IF(Duombaze!K322="",0,INDEX(DU!K:K,MATCH(Duombaze!K322,DU!A:A,0),1))+IF(Duombaze!L322="",0,INDEX(DU!K:K,MATCH(Duombaze!L322,DU!A:A,0),1))+IF(Duombaze!M322="",0,INDEX(DU!K:K,MATCH(Duombaze!M322,DU!A:A,0),1))+IF(Duombaze!N322="",0,INDEX(DU!K:K,MATCH(Duombaze!N322,DU!A:A,0),1))+IF(Duombaze!O322="",0,INDEX(DU!K:K,MATCH(Duombaze!O322,DU!A:A,0),1))</f>
        <v>0</v>
      </c>
      <c r="R322" s="19"/>
      <c r="S322" s="52"/>
      <c r="T322" s="881"/>
      <c r="U322" s="17">
        <f>IF(Duombaze!T322="",0,INDEX(DU!I:I,MATCH(Duombaze!T322,DU!A:A,0),1))</f>
        <v>0</v>
      </c>
      <c r="V322" s="17">
        <f>IF(Duombaze!T322="",0,INDEX(DU!K:K,MATCH(Duombaze!T322,DU!A:A,0),1))</f>
        <v>0</v>
      </c>
      <c r="W322" s="19"/>
      <c r="X322" s="19"/>
      <c r="Y322" s="134"/>
      <c r="Z322" s="65"/>
      <c r="AA322" s="17" t="str">
        <f t="shared" si="154"/>
        <v/>
      </c>
      <c r="AB322" s="19"/>
      <c r="AC322" s="19">
        <f>IF(Duombaze!AB322="",0,INDEX(DU!I:I,MATCH(Duombaze!AB322,DU!A:A,0),1))</f>
        <v>0</v>
      </c>
      <c r="AD322" s="25">
        <f>IF(Duombaze!AB322="",0,INDEX(DU!K:K,MATCH(Duombaze!AB322,DU!A:A,0),1))</f>
        <v>0</v>
      </c>
      <c r="AE322" s="19"/>
      <c r="AF322" s="19"/>
      <c r="AG322" s="19"/>
      <c r="AH322" s="17" t="str">
        <f t="shared" si="132"/>
        <v/>
      </c>
      <c r="AI322" s="19"/>
      <c r="AJ322" s="639"/>
      <c r="AK322" s="639"/>
      <c r="AL322" s="639"/>
      <c r="AM322" s="639">
        <f>IF(Duombaze!AJ322="",0,INDEX(DU!I:I,MATCH(Duombaze!AJ322,DU!A:A,0),1))+IF(Duombaze!AK322="",0,INDEX(DU!I:I,MATCH(Duombaze!AK322,DU!A:A,0),1))+IF(Duombaze!AL322="",0,INDEX(DU!I:I,MATCH(Duombaze!AL322,DU!A:A,0),1))</f>
        <v>0</v>
      </c>
      <c r="AN322" s="639">
        <f>IF(Duombaze!AJ322="",0,INDEX(DU!K:K,MATCH(Duombaze!AJ322,DU!A:A,0),1))+IF(Duombaze!AK322="",0,INDEX(DU!K:K,MATCH(Duombaze!AK322,DU!A:A,0),1))+IF(Duombaze!AL322="",0,INDEX(DU!K:K,MATCH(Duombaze!AL322,DU!A:A,0),1))</f>
        <v>0</v>
      </c>
      <c r="AO322" s="19"/>
      <c r="AP322" s="19"/>
      <c r="AQ322" s="19"/>
      <c r="AR322" s="17" t="str">
        <f t="shared" si="136"/>
        <v/>
      </c>
      <c r="AS322" s="19"/>
      <c r="AT322" s="639"/>
      <c r="AU322" s="639"/>
      <c r="AV322" s="639"/>
      <c r="AW322" s="639"/>
      <c r="AX322" s="639"/>
      <c r="AY322" s="639"/>
      <c r="AZ322" s="639"/>
      <c r="BA322" s="639"/>
      <c r="BB322" s="639"/>
      <c r="BC322" s="639">
        <f>IF(Duombaze!AT322="",0,INDEX(DU!I:I,MATCH(Duombaze!AT322,DU!A:A,0),1))+IF(Duombaze!AU322="",0,INDEX(DU!I:I,MATCH(Duombaze!AU322,DU!A:A,0),1))+IF(Duombaze!AV322="",0,INDEX(DU!I:I,MATCH(Duombaze!AV322,DU!A:A,0),1))+IF(Duombaze!AW322="",0,INDEX(DU!I:I,MATCH(Duombaze!AW322,DU!A:A,0),1))+IF(Duombaze!AX322="",0,INDEX(DU!I:I,MATCH(Duombaze!AX322,DU!A:A,0),1))+IF(Duombaze!AY322="",0,INDEX(DU!I:I,MATCH(Duombaze!AY322,DU!A:A,0),1))+IF(Duombaze!AZ322="",0,INDEX(DU!I:I,MATCH(Duombaze!AZ322,DU!A:A,0),1))+IF(Duombaze!BA322="",0,INDEX(DU!I:I,MATCH(Duombaze!BA322,DU!A:A,0),1))+IF(Duombaze!BB322="",0,INDEX(DU!I:I,MATCH(Duombaze!BB322,DU!A:A,0),1))</f>
        <v>0</v>
      </c>
      <c r="BD322" s="638">
        <f>IF(Duombaze!AT322="",0,INDEX(DU!K:K,MATCH(Duombaze!AT322,DU!A:A,0),1))+IF(Duombaze!AU322="",0,INDEX(DU!K:K,MATCH(Duombaze!AU322,DU!A:A,0),1))+IF(Duombaze!AV322="",0,INDEX(DU!K:K,MATCH(Duombaze!AV322,DU!A:A,0),1))+IF(Duombaze!AW322="",0,INDEX(DU!K:K,MATCH(Duombaze!AW322,DU!A:A,0),1))+IF(Duombaze!AX322="",0,INDEX(DU!K:K,MATCH(Duombaze!AX322,DU!A:A,0),1))+IF(Duombaze!AY322="",0,INDEX(DU!K:K,MATCH(Duombaze!AY322,DU!A:A,0),1))+IF(Duombaze!AZ322="",0,INDEX(DU!K:K,MATCH(Duombaze!AZ322,DU!A:A,0),1))+IF(Duombaze!BA322="",0,INDEX(DU!K:K,MATCH(Duombaze!BA322,DU!A:A,0),1))+IF(Duombaze!BB322="",0,INDEX(DU!K:K,MATCH(Duombaze!BB322,DU!A:A,0),1))</f>
        <v>0</v>
      </c>
      <c r="BE322" s="19"/>
      <c r="BF322" s="19"/>
      <c r="BG322" s="65" t="s">
        <v>55</v>
      </c>
      <c r="BH322" s="17" t="str">
        <f t="shared" si="151"/>
        <v>3 SPT3,5 Hidrauliniai stabdžiai</v>
      </c>
      <c r="BI322" s="19" t="s">
        <v>2613</v>
      </c>
      <c r="BJ322" s="639" t="s">
        <v>3248</v>
      </c>
      <c r="BK322" s="639" t="s">
        <v>3016</v>
      </c>
      <c r="BL322" s="639"/>
      <c r="BM322" s="639">
        <f>IF(Duombaze!BJ322="",0,INDEX(DU!I:I,MATCH(Duombaze!BJ322,DU!A:A,0),1))+IF(Duombaze!BK322="",0,INDEX(DU!I:I,MATCH(Duombaze!BK322,DU!A:A,0),1))+IF(Duombaze!BL322="",0,INDEX(DU!I:I,MATCH(Duombaze!BL322,DU!A:A,0),1))</f>
        <v>68.76930137544349</v>
      </c>
      <c r="BN322" s="638">
        <f>IF(Duombaze!BJ322="",0,INDEX(DU!K:K,MATCH(Duombaze!BJ322,DU!A:A,0),1))+IF(Duombaze!BK322="",0,INDEX(DU!K:K,MATCH(Duombaze!BK322,DU!A:A,0),1))+IF(Duombaze!BL322="",0,INDEX(DU!K:K,MATCH(Duombaze!BL322,DU!A:A,0),1))</f>
        <v>23.18</v>
      </c>
      <c r="BO322" s="19"/>
      <c r="BP322" s="19"/>
      <c r="BQ322" s="19"/>
      <c r="BR322" s="19" t="str">
        <f t="shared" si="150"/>
        <v/>
      </c>
      <c r="BS322" s="19"/>
      <c r="BT322" s="19"/>
      <c r="BU322" s="19"/>
      <c r="BV322" s="19"/>
      <c r="BW322" s="19">
        <f>IF(Duombaze!BT322="",0,INDEX(DU!I:I,MATCH(Duombaze!BT322,DU!A:A,0),1))+IF(Duombaze!BU322="",0,INDEX(DU!I:I,MATCH(Duombaze!BU322,DU!A:A,0),1))+IF(Duombaze!BV322="",0,INDEX(DU!I:I,MATCH(Duombaze!BV322,DU!A:A,0),1))</f>
        <v>0</v>
      </c>
      <c r="BX322" s="19">
        <f>IF(Duombaze!BT322="",0,INDEX(DU!K:K,MATCH(Duombaze!BT322,DU!A:A,0),1))+IF(Duombaze!BU322="",0,INDEX(DU!K:K,MATCH(Duombaze!BU322,DU!A:A,0),1))+IF(Duombaze!BV322="",0,INDEX(DU!K:K,MATCH(Duombaze!BV322,DU!A:A,0),1))</f>
        <v>0</v>
      </c>
      <c r="BY322" s="19"/>
      <c r="BZ322" s="19"/>
      <c r="CA322" s="19"/>
      <c r="CB322" s="19" t="str">
        <f t="shared" si="152"/>
        <v/>
      </c>
      <c r="CC322" s="19"/>
      <c r="CD322" s="6">
        <f>IF(Duombaze!CC322="",0,INDEX(DU!I:I,MATCH(Duombaze!CC322,DU!A:A,0),1))</f>
        <v>0</v>
      </c>
      <c r="CE322" s="17">
        <f>IF(Duombaze!CC322="",0,INDEX(DU!K:K,MATCH(Duombaze!CC322,DU!A:A,0),1))</f>
        <v>0</v>
      </c>
      <c r="CF322" s="19"/>
      <c r="CG322" s="19"/>
      <c r="CH322" s="19" t="s">
        <v>2600</v>
      </c>
      <c r="CI322" s="17" t="str">
        <f t="shared" si="138"/>
        <v>3 SPT3,5 Priekinė kilpa DIN74054-40</v>
      </c>
      <c r="CJ322" s="19" t="s">
        <v>456</v>
      </c>
      <c r="CK322" s="19">
        <f>IF(Duombaze!CJ322="",0,INDEX(DU!I:I,MATCH(Duombaze!CJ322,DU!A:A,0),1))</f>
        <v>0</v>
      </c>
      <c r="CL322" s="17">
        <f>IF(Duombaze!CJ322="",0,INDEX(DU!K:K,MATCH(Duombaze!CJ322,DU!A:A,0),1))</f>
        <v>0</v>
      </c>
      <c r="CM322" s="19"/>
      <c r="CN322" s="19" t="s">
        <v>2127</v>
      </c>
      <c r="CO322" s="25" t="s">
        <v>1495</v>
      </c>
      <c r="CP322" s="17" t="str">
        <f t="shared" si="139"/>
        <v xml:space="preserve">3 SPT3,5 Rankinis + Ratų atsparos </v>
      </c>
      <c r="CQ322" s="19" t="s">
        <v>1828</v>
      </c>
      <c r="CR322" s="639" t="s">
        <v>1597</v>
      </c>
      <c r="CS322" s="639" t="s">
        <v>1494</v>
      </c>
      <c r="CT322" s="639">
        <f>IF(Duombaze!CR322="",0,INDEX(DU!I:I,MATCH(Duombaze!CR322,DU!A:A,0),1))+IF(Duombaze!CS322="",0,INDEX(DU!I:I,MATCH(Duombaze!CS322,DU!A:A,0),1))</f>
        <v>62.895502368813396</v>
      </c>
      <c r="CU322" s="19">
        <f>IF(Duombaze!CR322="",0,INDEX(DU!K:K,MATCH(Duombaze!CR322,DU!A:A,0),1))+IF(Duombaze!CS322="",0,INDEX(DU!K:K,MATCH(Duombaze!CS322,DU!A:A,0),1))</f>
        <v>35.47</v>
      </c>
      <c r="CV322" s="19"/>
      <c r="CW322" s="19"/>
      <c r="CX322" s="19"/>
      <c r="CY322" s="17" t="str">
        <f t="shared" si="140"/>
        <v/>
      </c>
      <c r="CZ322" s="19"/>
      <c r="DA322" s="672"/>
      <c r="DB322" s="672"/>
      <c r="DC322" s="672">
        <f>IF(Duombaze!DA322="",0,INDEX(DU!I:I,MATCH(Duombaze!DA322,DU!A:A,0),1))+IF(Duombaze!DB322="",0,INDEX(DU!I:I,MATCH(Duombaze!DB322,DU!A:A,0),1))</f>
        <v>0</v>
      </c>
      <c r="DD322" s="19">
        <f>IF(Duombaze!DA322="",0,INDEX(DU!K:K,MATCH(Duombaze!DA322,DU!A:A,0),1))+IF(Duombaze!DB322="",0,INDEX(DU!K:K,MATCH(Duombaze!DB322,DU!A:A,0),1))</f>
        <v>0</v>
      </c>
      <c r="DE322" s="19"/>
      <c r="DF322" s="19"/>
      <c r="DG322" s="19"/>
      <c r="DH322" s="19" t="str">
        <f t="shared" si="141"/>
        <v/>
      </c>
      <c r="DI322" s="19"/>
      <c r="DJ322" s="672"/>
      <c r="DK322" s="678"/>
      <c r="DL322" s="678">
        <f>IF(Duombaze!DJ322="",0,INDEX(DU!I:I,MATCH(Duombaze!DJ322,DU!A:A,0),1))+IF(Duombaze!DK322="",0,INDEX(DU!I:I,MATCH(Duombaze!DK322,DU!A:A,0),1))</f>
        <v>0</v>
      </c>
      <c r="DM322" s="19">
        <f>IF(Duombaze!DJ322="",0,INDEX(DU!K:K,MATCH(Duombaze!DJ322,DU!A:A,0),1))+IF(Duombaze!DK322="",0,INDEX(DU!K:K,MATCH(Duombaze!DK322,DU!A:A,0),1))</f>
        <v>0</v>
      </c>
      <c r="DN322" s="52"/>
      <c r="DO322" s="52"/>
      <c r="DP322" s="18"/>
      <c r="DQ322" s="17" t="str">
        <f t="shared" si="142"/>
        <v/>
      </c>
      <c r="DR322" s="53"/>
      <c r="DS322" s="696"/>
      <c r="DT322" s="696"/>
      <c r="DU322" s="696"/>
      <c r="DV322" s="696"/>
      <c r="DW322" s="696">
        <f>IF(Duombaze!DS322="",0,INDEX(DU!I:I,MATCH(Duombaze!DS322,DU!A:A,0),1))+IF(Duombaze!DT322="",0,INDEX(DU!I:I,MATCH(Duombaze!DT322,DU!A:A,0),1))+IF(Duombaze!DU322="",0,INDEX(DU!I:I,MATCH(Duombaze!DU322,DU!A:A,0),1))+IF(Duombaze!DV322="",0,INDEX(DU!I:I,MATCH(Duombaze!DV322,DU!A:A,0),1))</f>
        <v>0</v>
      </c>
      <c r="DX322" s="638">
        <f>IF(Duombaze!DS322="",0,INDEX(DU!K:K,MATCH(Duombaze!DS322,DU!A:A,0),1))+IF(Duombaze!DT322="",0,INDEX(DU!K:K,MATCH(Duombaze!DT322,DU!A:A,0),1))+IF(Duombaze!DU322="",0,INDEX(DU!K:K,MATCH(Duombaze!DU322,DU!A:A,0),1))+IF(Duombaze!DV322="",0,INDEX(DU!K:KH,MATCH(Duombaze!DV322,DU!A:A,0),1))</f>
        <v>0</v>
      </c>
      <c r="DY322" s="53"/>
      <c r="DZ322" s="53"/>
      <c r="EA322" s="19"/>
      <c r="EB322" s="19" t="str">
        <f t="shared" si="124"/>
        <v/>
      </c>
      <c r="EC322" s="19"/>
      <c r="ED322" s="19">
        <f>IF(Duombaze!EC322="",0,INDEX(DU!I:I,MATCH(Duombaze!EC322,DU!A:A,0),1))</f>
        <v>0</v>
      </c>
      <c r="EE322" s="638">
        <f>IF(Duombaze!EC322="",0,INDEX(DU!K:K,MATCH(Duombaze!EC322,DU!A:A,0),1))</f>
        <v>0</v>
      </c>
      <c r="EF322" s="19"/>
      <c r="EG322" s="19"/>
      <c r="EH322" s="19"/>
      <c r="EI322" s="17" t="str">
        <f t="shared" si="153"/>
        <v/>
      </c>
      <c r="EJ322" s="19"/>
      <c r="EK322" s="698"/>
      <c r="EL322" s="698"/>
      <c r="EM322" s="698"/>
      <c r="EN322" s="698">
        <f>IF(Duombaze!EK322="",0,INDEX(DU!I:I,MATCH(Duombaze!EK322,DU!A:A,0),1))+IF(Duombaze!EL322="",0,INDEX(DU!I:I,MATCH(Duombaze!EL322,DU!A:A,0),1))+IF(Duombaze!EM322="",0,INDEX(DU!I:I,MATCH(Duombaze!EM322,DU!A:A,0),1))</f>
        <v>0</v>
      </c>
      <c r="EO322" s="19">
        <f>IF(Duombaze!EK322="",0,INDEX(DU!K:K,MATCH(Duombaze!EK322,DU!A:A,0),1))+IF(Duombaze!EL322="",0,INDEX(DU!K:K,MATCH(Duombaze!EL322,DU!A:A,0),1))+IF(Duombaze!EM322="",0,INDEX(DU!K:K,MATCH(Duombaze!EM322,DU!A:A,0),1))</f>
        <v>0</v>
      </c>
      <c r="EP322" s="100"/>
      <c r="EQ322" s="100"/>
      <c r="ER322" s="20" t="s">
        <v>1778</v>
      </c>
      <c r="ES322" s="17" t="str">
        <f t="shared" si="125"/>
        <v>3 SPT3,5 Ratai pristatomi klientui</v>
      </c>
      <c r="ET322" s="19"/>
      <c r="EU322" s="19"/>
      <c r="EV322" s="19"/>
      <c r="EW322" s="19"/>
      <c r="EX322" s="19" t="str">
        <f t="shared" si="149"/>
        <v/>
      </c>
      <c r="EY322" s="19"/>
      <c r="EZ322" s="672"/>
      <c r="FA322" s="672"/>
      <c r="FB322" s="672">
        <f>IF(Duombaze!EZ322="",0,INDEX(DU!I:I,MATCH(Duombaze!EZ322,DU!A:A,0),1))+IF(Duombaze!FA322="",0,INDEX(DU!I:I,MATCH(Duombaze!FA322,DU!A:A,0),1))</f>
        <v>0</v>
      </c>
      <c r="FC322" s="19">
        <f>IF(Duombaze!EZ322="",0,INDEX(DU!K:K,MATCH(Duombaze!EZ322,DU!A:A,0),1))+IF(Duombaze!FA322="",0,INDEX(DU!K:K,MATCH(Duombaze!FA322,DU!A:A,0),1))</f>
        <v>0</v>
      </c>
      <c r="FD322" s="19"/>
      <c r="FE322" s="19"/>
      <c r="FF322" s="19"/>
      <c r="FG322" s="19"/>
      <c r="FH322" s="19"/>
      <c r="FI322" s="19"/>
      <c r="FJ322" s="19"/>
      <c r="FK322" s="65"/>
      <c r="FL322" s="18"/>
      <c r="FM322" s="671"/>
      <c r="FN322" s="671"/>
      <c r="FO322" s="671"/>
      <c r="FP322" s="671"/>
      <c r="FQ322" s="671">
        <f>IF(Duombaze!FM322="",0,INDEX(DU!I:I,MATCH(Duombaze!FM322,DU!A:A,0),1))+IF(Duombaze!FN322="",0,INDEX(DU!I:I,MATCH(Duombaze!FN322,DU!A:A,0),1))+IF(Duombaze!FO322="",0,INDEX(DU!I:I,MATCH(Duombaze!FO322,DU!A:A,0),1))+IF(Duombaze!FP322="",0,INDEX(DU!I:I,MATCH(Duombaze!FP322,DU!A:A,0),1))</f>
        <v>0</v>
      </c>
      <c r="FR322" s="671">
        <f>IF(Duombaze!FM322="",0,INDEX(DU!K:K,MATCH(Duombaze!FM322,DU!A:A,0),1))+IF(Duombaze!FN322="",0,INDEX(DU!K:K,MATCH(Duombaze!FN322,DU!A:A,0),1))+IF(Duombaze!FO322="",0,INDEX(DU!K:K,MATCH(Duombaze!FO322,DU!A:A,0),1))+IF(Duombaze!FP322="",0,INDEX(DU!K:K,MATCH(Duombaze!FP322,DU!A:A,0),1))</f>
        <v>0</v>
      </c>
      <c r="FT322" s="65" t="s">
        <v>53</v>
      </c>
      <c r="FU322" s="17" t="e">
        <f>IF(FT322&lt;&gt;"",#REF!&amp;" "&amp;#REF!&amp;" "&amp;FT322,"")</f>
        <v>#REF!</v>
      </c>
      <c r="FV322" s="19" t="s">
        <v>136</v>
      </c>
      <c r="FY322" s="7"/>
      <c r="FZ322" s="7"/>
      <c r="GA322" s="7"/>
    </row>
    <row r="323" spans="1:183" s="20" customFormat="1" ht="23.45" customHeight="1" x14ac:dyDescent="0.25">
      <c r="A323" s="41">
        <v>4</v>
      </c>
      <c r="B323" s="41" t="s">
        <v>786</v>
      </c>
      <c r="C323" s="16" t="s">
        <v>214</v>
      </c>
      <c r="D323" s="19"/>
      <c r="E323" s="17" t="str">
        <f t="shared" si="145"/>
        <v/>
      </c>
      <c r="F323" s="19"/>
      <c r="G323" s="639"/>
      <c r="H323" s="639"/>
      <c r="I323" s="639"/>
      <c r="J323" s="639"/>
      <c r="K323" s="639"/>
      <c r="L323" s="639"/>
      <c r="M323" s="639"/>
      <c r="N323" s="639"/>
      <c r="O323" s="639"/>
      <c r="P323" s="638">
        <f>IF(Duombaze!G323="",0,INDEX(DU!I:I,MATCH(Duombaze!G323,DU!A:A,0),1))+IF(Duombaze!H323="",0,INDEX(DU!I:I,MATCH(Duombaze!H323,DU!A:A,0),1))+IF(Duombaze!I323="",0,INDEX(DU!I:I,MATCH(Duombaze!I323,DU!A:A,0),1))+IF(Duombaze!J323="",0,INDEX(DU!I:I,MATCH(Duombaze!J323,DU!A:A,0),1))+IF(Duombaze!K323="",0,INDEX(DU!I:I,MATCH(Duombaze!K323,DU!A:A,0),1))+IF(Duombaze!L323="",0,INDEX(DU!I:I,MATCH(Duombaze!L323,DU!A:A,0),1))+IF(Duombaze!M323="",0,INDEX(DU!I:I,MATCH(Duombaze!M323,DU!A:A,0),1))+IF(Duombaze!N323="",0,INDEX(DU!I:I,MATCH(Duombaze!N323,DU!A:A,0),1))+IF(Duombaze!O323="",0,INDEX(DU!I:I,MATCH(Duombaze!O323,DU!A:A,0),1))</f>
        <v>0</v>
      </c>
      <c r="Q323" s="638">
        <f>IF(Duombaze!G323="",0,INDEX(DU!K:K,MATCH(Duombaze!G323,DU!A:A,0),1))+IF(Duombaze!H323="",0,INDEX(DU!K:K,MATCH(Duombaze!H323,DU!A:A,0),1))+IF(Duombaze!I323="",0,INDEX(DU!K:K,MATCH(Duombaze!I323,DU!A:A,0),1))+IF(Duombaze!J323="",0,INDEX(DU!K:K,MATCH(Duombaze!J323,DU!A:A,0),1))+IF(Duombaze!K323="",0,INDEX(DU!K:K,MATCH(Duombaze!K323,DU!A:A,0),1))+IF(Duombaze!L323="",0,INDEX(DU!K:K,MATCH(Duombaze!L323,DU!A:A,0),1))+IF(Duombaze!M323="",0,INDEX(DU!K:K,MATCH(Duombaze!M323,DU!A:A,0),1))+IF(Duombaze!N323="",0,INDEX(DU!K:K,MATCH(Duombaze!N323,DU!A:A,0),1))+IF(Duombaze!O323="",0,INDEX(DU!K:K,MATCH(Duombaze!O323,DU!A:A,0),1))</f>
        <v>0</v>
      </c>
      <c r="R323" s="19"/>
      <c r="S323" s="52"/>
      <c r="T323" s="881"/>
      <c r="U323" s="17">
        <f>IF(Duombaze!T323="",0,INDEX(DU!I:I,MATCH(Duombaze!T323,DU!A:A,0),1))</f>
        <v>0</v>
      </c>
      <c r="V323" s="17">
        <f>IF(Duombaze!T323="",0,INDEX(DU!K:K,MATCH(Duombaze!T323,DU!A:A,0),1))</f>
        <v>0</v>
      </c>
      <c r="W323" s="19"/>
      <c r="X323" s="19"/>
      <c r="Y323" s="134"/>
      <c r="Z323" s="65"/>
      <c r="AA323" s="17" t="str">
        <f t="shared" si="154"/>
        <v/>
      </c>
      <c r="AB323" s="19"/>
      <c r="AC323" s="19">
        <f>IF(Duombaze!AB323="",0,INDEX(DU!I:I,MATCH(Duombaze!AB323,DU!A:A,0),1))</f>
        <v>0</v>
      </c>
      <c r="AD323" s="25">
        <f>IF(Duombaze!AB323="",0,INDEX(DU!K:K,MATCH(Duombaze!AB323,DU!A:A,0),1))</f>
        <v>0</v>
      </c>
      <c r="AE323" s="19"/>
      <c r="AF323" s="19"/>
      <c r="AG323" s="19"/>
      <c r="AH323" s="17" t="str">
        <f t="shared" si="132"/>
        <v/>
      </c>
      <c r="AI323" s="19"/>
      <c r="AJ323" s="639"/>
      <c r="AK323" s="639"/>
      <c r="AL323" s="639"/>
      <c r="AM323" s="639">
        <f>IF(Duombaze!AJ323="",0,INDEX(DU!I:I,MATCH(Duombaze!AJ323,DU!A:A,0),1))+IF(Duombaze!AK323="",0,INDEX(DU!I:I,MATCH(Duombaze!AK323,DU!A:A,0),1))+IF(Duombaze!AL323="",0,INDEX(DU!I:I,MATCH(Duombaze!AL323,DU!A:A,0),1))</f>
        <v>0</v>
      </c>
      <c r="AN323" s="639">
        <f>IF(Duombaze!AJ323="",0,INDEX(DU!K:K,MATCH(Duombaze!AJ323,DU!A:A,0),1))+IF(Duombaze!AK323="",0,INDEX(DU!K:K,MATCH(Duombaze!AK323,DU!A:A,0),1))+IF(Duombaze!AL323="",0,INDEX(DU!K:K,MATCH(Duombaze!AL323,DU!A:A,0),1))</f>
        <v>0</v>
      </c>
      <c r="AO323" s="19"/>
      <c r="AP323" s="19"/>
      <c r="AQ323" s="19"/>
      <c r="AR323" s="17" t="str">
        <f t="shared" si="136"/>
        <v/>
      </c>
      <c r="AS323" s="19"/>
      <c r="AT323" s="639"/>
      <c r="AU323" s="639"/>
      <c r="AV323" s="639"/>
      <c r="AW323" s="639"/>
      <c r="AX323" s="639"/>
      <c r="AY323" s="639"/>
      <c r="AZ323" s="639"/>
      <c r="BA323" s="639"/>
      <c r="BB323" s="639"/>
      <c r="BC323" s="639">
        <f>IF(Duombaze!AT323="",0,INDEX(DU!I:I,MATCH(Duombaze!AT323,DU!A:A,0),1))+IF(Duombaze!AU323="",0,INDEX(DU!I:I,MATCH(Duombaze!AU323,DU!A:A,0),1))+IF(Duombaze!AV323="",0,INDEX(DU!I:I,MATCH(Duombaze!AV323,DU!A:A,0),1))+IF(Duombaze!AW323="",0,INDEX(DU!I:I,MATCH(Duombaze!AW323,DU!A:A,0),1))+IF(Duombaze!AX323="",0,INDEX(DU!I:I,MATCH(Duombaze!AX323,DU!A:A,0),1))+IF(Duombaze!AY323="",0,INDEX(DU!I:I,MATCH(Duombaze!AY323,DU!A:A,0),1))+IF(Duombaze!AZ323="",0,INDEX(DU!I:I,MATCH(Duombaze!AZ323,DU!A:A,0),1))+IF(Duombaze!BA323="",0,INDEX(DU!I:I,MATCH(Duombaze!BA323,DU!A:A,0),1))+IF(Duombaze!BB323="",0,INDEX(DU!I:I,MATCH(Duombaze!BB323,DU!A:A,0),1))</f>
        <v>0</v>
      </c>
      <c r="BD323" s="638">
        <f>IF(Duombaze!AT323="",0,INDEX(DU!K:K,MATCH(Duombaze!AT323,DU!A:A,0),1))+IF(Duombaze!AU323="",0,INDEX(DU!K:K,MATCH(Duombaze!AU323,DU!A:A,0),1))+IF(Duombaze!AV323="",0,INDEX(DU!K:K,MATCH(Duombaze!AV323,DU!A:A,0),1))+IF(Duombaze!AW323="",0,INDEX(DU!K:K,MATCH(Duombaze!AW323,DU!A:A,0),1))+IF(Duombaze!AX323="",0,INDEX(DU!K:K,MATCH(Duombaze!AX323,DU!A:A,0),1))+IF(Duombaze!AY323="",0,INDEX(DU!K:K,MATCH(Duombaze!AY323,DU!A:A,0),1))+IF(Duombaze!AZ323="",0,INDEX(DU!K:K,MATCH(Duombaze!AZ323,DU!A:A,0),1))+IF(Duombaze!BA323="",0,INDEX(DU!K:K,MATCH(Duombaze!BA323,DU!A:A,0),1))+IF(Duombaze!BB323="",0,INDEX(DU!K:K,MATCH(Duombaze!BB323,DU!A:A,0),1))</f>
        <v>0</v>
      </c>
      <c r="BE323" s="19"/>
      <c r="BF323" s="19"/>
      <c r="BG323" s="65" t="s">
        <v>2673</v>
      </c>
      <c r="BH323" s="17" t="str">
        <f t="shared" si="151"/>
        <v>4 SPT3,5 Pneumatiniai - hidrauliniai stabdžiai (DERINTI)</v>
      </c>
      <c r="BI323" s="19"/>
      <c r="BJ323" s="639"/>
      <c r="BK323" s="639"/>
      <c r="BL323" s="639"/>
      <c r="BM323" s="639">
        <f>IF(Duombaze!BJ323="",0,INDEX(DU!I:I,MATCH(Duombaze!BJ323,DU!A:A,0),1))+IF(Duombaze!BK323="",0,INDEX(DU!I:I,MATCH(Duombaze!BK323,DU!A:A,0),1))+IF(Duombaze!BL323="",0,INDEX(DU!I:I,MATCH(Duombaze!BL323,DU!A:A,0),1))</f>
        <v>0</v>
      </c>
      <c r="BN323" s="638">
        <f>IF(Duombaze!BJ323="",0,INDEX(DU!K:K,MATCH(Duombaze!BJ323,DU!A:A,0),1))+IF(Duombaze!BK323="",0,INDEX(DU!K:K,MATCH(Duombaze!BK323,DU!A:A,0),1))+IF(Duombaze!BL323="",0,INDEX(DU!K:K,MATCH(Duombaze!BL323,DU!A:A,0),1))</f>
        <v>0</v>
      </c>
      <c r="BO323" s="19"/>
      <c r="BP323" s="19"/>
      <c r="BQ323" s="19"/>
      <c r="BR323" s="19" t="str">
        <f t="shared" si="150"/>
        <v/>
      </c>
      <c r="BS323" s="19"/>
      <c r="BT323" s="19"/>
      <c r="BU323" s="19"/>
      <c r="BV323" s="19"/>
      <c r="BW323" s="19">
        <f>IF(Duombaze!BT323="",0,INDEX(DU!I:I,MATCH(Duombaze!BT323,DU!A:A,0),1))+IF(Duombaze!BU323="",0,INDEX(DU!I:I,MATCH(Duombaze!BU323,DU!A:A,0),1))+IF(Duombaze!BV323="",0,INDEX(DU!I:I,MATCH(Duombaze!BV323,DU!A:A,0),1))</f>
        <v>0</v>
      </c>
      <c r="BX323" s="19">
        <f>IF(Duombaze!BT323="",0,INDEX(DU!K:K,MATCH(Duombaze!BT323,DU!A:A,0),1))+IF(Duombaze!BU323="",0,INDEX(DU!K:K,MATCH(Duombaze!BU323,DU!A:A,0),1))+IF(Duombaze!BV323="",0,INDEX(DU!K:K,MATCH(Duombaze!BV323,DU!A:A,0),1))</f>
        <v>0</v>
      </c>
      <c r="BY323" s="19"/>
      <c r="BZ323" s="19"/>
      <c r="CA323" s="19"/>
      <c r="CB323" s="19" t="str">
        <f t="shared" si="152"/>
        <v/>
      </c>
      <c r="CC323" s="19"/>
      <c r="CD323" s="6">
        <f>IF(Duombaze!CC323="",0,INDEX(DU!I:I,MATCH(Duombaze!CC323,DU!A:A,0),1))</f>
        <v>0</v>
      </c>
      <c r="CE323" s="17">
        <f>IF(Duombaze!CC323="",0,INDEX(DU!K:K,MATCH(Duombaze!CC323,DU!A:A,0),1))</f>
        <v>0</v>
      </c>
      <c r="CF323" s="19"/>
      <c r="CG323" s="19"/>
      <c r="CH323" s="19"/>
      <c r="CI323" s="17" t="str">
        <f t="shared" si="138"/>
        <v/>
      </c>
      <c r="CJ323" s="19"/>
      <c r="CK323" s="19">
        <f>IF(Duombaze!CJ323="",0,INDEX(DU!I:I,MATCH(Duombaze!CJ323,DU!A:A,0),1))</f>
        <v>0</v>
      </c>
      <c r="CL323" s="17">
        <f>IF(Duombaze!CJ323="",0,INDEX(DU!K:K,MATCH(Duombaze!CJ323,DU!A:A,0),1))</f>
        <v>0</v>
      </c>
      <c r="CM323" s="19"/>
      <c r="CN323" s="19"/>
      <c r="CO323" s="19"/>
      <c r="CP323" s="17" t="str">
        <f t="shared" si="139"/>
        <v/>
      </c>
      <c r="CQ323" s="19"/>
      <c r="CR323" s="639"/>
      <c r="CS323" s="639"/>
      <c r="CT323" s="639">
        <f>IF(Duombaze!CR323="",0,INDEX(DU!I:I,MATCH(Duombaze!CR323,DU!A:A,0),1))+IF(Duombaze!CS323="",0,INDEX(DU!I:I,MATCH(Duombaze!CS323,DU!A:A,0),1))</f>
        <v>0</v>
      </c>
      <c r="CU323" s="19">
        <f>IF(Duombaze!CR323="",0,INDEX(DU!K:K,MATCH(Duombaze!CR323,DU!A:A,0),1))+IF(Duombaze!CS323="",0,INDEX(DU!K:K,MATCH(Duombaze!CS323,DU!A:A,0),1))</f>
        <v>0</v>
      </c>
      <c r="CV323" s="19"/>
      <c r="CW323" s="19"/>
      <c r="CX323" s="19"/>
      <c r="CY323" s="17" t="str">
        <f t="shared" si="140"/>
        <v/>
      </c>
      <c r="CZ323" s="19"/>
      <c r="DA323" s="672"/>
      <c r="DB323" s="672"/>
      <c r="DC323" s="672">
        <f>IF(Duombaze!DA323="",0,INDEX(DU!I:I,MATCH(Duombaze!DA323,DU!A:A,0),1))+IF(Duombaze!DB323="",0,INDEX(DU!I:I,MATCH(Duombaze!DB323,DU!A:A,0),1))</f>
        <v>0</v>
      </c>
      <c r="DD323" s="19">
        <f>IF(Duombaze!DA323="",0,INDEX(DU!K:K,MATCH(Duombaze!DA323,DU!A:A,0),1))+IF(Duombaze!DB323="",0,INDEX(DU!K:K,MATCH(Duombaze!DB323,DU!A:A,0),1))</f>
        <v>0</v>
      </c>
      <c r="DE323" s="19"/>
      <c r="DF323" s="19"/>
      <c r="DG323" s="19"/>
      <c r="DH323" s="19" t="str">
        <f t="shared" si="141"/>
        <v/>
      </c>
      <c r="DI323" s="19"/>
      <c r="DJ323" s="672"/>
      <c r="DK323" s="678"/>
      <c r="DL323" s="678">
        <f>IF(Duombaze!DJ323="",0,INDEX(DU!I:I,MATCH(Duombaze!DJ323,DU!A:A,0),1))+IF(Duombaze!DK323="",0,INDEX(DU!I:I,MATCH(Duombaze!DK323,DU!A:A,0),1))</f>
        <v>0</v>
      </c>
      <c r="DM323" s="19">
        <f>IF(Duombaze!DJ323="",0,INDEX(DU!K:K,MATCH(Duombaze!DJ323,DU!A:A,0),1))+IF(Duombaze!DK323="",0,INDEX(DU!K:K,MATCH(Duombaze!DK323,DU!A:A,0),1))</f>
        <v>0</v>
      </c>
      <c r="DN323" s="52"/>
      <c r="DO323" s="52"/>
      <c r="DP323" s="18"/>
      <c r="DQ323" s="17" t="str">
        <f t="shared" si="142"/>
        <v/>
      </c>
      <c r="DR323" s="53"/>
      <c r="DS323" s="696"/>
      <c r="DT323" s="696"/>
      <c r="DU323" s="696"/>
      <c r="DV323" s="696"/>
      <c r="DW323" s="696">
        <f>IF(Duombaze!DS323="",0,INDEX(DU!I:I,MATCH(Duombaze!DS323,DU!A:A,0),1))+IF(Duombaze!DT323="",0,INDEX(DU!I:I,MATCH(Duombaze!DT323,DU!A:A,0),1))+IF(Duombaze!DU323="",0,INDEX(DU!I:I,MATCH(Duombaze!DU323,DU!A:A,0),1))+IF(Duombaze!DV323="",0,INDEX(DU!I:I,MATCH(Duombaze!DV323,DU!A:A,0),1))</f>
        <v>0</v>
      </c>
      <c r="DX323" s="638">
        <f>IF(Duombaze!DS323="",0,INDEX(DU!K:K,MATCH(Duombaze!DS323,DU!A:A,0),1))+IF(Duombaze!DT323="",0,INDEX(DU!K:K,MATCH(Duombaze!DT323,DU!A:A,0),1))+IF(Duombaze!DU323="",0,INDEX(DU!K:K,MATCH(Duombaze!DU323,DU!A:A,0),1))+IF(Duombaze!DV323="",0,INDEX(DU!K:KH,MATCH(Duombaze!DV323,DU!A:A,0),1))</f>
        <v>0</v>
      </c>
      <c r="DY323" s="53"/>
      <c r="DZ323" s="53"/>
      <c r="EA323" s="19"/>
      <c r="EB323" s="19" t="str">
        <f t="shared" si="124"/>
        <v/>
      </c>
      <c r="EC323" s="19"/>
      <c r="ED323" s="19">
        <f>IF(Duombaze!EC323="",0,INDEX(DU!I:I,MATCH(Duombaze!EC323,DU!A:A,0),1))</f>
        <v>0</v>
      </c>
      <c r="EE323" s="638">
        <f>IF(Duombaze!EC323="",0,INDEX(DU!K:K,MATCH(Duombaze!EC323,DU!A:A,0),1))</f>
        <v>0</v>
      </c>
      <c r="EF323" s="19"/>
      <c r="EG323" s="19"/>
      <c r="EH323" s="19"/>
      <c r="EI323" s="17" t="str">
        <f t="shared" si="153"/>
        <v/>
      </c>
      <c r="EJ323" s="19"/>
      <c r="EK323" s="672"/>
      <c r="EL323" s="672"/>
      <c r="EM323" s="672"/>
      <c r="EN323" s="672">
        <f>IF(Duombaze!EK323="",0,INDEX(DU!I:I,MATCH(Duombaze!EK323,DU!A:A,0),1))+IF(Duombaze!EL323="",0,INDEX(DU!I:I,MATCH(Duombaze!EL323,DU!A:A,0),1))+IF(Duombaze!EM323="",0,INDEX(DU!I:I,MATCH(Duombaze!EM323,DU!A:A,0),1))</f>
        <v>0</v>
      </c>
      <c r="EO323" s="19">
        <f>IF(Duombaze!EK323="",0,INDEX(DU!K:K,MATCH(Duombaze!EK323,DU!A:A,0),1))+IF(Duombaze!EL323="",0,INDEX(DU!K:K,MATCH(Duombaze!EL323,DU!A:A,0),1))+IF(Duombaze!EM323="",0,INDEX(DU!K:K,MATCH(Duombaze!EM323,DU!A:A,0),1))</f>
        <v>0</v>
      </c>
      <c r="EP323" s="19"/>
      <c r="EQ323" s="19"/>
      <c r="ER323" s="19"/>
      <c r="ES323" s="17" t="str">
        <f t="shared" si="125"/>
        <v/>
      </c>
      <c r="ET323" s="19"/>
      <c r="EU323" s="19"/>
      <c r="EV323" s="19"/>
      <c r="EW323" s="19"/>
      <c r="EX323" s="19" t="str">
        <f t="shared" si="149"/>
        <v/>
      </c>
      <c r="EY323" s="19"/>
      <c r="EZ323" s="672"/>
      <c r="FA323" s="672"/>
      <c r="FB323" s="672">
        <f>IF(Duombaze!EZ323="",0,INDEX(DU!I:I,MATCH(Duombaze!EZ323,DU!A:A,0),1))+IF(Duombaze!FA323="",0,INDEX(DU!I:I,MATCH(Duombaze!FA323,DU!A:A,0),1))</f>
        <v>0</v>
      </c>
      <c r="FC323" s="19">
        <f>IF(Duombaze!EZ323="",0,INDEX(DU!K:K,MATCH(Duombaze!EZ323,DU!A:A,0),1))+IF(Duombaze!FA323="",0,INDEX(DU!K:K,MATCH(Duombaze!FA323,DU!A:A,0),1))</f>
        <v>0</v>
      </c>
      <c r="FD323" s="19"/>
      <c r="FE323" s="19"/>
      <c r="FF323" s="19"/>
      <c r="FG323" s="19"/>
      <c r="FH323" s="19"/>
      <c r="FI323" s="19"/>
      <c r="FJ323" s="19"/>
      <c r="FK323" s="65"/>
      <c r="FL323" s="18"/>
      <c r="FM323" s="671"/>
      <c r="FN323" s="671"/>
      <c r="FO323" s="671"/>
      <c r="FP323" s="671"/>
      <c r="FQ323" s="671">
        <f>IF(Duombaze!FM323="",0,INDEX(DU!I:I,MATCH(Duombaze!FM323,DU!A:A,0),1))+IF(Duombaze!FN323="",0,INDEX(DU!I:I,MATCH(Duombaze!FN323,DU!A:A,0),1))+IF(Duombaze!FO323="",0,INDEX(DU!I:I,MATCH(Duombaze!FO323,DU!A:A,0),1))+IF(Duombaze!FP323="",0,INDEX(DU!I:I,MATCH(Duombaze!FP323,DU!A:A,0),1))</f>
        <v>0</v>
      </c>
      <c r="FR323" s="671">
        <f>IF(Duombaze!FM323="",0,INDEX(DU!K:K,MATCH(Duombaze!FM323,DU!A:A,0),1))+IF(Duombaze!FN323="",0,INDEX(DU!K:K,MATCH(Duombaze!FN323,DU!A:A,0),1))+IF(Duombaze!FO323="",0,INDEX(DU!K:K,MATCH(Duombaze!FO323,DU!A:A,0),1))+IF(Duombaze!FP323="",0,INDEX(DU!K:K,MATCH(Duombaze!FP323,DU!A:A,0),1))</f>
        <v>0</v>
      </c>
      <c r="FT323" s="65" t="s">
        <v>134</v>
      </c>
      <c r="FU323" s="17" t="e">
        <f>IF(FT323&lt;&gt;"",#REF!&amp;" "&amp;#REF!&amp;" "&amp;FT323,"")</f>
        <v>#REF!</v>
      </c>
      <c r="FV323" s="19" t="s">
        <v>451</v>
      </c>
      <c r="FY323" s="7"/>
      <c r="FZ323" s="7"/>
      <c r="GA323" s="7"/>
    </row>
    <row r="324" spans="1:183" s="20" customFormat="1" ht="23.45" customHeight="1" x14ac:dyDescent="0.25">
      <c r="A324" s="41">
        <v>5</v>
      </c>
      <c r="B324" s="41" t="s">
        <v>786</v>
      </c>
      <c r="C324" s="16" t="s">
        <v>214</v>
      </c>
      <c r="D324" s="19"/>
      <c r="E324" s="17" t="str">
        <f t="shared" si="145"/>
        <v/>
      </c>
      <c r="F324" s="19"/>
      <c r="G324" s="639"/>
      <c r="H324" s="639"/>
      <c r="I324" s="639"/>
      <c r="J324" s="639"/>
      <c r="K324" s="639"/>
      <c r="L324" s="639"/>
      <c r="M324" s="639"/>
      <c r="N324" s="639"/>
      <c r="O324" s="639"/>
      <c r="P324" s="638">
        <f>IF(Duombaze!G324="",0,INDEX(DU!I:I,MATCH(Duombaze!G324,DU!A:A,0),1))+IF(Duombaze!H324="",0,INDEX(DU!I:I,MATCH(Duombaze!H324,DU!A:A,0),1))+IF(Duombaze!I324="",0,INDEX(DU!I:I,MATCH(Duombaze!I324,DU!A:A,0),1))+IF(Duombaze!J324="",0,INDEX(DU!I:I,MATCH(Duombaze!J324,DU!A:A,0),1))+IF(Duombaze!K324="",0,INDEX(DU!I:I,MATCH(Duombaze!K324,DU!A:A,0),1))+IF(Duombaze!L324="",0,INDEX(DU!I:I,MATCH(Duombaze!L324,DU!A:A,0),1))+IF(Duombaze!M324="",0,INDEX(DU!I:I,MATCH(Duombaze!M324,DU!A:A,0),1))+IF(Duombaze!N324="",0,INDEX(DU!I:I,MATCH(Duombaze!N324,DU!A:A,0),1))+IF(Duombaze!O324="",0,INDEX(DU!I:I,MATCH(Duombaze!O324,DU!A:A,0),1))</f>
        <v>0</v>
      </c>
      <c r="Q324" s="638">
        <f>IF(Duombaze!G324="",0,INDEX(DU!K:K,MATCH(Duombaze!G324,DU!A:A,0),1))+IF(Duombaze!H324="",0,INDEX(DU!K:K,MATCH(Duombaze!H324,DU!A:A,0),1))+IF(Duombaze!I324="",0,INDEX(DU!K:K,MATCH(Duombaze!I324,DU!A:A,0),1))+IF(Duombaze!J324="",0,INDEX(DU!K:K,MATCH(Duombaze!J324,DU!A:A,0),1))+IF(Duombaze!K324="",0,INDEX(DU!K:K,MATCH(Duombaze!K324,DU!A:A,0),1))+IF(Duombaze!L324="",0,INDEX(DU!K:K,MATCH(Duombaze!L324,DU!A:A,0),1))+IF(Duombaze!M324="",0,INDEX(DU!K:K,MATCH(Duombaze!M324,DU!A:A,0),1))+IF(Duombaze!N324="",0,INDEX(DU!K:K,MATCH(Duombaze!N324,DU!A:A,0),1))+IF(Duombaze!O324="",0,INDEX(DU!K:K,MATCH(Duombaze!O324,DU!A:A,0),1))</f>
        <v>0</v>
      </c>
      <c r="R324" s="19"/>
      <c r="S324" s="52"/>
      <c r="T324" s="881"/>
      <c r="U324" s="17">
        <f>IF(Duombaze!T324="",0,INDEX(DU!I:I,MATCH(Duombaze!T324,DU!A:A,0),1))</f>
        <v>0</v>
      </c>
      <c r="V324" s="17">
        <f>IF(Duombaze!T324="",0,INDEX(DU!K:K,MATCH(Duombaze!T324,DU!A:A,0),1))</f>
        <v>0</v>
      </c>
      <c r="W324" s="19"/>
      <c r="X324" s="19"/>
      <c r="Y324" s="134"/>
      <c r="Z324" s="65"/>
      <c r="AA324" s="17" t="str">
        <f t="shared" si="154"/>
        <v/>
      </c>
      <c r="AB324" s="19"/>
      <c r="AC324" s="19">
        <f>IF(Duombaze!AB324="",0,INDEX(DU!I:I,MATCH(Duombaze!AB324,DU!A:A,0),1))</f>
        <v>0</v>
      </c>
      <c r="AD324" s="25">
        <f>IF(Duombaze!AB324="",0,INDEX(DU!K:K,MATCH(Duombaze!AB324,DU!A:A,0),1))</f>
        <v>0</v>
      </c>
      <c r="AE324" s="19"/>
      <c r="AF324" s="19"/>
      <c r="AG324" s="19"/>
      <c r="AH324" s="17" t="str">
        <f t="shared" si="132"/>
        <v/>
      </c>
      <c r="AI324" s="19"/>
      <c r="AJ324" s="639"/>
      <c r="AK324" s="639"/>
      <c r="AL324" s="639"/>
      <c r="AM324" s="639">
        <f>IF(Duombaze!AJ324="",0,INDEX(DU!I:I,MATCH(Duombaze!AJ324,DU!A:A,0),1))+IF(Duombaze!AK324="",0,INDEX(DU!I:I,MATCH(Duombaze!AK324,DU!A:A,0),1))+IF(Duombaze!AL324="",0,INDEX(DU!I:I,MATCH(Duombaze!AL324,DU!A:A,0),1))</f>
        <v>0</v>
      </c>
      <c r="AN324" s="639">
        <f>IF(Duombaze!AJ324="",0,INDEX(DU!K:K,MATCH(Duombaze!AJ324,DU!A:A,0),1))+IF(Duombaze!AK324="",0,INDEX(DU!K:K,MATCH(Duombaze!AK324,DU!A:A,0),1))+IF(Duombaze!AL324="",0,INDEX(DU!K:K,MATCH(Duombaze!AL324,DU!A:A,0),1))</f>
        <v>0</v>
      </c>
      <c r="AO324" s="19"/>
      <c r="AP324" s="19"/>
      <c r="AQ324" s="19"/>
      <c r="AR324" s="17" t="str">
        <f t="shared" si="136"/>
        <v/>
      </c>
      <c r="AS324" s="19"/>
      <c r="AT324" s="639"/>
      <c r="AU324" s="639"/>
      <c r="AV324" s="639"/>
      <c r="AW324" s="639"/>
      <c r="AX324" s="639"/>
      <c r="AY324" s="639"/>
      <c r="AZ324" s="639"/>
      <c r="BA324" s="639"/>
      <c r="BB324" s="639"/>
      <c r="BC324" s="639">
        <f>IF(Duombaze!AT324="",0,INDEX(DU!I:I,MATCH(Duombaze!AT324,DU!A:A,0),1))+IF(Duombaze!AU324="",0,INDEX(DU!I:I,MATCH(Duombaze!AU324,DU!A:A,0),1))+IF(Duombaze!AV324="",0,INDEX(DU!I:I,MATCH(Duombaze!AV324,DU!A:A,0),1))+IF(Duombaze!AW324="",0,INDEX(DU!I:I,MATCH(Duombaze!AW324,DU!A:A,0),1))+IF(Duombaze!AX324="",0,INDEX(DU!I:I,MATCH(Duombaze!AX324,DU!A:A,0),1))+IF(Duombaze!AY324="",0,INDEX(DU!I:I,MATCH(Duombaze!AY324,DU!A:A,0),1))+IF(Duombaze!AZ324="",0,INDEX(DU!I:I,MATCH(Duombaze!AZ324,DU!A:A,0),1))+IF(Duombaze!BA324="",0,INDEX(DU!I:I,MATCH(Duombaze!BA324,DU!A:A,0),1))+IF(Duombaze!BB324="",0,INDEX(DU!I:I,MATCH(Duombaze!BB324,DU!A:A,0),1))</f>
        <v>0</v>
      </c>
      <c r="BD324" s="638">
        <f>IF(Duombaze!AT324="",0,INDEX(DU!K:K,MATCH(Duombaze!AT324,DU!A:A,0),1))+IF(Duombaze!AU324="",0,INDEX(DU!K:K,MATCH(Duombaze!AU324,DU!A:A,0),1))+IF(Duombaze!AV324="",0,INDEX(DU!K:K,MATCH(Duombaze!AV324,DU!A:A,0),1))+IF(Duombaze!AW324="",0,INDEX(DU!K:K,MATCH(Duombaze!AW324,DU!A:A,0),1))+IF(Duombaze!AX324="",0,INDEX(DU!K:K,MATCH(Duombaze!AX324,DU!A:A,0),1))+IF(Duombaze!AY324="",0,INDEX(DU!K:K,MATCH(Duombaze!AY324,DU!A:A,0),1))+IF(Duombaze!AZ324="",0,INDEX(DU!K:K,MATCH(Duombaze!AZ324,DU!A:A,0),1))+IF(Duombaze!BA324="",0,INDEX(DU!K:K,MATCH(Duombaze!BA324,DU!A:A,0),1))+IF(Duombaze!BB324="",0,INDEX(DU!K:K,MATCH(Duombaze!BB324,DU!A:A,0),1))</f>
        <v>0</v>
      </c>
      <c r="BE324" s="19"/>
      <c r="BF324" s="19"/>
      <c r="BJ324" s="644"/>
      <c r="BK324" s="644"/>
      <c r="BL324" s="644"/>
      <c r="BM324" s="644">
        <f>IF(Duombaze!BJ324="",0,INDEX(DU!I:I,MATCH(Duombaze!BJ324,DU!A:A,0),1))+IF(Duombaze!BK324="",0,INDEX(DU!I:I,MATCH(Duombaze!BK324,DU!A:A,0),1))+IF(Duombaze!BL324="",0,INDEX(DU!I:I,MATCH(Duombaze!BL324,DU!A:A,0),1))</f>
        <v>0</v>
      </c>
      <c r="BN324" s="638">
        <f>IF(Duombaze!BJ324="",0,INDEX(DU!K:K,MATCH(Duombaze!BJ324,DU!A:A,0),1))+IF(Duombaze!BK324="",0,INDEX(DU!K:K,MATCH(Duombaze!BK324,DU!A:A,0),1))+IF(Duombaze!BL324="",0,INDEX(DU!K:K,MATCH(Duombaze!BL324,DU!A:A,0),1))</f>
        <v>0</v>
      </c>
      <c r="BO324" s="19"/>
      <c r="BP324" s="19"/>
      <c r="BQ324" s="19"/>
      <c r="BR324" s="19" t="str">
        <f t="shared" si="150"/>
        <v/>
      </c>
      <c r="BS324" s="19"/>
      <c r="BT324" s="19"/>
      <c r="BU324" s="19"/>
      <c r="BV324" s="19"/>
      <c r="BW324" s="19">
        <f>IF(Duombaze!BT324="",0,INDEX(DU!I:I,MATCH(Duombaze!BT324,DU!A:A,0),1))+IF(Duombaze!BU324="",0,INDEX(DU!I:I,MATCH(Duombaze!BU324,DU!A:A,0),1))+IF(Duombaze!BV324="",0,INDEX(DU!I:I,MATCH(Duombaze!BV324,DU!A:A,0),1))</f>
        <v>0</v>
      </c>
      <c r="BX324" s="19">
        <f>IF(Duombaze!BT324="",0,INDEX(DU!K:K,MATCH(Duombaze!BT324,DU!A:A,0),1))+IF(Duombaze!BU324="",0,INDEX(DU!K:K,MATCH(Duombaze!BU324,DU!A:A,0),1))+IF(Duombaze!BV324="",0,INDEX(DU!K:K,MATCH(Duombaze!BV324,DU!A:A,0),1))</f>
        <v>0</v>
      </c>
      <c r="BY324" s="19"/>
      <c r="BZ324" s="19"/>
      <c r="CA324" s="19"/>
      <c r="CB324" s="19" t="str">
        <f t="shared" si="152"/>
        <v/>
      </c>
      <c r="CC324" s="19"/>
      <c r="CD324" s="6">
        <f>IF(Duombaze!CC324="",0,INDEX(DU!I:I,MATCH(Duombaze!CC324,DU!A:A,0),1))</f>
        <v>0</v>
      </c>
      <c r="CE324" s="17">
        <f>IF(Duombaze!CC324="",0,INDEX(DU!K:K,MATCH(Duombaze!CC324,DU!A:A,0),1))</f>
        <v>0</v>
      </c>
      <c r="CF324" s="19"/>
      <c r="CG324" s="19"/>
      <c r="CH324" s="19"/>
      <c r="CI324" s="17" t="str">
        <f t="shared" si="138"/>
        <v/>
      </c>
      <c r="CJ324" s="19"/>
      <c r="CK324" s="19">
        <f>IF(Duombaze!CJ324="",0,INDEX(DU!I:I,MATCH(Duombaze!CJ324,DU!A:A,0),1))</f>
        <v>0</v>
      </c>
      <c r="CL324" s="17">
        <f>IF(Duombaze!CJ324="",0,INDEX(DU!K:K,MATCH(Duombaze!CJ324,DU!A:A,0),1))</f>
        <v>0</v>
      </c>
      <c r="CM324" s="19"/>
      <c r="CN324" s="19"/>
      <c r="CO324" s="19"/>
      <c r="CP324" s="17" t="str">
        <f t="shared" si="139"/>
        <v/>
      </c>
      <c r="CQ324" s="19"/>
      <c r="CR324" s="639"/>
      <c r="CS324" s="639"/>
      <c r="CT324" s="639">
        <f>IF(Duombaze!CR324="",0,INDEX(DU!I:I,MATCH(Duombaze!CR324,DU!A:A,0),1))+IF(Duombaze!CS324="",0,INDEX(DU!I:I,MATCH(Duombaze!CS324,DU!A:A,0),1))</f>
        <v>0</v>
      </c>
      <c r="CU324" s="19">
        <f>IF(Duombaze!CR324="",0,INDEX(DU!K:K,MATCH(Duombaze!CR324,DU!A:A,0),1))+IF(Duombaze!CS324="",0,INDEX(DU!K:K,MATCH(Duombaze!CS324,DU!A:A,0),1))</f>
        <v>0</v>
      </c>
      <c r="CV324" s="19"/>
      <c r="CW324" s="19"/>
      <c r="CX324" s="19"/>
      <c r="CY324" s="17" t="str">
        <f t="shared" si="140"/>
        <v/>
      </c>
      <c r="CZ324" s="19"/>
      <c r="DA324" s="672"/>
      <c r="DB324" s="672"/>
      <c r="DC324" s="672">
        <f>IF(Duombaze!DA324="",0,INDEX(DU!I:I,MATCH(Duombaze!DA324,DU!A:A,0),1))+IF(Duombaze!DB324="",0,INDEX(DU!I:I,MATCH(Duombaze!DB324,DU!A:A,0),1))</f>
        <v>0</v>
      </c>
      <c r="DD324" s="19">
        <f>IF(Duombaze!DA324="",0,INDEX(DU!K:K,MATCH(Duombaze!DA324,DU!A:A,0),1))+IF(Duombaze!DB324="",0,INDEX(DU!K:K,MATCH(Duombaze!DB324,DU!A:A,0),1))</f>
        <v>0</v>
      </c>
      <c r="DE324" s="19"/>
      <c r="DF324" s="19"/>
      <c r="DG324" s="19"/>
      <c r="DH324" s="19" t="str">
        <f t="shared" si="141"/>
        <v/>
      </c>
      <c r="DI324" s="19"/>
      <c r="DJ324" s="672"/>
      <c r="DK324" s="678"/>
      <c r="DL324" s="678">
        <f>IF(Duombaze!DJ324="",0,INDEX(DU!I:I,MATCH(Duombaze!DJ324,DU!A:A,0),1))+IF(Duombaze!DK324="",0,INDEX(DU!I:I,MATCH(Duombaze!DK324,DU!A:A,0),1))</f>
        <v>0</v>
      </c>
      <c r="DM324" s="19">
        <f>IF(Duombaze!DJ324="",0,INDEX(DU!K:K,MATCH(Duombaze!DJ324,DU!A:A,0),1))+IF(Duombaze!DK324="",0,INDEX(DU!K:K,MATCH(Duombaze!DK324,DU!A:A,0),1))</f>
        <v>0</v>
      </c>
      <c r="DN324" s="52"/>
      <c r="DO324" s="52"/>
      <c r="DP324" s="18"/>
      <c r="DQ324" s="17" t="str">
        <f t="shared" si="142"/>
        <v/>
      </c>
      <c r="DR324" s="53"/>
      <c r="DS324" s="696"/>
      <c r="DT324" s="696"/>
      <c r="DU324" s="696"/>
      <c r="DV324" s="696"/>
      <c r="DW324" s="696">
        <f>IF(Duombaze!DS324="",0,INDEX(DU!I:I,MATCH(Duombaze!DS324,DU!A:A,0),1))+IF(Duombaze!DT324="",0,INDEX(DU!I:I,MATCH(Duombaze!DT324,DU!A:A,0),1))+IF(Duombaze!DU324="",0,INDEX(DU!I:I,MATCH(Duombaze!DU324,DU!A:A,0),1))+IF(Duombaze!DV324="",0,INDEX(DU!I:I,MATCH(Duombaze!DV324,DU!A:A,0),1))</f>
        <v>0</v>
      </c>
      <c r="DX324" s="638">
        <f>IF(Duombaze!DS324="",0,INDEX(DU!K:K,MATCH(Duombaze!DS324,DU!A:A,0),1))+IF(Duombaze!DT324="",0,INDEX(DU!K:K,MATCH(Duombaze!DT324,DU!A:A,0),1))+IF(Duombaze!DU324="",0,INDEX(DU!K:K,MATCH(Duombaze!DU324,DU!A:A,0),1))+IF(Duombaze!DV324="",0,INDEX(DU!K:KH,MATCH(Duombaze!DV324,DU!A:A,0),1))</f>
        <v>0</v>
      </c>
      <c r="DY324" s="53"/>
      <c r="DZ324" s="53"/>
      <c r="EA324" s="19"/>
      <c r="EB324" s="19" t="str">
        <f t="shared" si="124"/>
        <v/>
      </c>
      <c r="EC324" s="19"/>
      <c r="ED324" s="19">
        <f>IF(Duombaze!EC324="",0,INDEX(DU!I:I,MATCH(Duombaze!EC324,DU!A:A,0),1))</f>
        <v>0</v>
      </c>
      <c r="EE324" s="638">
        <f>IF(Duombaze!EC324="",0,INDEX(DU!K:K,MATCH(Duombaze!EC324,DU!A:A,0),1))</f>
        <v>0</v>
      </c>
      <c r="EF324" s="19"/>
      <c r="EG324" s="19"/>
      <c r="EH324" s="19"/>
      <c r="EI324" s="17" t="str">
        <f t="shared" si="153"/>
        <v/>
      </c>
      <c r="EJ324" s="19"/>
      <c r="EK324" s="672"/>
      <c r="EL324" s="672"/>
      <c r="EM324" s="672"/>
      <c r="EN324" s="672">
        <f>IF(Duombaze!EK324="",0,INDEX(DU!I:I,MATCH(Duombaze!EK324,DU!A:A,0),1))+IF(Duombaze!EL324="",0,INDEX(DU!I:I,MATCH(Duombaze!EL324,DU!A:A,0),1))+IF(Duombaze!EM324="",0,INDEX(DU!I:I,MATCH(Duombaze!EM324,DU!A:A,0),1))</f>
        <v>0</v>
      </c>
      <c r="EO324" s="19">
        <f>IF(Duombaze!EK324="",0,INDEX(DU!K:K,MATCH(Duombaze!EK324,DU!A:A,0),1))+IF(Duombaze!EL324="",0,INDEX(DU!K:K,MATCH(Duombaze!EL324,DU!A:A,0),1))+IF(Duombaze!EM324="",0,INDEX(DU!K:K,MATCH(Duombaze!EM324,DU!A:A,0),1))</f>
        <v>0</v>
      </c>
      <c r="EP324" s="19"/>
      <c r="EQ324" s="19"/>
      <c r="ER324" s="19"/>
      <c r="ES324" s="17" t="str">
        <f t="shared" si="125"/>
        <v/>
      </c>
      <c r="ET324" s="19"/>
      <c r="EU324" s="19"/>
      <c r="EV324" s="19"/>
      <c r="EW324" s="19"/>
      <c r="EX324" s="19" t="str">
        <f t="shared" si="149"/>
        <v/>
      </c>
      <c r="EY324" s="19"/>
      <c r="EZ324" s="672"/>
      <c r="FA324" s="672"/>
      <c r="FB324" s="672">
        <f>IF(Duombaze!EZ324="",0,INDEX(DU!I:I,MATCH(Duombaze!EZ324,DU!A:A,0),1))+IF(Duombaze!FA324="",0,INDEX(DU!I:I,MATCH(Duombaze!FA324,DU!A:A,0),1))</f>
        <v>0</v>
      </c>
      <c r="FC324" s="19">
        <f>IF(Duombaze!EZ324="",0,INDEX(DU!K:K,MATCH(Duombaze!EZ324,DU!A:A,0),1))+IF(Duombaze!FA324="",0,INDEX(DU!K:K,MATCH(Duombaze!FA324,DU!A:A,0),1))</f>
        <v>0</v>
      </c>
      <c r="FD324" s="19"/>
      <c r="FE324" s="19"/>
      <c r="FF324" s="19"/>
      <c r="FG324" s="19"/>
      <c r="FH324" s="19"/>
      <c r="FI324" s="19"/>
      <c r="FJ324" s="19"/>
      <c r="FK324" s="65"/>
      <c r="FL324" s="18"/>
      <c r="FM324" s="671"/>
      <c r="FN324" s="671"/>
      <c r="FO324" s="671"/>
      <c r="FP324" s="671"/>
      <c r="FQ324" s="671">
        <f>IF(Duombaze!FM324="",0,INDEX(DU!I:I,MATCH(Duombaze!FM324,DU!A:A,0),1))+IF(Duombaze!FN324="",0,INDEX(DU!I:I,MATCH(Duombaze!FN324,DU!A:A,0),1))+IF(Duombaze!FO324="",0,INDEX(DU!I:I,MATCH(Duombaze!FO324,DU!A:A,0),1))+IF(Duombaze!FP324="",0,INDEX(DU!I:I,MATCH(Duombaze!FP324,DU!A:A,0),1))</f>
        <v>0</v>
      </c>
      <c r="FR324" s="671">
        <f>IF(Duombaze!FM324="",0,INDEX(DU!K:K,MATCH(Duombaze!FM324,DU!A:A,0),1))+IF(Duombaze!FN324="",0,INDEX(DU!K:K,MATCH(Duombaze!FN324,DU!A:A,0),1))+IF(Duombaze!FO324="",0,INDEX(DU!K:K,MATCH(Duombaze!FO324,DU!A:A,0),1))+IF(Duombaze!FP324="",0,INDEX(DU!K:K,MATCH(Duombaze!FP324,DU!A:A,0),1))</f>
        <v>0</v>
      </c>
      <c r="FT324" s="65" t="s">
        <v>135</v>
      </c>
      <c r="FU324" s="17" t="e">
        <f>IF(FT324&lt;&gt;"",#REF!&amp;" "&amp;#REF!&amp;" "&amp;FT324,"")</f>
        <v>#REF!</v>
      </c>
      <c r="FV324" s="19" t="s">
        <v>137</v>
      </c>
      <c r="FY324" s="96"/>
      <c r="FZ324" s="96"/>
      <c r="GA324" s="96"/>
    </row>
    <row r="325" spans="1:183" s="20" customFormat="1" ht="23.45" customHeight="1" x14ac:dyDescent="0.25">
      <c r="A325" s="41">
        <v>6</v>
      </c>
      <c r="B325" s="41" t="s">
        <v>786</v>
      </c>
      <c r="C325" s="16" t="s">
        <v>214</v>
      </c>
      <c r="D325" s="19"/>
      <c r="E325" s="17" t="str">
        <f t="shared" si="145"/>
        <v/>
      </c>
      <c r="F325" s="19"/>
      <c r="G325" s="639"/>
      <c r="H325" s="639"/>
      <c r="I325" s="639"/>
      <c r="J325" s="639"/>
      <c r="K325" s="639"/>
      <c r="L325" s="639"/>
      <c r="M325" s="639"/>
      <c r="N325" s="639"/>
      <c r="O325" s="639"/>
      <c r="P325" s="638">
        <f>IF(Duombaze!G325="",0,INDEX(DU!I:I,MATCH(Duombaze!G325,DU!A:A,0),1))+IF(Duombaze!H325="",0,INDEX(DU!I:I,MATCH(Duombaze!H325,DU!A:A,0),1))+IF(Duombaze!I325="",0,INDEX(DU!I:I,MATCH(Duombaze!I325,DU!A:A,0),1))+IF(Duombaze!J325="",0,INDEX(DU!I:I,MATCH(Duombaze!J325,DU!A:A,0),1))+IF(Duombaze!K325="",0,INDEX(DU!I:I,MATCH(Duombaze!K325,DU!A:A,0),1))+IF(Duombaze!L325="",0,INDEX(DU!I:I,MATCH(Duombaze!L325,DU!A:A,0),1))+IF(Duombaze!M325="",0,INDEX(DU!I:I,MATCH(Duombaze!M325,DU!A:A,0),1))+IF(Duombaze!N325="",0,INDEX(DU!I:I,MATCH(Duombaze!N325,DU!A:A,0),1))+IF(Duombaze!O325="",0,INDEX(DU!I:I,MATCH(Duombaze!O325,DU!A:A,0),1))</f>
        <v>0</v>
      </c>
      <c r="Q325" s="638">
        <f>IF(Duombaze!G325="",0,INDEX(DU!K:K,MATCH(Duombaze!G325,DU!A:A,0),1))+IF(Duombaze!H325="",0,INDEX(DU!K:K,MATCH(Duombaze!H325,DU!A:A,0),1))+IF(Duombaze!I325="",0,INDEX(DU!K:K,MATCH(Duombaze!I325,DU!A:A,0),1))+IF(Duombaze!J325="",0,INDEX(DU!K:K,MATCH(Duombaze!J325,DU!A:A,0),1))+IF(Duombaze!K325="",0,INDEX(DU!K:K,MATCH(Duombaze!K325,DU!A:A,0),1))+IF(Duombaze!L325="",0,INDEX(DU!K:K,MATCH(Duombaze!L325,DU!A:A,0),1))+IF(Duombaze!M325="",0,INDEX(DU!K:K,MATCH(Duombaze!M325,DU!A:A,0),1))+IF(Duombaze!N325="",0,INDEX(DU!K:K,MATCH(Duombaze!N325,DU!A:A,0),1))+IF(Duombaze!O325="",0,INDEX(DU!K:K,MATCH(Duombaze!O325,DU!A:A,0),1))</f>
        <v>0</v>
      </c>
      <c r="R325" s="19"/>
      <c r="S325" s="52"/>
      <c r="T325" s="881"/>
      <c r="U325" s="17">
        <f>IF(Duombaze!T325="",0,INDEX(DU!I:I,MATCH(Duombaze!T325,DU!A:A,0),1))</f>
        <v>0</v>
      </c>
      <c r="V325" s="17">
        <f>IF(Duombaze!T325="",0,INDEX(DU!K:K,MATCH(Duombaze!T325,DU!A:A,0),1))</f>
        <v>0</v>
      </c>
      <c r="W325" s="19"/>
      <c r="X325" s="19"/>
      <c r="Y325" s="134"/>
      <c r="Z325" s="65"/>
      <c r="AA325" s="17" t="str">
        <f t="shared" si="154"/>
        <v/>
      </c>
      <c r="AB325" s="19"/>
      <c r="AC325" s="19">
        <f>IF(Duombaze!AB325="",0,INDEX(DU!I:I,MATCH(Duombaze!AB325,DU!A:A,0),1))</f>
        <v>0</v>
      </c>
      <c r="AD325" s="25">
        <f>IF(Duombaze!AB325="",0,INDEX(DU!K:K,MATCH(Duombaze!AB325,DU!A:A,0),1))</f>
        <v>0</v>
      </c>
      <c r="AE325" s="19"/>
      <c r="AF325" s="19"/>
      <c r="AG325" s="19"/>
      <c r="AH325" s="17" t="str">
        <f t="shared" si="132"/>
        <v/>
      </c>
      <c r="AI325" s="19"/>
      <c r="AJ325" s="639"/>
      <c r="AK325" s="639"/>
      <c r="AL325" s="639"/>
      <c r="AM325" s="639">
        <f>IF(Duombaze!AJ325="",0,INDEX(DU!I:I,MATCH(Duombaze!AJ325,DU!A:A,0),1))+IF(Duombaze!AK325="",0,INDEX(DU!I:I,MATCH(Duombaze!AK325,DU!A:A,0),1))+IF(Duombaze!AL325="",0,INDEX(DU!I:I,MATCH(Duombaze!AL325,DU!A:A,0),1))</f>
        <v>0</v>
      </c>
      <c r="AN325" s="639">
        <f>IF(Duombaze!AJ325="",0,INDEX(DU!K:K,MATCH(Duombaze!AJ325,DU!A:A,0),1))+IF(Duombaze!AK325="",0,INDEX(DU!K:K,MATCH(Duombaze!AK325,DU!A:A,0),1))+IF(Duombaze!AL325="",0,INDEX(DU!K:K,MATCH(Duombaze!AL325,DU!A:A,0),1))</f>
        <v>0</v>
      </c>
      <c r="AO325" s="19"/>
      <c r="AP325" s="19"/>
      <c r="AQ325" s="19"/>
      <c r="AR325" s="17" t="str">
        <f t="shared" si="136"/>
        <v/>
      </c>
      <c r="AS325" s="19"/>
      <c r="AT325" s="639"/>
      <c r="AU325" s="639"/>
      <c r="AV325" s="639"/>
      <c r="AW325" s="639"/>
      <c r="AX325" s="639"/>
      <c r="AY325" s="639"/>
      <c r="AZ325" s="639"/>
      <c r="BA325" s="639"/>
      <c r="BB325" s="639"/>
      <c r="BC325" s="639">
        <f>IF(Duombaze!AT325="",0,INDEX(DU!I:I,MATCH(Duombaze!AT325,DU!A:A,0),1))+IF(Duombaze!AU325="",0,INDEX(DU!I:I,MATCH(Duombaze!AU325,DU!A:A,0),1))+IF(Duombaze!AV325="",0,INDEX(DU!I:I,MATCH(Duombaze!AV325,DU!A:A,0),1))+IF(Duombaze!AW325="",0,INDEX(DU!I:I,MATCH(Duombaze!AW325,DU!A:A,0),1))+IF(Duombaze!AX325="",0,INDEX(DU!I:I,MATCH(Duombaze!AX325,DU!A:A,0),1))+IF(Duombaze!AY325="",0,INDEX(DU!I:I,MATCH(Duombaze!AY325,DU!A:A,0),1))+IF(Duombaze!AZ325="",0,INDEX(DU!I:I,MATCH(Duombaze!AZ325,DU!A:A,0),1))+IF(Duombaze!BA325="",0,INDEX(DU!I:I,MATCH(Duombaze!BA325,DU!A:A,0),1))+IF(Duombaze!BB325="",0,INDEX(DU!I:I,MATCH(Duombaze!BB325,DU!A:A,0),1))</f>
        <v>0</v>
      </c>
      <c r="BD325" s="638">
        <f>IF(Duombaze!AT325="",0,INDEX(DU!K:K,MATCH(Duombaze!AT325,DU!A:A,0),1))+IF(Duombaze!AU325="",0,INDEX(DU!K:K,MATCH(Duombaze!AU325,DU!A:A,0),1))+IF(Duombaze!AV325="",0,INDEX(DU!K:K,MATCH(Duombaze!AV325,DU!A:A,0),1))+IF(Duombaze!AW325="",0,INDEX(DU!K:K,MATCH(Duombaze!AW325,DU!A:A,0),1))+IF(Duombaze!AX325="",0,INDEX(DU!K:K,MATCH(Duombaze!AX325,DU!A:A,0),1))+IF(Duombaze!AY325="",0,INDEX(DU!K:K,MATCH(Duombaze!AY325,DU!A:A,0),1))+IF(Duombaze!AZ325="",0,INDEX(DU!K:K,MATCH(Duombaze!AZ325,DU!A:A,0),1))+IF(Duombaze!BA325="",0,INDEX(DU!K:K,MATCH(Duombaze!BA325,DU!A:A,0),1))+IF(Duombaze!BB325="",0,INDEX(DU!K:K,MATCH(Duombaze!BB325,DU!A:A,0),1))</f>
        <v>0</v>
      </c>
      <c r="BE325" s="19"/>
      <c r="BF325" s="19"/>
      <c r="BG325" s="65"/>
      <c r="BH325" s="17" t="str">
        <f t="shared" ref="BH325:BH342" si="155">IF(BG325&lt;&gt;"",A325&amp;" "&amp;C325&amp;" "&amp;BG325,"")</f>
        <v/>
      </c>
      <c r="BI325" s="19"/>
      <c r="BJ325" s="639"/>
      <c r="BK325" s="639"/>
      <c r="BL325" s="639"/>
      <c r="BM325" s="639">
        <f>IF(Duombaze!BJ325="",0,INDEX(DU!I:I,MATCH(Duombaze!BJ325,DU!A:A,0),1))+IF(Duombaze!BK325="",0,INDEX(DU!I:I,MATCH(Duombaze!BK325,DU!A:A,0),1))+IF(Duombaze!BL325="",0,INDEX(DU!I:I,MATCH(Duombaze!BL325,DU!A:A,0),1))</f>
        <v>0</v>
      </c>
      <c r="BN325" s="638">
        <f>IF(Duombaze!BJ325="",0,INDEX(DU!K:K,MATCH(Duombaze!BJ325,DU!A:A,0),1))+IF(Duombaze!BK325="",0,INDEX(DU!K:K,MATCH(Duombaze!BK325,DU!A:A,0),1))+IF(Duombaze!BL325="",0,INDEX(DU!K:K,MATCH(Duombaze!BL325,DU!A:A,0),1))</f>
        <v>0</v>
      </c>
      <c r="BO325" s="19"/>
      <c r="BP325" s="19"/>
      <c r="BQ325" s="19"/>
      <c r="BR325" s="19" t="str">
        <f t="shared" si="150"/>
        <v/>
      </c>
      <c r="BS325" s="19"/>
      <c r="BT325" s="19"/>
      <c r="BU325" s="19"/>
      <c r="BV325" s="19"/>
      <c r="BW325" s="19">
        <f>IF(Duombaze!BT325="",0,INDEX(DU!I:I,MATCH(Duombaze!BT325,DU!A:A,0),1))+IF(Duombaze!BU325="",0,INDEX(DU!I:I,MATCH(Duombaze!BU325,DU!A:A,0),1))+IF(Duombaze!BV325="",0,INDEX(DU!I:I,MATCH(Duombaze!BV325,DU!A:A,0),1))</f>
        <v>0</v>
      </c>
      <c r="BX325" s="19">
        <f>IF(Duombaze!BT325="",0,INDEX(DU!K:K,MATCH(Duombaze!BT325,DU!A:A,0),1))+IF(Duombaze!BU325="",0,INDEX(DU!K:K,MATCH(Duombaze!BU325,DU!A:A,0),1))+IF(Duombaze!BV325="",0,INDEX(DU!K:K,MATCH(Duombaze!BV325,DU!A:A,0),1))</f>
        <v>0</v>
      </c>
      <c r="BY325" s="19"/>
      <c r="BZ325" s="19"/>
      <c r="CA325" s="19"/>
      <c r="CB325" s="19" t="str">
        <f t="shared" si="152"/>
        <v/>
      </c>
      <c r="CC325" s="19"/>
      <c r="CD325" s="6">
        <f>IF(Duombaze!CC325="",0,INDEX(DU!I:I,MATCH(Duombaze!CC325,DU!A:A,0),1))</f>
        <v>0</v>
      </c>
      <c r="CE325" s="17">
        <f>IF(Duombaze!CC325="",0,INDEX(DU!K:K,MATCH(Duombaze!CC325,DU!A:A,0),1))</f>
        <v>0</v>
      </c>
      <c r="CF325" s="19"/>
      <c r="CG325" s="19"/>
      <c r="CH325" s="19"/>
      <c r="CI325" s="17" t="str">
        <f t="shared" si="138"/>
        <v/>
      </c>
      <c r="CJ325" s="19"/>
      <c r="CK325" s="19">
        <f>IF(Duombaze!CJ325="",0,INDEX(DU!I:I,MATCH(Duombaze!CJ325,DU!A:A,0),1))</f>
        <v>0</v>
      </c>
      <c r="CL325" s="17">
        <f>IF(Duombaze!CJ325="",0,INDEX(DU!K:K,MATCH(Duombaze!CJ325,DU!A:A,0),1))</f>
        <v>0</v>
      </c>
      <c r="CM325" s="19"/>
      <c r="CN325" s="19"/>
      <c r="CO325" s="19"/>
      <c r="CP325" s="17" t="str">
        <f t="shared" si="139"/>
        <v/>
      </c>
      <c r="CQ325" s="19"/>
      <c r="CR325" s="639"/>
      <c r="CS325" s="639"/>
      <c r="CT325" s="639">
        <f>IF(Duombaze!CR325="",0,INDEX(DU!I:I,MATCH(Duombaze!CR325,DU!A:A,0),1))+IF(Duombaze!CS325="",0,INDEX(DU!I:I,MATCH(Duombaze!CS325,DU!A:A,0),1))</f>
        <v>0</v>
      </c>
      <c r="CU325" s="19">
        <f>IF(Duombaze!CR325="",0,INDEX(DU!K:K,MATCH(Duombaze!CR325,DU!A:A,0),1))+IF(Duombaze!CS325="",0,INDEX(DU!K:K,MATCH(Duombaze!CS325,DU!A:A,0),1))</f>
        <v>0</v>
      </c>
      <c r="CV325" s="19"/>
      <c r="CW325" s="19"/>
      <c r="CX325" s="19"/>
      <c r="CY325" s="17" t="str">
        <f t="shared" si="140"/>
        <v/>
      </c>
      <c r="CZ325" s="19"/>
      <c r="DA325" s="672"/>
      <c r="DB325" s="672"/>
      <c r="DC325" s="672">
        <f>IF(Duombaze!DA325="",0,INDEX(DU!I:I,MATCH(Duombaze!DA325,DU!A:A,0),1))+IF(Duombaze!DB325="",0,INDEX(DU!I:I,MATCH(Duombaze!DB325,DU!A:A,0),1))</f>
        <v>0</v>
      </c>
      <c r="DD325" s="19">
        <f>IF(Duombaze!DA325="",0,INDEX(DU!K:K,MATCH(Duombaze!DA325,DU!A:A,0),1))+IF(Duombaze!DB325="",0,INDEX(DU!K:K,MATCH(Duombaze!DB325,DU!A:A,0),1))</f>
        <v>0</v>
      </c>
      <c r="DE325" s="19"/>
      <c r="DF325" s="19"/>
      <c r="DG325" s="19"/>
      <c r="DH325" s="19" t="str">
        <f t="shared" si="141"/>
        <v/>
      </c>
      <c r="DI325" s="19"/>
      <c r="DJ325" s="672"/>
      <c r="DK325" s="678"/>
      <c r="DL325" s="678">
        <f>IF(Duombaze!DJ325="",0,INDEX(DU!I:I,MATCH(Duombaze!DJ325,DU!A:A,0),1))+IF(Duombaze!DK325="",0,INDEX(DU!I:I,MATCH(Duombaze!DK325,DU!A:A,0),1))</f>
        <v>0</v>
      </c>
      <c r="DM325" s="19">
        <f>IF(Duombaze!DJ325="",0,INDEX(DU!K:K,MATCH(Duombaze!DJ325,DU!A:A,0),1))+IF(Duombaze!DK325="",0,INDEX(DU!K:K,MATCH(Duombaze!DK325,DU!A:A,0),1))</f>
        <v>0</v>
      </c>
      <c r="DN325" s="52"/>
      <c r="DO325" s="52"/>
      <c r="DP325" s="18"/>
      <c r="DQ325" s="17" t="str">
        <f t="shared" si="142"/>
        <v/>
      </c>
      <c r="DR325" s="53"/>
      <c r="DS325" s="696"/>
      <c r="DT325" s="696"/>
      <c r="DU325" s="696"/>
      <c r="DV325" s="696"/>
      <c r="DW325" s="696">
        <f>IF(Duombaze!DS325="",0,INDEX(DU!I:I,MATCH(Duombaze!DS325,DU!A:A,0),1))+IF(Duombaze!DT325="",0,INDEX(DU!I:I,MATCH(Duombaze!DT325,DU!A:A,0),1))+IF(Duombaze!DU325="",0,INDEX(DU!I:I,MATCH(Duombaze!DU325,DU!A:A,0),1))+IF(Duombaze!DV325="",0,INDEX(DU!I:I,MATCH(Duombaze!DV325,DU!A:A,0),1))</f>
        <v>0</v>
      </c>
      <c r="DX325" s="638">
        <f>IF(Duombaze!DS325="",0,INDEX(DU!K:K,MATCH(Duombaze!DS325,DU!A:A,0),1))+IF(Duombaze!DT325="",0,INDEX(DU!K:K,MATCH(Duombaze!DT325,DU!A:A,0),1))+IF(Duombaze!DU325="",0,INDEX(DU!K:K,MATCH(Duombaze!DU325,DU!A:A,0),1))+IF(Duombaze!DV325="",0,INDEX(DU!K:KH,MATCH(Duombaze!DV325,DU!A:A,0),1))</f>
        <v>0</v>
      </c>
      <c r="DY325" s="53"/>
      <c r="DZ325" s="53"/>
      <c r="EA325" s="19"/>
      <c r="EB325" s="19" t="str">
        <f t="shared" si="124"/>
        <v/>
      </c>
      <c r="EC325" s="19"/>
      <c r="ED325" s="19">
        <f>IF(Duombaze!EC325="",0,INDEX(DU!I:I,MATCH(Duombaze!EC325,DU!A:A,0),1))</f>
        <v>0</v>
      </c>
      <c r="EE325" s="638">
        <f>IF(Duombaze!EC325="",0,INDEX(DU!K:K,MATCH(Duombaze!EC325,DU!A:A,0),1))</f>
        <v>0</v>
      </c>
      <c r="EF325" s="19"/>
      <c r="EG325" s="19"/>
      <c r="EH325" s="19"/>
      <c r="EI325" s="17" t="str">
        <f t="shared" si="153"/>
        <v/>
      </c>
      <c r="EJ325" s="19"/>
      <c r="EK325" s="672"/>
      <c r="EL325" s="672"/>
      <c r="EM325" s="672"/>
      <c r="EN325" s="672">
        <f>IF(Duombaze!EK325="",0,INDEX(DU!I:I,MATCH(Duombaze!EK325,DU!A:A,0),1))+IF(Duombaze!EL325="",0,INDEX(DU!I:I,MATCH(Duombaze!EL325,DU!A:A,0),1))+IF(Duombaze!EM325="",0,INDEX(DU!I:I,MATCH(Duombaze!EM325,DU!A:A,0),1))</f>
        <v>0</v>
      </c>
      <c r="EO325" s="19">
        <f>IF(Duombaze!EK325="",0,INDEX(DU!K:K,MATCH(Duombaze!EK325,DU!A:A,0),1))+IF(Duombaze!EL325="",0,INDEX(DU!K:K,MATCH(Duombaze!EL325,DU!A:A,0),1))+IF(Duombaze!EM325="",0,INDEX(DU!K:K,MATCH(Duombaze!EM325,DU!A:A,0),1))</f>
        <v>0</v>
      </c>
      <c r="EP325" s="19"/>
      <c r="EQ325" s="19"/>
      <c r="ER325" s="19"/>
      <c r="ES325" s="17" t="str">
        <f t="shared" si="125"/>
        <v/>
      </c>
      <c r="ET325" s="19"/>
      <c r="EU325" s="19"/>
      <c r="EV325" s="19"/>
      <c r="EW325" s="19"/>
      <c r="EX325" s="19" t="str">
        <f t="shared" si="149"/>
        <v/>
      </c>
      <c r="EY325" s="19"/>
      <c r="EZ325" s="672"/>
      <c r="FA325" s="672"/>
      <c r="FB325" s="672">
        <f>IF(Duombaze!EZ325="",0,INDEX(DU!I:I,MATCH(Duombaze!EZ325,DU!A:A,0),1))+IF(Duombaze!FA325="",0,INDEX(DU!I:I,MATCH(Duombaze!FA325,DU!A:A,0),1))</f>
        <v>0</v>
      </c>
      <c r="FC325" s="19">
        <f>IF(Duombaze!EZ325="",0,INDEX(DU!K:K,MATCH(Duombaze!EZ325,DU!A:A,0),1))+IF(Duombaze!FA325="",0,INDEX(DU!K:K,MATCH(Duombaze!FA325,DU!A:A,0),1))</f>
        <v>0</v>
      </c>
      <c r="FD325" s="19"/>
      <c r="FE325" s="19"/>
      <c r="FF325" s="19"/>
      <c r="FG325" s="19"/>
      <c r="FH325" s="19"/>
      <c r="FI325" s="19"/>
      <c r="FJ325" s="19"/>
      <c r="FK325" s="65"/>
      <c r="FL325" s="18"/>
      <c r="FM325" s="671"/>
      <c r="FN325" s="671"/>
      <c r="FO325" s="671"/>
      <c r="FP325" s="671"/>
      <c r="FQ325" s="671">
        <f>IF(Duombaze!FM325="",0,INDEX(DU!I:I,MATCH(Duombaze!FM325,DU!A:A,0),1))+IF(Duombaze!FN325="",0,INDEX(DU!I:I,MATCH(Duombaze!FN325,DU!A:A,0),1))+IF(Duombaze!FO325="",0,INDEX(DU!I:I,MATCH(Duombaze!FO325,DU!A:A,0),1))+IF(Duombaze!FP325="",0,INDEX(DU!I:I,MATCH(Duombaze!FP325,DU!A:A,0),1))</f>
        <v>0</v>
      </c>
      <c r="FR325" s="671">
        <f>IF(Duombaze!FM325="",0,INDEX(DU!K:K,MATCH(Duombaze!FM325,DU!A:A,0),1))+IF(Duombaze!FN325="",0,INDEX(DU!K:K,MATCH(Duombaze!FN325,DU!A:A,0),1))+IF(Duombaze!FO325="",0,INDEX(DU!K:K,MATCH(Duombaze!FO325,DU!A:A,0),1))+IF(Duombaze!FP325="",0,INDEX(DU!K:K,MATCH(Duombaze!FP325,DU!A:A,0),1))</f>
        <v>0</v>
      </c>
      <c r="FT325" s="65" t="s">
        <v>2673</v>
      </c>
      <c r="FU325" s="17" t="e">
        <f>IF(FT325&lt;&gt;"",#REF!&amp;" "&amp;#REF!&amp;" "&amp;FT325,"")</f>
        <v>#REF!</v>
      </c>
      <c r="FV325" s="19" t="s">
        <v>2628</v>
      </c>
    </row>
    <row r="326" spans="1:183" s="20" customFormat="1" ht="23.45" customHeight="1" x14ac:dyDescent="0.25">
      <c r="A326" s="41">
        <v>7</v>
      </c>
      <c r="B326" s="41" t="s">
        <v>786</v>
      </c>
      <c r="C326" s="16" t="s">
        <v>214</v>
      </c>
      <c r="D326" s="19"/>
      <c r="E326" s="17" t="str">
        <f t="shared" si="145"/>
        <v/>
      </c>
      <c r="F326" s="19"/>
      <c r="G326" s="639"/>
      <c r="H326" s="639"/>
      <c r="I326" s="639"/>
      <c r="J326" s="639"/>
      <c r="K326" s="639"/>
      <c r="L326" s="639"/>
      <c r="M326" s="639"/>
      <c r="N326" s="639"/>
      <c r="O326" s="639"/>
      <c r="P326" s="638">
        <f>IF(Duombaze!G326="",0,INDEX(DU!I:I,MATCH(Duombaze!G326,DU!A:A,0),1))+IF(Duombaze!H326="",0,INDEX(DU!I:I,MATCH(Duombaze!H326,DU!A:A,0),1))+IF(Duombaze!I326="",0,INDEX(DU!I:I,MATCH(Duombaze!I326,DU!A:A,0),1))+IF(Duombaze!J326="",0,INDEX(DU!I:I,MATCH(Duombaze!J326,DU!A:A,0),1))+IF(Duombaze!K326="",0,INDEX(DU!I:I,MATCH(Duombaze!K326,DU!A:A,0),1))+IF(Duombaze!L326="",0,INDEX(DU!I:I,MATCH(Duombaze!L326,DU!A:A,0),1))+IF(Duombaze!M326="",0,INDEX(DU!I:I,MATCH(Duombaze!M326,DU!A:A,0),1))+IF(Duombaze!N326="",0,INDEX(DU!I:I,MATCH(Duombaze!N326,DU!A:A,0),1))+IF(Duombaze!O326="",0,INDEX(DU!I:I,MATCH(Duombaze!O326,DU!A:A,0),1))</f>
        <v>0</v>
      </c>
      <c r="Q326" s="638">
        <f>IF(Duombaze!G326="",0,INDEX(DU!K:K,MATCH(Duombaze!G326,DU!A:A,0),1))+IF(Duombaze!H326="",0,INDEX(DU!K:K,MATCH(Duombaze!H326,DU!A:A,0),1))+IF(Duombaze!I326="",0,INDEX(DU!K:K,MATCH(Duombaze!I326,DU!A:A,0),1))+IF(Duombaze!J326="",0,INDEX(DU!K:K,MATCH(Duombaze!J326,DU!A:A,0),1))+IF(Duombaze!K326="",0,INDEX(DU!K:K,MATCH(Duombaze!K326,DU!A:A,0),1))+IF(Duombaze!L326="",0,INDEX(DU!K:K,MATCH(Duombaze!L326,DU!A:A,0),1))+IF(Duombaze!M326="",0,INDEX(DU!K:K,MATCH(Duombaze!M326,DU!A:A,0),1))+IF(Duombaze!N326="",0,INDEX(DU!K:K,MATCH(Duombaze!N326,DU!A:A,0),1))+IF(Duombaze!O326="",0,INDEX(DU!K:K,MATCH(Duombaze!O326,DU!A:A,0),1))</f>
        <v>0</v>
      </c>
      <c r="R326" s="19"/>
      <c r="S326" s="52"/>
      <c r="T326" s="881"/>
      <c r="U326" s="17">
        <f>IF(Duombaze!T326="",0,INDEX(DU!I:I,MATCH(Duombaze!T326,DU!A:A,0),1))</f>
        <v>0</v>
      </c>
      <c r="V326" s="17">
        <f>IF(Duombaze!T326="",0,INDEX(DU!K:K,MATCH(Duombaze!T326,DU!A:A,0),1))</f>
        <v>0</v>
      </c>
      <c r="W326" s="19"/>
      <c r="X326" s="19"/>
      <c r="Y326" s="134"/>
      <c r="Z326" s="65"/>
      <c r="AA326" s="17" t="str">
        <f t="shared" si="154"/>
        <v/>
      </c>
      <c r="AB326" s="19"/>
      <c r="AC326" s="19">
        <f>IF(Duombaze!AB326="",0,INDEX(DU!I:I,MATCH(Duombaze!AB326,DU!A:A,0),1))</f>
        <v>0</v>
      </c>
      <c r="AD326" s="25">
        <f>IF(Duombaze!AB326="",0,INDEX(DU!K:K,MATCH(Duombaze!AB326,DU!A:A,0),1))</f>
        <v>0</v>
      </c>
      <c r="AE326" s="19"/>
      <c r="AF326" s="19"/>
      <c r="AG326" s="19"/>
      <c r="AH326" s="17" t="str">
        <f t="shared" si="132"/>
        <v/>
      </c>
      <c r="AI326" s="19"/>
      <c r="AJ326" s="639"/>
      <c r="AK326" s="639"/>
      <c r="AL326" s="639"/>
      <c r="AM326" s="639">
        <f>IF(Duombaze!AJ326="",0,INDEX(DU!I:I,MATCH(Duombaze!AJ326,DU!A:A,0),1))+IF(Duombaze!AK326="",0,INDEX(DU!I:I,MATCH(Duombaze!AK326,DU!A:A,0),1))+IF(Duombaze!AL326="",0,INDEX(DU!I:I,MATCH(Duombaze!AL326,DU!A:A,0),1))</f>
        <v>0</v>
      </c>
      <c r="AN326" s="639">
        <f>IF(Duombaze!AJ326="",0,INDEX(DU!K:K,MATCH(Duombaze!AJ326,DU!A:A,0),1))+IF(Duombaze!AK326="",0,INDEX(DU!K:K,MATCH(Duombaze!AK326,DU!A:A,0),1))+IF(Duombaze!AL326="",0,INDEX(DU!K:K,MATCH(Duombaze!AL326,DU!A:A,0),1))</f>
        <v>0</v>
      </c>
      <c r="AO326" s="19"/>
      <c r="AP326" s="19"/>
      <c r="AQ326" s="19"/>
      <c r="AR326" s="17" t="str">
        <f t="shared" si="136"/>
        <v/>
      </c>
      <c r="AS326" s="19"/>
      <c r="AT326" s="639"/>
      <c r="AU326" s="639"/>
      <c r="AV326" s="639"/>
      <c r="AW326" s="639"/>
      <c r="AX326" s="639"/>
      <c r="AY326" s="639"/>
      <c r="AZ326" s="639"/>
      <c r="BA326" s="639"/>
      <c r="BB326" s="639"/>
      <c r="BC326" s="639">
        <f>IF(Duombaze!AT326="",0,INDEX(DU!I:I,MATCH(Duombaze!AT326,DU!A:A,0),1))+IF(Duombaze!AU326="",0,INDEX(DU!I:I,MATCH(Duombaze!AU326,DU!A:A,0),1))+IF(Duombaze!AV326="",0,INDEX(DU!I:I,MATCH(Duombaze!AV326,DU!A:A,0),1))+IF(Duombaze!AW326="",0,INDEX(DU!I:I,MATCH(Duombaze!AW326,DU!A:A,0),1))+IF(Duombaze!AX326="",0,INDEX(DU!I:I,MATCH(Duombaze!AX326,DU!A:A,0),1))+IF(Duombaze!AY326="",0,INDEX(DU!I:I,MATCH(Duombaze!AY326,DU!A:A,0),1))+IF(Duombaze!AZ326="",0,INDEX(DU!I:I,MATCH(Duombaze!AZ326,DU!A:A,0),1))+IF(Duombaze!BA326="",0,INDEX(DU!I:I,MATCH(Duombaze!BA326,DU!A:A,0),1))+IF(Duombaze!BB326="",0,INDEX(DU!I:I,MATCH(Duombaze!BB326,DU!A:A,0),1))</f>
        <v>0</v>
      </c>
      <c r="BD326" s="638">
        <f>IF(Duombaze!AT326="",0,INDEX(DU!K:K,MATCH(Duombaze!AT326,DU!A:A,0),1))+IF(Duombaze!AU326="",0,INDEX(DU!K:K,MATCH(Duombaze!AU326,DU!A:A,0),1))+IF(Duombaze!AV326="",0,INDEX(DU!K:K,MATCH(Duombaze!AV326,DU!A:A,0),1))+IF(Duombaze!AW326="",0,INDEX(DU!K:K,MATCH(Duombaze!AW326,DU!A:A,0),1))+IF(Duombaze!AX326="",0,INDEX(DU!K:K,MATCH(Duombaze!AX326,DU!A:A,0),1))+IF(Duombaze!AY326="",0,INDEX(DU!K:K,MATCH(Duombaze!AY326,DU!A:A,0),1))+IF(Duombaze!AZ326="",0,INDEX(DU!K:K,MATCH(Duombaze!AZ326,DU!A:A,0),1))+IF(Duombaze!BA326="",0,INDEX(DU!K:K,MATCH(Duombaze!BA326,DU!A:A,0),1))+IF(Duombaze!BB326="",0,INDEX(DU!K:K,MATCH(Duombaze!BB326,DU!A:A,0),1))</f>
        <v>0</v>
      </c>
      <c r="BE326" s="19"/>
      <c r="BF326" s="19"/>
      <c r="BG326" s="65"/>
      <c r="BH326" s="17" t="str">
        <f t="shared" si="155"/>
        <v/>
      </c>
      <c r="BI326" s="19"/>
      <c r="BJ326" s="639"/>
      <c r="BK326" s="639"/>
      <c r="BL326" s="639"/>
      <c r="BM326" s="639">
        <f>IF(Duombaze!BJ326="",0,INDEX(DU!I:I,MATCH(Duombaze!BJ326,DU!A:A,0),1))+IF(Duombaze!BK326="",0,INDEX(DU!I:I,MATCH(Duombaze!BK326,DU!A:A,0),1))+IF(Duombaze!BL326="",0,INDEX(DU!I:I,MATCH(Duombaze!BL326,DU!A:A,0),1))</f>
        <v>0</v>
      </c>
      <c r="BN326" s="638">
        <f>IF(Duombaze!BJ326="",0,INDEX(DU!K:K,MATCH(Duombaze!BJ326,DU!A:A,0),1))+IF(Duombaze!BK326="",0,INDEX(DU!K:K,MATCH(Duombaze!BK326,DU!A:A,0),1))+IF(Duombaze!BL326="",0,INDEX(DU!K:K,MATCH(Duombaze!BL326,DU!A:A,0),1))</f>
        <v>0</v>
      </c>
      <c r="BO326" s="19"/>
      <c r="BP326" s="19"/>
      <c r="BQ326" s="19"/>
      <c r="BR326" s="19" t="str">
        <f t="shared" si="150"/>
        <v/>
      </c>
      <c r="BS326" s="19"/>
      <c r="BT326" s="19"/>
      <c r="BU326" s="19"/>
      <c r="BV326" s="19"/>
      <c r="BW326" s="19">
        <f>IF(Duombaze!BT326="",0,INDEX(DU!I:I,MATCH(Duombaze!BT326,DU!A:A,0),1))+IF(Duombaze!BU326="",0,INDEX(DU!I:I,MATCH(Duombaze!BU326,DU!A:A,0),1))+IF(Duombaze!BV326="",0,INDEX(DU!I:I,MATCH(Duombaze!BV326,DU!A:A,0),1))</f>
        <v>0</v>
      </c>
      <c r="BX326" s="19">
        <f>IF(Duombaze!BT326="",0,INDEX(DU!K:K,MATCH(Duombaze!BT326,DU!A:A,0),1))+IF(Duombaze!BU326="",0,INDEX(DU!K:K,MATCH(Duombaze!BU326,DU!A:A,0),1))+IF(Duombaze!BV326="",0,INDEX(DU!K:K,MATCH(Duombaze!BV326,DU!A:A,0),1))</f>
        <v>0</v>
      </c>
      <c r="BY326" s="19"/>
      <c r="BZ326" s="19"/>
      <c r="CA326" s="19"/>
      <c r="CB326" s="19" t="str">
        <f t="shared" si="152"/>
        <v/>
      </c>
      <c r="CC326" s="19"/>
      <c r="CD326" s="6">
        <f>IF(Duombaze!CC326="",0,INDEX(DU!I:I,MATCH(Duombaze!CC326,DU!A:A,0),1))</f>
        <v>0</v>
      </c>
      <c r="CE326" s="17">
        <f>IF(Duombaze!CC326="",0,INDEX(DU!K:K,MATCH(Duombaze!CC326,DU!A:A,0),1))</f>
        <v>0</v>
      </c>
      <c r="CF326" s="19"/>
      <c r="CG326" s="19"/>
      <c r="CH326" s="19"/>
      <c r="CI326" s="17" t="str">
        <f t="shared" si="138"/>
        <v/>
      </c>
      <c r="CJ326" s="19"/>
      <c r="CK326" s="19">
        <f>IF(Duombaze!CJ326="",0,INDEX(DU!I:I,MATCH(Duombaze!CJ326,DU!A:A,0),1))</f>
        <v>0</v>
      </c>
      <c r="CL326" s="17">
        <f>IF(Duombaze!CJ326="",0,INDEX(DU!K:K,MATCH(Duombaze!CJ326,DU!A:A,0),1))</f>
        <v>0</v>
      </c>
      <c r="CM326" s="19"/>
      <c r="CN326" s="19"/>
      <c r="CO326" s="19"/>
      <c r="CP326" s="17" t="str">
        <f t="shared" si="139"/>
        <v/>
      </c>
      <c r="CQ326" s="19"/>
      <c r="CR326" s="639"/>
      <c r="CS326" s="639"/>
      <c r="CT326" s="639">
        <f>IF(Duombaze!CR326="",0,INDEX(DU!I:I,MATCH(Duombaze!CR326,DU!A:A,0),1))+IF(Duombaze!CS326="",0,INDEX(DU!I:I,MATCH(Duombaze!CS326,DU!A:A,0),1))</f>
        <v>0</v>
      </c>
      <c r="CU326" s="19">
        <f>IF(Duombaze!CR326="",0,INDEX(DU!K:K,MATCH(Duombaze!CR326,DU!A:A,0),1))+IF(Duombaze!CS326="",0,INDEX(DU!K:K,MATCH(Duombaze!CS326,DU!A:A,0),1))</f>
        <v>0</v>
      </c>
      <c r="CV326" s="19"/>
      <c r="CW326" s="19"/>
      <c r="CX326" s="19"/>
      <c r="CY326" s="17" t="str">
        <f t="shared" si="140"/>
        <v/>
      </c>
      <c r="CZ326" s="19"/>
      <c r="DA326" s="672"/>
      <c r="DB326" s="672"/>
      <c r="DC326" s="672">
        <f>IF(Duombaze!DA326="",0,INDEX(DU!I:I,MATCH(Duombaze!DA326,DU!A:A,0),1))+IF(Duombaze!DB326="",0,INDEX(DU!I:I,MATCH(Duombaze!DB326,DU!A:A,0),1))</f>
        <v>0</v>
      </c>
      <c r="DD326" s="19">
        <f>IF(Duombaze!DA326="",0,INDEX(DU!K:K,MATCH(Duombaze!DA326,DU!A:A,0),1))+IF(Duombaze!DB326="",0,INDEX(DU!K:K,MATCH(Duombaze!DB326,DU!A:A,0),1))</f>
        <v>0</v>
      </c>
      <c r="DE326" s="19"/>
      <c r="DF326" s="19"/>
      <c r="DG326" s="19"/>
      <c r="DH326" s="19" t="str">
        <f t="shared" si="141"/>
        <v/>
      </c>
      <c r="DI326" s="19"/>
      <c r="DJ326" s="672"/>
      <c r="DK326" s="678"/>
      <c r="DL326" s="678">
        <f>IF(Duombaze!DJ326="",0,INDEX(DU!I:I,MATCH(Duombaze!DJ326,DU!A:A,0),1))+IF(Duombaze!DK326="",0,INDEX(DU!I:I,MATCH(Duombaze!DK326,DU!A:A,0),1))</f>
        <v>0</v>
      </c>
      <c r="DM326" s="19">
        <f>IF(Duombaze!DJ326="",0,INDEX(DU!K:K,MATCH(Duombaze!DJ326,DU!A:A,0),1))+IF(Duombaze!DK326="",0,INDEX(DU!K:K,MATCH(Duombaze!DK326,DU!A:A,0),1))</f>
        <v>0</v>
      </c>
      <c r="DN326" s="52"/>
      <c r="DO326" s="52"/>
      <c r="DP326" s="18"/>
      <c r="DQ326" s="17" t="str">
        <f t="shared" si="142"/>
        <v/>
      </c>
      <c r="DR326" s="53"/>
      <c r="DS326" s="696"/>
      <c r="DT326" s="696"/>
      <c r="DU326" s="696"/>
      <c r="DV326" s="696"/>
      <c r="DW326" s="696">
        <f>IF(Duombaze!DS326="",0,INDEX(DU!I:I,MATCH(Duombaze!DS326,DU!A:A,0),1))+IF(Duombaze!DT326="",0,INDEX(DU!I:I,MATCH(Duombaze!DT326,DU!A:A,0),1))+IF(Duombaze!DU326="",0,INDEX(DU!I:I,MATCH(Duombaze!DU326,DU!A:A,0),1))+IF(Duombaze!DV326="",0,INDEX(DU!I:I,MATCH(Duombaze!DV326,DU!A:A,0),1))</f>
        <v>0</v>
      </c>
      <c r="DX326" s="638">
        <f>IF(Duombaze!DS326="",0,INDEX(DU!K:K,MATCH(Duombaze!DS326,DU!A:A,0),1))+IF(Duombaze!DT326="",0,INDEX(DU!K:K,MATCH(Duombaze!DT326,DU!A:A,0),1))+IF(Duombaze!DU326="",0,INDEX(DU!K:K,MATCH(Duombaze!DU326,DU!A:A,0),1))+IF(Duombaze!DV326="",0,INDEX(DU!K:KH,MATCH(Duombaze!DV326,DU!A:A,0),1))</f>
        <v>0</v>
      </c>
      <c r="DY326" s="53"/>
      <c r="DZ326" s="53"/>
      <c r="EA326" s="19"/>
      <c r="EB326" s="19" t="str">
        <f t="shared" si="124"/>
        <v/>
      </c>
      <c r="EC326" s="19"/>
      <c r="ED326" s="19">
        <f>IF(Duombaze!EC326="",0,INDEX(DU!I:I,MATCH(Duombaze!EC326,DU!A:A,0),1))</f>
        <v>0</v>
      </c>
      <c r="EE326" s="638">
        <f>IF(Duombaze!EC326="",0,INDEX(DU!K:K,MATCH(Duombaze!EC326,DU!A:A,0),1))</f>
        <v>0</v>
      </c>
      <c r="EF326" s="19"/>
      <c r="EG326" s="19"/>
      <c r="EH326" s="19"/>
      <c r="EI326" s="17" t="str">
        <f t="shared" si="153"/>
        <v/>
      </c>
      <c r="EJ326" s="19"/>
      <c r="EK326" s="672"/>
      <c r="EL326" s="672"/>
      <c r="EM326" s="672"/>
      <c r="EN326" s="672">
        <f>IF(Duombaze!EK326="",0,INDEX(DU!I:I,MATCH(Duombaze!EK326,DU!A:A,0),1))+IF(Duombaze!EL326="",0,INDEX(DU!I:I,MATCH(Duombaze!EL326,DU!A:A,0),1))+IF(Duombaze!EM326="",0,INDEX(DU!I:I,MATCH(Duombaze!EM326,DU!A:A,0),1))</f>
        <v>0</v>
      </c>
      <c r="EO326" s="19">
        <f>IF(Duombaze!EK326="",0,INDEX(DU!K:K,MATCH(Duombaze!EK326,DU!A:A,0),1))+IF(Duombaze!EL326="",0,INDEX(DU!K:K,MATCH(Duombaze!EL326,DU!A:A,0),1))+IF(Duombaze!EM326="",0,INDEX(DU!K:K,MATCH(Duombaze!EM326,DU!A:A,0),1))</f>
        <v>0</v>
      </c>
      <c r="EP326" s="19"/>
      <c r="EQ326" s="19"/>
      <c r="ER326" s="19"/>
      <c r="ES326" s="17" t="str">
        <f t="shared" si="125"/>
        <v/>
      </c>
      <c r="ET326" s="19"/>
      <c r="EU326" s="19"/>
      <c r="EV326" s="19"/>
      <c r="EW326" s="19"/>
      <c r="EX326" s="19" t="str">
        <f t="shared" si="149"/>
        <v/>
      </c>
      <c r="EY326" s="19"/>
      <c r="EZ326" s="672"/>
      <c r="FA326" s="672"/>
      <c r="FB326" s="672">
        <f>IF(Duombaze!EZ326="",0,INDEX(DU!I:I,MATCH(Duombaze!EZ326,DU!A:A,0),1))+IF(Duombaze!FA326="",0,INDEX(DU!I:I,MATCH(Duombaze!FA326,DU!A:A,0),1))</f>
        <v>0</v>
      </c>
      <c r="FC326" s="19">
        <f>IF(Duombaze!EZ326="",0,INDEX(DU!K:K,MATCH(Duombaze!EZ326,DU!A:A,0),1))+IF(Duombaze!FA326="",0,INDEX(DU!K:K,MATCH(Duombaze!FA326,DU!A:A,0),1))</f>
        <v>0</v>
      </c>
      <c r="FD326" s="19"/>
      <c r="FE326" s="19"/>
      <c r="FF326" s="19"/>
      <c r="FG326" s="19"/>
      <c r="FH326" s="19"/>
      <c r="FI326" s="19"/>
      <c r="FJ326" s="19"/>
      <c r="FK326" s="65"/>
      <c r="FL326" s="18"/>
      <c r="FM326" s="671"/>
      <c r="FN326" s="671"/>
      <c r="FO326" s="671"/>
      <c r="FP326" s="671"/>
      <c r="FQ326" s="671">
        <f>IF(Duombaze!FM326="",0,INDEX(DU!I:I,MATCH(Duombaze!FM326,DU!A:A,0),1))+IF(Duombaze!FN326="",0,INDEX(DU!I:I,MATCH(Duombaze!FN326,DU!A:A,0),1))+IF(Duombaze!FO326="",0,INDEX(DU!I:I,MATCH(Duombaze!FO326,DU!A:A,0),1))+IF(Duombaze!FP326="",0,INDEX(DU!I:I,MATCH(Duombaze!FP326,DU!A:A,0),1))</f>
        <v>0</v>
      </c>
      <c r="FR326" s="671">
        <f>IF(Duombaze!FM326="",0,INDEX(DU!K:K,MATCH(Duombaze!FM326,DU!A:A,0),1))+IF(Duombaze!FN326="",0,INDEX(DU!K:K,MATCH(Duombaze!FN326,DU!A:A,0),1))+IF(Duombaze!FO326="",0,INDEX(DU!K:K,MATCH(Duombaze!FO326,DU!A:A,0),1))+IF(Duombaze!FP326="",0,INDEX(DU!K:K,MATCH(Duombaze!FP326,DU!A:A,0),1))</f>
        <v>0</v>
      </c>
      <c r="FS326" s="845">
        <v>20180528</v>
      </c>
      <c r="FT326" s="65" t="s">
        <v>2753</v>
      </c>
      <c r="FU326" s="17" t="str">
        <f t="shared" ref="FU326" si="156">IF(FT326&lt;&gt;"",DT326&amp;" "&amp;DV326&amp;" "&amp;FT326,"")</f>
        <v xml:space="preserve">  Pneumatiniai stabdžiai WABCO dviejų kontūrų (mech. LSV) DERINTI</v>
      </c>
      <c r="FV326" s="19"/>
    </row>
    <row r="327" spans="1:183" s="20" customFormat="1" ht="23.45" customHeight="1" x14ac:dyDescent="0.25">
      <c r="A327" s="41">
        <v>8</v>
      </c>
      <c r="B327" s="41" t="s">
        <v>786</v>
      </c>
      <c r="C327" s="16" t="s">
        <v>214</v>
      </c>
      <c r="D327" s="19"/>
      <c r="E327" s="17" t="str">
        <f t="shared" si="145"/>
        <v/>
      </c>
      <c r="F327" s="19"/>
      <c r="G327" s="639"/>
      <c r="H327" s="639"/>
      <c r="I327" s="639"/>
      <c r="J327" s="639"/>
      <c r="K327" s="639"/>
      <c r="L327" s="639"/>
      <c r="M327" s="639"/>
      <c r="N327" s="639"/>
      <c r="O327" s="639"/>
      <c r="P327" s="638">
        <f>IF(Duombaze!G327="",0,INDEX(DU!I:I,MATCH(Duombaze!G327,DU!A:A,0),1))+IF(Duombaze!H327="",0,INDEX(DU!I:I,MATCH(Duombaze!H327,DU!A:A,0),1))+IF(Duombaze!I327="",0,INDEX(DU!I:I,MATCH(Duombaze!I327,DU!A:A,0),1))+IF(Duombaze!J327="",0,INDEX(DU!I:I,MATCH(Duombaze!J327,DU!A:A,0),1))+IF(Duombaze!K327="",0,INDEX(DU!I:I,MATCH(Duombaze!K327,DU!A:A,0),1))+IF(Duombaze!L327="",0,INDEX(DU!I:I,MATCH(Duombaze!L327,DU!A:A,0),1))+IF(Duombaze!M327="",0,INDEX(DU!I:I,MATCH(Duombaze!M327,DU!A:A,0),1))+IF(Duombaze!N327="",0,INDEX(DU!I:I,MATCH(Duombaze!N327,DU!A:A,0),1))+IF(Duombaze!O327="",0,INDEX(DU!I:I,MATCH(Duombaze!O327,DU!A:A,0),1))</f>
        <v>0</v>
      </c>
      <c r="Q327" s="638">
        <f>IF(Duombaze!G327="",0,INDEX(DU!K:K,MATCH(Duombaze!G327,DU!A:A,0),1))+IF(Duombaze!H327="",0,INDEX(DU!K:K,MATCH(Duombaze!H327,DU!A:A,0),1))+IF(Duombaze!I327="",0,INDEX(DU!K:K,MATCH(Duombaze!I327,DU!A:A,0),1))+IF(Duombaze!J327="",0,INDEX(DU!K:K,MATCH(Duombaze!J327,DU!A:A,0),1))+IF(Duombaze!K327="",0,INDEX(DU!K:K,MATCH(Duombaze!K327,DU!A:A,0),1))+IF(Duombaze!L327="",0,INDEX(DU!K:K,MATCH(Duombaze!L327,DU!A:A,0),1))+IF(Duombaze!M327="",0,INDEX(DU!K:K,MATCH(Duombaze!M327,DU!A:A,0),1))+IF(Duombaze!N327="",0,INDEX(DU!K:K,MATCH(Duombaze!N327,DU!A:A,0),1))+IF(Duombaze!O327="",0,INDEX(DU!K:K,MATCH(Duombaze!O327,DU!A:A,0),1))</f>
        <v>0</v>
      </c>
      <c r="R327" s="19"/>
      <c r="S327" s="52"/>
      <c r="T327" s="881"/>
      <c r="U327" s="17">
        <f>IF(Duombaze!T327="",0,INDEX(DU!I:I,MATCH(Duombaze!T327,DU!A:A,0),1))</f>
        <v>0</v>
      </c>
      <c r="V327" s="17">
        <f>IF(Duombaze!T327="",0,INDEX(DU!K:K,MATCH(Duombaze!T327,DU!A:A,0),1))</f>
        <v>0</v>
      </c>
      <c r="W327" s="19"/>
      <c r="X327" s="19"/>
      <c r="Y327" s="134"/>
      <c r="Z327" s="65"/>
      <c r="AA327" s="17" t="str">
        <f t="shared" si="154"/>
        <v/>
      </c>
      <c r="AB327" s="19"/>
      <c r="AC327" s="19">
        <f>IF(Duombaze!AB327="",0,INDEX(DU!I:I,MATCH(Duombaze!AB327,DU!A:A,0),1))</f>
        <v>0</v>
      </c>
      <c r="AD327" s="25">
        <f>IF(Duombaze!AB327="",0,INDEX(DU!K:K,MATCH(Duombaze!AB327,DU!A:A,0),1))</f>
        <v>0</v>
      </c>
      <c r="AE327" s="19"/>
      <c r="AF327" s="19"/>
      <c r="AG327" s="19"/>
      <c r="AH327" s="17" t="str">
        <f t="shared" si="132"/>
        <v/>
      </c>
      <c r="AI327" s="19"/>
      <c r="AJ327" s="639"/>
      <c r="AK327" s="639"/>
      <c r="AL327" s="639"/>
      <c r="AM327" s="639">
        <f>IF(Duombaze!AJ327="",0,INDEX(DU!I:I,MATCH(Duombaze!AJ327,DU!A:A,0),1))+IF(Duombaze!AK327="",0,INDEX(DU!I:I,MATCH(Duombaze!AK327,DU!A:A,0),1))+IF(Duombaze!AL327="",0,INDEX(DU!I:I,MATCH(Duombaze!AL327,DU!A:A,0),1))</f>
        <v>0</v>
      </c>
      <c r="AN327" s="639">
        <f>IF(Duombaze!AJ327="",0,INDEX(DU!K:K,MATCH(Duombaze!AJ327,DU!A:A,0),1))+IF(Duombaze!AK327="",0,INDEX(DU!K:K,MATCH(Duombaze!AK327,DU!A:A,0),1))+IF(Duombaze!AL327="",0,INDEX(DU!K:K,MATCH(Duombaze!AL327,DU!A:A,0),1))</f>
        <v>0</v>
      </c>
      <c r="AO327" s="19"/>
      <c r="AP327" s="19"/>
      <c r="AQ327" s="19"/>
      <c r="AR327" s="17" t="str">
        <f t="shared" si="136"/>
        <v/>
      </c>
      <c r="AS327" s="19"/>
      <c r="AT327" s="639"/>
      <c r="AU327" s="639"/>
      <c r="AV327" s="639"/>
      <c r="AW327" s="639"/>
      <c r="AX327" s="639"/>
      <c r="AY327" s="639"/>
      <c r="AZ327" s="639"/>
      <c r="BA327" s="639"/>
      <c r="BB327" s="639"/>
      <c r="BC327" s="639">
        <f>IF(Duombaze!AT327="",0,INDEX(DU!I:I,MATCH(Duombaze!AT327,DU!A:A,0),1))+IF(Duombaze!AU327="",0,INDEX(DU!I:I,MATCH(Duombaze!AU327,DU!A:A,0),1))+IF(Duombaze!AV327="",0,INDEX(DU!I:I,MATCH(Duombaze!AV327,DU!A:A,0),1))+IF(Duombaze!AW327="",0,INDEX(DU!I:I,MATCH(Duombaze!AW327,DU!A:A,0),1))+IF(Duombaze!AX327="",0,INDEX(DU!I:I,MATCH(Duombaze!AX327,DU!A:A,0),1))+IF(Duombaze!AY327="",0,INDEX(DU!I:I,MATCH(Duombaze!AY327,DU!A:A,0),1))+IF(Duombaze!AZ327="",0,INDEX(DU!I:I,MATCH(Duombaze!AZ327,DU!A:A,0),1))+IF(Duombaze!BA327="",0,INDEX(DU!I:I,MATCH(Duombaze!BA327,DU!A:A,0),1))+IF(Duombaze!BB327="",0,INDEX(DU!I:I,MATCH(Duombaze!BB327,DU!A:A,0),1))</f>
        <v>0</v>
      </c>
      <c r="BD327" s="638">
        <f>IF(Duombaze!AT327="",0,INDEX(DU!K:K,MATCH(Duombaze!AT327,DU!A:A,0),1))+IF(Duombaze!AU327="",0,INDEX(DU!K:K,MATCH(Duombaze!AU327,DU!A:A,0),1))+IF(Duombaze!AV327="",0,INDEX(DU!K:K,MATCH(Duombaze!AV327,DU!A:A,0),1))+IF(Duombaze!AW327="",0,INDEX(DU!K:K,MATCH(Duombaze!AW327,DU!A:A,0),1))+IF(Duombaze!AX327="",0,INDEX(DU!K:K,MATCH(Duombaze!AX327,DU!A:A,0),1))+IF(Duombaze!AY327="",0,INDEX(DU!K:K,MATCH(Duombaze!AY327,DU!A:A,0),1))+IF(Duombaze!AZ327="",0,INDEX(DU!K:K,MATCH(Duombaze!AZ327,DU!A:A,0),1))+IF(Duombaze!BA327="",0,INDEX(DU!K:K,MATCH(Duombaze!BA327,DU!A:A,0),1))+IF(Duombaze!BB327="",0,INDEX(DU!K:K,MATCH(Duombaze!BB327,DU!A:A,0),1))</f>
        <v>0</v>
      </c>
      <c r="BE327" s="19"/>
      <c r="BF327" s="19"/>
      <c r="BG327" s="65"/>
      <c r="BH327" s="17" t="str">
        <f t="shared" si="155"/>
        <v/>
      </c>
      <c r="BI327" s="19"/>
      <c r="BJ327" s="639"/>
      <c r="BK327" s="639"/>
      <c r="BL327" s="639"/>
      <c r="BM327" s="639">
        <f>IF(Duombaze!BJ327="",0,INDEX(DU!I:I,MATCH(Duombaze!BJ327,DU!A:A,0),1))+IF(Duombaze!BK327="",0,INDEX(DU!I:I,MATCH(Duombaze!BK327,DU!A:A,0),1))+IF(Duombaze!BL327="",0,INDEX(DU!I:I,MATCH(Duombaze!BL327,DU!A:A,0),1))</f>
        <v>0</v>
      </c>
      <c r="BN327" s="638">
        <f>IF(Duombaze!BJ327="",0,INDEX(DU!K:K,MATCH(Duombaze!BJ327,DU!A:A,0),1))+IF(Duombaze!BK327="",0,INDEX(DU!K:K,MATCH(Duombaze!BK327,DU!A:A,0),1))+IF(Duombaze!BL327="",0,INDEX(DU!K:K,MATCH(Duombaze!BL327,DU!A:A,0),1))</f>
        <v>0</v>
      </c>
      <c r="BO327" s="19"/>
      <c r="BP327" s="19"/>
      <c r="BQ327" s="19"/>
      <c r="BR327" s="19" t="str">
        <f t="shared" si="150"/>
        <v/>
      </c>
      <c r="BS327" s="19"/>
      <c r="BT327" s="19"/>
      <c r="BU327" s="19"/>
      <c r="BV327" s="19"/>
      <c r="BW327" s="19">
        <f>IF(Duombaze!BT327="",0,INDEX(DU!I:I,MATCH(Duombaze!BT327,DU!A:A,0),1))+IF(Duombaze!BU327="",0,INDEX(DU!I:I,MATCH(Duombaze!BU327,DU!A:A,0),1))+IF(Duombaze!BV327="",0,INDEX(DU!I:I,MATCH(Duombaze!BV327,DU!A:A,0),1))</f>
        <v>0</v>
      </c>
      <c r="BX327" s="19">
        <f>IF(Duombaze!BT327="",0,INDEX(DU!K:K,MATCH(Duombaze!BT327,DU!A:A,0),1))+IF(Duombaze!BU327="",0,INDEX(DU!K:K,MATCH(Duombaze!BU327,DU!A:A,0),1))+IF(Duombaze!BV327="",0,INDEX(DU!K:K,MATCH(Duombaze!BV327,DU!A:A,0),1))</f>
        <v>0</v>
      </c>
      <c r="BY327" s="19"/>
      <c r="BZ327" s="19"/>
      <c r="CA327" s="19"/>
      <c r="CB327" s="19" t="str">
        <f t="shared" si="152"/>
        <v/>
      </c>
      <c r="CC327" s="19"/>
      <c r="CD327" s="6">
        <f>IF(Duombaze!CC327="",0,INDEX(DU!I:I,MATCH(Duombaze!CC327,DU!A:A,0),1))</f>
        <v>0</v>
      </c>
      <c r="CE327" s="17">
        <f>IF(Duombaze!CC327="",0,INDEX(DU!K:K,MATCH(Duombaze!CC327,DU!A:A,0),1))</f>
        <v>0</v>
      </c>
      <c r="CF327" s="19"/>
      <c r="CG327" s="19"/>
      <c r="CH327" s="19"/>
      <c r="CI327" s="17" t="str">
        <f t="shared" si="138"/>
        <v/>
      </c>
      <c r="CJ327" s="19"/>
      <c r="CK327" s="19">
        <f>IF(Duombaze!CJ327="",0,INDEX(DU!I:I,MATCH(Duombaze!CJ327,DU!A:A,0),1))</f>
        <v>0</v>
      </c>
      <c r="CL327" s="17">
        <f>IF(Duombaze!CJ327="",0,INDEX(DU!K:K,MATCH(Duombaze!CJ327,DU!A:A,0),1))</f>
        <v>0</v>
      </c>
      <c r="CM327" s="19"/>
      <c r="CN327" s="19"/>
      <c r="CO327" s="19"/>
      <c r="CP327" s="17" t="str">
        <f t="shared" si="139"/>
        <v/>
      </c>
      <c r="CQ327" s="19"/>
      <c r="CR327" s="639"/>
      <c r="CS327" s="639"/>
      <c r="CT327" s="639">
        <f>IF(Duombaze!CR327="",0,INDEX(DU!I:I,MATCH(Duombaze!CR327,DU!A:A,0),1))+IF(Duombaze!CS327="",0,INDEX(DU!I:I,MATCH(Duombaze!CS327,DU!A:A,0),1))</f>
        <v>0</v>
      </c>
      <c r="CU327" s="19">
        <f>IF(Duombaze!CR327="",0,INDEX(DU!K:K,MATCH(Duombaze!CR327,DU!A:A,0),1))+IF(Duombaze!CS327="",0,INDEX(DU!K:K,MATCH(Duombaze!CS327,DU!A:A,0),1))</f>
        <v>0</v>
      </c>
      <c r="CV327" s="19"/>
      <c r="CW327" s="19"/>
      <c r="CX327" s="19"/>
      <c r="CY327" s="17" t="str">
        <f t="shared" si="140"/>
        <v/>
      </c>
      <c r="CZ327" s="19"/>
      <c r="DA327" s="672"/>
      <c r="DB327" s="672"/>
      <c r="DC327" s="672">
        <f>IF(Duombaze!DA327="",0,INDEX(DU!I:I,MATCH(Duombaze!DA327,DU!A:A,0),1))+IF(Duombaze!DB327="",0,INDEX(DU!I:I,MATCH(Duombaze!DB327,DU!A:A,0),1))</f>
        <v>0</v>
      </c>
      <c r="DD327" s="19">
        <f>IF(Duombaze!DA327="",0,INDEX(DU!K:K,MATCH(Duombaze!DA327,DU!A:A,0),1))+IF(Duombaze!DB327="",0,INDEX(DU!K:K,MATCH(Duombaze!DB327,DU!A:A,0),1))</f>
        <v>0</v>
      </c>
      <c r="DE327" s="19"/>
      <c r="DF327" s="19"/>
      <c r="DG327" s="19"/>
      <c r="DH327" s="19" t="str">
        <f t="shared" si="141"/>
        <v/>
      </c>
      <c r="DI327" s="19"/>
      <c r="DJ327" s="672"/>
      <c r="DK327" s="678"/>
      <c r="DL327" s="678">
        <f>IF(Duombaze!DJ327="",0,INDEX(DU!I:I,MATCH(Duombaze!DJ327,DU!A:A,0),1))+IF(Duombaze!DK327="",0,INDEX(DU!I:I,MATCH(Duombaze!DK327,DU!A:A,0),1))</f>
        <v>0</v>
      </c>
      <c r="DM327" s="19">
        <f>IF(Duombaze!DJ327="",0,INDEX(DU!K:K,MATCH(Duombaze!DJ327,DU!A:A,0),1))+IF(Duombaze!DK327="",0,INDEX(DU!K:K,MATCH(Duombaze!DK327,DU!A:A,0),1))</f>
        <v>0</v>
      </c>
      <c r="DN327" s="52"/>
      <c r="DO327" s="52"/>
      <c r="DP327" s="18"/>
      <c r="DQ327" s="17" t="str">
        <f t="shared" si="142"/>
        <v/>
      </c>
      <c r="DR327" s="53"/>
      <c r="DS327" s="696"/>
      <c r="DT327" s="696"/>
      <c r="DU327" s="696"/>
      <c r="DV327" s="696"/>
      <c r="DW327" s="696">
        <f>IF(Duombaze!DS327="",0,INDEX(DU!I:I,MATCH(Duombaze!DS327,DU!A:A,0),1))+IF(Duombaze!DT327="",0,INDEX(DU!I:I,MATCH(Duombaze!DT327,DU!A:A,0),1))+IF(Duombaze!DU327="",0,INDEX(DU!I:I,MATCH(Duombaze!DU327,DU!A:A,0),1))+IF(Duombaze!DV327="",0,INDEX(DU!I:I,MATCH(Duombaze!DV327,DU!A:A,0),1))</f>
        <v>0</v>
      </c>
      <c r="DX327" s="638">
        <f>IF(Duombaze!DS327="",0,INDEX(DU!K:K,MATCH(Duombaze!DS327,DU!A:A,0),1))+IF(Duombaze!DT327="",0,INDEX(DU!K:K,MATCH(Duombaze!DT327,DU!A:A,0),1))+IF(Duombaze!DU327="",0,INDEX(DU!K:K,MATCH(Duombaze!DU327,DU!A:A,0),1))+IF(Duombaze!DV327="",0,INDEX(DU!K:KH,MATCH(Duombaze!DV327,DU!A:A,0),1))</f>
        <v>0</v>
      </c>
      <c r="DY327" s="53"/>
      <c r="DZ327" s="53"/>
      <c r="EA327" s="19"/>
      <c r="EB327" s="19" t="str">
        <f t="shared" si="124"/>
        <v/>
      </c>
      <c r="EC327" s="19"/>
      <c r="ED327" s="19">
        <f>IF(Duombaze!EC327="",0,INDEX(DU!I:I,MATCH(Duombaze!EC327,DU!A:A,0),1))</f>
        <v>0</v>
      </c>
      <c r="EE327" s="638">
        <f>IF(Duombaze!EC327="",0,INDEX(DU!K:K,MATCH(Duombaze!EC327,DU!A:A,0),1))</f>
        <v>0</v>
      </c>
      <c r="EF327" s="19"/>
      <c r="EG327" s="19"/>
      <c r="EH327" s="19"/>
      <c r="EI327" s="17" t="str">
        <f t="shared" si="153"/>
        <v/>
      </c>
      <c r="EJ327" s="19"/>
      <c r="EK327" s="672"/>
      <c r="EL327" s="672"/>
      <c r="EM327" s="672"/>
      <c r="EN327" s="672">
        <f>IF(Duombaze!EK327="",0,INDEX(DU!I:I,MATCH(Duombaze!EK327,DU!A:A,0),1))+IF(Duombaze!EL327="",0,INDEX(DU!I:I,MATCH(Duombaze!EL327,DU!A:A,0),1))+IF(Duombaze!EM327="",0,INDEX(DU!I:I,MATCH(Duombaze!EM327,DU!A:A,0),1))</f>
        <v>0</v>
      </c>
      <c r="EO327" s="19">
        <f>IF(Duombaze!EK327="",0,INDEX(DU!K:K,MATCH(Duombaze!EK327,DU!A:A,0),1))+IF(Duombaze!EL327="",0,INDEX(DU!K:K,MATCH(Duombaze!EL327,DU!A:A,0),1))+IF(Duombaze!EM327="",0,INDEX(DU!K:K,MATCH(Duombaze!EM327,DU!A:A,0),1))</f>
        <v>0</v>
      </c>
      <c r="EP327" s="19"/>
      <c r="EQ327" s="19"/>
      <c r="ER327" s="19"/>
      <c r="ES327" s="17" t="str">
        <f t="shared" si="125"/>
        <v/>
      </c>
      <c r="ET327" s="19"/>
      <c r="EU327" s="19"/>
      <c r="EV327" s="19"/>
      <c r="EW327" s="19"/>
      <c r="EX327" s="19" t="str">
        <f t="shared" si="149"/>
        <v/>
      </c>
      <c r="EY327" s="19"/>
      <c r="EZ327" s="672"/>
      <c r="FA327" s="672"/>
      <c r="FB327" s="672">
        <f>IF(Duombaze!EZ327="",0,INDEX(DU!I:I,MATCH(Duombaze!EZ327,DU!A:A,0),1))+IF(Duombaze!FA327="",0,INDEX(DU!I:I,MATCH(Duombaze!FA327,DU!A:A,0),1))</f>
        <v>0</v>
      </c>
      <c r="FC327" s="19">
        <f>IF(Duombaze!EZ327="",0,INDEX(DU!K:K,MATCH(Duombaze!EZ327,DU!A:A,0),1))+IF(Duombaze!FA327="",0,INDEX(DU!K:K,MATCH(Duombaze!FA327,DU!A:A,0),1))</f>
        <v>0</v>
      </c>
      <c r="FD327" s="19"/>
      <c r="FE327" s="19"/>
      <c r="FF327" s="19"/>
      <c r="FG327" s="19"/>
      <c r="FH327" s="19"/>
      <c r="FI327" s="19"/>
      <c r="FJ327" s="19"/>
      <c r="FK327" s="65"/>
      <c r="FL327" s="18"/>
      <c r="FM327" s="671"/>
      <c r="FN327" s="671"/>
      <c r="FO327" s="671"/>
      <c r="FP327" s="671"/>
      <c r="FQ327" s="671">
        <f>IF(Duombaze!FM327="",0,INDEX(DU!I:I,MATCH(Duombaze!FM327,DU!A:A,0),1))+IF(Duombaze!FN327="",0,INDEX(DU!I:I,MATCH(Duombaze!FN327,DU!A:A,0),1))+IF(Duombaze!FO327="",0,INDEX(DU!I:I,MATCH(Duombaze!FO327,DU!A:A,0),1))+IF(Duombaze!FP327="",0,INDEX(DU!I:I,MATCH(Duombaze!FP327,DU!A:A,0),1))</f>
        <v>0</v>
      </c>
      <c r="FR327" s="671">
        <f>IF(Duombaze!FM327="",0,INDEX(DU!K:K,MATCH(Duombaze!FM327,DU!A:A,0),1))+IF(Duombaze!FN327="",0,INDEX(DU!K:K,MATCH(Duombaze!FN327,DU!A:A,0),1))+IF(Duombaze!FO327="",0,INDEX(DU!K:K,MATCH(Duombaze!FO327,DU!A:A,0),1))+IF(Duombaze!FP327="",0,INDEX(DU!K:K,MATCH(Duombaze!FP327,DU!A:A,0),1))</f>
        <v>0</v>
      </c>
    </row>
    <row r="328" spans="1:183" s="20" customFormat="1" ht="23.45" customHeight="1" x14ac:dyDescent="0.25">
      <c r="A328" s="41">
        <v>9</v>
      </c>
      <c r="B328" s="41" t="s">
        <v>786</v>
      </c>
      <c r="C328" s="16" t="s">
        <v>214</v>
      </c>
      <c r="D328" s="19"/>
      <c r="E328" s="17" t="str">
        <f t="shared" si="145"/>
        <v/>
      </c>
      <c r="F328" s="19"/>
      <c r="G328" s="639"/>
      <c r="H328" s="639"/>
      <c r="I328" s="639"/>
      <c r="J328" s="639"/>
      <c r="K328" s="639"/>
      <c r="L328" s="639"/>
      <c r="M328" s="639"/>
      <c r="N328" s="639"/>
      <c r="O328" s="639"/>
      <c r="P328" s="638">
        <f>IF(Duombaze!G328="",0,INDEX(DU!I:I,MATCH(Duombaze!G328,DU!A:A,0),1))+IF(Duombaze!H328="",0,INDEX(DU!I:I,MATCH(Duombaze!H328,DU!A:A,0),1))+IF(Duombaze!I328="",0,INDEX(DU!I:I,MATCH(Duombaze!I328,DU!A:A,0),1))+IF(Duombaze!J328="",0,INDEX(DU!I:I,MATCH(Duombaze!J328,DU!A:A,0),1))+IF(Duombaze!K328="",0,INDEX(DU!I:I,MATCH(Duombaze!K328,DU!A:A,0),1))+IF(Duombaze!L328="",0,INDEX(DU!I:I,MATCH(Duombaze!L328,DU!A:A,0),1))+IF(Duombaze!M328="",0,INDEX(DU!I:I,MATCH(Duombaze!M328,DU!A:A,0),1))+IF(Duombaze!N328="",0,INDEX(DU!I:I,MATCH(Duombaze!N328,DU!A:A,0),1))+IF(Duombaze!O328="",0,INDEX(DU!I:I,MATCH(Duombaze!O328,DU!A:A,0),1))</f>
        <v>0</v>
      </c>
      <c r="Q328" s="638">
        <f>IF(Duombaze!G328="",0,INDEX(DU!K:K,MATCH(Duombaze!G328,DU!A:A,0),1))+IF(Duombaze!H328="",0,INDEX(DU!K:K,MATCH(Duombaze!H328,DU!A:A,0),1))+IF(Duombaze!I328="",0,INDEX(DU!K:K,MATCH(Duombaze!I328,DU!A:A,0),1))+IF(Duombaze!J328="",0,INDEX(DU!K:K,MATCH(Duombaze!J328,DU!A:A,0),1))+IF(Duombaze!K328="",0,INDEX(DU!K:K,MATCH(Duombaze!K328,DU!A:A,0),1))+IF(Duombaze!L328="",0,INDEX(DU!K:K,MATCH(Duombaze!L328,DU!A:A,0),1))+IF(Duombaze!M328="",0,INDEX(DU!K:K,MATCH(Duombaze!M328,DU!A:A,0),1))+IF(Duombaze!N328="",0,INDEX(DU!K:K,MATCH(Duombaze!N328,DU!A:A,0),1))+IF(Duombaze!O328="",0,INDEX(DU!K:K,MATCH(Duombaze!O328,DU!A:A,0),1))</f>
        <v>0</v>
      </c>
      <c r="R328" s="19"/>
      <c r="S328" s="52"/>
      <c r="T328" s="881"/>
      <c r="U328" s="17">
        <f>IF(Duombaze!T328="",0,INDEX(DU!I:I,MATCH(Duombaze!T328,DU!A:A,0),1))</f>
        <v>0</v>
      </c>
      <c r="V328" s="17">
        <f>IF(Duombaze!T328="",0,INDEX(DU!K:K,MATCH(Duombaze!T328,DU!A:A,0),1))</f>
        <v>0</v>
      </c>
      <c r="W328" s="19"/>
      <c r="X328" s="19"/>
      <c r="Y328" s="134"/>
      <c r="Z328" s="65"/>
      <c r="AA328" s="17" t="str">
        <f t="shared" si="154"/>
        <v/>
      </c>
      <c r="AB328" s="19"/>
      <c r="AC328" s="19">
        <f>IF(Duombaze!AB328="",0,INDEX(DU!I:I,MATCH(Duombaze!AB328,DU!A:A,0),1))</f>
        <v>0</v>
      </c>
      <c r="AD328" s="25">
        <f>IF(Duombaze!AB328="",0,INDEX(DU!K:K,MATCH(Duombaze!AB328,DU!A:A,0),1))</f>
        <v>0</v>
      </c>
      <c r="AE328" s="19"/>
      <c r="AF328" s="19"/>
      <c r="AG328" s="19"/>
      <c r="AH328" s="17" t="str">
        <f t="shared" si="132"/>
        <v/>
      </c>
      <c r="AI328" s="19"/>
      <c r="AJ328" s="639"/>
      <c r="AK328" s="639"/>
      <c r="AL328" s="639"/>
      <c r="AM328" s="639">
        <f>IF(Duombaze!AJ328="",0,INDEX(DU!I:I,MATCH(Duombaze!AJ328,DU!A:A,0),1))+IF(Duombaze!AK328="",0,INDEX(DU!I:I,MATCH(Duombaze!AK328,DU!A:A,0),1))+IF(Duombaze!AL328="",0,INDEX(DU!I:I,MATCH(Duombaze!AL328,DU!A:A,0),1))</f>
        <v>0</v>
      </c>
      <c r="AN328" s="639">
        <f>IF(Duombaze!AJ328="",0,INDEX(DU!K:K,MATCH(Duombaze!AJ328,DU!A:A,0),1))+IF(Duombaze!AK328="",0,INDEX(DU!K:K,MATCH(Duombaze!AK328,DU!A:A,0),1))+IF(Duombaze!AL328="",0,INDEX(DU!K:K,MATCH(Duombaze!AL328,DU!A:A,0),1))</f>
        <v>0</v>
      </c>
      <c r="AO328" s="19"/>
      <c r="AP328" s="19"/>
      <c r="AQ328" s="19"/>
      <c r="AR328" s="17" t="str">
        <f t="shared" si="136"/>
        <v/>
      </c>
      <c r="AS328" s="19"/>
      <c r="AT328" s="639"/>
      <c r="AU328" s="639"/>
      <c r="AV328" s="639"/>
      <c r="AW328" s="639"/>
      <c r="AX328" s="639"/>
      <c r="AY328" s="639"/>
      <c r="AZ328" s="639"/>
      <c r="BA328" s="639"/>
      <c r="BB328" s="639"/>
      <c r="BC328" s="639">
        <f>IF(Duombaze!AT328="",0,INDEX(DU!I:I,MATCH(Duombaze!AT328,DU!A:A,0),1))+IF(Duombaze!AU328="",0,INDEX(DU!I:I,MATCH(Duombaze!AU328,DU!A:A,0),1))+IF(Duombaze!AV328="",0,INDEX(DU!I:I,MATCH(Duombaze!AV328,DU!A:A,0),1))+IF(Duombaze!AW328="",0,INDEX(DU!I:I,MATCH(Duombaze!AW328,DU!A:A,0),1))+IF(Duombaze!AX328="",0,INDEX(DU!I:I,MATCH(Duombaze!AX328,DU!A:A,0),1))+IF(Duombaze!AY328="",0,INDEX(DU!I:I,MATCH(Duombaze!AY328,DU!A:A,0),1))+IF(Duombaze!AZ328="",0,INDEX(DU!I:I,MATCH(Duombaze!AZ328,DU!A:A,0),1))+IF(Duombaze!BA328="",0,INDEX(DU!I:I,MATCH(Duombaze!BA328,DU!A:A,0),1))+IF(Duombaze!BB328="",0,INDEX(DU!I:I,MATCH(Duombaze!BB328,DU!A:A,0),1))</f>
        <v>0</v>
      </c>
      <c r="BD328" s="638">
        <f>IF(Duombaze!AT328="",0,INDEX(DU!K:K,MATCH(Duombaze!AT328,DU!A:A,0),1))+IF(Duombaze!AU328="",0,INDEX(DU!K:K,MATCH(Duombaze!AU328,DU!A:A,0),1))+IF(Duombaze!AV328="",0,INDEX(DU!K:K,MATCH(Duombaze!AV328,DU!A:A,0),1))+IF(Duombaze!AW328="",0,INDEX(DU!K:K,MATCH(Duombaze!AW328,DU!A:A,0),1))+IF(Duombaze!AX328="",0,INDEX(DU!K:K,MATCH(Duombaze!AX328,DU!A:A,0),1))+IF(Duombaze!AY328="",0,INDEX(DU!K:K,MATCH(Duombaze!AY328,DU!A:A,0),1))+IF(Duombaze!AZ328="",0,INDEX(DU!K:K,MATCH(Duombaze!AZ328,DU!A:A,0),1))+IF(Duombaze!BA328="",0,INDEX(DU!K:K,MATCH(Duombaze!BA328,DU!A:A,0),1))+IF(Duombaze!BB328="",0,INDEX(DU!K:K,MATCH(Duombaze!BB328,DU!A:A,0),1))</f>
        <v>0</v>
      </c>
      <c r="BE328" s="19"/>
      <c r="BF328" s="19"/>
      <c r="BG328" s="65"/>
      <c r="BH328" s="17" t="str">
        <f t="shared" si="155"/>
        <v/>
      </c>
      <c r="BI328" s="19"/>
      <c r="BJ328" s="639"/>
      <c r="BK328" s="639"/>
      <c r="BL328" s="639"/>
      <c r="BM328" s="639">
        <f>IF(Duombaze!BJ328="",0,INDEX(DU!I:I,MATCH(Duombaze!BJ328,DU!A:A,0),1))+IF(Duombaze!BK328="",0,INDEX(DU!I:I,MATCH(Duombaze!BK328,DU!A:A,0),1))+IF(Duombaze!BL328="",0,INDEX(DU!I:I,MATCH(Duombaze!BL328,DU!A:A,0),1))</f>
        <v>0</v>
      </c>
      <c r="BN328" s="638">
        <f>IF(Duombaze!BJ328="",0,INDEX(DU!K:K,MATCH(Duombaze!BJ328,DU!A:A,0),1))+IF(Duombaze!BK328="",0,INDEX(DU!K:K,MATCH(Duombaze!BK328,DU!A:A,0),1))+IF(Duombaze!BL328="",0,INDEX(DU!K:K,MATCH(Duombaze!BL328,DU!A:A,0),1))</f>
        <v>0</v>
      </c>
      <c r="BO328" s="19"/>
      <c r="BP328" s="19"/>
      <c r="BQ328" s="19"/>
      <c r="BR328" s="19" t="str">
        <f t="shared" si="150"/>
        <v/>
      </c>
      <c r="BS328" s="19"/>
      <c r="BT328" s="19"/>
      <c r="BU328" s="19"/>
      <c r="BV328" s="19"/>
      <c r="BW328" s="19">
        <f>IF(Duombaze!BT328="",0,INDEX(DU!I:I,MATCH(Duombaze!BT328,DU!A:A,0),1))+IF(Duombaze!BU328="",0,INDEX(DU!I:I,MATCH(Duombaze!BU328,DU!A:A,0),1))+IF(Duombaze!BV328="",0,INDEX(DU!I:I,MATCH(Duombaze!BV328,DU!A:A,0),1))</f>
        <v>0</v>
      </c>
      <c r="BX328" s="19">
        <f>IF(Duombaze!BT328="",0,INDEX(DU!K:K,MATCH(Duombaze!BT328,DU!A:A,0),1))+IF(Duombaze!BU328="",0,INDEX(DU!K:K,MATCH(Duombaze!BU328,DU!A:A,0),1))+IF(Duombaze!BV328="",0,INDEX(DU!K:K,MATCH(Duombaze!BV328,DU!A:A,0),1))</f>
        <v>0</v>
      </c>
      <c r="BY328" s="19"/>
      <c r="BZ328" s="19"/>
      <c r="CA328" s="19"/>
      <c r="CB328" s="19" t="str">
        <f t="shared" si="152"/>
        <v/>
      </c>
      <c r="CC328" s="19"/>
      <c r="CD328" s="6">
        <f>IF(Duombaze!CC328="",0,INDEX(DU!I:I,MATCH(Duombaze!CC328,DU!A:A,0),1))</f>
        <v>0</v>
      </c>
      <c r="CE328" s="17">
        <f>IF(Duombaze!CC328="",0,INDEX(DU!K:K,MATCH(Duombaze!CC328,DU!A:A,0),1))</f>
        <v>0</v>
      </c>
      <c r="CF328" s="19"/>
      <c r="CG328" s="19"/>
      <c r="CH328" s="19"/>
      <c r="CI328" s="17" t="str">
        <f t="shared" si="138"/>
        <v/>
      </c>
      <c r="CJ328" s="19"/>
      <c r="CK328" s="19">
        <f>IF(Duombaze!CJ328="",0,INDEX(DU!I:I,MATCH(Duombaze!CJ328,DU!A:A,0),1))</f>
        <v>0</v>
      </c>
      <c r="CL328" s="17">
        <f>IF(Duombaze!CJ328="",0,INDEX(DU!K:K,MATCH(Duombaze!CJ328,DU!A:A,0),1))</f>
        <v>0</v>
      </c>
      <c r="CM328" s="19"/>
      <c r="CN328" s="19"/>
      <c r="CO328" s="19"/>
      <c r="CP328" s="17" t="str">
        <f t="shared" si="139"/>
        <v/>
      </c>
      <c r="CQ328" s="19"/>
      <c r="CR328" s="639"/>
      <c r="CS328" s="639"/>
      <c r="CT328" s="639">
        <f>IF(Duombaze!CR328="",0,INDEX(DU!I:I,MATCH(Duombaze!CR328,DU!A:A,0),1))+IF(Duombaze!CS328="",0,INDEX(DU!I:I,MATCH(Duombaze!CS328,DU!A:A,0),1))</f>
        <v>0</v>
      </c>
      <c r="CU328" s="19">
        <f>IF(Duombaze!CR328="",0,INDEX(DU!K:K,MATCH(Duombaze!CR328,DU!A:A,0),1))+IF(Duombaze!CS328="",0,INDEX(DU!K:K,MATCH(Duombaze!CS328,DU!A:A,0),1))</f>
        <v>0</v>
      </c>
      <c r="CV328" s="19"/>
      <c r="CW328" s="19"/>
      <c r="CX328" s="19"/>
      <c r="CY328" s="17" t="str">
        <f t="shared" si="140"/>
        <v/>
      </c>
      <c r="CZ328" s="19"/>
      <c r="DA328" s="672"/>
      <c r="DB328" s="672"/>
      <c r="DC328" s="672">
        <f>IF(Duombaze!DA328="",0,INDEX(DU!I:I,MATCH(Duombaze!DA328,DU!A:A,0),1))+IF(Duombaze!DB328="",0,INDEX(DU!I:I,MATCH(Duombaze!DB328,DU!A:A,0),1))</f>
        <v>0</v>
      </c>
      <c r="DD328" s="19">
        <f>IF(Duombaze!DA328="",0,INDEX(DU!K:K,MATCH(Duombaze!DA328,DU!A:A,0),1))+IF(Duombaze!DB328="",0,INDEX(DU!K:K,MATCH(Duombaze!DB328,DU!A:A,0),1))</f>
        <v>0</v>
      </c>
      <c r="DE328" s="19"/>
      <c r="DF328" s="19"/>
      <c r="DG328" s="19"/>
      <c r="DH328" s="19" t="str">
        <f t="shared" si="141"/>
        <v/>
      </c>
      <c r="DI328" s="19"/>
      <c r="DJ328" s="672"/>
      <c r="DK328" s="678"/>
      <c r="DL328" s="678">
        <f>IF(Duombaze!DJ328="",0,INDEX(DU!I:I,MATCH(Duombaze!DJ328,DU!A:A,0),1))+IF(Duombaze!DK328="",0,INDEX(DU!I:I,MATCH(Duombaze!DK328,DU!A:A,0),1))</f>
        <v>0</v>
      </c>
      <c r="DM328" s="19">
        <f>IF(Duombaze!DJ328="",0,INDEX(DU!K:K,MATCH(Duombaze!DJ328,DU!A:A,0),1))+IF(Duombaze!DK328="",0,INDEX(DU!K:K,MATCH(Duombaze!DK328,DU!A:A,0),1))</f>
        <v>0</v>
      </c>
      <c r="DN328" s="52"/>
      <c r="DO328" s="52"/>
      <c r="DP328" s="18"/>
      <c r="DQ328" s="17" t="str">
        <f t="shared" si="142"/>
        <v/>
      </c>
      <c r="DR328" s="53"/>
      <c r="DS328" s="696"/>
      <c r="DT328" s="696"/>
      <c r="DU328" s="696"/>
      <c r="DV328" s="696"/>
      <c r="DW328" s="696">
        <f>IF(Duombaze!DS328="",0,INDEX(DU!I:I,MATCH(Duombaze!DS328,DU!A:A,0),1))+IF(Duombaze!DT328="",0,INDEX(DU!I:I,MATCH(Duombaze!DT328,DU!A:A,0),1))+IF(Duombaze!DU328="",0,INDEX(DU!I:I,MATCH(Duombaze!DU328,DU!A:A,0),1))+IF(Duombaze!DV328="",0,INDEX(DU!I:I,MATCH(Duombaze!DV328,DU!A:A,0),1))</f>
        <v>0</v>
      </c>
      <c r="DX328" s="638">
        <f>IF(Duombaze!DS328="",0,INDEX(DU!K:K,MATCH(Duombaze!DS328,DU!A:A,0),1))+IF(Duombaze!DT328="",0,INDEX(DU!K:K,MATCH(Duombaze!DT328,DU!A:A,0),1))+IF(Duombaze!DU328="",0,INDEX(DU!K:K,MATCH(Duombaze!DU328,DU!A:A,0),1))+IF(Duombaze!DV328="",0,INDEX(DU!K:KH,MATCH(Duombaze!DV328,DU!A:A,0),1))</f>
        <v>0</v>
      </c>
      <c r="DY328" s="53"/>
      <c r="DZ328" s="53"/>
      <c r="EA328" s="19"/>
      <c r="EB328" s="19" t="str">
        <f t="shared" si="124"/>
        <v/>
      </c>
      <c r="EC328" s="19"/>
      <c r="ED328" s="19">
        <f>IF(Duombaze!EC328="",0,INDEX(DU!I:I,MATCH(Duombaze!EC328,DU!A:A,0),1))</f>
        <v>0</v>
      </c>
      <c r="EE328" s="638">
        <f>IF(Duombaze!EC328="",0,INDEX(DU!K:K,MATCH(Duombaze!EC328,DU!A:A,0),1))</f>
        <v>0</v>
      </c>
      <c r="EF328" s="19"/>
      <c r="EG328" s="19"/>
      <c r="EH328" s="19"/>
      <c r="EI328" s="17" t="str">
        <f t="shared" si="153"/>
        <v/>
      </c>
      <c r="EJ328" s="19"/>
      <c r="EK328" s="672"/>
      <c r="EL328" s="672"/>
      <c r="EM328" s="672"/>
      <c r="EN328" s="672">
        <f>IF(Duombaze!EK328="",0,INDEX(DU!I:I,MATCH(Duombaze!EK328,DU!A:A,0),1))+IF(Duombaze!EL328="",0,INDEX(DU!I:I,MATCH(Duombaze!EL328,DU!A:A,0),1))+IF(Duombaze!EM328="",0,INDEX(DU!I:I,MATCH(Duombaze!EM328,DU!A:A,0),1))</f>
        <v>0</v>
      </c>
      <c r="EO328" s="19">
        <f>IF(Duombaze!EK328="",0,INDEX(DU!K:K,MATCH(Duombaze!EK328,DU!A:A,0),1))+IF(Duombaze!EL328="",0,INDEX(DU!K:K,MATCH(Duombaze!EL328,DU!A:A,0),1))+IF(Duombaze!EM328="",0,INDEX(DU!K:K,MATCH(Duombaze!EM328,DU!A:A,0),1))</f>
        <v>0</v>
      </c>
      <c r="EP328" s="19"/>
      <c r="EQ328" s="19"/>
      <c r="ER328" s="19"/>
      <c r="ES328" s="17" t="str">
        <f t="shared" si="125"/>
        <v/>
      </c>
      <c r="ET328" s="19"/>
      <c r="EU328" s="19"/>
      <c r="EV328" s="19"/>
      <c r="EW328" s="19"/>
      <c r="EX328" s="19" t="str">
        <f t="shared" si="149"/>
        <v/>
      </c>
      <c r="EY328" s="19"/>
      <c r="EZ328" s="672"/>
      <c r="FA328" s="672"/>
      <c r="FB328" s="672">
        <f>IF(Duombaze!EZ328="",0,INDEX(DU!I:I,MATCH(Duombaze!EZ328,DU!A:A,0),1))+IF(Duombaze!FA328="",0,INDEX(DU!I:I,MATCH(Duombaze!FA328,DU!A:A,0),1))</f>
        <v>0</v>
      </c>
      <c r="FC328" s="19">
        <f>IF(Duombaze!EZ328="",0,INDEX(DU!K:K,MATCH(Duombaze!EZ328,DU!A:A,0),1))+IF(Duombaze!FA328="",0,INDEX(DU!K:K,MATCH(Duombaze!FA328,DU!A:A,0),1))</f>
        <v>0</v>
      </c>
      <c r="FD328" s="19"/>
      <c r="FE328" s="19"/>
      <c r="FF328" s="19"/>
      <c r="FG328" s="19"/>
      <c r="FH328" s="19"/>
      <c r="FI328" s="19"/>
      <c r="FJ328" s="19"/>
      <c r="FK328" s="65"/>
      <c r="FL328" s="18"/>
      <c r="FM328" s="671"/>
      <c r="FN328" s="671"/>
      <c r="FO328" s="671"/>
      <c r="FP328" s="671"/>
      <c r="FQ328" s="671">
        <f>IF(Duombaze!FM328="",0,INDEX(DU!I:I,MATCH(Duombaze!FM328,DU!A:A,0),1))+IF(Duombaze!FN328="",0,INDEX(DU!I:I,MATCH(Duombaze!FN328,DU!A:A,0),1))+IF(Duombaze!FO328="",0,INDEX(DU!I:I,MATCH(Duombaze!FO328,DU!A:A,0),1))+IF(Duombaze!FP328="",0,INDEX(DU!I:I,MATCH(Duombaze!FP328,DU!A:A,0),1))</f>
        <v>0</v>
      </c>
      <c r="FR328" s="671">
        <f>IF(Duombaze!FM328="",0,INDEX(DU!K:K,MATCH(Duombaze!FM328,DU!A:A,0),1))+IF(Duombaze!FN328="",0,INDEX(DU!K:K,MATCH(Duombaze!FN328,DU!A:A,0),1))+IF(Duombaze!FO328="",0,INDEX(DU!K:K,MATCH(Duombaze!FO328,DU!A:A,0),1))+IF(Duombaze!FP328="",0,INDEX(DU!K:K,MATCH(Duombaze!FP328,DU!A:A,0),1))</f>
        <v>0</v>
      </c>
    </row>
    <row r="329" spans="1:183" s="20" customFormat="1" ht="23.45" customHeight="1" x14ac:dyDescent="0.25">
      <c r="A329" s="41" t="s">
        <v>648</v>
      </c>
      <c r="B329" s="41" t="s">
        <v>786</v>
      </c>
      <c r="C329" s="16" t="s">
        <v>214</v>
      </c>
      <c r="D329" s="19"/>
      <c r="E329" s="17" t="str">
        <f t="shared" si="145"/>
        <v/>
      </c>
      <c r="F329" s="19"/>
      <c r="G329" s="639"/>
      <c r="H329" s="639"/>
      <c r="I329" s="639"/>
      <c r="J329" s="639"/>
      <c r="K329" s="639"/>
      <c r="L329" s="639"/>
      <c r="M329" s="639"/>
      <c r="N329" s="639"/>
      <c r="O329" s="639"/>
      <c r="P329" s="638">
        <f>IF(Duombaze!G329="",0,INDEX(DU!I:I,MATCH(Duombaze!G329,DU!A:A,0),1))+IF(Duombaze!H329="",0,INDEX(DU!I:I,MATCH(Duombaze!H329,DU!A:A,0),1))+IF(Duombaze!I329="",0,INDEX(DU!I:I,MATCH(Duombaze!I329,DU!A:A,0),1))+IF(Duombaze!J329="",0,INDEX(DU!I:I,MATCH(Duombaze!J329,DU!A:A,0),1))+IF(Duombaze!K329="",0,INDEX(DU!I:I,MATCH(Duombaze!K329,DU!A:A,0),1))+IF(Duombaze!L329="",0,INDEX(DU!I:I,MATCH(Duombaze!L329,DU!A:A,0),1))+IF(Duombaze!M329="",0,INDEX(DU!I:I,MATCH(Duombaze!M329,DU!A:A,0),1))+IF(Duombaze!N329="",0,INDEX(DU!I:I,MATCH(Duombaze!N329,DU!A:A,0),1))+IF(Duombaze!O329="",0,INDEX(DU!I:I,MATCH(Duombaze!O329,DU!A:A,0),1))</f>
        <v>0</v>
      </c>
      <c r="Q329" s="638">
        <f>IF(Duombaze!G329="",0,INDEX(DU!K:K,MATCH(Duombaze!G329,DU!A:A,0),1))+IF(Duombaze!H329="",0,INDEX(DU!K:K,MATCH(Duombaze!H329,DU!A:A,0),1))+IF(Duombaze!I329="",0,INDEX(DU!K:K,MATCH(Duombaze!I329,DU!A:A,0),1))+IF(Duombaze!J329="",0,INDEX(DU!K:K,MATCH(Duombaze!J329,DU!A:A,0),1))+IF(Duombaze!K329="",0,INDEX(DU!K:K,MATCH(Duombaze!K329,DU!A:A,0),1))+IF(Duombaze!L329="",0,INDEX(DU!K:K,MATCH(Duombaze!L329,DU!A:A,0),1))+IF(Duombaze!M329="",0,INDEX(DU!K:K,MATCH(Duombaze!M329,DU!A:A,0),1))+IF(Duombaze!N329="",0,INDEX(DU!K:K,MATCH(Duombaze!N329,DU!A:A,0),1))+IF(Duombaze!O329="",0,INDEX(DU!K:K,MATCH(Duombaze!O329,DU!A:A,0),1))</f>
        <v>0</v>
      </c>
      <c r="R329" s="19"/>
      <c r="S329" s="52"/>
      <c r="T329" s="881"/>
      <c r="U329" s="17">
        <f>IF(Duombaze!T329="",0,INDEX(DU!I:I,MATCH(Duombaze!T329,DU!A:A,0),1))</f>
        <v>0</v>
      </c>
      <c r="V329" s="17">
        <f>IF(Duombaze!T329="",0,INDEX(DU!K:K,MATCH(Duombaze!T329,DU!A:A,0),1))</f>
        <v>0</v>
      </c>
      <c r="W329" s="19"/>
      <c r="X329" s="19"/>
      <c r="Y329" s="134"/>
      <c r="Z329" s="65"/>
      <c r="AA329" s="17" t="str">
        <f t="shared" si="154"/>
        <v/>
      </c>
      <c r="AB329" s="19"/>
      <c r="AC329" s="19">
        <f>IF(Duombaze!AB329="",0,INDEX(DU!I:I,MATCH(Duombaze!AB329,DU!A:A,0),1))</f>
        <v>0</v>
      </c>
      <c r="AD329" s="25">
        <f>IF(Duombaze!AB329="",0,INDEX(DU!K:K,MATCH(Duombaze!AB329,DU!A:A,0),1))</f>
        <v>0</v>
      </c>
      <c r="AE329" s="19"/>
      <c r="AF329" s="19"/>
      <c r="AG329" s="19"/>
      <c r="AH329" s="17" t="str">
        <f t="shared" si="132"/>
        <v/>
      </c>
      <c r="AI329" s="19"/>
      <c r="AJ329" s="639"/>
      <c r="AK329" s="639"/>
      <c r="AL329" s="639"/>
      <c r="AM329" s="639">
        <f>IF(Duombaze!AJ329="",0,INDEX(DU!I:I,MATCH(Duombaze!AJ329,DU!A:A,0),1))+IF(Duombaze!AK329="",0,INDEX(DU!I:I,MATCH(Duombaze!AK329,DU!A:A,0),1))+IF(Duombaze!AL329="",0,INDEX(DU!I:I,MATCH(Duombaze!AL329,DU!A:A,0),1))</f>
        <v>0</v>
      </c>
      <c r="AN329" s="639">
        <f>IF(Duombaze!AJ329="",0,INDEX(DU!K:K,MATCH(Duombaze!AJ329,DU!A:A,0),1))+IF(Duombaze!AK329="",0,INDEX(DU!K:K,MATCH(Duombaze!AK329,DU!A:A,0),1))+IF(Duombaze!AL329="",0,INDEX(DU!K:K,MATCH(Duombaze!AL329,DU!A:A,0),1))</f>
        <v>0</v>
      </c>
      <c r="AO329" s="19"/>
      <c r="AP329" s="19"/>
      <c r="AQ329" s="19"/>
      <c r="AR329" s="17" t="str">
        <f t="shared" si="136"/>
        <v/>
      </c>
      <c r="AS329" s="19"/>
      <c r="AT329" s="639"/>
      <c r="AU329" s="639"/>
      <c r="AV329" s="639"/>
      <c r="AW329" s="639"/>
      <c r="AX329" s="639"/>
      <c r="AY329" s="639"/>
      <c r="AZ329" s="639"/>
      <c r="BA329" s="639"/>
      <c r="BB329" s="639"/>
      <c r="BC329" s="639">
        <f>IF(Duombaze!AT329="",0,INDEX(DU!I:I,MATCH(Duombaze!AT329,DU!A:A,0),1))+IF(Duombaze!AU329="",0,INDEX(DU!I:I,MATCH(Duombaze!AU329,DU!A:A,0),1))+IF(Duombaze!AV329="",0,INDEX(DU!I:I,MATCH(Duombaze!AV329,DU!A:A,0),1))+IF(Duombaze!AW329="",0,INDEX(DU!I:I,MATCH(Duombaze!AW329,DU!A:A,0),1))+IF(Duombaze!AX329="",0,INDEX(DU!I:I,MATCH(Duombaze!AX329,DU!A:A,0),1))+IF(Duombaze!AY329="",0,INDEX(DU!I:I,MATCH(Duombaze!AY329,DU!A:A,0),1))+IF(Duombaze!AZ329="",0,INDEX(DU!I:I,MATCH(Duombaze!AZ329,DU!A:A,0),1))+IF(Duombaze!BA329="",0,INDEX(DU!I:I,MATCH(Duombaze!BA329,DU!A:A,0),1))+IF(Duombaze!BB329="",0,INDEX(DU!I:I,MATCH(Duombaze!BB329,DU!A:A,0),1))</f>
        <v>0</v>
      </c>
      <c r="BD329" s="638">
        <f>IF(Duombaze!AT329="",0,INDEX(DU!K:K,MATCH(Duombaze!AT329,DU!A:A,0),1))+IF(Duombaze!AU329="",0,INDEX(DU!K:K,MATCH(Duombaze!AU329,DU!A:A,0),1))+IF(Duombaze!AV329="",0,INDEX(DU!K:K,MATCH(Duombaze!AV329,DU!A:A,0),1))+IF(Duombaze!AW329="",0,INDEX(DU!K:K,MATCH(Duombaze!AW329,DU!A:A,0),1))+IF(Duombaze!AX329="",0,INDEX(DU!K:K,MATCH(Duombaze!AX329,DU!A:A,0),1))+IF(Duombaze!AY329="",0,INDEX(DU!K:K,MATCH(Duombaze!AY329,DU!A:A,0),1))+IF(Duombaze!AZ329="",0,INDEX(DU!K:K,MATCH(Duombaze!AZ329,DU!A:A,0),1))+IF(Duombaze!BA329="",0,INDEX(DU!K:K,MATCH(Duombaze!BA329,DU!A:A,0),1))+IF(Duombaze!BB329="",0,INDEX(DU!K:K,MATCH(Duombaze!BB329,DU!A:A,0),1))</f>
        <v>0</v>
      </c>
      <c r="BE329" s="19"/>
      <c r="BF329" s="19"/>
      <c r="BG329" s="65"/>
      <c r="BH329" s="17" t="str">
        <f t="shared" si="155"/>
        <v/>
      </c>
      <c r="BI329" s="19"/>
      <c r="BJ329" s="639"/>
      <c r="BK329" s="639"/>
      <c r="BL329" s="639"/>
      <c r="BM329" s="639">
        <f>IF(Duombaze!BJ329="",0,INDEX(DU!I:I,MATCH(Duombaze!BJ329,DU!A:A,0),1))+IF(Duombaze!BK329="",0,INDEX(DU!I:I,MATCH(Duombaze!BK329,DU!A:A,0),1))+IF(Duombaze!BL329="",0,INDEX(DU!I:I,MATCH(Duombaze!BL329,DU!A:A,0),1))</f>
        <v>0</v>
      </c>
      <c r="BN329" s="638">
        <f>IF(Duombaze!BJ329="",0,INDEX(DU!K:K,MATCH(Duombaze!BJ329,DU!A:A,0),1))+IF(Duombaze!BK329="",0,INDEX(DU!K:K,MATCH(Duombaze!BK329,DU!A:A,0),1))+IF(Duombaze!BL329="",0,INDEX(DU!K:K,MATCH(Duombaze!BL329,DU!A:A,0),1))</f>
        <v>0</v>
      </c>
      <c r="BO329" s="19"/>
      <c r="BP329" s="19"/>
      <c r="BQ329" s="19"/>
      <c r="BR329" s="19" t="str">
        <f t="shared" si="150"/>
        <v/>
      </c>
      <c r="BS329" s="19"/>
      <c r="BT329" s="19"/>
      <c r="BU329" s="19"/>
      <c r="BV329" s="19"/>
      <c r="BW329" s="19">
        <f>IF(Duombaze!BT329="",0,INDEX(DU!I:I,MATCH(Duombaze!BT329,DU!A:A,0),1))+IF(Duombaze!BU329="",0,INDEX(DU!I:I,MATCH(Duombaze!BU329,DU!A:A,0),1))+IF(Duombaze!BV329="",0,INDEX(DU!I:I,MATCH(Duombaze!BV329,DU!A:A,0),1))</f>
        <v>0</v>
      </c>
      <c r="BX329" s="19">
        <f>IF(Duombaze!BT329="",0,INDEX(DU!K:K,MATCH(Duombaze!BT329,DU!A:A,0),1))+IF(Duombaze!BU329="",0,INDEX(DU!K:K,MATCH(Duombaze!BU329,DU!A:A,0),1))+IF(Duombaze!BV329="",0,INDEX(DU!K:K,MATCH(Duombaze!BV329,DU!A:A,0),1))</f>
        <v>0</v>
      </c>
      <c r="BY329" s="19"/>
      <c r="BZ329" s="19"/>
      <c r="CA329" s="19"/>
      <c r="CB329" s="19" t="str">
        <f t="shared" si="152"/>
        <v/>
      </c>
      <c r="CC329" s="19"/>
      <c r="CD329" s="6">
        <f>IF(Duombaze!CC329="",0,INDEX(DU!I:I,MATCH(Duombaze!CC329,DU!A:A,0),1))</f>
        <v>0</v>
      </c>
      <c r="CE329" s="17">
        <f>IF(Duombaze!CC329="",0,INDEX(DU!K:K,MATCH(Duombaze!CC329,DU!A:A,0),1))</f>
        <v>0</v>
      </c>
      <c r="CF329" s="19"/>
      <c r="CG329" s="19"/>
      <c r="CH329" s="19"/>
      <c r="CI329" s="17" t="str">
        <f t="shared" si="138"/>
        <v/>
      </c>
      <c r="CJ329" s="19"/>
      <c r="CK329" s="19">
        <f>IF(Duombaze!CJ329="",0,INDEX(DU!I:I,MATCH(Duombaze!CJ329,DU!A:A,0),1))</f>
        <v>0</v>
      </c>
      <c r="CL329" s="17">
        <f>IF(Duombaze!CJ329="",0,INDEX(DU!K:K,MATCH(Duombaze!CJ329,DU!A:A,0),1))</f>
        <v>0</v>
      </c>
      <c r="CM329" s="19"/>
      <c r="CN329" s="19"/>
      <c r="CO329" s="19"/>
      <c r="CP329" s="17" t="str">
        <f t="shared" si="139"/>
        <v/>
      </c>
      <c r="CQ329" s="19"/>
      <c r="CR329" s="639"/>
      <c r="CS329" s="639"/>
      <c r="CT329" s="639">
        <f>IF(Duombaze!CR329="",0,INDEX(DU!I:I,MATCH(Duombaze!CR329,DU!A:A,0),1))+IF(Duombaze!CS329="",0,INDEX(DU!I:I,MATCH(Duombaze!CS329,DU!A:A,0),1))</f>
        <v>0</v>
      </c>
      <c r="CU329" s="19">
        <f>IF(Duombaze!CR329="",0,INDEX(DU!K:K,MATCH(Duombaze!CR329,DU!A:A,0),1))+IF(Duombaze!CS329="",0,INDEX(DU!K:K,MATCH(Duombaze!CS329,DU!A:A,0),1))</f>
        <v>0</v>
      </c>
      <c r="CV329" s="19"/>
      <c r="CW329" s="19"/>
      <c r="CX329" s="19"/>
      <c r="CY329" s="17" t="str">
        <f t="shared" si="140"/>
        <v/>
      </c>
      <c r="CZ329" s="19"/>
      <c r="DA329" s="672"/>
      <c r="DB329" s="672"/>
      <c r="DC329" s="672">
        <f>IF(Duombaze!DA329="",0,INDEX(DU!I:I,MATCH(Duombaze!DA329,DU!A:A,0),1))+IF(Duombaze!DB329="",0,INDEX(DU!I:I,MATCH(Duombaze!DB329,DU!A:A,0),1))</f>
        <v>0</v>
      </c>
      <c r="DD329" s="19">
        <f>IF(Duombaze!DA329="",0,INDEX(DU!K:K,MATCH(Duombaze!DA329,DU!A:A,0),1))+IF(Duombaze!DB329="",0,INDEX(DU!K:K,MATCH(Duombaze!DB329,DU!A:A,0),1))</f>
        <v>0</v>
      </c>
      <c r="DE329" s="19"/>
      <c r="DF329" s="19"/>
      <c r="DG329" s="19"/>
      <c r="DH329" s="19" t="str">
        <f t="shared" si="141"/>
        <v/>
      </c>
      <c r="DI329" s="19"/>
      <c r="DJ329" s="672"/>
      <c r="DK329" s="678"/>
      <c r="DL329" s="678">
        <f>IF(Duombaze!DJ329="",0,INDEX(DU!I:I,MATCH(Duombaze!DJ329,DU!A:A,0),1))+IF(Duombaze!DK329="",0,INDEX(DU!I:I,MATCH(Duombaze!DK329,DU!A:A,0),1))</f>
        <v>0</v>
      </c>
      <c r="DM329" s="19">
        <f>IF(Duombaze!DJ329="",0,INDEX(DU!K:K,MATCH(Duombaze!DJ329,DU!A:A,0),1))+IF(Duombaze!DK329="",0,INDEX(DU!K:K,MATCH(Duombaze!DK329,DU!A:A,0),1))</f>
        <v>0</v>
      </c>
      <c r="DN329" s="52"/>
      <c r="DO329" s="52"/>
      <c r="DP329" s="18"/>
      <c r="DQ329" s="17" t="str">
        <f t="shared" si="142"/>
        <v/>
      </c>
      <c r="DR329" s="53"/>
      <c r="DS329" s="696"/>
      <c r="DT329" s="696"/>
      <c r="DU329" s="696"/>
      <c r="DV329" s="696"/>
      <c r="DW329" s="696">
        <f>IF(Duombaze!DS329="",0,INDEX(DU!I:I,MATCH(Duombaze!DS329,DU!A:A,0),1))+IF(Duombaze!DT329="",0,INDEX(DU!I:I,MATCH(Duombaze!DT329,DU!A:A,0),1))+IF(Duombaze!DU329="",0,INDEX(DU!I:I,MATCH(Duombaze!DU329,DU!A:A,0),1))+IF(Duombaze!DV329="",0,INDEX(DU!I:I,MATCH(Duombaze!DV329,DU!A:A,0),1))</f>
        <v>0</v>
      </c>
      <c r="DX329" s="638">
        <f>IF(Duombaze!DS329="",0,INDEX(DU!K:K,MATCH(Duombaze!DS329,DU!A:A,0),1))+IF(Duombaze!DT329="",0,INDEX(DU!K:K,MATCH(Duombaze!DT329,DU!A:A,0),1))+IF(Duombaze!DU329="",0,INDEX(DU!K:K,MATCH(Duombaze!DU329,DU!A:A,0),1))+IF(Duombaze!DV329="",0,INDEX(DU!K:KH,MATCH(Duombaze!DV329,DU!A:A,0),1))</f>
        <v>0</v>
      </c>
      <c r="DY329" s="53"/>
      <c r="DZ329" s="53"/>
      <c r="EA329" s="19"/>
      <c r="EB329" s="19" t="str">
        <f t="shared" si="124"/>
        <v/>
      </c>
      <c r="EC329" s="19"/>
      <c r="ED329" s="19">
        <f>IF(Duombaze!EC329="",0,INDEX(DU!I:I,MATCH(Duombaze!EC329,DU!A:A,0),1))</f>
        <v>0</v>
      </c>
      <c r="EE329" s="638">
        <f>IF(Duombaze!EC329="",0,INDEX(DU!K:K,MATCH(Duombaze!EC329,DU!A:A,0),1))</f>
        <v>0</v>
      </c>
      <c r="EF329" s="19"/>
      <c r="EG329" s="19"/>
      <c r="EH329" s="19"/>
      <c r="EI329" s="17" t="str">
        <f t="shared" si="153"/>
        <v/>
      </c>
      <c r="EJ329" s="19"/>
      <c r="EK329" s="672"/>
      <c r="EL329" s="672"/>
      <c r="EM329" s="672"/>
      <c r="EN329" s="672">
        <f>IF(Duombaze!EK329="",0,INDEX(DU!I:I,MATCH(Duombaze!EK329,DU!A:A,0),1))+IF(Duombaze!EL329="",0,INDEX(DU!I:I,MATCH(Duombaze!EL329,DU!A:A,0),1))+IF(Duombaze!EM329="",0,INDEX(DU!I:I,MATCH(Duombaze!EM329,DU!A:A,0),1))</f>
        <v>0</v>
      </c>
      <c r="EO329" s="19">
        <f>IF(Duombaze!EK329="",0,INDEX(DU!K:K,MATCH(Duombaze!EK329,DU!A:A,0),1))+IF(Duombaze!EL329="",0,INDEX(DU!K:K,MATCH(Duombaze!EL329,DU!A:A,0),1))+IF(Duombaze!EM329="",0,INDEX(DU!K:K,MATCH(Duombaze!EM329,DU!A:A,0),1))</f>
        <v>0</v>
      </c>
      <c r="EP329" s="19"/>
      <c r="EQ329" s="19"/>
      <c r="ER329" s="19"/>
      <c r="ES329" s="17" t="str">
        <f t="shared" si="125"/>
        <v/>
      </c>
      <c r="ET329" s="19"/>
      <c r="EU329" s="19"/>
      <c r="EV329" s="19"/>
      <c r="EW329" s="19"/>
      <c r="EX329" s="19" t="str">
        <f t="shared" si="149"/>
        <v/>
      </c>
      <c r="EY329" s="19"/>
      <c r="EZ329" s="672"/>
      <c r="FA329" s="672"/>
      <c r="FB329" s="672">
        <f>IF(Duombaze!EZ329="",0,INDEX(DU!I:I,MATCH(Duombaze!EZ329,DU!A:A,0),1))+IF(Duombaze!FA329="",0,INDEX(DU!I:I,MATCH(Duombaze!FA329,DU!A:A,0),1))</f>
        <v>0</v>
      </c>
      <c r="FC329" s="19">
        <f>IF(Duombaze!EZ329="",0,INDEX(DU!K:K,MATCH(Duombaze!EZ329,DU!A:A,0),1))+IF(Duombaze!FA329="",0,INDEX(DU!K:K,MATCH(Duombaze!FA329,DU!A:A,0),1))</f>
        <v>0</v>
      </c>
      <c r="FD329" s="19"/>
      <c r="FE329" s="19"/>
      <c r="FF329" s="19"/>
      <c r="FG329" s="19"/>
      <c r="FH329" s="19"/>
      <c r="FI329" s="19"/>
      <c r="FJ329" s="19"/>
      <c r="FK329" s="65"/>
      <c r="FL329" s="18"/>
      <c r="FM329" s="671"/>
      <c r="FN329" s="671"/>
      <c r="FO329" s="671"/>
      <c r="FP329" s="671"/>
      <c r="FQ329" s="671">
        <f>IF(Duombaze!FM329="",0,INDEX(DU!I:I,MATCH(Duombaze!FM329,DU!A:A,0),1))+IF(Duombaze!FN329="",0,INDEX(DU!I:I,MATCH(Duombaze!FN329,DU!A:A,0),1))+IF(Duombaze!FO329="",0,INDEX(DU!I:I,MATCH(Duombaze!FO329,DU!A:A,0),1))+IF(Duombaze!FP329="",0,INDEX(DU!I:I,MATCH(Duombaze!FP329,DU!A:A,0),1))</f>
        <v>0</v>
      </c>
      <c r="FR329" s="671">
        <f>IF(Duombaze!FM329="",0,INDEX(DU!K:K,MATCH(Duombaze!FM329,DU!A:A,0),1))+IF(Duombaze!FN329="",0,INDEX(DU!K:K,MATCH(Duombaze!FN329,DU!A:A,0),1))+IF(Duombaze!FO329="",0,INDEX(DU!K:K,MATCH(Duombaze!FO329,DU!A:A,0),1))+IF(Duombaze!FP329="",0,INDEX(DU!K:K,MATCH(Duombaze!FP329,DU!A:A,0),1))</f>
        <v>0</v>
      </c>
    </row>
    <row r="330" spans="1:183" s="20" customFormat="1" ht="23.45" customHeight="1" x14ac:dyDescent="0.25">
      <c r="A330" s="41" t="s">
        <v>653</v>
      </c>
      <c r="B330" s="41" t="s">
        <v>786</v>
      </c>
      <c r="C330" s="16" t="s">
        <v>214</v>
      </c>
      <c r="D330" s="19"/>
      <c r="E330" s="17" t="str">
        <f t="shared" si="145"/>
        <v/>
      </c>
      <c r="F330" s="19"/>
      <c r="G330" s="639"/>
      <c r="H330" s="639"/>
      <c r="I330" s="639"/>
      <c r="J330" s="639"/>
      <c r="K330" s="639"/>
      <c r="L330" s="639"/>
      <c r="M330" s="639"/>
      <c r="N330" s="639"/>
      <c r="O330" s="639"/>
      <c r="P330" s="638">
        <f>IF(Duombaze!G330="",0,INDEX(DU!I:I,MATCH(Duombaze!G330,DU!A:A,0),1))+IF(Duombaze!H330="",0,INDEX(DU!I:I,MATCH(Duombaze!H330,DU!A:A,0),1))+IF(Duombaze!I330="",0,INDEX(DU!I:I,MATCH(Duombaze!I330,DU!A:A,0),1))+IF(Duombaze!J330="",0,INDEX(DU!I:I,MATCH(Duombaze!J330,DU!A:A,0),1))+IF(Duombaze!K330="",0,INDEX(DU!I:I,MATCH(Duombaze!K330,DU!A:A,0),1))+IF(Duombaze!L330="",0,INDEX(DU!I:I,MATCH(Duombaze!L330,DU!A:A,0),1))+IF(Duombaze!M330="",0,INDEX(DU!I:I,MATCH(Duombaze!M330,DU!A:A,0),1))+IF(Duombaze!N330="",0,INDEX(DU!I:I,MATCH(Duombaze!N330,DU!A:A,0),1))+IF(Duombaze!O330="",0,INDEX(DU!I:I,MATCH(Duombaze!O330,DU!A:A,0),1))</f>
        <v>0</v>
      </c>
      <c r="Q330" s="638">
        <f>IF(Duombaze!G330="",0,INDEX(DU!K:K,MATCH(Duombaze!G330,DU!A:A,0),1))+IF(Duombaze!H330="",0,INDEX(DU!K:K,MATCH(Duombaze!H330,DU!A:A,0),1))+IF(Duombaze!I330="",0,INDEX(DU!K:K,MATCH(Duombaze!I330,DU!A:A,0),1))+IF(Duombaze!J330="",0,INDEX(DU!K:K,MATCH(Duombaze!J330,DU!A:A,0),1))+IF(Duombaze!K330="",0,INDEX(DU!K:K,MATCH(Duombaze!K330,DU!A:A,0),1))+IF(Duombaze!L330="",0,INDEX(DU!K:K,MATCH(Duombaze!L330,DU!A:A,0),1))+IF(Duombaze!M330="",0,INDEX(DU!K:K,MATCH(Duombaze!M330,DU!A:A,0),1))+IF(Duombaze!N330="",0,INDEX(DU!K:K,MATCH(Duombaze!N330,DU!A:A,0),1))+IF(Duombaze!O330="",0,INDEX(DU!K:K,MATCH(Duombaze!O330,DU!A:A,0),1))</f>
        <v>0</v>
      </c>
      <c r="R330" s="19"/>
      <c r="S330" s="52"/>
      <c r="T330" s="881"/>
      <c r="U330" s="17">
        <f>IF(Duombaze!T330="",0,INDEX(DU!I:I,MATCH(Duombaze!T330,DU!A:A,0),1))</f>
        <v>0</v>
      </c>
      <c r="V330" s="17">
        <f>IF(Duombaze!T330="",0,INDEX(DU!K:K,MATCH(Duombaze!T330,DU!A:A,0),1))</f>
        <v>0</v>
      </c>
      <c r="W330" s="19"/>
      <c r="X330" s="19"/>
      <c r="Y330" s="134"/>
      <c r="Z330" s="65"/>
      <c r="AA330" s="17" t="str">
        <f t="shared" si="154"/>
        <v/>
      </c>
      <c r="AB330" s="19"/>
      <c r="AC330" s="19">
        <f>IF(Duombaze!AB330="",0,INDEX(DU!I:I,MATCH(Duombaze!AB330,DU!A:A,0),1))</f>
        <v>0</v>
      </c>
      <c r="AD330" s="25">
        <f>IF(Duombaze!AB330="",0,INDEX(DU!K:K,MATCH(Duombaze!AB330,DU!A:A,0),1))</f>
        <v>0</v>
      </c>
      <c r="AE330" s="19"/>
      <c r="AF330" s="19"/>
      <c r="AG330" s="19"/>
      <c r="AH330" s="17" t="str">
        <f t="shared" si="132"/>
        <v/>
      </c>
      <c r="AI330" s="19"/>
      <c r="AJ330" s="639"/>
      <c r="AK330" s="639"/>
      <c r="AL330" s="639"/>
      <c r="AM330" s="639">
        <f>IF(Duombaze!AJ330="",0,INDEX(DU!I:I,MATCH(Duombaze!AJ330,DU!A:A,0),1))+IF(Duombaze!AK330="",0,INDEX(DU!I:I,MATCH(Duombaze!AK330,DU!A:A,0),1))+IF(Duombaze!AL330="",0,INDEX(DU!I:I,MATCH(Duombaze!AL330,DU!A:A,0),1))</f>
        <v>0</v>
      </c>
      <c r="AN330" s="639">
        <f>IF(Duombaze!AJ330="",0,INDEX(DU!K:K,MATCH(Duombaze!AJ330,DU!A:A,0),1))+IF(Duombaze!AK330="",0,INDEX(DU!K:K,MATCH(Duombaze!AK330,DU!A:A,0),1))+IF(Duombaze!AL330="",0,INDEX(DU!K:K,MATCH(Duombaze!AL330,DU!A:A,0),1))</f>
        <v>0</v>
      </c>
      <c r="AO330" s="19"/>
      <c r="AP330" s="19"/>
      <c r="AQ330" s="19"/>
      <c r="AR330" s="17" t="str">
        <f t="shared" si="136"/>
        <v/>
      </c>
      <c r="AS330" s="19"/>
      <c r="AT330" s="639"/>
      <c r="AU330" s="639"/>
      <c r="AV330" s="639"/>
      <c r="AW330" s="639"/>
      <c r="AX330" s="639"/>
      <c r="AY330" s="639"/>
      <c r="AZ330" s="639"/>
      <c r="BA330" s="639"/>
      <c r="BB330" s="639"/>
      <c r="BC330" s="639">
        <f>IF(Duombaze!AT330="",0,INDEX(DU!I:I,MATCH(Duombaze!AT330,DU!A:A,0),1))+IF(Duombaze!AU330="",0,INDEX(DU!I:I,MATCH(Duombaze!AU330,DU!A:A,0),1))+IF(Duombaze!AV330="",0,INDEX(DU!I:I,MATCH(Duombaze!AV330,DU!A:A,0),1))+IF(Duombaze!AW330="",0,INDEX(DU!I:I,MATCH(Duombaze!AW330,DU!A:A,0),1))+IF(Duombaze!AX330="",0,INDEX(DU!I:I,MATCH(Duombaze!AX330,DU!A:A,0),1))+IF(Duombaze!AY330="",0,INDEX(DU!I:I,MATCH(Duombaze!AY330,DU!A:A,0),1))+IF(Duombaze!AZ330="",0,INDEX(DU!I:I,MATCH(Duombaze!AZ330,DU!A:A,0),1))+IF(Duombaze!BA330="",0,INDEX(DU!I:I,MATCH(Duombaze!BA330,DU!A:A,0),1))+IF(Duombaze!BB330="",0,INDEX(DU!I:I,MATCH(Duombaze!BB330,DU!A:A,0),1))</f>
        <v>0</v>
      </c>
      <c r="BD330" s="638">
        <f>IF(Duombaze!AT330="",0,INDEX(DU!K:K,MATCH(Duombaze!AT330,DU!A:A,0),1))+IF(Duombaze!AU330="",0,INDEX(DU!K:K,MATCH(Duombaze!AU330,DU!A:A,0),1))+IF(Duombaze!AV330="",0,INDEX(DU!K:K,MATCH(Duombaze!AV330,DU!A:A,0),1))+IF(Duombaze!AW330="",0,INDEX(DU!K:K,MATCH(Duombaze!AW330,DU!A:A,0),1))+IF(Duombaze!AX330="",0,INDEX(DU!K:K,MATCH(Duombaze!AX330,DU!A:A,0),1))+IF(Duombaze!AY330="",0,INDEX(DU!K:K,MATCH(Duombaze!AY330,DU!A:A,0),1))+IF(Duombaze!AZ330="",0,INDEX(DU!K:K,MATCH(Duombaze!AZ330,DU!A:A,0),1))+IF(Duombaze!BA330="",0,INDEX(DU!K:K,MATCH(Duombaze!BA330,DU!A:A,0),1))+IF(Duombaze!BB330="",0,INDEX(DU!K:K,MATCH(Duombaze!BB330,DU!A:A,0),1))</f>
        <v>0</v>
      </c>
      <c r="BE330" s="19"/>
      <c r="BF330" s="19"/>
      <c r="BG330" s="65"/>
      <c r="BH330" s="17" t="str">
        <f t="shared" si="155"/>
        <v/>
      </c>
      <c r="BI330" s="19"/>
      <c r="BJ330" s="639"/>
      <c r="BK330" s="639"/>
      <c r="BL330" s="639"/>
      <c r="BM330" s="639">
        <f>IF(Duombaze!BJ330="",0,INDEX(DU!I:I,MATCH(Duombaze!BJ330,DU!A:A,0),1))+IF(Duombaze!BK330="",0,INDEX(DU!I:I,MATCH(Duombaze!BK330,DU!A:A,0),1))+IF(Duombaze!BL330="",0,INDEX(DU!I:I,MATCH(Duombaze!BL330,DU!A:A,0),1))</f>
        <v>0</v>
      </c>
      <c r="BN330" s="638">
        <f>IF(Duombaze!BJ330="",0,INDEX(DU!K:K,MATCH(Duombaze!BJ330,DU!A:A,0),1))+IF(Duombaze!BK330="",0,INDEX(DU!K:K,MATCH(Duombaze!BK330,DU!A:A,0),1))+IF(Duombaze!BL330="",0,INDEX(DU!K:K,MATCH(Duombaze!BL330,DU!A:A,0),1))</f>
        <v>0</v>
      </c>
      <c r="BO330" s="19"/>
      <c r="BP330" s="19"/>
      <c r="BQ330" s="19"/>
      <c r="BR330" s="19" t="str">
        <f t="shared" si="150"/>
        <v/>
      </c>
      <c r="BS330" s="19"/>
      <c r="BT330" s="19"/>
      <c r="BU330" s="19"/>
      <c r="BV330" s="19"/>
      <c r="BW330" s="19">
        <f>IF(Duombaze!BT330="",0,INDEX(DU!I:I,MATCH(Duombaze!BT330,DU!A:A,0),1))+IF(Duombaze!BU330="",0,INDEX(DU!I:I,MATCH(Duombaze!BU330,DU!A:A,0),1))+IF(Duombaze!BV330="",0,INDEX(DU!I:I,MATCH(Duombaze!BV330,DU!A:A,0),1))</f>
        <v>0</v>
      </c>
      <c r="BX330" s="19">
        <f>IF(Duombaze!BT330="",0,INDEX(DU!K:K,MATCH(Duombaze!BT330,DU!A:A,0),1))+IF(Duombaze!BU330="",0,INDEX(DU!K:K,MATCH(Duombaze!BU330,DU!A:A,0),1))+IF(Duombaze!BV330="",0,INDEX(DU!K:K,MATCH(Duombaze!BV330,DU!A:A,0),1))</f>
        <v>0</v>
      </c>
      <c r="BY330" s="19"/>
      <c r="BZ330" s="19"/>
      <c r="CA330" s="19"/>
      <c r="CB330" s="19" t="str">
        <f t="shared" si="152"/>
        <v/>
      </c>
      <c r="CC330" s="19"/>
      <c r="CD330" s="6">
        <f>IF(Duombaze!CC330="",0,INDEX(DU!I:I,MATCH(Duombaze!CC330,DU!A:A,0),1))</f>
        <v>0</v>
      </c>
      <c r="CE330" s="17">
        <f>IF(Duombaze!CC330="",0,INDEX(DU!K:K,MATCH(Duombaze!CC330,DU!A:A,0),1))</f>
        <v>0</v>
      </c>
      <c r="CF330" s="19"/>
      <c r="CG330" s="19"/>
      <c r="CH330" s="19"/>
      <c r="CI330" s="17" t="str">
        <f t="shared" si="138"/>
        <v/>
      </c>
      <c r="CJ330" s="19"/>
      <c r="CK330" s="19">
        <f>IF(Duombaze!CJ330="",0,INDEX(DU!I:I,MATCH(Duombaze!CJ330,DU!A:A,0),1))</f>
        <v>0</v>
      </c>
      <c r="CL330" s="17">
        <f>IF(Duombaze!CJ330="",0,INDEX(DU!K:K,MATCH(Duombaze!CJ330,DU!A:A,0),1))</f>
        <v>0</v>
      </c>
      <c r="CM330" s="19"/>
      <c r="CN330" s="19"/>
      <c r="CO330" s="19"/>
      <c r="CP330" s="17" t="str">
        <f t="shared" si="139"/>
        <v/>
      </c>
      <c r="CQ330" s="19"/>
      <c r="CR330" s="639"/>
      <c r="CS330" s="639"/>
      <c r="CT330" s="639">
        <f>IF(Duombaze!CR330="",0,INDEX(DU!I:I,MATCH(Duombaze!CR330,DU!A:A,0),1))+IF(Duombaze!CS330="",0,INDEX(DU!I:I,MATCH(Duombaze!CS330,DU!A:A,0),1))</f>
        <v>0</v>
      </c>
      <c r="CU330" s="19">
        <f>IF(Duombaze!CR330="",0,INDEX(DU!K:K,MATCH(Duombaze!CR330,DU!A:A,0),1))+IF(Duombaze!CS330="",0,INDEX(DU!K:K,MATCH(Duombaze!CS330,DU!A:A,0),1))</f>
        <v>0</v>
      </c>
      <c r="CV330" s="19"/>
      <c r="CW330" s="19"/>
      <c r="CX330" s="19"/>
      <c r="CY330" s="17" t="str">
        <f t="shared" si="140"/>
        <v/>
      </c>
      <c r="CZ330" s="19"/>
      <c r="DA330" s="672"/>
      <c r="DB330" s="672"/>
      <c r="DC330" s="672">
        <f>IF(Duombaze!DA330="",0,INDEX(DU!I:I,MATCH(Duombaze!DA330,DU!A:A,0),1))+IF(Duombaze!DB330="",0,INDEX(DU!I:I,MATCH(Duombaze!DB330,DU!A:A,0),1))</f>
        <v>0</v>
      </c>
      <c r="DD330" s="19">
        <f>IF(Duombaze!DA330="",0,INDEX(DU!K:K,MATCH(Duombaze!DA330,DU!A:A,0),1))+IF(Duombaze!DB330="",0,INDEX(DU!K:K,MATCH(Duombaze!DB330,DU!A:A,0),1))</f>
        <v>0</v>
      </c>
      <c r="DE330" s="19"/>
      <c r="DF330" s="19"/>
      <c r="DG330" s="19"/>
      <c r="DH330" s="19" t="str">
        <f t="shared" si="141"/>
        <v/>
      </c>
      <c r="DI330" s="19"/>
      <c r="DJ330" s="672"/>
      <c r="DK330" s="678"/>
      <c r="DL330" s="678">
        <f>IF(Duombaze!DJ330="",0,INDEX(DU!I:I,MATCH(Duombaze!DJ330,DU!A:A,0),1))+IF(Duombaze!DK330="",0,INDEX(DU!I:I,MATCH(Duombaze!DK330,DU!A:A,0),1))</f>
        <v>0</v>
      </c>
      <c r="DM330" s="19">
        <f>IF(Duombaze!DJ330="",0,INDEX(DU!K:K,MATCH(Duombaze!DJ330,DU!A:A,0),1))+IF(Duombaze!DK330="",0,INDEX(DU!K:K,MATCH(Duombaze!DK330,DU!A:A,0),1))</f>
        <v>0</v>
      </c>
      <c r="DN330" s="52"/>
      <c r="DO330" s="52"/>
      <c r="DP330" s="18"/>
      <c r="DQ330" s="17" t="str">
        <f t="shared" si="142"/>
        <v/>
      </c>
      <c r="DR330" s="53"/>
      <c r="DS330" s="696"/>
      <c r="DT330" s="696"/>
      <c r="DU330" s="696"/>
      <c r="DV330" s="696"/>
      <c r="DW330" s="696">
        <f>IF(Duombaze!DS330="",0,INDEX(DU!I:I,MATCH(Duombaze!DS330,DU!A:A,0),1))+IF(Duombaze!DT330="",0,INDEX(DU!I:I,MATCH(Duombaze!DT330,DU!A:A,0),1))+IF(Duombaze!DU330="",0,INDEX(DU!I:I,MATCH(Duombaze!DU330,DU!A:A,0),1))+IF(Duombaze!DV330="",0,INDEX(DU!I:I,MATCH(Duombaze!DV330,DU!A:A,0),1))</f>
        <v>0</v>
      </c>
      <c r="DX330" s="638">
        <f>IF(Duombaze!DS330="",0,INDEX(DU!K:K,MATCH(Duombaze!DS330,DU!A:A,0),1))+IF(Duombaze!DT330="",0,INDEX(DU!K:K,MATCH(Duombaze!DT330,DU!A:A,0),1))+IF(Duombaze!DU330="",0,INDEX(DU!K:K,MATCH(Duombaze!DU330,DU!A:A,0),1))+IF(Duombaze!DV330="",0,INDEX(DU!K:KH,MATCH(Duombaze!DV330,DU!A:A,0),1))</f>
        <v>0</v>
      </c>
      <c r="DY330" s="53"/>
      <c r="DZ330" s="53"/>
      <c r="EA330" s="19"/>
      <c r="EB330" s="19" t="str">
        <f t="shared" si="124"/>
        <v/>
      </c>
      <c r="EC330" s="19"/>
      <c r="ED330" s="19">
        <f>IF(Duombaze!EC330="",0,INDEX(DU!I:I,MATCH(Duombaze!EC330,DU!A:A,0),1))</f>
        <v>0</v>
      </c>
      <c r="EE330" s="638">
        <f>IF(Duombaze!EC330="",0,INDEX(DU!K:K,MATCH(Duombaze!EC330,DU!A:A,0),1))</f>
        <v>0</v>
      </c>
      <c r="EF330" s="19"/>
      <c r="EG330" s="19"/>
      <c r="EH330" s="19"/>
      <c r="EI330" s="17" t="str">
        <f t="shared" si="153"/>
        <v/>
      </c>
      <c r="EJ330" s="19"/>
      <c r="EK330" s="672"/>
      <c r="EL330" s="672"/>
      <c r="EM330" s="672"/>
      <c r="EN330" s="672">
        <f>IF(Duombaze!EK330="",0,INDEX(DU!I:I,MATCH(Duombaze!EK330,DU!A:A,0),1))+IF(Duombaze!EL330="",0,INDEX(DU!I:I,MATCH(Duombaze!EL330,DU!A:A,0),1))+IF(Duombaze!EM330="",0,INDEX(DU!I:I,MATCH(Duombaze!EM330,DU!A:A,0),1))</f>
        <v>0</v>
      </c>
      <c r="EO330" s="19">
        <f>IF(Duombaze!EK330="",0,INDEX(DU!K:K,MATCH(Duombaze!EK330,DU!A:A,0),1))+IF(Duombaze!EL330="",0,INDEX(DU!K:K,MATCH(Duombaze!EL330,DU!A:A,0),1))+IF(Duombaze!EM330="",0,INDEX(DU!K:K,MATCH(Duombaze!EM330,DU!A:A,0),1))</f>
        <v>0</v>
      </c>
      <c r="EP330" s="19"/>
      <c r="EQ330" s="19"/>
      <c r="ER330" s="19"/>
      <c r="ES330" s="17" t="str">
        <f t="shared" si="125"/>
        <v/>
      </c>
      <c r="ET330" s="19"/>
      <c r="EU330" s="19"/>
      <c r="EV330" s="19"/>
      <c r="EW330" s="19"/>
      <c r="EX330" s="19" t="str">
        <f t="shared" si="149"/>
        <v/>
      </c>
      <c r="EY330" s="19"/>
      <c r="EZ330" s="672"/>
      <c r="FA330" s="672"/>
      <c r="FB330" s="672">
        <f>IF(Duombaze!EZ330="",0,INDEX(DU!I:I,MATCH(Duombaze!EZ330,DU!A:A,0),1))+IF(Duombaze!FA330="",0,INDEX(DU!I:I,MATCH(Duombaze!FA330,DU!A:A,0),1))</f>
        <v>0</v>
      </c>
      <c r="FC330" s="19">
        <f>IF(Duombaze!EZ330="",0,INDEX(DU!K:K,MATCH(Duombaze!EZ330,DU!A:A,0),1))+IF(Duombaze!FA330="",0,INDEX(DU!K:K,MATCH(Duombaze!FA330,DU!A:A,0),1))</f>
        <v>0</v>
      </c>
      <c r="FD330" s="19"/>
      <c r="FE330" s="19"/>
      <c r="FF330" s="19"/>
      <c r="FG330" s="19"/>
      <c r="FH330" s="19"/>
      <c r="FI330" s="19"/>
      <c r="FJ330" s="19"/>
      <c r="FK330" s="65"/>
      <c r="FL330" s="18"/>
      <c r="FM330" s="671"/>
      <c r="FN330" s="671"/>
      <c r="FO330" s="671"/>
      <c r="FP330" s="671"/>
      <c r="FQ330" s="671">
        <f>IF(Duombaze!FM330="",0,INDEX(DU!I:I,MATCH(Duombaze!FM330,DU!A:A,0),1))+IF(Duombaze!FN330="",0,INDEX(DU!I:I,MATCH(Duombaze!FN330,DU!A:A,0),1))+IF(Duombaze!FO330="",0,INDEX(DU!I:I,MATCH(Duombaze!FO330,DU!A:A,0),1))+IF(Duombaze!FP330="",0,INDEX(DU!I:I,MATCH(Duombaze!FP330,DU!A:A,0),1))</f>
        <v>0</v>
      </c>
      <c r="FR330" s="671">
        <f>IF(Duombaze!FM330="",0,INDEX(DU!K:K,MATCH(Duombaze!FM330,DU!A:A,0),1))+IF(Duombaze!FN330="",0,INDEX(DU!K:K,MATCH(Duombaze!FN330,DU!A:A,0),1))+IF(Duombaze!FO330="",0,INDEX(DU!K:K,MATCH(Duombaze!FO330,DU!A:A,0),1))+IF(Duombaze!FP330="",0,INDEX(DU!K:K,MATCH(Duombaze!FP330,DU!A:A,0),1))</f>
        <v>0</v>
      </c>
    </row>
    <row r="331" spans="1:183" s="7" customFormat="1" ht="23.45" customHeight="1" x14ac:dyDescent="0.25">
      <c r="A331" s="42">
        <v>0</v>
      </c>
      <c r="B331" s="42" t="s">
        <v>787</v>
      </c>
      <c r="C331" s="12" t="s">
        <v>213</v>
      </c>
      <c r="D331" s="6" t="s">
        <v>411</v>
      </c>
      <c r="E331" s="4" t="str">
        <f t="shared" si="145"/>
        <v>0 SPT5 Be pagrindo</v>
      </c>
      <c r="F331" s="6"/>
      <c r="G331" s="643"/>
      <c r="H331" s="643"/>
      <c r="I331" s="643"/>
      <c r="J331" s="643"/>
      <c r="K331" s="643"/>
      <c r="L331" s="643"/>
      <c r="M331" s="643"/>
      <c r="N331" s="643"/>
      <c r="O331" s="643"/>
      <c r="P331" s="643">
        <f>IF(Duombaze!G331="",0,INDEX(DU!I:I,MATCH(Duombaze!G331,DU!A:A,0),1))+IF(Duombaze!H331="",0,INDEX(DU!I:I,MATCH(Duombaze!H331,DU!A:A,0),1))+IF(Duombaze!I331="",0,INDEX(DU!I:I,MATCH(Duombaze!I331,DU!A:A,0),1))+IF(Duombaze!J331="",0,INDEX(DU!I:I,MATCH(Duombaze!J331,DU!A:A,0),1))+IF(Duombaze!K331="",0,INDEX(DU!I:I,MATCH(Duombaze!K331,DU!A:A,0),1))+IF(Duombaze!L331="",0,INDEX(DU!I:I,MATCH(Duombaze!L331,DU!A:A,0),1))+IF(Duombaze!M331="",0,INDEX(DU!I:I,MATCH(Duombaze!M331,DU!A:A,0),1))+IF(Duombaze!N331="",0,INDEX(DU!I:I,MATCH(Duombaze!N331,DU!A:A,0),1))+IF(Duombaze!O331="",0,INDEX(DU!I:I,MATCH(Duombaze!O331,DU!A:A,0),1))</f>
        <v>0</v>
      </c>
      <c r="Q331" s="640">
        <f>IF(Duombaze!G331="",0,INDEX(DU!K:K,MATCH(Duombaze!G331,DU!A:A,0),1))+IF(Duombaze!H331="",0,INDEX(DU!K:K,MATCH(Duombaze!H331,DU!A:A,0),1))+IF(Duombaze!I331="",0,INDEX(DU!K:K,MATCH(Duombaze!I331,DU!A:A,0),1))+IF(Duombaze!J331="",0,INDEX(DU!K:K,MATCH(Duombaze!J331,DU!A:A,0),1))+IF(Duombaze!K331="",0,INDEX(DU!K:K,MATCH(Duombaze!K331,DU!A:A,0),1))+IF(Duombaze!L331="",0,INDEX(DU!K:K,MATCH(Duombaze!L331,DU!A:A,0),1))+IF(Duombaze!M331="",0,INDEX(DU!K:K,MATCH(Duombaze!M331,DU!A:A,0),1))+IF(Duombaze!N331="",0,INDEX(DU!K:K,MATCH(Duombaze!N331,DU!A:A,0),1))+IF(Duombaze!O331="",0,INDEX(DU!K:K,MATCH(Duombaze!O331,DU!A:A,0),1))</f>
        <v>0</v>
      </c>
      <c r="R331" s="6"/>
      <c r="S331" s="48"/>
      <c r="T331" s="883"/>
      <c r="U331" s="4">
        <f>IF(Duombaze!T331="",0,INDEX(DU!I:I,MATCH(Duombaze!T331,DU!A:A,0),1))</f>
        <v>0</v>
      </c>
      <c r="V331" s="4">
        <f>IF(Duombaze!T331="",0,INDEX(DU!K:K,MATCH(Duombaze!T331,DU!A:A,0),1))</f>
        <v>0</v>
      </c>
      <c r="W331" s="6"/>
      <c r="X331" s="6"/>
      <c r="Y331" s="858"/>
      <c r="Z331" s="66"/>
      <c r="AA331" s="4"/>
      <c r="AB331" s="6"/>
      <c r="AC331" s="6">
        <f>IF(Duombaze!AB331="",0,INDEX(DU!I:I,MATCH(Duombaze!AB331,DU!A:A,0),1))</f>
        <v>0</v>
      </c>
      <c r="AD331" s="2">
        <f>IF(Duombaze!AB331="",0,INDEX(DU!K:K,MATCH(Duombaze!AB331,DU!A:A,0),1))</f>
        <v>0</v>
      </c>
      <c r="AE331" s="6"/>
      <c r="AF331" s="6"/>
      <c r="AG331" s="6" t="s">
        <v>1545</v>
      </c>
      <c r="AH331" s="4" t="str">
        <f t="shared" si="132"/>
        <v xml:space="preserve">0 SPT5 Opcija negalima </v>
      </c>
      <c r="AI331" s="6"/>
      <c r="AJ331" s="643"/>
      <c r="AK331" s="643"/>
      <c r="AL331" s="643"/>
      <c r="AM331" s="643">
        <f>IF(Duombaze!AJ331="",0,INDEX(DU!I:I,MATCH(Duombaze!AJ331,DU!A:A,0),1))+IF(Duombaze!AK331="",0,INDEX(DU!I:I,MATCH(Duombaze!AK331,DU!A:A,0),1))+IF(Duombaze!AL331="",0,INDEX(DU!I:I,MATCH(Duombaze!AL331,DU!A:A,0),1))</f>
        <v>0</v>
      </c>
      <c r="AN331" s="643">
        <f>IF(Duombaze!AJ331="",0,INDEX(DU!K:K,MATCH(Duombaze!AJ331,DU!A:A,0),1))+IF(Duombaze!AK331="",0,INDEX(DU!K:K,MATCH(Duombaze!AK331,DU!A:A,0),1))+IF(Duombaze!AL331="",0,INDEX(DU!K:K,MATCH(Duombaze!AL331,DU!A:A,0),1))</f>
        <v>0</v>
      </c>
      <c r="AO331" s="6"/>
      <c r="AP331" s="6"/>
      <c r="AQ331" s="6" t="s">
        <v>413</v>
      </c>
      <c r="AR331" s="4" t="str">
        <f t="shared" si="136"/>
        <v>0 SPT5 Be hidraulinės sistemos + be papildomo valdymo išvadų</v>
      </c>
      <c r="AS331" s="6"/>
      <c r="AT331" s="643"/>
      <c r="AU331" s="643"/>
      <c r="AV331" s="643"/>
      <c r="AW331" s="643"/>
      <c r="AX331" s="643"/>
      <c r="AY331" s="643"/>
      <c r="AZ331" s="643"/>
      <c r="BA331" s="643"/>
      <c r="BB331" s="643"/>
      <c r="BC331" s="643">
        <f>IF(Duombaze!AT331="",0,INDEX(DU!I:I,MATCH(Duombaze!AT331,DU!A:A,0),1))+IF(Duombaze!AU331="",0,INDEX(DU!I:I,MATCH(Duombaze!AU331,DU!A:A,0),1))+IF(Duombaze!AV331="",0,INDEX(DU!I:I,MATCH(Duombaze!AV331,DU!A:A,0),1))+IF(Duombaze!AW331="",0,INDEX(DU!I:I,MATCH(Duombaze!AW331,DU!A:A,0),1))+IF(Duombaze!AX331="",0,INDEX(DU!I:I,MATCH(Duombaze!AX331,DU!A:A,0),1))+IF(Duombaze!AY331="",0,INDEX(DU!I:I,MATCH(Duombaze!AY331,DU!A:A,0),1))+IF(Duombaze!AZ331="",0,INDEX(DU!I:I,MATCH(Duombaze!AZ331,DU!A:A,0),1))+IF(Duombaze!BA331="",0,INDEX(DU!I:I,MATCH(Duombaze!BA331,DU!A:A,0),1))+IF(Duombaze!BB331="",0,INDEX(DU!I:I,MATCH(Duombaze!BB331,DU!A:A,0),1))</f>
        <v>0</v>
      </c>
      <c r="BD331" s="640">
        <f>IF(Duombaze!AT331="",0,INDEX(DU!K:K,MATCH(Duombaze!AT331,DU!A:A,0),1))+IF(Duombaze!AU331="",0,INDEX(DU!K:K,MATCH(Duombaze!AU331,DU!A:A,0),1))+IF(Duombaze!AV331="",0,INDEX(DU!K:K,MATCH(Duombaze!AV331,DU!A:A,0),1))+IF(Duombaze!AW331="",0,INDEX(DU!K:K,MATCH(Duombaze!AW331,DU!A:A,0),1))+IF(Duombaze!AX331="",0,INDEX(DU!K:K,MATCH(Duombaze!AX331,DU!A:A,0),1))+IF(Duombaze!AY331="",0,INDEX(DU!K:K,MATCH(Duombaze!AY331,DU!A:A,0),1))+IF(Duombaze!AZ331="",0,INDEX(DU!K:K,MATCH(Duombaze!AZ331,DU!A:A,0),1))+IF(Duombaze!BA331="",0,INDEX(DU!K:K,MATCH(Duombaze!BA331,DU!A:A,0),1))+IF(Duombaze!BB331="",0,INDEX(DU!K:K,MATCH(Duombaze!BB331,DU!A:A,0),1))</f>
        <v>0</v>
      </c>
      <c r="BE331" s="6"/>
      <c r="BF331" s="6"/>
      <c r="BG331" s="49" t="s">
        <v>624</v>
      </c>
      <c r="BH331" s="4" t="str">
        <f t="shared" si="155"/>
        <v>0 SPT5 Be stabžių sistemos</v>
      </c>
      <c r="BI331" s="4"/>
      <c r="BJ331" s="640"/>
      <c r="BK331" s="640"/>
      <c r="BL331" s="640"/>
      <c r="BM331" s="640">
        <f>IF(Duombaze!BJ331="",0,INDEX(DU!I:I,MATCH(Duombaze!BJ331,DU!A:A,0),1))+IF(Duombaze!BK331="",0,INDEX(DU!I:I,MATCH(Duombaze!BK331,DU!A:A,0),1))+IF(Duombaze!BL331="",0,INDEX(DU!I:I,MATCH(Duombaze!BL331,DU!A:A,0),1))</f>
        <v>0</v>
      </c>
      <c r="BN331" s="640">
        <f>IF(Duombaze!BJ331="",0,INDEX(DU!K:K,MATCH(Duombaze!BJ331,DU!A:A,0),1))+IF(Duombaze!BK331="",0,INDEX(DU!K:K,MATCH(Duombaze!BK331,DU!A:A,0),1))+IF(Duombaze!BL331="",0,INDEX(DU!K:K,MATCH(Duombaze!BL331,DU!A:A,0),1))</f>
        <v>0</v>
      </c>
      <c r="BO331" s="4"/>
      <c r="BP331" s="4"/>
      <c r="BQ331" s="6"/>
      <c r="BR331" s="6" t="str">
        <f t="shared" si="150"/>
        <v/>
      </c>
      <c r="BS331" s="6"/>
      <c r="BT331" s="6"/>
      <c r="BU331" s="6"/>
      <c r="BV331" s="6"/>
      <c r="BW331" s="6">
        <f>IF(Duombaze!BT331="",0,INDEX(DU!I:I,MATCH(Duombaze!BT331,DU!A:A,0),1))+IF(Duombaze!BU331="",0,INDEX(DU!I:I,MATCH(Duombaze!BU331,DU!A:A,0),1))+IF(Duombaze!BV331="",0,INDEX(DU!I:I,MATCH(Duombaze!BV331,DU!A:A,0),1))</f>
        <v>0</v>
      </c>
      <c r="BX331" s="6">
        <f>IF(Duombaze!BT331="",0,INDEX(DU!K:K,MATCH(Duombaze!BT331,DU!A:A,0),1))+IF(Duombaze!BU331="",0,INDEX(DU!K:K,MATCH(Duombaze!BU331,DU!A:A,0),1))+IF(Duombaze!BV331="",0,INDEX(DU!K:K,MATCH(Duombaze!BV331,DU!A:A,0),1))</f>
        <v>0</v>
      </c>
      <c r="BY331" s="6"/>
      <c r="BZ331" s="6"/>
      <c r="CA331" s="6" t="s">
        <v>1551</v>
      </c>
      <c r="CB331" s="6" t="str">
        <f t="shared" si="152"/>
        <v>0 SPT5 Atraminė koja pagrinde</v>
      </c>
      <c r="CC331" s="6"/>
      <c r="CD331" s="6">
        <f>IF(Duombaze!CC331="",0,INDEX(DU!I:I,MATCH(Duombaze!CC331,DU!A:A,0),1))</f>
        <v>0</v>
      </c>
      <c r="CE331" s="4">
        <f>IF(Duombaze!CC331="",0,INDEX(DU!K:K,MATCH(Duombaze!CC331,DU!A:A,0),1))</f>
        <v>0</v>
      </c>
      <c r="CF331" s="6"/>
      <c r="CG331" s="6"/>
      <c r="CH331" s="6" t="s">
        <v>396</v>
      </c>
      <c r="CI331" s="4" t="str">
        <f t="shared" si="138"/>
        <v>0 SPT5 Be priekinės tempimo kilpos</v>
      </c>
      <c r="CJ331" s="6"/>
      <c r="CK331" s="6">
        <f>IF(Duombaze!CJ331="",0,INDEX(DU!I:I,MATCH(Duombaze!CJ331,DU!A:A,0),1))</f>
        <v>0</v>
      </c>
      <c r="CL331" s="4">
        <f>IF(Duombaze!CJ331="",0,INDEX(DU!K:K,MATCH(Duombaze!CJ331,DU!A:A,0),1))</f>
        <v>0</v>
      </c>
      <c r="CM331" s="6"/>
      <c r="CN331" s="6"/>
      <c r="CO331" s="6" t="s">
        <v>1756</v>
      </c>
      <c r="CP331" s="4" t="str">
        <f t="shared" si="139"/>
        <v>0 SPT5 Be stovėjimo stabdžio, be atramų</v>
      </c>
      <c r="CQ331" s="6"/>
      <c r="CR331" s="643"/>
      <c r="CS331" s="643"/>
      <c r="CT331" s="643">
        <f>IF(Duombaze!CR331="",0,INDEX(DU!I:I,MATCH(Duombaze!CR331,DU!A:A,0),1))+IF(Duombaze!CS331="",0,INDEX(DU!I:I,MATCH(Duombaze!CS331,DU!A:A,0),1))</f>
        <v>0</v>
      </c>
      <c r="CU331" s="6">
        <f>IF(Duombaze!CR331="",0,INDEX(DU!K:K,MATCH(Duombaze!CR331,DU!A:A,0),1))+IF(Duombaze!CS331="",0,INDEX(DU!K:K,MATCH(Duombaze!CS331,DU!A:A,0),1))</f>
        <v>0</v>
      </c>
      <c r="CV331" s="6"/>
      <c r="CW331" s="6"/>
      <c r="CX331" s="6"/>
      <c r="CY331" s="4" t="str">
        <f t="shared" si="140"/>
        <v/>
      </c>
      <c r="CZ331" s="6"/>
      <c r="DA331" s="674"/>
      <c r="DB331" s="674"/>
      <c r="DC331" s="674">
        <f>IF(Duombaze!DA331="",0,INDEX(DU!I:I,MATCH(Duombaze!DA331,DU!A:A,0),1))+IF(Duombaze!DB331="",0,INDEX(DU!I:I,MATCH(Duombaze!DB331,DU!A:A,0),1))</f>
        <v>0</v>
      </c>
      <c r="DD331" s="6">
        <f>IF(Duombaze!DA331="",0,INDEX(DU!K:K,MATCH(Duombaze!DA331,DU!A:A,0),1))+IF(Duombaze!DB331="",0,INDEX(DU!K:K,MATCH(Duombaze!DB331,DU!A:A,0),1))</f>
        <v>0</v>
      </c>
      <c r="DE331" s="6"/>
      <c r="DF331" s="6"/>
      <c r="DG331" s="6" t="s">
        <v>468</v>
      </c>
      <c r="DH331" s="6" t="str">
        <f t="shared" si="141"/>
        <v xml:space="preserve">0 SPT5 Be tento / aikštelės </v>
      </c>
      <c r="DI331" s="6"/>
      <c r="DJ331" s="674"/>
      <c r="DK331" s="679"/>
      <c r="DL331" s="679">
        <f>IF(Duombaze!DJ331="",0,INDEX(DU!I:I,MATCH(Duombaze!DJ331,DU!A:A,0),1))+IF(Duombaze!DK331="",0,INDEX(DU!I:I,MATCH(Duombaze!DK331,DU!A:A,0),1))</f>
        <v>0</v>
      </c>
      <c r="DM331" s="6">
        <f>IF(Duombaze!DJ331="",0,INDEX(DU!K:K,MATCH(Duombaze!DJ331,DU!A:A,0),1))+IF(Duombaze!DK331="",0,INDEX(DU!K:K,MATCH(Duombaze!DK331,DU!A:A,0),1))</f>
        <v>0</v>
      </c>
      <c r="DN331" s="48"/>
      <c r="DO331" s="48"/>
      <c r="DP331" s="48" t="s">
        <v>386</v>
      </c>
      <c r="DQ331" s="4" t="str">
        <f t="shared" si="142"/>
        <v>0 SPT5 Be apšvietimo sistemos</v>
      </c>
      <c r="DR331" s="66"/>
      <c r="DS331" s="694"/>
      <c r="DT331" s="694"/>
      <c r="DU331" s="694"/>
      <c r="DV331" s="694"/>
      <c r="DW331" s="694">
        <f>IF(Duombaze!DS331="",0,INDEX(DU!I:I,MATCH(Duombaze!DS331,DU!A:A,0),1))+IF(Duombaze!DT331="",0,INDEX(DU!I:I,MATCH(Duombaze!DT331,DU!A:A,0),1))+IF(Duombaze!DU331="",0,INDEX(DU!I:I,MATCH(Duombaze!DU331,DU!A:A,0),1))+IF(Duombaze!DV331="",0,INDEX(DU!I:I,MATCH(Duombaze!DV331,DU!A:A,0),1))</f>
        <v>0</v>
      </c>
      <c r="DX331" s="640">
        <f>IF(Duombaze!DS331="",0,INDEX(DU!K:K,MATCH(Duombaze!DS331,DU!A:A,0),1))+IF(Duombaze!DT331="",0,INDEX(DU!K:K,MATCH(Duombaze!DT331,DU!A:A,0),1))+IF(Duombaze!DU331="",0,INDEX(DU!K:K,MATCH(Duombaze!DU331,DU!A:A,0),1))+IF(Duombaze!DV331="",0,INDEX(DU!K:KH,MATCH(Duombaze!DV331,DU!A:A,0),1))</f>
        <v>0</v>
      </c>
      <c r="DY331" s="66"/>
      <c r="DZ331" s="66"/>
      <c r="EA331" s="6"/>
      <c r="EB331" s="6" t="str">
        <f t="shared" si="124"/>
        <v/>
      </c>
      <c r="EC331" s="6"/>
      <c r="ED331" s="6">
        <f>IF(Duombaze!EC331="",0,INDEX(DU!I:I,MATCH(Duombaze!EC331,DU!A:A,0),1))</f>
        <v>0</v>
      </c>
      <c r="EE331" s="640">
        <f>IF(Duombaze!EC331="",0,INDEX(DU!K:K,MATCH(Duombaze!EC331,DU!A:A,0),1))</f>
        <v>0</v>
      </c>
      <c r="EF331" s="6"/>
      <c r="EG331" s="6"/>
      <c r="EH331" s="6" t="s">
        <v>387</v>
      </c>
      <c r="EI331" s="4" t="str">
        <f t="shared" si="153"/>
        <v>0 SPT5 Be lipdukų</v>
      </c>
      <c r="EJ331" s="6"/>
      <c r="EK331" s="674"/>
      <c r="EL331" s="674"/>
      <c r="EM331" s="674"/>
      <c r="EN331" s="674">
        <f>IF(Duombaze!EK331="",0,INDEX(DU!I:I,MATCH(Duombaze!EK331,DU!A:A,0),1))+IF(Duombaze!EL331="",0,INDEX(DU!I:I,MATCH(Duombaze!EL331,DU!A:A,0),1))+IF(Duombaze!EM331="",0,INDEX(DU!I:I,MATCH(Duombaze!EM331,DU!A:A,0),1))</f>
        <v>0</v>
      </c>
      <c r="EO331" s="6">
        <f>IF(Duombaze!EK331="",0,INDEX(DU!K:K,MATCH(Duombaze!EK331,DU!A:A,0),1))+IF(Duombaze!EL331="",0,INDEX(DU!K:K,MATCH(Duombaze!EL331,DU!A:A,0),1))+IF(Duombaze!EM331="",0,INDEX(DU!K:K,MATCH(Duombaze!EM331,DU!A:A,0),1))</f>
        <v>0</v>
      </c>
      <c r="EP331" s="6"/>
      <c r="EQ331" s="6"/>
      <c r="ER331" s="6" t="s">
        <v>388</v>
      </c>
      <c r="ES331" s="4" t="str">
        <f t="shared" si="125"/>
        <v>0 SPT5 Be ratų</v>
      </c>
      <c r="ET331" s="6"/>
      <c r="EU331" s="6"/>
      <c r="EV331" s="6"/>
      <c r="EW331" s="6" t="s">
        <v>389</v>
      </c>
      <c r="EX331" s="6" t="str">
        <f t="shared" si="149"/>
        <v>0 SPT5 Be purvasaugių</v>
      </c>
      <c r="EY331" s="6"/>
      <c r="EZ331" s="674"/>
      <c r="FA331" s="674"/>
      <c r="FB331" s="674">
        <f>IF(Duombaze!EZ331="",0,INDEX(DU!I:I,MATCH(Duombaze!EZ331,DU!A:A,0),1))+IF(Duombaze!FA331="",0,INDEX(DU!I:I,MATCH(Duombaze!FA331,DU!A:A,0),1))</f>
        <v>0</v>
      </c>
      <c r="FC331" s="6">
        <f>IF(Duombaze!EZ331="",0,INDEX(DU!K:K,MATCH(Duombaze!EZ331,DU!A:A,0),1))+IF(Duombaze!FA331="",0,INDEX(DU!K:K,MATCH(Duombaze!FA331,DU!A:A,0),1))</f>
        <v>0</v>
      </c>
      <c r="FD331" s="6"/>
      <c r="FE331" s="6"/>
      <c r="FF331" s="6"/>
      <c r="FG331" s="6"/>
      <c r="FH331" s="6" t="s">
        <v>3417</v>
      </c>
      <c r="FI331" s="6"/>
      <c r="FJ331" s="6"/>
      <c r="FL331" s="14" t="s">
        <v>1450</v>
      </c>
      <c r="FM331" s="673" t="s">
        <v>1450</v>
      </c>
      <c r="FN331" s="673"/>
      <c r="FO331" s="673"/>
      <c r="FP331" s="673"/>
      <c r="FQ331" s="673">
        <f>IF(Duombaze!FM331="",0,INDEX(DU!I:I,MATCH(Duombaze!FM331,DU!A:A,0),1))+IF(Duombaze!FN331="",0,INDEX(DU!I:I,MATCH(Duombaze!FN331,DU!A:A,0),1))+IF(Duombaze!FO331="",0,INDEX(DU!I:I,MATCH(Duombaze!FO331,DU!A:A,0),1))+IF(Duombaze!FP331="",0,INDEX(DU!I:I,MATCH(Duombaze!FP331,DU!A:A,0),1))</f>
        <v>12.886699999999999</v>
      </c>
      <c r="FR331" s="671">
        <f>IF(Duombaze!FM331="",0,INDEX(DU!K:K,MATCH(Duombaze!FM331,DU!A:A,0),1))+IF(Duombaze!FN331="",0,INDEX(DU!K:K,MATCH(Duombaze!FN331,DU!A:A,0),1))+IF(Duombaze!FO331="",0,INDEX(DU!K:K,MATCH(Duombaze!FO331,DU!A:A,0),1))+IF(Duombaze!FP331="",0,INDEX(DU!K:K,MATCH(Duombaze!FP331,DU!A:A,0),1))</f>
        <v>18.66</v>
      </c>
      <c r="FT331" s="101" t="s">
        <v>471</v>
      </c>
      <c r="FU331" s="101" t="s">
        <v>21</v>
      </c>
      <c r="FY331" s="20"/>
      <c r="FZ331" s="20"/>
      <c r="GA331" s="20"/>
    </row>
    <row r="332" spans="1:183" s="7" customFormat="1" ht="23.45" customHeight="1" x14ac:dyDescent="0.25">
      <c r="A332" s="42">
        <v>1</v>
      </c>
      <c r="B332" s="42" t="s">
        <v>787</v>
      </c>
      <c r="C332" s="12" t="s">
        <v>213</v>
      </c>
      <c r="D332" s="251" t="s">
        <v>3472</v>
      </c>
      <c r="E332" s="4" t="str">
        <f t="shared" si="145"/>
        <v>1 SPT5 Pagrindas, ašys 306E, Furhmann bortai</v>
      </c>
      <c r="F332" s="251" t="s">
        <v>8427</v>
      </c>
      <c r="G332" s="643" t="s">
        <v>3251</v>
      </c>
      <c r="H332" s="643">
        <v>23109401</v>
      </c>
      <c r="I332" s="883" t="s">
        <v>3470</v>
      </c>
      <c r="J332" s="643"/>
      <c r="K332" s="643"/>
      <c r="L332" s="643"/>
      <c r="M332" s="643"/>
      <c r="N332" s="643"/>
      <c r="O332" s="643"/>
      <c r="P332" s="643">
        <f>IF(Duombaze!G332="",0,INDEX(DU!I:I,MATCH(Duombaze!G332,DU!A:A,0),1))+IF(Duombaze!H332="",0,INDEX(DU!I:I*12,MATCH(Duombaze!H332,DU!A:A,0),1))+IF(Duombaze!I332="",0,INDEX(DU!I:I,MATCH(Duombaze!I332,DU!A:A,0),1))+IF(Duombaze!J332="",0,INDEX(DU!I:I,MATCH(Duombaze!J332,DU!A:A,0),1))+IF(Duombaze!K332="",0,INDEX(DU!I:I,MATCH(Duombaze!K332,DU!A:A,0),1))+IF(Duombaze!L332="",0,INDEX(DU!I:I,MATCH(Duombaze!L332,DU!A:A,0),1))+IF(Duombaze!M332="",0,INDEX(DU!I:I,MATCH(Duombaze!M332,DU!A:A,0),1))+IF(Duombaze!N332="",0,INDEX(DU!I:I,MATCH(Duombaze!N332,DU!A:A,0),1))+IF(Duombaze!O332="",0,INDEX(DU!I:I,MATCH(Duombaze!O332,DU!A:A,0),1))</f>
        <v>2476.5862977965821</v>
      </c>
      <c r="Q332" s="640">
        <f>IF(Duombaze!G332="",0,INDEX(DU!K:K,MATCH(Duombaze!G332,DU!A:A,0),1))+IF(Duombaze!H332="",0,INDEX(DU!K:K,MATCH(Duombaze!H332,DU!A:A,0),1))+IF(Duombaze!I332="",0,INDEX(DU!K:K,MATCH(Duombaze!I332,DU!A:A,0),1))+IF(Duombaze!J332="",0,INDEX(DU!K:K,MATCH(Duombaze!J332,DU!A:A,0),1))+IF(Duombaze!K332="",0,INDEX(DU!K:K,MATCH(Duombaze!K332,DU!A:A,0),1))+IF(Duombaze!L332="",0,INDEX(DU!K:K,MATCH(Duombaze!L332,DU!A:A,0),1))+IF(Duombaze!M332="",0,INDEX(DU!K:K,MATCH(Duombaze!M332,DU!A:A,0),1))+IF(Duombaze!N332="",0,INDEX(DU!K:K,MATCH(Duombaze!N332,DU!A:A,0),1))+IF(Duombaze!O332="",0,INDEX(DU!K:K,MATCH(Duombaze!O332,DU!A:A,0),1))</f>
        <v>363.12</v>
      </c>
      <c r="R332" s="33" t="s">
        <v>2033</v>
      </c>
      <c r="S332" s="254" t="s">
        <v>2034</v>
      </c>
      <c r="T332" s="883" t="s">
        <v>3470</v>
      </c>
      <c r="U332" s="4">
        <f>IF(Duombaze!T332="",0,INDEX(DU!I:I,MATCH(Duombaze!T332,DU!A:A,0),1))</f>
        <v>306.34277909270202</v>
      </c>
      <c r="V332" s="4">
        <f>IF(Duombaze!T332="",0,INDEX(DU!K:K,MATCH(Duombaze!T332,DU!A:A,0),1))</f>
        <v>0</v>
      </c>
      <c r="W332" s="33" t="s">
        <v>3488</v>
      </c>
      <c r="X332" s="33"/>
      <c r="Y332" s="875"/>
      <c r="Z332" s="66" t="s">
        <v>1543</v>
      </c>
      <c r="AA332" s="4" t="str">
        <f t="shared" ref="AA332:AA342" si="157">IF(Z332&lt;&gt;"",A332&amp;" "&amp;C332&amp;" "&amp;Z332,"")</f>
        <v>1 SPT5 Standartinis grąžulas</v>
      </c>
      <c r="AB332" s="6" t="s">
        <v>670</v>
      </c>
      <c r="AC332" s="6">
        <f>IF(Duombaze!AB332="",0,INDEX(DU!I:I,MATCH(Duombaze!AB332,DU!A:A,0),1))</f>
        <v>0</v>
      </c>
      <c r="AD332" s="2">
        <f>IF(Duombaze!AB332="",0,INDEX(DU!K:K,MATCH(Duombaze!AB332,DU!A:A,0),1))</f>
        <v>0</v>
      </c>
      <c r="AE332" s="6"/>
      <c r="AF332" s="6"/>
      <c r="AG332" s="6"/>
      <c r="AH332" s="4" t="str">
        <f t="shared" si="132"/>
        <v/>
      </c>
      <c r="AI332" s="6"/>
      <c r="AJ332" s="643"/>
      <c r="AK332" s="643"/>
      <c r="AL332" s="643"/>
      <c r="AM332" s="643">
        <f>IF(Duombaze!AJ332="",0,INDEX(DU!I:I,MATCH(Duombaze!AJ332,DU!A:A,0),1))+IF(Duombaze!AK332="",0,INDEX(DU!I:I,MATCH(Duombaze!AK332,DU!A:A,0),1))+IF(Duombaze!AL332="",0,INDEX(DU!I:I,MATCH(Duombaze!AL332,DU!A:A,0),1))</f>
        <v>0</v>
      </c>
      <c r="AN332" s="643">
        <f>IF(Duombaze!AJ332="",0,INDEX(DU!K:K,MATCH(Duombaze!AJ332,DU!A:A,0),1))+IF(Duombaze!AK332="",0,INDEX(DU!K:K,MATCH(Duombaze!AK332,DU!A:A,0),1))+IF(Duombaze!AL332="",0,INDEX(DU!K:K,MATCH(Duombaze!AL332,DU!A:A,0),1))</f>
        <v>0</v>
      </c>
      <c r="AO332" s="6"/>
      <c r="AP332" s="6"/>
      <c r="AQ332" s="6" t="s">
        <v>438</v>
      </c>
      <c r="AR332" s="4" t="str">
        <f t="shared" si="136"/>
        <v>1 SPT5 Pagrindo hidraulines jungtys</v>
      </c>
      <c r="AS332" s="6" t="s">
        <v>466</v>
      </c>
      <c r="AT332" s="643" t="s">
        <v>3249</v>
      </c>
      <c r="AU332" s="643"/>
      <c r="AV332" s="643"/>
      <c r="AW332" s="643"/>
      <c r="AX332" s="643"/>
      <c r="AY332" s="643"/>
      <c r="AZ332" s="643"/>
      <c r="BA332" s="643"/>
      <c r="BB332" s="643"/>
      <c r="BC332" s="643">
        <f>IF(Duombaze!AT332="",0,INDEX(DU!I:I,MATCH(Duombaze!AT332,DU!A:A,0),1))+IF(Duombaze!AU332="",0,INDEX(DU!I:I,MATCH(Duombaze!AU332,DU!A:A,0),1))+IF(Duombaze!AV332="",0,INDEX(DU!I:I,MATCH(Duombaze!AV332,DU!A:A,0),1))+IF(Duombaze!AW332="",0,INDEX(DU!I:I,MATCH(Duombaze!AW332,DU!A:A,0),1))+IF(Duombaze!AX332="",0,INDEX(DU!I:I,MATCH(Duombaze!AX332,DU!A:A,0),1))+IF(Duombaze!AY332="",0,INDEX(DU!I:I,MATCH(Duombaze!AY332,DU!A:A,0),1))+IF(Duombaze!AZ332="",0,INDEX(DU!I:I,MATCH(Duombaze!AZ332,DU!A:A,0),1))+IF(Duombaze!BA332="",0,INDEX(DU!I:I,MATCH(Duombaze!BA332,DU!A:A,0),1))+IF(Duombaze!BB332="",0,INDEX(DU!I:I,MATCH(Duombaze!BB332,DU!A:A,0),1))</f>
        <v>24.766999999999999</v>
      </c>
      <c r="BD332" s="640">
        <f>IF(Duombaze!AT332="",0,INDEX(DU!K:K,MATCH(Duombaze!AT332,DU!A:A,0),1))+IF(Duombaze!AU332="",0,INDEX(DU!K:K,MATCH(Duombaze!AU332,DU!A:A,0),1))+IF(Duombaze!AV332="",0,INDEX(DU!K:K,MATCH(Duombaze!AV332,DU!A:A,0),1))+IF(Duombaze!AW332="",0,INDEX(DU!K:K,MATCH(Duombaze!AW332,DU!A:A,0),1))+IF(Duombaze!AX332="",0,INDEX(DU!K:K,MATCH(Duombaze!AX332,DU!A:A,0),1))+IF(Duombaze!AY332="",0,INDEX(DU!K:K,MATCH(Duombaze!AY332,DU!A:A,0),1))+IF(Duombaze!AZ332="",0,INDEX(DU!K:K,MATCH(Duombaze!AZ332,DU!A:A,0),1))+IF(Duombaze!BA332="",0,INDEX(DU!K:K,MATCH(Duombaze!BA332,DU!A:A,0),1))+IF(Duombaze!BB332="",0,INDEX(DU!K:K,MATCH(Duombaze!BB332,DU!A:A,0),1))</f>
        <v>0</v>
      </c>
      <c r="BE332" s="6"/>
      <c r="BF332" s="6"/>
      <c r="BG332" s="66" t="s">
        <v>2752</v>
      </c>
      <c r="BH332" s="4" t="str">
        <f t="shared" si="155"/>
        <v>1 SPT5 Pneumatiniai stabdžiai  WABCO vieno kontūro (mech. LSV)</v>
      </c>
      <c r="BI332" s="6" t="s">
        <v>2754</v>
      </c>
      <c r="BJ332" s="643" t="s">
        <v>2754</v>
      </c>
      <c r="BK332" s="643"/>
      <c r="BL332" s="643"/>
      <c r="BM332" s="640">
        <f>IF(Duombaze!BJ332="",0,INDEX(DU!I:I,MATCH(Duombaze!BJ332,DU!A:A,0),1))+IF(Duombaze!BK332="",0,INDEX(DU!I:I,MATCH(Duombaze!BK332,DU!A:A,0),1))+IF(Duombaze!BL332="",0,INDEX(DU!I:I,MATCH(Duombaze!BL332,DU!A:A,0),1))</f>
        <v>377.51301999999998</v>
      </c>
      <c r="BN332" s="640">
        <f>IF(Duombaze!BJ332="",0,INDEX(DU!K:K,MATCH(Duombaze!BJ332,DU!A:A,0),1))+IF(Duombaze!BK332="",0,INDEX(DU!K:K,MATCH(Duombaze!BK332,DU!A:A,0),1))+IF(Duombaze!BL332="",0,INDEX(DU!K:K,MATCH(Duombaze!BL332,DU!A:A,0),1))</f>
        <v>85.864999999999995</v>
      </c>
      <c r="BO332" s="6"/>
      <c r="BP332" s="6"/>
      <c r="BQ332" s="6"/>
      <c r="BR332" s="6" t="str">
        <f t="shared" si="150"/>
        <v/>
      </c>
      <c r="BS332" s="6"/>
      <c r="BT332" s="6"/>
      <c r="BU332" s="6"/>
      <c r="BV332" s="6"/>
      <c r="BW332" s="6">
        <f>IF(Duombaze!BT332="",0,INDEX(DU!I:I,MATCH(Duombaze!BT332,DU!A:A,0),1))+IF(Duombaze!BU332="",0,INDEX(DU!I:I,MATCH(Duombaze!BU332,DU!A:A,0),1))+IF(Duombaze!BV332="",0,INDEX(DU!I:I,MATCH(Duombaze!BV332,DU!A:A,0),1))</f>
        <v>0</v>
      </c>
      <c r="BX332" s="6">
        <f>IF(Duombaze!BT332="",0,INDEX(DU!K:K,MATCH(Duombaze!BT332,DU!A:A,0),1))+IF(Duombaze!BU332="",0,INDEX(DU!K:K,MATCH(Duombaze!BU332,DU!A:A,0),1))+IF(Duombaze!BV332="",0,INDEX(DU!K:K,MATCH(Duombaze!BV332,DU!A:A,0),1))</f>
        <v>0</v>
      </c>
      <c r="BY332" s="6"/>
      <c r="BZ332" s="6"/>
      <c r="CA332" s="65" t="s">
        <v>700</v>
      </c>
      <c r="CB332" s="6" t="str">
        <f t="shared" si="152"/>
        <v>1 SPT5 Mechaninė koja-kėliklis</v>
      </c>
      <c r="CC332" s="6" t="s">
        <v>340</v>
      </c>
      <c r="CD332" s="6">
        <f>IF(Duombaze!CC332="",0,INDEX(DU!I:I,MATCH(Duombaze!CC332,DU!A:A,0),1))</f>
        <v>67.253749472556606</v>
      </c>
      <c r="CE332" s="4">
        <f>IF(Duombaze!CC332="",0,INDEX(DU!K:K,MATCH(Duombaze!CC332,DU!A:A,0),1))</f>
        <v>9.7200000000000006</v>
      </c>
      <c r="CF332" s="6"/>
      <c r="CG332" s="6"/>
      <c r="CH332" s="6" t="s">
        <v>452</v>
      </c>
      <c r="CI332" s="4" t="str">
        <f t="shared" si="138"/>
        <v>1 SPT5 Priekinė kilpa UMEGA D40 (02752)</v>
      </c>
      <c r="CJ332" s="6" t="s">
        <v>453</v>
      </c>
      <c r="CK332" s="6">
        <f>IF(Duombaze!CJ332="",0,INDEX(DU!I:I,MATCH(Duombaze!CJ332,DU!A:A,0),1))</f>
        <v>31.358699999999999</v>
      </c>
      <c r="CL332" s="4">
        <f>IF(Duombaze!CJ332="",0,INDEX(DU!K:K,MATCH(Duombaze!CJ332,DU!A:A,0),1))</f>
        <v>14.935</v>
      </c>
      <c r="CM332" s="6"/>
      <c r="CN332" s="6"/>
      <c r="CO332" s="6" t="s">
        <v>467</v>
      </c>
      <c r="CP332" s="4" t="str">
        <f t="shared" si="139"/>
        <v xml:space="preserve">1 SPT5 Rankinis stabdis </v>
      </c>
      <c r="CQ332" s="6" t="s">
        <v>1597</v>
      </c>
      <c r="CR332" s="643" t="s">
        <v>1597</v>
      </c>
      <c r="CS332" s="643"/>
      <c r="CT332" s="643">
        <f>IF(Duombaze!CR332="",0,INDEX(DU!I:I,MATCH(Duombaze!CR332,DU!A:A,0),1))+IF(Duombaze!CS332="",0,INDEX(DU!I:I,MATCH(Duombaze!CS332,DU!A:A,0),1))</f>
        <v>39.4337023688134</v>
      </c>
      <c r="CU332" s="6">
        <f>IF(Duombaze!CR332="",0,INDEX(DU!K:K,MATCH(Duombaze!CR332,DU!A:A,0),1))+IF(Duombaze!CS332="",0,INDEX(DU!K:K,MATCH(Duombaze!CS332,DU!A:A,0),1))</f>
        <v>35.47</v>
      </c>
      <c r="CV332" s="6"/>
      <c r="CW332" s="6"/>
      <c r="CX332" s="6"/>
      <c r="CY332" s="4" t="str">
        <f t="shared" si="140"/>
        <v/>
      </c>
      <c r="CZ332" s="6"/>
      <c r="DA332" s="674"/>
      <c r="DB332" s="674"/>
      <c r="DC332" s="674">
        <f>IF(Duombaze!DA332="",0,INDEX(DU!I:I,MATCH(Duombaze!DA332,DU!A:A,0),1))+IF(Duombaze!DB332="",0,INDEX(DU!I:I,MATCH(Duombaze!DB332,DU!A:A,0),1))</f>
        <v>0</v>
      </c>
      <c r="DD332" s="6">
        <f>IF(Duombaze!DA332="",0,INDEX(DU!K:K,MATCH(Duombaze!DA332,DU!A:A,0),1))+IF(Duombaze!DB332="",0,INDEX(DU!K:K,MATCH(Duombaze!DB332,DU!A:A,0),1))</f>
        <v>0</v>
      </c>
      <c r="DE332" s="6"/>
      <c r="DF332" s="6"/>
      <c r="DG332" s="6" t="str">
        <f>DG393</f>
        <v>Tentas</v>
      </c>
      <c r="DH332" s="6" t="str">
        <f t="shared" si="141"/>
        <v>1 SPT5 Tentas</v>
      </c>
      <c r="DI332" s="6" t="str">
        <f>DI393</f>
        <v>ZP10AT00000000</v>
      </c>
      <c r="DJ332" s="674" t="s">
        <v>469</v>
      </c>
      <c r="DK332" s="679"/>
      <c r="DL332" s="679">
        <f>IF(Duombaze!DJ332="",0,INDEX(DU!I:I,MATCH(Duombaze!DJ332,DU!A:A,0),1))+IF(Duombaze!DK332="",0,INDEX(DU!I:I,MATCH(Duombaze!DK332,DU!A:A,0),1))</f>
        <v>191.08010940447099</v>
      </c>
      <c r="DM332" s="6">
        <f>IF(Duombaze!DJ332="",0,INDEX(DU!K:K,MATCH(Duombaze!DJ332,DU!A:A,0),1))+IF(Duombaze!DK332="",0,INDEX(DU!K:K,MATCH(Duombaze!DK332,DU!A:A,0),1))</f>
        <v>60.82</v>
      </c>
      <c r="DN332" s="48" t="s">
        <v>2012</v>
      </c>
      <c r="DO332" s="48"/>
      <c r="DP332" s="48" t="str">
        <f>DP320</f>
        <v>Apšvietimas su atšvaistais</v>
      </c>
      <c r="DQ332" s="4" t="str">
        <f t="shared" si="142"/>
        <v>1 SPT5 Apšvietimas su atšvaistais</v>
      </c>
      <c r="DR332" s="66" t="str">
        <f>DR320</f>
        <v>ZT10AZIBATV000</v>
      </c>
      <c r="DS332" s="694" t="s">
        <v>461</v>
      </c>
      <c r="DT332" s="694"/>
      <c r="DU332" s="694"/>
      <c r="DV332" s="694"/>
      <c r="DW332" s="694">
        <f>IF(Duombaze!DS332="",0,INDEX(DU!I:I,MATCH(Duombaze!DS332,DU!A:A,0),1))+IF(Duombaze!DT332="",0,INDEX(DU!I:I,MATCH(Duombaze!DT332,DU!A:A,0),1))+IF(Duombaze!DU332="",0,INDEX(DU!I:I,MATCH(Duombaze!DU332,DU!A:A,0),1))+IF(Duombaze!DV332="",0,INDEX(DU!I:I,MATCH(Duombaze!DV332,DU!A:A,0),1))</f>
        <v>52.880323809523802</v>
      </c>
      <c r="DX332" s="640">
        <f>IF(Duombaze!DS332="",0,INDEX(DU!K:K,MATCH(Duombaze!DS332,DU!A:A,0),1))+IF(Duombaze!DT332="",0,INDEX(DU!K:K,MATCH(Duombaze!DT332,DU!A:A,0),1))+IF(Duombaze!DU332="",0,INDEX(DU!K:K,MATCH(Duombaze!DU332,DU!A:A,0),1))+IF(Duombaze!DV332="",0,INDEX(DU!K:KH,MATCH(Duombaze!DV332,DU!A:A,0),1))</f>
        <v>0</v>
      </c>
      <c r="DY332" s="66"/>
      <c r="DZ332" s="66"/>
      <c r="EA332" s="6"/>
      <c r="EB332" s="6" t="str">
        <f t="shared" si="124"/>
        <v/>
      </c>
      <c r="EC332" s="6"/>
      <c r="ED332" s="6">
        <f>IF(Duombaze!EC332="",0,INDEX(DU!I:I,MATCH(Duombaze!EC332,DU!A:A,0),1))</f>
        <v>0</v>
      </c>
      <c r="EE332" s="640">
        <f>IF(Duombaze!EC332="",0,INDEX(DU!K:K,MATCH(Duombaze!EC332,DU!A:A,0),1))</f>
        <v>0</v>
      </c>
      <c r="EF332" s="6"/>
      <c r="EG332" s="6"/>
      <c r="EH332" s="6" t="s">
        <v>1563</v>
      </c>
      <c r="EI332" s="4" t="str">
        <f t="shared" si="153"/>
        <v>1 SPT5 Lipdukai universalūs</v>
      </c>
      <c r="EJ332" s="6" t="s">
        <v>465</v>
      </c>
      <c r="EK332" s="682" t="s">
        <v>465</v>
      </c>
      <c r="EL332" s="682"/>
      <c r="EM332" s="682"/>
      <c r="EN332" s="682">
        <f>IF(Duombaze!EK332="",0,INDEX(DU!I:I,MATCH(Duombaze!EK332,DU!A:A,0),1))+IF(Duombaze!EL332="",0,INDEX(DU!I:I,MATCH(Duombaze!EL332,DU!A:A,0),1))+IF(Duombaze!EM332="",0,INDEX(DU!I:I,MATCH(Duombaze!EM332,DU!A:A,0),1))</f>
        <v>8.86</v>
      </c>
      <c r="EO332" s="6">
        <f>IF(Duombaze!EK332="",0,INDEX(DU!K:K,MATCH(Duombaze!EK332,DU!A:A,0),1))+IF(Duombaze!EL332="",0,INDEX(DU!K:K,MATCH(Duombaze!EL332,DU!A:A,0),1))+IF(Duombaze!EM332="",0,INDEX(DU!K:K,MATCH(Duombaze!EM332,DU!A:A,0),1))</f>
        <v>0</v>
      </c>
      <c r="EP332" s="101"/>
      <c r="EQ332" s="101"/>
      <c r="ER332" s="7" t="s">
        <v>1497</v>
      </c>
      <c r="ES332" s="4" t="str">
        <f t="shared" si="125"/>
        <v>1 SPT5 Montuojami</v>
      </c>
      <c r="EW332" s="2" t="s">
        <v>472</v>
      </c>
      <c r="EX332" s="2" t="str">
        <f t="shared" si="149"/>
        <v>1 SPT5 Purvasaugiai 400 galinių ratų 1/4</v>
      </c>
      <c r="EY332" s="2" t="s">
        <v>473</v>
      </c>
      <c r="EZ332" s="674" t="s">
        <v>473</v>
      </c>
      <c r="FA332" s="674"/>
      <c r="FB332" s="674">
        <f>IF(Duombaze!EZ332="",0,INDEX(DU!I:I,MATCH(Duombaze!EZ332,DU!A:A,0),1))+IF(Duombaze!FA332="",0,INDEX(DU!I:I,MATCH(Duombaze!FA332,DU!A:A,0),1))</f>
        <v>31.8222566666666</v>
      </c>
      <c r="FC332" s="6">
        <f>IF(Duombaze!EZ332="",0,INDEX(DU!K:K,MATCH(Duombaze!EZ332,DU!A:A,0),1))+IF(Duombaze!FA332="",0,INDEX(DU!K:K,MATCH(Duombaze!FA332,DU!A:A,0),1))</f>
        <v>9.3350000000000009</v>
      </c>
      <c r="FD332" s="2"/>
      <c r="FE332" s="2"/>
      <c r="FF332" s="6"/>
      <c r="FG332" s="6"/>
      <c r="FH332" s="6"/>
      <c r="FI332" s="6"/>
      <c r="FJ332" s="6"/>
      <c r="FK332" s="66"/>
      <c r="FL332" s="14"/>
      <c r="FM332" s="673"/>
      <c r="FN332" s="673"/>
      <c r="FO332" s="673"/>
      <c r="FP332" s="673"/>
      <c r="FQ332" s="673">
        <f>IF(Duombaze!FM332="",0,INDEX(DU!I:I,MATCH(Duombaze!FM332,DU!A:A,0),1))+IF(Duombaze!FN332="",0,INDEX(DU!I:I,MATCH(Duombaze!FN332,DU!A:A,0),1))+IF(Duombaze!FO332="",0,INDEX(DU!I:I,MATCH(Duombaze!FO332,DU!A:A,0),1))+IF(Duombaze!FP332="",0,INDEX(DU!I:I,MATCH(Duombaze!FP332,DU!A:A,0),1))</f>
        <v>0</v>
      </c>
      <c r="FR332" s="671">
        <f>IF(Duombaze!FM332="",0,INDEX(DU!K:K,MATCH(Duombaze!FM332,DU!A:A,0),1))+IF(Duombaze!FN332="",0,INDEX(DU!K:K,MATCH(Duombaze!FN332,DU!A:A,0),1))+IF(Duombaze!FO332="",0,INDEX(DU!K:K,MATCH(Duombaze!FO332,DU!A:A,0),1))+IF(Duombaze!FP332="",0,INDEX(DU!K:K,MATCH(Duombaze!FP332,DU!A:A,0),1))</f>
        <v>0</v>
      </c>
      <c r="FT332" s="66" t="s">
        <v>53</v>
      </c>
      <c r="FU332" s="4" t="e">
        <f>IF(FT332&lt;&gt;"",#REF!&amp;" "&amp;#REF!&amp;" "&amp;FT332,"")</f>
        <v>#REF!</v>
      </c>
      <c r="FV332" s="6" t="s">
        <v>2115</v>
      </c>
      <c r="FY332" s="20"/>
      <c r="FZ332" s="20"/>
      <c r="GA332" s="20"/>
    </row>
    <row r="333" spans="1:183" s="7" customFormat="1" ht="23.45" customHeight="1" x14ac:dyDescent="0.25">
      <c r="A333" s="42">
        <v>2</v>
      </c>
      <c r="B333" s="42" t="s">
        <v>787</v>
      </c>
      <c r="C333" s="12" t="s">
        <v>213</v>
      </c>
      <c r="D333" s="2" t="s">
        <v>8431</v>
      </c>
      <c r="E333" s="4" t="str">
        <f t="shared" si="145"/>
        <v>2 SPT5 Pagrindas, ašys 306E, Umega Agro bortai</v>
      </c>
      <c r="F333" s="251" t="s">
        <v>8503</v>
      </c>
      <c r="G333" s="7" t="s">
        <v>8504</v>
      </c>
      <c r="H333" s="643">
        <v>23109401</v>
      </c>
      <c r="I333" s="643" t="s">
        <v>3470</v>
      </c>
      <c r="J333" s="643"/>
      <c r="K333" s="643"/>
      <c r="L333" s="643"/>
      <c r="M333" s="643"/>
      <c r="N333" s="643"/>
      <c r="O333" s="643"/>
      <c r="P333" s="643">
        <f>IF(Duombaze!G333="",0,INDEX(DU!I:I,MATCH(Duombaze!G333,DU!A:A,0),1))+IF(Duombaze!H333="",0,INDEX(DU!I:I*12,MATCH(Duombaze!H333,DU!A:A,0),1))+IF(Duombaze!I333="",0,INDEX(DU!I:I,MATCH(Duombaze!I333,DU!A:A,0),1))+IF(Duombaze!J333="",0,INDEX(DU!I:I,MATCH(Duombaze!J333,DU!A:A,0),1))+IF(Duombaze!K333="",0,INDEX(DU!I:I,MATCH(Duombaze!K333,DU!A:A,0),1))+IF(Duombaze!L333="",0,INDEX(DU!I:I,MATCH(Duombaze!L333,DU!A:A,0),1))+IF(Duombaze!M333="",0,INDEX(DU!I:I,MATCH(Duombaze!M333,DU!A:A,0),1))+IF(Duombaze!N333="",0,INDEX(DU!I:I,MATCH(Duombaze!N333,DU!A:A,0),1))+IF(Duombaze!O333="",0,INDEX(DU!I:I,MATCH(Duombaze!O333,DU!A:A,0),1))</f>
        <v>1811.3827790927021</v>
      </c>
      <c r="Q333" s="640">
        <f>IF(Duombaze!G333="",0,INDEX(DU!K:K,MATCH(Duombaze!G333,DU!A:A,0),1))+IF(Duombaze!H333="",0,INDEX(DU!K:K,MATCH(Duombaze!H333,DU!A:A,0),1))+IF(Duombaze!I333="",0,INDEX(DU!K:K,MATCH(Duombaze!I333,DU!A:A,0),1))+IF(Duombaze!J333="",0,INDEX(DU!K:K,MATCH(Duombaze!J333,DU!A:A,0),1))+IF(Duombaze!K333="",0,INDEX(DU!K:K,MATCH(Duombaze!K333,DU!A:A,0),1))+IF(Duombaze!L333="",0,INDEX(DU!K:K,MATCH(Duombaze!L333,DU!A:A,0),1))+IF(Duombaze!M333="",0,INDEX(DU!K:K,MATCH(Duombaze!M333,DU!A:A,0),1))+IF(Duombaze!N333="",0,INDEX(DU!K:K,MATCH(Duombaze!N333,DU!A:A,0),1))+IF(Duombaze!O333="",0,INDEX(DU!K:K,MATCH(Duombaze!O333,DU!A:A,0),1))</f>
        <v>413.13</v>
      </c>
      <c r="R333" s="33" t="s">
        <v>2033</v>
      </c>
      <c r="S333" s="254" t="s">
        <v>2035</v>
      </c>
      <c r="U333" s="4">
        <f>IF(Duombaze!T333="",0,INDEX(DU!I:I,MATCH(Duombaze!T333,DU!A:A,0),1))</f>
        <v>0</v>
      </c>
      <c r="V333" s="4">
        <f>IF(Duombaze!T333="",0,INDEX(DU!K:K,MATCH(Duombaze!T333,DU!A:A,0),1))</f>
        <v>0</v>
      </c>
      <c r="W333" s="33"/>
      <c r="X333" s="33"/>
      <c r="Y333" s="875"/>
      <c r="Z333" s="66"/>
      <c r="AA333" s="4" t="str">
        <f t="shared" si="157"/>
        <v/>
      </c>
      <c r="AB333" s="6"/>
      <c r="AC333" s="6">
        <f>IF(Duombaze!AB333="",0,INDEX(DU!I:I,MATCH(Duombaze!AB333,DU!A:A,0),1))</f>
        <v>0</v>
      </c>
      <c r="AD333" s="2">
        <f>IF(Duombaze!AB333="",0,INDEX(DU!K:K,MATCH(Duombaze!AB333,DU!A:A,0),1))</f>
        <v>0</v>
      </c>
      <c r="AE333" s="6"/>
      <c r="AF333" s="6"/>
      <c r="AG333" s="6"/>
      <c r="AH333" s="4" t="str">
        <f t="shared" si="132"/>
        <v/>
      </c>
      <c r="AI333" s="6"/>
      <c r="AJ333" s="643"/>
      <c r="AK333" s="643"/>
      <c r="AL333" s="643"/>
      <c r="AM333" s="643">
        <f>IF(Duombaze!AJ333="",0,INDEX(DU!I:I,MATCH(Duombaze!AJ333,DU!A:A,0),1))+IF(Duombaze!AK333="",0,INDEX(DU!I:I,MATCH(Duombaze!AK333,DU!A:A,0),1))+IF(Duombaze!AL333="",0,INDEX(DU!I:I,MATCH(Duombaze!AL333,DU!A:A,0),1))</f>
        <v>0</v>
      </c>
      <c r="AN333" s="643">
        <f>IF(Duombaze!AJ333="",0,INDEX(DU!K:K,MATCH(Duombaze!AJ333,DU!A:A,0),1))+IF(Duombaze!AK333="",0,INDEX(DU!K:K,MATCH(Duombaze!AK333,DU!A:A,0),1))+IF(Duombaze!AL333="",0,INDEX(DU!K:K,MATCH(Duombaze!AL333,DU!A:A,0),1))</f>
        <v>0</v>
      </c>
      <c r="AO333" s="6"/>
      <c r="AP333" s="6"/>
      <c r="AQ333" s="6"/>
      <c r="AR333" s="4" t="str">
        <f t="shared" si="136"/>
        <v/>
      </c>
      <c r="AS333" s="6"/>
      <c r="AT333" s="643"/>
      <c r="AU333" s="643"/>
      <c r="AV333" s="643"/>
      <c r="AW333" s="643"/>
      <c r="AX333" s="643"/>
      <c r="AY333" s="643"/>
      <c r="AZ333" s="643"/>
      <c r="BA333" s="643"/>
      <c r="BB333" s="643"/>
      <c r="BC333" s="643">
        <f>IF(Duombaze!AT333="",0,INDEX(DU!I:I,MATCH(Duombaze!AT333,DU!A:A,0),1))+IF(Duombaze!AU333="",0,INDEX(DU!I:I,MATCH(Duombaze!AU333,DU!A:A,0),1))+IF(Duombaze!AV333="",0,INDEX(DU!I:I,MATCH(Duombaze!AV333,DU!A:A,0),1))+IF(Duombaze!AW333="",0,INDEX(DU!I:I,MATCH(Duombaze!AW333,DU!A:A,0),1))+IF(Duombaze!AX333="",0,INDEX(DU!I:I,MATCH(Duombaze!AX333,DU!A:A,0),1))+IF(Duombaze!AY333="",0,INDEX(DU!I:I,MATCH(Duombaze!AY333,DU!A:A,0),1))+IF(Duombaze!AZ333="",0,INDEX(DU!I:I,MATCH(Duombaze!AZ333,DU!A:A,0),1))+IF(Duombaze!BA333="",0,INDEX(DU!I:I,MATCH(Duombaze!BA333,DU!A:A,0),1))+IF(Duombaze!BB333="",0,INDEX(DU!I:I,MATCH(Duombaze!BB333,DU!A:A,0),1))</f>
        <v>0</v>
      </c>
      <c r="BD333" s="640">
        <f>IF(Duombaze!AT333="",0,INDEX(DU!K:K,MATCH(Duombaze!AT333,DU!A:A,0),1))+IF(Duombaze!AU333="",0,INDEX(DU!K:K,MATCH(Duombaze!AU333,DU!A:A,0),1))+IF(Duombaze!AV333="",0,INDEX(DU!K:K,MATCH(Duombaze!AV333,DU!A:A,0),1))+IF(Duombaze!AW333="",0,INDEX(DU!K:K,MATCH(Duombaze!AW333,DU!A:A,0),1))+IF(Duombaze!AX333="",0,INDEX(DU!K:K,MATCH(Duombaze!AX333,DU!A:A,0),1))+IF(Duombaze!AY333="",0,INDEX(DU!K:K,MATCH(Duombaze!AY333,DU!A:A,0),1))+IF(Duombaze!AZ333="",0,INDEX(DU!K:K,MATCH(Duombaze!AZ333,DU!A:A,0),1))+IF(Duombaze!BA333="",0,INDEX(DU!K:K,MATCH(Duombaze!BA333,DU!A:A,0),1))+IF(Duombaze!BB333="",0,INDEX(DU!K:K,MATCH(Duombaze!BB333,DU!A:A,0),1))</f>
        <v>0</v>
      </c>
      <c r="BE333" s="6"/>
      <c r="BF333" s="6"/>
      <c r="BG333" s="66" t="s">
        <v>138</v>
      </c>
      <c r="BH333" s="4" t="str">
        <f t="shared" si="155"/>
        <v>2 SPT5 Pneumatiniai stabdžiai Wabco 2K su mech. LSV 0,4s</v>
      </c>
      <c r="BI333" s="6" t="s">
        <v>2775</v>
      </c>
      <c r="BJ333" s="643" t="s">
        <v>2775</v>
      </c>
      <c r="BK333" s="643"/>
      <c r="BL333" s="643"/>
      <c r="BM333" s="640">
        <f>IF(Duombaze!BJ333="",0,INDEX(DU!I:I,MATCH(Duombaze!BJ333,DU!A:A,0),1))+IF(Duombaze!BK333="",0,INDEX(DU!I:I,MATCH(Duombaze!BK333,DU!A:A,0),1))+IF(Duombaze!BL333="",0,INDEX(DU!I:I,MATCH(Duombaze!BL333,DU!A:A,0),1))</f>
        <v>360.09758499999998</v>
      </c>
      <c r="BN333" s="640">
        <f>IF(Duombaze!BJ333="",0,INDEX(DU!K:K,MATCH(Duombaze!BJ333,DU!A:A,0),1))+IF(Duombaze!BK333="",0,INDEX(DU!K:K,MATCH(Duombaze!BK333,DU!A:A,0),1))+IF(Duombaze!BL333="",0,INDEX(DU!K:K,MATCH(Duombaze!BL333,DU!A:A,0),1))</f>
        <v>66.61</v>
      </c>
      <c r="BO333" s="6"/>
      <c r="BP333" s="6"/>
      <c r="BQ333" s="6"/>
      <c r="BR333" s="6" t="str">
        <f t="shared" si="150"/>
        <v/>
      </c>
      <c r="BS333" s="6"/>
      <c r="BT333" s="6"/>
      <c r="BU333" s="6"/>
      <c r="BV333" s="6"/>
      <c r="BW333" s="6">
        <f>IF(Duombaze!BT333="",0,INDEX(DU!I:I,MATCH(Duombaze!BT333,DU!A:A,0),1))+IF(Duombaze!BU333="",0,INDEX(DU!I:I,MATCH(Duombaze!BU333,DU!A:A,0),1))+IF(Duombaze!BV333="",0,INDEX(DU!I:I,MATCH(Duombaze!BV333,DU!A:A,0),1))</f>
        <v>0</v>
      </c>
      <c r="BX333" s="6">
        <f>IF(Duombaze!BT333="",0,INDEX(DU!K:K,MATCH(Duombaze!BT333,DU!A:A,0),1))+IF(Duombaze!BU333="",0,INDEX(DU!K:K,MATCH(Duombaze!BU333,DU!A:A,0),1))+IF(Duombaze!BV333="",0,INDEX(DU!K:K,MATCH(Duombaze!BV333,DU!A:A,0),1))</f>
        <v>0</v>
      </c>
      <c r="BY333" s="6"/>
      <c r="BZ333" s="6"/>
      <c r="CA333" s="19" t="s">
        <v>3414</v>
      </c>
      <c r="CB333" s="6" t="str">
        <f t="shared" si="152"/>
        <v>2 SPT5 Hidraulinė koja PIP02 su jungtimis</v>
      </c>
      <c r="CC333" s="6" t="s">
        <v>3250</v>
      </c>
      <c r="CD333" s="6">
        <f>IF(Duombaze!CC333="",0,INDEX(DU!I:I,MATCH(Duombaze!CC333,DU!A:A,0),1))</f>
        <v>142.658488833333</v>
      </c>
      <c r="CE333" s="4">
        <f>IF(Duombaze!CC333="",0,INDEX(DU!K:K,MATCH(Duombaze!CC333,DU!A:A,0),1))</f>
        <v>0</v>
      </c>
      <c r="CF333" s="6"/>
      <c r="CG333" s="6"/>
      <c r="CH333" s="6" t="s">
        <v>454</v>
      </c>
      <c r="CI333" s="4" t="str">
        <f t="shared" si="138"/>
        <v>2 SPT5 Priekinė kilpa UMEGA D50 (AE4255)</v>
      </c>
      <c r="CJ333" s="6" t="s">
        <v>455</v>
      </c>
      <c r="CK333" s="6">
        <f>IF(Duombaze!CJ333="",0,INDEX(DU!I:I,MATCH(Duombaze!CJ333,DU!A:A,0),1))</f>
        <v>58.5267428571428</v>
      </c>
      <c r="CL333" s="4">
        <f>IF(Duombaze!CJ333="",0,INDEX(DU!K:K,MATCH(Duombaze!CJ333,DU!A:A,0),1))</f>
        <v>11.59</v>
      </c>
      <c r="CM333" s="6"/>
      <c r="CN333" s="6"/>
      <c r="CO333" s="6" t="s">
        <v>652</v>
      </c>
      <c r="CP333" s="4" t="str">
        <f t="shared" si="139"/>
        <v>2 SPT5 Ratų atsparos</v>
      </c>
      <c r="CQ333" s="6" t="s">
        <v>1494</v>
      </c>
      <c r="CR333" s="643" t="s">
        <v>1494</v>
      </c>
      <c r="CS333" s="643"/>
      <c r="CT333" s="643">
        <f>IF(Duombaze!CR333="",0,INDEX(DU!I:I,MATCH(Duombaze!CR333,DU!A:A,0),1))+IF(Duombaze!CS333="",0,INDEX(DU!I:I,MATCH(Duombaze!CS333,DU!A:A,0),1))</f>
        <v>23.4618</v>
      </c>
      <c r="CU333" s="6">
        <f>IF(Duombaze!CR333="",0,INDEX(DU!K:K,MATCH(Duombaze!CR333,DU!A:A,0),1))+IF(Duombaze!CS333="",0,INDEX(DU!K:K,MATCH(Duombaze!CS333,DU!A:A,0),1))</f>
        <v>0</v>
      </c>
      <c r="CV333" s="6"/>
      <c r="CW333" s="6"/>
      <c r="CX333" s="6"/>
      <c r="CY333" s="4" t="str">
        <f t="shared" si="140"/>
        <v/>
      </c>
      <c r="CZ333" s="6"/>
      <c r="DA333" s="674"/>
      <c r="DB333" s="674"/>
      <c r="DC333" s="674">
        <f>IF(Duombaze!DA333="",0,INDEX(DU!I:I,MATCH(Duombaze!DA333,DU!A:A,0),1))+IF(Duombaze!DB333="",0,INDEX(DU!I:I,MATCH(Duombaze!DB333,DU!A:A,0),1))</f>
        <v>0</v>
      </c>
      <c r="DD333" s="6">
        <f>IF(Duombaze!DA333="",0,INDEX(DU!K:K,MATCH(Duombaze!DA333,DU!A:A,0),1))+IF(Duombaze!DB333="",0,INDEX(DU!K:K,MATCH(Duombaze!DB333,DU!A:A,0),1))</f>
        <v>0</v>
      </c>
      <c r="DE333" s="6"/>
      <c r="DF333" s="6"/>
      <c r="DG333" s="6"/>
      <c r="DH333" s="6" t="str">
        <f t="shared" si="141"/>
        <v/>
      </c>
      <c r="DI333" s="6"/>
      <c r="DJ333" s="674"/>
      <c r="DK333" s="679"/>
      <c r="DL333" s="679">
        <f>IF(Duombaze!DJ333="",0,INDEX(DU!I:I,MATCH(Duombaze!DJ333,DU!A:A,0),1))+IF(Duombaze!DK333="",0,INDEX(DU!I:I,MATCH(Duombaze!DK333,DU!A:A,0),1))</f>
        <v>0</v>
      </c>
      <c r="DM333" s="6">
        <f>IF(Duombaze!DJ333="",0,INDEX(DU!K:K,MATCH(Duombaze!DJ333,DU!A:A,0),1))+IF(Duombaze!DK333="",0,INDEX(DU!K:K,MATCH(Duombaze!DK333,DU!A:A,0),1))</f>
        <v>0</v>
      </c>
      <c r="DN333" s="48"/>
      <c r="DO333" s="48"/>
      <c r="DP333" s="48" t="str">
        <f>DP321</f>
        <v>Žibintai su šoniniais diodiniais</v>
      </c>
      <c r="DQ333" s="4" t="str">
        <f t="shared" si="142"/>
        <v>2 SPT5 Žibintai su šoniniais diodiniais</v>
      </c>
      <c r="DR333" s="66" t="str">
        <f>DR321</f>
        <v>ZT10AZIBDIOD00</v>
      </c>
      <c r="DS333" s="694" t="s">
        <v>463</v>
      </c>
      <c r="DT333" s="694"/>
      <c r="DU333" s="694"/>
      <c r="DV333" s="694"/>
      <c r="DW333" s="694">
        <f>IF(Duombaze!DS333="",0,INDEX(DU!I:I,MATCH(Duombaze!DS333,DU!A:A,0),1))+IF(Duombaze!DT333="",0,INDEX(DU!I:I,MATCH(Duombaze!DT333,DU!A:A,0),1))+IF(Duombaze!DU333="",0,INDEX(DU!I:I,MATCH(Duombaze!DU333,DU!A:A,0),1))+IF(Duombaze!DV333="",0,INDEX(DU!I:I,MATCH(Duombaze!DV333,DU!A:A,0),1))</f>
        <v>72.742297278911494</v>
      </c>
      <c r="DX333" s="640">
        <f>IF(Duombaze!DS333="",0,INDEX(DU!K:K,MATCH(Duombaze!DS333,DU!A:A,0),1))+IF(Duombaze!DT333="",0,INDEX(DU!K:K,MATCH(Duombaze!DT333,DU!A:A,0),1))+IF(Duombaze!DU333="",0,INDEX(DU!K:K,MATCH(Duombaze!DU333,DU!A:A,0),1))+IF(Duombaze!DV333="",0,INDEX(DU!K:KH,MATCH(Duombaze!DV333,DU!A:A,0),1))</f>
        <v>0</v>
      </c>
      <c r="DY333" s="66"/>
      <c r="DZ333" s="66"/>
      <c r="EA333" s="6"/>
      <c r="EB333" s="6" t="str">
        <f t="shared" si="124"/>
        <v/>
      </c>
      <c r="EC333" s="6"/>
      <c r="ED333" s="6">
        <f>IF(Duombaze!EC333="",0,INDEX(DU!I:I,MATCH(Duombaze!EC333,DU!A:A,0),1))</f>
        <v>0</v>
      </c>
      <c r="EE333" s="640">
        <f>IF(Duombaze!EC333="",0,INDEX(DU!K:K,MATCH(Duombaze!EC333,DU!A:A,0),1))</f>
        <v>0</v>
      </c>
      <c r="EF333" s="6"/>
      <c r="EG333" s="6"/>
      <c r="EH333" s="6"/>
      <c r="EI333" s="4" t="str">
        <f t="shared" si="153"/>
        <v/>
      </c>
      <c r="EJ333" s="6"/>
      <c r="EK333" s="674"/>
      <c r="EL333" s="674"/>
      <c r="EM333" s="674"/>
      <c r="EN333" s="674">
        <f>IF(Duombaze!EK333="",0,INDEX(DU!I:I,MATCH(Duombaze!EK333,DU!A:A,0),1))+IF(Duombaze!EL333="",0,INDEX(DU!I:I,MATCH(Duombaze!EL333,DU!A:A,0),1))+IF(Duombaze!EM333="",0,INDEX(DU!I:I,MATCH(Duombaze!EM333,DU!A:A,0),1))</f>
        <v>0</v>
      </c>
      <c r="EO333" s="6">
        <f>IF(Duombaze!EK333="",0,INDEX(DU!K:K,MATCH(Duombaze!EK333,DU!A:A,0),1))+IF(Duombaze!EL333="",0,INDEX(DU!K:K,MATCH(Duombaze!EL333,DU!A:A,0),1))+IF(Duombaze!EM333="",0,INDEX(DU!K:K,MATCH(Duombaze!EM333,DU!A:A,0),1))</f>
        <v>0</v>
      </c>
      <c r="EP333" s="6"/>
      <c r="EQ333" s="6"/>
      <c r="ER333" s="6" t="s">
        <v>1498</v>
      </c>
      <c r="ES333" s="4" t="str">
        <f t="shared" si="125"/>
        <v>2 SPT5 Pakuojami</v>
      </c>
      <c r="ET333" s="6"/>
      <c r="EU333" s="6"/>
      <c r="EV333" s="6"/>
      <c r="EW333" s="2" t="s">
        <v>474</v>
      </c>
      <c r="EX333" s="2" t="str">
        <f t="shared" si="149"/>
        <v>2 SPT5 Purvasaugiai 400 galinių ratų 1/4 su gumos juosta</v>
      </c>
      <c r="EY333" s="2" t="s">
        <v>475</v>
      </c>
      <c r="EZ333" s="674" t="s">
        <v>475</v>
      </c>
      <c r="FA333" s="674"/>
      <c r="FB333" s="674">
        <f>IF(Duombaze!EZ333="",0,INDEX(DU!I:I,MATCH(Duombaze!EZ333,DU!A:A,0),1))+IF(Duombaze!FA333="",0,INDEX(DU!I:I,MATCH(Duombaze!FA333,DU!A:A,0),1))</f>
        <v>49.986881908713599</v>
      </c>
      <c r="FC333" s="6">
        <f>IF(Duombaze!EZ333="",0,INDEX(DU!K:K,MATCH(Duombaze!EZ333,DU!A:A,0),1))+IF(Duombaze!FA333="",0,INDEX(DU!K:K,MATCH(Duombaze!FA333,DU!A:A,0),1))</f>
        <v>7.25</v>
      </c>
      <c r="FD333" s="2"/>
      <c r="FE333" s="2"/>
      <c r="FF333" s="6"/>
      <c r="FG333" s="6"/>
      <c r="FH333" s="6"/>
      <c r="FI333" s="6"/>
      <c r="FJ333" s="6"/>
      <c r="FK333" s="66"/>
      <c r="FL333" s="14"/>
      <c r="FM333" s="673"/>
      <c r="FN333" s="673"/>
      <c r="FO333" s="673"/>
      <c r="FP333" s="673"/>
      <c r="FQ333" s="673">
        <f>IF(Duombaze!FM333="",0,INDEX(DU!I:I,MATCH(Duombaze!FM333,DU!A:A,0),1))+IF(Duombaze!FN333="",0,INDEX(DU!I:I,MATCH(Duombaze!FN333,DU!A:A,0),1))+IF(Duombaze!FO333="",0,INDEX(DU!I:I,MATCH(Duombaze!FO333,DU!A:A,0),1))+IF(Duombaze!FP333="",0,INDEX(DU!I:I,MATCH(Duombaze!FP333,DU!A:A,0),1))</f>
        <v>0</v>
      </c>
      <c r="FR333" s="671">
        <f>IF(Duombaze!FM333="",0,INDEX(DU!K:K,MATCH(Duombaze!FM333,DU!A:A,0),1))+IF(Duombaze!FN333="",0,INDEX(DU!K:K,MATCH(Duombaze!FN333,DU!A:A,0),1))+IF(Duombaze!FO333="",0,INDEX(DU!K:K,MATCH(Duombaze!FO333,DU!A:A,0),1))+IF(Duombaze!FP333="",0,INDEX(DU!K:K,MATCH(Duombaze!FP333,DU!A:A,0),1))</f>
        <v>0</v>
      </c>
      <c r="FT333" s="66" t="s">
        <v>106</v>
      </c>
      <c r="FU333" s="4" t="e">
        <f>IF(FT333&lt;&gt;"",#REF!&amp;" "&amp;#REF!&amp;" "&amp;FT333,"")</f>
        <v>#REF!</v>
      </c>
      <c r="FV333" s="6" t="s">
        <v>140</v>
      </c>
      <c r="FY333" s="20"/>
      <c r="FZ333" s="20"/>
      <c r="GA333" s="20"/>
    </row>
    <row r="334" spans="1:183" s="7" customFormat="1" ht="23.45" customHeight="1" x14ac:dyDescent="0.25">
      <c r="A334" s="42">
        <v>3</v>
      </c>
      <c r="B334" s="42" t="s">
        <v>787</v>
      </c>
      <c r="C334" s="12" t="s">
        <v>213</v>
      </c>
      <c r="D334" s="6"/>
      <c r="E334" s="4" t="str">
        <f t="shared" ref="E334:E363" si="158">IF(D334&lt;&gt;"",A334&amp;" "&amp;C334&amp;" "&amp;D334,"")</f>
        <v/>
      </c>
      <c r="F334" s="6"/>
      <c r="G334" s="643"/>
      <c r="H334" s="643"/>
      <c r="I334" s="643"/>
      <c r="J334" s="643"/>
      <c r="K334" s="643"/>
      <c r="L334" s="643"/>
      <c r="M334" s="643"/>
      <c r="N334" s="643"/>
      <c r="O334" s="643"/>
      <c r="P334" s="643">
        <f>IF(Duombaze!G334="",0,INDEX(DU!I:I,MATCH(Duombaze!G334,DU!A:A,0),1))+IF(Duombaze!H334="",0,INDEX(DU!I:I,MATCH(Duombaze!H334,DU!A:A,0),1))+IF(Duombaze!I334="",0,INDEX(DU!I:I,MATCH(Duombaze!I334,DU!A:A,0),1))+IF(Duombaze!J334="",0,INDEX(DU!I:I,MATCH(Duombaze!J334,DU!A:A,0),1))+IF(Duombaze!K334="",0,INDEX(DU!I:I,MATCH(Duombaze!K334,DU!A:A,0),1))+IF(Duombaze!L334="",0,INDEX(DU!I:I,MATCH(Duombaze!L334,DU!A:A,0),1))+IF(Duombaze!M334="",0,INDEX(DU!I:I,MATCH(Duombaze!M334,DU!A:A,0),1))+IF(Duombaze!N334="",0,INDEX(DU!I:I,MATCH(Duombaze!N334,DU!A:A,0),1))+IF(Duombaze!O334="",0,INDEX(DU!I:I,MATCH(Duombaze!O334,DU!A:A,0),1))</f>
        <v>0</v>
      </c>
      <c r="Q334" s="640">
        <f>IF(Duombaze!G334="",0,INDEX(DU!K:K,MATCH(Duombaze!G334,DU!A:A,0),1))+IF(Duombaze!H334="",0,INDEX(DU!K:K,MATCH(Duombaze!H334,DU!A:A,0),1))+IF(Duombaze!I334="",0,INDEX(DU!K:K,MATCH(Duombaze!I334,DU!A:A,0),1))+IF(Duombaze!J334="",0,INDEX(DU!K:K,MATCH(Duombaze!J334,DU!A:A,0),1))+IF(Duombaze!K334="",0,INDEX(DU!K:K,MATCH(Duombaze!K334,DU!A:A,0),1))+IF(Duombaze!L334="",0,INDEX(DU!K:K,MATCH(Duombaze!L334,DU!A:A,0),1))+IF(Duombaze!M334="",0,INDEX(DU!K:K,MATCH(Duombaze!M334,DU!A:A,0),1))+IF(Duombaze!N334="",0,INDEX(DU!K:K,MATCH(Duombaze!N334,DU!A:A,0),1))+IF(Duombaze!O334="",0,INDEX(DU!K:K,MATCH(Duombaze!O334,DU!A:A,0),1))</f>
        <v>0</v>
      </c>
      <c r="R334" s="6"/>
      <c r="S334" s="48"/>
      <c r="T334" s="883"/>
      <c r="U334" s="4">
        <f>IF(Duombaze!T334="",0,INDEX(DU!I:I,MATCH(Duombaze!T334,DU!A:A,0),1))</f>
        <v>0</v>
      </c>
      <c r="V334" s="4">
        <f>IF(Duombaze!T334="",0,INDEX(DU!K:K,MATCH(Duombaze!T334,DU!A:A,0),1))</f>
        <v>0</v>
      </c>
      <c r="W334" s="6"/>
      <c r="X334" s="6"/>
      <c r="Y334" s="858"/>
      <c r="Z334" s="66"/>
      <c r="AA334" s="4" t="str">
        <f t="shared" si="157"/>
        <v/>
      </c>
      <c r="AB334" s="6"/>
      <c r="AC334" s="6">
        <f>IF(Duombaze!AB334="",0,INDEX(DU!I:I,MATCH(Duombaze!AB334,DU!A:A,0),1))</f>
        <v>0</v>
      </c>
      <c r="AD334" s="2">
        <f>IF(Duombaze!AB334="",0,INDEX(DU!K:K,MATCH(Duombaze!AB334,DU!A:A,0),1))</f>
        <v>0</v>
      </c>
      <c r="AE334" s="6"/>
      <c r="AF334" s="6"/>
      <c r="AG334" s="6"/>
      <c r="AH334" s="4" t="str">
        <f t="shared" si="132"/>
        <v/>
      </c>
      <c r="AI334" s="6"/>
      <c r="AJ334" s="643"/>
      <c r="AK334" s="643"/>
      <c r="AL334" s="643"/>
      <c r="AM334" s="643">
        <f>IF(Duombaze!AJ334="",0,INDEX(DU!I:I,MATCH(Duombaze!AJ334,DU!A:A,0),1))+IF(Duombaze!AK334="",0,INDEX(DU!I:I,MATCH(Duombaze!AK334,DU!A:A,0),1))+IF(Duombaze!AL334="",0,INDEX(DU!I:I,MATCH(Duombaze!AL334,DU!A:A,0),1))</f>
        <v>0</v>
      </c>
      <c r="AN334" s="643">
        <f>IF(Duombaze!AJ334="",0,INDEX(DU!K:K,MATCH(Duombaze!AJ334,DU!A:A,0),1))+IF(Duombaze!AK334="",0,INDEX(DU!K:K,MATCH(Duombaze!AK334,DU!A:A,0),1))+IF(Duombaze!AL334="",0,INDEX(DU!K:K,MATCH(Duombaze!AL334,DU!A:A,0),1))</f>
        <v>0</v>
      </c>
      <c r="AO334" s="6"/>
      <c r="AP334" s="6"/>
      <c r="AQ334" s="6"/>
      <c r="AR334" s="4" t="str">
        <f t="shared" si="136"/>
        <v/>
      </c>
      <c r="AS334" s="6"/>
      <c r="AT334" s="643"/>
      <c r="AU334" s="643"/>
      <c r="AV334" s="643"/>
      <c r="AW334" s="643"/>
      <c r="AX334" s="643"/>
      <c r="AY334" s="643"/>
      <c r="AZ334" s="643"/>
      <c r="BA334" s="643"/>
      <c r="BB334" s="643"/>
      <c r="BC334" s="643">
        <f>IF(Duombaze!AT334="",0,INDEX(DU!I:I,MATCH(Duombaze!AT334,DU!A:A,0),1))+IF(Duombaze!AU334="",0,INDEX(DU!I:I,MATCH(Duombaze!AU334,DU!A:A,0),1))+IF(Duombaze!AV334="",0,INDEX(DU!I:I,MATCH(Duombaze!AV334,DU!A:A,0),1))+IF(Duombaze!AW334="",0,INDEX(DU!I:I,MATCH(Duombaze!AW334,DU!A:A,0),1))+IF(Duombaze!AX334="",0,INDEX(DU!I:I,MATCH(Duombaze!AX334,DU!A:A,0),1))+IF(Duombaze!AY334="",0,INDEX(DU!I:I,MATCH(Duombaze!AY334,DU!A:A,0),1))+IF(Duombaze!AZ334="",0,INDEX(DU!I:I,MATCH(Duombaze!AZ334,DU!A:A,0),1))+IF(Duombaze!BA334="",0,INDEX(DU!I:I,MATCH(Duombaze!BA334,DU!A:A,0),1))+IF(Duombaze!BB334="",0,INDEX(DU!I:I,MATCH(Duombaze!BB334,DU!A:A,0),1))</f>
        <v>0</v>
      </c>
      <c r="BD334" s="640">
        <f>IF(Duombaze!AT334="",0,INDEX(DU!K:K,MATCH(Duombaze!AT334,DU!A:A,0),1))+IF(Duombaze!AU334="",0,INDEX(DU!K:K,MATCH(Duombaze!AU334,DU!A:A,0),1))+IF(Duombaze!AV334="",0,INDEX(DU!K:K,MATCH(Duombaze!AV334,DU!A:A,0),1))+IF(Duombaze!AW334="",0,INDEX(DU!K:K,MATCH(Duombaze!AW334,DU!A:A,0),1))+IF(Duombaze!AX334="",0,INDEX(DU!K:K,MATCH(Duombaze!AX334,DU!A:A,0),1))+IF(Duombaze!AY334="",0,INDEX(DU!K:K,MATCH(Duombaze!AY334,DU!A:A,0),1))+IF(Duombaze!AZ334="",0,INDEX(DU!K:K,MATCH(Duombaze!AZ334,DU!A:A,0),1))+IF(Duombaze!BA334="",0,INDEX(DU!K:K,MATCH(Duombaze!BA334,DU!A:A,0),1))+IF(Duombaze!BB334="",0,INDEX(DU!K:K,MATCH(Duombaze!BB334,DU!A:A,0),1))</f>
        <v>0</v>
      </c>
      <c r="BE334" s="6"/>
      <c r="BF334" s="6"/>
      <c r="BH334" s="4" t="str">
        <f t="shared" si="155"/>
        <v/>
      </c>
      <c r="BK334" s="643"/>
      <c r="BL334" s="643"/>
      <c r="BM334" s="640">
        <f>IF(Duombaze!BJ334="",0,INDEX(DU!I:I,MATCH(Duombaze!BJ334,DU!A:A,0),1))+IF(Duombaze!BK334="",0,INDEX(DU!I:I,MATCH(Duombaze!BK334,DU!A:A,0),1))+IF(Duombaze!BL334="",0,INDEX(DU!I:I,MATCH(Duombaze!BL334,DU!A:A,0),1))</f>
        <v>0</v>
      </c>
      <c r="BN334" s="640">
        <f>IF(Duombaze!BJ334="",0,INDEX(DU!K:K,MATCH(Duombaze!BJ334,DU!A:A,0),1))+IF(Duombaze!BK334="",0,INDEX(DU!K:K,MATCH(Duombaze!BK334,DU!A:A,0),1))+IF(Duombaze!BL334="",0,INDEX(DU!K:K,MATCH(Duombaze!BL334,DU!A:A,0),1))</f>
        <v>0</v>
      </c>
      <c r="BO334" s="6"/>
      <c r="BP334" s="6"/>
      <c r="BQ334" s="6"/>
      <c r="BR334" s="6" t="str">
        <f t="shared" si="150"/>
        <v/>
      </c>
      <c r="BS334" s="6"/>
      <c r="BT334" s="6"/>
      <c r="BU334" s="6"/>
      <c r="BV334" s="6"/>
      <c r="BW334" s="6">
        <f>IF(Duombaze!BT334="",0,INDEX(DU!I:I,MATCH(Duombaze!BT334,DU!A:A,0),1))+IF(Duombaze!BU334="",0,INDEX(DU!I:I,MATCH(Duombaze!BU334,DU!A:A,0),1))+IF(Duombaze!BV334="",0,INDEX(DU!I:I,MATCH(Duombaze!BV334,DU!A:A,0),1))</f>
        <v>0</v>
      </c>
      <c r="BX334" s="6">
        <f>IF(Duombaze!BT334="",0,INDEX(DU!K:K,MATCH(Duombaze!BT334,DU!A:A,0),1))+IF(Duombaze!BU334="",0,INDEX(DU!K:K,MATCH(Duombaze!BU334,DU!A:A,0),1))+IF(Duombaze!BV334="",0,INDEX(DU!K:K,MATCH(Duombaze!BV334,DU!A:A,0),1))</f>
        <v>0</v>
      </c>
      <c r="BY334" s="6"/>
      <c r="BZ334" s="6"/>
      <c r="CB334" s="6" t="str">
        <f t="shared" si="152"/>
        <v/>
      </c>
      <c r="CD334" s="6">
        <f>IF(Duombaze!CC334="",0,INDEX(DU!I:I,MATCH(Duombaze!CC334,DU!A:A,0),1))</f>
        <v>0</v>
      </c>
      <c r="CE334" s="4">
        <f>IF(Duombaze!CC334="",0,INDEX(DU!K:K,MATCH(Duombaze!CC334,DU!A:A,0),1))</f>
        <v>0</v>
      </c>
      <c r="CH334" s="6" t="s">
        <v>2600</v>
      </c>
      <c r="CI334" s="4" t="str">
        <f t="shared" si="138"/>
        <v>3 SPT5 Priekinė kilpa DIN74054-40</v>
      </c>
      <c r="CJ334" s="6" t="s">
        <v>456</v>
      </c>
      <c r="CK334" s="6">
        <f>IF(Duombaze!CJ334="",0,INDEX(DU!I:I,MATCH(Duombaze!CJ334,DU!A:A,0),1))</f>
        <v>0</v>
      </c>
      <c r="CL334" s="4">
        <f>IF(Duombaze!CJ334="",0,INDEX(DU!K:K,MATCH(Duombaze!CJ334,DU!A:A,0),1))</f>
        <v>0</v>
      </c>
      <c r="CM334" s="6"/>
      <c r="CN334" s="6" t="s">
        <v>2127</v>
      </c>
      <c r="CO334" s="2" t="s">
        <v>1495</v>
      </c>
      <c r="CP334" s="4" t="str">
        <f t="shared" si="139"/>
        <v xml:space="preserve">3 SPT5 Rankinis + Ratų atsparos </v>
      </c>
      <c r="CQ334" s="6" t="s">
        <v>1828</v>
      </c>
      <c r="CR334" s="643" t="s">
        <v>1597</v>
      </c>
      <c r="CS334" s="643" t="s">
        <v>1494</v>
      </c>
      <c r="CT334" s="643">
        <f>IF(Duombaze!CR334="",0,INDEX(DU!I:I,MATCH(Duombaze!CR334,DU!A:A,0),1))+IF(Duombaze!CS334="",0,INDEX(DU!I:I,MATCH(Duombaze!CS334,DU!A:A,0),1))</f>
        <v>62.895502368813396</v>
      </c>
      <c r="CU334" s="6">
        <f>IF(Duombaze!CR334="",0,INDEX(DU!K:K,MATCH(Duombaze!CR334,DU!A:A,0),1))+IF(Duombaze!CS334="",0,INDEX(DU!K:K,MATCH(Duombaze!CS334,DU!A:A,0),1))</f>
        <v>35.47</v>
      </c>
      <c r="CV334" s="6"/>
      <c r="CW334" s="6"/>
      <c r="CX334" s="6"/>
      <c r="CY334" s="4" t="str">
        <f t="shared" si="140"/>
        <v/>
      </c>
      <c r="CZ334" s="6"/>
      <c r="DA334" s="674"/>
      <c r="DB334" s="674"/>
      <c r="DC334" s="674">
        <f>IF(Duombaze!DA334="",0,INDEX(DU!I:I,MATCH(Duombaze!DA334,DU!A:A,0),1))+IF(Duombaze!DB334="",0,INDEX(DU!I:I,MATCH(Duombaze!DB334,DU!A:A,0),1))</f>
        <v>0</v>
      </c>
      <c r="DD334" s="6">
        <f>IF(Duombaze!DA334="",0,INDEX(DU!K:K,MATCH(Duombaze!DA334,DU!A:A,0),1))+IF(Duombaze!DB334="",0,INDEX(DU!K:K,MATCH(Duombaze!DB334,DU!A:A,0),1))</f>
        <v>0</v>
      </c>
      <c r="DE334" s="6"/>
      <c r="DF334" s="6"/>
      <c r="DG334" s="6"/>
      <c r="DH334" s="6" t="str">
        <f t="shared" si="141"/>
        <v/>
      </c>
      <c r="DI334" s="6"/>
      <c r="DJ334" s="674"/>
      <c r="DK334" s="679"/>
      <c r="DL334" s="679">
        <f>IF(Duombaze!DJ334="",0,INDEX(DU!I:I,MATCH(Duombaze!DJ334,DU!A:A,0),1))+IF(Duombaze!DK334="",0,INDEX(DU!I:I,MATCH(Duombaze!DK334,DU!A:A,0),1))</f>
        <v>0</v>
      </c>
      <c r="DM334" s="6">
        <f>IF(Duombaze!DJ334="",0,INDEX(DU!K:K,MATCH(Duombaze!DJ334,DU!A:A,0),1))+IF(Duombaze!DK334="",0,INDEX(DU!K:K,MATCH(Duombaze!DK334,DU!A:A,0),1))</f>
        <v>0</v>
      </c>
      <c r="DN334" s="48"/>
      <c r="DO334" s="48"/>
      <c r="DP334" s="48"/>
      <c r="DQ334" s="4" t="str">
        <f t="shared" si="142"/>
        <v/>
      </c>
      <c r="DR334" s="66"/>
      <c r="DS334" s="694"/>
      <c r="DT334" s="694"/>
      <c r="DU334" s="694"/>
      <c r="DV334" s="694"/>
      <c r="DW334" s="694">
        <f>IF(Duombaze!DS334="",0,INDEX(DU!I:I,MATCH(Duombaze!DS334,DU!A:A,0),1))+IF(Duombaze!DT334="",0,INDEX(DU!I:I,MATCH(Duombaze!DT334,DU!A:A,0),1))+IF(Duombaze!DU334="",0,INDEX(DU!I:I,MATCH(Duombaze!DU334,DU!A:A,0),1))+IF(Duombaze!DV334="",0,INDEX(DU!I:I,MATCH(Duombaze!DV334,DU!A:A,0),1))</f>
        <v>0</v>
      </c>
      <c r="DX334" s="640">
        <f>IF(Duombaze!DS334="",0,INDEX(DU!K:K,MATCH(Duombaze!DS334,DU!A:A,0),1))+IF(Duombaze!DT334="",0,INDEX(DU!K:K,MATCH(Duombaze!DT334,DU!A:A,0),1))+IF(Duombaze!DU334="",0,INDEX(DU!K:K,MATCH(Duombaze!DU334,DU!A:A,0),1))+IF(Duombaze!DV334="",0,INDEX(DU!K:KH,MATCH(Duombaze!DV334,DU!A:A,0),1))</f>
        <v>0</v>
      </c>
      <c r="DY334" s="66"/>
      <c r="DZ334" s="66"/>
      <c r="EA334" s="6"/>
      <c r="EB334" s="6" t="str">
        <f t="shared" si="124"/>
        <v/>
      </c>
      <c r="EC334" s="6"/>
      <c r="ED334" s="6">
        <f>IF(Duombaze!EC334="",0,INDEX(DU!I:I,MATCH(Duombaze!EC334,DU!A:A,0),1))</f>
        <v>0</v>
      </c>
      <c r="EE334" s="640">
        <f>IF(Duombaze!EC334="",0,INDEX(DU!K:K,MATCH(Duombaze!EC334,DU!A:A,0),1))</f>
        <v>0</v>
      </c>
      <c r="EF334" s="6"/>
      <c r="EG334" s="6"/>
      <c r="EH334" s="6"/>
      <c r="EI334" s="4" t="str">
        <f t="shared" si="153"/>
        <v/>
      </c>
      <c r="EJ334" s="6"/>
      <c r="EK334" s="682"/>
      <c r="EL334" s="682"/>
      <c r="EM334" s="682"/>
      <c r="EN334" s="682">
        <f>IF(Duombaze!EK334="",0,INDEX(DU!I:I,MATCH(Duombaze!EK334,DU!A:A,0),1))+IF(Duombaze!EL334="",0,INDEX(DU!I:I,MATCH(Duombaze!EL334,DU!A:A,0),1))+IF(Duombaze!EM334="",0,INDEX(DU!I:I,MATCH(Duombaze!EM334,DU!A:A,0),1))</f>
        <v>0</v>
      </c>
      <c r="EO334" s="6">
        <f>IF(Duombaze!EK334="",0,INDEX(DU!K:K,MATCH(Duombaze!EK334,DU!A:A,0),1))+IF(Duombaze!EL334="",0,INDEX(DU!K:K,MATCH(Duombaze!EL334,DU!A:A,0),1))+IF(Duombaze!EM334="",0,INDEX(DU!K:K,MATCH(Duombaze!EM334,DU!A:A,0),1))</f>
        <v>0</v>
      </c>
      <c r="EP334" s="101"/>
      <c r="EQ334" s="101"/>
      <c r="ER334" s="7" t="s">
        <v>1778</v>
      </c>
      <c r="ES334" s="4" t="str">
        <f t="shared" si="125"/>
        <v>3 SPT5 Ratai pristatomi klientui</v>
      </c>
      <c r="ET334" s="6"/>
      <c r="EU334" s="6"/>
      <c r="EV334" s="6"/>
      <c r="EW334" s="6"/>
      <c r="EX334" s="6" t="str">
        <f t="shared" si="149"/>
        <v/>
      </c>
      <c r="EY334" s="6"/>
      <c r="EZ334" s="674"/>
      <c r="FA334" s="674"/>
      <c r="FB334" s="674">
        <f>IF(Duombaze!EZ334="",0,INDEX(DU!I:I,MATCH(Duombaze!EZ334,DU!A:A,0),1))+IF(Duombaze!FA334="",0,INDEX(DU!I:I,MATCH(Duombaze!FA334,DU!A:A,0),1))</f>
        <v>0</v>
      </c>
      <c r="FC334" s="6">
        <f>IF(Duombaze!EZ334="",0,INDEX(DU!K:K,MATCH(Duombaze!EZ334,DU!A:A,0),1))+IF(Duombaze!FA334="",0,INDEX(DU!K:K,MATCH(Duombaze!FA334,DU!A:A,0),1))</f>
        <v>0</v>
      </c>
      <c r="FD334" s="6"/>
      <c r="FE334" s="6"/>
      <c r="FF334" s="6"/>
      <c r="FG334" s="6"/>
      <c r="FH334" s="6"/>
      <c r="FI334" s="6"/>
      <c r="FJ334" s="6"/>
      <c r="FK334" s="66"/>
      <c r="FL334" s="14"/>
      <c r="FM334" s="673"/>
      <c r="FN334" s="673"/>
      <c r="FO334" s="673"/>
      <c r="FP334" s="673"/>
      <c r="FQ334" s="673">
        <f>IF(Duombaze!FM334="",0,INDEX(DU!I:I,MATCH(Duombaze!FM334,DU!A:A,0),1))+IF(Duombaze!FN334="",0,INDEX(DU!I:I,MATCH(Duombaze!FN334,DU!A:A,0),1))+IF(Duombaze!FO334="",0,INDEX(DU!I:I,MATCH(Duombaze!FO334,DU!A:A,0),1))+IF(Duombaze!FP334="",0,INDEX(DU!I:I,MATCH(Duombaze!FP334,DU!A:A,0),1))</f>
        <v>0</v>
      </c>
      <c r="FR334" s="671">
        <f>IF(Duombaze!FM334="",0,INDEX(DU!K:K,MATCH(Duombaze!FM334,DU!A:A,0),1))+IF(Duombaze!FN334="",0,INDEX(DU!K:K,MATCH(Duombaze!FN334,DU!A:A,0),1))+IF(Duombaze!FO334="",0,INDEX(DU!K:K,MATCH(Duombaze!FO334,DU!A:A,0),1))+IF(Duombaze!FP334="",0,INDEX(DU!K:K,MATCH(Duombaze!FP334,DU!A:A,0),1))</f>
        <v>0</v>
      </c>
      <c r="FT334" s="66" t="s">
        <v>138</v>
      </c>
      <c r="FU334" s="4" t="e">
        <f>IF(FT334&lt;&gt;"",#REF!&amp;" "&amp;#REF!&amp;" "&amp;FT334,"")</f>
        <v>#REF!</v>
      </c>
      <c r="FV334" s="6" t="s">
        <v>141</v>
      </c>
      <c r="FY334" s="20"/>
      <c r="FZ334" s="20"/>
      <c r="GA334" s="20"/>
    </row>
    <row r="335" spans="1:183" s="7" customFormat="1" ht="23.45" customHeight="1" x14ac:dyDescent="0.25">
      <c r="A335" s="42">
        <v>4</v>
      </c>
      <c r="B335" s="42" t="s">
        <v>787</v>
      </c>
      <c r="C335" s="12" t="s">
        <v>213</v>
      </c>
      <c r="D335" s="6"/>
      <c r="E335" s="4" t="str">
        <f t="shared" si="158"/>
        <v/>
      </c>
      <c r="F335" s="6"/>
      <c r="G335" s="643"/>
      <c r="H335" s="643"/>
      <c r="I335" s="643"/>
      <c r="J335" s="643"/>
      <c r="K335" s="643"/>
      <c r="L335" s="643"/>
      <c r="M335" s="643"/>
      <c r="N335" s="643"/>
      <c r="O335" s="643"/>
      <c r="P335" s="643">
        <f>IF(Duombaze!G335="",0,INDEX(DU!I:I,MATCH(Duombaze!G335,DU!A:A,0),1))+IF(Duombaze!H335="",0,INDEX(DU!I:I,MATCH(Duombaze!H335,DU!A:A,0),1))+IF(Duombaze!I335="",0,INDEX(DU!I:I,MATCH(Duombaze!I335,DU!A:A,0),1))+IF(Duombaze!J335="",0,INDEX(DU!I:I,MATCH(Duombaze!J335,DU!A:A,0),1))+IF(Duombaze!K335="",0,INDEX(DU!I:I,MATCH(Duombaze!K335,DU!A:A,0),1))+IF(Duombaze!L335="",0,INDEX(DU!I:I,MATCH(Duombaze!L335,DU!A:A,0),1))+IF(Duombaze!M335="",0,INDEX(DU!I:I,MATCH(Duombaze!M335,DU!A:A,0),1))+IF(Duombaze!N335="",0,INDEX(DU!I:I,MATCH(Duombaze!N335,DU!A:A,0),1))+IF(Duombaze!O335="",0,INDEX(DU!I:I,MATCH(Duombaze!O335,DU!A:A,0),1))</f>
        <v>0</v>
      </c>
      <c r="Q335" s="640">
        <f>IF(Duombaze!G335="",0,INDEX(DU!K:K,MATCH(Duombaze!G335,DU!A:A,0),1))+IF(Duombaze!H335="",0,INDEX(DU!K:K,MATCH(Duombaze!H335,DU!A:A,0),1))+IF(Duombaze!I335="",0,INDEX(DU!K:K,MATCH(Duombaze!I335,DU!A:A,0),1))+IF(Duombaze!J335="",0,INDEX(DU!K:K,MATCH(Duombaze!J335,DU!A:A,0),1))+IF(Duombaze!K335="",0,INDEX(DU!K:K,MATCH(Duombaze!K335,DU!A:A,0),1))+IF(Duombaze!L335="",0,INDEX(DU!K:K,MATCH(Duombaze!L335,DU!A:A,0),1))+IF(Duombaze!M335="",0,INDEX(DU!K:K,MATCH(Duombaze!M335,DU!A:A,0),1))+IF(Duombaze!N335="",0,INDEX(DU!K:K,MATCH(Duombaze!N335,DU!A:A,0),1))+IF(Duombaze!O335="",0,INDEX(DU!K:K,MATCH(Duombaze!O335,DU!A:A,0),1))</f>
        <v>0</v>
      </c>
      <c r="R335" s="6"/>
      <c r="S335" s="48"/>
      <c r="T335" s="883"/>
      <c r="U335" s="4">
        <f>IF(Duombaze!T335="",0,INDEX(DU!I:I,MATCH(Duombaze!T335,DU!A:A,0),1))</f>
        <v>0</v>
      </c>
      <c r="V335" s="4">
        <f>IF(Duombaze!T335="",0,INDEX(DU!K:K,MATCH(Duombaze!T335,DU!A:A,0),1))</f>
        <v>0</v>
      </c>
      <c r="W335" s="6"/>
      <c r="X335" s="6"/>
      <c r="Y335" s="858"/>
      <c r="Z335" s="66"/>
      <c r="AA335" s="4" t="str">
        <f t="shared" si="157"/>
        <v/>
      </c>
      <c r="AB335" s="6"/>
      <c r="AC335" s="6">
        <f>IF(Duombaze!AB335="",0,INDEX(DU!I:I,MATCH(Duombaze!AB335,DU!A:A,0),1))</f>
        <v>0</v>
      </c>
      <c r="AD335" s="2">
        <f>IF(Duombaze!AB335="",0,INDEX(DU!K:K,MATCH(Duombaze!AB335,DU!A:A,0),1))</f>
        <v>0</v>
      </c>
      <c r="AE335" s="6"/>
      <c r="AF335" s="6"/>
      <c r="AG335" s="6"/>
      <c r="AH335" s="4" t="str">
        <f t="shared" si="132"/>
        <v/>
      </c>
      <c r="AI335" s="6"/>
      <c r="AJ335" s="643"/>
      <c r="AK335" s="643"/>
      <c r="AL335" s="643"/>
      <c r="AM335" s="643">
        <f>IF(Duombaze!AJ335="",0,INDEX(DU!I:I,MATCH(Duombaze!AJ335,DU!A:A,0),1))+IF(Duombaze!AK335="",0,INDEX(DU!I:I,MATCH(Duombaze!AK335,DU!A:A,0),1))+IF(Duombaze!AL335="",0,INDEX(DU!I:I,MATCH(Duombaze!AL335,DU!A:A,0),1))</f>
        <v>0</v>
      </c>
      <c r="AN335" s="643">
        <f>IF(Duombaze!AJ335="",0,INDEX(DU!K:K,MATCH(Duombaze!AJ335,DU!A:A,0),1))+IF(Duombaze!AK335="",0,INDEX(DU!K:K,MATCH(Duombaze!AK335,DU!A:A,0),1))+IF(Duombaze!AL335="",0,INDEX(DU!K:K,MATCH(Duombaze!AL335,DU!A:A,0),1))</f>
        <v>0</v>
      </c>
      <c r="AO335" s="6"/>
      <c r="AP335" s="6"/>
      <c r="AQ335" s="6"/>
      <c r="AR335" s="4" t="str">
        <f t="shared" si="136"/>
        <v/>
      </c>
      <c r="AS335" s="6"/>
      <c r="AT335" s="643"/>
      <c r="AU335" s="643"/>
      <c r="AV335" s="643"/>
      <c r="AW335" s="643"/>
      <c r="AX335" s="643"/>
      <c r="AY335" s="643"/>
      <c r="AZ335" s="643"/>
      <c r="BA335" s="643"/>
      <c r="BB335" s="643"/>
      <c r="BC335" s="643">
        <f>IF(Duombaze!AT335="",0,INDEX(DU!I:I,MATCH(Duombaze!AT335,DU!A:A,0),1))+IF(Duombaze!AU335="",0,INDEX(DU!I:I,MATCH(Duombaze!AU335,DU!A:A,0),1))+IF(Duombaze!AV335="",0,INDEX(DU!I:I,MATCH(Duombaze!AV335,DU!A:A,0),1))+IF(Duombaze!AW335="",0,INDEX(DU!I:I,MATCH(Duombaze!AW335,DU!A:A,0),1))+IF(Duombaze!AX335="",0,INDEX(DU!I:I,MATCH(Duombaze!AX335,DU!A:A,0),1))+IF(Duombaze!AY335="",0,INDEX(DU!I:I,MATCH(Duombaze!AY335,DU!A:A,0),1))+IF(Duombaze!AZ335="",0,INDEX(DU!I:I,MATCH(Duombaze!AZ335,DU!A:A,0),1))+IF(Duombaze!BA335="",0,INDEX(DU!I:I,MATCH(Duombaze!BA335,DU!A:A,0),1))+IF(Duombaze!BB335="",0,INDEX(DU!I:I,MATCH(Duombaze!BB335,DU!A:A,0),1))</f>
        <v>0</v>
      </c>
      <c r="BD335" s="640">
        <f>IF(Duombaze!AT335="",0,INDEX(DU!K:K,MATCH(Duombaze!AT335,DU!A:A,0),1))+IF(Duombaze!AU335="",0,INDEX(DU!K:K,MATCH(Duombaze!AU335,DU!A:A,0),1))+IF(Duombaze!AV335="",0,INDEX(DU!K:K,MATCH(Duombaze!AV335,DU!A:A,0),1))+IF(Duombaze!AW335="",0,INDEX(DU!K:K,MATCH(Duombaze!AW335,DU!A:A,0),1))+IF(Duombaze!AX335="",0,INDEX(DU!K:K,MATCH(Duombaze!AX335,DU!A:A,0),1))+IF(Duombaze!AY335="",0,INDEX(DU!K:K,MATCH(Duombaze!AY335,DU!A:A,0),1))+IF(Duombaze!AZ335="",0,INDEX(DU!K:K,MATCH(Duombaze!AZ335,DU!A:A,0),1))+IF(Duombaze!BA335="",0,INDEX(DU!K:K,MATCH(Duombaze!BA335,DU!A:A,0),1))+IF(Duombaze!BB335="",0,INDEX(DU!K:K,MATCH(Duombaze!BB335,DU!A:A,0),1))</f>
        <v>0</v>
      </c>
      <c r="BE335" s="6"/>
      <c r="BF335" s="6"/>
      <c r="BG335" s="336"/>
      <c r="BH335" s="4" t="str">
        <f t="shared" si="155"/>
        <v/>
      </c>
      <c r="BI335" s="33"/>
      <c r="BJ335" s="643"/>
      <c r="BK335" s="643"/>
      <c r="BL335" s="643"/>
      <c r="BM335" s="640">
        <f>IF(Duombaze!BJ335="",0,INDEX(DU!I:I,MATCH(Duombaze!BJ335,DU!A:A,0),1))+IF(Duombaze!BK335="",0,INDEX(DU!I:I,MATCH(Duombaze!BK335,DU!A:A,0),1))+IF(Duombaze!BL335="",0,INDEX(DU!I:I,MATCH(Duombaze!BL335,DU!A:A,0),1))</f>
        <v>0</v>
      </c>
      <c r="BN335" s="640">
        <f>IF(Duombaze!BJ335="",0,INDEX(DU!K:K,MATCH(Duombaze!BJ335,DU!A:A,0),1))+IF(Duombaze!BK335="",0,INDEX(DU!K:K,MATCH(Duombaze!BK335,DU!A:A,0),1))+IF(Duombaze!BL335="",0,INDEX(DU!K:K,MATCH(Duombaze!BL335,DU!A:A,0),1))</f>
        <v>0</v>
      </c>
      <c r="BO335" s="33"/>
      <c r="BP335" s="33"/>
      <c r="BQ335" s="6"/>
      <c r="BR335" s="6" t="str">
        <f t="shared" si="150"/>
        <v/>
      </c>
      <c r="BS335" s="6"/>
      <c r="BT335" s="6"/>
      <c r="BU335" s="6"/>
      <c r="BV335" s="6"/>
      <c r="BW335" s="6">
        <f>IF(Duombaze!BT335="",0,INDEX(DU!I:I,MATCH(Duombaze!BT335,DU!A:A,0),1))+IF(Duombaze!BU335="",0,INDEX(DU!I:I,MATCH(Duombaze!BU335,DU!A:A,0),1))+IF(Duombaze!BV335="",0,INDEX(DU!I:I,MATCH(Duombaze!BV335,DU!A:A,0),1))</f>
        <v>0</v>
      </c>
      <c r="BX335" s="6">
        <f>IF(Duombaze!BT335="",0,INDEX(DU!K:K,MATCH(Duombaze!BT335,DU!A:A,0),1))+IF(Duombaze!BU335="",0,INDEX(DU!K:K,MATCH(Duombaze!BU335,DU!A:A,0),1))+IF(Duombaze!BV335="",0,INDEX(DU!K:K,MATCH(Duombaze!BV335,DU!A:A,0),1))</f>
        <v>0</v>
      </c>
      <c r="BY335" s="6"/>
      <c r="BZ335" s="6"/>
      <c r="CA335" s="66"/>
      <c r="CB335" s="6" t="str">
        <f t="shared" si="152"/>
        <v/>
      </c>
      <c r="CC335" s="6"/>
      <c r="CD335" s="6">
        <f>IF(Duombaze!CC335="",0,INDEX(DU!I:I,MATCH(Duombaze!CC335,DU!A:A,0),1))</f>
        <v>0</v>
      </c>
      <c r="CE335" s="4">
        <f>IF(Duombaze!CC335="",0,INDEX(DU!K:K,MATCH(Duombaze!CC335,DU!A:A,0),1))</f>
        <v>0</v>
      </c>
      <c r="CF335" s="6"/>
      <c r="CG335" s="6"/>
      <c r="CH335" s="6"/>
      <c r="CI335" s="4" t="str">
        <f t="shared" si="138"/>
        <v/>
      </c>
      <c r="CJ335" s="6"/>
      <c r="CK335" s="6">
        <f>IF(Duombaze!CJ335="",0,INDEX(DU!I:I,MATCH(Duombaze!CJ335,DU!A:A,0),1))</f>
        <v>0</v>
      </c>
      <c r="CL335" s="4">
        <f>IF(Duombaze!CJ335="",0,INDEX(DU!K:K,MATCH(Duombaze!CJ335,DU!A:A,0),1))</f>
        <v>0</v>
      </c>
      <c r="CM335" s="6"/>
      <c r="CN335" s="6"/>
      <c r="CO335" s="6"/>
      <c r="CP335" s="4" t="str">
        <f t="shared" si="139"/>
        <v/>
      </c>
      <c r="CQ335" s="6"/>
      <c r="CR335" s="643"/>
      <c r="CS335" s="643"/>
      <c r="CT335" s="643">
        <f>IF(Duombaze!CR335="",0,INDEX(DU!I:I,MATCH(Duombaze!CR335,DU!A:A,0),1))+IF(Duombaze!CS335="",0,INDEX(DU!I:I,MATCH(Duombaze!CS335,DU!A:A,0),1))</f>
        <v>0</v>
      </c>
      <c r="CU335" s="6">
        <f>IF(Duombaze!CR335="",0,INDEX(DU!K:K,MATCH(Duombaze!CR335,DU!A:A,0),1))+IF(Duombaze!CS335="",0,INDEX(DU!K:K,MATCH(Duombaze!CS335,DU!A:A,0),1))</f>
        <v>0</v>
      </c>
      <c r="CV335" s="6"/>
      <c r="CW335" s="6"/>
      <c r="CX335" s="6"/>
      <c r="CY335" s="4" t="str">
        <f t="shared" si="140"/>
        <v/>
      </c>
      <c r="CZ335" s="6"/>
      <c r="DA335" s="674"/>
      <c r="DB335" s="674"/>
      <c r="DC335" s="674">
        <f>IF(Duombaze!DA335="",0,INDEX(DU!I:I,MATCH(Duombaze!DA335,DU!A:A,0),1))+IF(Duombaze!DB335="",0,INDEX(DU!I:I,MATCH(Duombaze!DB335,DU!A:A,0),1))</f>
        <v>0</v>
      </c>
      <c r="DD335" s="6">
        <f>IF(Duombaze!DA335="",0,INDEX(DU!K:K,MATCH(Duombaze!DA335,DU!A:A,0),1))+IF(Duombaze!DB335="",0,INDEX(DU!K:K,MATCH(Duombaze!DB335,DU!A:A,0),1))</f>
        <v>0</v>
      </c>
      <c r="DE335" s="6"/>
      <c r="DF335" s="6"/>
      <c r="DG335" s="6"/>
      <c r="DH335" s="6" t="str">
        <f t="shared" si="141"/>
        <v/>
      </c>
      <c r="DI335" s="6"/>
      <c r="DJ335" s="674"/>
      <c r="DK335" s="679"/>
      <c r="DL335" s="679">
        <f>IF(Duombaze!DJ335="",0,INDEX(DU!I:I,MATCH(Duombaze!DJ335,DU!A:A,0),1))+IF(Duombaze!DK335="",0,INDEX(DU!I:I,MATCH(Duombaze!DK335,DU!A:A,0),1))</f>
        <v>0</v>
      </c>
      <c r="DM335" s="6">
        <f>IF(Duombaze!DJ335="",0,INDEX(DU!K:K,MATCH(Duombaze!DJ335,DU!A:A,0),1))+IF(Duombaze!DK335="",0,INDEX(DU!K:K,MATCH(Duombaze!DK335,DU!A:A,0),1))</f>
        <v>0</v>
      </c>
      <c r="DN335" s="48"/>
      <c r="DO335" s="48"/>
      <c r="DP335" s="48"/>
      <c r="DQ335" s="4" t="str">
        <f t="shared" si="142"/>
        <v/>
      </c>
      <c r="DR335" s="66"/>
      <c r="DS335" s="694"/>
      <c r="DT335" s="694"/>
      <c r="DU335" s="694"/>
      <c r="DV335" s="694"/>
      <c r="DW335" s="694">
        <f>IF(Duombaze!DS335="",0,INDEX(DU!I:I,MATCH(Duombaze!DS335,DU!A:A,0),1))+IF(Duombaze!DT335="",0,INDEX(DU!I:I,MATCH(Duombaze!DT335,DU!A:A,0),1))+IF(Duombaze!DU335="",0,INDEX(DU!I:I,MATCH(Duombaze!DU335,DU!A:A,0),1))+IF(Duombaze!DV335="",0,INDEX(DU!I:I,MATCH(Duombaze!DV335,DU!A:A,0),1))</f>
        <v>0</v>
      </c>
      <c r="DX335" s="640">
        <f>IF(Duombaze!DS335="",0,INDEX(DU!K:K,MATCH(Duombaze!DS335,DU!A:A,0),1))+IF(Duombaze!DT335="",0,INDEX(DU!K:K,MATCH(Duombaze!DT335,DU!A:A,0),1))+IF(Duombaze!DU335="",0,INDEX(DU!K:K,MATCH(Duombaze!DU335,DU!A:A,0),1))+IF(Duombaze!DV335="",0,INDEX(DU!K:KH,MATCH(Duombaze!DV335,DU!A:A,0),1))</f>
        <v>0</v>
      </c>
      <c r="DY335" s="66"/>
      <c r="DZ335" s="66"/>
      <c r="EA335" s="6"/>
      <c r="EB335" s="6" t="str">
        <f t="shared" si="124"/>
        <v/>
      </c>
      <c r="EC335" s="6"/>
      <c r="ED335" s="6">
        <f>IF(Duombaze!EC335="",0,INDEX(DU!I:I,MATCH(Duombaze!EC335,DU!A:A,0),1))</f>
        <v>0</v>
      </c>
      <c r="EE335" s="640">
        <f>IF(Duombaze!EC335="",0,INDEX(DU!K:K,MATCH(Duombaze!EC335,DU!A:A,0),1))</f>
        <v>0</v>
      </c>
      <c r="EF335" s="6"/>
      <c r="EG335" s="6"/>
      <c r="EH335" s="6"/>
      <c r="EI335" s="4" t="str">
        <f t="shared" si="153"/>
        <v/>
      </c>
      <c r="EJ335" s="6"/>
      <c r="EK335" s="674"/>
      <c r="EL335" s="674"/>
      <c r="EM335" s="674"/>
      <c r="EN335" s="674">
        <f>IF(Duombaze!EK335="",0,INDEX(DU!I:I,MATCH(Duombaze!EK335,DU!A:A,0),1))+IF(Duombaze!EL335="",0,INDEX(DU!I:I,MATCH(Duombaze!EL335,DU!A:A,0),1))+IF(Duombaze!EM335="",0,INDEX(DU!I:I,MATCH(Duombaze!EM335,DU!A:A,0),1))</f>
        <v>0</v>
      </c>
      <c r="EO335" s="6">
        <f>IF(Duombaze!EK335="",0,INDEX(DU!K:K,MATCH(Duombaze!EK335,DU!A:A,0),1))+IF(Duombaze!EL335="",0,INDEX(DU!K:K,MATCH(Duombaze!EL335,DU!A:A,0),1))+IF(Duombaze!EM335="",0,INDEX(DU!K:K,MATCH(Duombaze!EM335,DU!A:A,0),1))</f>
        <v>0</v>
      </c>
      <c r="EP335" s="6"/>
      <c r="EQ335" s="6"/>
      <c r="ER335" s="6"/>
      <c r="ES335" s="4" t="str">
        <f t="shared" si="125"/>
        <v/>
      </c>
      <c r="ET335" s="6"/>
      <c r="EU335" s="6"/>
      <c r="EV335" s="6"/>
      <c r="EW335" s="6"/>
      <c r="EX335" s="6" t="str">
        <f t="shared" si="149"/>
        <v/>
      </c>
      <c r="EY335" s="6"/>
      <c r="EZ335" s="674"/>
      <c r="FA335" s="674"/>
      <c r="FB335" s="674">
        <f>IF(Duombaze!EZ335="",0,INDEX(DU!I:I,MATCH(Duombaze!EZ335,DU!A:A,0),1))+IF(Duombaze!FA335="",0,INDEX(DU!I:I,MATCH(Duombaze!FA335,DU!A:A,0),1))</f>
        <v>0</v>
      </c>
      <c r="FC335" s="6">
        <f>IF(Duombaze!EZ335="",0,INDEX(DU!K:K,MATCH(Duombaze!EZ335,DU!A:A,0),1))+IF(Duombaze!FA335="",0,INDEX(DU!K:K,MATCH(Duombaze!FA335,DU!A:A,0),1))</f>
        <v>0</v>
      </c>
      <c r="FD335" s="6"/>
      <c r="FE335" s="6"/>
      <c r="FF335" s="6"/>
      <c r="FG335" s="6"/>
      <c r="FH335" s="6"/>
      <c r="FI335" s="6"/>
      <c r="FJ335" s="6"/>
      <c r="FK335" s="66"/>
      <c r="FL335" s="14"/>
      <c r="FM335" s="673"/>
      <c r="FN335" s="673"/>
      <c r="FO335" s="673"/>
      <c r="FP335" s="673"/>
      <c r="FQ335" s="673">
        <f>IF(Duombaze!FM335="",0,INDEX(DU!I:I,MATCH(Duombaze!FM335,DU!A:A,0),1))+IF(Duombaze!FN335="",0,INDEX(DU!I:I,MATCH(Duombaze!FN335,DU!A:A,0),1))+IF(Duombaze!FO335="",0,INDEX(DU!I:I,MATCH(Duombaze!FO335,DU!A:A,0),1))+IF(Duombaze!FP335="",0,INDEX(DU!I:I,MATCH(Duombaze!FP335,DU!A:A,0),1))</f>
        <v>0</v>
      </c>
      <c r="FR335" s="671">
        <f>IF(Duombaze!FM335="",0,INDEX(DU!K:K,MATCH(Duombaze!FM335,DU!A:A,0),1))+IF(Duombaze!FN335="",0,INDEX(DU!K:K,MATCH(Duombaze!FN335,DU!A:A,0),1))+IF(Duombaze!FO335="",0,INDEX(DU!K:K,MATCH(Duombaze!FO335,DU!A:A,0),1))+IF(Duombaze!FP335="",0,INDEX(DU!K:K,MATCH(Duombaze!FP335,DU!A:A,0),1))</f>
        <v>0</v>
      </c>
      <c r="FT335" s="336" t="s">
        <v>139</v>
      </c>
      <c r="FU335" s="4" t="e">
        <f>IF(FT335&lt;&gt;"",#REF!&amp;" "&amp;#REF!&amp;" "&amp;FT335,"")</f>
        <v>#REF!</v>
      </c>
      <c r="FV335" s="33" t="s">
        <v>142</v>
      </c>
      <c r="FY335" s="20"/>
      <c r="FZ335" s="20"/>
      <c r="GA335" s="20"/>
    </row>
    <row r="336" spans="1:183" s="7" customFormat="1" ht="23.45" customHeight="1" x14ac:dyDescent="0.25">
      <c r="A336" s="42">
        <v>5</v>
      </c>
      <c r="B336" s="42" t="s">
        <v>787</v>
      </c>
      <c r="C336" s="12" t="s">
        <v>213</v>
      </c>
      <c r="D336" s="6"/>
      <c r="E336" s="4" t="str">
        <f t="shared" si="158"/>
        <v/>
      </c>
      <c r="F336" s="6"/>
      <c r="G336" s="643"/>
      <c r="H336" s="643"/>
      <c r="I336" s="643"/>
      <c r="J336" s="643"/>
      <c r="K336" s="643"/>
      <c r="L336" s="643"/>
      <c r="M336" s="643"/>
      <c r="N336" s="643"/>
      <c r="O336" s="643"/>
      <c r="P336" s="643">
        <f>IF(Duombaze!G336="",0,INDEX(DU!I:I,MATCH(Duombaze!G336,DU!A:A,0),1))+IF(Duombaze!H336="",0,INDEX(DU!I:I,MATCH(Duombaze!H336,DU!A:A,0),1))+IF(Duombaze!I336="",0,INDEX(DU!I:I,MATCH(Duombaze!I336,DU!A:A,0),1))+IF(Duombaze!J336="",0,INDEX(DU!I:I,MATCH(Duombaze!J336,DU!A:A,0),1))+IF(Duombaze!K336="",0,INDEX(DU!I:I,MATCH(Duombaze!K336,DU!A:A,0),1))+IF(Duombaze!L336="",0,INDEX(DU!I:I,MATCH(Duombaze!L336,DU!A:A,0),1))+IF(Duombaze!M336="",0,INDEX(DU!I:I,MATCH(Duombaze!M336,DU!A:A,0),1))+IF(Duombaze!N336="",0,INDEX(DU!I:I,MATCH(Duombaze!N336,DU!A:A,0),1))+IF(Duombaze!O336="",0,INDEX(DU!I:I,MATCH(Duombaze!O336,DU!A:A,0),1))</f>
        <v>0</v>
      </c>
      <c r="Q336" s="640">
        <f>IF(Duombaze!G336="",0,INDEX(DU!K:K,MATCH(Duombaze!G336,DU!A:A,0),1))+IF(Duombaze!H336="",0,INDEX(DU!K:K,MATCH(Duombaze!H336,DU!A:A,0),1))+IF(Duombaze!I336="",0,INDEX(DU!K:K,MATCH(Duombaze!I336,DU!A:A,0),1))+IF(Duombaze!J336="",0,INDEX(DU!K:K,MATCH(Duombaze!J336,DU!A:A,0),1))+IF(Duombaze!K336="",0,INDEX(DU!K:K,MATCH(Duombaze!K336,DU!A:A,0),1))+IF(Duombaze!L336="",0,INDEX(DU!K:K,MATCH(Duombaze!L336,DU!A:A,0),1))+IF(Duombaze!M336="",0,INDEX(DU!K:K,MATCH(Duombaze!M336,DU!A:A,0),1))+IF(Duombaze!N336="",0,INDEX(DU!K:K,MATCH(Duombaze!N336,DU!A:A,0),1))+IF(Duombaze!O336="",0,INDEX(DU!K:K,MATCH(Duombaze!O336,DU!A:A,0),1))</f>
        <v>0</v>
      </c>
      <c r="R336" s="6"/>
      <c r="S336" s="48"/>
      <c r="T336" s="883"/>
      <c r="U336" s="4">
        <f>IF(Duombaze!T336="",0,INDEX(DU!I:I,MATCH(Duombaze!T336,DU!A:A,0),1))</f>
        <v>0</v>
      </c>
      <c r="V336" s="4">
        <f>IF(Duombaze!T336="",0,INDEX(DU!K:K,MATCH(Duombaze!T336,DU!A:A,0),1))</f>
        <v>0</v>
      </c>
      <c r="W336" s="6"/>
      <c r="X336" s="6"/>
      <c r="Y336" s="858"/>
      <c r="Z336" s="66"/>
      <c r="AA336" s="4" t="str">
        <f t="shared" si="157"/>
        <v/>
      </c>
      <c r="AB336" s="6"/>
      <c r="AC336" s="6">
        <f>IF(Duombaze!AB336="",0,INDEX(DU!I:I,MATCH(Duombaze!AB336,DU!A:A,0),1))</f>
        <v>0</v>
      </c>
      <c r="AD336" s="2">
        <f>IF(Duombaze!AB336="",0,INDEX(DU!K:K,MATCH(Duombaze!AB336,DU!A:A,0),1))</f>
        <v>0</v>
      </c>
      <c r="AE336" s="6"/>
      <c r="AF336" s="6"/>
      <c r="AG336" s="6"/>
      <c r="AH336" s="4" t="str">
        <f t="shared" si="132"/>
        <v/>
      </c>
      <c r="AI336" s="6"/>
      <c r="AJ336" s="643"/>
      <c r="AK336" s="643"/>
      <c r="AL336" s="643"/>
      <c r="AM336" s="643">
        <f>IF(Duombaze!AJ336="",0,INDEX(DU!I:I,MATCH(Duombaze!AJ336,DU!A:A,0),1))+IF(Duombaze!AK336="",0,INDEX(DU!I:I,MATCH(Duombaze!AK336,DU!A:A,0),1))+IF(Duombaze!AL336="",0,INDEX(DU!I:I,MATCH(Duombaze!AL336,DU!A:A,0),1))</f>
        <v>0</v>
      </c>
      <c r="AN336" s="643">
        <f>IF(Duombaze!AJ336="",0,INDEX(DU!K:K,MATCH(Duombaze!AJ336,DU!A:A,0),1))+IF(Duombaze!AK336="",0,INDEX(DU!K:K,MATCH(Duombaze!AK336,DU!A:A,0),1))+IF(Duombaze!AL336="",0,INDEX(DU!K:K,MATCH(Duombaze!AL336,DU!A:A,0),1))</f>
        <v>0</v>
      </c>
      <c r="AO336" s="6"/>
      <c r="AP336" s="6"/>
      <c r="AQ336" s="6"/>
      <c r="AR336" s="4" t="str">
        <f t="shared" si="136"/>
        <v/>
      </c>
      <c r="AS336" s="6"/>
      <c r="AT336" s="643"/>
      <c r="AU336" s="643"/>
      <c r="AV336" s="643"/>
      <c r="AW336" s="643"/>
      <c r="AX336" s="643"/>
      <c r="AY336" s="643"/>
      <c r="AZ336" s="643"/>
      <c r="BA336" s="643"/>
      <c r="BB336" s="643"/>
      <c r="BC336" s="643">
        <f>IF(Duombaze!AT336="",0,INDEX(DU!I:I,MATCH(Duombaze!AT336,DU!A:A,0),1))+IF(Duombaze!AU336="",0,INDEX(DU!I:I,MATCH(Duombaze!AU336,DU!A:A,0),1))+IF(Duombaze!AV336="",0,INDEX(DU!I:I,MATCH(Duombaze!AV336,DU!A:A,0),1))+IF(Duombaze!AW336="",0,INDEX(DU!I:I,MATCH(Duombaze!AW336,DU!A:A,0),1))+IF(Duombaze!AX336="",0,INDEX(DU!I:I,MATCH(Duombaze!AX336,DU!A:A,0),1))+IF(Duombaze!AY336="",0,INDEX(DU!I:I,MATCH(Duombaze!AY336,DU!A:A,0),1))+IF(Duombaze!AZ336="",0,INDEX(DU!I:I,MATCH(Duombaze!AZ336,DU!A:A,0),1))+IF(Duombaze!BA336="",0,INDEX(DU!I:I,MATCH(Duombaze!BA336,DU!A:A,0),1))+IF(Duombaze!BB336="",0,INDEX(DU!I:I,MATCH(Duombaze!BB336,DU!A:A,0),1))</f>
        <v>0</v>
      </c>
      <c r="BD336" s="640">
        <f>IF(Duombaze!AT336="",0,INDEX(DU!K:K,MATCH(Duombaze!AT336,DU!A:A,0),1))+IF(Duombaze!AU336="",0,INDEX(DU!K:K,MATCH(Duombaze!AU336,DU!A:A,0),1))+IF(Duombaze!AV336="",0,INDEX(DU!K:K,MATCH(Duombaze!AV336,DU!A:A,0),1))+IF(Duombaze!AW336="",0,INDEX(DU!K:K,MATCH(Duombaze!AW336,DU!A:A,0),1))+IF(Duombaze!AX336="",0,INDEX(DU!K:K,MATCH(Duombaze!AX336,DU!A:A,0),1))+IF(Duombaze!AY336="",0,INDEX(DU!K:K,MATCH(Duombaze!AY336,DU!A:A,0),1))+IF(Duombaze!AZ336="",0,INDEX(DU!K:K,MATCH(Duombaze!AZ336,DU!A:A,0),1))+IF(Duombaze!BA336="",0,INDEX(DU!K:K,MATCH(Duombaze!BA336,DU!A:A,0),1))+IF(Duombaze!BB336="",0,INDEX(DU!K:K,MATCH(Duombaze!BB336,DU!A:A,0),1))</f>
        <v>0</v>
      </c>
      <c r="BE336" s="6"/>
      <c r="BF336" s="6"/>
      <c r="BH336" s="4" t="str">
        <f t="shared" si="155"/>
        <v/>
      </c>
      <c r="BJ336" s="642"/>
      <c r="BK336" s="642"/>
      <c r="BL336" s="642"/>
      <c r="BM336" s="640">
        <f>IF(Duombaze!BJ336="",0,INDEX(DU!I:I,MATCH(Duombaze!BJ336,DU!A:A,0),1))+IF(Duombaze!BK336="",0,INDEX(DU!I:I,MATCH(Duombaze!BK336,DU!A:A,0),1))+IF(Duombaze!BL336="",0,INDEX(DU!I:I,MATCH(Duombaze!BL336,DU!A:A,0),1))</f>
        <v>0</v>
      </c>
      <c r="BN336" s="640">
        <f>IF(Duombaze!BJ336="",0,INDEX(DU!K:K,MATCH(Duombaze!BJ336,DU!A:A,0),1))+IF(Duombaze!BK336="",0,INDEX(DU!K:K,MATCH(Duombaze!BK336,DU!A:A,0),1))+IF(Duombaze!BL336="",0,INDEX(DU!K:K,MATCH(Duombaze!BL336,DU!A:A,0),1))</f>
        <v>0</v>
      </c>
      <c r="BQ336" s="6"/>
      <c r="BR336" s="6" t="str">
        <f t="shared" si="150"/>
        <v/>
      </c>
      <c r="BS336" s="6"/>
      <c r="BT336" s="6"/>
      <c r="BU336" s="6"/>
      <c r="BV336" s="6"/>
      <c r="BW336" s="6">
        <f>IF(Duombaze!BT336="",0,INDEX(DU!I:I,MATCH(Duombaze!BT336,DU!A:A,0),1))+IF(Duombaze!BU336="",0,INDEX(DU!I:I,MATCH(Duombaze!BU336,DU!A:A,0),1))+IF(Duombaze!BV336="",0,INDEX(DU!I:I,MATCH(Duombaze!BV336,DU!A:A,0),1))</f>
        <v>0</v>
      </c>
      <c r="BX336" s="6">
        <f>IF(Duombaze!BT336="",0,INDEX(DU!K:K,MATCH(Duombaze!BT336,DU!A:A,0),1))+IF(Duombaze!BU336="",0,INDEX(DU!K:K,MATCH(Duombaze!BU336,DU!A:A,0),1))+IF(Duombaze!BV336="",0,INDEX(DU!K:K,MATCH(Duombaze!BV336,DU!A:A,0),1))</f>
        <v>0</v>
      </c>
      <c r="BY336" s="6"/>
      <c r="BZ336" s="6"/>
      <c r="CA336" s="6"/>
      <c r="CB336" s="6" t="str">
        <f t="shared" si="152"/>
        <v/>
      </c>
      <c r="CC336" s="6"/>
      <c r="CD336" s="6">
        <f>IF(Duombaze!CC336="",0,INDEX(DU!I:I,MATCH(Duombaze!CC336,DU!A:A,0),1))</f>
        <v>0</v>
      </c>
      <c r="CE336" s="4">
        <f>IF(Duombaze!CC336="",0,INDEX(DU!K:K,MATCH(Duombaze!CC336,DU!A:A,0),1))</f>
        <v>0</v>
      </c>
      <c r="CF336" s="6"/>
      <c r="CG336" s="6"/>
      <c r="CH336" s="6"/>
      <c r="CI336" s="4" t="str">
        <f t="shared" si="138"/>
        <v/>
      </c>
      <c r="CJ336" s="6"/>
      <c r="CK336" s="6">
        <f>IF(Duombaze!CJ336="",0,INDEX(DU!I:I,MATCH(Duombaze!CJ336,DU!A:A,0),1))</f>
        <v>0</v>
      </c>
      <c r="CL336" s="4">
        <f>IF(Duombaze!CJ336="",0,INDEX(DU!K:K,MATCH(Duombaze!CJ336,DU!A:A,0),1))</f>
        <v>0</v>
      </c>
      <c r="CM336" s="6"/>
      <c r="CN336" s="6"/>
      <c r="CO336" s="6"/>
      <c r="CP336" s="4" t="str">
        <f t="shared" si="139"/>
        <v/>
      </c>
      <c r="CQ336" s="6"/>
      <c r="CR336" s="643"/>
      <c r="CS336" s="643"/>
      <c r="CT336" s="643">
        <f>IF(Duombaze!CR336="",0,INDEX(DU!I:I,MATCH(Duombaze!CR336,DU!A:A,0),1))+IF(Duombaze!CS336="",0,INDEX(DU!I:I,MATCH(Duombaze!CS336,DU!A:A,0),1))</f>
        <v>0</v>
      </c>
      <c r="CU336" s="6">
        <f>IF(Duombaze!CR336="",0,INDEX(DU!K:K,MATCH(Duombaze!CR336,DU!A:A,0),1))+IF(Duombaze!CS336="",0,INDEX(DU!K:K,MATCH(Duombaze!CS336,DU!A:A,0),1))</f>
        <v>0</v>
      </c>
      <c r="CV336" s="6"/>
      <c r="CW336" s="6"/>
      <c r="CX336" s="6"/>
      <c r="CY336" s="4" t="str">
        <f t="shared" si="140"/>
        <v/>
      </c>
      <c r="CZ336" s="6"/>
      <c r="DA336" s="674"/>
      <c r="DB336" s="674"/>
      <c r="DC336" s="674">
        <f>IF(Duombaze!DA336="",0,INDEX(DU!I:I,MATCH(Duombaze!DA336,DU!A:A,0),1))+IF(Duombaze!DB336="",0,INDEX(DU!I:I,MATCH(Duombaze!DB336,DU!A:A,0),1))</f>
        <v>0</v>
      </c>
      <c r="DD336" s="6">
        <f>IF(Duombaze!DA336="",0,INDEX(DU!K:K,MATCH(Duombaze!DA336,DU!A:A,0),1))+IF(Duombaze!DB336="",0,INDEX(DU!K:K,MATCH(Duombaze!DB336,DU!A:A,0),1))</f>
        <v>0</v>
      </c>
      <c r="DE336" s="6"/>
      <c r="DF336" s="6"/>
      <c r="DG336" s="6"/>
      <c r="DH336" s="6" t="str">
        <f t="shared" si="141"/>
        <v/>
      </c>
      <c r="DI336" s="6"/>
      <c r="DJ336" s="674"/>
      <c r="DK336" s="679"/>
      <c r="DL336" s="679">
        <f>IF(Duombaze!DJ336="",0,INDEX(DU!I:I,MATCH(Duombaze!DJ336,DU!A:A,0),1))+IF(Duombaze!DK336="",0,INDEX(DU!I:I,MATCH(Duombaze!DK336,DU!A:A,0),1))</f>
        <v>0</v>
      </c>
      <c r="DM336" s="6">
        <f>IF(Duombaze!DJ336="",0,INDEX(DU!K:K,MATCH(Duombaze!DJ336,DU!A:A,0),1))+IF(Duombaze!DK336="",0,INDEX(DU!K:K,MATCH(Duombaze!DK336,DU!A:A,0),1))</f>
        <v>0</v>
      </c>
      <c r="DN336" s="48"/>
      <c r="DO336" s="48"/>
      <c r="DP336" s="48"/>
      <c r="DQ336" s="4" t="str">
        <f t="shared" si="142"/>
        <v/>
      </c>
      <c r="DR336" s="66"/>
      <c r="DS336" s="694"/>
      <c r="DT336" s="694"/>
      <c r="DU336" s="694"/>
      <c r="DV336" s="694"/>
      <c r="DW336" s="694">
        <f>IF(Duombaze!DS336="",0,INDEX(DU!I:I,MATCH(Duombaze!DS336,DU!A:A,0),1))+IF(Duombaze!DT336="",0,INDEX(DU!I:I,MATCH(Duombaze!DT336,DU!A:A,0),1))+IF(Duombaze!DU336="",0,INDEX(DU!I:I,MATCH(Duombaze!DU336,DU!A:A,0),1))+IF(Duombaze!DV336="",0,INDEX(DU!I:I,MATCH(Duombaze!DV336,DU!A:A,0),1))</f>
        <v>0</v>
      </c>
      <c r="DX336" s="640">
        <f>IF(Duombaze!DS336="",0,INDEX(DU!K:K,MATCH(Duombaze!DS336,DU!A:A,0),1))+IF(Duombaze!DT336="",0,INDEX(DU!K:K,MATCH(Duombaze!DT336,DU!A:A,0),1))+IF(Duombaze!DU336="",0,INDEX(DU!K:K,MATCH(Duombaze!DU336,DU!A:A,0),1))+IF(Duombaze!DV336="",0,INDEX(DU!K:KH,MATCH(Duombaze!DV336,DU!A:A,0),1))</f>
        <v>0</v>
      </c>
      <c r="DY336" s="66"/>
      <c r="DZ336" s="66"/>
      <c r="EA336" s="6"/>
      <c r="EB336" s="6" t="str">
        <f t="shared" si="124"/>
        <v/>
      </c>
      <c r="EC336" s="6"/>
      <c r="ED336" s="6">
        <f>IF(Duombaze!EC336="",0,INDEX(DU!I:I,MATCH(Duombaze!EC336,DU!A:A,0),1))</f>
        <v>0</v>
      </c>
      <c r="EE336" s="640">
        <f>IF(Duombaze!EC336="",0,INDEX(DU!K:K,MATCH(Duombaze!EC336,DU!A:A,0),1))</f>
        <v>0</v>
      </c>
      <c r="EF336" s="6"/>
      <c r="EG336" s="6"/>
      <c r="EH336" s="6"/>
      <c r="EI336" s="4" t="str">
        <f t="shared" si="153"/>
        <v/>
      </c>
      <c r="EJ336" s="6"/>
      <c r="EK336" s="674"/>
      <c r="EL336" s="674"/>
      <c r="EM336" s="674"/>
      <c r="EN336" s="674">
        <f>IF(Duombaze!EK336="",0,INDEX(DU!I:I,MATCH(Duombaze!EK336,DU!A:A,0),1))+IF(Duombaze!EL336="",0,INDEX(DU!I:I,MATCH(Duombaze!EL336,DU!A:A,0),1))+IF(Duombaze!EM336="",0,INDEX(DU!I:I,MATCH(Duombaze!EM336,DU!A:A,0),1))</f>
        <v>0</v>
      </c>
      <c r="EO336" s="6">
        <f>IF(Duombaze!EK336="",0,INDEX(DU!K:K,MATCH(Duombaze!EK336,DU!A:A,0),1))+IF(Duombaze!EL336="",0,INDEX(DU!K:K,MATCH(Duombaze!EL336,DU!A:A,0),1))+IF(Duombaze!EM336="",0,INDEX(DU!K:K,MATCH(Duombaze!EM336,DU!A:A,0),1))</f>
        <v>0</v>
      </c>
      <c r="EP336" s="6"/>
      <c r="EQ336" s="6"/>
      <c r="ER336" s="6"/>
      <c r="ES336" s="4" t="str">
        <f t="shared" si="125"/>
        <v/>
      </c>
      <c r="ET336" s="6"/>
      <c r="EU336" s="6"/>
      <c r="EV336" s="6"/>
      <c r="EW336" s="6"/>
      <c r="EX336" s="6" t="str">
        <f t="shared" si="149"/>
        <v/>
      </c>
      <c r="EY336" s="6"/>
      <c r="EZ336" s="674"/>
      <c r="FA336" s="674"/>
      <c r="FB336" s="674">
        <f>IF(Duombaze!EZ336="",0,INDEX(DU!I:I,MATCH(Duombaze!EZ336,DU!A:A,0),1))+IF(Duombaze!FA336="",0,INDEX(DU!I:I,MATCH(Duombaze!FA336,DU!A:A,0),1))</f>
        <v>0</v>
      </c>
      <c r="FC336" s="6">
        <f>IF(Duombaze!EZ336="",0,INDEX(DU!K:K,MATCH(Duombaze!EZ336,DU!A:A,0),1))+IF(Duombaze!FA336="",0,INDEX(DU!K:K,MATCH(Duombaze!FA336,DU!A:A,0),1))</f>
        <v>0</v>
      </c>
      <c r="FD336" s="6"/>
      <c r="FE336" s="6"/>
      <c r="FF336" s="6"/>
      <c r="FG336" s="6"/>
      <c r="FH336" s="6"/>
      <c r="FI336" s="6"/>
      <c r="FJ336" s="6"/>
      <c r="FK336" s="66"/>
      <c r="FL336" s="14"/>
      <c r="FM336" s="673"/>
      <c r="FN336" s="673"/>
      <c r="FO336" s="673"/>
      <c r="FP336" s="673"/>
      <c r="FQ336" s="673">
        <f>IF(Duombaze!FM336="",0,INDEX(DU!I:I,MATCH(Duombaze!FM336,DU!A:A,0),1))+IF(Duombaze!FN336="",0,INDEX(DU!I:I,MATCH(Duombaze!FN336,DU!A:A,0),1))+IF(Duombaze!FO336="",0,INDEX(DU!I:I,MATCH(Duombaze!FO336,DU!A:A,0),1))+IF(Duombaze!FP336="",0,INDEX(DU!I:I,MATCH(Duombaze!FP336,DU!A:A,0),1))</f>
        <v>0</v>
      </c>
      <c r="FR336" s="671">
        <f>IF(Duombaze!FM336="",0,INDEX(DU!K:K,MATCH(Duombaze!FM336,DU!A:A,0),1))+IF(Duombaze!FN336="",0,INDEX(DU!K:K,MATCH(Duombaze!FN336,DU!A:A,0),1))+IF(Duombaze!FO336="",0,INDEX(DU!K:K,MATCH(Duombaze!FO336,DU!A:A,0),1))+IF(Duombaze!FP336="",0,INDEX(DU!K:K,MATCH(Duombaze!FP336,DU!A:A,0),1))</f>
        <v>0</v>
      </c>
      <c r="FS336" s="7">
        <v>20180528</v>
      </c>
      <c r="FT336" s="66" t="s">
        <v>2753</v>
      </c>
      <c r="FU336" s="4" t="str">
        <f>IF(FT336&lt;&gt;"",A332&amp;" "&amp;C332&amp;" "&amp;FT336,"")</f>
        <v>1 SPT5 Pneumatiniai stabdžiai WABCO dviejų kontūrų (mech. LSV) DERINTI</v>
      </c>
      <c r="FV336" s="6"/>
      <c r="FY336" s="20"/>
      <c r="FZ336" s="20"/>
      <c r="GA336" s="20"/>
    </row>
    <row r="337" spans="1:185" s="7" customFormat="1" ht="23.45" customHeight="1" x14ac:dyDescent="0.25">
      <c r="A337" s="42">
        <v>6</v>
      </c>
      <c r="B337" s="42" t="s">
        <v>787</v>
      </c>
      <c r="C337" s="12" t="s">
        <v>213</v>
      </c>
      <c r="D337" s="6"/>
      <c r="E337" s="4" t="str">
        <f t="shared" si="158"/>
        <v/>
      </c>
      <c r="F337" s="6"/>
      <c r="G337" s="643"/>
      <c r="H337" s="643"/>
      <c r="I337" s="643"/>
      <c r="J337" s="643"/>
      <c r="K337" s="643"/>
      <c r="L337" s="643"/>
      <c r="M337" s="643"/>
      <c r="N337" s="643"/>
      <c r="O337" s="643"/>
      <c r="P337" s="643">
        <f>IF(Duombaze!G337="",0,INDEX(DU!I:I,MATCH(Duombaze!G337,DU!A:A,0),1))+IF(Duombaze!H337="",0,INDEX(DU!I:I,MATCH(Duombaze!H337,DU!A:A,0),1))+IF(Duombaze!I337="",0,INDEX(DU!I:I,MATCH(Duombaze!I337,DU!A:A,0),1))+IF(Duombaze!J337="",0,INDEX(DU!I:I,MATCH(Duombaze!J337,DU!A:A,0),1))+IF(Duombaze!K337="",0,INDEX(DU!I:I,MATCH(Duombaze!K337,DU!A:A,0),1))+IF(Duombaze!L337="",0,INDEX(DU!I:I,MATCH(Duombaze!L337,DU!A:A,0),1))+IF(Duombaze!M337="",0,INDEX(DU!I:I,MATCH(Duombaze!M337,DU!A:A,0),1))+IF(Duombaze!N337="",0,INDEX(DU!I:I,MATCH(Duombaze!N337,DU!A:A,0),1))+IF(Duombaze!O337="",0,INDEX(DU!I:I,MATCH(Duombaze!O337,DU!A:A,0),1))</f>
        <v>0</v>
      </c>
      <c r="Q337" s="640">
        <f>IF(Duombaze!G337="",0,INDEX(DU!K:K,MATCH(Duombaze!G337,DU!A:A,0),1))+IF(Duombaze!H337="",0,INDEX(DU!K:K,MATCH(Duombaze!H337,DU!A:A,0),1))+IF(Duombaze!I337="",0,INDEX(DU!K:K,MATCH(Duombaze!I337,DU!A:A,0),1))+IF(Duombaze!J337="",0,INDEX(DU!K:K,MATCH(Duombaze!J337,DU!A:A,0),1))+IF(Duombaze!K337="",0,INDEX(DU!K:K,MATCH(Duombaze!K337,DU!A:A,0),1))+IF(Duombaze!L337="",0,INDEX(DU!K:K,MATCH(Duombaze!L337,DU!A:A,0),1))+IF(Duombaze!M337="",0,INDEX(DU!K:K,MATCH(Duombaze!M337,DU!A:A,0),1))+IF(Duombaze!N337="",0,INDEX(DU!K:K,MATCH(Duombaze!N337,DU!A:A,0),1))+IF(Duombaze!O337="",0,INDEX(DU!K:K,MATCH(Duombaze!O337,DU!A:A,0),1))</f>
        <v>0</v>
      </c>
      <c r="R337" s="6"/>
      <c r="S337" s="48"/>
      <c r="T337" s="883"/>
      <c r="U337" s="4">
        <f>IF(Duombaze!T337="",0,INDEX(DU!I:I,MATCH(Duombaze!T337,DU!A:A,0),1))</f>
        <v>0</v>
      </c>
      <c r="V337" s="4">
        <f>IF(Duombaze!T337="",0,INDEX(DU!K:K,MATCH(Duombaze!T337,DU!A:A,0),1))</f>
        <v>0</v>
      </c>
      <c r="W337" s="6"/>
      <c r="X337" s="6"/>
      <c r="Y337" s="858"/>
      <c r="Z337" s="66"/>
      <c r="AA337" s="4" t="str">
        <f t="shared" si="157"/>
        <v/>
      </c>
      <c r="AB337" s="6"/>
      <c r="AC337" s="6">
        <f>IF(Duombaze!AB337="",0,INDEX(DU!I:I,MATCH(Duombaze!AB337,DU!A:A,0),1))</f>
        <v>0</v>
      </c>
      <c r="AD337" s="2">
        <f>IF(Duombaze!AB337="",0,INDEX(DU!K:K,MATCH(Duombaze!AB337,DU!A:A,0),1))</f>
        <v>0</v>
      </c>
      <c r="AE337" s="6"/>
      <c r="AF337" s="6"/>
      <c r="AG337" s="6"/>
      <c r="AH337" s="4" t="str">
        <f t="shared" si="132"/>
        <v/>
      </c>
      <c r="AI337" s="6"/>
      <c r="AJ337" s="643"/>
      <c r="AK337" s="643"/>
      <c r="AL337" s="643"/>
      <c r="AM337" s="643">
        <f>IF(Duombaze!AJ337="",0,INDEX(DU!I:I,MATCH(Duombaze!AJ337,DU!A:A,0),1))+IF(Duombaze!AK337="",0,INDEX(DU!I:I,MATCH(Duombaze!AK337,DU!A:A,0),1))+IF(Duombaze!AL337="",0,INDEX(DU!I:I,MATCH(Duombaze!AL337,DU!A:A,0),1))</f>
        <v>0</v>
      </c>
      <c r="AN337" s="643">
        <f>IF(Duombaze!AJ337="",0,INDEX(DU!K:K,MATCH(Duombaze!AJ337,DU!A:A,0),1))+IF(Duombaze!AK337="",0,INDEX(DU!K:K,MATCH(Duombaze!AK337,DU!A:A,0),1))+IF(Duombaze!AL337="",0,INDEX(DU!K:K,MATCH(Duombaze!AL337,DU!A:A,0),1))</f>
        <v>0</v>
      </c>
      <c r="AO337" s="6"/>
      <c r="AP337" s="6"/>
      <c r="AQ337" s="6"/>
      <c r="AR337" s="4" t="str">
        <f t="shared" si="136"/>
        <v/>
      </c>
      <c r="AS337" s="6"/>
      <c r="AT337" s="643"/>
      <c r="AU337" s="643"/>
      <c r="AV337" s="643"/>
      <c r="AW337" s="643"/>
      <c r="AX337" s="643"/>
      <c r="AY337" s="643"/>
      <c r="AZ337" s="643"/>
      <c r="BA337" s="643"/>
      <c r="BB337" s="643"/>
      <c r="BC337" s="643">
        <f>IF(Duombaze!AT337="",0,INDEX(DU!I:I,MATCH(Duombaze!AT337,DU!A:A,0),1))+IF(Duombaze!AU337="",0,INDEX(DU!I:I,MATCH(Duombaze!AU337,DU!A:A,0),1))+IF(Duombaze!AV337="",0,INDEX(DU!I:I,MATCH(Duombaze!AV337,DU!A:A,0),1))+IF(Duombaze!AW337="",0,INDEX(DU!I:I,MATCH(Duombaze!AW337,DU!A:A,0),1))+IF(Duombaze!AX337="",0,INDEX(DU!I:I,MATCH(Duombaze!AX337,DU!A:A,0),1))+IF(Duombaze!AY337="",0,INDEX(DU!I:I,MATCH(Duombaze!AY337,DU!A:A,0),1))+IF(Duombaze!AZ337="",0,INDEX(DU!I:I,MATCH(Duombaze!AZ337,DU!A:A,0),1))+IF(Duombaze!BA337="",0,INDEX(DU!I:I,MATCH(Duombaze!BA337,DU!A:A,0),1))+IF(Duombaze!BB337="",0,INDEX(DU!I:I,MATCH(Duombaze!BB337,DU!A:A,0),1))</f>
        <v>0</v>
      </c>
      <c r="BD337" s="640">
        <f>IF(Duombaze!AT337="",0,INDEX(DU!K:K,MATCH(Duombaze!AT337,DU!A:A,0),1))+IF(Duombaze!AU337="",0,INDEX(DU!K:K,MATCH(Duombaze!AU337,DU!A:A,0),1))+IF(Duombaze!AV337="",0,INDEX(DU!K:K,MATCH(Duombaze!AV337,DU!A:A,0),1))+IF(Duombaze!AW337="",0,INDEX(DU!K:K,MATCH(Duombaze!AW337,DU!A:A,0),1))+IF(Duombaze!AX337="",0,INDEX(DU!K:K,MATCH(Duombaze!AX337,DU!A:A,0),1))+IF(Duombaze!AY337="",0,INDEX(DU!K:K,MATCH(Duombaze!AY337,DU!A:A,0),1))+IF(Duombaze!AZ337="",0,INDEX(DU!K:K,MATCH(Duombaze!AZ337,DU!A:A,0),1))+IF(Duombaze!BA337="",0,INDEX(DU!K:K,MATCH(Duombaze!BA337,DU!A:A,0),1))+IF(Duombaze!BB337="",0,INDEX(DU!K:K,MATCH(Duombaze!BB337,DU!A:A,0),1))</f>
        <v>0</v>
      </c>
      <c r="BE337" s="6"/>
      <c r="BF337" s="6"/>
      <c r="BG337" s="66"/>
      <c r="BH337" s="4" t="str">
        <f t="shared" si="155"/>
        <v/>
      </c>
      <c r="BI337" s="6"/>
      <c r="BJ337" s="643"/>
      <c r="BK337" s="643"/>
      <c r="BL337" s="643"/>
      <c r="BM337" s="640">
        <f>IF(Duombaze!BJ337="",0,INDEX(DU!I:I,MATCH(Duombaze!BJ337,DU!A:A,0),1))+IF(Duombaze!BK337="",0,INDEX(DU!I:I,MATCH(Duombaze!BK337,DU!A:A,0),1))+IF(Duombaze!BL337="",0,INDEX(DU!I:I,MATCH(Duombaze!BL337,DU!A:A,0),1))</f>
        <v>0</v>
      </c>
      <c r="BN337" s="640">
        <f>IF(Duombaze!BJ337="",0,INDEX(DU!K:K,MATCH(Duombaze!BJ337,DU!A:A,0),1))+IF(Duombaze!BK337="",0,INDEX(DU!K:K,MATCH(Duombaze!BK337,DU!A:A,0),1))+IF(Duombaze!BL337="",0,INDEX(DU!K:K,MATCH(Duombaze!BL337,DU!A:A,0),1))</f>
        <v>0</v>
      </c>
      <c r="BO337" s="6"/>
      <c r="BP337" s="6"/>
      <c r="BQ337" s="6"/>
      <c r="BR337" s="6" t="str">
        <f t="shared" si="150"/>
        <v/>
      </c>
      <c r="BS337" s="6"/>
      <c r="BT337" s="6"/>
      <c r="BU337" s="6"/>
      <c r="BV337" s="6"/>
      <c r="BW337" s="6">
        <f>IF(Duombaze!BT337="",0,INDEX(DU!I:I,MATCH(Duombaze!BT337,DU!A:A,0),1))+IF(Duombaze!BU337="",0,INDEX(DU!I:I,MATCH(Duombaze!BU337,DU!A:A,0),1))+IF(Duombaze!BV337="",0,INDEX(DU!I:I,MATCH(Duombaze!BV337,DU!A:A,0),1))</f>
        <v>0</v>
      </c>
      <c r="BX337" s="6">
        <f>IF(Duombaze!BT337="",0,INDEX(DU!K:K,MATCH(Duombaze!BT337,DU!A:A,0),1))+IF(Duombaze!BU337="",0,INDEX(DU!K:K,MATCH(Duombaze!BU337,DU!A:A,0),1))+IF(Duombaze!BV337="",0,INDEX(DU!K:K,MATCH(Duombaze!BV337,DU!A:A,0),1))</f>
        <v>0</v>
      </c>
      <c r="BY337" s="6"/>
      <c r="BZ337" s="6"/>
      <c r="CA337" s="6"/>
      <c r="CB337" s="6" t="str">
        <f t="shared" si="152"/>
        <v/>
      </c>
      <c r="CC337" s="6"/>
      <c r="CD337" s="6">
        <f>IF(Duombaze!CC337="",0,INDEX(DU!I:I,MATCH(Duombaze!CC337,DU!A:A,0),1))</f>
        <v>0</v>
      </c>
      <c r="CE337" s="4">
        <f>IF(Duombaze!CC337="",0,INDEX(DU!K:K,MATCH(Duombaze!CC337,DU!A:A,0),1))</f>
        <v>0</v>
      </c>
      <c r="CF337" s="6"/>
      <c r="CG337" s="6"/>
      <c r="CH337" s="6"/>
      <c r="CI337" s="4" t="str">
        <f t="shared" si="138"/>
        <v/>
      </c>
      <c r="CJ337" s="6"/>
      <c r="CK337" s="6">
        <f>IF(Duombaze!CJ337="",0,INDEX(DU!I:I,MATCH(Duombaze!CJ337,DU!A:A,0),1))</f>
        <v>0</v>
      </c>
      <c r="CL337" s="4">
        <f>IF(Duombaze!CJ337="",0,INDEX(DU!K:K,MATCH(Duombaze!CJ337,DU!A:A,0),1))</f>
        <v>0</v>
      </c>
      <c r="CM337" s="6"/>
      <c r="CN337" s="6"/>
      <c r="CO337" s="6"/>
      <c r="CP337" s="4" t="str">
        <f t="shared" si="139"/>
        <v/>
      </c>
      <c r="CQ337" s="6"/>
      <c r="CR337" s="643"/>
      <c r="CS337" s="643"/>
      <c r="CT337" s="643">
        <f>IF(Duombaze!CR337="",0,INDEX(DU!I:I,MATCH(Duombaze!CR337,DU!A:A,0),1))+IF(Duombaze!CS337="",0,INDEX(DU!I:I,MATCH(Duombaze!CS337,DU!A:A,0),1))</f>
        <v>0</v>
      </c>
      <c r="CU337" s="6">
        <f>IF(Duombaze!CR337="",0,INDEX(DU!K:K,MATCH(Duombaze!CR337,DU!A:A,0),1))+IF(Duombaze!CS337="",0,INDEX(DU!K:K,MATCH(Duombaze!CS337,DU!A:A,0),1))</f>
        <v>0</v>
      </c>
      <c r="CV337" s="6"/>
      <c r="CW337" s="6"/>
      <c r="CX337" s="6"/>
      <c r="CY337" s="4" t="str">
        <f t="shared" si="140"/>
        <v/>
      </c>
      <c r="CZ337" s="6"/>
      <c r="DA337" s="674"/>
      <c r="DB337" s="674"/>
      <c r="DC337" s="674">
        <f>IF(Duombaze!DA337="",0,INDEX(DU!I:I,MATCH(Duombaze!DA337,DU!A:A,0),1))+IF(Duombaze!DB337="",0,INDEX(DU!I:I,MATCH(Duombaze!DB337,DU!A:A,0),1))</f>
        <v>0</v>
      </c>
      <c r="DD337" s="6">
        <f>IF(Duombaze!DA337="",0,INDEX(DU!K:K,MATCH(Duombaze!DA337,DU!A:A,0),1))+IF(Duombaze!DB337="",0,INDEX(DU!K:K,MATCH(Duombaze!DB337,DU!A:A,0),1))</f>
        <v>0</v>
      </c>
      <c r="DE337" s="6"/>
      <c r="DF337" s="6"/>
      <c r="DG337" s="6"/>
      <c r="DH337" s="6" t="str">
        <f t="shared" si="141"/>
        <v/>
      </c>
      <c r="DI337" s="6"/>
      <c r="DJ337" s="674"/>
      <c r="DK337" s="679"/>
      <c r="DL337" s="679">
        <f>IF(Duombaze!DJ337="",0,INDEX(DU!I:I,MATCH(Duombaze!DJ337,DU!A:A,0),1))+IF(Duombaze!DK337="",0,INDEX(DU!I:I,MATCH(Duombaze!DK337,DU!A:A,0),1))</f>
        <v>0</v>
      </c>
      <c r="DM337" s="6">
        <f>IF(Duombaze!DJ337="",0,INDEX(DU!K:K,MATCH(Duombaze!DJ337,DU!A:A,0),1))+IF(Duombaze!DK337="",0,INDEX(DU!K:K,MATCH(Duombaze!DK337,DU!A:A,0),1))</f>
        <v>0</v>
      </c>
      <c r="DN337" s="48"/>
      <c r="DO337" s="48"/>
      <c r="DP337" s="48"/>
      <c r="DQ337" s="4" t="str">
        <f t="shared" si="142"/>
        <v/>
      </c>
      <c r="DR337" s="66"/>
      <c r="DS337" s="694"/>
      <c r="DT337" s="694"/>
      <c r="DU337" s="694"/>
      <c r="DV337" s="694"/>
      <c r="DW337" s="694">
        <f>IF(Duombaze!DS337="",0,INDEX(DU!I:I,MATCH(Duombaze!DS337,DU!A:A,0),1))+IF(Duombaze!DT337="",0,INDEX(DU!I:I,MATCH(Duombaze!DT337,DU!A:A,0),1))+IF(Duombaze!DU337="",0,INDEX(DU!I:I,MATCH(Duombaze!DU337,DU!A:A,0),1))+IF(Duombaze!DV337="",0,INDEX(DU!I:I,MATCH(Duombaze!DV337,DU!A:A,0),1))</f>
        <v>0</v>
      </c>
      <c r="DX337" s="640">
        <f>IF(Duombaze!DS337="",0,INDEX(DU!K:K,MATCH(Duombaze!DS337,DU!A:A,0),1))+IF(Duombaze!DT337="",0,INDEX(DU!K:K,MATCH(Duombaze!DT337,DU!A:A,0),1))+IF(Duombaze!DU337="",0,INDEX(DU!K:K,MATCH(Duombaze!DU337,DU!A:A,0),1))+IF(Duombaze!DV337="",0,INDEX(DU!K:KH,MATCH(Duombaze!DV337,DU!A:A,0),1))</f>
        <v>0</v>
      </c>
      <c r="DY337" s="66"/>
      <c r="DZ337" s="66"/>
      <c r="EA337" s="6"/>
      <c r="EB337" s="6" t="str">
        <f t="shared" si="124"/>
        <v/>
      </c>
      <c r="EC337" s="6"/>
      <c r="ED337" s="6">
        <f>IF(Duombaze!EC337="",0,INDEX(DU!I:I,MATCH(Duombaze!EC337,DU!A:A,0),1))</f>
        <v>0</v>
      </c>
      <c r="EE337" s="640">
        <f>IF(Duombaze!EC337="",0,INDEX(DU!K:K,MATCH(Duombaze!EC337,DU!A:A,0),1))</f>
        <v>0</v>
      </c>
      <c r="EF337" s="6"/>
      <c r="EG337" s="6"/>
      <c r="EH337" s="6"/>
      <c r="EI337" s="4" t="str">
        <f t="shared" si="153"/>
        <v/>
      </c>
      <c r="EJ337" s="6"/>
      <c r="EK337" s="674"/>
      <c r="EL337" s="674"/>
      <c r="EM337" s="674"/>
      <c r="EN337" s="674">
        <f>IF(Duombaze!EK337="",0,INDEX(DU!I:I,MATCH(Duombaze!EK337,DU!A:A,0),1))+IF(Duombaze!EL337="",0,INDEX(DU!I:I,MATCH(Duombaze!EL337,DU!A:A,0),1))+IF(Duombaze!EM337="",0,INDEX(DU!I:I,MATCH(Duombaze!EM337,DU!A:A,0),1))</f>
        <v>0</v>
      </c>
      <c r="EO337" s="6">
        <f>IF(Duombaze!EK337="",0,INDEX(DU!K:K,MATCH(Duombaze!EK337,DU!A:A,0),1))+IF(Duombaze!EL337="",0,INDEX(DU!K:K,MATCH(Duombaze!EL337,DU!A:A,0),1))+IF(Duombaze!EM337="",0,INDEX(DU!K:K,MATCH(Duombaze!EM337,DU!A:A,0),1))</f>
        <v>0</v>
      </c>
      <c r="EP337" s="6"/>
      <c r="EQ337" s="6"/>
      <c r="ER337" s="6"/>
      <c r="ES337" s="4" t="str">
        <f t="shared" si="125"/>
        <v/>
      </c>
      <c r="ET337" s="6"/>
      <c r="EU337" s="6"/>
      <c r="EV337" s="6"/>
      <c r="EW337" s="6"/>
      <c r="EX337" s="6" t="str">
        <f t="shared" si="149"/>
        <v/>
      </c>
      <c r="EY337" s="6"/>
      <c r="EZ337" s="674"/>
      <c r="FA337" s="674"/>
      <c r="FB337" s="674">
        <f>IF(Duombaze!EZ337="",0,INDEX(DU!I:I,MATCH(Duombaze!EZ337,DU!A:A,0),1))+IF(Duombaze!FA337="",0,INDEX(DU!I:I,MATCH(Duombaze!FA337,DU!A:A,0),1))</f>
        <v>0</v>
      </c>
      <c r="FC337" s="6">
        <f>IF(Duombaze!EZ337="",0,INDEX(DU!K:K,MATCH(Duombaze!EZ337,DU!A:A,0),1))+IF(Duombaze!FA337="",0,INDEX(DU!K:K,MATCH(Duombaze!FA337,DU!A:A,0),1))</f>
        <v>0</v>
      </c>
      <c r="FD337" s="6"/>
      <c r="FE337" s="6"/>
      <c r="FF337" s="6"/>
      <c r="FG337" s="6"/>
      <c r="FH337" s="6"/>
      <c r="FI337" s="6"/>
      <c r="FJ337" s="6"/>
      <c r="FK337" s="66"/>
      <c r="FL337" s="14"/>
      <c r="FM337" s="673"/>
      <c r="FN337" s="673"/>
      <c r="FO337" s="673"/>
      <c r="FP337" s="673"/>
      <c r="FQ337" s="673">
        <f>IF(Duombaze!FM337="",0,INDEX(DU!I:I,MATCH(Duombaze!FM337,DU!A:A,0),1))+IF(Duombaze!FN337="",0,INDEX(DU!I:I,MATCH(Duombaze!FN337,DU!A:A,0),1))+IF(Duombaze!FO337="",0,INDEX(DU!I:I,MATCH(Duombaze!FO337,DU!A:A,0),1))+IF(Duombaze!FP337="",0,INDEX(DU!I:I,MATCH(Duombaze!FP337,DU!A:A,0),1))</f>
        <v>0</v>
      </c>
      <c r="FR337" s="671">
        <f>IF(Duombaze!FM337="",0,INDEX(DU!K:K,MATCH(Duombaze!FM337,DU!A:A,0),1))+IF(Duombaze!FN337="",0,INDEX(DU!K:K,MATCH(Duombaze!FN337,DU!A:A,0),1))+IF(Duombaze!FO337="",0,INDEX(DU!K:K,MATCH(Duombaze!FO337,DU!A:A,0),1))+IF(Duombaze!FP337="",0,INDEX(DU!K:K,MATCH(Duombaze!FP337,DU!A:A,0),1))</f>
        <v>0</v>
      </c>
      <c r="FS337" s="7">
        <v>20180605</v>
      </c>
      <c r="FT337" s="33" t="s">
        <v>1850</v>
      </c>
      <c r="FU337" s="110" t="str">
        <f t="shared" ref="FU337:FU338" si="159">IF(FT337&lt;&gt;"",FQ337&amp;" "&amp;FS337&amp;" "&amp;FT337,"")</f>
        <v>0 20180605 Pagrindas su mech. koja, ašys 306E, Furhmann bortai</v>
      </c>
      <c r="FV337" s="33" t="s">
        <v>2210</v>
      </c>
    </row>
    <row r="338" spans="1:185" s="7" customFormat="1" ht="23.45" customHeight="1" x14ac:dyDescent="0.25">
      <c r="A338" s="42">
        <v>7</v>
      </c>
      <c r="B338" s="42" t="s">
        <v>787</v>
      </c>
      <c r="C338" s="12" t="s">
        <v>213</v>
      </c>
      <c r="D338" s="6"/>
      <c r="E338" s="4" t="str">
        <f t="shared" si="158"/>
        <v/>
      </c>
      <c r="F338" s="6"/>
      <c r="G338" s="643"/>
      <c r="H338" s="643"/>
      <c r="I338" s="643"/>
      <c r="J338" s="643"/>
      <c r="K338" s="643"/>
      <c r="L338" s="643"/>
      <c r="M338" s="643"/>
      <c r="N338" s="643"/>
      <c r="O338" s="643"/>
      <c r="P338" s="643">
        <f>IF(Duombaze!G338="",0,INDEX(DU!I:I,MATCH(Duombaze!G338,DU!A:A,0),1))+IF(Duombaze!H338="",0,INDEX(DU!I:I,MATCH(Duombaze!H338,DU!A:A,0),1))+IF(Duombaze!I338="",0,INDEX(DU!I:I,MATCH(Duombaze!I338,DU!A:A,0),1))+IF(Duombaze!J338="",0,INDEX(DU!I:I,MATCH(Duombaze!J338,DU!A:A,0),1))+IF(Duombaze!K338="",0,INDEX(DU!I:I,MATCH(Duombaze!K338,DU!A:A,0),1))+IF(Duombaze!L338="",0,INDEX(DU!I:I,MATCH(Duombaze!L338,DU!A:A,0),1))+IF(Duombaze!M338="",0,INDEX(DU!I:I,MATCH(Duombaze!M338,DU!A:A,0),1))+IF(Duombaze!N338="",0,INDEX(DU!I:I,MATCH(Duombaze!N338,DU!A:A,0),1))+IF(Duombaze!O338="",0,INDEX(DU!I:I,MATCH(Duombaze!O338,DU!A:A,0),1))</f>
        <v>0</v>
      </c>
      <c r="Q338" s="640">
        <f>IF(Duombaze!G338="",0,INDEX(DU!K:K,MATCH(Duombaze!G338,DU!A:A,0),1))+IF(Duombaze!H338="",0,INDEX(DU!K:K,MATCH(Duombaze!H338,DU!A:A,0),1))+IF(Duombaze!I338="",0,INDEX(DU!K:K,MATCH(Duombaze!I338,DU!A:A,0),1))+IF(Duombaze!J338="",0,INDEX(DU!K:K,MATCH(Duombaze!J338,DU!A:A,0),1))+IF(Duombaze!K338="",0,INDEX(DU!K:K,MATCH(Duombaze!K338,DU!A:A,0),1))+IF(Duombaze!L338="",0,INDEX(DU!K:K,MATCH(Duombaze!L338,DU!A:A,0),1))+IF(Duombaze!M338="",0,INDEX(DU!K:K,MATCH(Duombaze!M338,DU!A:A,0),1))+IF(Duombaze!N338="",0,INDEX(DU!K:K,MATCH(Duombaze!N338,DU!A:A,0),1))+IF(Duombaze!O338="",0,INDEX(DU!K:K,MATCH(Duombaze!O338,DU!A:A,0),1))</f>
        <v>0</v>
      </c>
      <c r="R338" s="6"/>
      <c r="S338" s="48"/>
      <c r="T338" s="883"/>
      <c r="U338" s="4">
        <f>IF(Duombaze!T338="",0,INDEX(DU!I:I,MATCH(Duombaze!T338,DU!A:A,0),1))</f>
        <v>0</v>
      </c>
      <c r="V338" s="4">
        <f>IF(Duombaze!T338="",0,INDEX(DU!K:K,MATCH(Duombaze!T338,DU!A:A,0),1))</f>
        <v>0</v>
      </c>
      <c r="W338" s="6"/>
      <c r="X338" s="6"/>
      <c r="Y338" s="858"/>
      <c r="Z338" s="66"/>
      <c r="AA338" s="4" t="str">
        <f t="shared" si="157"/>
        <v/>
      </c>
      <c r="AB338" s="6"/>
      <c r="AC338" s="6">
        <f>IF(Duombaze!AB338="",0,INDEX(DU!I:I,MATCH(Duombaze!AB338,DU!A:A,0),1))</f>
        <v>0</v>
      </c>
      <c r="AD338" s="2">
        <f>IF(Duombaze!AB338="",0,INDEX(DU!K:K,MATCH(Duombaze!AB338,DU!A:A,0),1))</f>
        <v>0</v>
      </c>
      <c r="AE338" s="6"/>
      <c r="AF338" s="6"/>
      <c r="AG338" s="6"/>
      <c r="AH338" s="4" t="str">
        <f t="shared" si="132"/>
        <v/>
      </c>
      <c r="AI338" s="6"/>
      <c r="AJ338" s="643"/>
      <c r="AK338" s="643"/>
      <c r="AL338" s="643"/>
      <c r="AM338" s="643">
        <f>IF(Duombaze!AJ338="",0,INDEX(DU!I:I,MATCH(Duombaze!AJ338,DU!A:A,0),1))+IF(Duombaze!AK338="",0,INDEX(DU!I:I,MATCH(Duombaze!AK338,DU!A:A,0),1))+IF(Duombaze!AL338="",0,INDEX(DU!I:I,MATCH(Duombaze!AL338,DU!A:A,0),1))</f>
        <v>0</v>
      </c>
      <c r="AN338" s="643">
        <f>IF(Duombaze!AJ338="",0,INDEX(DU!K:K,MATCH(Duombaze!AJ338,DU!A:A,0),1))+IF(Duombaze!AK338="",0,INDEX(DU!K:K,MATCH(Duombaze!AK338,DU!A:A,0),1))+IF(Duombaze!AL338="",0,INDEX(DU!K:K,MATCH(Duombaze!AL338,DU!A:A,0),1))</f>
        <v>0</v>
      </c>
      <c r="AO338" s="6"/>
      <c r="AP338" s="6"/>
      <c r="AQ338" s="6"/>
      <c r="AR338" s="4" t="str">
        <f t="shared" si="136"/>
        <v/>
      </c>
      <c r="AS338" s="6"/>
      <c r="AT338" s="643"/>
      <c r="AU338" s="643"/>
      <c r="AV338" s="643"/>
      <c r="AW338" s="643"/>
      <c r="AX338" s="643"/>
      <c r="AY338" s="643"/>
      <c r="AZ338" s="643"/>
      <c r="BA338" s="643"/>
      <c r="BB338" s="643"/>
      <c r="BC338" s="643">
        <f>IF(Duombaze!AT338="",0,INDEX(DU!I:I,MATCH(Duombaze!AT338,DU!A:A,0),1))+IF(Duombaze!AU338="",0,INDEX(DU!I:I,MATCH(Duombaze!AU338,DU!A:A,0),1))+IF(Duombaze!AV338="",0,INDEX(DU!I:I,MATCH(Duombaze!AV338,DU!A:A,0),1))+IF(Duombaze!AW338="",0,INDEX(DU!I:I,MATCH(Duombaze!AW338,DU!A:A,0),1))+IF(Duombaze!AX338="",0,INDEX(DU!I:I,MATCH(Duombaze!AX338,DU!A:A,0),1))+IF(Duombaze!AY338="",0,INDEX(DU!I:I,MATCH(Duombaze!AY338,DU!A:A,0),1))+IF(Duombaze!AZ338="",0,INDEX(DU!I:I,MATCH(Duombaze!AZ338,DU!A:A,0),1))+IF(Duombaze!BA338="",0,INDEX(DU!I:I,MATCH(Duombaze!BA338,DU!A:A,0),1))+IF(Duombaze!BB338="",0,INDEX(DU!I:I,MATCH(Duombaze!BB338,DU!A:A,0),1))</f>
        <v>0</v>
      </c>
      <c r="BD338" s="640">
        <f>IF(Duombaze!AT338="",0,INDEX(DU!K:K,MATCH(Duombaze!AT338,DU!A:A,0),1))+IF(Duombaze!AU338="",0,INDEX(DU!K:K,MATCH(Duombaze!AU338,DU!A:A,0),1))+IF(Duombaze!AV338="",0,INDEX(DU!K:K,MATCH(Duombaze!AV338,DU!A:A,0),1))+IF(Duombaze!AW338="",0,INDEX(DU!K:K,MATCH(Duombaze!AW338,DU!A:A,0),1))+IF(Duombaze!AX338="",0,INDEX(DU!K:K,MATCH(Duombaze!AX338,DU!A:A,0),1))+IF(Duombaze!AY338="",0,INDEX(DU!K:K,MATCH(Duombaze!AY338,DU!A:A,0),1))+IF(Duombaze!AZ338="",0,INDEX(DU!K:K,MATCH(Duombaze!AZ338,DU!A:A,0),1))+IF(Duombaze!BA338="",0,INDEX(DU!K:K,MATCH(Duombaze!BA338,DU!A:A,0),1))+IF(Duombaze!BB338="",0,INDEX(DU!K:K,MATCH(Duombaze!BB338,DU!A:A,0),1))</f>
        <v>0</v>
      </c>
      <c r="BE338" s="6"/>
      <c r="BF338" s="6"/>
      <c r="BG338" s="66"/>
      <c r="BH338" s="4" t="str">
        <f t="shared" si="155"/>
        <v/>
      </c>
      <c r="BI338" s="6"/>
      <c r="BJ338" s="643"/>
      <c r="BK338" s="643"/>
      <c r="BL338" s="643"/>
      <c r="BM338" s="640">
        <f>IF(Duombaze!BJ338="",0,INDEX(DU!I:I,MATCH(Duombaze!BJ338,DU!A:A,0),1))+IF(Duombaze!BK338="",0,INDEX(DU!I:I,MATCH(Duombaze!BK338,DU!A:A,0),1))+IF(Duombaze!BL338="",0,INDEX(DU!I:I,MATCH(Duombaze!BL338,DU!A:A,0),1))</f>
        <v>0</v>
      </c>
      <c r="BN338" s="640">
        <f>IF(Duombaze!BJ338="",0,INDEX(DU!K:K,MATCH(Duombaze!BJ338,DU!A:A,0),1))+IF(Duombaze!BK338="",0,INDEX(DU!K:K,MATCH(Duombaze!BK338,DU!A:A,0),1))+IF(Duombaze!BL338="",0,INDEX(DU!K:K,MATCH(Duombaze!BL338,DU!A:A,0),1))</f>
        <v>0</v>
      </c>
      <c r="BO338" s="6"/>
      <c r="BP338" s="6"/>
      <c r="BQ338" s="6"/>
      <c r="BR338" s="6" t="str">
        <f t="shared" si="150"/>
        <v/>
      </c>
      <c r="BS338" s="6"/>
      <c r="BT338" s="6"/>
      <c r="BU338" s="6"/>
      <c r="BV338" s="6"/>
      <c r="BW338" s="6">
        <f>IF(Duombaze!BT338="",0,INDEX(DU!I:I,MATCH(Duombaze!BT338,DU!A:A,0),1))+IF(Duombaze!BU338="",0,INDEX(DU!I:I,MATCH(Duombaze!BU338,DU!A:A,0),1))+IF(Duombaze!BV338="",0,INDEX(DU!I:I,MATCH(Duombaze!BV338,DU!A:A,0),1))</f>
        <v>0</v>
      </c>
      <c r="BX338" s="6">
        <f>IF(Duombaze!BT338="",0,INDEX(DU!K:K,MATCH(Duombaze!BT338,DU!A:A,0),1))+IF(Duombaze!BU338="",0,INDEX(DU!K:K,MATCH(Duombaze!BU338,DU!A:A,0),1))+IF(Duombaze!BV338="",0,INDEX(DU!K:K,MATCH(Duombaze!BV338,DU!A:A,0),1))</f>
        <v>0</v>
      </c>
      <c r="BY338" s="6"/>
      <c r="BZ338" s="6"/>
      <c r="CA338" s="6"/>
      <c r="CB338" s="6" t="str">
        <f t="shared" si="152"/>
        <v/>
      </c>
      <c r="CC338" s="6"/>
      <c r="CD338" s="6">
        <f>IF(Duombaze!CC338="",0,INDEX(DU!I:I,MATCH(Duombaze!CC338,DU!A:A,0),1))</f>
        <v>0</v>
      </c>
      <c r="CE338" s="4">
        <f>IF(Duombaze!CC338="",0,INDEX(DU!K:K,MATCH(Duombaze!CC338,DU!A:A,0),1))</f>
        <v>0</v>
      </c>
      <c r="CF338" s="6"/>
      <c r="CG338" s="6"/>
      <c r="CH338" s="6"/>
      <c r="CI338" s="4" t="str">
        <f t="shared" si="138"/>
        <v/>
      </c>
      <c r="CJ338" s="6"/>
      <c r="CK338" s="6">
        <f>IF(Duombaze!CJ338="",0,INDEX(DU!I:I,MATCH(Duombaze!CJ338,DU!A:A,0),1))</f>
        <v>0</v>
      </c>
      <c r="CL338" s="4">
        <f>IF(Duombaze!CJ338="",0,INDEX(DU!K:K,MATCH(Duombaze!CJ338,DU!A:A,0),1))</f>
        <v>0</v>
      </c>
      <c r="CM338" s="6"/>
      <c r="CN338" s="6"/>
      <c r="CO338" s="6"/>
      <c r="CP338" s="4" t="str">
        <f t="shared" si="139"/>
        <v/>
      </c>
      <c r="CQ338" s="6"/>
      <c r="CR338" s="643"/>
      <c r="CS338" s="643"/>
      <c r="CT338" s="643">
        <f>IF(Duombaze!CR338="",0,INDEX(DU!I:I,MATCH(Duombaze!CR338,DU!A:A,0),1))+IF(Duombaze!CS338="",0,INDEX(DU!I:I,MATCH(Duombaze!CS338,DU!A:A,0),1))</f>
        <v>0</v>
      </c>
      <c r="CU338" s="6">
        <f>IF(Duombaze!CR338="",0,INDEX(DU!K:K,MATCH(Duombaze!CR338,DU!A:A,0),1))+IF(Duombaze!CS338="",0,INDEX(DU!K:K,MATCH(Duombaze!CS338,DU!A:A,0),1))</f>
        <v>0</v>
      </c>
      <c r="CV338" s="6"/>
      <c r="CW338" s="6"/>
      <c r="CX338" s="6"/>
      <c r="CY338" s="4" t="str">
        <f t="shared" si="140"/>
        <v/>
      </c>
      <c r="CZ338" s="6"/>
      <c r="DA338" s="674"/>
      <c r="DB338" s="674"/>
      <c r="DC338" s="674">
        <f>IF(Duombaze!DA338="",0,INDEX(DU!I:I,MATCH(Duombaze!DA338,DU!A:A,0),1))+IF(Duombaze!DB338="",0,INDEX(DU!I:I,MATCH(Duombaze!DB338,DU!A:A,0),1))</f>
        <v>0</v>
      </c>
      <c r="DD338" s="6">
        <f>IF(Duombaze!DA338="",0,INDEX(DU!K:K,MATCH(Duombaze!DA338,DU!A:A,0),1))+IF(Duombaze!DB338="",0,INDEX(DU!K:K,MATCH(Duombaze!DB338,DU!A:A,0),1))</f>
        <v>0</v>
      </c>
      <c r="DE338" s="6"/>
      <c r="DF338" s="6"/>
      <c r="DG338" s="6"/>
      <c r="DH338" s="6" t="str">
        <f t="shared" si="141"/>
        <v/>
      </c>
      <c r="DI338" s="6"/>
      <c r="DJ338" s="674"/>
      <c r="DK338" s="679"/>
      <c r="DL338" s="679">
        <f>IF(Duombaze!DJ338="",0,INDEX(DU!I:I,MATCH(Duombaze!DJ338,DU!A:A,0),1))+IF(Duombaze!DK338="",0,INDEX(DU!I:I,MATCH(Duombaze!DK338,DU!A:A,0),1))</f>
        <v>0</v>
      </c>
      <c r="DM338" s="6">
        <f>IF(Duombaze!DJ338="",0,INDEX(DU!K:K,MATCH(Duombaze!DJ338,DU!A:A,0),1))+IF(Duombaze!DK338="",0,INDEX(DU!K:K,MATCH(Duombaze!DK338,DU!A:A,0),1))</f>
        <v>0</v>
      </c>
      <c r="DN338" s="48"/>
      <c r="DO338" s="48"/>
      <c r="DP338" s="48"/>
      <c r="DQ338" s="4" t="str">
        <f t="shared" si="142"/>
        <v/>
      </c>
      <c r="DR338" s="66"/>
      <c r="DS338" s="694"/>
      <c r="DT338" s="694"/>
      <c r="DU338" s="694"/>
      <c r="DV338" s="694"/>
      <c r="DW338" s="694">
        <f>IF(Duombaze!DS338="",0,INDEX(DU!I:I,MATCH(Duombaze!DS338,DU!A:A,0),1))+IF(Duombaze!DT338="",0,INDEX(DU!I:I,MATCH(Duombaze!DT338,DU!A:A,0),1))+IF(Duombaze!DU338="",0,INDEX(DU!I:I,MATCH(Duombaze!DU338,DU!A:A,0),1))+IF(Duombaze!DV338="",0,INDEX(DU!I:I,MATCH(Duombaze!DV338,DU!A:A,0),1))</f>
        <v>0</v>
      </c>
      <c r="DX338" s="640">
        <f>IF(Duombaze!DS338="",0,INDEX(DU!K:K,MATCH(Duombaze!DS338,DU!A:A,0),1))+IF(Duombaze!DT338="",0,INDEX(DU!K:K,MATCH(Duombaze!DT338,DU!A:A,0),1))+IF(Duombaze!DU338="",0,INDEX(DU!K:K,MATCH(Duombaze!DU338,DU!A:A,0),1))+IF(Duombaze!DV338="",0,INDEX(DU!K:KH,MATCH(Duombaze!DV338,DU!A:A,0),1))</f>
        <v>0</v>
      </c>
      <c r="DY338" s="66"/>
      <c r="DZ338" s="66"/>
      <c r="EA338" s="6"/>
      <c r="EB338" s="6" t="str">
        <f t="shared" ref="EB338:EB401" si="160">IF(EA338&lt;&gt;"",A338&amp;" "&amp;C338&amp;" "&amp;EA338,"")</f>
        <v/>
      </c>
      <c r="EC338" s="6"/>
      <c r="ED338" s="6">
        <f>IF(Duombaze!EC338="",0,INDEX(DU!I:I,MATCH(Duombaze!EC338,DU!A:A,0),1))</f>
        <v>0</v>
      </c>
      <c r="EE338" s="640">
        <f>IF(Duombaze!EC338="",0,INDEX(DU!K:K,MATCH(Duombaze!EC338,DU!A:A,0),1))</f>
        <v>0</v>
      </c>
      <c r="EF338" s="6"/>
      <c r="EG338" s="6"/>
      <c r="EH338" s="6"/>
      <c r="EI338" s="4" t="str">
        <f t="shared" si="153"/>
        <v/>
      </c>
      <c r="EJ338" s="6"/>
      <c r="EK338" s="674"/>
      <c r="EL338" s="674"/>
      <c r="EM338" s="674"/>
      <c r="EN338" s="674">
        <f>IF(Duombaze!EK338="",0,INDEX(DU!I:I,MATCH(Duombaze!EK338,DU!A:A,0),1))+IF(Duombaze!EL338="",0,INDEX(DU!I:I,MATCH(Duombaze!EL338,DU!A:A,0),1))+IF(Duombaze!EM338="",0,INDEX(DU!I:I,MATCH(Duombaze!EM338,DU!A:A,0),1))</f>
        <v>0</v>
      </c>
      <c r="EO338" s="6">
        <f>IF(Duombaze!EK338="",0,INDEX(DU!K:K,MATCH(Duombaze!EK338,DU!A:A,0),1))+IF(Duombaze!EL338="",0,INDEX(DU!K:K,MATCH(Duombaze!EL338,DU!A:A,0),1))+IF(Duombaze!EM338="",0,INDEX(DU!K:K,MATCH(Duombaze!EM338,DU!A:A,0),1))</f>
        <v>0</v>
      </c>
      <c r="EP338" s="6"/>
      <c r="EQ338" s="6"/>
      <c r="ER338" s="6"/>
      <c r="ES338" s="4" t="str">
        <f t="shared" ref="ES338:ES401" si="161">IF(ER338&lt;&gt;"",A338&amp;" "&amp;C338&amp;" "&amp;ER338,"")</f>
        <v/>
      </c>
      <c r="ET338" s="6"/>
      <c r="EU338" s="6"/>
      <c r="EV338" s="6"/>
      <c r="EW338" s="6"/>
      <c r="EX338" s="6" t="str">
        <f t="shared" si="149"/>
        <v/>
      </c>
      <c r="EY338" s="6"/>
      <c r="EZ338" s="674"/>
      <c r="FA338" s="674"/>
      <c r="FB338" s="674">
        <f>IF(Duombaze!EZ338="",0,INDEX(DU!I:I,MATCH(Duombaze!EZ338,DU!A:A,0),1))+IF(Duombaze!FA338="",0,INDEX(DU!I:I,MATCH(Duombaze!FA338,DU!A:A,0),1))</f>
        <v>0</v>
      </c>
      <c r="FC338" s="6">
        <f>IF(Duombaze!EZ338="",0,INDEX(DU!K:K,MATCH(Duombaze!EZ338,DU!A:A,0),1))+IF(Duombaze!FA338="",0,INDEX(DU!K:K,MATCH(Duombaze!FA338,DU!A:A,0),1))</f>
        <v>0</v>
      </c>
      <c r="FD338" s="6"/>
      <c r="FE338" s="6"/>
      <c r="FF338" s="6"/>
      <c r="FG338" s="6"/>
      <c r="FH338" s="6"/>
      <c r="FI338" s="6"/>
      <c r="FJ338" s="6"/>
      <c r="FK338" s="66"/>
      <c r="FL338" s="14"/>
      <c r="FM338" s="673"/>
      <c r="FN338" s="673"/>
      <c r="FO338" s="673"/>
      <c r="FP338" s="673"/>
      <c r="FQ338" s="673">
        <f>IF(Duombaze!FM338="",0,INDEX(DU!I:I,MATCH(Duombaze!FM338,DU!A:A,0),1))+IF(Duombaze!FN338="",0,INDEX(DU!I:I,MATCH(Duombaze!FN338,DU!A:A,0),1))+IF(Duombaze!FO338="",0,INDEX(DU!I:I,MATCH(Duombaze!FO338,DU!A:A,0),1))+IF(Duombaze!FP338="",0,INDEX(DU!I:I,MATCH(Duombaze!FP338,DU!A:A,0),1))</f>
        <v>0</v>
      </c>
      <c r="FR338" s="671">
        <f>IF(Duombaze!FM338="",0,INDEX(DU!K:K,MATCH(Duombaze!FM338,DU!A:A,0),1))+IF(Duombaze!FN338="",0,INDEX(DU!K:K,MATCH(Duombaze!FN338,DU!A:A,0),1))+IF(Duombaze!FO338="",0,INDEX(DU!K:K,MATCH(Duombaze!FO338,DU!A:A,0),1))+IF(Duombaze!FP338="",0,INDEX(DU!K:K,MATCH(Duombaze!FP338,DU!A:A,0),1))</f>
        <v>0</v>
      </c>
      <c r="FS338" s="7">
        <v>20180605</v>
      </c>
      <c r="FT338" s="33" t="s">
        <v>1690</v>
      </c>
      <c r="FU338" s="110" t="str">
        <f t="shared" si="159"/>
        <v>0 20180605 Pagrindas su hidr. koja  PIP02, ašys 306E</v>
      </c>
      <c r="FV338" s="33" t="s">
        <v>2772</v>
      </c>
    </row>
    <row r="339" spans="1:185" s="7" customFormat="1" ht="23.45" customHeight="1" x14ac:dyDescent="0.25">
      <c r="A339" s="42">
        <v>8</v>
      </c>
      <c r="B339" s="42" t="s">
        <v>787</v>
      </c>
      <c r="C339" s="12" t="s">
        <v>213</v>
      </c>
      <c r="D339" s="6"/>
      <c r="E339" s="4" t="str">
        <f t="shared" si="158"/>
        <v/>
      </c>
      <c r="F339" s="6"/>
      <c r="G339" s="643"/>
      <c r="H339" s="643"/>
      <c r="I339" s="643"/>
      <c r="J339" s="643"/>
      <c r="K339" s="643"/>
      <c r="L339" s="643"/>
      <c r="M339" s="643"/>
      <c r="N339" s="643"/>
      <c r="O339" s="643"/>
      <c r="P339" s="643">
        <f>IF(Duombaze!G339="",0,INDEX(DU!I:I,MATCH(Duombaze!G339,DU!A:A,0),1))+IF(Duombaze!H339="",0,INDEX(DU!I:I,MATCH(Duombaze!H339,DU!A:A,0),1))+IF(Duombaze!I339="",0,INDEX(DU!I:I,MATCH(Duombaze!I339,DU!A:A,0),1))+IF(Duombaze!J339="",0,INDEX(DU!I:I,MATCH(Duombaze!J339,DU!A:A,0),1))+IF(Duombaze!K339="",0,INDEX(DU!I:I,MATCH(Duombaze!K339,DU!A:A,0),1))+IF(Duombaze!L339="",0,INDEX(DU!I:I,MATCH(Duombaze!L339,DU!A:A,0),1))+IF(Duombaze!M339="",0,INDEX(DU!I:I,MATCH(Duombaze!M339,DU!A:A,0),1))+IF(Duombaze!N339="",0,INDEX(DU!I:I,MATCH(Duombaze!N339,DU!A:A,0),1))+IF(Duombaze!O339="",0,INDEX(DU!I:I,MATCH(Duombaze!O339,DU!A:A,0),1))</f>
        <v>0</v>
      </c>
      <c r="Q339" s="640">
        <f>IF(Duombaze!G339="",0,INDEX(DU!K:K,MATCH(Duombaze!G339,DU!A:A,0),1))+IF(Duombaze!H339="",0,INDEX(DU!K:K,MATCH(Duombaze!H339,DU!A:A,0),1))+IF(Duombaze!I339="",0,INDEX(DU!K:K,MATCH(Duombaze!I339,DU!A:A,0),1))+IF(Duombaze!J339="",0,INDEX(DU!K:K,MATCH(Duombaze!J339,DU!A:A,0),1))+IF(Duombaze!K339="",0,INDEX(DU!K:K,MATCH(Duombaze!K339,DU!A:A,0),1))+IF(Duombaze!L339="",0,INDEX(DU!K:K,MATCH(Duombaze!L339,DU!A:A,0),1))+IF(Duombaze!M339="",0,INDEX(DU!K:K,MATCH(Duombaze!M339,DU!A:A,0),1))+IF(Duombaze!N339="",0,INDEX(DU!K:K,MATCH(Duombaze!N339,DU!A:A,0),1))+IF(Duombaze!O339="",0,INDEX(DU!K:K,MATCH(Duombaze!O339,DU!A:A,0),1))</f>
        <v>0</v>
      </c>
      <c r="R339" s="6"/>
      <c r="S339" s="48"/>
      <c r="T339" s="883"/>
      <c r="U339" s="4">
        <f>IF(Duombaze!T339="",0,INDEX(DU!I:I,MATCH(Duombaze!T339,DU!A:A,0),1))</f>
        <v>0</v>
      </c>
      <c r="V339" s="4">
        <f>IF(Duombaze!T339="",0,INDEX(DU!K:K,MATCH(Duombaze!T339,DU!A:A,0),1))</f>
        <v>0</v>
      </c>
      <c r="W339" s="6"/>
      <c r="X339" s="6"/>
      <c r="Y339" s="858"/>
      <c r="Z339" s="66"/>
      <c r="AA339" s="4" t="str">
        <f t="shared" si="157"/>
        <v/>
      </c>
      <c r="AB339" s="6"/>
      <c r="AC339" s="6">
        <f>IF(Duombaze!AB339="",0,INDEX(DU!I:I,MATCH(Duombaze!AB339,DU!A:A,0),1))</f>
        <v>0</v>
      </c>
      <c r="AD339" s="2">
        <f>IF(Duombaze!AB339="",0,INDEX(DU!K:K,MATCH(Duombaze!AB339,DU!A:A,0),1))</f>
        <v>0</v>
      </c>
      <c r="AE339" s="6"/>
      <c r="AF339" s="6"/>
      <c r="AG339" s="6"/>
      <c r="AH339" s="4" t="str">
        <f t="shared" si="132"/>
        <v/>
      </c>
      <c r="AI339" s="6"/>
      <c r="AJ339" s="643"/>
      <c r="AK339" s="643"/>
      <c r="AL339" s="643"/>
      <c r="AM339" s="643">
        <f>IF(Duombaze!AJ339="",0,INDEX(DU!I:I,MATCH(Duombaze!AJ339,DU!A:A,0),1))+IF(Duombaze!AK339="",0,INDEX(DU!I:I,MATCH(Duombaze!AK339,DU!A:A,0),1))+IF(Duombaze!AL339="",0,INDEX(DU!I:I,MATCH(Duombaze!AL339,DU!A:A,0),1))</f>
        <v>0</v>
      </c>
      <c r="AN339" s="643">
        <f>IF(Duombaze!AJ339="",0,INDEX(DU!K:K,MATCH(Duombaze!AJ339,DU!A:A,0),1))+IF(Duombaze!AK339="",0,INDEX(DU!K:K,MATCH(Duombaze!AK339,DU!A:A,0),1))+IF(Duombaze!AL339="",0,INDEX(DU!K:K,MATCH(Duombaze!AL339,DU!A:A,0),1))</f>
        <v>0</v>
      </c>
      <c r="AO339" s="6"/>
      <c r="AP339" s="6"/>
      <c r="AQ339" s="6"/>
      <c r="AR339" s="4" t="str">
        <f t="shared" si="136"/>
        <v/>
      </c>
      <c r="AS339" s="6"/>
      <c r="AT339" s="643"/>
      <c r="AU339" s="643"/>
      <c r="AV339" s="643"/>
      <c r="AW339" s="643"/>
      <c r="AX339" s="643"/>
      <c r="AY339" s="643"/>
      <c r="AZ339" s="643"/>
      <c r="BA339" s="643"/>
      <c r="BB339" s="643"/>
      <c r="BC339" s="643">
        <f>IF(Duombaze!AT339="",0,INDEX(DU!I:I,MATCH(Duombaze!AT339,DU!A:A,0),1))+IF(Duombaze!AU339="",0,INDEX(DU!I:I,MATCH(Duombaze!AU339,DU!A:A,0),1))+IF(Duombaze!AV339="",0,INDEX(DU!I:I,MATCH(Duombaze!AV339,DU!A:A,0),1))+IF(Duombaze!AW339="",0,INDEX(DU!I:I,MATCH(Duombaze!AW339,DU!A:A,0),1))+IF(Duombaze!AX339="",0,INDEX(DU!I:I,MATCH(Duombaze!AX339,DU!A:A,0),1))+IF(Duombaze!AY339="",0,INDEX(DU!I:I,MATCH(Duombaze!AY339,DU!A:A,0),1))+IF(Duombaze!AZ339="",0,INDEX(DU!I:I,MATCH(Duombaze!AZ339,DU!A:A,0),1))+IF(Duombaze!BA339="",0,INDEX(DU!I:I,MATCH(Duombaze!BA339,DU!A:A,0),1))+IF(Duombaze!BB339="",0,INDEX(DU!I:I,MATCH(Duombaze!BB339,DU!A:A,0),1))</f>
        <v>0</v>
      </c>
      <c r="BD339" s="640">
        <f>IF(Duombaze!AT339="",0,INDEX(DU!K:K,MATCH(Duombaze!AT339,DU!A:A,0),1))+IF(Duombaze!AU339="",0,INDEX(DU!K:K,MATCH(Duombaze!AU339,DU!A:A,0),1))+IF(Duombaze!AV339="",0,INDEX(DU!K:K,MATCH(Duombaze!AV339,DU!A:A,0),1))+IF(Duombaze!AW339="",0,INDEX(DU!K:K,MATCH(Duombaze!AW339,DU!A:A,0),1))+IF(Duombaze!AX339="",0,INDEX(DU!K:K,MATCH(Duombaze!AX339,DU!A:A,0),1))+IF(Duombaze!AY339="",0,INDEX(DU!K:K,MATCH(Duombaze!AY339,DU!A:A,0),1))+IF(Duombaze!AZ339="",0,INDEX(DU!K:K,MATCH(Duombaze!AZ339,DU!A:A,0),1))+IF(Duombaze!BA339="",0,INDEX(DU!K:K,MATCH(Duombaze!BA339,DU!A:A,0),1))+IF(Duombaze!BB339="",0,INDEX(DU!K:K,MATCH(Duombaze!BB339,DU!A:A,0),1))</f>
        <v>0</v>
      </c>
      <c r="BE339" s="6"/>
      <c r="BF339" s="6"/>
      <c r="BG339" s="66"/>
      <c r="BH339" s="4" t="str">
        <f t="shared" si="155"/>
        <v/>
      </c>
      <c r="BI339" s="6"/>
      <c r="BJ339" s="643"/>
      <c r="BK339" s="643"/>
      <c r="BL339" s="643"/>
      <c r="BM339" s="640">
        <f>IF(Duombaze!BJ339="",0,INDEX(DU!I:I,MATCH(Duombaze!BJ339,DU!A:A,0),1))+IF(Duombaze!BK339="",0,INDEX(DU!I:I,MATCH(Duombaze!BK339,DU!A:A,0),1))+IF(Duombaze!BL339="",0,INDEX(DU!I:I,MATCH(Duombaze!BL339,DU!A:A,0),1))</f>
        <v>0</v>
      </c>
      <c r="BN339" s="640">
        <f>IF(Duombaze!BJ339="",0,INDEX(DU!K:K,MATCH(Duombaze!BJ339,DU!A:A,0),1))+IF(Duombaze!BK339="",0,INDEX(DU!K:K,MATCH(Duombaze!BK339,DU!A:A,0),1))+IF(Duombaze!BL339="",0,INDEX(DU!K:K,MATCH(Duombaze!BL339,DU!A:A,0),1))</f>
        <v>0</v>
      </c>
      <c r="BO339" s="6"/>
      <c r="BP339" s="6"/>
      <c r="BQ339" s="6"/>
      <c r="BR339" s="6" t="str">
        <f t="shared" si="150"/>
        <v/>
      </c>
      <c r="BS339" s="6"/>
      <c r="BT339" s="6"/>
      <c r="BU339" s="6"/>
      <c r="BV339" s="6"/>
      <c r="BW339" s="6">
        <f>IF(Duombaze!BT339="",0,INDEX(DU!I:I,MATCH(Duombaze!BT339,DU!A:A,0),1))+IF(Duombaze!BU339="",0,INDEX(DU!I:I,MATCH(Duombaze!BU339,DU!A:A,0),1))+IF(Duombaze!BV339="",0,INDEX(DU!I:I,MATCH(Duombaze!BV339,DU!A:A,0),1))</f>
        <v>0</v>
      </c>
      <c r="BX339" s="6">
        <f>IF(Duombaze!BT339="",0,INDEX(DU!K:K,MATCH(Duombaze!BT339,DU!A:A,0),1))+IF(Duombaze!BU339="",0,INDEX(DU!K:K,MATCH(Duombaze!BU339,DU!A:A,0),1))+IF(Duombaze!BV339="",0,INDEX(DU!K:K,MATCH(Duombaze!BV339,DU!A:A,0),1))</f>
        <v>0</v>
      </c>
      <c r="BY339" s="6"/>
      <c r="BZ339" s="6"/>
      <c r="CA339" s="6"/>
      <c r="CB339" s="6" t="str">
        <f t="shared" si="152"/>
        <v/>
      </c>
      <c r="CC339" s="6"/>
      <c r="CD339" s="6">
        <f>IF(Duombaze!CC339="",0,INDEX(DU!I:I,MATCH(Duombaze!CC339,DU!A:A,0),1))</f>
        <v>0</v>
      </c>
      <c r="CE339" s="4">
        <f>IF(Duombaze!CC339="",0,INDEX(DU!K:K,MATCH(Duombaze!CC339,DU!A:A,0),1))</f>
        <v>0</v>
      </c>
      <c r="CF339" s="6"/>
      <c r="CG339" s="6"/>
      <c r="CH339" s="6"/>
      <c r="CI339" s="4" t="str">
        <f t="shared" si="138"/>
        <v/>
      </c>
      <c r="CJ339" s="6"/>
      <c r="CK339" s="6">
        <f>IF(Duombaze!CJ339="",0,INDEX(DU!I:I,MATCH(Duombaze!CJ339,DU!A:A,0),1))</f>
        <v>0</v>
      </c>
      <c r="CL339" s="4">
        <f>IF(Duombaze!CJ339="",0,INDEX(DU!K:K,MATCH(Duombaze!CJ339,DU!A:A,0),1))</f>
        <v>0</v>
      </c>
      <c r="CM339" s="6"/>
      <c r="CN339" s="6"/>
      <c r="CO339" s="6"/>
      <c r="CP339" s="4" t="str">
        <f t="shared" si="139"/>
        <v/>
      </c>
      <c r="CQ339" s="6"/>
      <c r="CR339" s="643"/>
      <c r="CS339" s="643"/>
      <c r="CT339" s="643">
        <f>IF(Duombaze!CR339="",0,INDEX(DU!I:I,MATCH(Duombaze!CR339,DU!A:A,0),1))+IF(Duombaze!CS339="",0,INDEX(DU!I:I,MATCH(Duombaze!CS339,DU!A:A,0),1))</f>
        <v>0</v>
      </c>
      <c r="CU339" s="6">
        <f>IF(Duombaze!CR339="",0,INDEX(DU!K:K,MATCH(Duombaze!CR339,DU!A:A,0),1))+IF(Duombaze!CS339="",0,INDEX(DU!K:K,MATCH(Duombaze!CS339,DU!A:A,0),1))</f>
        <v>0</v>
      </c>
      <c r="CV339" s="6"/>
      <c r="CW339" s="6"/>
      <c r="CX339" s="6"/>
      <c r="CY339" s="4" t="str">
        <f t="shared" si="140"/>
        <v/>
      </c>
      <c r="CZ339" s="6"/>
      <c r="DA339" s="674"/>
      <c r="DB339" s="674"/>
      <c r="DC339" s="674">
        <f>IF(Duombaze!DA339="",0,INDEX(DU!I:I,MATCH(Duombaze!DA339,DU!A:A,0),1))+IF(Duombaze!DB339="",0,INDEX(DU!I:I,MATCH(Duombaze!DB339,DU!A:A,0),1))</f>
        <v>0</v>
      </c>
      <c r="DD339" s="6">
        <f>IF(Duombaze!DA339="",0,INDEX(DU!K:K,MATCH(Duombaze!DA339,DU!A:A,0),1))+IF(Duombaze!DB339="",0,INDEX(DU!K:K,MATCH(Duombaze!DB339,DU!A:A,0),1))</f>
        <v>0</v>
      </c>
      <c r="DE339" s="6"/>
      <c r="DF339" s="6"/>
      <c r="DG339" s="6"/>
      <c r="DH339" s="6" t="str">
        <f t="shared" si="141"/>
        <v/>
      </c>
      <c r="DI339" s="6"/>
      <c r="DJ339" s="674"/>
      <c r="DK339" s="679"/>
      <c r="DL339" s="679">
        <f>IF(Duombaze!DJ339="",0,INDEX(DU!I:I,MATCH(Duombaze!DJ339,DU!A:A,0),1))+IF(Duombaze!DK339="",0,INDEX(DU!I:I,MATCH(Duombaze!DK339,DU!A:A,0),1))</f>
        <v>0</v>
      </c>
      <c r="DM339" s="6">
        <f>IF(Duombaze!DJ339="",0,INDEX(DU!K:K,MATCH(Duombaze!DJ339,DU!A:A,0),1))+IF(Duombaze!DK339="",0,INDEX(DU!K:K,MATCH(Duombaze!DK339,DU!A:A,0),1))</f>
        <v>0</v>
      </c>
      <c r="DN339" s="48"/>
      <c r="DO339" s="48"/>
      <c r="DP339" s="48"/>
      <c r="DQ339" s="4" t="str">
        <f t="shared" si="142"/>
        <v/>
      </c>
      <c r="DR339" s="66"/>
      <c r="DS339" s="694"/>
      <c r="DT339" s="694"/>
      <c r="DU339" s="694"/>
      <c r="DV339" s="694"/>
      <c r="DW339" s="694">
        <f>IF(Duombaze!DS339="",0,INDEX(DU!I:I,MATCH(Duombaze!DS339,DU!A:A,0),1))+IF(Duombaze!DT339="",0,INDEX(DU!I:I,MATCH(Duombaze!DT339,DU!A:A,0),1))+IF(Duombaze!DU339="",0,INDEX(DU!I:I,MATCH(Duombaze!DU339,DU!A:A,0),1))+IF(Duombaze!DV339="",0,INDEX(DU!I:I,MATCH(Duombaze!DV339,DU!A:A,0),1))</f>
        <v>0</v>
      </c>
      <c r="DX339" s="640">
        <f>IF(Duombaze!DS339="",0,INDEX(DU!K:K,MATCH(Duombaze!DS339,DU!A:A,0),1))+IF(Duombaze!DT339="",0,INDEX(DU!K:K,MATCH(Duombaze!DT339,DU!A:A,0),1))+IF(Duombaze!DU339="",0,INDEX(DU!K:K,MATCH(Duombaze!DU339,DU!A:A,0),1))+IF(Duombaze!DV339="",0,INDEX(DU!K:KH,MATCH(Duombaze!DV339,DU!A:A,0),1))</f>
        <v>0</v>
      </c>
      <c r="DY339" s="66"/>
      <c r="DZ339" s="66"/>
      <c r="EA339" s="6"/>
      <c r="EB339" s="6" t="str">
        <f t="shared" si="160"/>
        <v/>
      </c>
      <c r="EC339" s="6"/>
      <c r="ED339" s="6">
        <f>IF(Duombaze!EC339="",0,INDEX(DU!I:I,MATCH(Duombaze!EC339,DU!A:A,0),1))</f>
        <v>0</v>
      </c>
      <c r="EE339" s="640">
        <f>IF(Duombaze!EC339="",0,INDEX(DU!K:K,MATCH(Duombaze!EC339,DU!A:A,0),1))</f>
        <v>0</v>
      </c>
      <c r="EF339" s="6"/>
      <c r="EG339" s="6"/>
      <c r="EH339" s="6"/>
      <c r="EI339" s="4" t="str">
        <f t="shared" si="153"/>
        <v/>
      </c>
      <c r="EJ339" s="6"/>
      <c r="EK339" s="674"/>
      <c r="EL339" s="674"/>
      <c r="EM339" s="674"/>
      <c r="EN339" s="674">
        <f>IF(Duombaze!EK339="",0,INDEX(DU!I:I,MATCH(Duombaze!EK339,DU!A:A,0),1))+IF(Duombaze!EL339="",0,INDEX(DU!I:I,MATCH(Duombaze!EL339,DU!A:A,0),1))+IF(Duombaze!EM339="",0,INDEX(DU!I:I,MATCH(Duombaze!EM339,DU!A:A,0),1))</f>
        <v>0</v>
      </c>
      <c r="EO339" s="6">
        <f>IF(Duombaze!EK339="",0,INDEX(DU!K:K,MATCH(Duombaze!EK339,DU!A:A,0),1))+IF(Duombaze!EL339="",0,INDEX(DU!K:K,MATCH(Duombaze!EL339,DU!A:A,0),1))+IF(Duombaze!EM339="",0,INDEX(DU!K:K,MATCH(Duombaze!EM339,DU!A:A,0),1))</f>
        <v>0</v>
      </c>
      <c r="EP339" s="6"/>
      <c r="EQ339" s="6"/>
      <c r="ER339" s="6"/>
      <c r="ES339" s="4" t="str">
        <f t="shared" si="161"/>
        <v/>
      </c>
      <c r="ET339" s="6"/>
      <c r="EU339" s="6"/>
      <c r="EV339" s="6"/>
      <c r="EW339" s="6"/>
      <c r="EX339" s="6" t="str">
        <f t="shared" si="149"/>
        <v/>
      </c>
      <c r="EY339" s="6"/>
      <c r="EZ339" s="674"/>
      <c r="FA339" s="674"/>
      <c r="FB339" s="674">
        <f>IF(Duombaze!EZ339="",0,INDEX(DU!I:I,MATCH(Duombaze!EZ339,DU!A:A,0),1))+IF(Duombaze!FA339="",0,INDEX(DU!I:I,MATCH(Duombaze!FA339,DU!A:A,0),1))</f>
        <v>0</v>
      </c>
      <c r="FC339" s="6">
        <f>IF(Duombaze!EZ339="",0,INDEX(DU!K:K,MATCH(Duombaze!EZ339,DU!A:A,0),1))+IF(Duombaze!FA339="",0,INDEX(DU!K:K,MATCH(Duombaze!FA339,DU!A:A,0),1))</f>
        <v>0</v>
      </c>
      <c r="FD339" s="6"/>
      <c r="FE339" s="6"/>
      <c r="FF339" s="6"/>
      <c r="FG339" s="6"/>
      <c r="FH339" s="6"/>
      <c r="FI339" s="6"/>
      <c r="FJ339" s="6"/>
      <c r="FK339" s="66"/>
      <c r="FL339" s="14"/>
      <c r="FM339" s="673"/>
      <c r="FN339" s="673"/>
      <c r="FO339" s="673"/>
      <c r="FP339" s="673"/>
      <c r="FQ339" s="673">
        <f>IF(Duombaze!FM339="",0,INDEX(DU!I:I,MATCH(Duombaze!FM339,DU!A:A,0),1))+IF(Duombaze!FN339="",0,INDEX(DU!I:I,MATCH(Duombaze!FN339,DU!A:A,0),1))+IF(Duombaze!FO339="",0,INDEX(DU!I:I,MATCH(Duombaze!FO339,DU!A:A,0),1))+IF(Duombaze!FP339="",0,INDEX(DU!I:I,MATCH(Duombaze!FP339,DU!A:A,0),1))</f>
        <v>0</v>
      </c>
      <c r="FR339" s="671">
        <f>IF(Duombaze!FM339="",0,INDEX(DU!K:K,MATCH(Duombaze!FM339,DU!A:A,0),1))+IF(Duombaze!FN339="",0,INDEX(DU!K:K,MATCH(Duombaze!FN339,DU!A:A,0),1))+IF(Duombaze!FO339="",0,INDEX(DU!K:K,MATCH(Duombaze!FO339,DU!A:A,0),1))+IF(Duombaze!FP339="",0,INDEX(DU!K:K,MATCH(Duombaze!FP339,DU!A:A,0),1))</f>
        <v>0</v>
      </c>
    </row>
    <row r="340" spans="1:185" s="7" customFormat="1" ht="23.45" customHeight="1" x14ac:dyDescent="0.25">
      <c r="A340" s="42">
        <v>9</v>
      </c>
      <c r="B340" s="42" t="s">
        <v>787</v>
      </c>
      <c r="C340" s="12" t="s">
        <v>213</v>
      </c>
      <c r="D340" s="6"/>
      <c r="E340" s="4" t="str">
        <f t="shared" si="158"/>
        <v/>
      </c>
      <c r="F340" s="6"/>
      <c r="G340" s="643"/>
      <c r="H340" s="643"/>
      <c r="I340" s="643"/>
      <c r="J340" s="643"/>
      <c r="K340" s="643"/>
      <c r="L340" s="643"/>
      <c r="M340" s="643"/>
      <c r="N340" s="643"/>
      <c r="O340" s="643"/>
      <c r="P340" s="643">
        <f>IF(Duombaze!G340="",0,INDEX(DU!I:I,MATCH(Duombaze!G340,DU!A:A,0),1))+IF(Duombaze!H340="",0,INDEX(DU!I:I,MATCH(Duombaze!H340,DU!A:A,0),1))+IF(Duombaze!I340="",0,INDEX(DU!I:I,MATCH(Duombaze!I340,DU!A:A,0),1))+IF(Duombaze!J340="",0,INDEX(DU!I:I,MATCH(Duombaze!J340,DU!A:A,0),1))+IF(Duombaze!K340="",0,INDEX(DU!I:I,MATCH(Duombaze!K340,DU!A:A,0),1))+IF(Duombaze!L340="",0,INDEX(DU!I:I,MATCH(Duombaze!L340,DU!A:A,0),1))+IF(Duombaze!M340="",0,INDEX(DU!I:I,MATCH(Duombaze!M340,DU!A:A,0),1))+IF(Duombaze!N340="",0,INDEX(DU!I:I,MATCH(Duombaze!N340,DU!A:A,0),1))+IF(Duombaze!O340="",0,INDEX(DU!I:I,MATCH(Duombaze!O340,DU!A:A,0),1))</f>
        <v>0</v>
      </c>
      <c r="Q340" s="640">
        <f>IF(Duombaze!G340="",0,INDEX(DU!K:K,MATCH(Duombaze!G340,DU!A:A,0),1))+IF(Duombaze!H340="",0,INDEX(DU!K:K,MATCH(Duombaze!H340,DU!A:A,0),1))+IF(Duombaze!I340="",0,INDEX(DU!K:K,MATCH(Duombaze!I340,DU!A:A,0),1))+IF(Duombaze!J340="",0,INDEX(DU!K:K,MATCH(Duombaze!J340,DU!A:A,0),1))+IF(Duombaze!K340="",0,INDEX(DU!K:K,MATCH(Duombaze!K340,DU!A:A,0),1))+IF(Duombaze!L340="",0,INDEX(DU!K:K,MATCH(Duombaze!L340,DU!A:A,0),1))+IF(Duombaze!M340="",0,INDEX(DU!K:K,MATCH(Duombaze!M340,DU!A:A,0),1))+IF(Duombaze!N340="",0,INDEX(DU!K:K,MATCH(Duombaze!N340,DU!A:A,0),1))+IF(Duombaze!O340="",0,INDEX(DU!K:K,MATCH(Duombaze!O340,DU!A:A,0),1))</f>
        <v>0</v>
      </c>
      <c r="R340" s="6"/>
      <c r="S340" s="48"/>
      <c r="T340" s="883"/>
      <c r="U340" s="4">
        <f>IF(Duombaze!T340="",0,INDEX(DU!I:I,MATCH(Duombaze!T340,DU!A:A,0),1))</f>
        <v>0</v>
      </c>
      <c r="V340" s="4">
        <f>IF(Duombaze!T340="",0,INDEX(DU!K:K,MATCH(Duombaze!T340,DU!A:A,0),1))</f>
        <v>0</v>
      </c>
      <c r="W340" s="6"/>
      <c r="X340" s="6"/>
      <c r="Y340" s="858"/>
      <c r="Z340" s="66"/>
      <c r="AA340" s="4" t="str">
        <f t="shared" si="157"/>
        <v/>
      </c>
      <c r="AB340" s="6"/>
      <c r="AC340" s="6">
        <f>IF(Duombaze!AB340="",0,INDEX(DU!I:I,MATCH(Duombaze!AB340,DU!A:A,0),1))</f>
        <v>0</v>
      </c>
      <c r="AD340" s="2">
        <f>IF(Duombaze!AB340="",0,INDEX(DU!K:K,MATCH(Duombaze!AB340,DU!A:A,0),1))</f>
        <v>0</v>
      </c>
      <c r="AE340" s="6"/>
      <c r="AF340" s="6"/>
      <c r="AG340" s="6"/>
      <c r="AH340" s="4" t="str">
        <f t="shared" si="132"/>
        <v/>
      </c>
      <c r="AI340" s="6"/>
      <c r="AJ340" s="643"/>
      <c r="AK340" s="643"/>
      <c r="AL340" s="643"/>
      <c r="AM340" s="643">
        <f>IF(Duombaze!AJ340="",0,INDEX(DU!I:I,MATCH(Duombaze!AJ340,DU!A:A,0),1))+IF(Duombaze!AK340="",0,INDEX(DU!I:I,MATCH(Duombaze!AK340,DU!A:A,0),1))+IF(Duombaze!AL340="",0,INDEX(DU!I:I,MATCH(Duombaze!AL340,DU!A:A,0),1))</f>
        <v>0</v>
      </c>
      <c r="AN340" s="643">
        <f>IF(Duombaze!AJ340="",0,INDEX(DU!K:K,MATCH(Duombaze!AJ340,DU!A:A,0),1))+IF(Duombaze!AK340="",0,INDEX(DU!K:K,MATCH(Duombaze!AK340,DU!A:A,0),1))+IF(Duombaze!AL340="",0,INDEX(DU!K:K,MATCH(Duombaze!AL340,DU!A:A,0),1))</f>
        <v>0</v>
      </c>
      <c r="AO340" s="6"/>
      <c r="AP340" s="6"/>
      <c r="AQ340" s="6"/>
      <c r="AR340" s="4" t="str">
        <f t="shared" si="136"/>
        <v/>
      </c>
      <c r="AS340" s="6"/>
      <c r="AT340" s="643"/>
      <c r="AU340" s="643"/>
      <c r="AV340" s="643"/>
      <c r="AW340" s="643"/>
      <c r="AX340" s="643"/>
      <c r="AY340" s="643"/>
      <c r="AZ340" s="643"/>
      <c r="BA340" s="643"/>
      <c r="BB340" s="643"/>
      <c r="BC340" s="643">
        <f>IF(Duombaze!AT340="",0,INDEX(DU!I:I,MATCH(Duombaze!AT340,DU!A:A,0),1))+IF(Duombaze!AU340="",0,INDEX(DU!I:I,MATCH(Duombaze!AU340,DU!A:A,0),1))+IF(Duombaze!AV340="",0,INDEX(DU!I:I,MATCH(Duombaze!AV340,DU!A:A,0),1))+IF(Duombaze!AW340="",0,INDEX(DU!I:I,MATCH(Duombaze!AW340,DU!A:A,0),1))+IF(Duombaze!AX340="",0,INDEX(DU!I:I,MATCH(Duombaze!AX340,DU!A:A,0),1))+IF(Duombaze!AY340="",0,INDEX(DU!I:I,MATCH(Duombaze!AY340,DU!A:A,0),1))+IF(Duombaze!AZ340="",0,INDEX(DU!I:I,MATCH(Duombaze!AZ340,DU!A:A,0),1))+IF(Duombaze!BA340="",0,INDEX(DU!I:I,MATCH(Duombaze!BA340,DU!A:A,0),1))+IF(Duombaze!BB340="",0,INDEX(DU!I:I,MATCH(Duombaze!BB340,DU!A:A,0),1))</f>
        <v>0</v>
      </c>
      <c r="BD340" s="640">
        <f>IF(Duombaze!AT340="",0,INDEX(DU!K:K,MATCH(Duombaze!AT340,DU!A:A,0),1))+IF(Duombaze!AU340="",0,INDEX(DU!K:K,MATCH(Duombaze!AU340,DU!A:A,0),1))+IF(Duombaze!AV340="",0,INDEX(DU!K:K,MATCH(Duombaze!AV340,DU!A:A,0),1))+IF(Duombaze!AW340="",0,INDEX(DU!K:K,MATCH(Duombaze!AW340,DU!A:A,0),1))+IF(Duombaze!AX340="",0,INDEX(DU!K:K,MATCH(Duombaze!AX340,DU!A:A,0),1))+IF(Duombaze!AY340="",0,INDEX(DU!K:K,MATCH(Duombaze!AY340,DU!A:A,0),1))+IF(Duombaze!AZ340="",0,INDEX(DU!K:K,MATCH(Duombaze!AZ340,DU!A:A,0),1))+IF(Duombaze!BA340="",0,INDEX(DU!K:K,MATCH(Duombaze!BA340,DU!A:A,0),1))+IF(Duombaze!BB340="",0,INDEX(DU!K:K,MATCH(Duombaze!BB340,DU!A:A,0),1))</f>
        <v>0</v>
      </c>
      <c r="BE340" s="6"/>
      <c r="BF340" s="6"/>
      <c r="BG340" s="66"/>
      <c r="BH340" s="4" t="str">
        <f t="shared" si="155"/>
        <v/>
      </c>
      <c r="BI340" s="6"/>
      <c r="BJ340" s="643"/>
      <c r="BK340" s="643"/>
      <c r="BL340" s="643"/>
      <c r="BM340" s="640">
        <f>IF(Duombaze!BJ340="",0,INDEX(DU!I:I,MATCH(Duombaze!BJ340,DU!A:A,0),1))+IF(Duombaze!BK340="",0,INDEX(DU!I:I,MATCH(Duombaze!BK340,DU!A:A,0),1))+IF(Duombaze!BL340="",0,INDEX(DU!I:I,MATCH(Duombaze!BL340,DU!A:A,0),1))</f>
        <v>0</v>
      </c>
      <c r="BN340" s="640">
        <f>IF(Duombaze!BJ340="",0,INDEX(DU!K:K,MATCH(Duombaze!BJ340,DU!A:A,0),1))+IF(Duombaze!BK340="",0,INDEX(DU!K:K,MATCH(Duombaze!BK340,DU!A:A,0),1))+IF(Duombaze!BL340="",0,INDEX(DU!K:K,MATCH(Duombaze!BL340,DU!A:A,0),1))</f>
        <v>0</v>
      </c>
      <c r="BO340" s="6"/>
      <c r="BP340" s="6"/>
      <c r="BQ340" s="6"/>
      <c r="BR340" s="6" t="str">
        <f t="shared" si="150"/>
        <v/>
      </c>
      <c r="BS340" s="6"/>
      <c r="BT340" s="6"/>
      <c r="BU340" s="6"/>
      <c r="BV340" s="6"/>
      <c r="BW340" s="6">
        <f>IF(Duombaze!BT340="",0,INDEX(DU!I:I,MATCH(Duombaze!BT340,DU!A:A,0),1))+IF(Duombaze!BU340="",0,INDEX(DU!I:I,MATCH(Duombaze!BU340,DU!A:A,0),1))+IF(Duombaze!BV340="",0,INDEX(DU!I:I,MATCH(Duombaze!BV340,DU!A:A,0),1))</f>
        <v>0</v>
      </c>
      <c r="BX340" s="6">
        <f>IF(Duombaze!BT340="",0,INDEX(DU!K:K,MATCH(Duombaze!BT340,DU!A:A,0),1))+IF(Duombaze!BU340="",0,INDEX(DU!K:K,MATCH(Duombaze!BU340,DU!A:A,0),1))+IF(Duombaze!BV340="",0,INDEX(DU!K:K,MATCH(Duombaze!BV340,DU!A:A,0),1))</f>
        <v>0</v>
      </c>
      <c r="BY340" s="6"/>
      <c r="BZ340" s="6"/>
      <c r="CA340" s="6"/>
      <c r="CB340" s="6" t="str">
        <f t="shared" si="152"/>
        <v/>
      </c>
      <c r="CC340" s="6"/>
      <c r="CD340" s="6">
        <f>IF(Duombaze!CC340="",0,INDEX(DU!I:I,MATCH(Duombaze!CC340,DU!A:A,0),1))</f>
        <v>0</v>
      </c>
      <c r="CE340" s="4">
        <f>IF(Duombaze!CC340="",0,INDEX(DU!K:K,MATCH(Duombaze!CC340,DU!A:A,0),1))</f>
        <v>0</v>
      </c>
      <c r="CF340" s="6"/>
      <c r="CG340" s="6"/>
      <c r="CH340" s="6"/>
      <c r="CI340" s="4" t="str">
        <f t="shared" si="138"/>
        <v/>
      </c>
      <c r="CJ340" s="6"/>
      <c r="CK340" s="6">
        <f>IF(Duombaze!CJ340="",0,INDEX(DU!I:I,MATCH(Duombaze!CJ340,DU!A:A,0),1))</f>
        <v>0</v>
      </c>
      <c r="CL340" s="4">
        <f>IF(Duombaze!CJ340="",0,INDEX(DU!K:K,MATCH(Duombaze!CJ340,DU!A:A,0),1))</f>
        <v>0</v>
      </c>
      <c r="CM340" s="6"/>
      <c r="CN340" s="6"/>
      <c r="CO340" s="6"/>
      <c r="CP340" s="4" t="str">
        <f t="shared" si="139"/>
        <v/>
      </c>
      <c r="CQ340" s="6"/>
      <c r="CR340" s="643"/>
      <c r="CS340" s="643"/>
      <c r="CT340" s="643">
        <f>IF(Duombaze!CR340="",0,INDEX(DU!I:I,MATCH(Duombaze!CR340,DU!A:A,0),1))+IF(Duombaze!CS340="",0,INDEX(DU!I:I,MATCH(Duombaze!CS340,DU!A:A,0),1))</f>
        <v>0</v>
      </c>
      <c r="CU340" s="6">
        <f>IF(Duombaze!CR340="",0,INDEX(DU!K:K,MATCH(Duombaze!CR340,DU!A:A,0),1))+IF(Duombaze!CS340="",0,INDEX(DU!K:K,MATCH(Duombaze!CS340,DU!A:A,0),1))</f>
        <v>0</v>
      </c>
      <c r="CV340" s="6"/>
      <c r="CW340" s="6"/>
      <c r="CX340" s="6"/>
      <c r="CY340" s="4" t="str">
        <f t="shared" si="140"/>
        <v/>
      </c>
      <c r="CZ340" s="6"/>
      <c r="DA340" s="674"/>
      <c r="DB340" s="674"/>
      <c r="DC340" s="674">
        <f>IF(Duombaze!DA340="",0,INDEX(DU!I:I,MATCH(Duombaze!DA340,DU!A:A,0),1))+IF(Duombaze!DB340="",0,INDEX(DU!I:I,MATCH(Duombaze!DB340,DU!A:A,0),1))</f>
        <v>0</v>
      </c>
      <c r="DD340" s="6">
        <f>IF(Duombaze!DA340="",0,INDEX(DU!K:K,MATCH(Duombaze!DA340,DU!A:A,0),1))+IF(Duombaze!DB340="",0,INDEX(DU!K:K,MATCH(Duombaze!DB340,DU!A:A,0),1))</f>
        <v>0</v>
      </c>
      <c r="DE340" s="6"/>
      <c r="DF340" s="6"/>
      <c r="DG340" s="6"/>
      <c r="DH340" s="6" t="str">
        <f t="shared" si="141"/>
        <v/>
      </c>
      <c r="DI340" s="6"/>
      <c r="DJ340" s="674"/>
      <c r="DK340" s="679"/>
      <c r="DL340" s="679">
        <f>IF(Duombaze!DJ340="",0,INDEX(DU!I:I,MATCH(Duombaze!DJ340,DU!A:A,0),1))+IF(Duombaze!DK340="",0,INDEX(DU!I:I,MATCH(Duombaze!DK340,DU!A:A,0),1))</f>
        <v>0</v>
      </c>
      <c r="DM340" s="6">
        <f>IF(Duombaze!DJ340="",0,INDEX(DU!K:K,MATCH(Duombaze!DJ340,DU!A:A,0),1))+IF(Duombaze!DK340="",0,INDEX(DU!K:K,MATCH(Duombaze!DK340,DU!A:A,0),1))</f>
        <v>0</v>
      </c>
      <c r="DN340" s="48"/>
      <c r="DO340" s="48"/>
      <c r="DP340" s="48"/>
      <c r="DQ340" s="4" t="str">
        <f t="shared" si="142"/>
        <v/>
      </c>
      <c r="DR340" s="66"/>
      <c r="DS340" s="694"/>
      <c r="DT340" s="694"/>
      <c r="DU340" s="694"/>
      <c r="DV340" s="694"/>
      <c r="DW340" s="694">
        <f>IF(Duombaze!DS340="",0,INDEX(DU!I:I,MATCH(Duombaze!DS340,DU!A:A,0),1))+IF(Duombaze!DT340="",0,INDEX(DU!I:I,MATCH(Duombaze!DT340,DU!A:A,0),1))+IF(Duombaze!DU340="",0,INDEX(DU!I:I,MATCH(Duombaze!DU340,DU!A:A,0),1))+IF(Duombaze!DV340="",0,INDEX(DU!I:I,MATCH(Duombaze!DV340,DU!A:A,0),1))</f>
        <v>0</v>
      </c>
      <c r="DX340" s="640">
        <f>IF(Duombaze!DS340="",0,INDEX(DU!K:K,MATCH(Duombaze!DS340,DU!A:A,0),1))+IF(Duombaze!DT340="",0,INDEX(DU!K:K,MATCH(Duombaze!DT340,DU!A:A,0),1))+IF(Duombaze!DU340="",0,INDEX(DU!K:K,MATCH(Duombaze!DU340,DU!A:A,0),1))+IF(Duombaze!DV340="",0,INDEX(DU!K:KH,MATCH(Duombaze!DV340,DU!A:A,0),1))</f>
        <v>0</v>
      </c>
      <c r="DY340" s="66"/>
      <c r="DZ340" s="66"/>
      <c r="EA340" s="6"/>
      <c r="EB340" s="6" t="str">
        <f t="shared" si="160"/>
        <v/>
      </c>
      <c r="EC340" s="6"/>
      <c r="ED340" s="6">
        <f>IF(Duombaze!EC340="",0,INDEX(DU!I:I,MATCH(Duombaze!EC340,DU!A:A,0),1))</f>
        <v>0</v>
      </c>
      <c r="EE340" s="640">
        <f>IF(Duombaze!EC340="",0,INDEX(DU!K:K,MATCH(Duombaze!EC340,DU!A:A,0),1))</f>
        <v>0</v>
      </c>
      <c r="EF340" s="6"/>
      <c r="EG340" s="6"/>
      <c r="EH340" s="6"/>
      <c r="EI340" s="4" t="str">
        <f t="shared" si="153"/>
        <v/>
      </c>
      <c r="EJ340" s="6"/>
      <c r="EK340" s="674"/>
      <c r="EL340" s="674"/>
      <c r="EM340" s="674"/>
      <c r="EN340" s="674">
        <f>IF(Duombaze!EK340="",0,INDEX(DU!I:I,MATCH(Duombaze!EK340,DU!A:A,0),1))+IF(Duombaze!EL340="",0,INDEX(DU!I:I,MATCH(Duombaze!EL340,DU!A:A,0),1))+IF(Duombaze!EM340="",0,INDEX(DU!I:I,MATCH(Duombaze!EM340,DU!A:A,0),1))</f>
        <v>0</v>
      </c>
      <c r="EO340" s="6">
        <f>IF(Duombaze!EK340="",0,INDEX(DU!K:K,MATCH(Duombaze!EK340,DU!A:A,0),1))+IF(Duombaze!EL340="",0,INDEX(DU!K:K,MATCH(Duombaze!EL340,DU!A:A,0),1))+IF(Duombaze!EM340="",0,INDEX(DU!K:K,MATCH(Duombaze!EM340,DU!A:A,0),1))</f>
        <v>0</v>
      </c>
      <c r="EP340" s="6"/>
      <c r="EQ340" s="6"/>
      <c r="ER340" s="6"/>
      <c r="ES340" s="4" t="str">
        <f t="shared" si="161"/>
        <v/>
      </c>
      <c r="ET340" s="6"/>
      <c r="EU340" s="6"/>
      <c r="EV340" s="6"/>
      <c r="EW340" s="6"/>
      <c r="EX340" s="6" t="str">
        <f t="shared" si="149"/>
        <v/>
      </c>
      <c r="EY340" s="6"/>
      <c r="EZ340" s="674"/>
      <c r="FA340" s="674"/>
      <c r="FB340" s="674">
        <f>IF(Duombaze!EZ340="",0,INDEX(DU!I:I,MATCH(Duombaze!EZ340,DU!A:A,0),1))+IF(Duombaze!FA340="",0,INDEX(DU!I:I,MATCH(Duombaze!FA340,DU!A:A,0),1))</f>
        <v>0</v>
      </c>
      <c r="FC340" s="6">
        <f>IF(Duombaze!EZ340="",0,INDEX(DU!K:K,MATCH(Duombaze!EZ340,DU!A:A,0),1))+IF(Duombaze!FA340="",0,INDEX(DU!K:K,MATCH(Duombaze!FA340,DU!A:A,0),1))</f>
        <v>0</v>
      </c>
      <c r="FD340" s="6"/>
      <c r="FE340" s="6"/>
      <c r="FF340" s="6"/>
      <c r="FG340" s="6"/>
      <c r="FH340" s="6"/>
      <c r="FI340" s="6"/>
      <c r="FJ340" s="6"/>
      <c r="FK340" s="66"/>
      <c r="FL340" s="14"/>
      <c r="FM340" s="673"/>
      <c r="FN340" s="673"/>
      <c r="FO340" s="673"/>
      <c r="FP340" s="673"/>
      <c r="FQ340" s="673">
        <f>IF(Duombaze!FM340="",0,INDEX(DU!I:I,MATCH(Duombaze!FM340,DU!A:A,0),1))+IF(Duombaze!FN340="",0,INDEX(DU!I:I,MATCH(Duombaze!FN340,DU!A:A,0),1))+IF(Duombaze!FO340="",0,INDEX(DU!I:I,MATCH(Duombaze!FO340,DU!A:A,0),1))+IF(Duombaze!FP340="",0,INDEX(DU!I:I,MATCH(Duombaze!FP340,DU!A:A,0),1))</f>
        <v>0</v>
      </c>
      <c r="FR340" s="671">
        <f>IF(Duombaze!FM340="",0,INDEX(DU!K:K,MATCH(Duombaze!FM340,DU!A:A,0),1))+IF(Duombaze!FN340="",0,INDEX(DU!K:K,MATCH(Duombaze!FN340,DU!A:A,0),1))+IF(Duombaze!FO340="",0,INDEX(DU!K:K,MATCH(Duombaze!FO340,DU!A:A,0),1))+IF(Duombaze!FP340="",0,INDEX(DU!K:K,MATCH(Duombaze!FP340,DU!A:A,0),1))</f>
        <v>0</v>
      </c>
    </row>
    <row r="341" spans="1:185" s="7" customFormat="1" ht="23.45" customHeight="1" x14ac:dyDescent="0.25">
      <c r="A341" s="42" t="s">
        <v>648</v>
      </c>
      <c r="B341" s="42" t="s">
        <v>787</v>
      </c>
      <c r="C341" s="12" t="s">
        <v>213</v>
      </c>
      <c r="D341" s="6"/>
      <c r="E341" s="4" t="str">
        <f t="shared" si="158"/>
        <v/>
      </c>
      <c r="F341" s="6"/>
      <c r="G341" s="643"/>
      <c r="H341" s="643"/>
      <c r="I341" s="643"/>
      <c r="J341" s="643"/>
      <c r="K341" s="643"/>
      <c r="L341" s="643"/>
      <c r="M341" s="643"/>
      <c r="N341" s="643"/>
      <c r="O341" s="643"/>
      <c r="P341" s="643">
        <f>IF(Duombaze!G341="",0,INDEX(DU!I:I,MATCH(Duombaze!G341,DU!A:A,0),1))+IF(Duombaze!H341="",0,INDEX(DU!I:I,MATCH(Duombaze!H341,DU!A:A,0),1))+IF(Duombaze!I341="",0,INDEX(DU!I:I,MATCH(Duombaze!I341,DU!A:A,0),1))+IF(Duombaze!J341="",0,INDEX(DU!I:I,MATCH(Duombaze!J341,DU!A:A,0),1))+IF(Duombaze!K341="",0,INDEX(DU!I:I,MATCH(Duombaze!K341,DU!A:A,0),1))+IF(Duombaze!L341="",0,INDEX(DU!I:I,MATCH(Duombaze!L341,DU!A:A,0),1))+IF(Duombaze!M341="",0,INDEX(DU!I:I,MATCH(Duombaze!M341,DU!A:A,0),1))+IF(Duombaze!N341="",0,INDEX(DU!I:I,MATCH(Duombaze!N341,DU!A:A,0),1))+IF(Duombaze!O341="",0,INDEX(DU!I:I,MATCH(Duombaze!O341,DU!A:A,0),1))</f>
        <v>0</v>
      </c>
      <c r="Q341" s="640">
        <f>IF(Duombaze!G341="",0,INDEX(DU!K:K,MATCH(Duombaze!G341,DU!A:A,0),1))+IF(Duombaze!H341="",0,INDEX(DU!K:K,MATCH(Duombaze!H341,DU!A:A,0),1))+IF(Duombaze!I341="",0,INDEX(DU!K:K,MATCH(Duombaze!I341,DU!A:A,0),1))+IF(Duombaze!J341="",0,INDEX(DU!K:K,MATCH(Duombaze!J341,DU!A:A,0),1))+IF(Duombaze!K341="",0,INDEX(DU!K:K,MATCH(Duombaze!K341,DU!A:A,0),1))+IF(Duombaze!L341="",0,INDEX(DU!K:K,MATCH(Duombaze!L341,DU!A:A,0),1))+IF(Duombaze!M341="",0,INDEX(DU!K:K,MATCH(Duombaze!M341,DU!A:A,0),1))+IF(Duombaze!N341="",0,INDEX(DU!K:K,MATCH(Duombaze!N341,DU!A:A,0),1))+IF(Duombaze!O341="",0,INDEX(DU!K:K,MATCH(Duombaze!O341,DU!A:A,0),1))</f>
        <v>0</v>
      </c>
      <c r="R341" s="6"/>
      <c r="S341" s="48"/>
      <c r="T341" s="883"/>
      <c r="U341" s="4">
        <f>IF(Duombaze!T341="",0,INDEX(DU!I:I,MATCH(Duombaze!T341,DU!A:A,0),1))</f>
        <v>0</v>
      </c>
      <c r="V341" s="4">
        <f>IF(Duombaze!T341="",0,INDEX(DU!K:K,MATCH(Duombaze!T341,DU!A:A,0),1))</f>
        <v>0</v>
      </c>
      <c r="W341" s="6"/>
      <c r="X341" s="6"/>
      <c r="Y341" s="858"/>
      <c r="Z341" s="66"/>
      <c r="AA341" s="4" t="str">
        <f t="shared" si="157"/>
        <v/>
      </c>
      <c r="AB341" s="6"/>
      <c r="AC341" s="6">
        <f>IF(Duombaze!AB341="",0,INDEX(DU!I:I,MATCH(Duombaze!AB341,DU!A:A,0),1))</f>
        <v>0</v>
      </c>
      <c r="AD341" s="2">
        <f>IF(Duombaze!AB341="",0,INDEX(DU!K:K,MATCH(Duombaze!AB341,DU!A:A,0),1))</f>
        <v>0</v>
      </c>
      <c r="AE341" s="6"/>
      <c r="AF341" s="6"/>
      <c r="AG341" s="6"/>
      <c r="AH341" s="4" t="str">
        <f t="shared" si="132"/>
        <v/>
      </c>
      <c r="AI341" s="6"/>
      <c r="AJ341" s="643"/>
      <c r="AK341" s="643"/>
      <c r="AL341" s="643"/>
      <c r="AM341" s="643">
        <f>IF(Duombaze!AJ341="",0,INDEX(DU!I:I,MATCH(Duombaze!AJ341,DU!A:A,0),1))+IF(Duombaze!AK341="",0,INDEX(DU!I:I,MATCH(Duombaze!AK341,DU!A:A,0),1))+IF(Duombaze!AL341="",0,INDEX(DU!I:I,MATCH(Duombaze!AL341,DU!A:A,0),1))</f>
        <v>0</v>
      </c>
      <c r="AN341" s="643">
        <f>IF(Duombaze!AJ341="",0,INDEX(DU!K:K,MATCH(Duombaze!AJ341,DU!A:A,0),1))+IF(Duombaze!AK341="",0,INDEX(DU!K:K,MATCH(Duombaze!AK341,DU!A:A,0),1))+IF(Duombaze!AL341="",0,INDEX(DU!K:K,MATCH(Duombaze!AL341,DU!A:A,0),1))</f>
        <v>0</v>
      </c>
      <c r="AO341" s="6"/>
      <c r="AP341" s="6"/>
      <c r="AQ341" s="6"/>
      <c r="AR341" s="4" t="str">
        <f t="shared" si="136"/>
        <v/>
      </c>
      <c r="AS341" s="6"/>
      <c r="AT341" s="643"/>
      <c r="AU341" s="643"/>
      <c r="AV341" s="643"/>
      <c r="AW341" s="643"/>
      <c r="AX341" s="643"/>
      <c r="AY341" s="643"/>
      <c r="AZ341" s="643"/>
      <c r="BA341" s="643"/>
      <c r="BB341" s="643"/>
      <c r="BC341" s="643">
        <f>IF(Duombaze!AT341="",0,INDEX(DU!I:I,MATCH(Duombaze!AT341,DU!A:A,0),1))+IF(Duombaze!AU341="",0,INDEX(DU!I:I,MATCH(Duombaze!AU341,DU!A:A,0),1))+IF(Duombaze!AV341="",0,INDEX(DU!I:I,MATCH(Duombaze!AV341,DU!A:A,0),1))+IF(Duombaze!AW341="",0,INDEX(DU!I:I,MATCH(Duombaze!AW341,DU!A:A,0),1))+IF(Duombaze!AX341="",0,INDEX(DU!I:I,MATCH(Duombaze!AX341,DU!A:A,0),1))+IF(Duombaze!AY341="",0,INDEX(DU!I:I,MATCH(Duombaze!AY341,DU!A:A,0),1))+IF(Duombaze!AZ341="",0,INDEX(DU!I:I,MATCH(Duombaze!AZ341,DU!A:A,0),1))+IF(Duombaze!BA341="",0,INDEX(DU!I:I,MATCH(Duombaze!BA341,DU!A:A,0),1))+IF(Duombaze!BB341="",0,INDEX(DU!I:I,MATCH(Duombaze!BB341,DU!A:A,0),1))</f>
        <v>0</v>
      </c>
      <c r="BD341" s="640">
        <f>IF(Duombaze!AT341="",0,INDEX(DU!K:K,MATCH(Duombaze!AT341,DU!A:A,0),1))+IF(Duombaze!AU341="",0,INDEX(DU!K:K,MATCH(Duombaze!AU341,DU!A:A,0),1))+IF(Duombaze!AV341="",0,INDEX(DU!K:K,MATCH(Duombaze!AV341,DU!A:A,0),1))+IF(Duombaze!AW341="",0,INDEX(DU!K:K,MATCH(Duombaze!AW341,DU!A:A,0),1))+IF(Duombaze!AX341="",0,INDEX(DU!K:K,MATCH(Duombaze!AX341,DU!A:A,0),1))+IF(Duombaze!AY341="",0,INDEX(DU!K:K,MATCH(Duombaze!AY341,DU!A:A,0),1))+IF(Duombaze!AZ341="",0,INDEX(DU!K:K,MATCH(Duombaze!AZ341,DU!A:A,0),1))+IF(Duombaze!BA341="",0,INDEX(DU!K:K,MATCH(Duombaze!BA341,DU!A:A,0),1))+IF(Duombaze!BB341="",0,INDEX(DU!K:K,MATCH(Duombaze!BB341,DU!A:A,0),1))</f>
        <v>0</v>
      </c>
      <c r="BE341" s="6"/>
      <c r="BF341" s="6"/>
      <c r="BG341" s="66"/>
      <c r="BH341" s="4" t="str">
        <f t="shared" si="155"/>
        <v/>
      </c>
      <c r="BI341" s="6"/>
      <c r="BJ341" s="643"/>
      <c r="BK341" s="643"/>
      <c r="BL341" s="643"/>
      <c r="BM341" s="640">
        <f>IF(Duombaze!BJ341="",0,INDEX(DU!I:I,MATCH(Duombaze!BJ341,DU!A:A,0),1))+IF(Duombaze!BK341="",0,INDEX(DU!I:I,MATCH(Duombaze!BK341,DU!A:A,0),1))+IF(Duombaze!BL341="",0,INDEX(DU!I:I,MATCH(Duombaze!BL341,DU!A:A,0),1))</f>
        <v>0</v>
      </c>
      <c r="BN341" s="640">
        <f>IF(Duombaze!BJ341="",0,INDEX(DU!K:K,MATCH(Duombaze!BJ341,DU!A:A,0),1))+IF(Duombaze!BK341="",0,INDEX(DU!K:K,MATCH(Duombaze!BK341,DU!A:A,0),1))+IF(Duombaze!BL341="",0,INDEX(DU!K:K,MATCH(Duombaze!BL341,DU!A:A,0),1))</f>
        <v>0</v>
      </c>
      <c r="BO341" s="6"/>
      <c r="BP341" s="6"/>
      <c r="BQ341" s="6"/>
      <c r="BR341" s="6" t="str">
        <f t="shared" si="150"/>
        <v/>
      </c>
      <c r="BS341" s="6"/>
      <c r="BT341" s="6"/>
      <c r="BU341" s="6"/>
      <c r="BV341" s="6"/>
      <c r="BW341" s="6">
        <f>IF(Duombaze!BT341="",0,INDEX(DU!I:I,MATCH(Duombaze!BT341,DU!A:A,0),1))+IF(Duombaze!BU341="",0,INDEX(DU!I:I,MATCH(Duombaze!BU341,DU!A:A,0),1))+IF(Duombaze!BV341="",0,INDEX(DU!I:I,MATCH(Duombaze!BV341,DU!A:A,0),1))</f>
        <v>0</v>
      </c>
      <c r="BX341" s="6">
        <f>IF(Duombaze!BT341="",0,INDEX(DU!K:K,MATCH(Duombaze!BT341,DU!A:A,0),1))+IF(Duombaze!BU341="",0,INDEX(DU!K:K,MATCH(Duombaze!BU341,DU!A:A,0),1))+IF(Duombaze!BV341="",0,INDEX(DU!K:K,MATCH(Duombaze!BV341,DU!A:A,0),1))</f>
        <v>0</v>
      </c>
      <c r="BY341" s="6"/>
      <c r="BZ341" s="6"/>
      <c r="CA341" s="6"/>
      <c r="CB341" s="6" t="str">
        <f t="shared" si="152"/>
        <v/>
      </c>
      <c r="CC341" s="6"/>
      <c r="CD341" s="6">
        <f>IF(Duombaze!CC341="",0,INDEX(DU!I:I,MATCH(Duombaze!CC341,DU!A:A,0),1))</f>
        <v>0</v>
      </c>
      <c r="CE341" s="4">
        <f>IF(Duombaze!CC341="",0,INDEX(DU!K:K,MATCH(Duombaze!CC341,DU!A:A,0),1))</f>
        <v>0</v>
      </c>
      <c r="CF341" s="6"/>
      <c r="CG341" s="6"/>
      <c r="CH341" s="6"/>
      <c r="CI341" s="4" t="str">
        <f t="shared" si="138"/>
        <v/>
      </c>
      <c r="CJ341" s="6"/>
      <c r="CK341" s="6">
        <f>IF(Duombaze!CJ341="",0,INDEX(DU!I:I,MATCH(Duombaze!CJ341,DU!A:A,0),1))</f>
        <v>0</v>
      </c>
      <c r="CL341" s="4">
        <f>IF(Duombaze!CJ341="",0,INDEX(DU!K:K,MATCH(Duombaze!CJ341,DU!A:A,0),1))</f>
        <v>0</v>
      </c>
      <c r="CM341" s="6"/>
      <c r="CN341" s="6"/>
      <c r="CO341" s="6"/>
      <c r="CP341" s="4" t="str">
        <f t="shared" si="139"/>
        <v/>
      </c>
      <c r="CQ341" s="6"/>
      <c r="CR341" s="643"/>
      <c r="CS341" s="643"/>
      <c r="CT341" s="643">
        <f>IF(Duombaze!CR341="",0,INDEX(DU!I:I,MATCH(Duombaze!CR341,DU!A:A,0),1))+IF(Duombaze!CS341="",0,INDEX(DU!I:I,MATCH(Duombaze!CS341,DU!A:A,0),1))</f>
        <v>0</v>
      </c>
      <c r="CU341" s="6">
        <f>IF(Duombaze!CR341="",0,INDEX(DU!K:K,MATCH(Duombaze!CR341,DU!A:A,0),1))+IF(Duombaze!CS341="",0,INDEX(DU!K:K,MATCH(Duombaze!CS341,DU!A:A,0),1))</f>
        <v>0</v>
      </c>
      <c r="CV341" s="6"/>
      <c r="CW341" s="6"/>
      <c r="CX341" s="6"/>
      <c r="CY341" s="4" t="str">
        <f t="shared" si="140"/>
        <v/>
      </c>
      <c r="CZ341" s="6"/>
      <c r="DA341" s="674"/>
      <c r="DB341" s="674"/>
      <c r="DC341" s="674">
        <f>IF(Duombaze!DA341="",0,INDEX(DU!I:I,MATCH(Duombaze!DA341,DU!A:A,0),1))+IF(Duombaze!DB341="",0,INDEX(DU!I:I,MATCH(Duombaze!DB341,DU!A:A,0),1))</f>
        <v>0</v>
      </c>
      <c r="DD341" s="6">
        <f>IF(Duombaze!DA341="",0,INDEX(DU!K:K,MATCH(Duombaze!DA341,DU!A:A,0),1))+IF(Duombaze!DB341="",0,INDEX(DU!K:K,MATCH(Duombaze!DB341,DU!A:A,0),1))</f>
        <v>0</v>
      </c>
      <c r="DE341" s="6"/>
      <c r="DF341" s="6"/>
      <c r="DG341" s="6"/>
      <c r="DH341" s="6" t="str">
        <f t="shared" si="141"/>
        <v/>
      </c>
      <c r="DI341" s="6"/>
      <c r="DJ341" s="674"/>
      <c r="DK341" s="679"/>
      <c r="DL341" s="679">
        <f>IF(Duombaze!DJ341="",0,INDEX(DU!I:I,MATCH(Duombaze!DJ341,DU!A:A,0),1))+IF(Duombaze!DK341="",0,INDEX(DU!I:I,MATCH(Duombaze!DK341,DU!A:A,0),1))</f>
        <v>0</v>
      </c>
      <c r="DM341" s="6">
        <f>IF(Duombaze!DJ341="",0,INDEX(DU!K:K,MATCH(Duombaze!DJ341,DU!A:A,0),1))+IF(Duombaze!DK341="",0,INDEX(DU!K:K,MATCH(Duombaze!DK341,DU!A:A,0),1))</f>
        <v>0</v>
      </c>
      <c r="DN341" s="48"/>
      <c r="DO341" s="48"/>
      <c r="DP341" s="48"/>
      <c r="DQ341" s="4" t="str">
        <f t="shared" si="142"/>
        <v/>
      </c>
      <c r="DR341" s="66"/>
      <c r="DS341" s="694"/>
      <c r="DT341" s="694"/>
      <c r="DU341" s="694"/>
      <c r="DV341" s="694"/>
      <c r="DW341" s="694">
        <f>IF(Duombaze!DS341="",0,INDEX(DU!I:I,MATCH(Duombaze!DS341,DU!A:A,0),1))+IF(Duombaze!DT341="",0,INDEX(DU!I:I,MATCH(Duombaze!DT341,DU!A:A,0),1))+IF(Duombaze!DU341="",0,INDEX(DU!I:I,MATCH(Duombaze!DU341,DU!A:A,0),1))+IF(Duombaze!DV341="",0,INDEX(DU!I:I,MATCH(Duombaze!DV341,DU!A:A,0),1))</f>
        <v>0</v>
      </c>
      <c r="DX341" s="640">
        <f>IF(Duombaze!DS341="",0,INDEX(DU!K:K,MATCH(Duombaze!DS341,DU!A:A,0),1))+IF(Duombaze!DT341="",0,INDEX(DU!K:K,MATCH(Duombaze!DT341,DU!A:A,0),1))+IF(Duombaze!DU341="",0,INDEX(DU!K:K,MATCH(Duombaze!DU341,DU!A:A,0),1))+IF(Duombaze!DV341="",0,INDEX(DU!K:KH,MATCH(Duombaze!DV341,DU!A:A,0),1))</f>
        <v>0</v>
      </c>
      <c r="DY341" s="66"/>
      <c r="DZ341" s="66"/>
      <c r="EA341" s="6"/>
      <c r="EB341" s="6" t="str">
        <f t="shared" si="160"/>
        <v/>
      </c>
      <c r="EC341" s="6"/>
      <c r="ED341" s="6">
        <f>IF(Duombaze!EC341="",0,INDEX(DU!I:I,MATCH(Duombaze!EC341,DU!A:A,0),1))</f>
        <v>0</v>
      </c>
      <c r="EE341" s="640">
        <f>IF(Duombaze!EC341="",0,INDEX(DU!K:K,MATCH(Duombaze!EC341,DU!A:A,0),1))</f>
        <v>0</v>
      </c>
      <c r="EF341" s="6"/>
      <c r="EG341" s="6"/>
      <c r="EH341" s="6"/>
      <c r="EI341" s="4" t="str">
        <f t="shared" si="153"/>
        <v/>
      </c>
      <c r="EJ341" s="6"/>
      <c r="EK341" s="674"/>
      <c r="EL341" s="674"/>
      <c r="EM341" s="674"/>
      <c r="EN341" s="674">
        <f>IF(Duombaze!EK341="",0,INDEX(DU!I:I,MATCH(Duombaze!EK341,DU!A:A,0),1))+IF(Duombaze!EL341="",0,INDEX(DU!I:I,MATCH(Duombaze!EL341,DU!A:A,0),1))+IF(Duombaze!EM341="",0,INDEX(DU!I:I,MATCH(Duombaze!EM341,DU!A:A,0),1))</f>
        <v>0</v>
      </c>
      <c r="EO341" s="6">
        <f>IF(Duombaze!EK341="",0,INDEX(DU!K:K,MATCH(Duombaze!EK341,DU!A:A,0),1))+IF(Duombaze!EL341="",0,INDEX(DU!K:K,MATCH(Duombaze!EL341,DU!A:A,0),1))+IF(Duombaze!EM341="",0,INDEX(DU!K:K,MATCH(Duombaze!EM341,DU!A:A,0),1))</f>
        <v>0</v>
      </c>
      <c r="EP341" s="6"/>
      <c r="EQ341" s="6"/>
      <c r="ER341" s="6"/>
      <c r="ES341" s="4" t="str">
        <f t="shared" si="161"/>
        <v/>
      </c>
      <c r="ET341" s="6"/>
      <c r="EU341" s="6"/>
      <c r="EV341" s="6"/>
      <c r="EW341" s="6"/>
      <c r="EX341" s="6" t="str">
        <f t="shared" si="149"/>
        <v/>
      </c>
      <c r="EY341" s="6"/>
      <c r="EZ341" s="674"/>
      <c r="FA341" s="674"/>
      <c r="FB341" s="674">
        <f>IF(Duombaze!EZ341="",0,INDEX(DU!I:I,MATCH(Duombaze!EZ341,DU!A:A,0),1))+IF(Duombaze!FA341="",0,INDEX(DU!I:I,MATCH(Duombaze!FA341,DU!A:A,0),1))</f>
        <v>0</v>
      </c>
      <c r="FC341" s="6">
        <f>IF(Duombaze!EZ341="",0,INDEX(DU!K:K,MATCH(Duombaze!EZ341,DU!A:A,0),1))+IF(Duombaze!FA341="",0,INDEX(DU!K:K,MATCH(Duombaze!FA341,DU!A:A,0),1))</f>
        <v>0</v>
      </c>
      <c r="FD341" s="6"/>
      <c r="FE341" s="6"/>
      <c r="FF341" s="6"/>
      <c r="FG341" s="6"/>
      <c r="FH341" s="6"/>
      <c r="FI341" s="6"/>
      <c r="FJ341" s="6"/>
      <c r="FK341" s="66"/>
      <c r="FL341" s="14"/>
      <c r="FM341" s="673"/>
      <c r="FN341" s="673"/>
      <c r="FO341" s="673"/>
      <c r="FP341" s="673"/>
      <c r="FQ341" s="673">
        <f>IF(Duombaze!FM341="",0,INDEX(DU!I:I,MATCH(Duombaze!FM341,DU!A:A,0),1))+IF(Duombaze!FN341="",0,INDEX(DU!I:I,MATCH(Duombaze!FN341,DU!A:A,0),1))+IF(Duombaze!FO341="",0,INDEX(DU!I:I,MATCH(Duombaze!FO341,DU!A:A,0),1))+IF(Duombaze!FP341="",0,INDEX(DU!I:I,MATCH(Duombaze!FP341,DU!A:A,0),1))</f>
        <v>0</v>
      </c>
      <c r="FR341" s="671">
        <f>IF(Duombaze!FM341="",0,INDEX(DU!K:K,MATCH(Duombaze!FM341,DU!A:A,0),1))+IF(Duombaze!FN341="",0,INDEX(DU!K:K,MATCH(Duombaze!FN341,DU!A:A,0),1))+IF(Duombaze!FO341="",0,INDEX(DU!K:K,MATCH(Duombaze!FO341,DU!A:A,0),1))+IF(Duombaze!FP341="",0,INDEX(DU!K:K,MATCH(Duombaze!FP341,DU!A:A,0),1))</f>
        <v>0</v>
      </c>
    </row>
    <row r="342" spans="1:185" s="7" customFormat="1" ht="23.45" customHeight="1" x14ac:dyDescent="0.25">
      <c r="A342" s="42" t="s">
        <v>653</v>
      </c>
      <c r="B342" s="42" t="s">
        <v>787</v>
      </c>
      <c r="C342" s="12" t="s">
        <v>213</v>
      </c>
      <c r="D342" s="6"/>
      <c r="E342" s="4" t="str">
        <f t="shared" si="158"/>
        <v/>
      </c>
      <c r="F342" s="6"/>
      <c r="G342" s="643"/>
      <c r="H342" s="643"/>
      <c r="I342" s="643"/>
      <c r="J342" s="643"/>
      <c r="K342" s="643"/>
      <c r="L342" s="643"/>
      <c r="M342" s="643"/>
      <c r="N342" s="643"/>
      <c r="O342" s="643"/>
      <c r="P342" s="643">
        <f>IF(Duombaze!G342="",0,INDEX(DU!I:I,MATCH(Duombaze!G342,DU!A:A,0),1))+IF(Duombaze!H342="",0,INDEX(DU!I:I,MATCH(Duombaze!H342,DU!A:A,0),1))+IF(Duombaze!I342="",0,INDEX(DU!I:I,MATCH(Duombaze!I342,DU!A:A,0),1))+IF(Duombaze!J342="",0,INDEX(DU!I:I,MATCH(Duombaze!J342,DU!A:A,0),1))+IF(Duombaze!K342="",0,INDEX(DU!I:I,MATCH(Duombaze!K342,DU!A:A,0),1))+IF(Duombaze!L342="",0,INDEX(DU!I:I,MATCH(Duombaze!L342,DU!A:A,0),1))+IF(Duombaze!M342="",0,INDEX(DU!I:I,MATCH(Duombaze!M342,DU!A:A,0),1))+IF(Duombaze!N342="",0,INDEX(DU!I:I,MATCH(Duombaze!N342,DU!A:A,0),1))+IF(Duombaze!O342="",0,INDEX(DU!I:I,MATCH(Duombaze!O342,DU!A:A,0),1))</f>
        <v>0</v>
      </c>
      <c r="Q342" s="640">
        <f>IF(Duombaze!G342="",0,INDEX(DU!K:K,MATCH(Duombaze!G342,DU!A:A,0),1))+IF(Duombaze!H342="",0,INDEX(DU!K:K,MATCH(Duombaze!H342,DU!A:A,0),1))+IF(Duombaze!I342="",0,INDEX(DU!K:K,MATCH(Duombaze!I342,DU!A:A,0),1))+IF(Duombaze!J342="",0,INDEX(DU!K:K,MATCH(Duombaze!J342,DU!A:A,0),1))+IF(Duombaze!K342="",0,INDEX(DU!K:K,MATCH(Duombaze!K342,DU!A:A,0),1))+IF(Duombaze!L342="",0,INDEX(DU!K:K,MATCH(Duombaze!L342,DU!A:A,0),1))+IF(Duombaze!M342="",0,INDEX(DU!K:K,MATCH(Duombaze!M342,DU!A:A,0),1))+IF(Duombaze!N342="",0,INDEX(DU!K:K,MATCH(Duombaze!N342,DU!A:A,0),1))+IF(Duombaze!O342="",0,INDEX(DU!K:K,MATCH(Duombaze!O342,DU!A:A,0),1))</f>
        <v>0</v>
      </c>
      <c r="R342" s="6"/>
      <c r="S342" s="48"/>
      <c r="T342" s="883"/>
      <c r="U342" s="4">
        <f>IF(Duombaze!T342="",0,INDEX(DU!I:I,MATCH(Duombaze!T342,DU!A:A,0),1))</f>
        <v>0</v>
      </c>
      <c r="V342" s="4">
        <f>IF(Duombaze!T342="",0,INDEX(DU!K:K,MATCH(Duombaze!T342,DU!A:A,0),1))</f>
        <v>0</v>
      </c>
      <c r="W342" s="6"/>
      <c r="X342" s="6"/>
      <c r="Y342" s="858"/>
      <c r="Z342" s="66"/>
      <c r="AA342" s="4" t="str">
        <f t="shared" si="157"/>
        <v/>
      </c>
      <c r="AB342" s="6"/>
      <c r="AC342" s="6">
        <f>IF(Duombaze!AB342="",0,INDEX(DU!I:I,MATCH(Duombaze!AB342,DU!A:A,0),1))</f>
        <v>0</v>
      </c>
      <c r="AD342" s="2">
        <f>IF(Duombaze!AB342="",0,INDEX(DU!K:K,MATCH(Duombaze!AB342,DU!A:A,0),1))</f>
        <v>0</v>
      </c>
      <c r="AE342" s="6"/>
      <c r="AF342" s="6"/>
      <c r="AG342" s="6"/>
      <c r="AH342" s="4" t="str">
        <f t="shared" si="132"/>
        <v/>
      </c>
      <c r="AI342" s="6"/>
      <c r="AJ342" s="643"/>
      <c r="AK342" s="643"/>
      <c r="AL342" s="643"/>
      <c r="AM342" s="643">
        <f>IF(Duombaze!AJ342="",0,INDEX(DU!I:I,MATCH(Duombaze!AJ342,DU!A:A,0),1))+IF(Duombaze!AK342="",0,INDEX(DU!I:I,MATCH(Duombaze!AK342,DU!A:A,0),1))+IF(Duombaze!AL342="",0,INDEX(DU!I:I,MATCH(Duombaze!AL342,DU!A:A,0),1))</f>
        <v>0</v>
      </c>
      <c r="AN342" s="643">
        <f>IF(Duombaze!AJ342="",0,INDEX(DU!K:K,MATCH(Duombaze!AJ342,DU!A:A,0),1))+IF(Duombaze!AK342="",0,INDEX(DU!K:K,MATCH(Duombaze!AK342,DU!A:A,0),1))+IF(Duombaze!AL342="",0,INDEX(DU!K:K,MATCH(Duombaze!AL342,DU!A:A,0),1))</f>
        <v>0</v>
      </c>
      <c r="AO342" s="6"/>
      <c r="AP342" s="6"/>
      <c r="AQ342" s="6"/>
      <c r="AR342" s="4" t="str">
        <f t="shared" si="136"/>
        <v/>
      </c>
      <c r="AS342" s="6"/>
      <c r="AT342" s="643"/>
      <c r="AU342" s="643"/>
      <c r="AV342" s="643"/>
      <c r="AW342" s="643"/>
      <c r="AX342" s="643"/>
      <c r="AY342" s="643"/>
      <c r="AZ342" s="643"/>
      <c r="BA342" s="643"/>
      <c r="BB342" s="643"/>
      <c r="BC342" s="643">
        <f>IF(Duombaze!AT342="",0,INDEX(DU!I:I,MATCH(Duombaze!AT342,DU!A:A,0),1))+IF(Duombaze!AU342="",0,INDEX(DU!I:I,MATCH(Duombaze!AU342,DU!A:A,0),1))+IF(Duombaze!AV342="",0,INDEX(DU!I:I,MATCH(Duombaze!AV342,DU!A:A,0),1))+IF(Duombaze!AW342="",0,INDEX(DU!I:I,MATCH(Duombaze!AW342,DU!A:A,0),1))+IF(Duombaze!AX342="",0,INDEX(DU!I:I,MATCH(Duombaze!AX342,DU!A:A,0),1))+IF(Duombaze!AY342="",0,INDEX(DU!I:I,MATCH(Duombaze!AY342,DU!A:A,0),1))+IF(Duombaze!AZ342="",0,INDEX(DU!I:I,MATCH(Duombaze!AZ342,DU!A:A,0),1))+IF(Duombaze!BA342="",0,INDEX(DU!I:I,MATCH(Duombaze!BA342,DU!A:A,0),1))+IF(Duombaze!BB342="",0,INDEX(DU!I:I,MATCH(Duombaze!BB342,DU!A:A,0),1))</f>
        <v>0</v>
      </c>
      <c r="BD342" s="640">
        <f>IF(Duombaze!AT342="",0,INDEX(DU!K:K,MATCH(Duombaze!AT342,DU!A:A,0),1))+IF(Duombaze!AU342="",0,INDEX(DU!K:K,MATCH(Duombaze!AU342,DU!A:A,0),1))+IF(Duombaze!AV342="",0,INDEX(DU!K:K,MATCH(Duombaze!AV342,DU!A:A,0),1))+IF(Duombaze!AW342="",0,INDEX(DU!K:K,MATCH(Duombaze!AW342,DU!A:A,0),1))+IF(Duombaze!AX342="",0,INDEX(DU!K:K,MATCH(Duombaze!AX342,DU!A:A,0),1))+IF(Duombaze!AY342="",0,INDEX(DU!K:K,MATCH(Duombaze!AY342,DU!A:A,0),1))+IF(Duombaze!AZ342="",0,INDEX(DU!K:K,MATCH(Duombaze!AZ342,DU!A:A,0),1))+IF(Duombaze!BA342="",0,INDEX(DU!K:K,MATCH(Duombaze!BA342,DU!A:A,0),1))+IF(Duombaze!BB342="",0,INDEX(DU!K:K,MATCH(Duombaze!BB342,DU!A:A,0),1))</f>
        <v>0</v>
      </c>
      <c r="BE342" s="6"/>
      <c r="BF342" s="6"/>
      <c r="BG342" s="66"/>
      <c r="BH342" s="4" t="str">
        <f t="shared" si="155"/>
        <v/>
      </c>
      <c r="BI342" s="6"/>
      <c r="BJ342" s="643"/>
      <c r="BK342" s="643"/>
      <c r="BL342" s="643"/>
      <c r="BM342" s="643">
        <f>IF(Duombaze!BJ342="",0,INDEX(DU!I:I,MATCH(Duombaze!BJ342,DU!A:A,0),1))+IF(Duombaze!BK342="",0,INDEX(DU!I:I,MATCH(Duombaze!BK342,DU!A:A,0),1))+IF(Duombaze!BL342="",0,INDEX(DU!I:I,MATCH(Duombaze!BL342,DU!A:A,0),1))</f>
        <v>0</v>
      </c>
      <c r="BN342" s="640">
        <f>IF(Duombaze!BJ342="",0,INDEX(DU!K:K,MATCH(Duombaze!BJ342,DU!A:A,0),1))+IF(Duombaze!BK342="",0,INDEX(DU!K:K,MATCH(Duombaze!BK342,DU!A:A,0),1))+IF(Duombaze!BL342="",0,INDEX(DU!K:K,MATCH(Duombaze!BL342,DU!A:A,0),1))</f>
        <v>0</v>
      </c>
      <c r="BO342" s="6"/>
      <c r="BP342" s="6"/>
      <c r="BQ342" s="6"/>
      <c r="BR342" s="6" t="str">
        <f t="shared" si="150"/>
        <v/>
      </c>
      <c r="BS342" s="6"/>
      <c r="BT342" s="6"/>
      <c r="BU342" s="6"/>
      <c r="BV342" s="6"/>
      <c r="BW342" s="6">
        <f>IF(Duombaze!BT342="",0,INDEX(DU!I:I,MATCH(Duombaze!BT342,DU!A:A,0),1))+IF(Duombaze!BU342="",0,INDEX(DU!I:I,MATCH(Duombaze!BU342,DU!A:A,0),1))+IF(Duombaze!BV342="",0,INDEX(DU!I:I,MATCH(Duombaze!BV342,DU!A:A,0),1))</f>
        <v>0</v>
      </c>
      <c r="BX342" s="6">
        <f>IF(Duombaze!BT342="",0,INDEX(DU!K:K,MATCH(Duombaze!BT342,DU!A:A,0),1))+IF(Duombaze!BU342="",0,INDEX(DU!K:K,MATCH(Duombaze!BU342,DU!A:A,0),1))+IF(Duombaze!BV342="",0,INDEX(DU!K:K,MATCH(Duombaze!BV342,DU!A:A,0),1))</f>
        <v>0</v>
      </c>
      <c r="BY342" s="6"/>
      <c r="BZ342" s="6"/>
      <c r="CA342" s="6"/>
      <c r="CB342" s="6" t="str">
        <f t="shared" si="152"/>
        <v/>
      </c>
      <c r="CC342" s="6"/>
      <c r="CD342" s="6">
        <f>IF(Duombaze!CC342="",0,INDEX(DU!I:I,MATCH(Duombaze!CC342,DU!A:A,0),1))</f>
        <v>0</v>
      </c>
      <c r="CE342" s="4">
        <f>IF(Duombaze!CC342="",0,INDEX(DU!K:K,MATCH(Duombaze!CC342,DU!A:A,0),1))</f>
        <v>0</v>
      </c>
      <c r="CF342" s="6"/>
      <c r="CG342" s="6"/>
      <c r="CH342" s="6"/>
      <c r="CI342" s="4" t="str">
        <f t="shared" si="138"/>
        <v/>
      </c>
      <c r="CJ342" s="6"/>
      <c r="CK342" s="6">
        <f>IF(Duombaze!CJ342="",0,INDEX(DU!I:I,MATCH(Duombaze!CJ342,DU!A:A,0),1))</f>
        <v>0</v>
      </c>
      <c r="CL342" s="4">
        <f>IF(Duombaze!CJ342="",0,INDEX(DU!K:K,MATCH(Duombaze!CJ342,DU!A:A,0),1))</f>
        <v>0</v>
      </c>
      <c r="CM342" s="6"/>
      <c r="CN342" s="6"/>
      <c r="CO342" s="6"/>
      <c r="CP342" s="4" t="str">
        <f t="shared" si="139"/>
        <v/>
      </c>
      <c r="CQ342" s="6"/>
      <c r="CR342" s="643"/>
      <c r="CS342" s="643"/>
      <c r="CT342" s="643">
        <f>IF(Duombaze!CR342="",0,INDEX(DU!I:I,MATCH(Duombaze!CR342,DU!A:A,0),1))+IF(Duombaze!CS342="",0,INDEX(DU!I:I,MATCH(Duombaze!CS342,DU!A:A,0),1))</f>
        <v>0</v>
      </c>
      <c r="CU342" s="6">
        <f>IF(Duombaze!CR342="",0,INDEX(DU!K:K,MATCH(Duombaze!CR342,DU!A:A,0),1))+IF(Duombaze!CS342="",0,INDEX(DU!K:K,MATCH(Duombaze!CS342,DU!A:A,0),1))</f>
        <v>0</v>
      </c>
      <c r="CV342" s="6"/>
      <c r="CW342" s="6"/>
      <c r="CX342" s="6"/>
      <c r="CY342" s="4" t="str">
        <f t="shared" si="140"/>
        <v/>
      </c>
      <c r="CZ342" s="6"/>
      <c r="DA342" s="674"/>
      <c r="DB342" s="674"/>
      <c r="DC342" s="674">
        <f>IF(Duombaze!DA342="",0,INDEX(DU!I:I,MATCH(Duombaze!DA342,DU!A:A,0),1))+IF(Duombaze!DB342="",0,INDEX(DU!I:I,MATCH(Duombaze!DB342,DU!A:A,0),1))</f>
        <v>0</v>
      </c>
      <c r="DD342" s="6">
        <f>IF(Duombaze!DA342="",0,INDEX(DU!K:K,MATCH(Duombaze!DA342,DU!A:A,0),1))+IF(Duombaze!DB342="",0,INDEX(DU!K:K,MATCH(Duombaze!DB342,DU!A:A,0),1))</f>
        <v>0</v>
      </c>
      <c r="DE342" s="6"/>
      <c r="DF342" s="6"/>
      <c r="DG342" s="6"/>
      <c r="DH342" s="6" t="str">
        <f t="shared" si="141"/>
        <v/>
      </c>
      <c r="DI342" s="6"/>
      <c r="DJ342" s="674"/>
      <c r="DK342" s="679"/>
      <c r="DL342" s="679">
        <f>IF(Duombaze!DJ342="",0,INDEX(DU!I:I,MATCH(Duombaze!DJ342,DU!A:A,0),1))+IF(Duombaze!DK342="",0,INDEX(DU!I:I,MATCH(Duombaze!DK342,DU!A:A,0),1))</f>
        <v>0</v>
      </c>
      <c r="DM342" s="6">
        <f>IF(Duombaze!DJ342="",0,INDEX(DU!K:K,MATCH(Duombaze!DJ342,DU!A:A,0),1))+IF(Duombaze!DK342="",0,INDEX(DU!K:K,MATCH(Duombaze!DK342,DU!A:A,0),1))</f>
        <v>0</v>
      </c>
      <c r="DN342" s="48"/>
      <c r="DO342" s="48"/>
      <c r="DP342" s="48"/>
      <c r="DQ342" s="4" t="str">
        <f t="shared" si="142"/>
        <v/>
      </c>
      <c r="DR342" s="66"/>
      <c r="DS342" s="694"/>
      <c r="DT342" s="694"/>
      <c r="DU342" s="694"/>
      <c r="DV342" s="694"/>
      <c r="DW342" s="694">
        <f>IF(Duombaze!DS342="",0,INDEX(DU!I:I,MATCH(Duombaze!DS342,DU!A:A,0),1))+IF(Duombaze!DT342="",0,INDEX(DU!I:I,MATCH(Duombaze!DT342,DU!A:A,0),1))+IF(Duombaze!DU342="",0,INDEX(DU!I:I,MATCH(Duombaze!DU342,DU!A:A,0),1))+IF(Duombaze!DV342="",0,INDEX(DU!I:I,MATCH(Duombaze!DV342,DU!A:A,0),1))</f>
        <v>0</v>
      </c>
      <c r="DX342" s="640">
        <f>IF(Duombaze!DS342="",0,INDEX(DU!K:K,MATCH(Duombaze!DS342,DU!A:A,0),1))+IF(Duombaze!DT342="",0,INDEX(DU!K:K,MATCH(Duombaze!DT342,DU!A:A,0),1))+IF(Duombaze!DU342="",0,INDEX(DU!K:K,MATCH(Duombaze!DU342,DU!A:A,0),1))+IF(Duombaze!DV342="",0,INDEX(DU!K:KH,MATCH(Duombaze!DV342,DU!A:A,0),1))</f>
        <v>0</v>
      </c>
      <c r="DY342" s="66"/>
      <c r="DZ342" s="66"/>
      <c r="EA342" s="6"/>
      <c r="EB342" s="6" t="str">
        <f t="shared" si="160"/>
        <v/>
      </c>
      <c r="EC342" s="6"/>
      <c r="ED342" s="6">
        <f>IF(Duombaze!EC342="",0,INDEX(DU!I:I,MATCH(Duombaze!EC342,DU!A:A,0),1))</f>
        <v>0</v>
      </c>
      <c r="EE342" s="640">
        <f>IF(Duombaze!EC342="",0,INDEX(DU!K:K,MATCH(Duombaze!EC342,DU!A:A,0),1))</f>
        <v>0</v>
      </c>
      <c r="EF342" s="6"/>
      <c r="EG342" s="6"/>
      <c r="EH342" s="6"/>
      <c r="EI342" s="4" t="str">
        <f t="shared" si="153"/>
        <v/>
      </c>
      <c r="EJ342" s="6"/>
      <c r="EK342" s="674"/>
      <c r="EL342" s="674"/>
      <c r="EM342" s="674"/>
      <c r="EN342" s="674">
        <f>IF(Duombaze!EK342="",0,INDEX(DU!I:I,MATCH(Duombaze!EK342,DU!A:A,0),1))+IF(Duombaze!EL342="",0,INDEX(DU!I:I,MATCH(Duombaze!EL342,DU!A:A,0),1))+IF(Duombaze!EM342="",0,INDEX(DU!I:I,MATCH(Duombaze!EM342,DU!A:A,0),1))</f>
        <v>0</v>
      </c>
      <c r="EO342" s="6">
        <f>IF(Duombaze!EK342="",0,INDEX(DU!K:K,MATCH(Duombaze!EK342,DU!A:A,0),1))+IF(Duombaze!EL342="",0,INDEX(DU!K:K,MATCH(Duombaze!EL342,DU!A:A,0),1))+IF(Duombaze!EM342="",0,INDEX(DU!K:K,MATCH(Duombaze!EM342,DU!A:A,0),1))</f>
        <v>0</v>
      </c>
      <c r="EP342" s="6"/>
      <c r="EQ342" s="6"/>
      <c r="ER342" s="6"/>
      <c r="ES342" s="4" t="str">
        <f t="shared" si="161"/>
        <v/>
      </c>
      <c r="ET342" s="6"/>
      <c r="EU342" s="6"/>
      <c r="EV342" s="6"/>
      <c r="EW342" s="6"/>
      <c r="EX342" s="6" t="str">
        <f t="shared" si="149"/>
        <v/>
      </c>
      <c r="EY342" s="6"/>
      <c r="EZ342" s="674"/>
      <c r="FA342" s="674"/>
      <c r="FB342" s="674">
        <f>IF(Duombaze!EZ342="",0,INDEX(DU!I:I,MATCH(Duombaze!EZ342,DU!A:A,0),1))+IF(Duombaze!FA342="",0,INDEX(DU!I:I,MATCH(Duombaze!FA342,DU!A:A,0),1))</f>
        <v>0</v>
      </c>
      <c r="FC342" s="6">
        <f>IF(Duombaze!EZ342="",0,INDEX(DU!K:K,MATCH(Duombaze!EZ342,DU!A:A,0),1))+IF(Duombaze!FA342="",0,INDEX(DU!K:K,MATCH(Duombaze!FA342,DU!A:A,0),1))</f>
        <v>0</v>
      </c>
      <c r="FD342" s="6"/>
      <c r="FE342" s="6"/>
      <c r="FF342" s="6"/>
      <c r="FG342" s="6"/>
      <c r="FH342" s="6"/>
      <c r="FI342" s="6"/>
      <c r="FJ342" s="6"/>
      <c r="FK342" s="66"/>
      <c r="FL342" s="14"/>
      <c r="FM342" s="673"/>
      <c r="FN342" s="673"/>
      <c r="FO342" s="673"/>
      <c r="FP342" s="673"/>
      <c r="FQ342" s="673">
        <f>IF(Duombaze!FM342="",0,INDEX(DU!I:I,MATCH(Duombaze!FM342,DU!A:A,0),1))+IF(Duombaze!FN342="",0,INDEX(DU!I:I,MATCH(Duombaze!FN342,DU!A:A,0),1))+IF(Duombaze!FO342="",0,INDEX(DU!I:I,MATCH(Duombaze!FO342,DU!A:A,0),1))+IF(Duombaze!FP342="",0,INDEX(DU!I:I,MATCH(Duombaze!FP342,DU!A:A,0),1))</f>
        <v>0</v>
      </c>
      <c r="FR342" s="671">
        <f>IF(Duombaze!FM342="",0,INDEX(DU!K:K,MATCH(Duombaze!FM342,DU!A:A,0),1))+IF(Duombaze!FN342="",0,INDEX(DU!K:K,MATCH(Duombaze!FN342,DU!A:A,0),1))+IF(Duombaze!FO342="",0,INDEX(DU!K:K,MATCH(Duombaze!FO342,DU!A:A,0),1))+IF(Duombaze!FP342="",0,INDEX(DU!K:K,MATCH(Duombaze!FP342,DU!A:A,0),1))</f>
        <v>0</v>
      </c>
    </row>
    <row r="343" spans="1:185" s="20" customFormat="1" ht="23.45" customHeight="1" x14ac:dyDescent="0.25">
      <c r="A343" s="41">
        <v>0</v>
      </c>
      <c r="B343" s="41" t="s">
        <v>788</v>
      </c>
      <c r="C343" s="16" t="s">
        <v>212</v>
      </c>
      <c r="D343" s="19" t="s">
        <v>411</v>
      </c>
      <c r="E343" s="17" t="str">
        <f t="shared" si="158"/>
        <v>0 SPT10 Be pagrindo</v>
      </c>
      <c r="F343" s="19"/>
      <c r="G343" s="639"/>
      <c r="H343" s="639"/>
      <c r="I343" s="639"/>
      <c r="J343" s="639"/>
      <c r="K343" s="639"/>
      <c r="L343" s="639"/>
      <c r="M343" s="639"/>
      <c r="N343" s="639"/>
      <c r="O343" s="639"/>
      <c r="P343" s="639">
        <f>IF(Duombaze!G343="",0,INDEX(DU!I:I,MATCH(Duombaze!G343,DU!A:A,0),1))+IF(Duombaze!H343="",0,INDEX(DU!I:I,MATCH(Duombaze!H343,DU!A:A,0),1))+IF(Duombaze!I343="",0,INDEX(DU!I:I,MATCH(Duombaze!I343,DU!A:A,0),1))+IF(Duombaze!J343="",0,INDEX(DU!I:I,MATCH(Duombaze!J343,DU!A:A,0),1))+IF(Duombaze!K343="",0,INDEX(DU!I:I,MATCH(Duombaze!K343,DU!A:A,0),1))+IF(Duombaze!L343="",0,INDEX(DU!I:I,MATCH(Duombaze!L343,DU!A:A,0),1))+IF(Duombaze!M343="",0,INDEX(DU!I:I,MATCH(Duombaze!M343,DU!A:A,0),1))+IF(Duombaze!N343="",0,INDEX(DU!I:I,MATCH(Duombaze!N343,DU!A:A,0),1))+IF(Duombaze!O343="",0,INDEX(DU!I:I,MATCH(Duombaze!O343,DU!A:A,0),1))</f>
        <v>0</v>
      </c>
      <c r="Q343" s="638">
        <f>IF(Duombaze!G343="",0,INDEX(DU!K:K,MATCH(Duombaze!G343,DU!A:A,0),1))+IF(Duombaze!H343="",0,INDEX(DU!K:K,MATCH(Duombaze!H343,DU!A:A,0),1))+IF(Duombaze!I343="",0,INDEX(DU!K:K,MATCH(Duombaze!I343,DU!A:A,0),1))+IF(Duombaze!J343="",0,INDEX(DU!K:K,MATCH(Duombaze!J343,DU!A:A,0),1))+IF(Duombaze!K343="",0,INDEX(DU!K:K,MATCH(Duombaze!K343,DU!A:A,0),1))+IF(Duombaze!L343="",0,INDEX(DU!K:K,MATCH(Duombaze!L343,DU!A:A,0),1))+IF(Duombaze!M343="",0,INDEX(DU!K:K,MATCH(Duombaze!M343,DU!A:A,0),1))+IF(Duombaze!N343="",0,INDEX(DU!K:K,MATCH(Duombaze!N343,DU!A:A,0),1))+IF(Duombaze!O343="",0,INDEX(DU!K:K,MATCH(Duombaze!O343,DU!A:A,0),1))</f>
        <v>0</v>
      </c>
      <c r="R343" s="19"/>
      <c r="S343" s="52"/>
      <c r="T343" s="881"/>
      <c r="U343" s="17">
        <f>IF(Duombaze!T343="",0,INDEX(DU!I:I,MATCH(Duombaze!T343,DU!A:A,0),1))</f>
        <v>0</v>
      </c>
      <c r="V343" s="17">
        <f>IF(Duombaze!T343="",0,INDEX(DU!K:K,MATCH(Duombaze!T343,DU!A:A,0),1))</f>
        <v>0</v>
      </c>
      <c r="W343" s="19"/>
      <c r="X343" s="19"/>
      <c r="Y343" s="134"/>
      <c r="Z343" s="65"/>
      <c r="AA343" s="17"/>
      <c r="AB343" s="19"/>
      <c r="AC343" s="19">
        <f>IF(Duombaze!AB343="",0,INDEX(DU!I:I,MATCH(Duombaze!AB343,DU!A:A,0),1))</f>
        <v>0</v>
      </c>
      <c r="AD343" s="25">
        <f>IF(Duombaze!AB343="",0,INDEX(DU!K:K,MATCH(Duombaze!AB343,DU!A:A,0),1))</f>
        <v>0</v>
      </c>
      <c r="AE343" s="19"/>
      <c r="AF343" s="19"/>
      <c r="AG343" s="19" t="s">
        <v>420</v>
      </c>
      <c r="AH343" s="17" t="str">
        <f t="shared" si="132"/>
        <v>0 SPT10  Be bamperio</v>
      </c>
      <c r="AI343" s="19"/>
      <c r="AJ343" s="639"/>
      <c r="AK343" s="639"/>
      <c r="AL343" s="639"/>
      <c r="AM343" s="639">
        <f>IF(Duombaze!AJ343="",0,INDEX(DU!I:I,MATCH(Duombaze!AJ343,DU!A:A,0),1))+IF(Duombaze!AK343="",0,INDEX(DU!I:I,MATCH(Duombaze!AK343,DU!A:A,0),1))+IF(Duombaze!AL343="",0,INDEX(DU!I:I,MATCH(Duombaze!AL343,DU!A:A,0),1))</f>
        <v>0</v>
      </c>
      <c r="AN343" s="639">
        <f>IF(Duombaze!AJ343="",0,INDEX(DU!K:K,MATCH(Duombaze!AJ343,DU!A:A,0),1))+IF(Duombaze!AK343="",0,INDEX(DU!K:K,MATCH(Duombaze!AK343,DU!A:A,0),1))+IF(Duombaze!AL343="",0,INDEX(DU!K:K,MATCH(Duombaze!AL343,DU!A:A,0),1))</f>
        <v>0</v>
      </c>
      <c r="AO343" s="19"/>
      <c r="AP343" s="19"/>
      <c r="AQ343" s="19" t="s">
        <v>413</v>
      </c>
      <c r="AR343" s="17" t="str">
        <f t="shared" si="136"/>
        <v>0 SPT10 Be hidraulinės sistemos + be papildomo valdymo išvadų</v>
      </c>
      <c r="AS343" s="19"/>
      <c r="AT343" s="639"/>
      <c r="AU343" s="639"/>
      <c r="AV343" s="639"/>
      <c r="AW343" s="639"/>
      <c r="AX343" s="639"/>
      <c r="AY343" s="639"/>
      <c r="AZ343" s="639"/>
      <c r="BA343" s="639"/>
      <c r="BB343" s="639"/>
      <c r="BC343" s="639">
        <f>IF(Duombaze!AT343="",0,INDEX(DU!I:I,MATCH(Duombaze!AT343,DU!A:A,0),1))+IF(Duombaze!AU343="",0,INDEX(DU!I:I,MATCH(Duombaze!AU343,DU!A:A,0),1))+IF(Duombaze!AV343="",0,INDEX(DU!I:I,MATCH(Duombaze!AV343,DU!A:A,0),1))+IF(Duombaze!AW343="",0,INDEX(DU!I:I,MATCH(Duombaze!AW343,DU!A:A,0),1))+IF(Duombaze!AX343="",0,INDEX(DU!I:I,MATCH(Duombaze!AX343,DU!A:A,0),1))+IF(Duombaze!AY343="",0,INDEX(DU!I:I,MATCH(Duombaze!AY343,DU!A:A,0),1))+IF(Duombaze!AZ343="",0,INDEX(DU!I:I,MATCH(Duombaze!AZ343,DU!A:A,0),1))+IF(Duombaze!BA343="",0,INDEX(DU!I:I,MATCH(Duombaze!BA343,DU!A:A,0),1))+IF(Duombaze!BB343="",0,INDEX(DU!I:I,MATCH(Duombaze!BB343,DU!A:A,0),1))</f>
        <v>0</v>
      </c>
      <c r="BD343" s="638">
        <f>IF(Duombaze!AT343="",0,INDEX(DU!K:K,MATCH(Duombaze!AT343,DU!A:A,0),1))+IF(Duombaze!AU343="",0,INDEX(DU!K:K,MATCH(Duombaze!AU343,DU!A:A,0),1))+IF(Duombaze!AV343="",0,INDEX(DU!K:K,MATCH(Duombaze!AV343,DU!A:A,0),1))+IF(Duombaze!AW343="",0,INDEX(DU!K:K,MATCH(Duombaze!AW343,DU!A:A,0),1))+IF(Duombaze!AX343="",0,INDEX(DU!K:K,MATCH(Duombaze!AX343,DU!A:A,0),1))+IF(Duombaze!AY343="",0,INDEX(DU!K:K,MATCH(Duombaze!AY343,DU!A:A,0),1))+IF(Duombaze!AZ343="",0,INDEX(DU!K:K,MATCH(Duombaze!AZ343,DU!A:A,0),1))+IF(Duombaze!BA343="",0,INDEX(DU!K:K,MATCH(Duombaze!BA343,DU!A:A,0),1))+IF(Duombaze!BB343="",0,INDEX(DU!K:K,MATCH(Duombaze!BB343,DU!A:A,0),1))</f>
        <v>0</v>
      </c>
      <c r="BE343" s="19"/>
      <c r="BF343" s="19"/>
      <c r="BG343" s="65" t="s">
        <v>624</v>
      </c>
      <c r="BH343" s="17" t="str">
        <f t="shared" ref="BH343:BH349" si="162">IF(BG343&lt;&gt;"",A343&amp;" "&amp;C343&amp;" "&amp;BG343,"")</f>
        <v>0 SPT10 Be stabžių sistemos</v>
      </c>
      <c r="BI343" s="19"/>
      <c r="BJ343" s="639"/>
      <c r="BK343" s="639"/>
      <c r="BL343" s="715"/>
      <c r="BM343" s="639">
        <f>IF(Duombaze!BJ343="",0,INDEX(DU!I:I,MATCH(Duombaze!BJ343,DU!A:A,0),1))+IF(Duombaze!BK343="",0,INDEX(DU!I:I,MATCH(Duombaze!BK343,DU!A:A,0),1))+IF(Duombaze!BL343="",0,INDEX(DU!I:I,MATCH(Duombaze!BL343,DU!A:A,0),1))</f>
        <v>0</v>
      </c>
      <c r="BN343" s="638">
        <f>IF(Duombaze!BJ343="",0,INDEX(DU!K:K,MATCH(Duombaze!BJ343,DU!A:A,0),1))+IF(Duombaze!BK343="",0,INDEX(DU!K:K,MATCH(Duombaze!BK343,DU!A:A,0),1))+IF(Duombaze!BL343="",0,INDEX(DU!K:K,MATCH(Duombaze!BL343,DU!A:A,0),1))</f>
        <v>0</v>
      </c>
      <c r="BO343" s="19"/>
      <c r="BP343" s="19"/>
      <c r="BQ343" s="19" t="s">
        <v>620</v>
      </c>
      <c r="BR343" s="19" t="str">
        <f t="shared" si="150"/>
        <v>0 SPT10 Be stabdžių išvadų</v>
      </c>
      <c r="BS343" s="19"/>
      <c r="BT343" s="19"/>
      <c r="BU343" s="19"/>
      <c r="BV343" s="19"/>
      <c r="BW343" s="19">
        <f>IF(Duombaze!BT343="",0,INDEX(DU!I:I,MATCH(Duombaze!BT343,DU!A:A,0),1))+IF(Duombaze!BU343="",0,INDEX(DU!I:I,MATCH(Duombaze!BU343,DU!A:A,0),1))+IF(Duombaze!BV343="",0,INDEX(DU!I:I,MATCH(Duombaze!BV343,DU!A:A,0),1))</f>
        <v>0</v>
      </c>
      <c r="BX343" s="19">
        <f>IF(Duombaze!BT343="",0,INDEX(DU!K:K,MATCH(Duombaze!BT343,DU!A:A,0),1))+IF(Duombaze!BU343="",0,INDEX(DU!K:K,MATCH(Duombaze!BU343,DU!A:A,0),1))+IF(Duombaze!BV343="",0,INDEX(DU!K:K,MATCH(Duombaze!BV343,DU!A:A,0),1))</f>
        <v>0</v>
      </c>
      <c r="BY343" s="19"/>
      <c r="BZ343" s="19"/>
      <c r="CA343" s="19" t="s">
        <v>418</v>
      </c>
      <c r="CB343" s="19" t="str">
        <f t="shared" si="152"/>
        <v>0 SPT10 Be atraminės kojos</v>
      </c>
      <c r="CC343" s="19"/>
      <c r="CD343" s="19">
        <f>IF(Duombaze!CC343="",0,INDEX(DU!I:I,MATCH(Duombaze!CC343,DU!A:A,0),1))</f>
        <v>0</v>
      </c>
      <c r="CE343" s="17">
        <f>IF(Duombaze!CC343="",0,INDEX(DU!K:K,MATCH(Duombaze!CC343,DU!A:A,0),1))</f>
        <v>0</v>
      </c>
      <c r="CF343" s="19"/>
      <c r="CG343" s="19"/>
      <c r="CH343" s="19" t="s">
        <v>396</v>
      </c>
      <c r="CI343" s="17" t="str">
        <f t="shared" si="138"/>
        <v>0 SPT10 Be priekinės tempimo kilpos</v>
      </c>
      <c r="CJ343" s="19"/>
      <c r="CK343" s="19">
        <f>IF(Duombaze!CJ343="",0,INDEX(DU!I:I,MATCH(Duombaze!CJ343,DU!A:A,0),1))</f>
        <v>0</v>
      </c>
      <c r="CL343" s="17">
        <f>IF(Duombaze!CJ343="",0,INDEX(DU!K:K,MATCH(Duombaze!CJ343,DU!A:A,0),1))</f>
        <v>0</v>
      </c>
      <c r="CM343" s="19"/>
      <c r="CN343" s="19"/>
      <c r="CO343" s="19" t="s">
        <v>1756</v>
      </c>
      <c r="CP343" s="17" t="str">
        <f t="shared" si="139"/>
        <v>0 SPT10 Be stovėjimo stabdžio, be atramų</v>
      </c>
      <c r="CQ343" s="19"/>
      <c r="CR343" s="639"/>
      <c r="CS343" s="639"/>
      <c r="CT343" s="639">
        <f>IF(Duombaze!CR343="",0,INDEX(DU!I:I,MATCH(Duombaze!CR343,DU!A:A,0),1))+IF(Duombaze!CS343="",0,INDEX(DU!I:I,MATCH(Duombaze!CS343,DU!A:A,0),1))</f>
        <v>0</v>
      </c>
      <c r="CU343" s="19">
        <f>IF(Duombaze!CR343="",0,INDEX(DU!K:K,MATCH(Duombaze!CR343,DU!A:A,0),1))+IF(Duombaze!CS343="",0,INDEX(DU!K:K,MATCH(Duombaze!CS343,DU!A:A,0),1))</f>
        <v>0</v>
      </c>
      <c r="CV343" s="19"/>
      <c r="CW343" s="19"/>
      <c r="CX343" s="19" t="s">
        <v>397</v>
      </c>
      <c r="CY343" s="17" t="str">
        <f t="shared" si="140"/>
        <v>0 SPT10 Be viršborčių</v>
      </c>
      <c r="CZ343" s="19"/>
      <c r="DA343" s="672"/>
      <c r="DB343" s="672"/>
      <c r="DC343" s="672">
        <f>IF(Duombaze!DA343="",0,INDEX(DU!I:I,MATCH(Duombaze!DA343,DU!A:A,0),1))+IF(Duombaze!DB343="",0,INDEX(DU!I:I,MATCH(Duombaze!DB343,DU!A:A,0),1))</f>
        <v>0</v>
      </c>
      <c r="DD343" s="19">
        <f>IF(Duombaze!DA343="",0,INDEX(DU!K:K,MATCH(Duombaze!DA343,DU!A:A,0),1))+IF(Duombaze!DB343="",0,INDEX(DU!K:K,MATCH(Duombaze!DB343,DU!A:A,0),1))</f>
        <v>0</v>
      </c>
      <c r="DE343" s="19"/>
      <c r="DF343" s="19"/>
      <c r="DG343" s="19" t="s">
        <v>468</v>
      </c>
      <c r="DH343" s="19" t="str">
        <f t="shared" si="141"/>
        <v xml:space="preserve">0 SPT10 Be tento / aikštelės </v>
      </c>
      <c r="DI343" s="19"/>
      <c r="DJ343" s="672"/>
      <c r="DK343" s="678"/>
      <c r="DL343" s="678">
        <f>IF(Duombaze!DJ343="",0,INDEX(DU!I:I,MATCH(Duombaze!DJ343,DU!A:A,0),1))+IF(Duombaze!DK343="",0,INDEX(DU!I:I,MATCH(Duombaze!DK343,DU!A:A,0),1))</f>
        <v>0</v>
      </c>
      <c r="DM343" s="19">
        <f>IF(Duombaze!DJ343="",0,INDEX(DU!K:K,MATCH(Duombaze!DJ343,DU!A:A,0),1))+IF(Duombaze!DK343="",0,INDEX(DU!K:K,MATCH(Duombaze!DK343,DU!A:A,0),1))</f>
        <v>0</v>
      </c>
      <c r="DN343" s="52"/>
      <c r="DO343" s="52"/>
      <c r="DP343" s="52" t="s">
        <v>386</v>
      </c>
      <c r="DQ343" s="17" t="str">
        <f t="shared" si="142"/>
        <v>0 SPT10 Be apšvietimo sistemos</v>
      </c>
      <c r="DR343" s="65"/>
      <c r="DS343" s="692"/>
      <c r="DT343" s="692"/>
      <c r="DU343" s="692"/>
      <c r="DV343" s="692"/>
      <c r="DW343" s="692">
        <f>IF(Duombaze!DS343="",0,INDEX(DU!I:I,MATCH(Duombaze!DS343,DU!A:A,0),1))+IF(Duombaze!DT343="",0,INDEX(DU!I:I,MATCH(Duombaze!DT343,DU!A:A,0),1))+IF(Duombaze!DU343="",0,INDEX(DU!I:I,MATCH(Duombaze!DU343,DU!A:A,0),1))+IF(Duombaze!DV343="",0,INDEX(DU!I:I,MATCH(Duombaze!DV343,DU!A:A,0),1))</f>
        <v>0</v>
      </c>
      <c r="DX343" s="638">
        <f>IF(Duombaze!DS343="",0,INDEX(DU!K:K,MATCH(Duombaze!DS343,DU!A:A,0),1))+IF(Duombaze!DT343="",0,INDEX(DU!K:K,MATCH(Duombaze!DT343,DU!A:A,0),1))+IF(Duombaze!DU343="",0,INDEX(DU!K:K,MATCH(Duombaze!DU343,DU!A:A,0),1))+IF(Duombaze!DV343="",0,INDEX(DU!K:KH,MATCH(Duombaze!DV343,DU!A:A,0),1))</f>
        <v>0</v>
      </c>
      <c r="DY343" s="65"/>
      <c r="DZ343" s="65"/>
      <c r="EA343" s="19" t="s">
        <v>470</v>
      </c>
      <c r="EB343" s="19" t="str">
        <f t="shared" si="160"/>
        <v>0 SPT10 Be galinės tempimo kilpos</v>
      </c>
      <c r="EC343" s="19"/>
      <c r="ED343" s="19">
        <f>IF(Duombaze!EC343="",0,INDEX(DU!I:I,MATCH(Duombaze!EC343,DU!A:A,0),1))</f>
        <v>0</v>
      </c>
      <c r="EE343" s="638">
        <f>IF(Duombaze!EC343="",0,INDEX(DU!K:K,MATCH(Duombaze!EC343,DU!A:A,0),1))</f>
        <v>0</v>
      </c>
      <c r="EF343" s="19"/>
      <c r="EG343" s="19"/>
      <c r="EH343" s="19" t="s">
        <v>387</v>
      </c>
      <c r="EI343" s="17" t="str">
        <f t="shared" si="153"/>
        <v>0 SPT10 Be lipdukų</v>
      </c>
      <c r="EJ343" s="19"/>
      <c r="EK343" s="672"/>
      <c r="EL343" s="672"/>
      <c r="EM343" s="672"/>
      <c r="EN343" s="672">
        <f>IF(Duombaze!EK343="",0,INDEX(DU!I:I,MATCH(Duombaze!EK343,DU!A:A,0),1))+IF(Duombaze!EL343="",0,INDEX(DU!I:I,MATCH(Duombaze!EL343,DU!A:A,0),1))+IF(Duombaze!EM343="",0,INDEX(DU!I:I,MATCH(Duombaze!EM343,DU!A:A,0),1))</f>
        <v>0</v>
      </c>
      <c r="EO343" s="19">
        <f>IF(Duombaze!EK343="",0,INDEX(DU!K:K,MATCH(Duombaze!EK343,DU!A:A,0),1))+IF(Duombaze!EL343="",0,INDEX(DU!K:K,MATCH(Duombaze!EL343,DU!A:A,0),1))+IF(Duombaze!EM343="",0,INDEX(DU!K:K,MATCH(Duombaze!EM343,DU!A:A,0),1))</f>
        <v>0</v>
      </c>
      <c r="EP343" s="19"/>
      <c r="EQ343" s="19"/>
      <c r="ER343" s="19" t="s">
        <v>388</v>
      </c>
      <c r="ES343" s="17" t="str">
        <f t="shared" si="161"/>
        <v>0 SPT10 Be ratų</v>
      </c>
      <c r="ET343" s="19"/>
      <c r="EU343" s="19"/>
      <c r="EV343" s="19"/>
      <c r="EW343" s="19" t="s">
        <v>389</v>
      </c>
      <c r="EX343" s="19" t="str">
        <f t="shared" ref="EX343:EX374" si="163">IF(EW343&lt;&gt;"",A343&amp;" "&amp;C343&amp;" "&amp;EW343,"")</f>
        <v>0 SPT10 Be purvasaugių</v>
      </c>
      <c r="EY343" s="19"/>
      <c r="EZ343" s="672"/>
      <c r="FA343" s="672"/>
      <c r="FB343" s="672">
        <f>IF(Duombaze!EZ343="",0,INDEX(DU!I:I,MATCH(Duombaze!EZ343,DU!A:A,0),1))+IF(Duombaze!FA343="",0,INDEX(DU!I:I,MATCH(Duombaze!FA343,DU!A:A,0),1))</f>
        <v>0</v>
      </c>
      <c r="FC343" s="19">
        <f>IF(Duombaze!EZ343="",0,INDEX(DU!K:K,MATCH(Duombaze!EZ343,DU!A:A,0),1))+IF(Duombaze!FA343="",0,INDEX(DU!K:K,MATCH(Duombaze!FA343,DU!A:A,0),1))</f>
        <v>0</v>
      </c>
      <c r="FD343" s="19"/>
      <c r="FE343" s="19"/>
      <c r="FF343" s="19"/>
      <c r="FG343" s="19"/>
      <c r="FH343" s="19"/>
      <c r="FI343" s="19"/>
      <c r="FJ343" s="19"/>
      <c r="FK343" s="65"/>
      <c r="FL343" s="18"/>
      <c r="FM343" s="671"/>
      <c r="FN343" s="671"/>
      <c r="FO343" s="671"/>
      <c r="FP343" s="671"/>
      <c r="FQ343" s="671">
        <f>IF(Duombaze!FM343="",0,INDEX(DU!I:I,MATCH(Duombaze!FM343,DU!A:A,0),1))+IF(Duombaze!FN343="",0,INDEX(DU!I:I,MATCH(Duombaze!FN343,DU!A:A,0),1))+IF(Duombaze!FO343="",0,INDEX(DU!I:I,MATCH(Duombaze!FO343,DU!A:A,0),1))+IF(Duombaze!FP343="",0,INDEX(DU!I:I,MATCH(Duombaze!FP343,DU!A:A,0),1))</f>
        <v>0</v>
      </c>
      <c r="FR343" s="671">
        <f>IF(Duombaze!FM343="",0,INDEX(DU!K:K,MATCH(Duombaze!FM343,DU!A:A,0),1))+IF(Duombaze!FN343="",0,INDEX(DU!K:K,MATCH(Duombaze!FN343,DU!A:A,0),1))+IF(Duombaze!FO343="",0,INDEX(DU!K:K,MATCH(Duombaze!FO343,DU!A:A,0),1))+IF(Duombaze!FP343="",0,INDEX(DU!K:K,MATCH(Duombaze!FP343,DU!A:A,0),1))</f>
        <v>0</v>
      </c>
      <c r="FT343" s="100" t="s">
        <v>1434</v>
      </c>
      <c r="FU343" s="100" t="s">
        <v>477</v>
      </c>
      <c r="FY343" s="65" t="s">
        <v>59</v>
      </c>
      <c r="FZ343" s="17" t="str">
        <f>IF(FY343&lt;&gt;"",A346&amp;" "&amp;C346&amp;" "&amp;FY343,"")</f>
        <v>3 SPT10 Pneumatiniai stabdžiai dviejų kontūrų su mechaniniu LSV</v>
      </c>
      <c r="GA343" s="19" t="s">
        <v>61</v>
      </c>
    </row>
    <row r="344" spans="1:185" s="20" customFormat="1" ht="60.75" customHeight="1" x14ac:dyDescent="0.25">
      <c r="A344" s="41">
        <v>1</v>
      </c>
      <c r="B344" s="41" t="s">
        <v>788</v>
      </c>
      <c r="C344" s="16" t="s">
        <v>212</v>
      </c>
      <c r="D344" s="19" t="s">
        <v>1802</v>
      </c>
      <c r="E344" s="17" t="str">
        <f t="shared" si="158"/>
        <v>1 SPT10 Pagrindas, ašys 408E, ADR (Furhmann bortai 600+600), neamortizuojamas grąžulas</v>
      </c>
      <c r="F344" s="19" t="s">
        <v>2211</v>
      </c>
      <c r="G344" s="639" t="s">
        <v>3253</v>
      </c>
      <c r="H344" s="639">
        <v>23109200</v>
      </c>
      <c r="I344" s="639"/>
      <c r="J344" s="639"/>
      <c r="K344" s="639"/>
      <c r="L344" s="639"/>
      <c r="M344" s="639"/>
      <c r="N344" s="639"/>
      <c r="O344" s="639"/>
      <c r="P344" s="639">
        <f>IF(Duombaze!G344="",0,INDEX(DU!I:I,MATCH(Duombaze!G344,DU!A:A,0),1))+IF(Duombaze!H344="",0,INDEX(DU!I:I*40,MATCH(Duombaze!H344,DU!A:A,0),1))+IF(Duombaze!I344="",0,INDEX(DU!I:I,MATCH(Duombaze!I344,DU!A:A,0),1))+IF(Duombaze!J344="",0,INDEX(DU!I:I,MATCH(Duombaze!J344,DU!A:A,0),1))+IF(Duombaze!K344="",0,INDEX(DU!I:I,MATCH(Duombaze!K344,DU!A:A,0),1))+IF(Duombaze!L344="",0,INDEX(DU!I:I,MATCH(Duombaze!L344,DU!A:A,0),1))+IF(Duombaze!M344="",0,INDEX(DU!I:I,MATCH(Duombaze!M344,DU!A:A,0),1))+IF(Duombaze!N344="",0,INDEX(DU!I:I,MATCH(Duombaze!N344,DU!A:A,0),1))+IF(Duombaze!O344="",0,INDEX(DU!I:I,MATCH(Duombaze!O344,DU!A:A,0),1))</f>
        <v>16.8</v>
      </c>
      <c r="Q344" s="638">
        <f>IF(Duombaze!G344="",0,INDEX(DU!K:K,MATCH(Duombaze!G344,DU!A:A,0),1))+IF(Duombaze!H344="",0,INDEX(DU!K:K,MATCH(Duombaze!H344,DU!A:A,0),1))+IF(Duombaze!I344="",0,INDEX(DU!K:K,MATCH(Duombaze!I344,DU!A:A,0),1))+IF(Duombaze!J344="",0,INDEX(DU!K:K,MATCH(Duombaze!J344,DU!A:A,0),1))+IF(Duombaze!K344="",0,INDEX(DU!K:K,MATCH(Duombaze!K344,DU!A:A,0),1))+IF(Duombaze!L344="",0,INDEX(DU!K:K,MATCH(Duombaze!L344,DU!A:A,0),1))+IF(Duombaze!M344="",0,INDEX(DU!K:K,MATCH(Duombaze!M344,DU!A:A,0),1))+IF(Duombaze!N344="",0,INDEX(DU!K:K,MATCH(Duombaze!N344,DU!A:A,0),1))+IF(Duombaze!O344="",0,INDEX(DU!K:K,MATCH(Duombaze!O344,DU!A:A,0),1))</f>
        <v>0</v>
      </c>
      <c r="R344" s="19" t="s">
        <v>2036</v>
      </c>
      <c r="S344" s="52" t="s">
        <v>2037</v>
      </c>
      <c r="T344" s="881"/>
      <c r="U344" s="17">
        <f>IF(Duombaze!T344="",0,INDEX(DU!I:I,MATCH(Duombaze!T344,DU!A:A,0),1))</f>
        <v>0</v>
      </c>
      <c r="V344" s="17">
        <f>IF(Duombaze!T344="",0,INDEX(DU!K:K,MATCH(Duombaze!T344,DU!A:A,0),1))</f>
        <v>0</v>
      </c>
      <c r="W344" s="19"/>
      <c r="X344" s="19"/>
      <c r="Y344" s="134"/>
      <c r="Z344" s="65" t="s">
        <v>1543</v>
      </c>
      <c r="AA344" s="17" t="str">
        <f t="shared" ref="AA344:AA375" si="164">IF(Z344&lt;&gt;"",A344&amp;" "&amp;C344&amp;" "&amp;Z344,"")</f>
        <v>1 SPT10 Standartinis grąžulas</v>
      </c>
      <c r="AB344" s="19" t="s">
        <v>670</v>
      </c>
      <c r="AC344" s="19">
        <f>IF(Duombaze!AB344="",0,INDEX(DU!I:I,MATCH(Duombaze!AB344,DU!A:A,0),1))</f>
        <v>0</v>
      </c>
      <c r="AD344" s="25">
        <f>IF(Duombaze!AB344="",0,INDEX(DU!K:K,MATCH(Duombaze!AB344,DU!A:A,0),1))</f>
        <v>0</v>
      </c>
      <c r="AE344" s="19"/>
      <c r="AF344" s="19"/>
      <c r="AG344" s="19" t="s">
        <v>693</v>
      </c>
      <c r="AH344" s="17" t="str">
        <f t="shared" si="132"/>
        <v>1 SPT10 Bamperis galinis prisukamas</v>
      </c>
      <c r="AI344" s="19" t="s">
        <v>1546</v>
      </c>
      <c r="AJ344" s="639" t="s">
        <v>1546</v>
      </c>
      <c r="AK344" s="639"/>
      <c r="AL344" s="639"/>
      <c r="AM344" s="639">
        <f>IF(Duombaze!AJ344="",0,INDEX(DU!I:I,MATCH(Duombaze!AJ344,DU!A:A,0),1))+IF(Duombaze!AK344="",0,INDEX(DU!I:I,MATCH(Duombaze!AK344,DU!A:A,0),1))+IF(Duombaze!AL344="",0,INDEX(DU!I:I,MATCH(Duombaze!AL344,DU!A:A,0),1))</f>
        <v>63.273335359824003</v>
      </c>
      <c r="AN344" s="639">
        <f>IF(Duombaze!AJ344="",0,INDEX(DU!K:K,MATCH(Duombaze!AJ344,DU!A:A,0),1))+IF(Duombaze!AK344="",0,INDEX(DU!K:K,MATCH(Duombaze!AK344,DU!A:A,0),1))+IF(Duombaze!AL344="",0,INDEX(DU!K:K,MATCH(Duombaze!AL344,DU!A:A,0),1))</f>
        <v>23.16</v>
      </c>
      <c r="AO344" s="19"/>
      <c r="AP344" s="19" t="s">
        <v>2074</v>
      </c>
      <c r="AQ344" s="19" t="s">
        <v>329</v>
      </c>
      <c r="AR344" s="17" t="str">
        <f t="shared" si="136"/>
        <v>1 SPT10 Pagrindo hidraulinės jungtys</v>
      </c>
      <c r="AS344" s="19" t="s">
        <v>1547</v>
      </c>
      <c r="AT344" s="639" t="s">
        <v>492</v>
      </c>
      <c r="AU344" s="639" t="s">
        <v>2986</v>
      </c>
      <c r="AV344" s="639"/>
      <c r="AW344" s="639"/>
      <c r="AX344" s="639"/>
      <c r="AY344" s="639"/>
      <c r="AZ344" s="639"/>
      <c r="BA344" s="639"/>
      <c r="BB344" s="639"/>
      <c r="BC344" s="639">
        <f>IF(Duombaze!AT344="",0,INDEX(DU!I:I,MATCH(Duombaze!AT344,DU!A:A,0),1))+IF(Duombaze!AU344="",0,INDEX(DU!I:I,MATCH(Duombaze!AU344,DU!A:A,0),1))+IF(Duombaze!AV344="",0,INDEX(DU!I:I,MATCH(Duombaze!AV344,DU!A:A,0),1))+IF(Duombaze!AW344="",0,INDEX(DU!I:I,MATCH(Duombaze!AW344,DU!A:A,0),1))+IF(Duombaze!AX344="",0,INDEX(DU!I:I,MATCH(Duombaze!AX344,DU!A:A,0),1))+IF(Duombaze!AY344="",0,INDEX(DU!I:I,MATCH(Duombaze!AY344,DU!A:A,0),1))+IF(Duombaze!AZ344="",0,INDEX(DU!I:I,MATCH(Duombaze!AZ344,DU!A:A,0),1))+IF(Duombaze!BA344="",0,INDEX(DU!I:I,MATCH(Duombaze!BA344,DU!A:A,0),1))+IF(Duombaze!BB344="",0,INDEX(DU!I:I,MATCH(Duombaze!BB344,DU!A:A,0),1))</f>
        <v>459.83711783333302</v>
      </c>
      <c r="BD344" s="638">
        <f>IF(Duombaze!AT344="",0,INDEX(DU!K:K,MATCH(Duombaze!AT344,DU!A:A,0),1))+IF(Duombaze!AU344="",0,INDEX(DU!K:K,MATCH(Duombaze!AU344,DU!A:A,0),1))+IF(Duombaze!AV344="",0,INDEX(DU!K:K,MATCH(Duombaze!AV344,DU!A:A,0),1))+IF(Duombaze!AW344="",0,INDEX(DU!K:K,MATCH(Duombaze!AW344,DU!A:A,0),1))+IF(Duombaze!AX344="",0,INDEX(DU!K:K,MATCH(Duombaze!AX344,DU!A:A,0),1))+IF(Duombaze!AY344="",0,INDEX(DU!K:K,MATCH(Duombaze!AY344,DU!A:A,0),1))+IF(Duombaze!AZ344="",0,INDEX(DU!K:K,MATCH(Duombaze!AZ344,DU!A:A,0),1))+IF(Duombaze!BA344="",0,INDEX(DU!K:K,MATCH(Duombaze!BA344,DU!A:A,0),1))+IF(Duombaze!BB344="",0,INDEX(DU!K:K,MATCH(Duombaze!BB344,DU!A:A,0),1))</f>
        <v>0</v>
      </c>
      <c r="BE344" s="19"/>
      <c r="BF344" s="19" t="s">
        <v>2108</v>
      </c>
      <c r="BG344" s="65" t="s">
        <v>55</v>
      </c>
      <c r="BH344" s="17" t="str">
        <f t="shared" si="162"/>
        <v>1 SPT10 Hidrauliniai stabdžiai</v>
      </c>
      <c r="BI344" s="19" t="s">
        <v>1769</v>
      </c>
      <c r="BJ344" s="639" t="s">
        <v>2992</v>
      </c>
      <c r="BK344" s="639" t="s">
        <v>3006</v>
      </c>
      <c r="BL344" s="715" t="s">
        <v>2995</v>
      </c>
      <c r="BM344" s="639">
        <f>IF(Duombaze!BJ344="",0,INDEX(DU!I:I,MATCH(Duombaze!BJ344,DU!A:A,0),1))+IF(Duombaze!BK344="",0,INDEX(DU!I:I,MATCH(Duombaze!BK344,DU!A:A,0),1))+IF(Duombaze!BL344="",0,INDEX(DU!I:I,MATCH(Duombaze!BL344,DU!A:A,0),1))</f>
        <v>239.61957280000001</v>
      </c>
      <c r="BN344" s="638">
        <f>IF(Duombaze!BJ344="",0,INDEX(DU!K:K,MATCH(Duombaze!BJ344,DU!A:A,0),1))+IF(Duombaze!BK344="",0,INDEX(DU!K:K,MATCH(Duombaze!BK344,DU!A:A,0),1))+IF(Duombaze!BL344="",0,INDEX(DU!K:K,MATCH(Duombaze!BL344,DU!A:A,0),1))</f>
        <v>62.099999999999994</v>
      </c>
      <c r="BO344" s="19"/>
      <c r="BP344" s="19" t="s">
        <v>2109</v>
      </c>
      <c r="BQ344" s="19" t="str">
        <f>BQ162</f>
        <v>Stabdžių išvadai hidrauliniai</v>
      </c>
      <c r="BR344" s="19" t="str">
        <f t="shared" si="150"/>
        <v>1 SPT10 Stabdžių išvadai hidrauliniai</v>
      </c>
      <c r="BS344" s="19" t="str">
        <f>BS162</f>
        <v>ZU30ASPC14SIH0 + ZC40ASPC1620IJ</v>
      </c>
      <c r="BT344" s="65" t="s">
        <v>3035</v>
      </c>
      <c r="BU344" s="65" t="s">
        <v>3034</v>
      </c>
      <c r="BV344" s="65"/>
      <c r="BW344" s="65">
        <f>IF(Duombaze!BT344="",0,INDEX(DU!I:I,MATCH(Duombaze!BT344,DU!A:A,0),1))+IF(Duombaze!BU344="",0,INDEX(DU!I:I,MATCH(Duombaze!BU344,DU!A:A,0),1))+IF(Duombaze!BV344="",0,INDEX(DU!I:I,MATCH(Duombaze!BV344,DU!A:A,0),1))</f>
        <v>28.7798954069915</v>
      </c>
      <c r="BX344" s="19">
        <f>IF(Duombaze!BT344="",0,INDEX(DU!K:K,MATCH(Duombaze!BT344,DU!A:A,0),1))+IF(Duombaze!BU344="",0,INDEX(DU!K:K,MATCH(Duombaze!BU344,DU!A:A,0),1))+IF(Duombaze!BV344="",0,INDEX(DU!K:K,MATCH(Duombaze!BV344,DU!A:A,0),1))</f>
        <v>11</v>
      </c>
      <c r="BY344" s="65"/>
      <c r="BZ344" s="65"/>
      <c r="CA344" s="65" t="str">
        <f>CA162</f>
        <v>Mechaninė koja-kėliklis</v>
      </c>
      <c r="CB344" s="19" t="str">
        <f t="shared" si="152"/>
        <v>1 SPT10 Mechaninė koja-kėliklis</v>
      </c>
      <c r="CC344" s="19" t="str">
        <f>CC162</f>
        <v>ZM0MECH0ATRAKJ</v>
      </c>
      <c r="CD344" s="19">
        <f>IF(Duombaze!CC344="",0,INDEX(DU!I:I,MATCH(Duombaze!CC344,DU!A:A,0),1))</f>
        <v>67.253749472556606</v>
      </c>
      <c r="CE344" s="17">
        <f>IF(Duombaze!CC344="",0,INDEX(DU!K:K,MATCH(Duombaze!CC344,DU!A:A,0),1))</f>
        <v>9.7200000000000006</v>
      </c>
      <c r="CF344" s="19"/>
      <c r="CG344" s="19" t="s">
        <v>2124</v>
      </c>
      <c r="CH344" s="19" t="str">
        <f>CH162</f>
        <v>Priekinė kilpa UMEGA D-50 (plokštelė 145x145)</v>
      </c>
      <c r="CI344" s="17" t="str">
        <f t="shared" si="138"/>
        <v>1 SPT10 Priekinė kilpa UMEGA D-50 (plokštelė 145x145)</v>
      </c>
      <c r="CJ344" s="19" t="str">
        <f>CJ162</f>
        <v>ZC40ASPC16CPKU</v>
      </c>
      <c r="CK344" s="19">
        <f>IF(Duombaze!CJ344="",0,INDEX(DU!I:I,MATCH(Duombaze!CJ344,DU!A:A,0),1))</f>
        <v>71.836726290849597</v>
      </c>
      <c r="CL344" s="17">
        <f>IF(Duombaze!CJ344="",0,INDEX(DU!K:K,MATCH(Duombaze!CJ344,DU!A:A,0),1))</f>
        <v>20.63</v>
      </c>
      <c r="CM344" s="19"/>
      <c r="CN344" s="19" t="s">
        <v>2108</v>
      </c>
      <c r="CO344" s="19" t="s">
        <v>467</v>
      </c>
      <c r="CP344" s="17" t="str">
        <f t="shared" si="139"/>
        <v xml:space="preserve">1 SPT10 Rankinis stabdis </v>
      </c>
      <c r="CQ344" s="19" t="s">
        <v>1597</v>
      </c>
      <c r="CR344" s="639" t="s">
        <v>1597</v>
      </c>
      <c r="CS344" s="639"/>
      <c r="CT344" s="639">
        <f>IF(Duombaze!CR344="",0,INDEX(DU!I:I,MATCH(Duombaze!CR344,DU!A:A,0),1))+IF(Duombaze!CS344="",0,INDEX(DU!I:I,MATCH(Duombaze!CS344,DU!A:A,0),1))</f>
        <v>39.4337023688134</v>
      </c>
      <c r="CU344" s="19">
        <f>IF(Duombaze!CR344="",0,INDEX(DU!K:K,MATCH(Duombaze!CR344,DU!A:A,0),1))+IF(Duombaze!CS344="",0,INDEX(DU!K:K,MATCH(Duombaze!CS344,DU!A:A,0),1))</f>
        <v>35.47</v>
      </c>
      <c r="CV344" s="19"/>
      <c r="CW344" s="19"/>
      <c r="CX344" s="17"/>
      <c r="CY344" s="17"/>
      <c r="CZ344" s="17"/>
      <c r="DA344" s="671"/>
      <c r="DB344" s="671"/>
      <c r="DC344" s="671">
        <f>IF(Duombaze!DA344="",0,INDEX(DU!I:I,MATCH(Duombaze!DA344,DU!A:A,0),1))+IF(Duombaze!DB344="",0,INDEX(DU!I:I,MATCH(Duombaze!DB344,DU!A:A,0),1))</f>
        <v>0</v>
      </c>
      <c r="DD344" s="19">
        <f>IF(Duombaze!DA344="",0,INDEX(DU!K:K,MATCH(Duombaze!DA344,DU!A:A,0),1))+IF(Duombaze!DB344="",0,INDEX(DU!K:K,MATCH(Duombaze!DB344,DU!A:A,0),1))</f>
        <v>0</v>
      </c>
      <c r="DE344" s="17"/>
      <c r="DF344" s="17"/>
      <c r="DG344" s="19" t="s">
        <v>8188</v>
      </c>
      <c r="DH344" s="19" t="str">
        <f t="shared" si="141"/>
        <v>1 SPT10 Tentas ir aikštelė (su atlenk. centriniu vamzdžiu, smailėjantis)</v>
      </c>
      <c r="DI344" s="19" t="s">
        <v>2898</v>
      </c>
      <c r="DJ344" s="671" t="s">
        <v>481</v>
      </c>
      <c r="DK344" s="678"/>
      <c r="DL344" s="678">
        <f>IF(Duombaze!DJ344="",0,INDEX(DU!I:I,MATCH(Duombaze!DJ344,DU!A:A,0),1))+IF(Duombaze!DK344="",0,INDEX(DU!I:I,MATCH(Duombaze!DK344,DU!A:A,0),1))</f>
        <v>238.27208327255599</v>
      </c>
      <c r="DM344" s="19">
        <f>IF(Duombaze!DJ344="",0,INDEX(DU!K:K,MATCH(Duombaze!DJ344,DU!A:A,0),1))+IF(Duombaze!DK344="",0,INDEX(DU!K:K,MATCH(Duombaze!DK344,DU!A:A,0),1))</f>
        <v>85.435000000000002</v>
      </c>
      <c r="DN344" s="52" t="s">
        <v>2163</v>
      </c>
      <c r="DO344" s="52"/>
      <c r="DP344" s="52" t="s">
        <v>9167</v>
      </c>
      <c r="DQ344" s="17" t="str">
        <f t="shared" si="142"/>
        <v>1 SPT10 Apšvietimas su atšvaistais LT-LV</v>
      </c>
      <c r="DR344" s="65" t="s">
        <v>482</v>
      </c>
      <c r="DS344" s="692" t="s">
        <v>482</v>
      </c>
      <c r="DT344" s="692"/>
      <c r="DU344" s="692"/>
      <c r="DV344" s="692"/>
      <c r="DW344" s="692">
        <f>IF(Duombaze!DS344="",0,INDEX(DU!I:I,MATCH(Duombaze!DS344,DU!A:A,0),1))+IF(Duombaze!DT344="",0,INDEX(DU!I:I,MATCH(Duombaze!DT344,DU!A:A,0),1))+IF(Duombaze!DU344="",0,INDEX(DU!I:I,MATCH(Duombaze!DU344,DU!A:A,0),1))+IF(Duombaze!DV344="",0,INDEX(DU!I:I,MATCH(Duombaze!DV344,DU!A:A,0),1))</f>
        <v>56.654455279503097</v>
      </c>
      <c r="DX344" s="638">
        <f>IF(Duombaze!DS344="",0,INDEX(DU!K:K,MATCH(Duombaze!DS344,DU!A:A,0),1))+IF(Duombaze!DT344="",0,INDEX(DU!K:K,MATCH(Duombaze!DT344,DU!A:A,0),1))+IF(Duombaze!DU344="",0,INDEX(DU!K:K,MATCH(Duombaze!DU344,DU!A:A,0),1))+IF(Duombaze!DV344="",0,INDEX(DU!K:KH,MATCH(Duombaze!DV344,DU!A:A,0),1))</f>
        <v>0</v>
      </c>
      <c r="DY344" s="65"/>
      <c r="DZ344" s="65"/>
      <c r="EA344" s="19" t="str">
        <f>EA440</f>
        <v>Tempimo kilpa RIMA</v>
      </c>
      <c r="EB344" s="19" t="str">
        <f t="shared" si="160"/>
        <v>1 SPT10 Tempimo kilpa RIMA</v>
      </c>
      <c r="EC344" s="19" t="str">
        <f>EC440</f>
        <v>ZP30ATKR000000</v>
      </c>
      <c r="ED344" s="19">
        <f>IF(Duombaze!EC344="",0,INDEX(DU!I:I,MATCH(Duombaze!EC344,DU!A:A,0),1))</f>
        <v>96.472733333333295</v>
      </c>
      <c r="EE344" s="638">
        <f>IF(Duombaze!EC344="",0,INDEX(DU!K:K,MATCH(Duombaze!EC344,DU!A:A,0),1))</f>
        <v>23.17</v>
      </c>
      <c r="EF344" s="19"/>
      <c r="EG344" s="19"/>
      <c r="EH344" s="19" t="s">
        <v>614</v>
      </c>
      <c r="EI344" s="17" t="str">
        <f t="shared" si="153"/>
        <v>1 SPT10 Lipdukai Lenkiški</v>
      </c>
      <c r="EJ344" s="19" t="s">
        <v>488</v>
      </c>
      <c r="EK344" s="672" t="s">
        <v>502</v>
      </c>
      <c r="EL344" s="672"/>
      <c r="EM344" s="672"/>
      <c r="EN344" s="672">
        <f>IF(Duombaze!EK344="",0,INDEX(DU!I:I,MATCH(Duombaze!EK344,DU!A:A,0),1))+IF(Duombaze!EL344="",0,INDEX(DU!I:I,MATCH(Duombaze!EL344,DU!A:A,0),1))+IF(Duombaze!EM344="",0,INDEX(DU!I:I,MATCH(Duombaze!EM344,DU!A:A,0),1))</f>
        <v>30.154081112</v>
      </c>
      <c r="EO344" s="19">
        <f>IF(Duombaze!EK344="",0,INDEX(DU!K:K,MATCH(Duombaze!EK344,DU!A:A,0),1))+IF(Duombaze!EL344="",0,INDEX(DU!K:K,MATCH(Duombaze!EL344,DU!A:A,0),1))+IF(Duombaze!EM344="",0,INDEX(DU!K:K,MATCH(Duombaze!EM344,DU!A:A,0),1))</f>
        <v>0</v>
      </c>
      <c r="EP344" s="19"/>
      <c r="EQ344" s="19"/>
      <c r="ER344" s="19" t="s">
        <v>1497</v>
      </c>
      <c r="ES344" s="17" t="str">
        <f t="shared" si="161"/>
        <v>1 SPT10 Montuojami</v>
      </c>
      <c r="ET344" s="19"/>
      <c r="EU344" s="19"/>
      <c r="EV344" s="19"/>
      <c r="EW344" s="19" t="s">
        <v>309</v>
      </c>
      <c r="EX344" s="19" t="str">
        <f t="shared" si="163"/>
        <v>1 SPT10 Purvasaugių komplektas 385/425 ratams (ketvirtiniai 1/4)</v>
      </c>
      <c r="EY344" s="19" t="s">
        <v>282</v>
      </c>
      <c r="EZ344" s="672" t="s">
        <v>282</v>
      </c>
      <c r="FA344" s="672"/>
      <c r="FB344" s="672">
        <f>IF(Duombaze!EZ344="",0,INDEX(DU!I:I,MATCH(Duombaze!EZ344,DU!A:A,0),1))+IF(Duombaze!FA344="",0,INDEX(DU!I:I,MATCH(Duombaze!FA344,DU!A:A,0),1))</f>
        <v>68.784319999999994</v>
      </c>
      <c r="FC344" s="19">
        <f>IF(Duombaze!EZ344="",0,INDEX(DU!K:K,MATCH(Duombaze!EZ344,DU!A:A,0),1))+IF(Duombaze!FA344="",0,INDEX(DU!K:K,MATCH(Duombaze!FA344,DU!A:A,0),1))</f>
        <v>7.25</v>
      </c>
      <c r="FD344" s="19"/>
      <c r="FE344" s="19"/>
      <c r="FF344" s="19"/>
      <c r="FG344" s="19"/>
      <c r="FH344" s="19"/>
      <c r="FI344" s="19"/>
      <c r="FJ344" s="19"/>
      <c r="FK344" s="65"/>
      <c r="FL344" s="18"/>
      <c r="FM344" s="671"/>
      <c r="FN344" s="671"/>
      <c r="FO344" s="671"/>
      <c r="FP344" s="671"/>
      <c r="FQ344" s="671">
        <f>IF(Duombaze!FM344="",0,INDEX(DU!I:I,MATCH(Duombaze!FM344,DU!A:A,0),1))+IF(Duombaze!FN344="",0,INDEX(DU!I:I,MATCH(Duombaze!FN344,DU!A:A,0),1))+IF(Duombaze!FO344="",0,INDEX(DU!I:I,MATCH(Duombaze!FO344,DU!A:A,0),1))+IF(Duombaze!FP344="",0,INDEX(DU!I:I,MATCH(Duombaze!FP344,DU!A:A,0),1))</f>
        <v>0</v>
      </c>
      <c r="FR344" s="671">
        <f>IF(Duombaze!FM344="",0,INDEX(DU!K:K,MATCH(Duombaze!FM344,DU!A:A,0),1))+IF(Duombaze!FN344="",0,INDEX(DU!K:K,MATCH(Duombaze!FN344,DU!A:A,0),1))+IF(Duombaze!FO344="",0,INDEX(DU!K:K,MATCH(Duombaze!FO344,DU!A:A,0),1))+IF(Duombaze!FP344="",0,INDEX(DU!K:K,MATCH(Duombaze!FP344,DU!A:A,0),1))</f>
        <v>0</v>
      </c>
      <c r="FT344" s="100" t="s">
        <v>53</v>
      </c>
      <c r="FU344" s="100" t="s">
        <v>49</v>
      </c>
      <c r="FY344" s="65" t="s">
        <v>82</v>
      </c>
      <c r="FZ344" s="17" t="str">
        <f>IF(FY344&lt;&gt;"",A348&amp;" "&amp;C348&amp;" "&amp;FY344,"")</f>
        <v>5 SPT10 Pneumatiniai st. 2 konturų Haldex su automatiniu LSV 0,4s.</v>
      </c>
      <c r="GA344" s="19" t="s">
        <v>143</v>
      </c>
    </row>
    <row r="345" spans="1:185" s="20" customFormat="1" ht="50.25" customHeight="1" x14ac:dyDescent="0.25">
      <c r="A345" s="41">
        <v>2</v>
      </c>
      <c r="B345" s="41" t="s">
        <v>788</v>
      </c>
      <c r="C345" s="16" t="s">
        <v>212</v>
      </c>
      <c r="D345" s="19" t="s">
        <v>1803</v>
      </c>
      <c r="E345" s="17" t="str">
        <f t="shared" si="158"/>
        <v>2 SPT10 Pagrindas, ašys 408E, (Pronar bortai 600+600) + naujo tipo rankenos, amortizuojamas grąžulas</v>
      </c>
      <c r="F345" s="19" t="s">
        <v>2212</v>
      </c>
      <c r="G345" s="639" t="s">
        <v>2934</v>
      </c>
      <c r="H345" s="639">
        <v>23109200</v>
      </c>
      <c r="I345" s="639"/>
      <c r="J345" s="639"/>
      <c r="K345" s="639"/>
      <c r="L345" s="639"/>
      <c r="M345" s="639"/>
      <c r="N345" s="639"/>
      <c r="O345" s="639"/>
      <c r="P345" s="639">
        <f>IF(Duombaze!G345="",0,INDEX(DU!I:I,MATCH(Duombaze!G345,DU!A:A,0),1))+IF(Duombaze!H345="",0,INDEX(DU!I:I*40,MATCH(Duombaze!H345,DU!A:A,0),1))+IF(Duombaze!I345="",0,INDEX(DU!I:I,MATCH(Duombaze!I345,DU!A:A,0),1))+IF(Duombaze!J345="",0,INDEX(DU!I:I,MATCH(Duombaze!J345,DU!A:A,0),1))+IF(Duombaze!K345="",0,INDEX(DU!I:I,MATCH(Duombaze!K345,DU!A:A,0),1))+IF(Duombaze!L345="",0,INDEX(DU!I:I,MATCH(Duombaze!L345,DU!A:A,0),1))+IF(Duombaze!M345="",0,INDEX(DU!I:I,MATCH(Duombaze!M345,DU!A:A,0),1))+IF(Duombaze!N345="",0,INDEX(DU!I:I,MATCH(Duombaze!N345,DU!A:A,0),1))+IF(Duombaze!O345="",0,INDEX(DU!I:I,MATCH(Duombaze!O345,DU!A:A,0),1))</f>
        <v>4116.7303214657904</v>
      </c>
      <c r="Q345" s="638">
        <f>IF(Duombaze!G345="",0,INDEX(DU!K:K,MATCH(Duombaze!G345,DU!A:A,0),1))+IF(Duombaze!H345="",0,INDEX(DU!K:K,MATCH(Duombaze!H345,DU!A:A,0),1))+IF(Duombaze!I345="",0,INDEX(DU!K:K,MATCH(Duombaze!I345,DU!A:A,0),1))+IF(Duombaze!J345="",0,INDEX(DU!K:K,MATCH(Duombaze!J345,DU!A:A,0),1))+IF(Duombaze!K345="",0,INDEX(DU!K:K,MATCH(Duombaze!K345,DU!A:A,0),1))+IF(Duombaze!L345="",0,INDEX(DU!K:K,MATCH(Duombaze!L345,DU!A:A,0),1))+IF(Duombaze!M345="",0,INDEX(DU!K:K,MATCH(Duombaze!M345,DU!A:A,0),1))+IF(Duombaze!N345="",0,INDEX(DU!K:K,MATCH(Duombaze!N345,DU!A:A,0),1))+IF(Duombaze!O345="",0,INDEX(DU!K:K,MATCH(Duombaze!O345,DU!A:A,0),1))</f>
        <v>560.4</v>
      </c>
      <c r="R345" s="19" t="s">
        <v>2036</v>
      </c>
      <c r="S345" s="52" t="s">
        <v>2038</v>
      </c>
      <c r="T345" s="881"/>
      <c r="U345" s="17">
        <f>IF(Duombaze!T345="",0,INDEX(DU!I:I,MATCH(Duombaze!T345,DU!A:A,0),1))</f>
        <v>0</v>
      </c>
      <c r="V345" s="17">
        <f>IF(Duombaze!T345="",0,INDEX(DU!K:K,MATCH(Duombaze!T345,DU!A:A,0),1))</f>
        <v>0</v>
      </c>
      <c r="W345" s="19"/>
      <c r="X345" s="19"/>
      <c r="Y345" s="134"/>
      <c r="Z345" s="65"/>
      <c r="AA345" s="17" t="str">
        <f t="shared" si="164"/>
        <v/>
      </c>
      <c r="AB345" s="19"/>
      <c r="AC345" s="19">
        <f>IF(Duombaze!AB345="",0,INDEX(DU!I:I,MATCH(Duombaze!AB345,DU!A:A,0),1))</f>
        <v>0</v>
      </c>
      <c r="AD345" s="25">
        <f>IF(Duombaze!AB345="",0,INDEX(DU!K:K,MATCH(Duombaze!AB345,DU!A:A,0),1))</f>
        <v>0</v>
      </c>
      <c r="AE345" s="19"/>
      <c r="AF345" s="19"/>
      <c r="AG345" s="19"/>
      <c r="AH345" s="17" t="str">
        <f t="shared" si="132"/>
        <v/>
      </c>
      <c r="AI345" s="19"/>
      <c r="AJ345" s="639"/>
      <c r="AK345" s="639"/>
      <c r="AL345" s="639"/>
      <c r="AM345" s="639">
        <f>IF(Duombaze!AJ345="",0,INDEX(DU!I:I,MATCH(Duombaze!AJ345,DU!A:A,0),1))+IF(Duombaze!AK345="",0,INDEX(DU!I:I,MATCH(Duombaze!AK345,DU!A:A,0),1))+IF(Duombaze!AL345="",0,INDEX(DU!I:I,MATCH(Duombaze!AL345,DU!A:A,0),1))</f>
        <v>0</v>
      </c>
      <c r="AN345" s="639">
        <f>IF(Duombaze!AJ345="",0,INDEX(DU!K:K,MATCH(Duombaze!AJ345,DU!A:A,0),1))+IF(Duombaze!AK345="",0,INDEX(DU!K:K,MATCH(Duombaze!AK345,DU!A:A,0),1))+IF(Duombaze!AL345="",0,INDEX(DU!K:K,MATCH(Duombaze!AL345,DU!A:A,0),1))</f>
        <v>0</v>
      </c>
      <c r="AO345" s="19"/>
      <c r="AP345" s="19"/>
      <c r="AQ345" s="19" t="s">
        <v>1548</v>
      </c>
      <c r="AR345" s="17" t="str">
        <f t="shared" si="136"/>
        <v>2 SPT10 Pagrindo hidraulinės jungtys +Kėbulo išvertimo išvadas</v>
      </c>
      <c r="AS345" s="19" t="s">
        <v>1549</v>
      </c>
      <c r="AT345" s="639" t="s">
        <v>492</v>
      </c>
      <c r="AU345" s="639" t="s">
        <v>2986</v>
      </c>
      <c r="AV345" s="639" t="s">
        <v>2979</v>
      </c>
      <c r="AW345" s="639" t="s">
        <v>2962</v>
      </c>
      <c r="AX345" s="639"/>
      <c r="AY345" s="639"/>
      <c r="AZ345" s="639"/>
      <c r="BA345" s="639"/>
      <c r="BB345" s="639"/>
      <c r="BC345" s="639">
        <f>IF(Duombaze!AT345="",0,INDEX(DU!I:I,MATCH(Duombaze!AT345,DU!A:A,0),1))+IF(Duombaze!AU345="",0,INDEX(DU!I:I,MATCH(Duombaze!AU345,DU!A:A,0),1))+IF(Duombaze!AV345="",0,INDEX(DU!I:I,MATCH(Duombaze!AV345,DU!A:A,0),1))+IF(Duombaze!AW345="",0,INDEX(DU!I:I,MATCH(Duombaze!AW345,DU!A:A,0),1))+IF(Duombaze!AX345="",0,INDEX(DU!I:I,MATCH(Duombaze!AX345,DU!A:A,0),1))+IF(Duombaze!AY345="",0,INDEX(DU!I:I,MATCH(Duombaze!AY345,DU!A:A,0),1))+IF(Duombaze!AZ345="",0,INDEX(DU!I:I,MATCH(Duombaze!AZ345,DU!A:A,0),1))+IF(Duombaze!BA345="",0,INDEX(DU!I:I,MATCH(Duombaze!BA345,DU!A:A,0),1))+IF(Duombaze!BB345="",0,INDEX(DU!I:I,MATCH(Duombaze!BB345,DU!A:A,0),1))</f>
        <v>530.71891783333308</v>
      </c>
      <c r="BD345" s="638">
        <f>IF(Duombaze!AT345="",0,INDEX(DU!K:K,MATCH(Duombaze!AT345,DU!A:A,0),1))+IF(Duombaze!AU345="",0,INDEX(DU!K:K,MATCH(Duombaze!AU345,DU!A:A,0),1))+IF(Duombaze!AV345="",0,INDEX(DU!K:K,MATCH(Duombaze!AV345,DU!A:A,0),1))+IF(Duombaze!AW345="",0,INDEX(DU!K:K,MATCH(Duombaze!AW345,DU!A:A,0),1))+IF(Duombaze!AX345="",0,INDEX(DU!K:K,MATCH(Duombaze!AX345,DU!A:A,0),1))+IF(Duombaze!AY345="",0,INDEX(DU!K:K,MATCH(Duombaze!AY345,DU!A:A,0),1))+IF(Duombaze!AZ345="",0,INDEX(DU!K:K,MATCH(Duombaze!AZ345,DU!A:A,0),1))+IF(Duombaze!BA345="",0,INDEX(DU!K:K,MATCH(Duombaze!BA345,DU!A:A,0),1))+IF(Duombaze!BB345="",0,INDEX(DU!K:K,MATCH(Duombaze!BB345,DU!A:A,0),1))</f>
        <v>8.69</v>
      </c>
      <c r="BE345" s="19"/>
      <c r="BF345" s="19" t="s">
        <v>2108</v>
      </c>
      <c r="BG345" s="65" t="s">
        <v>2719</v>
      </c>
      <c r="BH345" s="17" t="str">
        <f t="shared" si="162"/>
        <v>2 SPT10 Pneumatiniai - hidrauliniai stabdžiai (auto pneumo LSV + 2x0,4s)</v>
      </c>
      <c r="BI345" s="17" t="str">
        <f>BI164</f>
        <v>ZU30ASPC14PHS2 + ZC10ASPC1016PH</v>
      </c>
      <c r="BJ345" s="638" t="s">
        <v>2998</v>
      </c>
      <c r="BK345" s="638" t="s">
        <v>2999</v>
      </c>
      <c r="BL345" s="638"/>
      <c r="BM345" s="638">
        <f>IF(Duombaze!BJ345="",0,INDEX(DU!I:I,MATCH(Duombaze!BJ345,DU!A:A,0),1))+IF(Duombaze!BK345="",0,INDEX(DU!I:I,MATCH(Duombaze!BK345,DU!A:A,0),1))+IF(Duombaze!BL345="",0,INDEX(DU!I:I,MATCH(Duombaze!BL345,DU!A:A,0),1))</f>
        <v>822.21972000000005</v>
      </c>
      <c r="BN345" s="638">
        <f>IF(Duombaze!BJ345="",0,INDEX(DU!K:K,MATCH(Duombaze!BJ345,DU!A:A,0),1))+IF(Duombaze!BK345="",0,INDEX(DU!K:K,MATCH(Duombaze!BK345,DU!A:A,0),1))+IF(Duombaze!BL345="",0,INDEX(DU!K:K,MATCH(Duombaze!BL345,DU!A:A,0),1))</f>
        <v>87.69</v>
      </c>
      <c r="BO345" s="19"/>
      <c r="BP345" s="19"/>
      <c r="BQ345" s="20" t="s">
        <v>2728</v>
      </c>
      <c r="BR345" s="19" t="str">
        <f t="shared" si="150"/>
        <v>2 SPT10 Stabdžių išvadai pneumatiniai - hidrauliniai komplektams</v>
      </c>
      <c r="BS345" s="17" t="s">
        <v>2729</v>
      </c>
      <c r="BT345" s="17" t="s">
        <v>3038</v>
      </c>
      <c r="BU345" s="17" t="s">
        <v>3034</v>
      </c>
      <c r="BV345" s="17">
        <v>23705201</v>
      </c>
      <c r="BW345" s="53">
        <f>IF(Duombaze!BT345="",0,INDEX(DU!I:I,MATCH(Duombaze!BT345,DU!A:A,0),1))+IF(Duombaze!BU345="",0,INDEX(DU!I:I,MATCH(Duombaze!BU345,DU!A:A,0),1))+IF(Duombaze!BV345="",0,INDEX(DU!I:I,MATCH(Duombaze!BV345,DU!A:A,0),1))</f>
        <v>90.255595406991503</v>
      </c>
      <c r="BX345" s="19">
        <f>IF(Duombaze!BT345="",0,INDEX(DU!K:K,MATCH(Duombaze!BT345,DU!A:A,0),1))+IF(Duombaze!BU345="",0,INDEX(DU!K:K,MATCH(Duombaze!BU345,DU!A:A,0),1))+IF(Duombaze!BV345="",0,INDEX(DU!K:K,MATCH(Duombaze!BV345,DU!A:A,0),1))</f>
        <v>11.59</v>
      </c>
      <c r="BY345" s="65"/>
      <c r="BZ345" s="65"/>
      <c r="CA345" s="20" t="s">
        <v>2748</v>
      </c>
      <c r="CB345" s="19" t="str">
        <f t="shared" si="152"/>
        <v>2 SPT10 Hidr.koja SIMOL H1160P PASTIPRINTA (HJ+kranas)</v>
      </c>
      <c r="CC345" s="20" t="s">
        <v>2647</v>
      </c>
      <c r="CD345" s="20">
        <f>IF(Duombaze!CC345="",0,INDEX(DU!I:I,MATCH(Duombaze!CC345,DU!A:A,0),1))</f>
        <v>202.668286325791</v>
      </c>
      <c r="CE345" s="17">
        <f>IF(Duombaze!CC345="",0,INDEX(DU!K:K,MATCH(Duombaze!CC345,DU!A:A,0),1))</f>
        <v>11.61</v>
      </c>
      <c r="CF345" s="19"/>
      <c r="CG345" s="19" t="s">
        <v>2109</v>
      </c>
      <c r="CH345" s="19" t="str">
        <f>CH163</f>
        <v>Priekinė kilpa DIN11026 D-40 (3000 kg.)</v>
      </c>
      <c r="CI345" s="17" t="str">
        <f t="shared" si="138"/>
        <v>2 SPT10 Priekinė kilpa DIN11026 D-40 (3000 kg.)</v>
      </c>
      <c r="CJ345" s="19" t="str">
        <f>CJ163</f>
        <v>ZC30ACPKL40000</v>
      </c>
      <c r="CK345" s="19">
        <f>IF(Duombaze!CJ345="",0,INDEX(DU!I:I,MATCH(Duombaze!CJ345,DU!A:A,0),1))</f>
        <v>188.11199999999999</v>
      </c>
      <c r="CL345" s="17">
        <f>IF(Duombaze!CJ345="",0,INDEX(DU!K:K,MATCH(Duombaze!CJ345,DU!A:A,0),1))</f>
        <v>8.69</v>
      </c>
      <c r="CM345" s="19"/>
      <c r="CN345" s="19"/>
      <c r="CO345" s="25" t="s">
        <v>1537</v>
      </c>
      <c r="CP345" s="17" t="str">
        <f t="shared" si="139"/>
        <v>2 SPT10 Atsparos</v>
      </c>
      <c r="CQ345" s="19" t="s">
        <v>1494</v>
      </c>
      <c r="CR345" s="639" t="s">
        <v>1494</v>
      </c>
      <c r="CS345" s="639"/>
      <c r="CT345" s="639">
        <f>IF(Duombaze!CR345="",0,INDEX(DU!I:I,MATCH(Duombaze!CR345,DU!A:A,0),1))+IF(Duombaze!CS345="",0,INDEX(DU!I:I,MATCH(Duombaze!CS345,DU!A:A,0),1))</f>
        <v>23.4618</v>
      </c>
      <c r="CU345" s="19">
        <f>IF(Duombaze!CR345="",0,INDEX(DU!K:K,MATCH(Duombaze!CR345,DU!A:A,0),1))+IF(Duombaze!CS345="",0,INDEX(DU!K:K,MATCH(Duombaze!CS345,DU!A:A,0),1))</f>
        <v>0</v>
      </c>
      <c r="CV345" s="19"/>
      <c r="CW345" s="19"/>
      <c r="CX345" s="19"/>
      <c r="CY345" s="17" t="str">
        <f t="shared" ref="CY345:CY355" si="165">IF(CX345&lt;&gt;"",A345&amp;" "&amp;C345&amp;" "&amp;CX345,"")</f>
        <v/>
      </c>
      <c r="CZ345" s="19"/>
      <c r="DA345" s="672"/>
      <c r="DB345" s="672"/>
      <c r="DC345" s="672">
        <f>IF(Duombaze!DA345="",0,INDEX(DU!I:I,MATCH(Duombaze!DA345,DU!A:A,0),1))+IF(Duombaze!DB345="",0,INDEX(DU!I:I,MATCH(Duombaze!DB345,DU!A:A,0),1))</f>
        <v>0</v>
      </c>
      <c r="DD345" s="19">
        <f>IF(Duombaze!DA345="",0,INDEX(DU!K:K,MATCH(Duombaze!DA345,DU!A:A,0),1))+IF(Duombaze!DB345="",0,INDEX(DU!K:K,MATCH(Duombaze!DB345,DU!A:A,0),1))</f>
        <v>0</v>
      </c>
      <c r="DE345" s="19"/>
      <c r="DF345" s="19"/>
      <c r="DH345" s="19" t="str">
        <f t="shared" si="141"/>
        <v/>
      </c>
      <c r="DJ345" s="672" t="s">
        <v>2898</v>
      </c>
      <c r="DK345" s="678"/>
      <c r="DL345" s="678">
        <f>IF(Duombaze!DJ345="",0,INDEX(DU!I:I,MATCH(Duombaze!DJ345,DU!A:A,0),1))+IF(Duombaze!DK345="",0,INDEX(DU!I:I,MATCH(Duombaze!DK345,DU!A:A,0),1))</f>
        <v>251.48077360335799</v>
      </c>
      <c r="DM345" s="19">
        <f>IF(Duombaze!DJ345="",0,INDEX(DU!K:K,MATCH(Duombaze!DJ345,DU!A:A,0),1))+IF(Duombaze!DK345="",0,INDEX(DU!K:K,MATCH(Duombaze!DK345,DU!A:A,0),1))</f>
        <v>85.43</v>
      </c>
      <c r="DN345" s="52"/>
      <c r="DO345" s="52"/>
      <c r="DP345" s="52" t="s">
        <v>483</v>
      </c>
      <c r="DQ345" s="17" t="str">
        <f t="shared" si="142"/>
        <v>2 SPT10 Žibintai su šoniniais diodiniais (Čekija, Slovakija)</v>
      </c>
      <c r="DR345" s="65" t="s">
        <v>484</v>
      </c>
      <c r="DS345" s="692" t="s">
        <v>484</v>
      </c>
      <c r="DT345" s="692"/>
      <c r="DU345" s="692"/>
      <c r="DV345" s="692"/>
      <c r="DW345" s="692">
        <f>IF(Duombaze!DS345="",0,INDEX(DU!I:I,MATCH(Duombaze!DS345,DU!A:A,0),1))+IF(Duombaze!DT345="",0,INDEX(DU!I:I,MATCH(Duombaze!DT345,DU!A:A,0),1))+IF(Duombaze!DU345="",0,INDEX(DU!I:I,MATCH(Duombaze!DU345,DU!A:A,0),1))+IF(Duombaze!DV345="",0,INDEX(DU!I:I,MATCH(Duombaze!DV345,DU!A:A,0),1))</f>
        <v>78.406133333333301</v>
      </c>
      <c r="DX345" s="638">
        <f>IF(Duombaze!DS345="",0,INDEX(DU!K:K,MATCH(Duombaze!DS345,DU!A:A,0),1))+IF(Duombaze!DT345="",0,INDEX(DU!K:K,MATCH(Duombaze!DT345,DU!A:A,0),1))+IF(Duombaze!DU345="",0,INDEX(DU!K:K,MATCH(Duombaze!DU345,DU!A:A,0),1))+IF(Duombaze!DV345="",0,INDEX(DU!K:KH,MATCH(Duombaze!DV345,DU!A:A,0),1))</f>
        <v>0</v>
      </c>
      <c r="DY345" s="65"/>
      <c r="DZ345" s="65"/>
      <c r="EA345" s="19" t="str">
        <f>EA441</f>
        <v>Mechaninis sukabintuvas Rockinger</v>
      </c>
      <c r="EB345" s="19" t="str">
        <f t="shared" si="160"/>
        <v>2 SPT10 Mechaninis sukabintuvas Rockinger</v>
      </c>
      <c r="EC345" s="19" t="str">
        <f>EC441</f>
        <v>ZP30AMSR000000</v>
      </c>
      <c r="ED345" s="19">
        <f>IF(Duombaze!EC345="",0,INDEX(DU!I:I,MATCH(Duombaze!EC345,DU!A:A,0),1))</f>
        <v>99.632400000000004</v>
      </c>
      <c r="EE345" s="638">
        <f>IF(Duombaze!EC345="",0,INDEX(DU!K:K,MATCH(Duombaze!EC345,DU!A:A,0),1))</f>
        <v>27.08</v>
      </c>
      <c r="EF345" s="19"/>
      <c r="EG345" s="19"/>
      <c r="EH345" s="19" t="s">
        <v>1563</v>
      </c>
      <c r="EI345" s="17" t="str">
        <f t="shared" si="153"/>
        <v>2 SPT10 Lipdukai universalūs</v>
      </c>
      <c r="EJ345" s="19" t="s">
        <v>489</v>
      </c>
      <c r="EK345" s="672" t="s">
        <v>504</v>
      </c>
      <c r="EL345" s="672"/>
      <c r="EM345" s="672"/>
      <c r="EN345" s="672">
        <f>IF(Duombaze!EK345="",0,INDEX(DU!I:I,MATCH(Duombaze!EK345,DU!A:A,0),1))+IF(Duombaze!EL345="",0,INDEX(DU!I:I,MATCH(Duombaze!EL345,DU!A:A,0),1))+IF(Duombaze!EM345="",0,INDEX(DU!I:I,MATCH(Duombaze!EM345,DU!A:A,0),1))</f>
        <v>10.63</v>
      </c>
      <c r="EO345" s="19">
        <f>IF(Duombaze!EK345="",0,INDEX(DU!K:K,MATCH(Duombaze!EK345,DU!A:A,0),1))+IF(Duombaze!EL345="",0,INDEX(DU!K:K,MATCH(Duombaze!EL345,DU!A:A,0),1))+IF(Duombaze!EM345="",0,INDEX(DU!K:K,MATCH(Duombaze!EM345,DU!A:A,0),1))</f>
        <v>0</v>
      </c>
      <c r="EP345" s="19"/>
      <c r="EQ345" s="19"/>
      <c r="ER345" s="19" t="s">
        <v>1498</v>
      </c>
      <c r="ES345" s="17" t="str">
        <f t="shared" si="161"/>
        <v>2 SPT10 Pakuojami</v>
      </c>
      <c r="ET345" s="19"/>
      <c r="EU345" s="19"/>
      <c r="EV345" s="19"/>
      <c r="EW345" s="19" t="s">
        <v>490</v>
      </c>
      <c r="EX345" s="19" t="str">
        <f t="shared" si="163"/>
        <v>2 SPT10 Purvasaugių komplektas 385/425 ratams (1/4) galiniai</v>
      </c>
      <c r="EY345" s="19" t="s">
        <v>338</v>
      </c>
      <c r="EZ345" s="672" t="s">
        <v>338</v>
      </c>
      <c r="FA345" s="672"/>
      <c r="FB345" s="672">
        <f>IF(Duombaze!EZ345="",0,INDEX(DU!I:I,MATCH(Duombaze!EZ345,DU!A:A,0),1))+IF(Duombaze!FA345="",0,INDEX(DU!I:I,MATCH(Duombaze!FA345,DU!A:A,0),1))</f>
        <v>31.91</v>
      </c>
      <c r="FC345" s="19">
        <f>IF(Duombaze!EZ345="",0,INDEX(DU!K:K,MATCH(Duombaze!EZ345,DU!A:A,0),1))+IF(Duombaze!FA345="",0,INDEX(DU!K:K,MATCH(Duombaze!FA345,DU!A:A,0),1))</f>
        <v>7.25</v>
      </c>
      <c r="FD345" s="19"/>
      <c r="FE345" s="19"/>
      <c r="FF345" s="19"/>
      <c r="FG345" s="19"/>
      <c r="FH345" s="19"/>
      <c r="FI345" s="19"/>
      <c r="FJ345" s="19"/>
      <c r="FK345" s="65"/>
      <c r="FL345" s="18"/>
      <c r="FM345" s="671"/>
      <c r="FN345" s="671"/>
      <c r="FO345" s="671"/>
      <c r="FP345" s="671"/>
      <c r="FQ345" s="671">
        <f>IF(Duombaze!FM345="",0,INDEX(DU!I:I,MATCH(Duombaze!FM345,DU!A:A,0),1))+IF(Duombaze!FN345="",0,INDEX(DU!I:I,MATCH(Duombaze!FN345,DU!A:A,0),1))+IF(Duombaze!FO345="",0,INDEX(DU!I:I,MATCH(Duombaze!FO345,DU!A:A,0),1))+IF(Duombaze!FP345="",0,INDEX(DU!I:I,MATCH(Duombaze!FP345,DU!A:A,0),1))</f>
        <v>0</v>
      </c>
      <c r="FR345" s="671">
        <f>IF(Duombaze!FM345="",0,INDEX(DU!K:K,MATCH(Duombaze!FM345,DU!A:A,0),1))+IF(Duombaze!FN345="",0,INDEX(DU!K:K,MATCH(Duombaze!FN345,DU!A:A,0),1))+IF(Duombaze!FO345="",0,INDEX(DU!K:K,MATCH(Duombaze!FO345,DU!A:A,0),1))+IF(Duombaze!FP345="",0,INDEX(DU!K:K,MATCH(Duombaze!FP345,DU!A:A,0),1))</f>
        <v>0</v>
      </c>
      <c r="FT345" s="100" t="s">
        <v>106</v>
      </c>
      <c r="FU345" s="100"/>
      <c r="FY345" s="482" t="s">
        <v>2673</v>
      </c>
      <c r="FZ345" s="17" t="str">
        <f>IF(FY345&lt;&gt;"",A345&amp;" "&amp;C345&amp;" "&amp;FY345,"")</f>
        <v>2 SPT10 Pneumatiniai - hidrauliniai stabdžiai (DERINTI)</v>
      </c>
      <c r="GA345" s="476" t="s">
        <v>51</v>
      </c>
    </row>
    <row r="346" spans="1:185" s="20" customFormat="1" ht="39.6" customHeight="1" x14ac:dyDescent="0.25">
      <c r="A346" s="41">
        <v>3</v>
      </c>
      <c r="B346" s="41" t="s">
        <v>788</v>
      </c>
      <c r="C346" s="16" t="s">
        <v>212</v>
      </c>
      <c r="D346" s="19" t="s">
        <v>3361</v>
      </c>
      <c r="E346" s="17" t="str">
        <f t="shared" si="158"/>
        <v>3 SPT10 Pagrindas, ašys 408E, (Pronar bortai 600+600) + naujo tipo rankenos, neamortizuojamas grąžulas</v>
      </c>
      <c r="F346" s="17" t="s">
        <v>3362</v>
      </c>
      <c r="G346" s="638" t="s">
        <v>3363</v>
      </c>
      <c r="H346" s="638">
        <v>23109200</v>
      </c>
      <c r="I346" s="638"/>
      <c r="J346" s="638"/>
      <c r="K346" s="638"/>
      <c r="L346" s="638"/>
      <c r="M346" s="638"/>
      <c r="N346" s="638"/>
      <c r="O346" s="638"/>
      <c r="P346" s="639">
        <f>IF(Duombaze!G346="",0,INDEX(DU!I:I,MATCH(Duombaze!G346,DU!A:A,0),1))+IF(Duombaze!H346="",0,INDEX(DU!I:I*40,MATCH(Duombaze!H346,DU!A:A,0),1))+IF(Duombaze!I346="",0,INDEX(DU!I:I,MATCH(Duombaze!I346,DU!A:A,0),1))+IF(Duombaze!J346="",0,INDEX(DU!I:I,MATCH(Duombaze!J346,DU!A:A,0),1))+IF(Duombaze!K346="",0,INDEX(DU!I:I,MATCH(Duombaze!K346,DU!A:A,0),1))+IF(Duombaze!L346="",0,INDEX(DU!I:I,MATCH(Duombaze!L346,DU!A:A,0),1))+IF(Duombaze!M346="",0,INDEX(DU!I:I,MATCH(Duombaze!M346,DU!A:A,0),1))+IF(Duombaze!N346="",0,INDEX(DU!I:I,MATCH(Duombaze!N346,DU!A:A,0),1))+IF(Duombaze!O346="",0,INDEX(DU!I:I,MATCH(Duombaze!O346,DU!A:A,0),1))</f>
        <v>16.8</v>
      </c>
      <c r="Q346" s="638">
        <f>IF(Duombaze!G346="",0,INDEX(DU!K:K,MATCH(Duombaze!G346,DU!A:A,0),1))+IF(Duombaze!H346="",0,INDEX(DU!K:K,MATCH(Duombaze!H346,DU!A:A,0),1))+IF(Duombaze!I346="",0,INDEX(DU!K:K,MATCH(Duombaze!I346,DU!A:A,0),1))+IF(Duombaze!J346="",0,INDEX(DU!K:K,MATCH(Duombaze!J346,DU!A:A,0),1))+IF(Duombaze!K346="",0,INDEX(DU!K:K,MATCH(Duombaze!K346,DU!A:A,0),1))+IF(Duombaze!L346="",0,INDEX(DU!K:K,MATCH(Duombaze!L346,DU!A:A,0),1))+IF(Duombaze!M346="",0,INDEX(DU!K:K,MATCH(Duombaze!M346,DU!A:A,0),1))+IF(Duombaze!N346="",0,INDEX(DU!K:K,MATCH(Duombaze!N346,DU!A:A,0),1))+IF(Duombaze!O346="",0,INDEX(DU!K:K,MATCH(Duombaze!O346,DU!A:A,0),1))</f>
        <v>0</v>
      </c>
      <c r="R346" s="17"/>
      <c r="S346" s="18"/>
      <c r="T346" s="880"/>
      <c r="U346" s="17">
        <f>IF(Duombaze!T346="",0,INDEX(DU!I:I,MATCH(Duombaze!T346,DU!A:A,0),1))</f>
        <v>0</v>
      </c>
      <c r="V346" s="17">
        <f>IF(Duombaze!T346="",0,INDEX(DU!K:K,MATCH(Duombaze!T346,DU!A:A,0),1))</f>
        <v>0</v>
      </c>
      <c r="W346" s="17"/>
      <c r="X346" s="17"/>
      <c r="Y346" s="856"/>
      <c r="Z346" s="65"/>
      <c r="AA346" s="17" t="str">
        <f t="shared" si="164"/>
        <v/>
      </c>
      <c r="AB346" s="19"/>
      <c r="AC346" s="19">
        <f>IF(Duombaze!AB346="",0,INDEX(DU!I:I,MATCH(Duombaze!AB346,DU!A:A,0),1))</f>
        <v>0</v>
      </c>
      <c r="AD346" s="25">
        <f>IF(Duombaze!AB346="",0,INDEX(DU!K:K,MATCH(Duombaze!AB346,DU!A:A,0),1))</f>
        <v>0</v>
      </c>
      <c r="AE346" s="19"/>
      <c r="AF346" s="19"/>
      <c r="AG346" s="19"/>
      <c r="AH346" s="17" t="str">
        <f t="shared" ref="AH346:AH409" si="166">IF(AG346&lt;&gt;"",A346&amp;" "&amp;C346&amp;" "&amp;AG346,"")</f>
        <v/>
      </c>
      <c r="AI346" s="19"/>
      <c r="AJ346" s="639"/>
      <c r="AK346" s="639"/>
      <c r="AL346" s="639"/>
      <c r="AM346" s="639">
        <f>IF(Duombaze!AJ346="",0,INDEX(DU!I:I,MATCH(Duombaze!AJ346,DU!A:A,0),1))+IF(Duombaze!AK346="",0,INDEX(DU!I:I,MATCH(Duombaze!AK346,DU!A:A,0),1))+IF(Duombaze!AL346="",0,INDEX(DU!I:I,MATCH(Duombaze!AL346,DU!A:A,0),1))</f>
        <v>0</v>
      </c>
      <c r="AN346" s="639">
        <f>IF(Duombaze!AJ346="",0,INDEX(DU!K:K,MATCH(Duombaze!AJ346,DU!A:A,0),1))+IF(Duombaze!AK346="",0,INDEX(DU!K:K,MATCH(Duombaze!AK346,DU!A:A,0),1))+IF(Duombaze!AL346="",0,INDEX(DU!K:K,MATCH(Duombaze!AL346,DU!A:A,0),1))</f>
        <v>0</v>
      </c>
      <c r="AO346" s="19"/>
      <c r="AP346" s="19"/>
      <c r="AQ346" s="19" t="s">
        <v>333</v>
      </c>
      <c r="AR346" s="17" t="str">
        <f t="shared" si="136"/>
        <v>3 SPT10 Pagrindo hidraulinės jungtys + Hidrauliniai valdymo išvadai</v>
      </c>
      <c r="AS346" s="19" t="s">
        <v>8360</v>
      </c>
      <c r="AT346" s="639" t="s">
        <v>492</v>
      </c>
      <c r="AU346" s="639" t="s">
        <v>2986</v>
      </c>
      <c r="AV346" s="639" t="s">
        <v>2968</v>
      </c>
      <c r="AW346" s="639" t="s">
        <v>2960</v>
      </c>
      <c r="AX346" s="639"/>
      <c r="AY346" s="639"/>
      <c r="AZ346" s="639"/>
      <c r="BA346" s="639"/>
      <c r="BB346" s="639"/>
      <c r="BC346" s="639">
        <f>IF(Duombaze!AT346="",0,INDEX(DU!I:I,MATCH(Duombaze!AT346,DU!A:A,0),1))+IF(Duombaze!AU346="",0,INDEX(DU!I:I,MATCH(Duombaze!AU346,DU!A:A,0),1))+IF(Duombaze!AV346="",0,INDEX(DU!I:I,MATCH(Duombaze!AV346,DU!A:A,0),1))+IF(Duombaze!AW346="",0,INDEX(DU!I:I,MATCH(Duombaze!AW346,DU!A:A,0),1))+IF(Duombaze!AX346="",0,INDEX(DU!I:I,MATCH(Duombaze!AX346,DU!A:A,0),1))+IF(Duombaze!AY346="",0,INDEX(DU!I:I,MATCH(Duombaze!AY346,DU!A:A,0),1))+IF(Duombaze!AZ346="",0,INDEX(DU!I:I,MATCH(Duombaze!AZ346,DU!A:A,0),1))+IF(Duombaze!BA346="",0,INDEX(DU!I:I,MATCH(Duombaze!BA346,DU!A:A,0),1))+IF(Duombaze!BB346="",0,INDEX(DU!I:I,MATCH(Duombaze!BB346,DU!A:A,0),1))</f>
        <v>508.21911783333303</v>
      </c>
      <c r="BD346" s="638">
        <f>IF(Duombaze!AT346="",0,INDEX(DU!K:K,MATCH(Duombaze!AT346,DU!A:A,0),1))+IF(Duombaze!AU346="",0,INDEX(DU!K:K,MATCH(Duombaze!AU346,DU!A:A,0),1))+IF(Duombaze!AV346="",0,INDEX(DU!K:K,MATCH(Duombaze!AV346,DU!A:A,0),1))+IF(Duombaze!AW346="",0,INDEX(DU!K:K,MATCH(Duombaze!AW346,DU!A:A,0),1))+IF(Duombaze!AX346="",0,INDEX(DU!K:K,MATCH(Duombaze!AX346,DU!A:A,0),1))+IF(Duombaze!AY346="",0,INDEX(DU!K:K,MATCH(Duombaze!AY346,DU!A:A,0),1))+IF(Duombaze!AZ346="",0,INDEX(DU!K:K,MATCH(Duombaze!AZ346,DU!A:A,0),1))+IF(Duombaze!BA346="",0,INDEX(DU!K:K,MATCH(Duombaze!BA346,DU!A:A,0),1))+IF(Duombaze!BB346="",0,INDEX(DU!K:K,MATCH(Duombaze!BB346,DU!A:A,0),1))</f>
        <v>8.69</v>
      </c>
      <c r="BE346" s="19"/>
      <c r="BF346" s="19" t="s">
        <v>2108</v>
      </c>
      <c r="BG346" s="20" t="s">
        <v>2720</v>
      </c>
      <c r="BH346" s="17" t="str">
        <f t="shared" si="162"/>
        <v>3 SPT10 Pneumatiniai - hidrauliniai stabdžiai (mech LSV)</v>
      </c>
      <c r="BI346" s="17" t="str">
        <f>BI165</f>
        <v>ZU3APHSMLSV000 + ZC10ASPC1016PH</v>
      </c>
      <c r="BJ346" s="638" t="s">
        <v>3008</v>
      </c>
      <c r="BK346" s="638" t="s">
        <v>2999</v>
      </c>
      <c r="BL346" s="638"/>
      <c r="BM346" s="638">
        <f>IF(Duombaze!BJ346="",0,INDEX(DU!I:I,MATCH(Duombaze!BJ346,DU!A:A,0),1))+IF(Duombaze!BK346="",0,INDEX(DU!I:I,MATCH(Duombaze!BK346,DU!A:A,0),1))+IF(Duombaze!BL346="",0,INDEX(DU!I:I,MATCH(Duombaze!BL346,DU!A:A,0),1))</f>
        <v>577.01368000000002</v>
      </c>
      <c r="BN346" s="638">
        <f>IF(Duombaze!BJ346="",0,INDEX(DU!K:K,MATCH(Duombaze!BJ346,DU!A:A,0),1))+IF(Duombaze!BK346="",0,INDEX(DU!K:K,MATCH(Duombaze!BK346,DU!A:A,0),1))+IF(Duombaze!BL346="",0,INDEX(DU!K:K,MATCH(Duombaze!BL346,DU!A:A,0),1))</f>
        <v>87.69</v>
      </c>
      <c r="BO346" s="19"/>
      <c r="BP346" s="19"/>
      <c r="BQ346" s="20" t="s">
        <v>2728</v>
      </c>
      <c r="BR346" s="19" t="str">
        <f t="shared" si="150"/>
        <v>3 SPT10 Stabdžių išvadai pneumatiniai - hidrauliniai komplektams</v>
      </c>
      <c r="BS346" s="17" t="s">
        <v>2729</v>
      </c>
      <c r="BT346" s="17" t="s">
        <v>3038</v>
      </c>
      <c r="BU346" s="17" t="s">
        <v>3034</v>
      </c>
      <c r="BV346" s="17">
        <v>23705201</v>
      </c>
      <c r="BW346" s="53">
        <f>IF(Duombaze!BT346="",0,INDEX(DU!I:I,MATCH(Duombaze!BT346,DU!A:A,0),1))+IF(Duombaze!BU346="",0,INDEX(DU!I:I,MATCH(Duombaze!BU346,DU!A:A,0),1))+IF(Duombaze!BV346="",0,INDEX(DU!I:I,MATCH(Duombaze!BV346,DU!A:A,0),1))</f>
        <v>90.255595406991503</v>
      </c>
      <c r="BX346" s="19">
        <f>IF(Duombaze!BT346="",0,INDEX(DU!K:K,MATCH(Duombaze!BT346,DU!A:A,0),1))+IF(Duombaze!BU346="",0,INDEX(DU!K:K,MATCH(Duombaze!BU346,DU!A:A,0),1))+IF(Duombaze!BV346="",0,INDEX(DU!K:K,MATCH(Duombaze!BV346,DU!A:A,0),1))</f>
        <v>11.59</v>
      </c>
      <c r="BY346" s="65"/>
      <c r="BZ346" s="65"/>
      <c r="CA346" s="65"/>
      <c r="CB346" s="19" t="str">
        <f t="shared" si="152"/>
        <v/>
      </c>
      <c r="CC346" s="19"/>
      <c r="CD346" s="19">
        <f>IF(Duombaze!CC346="",0,INDEX(DU!I:I,MATCH(Duombaze!CC346,DU!A:A,0),1))</f>
        <v>0</v>
      </c>
      <c r="CE346" s="17">
        <f>IF(Duombaze!CC346="",0,INDEX(DU!K:K,MATCH(Duombaze!CC346,DU!A:A,0),1))</f>
        <v>0</v>
      </c>
      <c r="CF346" s="19"/>
      <c r="CG346" s="19"/>
      <c r="CH346" s="19" t="str">
        <f>CH164</f>
        <v>Priekinė kilpa K80</v>
      </c>
      <c r="CI346" s="17" t="str">
        <f t="shared" si="138"/>
        <v>3 SPT10 Priekinė kilpa K80</v>
      </c>
      <c r="CJ346" s="19" t="str">
        <f>CJ164</f>
        <v>ZC40ACPK800000</v>
      </c>
      <c r="CK346" s="19">
        <f>IF(Duombaze!CJ346="",0,INDEX(DU!I:I,MATCH(Duombaze!CJ346,DU!A:A,0),1))</f>
        <v>188.11279999999999</v>
      </c>
      <c r="CL346" s="17">
        <f>IF(Duombaze!CJ346="",0,INDEX(DU!K:K,MATCH(Duombaze!CJ346,DU!A:A,0),1))</f>
        <v>11.37</v>
      </c>
      <c r="CM346" s="19"/>
      <c r="CN346" s="19"/>
      <c r="CO346" s="25" t="s">
        <v>1495</v>
      </c>
      <c r="CP346" s="17" t="str">
        <f t="shared" si="139"/>
        <v xml:space="preserve">3 SPT10 Rankinis + Ratų atsparos </v>
      </c>
      <c r="CQ346" s="19" t="s">
        <v>1828</v>
      </c>
      <c r="CR346" s="639" t="s">
        <v>1597</v>
      </c>
      <c r="CS346" s="639" t="s">
        <v>1494</v>
      </c>
      <c r="CT346" s="639">
        <f>IF(Duombaze!CR346="",0,INDEX(DU!I:I,MATCH(Duombaze!CR346,DU!A:A,0),1))+IF(Duombaze!CS346="",0,INDEX(DU!I:I,MATCH(Duombaze!CS346,DU!A:A,0),1))</f>
        <v>62.895502368813396</v>
      </c>
      <c r="CU346" s="19">
        <f>IF(Duombaze!CR346="",0,INDEX(DU!K:K,MATCH(Duombaze!CR346,DU!A:A,0),1))+IF(Duombaze!CS346="",0,INDEX(DU!K:K,MATCH(Duombaze!CS346,DU!A:A,0),1))</f>
        <v>35.47</v>
      </c>
      <c r="CV346" s="19"/>
      <c r="CW346" s="19"/>
      <c r="CX346" s="19"/>
      <c r="CY346" s="17" t="str">
        <f t="shared" si="165"/>
        <v/>
      </c>
      <c r="CZ346" s="19"/>
      <c r="DA346" s="672"/>
      <c r="DB346" s="672"/>
      <c r="DC346" s="672">
        <f>IF(Duombaze!DA346="",0,INDEX(DU!I:I,MATCH(Duombaze!DA346,DU!A:A,0),1))+IF(Duombaze!DB346="",0,INDEX(DU!I:I,MATCH(Duombaze!DB346,DU!A:A,0),1))</f>
        <v>0</v>
      </c>
      <c r="DD346" s="19">
        <f>IF(Duombaze!DA346="",0,INDEX(DU!K:K,MATCH(Duombaze!DA346,DU!A:A,0),1))+IF(Duombaze!DB346="",0,INDEX(DU!K:K,MATCH(Duombaze!DB346,DU!A:A,0),1))</f>
        <v>0</v>
      </c>
      <c r="DE346" s="19"/>
      <c r="DF346" s="19"/>
      <c r="DG346" s="19"/>
      <c r="DH346" s="19" t="str">
        <f t="shared" si="141"/>
        <v/>
      </c>
      <c r="DI346" s="19"/>
      <c r="DJ346" s="672"/>
      <c r="DK346" s="678"/>
      <c r="DL346" s="678">
        <f>IF(Duombaze!DJ346="",0,INDEX(DU!I:I,MATCH(Duombaze!DJ346,DU!A:A,0),1))+IF(Duombaze!DK346="",0,INDEX(DU!I:I,MATCH(Duombaze!DK346,DU!A:A,0),1))</f>
        <v>0</v>
      </c>
      <c r="DM346" s="19">
        <f>IF(Duombaze!DJ346="",0,INDEX(DU!K:K,MATCH(Duombaze!DJ346,DU!A:A,0),1))+IF(Duombaze!DK346="",0,INDEX(DU!K:K,MATCH(Duombaze!DK346,DU!A:A,0),1))</f>
        <v>0</v>
      </c>
      <c r="DN346" s="52"/>
      <c r="DO346" s="52"/>
      <c r="DP346" s="52" t="str">
        <f>DP179</f>
        <v>Prieky/gale LED, šone atšvaitai</v>
      </c>
      <c r="DQ346" s="17" t="str">
        <f t="shared" si="142"/>
        <v>3 SPT10 Prieky/gale LED, šone atšvaitai</v>
      </c>
      <c r="DR346" s="65" t="str">
        <f>DR179</f>
        <v>ZC40ZIBLED0AT0</v>
      </c>
      <c r="DS346" s="692" t="s">
        <v>249</v>
      </c>
      <c r="DT346" s="692"/>
      <c r="DU346" s="692"/>
      <c r="DV346" s="692"/>
      <c r="DW346" s="692">
        <f>IF(Duombaze!DS346="",0,INDEX(DU!I:I,MATCH(Duombaze!DS346,DU!A:A,0),1))+IF(Duombaze!DT346="",0,INDEX(DU!I:I,MATCH(Duombaze!DT346,DU!A:A,0),1))+IF(Duombaze!DU346="",0,INDEX(DU!I:I,MATCH(Duombaze!DU346,DU!A:A,0),1))+IF(Duombaze!DV346="",0,INDEX(DU!I:I,MATCH(Duombaze!DV346,DU!A:A,0),1))</f>
        <v>116.062004564983</v>
      </c>
      <c r="DX346" s="638">
        <f>IF(Duombaze!DS346="",0,INDEX(DU!K:K,MATCH(Duombaze!DS346,DU!A:A,0),1))+IF(Duombaze!DT346="",0,INDEX(DU!K:K,MATCH(Duombaze!DT346,DU!A:A,0),1))+IF(Duombaze!DU346="",0,INDEX(DU!K:K,MATCH(Duombaze!DU346,DU!A:A,0),1))+IF(Duombaze!DV346="",0,INDEX(DU!K:KH,MATCH(Duombaze!DV346,DU!A:A,0),1))</f>
        <v>0</v>
      </c>
      <c r="DY346" s="65"/>
      <c r="DZ346" s="65"/>
      <c r="EA346" s="19" t="str">
        <f>EA442</f>
        <v>Automatinis sukabintuvas Rockinger</v>
      </c>
      <c r="EB346" s="19" t="str">
        <f t="shared" si="160"/>
        <v>3 SPT10 Automatinis sukabintuvas Rockinger</v>
      </c>
      <c r="EC346" s="19" t="str">
        <f>EC442</f>
        <v>ZP30AASR000000</v>
      </c>
      <c r="ED346" s="19">
        <f>IF(Duombaze!EC346="",0,INDEX(DU!I:I,MATCH(Duombaze!EC346,DU!A:A,0),1))</f>
        <v>297.66744999999997</v>
      </c>
      <c r="EE346" s="638">
        <f>IF(Duombaze!EC346="",0,INDEX(DU!K:K,MATCH(Duombaze!EC346,DU!A:A,0),1))</f>
        <v>33.61</v>
      </c>
      <c r="EF346" s="19"/>
      <c r="EG346" s="19"/>
      <c r="EH346" s="19"/>
      <c r="EI346" s="17" t="str">
        <f t="shared" si="153"/>
        <v/>
      </c>
      <c r="EJ346" s="19"/>
      <c r="EK346" s="698"/>
      <c r="EL346" s="698"/>
      <c r="EM346" s="698"/>
      <c r="EN346" s="698">
        <f>IF(Duombaze!EK346="",0,INDEX(DU!I:I,MATCH(Duombaze!EK346,DU!A:A,0),1))+IF(Duombaze!EL346="",0,INDEX(DU!I:I,MATCH(Duombaze!EL346,DU!A:A,0),1))+IF(Duombaze!EM346="",0,INDEX(DU!I:I,MATCH(Duombaze!EM346,DU!A:A,0),1))</f>
        <v>0</v>
      </c>
      <c r="EO346" s="19">
        <f>IF(Duombaze!EK346="",0,INDEX(DU!K:K,MATCH(Duombaze!EK346,DU!A:A,0),1))+IF(Duombaze!EL346="",0,INDEX(DU!K:K,MATCH(Duombaze!EL346,DU!A:A,0),1))+IF(Duombaze!EM346="",0,INDEX(DU!K:K,MATCH(Duombaze!EM346,DU!A:A,0),1))</f>
        <v>0</v>
      </c>
      <c r="EP346" s="100"/>
      <c r="EQ346" s="100"/>
      <c r="ER346" s="20" t="s">
        <v>1778</v>
      </c>
      <c r="ES346" s="17" t="str">
        <f t="shared" si="161"/>
        <v>3 SPT10 Ratai pristatomi klientui</v>
      </c>
      <c r="ET346" s="19"/>
      <c r="EU346" s="19"/>
      <c r="EV346" s="19"/>
      <c r="EW346" s="19" t="s">
        <v>2601</v>
      </c>
      <c r="EX346" s="19" t="str">
        <f t="shared" si="163"/>
        <v>3 SPT10 Purvasaugių kompletas 560 ratams 1/4 galiniai</v>
      </c>
      <c r="EY346" s="19" t="s">
        <v>370</v>
      </c>
      <c r="EZ346" s="672" t="s">
        <v>370</v>
      </c>
      <c r="FA346" s="672"/>
      <c r="FB346" s="672">
        <f>IF(Duombaze!EZ346="",0,INDEX(DU!I:I,MATCH(Duombaze!EZ346,DU!A:A,0),1))+IF(Duombaze!FA346="",0,INDEX(DU!I:I,MATCH(Duombaze!FA346,DU!A:A,0),1))</f>
        <v>75.835722256524306</v>
      </c>
      <c r="FC346" s="19">
        <f>IF(Duombaze!EZ346="",0,INDEX(DU!K:K,MATCH(Duombaze!EZ346,DU!A:A,0),1))+IF(Duombaze!FA346="",0,INDEX(DU!K:K,MATCH(Duombaze!FA346,DU!A:A,0),1))</f>
        <v>9.33</v>
      </c>
      <c r="FD346" s="19"/>
      <c r="FE346" s="19"/>
      <c r="FF346" s="19"/>
      <c r="FG346" s="19"/>
      <c r="FH346" s="19"/>
      <c r="FI346" s="19"/>
      <c r="FJ346" s="19"/>
      <c r="FK346" s="65"/>
      <c r="FL346" s="18"/>
      <c r="FM346" s="671"/>
      <c r="FN346" s="671"/>
      <c r="FO346" s="671"/>
      <c r="FP346" s="671"/>
      <c r="FQ346" s="671">
        <f>IF(Duombaze!FM346="",0,INDEX(DU!I:I,MATCH(Duombaze!FM346,DU!A:A,0),1))+IF(Duombaze!FN346="",0,INDEX(DU!I:I,MATCH(Duombaze!FN346,DU!A:A,0),1))+IF(Duombaze!FO346="",0,INDEX(DU!I:I,MATCH(Duombaze!FO346,DU!A:A,0),1))+IF(Duombaze!FP346="",0,INDEX(DU!I:I,MATCH(Duombaze!FP346,DU!A:A,0),1))</f>
        <v>0</v>
      </c>
      <c r="FR346" s="671">
        <f>IF(Duombaze!FM346="",0,INDEX(DU!K:K,MATCH(Duombaze!FM346,DU!A:A,0),1))+IF(Duombaze!FN346="",0,INDEX(DU!K:K,MATCH(Duombaze!FN346,DU!A:A,0),1))+IF(Duombaze!FO346="",0,INDEX(DU!K:K,MATCH(Duombaze!FO346,DU!A:A,0),1))+IF(Duombaze!FP346="",0,INDEX(DU!K:K,MATCH(Duombaze!FP346,DU!A:A,0),1))</f>
        <v>0</v>
      </c>
      <c r="FT346" s="100" t="s">
        <v>291</v>
      </c>
      <c r="FU346" s="100" t="s">
        <v>628</v>
      </c>
      <c r="FY346" s="20" t="s">
        <v>2696</v>
      </c>
      <c r="FZ346" s="17" t="str">
        <f>IF(FY346&lt;&gt;"",A346&amp;" "&amp;C346&amp;" "&amp;FY346,"")</f>
        <v>3 SPT10 Pneumatiniai stabdžiai WABCO (auto LSV, 2x0,4s, papild. slėgio vožtuvas)</v>
      </c>
    </row>
    <row r="347" spans="1:185" s="20" customFormat="1" ht="30" customHeight="1" x14ac:dyDescent="0.25">
      <c r="A347" s="41">
        <v>4</v>
      </c>
      <c r="B347" s="41" t="s">
        <v>788</v>
      </c>
      <c r="C347" s="16" t="s">
        <v>212</v>
      </c>
      <c r="E347" s="17" t="str">
        <f t="shared" si="158"/>
        <v/>
      </c>
      <c r="F347" s="17"/>
      <c r="G347" s="638"/>
      <c r="H347" s="638"/>
      <c r="I347" s="638"/>
      <c r="J347" s="638"/>
      <c r="K347" s="638"/>
      <c r="L347" s="638"/>
      <c r="M347" s="638"/>
      <c r="N347" s="638"/>
      <c r="O347" s="638"/>
      <c r="P347" s="639">
        <f>IF(Duombaze!G347="",0,INDEX(DU!I:I,MATCH(Duombaze!G347,DU!A:A,0),1))+IF(Duombaze!H347="",0,INDEX(DU!I:I,MATCH(Duombaze!H347,DU!A:A,0),1))+IF(Duombaze!I347="",0,INDEX(DU!I:I,MATCH(Duombaze!I347,DU!A:A,0),1))+IF(Duombaze!J347="",0,INDEX(DU!I:I,MATCH(Duombaze!J347,DU!A:A,0),1))+IF(Duombaze!K347="",0,INDEX(DU!I:I,MATCH(Duombaze!K347,DU!A:A,0),1))+IF(Duombaze!L347="",0,INDEX(DU!I:I,MATCH(Duombaze!L347,DU!A:A,0),1))+IF(Duombaze!M347="",0,INDEX(DU!I:I,MATCH(Duombaze!M347,DU!A:A,0),1))+IF(Duombaze!N347="",0,INDEX(DU!I:I,MATCH(Duombaze!N347,DU!A:A,0),1))+IF(Duombaze!O347="",0,INDEX(DU!I:I,MATCH(Duombaze!O347,DU!A:A,0),1))</f>
        <v>0</v>
      </c>
      <c r="Q347" s="638">
        <f>IF(Duombaze!G347="",0,INDEX(DU!K:K,MATCH(Duombaze!G347,DU!A:A,0),1))+IF(Duombaze!H347="",0,INDEX(DU!K:K,MATCH(Duombaze!H347,DU!A:A,0),1))+IF(Duombaze!I347="",0,INDEX(DU!K:K,MATCH(Duombaze!I347,DU!A:A,0),1))+IF(Duombaze!J347="",0,INDEX(DU!K:K,MATCH(Duombaze!J347,DU!A:A,0),1))+IF(Duombaze!K347="",0,INDEX(DU!K:K,MATCH(Duombaze!K347,DU!A:A,0),1))+IF(Duombaze!L347="",0,INDEX(DU!K:K,MATCH(Duombaze!L347,DU!A:A,0),1))+IF(Duombaze!M347="",0,INDEX(DU!K:K,MATCH(Duombaze!M347,DU!A:A,0),1))+IF(Duombaze!N347="",0,INDEX(DU!K:K,MATCH(Duombaze!N347,DU!A:A,0),1))+IF(Duombaze!O347="",0,INDEX(DU!K:K,MATCH(Duombaze!O347,DU!A:A,0),1))</f>
        <v>0</v>
      </c>
      <c r="R347" s="17"/>
      <c r="S347" s="18"/>
      <c r="T347" s="880"/>
      <c r="U347" s="17">
        <f>IF(Duombaze!T347="",0,INDEX(DU!I:I,MATCH(Duombaze!T347,DU!A:A,0),1))</f>
        <v>0</v>
      </c>
      <c r="V347" s="17">
        <f>IF(Duombaze!T347="",0,INDEX(DU!K:K,MATCH(Duombaze!T347,DU!A:A,0),1))</f>
        <v>0</v>
      </c>
      <c r="W347" s="17"/>
      <c r="X347" s="17"/>
      <c r="Y347" s="856"/>
      <c r="Z347" s="65"/>
      <c r="AA347" s="17" t="str">
        <f t="shared" si="164"/>
        <v/>
      </c>
      <c r="AB347" s="19"/>
      <c r="AC347" s="19">
        <f>IF(Duombaze!AB347="",0,INDEX(DU!I:I,MATCH(Duombaze!AB347,DU!A:A,0),1))</f>
        <v>0</v>
      </c>
      <c r="AD347" s="25">
        <f>IF(Duombaze!AB347="",0,INDEX(DU!K:K,MATCH(Duombaze!AB347,DU!A:A,0),1))</f>
        <v>0</v>
      </c>
      <c r="AE347" s="19"/>
      <c r="AF347" s="19"/>
      <c r="AG347" s="19"/>
      <c r="AH347" s="17" t="str">
        <f t="shared" si="166"/>
        <v/>
      </c>
      <c r="AI347" s="19"/>
      <c r="AJ347" s="639"/>
      <c r="AK347" s="639"/>
      <c r="AL347" s="639"/>
      <c r="AM347" s="639">
        <f>IF(Duombaze!AJ347="",0,INDEX(DU!I:I,MATCH(Duombaze!AJ347,DU!A:A,0),1))+IF(Duombaze!AK347="",0,INDEX(DU!I:I,MATCH(Duombaze!AK347,DU!A:A,0),1))+IF(Duombaze!AL347="",0,INDEX(DU!I:I,MATCH(Duombaze!AL347,DU!A:A,0),1))</f>
        <v>0</v>
      </c>
      <c r="AN347" s="639">
        <f>IF(Duombaze!AJ347="",0,INDEX(DU!K:K,MATCH(Duombaze!AJ347,DU!A:A,0),1))+IF(Duombaze!AK347="",0,INDEX(DU!K:K,MATCH(Duombaze!AK347,DU!A:A,0),1))+IF(Duombaze!AL347="",0,INDEX(DU!K:K,MATCH(Duombaze!AL347,DU!A:A,0),1))</f>
        <v>0</v>
      </c>
      <c r="AO347" s="19"/>
      <c r="AP347" s="19"/>
      <c r="AQ347" s="19" t="s">
        <v>334</v>
      </c>
      <c r="AR347" s="17" t="str">
        <f t="shared" si="136"/>
        <v>4 SPT10 Pagrindo hidraulinės jungtys + Kėbulo išvertimo išvadas ir Hidrauliniai valdymo išvadai</v>
      </c>
      <c r="AS347" s="19" t="s">
        <v>8361</v>
      </c>
      <c r="AT347" s="639" t="s">
        <v>492</v>
      </c>
      <c r="AU347" s="639" t="s">
        <v>2986</v>
      </c>
      <c r="AV347" s="639" t="s">
        <v>2979</v>
      </c>
      <c r="AW347" s="639" t="s">
        <v>2962</v>
      </c>
      <c r="AX347" s="639" t="s">
        <v>2968</v>
      </c>
      <c r="AY347" s="639" t="s">
        <v>2960</v>
      </c>
      <c r="AZ347" s="639"/>
      <c r="BA347" s="639"/>
      <c r="BB347" s="639"/>
      <c r="BC347" s="639">
        <f>IF(Duombaze!AT347="",0,INDEX(DU!I:I,MATCH(Duombaze!AT347,DU!A:A,0),1))+IF(Duombaze!AU347="",0,INDEX(DU!I:I,MATCH(Duombaze!AU347,DU!A:A,0),1))+IF(Duombaze!AV347="",0,INDEX(DU!I:I,MATCH(Duombaze!AV347,DU!A:A,0),1))+IF(Duombaze!AW347="",0,INDEX(DU!I:I,MATCH(Duombaze!AW347,DU!A:A,0),1))+IF(Duombaze!AX347="",0,INDEX(DU!I:I,MATCH(Duombaze!AX347,DU!A:A,0),1))+IF(Duombaze!AY347="",0,INDEX(DU!I:I,MATCH(Duombaze!AY347,DU!A:A,0),1))+IF(Duombaze!AZ347="",0,INDEX(DU!I:I,MATCH(Duombaze!AZ347,DU!A:A,0),1))+IF(Duombaze!BA347="",0,INDEX(DU!I:I,MATCH(Duombaze!BA347,DU!A:A,0),1))+IF(Duombaze!BB347="",0,INDEX(DU!I:I,MATCH(Duombaze!BB347,DU!A:A,0),1))</f>
        <v>579.10091783333314</v>
      </c>
      <c r="BD347" s="638">
        <f>IF(Duombaze!AT347="",0,INDEX(DU!K:K,MATCH(Duombaze!AT347,DU!A:A,0),1))+IF(Duombaze!AU347="",0,INDEX(DU!K:K,MATCH(Duombaze!AU347,DU!A:A,0),1))+IF(Duombaze!AV347="",0,INDEX(DU!K:K,MATCH(Duombaze!AV347,DU!A:A,0),1))+IF(Duombaze!AW347="",0,INDEX(DU!K:K,MATCH(Duombaze!AW347,DU!A:A,0),1))+IF(Duombaze!AX347="",0,INDEX(DU!K:K,MATCH(Duombaze!AX347,DU!A:A,0),1))+IF(Duombaze!AY347="",0,INDEX(DU!K:K,MATCH(Duombaze!AY347,DU!A:A,0),1))+IF(Duombaze!AZ347="",0,INDEX(DU!K:K,MATCH(Duombaze!AZ347,DU!A:A,0),1))+IF(Duombaze!BA347="",0,INDEX(DU!K:K,MATCH(Duombaze!BA347,DU!A:A,0),1))+IF(Duombaze!BB347="",0,INDEX(DU!K:K,MATCH(Duombaze!BB347,DU!A:A,0),1))</f>
        <v>17.38</v>
      </c>
      <c r="BE347" s="19"/>
      <c r="BF347" s="19" t="s">
        <v>2108</v>
      </c>
      <c r="BG347" s="65" t="s">
        <v>1854</v>
      </c>
      <c r="BH347" s="17" t="str">
        <f t="shared" si="162"/>
        <v>4 SPT10 Pneumatiniai st. 2 konturų Wabco su automatiniu LSV 0,4s.</v>
      </c>
      <c r="BI347" s="17" t="str">
        <f>BI166</f>
        <v>ZU3APSWBCAL04S</v>
      </c>
      <c r="BJ347" s="638" t="s">
        <v>1953</v>
      </c>
      <c r="BK347" s="638"/>
      <c r="BL347" s="714"/>
      <c r="BM347" s="638">
        <f>IF(Duombaze!BJ347="",0,INDEX(DU!I:I,MATCH(Duombaze!BJ347,DU!A:A,0),1))+IF(Duombaze!BK347="",0,INDEX(DU!I:I,MATCH(Duombaze!BK347,DU!A:A,0),1))+IF(Duombaze!BL347="",0,INDEX(DU!I:I,MATCH(Duombaze!BL347,DU!A:A,0),1))</f>
        <v>631.85451999999998</v>
      </c>
      <c r="BN347" s="638">
        <f>IF(Duombaze!BJ347="",0,INDEX(DU!K:K,MATCH(Duombaze!BJ347,DU!A:A,0),1))+IF(Duombaze!BK347="",0,INDEX(DU!K:K,MATCH(Duombaze!BK347,DU!A:A,0),1))+IF(Duombaze!BL347="",0,INDEX(DU!K:K,MATCH(Duombaze!BL347,DU!A:A,0),1))</f>
        <v>91.02</v>
      </c>
      <c r="BO347" s="19"/>
      <c r="BP347" s="19"/>
      <c r="BQ347" s="19" t="s">
        <v>290</v>
      </c>
      <c r="BR347" s="19" t="str">
        <f t="shared" si="150"/>
        <v>4 SPT10 Stabdžių išvadai dviejų kontūrų</v>
      </c>
      <c r="BS347" s="19" t="s">
        <v>2263</v>
      </c>
      <c r="BT347" s="65" t="s">
        <v>3037</v>
      </c>
      <c r="BU347" s="65">
        <v>23705201</v>
      </c>
      <c r="BV347" s="65"/>
      <c r="BW347" s="65">
        <f>IF(Duombaze!BT347="",0,INDEX(DU!I:I,MATCH(Duombaze!BT347,DU!A:A,0),1))+IF(Duombaze!BU347="",0,INDEX(DU!I:I,MATCH(Duombaze!BU347,DU!A:A,0),1))+IF(Duombaze!BV347="",0,INDEX(DU!I:I,MATCH(Duombaze!BV347,DU!A:A,0),1))</f>
        <v>53.779853333333328</v>
      </c>
      <c r="BX347" s="19">
        <f>IF(Duombaze!BT347="",0,INDEX(DU!K:K,MATCH(Duombaze!BT347,DU!A:A,0),1))+IF(Duombaze!BU347="",0,INDEX(DU!K:K,MATCH(Duombaze!BU347,DU!A:A,0),1))+IF(Duombaze!BV347="",0,INDEX(DU!K:K,MATCH(Duombaze!BV347,DU!A:A,0),1))</f>
        <v>17.41</v>
      </c>
      <c r="BY347" s="65"/>
      <c r="BZ347" s="65"/>
      <c r="CA347" s="65"/>
      <c r="CB347" s="19" t="str">
        <f t="shared" si="152"/>
        <v/>
      </c>
      <c r="CC347" s="19"/>
      <c r="CD347" s="19">
        <f>IF(Duombaze!CC347="",0,INDEX(DU!I:I,MATCH(Duombaze!CC347,DU!A:A,0),1))</f>
        <v>0</v>
      </c>
      <c r="CE347" s="17">
        <f>IF(Duombaze!CC347="",0,INDEX(DU!K:K,MATCH(Duombaze!CC347,DU!A:A,0),1))</f>
        <v>0</v>
      </c>
      <c r="CF347" s="19"/>
      <c r="CG347" s="19"/>
      <c r="CH347" s="19" t="str">
        <f>CH176</f>
        <v>Priekinė kilpa DIN 9678 D-50 (3000 kg.)</v>
      </c>
      <c r="CI347" s="17" t="str">
        <f t="shared" si="138"/>
        <v>4 SPT10 Priekinė kilpa DIN 9678 D-50 (3000 kg.)</v>
      </c>
      <c r="CJ347" s="19" t="str">
        <f>CJ176</f>
        <v>ZC4ACPKL50000</v>
      </c>
      <c r="CK347" s="19">
        <f>IF(Duombaze!CJ347="",0,INDEX(DU!I:I,MATCH(Duombaze!CJ347,DU!A:A,0),1))</f>
        <v>188.11199999999999</v>
      </c>
      <c r="CL347" s="17">
        <f>IF(Duombaze!CJ347="",0,INDEX(DU!K:K,MATCH(Duombaze!CJ347,DU!A:A,0),1))</f>
        <v>11.59</v>
      </c>
      <c r="CM347" s="19"/>
      <c r="CN347" s="19"/>
      <c r="CO347" s="19"/>
      <c r="CP347" s="17" t="str">
        <f t="shared" si="139"/>
        <v/>
      </c>
      <c r="CQ347" s="19"/>
      <c r="CR347" s="639"/>
      <c r="CS347" s="639"/>
      <c r="CT347" s="639">
        <f>IF(Duombaze!CR347="",0,INDEX(DU!I:I,MATCH(Duombaze!CR347,DU!A:A,0),1))+IF(Duombaze!CS347="",0,INDEX(DU!I:I,MATCH(Duombaze!CS347,DU!A:A,0),1))</f>
        <v>0</v>
      </c>
      <c r="CU347" s="19">
        <f>IF(Duombaze!CR347="",0,INDEX(DU!K:K,MATCH(Duombaze!CR347,DU!A:A,0),1))+IF(Duombaze!CS347="",0,INDEX(DU!K:K,MATCH(Duombaze!CS347,DU!A:A,0),1))</f>
        <v>0</v>
      </c>
      <c r="CV347" s="19"/>
      <c r="CW347" s="19"/>
      <c r="CX347" s="19"/>
      <c r="CY347" s="17" t="str">
        <f t="shared" si="165"/>
        <v/>
      </c>
      <c r="CZ347" s="19"/>
      <c r="DA347" s="672"/>
      <c r="DB347" s="672"/>
      <c r="DC347" s="672">
        <f>IF(Duombaze!DA347="",0,INDEX(DU!I:I,MATCH(Duombaze!DA347,DU!A:A,0),1))+IF(Duombaze!DB347="",0,INDEX(DU!I:I,MATCH(Duombaze!DB347,DU!A:A,0),1))</f>
        <v>0</v>
      </c>
      <c r="DD347" s="19">
        <f>IF(Duombaze!DA347="",0,INDEX(DU!K:K,MATCH(Duombaze!DA347,DU!A:A,0),1))+IF(Duombaze!DB347="",0,INDEX(DU!K:K,MATCH(Duombaze!DB347,DU!A:A,0),1))</f>
        <v>0</v>
      </c>
      <c r="DE347" s="19"/>
      <c r="DF347" s="19"/>
      <c r="DG347" s="19"/>
      <c r="DH347" s="19" t="str">
        <f t="shared" si="141"/>
        <v/>
      </c>
      <c r="DI347" s="19"/>
      <c r="DJ347" s="672"/>
      <c r="DK347" s="678"/>
      <c r="DL347" s="678">
        <f>IF(Duombaze!DJ347="",0,INDEX(DU!I:I,MATCH(Duombaze!DJ347,DU!A:A,0),1))+IF(Duombaze!DK347="",0,INDEX(DU!I:I,MATCH(Duombaze!DK347,DU!A:A,0),1))</f>
        <v>0</v>
      </c>
      <c r="DM347" s="19">
        <f>IF(Duombaze!DJ347="",0,INDEX(DU!K:K,MATCH(Duombaze!DJ347,DU!A:A,0),1))+IF(Duombaze!DK347="",0,INDEX(DU!K:K,MATCH(Duombaze!DK347,DU!A:A,0),1))</f>
        <v>0</v>
      </c>
      <c r="DN347" s="52"/>
      <c r="DO347" s="52"/>
      <c r="DP347" s="52"/>
      <c r="DQ347" s="17" t="str">
        <f t="shared" si="142"/>
        <v/>
      </c>
      <c r="DR347" s="65"/>
      <c r="DS347" s="692"/>
      <c r="DT347" s="692"/>
      <c r="DU347" s="692"/>
      <c r="DV347" s="692"/>
      <c r="DW347" s="692">
        <f>IF(Duombaze!DS347="",0,INDEX(DU!I:I,MATCH(Duombaze!DS347,DU!A:A,0),1))+IF(Duombaze!DT347="",0,INDEX(DU!I:I,MATCH(Duombaze!DT347,DU!A:A,0),1))+IF(Duombaze!DU347="",0,INDEX(DU!I:I,MATCH(Duombaze!DU347,DU!A:A,0),1))+IF(Duombaze!DV347="",0,INDEX(DU!I:I,MATCH(Duombaze!DV347,DU!A:A,0),1))</f>
        <v>0</v>
      </c>
      <c r="DX347" s="638">
        <f>IF(Duombaze!DS347="",0,INDEX(DU!K:K,MATCH(Duombaze!DS347,DU!A:A,0),1))+IF(Duombaze!DT347="",0,INDEX(DU!K:K,MATCH(Duombaze!DT347,DU!A:A,0),1))+IF(Duombaze!DU347="",0,INDEX(DU!K:K,MATCH(Duombaze!DU347,DU!A:A,0),1))+IF(Duombaze!DV347="",0,INDEX(DU!K:KH,MATCH(Duombaze!DV347,DU!A:A,0),1))</f>
        <v>0</v>
      </c>
      <c r="DY347" s="65"/>
      <c r="DZ347" s="65"/>
      <c r="EA347" s="19" t="str">
        <f>EA443</f>
        <v>Mechaninis sukabintuvas Scharmullr</v>
      </c>
      <c r="EB347" s="19" t="str">
        <f t="shared" si="160"/>
        <v>4 SPT10 Mechaninis sukabintuvas Scharmullr</v>
      </c>
      <c r="EC347" s="19" t="str">
        <f>EC443</f>
        <v>ZP60AMSSCHARM0</v>
      </c>
      <c r="ED347" s="19">
        <f>IF(Duombaze!EC347="",0,INDEX(DU!I:I,MATCH(Duombaze!EC347,DU!A:A,0),1))</f>
        <v>127.9676</v>
      </c>
      <c r="EE347" s="638">
        <f>IF(Duombaze!EC347="",0,INDEX(DU!K:K,MATCH(Duombaze!EC347,DU!A:A,0),1))</f>
        <v>0.75</v>
      </c>
      <c r="EF347" s="19"/>
      <c r="EG347" s="19"/>
      <c r="EH347" s="19"/>
      <c r="EI347" s="17" t="str">
        <f t="shared" si="153"/>
        <v/>
      </c>
      <c r="EJ347" s="19"/>
      <c r="EK347" s="672"/>
      <c r="EL347" s="672"/>
      <c r="EM347" s="672"/>
      <c r="EN347" s="672">
        <f>IF(Duombaze!EK347="",0,INDEX(DU!I:I,MATCH(Duombaze!EK347,DU!A:A,0),1))+IF(Duombaze!EL347="",0,INDEX(DU!I:I,MATCH(Duombaze!EL347,DU!A:A,0),1))+IF(Duombaze!EM347="",0,INDEX(DU!I:I,MATCH(Duombaze!EM347,DU!A:A,0),1))</f>
        <v>0</v>
      </c>
      <c r="EO347" s="19">
        <f>IF(Duombaze!EK347="",0,INDEX(DU!K:K,MATCH(Duombaze!EK347,DU!A:A,0),1))+IF(Duombaze!EL347="",0,INDEX(DU!K:K,MATCH(Duombaze!EL347,DU!A:A,0),1))+IF(Duombaze!EM347="",0,INDEX(DU!K:K,MATCH(Duombaze!EM347,DU!A:A,0),1))</f>
        <v>0</v>
      </c>
      <c r="EP347" s="19"/>
      <c r="EQ347" s="19"/>
      <c r="ER347" s="19"/>
      <c r="ES347" s="17" t="str">
        <f t="shared" si="161"/>
        <v/>
      </c>
      <c r="ET347" s="19"/>
      <c r="EU347" s="19"/>
      <c r="EV347" s="19"/>
      <c r="EW347" s="19"/>
      <c r="EX347" s="19" t="str">
        <f t="shared" si="163"/>
        <v/>
      </c>
      <c r="EY347" s="19"/>
      <c r="EZ347" s="672"/>
      <c r="FA347" s="672"/>
      <c r="FB347" s="672">
        <f>IF(Duombaze!EZ347="",0,INDEX(DU!I:I,MATCH(Duombaze!EZ347,DU!A:A,0),1))+IF(Duombaze!FA347="",0,INDEX(DU!I:I,MATCH(Duombaze!FA347,DU!A:A,0),1))</f>
        <v>0</v>
      </c>
      <c r="FC347" s="19">
        <f>IF(Duombaze!EZ347="",0,INDEX(DU!K:K,MATCH(Duombaze!EZ347,DU!A:A,0),1))+IF(Duombaze!FA347="",0,INDEX(DU!K:K,MATCH(Duombaze!FA347,DU!A:A,0),1))</f>
        <v>0</v>
      </c>
      <c r="FD347" s="19"/>
      <c r="FE347" s="19"/>
      <c r="FF347" s="19"/>
      <c r="FG347" s="19"/>
      <c r="FH347" s="19"/>
      <c r="FI347" s="19"/>
      <c r="FJ347" s="19"/>
      <c r="FK347" s="65"/>
      <c r="FL347" s="18"/>
      <c r="FM347" s="671"/>
      <c r="FN347" s="671"/>
      <c r="FO347" s="671"/>
      <c r="FP347" s="671"/>
      <c r="FQ347" s="671">
        <f>IF(Duombaze!FM347="",0,INDEX(DU!I:I,MATCH(Duombaze!FM347,DU!A:A,0),1))+IF(Duombaze!FN347="",0,INDEX(DU!I:I,MATCH(Duombaze!FN347,DU!A:A,0),1))+IF(Duombaze!FO347="",0,INDEX(DU!I:I,MATCH(Duombaze!FO347,DU!A:A,0),1))+IF(Duombaze!FP347="",0,INDEX(DU!I:I,MATCH(Duombaze!FP347,DU!A:A,0),1))</f>
        <v>0</v>
      </c>
      <c r="FR347" s="671">
        <f>IF(Duombaze!FM347="",0,INDEX(DU!K:K,MATCH(Duombaze!FM347,DU!A:A,0),1))+IF(Duombaze!FN347="",0,INDEX(DU!K:K,MATCH(Duombaze!FN347,DU!A:A,0),1))+IF(Duombaze!FO347="",0,INDEX(DU!K:K,MATCH(Duombaze!FO347,DU!A:A,0),1))+IF(Duombaze!FP347="",0,INDEX(DU!K:K,MATCH(Duombaze!FP347,DU!A:A,0),1))</f>
        <v>0</v>
      </c>
      <c r="FT347" s="114" t="s">
        <v>1433</v>
      </c>
      <c r="FU347" s="116" t="str">
        <f>IF(FT347&lt;&gt;"",A345&amp;" "&amp;C345&amp;" "&amp;FT347,"")</f>
        <v>2 SPT10 Pagrindas su tiesiu grąžulu (600 bortai)</v>
      </c>
      <c r="FV347" s="114" t="s">
        <v>476</v>
      </c>
      <c r="FY347" s="65" t="s">
        <v>2674</v>
      </c>
      <c r="FZ347" s="17" t="str">
        <f>IF(FY347&lt;&gt;"",A347&amp;" "&amp;C347&amp;" "&amp;FY347,"")</f>
        <v>4 SPT10 Pneumatiniai - hidrauliniai stabdžiai Wabco (DERINTI)</v>
      </c>
      <c r="GA347" s="19" t="s">
        <v>52</v>
      </c>
      <c r="GB347" s="20" t="s">
        <v>1668</v>
      </c>
      <c r="GC347" s="20" t="s">
        <v>50</v>
      </c>
    </row>
    <row r="348" spans="1:185" s="20" customFormat="1" ht="23.45" customHeight="1" x14ac:dyDescent="0.25">
      <c r="A348" s="41">
        <v>5</v>
      </c>
      <c r="B348" s="41" t="s">
        <v>788</v>
      </c>
      <c r="C348" s="16" t="s">
        <v>212</v>
      </c>
      <c r="D348" s="19"/>
      <c r="E348" s="17" t="str">
        <f t="shared" si="158"/>
        <v/>
      </c>
      <c r="F348" s="19"/>
      <c r="G348" s="639"/>
      <c r="H348" s="639"/>
      <c r="I348" s="639"/>
      <c r="J348" s="639"/>
      <c r="K348" s="639"/>
      <c r="L348" s="639"/>
      <c r="M348" s="639"/>
      <c r="N348" s="639"/>
      <c r="O348" s="639"/>
      <c r="P348" s="639">
        <f>IF(Duombaze!G348="",0,INDEX(DU!I:I,MATCH(Duombaze!G348,DU!A:A,0),1))+IF(Duombaze!H348="",0,INDEX(DU!I:I,MATCH(Duombaze!H348,DU!A:A,0),1))+IF(Duombaze!I348="",0,INDEX(DU!I:I,MATCH(Duombaze!I348,DU!A:A,0),1))+IF(Duombaze!J348="",0,INDEX(DU!I:I,MATCH(Duombaze!J348,DU!A:A,0),1))+IF(Duombaze!K348="",0,INDEX(DU!I:I,MATCH(Duombaze!K348,DU!A:A,0),1))+IF(Duombaze!L348="",0,INDEX(DU!I:I,MATCH(Duombaze!L348,DU!A:A,0),1))+IF(Duombaze!M348="",0,INDEX(DU!I:I,MATCH(Duombaze!M348,DU!A:A,0),1))+IF(Duombaze!N348="",0,INDEX(DU!I:I,MATCH(Duombaze!N348,DU!A:A,0),1))+IF(Duombaze!O348="",0,INDEX(DU!I:I,MATCH(Duombaze!O348,DU!A:A,0),1))</f>
        <v>0</v>
      </c>
      <c r="Q348" s="638">
        <f>IF(Duombaze!G348="",0,INDEX(DU!K:K,MATCH(Duombaze!G348,DU!A:A,0),1))+IF(Duombaze!H348="",0,INDEX(DU!K:K,MATCH(Duombaze!H348,DU!A:A,0),1))+IF(Duombaze!I348="",0,INDEX(DU!K:K,MATCH(Duombaze!I348,DU!A:A,0),1))+IF(Duombaze!J348="",0,INDEX(DU!K:K,MATCH(Duombaze!J348,DU!A:A,0),1))+IF(Duombaze!K348="",0,INDEX(DU!K:K,MATCH(Duombaze!K348,DU!A:A,0),1))+IF(Duombaze!L348="",0,INDEX(DU!K:K,MATCH(Duombaze!L348,DU!A:A,0),1))+IF(Duombaze!M348="",0,INDEX(DU!K:K,MATCH(Duombaze!M348,DU!A:A,0),1))+IF(Duombaze!N348="",0,INDEX(DU!K:K,MATCH(Duombaze!N348,DU!A:A,0),1))+IF(Duombaze!O348="",0,INDEX(DU!K:K,MATCH(Duombaze!O348,DU!A:A,0),1))</f>
        <v>0</v>
      </c>
      <c r="R348" s="19"/>
      <c r="S348" s="52"/>
      <c r="T348" s="881"/>
      <c r="U348" s="17">
        <f>IF(Duombaze!T348="",0,INDEX(DU!I:I,MATCH(Duombaze!T348,DU!A:A,0),1))</f>
        <v>0</v>
      </c>
      <c r="V348" s="17">
        <f>IF(Duombaze!T348="",0,INDEX(DU!K:K,MATCH(Duombaze!T348,DU!A:A,0),1))</f>
        <v>0</v>
      </c>
      <c r="W348" s="19"/>
      <c r="X348" s="19"/>
      <c r="Y348" s="134"/>
      <c r="Z348" s="65"/>
      <c r="AA348" s="17" t="str">
        <f t="shared" si="164"/>
        <v/>
      </c>
      <c r="AB348" s="19"/>
      <c r="AC348" s="19">
        <f>IF(Duombaze!AB348="",0,INDEX(DU!I:I,MATCH(Duombaze!AB348,DU!A:A,0),1))</f>
        <v>0</v>
      </c>
      <c r="AD348" s="25">
        <f>IF(Duombaze!AB348="",0,INDEX(DU!K:K,MATCH(Duombaze!AB348,DU!A:A,0),1))</f>
        <v>0</v>
      </c>
      <c r="AE348" s="19"/>
      <c r="AF348" s="19"/>
      <c r="AG348" s="19"/>
      <c r="AH348" s="17" t="str">
        <f t="shared" si="166"/>
        <v/>
      </c>
      <c r="AI348" s="19"/>
      <c r="AJ348" s="639"/>
      <c r="AK348" s="639"/>
      <c r="AL348" s="639"/>
      <c r="AM348" s="639">
        <f>IF(Duombaze!AJ348="",0,INDEX(DU!I:I,MATCH(Duombaze!AJ348,DU!A:A,0),1))+IF(Duombaze!AK348="",0,INDEX(DU!I:I,MATCH(Duombaze!AK348,DU!A:A,0),1))+IF(Duombaze!AL348="",0,INDEX(DU!I:I,MATCH(Duombaze!AL348,DU!A:A,0),1))</f>
        <v>0</v>
      </c>
      <c r="AN348" s="639">
        <f>IF(Duombaze!AJ348="",0,INDEX(DU!K:K,MATCH(Duombaze!AJ348,DU!A:A,0),1))+IF(Duombaze!AK348="",0,INDEX(DU!K:K,MATCH(Duombaze!AK348,DU!A:A,0),1))+IF(Duombaze!AL348="",0,INDEX(DU!K:K,MATCH(Duombaze!AL348,DU!A:A,0),1))</f>
        <v>0</v>
      </c>
      <c r="AO348" s="19"/>
      <c r="AP348" s="19"/>
      <c r="AQ348" s="19"/>
      <c r="AR348" s="17" t="str">
        <f t="shared" si="136"/>
        <v/>
      </c>
      <c r="AS348" s="19"/>
      <c r="AT348" s="639"/>
      <c r="AU348" s="639"/>
      <c r="AV348" s="639"/>
      <c r="AW348" s="639"/>
      <c r="AX348" s="639"/>
      <c r="AY348" s="639"/>
      <c r="AZ348" s="639"/>
      <c r="BA348" s="639"/>
      <c r="BB348" s="639"/>
      <c r="BC348" s="639">
        <f>IF(Duombaze!AT348="",0,INDEX(DU!I:I,MATCH(Duombaze!AT348,DU!A:A,0),1))+IF(Duombaze!AU348="",0,INDEX(DU!I:I,MATCH(Duombaze!AU348,DU!A:A,0),1))+IF(Duombaze!AV348="",0,INDEX(DU!I:I,MATCH(Duombaze!AV348,DU!A:A,0),1))+IF(Duombaze!AW348="",0,INDEX(DU!I:I,MATCH(Duombaze!AW348,DU!A:A,0),1))+IF(Duombaze!AX348="",0,INDEX(DU!I:I,MATCH(Duombaze!AX348,DU!A:A,0),1))+IF(Duombaze!AY348="",0,INDEX(DU!I:I,MATCH(Duombaze!AY348,DU!A:A,0),1))+IF(Duombaze!AZ348="",0,INDEX(DU!I:I,MATCH(Duombaze!AZ348,DU!A:A,0),1))+IF(Duombaze!BA348="",0,INDEX(DU!I:I,MATCH(Duombaze!BA348,DU!A:A,0),1))+IF(Duombaze!BB348="",0,INDEX(DU!I:I,MATCH(Duombaze!BB348,DU!A:A,0),1))</f>
        <v>0</v>
      </c>
      <c r="BD348" s="638">
        <f>IF(Duombaze!AT348="",0,INDEX(DU!K:K,MATCH(Duombaze!AT348,DU!A:A,0),1))+IF(Duombaze!AU348="",0,INDEX(DU!K:K,MATCH(Duombaze!AU348,DU!A:A,0),1))+IF(Duombaze!AV348="",0,INDEX(DU!K:K,MATCH(Duombaze!AV348,DU!A:A,0),1))+IF(Duombaze!AW348="",0,INDEX(DU!K:K,MATCH(Duombaze!AW348,DU!A:A,0),1))+IF(Duombaze!AX348="",0,INDEX(DU!K:K,MATCH(Duombaze!AX348,DU!A:A,0),1))+IF(Duombaze!AY348="",0,INDEX(DU!K:K,MATCH(Duombaze!AY348,DU!A:A,0),1))+IF(Duombaze!AZ348="",0,INDEX(DU!K:K,MATCH(Duombaze!AZ348,DU!A:A,0),1))+IF(Duombaze!BA348="",0,INDEX(DU!K:K,MATCH(Duombaze!BA348,DU!A:A,0),1))+IF(Duombaze!BB348="",0,INDEX(DU!K:K,MATCH(Duombaze!BB348,DU!A:A,0),1))</f>
        <v>0</v>
      </c>
      <c r="BE348" s="19"/>
      <c r="BF348" s="19"/>
      <c r="BG348" s="20" t="s">
        <v>2696</v>
      </c>
      <c r="BH348" s="17" t="str">
        <f t="shared" si="162"/>
        <v>5 SPT10 Pneumatiniai stabdžiai WABCO (auto LSV, 2x0,4s, papild. slėgio vožtuvas)</v>
      </c>
      <c r="BI348" s="17" t="str">
        <f>BI167</f>
        <v>ZU3APSWBCAL04S + ZM0PR0SLV0ZT0W</v>
      </c>
      <c r="BJ348" s="638" t="s">
        <v>1953</v>
      </c>
      <c r="BK348" s="638" t="s">
        <v>3003</v>
      </c>
      <c r="BL348" s="714"/>
      <c r="BM348" s="638">
        <f>IF(Duombaze!BJ348="",0,INDEX(DU!I:I,MATCH(Duombaze!BJ348,DU!A:A,0),1))+IF(Duombaze!BK348="",0,INDEX(DU!I:I,MATCH(Duombaze!BK348,DU!A:A,0),1))+IF(Duombaze!BL348="",0,INDEX(DU!I:I,MATCH(Duombaze!BL348,DU!A:A,0),1))</f>
        <v>693.76091999999994</v>
      </c>
      <c r="BN348" s="638">
        <f>IF(Duombaze!BJ348="",0,INDEX(DU!K:K,MATCH(Duombaze!BJ348,DU!A:A,0),1))+IF(Duombaze!BK348="",0,INDEX(DU!K:K,MATCH(Duombaze!BK348,DU!A:A,0),1))+IF(Duombaze!BL348="",0,INDEX(DU!K:K,MATCH(Duombaze!BL348,DU!A:A,0),1))</f>
        <v>94.89</v>
      </c>
      <c r="BO348" s="19"/>
      <c r="BP348" s="19"/>
      <c r="BQ348" s="19" t="s">
        <v>290</v>
      </c>
      <c r="BR348" s="19" t="str">
        <f t="shared" si="150"/>
        <v>5 SPT10 Stabdžių išvadai dviejų kontūrų</v>
      </c>
      <c r="BS348" s="19" t="s">
        <v>2263</v>
      </c>
      <c r="BT348" s="65" t="s">
        <v>3037</v>
      </c>
      <c r="BU348" s="65">
        <v>23705201</v>
      </c>
      <c r="BV348" s="65"/>
      <c r="BW348" s="65">
        <f>IF(Duombaze!BT348="",0,INDEX(DU!I:I,MATCH(Duombaze!BT348,DU!A:A,0),1))+IF(Duombaze!BU348="",0,INDEX(DU!I:I,MATCH(Duombaze!BU348,DU!A:A,0),1))+IF(Duombaze!BV348="",0,INDEX(DU!I:I,MATCH(Duombaze!BV348,DU!A:A,0),1))</f>
        <v>53.779853333333328</v>
      </c>
      <c r="BX348" s="19">
        <f>IF(Duombaze!BT348="",0,INDEX(DU!K:K,MATCH(Duombaze!BT348,DU!A:A,0),1))+IF(Duombaze!BU348="",0,INDEX(DU!K:K,MATCH(Duombaze!BU348,DU!A:A,0),1))+IF(Duombaze!BV348="",0,INDEX(DU!K:K,MATCH(Duombaze!BV348,DU!A:A,0),1))</f>
        <v>17.41</v>
      </c>
      <c r="BY348" s="65"/>
      <c r="BZ348" s="65"/>
      <c r="CA348" s="65"/>
      <c r="CB348" s="19" t="str">
        <f t="shared" si="152"/>
        <v/>
      </c>
      <c r="CC348" s="19"/>
      <c r="CD348" s="19">
        <f>IF(Duombaze!CC348="",0,INDEX(DU!I:I,MATCH(Duombaze!CC348,DU!A:A,0),1))</f>
        <v>0</v>
      </c>
      <c r="CE348" s="17">
        <f>IF(Duombaze!CC348="",0,INDEX(DU!K:K,MATCH(Duombaze!CC348,DU!A:A,0),1))</f>
        <v>0</v>
      </c>
      <c r="CF348" s="19"/>
      <c r="CG348" s="19"/>
      <c r="CH348" s="19"/>
      <c r="CI348" s="17" t="str">
        <f t="shared" si="138"/>
        <v/>
      </c>
      <c r="CJ348" s="19"/>
      <c r="CK348" s="19">
        <f>IF(Duombaze!CJ348="",0,INDEX(DU!I:I,MATCH(Duombaze!CJ348,DU!A:A,0),1))</f>
        <v>0</v>
      </c>
      <c r="CL348" s="17">
        <f>IF(Duombaze!CJ348="",0,INDEX(DU!K:K,MATCH(Duombaze!CJ348,DU!A:A,0),1))</f>
        <v>0</v>
      </c>
      <c r="CM348" s="19"/>
      <c r="CN348" s="19"/>
      <c r="CO348" s="19"/>
      <c r="CP348" s="17" t="str">
        <f t="shared" si="139"/>
        <v/>
      </c>
      <c r="CQ348" s="19"/>
      <c r="CR348" s="639"/>
      <c r="CS348" s="639"/>
      <c r="CT348" s="639">
        <f>IF(Duombaze!CR348="",0,INDEX(DU!I:I,MATCH(Duombaze!CR348,DU!A:A,0),1))+IF(Duombaze!CS348="",0,INDEX(DU!I:I,MATCH(Duombaze!CS348,DU!A:A,0),1))</f>
        <v>0</v>
      </c>
      <c r="CU348" s="19">
        <f>IF(Duombaze!CR348="",0,INDEX(DU!K:K,MATCH(Duombaze!CR348,DU!A:A,0),1))+IF(Duombaze!CS348="",0,INDEX(DU!K:K,MATCH(Duombaze!CS348,DU!A:A,0),1))</f>
        <v>0</v>
      </c>
      <c r="CV348" s="19"/>
      <c r="CW348" s="19"/>
      <c r="CX348" s="19"/>
      <c r="CY348" s="17" t="str">
        <f t="shared" si="165"/>
        <v/>
      </c>
      <c r="CZ348" s="19"/>
      <c r="DA348" s="672"/>
      <c r="DB348" s="672"/>
      <c r="DC348" s="672">
        <f>IF(Duombaze!DA348="",0,INDEX(DU!I:I,MATCH(Duombaze!DA348,DU!A:A,0),1))+IF(Duombaze!DB348="",0,INDEX(DU!I:I,MATCH(Duombaze!DB348,DU!A:A,0),1))</f>
        <v>0</v>
      </c>
      <c r="DD348" s="19">
        <f>IF(Duombaze!DA348="",0,INDEX(DU!K:K,MATCH(Duombaze!DA348,DU!A:A,0),1))+IF(Duombaze!DB348="",0,INDEX(DU!K:K,MATCH(Duombaze!DB348,DU!A:A,0),1))</f>
        <v>0</v>
      </c>
      <c r="DE348" s="19"/>
      <c r="DF348" s="19"/>
      <c r="DG348" s="19"/>
      <c r="DH348" s="19" t="str">
        <f t="shared" si="141"/>
        <v/>
      </c>
      <c r="DI348" s="19"/>
      <c r="DJ348" s="672"/>
      <c r="DK348" s="678"/>
      <c r="DL348" s="678">
        <f>IF(Duombaze!DJ348="",0,INDEX(DU!I:I,MATCH(Duombaze!DJ348,DU!A:A,0),1))+IF(Duombaze!DK348="",0,INDEX(DU!I:I,MATCH(Duombaze!DK348,DU!A:A,0),1))</f>
        <v>0</v>
      </c>
      <c r="DM348" s="19">
        <f>IF(Duombaze!DJ348="",0,INDEX(DU!K:K,MATCH(Duombaze!DJ348,DU!A:A,0),1))+IF(Duombaze!DK348="",0,INDEX(DU!K:K,MATCH(Duombaze!DK348,DU!A:A,0),1))</f>
        <v>0</v>
      </c>
      <c r="DN348" s="52"/>
      <c r="DO348" s="52"/>
      <c r="DP348" s="52"/>
      <c r="DQ348" s="17" t="str">
        <f t="shared" si="142"/>
        <v/>
      </c>
      <c r="DR348" s="65"/>
      <c r="DS348" s="692"/>
      <c r="DT348" s="692"/>
      <c r="DU348" s="692"/>
      <c r="DV348" s="692"/>
      <c r="DW348" s="692">
        <f>IF(Duombaze!DS348="",0,INDEX(DU!I:I,MATCH(Duombaze!DS348,DU!A:A,0),1))+IF(Duombaze!DT348="",0,INDEX(DU!I:I,MATCH(Duombaze!DT348,DU!A:A,0),1))+IF(Duombaze!DU348="",0,INDEX(DU!I:I,MATCH(Duombaze!DU348,DU!A:A,0),1))+IF(Duombaze!DV348="",0,INDEX(DU!I:I,MATCH(Duombaze!DV348,DU!A:A,0),1))</f>
        <v>0</v>
      </c>
      <c r="DX348" s="638">
        <f>IF(Duombaze!DS348="",0,INDEX(DU!K:K,MATCH(Duombaze!DS348,DU!A:A,0),1))+IF(Duombaze!DT348="",0,INDEX(DU!K:K,MATCH(Duombaze!DT348,DU!A:A,0),1))+IF(Duombaze!DU348="",0,INDEX(DU!K:K,MATCH(Duombaze!DU348,DU!A:A,0),1))+IF(Duombaze!DV348="",0,INDEX(DU!K:KH,MATCH(Duombaze!DV348,DU!A:A,0),1))</f>
        <v>0</v>
      </c>
      <c r="DY348" s="65"/>
      <c r="DZ348" s="65"/>
      <c r="EA348" s="19" t="str">
        <f>EA444</f>
        <v>Automatinis sukabintuvas Scharmuller</v>
      </c>
      <c r="EB348" s="19" t="str">
        <f t="shared" si="160"/>
        <v>5 SPT10 Automatinis sukabintuvas Scharmuller</v>
      </c>
      <c r="EC348" s="19" t="str">
        <f>EC444</f>
        <v>ZP30AASSCHARM0</v>
      </c>
      <c r="ED348" s="19">
        <f>IF(Duombaze!EC348="",0,INDEX(DU!I:I,MATCH(Duombaze!EC348,DU!A:A,0),1))</f>
        <v>225.916545454545</v>
      </c>
      <c r="EE348" s="638">
        <f>IF(Duombaze!EC348="",0,INDEX(DU!K:K,MATCH(Duombaze!EC348,DU!A:A,0),1))</f>
        <v>0.57999999999999996</v>
      </c>
      <c r="EF348" s="19"/>
      <c r="EG348" s="19"/>
      <c r="EH348" s="19"/>
      <c r="EI348" s="17" t="str">
        <f t="shared" si="153"/>
        <v/>
      </c>
      <c r="EJ348" s="19"/>
      <c r="EK348" s="672"/>
      <c r="EL348" s="672"/>
      <c r="EM348" s="672"/>
      <c r="EN348" s="672">
        <f>IF(Duombaze!EK348="",0,INDEX(DU!I:I,MATCH(Duombaze!EK348,DU!A:A,0),1))+IF(Duombaze!EL348="",0,INDEX(DU!I:I,MATCH(Duombaze!EL348,DU!A:A,0),1))+IF(Duombaze!EM348="",0,INDEX(DU!I:I,MATCH(Duombaze!EM348,DU!A:A,0),1))</f>
        <v>0</v>
      </c>
      <c r="EO348" s="19">
        <f>IF(Duombaze!EK348="",0,INDEX(DU!K:K,MATCH(Duombaze!EK348,DU!A:A,0),1))+IF(Duombaze!EL348="",0,INDEX(DU!K:K,MATCH(Duombaze!EL348,DU!A:A,0),1))+IF(Duombaze!EM348="",0,INDEX(DU!K:K,MATCH(Duombaze!EM348,DU!A:A,0),1))</f>
        <v>0</v>
      </c>
      <c r="EP348" s="19"/>
      <c r="EQ348" s="19"/>
      <c r="ER348" s="19"/>
      <c r="ES348" s="17" t="str">
        <f t="shared" si="161"/>
        <v/>
      </c>
      <c r="ET348" s="19"/>
      <c r="EU348" s="19"/>
      <c r="EV348" s="19"/>
      <c r="EW348" s="19"/>
      <c r="EX348" s="19" t="str">
        <f t="shared" si="163"/>
        <v/>
      </c>
      <c r="EY348" s="19"/>
      <c r="EZ348" s="672"/>
      <c r="FA348" s="672"/>
      <c r="FB348" s="672">
        <f>IF(Duombaze!EZ348="",0,INDEX(DU!I:I,MATCH(Duombaze!EZ348,DU!A:A,0),1))+IF(Duombaze!FA348="",0,INDEX(DU!I:I,MATCH(Duombaze!FA348,DU!A:A,0),1))</f>
        <v>0</v>
      </c>
      <c r="FC348" s="19">
        <f>IF(Duombaze!EZ348="",0,INDEX(DU!K:K,MATCH(Duombaze!EZ348,DU!A:A,0),1))+IF(Duombaze!FA348="",0,INDEX(DU!K:K,MATCH(Duombaze!FA348,DU!A:A,0),1))</f>
        <v>0</v>
      </c>
      <c r="FD348" s="19"/>
      <c r="FE348" s="19"/>
      <c r="FF348" s="19"/>
      <c r="FG348" s="19"/>
      <c r="FH348" s="19"/>
      <c r="FI348" s="19"/>
      <c r="FJ348" s="19"/>
      <c r="FK348" s="65"/>
      <c r="FL348" s="18"/>
      <c r="FM348" s="671"/>
      <c r="FN348" s="671"/>
      <c r="FO348" s="671"/>
      <c r="FP348" s="671"/>
      <c r="FQ348" s="671">
        <f>IF(Duombaze!FM348="",0,INDEX(DU!I:I,MATCH(Duombaze!FM348,DU!A:A,0),1))+IF(Duombaze!FN348="",0,INDEX(DU!I:I,MATCH(Duombaze!FN348,DU!A:A,0),1))+IF(Duombaze!FO348="",0,INDEX(DU!I:I,MATCH(Duombaze!FO348,DU!A:A,0),1))+IF(Duombaze!FP348="",0,INDEX(DU!I:I,MATCH(Duombaze!FP348,DU!A:A,0),1))</f>
        <v>0</v>
      </c>
      <c r="FR348" s="671">
        <f>IF(Duombaze!FM348="",0,INDEX(DU!K:K,MATCH(Duombaze!FM348,DU!A:A,0),1))+IF(Duombaze!FN348="",0,INDEX(DU!K:K,MATCH(Duombaze!FN348,DU!A:A,0),1))+IF(Duombaze!FO348="",0,INDEX(DU!K:K,MATCH(Duombaze!FO348,DU!A:A,0),1))+IF(Duombaze!FP348="",0,INDEX(DU!K:K,MATCH(Duombaze!FP348,DU!A:A,0),1))</f>
        <v>0</v>
      </c>
      <c r="FT348" s="19" t="s">
        <v>304</v>
      </c>
      <c r="FU348" s="19" t="str">
        <f>IF(FT348&lt;&gt;"",A345&amp;" "&amp;C345&amp;" "&amp;FT348,"")</f>
        <v>2 SPT10 Mechaninis sukabintuvas Rockinger</v>
      </c>
      <c r="FV348" s="19" t="s">
        <v>486</v>
      </c>
      <c r="FY348" s="19" t="str">
        <f>FY168</f>
        <v>Stabdžių išvadai pneumatiniai - hidrauliniai</v>
      </c>
      <c r="FZ348" s="19" t="str">
        <f>IF(FY348&lt;&gt;"",A345&amp;" "&amp;C345&amp;" "&amp;FY348,"")</f>
        <v>2 SPT10 Stabdžių išvadai pneumatiniai - hidrauliniai</v>
      </c>
      <c r="GA348" s="19" t="str">
        <f>GA168</f>
        <v>ZU30ASPC14SIPH + ZC40ASPC1620IJ</v>
      </c>
    </row>
    <row r="349" spans="1:185" s="20" customFormat="1" ht="23.45" customHeight="1" x14ac:dyDescent="0.25">
      <c r="A349" s="41">
        <v>6</v>
      </c>
      <c r="B349" s="41" t="s">
        <v>788</v>
      </c>
      <c r="C349" s="16" t="s">
        <v>212</v>
      </c>
      <c r="D349" s="19"/>
      <c r="E349" s="17" t="str">
        <f t="shared" si="158"/>
        <v/>
      </c>
      <c r="F349" s="19"/>
      <c r="G349" s="639"/>
      <c r="H349" s="639"/>
      <c r="I349" s="639"/>
      <c r="J349" s="639"/>
      <c r="K349" s="639"/>
      <c r="L349" s="639"/>
      <c r="M349" s="639"/>
      <c r="N349" s="639"/>
      <c r="O349" s="639"/>
      <c r="P349" s="639">
        <f>IF(Duombaze!G349="",0,INDEX(DU!I:I,MATCH(Duombaze!G349,DU!A:A,0),1))+IF(Duombaze!H349="",0,INDEX(DU!I:I,MATCH(Duombaze!H349,DU!A:A,0),1))+IF(Duombaze!I349="",0,INDEX(DU!I:I,MATCH(Duombaze!I349,DU!A:A,0),1))+IF(Duombaze!J349="",0,INDEX(DU!I:I,MATCH(Duombaze!J349,DU!A:A,0),1))+IF(Duombaze!K349="",0,INDEX(DU!I:I,MATCH(Duombaze!K349,DU!A:A,0),1))+IF(Duombaze!L349="",0,INDEX(DU!I:I,MATCH(Duombaze!L349,DU!A:A,0),1))+IF(Duombaze!M349="",0,INDEX(DU!I:I,MATCH(Duombaze!M349,DU!A:A,0),1))+IF(Duombaze!N349="",0,INDEX(DU!I:I,MATCH(Duombaze!N349,DU!A:A,0),1))+IF(Duombaze!O349="",0,INDEX(DU!I:I,MATCH(Duombaze!O349,DU!A:A,0),1))</f>
        <v>0</v>
      </c>
      <c r="Q349" s="638">
        <f>IF(Duombaze!G349="",0,INDEX(DU!K:K,MATCH(Duombaze!G349,DU!A:A,0),1))+IF(Duombaze!H349="",0,INDEX(DU!K:K,MATCH(Duombaze!H349,DU!A:A,0),1))+IF(Duombaze!I349="",0,INDEX(DU!K:K,MATCH(Duombaze!I349,DU!A:A,0),1))+IF(Duombaze!J349="",0,INDEX(DU!K:K,MATCH(Duombaze!J349,DU!A:A,0),1))+IF(Duombaze!K349="",0,INDEX(DU!K:K,MATCH(Duombaze!K349,DU!A:A,0),1))+IF(Duombaze!L349="",0,INDEX(DU!K:K,MATCH(Duombaze!L349,DU!A:A,0),1))+IF(Duombaze!M349="",0,INDEX(DU!K:K,MATCH(Duombaze!M349,DU!A:A,0),1))+IF(Duombaze!N349="",0,INDEX(DU!K:K,MATCH(Duombaze!N349,DU!A:A,0),1))+IF(Duombaze!O349="",0,INDEX(DU!K:K,MATCH(Duombaze!O349,DU!A:A,0),1))</f>
        <v>0</v>
      </c>
      <c r="R349" s="19"/>
      <c r="S349" s="52"/>
      <c r="T349" s="881"/>
      <c r="U349" s="17">
        <f>IF(Duombaze!T349="",0,INDEX(DU!I:I,MATCH(Duombaze!T349,DU!A:A,0),1))</f>
        <v>0</v>
      </c>
      <c r="V349" s="17">
        <f>IF(Duombaze!T349="",0,INDEX(DU!K:K,MATCH(Duombaze!T349,DU!A:A,0),1))</f>
        <v>0</v>
      </c>
      <c r="W349" s="19"/>
      <c r="X349" s="19"/>
      <c r="Y349" s="134"/>
      <c r="Z349" s="65"/>
      <c r="AA349" s="17" t="str">
        <f t="shared" si="164"/>
        <v/>
      </c>
      <c r="AB349" s="19"/>
      <c r="AC349" s="19">
        <f>IF(Duombaze!AB349="",0,INDEX(DU!I:I,MATCH(Duombaze!AB349,DU!A:A,0),1))</f>
        <v>0</v>
      </c>
      <c r="AD349" s="25">
        <f>IF(Duombaze!AB349="",0,INDEX(DU!K:K,MATCH(Duombaze!AB349,DU!A:A,0),1))</f>
        <v>0</v>
      </c>
      <c r="AE349" s="19"/>
      <c r="AF349" s="19"/>
      <c r="AG349" s="19"/>
      <c r="AH349" s="17" t="str">
        <f t="shared" si="166"/>
        <v/>
      </c>
      <c r="AI349" s="19"/>
      <c r="AJ349" s="639"/>
      <c r="AK349" s="639"/>
      <c r="AL349" s="639"/>
      <c r="AM349" s="639">
        <f>IF(Duombaze!AJ349="",0,INDEX(DU!I:I,MATCH(Duombaze!AJ349,DU!A:A,0),1))+IF(Duombaze!AK349="",0,INDEX(DU!I:I,MATCH(Duombaze!AK349,DU!A:A,0),1))+IF(Duombaze!AL349="",0,INDEX(DU!I:I,MATCH(Duombaze!AL349,DU!A:A,0),1))</f>
        <v>0</v>
      </c>
      <c r="AN349" s="639">
        <f>IF(Duombaze!AJ349="",0,INDEX(DU!K:K,MATCH(Duombaze!AJ349,DU!A:A,0),1))+IF(Duombaze!AK349="",0,INDEX(DU!K:K,MATCH(Duombaze!AK349,DU!A:A,0),1))+IF(Duombaze!AL349="",0,INDEX(DU!K:K,MATCH(Duombaze!AL349,DU!A:A,0),1))</f>
        <v>0</v>
      </c>
      <c r="AO349" s="19"/>
      <c r="AP349" s="19"/>
      <c r="AQ349" s="19"/>
      <c r="AR349" s="17" t="str">
        <f t="shared" si="136"/>
        <v/>
      </c>
      <c r="AS349" s="19"/>
      <c r="AT349" s="639"/>
      <c r="AU349" s="639"/>
      <c r="AV349" s="639"/>
      <c r="AW349" s="639"/>
      <c r="AX349" s="639"/>
      <c r="AY349" s="639"/>
      <c r="AZ349" s="639"/>
      <c r="BA349" s="639"/>
      <c r="BB349" s="639"/>
      <c r="BC349" s="639">
        <f>IF(Duombaze!AT349="",0,INDEX(DU!I:I,MATCH(Duombaze!AT349,DU!A:A,0),1))+IF(Duombaze!AU349="",0,INDEX(DU!I:I,MATCH(Duombaze!AU349,DU!A:A,0),1))+IF(Duombaze!AV349="",0,INDEX(DU!I:I,MATCH(Duombaze!AV349,DU!A:A,0),1))+IF(Duombaze!AW349="",0,INDEX(DU!I:I,MATCH(Duombaze!AW349,DU!A:A,0),1))+IF(Duombaze!AX349="",0,INDEX(DU!I:I,MATCH(Duombaze!AX349,DU!A:A,0),1))+IF(Duombaze!AY349="",0,INDEX(DU!I:I,MATCH(Duombaze!AY349,DU!A:A,0),1))+IF(Duombaze!AZ349="",0,INDEX(DU!I:I,MATCH(Duombaze!AZ349,DU!A:A,0),1))+IF(Duombaze!BA349="",0,INDEX(DU!I:I,MATCH(Duombaze!BA349,DU!A:A,0),1))+IF(Duombaze!BB349="",0,INDEX(DU!I:I,MATCH(Duombaze!BB349,DU!A:A,0),1))</f>
        <v>0</v>
      </c>
      <c r="BD349" s="638">
        <f>IF(Duombaze!AT349="",0,INDEX(DU!K:K,MATCH(Duombaze!AT349,DU!A:A,0),1))+IF(Duombaze!AU349="",0,INDEX(DU!K:K,MATCH(Duombaze!AU349,DU!A:A,0),1))+IF(Duombaze!AV349="",0,INDEX(DU!K:K,MATCH(Duombaze!AV349,DU!A:A,0),1))+IF(Duombaze!AW349="",0,INDEX(DU!K:K,MATCH(Duombaze!AW349,DU!A:A,0),1))+IF(Duombaze!AX349="",0,INDEX(DU!K:K,MATCH(Duombaze!AX349,DU!A:A,0),1))+IF(Duombaze!AY349="",0,INDEX(DU!K:K,MATCH(Duombaze!AY349,DU!A:A,0),1))+IF(Duombaze!AZ349="",0,INDEX(DU!K:K,MATCH(Duombaze!AZ349,DU!A:A,0),1))+IF(Duombaze!BA349="",0,INDEX(DU!K:K,MATCH(Duombaze!BA349,DU!A:A,0),1))+IF(Duombaze!BB349="",0,INDEX(DU!K:K,MATCH(Duombaze!BB349,DU!A:A,0),1))</f>
        <v>0</v>
      </c>
      <c r="BE349" s="19"/>
      <c r="BF349" s="19"/>
      <c r="BG349" s="20" t="s">
        <v>2721</v>
      </c>
      <c r="BH349" s="17" t="str">
        <f t="shared" si="162"/>
        <v>6 SPT10 Pneumatiniai st. WABCO (mech. LSV)</v>
      </c>
      <c r="BI349" s="17" t="str">
        <f>BI168</f>
        <v>ZU3APSWBCMLSV0</v>
      </c>
      <c r="BJ349" s="638" t="s">
        <v>2718</v>
      </c>
      <c r="BK349" s="638"/>
      <c r="BL349" s="714"/>
      <c r="BM349" s="638">
        <f>IF(Duombaze!BJ349="",0,INDEX(DU!I:I,MATCH(Duombaze!BJ349,DU!A:A,0),1))+IF(Duombaze!BK349="",0,INDEX(DU!I:I,MATCH(Duombaze!BK349,DU!A:A,0),1))+IF(Duombaze!BL349="",0,INDEX(DU!I:I,MATCH(Duombaze!BL349,DU!A:A,0),1))</f>
        <v>363.59249999999997</v>
      </c>
      <c r="BN349" s="638">
        <f>IF(Duombaze!BJ349="",0,INDEX(DU!K:K,MATCH(Duombaze!BJ349,DU!A:A,0),1))+IF(Duombaze!BK349="",0,INDEX(DU!K:K,MATCH(Duombaze!BK349,DU!A:A,0),1))+IF(Duombaze!BL349="",0,INDEX(DU!K:K,MATCH(Duombaze!BL349,DU!A:A,0),1))</f>
        <v>85.87</v>
      </c>
      <c r="BO349" s="17"/>
      <c r="BP349" s="17"/>
      <c r="BQ349" s="19" t="s">
        <v>290</v>
      </c>
      <c r="BR349" s="19" t="str">
        <f t="shared" si="150"/>
        <v>6 SPT10 Stabdžių išvadai dviejų kontūrų</v>
      </c>
      <c r="BS349" s="19" t="s">
        <v>2263</v>
      </c>
      <c r="BT349" s="19" t="s">
        <v>3037</v>
      </c>
      <c r="BU349" s="19">
        <v>23705201</v>
      </c>
      <c r="BV349" s="19"/>
      <c r="BW349" s="19">
        <f>IF(Duombaze!BT349="",0,INDEX(DU!I:I,MATCH(Duombaze!BT349,DU!A:A,0),1))+IF(Duombaze!BU349="",0,INDEX(DU!I:I,MATCH(Duombaze!BU349,DU!A:A,0),1))+IF(Duombaze!BV349="",0,INDEX(DU!I:I,MATCH(Duombaze!BV349,DU!A:A,0),1))</f>
        <v>53.779853333333328</v>
      </c>
      <c r="BX349" s="19">
        <f>IF(Duombaze!BT349="",0,INDEX(DU!K:K,MATCH(Duombaze!BT349,DU!A:A,0),1))+IF(Duombaze!BU349="",0,INDEX(DU!K:K,MATCH(Duombaze!BU349,DU!A:A,0),1))+IF(Duombaze!BV349="",0,INDEX(DU!K:K,MATCH(Duombaze!BV349,DU!A:A,0),1))</f>
        <v>17.41</v>
      </c>
      <c r="BY349" s="19"/>
      <c r="BZ349" s="19"/>
      <c r="CA349" s="19"/>
      <c r="CB349" s="19" t="str">
        <f t="shared" si="152"/>
        <v/>
      </c>
      <c r="CC349" s="19"/>
      <c r="CD349" s="19">
        <f>IF(Duombaze!CC349="",0,INDEX(DU!I:I,MATCH(Duombaze!CC349,DU!A:A,0),1))</f>
        <v>0</v>
      </c>
      <c r="CE349" s="17">
        <f>IF(Duombaze!CC349="",0,INDEX(DU!K:K,MATCH(Duombaze!CC349,DU!A:A,0),1))</f>
        <v>0</v>
      </c>
      <c r="CF349" s="19"/>
      <c r="CG349" s="19"/>
      <c r="CH349" s="19"/>
      <c r="CI349" s="17" t="str">
        <f t="shared" si="138"/>
        <v/>
      </c>
      <c r="CJ349" s="19"/>
      <c r="CK349" s="19">
        <f>IF(Duombaze!CJ349="",0,INDEX(DU!I:I,MATCH(Duombaze!CJ349,DU!A:A,0),1))</f>
        <v>0</v>
      </c>
      <c r="CL349" s="17">
        <f>IF(Duombaze!CJ349="",0,INDEX(DU!K:K,MATCH(Duombaze!CJ349,DU!A:A,0),1))</f>
        <v>0</v>
      </c>
      <c r="CM349" s="19"/>
      <c r="CN349" s="19"/>
      <c r="CO349" s="19"/>
      <c r="CP349" s="17" t="str">
        <f t="shared" si="139"/>
        <v/>
      </c>
      <c r="CQ349" s="19"/>
      <c r="CR349" s="639"/>
      <c r="CS349" s="639"/>
      <c r="CT349" s="639">
        <f>IF(Duombaze!CR349="",0,INDEX(DU!I:I,MATCH(Duombaze!CR349,DU!A:A,0),1))+IF(Duombaze!CS349="",0,INDEX(DU!I:I,MATCH(Duombaze!CS349,DU!A:A,0),1))</f>
        <v>0</v>
      </c>
      <c r="CU349" s="19">
        <f>IF(Duombaze!CR349="",0,INDEX(DU!K:K,MATCH(Duombaze!CR349,DU!A:A,0),1))+IF(Duombaze!CS349="",0,INDEX(DU!K:K,MATCH(Duombaze!CS349,DU!A:A,0),1))</f>
        <v>0</v>
      </c>
      <c r="CV349" s="19"/>
      <c r="CW349" s="19"/>
      <c r="CX349" s="19"/>
      <c r="CY349" s="17" t="str">
        <f t="shared" si="165"/>
        <v/>
      </c>
      <c r="CZ349" s="19"/>
      <c r="DA349" s="672"/>
      <c r="DB349" s="672"/>
      <c r="DC349" s="672">
        <f>IF(Duombaze!DA349="",0,INDEX(DU!I:I,MATCH(Duombaze!DA349,DU!A:A,0),1))+IF(Duombaze!DB349="",0,INDEX(DU!I:I,MATCH(Duombaze!DB349,DU!A:A,0),1))</f>
        <v>0</v>
      </c>
      <c r="DD349" s="19">
        <f>IF(Duombaze!DA349="",0,INDEX(DU!K:K,MATCH(Duombaze!DA349,DU!A:A,0),1))+IF(Duombaze!DB349="",0,INDEX(DU!K:K,MATCH(Duombaze!DB349,DU!A:A,0),1))</f>
        <v>0</v>
      </c>
      <c r="DE349" s="19"/>
      <c r="DF349" s="19"/>
      <c r="DG349" s="19"/>
      <c r="DH349" s="19" t="str">
        <f t="shared" si="141"/>
        <v/>
      </c>
      <c r="DI349" s="19"/>
      <c r="DJ349" s="672"/>
      <c r="DK349" s="678"/>
      <c r="DL349" s="678">
        <f>IF(Duombaze!DJ349="",0,INDEX(DU!I:I,MATCH(Duombaze!DJ349,DU!A:A,0),1))+IF(Duombaze!DK349="",0,INDEX(DU!I:I,MATCH(Duombaze!DK349,DU!A:A,0),1))</f>
        <v>0</v>
      </c>
      <c r="DM349" s="19">
        <f>IF(Duombaze!DJ349="",0,INDEX(DU!K:K,MATCH(Duombaze!DJ349,DU!A:A,0),1))+IF(Duombaze!DK349="",0,INDEX(DU!K:K,MATCH(Duombaze!DK349,DU!A:A,0),1))</f>
        <v>0</v>
      </c>
      <c r="DN349" s="52"/>
      <c r="DO349" s="52"/>
      <c r="DP349" s="52"/>
      <c r="DQ349" s="17" t="str">
        <f t="shared" si="142"/>
        <v/>
      </c>
      <c r="DR349" s="65"/>
      <c r="DS349" s="692"/>
      <c r="DT349" s="692"/>
      <c r="DU349" s="692"/>
      <c r="DV349" s="692"/>
      <c r="DW349" s="692">
        <f>IF(Duombaze!DS349="",0,INDEX(DU!I:I,MATCH(Duombaze!DS349,DU!A:A,0),1))+IF(Duombaze!DT349="",0,INDEX(DU!I:I,MATCH(Duombaze!DT349,DU!A:A,0),1))+IF(Duombaze!DU349="",0,INDEX(DU!I:I,MATCH(Duombaze!DU349,DU!A:A,0),1))+IF(Duombaze!DV349="",0,INDEX(DU!I:I,MATCH(Duombaze!DV349,DU!A:A,0),1))</f>
        <v>0</v>
      </c>
      <c r="DX349" s="638">
        <f>IF(Duombaze!DS349="",0,INDEX(DU!K:K,MATCH(Duombaze!DS349,DU!A:A,0),1))+IF(Duombaze!DT349="",0,INDEX(DU!K:K,MATCH(Duombaze!DT349,DU!A:A,0),1))+IF(Duombaze!DU349="",0,INDEX(DU!K:K,MATCH(Duombaze!DU349,DU!A:A,0),1))+IF(Duombaze!DV349="",0,INDEX(DU!K:KH,MATCH(Duombaze!DV349,DU!A:A,0),1))</f>
        <v>0</v>
      </c>
      <c r="DY349" s="65"/>
      <c r="DZ349" s="65"/>
      <c r="EA349" s="19"/>
      <c r="EB349" s="19" t="str">
        <f t="shared" si="160"/>
        <v/>
      </c>
      <c r="EC349" s="19"/>
      <c r="ED349" s="19">
        <f>IF(Duombaze!EC349="",0,INDEX(DU!I:I,MATCH(Duombaze!EC349,DU!A:A,0),1))</f>
        <v>0</v>
      </c>
      <c r="EE349" s="638">
        <f>IF(Duombaze!EC349="",0,INDEX(DU!K:K,MATCH(Duombaze!EC349,DU!A:A,0),1))</f>
        <v>0</v>
      </c>
      <c r="EF349" s="19"/>
      <c r="EG349" s="19"/>
      <c r="EH349" s="19"/>
      <c r="EI349" s="17" t="str">
        <f t="shared" si="153"/>
        <v/>
      </c>
      <c r="EJ349" s="19"/>
      <c r="EK349" s="672"/>
      <c r="EL349" s="672"/>
      <c r="EM349" s="672"/>
      <c r="EN349" s="672">
        <f>IF(Duombaze!EK349="",0,INDEX(DU!I:I,MATCH(Duombaze!EK349,DU!A:A,0),1))+IF(Duombaze!EL349="",0,INDEX(DU!I:I,MATCH(Duombaze!EL349,DU!A:A,0),1))+IF(Duombaze!EM349="",0,INDEX(DU!I:I,MATCH(Duombaze!EM349,DU!A:A,0),1))</f>
        <v>0</v>
      </c>
      <c r="EO349" s="19">
        <f>IF(Duombaze!EK349="",0,INDEX(DU!K:K,MATCH(Duombaze!EK349,DU!A:A,0),1))+IF(Duombaze!EL349="",0,INDEX(DU!K:K,MATCH(Duombaze!EL349,DU!A:A,0),1))+IF(Duombaze!EM349="",0,INDEX(DU!K:K,MATCH(Duombaze!EM349,DU!A:A,0),1))</f>
        <v>0</v>
      </c>
      <c r="EP349" s="19"/>
      <c r="EQ349" s="19"/>
      <c r="ER349" s="19"/>
      <c r="ES349" s="17" t="str">
        <f t="shared" si="161"/>
        <v/>
      </c>
      <c r="ET349" s="19"/>
      <c r="EU349" s="19"/>
      <c r="EV349" s="19"/>
      <c r="EW349" s="19"/>
      <c r="EX349" s="19" t="str">
        <f t="shared" si="163"/>
        <v/>
      </c>
      <c r="EY349" s="19"/>
      <c r="EZ349" s="672"/>
      <c r="FA349" s="672"/>
      <c r="FB349" s="672">
        <f>IF(Duombaze!EZ349="",0,INDEX(DU!I:I,MATCH(Duombaze!EZ349,DU!A:A,0),1))+IF(Duombaze!FA349="",0,INDEX(DU!I:I,MATCH(Duombaze!FA349,DU!A:A,0),1))</f>
        <v>0</v>
      </c>
      <c r="FC349" s="19">
        <f>IF(Duombaze!EZ349="",0,INDEX(DU!K:K,MATCH(Duombaze!EZ349,DU!A:A,0),1))+IF(Duombaze!FA349="",0,INDEX(DU!K:K,MATCH(Duombaze!FA349,DU!A:A,0),1))</f>
        <v>0</v>
      </c>
      <c r="FD349" s="19"/>
      <c r="FE349" s="19"/>
      <c r="FF349" s="19"/>
      <c r="FG349" s="19"/>
      <c r="FH349" s="19"/>
      <c r="FI349" s="19"/>
      <c r="FJ349" s="19"/>
      <c r="FK349" s="65"/>
      <c r="FL349" s="734"/>
      <c r="FM349" s="739"/>
      <c r="FN349" s="739"/>
      <c r="FO349" s="739"/>
      <c r="FP349" s="739"/>
      <c r="FQ349" s="739">
        <f>IF(Duombaze!FM349="",0,INDEX(DU!I:I,MATCH(Duombaze!FM349,DU!A:A,0),1))+IF(Duombaze!FN349="",0,INDEX(DU!I:I,MATCH(Duombaze!FN349,DU!A:A,0),1))+IF(Duombaze!FO349="",0,INDEX(DU!I:I,MATCH(Duombaze!FO349,DU!A:A,0),1))+IF(Duombaze!FP349="",0,INDEX(DU!I:I,MATCH(Duombaze!FP349,DU!A:A,0),1))</f>
        <v>0</v>
      </c>
      <c r="FR349" s="671">
        <f>IF(Duombaze!FM349="",0,INDEX(DU!K:K,MATCH(Duombaze!FM349,DU!A:A,0),1))+IF(Duombaze!FN349="",0,INDEX(DU!K:K,MATCH(Duombaze!FN349,DU!A:A,0),1))+IF(Duombaze!FO349="",0,INDEX(DU!K:K,MATCH(Duombaze!FO349,DU!A:A,0),1))+IF(Duombaze!FP349="",0,INDEX(DU!K:K,MATCH(Duombaze!FP349,DU!A:A,0),1))</f>
        <v>0</v>
      </c>
      <c r="FT349" s="19" t="s">
        <v>478</v>
      </c>
      <c r="FU349" s="17" t="str">
        <f>IF(FT349&lt;&gt;"",A344&amp;" "&amp;C344&amp;" "&amp;FT349,"")</f>
        <v xml:space="preserve">1 SPT10 SPT10 viršborčiai 300 Furhmann profilis </v>
      </c>
      <c r="FV349" s="19" t="s">
        <v>479</v>
      </c>
      <c r="FY349" s="19" t="str">
        <f>FY169</f>
        <v>Stabdžių išvadai dviejų kontūrų</v>
      </c>
      <c r="FZ349" s="19" t="str">
        <f>IF(FY349&lt;&gt;"",A346&amp;" "&amp;C346&amp;" "&amp;FY349,"")</f>
        <v>3 SPT10 Stabdžių išvadai dviejų kontūrų</v>
      </c>
      <c r="GA349" s="19" t="str">
        <f>GA169</f>
        <v>ZU30ASPC14SI2K + ZC10ASPATSIJ2K</v>
      </c>
    </row>
    <row r="350" spans="1:185" s="20" customFormat="1" ht="23.45" customHeight="1" x14ac:dyDescent="0.25">
      <c r="A350" s="41">
        <v>7</v>
      </c>
      <c r="B350" s="41" t="s">
        <v>788</v>
      </c>
      <c r="C350" s="16" t="s">
        <v>212</v>
      </c>
      <c r="D350" s="19"/>
      <c r="E350" s="17" t="str">
        <f t="shared" si="158"/>
        <v/>
      </c>
      <c r="F350" s="19"/>
      <c r="G350" s="639"/>
      <c r="H350" s="639"/>
      <c r="I350" s="639"/>
      <c r="J350" s="639"/>
      <c r="K350" s="639"/>
      <c r="L350" s="639"/>
      <c r="M350" s="639"/>
      <c r="N350" s="639"/>
      <c r="O350" s="639"/>
      <c r="P350" s="639">
        <f>IF(Duombaze!G350="",0,INDEX(DU!I:I,MATCH(Duombaze!G350,DU!A:A,0),1))+IF(Duombaze!H350="",0,INDEX(DU!I:I,MATCH(Duombaze!H350,DU!A:A,0),1))+IF(Duombaze!I350="",0,INDEX(DU!I:I,MATCH(Duombaze!I350,DU!A:A,0),1))+IF(Duombaze!J350="",0,INDEX(DU!I:I,MATCH(Duombaze!J350,DU!A:A,0),1))+IF(Duombaze!K350="",0,INDEX(DU!I:I,MATCH(Duombaze!K350,DU!A:A,0),1))+IF(Duombaze!L350="",0,INDEX(DU!I:I,MATCH(Duombaze!L350,DU!A:A,0),1))+IF(Duombaze!M350="",0,INDEX(DU!I:I,MATCH(Duombaze!M350,DU!A:A,0),1))+IF(Duombaze!N350="",0,INDEX(DU!I:I,MATCH(Duombaze!N350,DU!A:A,0),1))+IF(Duombaze!O350="",0,INDEX(DU!I:I,MATCH(Duombaze!O350,DU!A:A,0),1))</f>
        <v>0</v>
      </c>
      <c r="Q350" s="638">
        <f>IF(Duombaze!G350="",0,INDEX(DU!K:K,MATCH(Duombaze!G350,DU!A:A,0),1))+IF(Duombaze!H350="",0,INDEX(DU!K:K,MATCH(Duombaze!H350,DU!A:A,0),1))+IF(Duombaze!I350="",0,INDEX(DU!K:K,MATCH(Duombaze!I350,DU!A:A,0),1))+IF(Duombaze!J350="",0,INDEX(DU!K:K,MATCH(Duombaze!J350,DU!A:A,0),1))+IF(Duombaze!K350="",0,INDEX(DU!K:K,MATCH(Duombaze!K350,DU!A:A,0),1))+IF(Duombaze!L350="",0,INDEX(DU!K:K,MATCH(Duombaze!L350,DU!A:A,0),1))+IF(Duombaze!M350="",0,INDEX(DU!K:K,MATCH(Duombaze!M350,DU!A:A,0),1))+IF(Duombaze!N350="",0,INDEX(DU!K:K,MATCH(Duombaze!N350,DU!A:A,0),1))+IF(Duombaze!O350="",0,INDEX(DU!K:K,MATCH(Duombaze!O350,DU!A:A,0),1))</f>
        <v>0</v>
      </c>
      <c r="R350" s="19"/>
      <c r="S350" s="52"/>
      <c r="T350" s="881"/>
      <c r="U350" s="17">
        <f>IF(Duombaze!T350="",0,INDEX(DU!I:I,MATCH(Duombaze!T350,DU!A:A,0),1))</f>
        <v>0</v>
      </c>
      <c r="V350" s="17">
        <f>IF(Duombaze!T350="",0,INDEX(DU!K:K,MATCH(Duombaze!T350,DU!A:A,0),1))</f>
        <v>0</v>
      </c>
      <c r="W350" s="19"/>
      <c r="X350" s="19"/>
      <c r="Y350" s="134"/>
      <c r="Z350" s="65"/>
      <c r="AA350" s="17" t="str">
        <f t="shared" si="164"/>
        <v/>
      </c>
      <c r="AB350" s="19"/>
      <c r="AC350" s="19">
        <f>IF(Duombaze!AB350="",0,INDEX(DU!I:I,MATCH(Duombaze!AB350,DU!A:A,0),1))</f>
        <v>0</v>
      </c>
      <c r="AD350" s="25">
        <f>IF(Duombaze!AB350="",0,INDEX(DU!K:K,MATCH(Duombaze!AB350,DU!A:A,0),1))</f>
        <v>0</v>
      </c>
      <c r="AE350" s="19"/>
      <c r="AF350" s="19"/>
      <c r="AG350" s="19"/>
      <c r="AH350" s="17" t="str">
        <f t="shared" si="166"/>
        <v/>
      </c>
      <c r="AI350" s="19"/>
      <c r="AJ350" s="639"/>
      <c r="AK350" s="639"/>
      <c r="AL350" s="639"/>
      <c r="AM350" s="639">
        <f>IF(Duombaze!AJ350="",0,INDEX(DU!I:I,MATCH(Duombaze!AJ350,DU!A:A,0),1))+IF(Duombaze!AK350="",0,INDEX(DU!I:I,MATCH(Duombaze!AK350,DU!A:A,0),1))+IF(Duombaze!AL350="",0,INDEX(DU!I:I,MATCH(Duombaze!AL350,DU!A:A,0),1))</f>
        <v>0</v>
      </c>
      <c r="AN350" s="639">
        <f>IF(Duombaze!AJ350="",0,INDEX(DU!K:K,MATCH(Duombaze!AJ350,DU!A:A,0),1))+IF(Duombaze!AK350="",0,INDEX(DU!K:K,MATCH(Duombaze!AK350,DU!A:A,0),1))+IF(Duombaze!AL350="",0,INDEX(DU!K:K,MATCH(Duombaze!AL350,DU!A:A,0),1))</f>
        <v>0</v>
      </c>
      <c r="AO350" s="19"/>
      <c r="AP350" s="19"/>
      <c r="AQ350" s="19"/>
      <c r="AR350" s="17" t="str">
        <f t="shared" si="136"/>
        <v/>
      </c>
      <c r="AS350" s="19"/>
      <c r="AT350" s="639"/>
      <c r="AU350" s="639"/>
      <c r="AV350" s="639"/>
      <c r="AW350" s="639"/>
      <c r="AX350" s="639"/>
      <c r="AY350" s="639"/>
      <c r="AZ350" s="639"/>
      <c r="BA350" s="639"/>
      <c r="BB350" s="639"/>
      <c r="BC350" s="639">
        <f>IF(Duombaze!AT350="",0,INDEX(DU!I:I,MATCH(Duombaze!AT350,DU!A:A,0),1))+IF(Duombaze!AU350="",0,INDEX(DU!I:I,MATCH(Duombaze!AU350,DU!A:A,0),1))+IF(Duombaze!AV350="",0,INDEX(DU!I:I,MATCH(Duombaze!AV350,DU!A:A,0),1))+IF(Duombaze!AW350="",0,INDEX(DU!I:I,MATCH(Duombaze!AW350,DU!A:A,0),1))+IF(Duombaze!AX350="",0,INDEX(DU!I:I,MATCH(Duombaze!AX350,DU!A:A,0),1))+IF(Duombaze!AY350="",0,INDEX(DU!I:I,MATCH(Duombaze!AY350,DU!A:A,0),1))+IF(Duombaze!AZ350="",0,INDEX(DU!I:I,MATCH(Duombaze!AZ350,DU!A:A,0),1))+IF(Duombaze!BA350="",0,INDEX(DU!I:I,MATCH(Duombaze!BA350,DU!A:A,0),1))+IF(Duombaze!BB350="",0,INDEX(DU!I:I,MATCH(Duombaze!BB350,DU!A:A,0),1))</f>
        <v>0</v>
      </c>
      <c r="BD350" s="638">
        <f>IF(Duombaze!AT350="",0,INDEX(DU!K:K,MATCH(Duombaze!AT350,DU!A:A,0),1))+IF(Duombaze!AU350="",0,INDEX(DU!K:K,MATCH(Duombaze!AU350,DU!A:A,0),1))+IF(Duombaze!AV350="",0,INDEX(DU!K:K,MATCH(Duombaze!AV350,DU!A:A,0),1))+IF(Duombaze!AW350="",0,INDEX(DU!K:K,MATCH(Duombaze!AW350,DU!A:A,0),1))+IF(Duombaze!AX350="",0,INDEX(DU!K:K,MATCH(Duombaze!AX350,DU!A:A,0),1))+IF(Duombaze!AY350="",0,INDEX(DU!K:K,MATCH(Duombaze!AY350,DU!A:A,0),1))+IF(Duombaze!AZ350="",0,INDEX(DU!K:K,MATCH(Duombaze!AZ350,DU!A:A,0),1))+IF(Duombaze!BA350="",0,INDEX(DU!K:K,MATCH(Duombaze!BA350,DU!A:A,0),1))+IF(Duombaze!BB350="",0,INDEX(DU!K:K,MATCH(Duombaze!BB350,DU!A:A,0),1))</f>
        <v>0</v>
      </c>
      <c r="BE350" s="19"/>
      <c r="BF350" s="19"/>
      <c r="BH350" s="17"/>
      <c r="BI350" s="17"/>
      <c r="BJ350" s="638"/>
      <c r="BK350" s="638"/>
      <c r="BL350" s="638"/>
      <c r="BM350" s="638">
        <f>IF(Duombaze!BJ350="",0,INDEX(DU!I:I,MATCH(Duombaze!BJ350,DU!A:A,0),1))+IF(Duombaze!BK350="",0,INDEX(DU!I:I,MATCH(Duombaze!BK350,DU!A:A,0),1))+IF(Duombaze!BL350="",0,INDEX(DU!I:I,MATCH(Duombaze!BL350,DU!A:A,0),1))</f>
        <v>0</v>
      </c>
      <c r="BN350" s="638">
        <f>IF(Duombaze!BJ350="",0,INDEX(DU!K:K,MATCH(Duombaze!BJ350,DU!A:A,0),1))+IF(Duombaze!BK350="",0,INDEX(DU!K:K,MATCH(Duombaze!BK350,DU!A:A,0),1))+IF(Duombaze!BL350="",0,INDEX(DU!K:K,MATCH(Duombaze!BL350,DU!A:A,0),1))</f>
        <v>0</v>
      </c>
      <c r="BO350" s="17"/>
      <c r="BP350" s="17"/>
      <c r="BQ350" s="17"/>
      <c r="BR350" s="19"/>
      <c r="BS350" s="17"/>
      <c r="BT350" s="17"/>
      <c r="BU350" s="17"/>
      <c r="BV350" s="17"/>
      <c r="BW350" s="17">
        <f>IF(Duombaze!BT350="",0,INDEX(DU!I:I,MATCH(Duombaze!BT350,DU!A:A,0),1))+IF(Duombaze!BU350="",0,INDEX(DU!I:I,MATCH(Duombaze!BU350,DU!A:A,0),1))+IF(Duombaze!BV350="",0,INDEX(DU!I:I,MATCH(Duombaze!BV350,DU!A:A,0),1))</f>
        <v>0</v>
      </c>
      <c r="BX350" s="19">
        <f>IF(Duombaze!BT350="",0,INDEX(DU!K:K,MATCH(Duombaze!BT350,DU!A:A,0),1))+IF(Duombaze!BU350="",0,INDEX(DU!K:K,MATCH(Duombaze!BU350,DU!A:A,0),1))+IF(Duombaze!BV350="",0,INDEX(DU!K:K,MATCH(Duombaze!BV350,DU!A:A,0),1))</f>
        <v>0</v>
      </c>
      <c r="BY350" s="17"/>
      <c r="BZ350" s="17"/>
      <c r="CA350" s="19"/>
      <c r="CB350" s="19" t="str">
        <f t="shared" si="152"/>
        <v/>
      </c>
      <c r="CC350" s="19"/>
      <c r="CD350" s="19">
        <f>IF(Duombaze!CC350="",0,INDEX(DU!I:I,MATCH(Duombaze!CC350,DU!A:A,0),1))</f>
        <v>0</v>
      </c>
      <c r="CE350" s="17">
        <f>IF(Duombaze!CC350="",0,INDEX(DU!K:K,MATCH(Duombaze!CC350,DU!A:A,0),1))</f>
        <v>0</v>
      </c>
      <c r="CF350" s="19"/>
      <c r="CG350" s="19"/>
      <c r="CH350" s="19"/>
      <c r="CI350" s="17" t="str">
        <f t="shared" si="138"/>
        <v/>
      </c>
      <c r="CJ350" s="19"/>
      <c r="CK350" s="19">
        <f>IF(Duombaze!CJ350="",0,INDEX(DU!I:I,MATCH(Duombaze!CJ350,DU!A:A,0),1))</f>
        <v>0</v>
      </c>
      <c r="CL350" s="17">
        <f>IF(Duombaze!CJ350="",0,INDEX(DU!K:K,MATCH(Duombaze!CJ350,DU!A:A,0),1))</f>
        <v>0</v>
      </c>
      <c r="CM350" s="19"/>
      <c r="CN350" s="19"/>
      <c r="CO350" s="19"/>
      <c r="CP350" s="17" t="str">
        <f t="shared" si="139"/>
        <v/>
      </c>
      <c r="CQ350" s="19"/>
      <c r="CR350" s="639"/>
      <c r="CS350" s="639"/>
      <c r="CT350" s="639">
        <f>IF(Duombaze!CR350="",0,INDEX(DU!I:I,MATCH(Duombaze!CR350,DU!A:A,0),1))+IF(Duombaze!CS350="",0,INDEX(DU!I:I,MATCH(Duombaze!CS350,DU!A:A,0),1))</f>
        <v>0</v>
      </c>
      <c r="CU350" s="19">
        <f>IF(Duombaze!CR350="",0,INDEX(DU!K:K,MATCH(Duombaze!CR350,DU!A:A,0),1))+IF(Duombaze!CS350="",0,INDEX(DU!K:K,MATCH(Duombaze!CS350,DU!A:A,0),1))</f>
        <v>0</v>
      </c>
      <c r="CV350" s="19"/>
      <c r="CW350" s="19"/>
      <c r="CX350" s="19"/>
      <c r="CY350" s="17" t="str">
        <f t="shared" si="165"/>
        <v/>
      </c>
      <c r="CZ350" s="19"/>
      <c r="DA350" s="672"/>
      <c r="DB350" s="672"/>
      <c r="DC350" s="672">
        <f>IF(Duombaze!DA350="",0,INDEX(DU!I:I,MATCH(Duombaze!DA350,DU!A:A,0),1))+IF(Duombaze!DB350="",0,INDEX(DU!I:I,MATCH(Duombaze!DB350,DU!A:A,0),1))</f>
        <v>0</v>
      </c>
      <c r="DD350" s="19">
        <f>IF(Duombaze!DA350="",0,INDEX(DU!K:K,MATCH(Duombaze!DA350,DU!A:A,0),1))+IF(Duombaze!DB350="",0,INDEX(DU!K:K,MATCH(Duombaze!DB350,DU!A:A,0),1))</f>
        <v>0</v>
      </c>
      <c r="DE350" s="19"/>
      <c r="DF350" s="19"/>
      <c r="DG350" s="19"/>
      <c r="DH350" s="19" t="str">
        <f t="shared" si="141"/>
        <v/>
      </c>
      <c r="DI350" s="19"/>
      <c r="DJ350" s="672"/>
      <c r="DK350" s="678"/>
      <c r="DL350" s="678">
        <f>IF(Duombaze!DJ350="",0,INDEX(DU!I:I,MATCH(Duombaze!DJ350,DU!A:A,0),1))+IF(Duombaze!DK350="",0,INDEX(DU!I:I,MATCH(Duombaze!DK350,DU!A:A,0),1))</f>
        <v>0</v>
      </c>
      <c r="DM350" s="19">
        <f>IF(Duombaze!DJ350="",0,INDEX(DU!K:K,MATCH(Duombaze!DJ350,DU!A:A,0),1))+IF(Duombaze!DK350="",0,INDEX(DU!K:K,MATCH(Duombaze!DK350,DU!A:A,0),1))</f>
        <v>0</v>
      </c>
      <c r="DN350" s="52"/>
      <c r="DO350" s="52"/>
      <c r="DP350" s="52"/>
      <c r="DQ350" s="17" t="str">
        <f t="shared" si="142"/>
        <v/>
      </c>
      <c r="DR350" s="65"/>
      <c r="DS350" s="692"/>
      <c r="DT350" s="692"/>
      <c r="DU350" s="692"/>
      <c r="DV350" s="692"/>
      <c r="DW350" s="692">
        <f>IF(Duombaze!DS350="",0,INDEX(DU!I:I,MATCH(Duombaze!DS350,DU!A:A,0),1))+IF(Duombaze!DT350="",0,INDEX(DU!I:I,MATCH(Duombaze!DT350,DU!A:A,0),1))+IF(Duombaze!DU350="",0,INDEX(DU!I:I,MATCH(Duombaze!DU350,DU!A:A,0),1))+IF(Duombaze!DV350="",0,INDEX(DU!I:I,MATCH(Duombaze!DV350,DU!A:A,0),1))</f>
        <v>0</v>
      </c>
      <c r="DX350" s="638">
        <f>IF(Duombaze!DS350="",0,INDEX(DU!K:K,MATCH(Duombaze!DS350,DU!A:A,0),1))+IF(Duombaze!DT350="",0,INDEX(DU!K:K,MATCH(Duombaze!DT350,DU!A:A,0),1))+IF(Duombaze!DU350="",0,INDEX(DU!K:K,MATCH(Duombaze!DU350,DU!A:A,0),1))+IF(Duombaze!DV350="",0,INDEX(DU!K:KH,MATCH(Duombaze!DV350,DU!A:A,0),1))</f>
        <v>0</v>
      </c>
      <c r="DY350" s="65"/>
      <c r="DZ350" s="65"/>
      <c r="EA350" s="19"/>
      <c r="EB350" s="19" t="str">
        <f t="shared" si="160"/>
        <v/>
      </c>
      <c r="EC350" s="19"/>
      <c r="ED350" s="19">
        <f>IF(Duombaze!EC350="",0,INDEX(DU!I:I,MATCH(Duombaze!EC350,DU!A:A,0),1))</f>
        <v>0</v>
      </c>
      <c r="EE350" s="638">
        <f>IF(Duombaze!EC350="",0,INDEX(DU!K:K,MATCH(Duombaze!EC350,DU!A:A,0),1))</f>
        <v>0</v>
      </c>
      <c r="EF350" s="19"/>
      <c r="EG350" s="19"/>
      <c r="EH350" s="19"/>
      <c r="EI350" s="17" t="str">
        <f t="shared" si="153"/>
        <v/>
      </c>
      <c r="EJ350" s="19"/>
      <c r="EK350" s="672"/>
      <c r="EL350" s="672"/>
      <c r="EM350" s="672"/>
      <c r="EN350" s="672">
        <f>IF(Duombaze!EK350="",0,INDEX(DU!I:I,MATCH(Duombaze!EK350,DU!A:A,0),1))+IF(Duombaze!EL350="",0,INDEX(DU!I:I,MATCH(Duombaze!EL350,DU!A:A,0),1))+IF(Duombaze!EM350="",0,INDEX(DU!I:I,MATCH(Duombaze!EM350,DU!A:A,0),1))</f>
        <v>0</v>
      </c>
      <c r="EO350" s="19">
        <f>IF(Duombaze!EK350="",0,INDEX(DU!K:K,MATCH(Duombaze!EK350,DU!A:A,0),1))+IF(Duombaze!EL350="",0,INDEX(DU!K:K,MATCH(Duombaze!EL350,DU!A:A,0),1))+IF(Duombaze!EM350="",0,INDEX(DU!K:K,MATCH(Duombaze!EM350,DU!A:A,0),1))</f>
        <v>0</v>
      </c>
      <c r="EP350" s="19"/>
      <c r="EQ350" s="19"/>
      <c r="ER350" s="19"/>
      <c r="ES350" s="17" t="str">
        <f t="shared" si="161"/>
        <v/>
      </c>
      <c r="ET350" s="19"/>
      <c r="EU350" s="19"/>
      <c r="EV350" s="19"/>
      <c r="EW350" s="19"/>
      <c r="EX350" s="19" t="str">
        <f t="shared" si="163"/>
        <v/>
      </c>
      <c r="EY350" s="19"/>
      <c r="EZ350" s="672"/>
      <c r="FA350" s="672"/>
      <c r="FB350" s="672">
        <f>IF(Duombaze!EZ350="",0,INDEX(DU!I:I,MATCH(Duombaze!EZ350,DU!A:A,0),1))+IF(Duombaze!FA350="",0,INDEX(DU!I:I,MATCH(Duombaze!FA350,DU!A:A,0),1))</f>
        <v>0</v>
      </c>
      <c r="FC350" s="19">
        <f>IF(Duombaze!EZ350="",0,INDEX(DU!K:K,MATCH(Duombaze!EZ350,DU!A:A,0),1))+IF(Duombaze!FA350="",0,INDEX(DU!K:K,MATCH(Duombaze!FA350,DU!A:A,0),1))</f>
        <v>0</v>
      </c>
      <c r="FD350" s="19"/>
      <c r="FE350" s="19"/>
      <c r="FF350" s="19"/>
      <c r="FG350" s="19"/>
      <c r="FH350" s="19"/>
      <c r="FI350" s="19"/>
      <c r="FJ350" s="19"/>
      <c r="FK350" s="65"/>
      <c r="FL350" s="735"/>
      <c r="FM350" s="739"/>
      <c r="FN350" s="739"/>
      <c r="FO350" s="739"/>
      <c r="FP350" s="739"/>
      <c r="FQ350" s="739">
        <f>IF(Duombaze!FM350="",0,INDEX(DU!I:I,MATCH(Duombaze!FM350,DU!A:A,0),1))+IF(Duombaze!FN350="",0,INDEX(DU!I:I,MATCH(Duombaze!FN350,DU!A:A,0),1))+IF(Duombaze!FO350="",0,INDEX(DU!I:I,MATCH(Duombaze!FO350,DU!A:A,0),1))+IF(Duombaze!FP350="",0,INDEX(DU!I:I,MATCH(Duombaze!FP350,DU!A:A,0),1))</f>
        <v>0</v>
      </c>
      <c r="FR350" s="671">
        <f>IF(Duombaze!FM350="",0,INDEX(DU!K:K,MATCH(Duombaze!FM350,DU!A:A,0),1))+IF(Duombaze!FN350="",0,INDEX(DU!K:K,MATCH(Duombaze!FN350,DU!A:A,0),1))+IF(Duombaze!FO350="",0,INDEX(DU!K:K,MATCH(Duombaze!FO350,DU!A:A,0),1))+IF(Duombaze!FP350="",0,INDEX(DU!K:K,MATCH(Duombaze!FP350,DU!A:A,0),1))</f>
        <v>0</v>
      </c>
      <c r="FT350" s="19" t="s">
        <v>65</v>
      </c>
      <c r="FU350" s="17" t="str">
        <f>IF(FT350&lt;&gt;"",A351&amp;" "&amp;C351&amp;" "&amp;FT350,"")</f>
        <v>8 SPT10 Pneumatiniai stabdžiai Wabco dviejų kontūrų su mechaniniu LSV (0,4s)</v>
      </c>
      <c r="FV350" s="7"/>
    </row>
    <row r="351" spans="1:185" s="20" customFormat="1" ht="23.45" customHeight="1" x14ac:dyDescent="0.25">
      <c r="A351" s="41">
        <v>8</v>
      </c>
      <c r="B351" s="41" t="s">
        <v>788</v>
      </c>
      <c r="C351" s="16" t="s">
        <v>212</v>
      </c>
      <c r="D351" s="19"/>
      <c r="E351" s="17" t="str">
        <f t="shared" si="158"/>
        <v/>
      </c>
      <c r="F351" s="19"/>
      <c r="G351" s="639"/>
      <c r="H351" s="639"/>
      <c r="I351" s="639"/>
      <c r="J351" s="639"/>
      <c r="K351" s="639"/>
      <c r="L351" s="639"/>
      <c r="M351" s="639"/>
      <c r="N351" s="639"/>
      <c r="O351" s="639"/>
      <c r="P351" s="639">
        <f>IF(Duombaze!G351="",0,INDEX(DU!I:I,MATCH(Duombaze!G351,DU!A:A,0),1))+IF(Duombaze!H351="",0,INDEX(DU!I:I,MATCH(Duombaze!H351,DU!A:A,0),1))+IF(Duombaze!I351="",0,INDEX(DU!I:I,MATCH(Duombaze!I351,DU!A:A,0),1))+IF(Duombaze!J351="",0,INDEX(DU!I:I,MATCH(Duombaze!J351,DU!A:A,0),1))+IF(Duombaze!K351="",0,INDEX(DU!I:I,MATCH(Duombaze!K351,DU!A:A,0),1))+IF(Duombaze!L351="",0,INDEX(DU!I:I,MATCH(Duombaze!L351,DU!A:A,0),1))+IF(Duombaze!M351="",0,INDEX(DU!I:I,MATCH(Duombaze!M351,DU!A:A,0),1))+IF(Duombaze!N351="",0,INDEX(DU!I:I,MATCH(Duombaze!N351,DU!A:A,0),1))+IF(Duombaze!O351="",0,INDEX(DU!I:I,MATCH(Duombaze!O351,DU!A:A,0),1))</f>
        <v>0</v>
      </c>
      <c r="Q351" s="638">
        <f>IF(Duombaze!G351="",0,INDEX(DU!K:K,MATCH(Duombaze!G351,DU!A:A,0),1))+IF(Duombaze!H351="",0,INDEX(DU!K:K,MATCH(Duombaze!H351,DU!A:A,0),1))+IF(Duombaze!I351="",0,INDEX(DU!K:K,MATCH(Duombaze!I351,DU!A:A,0),1))+IF(Duombaze!J351="",0,INDEX(DU!K:K,MATCH(Duombaze!J351,DU!A:A,0),1))+IF(Duombaze!K351="",0,INDEX(DU!K:K,MATCH(Duombaze!K351,DU!A:A,0),1))+IF(Duombaze!L351="",0,INDEX(DU!K:K,MATCH(Duombaze!L351,DU!A:A,0),1))+IF(Duombaze!M351="",0,INDEX(DU!K:K,MATCH(Duombaze!M351,DU!A:A,0),1))+IF(Duombaze!N351="",0,INDEX(DU!K:K,MATCH(Duombaze!N351,DU!A:A,0),1))+IF(Duombaze!O351="",0,INDEX(DU!K:K,MATCH(Duombaze!O351,DU!A:A,0),1))</f>
        <v>0</v>
      </c>
      <c r="R351" s="19"/>
      <c r="S351" s="52"/>
      <c r="T351" s="881"/>
      <c r="U351" s="17">
        <f>IF(Duombaze!T351="",0,INDEX(DU!I:I,MATCH(Duombaze!T351,DU!A:A,0),1))</f>
        <v>0</v>
      </c>
      <c r="V351" s="17">
        <f>IF(Duombaze!T351="",0,INDEX(DU!K:K,MATCH(Duombaze!T351,DU!A:A,0),1))</f>
        <v>0</v>
      </c>
      <c r="W351" s="19"/>
      <c r="X351" s="19"/>
      <c r="Y351" s="134"/>
      <c r="Z351" s="65"/>
      <c r="AA351" s="17" t="str">
        <f t="shared" si="164"/>
        <v/>
      </c>
      <c r="AB351" s="19"/>
      <c r="AC351" s="19">
        <f>IF(Duombaze!AB351="",0,INDEX(DU!I:I,MATCH(Duombaze!AB351,DU!A:A,0),1))</f>
        <v>0</v>
      </c>
      <c r="AD351" s="25">
        <f>IF(Duombaze!AB351="",0,INDEX(DU!K:K,MATCH(Duombaze!AB351,DU!A:A,0),1))</f>
        <v>0</v>
      </c>
      <c r="AE351" s="19"/>
      <c r="AF351" s="19"/>
      <c r="AG351" s="19"/>
      <c r="AH351" s="17" t="str">
        <f t="shared" si="166"/>
        <v/>
      </c>
      <c r="AI351" s="19"/>
      <c r="AJ351" s="639"/>
      <c r="AK351" s="639"/>
      <c r="AL351" s="639"/>
      <c r="AM351" s="639">
        <f>IF(Duombaze!AJ351="",0,INDEX(DU!I:I,MATCH(Duombaze!AJ351,DU!A:A,0),1))+IF(Duombaze!AK351="",0,INDEX(DU!I:I,MATCH(Duombaze!AK351,DU!A:A,0),1))+IF(Duombaze!AL351="",0,INDEX(DU!I:I,MATCH(Duombaze!AL351,DU!A:A,0),1))</f>
        <v>0</v>
      </c>
      <c r="AN351" s="639">
        <f>IF(Duombaze!AJ351="",0,INDEX(DU!K:K,MATCH(Duombaze!AJ351,DU!A:A,0),1))+IF(Duombaze!AK351="",0,INDEX(DU!K:K,MATCH(Duombaze!AK351,DU!A:A,0),1))+IF(Duombaze!AL351="",0,INDEX(DU!K:K,MATCH(Duombaze!AL351,DU!A:A,0),1))</f>
        <v>0</v>
      </c>
      <c r="AO351" s="19"/>
      <c r="AP351" s="19"/>
      <c r="AQ351" s="19"/>
      <c r="AR351" s="17" t="str">
        <f t="shared" si="136"/>
        <v/>
      </c>
      <c r="AS351" s="19"/>
      <c r="AT351" s="639"/>
      <c r="AU351" s="639"/>
      <c r="AV351" s="639"/>
      <c r="AW351" s="639"/>
      <c r="AX351" s="639"/>
      <c r="AY351" s="639"/>
      <c r="AZ351" s="639"/>
      <c r="BA351" s="639"/>
      <c r="BB351" s="639"/>
      <c r="BC351" s="639">
        <f>IF(Duombaze!AT351="",0,INDEX(DU!I:I,MATCH(Duombaze!AT351,DU!A:A,0),1))+IF(Duombaze!AU351="",0,INDEX(DU!I:I,MATCH(Duombaze!AU351,DU!A:A,0),1))+IF(Duombaze!AV351="",0,INDEX(DU!I:I,MATCH(Duombaze!AV351,DU!A:A,0),1))+IF(Duombaze!AW351="",0,INDEX(DU!I:I,MATCH(Duombaze!AW351,DU!A:A,0),1))+IF(Duombaze!AX351="",0,INDEX(DU!I:I,MATCH(Duombaze!AX351,DU!A:A,0),1))+IF(Duombaze!AY351="",0,INDEX(DU!I:I,MATCH(Duombaze!AY351,DU!A:A,0),1))+IF(Duombaze!AZ351="",0,INDEX(DU!I:I,MATCH(Duombaze!AZ351,DU!A:A,0),1))+IF(Duombaze!BA351="",0,INDEX(DU!I:I,MATCH(Duombaze!BA351,DU!A:A,0),1))+IF(Duombaze!BB351="",0,INDEX(DU!I:I,MATCH(Duombaze!BB351,DU!A:A,0),1))</f>
        <v>0</v>
      </c>
      <c r="BD351" s="638">
        <f>IF(Duombaze!AT351="",0,INDEX(DU!K:K,MATCH(Duombaze!AT351,DU!A:A,0),1))+IF(Duombaze!AU351="",0,INDEX(DU!K:K,MATCH(Duombaze!AU351,DU!A:A,0),1))+IF(Duombaze!AV351="",0,INDEX(DU!K:K,MATCH(Duombaze!AV351,DU!A:A,0),1))+IF(Duombaze!AW351="",0,INDEX(DU!K:K,MATCH(Duombaze!AW351,DU!A:A,0),1))+IF(Duombaze!AX351="",0,INDEX(DU!K:K,MATCH(Duombaze!AX351,DU!A:A,0),1))+IF(Duombaze!AY351="",0,INDEX(DU!K:K,MATCH(Duombaze!AY351,DU!A:A,0),1))+IF(Duombaze!AZ351="",0,INDEX(DU!K:K,MATCH(Duombaze!AZ351,DU!A:A,0),1))+IF(Duombaze!BA351="",0,INDEX(DU!K:K,MATCH(Duombaze!BA351,DU!A:A,0),1))+IF(Duombaze!BB351="",0,INDEX(DU!K:K,MATCH(Duombaze!BB351,DU!A:A,0),1))</f>
        <v>0</v>
      </c>
      <c r="BE351" s="19"/>
      <c r="BF351" s="19"/>
      <c r="BH351" s="17"/>
      <c r="BI351" s="17"/>
      <c r="BJ351" s="638"/>
      <c r="BK351" s="638"/>
      <c r="BL351" s="638"/>
      <c r="BM351" s="638">
        <f>IF(Duombaze!BJ351="",0,INDEX(DU!I:I,MATCH(Duombaze!BJ351,DU!A:A,0),1))+IF(Duombaze!BK351="",0,INDEX(DU!I:I,MATCH(Duombaze!BK351,DU!A:A,0),1))+IF(Duombaze!BL351="",0,INDEX(DU!I:I,MATCH(Duombaze!BL351,DU!A:A,0),1))</f>
        <v>0</v>
      </c>
      <c r="BN351" s="638">
        <f>IF(Duombaze!BJ351="",0,INDEX(DU!K:K,MATCH(Duombaze!BJ351,DU!A:A,0),1))+IF(Duombaze!BK351="",0,INDEX(DU!K:K,MATCH(Duombaze!BK351,DU!A:A,0),1))+IF(Duombaze!BL351="",0,INDEX(DU!K:K,MATCH(Duombaze!BL351,DU!A:A,0),1))</f>
        <v>0</v>
      </c>
      <c r="BO351" s="17"/>
      <c r="BP351" s="17"/>
      <c r="BQ351" s="17"/>
      <c r="BR351" s="19" t="str">
        <f t="shared" ref="BR351:BR361" si="167">IF(BQ351&lt;&gt;"",A351&amp;" "&amp;C351&amp;" "&amp;BQ351,"")</f>
        <v/>
      </c>
      <c r="BS351" s="17"/>
      <c r="BT351" s="17"/>
      <c r="BU351" s="17"/>
      <c r="BV351" s="17"/>
      <c r="BW351" s="17">
        <f>IF(Duombaze!BT351="",0,INDEX(DU!I:I,MATCH(Duombaze!BT351,DU!A:A,0),1))+IF(Duombaze!BU351="",0,INDEX(DU!I:I,MATCH(Duombaze!BU351,DU!A:A,0),1))+IF(Duombaze!BV351="",0,INDEX(DU!I:I,MATCH(Duombaze!BV351,DU!A:A,0),1))</f>
        <v>0</v>
      </c>
      <c r="BX351" s="19">
        <f>IF(Duombaze!BT351="",0,INDEX(DU!K:K,MATCH(Duombaze!BT351,DU!A:A,0),1))+IF(Duombaze!BU351="",0,INDEX(DU!K:K,MATCH(Duombaze!BU351,DU!A:A,0),1))+IF(Duombaze!BV351="",0,INDEX(DU!K:K,MATCH(Duombaze!BV351,DU!A:A,0),1))</f>
        <v>0</v>
      </c>
      <c r="BY351" s="17"/>
      <c r="BZ351" s="17"/>
      <c r="CA351" s="19"/>
      <c r="CB351" s="19" t="str">
        <f t="shared" ref="CB351:CB369" si="168">IF(CA351&lt;&gt;"",A351&amp;" "&amp;C351&amp;" "&amp;CA351,"")</f>
        <v/>
      </c>
      <c r="CC351" s="19"/>
      <c r="CD351" s="19">
        <f>IF(Duombaze!CC351="",0,INDEX(DU!I:I,MATCH(Duombaze!CC351,DU!A:A,0),1))</f>
        <v>0</v>
      </c>
      <c r="CE351" s="17">
        <f>IF(Duombaze!CC351="",0,INDEX(DU!K:K,MATCH(Duombaze!CC351,DU!A:A,0),1))</f>
        <v>0</v>
      </c>
      <c r="CF351" s="19"/>
      <c r="CG351" s="19"/>
      <c r="CH351" s="19"/>
      <c r="CI351" s="17" t="str">
        <f t="shared" si="138"/>
        <v/>
      </c>
      <c r="CJ351" s="19"/>
      <c r="CK351" s="19">
        <f>IF(Duombaze!CJ351="",0,INDEX(DU!I:I,MATCH(Duombaze!CJ351,DU!A:A,0),1))</f>
        <v>0</v>
      </c>
      <c r="CL351" s="17">
        <f>IF(Duombaze!CJ351="",0,INDEX(DU!K:K,MATCH(Duombaze!CJ351,DU!A:A,0),1))</f>
        <v>0</v>
      </c>
      <c r="CM351" s="19"/>
      <c r="CN351" s="19"/>
      <c r="CO351" s="19"/>
      <c r="CP351" s="17" t="str">
        <f t="shared" si="139"/>
        <v/>
      </c>
      <c r="CQ351" s="19"/>
      <c r="CR351" s="639"/>
      <c r="CS351" s="639"/>
      <c r="CT351" s="639">
        <f>IF(Duombaze!CR351="",0,INDEX(DU!I:I,MATCH(Duombaze!CR351,DU!A:A,0),1))+IF(Duombaze!CS351="",0,INDEX(DU!I:I,MATCH(Duombaze!CS351,DU!A:A,0),1))</f>
        <v>0</v>
      </c>
      <c r="CU351" s="19">
        <f>IF(Duombaze!CR351="",0,INDEX(DU!K:K,MATCH(Duombaze!CR351,DU!A:A,0),1))+IF(Duombaze!CS351="",0,INDEX(DU!K:K,MATCH(Duombaze!CS351,DU!A:A,0),1))</f>
        <v>0</v>
      </c>
      <c r="CV351" s="19"/>
      <c r="CW351" s="19"/>
      <c r="CX351" s="19"/>
      <c r="CY351" s="17" t="str">
        <f t="shared" si="165"/>
        <v/>
      </c>
      <c r="CZ351" s="19"/>
      <c r="DA351" s="672"/>
      <c r="DB351" s="672"/>
      <c r="DC351" s="672">
        <f>IF(Duombaze!DA351="",0,INDEX(DU!I:I,MATCH(Duombaze!DA351,DU!A:A,0),1))+IF(Duombaze!DB351="",0,INDEX(DU!I:I,MATCH(Duombaze!DB351,DU!A:A,0),1))</f>
        <v>0</v>
      </c>
      <c r="DD351" s="19">
        <f>IF(Duombaze!DA351="",0,INDEX(DU!K:K,MATCH(Duombaze!DA351,DU!A:A,0),1))+IF(Duombaze!DB351="",0,INDEX(DU!K:K,MATCH(Duombaze!DB351,DU!A:A,0),1))</f>
        <v>0</v>
      </c>
      <c r="DE351" s="19"/>
      <c r="DF351" s="19"/>
      <c r="DG351" s="19"/>
      <c r="DH351" s="19" t="str">
        <f t="shared" si="141"/>
        <v/>
      </c>
      <c r="DI351" s="19"/>
      <c r="DJ351" s="672"/>
      <c r="DK351" s="678"/>
      <c r="DL351" s="678">
        <f>IF(Duombaze!DJ351="",0,INDEX(DU!I:I,MATCH(Duombaze!DJ351,DU!A:A,0),1))+IF(Duombaze!DK351="",0,INDEX(DU!I:I,MATCH(Duombaze!DK351,DU!A:A,0),1))</f>
        <v>0</v>
      </c>
      <c r="DM351" s="19">
        <f>IF(Duombaze!DJ351="",0,INDEX(DU!K:K,MATCH(Duombaze!DJ351,DU!A:A,0),1))+IF(Duombaze!DK351="",0,INDEX(DU!K:K,MATCH(Duombaze!DK351,DU!A:A,0),1))</f>
        <v>0</v>
      </c>
      <c r="DN351" s="52"/>
      <c r="DO351" s="52"/>
      <c r="DP351" s="52"/>
      <c r="DQ351" s="17" t="str">
        <f t="shared" si="142"/>
        <v/>
      </c>
      <c r="DR351" s="65"/>
      <c r="DS351" s="692"/>
      <c r="DT351" s="692"/>
      <c r="DU351" s="692"/>
      <c r="DV351" s="692"/>
      <c r="DW351" s="692">
        <f>IF(Duombaze!DS351="",0,INDEX(DU!I:I,MATCH(Duombaze!DS351,DU!A:A,0),1))+IF(Duombaze!DT351="",0,INDEX(DU!I:I,MATCH(Duombaze!DT351,DU!A:A,0),1))+IF(Duombaze!DU351="",0,INDEX(DU!I:I,MATCH(Duombaze!DU351,DU!A:A,0),1))+IF(Duombaze!DV351="",0,INDEX(DU!I:I,MATCH(Duombaze!DV351,DU!A:A,0),1))</f>
        <v>0</v>
      </c>
      <c r="DX351" s="638">
        <f>IF(Duombaze!DS351="",0,INDEX(DU!K:K,MATCH(Duombaze!DS351,DU!A:A,0),1))+IF(Duombaze!DT351="",0,INDEX(DU!K:K,MATCH(Duombaze!DT351,DU!A:A,0),1))+IF(Duombaze!DU351="",0,INDEX(DU!K:K,MATCH(Duombaze!DU351,DU!A:A,0),1))+IF(Duombaze!DV351="",0,INDEX(DU!K:KH,MATCH(Duombaze!DV351,DU!A:A,0),1))</f>
        <v>0</v>
      </c>
      <c r="DY351" s="65"/>
      <c r="DZ351" s="65"/>
      <c r="EA351" s="19"/>
      <c r="EB351" s="19" t="str">
        <f t="shared" si="160"/>
        <v/>
      </c>
      <c r="EC351" s="19"/>
      <c r="ED351" s="19">
        <f>IF(Duombaze!EC351="",0,INDEX(DU!I:I,MATCH(Duombaze!EC351,DU!A:A,0),1))</f>
        <v>0</v>
      </c>
      <c r="EE351" s="638">
        <f>IF(Duombaze!EC351="",0,INDEX(DU!K:K,MATCH(Duombaze!EC351,DU!A:A,0),1))</f>
        <v>0</v>
      </c>
      <c r="EF351" s="19"/>
      <c r="EG351" s="19"/>
      <c r="EH351" s="19"/>
      <c r="EI351" s="17" t="str">
        <f t="shared" ref="EI351:EI382" si="169">IF(EH351&lt;&gt;"",A351&amp;" "&amp;C351&amp;" "&amp;EH351,"")</f>
        <v/>
      </c>
      <c r="EJ351" s="19"/>
      <c r="EK351" s="672"/>
      <c r="EL351" s="672"/>
      <c r="EM351" s="672"/>
      <c r="EN351" s="672">
        <f>IF(Duombaze!EK351="",0,INDEX(DU!I:I,MATCH(Duombaze!EK351,DU!A:A,0),1))+IF(Duombaze!EL351="",0,INDEX(DU!I:I,MATCH(Duombaze!EL351,DU!A:A,0),1))+IF(Duombaze!EM351="",0,INDEX(DU!I:I,MATCH(Duombaze!EM351,DU!A:A,0),1))</f>
        <v>0</v>
      </c>
      <c r="EO351" s="19">
        <f>IF(Duombaze!EK351="",0,INDEX(DU!K:K,MATCH(Duombaze!EK351,DU!A:A,0),1))+IF(Duombaze!EL351="",0,INDEX(DU!K:K,MATCH(Duombaze!EL351,DU!A:A,0),1))+IF(Duombaze!EM351="",0,INDEX(DU!K:K,MATCH(Duombaze!EM351,DU!A:A,0),1))</f>
        <v>0</v>
      </c>
      <c r="EP351" s="19"/>
      <c r="EQ351" s="19"/>
      <c r="ER351" s="19"/>
      <c r="ES351" s="17" t="str">
        <f t="shared" si="161"/>
        <v/>
      </c>
      <c r="ET351" s="19"/>
      <c r="EU351" s="19"/>
      <c r="EV351" s="19"/>
      <c r="EW351" s="19"/>
      <c r="EX351" s="19" t="str">
        <f t="shared" si="163"/>
        <v/>
      </c>
      <c r="EY351" s="19"/>
      <c r="EZ351" s="672"/>
      <c r="FA351" s="672"/>
      <c r="FB351" s="672">
        <f>IF(Duombaze!EZ351="",0,INDEX(DU!I:I,MATCH(Duombaze!EZ351,DU!A:A,0),1))+IF(Duombaze!FA351="",0,INDEX(DU!I:I,MATCH(Duombaze!FA351,DU!A:A,0),1))</f>
        <v>0</v>
      </c>
      <c r="FC351" s="19">
        <f>IF(Duombaze!EZ351="",0,INDEX(DU!K:K,MATCH(Duombaze!EZ351,DU!A:A,0),1))+IF(Duombaze!FA351="",0,INDEX(DU!K:K,MATCH(Duombaze!FA351,DU!A:A,0),1))</f>
        <v>0</v>
      </c>
      <c r="FD351" s="19"/>
      <c r="FE351" s="19"/>
      <c r="FF351" s="19"/>
      <c r="FG351" s="19"/>
      <c r="FH351" s="19"/>
      <c r="FI351" s="19"/>
      <c r="FJ351" s="19"/>
      <c r="FK351" s="65"/>
      <c r="FL351" s="18"/>
      <c r="FM351" s="671"/>
      <c r="FN351" s="671"/>
      <c r="FO351" s="671"/>
      <c r="FP351" s="671"/>
      <c r="FQ351" s="671">
        <f>IF(Duombaze!FM351="",0,INDEX(DU!I:I,MATCH(Duombaze!FM351,DU!A:A,0),1))+IF(Duombaze!FN351="",0,INDEX(DU!I:I,MATCH(Duombaze!FN351,DU!A:A,0),1))+IF(Duombaze!FO351="",0,INDEX(DU!I:I,MATCH(Duombaze!FO351,DU!A:A,0),1))+IF(Duombaze!FP351="",0,INDEX(DU!I:I,MATCH(Duombaze!FP351,DU!A:A,0),1))</f>
        <v>0</v>
      </c>
      <c r="FR351" s="671">
        <f>IF(Duombaze!FM351="",0,INDEX(DU!K:K,MATCH(Duombaze!FM351,DU!A:A,0),1))+IF(Duombaze!FN351="",0,INDEX(DU!K:K,MATCH(Duombaze!FN351,DU!A:A,0),1))+IF(Duombaze!FO351="",0,INDEX(DU!K:K,MATCH(Duombaze!FO351,DU!A:A,0),1))+IF(Duombaze!FP351="",0,INDEX(DU!K:K,MATCH(Duombaze!FP351,DU!A:A,0),1))</f>
        <v>0</v>
      </c>
      <c r="FT351" s="65" t="str">
        <f>FY162</f>
        <v>Hidr.koja SIMOL H950 + HJ + kranas</v>
      </c>
      <c r="FU351" s="19" t="str">
        <f>IF(FT351&lt;&gt;"",A345&amp;" "&amp;C345&amp;" "&amp;FT351,"")</f>
        <v>2 SPT10 Hidr.koja SIMOL H950 + HJ + kranas</v>
      </c>
      <c r="FV351" s="19" t="str">
        <f>GA162</f>
        <v>ZM10AHKSIMH95K</v>
      </c>
    </row>
    <row r="352" spans="1:185" s="20" customFormat="1" ht="23.45" customHeight="1" x14ac:dyDescent="0.25">
      <c r="A352" s="41">
        <v>9</v>
      </c>
      <c r="B352" s="41" t="s">
        <v>788</v>
      </c>
      <c r="C352" s="16" t="s">
        <v>212</v>
      </c>
      <c r="D352" s="19"/>
      <c r="E352" s="17" t="str">
        <f t="shared" si="158"/>
        <v/>
      </c>
      <c r="F352" s="19"/>
      <c r="G352" s="639"/>
      <c r="H352" s="639"/>
      <c r="I352" s="639"/>
      <c r="J352" s="639"/>
      <c r="K352" s="639"/>
      <c r="L352" s="639"/>
      <c r="M352" s="639"/>
      <c r="N352" s="639"/>
      <c r="O352" s="639"/>
      <c r="P352" s="639">
        <f>IF(Duombaze!G352="",0,INDEX(DU!I:I,MATCH(Duombaze!G352,DU!A:A,0),1))+IF(Duombaze!H352="",0,INDEX(DU!I:I,MATCH(Duombaze!H352,DU!A:A,0),1))+IF(Duombaze!I352="",0,INDEX(DU!I:I,MATCH(Duombaze!I352,DU!A:A,0),1))+IF(Duombaze!J352="",0,INDEX(DU!I:I,MATCH(Duombaze!J352,DU!A:A,0),1))+IF(Duombaze!K352="",0,INDEX(DU!I:I,MATCH(Duombaze!K352,DU!A:A,0),1))+IF(Duombaze!L352="",0,INDEX(DU!I:I,MATCH(Duombaze!L352,DU!A:A,0),1))+IF(Duombaze!M352="",0,INDEX(DU!I:I,MATCH(Duombaze!M352,DU!A:A,0),1))+IF(Duombaze!N352="",0,INDEX(DU!I:I,MATCH(Duombaze!N352,DU!A:A,0),1))+IF(Duombaze!O352="",0,INDEX(DU!I:I,MATCH(Duombaze!O352,DU!A:A,0),1))</f>
        <v>0</v>
      </c>
      <c r="Q352" s="638">
        <f>IF(Duombaze!G352="",0,INDEX(DU!K:K,MATCH(Duombaze!G352,DU!A:A,0),1))+IF(Duombaze!H352="",0,INDEX(DU!K:K,MATCH(Duombaze!H352,DU!A:A,0),1))+IF(Duombaze!I352="",0,INDEX(DU!K:K,MATCH(Duombaze!I352,DU!A:A,0),1))+IF(Duombaze!J352="",0,INDEX(DU!K:K,MATCH(Duombaze!J352,DU!A:A,0),1))+IF(Duombaze!K352="",0,INDEX(DU!K:K,MATCH(Duombaze!K352,DU!A:A,0),1))+IF(Duombaze!L352="",0,INDEX(DU!K:K,MATCH(Duombaze!L352,DU!A:A,0),1))+IF(Duombaze!M352="",0,INDEX(DU!K:K,MATCH(Duombaze!M352,DU!A:A,0),1))+IF(Duombaze!N352="",0,INDEX(DU!K:K,MATCH(Duombaze!N352,DU!A:A,0),1))+IF(Duombaze!O352="",0,INDEX(DU!K:K,MATCH(Duombaze!O352,DU!A:A,0),1))</f>
        <v>0</v>
      </c>
      <c r="R352" s="19"/>
      <c r="S352" s="52"/>
      <c r="T352" s="881"/>
      <c r="U352" s="17">
        <f>IF(Duombaze!T352="",0,INDEX(DU!I:I,MATCH(Duombaze!T352,DU!A:A,0),1))</f>
        <v>0</v>
      </c>
      <c r="V352" s="17">
        <f>IF(Duombaze!T352="",0,INDEX(DU!K:K,MATCH(Duombaze!T352,DU!A:A,0),1))</f>
        <v>0</v>
      </c>
      <c r="W352" s="19"/>
      <c r="X352" s="19"/>
      <c r="Y352" s="134"/>
      <c r="Z352" s="65"/>
      <c r="AA352" s="17" t="str">
        <f t="shared" si="164"/>
        <v/>
      </c>
      <c r="AB352" s="19"/>
      <c r="AC352" s="19">
        <f>IF(Duombaze!AB352="",0,INDEX(DU!I:I,MATCH(Duombaze!AB352,DU!A:A,0),1))</f>
        <v>0</v>
      </c>
      <c r="AD352" s="25">
        <f>IF(Duombaze!AB352="",0,INDEX(DU!K:K,MATCH(Duombaze!AB352,DU!A:A,0),1))</f>
        <v>0</v>
      </c>
      <c r="AE352" s="19"/>
      <c r="AF352" s="19"/>
      <c r="AG352" s="19"/>
      <c r="AH352" s="17" t="str">
        <f t="shared" si="166"/>
        <v/>
      </c>
      <c r="AI352" s="19"/>
      <c r="AJ352" s="639"/>
      <c r="AK352" s="639"/>
      <c r="AL352" s="639"/>
      <c r="AM352" s="639">
        <f>IF(Duombaze!AJ352="",0,INDEX(DU!I:I,MATCH(Duombaze!AJ352,DU!A:A,0),1))+IF(Duombaze!AK352="",0,INDEX(DU!I:I,MATCH(Duombaze!AK352,DU!A:A,0),1))+IF(Duombaze!AL352="",0,INDEX(DU!I:I,MATCH(Duombaze!AL352,DU!A:A,0),1))</f>
        <v>0</v>
      </c>
      <c r="AN352" s="639">
        <f>IF(Duombaze!AJ352="",0,INDEX(DU!K:K,MATCH(Duombaze!AJ352,DU!A:A,0),1))+IF(Duombaze!AK352="",0,INDEX(DU!K:K,MATCH(Duombaze!AK352,DU!A:A,0),1))+IF(Duombaze!AL352="",0,INDEX(DU!K:K,MATCH(Duombaze!AL352,DU!A:A,0),1))</f>
        <v>0</v>
      </c>
      <c r="AO352" s="19"/>
      <c r="AP352" s="19"/>
      <c r="AQ352" s="19"/>
      <c r="AR352" s="17" t="str">
        <f t="shared" si="136"/>
        <v/>
      </c>
      <c r="AS352" s="19"/>
      <c r="AT352" s="639"/>
      <c r="AU352" s="639"/>
      <c r="AV352" s="639"/>
      <c r="AW352" s="639"/>
      <c r="AX352" s="639"/>
      <c r="AY352" s="639"/>
      <c r="AZ352" s="639"/>
      <c r="BA352" s="639"/>
      <c r="BB352" s="639"/>
      <c r="BC352" s="639">
        <f>IF(Duombaze!AT352="",0,INDEX(DU!I:I,MATCH(Duombaze!AT352,DU!A:A,0),1))+IF(Duombaze!AU352="",0,INDEX(DU!I:I,MATCH(Duombaze!AU352,DU!A:A,0),1))+IF(Duombaze!AV352="",0,INDEX(DU!I:I,MATCH(Duombaze!AV352,DU!A:A,0),1))+IF(Duombaze!AW352="",0,INDEX(DU!I:I,MATCH(Duombaze!AW352,DU!A:A,0),1))+IF(Duombaze!AX352="",0,INDEX(DU!I:I,MATCH(Duombaze!AX352,DU!A:A,0),1))+IF(Duombaze!AY352="",0,INDEX(DU!I:I,MATCH(Duombaze!AY352,DU!A:A,0),1))+IF(Duombaze!AZ352="",0,INDEX(DU!I:I,MATCH(Duombaze!AZ352,DU!A:A,0),1))+IF(Duombaze!BA352="",0,INDEX(DU!I:I,MATCH(Duombaze!BA352,DU!A:A,0),1))+IF(Duombaze!BB352="",0,INDEX(DU!I:I,MATCH(Duombaze!BB352,DU!A:A,0),1))</f>
        <v>0</v>
      </c>
      <c r="BD352" s="638">
        <f>IF(Duombaze!AT352="",0,INDEX(DU!K:K,MATCH(Duombaze!AT352,DU!A:A,0),1))+IF(Duombaze!AU352="",0,INDEX(DU!K:K,MATCH(Duombaze!AU352,DU!A:A,0),1))+IF(Duombaze!AV352="",0,INDEX(DU!K:K,MATCH(Duombaze!AV352,DU!A:A,0),1))+IF(Duombaze!AW352="",0,INDEX(DU!K:K,MATCH(Duombaze!AW352,DU!A:A,0),1))+IF(Duombaze!AX352="",0,INDEX(DU!K:K,MATCH(Duombaze!AX352,DU!A:A,0),1))+IF(Duombaze!AY352="",0,INDEX(DU!K:K,MATCH(Duombaze!AY352,DU!A:A,0),1))+IF(Duombaze!AZ352="",0,INDEX(DU!K:K,MATCH(Duombaze!AZ352,DU!A:A,0),1))+IF(Duombaze!BA352="",0,INDEX(DU!K:K,MATCH(Duombaze!BA352,DU!A:A,0),1))+IF(Duombaze!BB352="",0,INDEX(DU!K:K,MATCH(Duombaze!BB352,DU!A:A,0),1))</f>
        <v>0</v>
      </c>
      <c r="BE352" s="19"/>
      <c r="BF352" s="19"/>
      <c r="BH352" s="17"/>
      <c r="BI352" s="17"/>
      <c r="BJ352" s="638"/>
      <c r="BK352" s="638"/>
      <c r="BL352" s="638"/>
      <c r="BM352" s="638">
        <f>IF(Duombaze!BJ352="",0,INDEX(DU!I:I,MATCH(Duombaze!BJ352,DU!A:A,0),1))+IF(Duombaze!BK352="",0,INDEX(DU!I:I,MATCH(Duombaze!BK352,DU!A:A,0),1))+IF(Duombaze!BL352="",0,INDEX(DU!I:I,MATCH(Duombaze!BL352,DU!A:A,0),1))</f>
        <v>0</v>
      </c>
      <c r="BN352" s="638">
        <f>IF(Duombaze!BJ352="",0,INDEX(DU!K:K,MATCH(Duombaze!BJ352,DU!A:A,0),1))+IF(Duombaze!BK352="",0,INDEX(DU!K:K,MATCH(Duombaze!BK352,DU!A:A,0),1))+IF(Duombaze!BL352="",0,INDEX(DU!K:K,MATCH(Duombaze!BL352,DU!A:A,0),1))</f>
        <v>0</v>
      </c>
      <c r="BO352" s="17"/>
      <c r="BP352" s="17"/>
      <c r="BQ352" s="17"/>
      <c r="BR352" s="19" t="str">
        <f t="shared" si="167"/>
        <v/>
      </c>
      <c r="BS352" s="17"/>
      <c r="BT352" s="17"/>
      <c r="BU352" s="17"/>
      <c r="BV352" s="17"/>
      <c r="BW352" s="17">
        <f>IF(Duombaze!BT352="",0,INDEX(DU!I:I,MATCH(Duombaze!BT352,DU!A:A,0),1))+IF(Duombaze!BU352="",0,INDEX(DU!I:I,MATCH(Duombaze!BU352,DU!A:A,0),1))+IF(Duombaze!BV352="",0,INDEX(DU!I:I,MATCH(Duombaze!BV352,DU!A:A,0),1))</f>
        <v>0</v>
      </c>
      <c r="BX352" s="19">
        <f>IF(Duombaze!BT352="",0,INDEX(DU!K:K,MATCH(Duombaze!BT352,DU!A:A,0),1))+IF(Duombaze!BU352="",0,INDEX(DU!K:K,MATCH(Duombaze!BU352,DU!A:A,0),1))+IF(Duombaze!BV352="",0,INDEX(DU!K:K,MATCH(Duombaze!BV352,DU!A:A,0),1))</f>
        <v>0</v>
      </c>
      <c r="BY352" s="17"/>
      <c r="BZ352" s="17"/>
      <c r="CA352" s="19"/>
      <c r="CB352" s="19" t="str">
        <f t="shared" si="168"/>
        <v/>
      </c>
      <c r="CC352" s="19"/>
      <c r="CD352" s="19">
        <f>IF(Duombaze!CC352="",0,INDEX(DU!I:I,MATCH(Duombaze!CC352,DU!A:A,0),1))</f>
        <v>0</v>
      </c>
      <c r="CE352" s="17">
        <f>IF(Duombaze!CC352="",0,INDEX(DU!K:K,MATCH(Duombaze!CC352,DU!A:A,0),1))</f>
        <v>0</v>
      </c>
      <c r="CF352" s="19"/>
      <c r="CG352" s="19"/>
      <c r="CH352" s="19"/>
      <c r="CI352" s="17" t="str">
        <f t="shared" si="138"/>
        <v/>
      </c>
      <c r="CJ352" s="19"/>
      <c r="CK352" s="19">
        <f>IF(Duombaze!CJ352="",0,INDEX(DU!I:I,MATCH(Duombaze!CJ352,DU!A:A,0),1))</f>
        <v>0</v>
      </c>
      <c r="CL352" s="17">
        <f>IF(Duombaze!CJ352="",0,INDEX(DU!K:K,MATCH(Duombaze!CJ352,DU!A:A,0),1))</f>
        <v>0</v>
      </c>
      <c r="CM352" s="19"/>
      <c r="CN352" s="19"/>
      <c r="CO352" s="19"/>
      <c r="CP352" s="17" t="str">
        <f t="shared" si="139"/>
        <v/>
      </c>
      <c r="CQ352" s="19"/>
      <c r="CR352" s="639"/>
      <c r="CS352" s="639"/>
      <c r="CT352" s="639">
        <f>IF(Duombaze!CR352="",0,INDEX(DU!I:I,MATCH(Duombaze!CR352,DU!A:A,0),1))+IF(Duombaze!CS352="",0,INDEX(DU!I:I,MATCH(Duombaze!CS352,DU!A:A,0),1))</f>
        <v>0</v>
      </c>
      <c r="CU352" s="19">
        <f>IF(Duombaze!CR352="",0,INDEX(DU!K:K,MATCH(Duombaze!CR352,DU!A:A,0),1))+IF(Duombaze!CS352="",0,INDEX(DU!K:K,MATCH(Duombaze!CS352,DU!A:A,0),1))</f>
        <v>0</v>
      </c>
      <c r="CV352" s="19"/>
      <c r="CW352" s="19"/>
      <c r="CX352" s="19"/>
      <c r="CY352" s="17" t="str">
        <f t="shared" si="165"/>
        <v/>
      </c>
      <c r="CZ352" s="19"/>
      <c r="DA352" s="672"/>
      <c r="DB352" s="672"/>
      <c r="DC352" s="672">
        <f>IF(Duombaze!DA352="",0,INDEX(DU!I:I,MATCH(Duombaze!DA352,DU!A:A,0),1))+IF(Duombaze!DB352="",0,INDEX(DU!I:I,MATCH(Duombaze!DB352,DU!A:A,0),1))</f>
        <v>0</v>
      </c>
      <c r="DD352" s="19">
        <f>IF(Duombaze!DA352="",0,INDEX(DU!K:K,MATCH(Duombaze!DA352,DU!A:A,0),1))+IF(Duombaze!DB352="",0,INDEX(DU!K:K,MATCH(Duombaze!DB352,DU!A:A,0),1))</f>
        <v>0</v>
      </c>
      <c r="DE352" s="19"/>
      <c r="DF352" s="19"/>
      <c r="DG352" s="19"/>
      <c r="DH352" s="19" t="str">
        <f t="shared" si="141"/>
        <v/>
      </c>
      <c r="DI352" s="19"/>
      <c r="DJ352" s="672"/>
      <c r="DK352" s="678"/>
      <c r="DL352" s="678">
        <f>IF(Duombaze!DJ352="",0,INDEX(DU!I:I,MATCH(Duombaze!DJ352,DU!A:A,0),1))+IF(Duombaze!DK352="",0,INDEX(DU!I:I,MATCH(Duombaze!DK352,DU!A:A,0),1))</f>
        <v>0</v>
      </c>
      <c r="DM352" s="19">
        <f>IF(Duombaze!DJ352="",0,INDEX(DU!K:K,MATCH(Duombaze!DJ352,DU!A:A,0),1))+IF(Duombaze!DK352="",0,INDEX(DU!K:K,MATCH(Duombaze!DK352,DU!A:A,0),1))</f>
        <v>0</v>
      </c>
      <c r="DN352" s="52"/>
      <c r="DO352" s="52"/>
      <c r="DP352" s="52"/>
      <c r="DQ352" s="17" t="str">
        <f t="shared" si="142"/>
        <v/>
      </c>
      <c r="DR352" s="65"/>
      <c r="DS352" s="692"/>
      <c r="DT352" s="692"/>
      <c r="DU352" s="692"/>
      <c r="DV352" s="692"/>
      <c r="DW352" s="692">
        <f>IF(Duombaze!DS352="",0,INDEX(DU!I:I,MATCH(Duombaze!DS352,DU!A:A,0),1))+IF(Duombaze!DT352="",0,INDEX(DU!I:I,MATCH(Duombaze!DT352,DU!A:A,0),1))+IF(Duombaze!DU352="",0,INDEX(DU!I:I,MATCH(Duombaze!DU352,DU!A:A,0),1))+IF(Duombaze!DV352="",0,INDEX(DU!I:I,MATCH(Duombaze!DV352,DU!A:A,0),1))</f>
        <v>0</v>
      </c>
      <c r="DX352" s="638">
        <f>IF(Duombaze!DS352="",0,INDEX(DU!K:K,MATCH(Duombaze!DS352,DU!A:A,0),1))+IF(Duombaze!DT352="",0,INDEX(DU!K:K,MATCH(Duombaze!DT352,DU!A:A,0),1))+IF(Duombaze!DU352="",0,INDEX(DU!K:K,MATCH(Duombaze!DU352,DU!A:A,0),1))+IF(Duombaze!DV352="",0,INDEX(DU!K:KH,MATCH(Duombaze!DV352,DU!A:A,0),1))</f>
        <v>0</v>
      </c>
      <c r="DY352" s="65"/>
      <c r="DZ352" s="65"/>
      <c r="EA352" s="19"/>
      <c r="EB352" s="19" t="str">
        <f t="shared" si="160"/>
        <v/>
      </c>
      <c r="EC352" s="19"/>
      <c r="ED352" s="19">
        <f>IF(Duombaze!EC352="",0,INDEX(DU!I:I,MATCH(Duombaze!EC352,DU!A:A,0),1))</f>
        <v>0</v>
      </c>
      <c r="EE352" s="638">
        <f>IF(Duombaze!EC352="",0,INDEX(DU!K:K,MATCH(Duombaze!EC352,DU!A:A,0),1))</f>
        <v>0</v>
      </c>
      <c r="EF352" s="19"/>
      <c r="EG352" s="19"/>
      <c r="EH352" s="19"/>
      <c r="EI352" s="17" t="str">
        <f t="shared" si="169"/>
        <v/>
      </c>
      <c r="EJ352" s="19"/>
      <c r="EK352" s="672"/>
      <c r="EL352" s="672"/>
      <c r="EM352" s="672"/>
      <c r="EN352" s="672">
        <f>IF(Duombaze!EK352="",0,INDEX(DU!I:I,MATCH(Duombaze!EK352,DU!A:A,0),1))+IF(Duombaze!EL352="",0,INDEX(DU!I:I,MATCH(Duombaze!EL352,DU!A:A,0),1))+IF(Duombaze!EM352="",0,INDEX(DU!I:I,MATCH(Duombaze!EM352,DU!A:A,0),1))</f>
        <v>0</v>
      </c>
      <c r="EO352" s="19">
        <f>IF(Duombaze!EK352="",0,INDEX(DU!K:K,MATCH(Duombaze!EK352,DU!A:A,0),1))+IF(Duombaze!EL352="",0,INDEX(DU!K:K,MATCH(Duombaze!EL352,DU!A:A,0),1))+IF(Duombaze!EM352="",0,INDEX(DU!K:K,MATCH(Duombaze!EM352,DU!A:A,0),1))</f>
        <v>0</v>
      </c>
      <c r="EP352" s="19"/>
      <c r="EQ352" s="19"/>
      <c r="ER352" s="19"/>
      <c r="ES352" s="17" t="str">
        <f t="shared" si="161"/>
        <v/>
      </c>
      <c r="ET352" s="19"/>
      <c r="EU352" s="19"/>
      <c r="EV352" s="19"/>
      <c r="EW352" s="19"/>
      <c r="EX352" s="19" t="str">
        <f t="shared" si="163"/>
        <v/>
      </c>
      <c r="EY352" s="19"/>
      <c r="EZ352" s="672"/>
      <c r="FA352" s="672"/>
      <c r="FB352" s="672">
        <f>IF(Duombaze!EZ352="",0,INDEX(DU!I:I,MATCH(Duombaze!EZ352,DU!A:A,0),1))+IF(Duombaze!FA352="",0,INDEX(DU!I:I,MATCH(Duombaze!FA352,DU!A:A,0),1))</f>
        <v>0</v>
      </c>
      <c r="FC352" s="19">
        <f>IF(Duombaze!EZ352="",0,INDEX(DU!K:K,MATCH(Duombaze!EZ352,DU!A:A,0),1))+IF(Duombaze!FA352="",0,INDEX(DU!K:K,MATCH(Duombaze!FA352,DU!A:A,0),1))</f>
        <v>0</v>
      </c>
      <c r="FD352" s="19"/>
      <c r="FE352" s="19"/>
      <c r="FF352" s="19"/>
      <c r="FG352" s="19"/>
      <c r="FH352" s="19"/>
      <c r="FI352" s="19"/>
      <c r="FJ352" s="19"/>
      <c r="FK352" s="65"/>
      <c r="FL352" s="18"/>
      <c r="FM352" s="671"/>
      <c r="FN352" s="671"/>
      <c r="FO352" s="671"/>
      <c r="FP352" s="671"/>
      <c r="FQ352" s="671">
        <f>IF(Duombaze!FM352="",0,INDEX(DU!I:I,MATCH(Duombaze!FM352,DU!A:A,0),1))+IF(Duombaze!FN352="",0,INDEX(DU!I:I,MATCH(Duombaze!FN352,DU!A:A,0),1))+IF(Duombaze!FO352="",0,INDEX(DU!I:I,MATCH(Duombaze!FO352,DU!A:A,0),1))+IF(Duombaze!FP352="",0,INDEX(DU!I:I,MATCH(Duombaze!FP352,DU!A:A,0),1))</f>
        <v>0</v>
      </c>
      <c r="FR352" s="671">
        <f>IF(Duombaze!FM352="",0,INDEX(DU!K:K,MATCH(Duombaze!FM352,DU!A:A,0),1))+IF(Duombaze!FN352="",0,INDEX(DU!K:K,MATCH(Duombaze!FN352,DU!A:A,0),1))+IF(Duombaze!FO352="",0,INDEX(DU!K:K,MATCH(Duombaze!FO352,DU!A:A,0),1))+IF(Duombaze!FP352="",0,INDEX(DU!K:K,MATCH(Duombaze!FP352,DU!A:A,0),1))</f>
        <v>0</v>
      </c>
      <c r="FS352" s="20">
        <v>20181010</v>
      </c>
      <c r="FT352" s="107" t="s">
        <v>555</v>
      </c>
      <c r="FU352" s="107" t="s">
        <v>8189</v>
      </c>
      <c r="FV352" s="107" t="s">
        <v>481</v>
      </c>
    </row>
    <row r="353" spans="1:190" s="20" customFormat="1" ht="23.45" customHeight="1" x14ac:dyDescent="0.25">
      <c r="A353" s="41" t="s">
        <v>648</v>
      </c>
      <c r="B353" s="41" t="s">
        <v>788</v>
      </c>
      <c r="C353" s="16" t="s">
        <v>212</v>
      </c>
      <c r="D353" s="19"/>
      <c r="E353" s="17" t="str">
        <f t="shared" si="158"/>
        <v/>
      </c>
      <c r="F353" s="19"/>
      <c r="G353" s="639"/>
      <c r="H353" s="639"/>
      <c r="I353" s="639"/>
      <c r="J353" s="639"/>
      <c r="K353" s="639"/>
      <c r="L353" s="639"/>
      <c r="M353" s="639"/>
      <c r="N353" s="639"/>
      <c r="O353" s="639"/>
      <c r="P353" s="639">
        <f>IF(Duombaze!G353="",0,INDEX(DU!I:I,MATCH(Duombaze!G353,DU!A:A,0),1))+IF(Duombaze!H353="",0,INDEX(DU!I:I,MATCH(Duombaze!H353,DU!A:A,0),1))+IF(Duombaze!I353="",0,INDEX(DU!I:I,MATCH(Duombaze!I353,DU!A:A,0),1))+IF(Duombaze!J353="",0,INDEX(DU!I:I,MATCH(Duombaze!J353,DU!A:A,0),1))+IF(Duombaze!K353="",0,INDEX(DU!I:I,MATCH(Duombaze!K353,DU!A:A,0),1))+IF(Duombaze!L353="",0,INDEX(DU!I:I,MATCH(Duombaze!L353,DU!A:A,0),1))+IF(Duombaze!M353="",0,INDEX(DU!I:I,MATCH(Duombaze!M353,DU!A:A,0),1))+IF(Duombaze!N353="",0,INDEX(DU!I:I,MATCH(Duombaze!N353,DU!A:A,0),1))+IF(Duombaze!O353="",0,INDEX(DU!I:I,MATCH(Duombaze!O353,DU!A:A,0),1))</f>
        <v>0</v>
      </c>
      <c r="Q353" s="638">
        <f>IF(Duombaze!G353="",0,INDEX(DU!K:K,MATCH(Duombaze!G353,DU!A:A,0),1))+IF(Duombaze!H353="",0,INDEX(DU!K:K,MATCH(Duombaze!H353,DU!A:A,0),1))+IF(Duombaze!I353="",0,INDEX(DU!K:K,MATCH(Duombaze!I353,DU!A:A,0),1))+IF(Duombaze!J353="",0,INDEX(DU!K:K,MATCH(Duombaze!J353,DU!A:A,0),1))+IF(Duombaze!K353="",0,INDEX(DU!K:K,MATCH(Duombaze!K353,DU!A:A,0),1))+IF(Duombaze!L353="",0,INDEX(DU!K:K,MATCH(Duombaze!L353,DU!A:A,0),1))+IF(Duombaze!M353="",0,INDEX(DU!K:K,MATCH(Duombaze!M353,DU!A:A,0),1))+IF(Duombaze!N353="",0,INDEX(DU!K:K,MATCH(Duombaze!N353,DU!A:A,0),1))+IF(Duombaze!O353="",0,INDEX(DU!K:K,MATCH(Duombaze!O353,DU!A:A,0),1))</f>
        <v>0</v>
      </c>
      <c r="R353" s="19"/>
      <c r="S353" s="52"/>
      <c r="T353" s="881"/>
      <c r="U353" s="17">
        <f>IF(Duombaze!T353="",0,INDEX(DU!I:I,MATCH(Duombaze!T353,DU!A:A,0),1))</f>
        <v>0</v>
      </c>
      <c r="V353" s="17">
        <f>IF(Duombaze!T353="",0,INDEX(DU!K:K,MATCH(Duombaze!T353,DU!A:A,0),1))</f>
        <v>0</v>
      </c>
      <c r="W353" s="19"/>
      <c r="X353" s="19"/>
      <c r="Y353" s="134"/>
      <c r="Z353" s="65"/>
      <c r="AA353" s="17" t="str">
        <f t="shared" si="164"/>
        <v/>
      </c>
      <c r="AB353" s="19"/>
      <c r="AC353" s="19">
        <f>IF(Duombaze!AB353="",0,INDEX(DU!I:I,MATCH(Duombaze!AB353,DU!A:A,0),1))</f>
        <v>0</v>
      </c>
      <c r="AD353" s="25">
        <f>IF(Duombaze!AB353="",0,INDEX(DU!K:K,MATCH(Duombaze!AB353,DU!A:A,0),1))</f>
        <v>0</v>
      </c>
      <c r="AE353" s="19"/>
      <c r="AF353" s="19"/>
      <c r="AG353" s="19"/>
      <c r="AH353" s="17" t="str">
        <f t="shared" si="166"/>
        <v/>
      </c>
      <c r="AI353" s="19"/>
      <c r="AJ353" s="639"/>
      <c r="AK353" s="639"/>
      <c r="AL353" s="639"/>
      <c r="AM353" s="639">
        <f>IF(Duombaze!AJ353="",0,INDEX(DU!I:I,MATCH(Duombaze!AJ353,DU!A:A,0),1))+IF(Duombaze!AK353="",0,INDEX(DU!I:I,MATCH(Duombaze!AK353,DU!A:A,0),1))+IF(Duombaze!AL353="",0,INDEX(DU!I:I,MATCH(Duombaze!AL353,DU!A:A,0),1))</f>
        <v>0</v>
      </c>
      <c r="AN353" s="639">
        <f>IF(Duombaze!AJ353="",0,INDEX(DU!K:K,MATCH(Duombaze!AJ353,DU!A:A,0),1))+IF(Duombaze!AK353="",0,INDEX(DU!K:K,MATCH(Duombaze!AK353,DU!A:A,0),1))+IF(Duombaze!AL353="",0,INDEX(DU!K:K,MATCH(Duombaze!AL353,DU!A:A,0),1))</f>
        <v>0</v>
      </c>
      <c r="AO353" s="19"/>
      <c r="AP353" s="19"/>
      <c r="AQ353" s="19"/>
      <c r="AR353" s="17" t="str">
        <f t="shared" ref="AR353:AR416" si="170">IF(AQ353&lt;&gt;"",A353&amp;" "&amp;C353&amp;" "&amp;AQ353,"")</f>
        <v/>
      </c>
      <c r="AS353" s="19"/>
      <c r="AT353" s="639"/>
      <c r="AU353" s="639"/>
      <c r="AV353" s="639"/>
      <c r="AW353" s="639"/>
      <c r="AX353" s="639"/>
      <c r="AY353" s="639"/>
      <c r="AZ353" s="639"/>
      <c r="BA353" s="639"/>
      <c r="BB353" s="639"/>
      <c r="BC353" s="639">
        <f>IF(Duombaze!AT353="",0,INDEX(DU!I:I,MATCH(Duombaze!AT353,DU!A:A,0),1))+IF(Duombaze!AU353="",0,INDEX(DU!I:I,MATCH(Duombaze!AU353,DU!A:A,0),1))+IF(Duombaze!AV353="",0,INDEX(DU!I:I,MATCH(Duombaze!AV353,DU!A:A,0),1))+IF(Duombaze!AW353="",0,INDEX(DU!I:I,MATCH(Duombaze!AW353,DU!A:A,0),1))+IF(Duombaze!AX353="",0,INDEX(DU!I:I,MATCH(Duombaze!AX353,DU!A:A,0),1))+IF(Duombaze!AY353="",0,INDEX(DU!I:I,MATCH(Duombaze!AY353,DU!A:A,0),1))+IF(Duombaze!AZ353="",0,INDEX(DU!I:I,MATCH(Duombaze!AZ353,DU!A:A,0),1))+IF(Duombaze!BA353="",0,INDEX(DU!I:I,MATCH(Duombaze!BA353,DU!A:A,0),1))+IF(Duombaze!BB353="",0,INDEX(DU!I:I,MATCH(Duombaze!BB353,DU!A:A,0),1))</f>
        <v>0</v>
      </c>
      <c r="BD353" s="638">
        <f>IF(Duombaze!AT353="",0,INDEX(DU!K:K,MATCH(Duombaze!AT353,DU!A:A,0),1))+IF(Duombaze!AU353="",0,INDEX(DU!K:K,MATCH(Duombaze!AU353,DU!A:A,0),1))+IF(Duombaze!AV353="",0,INDEX(DU!K:K,MATCH(Duombaze!AV353,DU!A:A,0),1))+IF(Duombaze!AW353="",0,INDEX(DU!K:K,MATCH(Duombaze!AW353,DU!A:A,0),1))+IF(Duombaze!AX353="",0,INDEX(DU!K:K,MATCH(Duombaze!AX353,DU!A:A,0),1))+IF(Duombaze!AY353="",0,INDEX(DU!K:K,MATCH(Duombaze!AY353,DU!A:A,0),1))+IF(Duombaze!AZ353="",0,INDEX(DU!K:K,MATCH(Duombaze!AZ353,DU!A:A,0),1))+IF(Duombaze!BA353="",0,INDEX(DU!K:K,MATCH(Duombaze!BA353,DU!A:A,0),1))+IF(Duombaze!BB353="",0,INDEX(DU!K:K,MATCH(Duombaze!BB353,DU!A:A,0),1))</f>
        <v>0</v>
      </c>
      <c r="BE353" s="19"/>
      <c r="BF353" s="19"/>
      <c r="BG353" s="65"/>
      <c r="BH353" s="17" t="str">
        <f t="shared" ref="BH353:BH361" si="171">IF(BG353&lt;&gt;"",A353&amp;" "&amp;C353&amp;" "&amp;BG353,"")</f>
        <v/>
      </c>
      <c r="BI353" s="19"/>
      <c r="BJ353" s="639"/>
      <c r="BK353" s="639"/>
      <c r="BL353" s="715"/>
      <c r="BM353" s="639">
        <f>IF(Duombaze!BJ353="",0,INDEX(DU!I:I,MATCH(Duombaze!BJ353,DU!A:A,0),1))+IF(Duombaze!BK353="",0,INDEX(DU!I:I,MATCH(Duombaze!BK353,DU!A:A,0),1))+IF(Duombaze!BL353="",0,INDEX(DU!I:I,MATCH(Duombaze!BL353,DU!A:A,0),1))</f>
        <v>0</v>
      </c>
      <c r="BN353" s="638">
        <f>IF(Duombaze!BJ353="",0,INDEX(DU!K:K,MATCH(Duombaze!BJ353,DU!A:A,0),1))+IF(Duombaze!BK353="",0,INDEX(DU!K:K,MATCH(Duombaze!BK353,DU!A:A,0),1))+IF(Duombaze!BL353="",0,INDEX(DU!K:K,MATCH(Duombaze!BL353,DU!A:A,0),1))</f>
        <v>0</v>
      </c>
      <c r="BO353" s="19"/>
      <c r="BP353" s="19"/>
      <c r="BQ353" s="17"/>
      <c r="BR353" s="19" t="str">
        <f t="shared" si="167"/>
        <v/>
      </c>
      <c r="BS353" s="17"/>
      <c r="BT353" s="17"/>
      <c r="BU353" s="17"/>
      <c r="BV353" s="17"/>
      <c r="BW353" s="17">
        <f>IF(Duombaze!BT353="",0,INDEX(DU!I:I,MATCH(Duombaze!BT353,DU!A:A,0),1))+IF(Duombaze!BU353="",0,INDEX(DU!I:I,MATCH(Duombaze!BU353,DU!A:A,0),1))+IF(Duombaze!BV353="",0,INDEX(DU!I:I,MATCH(Duombaze!BV353,DU!A:A,0),1))</f>
        <v>0</v>
      </c>
      <c r="BX353" s="19">
        <f>IF(Duombaze!BT353="",0,INDEX(DU!K:K,MATCH(Duombaze!BT353,DU!A:A,0),1))+IF(Duombaze!BU353="",0,INDEX(DU!K:K,MATCH(Duombaze!BU353,DU!A:A,0),1))+IF(Duombaze!BV353="",0,INDEX(DU!K:K,MATCH(Duombaze!BV353,DU!A:A,0),1))</f>
        <v>0</v>
      </c>
      <c r="BY353" s="17"/>
      <c r="BZ353" s="17"/>
      <c r="CA353" s="19"/>
      <c r="CB353" s="19" t="str">
        <f t="shared" si="168"/>
        <v/>
      </c>
      <c r="CC353" s="19"/>
      <c r="CD353" s="19">
        <f>IF(Duombaze!CC353="",0,INDEX(DU!I:I,MATCH(Duombaze!CC353,DU!A:A,0),1))</f>
        <v>0</v>
      </c>
      <c r="CE353" s="17">
        <f>IF(Duombaze!CC353="",0,INDEX(DU!K:K,MATCH(Duombaze!CC353,DU!A:A,0),1))</f>
        <v>0</v>
      </c>
      <c r="CF353" s="19"/>
      <c r="CG353" s="19"/>
      <c r="CH353" s="19"/>
      <c r="CI353" s="17" t="str">
        <f t="shared" ref="CI353:CI392" si="172">IF(CH353&lt;&gt;"",A353&amp;" "&amp;C353&amp;" "&amp;CH353,"")</f>
        <v/>
      </c>
      <c r="CJ353" s="19"/>
      <c r="CK353" s="19">
        <f>IF(Duombaze!CJ353="",0,INDEX(DU!I:I,MATCH(Duombaze!CJ353,DU!A:A,0),1))</f>
        <v>0</v>
      </c>
      <c r="CL353" s="17">
        <f>IF(Duombaze!CJ353="",0,INDEX(DU!K:K,MATCH(Duombaze!CJ353,DU!A:A,0),1))</f>
        <v>0</v>
      </c>
      <c r="CM353" s="19"/>
      <c r="CN353" s="19"/>
      <c r="CO353" s="19"/>
      <c r="CP353" s="17" t="str">
        <f t="shared" ref="CP353:CP416" si="173">IF(CO353&lt;&gt;"",A353&amp;" "&amp;C353&amp;" "&amp;CO353,"")</f>
        <v/>
      </c>
      <c r="CQ353" s="19"/>
      <c r="CR353" s="639"/>
      <c r="CS353" s="639"/>
      <c r="CT353" s="639">
        <f>IF(Duombaze!CR353="",0,INDEX(DU!I:I,MATCH(Duombaze!CR353,DU!A:A,0),1))+IF(Duombaze!CS353="",0,INDEX(DU!I:I,MATCH(Duombaze!CS353,DU!A:A,0),1))</f>
        <v>0</v>
      </c>
      <c r="CU353" s="19">
        <f>IF(Duombaze!CR353="",0,INDEX(DU!K:K,MATCH(Duombaze!CR353,DU!A:A,0),1))+IF(Duombaze!CS353="",0,INDEX(DU!K:K,MATCH(Duombaze!CS353,DU!A:A,0),1))</f>
        <v>0</v>
      </c>
      <c r="CV353" s="19"/>
      <c r="CW353" s="19"/>
      <c r="CX353" s="19"/>
      <c r="CY353" s="17" t="str">
        <f t="shared" si="165"/>
        <v/>
      </c>
      <c r="CZ353" s="19"/>
      <c r="DA353" s="672"/>
      <c r="DB353" s="672"/>
      <c r="DC353" s="672">
        <f>IF(Duombaze!DA353="",0,INDEX(DU!I:I,MATCH(Duombaze!DA353,DU!A:A,0),1))+IF(Duombaze!DB353="",0,INDEX(DU!I:I,MATCH(Duombaze!DB353,DU!A:A,0),1))</f>
        <v>0</v>
      </c>
      <c r="DD353" s="19">
        <f>IF(Duombaze!DA353="",0,INDEX(DU!K:K,MATCH(Duombaze!DA353,DU!A:A,0),1))+IF(Duombaze!DB353="",0,INDEX(DU!K:K,MATCH(Duombaze!DB353,DU!A:A,0),1))</f>
        <v>0</v>
      </c>
      <c r="DE353" s="19"/>
      <c r="DF353" s="19"/>
      <c r="DG353" s="19"/>
      <c r="DH353" s="19" t="str">
        <f t="shared" ref="DH353:DH416" si="174">IF(DG353&lt;&gt;"",A353&amp;" "&amp;C353&amp;" "&amp;DG353,"")</f>
        <v/>
      </c>
      <c r="DI353" s="19"/>
      <c r="DJ353" s="672"/>
      <c r="DK353" s="678"/>
      <c r="DL353" s="678">
        <f>IF(Duombaze!DJ353="",0,INDEX(DU!I:I,MATCH(Duombaze!DJ353,DU!A:A,0),1))+IF(Duombaze!DK353="",0,INDEX(DU!I:I,MATCH(Duombaze!DK353,DU!A:A,0),1))</f>
        <v>0</v>
      </c>
      <c r="DM353" s="19">
        <f>IF(Duombaze!DJ353="",0,INDEX(DU!K:K,MATCH(Duombaze!DJ353,DU!A:A,0),1))+IF(Duombaze!DK353="",0,INDEX(DU!K:K,MATCH(Duombaze!DK353,DU!A:A,0),1))</f>
        <v>0</v>
      </c>
      <c r="DN353" s="52"/>
      <c r="DO353" s="52"/>
      <c r="DP353" s="52"/>
      <c r="DQ353" s="17" t="str">
        <f t="shared" ref="DQ353:DQ416" si="175">IF(DP353&lt;&gt;"",A353&amp;" "&amp;C353&amp;" "&amp;DP353,"")</f>
        <v/>
      </c>
      <c r="DR353" s="65"/>
      <c r="DS353" s="692"/>
      <c r="DT353" s="692"/>
      <c r="DU353" s="692"/>
      <c r="DV353" s="692"/>
      <c r="DW353" s="692">
        <f>IF(Duombaze!DS353="",0,INDEX(DU!I:I,MATCH(Duombaze!DS353,DU!A:A,0),1))+IF(Duombaze!DT353="",0,INDEX(DU!I:I,MATCH(Duombaze!DT353,DU!A:A,0),1))+IF(Duombaze!DU353="",0,INDEX(DU!I:I,MATCH(Duombaze!DU353,DU!A:A,0),1))+IF(Duombaze!DV353="",0,INDEX(DU!I:I,MATCH(Duombaze!DV353,DU!A:A,0),1))</f>
        <v>0</v>
      </c>
      <c r="DX353" s="638">
        <f>IF(Duombaze!DS353="",0,INDEX(DU!K:K,MATCH(Duombaze!DS353,DU!A:A,0),1))+IF(Duombaze!DT353="",0,INDEX(DU!K:K,MATCH(Duombaze!DT353,DU!A:A,0),1))+IF(Duombaze!DU353="",0,INDEX(DU!K:K,MATCH(Duombaze!DU353,DU!A:A,0),1))+IF(Duombaze!DV353="",0,INDEX(DU!K:KH,MATCH(Duombaze!DV353,DU!A:A,0),1))</f>
        <v>0</v>
      </c>
      <c r="DY353" s="65"/>
      <c r="DZ353" s="65"/>
      <c r="EA353" s="19"/>
      <c r="EB353" s="19" t="str">
        <f t="shared" si="160"/>
        <v/>
      </c>
      <c r="EC353" s="19"/>
      <c r="ED353" s="19">
        <f>IF(Duombaze!EC353="",0,INDEX(DU!I:I,MATCH(Duombaze!EC353,DU!A:A,0),1))</f>
        <v>0</v>
      </c>
      <c r="EE353" s="638">
        <f>IF(Duombaze!EC353="",0,INDEX(DU!K:K,MATCH(Duombaze!EC353,DU!A:A,0),1))</f>
        <v>0</v>
      </c>
      <c r="EF353" s="19"/>
      <c r="EG353" s="19"/>
      <c r="EH353" s="19"/>
      <c r="EI353" s="17" t="str">
        <f t="shared" si="169"/>
        <v/>
      </c>
      <c r="EJ353" s="19"/>
      <c r="EK353" s="672"/>
      <c r="EL353" s="672"/>
      <c r="EM353" s="672"/>
      <c r="EN353" s="672">
        <f>IF(Duombaze!EK353="",0,INDEX(DU!I:I,MATCH(Duombaze!EK353,DU!A:A,0),1))+IF(Duombaze!EL353="",0,INDEX(DU!I:I,MATCH(Duombaze!EL353,DU!A:A,0),1))+IF(Duombaze!EM353="",0,INDEX(DU!I:I,MATCH(Duombaze!EM353,DU!A:A,0),1))</f>
        <v>0</v>
      </c>
      <c r="EO353" s="19">
        <f>IF(Duombaze!EK353="",0,INDEX(DU!K:K,MATCH(Duombaze!EK353,DU!A:A,0),1))+IF(Duombaze!EL353="",0,INDEX(DU!K:K,MATCH(Duombaze!EL353,DU!A:A,0),1))+IF(Duombaze!EM353="",0,INDEX(DU!K:K,MATCH(Duombaze!EM353,DU!A:A,0),1))</f>
        <v>0</v>
      </c>
      <c r="EP353" s="19"/>
      <c r="EQ353" s="19"/>
      <c r="ER353" s="19"/>
      <c r="ES353" s="17" t="str">
        <f t="shared" si="161"/>
        <v/>
      </c>
      <c r="ET353" s="19"/>
      <c r="EU353" s="19"/>
      <c r="EV353" s="19"/>
      <c r="EW353" s="19"/>
      <c r="EX353" s="19" t="str">
        <f t="shared" si="163"/>
        <v/>
      </c>
      <c r="EY353" s="19"/>
      <c r="EZ353" s="672"/>
      <c r="FA353" s="672"/>
      <c r="FB353" s="672">
        <f>IF(Duombaze!EZ353="",0,INDEX(DU!I:I,MATCH(Duombaze!EZ353,DU!A:A,0),1))+IF(Duombaze!FA353="",0,INDEX(DU!I:I,MATCH(Duombaze!FA353,DU!A:A,0),1))</f>
        <v>0</v>
      </c>
      <c r="FC353" s="19">
        <f>IF(Duombaze!EZ353="",0,INDEX(DU!K:K,MATCH(Duombaze!EZ353,DU!A:A,0),1))+IF(Duombaze!FA353="",0,INDEX(DU!K:K,MATCH(Duombaze!FA353,DU!A:A,0),1))</f>
        <v>0</v>
      </c>
      <c r="FD353" s="19"/>
      <c r="FE353" s="19"/>
      <c r="FF353" s="19"/>
      <c r="FG353" s="19"/>
      <c r="FH353" s="19"/>
      <c r="FI353" s="19"/>
      <c r="FJ353" s="19"/>
      <c r="FK353" s="65"/>
      <c r="FL353" s="734"/>
      <c r="FM353" s="739"/>
      <c r="FN353" s="739"/>
      <c r="FO353" s="739"/>
      <c r="FP353" s="739"/>
      <c r="FQ353" s="739">
        <f>IF(Duombaze!FM353="",0,INDEX(DU!I:I,MATCH(Duombaze!FM353,DU!A:A,0),1))+IF(Duombaze!FN353="",0,INDEX(DU!I:I,MATCH(Duombaze!FN353,DU!A:A,0),1))+IF(Duombaze!FO353="",0,INDEX(DU!I:I,MATCH(Duombaze!FO353,DU!A:A,0),1))+IF(Duombaze!FP353="",0,INDEX(DU!I:I,MATCH(Duombaze!FP353,DU!A:A,0),1))</f>
        <v>0</v>
      </c>
      <c r="FR353" s="671">
        <f>IF(Duombaze!FM353="",0,INDEX(DU!K:K,MATCH(Duombaze!FM353,DU!A:A,0),1))+IF(Duombaze!FN353="",0,INDEX(DU!K:K,MATCH(Duombaze!FN353,DU!A:A,0),1))+IF(Duombaze!FO353="",0,INDEX(DU!K:K,MATCH(Duombaze!FO353,DU!A:A,0),1))+IF(Duombaze!FP353="",0,INDEX(DU!K:K,MATCH(Duombaze!FP353,DU!A:A,0),1))</f>
        <v>0</v>
      </c>
      <c r="FY353" s="19" t="s">
        <v>83</v>
      </c>
      <c r="GA353" s="20" t="s">
        <v>54</v>
      </c>
    </row>
    <row r="354" spans="1:190" s="20" customFormat="1" ht="23.45" customHeight="1" x14ac:dyDescent="0.25">
      <c r="A354" s="41" t="s">
        <v>653</v>
      </c>
      <c r="B354" s="41" t="s">
        <v>788</v>
      </c>
      <c r="C354" s="16" t="s">
        <v>212</v>
      </c>
      <c r="D354" s="19"/>
      <c r="E354" s="17" t="str">
        <f t="shared" si="158"/>
        <v/>
      </c>
      <c r="F354" s="19"/>
      <c r="G354" s="639"/>
      <c r="H354" s="639"/>
      <c r="I354" s="639"/>
      <c r="J354" s="639"/>
      <c r="K354" s="639"/>
      <c r="L354" s="639"/>
      <c r="M354" s="639"/>
      <c r="N354" s="639"/>
      <c r="O354" s="639"/>
      <c r="P354" s="639">
        <f>IF(Duombaze!G354="",0,INDEX(DU!I:I,MATCH(Duombaze!G354,DU!A:A,0),1))+IF(Duombaze!H354="",0,INDEX(DU!I:I,MATCH(Duombaze!H354,DU!A:A,0),1))+IF(Duombaze!I354="",0,INDEX(DU!I:I,MATCH(Duombaze!I354,DU!A:A,0),1))+IF(Duombaze!J354="",0,INDEX(DU!I:I,MATCH(Duombaze!J354,DU!A:A,0),1))+IF(Duombaze!K354="",0,INDEX(DU!I:I,MATCH(Duombaze!K354,DU!A:A,0),1))+IF(Duombaze!L354="",0,INDEX(DU!I:I,MATCH(Duombaze!L354,DU!A:A,0),1))+IF(Duombaze!M354="",0,INDEX(DU!I:I,MATCH(Duombaze!M354,DU!A:A,0),1))+IF(Duombaze!N354="",0,INDEX(DU!I:I,MATCH(Duombaze!N354,DU!A:A,0),1))+IF(Duombaze!O354="",0,INDEX(DU!I:I,MATCH(Duombaze!O354,DU!A:A,0),1))</f>
        <v>0</v>
      </c>
      <c r="Q354" s="638">
        <f>IF(Duombaze!G354="",0,INDEX(DU!K:K,MATCH(Duombaze!G354,DU!A:A,0),1))+IF(Duombaze!H354="",0,INDEX(DU!K:K,MATCH(Duombaze!H354,DU!A:A,0),1))+IF(Duombaze!I354="",0,INDEX(DU!K:K,MATCH(Duombaze!I354,DU!A:A,0),1))+IF(Duombaze!J354="",0,INDEX(DU!K:K,MATCH(Duombaze!J354,DU!A:A,0),1))+IF(Duombaze!K354="",0,INDEX(DU!K:K,MATCH(Duombaze!K354,DU!A:A,0),1))+IF(Duombaze!L354="",0,INDEX(DU!K:K,MATCH(Duombaze!L354,DU!A:A,0),1))+IF(Duombaze!M354="",0,INDEX(DU!K:K,MATCH(Duombaze!M354,DU!A:A,0),1))+IF(Duombaze!N354="",0,INDEX(DU!K:K,MATCH(Duombaze!N354,DU!A:A,0),1))+IF(Duombaze!O354="",0,INDEX(DU!K:K,MATCH(Duombaze!O354,DU!A:A,0),1))</f>
        <v>0</v>
      </c>
      <c r="R354" s="19"/>
      <c r="S354" s="52"/>
      <c r="T354" s="881"/>
      <c r="U354" s="17">
        <f>IF(Duombaze!T354="",0,INDEX(DU!I:I,MATCH(Duombaze!T354,DU!A:A,0),1))</f>
        <v>0</v>
      </c>
      <c r="V354" s="17">
        <f>IF(Duombaze!T354="",0,INDEX(DU!K:K,MATCH(Duombaze!T354,DU!A:A,0),1))</f>
        <v>0</v>
      </c>
      <c r="W354" s="19"/>
      <c r="X354" s="19"/>
      <c r="Y354" s="134"/>
      <c r="Z354" s="65"/>
      <c r="AA354" s="17" t="str">
        <f t="shared" si="164"/>
        <v/>
      </c>
      <c r="AB354" s="19"/>
      <c r="AC354" s="19">
        <f>IF(Duombaze!AB354="",0,INDEX(DU!I:I,MATCH(Duombaze!AB354,DU!A:A,0),1))</f>
        <v>0</v>
      </c>
      <c r="AD354" s="25">
        <f>IF(Duombaze!AB354="",0,INDEX(DU!K:K,MATCH(Duombaze!AB354,DU!A:A,0),1))</f>
        <v>0</v>
      </c>
      <c r="AE354" s="19"/>
      <c r="AF354" s="19"/>
      <c r="AG354" s="19"/>
      <c r="AH354" s="17" t="str">
        <f t="shared" si="166"/>
        <v/>
      </c>
      <c r="AI354" s="19"/>
      <c r="AJ354" s="639"/>
      <c r="AK354" s="639"/>
      <c r="AL354" s="639"/>
      <c r="AM354" s="639">
        <f>IF(Duombaze!AJ354="",0,INDEX(DU!I:I,MATCH(Duombaze!AJ354,DU!A:A,0),1))+IF(Duombaze!AK354="",0,INDEX(DU!I:I,MATCH(Duombaze!AK354,DU!A:A,0),1))+IF(Duombaze!AL354="",0,INDEX(DU!I:I,MATCH(Duombaze!AL354,DU!A:A,0),1))</f>
        <v>0</v>
      </c>
      <c r="AN354" s="639">
        <f>IF(Duombaze!AJ354="",0,INDEX(DU!K:K,MATCH(Duombaze!AJ354,DU!A:A,0),1))+IF(Duombaze!AK354="",0,INDEX(DU!K:K,MATCH(Duombaze!AK354,DU!A:A,0),1))+IF(Duombaze!AL354="",0,INDEX(DU!K:K,MATCH(Duombaze!AL354,DU!A:A,0),1))</f>
        <v>0</v>
      </c>
      <c r="AO354" s="19"/>
      <c r="AP354" s="19"/>
      <c r="AQ354" s="19"/>
      <c r="AR354" s="17" t="str">
        <f t="shared" si="170"/>
        <v/>
      </c>
      <c r="AS354" s="19"/>
      <c r="AT354" s="639"/>
      <c r="AU354" s="639"/>
      <c r="AV354" s="639"/>
      <c r="AW354" s="639"/>
      <c r="AX354" s="639"/>
      <c r="AY354" s="639"/>
      <c r="AZ354" s="639"/>
      <c r="BA354" s="639"/>
      <c r="BB354" s="639"/>
      <c r="BC354" s="639">
        <f>IF(Duombaze!AT354="",0,INDEX(DU!I:I,MATCH(Duombaze!AT354,DU!A:A,0),1))+IF(Duombaze!AU354="",0,INDEX(DU!I:I,MATCH(Duombaze!AU354,DU!A:A,0),1))+IF(Duombaze!AV354="",0,INDEX(DU!I:I,MATCH(Duombaze!AV354,DU!A:A,0),1))+IF(Duombaze!AW354="",0,INDEX(DU!I:I,MATCH(Duombaze!AW354,DU!A:A,0),1))+IF(Duombaze!AX354="",0,INDEX(DU!I:I,MATCH(Duombaze!AX354,DU!A:A,0),1))+IF(Duombaze!AY354="",0,INDEX(DU!I:I,MATCH(Duombaze!AY354,DU!A:A,0),1))+IF(Duombaze!AZ354="",0,INDEX(DU!I:I,MATCH(Duombaze!AZ354,DU!A:A,0),1))+IF(Duombaze!BA354="",0,INDEX(DU!I:I,MATCH(Duombaze!BA354,DU!A:A,0),1))+IF(Duombaze!BB354="",0,INDEX(DU!I:I,MATCH(Duombaze!BB354,DU!A:A,0),1))</f>
        <v>0</v>
      </c>
      <c r="BD354" s="638">
        <f>IF(Duombaze!AT354="",0,INDEX(DU!K:K,MATCH(Duombaze!AT354,DU!A:A,0),1))+IF(Duombaze!AU354="",0,INDEX(DU!K:K,MATCH(Duombaze!AU354,DU!A:A,0),1))+IF(Duombaze!AV354="",0,INDEX(DU!K:K,MATCH(Duombaze!AV354,DU!A:A,0),1))+IF(Duombaze!AW354="",0,INDEX(DU!K:K,MATCH(Duombaze!AW354,DU!A:A,0),1))+IF(Duombaze!AX354="",0,INDEX(DU!K:K,MATCH(Duombaze!AX354,DU!A:A,0),1))+IF(Duombaze!AY354="",0,INDEX(DU!K:K,MATCH(Duombaze!AY354,DU!A:A,0),1))+IF(Duombaze!AZ354="",0,INDEX(DU!K:K,MATCH(Duombaze!AZ354,DU!A:A,0),1))+IF(Duombaze!BA354="",0,INDEX(DU!K:K,MATCH(Duombaze!BA354,DU!A:A,0),1))+IF(Duombaze!BB354="",0,INDEX(DU!K:K,MATCH(Duombaze!BB354,DU!A:A,0),1))</f>
        <v>0</v>
      </c>
      <c r="BE354" s="19"/>
      <c r="BF354" s="19"/>
      <c r="BG354" s="65"/>
      <c r="BH354" s="17" t="str">
        <f t="shared" si="171"/>
        <v/>
      </c>
      <c r="BI354" s="19"/>
      <c r="BJ354" s="639"/>
      <c r="BK354" s="639"/>
      <c r="BL354" s="715"/>
      <c r="BM354" s="639">
        <f>IF(Duombaze!BJ354="",0,INDEX(DU!I:I,MATCH(Duombaze!BJ354,DU!A:A,0),1))+IF(Duombaze!BK354="",0,INDEX(DU!I:I,MATCH(Duombaze!BK354,DU!A:A,0),1))+IF(Duombaze!BL354="",0,INDEX(DU!I:I,MATCH(Duombaze!BL354,DU!A:A,0),1))</f>
        <v>0</v>
      </c>
      <c r="BN354" s="638">
        <f>IF(Duombaze!BJ354="",0,INDEX(DU!K:K,MATCH(Duombaze!BJ354,DU!A:A,0),1))+IF(Duombaze!BK354="",0,INDEX(DU!K:K,MATCH(Duombaze!BK354,DU!A:A,0),1))+IF(Duombaze!BL354="",0,INDEX(DU!K:K,MATCH(Duombaze!BL354,DU!A:A,0),1))</f>
        <v>0</v>
      </c>
      <c r="BO354" s="19"/>
      <c r="BP354" s="19"/>
      <c r="BQ354" s="19"/>
      <c r="BR354" s="19" t="str">
        <f t="shared" si="167"/>
        <v/>
      </c>
      <c r="BS354" s="19"/>
      <c r="BT354" s="19"/>
      <c r="BU354" s="19"/>
      <c r="BV354" s="19"/>
      <c r="BW354" s="19">
        <f>IF(Duombaze!BT354="",0,INDEX(DU!I:I,MATCH(Duombaze!BT354,DU!A:A,0),1))+IF(Duombaze!BU354="",0,INDEX(DU!I:I,MATCH(Duombaze!BU354,DU!A:A,0),1))+IF(Duombaze!BV354="",0,INDEX(DU!I:I,MATCH(Duombaze!BV354,DU!A:A,0),1))</f>
        <v>0</v>
      </c>
      <c r="BX354" s="19">
        <f>IF(Duombaze!BT354="",0,INDEX(DU!K:K,MATCH(Duombaze!BT354,DU!A:A,0),1))+IF(Duombaze!BU354="",0,INDEX(DU!K:K,MATCH(Duombaze!BU354,DU!A:A,0),1))+IF(Duombaze!BV354="",0,INDEX(DU!K:K,MATCH(Duombaze!BV354,DU!A:A,0),1))</f>
        <v>0</v>
      </c>
      <c r="BY354" s="19"/>
      <c r="BZ354" s="19"/>
      <c r="CA354" s="19"/>
      <c r="CB354" s="19" t="str">
        <f t="shared" si="168"/>
        <v/>
      </c>
      <c r="CC354" s="19"/>
      <c r="CD354" s="19">
        <f>IF(Duombaze!CC354="",0,INDEX(DU!I:I,MATCH(Duombaze!CC354,DU!A:A,0),1))</f>
        <v>0</v>
      </c>
      <c r="CE354" s="17">
        <f>IF(Duombaze!CC354="",0,INDEX(DU!K:K,MATCH(Duombaze!CC354,DU!A:A,0),1))</f>
        <v>0</v>
      </c>
      <c r="CF354" s="19"/>
      <c r="CG354" s="19"/>
      <c r="CH354" s="19"/>
      <c r="CI354" s="17" t="str">
        <f t="shared" si="172"/>
        <v/>
      </c>
      <c r="CJ354" s="19"/>
      <c r="CK354" s="19">
        <f>IF(Duombaze!CJ354="",0,INDEX(DU!I:I,MATCH(Duombaze!CJ354,DU!A:A,0),1))</f>
        <v>0</v>
      </c>
      <c r="CL354" s="17">
        <f>IF(Duombaze!CJ354="",0,INDEX(DU!K:K,MATCH(Duombaze!CJ354,DU!A:A,0),1))</f>
        <v>0</v>
      </c>
      <c r="CM354" s="19"/>
      <c r="CN354" s="19"/>
      <c r="CO354" s="19"/>
      <c r="CP354" s="17" t="str">
        <f t="shared" si="173"/>
        <v/>
      </c>
      <c r="CQ354" s="19"/>
      <c r="CR354" s="639"/>
      <c r="CS354" s="639"/>
      <c r="CT354" s="639">
        <f>IF(Duombaze!CR354="",0,INDEX(DU!I:I,MATCH(Duombaze!CR354,DU!A:A,0),1))+IF(Duombaze!CS354="",0,INDEX(DU!I:I,MATCH(Duombaze!CS354,DU!A:A,0),1))</f>
        <v>0</v>
      </c>
      <c r="CU354" s="19">
        <f>IF(Duombaze!CR354="",0,INDEX(DU!K:K,MATCH(Duombaze!CR354,DU!A:A,0),1))+IF(Duombaze!CS354="",0,INDEX(DU!K:K,MATCH(Duombaze!CS354,DU!A:A,0),1))</f>
        <v>0</v>
      </c>
      <c r="CV354" s="19"/>
      <c r="CW354" s="19"/>
      <c r="CX354" s="19"/>
      <c r="CY354" s="17" t="str">
        <f t="shared" si="165"/>
        <v/>
      </c>
      <c r="CZ354" s="19"/>
      <c r="DA354" s="672"/>
      <c r="DB354" s="672"/>
      <c r="DC354" s="672">
        <f>IF(Duombaze!DA354="",0,INDEX(DU!I:I,MATCH(Duombaze!DA354,DU!A:A,0),1))+IF(Duombaze!DB354="",0,INDEX(DU!I:I,MATCH(Duombaze!DB354,DU!A:A,0),1))</f>
        <v>0</v>
      </c>
      <c r="DD354" s="19">
        <f>IF(Duombaze!DA354="",0,INDEX(DU!K:K,MATCH(Duombaze!DA354,DU!A:A,0),1))+IF(Duombaze!DB354="",0,INDEX(DU!K:K,MATCH(Duombaze!DB354,DU!A:A,0),1))</f>
        <v>0</v>
      </c>
      <c r="DE354" s="19"/>
      <c r="DF354" s="19"/>
      <c r="DG354" s="19"/>
      <c r="DH354" s="19" t="str">
        <f t="shared" si="174"/>
        <v/>
      </c>
      <c r="DI354" s="19"/>
      <c r="DJ354" s="672"/>
      <c r="DK354" s="678"/>
      <c r="DL354" s="678">
        <f>IF(Duombaze!DJ354="",0,INDEX(DU!I:I,MATCH(Duombaze!DJ354,DU!A:A,0),1))+IF(Duombaze!DK354="",0,INDEX(DU!I:I,MATCH(Duombaze!DK354,DU!A:A,0),1))</f>
        <v>0</v>
      </c>
      <c r="DM354" s="19">
        <f>IF(Duombaze!DJ354="",0,INDEX(DU!K:K,MATCH(Duombaze!DJ354,DU!A:A,0),1))+IF(Duombaze!DK354="",0,INDEX(DU!K:K,MATCH(Duombaze!DK354,DU!A:A,0),1))</f>
        <v>0</v>
      </c>
      <c r="DN354" s="52"/>
      <c r="DO354" s="52"/>
      <c r="DP354" s="52"/>
      <c r="DQ354" s="17" t="str">
        <f t="shared" si="175"/>
        <v/>
      </c>
      <c r="DR354" s="65"/>
      <c r="DS354" s="692"/>
      <c r="DT354" s="692"/>
      <c r="DU354" s="692"/>
      <c r="DV354" s="692"/>
      <c r="DW354" s="692">
        <f>IF(Duombaze!DS354="",0,INDEX(DU!I:I,MATCH(Duombaze!DS354,DU!A:A,0),1))+IF(Duombaze!DT354="",0,INDEX(DU!I:I,MATCH(Duombaze!DT354,DU!A:A,0),1))+IF(Duombaze!DU354="",0,INDEX(DU!I:I,MATCH(Duombaze!DU354,DU!A:A,0),1))+IF(Duombaze!DV354="",0,INDEX(DU!I:I,MATCH(Duombaze!DV354,DU!A:A,0),1))</f>
        <v>0</v>
      </c>
      <c r="DX354" s="638">
        <f>IF(Duombaze!DS354="",0,INDEX(DU!K:K,MATCH(Duombaze!DS354,DU!A:A,0),1))+IF(Duombaze!DT354="",0,INDEX(DU!K:K,MATCH(Duombaze!DT354,DU!A:A,0),1))+IF(Duombaze!DU354="",0,INDEX(DU!K:K,MATCH(Duombaze!DU354,DU!A:A,0),1))+IF(Duombaze!DV354="",0,INDEX(DU!K:KH,MATCH(Duombaze!DV354,DU!A:A,0),1))</f>
        <v>0</v>
      </c>
      <c r="DY354" s="65"/>
      <c r="DZ354" s="65"/>
      <c r="EA354" s="19"/>
      <c r="EB354" s="19" t="str">
        <f t="shared" si="160"/>
        <v/>
      </c>
      <c r="EC354" s="19"/>
      <c r="ED354" s="19">
        <f>IF(Duombaze!EC354="",0,INDEX(DU!I:I,MATCH(Duombaze!EC354,DU!A:A,0),1))</f>
        <v>0</v>
      </c>
      <c r="EE354" s="638">
        <f>IF(Duombaze!EC354="",0,INDEX(DU!K:K,MATCH(Duombaze!EC354,DU!A:A,0),1))</f>
        <v>0</v>
      </c>
      <c r="EF354" s="19"/>
      <c r="EG354" s="19"/>
      <c r="EH354" s="19"/>
      <c r="EI354" s="17" t="str">
        <f t="shared" si="169"/>
        <v/>
      </c>
      <c r="EJ354" s="19"/>
      <c r="EK354" s="672"/>
      <c r="EL354" s="672"/>
      <c r="EM354" s="672"/>
      <c r="EN354" s="672">
        <f>IF(Duombaze!EK354="",0,INDEX(DU!I:I,MATCH(Duombaze!EK354,DU!A:A,0),1))+IF(Duombaze!EL354="",0,INDEX(DU!I:I,MATCH(Duombaze!EL354,DU!A:A,0),1))+IF(Duombaze!EM354="",0,INDEX(DU!I:I,MATCH(Duombaze!EM354,DU!A:A,0),1))</f>
        <v>0</v>
      </c>
      <c r="EO354" s="19">
        <f>IF(Duombaze!EK354="",0,INDEX(DU!K:K,MATCH(Duombaze!EK354,DU!A:A,0),1))+IF(Duombaze!EL354="",0,INDEX(DU!K:K,MATCH(Duombaze!EL354,DU!A:A,0),1))+IF(Duombaze!EM354="",0,INDEX(DU!K:K,MATCH(Duombaze!EM354,DU!A:A,0),1))</f>
        <v>0</v>
      </c>
      <c r="EP354" s="19"/>
      <c r="EQ354" s="19"/>
      <c r="ER354" s="19"/>
      <c r="ES354" s="17" t="str">
        <f t="shared" si="161"/>
        <v/>
      </c>
      <c r="ET354" s="19"/>
      <c r="EU354" s="19"/>
      <c r="EV354" s="19"/>
      <c r="EW354" s="19"/>
      <c r="EX354" s="19" t="str">
        <f t="shared" si="163"/>
        <v/>
      </c>
      <c r="EY354" s="19"/>
      <c r="EZ354" s="672"/>
      <c r="FA354" s="672"/>
      <c r="FB354" s="672">
        <f>IF(Duombaze!EZ354="",0,INDEX(DU!I:I,MATCH(Duombaze!EZ354,DU!A:A,0),1))+IF(Duombaze!FA354="",0,INDEX(DU!I:I,MATCH(Duombaze!FA354,DU!A:A,0),1))</f>
        <v>0</v>
      </c>
      <c r="FC354" s="19">
        <f>IF(Duombaze!EZ354="",0,INDEX(DU!K:K,MATCH(Duombaze!EZ354,DU!A:A,0),1))+IF(Duombaze!FA354="",0,INDEX(DU!K:K,MATCH(Duombaze!FA354,DU!A:A,0),1))</f>
        <v>0</v>
      </c>
      <c r="FD354" s="19"/>
      <c r="FE354" s="19"/>
      <c r="FF354" s="19"/>
      <c r="FG354" s="19"/>
      <c r="FH354" s="19"/>
      <c r="FI354" s="19"/>
      <c r="FJ354" s="19"/>
      <c r="FK354" s="65"/>
      <c r="FL354" s="735"/>
      <c r="FM354" s="739"/>
      <c r="FN354" s="739"/>
      <c r="FO354" s="739"/>
      <c r="FP354" s="739"/>
      <c r="FQ354" s="739">
        <f>IF(Duombaze!FM354="",0,INDEX(DU!I:I,MATCH(Duombaze!FM354,DU!A:A,0),1))+IF(Duombaze!FN354="",0,INDEX(DU!I:I,MATCH(Duombaze!FN354,DU!A:A,0),1))+IF(Duombaze!FO354="",0,INDEX(DU!I:I,MATCH(Duombaze!FO354,DU!A:A,0),1))+IF(Duombaze!FP354="",0,INDEX(DU!I:I,MATCH(Duombaze!FP354,DU!A:A,0),1))</f>
        <v>0</v>
      </c>
      <c r="FR354" s="671">
        <f>IF(Duombaze!FM354="",0,INDEX(DU!K:K,MATCH(Duombaze!FM354,DU!A:A,0),1))+IF(Duombaze!FN354="",0,INDEX(DU!K:K,MATCH(Duombaze!FN354,DU!A:A,0),1))+IF(Duombaze!FO354="",0,INDEX(DU!K:K,MATCH(Duombaze!FO354,DU!A:A,0),1))+IF(Duombaze!FP354="",0,INDEX(DU!K:K,MATCH(Duombaze!FP354,DU!A:A,0),1))</f>
        <v>0</v>
      </c>
    </row>
    <row r="355" spans="1:190" s="7" customFormat="1" ht="23.45" customHeight="1" x14ac:dyDescent="0.25">
      <c r="A355" s="42">
        <v>0</v>
      </c>
      <c r="B355" s="42" t="s">
        <v>789</v>
      </c>
      <c r="C355" s="12" t="s">
        <v>211</v>
      </c>
      <c r="D355" s="4" t="s">
        <v>411</v>
      </c>
      <c r="E355" s="4" t="str">
        <f t="shared" si="158"/>
        <v>0 SPT12 Be pagrindo</v>
      </c>
      <c r="F355" s="4"/>
      <c r="G355" s="640"/>
      <c r="H355" s="640"/>
      <c r="I355" s="640"/>
      <c r="J355" s="640"/>
      <c r="K355" s="640"/>
      <c r="L355" s="640"/>
      <c r="M355" s="640"/>
      <c r="N355" s="640"/>
      <c r="O355" s="640"/>
      <c r="P355" s="640">
        <f>IF(Duombaze!G355="",0,INDEX(DU!I:I,MATCH(Duombaze!G355,DU!A:A,0),1))+IF(Duombaze!H355="",0,INDEX(DU!I:I,MATCH(Duombaze!H355,DU!A:A,0),1))+IF(Duombaze!I355="",0,INDEX(DU!I:I,MATCH(Duombaze!I355,DU!A:A,0),1))+IF(Duombaze!J355="",0,INDEX(DU!I:I,MATCH(Duombaze!J355,DU!A:A,0),1))+IF(Duombaze!K355="",0,INDEX(DU!I:I,MATCH(Duombaze!K355,DU!A:A,0),1))+IF(Duombaze!L355="",0,INDEX(DU!I:I,MATCH(Duombaze!L355,DU!A:A,0),1))+IF(Duombaze!M355="",0,INDEX(DU!I:I,MATCH(Duombaze!M355,DU!A:A,0),1))+IF(Duombaze!N355="",0,INDEX(DU!I:I,MATCH(Duombaze!N355,DU!A:A,0),1))+IF(Duombaze!O355="",0,INDEX(DU!I:I,MATCH(Duombaze!O355,DU!A:A,0),1))</f>
        <v>0</v>
      </c>
      <c r="Q355" s="640">
        <f>IF(Duombaze!G355="",0,INDEX(DU!K:K,MATCH(Duombaze!G355,DU!A:A,0),1))+IF(Duombaze!H355="",0,INDEX(DU!K:K,MATCH(Duombaze!H355,DU!A:A,0),1))+IF(Duombaze!I355="",0,INDEX(DU!K:K,MATCH(Duombaze!I355,DU!A:A,0),1))+IF(Duombaze!J355="",0,INDEX(DU!K:K,MATCH(Duombaze!J355,DU!A:A,0),1))+IF(Duombaze!K355="",0,INDEX(DU!K:K,MATCH(Duombaze!K355,DU!A:A,0),1))+IF(Duombaze!L355="",0,INDEX(DU!K:K,MATCH(Duombaze!L355,DU!A:A,0),1))+IF(Duombaze!M355="",0,INDEX(DU!K:K,MATCH(Duombaze!M355,DU!A:A,0),1))+IF(Duombaze!N355="",0,INDEX(DU!K:K,MATCH(Duombaze!N355,DU!A:A,0),1))+IF(Duombaze!O355="",0,INDEX(DU!K:K,MATCH(Duombaze!O355,DU!A:A,0),1))</f>
        <v>0</v>
      </c>
      <c r="R355" s="4"/>
      <c r="S355" s="14"/>
      <c r="T355" s="882"/>
      <c r="U355" s="4">
        <f>IF(Duombaze!T355="",0,INDEX(DU!I:I,MATCH(Duombaze!T355,DU!A:A,0),1))</f>
        <v>0</v>
      </c>
      <c r="V355" s="4">
        <f>IF(Duombaze!T355="",0,INDEX(DU!K:K,MATCH(Duombaze!T355,DU!A:A,0),1))</f>
        <v>0</v>
      </c>
      <c r="W355" s="4"/>
      <c r="X355" s="4"/>
      <c r="Y355" s="857"/>
      <c r="Z355" s="66" t="s">
        <v>416</v>
      </c>
      <c r="AA355" s="4" t="str">
        <f t="shared" si="164"/>
        <v>0 SPT12 Be grąžulo</v>
      </c>
      <c r="AB355" s="6" t="s">
        <v>670</v>
      </c>
      <c r="AC355" s="6">
        <f>IF(Duombaze!AB355="",0,INDEX(DU!I:I,MATCH(Duombaze!AB355,DU!A:A,0),1))</f>
        <v>0</v>
      </c>
      <c r="AD355" s="2">
        <f>IF(Duombaze!AB355="",0,INDEX(DU!K:K,MATCH(Duombaze!AB355,DU!A:A,0),1))</f>
        <v>0</v>
      </c>
      <c r="AE355" s="6"/>
      <c r="AF355" s="6"/>
      <c r="AG355" s="6" t="s">
        <v>420</v>
      </c>
      <c r="AH355" s="4" t="str">
        <f t="shared" si="166"/>
        <v>0 SPT12  Be bamperio</v>
      </c>
      <c r="AI355" s="6"/>
      <c r="AJ355" s="643"/>
      <c r="AK355" s="643"/>
      <c r="AL355" s="643"/>
      <c r="AM355" s="643">
        <f>IF(Duombaze!AJ355="",0,INDEX(DU!I:I,MATCH(Duombaze!AJ355,DU!A:A,0),1))+IF(Duombaze!AK355="",0,INDEX(DU!I:I,MATCH(Duombaze!AK355,DU!A:A,0),1))+IF(Duombaze!AL355="",0,INDEX(DU!I:I,MATCH(Duombaze!AL355,DU!A:A,0),1))</f>
        <v>0</v>
      </c>
      <c r="AN355" s="643">
        <f>IF(Duombaze!AJ355="",0,INDEX(DU!K:K,MATCH(Duombaze!AJ355,DU!A:A,0),1))+IF(Duombaze!AK355="",0,INDEX(DU!K:K,MATCH(Duombaze!AK355,DU!A:A,0),1))+IF(Duombaze!AL355="",0,INDEX(DU!K:K,MATCH(Duombaze!AL355,DU!A:A,0),1))</f>
        <v>0</v>
      </c>
      <c r="AO355" s="6"/>
      <c r="AP355" s="6"/>
      <c r="AQ355" s="6" t="s">
        <v>413</v>
      </c>
      <c r="AR355" s="4" t="str">
        <f t="shared" si="170"/>
        <v>0 SPT12 Be hidraulinės sistemos + be papildomo valdymo išvadų</v>
      </c>
      <c r="AS355" s="6"/>
      <c r="AT355" s="643"/>
      <c r="AU355" s="643"/>
      <c r="AV355" s="643"/>
      <c r="AW355" s="643"/>
      <c r="AX355" s="643"/>
      <c r="AY355" s="643"/>
      <c r="AZ355" s="643"/>
      <c r="BA355" s="643"/>
      <c r="BB355" s="643"/>
      <c r="BC355" s="643">
        <f>IF(Duombaze!AT355="",0,INDEX(DU!I:I,MATCH(Duombaze!AT355,DU!A:A,0),1))+IF(Duombaze!AU355="",0,INDEX(DU!I:I,MATCH(Duombaze!AU355,DU!A:A,0),1))+IF(Duombaze!AV355="",0,INDEX(DU!I:I,MATCH(Duombaze!AV355,DU!A:A,0),1))+IF(Duombaze!AW355="",0,INDEX(DU!I:I,MATCH(Duombaze!AW355,DU!A:A,0),1))+IF(Duombaze!AX355="",0,INDEX(DU!I:I,MATCH(Duombaze!AX355,DU!A:A,0),1))+IF(Duombaze!AY355="",0,INDEX(DU!I:I,MATCH(Duombaze!AY355,DU!A:A,0),1))+IF(Duombaze!AZ355="",0,INDEX(DU!I:I,MATCH(Duombaze!AZ355,DU!A:A,0),1))+IF(Duombaze!BA355="",0,INDEX(DU!I:I,MATCH(Duombaze!BA355,DU!A:A,0),1))+IF(Duombaze!BB355="",0,INDEX(DU!I:I,MATCH(Duombaze!BB355,DU!A:A,0),1))</f>
        <v>0</v>
      </c>
      <c r="BD355" s="640">
        <f>IF(Duombaze!AT355="",0,INDEX(DU!K:K,MATCH(Duombaze!AT355,DU!A:A,0),1))+IF(Duombaze!AU355="",0,INDEX(DU!K:K,MATCH(Duombaze!AU355,DU!A:A,0),1))+IF(Duombaze!AV355="",0,INDEX(DU!K:K,MATCH(Duombaze!AV355,DU!A:A,0),1))+IF(Duombaze!AW355="",0,INDEX(DU!K:K,MATCH(Duombaze!AW355,DU!A:A,0),1))+IF(Duombaze!AX355="",0,INDEX(DU!K:K,MATCH(Duombaze!AX355,DU!A:A,0),1))+IF(Duombaze!AY355="",0,INDEX(DU!K:K,MATCH(Duombaze!AY355,DU!A:A,0),1))+IF(Duombaze!AZ355="",0,INDEX(DU!K:K,MATCH(Duombaze!AZ355,DU!A:A,0),1))+IF(Duombaze!BA355="",0,INDEX(DU!K:K,MATCH(Duombaze!BA355,DU!A:A,0),1))+IF(Duombaze!BB355="",0,INDEX(DU!K:K,MATCH(Duombaze!BB355,DU!A:A,0),1))</f>
        <v>0</v>
      </c>
      <c r="BE355" s="6"/>
      <c r="BF355" s="6"/>
      <c r="BG355" s="660" t="s">
        <v>624</v>
      </c>
      <c r="BH355" s="4" t="str">
        <f t="shared" si="171"/>
        <v>0 SPT12 Be stabžių sistemos</v>
      </c>
      <c r="BI355" s="6"/>
      <c r="BJ355" s="643"/>
      <c r="BK355" s="643"/>
      <c r="BL355" s="643"/>
      <c r="BM355" s="643">
        <f>IF(Duombaze!BJ355="",0,INDEX(DU!I:I,MATCH(Duombaze!BJ355,DU!A:A,0),1))+IF(Duombaze!BK355="",0,INDEX(DU!I:I,MATCH(Duombaze!BK355,DU!A:A,0),1))+IF(Duombaze!BL355="",0,INDEX(DU!I:I,MATCH(Duombaze!BL355,DU!A:A,0),1))</f>
        <v>0</v>
      </c>
      <c r="BN355" s="640">
        <f>IF(Duombaze!BJ355="",0,INDEX(DU!K:K,MATCH(Duombaze!BJ355,DU!A:A,0),1))+IF(Duombaze!BK355="",0,INDEX(DU!K:K,MATCH(Duombaze!BK355,DU!A:A,0),1))+IF(Duombaze!BL355="",0,INDEX(DU!K:K,MATCH(Duombaze!BL355,DU!A:A,0),1))</f>
        <v>0</v>
      </c>
      <c r="BO355" s="6"/>
      <c r="BP355" s="6"/>
      <c r="BQ355" s="6" t="str">
        <f>BQ174</f>
        <v>Be stabdžių išvadų</v>
      </c>
      <c r="BR355" s="6" t="str">
        <f t="shared" si="167"/>
        <v>0 SPT12 Be stabdžių išvadų</v>
      </c>
      <c r="BS355" s="6"/>
      <c r="BT355" s="6"/>
      <c r="BU355" s="6"/>
      <c r="BV355" s="6"/>
      <c r="BW355" s="6">
        <f>IF(Duombaze!BT355="",0,INDEX(DU!I:I,MATCH(Duombaze!BT355,DU!A:A,0),1))+IF(Duombaze!BU355="",0,INDEX(DU!I:I,MATCH(Duombaze!BU355,DU!A:A,0),1))+IF(Duombaze!BV355="",0,INDEX(DU!I:I,MATCH(Duombaze!BV355,DU!A:A,0),1))</f>
        <v>0</v>
      </c>
      <c r="BX355" s="6">
        <f>IF(Duombaze!BT355="",0,INDEX(DU!K:K,MATCH(Duombaze!BT355,DU!A:A,0),1))+IF(Duombaze!BU355="",0,INDEX(DU!K:K,MATCH(Duombaze!BU355,DU!A:A,0),1))+IF(Duombaze!BV355="",0,INDEX(DU!K:K,MATCH(Duombaze!BV355,DU!A:A,0),1))</f>
        <v>0</v>
      </c>
      <c r="BY355" s="6"/>
      <c r="BZ355" s="6"/>
      <c r="CA355" s="6" t="s">
        <v>418</v>
      </c>
      <c r="CB355" s="6" t="str">
        <f t="shared" si="168"/>
        <v>0 SPT12 Be atraminės kojos</v>
      </c>
      <c r="CC355" s="6"/>
      <c r="CD355" s="6">
        <f>IF(Duombaze!CC355="",0,INDEX(DU!I:I,MATCH(Duombaze!CC355,DU!A:A,0),1))</f>
        <v>0</v>
      </c>
      <c r="CE355" s="4">
        <f>IF(Duombaze!CC355="",0,INDEX(DU!K:K,MATCH(Duombaze!CC355,DU!A:A,0),1))</f>
        <v>0</v>
      </c>
      <c r="CF355" s="6"/>
      <c r="CG355" s="6"/>
      <c r="CH355" s="6" t="s">
        <v>396</v>
      </c>
      <c r="CI355" s="4" t="str">
        <f t="shared" si="172"/>
        <v>0 SPT12 Be priekinės tempimo kilpos</v>
      </c>
      <c r="CJ355" s="6"/>
      <c r="CK355" s="6">
        <f>IF(Duombaze!CJ355="",0,INDEX(DU!I:I,MATCH(Duombaze!CJ355,DU!A:A,0),1))</f>
        <v>0</v>
      </c>
      <c r="CL355" s="4">
        <f>IF(Duombaze!CJ355="",0,INDEX(DU!K:K,MATCH(Duombaze!CJ355,DU!A:A,0),1))</f>
        <v>0</v>
      </c>
      <c r="CM355" s="6"/>
      <c r="CN355" s="6"/>
      <c r="CO355" s="4" t="s">
        <v>1756</v>
      </c>
      <c r="CP355" s="4" t="str">
        <f t="shared" si="173"/>
        <v>0 SPT12 Be stovėjimo stabdžio, be atramų</v>
      </c>
      <c r="CQ355" s="4"/>
      <c r="CR355" s="640"/>
      <c r="CS355" s="640"/>
      <c r="CT355" s="640">
        <f>IF(Duombaze!CR355="",0,INDEX(DU!I:I,MATCH(Duombaze!CR355,DU!A:A,0),1))+IF(Duombaze!CS355="",0,INDEX(DU!I:I,MATCH(Duombaze!CS355,DU!A:A,0),1))</f>
        <v>0</v>
      </c>
      <c r="CU355" s="6">
        <f>IF(Duombaze!CR355="",0,INDEX(DU!K:K,MATCH(Duombaze!CR355,DU!A:A,0),1))+IF(Duombaze!CS355="",0,INDEX(DU!K:K,MATCH(Duombaze!CS355,DU!A:A,0),1))</f>
        <v>0</v>
      </c>
      <c r="CV355" s="4"/>
      <c r="CW355" s="4"/>
      <c r="CX355" s="6" t="s">
        <v>397</v>
      </c>
      <c r="CY355" s="4" t="str">
        <f t="shared" si="165"/>
        <v>0 SPT12 Be viršborčių</v>
      </c>
      <c r="CZ355" s="6"/>
      <c r="DA355" s="674"/>
      <c r="DB355" s="674"/>
      <c r="DC355" s="674">
        <f>IF(Duombaze!DA355="",0,INDEX(DU!I:I,MATCH(Duombaze!DA355,DU!A:A,0),1))+IF(Duombaze!DB355="",0,INDEX(DU!I:I,MATCH(Duombaze!DB355,DU!A:A,0),1))</f>
        <v>0</v>
      </c>
      <c r="DD355" s="6">
        <f>IF(Duombaze!DA355="",0,INDEX(DU!K:K,MATCH(Duombaze!DA355,DU!A:A,0),1))+IF(Duombaze!DB355="",0,INDEX(DU!K:K,MATCH(Duombaze!DB355,DU!A:A,0),1))</f>
        <v>0</v>
      </c>
      <c r="DE355" s="6"/>
      <c r="DF355" s="6"/>
      <c r="DG355" s="6" t="s">
        <v>468</v>
      </c>
      <c r="DH355" s="6" t="str">
        <f t="shared" si="174"/>
        <v xml:space="preserve">0 SPT12 Be tento / aikštelės </v>
      </c>
      <c r="DI355" s="6"/>
      <c r="DJ355" s="674"/>
      <c r="DK355" s="679"/>
      <c r="DL355" s="679">
        <f>IF(Duombaze!DJ355="",0,INDEX(DU!I:I,MATCH(Duombaze!DJ355,DU!A:A,0),1))+IF(Duombaze!DK355="",0,INDEX(DU!I:I,MATCH(Duombaze!DK355,DU!A:A,0),1))</f>
        <v>0</v>
      </c>
      <c r="DM355" s="6">
        <f>IF(Duombaze!DJ355="",0,INDEX(DU!K:K,MATCH(Duombaze!DJ355,DU!A:A,0),1))+IF(Duombaze!DK355="",0,INDEX(DU!K:K,MATCH(Duombaze!DK355,DU!A:A,0),1))</f>
        <v>0</v>
      </c>
      <c r="DN355" s="48"/>
      <c r="DO355" s="48"/>
      <c r="DP355" s="48" t="s">
        <v>386</v>
      </c>
      <c r="DQ355" s="4" t="str">
        <f t="shared" si="175"/>
        <v>0 SPT12 Be apšvietimo sistemos</v>
      </c>
      <c r="DR355" s="66"/>
      <c r="DS355" s="694"/>
      <c r="DT355" s="694"/>
      <c r="DU355" s="694"/>
      <c r="DV355" s="694"/>
      <c r="DW355" s="694">
        <f>IF(Duombaze!DS355="",0,INDEX(DU!I:I,MATCH(Duombaze!DS355,DU!A:A,0),1))+IF(Duombaze!DT355="",0,INDEX(DU!I:I,MATCH(Duombaze!DT355,DU!A:A,0),1))+IF(Duombaze!DU355="",0,INDEX(DU!I:I,MATCH(Duombaze!DU355,DU!A:A,0),1))+IF(Duombaze!DV355="",0,INDEX(DU!I:I,MATCH(Duombaze!DV355,DU!A:A,0),1))</f>
        <v>0</v>
      </c>
      <c r="DX355" s="640">
        <f>IF(Duombaze!DS355="",0,INDEX(DU!K:K,MATCH(Duombaze!DS355,DU!A:A,0),1))+IF(Duombaze!DT355="",0,INDEX(DU!K:K,MATCH(Duombaze!DT355,DU!A:A,0),1))+IF(Duombaze!DU355="",0,INDEX(DU!K:K,MATCH(Duombaze!DU355,DU!A:A,0),1))+IF(Duombaze!DV355="",0,INDEX(DU!K:KH,MATCH(Duombaze!DV355,DU!A:A,0),1))</f>
        <v>0</v>
      </c>
      <c r="DY355" s="66"/>
      <c r="DZ355" s="66"/>
      <c r="EA355" s="6" t="s">
        <v>470</v>
      </c>
      <c r="EB355" s="6" t="str">
        <f t="shared" si="160"/>
        <v>0 SPT12 Be galinės tempimo kilpos</v>
      </c>
      <c r="EC355" s="6"/>
      <c r="ED355" s="6">
        <f>IF(Duombaze!EC355="",0,INDEX(DU!I:I,MATCH(Duombaze!EC355,DU!A:A,0),1))</f>
        <v>0</v>
      </c>
      <c r="EE355" s="640">
        <f>IF(Duombaze!EC355="",0,INDEX(DU!K:K,MATCH(Duombaze!EC355,DU!A:A,0),1))</f>
        <v>0</v>
      </c>
      <c r="EF355" s="6"/>
      <c r="EG355" s="6"/>
      <c r="EH355" s="6" t="s">
        <v>387</v>
      </c>
      <c r="EI355" s="4" t="str">
        <f t="shared" si="169"/>
        <v>0 SPT12 Be lipdukų</v>
      </c>
      <c r="EJ355" s="179"/>
      <c r="EK355" s="700"/>
      <c r="EL355" s="700"/>
      <c r="EM355" s="700"/>
      <c r="EN355" s="700">
        <f>IF(Duombaze!EK355="",0,INDEX(DU!I:I,MATCH(Duombaze!EK355,DU!A:A,0),1))+IF(Duombaze!EL355="",0,INDEX(DU!I:I,MATCH(Duombaze!EL355,DU!A:A,0),1))+IF(Duombaze!EM355="",0,INDEX(DU!I:I,MATCH(Duombaze!EM355,DU!A:A,0),1))</f>
        <v>0</v>
      </c>
      <c r="EO355" s="6">
        <f>IF(Duombaze!EK355="",0,INDEX(DU!K:K,MATCH(Duombaze!EK355,DU!A:A,0),1))+IF(Duombaze!EL355="",0,INDEX(DU!K:K,MATCH(Duombaze!EL355,DU!A:A,0),1))+IF(Duombaze!EM355="",0,INDEX(DU!K:K,MATCH(Duombaze!EM355,DU!A:A,0),1))</f>
        <v>0</v>
      </c>
      <c r="EP355" s="6"/>
      <c r="EQ355" s="6"/>
      <c r="ER355" s="6" t="s">
        <v>388</v>
      </c>
      <c r="ES355" s="4" t="str">
        <f t="shared" si="161"/>
        <v>0 SPT12 Be ratų</v>
      </c>
      <c r="ET355" s="6"/>
      <c r="EU355" s="6"/>
      <c r="EV355" s="6"/>
      <c r="EW355" s="6" t="s">
        <v>389</v>
      </c>
      <c r="EX355" s="6" t="str">
        <f t="shared" si="163"/>
        <v>0 SPT12 Be purvasaugių</v>
      </c>
      <c r="EY355" s="6"/>
      <c r="EZ355" s="674"/>
      <c r="FA355" s="674"/>
      <c r="FB355" s="674">
        <f>IF(Duombaze!EZ355="",0,INDEX(DU!I:I,MATCH(Duombaze!EZ355,DU!A:A,0),1))+IF(Duombaze!FA355="",0,INDEX(DU!I:I,MATCH(Duombaze!FA355,DU!A:A,0),1))</f>
        <v>0</v>
      </c>
      <c r="FC355" s="6">
        <f>IF(Duombaze!EZ355="",0,INDEX(DU!K:K,MATCH(Duombaze!EZ355,DU!A:A,0),1))+IF(Duombaze!FA355="",0,INDEX(DU!K:K,MATCH(Duombaze!FA355,DU!A:A,0),1))</f>
        <v>0</v>
      </c>
      <c r="FD355" s="179"/>
      <c r="FE355" s="179"/>
      <c r="FF355" s="179"/>
      <c r="FG355" s="179"/>
      <c r="FH355" s="179"/>
      <c r="FI355" s="179"/>
      <c r="FJ355" s="179"/>
      <c r="FK355" s="66"/>
      <c r="FL355" s="14"/>
      <c r="FM355" s="673"/>
      <c r="FN355" s="673"/>
      <c r="FO355" s="673"/>
      <c r="FP355" s="673"/>
      <c r="FQ355" s="673">
        <f>IF(Duombaze!FM355="",0,INDEX(DU!I:I,MATCH(Duombaze!FM355,DU!A:A,0),1))+IF(Duombaze!FN355="",0,INDEX(DU!I:I,MATCH(Duombaze!FN355,DU!A:A,0),1))+IF(Duombaze!FO355="",0,INDEX(DU!I:I,MATCH(Duombaze!FO355,DU!A:A,0),1))+IF(Duombaze!FP355="",0,INDEX(DU!I:I,MATCH(Duombaze!FP355,DU!A:A,0),1))</f>
        <v>0</v>
      </c>
      <c r="FR355" s="671">
        <f>IF(Duombaze!FM355="",0,INDEX(DU!K:K,MATCH(Duombaze!FM355,DU!A:A,0),1))+IF(Duombaze!FN355="",0,INDEX(DU!K:K,MATCH(Duombaze!FN355,DU!A:A,0),1))+IF(Duombaze!FO355="",0,INDEX(DU!K:K,MATCH(Duombaze!FO355,DU!A:A,0),1))+IF(Duombaze!FP355="",0,INDEX(DU!K:K,MATCH(Duombaze!FP355,DU!A:A,0),1))</f>
        <v>0</v>
      </c>
      <c r="FT355" s="101" t="s">
        <v>1432</v>
      </c>
      <c r="FU355" s="101"/>
      <c r="FY355" s="66" t="s">
        <v>497</v>
      </c>
      <c r="FZ355" s="4" t="str">
        <f>IF(FY355&lt;&gt;"",A359&amp;" "&amp;C359&amp;" "&amp;FY355,"")</f>
        <v>4 SPT12 Pneumatiniai stabdžiai 2 K su mechaniniu LSV</v>
      </c>
      <c r="GA355" s="6" t="s">
        <v>61</v>
      </c>
      <c r="GF355" s="6" t="str">
        <f>FY162</f>
        <v>Hidr.koja SIMOL H950 + HJ + kranas</v>
      </c>
      <c r="GG355" s="6" t="str">
        <f>IF(GF355&lt;&gt;"",A357&amp;" "&amp;C357&amp;" "&amp;GF355,"")</f>
        <v>2 SPT12 Hidr.koja SIMOL H950 + HJ + kranas</v>
      </c>
      <c r="GH355" s="6" t="str">
        <f>GA162</f>
        <v>ZM10AHKSIMH95K</v>
      </c>
    </row>
    <row r="356" spans="1:190" s="7" customFormat="1" ht="23.45" customHeight="1" x14ac:dyDescent="0.25">
      <c r="A356" s="42">
        <v>1</v>
      </c>
      <c r="B356" s="42" t="s">
        <v>789</v>
      </c>
      <c r="C356" s="12" t="s">
        <v>211</v>
      </c>
      <c r="D356" s="6" t="s">
        <v>2194</v>
      </c>
      <c r="E356" s="4" t="str">
        <f t="shared" si="158"/>
        <v xml:space="preserve">1 SPT12 Pagrindas, ašys 408E (bortai Furhmann) </v>
      </c>
      <c r="F356" s="6" t="s">
        <v>2213</v>
      </c>
      <c r="G356" s="643" t="s">
        <v>3254</v>
      </c>
      <c r="H356" s="643">
        <v>23109200</v>
      </c>
      <c r="I356" s="643"/>
      <c r="J356" s="643"/>
      <c r="K356" s="643"/>
      <c r="L356" s="643"/>
      <c r="M356" s="643"/>
      <c r="N356" s="643"/>
      <c r="O356" s="643"/>
      <c r="P356" s="640">
        <f>IF(Duombaze!G356="",0,INDEX(DU!I:I,MATCH(Duombaze!G356,DU!A:A,0),1))+IF(Duombaze!H356="",0,INDEX(DU!I:I*40,MATCH(Duombaze!H356,DU!A:A,0),1))+IF(Duombaze!I356="",0,INDEX(DU!I:I,MATCH(Duombaze!I356,DU!A:A,0),1))+IF(Duombaze!J356="",0,INDEX(DU!I:I,MATCH(Duombaze!J356,DU!A:A,0),1))+IF(Duombaze!K356="",0,INDEX(DU!I:I,MATCH(Duombaze!K356,DU!A:A,0),1))+IF(Duombaze!L356="",0,INDEX(DU!I:I,MATCH(Duombaze!L356,DU!A:A,0),1))+IF(Duombaze!M356="",0,INDEX(DU!I:I,MATCH(Duombaze!M356,DU!A:A,0),1))+IF(Duombaze!N356="",0,INDEX(DU!I:I,MATCH(Duombaze!N356,DU!A:A,0),1))+IF(Duombaze!O356="",0,INDEX(DU!I:I,MATCH(Duombaze!O356,DU!A:A,0),1))</f>
        <v>4910.8290283648603</v>
      </c>
      <c r="Q356" s="640">
        <f>IF(Duombaze!G356="",0,INDEX(DU!K:K,MATCH(Duombaze!G356,DU!A:A,0),1))+IF(Duombaze!H356="",0,INDEX(DU!K:K,MATCH(Duombaze!H356,DU!A:A,0),1))+IF(Duombaze!I356="",0,INDEX(DU!K:K,MATCH(Duombaze!I356,DU!A:A,0),1))+IF(Duombaze!J356="",0,INDEX(DU!K:K,MATCH(Duombaze!J356,DU!A:A,0),1))+IF(Duombaze!K356="",0,INDEX(DU!K:K,MATCH(Duombaze!K356,DU!A:A,0),1))+IF(Duombaze!L356="",0,INDEX(DU!K:K,MATCH(Duombaze!L356,DU!A:A,0),1))+IF(Duombaze!M356="",0,INDEX(DU!K:K,MATCH(Duombaze!M356,DU!A:A,0),1))+IF(Duombaze!N356="",0,INDEX(DU!K:K,MATCH(Duombaze!N356,DU!A:A,0),1))+IF(Duombaze!O356="",0,INDEX(DU!K:K,MATCH(Duombaze!O356,DU!A:A,0),1))</f>
        <v>511.17</v>
      </c>
      <c r="R356" s="6" t="s">
        <v>2039</v>
      </c>
      <c r="S356" s="48" t="s">
        <v>2040</v>
      </c>
      <c r="T356" s="883"/>
      <c r="U356" s="4">
        <f>IF(Duombaze!T356="",0,INDEX(DU!I:I,MATCH(Duombaze!T356,DU!A:A,0),1))</f>
        <v>0</v>
      </c>
      <c r="V356" s="4">
        <f>IF(Duombaze!T356="",0,INDEX(DU!K:K,MATCH(Duombaze!T356,DU!A:A,0),1))</f>
        <v>0</v>
      </c>
      <c r="W356" s="6"/>
      <c r="X356" s="6"/>
      <c r="Y356" s="858"/>
      <c r="Z356" s="66" t="s">
        <v>1823</v>
      </c>
      <c r="AA356" s="4" t="str">
        <f t="shared" si="164"/>
        <v xml:space="preserve">1 SPT12 Grąžulas amortizuojamas </v>
      </c>
      <c r="AB356" s="7" t="s">
        <v>1824</v>
      </c>
      <c r="AC356" s="7">
        <f>IF(Duombaze!AB356="",0,INDEX(DU!I:I,MATCH(Duombaze!AB356,DU!A:A,0),1))</f>
        <v>466.09095445672</v>
      </c>
      <c r="AD356" s="2">
        <f>IF(Duombaze!AB356="",0,INDEX(DU!K:K,MATCH(Duombaze!AB356,DU!A:A,0),1))</f>
        <v>67.2</v>
      </c>
      <c r="AE356" s="4"/>
      <c r="AF356" s="4" t="s">
        <v>2070</v>
      </c>
      <c r="AG356" s="6" t="s">
        <v>693</v>
      </c>
      <c r="AH356" s="4" t="str">
        <f t="shared" si="166"/>
        <v>1 SPT12 Bamperis galinis prisukamas</v>
      </c>
      <c r="AI356" s="6" t="s">
        <v>491</v>
      </c>
      <c r="AJ356" s="643" t="s">
        <v>491</v>
      </c>
      <c r="AK356" s="643"/>
      <c r="AL356" s="643"/>
      <c r="AM356" s="643">
        <f>IF(Duombaze!AJ356="",0,INDEX(DU!I:I,MATCH(Duombaze!AJ356,DU!A:A,0),1))+IF(Duombaze!AK356="",0,INDEX(DU!I:I,MATCH(Duombaze!AK356,DU!A:A,0),1))+IF(Duombaze!AL356="",0,INDEX(DU!I:I,MATCH(Duombaze!AL356,DU!A:A,0),1))</f>
        <v>125.78797130709999</v>
      </c>
      <c r="AN356" s="643">
        <f>IF(Duombaze!AJ356="",0,INDEX(DU!K:K,MATCH(Duombaze!AJ356,DU!A:A,0),1))+IF(Duombaze!AK356="",0,INDEX(DU!K:K,MATCH(Duombaze!AK356,DU!A:A,0),1))+IF(Duombaze!AL356="",0,INDEX(DU!K:K,MATCH(Duombaze!AL356,DU!A:A,0),1))</f>
        <v>23.17</v>
      </c>
      <c r="AO356" s="6"/>
      <c r="AP356" s="6" t="s">
        <v>2075</v>
      </c>
      <c r="AQ356" s="6" t="s">
        <v>438</v>
      </c>
      <c r="AR356" s="4" t="str">
        <f t="shared" si="170"/>
        <v>1 SPT12 Pagrindo hidraulines jungtys</v>
      </c>
      <c r="AS356" s="6" t="s">
        <v>492</v>
      </c>
      <c r="AT356" s="643" t="s">
        <v>492</v>
      </c>
      <c r="AU356" s="643"/>
      <c r="AV356" s="643"/>
      <c r="AW356" s="643"/>
      <c r="AX356" s="643"/>
      <c r="AY356" s="643"/>
      <c r="AZ356" s="643"/>
      <c r="BA356" s="643"/>
      <c r="BB356" s="643"/>
      <c r="BC356" s="643">
        <f>IF(Duombaze!AT356="",0,INDEX(DU!I:I,MATCH(Duombaze!AT356,DU!A:A,0),1))+IF(Duombaze!AU356="",0,INDEX(DU!I:I,MATCH(Duombaze!AU356,DU!A:A,0),1))+IF(Duombaze!AV356="",0,INDEX(DU!I:I,MATCH(Duombaze!AV356,DU!A:A,0),1))+IF(Duombaze!AW356="",0,INDEX(DU!I:I,MATCH(Duombaze!AW356,DU!A:A,0),1))+IF(Duombaze!AX356="",0,INDEX(DU!I:I,MATCH(Duombaze!AX356,DU!A:A,0),1))+IF(Duombaze!AY356="",0,INDEX(DU!I:I,MATCH(Duombaze!AY356,DU!A:A,0),1))+IF(Duombaze!AZ356="",0,INDEX(DU!I:I,MATCH(Duombaze!AZ356,DU!A:A,0),1))+IF(Duombaze!BA356="",0,INDEX(DU!I:I,MATCH(Duombaze!BA356,DU!A:A,0),1))+IF(Duombaze!BB356="",0,INDEX(DU!I:I,MATCH(Duombaze!BB356,DU!A:A,0),1))</f>
        <v>28.079000000000001</v>
      </c>
      <c r="BD356" s="640">
        <f>IF(Duombaze!AT356="",0,INDEX(DU!K:K,MATCH(Duombaze!AT356,DU!A:A,0),1))+IF(Duombaze!AU356="",0,INDEX(DU!K:K,MATCH(Duombaze!AU356,DU!A:A,0),1))+IF(Duombaze!AV356="",0,INDEX(DU!K:K,MATCH(Duombaze!AV356,DU!A:A,0),1))+IF(Duombaze!AW356="",0,INDEX(DU!K:K,MATCH(Duombaze!AW356,DU!A:A,0),1))+IF(Duombaze!AX356="",0,INDEX(DU!K:K,MATCH(Duombaze!AX356,DU!A:A,0),1))+IF(Duombaze!AY356="",0,INDEX(DU!K:K,MATCH(Duombaze!AY356,DU!A:A,0),1))+IF(Duombaze!AZ356="",0,INDEX(DU!K:K,MATCH(Duombaze!AZ356,DU!A:A,0),1))+IF(Duombaze!BA356="",0,INDEX(DU!K:K,MATCH(Duombaze!BA356,DU!A:A,0),1))+IF(Duombaze!BB356="",0,INDEX(DU!K:K,MATCH(Duombaze!BB356,DU!A:A,0),1))</f>
        <v>0</v>
      </c>
      <c r="BE356" s="6"/>
      <c r="BF356" s="6"/>
      <c r="BG356" s="660" t="s">
        <v>55</v>
      </c>
      <c r="BH356" s="4" t="str">
        <f t="shared" si="171"/>
        <v>1 SPT12 Hidrauliniai stabdžiai</v>
      </c>
      <c r="BI356" s="6" t="s">
        <v>1769</v>
      </c>
      <c r="BJ356" s="643" t="s">
        <v>2992</v>
      </c>
      <c r="BK356" s="643" t="s">
        <v>3006</v>
      </c>
      <c r="BL356" s="643" t="s">
        <v>2995</v>
      </c>
      <c r="BM356" s="643">
        <f>IF(Duombaze!BJ356="",0,INDEX(DU!I:I,MATCH(Duombaze!BJ356,DU!A:A,0),1))+IF(Duombaze!BK356="",0,INDEX(DU!I:I,MATCH(Duombaze!BK356,DU!A:A,0),1))+IF(Duombaze!BL356="",0,INDEX(DU!I:I,MATCH(Duombaze!BL356,DU!A:A,0),1))</f>
        <v>239.61957280000001</v>
      </c>
      <c r="BN356" s="640">
        <f>IF(Duombaze!BJ356="",0,INDEX(DU!K:K,MATCH(Duombaze!BJ356,DU!A:A,0),1))+IF(Duombaze!BK356="",0,INDEX(DU!K:K,MATCH(Duombaze!BK356,DU!A:A,0),1))+IF(Duombaze!BL356="",0,INDEX(DU!K:K,MATCH(Duombaze!BL356,DU!A:A,0),1))</f>
        <v>62.099999999999994</v>
      </c>
      <c r="BO356" s="6"/>
      <c r="BP356" s="6" t="s">
        <v>2109</v>
      </c>
      <c r="BQ356" s="6" t="str">
        <f>BQ175</f>
        <v>Stabdžių išvadai hidrauliniai</v>
      </c>
      <c r="BR356" s="6" t="str">
        <f t="shared" si="167"/>
        <v>1 SPT12 Stabdžių išvadai hidrauliniai</v>
      </c>
      <c r="BS356" s="6" t="str">
        <f>BS175</f>
        <v>ZU30ASPC14SIH0 + ZC40ASPC1620IJ</v>
      </c>
      <c r="BT356" s="6" t="s">
        <v>3035</v>
      </c>
      <c r="BU356" s="6" t="s">
        <v>3034</v>
      </c>
      <c r="BV356" s="6"/>
      <c r="BW356" s="6">
        <f>IF(Duombaze!BT356="",0,INDEX(DU!I:I,MATCH(Duombaze!BT356,DU!A:A,0),1))+IF(Duombaze!BU356="",0,INDEX(DU!I:I,MATCH(Duombaze!BU356,DU!A:A,0),1))+IF(Duombaze!BV356="",0,INDEX(DU!I:I,MATCH(Duombaze!BV356,DU!A:A,0),1))</f>
        <v>28.7798954069915</v>
      </c>
      <c r="BX356" s="6">
        <f>IF(Duombaze!BT356="",0,INDEX(DU!K:K,MATCH(Duombaze!BT356,DU!A:A,0),1))+IF(Duombaze!BU356="",0,INDEX(DU!K:K,MATCH(Duombaze!BU356,DU!A:A,0),1))+IF(Duombaze!BV356="",0,INDEX(DU!K:K,MATCH(Duombaze!BV356,DU!A:A,0),1))</f>
        <v>11</v>
      </c>
      <c r="BY356" s="6"/>
      <c r="BZ356" s="6"/>
      <c r="CA356" s="6" t="str">
        <f>CA162</f>
        <v>Mechaninė koja-kėliklis</v>
      </c>
      <c r="CB356" s="6" t="str">
        <f t="shared" si="168"/>
        <v>1 SPT12 Mechaninė koja-kėliklis</v>
      </c>
      <c r="CC356" s="6" t="str">
        <f>CC162</f>
        <v>ZM0MECH0ATRAKJ</v>
      </c>
      <c r="CD356" s="6">
        <f>IF(Duombaze!CC356="",0,INDEX(DU!I:I,MATCH(Duombaze!CC356,DU!A:A,0),1))</f>
        <v>67.253749472556606</v>
      </c>
      <c r="CE356" s="4">
        <f>IF(Duombaze!CC356="",0,INDEX(DU!K:K,MATCH(Duombaze!CC356,DU!A:A,0),1))</f>
        <v>9.7200000000000006</v>
      </c>
      <c r="CF356" s="6"/>
      <c r="CG356" s="6" t="s">
        <v>2124</v>
      </c>
      <c r="CH356" s="6" t="str">
        <f>CH162</f>
        <v>Priekinė kilpa UMEGA D-50 (plokštelė 145x145)</v>
      </c>
      <c r="CI356" s="4" t="str">
        <f t="shared" si="172"/>
        <v>1 SPT12 Priekinė kilpa UMEGA D-50 (plokštelė 145x145)</v>
      </c>
      <c r="CJ356" s="6" t="str">
        <f>CJ162</f>
        <v>ZC40ASPC16CPKU</v>
      </c>
      <c r="CK356" s="6">
        <f>IF(Duombaze!CJ356="",0,INDEX(DU!I:I,MATCH(Duombaze!CJ356,DU!A:A,0),1))</f>
        <v>71.836726290849597</v>
      </c>
      <c r="CL356" s="4">
        <f>IF(Duombaze!CJ356="",0,INDEX(DU!K:K,MATCH(Duombaze!CJ356,DU!A:A,0),1))</f>
        <v>20.63</v>
      </c>
      <c r="CM356" s="6"/>
      <c r="CN356" s="6" t="s">
        <v>2108</v>
      </c>
      <c r="CO356" s="6" t="s">
        <v>716</v>
      </c>
      <c r="CP356" s="4" t="str">
        <f t="shared" si="173"/>
        <v>1 SPT12  Rankinis stabdis puspriekabėm</v>
      </c>
      <c r="CQ356" s="6" t="s">
        <v>1597</v>
      </c>
      <c r="CR356" s="641" t="s">
        <v>1597</v>
      </c>
      <c r="CS356" s="641"/>
      <c r="CT356" s="641">
        <f>IF(Duombaze!CR356="",0,INDEX(DU!I:I,MATCH(Duombaze!CR356,DU!A:A,0),1))+IF(Duombaze!CS356="",0,INDEX(DU!I:I,MATCH(Duombaze!CS356,DU!A:A,0),1))</f>
        <v>39.4337023688134</v>
      </c>
      <c r="CU356" s="6">
        <f>IF(Duombaze!CR356="",0,INDEX(DU!K:K,MATCH(Duombaze!CR356,DU!A:A,0),1))+IF(Duombaze!CS356="",0,INDEX(DU!K:K,MATCH(Duombaze!CS356,DU!A:A,0),1))</f>
        <v>35.47</v>
      </c>
      <c r="CV356" s="101"/>
      <c r="CW356" s="101"/>
      <c r="DA356" s="677"/>
      <c r="DB356" s="677"/>
      <c r="DC356" s="677">
        <f>IF(Duombaze!DA356="",0,INDEX(DU!I:I,MATCH(Duombaze!DA356,DU!A:A,0),1))+IF(Duombaze!DB356="",0,INDEX(DU!I:I,MATCH(Duombaze!DB356,DU!A:A,0),1))</f>
        <v>0</v>
      </c>
      <c r="DD356" s="6">
        <f>IF(Duombaze!DA356="",0,INDEX(DU!K:K,MATCH(Duombaze!DA356,DU!A:A,0),1))+IF(Duombaze!DB356="",0,INDEX(DU!K:K,MATCH(Duombaze!DB356,DU!A:A,0),1))</f>
        <v>0</v>
      </c>
      <c r="DG356" s="19" t="s">
        <v>8188</v>
      </c>
      <c r="DH356" s="6" t="str">
        <f t="shared" si="174"/>
        <v>1 SPT12 Tentas ir aikštelė (su atlenk. centriniu vamzdžiu, smailėjantis)</v>
      </c>
      <c r="DI356" s="6" t="s">
        <v>2898</v>
      </c>
      <c r="DJ356" s="677" t="s">
        <v>500</v>
      </c>
      <c r="DK356" s="679"/>
      <c r="DL356" s="679">
        <f>IF(Duombaze!DJ356="",0,INDEX(DU!I:I,MATCH(Duombaze!DJ356,DU!A:A,0),1))+IF(Duombaze!DK356="",0,INDEX(DU!I:I,MATCH(Duombaze!DK356,DU!A:A,0),1))</f>
        <v>235.31248552446601</v>
      </c>
      <c r="DM356" s="6">
        <f>IF(Duombaze!DJ356="",0,INDEX(DU!K:K,MATCH(Duombaze!DJ356,DU!A:A,0),1))+IF(Duombaze!DK356="",0,INDEX(DU!K:K,MATCH(Duombaze!DK356,DU!A:A,0),1))</f>
        <v>81.09</v>
      </c>
      <c r="DN356" s="48" t="s">
        <v>2164</v>
      </c>
      <c r="DO356" s="48"/>
      <c r="DP356" s="48" t="str">
        <f>DP344</f>
        <v>Apšvietimas su atšvaistais LT-LV</v>
      </c>
      <c r="DQ356" s="4" t="str">
        <f t="shared" si="175"/>
        <v>1 SPT12 Apšvietimas su atšvaistais LT-LV</v>
      </c>
      <c r="DR356" s="66" t="str">
        <f>DR344</f>
        <v>ZT30AZIBATV000</v>
      </c>
      <c r="DS356" s="694" t="s">
        <v>482</v>
      </c>
      <c r="DT356" s="694"/>
      <c r="DU356" s="694"/>
      <c r="DV356" s="694"/>
      <c r="DW356" s="694">
        <f>IF(Duombaze!DS356="",0,INDEX(DU!I:I,MATCH(Duombaze!DS356,DU!A:A,0),1))+IF(Duombaze!DT356="",0,INDEX(DU!I:I,MATCH(Duombaze!DT356,DU!A:A,0),1))+IF(Duombaze!DU356="",0,INDEX(DU!I:I,MATCH(Duombaze!DU356,DU!A:A,0),1))+IF(Duombaze!DV356="",0,INDEX(DU!I:I,MATCH(Duombaze!DV356,DU!A:A,0),1))</f>
        <v>56.654455279503097</v>
      </c>
      <c r="DX356" s="640">
        <f>IF(Duombaze!DS356="",0,INDEX(DU!K:K,MATCH(Duombaze!DS356,DU!A:A,0),1))+IF(Duombaze!DT356="",0,INDEX(DU!K:K,MATCH(Duombaze!DT356,DU!A:A,0),1))+IF(Duombaze!DU356="",0,INDEX(DU!K:K,MATCH(Duombaze!DU356,DU!A:A,0),1))+IF(Duombaze!DV356="",0,INDEX(DU!K:KH,MATCH(Duombaze!DV356,DU!A:A,0),1))</f>
        <v>0</v>
      </c>
      <c r="DY356" s="66"/>
      <c r="DZ356" s="66"/>
      <c r="EA356" s="6" t="str">
        <f>EA440</f>
        <v>Tempimo kilpa RIMA</v>
      </c>
      <c r="EB356" s="6" t="str">
        <f t="shared" si="160"/>
        <v>1 SPT12 Tempimo kilpa RIMA</v>
      </c>
      <c r="EC356" s="6" t="str">
        <f>EC440</f>
        <v>ZP30ATKR000000</v>
      </c>
      <c r="ED356" s="6">
        <f>IF(Duombaze!EC356="",0,INDEX(DU!I:I,MATCH(Duombaze!EC356,DU!A:A,0),1))</f>
        <v>96.472733333333295</v>
      </c>
      <c r="EE356" s="640">
        <f>IF(Duombaze!EC356="",0,INDEX(DU!K:K,MATCH(Duombaze!EC356,DU!A:A,0),1))</f>
        <v>23.17</v>
      </c>
      <c r="EF356" s="6"/>
      <c r="EG356" s="6"/>
      <c r="EH356" s="6" t="s">
        <v>614</v>
      </c>
      <c r="EI356" s="4" t="str">
        <f t="shared" si="169"/>
        <v>1 SPT12 Lipdukai Lenkiški</v>
      </c>
      <c r="EJ356" s="179" t="s">
        <v>502</v>
      </c>
      <c r="EK356" s="700" t="s">
        <v>502</v>
      </c>
      <c r="EL356" s="700"/>
      <c r="EM356" s="700"/>
      <c r="EN356" s="700">
        <f>IF(Duombaze!EK356="",0,INDEX(DU!I:I,MATCH(Duombaze!EK356,DU!A:A,0),1))+IF(Duombaze!EL356="",0,INDEX(DU!I:I,MATCH(Duombaze!EL356,DU!A:A,0),1))+IF(Duombaze!EM356="",0,INDEX(DU!I:I,MATCH(Duombaze!EM356,DU!A:A,0),1))</f>
        <v>30.154081112</v>
      </c>
      <c r="EO356" s="6">
        <f>IF(Duombaze!EK356="",0,INDEX(DU!K:K,MATCH(Duombaze!EK356,DU!A:A,0),1))+IF(Duombaze!EL356="",0,INDEX(DU!K:K,MATCH(Duombaze!EL356,DU!A:A,0),1))+IF(Duombaze!EM356="",0,INDEX(DU!K:K,MATCH(Duombaze!EM356,DU!A:A,0),1))</f>
        <v>0</v>
      </c>
      <c r="EP356" s="6"/>
      <c r="EQ356" s="6"/>
      <c r="ER356" s="6" t="s">
        <v>1497</v>
      </c>
      <c r="ES356" s="4" t="str">
        <f t="shared" si="161"/>
        <v>1 SPT12 Montuojami</v>
      </c>
      <c r="ET356" s="6"/>
      <c r="EU356" s="6"/>
      <c r="EV356" s="6"/>
      <c r="EW356" s="6" t="s">
        <v>310</v>
      </c>
      <c r="EX356" s="6" t="str">
        <f t="shared" si="163"/>
        <v>1 SPT12 Purvasaugių komplektas 550 ratams (ketvirtiniai 1/4)</v>
      </c>
      <c r="EY356" s="6" t="s">
        <v>339</v>
      </c>
      <c r="EZ356" s="674" t="s">
        <v>339</v>
      </c>
      <c r="FA356" s="674"/>
      <c r="FB356" s="674">
        <f>IF(Duombaze!EZ356="",0,INDEX(DU!I:I,MATCH(Duombaze!EZ356,DU!A:A,0),1))+IF(Duombaze!FA356="",0,INDEX(DU!I:I,MATCH(Duombaze!FA356,DU!A:A,0),1))</f>
        <v>35.086440000000003</v>
      </c>
      <c r="FC356" s="6">
        <f>IF(Duombaze!EZ356="",0,INDEX(DU!K:K,MATCH(Duombaze!EZ356,DU!A:A,0),1))+IF(Duombaze!FA356="",0,INDEX(DU!K:K,MATCH(Duombaze!FA356,DU!A:A,0),1))</f>
        <v>9.33</v>
      </c>
      <c r="FD356" s="179"/>
      <c r="FE356" s="179"/>
      <c r="FF356" s="179"/>
      <c r="FG356" s="179"/>
      <c r="FH356" s="179"/>
      <c r="FI356" s="179"/>
      <c r="FJ356" s="179"/>
      <c r="FK356" s="66"/>
      <c r="FL356" s="14"/>
      <c r="FM356" s="673"/>
      <c r="FN356" s="673"/>
      <c r="FO356" s="673"/>
      <c r="FP356" s="673"/>
      <c r="FQ356" s="673">
        <f>IF(Duombaze!FM356="",0,INDEX(DU!I:I,MATCH(Duombaze!FM356,DU!A:A,0),1))+IF(Duombaze!FN356="",0,INDEX(DU!I:I,MATCH(Duombaze!FN356,DU!A:A,0),1))+IF(Duombaze!FO356="",0,INDEX(DU!I:I,MATCH(Duombaze!FO356,DU!A:A,0),1))+IF(Duombaze!FP356="",0,INDEX(DU!I:I,MATCH(Duombaze!FP356,DU!A:A,0),1))</f>
        <v>0</v>
      </c>
      <c r="FR356" s="671">
        <f>IF(Duombaze!FM356="",0,INDEX(DU!K:K,MATCH(Duombaze!FM356,DU!A:A,0),1))+IF(Duombaze!FN356="",0,INDEX(DU!K:K,MATCH(Duombaze!FN356,DU!A:A,0),1))+IF(Duombaze!FO356="",0,INDEX(DU!K:K,MATCH(Duombaze!FO356,DU!A:A,0),1))+IF(Duombaze!FP356="",0,INDEX(DU!K:K,MATCH(Duombaze!FP356,DU!A:A,0),1))</f>
        <v>0</v>
      </c>
      <c r="FT356" s="101" t="s">
        <v>53</v>
      </c>
      <c r="FU356" s="101" t="s">
        <v>49</v>
      </c>
      <c r="FY356" s="7" t="s">
        <v>1829</v>
      </c>
      <c r="FZ356" s="4" t="str">
        <f>IF(FY356&lt;&gt;"",A361&amp;" "&amp;C361&amp;" "&amp;FY356,"")</f>
        <v xml:space="preserve">6 SPT12 Pneumatiniai stabdžiai 2K Haldex su autom. LSV 0,4s + priek. Ašies slėgio vožt. </v>
      </c>
      <c r="GA356" s="4" t="str">
        <f>GA166</f>
        <v>ZU3APSHLDXAL04 + ZM0PR0SLV0ZT0H</v>
      </c>
    </row>
    <row r="357" spans="1:190" s="7" customFormat="1" ht="30" customHeight="1" x14ac:dyDescent="0.25">
      <c r="A357" s="42">
        <v>2</v>
      </c>
      <c r="B357" s="42" t="s">
        <v>789</v>
      </c>
      <c r="C357" s="12" t="s">
        <v>211</v>
      </c>
      <c r="D357" s="6" t="s">
        <v>2195</v>
      </c>
      <c r="E357" s="4" t="str">
        <f t="shared" si="158"/>
        <v xml:space="preserve">2 SPT12 Pagrindas, ašys 408E (bortai Pronar) </v>
      </c>
      <c r="F357" s="6" t="s">
        <v>2214</v>
      </c>
      <c r="G357" s="643" t="s">
        <v>3255</v>
      </c>
      <c r="H357" s="643">
        <v>23109200</v>
      </c>
      <c r="I357" s="643"/>
      <c r="J357" s="643"/>
      <c r="K357" s="643"/>
      <c r="L357" s="643"/>
      <c r="M357" s="643"/>
      <c r="N357" s="643"/>
      <c r="O357" s="643"/>
      <c r="P357" s="640">
        <f>IF(Duombaze!G357="",0,INDEX(DU!I:I,MATCH(Duombaze!G357,DU!A:A,0),1))+IF(Duombaze!H357="",0,INDEX(DU!I:I*40,MATCH(Duombaze!H357,DU!A:A,0),1))+IF(Duombaze!I357="",0,INDEX(DU!I:I,MATCH(Duombaze!I357,DU!A:A,0),1))+IF(Duombaze!J357="",0,INDEX(DU!I:I,MATCH(Duombaze!J357,DU!A:A,0),1))+IF(Duombaze!K357="",0,INDEX(DU!I:I,MATCH(Duombaze!K357,DU!A:A,0),1))+IF(Duombaze!L357="",0,INDEX(DU!I:I,MATCH(Duombaze!L357,DU!A:A,0),1))+IF(Duombaze!M357="",0,INDEX(DU!I:I,MATCH(Duombaze!M357,DU!A:A,0),1))+IF(Duombaze!N357="",0,INDEX(DU!I:I,MATCH(Duombaze!N357,DU!A:A,0),1))+IF(Duombaze!O357="",0,INDEX(DU!I:I,MATCH(Duombaze!O357,DU!A:A,0),1))</f>
        <v>4586.93502774027</v>
      </c>
      <c r="Q357" s="640">
        <f>IF(Duombaze!G357="",0,INDEX(DU!K:K,MATCH(Duombaze!G357,DU!A:A,0),1))+IF(Duombaze!H357="",0,INDEX(DU!K:K,MATCH(Duombaze!H357,DU!A:A,0),1))+IF(Duombaze!I357="",0,INDEX(DU!K:K,MATCH(Duombaze!I357,DU!A:A,0),1))+IF(Duombaze!J357="",0,INDEX(DU!K:K,MATCH(Duombaze!J357,DU!A:A,0),1))+IF(Duombaze!K357="",0,INDEX(DU!K:K,MATCH(Duombaze!K357,DU!A:A,0),1))+IF(Duombaze!L357="",0,INDEX(DU!K:K,MATCH(Duombaze!L357,DU!A:A,0),1))+IF(Duombaze!M357="",0,INDEX(DU!K:K,MATCH(Duombaze!M357,DU!A:A,0),1))+IF(Duombaze!N357="",0,INDEX(DU!K:K,MATCH(Duombaze!N357,DU!A:A,0),1))+IF(Duombaze!O357="",0,INDEX(DU!K:K,MATCH(Duombaze!O357,DU!A:A,0),1))</f>
        <v>511.17</v>
      </c>
      <c r="R357" s="4"/>
      <c r="S357" s="14"/>
      <c r="T357" s="882"/>
      <c r="U357" s="4">
        <f>IF(Duombaze!T357="",0,INDEX(DU!I:I,MATCH(Duombaze!T357,DU!A:A,0),1))</f>
        <v>0</v>
      </c>
      <c r="V357" s="4">
        <f>IF(Duombaze!T357="",0,INDEX(DU!K:K,MATCH(Duombaze!T357,DU!A:A,0),1))</f>
        <v>0</v>
      </c>
      <c r="W357" s="4"/>
      <c r="X357" s="4"/>
      <c r="Y357" s="857"/>
      <c r="Z357" s="66" t="s">
        <v>1825</v>
      </c>
      <c r="AA357" s="4" t="str">
        <f t="shared" si="164"/>
        <v xml:space="preserve">2 SPT12 Grąžulas neamortizuojamas </v>
      </c>
      <c r="AB357" s="6" t="s">
        <v>1830</v>
      </c>
      <c r="AC357" s="6">
        <f>IF(Duombaze!AB357="",0,INDEX(DU!I:I,MATCH(Duombaze!AB357,DU!A:A,0),1))</f>
        <v>124.041023830078</v>
      </c>
      <c r="AD357" s="2">
        <f>IF(Duombaze!AB357="",0,INDEX(DU!K:K,MATCH(Duombaze!AB357,DU!A:A,0),1))</f>
        <v>17.38</v>
      </c>
      <c r="AE357" s="6"/>
      <c r="AF357" s="6" t="s">
        <v>2065</v>
      </c>
      <c r="AG357" s="6"/>
      <c r="AH357" s="4" t="str">
        <f t="shared" si="166"/>
        <v/>
      </c>
      <c r="AI357" s="6"/>
      <c r="AJ357" s="643"/>
      <c r="AK357" s="643"/>
      <c r="AL357" s="643"/>
      <c r="AM357" s="643">
        <f>IF(Duombaze!AJ357="",0,INDEX(DU!I:I,MATCH(Duombaze!AJ357,DU!A:A,0),1))+IF(Duombaze!AK357="",0,INDEX(DU!I:I,MATCH(Duombaze!AK357,DU!A:A,0),1))+IF(Duombaze!AL357="",0,INDEX(DU!I:I,MATCH(Duombaze!AL357,DU!A:A,0),1))</f>
        <v>0</v>
      </c>
      <c r="AN357" s="643">
        <f>IF(Duombaze!AJ357="",0,INDEX(DU!K:K,MATCH(Duombaze!AJ357,DU!A:A,0),1))+IF(Duombaze!AK357="",0,INDEX(DU!K:K,MATCH(Duombaze!AK357,DU!A:A,0),1))+IF(Duombaze!AL357="",0,INDEX(DU!K:K,MATCH(Duombaze!AL357,DU!A:A,0),1))</f>
        <v>0</v>
      </c>
      <c r="AO357" s="6"/>
      <c r="AP357" s="6"/>
      <c r="AQ357" s="6" t="s">
        <v>493</v>
      </c>
      <c r="AR357" s="4" t="str">
        <f t="shared" si="170"/>
        <v>2 SPT12 Pagrindo hidraulines jungtys + Kėbulo išvertimo išvadas</v>
      </c>
      <c r="AS357" s="6" t="s">
        <v>494</v>
      </c>
      <c r="AT357" s="643" t="s">
        <v>492</v>
      </c>
      <c r="AU357" s="643" t="s">
        <v>2979</v>
      </c>
      <c r="AV357" s="643" t="s">
        <v>2962</v>
      </c>
      <c r="AW357" s="643"/>
      <c r="AX357" s="643"/>
      <c r="AY357" s="643"/>
      <c r="AZ357" s="643"/>
      <c r="BA357" s="643"/>
      <c r="BB357" s="643"/>
      <c r="BC357" s="643">
        <f>IF(Duombaze!AT357="",0,INDEX(DU!I:I,MATCH(Duombaze!AT357,DU!A:A,0),1))+IF(Duombaze!AU357="",0,INDEX(DU!I:I,MATCH(Duombaze!AU357,DU!A:A,0),1))+IF(Duombaze!AV357="",0,INDEX(DU!I:I,MATCH(Duombaze!AV357,DU!A:A,0),1))+IF(Duombaze!AW357="",0,INDEX(DU!I:I,MATCH(Duombaze!AW357,DU!A:A,0),1))+IF(Duombaze!AX357="",0,INDEX(DU!I:I,MATCH(Duombaze!AX357,DU!A:A,0),1))+IF(Duombaze!AY357="",0,INDEX(DU!I:I,MATCH(Duombaze!AY357,DU!A:A,0),1))+IF(Duombaze!AZ357="",0,INDEX(DU!I:I,MATCH(Duombaze!AZ357,DU!A:A,0),1))+IF(Duombaze!BA357="",0,INDEX(DU!I:I,MATCH(Duombaze!BA357,DU!A:A,0),1))+IF(Duombaze!BB357="",0,INDEX(DU!I:I,MATCH(Duombaze!BB357,DU!A:A,0),1))</f>
        <v>98.960800000000006</v>
      </c>
      <c r="BD357" s="640">
        <f>IF(Duombaze!AT357="",0,INDEX(DU!K:K,MATCH(Duombaze!AT357,DU!A:A,0),1))+IF(Duombaze!AU357="",0,INDEX(DU!K:K,MATCH(Duombaze!AU357,DU!A:A,0),1))+IF(Duombaze!AV357="",0,INDEX(DU!K:K,MATCH(Duombaze!AV357,DU!A:A,0),1))+IF(Duombaze!AW357="",0,INDEX(DU!K:K,MATCH(Duombaze!AW357,DU!A:A,0),1))+IF(Duombaze!AX357="",0,INDEX(DU!K:K,MATCH(Duombaze!AX357,DU!A:A,0),1))+IF(Duombaze!AY357="",0,INDEX(DU!K:K,MATCH(Duombaze!AY357,DU!A:A,0),1))+IF(Duombaze!AZ357="",0,INDEX(DU!K:K,MATCH(Duombaze!AZ357,DU!A:A,0),1))+IF(Duombaze!BA357="",0,INDEX(DU!K:K,MATCH(Duombaze!BA357,DU!A:A,0),1))+IF(Duombaze!BB357="",0,INDEX(DU!K:K,MATCH(Duombaze!BB357,DU!A:A,0),1))</f>
        <v>8.69</v>
      </c>
      <c r="BE357" s="6"/>
      <c r="BF357" s="6"/>
      <c r="BG357" s="660" t="s">
        <v>2719</v>
      </c>
      <c r="BH357" s="4" t="str">
        <f t="shared" si="171"/>
        <v>2 SPT12 Pneumatiniai - hidrauliniai stabdžiai (auto pneumo LSV + 2x0,4s)</v>
      </c>
      <c r="BI357" s="4" t="str">
        <f>BI164</f>
        <v>ZU30ASPC14PHS2 + ZC10ASPC1016PH</v>
      </c>
      <c r="BJ357" s="640" t="s">
        <v>2998</v>
      </c>
      <c r="BK357" s="640" t="s">
        <v>2999</v>
      </c>
      <c r="BL357" s="640"/>
      <c r="BM357" s="640">
        <f>IF(Duombaze!BJ357="",0,INDEX(DU!I:I,MATCH(Duombaze!BJ357,DU!A:A,0),1))+IF(Duombaze!BK357="",0,INDEX(DU!I:I,MATCH(Duombaze!BK357,DU!A:A,0),1))+IF(Duombaze!BL357="",0,INDEX(DU!I:I,MATCH(Duombaze!BL357,DU!A:A,0),1))</f>
        <v>822.21972000000005</v>
      </c>
      <c r="BN357" s="640">
        <f>IF(Duombaze!BJ357="",0,INDEX(DU!K:K,MATCH(Duombaze!BJ357,DU!A:A,0),1))+IF(Duombaze!BK357="",0,INDEX(DU!K:K,MATCH(Duombaze!BK357,DU!A:A,0),1))+IF(Duombaze!BL357="",0,INDEX(DU!K:K,MATCH(Duombaze!BL357,DU!A:A,0),1))</f>
        <v>87.69</v>
      </c>
      <c r="BO357" s="6"/>
      <c r="BP357" s="6"/>
      <c r="BQ357" s="4" t="s">
        <v>2728</v>
      </c>
      <c r="BR357" s="6" t="str">
        <f t="shared" si="167"/>
        <v>2 SPT12 Stabdžių išvadai pneumatiniai - hidrauliniai komplektams</v>
      </c>
      <c r="BS357" s="4" t="s">
        <v>2729</v>
      </c>
      <c r="BT357" s="4" t="s">
        <v>3038</v>
      </c>
      <c r="BU357" s="4" t="s">
        <v>3034</v>
      </c>
      <c r="BV357" s="4">
        <v>23705201</v>
      </c>
      <c r="BW357" s="4">
        <f>IF(Duombaze!BT357="",0,INDEX(DU!I:I,MATCH(Duombaze!BT357,DU!A:A,0),1))+IF(Duombaze!BU357="",0,INDEX(DU!I:I,MATCH(Duombaze!BU357,DU!A:A,0),1))+IF(Duombaze!BV357="",0,INDEX(DU!I:I,MATCH(Duombaze!BV357,DU!A:A,0),1))</f>
        <v>90.255595406991503</v>
      </c>
      <c r="BX357" s="6">
        <f>IF(Duombaze!BT357="",0,INDEX(DU!K:K,MATCH(Duombaze!BT357,DU!A:A,0),1))+IF(Duombaze!BU357="",0,INDEX(DU!K:K,MATCH(Duombaze!BU357,DU!A:A,0),1))+IF(Duombaze!BV357="",0,INDEX(DU!K:K,MATCH(Duombaze!BV357,DU!A:A,0),1))</f>
        <v>11.59</v>
      </c>
      <c r="BY357" s="6"/>
      <c r="BZ357" s="6"/>
      <c r="CA357" s="7" t="s">
        <v>2748</v>
      </c>
      <c r="CB357" s="6" t="str">
        <f t="shared" si="168"/>
        <v>2 SPT12 Hidr.koja SIMOL H1160P PASTIPRINTA (HJ+kranas)</v>
      </c>
      <c r="CC357" s="7" t="s">
        <v>2647</v>
      </c>
      <c r="CD357" s="7">
        <f>IF(Duombaze!CC357="",0,INDEX(DU!I:I,MATCH(Duombaze!CC357,DU!A:A,0),1))</f>
        <v>202.668286325791</v>
      </c>
      <c r="CE357" s="4">
        <f>IF(Duombaze!CC357="",0,INDEX(DU!K:K,MATCH(Duombaze!CC357,DU!A:A,0),1))</f>
        <v>11.61</v>
      </c>
      <c r="CF357" s="6"/>
      <c r="CG357" s="6" t="s">
        <v>2109</v>
      </c>
      <c r="CH357" s="6" t="str">
        <f>CH163</f>
        <v>Priekinė kilpa DIN11026 D-40 (3000 kg.)</v>
      </c>
      <c r="CI357" s="4" t="str">
        <f t="shared" si="172"/>
        <v>2 SPT12 Priekinė kilpa DIN11026 D-40 (3000 kg.)</v>
      </c>
      <c r="CJ357" s="6" t="str">
        <f>CJ163</f>
        <v>ZC30ACPKL40000</v>
      </c>
      <c r="CK357" s="6">
        <f>IF(Duombaze!CJ357="",0,INDEX(DU!I:I,MATCH(Duombaze!CJ357,DU!A:A,0),1))</f>
        <v>188.11199999999999</v>
      </c>
      <c r="CL357" s="4">
        <f>IF(Duombaze!CJ357="",0,INDEX(DU!K:K,MATCH(Duombaze!CJ357,DU!A:A,0),1))</f>
        <v>8.69</v>
      </c>
      <c r="CM357" s="6"/>
      <c r="CN357" s="6"/>
      <c r="CO357" s="2" t="s">
        <v>1537</v>
      </c>
      <c r="CP357" s="4" t="str">
        <f t="shared" si="173"/>
        <v>2 SPT12 Atsparos</v>
      </c>
      <c r="CQ357" s="6" t="s">
        <v>1471</v>
      </c>
      <c r="CR357" s="643" t="s">
        <v>1471</v>
      </c>
      <c r="CS357" s="643"/>
      <c r="CT357" s="643">
        <f>IF(Duombaze!CR357="",0,INDEX(DU!I:I,MATCH(Duombaze!CR357,DU!A:A,0),1))+IF(Duombaze!CS357="",0,INDEX(DU!I:I,MATCH(Duombaze!CS357,DU!A:A,0),1))</f>
        <v>28.542999999999999</v>
      </c>
      <c r="CU357" s="6">
        <f>IF(Duombaze!CR357="",0,INDEX(DU!K:K,MATCH(Duombaze!CR357,DU!A:A,0),1))+IF(Duombaze!CS357="",0,INDEX(DU!K:K,MATCH(Duombaze!CS357,DU!A:A,0),1))</f>
        <v>0</v>
      </c>
      <c r="CV357" s="6"/>
      <c r="CW357" s="6"/>
      <c r="CX357" s="6"/>
      <c r="CY357" s="4" t="str">
        <f t="shared" ref="CY357:CY367" si="176">IF(CX357&lt;&gt;"",A357&amp;" "&amp;C357&amp;" "&amp;CX357,"")</f>
        <v/>
      </c>
      <c r="CZ357" s="6"/>
      <c r="DA357" s="674"/>
      <c r="DB357" s="674"/>
      <c r="DC357" s="674">
        <f>IF(Duombaze!DA357="",0,INDEX(DU!I:I,MATCH(Duombaze!DA357,DU!A:A,0),1))+IF(Duombaze!DB357="",0,INDEX(DU!I:I,MATCH(Duombaze!DB357,DU!A:A,0),1))</f>
        <v>0</v>
      </c>
      <c r="DD357" s="6">
        <f>IF(Duombaze!DA357="",0,INDEX(DU!K:K,MATCH(Duombaze!DA357,DU!A:A,0),1))+IF(Duombaze!DB357="",0,INDEX(DU!K:K,MATCH(Duombaze!DB357,DU!A:A,0),1))</f>
        <v>0</v>
      </c>
      <c r="DE357" s="6"/>
      <c r="DF357" s="6"/>
      <c r="DH357" s="6" t="str">
        <f t="shared" si="174"/>
        <v/>
      </c>
      <c r="DI357" s="108"/>
      <c r="DJ357" s="674" t="s">
        <v>481</v>
      </c>
      <c r="DK357" s="679"/>
      <c r="DL357" s="679">
        <f>IF(Duombaze!DJ357="",0,INDEX(DU!I:I,MATCH(Duombaze!DJ357,DU!A:A,0),1))+IF(Duombaze!DK357="",0,INDEX(DU!I:I,MATCH(Duombaze!DK357,DU!A:A,0),1))</f>
        <v>238.27208327255599</v>
      </c>
      <c r="DM357" s="6">
        <f>IF(Duombaze!DJ357="",0,INDEX(DU!K:K,MATCH(Duombaze!DJ357,DU!A:A,0),1))+IF(Duombaze!DK357="",0,INDEX(DU!K:K,MATCH(Duombaze!DK357,DU!A:A,0),1))</f>
        <v>85.435000000000002</v>
      </c>
      <c r="DN357" s="48" t="s">
        <v>2165</v>
      </c>
      <c r="DO357" s="48"/>
      <c r="DP357" s="48" t="str">
        <f>DP345</f>
        <v>Žibintai su šoniniais diodiniais (Čekija, Slovakija)</v>
      </c>
      <c r="DQ357" s="4" t="str">
        <f t="shared" si="175"/>
        <v>2 SPT12 Žibintai su šoniniais diodiniais (Čekija, Slovakija)</v>
      </c>
      <c r="DR357" s="66" t="str">
        <f>DR345</f>
        <v>ZT30AZIBDIOD00</v>
      </c>
      <c r="DS357" s="694" t="s">
        <v>484</v>
      </c>
      <c r="DT357" s="694"/>
      <c r="DU357" s="694"/>
      <c r="DV357" s="694"/>
      <c r="DW357" s="694">
        <f>IF(Duombaze!DS357="",0,INDEX(DU!I:I,MATCH(Duombaze!DS357,DU!A:A,0),1))+IF(Duombaze!DT357="",0,INDEX(DU!I:I,MATCH(Duombaze!DT357,DU!A:A,0),1))+IF(Duombaze!DU357="",0,INDEX(DU!I:I,MATCH(Duombaze!DU357,DU!A:A,0),1))+IF(Duombaze!DV357="",0,INDEX(DU!I:I,MATCH(Duombaze!DV357,DU!A:A,0),1))</f>
        <v>78.406133333333301</v>
      </c>
      <c r="DX357" s="640">
        <f>IF(Duombaze!DS357="",0,INDEX(DU!K:K,MATCH(Duombaze!DS357,DU!A:A,0),1))+IF(Duombaze!DT357="",0,INDEX(DU!K:K,MATCH(Duombaze!DT357,DU!A:A,0),1))+IF(Duombaze!DU357="",0,INDEX(DU!K:K,MATCH(Duombaze!DU357,DU!A:A,0),1))+IF(Duombaze!DV357="",0,INDEX(DU!K:KH,MATCH(Duombaze!DV357,DU!A:A,0),1))</f>
        <v>0</v>
      </c>
      <c r="DY357" s="66"/>
      <c r="DZ357" s="66"/>
      <c r="EA357" s="6" t="str">
        <f>EA441</f>
        <v>Mechaninis sukabintuvas Rockinger</v>
      </c>
      <c r="EB357" s="6" t="str">
        <f t="shared" si="160"/>
        <v>2 SPT12 Mechaninis sukabintuvas Rockinger</v>
      </c>
      <c r="EC357" s="6" t="str">
        <f>EC441</f>
        <v>ZP30AMSR000000</v>
      </c>
      <c r="ED357" s="6">
        <f>IF(Duombaze!EC357="",0,INDEX(DU!I:I,MATCH(Duombaze!EC357,DU!A:A,0),1))</f>
        <v>99.632400000000004</v>
      </c>
      <c r="EE357" s="640">
        <f>IF(Duombaze!EC357="",0,INDEX(DU!K:K,MATCH(Duombaze!EC357,DU!A:A,0),1))</f>
        <v>27.08</v>
      </c>
      <c r="EF357" s="6"/>
      <c r="EG357" s="6"/>
      <c r="EH357" s="6" t="s">
        <v>725</v>
      </c>
      <c r="EI357" s="4" t="str">
        <f t="shared" si="169"/>
        <v>2 SPT12 Lipdukai Lenkiški + Konekesko logo</v>
      </c>
      <c r="EJ357" s="179" t="s">
        <v>503</v>
      </c>
      <c r="EK357" s="700" t="s">
        <v>502</v>
      </c>
      <c r="EL357" s="700" t="s">
        <v>3050</v>
      </c>
      <c r="EM357" s="700"/>
      <c r="EN357" s="700">
        <f>IF(Duombaze!EK357="",0,INDEX(DU!I:I,MATCH(Duombaze!EK357,DU!A:A,0),1))+IF(Duombaze!EL357="",0,INDEX(DU!I:I,MATCH(Duombaze!EL357,DU!A:A,0),1))+IF(Duombaze!EM357="",0,INDEX(DU!I:I,MATCH(Duombaze!EM357,DU!A:A,0),1))</f>
        <v>34.141641112000002</v>
      </c>
      <c r="EO357" s="6">
        <f>IF(Duombaze!EK357="",0,INDEX(DU!K:K,MATCH(Duombaze!EK357,DU!A:A,0),1))+IF(Duombaze!EL357="",0,INDEX(DU!K:K,MATCH(Duombaze!EL357,DU!A:A,0),1))+IF(Duombaze!EM357="",0,INDEX(DU!K:K,MATCH(Duombaze!EM357,DU!A:A,0),1))</f>
        <v>0</v>
      </c>
      <c r="EP357" s="6"/>
      <c r="EQ357" s="6"/>
      <c r="ER357" s="6" t="s">
        <v>1498</v>
      </c>
      <c r="ES357" s="4" t="str">
        <f t="shared" si="161"/>
        <v>2 SPT12 Pakuojami</v>
      </c>
      <c r="ET357" s="6"/>
      <c r="EU357" s="6"/>
      <c r="EV357" s="6"/>
      <c r="EW357" s="6" t="s">
        <v>1836</v>
      </c>
      <c r="EX357" s="6" t="str">
        <f t="shared" si="163"/>
        <v>2 SPT12 Purvasaugių komplektas 385/425 ratams (ketvirtiniai 1/4) galiniai</v>
      </c>
      <c r="EY357" s="6" t="s">
        <v>338</v>
      </c>
      <c r="EZ357" s="674" t="s">
        <v>338</v>
      </c>
      <c r="FA357" s="674"/>
      <c r="FB357" s="674">
        <f>IF(Duombaze!EZ357="",0,INDEX(DU!I:I,MATCH(Duombaze!EZ357,DU!A:A,0),1))+IF(Duombaze!FA357="",0,INDEX(DU!I:I,MATCH(Duombaze!FA357,DU!A:A,0),1))</f>
        <v>31.91</v>
      </c>
      <c r="FC357" s="6">
        <f>IF(Duombaze!EZ357="",0,INDEX(DU!K:K,MATCH(Duombaze!EZ357,DU!A:A,0),1))+IF(Duombaze!FA357="",0,INDEX(DU!K:K,MATCH(Duombaze!FA357,DU!A:A,0),1))</f>
        <v>7.25</v>
      </c>
      <c r="FD357" s="6"/>
      <c r="FE357" s="6"/>
      <c r="FF357" s="6"/>
      <c r="FG357" s="6"/>
      <c r="FH357" s="179"/>
      <c r="FI357" s="179"/>
      <c r="FJ357" s="179"/>
      <c r="FK357" s="66"/>
      <c r="FL357" s="14"/>
      <c r="FM357" s="673"/>
      <c r="FN357" s="673"/>
      <c r="FO357" s="673"/>
      <c r="FP357" s="673"/>
      <c r="FQ357" s="673">
        <f>IF(Duombaze!FM357="",0,INDEX(DU!I:I,MATCH(Duombaze!FM357,DU!A:A,0),1))+IF(Duombaze!FN357="",0,INDEX(DU!I:I,MATCH(Duombaze!FN357,DU!A:A,0),1))+IF(Duombaze!FO357="",0,INDEX(DU!I:I,MATCH(Duombaze!FO357,DU!A:A,0),1))+IF(Duombaze!FP357="",0,INDEX(DU!I:I,MATCH(Duombaze!FP357,DU!A:A,0),1))</f>
        <v>0</v>
      </c>
      <c r="FR357" s="671">
        <f>IF(Duombaze!FM357="",0,INDEX(DU!K:K,MATCH(Duombaze!FM357,DU!A:A,0),1))+IF(Duombaze!FN357="",0,INDEX(DU!K:K,MATCH(Duombaze!FN357,DU!A:A,0),1))+IF(Duombaze!FO357="",0,INDEX(DU!K:K,MATCH(Duombaze!FO357,DU!A:A,0),1))+IF(Duombaze!FP357="",0,INDEX(DU!K:K,MATCH(Duombaze!FP357,DU!A:A,0),1))</f>
        <v>0</v>
      </c>
      <c r="FT357" s="101" t="s">
        <v>291</v>
      </c>
      <c r="FU357" s="101" t="s">
        <v>628</v>
      </c>
      <c r="FY357" s="473" t="s">
        <v>2673</v>
      </c>
      <c r="FZ357" s="4" t="str">
        <f>IF(FY357&lt;&gt;"",A357&amp;" "&amp;C357&amp;" "&amp;FY357,"")</f>
        <v>2 SPT12 Pneumatiniai - hidrauliniai stabdžiai (DERINTI)</v>
      </c>
      <c r="GA357" s="476" t="s">
        <v>51</v>
      </c>
    </row>
    <row r="358" spans="1:190" s="7" customFormat="1" ht="61.5" customHeight="1" x14ac:dyDescent="0.25">
      <c r="A358" s="42">
        <v>3</v>
      </c>
      <c r="B358" s="42" t="s">
        <v>789</v>
      </c>
      <c r="C358" s="12" t="s">
        <v>211</v>
      </c>
      <c r="D358" s="6"/>
      <c r="E358" s="4" t="str">
        <f t="shared" si="158"/>
        <v/>
      </c>
      <c r="F358" s="6"/>
      <c r="G358" s="643"/>
      <c r="H358" s="643"/>
      <c r="I358" s="643"/>
      <c r="J358" s="643"/>
      <c r="K358" s="643"/>
      <c r="L358" s="643"/>
      <c r="M358" s="643"/>
      <c r="N358" s="643"/>
      <c r="O358" s="643"/>
      <c r="P358" s="640">
        <f>IF(Duombaze!G358="",0,INDEX(DU!I:I,MATCH(Duombaze!G358,DU!A:A,0),1))+IF(Duombaze!H358="",0,INDEX(DU!I:I,MATCH(Duombaze!H358,DU!A:A,0),1))+IF(Duombaze!I358="",0,INDEX(DU!I:I,MATCH(Duombaze!I358,DU!A:A,0),1))+IF(Duombaze!J358="",0,INDEX(DU!I:I,MATCH(Duombaze!J358,DU!A:A,0),1))+IF(Duombaze!K358="",0,INDEX(DU!I:I,MATCH(Duombaze!K358,DU!A:A,0),1))+IF(Duombaze!L358="",0,INDEX(DU!I:I,MATCH(Duombaze!L358,DU!A:A,0),1))+IF(Duombaze!M358="",0,INDEX(DU!I:I,MATCH(Duombaze!M358,DU!A:A,0),1))+IF(Duombaze!N358="",0,INDEX(DU!I:I,MATCH(Duombaze!N358,DU!A:A,0),1))+IF(Duombaze!O358="",0,INDEX(DU!I:I,MATCH(Duombaze!O358,DU!A:A,0),1))</f>
        <v>0</v>
      </c>
      <c r="Q358" s="640">
        <f>IF(Duombaze!G358="",0,INDEX(DU!K:K,MATCH(Duombaze!G358,DU!A:A,0),1))+IF(Duombaze!H358="",0,INDEX(DU!K:K,MATCH(Duombaze!H358,DU!A:A,0),1))+IF(Duombaze!I358="",0,INDEX(DU!K:K,MATCH(Duombaze!I358,DU!A:A,0),1))+IF(Duombaze!J358="",0,INDEX(DU!K:K,MATCH(Duombaze!J358,DU!A:A,0),1))+IF(Duombaze!K358="",0,INDEX(DU!K:K,MATCH(Duombaze!K358,DU!A:A,0),1))+IF(Duombaze!L358="",0,INDEX(DU!K:K,MATCH(Duombaze!L358,DU!A:A,0),1))+IF(Duombaze!M358="",0,INDEX(DU!K:K,MATCH(Duombaze!M358,DU!A:A,0),1))+IF(Duombaze!N358="",0,INDEX(DU!K:K,MATCH(Duombaze!N358,DU!A:A,0),1))+IF(Duombaze!O358="",0,INDEX(DU!K:K,MATCH(Duombaze!O358,DU!A:A,0),1))</f>
        <v>0</v>
      </c>
      <c r="R358" s="6"/>
      <c r="S358" s="48"/>
      <c r="T358" s="883"/>
      <c r="U358" s="4">
        <f>IF(Duombaze!T358="",0,INDEX(DU!I:I,MATCH(Duombaze!T358,DU!A:A,0),1))</f>
        <v>0</v>
      </c>
      <c r="V358" s="4">
        <f>IF(Duombaze!T358="",0,INDEX(DU!K:K,MATCH(Duombaze!T358,DU!A:A,0),1))</f>
        <v>0</v>
      </c>
      <c r="W358" s="6"/>
      <c r="X358" s="6"/>
      <c r="Y358" s="858"/>
      <c r="Z358" s="66"/>
      <c r="AA358" s="4" t="str">
        <f t="shared" si="164"/>
        <v/>
      </c>
      <c r="AB358" s="6"/>
      <c r="AC358" s="6">
        <f>IF(Duombaze!AB358="",0,INDEX(DU!I:I,MATCH(Duombaze!AB358,DU!A:A,0),1))</f>
        <v>0</v>
      </c>
      <c r="AD358" s="2">
        <f>IF(Duombaze!AB358="",0,INDEX(DU!K:K,MATCH(Duombaze!AB358,DU!A:A,0),1))</f>
        <v>0</v>
      </c>
      <c r="AE358" s="6"/>
      <c r="AF358" s="6"/>
      <c r="AG358" s="6"/>
      <c r="AH358" s="4" t="str">
        <f t="shared" si="166"/>
        <v/>
      </c>
      <c r="AI358" s="6"/>
      <c r="AJ358" s="643"/>
      <c r="AK358" s="643"/>
      <c r="AL358" s="643"/>
      <c r="AM358" s="643">
        <f>IF(Duombaze!AJ358="",0,INDEX(DU!I:I,MATCH(Duombaze!AJ358,DU!A:A,0),1))+IF(Duombaze!AK358="",0,INDEX(DU!I:I,MATCH(Duombaze!AK358,DU!A:A,0),1))+IF(Duombaze!AL358="",0,INDEX(DU!I:I,MATCH(Duombaze!AL358,DU!A:A,0),1))</f>
        <v>0</v>
      </c>
      <c r="AN358" s="643">
        <f>IF(Duombaze!AJ358="",0,INDEX(DU!K:K,MATCH(Duombaze!AJ358,DU!A:A,0),1))+IF(Duombaze!AK358="",0,INDEX(DU!K:K,MATCH(Duombaze!AK358,DU!A:A,0),1))+IF(Duombaze!AL358="",0,INDEX(DU!K:K,MATCH(Duombaze!AL358,DU!A:A,0),1))</f>
        <v>0</v>
      </c>
      <c r="AO358" s="6"/>
      <c r="AP358" s="6"/>
      <c r="AQ358" s="6" t="s">
        <v>495</v>
      </c>
      <c r="AR358" s="4" t="str">
        <f t="shared" si="170"/>
        <v>3 SPT12 Pagrindo hidraulines jungtys + Hidrauliniai valdymo išvadai</v>
      </c>
      <c r="AS358" s="6" t="s">
        <v>8362</v>
      </c>
      <c r="AT358" s="643" t="s">
        <v>492</v>
      </c>
      <c r="AU358" s="643" t="s">
        <v>2968</v>
      </c>
      <c r="AV358" s="643" t="s">
        <v>2960</v>
      </c>
      <c r="AW358" s="643"/>
      <c r="AX358" s="643"/>
      <c r="AY358" s="643"/>
      <c r="AZ358" s="643"/>
      <c r="BA358" s="643"/>
      <c r="BB358" s="643"/>
      <c r="BC358" s="643">
        <f>IF(Duombaze!AT358="",0,INDEX(DU!I:I,MATCH(Duombaze!AT358,DU!A:A,0),1))+IF(Duombaze!AU358="",0,INDEX(DU!I:I,MATCH(Duombaze!AU358,DU!A:A,0),1))+IF(Duombaze!AV358="",0,INDEX(DU!I:I,MATCH(Duombaze!AV358,DU!A:A,0),1))+IF(Duombaze!AW358="",0,INDEX(DU!I:I,MATCH(Duombaze!AW358,DU!A:A,0),1))+IF(Duombaze!AX358="",0,INDEX(DU!I:I,MATCH(Duombaze!AX358,DU!A:A,0),1))+IF(Duombaze!AY358="",0,INDEX(DU!I:I,MATCH(Duombaze!AY358,DU!A:A,0),1))+IF(Duombaze!AZ358="",0,INDEX(DU!I:I,MATCH(Duombaze!AZ358,DU!A:A,0),1))+IF(Duombaze!BA358="",0,INDEX(DU!I:I,MATCH(Duombaze!BA358,DU!A:A,0),1))+IF(Duombaze!BB358="",0,INDEX(DU!I:I,MATCH(Duombaze!BB358,DU!A:A,0),1))</f>
        <v>76.460999999999999</v>
      </c>
      <c r="BD358" s="640">
        <f>IF(Duombaze!AT358="",0,INDEX(DU!K:K,MATCH(Duombaze!AT358,DU!A:A,0),1))+IF(Duombaze!AU358="",0,INDEX(DU!K:K,MATCH(Duombaze!AU358,DU!A:A,0),1))+IF(Duombaze!AV358="",0,INDEX(DU!K:K,MATCH(Duombaze!AV358,DU!A:A,0),1))+IF(Duombaze!AW358="",0,INDEX(DU!K:K,MATCH(Duombaze!AW358,DU!A:A,0),1))+IF(Duombaze!AX358="",0,INDEX(DU!K:K,MATCH(Duombaze!AX358,DU!A:A,0),1))+IF(Duombaze!AY358="",0,INDEX(DU!K:K,MATCH(Duombaze!AY358,DU!A:A,0),1))+IF(Duombaze!AZ358="",0,INDEX(DU!K:K,MATCH(Duombaze!AZ358,DU!A:A,0),1))+IF(Duombaze!BA358="",0,INDEX(DU!K:K,MATCH(Duombaze!BA358,DU!A:A,0),1))+IF(Duombaze!BB358="",0,INDEX(DU!K:K,MATCH(Duombaze!BB358,DU!A:A,0),1))</f>
        <v>8.69</v>
      </c>
      <c r="BE358" s="6"/>
      <c r="BF358" s="6"/>
      <c r="BG358" s="7" t="s">
        <v>2720</v>
      </c>
      <c r="BH358" s="4" t="str">
        <f t="shared" si="171"/>
        <v>3 SPT12 Pneumatiniai - hidrauliniai stabdžiai (mech LSV)</v>
      </c>
      <c r="BI358" s="4" t="str">
        <f>BI165</f>
        <v>ZU3APHSMLSV000 + ZC10ASPC1016PH</v>
      </c>
      <c r="BJ358" s="640" t="s">
        <v>3008</v>
      </c>
      <c r="BK358" s="640" t="s">
        <v>2999</v>
      </c>
      <c r="BL358" s="640"/>
      <c r="BM358" s="640">
        <f>IF(Duombaze!BJ358="",0,INDEX(DU!I:I,MATCH(Duombaze!BJ358,DU!A:A,0),1))+IF(Duombaze!BK358="",0,INDEX(DU!I:I,MATCH(Duombaze!BK358,DU!A:A,0),1))+IF(Duombaze!BL358="",0,INDEX(DU!I:I,MATCH(Duombaze!BL358,DU!A:A,0),1))</f>
        <v>577.01368000000002</v>
      </c>
      <c r="BN358" s="640">
        <f>IF(Duombaze!BJ358="",0,INDEX(DU!K:K,MATCH(Duombaze!BJ358,DU!A:A,0),1))+IF(Duombaze!BK358="",0,INDEX(DU!K:K,MATCH(Duombaze!BK358,DU!A:A,0),1))+IF(Duombaze!BL358="",0,INDEX(DU!K:K,MATCH(Duombaze!BL358,DU!A:A,0),1))</f>
        <v>87.69</v>
      </c>
      <c r="BO358" s="6"/>
      <c r="BP358" s="6"/>
      <c r="BQ358" s="4" t="s">
        <v>2728</v>
      </c>
      <c r="BR358" s="6" t="str">
        <f t="shared" si="167"/>
        <v>3 SPT12 Stabdžių išvadai pneumatiniai - hidrauliniai komplektams</v>
      </c>
      <c r="BS358" s="4" t="s">
        <v>2729</v>
      </c>
      <c r="BT358" s="4" t="s">
        <v>3038</v>
      </c>
      <c r="BU358" s="4" t="s">
        <v>3034</v>
      </c>
      <c r="BV358" s="4">
        <v>23705201</v>
      </c>
      <c r="BW358" s="4">
        <f>IF(Duombaze!BT358="",0,INDEX(DU!I:I,MATCH(Duombaze!BT358,DU!A:A,0),1))+IF(Duombaze!BU358="",0,INDEX(DU!I:I,MATCH(Duombaze!BU358,DU!A:A,0),1))+IF(Duombaze!BV358="",0,INDEX(DU!I:I,MATCH(Duombaze!BV358,DU!A:A,0),1))</f>
        <v>90.255595406991503</v>
      </c>
      <c r="BX358" s="6">
        <f>IF(Duombaze!BT358="",0,INDEX(DU!K:K,MATCH(Duombaze!BT358,DU!A:A,0),1))+IF(Duombaze!BU358="",0,INDEX(DU!K:K,MATCH(Duombaze!BU358,DU!A:A,0),1))+IF(Duombaze!BV358="",0,INDEX(DU!K:K,MATCH(Duombaze!BV358,DU!A:A,0),1))</f>
        <v>11.59</v>
      </c>
      <c r="BY358" s="4"/>
      <c r="BZ358" s="4"/>
      <c r="CA358" s="6"/>
      <c r="CB358" s="6" t="str">
        <f t="shared" si="168"/>
        <v/>
      </c>
      <c r="CC358" s="6"/>
      <c r="CD358" s="6">
        <f>IF(Duombaze!CC358="",0,INDEX(DU!I:I,MATCH(Duombaze!CC358,DU!A:A,0),1))</f>
        <v>0</v>
      </c>
      <c r="CE358" s="4">
        <f>IF(Duombaze!CC358="",0,INDEX(DU!K:K,MATCH(Duombaze!CC358,DU!A:A,0),1))</f>
        <v>0</v>
      </c>
      <c r="CF358" s="6"/>
      <c r="CG358" s="6"/>
      <c r="CH358" s="6" t="str">
        <f>CH164</f>
        <v>Priekinė kilpa K80</v>
      </c>
      <c r="CI358" s="4" t="str">
        <f t="shared" si="172"/>
        <v>3 SPT12 Priekinė kilpa K80</v>
      </c>
      <c r="CJ358" s="6" t="str">
        <f>CJ164</f>
        <v>ZC40ACPK800000</v>
      </c>
      <c r="CK358" s="6">
        <f>IF(Duombaze!CJ358="",0,INDEX(DU!I:I,MATCH(Duombaze!CJ358,DU!A:A,0),1))</f>
        <v>188.11279999999999</v>
      </c>
      <c r="CL358" s="4">
        <f>IF(Duombaze!CJ358="",0,INDEX(DU!K:K,MATCH(Duombaze!CJ358,DU!A:A,0),1))</f>
        <v>11.37</v>
      </c>
      <c r="CM358" s="6"/>
      <c r="CN358" s="6"/>
      <c r="CO358" s="2" t="s">
        <v>1495</v>
      </c>
      <c r="CP358" s="4" t="str">
        <f t="shared" si="173"/>
        <v xml:space="preserve">3 SPT12 Rankinis + Ratų atsparos </v>
      </c>
      <c r="CQ358" s="6" t="s">
        <v>1598</v>
      </c>
      <c r="CR358" s="643" t="s">
        <v>1597</v>
      </c>
      <c r="CS358" s="643" t="s">
        <v>1471</v>
      </c>
      <c r="CT358" s="643">
        <f>IF(Duombaze!CR358="",0,INDEX(DU!I:I,MATCH(Duombaze!CR358,DU!A:A,0),1))+IF(Duombaze!CS358="",0,INDEX(DU!I:I,MATCH(Duombaze!CS358,DU!A:A,0),1))</f>
        <v>67.976702368813392</v>
      </c>
      <c r="CU358" s="6">
        <f>IF(Duombaze!CR358="",0,INDEX(DU!K:K,MATCH(Duombaze!CR358,DU!A:A,0),1))+IF(Duombaze!CS358="",0,INDEX(DU!K:K,MATCH(Duombaze!CS358,DU!A:A,0),1))</f>
        <v>35.47</v>
      </c>
      <c r="CV358" s="6"/>
      <c r="CW358" s="6"/>
      <c r="CX358" s="6"/>
      <c r="CY358" s="4" t="str">
        <f t="shared" si="176"/>
        <v/>
      </c>
      <c r="CZ358" s="6"/>
      <c r="DA358" s="674"/>
      <c r="DB358" s="674"/>
      <c r="DC358" s="674">
        <f>IF(Duombaze!DA358="",0,INDEX(DU!I:I,MATCH(Duombaze!DA358,DU!A:A,0),1))+IF(Duombaze!DB358="",0,INDEX(DU!I:I,MATCH(Duombaze!DB358,DU!A:A,0),1))</f>
        <v>0</v>
      </c>
      <c r="DD358" s="6">
        <f>IF(Duombaze!DA358="",0,INDEX(DU!K:K,MATCH(Duombaze!DA358,DU!A:A,0),1))+IF(Duombaze!DB358="",0,INDEX(DU!K:K,MATCH(Duombaze!DB358,DU!A:A,0),1))</f>
        <v>0</v>
      </c>
      <c r="DE358" s="6"/>
      <c r="DF358" s="6"/>
      <c r="DH358" s="6" t="str">
        <f t="shared" si="174"/>
        <v/>
      </c>
      <c r="DJ358" s="674" t="s">
        <v>2898</v>
      </c>
      <c r="DK358" s="679"/>
      <c r="DL358" s="679">
        <f>IF(Duombaze!DJ358="",0,INDEX(DU!I:I,MATCH(Duombaze!DJ358,DU!A:A,0),1))+IF(Duombaze!DK358="",0,INDEX(DU!I:I,MATCH(Duombaze!DK358,DU!A:A,0),1))</f>
        <v>251.48077360335799</v>
      </c>
      <c r="DM358" s="6">
        <f>IF(Duombaze!DJ358="",0,INDEX(DU!K:K,MATCH(Duombaze!DJ358,DU!A:A,0),1))+IF(Duombaze!DK358="",0,INDEX(DU!K:K,MATCH(Duombaze!DK358,DU!A:A,0),1))</f>
        <v>85.43</v>
      </c>
      <c r="DN358" s="48"/>
      <c r="DO358" s="48"/>
      <c r="DP358" s="48" t="str">
        <f>DP179</f>
        <v>Prieky/gale LED, šone atšvaitai</v>
      </c>
      <c r="DQ358" s="4" t="str">
        <f t="shared" si="175"/>
        <v>3 SPT12 Prieky/gale LED, šone atšvaitai</v>
      </c>
      <c r="DR358" s="66" t="str">
        <f>DR179</f>
        <v>ZC40ZIBLED0AT0</v>
      </c>
      <c r="DS358" s="694" t="s">
        <v>249</v>
      </c>
      <c r="DT358" s="694"/>
      <c r="DU358" s="694"/>
      <c r="DV358" s="694"/>
      <c r="DW358" s="694">
        <f>IF(Duombaze!DS358="",0,INDEX(DU!I:I,MATCH(Duombaze!DS358,DU!A:A,0),1))+IF(Duombaze!DT358="",0,INDEX(DU!I:I,MATCH(Duombaze!DT358,DU!A:A,0),1))+IF(Duombaze!DU358="",0,INDEX(DU!I:I,MATCH(Duombaze!DU358,DU!A:A,0),1))+IF(Duombaze!DV358="",0,INDEX(DU!I:I,MATCH(Duombaze!DV358,DU!A:A,0),1))</f>
        <v>116.062004564983</v>
      </c>
      <c r="DX358" s="640">
        <f>IF(Duombaze!DS358="",0,INDEX(DU!K:K,MATCH(Duombaze!DS358,DU!A:A,0),1))+IF(Duombaze!DT358="",0,INDEX(DU!K:K,MATCH(Duombaze!DT358,DU!A:A,0),1))+IF(Duombaze!DU358="",0,INDEX(DU!K:K,MATCH(Duombaze!DU358,DU!A:A,0),1))+IF(Duombaze!DV358="",0,INDEX(DU!K:KH,MATCH(Duombaze!DV358,DU!A:A,0),1))</f>
        <v>0</v>
      </c>
      <c r="DY358" s="66"/>
      <c r="DZ358" s="66"/>
      <c r="EA358" s="6" t="str">
        <f>EA442</f>
        <v>Automatinis sukabintuvas Rockinger</v>
      </c>
      <c r="EB358" s="6" t="str">
        <f t="shared" si="160"/>
        <v>3 SPT12 Automatinis sukabintuvas Rockinger</v>
      </c>
      <c r="EC358" s="6" t="str">
        <f>EC442</f>
        <v>ZP30AASR000000</v>
      </c>
      <c r="ED358" s="6">
        <f>IF(Duombaze!EC358="",0,INDEX(DU!I:I,MATCH(Duombaze!EC358,DU!A:A,0),1))</f>
        <v>297.66744999999997</v>
      </c>
      <c r="EE358" s="640">
        <f>IF(Duombaze!EC358="",0,INDEX(DU!K:K,MATCH(Duombaze!EC358,DU!A:A,0),1))</f>
        <v>33.61</v>
      </c>
      <c r="EF358" s="6"/>
      <c r="EG358" s="6"/>
      <c r="EH358" s="6" t="s">
        <v>1563</v>
      </c>
      <c r="EI358" s="4" t="str">
        <f t="shared" si="169"/>
        <v>3 SPT12 Lipdukai universalūs</v>
      </c>
      <c r="EJ358" s="179" t="s">
        <v>504</v>
      </c>
      <c r="EK358" s="701" t="s">
        <v>504</v>
      </c>
      <c r="EL358" s="701"/>
      <c r="EM358" s="701"/>
      <c r="EN358" s="701">
        <f>IF(Duombaze!EK358="",0,INDEX(DU!I:I,MATCH(Duombaze!EK358,DU!A:A,0),1))+IF(Duombaze!EL358="",0,INDEX(DU!I:I,MATCH(Duombaze!EL358,DU!A:A,0),1))+IF(Duombaze!EM358="",0,INDEX(DU!I:I,MATCH(Duombaze!EM358,DU!A:A,0),1))</f>
        <v>10.63</v>
      </c>
      <c r="EO358" s="6">
        <f>IF(Duombaze!EK358="",0,INDEX(DU!K:K,MATCH(Duombaze!EK358,DU!A:A,0),1))+IF(Duombaze!EL358="",0,INDEX(DU!K:K,MATCH(Duombaze!EL358,DU!A:A,0),1))+IF(Duombaze!EM358="",0,INDEX(DU!K:K,MATCH(Duombaze!EM358,DU!A:A,0),1))</f>
        <v>0</v>
      </c>
      <c r="EP358" s="101"/>
      <c r="EQ358" s="101"/>
      <c r="ER358" s="7" t="s">
        <v>1778</v>
      </c>
      <c r="ES358" s="4" t="str">
        <f t="shared" si="161"/>
        <v>3 SPT12 Ratai pristatomi klientui</v>
      </c>
      <c r="ET358" s="6"/>
      <c r="EU358" s="6"/>
      <c r="EV358" s="6"/>
      <c r="EW358" s="6"/>
      <c r="EX358" s="6" t="str">
        <f t="shared" si="163"/>
        <v/>
      </c>
      <c r="EY358" s="6"/>
      <c r="EZ358" s="674"/>
      <c r="FA358" s="674"/>
      <c r="FB358" s="674">
        <f>IF(Duombaze!EZ358="",0,INDEX(DU!I:I,MATCH(Duombaze!EZ358,DU!A:A,0),1))+IF(Duombaze!FA358="",0,INDEX(DU!I:I,MATCH(Duombaze!FA358,DU!A:A,0),1))</f>
        <v>0</v>
      </c>
      <c r="FC358" s="6">
        <f>IF(Duombaze!EZ358="",0,INDEX(DU!K:K,MATCH(Duombaze!EZ358,DU!A:A,0),1))+IF(Duombaze!FA358="",0,INDEX(DU!K:K,MATCH(Duombaze!FA358,DU!A:A,0),1))</f>
        <v>0</v>
      </c>
      <c r="FD358" s="179"/>
      <c r="FE358" s="179"/>
      <c r="FF358" s="179"/>
      <c r="FG358" s="179"/>
      <c r="FH358" s="179"/>
      <c r="FI358" s="179"/>
      <c r="FJ358" s="179"/>
      <c r="FK358" s="66"/>
      <c r="FL358" s="14"/>
      <c r="FM358" s="673"/>
      <c r="FN358" s="673"/>
      <c r="FO358" s="673"/>
      <c r="FP358" s="673"/>
      <c r="FQ358" s="673">
        <f>IF(Duombaze!FM358="",0,INDEX(DU!I:I,MATCH(Duombaze!FM358,DU!A:A,0),1))+IF(Duombaze!FN358="",0,INDEX(DU!I:I,MATCH(Duombaze!FN358,DU!A:A,0),1))+IF(Duombaze!FO358="",0,INDEX(DU!I:I,MATCH(Duombaze!FO358,DU!A:A,0),1))+IF(Duombaze!FP358="",0,INDEX(DU!I:I,MATCH(Duombaze!FP358,DU!A:A,0),1))</f>
        <v>0</v>
      </c>
      <c r="FR358" s="671">
        <f>IF(Duombaze!FM358="",0,INDEX(DU!K:K,MATCH(Duombaze!FM358,DU!A:A,0),1))+IF(Duombaze!FN358="",0,INDEX(DU!K:K,MATCH(Duombaze!FN358,DU!A:A,0),1))+IF(Duombaze!FO358="",0,INDEX(DU!K:K,MATCH(Duombaze!FO358,DU!A:A,0),1))+IF(Duombaze!FP358="",0,INDEX(DU!K:K,MATCH(Duombaze!FP358,DU!A:A,0),1))</f>
        <v>0</v>
      </c>
      <c r="FT358" s="6" t="s">
        <v>499</v>
      </c>
      <c r="FU358" s="4" t="str">
        <f>IF(FT358&lt;&gt;"",A356&amp;" "&amp;C356&amp;" "&amp;FT358,"")</f>
        <v>1 SPT12 SPT12 viršborčiai 300 (Fuhrmann)</v>
      </c>
      <c r="FV358" s="6" t="s">
        <v>479</v>
      </c>
      <c r="FY358" s="66" t="s">
        <v>2674</v>
      </c>
      <c r="FZ358" s="4" t="str">
        <f>IF(FY358&lt;&gt;"",A358&amp;" "&amp;C358&amp;" "&amp;FY358,"")</f>
        <v>3 SPT12 Pneumatiniai - hidrauliniai stabdžiai Wabco (DERINTI)</v>
      </c>
      <c r="GA358" s="6" t="s">
        <v>52</v>
      </c>
    </row>
    <row r="359" spans="1:190" s="7" customFormat="1" ht="49.9" customHeight="1" x14ac:dyDescent="0.25">
      <c r="A359" s="42">
        <v>4</v>
      </c>
      <c r="B359" s="42" t="s">
        <v>789</v>
      </c>
      <c r="C359" s="12" t="s">
        <v>211</v>
      </c>
      <c r="D359" s="6"/>
      <c r="E359" s="4" t="str">
        <f t="shared" si="158"/>
        <v/>
      </c>
      <c r="F359" s="6"/>
      <c r="G359" s="643"/>
      <c r="H359" s="643"/>
      <c r="I359" s="643"/>
      <c r="J359" s="643"/>
      <c r="K359" s="643"/>
      <c r="L359" s="643"/>
      <c r="M359" s="643"/>
      <c r="N359" s="643"/>
      <c r="O359" s="643"/>
      <c r="P359" s="640">
        <f>IF(Duombaze!G359="",0,INDEX(DU!I:I,MATCH(Duombaze!G359,DU!A:A,0),1))+IF(Duombaze!H359="",0,INDEX(DU!I:I,MATCH(Duombaze!H359,DU!A:A,0),1))+IF(Duombaze!I359="",0,INDEX(DU!I:I,MATCH(Duombaze!I359,DU!A:A,0),1))+IF(Duombaze!J359="",0,INDEX(DU!I:I,MATCH(Duombaze!J359,DU!A:A,0),1))+IF(Duombaze!K359="",0,INDEX(DU!I:I,MATCH(Duombaze!K359,DU!A:A,0),1))+IF(Duombaze!L359="",0,INDEX(DU!I:I,MATCH(Duombaze!L359,DU!A:A,0),1))+IF(Duombaze!M359="",0,INDEX(DU!I:I,MATCH(Duombaze!M359,DU!A:A,0),1))+IF(Duombaze!N359="",0,INDEX(DU!I:I,MATCH(Duombaze!N359,DU!A:A,0),1))+IF(Duombaze!O359="",0,INDEX(DU!I:I,MATCH(Duombaze!O359,DU!A:A,0),1))</f>
        <v>0</v>
      </c>
      <c r="Q359" s="640">
        <f>IF(Duombaze!G359="",0,INDEX(DU!K:K,MATCH(Duombaze!G359,DU!A:A,0),1))+IF(Duombaze!H359="",0,INDEX(DU!K:K,MATCH(Duombaze!H359,DU!A:A,0),1))+IF(Duombaze!I359="",0,INDEX(DU!K:K,MATCH(Duombaze!I359,DU!A:A,0),1))+IF(Duombaze!J359="",0,INDEX(DU!K:K,MATCH(Duombaze!J359,DU!A:A,0),1))+IF(Duombaze!K359="",0,INDEX(DU!K:K,MATCH(Duombaze!K359,DU!A:A,0),1))+IF(Duombaze!L359="",0,INDEX(DU!K:K,MATCH(Duombaze!L359,DU!A:A,0),1))+IF(Duombaze!M359="",0,INDEX(DU!K:K,MATCH(Duombaze!M359,DU!A:A,0),1))+IF(Duombaze!N359="",0,INDEX(DU!K:K,MATCH(Duombaze!N359,DU!A:A,0),1))+IF(Duombaze!O359="",0,INDEX(DU!K:K,MATCH(Duombaze!O359,DU!A:A,0),1))</f>
        <v>0</v>
      </c>
      <c r="R359" s="6"/>
      <c r="S359" s="48"/>
      <c r="T359" s="883"/>
      <c r="U359" s="4">
        <f>IF(Duombaze!T359="",0,INDEX(DU!I:I,MATCH(Duombaze!T359,DU!A:A,0),1))</f>
        <v>0</v>
      </c>
      <c r="V359" s="4">
        <f>IF(Duombaze!T359="",0,INDEX(DU!K:K,MATCH(Duombaze!T359,DU!A:A,0),1))</f>
        <v>0</v>
      </c>
      <c r="W359" s="6"/>
      <c r="X359" s="6"/>
      <c r="Y359" s="858"/>
      <c r="Z359" s="66"/>
      <c r="AA359" s="4" t="str">
        <f t="shared" si="164"/>
        <v/>
      </c>
      <c r="AB359" s="6"/>
      <c r="AC359" s="6">
        <f>IF(Duombaze!AB359="",0,INDEX(DU!I:I,MATCH(Duombaze!AB359,DU!A:A,0),1))</f>
        <v>0</v>
      </c>
      <c r="AD359" s="2">
        <f>IF(Duombaze!AB359="",0,INDEX(DU!K:K,MATCH(Duombaze!AB359,DU!A:A,0),1))</f>
        <v>0</v>
      </c>
      <c r="AE359" s="6"/>
      <c r="AF359" s="6"/>
      <c r="AG359" s="6"/>
      <c r="AH359" s="4" t="str">
        <f t="shared" si="166"/>
        <v/>
      </c>
      <c r="AI359" s="6"/>
      <c r="AJ359" s="643"/>
      <c r="AK359" s="643"/>
      <c r="AL359" s="643"/>
      <c r="AM359" s="643">
        <f>IF(Duombaze!AJ359="",0,INDEX(DU!I:I,MATCH(Duombaze!AJ359,DU!A:A,0),1))+IF(Duombaze!AK359="",0,INDEX(DU!I:I,MATCH(Duombaze!AK359,DU!A:A,0),1))+IF(Duombaze!AL359="",0,INDEX(DU!I:I,MATCH(Duombaze!AL359,DU!A:A,0),1))</f>
        <v>0</v>
      </c>
      <c r="AN359" s="643">
        <f>IF(Duombaze!AJ359="",0,INDEX(DU!K:K,MATCH(Duombaze!AJ359,DU!A:A,0),1))+IF(Duombaze!AK359="",0,INDEX(DU!K:K,MATCH(Duombaze!AK359,DU!A:A,0),1))+IF(Duombaze!AL359="",0,INDEX(DU!K:K,MATCH(Duombaze!AL359,DU!A:A,0),1))</f>
        <v>0</v>
      </c>
      <c r="AO359" s="6"/>
      <c r="AP359" s="6"/>
      <c r="AQ359" s="6" t="s">
        <v>496</v>
      </c>
      <c r="AR359" s="4" t="str">
        <f t="shared" si="170"/>
        <v>4 SPT12 Pagrindo hidraulines jungtys + Kėbulo išvertimo išvadas ir Hidrauliniai valdymo išvadai</v>
      </c>
      <c r="AS359" s="6" t="s">
        <v>8363</v>
      </c>
      <c r="AT359" s="643" t="s">
        <v>492</v>
      </c>
      <c r="AU359" s="643" t="s">
        <v>2979</v>
      </c>
      <c r="AV359" s="643" t="s">
        <v>2962</v>
      </c>
      <c r="AW359" s="643" t="s">
        <v>2968</v>
      </c>
      <c r="AX359" s="643" t="s">
        <v>2960</v>
      </c>
      <c r="AY359" s="643"/>
      <c r="AZ359" s="643"/>
      <c r="BA359" s="643"/>
      <c r="BB359" s="643"/>
      <c r="BC359" s="643">
        <f>IF(Duombaze!AT359="",0,INDEX(DU!I:I,MATCH(Duombaze!AT359,DU!A:A,0),1))+IF(Duombaze!AU359="",0,INDEX(DU!I:I,MATCH(Duombaze!AU359,DU!A:A,0),1))+IF(Duombaze!AV359="",0,INDEX(DU!I:I,MATCH(Duombaze!AV359,DU!A:A,0),1))+IF(Duombaze!AW359="",0,INDEX(DU!I:I,MATCH(Duombaze!AW359,DU!A:A,0),1))+IF(Duombaze!AX359="",0,INDEX(DU!I:I,MATCH(Duombaze!AX359,DU!A:A,0),1))+IF(Duombaze!AY359="",0,INDEX(DU!I:I,MATCH(Duombaze!AY359,DU!A:A,0),1))+IF(Duombaze!AZ359="",0,INDEX(DU!I:I,MATCH(Duombaze!AZ359,DU!A:A,0),1))+IF(Duombaze!BA359="",0,INDEX(DU!I:I,MATCH(Duombaze!BA359,DU!A:A,0),1))+IF(Duombaze!BB359="",0,INDEX(DU!I:I,MATCH(Duombaze!BB359,DU!A:A,0),1))</f>
        <v>147.34280000000001</v>
      </c>
      <c r="BD359" s="640">
        <f>IF(Duombaze!AT359="",0,INDEX(DU!K:K,MATCH(Duombaze!AT359,DU!A:A,0),1))+IF(Duombaze!AU359="",0,INDEX(DU!K:K,MATCH(Duombaze!AU359,DU!A:A,0),1))+IF(Duombaze!AV359="",0,INDEX(DU!K:K,MATCH(Duombaze!AV359,DU!A:A,0),1))+IF(Duombaze!AW359="",0,INDEX(DU!K:K,MATCH(Duombaze!AW359,DU!A:A,0),1))+IF(Duombaze!AX359="",0,INDEX(DU!K:K,MATCH(Duombaze!AX359,DU!A:A,0),1))+IF(Duombaze!AY359="",0,INDEX(DU!K:K,MATCH(Duombaze!AY359,DU!A:A,0),1))+IF(Duombaze!AZ359="",0,INDEX(DU!K:K,MATCH(Duombaze!AZ359,DU!A:A,0),1))+IF(Duombaze!BA359="",0,INDEX(DU!K:K,MATCH(Duombaze!BA359,DU!A:A,0),1))+IF(Duombaze!BB359="",0,INDEX(DU!K:K,MATCH(Duombaze!BB359,DU!A:A,0),1))</f>
        <v>17.38</v>
      </c>
      <c r="BE359" s="6"/>
      <c r="BF359" s="6"/>
      <c r="BG359" s="660" t="s">
        <v>1854</v>
      </c>
      <c r="BH359" s="4" t="str">
        <f t="shared" si="171"/>
        <v>4 SPT12 Pneumatiniai st. 2 konturų Wabco su automatiniu LSV 0,4s.</v>
      </c>
      <c r="BI359" s="6" t="str">
        <f>BI166</f>
        <v>ZU3APSWBCAL04S</v>
      </c>
      <c r="BJ359" s="643" t="s">
        <v>1953</v>
      </c>
      <c r="BK359" s="643"/>
      <c r="BL359" s="643"/>
      <c r="BM359" s="643">
        <f>IF(Duombaze!BJ359="",0,INDEX(DU!I:I,MATCH(Duombaze!BJ359,DU!A:A,0),1))+IF(Duombaze!BK359="",0,INDEX(DU!I:I,MATCH(Duombaze!BK359,DU!A:A,0),1))+IF(Duombaze!BL359="",0,INDEX(DU!I:I,MATCH(Duombaze!BL359,DU!A:A,0),1))</f>
        <v>631.85451999999998</v>
      </c>
      <c r="BN359" s="640">
        <f>IF(Duombaze!BJ359="",0,INDEX(DU!K:K,MATCH(Duombaze!BJ359,DU!A:A,0),1))+IF(Duombaze!BK359="",0,INDEX(DU!K:K,MATCH(Duombaze!BK359,DU!A:A,0),1))+IF(Duombaze!BL359="",0,INDEX(DU!K:K,MATCH(Duombaze!BL359,DU!A:A,0),1))</f>
        <v>91.02</v>
      </c>
      <c r="BO359" s="6"/>
      <c r="BP359" s="6"/>
      <c r="BQ359" s="4" t="s">
        <v>290</v>
      </c>
      <c r="BR359" s="6" t="str">
        <f t="shared" si="167"/>
        <v>4 SPT12 Stabdžių išvadai dviejų kontūrų</v>
      </c>
      <c r="BS359" s="4" t="s">
        <v>2263</v>
      </c>
      <c r="BT359" s="4" t="s">
        <v>3037</v>
      </c>
      <c r="BU359" s="4">
        <v>23705201</v>
      </c>
      <c r="BV359" s="4"/>
      <c r="BW359" s="4">
        <f>IF(Duombaze!BT359="",0,INDEX(DU!I:I,MATCH(Duombaze!BT359,DU!A:A,0),1))+IF(Duombaze!BU359="",0,INDEX(DU!I:I,MATCH(Duombaze!BU359,DU!A:A,0),1))+IF(Duombaze!BV359="",0,INDEX(DU!I:I,MATCH(Duombaze!BV359,DU!A:A,0),1))</f>
        <v>53.779853333333328</v>
      </c>
      <c r="BX359" s="6">
        <f>IF(Duombaze!BT359="",0,INDEX(DU!K:K,MATCH(Duombaze!BT359,DU!A:A,0),1))+IF(Duombaze!BU359="",0,INDEX(DU!K:K,MATCH(Duombaze!BU359,DU!A:A,0),1))+IF(Duombaze!BV359="",0,INDEX(DU!K:K,MATCH(Duombaze!BV359,DU!A:A,0),1))</f>
        <v>17.41</v>
      </c>
      <c r="BY359" s="6"/>
      <c r="BZ359" s="6"/>
      <c r="CA359" s="6"/>
      <c r="CB359" s="6" t="str">
        <f t="shared" si="168"/>
        <v/>
      </c>
      <c r="CC359" s="6"/>
      <c r="CD359" s="6">
        <f>IF(Duombaze!CC359="",0,INDEX(DU!I:I,MATCH(Duombaze!CC359,DU!A:A,0),1))</f>
        <v>0</v>
      </c>
      <c r="CE359" s="4">
        <f>IF(Duombaze!CC359="",0,INDEX(DU!K:K,MATCH(Duombaze!CC359,DU!A:A,0),1))</f>
        <v>0</v>
      </c>
      <c r="CF359" s="6"/>
      <c r="CG359" s="6"/>
      <c r="CH359" s="6" t="str">
        <f>CH176</f>
        <v>Priekinė kilpa DIN 9678 D-50 (3000 kg.)</v>
      </c>
      <c r="CI359" s="4" t="str">
        <f t="shared" si="172"/>
        <v>4 SPT12 Priekinė kilpa DIN 9678 D-50 (3000 kg.)</v>
      </c>
      <c r="CJ359" s="6" t="str">
        <f>CJ176</f>
        <v>ZC4ACPKL50000</v>
      </c>
      <c r="CK359" s="6">
        <f>IF(Duombaze!CJ359="",0,INDEX(DU!I:I,MATCH(Duombaze!CJ359,DU!A:A,0),1))</f>
        <v>188.11199999999999</v>
      </c>
      <c r="CL359" s="4">
        <f>IF(Duombaze!CJ359="",0,INDEX(DU!K:K,MATCH(Duombaze!CJ359,DU!A:A,0),1))</f>
        <v>11.59</v>
      </c>
      <c r="CM359" s="6"/>
      <c r="CN359" s="6"/>
      <c r="CO359" s="6"/>
      <c r="CP359" s="4" t="str">
        <f t="shared" si="173"/>
        <v/>
      </c>
      <c r="CQ359" s="6"/>
      <c r="CR359" s="643"/>
      <c r="CS359" s="643"/>
      <c r="CT359" s="643">
        <f>IF(Duombaze!CR359="",0,INDEX(DU!I:I,MATCH(Duombaze!CR359,DU!A:A,0),1))+IF(Duombaze!CS359="",0,INDEX(DU!I:I,MATCH(Duombaze!CS359,DU!A:A,0),1))</f>
        <v>0</v>
      </c>
      <c r="CU359" s="6">
        <f>IF(Duombaze!CR359="",0,INDEX(DU!K:K,MATCH(Duombaze!CR359,DU!A:A,0),1))+IF(Duombaze!CS359="",0,INDEX(DU!K:K,MATCH(Duombaze!CS359,DU!A:A,0),1))</f>
        <v>0</v>
      </c>
      <c r="CV359" s="6"/>
      <c r="CW359" s="6"/>
      <c r="CX359" s="6"/>
      <c r="CY359" s="4" t="str">
        <f t="shared" si="176"/>
        <v/>
      </c>
      <c r="CZ359" s="6"/>
      <c r="DA359" s="674"/>
      <c r="DB359" s="674"/>
      <c r="DC359" s="674">
        <f>IF(Duombaze!DA359="",0,INDEX(DU!I:I,MATCH(Duombaze!DA359,DU!A:A,0),1))+IF(Duombaze!DB359="",0,INDEX(DU!I:I,MATCH(Duombaze!DB359,DU!A:A,0),1))</f>
        <v>0</v>
      </c>
      <c r="DD359" s="6">
        <f>IF(Duombaze!DA359="",0,INDEX(DU!K:K,MATCH(Duombaze!DA359,DU!A:A,0),1))+IF(Duombaze!DB359="",0,INDEX(DU!K:K,MATCH(Duombaze!DB359,DU!A:A,0),1))</f>
        <v>0</v>
      </c>
      <c r="DE359" s="6"/>
      <c r="DF359" s="6"/>
      <c r="DG359" s="6"/>
      <c r="DH359" s="6" t="str">
        <f t="shared" si="174"/>
        <v/>
      </c>
      <c r="DI359" s="6"/>
      <c r="DJ359" s="674"/>
      <c r="DK359" s="679"/>
      <c r="DL359" s="679">
        <f>IF(Duombaze!DJ359="",0,INDEX(DU!I:I,MATCH(Duombaze!DJ359,DU!A:A,0),1))+IF(Duombaze!DK359="",0,INDEX(DU!I:I,MATCH(Duombaze!DK359,DU!A:A,0),1))</f>
        <v>0</v>
      </c>
      <c r="DM359" s="6">
        <f>IF(Duombaze!DJ359="",0,INDEX(DU!K:K,MATCH(Duombaze!DJ359,DU!A:A,0),1))+IF(Duombaze!DK359="",0,INDEX(DU!K:K,MATCH(Duombaze!DK359,DU!A:A,0),1))</f>
        <v>0</v>
      </c>
      <c r="DN359" s="48"/>
      <c r="DO359" s="48"/>
      <c r="DP359" s="48"/>
      <c r="DQ359" s="4" t="str">
        <f t="shared" si="175"/>
        <v/>
      </c>
      <c r="DR359" s="66"/>
      <c r="DS359" s="694"/>
      <c r="DT359" s="694"/>
      <c r="DU359" s="694"/>
      <c r="DV359" s="694"/>
      <c r="DW359" s="694">
        <f>IF(Duombaze!DS359="",0,INDEX(DU!I:I,MATCH(Duombaze!DS359,DU!A:A,0),1))+IF(Duombaze!DT359="",0,INDEX(DU!I:I,MATCH(Duombaze!DT359,DU!A:A,0),1))+IF(Duombaze!DU359="",0,INDEX(DU!I:I,MATCH(Duombaze!DU359,DU!A:A,0),1))+IF(Duombaze!DV359="",0,INDEX(DU!I:I,MATCH(Duombaze!DV359,DU!A:A,0),1))</f>
        <v>0</v>
      </c>
      <c r="DX359" s="640">
        <f>IF(Duombaze!DS359="",0,INDEX(DU!K:K,MATCH(Duombaze!DS359,DU!A:A,0),1))+IF(Duombaze!DT359="",0,INDEX(DU!K:K,MATCH(Duombaze!DT359,DU!A:A,0),1))+IF(Duombaze!DU359="",0,INDEX(DU!K:K,MATCH(Duombaze!DU359,DU!A:A,0),1))+IF(Duombaze!DV359="",0,INDEX(DU!K:KH,MATCH(Duombaze!DV359,DU!A:A,0),1))</f>
        <v>0</v>
      </c>
      <c r="DY359" s="66"/>
      <c r="DZ359" s="66"/>
      <c r="EA359" s="6" t="str">
        <f>EA443</f>
        <v>Mechaninis sukabintuvas Scharmullr</v>
      </c>
      <c r="EB359" s="6" t="str">
        <f t="shared" si="160"/>
        <v>4 SPT12 Mechaninis sukabintuvas Scharmullr</v>
      </c>
      <c r="EC359" s="6" t="str">
        <f>EC443</f>
        <v>ZP60AMSSCHARM0</v>
      </c>
      <c r="ED359" s="6">
        <f>IF(Duombaze!EC359="",0,INDEX(DU!I:I,MATCH(Duombaze!EC359,DU!A:A,0),1))</f>
        <v>127.9676</v>
      </c>
      <c r="EE359" s="640">
        <f>IF(Duombaze!EC359="",0,INDEX(DU!K:K,MATCH(Duombaze!EC359,DU!A:A,0),1))</f>
        <v>0.75</v>
      </c>
      <c r="EF359" s="6"/>
      <c r="EG359" s="6"/>
      <c r="EH359" s="6" t="s">
        <v>726</v>
      </c>
      <c r="EI359" s="4" t="str">
        <f t="shared" si="169"/>
        <v>4 SPT12 Lipdukai universal. + Konekesko logo</v>
      </c>
      <c r="EJ359" s="179" t="s">
        <v>505</v>
      </c>
      <c r="EK359" s="701" t="s">
        <v>504</v>
      </c>
      <c r="EL359" s="700" t="s">
        <v>3050</v>
      </c>
      <c r="EM359" s="700"/>
      <c r="EN359" s="700">
        <f>IF(Duombaze!EK359="",0,INDEX(DU!I:I,MATCH(Duombaze!EK359,DU!A:A,0),1))+IF(Duombaze!EL359="",0,INDEX(DU!I:I,MATCH(Duombaze!EL359,DU!A:A,0),1))+IF(Duombaze!EM359="",0,INDEX(DU!I:I,MATCH(Duombaze!EM359,DU!A:A,0),1))</f>
        <v>14.617560000000001</v>
      </c>
      <c r="EO359" s="6">
        <f>IF(Duombaze!EK359="",0,INDEX(DU!K:K,MATCH(Duombaze!EK359,DU!A:A,0),1))+IF(Duombaze!EL359="",0,INDEX(DU!K:K,MATCH(Duombaze!EL359,DU!A:A,0),1))+IF(Duombaze!EM359="",0,INDEX(DU!K:K,MATCH(Duombaze!EM359,DU!A:A,0),1))</f>
        <v>0</v>
      </c>
      <c r="EP359" s="6"/>
      <c r="EQ359" s="6"/>
      <c r="ER359" s="6"/>
      <c r="ES359" s="4" t="str">
        <f t="shared" si="161"/>
        <v/>
      </c>
      <c r="ET359" s="6"/>
      <c r="EU359" s="6"/>
      <c r="EV359" s="6"/>
      <c r="EW359" s="6"/>
      <c r="EX359" s="6" t="str">
        <f t="shared" si="163"/>
        <v/>
      </c>
      <c r="EY359" s="6"/>
      <c r="EZ359" s="674"/>
      <c r="FA359" s="674"/>
      <c r="FB359" s="674">
        <f>IF(Duombaze!EZ359="",0,INDEX(DU!I:I,MATCH(Duombaze!EZ359,DU!A:A,0),1))+IF(Duombaze!FA359="",0,INDEX(DU!I:I,MATCH(Duombaze!FA359,DU!A:A,0),1))</f>
        <v>0</v>
      </c>
      <c r="FC359" s="6">
        <f>IF(Duombaze!EZ359="",0,INDEX(DU!K:K,MATCH(Duombaze!EZ359,DU!A:A,0),1))+IF(Duombaze!FA359="",0,INDEX(DU!K:K,MATCH(Duombaze!FA359,DU!A:A,0),1))</f>
        <v>0</v>
      </c>
      <c r="FD359" s="179"/>
      <c r="FE359" s="179"/>
      <c r="FF359" s="179"/>
      <c r="FG359" s="179"/>
      <c r="FH359" s="179"/>
      <c r="FI359" s="179"/>
      <c r="FJ359" s="179"/>
      <c r="FK359" s="66"/>
      <c r="FL359" s="14"/>
      <c r="FM359" s="673"/>
      <c r="FN359" s="673"/>
      <c r="FO359" s="673"/>
      <c r="FP359" s="673"/>
      <c r="FQ359" s="673">
        <f>IF(Duombaze!FM359="",0,INDEX(DU!I:I,MATCH(Duombaze!FM359,DU!A:A,0),1))+IF(Duombaze!FN359="",0,INDEX(DU!I:I,MATCH(Duombaze!FN359,DU!A:A,0),1))+IF(Duombaze!FO359="",0,INDEX(DU!I:I,MATCH(Duombaze!FO359,DU!A:A,0),1))+IF(Duombaze!FP359="",0,INDEX(DU!I:I,MATCH(Duombaze!FP359,DU!A:A,0),1))</f>
        <v>0</v>
      </c>
      <c r="FR359" s="671">
        <f>IF(Duombaze!FM359="",0,INDEX(DU!K:K,MATCH(Duombaze!FM359,DU!A:A,0),1))+IF(Duombaze!FN359="",0,INDEX(DU!K:K,MATCH(Duombaze!FN359,DU!A:A,0),1))+IF(Duombaze!FO359="",0,INDEX(DU!K:K,MATCH(Duombaze!FO359,DU!A:A,0),1))+IF(Duombaze!FP359="",0,INDEX(DU!K:K,MATCH(Duombaze!FP359,DU!A:A,0),1))</f>
        <v>0</v>
      </c>
      <c r="FS359" s="7">
        <v>20181010</v>
      </c>
      <c r="FT359" s="7" t="s">
        <v>1800</v>
      </c>
      <c r="FU359" s="7" t="s">
        <v>8190</v>
      </c>
      <c r="FV359" s="7" t="s">
        <v>481</v>
      </c>
      <c r="FY359" s="469" t="s">
        <v>498</v>
      </c>
      <c r="FZ359" s="4" t="str">
        <f>IF(FY359&lt;&gt;"",A359&amp;" "&amp;C359&amp;" "&amp;FY359,"")</f>
        <v>4 SPT12 Pneumatiniai stabdžiai Wabco 2 K su mechaniniu LSV (0,4s)</v>
      </c>
      <c r="GA359" s="476" t="s">
        <v>83</v>
      </c>
    </row>
    <row r="360" spans="1:190" s="7" customFormat="1" ht="23.45" customHeight="1" x14ac:dyDescent="0.25">
      <c r="A360" s="42">
        <v>5</v>
      </c>
      <c r="B360" s="42" t="s">
        <v>789</v>
      </c>
      <c r="C360" s="12" t="s">
        <v>211</v>
      </c>
      <c r="D360" s="6"/>
      <c r="E360" s="4" t="str">
        <f t="shared" si="158"/>
        <v/>
      </c>
      <c r="F360" s="6"/>
      <c r="G360" s="643"/>
      <c r="H360" s="643"/>
      <c r="I360" s="643"/>
      <c r="J360" s="643"/>
      <c r="K360" s="643"/>
      <c r="L360" s="643"/>
      <c r="M360" s="643"/>
      <c r="N360" s="643"/>
      <c r="O360" s="643"/>
      <c r="P360" s="640">
        <f>IF(Duombaze!G360="",0,INDEX(DU!I:I,MATCH(Duombaze!G360,DU!A:A,0),1))+IF(Duombaze!H360="",0,INDEX(DU!I:I,MATCH(Duombaze!H360,DU!A:A,0),1))+IF(Duombaze!I360="",0,INDEX(DU!I:I,MATCH(Duombaze!I360,DU!A:A,0),1))+IF(Duombaze!J360="",0,INDEX(DU!I:I,MATCH(Duombaze!J360,DU!A:A,0),1))+IF(Duombaze!K360="",0,INDEX(DU!I:I,MATCH(Duombaze!K360,DU!A:A,0),1))+IF(Duombaze!L360="",0,INDEX(DU!I:I,MATCH(Duombaze!L360,DU!A:A,0),1))+IF(Duombaze!M360="",0,INDEX(DU!I:I,MATCH(Duombaze!M360,DU!A:A,0),1))+IF(Duombaze!N360="",0,INDEX(DU!I:I,MATCH(Duombaze!N360,DU!A:A,0),1))+IF(Duombaze!O360="",0,INDEX(DU!I:I,MATCH(Duombaze!O360,DU!A:A,0),1))</f>
        <v>0</v>
      </c>
      <c r="Q360" s="640">
        <f>IF(Duombaze!G360="",0,INDEX(DU!K:K,MATCH(Duombaze!G360,DU!A:A,0),1))+IF(Duombaze!H360="",0,INDEX(DU!K:K,MATCH(Duombaze!H360,DU!A:A,0),1))+IF(Duombaze!I360="",0,INDEX(DU!K:K,MATCH(Duombaze!I360,DU!A:A,0),1))+IF(Duombaze!J360="",0,INDEX(DU!K:K,MATCH(Duombaze!J360,DU!A:A,0),1))+IF(Duombaze!K360="",0,INDEX(DU!K:K,MATCH(Duombaze!K360,DU!A:A,0),1))+IF(Duombaze!L360="",0,INDEX(DU!K:K,MATCH(Duombaze!L360,DU!A:A,0),1))+IF(Duombaze!M360="",0,INDEX(DU!K:K,MATCH(Duombaze!M360,DU!A:A,0),1))+IF(Duombaze!N360="",0,INDEX(DU!K:K,MATCH(Duombaze!N360,DU!A:A,0),1))+IF(Duombaze!O360="",0,INDEX(DU!K:K,MATCH(Duombaze!O360,DU!A:A,0),1))</f>
        <v>0</v>
      </c>
      <c r="R360" s="6"/>
      <c r="S360" s="48"/>
      <c r="T360" s="883"/>
      <c r="U360" s="4">
        <f>IF(Duombaze!T360="",0,INDEX(DU!I:I,MATCH(Duombaze!T360,DU!A:A,0),1))</f>
        <v>0</v>
      </c>
      <c r="V360" s="4">
        <f>IF(Duombaze!T360="",0,INDEX(DU!K:K,MATCH(Duombaze!T360,DU!A:A,0),1))</f>
        <v>0</v>
      </c>
      <c r="W360" s="6"/>
      <c r="X360" s="6"/>
      <c r="Y360" s="858"/>
      <c r="Z360" s="66"/>
      <c r="AA360" s="4" t="str">
        <f t="shared" si="164"/>
        <v/>
      </c>
      <c r="AB360" s="6"/>
      <c r="AC360" s="6">
        <f>IF(Duombaze!AB360="",0,INDEX(DU!I:I,MATCH(Duombaze!AB360,DU!A:A,0),1))</f>
        <v>0</v>
      </c>
      <c r="AD360" s="2">
        <f>IF(Duombaze!AB360="",0,INDEX(DU!K:K,MATCH(Duombaze!AB360,DU!A:A,0),1))</f>
        <v>0</v>
      </c>
      <c r="AE360" s="6"/>
      <c r="AF360" s="6"/>
      <c r="AG360" s="6"/>
      <c r="AH360" s="4" t="str">
        <f t="shared" si="166"/>
        <v/>
      </c>
      <c r="AI360" s="6"/>
      <c r="AJ360" s="643"/>
      <c r="AK360" s="643"/>
      <c r="AL360" s="643"/>
      <c r="AM360" s="643">
        <f>IF(Duombaze!AJ360="",0,INDEX(DU!I:I,MATCH(Duombaze!AJ360,DU!A:A,0),1))+IF(Duombaze!AK360="",0,INDEX(DU!I:I,MATCH(Duombaze!AK360,DU!A:A,0),1))+IF(Duombaze!AL360="",0,INDEX(DU!I:I,MATCH(Duombaze!AL360,DU!A:A,0),1))</f>
        <v>0</v>
      </c>
      <c r="AN360" s="643">
        <f>IF(Duombaze!AJ360="",0,INDEX(DU!K:K,MATCH(Duombaze!AJ360,DU!A:A,0),1))+IF(Duombaze!AK360="",0,INDEX(DU!K:K,MATCH(Duombaze!AK360,DU!A:A,0),1))+IF(Duombaze!AL360="",0,INDEX(DU!K:K,MATCH(Duombaze!AL360,DU!A:A,0),1))</f>
        <v>0</v>
      </c>
      <c r="AO360" s="6"/>
      <c r="AP360" s="6"/>
      <c r="AQ360" s="6"/>
      <c r="AR360" s="4" t="str">
        <f t="shared" si="170"/>
        <v/>
      </c>
      <c r="AS360" s="6"/>
      <c r="AT360" s="643"/>
      <c r="AU360" s="643"/>
      <c r="AV360" s="643"/>
      <c r="AW360" s="643"/>
      <c r="AX360" s="643"/>
      <c r="AY360" s="643"/>
      <c r="AZ360" s="643"/>
      <c r="BA360" s="643"/>
      <c r="BB360" s="643"/>
      <c r="BC360" s="643">
        <f>IF(Duombaze!AT360="",0,INDEX(DU!I:I,MATCH(Duombaze!AT360,DU!A:A,0),1))+IF(Duombaze!AU360="",0,INDEX(DU!I:I,MATCH(Duombaze!AU360,DU!A:A,0),1))+IF(Duombaze!AV360="",0,INDEX(DU!I:I,MATCH(Duombaze!AV360,DU!A:A,0),1))+IF(Duombaze!AW360="",0,INDEX(DU!I:I,MATCH(Duombaze!AW360,DU!A:A,0),1))+IF(Duombaze!AX360="",0,INDEX(DU!I:I,MATCH(Duombaze!AX360,DU!A:A,0),1))+IF(Duombaze!AY360="",0,INDEX(DU!I:I,MATCH(Duombaze!AY360,DU!A:A,0),1))+IF(Duombaze!AZ360="",0,INDEX(DU!I:I,MATCH(Duombaze!AZ360,DU!A:A,0),1))+IF(Duombaze!BA360="",0,INDEX(DU!I:I,MATCH(Duombaze!BA360,DU!A:A,0),1))+IF(Duombaze!BB360="",0,INDEX(DU!I:I,MATCH(Duombaze!BB360,DU!A:A,0),1))</f>
        <v>0</v>
      </c>
      <c r="BD360" s="640">
        <f>IF(Duombaze!AT360="",0,INDEX(DU!K:K,MATCH(Duombaze!AT360,DU!A:A,0),1))+IF(Duombaze!AU360="",0,INDEX(DU!K:K,MATCH(Duombaze!AU360,DU!A:A,0),1))+IF(Duombaze!AV360="",0,INDEX(DU!K:K,MATCH(Duombaze!AV360,DU!A:A,0),1))+IF(Duombaze!AW360="",0,INDEX(DU!K:K,MATCH(Duombaze!AW360,DU!A:A,0),1))+IF(Duombaze!AX360="",0,INDEX(DU!K:K,MATCH(Duombaze!AX360,DU!A:A,0),1))+IF(Duombaze!AY360="",0,INDEX(DU!K:K,MATCH(Duombaze!AY360,DU!A:A,0),1))+IF(Duombaze!AZ360="",0,INDEX(DU!K:K,MATCH(Duombaze!AZ360,DU!A:A,0),1))+IF(Duombaze!BA360="",0,INDEX(DU!K:K,MATCH(Duombaze!BA360,DU!A:A,0),1))+IF(Duombaze!BB360="",0,INDEX(DU!K:K,MATCH(Duombaze!BB360,DU!A:A,0),1))</f>
        <v>0</v>
      </c>
      <c r="BE360" s="6"/>
      <c r="BF360" s="6"/>
      <c r="BG360" s="7" t="s">
        <v>2696</v>
      </c>
      <c r="BH360" s="4" t="str">
        <f t="shared" si="171"/>
        <v>5 SPT12 Pneumatiniai stabdžiai WABCO (auto LSV, 2x0,4s, papild. slėgio vožtuvas)</v>
      </c>
      <c r="BI360" s="6" t="str">
        <f>BI167</f>
        <v>ZU3APSWBCAL04S + ZM0PR0SLV0ZT0W</v>
      </c>
      <c r="BJ360" s="643" t="s">
        <v>1953</v>
      </c>
      <c r="BK360" s="643" t="s">
        <v>3003</v>
      </c>
      <c r="BL360" s="643"/>
      <c r="BM360" s="643">
        <f>IF(Duombaze!BJ360="",0,INDEX(DU!I:I,MATCH(Duombaze!BJ360,DU!A:A,0),1))+IF(Duombaze!BK360="",0,INDEX(DU!I:I,MATCH(Duombaze!BK360,DU!A:A,0),1))+IF(Duombaze!BL360="",0,INDEX(DU!I:I,MATCH(Duombaze!BL360,DU!A:A,0),1))</f>
        <v>693.76091999999994</v>
      </c>
      <c r="BN360" s="640">
        <f>IF(Duombaze!BJ360="",0,INDEX(DU!K:K,MATCH(Duombaze!BJ360,DU!A:A,0),1))+IF(Duombaze!BK360="",0,INDEX(DU!K:K,MATCH(Duombaze!BK360,DU!A:A,0),1))+IF(Duombaze!BL360="",0,INDEX(DU!K:K,MATCH(Duombaze!BL360,DU!A:A,0),1))</f>
        <v>94.89</v>
      </c>
      <c r="BO360" s="6"/>
      <c r="BP360" s="6"/>
      <c r="BQ360" s="6" t="str">
        <f>BQ180</f>
        <v>Stabdžių išvadai dviejų kontūrų</v>
      </c>
      <c r="BR360" s="6" t="str">
        <f t="shared" si="167"/>
        <v>5 SPT12 Stabdžių išvadai dviejų kontūrų</v>
      </c>
      <c r="BS360" s="6" t="str">
        <f>BS180</f>
        <v>ZU30ASPC14SI2K + 000023705201</v>
      </c>
      <c r="BT360" s="6" t="s">
        <v>3037</v>
      </c>
      <c r="BU360" s="6">
        <v>23705201</v>
      </c>
      <c r="BV360" s="6"/>
      <c r="BW360" s="6">
        <f>IF(Duombaze!BT360="",0,INDEX(DU!I:I,MATCH(Duombaze!BT360,DU!A:A,0),1))+IF(Duombaze!BU360="",0,INDEX(DU!I:I,MATCH(Duombaze!BU360,DU!A:A,0),1))+IF(Duombaze!BV360="",0,INDEX(DU!I:I,MATCH(Duombaze!BV360,DU!A:A,0),1))</f>
        <v>53.779853333333328</v>
      </c>
      <c r="BX360" s="6">
        <f>IF(Duombaze!BT360="",0,INDEX(DU!K:K,MATCH(Duombaze!BT360,DU!A:A,0),1))+IF(Duombaze!BU360="",0,INDEX(DU!K:K,MATCH(Duombaze!BU360,DU!A:A,0),1))+IF(Duombaze!BV360="",0,INDEX(DU!K:K,MATCH(Duombaze!BV360,DU!A:A,0),1))</f>
        <v>17.41</v>
      </c>
      <c r="BY360" s="6"/>
      <c r="BZ360" s="6"/>
      <c r="CA360" s="6"/>
      <c r="CB360" s="6" t="str">
        <f t="shared" si="168"/>
        <v/>
      </c>
      <c r="CC360" s="6"/>
      <c r="CD360" s="6">
        <f>IF(Duombaze!CC360="",0,INDEX(DU!I:I,MATCH(Duombaze!CC360,DU!A:A,0),1))</f>
        <v>0</v>
      </c>
      <c r="CE360" s="4">
        <f>IF(Duombaze!CC360="",0,INDEX(DU!K:K,MATCH(Duombaze!CC360,DU!A:A,0),1))</f>
        <v>0</v>
      </c>
      <c r="CF360" s="6"/>
      <c r="CG360" s="6"/>
      <c r="CH360" s="6"/>
      <c r="CI360" s="4" t="str">
        <f t="shared" si="172"/>
        <v/>
      </c>
      <c r="CJ360" s="6"/>
      <c r="CK360" s="6">
        <f>IF(Duombaze!CJ360="",0,INDEX(DU!I:I,MATCH(Duombaze!CJ360,DU!A:A,0),1))</f>
        <v>0</v>
      </c>
      <c r="CL360" s="4">
        <f>IF(Duombaze!CJ360="",0,INDEX(DU!K:K,MATCH(Duombaze!CJ360,DU!A:A,0),1))</f>
        <v>0</v>
      </c>
      <c r="CM360" s="6"/>
      <c r="CN360" s="6"/>
      <c r="CO360" s="6"/>
      <c r="CP360" s="4" t="str">
        <f t="shared" si="173"/>
        <v/>
      </c>
      <c r="CQ360" s="6"/>
      <c r="CR360" s="643"/>
      <c r="CS360" s="643"/>
      <c r="CT360" s="643">
        <f>IF(Duombaze!CR360="",0,INDEX(DU!I:I,MATCH(Duombaze!CR360,DU!A:A,0),1))+IF(Duombaze!CS360="",0,INDEX(DU!I:I,MATCH(Duombaze!CS360,DU!A:A,0),1))</f>
        <v>0</v>
      </c>
      <c r="CU360" s="6">
        <f>IF(Duombaze!CR360="",0,INDEX(DU!K:K,MATCH(Duombaze!CR360,DU!A:A,0),1))+IF(Duombaze!CS360="",0,INDEX(DU!K:K,MATCH(Duombaze!CS360,DU!A:A,0),1))</f>
        <v>0</v>
      </c>
      <c r="CV360" s="6"/>
      <c r="CW360" s="6"/>
      <c r="CX360" s="6"/>
      <c r="CY360" s="4" t="str">
        <f t="shared" si="176"/>
        <v/>
      </c>
      <c r="CZ360" s="6"/>
      <c r="DA360" s="674"/>
      <c r="DB360" s="674"/>
      <c r="DC360" s="674">
        <f>IF(Duombaze!DA360="",0,INDEX(DU!I:I,MATCH(Duombaze!DA360,DU!A:A,0),1))+IF(Duombaze!DB360="",0,INDEX(DU!I:I,MATCH(Duombaze!DB360,DU!A:A,0),1))</f>
        <v>0</v>
      </c>
      <c r="DD360" s="6">
        <f>IF(Duombaze!DA360="",0,INDEX(DU!K:K,MATCH(Duombaze!DA360,DU!A:A,0),1))+IF(Duombaze!DB360="",0,INDEX(DU!K:K,MATCH(Duombaze!DB360,DU!A:A,0),1))</f>
        <v>0</v>
      </c>
      <c r="DE360" s="6"/>
      <c r="DF360" s="6"/>
      <c r="DG360" s="6"/>
      <c r="DH360" s="6" t="str">
        <f t="shared" si="174"/>
        <v/>
      </c>
      <c r="DI360" s="6"/>
      <c r="DJ360" s="674"/>
      <c r="DK360" s="679"/>
      <c r="DL360" s="679">
        <f>IF(Duombaze!DJ360="",0,INDEX(DU!I:I,MATCH(Duombaze!DJ360,DU!A:A,0),1))+IF(Duombaze!DK360="",0,INDEX(DU!I:I,MATCH(Duombaze!DK360,DU!A:A,0),1))</f>
        <v>0</v>
      </c>
      <c r="DM360" s="6">
        <f>IF(Duombaze!DJ360="",0,INDEX(DU!K:K,MATCH(Duombaze!DJ360,DU!A:A,0),1))+IF(Duombaze!DK360="",0,INDEX(DU!K:K,MATCH(Duombaze!DK360,DU!A:A,0),1))</f>
        <v>0</v>
      </c>
      <c r="DN360" s="48"/>
      <c r="DO360" s="48"/>
      <c r="DP360" s="48"/>
      <c r="DQ360" s="4" t="str">
        <f t="shared" si="175"/>
        <v/>
      </c>
      <c r="DR360" s="66"/>
      <c r="DS360" s="694"/>
      <c r="DT360" s="694"/>
      <c r="DU360" s="694"/>
      <c r="DV360" s="694"/>
      <c r="DW360" s="694">
        <f>IF(Duombaze!DS360="",0,INDEX(DU!I:I,MATCH(Duombaze!DS360,DU!A:A,0),1))+IF(Duombaze!DT360="",0,INDEX(DU!I:I,MATCH(Duombaze!DT360,DU!A:A,0),1))+IF(Duombaze!DU360="",0,INDEX(DU!I:I,MATCH(Duombaze!DU360,DU!A:A,0),1))+IF(Duombaze!DV360="",0,INDEX(DU!I:I,MATCH(Duombaze!DV360,DU!A:A,0),1))</f>
        <v>0</v>
      </c>
      <c r="DX360" s="640">
        <f>IF(Duombaze!DS360="",0,INDEX(DU!K:K,MATCH(Duombaze!DS360,DU!A:A,0),1))+IF(Duombaze!DT360="",0,INDEX(DU!K:K,MATCH(Duombaze!DT360,DU!A:A,0),1))+IF(Duombaze!DU360="",0,INDEX(DU!K:K,MATCH(Duombaze!DU360,DU!A:A,0),1))+IF(Duombaze!DV360="",0,INDEX(DU!K:KH,MATCH(Duombaze!DV360,DU!A:A,0),1))</f>
        <v>0</v>
      </c>
      <c r="DY360" s="66"/>
      <c r="DZ360" s="66"/>
      <c r="EA360" s="6" t="str">
        <f>EA444</f>
        <v>Automatinis sukabintuvas Scharmuller</v>
      </c>
      <c r="EB360" s="6" t="str">
        <f t="shared" si="160"/>
        <v>5 SPT12 Automatinis sukabintuvas Scharmuller</v>
      </c>
      <c r="EC360" s="6" t="str">
        <f>EC444</f>
        <v>ZP30AASSCHARM0</v>
      </c>
      <c r="ED360" s="6">
        <f>IF(Duombaze!EC360="",0,INDEX(DU!I:I,MATCH(Duombaze!EC360,DU!A:A,0),1))</f>
        <v>225.916545454545</v>
      </c>
      <c r="EE360" s="640">
        <f>IF(Duombaze!EC360="",0,INDEX(DU!K:K,MATCH(Duombaze!EC360,DU!A:A,0),1))</f>
        <v>0.57999999999999996</v>
      </c>
      <c r="EF360" s="6"/>
      <c r="EG360" s="6"/>
      <c r="EH360" s="6"/>
      <c r="EI360" s="4" t="str">
        <f t="shared" si="169"/>
        <v/>
      </c>
      <c r="EJ360" s="179"/>
      <c r="EK360" s="700"/>
      <c r="EL360" s="700"/>
      <c r="EM360" s="700"/>
      <c r="EN360" s="700">
        <f>IF(Duombaze!EK360="",0,INDEX(DU!I:I,MATCH(Duombaze!EK360,DU!A:A,0),1))+IF(Duombaze!EL360="",0,INDEX(DU!I:I,MATCH(Duombaze!EL360,DU!A:A,0),1))+IF(Duombaze!EM360="",0,INDEX(DU!I:I,MATCH(Duombaze!EM360,DU!A:A,0),1))</f>
        <v>0</v>
      </c>
      <c r="EO360" s="6">
        <f>IF(Duombaze!EK360="",0,INDEX(DU!K:K,MATCH(Duombaze!EK360,DU!A:A,0),1))+IF(Duombaze!EL360="",0,INDEX(DU!K:K,MATCH(Duombaze!EL360,DU!A:A,0),1))+IF(Duombaze!EM360="",0,INDEX(DU!K:K,MATCH(Duombaze!EM360,DU!A:A,0),1))</f>
        <v>0</v>
      </c>
      <c r="EP360" s="6"/>
      <c r="EQ360" s="6"/>
      <c r="ER360" s="6"/>
      <c r="ES360" s="4" t="str">
        <f t="shared" si="161"/>
        <v/>
      </c>
      <c r="ET360" s="6"/>
      <c r="EU360" s="6"/>
      <c r="EV360" s="6"/>
      <c r="EW360" s="6"/>
      <c r="EX360" s="6" t="str">
        <f t="shared" si="163"/>
        <v/>
      </c>
      <c r="EY360" s="6"/>
      <c r="EZ360" s="674"/>
      <c r="FA360" s="674"/>
      <c r="FB360" s="674">
        <f>IF(Duombaze!EZ360="",0,INDEX(DU!I:I,MATCH(Duombaze!EZ360,DU!A:A,0),1))+IF(Duombaze!FA360="",0,INDEX(DU!I:I,MATCH(Duombaze!FA360,DU!A:A,0),1))</f>
        <v>0</v>
      </c>
      <c r="FC360" s="6">
        <f>IF(Duombaze!EZ360="",0,INDEX(DU!K:K,MATCH(Duombaze!EZ360,DU!A:A,0),1))+IF(Duombaze!FA360="",0,INDEX(DU!K:K,MATCH(Duombaze!FA360,DU!A:A,0),1))</f>
        <v>0</v>
      </c>
      <c r="FD360" s="179"/>
      <c r="FE360" s="179"/>
      <c r="FF360" s="179"/>
      <c r="FG360" s="179"/>
      <c r="FH360" s="179"/>
      <c r="FI360" s="179"/>
      <c r="FJ360" s="179"/>
      <c r="FK360" s="66"/>
      <c r="FL360" s="14"/>
      <c r="FM360" s="673"/>
      <c r="FN360" s="673"/>
      <c r="FO360" s="673"/>
      <c r="FP360" s="673"/>
      <c r="FQ360" s="673">
        <f>IF(Duombaze!FM360="",0,INDEX(DU!I:I,MATCH(Duombaze!FM360,DU!A:A,0),1))+IF(Duombaze!FN360="",0,INDEX(DU!I:I,MATCH(Duombaze!FN360,DU!A:A,0),1))+IF(Duombaze!FO360="",0,INDEX(DU!I:I,MATCH(Duombaze!FO360,DU!A:A,0),1))+IF(Duombaze!FP360="",0,INDEX(DU!I:I,MATCH(Duombaze!FP360,DU!A:A,0),1))</f>
        <v>0</v>
      </c>
      <c r="FR360" s="671">
        <f>IF(Duombaze!FM360="",0,INDEX(DU!K:K,MATCH(Duombaze!FM360,DU!A:A,0),1))+IF(Duombaze!FN360="",0,INDEX(DU!K:K,MATCH(Duombaze!FN360,DU!A:A,0),1))+IF(Duombaze!FO360="",0,INDEX(DU!K:K,MATCH(Duombaze!FO360,DU!A:A,0),1))+IF(Duombaze!FP360="",0,INDEX(DU!K:K,MATCH(Duombaze!FP360,DU!A:A,0),1))</f>
        <v>0</v>
      </c>
      <c r="FY360" s="491" t="s">
        <v>2696</v>
      </c>
      <c r="FZ360" s="492" t="str">
        <f>IF(FY360&lt;&gt;"",A360&amp;" "&amp;C360&amp;" "&amp;FY360,"")</f>
        <v>5 SPT12 Pneumatiniai stabdžiai WABCO (auto LSV, 2x0,4s, papild. slėgio vožtuvas)</v>
      </c>
      <c r="GA360" s="493" t="s">
        <v>146</v>
      </c>
    </row>
    <row r="361" spans="1:190" s="7" customFormat="1" ht="23.45" customHeight="1" x14ac:dyDescent="0.25">
      <c r="A361" s="42">
        <v>6</v>
      </c>
      <c r="B361" s="42" t="s">
        <v>789</v>
      </c>
      <c r="C361" s="12" t="s">
        <v>211</v>
      </c>
      <c r="D361" s="6"/>
      <c r="E361" s="4" t="str">
        <f t="shared" si="158"/>
        <v/>
      </c>
      <c r="F361" s="6"/>
      <c r="G361" s="643"/>
      <c r="H361" s="643"/>
      <c r="I361" s="643"/>
      <c r="J361" s="643"/>
      <c r="K361" s="643"/>
      <c r="L361" s="643"/>
      <c r="M361" s="643"/>
      <c r="N361" s="643"/>
      <c r="O361" s="643"/>
      <c r="P361" s="640">
        <f>IF(Duombaze!G361="",0,INDEX(DU!I:I,MATCH(Duombaze!G361,DU!A:A,0),1))+IF(Duombaze!H361="",0,INDEX(DU!I:I,MATCH(Duombaze!H361,DU!A:A,0),1))+IF(Duombaze!I361="",0,INDEX(DU!I:I,MATCH(Duombaze!I361,DU!A:A,0),1))+IF(Duombaze!J361="",0,INDEX(DU!I:I,MATCH(Duombaze!J361,DU!A:A,0),1))+IF(Duombaze!K361="",0,INDEX(DU!I:I,MATCH(Duombaze!K361,DU!A:A,0),1))+IF(Duombaze!L361="",0,INDEX(DU!I:I,MATCH(Duombaze!L361,DU!A:A,0),1))+IF(Duombaze!M361="",0,INDEX(DU!I:I,MATCH(Duombaze!M361,DU!A:A,0),1))+IF(Duombaze!N361="",0,INDEX(DU!I:I,MATCH(Duombaze!N361,DU!A:A,0),1))+IF(Duombaze!O361="",0,INDEX(DU!I:I,MATCH(Duombaze!O361,DU!A:A,0),1))</f>
        <v>0</v>
      </c>
      <c r="Q361" s="640">
        <f>IF(Duombaze!G361="",0,INDEX(DU!K:K,MATCH(Duombaze!G361,DU!A:A,0),1))+IF(Duombaze!H361="",0,INDEX(DU!K:K,MATCH(Duombaze!H361,DU!A:A,0),1))+IF(Duombaze!I361="",0,INDEX(DU!K:K,MATCH(Duombaze!I361,DU!A:A,0),1))+IF(Duombaze!J361="",0,INDEX(DU!K:K,MATCH(Duombaze!J361,DU!A:A,0),1))+IF(Duombaze!K361="",0,INDEX(DU!K:K,MATCH(Duombaze!K361,DU!A:A,0),1))+IF(Duombaze!L361="",0,INDEX(DU!K:K,MATCH(Duombaze!L361,DU!A:A,0),1))+IF(Duombaze!M361="",0,INDEX(DU!K:K,MATCH(Duombaze!M361,DU!A:A,0),1))+IF(Duombaze!N361="",0,INDEX(DU!K:K,MATCH(Duombaze!N361,DU!A:A,0),1))+IF(Duombaze!O361="",0,INDEX(DU!K:K,MATCH(Duombaze!O361,DU!A:A,0),1))</f>
        <v>0</v>
      </c>
      <c r="R361" s="6"/>
      <c r="S361" s="48"/>
      <c r="T361" s="883"/>
      <c r="U361" s="4">
        <f>IF(Duombaze!T361="",0,INDEX(DU!I:I,MATCH(Duombaze!T361,DU!A:A,0),1))</f>
        <v>0</v>
      </c>
      <c r="V361" s="4">
        <f>IF(Duombaze!T361="",0,INDEX(DU!K:K,MATCH(Duombaze!T361,DU!A:A,0),1))</f>
        <v>0</v>
      </c>
      <c r="W361" s="6"/>
      <c r="X361" s="6"/>
      <c r="Y361" s="858"/>
      <c r="Z361" s="66"/>
      <c r="AA361" s="4" t="str">
        <f t="shared" si="164"/>
        <v/>
      </c>
      <c r="AB361" s="6"/>
      <c r="AC361" s="6">
        <f>IF(Duombaze!AB361="",0,INDEX(DU!I:I,MATCH(Duombaze!AB361,DU!A:A,0),1))</f>
        <v>0</v>
      </c>
      <c r="AD361" s="2">
        <f>IF(Duombaze!AB361="",0,INDEX(DU!K:K,MATCH(Duombaze!AB361,DU!A:A,0),1))</f>
        <v>0</v>
      </c>
      <c r="AE361" s="6"/>
      <c r="AF361" s="6"/>
      <c r="AG361" s="6"/>
      <c r="AH361" s="4" t="str">
        <f t="shared" si="166"/>
        <v/>
      </c>
      <c r="AI361" s="6"/>
      <c r="AJ361" s="643"/>
      <c r="AK361" s="643"/>
      <c r="AL361" s="643"/>
      <c r="AM361" s="643">
        <f>IF(Duombaze!AJ361="",0,INDEX(DU!I:I,MATCH(Duombaze!AJ361,DU!A:A,0),1))+IF(Duombaze!AK361="",0,INDEX(DU!I:I,MATCH(Duombaze!AK361,DU!A:A,0),1))+IF(Duombaze!AL361="",0,INDEX(DU!I:I,MATCH(Duombaze!AL361,DU!A:A,0),1))</f>
        <v>0</v>
      </c>
      <c r="AN361" s="643">
        <f>IF(Duombaze!AJ361="",0,INDEX(DU!K:K,MATCH(Duombaze!AJ361,DU!A:A,0),1))+IF(Duombaze!AK361="",0,INDEX(DU!K:K,MATCH(Duombaze!AK361,DU!A:A,0),1))+IF(Duombaze!AL361="",0,INDEX(DU!K:K,MATCH(Duombaze!AL361,DU!A:A,0),1))</f>
        <v>0</v>
      </c>
      <c r="AO361" s="6"/>
      <c r="AP361" s="6"/>
      <c r="AQ361" s="6"/>
      <c r="AR361" s="4" t="str">
        <f t="shared" si="170"/>
        <v/>
      </c>
      <c r="AS361" s="6"/>
      <c r="AT361" s="643"/>
      <c r="AU361" s="643"/>
      <c r="AV361" s="643"/>
      <c r="AW361" s="643"/>
      <c r="AX361" s="643"/>
      <c r="AY361" s="643"/>
      <c r="AZ361" s="643"/>
      <c r="BA361" s="643"/>
      <c r="BB361" s="643"/>
      <c r="BC361" s="643">
        <f>IF(Duombaze!AT361="",0,INDEX(DU!I:I,MATCH(Duombaze!AT361,DU!A:A,0),1))+IF(Duombaze!AU361="",0,INDEX(DU!I:I,MATCH(Duombaze!AU361,DU!A:A,0),1))+IF(Duombaze!AV361="",0,INDEX(DU!I:I,MATCH(Duombaze!AV361,DU!A:A,0),1))+IF(Duombaze!AW361="",0,INDEX(DU!I:I,MATCH(Duombaze!AW361,DU!A:A,0),1))+IF(Duombaze!AX361="",0,INDEX(DU!I:I,MATCH(Duombaze!AX361,DU!A:A,0),1))+IF(Duombaze!AY361="",0,INDEX(DU!I:I,MATCH(Duombaze!AY361,DU!A:A,0),1))+IF(Duombaze!AZ361="",0,INDEX(DU!I:I,MATCH(Duombaze!AZ361,DU!A:A,0),1))+IF(Duombaze!BA361="",0,INDEX(DU!I:I,MATCH(Duombaze!BA361,DU!A:A,0),1))+IF(Duombaze!BB361="",0,INDEX(DU!I:I,MATCH(Duombaze!BB361,DU!A:A,0),1))</f>
        <v>0</v>
      </c>
      <c r="BD361" s="640">
        <f>IF(Duombaze!AT361="",0,INDEX(DU!K:K,MATCH(Duombaze!AT361,DU!A:A,0),1))+IF(Duombaze!AU361="",0,INDEX(DU!K:K,MATCH(Duombaze!AU361,DU!A:A,0),1))+IF(Duombaze!AV361="",0,INDEX(DU!K:K,MATCH(Duombaze!AV361,DU!A:A,0),1))+IF(Duombaze!AW361="",0,INDEX(DU!K:K,MATCH(Duombaze!AW361,DU!A:A,0),1))+IF(Duombaze!AX361="",0,INDEX(DU!K:K,MATCH(Duombaze!AX361,DU!A:A,0),1))+IF(Duombaze!AY361="",0,INDEX(DU!K:K,MATCH(Duombaze!AY361,DU!A:A,0),1))+IF(Duombaze!AZ361="",0,INDEX(DU!K:K,MATCH(Duombaze!AZ361,DU!A:A,0),1))+IF(Duombaze!BA361="",0,INDEX(DU!K:K,MATCH(Duombaze!BA361,DU!A:A,0),1))+IF(Duombaze!BB361="",0,INDEX(DU!K:K,MATCH(Duombaze!BB361,DU!A:A,0),1))</f>
        <v>0</v>
      </c>
      <c r="BE361" s="6"/>
      <c r="BF361" s="6"/>
      <c r="BG361" s="7" t="s">
        <v>2721</v>
      </c>
      <c r="BH361" s="4" t="str">
        <f t="shared" si="171"/>
        <v>6 SPT12 Pneumatiniai st. WABCO (mech. LSV)</v>
      </c>
      <c r="BI361" s="6" t="str">
        <f>BI168</f>
        <v>ZU3APSWBCMLSV0</v>
      </c>
      <c r="BJ361" s="643" t="s">
        <v>2718</v>
      </c>
      <c r="BK361" s="643"/>
      <c r="BL361" s="643"/>
      <c r="BM361" s="643">
        <f>IF(Duombaze!BJ361="",0,INDEX(DU!I:I,MATCH(Duombaze!BJ361,DU!A:A,0),1))+IF(Duombaze!BK361="",0,INDEX(DU!I:I,MATCH(Duombaze!BK361,DU!A:A,0),1))+IF(Duombaze!BL361="",0,INDEX(DU!I:I,MATCH(Duombaze!BL361,DU!A:A,0),1))</f>
        <v>363.59249999999997</v>
      </c>
      <c r="BN361" s="640">
        <f>IF(Duombaze!BJ361="",0,INDEX(DU!K:K,MATCH(Duombaze!BJ361,DU!A:A,0),1))+IF(Duombaze!BK361="",0,INDEX(DU!K:K,MATCH(Duombaze!BK361,DU!A:A,0),1))+IF(Duombaze!BL361="",0,INDEX(DU!K:K,MATCH(Duombaze!BL361,DU!A:A,0),1))</f>
        <v>85.87</v>
      </c>
      <c r="BO361" s="4"/>
      <c r="BP361" s="4"/>
      <c r="BQ361" s="6" t="str">
        <f>BQ181</f>
        <v>Stabdžių išvadai dviejų kontūrų</v>
      </c>
      <c r="BR361" s="6" t="str">
        <f t="shared" si="167"/>
        <v>6 SPT12 Stabdžių išvadai dviejų kontūrų</v>
      </c>
      <c r="BS361" s="6" t="str">
        <f>BS181</f>
        <v>ZU30ASPC14SI2K + 000023705201</v>
      </c>
      <c r="BT361" s="6" t="s">
        <v>3037</v>
      </c>
      <c r="BU361" s="6">
        <v>23705201</v>
      </c>
      <c r="BV361" s="6"/>
      <c r="BW361" s="6">
        <f>IF(Duombaze!BT361="",0,INDEX(DU!I:I,MATCH(Duombaze!BT361,DU!A:A,0),1))+IF(Duombaze!BU361="",0,INDEX(DU!I:I,MATCH(Duombaze!BU361,DU!A:A,0),1))+IF(Duombaze!BV361="",0,INDEX(DU!I:I,MATCH(Duombaze!BV361,DU!A:A,0),1))</f>
        <v>53.779853333333328</v>
      </c>
      <c r="BX361" s="6">
        <f>IF(Duombaze!BT361="",0,INDEX(DU!K:K,MATCH(Duombaze!BT361,DU!A:A,0),1))+IF(Duombaze!BU361="",0,INDEX(DU!K:K,MATCH(Duombaze!BU361,DU!A:A,0),1))+IF(Duombaze!BV361="",0,INDEX(DU!K:K,MATCH(Duombaze!BV361,DU!A:A,0),1))</f>
        <v>17.41</v>
      </c>
      <c r="BY361" s="6"/>
      <c r="BZ361" s="6"/>
      <c r="CA361" s="6"/>
      <c r="CB361" s="6" t="str">
        <f t="shared" si="168"/>
        <v/>
      </c>
      <c r="CC361" s="6"/>
      <c r="CD361" s="6">
        <f>IF(Duombaze!CC361="",0,INDEX(DU!I:I,MATCH(Duombaze!CC361,DU!A:A,0),1))</f>
        <v>0</v>
      </c>
      <c r="CE361" s="4">
        <f>IF(Duombaze!CC361="",0,INDEX(DU!K:K,MATCH(Duombaze!CC361,DU!A:A,0),1))</f>
        <v>0</v>
      </c>
      <c r="CF361" s="6"/>
      <c r="CG361" s="6"/>
      <c r="CH361" s="6"/>
      <c r="CI361" s="4" t="str">
        <f t="shared" si="172"/>
        <v/>
      </c>
      <c r="CJ361" s="6"/>
      <c r="CK361" s="6">
        <f>IF(Duombaze!CJ361="",0,INDEX(DU!I:I,MATCH(Duombaze!CJ361,DU!A:A,0),1))</f>
        <v>0</v>
      </c>
      <c r="CL361" s="4">
        <f>IF(Duombaze!CJ361="",0,INDEX(DU!K:K,MATCH(Duombaze!CJ361,DU!A:A,0),1))</f>
        <v>0</v>
      </c>
      <c r="CM361" s="6"/>
      <c r="CN361" s="6"/>
      <c r="CO361" s="6"/>
      <c r="CP361" s="4" t="str">
        <f t="shared" si="173"/>
        <v/>
      </c>
      <c r="CQ361" s="6"/>
      <c r="CR361" s="643"/>
      <c r="CS361" s="643"/>
      <c r="CT361" s="643">
        <f>IF(Duombaze!CR361="",0,INDEX(DU!I:I,MATCH(Duombaze!CR361,DU!A:A,0),1))+IF(Duombaze!CS361="",0,INDEX(DU!I:I,MATCH(Duombaze!CS361,DU!A:A,0),1))</f>
        <v>0</v>
      </c>
      <c r="CU361" s="6">
        <f>IF(Duombaze!CR361="",0,INDEX(DU!K:K,MATCH(Duombaze!CR361,DU!A:A,0),1))+IF(Duombaze!CS361="",0,INDEX(DU!K:K,MATCH(Duombaze!CS361,DU!A:A,0),1))</f>
        <v>0</v>
      </c>
      <c r="CV361" s="6"/>
      <c r="CW361" s="6"/>
      <c r="CX361" s="6"/>
      <c r="CY361" s="4" t="str">
        <f t="shared" si="176"/>
        <v/>
      </c>
      <c r="CZ361" s="6"/>
      <c r="DA361" s="674"/>
      <c r="DB361" s="674"/>
      <c r="DC361" s="674">
        <f>IF(Duombaze!DA361="",0,INDEX(DU!I:I,MATCH(Duombaze!DA361,DU!A:A,0),1))+IF(Duombaze!DB361="",0,INDEX(DU!I:I,MATCH(Duombaze!DB361,DU!A:A,0),1))</f>
        <v>0</v>
      </c>
      <c r="DD361" s="6">
        <f>IF(Duombaze!DA361="",0,INDEX(DU!K:K,MATCH(Duombaze!DA361,DU!A:A,0),1))+IF(Duombaze!DB361="",0,INDEX(DU!K:K,MATCH(Duombaze!DB361,DU!A:A,0),1))</f>
        <v>0</v>
      </c>
      <c r="DE361" s="6"/>
      <c r="DF361" s="6"/>
      <c r="DG361" s="6"/>
      <c r="DH361" s="6" t="str">
        <f t="shared" si="174"/>
        <v/>
      </c>
      <c r="DI361" s="6"/>
      <c r="DJ361" s="674"/>
      <c r="DK361" s="679"/>
      <c r="DL361" s="679">
        <f>IF(Duombaze!DJ361="",0,INDEX(DU!I:I,MATCH(Duombaze!DJ361,DU!A:A,0),1))+IF(Duombaze!DK361="",0,INDEX(DU!I:I,MATCH(Duombaze!DK361,DU!A:A,0),1))</f>
        <v>0</v>
      </c>
      <c r="DM361" s="6">
        <f>IF(Duombaze!DJ361="",0,INDEX(DU!K:K,MATCH(Duombaze!DJ361,DU!A:A,0),1))+IF(Duombaze!DK361="",0,INDEX(DU!K:K,MATCH(Duombaze!DK361,DU!A:A,0),1))</f>
        <v>0</v>
      </c>
      <c r="DN361" s="48"/>
      <c r="DO361" s="48"/>
      <c r="DP361" s="48"/>
      <c r="DQ361" s="4" t="str">
        <f t="shared" si="175"/>
        <v/>
      </c>
      <c r="DR361" s="66"/>
      <c r="DS361" s="694"/>
      <c r="DT361" s="694"/>
      <c r="DU361" s="694"/>
      <c r="DV361" s="694"/>
      <c r="DW361" s="694">
        <f>IF(Duombaze!DS361="",0,INDEX(DU!I:I,MATCH(Duombaze!DS361,DU!A:A,0),1))+IF(Duombaze!DT361="",0,INDEX(DU!I:I,MATCH(Duombaze!DT361,DU!A:A,0),1))+IF(Duombaze!DU361="",0,INDEX(DU!I:I,MATCH(Duombaze!DU361,DU!A:A,0),1))+IF(Duombaze!DV361="",0,INDEX(DU!I:I,MATCH(Duombaze!DV361,DU!A:A,0),1))</f>
        <v>0</v>
      </c>
      <c r="DX361" s="640">
        <f>IF(Duombaze!DS361="",0,INDEX(DU!K:K,MATCH(Duombaze!DS361,DU!A:A,0),1))+IF(Duombaze!DT361="",0,INDEX(DU!K:K,MATCH(Duombaze!DT361,DU!A:A,0),1))+IF(Duombaze!DU361="",0,INDEX(DU!K:K,MATCH(Duombaze!DU361,DU!A:A,0),1))+IF(Duombaze!DV361="",0,INDEX(DU!K:KH,MATCH(Duombaze!DV361,DU!A:A,0),1))</f>
        <v>0</v>
      </c>
      <c r="DY361" s="66"/>
      <c r="DZ361" s="66"/>
      <c r="EA361" s="6"/>
      <c r="EB361" s="6" t="str">
        <f t="shared" si="160"/>
        <v/>
      </c>
      <c r="EC361" s="6"/>
      <c r="ED361" s="6">
        <f>IF(Duombaze!EC361="",0,INDEX(DU!I:I,MATCH(Duombaze!EC361,DU!A:A,0),1))</f>
        <v>0</v>
      </c>
      <c r="EE361" s="640">
        <f>IF(Duombaze!EC361="",0,INDEX(DU!K:K,MATCH(Duombaze!EC361,DU!A:A,0),1))</f>
        <v>0</v>
      </c>
      <c r="EF361" s="6"/>
      <c r="EG361" s="6"/>
      <c r="EH361" s="6"/>
      <c r="EI361" s="4" t="str">
        <f t="shared" si="169"/>
        <v/>
      </c>
      <c r="EJ361" s="179"/>
      <c r="EK361" s="700"/>
      <c r="EL361" s="700"/>
      <c r="EM361" s="700"/>
      <c r="EN361" s="700">
        <f>IF(Duombaze!EK361="",0,INDEX(DU!I:I,MATCH(Duombaze!EK361,DU!A:A,0),1))+IF(Duombaze!EL361="",0,INDEX(DU!I:I,MATCH(Duombaze!EL361,DU!A:A,0),1))+IF(Duombaze!EM361="",0,INDEX(DU!I:I,MATCH(Duombaze!EM361,DU!A:A,0),1))</f>
        <v>0</v>
      </c>
      <c r="EO361" s="6">
        <f>IF(Duombaze!EK361="",0,INDEX(DU!K:K,MATCH(Duombaze!EK361,DU!A:A,0),1))+IF(Duombaze!EL361="",0,INDEX(DU!K:K,MATCH(Duombaze!EL361,DU!A:A,0),1))+IF(Duombaze!EM361="",0,INDEX(DU!K:K,MATCH(Duombaze!EM361,DU!A:A,0),1))</f>
        <v>0</v>
      </c>
      <c r="EP361" s="6"/>
      <c r="EQ361" s="6"/>
      <c r="ER361" s="6"/>
      <c r="ES361" s="4" t="str">
        <f t="shared" si="161"/>
        <v/>
      </c>
      <c r="ET361" s="6"/>
      <c r="EU361" s="6"/>
      <c r="EV361" s="6"/>
      <c r="EW361" s="6"/>
      <c r="EX361" s="6" t="str">
        <f t="shared" si="163"/>
        <v/>
      </c>
      <c r="EY361" s="6"/>
      <c r="EZ361" s="674"/>
      <c r="FA361" s="674"/>
      <c r="FB361" s="674">
        <f>IF(Duombaze!EZ361="",0,INDEX(DU!I:I,MATCH(Duombaze!EZ361,DU!A:A,0),1))+IF(Duombaze!FA361="",0,INDEX(DU!I:I,MATCH(Duombaze!FA361,DU!A:A,0),1))</f>
        <v>0</v>
      </c>
      <c r="FC361" s="6">
        <f>IF(Duombaze!EZ361="",0,INDEX(DU!K:K,MATCH(Duombaze!EZ361,DU!A:A,0),1))+IF(Duombaze!FA361="",0,INDEX(DU!K:K,MATCH(Duombaze!FA361,DU!A:A,0),1))</f>
        <v>0</v>
      </c>
      <c r="FD361" s="179"/>
      <c r="FE361" s="179"/>
      <c r="FF361" s="179"/>
      <c r="FG361" s="179"/>
      <c r="FH361" s="179"/>
      <c r="FI361" s="179"/>
      <c r="FJ361" s="179"/>
      <c r="FK361" s="66"/>
      <c r="FL361" s="736"/>
      <c r="FM361" s="740"/>
      <c r="FN361" s="740"/>
      <c r="FO361" s="740"/>
      <c r="FP361" s="740"/>
      <c r="FQ361" s="740">
        <f>IF(Duombaze!FM361="",0,INDEX(DU!I:I,MATCH(Duombaze!FM361,DU!A:A,0),1))+IF(Duombaze!FN361="",0,INDEX(DU!I:I,MATCH(Duombaze!FN361,DU!A:A,0),1))+IF(Duombaze!FO361="",0,INDEX(DU!I:I,MATCH(Duombaze!FO361,DU!A:A,0),1))+IF(Duombaze!FP361="",0,INDEX(DU!I:I,MATCH(Duombaze!FP361,DU!A:A,0),1))</f>
        <v>0</v>
      </c>
      <c r="FR361" s="671">
        <f>IF(Duombaze!FM361="",0,INDEX(DU!K:K,MATCH(Duombaze!FM361,DU!A:A,0),1))+IF(Duombaze!FN361="",0,INDEX(DU!K:K,MATCH(Duombaze!FN361,DU!A:A,0),1))+IF(Duombaze!FO361="",0,INDEX(DU!K:K,MATCH(Duombaze!FO361,DU!A:A,0),1))+IF(Duombaze!FP361="",0,INDEX(DU!K:K,MATCH(Duombaze!FP361,DU!A:A,0),1))</f>
        <v>0</v>
      </c>
      <c r="FY361" s="491" t="s">
        <v>1987</v>
      </c>
      <c r="FZ361" s="492" t="str">
        <f>IF(FY361&lt;&gt;"",A361&amp;" "&amp;C361&amp;" "&amp;FY361,"")</f>
        <v>6 SPT12 Pneumatiniai st. Wabco 2k. su Auto LSV ir 2x 0.4s</v>
      </c>
      <c r="GA361" s="494" t="s">
        <v>1986</v>
      </c>
    </row>
    <row r="362" spans="1:190" s="7" customFormat="1" ht="23.45" customHeight="1" x14ac:dyDescent="0.25">
      <c r="A362" s="42">
        <v>7</v>
      </c>
      <c r="B362" s="42" t="s">
        <v>789</v>
      </c>
      <c r="C362" s="12" t="s">
        <v>211</v>
      </c>
      <c r="D362" s="6"/>
      <c r="E362" s="4" t="str">
        <f t="shared" si="158"/>
        <v/>
      </c>
      <c r="F362" s="6"/>
      <c r="G362" s="643"/>
      <c r="H362" s="643"/>
      <c r="I362" s="643"/>
      <c r="J362" s="643"/>
      <c r="K362" s="643"/>
      <c r="L362" s="643"/>
      <c r="M362" s="643"/>
      <c r="N362" s="643"/>
      <c r="O362" s="643"/>
      <c r="P362" s="640">
        <f>IF(Duombaze!G362="",0,INDEX(DU!I:I,MATCH(Duombaze!G362,DU!A:A,0),1))+IF(Duombaze!H362="",0,INDEX(DU!I:I,MATCH(Duombaze!H362,DU!A:A,0),1))+IF(Duombaze!I362="",0,INDEX(DU!I:I,MATCH(Duombaze!I362,DU!A:A,0),1))+IF(Duombaze!J362="",0,INDEX(DU!I:I,MATCH(Duombaze!J362,DU!A:A,0),1))+IF(Duombaze!K362="",0,INDEX(DU!I:I,MATCH(Duombaze!K362,DU!A:A,0),1))+IF(Duombaze!L362="",0,INDEX(DU!I:I,MATCH(Duombaze!L362,DU!A:A,0),1))+IF(Duombaze!M362="",0,INDEX(DU!I:I,MATCH(Duombaze!M362,DU!A:A,0),1))+IF(Duombaze!N362="",0,INDEX(DU!I:I,MATCH(Duombaze!N362,DU!A:A,0),1))+IF(Duombaze!O362="",0,INDEX(DU!I:I,MATCH(Duombaze!O362,DU!A:A,0),1))</f>
        <v>0</v>
      </c>
      <c r="Q362" s="640">
        <f>IF(Duombaze!G362="",0,INDEX(DU!K:K,MATCH(Duombaze!G362,DU!A:A,0),1))+IF(Duombaze!H362="",0,INDEX(DU!K:K,MATCH(Duombaze!H362,DU!A:A,0),1))+IF(Duombaze!I362="",0,INDEX(DU!K:K,MATCH(Duombaze!I362,DU!A:A,0),1))+IF(Duombaze!J362="",0,INDEX(DU!K:K,MATCH(Duombaze!J362,DU!A:A,0),1))+IF(Duombaze!K362="",0,INDEX(DU!K:K,MATCH(Duombaze!K362,DU!A:A,0),1))+IF(Duombaze!L362="",0,INDEX(DU!K:K,MATCH(Duombaze!L362,DU!A:A,0),1))+IF(Duombaze!M362="",0,INDEX(DU!K:K,MATCH(Duombaze!M362,DU!A:A,0),1))+IF(Duombaze!N362="",0,INDEX(DU!K:K,MATCH(Duombaze!N362,DU!A:A,0),1))+IF(Duombaze!O362="",0,INDEX(DU!K:K,MATCH(Duombaze!O362,DU!A:A,0),1))</f>
        <v>0</v>
      </c>
      <c r="R362" s="6"/>
      <c r="S362" s="48"/>
      <c r="T362" s="883"/>
      <c r="U362" s="4">
        <f>IF(Duombaze!T362="",0,INDEX(DU!I:I,MATCH(Duombaze!T362,DU!A:A,0),1))</f>
        <v>0</v>
      </c>
      <c r="V362" s="4">
        <f>IF(Duombaze!T362="",0,INDEX(DU!K:K,MATCH(Duombaze!T362,DU!A:A,0),1))</f>
        <v>0</v>
      </c>
      <c r="W362" s="6"/>
      <c r="X362" s="6"/>
      <c r="Y362" s="858"/>
      <c r="Z362" s="66"/>
      <c r="AA362" s="4" t="str">
        <f t="shared" si="164"/>
        <v/>
      </c>
      <c r="AB362" s="6"/>
      <c r="AC362" s="6">
        <f>IF(Duombaze!AB362="",0,INDEX(DU!I:I,MATCH(Duombaze!AB362,DU!A:A,0),1))</f>
        <v>0</v>
      </c>
      <c r="AD362" s="2">
        <f>IF(Duombaze!AB362="",0,INDEX(DU!K:K,MATCH(Duombaze!AB362,DU!A:A,0),1))</f>
        <v>0</v>
      </c>
      <c r="AE362" s="6"/>
      <c r="AF362" s="6"/>
      <c r="AG362" s="6"/>
      <c r="AH362" s="4" t="str">
        <f t="shared" si="166"/>
        <v/>
      </c>
      <c r="AI362" s="6"/>
      <c r="AJ362" s="643"/>
      <c r="AK362" s="643"/>
      <c r="AL362" s="643"/>
      <c r="AM362" s="643">
        <f>IF(Duombaze!AJ362="",0,INDEX(DU!I:I,MATCH(Duombaze!AJ362,DU!A:A,0),1))+IF(Duombaze!AK362="",0,INDEX(DU!I:I,MATCH(Duombaze!AK362,DU!A:A,0),1))+IF(Duombaze!AL362="",0,INDEX(DU!I:I,MATCH(Duombaze!AL362,DU!A:A,0),1))</f>
        <v>0</v>
      </c>
      <c r="AN362" s="643">
        <f>IF(Duombaze!AJ362="",0,INDEX(DU!K:K,MATCH(Duombaze!AJ362,DU!A:A,0),1))+IF(Duombaze!AK362="",0,INDEX(DU!K:K,MATCH(Duombaze!AK362,DU!A:A,0),1))+IF(Duombaze!AL362="",0,INDEX(DU!K:K,MATCH(Duombaze!AL362,DU!A:A,0),1))</f>
        <v>0</v>
      </c>
      <c r="AO362" s="6"/>
      <c r="AP362" s="6"/>
      <c r="AQ362" s="6"/>
      <c r="AR362" s="4" t="str">
        <f t="shared" si="170"/>
        <v/>
      </c>
      <c r="AS362" s="6"/>
      <c r="AT362" s="643"/>
      <c r="AU362" s="643"/>
      <c r="AV362" s="643"/>
      <c r="AW362" s="643"/>
      <c r="AX362" s="643"/>
      <c r="AY362" s="643"/>
      <c r="AZ362" s="643"/>
      <c r="BA362" s="643"/>
      <c r="BB362" s="643"/>
      <c r="BC362" s="643">
        <f>IF(Duombaze!AT362="",0,INDEX(DU!I:I,MATCH(Duombaze!AT362,DU!A:A,0),1))+IF(Duombaze!AU362="",0,INDEX(DU!I:I,MATCH(Duombaze!AU362,DU!A:A,0),1))+IF(Duombaze!AV362="",0,INDEX(DU!I:I,MATCH(Duombaze!AV362,DU!A:A,0),1))+IF(Duombaze!AW362="",0,INDEX(DU!I:I,MATCH(Duombaze!AW362,DU!A:A,0),1))+IF(Duombaze!AX362="",0,INDEX(DU!I:I,MATCH(Duombaze!AX362,DU!A:A,0),1))+IF(Duombaze!AY362="",0,INDEX(DU!I:I,MATCH(Duombaze!AY362,DU!A:A,0),1))+IF(Duombaze!AZ362="",0,INDEX(DU!I:I,MATCH(Duombaze!AZ362,DU!A:A,0),1))+IF(Duombaze!BA362="",0,INDEX(DU!I:I,MATCH(Duombaze!BA362,DU!A:A,0),1))+IF(Duombaze!BB362="",0,INDEX(DU!I:I,MATCH(Duombaze!BB362,DU!A:A,0),1))</f>
        <v>0</v>
      </c>
      <c r="BD362" s="640">
        <f>IF(Duombaze!AT362="",0,INDEX(DU!K:K,MATCH(Duombaze!AT362,DU!A:A,0),1))+IF(Duombaze!AU362="",0,INDEX(DU!K:K,MATCH(Duombaze!AU362,DU!A:A,0),1))+IF(Duombaze!AV362="",0,INDEX(DU!K:K,MATCH(Duombaze!AV362,DU!A:A,0),1))+IF(Duombaze!AW362="",0,INDEX(DU!K:K,MATCH(Duombaze!AW362,DU!A:A,0),1))+IF(Duombaze!AX362="",0,INDEX(DU!K:K,MATCH(Duombaze!AX362,DU!A:A,0),1))+IF(Duombaze!AY362="",0,INDEX(DU!K:K,MATCH(Duombaze!AY362,DU!A:A,0),1))+IF(Duombaze!AZ362="",0,INDEX(DU!K:K,MATCH(Duombaze!AZ362,DU!A:A,0),1))+IF(Duombaze!BA362="",0,INDEX(DU!K:K,MATCH(Duombaze!BA362,DU!A:A,0),1))+IF(Duombaze!BB362="",0,INDEX(DU!K:K,MATCH(Duombaze!BB362,DU!A:A,0),1))</f>
        <v>0</v>
      </c>
      <c r="BE362" s="6"/>
      <c r="BF362" s="6"/>
      <c r="BH362" s="4"/>
      <c r="BI362" s="4"/>
      <c r="BJ362" s="640"/>
      <c r="BK362" s="640"/>
      <c r="BL362" s="640"/>
      <c r="BM362" s="640">
        <f>IF(Duombaze!BJ362="",0,INDEX(DU!I:I,MATCH(Duombaze!BJ362,DU!A:A,0),1))+IF(Duombaze!BK362="",0,INDEX(DU!I:I,MATCH(Duombaze!BK362,DU!A:A,0),1))+IF(Duombaze!BL362="",0,INDEX(DU!I:I,MATCH(Duombaze!BL362,DU!A:A,0),1))</f>
        <v>0</v>
      </c>
      <c r="BN362" s="640">
        <f>IF(Duombaze!BJ362="",0,INDEX(DU!K:K,MATCH(Duombaze!BJ362,DU!A:A,0),1))+IF(Duombaze!BK362="",0,INDEX(DU!K:K,MATCH(Duombaze!BK362,DU!A:A,0),1))+IF(Duombaze!BL362="",0,INDEX(DU!K:K,MATCH(Duombaze!BL362,DU!A:A,0),1))</f>
        <v>0</v>
      </c>
      <c r="BO362" s="6"/>
      <c r="BP362" s="6"/>
      <c r="BQ362" s="4"/>
      <c r="BR362" s="4"/>
      <c r="BS362" s="4"/>
      <c r="BT362" s="4"/>
      <c r="BU362" s="4"/>
      <c r="BV362" s="4"/>
      <c r="BW362" s="4">
        <f>IF(Duombaze!BT362="",0,INDEX(DU!I:I,MATCH(Duombaze!BT362,DU!A:A,0),1))+IF(Duombaze!BU362="",0,INDEX(DU!I:I,MATCH(Duombaze!BU362,DU!A:A,0),1))+IF(Duombaze!BV362="",0,INDEX(DU!I:I,MATCH(Duombaze!BV362,DU!A:A,0),1))</f>
        <v>0</v>
      </c>
      <c r="BX362" s="6">
        <f>IF(Duombaze!BT362="",0,INDEX(DU!K:K,MATCH(Duombaze!BT362,DU!A:A,0),1))+IF(Duombaze!BU362="",0,INDEX(DU!K:K,MATCH(Duombaze!BU362,DU!A:A,0),1))+IF(Duombaze!BV362="",0,INDEX(DU!K:K,MATCH(Duombaze!BV362,DU!A:A,0),1))</f>
        <v>0</v>
      </c>
      <c r="BY362" s="6"/>
      <c r="BZ362" s="6"/>
      <c r="CA362" s="6"/>
      <c r="CB362" s="6" t="str">
        <f t="shared" si="168"/>
        <v/>
      </c>
      <c r="CC362" s="6"/>
      <c r="CD362" s="6">
        <f>IF(Duombaze!CC362="",0,INDEX(DU!I:I,MATCH(Duombaze!CC362,DU!A:A,0),1))</f>
        <v>0</v>
      </c>
      <c r="CE362" s="4">
        <f>IF(Duombaze!CC362="",0,INDEX(DU!K:K,MATCH(Duombaze!CC362,DU!A:A,0),1))</f>
        <v>0</v>
      </c>
      <c r="CF362" s="6"/>
      <c r="CG362" s="6"/>
      <c r="CH362" s="6"/>
      <c r="CI362" s="4" t="str">
        <f t="shared" si="172"/>
        <v/>
      </c>
      <c r="CJ362" s="6"/>
      <c r="CK362" s="6">
        <f>IF(Duombaze!CJ362="",0,INDEX(DU!I:I,MATCH(Duombaze!CJ362,DU!A:A,0),1))</f>
        <v>0</v>
      </c>
      <c r="CL362" s="4">
        <f>IF(Duombaze!CJ362="",0,INDEX(DU!K:K,MATCH(Duombaze!CJ362,DU!A:A,0),1))</f>
        <v>0</v>
      </c>
      <c r="CM362" s="6"/>
      <c r="CN362" s="6"/>
      <c r="CO362" s="6"/>
      <c r="CP362" s="4" t="str">
        <f t="shared" si="173"/>
        <v/>
      </c>
      <c r="CQ362" s="6"/>
      <c r="CR362" s="643"/>
      <c r="CS362" s="643"/>
      <c r="CT362" s="643">
        <f>IF(Duombaze!CR362="",0,INDEX(DU!I:I,MATCH(Duombaze!CR362,DU!A:A,0),1))+IF(Duombaze!CS362="",0,INDEX(DU!I:I,MATCH(Duombaze!CS362,DU!A:A,0),1))</f>
        <v>0</v>
      </c>
      <c r="CU362" s="6">
        <f>IF(Duombaze!CR362="",0,INDEX(DU!K:K,MATCH(Duombaze!CR362,DU!A:A,0),1))+IF(Duombaze!CS362="",0,INDEX(DU!K:K,MATCH(Duombaze!CS362,DU!A:A,0),1))</f>
        <v>0</v>
      </c>
      <c r="CV362" s="6"/>
      <c r="CW362" s="6"/>
      <c r="CX362" s="6"/>
      <c r="CY362" s="4" t="str">
        <f t="shared" si="176"/>
        <v/>
      </c>
      <c r="CZ362" s="6"/>
      <c r="DA362" s="674"/>
      <c r="DB362" s="674"/>
      <c r="DC362" s="674">
        <f>IF(Duombaze!DA362="",0,INDEX(DU!I:I,MATCH(Duombaze!DA362,DU!A:A,0),1))+IF(Duombaze!DB362="",0,INDEX(DU!I:I,MATCH(Duombaze!DB362,DU!A:A,0),1))</f>
        <v>0</v>
      </c>
      <c r="DD362" s="6">
        <f>IF(Duombaze!DA362="",0,INDEX(DU!K:K,MATCH(Duombaze!DA362,DU!A:A,0),1))+IF(Duombaze!DB362="",0,INDEX(DU!K:K,MATCH(Duombaze!DB362,DU!A:A,0),1))</f>
        <v>0</v>
      </c>
      <c r="DE362" s="6"/>
      <c r="DF362" s="6"/>
      <c r="DG362" s="6"/>
      <c r="DH362" s="6" t="str">
        <f t="shared" si="174"/>
        <v/>
      </c>
      <c r="DI362" s="6"/>
      <c r="DJ362" s="674"/>
      <c r="DK362" s="679"/>
      <c r="DL362" s="679">
        <f>IF(Duombaze!DJ362="",0,INDEX(DU!I:I,MATCH(Duombaze!DJ362,DU!A:A,0),1))+IF(Duombaze!DK362="",0,INDEX(DU!I:I,MATCH(Duombaze!DK362,DU!A:A,0),1))</f>
        <v>0</v>
      </c>
      <c r="DM362" s="6">
        <f>IF(Duombaze!DJ362="",0,INDEX(DU!K:K,MATCH(Duombaze!DJ362,DU!A:A,0),1))+IF(Duombaze!DK362="",0,INDEX(DU!K:K,MATCH(Duombaze!DK362,DU!A:A,0),1))</f>
        <v>0</v>
      </c>
      <c r="DN362" s="48"/>
      <c r="DO362" s="48"/>
      <c r="DP362" s="48"/>
      <c r="DQ362" s="4" t="str">
        <f t="shared" si="175"/>
        <v/>
      </c>
      <c r="DR362" s="66"/>
      <c r="DS362" s="694"/>
      <c r="DT362" s="694"/>
      <c r="DU362" s="694"/>
      <c r="DV362" s="694"/>
      <c r="DW362" s="694">
        <f>IF(Duombaze!DS362="",0,INDEX(DU!I:I,MATCH(Duombaze!DS362,DU!A:A,0),1))+IF(Duombaze!DT362="",0,INDEX(DU!I:I,MATCH(Duombaze!DT362,DU!A:A,0),1))+IF(Duombaze!DU362="",0,INDEX(DU!I:I,MATCH(Duombaze!DU362,DU!A:A,0),1))+IF(Duombaze!DV362="",0,INDEX(DU!I:I,MATCH(Duombaze!DV362,DU!A:A,0),1))</f>
        <v>0</v>
      </c>
      <c r="DX362" s="640">
        <f>IF(Duombaze!DS362="",0,INDEX(DU!K:K,MATCH(Duombaze!DS362,DU!A:A,0),1))+IF(Duombaze!DT362="",0,INDEX(DU!K:K,MATCH(Duombaze!DT362,DU!A:A,0),1))+IF(Duombaze!DU362="",0,INDEX(DU!K:K,MATCH(Duombaze!DU362,DU!A:A,0),1))+IF(Duombaze!DV362="",0,INDEX(DU!K:KH,MATCH(Duombaze!DV362,DU!A:A,0),1))</f>
        <v>0</v>
      </c>
      <c r="DY362" s="66"/>
      <c r="DZ362" s="66"/>
      <c r="EA362" s="6"/>
      <c r="EB362" s="6" t="str">
        <f t="shared" si="160"/>
        <v/>
      </c>
      <c r="EC362" s="6"/>
      <c r="ED362" s="6">
        <f>IF(Duombaze!EC362="",0,INDEX(DU!I:I,MATCH(Duombaze!EC362,DU!A:A,0),1))</f>
        <v>0</v>
      </c>
      <c r="EE362" s="640">
        <f>IF(Duombaze!EC362="",0,INDEX(DU!K:K,MATCH(Duombaze!EC362,DU!A:A,0),1))</f>
        <v>0</v>
      </c>
      <c r="EF362" s="6"/>
      <c r="EG362" s="6"/>
      <c r="EH362" s="6"/>
      <c r="EI362" s="4" t="str">
        <f t="shared" si="169"/>
        <v/>
      </c>
      <c r="EJ362" s="179"/>
      <c r="EK362" s="700"/>
      <c r="EL362" s="700"/>
      <c r="EM362" s="700"/>
      <c r="EN362" s="700">
        <f>IF(Duombaze!EK362="",0,INDEX(DU!I:I,MATCH(Duombaze!EK362,DU!A:A,0),1))+IF(Duombaze!EL362="",0,INDEX(DU!I:I,MATCH(Duombaze!EL362,DU!A:A,0),1))+IF(Duombaze!EM362="",0,INDEX(DU!I:I,MATCH(Duombaze!EM362,DU!A:A,0),1))</f>
        <v>0</v>
      </c>
      <c r="EO362" s="6">
        <f>IF(Duombaze!EK362="",0,INDEX(DU!K:K,MATCH(Duombaze!EK362,DU!A:A,0),1))+IF(Duombaze!EL362="",0,INDEX(DU!K:K,MATCH(Duombaze!EL362,DU!A:A,0),1))+IF(Duombaze!EM362="",0,INDEX(DU!K:K,MATCH(Duombaze!EM362,DU!A:A,0),1))</f>
        <v>0</v>
      </c>
      <c r="EP362" s="6"/>
      <c r="EQ362" s="6"/>
      <c r="ER362" s="6"/>
      <c r="ES362" s="4" t="str">
        <f t="shared" si="161"/>
        <v/>
      </c>
      <c r="ET362" s="6"/>
      <c r="EU362" s="6"/>
      <c r="EV362" s="6"/>
      <c r="EW362" s="6"/>
      <c r="EX362" s="6" t="str">
        <f t="shared" si="163"/>
        <v/>
      </c>
      <c r="EY362" s="6"/>
      <c r="EZ362" s="674"/>
      <c r="FA362" s="674"/>
      <c r="FB362" s="674">
        <f>IF(Duombaze!EZ362="",0,INDEX(DU!I:I,MATCH(Duombaze!EZ362,DU!A:A,0),1))+IF(Duombaze!FA362="",0,INDEX(DU!I:I,MATCH(Duombaze!FA362,DU!A:A,0),1))</f>
        <v>0</v>
      </c>
      <c r="FC362" s="6">
        <f>IF(Duombaze!EZ362="",0,INDEX(DU!K:K,MATCH(Duombaze!EZ362,DU!A:A,0),1))+IF(Duombaze!FA362="",0,INDEX(DU!K:K,MATCH(Duombaze!FA362,DU!A:A,0),1))</f>
        <v>0</v>
      </c>
      <c r="FD362" s="179"/>
      <c r="FE362" s="179"/>
      <c r="FF362" s="179"/>
      <c r="FG362" s="179"/>
      <c r="FH362" s="179"/>
      <c r="FI362" s="179"/>
      <c r="FJ362" s="179"/>
      <c r="FK362" s="66"/>
      <c r="FL362" s="736"/>
      <c r="FM362" s="740"/>
      <c r="FN362" s="740"/>
      <c r="FO362" s="740"/>
      <c r="FP362" s="740"/>
      <c r="FQ362" s="740">
        <f>IF(Duombaze!FM362="",0,INDEX(DU!I:I,MATCH(Duombaze!FM362,DU!A:A,0),1))+IF(Duombaze!FN362="",0,INDEX(DU!I:I,MATCH(Duombaze!FN362,DU!A:A,0),1))+IF(Duombaze!FO362="",0,INDEX(DU!I:I,MATCH(Duombaze!FO362,DU!A:A,0),1))+IF(Duombaze!FP362="",0,INDEX(DU!I:I,MATCH(Duombaze!FP362,DU!A:A,0),1))</f>
        <v>0</v>
      </c>
      <c r="FR362" s="671">
        <f>IF(Duombaze!FM362="",0,INDEX(DU!K:K,MATCH(Duombaze!FM362,DU!A:A,0),1))+IF(Duombaze!FN362="",0,INDEX(DU!K:K,MATCH(Duombaze!FN362,DU!A:A,0),1))+IF(Duombaze!FO362="",0,INDEX(DU!K:K,MATCH(Duombaze!FO362,DU!A:A,0),1))+IF(Duombaze!FP362="",0,INDEX(DU!K:K,MATCH(Duombaze!FP362,DU!A:A,0),1))</f>
        <v>0</v>
      </c>
      <c r="FY362" s="6" t="str">
        <f>FY182</f>
        <v>Stabdžių išvadai pneumatiniai - hidrauliniai</v>
      </c>
      <c r="FZ362" s="6" t="str">
        <f>IF(FY362&lt;&gt;"",A357&amp;" "&amp;C357&amp;" "&amp;FY362,"")</f>
        <v>2 SPT12 Stabdžių išvadai pneumatiniai - hidrauliniai</v>
      </c>
      <c r="GA362" s="6" t="str">
        <f>GA182</f>
        <v>ZU30ASPC14SIPH + ZC40ASPC1620IJ</v>
      </c>
    </row>
    <row r="363" spans="1:190" s="7" customFormat="1" ht="23.45" customHeight="1" x14ac:dyDescent="0.25">
      <c r="A363" s="42">
        <v>8</v>
      </c>
      <c r="B363" s="42" t="s">
        <v>789</v>
      </c>
      <c r="C363" s="12" t="s">
        <v>211</v>
      </c>
      <c r="D363" s="6"/>
      <c r="E363" s="4" t="str">
        <f t="shared" si="158"/>
        <v/>
      </c>
      <c r="F363" s="6"/>
      <c r="G363" s="643"/>
      <c r="H363" s="643"/>
      <c r="I363" s="643"/>
      <c r="J363" s="643"/>
      <c r="K363" s="643"/>
      <c r="L363" s="643"/>
      <c r="M363" s="643"/>
      <c r="N363" s="643"/>
      <c r="O363" s="643"/>
      <c r="P363" s="640">
        <f>IF(Duombaze!G363="",0,INDEX(DU!I:I,MATCH(Duombaze!G363,DU!A:A,0),1))+IF(Duombaze!H363="",0,INDEX(DU!I:I,MATCH(Duombaze!H363,DU!A:A,0),1))+IF(Duombaze!I363="",0,INDEX(DU!I:I,MATCH(Duombaze!I363,DU!A:A,0),1))+IF(Duombaze!J363="",0,INDEX(DU!I:I,MATCH(Duombaze!J363,DU!A:A,0),1))+IF(Duombaze!K363="",0,INDEX(DU!I:I,MATCH(Duombaze!K363,DU!A:A,0),1))+IF(Duombaze!L363="",0,INDEX(DU!I:I,MATCH(Duombaze!L363,DU!A:A,0),1))+IF(Duombaze!M363="",0,INDEX(DU!I:I,MATCH(Duombaze!M363,DU!A:A,0),1))+IF(Duombaze!N363="",0,INDEX(DU!I:I,MATCH(Duombaze!N363,DU!A:A,0),1))+IF(Duombaze!O363="",0,INDEX(DU!I:I,MATCH(Duombaze!O363,DU!A:A,0),1))</f>
        <v>0</v>
      </c>
      <c r="Q363" s="640">
        <f>IF(Duombaze!G363="",0,INDEX(DU!K:K,MATCH(Duombaze!G363,DU!A:A,0),1))+IF(Duombaze!H363="",0,INDEX(DU!K:K,MATCH(Duombaze!H363,DU!A:A,0),1))+IF(Duombaze!I363="",0,INDEX(DU!K:K,MATCH(Duombaze!I363,DU!A:A,0),1))+IF(Duombaze!J363="",0,INDEX(DU!K:K,MATCH(Duombaze!J363,DU!A:A,0),1))+IF(Duombaze!K363="",0,INDEX(DU!K:K,MATCH(Duombaze!K363,DU!A:A,0),1))+IF(Duombaze!L363="",0,INDEX(DU!K:K,MATCH(Duombaze!L363,DU!A:A,0),1))+IF(Duombaze!M363="",0,INDEX(DU!K:K,MATCH(Duombaze!M363,DU!A:A,0),1))+IF(Duombaze!N363="",0,INDEX(DU!K:K,MATCH(Duombaze!N363,DU!A:A,0),1))+IF(Duombaze!O363="",0,INDEX(DU!K:K,MATCH(Duombaze!O363,DU!A:A,0),1))</f>
        <v>0</v>
      </c>
      <c r="R363" s="6"/>
      <c r="S363" s="48"/>
      <c r="T363" s="883"/>
      <c r="U363" s="4">
        <f>IF(Duombaze!T363="",0,INDEX(DU!I:I,MATCH(Duombaze!T363,DU!A:A,0),1))</f>
        <v>0</v>
      </c>
      <c r="V363" s="4">
        <f>IF(Duombaze!T363="",0,INDEX(DU!K:K,MATCH(Duombaze!T363,DU!A:A,0),1))</f>
        <v>0</v>
      </c>
      <c r="W363" s="6"/>
      <c r="X363" s="6"/>
      <c r="Y363" s="858"/>
      <c r="Z363" s="66"/>
      <c r="AA363" s="4" t="str">
        <f t="shared" si="164"/>
        <v/>
      </c>
      <c r="AB363" s="6"/>
      <c r="AC363" s="6">
        <f>IF(Duombaze!AB363="",0,INDEX(DU!I:I,MATCH(Duombaze!AB363,DU!A:A,0),1))</f>
        <v>0</v>
      </c>
      <c r="AD363" s="2">
        <f>IF(Duombaze!AB363="",0,INDEX(DU!K:K,MATCH(Duombaze!AB363,DU!A:A,0),1))</f>
        <v>0</v>
      </c>
      <c r="AE363" s="6"/>
      <c r="AF363" s="6"/>
      <c r="AG363" s="6"/>
      <c r="AH363" s="4" t="str">
        <f t="shared" si="166"/>
        <v/>
      </c>
      <c r="AI363" s="6"/>
      <c r="AJ363" s="643"/>
      <c r="AK363" s="643"/>
      <c r="AL363" s="643"/>
      <c r="AM363" s="643">
        <f>IF(Duombaze!AJ363="",0,INDEX(DU!I:I,MATCH(Duombaze!AJ363,DU!A:A,0),1))+IF(Duombaze!AK363="",0,INDEX(DU!I:I,MATCH(Duombaze!AK363,DU!A:A,0),1))+IF(Duombaze!AL363="",0,INDEX(DU!I:I,MATCH(Duombaze!AL363,DU!A:A,0),1))</f>
        <v>0</v>
      </c>
      <c r="AN363" s="643">
        <f>IF(Duombaze!AJ363="",0,INDEX(DU!K:K,MATCH(Duombaze!AJ363,DU!A:A,0),1))+IF(Duombaze!AK363="",0,INDEX(DU!K:K,MATCH(Duombaze!AK363,DU!A:A,0),1))+IF(Duombaze!AL363="",0,INDEX(DU!K:K,MATCH(Duombaze!AL363,DU!A:A,0),1))</f>
        <v>0</v>
      </c>
      <c r="AO363" s="6"/>
      <c r="AP363" s="6"/>
      <c r="AQ363" s="6"/>
      <c r="AR363" s="4" t="str">
        <f t="shared" si="170"/>
        <v/>
      </c>
      <c r="AS363" s="6"/>
      <c r="AT363" s="643"/>
      <c r="AU363" s="643"/>
      <c r="AV363" s="643"/>
      <c r="AW363" s="643"/>
      <c r="AX363" s="643"/>
      <c r="AY363" s="643"/>
      <c r="AZ363" s="643"/>
      <c r="BA363" s="643"/>
      <c r="BB363" s="643"/>
      <c r="BC363" s="643">
        <f>IF(Duombaze!AT363="",0,INDEX(DU!I:I,MATCH(Duombaze!AT363,DU!A:A,0),1))+IF(Duombaze!AU363="",0,INDEX(DU!I:I,MATCH(Duombaze!AU363,DU!A:A,0),1))+IF(Duombaze!AV363="",0,INDEX(DU!I:I,MATCH(Duombaze!AV363,DU!A:A,0),1))+IF(Duombaze!AW363="",0,INDEX(DU!I:I,MATCH(Duombaze!AW363,DU!A:A,0),1))+IF(Duombaze!AX363="",0,INDEX(DU!I:I,MATCH(Duombaze!AX363,DU!A:A,0),1))+IF(Duombaze!AY363="",0,INDEX(DU!I:I,MATCH(Duombaze!AY363,DU!A:A,0),1))+IF(Duombaze!AZ363="",0,INDEX(DU!I:I,MATCH(Duombaze!AZ363,DU!A:A,0),1))+IF(Duombaze!BA363="",0,INDEX(DU!I:I,MATCH(Duombaze!BA363,DU!A:A,0),1))+IF(Duombaze!BB363="",0,INDEX(DU!I:I,MATCH(Duombaze!BB363,DU!A:A,0),1))</f>
        <v>0</v>
      </c>
      <c r="BD363" s="640">
        <f>IF(Duombaze!AT363="",0,INDEX(DU!K:K,MATCH(Duombaze!AT363,DU!A:A,0),1))+IF(Duombaze!AU363="",0,INDEX(DU!K:K,MATCH(Duombaze!AU363,DU!A:A,0),1))+IF(Duombaze!AV363="",0,INDEX(DU!K:K,MATCH(Duombaze!AV363,DU!A:A,0),1))+IF(Duombaze!AW363="",0,INDEX(DU!K:K,MATCH(Duombaze!AW363,DU!A:A,0),1))+IF(Duombaze!AX363="",0,INDEX(DU!K:K,MATCH(Duombaze!AX363,DU!A:A,0),1))+IF(Duombaze!AY363="",0,INDEX(DU!K:K,MATCH(Duombaze!AY363,DU!A:A,0),1))+IF(Duombaze!AZ363="",0,INDEX(DU!K:K,MATCH(Duombaze!AZ363,DU!A:A,0),1))+IF(Duombaze!BA363="",0,INDEX(DU!K:K,MATCH(Duombaze!BA363,DU!A:A,0),1))+IF(Duombaze!BB363="",0,INDEX(DU!K:K,MATCH(Duombaze!BB363,DU!A:A,0),1))</f>
        <v>0</v>
      </c>
      <c r="BE363" s="6"/>
      <c r="BF363" s="6"/>
      <c r="BH363" s="4"/>
      <c r="BI363" s="4"/>
      <c r="BJ363" s="640"/>
      <c r="BK363" s="640"/>
      <c r="BL363" s="640"/>
      <c r="BM363" s="640">
        <f>IF(Duombaze!BJ363="",0,INDEX(DU!I:I,MATCH(Duombaze!BJ363,DU!A:A,0),1))+IF(Duombaze!BK363="",0,INDEX(DU!I:I,MATCH(Duombaze!BK363,DU!A:A,0),1))+IF(Duombaze!BL363="",0,INDEX(DU!I:I,MATCH(Duombaze!BL363,DU!A:A,0),1))</f>
        <v>0</v>
      </c>
      <c r="BN363" s="640">
        <f>IF(Duombaze!BJ363="",0,INDEX(DU!K:K,MATCH(Duombaze!BJ363,DU!A:A,0),1))+IF(Duombaze!BK363="",0,INDEX(DU!K:K,MATCH(Duombaze!BK363,DU!A:A,0),1))+IF(Duombaze!BL363="",0,INDEX(DU!K:K,MATCH(Duombaze!BL363,DU!A:A,0),1))</f>
        <v>0</v>
      </c>
      <c r="BO363" s="6"/>
      <c r="BP363" s="6"/>
      <c r="BQ363" s="6"/>
      <c r="BR363" s="6"/>
      <c r="BS363" s="6"/>
      <c r="BT363" s="6"/>
      <c r="BU363" s="6"/>
      <c r="BV363" s="6"/>
      <c r="BW363" s="6">
        <f>IF(Duombaze!BT363="",0,INDEX(DU!I:I,MATCH(Duombaze!BT363,DU!A:A,0),1))+IF(Duombaze!BU363="",0,INDEX(DU!I:I,MATCH(Duombaze!BU363,DU!A:A,0),1))+IF(Duombaze!BV363="",0,INDEX(DU!I:I,MATCH(Duombaze!BV363,DU!A:A,0),1))</f>
        <v>0</v>
      </c>
      <c r="BX363" s="6">
        <f>IF(Duombaze!BT363="",0,INDEX(DU!K:K,MATCH(Duombaze!BT363,DU!A:A,0),1))+IF(Duombaze!BU363="",0,INDEX(DU!K:K,MATCH(Duombaze!BU363,DU!A:A,0),1))+IF(Duombaze!BV363="",0,INDEX(DU!K:K,MATCH(Duombaze!BV363,DU!A:A,0),1))</f>
        <v>0</v>
      </c>
      <c r="BY363" s="6"/>
      <c r="BZ363" s="6"/>
      <c r="CA363" s="6"/>
      <c r="CB363" s="6" t="str">
        <f t="shared" si="168"/>
        <v/>
      </c>
      <c r="CC363" s="6"/>
      <c r="CD363" s="6">
        <f>IF(Duombaze!CC363="",0,INDEX(DU!I:I,MATCH(Duombaze!CC363,DU!A:A,0),1))</f>
        <v>0</v>
      </c>
      <c r="CE363" s="4">
        <f>IF(Duombaze!CC363="",0,INDEX(DU!K:K,MATCH(Duombaze!CC363,DU!A:A,0),1))</f>
        <v>0</v>
      </c>
      <c r="CF363" s="6"/>
      <c r="CG363" s="6"/>
      <c r="CH363" s="6"/>
      <c r="CI363" s="4" t="str">
        <f t="shared" si="172"/>
        <v/>
      </c>
      <c r="CJ363" s="6"/>
      <c r="CK363" s="6">
        <f>IF(Duombaze!CJ363="",0,INDEX(DU!I:I,MATCH(Duombaze!CJ363,DU!A:A,0),1))</f>
        <v>0</v>
      </c>
      <c r="CL363" s="4">
        <f>IF(Duombaze!CJ363="",0,INDEX(DU!K:K,MATCH(Duombaze!CJ363,DU!A:A,0),1))</f>
        <v>0</v>
      </c>
      <c r="CM363" s="6"/>
      <c r="CN363" s="6"/>
      <c r="CO363" s="6"/>
      <c r="CP363" s="4" t="str">
        <f t="shared" si="173"/>
        <v/>
      </c>
      <c r="CQ363" s="6"/>
      <c r="CR363" s="643"/>
      <c r="CS363" s="643"/>
      <c r="CT363" s="643">
        <f>IF(Duombaze!CR363="",0,INDEX(DU!I:I,MATCH(Duombaze!CR363,DU!A:A,0),1))+IF(Duombaze!CS363="",0,INDEX(DU!I:I,MATCH(Duombaze!CS363,DU!A:A,0),1))</f>
        <v>0</v>
      </c>
      <c r="CU363" s="6">
        <f>IF(Duombaze!CR363="",0,INDEX(DU!K:K,MATCH(Duombaze!CR363,DU!A:A,0),1))+IF(Duombaze!CS363="",0,INDEX(DU!K:K,MATCH(Duombaze!CS363,DU!A:A,0),1))</f>
        <v>0</v>
      </c>
      <c r="CV363" s="6"/>
      <c r="CW363" s="6"/>
      <c r="CX363" s="6"/>
      <c r="CY363" s="4" t="str">
        <f t="shared" si="176"/>
        <v/>
      </c>
      <c r="CZ363" s="6"/>
      <c r="DA363" s="674"/>
      <c r="DB363" s="674"/>
      <c r="DC363" s="674">
        <f>IF(Duombaze!DA363="",0,INDEX(DU!I:I,MATCH(Duombaze!DA363,DU!A:A,0),1))+IF(Duombaze!DB363="",0,INDEX(DU!I:I,MATCH(Duombaze!DB363,DU!A:A,0),1))</f>
        <v>0</v>
      </c>
      <c r="DD363" s="6">
        <f>IF(Duombaze!DA363="",0,INDEX(DU!K:K,MATCH(Duombaze!DA363,DU!A:A,0),1))+IF(Duombaze!DB363="",0,INDEX(DU!K:K,MATCH(Duombaze!DB363,DU!A:A,0),1))</f>
        <v>0</v>
      </c>
      <c r="DE363" s="6"/>
      <c r="DF363" s="6"/>
      <c r="DG363" s="6"/>
      <c r="DH363" s="6" t="str">
        <f t="shared" si="174"/>
        <v/>
      </c>
      <c r="DI363" s="6"/>
      <c r="DJ363" s="674"/>
      <c r="DK363" s="679"/>
      <c r="DL363" s="679">
        <f>IF(Duombaze!DJ363="",0,INDEX(DU!I:I,MATCH(Duombaze!DJ363,DU!A:A,0),1))+IF(Duombaze!DK363="",0,INDEX(DU!I:I,MATCH(Duombaze!DK363,DU!A:A,0),1))</f>
        <v>0</v>
      </c>
      <c r="DM363" s="6">
        <f>IF(Duombaze!DJ363="",0,INDEX(DU!K:K,MATCH(Duombaze!DJ363,DU!A:A,0),1))+IF(Duombaze!DK363="",0,INDEX(DU!K:K,MATCH(Duombaze!DK363,DU!A:A,0),1))</f>
        <v>0</v>
      </c>
      <c r="DN363" s="48"/>
      <c r="DO363" s="48"/>
      <c r="DP363" s="48"/>
      <c r="DQ363" s="4" t="str">
        <f t="shared" si="175"/>
        <v/>
      </c>
      <c r="DR363" s="66"/>
      <c r="DS363" s="694"/>
      <c r="DT363" s="694"/>
      <c r="DU363" s="694"/>
      <c r="DV363" s="694"/>
      <c r="DW363" s="694">
        <f>IF(Duombaze!DS363="",0,INDEX(DU!I:I,MATCH(Duombaze!DS363,DU!A:A,0),1))+IF(Duombaze!DT363="",0,INDEX(DU!I:I,MATCH(Duombaze!DT363,DU!A:A,0),1))+IF(Duombaze!DU363="",0,INDEX(DU!I:I,MATCH(Duombaze!DU363,DU!A:A,0),1))+IF(Duombaze!DV363="",0,INDEX(DU!I:I,MATCH(Duombaze!DV363,DU!A:A,0),1))</f>
        <v>0</v>
      </c>
      <c r="DX363" s="640">
        <f>IF(Duombaze!DS363="",0,INDEX(DU!K:K,MATCH(Duombaze!DS363,DU!A:A,0),1))+IF(Duombaze!DT363="",0,INDEX(DU!K:K,MATCH(Duombaze!DT363,DU!A:A,0),1))+IF(Duombaze!DU363="",0,INDEX(DU!K:K,MATCH(Duombaze!DU363,DU!A:A,0),1))+IF(Duombaze!DV363="",0,INDEX(DU!K:KH,MATCH(Duombaze!DV363,DU!A:A,0),1))</f>
        <v>0</v>
      </c>
      <c r="DY363" s="66"/>
      <c r="DZ363" s="66"/>
      <c r="EA363" s="6"/>
      <c r="EB363" s="6" t="str">
        <f t="shared" si="160"/>
        <v/>
      </c>
      <c r="EC363" s="6"/>
      <c r="ED363" s="6">
        <f>IF(Duombaze!EC363="",0,INDEX(DU!I:I,MATCH(Duombaze!EC363,DU!A:A,0),1))</f>
        <v>0</v>
      </c>
      <c r="EE363" s="640">
        <f>IF(Duombaze!EC363="",0,INDEX(DU!K:K,MATCH(Duombaze!EC363,DU!A:A,0),1))</f>
        <v>0</v>
      </c>
      <c r="EF363" s="6"/>
      <c r="EG363" s="6"/>
      <c r="EH363" s="6"/>
      <c r="EI363" s="4" t="str">
        <f t="shared" si="169"/>
        <v/>
      </c>
      <c r="EJ363" s="179"/>
      <c r="EK363" s="700"/>
      <c r="EL363" s="700"/>
      <c r="EM363" s="700"/>
      <c r="EN363" s="700">
        <f>IF(Duombaze!EK363="",0,INDEX(DU!I:I,MATCH(Duombaze!EK363,DU!A:A,0),1))+IF(Duombaze!EL363="",0,INDEX(DU!I:I,MATCH(Duombaze!EL363,DU!A:A,0),1))+IF(Duombaze!EM363="",0,INDEX(DU!I:I,MATCH(Duombaze!EM363,DU!A:A,0),1))</f>
        <v>0</v>
      </c>
      <c r="EO363" s="6">
        <f>IF(Duombaze!EK363="",0,INDEX(DU!K:K,MATCH(Duombaze!EK363,DU!A:A,0),1))+IF(Duombaze!EL363="",0,INDEX(DU!K:K,MATCH(Duombaze!EL363,DU!A:A,0),1))+IF(Duombaze!EM363="",0,INDEX(DU!K:K,MATCH(Duombaze!EM363,DU!A:A,0),1))</f>
        <v>0</v>
      </c>
      <c r="EP363" s="6"/>
      <c r="EQ363" s="6"/>
      <c r="ER363" s="6"/>
      <c r="ES363" s="4" t="str">
        <f t="shared" si="161"/>
        <v/>
      </c>
      <c r="ET363" s="6"/>
      <c r="EU363" s="6"/>
      <c r="EV363" s="6"/>
      <c r="EW363" s="6"/>
      <c r="EX363" s="6" t="str">
        <f t="shared" si="163"/>
        <v/>
      </c>
      <c r="EY363" s="6"/>
      <c r="EZ363" s="674"/>
      <c r="FA363" s="674"/>
      <c r="FB363" s="674">
        <f>IF(Duombaze!EZ363="",0,INDEX(DU!I:I,MATCH(Duombaze!EZ363,DU!A:A,0),1))+IF(Duombaze!FA363="",0,INDEX(DU!I:I,MATCH(Duombaze!FA363,DU!A:A,0),1))</f>
        <v>0</v>
      </c>
      <c r="FC363" s="6">
        <f>IF(Duombaze!EZ363="",0,INDEX(DU!K:K,MATCH(Duombaze!EZ363,DU!A:A,0),1))+IF(Duombaze!FA363="",0,INDEX(DU!K:K,MATCH(Duombaze!FA363,DU!A:A,0),1))</f>
        <v>0</v>
      </c>
      <c r="FD363" s="179"/>
      <c r="FE363" s="179"/>
      <c r="FF363" s="179"/>
      <c r="FG363" s="179"/>
      <c r="FH363" s="179"/>
      <c r="FI363" s="179"/>
      <c r="FJ363" s="179"/>
      <c r="FK363" s="66"/>
      <c r="FL363" s="736"/>
      <c r="FM363" s="740"/>
      <c r="FN363" s="740"/>
      <c r="FO363" s="740"/>
      <c r="FP363" s="740"/>
      <c r="FQ363" s="740">
        <f>IF(Duombaze!FM363="",0,INDEX(DU!I:I,MATCH(Duombaze!FM363,DU!A:A,0),1))+IF(Duombaze!FN363="",0,INDEX(DU!I:I,MATCH(Duombaze!FN363,DU!A:A,0),1))+IF(Duombaze!FO363="",0,INDEX(DU!I:I,MATCH(Duombaze!FO363,DU!A:A,0),1))+IF(Duombaze!FP363="",0,INDEX(DU!I:I,MATCH(Duombaze!FP363,DU!A:A,0),1))</f>
        <v>0</v>
      </c>
      <c r="FR363" s="671">
        <f>IF(Duombaze!FM363="",0,INDEX(DU!K:K,MATCH(Duombaze!FM363,DU!A:A,0),1))+IF(Duombaze!FN363="",0,INDEX(DU!K:K,MATCH(Duombaze!FN363,DU!A:A,0),1))+IF(Duombaze!FO363="",0,INDEX(DU!K:K,MATCH(Duombaze!FO363,DU!A:A,0),1))+IF(Duombaze!FP363="",0,INDEX(DU!K:K,MATCH(Duombaze!FP363,DU!A:A,0),1))</f>
        <v>0</v>
      </c>
      <c r="FY363" s="4" t="str">
        <f>FY182</f>
        <v>Stabdžių išvadai pneumatiniai - hidrauliniai</v>
      </c>
      <c r="FZ363" s="6" t="str">
        <f>IF(FY363&lt;&gt;"",A358&amp;" "&amp;C358&amp;" "&amp;FY363,"")</f>
        <v>3 SPT12 Stabdžių išvadai pneumatiniai - hidrauliniai</v>
      </c>
      <c r="GA363" s="4" t="str">
        <f>GA182</f>
        <v>ZU30ASPC14SIPH + ZC40ASPC1620IJ</v>
      </c>
    </row>
    <row r="364" spans="1:190" s="7" customFormat="1" ht="23.45" customHeight="1" x14ac:dyDescent="0.25">
      <c r="A364" s="42">
        <v>9</v>
      </c>
      <c r="B364" s="42" t="s">
        <v>789</v>
      </c>
      <c r="C364" s="12" t="s">
        <v>211</v>
      </c>
      <c r="D364" s="6"/>
      <c r="E364" s="4" t="str">
        <f t="shared" ref="E364:E395" si="177">IF(D364&lt;&gt;"",A364&amp;" "&amp;C364&amp;" "&amp;D364,"")</f>
        <v/>
      </c>
      <c r="F364" s="6"/>
      <c r="G364" s="643"/>
      <c r="H364" s="643"/>
      <c r="I364" s="643"/>
      <c r="J364" s="643"/>
      <c r="K364" s="643"/>
      <c r="L364" s="643"/>
      <c r="M364" s="643"/>
      <c r="N364" s="643"/>
      <c r="O364" s="643"/>
      <c r="P364" s="640">
        <f>IF(Duombaze!G364="",0,INDEX(DU!I:I,MATCH(Duombaze!G364,DU!A:A,0),1))+IF(Duombaze!H364="",0,INDEX(DU!I:I,MATCH(Duombaze!H364,DU!A:A,0),1))+IF(Duombaze!I364="",0,INDEX(DU!I:I,MATCH(Duombaze!I364,DU!A:A,0),1))+IF(Duombaze!J364="",0,INDEX(DU!I:I,MATCH(Duombaze!J364,DU!A:A,0),1))+IF(Duombaze!K364="",0,INDEX(DU!I:I,MATCH(Duombaze!K364,DU!A:A,0),1))+IF(Duombaze!L364="",0,INDEX(DU!I:I,MATCH(Duombaze!L364,DU!A:A,0),1))+IF(Duombaze!M364="",0,INDEX(DU!I:I,MATCH(Duombaze!M364,DU!A:A,0),1))+IF(Duombaze!N364="",0,INDEX(DU!I:I,MATCH(Duombaze!N364,DU!A:A,0),1))+IF(Duombaze!O364="",0,INDEX(DU!I:I,MATCH(Duombaze!O364,DU!A:A,0),1))</f>
        <v>0</v>
      </c>
      <c r="Q364" s="640">
        <f>IF(Duombaze!G364="",0,INDEX(DU!K:K,MATCH(Duombaze!G364,DU!A:A,0),1))+IF(Duombaze!H364="",0,INDEX(DU!K:K,MATCH(Duombaze!H364,DU!A:A,0),1))+IF(Duombaze!I364="",0,INDEX(DU!K:K,MATCH(Duombaze!I364,DU!A:A,0),1))+IF(Duombaze!J364="",0,INDEX(DU!K:K,MATCH(Duombaze!J364,DU!A:A,0),1))+IF(Duombaze!K364="",0,INDEX(DU!K:K,MATCH(Duombaze!K364,DU!A:A,0),1))+IF(Duombaze!L364="",0,INDEX(DU!K:K,MATCH(Duombaze!L364,DU!A:A,0),1))+IF(Duombaze!M364="",0,INDEX(DU!K:K,MATCH(Duombaze!M364,DU!A:A,0),1))+IF(Duombaze!N364="",0,INDEX(DU!K:K,MATCH(Duombaze!N364,DU!A:A,0),1))+IF(Duombaze!O364="",0,INDEX(DU!K:K,MATCH(Duombaze!O364,DU!A:A,0),1))</f>
        <v>0</v>
      </c>
      <c r="R364" s="6"/>
      <c r="S364" s="48"/>
      <c r="T364" s="883"/>
      <c r="U364" s="4">
        <f>IF(Duombaze!T364="",0,INDEX(DU!I:I,MATCH(Duombaze!T364,DU!A:A,0),1))</f>
        <v>0</v>
      </c>
      <c r="V364" s="4">
        <f>IF(Duombaze!T364="",0,INDEX(DU!K:K,MATCH(Duombaze!T364,DU!A:A,0),1))</f>
        <v>0</v>
      </c>
      <c r="W364" s="6"/>
      <c r="X364" s="6"/>
      <c r="Y364" s="858"/>
      <c r="Z364" s="66"/>
      <c r="AA364" s="4" t="str">
        <f t="shared" si="164"/>
        <v/>
      </c>
      <c r="AB364" s="6"/>
      <c r="AC364" s="6">
        <f>IF(Duombaze!AB364="",0,INDEX(DU!I:I,MATCH(Duombaze!AB364,DU!A:A,0),1))</f>
        <v>0</v>
      </c>
      <c r="AD364" s="2">
        <f>IF(Duombaze!AB364="",0,INDEX(DU!K:K,MATCH(Duombaze!AB364,DU!A:A,0),1))</f>
        <v>0</v>
      </c>
      <c r="AE364" s="6"/>
      <c r="AF364" s="6"/>
      <c r="AG364" s="6"/>
      <c r="AH364" s="4" t="str">
        <f t="shared" si="166"/>
        <v/>
      </c>
      <c r="AI364" s="6"/>
      <c r="AJ364" s="643"/>
      <c r="AK364" s="643"/>
      <c r="AL364" s="643"/>
      <c r="AM364" s="643">
        <f>IF(Duombaze!AJ364="",0,INDEX(DU!I:I,MATCH(Duombaze!AJ364,DU!A:A,0),1))+IF(Duombaze!AK364="",0,INDEX(DU!I:I,MATCH(Duombaze!AK364,DU!A:A,0),1))+IF(Duombaze!AL364="",0,INDEX(DU!I:I,MATCH(Duombaze!AL364,DU!A:A,0),1))</f>
        <v>0</v>
      </c>
      <c r="AN364" s="643">
        <f>IF(Duombaze!AJ364="",0,INDEX(DU!K:K,MATCH(Duombaze!AJ364,DU!A:A,0),1))+IF(Duombaze!AK364="",0,INDEX(DU!K:K,MATCH(Duombaze!AK364,DU!A:A,0),1))+IF(Duombaze!AL364="",0,INDEX(DU!K:K,MATCH(Duombaze!AL364,DU!A:A,0),1))</f>
        <v>0</v>
      </c>
      <c r="AO364" s="6"/>
      <c r="AP364" s="6"/>
      <c r="AQ364" s="6"/>
      <c r="AR364" s="4" t="str">
        <f t="shared" si="170"/>
        <v/>
      </c>
      <c r="AS364" s="6"/>
      <c r="AT364" s="643"/>
      <c r="AU364" s="643"/>
      <c r="AV364" s="643"/>
      <c r="AW364" s="643"/>
      <c r="AX364" s="643"/>
      <c r="AY364" s="643"/>
      <c r="AZ364" s="643"/>
      <c r="BA364" s="643"/>
      <c r="BB364" s="643"/>
      <c r="BC364" s="643">
        <f>IF(Duombaze!AT364="",0,INDEX(DU!I:I,MATCH(Duombaze!AT364,DU!A:A,0),1))+IF(Duombaze!AU364="",0,INDEX(DU!I:I,MATCH(Duombaze!AU364,DU!A:A,0),1))+IF(Duombaze!AV364="",0,INDEX(DU!I:I,MATCH(Duombaze!AV364,DU!A:A,0),1))+IF(Duombaze!AW364="",0,INDEX(DU!I:I,MATCH(Duombaze!AW364,DU!A:A,0),1))+IF(Duombaze!AX364="",0,INDEX(DU!I:I,MATCH(Duombaze!AX364,DU!A:A,0),1))+IF(Duombaze!AY364="",0,INDEX(DU!I:I,MATCH(Duombaze!AY364,DU!A:A,0),1))+IF(Duombaze!AZ364="",0,INDEX(DU!I:I,MATCH(Duombaze!AZ364,DU!A:A,0),1))+IF(Duombaze!BA364="",0,INDEX(DU!I:I,MATCH(Duombaze!BA364,DU!A:A,0),1))+IF(Duombaze!BB364="",0,INDEX(DU!I:I,MATCH(Duombaze!BB364,DU!A:A,0),1))</f>
        <v>0</v>
      </c>
      <c r="BD364" s="640">
        <f>IF(Duombaze!AT364="",0,INDEX(DU!K:K,MATCH(Duombaze!AT364,DU!A:A,0),1))+IF(Duombaze!AU364="",0,INDEX(DU!K:K,MATCH(Duombaze!AU364,DU!A:A,0),1))+IF(Duombaze!AV364="",0,INDEX(DU!K:K,MATCH(Duombaze!AV364,DU!A:A,0),1))+IF(Duombaze!AW364="",0,INDEX(DU!K:K,MATCH(Duombaze!AW364,DU!A:A,0),1))+IF(Duombaze!AX364="",0,INDEX(DU!K:K,MATCH(Duombaze!AX364,DU!A:A,0),1))+IF(Duombaze!AY364="",0,INDEX(DU!K:K,MATCH(Duombaze!AY364,DU!A:A,0),1))+IF(Duombaze!AZ364="",0,INDEX(DU!K:K,MATCH(Duombaze!AZ364,DU!A:A,0),1))+IF(Duombaze!BA364="",0,INDEX(DU!K:K,MATCH(Duombaze!BA364,DU!A:A,0),1))+IF(Duombaze!BB364="",0,INDEX(DU!K:K,MATCH(Duombaze!BB364,DU!A:A,0),1))</f>
        <v>0</v>
      </c>
      <c r="BE364" s="6"/>
      <c r="BF364" s="6"/>
      <c r="BH364" s="4"/>
      <c r="BI364" s="4"/>
      <c r="BJ364" s="640"/>
      <c r="BK364" s="640"/>
      <c r="BL364" s="640"/>
      <c r="BM364" s="640">
        <f>IF(Duombaze!BJ364="",0,INDEX(DU!I:I,MATCH(Duombaze!BJ364,DU!A:A,0),1))+IF(Duombaze!BK364="",0,INDEX(DU!I:I,MATCH(Duombaze!BK364,DU!A:A,0),1))+IF(Duombaze!BL364="",0,INDEX(DU!I:I,MATCH(Duombaze!BL364,DU!A:A,0),1))</f>
        <v>0</v>
      </c>
      <c r="BN364" s="640">
        <f>IF(Duombaze!BJ364="",0,INDEX(DU!K:K,MATCH(Duombaze!BJ364,DU!A:A,0),1))+IF(Duombaze!BK364="",0,INDEX(DU!K:K,MATCH(Duombaze!BK364,DU!A:A,0),1))+IF(Duombaze!BL364="",0,INDEX(DU!K:K,MATCH(Duombaze!BL364,DU!A:A,0),1))</f>
        <v>0</v>
      </c>
      <c r="BO364" s="6"/>
      <c r="BP364" s="6"/>
      <c r="BQ364" s="6"/>
      <c r="BR364" s="6" t="str">
        <f t="shared" ref="BR364:BR373" si="178">IF(BQ364&lt;&gt;"",A364&amp;" "&amp;C364&amp;" "&amp;BQ364,"")</f>
        <v/>
      </c>
      <c r="BS364" s="6"/>
      <c r="BT364" s="6"/>
      <c r="BU364" s="6"/>
      <c r="BV364" s="6"/>
      <c r="BW364" s="6">
        <f>IF(Duombaze!BT364="",0,INDEX(DU!I:I,MATCH(Duombaze!BT364,DU!A:A,0),1))+IF(Duombaze!BU364="",0,INDEX(DU!I:I,MATCH(Duombaze!BU364,DU!A:A,0),1))+IF(Duombaze!BV364="",0,INDEX(DU!I:I,MATCH(Duombaze!BV364,DU!A:A,0),1))</f>
        <v>0</v>
      </c>
      <c r="BX364" s="6">
        <f>IF(Duombaze!BT364="",0,INDEX(DU!K:K,MATCH(Duombaze!BT364,DU!A:A,0),1))+IF(Duombaze!BU364="",0,INDEX(DU!K:K,MATCH(Duombaze!BU364,DU!A:A,0),1))+IF(Duombaze!BV364="",0,INDEX(DU!K:K,MATCH(Duombaze!BV364,DU!A:A,0),1))</f>
        <v>0</v>
      </c>
      <c r="BY364" s="6"/>
      <c r="BZ364" s="6"/>
      <c r="CA364" s="6"/>
      <c r="CB364" s="6" t="str">
        <f t="shared" si="168"/>
        <v/>
      </c>
      <c r="CC364" s="6"/>
      <c r="CD364" s="6">
        <f>IF(Duombaze!CC364="",0,INDEX(DU!I:I,MATCH(Duombaze!CC364,DU!A:A,0),1))</f>
        <v>0</v>
      </c>
      <c r="CE364" s="4">
        <f>IF(Duombaze!CC364="",0,INDEX(DU!K:K,MATCH(Duombaze!CC364,DU!A:A,0),1))</f>
        <v>0</v>
      </c>
      <c r="CF364" s="6"/>
      <c r="CG364" s="6"/>
      <c r="CH364" s="6"/>
      <c r="CI364" s="4" t="str">
        <f t="shared" si="172"/>
        <v/>
      </c>
      <c r="CJ364" s="6"/>
      <c r="CK364" s="6">
        <f>IF(Duombaze!CJ364="",0,INDEX(DU!I:I,MATCH(Duombaze!CJ364,DU!A:A,0),1))</f>
        <v>0</v>
      </c>
      <c r="CL364" s="4">
        <f>IF(Duombaze!CJ364="",0,INDEX(DU!K:K,MATCH(Duombaze!CJ364,DU!A:A,0),1))</f>
        <v>0</v>
      </c>
      <c r="CM364" s="6"/>
      <c r="CN364" s="6"/>
      <c r="CO364" s="6"/>
      <c r="CP364" s="4" t="str">
        <f t="shared" si="173"/>
        <v/>
      </c>
      <c r="CQ364" s="6"/>
      <c r="CR364" s="643"/>
      <c r="CS364" s="643"/>
      <c r="CT364" s="643">
        <f>IF(Duombaze!CR364="",0,INDEX(DU!I:I,MATCH(Duombaze!CR364,DU!A:A,0),1))+IF(Duombaze!CS364="",0,INDEX(DU!I:I,MATCH(Duombaze!CS364,DU!A:A,0),1))</f>
        <v>0</v>
      </c>
      <c r="CU364" s="6">
        <f>IF(Duombaze!CR364="",0,INDEX(DU!K:K,MATCH(Duombaze!CR364,DU!A:A,0),1))+IF(Duombaze!CS364="",0,INDEX(DU!K:K,MATCH(Duombaze!CS364,DU!A:A,0),1))</f>
        <v>0</v>
      </c>
      <c r="CV364" s="6"/>
      <c r="CW364" s="6"/>
      <c r="CX364" s="6"/>
      <c r="CY364" s="4" t="str">
        <f t="shared" si="176"/>
        <v/>
      </c>
      <c r="CZ364" s="6"/>
      <c r="DA364" s="674"/>
      <c r="DB364" s="674"/>
      <c r="DC364" s="674">
        <f>IF(Duombaze!DA364="",0,INDEX(DU!I:I,MATCH(Duombaze!DA364,DU!A:A,0),1))+IF(Duombaze!DB364="",0,INDEX(DU!I:I,MATCH(Duombaze!DB364,DU!A:A,0),1))</f>
        <v>0</v>
      </c>
      <c r="DD364" s="6">
        <f>IF(Duombaze!DA364="",0,INDEX(DU!K:K,MATCH(Duombaze!DA364,DU!A:A,0),1))+IF(Duombaze!DB364="",0,INDEX(DU!K:K,MATCH(Duombaze!DB364,DU!A:A,0),1))</f>
        <v>0</v>
      </c>
      <c r="DE364" s="6"/>
      <c r="DF364" s="6"/>
      <c r="DG364" s="6"/>
      <c r="DH364" s="6" t="str">
        <f t="shared" si="174"/>
        <v/>
      </c>
      <c r="DI364" s="6"/>
      <c r="DJ364" s="674"/>
      <c r="DK364" s="679"/>
      <c r="DL364" s="679">
        <f>IF(Duombaze!DJ364="",0,INDEX(DU!I:I,MATCH(Duombaze!DJ364,DU!A:A,0),1))+IF(Duombaze!DK364="",0,INDEX(DU!I:I,MATCH(Duombaze!DK364,DU!A:A,0),1))</f>
        <v>0</v>
      </c>
      <c r="DM364" s="6">
        <f>IF(Duombaze!DJ364="",0,INDEX(DU!K:K,MATCH(Duombaze!DJ364,DU!A:A,0),1))+IF(Duombaze!DK364="",0,INDEX(DU!K:K,MATCH(Duombaze!DK364,DU!A:A,0),1))</f>
        <v>0</v>
      </c>
      <c r="DN364" s="48"/>
      <c r="DO364" s="48"/>
      <c r="DP364" s="48"/>
      <c r="DQ364" s="4" t="str">
        <f t="shared" si="175"/>
        <v/>
      </c>
      <c r="DR364" s="66"/>
      <c r="DS364" s="694"/>
      <c r="DT364" s="694"/>
      <c r="DU364" s="694"/>
      <c r="DV364" s="694"/>
      <c r="DW364" s="694">
        <f>IF(Duombaze!DS364="",0,INDEX(DU!I:I,MATCH(Duombaze!DS364,DU!A:A,0),1))+IF(Duombaze!DT364="",0,INDEX(DU!I:I,MATCH(Duombaze!DT364,DU!A:A,0),1))+IF(Duombaze!DU364="",0,INDEX(DU!I:I,MATCH(Duombaze!DU364,DU!A:A,0),1))+IF(Duombaze!DV364="",0,INDEX(DU!I:I,MATCH(Duombaze!DV364,DU!A:A,0),1))</f>
        <v>0</v>
      </c>
      <c r="DX364" s="640">
        <f>IF(Duombaze!DS364="",0,INDEX(DU!K:K,MATCH(Duombaze!DS364,DU!A:A,0),1))+IF(Duombaze!DT364="",0,INDEX(DU!K:K,MATCH(Duombaze!DT364,DU!A:A,0),1))+IF(Duombaze!DU364="",0,INDEX(DU!K:K,MATCH(Duombaze!DU364,DU!A:A,0),1))+IF(Duombaze!DV364="",0,INDEX(DU!K:KH,MATCH(Duombaze!DV364,DU!A:A,0),1))</f>
        <v>0</v>
      </c>
      <c r="DY364" s="66"/>
      <c r="DZ364" s="66"/>
      <c r="EA364" s="6"/>
      <c r="EB364" s="6" t="str">
        <f t="shared" si="160"/>
        <v/>
      </c>
      <c r="EC364" s="6"/>
      <c r="ED364" s="6">
        <f>IF(Duombaze!EC364="",0,INDEX(DU!I:I,MATCH(Duombaze!EC364,DU!A:A,0),1))</f>
        <v>0</v>
      </c>
      <c r="EE364" s="640">
        <f>IF(Duombaze!EC364="",0,INDEX(DU!K:K,MATCH(Duombaze!EC364,DU!A:A,0),1))</f>
        <v>0</v>
      </c>
      <c r="EF364" s="6"/>
      <c r="EG364" s="6"/>
      <c r="EH364" s="6"/>
      <c r="EI364" s="4" t="str">
        <f t="shared" si="169"/>
        <v/>
      </c>
      <c r="EJ364" s="179"/>
      <c r="EK364" s="700"/>
      <c r="EL364" s="700"/>
      <c r="EM364" s="700"/>
      <c r="EN364" s="700">
        <f>IF(Duombaze!EK364="",0,INDEX(DU!I:I,MATCH(Duombaze!EK364,DU!A:A,0),1))+IF(Duombaze!EL364="",0,INDEX(DU!I:I,MATCH(Duombaze!EL364,DU!A:A,0),1))+IF(Duombaze!EM364="",0,INDEX(DU!I:I,MATCH(Duombaze!EM364,DU!A:A,0),1))</f>
        <v>0</v>
      </c>
      <c r="EO364" s="6">
        <f>IF(Duombaze!EK364="",0,INDEX(DU!K:K,MATCH(Duombaze!EK364,DU!A:A,0),1))+IF(Duombaze!EL364="",0,INDEX(DU!K:K,MATCH(Duombaze!EL364,DU!A:A,0),1))+IF(Duombaze!EM364="",0,INDEX(DU!K:K,MATCH(Duombaze!EM364,DU!A:A,0),1))</f>
        <v>0</v>
      </c>
      <c r="EP364" s="6"/>
      <c r="EQ364" s="6"/>
      <c r="ER364" s="6"/>
      <c r="ES364" s="4" t="str">
        <f t="shared" si="161"/>
        <v/>
      </c>
      <c r="ET364" s="6"/>
      <c r="EU364" s="6"/>
      <c r="EV364" s="6"/>
      <c r="EW364" s="6"/>
      <c r="EX364" s="6" t="str">
        <f t="shared" si="163"/>
        <v/>
      </c>
      <c r="EY364" s="6"/>
      <c r="EZ364" s="674"/>
      <c r="FA364" s="674"/>
      <c r="FB364" s="674">
        <f>IF(Duombaze!EZ364="",0,INDEX(DU!I:I,MATCH(Duombaze!EZ364,DU!A:A,0),1))+IF(Duombaze!FA364="",0,INDEX(DU!I:I,MATCH(Duombaze!FA364,DU!A:A,0),1))</f>
        <v>0</v>
      </c>
      <c r="FC364" s="6">
        <f>IF(Duombaze!EZ364="",0,INDEX(DU!K:K,MATCH(Duombaze!EZ364,DU!A:A,0),1))+IF(Duombaze!FA364="",0,INDEX(DU!K:K,MATCH(Duombaze!FA364,DU!A:A,0),1))</f>
        <v>0</v>
      </c>
      <c r="FD364" s="179"/>
      <c r="FE364" s="179"/>
      <c r="FF364" s="179"/>
      <c r="FG364" s="179"/>
      <c r="FH364" s="179"/>
      <c r="FI364" s="179"/>
      <c r="FJ364" s="179"/>
      <c r="FK364" s="66"/>
      <c r="FL364" s="736"/>
      <c r="FM364" s="740"/>
      <c r="FN364" s="740"/>
      <c r="FO364" s="740"/>
      <c r="FP364" s="740"/>
      <c r="FQ364" s="740">
        <f>IF(Duombaze!FM364="",0,INDEX(DU!I:I,MATCH(Duombaze!FM364,DU!A:A,0),1))+IF(Duombaze!FN364="",0,INDEX(DU!I:I,MATCH(Duombaze!FN364,DU!A:A,0),1))+IF(Duombaze!FO364="",0,INDEX(DU!I:I,MATCH(Duombaze!FO364,DU!A:A,0),1))+IF(Duombaze!FP364="",0,INDEX(DU!I:I,MATCH(Duombaze!FP364,DU!A:A,0),1))</f>
        <v>0</v>
      </c>
      <c r="FR364" s="671">
        <f>IF(Duombaze!FM364="",0,INDEX(DU!K:K,MATCH(Duombaze!FM364,DU!A:A,0),1))+IF(Duombaze!FN364="",0,INDEX(DU!K:K,MATCH(Duombaze!FN364,DU!A:A,0),1))+IF(Duombaze!FO364="",0,INDEX(DU!K:K,MATCH(Duombaze!FO364,DU!A:A,0),1))+IF(Duombaze!FP364="",0,INDEX(DU!K:K,MATCH(Duombaze!FP364,DU!A:A,0),1))</f>
        <v>0</v>
      </c>
      <c r="FY364" s="6" t="str">
        <f>FY183</f>
        <v>Stabdžių išvadai dviejų kontūrų</v>
      </c>
      <c r="FZ364" s="6" t="str">
        <f>IF(FY364&lt;&gt;"",A362&amp;" "&amp;C362&amp;" "&amp;FY364,"")</f>
        <v>7 SPT12 Stabdžių išvadai dviejų kontūrų</v>
      </c>
      <c r="GA364" s="6" t="str">
        <f>GA183</f>
        <v>ZU30ASPC14SI2K + ZC10ASPATSIJ2K</v>
      </c>
    </row>
    <row r="365" spans="1:190" s="7" customFormat="1" ht="23.45" customHeight="1" x14ac:dyDescent="0.25">
      <c r="A365" s="42" t="s">
        <v>648</v>
      </c>
      <c r="B365" s="42" t="s">
        <v>789</v>
      </c>
      <c r="C365" s="12" t="s">
        <v>211</v>
      </c>
      <c r="D365" s="6"/>
      <c r="E365" s="4" t="str">
        <f t="shared" si="177"/>
        <v/>
      </c>
      <c r="F365" s="6"/>
      <c r="G365" s="643"/>
      <c r="H365" s="643"/>
      <c r="I365" s="643"/>
      <c r="J365" s="643"/>
      <c r="K365" s="643"/>
      <c r="L365" s="643"/>
      <c r="M365" s="643"/>
      <c r="N365" s="643"/>
      <c r="O365" s="643"/>
      <c r="P365" s="640">
        <f>IF(Duombaze!G365="",0,INDEX(DU!I:I,MATCH(Duombaze!G365,DU!A:A,0),1))+IF(Duombaze!H365="",0,INDEX(DU!I:I,MATCH(Duombaze!H365,DU!A:A,0),1))+IF(Duombaze!I365="",0,INDEX(DU!I:I,MATCH(Duombaze!I365,DU!A:A,0),1))+IF(Duombaze!J365="",0,INDEX(DU!I:I,MATCH(Duombaze!J365,DU!A:A,0),1))+IF(Duombaze!K365="",0,INDEX(DU!I:I,MATCH(Duombaze!K365,DU!A:A,0),1))+IF(Duombaze!L365="",0,INDEX(DU!I:I,MATCH(Duombaze!L365,DU!A:A,0),1))+IF(Duombaze!M365="",0,INDEX(DU!I:I,MATCH(Duombaze!M365,DU!A:A,0),1))+IF(Duombaze!N365="",0,INDEX(DU!I:I,MATCH(Duombaze!N365,DU!A:A,0),1))+IF(Duombaze!O365="",0,INDEX(DU!I:I,MATCH(Duombaze!O365,DU!A:A,0),1))</f>
        <v>0</v>
      </c>
      <c r="Q365" s="640">
        <f>IF(Duombaze!G365="",0,INDEX(DU!K:K,MATCH(Duombaze!G365,DU!A:A,0),1))+IF(Duombaze!H365="",0,INDEX(DU!K:K,MATCH(Duombaze!H365,DU!A:A,0),1))+IF(Duombaze!I365="",0,INDEX(DU!K:K,MATCH(Duombaze!I365,DU!A:A,0),1))+IF(Duombaze!J365="",0,INDEX(DU!K:K,MATCH(Duombaze!J365,DU!A:A,0),1))+IF(Duombaze!K365="",0,INDEX(DU!K:K,MATCH(Duombaze!K365,DU!A:A,0),1))+IF(Duombaze!L365="",0,INDEX(DU!K:K,MATCH(Duombaze!L365,DU!A:A,0),1))+IF(Duombaze!M365="",0,INDEX(DU!K:K,MATCH(Duombaze!M365,DU!A:A,0),1))+IF(Duombaze!N365="",0,INDEX(DU!K:K,MATCH(Duombaze!N365,DU!A:A,0),1))+IF(Duombaze!O365="",0,INDEX(DU!K:K,MATCH(Duombaze!O365,DU!A:A,0),1))</f>
        <v>0</v>
      </c>
      <c r="R365" s="6"/>
      <c r="S365" s="48"/>
      <c r="T365" s="883"/>
      <c r="U365" s="4">
        <f>IF(Duombaze!T365="",0,INDEX(DU!I:I,MATCH(Duombaze!T365,DU!A:A,0),1))</f>
        <v>0</v>
      </c>
      <c r="V365" s="4">
        <f>IF(Duombaze!T365="",0,INDEX(DU!K:K,MATCH(Duombaze!T365,DU!A:A,0),1))</f>
        <v>0</v>
      </c>
      <c r="W365" s="6"/>
      <c r="X365" s="6"/>
      <c r="Y365" s="858"/>
      <c r="Z365" s="66"/>
      <c r="AA365" s="4" t="str">
        <f t="shared" si="164"/>
        <v/>
      </c>
      <c r="AB365" s="6"/>
      <c r="AC365" s="6">
        <f>IF(Duombaze!AB365="",0,INDEX(DU!I:I,MATCH(Duombaze!AB365,DU!A:A,0),1))</f>
        <v>0</v>
      </c>
      <c r="AD365" s="2">
        <f>IF(Duombaze!AB365="",0,INDEX(DU!K:K,MATCH(Duombaze!AB365,DU!A:A,0),1))</f>
        <v>0</v>
      </c>
      <c r="AE365" s="6"/>
      <c r="AF365" s="6"/>
      <c r="AG365" s="6"/>
      <c r="AH365" s="4" t="str">
        <f t="shared" si="166"/>
        <v/>
      </c>
      <c r="AI365" s="6"/>
      <c r="AJ365" s="643"/>
      <c r="AK365" s="643"/>
      <c r="AL365" s="643"/>
      <c r="AM365" s="643">
        <f>IF(Duombaze!AJ365="",0,INDEX(DU!I:I,MATCH(Duombaze!AJ365,DU!A:A,0),1))+IF(Duombaze!AK365="",0,INDEX(DU!I:I,MATCH(Duombaze!AK365,DU!A:A,0),1))+IF(Duombaze!AL365="",0,INDEX(DU!I:I,MATCH(Duombaze!AL365,DU!A:A,0),1))</f>
        <v>0</v>
      </c>
      <c r="AN365" s="643">
        <f>IF(Duombaze!AJ365="",0,INDEX(DU!K:K,MATCH(Duombaze!AJ365,DU!A:A,0),1))+IF(Duombaze!AK365="",0,INDEX(DU!K:K,MATCH(Duombaze!AK365,DU!A:A,0),1))+IF(Duombaze!AL365="",0,INDEX(DU!K:K,MATCH(Duombaze!AL365,DU!A:A,0),1))</f>
        <v>0</v>
      </c>
      <c r="AO365" s="6"/>
      <c r="AP365" s="6"/>
      <c r="AQ365" s="6"/>
      <c r="AR365" s="4" t="str">
        <f t="shared" si="170"/>
        <v/>
      </c>
      <c r="AS365" s="6"/>
      <c r="AT365" s="643"/>
      <c r="AU365" s="643"/>
      <c r="AV365" s="643"/>
      <c r="AW365" s="643"/>
      <c r="AX365" s="643"/>
      <c r="AY365" s="643"/>
      <c r="AZ365" s="643"/>
      <c r="BA365" s="643"/>
      <c r="BB365" s="643"/>
      <c r="BC365" s="643">
        <f>IF(Duombaze!AT365="",0,INDEX(DU!I:I,MATCH(Duombaze!AT365,DU!A:A,0),1))+IF(Duombaze!AU365="",0,INDEX(DU!I:I,MATCH(Duombaze!AU365,DU!A:A,0),1))+IF(Duombaze!AV365="",0,INDEX(DU!I:I,MATCH(Duombaze!AV365,DU!A:A,0),1))+IF(Duombaze!AW365="",0,INDEX(DU!I:I,MATCH(Duombaze!AW365,DU!A:A,0),1))+IF(Duombaze!AX365="",0,INDEX(DU!I:I,MATCH(Duombaze!AX365,DU!A:A,0),1))+IF(Duombaze!AY365="",0,INDEX(DU!I:I,MATCH(Duombaze!AY365,DU!A:A,0),1))+IF(Duombaze!AZ365="",0,INDEX(DU!I:I,MATCH(Duombaze!AZ365,DU!A:A,0),1))+IF(Duombaze!BA365="",0,INDEX(DU!I:I,MATCH(Duombaze!BA365,DU!A:A,0),1))+IF(Duombaze!BB365="",0,INDEX(DU!I:I,MATCH(Duombaze!BB365,DU!A:A,0),1))</f>
        <v>0</v>
      </c>
      <c r="BD365" s="640">
        <f>IF(Duombaze!AT365="",0,INDEX(DU!K:K,MATCH(Duombaze!AT365,DU!A:A,0),1))+IF(Duombaze!AU365="",0,INDEX(DU!K:K,MATCH(Duombaze!AU365,DU!A:A,0),1))+IF(Duombaze!AV365="",0,INDEX(DU!K:K,MATCH(Duombaze!AV365,DU!A:A,0),1))+IF(Duombaze!AW365="",0,INDEX(DU!K:K,MATCH(Duombaze!AW365,DU!A:A,0),1))+IF(Duombaze!AX365="",0,INDEX(DU!K:K,MATCH(Duombaze!AX365,DU!A:A,0),1))+IF(Duombaze!AY365="",0,INDEX(DU!K:K,MATCH(Duombaze!AY365,DU!A:A,0),1))+IF(Duombaze!AZ365="",0,INDEX(DU!K:K,MATCH(Duombaze!AZ365,DU!A:A,0),1))+IF(Duombaze!BA365="",0,INDEX(DU!K:K,MATCH(Duombaze!BA365,DU!A:A,0),1))+IF(Duombaze!BB365="",0,INDEX(DU!K:K,MATCH(Duombaze!BB365,DU!A:A,0),1))</f>
        <v>0</v>
      </c>
      <c r="BE365" s="6"/>
      <c r="BF365" s="6"/>
      <c r="BH365" s="4"/>
      <c r="BI365" s="4"/>
      <c r="BJ365" s="640"/>
      <c r="BK365" s="640"/>
      <c r="BL365" s="640"/>
      <c r="BM365" s="640">
        <f>IF(Duombaze!BJ365="",0,INDEX(DU!I:I,MATCH(Duombaze!BJ365,DU!A:A,0),1))+IF(Duombaze!BK365="",0,INDEX(DU!I:I,MATCH(Duombaze!BK365,DU!A:A,0),1))+IF(Duombaze!BL365="",0,INDEX(DU!I:I,MATCH(Duombaze!BL365,DU!A:A,0),1))</f>
        <v>0</v>
      </c>
      <c r="BN365" s="640">
        <f>IF(Duombaze!BJ365="",0,INDEX(DU!K:K,MATCH(Duombaze!BJ365,DU!A:A,0),1))+IF(Duombaze!BK365="",0,INDEX(DU!K:K,MATCH(Duombaze!BK365,DU!A:A,0),1))+IF(Duombaze!BL365="",0,INDEX(DU!K:K,MATCH(Duombaze!BL365,DU!A:A,0),1))</f>
        <v>0</v>
      </c>
      <c r="BO365" s="6"/>
      <c r="BP365" s="6"/>
      <c r="BQ365" s="6"/>
      <c r="BR365" s="6" t="str">
        <f t="shared" si="178"/>
        <v/>
      </c>
      <c r="BS365" s="6"/>
      <c r="BT365" s="6"/>
      <c r="BU365" s="6"/>
      <c r="BV365" s="6"/>
      <c r="BW365" s="6">
        <f>IF(Duombaze!BT365="",0,INDEX(DU!I:I,MATCH(Duombaze!BT365,DU!A:A,0),1))+IF(Duombaze!BU365="",0,INDEX(DU!I:I,MATCH(Duombaze!BU365,DU!A:A,0),1))+IF(Duombaze!BV365="",0,INDEX(DU!I:I,MATCH(Duombaze!BV365,DU!A:A,0),1))</f>
        <v>0</v>
      </c>
      <c r="BX365" s="6">
        <f>IF(Duombaze!BT365="",0,INDEX(DU!K:K,MATCH(Duombaze!BT365,DU!A:A,0),1))+IF(Duombaze!BU365="",0,INDEX(DU!K:K,MATCH(Duombaze!BU365,DU!A:A,0),1))+IF(Duombaze!BV365="",0,INDEX(DU!K:K,MATCH(Duombaze!BV365,DU!A:A,0),1))</f>
        <v>0</v>
      </c>
      <c r="BY365" s="6"/>
      <c r="BZ365" s="6"/>
      <c r="CA365" s="6"/>
      <c r="CB365" s="6" t="str">
        <f t="shared" si="168"/>
        <v/>
      </c>
      <c r="CC365" s="6"/>
      <c r="CD365" s="6">
        <f>IF(Duombaze!CC365="",0,INDEX(DU!I:I,MATCH(Duombaze!CC365,DU!A:A,0),1))</f>
        <v>0</v>
      </c>
      <c r="CE365" s="4">
        <f>IF(Duombaze!CC365="",0,INDEX(DU!K:K,MATCH(Duombaze!CC365,DU!A:A,0),1))</f>
        <v>0</v>
      </c>
      <c r="CF365" s="6"/>
      <c r="CG365" s="6"/>
      <c r="CH365" s="6"/>
      <c r="CI365" s="4" t="str">
        <f t="shared" si="172"/>
        <v/>
      </c>
      <c r="CJ365" s="6"/>
      <c r="CK365" s="6">
        <f>IF(Duombaze!CJ365="",0,INDEX(DU!I:I,MATCH(Duombaze!CJ365,DU!A:A,0),1))</f>
        <v>0</v>
      </c>
      <c r="CL365" s="4">
        <f>IF(Duombaze!CJ365="",0,INDEX(DU!K:K,MATCH(Duombaze!CJ365,DU!A:A,0),1))</f>
        <v>0</v>
      </c>
      <c r="CM365" s="6"/>
      <c r="CN365" s="6"/>
      <c r="CO365" s="6"/>
      <c r="CP365" s="4" t="str">
        <f t="shared" si="173"/>
        <v/>
      </c>
      <c r="CQ365" s="6"/>
      <c r="CR365" s="643"/>
      <c r="CS365" s="643"/>
      <c r="CT365" s="643">
        <f>IF(Duombaze!CR365="",0,INDEX(DU!I:I,MATCH(Duombaze!CR365,DU!A:A,0),1))+IF(Duombaze!CS365="",0,INDEX(DU!I:I,MATCH(Duombaze!CS365,DU!A:A,0),1))</f>
        <v>0</v>
      </c>
      <c r="CU365" s="6">
        <f>IF(Duombaze!CR365="",0,INDEX(DU!K:K,MATCH(Duombaze!CR365,DU!A:A,0),1))+IF(Duombaze!CS365="",0,INDEX(DU!K:K,MATCH(Duombaze!CS365,DU!A:A,0),1))</f>
        <v>0</v>
      </c>
      <c r="CV365" s="6"/>
      <c r="CW365" s="6"/>
      <c r="CX365" s="6"/>
      <c r="CY365" s="4" t="str">
        <f t="shared" si="176"/>
        <v/>
      </c>
      <c r="CZ365" s="6"/>
      <c r="DA365" s="674"/>
      <c r="DB365" s="674"/>
      <c r="DC365" s="674">
        <f>IF(Duombaze!DA365="",0,INDEX(DU!I:I,MATCH(Duombaze!DA365,DU!A:A,0),1))+IF(Duombaze!DB365="",0,INDEX(DU!I:I,MATCH(Duombaze!DB365,DU!A:A,0),1))</f>
        <v>0</v>
      </c>
      <c r="DD365" s="6">
        <f>IF(Duombaze!DA365="",0,INDEX(DU!K:K,MATCH(Duombaze!DA365,DU!A:A,0),1))+IF(Duombaze!DB365="",0,INDEX(DU!K:K,MATCH(Duombaze!DB365,DU!A:A,0),1))</f>
        <v>0</v>
      </c>
      <c r="DE365" s="6"/>
      <c r="DF365" s="6"/>
      <c r="DG365" s="6"/>
      <c r="DH365" s="6" t="str">
        <f t="shared" si="174"/>
        <v/>
      </c>
      <c r="DI365" s="6"/>
      <c r="DJ365" s="674"/>
      <c r="DK365" s="679"/>
      <c r="DL365" s="679">
        <f>IF(Duombaze!DJ365="",0,INDEX(DU!I:I,MATCH(Duombaze!DJ365,DU!A:A,0),1))+IF(Duombaze!DK365="",0,INDEX(DU!I:I,MATCH(Duombaze!DK365,DU!A:A,0),1))</f>
        <v>0</v>
      </c>
      <c r="DM365" s="6">
        <f>IF(Duombaze!DJ365="",0,INDEX(DU!K:K,MATCH(Duombaze!DJ365,DU!A:A,0),1))+IF(Duombaze!DK365="",0,INDEX(DU!K:K,MATCH(Duombaze!DK365,DU!A:A,0),1))</f>
        <v>0</v>
      </c>
      <c r="DN365" s="48"/>
      <c r="DO365" s="48"/>
      <c r="DP365" s="48"/>
      <c r="DQ365" s="4" t="str">
        <f t="shared" si="175"/>
        <v/>
      </c>
      <c r="DR365" s="66"/>
      <c r="DS365" s="694"/>
      <c r="DT365" s="694"/>
      <c r="DU365" s="694"/>
      <c r="DV365" s="694"/>
      <c r="DW365" s="694">
        <f>IF(Duombaze!DS365="",0,INDEX(DU!I:I,MATCH(Duombaze!DS365,DU!A:A,0),1))+IF(Duombaze!DT365="",0,INDEX(DU!I:I,MATCH(Duombaze!DT365,DU!A:A,0),1))+IF(Duombaze!DU365="",0,INDEX(DU!I:I,MATCH(Duombaze!DU365,DU!A:A,0),1))+IF(Duombaze!DV365="",0,INDEX(DU!I:I,MATCH(Duombaze!DV365,DU!A:A,0),1))</f>
        <v>0</v>
      </c>
      <c r="DX365" s="640">
        <f>IF(Duombaze!DS365="",0,INDEX(DU!K:K,MATCH(Duombaze!DS365,DU!A:A,0),1))+IF(Duombaze!DT365="",0,INDEX(DU!K:K,MATCH(Duombaze!DT365,DU!A:A,0),1))+IF(Duombaze!DU365="",0,INDEX(DU!K:K,MATCH(Duombaze!DU365,DU!A:A,0),1))+IF(Duombaze!DV365="",0,INDEX(DU!K:KH,MATCH(Duombaze!DV365,DU!A:A,0),1))</f>
        <v>0</v>
      </c>
      <c r="DY365" s="66"/>
      <c r="DZ365" s="66"/>
      <c r="EA365" s="6"/>
      <c r="EB365" s="6" t="str">
        <f t="shared" si="160"/>
        <v/>
      </c>
      <c r="EC365" s="6"/>
      <c r="ED365" s="6">
        <f>IF(Duombaze!EC365="",0,INDEX(DU!I:I,MATCH(Duombaze!EC365,DU!A:A,0),1))</f>
        <v>0</v>
      </c>
      <c r="EE365" s="640">
        <f>IF(Duombaze!EC365="",0,INDEX(DU!K:K,MATCH(Duombaze!EC365,DU!A:A,0),1))</f>
        <v>0</v>
      </c>
      <c r="EF365" s="6"/>
      <c r="EG365" s="6"/>
      <c r="EH365" s="6"/>
      <c r="EI365" s="4" t="str">
        <f t="shared" si="169"/>
        <v/>
      </c>
      <c r="EJ365" s="179"/>
      <c r="EK365" s="700"/>
      <c r="EL365" s="700"/>
      <c r="EM365" s="700"/>
      <c r="EN365" s="700">
        <f>IF(Duombaze!EK365="",0,INDEX(DU!I:I,MATCH(Duombaze!EK365,DU!A:A,0),1))+IF(Duombaze!EL365="",0,INDEX(DU!I:I,MATCH(Duombaze!EL365,DU!A:A,0),1))+IF(Duombaze!EM365="",0,INDEX(DU!I:I,MATCH(Duombaze!EM365,DU!A:A,0),1))</f>
        <v>0</v>
      </c>
      <c r="EO365" s="6">
        <f>IF(Duombaze!EK365="",0,INDEX(DU!K:K,MATCH(Duombaze!EK365,DU!A:A,0),1))+IF(Duombaze!EL365="",0,INDEX(DU!K:K,MATCH(Duombaze!EL365,DU!A:A,0),1))+IF(Duombaze!EM365="",0,INDEX(DU!K:K,MATCH(Duombaze!EM365,DU!A:A,0),1))</f>
        <v>0</v>
      </c>
      <c r="EP365" s="6"/>
      <c r="EQ365" s="6"/>
      <c r="ER365" s="6"/>
      <c r="ES365" s="4" t="str">
        <f t="shared" si="161"/>
        <v/>
      </c>
      <c r="ET365" s="6"/>
      <c r="EU365" s="6"/>
      <c r="EV365" s="6"/>
      <c r="EW365" s="6"/>
      <c r="EX365" s="6" t="str">
        <f t="shared" si="163"/>
        <v/>
      </c>
      <c r="EY365" s="6"/>
      <c r="EZ365" s="674"/>
      <c r="FA365" s="674"/>
      <c r="FB365" s="674">
        <f>IF(Duombaze!EZ365="",0,INDEX(DU!I:I,MATCH(Duombaze!EZ365,DU!A:A,0),1))+IF(Duombaze!FA365="",0,INDEX(DU!I:I,MATCH(Duombaze!FA365,DU!A:A,0),1))</f>
        <v>0</v>
      </c>
      <c r="FC365" s="6">
        <f>IF(Duombaze!EZ365="",0,INDEX(DU!K:K,MATCH(Duombaze!EZ365,DU!A:A,0),1))+IF(Duombaze!FA365="",0,INDEX(DU!K:K,MATCH(Duombaze!FA365,DU!A:A,0),1))</f>
        <v>0</v>
      </c>
      <c r="FD365" s="179"/>
      <c r="FE365" s="179"/>
      <c r="FF365" s="179"/>
      <c r="FG365" s="179"/>
      <c r="FH365" s="179"/>
      <c r="FI365" s="179"/>
      <c r="FJ365" s="179"/>
      <c r="FK365" s="66"/>
      <c r="FL365" s="736"/>
      <c r="FM365" s="740"/>
      <c r="FN365" s="740"/>
      <c r="FO365" s="740"/>
      <c r="FP365" s="740"/>
      <c r="FQ365" s="740">
        <f>IF(Duombaze!FM365="",0,INDEX(DU!I:I,MATCH(Duombaze!FM365,DU!A:A,0),1))+IF(Duombaze!FN365="",0,INDEX(DU!I:I,MATCH(Duombaze!FN365,DU!A:A,0),1))+IF(Duombaze!FO365="",0,INDEX(DU!I:I,MATCH(Duombaze!FO365,DU!A:A,0),1))+IF(Duombaze!FP365="",0,INDEX(DU!I:I,MATCH(Duombaze!FP365,DU!A:A,0),1))</f>
        <v>0</v>
      </c>
      <c r="FR365" s="671">
        <f>IF(Duombaze!FM365="",0,INDEX(DU!K:K,MATCH(Duombaze!FM365,DU!A:A,0),1))+IF(Duombaze!FN365="",0,INDEX(DU!K:K,MATCH(Duombaze!FN365,DU!A:A,0),1))+IF(Duombaze!FO365="",0,INDEX(DU!K:K,MATCH(Duombaze!FO365,DU!A:A,0),1))+IF(Duombaze!FP365="",0,INDEX(DU!K:K,MATCH(Duombaze!FP365,DU!A:A,0),1))</f>
        <v>0</v>
      </c>
    </row>
    <row r="366" spans="1:190" s="7" customFormat="1" ht="23.45" customHeight="1" x14ac:dyDescent="0.25">
      <c r="A366" s="42" t="s">
        <v>653</v>
      </c>
      <c r="B366" s="42" t="s">
        <v>789</v>
      </c>
      <c r="C366" s="12" t="s">
        <v>211</v>
      </c>
      <c r="D366" s="6"/>
      <c r="E366" s="4" t="str">
        <f t="shared" si="177"/>
        <v/>
      </c>
      <c r="F366" s="6"/>
      <c r="G366" s="643"/>
      <c r="H366" s="643"/>
      <c r="I366" s="643"/>
      <c r="J366" s="643"/>
      <c r="K366" s="643"/>
      <c r="L366" s="643"/>
      <c r="M366" s="643"/>
      <c r="N366" s="643"/>
      <c r="O366" s="643"/>
      <c r="P366" s="640">
        <f>IF(Duombaze!G366="",0,INDEX(DU!I:I,MATCH(Duombaze!G366,DU!A:A,0),1))+IF(Duombaze!H366="",0,INDEX(DU!I:I,MATCH(Duombaze!H366,DU!A:A,0),1))+IF(Duombaze!I366="",0,INDEX(DU!I:I,MATCH(Duombaze!I366,DU!A:A,0),1))+IF(Duombaze!J366="",0,INDEX(DU!I:I,MATCH(Duombaze!J366,DU!A:A,0),1))+IF(Duombaze!K366="",0,INDEX(DU!I:I,MATCH(Duombaze!K366,DU!A:A,0),1))+IF(Duombaze!L366="",0,INDEX(DU!I:I,MATCH(Duombaze!L366,DU!A:A,0),1))+IF(Duombaze!M366="",0,INDEX(DU!I:I,MATCH(Duombaze!M366,DU!A:A,0),1))+IF(Duombaze!N366="",0,INDEX(DU!I:I,MATCH(Duombaze!N366,DU!A:A,0),1))+IF(Duombaze!O366="",0,INDEX(DU!I:I,MATCH(Duombaze!O366,DU!A:A,0),1))</f>
        <v>0</v>
      </c>
      <c r="Q366" s="640">
        <f>IF(Duombaze!G366="",0,INDEX(DU!K:K,MATCH(Duombaze!G366,DU!A:A,0),1))+IF(Duombaze!H366="",0,INDEX(DU!K:K,MATCH(Duombaze!H366,DU!A:A,0),1))+IF(Duombaze!I366="",0,INDEX(DU!K:K,MATCH(Duombaze!I366,DU!A:A,0),1))+IF(Duombaze!J366="",0,INDEX(DU!K:K,MATCH(Duombaze!J366,DU!A:A,0),1))+IF(Duombaze!K366="",0,INDEX(DU!K:K,MATCH(Duombaze!K366,DU!A:A,0),1))+IF(Duombaze!L366="",0,INDEX(DU!K:K,MATCH(Duombaze!L366,DU!A:A,0),1))+IF(Duombaze!M366="",0,INDEX(DU!K:K,MATCH(Duombaze!M366,DU!A:A,0),1))+IF(Duombaze!N366="",0,INDEX(DU!K:K,MATCH(Duombaze!N366,DU!A:A,0),1))+IF(Duombaze!O366="",0,INDEX(DU!K:K,MATCH(Duombaze!O366,DU!A:A,0),1))</f>
        <v>0</v>
      </c>
      <c r="R366" s="6"/>
      <c r="S366" s="48"/>
      <c r="T366" s="883"/>
      <c r="U366" s="4">
        <f>IF(Duombaze!T366="",0,INDEX(DU!I:I,MATCH(Duombaze!T366,DU!A:A,0),1))</f>
        <v>0</v>
      </c>
      <c r="V366" s="4">
        <f>IF(Duombaze!T366="",0,INDEX(DU!K:K,MATCH(Duombaze!T366,DU!A:A,0),1))</f>
        <v>0</v>
      </c>
      <c r="W366" s="6"/>
      <c r="X366" s="6"/>
      <c r="Y366" s="858"/>
      <c r="Z366" s="66"/>
      <c r="AA366" s="4" t="str">
        <f t="shared" si="164"/>
        <v/>
      </c>
      <c r="AB366" s="6"/>
      <c r="AC366" s="6">
        <f>IF(Duombaze!AB366="",0,INDEX(DU!I:I,MATCH(Duombaze!AB366,DU!A:A,0),1))</f>
        <v>0</v>
      </c>
      <c r="AD366" s="2">
        <f>IF(Duombaze!AB366="",0,INDEX(DU!K:K,MATCH(Duombaze!AB366,DU!A:A,0),1))</f>
        <v>0</v>
      </c>
      <c r="AE366" s="6"/>
      <c r="AF366" s="6"/>
      <c r="AG366" s="6"/>
      <c r="AH366" s="4" t="str">
        <f t="shared" si="166"/>
        <v/>
      </c>
      <c r="AI366" s="6"/>
      <c r="AJ366" s="643"/>
      <c r="AK366" s="643"/>
      <c r="AL366" s="643"/>
      <c r="AM366" s="643">
        <f>IF(Duombaze!AJ366="",0,INDEX(DU!I:I,MATCH(Duombaze!AJ366,DU!A:A,0),1))+IF(Duombaze!AK366="",0,INDEX(DU!I:I,MATCH(Duombaze!AK366,DU!A:A,0),1))+IF(Duombaze!AL366="",0,INDEX(DU!I:I,MATCH(Duombaze!AL366,DU!A:A,0),1))</f>
        <v>0</v>
      </c>
      <c r="AN366" s="643">
        <f>IF(Duombaze!AJ366="",0,INDEX(DU!K:K,MATCH(Duombaze!AJ366,DU!A:A,0),1))+IF(Duombaze!AK366="",0,INDEX(DU!K:K,MATCH(Duombaze!AK366,DU!A:A,0),1))+IF(Duombaze!AL366="",0,INDEX(DU!K:K,MATCH(Duombaze!AL366,DU!A:A,0),1))</f>
        <v>0</v>
      </c>
      <c r="AO366" s="6"/>
      <c r="AP366" s="6"/>
      <c r="AQ366" s="6"/>
      <c r="AR366" s="4" t="str">
        <f t="shared" si="170"/>
        <v/>
      </c>
      <c r="AS366" s="6"/>
      <c r="AT366" s="643"/>
      <c r="AU366" s="643"/>
      <c r="AV366" s="643"/>
      <c r="AW366" s="643"/>
      <c r="AX366" s="643"/>
      <c r="AY366" s="643"/>
      <c r="AZ366" s="643"/>
      <c r="BA366" s="643"/>
      <c r="BB366" s="643"/>
      <c r="BC366" s="643">
        <f>IF(Duombaze!AT366="",0,INDEX(DU!I:I,MATCH(Duombaze!AT366,DU!A:A,0),1))+IF(Duombaze!AU366="",0,INDEX(DU!I:I,MATCH(Duombaze!AU366,DU!A:A,0),1))+IF(Duombaze!AV366="",0,INDEX(DU!I:I,MATCH(Duombaze!AV366,DU!A:A,0),1))+IF(Duombaze!AW366="",0,INDEX(DU!I:I,MATCH(Duombaze!AW366,DU!A:A,0),1))+IF(Duombaze!AX366="",0,INDEX(DU!I:I,MATCH(Duombaze!AX366,DU!A:A,0),1))+IF(Duombaze!AY366="",0,INDEX(DU!I:I,MATCH(Duombaze!AY366,DU!A:A,0),1))+IF(Duombaze!AZ366="",0,INDEX(DU!I:I,MATCH(Duombaze!AZ366,DU!A:A,0),1))+IF(Duombaze!BA366="",0,INDEX(DU!I:I,MATCH(Duombaze!BA366,DU!A:A,0),1))+IF(Duombaze!BB366="",0,INDEX(DU!I:I,MATCH(Duombaze!BB366,DU!A:A,0),1))</f>
        <v>0</v>
      </c>
      <c r="BD366" s="640">
        <f>IF(Duombaze!AT366="",0,INDEX(DU!K:K,MATCH(Duombaze!AT366,DU!A:A,0),1))+IF(Duombaze!AU366="",0,INDEX(DU!K:K,MATCH(Duombaze!AU366,DU!A:A,0),1))+IF(Duombaze!AV366="",0,INDEX(DU!K:K,MATCH(Duombaze!AV366,DU!A:A,0),1))+IF(Duombaze!AW366="",0,INDEX(DU!K:K,MATCH(Duombaze!AW366,DU!A:A,0),1))+IF(Duombaze!AX366="",0,INDEX(DU!K:K,MATCH(Duombaze!AX366,DU!A:A,0),1))+IF(Duombaze!AY366="",0,INDEX(DU!K:K,MATCH(Duombaze!AY366,DU!A:A,0),1))+IF(Duombaze!AZ366="",0,INDEX(DU!K:K,MATCH(Duombaze!AZ366,DU!A:A,0),1))+IF(Duombaze!BA366="",0,INDEX(DU!K:K,MATCH(Duombaze!BA366,DU!A:A,0),1))+IF(Duombaze!BB366="",0,INDEX(DU!K:K,MATCH(Duombaze!BB366,DU!A:A,0),1))</f>
        <v>0</v>
      </c>
      <c r="BE366" s="6"/>
      <c r="BF366" s="6"/>
      <c r="BH366" s="4"/>
      <c r="BI366" s="4"/>
      <c r="BJ366" s="640"/>
      <c r="BK366" s="640"/>
      <c r="BL366" s="640"/>
      <c r="BM366" s="640">
        <f>IF(Duombaze!BJ366="",0,INDEX(DU!I:I,MATCH(Duombaze!BJ366,DU!A:A,0),1))+IF(Duombaze!BK366="",0,INDEX(DU!I:I,MATCH(Duombaze!BK366,DU!A:A,0),1))+IF(Duombaze!BL366="",0,INDEX(DU!I:I,MATCH(Duombaze!BL366,DU!A:A,0),1))</f>
        <v>0</v>
      </c>
      <c r="BN366" s="640">
        <f>IF(Duombaze!BJ366="",0,INDEX(DU!K:K,MATCH(Duombaze!BJ366,DU!A:A,0),1))+IF(Duombaze!BK366="",0,INDEX(DU!K:K,MATCH(Duombaze!BK366,DU!A:A,0),1))+IF(Duombaze!BL366="",0,INDEX(DU!K:K,MATCH(Duombaze!BL366,DU!A:A,0),1))</f>
        <v>0</v>
      </c>
      <c r="BO366" s="6"/>
      <c r="BP366" s="6"/>
      <c r="BQ366" s="6"/>
      <c r="BR366" s="6" t="str">
        <f t="shared" si="178"/>
        <v/>
      </c>
      <c r="BS366" s="6"/>
      <c r="BT366" s="6"/>
      <c r="BU366" s="6"/>
      <c r="BV366" s="6"/>
      <c r="BW366" s="6">
        <f>IF(Duombaze!BT366="",0,INDEX(DU!I:I,MATCH(Duombaze!BT366,DU!A:A,0),1))+IF(Duombaze!BU366="",0,INDEX(DU!I:I,MATCH(Duombaze!BU366,DU!A:A,0),1))+IF(Duombaze!BV366="",0,INDEX(DU!I:I,MATCH(Duombaze!BV366,DU!A:A,0),1))</f>
        <v>0</v>
      </c>
      <c r="BX366" s="6">
        <f>IF(Duombaze!BT366="",0,INDEX(DU!K:K,MATCH(Duombaze!BT366,DU!A:A,0),1))+IF(Duombaze!BU366="",0,INDEX(DU!K:K,MATCH(Duombaze!BU366,DU!A:A,0),1))+IF(Duombaze!BV366="",0,INDEX(DU!K:K,MATCH(Duombaze!BV366,DU!A:A,0),1))</f>
        <v>0</v>
      </c>
      <c r="BY366" s="6"/>
      <c r="BZ366" s="6"/>
      <c r="CA366" s="6"/>
      <c r="CB366" s="6" t="str">
        <f t="shared" si="168"/>
        <v/>
      </c>
      <c r="CC366" s="6"/>
      <c r="CD366" s="6">
        <f>IF(Duombaze!CC366="",0,INDEX(DU!I:I,MATCH(Duombaze!CC366,DU!A:A,0),1))</f>
        <v>0</v>
      </c>
      <c r="CE366" s="4">
        <f>IF(Duombaze!CC366="",0,INDEX(DU!K:K,MATCH(Duombaze!CC366,DU!A:A,0),1))</f>
        <v>0</v>
      </c>
      <c r="CF366" s="6"/>
      <c r="CG366" s="6"/>
      <c r="CH366" s="6"/>
      <c r="CI366" s="4" t="str">
        <f t="shared" si="172"/>
        <v/>
      </c>
      <c r="CJ366" s="6"/>
      <c r="CK366" s="6">
        <f>IF(Duombaze!CJ366="",0,INDEX(DU!I:I,MATCH(Duombaze!CJ366,DU!A:A,0),1))</f>
        <v>0</v>
      </c>
      <c r="CL366" s="4">
        <f>IF(Duombaze!CJ366="",0,INDEX(DU!K:K,MATCH(Duombaze!CJ366,DU!A:A,0),1))</f>
        <v>0</v>
      </c>
      <c r="CM366" s="6"/>
      <c r="CN366" s="6"/>
      <c r="CO366" s="6"/>
      <c r="CP366" s="4" t="str">
        <f t="shared" si="173"/>
        <v/>
      </c>
      <c r="CQ366" s="6"/>
      <c r="CR366" s="643"/>
      <c r="CS366" s="643"/>
      <c r="CT366" s="643">
        <f>IF(Duombaze!CR366="",0,INDEX(DU!I:I,MATCH(Duombaze!CR366,DU!A:A,0),1))+IF(Duombaze!CS366="",0,INDEX(DU!I:I,MATCH(Duombaze!CS366,DU!A:A,0),1))</f>
        <v>0</v>
      </c>
      <c r="CU366" s="6">
        <f>IF(Duombaze!CR366="",0,INDEX(DU!K:K,MATCH(Duombaze!CR366,DU!A:A,0),1))+IF(Duombaze!CS366="",0,INDEX(DU!K:K,MATCH(Duombaze!CS366,DU!A:A,0),1))</f>
        <v>0</v>
      </c>
      <c r="CV366" s="6"/>
      <c r="CW366" s="6"/>
      <c r="CX366" s="6"/>
      <c r="CY366" s="4" t="str">
        <f t="shared" si="176"/>
        <v/>
      </c>
      <c r="CZ366" s="6"/>
      <c r="DA366" s="674"/>
      <c r="DB366" s="674"/>
      <c r="DC366" s="674">
        <f>IF(Duombaze!DA366="",0,INDEX(DU!I:I,MATCH(Duombaze!DA366,DU!A:A,0),1))+IF(Duombaze!DB366="",0,INDEX(DU!I:I,MATCH(Duombaze!DB366,DU!A:A,0),1))</f>
        <v>0</v>
      </c>
      <c r="DD366" s="6">
        <f>IF(Duombaze!DA366="",0,INDEX(DU!K:K,MATCH(Duombaze!DA366,DU!A:A,0),1))+IF(Duombaze!DB366="",0,INDEX(DU!K:K,MATCH(Duombaze!DB366,DU!A:A,0),1))</f>
        <v>0</v>
      </c>
      <c r="DE366" s="6"/>
      <c r="DF366" s="6"/>
      <c r="DG366" s="6"/>
      <c r="DH366" s="6" t="str">
        <f t="shared" si="174"/>
        <v/>
      </c>
      <c r="DI366" s="6"/>
      <c r="DJ366" s="674"/>
      <c r="DK366" s="679"/>
      <c r="DL366" s="679">
        <f>IF(Duombaze!DJ366="",0,INDEX(DU!I:I,MATCH(Duombaze!DJ366,DU!A:A,0),1))+IF(Duombaze!DK366="",0,INDEX(DU!I:I,MATCH(Duombaze!DK366,DU!A:A,0),1))</f>
        <v>0</v>
      </c>
      <c r="DM366" s="6">
        <f>IF(Duombaze!DJ366="",0,INDEX(DU!K:K,MATCH(Duombaze!DJ366,DU!A:A,0),1))+IF(Duombaze!DK366="",0,INDEX(DU!K:K,MATCH(Duombaze!DK366,DU!A:A,0),1))</f>
        <v>0</v>
      </c>
      <c r="DN366" s="48"/>
      <c r="DO366" s="48"/>
      <c r="DP366" s="48"/>
      <c r="DQ366" s="4" t="str">
        <f t="shared" si="175"/>
        <v/>
      </c>
      <c r="DR366" s="66"/>
      <c r="DS366" s="694"/>
      <c r="DT366" s="694"/>
      <c r="DU366" s="694"/>
      <c r="DV366" s="694"/>
      <c r="DW366" s="694">
        <f>IF(Duombaze!DS366="",0,INDEX(DU!I:I,MATCH(Duombaze!DS366,DU!A:A,0),1))+IF(Duombaze!DT366="",0,INDEX(DU!I:I,MATCH(Duombaze!DT366,DU!A:A,0),1))+IF(Duombaze!DU366="",0,INDEX(DU!I:I,MATCH(Duombaze!DU366,DU!A:A,0),1))+IF(Duombaze!DV366="",0,INDEX(DU!I:I,MATCH(Duombaze!DV366,DU!A:A,0),1))</f>
        <v>0</v>
      </c>
      <c r="DX366" s="640">
        <f>IF(Duombaze!DS366="",0,INDEX(DU!K:K,MATCH(Duombaze!DS366,DU!A:A,0),1))+IF(Duombaze!DT366="",0,INDEX(DU!K:K,MATCH(Duombaze!DT366,DU!A:A,0),1))+IF(Duombaze!DU366="",0,INDEX(DU!K:K,MATCH(Duombaze!DU366,DU!A:A,0),1))+IF(Duombaze!DV366="",0,INDEX(DU!K:KH,MATCH(Duombaze!DV366,DU!A:A,0),1))</f>
        <v>0</v>
      </c>
      <c r="DY366" s="66"/>
      <c r="DZ366" s="66"/>
      <c r="EA366" s="6"/>
      <c r="EB366" s="6" t="str">
        <f t="shared" si="160"/>
        <v/>
      </c>
      <c r="EC366" s="6"/>
      <c r="ED366" s="6">
        <f>IF(Duombaze!EC366="",0,INDEX(DU!I:I,MATCH(Duombaze!EC366,DU!A:A,0),1))</f>
        <v>0</v>
      </c>
      <c r="EE366" s="640">
        <f>IF(Duombaze!EC366="",0,INDEX(DU!K:K,MATCH(Duombaze!EC366,DU!A:A,0),1))</f>
        <v>0</v>
      </c>
      <c r="EF366" s="6"/>
      <c r="EG366" s="6"/>
      <c r="EH366" s="6"/>
      <c r="EI366" s="4" t="str">
        <f t="shared" si="169"/>
        <v/>
      </c>
      <c r="EJ366" s="179"/>
      <c r="EK366" s="700"/>
      <c r="EL366" s="700"/>
      <c r="EM366" s="700"/>
      <c r="EN366" s="700">
        <f>IF(Duombaze!EK366="",0,INDEX(DU!I:I,MATCH(Duombaze!EK366,DU!A:A,0),1))+IF(Duombaze!EL366="",0,INDEX(DU!I:I,MATCH(Duombaze!EL366,DU!A:A,0),1))+IF(Duombaze!EM366="",0,INDEX(DU!I:I,MATCH(Duombaze!EM366,DU!A:A,0),1))</f>
        <v>0</v>
      </c>
      <c r="EO366" s="6">
        <f>IF(Duombaze!EK366="",0,INDEX(DU!K:K,MATCH(Duombaze!EK366,DU!A:A,0),1))+IF(Duombaze!EL366="",0,INDEX(DU!K:K,MATCH(Duombaze!EL366,DU!A:A,0),1))+IF(Duombaze!EM366="",0,INDEX(DU!K:K,MATCH(Duombaze!EM366,DU!A:A,0),1))</f>
        <v>0</v>
      </c>
      <c r="EP366" s="6"/>
      <c r="EQ366" s="6"/>
      <c r="ER366" s="6"/>
      <c r="ES366" s="4" t="str">
        <f t="shared" si="161"/>
        <v/>
      </c>
      <c r="ET366" s="6"/>
      <c r="EU366" s="6"/>
      <c r="EV366" s="6"/>
      <c r="EW366" s="6"/>
      <c r="EX366" s="6" t="str">
        <f t="shared" si="163"/>
        <v/>
      </c>
      <c r="EY366" s="6"/>
      <c r="EZ366" s="674"/>
      <c r="FA366" s="674"/>
      <c r="FB366" s="674">
        <f>IF(Duombaze!EZ366="",0,INDEX(DU!I:I,MATCH(Duombaze!EZ366,DU!A:A,0),1))+IF(Duombaze!FA366="",0,INDEX(DU!I:I,MATCH(Duombaze!FA366,DU!A:A,0),1))</f>
        <v>0</v>
      </c>
      <c r="FC366" s="6">
        <f>IF(Duombaze!EZ366="",0,INDEX(DU!K:K,MATCH(Duombaze!EZ366,DU!A:A,0),1))+IF(Duombaze!FA366="",0,INDEX(DU!K:K,MATCH(Duombaze!FA366,DU!A:A,0),1))</f>
        <v>0</v>
      </c>
      <c r="FD366" s="179"/>
      <c r="FE366" s="179"/>
      <c r="FF366" s="179"/>
      <c r="FG366" s="179"/>
      <c r="FH366" s="179"/>
      <c r="FI366" s="179"/>
      <c r="FJ366" s="179"/>
      <c r="FK366" s="66"/>
      <c r="FL366" s="736"/>
      <c r="FM366" s="740"/>
      <c r="FN366" s="740"/>
      <c r="FO366" s="740"/>
      <c r="FP366" s="740"/>
      <c r="FQ366" s="740">
        <f>IF(Duombaze!FM366="",0,INDEX(DU!I:I,MATCH(Duombaze!FM366,DU!A:A,0),1))+IF(Duombaze!FN366="",0,INDEX(DU!I:I,MATCH(Duombaze!FN366,DU!A:A,0),1))+IF(Duombaze!FO366="",0,INDEX(DU!I:I,MATCH(Duombaze!FO366,DU!A:A,0),1))+IF(Duombaze!FP366="",0,INDEX(DU!I:I,MATCH(Duombaze!FP366,DU!A:A,0),1))</f>
        <v>0</v>
      </c>
      <c r="FR366" s="671">
        <f>IF(Duombaze!FM366="",0,INDEX(DU!K:K,MATCH(Duombaze!FM366,DU!A:A,0),1))+IF(Duombaze!FN366="",0,INDEX(DU!K:K,MATCH(Duombaze!FN366,DU!A:A,0),1))+IF(Duombaze!FO366="",0,INDEX(DU!K:K,MATCH(Duombaze!FO366,DU!A:A,0),1))+IF(Duombaze!FP366="",0,INDEX(DU!K:K,MATCH(Duombaze!FP366,DU!A:A,0),1))</f>
        <v>0</v>
      </c>
    </row>
    <row r="367" spans="1:190" s="20" customFormat="1" ht="23.45" customHeight="1" x14ac:dyDescent="0.25">
      <c r="A367" s="41">
        <v>0</v>
      </c>
      <c r="B367" s="41" t="s">
        <v>790</v>
      </c>
      <c r="C367" s="16" t="s">
        <v>2</v>
      </c>
      <c r="D367" s="19" t="s">
        <v>411</v>
      </c>
      <c r="E367" s="17" t="str">
        <f t="shared" si="177"/>
        <v>0 SPT14U Be pagrindo</v>
      </c>
      <c r="F367" s="19"/>
      <c r="G367" s="639"/>
      <c r="H367" s="639"/>
      <c r="I367" s="639"/>
      <c r="J367" s="639"/>
      <c r="K367" s="639"/>
      <c r="L367" s="639"/>
      <c r="M367" s="639"/>
      <c r="N367" s="639"/>
      <c r="O367" s="639"/>
      <c r="P367" s="639">
        <f>IF(Duombaze!G367="",0,INDEX(DU!I:I,MATCH(Duombaze!G367,DU!A:A,0),1))+IF(Duombaze!H367="",0,INDEX(DU!I:I,MATCH(Duombaze!H367,DU!A:A,0),1))+IF(Duombaze!I367="",0,INDEX(DU!I:I,MATCH(Duombaze!I367,DU!A:A,0),1))+IF(Duombaze!J367="",0,INDEX(DU!I:I,MATCH(Duombaze!J367,DU!A:A,0),1))+IF(Duombaze!K367="",0,INDEX(DU!I:I,MATCH(Duombaze!K367,DU!A:A,0),1))+IF(Duombaze!L367="",0,INDEX(DU!I:I,MATCH(Duombaze!L367,DU!A:A,0),1))+IF(Duombaze!M367="",0,INDEX(DU!I:I,MATCH(Duombaze!M367,DU!A:A,0),1))+IF(Duombaze!N367="",0,INDEX(DU!I:I,MATCH(Duombaze!N367,DU!A:A,0),1))+IF(Duombaze!O367="",0,INDEX(DU!I:I,MATCH(Duombaze!O367,DU!A:A,0),1))</f>
        <v>0</v>
      </c>
      <c r="Q367" s="638">
        <f>IF(Duombaze!G367="",0,INDEX(DU!K:K,MATCH(Duombaze!G367,DU!A:A,0),1))+IF(Duombaze!H367="",0,INDEX(DU!K:K,MATCH(Duombaze!H367,DU!A:A,0),1))+IF(Duombaze!I367="",0,INDEX(DU!K:K,MATCH(Duombaze!I367,DU!A:A,0),1))+IF(Duombaze!J367="",0,INDEX(DU!K:K,MATCH(Duombaze!J367,DU!A:A,0),1))+IF(Duombaze!K367="",0,INDEX(DU!K:K,MATCH(Duombaze!K367,DU!A:A,0),1))+IF(Duombaze!L367="",0,INDEX(DU!K:K,MATCH(Duombaze!L367,DU!A:A,0),1))+IF(Duombaze!M367="",0,INDEX(DU!K:K,MATCH(Duombaze!M367,DU!A:A,0),1))+IF(Duombaze!N367="",0,INDEX(DU!K:K,MATCH(Duombaze!N367,DU!A:A,0),1))+IF(Duombaze!O367="",0,INDEX(DU!K:K,MATCH(Duombaze!O367,DU!A:A,0),1))</f>
        <v>0</v>
      </c>
      <c r="R367" s="19"/>
      <c r="S367" s="52"/>
      <c r="T367" s="881"/>
      <c r="U367" s="17">
        <f>IF(Duombaze!T367="",0,INDEX(DU!I:I,MATCH(Duombaze!T367,DU!A:A,0),1))</f>
        <v>0</v>
      </c>
      <c r="V367" s="17">
        <f>IF(Duombaze!T367="",0,INDEX(DU!K:K,MATCH(Duombaze!T367,DU!A:A,0),1))</f>
        <v>0</v>
      </c>
      <c r="W367" s="19"/>
      <c r="X367" s="19"/>
      <c r="Y367" s="134"/>
      <c r="Z367" s="65" t="s">
        <v>416</v>
      </c>
      <c r="AA367" s="17" t="str">
        <f t="shared" si="164"/>
        <v>0 SPT14U Be grąžulo</v>
      </c>
      <c r="AB367" s="19"/>
      <c r="AC367" s="19">
        <f>IF(Duombaze!AB367="",0,INDEX(DU!I:I,MATCH(Duombaze!AB367,DU!A:A,0),1))</f>
        <v>0</v>
      </c>
      <c r="AD367" s="25">
        <f>IF(Duombaze!AB367="",0,INDEX(DU!K:K,MATCH(Duombaze!AB367,DU!A:A,0),1))</f>
        <v>0</v>
      </c>
      <c r="AE367" s="19"/>
      <c r="AF367" s="19"/>
      <c r="AG367" s="19" t="s">
        <v>420</v>
      </c>
      <c r="AH367" s="17" t="str">
        <f t="shared" si="166"/>
        <v>0 SPT14U  Be bamperio</v>
      </c>
      <c r="AI367" s="19"/>
      <c r="AJ367" s="639"/>
      <c r="AK367" s="639"/>
      <c r="AL367" s="639"/>
      <c r="AM367" s="639">
        <f>IF(Duombaze!AJ367="",0,INDEX(DU!I:I,MATCH(Duombaze!AJ367,DU!A:A,0),1))+IF(Duombaze!AK367="",0,INDEX(DU!I:I,MATCH(Duombaze!AK367,DU!A:A,0),1))+IF(Duombaze!AL367="",0,INDEX(DU!I:I,MATCH(Duombaze!AL367,DU!A:A,0),1))</f>
        <v>0</v>
      </c>
      <c r="AN367" s="639">
        <f>IF(Duombaze!AJ367="",0,INDEX(DU!K:K,MATCH(Duombaze!AJ367,DU!A:A,0),1))+IF(Duombaze!AK367="",0,INDEX(DU!K:K,MATCH(Duombaze!AK367,DU!A:A,0),1))+IF(Duombaze!AL367="",0,INDEX(DU!K:K,MATCH(Duombaze!AL367,DU!A:A,0),1))</f>
        <v>0</v>
      </c>
      <c r="AO367" s="19"/>
      <c r="AP367" s="19"/>
      <c r="AQ367" s="19" t="s">
        <v>413</v>
      </c>
      <c r="AR367" s="17" t="str">
        <f t="shared" si="170"/>
        <v>0 SPT14U Be hidraulinės sistemos + be papildomo valdymo išvadų</v>
      </c>
      <c r="AS367" s="19"/>
      <c r="AT367" s="639"/>
      <c r="AU367" s="639"/>
      <c r="AV367" s="639"/>
      <c r="AW367" s="639"/>
      <c r="AX367" s="639"/>
      <c r="AY367" s="639"/>
      <c r="AZ367" s="639"/>
      <c r="BA367" s="639"/>
      <c r="BB367" s="639"/>
      <c r="BC367" s="639">
        <f>IF(Duombaze!AT367="",0,INDEX(DU!I:I,MATCH(Duombaze!AT367,DU!A:A,0),1))+IF(Duombaze!AU367="",0,INDEX(DU!I:I,MATCH(Duombaze!AU367,DU!A:A,0),1))+IF(Duombaze!AV367="",0,INDEX(DU!I:I,MATCH(Duombaze!AV367,DU!A:A,0),1))+IF(Duombaze!AW367="",0,INDEX(DU!I:I,MATCH(Duombaze!AW367,DU!A:A,0),1))+IF(Duombaze!AX367="",0,INDEX(DU!I:I,MATCH(Duombaze!AX367,DU!A:A,0),1))+IF(Duombaze!AY367="",0,INDEX(DU!I:I,MATCH(Duombaze!AY367,DU!A:A,0),1))+IF(Duombaze!AZ367="",0,INDEX(DU!I:I,MATCH(Duombaze!AZ367,DU!A:A,0),1))+IF(Duombaze!BA367="",0,INDEX(DU!I:I,MATCH(Duombaze!BA367,DU!A:A,0),1))+IF(Duombaze!BB367="",0,INDEX(DU!I:I,MATCH(Duombaze!BB367,DU!A:A,0),1))</f>
        <v>0</v>
      </c>
      <c r="BD367" s="638">
        <f>IF(Duombaze!AT367="",0,INDEX(DU!K:K,MATCH(Duombaze!AT367,DU!A:A,0),1))+IF(Duombaze!AU367="",0,INDEX(DU!K:K,MATCH(Duombaze!AU367,DU!A:A,0),1))+IF(Duombaze!AV367="",0,INDEX(DU!K:K,MATCH(Duombaze!AV367,DU!A:A,0),1))+IF(Duombaze!AW367="",0,INDEX(DU!K:K,MATCH(Duombaze!AW367,DU!A:A,0),1))+IF(Duombaze!AX367="",0,INDEX(DU!K:K,MATCH(Duombaze!AX367,DU!A:A,0),1))+IF(Duombaze!AY367="",0,INDEX(DU!K:K,MATCH(Duombaze!AY367,DU!A:A,0),1))+IF(Duombaze!AZ367="",0,INDEX(DU!K:K,MATCH(Duombaze!AZ367,DU!A:A,0),1))+IF(Duombaze!BA367="",0,INDEX(DU!K:K,MATCH(Duombaze!BA367,DU!A:A,0),1))+IF(Duombaze!BB367="",0,INDEX(DU!K:K,MATCH(Duombaze!BB367,DU!A:A,0),1))</f>
        <v>0</v>
      </c>
      <c r="BE367" s="19"/>
      <c r="BF367" s="19"/>
      <c r="BG367" s="65" t="s">
        <v>624</v>
      </c>
      <c r="BH367" s="17" t="str">
        <f t="shared" ref="BH367:BH373" si="179">IF(BG367&lt;&gt;"",A367&amp;" "&amp;C367&amp;" "&amp;BG367,"")</f>
        <v>0 SPT14U Be stabžių sistemos</v>
      </c>
      <c r="BI367" s="19"/>
      <c r="BJ367" s="639"/>
      <c r="BK367" s="639"/>
      <c r="BL367" s="639"/>
      <c r="BM367" s="639">
        <f>IF(Duombaze!BJ367="",0,INDEX(DU!I:I,MATCH(Duombaze!BJ367,DU!A:A,0),1))+IF(Duombaze!BK367="",0,INDEX(DU!I:I,MATCH(Duombaze!BK367,DU!A:A,0),1))+IF(Duombaze!BL367="",0,INDEX(DU!I:I,MATCH(Duombaze!BL367,DU!A:A,0),1))</f>
        <v>0</v>
      </c>
      <c r="BN367" s="638">
        <f>IF(Duombaze!BJ367="",0,INDEX(DU!K:K,MATCH(Duombaze!BJ367,DU!A:A,0),1))+IF(Duombaze!BK367="",0,INDEX(DU!K:K,MATCH(Duombaze!BK367,DU!A:A,0),1))+IF(Duombaze!BL367="",0,INDEX(DU!K:K,MATCH(Duombaze!BL367,DU!A:A,0),1))</f>
        <v>0</v>
      </c>
      <c r="BO367" s="19"/>
      <c r="BP367" s="19"/>
      <c r="BQ367" s="19" t="str">
        <f>BQ174</f>
        <v>Be stabdžių išvadų</v>
      </c>
      <c r="BR367" s="19" t="str">
        <f t="shared" si="178"/>
        <v>0 SPT14U Be stabdžių išvadų</v>
      </c>
      <c r="BS367" s="19"/>
      <c r="BT367" s="19"/>
      <c r="BU367" s="19"/>
      <c r="BV367" s="19"/>
      <c r="BW367" s="19">
        <f>IF(Duombaze!BT367="",0,INDEX(DU!I:I,MATCH(Duombaze!BT367,DU!A:A,0),1))+IF(Duombaze!BU367="",0,INDEX(DU!I:I,MATCH(Duombaze!BU367,DU!A:A,0),1))+IF(Duombaze!BV367="",0,INDEX(DU!I:I,MATCH(Duombaze!BV367,DU!A:A,0),1))</f>
        <v>0</v>
      </c>
      <c r="BX367" s="19">
        <f>IF(Duombaze!BT367="",0,INDEX(DU!K:K,MATCH(Duombaze!BT367,DU!A:A,0),1))+IF(Duombaze!BU367="",0,INDEX(DU!K:K,MATCH(Duombaze!BU367,DU!A:A,0),1))+IF(Duombaze!BV367="",0,INDEX(DU!K:K,MATCH(Duombaze!BV367,DU!A:A,0),1))</f>
        <v>0</v>
      </c>
      <c r="BY367" s="19"/>
      <c r="BZ367" s="19"/>
      <c r="CA367" s="19" t="s">
        <v>418</v>
      </c>
      <c r="CB367" s="19" t="str">
        <f t="shared" si="168"/>
        <v>0 SPT14U Be atraminės kojos</v>
      </c>
      <c r="CC367" s="19"/>
      <c r="CD367" s="19">
        <f>IF(Duombaze!CC367="",0,INDEX(DU!I:I,MATCH(Duombaze!CC367,DU!A:A,0),1))</f>
        <v>0</v>
      </c>
      <c r="CE367" s="17">
        <f>IF(Duombaze!CC367="",0,INDEX(DU!K:K,MATCH(Duombaze!CC367,DU!A:A,0),1))</f>
        <v>0</v>
      </c>
      <c r="CF367" s="19"/>
      <c r="CG367" s="19"/>
      <c r="CH367" s="19" t="s">
        <v>396</v>
      </c>
      <c r="CI367" s="17" t="str">
        <f t="shared" si="172"/>
        <v>0 SPT14U Be priekinės tempimo kilpos</v>
      </c>
      <c r="CJ367" s="19"/>
      <c r="CK367" s="19">
        <f>IF(Duombaze!CJ367="",0,INDEX(DU!I:I,MATCH(Duombaze!CJ367,DU!A:A,0),1))</f>
        <v>0</v>
      </c>
      <c r="CL367" s="17">
        <f>IF(Duombaze!CJ367="",0,INDEX(DU!K:K,MATCH(Duombaze!CJ367,DU!A:A,0),1))</f>
        <v>0</v>
      </c>
      <c r="CM367" s="19"/>
      <c r="CN367" s="19"/>
      <c r="CO367" s="17" t="s">
        <v>1756</v>
      </c>
      <c r="CP367" s="17" t="str">
        <f t="shared" si="173"/>
        <v>0 SPT14U Be stovėjimo stabdžio, be atramų</v>
      </c>
      <c r="CQ367" s="17"/>
      <c r="CR367" s="638"/>
      <c r="CS367" s="638"/>
      <c r="CT367" s="638">
        <f>IF(Duombaze!CR367="",0,INDEX(DU!I:I,MATCH(Duombaze!CR367,DU!A:A,0),1))+IF(Duombaze!CS367="",0,INDEX(DU!I:I,MATCH(Duombaze!CS367,DU!A:A,0),1))</f>
        <v>0</v>
      </c>
      <c r="CU367" s="19">
        <f>IF(Duombaze!CR367="",0,INDEX(DU!K:K,MATCH(Duombaze!CR367,DU!A:A,0),1))+IF(Duombaze!CS367="",0,INDEX(DU!K:K,MATCH(Duombaze!CS367,DU!A:A,0),1))</f>
        <v>0</v>
      </c>
      <c r="CV367" s="17"/>
      <c r="CW367" s="17"/>
      <c r="CX367" s="19" t="s">
        <v>397</v>
      </c>
      <c r="CY367" s="17" t="str">
        <f t="shared" si="176"/>
        <v>0 SPT14U Be viršborčių</v>
      </c>
      <c r="CZ367" s="19"/>
      <c r="DA367" s="672"/>
      <c r="DB367" s="672"/>
      <c r="DC367" s="672">
        <f>IF(Duombaze!DA367="",0,INDEX(DU!I:I,MATCH(Duombaze!DA367,DU!A:A,0),1))+IF(Duombaze!DB367="",0,INDEX(DU!I:I,MATCH(Duombaze!DB367,DU!A:A,0),1))</f>
        <v>0</v>
      </c>
      <c r="DD367" s="19">
        <f>IF(Duombaze!DA367="",0,INDEX(DU!K:K,MATCH(Duombaze!DA367,DU!A:A,0),1))+IF(Duombaze!DB367="",0,INDEX(DU!K:K,MATCH(Duombaze!DB367,DU!A:A,0),1))</f>
        <v>0</v>
      </c>
      <c r="DE367" s="19"/>
      <c r="DF367" s="19"/>
      <c r="DG367" s="19" t="s">
        <v>468</v>
      </c>
      <c r="DH367" s="19" t="str">
        <f t="shared" si="174"/>
        <v xml:space="preserve">0 SPT14U Be tento / aikštelės </v>
      </c>
      <c r="DI367" s="19"/>
      <c r="DJ367" s="672"/>
      <c r="DK367" s="678"/>
      <c r="DL367" s="678">
        <f>IF(Duombaze!DJ367="",0,INDEX(DU!I:I,MATCH(Duombaze!DJ367,DU!A:A,0),1))+IF(Duombaze!DK367="",0,INDEX(DU!I:I,MATCH(Duombaze!DK367,DU!A:A,0),1))</f>
        <v>0</v>
      </c>
      <c r="DM367" s="19">
        <f>IF(Duombaze!DJ367="",0,INDEX(DU!K:K,MATCH(Duombaze!DJ367,DU!A:A,0),1))+IF(Duombaze!DK367="",0,INDEX(DU!K:K,MATCH(Duombaze!DK367,DU!A:A,0),1))</f>
        <v>0</v>
      </c>
      <c r="DN367" s="52"/>
      <c r="DO367" s="52"/>
      <c r="DP367" s="52" t="s">
        <v>386</v>
      </c>
      <c r="DQ367" s="17" t="str">
        <f t="shared" si="175"/>
        <v>0 SPT14U Be apšvietimo sistemos</v>
      </c>
      <c r="DR367" s="65"/>
      <c r="DS367" s="692"/>
      <c r="DT367" s="692"/>
      <c r="DU367" s="692"/>
      <c r="DV367" s="692"/>
      <c r="DW367" s="692">
        <f>IF(Duombaze!DS367="",0,INDEX(DU!I:I,MATCH(Duombaze!DS367,DU!A:A,0),1))+IF(Duombaze!DT367="",0,INDEX(DU!I:I,MATCH(Duombaze!DT367,DU!A:A,0),1))+IF(Duombaze!DU367="",0,INDEX(DU!I:I,MATCH(Duombaze!DU367,DU!A:A,0),1))+IF(Duombaze!DV367="",0,INDEX(DU!I:I,MATCH(Duombaze!DV367,DU!A:A,0),1))</f>
        <v>0</v>
      </c>
      <c r="DX367" s="638">
        <f>IF(Duombaze!DS367="",0,INDEX(DU!K:K,MATCH(Duombaze!DS367,DU!A:A,0),1))+IF(Duombaze!DT367="",0,INDEX(DU!K:K,MATCH(Duombaze!DT367,DU!A:A,0),1))+IF(Duombaze!DU367="",0,INDEX(DU!K:K,MATCH(Duombaze!DU367,DU!A:A,0),1))+IF(Duombaze!DV367="",0,INDEX(DU!K:KH,MATCH(Duombaze!DV367,DU!A:A,0),1))</f>
        <v>0</v>
      </c>
      <c r="DY367" s="65"/>
      <c r="DZ367" s="65"/>
      <c r="EA367" s="19" t="s">
        <v>470</v>
      </c>
      <c r="EB367" s="19" t="str">
        <f t="shared" si="160"/>
        <v>0 SPT14U Be galinės tempimo kilpos</v>
      </c>
      <c r="EC367" s="19"/>
      <c r="ED367" s="19">
        <f>IF(Duombaze!EC367="",0,INDEX(DU!I:I,MATCH(Duombaze!EC367,DU!A:A,0),1))</f>
        <v>0</v>
      </c>
      <c r="EE367" s="638">
        <f>IF(Duombaze!EC367="",0,INDEX(DU!K:K,MATCH(Duombaze!EC367,DU!A:A,0),1))</f>
        <v>0</v>
      </c>
      <c r="EF367" s="19"/>
      <c r="EG367" s="19"/>
      <c r="EH367" s="19" t="s">
        <v>387</v>
      </c>
      <c r="EI367" s="17" t="str">
        <f t="shared" si="169"/>
        <v>0 SPT14U Be lipdukų</v>
      </c>
      <c r="EJ367" s="19"/>
      <c r="EK367" s="672"/>
      <c r="EL367" s="672"/>
      <c r="EM367" s="672"/>
      <c r="EN367" s="672">
        <f>IF(Duombaze!EK367="",0,INDEX(DU!I:I,MATCH(Duombaze!EK367,DU!A:A,0),1))+IF(Duombaze!EL367="",0,INDEX(DU!I:I,MATCH(Duombaze!EL367,DU!A:A,0),1))+IF(Duombaze!EM367="",0,INDEX(DU!I:I,MATCH(Duombaze!EM367,DU!A:A,0),1))</f>
        <v>0</v>
      </c>
      <c r="EO367" s="19">
        <f>IF(Duombaze!EK367="",0,INDEX(DU!K:K,MATCH(Duombaze!EK367,DU!A:A,0),1))+IF(Duombaze!EL367="",0,INDEX(DU!K:K,MATCH(Duombaze!EL367,DU!A:A,0),1))+IF(Duombaze!EM367="",0,INDEX(DU!K:K,MATCH(Duombaze!EM367,DU!A:A,0),1))</f>
        <v>0</v>
      </c>
      <c r="EP367" s="19"/>
      <c r="EQ367" s="19"/>
      <c r="ER367" s="19" t="s">
        <v>388</v>
      </c>
      <c r="ES367" s="17" t="str">
        <f t="shared" si="161"/>
        <v>0 SPT14U Be ratų</v>
      </c>
      <c r="ET367" s="19"/>
      <c r="EU367" s="19"/>
      <c r="EV367" s="19"/>
      <c r="EW367" s="19" t="s">
        <v>389</v>
      </c>
      <c r="EX367" s="19" t="str">
        <f t="shared" si="163"/>
        <v>0 SPT14U Be purvasaugių</v>
      </c>
      <c r="EY367" s="19"/>
      <c r="EZ367" s="672"/>
      <c r="FA367" s="672"/>
      <c r="FB367" s="672">
        <f>IF(Duombaze!EZ367="",0,INDEX(DU!I:I,MATCH(Duombaze!EZ367,DU!A:A,0),1))+IF(Duombaze!FA367="",0,INDEX(DU!I:I,MATCH(Duombaze!FA367,DU!A:A,0),1))</f>
        <v>0</v>
      </c>
      <c r="FC367" s="19">
        <f>IF(Duombaze!EZ367="",0,INDEX(DU!K:K,MATCH(Duombaze!EZ367,DU!A:A,0),1))+IF(Duombaze!FA367="",0,INDEX(DU!K:K,MATCH(Duombaze!FA367,DU!A:A,0),1))</f>
        <v>0</v>
      </c>
      <c r="FD367" s="19"/>
      <c r="FE367" s="19"/>
      <c r="FF367" s="19"/>
      <c r="FG367" s="19"/>
      <c r="FH367" s="19" t="s">
        <v>2807</v>
      </c>
      <c r="FI367" s="19"/>
      <c r="FJ367" s="19"/>
      <c r="FK367" s="17"/>
      <c r="FL367" s="18" t="s">
        <v>2808</v>
      </c>
      <c r="FM367" s="671" t="s">
        <v>2808</v>
      </c>
      <c r="FN367" s="671"/>
      <c r="FO367" s="671"/>
      <c r="FP367" s="671"/>
      <c r="FQ367" s="671">
        <f>IF(Duombaze!FM367="",0,INDEX(DU!I:I,MATCH(Duombaze!FM367,DU!A:A,0),1))+IF(Duombaze!FN367="",0,INDEX(DU!I:I,MATCH(Duombaze!FN367,DU!A:A,0),1))+IF(Duombaze!FO367="",0,INDEX(DU!I:I,MATCH(Duombaze!FO367,DU!A:A,0),1))+IF(Duombaze!FP367="",0,INDEX(DU!I:I,MATCH(Duombaze!FP367,DU!A:A,0),1))</f>
        <v>30.111000000000001</v>
      </c>
      <c r="FR367" s="671">
        <f>IF(Duombaze!FM367="",0,INDEX(DU!K:K,MATCH(Duombaze!FM367,DU!A:A,0),1))+IF(Duombaze!FN367="",0,INDEX(DU!K:K,MATCH(Duombaze!FN367,DU!A:A,0),1))+IF(Duombaze!FO367="",0,INDEX(DU!K:K,MATCH(Duombaze!FO367,DU!A:A,0),1))+IF(Duombaze!FP367="",0,INDEX(DU!K:K,MATCH(Duombaze!FP367,DU!A:A,0),1))</f>
        <v>3.87</v>
      </c>
      <c r="FT367" s="100" t="s">
        <v>699</v>
      </c>
      <c r="FU367" s="100" t="s">
        <v>508</v>
      </c>
      <c r="FY367" s="65" t="s">
        <v>698</v>
      </c>
      <c r="FZ367" s="17" t="str">
        <f>IF(FY367&lt;&gt;"",A369&amp;" "&amp;C369&amp;" "&amp;FY367,"")</f>
        <v>2 SPT14U Pneumatiniai stabdžiai HALDEX dviejų kontūrų su auto LSV (0,4s)</v>
      </c>
      <c r="GA367" s="32" t="s">
        <v>143</v>
      </c>
      <c r="GC367" s="19" t="str">
        <f>FY162</f>
        <v>Hidr.koja SIMOL H950 + HJ + kranas</v>
      </c>
      <c r="GD367" s="19" t="str">
        <f>IF(GC367&lt;&gt;"",A369&amp;" "&amp;C369&amp;" "&amp;GC367,"")</f>
        <v>2 SPT14U Hidr.koja SIMOL H950 + HJ + kranas</v>
      </c>
      <c r="GE367" s="19" t="str">
        <f>GA162</f>
        <v>ZM10AHKSIMH95K</v>
      </c>
    </row>
    <row r="368" spans="1:190" s="20" customFormat="1" ht="39.6" customHeight="1" x14ac:dyDescent="0.25">
      <c r="A368" s="41">
        <v>1</v>
      </c>
      <c r="B368" s="41" t="s">
        <v>790</v>
      </c>
      <c r="C368" s="16" t="s">
        <v>2</v>
      </c>
      <c r="D368" s="19" t="s">
        <v>1692</v>
      </c>
      <c r="E368" s="17" t="str">
        <f>IF(D368&lt;&gt;"",A368&amp;" "&amp;C368&amp;" "&amp;"CERT 167 "&amp;D368,"")</f>
        <v>1 SPT14U CERT 167 Pagrindas, ašys 408E (bortai 800+600)</v>
      </c>
      <c r="F368" s="19" t="s">
        <v>3533</v>
      </c>
      <c r="G368" s="639" t="s">
        <v>2935</v>
      </c>
      <c r="H368" s="639" t="s">
        <v>2930</v>
      </c>
      <c r="I368" s="639" t="s">
        <v>2944</v>
      </c>
      <c r="J368" s="639" t="s">
        <v>2936</v>
      </c>
      <c r="K368" s="650" t="s">
        <v>2945</v>
      </c>
      <c r="L368" s="639" t="s">
        <v>2937</v>
      </c>
      <c r="M368" s="639" t="s">
        <v>2938</v>
      </c>
      <c r="N368" s="639">
        <v>23109200</v>
      </c>
      <c r="O368" s="881" t="s">
        <v>2912</v>
      </c>
      <c r="P368" s="639">
        <f>IF(Duombaze!G368="",0,INDEX(DU!I:I,MATCH(Duombaze!G368,DU!A:A,0),1))+IF(Duombaze!H368="",0,INDEX(DU!I:I,MATCH(Duombaze!H368,DU!A:A,0),1))+IF(Duombaze!I368="",0,INDEX(DU!I:I,MATCH(Duombaze!I368,DU!A:A,0),1))+IF(Duombaze!J368="",0,INDEX(DU!I:I,MATCH(Duombaze!J368,DU!A:A,0),1))+IF(Duombaze!K368="",0,INDEX(DU!I:I,MATCH(Duombaze!K368,DU!A:A,0),1))+IF(Duombaze!L368="",0,INDEX(DU!I:I,MATCH(Duombaze!L368,DU!A:A,0),1))+IF(Duombaze!M368="",0,INDEX(DU!I:I,MATCH(Duombaze!M368,DU!A:A,0),1))+IF(Duombaze!N368="",0,INDEX(DU!I:I*40,MATCH(Duombaze!N368,DU!A:A,0),1))+IF(Duombaze!O368="",0,INDEX(DU!I:I,MATCH(Duombaze!O368,DU!A:A,0),1))</f>
        <v>5099.7132088217668</v>
      </c>
      <c r="Q368" s="638">
        <f>IF(Duombaze!G368="",0,INDEX(DU!K:K,MATCH(Duombaze!G368,DU!A:A,0),1))+IF(Duombaze!H368="",0,INDEX(DU!K:K,MATCH(Duombaze!H368,DU!A:A,0),1))+IF(Duombaze!I368="",0,INDEX(DU!K:K,MATCH(Duombaze!I368,DU!A:A,0),1))+IF(Duombaze!J368="",0,INDEX(DU!K:K,MATCH(Duombaze!J368,DU!A:A,0),1))+IF(Duombaze!K368="",0,INDEX(DU!K:K,MATCH(Duombaze!K368,DU!A:A,0),1))+IF(Duombaze!L368="",0,INDEX(DU!K:K,MATCH(Duombaze!L368,DU!A:A,0),1))+IF(Duombaze!M368="",0,INDEX(DU!K:K,MATCH(Duombaze!M368,DU!A:A,0),1))+IF(Duombaze!N368="",0,INDEX(DU!K:K,MATCH(Duombaze!N368,DU!A:A,0),1))+IF(Duombaze!O368="",0,INDEX(DU!K:K,MATCH(Duombaze!O368,DU!A:A,0),1))</f>
        <v>1276.49</v>
      </c>
      <c r="R368" s="19" t="s">
        <v>2041</v>
      </c>
      <c r="S368" s="52" t="s">
        <v>2026</v>
      </c>
      <c r="T368" s="881" t="s">
        <v>2912</v>
      </c>
      <c r="U368" s="17">
        <f>IF(Duombaze!T368="",0,INDEX(DU!I:I,MATCH(Duombaze!T368,DU!A:A,0),1))</f>
        <v>1516.72581666666</v>
      </c>
      <c r="V368" s="17">
        <f>IF(Duombaze!T368="",0,INDEX(DU!K:K,MATCH(Duombaze!T368,DU!A:A,0),1))</f>
        <v>27.51</v>
      </c>
      <c r="W368" s="19" t="s">
        <v>3488</v>
      </c>
      <c r="X368" s="19"/>
      <c r="Y368" s="134"/>
      <c r="Z368" s="65" t="s">
        <v>2629</v>
      </c>
      <c r="AA368" s="17" t="str">
        <f t="shared" si="164"/>
        <v>1 SPT14U Grąžulas amortizuojamas prailgintas +20 cm</v>
      </c>
      <c r="AB368" s="19" t="s">
        <v>2634</v>
      </c>
      <c r="AC368" s="19">
        <f>IF(Duombaze!AB368="",0,INDEX(DU!I:I,MATCH(Duombaze!AB368,DU!A:A,0),1))</f>
        <v>613.93673874785895</v>
      </c>
      <c r="AD368" s="25">
        <f>IF(Duombaze!AB368="",0,INDEX(DU!K:K,MATCH(Duombaze!AB368,DU!A:A,0),1))</f>
        <v>67.2</v>
      </c>
      <c r="AE368" s="19"/>
      <c r="AF368" s="19" t="s">
        <v>2065</v>
      </c>
      <c r="AG368" s="19" t="s">
        <v>693</v>
      </c>
      <c r="AH368" s="17" t="str">
        <f>IF(AG368&lt;&gt;"",A368&amp;" "&amp;C368&amp;" "&amp;"CERT167 "&amp;AG368,"")</f>
        <v>1 SPT14U CERT167 Bamperis galinis prisukamas</v>
      </c>
      <c r="AI368" s="19" t="s">
        <v>491</v>
      </c>
      <c r="AJ368" s="639" t="s">
        <v>491</v>
      </c>
      <c r="AK368" s="639"/>
      <c r="AL368" s="639"/>
      <c r="AM368" s="639">
        <f>IF(Duombaze!AJ368="",0,INDEX(DU!I:I,MATCH(Duombaze!AJ368,DU!A:A,0),1))+IF(Duombaze!AK368="",0,INDEX(DU!I:I,MATCH(Duombaze!AK368,DU!A:A,0),1))+IF(Duombaze!AL368="",0,INDEX(DU!I:I,MATCH(Duombaze!AL368,DU!A:A,0),1))</f>
        <v>125.78797130709999</v>
      </c>
      <c r="AN368" s="639">
        <f>IF(Duombaze!AJ368="",0,INDEX(DU!K:K,MATCH(Duombaze!AJ368,DU!A:A,0),1))+IF(Duombaze!AK368="",0,INDEX(DU!K:K,MATCH(Duombaze!AK368,DU!A:A,0),1))+IF(Duombaze!AL368="",0,INDEX(DU!K:K,MATCH(Duombaze!AL368,DU!A:A,0),1))</f>
        <v>23.17</v>
      </c>
      <c r="AO368" s="19"/>
      <c r="AP368" s="19" t="s">
        <v>2075</v>
      </c>
      <c r="AQ368" s="19" t="s">
        <v>438</v>
      </c>
      <c r="AR368" s="17" t="str">
        <f t="shared" si="170"/>
        <v>1 SPT14U Pagrindo hidraulines jungtys</v>
      </c>
      <c r="AS368" s="19" t="s">
        <v>506</v>
      </c>
      <c r="AT368" s="639" t="s">
        <v>506</v>
      </c>
      <c r="AU368" s="639"/>
      <c r="AV368" s="639"/>
      <c r="AW368" s="639"/>
      <c r="AX368" s="639"/>
      <c r="AY368" s="639"/>
      <c r="AZ368" s="639"/>
      <c r="BA368" s="639"/>
      <c r="BB368" s="639"/>
      <c r="BC368" s="639">
        <f>IF(Duombaze!AT368="",0,INDEX(DU!I:I,MATCH(Duombaze!AT368,DU!A:A,0),1))+IF(Duombaze!AU368="",0,INDEX(DU!I:I,MATCH(Duombaze!AU368,DU!A:A,0),1))+IF(Duombaze!AV368="",0,INDEX(DU!I:I,MATCH(Duombaze!AV368,DU!A:A,0),1))+IF(Duombaze!AW368="",0,INDEX(DU!I:I,MATCH(Duombaze!AW368,DU!A:A,0),1))+IF(Duombaze!AX368="",0,INDEX(DU!I:I,MATCH(Duombaze!AX368,DU!A:A,0),1))+IF(Duombaze!AY368="",0,INDEX(DU!I:I,MATCH(Duombaze!AY368,DU!A:A,0),1))+IF(Duombaze!AZ368="",0,INDEX(DU!I:I,MATCH(Duombaze!AZ368,DU!A:A,0),1))+IF(Duombaze!BA368="",0,INDEX(DU!I:I,MATCH(Duombaze!BA368,DU!A:A,0),1))+IF(Duombaze!BB368="",0,INDEX(DU!I:I,MATCH(Duombaze!BB368,DU!A:A,0),1))</f>
        <v>26.324000000000002</v>
      </c>
      <c r="BD368" s="638">
        <f>IF(Duombaze!AT368="",0,INDEX(DU!K:K,MATCH(Duombaze!AT368,DU!A:A,0),1))+IF(Duombaze!AU368="",0,INDEX(DU!K:K,MATCH(Duombaze!AU368,DU!A:A,0),1))+IF(Duombaze!AV368="",0,INDEX(DU!K:K,MATCH(Duombaze!AV368,DU!A:A,0),1))+IF(Duombaze!AW368="",0,INDEX(DU!K:K,MATCH(Duombaze!AW368,DU!A:A,0),1))+IF(Duombaze!AX368="",0,INDEX(DU!K:K,MATCH(Duombaze!AX368,DU!A:A,0),1))+IF(Duombaze!AY368="",0,INDEX(DU!K:K,MATCH(Duombaze!AY368,DU!A:A,0),1))+IF(Duombaze!AZ368="",0,INDEX(DU!K:K,MATCH(Duombaze!AZ368,DU!A:A,0),1))+IF(Duombaze!BA368="",0,INDEX(DU!K:K,MATCH(Duombaze!BA368,DU!A:A,0),1))+IF(Duombaze!BB368="",0,INDEX(DU!K:K,MATCH(Duombaze!BB368,DU!A:A,0),1))</f>
        <v>0</v>
      </c>
      <c r="BE368" s="19"/>
      <c r="BF368" s="19"/>
      <c r="BG368" s="65" t="s">
        <v>55</v>
      </c>
      <c r="BH368" s="17" t="str">
        <f t="shared" si="179"/>
        <v>1 SPT14U Hidrauliniai stabdžiai</v>
      </c>
      <c r="BI368" s="19" t="s">
        <v>1767</v>
      </c>
      <c r="BJ368" s="639" t="s">
        <v>3152</v>
      </c>
      <c r="BK368" s="639" t="s">
        <v>3006</v>
      </c>
      <c r="BL368" s="639" t="s">
        <v>2995</v>
      </c>
      <c r="BM368" s="639">
        <f>IF(Duombaze!BJ368="",0,INDEX(DU!I:I,MATCH(Duombaze!BJ368,DU!A:A,0),1))+IF(Duombaze!BK368="",0,INDEX(DU!I:I,MATCH(Duombaze!BK368,DU!A:A,0),1))+IF(Duombaze!BL368="",0,INDEX(DU!I:I,MATCH(Duombaze!BL368,DU!A:A,0),1))</f>
        <v>245.78842280000001</v>
      </c>
      <c r="BN368" s="638">
        <f>IF(Duombaze!BJ368="",0,INDEX(DU!K:K,MATCH(Duombaze!BJ368,DU!A:A,0),1))+IF(Duombaze!BK368="",0,INDEX(DU!K:K,MATCH(Duombaze!BK368,DU!A:A,0),1))+IF(Duombaze!BL368="",0,INDEX(DU!K:K,MATCH(Duombaze!BL368,DU!A:A,0),1))</f>
        <v>62.099999999999994</v>
      </c>
      <c r="BO368" s="19"/>
      <c r="BP368" s="19">
        <v>0.08</v>
      </c>
      <c r="BQ368" s="19" t="str">
        <f>BQ176</f>
        <v>Stabdžių išvadai hidrauliniai</v>
      </c>
      <c r="BR368" s="19" t="str">
        <f t="shared" si="178"/>
        <v>1 SPT14U Stabdžių išvadai hidrauliniai</v>
      </c>
      <c r="BS368" s="19" t="str">
        <f>BS176</f>
        <v>ZU30ASPC14SIH0+ ZC40ASPC1620IJ</v>
      </c>
      <c r="BT368" s="19" t="s">
        <v>3035</v>
      </c>
      <c r="BU368" s="19" t="s">
        <v>3034</v>
      </c>
      <c r="BV368" s="19"/>
      <c r="BW368" s="19">
        <f>IF(Duombaze!BT368="",0,INDEX(DU!I:I,MATCH(Duombaze!BT368,DU!A:A,0),1))+IF(Duombaze!BU368="",0,INDEX(DU!I:I,MATCH(Duombaze!BU368,DU!A:A,0),1))+IF(Duombaze!BV368="",0,INDEX(DU!I:I,MATCH(Duombaze!BV368,DU!A:A,0),1))</f>
        <v>28.7798954069915</v>
      </c>
      <c r="BX368" s="19">
        <f>IF(Duombaze!BT368="",0,INDEX(DU!K:K,MATCH(Duombaze!BT368,DU!A:A,0),1))+IF(Duombaze!BU368="",0,INDEX(DU!K:K,MATCH(Duombaze!BU368,DU!A:A,0),1))+IF(Duombaze!BV368="",0,INDEX(DU!K:K,MATCH(Duombaze!BV368,DU!A:A,0),1))</f>
        <v>11</v>
      </c>
      <c r="BY368" s="19"/>
      <c r="BZ368" s="19"/>
      <c r="CA368" s="19" t="str">
        <f>CA162</f>
        <v>Mechaninė koja-kėliklis</v>
      </c>
      <c r="CB368" s="19" t="str">
        <f t="shared" si="168"/>
        <v>1 SPT14U Mechaninė koja-kėliklis</v>
      </c>
      <c r="CC368" s="19" t="str">
        <f>CC162</f>
        <v>ZM0MECH0ATRAKJ</v>
      </c>
      <c r="CD368" s="19">
        <f>IF(Duombaze!CC368="",0,INDEX(DU!I:I,MATCH(Duombaze!CC368,DU!A:A,0),1))</f>
        <v>67.253749472556606</v>
      </c>
      <c r="CE368" s="17">
        <f>IF(Duombaze!CC368="",0,INDEX(DU!K:K,MATCH(Duombaze!CC368,DU!A:A,0),1))</f>
        <v>9.7200000000000006</v>
      </c>
      <c r="CF368" s="19"/>
      <c r="CG368" s="19" t="s">
        <v>2124</v>
      </c>
      <c r="CH368" s="19" t="str">
        <f>CH175</f>
        <v>Priekinė kilpa UMEGA D-50 (plokštelė 145x145)</v>
      </c>
      <c r="CI368" s="17" t="str">
        <f>IF(CH368&lt;&gt;"",A368&amp;" "&amp;C368&amp;" "&amp;"CERT167 "&amp;CH368,"")</f>
        <v>1 SPT14U CERT167 Priekinė kilpa UMEGA D-50 (plokštelė 145x145)</v>
      </c>
      <c r="CJ368" s="19" t="str">
        <f>CJ175</f>
        <v>ZC40ASPC16CPKU</v>
      </c>
      <c r="CK368" s="19">
        <f>IF(Duombaze!CJ368="",0,INDEX(DU!I:I,MATCH(Duombaze!CJ368,DU!A:A,0),1))</f>
        <v>71.836726290849597</v>
      </c>
      <c r="CL368" s="17">
        <f>IF(Duombaze!CJ368="",0,INDEX(DU!K:K,MATCH(Duombaze!CJ368,DU!A:A,0),1))</f>
        <v>20.63</v>
      </c>
      <c r="CM368" s="19"/>
      <c r="CN368" s="19" t="s">
        <v>2108</v>
      </c>
      <c r="CO368" s="19" t="s">
        <v>717</v>
      </c>
      <c r="CP368" s="17" t="str">
        <f t="shared" si="173"/>
        <v>1 SPT14U Rankinis stabdis puspriekabėm</v>
      </c>
      <c r="CQ368" s="19" t="s">
        <v>1597</v>
      </c>
      <c r="CR368" s="639" t="s">
        <v>1597</v>
      </c>
      <c r="CS368" s="639"/>
      <c r="CT368" s="639">
        <f>IF(Duombaze!CR368="",0,INDEX(DU!I:I,MATCH(Duombaze!CR368,DU!A:A,0),1))+IF(Duombaze!CS368="",0,INDEX(DU!I:I,MATCH(Duombaze!CS368,DU!A:A,0),1))</f>
        <v>39.4337023688134</v>
      </c>
      <c r="CU368" s="19">
        <f>IF(Duombaze!CR368="",0,INDEX(DU!K:K,MATCH(Duombaze!CR368,DU!A:A,0),1))+IF(Duombaze!CS368="",0,INDEX(DU!K:K,MATCH(Duombaze!CS368,DU!A:A,0),1))</f>
        <v>35.47</v>
      </c>
      <c r="CV368" s="19"/>
      <c r="CW368" s="19"/>
      <c r="CX368" s="17"/>
      <c r="CY368" s="17"/>
      <c r="CZ368" s="17"/>
      <c r="DA368" s="671"/>
      <c r="DB368" s="671"/>
      <c r="DC368" s="671">
        <f>IF(Duombaze!DA368="",0,INDEX(DU!I:I,MATCH(Duombaze!DA368,DU!A:A,0),1))+IF(Duombaze!DB368="",0,INDEX(DU!I:I,MATCH(Duombaze!DB368,DU!A:A,0),1))</f>
        <v>0</v>
      </c>
      <c r="DD368" s="19">
        <f>IF(Duombaze!DA368="",0,INDEX(DU!K:K,MATCH(Duombaze!DA368,DU!A:A,0),1))+IF(Duombaze!DB368="",0,INDEX(DU!K:K,MATCH(Duombaze!DB368,DU!A:A,0),1))</f>
        <v>0</v>
      </c>
      <c r="DE368" s="17"/>
      <c r="DF368" s="17"/>
      <c r="DG368" s="19" t="s">
        <v>8188</v>
      </c>
      <c r="DH368" s="19" t="str">
        <f t="shared" si="174"/>
        <v>1 SPT14U Tentas ir aikštelė (su atlenk. centriniu vamzdžiu, smailėjantis)</v>
      </c>
      <c r="DI368" s="19" t="s">
        <v>511</v>
      </c>
      <c r="DJ368" s="671" t="s">
        <v>511</v>
      </c>
      <c r="DK368" s="678"/>
      <c r="DL368" s="678">
        <f>IF(Duombaze!DJ368="",0,INDEX(DU!I:I,MATCH(Duombaze!DJ368,DU!A:A,0),1))+IF(Duombaze!DK368="",0,INDEX(DU!I:I,MATCH(Duombaze!DK368,DU!A:A,0),1))</f>
        <v>262.03068679510397</v>
      </c>
      <c r="DM368" s="19">
        <f>IF(Duombaze!DJ368="",0,INDEX(DU!K:K,MATCH(Duombaze!DJ368,DU!A:A,0),1))+IF(Duombaze!DK368="",0,INDEX(DU!K:K,MATCH(Duombaze!DK368,DU!A:A,0),1))</f>
        <v>110.14</v>
      </c>
      <c r="DN368" s="52" t="s">
        <v>2165</v>
      </c>
      <c r="DO368" s="52"/>
      <c r="DP368" s="52" t="str">
        <f>DP356</f>
        <v>Apšvietimas su atšvaistais LT-LV</v>
      </c>
      <c r="DQ368" s="17" t="str">
        <f t="shared" si="175"/>
        <v>1 SPT14U Apšvietimas su atšvaistais LT-LV</v>
      </c>
      <c r="DR368" s="65" t="str">
        <f>DR356</f>
        <v>ZT30AZIBATV000</v>
      </c>
      <c r="DS368" s="692" t="s">
        <v>482</v>
      </c>
      <c r="DT368" s="692"/>
      <c r="DU368" s="692"/>
      <c r="DV368" s="692"/>
      <c r="DW368" s="692">
        <f>IF(Duombaze!DS368="",0,INDEX(DU!I:I,MATCH(Duombaze!DS368,DU!A:A,0),1))+IF(Duombaze!DT368="",0,INDEX(DU!I:I,MATCH(Duombaze!DT368,DU!A:A,0),1))+IF(Duombaze!DU368="",0,INDEX(DU!I:I,MATCH(Duombaze!DU368,DU!A:A,0),1))+IF(Duombaze!DV368="",0,INDEX(DU!I:I,MATCH(Duombaze!DV368,DU!A:A,0),1))</f>
        <v>56.654455279503097</v>
      </c>
      <c r="DX368" s="638">
        <f>IF(Duombaze!DS368="",0,INDEX(DU!K:K,MATCH(Duombaze!DS368,DU!A:A,0),1))+IF(Duombaze!DT368="",0,INDEX(DU!K:K,MATCH(Duombaze!DT368,DU!A:A,0),1))+IF(Duombaze!DU368="",0,INDEX(DU!K:K,MATCH(Duombaze!DU368,DU!A:A,0),1))+IF(Duombaze!DV368="",0,INDEX(DU!K:KH,MATCH(Duombaze!DV368,DU!A:A,0),1))</f>
        <v>0</v>
      </c>
      <c r="DY368" s="65"/>
      <c r="DZ368" s="65"/>
      <c r="EA368" s="19" t="str">
        <f>EA440</f>
        <v>Tempimo kilpa RIMA</v>
      </c>
      <c r="EB368" s="19" t="str">
        <f t="shared" si="160"/>
        <v>1 SPT14U Tempimo kilpa RIMA</v>
      </c>
      <c r="EC368" s="19" t="str">
        <f>EC440</f>
        <v>ZP30ATKR000000</v>
      </c>
      <c r="ED368" s="19">
        <f>IF(Duombaze!EC368="",0,INDEX(DU!I:I,MATCH(Duombaze!EC368,DU!A:A,0),1))</f>
        <v>96.472733333333295</v>
      </c>
      <c r="EE368" s="638">
        <f>IF(Duombaze!EC368="",0,INDEX(DU!K:K,MATCH(Duombaze!EC368,DU!A:A,0),1))</f>
        <v>23.17</v>
      </c>
      <c r="EF368" s="19"/>
      <c r="EG368" s="19"/>
      <c r="EH368" s="19" t="s">
        <v>614</v>
      </c>
      <c r="EI368" s="17" t="str">
        <f t="shared" si="169"/>
        <v>1 SPT14U Lipdukai Lenkiški</v>
      </c>
      <c r="EJ368" s="19" t="s">
        <v>502</v>
      </c>
      <c r="EK368" s="672" t="s">
        <v>502</v>
      </c>
      <c r="EL368" s="672"/>
      <c r="EM368" s="672"/>
      <c r="EN368" s="698">
        <f>IF(Duombaze!EK368="",0,INDEX(DU!I:I,MATCH(Duombaze!EK368,DU!A:A,0),1))+IF(Duombaze!EL368="",0,INDEX(DU!I:I,MATCH(Duombaze!EL368,DU!A:A,0),1))+IF(Duombaze!EM368="",0,INDEX(DU!I:I,MATCH(Duombaze!EM368,DU!A:A,0),1))</f>
        <v>30.154081112</v>
      </c>
      <c r="EO368" s="19">
        <f>IF(Duombaze!EK368="",0,INDEX(DU!K:K,MATCH(Duombaze!EK368,DU!A:A,0),1))+IF(Duombaze!EL368="",0,INDEX(DU!K:K,MATCH(Duombaze!EL368,DU!A:A,0),1))+IF(Duombaze!EM368="",0,INDEX(DU!K:K,MATCH(Duombaze!EM368,DU!A:A,0),1))</f>
        <v>0</v>
      </c>
      <c r="EP368" s="100"/>
      <c r="EQ368" s="100"/>
      <c r="ER368" s="20" t="s">
        <v>1497</v>
      </c>
      <c r="ES368" s="17" t="str">
        <f t="shared" si="161"/>
        <v>1 SPT14U Montuojami</v>
      </c>
      <c r="ET368" s="17"/>
      <c r="EU368" s="17"/>
      <c r="EV368" s="17"/>
      <c r="EW368" s="19" t="s">
        <v>2779</v>
      </c>
      <c r="EX368" s="19" t="str">
        <f t="shared" si="163"/>
        <v>1 SPT14U Galiniai purvasaugiai 385/425 ratams (ketvirtiniai 1/4)</v>
      </c>
      <c r="EY368" s="19" t="s">
        <v>338</v>
      </c>
      <c r="EZ368" s="672" t="s">
        <v>338</v>
      </c>
      <c r="FA368" s="672"/>
      <c r="FB368" s="672">
        <f>IF(Duombaze!EZ368="",0,INDEX(DU!I:I,MATCH(Duombaze!EZ368,DU!A:A,0),1))+IF(Duombaze!FA368="",0,INDEX(DU!I:I,MATCH(Duombaze!FA368,DU!A:A,0),1))</f>
        <v>31.91</v>
      </c>
      <c r="FC368" s="19">
        <f>IF(Duombaze!EZ368="",0,INDEX(DU!K:K,MATCH(Duombaze!EZ368,DU!A:A,0),1))+IF(Duombaze!FA368="",0,INDEX(DU!K:K,MATCH(Duombaze!FA368,DU!A:A,0),1))</f>
        <v>7.25</v>
      </c>
      <c r="FD368" s="19"/>
      <c r="FE368" s="19"/>
      <c r="FF368" s="19"/>
      <c r="FG368" s="19"/>
      <c r="FH368" s="19" t="s">
        <v>9019</v>
      </c>
      <c r="FI368" s="19"/>
      <c r="FJ368" s="19"/>
      <c r="FK368" s="17"/>
      <c r="FL368" s="18" t="s">
        <v>1580</v>
      </c>
      <c r="FM368" s="671" t="s">
        <v>1580</v>
      </c>
      <c r="FN368" s="671"/>
      <c r="FO368" s="671"/>
      <c r="FP368" s="671"/>
      <c r="FQ368" s="671">
        <f>IF(Duombaze!FM368="",0,INDEX(DU!I:I,MATCH(Duombaze!FM368,DU!A:A,0),1))+IF(Duombaze!FN368="",0,INDEX(DU!I:I,MATCH(Duombaze!FN368,DU!A:A,0),1))+IF(Duombaze!FO368="",0,INDEX(DU!I:I,MATCH(Duombaze!FO368,DU!A:A,0),1))+IF(Duombaze!FP368="",0,INDEX(DU!I:I,MATCH(Duombaze!FP368,DU!A:A,0),1))</f>
        <v>9.7027528194444397</v>
      </c>
      <c r="FR368" s="671">
        <f>IF(Duombaze!FM368="",0,INDEX(DU!K:K,MATCH(Duombaze!FM368,DU!A:A,0),1))+IF(Duombaze!FN368="",0,INDEX(DU!K:K,MATCH(Duombaze!FN368,DU!A:A,0),1))+IF(Duombaze!FO368="",0,INDEX(DU!K:K,MATCH(Duombaze!FO368,DU!A:A,0),1))+IF(Duombaze!FP368="",0,INDEX(DU!K:K,MATCH(Duombaze!FP368,DU!A:A,0),1))</f>
        <v>9.56</v>
      </c>
      <c r="FT368" s="100" t="s">
        <v>308</v>
      </c>
      <c r="FU368" s="100" t="s">
        <v>7</v>
      </c>
      <c r="FY368" s="477" t="s">
        <v>1987</v>
      </c>
      <c r="FZ368" s="17" t="str">
        <f>IF(FY368&lt;&gt;"",A370&amp;" "&amp;C370&amp;" "&amp;FY368,"")</f>
        <v>3 SPT14U Pneumatiniai st. Wabco 2k. su Auto LSV ir 2x 0.4s</v>
      </c>
      <c r="GA368" s="471" t="s">
        <v>1986</v>
      </c>
    </row>
    <row r="369" spans="1:183" s="20" customFormat="1" ht="39.6" customHeight="1" x14ac:dyDescent="0.25">
      <c r="A369" s="41">
        <v>2</v>
      </c>
      <c r="B369" s="41" t="s">
        <v>790</v>
      </c>
      <c r="C369" s="16" t="s">
        <v>2</v>
      </c>
      <c r="D369" s="32" t="s">
        <v>1691</v>
      </c>
      <c r="E369" s="109" t="str">
        <f>IF(D369&lt;&gt;"",A369&amp;" "&amp;C369&amp;" "&amp;"CERT167 "&amp;D369,"")</f>
        <v>2 SPT14U CERT167 Pagrindas, ašys 408E (bortai 800+800)</v>
      </c>
      <c r="F369" s="32" t="s">
        <v>3534</v>
      </c>
      <c r="G369" s="639" t="s">
        <v>2935</v>
      </c>
      <c r="H369" s="639" t="s">
        <v>2930</v>
      </c>
      <c r="I369" s="639" t="s">
        <v>2944</v>
      </c>
      <c r="J369" s="639" t="s">
        <v>2936</v>
      </c>
      <c r="K369" s="650" t="s">
        <v>2940</v>
      </c>
      <c r="L369" s="639" t="s">
        <v>2937</v>
      </c>
      <c r="M369" s="639" t="s">
        <v>2938</v>
      </c>
      <c r="N369" s="639">
        <v>23109200</v>
      </c>
      <c r="O369" s="881" t="s">
        <v>2912</v>
      </c>
      <c r="P369" s="639">
        <f>IF(Duombaze!G369="",0,INDEX(DU!I:I,MATCH(Duombaze!G369,DU!A:A,0),1))+IF(Duombaze!H369="",0,INDEX(DU!I:I,MATCH(Duombaze!H369,DU!A:A,0),1))+IF(Duombaze!I369="",0,INDEX(DU!I:I,MATCH(Duombaze!I369,DU!A:A,0),1))+IF(Duombaze!J369="",0,INDEX(DU!I:I,MATCH(Duombaze!J369,DU!A:A,0),1))+IF(Duombaze!K369="",0,INDEX(DU!I:I,MATCH(Duombaze!K369,DU!A:A,0),P3669))+IF(Duombaze!L369="",0,INDEX(DU!I:I,MATCH(Duombaze!L369,DU!A:A,0),1))+IF(Duombaze!M369="",0,INDEX(DU!I:I,MATCH(Duombaze!M369,DU!A:A,0),1))+IF(Duombaze!N369="",0,INDEX(DU!I:I*40,MATCH(Duombaze!N369,DU!A:A,0),1))+IF(Duombaze!O369="",0,INDEX(DU!I:I,MATCH(Duombaze!O369,DU!A:A,0),1))</f>
        <v>5107.633429188947</v>
      </c>
      <c r="Q369" s="638">
        <f>IF(Duombaze!G369="",0,INDEX(DU!K:K,MATCH(Duombaze!G369,DU!A:A,0),1))+IF(Duombaze!H369="",0,INDEX(DU!K:K,MATCH(Duombaze!H369,DU!A:A,0),1))+IF(Duombaze!I369="",0,INDEX(DU!K:K,MATCH(Duombaze!I369,DU!A:A,0),1))+IF(Duombaze!J369="",0,INDEX(DU!K:K,MATCH(Duombaze!J369,DU!A:A,0),1))+IF(Duombaze!K369="",0,INDEX(DU!K:K,MATCH(Duombaze!K369,DU!A:A,0),1))+IF(Duombaze!L369="",0,INDEX(DU!K:K,MATCH(Duombaze!L369,DU!A:A,0),1))+IF(Duombaze!M369="",0,INDEX(DU!K:K,MATCH(Duombaze!M369,DU!A:A,0),1))+IF(Duombaze!N369="",0,INDEX(DU!K:K,MATCH(Duombaze!N369,DU!A:A,0),1))+IF(Duombaze!O369="",0,INDEX(DU!K:K,MATCH(Duombaze!O369,DU!A:A,0),1))</f>
        <v>577.81999999999994</v>
      </c>
      <c r="R369" s="19" t="s">
        <v>2042</v>
      </c>
      <c r="S369" s="52" t="s">
        <v>2026</v>
      </c>
      <c r="T369" s="881" t="s">
        <v>2912</v>
      </c>
      <c r="U369" s="17">
        <f>IF(Duombaze!T369="",0,INDEX(DU!I:I,MATCH(Duombaze!T369,DU!A:A,0),1))</f>
        <v>1516.72581666666</v>
      </c>
      <c r="V369" s="17">
        <f>IF(Duombaze!T369="",0,INDEX(DU!K:K,MATCH(Duombaze!T369,DU!A:A,0),1))</f>
        <v>27.51</v>
      </c>
      <c r="W369" s="19" t="s">
        <v>3488</v>
      </c>
      <c r="X369" s="19"/>
      <c r="Y369" s="134"/>
      <c r="Z369" s="65"/>
      <c r="AA369" s="17" t="str">
        <f t="shared" si="164"/>
        <v/>
      </c>
      <c r="AB369" s="19"/>
      <c r="AC369" s="19">
        <f>IF(Duombaze!AB369="",0,INDEX(DU!I:I,MATCH(Duombaze!AB369,DU!A:A,0),1))</f>
        <v>0</v>
      </c>
      <c r="AD369" s="25">
        <f>IF(Duombaze!AB369="",0,INDEX(DU!K:K,MATCH(Duombaze!AB369,DU!A:A,0),1))</f>
        <v>0</v>
      </c>
      <c r="AE369" s="19"/>
      <c r="AF369" s="19"/>
      <c r="AG369" s="19"/>
      <c r="AH369" s="17" t="str">
        <f t="shared" si="166"/>
        <v/>
      </c>
      <c r="AI369" s="19"/>
      <c r="AJ369" s="639"/>
      <c r="AK369" s="639"/>
      <c r="AL369" s="639"/>
      <c r="AM369" s="639">
        <f>IF(Duombaze!AJ369="",0,INDEX(DU!I:I,MATCH(Duombaze!AJ369,DU!A:A,0),1))+IF(Duombaze!AK369="",0,INDEX(DU!I:I,MATCH(Duombaze!AK369,DU!A:A,0),1))+IF(Duombaze!AL369="",0,INDEX(DU!I:I,MATCH(Duombaze!AL369,DU!A:A,0),1))</f>
        <v>0</v>
      </c>
      <c r="AN369" s="639">
        <f>IF(Duombaze!AJ369="",0,INDEX(DU!K:K,MATCH(Duombaze!AJ369,DU!A:A,0),1))+IF(Duombaze!AK369="",0,INDEX(DU!K:K,MATCH(Duombaze!AK369,DU!A:A,0),1))+IF(Duombaze!AL369="",0,INDEX(DU!K:K,MATCH(Duombaze!AL369,DU!A:A,0),1))</f>
        <v>0</v>
      </c>
      <c r="AO369" s="19"/>
      <c r="AP369" s="19"/>
      <c r="AQ369" s="19" t="s">
        <v>493</v>
      </c>
      <c r="AR369" s="17" t="str">
        <f t="shared" si="170"/>
        <v>2 SPT14U Pagrindo hidraulines jungtys + Kėbulo išvertimo išvadas</v>
      </c>
      <c r="AS369" s="19" t="s">
        <v>507</v>
      </c>
      <c r="AT369" s="639" t="s">
        <v>506</v>
      </c>
      <c r="AU369" s="639" t="s">
        <v>2979</v>
      </c>
      <c r="AV369" s="639" t="s">
        <v>2962</v>
      </c>
      <c r="AW369" s="639"/>
      <c r="AX369" s="639"/>
      <c r="AY369" s="639"/>
      <c r="AZ369" s="639"/>
      <c r="BA369" s="639"/>
      <c r="BB369" s="639"/>
      <c r="BC369" s="639">
        <f>IF(Duombaze!AT369="",0,INDEX(DU!I:I,MATCH(Duombaze!AT369,DU!A:A,0),1))+IF(Duombaze!AU369="",0,INDEX(DU!I:I,MATCH(Duombaze!AU369,DU!A:A,0),1))+IF(Duombaze!AV369="",0,INDEX(DU!I:I,MATCH(Duombaze!AV369,DU!A:A,0),1))+IF(Duombaze!AW369="",0,INDEX(DU!I:I,MATCH(Duombaze!AW369,DU!A:A,0),1))+IF(Duombaze!AX369="",0,INDEX(DU!I:I,MATCH(Duombaze!AX369,DU!A:A,0),1))+IF(Duombaze!AY369="",0,INDEX(DU!I:I,MATCH(Duombaze!AY369,DU!A:A,0),1))+IF(Duombaze!AZ369="",0,INDEX(DU!I:I,MATCH(Duombaze!AZ369,DU!A:A,0),1))+IF(Duombaze!BA369="",0,INDEX(DU!I:I,MATCH(Duombaze!BA369,DU!A:A,0),1))+IF(Duombaze!BB369="",0,INDEX(DU!I:I,MATCH(Duombaze!BB369,DU!A:A,0),1))</f>
        <v>97.205799999999996</v>
      </c>
      <c r="BD369" s="638">
        <f>IF(Duombaze!AT369="",0,INDEX(DU!K:K,MATCH(Duombaze!AT369,DU!A:A,0),1))+IF(Duombaze!AU369="",0,INDEX(DU!K:K,MATCH(Duombaze!AU369,DU!A:A,0),1))+IF(Duombaze!AV369="",0,INDEX(DU!K:K,MATCH(Duombaze!AV369,DU!A:A,0),1))+IF(Duombaze!AW369="",0,INDEX(DU!K:K,MATCH(Duombaze!AW369,DU!A:A,0),1))+IF(Duombaze!AX369="",0,INDEX(DU!K:K,MATCH(Duombaze!AX369,DU!A:A,0),1))+IF(Duombaze!AY369="",0,INDEX(DU!K:K,MATCH(Duombaze!AY369,DU!A:A,0),1))+IF(Duombaze!AZ369="",0,INDEX(DU!K:K,MATCH(Duombaze!AZ369,DU!A:A,0),1))+IF(Duombaze!BA369="",0,INDEX(DU!K:K,MATCH(Duombaze!BA369,DU!A:A,0),1))+IF(Duombaze!BB369="",0,INDEX(DU!K:K,MATCH(Duombaze!BB369,DU!A:A,0),1))</f>
        <v>8.69</v>
      </c>
      <c r="BE369" s="19"/>
      <c r="BF369" s="19"/>
      <c r="BG369" s="65" t="s">
        <v>2719</v>
      </c>
      <c r="BH369" s="17" t="str">
        <f t="shared" si="179"/>
        <v>2 SPT14U Pneumatiniai - hidrauliniai stabdžiai (auto pneumo LSV + 2x0,4s)</v>
      </c>
      <c r="BI369" s="17" t="s">
        <v>2856</v>
      </c>
      <c r="BJ369" s="638" t="s">
        <v>3256</v>
      </c>
      <c r="BK369" s="638" t="s">
        <v>2999</v>
      </c>
      <c r="BL369" s="638"/>
      <c r="BM369" s="638">
        <f>IF(Duombaze!BJ369="",0,INDEX(DU!I:I,MATCH(Duombaze!BJ369,DU!A:A,0),1))+IF(Duombaze!BK369="",0,INDEX(DU!I:I,MATCH(Duombaze!BK369,DU!A:A,0),1))+IF(Duombaze!BL369="",0,INDEX(DU!I:I,MATCH(Duombaze!BL369,DU!A:A,0),1))</f>
        <v>682.20770000000005</v>
      </c>
      <c r="BN369" s="638">
        <f>IF(Duombaze!BJ369="",0,INDEX(DU!K:K,MATCH(Duombaze!BJ369,DU!A:A,0),1))+IF(Duombaze!BK369="",0,INDEX(DU!K:K,MATCH(Duombaze!BK369,DU!A:A,0),1))+IF(Duombaze!BL369="",0,INDEX(DU!K:K,MATCH(Duombaze!BL369,DU!A:A,0),1))</f>
        <v>68.02</v>
      </c>
      <c r="BO369" s="19"/>
      <c r="BP369" s="19"/>
      <c r="BQ369" s="17" t="s">
        <v>2728</v>
      </c>
      <c r="BR369" s="19" t="str">
        <f t="shared" si="178"/>
        <v>2 SPT14U Stabdžių išvadai pneumatiniai - hidrauliniai komplektams</v>
      </c>
      <c r="BS369" s="17" t="s">
        <v>2729</v>
      </c>
      <c r="BT369" s="17" t="s">
        <v>3038</v>
      </c>
      <c r="BU369" s="17" t="s">
        <v>3034</v>
      </c>
      <c r="BV369" s="17">
        <v>23705201</v>
      </c>
      <c r="BW369" s="17">
        <f>IF(Duombaze!BT369="",0,INDEX(DU!I:I,MATCH(Duombaze!BT369,DU!A:A,0),1))+IF(Duombaze!BU369="",0,INDEX(DU!I:I,MATCH(Duombaze!BU369,DU!A:A,0),1))+IF(Duombaze!BV369="",0,INDEX(DU!I:I,MATCH(Duombaze!BV369,DU!A:A,0),1))</f>
        <v>90.255595406991503</v>
      </c>
      <c r="BX369" s="19">
        <f>IF(Duombaze!BT369="",0,INDEX(DU!K:K,MATCH(Duombaze!BT369,DU!A:A,0),1))+IF(Duombaze!BU369="",0,INDEX(DU!K:K,MATCH(Duombaze!BU369,DU!A:A,0),1))+IF(Duombaze!BV369="",0,INDEX(DU!K:K,MATCH(Duombaze!BV369,DU!A:A,0),1))</f>
        <v>11.59</v>
      </c>
      <c r="BY369" s="19"/>
      <c r="BZ369" s="19"/>
      <c r="CA369" s="19" t="s">
        <v>2748</v>
      </c>
      <c r="CB369" s="19" t="str">
        <f t="shared" si="168"/>
        <v>2 SPT14U Hidr.koja SIMOL H1160P PASTIPRINTA (HJ+kranas)</v>
      </c>
      <c r="CC369" s="19" t="s">
        <v>2647</v>
      </c>
      <c r="CD369" s="19">
        <f>IF(Duombaze!CC369="",0,INDEX(DU!I:I,MATCH(Duombaze!CC369,DU!A:A,0),1))</f>
        <v>202.668286325791</v>
      </c>
      <c r="CE369" s="17">
        <f>IF(Duombaze!CC369="",0,INDEX(DU!K:K,MATCH(Duombaze!CC369,DU!A:A,0),1))</f>
        <v>11.61</v>
      </c>
      <c r="CF369" s="19"/>
      <c r="CG369" s="19" t="s">
        <v>2109</v>
      </c>
      <c r="CH369" s="19" t="str">
        <f>CH176</f>
        <v>Priekinė kilpa DIN 9678 D-50 (3000 kg.)</v>
      </c>
      <c r="CI369" s="17" t="str">
        <f t="shared" si="172"/>
        <v>2 SPT14U Priekinė kilpa DIN 9678 D-50 (3000 kg.)</v>
      </c>
      <c r="CJ369" s="19" t="str">
        <f>CJ176</f>
        <v>ZC4ACPKL50000</v>
      </c>
      <c r="CK369" s="19">
        <f>IF(Duombaze!CJ369="",0,INDEX(DU!I:I,MATCH(Duombaze!CJ369,DU!A:A,0),1))</f>
        <v>188.11199999999999</v>
      </c>
      <c r="CL369" s="17">
        <f>IF(Duombaze!CJ369="",0,INDEX(DU!K:K,MATCH(Duombaze!CJ369,DU!A:A,0),1))</f>
        <v>11.59</v>
      </c>
      <c r="CM369" s="19"/>
      <c r="CN369" s="19"/>
      <c r="CO369" s="25" t="s">
        <v>1537</v>
      </c>
      <c r="CP369" s="17" t="str">
        <f t="shared" si="173"/>
        <v>2 SPT14U Atsparos</v>
      </c>
      <c r="CQ369" s="19" t="s">
        <v>1471</v>
      </c>
      <c r="CR369" s="639" t="s">
        <v>1471</v>
      </c>
      <c r="CS369" s="639"/>
      <c r="CT369" s="639">
        <f>IF(Duombaze!CR369="",0,INDEX(DU!I:I,MATCH(Duombaze!CR369,DU!A:A,0),1))+IF(Duombaze!CS369="",0,INDEX(DU!I:I,MATCH(Duombaze!CS369,DU!A:A,0),1))</f>
        <v>28.542999999999999</v>
      </c>
      <c r="CU369" s="19">
        <f>IF(Duombaze!CR369="",0,INDEX(DU!K:K,MATCH(Duombaze!CR369,DU!A:A,0),1))+IF(Duombaze!CS369="",0,INDEX(DU!K:K,MATCH(Duombaze!CS369,DU!A:A,0),1))</f>
        <v>0</v>
      </c>
      <c r="CV369" s="19"/>
      <c r="CW369" s="19"/>
      <c r="CX369" s="17"/>
      <c r="CY369" s="17"/>
      <c r="CZ369" s="17"/>
      <c r="DA369" s="671"/>
      <c r="DB369" s="671"/>
      <c r="DC369" s="671">
        <f>IF(Duombaze!DA369="",0,INDEX(DU!I:I,MATCH(Duombaze!DA369,DU!A:A,0),1))+IF(Duombaze!DB369="",0,INDEX(DU!I:I,MATCH(Duombaze!DB369,DU!A:A,0),1))</f>
        <v>0</v>
      </c>
      <c r="DD369" s="19">
        <f>IF(Duombaze!DA369="",0,INDEX(DU!K:K,MATCH(Duombaze!DA369,DU!A:A,0),1))+IF(Duombaze!DB369="",0,INDEX(DU!K:K,MATCH(Duombaze!DB369,DU!A:A,0),1))</f>
        <v>0</v>
      </c>
      <c r="DE369" s="17"/>
      <c r="DF369" s="17"/>
      <c r="DG369" s="19"/>
      <c r="DH369" s="19" t="str">
        <f t="shared" si="174"/>
        <v/>
      </c>
      <c r="DI369" s="19"/>
      <c r="DJ369" s="671"/>
      <c r="DK369" s="678"/>
      <c r="DL369" s="678">
        <f>IF(Duombaze!DJ369="",0,INDEX(DU!I:I,MATCH(Duombaze!DJ369,DU!A:A,0),1))+IF(Duombaze!DK369="",0,INDEX(DU!I:I,MATCH(Duombaze!DK369,DU!A:A,0),1))</f>
        <v>0</v>
      </c>
      <c r="DM369" s="19">
        <f>IF(Duombaze!DJ369="",0,INDEX(DU!K:K,MATCH(Duombaze!DJ369,DU!A:A,0),1))+IF(Duombaze!DK369="",0,INDEX(DU!K:K,MATCH(Duombaze!DK369,DU!A:A,0),1))</f>
        <v>0</v>
      </c>
      <c r="DN369" s="52"/>
      <c r="DO369" s="52"/>
      <c r="DP369" s="52" t="str">
        <f>DP357</f>
        <v>Žibintai su šoniniais diodiniais (Čekija, Slovakija)</v>
      </c>
      <c r="DQ369" s="17" t="str">
        <f>IF(DP369&lt;&gt;"",A369&amp;" "&amp;C369&amp;" "&amp;"CERT167 "&amp;DP369,"")</f>
        <v>2 SPT14U CERT167 Žibintai su šoniniais diodiniais (Čekija, Slovakija)</v>
      </c>
      <c r="DR369" s="65" t="str">
        <f>DR357</f>
        <v>ZT30AZIBDIOD00</v>
      </c>
      <c r="DS369" s="692" t="s">
        <v>484</v>
      </c>
      <c r="DT369" s="692"/>
      <c r="DU369" s="692"/>
      <c r="DV369" s="692"/>
      <c r="DW369" s="692">
        <f>IF(Duombaze!DS369="",0,INDEX(DU!I:I,MATCH(Duombaze!DS369,DU!A:A,0),1))+IF(Duombaze!DT369="",0,INDEX(DU!I:I,MATCH(Duombaze!DT369,DU!A:A,0),1))+IF(Duombaze!DU369="",0,INDEX(DU!I:I,MATCH(Duombaze!DU369,DU!A:A,0),1))+IF(Duombaze!DV369="",0,INDEX(DU!I:I,MATCH(Duombaze!DV369,DU!A:A,0),1))</f>
        <v>78.406133333333301</v>
      </c>
      <c r="DX369" s="638">
        <f>IF(Duombaze!DS369="",0,INDEX(DU!K:K,MATCH(Duombaze!DS369,DU!A:A,0),1))+IF(Duombaze!DT369="",0,INDEX(DU!K:K,MATCH(Duombaze!DT369,DU!A:A,0),1))+IF(Duombaze!DU369="",0,INDEX(DU!K:K,MATCH(Duombaze!DU369,DU!A:A,0),1))+IF(Duombaze!DV369="",0,INDEX(DU!K:KH,MATCH(Duombaze!DV369,DU!A:A,0),1))</f>
        <v>0</v>
      </c>
      <c r="DY369" s="65"/>
      <c r="DZ369" s="65"/>
      <c r="EA369" s="19" t="str">
        <f>EA441</f>
        <v>Mechaninis sukabintuvas Rockinger</v>
      </c>
      <c r="EB369" s="19" t="str">
        <f t="shared" si="160"/>
        <v>2 SPT14U Mechaninis sukabintuvas Rockinger</v>
      </c>
      <c r="EC369" s="19" t="str">
        <f>EC441</f>
        <v>ZP30AMSR000000</v>
      </c>
      <c r="ED369" s="19">
        <f>IF(Duombaze!EC369="",0,INDEX(DU!I:I,MATCH(Duombaze!EC369,DU!A:A,0),1))</f>
        <v>99.632400000000004</v>
      </c>
      <c r="EE369" s="638">
        <f>IF(Duombaze!EC369="",0,INDEX(DU!K:K,MATCH(Duombaze!EC369,DU!A:A,0),1))</f>
        <v>27.08</v>
      </c>
      <c r="EF369" s="19"/>
      <c r="EG369" s="19"/>
      <c r="EH369" s="19" t="s">
        <v>725</v>
      </c>
      <c r="EI369" s="17" t="str">
        <f t="shared" si="169"/>
        <v>2 SPT14U Lipdukai Lenkiški + Konekesko logo</v>
      </c>
      <c r="EJ369" s="19" t="s">
        <v>503</v>
      </c>
      <c r="EK369" s="672" t="s">
        <v>502</v>
      </c>
      <c r="EL369" s="672" t="s">
        <v>3050</v>
      </c>
      <c r="EM369" s="672"/>
      <c r="EN369" s="692">
        <f>IF(Duombaze!EK369="",0,INDEX(DU!I:I,MATCH(Duombaze!EK369,DU!A:A,0),1))+IF(Duombaze!EL369="",0,INDEX(DU!I:I,MATCH(Duombaze!EL369,DU!A:A,0),1))+IF(Duombaze!EM369="",0,INDEX(DU!I:I,MATCH(Duombaze!EM369,DU!A:A,0),1))</f>
        <v>34.141641112000002</v>
      </c>
      <c r="EO369" s="19">
        <f>IF(Duombaze!EK369="",0,INDEX(DU!K:K,MATCH(Duombaze!EK369,DU!A:A,0),1))+IF(Duombaze!EL369="",0,INDEX(DU!K:K,MATCH(Duombaze!EL369,DU!A:A,0),1))+IF(Duombaze!EM369="",0,INDEX(DU!K:K,MATCH(Duombaze!EM369,DU!A:A,0),1))</f>
        <v>0</v>
      </c>
      <c r="EP369" s="65"/>
      <c r="EQ369" s="19"/>
      <c r="ER369" s="19" t="s">
        <v>1498</v>
      </c>
      <c r="ES369" s="17" t="str">
        <f t="shared" si="161"/>
        <v>2 SPT14U Pakuojami</v>
      </c>
      <c r="ET369" s="19"/>
      <c r="EU369" s="19"/>
      <c r="EV369" s="19"/>
      <c r="EW369" s="19" t="s">
        <v>310</v>
      </c>
      <c r="EX369" s="19" t="str">
        <f t="shared" si="163"/>
        <v>2 SPT14U Purvasaugių komplektas 550 ratams (ketvirtiniai 1/4)</v>
      </c>
      <c r="EY369" s="19" t="s">
        <v>2763</v>
      </c>
      <c r="EZ369" s="672" t="s">
        <v>339</v>
      </c>
      <c r="FA369" s="672"/>
      <c r="FB369" s="672">
        <f>IF(Duombaze!EZ369="",0,INDEX(DU!I:I*2,MATCH(Duombaze!EZ369,DU!A:A,0),1))+IF(Duombaze!FA369="",0,INDEX(DU!I:I,MATCH(Duombaze!FA369,DU!A:A,0),1))</f>
        <v>70.172880000000006</v>
      </c>
      <c r="FC369" s="19">
        <f>IF(Duombaze!EZ369="",0,INDEX(DU!K:K,MATCH(Duombaze!EZ369,DU!A:A,0),1))+IF(Duombaze!FA369="",0,INDEX(DU!K:K,MATCH(Duombaze!FA369,DU!A:A,0),1))</f>
        <v>9.33</v>
      </c>
      <c r="FD369" s="19"/>
      <c r="FE369" s="19"/>
      <c r="FF369" s="19"/>
      <c r="FG369" s="19"/>
      <c r="FH369" s="19" t="s">
        <v>9018</v>
      </c>
      <c r="FI369" s="19"/>
      <c r="FJ369" s="19"/>
      <c r="FK369" s="19"/>
      <c r="FL369" s="18" t="s">
        <v>1455</v>
      </c>
      <c r="FM369" s="671" t="s">
        <v>1455</v>
      </c>
      <c r="FN369" s="671"/>
      <c r="FO369" s="671"/>
      <c r="FP369" s="671"/>
      <c r="FQ369" s="671">
        <f>IF(Duombaze!FM369="",0,INDEX(DU!I:I,MATCH(Duombaze!FM369,DU!A:A,0),1))+IF(Duombaze!FN369="",0,INDEX(DU!I:I,MATCH(Duombaze!FN369,DU!A:A,0),1))+IF(Duombaze!FO369="",0,INDEX(DU!I:I,MATCH(Duombaze!FO369,DU!A:A,0),1))+IF(Duombaze!FP369="",0,INDEX(DU!I:I,MATCH(Duombaze!FP369,DU!A:A,0),1))</f>
        <v>11.897829213483099</v>
      </c>
      <c r="FR369" s="671">
        <f>IF(Duombaze!FM369="",0,INDEX(DU!K:K,MATCH(Duombaze!FM369,DU!A:A,0),1))+IF(Duombaze!FN369="",0,INDEX(DU!K:K,MATCH(Duombaze!FN369,DU!A:A,0),1))+IF(Duombaze!FO369="",0,INDEX(DU!K:K,MATCH(Duombaze!FO369,DU!A:A,0),1))+IF(Duombaze!FP369="",0,INDEX(DU!K:K,MATCH(Duombaze!FP369,DU!A:A,0),1))</f>
        <v>12.32</v>
      </c>
      <c r="FT369" s="19" t="s">
        <v>718</v>
      </c>
      <c r="FU369" s="19" t="s">
        <v>509</v>
      </c>
      <c r="FV369" s="19" t="s">
        <v>144</v>
      </c>
      <c r="FW369" s="17" t="str">
        <f>IF(FV369&lt;&gt;"",A369&amp;" "&amp;C369&amp;" "&amp;FV369,"")</f>
        <v>2 SPT14U Pneumatiniai stabdžiai Wabco dviejų kontūrų su mechaniniu LSV (0,4s) 
ir priekinės ašies vožtuvas</v>
      </c>
      <c r="FX369" s="19" t="s">
        <v>145</v>
      </c>
      <c r="FY369" s="20" t="s">
        <v>2696</v>
      </c>
      <c r="FZ369" s="17" t="str">
        <f>IF(FY369&lt;&gt;"",A369&amp;" "&amp;C369&amp;" "&amp;FY369,"")</f>
        <v>2 SPT14U Pneumatiniai stabdžiai WABCO (auto LSV, 2x0,4s, papild. slėgio vožtuvas)</v>
      </c>
      <c r="GA369" s="483" t="str">
        <f>BI167</f>
        <v>ZU3APSWBCAL04S + ZM0PR0SLV0ZT0W</v>
      </c>
    </row>
    <row r="370" spans="1:183" s="20" customFormat="1" ht="39.6" customHeight="1" x14ac:dyDescent="0.25">
      <c r="A370" s="41">
        <v>3</v>
      </c>
      <c r="B370" s="41" t="s">
        <v>790</v>
      </c>
      <c r="C370" s="16" t="s">
        <v>2</v>
      </c>
      <c r="D370" s="19" t="s">
        <v>1988</v>
      </c>
      <c r="E370" s="17" t="str">
        <f>IF(D370&lt;&gt;"",A370&amp;" "&amp;C370&amp;" "&amp;D370,"")</f>
        <v>3 SPT14U Pagrindas, ašys 412E (bortai 800+600)</v>
      </c>
      <c r="F370" s="19" t="s">
        <v>2586</v>
      </c>
      <c r="G370" s="639" t="s">
        <v>2935</v>
      </c>
      <c r="H370" s="639" t="s">
        <v>2939</v>
      </c>
      <c r="I370" s="639" t="s">
        <v>2944</v>
      </c>
      <c r="J370" s="639" t="s">
        <v>2936</v>
      </c>
      <c r="K370" s="650" t="s">
        <v>2945</v>
      </c>
      <c r="L370" s="639" t="s">
        <v>2937</v>
      </c>
      <c r="M370" s="672" t="s">
        <v>2938</v>
      </c>
      <c r="N370" s="639">
        <v>23109200</v>
      </c>
      <c r="O370" s="881"/>
      <c r="P370" s="639">
        <f>IF(Duombaze!G370="",0,INDEX(DU!I:I,MATCH(Duombaze!G370,DU!A:A,0),1))+IF(Duombaze!H370="",0,INDEX(DU!I:I,MATCH(Duombaze!H370,DU!A:A,0),1))+IF(Duombaze!I370="",0,INDEX(DU!I:I,MATCH(Duombaze!I370,DU!A:A,0),1))+IF(Duombaze!J370="",0,INDEX(DU!I:I,MATCH(Duombaze!J370,DU!A:A,0),1))+IF(Duombaze!K370="",0,INDEX(DU!I:I,MATCH(Duombaze!K370,DU!A:A,0),1))+IF(Duombaze!L370="",0,INDEX(DU!I:I,MATCH(Duombaze!L370,DU!A:A,0),1))+IF(Duombaze!M370="",0,INDEX(DU!I:I,MATCH(Duombaze!M370,DU!A:A,0),1))+IF(Duombaze!N370="",0,INDEX(DU!I:I*40,MATCH(Duombaze!N370,DU!A:A,0),1))+IF(Duombaze!O370="",0,INDEX(DU!I:I,MATCH(Duombaze!O370,DU!A:A,0),1))</f>
        <v>5593.7020081665059</v>
      </c>
      <c r="Q370" s="638">
        <f>IF(Duombaze!G370="",0,INDEX(DU!K:K,MATCH(Duombaze!G370,DU!A:A,0),1))+IF(Duombaze!H370="",0,INDEX(DU!K:K,MATCH(Duombaze!H370,DU!A:A,0),1))+IF(Duombaze!I370="",0,INDEX(DU!K:K,MATCH(Duombaze!I370,DU!A:A,0),1))+IF(Duombaze!J370="",0,INDEX(DU!K:K,MATCH(Duombaze!J370,DU!A:A,0),1))+IF(Duombaze!K370="",0,INDEX(DU!K:K,MATCH(Duombaze!K370,DU!A:A,0),1))+IF(Duombaze!L370="",0,INDEX(DU!K:K,MATCH(Duombaze!L370,DU!A:A,0),1))+IF(Duombaze!M370="",0,INDEX(DU!K:K,MATCH(Duombaze!M370,DU!A:A,0),1))+IF(Duombaze!N370="",0,INDEX(DU!K:K,MATCH(Duombaze!N370,DU!A:A,0),1))+IF(Duombaze!O370="",0,INDEX(DU!K:K,MATCH(Duombaze!O370,DU!A:A,0),1))</f>
        <v>1236.6400000000001</v>
      </c>
      <c r="R370" s="19"/>
      <c r="S370" s="52"/>
      <c r="T370" s="881"/>
      <c r="U370" s="17">
        <f>IF(Duombaze!T370="",0,INDEX(DU!I:I,MATCH(Duombaze!T370,DU!A:A,0),1))</f>
        <v>0</v>
      </c>
      <c r="V370" s="17">
        <f>IF(Duombaze!T370="",0,INDEX(DU!K:K,MATCH(Duombaze!T370,DU!A:A,0),1))</f>
        <v>0</v>
      </c>
      <c r="W370" s="19"/>
      <c r="X370" s="19"/>
      <c r="Y370" s="134"/>
      <c r="Z370" s="65"/>
      <c r="AA370" s="17" t="str">
        <f t="shared" si="164"/>
        <v/>
      </c>
      <c r="AB370" s="19"/>
      <c r="AC370" s="19">
        <f>IF(Duombaze!AB370="",0,INDEX(DU!I:I,MATCH(Duombaze!AB370,DU!A:A,0),1))</f>
        <v>0</v>
      </c>
      <c r="AD370" s="25">
        <f>IF(Duombaze!AB370="",0,INDEX(DU!K:K,MATCH(Duombaze!AB370,DU!A:A,0),1))</f>
        <v>0</v>
      </c>
      <c r="AE370" s="19"/>
      <c r="AF370" s="19"/>
      <c r="AG370" s="19"/>
      <c r="AH370" s="17" t="str">
        <f t="shared" si="166"/>
        <v/>
      </c>
      <c r="AI370" s="19"/>
      <c r="AJ370" s="639"/>
      <c r="AK370" s="639"/>
      <c r="AL370" s="639"/>
      <c r="AM370" s="639">
        <f>IF(Duombaze!AJ370="",0,INDEX(DU!I:I,MATCH(Duombaze!AJ370,DU!A:A,0),1))+IF(Duombaze!AK370="",0,INDEX(DU!I:I,MATCH(Duombaze!AK370,DU!A:A,0),1))+IF(Duombaze!AL370="",0,INDEX(DU!I:I,MATCH(Duombaze!AL370,DU!A:A,0),1))</f>
        <v>0</v>
      </c>
      <c r="AN370" s="639">
        <f>IF(Duombaze!AJ370="",0,INDEX(DU!K:K,MATCH(Duombaze!AJ370,DU!A:A,0),1))+IF(Duombaze!AK370="",0,INDEX(DU!K:K,MATCH(Duombaze!AK370,DU!A:A,0),1))+IF(Duombaze!AL370="",0,INDEX(DU!K:K,MATCH(Duombaze!AL370,DU!A:A,0),1))</f>
        <v>0</v>
      </c>
      <c r="AO370" s="19"/>
      <c r="AP370" s="19"/>
      <c r="AQ370" s="19" t="s">
        <v>495</v>
      </c>
      <c r="AR370" s="17" t="str">
        <f t="shared" si="170"/>
        <v>3 SPT14U Pagrindo hidraulines jungtys + Hidrauliniai valdymo išvadai</v>
      </c>
      <c r="AS370" s="19" t="s">
        <v>8364</v>
      </c>
      <c r="AT370" s="639" t="s">
        <v>506</v>
      </c>
      <c r="AU370" s="639" t="s">
        <v>2968</v>
      </c>
      <c r="AV370" s="639" t="s">
        <v>2960</v>
      </c>
      <c r="AW370" s="639"/>
      <c r="AX370" s="639"/>
      <c r="AY370" s="639"/>
      <c r="AZ370" s="639"/>
      <c r="BA370" s="639"/>
      <c r="BB370" s="639"/>
      <c r="BC370" s="639">
        <f>IF(Duombaze!AT370="",0,INDEX(DU!I:I,MATCH(Duombaze!AT370,DU!A:A,0),1))+IF(Duombaze!AU370="",0,INDEX(DU!I:I,MATCH(Duombaze!AU370,DU!A:A,0),1))+IF(Duombaze!AV370="",0,INDEX(DU!I:I,MATCH(Duombaze!AV370,DU!A:A,0),1))+IF(Duombaze!AW370="",0,INDEX(DU!I:I,MATCH(Duombaze!AW370,DU!A:A,0),1))+IF(Duombaze!AX370="",0,INDEX(DU!I:I,MATCH(Duombaze!AX370,DU!A:A,0),1))+IF(Duombaze!AY370="",0,INDEX(DU!I:I,MATCH(Duombaze!AY370,DU!A:A,0),1))+IF(Duombaze!AZ370="",0,INDEX(DU!I:I,MATCH(Duombaze!AZ370,DU!A:A,0),1))+IF(Duombaze!BA370="",0,INDEX(DU!I:I,MATCH(Duombaze!BA370,DU!A:A,0),1))+IF(Duombaze!BB370="",0,INDEX(DU!I:I,MATCH(Duombaze!BB370,DU!A:A,0),1))</f>
        <v>74.706000000000003</v>
      </c>
      <c r="BD370" s="638">
        <f>IF(Duombaze!AT370="",0,INDEX(DU!K:K,MATCH(Duombaze!AT370,DU!A:A,0),1))+IF(Duombaze!AU370="",0,INDEX(DU!K:K,MATCH(Duombaze!AU370,DU!A:A,0),1))+IF(Duombaze!AV370="",0,INDEX(DU!K:K,MATCH(Duombaze!AV370,DU!A:A,0),1))+IF(Duombaze!AW370="",0,INDEX(DU!K:K,MATCH(Duombaze!AW370,DU!A:A,0),1))+IF(Duombaze!AX370="",0,INDEX(DU!K:K,MATCH(Duombaze!AX370,DU!A:A,0),1))+IF(Duombaze!AY370="",0,INDEX(DU!K:K,MATCH(Duombaze!AY370,DU!A:A,0),1))+IF(Duombaze!AZ370="",0,INDEX(DU!K:K,MATCH(Duombaze!AZ370,DU!A:A,0),1))+IF(Duombaze!BA370="",0,INDEX(DU!K:K,MATCH(Duombaze!BA370,DU!A:A,0),1))+IF(Duombaze!BB370="",0,INDEX(DU!K:K,MATCH(Duombaze!BB370,DU!A:A,0),1))</f>
        <v>8.69</v>
      </c>
      <c r="BE370" s="19"/>
      <c r="BF370" s="19"/>
      <c r="BG370" s="20" t="s">
        <v>2720</v>
      </c>
      <c r="BH370" s="17" t="str">
        <f t="shared" si="179"/>
        <v>3 SPT14U Pneumatiniai - hidrauliniai stabdžiai (mech LSV)</v>
      </c>
      <c r="BI370" s="17" t="s">
        <v>2857</v>
      </c>
      <c r="BJ370" s="638" t="s">
        <v>3017</v>
      </c>
      <c r="BK370" s="638" t="s">
        <v>2999</v>
      </c>
      <c r="BL370" s="638"/>
      <c r="BM370" s="638">
        <f>IF(Duombaze!BJ370="",0,INDEX(DU!I:I,MATCH(Duombaze!BJ370,DU!A:A,0),1))+IF(Duombaze!BK370="",0,INDEX(DU!I:I,MATCH(Duombaze!BK370,DU!A:A,0),1))+IF(Duombaze!BL370="",0,INDEX(DU!I:I,MATCH(Duombaze!BL370,DU!A:A,0),1))</f>
        <v>583.58530000000007</v>
      </c>
      <c r="BN370" s="638">
        <f>IF(Duombaze!BJ370="",0,INDEX(DU!K:K,MATCH(Duombaze!BJ370,DU!A:A,0),1))+IF(Duombaze!BK370="",0,INDEX(DU!K:K,MATCH(Duombaze!BK370,DU!A:A,0),1))+IF(Duombaze!BL370="",0,INDEX(DU!K:K,MATCH(Duombaze!BL370,DU!A:A,0),1))</f>
        <v>68.02</v>
      </c>
      <c r="BO370" s="19"/>
      <c r="BP370" s="19"/>
      <c r="BQ370" s="19" t="s">
        <v>2728</v>
      </c>
      <c r="BR370" s="19" t="str">
        <f t="shared" si="178"/>
        <v>3 SPT14U Stabdžių išvadai pneumatiniai - hidrauliniai komplektams</v>
      </c>
      <c r="BS370" s="19" t="s">
        <v>2729</v>
      </c>
      <c r="BT370" s="19" t="s">
        <v>3038</v>
      </c>
      <c r="BU370" s="19" t="s">
        <v>3034</v>
      </c>
      <c r="BV370" s="19">
        <v>23705201</v>
      </c>
      <c r="BW370" s="19">
        <f>IF(Duombaze!BT370="",0,INDEX(DU!I:I,MATCH(Duombaze!BT370,DU!A:A,0),1))+IF(Duombaze!BU370="",0,INDEX(DU!I:I,MATCH(Duombaze!BU370,DU!A:A,0),1))+IF(Duombaze!BV370="",0,INDEX(DU!I:I,MATCH(Duombaze!BV370,DU!A:A,0),1))</f>
        <v>90.255595406991503</v>
      </c>
      <c r="BX370" s="19">
        <f>IF(Duombaze!BT370="",0,INDEX(DU!K:K,MATCH(Duombaze!BT370,DU!A:A,0),1))+IF(Duombaze!BU370="",0,INDEX(DU!K:K,MATCH(Duombaze!BU370,DU!A:A,0),1))+IF(Duombaze!BV370="",0,INDEX(DU!K:K,MATCH(Duombaze!BV370,DU!A:A,0),1))</f>
        <v>11.59</v>
      </c>
      <c r="BY370" s="19"/>
      <c r="BZ370" s="19"/>
      <c r="CD370" s="20">
        <f>IF(Duombaze!CC370="",0,INDEX(DU!I:I,MATCH(Duombaze!CC370,DU!A:A,0),1))</f>
        <v>0</v>
      </c>
      <c r="CE370" s="17">
        <f>IF(Duombaze!CC370="",0,INDEX(DU!K:K,MATCH(Duombaze!CC370,DU!A:A,0),1))</f>
        <v>0</v>
      </c>
      <c r="CF370" s="19"/>
      <c r="CG370" s="19"/>
      <c r="CH370" s="19" t="str">
        <f>CH177</f>
        <v>Priekinė kilpa K80</v>
      </c>
      <c r="CI370" s="17" t="str">
        <f t="shared" si="172"/>
        <v>3 SPT14U Priekinė kilpa K80</v>
      </c>
      <c r="CJ370" s="19" t="str">
        <f>CJ177</f>
        <v>ZC40ACPK800000</v>
      </c>
      <c r="CK370" s="19">
        <f>IF(Duombaze!CJ370="",0,INDEX(DU!I:I,MATCH(Duombaze!CJ370,DU!A:A,0),1))</f>
        <v>188.11279999999999</v>
      </c>
      <c r="CL370" s="17">
        <f>IF(Duombaze!CJ370="",0,INDEX(DU!K:K,MATCH(Duombaze!CJ370,DU!A:A,0),1))</f>
        <v>11.37</v>
      </c>
      <c r="CM370" s="19"/>
      <c r="CN370" s="19"/>
      <c r="CO370" s="25" t="s">
        <v>1495</v>
      </c>
      <c r="CP370" s="17" t="str">
        <f t="shared" si="173"/>
        <v xml:space="preserve">3 SPT14U Rankinis + Ratų atsparos </v>
      </c>
      <c r="CQ370" s="19" t="s">
        <v>1598</v>
      </c>
      <c r="CR370" s="639" t="s">
        <v>1597</v>
      </c>
      <c r="CS370" s="639" t="s">
        <v>1471</v>
      </c>
      <c r="CT370" s="639">
        <f>IF(Duombaze!CR370="",0,INDEX(DU!I:I,MATCH(Duombaze!CR370,DU!A:A,0),1))+IF(Duombaze!CS370="",0,INDEX(DU!I:I,MATCH(Duombaze!CS370,DU!A:A,0),1))</f>
        <v>67.976702368813392</v>
      </c>
      <c r="CU370" s="19">
        <f>IF(Duombaze!CR370="",0,INDEX(DU!K:K,MATCH(Duombaze!CR370,DU!A:A,0),1))+IF(Duombaze!CS370="",0,INDEX(DU!K:K,MATCH(Duombaze!CS370,DU!A:A,0),1))</f>
        <v>35.47</v>
      </c>
      <c r="CV370" s="19"/>
      <c r="CW370" s="19"/>
      <c r="CX370" s="19"/>
      <c r="CY370" s="17" t="str">
        <f t="shared" ref="CY370:CY401" si="180">IF(CX370&lt;&gt;"",A370&amp;" "&amp;C370&amp;" "&amp;CX370,"")</f>
        <v/>
      </c>
      <c r="CZ370" s="19"/>
      <c r="DA370" s="672"/>
      <c r="DB370" s="672"/>
      <c r="DC370" s="672">
        <f>IF(Duombaze!DA370="",0,INDEX(DU!I:I,MATCH(Duombaze!DA370,DU!A:A,0),1))+IF(Duombaze!DB370="",0,INDEX(DU!I:I,MATCH(Duombaze!DB370,DU!A:A,0),1))</f>
        <v>0</v>
      </c>
      <c r="DD370" s="19">
        <f>IF(Duombaze!DA370="",0,INDEX(DU!K:K,MATCH(Duombaze!DA370,DU!A:A,0),1))+IF(Duombaze!DB370="",0,INDEX(DU!K:K,MATCH(Duombaze!DB370,DU!A:A,0),1))</f>
        <v>0</v>
      </c>
      <c r="DE370" s="19"/>
      <c r="DF370" s="19"/>
      <c r="DG370" s="19"/>
      <c r="DH370" s="19" t="str">
        <f t="shared" si="174"/>
        <v/>
      </c>
      <c r="DI370" s="19"/>
      <c r="DJ370" s="672"/>
      <c r="DK370" s="678"/>
      <c r="DL370" s="678">
        <f>IF(Duombaze!DJ370="",0,INDEX(DU!I:I,MATCH(Duombaze!DJ370,DU!A:A,0),1))+IF(Duombaze!DK370="",0,INDEX(DU!I:I,MATCH(Duombaze!DK370,DU!A:A,0),1))</f>
        <v>0</v>
      </c>
      <c r="DM370" s="19">
        <f>IF(Duombaze!DJ370="",0,INDEX(DU!K:K,MATCH(Duombaze!DJ370,DU!A:A,0),1))+IF(Duombaze!DK370="",0,INDEX(DU!K:K,MATCH(Duombaze!DK370,DU!A:A,0),1))</f>
        <v>0</v>
      </c>
      <c r="DN370" s="52"/>
      <c r="DO370" s="52"/>
      <c r="DP370" s="52" t="str">
        <f>DP179</f>
        <v>Prieky/gale LED, šone atšvaitai</v>
      </c>
      <c r="DQ370" s="17" t="str">
        <f t="shared" si="175"/>
        <v>3 SPT14U Prieky/gale LED, šone atšvaitai</v>
      </c>
      <c r="DR370" s="65" t="str">
        <f>DR179</f>
        <v>ZC40ZIBLED0AT0</v>
      </c>
      <c r="DS370" s="692" t="s">
        <v>249</v>
      </c>
      <c r="DT370" s="692"/>
      <c r="DU370" s="692"/>
      <c r="DV370" s="692"/>
      <c r="DW370" s="692">
        <f>IF(Duombaze!DS370="",0,INDEX(DU!I:I,MATCH(Duombaze!DS370,DU!A:A,0),1))+IF(Duombaze!DT370="",0,INDEX(DU!I:I,MATCH(Duombaze!DT370,DU!A:A,0),1))+IF(Duombaze!DU370="",0,INDEX(DU!I:I,MATCH(Duombaze!DU370,DU!A:A,0),1))+IF(Duombaze!DV370="",0,INDEX(DU!I:I,MATCH(Duombaze!DV370,DU!A:A,0),1))</f>
        <v>116.062004564983</v>
      </c>
      <c r="DX370" s="638">
        <f>IF(Duombaze!DS370="",0,INDEX(DU!K:K,MATCH(Duombaze!DS370,DU!A:A,0),1))+IF(Duombaze!DT370="",0,INDEX(DU!K:K,MATCH(Duombaze!DT370,DU!A:A,0),1))+IF(Duombaze!DU370="",0,INDEX(DU!K:K,MATCH(Duombaze!DU370,DU!A:A,0),1))+IF(Duombaze!DV370="",0,INDEX(DU!K:KH,MATCH(Duombaze!DV370,DU!A:A,0),1))</f>
        <v>0</v>
      </c>
      <c r="DY370" s="65"/>
      <c r="DZ370" s="65"/>
      <c r="EA370" s="19" t="str">
        <f>EA442</f>
        <v>Automatinis sukabintuvas Rockinger</v>
      </c>
      <c r="EB370" s="19" t="str">
        <f t="shared" si="160"/>
        <v>3 SPT14U Automatinis sukabintuvas Rockinger</v>
      </c>
      <c r="EC370" s="19" t="str">
        <f>EC442</f>
        <v>ZP30AASR000000</v>
      </c>
      <c r="ED370" s="19">
        <f>IF(Duombaze!EC370="",0,INDEX(DU!I:I,MATCH(Duombaze!EC370,DU!A:A,0),1))</f>
        <v>297.66744999999997</v>
      </c>
      <c r="EE370" s="638">
        <f>IF(Duombaze!EC370="",0,INDEX(DU!K:K,MATCH(Duombaze!EC370,DU!A:A,0),1))</f>
        <v>33.61</v>
      </c>
      <c r="EF370" s="19"/>
      <c r="EG370" s="19"/>
      <c r="EH370" s="19" t="s">
        <v>1563</v>
      </c>
      <c r="EI370" s="17" t="str">
        <f t="shared" si="169"/>
        <v>3 SPT14U Lipdukai universalūs</v>
      </c>
      <c r="EJ370" s="19" t="s">
        <v>504</v>
      </c>
      <c r="EK370" s="672" t="s">
        <v>504</v>
      </c>
      <c r="EL370" s="672"/>
      <c r="EM370" s="672"/>
      <c r="EN370" s="698">
        <f>IF(Duombaze!EK370="",0,INDEX(DU!I:I,MATCH(Duombaze!EK370,DU!A:A,0),1))+IF(Duombaze!EL370="",0,INDEX(DU!I:I,MATCH(Duombaze!EL370,DU!A:A,0),1))+IF(Duombaze!EM370="",0,INDEX(DU!I:I,MATCH(Duombaze!EM370,DU!A:A,0),1))</f>
        <v>10.63</v>
      </c>
      <c r="EO370" s="19">
        <f>IF(Duombaze!EK370="",0,INDEX(DU!K:K,MATCH(Duombaze!EK370,DU!A:A,0),1))+IF(Duombaze!EL370="",0,INDEX(DU!K:K,MATCH(Duombaze!EL370,DU!A:A,0),1))+IF(Duombaze!EM370="",0,INDEX(DU!K:K,MATCH(Duombaze!EM370,DU!A:A,0),1))</f>
        <v>0</v>
      </c>
      <c r="EP370" s="100"/>
      <c r="EQ370" s="100"/>
      <c r="ER370" s="20" t="s">
        <v>1778</v>
      </c>
      <c r="ES370" s="17" t="str">
        <f t="shared" si="161"/>
        <v>3 SPT14U Ratai pristatomi klientui</v>
      </c>
      <c r="ET370" s="19"/>
      <c r="EU370" s="19"/>
      <c r="EV370" s="19"/>
      <c r="EW370" s="19" t="s">
        <v>312</v>
      </c>
      <c r="EX370" s="19" t="str">
        <f t="shared" si="163"/>
        <v>3 SPT14U Purvasaugių komplektas 385/425 ratams (pilni 1/2)</v>
      </c>
      <c r="EY370" s="19" t="s">
        <v>283</v>
      </c>
      <c r="EZ370" s="672" t="s">
        <v>283</v>
      </c>
      <c r="FA370" s="672"/>
      <c r="FB370" s="672">
        <f>IF(Duombaze!EZ370="",0,INDEX(DU!I:I,MATCH(Duombaze!EZ370,DU!A:A,0),1))+IF(Duombaze!FA370="",0,INDEX(DU!I:I,MATCH(Duombaze!FA370,DU!A:A,0),1))</f>
        <v>174.982312244897</v>
      </c>
      <c r="FC370" s="19">
        <f>IF(Duombaze!EZ370="",0,INDEX(DU!K:K,MATCH(Duombaze!EZ370,DU!A:A,0),1))+IF(Duombaze!FA370="",0,INDEX(DU!K:K,MATCH(Duombaze!FA370,DU!A:A,0),1))</f>
        <v>14.49</v>
      </c>
      <c r="FD370" s="19"/>
      <c r="FE370" s="19"/>
      <c r="FF370" s="19"/>
      <c r="FG370" s="19"/>
      <c r="FH370" s="19"/>
      <c r="FI370" s="19" t="s">
        <v>1581</v>
      </c>
      <c r="FJ370" s="19"/>
      <c r="FK370" s="19"/>
      <c r="FL370" s="18" t="s">
        <v>1780</v>
      </c>
      <c r="FM370" s="671"/>
      <c r="FN370" s="671"/>
      <c r="FO370" s="671"/>
      <c r="FP370" s="671"/>
      <c r="FQ370" s="671">
        <f>IF(Duombaze!FM370="",0,INDEX(DU!I:I,MATCH(Duombaze!FM370,DU!A:A,0),1))+IF(Duombaze!FN370="",0,INDEX(DU!I:I,MATCH(Duombaze!FN370,DU!A:A,0),1))+IF(Duombaze!FO370="",0,INDEX(DU!I:I,MATCH(Duombaze!FO370,DU!A:A,0),1))+IF(Duombaze!FP370="",0,INDEX(DU!I:I,MATCH(Duombaze!FP370,DU!A:A,0),1))</f>
        <v>0</v>
      </c>
      <c r="FR370" s="671">
        <f>IF(Duombaze!FM370="",0,INDEX(DU!K:K,MATCH(Duombaze!FM370,DU!A:A,0),1))+IF(Duombaze!FN370="",0,INDEX(DU!K:K,MATCH(Duombaze!FN370,DU!A:A,0),1))+IF(Duombaze!FO370="",0,INDEX(DU!K:K,MATCH(Duombaze!FO370,DU!A:A,0),1))+IF(Duombaze!FP370="",0,INDEX(DU!K:K,MATCH(Duombaze!FP370,DU!A:A,0),1))</f>
        <v>0</v>
      </c>
      <c r="FT370" s="19" t="s">
        <v>719</v>
      </c>
      <c r="FU370" s="19" t="s">
        <v>510</v>
      </c>
      <c r="FY370" s="19" t="str">
        <f>FY183</f>
        <v>Stabdžių išvadai dviejų kontūrų</v>
      </c>
      <c r="FZ370" s="19" t="str">
        <f>IF(FY370&lt;&gt;"",A369&amp;" "&amp;C369&amp;" "&amp;FY370,"")</f>
        <v>2 SPT14U Stabdžių išvadai dviejų kontūrų</v>
      </c>
      <c r="GA370" s="19" t="str">
        <f>GA183</f>
        <v>ZU30ASPC14SI2K + ZC10ASPATSIJ2K</v>
      </c>
    </row>
    <row r="371" spans="1:183" s="20" customFormat="1" ht="28.9" customHeight="1" x14ac:dyDescent="0.25">
      <c r="A371" s="41">
        <v>4</v>
      </c>
      <c r="B371" s="41" t="s">
        <v>790</v>
      </c>
      <c r="C371" s="16" t="s">
        <v>2</v>
      </c>
      <c r="D371" s="19"/>
      <c r="E371" s="17" t="str">
        <f t="shared" si="177"/>
        <v/>
      </c>
      <c r="F371" s="19"/>
      <c r="G371" s="639"/>
      <c r="H371" s="639"/>
      <c r="I371" s="639"/>
      <c r="J371" s="639"/>
      <c r="K371" s="639"/>
      <c r="L371" s="639"/>
      <c r="M371" s="639"/>
      <c r="N371" s="639"/>
      <c r="O371" s="639"/>
      <c r="P371" s="639">
        <f>IF(Duombaze!G371="",0,INDEX(DU!I:I,MATCH(Duombaze!G371,DU!A:A,0),1))+IF(Duombaze!H371="",0,INDEX(DU!I:I,MATCH(Duombaze!H371,DU!A:A,0),1))+IF(Duombaze!I371="",0,INDEX(DU!I:I,MATCH(Duombaze!I371,DU!A:A,0),1))+IF(Duombaze!J371="",0,INDEX(DU!I:I,MATCH(Duombaze!J371,DU!A:A,0),1))+IF(Duombaze!K371="",0,INDEX(DU!I:I,MATCH(Duombaze!K371,DU!A:A,0),1))+IF(Duombaze!L371="",0,INDEX(DU!I:I,MATCH(Duombaze!L371,DU!A:A,0),1))+IF(Duombaze!M371="",0,INDEX(DU!I:I,MATCH(Duombaze!M371,DU!A:A,0),1))+IF(Duombaze!N371="",0,INDEX(DU!I:I,MATCH(Duombaze!N371,DU!A:A,0),1))+IF(Duombaze!O371="",0,INDEX(DU!I:I,MATCH(Duombaze!O371,DU!A:A,0),1))</f>
        <v>0</v>
      </c>
      <c r="Q371" s="638">
        <f>IF(Duombaze!G371="",0,INDEX(DU!K:K,MATCH(Duombaze!G371,DU!A:A,0),1))+IF(Duombaze!H371="",0,INDEX(DU!K:K,MATCH(Duombaze!H371,DU!A:A,0),1))+IF(Duombaze!I371="",0,INDEX(DU!K:K,MATCH(Duombaze!I371,DU!A:A,0),1))+IF(Duombaze!J371="",0,INDEX(DU!K:K,MATCH(Duombaze!J371,DU!A:A,0),1))+IF(Duombaze!K371="",0,INDEX(DU!K:K,MATCH(Duombaze!K371,DU!A:A,0),1))+IF(Duombaze!L371="",0,INDEX(DU!K:K,MATCH(Duombaze!L371,DU!A:A,0),1))+IF(Duombaze!M371="",0,INDEX(DU!K:K,MATCH(Duombaze!M371,DU!A:A,0),1))+IF(Duombaze!N371="",0,INDEX(DU!K:K,MATCH(Duombaze!N371,DU!A:A,0),1))+IF(Duombaze!O371="",0,INDEX(DU!K:K,MATCH(Duombaze!O371,DU!A:A,0),1))</f>
        <v>0</v>
      </c>
      <c r="R371" s="19"/>
      <c r="S371" s="52"/>
      <c r="T371" s="881"/>
      <c r="U371" s="17">
        <f>IF(Duombaze!T371="",0,INDEX(DU!I:I,MATCH(Duombaze!T371,DU!A:A,0),1))</f>
        <v>0</v>
      </c>
      <c r="V371" s="17">
        <f>IF(Duombaze!T371="",0,INDEX(DU!K:K,MATCH(Duombaze!T371,DU!A:A,0),1))</f>
        <v>0</v>
      </c>
      <c r="W371" s="19"/>
      <c r="X371" s="19"/>
      <c r="Y371" s="134"/>
      <c r="Z371" s="65"/>
      <c r="AA371" s="17" t="str">
        <f t="shared" si="164"/>
        <v/>
      </c>
      <c r="AB371" s="19"/>
      <c r="AC371" s="19">
        <f>IF(Duombaze!AB371="",0,INDEX(DU!I:I,MATCH(Duombaze!AB371,DU!A:A,0),1))</f>
        <v>0</v>
      </c>
      <c r="AD371" s="25">
        <f>IF(Duombaze!AB371="",0,INDEX(DU!K:K,MATCH(Duombaze!AB371,DU!A:A,0),1))</f>
        <v>0</v>
      </c>
      <c r="AE371" s="19"/>
      <c r="AF371" s="19"/>
      <c r="AG371" s="19"/>
      <c r="AH371" s="17" t="str">
        <f t="shared" si="166"/>
        <v/>
      </c>
      <c r="AI371" s="19"/>
      <c r="AJ371" s="639"/>
      <c r="AK371" s="639"/>
      <c r="AL371" s="639"/>
      <c r="AM371" s="639">
        <f>IF(Duombaze!AJ371="",0,INDEX(DU!I:I,MATCH(Duombaze!AJ371,DU!A:A,0),1))+IF(Duombaze!AK371="",0,INDEX(DU!I:I,MATCH(Duombaze!AK371,DU!A:A,0),1))+IF(Duombaze!AL371="",0,INDEX(DU!I:I,MATCH(Duombaze!AL371,DU!A:A,0),1))</f>
        <v>0</v>
      </c>
      <c r="AN371" s="639">
        <f>IF(Duombaze!AJ371="",0,INDEX(DU!K:K,MATCH(Duombaze!AJ371,DU!A:A,0),1))+IF(Duombaze!AK371="",0,INDEX(DU!K:K,MATCH(Duombaze!AK371,DU!A:A,0),1))+IF(Duombaze!AL371="",0,INDEX(DU!K:K,MATCH(Duombaze!AL371,DU!A:A,0),1))</f>
        <v>0</v>
      </c>
      <c r="AO371" s="19"/>
      <c r="AP371" s="19"/>
      <c r="AQ371" s="19" t="s">
        <v>695</v>
      </c>
      <c r="AR371" s="17" t="str">
        <f t="shared" si="170"/>
        <v>4 SPT14U Pagrindo hidraulines jungtys+Kėbulo išvertimo išvadas+Hidrauliniai valdymo išvadai</v>
      </c>
      <c r="AS371" s="19" t="s">
        <v>8365</v>
      </c>
      <c r="AT371" s="639" t="s">
        <v>506</v>
      </c>
      <c r="AU371" s="639" t="s">
        <v>2979</v>
      </c>
      <c r="AV371" s="639" t="s">
        <v>2962</v>
      </c>
      <c r="AW371" s="639" t="s">
        <v>2968</v>
      </c>
      <c r="AX371" s="639" t="s">
        <v>2960</v>
      </c>
      <c r="AY371" s="639"/>
      <c r="AZ371" s="639"/>
      <c r="BA371" s="639"/>
      <c r="BB371" s="639"/>
      <c r="BC371" s="639">
        <f>IF(Duombaze!AT371="",0,INDEX(DU!I:I,MATCH(Duombaze!AT371,DU!A:A,0),1))+IF(Duombaze!AU371="",0,INDEX(DU!I:I,MATCH(Duombaze!AU371,DU!A:A,0),1))+IF(Duombaze!AV371="",0,INDEX(DU!I:I,MATCH(Duombaze!AV371,DU!A:A,0),1))+IF(Duombaze!AW371="",0,INDEX(DU!I:I,MATCH(Duombaze!AW371,DU!A:A,0),1))+IF(Duombaze!AX371="",0,INDEX(DU!I:I,MATCH(Duombaze!AX371,DU!A:A,0),1))+IF(Duombaze!AY371="",0,INDEX(DU!I:I,MATCH(Duombaze!AY371,DU!A:A,0),1))+IF(Duombaze!AZ371="",0,INDEX(DU!I:I,MATCH(Duombaze!AZ371,DU!A:A,0),1))+IF(Duombaze!BA371="",0,INDEX(DU!I:I,MATCH(Duombaze!BA371,DU!A:A,0),1))+IF(Duombaze!BB371="",0,INDEX(DU!I:I,MATCH(Duombaze!BB371,DU!A:A,0),1))</f>
        <v>145.58779999999999</v>
      </c>
      <c r="BD371" s="638">
        <f>IF(Duombaze!AT371="",0,INDEX(DU!K:K,MATCH(Duombaze!AT371,DU!A:A,0),1))+IF(Duombaze!AU371="",0,INDEX(DU!K:K,MATCH(Duombaze!AU371,DU!A:A,0),1))+IF(Duombaze!AV371="",0,INDEX(DU!K:K,MATCH(Duombaze!AV371,DU!A:A,0),1))+IF(Duombaze!AW371="",0,INDEX(DU!K:K,MATCH(Duombaze!AW371,DU!A:A,0),1))+IF(Duombaze!AX371="",0,INDEX(DU!K:K,MATCH(Duombaze!AX371,DU!A:A,0),1))+IF(Duombaze!AY371="",0,INDEX(DU!K:K,MATCH(Duombaze!AY371,DU!A:A,0),1))+IF(Duombaze!AZ371="",0,INDEX(DU!K:K,MATCH(Duombaze!AZ371,DU!A:A,0),1))+IF(Duombaze!BA371="",0,INDEX(DU!K:K,MATCH(Duombaze!BA371,DU!A:A,0),1))+IF(Duombaze!BB371="",0,INDEX(DU!K:K,MATCH(Duombaze!BB371,DU!A:A,0),1))</f>
        <v>17.38</v>
      </c>
      <c r="BE371" s="19"/>
      <c r="BF371" s="19"/>
      <c r="BG371" s="65" t="s">
        <v>1854</v>
      </c>
      <c r="BH371" s="17" t="str">
        <f>IF(BG371&lt;&gt;"",A371&amp;" "&amp;C371&amp;" "&amp;"CERT167 "&amp;BG371,"")</f>
        <v>4 SPT14U CERT167 Pneumatiniai st. 2 konturų Wabco su automatiniu LSV 0,4s.</v>
      </c>
      <c r="BI371" s="17" t="s">
        <v>2858</v>
      </c>
      <c r="BJ371" s="638" t="s">
        <v>2858</v>
      </c>
      <c r="BK371" s="638"/>
      <c r="BL371" s="638"/>
      <c r="BM371" s="638">
        <f>IF(Duombaze!BJ371="",0,INDEX(DU!I:I,MATCH(Duombaze!BJ371,DU!A:A,0),1))+IF(Duombaze!BK371="",0,INDEX(DU!I:I,MATCH(Duombaze!BK371,DU!A:A,0),1))+IF(Duombaze!BL371="",0,INDEX(DU!I:I,MATCH(Duombaze!BL371,DU!A:A,0),1))</f>
        <v>637.70007499999895</v>
      </c>
      <c r="BN371" s="638">
        <f>IF(Duombaze!BJ371="",0,INDEX(DU!K:K,MATCH(Duombaze!BJ371,DU!A:A,0),1))+IF(Duombaze!BK371="",0,INDEX(DU!K:K,MATCH(Duombaze!BK371,DU!A:A,0),1))+IF(Duombaze!BL371="",0,INDEX(DU!K:K,MATCH(Duombaze!BL371,DU!A:A,0),1))</f>
        <v>70.61</v>
      </c>
      <c r="BO371" s="17"/>
      <c r="BP371" s="17"/>
      <c r="BQ371" s="19" t="s">
        <v>290</v>
      </c>
      <c r="BR371" s="19" t="str">
        <f t="shared" si="178"/>
        <v>4 SPT14U Stabdžių išvadai dviejų kontūrų</v>
      </c>
      <c r="BS371" s="19" t="s">
        <v>2263</v>
      </c>
      <c r="BT371" s="19" t="s">
        <v>3037</v>
      </c>
      <c r="BU371" s="19">
        <v>23705201</v>
      </c>
      <c r="BV371" s="19"/>
      <c r="BW371" s="19">
        <f>IF(Duombaze!BT371="",0,INDEX(DU!I:I,MATCH(Duombaze!BT371,DU!A:A,0),1))+IF(Duombaze!BU371="",0,INDEX(DU!I:I,MATCH(Duombaze!BU371,DU!A:A,0),1))+IF(Duombaze!BV371="",0,INDEX(DU!I:I,MATCH(Duombaze!BV371,DU!A:A,0),1))</f>
        <v>53.779853333333328</v>
      </c>
      <c r="BX371" s="19">
        <f>IF(Duombaze!BT371="",0,INDEX(DU!K:K,MATCH(Duombaze!BT371,DU!A:A,0),1))+IF(Duombaze!BU371="",0,INDEX(DU!K:K,MATCH(Duombaze!BU371,DU!A:A,0),1))+IF(Duombaze!BV371="",0,INDEX(DU!K:K,MATCH(Duombaze!BV371,DU!A:A,0),1))</f>
        <v>17.41</v>
      </c>
      <c r="BY371" s="19"/>
      <c r="BZ371" s="19"/>
      <c r="CA371" s="19"/>
      <c r="CB371" s="19" t="str">
        <f t="shared" ref="CB371:CB390" si="181">IF(CA371&lt;&gt;"",A371&amp;" "&amp;C371&amp;" "&amp;CA371,"")</f>
        <v/>
      </c>
      <c r="CC371" s="19"/>
      <c r="CD371" s="19">
        <f>IF(Duombaze!CC371="",0,INDEX(DU!I:I,MATCH(Duombaze!CC371,DU!A:A,0),1))</f>
        <v>0</v>
      </c>
      <c r="CE371" s="17">
        <f>IF(Duombaze!CC371="",0,INDEX(DU!K:K,MATCH(Duombaze!CC371,DU!A:A,0),1))</f>
        <v>0</v>
      </c>
      <c r="CF371" s="19"/>
      <c r="CG371" s="19"/>
      <c r="CH371" s="19"/>
      <c r="CI371" s="17" t="str">
        <f t="shared" si="172"/>
        <v/>
      </c>
      <c r="CJ371" s="19"/>
      <c r="CK371" s="19">
        <f>IF(Duombaze!CJ371="",0,INDEX(DU!I:I,MATCH(Duombaze!CJ371,DU!A:A,0),1))</f>
        <v>0</v>
      </c>
      <c r="CL371" s="17">
        <f>IF(Duombaze!CJ371="",0,INDEX(DU!K:K,MATCH(Duombaze!CJ371,DU!A:A,0),1))</f>
        <v>0</v>
      </c>
      <c r="CM371" s="19"/>
      <c r="CN371" s="19"/>
      <c r="CO371" s="19"/>
      <c r="CP371" s="17" t="str">
        <f t="shared" si="173"/>
        <v/>
      </c>
      <c r="CQ371" s="19"/>
      <c r="CR371" s="639"/>
      <c r="CS371" s="639"/>
      <c r="CT371" s="639">
        <f>IF(Duombaze!CR371="",0,INDEX(DU!I:I,MATCH(Duombaze!CR371,DU!A:A,0),1))+IF(Duombaze!CS371="",0,INDEX(DU!I:I,MATCH(Duombaze!CS371,DU!A:A,0),1))</f>
        <v>0</v>
      </c>
      <c r="CU371" s="19">
        <f>IF(Duombaze!CR371="",0,INDEX(DU!K:K,MATCH(Duombaze!CR371,DU!A:A,0),1))+IF(Duombaze!CS371="",0,INDEX(DU!K:K,MATCH(Duombaze!CS371,DU!A:A,0),1))</f>
        <v>0</v>
      </c>
      <c r="CV371" s="19"/>
      <c r="CW371" s="19"/>
      <c r="CX371" s="19"/>
      <c r="CY371" s="17" t="str">
        <f t="shared" si="180"/>
        <v/>
      </c>
      <c r="CZ371" s="19"/>
      <c r="DA371" s="672"/>
      <c r="DB371" s="672"/>
      <c r="DC371" s="672">
        <f>IF(Duombaze!DA371="",0,INDEX(DU!I:I,MATCH(Duombaze!DA371,DU!A:A,0),1))+IF(Duombaze!DB371="",0,INDEX(DU!I:I,MATCH(Duombaze!DB371,DU!A:A,0),1))</f>
        <v>0</v>
      </c>
      <c r="DD371" s="19">
        <f>IF(Duombaze!DA371="",0,INDEX(DU!K:K,MATCH(Duombaze!DA371,DU!A:A,0),1))+IF(Duombaze!DB371="",0,INDEX(DU!K:K,MATCH(Duombaze!DB371,DU!A:A,0),1))</f>
        <v>0</v>
      </c>
      <c r="DE371" s="19"/>
      <c r="DF371" s="19"/>
      <c r="DG371" s="19"/>
      <c r="DH371" s="19" t="str">
        <f t="shared" si="174"/>
        <v/>
      </c>
      <c r="DI371" s="19"/>
      <c r="DJ371" s="672"/>
      <c r="DK371" s="678"/>
      <c r="DL371" s="678">
        <f>IF(Duombaze!DJ371="",0,INDEX(DU!I:I,MATCH(Duombaze!DJ371,DU!A:A,0),1))+IF(Duombaze!DK371="",0,INDEX(DU!I:I,MATCH(Duombaze!DK371,DU!A:A,0),1))</f>
        <v>0</v>
      </c>
      <c r="DM371" s="19">
        <f>IF(Duombaze!DJ371="",0,INDEX(DU!K:K,MATCH(Duombaze!DJ371,DU!A:A,0),1))+IF(Duombaze!DK371="",0,INDEX(DU!K:K,MATCH(Duombaze!DK371,DU!A:A,0),1))</f>
        <v>0</v>
      </c>
      <c r="DN371" s="52"/>
      <c r="DO371" s="52"/>
      <c r="DP371" s="86" t="s">
        <v>2891</v>
      </c>
      <c r="DQ371" s="17" t="str">
        <f>IF(DP371&lt;&gt;"",A371&amp;" "&amp;C371&amp;" "&amp;"CERT167 "&amp;DP371,"")</f>
        <v>4 SPT14U CERT167 Gale apvalūs LED žibintai + pilnas LED (N. Danija) + atšvaitai</v>
      </c>
      <c r="DR371" s="87" t="s">
        <v>2844</v>
      </c>
      <c r="DS371" s="692" t="s">
        <v>2793</v>
      </c>
      <c r="DT371" s="692" t="s">
        <v>3049</v>
      </c>
      <c r="DU371" s="692"/>
      <c r="DV371" s="692"/>
      <c r="DW371" s="692">
        <f>IF(Duombaze!DS371="",0,INDEX(DU!I:I,MATCH(Duombaze!DS371,DU!A:A,0),1))+IF(Duombaze!DT371="",0,INDEX(DU!I:I,MATCH(Duombaze!DT371,DU!A:A,0),1))+IF(Duombaze!DU371="",0,INDEX(DU!I:I,MATCH(Duombaze!DU371,DU!A:A,0),1))+IF(Duombaze!DV371="",0,INDEX(DU!I:I,MATCH(Duombaze!DV371,DU!A:A,0),1))</f>
        <v>201.42527058823501</v>
      </c>
      <c r="DX371" s="638">
        <f>IF(Duombaze!DS371="",0,INDEX(DU!K:K,MATCH(Duombaze!DS371,DU!A:A,0),1))+IF(Duombaze!DT371="",0,INDEX(DU!K:K,MATCH(Duombaze!DT371,DU!A:A,0),1))+IF(Duombaze!DU371="",0,INDEX(DU!K:K,MATCH(Duombaze!DU371,DU!A:A,0),1))+IF(Duombaze!DV371="",0,INDEX(DU!K:KH,MATCH(Duombaze!DV371,DU!A:A,0),1))</f>
        <v>77.34</v>
      </c>
      <c r="DY371" s="65"/>
      <c r="DZ371" s="65"/>
      <c r="EA371" s="19" t="str">
        <f>EA443</f>
        <v>Mechaninis sukabintuvas Scharmullr</v>
      </c>
      <c r="EB371" s="19" t="str">
        <f t="shared" si="160"/>
        <v>4 SPT14U Mechaninis sukabintuvas Scharmullr</v>
      </c>
      <c r="EC371" s="19" t="str">
        <f>EC443</f>
        <v>ZP60AMSSCHARM0</v>
      </c>
      <c r="ED371" s="19">
        <f>IF(Duombaze!EC371="",0,INDEX(DU!I:I,MATCH(Duombaze!EC371,DU!A:A,0),1))</f>
        <v>127.9676</v>
      </c>
      <c r="EE371" s="638">
        <f>IF(Duombaze!EC371="",0,INDEX(DU!K:K,MATCH(Duombaze!EC371,DU!A:A,0),1))</f>
        <v>0.75</v>
      </c>
      <c r="EF371" s="19"/>
      <c r="EG371" s="19"/>
      <c r="EH371" s="19" t="s">
        <v>726</v>
      </c>
      <c r="EI371" s="17" t="str">
        <f t="shared" si="169"/>
        <v>4 SPT14U Lipdukai universal. + Konekesko logo</v>
      </c>
      <c r="EJ371" s="19" t="s">
        <v>505</v>
      </c>
      <c r="EK371" s="672" t="s">
        <v>504</v>
      </c>
      <c r="EL371" s="672" t="s">
        <v>3050</v>
      </c>
      <c r="EM371" s="672"/>
      <c r="EN371" s="692">
        <f>IF(Duombaze!EK371="",0,INDEX(DU!I:I,MATCH(Duombaze!EK371,DU!A:A,0),1))+IF(Duombaze!EL371="",0,INDEX(DU!I:I,MATCH(Duombaze!EL371,DU!A:A,0),1))+IF(Duombaze!EM371="",0,INDEX(DU!I:I,MATCH(Duombaze!EM371,DU!A:A,0),1))</f>
        <v>14.617560000000001</v>
      </c>
      <c r="EO371" s="19">
        <f>IF(Duombaze!EK371="",0,INDEX(DU!K:K,MATCH(Duombaze!EK371,DU!A:A,0),1))+IF(Duombaze!EL371="",0,INDEX(DU!K:K,MATCH(Duombaze!EL371,DU!A:A,0),1))+IF(Duombaze!EM371="",0,INDEX(DU!K:K,MATCH(Duombaze!EM371,DU!A:A,0),1))</f>
        <v>0</v>
      </c>
      <c r="EP371" s="65"/>
      <c r="EQ371" s="19"/>
      <c r="ER371" s="19"/>
      <c r="ES371" s="17" t="str">
        <f t="shared" si="161"/>
        <v/>
      </c>
      <c r="ET371" s="19"/>
      <c r="EU371" s="19"/>
      <c r="EV371" s="19"/>
      <c r="EW371" s="19" t="s">
        <v>759</v>
      </c>
      <c r="EX371" s="19" t="str">
        <f t="shared" si="163"/>
        <v>4 SPT14U Purvasaugių komplektas 445 ratams (pilni 1/4)</v>
      </c>
      <c r="EY371" s="19" t="s">
        <v>514</v>
      </c>
      <c r="EZ371" s="672" t="s">
        <v>514</v>
      </c>
      <c r="FA371" s="672"/>
      <c r="FB371" s="672">
        <f>IF(Duombaze!EZ371="",0,INDEX(DU!I:I,MATCH(Duombaze!EZ371,DU!A:A,0),1))+IF(Duombaze!FA371="",0,INDEX(DU!I:I,MATCH(Duombaze!FA371,DU!A:A,0),1))</f>
        <v>74.108000000000004</v>
      </c>
      <c r="FC371" s="19">
        <f>IF(Duombaze!EZ371="",0,INDEX(DU!K:K,MATCH(Duombaze!EZ371,DU!A:A,0),1))+IF(Duombaze!FA371="",0,INDEX(DU!K:K,MATCH(Duombaze!FA371,DU!A:A,0),1))</f>
        <v>0</v>
      </c>
      <c r="FD371" s="19"/>
      <c r="FE371" s="19"/>
      <c r="FF371" s="19"/>
      <c r="FG371" s="19"/>
      <c r="FH371" s="19"/>
      <c r="FI371" s="19" t="s">
        <v>1582</v>
      </c>
      <c r="FJ371" s="19"/>
      <c r="FK371" s="19"/>
      <c r="FL371" s="18" t="s">
        <v>1781</v>
      </c>
      <c r="FM371" s="671"/>
      <c r="FN371" s="671"/>
      <c r="FO371" s="671"/>
      <c r="FP371" s="671"/>
      <c r="FQ371" s="671">
        <f>IF(Duombaze!FM371="",0,INDEX(DU!I:I,MATCH(Duombaze!FM371,DU!A:A,0),1))+IF(Duombaze!FN371="",0,INDEX(DU!I:I,MATCH(Duombaze!FN371,DU!A:A,0),1))+IF(Duombaze!FO371="",0,INDEX(DU!I:I,MATCH(Duombaze!FO371,DU!A:A,0),1))+IF(Duombaze!FP371="",0,INDEX(DU!I:I,MATCH(Duombaze!FP371,DU!A:A,0),1))</f>
        <v>0</v>
      </c>
      <c r="FR371" s="671">
        <f>IF(Duombaze!FM371="",0,INDEX(DU!K:K,MATCH(Duombaze!FM371,DU!A:A,0),1))+IF(Duombaze!FN371="",0,INDEX(DU!K:K,MATCH(Duombaze!FN371,DU!A:A,0),1))+IF(Duombaze!FO371="",0,INDEX(DU!K:K,MATCH(Duombaze!FO371,DU!A:A,0),1))+IF(Duombaze!FP371="",0,INDEX(DU!K:K,MATCH(Duombaze!FP371,DU!A:A,0),1))</f>
        <v>0</v>
      </c>
      <c r="FY371" s="19" t="s">
        <v>290</v>
      </c>
      <c r="FZ371" s="19" t="str">
        <f>IF(FY371&lt;&gt;"",A374&amp;" "&amp;C374&amp;" "&amp;FY371,"")</f>
        <v>7 SPT14U Stabdžių išvadai dviejų kontūrų</v>
      </c>
      <c r="GA371" s="19" t="s">
        <v>2123</v>
      </c>
    </row>
    <row r="372" spans="1:183" s="20" customFormat="1" ht="23.45" customHeight="1" x14ac:dyDescent="0.25">
      <c r="A372" s="41">
        <v>5</v>
      </c>
      <c r="B372" s="41" t="s">
        <v>790</v>
      </c>
      <c r="C372" s="16" t="s">
        <v>2</v>
      </c>
      <c r="D372" s="19"/>
      <c r="E372" s="17" t="str">
        <f t="shared" si="177"/>
        <v/>
      </c>
      <c r="F372" s="19"/>
      <c r="G372" s="639"/>
      <c r="H372" s="639"/>
      <c r="I372" s="639"/>
      <c r="J372" s="639"/>
      <c r="K372" s="639"/>
      <c r="L372" s="639"/>
      <c r="M372" s="639"/>
      <c r="N372" s="639"/>
      <c r="O372" s="639"/>
      <c r="P372" s="639">
        <f>IF(Duombaze!G372="",0,INDEX(DU!I:I,MATCH(Duombaze!G372,DU!A:A,0),1))+IF(Duombaze!H372="",0,INDEX(DU!I:I,MATCH(Duombaze!H372,DU!A:A,0),1))+IF(Duombaze!I372="",0,INDEX(DU!I:I,MATCH(Duombaze!I372,DU!A:A,0),1))+IF(Duombaze!J372="",0,INDEX(DU!I:I,MATCH(Duombaze!J372,DU!A:A,0),1))+IF(Duombaze!K372="",0,INDEX(DU!I:I,MATCH(Duombaze!K372,DU!A:A,0),1))+IF(Duombaze!L372="",0,INDEX(DU!I:I,MATCH(Duombaze!L372,DU!A:A,0),1))+IF(Duombaze!M372="",0,INDEX(DU!I:I,MATCH(Duombaze!M372,DU!A:A,0),1))+IF(Duombaze!N372="",0,INDEX(DU!I:I,MATCH(Duombaze!N372,DU!A:A,0),1))+IF(Duombaze!O372="",0,INDEX(DU!I:I,MATCH(Duombaze!O372,DU!A:A,0),1))</f>
        <v>0</v>
      </c>
      <c r="Q372" s="638">
        <f>IF(Duombaze!G372="",0,INDEX(DU!K:K,MATCH(Duombaze!G372,DU!A:A,0),1))+IF(Duombaze!H372="",0,INDEX(DU!K:K,MATCH(Duombaze!H372,DU!A:A,0),1))+IF(Duombaze!I372="",0,INDEX(DU!K:K,MATCH(Duombaze!I372,DU!A:A,0),1))+IF(Duombaze!J372="",0,INDEX(DU!K:K,MATCH(Duombaze!J372,DU!A:A,0),1))+IF(Duombaze!K372="",0,INDEX(DU!K:K,MATCH(Duombaze!K372,DU!A:A,0),1))+IF(Duombaze!L372="",0,INDEX(DU!K:K,MATCH(Duombaze!L372,DU!A:A,0),1))+IF(Duombaze!M372="",0,INDEX(DU!K:K,MATCH(Duombaze!M372,DU!A:A,0),1))+IF(Duombaze!N372="",0,INDEX(DU!K:K,MATCH(Duombaze!N372,DU!A:A,0),1))+IF(Duombaze!O372="",0,INDEX(DU!K:K,MATCH(Duombaze!O372,DU!A:A,0),1))</f>
        <v>0</v>
      </c>
      <c r="R372" s="19"/>
      <c r="S372" s="52"/>
      <c r="T372" s="881"/>
      <c r="U372" s="17">
        <f>IF(Duombaze!T372="",0,INDEX(DU!I:I,MATCH(Duombaze!T372,DU!A:A,0),1))</f>
        <v>0</v>
      </c>
      <c r="V372" s="17">
        <f>IF(Duombaze!T372="",0,INDEX(DU!K:K,MATCH(Duombaze!T372,DU!A:A,0),1))</f>
        <v>0</v>
      </c>
      <c r="W372" s="19"/>
      <c r="X372" s="19"/>
      <c r="Y372" s="134"/>
      <c r="Z372" s="65"/>
      <c r="AA372" s="17" t="str">
        <f t="shared" si="164"/>
        <v/>
      </c>
      <c r="AB372" s="19"/>
      <c r="AC372" s="19">
        <f>IF(Duombaze!AB372="",0,INDEX(DU!I:I,MATCH(Duombaze!AB372,DU!A:A,0),1))</f>
        <v>0</v>
      </c>
      <c r="AD372" s="25">
        <f>IF(Duombaze!AB372="",0,INDEX(DU!K:K,MATCH(Duombaze!AB372,DU!A:A,0),1))</f>
        <v>0</v>
      </c>
      <c r="AE372" s="19"/>
      <c r="AF372" s="19"/>
      <c r="AG372" s="19"/>
      <c r="AH372" s="17" t="str">
        <f t="shared" si="166"/>
        <v/>
      </c>
      <c r="AI372" s="19"/>
      <c r="AJ372" s="639"/>
      <c r="AK372" s="639"/>
      <c r="AL372" s="639"/>
      <c r="AM372" s="639">
        <f>IF(Duombaze!AJ372="",0,INDEX(DU!I:I,MATCH(Duombaze!AJ372,DU!A:A,0),1))+IF(Duombaze!AK372="",0,INDEX(DU!I:I,MATCH(Duombaze!AK372,DU!A:A,0),1))+IF(Duombaze!AL372="",0,INDEX(DU!I:I,MATCH(Duombaze!AL372,DU!A:A,0),1))</f>
        <v>0</v>
      </c>
      <c r="AN372" s="639">
        <f>IF(Duombaze!AJ372="",0,INDEX(DU!K:K,MATCH(Duombaze!AJ372,DU!A:A,0),1))+IF(Duombaze!AK372="",0,INDEX(DU!K:K,MATCH(Duombaze!AK372,DU!A:A,0),1))+IF(Duombaze!AL372="",0,INDEX(DU!K:K,MATCH(Duombaze!AL372,DU!A:A,0),1))</f>
        <v>0</v>
      </c>
      <c r="AO372" s="19"/>
      <c r="AP372" s="19"/>
      <c r="AQ372" s="19"/>
      <c r="AR372" s="17" t="str">
        <f t="shared" si="170"/>
        <v/>
      </c>
      <c r="AS372" s="19"/>
      <c r="AT372" s="639"/>
      <c r="AU372" s="639"/>
      <c r="AV372" s="639"/>
      <c r="AW372" s="639"/>
      <c r="AX372" s="639"/>
      <c r="AY372" s="639"/>
      <c r="AZ372" s="639"/>
      <c r="BA372" s="639"/>
      <c r="BB372" s="639"/>
      <c r="BC372" s="639">
        <f>IF(Duombaze!AT372="",0,INDEX(DU!I:I,MATCH(Duombaze!AT372,DU!A:A,0),1))+IF(Duombaze!AU372="",0,INDEX(DU!I:I,MATCH(Duombaze!AU372,DU!A:A,0),1))+IF(Duombaze!AV372="",0,INDEX(DU!I:I,MATCH(Duombaze!AV372,DU!A:A,0),1))+IF(Duombaze!AW372="",0,INDEX(DU!I:I,MATCH(Duombaze!AW372,DU!A:A,0),1))+IF(Duombaze!AX372="",0,INDEX(DU!I:I,MATCH(Duombaze!AX372,DU!A:A,0),1))+IF(Duombaze!AY372="",0,INDEX(DU!I:I,MATCH(Duombaze!AY372,DU!A:A,0),1))+IF(Duombaze!AZ372="",0,INDEX(DU!I:I,MATCH(Duombaze!AZ372,DU!A:A,0),1))+IF(Duombaze!BA372="",0,INDEX(DU!I:I,MATCH(Duombaze!BA372,DU!A:A,0),1))+IF(Duombaze!BB372="",0,INDEX(DU!I:I,MATCH(Duombaze!BB372,DU!A:A,0),1))</f>
        <v>0</v>
      </c>
      <c r="BD372" s="638">
        <f>IF(Duombaze!AT372="",0,INDEX(DU!K:K,MATCH(Duombaze!AT372,DU!A:A,0),1))+IF(Duombaze!AU372="",0,INDEX(DU!K:K,MATCH(Duombaze!AU372,DU!A:A,0),1))+IF(Duombaze!AV372="",0,INDEX(DU!K:K,MATCH(Duombaze!AV372,DU!A:A,0),1))+IF(Duombaze!AW372="",0,INDEX(DU!K:K,MATCH(Duombaze!AW372,DU!A:A,0),1))+IF(Duombaze!AX372="",0,INDEX(DU!K:K,MATCH(Duombaze!AX372,DU!A:A,0),1))+IF(Duombaze!AY372="",0,INDEX(DU!K:K,MATCH(Duombaze!AY372,DU!A:A,0),1))+IF(Duombaze!AZ372="",0,INDEX(DU!K:K,MATCH(Duombaze!AZ372,DU!A:A,0),1))+IF(Duombaze!BA372="",0,INDEX(DU!K:K,MATCH(Duombaze!BA372,DU!A:A,0),1))+IF(Duombaze!BB372="",0,INDEX(DU!K:K,MATCH(Duombaze!BB372,DU!A:A,0),1))</f>
        <v>0</v>
      </c>
      <c r="BE372" s="19"/>
      <c r="BF372" s="19"/>
      <c r="BG372" s="20" t="s">
        <v>2696</v>
      </c>
      <c r="BH372" s="17" t="str">
        <f>IF(BG372&lt;&gt;"",A372&amp;" "&amp;C372&amp;" "&amp;"CERT167 "&amp;BG372,"")</f>
        <v>5 SPT14U CERT167 Pneumatiniai stabdžiai WABCO (auto LSV, 2x0,4s, papild. slėgio vožtuvas)</v>
      </c>
      <c r="BI372" s="17" t="s">
        <v>2859</v>
      </c>
      <c r="BJ372" s="638" t="s">
        <v>2858</v>
      </c>
      <c r="BK372" s="638" t="s">
        <v>3003</v>
      </c>
      <c r="BL372" s="638"/>
      <c r="BM372" s="638">
        <f>IF(Duombaze!BJ372="",0,INDEX(DU!I:I,MATCH(Duombaze!BJ372,DU!A:A,0),1))+IF(Duombaze!BK372="",0,INDEX(DU!I:I,MATCH(Duombaze!BK372,DU!A:A,0),1))+IF(Duombaze!BL372="",0,INDEX(DU!I:I,MATCH(Duombaze!BL372,DU!A:A,0),1))</f>
        <v>699.60647499999891</v>
      </c>
      <c r="BN372" s="638">
        <f>IF(Duombaze!BJ372="",0,INDEX(DU!K:K,MATCH(Duombaze!BJ372,DU!A:A,0),1))+IF(Duombaze!BK372="",0,INDEX(DU!K:K,MATCH(Duombaze!BK372,DU!A:A,0),1))+IF(Duombaze!BL372="",0,INDEX(DU!K:K,MATCH(Duombaze!BL372,DU!A:A,0),1))</f>
        <v>74.48</v>
      </c>
      <c r="BO372" s="17"/>
      <c r="BP372" s="17"/>
      <c r="BQ372" s="19" t="s">
        <v>290</v>
      </c>
      <c r="BR372" s="19" t="str">
        <f t="shared" si="178"/>
        <v>5 SPT14U Stabdžių išvadai dviejų kontūrų</v>
      </c>
      <c r="BS372" s="19" t="s">
        <v>2263</v>
      </c>
      <c r="BT372" s="19" t="s">
        <v>3037</v>
      </c>
      <c r="BU372" s="19">
        <v>23705201</v>
      </c>
      <c r="BV372" s="19"/>
      <c r="BW372" s="19">
        <f>IF(Duombaze!BT372="",0,INDEX(DU!I:I,MATCH(Duombaze!BT372,DU!A:A,0),1))+IF(Duombaze!BU372="",0,INDEX(DU!I:I,MATCH(Duombaze!BU372,DU!A:A,0),1))+IF(Duombaze!BV372="",0,INDEX(DU!I:I,MATCH(Duombaze!BV372,DU!A:A,0),1))</f>
        <v>53.779853333333328</v>
      </c>
      <c r="BX372" s="19">
        <f>IF(Duombaze!BT372="",0,INDEX(DU!K:K,MATCH(Duombaze!BT372,DU!A:A,0),1))+IF(Duombaze!BU372="",0,INDEX(DU!K:K,MATCH(Duombaze!BU372,DU!A:A,0),1))+IF(Duombaze!BV372="",0,INDEX(DU!K:K,MATCH(Duombaze!BV372,DU!A:A,0),1))</f>
        <v>17.41</v>
      </c>
      <c r="BY372" s="19"/>
      <c r="BZ372" s="19"/>
      <c r="CA372" s="19"/>
      <c r="CB372" s="19" t="str">
        <f t="shared" si="181"/>
        <v/>
      </c>
      <c r="CC372" s="19"/>
      <c r="CD372" s="19">
        <f>IF(Duombaze!CC372="",0,INDEX(DU!I:I,MATCH(Duombaze!CC372,DU!A:A,0),1))</f>
        <v>0</v>
      </c>
      <c r="CE372" s="17">
        <f>IF(Duombaze!CC372="",0,INDEX(DU!K:K,MATCH(Duombaze!CC372,DU!A:A,0),1))</f>
        <v>0</v>
      </c>
      <c r="CF372" s="19"/>
      <c r="CG372" s="19"/>
      <c r="CH372" s="19"/>
      <c r="CI372" s="17" t="str">
        <f t="shared" si="172"/>
        <v/>
      </c>
      <c r="CJ372" s="19"/>
      <c r="CK372" s="19">
        <f>IF(Duombaze!CJ372="",0,INDEX(DU!I:I,MATCH(Duombaze!CJ372,DU!A:A,0),1))</f>
        <v>0</v>
      </c>
      <c r="CL372" s="17">
        <f>IF(Duombaze!CJ372="",0,INDEX(DU!K:K,MATCH(Duombaze!CJ372,DU!A:A,0),1))</f>
        <v>0</v>
      </c>
      <c r="CM372" s="19"/>
      <c r="CN372" s="19"/>
      <c r="CO372" s="19"/>
      <c r="CP372" s="17" t="str">
        <f t="shared" si="173"/>
        <v/>
      </c>
      <c r="CQ372" s="19"/>
      <c r="CR372" s="639"/>
      <c r="CS372" s="639"/>
      <c r="CT372" s="639">
        <f>IF(Duombaze!CR372="",0,INDEX(DU!I:I,MATCH(Duombaze!CR372,DU!A:A,0),1))+IF(Duombaze!CS372="",0,INDEX(DU!I:I,MATCH(Duombaze!CS372,DU!A:A,0),1))</f>
        <v>0</v>
      </c>
      <c r="CU372" s="19">
        <f>IF(Duombaze!CR372="",0,INDEX(DU!K:K,MATCH(Duombaze!CR372,DU!A:A,0),1))+IF(Duombaze!CS372="",0,INDEX(DU!K:K,MATCH(Duombaze!CS372,DU!A:A,0),1))</f>
        <v>0</v>
      </c>
      <c r="CV372" s="19"/>
      <c r="CW372" s="19"/>
      <c r="CX372" s="19"/>
      <c r="CY372" s="17" t="str">
        <f t="shared" si="180"/>
        <v/>
      </c>
      <c r="CZ372" s="19"/>
      <c r="DA372" s="672"/>
      <c r="DB372" s="672"/>
      <c r="DC372" s="672">
        <f>IF(Duombaze!DA372="",0,INDEX(DU!I:I,MATCH(Duombaze!DA372,DU!A:A,0),1))+IF(Duombaze!DB372="",0,INDEX(DU!I:I,MATCH(Duombaze!DB372,DU!A:A,0),1))</f>
        <v>0</v>
      </c>
      <c r="DD372" s="19">
        <f>IF(Duombaze!DA372="",0,INDEX(DU!K:K,MATCH(Duombaze!DA372,DU!A:A,0),1))+IF(Duombaze!DB372="",0,INDEX(DU!K:K,MATCH(Duombaze!DB372,DU!A:A,0),1))</f>
        <v>0</v>
      </c>
      <c r="DE372" s="19"/>
      <c r="DF372" s="19"/>
      <c r="DG372" s="19"/>
      <c r="DH372" s="19" t="str">
        <f t="shared" si="174"/>
        <v/>
      </c>
      <c r="DI372" s="19"/>
      <c r="DJ372" s="672"/>
      <c r="DK372" s="678"/>
      <c r="DL372" s="678">
        <f>IF(Duombaze!DJ372="",0,INDEX(DU!I:I,MATCH(Duombaze!DJ372,DU!A:A,0),1))+IF(Duombaze!DK372="",0,INDEX(DU!I:I,MATCH(Duombaze!DK372,DU!A:A,0),1))</f>
        <v>0</v>
      </c>
      <c r="DM372" s="19">
        <f>IF(Duombaze!DJ372="",0,INDEX(DU!K:K,MATCH(Duombaze!DJ372,DU!A:A,0),1))+IF(Duombaze!DK372="",0,INDEX(DU!K:K,MATCH(Duombaze!DK372,DU!A:A,0),1))</f>
        <v>0</v>
      </c>
      <c r="DN372" s="52"/>
      <c r="DO372" s="52"/>
      <c r="DP372" s="52"/>
      <c r="DQ372" s="17" t="str">
        <f t="shared" si="175"/>
        <v/>
      </c>
      <c r="DR372" s="65"/>
      <c r="DS372" s="692"/>
      <c r="DT372" s="692"/>
      <c r="DU372" s="692"/>
      <c r="DV372" s="692"/>
      <c r="DW372" s="692">
        <f>IF(Duombaze!DS372="",0,INDEX(DU!I:I,MATCH(Duombaze!DS372,DU!A:A,0),1))+IF(Duombaze!DT372="",0,INDEX(DU!I:I,MATCH(Duombaze!DT372,DU!A:A,0),1))+IF(Duombaze!DU372="",0,INDEX(DU!I:I,MATCH(Duombaze!DU372,DU!A:A,0),1))+IF(Duombaze!DV372="",0,INDEX(DU!I:I,MATCH(Duombaze!DV372,DU!A:A,0),1))</f>
        <v>0</v>
      </c>
      <c r="DX372" s="638">
        <f>IF(Duombaze!DS372="",0,INDEX(DU!K:K,MATCH(Duombaze!DS372,DU!A:A,0),1))+IF(Duombaze!DT372="",0,INDEX(DU!K:K,MATCH(Duombaze!DT372,DU!A:A,0),1))+IF(Duombaze!DU372="",0,INDEX(DU!K:K,MATCH(Duombaze!DU372,DU!A:A,0),1))+IF(Duombaze!DV372="",0,INDEX(DU!K:KH,MATCH(Duombaze!DV372,DU!A:A,0),1))</f>
        <v>0</v>
      </c>
      <c r="DY372" s="65"/>
      <c r="DZ372" s="65"/>
      <c r="EA372" s="19" t="str">
        <f>EA444</f>
        <v>Automatinis sukabintuvas Scharmuller</v>
      </c>
      <c r="EB372" s="19" t="str">
        <f t="shared" si="160"/>
        <v>5 SPT14U Automatinis sukabintuvas Scharmuller</v>
      </c>
      <c r="EC372" s="19" t="str">
        <f>EC444</f>
        <v>ZP30AASSCHARM0</v>
      </c>
      <c r="ED372" s="19">
        <f>IF(Duombaze!EC372="",0,INDEX(DU!I:I,MATCH(Duombaze!EC372,DU!A:A,0),1))</f>
        <v>225.916545454545</v>
      </c>
      <c r="EE372" s="638">
        <f>IF(Duombaze!EC372="",0,INDEX(DU!K:K,MATCH(Duombaze!EC372,DU!A:A,0),1))</f>
        <v>0.57999999999999996</v>
      </c>
      <c r="EF372" s="19"/>
      <c r="EG372" s="19"/>
      <c r="EH372" s="19"/>
      <c r="EI372" s="17" t="str">
        <f t="shared" si="169"/>
        <v/>
      </c>
      <c r="EJ372" s="19"/>
      <c r="EK372" s="672"/>
      <c r="EL372" s="672"/>
      <c r="EM372" s="672"/>
      <c r="EN372" s="692">
        <f>IF(Duombaze!EK372="",0,INDEX(DU!I:I,MATCH(Duombaze!EK372,DU!A:A,0),1))+IF(Duombaze!EL372="",0,INDEX(DU!I:I,MATCH(Duombaze!EL372,DU!A:A,0),1))+IF(Duombaze!EM372="",0,INDEX(DU!I:I,MATCH(Duombaze!EM372,DU!A:A,0),1))</f>
        <v>0</v>
      </c>
      <c r="EO372" s="19">
        <f>IF(Duombaze!EK372="",0,INDEX(DU!K:K,MATCH(Duombaze!EK372,DU!A:A,0),1))+IF(Duombaze!EL372="",0,INDEX(DU!K:K,MATCH(Duombaze!EL372,DU!A:A,0),1))+IF(Duombaze!EM372="",0,INDEX(DU!K:K,MATCH(Duombaze!EM372,DU!A:A,0),1))</f>
        <v>0</v>
      </c>
      <c r="EP372" s="65"/>
      <c r="EQ372" s="19"/>
      <c r="ER372" s="19"/>
      <c r="ES372" s="17" t="str">
        <f t="shared" si="161"/>
        <v/>
      </c>
      <c r="ET372" s="19"/>
      <c r="EU372" s="19"/>
      <c r="EV372" s="19"/>
      <c r="EW372" s="19" t="s">
        <v>2602</v>
      </c>
      <c r="EX372" s="19" t="str">
        <f t="shared" si="163"/>
        <v xml:space="preserve">5 SPT14U Purvasaugių komplektas 600 ratamns 1/2 </v>
      </c>
      <c r="EY372" s="19" t="s">
        <v>2568</v>
      </c>
      <c r="EZ372" s="672" t="s">
        <v>2568</v>
      </c>
      <c r="FA372" s="672"/>
      <c r="FB372" s="672">
        <f>IF(Duombaze!EZ372="",0,INDEX(DU!I:I,MATCH(Duombaze!EZ372,DU!A:A,0),1))+IF(Duombaze!FA372="",0,INDEX(DU!I:I,MATCH(Duombaze!FA372,DU!A:A,0),1))</f>
        <v>72.065199999999905</v>
      </c>
      <c r="FC372" s="19">
        <f>IF(Duombaze!EZ372="",0,INDEX(DU!K:K,MATCH(Duombaze!EZ372,DU!A:A,0),1))+IF(Duombaze!FA372="",0,INDEX(DU!K:K,MATCH(Duombaze!FA372,DU!A:A,0),1))</f>
        <v>14.48</v>
      </c>
      <c r="FD372" s="19" t="s">
        <v>2603</v>
      </c>
      <c r="FE372" s="19"/>
      <c r="FF372" s="19"/>
      <c r="FG372" s="19"/>
      <c r="FH372" s="65"/>
      <c r="FI372" s="19"/>
      <c r="FJ372" s="19"/>
      <c r="FK372" s="17"/>
      <c r="FL372" s="18"/>
      <c r="FM372" s="671"/>
      <c r="FN372" s="671"/>
      <c r="FO372" s="671"/>
      <c r="FP372" s="671"/>
      <c r="FQ372" s="671">
        <f>IF(Duombaze!FM372="",0,INDEX(DU!I:I,MATCH(Duombaze!FM372,DU!A:A,0),1))+IF(Duombaze!FN372="",0,INDEX(DU!I:I,MATCH(Duombaze!FN372,DU!A:A,0),1))+IF(Duombaze!FO372="",0,INDEX(DU!I:I,MATCH(Duombaze!FO372,DU!A:A,0),1))+IF(Duombaze!FP372="",0,INDEX(DU!I:I,MATCH(Duombaze!FP372,DU!A:A,0),1))</f>
        <v>0</v>
      </c>
      <c r="FR372" s="671">
        <f>IF(Duombaze!FM372="",0,INDEX(DU!K:K,MATCH(Duombaze!FM372,DU!A:A,0),1))+IF(Duombaze!FN372="",0,INDEX(DU!K:K,MATCH(Duombaze!FN372,DU!A:A,0),1))+IF(Duombaze!FO372="",0,INDEX(DU!K:K,MATCH(Duombaze!FO372,DU!A:A,0),1))+IF(Duombaze!FP372="",0,INDEX(DU!K:K,MATCH(Duombaze!FP372,DU!A:A,0),1))</f>
        <v>0</v>
      </c>
      <c r="FY372" s="7"/>
      <c r="FZ372" s="7"/>
      <c r="GA372" s="7"/>
    </row>
    <row r="373" spans="1:183" s="20" customFormat="1" ht="23.45" customHeight="1" x14ac:dyDescent="0.25">
      <c r="A373" s="41">
        <v>6</v>
      </c>
      <c r="B373" s="41" t="s">
        <v>790</v>
      </c>
      <c r="C373" s="16" t="s">
        <v>2</v>
      </c>
      <c r="D373" s="19"/>
      <c r="E373" s="17" t="str">
        <f t="shared" si="177"/>
        <v/>
      </c>
      <c r="F373" s="19"/>
      <c r="G373" s="639"/>
      <c r="H373" s="639"/>
      <c r="I373" s="639"/>
      <c r="J373" s="639"/>
      <c r="K373" s="639"/>
      <c r="L373" s="639"/>
      <c r="M373" s="639"/>
      <c r="N373" s="639"/>
      <c r="O373" s="639"/>
      <c r="P373" s="639">
        <f>IF(Duombaze!G373="",0,INDEX(DU!I:I,MATCH(Duombaze!G373,DU!A:A,0),1))+IF(Duombaze!H373="",0,INDEX(DU!I:I,MATCH(Duombaze!H373,DU!A:A,0),1))+IF(Duombaze!I373="",0,INDEX(DU!I:I,MATCH(Duombaze!I373,DU!A:A,0),1))+IF(Duombaze!J373="",0,INDEX(DU!I:I,MATCH(Duombaze!J373,DU!A:A,0),1))+IF(Duombaze!K373="",0,INDEX(DU!I:I,MATCH(Duombaze!K373,DU!A:A,0),1))+IF(Duombaze!L373="",0,INDEX(DU!I:I,MATCH(Duombaze!L373,DU!A:A,0),1))+IF(Duombaze!M373="",0,INDEX(DU!I:I,MATCH(Duombaze!M373,DU!A:A,0),1))+IF(Duombaze!N373="",0,INDEX(DU!I:I,MATCH(Duombaze!N373,DU!A:A,0),1))+IF(Duombaze!O373="",0,INDEX(DU!I:I,MATCH(Duombaze!O373,DU!A:A,0),1))</f>
        <v>0</v>
      </c>
      <c r="Q373" s="638">
        <f>IF(Duombaze!G373="",0,INDEX(DU!K:K,MATCH(Duombaze!G373,DU!A:A,0),1))+IF(Duombaze!H373="",0,INDEX(DU!K:K,MATCH(Duombaze!H373,DU!A:A,0),1))+IF(Duombaze!I373="",0,INDEX(DU!K:K,MATCH(Duombaze!I373,DU!A:A,0),1))+IF(Duombaze!J373="",0,INDEX(DU!K:K,MATCH(Duombaze!J373,DU!A:A,0),1))+IF(Duombaze!K373="",0,INDEX(DU!K:K,MATCH(Duombaze!K373,DU!A:A,0),1))+IF(Duombaze!L373="",0,INDEX(DU!K:K,MATCH(Duombaze!L373,DU!A:A,0),1))+IF(Duombaze!M373="",0,INDEX(DU!K:K,MATCH(Duombaze!M373,DU!A:A,0),1))+IF(Duombaze!N373="",0,INDEX(DU!K:K,MATCH(Duombaze!N373,DU!A:A,0),1))+IF(Duombaze!O373="",0,INDEX(DU!K:K,MATCH(Duombaze!O373,DU!A:A,0),1))</f>
        <v>0</v>
      </c>
      <c r="R373" s="19"/>
      <c r="S373" s="52"/>
      <c r="T373" s="881"/>
      <c r="U373" s="17">
        <f>IF(Duombaze!T373="",0,INDEX(DU!I:I,MATCH(Duombaze!T373,DU!A:A,0),1))</f>
        <v>0</v>
      </c>
      <c r="V373" s="17">
        <f>IF(Duombaze!T373="",0,INDEX(DU!K:K,MATCH(Duombaze!T373,DU!A:A,0),1))</f>
        <v>0</v>
      </c>
      <c r="W373" s="19"/>
      <c r="X373" s="19"/>
      <c r="Y373" s="134"/>
      <c r="Z373" s="65"/>
      <c r="AA373" s="17" t="str">
        <f t="shared" si="164"/>
        <v/>
      </c>
      <c r="AB373" s="19"/>
      <c r="AC373" s="19">
        <f>IF(Duombaze!AB373="",0,INDEX(DU!I:I,MATCH(Duombaze!AB373,DU!A:A,0),1))</f>
        <v>0</v>
      </c>
      <c r="AD373" s="25">
        <f>IF(Duombaze!AB373="",0,INDEX(DU!K:K,MATCH(Duombaze!AB373,DU!A:A,0),1))</f>
        <v>0</v>
      </c>
      <c r="AE373" s="19"/>
      <c r="AF373" s="19"/>
      <c r="AG373" s="19"/>
      <c r="AH373" s="17" t="str">
        <f t="shared" si="166"/>
        <v/>
      </c>
      <c r="AI373" s="19"/>
      <c r="AJ373" s="639"/>
      <c r="AK373" s="639"/>
      <c r="AL373" s="639"/>
      <c r="AM373" s="639">
        <f>IF(Duombaze!AJ373="",0,INDEX(DU!I:I,MATCH(Duombaze!AJ373,DU!A:A,0),1))+IF(Duombaze!AK373="",0,INDEX(DU!I:I,MATCH(Duombaze!AK373,DU!A:A,0),1))+IF(Duombaze!AL373="",0,INDEX(DU!I:I,MATCH(Duombaze!AL373,DU!A:A,0),1))</f>
        <v>0</v>
      </c>
      <c r="AN373" s="639">
        <f>IF(Duombaze!AJ373="",0,INDEX(DU!K:K,MATCH(Duombaze!AJ373,DU!A:A,0),1))+IF(Duombaze!AK373="",0,INDEX(DU!K:K,MATCH(Duombaze!AK373,DU!A:A,0),1))+IF(Duombaze!AL373="",0,INDEX(DU!K:K,MATCH(Duombaze!AL373,DU!A:A,0),1))</f>
        <v>0</v>
      </c>
      <c r="AO373" s="19"/>
      <c r="AP373" s="19"/>
      <c r="AQ373" s="19"/>
      <c r="AR373" s="17" t="str">
        <f t="shared" si="170"/>
        <v/>
      </c>
      <c r="AS373" s="19"/>
      <c r="AT373" s="639"/>
      <c r="AU373" s="639"/>
      <c r="AV373" s="639"/>
      <c r="AW373" s="639"/>
      <c r="AX373" s="639"/>
      <c r="AY373" s="639"/>
      <c r="AZ373" s="639"/>
      <c r="BA373" s="639"/>
      <c r="BB373" s="639"/>
      <c r="BC373" s="639">
        <f>IF(Duombaze!AT373="",0,INDEX(DU!I:I,MATCH(Duombaze!AT373,DU!A:A,0),1))+IF(Duombaze!AU373="",0,INDEX(DU!I:I,MATCH(Duombaze!AU373,DU!A:A,0),1))+IF(Duombaze!AV373="",0,INDEX(DU!I:I,MATCH(Duombaze!AV373,DU!A:A,0),1))+IF(Duombaze!AW373="",0,INDEX(DU!I:I,MATCH(Duombaze!AW373,DU!A:A,0),1))+IF(Duombaze!AX373="",0,INDEX(DU!I:I,MATCH(Duombaze!AX373,DU!A:A,0),1))+IF(Duombaze!AY373="",0,INDEX(DU!I:I,MATCH(Duombaze!AY373,DU!A:A,0),1))+IF(Duombaze!AZ373="",0,INDEX(DU!I:I,MATCH(Duombaze!AZ373,DU!A:A,0),1))+IF(Duombaze!BA373="",0,INDEX(DU!I:I,MATCH(Duombaze!BA373,DU!A:A,0),1))+IF(Duombaze!BB373="",0,INDEX(DU!I:I,MATCH(Duombaze!BB373,DU!A:A,0),1))</f>
        <v>0</v>
      </c>
      <c r="BD373" s="638">
        <f>IF(Duombaze!AT373="",0,INDEX(DU!K:K,MATCH(Duombaze!AT373,DU!A:A,0),1))+IF(Duombaze!AU373="",0,INDEX(DU!K:K,MATCH(Duombaze!AU373,DU!A:A,0),1))+IF(Duombaze!AV373="",0,INDEX(DU!K:K,MATCH(Duombaze!AV373,DU!A:A,0),1))+IF(Duombaze!AW373="",0,INDEX(DU!K:K,MATCH(Duombaze!AW373,DU!A:A,0),1))+IF(Duombaze!AX373="",0,INDEX(DU!K:K,MATCH(Duombaze!AX373,DU!A:A,0),1))+IF(Duombaze!AY373="",0,INDEX(DU!K:K,MATCH(Duombaze!AY373,DU!A:A,0),1))+IF(Duombaze!AZ373="",0,INDEX(DU!K:K,MATCH(Duombaze!AZ373,DU!A:A,0),1))+IF(Duombaze!BA373="",0,INDEX(DU!K:K,MATCH(Duombaze!BA373,DU!A:A,0),1))+IF(Duombaze!BB373="",0,INDEX(DU!K:K,MATCH(Duombaze!BB373,DU!A:A,0),1))</f>
        <v>0</v>
      </c>
      <c r="BE373" s="19"/>
      <c r="BF373" s="19"/>
      <c r="BG373" s="20" t="s">
        <v>2721</v>
      </c>
      <c r="BH373" s="17" t="str">
        <f t="shared" si="179"/>
        <v>6 SPT14U Pneumatiniai st. WABCO (mech. LSV)</v>
      </c>
      <c r="BI373" s="17" t="s">
        <v>2860</v>
      </c>
      <c r="BJ373" s="638" t="s">
        <v>2860</v>
      </c>
      <c r="BK373" s="638"/>
      <c r="BL373" s="638"/>
      <c r="BM373" s="638">
        <f>IF(Duombaze!BJ373="",0,INDEX(DU!I:I,MATCH(Duombaze!BJ373,DU!A:A,0),1))+IF(Duombaze!BK373="",0,INDEX(DU!I:I,MATCH(Duombaze!BK373,DU!A:A,0),1))+IF(Duombaze!BL373="",0,INDEX(DU!I:I,MATCH(Duombaze!BL373,DU!A:A,0),1))</f>
        <v>0</v>
      </c>
      <c r="BN373" s="638">
        <f>IF(Duombaze!BJ373="",0,INDEX(DU!K:K,MATCH(Duombaze!BJ373,DU!A:A,0),1))+IF(Duombaze!BK373="",0,INDEX(DU!K:K,MATCH(Duombaze!BK373,DU!A:A,0),1))+IF(Duombaze!BL373="",0,INDEX(DU!K:K,MATCH(Duombaze!BL373,DU!A:A,0),1))</f>
        <v>0</v>
      </c>
      <c r="BO373" s="17"/>
      <c r="BP373" s="17"/>
      <c r="BQ373" s="17" t="s">
        <v>290</v>
      </c>
      <c r="BR373" s="19" t="str">
        <f t="shared" si="178"/>
        <v>6 SPT14U Stabdžių išvadai dviejų kontūrų</v>
      </c>
      <c r="BS373" s="17" t="s">
        <v>2263</v>
      </c>
      <c r="BT373" s="17" t="s">
        <v>3037</v>
      </c>
      <c r="BU373" s="17">
        <v>23705201</v>
      </c>
      <c r="BV373" s="17"/>
      <c r="BW373" s="17">
        <f>IF(Duombaze!BT373="",0,INDEX(DU!I:I,MATCH(Duombaze!BT373,DU!A:A,0),1))+IF(Duombaze!BU373="",0,INDEX(DU!I:I,MATCH(Duombaze!BU373,DU!A:A,0),1))+IF(Duombaze!BV373="",0,INDEX(DU!I:I,MATCH(Duombaze!BV373,DU!A:A,0),1))</f>
        <v>53.779853333333328</v>
      </c>
      <c r="BX373" s="19">
        <f>IF(Duombaze!BT373="",0,INDEX(DU!K:K,MATCH(Duombaze!BT373,DU!A:A,0),1))+IF(Duombaze!BU373="",0,INDEX(DU!K:K,MATCH(Duombaze!BU373,DU!A:A,0),1))+IF(Duombaze!BV373="",0,INDEX(DU!K:K,MATCH(Duombaze!BV373,DU!A:A,0),1))</f>
        <v>17.41</v>
      </c>
      <c r="BY373" s="17"/>
      <c r="BZ373" s="17"/>
      <c r="CA373" s="19"/>
      <c r="CB373" s="19" t="str">
        <f t="shared" si="181"/>
        <v/>
      </c>
      <c r="CC373" s="19"/>
      <c r="CD373" s="19">
        <f>IF(Duombaze!CC373="",0,INDEX(DU!I:I,MATCH(Duombaze!CC373,DU!A:A,0),1))</f>
        <v>0</v>
      </c>
      <c r="CE373" s="17">
        <f>IF(Duombaze!CC373="",0,INDEX(DU!K:K,MATCH(Duombaze!CC373,DU!A:A,0),1))</f>
        <v>0</v>
      </c>
      <c r="CF373" s="19"/>
      <c r="CG373" s="19"/>
      <c r="CH373" s="19"/>
      <c r="CI373" s="17" t="str">
        <f t="shared" si="172"/>
        <v/>
      </c>
      <c r="CJ373" s="19"/>
      <c r="CK373" s="19">
        <f>IF(Duombaze!CJ373="",0,INDEX(DU!I:I,MATCH(Duombaze!CJ373,DU!A:A,0),1))</f>
        <v>0</v>
      </c>
      <c r="CL373" s="17">
        <f>IF(Duombaze!CJ373="",0,INDEX(DU!K:K,MATCH(Duombaze!CJ373,DU!A:A,0),1))</f>
        <v>0</v>
      </c>
      <c r="CM373" s="19"/>
      <c r="CN373" s="19"/>
      <c r="CO373" s="19"/>
      <c r="CP373" s="17" t="str">
        <f t="shared" si="173"/>
        <v/>
      </c>
      <c r="CQ373" s="19"/>
      <c r="CR373" s="639"/>
      <c r="CS373" s="639"/>
      <c r="CT373" s="639">
        <f>IF(Duombaze!CR373="",0,INDEX(DU!I:I,MATCH(Duombaze!CR373,DU!A:A,0),1))+IF(Duombaze!CS373="",0,INDEX(DU!I:I,MATCH(Duombaze!CS373,DU!A:A,0),1))</f>
        <v>0</v>
      </c>
      <c r="CU373" s="19">
        <f>IF(Duombaze!CR373="",0,INDEX(DU!K:K,MATCH(Duombaze!CR373,DU!A:A,0),1))+IF(Duombaze!CS373="",0,INDEX(DU!K:K,MATCH(Duombaze!CS373,DU!A:A,0),1))</f>
        <v>0</v>
      </c>
      <c r="CV373" s="19"/>
      <c r="CW373" s="19"/>
      <c r="CX373" s="19"/>
      <c r="CY373" s="17" t="str">
        <f t="shared" si="180"/>
        <v/>
      </c>
      <c r="CZ373" s="19"/>
      <c r="DA373" s="672"/>
      <c r="DB373" s="672"/>
      <c r="DC373" s="672">
        <f>IF(Duombaze!DA373="",0,INDEX(DU!I:I,MATCH(Duombaze!DA373,DU!A:A,0),1))+IF(Duombaze!DB373="",0,INDEX(DU!I:I,MATCH(Duombaze!DB373,DU!A:A,0),1))</f>
        <v>0</v>
      </c>
      <c r="DD373" s="19">
        <f>IF(Duombaze!DA373="",0,INDEX(DU!K:K,MATCH(Duombaze!DA373,DU!A:A,0),1))+IF(Duombaze!DB373="",0,INDEX(DU!K:K,MATCH(Duombaze!DB373,DU!A:A,0),1))</f>
        <v>0</v>
      </c>
      <c r="DE373" s="19"/>
      <c r="DF373" s="19"/>
      <c r="DG373" s="19"/>
      <c r="DH373" s="19" t="str">
        <f t="shared" si="174"/>
        <v/>
      </c>
      <c r="DI373" s="19"/>
      <c r="DJ373" s="672"/>
      <c r="DK373" s="678"/>
      <c r="DL373" s="678">
        <f>IF(Duombaze!DJ373="",0,INDEX(DU!I:I,MATCH(Duombaze!DJ373,DU!A:A,0),1))+IF(Duombaze!DK373="",0,INDEX(DU!I:I,MATCH(Duombaze!DK373,DU!A:A,0),1))</f>
        <v>0</v>
      </c>
      <c r="DM373" s="19">
        <f>IF(Duombaze!DJ373="",0,INDEX(DU!K:K,MATCH(Duombaze!DJ373,DU!A:A,0),1))+IF(Duombaze!DK373="",0,INDEX(DU!K:K,MATCH(Duombaze!DK373,DU!A:A,0),1))</f>
        <v>0</v>
      </c>
      <c r="DN373" s="52"/>
      <c r="DO373" s="52"/>
      <c r="DP373" s="52"/>
      <c r="DQ373" s="17" t="str">
        <f t="shared" si="175"/>
        <v/>
      </c>
      <c r="DR373" s="65"/>
      <c r="DS373" s="692"/>
      <c r="DT373" s="692"/>
      <c r="DU373" s="692"/>
      <c r="DV373" s="692"/>
      <c r="DW373" s="692">
        <f>IF(Duombaze!DS373="",0,INDEX(DU!I:I,MATCH(Duombaze!DS373,DU!A:A,0),1))+IF(Duombaze!DT373="",0,INDEX(DU!I:I,MATCH(Duombaze!DT373,DU!A:A,0),1))+IF(Duombaze!DU373="",0,INDEX(DU!I:I,MATCH(Duombaze!DU373,DU!A:A,0),1))+IF(Duombaze!DV373="",0,INDEX(DU!I:I,MATCH(Duombaze!DV373,DU!A:A,0),1))</f>
        <v>0</v>
      </c>
      <c r="DX373" s="638">
        <f>IF(Duombaze!DS373="",0,INDEX(DU!K:K,MATCH(Duombaze!DS373,DU!A:A,0),1))+IF(Duombaze!DT373="",0,INDEX(DU!K:K,MATCH(Duombaze!DT373,DU!A:A,0),1))+IF(Duombaze!DU373="",0,INDEX(DU!K:K,MATCH(Duombaze!DU373,DU!A:A,0),1))+IF(Duombaze!DV373="",0,INDEX(DU!K:KH,MATCH(Duombaze!DV373,DU!A:A,0),1))</f>
        <v>0</v>
      </c>
      <c r="DY373" s="65"/>
      <c r="DZ373" s="65"/>
      <c r="EA373" s="19"/>
      <c r="EB373" s="19" t="str">
        <f t="shared" si="160"/>
        <v/>
      </c>
      <c r="EC373" s="19"/>
      <c r="ED373" s="19">
        <f>IF(Duombaze!EC373="",0,INDEX(DU!I:I,MATCH(Duombaze!EC373,DU!A:A,0),1))</f>
        <v>0</v>
      </c>
      <c r="EE373" s="638">
        <f>IF(Duombaze!EC373="",0,INDEX(DU!K:K,MATCH(Duombaze!EC373,DU!A:A,0),1))</f>
        <v>0</v>
      </c>
      <c r="EF373" s="19"/>
      <c r="EG373" s="19"/>
      <c r="EH373" s="19"/>
      <c r="EI373" s="17" t="str">
        <f t="shared" si="169"/>
        <v/>
      </c>
      <c r="EJ373" s="19"/>
      <c r="EK373" s="672"/>
      <c r="EL373" s="672"/>
      <c r="EM373" s="672"/>
      <c r="EN373" s="692">
        <f>IF(Duombaze!EK373="",0,INDEX(DU!I:I,MATCH(Duombaze!EK373,DU!A:A,0),1))+IF(Duombaze!EL373="",0,INDEX(DU!I:I,MATCH(Duombaze!EL373,DU!A:A,0),1))+IF(Duombaze!EM373="",0,INDEX(DU!I:I,MATCH(Duombaze!EM373,DU!A:A,0),1))</f>
        <v>0</v>
      </c>
      <c r="EO373" s="19">
        <f>IF(Duombaze!EK373="",0,INDEX(DU!K:K,MATCH(Duombaze!EK373,DU!A:A,0),1))+IF(Duombaze!EL373="",0,INDEX(DU!K:K,MATCH(Duombaze!EL373,DU!A:A,0),1))+IF(Duombaze!EM373="",0,INDEX(DU!K:K,MATCH(Duombaze!EM373,DU!A:A,0),1))</f>
        <v>0</v>
      </c>
      <c r="EP373" s="65"/>
      <c r="EQ373" s="19"/>
      <c r="ER373" s="19"/>
      <c r="ES373" s="17" t="str">
        <f t="shared" si="161"/>
        <v/>
      </c>
      <c r="ET373" s="19"/>
      <c r="EU373" s="19"/>
      <c r="EV373" s="19"/>
      <c r="EW373" s="19"/>
      <c r="EX373" s="19" t="str">
        <f t="shared" si="163"/>
        <v/>
      </c>
      <c r="EY373" s="19"/>
      <c r="EZ373" s="672"/>
      <c r="FA373" s="672"/>
      <c r="FB373" s="672">
        <f>IF(Duombaze!EZ373="",0,INDEX(DU!I:I,MATCH(Duombaze!EZ373,DU!A:A,0),1))+IF(Duombaze!FA373="",0,INDEX(DU!I:I,MATCH(Duombaze!FA373,DU!A:A,0),1))</f>
        <v>0</v>
      </c>
      <c r="FC373" s="19">
        <f>IF(Duombaze!EZ373="",0,INDEX(DU!K:K,MATCH(Duombaze!EZ373,DU!A:A,0),1))+IF(Duombaze!FA373="",0,INDEX(DU!K:K,MATCH(Duombaze!FA373,DU!A:A,0),1))</f>
        <v>0</v>
      </c>
      <c r="FD373" s="19"/>
      <c r="FE373" s="19"/>
      <c r="FF373" s="19"/>
      <c r="FG373" s="19"/>
      <c r="FH373" s="65"/>
      <c r="FI373" s="19"/>
      <c r="FJ373" s="19"/>
      <c r="FK373" s="17"/>
      <c r="FL373" s="734"/>
      <c r="FM373" s="739"/>
      <c r="FN373" s="739"/>
      <c r="FO373" s="739"/>
      <c r="FP373" s="739"/>
      <c r="FQ373" s="739">
        <f>IF(Duombaze!FM373="",0,INDEX(DU!I:I,MATCH(Duombaze!FM373,DU!A:A,0),1))+IF(Duombaze!FN373="",0,INDEX(DU!I:I,MATCH(Duombaze!FN373,DU!A:A,0),1))+IF(Duombaze!FO373="",0,INDEX(DU!I:I,MATCH(Duombaze!FO373,DU!A:A,0),1))+IF(Duombaze!FP373="",0,INDEX(DU!I:I,MATCH(Duombaze!FP373,DU!A:A,0),1))</f>
        <v>0</v>
      </c>
      <c r="FR373" s="671">
        <f>IF(Duombaze!FM373="",0,INDEX(DU!K:K,MATCH(Duombaze!FM373,DU!A:A,0),1))+IF(Duombaze!FN373="",0,INDEX(DU!K:K,MATCH(Duombaze!FN373,DU!A:A,0),1))+IF(Duombaze!FO373="",0,INDEX(DU!K:K,MATCH(Duombaze!FO373,DU!A:A,0),1))+IF(Duombaze!FP373="",0,INDEX(DU!K:K,MATCH(Duombaze!FP373,DU!A:A,0),1))</f>
        <v>0</v>
      </c>
    </row>
    <row r="374" spans="1:183" s="20" customFormat="1" ht="23.45" customHeight="1" x14ac:dyDescent="0.25">
      <c r="A374" s="41">
        <v>7</v>
      </c>
      <c r="B374" s="41" t="s">
        <v>790</v>
      </c>
      <c r="C374" s="16" t="s">
        <v>2</v>
      </c>
      <c r="D374" s="19"/>
      <c r="E374" s="17" t="str">
        <f t="shared" si="177"/>
        <v/>
      </c>
      <c r="F374" s="19"/>
      <c r="G374" s="639"/>
      <c r="H374" s="639"/>
      <c r="I374" s="639"/>
      <c r="J374" s="639"/>
      <c r="K374" s="639"/>
      <c r="L374" s="639"/>
      <c r="M374" s="639"/>
      <c r="N374" s="639"/>
      <c r="O374" s="639"/>
      <c r="P374" s="639">
        <f>IF(Duombaze!G374="",0,INDEX(DU!I:I,MATCH(Duombaze!G374,DU!A:A,0),1))+IF(Duombaze!H374="",0,INDEX(DU!I:I,MATCH(Duombaze!H374,DU!A:A,0),1))+IF(Duombaze!I374="",0,INDEX(DU!I:I,MATCH(Duombaze!I374,DU!A:A,0),1))+IF(Duombaze!J374="",0,INDEX(DU!I:I,MATCH(Duombaze!J374,DU!A:A,0),1))+IF(Duombaze!K374="",0,INDEX(DU!I:I,MATCH(Duombaze!K374,DU!A:A,0),1))+IF(Duombaze!L374="",0,INDEX(DU!I:I,MATCH(Duombaze!L374,DU!A:A,0),1))+IF(Duombaze!M374="",0,INDEX(DU!I:I,MATCH(Duombaze!M374,DU!A:A,0),1))+IF(Duombaze!N374="",0,INDEX(DU!I:I,MATCH(Duombaze!N374,DU!A:A,0),1))+IF(Duombaze!O374="",0,INDEX(DU!I:I,MATCH(Duombaze!O374,DU!A:A,0),1))</f>
        <v>0</v>
      </c>
      <c r="Q374" s="638">
        <f>IF(Duombaze!G374="",0,INDEX(DU!K:K,MATCH(Duombaze!G374,DU!A:A,0),1))+IF(Duombaze!H374="",0,INDEX(DU!K:K,MATCH(Duombaze!H374,DU!A:A,0),1))+IF(Duombaze!I374="",0,INDEX(DU!K:K,MATCH(Duombaze!I374,DU!A:A,0),1))+IF(Duombaze!J374="",0,INDEX(DU!K:K,MATCH(Duombaze!J374,DU!A:A,0),1))+IF(Duombaze!K374="",0,INDEX(DU!K:K,MATCH(Duombaze!K374,DU!A:A,0),1))+IF(Duombaze!L374="",0,INDEX(DU!K:K,MATCH(Duombaze!L374,DU!A:A,0),1))+IF(Duombaze!M374="",0,INDEX(DU!K:K,MATCH(Duombaze!M374,DU!A:A,0),1))+IF(Duombaze!N374="",0,INDEX(DU!K:K,MATCH(Duombaze!N374,DU!A:A,0),1))+IF(Duombaze!O374="",0,INDEX(DU!K:K,MATCH(Duombaze!O374,DU!A:A,0),1))</f>
        <v>0</v>
      </c>
      <c r="R374" s="19"/>
      <c r="S374" s="52"/>
      <c r="T374" s="881"/>
      <c r="U374" s="17">
        <f>IF(Duombaze!T374="",0,INDEX(DU!I:I,MATCH(Duombaze!T374,DU!A:A,0),1))</f>
        <v>0</v>
      </c>
      <c r="V374" s="17">
        <f>IF(Duombaze!T374="",0,INDEX(DU!K:K,MATCH(Duombaze!T374,DU!A:A,0),1))</f>
        <v>0</v>
      </c>
      <c r="W374" s="19"/>
      <c r="X374" s="19"/>
      <c r="Y374" s="134"/>
      <c r="Z374" s="65"/>
      <c r="AA374" s="17" t="str">
        <f t="shared" si="164"/>
        <v/>
      </c>
      <c r="AB374" s="19"/>
      <c r="AC374" s="19">
        <f>IF(Duombaze!AB374="",0,INDEX(DU!I:I,MATCH(Duombaze!AB374,DU!A:A,0),1))</f>
        <v>0</v>
      </c>
      <c r="AD374" s="25">
        <f>IF(Duombaze!AB374="",0,INDEX(DU!K:K,MATCH(Duombaze!AB374,DU!A:A,0),1))</f>
        <v>0</v>
      </c>
      <c r="AE374" s="19"/>
      <c r="AF374" s="19"/>
      <c r="AG374" s="19"/>
      <c r="AH374" s="17" t="str">
        <f t="shared" si="166"/>
        <v/>
      </c>
      <c r="AI374" s="19"/>
      <c r="AJ374" s="639"/>
      <c r="AK374" s="639"/>
      <c r="AL374" s="639"/>
      <c r="AM374" s="639">
        <f>IF(Duombaze!AJ374="",0,INDEX(DU!I:I,MATCH(Duombaze!AJ374,DU!A:A,0),1))+IF(Duombaze!AK374="",0,INDEX(DU!I:I,MATCH(Duombaze!AK374,DU!A:A,0),1))+IF(Duombaze!AL374="",0,INDEX(DU!I:I,MATCH(Duombaze!AL374,DU!A:A,0),1))</f>
        <v>0</v>
      </c>
      <c r="AN374" s="639">
        <f>IF(Duombaze!AJ374="",0,INDEX(DU!K:K,MATCH(Duombaze!AJ374,DU!A:A,0),1))+IF(Duombaze!AK374="",0,INDEX(DU!K:K,MATCH(Duombaze!AK374,DU!A:A,0),1))+IF(Duombaze!AL374="",0,INDEX(DU!K:K,MATCH(Duombaze!AL374,DU!A:A,0),1))</f>
        <v>0</v>
      </c>
      <c r="AO374" s="19"/>
      <c r="AP374" s="19"/>
      <c r="AQ374" s="19"/>
      <c r="AR374" s="17" t="str">
        <f t="shared" si="170"/>
        <v/>
      </c>
      <c r="AS374" s="19"/>
      <c r="AT374" s="639"/>
      <c r="AU374" s="639"/>
      <c r="AV374" s="639"/>
      <c r="AW374" s="639"/>
      <c r="AX374" s="639"/>
      <c r="AY374" s="639"/>
      <c r="AZ374" s="639"/>
      <c r="BA374" s="639"/>
      <c r="BB374" s="639"/>
      <c r="BC374" s="639">
        <f>IF(Duombaze!AT374="",0,INDEX(DU!I:I,MATCH(Duombaze!AT374,DU!A:A,0),1))+IF(Duombaze!AU374="",0,INDEX(DU!I:I,MATCH(Duombaze!AU374,DU!A:A,0),1))+IF(Duombaze!AV374="",0,INDEX(DU!I:I,MATCH(Duombaze!AV374,DU!A:A,0),1))+IF(Duombaze!AW374="",0,INDEX(DU!I:I,MATCH(Duombaze!AW374,DU!A:A,0),1))+IF(Duombaze!AX374="",0,INDEX(DU!I:I,MATCH(Duombaze!AX374,DU!A:A,0),1))+IF(Duombaze!AY374="",0,INDEX(DU!I:I,MATCH(Duombaze!AY374,DU!A:A,0),1))+IF(Duombaze!AZ374="",0,INDEX(DU!I:I,MATCH(Duombaze!AZ374,DU!A:A,0),1))+IF(Duombaze!BA374="",0,INDEX(DU!I:I,MATCH(Duombaze!BA374,DU!A:A,0),1))+IF(Duombaze!BB374="",0,INDEX(DU!I:I,MATCH(Duombaze!BB374,DU!A:A,0),1))</f>
        <v>0</v>
      </c>
      <c r="BD374" s="638">
        <f>IF(Duombaze!AT374="",0,INDEX(DU!K:K,MATCH(Duombaze!AT374,DU!A:A,0),1))+IF(Duombaze!AU374="",0,INDEX(DU!K:K,MATCH(Duombaze!AU374,DU!A:A,0),1))+IF(Duombaze!AV374="",0,INDEX(DU!K:K,MATCH(Duombaze!AV374,DU!A:A,0),1))+IF(Duombaze!AW374="",0,INDEX(DU!K:K,MATCH(Duombaze!AW374,DU!A:A,0),1))+IF(Duombaze!AX374="",0,INDEX(DU!K:K,MATCH(Duombaze!AX374,DU!A:A,0),1))+IF(Duombaze!AY374="",0,INDEX(DU!K:K,MATCH(Duombaze!AY374,DU!A:A,0),1))+IF(Duombaze!AZ374="",0,INDEX(DU!K:K,MATCH(Duombaze!AZ374,DU!A:A,0),1))+IF(Duombaze!BA374="",0,INDEX(DU!K:K,MATCH(Duombaze!BA374,DU!A:A,0),1))+IF(Duombaze!BB374="",0,INDEX(DU!K:K,MATCH(Duombaze!BB374,DU!A:A,0),1))</f>
        <v>0</v>
      </c>
      <c r="BE374" s="19"/>
      <c r="BF374" s="19"/>
      <c r="BH374" s="17"/>
      <c r="BI374" s="17"/>
      <c r="BJ374" s="638"/>
      <c r="BK374" s="638"/>
      <c r="BL374" s="638"/>
      <c r="BM374" s="638">
        <f>IF(Duombaze!BJ374="",0,INDEX(DU!I:I,MATCH(Duombaze!BJ374,DU!A:A,0),1))+IF(Duombaze!BK374="",0,INDEX(DU!I:I,MATCH(Duombaze!BK374,DU!A:A,0),1))+IF(Duombaze!BL374="",0,INDEX(DU!I:I,MATCH(Duombaze!BL374,DU!A:A,0),1))</f>
        <v>0</v>
      </c>
      <c r="BN374" s="638">
        <f>IF(Duombaze!BJ374="",0,INDEX(DU!K:K,MATCH(Duombaze!BJ374,DU!A:A,0),1))+IF(Duombaze!BK374="",0,INDEX(DU!K:K,MATCH(Duombaze!BK374,DU!A:A,0),1))+IF(Duombaze!BL374="",0,INDEX(DU!K:K,MATCH(Duombaze!BL374,DU!A:A,0),1))</f>
        <v>0</v>
      </c>
      <c r="BO374" s="17"/>
      <c r="BP374" s="17"/>
      <c r="BQ374" s="17"/>
      <c r="BR374" s="17"/>
      <c r="BS374" s="17"/>
      <c r="BT374" s="17"/>
      <c r="BU374" s="17"/>
      <c r="BV374" s="17"/>
      <c r="BW374" s="17">
        <f>IF(Duombaze!BT374="",0,INDEX(DU!I:I,MATCH(Duombaze!BT374,DU!A:A,0),1))+IF(Duombaze!BU374="",0,INDEX(DU!I:I,MATCH(Duombaze!BU374,DU!A:A,0),1))+IF(Duombaze!BV374="",0,INDEX(DU!I:I,MATCH(Duombaze!BV374,DU!A:A,0),1))</f>
        <v>0</v>
      </c>
      <c r="BX374" s="19">
        <f>IF(Duombaze!BT374="",0,INDEX(DU!K:K,MATCH(Duombaze!BT374,DU!A:A,0),1))+IF(Duombaze!BU374="",0,INDEX(DU!K:K,MATCH(Duombaze!BU374,DU!A:A,0),1))+IF(Duombaze!BV374="",0,INDEX(DU!K:K,MATCH(Duombaze!BV374,DU!A:A,0),1))</f>
        <v>0</v>
      </c>
      <c r="BY374" s="19"/>
      <c r="BZ374" s="19"/>
      <c r="CA374" s="19"/>
      <c r="CB374" s="19" t="str">
        <f t="shared" si="181"/>
        <v/>
      </c>
      <c r="CC374" s="19"/>
      <c r="CD374" s="19">
        <f>IF(Duombaze!CC374="",0,INDEX(DU!I:I,MATCH(Duombaze!CC374,DU!A:A,0),1))</f>
        <v>0</v>
      </c>
      <c r="CE374" s="17">
        <f>IF(Duombaze!CC374="",0,INDEX(DU!K:K,MATCH(Duombaze!CC374,DU!A:A,0),1))</f>
        <v>0</v>
      </c>
      <c r="CF374" s="19"/>
      <c r="CG374" s="19"/>
      <c r="CH374" s="19"/>
      <c r="CI374" s="17" t="str">
        <f t="shared" si="172"/>
        <v/>
      </c>
      <c r="CJ374" s="19"/>
      <c r="CK374" s="19">
        <f>IF(Duombaze!CJ374="",0,INDEX(DU!I:I,MATCH(Duombaze!CJ374,DU!A:A,0),1))</f>
        <v>0</v>
      </c>
      <c r="CL374" s="17">
        <f>IF(Duombaze!CJ374="",0,INDEX(DU!K:K,MATCH(Duombaze!CJ374,DU!A:A,0),1))</f>
        <v>0</v>
      </c>
      <c r="CM374" s="19"/>
      <c r="CN374" s="19"/>
      <c r="CO374" s="19"/>
      <c r="CP374" s="17" t="str">
        <f t="shared" si="173"/>
        <v/>
      </c>
      <c r="CQ374" s="19"/>
      <c r="CR374" s="639"/>
      <c r="CS374" s="639"/>
      <c r="CT374" s="639">
        <f>IF(Duombaze!CR374="",0,INDEX(DU!I:I,MATCH(Duombaze!CR374,DU!A:A,0),1))+IF(Duombaze!CS374="",0,INDEX(DU!I:I,MATCH(Duombaze!CS374,DU!A:A,0),1))</f>
        <v>0</v>
      </c>
      <c r="CU374" s="19">
        <f>IF(Duombaze!CR374="",0,INDEX(DU!K:K,MATCH(Duombaze!CR374,DU!A:A,0),1))+IF(Duombaze!CS374="",0,INDEX(DU!K:K,MATCH(Duombaze!CS374,DU!A:A,0),1))</f>
        <v>0</v>
      </c>
      <c r="CV374" s="19"/>
      <c r="CW374" s="19"/>
      <c r="CX374" s="19"/>
      <c r="CY374" s="17" t="str">
        <f t="shared" si="180"/>
        <v/>
      </c>
      <c r="CZ374" s="19"/>
      <c r="DA374" s="672"/>
      <c r="DB374" s="672"/>
      <c r="DC374" s="672">
        <f>IF(Duombaze!DA374="",0,INDEX(DU!I:I,MATCH(Duombaze!DA374,DU!A:A,0),1))+IF(Duombaze!DB374="",0,INDEX(DU!I:I,MATCH(Duombaze!DB374,DU!A:A,0),1))</f>
        <v>0</v>
      </c>
      <c r="DD374" s="19">
        <f>IF(Duombaze!DA374="",0,INDEX(DU!K:K,MATCH(Duombaze!DA374,DU!A:A,0),1))+IF(Duombaze!DB374="",0,INDEX(DU!K:K,MATCH(Duombaze!DB374,DU!A:A,0),1))</f>
        <v>0</v>
      </c>
      <c r="DE374" s="19"/>
      <c r="DF374" s="19"/>
      <c r="DG374" s="19"/>
      <c r="DH374" s="19" t="str">
        <f t="shared" si="174"/>
        <v/>
      </c>
      <c r="DI374" s="19"/>
      <c r="DJ374" s="672"/>
      <c r="DK374" s="678"/>
      <c r="DL374" s="678">
        <f>IF(Duombaze!DJ374="",0,INDEX(DU!I:I,MATCH(Duombaze!DJ374,DU!A:A,0),1))+IF(Duombaze!DK374="",0,INDEX(DU!I:I,MATCH(Duombaze!DK374,DU!A:A,0),1))</f>
        <v>0</v>
      </c>
      <c r="DM374" s="19">
        <f>IF(Duombaze!DJ374="",0,INDEX(DU!K:K,MATCH(Duombaze!DJ374,DU!A:A,0),1))+IF(Duombaze!DK374="",0,INDEX(DU!K:K,MATCH(Duombaze!DK374,DU!A:A,0),1))</f>
        <v>0</v>
      </c>
      <c r="DN374" s="52"/>
      <c r="DO374" s="52"/>
      <c r="DP374" s="52"/>
      <c r="DQ374" s="17" t="str">
        <f t="shared" si="175"/>
        <v/>
      </c>
      <c r="DR374" s="65"/>
      <c r="DS374" s="692"/>
      <c r="DT374" s="692"/>
      <c r="DU374" s="692"/>
      <c r="DV374" s="692"/>
      <c r="DW374" s="692">
        <f>IF(Duombaze!DS374="",0,INDEX(DU!I:I,MATCH(Duombaze!DS374,DU!A:A,0),1))+IF(Duombaze!DT374="",0,INDEX(DU!I:I,MATCH(Duombaze!DT374,DU!A:A,0),1))+IF(Duombaze!DU374="",0,INDEX(DU!I:I,MATCH(Duombaze!DU374,DU!A:A,0),1))+IF(Duombaze!DV374="",0,INDEX(DU!I:I,MATCH(Duombaze!DV374,DU!A:A,0),1))</f>
        <v>0</v>
      </c>
      <c r="DX374" s="638">
        <f>IF(Duombaze!DS374="",0,INDEX(DU!K:K,MATCH(Duombaze!DS374,DU!A:A,0),1))+IF(Duombaze!DT374="",0,INDEX(DU!K:K,MATCH(Duombaze!DT374,DU!A:A,0),1))+IF(Duombaze!DU374="",0,INDEX(DU!K:K,MATCH(Duombaze!DU374,DU!A:A,0),1))+IF(Duombaze!DV374="",0,INDEX(DU!K:KH,MATCH(Duombaze!DV374,DU!A:A,0),1))</f>
        <v>0</v>
      </c>
      <c r="DY374" s="65"/>
      <c r="DZ374" s="65"/>
      <c r="EA374" s="19"/>
      <c r="EB374" s="19" t="str">
        <f t="shared" si="160"/>
        <v/>
      </c>
      <c r="EC374" s="19"/>
      <c r="ED374" s="19">
        <f>IF(Duombaze!EC374="",0,INDEX(DU!I:I,MATCH(Duombaze!EC374,DU!A:A,0),1))</f>
        <v>0</v>
      </c>
      <c r="EE374" s="638">
        <f>IF(Duombaze!EC374="",0,INDEX(DU!K:K,MATCH(Duombaze!EC374,DU!A:A,0),1))</f>
        <v>0</v>
      </c>
      <c r="EF374" s="19"/>
      <c r="EG374" s="19"/>
      <c r="EH374" s="19"/>
      <c r="EI374" s="17" t="str">
        <f t="shared" si="169"/>
        <v/>
      </c>
      <c r="EJ374" s="19"/>
      <c r="EK374" s="672"/>
      <c r="EL374" s="672"/>
      <c r="EM374" s="672"/>
      <c r="EN374" s="672">
        <f>IF(Duombaze!EK374="",0,INDEX(DU!I:I,MATCH(Duombaze!EK374,DU!A:A,0),1))+IF(Duombaze!EL374="",0,INDEX(DU!I:I,MATCH(Duombaze!EL374,DU!A:A,0),1))+IF(Duombaze!EM374="",0,INDEX(DU!I:I,MATCH(Duombaze!EM374,DU!A:A,0),1))</f>
        <v>0</v>
      </c>
      <c r="EO374" s="19">
        <f>IF(Duombaze!EK374="",0,INDEX(DU!K:K,MATCH(Duombaze!EK374,DU!A:A,0),1))+IF(Duombaze!EL374="",0,INDEX(DU!K:K,MATCH(Duombaze!EL374,DU!A:A,0),1))+IF(Duombaze!EM374="",0,INDEX(DU!K:K,MATCH(Duombaze!EM374,DU!A:A,0),1))</f>
        <v>0</v>
      </c>
      <c r="EP374" s="19"/>
      <c r="EQ374" s="19"/>
      <c r="ER374" s="19"/>
      <c r="ES374" s="17" t="str">
        <f t="shared" si="161"/>
        <v/>
      </c>
      <c r="ET374" s="19"/>
      <c r="EU374" s="19"/>
      <c r="EV374" s="19"/>
      <c r="EW374" s="19"/>
      <c r="EX374" s="19" t="str">
        <f t="shared" si="163"/>
        <v/>
      </c>
      <c r="EY374" s="19"/>
      <c r="EZ374" s="672"/>
      <c r="FA374" s="672"/>
      <c r="FB374" s="672">
        <f>IF(Duombaze!EZ374="",0,INDEX(DU!I:I,MATCH(Duombaze!EZ374,DU!A:A,0),1))+IF(Duombaze!FA374="",0,INDEX(DU!I:I,MATCH(Duombaze!FA374,DU!A:A,0),1))</f>
        <v>0</v>
      </c>
      <c r="FC374" s="19">
        <f>IF(Duombaze!EZ374="",0,INDEX(DU!K:K,MATCH(Duombaze!EZ374,DU!A:A,0),1))+IF(Duombaze!FA374="",0,INDEX(DU!K:K,MATCH(Duombaze!FA374,DU!A:A,0),1))</f>
        <v>0</v>
      </c>
      <c r="FD374" s="19"/>
      <c r="FE374" s="19"/>
      <c r="FF374" s="19"/>
      <c r="FG374" s="19"/>
      <c r="FH374" s="65"/>
      <c r="FI374" s="19"/>
      <c r="FJ374" s="19"/>
      <c r="FK374" s="17"/>
      <c r="FL374" s="734"/>
      <c r="FM374" s="739"/>
      <c r="FN374" s="739"/>
      <c r="FO374" s="739"/>
      <c r="FP374" s="739"/>
      <c r="FQ374" s="739">
        <f>IF(Duombaze!FM374="",0,INDEX(DU!I:I,MATCH(Duombaze!FM374,DU!A:A,0),1))+IF(Duombaze!FN374="",0,INDEX(DU!I:I,MATCH(Duombaze!FN374,DU!A:A,0),1))+IF(Duombaze!FO374="",0,INDEX(DU!I:I,MATCH(Duombaze!FO374,DU!A:A,0),1))+IF(Duombaze!FP374="",0,INDEX(DU!I:I,MATCH(Duombaze!FP374,DU!A:A,0),1))</f>
        <v>0</v>
      </c>
      <c r="FR374" s="671">
        <f>IF(Duombaze!FM374="",0,INDEX(DU!K:K,MATCH(Duombaze!FM374,DU!A:A,0),1))+IF(Duombaze!FN374="",0,INDEX(DU!K:K,MATCH(Duombaze!FN374,DU!A:A,0),1))+IF(Duombaze!FO374="",0,INDEX(DU!K:K,MATCH(Duombaze!FO374,DU!A:A,0),1))+IF(Duombaze!FP374="",0,INDEX(DU!K:K,MATCH(Duombaze!FP374,DU!A:A,0),1))</f>
        <v>0</v>
      </c>
    </row>
    <row r="375" spans="1:183" s="20" customFormat="1" ht="23.45" customHeight="1" x14ac:dyDescent="0.25">
      <c r="A375" s="41">
        <v>8</v>
      </c>
      <c r="B375" s="41" t="s">
        <v>790</v>
      </c>
      <c r="C375" s="16" t="s">
        <v>2</v>
      </c>
      <c r="D375" s="19"/>
      <c r="E375" s="17" t="str">
        <f t="shared" si="177"/>
        <v/>
      </c>
      <c r="F375" s="19"/>
      <c r="G375" s="639"/>
      <c r="H375" s="639"/>
      <c r="I375" s="639"/>
      <c r="J375" s="639"/>
      <c r="K375" s="639"/>
      <c r="L375" s="639"/>
      <c r="M375" s="639"/>
      <c r="N375" s="639"/>
      <c r="O375" s="639"/>
      <c r="P375" s="639">
        <f>IF(Duombaze!G375="",0,INDEX(DU!I:I,MATCH(Duombaze!G375,DU!A:A,0),1))+IF(Duombaze!H375="",0,INDEX(DU!I:I,MATCH(Duombaze!H375,DU!A:A,0),1))+IF(Duombaze!I375="",0,INDEX(DU!I:I,MATCH(Duombaze!I375,DU!A:A,0),1))+IF(Duombaze!J375="",0,INDEX(DU!I:I,MATCH(Duombaze!J375,DU!A:A,0),1))+IF(Duombaze!K375="",0,INDEX(DU!I:I,MATCH(Duombaze!K375,DU!A:A,0),1))+IF(Duombaze!L375="",0,INDEX(DU!I:I,MATCH(Duombaze!L375,DU!A:A,0),1))+IF(Duombaze!M375="",0,INDEX(DU!I:I,MATCH(Duombaze!M375,DU!A:A,0),1))+IF(Duombaze!N375="",0,INDEX(DU!I:I,MATCH(Duombaze!N375,DU!A:A,0),1))+IF(Duombaze!O375="",0,INDEX(DU!I:I,MATCH(Duombaze!O375,DU!A:A,0),1))</f>
        <v>0</v>
      </c>
      <c r="Q375" s="638">
        <f>IF(Duombaze!G375="",0,INDEX(DU!K:K,MATCH(Duombaze!G375,DU!A:A,0),1))+IF(Duombaze!H375="",0,INDEX(DU!K:K,MATCH(Duombaze!H375,DU!A:A,0),1))+IF(Duombaze!I375="",0,INDEX(DU!K:K,MATCH(Duombaze!I375,DU!A:A,0),1))+IF(Duombaze!J375="",0,INDEX(DU!K:K,MATCH(Duombaze!J375,DU!A:A,0),1))+IF(Duombaze!K375="",0,INDEX(DU!K:K,MATCH(Duombaze!K375,DU!A:A,0),1))+IF(Duombaze!L375="",0,INDEX(DU!K:K,MATCH(Duombaze!L375,DU!A:A,0),1))+IF(Duombaze!M375="",0,INDEX(DU!K:K,MATCH(Duombaze!M375,DU!A:A,0),1))+IF(Duombaze!N375="",0,INDEX(DU!K:K,MATCH(Duombaze!N375,DU!A:A,0),1))+IF(Duombaze!O375="",0,INDEX(DU!K:K,MATCH(Duombaze!O375,DU!A:A,0),1))</f>
        <v>0</v>
      </c>
      <c r="R375" s="19"/>
      <c r="S375" s="52"/>
      <c r="T375" s="881"/>
      <c r="U375" s="17">
        <f>IF(Duombaze!T375="",0,INDEX(DU!I:I,MATCH(Duombaze!T375,DU!A:A,0),1))</f>
        <v>0</v>
      </c>
      <c r="V375" s="17">
        <f>IF(Duombaze!T375="",0,INDEX(DU!K:K,MATCH(Duombaze!T375,DU!A:A,0),1))</f>
        <v>0</v>
      </c>
      <c r="W375" s="19"/>
      <c r="X375" s="19"/>
      <c r="Y375" s="134"/>
      <c r="Z375" s="65"/>
      <c r="AA375" s="17" t="str">
        <f t="shared" si="164"/>
        <v/>
      </c>
      <c r="AB375" s="19"/>
      <c r="AC375" s="19">
        <f>IF(Duombaze!AB375="",0,INDEX(DU!I:I,MATCH(Duombaze!AB375,DU!A:A,0),1))</f>
        <v>0</v>
      </c>
      <c r="AD375" s="25">
        <f>IF(Duombaze!AB375="",0,INDEX(DU!K:K,MATCH(Duombaze!AB375,DU!A:A,0),1))</f>
        <v>0</v>
      </c>
      <c r="AE375" s="19"/>
      <c r="AF375" s="19"/>
      <c r="AG375" s="19"/>
      <c r="AH375" s="17" t="str">
        <f t="shared" si="166"/>
        <v/>
      </c>
      <c r="AI375" s="19"/>
      <c r="AJ375" s="639"/>
      <c r="AK375" s="639"/>
      <c r="AL375" s="639"/>
      <c r="AM375" s="639">
        <f>IF(Duombaze!AJ375="",0,INDEX(DU!I:I,MATCH(Duombaze!AJ375,DU!A:A,0),1))+IF(Duombaze!AK375="",0,INDEX(DU!I:I,MATCH(Duombaze!AK375,DU!A:A,0),1))+IF(Duombaze!AL375="",0,INDEX(DU!I:I,MATCH(Duombaze!AL375,DU!A:A,0),1))</f>
        <v>0</v>
      </c>
      <c r="AN375" s="639">
        <f>IF(Duombaze!AJ375="",0,INDEX(DU!K:K,MATCH(Duombaze!AJ375,DU!A:A,0),1))+IF(Duombaze!AK375="",0,INDEX(DU!K:K,MATCH(Duombaze!AK375,DU!A:A,0),1))+IF(Duombaze!AL375="",0,INDEX(DU!K:K,MATCH(Duombaze!AL375,DU!A:A,0),1))</f>
        <v>0</v>
      </c>
      <c r="AO375" s="19"/>
      <c r="AP375" s="19"/>
      <c r="AQ375" s="19"/>
      <c r="AR375" s="17" t="str">
        <f t="shared" si="170"/>
        <v/>
      </c>
      <c r="AS375" s="19"/>
      <c r="AT375" s="639"/>
      <c r="AU375" s="639"/>
      <c r="AV375" s="639"/>
      <c r="AW375" s="639"/>
      <c r="AX375" s="639"/>
      <c r="AY375" s="639"/>
      <c r="AZ375" s="639"/>
      <c r="BA375" s="639"/>
      <c r="BB375" s="639"/>
      <c r="BC375" s="639">
        <f>IF(Duombaze!AT375="",0,INDEX(DU!I:I,MATCH(Duombaze!AT375,DU!A:A,0),1))+IF(Duombaze!AU375="",0,INDEX(DU!I:I,MATCH(Duombaze!AU375,DU!A:A,0),1))+IF(Duombaze!AV375="",0,INDEX(DU!I:I,MATCH(Duombaze!AV375,DU!A:A,0),1))+IF(Duombaze!AW375="",0,INDEX(DU!I:I,MATCH(Duombaze!AW375,DU!A:A,0),1))+IF(Duombaze!AX375="",0,INDEX(DU!I:I,MATCH(Duombaze!AX375,DU!A:A,0),1))+IF(Duombaze!AY375="",0,INDEX(DU!I:I,MATCH(Duombaze!AY375,DU!A:A,0),1))+IF(Duombaze!AZ375="",0,INDEX(DU!I:I,MATCH(Duombaze!AZ375,DU!A:A,0),1))+IF(Duombaze!BA375="",0,INDEX(DU!I:I,MATCH(Duombaze!BA375,DU!A:A,0),1))+IF(Duombaze!BB375="",0,INDEX(DU!I:I,MATCH(Duombaze!BB375,DU!A:A,0),1))</f>
        <v>0</v>
      </c>
      <c r="BD375" s="638">
        <f>IF(Duombaze!AT375="",0,INDEX(DU!K:K,MATCH(Duombaze!AT375,DU!A:A,0),1))+IF(Duombaze!AU375="",0,INDEX(DU!K:K,MATCH(Duombaze!AU375,DU!A:A,0),1))+IF(Duombaze!AV375="",0,INDEX(DU!K:K,MATCH(Duombaze!AV375,DU!A:A,0),1))+IF(Duombaze!AW375="",0,INDEX(DU!K:K,MATCH(Duombaze!AW375,DU!A:A,0),1))+IF(Duombaze!AX375="",0,INDEX(DU!K:K,MATCH(Duombaze!AX375,DU!A:A,0),1))+IF(Duombaze!AY375="",0,INDEX(DU!K:K,MATCH(Duombaze!AY375,DU!A:A,0),1))+IF(Duombaze!AZ375="",0,INDEX(DU!K:K,MATCH(Duombaze!AZ375,DU!A:A,0),1))+IF(Duombaze!BA375="",0,INDEX(DU!K:K,MATCH(Duombaze!BA375,DU!A:A,0),1))+IF(Duombaze!BB375="",0,INDEX(DU!K:K,MATCH(Duombaze!BB375,DU!A:A,0),1))</f>
        <v>0</v>
      </c>
      <c r="BE375" s="19"/>
      <c r="BF375" s="19"/>
      <c r="BG375" s="717"/>
      <c r="BH375" s="17" t="str">
        <f t="shared" ref="BH375:BH384" si="182">IF(BG375&lt;&gt;"",A375&amp;" "&amp;C375&amp;" "&amp;BG375,"")</f>
        <v/>
      </c>
      <c r="BI375" s="17"/>
      <c r="BJ375" s="638"/>
      <c r="BK375" s="638"/>
      <c r="BL375" s="638"/>
      <c r="BM375" s="638">
        <f>IF(Duombaze!BJ375="",0,INDEX(DU!I:I,MATCH(Duombaze!BJ375,DU!A:A,0),1))+IF(Duombaze!BK375="",0,INDEX(DU!I:I,MATCH(Duombaze!BK375,DU!A:A,0),1))+IF(Duombaze!BL375="",0,INDEX(DU!I:I,MATCH(Duombaze!BL375,DU!A:A,0),1))</f>
        <v>0</v>
      </c>
      <c r="BN375" s="638">
        <f>IF(Duombaze!BJ375="",0,INDEX(DU!K:K,MATCH(Duombaze!BJ375,DU!A:A,0),1))+IF(Duombaze!BK375="",0,INDEX(DU!K:K,MATCH(Duombaze!BK375,DU!A:A,0),1))+IF(Duombaze!BL375="",0,INDEX(DU!K:K,MATCH(Duombaze!BL375,DU!A:A,0),1))</f>
        <v>0</v>
      </c>
      <c r="BO375" s="17"/>
      <c r="BP375" s="17"/>
      <c r="BQ375" s="17"/>
      <c r="BR375" s="19" t="str">
        <f t="shared" ref="BR375:BR406" si="183">IF(BQ375&lt;&gt;"",A375&amp;" "&amp;C375&amp;" "&amp;BQ375,"")</f>
        <v/>
      </c>
      <c r="BS375" s="17"/>
      <c r="BT375" s="17"/>
      <c r="BU375" s="17"/>
      <c r="BV375" s="17"/>
      <c r="BW375" s="17">
        <f>IF(Duombaze!BT375="",0,INDEX(DU!I:I,MATCH(Duombaze!BT375,DU!A:A,0),1))+IF(Duombaze!BU375="",0,INDEX(DU!I:I,MATCH(Duombaze!BU375,DU!A:A,0),1))+IF(Duombaze!BV375="",0,INDEX(DU!I:I,MATCH(Duombaze!BV375,DU!A:A,0),1))</f>
        <v>0</v>
      </c>
      <c r="BX375" s="19">
        <f>IF(Duombaze!BT375="",0,INDEX(DU!K:K,MATCH(Duombaze!BT375,DU!A:A,0),1))+IF(Duombaze!BU375="",0,INDEX(DU!K:K,MATCH(Duombaze!BU375,DU!A:A,0),1))+IF(Duombaze!BV375="",0,INDEX(DU!K:K,MATCH(Duombaze!BV375,DU!A:A,0),1))</f>
        <v>0</v>
      </c>
      <c r="BY375" s="17"/>
      <c r="BZ375" s="17"/>
      <c r="CA375" s="19"/>
      <c r="CB375" s="19" t="str">
        <f t="shared" si="181"/>
        <v/>
      </c>
      <c r="CC375" s="19"/>
      <c r="CD375" s="19">
        <f>IF(Duombaze!CC375="",0,INDEX(DU!I:I,MATCH(Duombaze!CC375,DU!A:A,0),1))</f>
        <v>0</v>
      </c>
      <c r="CE375" s="17">
        <f>IF(Duombaze!CC375="",0,INDEX(DU!K:K,MATCH(Duombaze!CC375,DU!A:A,0),1))</f>
        <v>0</v>
      </c>
      <c r="CF375" s="19"/>
      <c r="CG375" s="19"/>
      <c r="CH375" s="19"/>
      <c r="CI375" s="17" t="str">
        <f t="shared" si="172"/>
        <v/>
      </c>
      <c r="CJ375" s="19"/>
      <c r="CK375" s="19">
        <f>IF(Duombaze!CJ375="",0,INDEX(DU!I:I,MATCH(Duombaze!CJ375,DU!A:A,0),1))</f>
        <v>0</v>
      </c>
      <c r="CL375" s="17">
        <f>IF(Duombaze!CJ375="",0,INDEX(DU!K:K,MATCH(Duombaze!CJ375,DU!A:A,0),1))</f>
        <v>0</v>
      </c>
      <c r="CM375" s="19"/>
      <c r="CN375" s="19"/>
      <c r="CO375" s="19"/>
      <c r="CP375" s="17" t="str">
        <f t="shared" si="173"/>
        <v/>
      </c>
      <c r="CQ375" s="19"/>
      <c r="CR375" s="639"/>
      <c r="CS375" s="639"/>
      <c r="CT375" s="639">
        <f>IF(Duombaze!CR375="",0,INDEX(DU!I:I,MATCH(Duombaze!CR375,DU!A:A,0),1))+IF(Duombaze!CS375="",0,INDEX(DU!I:I,MATCH(Duombaze!CS375,DU!A:A,0),1))</f>
        <v>0</v>
      </c>
      <c r="CU375" s="19">
        <f>IF(Duombaze!CR375="",0,INDEX(DU!K:K,MATCH(Duombaze!CR375,DU!A:A,0),1))+IF(Duombaze!CS375="",0,INDEX(DU!K:K,MATCH(Duombaze!CS375,DU!A:A,0),1))</f>
        <v>0</v>
      </c>
      <c r="CV375" s="19"/>
      <c r="CW375" s="19"/>
      <c r="CX375" s="19"/>
      <c r="CY375" s="17" t="str">
        <f t="shared" si="180"/>
        <v/>
      </c>
      <c r="CZ375" s="19"/>
      <c r="DA375" s="672"/>
      <c r="DB375" s="672"/>
      <c r="DC375" s="672">
        <f>IF(Duombaze!DA375="",0,INDEX(DU!I:I,MATCH(Duombaze!DA375,DU!A:A,0),1))+IF(Duombaze!DB375="",0,INDEX(DU!I:I,MATCH(Duombaze!DB375,DU!A:A,0),1))</f>
        <v>0</v>
      </c>
      <c r="DD375" s="19">
        <f>IF(Duombaze!DA375="",0,INDEX(DU!K:K,MATCH(Duombaze!DA375,DU!A:A,0),1))+IF(Duombaze!DB375="",0,INDEX(DU!K:K,MATCH(Duombaze!DB375,DU!A:A,0),1))</f>
        <v>0</v>
      </c>
      <c r="DE375" s="19"/>
      <c r="DF375" s="19"/>
      <c r="DG375" s="19"/>
      <c r="DH375" s="19" t="str">
        <f t="shared" si="174"/>
        <v/>
      </c>
      <c r="DI375" s="19"/>
      <c r="DJ375" s="672"/>
      <c r="DK375" s="678"/>
      <c r="DL375" s="678">
        <f>IF(Duombaze!DJ375="",0,INDEX(DU!I:I,MATCH(Duombaze!DJ375,DU!A:A,0),1))+IF(Duombaze!DK375="",0,INDEX(DU!I:I,MATCH(Duombaze!DK375,DU!A:A,0),1))</f>
        <v>0</v>
      </c>
      <c r="DM375" s="19">
        <f>IF(Duombaze!DJ375="",0,INDEX(DU!K:K,MATCH(Duombaze!DJ375,DU!A:A,0),1))+IF(Duombaze!DK375="",0,INDEX(DU!K:K,MATCH(Duombaze!DK375,DU!A:A,0),1))</f>
        <v>0</v>
      </c>
      <c r="DN375" s="52"/>
      <c r="DO375" s="52"/>
      <c r="DP375" s="52"/>
      <c r="DQ375" s="17" t="str">
        <f t="shared" si="175"/>
        <v/>
      </c>
      <c r="DR375" s="65"/>
      <c r="DS375" s="692"/>
      <c r="DT375" s="692"/>
      <c r="DU375" s="692"/>
      <c r="DV375" s="692"/>
      <c r="DW375" s="692">
        <f>IF(Duombaze!DS375="",0,INDEX(DU!I:I,MATCH(Duombaze!DS375,DU!A:A,0),1))+IF(Duombaze!DT375="",0,INDEX(DU!I:I,MATCH(Duombaze!DT375,DU!A:A,0),1))+IF(Duombaze!DU375="",0,INDEX(DU!I:I,MATCH(Duombaze!DU375,DU!A:A,0),1))+IF(Duombaze!DV375="",0,INDEX(DU!I:I,MATCH(Duombaze!DV375,DU!A:A,0),1))</f>
        <v>0</v>
      </c>
      <c r="DX375" s="638">
        <f>IF(Duombaze!DS375="",0,INDEX(DU!K:K,MATCH(Duombaze!DS375,DU!A:A,0),1))+IF(Duombaze!DT375="",0,INDEX(DU!K:K,MATCH(Duombaze!DT375,DU!A:A,0),1))+IF(Duombaze!DU375="",0,INDEX(DU!K:K,MATCH(Duombaze!DU375,DU!A:A,0),1))+IF(Duombaze!DV375="",0,INDEX(DU!K:KH,MATCH(Duombaze!DV375,DU!A:A,0),1))</f>
        <v>0</v>
      </c>
      <c r="DY375" s="65"/>
      <c r="DZ375" s="65"/>
      <c r="EA375" s="19"/>
      <c r="EB375" s="19" t="str">
        <f t="shared" si="160"/>
        <v/>
      </c>
      <c r="EC375" s="19"/>
      <c r="ED375" s="19">
        <f>IF(Duombaze!EC375="",0,INDEX(DU!I:I,MATCH(Duombaze!EC375,DU!A:A,0),1))</f>
        <v>0</v>
      </c>
      <c r="EE375" s="638">
        <f>IF(Duombaze!EC375="",0,INDEX(DU!K:K,MATCH(Duombaze!EC375,DU!A:A,0),1))</f>
        <v>0</v>
      </c>
      <c r="EF375" s="19"/>
      <c r="EG375" s="19"/>
      <c r="EH375" s="19"/>
      <c r="EI375" s="17" t="str">
        <f t="shared" si="169"/>
        <v/>
      </c>
      <c r="EJ375" s="19"/>
      <c r="EK375" s="672"/>
      <c r="EL375" s="672"/>
      <c r="EM375" s="672"/>
      <c r="EN375" s="672">
        <f>IF(Duombaze!EK375="",0,INDEX(DU!I:I,MATCH(Duombaze!EK375,DU!A:A,0),1))+IF(Duombaze!EL375="",0,INDEX(DU!I:I,MATCH(Duombaze!EL375,DU!A:A,0),1))+IF(Duombaze!EM375="",0,INDEX(DU!I:I,MATCH(Duombaze!EM375,DU!A:A,0),1))</f>
        <v>0</v>
      </c>
      <c r="EO375" s="19">
        <f>IF(Duombaze!EK375="",0,INDEX(DU!K:K,MATCH(Duombaze!EK375,DU!A:A,0),1))+IF(Duombaze!EL375="",0,INDEX(DU!K:K,MATCH(Duombaze!EL375,DU!A:A,0),1))+IF(Duombaze!EM375="",0,INDEX(DU!K:K,MATCH(Duombaze!EM375,DU!A:A,0),1))</f>
        <v>0</v>
      </c>
      <c r="EP375" s="19"/>
      <c r="EQ375" s="19"/>
      <c r="ER375" s="19"/>
      <c r="ES375" s="17" t="str">
        <f t="shared" si="161"/>
        <v/>
      </c>
      <c r="ET375" s="19"/>
      <c r="EU375" s="19"/>
      <c r="EV375" s="19"/>
      <c r="EW375" s="19"/>
      <c r="EX375" s="19" t="str">
        <f t="shared" ref="EX375:EX406" si="184">IF(EW375&lt;&gt;"",A375&amp;" "&amp;C375&amp;" "&amp;EW375,"")</f>
        <v/>
      </c>
      <c r="EY375" s="19"/>
      <c r="EZ375" s="672"/>
      <c r="FA375" s="672"/>
      <c r="FB375" s="672">
        <f>IF(Duombaze!EZ375="",0,INDEX(DU!I:I,MATCH(Duombaze!EZ375,DU!A:A,0),1))+IF(Duombaze!FA375="",0,INDEX(DU!I:I,MATCH(Duombaze!FA375,DU!A:A,0),1))</f>
        <v>0</v>
      </c>
      <c r="FC375" s="19">
        <f>IF(Duombaze!EZ375="",0,INDEX(DU!K:K,MATCH(Duombaze!EZ375,DU!A:A,0),1))+IF(Duombaze!FA375="",0,INDEX(DU!K:K,MATCH(Duombaze!FA375,DU!A:A,0),1))</f>
        <v>0</v>
      </c>
      <c r="FD375" s="19"/>
      <c r="FE375" s="19"/>
      <c r="FF375" s="19"/>
      <c r="FG375" s="19"/>
      <c r="FH375" s="65"/>
      <c r="FI375" s="19"/>
      <c r="FJ375" s="19"/>
      <c r="FK375" s="17"/>
      <c r="FL375" s="734"/>
      <c r="FM375" s="739"/>
      <c r="FN375" s="739"/>
      <c r="FO375" s="739"/>
      <c r="FP375" s="739"/>
      <c r="FQ375" s="739">
        <f>IF(Duombaze!FM375="",0,INDEX(DU!I:I,MATCH(Duombaze!FM375,DU!A:A,0),1))+IF(Duombaze!FN375="",0,INDEX(DU!I:I,MATCH(Duombaze!FN375,DU!A:A,0),1))+IF(Duombaze!FO375="",0,INDEX(DU!I:I,MATCH(Duombaze!FO375,DU!A:A,0),1))+IF(Duombaze!FP375="",0,INDEX(DU!I:I,MATCH(Duombaze!FP375,DU!A:A,0),1))</f>
        <v>0</v>
      </c>
      <c r="FR375" s="671">
        <f>IF(Duombaze!FM375="",0,INDEX(DU!K:K,MATCH(Duombaze!FM375,DU!A:A,0),1))+IF(Duombaze!FN375="",0,INDEX(DU!K:K,MATCH(Duombaze!FN375,DU!A:A,0),1))+IF(Duombaze!FO375="",0,INDEX(DU!K:K,MATCH(Duombaze!FO375,DU!A:A,0),1))+IF(Duombaze!FP375="",0,INDEX(DU!K:K,MATCH(Duombaze!FP375,DU!A:A,0),1))</f>
        <v>0</v>
      </c>
    </row>
    <row r="376" spans="1:183" s="20" customFormat="1" ht="23.45" customHeight="1" x14ac:dyDescent="0.25">
      <c r="A376" s="41">
        <v>9</v>
      </c>
      <c r="B376" s="41" t="s">
        <v>790</v>
      </c>
      <c r="C376" s="16" t="s">
        <v>2</v>
      </c>
      <c r="D376" s="19"/>
      <c r="E376" s="17" t="str">
        <f t="shared" si="177"/>
        <v/>
      </c>
      <c r="F376" s="19"/>
      <c r="G376" s="639"/>
      <c r="H376" s="639"/>
      <c r="I376" s="639"/>
      <c r="J376" s="639"/>
      <c r="K376" s="639"/>
      <c r="L376" s="639"/>
      <c r="M376" s="639"/>
      <c r="N376" s="639"/>
      <c r="O376" s="639"/>
      <c r="P376" s="639">
        <f>IF(Duombaze!G376="",0,INDEX(DU!I:I,MATCH(Duombaze!G376,DU!A:A,0),1))+IF(Duombaze!H376="",0,INDEX(DU!I:I,MATCH(Duombaze!H376,DU!A:A,0),1))+IF(Duombaze!I376="",0,INDEX(DU!I:I,MATCH(Duombaze!I376,DU!A:A,0),1))+IF(Duombaze!J376="",0,INDEX(DU!I:I,MATCH(Duombaze!J376,DU!A:A,0),1))+IF(Duombaze!K376="",0,INDEX(DU!I:I,MATCH(Duombaze!K376,DU!A:A,0),1))+IF(Duombaze!L376="",0,INDEX(DU!I:I,MATCH(Duombaze!L376,DU!A:A,0),1))+IF(Duombaze!M376="",0,INDEX(DU!I:I,MATCH(Duombaze!M376,DU!A:A,0),1))+IF(Duombaze!N376="",0,INDEX(DU!I:I,MATCH(Duombaze!N376,DU!A:A,0),1))+IF(Duombaze!O376="",0,INDEX(DU!I:I,MATCH(Duombaze!O376,DU!A:A,0),1))</f>
        <v>0</v>
      </c>
      <c r="Q376" s="638">
        <f>IF(Duombaze!G376="",0,INDEX(DU!K:K,MATCH(Duombaze!G376,DU!A:A,0),1))+IF(Duombaze!H376="",0,INDEX(DU!K:K,MATCH(Duombaze!H376,DU!A:A,0),1))+IF(Duombaze!I376="",0,INDEX(DU!K:K,MATCH(Duombaze!I376,DU!A:A,0),1))+IF(Duombaze!J376="",0,INDEX(DU!K:K,MATCH(Duombaze!J376,DU!A:A,0),1))+IF(Duombaze!K376="",0,INDEX(DU!K:K,MATCH(Duombaze!K376,DU!A:A,0),1))+IF(Duombaze!L376="",0,INDEX(DU!K:K,MATCH(Duombaze!L376,DU!A:A,0),1))+IF(Duombaze!M376="",0,INDEX(DU!K:K,MATCH(Duombaze!M376,DU!A:A,0),1))+IF(Duombaze!N376="",0,INDEX(DU!K:K,MATCH(Duombaze!N376,DU!A:A,0),1))+IF(Duombaze!O376="",0,INDEX(DU!K:K,MATCH(Duombaze!O376,DU!A:A,0),1))</f>
        <v>0</v>
      </c>
      <c r="R376" s="19"/>
      <c r="S376" s="52"/>
      <c r="T376" s="881"/>
      <c r="U376" s="17">
        <f>IF(Duombaze!T376="",0,INDEX(DU!I:I,MATCH(Duombaze!T376,DU!A:A,0),1))</f>
        <v>0</v>
      </c>
      <c r="V376" s="17">
        <f>IF(Duombaze!T376="",0,INDEX(DU!K:K,MATCH(Duombaze!T376,DU!A:A,0),1))</f>
        <v>0</v>
      </c>
      <c r="W376" s="19"/>
      <c r="X376" s="19"/>
      <c r="Y376" s="134"/>
      <c r="Z376" s="65"/>
      <c r="AA376" s="17" t="str">
        <f t="shared" ref="AA376:AA402" si="185">IF(Z376&lt;&gt;"",A376&amp;" "&amp;C376&amp;" "&amp;Z376,"")</f>
        <v/>
      </c>
      <c r="AB376" s="19"/>
      <c r="AC376" s="19">
        <f>IF(Duombaze!AB376="",0,INDEX(DU!I:I,MATCH(Duombaze!AB376,DU!A:A,0),1))</f>
        <v>0</v>
      </c>
      <c r="AD376" s="25">
        <f>IF(Duombaze!AB376="",0,INDEX(DU!K:K,MATCH(Duombaze!AB376,DU!A:A,0),1))</f>
        <v>0</v>
      </c>
      <c r="AE376" s="19"/>
      <c r="AF376" s="19"/>
      <c r="AG376" s="19"/>
      <c r="AH376" s="17" t="str">
        <f t="shared" si="166"/>
        <v/>
      </c>
      <c r="AI376" s="19"/>
      <c r="AJ376" s="639"/>
      <c r="AK376" s="639"/>
      <c r="AL376" s="639"/>
      <c r="AM376" s="639">
        <f>IF(Duombaze!AJ376="",0,INDEX(DU!I:I,MATCH(Duombaze!AJ376,DU!A:A,0),1))+IF(Duombaze!AK376="",0,INDEX(DU!I:I,MATCH(Duombaze!AK376,DU!A:A,0),1))+IF(Duombaze!AL376="",0,INDEX(DU!I:I,MATCH(Duombaze!AL376,DU!A:A,0),1))</f>
        <v>0</v>
      </c>
      <c r="AN376" s="639">
        <f>IF(Duombaze!AJ376="",0,INDEX(DU!K:K,MATCH(Duombaze!AJ376,DU!A:A,0),1))+IF(Duombaze!AK376="",0,INDEX(DU!K:K,MATCH(Duombaze!AK376,DU!A:A,0),1))+IF(Duombaze!AL376="",0,INDEX(DU!K:K,MATCH(Duombaze!AL376,DU!A:A,0),1))</f>
        <v>0</v>
      </c>
      <c r="AO376" s="19"/>
      <c r="AP376" s="19"/>
      <c r="AQ376" s="19"/>
      <c r="AR376" s="17" t="str">
        <f t="shared" si="170"/>
        <v/>
      </c>
      <c r="AS376" s="19"/>
      <c r="AT376" s="639"/>
      <c r="AU376" s="639"/>
      <c r="AV376" s="639"/>
      <c r="AW376" s="639"/>
      <c r="AX376" s="639"/>
      <c r="AY376" s="639"/>
      <c r="AZ376" s="639"/>
      <c r="BA376" s="639"/>
      <c r="BB376" s="639"/>
      <c r="BC376" s="639">
        <f>IF(Duombaze!AT376="",0,INDEX(DU!I:I,MATCH(Duombaze!AT376,DU!A:A,0),1))+IF(Duombaze!AU376="",0,INDEX(DU!I:I,MATCH(Duombaze!AU376,DU!A:A,0),1))+IF(Duombaze!AV376="",0,INDEX(DU!I:I,MATCH(Duombaze!AV376,DU!A:A,0),1))+IF(Duombaze!AW376="",0,INDEX(DU!I:I,MATCH(Duombaze!AW376,DU!A:A,0),1))+IF(Duombaze!AX376="",0,INDEX(DU!I:I,MATCH(Duombaze!AX376,DU!A:A,0),1))+IF(Duombaze!AY376="",0,INDEX(DU!I:I,MATCH(Duombaze!AY376,DU!A:A,0),1))+IF(Duombaze!AZ376="",0,INDEX(DU!I:I,MATCH(Duombaze!AZ376,DU!A:A,0),1))+IF(Duombaze!BA376="",0,INDEX(DU!I:I,MATCH(Duombaze!BA376,DU!A:A,0),1))+IF(Duombaze!BB376="",0,INDEX(DU!I:I,MATCH(Duombaze!BB376,DU!A:A,0),1))</f>
        <v>0</v>
      </c>
      <c r="BD376" s="638">
        <f>IF(Duombaze!AT376="",0,INDEX(DU!K:K,MATCH(Duombaze!AT376,DU!A:A,0),1))+IF(Duombaze!AU376="",0,INDEX(DU!K:K,MATCH(Duombaze!AU376,DU!A:A,0),1))+IF(Duombaze!AV376="",0,INDEX(DU!K:K,MATCH(Duombaze!AV376,DU!A:A,0),1))+IF(Duombaze!AW376="",0,INDEX(DU!K:K,MATCH(Duombaze!AW376,DU!A:A,0),1))+IF(Duombaze!AX376="",0,INDEX(DU!K:K,MATCH(Duombaze!AX376,DU!A:A,0),1))+IF(Duombaze!AY376="",0,INDEX(DU!K:K,MATCH(Duombaze!AY376,DU!A:A,0),1))+IF(Duombaze!AZ376="",0,INDEX(DU!K:K,MATCH(Duombaze!AZ376,DU!A:A,0),1))+IF(Duombaze!BA376="",0,INDEX(DU!K:K,MATCH(Duombaze!BA376,DU!A:A,0),1))+IF(Duombaze!BB376="",0,INDEX(DU!K:K,MATCH(Duombaze!BB376,DU!A:A,0),1))</f>
        <v>0</v>
      </c>
      <c r="BE376" s="19"/>
      <c r="BF376" s="19"/>
      <c r="BG376" s="65"/>
      <c r="BH376" s="17" t="str">
        <f t="shared" si="182"/>
        <v/>
      </c>
      <c r="BI376" s="19"/>
      <c r="BJ376" s="639"/>
      <c r="BK376" s="639"/>
      <c r="BL376" s="639"/>
      <c r="BM376" s="639">
        <f>IF(Duombaze!BJ376="",0,INDEX(DU!I:I,MATCH(Duombaze!BJ376,DU!A:A,0),1))+IF(Duombaze!BK376="",0,INDEX(DU!I:I,MATCH(Duombaze!BK376,DU!A:A,0),1))+IF(Duombaze!BL376="",0,INDEX(DU!I:I,MATCH(Duombaze!BL376,DU!A:A,0),1))</f>
        <v>0</v>
      </c>
      <c r="BN376" s="638">
        <f>IF(Duombaze!BJ376="",0,INDEX(DU!K:K,MATCH(Duombaze!BJ376,DU!A:A,0),1))+IF(Duombaze!BK376="",0,INDEX(DU!K:K,MATCH(Duombaze!BK376,DU!A:A,0),1))+IF(Duombaze!BL376="",0,INDEX(DU!K:K,MATCH(Duombaze!BL376,DU!A:A,0),1))</f>
        <v>0</v>
      </c>
      <c r="BO376" s="19"/>
      <c r="BP376" s="19"/>
      <c r="BQ376" s="17"/>
      <c r="BR376" s="19" t="str">
        <f t="shared" si="183"/>
        <v/>
      </c>
      <c r="BS376" s="17"/>
      <c r="BT376" s="17"/>
      <c r="BU376" s="17"/>
      <c r="BV376" s="17"/>
      <c r="BW376" s="17">
        <f>IF(Duombaze!BT376="",0,INDEX(DU!I:I,MATCH(Duombaze!BT376,DU!A:A,0),1))+IF(Duombaze!BU376="",0,INDEX(DU!I:I,MATCH(Duombaze!BU376,DU!A:A,0),1))+IF(Duombaze!BV376="",0,INDEX(DU!I:I,MATCH(Duombaze!BV376,DU!A:A,0),1))</f>
        <v>0</v>
      </c>
      <c r="BX376" s="19">
        <f>IF(Duombaze!BT376="",0,INDEX(DU!K:K,MATCH(Duombaze!BT376,DU!A:A,0),1))+IF(Duombaze!BU376="",0,INDEX(DU!K:K,MATCH(Duombaze!BU376,DU!A:A,0),1))+IF(Duombaze!BV376="",0,INDEX(DU!K:K,MATCH(Duombaze!BV376,DU!A:A,0),1))</f>
        <v>0</v>
      </c>
      <c r="BY376" s="17"/>
      <c r="BZ376" s="17"/>
      <c r="CA376" s="19"/>
      <c r="CB376" s="19" t="str">
        <f t="shared" si="181"/>
        <v/>
      </c>
      <c r="CC376" s="19"/>
      <c r="CD376" s="19">
        <f>IF(Duombaze!CC376="",0,INDEX(DU!I:I,MATCH(Duombaze!CC376,DU!A:A,0),1))</f>
        <v>0</v>
      </c>
      <c r="CE376" s="17">
        <f>IF(Duombaze!CC376="",0,INDEX(DU!K:K,MATCH(Duombaze!CC376,DU!A:A,0),1))</f>
        <v>0</v>
      </c>
      <c r="CF376" s="19"/>
      <c r="CG376" s="19"/>
      <c r="CH376" s="19"/>
      <c r="CI376" s="17" t="str">
        <f t="shared" si="172"/>
        <v/>
      </c>
      <c r="CJ376" s="19"/>
      <c r="CK376" s="19">
        <f>IF(Duombaze!CJ376="",0,INDEX(DU!I:I,MATCH(Duombaze!CJ376,DU!A:A,0),1))</f>
        <v>0</v>
      </c>
      <c r="CL376" s="17">
        <f>IF(Duombaze!CJ376="",0,INDEX(DU!K:K,MATCH(Duombaze!CJ376,DU!A:A,0),1))</f>
        <v>0</v>
      </c>
      <c r="CM376" s="19"/>
      <c r="CN376" s="19"/>
      <c r="CO376" s="19"/>
      <c r="CP376" s="17" t="str">
        <f t="shared" si="173"/>
        <v/>
      </c>
      <c r="CQ376" s="19"/>
      <c r="CR376" s="639"/>
      <c r="CS376" s="639"/>
      <c r="CT376" s="639">
        <f>IF(Duombaze!CR376="",0,INDEX(DU!I:I,MATCH(Duombaze!CR376,DU!A:A,0),1))+IF(Duombaze!CS376="",0,INDEX(DU!I:I,MATCH(Duombaze!CS376,DU!A:A,0),1))</f>
        <v>0</v>
      </c>
      <c r="CU376" s="19">
        <f>IF(Duombaze!CR376="",0,INDEX(DU!K:K,MATCH(Duombaze!CR376,DU!A:A,0),1))+IF(Duombaze!CS376="",0,INDEX(DU!K:K,MATCH(Duombaze!CS376,DU!A:A,0),1))</f>
        <v>0</v>
      </c>
      <c r="CV376" s="19"/>
      <c r="CW376" s="19"/>
      <c r="CX376" s="19"/>
      <c r="CY376" s="17" t="str">
        <f t="shared" si="180"/>
        <v/>
      </c>
      <c r="CZ376" s="19"/>
      <c r="DA376" s="672"/>
      <c r="DB376" s="672"/>
      <c r="DC376" s="672">
        <f>IF(Duombaze!DA376="",0,INDEX(DU!I:I,MATCH(Duombaze!DA376,DU!A:A,0),1))+IF(Duombaze!DB376="",0,INDEX(DU!I:I,MATCH(Duombaze!DB376,DU!A:A,0),1))</f>
        <v>0</v>
      </c>
      <c r="DD376" s="19">
        <f>IF(Duombaze!DA376="",0,INDEX(DU!K:K,MATCH(Duombaze!DA376,DU!A:A,0),1))+IF(Duombaze!DB376="",0,INDEX(DU!K:K,MATCH(Duombaze!DB376,DU!A:A,0),1))</f>
        <v>0</v>
      </c>
      <c r="DE376" s="19"/>
      <c r="DF376" s="19"/>
      <c r="DG376" s="19"/>
      <c r="DH376" s="19" t="str">
        <f t="shared" si="174"/>
        <v/>
      </c>
      <c r="DI376" s="19"/>
      <c r="DJ376" s="672"/>
      <c r="DK376" s="678"/>
      <c r="DL376" s="678">
        <f>IF(Duombaze!DJ376="",0,INDEX(DU!I:I,MATCH(Duombaze!DJ376,DU!A:A,0),1))+IF(Duombaze!DK376="",0,INDEX(DU!I:I,MATCH(Duombaze!DK376,DU!A:A,0),1))</f>
        <v>0</v>
      </c>
      <c r="DM376" s="19">
        <f>IF(Duombaze!DJ376="",0,INDEX(DU!K:K,MATCH(Duombaze!DJ376,DU!A:A,0),1))+IF(Duombaze!DK376="",0,INDEX(DU!K:K,MATCH(Duombaze!DK376,DU!A:A,0),1))</f>
        <v>0</v>
      </c>
      <c r="DN376" s="52"/>
      <c r="DO376" s="52"/>
      <c r="DP376" s="52"/>
      <c r="DQ376" s="17" t="str">
        <f t="shared" si="175"/>
        <v/>
      </c>
      <c r="DR376" s="65"/>
      <c r="DS376" s="692"/>
      <c r="DT376" s="692"/>
      <c r="DU376" s="692"/>
      <c r="DV376" s="692"/>
      <c r="DW376" s="692">
        <f>IF(Duombaze!DS376="",0,INDEX(DU!I:I,MATCH(Duombaze!DS376,DU!A:A,0),1))+IF(Duombaze!DT376="",0,INDEX(DU!I:I,MATCH(Duombaze!DT376,DU!A:A,0),1))+IF(Duombaze!DU376="",0,INDEX(DU!I:I,MATCH(Duombaze!DU376,DU!A:A,0),1))+IF(Duombaze!DV376="",0,INDEX(DU!I:I,MATCH(Duombaze!DV376,DU!A:A,0),1))</f>
        <v>0</v>
      </c>
      <c r="DX376" s="638">
        <f>IF(Duombaze!DS376="",0,INDEX(DU!K:K,MATCH(Duombaze!DS376,DU!A:A,0),1))+IF(Duombaze!DT376="",0,INDEX(DU!K:K,MATCH(Duombaze!DT376,DU!A:A,0),1))+IF(Duombaze!DU376="",0,INDEX(DU!K:K,MATCH(Duombaze!DU376,DU!A:A,0),1))+IF(Duombaze!DV376="",0,INDEX(DU!K:KH,MATCH(Duombaze!DV376,DU!A:A,0),1))</f>
        <v>0</v>
      </c>
      <c r="DY376" s="65"/>
      <c r="DZ376" s="65"/>
      <c r="EA376" s="19"/>
      <c r="EB376" s="19" t="str">
        <f t="shared" si="160"/>
        <v/>
      </c>
      <c r="EC376" s="19"/>
      <c r="ED376" s="19">
        <f>IF(Duombaze!EC376="",0,INDEX(DU!I:I,MATCH(Duombaze!EC376,DU!A:A,0),1))</f>
        <v>0</v>
      </c>
      <c r="EE376" s="638">
        <f>IF(Duombaze!EC376="",0,INDEX(DU!K:K,MATCH(Duombaze!EC376,DU!A:A,0),1))</f>
        <v>0</v>
      </c>
      <c r="EF376" s="19"/>
      <c r="EG376" s="19"/>
      <c r="EH376" s="19"/>
      <c r="EI376" s="17" t="str">
        <f t="shared" si="169"/>
        <v/>
      </c>
      <c r="EJ376" s="19"/>
      <c r="EK376" s="672"/>
      <c r="EL376" s="672"/>
      <c r="EM376" s="672"/>
      <c r="EN376" s="672">
        <f>IF(Duombaze!EK376="",0,INDEX(DU!I:I,MATCH(Duombaze!EK376,DU!A:A,0),1))+IF(Duombaze!EL376="",0,INDEX(DU!I:I,MATCH(Duombaze!EL376,DU!A:A,0),1))+IF(Duombaze!EM376="",0,INDEX(DU!I:I,MATCH(Duombaze!EM376,DU!A:A,0),1))</f>
        <v>0</v>
      </c>
      <c r="EO376" s="19">
        <f>IF(Duombaze!EK376="",0,INDEX(DU!K:K,MATCH(Duombaze!EK376,DU!A:A,0),1))+IF(Duombaze!EL376="",0,INDEX(DU!K:K,MATCH(Duombaze!EL376,DU!A:A,0),1))+IF(Duombaze!EM376="",0,INDEX(DU!K:K,MATCH(Duombaze!EM376,DU!A:A,0),1))</f>
        <v>0</v>
      </c>
      <c r="EP376" s="19"/>
      <c r="EQ376" s="19"/>
      <c r="ER376" s="19"/>
      <c r="ES376" s="17" t="str">
        <f t="shared" si="161"/>
        <v/>
      </c>
      <c r="ET376" s="19"/>
      <c r="EU376" s="19"/>
      <c r="EV376" s="19"/>
      <c r="EW376" s="19"/>
      <c r="EX376" s="19" t="str">
        <f t="shared" si="184"/>
        <v/>
      </c>
      <c r="EY376" s="19"/>
      <c r="EZ376" s="672"/>
      <c r="FA376" s="672"/>
      <c r="FB376" s="672">
        <f>IF(Duombaze!EZ376="",0,INDEX(DU!I:I,MATCH(Duombaze!EZ376,DU!A:A,0),1))+IF(Duombaze!FA376="",0,INDEX(DU!I:I,MATCH(Duombaze!FA376,DU!A:A,0),1))</f>
        <v>0</v>
      </c>
      <c r="FC376" s="19">
        <f>IF(Duombaze!EZ376="",0,INDEX(DU!K:K,MATCH(Duombaze!EZ376,DU!A:A,0),1))+IF(Duombaze!FA376="",0,INDEX(DU!K:K,MATCH(Duombaze!FA376,DU!A:A,0),1))</f>
        <v>0</v>
      </c>
      <c r="FD376" s="19"/>
      <c r="FE376" s="19"/>
      <c r="FF376" s="19"/>
      <c r="FG376" s="19"/>
      <c r="FH376" s="65"/>
      <c r="FI376" s="19"/>
      <c r="FJ376" s="19"/>
      <c r="FK376" s="17"/>
      <c r="FL376" s="734"/>
      <c r="FM376" s="739"/>
      <c r="FN376" s="739"/>
      <c r="FO376" s="739"/>
      <c r="FP376" s="739"/>
      <c r="FQ376" s="739">
        <f>IF(Duombaze!FM376="",0,INDEX(DU!I:I,MATCH(Duombaze!FM376,DU!A:A,0),1))+IF(Duombaze!FN376="",0,INDEX(DU!I:I,MATCH(Duombaze!FN376,DU!A:A,0),1))+IF(Duombaze!FO376="",0,INDEX(DU!I:I,MATCH(Duombaze!FO376,DU!A:A,0),1))+IF(Duombaze!FP376="",0,INDEX(DU!I:I,MATCH(Duombaze!FP376,DU!A:A,0),1))</f>
        <v>0</v>
      </c>
      <c r="FR376" s="671">
        <f>IF(Duombaze!FM376="",0,INDEX(DU!K:K,MATCH(Duombaze!FM376,DU!A:A,0),1))+IF(Duombaze!FN376="",0,INDEX(DU!K:K,MATCH(Duombaze!FN376,DU!A:A,0),1))+IF(Duombaze!FO376="",0,INDEX(DU!K:K,MATCH(Duombaze!FO376,DU!A:A,0),1))+IF(Duombaze!FP376="",0,INDEX(DU!K:K,MATCH(Duombaze!FP376,DU!A:A,0),1))</f>
        <v>0</v>
      </c>
    </row>
    <row r="377" spans="1:183" s="20" customFormat="1" ht="23.45" customHeight="1" x14ac:dyDescent="0.25">
      <c r="A377" s="41" t="s">
        <v>648</v>
      </c>
      <c r="B377" s="41" t="s">
        <v>790</v>
      </c>
      <c r="C377" s="16" t="s">
        <v>2</v>
      </c>
      <c r="D377" s="19"/>
      <c r="E377" s="17" t="str">
        <f t="shared" si="177"/>
        <v/>
      </c>
      <c r="F377" s="19"/>
      <c r="G377" s="639"/>
      <c r="H377" s="639"/>
      <c r="I377" s="639"/>
      <c r="J377" s="639"/>
      <c r="K377" s="639"/>
      <c r="L377" s="639"/>
      <c r="M377" s="639"/>
      <c r="N377" s="639"/>
      <c r="O377" s="639"/>
      <c r="P377" s="639">
        <f>IF(Duombaze!G377="",0,INDEX(DU!I:I,MATCH(Duombaze!G377,DU!A:A,0),1))+IF(Duombaze!H377="",0,INDEX(DU!I:I,MATCH(Duombaze!H377,DU!A:A,0),1))+IF(Duombaze!I377="",0,INDEX(DU!I:I,MATCH(Duombaze!I377,DU!A:A,0),1))+IF(Duombaze!J377="",0,INDEX(DU!I:I,MATCH(Duombaze!J377,DU!A:A,0),1))+IF(Duombaze!K377="",0,INDEX(DU!I:I,MATCH(Duombaze!K377,DU!A:A,0),1))+IF(Duombaze!L377="",0,INDEX(DU!I:I,MATCH(Duombaze!L377,DU!A:A,0),1))+IF(Duombaze!M377="",0,INDEX(DU!I:I,MATCH(Duombaze!M377,DU!A:A,0),1))+IF(Duombaze!N377="",0,INDEX(DU!I:I,MATCH(Duombaze!N377,DU!A:A,0),1))+IF(Duombaze!O377="",0,INDEX(DU!I:I,MATCH(Duombaze!O377,DU!A:A,0),1))</f>
        <v>0</v>
      </c>
      <c r="Q377" s="638">
        <f>IF(Duombaze!G377="",0,INDEX(DU!K:K,MATCH(Duombaze!G377,DU!A:A,0),1))+IF(Duombaze!H377="",0,INDEX(DU!K:K,MATCH(Duombaze!H377,DU!A:A,0),1))+IF(Duombaze!I377="",0,INDEX(DU!K:K,MATCH(Duombaze!I377,DU!A:A,0),1))+IF(Duombaze!J377="",0,INDEX(DU!K:K,MATCH(Duombaze!J377,DU!A:A,0),1))+IF(Duombaze!K377="",0,INDEX(DU!K:K,MATCH(Duombaze!K377,DU!A:A,0),1))+IF(Duombaze!L377="",0,INDEX(DU!K:K,MATCH(Duombaze!L377,DU!A:A,0),1))+IF(Duombaze!M377="",0,INDEX(DU!K:K,MATCH(Duombaze!M377,DU!A:A,0),1))+IF(Duombaze!N377="",0,INDEX(DU!K:K,MATCH(Duombaze!N377,DU!A:A,0),1))+IF(Duombaze!O377="",0,INDEX(DU!K:K,MATCH(Duombaze!O377,DU!A:A,0),1))</f>
        <v>0</v>
      </c>
      <c r="R377" s="19"/>
      <c r="S377" s="52"/>
      <c r="T377" s="881"/>
      <c r="U377" s="17">
        <f>IF(Duombaze!T377="",0,INDEX(DU!I:I,MATCH(Duombaze!T377,DU!A:A,0),1))</f>
        <v>0</v>
      </c>
      <c r="V377" s="17">
        <f>IF(Duombaze!T377="",0,INDEX(DU!K:K,MATCH(Duombaze!T377,DU!A:A,0),1))</f>
        <v>0</v>
      </c>
      <c r="W377" s="19"/>
      <c r="X377" s="19"/>
      <c r="Y377" s="134"/>
      <c r="Z377" s="65"/>
      <c r="AA377" s="17" t="str">
        <f t="shared" si="185"/>
        <v/>
      </c>
      <c r="AB377" s="19"/>
      <c r="AC377" s="19">
        <f>IF(Duombaze!AB377="",0,INDEX(DU!I:I,MATCH(Duombaze!AB377,DU!A:A,0),1))</f>
        <v>0</v>
      </c>
      <c r="AD377" s="25">
        <f>IF(Duombaze!AB377="",0,INDEX(DU!K:K,MATCH(Duombaze!AB377,DU!A:A,0),1))</f>
        <v>0</v>
      </c>
      <c r="AE377" s="19"/>
      <c r="AF377" s="19"/>
      <c r="AG377" s="19"/>
      <c r="AH377" s="17" t="str">
        <f t="shared" si="166"/>
        <v/>
      </c>
      <c r="AI377" s="19"/>
      <c r="AJ377" s="639"/>
      <c r="AK377" s="639"/>
      <c r="AL377" s="639"/>
      <c r="AM377" s="639">
        <f>IF(Duombaze!AJ377="",0,INDEX(DU!I:I,MATCH(Duombaze!AJ377,DU!A:A,0),1))+IF(Duombaze!AK377="",0,INDEX(DU!I:I,MATCH(Duombaze!AK377,DU!A:A,0),1))+IF(Duombaze!AL377="",0,INDEX(DU!I:I,MATCH(Duombaze!AL377,DU!A:A,0),1))</f>
        <v>0</v>
      </c>
      <c r="AN377" s="639">
        <f>IF(Duombaze!AJ377="",0,INDEX(DU!K:K,MATCH(Duombaze!AJ377,DU!A:A,0),1))+IF(Duombaze!AK377="",0,INDEX(DU!K:K,MATCH(Duombaze!AK377,DU!A:A,0),1))+IF(Duombaze!AL377="",0,INDEX(DU!K:K,MATCH(Duombaze!AL377,DU!A:A,0),1))</f>
        <v>0</v>
      </c>
      <c r="AO377" s="19"/>
      <c r="AP377" s="19"/>
      <c r="AQ377" s="19"/>
      <c r="AR377" s="17" t="str">
        <f t="shared" si="170"/>
        <v/>
      </c>
      <c r="AS377" s="19"/>
      <c r="AT377" s="639"/>
      <c r="AU377" s="639"/>
      <c r="AV377" s="639"/>
      <c r="AW377" s="639"/>
      <c r="AX377" s="639"/>
      <c r="AY377" s="639"/>
      <c r="AZ377" s="639"/>
      <c r="BA377" s="639"/>
      <c r="BB377" s="639"/>
      <c r="BC377" s="639">
        <f>IF(Duombaze!AT377="",0,INDEX(DU!I:I,MATCH(Duombaze!AT377,DU!A:A,0),1))+IF(Duombaze!AU377="",0,INDEX(DU!I:I,MATCH(Duombaze!AU377,DU!A:A,0),1))+IF(Duombaze!AV377="",0,INDEX(DU!I:I,MATCH(Duombaze!AV377,DU!A:A,0),1))+IF(Duombaze!AW377="",0,INDEX(DU!I:I,MATCH(Duombaze!AW377,DU!A:A,0),1))+IF(Duombaze!AX377="",0,INDEX(DU!I:I,MATCH(Duombaze!AX377,DU!A:A,0),1))+IF(Duombaze!AY377="",0,INDEX(DU!I:I,MATCH(Duombaze!AY377,DU!A:A,0),1))+IF(Duombaze!AZ377="",0,INDEX(DU!I:I,MATCH(Duombaze!AZ377,DU!A:A,0),1))+IF(Duombaze!BA377="",0,INDEX(DU!I:I,MATCH(Duombaze!BA377,DU!A:A,0),1))+IF(Duombaze!BB377="",0,INDEX(DU!I:I,MATCH(Duombaze!BB377,DU!A:A,0),1))</f>
        <v>0</v>
      </c>
      <c r="BD377" s="638">
        <f>IF(Duombaze!AT377="",0,INDEX(DU!K:K,MATCH(Duombaze!AT377,DU!A:A,0),1))+IF(Duombaze!AU377="",0,INDEX(DU!K:K,MATCH(Duombaze!AU377,DU!A:A,0),1))+IF(Duombaze!AV377="",0,INDEX(DU!K:K,MATCH(Duombaze!AV377,DU!A:A,0),1))+IF(Duombaze!AW377="",0,INDEX(DU!K:K,MATCH(Duombaze!AW377,DU!A:A,0),1))+IF(Duombaze!AX377="",0,INDEX(DU!K:K,MATCH(Duombaze!AX377,DU!A:A,0),1))+IF(Duombaze!AY377="",0,INDEX(DU!K:K,MATCH(Duombaze!AY377,DU!A:A,0),1))+IF(Duombaze!AZ377="",0,INDEX(DU!K:K,MATCH(Duombaze!AZ377,DU!A:A,0),1))+IF(Duombaze!BA377="",0,INDEX(DU!K:K,MATCH(Duombaze!BA377,DU!A:A,0),1))+IF(Duombaze!BB377="",0,INDEX(DU!K:K,MATCH(Duombaze!BB377,DU!A:A,0),1))</f>
        <v>0</v>
      </c>
      <c r="BE377" s="19"/>
      <c r="BF377" s="19"/>
      <c r="BG377" s="65"/>
      <c r="BH377" s="17" t="str">
        <f t="shared" si="182"/>
        <v/>
      </c>
      <c r="BI377" s="19"/>
      <c r="BJ377" s="639"/>
      <c r="BK377" s="639"/>
      <c r="BL377" s="639"/>
      <c r="BM377" s="639">
        <f>IF(Duombaze!BJ377="",0,INDEX(DU!I:I,MATCH(Duombaze!BJ377,DU!A:A,0),1))+IF(Duombaze!BK377="",0,INDEX(DU!I:I,MATCH(Duombaze!BK377,DU!A:A,0),1))+IF(Duombaze!BL377="",0,INDEX(DU!I:I,MATCH(Duombaze!BL377,DU!A:A,0),1))</f>
        <v>0</v>
      </c>
      <c r="BN377" s="638">
        <f>IF(Duombaze!BJ377="",0,INDEX(DU!K:K,MATCH(Duombaze!BJ377,DU!A:A,0),1))+IF(Duombaze!BK377="",0,INDEX(DU!K:K,MATCH(Duombaze!BK377,DU!A:A,0),1))+IF(Duombaze!BL377="",0,INDEX(DU!K:K,MATCH(Duombaze!BL377,DU!A:A,0),1))</f>
        <v>0</v>
      </c>
      <c r="BO377" s="19"/>
      <c r="BP377" s="19"/>
      <c r="BQ377" s="19"/>
      <c r="BR377" s="19" t="str">
        <f t="shared" si="183"/>
        <v/>
      </c>
      <c r="BS377" s="19"/>
      <c r="BT377" s="19"/>
      <c r="BU377" s="19"/>
      <c r="BV377" s="19"/>
      <c r="BW377" s="19">
        <f>IF(Duombaze!BT377="",0,INDEX(DU!I:I,MATCH(Duombaze!BT377,DU!A:A,0),1))+IF(Duombaze!BU377="",0,INDEX(DU!I:I,MATCH(Duombaze!BU377,DU!A:A,0),1))+IF(Duombaze!BV377="",0,INDEX(DU!I:I,MATCH(Duombaze!BV377,DU!A:A,0),1))</f>
        <v>0</v>
      </c>
      <c r="BX377" s="19">
        <f>IF(Duombaze!BT377="",0,INDEX(DU!K:K,MATCH(Duombaze!BT377,DU!A:A,0),1))+IF(Duombaze!BU377="",0,INDEX(DU!K:K,MATCH(Duombaze!BU377,DU!A:A,0),1))+IF(Duombaze!BV377="",0,INDEX(DU!K:K,MATCH(Duombaze!BV377,DU!A:A,0),1))</f>
        <v>0</v>
      </c>
      <c r="BY377" s="19"/>
      <c r="BZ377" s="19"/>
      <c r="CA377" s="19"/>
      <c r="CB377" s="19" t="str">
        <f t="shared" si="181"/>
        <v/>
      </c>
      <c r="CC377" s="19"/>
      <c r="CD377" s="19">
        <f>IF(Duombaze!CC377="",0,INDEX(DU!I:I,MATCH(Duombaze!CC377,DU!A:A,0),1))</f>
        <v>0</v>
      </c>
      <c r="CE377" s="17">
        <f>IF(Duombaze!CC377="",0,INDEX(DU!K:K,MATCH(Duombaze!CC377,DU!A:A,0),1))</f>
        <v>0</v>
      </c>
      <c r="CF377" s="19"/>
      <c r="CG377" s="19"/>
      <c r="CH377" s="19"/>
      <c r="CI377" s="17" t="str">
        <f t="shared" si="172"/>
        <v/>
      </c>
      <c r="CJ377" s="19"/>
      <c r="CK377" s="19">
        <f>IF(Duombaze!CJ377="",0,INDEX(DU!I:I,MATCH(Duombaze!CJ377,DU!A:A,0),1))</f>
        <v>0</v>
      </c>
      <c r="CL377" s="17">
        <f>IF(Duombaze!CJ377="",0,INDEX(DU!K:K,MATCH(Duombaze!CJ377,DU!A:A,0),1))</f>
        <v>0</v>
      </c>
      <c r="CM377" s="19"/>
      <c r="CN377" s="19"/>
      <c r="CO377" s="19"/>
      <c r="CP377" s="17" t="str">
        <f t="shared" si="173"/>
        <v/>
      </c>
      <c r="CQ377" s="19"/>
      <c r="CR377" s="639"/>
      <c r="CS377" s="639"/>
      <c r="CT377" s="639">
        <f>IF(Duombaze!CR377="",0,INDEX(DU!I:I,MATCH(Duombaze!CR377,DU!A:A,0),1))+IF(Duombaze!CS377="",0,INDEX(DU!I:I,MATCH(Duombaze!CS377,DU!A:A,0),1))</f>
        <v>0</v>
      </c>
      <c r="CU377" s="19">
        <f>IF(Duombaze!CR377="",0,INDEX(DU!K:K,MATCH(Duombaze!CR377,DU!A:A,0),1))+IF(Duombaze!CS377="",0,INDEX(DU!K:K,MATCH(Duombaze!CS377,DU!A:A,0),1))</f>
        <v>0</v>
      </c>
      <c r="CV377" s="19"/>
      <c r="CW377" s="19"/>
      <c r="CX377" s="19"/>
      <c r="CY377" s="17" t="str">
        <f t="shared" si="180"/>
        <v/>
      </c>
      <c r="CZ377" s="19"/>
      <c r="DA377" s="672"/>
      <c r="DB377" s="672"/>
      <c r="DC377" s="672">
        <f>IF(Duombaze!DA377="",0,INDEX(DU!I:I,MATCH(Duombaze!DA377,DU!A:A,0),1))+IF(Duombaze!DB377="",0,INDEX(DU!I:I,MATCH(Duombaze!DB377,DU!A:A,0),1))</f>
        <v>0</v>
      </c>
      <c r="DD377" s="19">
        <f>IF(Duombaze!DA377="",0,INDEX(DU!K:K,MATCH(Duombaze!DA377,DU!A:A,0),1))+IF(Duombaze!DB377="",0,INDEX(DU!K:K,MATCH(Duombaze!DB377,DU!A:A,0),1))</f>
        <v>0</v>
      </c>
      <c r="DE377" s="19"/>
      <c r="DF377" s="19"/>
      <c r="DG377" s="19"/>
      <c r="DH377" s="19" t="str">
        <f t="shared" si="174"/>
        <v/>
      </c>
      <c r="DI377" s="19"/>
      <c r="DJ377" s="672"/>
      <c r="DK377" s="678"/>
      <c r="DL377" s="678">
        <f>IF(Duombaze!DJ377="",0,INDEX(DU!I:I,MATCH(Duombaze!DJ377,DU!A:A,0),1))+IF(Duombaze!DK377="",0,INDEX(DU!I:I,MATCH(Duombaze!DK377,DU!A:A,0),1))</f>
        <v>0</v>
      </c>
      <c r="DM377" s="19">
        <f>IF(Duombaze!DJ377="",0,INDEX(DU!K:K,MATCH(Duombaze!DJ377,DU!A:A,0),1))+IF(Duombaze!DK377="",0,INDEX(DU!K:K,MATCH(Duombaze!DK377,DU!A:A,0),1))</f>
        <v>0</v>
      </c>
      <c r="DN377" s="52"/>
      <c r="DO377" s="52"/>
      <c r="DP377" s="52"/>
      <c r="DQ377" s="17" t="str">
        <f t="shared" si="175"/>
        <v/>
      </c>
      <c r="DR377" s="65"/>
      <c r="DS377" s="692"/>
      <c r="DT377" s="692"/>
      <c r="DU377" s="692"/>
      <c r="DV377" s="692"/>
      <c r="DW377" s="692">
        <f>IF(Duombaze!DS377="",0,INDEX(DU!I:I,MATCH(Duombaze!DS377,DU!A:A,0),1))+IF(Duombaze!DT377="",0,INDEX(DU!I:I,MATCH(Duombaze!DT377,DU!A:A,0),1))+IF(Duombaze!DU377="",0,INDEX(DU!I:I,MATCH(Duombaze!DU377,DU!A:A,0),1))+IF(Duombaze!DV377="",0,INDEX(DU!I:I,MATCH(Duombaze!DV377,DU!A:A,0),1))</f>
        <v>0</v>
      </c>
      <c r="DX377" s="638">
        <f>IF(Duombaze!DS377="",0,INDEX(DU!K:K,MATCH(Duombaze!DS377,DU!A:A,0),1))+IF(Duombaze!DT377="",0,INDEX(DU!K:K,MATCH(Duombaze!DT377,DU!A:A,0),1))+IF(Duombaze!DU377="",0,INDEX(DU!K:K,MATCH(Duombaze!DU377,DU!A:A,0),1))+IF(Duombaze!DV377="",0,INDEX(DU!K:KH,MATCH(Duombaze!DV377,DU!A:A,0),1))</f>
        <v>0</v>
      </c>
      <c r="DY377" s="65"/>
      <c r="DZ377" s="65"/>
      <c r="EA377" s="19"/>
      <c r="EB377" s="19" t="str">
        <f t="shared" si="160"/>
        <v/>
      </c>
      <c r="EC377" s="19"/>
      <c r="ED377" s="19">
        <f>IF(Duombaze!EC377="",0,INDEX(DU!I:I,MATCH(Duombaze!EC377,DU!A:A,0),1))</f>
        <v>0</v>
      </c>
      <c r="EE377" s="638">
        <f>IF(Duombaze!EC377="",0,INDEX(DU!K:K,MATCH(Duombaze!EC377,DU!A:A,0),1))</f>
        <v>0</v>
      </c>
      <c r="EF377" s="19"/>
      <c r="EG377" s="19"/>
      <c r="EH377" s="19"/>
      <c r="EI377" s="17" t="str">
        <f t="shared" si="169"/>
        <v/>
      </c>
      <c r="EJ377" s="19"/>
      <c r="EK377" s="672"/>
      <c r="EL377" s="672"/>
      <c r="EM377" s="672"/>
      <c r="EN377" s="672">
        <f>IF(Duombaze!EK377="",0,INDEX(DU!I:I,MATCH(Duombaze!EK377,DU!A:A,0),1))+IF(Duombaze!EL377="",0,INDEX(DU!I:I,MATCH(Duombaze!EL377,DU!A:A,0),1))+IF(Duombaze!EM377="",0,INDEX(DU!I:I,MATCH(Duombaze!EM377,DU!A:A,0),1))</f>
        <v>0</v>
      </c>
      <c r="EO377" s="19">
        <f>IF(Duombaze!EK377="",0,INDEX(DU!K:K,MATCH(Duombaze!EK377,DU!A:A,0),1))+IF(Duombaze!EL377="",0,INDEX(DU!K:K,MATCH(Duombaze!EL377,DU!A:A,0),1))+IF(Duombaze!EM377="",0,INDEX(DU!K:K,MATCH(Duombaze!EM377,DU!A:A,0),1))</f>
        <v>0</v>
      </c>
      <c r="EP377" s="19"/>
      <c r="EQ377" s="19"/>
      <c r="ER377" s="19"/>
      <c r="ES377" s="17" t="str">
        <f t="shared" si="161"/>
        <v/>
      </c>
      <c r="ET377" s="19"/>
      <c r="EU377" s="19"/>
      <c r="EV377" s="19"/>
      <c r="EW377" s="19"/>
      <c r="EX377" s="19" t="str">
        <f t="shared" si="184"/>
        <v/>
      </c>
      <c r="EY377" s="19"/>
      <c r="EZ377" s="672"/>
      <c r="FA377" s="672"/>
      <c r="FB377" s="672">
        <f>IF(Duombaze!EZ377="",0,INDEX(DU!I:I,MATCH(Duombaze!EZ377,DU!A:A,0),1))+IF(Duombaze!FA377="",0,INDEX(DU!I:I,MATCH(Duombaze!FA377,DU!A:A,0),1))</f>
        <v>0</v>
      </c>
      <c r="FC377" s="19">
        <f>IF(Duombaze!EZ377="",0,INDEX(DU!K:K,MATCH(Duombaze!EZ377,DU!A:A,0),1))+IF(Duombaze!FA377="",0,INDEX(DU!K:K,MATCH(Duombaze!FA377,DU!A:A,0),1))</f>
        <v>0</v>
      </c>
      <c r="FD377" s="19"/>
      <c r="FE377" s="19"/>
      <c r="FF377" s="19"/>
      <c r="FG377" s="19"/>
      <c r="FH377" s="65"/>
      <c r="FI377" s="19"/>
      <c r="FJ377" s="19"/>
      <c r="FK377" s="17"/>
      <c r="FL377" s="734"/>
      <c r="FM377" s="739"/>
      <c r="FN377" s="739"/>
      <c r="FO377" s="739"/>
      <c r="FP377" s="739"/>
      <c r="FQ377" s="739">
        <f>IF(Duombaze!FM377="",0,INDEX(DU!I:I,MATCH(Duombaze!FM377,DU!A:A,0),1))+IF(Duombaze!FN377="",0,INDEX(DU!I:I,MATCH(Duombaze!FN377,DU!A:A,0),1))+IF(Duombaze!FO377="",0,INDEX(DU!I:I,MATCH(Duombaze!FO377,DU!A:A,0),1))+IF(Duombaze!FP377="",0,INDEX(DU!I:I,MATCH(Duombaze!FP377,DU!A:A,0),1))</f>
        <v>0</v>
      </c>
      <c r="FR377" s="671">
        <f>IF(Duombaze!FM377="",0,INDEX(DU!K:K,MATCH(Duombaze!FM377,DU!A:A,0),1))+IF(Duombaze!FN377="",0,INDEX(DU!K:K,MATCH(Duombaze!FN377,DU!A:A,0),1))+IF(Duombaze!FO377="",0,INDEX(DU!K:K,MATCH(Duombaze!FO377,DU!A:A,0),1))+IF(Duombaze!FP377="",0,INDEX(DU!K:K,MATCH(Duombaze!FP377,DU!A:A,0),1))</f>
        <v>0</v>
      </c>
    </row>
    <row r="378" spans="1:183" s="20" customFormat="1" ht="23.45" customHeight="1" x14ac:dyDescent="0.25">
      <c r="A378" s="41" t="s">
        <v>653</v>
      </c>
      <c r="B378" s="41" t="s">
        <v>790</v>
      </c>
      <c r="C378" s="16" t="s">
        <v>2</v>
      </c>
      <c r="D378" s="19"/>
      <c r="E378" s="17" t="str">
        <f t="shared" si="177"/>
        <v/>
      </c>
      <c r="F378" s="19"/>
      <c r="G378" s="639"/>
      <c r="H378" s="639"/>
      <c r="I378" s="639"/>
      <c r="J378" s="639"/>
      <c r="K378" s="639"/>
      <c r="L378" s="639"/>
      <c r="M378" s="639"/>
      <c r="N378" s="639"/>
      <c r="O378" s="639"/>
      <c r="P378" s="639">
        <f>IF(Duombaze!G378="",0,INDEX(DU!I:I,MATCH(Duombaze!G378,DU!A:A,0),1))+IF(Duombaze!H378="",0,INDEX(DU!I:I,MATCH(Duombaze!H378,DU!A:A,0),1))+IF(Duombaze!I378="",0,INDEX(DU!I:I,MATCH(Duombaze!I378,DU!A:A,0),1))+IF(Duombaze!J378="",0,INDEX(DU!I:I,MATCH(Duombaze!J378,DU!A:A,0),1))+IF(Duombaze!K378="",0,INDEX(DU!I:I,MATCH(Duombaze!K378,DU!A:A,0),1))+IF(Duombaze!L378="",0,INDEX(DU!I:I,MATCH(Duombaze!L378,DU!A:A,0),1))+IF(Duombaze!M378="",0,INDEX(DU!I:I,MATCH(Duombaze!M378,DU!A:A,0),1))+IF(Duombaze!N378="",0,INDEX(DU!I:I,MATCH(Duombaze!N378,DU!A:A,0),1))+IF(Duombaze!O378="",0,INDEX(DU!I:I,MATCH(Duombaze!O378,DU!A:A,0),1))</f>
        <v>0</v>
      </c>
      <c r="Q378" s="638">
        <f>IF(Duombaze!G378="",0,INDEX(DU!K:K,MATCH(Duombaze!G378,DU!A:A,0),1))+IF(Duombaze!H378="",0,INDEX(DU!K:K,MATCH(Duombaze!H378,DU!A:A,0),1))+IF(Duombaze!I378="",0,INDEX(DU!K:K,MATCH(Duombaze!I378,DU!A:A,0),1))+IF(Duombaze!J378="",0,INDEX(DU!K:K,MATCH(Duombaze!J378,DU!A:A,0),1))+IF(Duombaze!K378="",0,INDEX(DU!K:K,MATCH(Duombaze!K378,DU!A:A,0),1))+IF(Duombaze!L378="",0,INDEX(DU!K:K,MATCH(Duombaze!L378,DU!A:A,0),1))+IF(Duombaze!M378="",0,INDEX(DU!K:K,MATCH(Duombaze!M378,DU!A:A,0),1))+IF(Duombaze!N378="",0,INDEX(DU!K:K,MATCH(Duombaze!N378,DU!A:A,0),1))+IF(Duombaze!O378="",0,INDEX(DU!K:K,MATCH(Duombaze!O378,DU!A:A,0),1))</f>
        <v>0</v>
      </c>
      <c r="R378" s="19"/>
      <c r="S378" s="52"/>
      <c r="T378" s="881"/>
      <c r="U378" s="17">
        <f>IF(Duombaze!T378="",0,INDEX(DU!I:I,MATCH(Duombaze!T378,DU!A:A,0),1))</f>
        <v>0</v>
      </c>
      <c r="V378" s="17">
        <f>IF(Duombaze!T378="",0,INDEX(DU!K:K,MATCH(Duombaze!T378,DU!A:A,0),1))</f>
        <v>0</v>
      </c>
      <c r="W378" s="19"/>
      <c r="X378" s="19"/>
      <c r="Y378" s="134"/>
      <c r="Z378" s="65"/>
      <c r="AA378" s="17" t="str">
        <f t="shared" si="185"/>
        <v/>
      </c>
      <c r="AB378" s="19"/>
      <c r="AC378" s="19">
        <f>IF(Duombaze!AB378="",0,INDEX(DU!I:I,MATCH(Duombaze!AB378,DU!A:A,0),1))</f>
        <v>0</v>
      </c>
      <c r="AD378" s="25">
        <f>IF(Duombaze!AB378="",0,INDEX(DU!K:K,MATCH(Duombaze!AB378,DU!A:A,0),1))</f>
        <v>0</v>
      </c>
      <c r="AE378" s="19"/>
      <c r="AF378" s="19"/>
      <c r="AG378" s="19"/>
      <c r="AH378" s="17" t="str">
        <f t="shared" si="166"/>
        <v/>
      </c>
      <c r="AI378" s="19"/>
      <c r="AJ378" s="639"/>
      <c r="AK378" s="639"/>
      <c r="AL378" s="639"/>
      <c r="AM378" s="639">
        <f>IF(Duombaze!AJ378="",0,INDEX(DU!I:I,MATCH(Duombaze!AJ378,DU!A:A,0),1))+IF(Duombaze!AK378="",0,INDEX(DU!I:I,MATCH(Duombaze!AK378,DU!A:A,0),1))+IF(Duombaze!AL378="",0,INDEX(DU!I:I,MATCH(Duombaze!AL378,DU!A:A,0),1))</f>
        <v>0</v>
      </c>
      <c r="AN378" s="639">
        <f>IF(Duombaze!AJ378="",0,INDEX(DU!K:K,MATCH(Duombaze!AJ378,DU!A:A,0),1))+IF(Duombaze!AK378="",0,INDEX(DU!K:K,MATCH(Duombaze!AK378,DU!A:A,0),1))+IF(Duombaze!AL378="",0,INDEX(DU!K:K,MATCH(Duombaze!AL378,DU!A:A,0),1))</f>
        <v>0</v>
      </c>
      <c r="AO378" s="19"/>
      <c r="AP378" s="19"/>
      <c r="AQ378" s="19"/>
      <c r="AR378" s="17" t="str">
        <f t="shared" si="170"/>
        <v/>
      </c>
      <c r="AS378" s="19"/>
      <c r="AT378" s="639"/>
      <c r="AU378" s="639"/>
      <c r="AV378" s="639"/>
      <c r="AW378" s="639"/>
      <c r="AX378" s="639"/>
      <c r="AY378" s="639"/>
      <c r="AZ378" s="639"/>
      <c r="BA378" s="639"/>
      <c r="BB378" s="639"/>
      <c r="BC378" s="639">
        <f>IF(Duombaze!AT378="",0,INDEX(DU!I:I,MATCH(Duombaze!AT378,DU!A:A,0),1))+IF(Duombaze!AU378="",0,INDEX(DU!I:I,MATCH(Duombaze!AU378,DU!A:A,0),1))+IF(Duombaze!AV378="",0,INDEX(DU!I:I,MATCH(Duombaze!AV378,DU!A:A,0),1))+IF(Duombaze!AW378="",0,INDEX(DU!I:I,MATCH(Duombaze!AW378,DU!A:A,0),1))+IF(Duombaze!AX378="",0,INDEX(DU!I:I,MATCH(Duombaze!AX378,DU!A:A,0),1))+IF(Duombaze!AY378="",0,INDEX(DU!I:I,MATCH(Duombaze!AY378,DU!A:A,0),1))+IF(Duombaze!AZ378="",0,INDEX(DU!I:I,MATCH(Duombaze!AZ378,DU!A:A,0),1))+IF(Duombaze!BA378="",0,INDEX(DU!I:I,MATCH(Duombaze!BA378,DU!A:A,0),1))+IF(Duombaze!BB378="",0,INDEX(DU!I:I,MATCH(Duombaze!BB378,DU!A:A,0),1))</f>
        <v>0</v>
      </c>
      <c r="BD378" s="638">
        <f>IF(Duombaze!AT378="",0,INDEX(DU!K:K,MATCH(Duombaze!AT378,DU!A:A,0),1))+IF(Duombaze!AU378="",0,INDEX(DU!K:K,MATCH(Duombaze!AU378,DU!A:A,0),1))+IF(Duombaze!AV378="",0,INDEX(DU!K:K,MATCH(Duombaze!AV378,DU!A:A,0),1))+IF(Duombaze!AW378="",0,INDEX(DU!K:K,MATCH(Duombaze!AW378,DU!A:A,0),1))+IF(Duombaze!AX378="",0,INDEX(DU!K:K,MATCH(Duombaze!AX378,DU!A:A,0),1))+IF(Duombaze!AY378="",0,INDEX(DU!K:K,MATCH(Duombaze!AY378,DU!A:A,0),1))+IF(Duombaze!AZ378="",0,INDEX(DU!K:K,MATCH(Duombaze!AZ378,DU!A:A,0),1))+IF(Duombaze!BA378="",0,INDEX(DU!K:K,MATCH(Duombaze!BA378,DU!A:A,0),1))+IF(Duombaze!BB378="",0,INDEX(DU!K:K,MATCH(Duombaze!BB378,DU!A:A,0),1))</f>
        <v>0</v>
      </c>
      <c r="BE378" s="19"/>
      <c r="BF378" s="19"/>
      <c r="BG378" s="65"/>
      <c r="BH378" s="17" t="str">
        <f t="shared" si="182"/>
        <v/>
      </c>
      <c r="BI378" s="19"/>
      <c r="BJ378" s="639"/>
      <c r="BK378" s="639"/>
      <c r="BL378" s="639"/>
      <c r="BM378" s="639">
        <f>IF(Duombaze!BJ378="",0,INDEX(DU!I:I,MATCH(Duombaze!BJ378,DU!A:A,0),1))+IF(Duombaze!BK378="",0,INDEX(DU!I:I,MATCH(Duombaze!BK378,DU!A:A,0),1))+IF(Duombaze!BL378="",0,INDEX(DU!I:I,MATCH(Duombaze!BL378,DU!A:A,0),1))</f>
        <v>0</v>
      </c>
      <c r="BN378" s="638">
        <f>IF(Duombaze!BJ378="",0,INDEX(DU!K:K,MATCH(Duombaze!BJ378,DU!A:A,0),1))+IF(Duombaze!BK378="",0,INDEX(DU!K:K,MATCH(Duombaze!BK378,DU!A:A,0),1))+IF(Duombaze!BL378="",0,INDEX(DU!K:K,MATCH(Duombaze!BL378,DU!A:A,0),1))</f>
        <v>0</v>
      </c>
      <c r="BO378" s="19"/>
      <c r="BP378" s="19"/>
      <c r="BQ378" s="19"/>
      <c r="BR378" s="19" t="str">
        <f t="shared" si="183"/>
        <v/>
      </c>
      <c r="BS378" s="19"/>
      <c r="BT378" s="19"/>
      <c r="BU378" s="19"/>
      <c r="BV378" s="19"/>
      <c r="BW378" s="19">
        <f>IF(Duombaze!BT378="",0,INDEX(DU!I:I,MATCH(Duombaze!BT378,DU!A:A,0),1))+IF(Duombaze!BU378="",0,INDEX(DU!I:I,MATCH(Duombaze!BU378,DU!A:A,0),1))+IF(Duombaze!BV378="",0,INDEX(DU!I:I,MATCH(Duombaze!BV378,DU!A:A,0),1))</f>
        <v>0</v>
      </c>
      <c r="BX378" s="19">
        <f>IF(Duombaze!BT378="",0,INDEX(DU!K:K,MATCH(Duombaze!BT378,DU!A:A,0),1))+IF(Duombaze!BU378="",0,INDEX(DU!K:K,MATCH(Duombaze!BU378,DU!A:A,0),1))+IF(Duombaze!BV378="",0,INDEX(DU!K:K,MATCH(Duombaze!BV378,DU!A:A,0),1))</f>
        <v>0</v>
      </c>
      <c r="BY378" s="19"/>
      <c r="BZ378" s="19"/>
      <c r="CA378" s="19"/>
      <c r="CB378" s="19" t="str">
        <f t="shared" si="181"/>
        <v/>
      </c>
      <c r="CC378" s="19"/>
      <c r="CD378" s="19">
        <f>IF(Duombaze!CC378="",0,INDEX(DU!I:I,MATCH(Duombaze!CC378,DU!A:A,0),1))</f>
        <v>0</v>
      </c>
      <c r="CE378" s="17">
        <f>IF(Duombaze!CC378="",0,INDEX(DU!K:K,MATCH(Duombaze!CC378,DU!A:A,0),1))</f>
        <v>0</v>
      </c>
      <c r="CF378" s="19"/>
      <c r="CG378" s="19"/>
      <c r="CH378" s="19"/>
      <c r="CI378" s="17" t="str">
        <f t="shared" si="172"/>
        <v/>
      </c>
      <c r="CJ378" s="19"/>
      <c r="CK378" s="19">
        <f>IF(Duombaze!CJ378="",0,INDEX(DU!I:I,MATCH(Duombaze!CJ378,DU!A:A,0),1))</f>
        <v>0</v>
      </c>
      <c r="CL378" s="17">
        <f>IF(Duombaze!CJ378="",0,INDEX(DU!K:K,MATCH(Duombaze!CJ378,DU!A:A,0),1))</f>
        <v>0</v>
      </c>
      <c r="CM378" s="19"/>
      <c r="CN378" s="19"/>
      <c r="CO378" s="19"/>
      <c r="CP378" s="17" t="str">
        <f t="shared" si="173"/>
        <v/>
      </c>
      <c r="CQ378" s="19"/>
      <c r="CR378" s="639"/>
      <c r="CS378" s="639"/>
      <c r="CT378" s="639">
        <f>IF(Duombaze!CR378="",0,INDEX(DU!I:I,MATCH(Duombaze!CR378,DU!A:A,0),1))+IF(Duombaze!CS378="",0,INDEX(DU!I:I,MATCH(Duombaze!CS378,DU!A:A,0),1))</f>
        <v>0</v>
      </c>
      <c r="CU378" s="19">
        <f>IF(Duombaze!CR378="",0,INDEX(DU!K:K,MATCH(Duombaze!CR378,DU!A:A,0),1))+IF(Duombaze!CS378="",0,INDEX(DU!K:K,MATCH(Duombaze!CS378,DU!A:A,0),1))</f>
        <v>0</v>
      </c>
      <c r="CV378" s="19"/>
      <c r="CW378" s="19"/>
      <c r="CX378" s="19"/>
      <c r="CY378" s="17" t="str">
        <f t="shared" si="180"/>
        <v/>
      </c>
      <c r="CZ378" s="19"/>
      <c r="DA378" s="672"/>
      <c r="DB378" s="672"/>
      <c r="DC378" s="672">
        <f>IF(Duombaze!DA378="",0,INDEX(DU!I:I,MATCH(Duombaze!DA378,DU!A:A,0),1))+IF(Duombaze!DB378="",0,INDEX(DU!I:I,MATCH(Duombaze!DB378,DU!A:A,0),1))</f>
        <v>0</v>
      </c>
      <c r="DD378" s="19">
        <f>IF(Duombaze!DA378="",0,INDEX(DU!K:K,MATCH(Duombaze!DA378,DU!A:A,0),1))+IF(Duombaze!DB378="",0,INDEX(DU!K:K,MATCH(Duombaze!DB378,DU!A:A,0),1))</f>
        <v>0</v>
      </c>
      <c r="DE378" s="19"/>
      <c r="DF378" s="19"/>
      <c r="DG378" s="19"/>
      <c r="DH378" s="19" t="str">
        <f t="shared" si="174"/>
        <v/>
      </c>
      <c r="DI378" s="19"/>
      <c r="DJ378" s="672"/>
      <c r="DK378" s="678"/>
      <c r="DL378" s="678">
        <f>IF(Duombaze!DJ378="",0,INDEX(DU!I:I,MATCH(Duombaze!DJ378,DU!A:A,0),1))+IF(Duombaze!DK378="",0,INDEX(DU!I:I,MATCH(Duombaze!DK378,DU!A:A,0),1))</f>
        <v>0</v>
      </c>
      <c r="DM378" s="19">
        <f>IF(Duombaze!DJ378="",0,INDEX(DU!K:K,MATCH(Duombaze!DJ378,DU!A:A,0),1))+IF(Duombaze!DK378="",0,INDEX(DU!K:K,MATCH(Duombaze!DK378,DU!A:A,0),1))</f>
        <v>0</v>
      </c>
      <c r="DN378" s="52"/>
      <c r="DO378" s="52"/>
      <c r="DP378" s="52"/>
      <c r="DQ378" s="17" t="str">
        <f t="shared" si="175"/>
        <v/>
      </c>
      <c r="DR378" s="65"/>
      <c r="DS378" s="692"/>
      <c r="DT378" s="692"/>
      <c r="DU378" s="692"/>
      <c r="DV378" s="692"/>
      <c r="DW378" s="692">
        <f>IF(Duombaze!DS378="",0,INDEX(DU!I:I,MATCH(Duombaze!DS378,DU!A:A,0),1))+IF(Duombaze!DT378="",0,INDEX(DU!I:I,MATCH(Duombaze!DT378,DU!A:A,0),1))+IF(Duombaze!DU378="",0,INDEX(DU!I:I,MATCH(Duombaze!DU378,DU!A:A,0),1))+IF(Duombaze!DV378="",0,INDEX(DU!I:I,MATCH(Duombaze!DV378,DU!A:A,0),1))</f>
        <v>0</v>
      </c>
      <c r="DX378" s="638">
        <f>IF(Duombaze!DS378="",0,INDEX(DU!K:K,MATCH(Duombaze!DS378,DU!A:A,0),1))+IF(Duombaze!DT378="",0,INDEX(DU!K:K,MATCH(Duombaze!DT378,DU!A:A,0),1))+IF(Duombaze!DU378="",0,INDEX(DU!K:K,MATCH(Duombaze!DU378,DU!A:A,0),1))+IF(Duombaze!DV378="",0,INDEX(DU!K:KH,MATCH(Duombaze!DV378,DU!A:A,0),1))</f>
        <v>0</v>
      </c>
      <c r="DY378" s="65"/>
      <c r="DZ378" s="65"/>
      <c r="EA378" s="19"/>
      <c r="EB378" s="19" t="str">
        <f t="shared" si="160"/>
        <v/>
      </c>
      <c r="EC378" s="19"/>
      <c r="ED378" s="19">
        <f>IF(Duombaze!EC378="",0,INDEX(DU!I:I,MATCH(Duombaze!EC378,DU!A:A,0),1))</f>
        <v>0</v>
      </c>
      <c r="EE378" s="638">
        <f>IF(Duombaze!EC378="",0,INDEX(DU!K:K,MATCH(Duombaze!EC378,DU!A:A,0),1))</f>
        <v>0</v>
      </c>
      <c r="EF378" s="19"/>
      <c r="EG378" s="19"/>
      <c r="EH378" s="19"/>
      <c r="EI378" s="17" t="str">
        <f t="shared" si="169"/>
        <v/>
      </c>
      <c r="EJ378" s="19"/>
      <c r="EK378" s="672"/>
      <c r="EL378" s="672"/>
      <c r="EM378" s="672"/>
      <c r="EN378" s="672">
        <f>IF(Duombaze!EK378="",0,INDEX(DU!I:I,MATCH(Duombaze!EK378,DU!A:A,0),1))+IF(Duombaze!EL378="",0,INDEX(DU!I:I,MATCH(Duombaze!EL378,DU!A:A,0),1))+IF(Duombaze!EM378="",0,INDEX(DU!I:I,MATCH(Duombaze!EM378,DU!A:A,0),1))</f>
        <v>0</v>
      </c>
      <c r="EO378" s="19">
        <f>IF(Duombaze!EK378="",0,INDEX(DU!K:K,MATCH(Duombaze!EK378,DU!A:A,0),1))+IF(Duombaze!EL378="",0,INDEX(DU!K:K,MATCH(Duombaze!EL378,DU!A:A,0),1))+IF(Duombaze!EM378="",0,INDEX(DU!K:K,MATCH(Duombaze!EM378,DU!A:A,0),1))</f>
        <v>0</v>
      </c>
      <c r="EP378" s="19"/>
      <c r="EQ378" s="19"/>
      <c r="ER378" s="65"/>
      <c r="ES378" s="17" t="str">
        <f t="shared" si="161"/>
        <v/>
      </c>
      <c r="ET378" s="19"/>
      <c r="EU378" s="19"/>
      <c r="EV378" s="19"/>
      <c r="EW378" s="19"/>
      <c r="EX378" s="19" t="str">
        <f t="shared" si="184"/>
        <v/>
      </c>
      <c r="EY378" s="19"/>
      <c r="EZ378" s="672"/>
      <c r="FA378" s="672"/>
      <c r="FB378" s="672">
        <f>IF(Duombaze!EZ378="",0,INDEX(DU!I:I,MATCH(Duombaze!EZ378,DU!A:A,0),1))+IF(Duombaze!FA378="",0,INDEX(DU!I:I,MATCH(Duombaze!FA378,DU!A:A,0),1))</f>
        <v>0</v>
      </c>
      <c r="FC378" s="19">
        <f>IF(Duombaze!EZ378="",0,INDEX(DU!K:K,MATCH(Duombaze!EZ378,DU!A:A,0),1))+IF(Duombaze!FA378="",0,INDEX(DU!K:K,MATCH(Duombaze!FA378,DU!A:A,0),1))</f>
        <v>0</v>
      </c>
      <c r="FD378" s="19"/>
      <c r="FE378" s="19"/>
      <c r="FF378" s="19"/>
      <c r="FG378" s="19"/>
      <c r="FH378" s="65"/>
      <c r="FI378" s="19"/>
      <c r="FJ378" s="19"/>
      <c r="FK378" s="17"/>
      <c r="FL378" s="734"/>
      <c r="FM378" s="739"/>
      <c r="FN378" s="739"/>
      <c r="FO378" s="739"/>
      <c r="FP378" s="739"/>
      <c r="FQ378" s="739">
        <f>IF(Duombaze!FM378="",0,INDEX(DU!I:I,MATCH(Duombaze!FM378,DU!A:A,0),1))+IF(Duombaze!FN378="",0,INDEX(DU!I:I,MATCH(Duombaze!FN378,DU!A:A,0),1))+IF(Duombaze!FO378="",0,INDEX(DU!I:I,MATCH(Duombaze!FO378,DU!A:A,0),1))+IF(Duombaze!FP378="",0,INDEX(DU!I:I,MATCH(Duombaze!FP378,DU!A:A,0),1))</f>
        <v>0</v>
      </c>
      <c r="FR378" s="671">
        <f>IF(Duombaze!FM378="",0,INDEX(DU!K:K,MATCH(Duombaze!FM378,DU!A:A,0),1))+IF(Duombaze!FN378="",0,INDEX(DU!K:K,MATCH(Duombaze!FN378,DU!A:A,0),1))+IF(Duombaze!FO378="",0,INDEX(DU!K:K,MATCH(Duombaze!FO378,DU!A:A,0),1))+IF(Duombaze!FP378="",0,INDEX(DU!K:K,MATCH(Duombaze!FP378,DU!A:A,0),1))</f>
        <v>0</v>
      </c>
    </row>
    <row r="379" spans="1:183" s="7" customFormat="1" ht="23.45" customHeight="1" x14ac:dyDescent="0.25">
      <c r="A379" s="42">
        <v>0</v>
      </c>
      <c r="B379" s="42" t="s">
        <v>791</v>
      </c>
      <c r="C379" s="12" t="s">
        <v>515</v>
      </c>
      <c r="D379" s="6" t="s">
        <v>411</v>
      </c>
      <c r="E379" s="4" t="str">
        <f t="shared" si="177"/>
        <v>0 SPT16U Be pagrindo</v>
      </c>
      <c r="F379" s="6"/>
      <c r="G379" s="643"/>
      <c r="H379" s="643"/>
      <c r="I379" s="643"/>
      <c r="J379" s="643"/>
      <c r="K379" s="643"/>
      <c r="L379" s="643"/>
      <c r="M379" s="643"/>
      <c r="N379" s="643"/>
      <c r="O379" s="643"/>
      <c r="P379" s="643">
        <f>IF(Duombaze!G379="",0,INDEX(DU!I:I,MATCH(Duombaze!G379,DU!A:A,0),1))+IF(Duombaze!H379="",0,INDEX(DU!I:I,MATCH(Duombaze!H379,DU!A:A,0),1))+IF(Duombaze!I379="",0,INDEX(DU!I:I,MATCH(Duombaze!I379,DU!A:A,0),1))+IF(Duombaze!J379="",0,INDEX(DU!I:I,MATCH(Duombaze!J379,DU!A:A,0),1))+IF(Duombaze!K379="",0,INDEX(DU!I:I,MATCH(Duombaze!K379,DU!A:A,0),1))+IF(Duombaze!L379="",0,INDEX(DU!I:I,MATCH(Duombaze!L379,DU!A:A,0),1))+IF(Duombaze!M379="",0,INDEX(DU!I:I,MATCH(Duombaze!M379,DU!A:A,0),1))+IF(Duombaze!N379="",0,INDEX(DU!I:I,MATCH(Duombaze!N379,DU!A:A,0),1))+IF(Duombaze!O379="",0,INDEX(DU!I:I,MATCH(Duombaze!O379,DU!A:A,0),1))</f>
        <v>0</v>
      </c>
      <c r="Q379" s="640">
        <f>IF(Duombaze!G379="",0,INDEX(DU!K:K,MATCH(Duombaze!G379,DU!A:A,0),1))+IF(Duombaze!H379="",0,INDEX(DU!K:K,MATCH(Duombaze!H379,DU!A:A,0),1))+IF(Duombaze!I379="",0,INDEX(DU!K:K,MATCH(Duombaze!I379,DU!A:A,0),1))+IF(Duombaze!J379="",0,INDEX(DU!K:K,MATCH(Duombaze!J379,DU!A:A,0),1))+IF(Duombaze!K379="",0,INDEX(DU!K:K,MATCH(Duombaze!K379,DU!A:A,0),1))+IF(Duombaze!L379="",0,INDEX(DU!K:K,MATCH(Duombaze!L379,DU!A:A,0),1))+IF(Duombaze!M379="",0,INDEX(DU!K:K,MATCH(Duombaze!M379,DU!A:A,0),1))+IF(Duombaze!N379="",0,INDEX(DU!K:K,MATCH(Duombaze!N379,DU!A:A,0),1))+IF(Duombaze!O379="",0,INDEX(DU!K:K,MATCH(Duombaze!O379,DU!A:A,0),1))</f>
        <v>0</v>
      </c>
      <c r="R379" s="6"/>
      <c r="S379" s="48"/>
      <c r="T379" s="883"/>
      <c r="U379" s="4">
        <f>IF(Duombaze!T379="",0,INDEX(DU!I:I,MATCH(Duombaze!T379,DU!A:A,0),1))</f>
        <v>0</v>
      </c>
      <c r="V379" s="4">
        <f>IF(Duombaze!T379="",0,INDEX(DU!K:K,MATCH(Duombaze!T379,DU!A:A,0),1))</f>
        <v>0</v>
      </c>
      <c r="W379" s="6"/>
      <c r="X379" s="6"/>
      <c r="Y379" s="858"/>
      <c r="Z379" s="66" t="s">
        <v>416</v>
      </c>
      <c r="AA379" s="4" t="str">
        <f t="shared" si="185"/>
        <v>0 SPT16U Be grąžulo</v>
      </c>
      <c r="AB379" s="6"/>
      <c r="AC379" s="6">
        <f>IF(Duombaze!AB379="",0,INDEX(DU!I:I,MATCH(Duombaze!AB379,DU!A:A,0),1))</f>
        <v>0</v>
      </c>
      <c r="AD379" s="2">
        <f>IF(Duombaze!AB379="",0,INDEX(DU!K:K,MATCH(Duombaze!AB379,DU!A:A,0),1))</f>
        <v>0</v>
      </c>
      <c r="AE379" s="6"/>
      <c r="AF379" s="6"/>
      <c r="AG379" s="6" t="s">
        <v>420</v>
      </c>
      <c r="AH379" s="4" t="str">
        <f t="shared" si="166"/>
        <v>0 SPT16U  Be bamperio</v>
      </c>
      <c r="AI379" s="6"/>
      <c r="AJ379" s="643"/>
      <c r="AK379" s="643"/>
      <c r="AL379" s="643"/>
      <c r="AM379" s="643">
        <f>IF(Duombaze!AJ379="",0,INDEX(DU!I:I,MATCH(Duombaze!AJ379,DU!A:A,0),1))+IF(Duombaze!AK379="",0,INDEX(DU!I:I,MATCH(Duombaze!AK379,DU!A:A,0),1))+IF(Duombaze!AL379="",0,INDEX(DU!I:I,MATCH(Duombaze!AL379,DU!A:A,0),1))</f>
        <v>0</v>
      </c>
      <c r="AN379" s="643">
        <f>IF(Duombaze!AJ379="",0,INDEX(DU!K:K,MATCH(Duombaze!AJ379,DU!A:A,0),1))+IF(Duombaze!AK379="",0,INDEX(DU!K:K,MATCH(Duombaze!AK379,DU!A:A,0),1))+IF(Duombaze!AL379="",0,INDEX(DU!K:K,MATCH(Duombaze!AL379,DU!A:A,0),1))</f>
        <v>0</v>
      </c>
      <c r="AO379" s="6"/>
      <c r="AP379" s="6"/>
      <c r="AQ379" s="6" t="s">
        <v>413</v>
      </c>
      <c r="AR379" s="4" t="str">
        <f t="shared" si="170"/>
        <v>0 SPT16U Be hidraulinės sistemos + be papildomo valdymo išvadų</v>
      </c>
      <c r="AS379" s="6"/>
      <c r="AT379" s="643"/>
      <c r="AU379" s="643"/>
      <c r="AV379" s="643"/>
      <c r="AW379" s="643"/>
      <c r="AX379" s="643"/>
      <c r="AY379" s="643"/>
      <c r="AZ379" s="643"/>
      <c r="BA379" s="643"/>
      <c r="BB379" s="643"/>
      <c r="BC379" s="643">
        <f>IF(Duombaze!AT379="",0,INDEX(DU!I:I,MATCH(Duombaze!AT379,DU!A:A,0),1))+IF(Duombaze!AU379="",0,INDEX(DU!I:I,MATCH(Duombaze!AU379,DU!A:A,0),1))+IF(Duombaze!AV379="",0,INDEX(DU!I:I,MATCH(Duombaze!AV379,DU!A:A,0),1))+IF(Duombaze!AW379="",0,INDEX(DU!I:I,MATCH(Duombaze!AW379,DU!A:A,0),1))+IF(Duombaze!AX379="",0,INDEX(DU!I:I,MATCH(Duombaze!AX379,DU!A:A,0),1))+IF(Duombaze!AY379="",0,INDEX(DU!I:I,MATCH(Duombaze!AY379,DU!A:A,0),1))+IF(Duombaze!AZ379="",0,INDEX(DU!I:I,MATCH(Duombaze!AZ379,DU!A:A,0),1))+IF(Duombaze!BA379="",0,INDEX(DU!I:I,MATCH(Duombaze!BA379,DU!A:A,0),1))+IF(Duombaze!BB379="",0,INDEX(DU!I:I,MATCH(Duombaze!BB379,DU!A:A,0),1))</f>
        <v>0</v>
      </c>
      <c r="BD379" s="640">
        <f>IF(Duombaze!AT379="",0,INDEX(DU!K:K,MATCH(Duombaze!AT379,DU!A:A,0),1))+IF(Duombaze!AU379="",0,INDEX(DU!K:K,MATCH(Duombaze!AU379,DU!A:A,0),1))+IF(Duombaze!AV379="",0,INDEX(DU!K:K,MATCH(Duombaze!AV379,DU!A:A,0),1))+IF(Duombaze!AW379="",0,INDEX(DU!K:K,MATCH(Duombaze!AW379,DU!A:A,0),1))+IF(Duombaze!AX379="",0,INDEX(DU!K:K,MATCH(Duombaze!AX379,DU!A:A,0),1))+IF(Duombaze!AY379="",0,INDEX(DU!K:K,MATCH(Duombaze!AY379,DU!A:A,0),1))+IF(Duombaze!AZ379="",0,INDEX(DU!K:K,MATCH(Duombaze!AZ379,DU!A:A,0),1))+IF(Duombaze!BA379="",0,INDEX(DU!K:K,MATCH(Duombaze!BA379,DU!A:A,0),1))+IF(Duombaze!BB379="",0,INDEX(DU!K:K,MATCH(Duombaze!BB379,DU!A:A,0),1))</f>
        <v>0</v>
      </c>
      <c r="BE379" s="6"/>
      <c r="BF379" s="6"/>
      <c r="BG379" s="66" t="s">
        <v>624</v>
      </c>
      <c r="BH379" s="4" t="str">
        <f t="shared" si="182"/>
        <v>0 SPT16U Be stabžių sistemos</v>
      </c>
      <c r="BI379" s="6"/>
      <c r="BJ379" s="643"/>
      <c r="BK379" s="643"/>
      <c r="BL379" s="643"/>
      <c r="BM379" s="643">
        <f>IF(Duombaze!BJ379="",0,INDEX(DU!I:I,MATCH(Duombaze!BJ379,DU!A:A,0),1))+IF(Duombaze!BK379="",0,INDEX(DU!I:I,MATCH(Duombaze!BK379,DU!A:A,0),1))+IF(Duombaze!BL379="",0,INDEX(DU!I:I,MATCH(Duombaze!BL379,DU!A:A,0),1))</f>
        <v>0</v>
      </c>
      <c r="BN379" s="640">
        <f>IF(Duombaze!BJ379="",0,INDEX(DU!K:K,MATCH(Duombaze!BJ379,DU!A:A,0),1))+IF(Duombaze!BK379="",0,INDEX(DU!K:K,MATCH(Duombaze!BK379,DU!A:A,0),1))+IF(Duombaze!BL379="",0,INDEX(DU!K:K,MATCH(Duombaze!BL379,DU!A:A,0),1))</f>
        <v>0</v>
      </c>
      <c r="BO379" s="6"/>
      <c r="BP379" s="6"/>
      <c r="BQ379" s="33" t="str">
        <f>BQ174</f>
        <v>Be stabdžių išvadų</v>
      </c>
      <c r="BR379" s="33" t="str">
        <f t="shared" si="183"/>
        <v>0 SPT16U Be stabdžių išvadų</v>
      </c>
      <c r="BS379" s="33"/>
      <c r="BT379" s="33"/>
      <c r="BU379" s="33"/>
      <c r="BV379" s="33"/>
      <c r="BW379" s="33">
        <f>IF(Duombaze!BT379="",0,INDEX(DU!I:I,MATCH(Duombaze!BT379,DU!A:A,0),1))+IF(Duombaze!BU379="",0,INDEX(DU!I:I,MATCH(Duombaze!BU379,DU!A:A,0),1))+IF(Duombaze!BV379="",0,INDEX(DU!I:I,MATCH(Duombaze!BV379,DU!A:A,0),1))</f>
        <v>0</v>
      </c>
      <c r="BX379" s="6">
        <f>IF(Duombaze!BT379="",0,INDEX(DU!K:K,MATCH(Duombaze!BT379,DU!A:A,0),1))+IF(Duombaze!BU379="",0,INDEX(DU!K:K,MATCH(Duombaze!BU379,DU!A:A,0),1))+IF(Duombaze!BV379="",0,INDEX(DU!K:K,MATCH(Duombaze!BV379,DU!A:A,0),1))</f>
        <v>0</v>
      </c>
      <c r="BY379" s="33"/>
      <c r="BZ379" s="33"/>
      <c r="CA379" s="6" t="s">
        <v>418</v>
      </c>
      <c r="CB379" s="6" t="str">
        <f t="shared" si="181"/>
        <v>0 SPT16U Be atraminės kojos</v>
      </c>
      <c r="CC379" s="6"/>
      <c r="CD379" s="6">
        <f>IF(Duombaze!CC379="",0,INDEX(DU!I:I,MATCH(Duombaze!CC379,DU!A:A,0),1))</f>
        <v>0</v>
      </c>
      <c r="CE379" s="4">
        <f>IF(Duombaze!CC379="",0,INDEX(DU!K:K,MATCH(Duombaze!CC379,DU!A:A,0),1))</f>
        <v>0</v>
      </c>
      <c r="CF379" s="6"/>
      <c r="CG379" s="6"/>
      <c r="CH379" s="6" t="s">
        <v>396</v>
      </c>
      <c r="CI379" s="4" t="str">
        <f t="shared" si="172"/>
        <v>0 SPT16U Be priekinės tempimo kilpos</v>
      </c>
      <c r="CJ379" s="6"/>
      <c r="CK379" s="6">
        <f>IF(Duombaze!CJ379="",0,INDEX(DU!I:I,MATCH(Duombaze!CJ379,DU!A:A,0),1))</f>
        <v>0</v>
      </c>
      <c r="CL379" s="4">
        <f>IF(Duombaze!CJ379="",0,INDEX(DU!K:K,MATCH(Duombaze!CJ379,DU!A:A,0),1))</f>
        <v>0</v>
      </c>
      <c r="CM379" s="6"/>
      <c r="CN379" s="6"/>
      <c r="CO379" s="4" t="s">
        <v>1756</v>
      </c>
      <c r="CP379" s="4" t="str">
        <f t="shared" si="173"/>
        <v>0 SPT16U Be stovėjimo stabdžio, be atramų</v>
      </c>
      <c r="CQ379" s="4"/>
      <c r="CR379" s="640"/>
      <c r="CS379" s="640"/>
      <c r="CT379" s="640">
        <f>IF(Duombaze!CR379="",0,INDEX(DU!I:I,MATCH(Duombaze!CR379,DU!A:A,0),1))+IF(Duombaze!CS379="",0,INDEX(DU!I:I,MATCH(Duombaze!CS379,DU!A:A,0),1))</f>
        <v>0</v>
      </c>
      <c r="CU379" s="6">
        <f>IF(Duombaze!CR379="",0,INDEX(DU!K:K,MATCH(Duombaze!CR379,DU!A:A,0),1))+IF(Duombaze!CS379="",0,INDEX(DU!K:K,MATCH(Duombaze!CS379,DU!A:A,0),1))</f>
        <v>0</v>
      </c>
      <c r="CV379" s="4"/>
      <c r="CW379" s="4"/>
      <c r="CX379" s="6" t="s">
        <v>397</v>
      </c>
      <c r="CY379" s="4" t="str">
        <f t="shared" si="180"/>
        <v>0 SPT16U Be viršborčių</v>
      </c>
      <c r="CZ379" s="6"/>
      <c r="DA379" s="674"/>
      <c r="DB379" s="674"/>
      <c r="DC379" s="674">
        <f>IF(Duombaze!DA379="",0,INDEX(DU!I:I,MATCH(Duombaze!DA379,DU!A:A,0),1))+IF(Duombaze!DB379="",0,INDEX(DU!I:I,MATCH(Duombaze!DB379,DU!A:A,0),1))</f>
        <v>0</v>
      </c>
      <c r="DD379" s="6">
        <f>IF(Duombaze!DA379="",0,INDEX(DU!K:K,MATCH(Duombaze!DA379,DU!A:A,0),1))+IF(Duombaze!DB379="",0,INDEX(DU!K:K,MATCH(Duombaze!DB379,DU!A:A,0),1))</f>
        <v>0</v>
      </c>
      <c r="DE379" s="6"/>
      <c r="DF379" s="6"/>
      <c r="DG379" s="6" t="s">
        <v>468</v>
      </c>
      <c r="DH379" s="6" t="str">
        <f t="shared" si="174"/>
        <v xml:space="preserve">0 SPT16U Be tento / aikštelės </v>
      </c>
      <c r="DI379" s="6"/>
      <c r="DJ379" s="674"/>
      <c r="DK379" s="679"/>
      <c r="DL379" s="679">
        <f>IF(Duombaze!DJ379="",0,INDEX(DU!I:I,MATCH(Duombaze!DJ379,DU!A:A,0),1))+IF(Duombaze!DK379="",0,INDEX(DU!I:I,MATCH(Duombaze!DK379,DU!A:A,0),1))</f>
        <v>0</v>
      </c>
      <c r="DM379" s="6">
        <f>IF(Duombaze!DJ379="",0,INDEX(DU!K:K,MATCH(Duombaze!DJ379,DU!A:A,0),1))+IF(Duombaze!DK379="",0,INDEX(DU!K:K,MATCH(Duombaze!DK379,DU!A:A,0),1))</f>
        <v>0</v>
      </c>
      <c r="DN379" s="48"/>
      <c r="DO379" s="48"/>
      <c r="DP379" s="48" t="s">
        <v>386</v>
      </c>
      <c r="DQ379" s="4" t="str">
        <f t="shared" si="175"/>
        <v>0 SPT16U Be apšvietimo sistemos</v>
      </c>
      <c r="DR379" s="66"/>
      <c r="DS379" s="694"/>
      <c r="DT379" s="694"/>
      <c r="DU379" s="694"/>
      <c r="DV379" s="694"/>
      <c r="DW379" s="694">
        <f>IF(Duombaze!DS379="",0,INDEX(DU!I:I,MATCH(Duombaze!DS379,DU!A:A,0),1))+IF(Duombaze!DT379="",0,INDEX(DU!I:I,MATCH(Duombaze!DT379,DU!A:A,0),1))+IF(Duombaze!DU379="",0,INDEX(DU!I:I,MATCH(Duombaze!DU379,DU!A:A,0),1))+IF(Duombaze!DV379="",0,INDEX(DU!I:I,MATCH(Duombaze!DV379,DU!A:A,0),1))</f>
        <v>0</v>
      </c>
      <c r="DX379" s="640">
        <f>IF(Duombaze!DS379="",0,INDEX(DU!K:K,MATCH(Duombaze!DS379,DU!A:A,0),1))+IF(Duombaze!DT379="",0,INDEX(DU!K:K,MATCH(Duombaze!DT379,DU!A:A,0),1))+IF(Duombaze!DU379="",0,INDEX(DU!K:K,MATCH(Duombaze!DU379,DU!A:A,0),1))+IF(Duombaze!DV379="",0,INDEX(DU!K:KH,MATCH(Duombaze!DV379,DU!A:A,0),1))</f>
        <v>0</v>
      </c>
      <c r="DY379" s="66"/>
      <c r="DZ379" s="66"/>
      <c r="EA379" s="6" t="s">
        <v>470</v>
      </c>
      <c r="EB379" s="6" t="str">
        <f t="shared" si="160"/>
        <v>0 SPT16U Be galinės tempimo kilpos</v>
      </c>
      <c r="EC379" s="6"/>
      <c r="ED379" s="6">
        <f>IF(Duombaze!EC379="",0,INDEX(DU!I:I,MATCH(Duombaze!EC379,DU!A:A,0),1))</f>
        <v>0</v>
      </c>
      <c r="EE379" s="640">
        <f>IF(Duombaze!EC379="",0,INDEX(DU!K:K,MATCH(Duombaze!EC379,DU!A:A,0),1))</f>
        <v>0</v>
      </c>
      <c r="EF379" s="6"/>
      <c r="EG379" s="6"/>
      <c r="EH379" s="6" t="s">
        <v>387</v>
      </c>
      <c r="EI379" s="4" t="str">
        <f t="shared" si="169"/>
        <v>0 SPT16U Be lipdukų</v>
      </c>
      <c r="EJ379" s="6"/>
      <c r="EK379" s="674"/>
      <c r="EL379" s="674"/>
      <c r="EM379" s="674"/>
      <c r="EN379" s="674">
        <f>IF(Duombaze!EK379="",0,INDEX(DU!I:I,MATCH(Duombaze!EK379,DU!A:A,0),1))+IF(Duombaze!EL379="",0,INDEX(DU!I:I,MATCH(Duombaze!EL379,DU!A:A,0),1))+IF(Duombaze!EM379="",0,INDEX(DU!I:I,MATCH(Duombaze!EM379,DU!A:A,0),1))</f>
        <v>0</v>
      </c>
      <c r="EO379" s="6">
        <f>IF(Duombaze!EK379="",0,INDEX(DU!K:K,MATCH(Duombaze!EK379,DU!A:A,0),1))+IF(Duombaze!EL379="",0,INDEX(DU!K:K,MATCH(Duombaze!EL379,DU!A:A,0),1))+IF(Duombaze!EM379="",0,INDEX(DU!K:K,MATCH(Duombaze!EM379,DU!A:A,0),1))</f>
        <v>0</v>
      </c>
      <c r="EP379" s="6"/>
      <c r="EQ379" s="6"/>
      <c r="ER379" s="66" t="s">
        <v>388</v>
      </c>
      <c r="ES379" s="4" t="str">
        <f t="shared" si="161"/>
        <v>0 SPT16U Be ratų</v>
      </c>
      <c r="ET379" s="6"/>
      <c r="EU379" s="6"/>
      <c r="EV379" s="6"/>
      <c r="EW379" s="66" t="s">
        <v>389</v>
      </c>
      <c r="EX379" s="6" t="str">
        <f t="shared" si="184"/>
        <v>0 SPT16U Be purvasaugių</v>
      </c>
      <c r="EY379" s="6"/>
      <c r="EZ379" s="674"/>
      <c r="FA379" s="674"/>
      <c r="FB379" s="674">
        <f>IF(Duombaze!EZ379="",0,INDEX(DU!I:I,MATCH(Duombaze!EZ379,DU!A:A,0),1))+IF(Duombaze!FA379="",0,INDEX(DU!I:I,MATCH(Duombaze!FA379,DU!A:A,0),1))</f>
        <v>0</v>
      </c>
      <c r="FC379" s="6">
        <f>IF(Duombaze!EZ379="",0,INDEX(DU!K:K,MATCH(Duombaze!EZ379,DU!A:A,0),1))+IF(Duombaze!FA379="",0,INDEX(DU!K:K,MATCH(Duombaze!FA379,DU!A:A,0),1))</f>
        <v>0</v>
      </c>
      <c r="FD379" s="6"/>
      <c r="FE379" s="6"/>
      <c r="FF379" s="6"/>
      <c r="FG379" s="6"/>
      <c r="FH379" s="6" t="s">
        <v>2807</v>
      </c>
      <c r="FI379" s="179"/>
      <c r="FJ379" s="179"/>
      <c r="FK379" s="4"/>
      <c r="FL379" s="14" t="s">
        <v>2808</v>
      </c>
      <c r="FM379" s="673" t="s">
        <v>2808</v>
      </c>
      <c r="FN379" s="673"/>
      <c r="FO379" s="673"/>
      <c r="FP379" s="673"/>
      <c r="FQ379" s="673">
        <f>IF(Duombaze!FM379="",0,INDEX(DU!I:I,MATCH(Duombaze!FM379,DU!A:A,0),1))+IF(Duombaze!FN379="",0,INDEX(DU!I:I,MATCH(Duombaze!FN379,DU!A:A,0),1))+IF(Duombaze!FO379="",0,INDEX(DU!I:I,MATCH(Duombaze!FO379,DU!A:A,0),1))+IF(Duombaze!FP379="",0,INDEX(DU!I:I,MATCH(Duombaze!FP379,DU!A:A,0),1))</f>
        <v>30.111000000000001</v>
      </c>
      <c r="FR379" s="671">
        <f>IF(Duombaze!FM379="",0,INDEX(DU!K:K,MATCH(Duombaze!FM379,DU!A:A,0),1))+IF(Duombaze!FN379="",0,INDEX(DU!K:K,MATCH(Duombaze!FN379,DU!A:A,0),1))+IF(Duombaze!FO379="",0,INDEX(DU!K:K,MATCH(Duombaze!FO379,DU!A:A,0),1))+IF(Duombaze!FP379="",0,INDEX(DU!K:K,MATCH(Duombaze!FP379,DU!A:A,0),1))</f>
        <v>3.87</v>
      </c>
      <c r="FT379" s="101" t="s">
        <v>728</v>
      </c>
      <c r="FU379" s="101" t="s">
        <v>520</v>
      </c>
      <c r="FY379" s="66" t="s">
        <v>698</v>
      </c>
      <c r="FZ379" s="4" t="str">
        <f>IF(FY379&lt;&gt;"",A380&amp;" "&amp;C380&amp;" "&amp;FY379,"")</f>
        <v>1 SPT16U Pneumatiniai stabdžiai HALDEX dviejų kontūrų su auto LSV (0,4s)</v>
      </c>
      <c r="GA379" s="6" t="s">
        <v>143</v>
      </c>
    </row>
    <row r="380" spans="1:183" s="7" customFormat="1" ht="62.45" customHeight="1" x14ac:dyDescent="0.25">
      <c r="A380" s="42">
        <v>1</v>
      </c>
      <c r="B380" s="42" t="s">
        <v>791</v>
      </c>
      <c r="C380" s="12" t="s">
        <v>515</v>
      </c>
      <c r="D380" s="6" t="s">
        <v>1693</v>
      </c>
      <c r="E380" s="4" t="str">
        <f t="shared" si="177"/>
        <v>1 SPT16U Pagrindas, ašys 412S (bortai 800+800)</v>
      </c>
      <c r="F380" s="6" t="s">
        <v>2215</v>
      </c>
      <c r="G380" s="643" t="s">
        <v>2935</v>
      </c>
      <c r="H380" s="643" t="s">
        <v>2941</v>
      </c>
      <c r="I380" s="643" t="s">
        <v>3258</v>
      </c>
      <c r="J380" s="643" t="s">
        <v>2936</v>
      </c>
      <c r="K380" s="643" t="s">
        <v>2940</v>
      </c>
      <c r="L380" s="643" t="s">
        <v>2937</v>
      </c>
      <c r="M380" s="643" t="s">
        <v>3257</v>
      </c>
      <c r="N380" s="643" t="s">
        <v>2938</v>
      </c>
      <c r="O380" s="642">
        <v>23109200</v>
      </c>
      <c r="P380" s="643">
        <f>IF(Duombaze!G380="",0,INDEX(DU!I:I,MATCH(Duombaze!G380,DU!A:A,0),1))+IF(Duombaze!H380="",0,INDEX(DU!I:I,MATCH(Duombaze!H380,DU!A:A,0),1))+IF(Duombaze!I380="",0,INDEX(DU!I:I,MATCH(Duombaze!I380,DU!A:A,0),1))+IF(Duombaze!J380="",0,INDEX(DU!I:I,MATCH(Duombaze!J380,DU!A:A,0),1))+IF(Duombaze!K380="",0,INDEX(DU!I:I,MATCH(Duombaze!K380,DU!A:A,0),1))+IF(Duombaze!L380="",0,INDEX(DU!I:I,MATCH(Duombaze!L380,DU!A:A,0),1))+IF(Duombaze!M380="",0,INDEX(DU!I:I,MATCH(Duombaze!M380,DU!A:A,0),1))+IF(Duombaze!N380="",0,INDEX(DU!I:I,MATCH(Duombaze!N380,DU!A:A,0),1))+IF(Duombaze!O380="",0,INDEX(DU!I:I*40,MATCH(Duombaze!O380,DU!A:A,0),1))</f>
        <v>6117.8945707946696</v>
      </c>
      <c r="Q380" s="640">
        <f>IF(Duombaze!G380="",0,INDEX(DU!K:K,MATCH(Duombaze!G380,DU!A:A,0),1))+IF(Duombaze!H380="",0,INDEX(DU!K:K,MATCH(Duombaze!H380,DU!A:A,0),1))+IF(Duombaze!I380="",0,INDEX(DU!K:K,MATCH(Duombaze!I380,DU!A:A,0),1))+IF(Duombaze!J380="",0,INDEX(DU!K:K,MATCH(Duombaze!J380,DU!A:A,0),1))+IF(Duombaze!K380="",0,INDEX(DU!K:K,MATCH(Duombaze!K380,DU!A:A,0),1))+IF(Duombaze!L380="",0,INDEX(DU!K:K,MATCH(Duombaze!L380,DU!A:A,0),1))+IF(Duombaze!M380="",0,INDEX(DU!K:K,MATCH(Duombaze!M380,DU!A:A,0),1))+IF(Duombaze!N380="",0,INDEX(DU!K:K,MATCH(Duombaze!N380,DU!A:A,0),1))+IF(Duombaze!O380="",0,INDEX(DU!K:K,MATCH(Duombaze!O380,DU!A:A,0),1))</f>
        <v>820.07999999999993</v>
      </c>
      <c r="R380" s="6" t="s">
        <v>2043</v>
      </c>
      <c r="S380" s="48" t="s">
        <v>2044</v>
      </c>
      <c r="T380" s="883"/>
      <c r="U380" s="4">
        <f>IF(Duombaze!T380="",0,INDEX(DU!I:I,MATCH(Duombaze!T380,DU!A:A,0),1))</f>
        <v>0</v>
      </c>
      <c r="V380" s="4">
        <f>IF(Duombaze!T380="",0,INDEX(DU!K:K,MATCH(Duombaze!T380,DU!A:A,0),1))</f>
        <v>0</v>
      </c>
      <c r="W380" s="6"/>
      <c r="X380" s="6"/>
      <c r="Y380" s="858"/>
      <c r="Z380" s="66" t="s">
        <v>2629</v>
      </c>
      <c r="AA380" s="4" t="str">
        <f t="shared" si="185"/>
        <v>1 SPT16U Grąžulas amortizuojamas prailgintas +20 cm</v>
      </c>
      <c r="AB380" s="6" t="s">
        <v>2634</v>
      </c>
      <c r="AC380" s="6">
        <f>IF(Duombaze!AB380="",0,INDEX(DU!I:I,MATCH(Duombaze!AB380,DU!A:A,0),1))</f>
        <v>613.93673874785895</v>
      </c>
      <c r="AD380" s="2">
        <f>IF(Duombaze!AB380="",0,INDEX(DU!K:K,MATCH(Duombaze!AB380,DU!A:A,0),1))</f>
        <v>67.2</v>
      </c>
      <c r="AE380" s="6"/>
      <c r="AF380" s="6" t="s">
        <v>2068</v>
      </c>
      <c r="AG380" s="6" t="s">
        <v>693</v>
      </c>
      <c r="AH380" s="4" t="str">
        <f t="shared" si="166"/>
        <v>1 SPT16U Bamperis galinis prisukamas</v>
      </c>
      <c r="AI380" s="6" t="s">
        <v>516</v>
      </c>
      <c r="AJ380" s="643" t="s">
        <v>516</v>
      </c>
      <c r="AK380" s="643"/>
      <c r="AL380" s="643"/>
      <c r="AM380" s="643">
        <f>IF(Duombaze!AJ380="",0,INDEX(DU!I:I,MATCH(Duombaze!AJ380,DU!A:A,0),1))+IF(Duombaze!AK380="",0,INDEX(DU!I:I,MATCH(Duombaze!AK380,DU!A:A,0),1))+IF(Duombaze!AL380="",0,INDEX(DU!I:I,MATCH(Duombaze!AL380,DU!A:A,0),1))</f>
        <v>84.143498481458394</v>
      </c>
      <c r="AN380" s="643">
        <f>IF(Duombaze!AJ380="",0,INDEX(DU!K:K,MATCH(Duombaze!AJ380,DU!A:A,0),1))+IF(Duombaze!AK380="",0,INDEX(DU!K:K,MATCH(Duombaze!AK380,DU!A:A,0),1))+IF(Duombaze!AL380="",0,INDEX(DU!K:K,MATCH(Duombaze!AL380,DU!A:A,0),1))</f>
        <v>29.87</v>
      </c>
      <c r="AO380" s="6"/>
      <c r="AP380" s="6" t="s">
        <v>2074</v>
      </c>
      <c r="AQ380" s="6" t="s">
        <v>242</v>
      </c>
      <c r="AR380" s="4" t="str">
        <f t="shared" si="170"/>
        <v>1 SPT16U 1 Pagrindo hidraulines jungtys</v>
      </c>
      <c r="AS380" s="6" t="s">
        <v>506</v>
      </c>
      <c r="AT380" s="643" t="s">
        <v>506</v>
      </c>
      <c r="AU380" s="643"/>
      <c r="AV380" s="643"/>
      <c r="AW380" s="643"/>
      <c r="AX380" s="643"/>
      <c r="AY380" s="643"/>
      <c r="AZ380" s="643"/>
      <c r="BA380" s="643"/>
      <c r="BB380" s="643"/>
      <c r="BC380" s="643">
        <f>IF(Duombaze!AT380="",0,INDEX(DU!I:I,MATCH(Duombaze!AT380,DU!A:A,0),1))+IF(Duombaze!AU380="",0,INDEX(DU!I:I,MATCH(Duombaze!AU380,DU!A:A,0),1))+IF(Duombaze!AV380="",0,INDEX(DU!I:I,MATCH(Duombaze!AV380,DU!A:A,0),1))+IF(Duombaze!AW380="",0,INDEX(DU!I:I,MATCH(Duombaze!AW380,DU!A:A,0),1))+IF(Duombaze!AX380="",0,INDEX(DU!I:I,MATCH(Duombaze!AX380,DU!A:A,0),1))+IF(Duombaze!AY380="",0,INDEX(DU!I:I,MATCH(Duombaze!AY380,DU!A:A,0),1))+IF(Duombaze!AZ380="",0,INDEX(DU!I:I,MATCH(Duombaze!AZ380,DU!A:A,0),1))+IF(Duombaze!BA380="",0,INDEX(DU!I:I,MATCH(Duombaze!BA380,DU!A:A,0),1))+IF(Duombaze!BB380="",0,INDEX(DU!I:I,MATCH(Duombaze!BB380,DU!A:A,0),1))</f>
        <v>26.324000000000002</v>
      </c>
      <c r="BD380" s="640">
        <f>IF(Duombaze!AT380="",0,INDEX(DU!K:K,MATCH(Duombaze!AT380,DU!A:A,0),1))+IF(Duombaze!AU380="",0,INDEX(DU!K:K,MATCH(Duombaze!AU380,DU!A:A,0),1))+IF(Duombaze!AV380="",0,INDEX(DU!K:K,MATCH(Duombaze!AV380,DU!A:A,0),1))+IF(Duombaze!AW380="",0,INDEX(DU!K:K,MATCH(Duombaze!AW380,DU!A:A,0),1))+IF(Duombaze!AX380="",0,INDEX(DU!K:K,MATCH(Duombaze!AX380,DU!A:A,0),1))+IF(Duombaze!AY380="",0,INDEX(DU!K:K,MATCH(Duombaze!AY380,DU!A:A,0),1))+IF(Duombaze!AZ380="",0,INDEX(DU!K:K,MATCH(Duombaze!AZ380,DU!A:A,0),1))+IF(Duombaze!BA380="",0,INDEX(DU!K:K,MATCH(Duombaze!BA380,DU!A:A,0),1))+IF(Duombaze!BB380="",0,INDEX(DU!K:K,MATCH(Duombaze!BB380,DU!A:A,0),1))</f>
        <v>0</v>
      </c>
      <c r="BE380" s="6"/>
      <c r="BF380" s="6"/>
      <c r="BG380" s="66" t="s">
        <v>2719</v>
      </c>
      <c r="BH380" s="4" t="str">
        <f t="shared" si="182"/>
        <v>1 SPT16U Pneumatiniai - hidrauliniai stabdžiai (auto pneumo LSV + 2x0,4s)</v>
      </c>
      <c r="BI380" s="4" t="s">
        <v>2856</v>
      </c>
      <c r="BJ380" s="640" t="s">
        <v>3256</v>
      </c>
      <c r="BK380" s="640" t="s">
        <v>2999</v>
      </c>
      <c r="BL380" s="640"/>
      <c r="BM380" s="640">
        <f>IF(Duombaze!BJ380="",0,INDEX(DU!I:I,MATCH(Duombaze!BJ380,DU!A:A,0),1))+IF(Duombaze!BK380="",0,INDEX(DU!I:I,MATCH(Duombaze!BK380,DU!A:A,0),1))+IF(Duombaze!BL380="",0,INDEX(DU!I:I,MATCH(Duombaze!BL380,DU!A:A,0),1))</f>
        <v>682.20770000000005</v>
      </c>
      <c r="BN380" s="640">
        <f>IF(Duombaze!BJ380="",0,INDEX(DU!K:K,MATCH(Duombaze!BJ380,DU!A:A,0),1))+IF(Duombaze!BK380="",0,INDEX(DU!K:K,MATCH(Duombaze!BK380,DU!A:A,0),1))+IF(Duombaze!BL380="",0,INDEX(DU!K:K,MATCH(Duombaze!BL380,DU!A:A,0),1))</f>
        <v>68.02</v>
      </c>
      <c r="BO380" s="6"/>
      <c r="BP380" s="6"/>
      <c r="BQ380" s="251" t="s">
        <v>2728</v>
      </c>
      <c r="BR380" s="33" t="str">
        <f t="shared" si="183"/>
        <v>1 SPT16U Stabdžių išvadai pneumatiniai - hidrauliniai komplektams</v>
      </c>
      <c r="BS380" s="251" t="s">
        <v>2729</v>
      </c>
      <c r="BT380" s="251" t="s">
        <v>3038</v>
      </c>
      <c r="BU380" s="251" t="s">
        <v>3034</v>
      </c>
      <c r="BV380" s="251">
        <v>23705201</v>
      </c>
      <c r="BW380" s="251">
        <f>IF(Duombaze!BT380="",0,INDEX(DU!I:I,MATCH(Duombaze!BT380,DU!A:A,0),1))+IF(Duombaze!BU380="",0,INDEX(DU!I:I,MATCH(Duombaze!BU380,DU!A:A,0),1))+IF(Duombaze!BV380="",0,INDEX(DU!I:I,MATCH(Duombaze!BV380,DU!A:A,0),1))</f>
        <v>90.255595406991503</v>
      </c>
      <c r="BX380" s="6">
        <f>IF(Duombaze!BT380="",0,INDEX(DU!K:K,MATCH(Duombaze!BT380,DU!A:A,0),1))+IF(Duombaze!BU380="",0,INDEX(DU!K:K,MATCH(Duombaze!BU380,DU!A:A,0),1))+IF(Duombaze!BV380="",0,INDEX(DU!K:K,MATCH(Duombaze!BV380,DU!A:A,0),1))</f>
        <v>11.59</v>
      </c>
      <c r="BY380" s="33"/>
      <c r="BZ380" s="33"/>
      <c r="CA380" s="6" t="str">
        <f>CA175</f>
        <v>Hidr.koja SIMOL H1060 + HJ + kranas</v>
      </c>
      <c r="CB380" s="6" t="str">
        <f t="shared" si="181"/>
        <v>1 SPT16U Hidr.koja SIMOL H1060 + HJ + kranas</v>
      </c>
      <c r="CC380" s="6" t="str">
        <f>CC175</f>
        <v>ZM10HKSIMH1060</v>
      </c>
      <c r="CD380" s="6">
        <f>IF(Duombaze!CC380="",0,INDEX(DU!I:I,MATCH(Duombaze!CC380,DU!A:A,0),1))</f>
        <v>164.361478056473</v>
      </c>
      <c r="CE380" s="4">
        <f>IF(Duombaze!CC380="",0,INDEX(DU!K:K,MATCH(Duombaze!CC380,DU!A:A,0),1))</f>
        <v>18.05</v>
      </c>
      <c r="CF380" s="6"/>
      <c r="CG380" s="6" t="s">
        <v>2109</v>
      </c>
      <c r="CH380" s="2" t="str">
        <f>CH175</f>
        <v>Priekinė kilpa UMEGA D-50 (plokštelė 145x145)</v>
      </c>
      <c r="CI380" s="4" t="str">
        <f t="shared" si="172"/>
        <v>1 SPT16U Priekinė kilpa UMEGA D-50 (plokštelė 145x145)</v>
      </c>
      <c r="CJ380" s="6" t="str">
        <f>CJ175</f>
        <v>ZC40ASPC16CPKU</v>
      </c>
      <c r="CK380" s="6">
        <f>IF(Duombaze!CJ380="",0,INDEX(DU!I:I,MATCH(Duombaze!CJ380,DU!A:A,0),1))</f>
        <v>71.836726290849597</v>
      </c>
      <c r="CL380" s="4">
        <f>IF(Duombaze!CJ380="",0,INDEX(DU!K:K,MATCH(Duombaze!CJ380,DU!A:A,0),1))</f>
        <v>20.63</v>
      </c>
      <c r="CM380" s="6"/>
      <c r="CN380" s="6" t="s">
        <v>2108</v>
      </c>
      <c r="CO380" s="6" t="s">
        <v>720</v>
      </c>
      <c r="CP380" s="4" t="str">
        <f t="shared" si="173"/>
        <v>1 SPT16U Rankinis stabdis priekaboms</v>
      </c>
      <c r="CQ380" s="6" t="s">
        <v>1597</v>
      </c>
      <c r="CR380" s="643" t="s">
        <v>1597</v>
      </c>
      <c r="CS380" s="643"/>
      <c r="CT380" s="643">
        <f>IF(Duombaze!CR380="",0,INDEX(DU!I:I,MATCH(Duombaze!CR380,DU!A:A,0),1))+IF(Duombaze!CS380="",0,INDEX(DU!I:I,MATCH(Duombaze!CS380,DU!A:A,0),1))</f>
        <v>39.4337023688134</v>
      </c>
      <c r="CU380" s="6">
        <f>IF(Duombaze!CR380="",0,INDEX(DU!K:K,MATCH(Duombaze!CR380,DU!A:A,0),1))+IF(Duombaze!CS380="",0,INDEX(DU!K:K,MATCH(Duombaze!CS380,DU!A:A,0),1))</f>
        <v>35.47</v>
      </c>
      <c r="CV380" s="6"/>
      <c r="CW380" s="6"/>
      <c r="CX380" s="6"/>
      <c r="CY380" s="4" t="str">
        <f t="shared" si="180"/>
        <v/>
      </c>
      <c r="CZ380" s="6"/>
      <c r="DA380" s="674"/>
      <c r="DB380" s="674"/>
      <c r="DC380" s="674">
        <f>IF(Duombaze!DA380="",0,INDEX(DU!I:I,MATCH(Duombaze!DA380,DU!A:A,0),1))+IF(Duombaze!DB380="",0,INDEX(DU!I:I,MATCH(Duombaze!DB380,DU!A:A,0),1))</f>
        <v>0</v>
      </c>
      <c r="DD380" s="6">
        <f>IF(Duombaze!DA380="",0,INDEX(DU!K:K,MATCH(Duombaze!DA380,DU!A:A,0),1))+IF(Duombaze!DB380="",0,INDEX(DU!K:K,MATCH(Duombaze!DB380,DU!A:A,0),1))</f>
        <v>0</v>
      </c>
      <c r="DE380" s="6"/>
      <c r="DF380" s="6"/>
      <c r="DG380" s="19" t="s">
        <v>8188</v>
      </c>
      <c r="DH380" s="6" t="str">
        <f t="shared" si="174"/>
        <v>1 SPT16U Tentas ir aikštelė (su atlenk. centriniu vamzdžiu, smailėjantis)</v>
      </c>
      <c r="DI380" s="6" t="s">
        <v>511</v>
      </c>
      <c r="DJ380" s="674" t="s">
        <v>511</v>
      </c>
      <c r="DK380" s="679"/>
      <c r="DL380" s="679">
        <f>IF(Duombaze!DJ380="",0,INDEX(DU!I:I,MATCH(Duombaze!DJ380,DU!A:A,0),1))+IF(Duombaze!DK380="",0,INDEX(DU!I:I,MATCH(Duombaze!DK380,DU!A:A,0),1))</f>
        <v>262.03068679510397</v>
      </c>
      <c r="DM380" s="6">
        <f>IF(Duombaze!DJ380="",0,INDEX(DU!K:K,MATCH(Duombaze!DJ380,DU!A:A,0),1))+IF(Duombaze!DK380="",0,INDEX(DU!K:K,MATCH(Duombaze!DK380,DU!A:A,0),1))</f>
        <v>110.14</v>
      </c>
      <c r="DN380" s="48" t="s">
        <v>2165</v>
      </c>
      <c r="DO380" s="48"/>
      <c r="DP380" s="48" t="str">
        <f>DP368</f>
        <v>Apšvietimas su atšvaistais LT-LV</v>
      </c>
      <c r="DQ380" s="4" t="str">
        <f t="shared" si="175"/>
        <v>1 SPT16U Apšvietimas su atšvaistais LT-LV</v>
      </c>
      <c r="DR380" s="66" t="s">
        <v>518</v>
      </c>
      <c r="DS380" s="694" t="s">
        <v>518</v>
      </c>
      <c r="DT380" s="694"/>
      <c r="DU380" s="694"/>
      <c r="DV380" s="694"/>
      <c r="DW380" s="694">
        <f>IF(Duombaze!DS380="",0,INDEX(DU!I:I,MATCH(Duombaze!DS380,DU!A:A,0),1))+IF(Duombaze!DT380="",0,INDEX(DU!I:I,MATCH(Duombaze!DT380,DU!A:A,0),1))+IF(Duombaze!DU380="",0,INDEX(DU!I:I,MATCH(Duombaze!DU380,DU!A:A,0),1))+IF(Duombaze!DV380="",0,INDEX(DU!I:I,MATCH(Duombaze!DV380,DU!A:A,0),1))</f>
        <v>58.660266666666601</v>
      </c>
      <c r="DX380" s="640">
        <f>IF(Duombaze!DS380="",0,INDEX(DU!K:K,MATCH(Duombaze!DS380,DU!A:A,0),1))+IF(Duombaze!DT380="",0,INDEX(DU!K:K,MATCH(Duombaze!DT380,DU!A:A,0),1))+IF(Duombaze!DU380="",0,INDEX(DU!K:K,MATCH(Duombaze!DU380,DU!A:A,0),1))+IF(Duombaze!DV380="",0,INDEX(DU!K:KH,MATCH(Duombaze!DV380,DU!A:A,0),1))</f>
        <v>0</v>
      </c>
      <c r="DY380" s="66"/>
      <c r="DZ380" s="66"/>
      <c r="EA380" s="6" t="str">
        <f>EA440</f>
        <v>Tempimo kilpa RIMA</v>
      </c>
      <c r="EB380" s="6" t="str">
        <f t="shared" si="160"/>
        <v>1 SPT16U Tempimo kilpa RIMA</v>
      </c>
      <c r="EC380" s="6" t="str">
        <f>EC440</f>
        <v>ZP30ATKR000000</v>
      </c>
      <c r="ED380" s="6">
        <f>IF(Duombaze!EC380="",0,INDEX(DU!I:I,MATCH(Duombaze!EC380,DU!A:A,0),1))</f>
        <v>96.472733333333295</v>
      </c>
      <c r="EE380" s="640">
        <f>IF(Duombaze!EC380="",0,INDEX(DU!K:K,MATCH(Duombaze!EC380,DU!A:A,0),1))</f>
        <v>23.17</v>
      </c>
      <c r="EF380" s="6"/>
      <c r="EG380" s="6"/>
      <c r="EH380" s="6" t="s">
        <v>614</v>
      </c>
      <c r="EI380" s="4" t="str">
        <f t="shared" si="169"/>
        <v>1 SPT16U Lipdukai Lenkiški</v>
      </c>
      <c r="EJ380" s="6" t="s">
        <v>502</v>
      </c>
      <c r="EK380" s="674" t="s">
        <v>502</v>
      </c>
      <c r="EL380" s="674"/>
      <c r="EM380" s="674"/>
      <c r="EN380" s="674">
        <f>IF(Duombaze!EK380="",0,INDEX(DU!I:I,MATCH(Duombaze!EK380,DU!A:A,0),1))+IF(Duombaze!EL380="",0,INDEX(DU!I:I,MATCH(Duombaze!EL380,DU!A:A,0),1))+IF(Duombaze!EM380="",0,INDEX(DU!I:I,MATCH(Duombaze!EM380,DU!A:A,0),1))</f>
        <v>30.154081112</v>
      </c>
      <c r="EO380" s="6">
        <f>IF(Duombaze!EK380="",0,INDEX(DU!K:K,MATCH(Duombaze!EK380,DU!A:A,0),1))+IF(Duombaze!EL380="",0,INDEX(DU!K:K,MATCH(Duombaze!EL380,DU!A:A,0),1))+IF(Duombaze!EM380="",0,INDEX(DU!K:K,MATCH(Duombaze!EM380,DU!A:A,0),1))</f>
        <v>0</v>
      </c>
      <c r="EP380" s="6"/>
      <c r="EQ380" s="6"/>
      <c r="ER380" s="7" t="s">
        <v>1497</v>
      </c>
      <c r="ES380" s="4" t="str">
        <f t="shared" si="161"/>
        <v>1 SPT16U Montuojami</v>
      </c>
      <c r="ET380" s="4"/>
      <c r="EU380" s="4"/>
      <c r="EV380" s="4"/>
      <c r="EW380" s="66" t="s">
        <v>3492</v>
      </c>
      <c r="EX380" s="6" t="str">
        <f t="shared" si="184"/>
        <v>1 SPT16U Purvasaugiu kompl 600 ratams 1/4</v>
      </c>
      <c r="EY380" s="6" t="s">
        <v>378</v>
      </c>
      <c r="EZ380" s="674" t="s">
        <v>378</v>
      </c>
      <c r="FA380" s="674"/>
      <c r="FB380" s="674">
        <f>IF(Duombaze!EZ380="",0,INDEX(DU!I:I,MATCH(Duombaze!EZ380,DU!A:A,0),1))+IF(Duombaze!FA380="",0,INDEX(DU!I:I,MATCH(Duombaze!FA380,DU!A:A,0),1))</f>
        <v>72.839479999999895</v>
      </c>
      <c r="FC380" s="6">
        <f>IF(Duombaze!EZ380="",0,INDEX(DU!K:K,MATCH(Duombaze!EZ380,DU!A:A,0),1))+IF(Duombaze!FA380="",0,INDEX(DU!K:K,MATCH(Duombaze!FA380,DU!A:A,0),1))</f>
        <v>9.33</v>
      </c>
      <c r="FD380" s="6"/>
      <c r="FE380" s="6"/>
      <c r="FF380" s="6"/>
      <c r="FG380" s="6"/>
      <c r="FH380" s="66"/>
      <c r="FI380" s="179"/>
      <c r="FJ380" s="179"/>
      <c r="FK380" s="4"/>
      <c r="FL380" s="14"/>
      <c r="FM380" s="673"/>
      <c r="FN380" s="673"/>
      <c r="FO380" s="673"/>
      <c r="FP380" s="673"/>
      <c r="FQ380" s="673">
        <f>IF(Duombaze!FM380="",0,INDEX(DU!I:I,MATCH(Duombaze!FM380,DU!A:A,0),1))+IF(Duombaze!FN380="",0,INDEX(DU!I:I,MATCH(Duombaze!FN380,DU!A:A,0),1))+IF(Duombaze!FO380="",0,INDEX(DU!I:I,MATCH(Duombaze!FO380,DU!A:A,0),1))+IF(Duombaze!FP380="",0,INDEX(DU!I:I,MATCH(Duombaze!FP380,DU!A:A,0),1))</f>
        <v>0</v>
      </c>
      <c r="FR380" s="671">
        <f>IF(Duombaze!FM380="",0,INDEX(DU!K:K,MATCH(Duombaze!FM380,DU!A:A,0),1))+IF(Duombaze!FN380="",0,INDEX(DU!K:K,MATCH(Duombaze!FN380,DU!A:A,0),1))+IF(Duombaze!FO380="",0,INDEX(DU!K:K,MATCH(Duombaze!FO380,DU!A:A,0),1))+IF(Duombaze!FP380="",0,INDEX(DU!K:K,MATCH(Duombaze!FP380,DU!A:A,0),1))</f>
        <v>0</v>
      </c>
      <c r="FT380" s="108" t="s">
        <v>699</v>
      </c>
      <c r="FU380" s="108" t="s">
        <v>517</v>
      </c>
      <c r="FY380" s="7" t="s">
        <v>2696</v>
      </c>
      <c r="FZ380" s="4" t="str">
        <f>IF(FY380&lt;&gt;"",A380&amp;" "&amp;C380&amp;" "&amp;FY380,"")</f>
        <v>1 SPT16U Pneumatiniai stabdžiai WABCO (auto LSV, 2x0,4s, papild. slėgio vožtuvas)</v>
      </c>
      <c r="GA380" s="7" t="str">
        <f>BI167</f>
        <v>ZU3APSWBCAL04S + ZM0PR0SLV0ZT0W</v>
      </c>
    </row>
    <row r="381" spans="1:183" s="7" customFormat="1" ht="23.45" customHeight="1" x14ac:dyDescent="0.25">
      <c r="A381" s="42">
        <v>2</v>
      </c>
      <c r="B381" s="42" t="s">
        <v>791</v>
      </c>
      <c r="C381" s="12" t="s">
        <v>515</v>
      </c>
      <c r="D381" s="6"/>
      <c r="E381" s="4" t="str">
        <f t="shared" si="177"/>
        <v/>
      </c>
      <c r="F381" s="6"/>
      <c r="G381" s="643"/>
      <c r="H381" s="643"/>
      <c r="I381" s="643"/>
      <c r="J381" s="643"/>
      <c r="K381" s="643"/>
      <c r="L381" s="643"/>
      <c r="M381" s="643"/>
      <c r="N381" s="643"/>
      <c r="O381" s="643"/>
      <c r="P381" s="643">
        <f>IF(Duombaze!G381="",0,INDEX(DU!I:I,MATCH(Duombaze!G381,DU!A:A,0),1))+IF(Duombaze!H381="",0,INDEX(DU!I:I,MATCH(Duombaze!H381,DU!A:A,0),1))+IF(Duombaze!I381="",0,INDEX(DU!I:I,MATCH(Duombaze!I381,DU!A:A,0),1))+IF(Duombaze!J381="",0,INDEX(DU!I:I,MATCH(Duombaze!J381,DU!A:A,0),1))+IF(Duombaze!K381="",0,INDEX(DU!I:I,MATCH(Duombaze!K381,DU!A:A,0),1))+IF(Duombaze!L381="",0,INDEX(DU!I:I,MATCH(Duombaze!L381,DU!A:A,0),1))+IF(Duombaze!M381="",0,INDEX(DU!I:I,MATCH(Duombaze!M381,DU!A:A,0),1))+IF(Duombaze!N381="",0,INDEX(DU!I:I,MATCH(Duombaze!N381,DU!A:A,0),1))+IF(Duombaze!O381="",0,INDEX(DU!I:I,MATCH(Duombaze!O381,DU!A:A,0),1))</f>
        <v>0</v>
      </c>
      <c r="Q381" s="640">
        <f>IF(Duombaze!G381="",0,INDEX(DU!K:K,MATCH(Duombaze!G381,DU!A:A,0),1))+IF(Duombaze!H381="",0,INDEX(DU!K:K,MATCH(Duombaze!H381,DU!A:A,0),1))+IF(Duombaze!I381="",0,INDEX(DU!K:K,MATCH(Duombaze!I381,DU!A:A,0),1))+IF(Duombaze!J381="",0,INDEX(DU!K:K,MATCH(Duombaze!J381,DU!A:A,0),1))+IF(Duombaze!K381="",0,INDEX(DU!K:K,MATCH(Duombaze!K381,DU!A:A,0),1))+IF(Duombaze!L381="",0,INDEX(DU!K:K,MATCH(Duombaze!L381,DU!A:A,0),1))+IF(Duombaze!M381="",0,INDEX(DU!K:K,MATCH(Duombaze!M381,DU!A:A,0),1))+IF(Duombaze!N381="",0,INDEX(DU!K:K,MATCH(Duombaze!N381,DU!A:A,0),1))+IF(Duombaze!O381="",0,INDEX(DU!K:K,MATCH(Duombaze!O381,DU!A:A,0),1))</f>
        <v>0</v>
      </c>
      <c r="R381" s="6"/>
      <c r="S381" s="48"/>
      <c r="T381" s="883"/>
      <c r="U381" s="4">
        <f>IF(Duombaze!T381="",0,INDEX(DU!I:I,MATCH(Duombaze!T381,DU!A:A,0),1))</f>
        <v>0</v>
      </c>
      <c r="V381" s="4">
        <f>IF(Duombaze!T381="",0,INDEX(DU!K:K,MATCH(Duombaze!T381,DU!A:A,0),1))</f>
        <v>0</v>
      </c>
      <c r="W381" s="6"/>
      <c r="X381" s="6"/>
      <c r="Y381" s="858"/>
      <c r="Z381" s="66"/>
      <c r="AA381" s="4" t="str">
        <f t="shared" si="185"/>
        <v/>
      </c>
      <c r="AB381" s="6"/>
      <c r="AC381" s="6">
        <f>IF(Duombaze!AB381="",0,INDEX(DU!I:I,MATCH(Duombaze!AB381,DU!A:A,0),1))</f>
        <v>0</v>
      </c>
      <c r="AD381" s="2">
        <f>IF(Duombaze!AB381="",0,INDEX(DU!K:K,MATCH(Duombaze!AB381,DU!A:A,0),1))</f>
        <v>0</v>
      </c>
      <c r="AE381" s="6"/>
      <c r="AF381" s="6"/>
      <c r="AG381" s="6"/>
      <c r="AH381" s="4" t="str">
        <f t="shared" si="166"/>
        <v/>
      </c>
      <c r="AI381" s="6"/>
      <c r="AJ381" s="643"/>
      <c r="AK381" s="643"/>
      <c r="AL381" s="643"/>
      <c r="AM381" s="643">
        <f>IF(Duombaze!AJ381="",0,INDEX(DU!I:I,MATCH(Duombaze!AJ381,DU!A:A,0),1))+IF(Duombaze!AK381="",0,INDEX(DU!I:I,MATCH(Duombaze!AK381,DU!A:A,0),1))+IF(Duombaze!AL381="",0,INDEX(DU!I:I,MATCH(Duombaze!AL381,DU!A:A,0),1))</f>
        <v>0</v>
      </c>
      <c r="AN381" s="643">
        <f>IF(Duombaze!AJ381="",0,INDEX(DU!K:K,MATCH(Duombaze!AJ381,DU!A:A,0),1))+IF(Duombaze!AK381="",0,INDEX(DU!K:K,MATCH(Duombaze!AK381,DU!A:A,0),1))+IF(Duombaze!AL381="",0,INDEX(DU!K:K,MATCH(Duombaze!AL381,DU!A:A,0),1))</f>
        <v>0</v>
      </c>
      <c r="AO381" s="6"/>
      <c r="AP381" s="6"/>
      <c r="AQ381" s="6" t="s">
        <v>264</v>
      </c>
      <c r="AR381" s="4" t="str">
        <f t="shared" si="170"/>
        <v>2 SPT16U 2 Pagrindo hidraulines jungtys + Kėbulo išvertimo išvadas</v>
      </c>
      <c r="AS381" s="6" t="s">
        <v>507</v>
      </c>
      <c r="AT381" s="643" t="s">
        <v>506</v>
      </c>
      <c r="AU381" s="643" t="s">
        <v>2979</v>
      </c>
      <c r="AV381" s="643" t="s">
        <v>2962</v>
      </c>
      <c r="AW381" s="643"/>
      <c r="AX381" s="643"/>
      <c r="AY381" s="643"/>
      <c r="AZ381" s="643"/>
      <c r="BA381" s="643"/>
      <c r="BB381" s="643"/>
      <c r="BC381" s="643">
        <f>IF(Duombaze!AT381="",0,INDEX(DU!I:I,MATCH(Duombaze!AT381,DU!A:A,0),1))+IF(Duombaze!AU381="",0,INDEX(DU!I:I,MATCH(Duombaze!AU381,DU!A:A,0),1))+IF(Duombaze!AV381="",0,INDEX(DU!I:I,MATCH(Duombaze!AV381,DU!A:A,0),1))+IF(Duombaze!AW381="",0,INDEX(DU!I:I,MATCH(Duombaze!AW381,DU!A:A,0),1))+IF(Duombaze!AX381="",0,INDEX(DU!I:I,MATCH(Duombaze!AX381,DU!A:A,0),1))+IF(Duombaze!AY381="",0,INDEX(DU!I:I,MATCH(Duombaze!AY381,DU!A:A,0),1))+IF(Duombaze!AZ381="",0,INDEX(DU!I:I,MATCH(Duombaze!AZ381,DU!A:A,0),1))+IF(Duombaze!BA381="",0,INDEX(DU!I:I,MATCH(Duombaze!BA381,DU!A:A,0),1))+IF(Duombaze!BB381="",0,INDEX(DU!I:I,MATCH(Duombaze!BB381,DU!A:A,0),1))</f>
        <v>97.205799999999996</v>
      </c>
      <c r="BD381" s="640">
        <f>IF(Duombaze!AT381="",0,INDEX(DU!K:K,MATCH(Duombaze!AT381,DU!A:A,0),1))+IF(Duombaze!AU381="",0,INDEX(DU!K:K,MATCH(Duombaze!AU381,DU!A:A,0),1))+IF(Duombaze!AV381="",0,INDEX(DU!K:K,MATCH(Duombaze!AV381,DU!A:A,0),1))+IF(Duombaze!AW381="",0,INDEX(DU!K:K,MATCH(Duombaze!AW381,DU!A:A,0),1))+IF(Duombaze!AX381="",0,INDEX(DU!K:K,MATCH(Duombaze!AX381,DU!A:A,0),1))+IF(Duombaze!AY381="",0,INDEX(DU!K:K,MATCH(Duombaze!AY381,DU!A:A,0),1))+IF(Duombaze!AZ381="",0,INDEX(DU!K:K,MATCH(Duombaze!AZ381,DU!A:A,0),1))+IF(Duombaze!BA381="",0,INDEX(DU!K:K,MATCH(Duombaze!BA381,DU!A:A,0),1))+IF(Duombaze!BB381="",0,INDEX(DU!K:K,MATCH(Duombaze!BB381,DU!A:A,0),1))</f>
        <v>8.69</v>
      </c>
      <c r="BE381" s="6"/>
      <c r="BF381" s="6"/>
      <c r="BG381" s="7" t="s">
        <v>2720</v>
      </c>
      <c r="BH381" s="4" t="str">
        <f t="shared" si="182"/>
        <v>2 SPT16U Pneumatiniai - hidrauliniai stabdžiai (mech LSV)</v>
      </c>
      <c r="BI381" s="6" t="s">
        <v>2857</v>
      </c>
      <c r="BJ381" s="643" t="s">
        <v>3017</v>
      </c>
      <c r="BK381" s="643" t="s">
        <v>2999</v>
      </c>
      <c r="BL381" s="643"/>
      <c r="BM381" s="643">
        <f>IF(Duombaze!BJ381="",0,INDEX(DU!I:I,MATCH(Duombaze!BJ381,DU!A:A,0),1))+IF(Duombaze!BK381="",0,INDEX(DU!I:I,MATCH(Duombaze!BK381,DU!A:A,0),1))+IF(Duombaze!BL381="",0,INDEX(DU!I:I,MATCH(Duombaze!BL381,DU!A:A,0),1))</f>
        <v>583.58530000000007</v>
      </c>
      <c r="BN381" s="640">
        <f>IF(Duombaze!BJ381="",0,INDEX(DU!K:K,MATCH(Duombaze!BJ381,DU!A:A,0),1))+IF(Duombaze!BK381="",0,INDEX(DU!K:K,MATCH(Duombaze!BK381,DU!A:A,0),1))+IF(Duombaze!BL381="",0,INDEX(DU!K:K,MATCH(Duombaze!BL381,DU!A:A,0),1))</f>
        <v>68.02</v>
      </c>
      <c r="BO381" s="4"/>
      <c r="BP381" s="4"/>
      <c r="BQ381" s="498" t="s">
        <v>2728</v>
      </c>
      <c r="BR381" s="33" t="str">
        <f t="shared" si="183"/>
        <v>2 SPT16U Stabdžių išvadai pneumatiniai - hidrauliniai komplektams</v>
      </c>
      <c r="BS381" s="498" t="s">
        <v>2729</v>
      </c>
      <c r="BT381" s="251" t="s">
        <v>3038</v>
      </c>
      <c r="BU381" s="498" t="s">
        <v>3034</v>
      </c>
      <c r="BV381" s="251">
        <v>23705201</v>
      </c>
      <c r="BW381" s="251">
        <f>IF(Duombaze!BT381="",0,INDEX(DU!I:I,MATCH(Duombaze!BT381,DU!A:A,0),1))+IF(Duombaze!BU381="",0,INDEX(DU!I:I,MATCH(Duombaze!BU381,DU!A:A,0),1))+IF(Duombaze!BV381="",0,INDEX(DU!I:I,MATCH(Duombaze!BV381,DU!A:A,0),1))</f>
        <v>90.255595406991503</v>
      </c>
      <c r="BX381" s="6">
        <f>IF(Duombaze!BT381="",0,INDEX(DU!K:K,MATCH(Duombaze!BT381,DU!A:A,0),1))+IF(Duombaze!BU381="",0,INDEX(DU!K:K,MATCH(Duombaze!BU381,DU!A:A,0),1))+IF(Duombaze!BV381="",0,INDEX(DU!K:K,MATCH(Duombaze!BV381,DU!A:A,0),1))</f>
        <v>11.59</v>
      </c>
      <c r="BY381" s="33"/>
      <c r="BZ381" s="33"/>
      <c r="CA381" s="6" t="str">
        <f>CA177</f>
        <v>Hidr.koja SIMOL H1160P PASTIPRINTA (HJ+kranas)</v>
      </c>
      <c r="CB381" s="6" t="str">
        <f t="shared" si="181"/>
        <v>2 SPT16U Hidr.koja SIMOL H1160P PASTIPRINTA (HJ+kranas)</v>
      </c>
      <c r="CC381" s="6" t="str">
        <f>CC177</f>
        <v>ZM10HKSIMH1160</v>
      </c>
      <c r="CD381" s="6">
        <f>IF(Duombaze!CC381="",0,INDEX(DU!I:I,MATCH(Duombaze!CC381,DU!A:A,0),1))</f>
        <v>202.668286325791</v>
      </c>
      <c r="CE381" s="4">
        <f>IF(Duombaze!CC381="",0,INDEX(DU!K:K,MATCH(Duombaze!CC381,DU!A:A,0),1))</f>
        <v>11.61</v>
      </c>
      <c r="CF381" s="6"/>
      <c r="CG381" s="6"/>
      <c r="CH381" s="2" t="str">
        <f>CH176</f>
        <v>Priekinė kilpa DIN 9678 D-50 (3000 kg.)</v>
      </c>
      <c r="CI381" s="4" t="str">
        <f t="shared" si="172"/>
        <v>2 SPT16U Priekinė kilpa DIN 9678 D-50 (3000 kg.)</v>
      </c>
      <c r="CJ381" s="6" t="str">
        <f>CJ176</f>
        <v>ZC4ACPKL50000</v>
      </c>
      <c r="CK381" s="6">
        <f>IF(Duombaze!CJ381="",0,INDEX(DU!I:I,MATCH(Duombaze!CJ381,DU!A:A,0),1))</f>
        <v>188.11199999999999</v>
      </c>
      <c r="CL381" s="4">
        <f>IF(Duombaze!CJ381="",0,INDEX(DU!K:K,MATCH(Duombaze!CJ381,DU!A:A,0),1))</f>
        <v>11.59</v>
      </c>
      <c r="CM381" s="6"/>
      <c r="CN381" s="6"/>
      <c r="CO381" s="2" t="s">
        <v>1537</v>
      </c>
      <c r="CP381" s="4" t="str">
        <f t="shared" si="173"/>
        <v>2 SPT16U Atsparos</v>
      </c>
      <c r="CQ381" s="6" t="s">
        <v>1471</v>
      </c>
      <c r="CR381" s="643" t="s">
        <v>1471</v>
      </c>
      <c r="CS381" s="643"/>
      <c r="CT381" s="643">
        <f>IF(Duombaze!CR381="",0,INDEX(DU!I:I,MATCH(Duombaze!CR381,DU!A:A,0),1))+IF(Duombaze!CS381="",0,INDEX(DU!I:I,MATCH(Duombaze!CS381,DU!A:A,0),1))</f>
        <v>28.542999999999999</v>
      </c>
      <c r="CU381" s="6">
        <f>IF(Duombaze!CR381="",0,INDEX(DU!K:K,MATCH(Duombaze!CR381,DU!A:A,0),1))+IF(Duombaze!CS381="",0,INDEX(DU!K:K,MATCH(Duombaze!CS381,DU!A:A,0),1))</f>
        <v>0</v>
      </c>
      <c r="CV381" s="6"/>
      <c r="CW381" s="6"/>
      <c r="CX381" s="6"/>
      <c r="CY381" s="4" t="str">
        <f t="shared" si="180"/>
        <v/>
      </c>
      <c r="CZ381" s="6"/>
      <c r="DA381" s="674"/>
      <c r="DB381" s="674"/>
      <c r="DC381" s="674">
        <f>IF(Duombaze!DA381="",0,INDEX(DU!I:I,MATCH(Duombaze!DA381,DU!A:A,0),1))+IF(Duombaze!DB381="",0,INDEX(DU!I:I,MATCH(Duombaze!DB381,DU!A:A,0),1))</f>
        <v>0</v>
      </c>
      <c r="DD381" s="6">
        <f>IF(Duombaze!DA381="",0,INDEX(DU!K:K,MATCH(Duombaze!DA381,DU!A:A,0),1))+IF(Duombaze!DB381="",0,INDEX(DU!K:K,MATCH(Duombaze!DB381,DU!A:A,0),1))</f>
        <v>0</v>
      </c>
      <c r="DE381" s="6"/>
      <c r="DF381" s="6"/>
      <c r="DG381" s="6"/>
      <c r="DH381" s="6" t="str">
        <f t="shared" si="174"/>
        <v/>
      </c>
      <c r="DI381" s="6"/>
      <c r="DJ381" s="674"/>
      <c r="DK381" s="679"/>
      <c r="DL381" s="679">
        <f>IF(Duombaze!DJ381="",0,INDEX(DU!I:I,MATCH(Duombaze!DJ381,DU!A:A,0),1))+IF(Duombaze!DK381="",0,INDEX(DU!I:I,MATCH(Duombaze!DK381,DU!A:A,0),1))</f>
        <v>0</v>
      </c>
      <c r="DM381" s="6">
        <f>IF(Duombaze!DJ381="",0,INDEX(DU!K:K,MATCH(Duombaze!DJ381,DU!A:A,0),1))+IF(Duombaze!DK381="",0,INDEX(DU!K:K,MATCH(Duombaze!DK381,DU!A:A,0),1))</f>
        <v>0</v>
      </c>
      <c r="DN381" s="48"/>
      <c r="DO381" s="48"/>
      <c r="DP381" s="48" t="str">
        <f>DP369</f>
        <v>Žibintai su šoniniais diodiniais (Čekija, Slovakija)</v>
      </c>
      <c r="DQ381" s="4" t="str">
        <f>IF(DP381&lt;&gt;"",A381&amp;" "&amp;C381&amp;" "&amp;"CERT167 "&amp;DP381,"")</f>
        <v>2 SPT16U CERT167 Žibintai su šoniniais diodiniais (Čekija, Slovakija)</v>
      </c>
      <c r="DR381" s="66" t="s">
        <v>519</v>
      </c>
      <c r="DS381" s="694" t="s">
        <v>519</v>
      </c>
      <c r="DT381" s="694"/>
      <c r="DU381" s="694"/>
      <c r="DV381" s="694"/>
      <c r="DW381" s="694">
        <f>IF(Duombaze!DS381="",0,INDEX(DU!I:I,MATCH(Duombaze!DS381,DU!A:A,0),1))+IF(Duombaze!DT381="",0,INDEX(DU!I:I,MATCH(Duombaze!DT381,DU!A:A,0),1))+IF(Duombaze!DU381="",0,INDEX(DU!I:I,MATCH(Duombaze!DU381,DU!A:A,0),1))+IF(Duombaze!DV381="",0,INDEX(DU!I:I,MATCH(Duombaze!DV381,DU!A:A,0),1))</f>
        <v>0</v>
      </c>
      <c r="DX381" s="640">
        <f>IF(Duombaze!DS381="",0,INDEX(DU!K:K,MATCH(Duombaze!DS381,DU!A:A,0),1))+IF(Duombaze!DT381="",0,INDEX(DU!K:K,MATCH(Duombaze!DT381,DU!A:A,0),1))+IF(Duombaze!DU381="",0,INDEX(DU!K:K,MATCH(Duombaze!DU381,DU!A:A,0),1))+IF(Duombaze!DV381="",0,INDEX(DU!K:KH,MATCH(Duombaze!DV381,DU!A:A,0),1))</f>
        <v>0</v>
      </c>
      <c r="DY381" s="66"/>
      <c r="DZ381" s="66"/>
      <c r="EA381" s="6" t="str">
        <f>EA441</f>
        <v>Mechaninis sukabintuvas Rockinger</v>
      </c>
      <c r="EB381" s="6" t="str">
        <f t="shared" si="160"/>
        <v>2 SPT16U Mechaninis sukabintuvas Rockinger</v>
      </c>
      <c r="EC381" s="6" t="str">
        <f>EC441</f>
        <v>ZP30AMSR000000</v>
      </c>
      <c r="ED381" s="6">
        <f>IF(Duombaze!EC381="",0,INDEX(DU!I:I,MATCH(Duombaze!EC381,DU!A:A,0),1))</f>
        <v>99.632400000000004</v>
      </c>
      <c r="EE381" s="640">
        <f>IF(Duombaze!EC381="",0,INDEX(DU!K:K,MATCH(Duombaze!EC381,DU!A:A,0),1))</f>
        <v>27.08</v>
      </c>
      <c r="EF381" s="6"/>
      <c r="EG381" s="6"/>
      <c r="EH381" s="6" t="s">
        <v>725</v>
      </c>
      <c r="EI381" s="4" t="str">
        <f t="shared" si="169"/>
        <v>2 SPT16U Lipdukai Lenkiški + Konekesko logo</v>
      </c>
      <c r="EJ381" s="6" t="s">
        <v>503</v>
      </c>
      <c r="EK381" s="674" t="s">
        <v>502</v>
      </c>
      <c r="EL381" s="674" t="s">
        <v>3050</v>
      </c>
      <c r="EM381" s="674"/>
      <c r="EN381" s="674">
        <f>IF(Duombaze!EK381="",0,INDEX(DU!I:I,MATCH(Duombaze!EK381,DU!A:A,0),1))+IF(Duombaze!EL381="",0,INDEX(DU!I:I,MATCH(Duombaze!EL381,DU!A:A,0),1))+IF(Duombaze!EM381="",0,INDEX(DU!I:I,MATCH(Duombaze!EM381,DU!A:A,0),1))</f>
        <v>34.141641112000002</v>
      </c>
      <c r="EO381" s="6">
        <f>IF(Duombaze!EK381="",0,INDEX(DU!K:K,MATCH(Duombaze!EK381,DU!A:A,0),1))+IF(Duombaze!EL381="",0,INDEX(DU!K:K,MATCH(Duombaze!EL381,DU!A:A,0),1))+IF(Duombaze!EM381="",0,INDEX(DU!K:K,MATCH(Duombaze!EM381,DU!A:A,0),1))</f>
        <v>0</v>
      </c>
      <c r="EP381" s="6"/>
      <c r="EQ381" s="6"/>
      <c r="ER381" s="66" t="s">
        <v>1498</v>
      </c>
      <c r="ES381" s="4" t="str">
        <f t="shared" si="161"/>
        <v>2 SPT16U Pakuojami</v>
      </c>
      <c r="ET381" s="6"/>
      <c r="EU381" s="6"/>
      <c r="EV381" s="6"/>
      <c r="EW381" s="66" t="s">
        <v>3493</v>
      </c>
      <c r="EX381" s="6" t="str">
        <f t="shared" si="184"/>
        <v>2 SPT16U Purvasaugiu komplektas 500 ratams 1/4 galiniai</v>
      </c>
      <c r="EY381" s="6" t="s">
        <v>351</v>
      </c>
      <c r="EZ381" s="6" t="s">
        <v>351</v>
      </c>
      <c r="FA381" s="674"/>
      <c r="FB381" s="674">
        <f>IF(Duombaze!EZ381="",0,INDEX(DU!I:I,MATCH(Duombaze!EZ381,DU!A:A,0),1))+IF(Duombaze!FA381="",0,INDEX(DU!I:I,MATCH(Duombaze!FA381,DU!A:A,0),1))</f>
        <v>32.864490416666598</v>
      </c>
      <c r="FC381" s="6">
        <f>IF(Duombaze!EZ381="",0,INDEX(DU!K:K,MATCH(Duombaze!EZ381,DU!A:A,0),1))+IF(Duombaze!FA381="",0,INDEX(DU!K:K,MATCH(Duombaze!FA381,DU!A:A,0),1))</f>
        <v>9.3350000000000009</v>
      </c>
      <c r="FD381" s="6"/>
      <c r="FE381" s="6"/>
      <c r="FF381" s="6"/>
      <c r="FG381" s="6"/>
      <c r="FH381" s="66"/>
      <c r="FI381" s="179"/>
      <c r="FJ381" s="179"/>
      <c r="FK381" s="4"/>
      <c r="FL381" s="14"/>
      <c r="FM381" s="673"/>
      <c r="FN381" s="673"/>
      <c r="FO381" s="673"/>
      <c r="FP381" s="673"/>
      <c r="FQ381" s="673">
        <f>IF(Duombaze!FM381="",0,INDEX(DU!I:I,MATCH(Duombaze!FM381,DU!A:A,0),1))+IF(Duombaze!FN381="",0,INDEX(DU!I:I,MATCH(Duombaze!FN381,DU!A:A,0),1))+IF(Duombaze!FO381="",0,INDEX(DU!I:I,MATCH(Duombaze!FO381,DU!A:A,0),1))+IF(Duombaze!FP381="",0,INDEX(DU!I:I,MATCH(Duombaze!FP381,DU!A:A,0),1))</f>
        <v>0</v>
      </c>
      <c r="FR381" s="671">
        <f>IF(Duombaze!FM381="",0,INDEX(DU!K:K,MATCH(Duombaze!FM381,DU!A:A,0),1))+IF(Duombaze!FN381="",0,INDEX(DU!K:K,MATCH(Duombaze!FN381,DU!A:A,0),1))+IF(Duombaze!FO381="",0,INDEX(DU!K:K,MATCH(Duombaze!FO381,DU!A:A,0),1))+IF(Duombaze!FP381="",0,INDEX(DU!K:K,MATCH(Duombaze!FP381,DU!A:A,0),1))</f>
        <v>0</v>
      </c>
      <c r="FY381" s="33" t="str">
        <f>BQ175</f>
        <v>Stabdžių išvadai hidrauliniai</v>
      </c>
      <c r="FZ381" s="33" t="str">
        <f>IF(FY381&lt;&gt;"",A381&amp;" "&amp;C381&amp;" "&amp;FY381,"")</f>
        <v>2 SPT16U Stabdžių išvadai hidrauliniai</v>
      </c>
      <c r="GA381" s="33" t="str">
        <f>BS175</f>
        <v>ZU30ASPC14SIH0 + ZC40ASPC1620IJ</v>
      </c>
    </row>
    <row r="382" spans="1:183" s="7" customFormat="1" ht="23.45" customHeight="1" x14ac:dyDescent="0.25">
      <c r="A382" s="42">
        <v>3</v>
      </c>
      <c r="B382" s="42" t="s">
        <v>791</v>
      </c>
      <c r="C382" s="12" t="s">
        <v>515</v>
      </c>
      <c r="D382" s="6"/>
      <c r="E382" s="4" t="str">
        <f t="shared" si="177"/>
        <v/>
      </c>
      <c r="F382" s="6"/>
      <c r="G382" s="643"/>
      <c r="H382" s="643"/>
      <c r="I382" s="643"/>
      <c r="J382" s="643"/>
      <c r="K382" s="643"/>
      <c r="L382" s="643"/>
      <c r="M382" s="643"/>
      <c r="N382" s="643"/>
      <c r="O382" s="643"/>
      <c r="P382" s="643">
        <f>IF(Duombaze!G382="",0,INDEX(DU!I:I,MATCH(Duombaze!G382,DU!A:A,0),1))+IF(Duombaze!H382="",0,INDEX(DU!I:I,MATCH(Duombaze!H382,DU!A:A,0),1))+IF(Duombaze!I382="",0,INDEX(DU!I:I,MATCH(Duombaze!I382,DU!A:A,0),1))+IF(Duombaze!J382="",0,INDEX(DU!I:I,MATCH(Duombaze!J382,DU!A:A,0),1))+IF(Duombaze!K382="",0,INDEX(DU!I:I,MATCH(Duombaze!K382,DU!A:A,0),1))+IF(Duombaze!L382="",0,INDEX(DU!I:I,MATCH(Duombaze!L382,DU!A:A,0),1))+IF(Duombaze!M382="",0,INDEX(DU!I:I,MATCH(Duombaze!M382,DU!A:A,0),1))+IF(Duombaze!N382="",0,INDEX(DU!I:I,MATCH(Duombaze!N382,DU!A:A,0),1))+IF(Duombaze!O382="",0,INDEX(DU!I:I,MATCH(Duombaze!O382,DU!A:A,0),1))</f>
        <v>0</v>
      </c>
      <c r="Q382" s="640">
        <f>IF(Duombaze!G382="",0,INDEX(DU!K:K,MATCH(Duombaze!G382,DU!A:A,0),1))+IF(Duombaze!H382="",0,INDEX(DU!K:K,MATCH(Duombaze!H382,DU!A:A,0),1))+IF(Duombaze!I382="",0,INDEX(DU!K:K,MATCH(Duombaze!I382,DU!A:A,0),1))+IF(Duombaze!J382="",0,INDEX(DU!K:K,MATCH(Duombaze!J382,DU!A:A,0),1))+IF(Duombaze!K382="",0,INDEX(DU!K:K,MATCH(Duombaze!K382,DU!A:A,0),1))+IF(Duombaze!L382="",0,INDEX(DU!K:K,MATCH(Duombaze!L382,DU!A:A,0),1))+IF(Duombaze!M382="",0,INDEX(DU!K:K,MATCH(Duombaze!M382,DU!A:A,0),1))+IF(Duombaze!N382="",0,INDEX(DU!K:K,MATCH(Duombaze!N382,DU!A:A,0),1))+IF(Duombaze!O382="",0,INDEX(DU!K:K,MATCH(Duombaze!O382,DU!A:A,0),1))</f>
        <v>0</v>
      </c>
      <c r="R382" s="6"/>
      <c r="S382" s="48"/>
      <c r="T382" s="883"/>
      <c r="U382" s="4">
        <f>IF(Duombaze!T382="",0,INDEX(DU!I:I,MATCH(Duombaze!T382,DU!A:A,0),1))</f>
        <v>0</v>
      </c>
      <c r="V382" s="4">
        <f>IF(Duombaze!T382="",0,INDEX(DU!K:K,MATCH(Duombaze!T382,DU!A:A,0),1))</f>
        <v>0</v>
      </c>
      <c r="W382" s="6"/>
      <c r="X382" s="6"/>
      <c r="Y382" s="858"/>
      <c r="Z382" s="66"/>
      <c r="AA382" s="4" t="str">
        <f t="shared" si="185"/>
        <v/>
      </c>
      <c r="AB382" s="6"/>
      <c r="AC382" s="6">
        <f>IF(Duombaze!AB382="",0,INDEX(DU!I:I,MATCH(Duombaze!AB382,DU!A:A,0),1))</f>
        <v>0</v>
      </c>
      <c r="AD382" s="2">
        <f>IF(Duombaze!AB382="",0,INDEX(DU!K:K,MATCH(Duombaze!AB382,DU!A:A,0),1))</f>
        <v>0</v>
      </c>
      <c r="AE382" s="6"/>
      <c r="AF382" s="6"/>
      <c r="AG382" s="6"/>
      <c r="AH382" s="4" t="str">
        <f t="shared" si="166"/>
        <v/>
      </c>
      <c r="AI382" s="6"/>
      <c r="AJ382" s="643"/>
      <c r="AK382" s="643"/>
      <c r="AL382" s="643"/>
      <c r="AM382" s="643">
        <f>IF(Duombaze!AJ382="",0,INDEX(DU!I:I,MATCH(Duombaze!AJ382,DU!A:A,0),1))+IF(Duombaze!AK382="",0,INDEX(DU!I:I,MATCH(Duombaze!AK382,DU!A:A,0),1))+IF(Duombaze!AL382="",0,INDEX(DU!I:I,MATCH(Duombaze!AL382,DU!A:A,0),1))</f>
        <v>0</v>
      </c>
      <c r="AN382" s="643">
        <f>IF(Duombaze!AJ382="",0,INDEX(DU!K:K,MATCH(Duombaze!AJ382,DU!A:A,0),1))+IF(Duombaze!AK382="",0,INDEX(DU!K:K,MATCH(Duombaze!AK382,DU!A:A,0),1))+IF(Duombaze!AL382="",0,INDEX(DU!K:K,MATCH(Duombaze!AL382,DU!A:A,0),1))</f>
        <v>0</v>
      </c>
      <c r="AO382" s="6"/>
      <c r="AP382" s="6"/>
      <c r="AQ382" s="6" t="s">
        <v>265</v>
      </c>
      <c r="AR382" s="4" t="str">
        <f t="shared" si="170"/>
        <v>3 SPT16U 3 Pagrindo hidraulines jungtys + Hidrauliniai valdymo išvadai</v>
      </c>
      <c r="AS382" s="6" t="s">
        <v>8364</v>
      </c>
      <c r="AT382" s="643" t="s">
        <v>506</v>
      </c>
      <c r="AU382" s="643" t="s">
        <v>2968</v>
      </c>
      <c r="AV382" s="643" t="s">
        <v>2960</v>
      </c>
      <c r="AW382" s="643"/>
      <c r="AX382" s="643"/>
      <c r="AY382" s="643"/>
      <c r="AZ382" s="643"/>
      <c r="BA382" s="643"/>
      <c r="BB382" s="643"/>
      <c r="BC382" s="643">
        <f>IF(Duombaze!AT382="",0,INDEX(DU!I:I,MATCH(Duombaze!AT382,DU!A:A,0),1))+IF(Duombaze!AU382="",0,INDEX(DU!I:I,MATCH(Duombaze!AU382,DU!A:A,0),1))+IF(Duombaze!AV382="",0,INDEX(DU!I:I,MATCH(Duombaze!AV382,DU!A:A,0),1))+IF(Duombaze!AW382="",0,INDEX(DU!I:I,MATCH(Duombaze!AW382,DU!A:A,0),1))+IF(Duombaze!AX382="",0,INDEX(DU!I:I,MATCH(Duombaze!AX382,DU!A:A,0),1))+IF(Duombaze!AY382="",0,INDEX(DU!I:I,MATCH(Duombaze!AY382,DU!A:A,0),1))+IF(Duombaze!AZ382="",0,INDEX(DU!I:I,MATCH(Duombaze!AZ382,DU!A:A,0),1))+IF(Duombaze!BA382="",0,INDEX(DU!I:I,MATCH(Duombaze!BA382,DU!A:A,0),1))+IF(Duombaze!BB382="",0,INDEX(DU!I:I,MATCH(Duombaze!BB382,DU!A:A,0),1))</f>
        <v>74.706000000000003</v>
      </c>
      <c r="BD382" s="640">
        <f>IF(Duombaze!AT382="",0,INDEX(DU!K:K,MATCH(Duombaze!AT382,DU!A:A,0),1))+IF(Duombaze!AU382="",0,INDEX(DU!K:K,MATCH(Duombaze!AU382,DU!A:A,0),1))+IF(Duombaze!AV382="",0,INDEX(DU!K:K,MATCH(Duombaze!AV382,DU!A:A,0),1))+IF(Duombaze!AW382="",0,INDEX(DU!K:K,MATCH(Duombaze!AW382,DU!A:A,0),1))+IF(Duombaze!AX382="",0,INDEX(DU!K:K,MATCH(Duombaze!AX382,DU!A:A,0),1))+IF(Duombaze!AY382="",0,INDEX(DU!K:K,MATCH(Duombaze!AY382,DU!A:A,0),1))+IF(Duombaze!AZ382="",0,INDEX(DU!K:K,MATCH(Duombaze!AZ382,DU!A:A,0),1))+IF(Duombaze!BA382="",0,INDEX(DU!K:K,MATCH(Duombaze!BA382,DU!A:A,0),1))+IF(Duombaze!BB382="",0,INDEX(DU!K:K,MATCH(Duombaze!BB382,DU!A:A,0),1))</f>
        <v>8.69</v>
      </c>
      <c r="BE382" s="6"/>
      <c r="BF382" s="6"/>
      <c r="BG382" s="66" t="s">
        <v>1854</v>
      </c>
      <c r="BH382" s="4" t="str">
        <f t="shared" si="182"/>
        <v>3 SPT16U Pneumatiniai st. 2 konturų Wabco su automatiniu LSV 0,4s.</v>
      </c>
      <c r="BI382" s="6" t="s">
        <v>2858</v>
      </c>
      <c r="BJ382" s="643" t="s">
        <v>2858</v>
      </c>
      <c r="BK382" s="643"/>
      <c r="BL382" s="643"/>
      <c r="BM382" s="643">
        <f>IF(Duombaze!BJ382="",0,INDEX(DU!I:I,MATCH(Duombaze!BJ382,DU!A:A,0),1))+IF(Duombaze!BK382="",0,INDEX(DU!I:I,MATCH(Duombaze!BK382,DU!A:A,0),1))+IF(Duombaze!BL382="",0,INDEX(DU!I:I,MATCH(Duombaze!BL382,DU!A:A,0),1))</f>
        <v>637.70007499999895</v>
      </c>
      <c r="BN382" s="640">
        <f>IF(Duombaze!BJ382="",0,INDEX(DU!K:K,MATCH(Duombaze!BJ382,DU!A:A,0),1))+IF(Duombaze!BK382="",0,INDEX(DU!K:K,MATCH(Duombaze!BK382,DU!A:A,0),1))+IF(Duombaze!BL382="",0,INDEX(DU!K:K,MATCH(Duombaze!BL382,DU!A:A,0),1))</f>
        <v>70.61</v>
      </c>
      <c r="BO382" s="6"/>
      <c r="BP382" s="6"/>
      <c r="BQ382" s="6" t="s">
        <v>290</v>
      </c>
      <c r="BR382" s="33" t="str">
        <f t="shared" si="183"/>
        <v>3 SPT16U Stabdžių išvadai dviejų kontūrų</v>
      </c>
      <c r="BS382" s="6" t="s">
        <v>2263</v>
      </c>
      <c r="BT382" s="6" t="s">
        <v>3037</v>
      </c>
      <c r="BU382" s="6">
        <v>23705201</v>
      </c>
      <c r="BV382" s="6"/>
      <c r="BW382" s="6">
        <f>IF(Duombaze!BT382="",0,INDEX(DU!I:I,MATCH(Duombaze!BT382,DU!A:A,0),1))+IF(Duombaze!BU382="",0,INDEX(DU!I:I,MATCH(Duombaze!BU382,DU!A:A,0),1))+IF(Duombaze!BV382="",0,INDEX(DU!I:I,MATCH(Duombaze!BV382,DU!A:A,0),1))</f>
        <v>53.779853333333328</v>
      </c>
      <c r="BX382" s="6">
        <f>IF(Duombaze!BT382="",0,INDEX(DU!K:K,MATCH(Duombaze!BT382,DU!A:A,0),1))+IF(Duombaze!BU382="",0,INDEX(DU!K:K,MATCH(Duombaze!BU382,DU!A:A,0),1))+IF(Duombaze!BV382="",0,INDEX(DU!K:K,MATCH(Duombaze!BV382,DU!A:A,0),1))</f>
        <v>17.41</v>
      </c>
      <c r="BY382" s="33"/>
      <c r="BZ382" s="33"/>
      <c r="CA382" s="6"/>
      <c r="CB382" s="6" t="str">
        <f t="shared" si="181"/>
        <v/>
      </c>
      <c r="CC382" s="6"/>
      <c r="CD382" s="6">
        <f>IF(Duombaze!CC382="",0,INDEX(DU!I:I,MATCH(Duombaze!CC382,DU!A:A,0),1))</f>
        <v>0</v>
      </c>
      <c r="CE382" s="4">
        <f>IF(Duombaze!CC382="",0,INDEX(DU!K:K,MATCH(Duombaze!CC382,DU!A:A,0),1))</f>
        <v>0</v>
      </c>
      <c r="CF382" s="6"/>
      <c r="CG382" s="6"/>
      <c r="CH382" s="2" t="str">
        <f>CH177</f>
        <v>Priekinė kilpa K80</v>
      </c>
      <c r="CI382" s="4" t="str">
        <f t="shared" si="172"/>
        <v>3 SPT16U Priekinė kilpa K80</v>
      </c>
      <c r="CJ382" s="6" t="str">
        <f>CJ177</f>
        <v>ZC40ACPK800000</v>
      </c>
      <c r="CK382" s="6">
        <f>IF(Duombaze!CJ382="",0,INDEX(DU!I:I,MATCH(Duombaze!CJ382,DU!A:A,0),1))</f>
        <v>188.11279999999999</v>
      </c>
      <c r="CL382" s="4">
        <f>IF(Duombaze!CJ382="",0,INDEX(DU!K:K,MATCH(Duombaze!CJ382,DU!A:A,0),1))</f>
        <v>11.37</v>
      </c>
      <c r="CM382" s="6"/>
      <c r="CN382" s="6"/>
      <c r="CO382" s="2" t="s">
        <v>1495</v>
      </c>
      <c r="CP382" s="4" t="str">
        <f t="shared" si="173"/>
        <v xml:space="preserve">3 SPT16U Rankinis + Ratų atsparos </v>
      </c>
      <c r="CQ382" s="6" t="s">
        <v>1598</v>
      </c>
      <c r="CR382" s="643" t="s">
        <v>1597</v>
      </c>
      <c r="CS382" s="643" t="s">
        <v>1471</v>
      </c>
      <c r="CT382" s="643">
        <f>IF(Duombaze!CR382="",0,INDEX(DU!I:I,MATCH(Duombaze!CR382,DU!A:A,0),1))+IF(Duombaze!CS382="",0,INDEX(DU!I:I,MATCH(Duombaze!CS382,DU!A:A,0),1))</f>
        <v>67.976702368813392</v>
      </c>
      <c r="CU382" s="6">
        <f>IF(Duombaze!CR382="",0,INDEX(DU!K:K,MATCH(Duombaze!CR382,DU!A:A,0),1))+IF(Duombaze!CS382="",0,INDEX(DU!K:K,MATCH(Duombaze!CS382,DU!A:A,0),1))</f>
        <v>35.47</v>
      </c>
      <c r="CV382" s="19"/>
      <c r="CW382" s="19"/>
      <c r="CX382" s="6"/>
      <c r="CY382" s="4" t="str">
        <f t="shared" si="180"/>
        <v/>
      </c>
      <c r="CZ382" s="6"/>
      <c r="DA382" s="674"/>
      <c r="DB382" s="674"/>
      <c r="DC382" s="674">
        <f>IF(Duombaze!DA382="",0,INDEX(DU!I:I,MATCH(Duombaze!DA382,DU!A:A,0),1))+IF(Duombaze!DB382="",0,INDEX(DU!I:I,MATCH(Duombaze!DB382,DU!A:A,0),1))</f>
        <v>0</v>
      </c>
      <c r="DD382" s="6">
        <f>IF(Duombaze!DA382="",0,INDEX(DU!K:K,MATCH(Duombaze!DA382,DU!A:A,0),1))+IF(Duombaze!DB382="",0,INDEX(DU!K:K,MATCH(Duombaze!DB382,DU!A:A,0),1))</f>
        <v>0</v>
      </c>
      <c r="DE382" s="6"/>
      <c r="DF382" s="6"/>
      <c r="DG382" s="6"/>
      <c r="DH382" s="6" t="str">
        <f t="shared" si="174"/>
        <v/>
      </c>
      <c r="DI382" s="6"/>
      <c r="DJ382" s="674"/>
      <c r="DK382" s="679"/>
      <c r="DL382" s="679">
        <f>IF(Duombaze!DJ382="",0,INDEX(DU!I:I,MATCH(Duombaze!DJ382,DU!A:A,0),1))+IF(Duombaze!DK382="",0,INDEX(DU!I:I,MATCH(Duombaze!DK382,DU!A:A,0),1))</f>
        <v>0</v>
      </c>
      <c r="DM382" s="6">
        <f>IF(Duombaze!DJ382="",0,INDEX(DU!K:K,MATCH(Duombaze!DJ382,DU!A:A,0),1))+IF(Duombaze!DK382="",0,INDEX(DU!K:K,MATCH(Duombaze!DK382,DU!A:A,0),1))</f>
        <v>0</v>
      </c>
      <c r="DN382" s="48"/>
      <c r="DO382" s="48"/>
      <c r="DP382" s="48" t="str">
        <f>DP179</f>
        <v>Prieky/gale LED, šone atšvaitai</v>
      </c>
      <c r="DQ382" s="4" t="str">
        <f t="shared" si="175"/>
        <v>3 SPT16U Prieky/gale LED, šone atšvaitai</v>
      </c>
      <c r="DR382" s="66" t="str">
        <f>DR179</f>
        <v>ZC40ZIBLED0AT0</v>
      </c>
      <c r="DS382" s="694" t="s">
        <v>249</v>
      </c>
      <c r="DT382" s="694"/>
      <c r="DU382" s="694"/>
      <c r="DV382" s="694"/>
      <c r="DW382" s="694">
        <f>IF(Duombaze!DS382="",0,INDEX(DU!I:I,MATCH(Duombaze!DS382,DU!A:A,0),1))+IF(Duombaze!DT382="",0,INDEX(DU!I:I,MATCH(Duombaze!DT382,DU!A:A,0),1))+IF(Duombaze!DU382="",0,INDEX(DU!I:I,MATCH(Duombaze!DU382,DU!A:A,0),1))+IF(Duombaze!DV382="",0,INDEX(DU!I:I,MATCH(Duombaze!DV382,DU!A:A,0),1))</f>
        <v>116.062004564983</v>
      </c>
      <c r="DX382" s="640">
        <f>IF(Duombaze!DS382="",0,INDEX(DU!K:K,MATCH(Duombaze!DS382,DU!A:A,0),1))+IF(Duombaze!DT382="",0,INDEX(DU!K:K,MATCH(Duombaze!DT382,DU!A:A,0),1))+IF(Duombaze!DU382="",0,INDEX(DU!K:K,MATCH(Duombaze!DU382,DU!A:A,0),1))+IF(Duombaze!DV382="",0,INDEX(DU!K:KH,MATCH(Duombaze!DV382,DU!A:A,0),1))</f>
        <v>0</v>
      </c>
      <c r="DY382" s="66"/>
      <c r="DZ382" s="66"/>
      <c r="EA382" s="6" t="str">
        <f>EA442</f>
        <v>Automatinis sukabintuvas Rockinger</v>
      </c>
      <c r="EB382" s="6" t="str">
        <f t="shared" si="160"/>
        <v>3 SPT16U Automatinis sukabintuvas Rockinger</v>
      </c>
      <c r="EC382" s="6" t="str">
        <f>EC442</f>
        <v>ZP30AASR000000</v>
      </c>
      <c r="ED382" s="6">
        <f>IF(Duombaze!EC382="",0,INDEX(DU!I:I,MATCH(Duombaze!EC382,DU!A:A,0),1))</f>
        <v>297.66744999999997</v>
      </c>
      <c r="EE382" s="640">
        <f>IF(Duombaze!EC382="",0,INDEX(DU!K:K,MATCH(Duombaze!EC382,DU!A:A,0),1))</f>
        <v>33.61</v>
      </c>
      <c r="EF382" s="6"/>
      <c r="EG382" s="6"/>
      <c r="EH382" s="6" t="s">
        <v>1563</v>
      </c>
      <c r="EI382" s="4" t="str">
        <f t="shared" si="169"/>
        <v>3 SPT16U Lipdukai universalūs</v>
      </c>
      <c r="EJ382" s="6" t="s">
        <v>504</v>
      </c>
      <c r="EK382" s="674" t="s">
        <v>504</v>
      </c>
      <c r="EL382" s="674"/>
      <c r="EM382" s="674"/>
      <c r="EN382" s="674">
        <f>IF(Duombaze!EK382="",0,INDEX(DU!I:I,MATCH(Duombaze!EK382,DU!A:A,0),1))+IF(Duombaze!EL382="",0,INDEX(DU!I:I,MATCH(Duombaze!EL382,DU!A:A,0),1))+IF(Duombaze!EM382="",0,INDEX(DU!I:I,MATCH(Duombaze!EM382,DU!A:A,0),1))</f>
        <v>10.63</v>
      </c>
      <c r="EO382" s="6">
        <f>IF(Duombaze!EK382="",0,INDEX(DU!K:K,MATCH(Duombaze!EK382,DU!A:A,0),1))+IF(Duombaze!EL382="",0,INDEX(DU!K:K,MATCH(Duombaze!EL382,DU!A:A,0),1))+IF(Duombaze!EM382="",0,INDEX(DU!K:K,MATCH(Duombaze!EM382,DU!A:A,0),1))</f>
        <v>0</v>
      </c>
      <c r="EP382" s="6"/>
      <c r="EQ382" s="6"/>
      <c r="ER382" s="7" t="s">
        <v>1778</v>
      </c>
      <c r="ES382" s="4" t="str">
        <f t="shared" si="161"/>
        <v>3 SPT16U Ratai pristatomi klientui</v>
      </c>
      <c r="ET382" s="6"/>
      <c r="EU382" s="6"/>
      <c r="EV382" s="6"/>
      <c r="EW382" s="66"/>
      <c r="EX382" s="6" t="str">
        <f t="shared" si="184"/>
        <v/>
      </c>
      <c r="EY382" s="6"/>
      <c r="EZ382" s="674"/>
      <c r="FA382" s="674"/>
      <c r="FB382" s="674">
        <f>IF(Duombaze!EZ382="",0,INDEX(DU!I:I,MATCH(Duombaze!EZ382,DU!A:A,0),1))+IF(Duombaze!FA382="",0,INDEX(DU!I:I,MATCH(Duombaze!FA382,DU!A:A,0),1))</f>
        <v>0</v>
      </c>
      <c r="FC382" s="6">
        <f>IF(Duombaze!EZ382="",0,INDEX(DU!K:K,MATCH(Duombaze!EZ382,DU!A:A,0),1))+IF(Duombaze!FA382="",0,INDEX(DU!K:K,MATCH(Duombaze!FA382,DU!A:A,0),1))</f>
        <v>0</v>
      </c>
      <c r="FD382" s="6"/>
      <c r="FE382" s="6"/>
      <c r="FF382" s="6"/>
      <c r="FG382" s="6"/>
      <c r="FH382" s="66"/>
      <c r="FI382" s="179"/>
      <c r="FJ382" s="179"/>
      <c r="FK382" s="4"/>
      <c r="FL382" s="14"/>
      <c r="FM382" s="673"/>
      <c r="FN382" s="673"/>
      <c r="FO382" s="673"/>
      <c r="FP382" s="673"/>
      <c r="FQ382" s="673">
        <f>IF(Duombaze!FM382="",0,INDEX(DU!I:I,MATCH(Duombaze!FM382,DU!A:A,0),1))+IF(Duombaze!FN382="",0,INDEX(DU!I:I,MATCH(Duombaze!FN382,DU!A:A,0),1))+IF(Duombaze!FO382="",0,INDEX(DU!I:I,MATCH(Duombaze!FO382,DU!A:A,0),1))+IF(Duombaze!FP382="",0,INDEX(DU!I:I,MATCH(Duombaze!FP382,DU!A:A,0),1))</f>
        <v>0</v>
      </c>
      <c r="FR382" s="671">
        <f>IF(Duombaze!FM382="",0,INDEX(DU!K:K,MATCH(Duombaze!FM382,DU!A:A,0),1))+IF(Duombaze!FN382="",0,INDEX(DU!K:K,MATCH(Duombaze!FN382,DU!A:A,0),1))+IF(Duombaze!FO382="",0,INDEX(DU!K:K,MATCH(Duombaze!FO382,DU!A:A,0),1))+IF(Duombaze!FP382="",0,INDEX(DU!K:K,MATCH(Duombaze!FP382,DU!A:A,0),1))</f>
        <v>0</v>
      </c>
      <c r="FY382" s="33" t="s">
        <v>295</v>
      </c>
      <c r="FZ382" s="33" t="str">
        <f>IF(FY382&lt;&gt;"",A382&amp;" "&amp;C382&amp;" "&amp;FY382,"")</f>
        <v>3 SPT16U Stabdžių išvadai pneumatiniai - hidrauliniai</v>
      </c>
      <c r="GA382" s="33" t="s">
        <v>2263</v>
      </c>
    </row>
    <row r="383" spans="1:183" s="7" customFormat="1" ht="29.45" customHeight="1" x14ac:dyDescent="0.25">
      <c r="A383" s="42">
        <v>4</v>
      </c>
      <c r="B383" s="42" t="s">
        <v>791</v>
      </c>
      <c r="C383" s="12" t="s">
        <v>515</v>
      </c>
      <c r="D383" s="6"/>
      <c r="E383" s="4" t="str">
        <f t="shared" si="177"/>
        <v/>
      </c>
      <c r="F383" s="6"/>
      <c r="G383" s="643"/>
      <c r="H383" s="643"/>
      <c r="I383" s="643"/>
      <c r="J383" s="643"/>
      <c r="K383" s="643"/>
      <c r="L383" s="643"/>
      <c r="M383" s="643"/>
      <c r="N383" s="643"/>
      <c r="O383" s="643"/>
      <c r="P383" s="643">
        <f>IF(Duombaze!G383="",0,INDEX(DU!I:I,MATCH(Duombaze!G383,DU!A:A,0),1))+IF(Duombaze!H383="",0,INDEX(DU!I:I,MATCH(Duombaze!H383,DU!A:A,0),1))+IF(Duombaze!I383="",0,INDEX(DU!I:I,MATCH(Duombaze!I383,DU!A:A,0),1))+IF(Duombaze!J383="",0,INDEX(DU!I:I,MATCH(Duombaze!J383,DU!A:A,0),1))+IF(Duombaze!K383="",0,INDEX(DU!I:I,MATCH(Duombaze!K383,DU!A:A,0),1))+IF(Duombaze!L383="",0,INDEX(DU!I:I,MATCH(Duombaze!L383,DU!A:A,0),1))+IF(Duombaze!M383="",0,INDEX(DU!I:I,MATCH(Duombaze!M383,DU!A:A,0),1))+IF(Duombaze!N383="",0,INDEX(DU!I:I,MATCH(Duombaze!N383,DU!A:A,0),1))+IF(Duombaze!O383="",0,INDEX(DU!I:I,MATCH(Duombaze!O383,DU!A:A,0),1))</f>
        <v>0</v>
      </c>
      <c r="Q383" s="640">
        <f>IF(Duombaze!G383="",0,INDEX(DU!K:K,MATCH(Duombaze!G383,DU!A:A,0),1))+IF(Duombaze!H383="",0,INDEX(DU!K:K,MATCH(Duombaze!H383,DU!A:A,0),1))+IF(Duombaze!I383="",0,INDEX(DU!K:K,MATCH(Duombaze!I383,DU!A:A,0),1))+IF(Duombaze!J383="",0,INDEX(DU!K:K,MATCH(Duombaze!J383,DU!A:A,0),1))+IF(Duombaze!K383="",0,INDEX(DU!K:K,MATCH(Duombaze!K383,DU!A:A,0),1))+IF(Duombaze!L383="",0,INDEX(DU!K:K,MATCH(Duombaze!L383,DU!A:A,0),1))+IF(Duombaze!M383="",0,INDEX(DU!K:K,MATCH(Duombaze!M383,DU!A:A,0),1))+IF(Duombaze!N383="",0,INDEX(DU!K:K,MATCH(Duombaze!N383,DU!A:A,0),1))+IF(Duombaze!O383="",0,INDEX(DU!K:K,MATCH(Duombaze!O383,DU!A:A,0),1))</f>
        <v>0</v>
      </c>
      <c r="R383" s="6"/>
      <c r="S383" s="48"/>
      <c r="T383" s="883"/>
      <c r="U383" s="4">
        <f>IF(Duombaze!T383="",0,INDEX(DU!I:I,MATCH(Duombaze!T383,DU!A:A,0),1))</f>
        <v>0</v>
      </c>
      <c r="V383" s="4">
        <f>IF(Duombaze!T383="",0,INDEX(DU!K:K,MATCH(Duombaze!T383,DU!A:A,0),1))</f>
        <v>0</v>
      </c>
      <c r="W383" s="6"/>
      <c r="X383" s="6"/>
      <c r="Y383" s="858"/>
      <c r="Z383" s="66"/>
      <c r="AA383" s="4" t="str">
        <f t="shared" si="185"/>
        <v/>
      </c>
      <c r="AB383" s="6"/>
      <c r="AC383" s="6">
        <f>IF(Duombaze!AB383="",0,INDEX(DU!I:I,MATCH(Duombaze!AB383,DU!A:A,0),1))</f>
        <v>0</v>
      </c>
      <c r="AD383" s="2">
        <f>IF(Duombaze!AB383="",0,INDEX(DU!K:K,MATCH(Duombaze!AB383,DU!A:A,0),1))</f>
        <v>0</v>
      </c>
      <c r="AE383" s="6"/>
      <c r="AF383" s="6"/>
      <c r="AG383" s="6"/>
      <c r="AH383" s="4" t="str">
        <f t="shared" si="166"/>
        <v/>
      </c>
      <c r="AI383" s="6"/>
      <c r="AJ383" s="643"/>
      <c r="AK383" s="643"/>
      <c r="AL383" s="643"/>
      <c r="AM383" s="643">
        <f>IF(Duombaze!AJ383="",0,INDEX(DU!I:I,MATCH(Duombaze!AJ383,DU!A:A,0),1))+IF(Duombaze!AK383="",0,INDEX(DU!I:I,MATCH(Duombaze!AK383,DU!A:A,0),1))+IF(Duombaze!AL383="",0,INDEX(DU!I:I,MATCH(Duombaze!AL383,DU!A:A,0),1))</f>
        <v>0</v>
      </c>
      <c r="AN383" s="643">
        <f>IF(Duombaze!AJ383="",0,INDEX(DU!K:K,MATCH(Duombaze!AJ383,DU!A:A,0),1))+IF(Duombaze!AK383="",0,INDEX(DU!K:K,MATCH(Duombaze!AK383,DU!A:A,0),1))+IF(Duombaze!AL383="",0,INDEX(DU!K:K,MATCH(Duombaze!AL383,DU!A:A,0),1))</f>
        <v>0</v>
      </c>
      <c r="AO383" s="6"/>
      <c r="AP383" s="6"/>
      <c r="AQ383" s="6" t="s">
        <v>266</v>
      </c>
      <c r="AR383" s="4" t="str">
        <f t="shared" si="170"/>
        <v>4 SPT16U 4 Pagrindo hidraulines jungtys+Kėbulo išvertimo išvadas+Hidrauliniai valdymo išvadai</v>
      </c>
      <c r="AS383" s="6" t="s">
        <v>8365</v>
      </c>
      <c r="AT383" s="643" t="s">
        <v>506</v>
      </c>
      <c r="AU383" s="643" t="s">
        <v>2979</v>
      </c>
      <c r="AV383" s="643" t="s">
        <v>2962</v>
      </c>
      <c r="AW383" s="643" t="s">
        <v>2968</v>
      </c>
      <c r="AX383" s="643" t="s">
        <v>2960</v>
      </c>
      <c r="AY383" s="643"/>
      <c r="AZ383" s="643"/>
      <c r="BA383" s="643"/>
      <c r="BB383" s="643"/>
      <c r="BC383" s="643">
        <f>IF(Duombaze!AT383="",0,INDEX(DU!I:I,MATCH(Duombaze!AT383,DU!A:A,0),1))+IF(Duombaze!AU383="",0,INDEX(DU!I:I,MATCH(Duombaze!AU383,DU!A:A,0),1))+IF(Duombaze!AV383="",0,INDEX(DU!I:I,MATCH(Duombaze!AV383,DU!A:A,0),1))+IF(Duombaze!AW383="",0,INDEX(DU!I:I,MATCH(Duombaze!AW383,DU!A:A,0),1))+IF(Duombaze!AX383="",0,INDEX(DU!I:I,MATCH(Duombaze!AX383,DU!A:A,0),1))+IF(Duombaze!AY383="",0,INDEX(DU!I:I,MATCH(Duombaze!AY383,DU!A:A,0),1))+IF(Duombaze!AZ383="",0,INDEX(DU!I:I,MATCH(Duombaze!AZ383,DU!A:A,0),1))+IF(Duombaze!BA383="",0,INDEX(DU!I:I,MATCH(Duombaze!BA383,DU!A:A,0),1))+IF(Duombaze!BB383="",0,INDEX(DU!I:I,MATCH(Duombaze!BB383,DU!A:A,0),1))</f>
        <v>145.58779999999999</v>
      </c>
      <c r="BD383" s="640">
        <f>IF(Duombaze!AT383="",0,INDEX(DU!K:K,MATCH(Duombaze!AT383,DU!A:A,0),1))+IF(Duombaze!AU383="",0,INDEX(DU!K:K,MATCH(Duombaze!AU383,DU!A:A,0),1))+IF(Duombaze!AV383="",0,INDEX(DU!K:K,MATCH(Duombaze!AV383,DU!A:A,0),1))+IF(Duombaze!AW383="",0,INDEX(DU!K:K,MATCH(Duombaze!AW383,DU!A:A,0),1))+IF(Duombaze!AX383="",0,INDEX(DU!K:K,MATCH(Duombaze!AX383,DU!A:A,0),1))+IF(Duombaze!AY383="",0,INDEX(DU!K:K,MATCH(Duombaze!AY383,DU!A:A,0),1))+IF(Duombaze!AZ383="",0,INDEX(DU!K:K,MATCH(Duombaze!AZ383,DU!A:A,0),1))+IF(Duombaze!BA383="",0,INDEX(DU!K:K,MATCH(Duombaze!BA383,DU!A:A,0),1))+IF(Duombaze!BB383="",0,INDEX(DU!K:K,MATCH(Duombaze!BB383,DU!A:A,0),1))</f>
        <v>17.38</v>
      </c>
      <c r="BE383" s="6"/>
      <c r="BF383" s="6"/>
      <c r="BG383" s="7" t="s">
        <v>2696</v>
      </c>
      <c r="BH383" s="4" t="str">
        <f t="shared" si="182"/>
        <v>4 SPT16U Pneumatiniai stabdžiai WABCO (auto LSV, 2x0,4s, papild. slėgio vožtuvas)</v>
      </c>
      <c r="BI383" s="6" t="s">
        <v>2859</v>
      </c>
      <c r="BJ383" s="643" t="s">
        <v>2858</v>
      </c>
      <c r="BK383" s="643" t="s">
        <v>3003</v>
      </c>
      <c r="BL383" s="643"/>
      <c r="BM383" s="643">
        <f>IF(Duombaze!BJ383="",0,INDEX(DU!I:I,MATCH(Duombaze!BJ383,DU!A:A,0),1))+IF(Duombaze!BK383="",0,INDEX(DU!I:I,MATCH(Duombaze!BK383,DU!A:A,0),1))+IF(Duombaze!BL383="",0,INDEX(DU!I:I,MATCH(Duombaze!BL383,DU!A:A,0),1))</f>
        <v>699.60647499999891</v>
      </c>
      <c r="BN383" s="640">
        <f>IF(Duombaze!BJ383="",0,INDEX(DU!K:K,MATCH(Duombaze!BJ383,DU!A:A,0),1))+IF(Duombaze!BK383="",0,INDEX(DU!K:K,MATCH(Duombaze!BK383,DU!A:A,0),1))+IF(Duombaze!BL383="",0,INDEX(DU!K:K,MATCH(Duombaze!BL383,DU!A:A,0),1))</f>
        <v>74.48</v>
      </c>
      <c r="BO383" s="6"/>
      <c r="BP383" s="6"/>
      <c r="BQ383" s="6" t="s">
        <v>290</v>
      </c>
      <c r="BR383" s="33" t="str">
        <f t="shared" si="183"/>
        <v>4 SPT16U Stabdžių išvadai dviejų kontūrų</v>
      </c>
      <c r="BS383" s="6" t="s">
        <v>2263</v>
      </c>
      <c r="BT383" s="6" t="s">
        <v>3037</v>
      </c>
      <c r="BU383" s="6">
        <v>23705201</v>
      </c>
      <c r="BV383" s="6"/>
      <c r="BW383" s="6">
        <f>IF(Duombaze!BT383="",0,INDEX(DU!I:I,MATCH(Duombaze!BT383,DU!A:A,0),1))+IF(Duombaze!BU383="",0,INDEX(DU!I:I,MATCH(Duombaze!BU383,DU!A:A,0),1))+IF(Duombaze!BV383="",0,INDEX(DU!I:I,MATCH(Duombaze!BV383,DU!A:A,0),1))</f>
        <v>53.779853333333328</v>
      </c>
      <c r="BX383" s="6">
        <f>IF(Duombaze!BT383="",0,INDEX(DU!K:K,MATCH(Duombaze!BT383,DU!A:A,0),1))+IF(Duombaze!BU383="",0,INDEX(DU!K:K,MATCH(Duombaze!BU383,DU!A:A,0),1))+IF(Duombaze!BV383="",0,INDEX(DU!K:K,MATCH(Duombaze!BV383,DU!A:A,0),1))</f>
        <v>17.41</v>
      </c>
      <c r="BY383" s="6"/>
      <c r="BZ383" s="6"/>
      <c r="CA383" s="6"/>
      <c r="CB383" s="6" t="str">
        <f t="shared" si="181"/>
        <v/>
      </c>
      <c r="CC383" s="6"/>
      <c r="CD383" s="6">
        <f>IF(Duombaze!CC383="",0,INDEX(DU!I:I,MATCH(Duombaze!CC383,DU!A:A,0),1))</f>
        <v>0</v>
      </c>
      <c r="CE383" s="4">
        <f>IF(Duombaze!CC383="",0,INDEX(DU!K:K,MATCH(Duombaze!CC383,DU!A:A,0),1))</f>
        <v>0</v>
      </c>
      <c r="CF383" s="6"/>
      <c r="CG383" s="6"/>
      <c r="CH383" s="6" t="s">
        <v>2599</v>
      </c>
      <c r="CI383" s="4" t="str">
        <f t="shared" si="172"/>
        <v>4 SPT16U Priekinė kilpa DIN11026 D-40 (3000 kg.)</v>
      </c>
      <c r="CJ383" s="6" t="s">
        <v>269</v>
      </c>
      <c r="CK383" s="6">
        <f>IF(Duombaze!CJ383="",0,INDEX(DU!I:I,MATCH(Duombaze!CJ383,DU!A:A,0),1))</f>
        <v>188.11199999999999</v>
      </c>
      <c r="CL383" s="4">
        <f>IF(Duombaze!CJ383="",0,INDEX(DU!K:K,MATCH(Duombaze!CJ383,DU!A:A,0),1))</f>
        <v>8.69</v>
      </c>
      <c r="CM383" s="6"/>
      <c r="CN383" s="6"/>
      <c r="CO383" s="6"/>
      <c r="CP383" s="4" t="str">
        <f t="shared" si="173"/>
        <v/>
      </c>
      <c r="CQ383" s="6"/>
      <c r="CR383" s="643"/>
      <c r="CS383" s="643"/>
      <c r="CT383" s="643">
        <f>IF(Duombaze!CR383="",0,INDEX(DU!I:I,MATCH(Duombaze!CR383,DU!A:A,0),1))+IF(Duombaze!CS383="",0,INDEX(DU!I:I,MATCH(Duombaze!CS383,DU!A:A,0),1))</f>
        <v>0</v>
      </c>
      <c r="CU383" s="6">
        <f>IF(Duombaze!CR383="",0,INDEX(DU!K:K,MATCH(Duombaze!CR383,DU!A:A,0),1))+IF(Duombaze!CS383="",0,INDEX(DU!K:K,MATCH(Duombaze!CS383,DU!A:A,0),1))</f>
        <v>0</v>
      </c>
      <c r="CV383" s="6"/>
      <c r="CW383" s="6"/>
      <c r="CX383" s="6"/>
      <c r="CY383" s="4" t="str">
        <f t="shared" si="180"/>
        <v/>
      </c>
      <c r="CZ383" s="6"/>
      <c r="DA383" s="674"/>
      <c r="DB383" s="674"/>
      <c r="DC383" s="674">
        <f>IF(Duombaze!DA383="",0,INDEX(DU!I:I,MATCH(Duombaze!DA383,DU!A:A,0),1))+IF(Duombaze!DB383="",0,INDEX(DU!I:I,MATCH(Duombaze!DB383,DU!A:A,0),1))</f>
        <v>0</v>
      </c>
      <c r="DD383" s="6">
        <f>IF(Duombaze!DA383="",0,INDEX(DU!K:K,MATCH(Duombaze!DA383,DU!A:A,0),1))+IF(Duombaze!DB383="",0,INDEX(DU!K:K,MATCH(Duombaze!DB383,DU!A:A,0),1))</f>
        <v>0</v>
      </c>
      <c r="DE383" s="6"/>
      <c r="DF383" s="6"/>
      <c r="DG383" s="6"/>
      <c r="DH383" s="6" t="str">
        <f t="shared" si="174"/>
        <v/>
      </c>
      <c r="DI383" s="6"/>
      <c r="DJ383" s="674"/>
      <c r="DK383" s="679"/>
      <c r="DL383" s="679">
        <f>IF(Duombaze!DJ383="",0,INDEX(DU!I:I,MATCH(Duombaze!DJ383,DU!A:A,0),1))+IF(Duombaze!DK383="",0,INDEX(DU!I:I,MATCH(Duombaze!DK383,DU!A:A,0),1))</f>
        <v>0</v>
      </c>
      <c r="DM383" s="6">
        <f>IF(Duombaze!DJ383="",0,INDEX(DU!K:K,MATCH(Duombaze!DJ383,DU!A:A,0),1))+IF(Duombaze!DK383="",0,INDEX(DU!K:K,MATCH(Duombaze!DK383,DU!A:A,0),1))</f>
        <v>0</v>
      </c>
      <c r="DN383" s="48"/>
      <c r="DO383" s="48"/>
      <c r="DP383" s="48" t="s">
        <v>2891</v>
      </c>
      <c r="DQ383" s="4" t="str">
        <f>IF(DP383&lt;&gt;"",A383&amp;" "&amp;C383&amp;" "&amp;"CERT167 "&amp;DP383,"")</f>
        <v>4 SPT16U CERT167 Gale apvalūs LED žibintai + pilnas LED (N. Danija) + atšvaitai</v>
      </c>
      <c r="DR383" s="66" t="s">
        <v>2844</v>
      </c>
      <c r="DS383" s="694" t="s">
        <v>2793</v>
      </c>
      <c r="DT383" s="694" t="s">
        <v>3049</v>
      </c>
      <c r="DU383" s="694"/>
      <c r="DV383" s="694"/>
      <c r="DW383" s="694">
        <f>IF(Duombaze!DS383="",0,INDEX(DU!I:I,MATCH(Duombaze!DS383,DU!A:A,0),1))+IF(Duombaze!DT383="",0,INDEX(DU!I:I,MATCH(Duombaze!DT383,DU!A:A,0),1))+IF(Duombaze!DU383="",0,INDEX(DU!I:I,MATCH(Duombaze!DU383,DU!A:A,0),1))+IF(Duombaze!DV383="",0,INDEX(DU!I:I,MATCH(Duombaze!DV383,DU!A:A,0),1))</f>
        <v>201.42527058823501</v>
      </c>
      <c r="DX383" s="640">
        <f>IF(Duombaze!DS383="",0,INDEX(DU!K:K,MATCH(Duombaze!DS383,DU!A:A,0),1))+IF(Duombaze!DT383="",0,INDEX(DU!K:K,MATCH(Duombaze!DT383,DU!A:A,0),1))+IF(Duombaze!DU383="",0,INDEX(DU!K:K,MATCH(Duombaze!DU383,DU!A:A,0),1))+IF(Duombaze!DV383="",0,INDEX(DU!K:KH,MATCH(Duombaze!DV383,DU!A:A,0),1))</f>
        <v>77.34</v>
      </c>
      <c r="DY383" s="66"/>
      <c r="DZ383" s="66"/>
      <c r="EA383" s="6" t="str">
        <f>EA443</f>
        <v>Mechaninis sukabintuvas Scharmullr</v>
      </c>
      <c r="EB383" s="6" t="str">
        <f t="shared" si="160"/>
        <v>4 SPT16U Mechaninis sukabintuvas Scharmullr</v>
      </c>
      <c r="EC383" s="6" t="str">
        <f>EC443</f>
        <v>ZP60AMSSCHARM0</v>
      </c>
      <c r="ED383" s="6">
        <f>IF(Duombaze!EC383="",0,INDEX(DU!I:I,MATCH(Duombaze!EC383,DU!A:A,0),1))</f>
        <v>127.9676</v>
      </c>
      <c r="EE383" s="640">
        <f>IF(Duombaze!EC383="",0,INDEX(DU!K:K,MATCH(Duombaze!EC383,DU!A:A,0),1))</f>
        <v>0.75</v>
      </c>
      <c r="EF383" s="6"/>
      <c r="EG383" s="6"/>
      <c r="EH383" s="6" t="s">
        <v>726</v>
      </c>
      <c r="EI383" s="4" t="str">
        <f t="shared" ref="EI383:EI390" si="186">IF(EH383&lt;&gt;"",A383&amp;" "&amp;C383&amp;" "&amp;EH383,"")</f>
        <v>4 SPT16U Lipdukai universal. + Konekesko logo</v>
      </c>
      <c r="EJ383" s="6" t="s">
        <v>505</v>
      </c>
      <c r="EK383" s="674" t="s">
        <v>504</v>
      </c>
      <c r="EL383" s="674" t="s">
        <v>3050</v>
      </c>
      <c r="EM383" s="674"/>
      <c r="EN383" s="674">
        <f>IF(Duombaze!EK383="",0,INDEX(DU!I:I,MATCH(Duombaze!EK383,DU!A:A,0),1))+IF(Duombaze!EL383="",0,INDEX(DU!I:I,MATCH(Duombaze!EL383,DU!A:A,0),1))+IF(Duombaze!EM383="",0,INDEX(DU!I:I,MATCH(Duombaze!EM383,DU!A:A,0),1))</f>
        <v>14.617560000000001</v>
      </c>
      <c r="EO383" s="6">
        <f>IF(Duombaze!EK383="",0,INDEX(DU!K:K,MATCH(Duombaze!EK383,DU!A:A,0),1))+IF(Duombaze!EL383="",0,INDEX(DU!K:K,MATCH(Duombaze!EL383,DU!A:A,0),1))+IF(Duombaze!EM383="",0,INDEX(DU!K:K,MATCH(Duombaze!EM383,DU!A:A,0),1))</f>
        <v>0</v>
      </c>
      <c r="EP383" s="6"/>
      <c r="EQ383" s="6"/>
      <c r="ER383" s="66"/>
      <c r="ES383" s="4" t="str">
        <f t="shared" si="161"/>
        <v/>
      </c>
      <c r="ET383" s="6"/>
      <c r="EU383" s="6"/>
      <c r="EV383" s="6"/>
      <c r="EW383" s="66"/>
      <c r="EX383" s="6" t="str">
        <f t="shared" si="184"/>
        <v/>
      </c>
      <c r="EY383" s="6"/>
      <c r="EZ383" s="674"/>
      <c r="FA383" s="674"/>
      <c r="FB383" s="674">
        <f>IF(Duombaze!EZ383="",0,INDEX(DU!I:I,MATCH(Duombaze!EZ383,DU!A:A,0),1))+IF(Duombaze!FA383="",0,INDEX(DU!I:I,MATCH(Duombaze!FA383,DU!A:A,0),1))</f>
        <v>0</v>
      </c>
      <c r="FC383" s="6">
        <f>IF(Duombaze!EZ383="",0,INDEX(DU!K:K,MATCH(Duombaze!EZ383,DU!A:A,0),1))+IF(Duombaze!FA383="",0,INDEX(DU!K:K,MATCH(Duombaze!FA383,DU!A:A,0),1))</f>
        <v>0</v>
      </c>
      <c r="FD383" s="6"/>
      <c r="FE383" s="6"/>
      <c r="FF383" s="6"/>
      <c r="FG383" s="6"/>
      <c r="FH383" s="66"/>
      <c r="FI383" s="179"/>
      <c r="FJ383" s="179"/>
      <c r="FK383" s="4"/>
      <c r="FL383" s="14"/>
      <c r="FM383" s="673"/>
      <c r="FN383" s="673"/>
      <c r="FO383" s="673"/>
      <c r="FP383" s="673"/>
      <c r="FQ383" s="673">
        <f>IF(Duombaze!FM383="",0,INDEX(DU!I:I,MATCH(Duombaze!FM383,DU!A:A,0),1))+IF(Duombaze!FN383="",0,INDEX(DU!I:I,MATCH(Duombaze!FN383,DU!A:A,0),1))+IF(Duombaze!FO383="",0,INDEX(DU!I:I,MATCH(Duombaze!FO383,DU!A:A,0),1))+IF(Duombaze!FP383="",0,INDEX(DU!I:I,MATCH(Duombaze!FP383,DU!A:A,0),1))</f>
        <v>0</v>
      </c>
      <c r="FR383" s="671">
        <f>IF(Duombaze!FM383="",0,INDEX(DU!K:K,MATCH(Duombaze!FM383,DU!A:A,0),1))+IF(Duombaze!FN383="",0,INDEX(DU!K:K,MATCH(Duombaze!FN383,DU!A:A,0),1))+IF(Duombaze!FO383="",0,INDEX(DU!K:K,MATCH(Duombaze!FO383,DU!A:A,0),1))+IF(Duombaze!FP383="",0,INDEX(DU!K:K,MATCH(Duombaze!FP383,DU!A:A,0),1))</f>
        <v>0</v>
      </c>
      <c r="FY383" s="20" t="s">
        <v>2734</v>
      </c>
      <c r="FZ383" s="20"/>
      <c r="GA383" s="6" t="s">
        <v>2123</v>
      </c>
    </row>
    <row r="384" spans="1:183" s="7" customFormat="1" ht="23.45" customHeight="1" x14ac:dyDescent="0.25">
      <c r="A384" s="42">
        <v>5</v>
      </c>
      <c r="B384" s="42" t="s">
        <v>791</v>
      </c>
      <c r="C384" s="12" t="s">
        <v>515</v>
      </c>
      <c r="D384" s="6"/>
      <c r="E384" s="4" t="str">
        <f t="shared" si="177"/>
        <v/>
      </c>
      <c r="F384" s="6"/>
      <c r="G384" s="643"/>
      <c r="H384" s="643"/>
      <c r="I384" s="643"/>
      <c r="J384" s="643"/>
      <c r="K384" s="643"/>
      <c r="L384" s="643"/>
      <c r="M384" s="643"/>
      <c r="N384" s="643"/>
      <c r="O384" s="643"/>
      <c r="P384" s="643">
        <f>IF(Duombaze!G384="",0,INDEX(DU!I:I,MATCH(Duombaze!G384,DU!A:A,0),1))+IF(Duombaze!H384="",0,INDEX(DU!I:I,MATCH(Duombaze!H384,DU!A:A,0),1))+IF(Duombaze!I384="",0,INDEX(DU!I:I,MATCH(Duombaze!I384,DU!A:A,0),1))+IF(Duombaze!J384="",0,INDEX(DU!I:I,MATCH(Duombaze!J384,DU!A:A,0),1))+IF(Duombaze!K384="",0,INDEX(DU!I:I,MATCH(Duombaze!K384,DU!A:A,0),1))+IF(Duombaze!L384="",0,INDEX(DU!I:I,MATCH(Duombaze!L384,DU!A:A,0),1))+IF(Duombaze!M384="",0,INDEX(DU!I:I,MATCH(Duombaze!M384,DU!A:A,0),1))+IF(Duombaze!N384="",0,INDEX(DU!I:I,MATCH(Duombaze!N384,DU!A:A,0),1))+IF(Duombaze!O384="",0,INDEX(DU!I:I,MATCH(Duombaze!O384,DU!A:A,0),1))</f>
        <v>0</v>
      </c>
      <c r="Q384" s="640">
        <f>IF(Duombaze!G384="",0,INDEX(DU!K:K,MATCH(Duombaze!G384,DU!A:A,0),1))+IF(Duombaze!H384="",0,INDEX(DU!K:K,MATCH(Duombaze!H384,DU!A:A,0),1))+IF(Duombaze!I384="",0,INDEX(DU!K:K,MATCH(Duombaze!I384,DU!A:A,0),1))+IF(Duombaze!J384="",0,INDEX(DU!K:K,MATCH(Duombaze!J384,DU!A:A,0),1))+IF(Duombaze!K384="",0,INDEX(DU!K:K,MATCH(Duombaze!K384,DU!A:A,0),1))+IF(Duombaze!L384="",0,INDEX(DU!K:K,MATCH(Duombaze!L384,DU!A:A,0),1))+IF(Duombaze!M384="",0,INDEX(DU!K:K,MATCH(Duombaze!M384,DU!A:A,0),1))+IF(Duombaze!N384="",0,INDEX(DU!K:K,MATCH(Duombaze!N384,DU!A:A,0),1))+IF(Duombaze!O384="",0,INDEX(DU!K:K,MATCH(Duombaze!O384,DU!A:A,0),1))</f>
        <v>0</v>
      </c>
      <c r="R384" s="6"/>
      <c r="S384" s="48"/>
      <c r="T384" s="883"/>
      <c r="U384" s="4">
        <f>IF(Duombaze!T384="",0,INDEX(DU!I:I,MATCH(Duombaze!T384,DU!A:A,0),1))</f>
        <v>0</v>
      </c>
      <c r="V384" s="4">
        <f>IF(Duombaze!T384="",0,INDEX(DU!K:K,MATCH(Duombaze!T384,DU!A:A,0),1))</f>
        <v>0</v>
      </c>
      <c r="W384" s="6"/>
      <c r="X384" s="6"/>
      <c r="Y384" s="858"/>
      <c r="Z384" s="66"/>
      <c r="AA384" s="4" t="str">
        <f t="shared" si="185"/>
        <v/>
      </c>
      <c r="AB384" s="6"/>
      <c r="AC384" s="6">
        <f>IF(Duombaze!AB384="",0,INDEX(DU!I:I,MATCH(Duombaze!AB384,DU!A:A,0),1))</f>
        <v>0</v>
      </c>
      <c r="AD384" s="2">
        <f>IF(Duombaze!AB384="",0,INDEX(DU!K:K,MATCH(Duombaze!AB384,DU!A:A,0),1))</f>
        <v>0</v>
      </c>
      <c r="AE384" s="6"/>
      <c r="AF384" s="6"/>
      <c r="AG384" s="6"/>
      <c r="AH384" s="4" t="str">
        <f t="shared" si="166"/>
        <v/>
      </c>
      <c r="AI384" s="6"/>
      <c r="AJ384" s="643"/>
      <c r="AK384" s="643"/>
      <c r="AL384" s="643"/>
      <c r="AM384" s="643">
        <f>IF(Duombaze!AJ384="",0,INDEX(DU!I:I,MATCH(Duombaze!AJ384,DU!A:A,0),1))+IF(Duombaze!AK384="",0,INDEX(DU!I:I,MATCH(Duombaze!AK384,DU!A:A,0),1))+IF(Duombaze!AL384="",0,INDEX(DU!I:I,MATCH(Duombaze!AL384,DU!A:A,0),1))</f>
        <v>0</v>
      </c>
      <c r="AN384" s="643">
        <f>IF(Duombaze!AJ384="",0,INDEX(DU!K:K,MATCH(Duombaze!AJ384,DU!A:A,0),1))+IF(Duombaze!AK384="",0,INDEX(DU!K:K,MATCH(Duombaze!AK384,DU!A:A,0),1))+IF(Duombaze!AL384="",0,INDEX(DU!K:K,MATCH(Duombaze!AL384,DU!A:A,0),1))</f>
        <v>0</v>
      </c>
      <c r="AO384" s="6"/>
      <c r="AP384" s="6"/>
      <c r="AQ384" s="6"/>
      <c r="AR384" s="4" t="str">
        <f t="shared" si="170"/>
        <v/>
      </c>
      <c r="AS384" s="6"/>
      <c r="AT384" s="643"/>
      <c r="AU384" s="643"/>
      <c r="AV384" s="643"/>
      <c r="AW384" s="643"/>
      <c r="AX384" s="643"/>
      <c r="AY384" s="643"/>
      <c r="AZ384" s="643"/>
      <c r="BA384" s="643"/>
      <c r="BB384" s="643"/>
      <c r="BC384" s="643">
        <f>IF(Duombaze!AT384="",0,INDEX(DU!I:I,MATCH(Duombaze!AT384,DU!A:A,0),1))+IF(Duombaze!AU384="",0,INDEX(DU!I:I,MATCH(Duombaze!AU384,DU!A:A,0),1))+IF(Duombaze!AV384="",0,INDEX(DU!I:I,MATCH(Duombaze!AV384,DU!A:A,0),1))+IF(Duombaze!AW384="",0,INDEX(DU!I:I,MATCH(Duombaze!AW384,DU!A:A,0),1))+IF(Duombaze!AX384="",0,INDEX(DU!I:I,MATCH(Duombaze!AX384,DU!A:A,0),1))+IF(Duombaze!AY384="",0,INDEX(DU!I:I,MATCH(Duombaze!AY384,DU!A:A,0),1))+IF(Duombaze!AZ384="",0,INDEX(DU!I:I,MATCH(Duombaze!AZ384,DU!A:A,0),1))+IF(Duombaze!BA384="",0,INDEX(DU!I:I,MATCH(Duombaze!BA384,DU!A:A,0),1))+IF(Duombaze!BB384="",0,INDEX(DU!I:I,MATCH(Duombaze!BB384,DU!A:A,0),1))</f>
        <v>0</v>
      </c>
      <c r="BD384" s="640">
        <f>IF(Duombaze!AT384="",0,INDEX(DU!K:K,MATCH(Duombaze!AT384,DU!A:A,0),1))+IF(Duombaze!AU384="",0,INDEX(DU!K:K,MATCH(Duombaze!AU384,DU!A:A,0),1))+IF(Duombaze!AV384="",0,INDEX(DU!K:K,MATCH(Duombaze!AV384,DU!A:A,0),1))+IF(Duombaze!AW384="",0,INDEX(DU!K:K,MATCH(Duombaze!AW384,DU!A:A,0),1))+IF(Duombaze!AX384="",0,INDEX(DU!K:K,MATCH(Duombaze!AX384,DU!A:A,0),1))+IF(Duombaze!AY384="",0,INDEX(DU!K:K,MATCH(Duombaze!AY384,DU!A:A,0),1))+IF(Duombaze!AZ384="",0,INDEX(DU!K:K,MATCH(Duombaze!AZ384,DU!A:A,0),1))+IF(Duombaze!BA384="",0,INDEX(DU!K:K,MATCH(Duombaze!BA384,DU!A:A,0),1))+IF(Duombaze!BB384="",0,INDEX(DU!K:K,MATCH(Duombaze!BB384,DU!A:A,0),1))</f>
        <v>0</v>
      </c>
      <c r="BE384" s="6"/>
      <c r="BF384" s="6"/>
      <c r="BG384" s="7" t="s">
        <v>2721</v>
      </c>
      <c r="BH384" s="4" t="str">
        <f t="shared" si="182"/>
        <v>5 SPT16U Pneumatiniai st. WABCO (mech. LSV)</v>
      </c>
      <c r="BI384" s="6" t="s">
        <v>2860</v>
      </c>
      <c r="BJ384" s="643" t="s">
        <v>2860</v>
      </c>
      <c r="BK384" s="643"/>
      <c r="BL384" s="643"/>
      <c r="BM384" s="643">
        <f>IF(Duombaze!BJ384="",0,INDEX(DU!I:I,MATCH(Duombaze!BJ384,DU!A:A,0),1))+IF(Duombaze!BK384="",0,INDEX(DU!I:I,MATCH(Duombaze!BK384,DU!A:A,0),1))+IF(Duombaze!BL384="",0,INDEX(DU!I:I,MATCH(Duombaze!BL384,DU!A:A,0),1))</f>
        <v>0</v>
      </c>
      <c r="BN384" s="640">
        <f>IF(Duombaze!BJ384="",0,INDEX(DU!K:K,MATCH(Duombaze!BJ384,DU!A:A,0),1))+IF(Duombaze!BK384="",0,INDEX(DU!K:K,MATCH(Duombaze!BK384,DU!A:A,0),1))+IF(Duombaze!BL384="",0,INDEX(DU!K:K,MATCH(Duombaze!BL384,DU!A:A,0),1))</f>
        <v>0</v>
      </c>
      <c r="BO384" s="6"/>
      <c r="BP384" s="6"/>
      <c r="BQ384" s="6" t="s">
        <v>290</v>
      </c>
      <c r="BR384" s="33" t="str">
        <f t="shared" si="183"/>
        <v>5 SPT16U Stabdžių išvadai dviejų kontūrų</v>
      </c>
      <c r="BS384" s="6" t="s">
        <v>2263</v>
      </c>
      <c r="BT384" s="6" t="s">
        <v>3037</v>
      </c>
      <c r="BU384" s="6">
        <v>23705201</v>
      </c>
      <c r="BV384" s="6"/>
      <c r="BW384" s="6">
        <f>IF(Duombaze!BT384="",0,INDEX(DU!I:I,MATCH(Duombaze!BT384,DU!A:A,0),1))+IF(Duombaze!BU384="",0,INDEX(DU!I:I,MATCH(Duombaze!BU384,DU!A:A,0),1))+IF(Duombaze!BV384="",0,INDEX(DU!I:I,MATCH(Duombaze!BV384,DU!A:A,0),1))</f>
        <v>53.779853333333328</v>
      </c>
      <c r="BX384" s="6">
        <f>IF(Duombaze!BT384="",0,INDEX(DU!K:K,MATCH(Duombaze!BT384,DU!A:A,0),1))+IF(Duombaze!BU384="",0,INDEX(DU!K:K,MATCH(Duombaze!BU384,DU!A:A,0),1))+IF(Duombaze!BV384="",0,INDEX(DU!K:K,MATCH(Duombaze!BV384,DU!A:A,0),1))</f>
        <v>17.41</v>
      </c>
      <c r="BY384" s="6"/>
      <c r="BZ384" s="6"/>
      <c r="CA384" s="6"/>
      <c r="CB384" s="6" t="str">
        <f t="shared" si="181"/>
        <v/>
      </c>
      <c r="CC384" s="6"/>
      <c r="CD384" s="6">
        <f>IF(Duombaze!CC384="",0,INDEX(DU!I:I,MATCH(Duombaze!CC384,DU!A:A,0),1))</f>
        <v>0</v>
      </c>
      <c r="CE384" s="4">
        <f>IF(Duombaze!CC384="",0,INDEX(DU!K:K,MATCH(Duombaze!CC384,DU!A:A,0),1))</f>
        <v>0</v>
      </c>
      <c r="CF384" s="6"/>
      <c r="CG384" s="6"/>
      <c r="CH384" s="6"/>
      <c r="CI384" s="4" t="str">
        <f t="shared" si="172"/>
        <v/>
      </c>
      <c r="CJ384" s="6"/>
      <c r="CK384" s="6">
        <f>IF(Duombaze!CJ384="",0,INDEX(DU!I:I,MATCH(Duombaze!CJ384,DU!A:A,0),1))</f>
        <v>0</v>
      </c>
      <c r="CL384" s="4">
        <f>IF(Duombaze!CJ384="",0,INDEX(DU!K:K,MATCH(Duombaze!CJ384,DU!A:A,0),1))</f>
        <v>0</v>
      </c>
      <c r="CM384" s="6"/>
      <c r="CN384" s="6"/>
      <c r="CO384" s="6"/>
      <c r="CP384" s="4" t="str">
        <f t="shared" si="173"/>
        <v/>
      </c>
      <c r="CQ384" s="6"/>
      <c r="CR384" s="643"/>
      <c r="CS384" s="643"/>
      <c r="CT384" s="643">
        <f>IF(Duombaze!CR384="",0,INDEX(DU!I:I,MATCH(Duombaze!CR384,DU!A:A,0),1))+IF(Duombaze!CS384="",0,INDEX(DU!I:I,MATCH(Duombaze!CS384,DU!A:A,0),1))</f>
        <v>0</v>
      </c>
      <c r="CU384" s="6">
        <f>IF(Duombaze!CR384="",0,INDEX(DU!K:K,MATCH(Duombaze!CR384,DU!A:A,0),1))+IF(Duombaze!CS384="",0,INDEX(DU!K:K,MATCH(Duombaze!CS384,DU!A:A,0),1))</f>
        <v>0</v>
      </c>
      <c r="CV384" s="6"/>
      <c r="CW384" s="6"/>
      <c r="CX384" s="6"/>
      <c r="CY384" s="4" t="str">
        <f t="shared" si="180"/>
        <v/>
      </c>
      <c r="CZ384" s="6"/>
      <c r="DA384" s="674"/>
      <c r="DB384" s="674"/>
      <c r="DC384" s="674">
        <f>IF(Duombaze!DA384="",0,INDEX(DU!I:I,MATCH(Duombaze!DA384,DU!A:A,0),1))+IF(Duombaze!DB384="",0,INDEX(DU!I:I,MATCH(Duombaze!DB384,DU!A:A,0),1))</f>
        <v>0</v>
      </c>
      <c r="DD384" s="6">
        <f>IF(Duombaze!DA384="",0,INDEX(DU!K:K,MATCH(Duombaze!DA384,DU!A:A,0),1))+IF(Duombaze!DB384="",0,INDEX(DU!K:K,MATCH(Duombaze!DB384,DU!A:A,0),1))</f>
        <v>0</v>
      </c>
      <c r="DE384" s="6"/>
      <c r="DF384" s="6"/>
      <c r="DG384" s="6"/>
      <c r="DH384" s="6" t="str">
        <f t="shared" si="174"/>
        <v/>
      </c>
      <c r="DI384" s="6"/>
      <c r="DJ384" s="674"/>
      <c r="DK384" s="679"/>
      <c r="DL384" s="679">
        <f>IF(Duombaze!DJ384="",0,INDEX(DU!I:I,MATCH(Duombaze!DJ384,DU!A:A,0),1))+IF(Duombaze!DK384="",0,INDEX(DU!I:I,MATCH(Duombaze!DK384,DU!A:A,0),1))</f>
        <v>0</v>
      </c>
      <c r="DM384" s="6">
        <f>IF(Duombaze!DJ384="",0,INDEX(DU!K:K,MATCH(Duombaze!DJ384,DU!A:A,0),1))+IF(Duombaze!DK384="",0,INDEX(DU!K:K,MATCH(Duombaze!DK384,DU!A:A,0),1))</f>
        <v>0</v>
      </c>
      <c r="DN384" s="48"/>
      <c r="DO384" s="48"/>
      <c r="DP384" s="48"/>
      <c r="DQ384" s="4" t="str">
        <f t="shared" si="175"/>
        <v/>
      </c>
      <c r="DR384" s="66"/>
      <c r="DS384" s="694"/>
      <c r="DT384" s="694"/>
      <c r="DU384" s="694"/>
      <c r="DV384" s="694"/>
      <c r="DW384" s="694">
        <f>IF(Duombaze!DS384="",0,INDEX(DU!I:I,MATCH(Duombaze!DS384,DU!A:A,0),1))+IF(Duombaze!DT384="",0,INDEX(DU!I:I,MATCH(Duombaze!DT384,DU!A:A,0),1))+IF(Duombaze!DU384="",0,INDEX(DU!I:I,MATCH(Duombaze!DU384,DU!A:A,0),1))+IF(Duombaze!DV384="",0,INDEX(DU!I:I,MATCH(Duombaze!DV384,DU!A:A,0),1))</f>
        <v>0</v>
      </c>
      <c r="DX384" s="640">
        <f>IF(Duombaze!DS384="",0,INDEX(DU!K:K,MATCH(Duombaze!DS384,DU!A:A,0),1))+IF(Duombaze!DT384="",0,INDEX(DU!K:K,MATCH(Duombaze!DT384,DU!A:A,0),1))+IF(Duombaze!DU384="",0,INDEX(DU!K:K,MATCH(Duombaze!DU384,DU!A:A,0),1))+IF(Duombaze!DV384="",0,INDEX(DU!K:KH,MATCH(Duombaze!DV384,DU!A:A,0),1))</f>
        <v>0</v>
      </c>
      <c r="DY384" s="66"/>
      <c r="DZ384" s="66"/>
      <c r="EA384" s="6" t="str">
        <f>EA444</f>
        <v>Automatinis sukabintuvas Scharmuller</v>
      </c>
      <c r="EB384" s="6" t="str">
        <f t="shared" si="160"/>
        <v>5 SPT16U Automatinis sukabintuvas Scharmuller</v>
      </c>
      <c r="EC384" s="6" t="str">
        <f>EC444</f>
        <v>ZP30AASSCHARM0</v>
      </c>
      <c r="ED384" s="6">
        <f>IF(Duombaze!EC384="",0,INDEX(DU!I:I,MATCH(Duombaze!EC384,DU!A:A,0),1))</f>
        <v>225.916545454545</v>
      </c>
      <c r="EE384" s="640">
        <f>IF(Duombaze!EC384="",0,INDEX(DU!K:K,MATCH(Duombaze!EC384,DU!A:A,0),1))</f>
        <v>0.57999999999999996</v>
      </c>
      <c r="EF384" s="6"/>
      <c r="EG384" s="6"/>
      <c r="EH384" s="6"/>
      <c r="EI384" s="4" t="str">
        <f t="shared" si="186"/>
        <v/>
      </c>
      <c r="EJ384" s="6"/>
      <c r="EK384" s="674"/>
      <c r="EL384" s="674"/>
      <c r="EM384" s="674"/>
      <c r="EN384" s="674">
        <f>IF(Duombaze!EK384="",0,INDEX(DU!I:I,MATCH(Duombaze!EK384,DU!A:A,0),1))+IF(Duombaze!EL384="",0,INDEX(DU!I:I,MATCH(Duombaze!EL384,DU!A:A,0),1))+IF(Duombaze!EM384="",0,INDEX(DU!I:I,MATCH(Duombaze!EM384,DU!A:A,0),1))</f>
        <v>0</v>
      </c>
      <c r="EO384" s="6">
        <f>IF(Duombaze!EK384="",0,INDEX(DU!K:K,MATCH(Duombaze!EK384,DU!A:A,0),1))+IF(Duombaze!EL384="",0,INDEX(DU!K:K,MATCH(Duombaze!EL384,DU!A:A,0),1))+IF(Duombaze!EM384="",0,INDEX(DU!K:K,MATCH(Duombaze!EM384,DU!A:A,0),1))</f>
        <v>0</v>
      </c>
      <c r="EP384" s="6"/>
      <c r="EQ384" s="6"/>
      <c r="ER384" s="66"/>
      <c r="ES384" s="4" t="str">
        <f t="shared" si="161"/>
        <v/>
      </c>
      <c r="ET384" s="6"/>
      <c r="EU384" s="6"/>
      <c r="EV384" s="6"/>
      <c r="EW384" s="66"/>
      <c r="EX384" s="6" t="str">
        <f t="shared" si="184"/>
        <v/>
      </c>
      <c r="EY384" s="6"/>
      <c r="EZ384" s="674"/>
      <c r="FA384" s="674"/>
      <c r="FB384" s="674">
        <f>IF(Duombaze!EZ384="",0,INDEX(DU!I:I,MATCH(Duombaze!EZ384,DU!A:A,0),1))+IF(Duombaze!FA384="",0,INDEX(DU!I:I,MATCH(Duombaze!FA384,DU!A:A,0),1))</f>
        <v>0</v>
      </c>
      <c r="FC384" s="6">
        <f>IF(Duombaze!EZ384="",0,INDEX(DU!K:K,MATCH(Duombaze!EZ384,DU!A:A,0),1))+IF(Duombaze!FA384="",0,INDEX(DU!K:K,MATCH(Duombaze!FA384,DU!A:A,0),1))</f>
        <v>0</v>
      </c>
      <c r="FD384" s="6"/>
      <c r="FE384" s="6"/>
      <c r="FF384" s="6"/>
      <c r="FG384" s="6"/>
      <c r="FH384" s="66"/>
      <c r="FI384" s="179"/>
      <c r="FJ384" s="179"/>
      <c r="FK384" s="4"/>
      <c r="FL384" s="14"/>
      <c r="FM384" s="673"/>
      <c r="FN384" s="673"/>
      <c r="FO384" s="673"/>
      <c r="FP384" s="673"/>
      <c r="FQ384" s="673">
        <f>IF(Duombaze!FM384="",0,INDEX(DU!I:I,MATCH(Duombaze!FM384,DU!A:A,0),1))+IF(Duombaze!FN384="",0,INDEX(DU!I:I,MATCH(Duombaze!FN384,DU!A:A,0),1))+IF(Duombaze!FO384="",0,INDEX(DU!I:I,MATCH(Duombaze!FO384,DU!A:A,0),1))+IF(Duombaze!FP384="",0,INDEX(DU!I:I,MATCH(Duombaze!FP384,DU!A:A,0),1))</f>
        <v>0</v>
      </c>
      <c r="FR384" s="671">
        <f>IF(Duombaze!FM384="",0,INDEX(DU!K:K,MATCH(Duombaze!FM384,DU!A:A,0),1))+IF(Duombaze!FN384="",0,INDEX(DU!K:K,MATCH(Duombaze!FN384,DU!A:A,0),1))+IF(Duombaze!FO384="",0,INDEX(DU!K:K,MATCH(Duombaze!FO384,DU!A:A,0),1))+IF(Duombaze!FP384="",0,INDEX(DU!K:K,MATCH(Duombaze!FP384,DU!A:A,0),1))</f>
        <v>0</v>
      </c>
      <c r="FY384" s="20"/>
      <c r="FZ384" s="20"/>
      <c r="GA384" s="20"/>
    </row>
    <row r="385" spans="1:183" s="7" customFormat="1" ht="23.45" customHeight="1" x14ac:dyDescent="0.25">
      <c r="A385" s="42">
        <v>6</v>
      </c>
      <c r="B385" s="42" t="s">
        <v>791</v>
      </c>
      <c r="C385" s="12" t="s">
        <v>515</v>
      </c>
      <c r="D385" s="6"/>
      <c r="E385" s="4" t="str">
        <f t="shared" si="177"/>
        <v/>
      </c>
      <c r="F385" s="6"/>
      <c r="G385" s="643"/>
      <c r="H385" s="643"/>
      <c r="I385" s="643"/>
      <c r="J385" s="643"/>
      <c r="K385" s="643"/>
      <c r="L385" s="643"/>
      <c r="M385" s="643"/>
      <c r="N385" s="643"/>
      <c r="O385" s="643"/>
      <c r="P385" s="643">
        <f>IF(Duombaze!G385="",0,INDEX(DU!I:I,MATCH(Duombaze!G385,DU!A:A,0),1))+IF(Duombaze!H385="",0,INDEX(DU!I:I,MATCH(Duombaze!H385,DU!A:A,0),1))+IF(Duombaze!I385="",0,INDEX(DU!I:I,MATCH(Duombaze!I385,DU!A:A,0),1))+IF(Duombaze!J385="",0,INDEX(DU!I:I,MATCH(Duombaze!J385,DU!A:A,0),1))+IF(Duombaze!K385="",0,INDEX(DU!I:I,MATCH(Duombaze!K385,DU!A:A,0),1))+IF(Duombaze!L385="",0,INDEX(DU!I:I,MATCH(Duombaze!L385,DU!A:A,0),1))+IF(Duombaze!M385="",0,INDEX(DU!I:I,MATCH(Duombaze!M385,DU!A:A,0),1))+IF(Duombaze!N385="",0,INDEX(DU!I:I,MATCH(Duombaze!N385,DU!A:A,0),1))+IF(Duombaze!O385="",0,INDEX(DU!I:I,MATCH(Duombaze!O385,DU!A:A,0),1))</f>
        <v>0</v>
      </c>
      <c r="Q385" s="640">
        <f>IF(Duombaze!G385="",0,INDEX(DU!K:K,MATCH(Duombaze!G385,DU!A:A,0),1))+IF(Duombaze!H385="",0,INDEX(DU!K:K,MATCH(Duombaze!H385,DU!A:A,0),1))+IF(Duombaze!I385="",0,INDEX(DU!K:K,MATCH(Duombaze!I385,DU!A:A,0),1))+IF(Duombaze!J385="",0,INDEX(DU!K:K,MATCH(Duombaze!J385,DU!A:A,0),1))+IF(Duombaze!K385="",0,INDEX(DU!K:K,MATCH(Duombaze!K385,DU!A:A,0),1))+IF(Duombaze!L385="",0,INDEX(DU!K:K,MATCH(Duombaze!L385,DU!A:A,0),1))+IF(Duombaze!M385="",0,INDEX(DU!K:K,MATCH(Duombaze!M385,DU!A:A,0),1))+IF(Duombaze!N385="",0,INDEX(DU!K:K,MATCH(Duombaze!N385,DU!A:A,0),1))+IF(Duombaze!O385="",0,INDEX(DU!K:K,MATCH(Duombaze!O385,DU!A:A,0),1))</f>
        <v>0</v>
      </c>
      <c r="R385" s="6"/>
      <c r="S385" s="48"/>
      <c r="T385" s="883"/>
      <c r="U385" s="4">
        <f>IF(Duombaze!T385="",0,INDEX(DU!I:I,MATCH(Duombaze!T385,DU!A:A,0),1))</f>
        <v>0</v>
      </c>
      <c r="V385" s="4">
        <f>IF(Duombaze!T385="",0,INDEX(DU!K:K,MATCH(Duombaze!T385,DU!A:A,0),1))</f>
        <v>0</v>
      </c>
      <c r="W385" s="6"/>
      <c r="X385" s="6"/>
      <c r="Y385" s="858"/>
      <c r="Z385" s="66"/>
      <c r="AA385" s="4" t="str">
        <f t="shared" si="185"/>
        <v/>
      </c>
      <c r="AB385" s="6"/>
      <c r="AC385" s="6">
        <f>IF(Duombaze!AB385="",0,INDEX(DU!I:I,MATCH(Duombaze!AB385,DU!A:A,0),1))</f>
        <v>0</v>
      </c>
      <c r="AD385" s="2">
        <f>IF(Duombaze!AB385="",0,INDEX(DU!K:K,MATCH(Duombaze!AB385,DU!A:A,0),1))</f>
        <v>0</v>
      </c>
      <c r="AE385" s="6"/>
      <c r="AF385" s="6"/>
      <c r="AG385" s="6"/>
      <c r="AH385" s="4" t="str">
        <f t="shared" si="166"/>
        <v/>
      </c>
      <c r="AI385" s="6"/>
      <c r="AJ385" s="643"/>
      <c r="AK385" s="643"/>
      <c r="AL385" s="643"/>
      <c r="AM385" s="643">
        <f>IF(Duombaze!AJ385="",0,INDEX(DU!I:I,MATCH(Duombaze!AJ385,DU!A:A,0),1))+IF(Duombaze!AK385="",0,INDEX(DU!I:I,MATCH(Duombaze!AK385,DU!A:A,0),1))+IF(Duombaze!AL385="",0,INDEX(DU!I:I,MATCH(Duombaze!AL385,DU!A:A,0),1))</f>
        <v>0</v>
      </c>
      <c r="AN385" s="643">
        <f>IF(Duombaze!AJ385="",0,INDEX(DU!K:K,MATCH(Duombaze!AJ385,DU!A:A,0),1))+IF(Duombaze!AK385="",0,INDEX(DU!K:K,MATCH(Duombaze!AK385,DU!A:A,0),1))+IF(Duombaze!AL385="",0,INDEX(DU!K:K,MATCH(Duombaze!AL385,DU!A:A,0),1))</f>
        <v>0</v>
      </c>
      <c r="AO385" s="6"/>
      <c r="AP385" s="6"/>
      <c r="AQ385" s="6"/>
      <c r="AR385" s="4" t="str">
        <f t="shared" si="170"/>
        <v/>
      </c>
      <c r="AS385" s="6"/>
      <c r="AT385" s="643"/>
      <c r="AU385" s="643"/>
      <c r="AV385" s="643"/>
      <c r="AW385" s="643"/>
      <c r="AX385" s="643"/>
      <c r="AY385" s="643"/>
      <c r="AZ385" s="643"/>
      <c r="BA385" s="643"/>
      <c r="BB385" s="643"/>
      <c r="BC385" s="643">
        <f>IF(Duombaze!AT385="",0,INDEX(DU!I:I,MATCH(Duombaze!AT385,DU!A:A,0),1))+IF(Duombaze!AU385="",0,INDEX(DU!I:I,MATCH(Duombaze!AU385,DU!A:A,0),1))+IF(Duombaze!AV385="",0,INDEX(DU!I:I,MATCH(Duombaze!AV385,DU!A:A,0),1))+IF(Duombaze!AW385="",0,INDEX(DU!I:I,MATCH(Duombaze!AW385,DU!A:A,0),1))+IF(Duombaze!AX385="",0,INDEX(DU!I:I,MATCH(Duombaze!AX385,DU!A:A,0),1))+IF(Duombaze!AY385="",0,INDEX(DU!I:I,MATCH(Duombaze!AY385,DU!A:A,0),1))+IF(Duombaze!AZ385="",0,INDEX(DU!I:I,MATCH(Duombaze!AZ385,DU!A:A,0),1))+IF(Duombaze!BA385="",0,INDEX(DU!I:I,MATCH(Duombaze!BA385,DU!A:A,0),1))+IF(Duombaze!BB385="",0,INDEX(DU!I:I,MATCH(Duombaze!BB385,DU!A:A,0),1))</f>
        <v>0</v>
      </c>
      <c r="BD385" s="640">
        <f>IF(Duombaze!AT385="",0,INDEX(DU!K:K,MATCH(Duombaze!AT385,DU!A:A,0),1))+IF(Duombaze!AU385="",0,INDEX(DU!K:K,MATCH(Duombaze!AU385,DU!A:A,0),1))+IF(Duombaze!AV385="",0,INDEX(DU!K:K,MATCH(Duombaze!AV385,DU!A:A,0),1))+IF(Duombaze!AW385="",0,INDEX(DU!K:K,MATCH(Duombaze!AW385,DU!A:A,0),1))+IF(Duombaze!AX385="",0,INDEX(DU!K:K,MATCH(Duombaze!AX385,DU!A:A,0),1))+IF(Duombaze!AY385="",0,INDEX(DU!K:K,MATCH(Duombaze!AY385,DU!A:A,0),1))+IF(Duombaze!AZ385="",0,INDEX(DU!K:K,MATCH(Duombaze!AZ385,DU!A:A,0),1))+IF(Duombaze!BA385="",0,INDEX(DU!K:K,MATCH(Duombaze!BA385,DU!A:A,0),1))+IF(Duombaze!BB385="",0,INDEX(DU!K:K,MATCH(Duombaze!BB385,DU!A:A,0),1))</f>
        <v>0</v>
      </c>
      <c r="BE385" s="6"/>
      <c r="BF385" s="6"/>
      <c r="BJ385" s="642"/>
      <c r="BK385" s="642"/>
      <c r="BL385" s="642"/>
      <c r="BM385" s="642">
        <f>IF(Duombaze!BJ385="",0,INDEX(DU!I:I,MATCH(Duombaze!BJ385,DU!A:A,0),1))+IF(Duombaze!BK385="",0,INDEX(DU!I:I,MATCH(Duombaze!BK385,DU!A:A,0),1))+IF(Duombaze!BL385="",0,INDEX(DU!I:I,MATCH(Duombaze!BL385,DU!A:A,0),1))</f>
        <v>0</v>
      </c>
      <c r="BN385" s="640">
        <f>IF(Duombaze!BJ385="",0,INDEX(DU!K:K,MATCH(Duombaze!BJ385,DU!A:A,0),1))+IF(Duombaze!BK385="",0,INDEX(DU!K:K,MATCH(Duombaze!BK385,DU!A:A,0),1))+IF(Duombaze!BL385="",0,INDEX(DU!K:K,MATCH(Duombaze!BL385,DU!A:A,0),1))</f>
        <v>0</v>
      </c>
      <c r="BO385" s="6"/>
      <c r="BP385" s="6"/>
      <c r="BQ385" s="6"/>
      <c r="BR385" s="6" t="str">
        <f t="shared" si="183"/>
        <v/>
      </c>
      <c r="BW385" s="7">
        <f>IF(Duombaze!BT385="",0,INDEX(DU!I:I,MATCH(Duombaze!BT385,DU!A:A,0),1))+IF(Duombaze!BU385="",0,INDEX(DU!I:I,MATCH(Duombaze!BU385,DU!A:A,0),1))+IF(Duombaze!BV385="",0,INDEX(DU!I:I,MATCH(Duombaze!BV385,DU!A:A,0),1))</f>
        <v>0</v>
      </c>
      <c r="BX385" s="6">
        <f>IF(Duombaze!BT385="",0,INDEX(DU!K:K,MATCH(Duombaze!BT385,DU!A:A,0),1))+IF(Duombaze!BU385="",0,INDEX(DU!K:K,MATCH(Duombaze!BU385,DU!A:A,0),1))+IF(Duombaze!BV385="",0,INDEX(DU!K:K,MATCH(Duombaze!BV385,DU!A:A,0),1))</f>
        <v>0</v>
      </c>
      <c r="BY385" s="6"/>
      <c r="BZ385" s="6"/>
      <c r="CA385" s="6"/>
      <c r="CB385" s="6" t="str">
        <f t="shared" si="181"/>
        <v/>
      </c>
      <c r="CC385" s="6"/>
      <c r="CD385" s="6">
        <f>IF(Duombaze!CC385="",0,INDEX(DU!I:I,MATCH(Duombaze!CC385,DU!A:A,0),1))</f>
        <v>0</v>
      </c>
      <c r="CE385" s="4">
        <f>IF(Duombaze!CC385="",0,INDEX(DU!K:K,MATCH(Duombaze!CC385,DU!A:A,0),1))</f>
        <v>0</v>
      </c>
      <c r="CF385" s="6"/>
      <c r="CG385" s="6"/>
      <c r="CH385" s="6"/>
      <c r="CI385" s="4" t="str">
        <f t="shared" si="172"/>
        <v/>
      </c>
      <c r="CJ385" s="6"/>
      <c r="CK385" s="6">
        <f>IF(Duombaze!CJ385="",0,INDEX(DU!I:I,MATCH(Duombaze!CJ385,DU!A:A,0),1))</f>
        <v>0</v>
      </c>
      <c r="CL385" s="4">
        <f>IF(Duombaze!CJ385="",0,INDEX(DU!K:K,MATCH(Duombaze!CJ385,DU!A:A,0),1))</f>
        <v>0</v>
      </c>
      <c r="CM385" s="6"/>
      <c r="CN385" s="6"/>
      <c r="CO385" s="6"/>
      <c r="CP385" s="4" t="str">
        <f t="shared" si="173"/>
        <v/>
      </c>
      <c r="CQ385" s="6"/>
      <c r="CR385" s="643"/>
      <c r="CS385" s="643"/>
      <c r="CT385" s="643">
        <f>IF(Duombaze!CR385="",0,INDEX(DU!I:I,MATCH(Duombaze!CR385,DU!A:A,0),1))+IF(Duombaze!CS385="",0,INDEX(DU!I:I,MATCH(Duombaze!CS385,DU!A:A,0),1))</f>
        <v>0</v>
      </c>
      <c r="CU385" s="6">
        <f>IF(Duombaze!CR385="",0,INDEX(DU!K:K,MATCH(Duombaze!CR385,DU!A:A,0),1))+IF(Duombaze!CS385="",0,INDEX(DU!K:K,MATCH(Duombaze!CS385,DU!A:A,0),1))</f>
        <v>0</v>
      </c>
      <c r="CV385" s="6"/>
      <c r="CW385" s="6"/>
      <c r="CX385" s="6"/>
      <c r="CY385" s="4" t="str">
        <f t="shared" si="180"/>
        <v/>
      </c>
      <c r="CZ385" s="6"/>
      <c r="DA385" s="674"/>
      <c r="DB385" s="674"/>
      <c r="DC385" s="674">
        <f>IF(Duombaze!DA385="",0,INDEX(DU!I:I,MATCH(Duombaze!DA385,DU!A:A,0),1))+IF(Duombaze!DB385="",0,INDEX(DU!I:I,MATCH(Duombaze!DB385,DU!A:A,0),1))</f>
        <v>0</v>
      </c>
      <c r="DD385" s="6">
        <f>IF(Duombaze!DA385="",0,INDEX(DU!K:K,MATCH(Duombaze!DA385,DU!A:A,0),1))+IF(Duombaze!DB385="",0,INDEX(DU!K:K,MATCH(Duombaze!DB385,DU!A:A,0),1))</f>
        <v>0</v>
      </c>
      <c r="DE385" s="6"/>
      <c r="DF385" s="6"/>
      <c r="DG385" s="6"/>
      <c r="DH385" s="6" t="str">
        <f t="shared" si="174"/>
        <v/>
      </c>
      <c r="DI385" s="6"/>
      <c r="DJ385" s="674"/>
      <c r="DK385" s="679"/>
      <c r="DL385" s="679">
        <f>IF(Duombaze!DJ385="",0,INDEX(DU!I:I,MATCH(Duombaze!DJ385,DU!A:A,0),1))+IF(Duombaze!DK385="",0,INDEX(DU!I:I,MATCH(Duombaze!DK385,DU!A:A,0),1))</f>
        <v>0</v>
      </c>
      <c r="DM385" s="6">
        <f>IF(Duombaze!DJ385="",0,INDEX(DU!K:K,MATCH(Duombaze!DJ385,DU!A:A,0),1))+IF(Duombaze!DK385="",0,INDEX(DU!K:K,MATCH(Duombaze!DK385,DU!A:A,0),1))</f>
        <v>0</v>
      </c>
      <c r="DN385" s="48"/>
      <c r="DO385" s="48"/>
      <c r="DP385" s="48"/>
      <c r="DQ385" s="4" t="str">
        <f t="shared" si="175"/>
        <v/>
      </c>
      <c r="DR385" s="66"/>
      <c r="DS385" s="694"/>
      <c r="DT385" s="694"/>
      <c r="DU385" s="694"/>
      <c r="DV385" s="694"/>
      <c r="DW385" s="694">
        <f>IF(Duombaze!DS385="",0,INDEX(DU!I:I,MATCH(Duombaze!DS385,DU!A:A,0),1))+IF(Duombaze!DT385="",0,INDEX(DU!I:I,MATCH(Duombaze!DT385,DU!A:A,0),1))+IF(Duombaze!DU385="",0,INDEX(DU!I:I,MATCH(Duombaze!DU385,DU!A:A,0),1))+IF(Duombaze!DV385="",0,INDEX(DU!I:I,MATCH(Duombaze!DV385,DU!A:A,0),1))</f>
        <v>0</v>
      </c>
      <c r="DX385" s="640">
        <f>IF(Duombaze!DS385="",0,INDEX(DU!K:K,MATCH(Duombaze!DS385,DU!A:A,0),1))+IF(Duombaze!DT385="",0,INDEX(DU!K:K,MATCH(Duombaze!DT385,DU!A:A,0),1))+IF(Duombaze!DU385="",0,INDEX(DU!K:K,MATCH(Duombaze!DU385,DU!A:A,0),1))+IF(Duombaze!DV385="",0,INDEX(DU!K:KH,MATCH(Duombaze!DV385,DU!A:A,0),1))</f>
        <v>0</v>
      </c>
      <c r="DY385" s="66"/>
      <c r="DZ385" s="66"/>
      <c r="EA385" s="6"/>
      <c r="EB385" s="6" t="str">
        <f t="shared" si="160"/>
        <v/>
      </c>
      <c r="EC385" s="6"/>
      <c r="ED385" s="6">
        <f>IF(Duombaze!EC385="",0,INDEX(DU!I:I,MATCH(Duombaze!EC385,DU!A:A,0),1))</f>
        <v>0</v>
      </c>
      <c r="EE385" s="640">
        <f>IF(Duombaze!EC385="",0,INDEX(DU!K:K,MATCH(Duombaze!EC385,DU!A:A,0),1))</f>
        <v>0</v>
      </c>
      <c r="EF385" s="6"/>
      <c r="EG385" s="6"/>
      <c r="EH385" s="6"/>
      <c r="EI385" s="4" t="str">
        <f t="shared" si="186"/>
        <v/>
      </c>
      <c r="EJ385" s="6"/>
      <c r="EK385" s="674"/>
      <c r="EL385" s="674"/>
      <c r="EM385" s="674"/>
      <c r="EN385" s="674">
        <f>IF(Duombaze!EK385="",0,INDEX(DU!I:I,MATCH(Duombaze!EK385,DU!A:A,0),1))+IF(Duombaze!EL385="",0,INDEX(DU!I:I,MATCH(Duombaze!EL385,DU!A:A,0),1))+IF(Duombaze!EM385="",0,INDEX(DU!I:I,MATCH(Duombaze!EM385,DU!A:A,0),1))</f>
        <v>0</v>
      </c>
      <c r="EO385" s="6">
        <f>IF(Duombaze!EK385="",0,INDEX(DU!K:K,MATCH(Duombaze!EK385,DU!A:A,0),1))+IF(Duombaze!EL385="",0,INDEX(DU!K:K,MATCH(Duombaze!EL385,DU!A:A,0),1))+IF(Duombaze!EM385="",0,INDEX(DU!K:K,MATCH(Duombaze!EM385,DU!A:A,0),1))</f>
        <v>0</v>
      </c>
      <c r="EP385" s="6"/>
      <c r="EQ385" s="6"/>
      <c r="ER385" s="66"/>
      <c r="ES385" s="4" t="str">
        <f t="shared" si="161"/>
        <v/>
      </c>
      <c r="ET385" s="6"/>
      <c r="EU385" s="6"/>
      <c r="EV385" s="6"/>
      <c r="EW385" s="66"/>
      <c r="EX385" s="6" t="str">
        <f t="shared" si="184"/>
        <v/>
      </c>
      <c r="EY385" s="6"/>
      <c r="EZ385" s="674"/>
      <c r="FA385" s="674"/>
      <c r="FB385" s="674">
        <f>IF(Duombaze!EZ385="",0,INDEX(DU!I:I,MATCH(Duombaze!EZ385,DU!A:A,0),1))+IF(Duombaze!FA385="",0,INDEX(DU!I:I,MATCH(Duombaze!FA385,DU!A:A,0),1))</f>
        <v>0</v>
      </c>
      <c r="FC385" s="6">
        <f>IF(Duombaze!EZ385="",0,INDEX(DU!K:K,MATCH(Duombaze!EZ385,DU!A:A,0),1))+IF(Duombaze!FA385="",0,INDEX(DU!K:K,MATCH(Duombaze!FA385,DU!A:A,0),1))</f>
        <v>0</v>
      </c>
      <c r="FD385" s="6"/>
      <c r="FE385" s="6"/>
      <c r="FF385" s="6"/>
      <c r="FG385" s="6"/>
      <c r="FH385" s="66"/>
      <c r="FI385" s="179"/>
      <c r="FJ385" s="179"/>
      <c r="FK385" s="4"/>
      <c r="FL385" s="14"/>
      <c r="FM385" s="673"/>
      <c r="FN385" s="673"/>
      <c r="FO385" s="673"/>
      <c r="FP385" s="673"/>
      <c r="FQ385" s="673">
        <f>IF(Duombaze!FM385="",0,INDEX(DU!I:I,MATCH(Duombaze!FM385,DU!A:A,0),1))+IF(Duombaze!FN385="",0,INDEX(DU!I:I,MATCH(Duombaze!FN385,DU!A:A,0),1))+IF(Duombaze!FO385="",0,INDEX(DU!I:I,MATCH(Duombaze!FO385,DU!A:A,0),1))+IF(Duombaze!FP385="",0,INDEX(DU!I:I,MATCH(Duombaze!FP385,DU!A:A,0),1))</f>
        <v>0</v>
      </c>
      <c r="FR385" s="671">
        <f>IF(Duombaze!FM385="",0,INDEX(DU!K:K,MATCH(Duombaze!FM385,DU!A:A,0),1))+IF(Duombaze!FN385="",0,INDEX(DU!K:K,MATCH(Duombaze!FN385,DU!A:A,0),1))+IF(Duombaze!FO385="",0,INDEX(DU!K:K,MATCH(Duombaze!FO385,DU!A:A,0),1))+IF(Duombaze!FP385="",0,INDEX(DU!K:K,MATCH(Duombaze!FP385,DU!A:A,0),1))</f>
        <v>0</v>
      </c>
    </row>
    <row r="386" spans="1:183" s="7" customFormat="1" ht="23.45" customHeight="1" x14ac:dyDescent="0.25">
      <c r="A386" s="42">
        <v>7</v>
      </c>
      <c r="B386" s="42" t="s">
        <v>791</v>
      </c>
      <c r="C386" s="12" t="s">
        <v>515</v>
      </c>
      <c r="D386" s="6"/>
      <c r="E386" s="4" t="str">
        <f t="shared" si="177"/>
        <v/>
      </c>
      <c r="F386" s="6"/>
      <c r="G386" s="643"/>
      <c r="H386" s="643"/>
      <c r="I386" s="643"/>
      <c r="J386" s="643"/>
      <c r="K386" s="643"/>
      <c r="L386" s="643"/>
      <c r="M386" s="643"/>
      <c r="N386" s="643"/>
      <c r="O386" s="643"/>
      <c r="P386" s="643">
        <f>IF(Duombaze!G386="",0,INDEX(DU!I:I,MATCH(Duombaze!G386,DU!A:A,0),1))+IF(Duombaze!H386="",0,INDEX(DU!I:I,MATCH(Duombaze!H386,DU!A:A,0),1))+IF(Duombaze!I386="",0,INDEX(DU!I:I,MATCH(Duombaze!I386,DU!A:A,0),1))+IF(Duombaze!J386="",0,INDEX(DU!I:I,MATCH(Duombaze!J386,DU!A:A,0),1))+IF(Duombaze!K386="",0,INDEX(DU!I:I,MATCH(Duombaze!K386,DU!A:A,0),1))+IF(Duombaze!L386="",0,INDEX(DU!I:I,MATCH(Duombaze!L386,DU!A:A,0),1))+IF(Duombaze!M386="",0,INDEX(DU!I:I,MATCH(Duombaze!M386,DU!A:A,0),1))+IF(Duombaze!N386="",0,INDEX(DU!I:I,MATCH(Duombaze!N386,DU!A:A,0),1))+IF(Duombaze!O386="",0,INDEX(DU!I:I,MATCH(Duombaze!O386,DU!A:A,0),1))</f>
        <v>0</v>
      </c>
      <c r="Q386" s="640">
        <f>IF(Duombaze!G386="",0,INDEX(DU!K:K,MATCH(Duombaze!G386,DU!A:A,0),1))+IF(Duombaze!H386="",0,INDEX(DU!K:K,MATCH(Duombaze!H386,DU!A:A,0),1))+IF(Duombaze!I386="",0,INDEX(DU!K:K,MATCH(Duombaze!I386,DU!A:A,0),1))+IF(Duombaze!J386="",0,INDEX(DU!K:K,MATCH(Duombaze!J386,DU!A:A,0),1))+IF(Duombaze!K386="",0,INDEX(DU!K:K,MATCH(Duombaze!K386,DU!A:A,0),1))+IF(Duombaze!L386="",0,INDEX(DU!K:K,MATCH(Duombaze!L386,DU!A:A,0),1))+IF(Duombaze!M386="",0,INDEX(DU!K:K,MATCH(Duombaze!M386,DU!A:A,0),1))+IF(Duombaze!N386="",0,INDEX(DU!K:K,MATCH(Duombaze!N386,DU!A:A,0),1))+IF(Duombaze!O386="",0,INDEX(DU!K:K,MATCH(Duombaze!O386,DU!A:A,0),1))</f>
        <v>0</v>
      </c>
      <c r="R386" s="6"/>
      <c r="S386" s="48"/>
      <c r="T386" s="883"/>
      <c r="U386" s="4">
        <f>IF(Duombaze!T386="",0,INDEX(DU!I:I,MATCH(Duombaze!T386,DU!A:A,0),1))</f>
        <v>0</v>
      </c>
      <c r="V386" s="4">
        <f>IF(Duombaze!T386="",0,INDEX(DU!K:K,MATCH(Duombaze!T386,DU!A:A,0),1))</f>
        <v>0</v>
      </c>
      <c r="W386" s="6"/>
      <c r="X386" s="6"/>
      <c r="Y386" s="858"/>
      <c r="Z386" s="66"/>
      <c r="AA386" s="4" t="str">
        <f t="shared" si="185"/>
        <v/>
      </c>
      <c r="AB386" s="6"/>
      <c r="AC386" s="6">
        <f>IF(Duombaze!AB386="",0,INDEX(DU!I:I,MATCH(Duombaze!AB386,DU!A:A,0),1))</f>
        <v>0</v>
      </c>
      <c r="AD386" s="2">
        <f>IF(Duombaze!AB386="",0,INDEX(DU!K:K,MATCH(Duombaze!AB386,DU!A:A,0),1))</f>
        <v>0</v>
      </c>
      <c r="AE386" s="6"/>
      <c r="AF386" s="6"/>
      <c r="AG386" s="6"/>
      <c r="AH386" s="4" t="str">
        <f t="shared" si="166"/>
        <v/>
      </c>
      <c r="AI386" s="6"/>
      <c r="AJ386" s="643"/>
      <c r="AK386" s="643"/>
      <c r="AL386" s="643"/>
      <c r="AM386" s="643">
        <f>IF(Duombaze!AJ386="",0,INDEX(DU!I:I,MATCH(Duombaze!AJ386,DU!A:A,0),1))+IF(Duombaze!AK386="",0,INDEX(DU!I:I,MATCH(Duombaze!AK386,DU!A:A,0),1))+IF(Duombaze!AL386="",0,INDEX(DU!I:I,MATCH(Duombaze!AL386,DU!A:A,0),1))</f>
        <v>0</v>
      </c>
      <c r="AN386" s="643">
        <f>IF(Duombaze!AJ386="",0,INDEX(DU!K:K,MATCH(Duombaze!AJ386,DU!A:A,0),1))+IF(Duombaze!AK386="",0,INDEX(DU!K:K,MATCH(Duombaze!AK386,DU!A:A,0),1))+IF(Duombaze!AL386="",0,INDEX(DU!K:K,MATCH(Duombaze!AL386,DU!A:A,0),1))</f>
        <v>0</v>
      </c>
      <c r="AO386" s="6"/>
      <c r="AP386" s="6"/>
      <c r="AQ386" s="6"/>
      <c r="AR386" s="4" t="str">
        <f t="shared" si="170"/>
        <v/>
      </c>
      <c r="AS386" s="6"/>
      <c r="AT386" s="643"/>
      <c r="AU386" s="643"/>
      <c r="AV386" s="643"/>
      <c r="AW386" s="643"/>
      <c r="AX386" s="643"/>
      <c r="AY386" s="643"/>
      <c r="AZ386" s="643"/>
      <c r="BA386" s="643"/>
      <c r="BB386" s="643"/>
      <c r="BC386" s="643">
        <f>IF(Duombaze!AT386="",0,INDEX(DU!I:I,MATCH(Duombaze!AT386,DU!A:A,0),1))+IF(Duombaze!AU386="",0,INDEX(DU!I:I,MATCH(Duombaze!AU386,DU!A:A,0),1))+IF(Duombaze!AV386="",0,INDEX(DU!I:I,MATCH(Duombaze!AV386,DU!A:A,0),1))+IF(Duombaze!AW386="",0,INDEX(DU!I:I,MATCH(Duombaze!AW386,DU!A:A,0),1))+IF(Duombaze!AX386="",0,INDEX(DU!I:I,MATCH(Duombaze!AX386,DU!A:A,0),1))+IF(Duombaze!AY386="",0,INDEX(DU!I:I,MATCH(Duombaze!AY386,DU!A:A,0),1))+IF(Duombaze!AZ386="",0,INDEX(DU!I:I,MATCH(Duombaze!AZ386,DU!A:A,0),1))+IF(Duombaze!BA386="",0,INDEX(DU!I:I,MATCH(Duombaze!BA386,DU!A:A,0),1))+IF(Duombaze!BB386="",0,INDEX(DU!I:I,MATCH(Duombaze!BB386,DU!A:A,0),1))</f>
        <v>0</v>
      </c>
      <c r="BD386" s="640">
        <f>IF(Duombaze!AT386="",0,INDEX(DU!K:K,MATCH(Duombaze!AT386,DU!A:A,0),1))+IF(Duombaze!AU386="",0,INDEX(DU!K:K,MATCH(Duombaze!AU386,DU!A:A,0),1))+IF(Duombaze!AV386="",0,INDEX(DU!K:K,MATCH(Duombaze!AV386,DU!A:A,0),1))+IF(Duombaze!AW386="",0,INDEX(DU!K:K,MATCH(Duombaze!AW386,DU!A:A,0),1))+IF(Duombaze!AX386="",0,INDEX(DU!K:K,MATCH(Duombaze!AX386,DU!A:A,0),1))+IF(Duombaze!AY386="",0,INDEX(DU!K:K,MATCH(Duombaze!AY386,DU!A:A,0),1))+IF(Duombaze!AZ386="",0,INDEX(DU!K:K,MATCH(Duombaze!AZ386,DU!A:A,0),1))+IF(Duombaze!BA386="",0,INDEX(DU!K:K,MATCH(Duombaze!BA386,DU!A:A,0),1))+IF(Duombaze!BB386="",0,INDEX(DU!K:K,MATCH(Duombaze!BB386,DU!A:A,0),1))</f>
        <v>0</v>
      </c>
      <c r="BE386" s="6"/>
      <c r="BF386" s="6"/>
      <c r="BG386" s="66"/>
      <c r="BH386" s="4" t="str">
        <f t="shared" ref="BH386:BH395" si="187">IF(BG386&lt;&gt;"",A386&amp;" "&amp;C386&amp;" "&amp;BG386,"")</f>
        <v/>
      </c>
      <c r="BI386" s="6"/>
      <c r="BJ386" s="643"/>
      <c r="BK386" s="643"/>
      <c r="BL386" s="643"/>
      <c r="BM386" s="643">
        <f>IF(Duombaze!BJ386="",0,INDEX(DU!I:I,MATCH(Duombaze!BJ386,DU!A:A,0),1))+IF(Duombaze!BK386="",0,INDEX(DU!I:I,MATCH(Duombaze!BK386,DU!A:A,0),1))+IF(Duombaze!BL386="",0,INDEX(DU!I:I,MATCH(Duombaze!BL386,DU!A:A,0),1))</f>
        <v>0</v>
      </c>
      <c r="BN386" s="640">
        <f>IF(Duombaze!BJ386="",0,INDEX(DU!K:K,MATCH(Duombaze!BJ386,DU!A:A,0),1))+IF(Duombaze!BK386="",0,INDEX(DU!K:K,MATCH(Duombaze!BK386,DU!A:A,0),1))+IF(Duombaze!BL386="",0,INDEX(DU!K:K,MATCH(Duombaze!BL386,DU!A:A,0),1))</f>
        <v>0</v>
      </c>
      <c r="BO386" s="6"/>
      <c r="BP386" s="6"/>
      <c r="BQ386" s="6"/>
      <c r="BR386" s="6" t="str">
        <f t="shared" si="183"/>
        <v/>
      </c>
      <c r="BS386" s="6"/>
      <c r="BT386" s="6"/>
      <c r="BU386" s="6"/>
      <c r="BV386" s="6"/>
      <c r="BW386" s="6">
        <f>IF(Duombaze!BT386="",0,INDEX(DU!I:I,MATCH(Duombaze!BT386,DU!A:A,0),1))+IF(Duombaze!BU386="",0,INDEX(DU!I:I,MATCH(Duombaze!BU386,DU!A:A,0),1))+IF(Duombaze!BV386="",0,INDEX(DU!I:I,MATCH(Duombaze!BV386,DU!A:A,0),1))</f>
        <v>0</v>
      </c>
      <c r="BX386" s="6">
        <f>IF(Duombaze!BT386="",0,INDEX(DU!K:K,MATCH(Duombaze!BT386,DU!A:A,0),1))+IF(Duombaze!BU386="",0,INDEX(DU!K:K,MATCH(Duombaze!BU386,DU!A:A,0),1))+IF(Duombaze!BV386="",0,INDEX(DU!K:K,MATCH(Duombaze!BV386,DU!A:A,0),1))</f>
        <v>0</v>
      </c>
      <c r="BY386" s="6"/>
      <c r="BZ386" s="6"/>
      <c r="CA386" s="6"/>
      <c r="CB386" s="6" t="str">
        <f t="shared" si="181"/>
        <v/>
      </c>
      <c r="CC386" s="6"/>
      <c r="CD386" s="6">
        <f>IF(Duombaze!CC386="",0,INDEX(DU!I:I,MATCH(Duombaze!CC386,DU!A:A,0),1))</f>
        <v>0</v>
      </c>
      <c r="CE386" s="4">
        <f>IF(Duombaze!CC386="",0,INDEX(DU!K:K,MATCH(Duombaze!CC386,DU!A:A,0),1))</f>
        <v>0</v>
      </c>
      <c r="CF386" s="6"/>
      <c r="CG386" s="6"/>
      <c r="CH386" s="6"/>
      <c r="CI386" s="4" t="str">
        <f t="shared" si="172"/>
        <v/>
      </c>
      <c r="CJ386" s="6"/>
      <c r="CK386" s="6">
        <f>IF(Duombaze!CJ386="",0,INDEX(DU!I:I,MATCH(Duombaze!CJ386,DU!A:A,0),1))</f>
        <v>0</v>
      </c>
      <c r="CL386" s="4">
        <f>IF(Duombaze!CJ386="",0,INDEX(DU!K:K,MATCH(Duombaze!CJ386,DU!A:A,0),1))</f>
        <v>0</v>
      </c>
      <c r="CM386" s="6"/>
      <c r="CN386" s="6"/>
      <c r="CO386" s="6"/>
      <c r="CP386" s="4" t="str">
        <f t="shared" si="173"/>
        <v/>
      </c>
      <c r="CQ386" s="6"/>
      <c r="CR386" s="643"/>
      <c r="CS386" s="643"/>
      <c r="CT386" s="643">
        <f>IF(Duombaze!CR386="",0,INDEX(DU!I:I,MATCH(Duombaze!CR386,DU!A:A,0),1))+IF(Duombaze!CS386="",0,INDEX(DU!I:I,MATCH(Duombaze!CS386,DU!A:A,0),1))</f>
        <v>0</v>
      </c>
      <c r="CU386" s="6">
        <f>IF(Duombaze!CR386="",0,INDEX(DU!K:K,MATCH(Duombaze!CR386,DU!A:A,0),1))+IF(Duombaze!CS386="",0,INDEX(DU!K:K,MATCH(Duombaze!CS386,DU!A:A,0),1))</f>
        <v>0</v>
      </c>
      <c r="CV386" s="6"/>
      <c r="CW386" s="6"/>
      <c r="CX386" s="6"/>
      <c r="CY386" s="4" t="str">
        <f t="shared" si="180"/>
        <v/>
      </c>
      <c r="CZ386" s="6"/>
      <c r="DA386" s="674"/>
      <c r="DB386" s="674"/>
      <c r="DC386" s="674">
        <f>IF(Duombaze!DA386="",0,INDEX(DU!I:I,MATCH(Duombaze!DA386,DU!A:A,0),1))+IF(Duombaze!DB386="",0,INDEX(DU!I:I,MATCH(Duombaze!DB386,DU!A:A,0),1))</f>
        <v>0</v>
      </c>
      <c r="DD386" s="6">
        <f>IF(Duombaze!DA386="",0,INDEX(DU!K:K,MATCH(Duombaze!DA386,DU!A:A,0),1))+IF(Duombaze!DB386="",0,INDEX(DU!K:K,MATCH(Duombaze!DB386,DU!A:A,0),1))</f>
        <v>0</v>
      </c>
      <c r="DE386" s="6"/>
      <c r="DF386" s="6"/>
      <c r="DG386" s="6"/>
      <c r="DH386" s="6" t="str">
        <f t="shared" si="174"/>
        <v/>
      </c>
      <c r="DI386" s="6"/>
      <c r="DJ386" s="674"/>
      <c r="DK386" s="679"/>
      <c r="DL386" s="679">
        <f>IF(Duombaze!DJ386="",0,INDEX(DU!I:I,MATCH(Duombaze!DJ386,DU!A:A,0),1))+IF(Duombaze!DK386="",0,INDEX(DU!I:I,MATCH(Duombaze!DK386,DU!A:A,0),1))</f>
        <v>0</v>
      </c>
      <c r="DM386" s="6">
        <f>IF(Duombaze!DJ386="",0,INDEX(DU!K:K,MATCH(Duombaze!DJ386,DU!A:A,0),1))+IF(Duombaze!DK386="",0,INDEX(DU!K:K,MATCH(Duombaze!DK386,DU!A:A,0),1))</f>
        <v>0</v>
      </c>
      <c r="DN386" s="48"/>
      <c r="DO386" s="48"/>
      <c r="DP386" s="48"/>
      <c r="DQ386" s="4" t="str">
        <f t="shared" si="175"/>
        <v/>
      </c>
      <c r="DR386" s="66"/>
      <c r="DS386" s="694"/>
      <c r="DT386" s="694"/>
      <c r="DU386" s="694"/>
      <c r="DV386" s="694"/>
      <c r="DW386" s="694">
        <f>IF(Duombaze!DS386="",0,INDEX(DU!I:I,MATCH(Duombaze!DS386,DU!A:A,0),1))+IF(Duombaze!DT386="",0,INDEX(DU!I:I,MATCH(Duombaze!DT386,DU!A:A,0),1))+IF(Duombaze!DU386="",0,INDEX(DU!I:I,MATCH(Duombaze!DU386,DU!A:A,0),1))+IF(Duombaze!DV386="",0,INDEX(DU!I:I,MATCH(Duombaze!DV386,DU!A:A,0),1))</f>
        <v>0</v>
      </c>
      <c r="DX386" s="640">
        <f>IF(Duombaze!DS386="",0,INDEX(DU!K:K,MATCH(Duombaze!DS386,DU!A:A,0),1))+IF(Duombaze!DT386="",0,INDEX(DU!K:K,MATCH(Duombaze!DT386,DU!A:A,0),1))+IF(Duombaze!DU386="",0,INDEX(DU!K:K,MATCH(Duombaze!DU386,DU!A:A,0),1))+IF(Duombaze!DV386="",0,INDEX(DU!K:KH,MATCH(Duombaze!DV386,DU!A:A,0),1))</f>
        <v>0</v>
      </c>
      <c r="DY386" s="66"/>
      <c r="DZ386" s="66"/>
      <c r="EA386" s="6"/>
      <c r="EB386" s="6" t="str">
        <f t="shared" si="160"/>
        <v/>
      </c>
      <c r="EC386" s="6"/>
      <c r="ED386" s="6">
        <f>IF(Duombaze!EC386="",0,INDEX(DU!I:I,MATCH(Duombaze!EC386,DU!A:A,0),1))</f>
        <v>0</v>
      </c>
      <c r="EE386" s="640">
        <f>IF(Duombaze!EC386="",0,INDEX(DU!K:K,MATCH(Duombaze!EC386,DU!A:A,0),1))</f>
        <v>0</v>
      </c>
      <c r="EF386" s="6"/>
      <c r="EG386" s="6"/>
      <c r="EH386" s="6"/>
      <c r="EI386" s="4" t="str">
        <f t="shared" si="186"/>
        <v/>
      </c>
      <c r="EJ386" s="6"/>
      <c r="EK386" s="674"/>
      <c r="EL386" s="674"/>
      <c r="EM386" s="674"/>
      <c r="EN386" s="674">
        <f>IF(Duombaze!EK386="",0,INDEX(DU!I:I,MATCH(Duombaze!EK386,DU!A:A,0),1))+IF(Duombaze!EL386="",0,INDEX(DU!I:I,MATCH(Duombaze!EL386,DU!A:A,0),1))+IF(Duombaze!EM386="",0,INDEX(DU!I:I,MATCH(Duombaze!EM386,DU!A:A,0),1))</f>
        <v>0</v>
      </c>
      <c r="EO386" s="6">
        <f>IF(Duombaze!EK386="",0,INDEX(DU!K:K,MATCH(Duombaze!EK386,DU!A:A,0),1))+IF(Duombaze!EL386="",0,INDEX(DU!K:K,MATCH(Duombaze!EL386,DU!A:A,0),1))+IF(Duombaze!EM386="",0,INDEX(DU!K:K,MATCH(Duombaze!EM386,DU!A:A,0),1))</f>
        <v>0</v>
      </c>
      <c r="EP386" s="6"/>
      <c r="EQ386" s="6"/>
      <c r="ER386" s="66"/>
      <c r="ES386" s="4" t="str">
        <f t="shared" si="161"/>
        <v/>
      </c>
      <c r="ET386" s="6"/>
      <c r="EU386" s="6"/>
      <c r="EV386" s="6"/>
      <c r="EW386" s="66"/>
      <c r="EX386" s="6" t="str">
        <f t="shared" si="184"/>
        <v/>
      </c>
      <c r="EY386" s="6"/>
      <c r="EZ386" s="674"/>
      <c r="FA386" s="674"/>
      <c r="FB386" s="674">
        <f>IF(Duombaze!EZ386="",0,INDEX(DU!I:I,MATCH(Duombaze!EZ386,DU!A:A,0),1))+IF(Duombaze!FA386="",0,INDEX(DU!I:I,MATCH(Duombaze!FA386,DU!A:A,0),1))</f>
        <v>0</v>
      </c>
      <c r="FC386" s="6">
        <f>IF(Duombaze!EZ386="",0,INDEX(DU!K:K,MATCH(Duombaze!EZ386,DU!A:A,0),1))+IF(Duombaze!FA386="",0,INDEX(DU!K:K,MATCH(Duombaze!FA386,DU!A:A,0),1))</f>
        <v>0</v>
      </c>
      <c r="FD386" s="6"/>
      <c r="FE386" s="6"/>
      <c r="FF386" s="6"/>
      <c r="FG386" s="6"/>
      <c r="FH386" s="66"/>
      <c r="FI386" s="179"/>
      <c r="FJ386" s="179"/>
      <c r="FK386" s="4"/>
      <c r="FL386" s="14"/>
      <c r="FM386" s="673"/>
      <c r="FN386" s="673"/>
      <c r="FO386" s="673"/>
      <c r="FP386" s="673"/>
      <c r="FQ386" s="673">
        <f>IF(Duombaze!FM386="",0,INDEX(DU!I:I,MATCH(Duombaze!FM386,DU!A:A,0),1))+IF(Duombaze!FN386="",0,INDEX(DU!I:I,MATCH(Duombaze!FN386,DU!A:A,0),1))+IF(Duombaze!FO386="",0,INDEX(DU!I:I,MATCH(Duombaze!FO386,DU!A:A,0),1))+IF(Duombaze!FP386="",0,INDEX(DU!I:I,MATCH(Duombaze!FP386,DU!A:A,0),1))</f>
        <v>0</v>
      </c>
      <c r="FR386" s="671">
        <f>IF(Duombaze!FM386="",0,INDEX(DU!K:K,MATCH(Duombaze!FM386,DU!A:A,0),1))+IF(Duombaze!FN386="",0,INDEX(DU!K:K,MATCH(Duombaze!FN386,DU!A:A,0),1))+IF(Duombaze!FO386="",0,INDEX(DU!K:K,MATCH(Duombaze!FO386,DU!A:A,0),1))+IF(Duombaze!FP386="",0,INDEX(DU!K:K,MATCH(Duombaze!FP386,DU!A:A,0),1))</f>
        <v>0</v>
      </c>
    </row>
    <row r="387" spans="1:183" s="7" customFormat="1" ht="23.45" customHeight="1" x14ac:dyDescent="0.25">
      <c r="A387" s="42">
        <v>8</v>
      </c>
      <c r="B387" s="42" t="s">
        <v>791</v>
      </c>
      <c r="C387" s="12" t="s">
        <v>515</v>
      </c>
      <c r="D387" s="6"/>
      <c r="E387" s="4" t="str">
        <f t="shared" si="177"/>
        <v/>
      </c>
      <c r="F387" s="6"/>
      <c r="G387" s="643"/>
      <c r="H387" s="643"/>
      <c r="I387" s="643"/>
      <c r="J387" s="643"/>
      <c r="K387" s="643"/>
      <c r="L387" s="643"/>
      <c r="M387" s="643"/>
      <c r="N387" s="643"/>
      <c r="O387" s="643"/>
      <c r="P387" s="643">
        <f>IF(Duombaze!G387="",0,INDEX(DU!I:I,MATCH(Duombaze!G387,DU!A:A,0),1))+IF(Duombaze!H387="",0,INDEX(DU!I:I,MATCH(Duombaze!H387,DU!A:A,0),1))+IF(Duombaze!I387="",0,INDEX(DU!I:I,MATCH(Duombaze!I387,DU!A:A,0),1))+IF(Duombaze!J387="",0,INDEX(DU!I:I,MATCH(Duombaze!J387,DU!A:A,0),1))+IF(Duombaze!K387="",0,INDEX(DU!I:I,MATCH(Duombaze!K387,DU!A:A,0),1))+IF(Duombaze!L387="",0,INDEX(DU!I:I,MATCH(Duombaze!L387,DU!A:A,0),1))+IF(Duombaze!M387="",0,INDEX(DU!I:I,MATCH(Duombaze!M387,DU!A:A,0),1))+IF(Duombaze!N387="",0,INDEX(DU!I:I,MATCH(Duombaze!N387,DU!A:A,0),1))+IF(Duombaze!O387="",0,INDEX(DU!I:I,MATCH(Duombaze!O387,DU!A:A,0),1))</f>
        <v>0</v>
      </c>
      <c r="Q387" s="640">
        <f>IF(Duombaze!G387="",0,INDEX(DU!K:K,MATCH(Duombaze!G387,DU!A:A,0),1))+IF(Duombaze!H387="",0,INDEX(DU!K:K,MATCH(Duombaze!H387,DU!A:A,0),1))+IF(Duombaze!I387="",0,INDEX(DU!K:K,MATCH(Duombaze!I387,DU!A:A,0),1))+IF(Duombaze!J387="",0,INDEX(DU!K:K,MATCH(Duombaze!J387,DU!A:A,0),1))+IF(Duombaze!K387="",0,INDEX(DU!K:K,MATCH(Duombaze!K387,DU!A:A,0),1))+IF(Duombaze!L387="",0,INDEX(DU!K:K,MATCH(Duombaze!L387,DU!A:A,0),1))+IF(Duombaze!M387="",0,INDEX(DU!K:K,MATCH(Duombaze!M387,DU!A:A,0),1))+IF(Duombaze!N387="",0,INDEX(DU!K:K,MATCH(Duombaze!N387,DU!A:A,0),1))+IF(Duombaze!O387="",0,INDEX(DU!K:K,MATCH(Duombaze!O387,DU!A:A,0),1))</f>
        <v>0</v>
      </c>
      <c r="R387" s="6"/>
      <c r="S387" s="48"/>
      <c r="T387" s="883"/>
      <c r="U387" s="4">
        <f>IF(Duombaze!T387="",0,INDEX(DU!I:I,MATCH(Duombaze!T387,DU!A:A,0),1))</f>
        <v>0</v>
      </c>
      <c r="V387" s="4">
        <f>IF(Duombaze!T387="",0,INDEX(DU!K:K,MATCH(Duombaze!T387,DU!A:A,0),1))</f>
        <v>0</v>
      </c>
      <c r="W387" s="6"/>
      <c r="X387" s="6"/>
      <c r="Y387" s="858"/>
      <c r="Z387" s="66"/>
      <c r="AA387" s="4" t="str">
        <f t="shared" si="185"/>
        <v/>
      </c>
      <c r="AB387" s="6"/>
      <c r="AC387" s="6">
        <f>IF(Duombaze!AB387="",0,INDEX(DU!I:I,MATCH(Duombaze!AB387,DU!A:A,0),1))</f>
        <v>0</v>
      </c>
      <c r="AD387" s="2">
        <f>IF(Duombaze!AB387="",0,INDEX(DU!K:K,MATCH(Duombaze!AB387,DU!A:A,0),1))</f>
        <v>0</v>
      </c>
      <c r="AE387" s="6"/>
      <c r="AF387" s="6"/>
      <c r="AG387" s="6"/>
      <c r="AH387" s="4" t="str">
        <f t="shared" si="166"/>
        <v/>
      </c>
      <c r="AI387" s="6"/>
      <c r="AJ387" s="643"/>
      <c r="AK387" s="643"/>
      <c r="AL387" s="643"/>
      <c r="AM387" s="643">
        <f>IF(Duombaze!AJ387="",0,INDEX(DU!I:I,MATCH(Duombaze!AJ387,DU!A:A,0),1))+IF(Duombaze!AK387="",0,INDEX(DU!I:I,MATCH(Duombaze!AK387,DU!A:A,0),1))+IF(Duombaze!AL387="",0,INDEX(DU!I:I,MATCH(Duombaze!AL387,DU!A:A,0),1))</f>
        <v>0</v>
      </c>
      <c r="AN387" s="643">
        <f>IF(Duombaze!AJ387="",0,INDEX(DU!K:K,MATCH(Duombaze!AJ387,DU!A:A,0),1))+IF(Duombaze!AK387="",0,INDEX(DU!K:K,MATCH(Duombaze!AK387,DU!A:A,0),1))+IF(Duombaze!AL387="",0,INDEX(DU!K:K,MATCH(Duombaze!AL387,DU!A:A,0),1))</f>
        <v>0</v>
      </c>
      <c r="AO387" s="6"/>
      <c r="AP387" s="6"/>
      <c r="AQ387" s="6"/>
      <c r="AR387" s="4" t="str">
        <f t="shared" si="170"/>
        <v/>
      </c>
      <c r="AS387" s="6"/>
      <c r="AT387" s="643"/>
      <c r="AU387" s="643"/>
      <c r="AV387" s="643"/>
      <c r="AW387" s="643"/>
      <c r="AX387" s="643"/>
      <c r="AY387" s="643"/>
      <c r="AZ387" s="643"/>
      <c r="BA387" s="643"/>
      <c r="BB387" s="643"/>
      <c r="BC387" s="643">
        <f>IF(Duombaze!AT387="",0,INDEX(DU!I:I,MATCH(Duombaze!AT387,DU!A:A,0),1))+IF(Duombaze!AU387="",0,INDEX(DU!I:I,MATCH(Duombaze!AU387,DU!A:A,0),1))+IF(Duombaze!AV387="",0,INDEX(DU!I:I,MATCH(Duombaze!AV387,DU!A:A,0),1))+IF(Duombaze!AW387="",0,INDEX(DU!I:I,MATCH(Duombaze!AW387,DU!A:A,0),1))+IF(Duombaze!AX387="",0,INDEX(DU!I:I,MATCH(Duombaze!AX387,DU!A:A,0),1))+IF(Duombaze!AY387="",0,INDEX(DU!I:I,MATCH(Duombaze!AY387,DU!A:A,0),1))+IF(Duombaze!AZ387="",0,INDEX(DU!I:I,MATCH(Duombaze!AZ387,DU!A:A,0),1))+IF(Duombaze!BA387="",0,INDEX(DU!I:I,MATCH(Duombaze!BA387,DU!A:A,0),1))+IF(Duombaze!BB387="",0,INDEX(DU!I:I,MATCH(Duombaze!BB387,DU!A:A,0),1))</f>
        <v>0</v>
      </c>
      <c r="BD387" s="640">
        <f>IF(Duombaze!AT387="",0,INDEX(DU!K:K,MATCH(Duombaze!AT387,DU!A:A,0),1))+IF(Duombaze!AU387="",0,INDEX(DU!K:K,MATCH(Duombaze!AU387,DU!A:A,0),1))+IF(Duombaze!AV387="",0,INDEX(DU!K:K,MATCH(Duombaze!AV387,DU!A:A,0),1))+IF(Duombaze!AW387="",0,INDEX(DU!K:K,MATCH(Duombaze!AW387,DU!A:A,0),1))+IF(Duombaze!AX387="",0,INDEX(DU!K:K,MATCH(Duombaze!AX387,DU!A:A,0),1))+IF(Duombaze!AY387="",0,INDEX(DU!K:K,MATCH(Duombaze!AY387,DU!A:A,0),1))+IF(Duombaze!AZ387="",0,INDEX(DU!K:K,MATCH(Duombaze!AZ387,DU!A:A,0),1))+IF(Duombaze!BA387="",0,INDEX(DU!K:K,MATCH(Duombaze!BA387,DU!A:A,0),1))+IF(Duombaze!BB387="",0,INDEX(DU!K:K,MATCH(Duombaze!BB387,DU!A:A,0),1))</f>
        <v>0</v>
      </c>
      <c r="BE387" s="6"/>
      <c r="BF387" s="6"/>
      <c r="BG387" s="66"/>
      <c r="BH387" s="4" t="str">
        <f t="shared" si="187"/>
        <v/>
      </c>
      <c r="BI387" s="6"/>
      <c r="BJ387" s="643"/>
      <c r="BK387" s="643"/>
      <c r="BL387" s="643"/>
      <c r="BM387" s="643">
        <f>IF(Duombaze!BJ387="",0,INDEX(DU!I:I,MATCH(Duombaze!BJ387,DU!A:A,0),1))+IF(Duombaze!BK387="",0,INDEX(DU!I:I,MATCH(Duombaze!BK387,DU!A:A,0),1))+IF(Duombaze!BL387="",0,INDEX(DU!I:I,MATCH(Duombaze!BL387,DU!A:A,0),1))</f>
        <v>0</v>
      </c>
      <c r="BN387" s="640">
        <f>IF(Duombaze!BJ387="",0,INDEX(DU!K:K,MATCH(Duombaze!BJ387,DU!A:A,0),1))+IF(Duombaze!BK387="",0,INDEX(DU!K:K,MATCH(Duombaze!BK387,DU!A:A,0),1))+IF(Duombaze!BL387="",0,INDEX(DU!K:K,MATCH(Duombaze!BL387,DU!A:A,0),1))</f>
        <v>0</v>
      </c>
      <c r="BO387" s="6"/>
      <c r="BP387" s="6"/>
      <c r="BQ387" s="6"/>
      <c r="BR387" s="6" t="str">
        <f t="shared" si="183"/>
        <v/>
      </c>
      <c r="BS387" s="6"/>
      <c r="BT387" s="6"/>
      <c r="BU387" s="6"/>
      <c r="BV387" s="6"/>
      <c r="BW387" s="6">
        <f>IF(Duombaze!BT387="",0,INDEX(DU!I:I,MATCH(Duombaze!BT387,DU!A:A,0),1))+IF(Duombaze!BU387="",0,INDEX(DU!I:I,MATCH(Duombaze!BU387,DU!A:A,0),1))+IF(Duombaze!BV387="",0,INDEX(DU!I:I,MATCH(Duombaze!BV387,DU!A:A,0),1))</f>
        <v>0</v>
      </c>
      <c r="BX387" s="6">
        <f>IF(Duombaze!BT387="",0,INDEX(DU!K:K,MATCH(Duombaze!BT387,DU!A:A,0),1))+IF(Duombaze!BU387="",0,INDEX(DU!K:K,MATCH(Duombaze!BU387,DU!A:A,0),1))+IF(Duombaze!BV387="",0,INDEX(DU!K:K,MATCH(Duombaze!BV387,DU!A:A,0),1))</f>
        <v>0</v>
      </c>
      <c r="BY387" s="6"/>
      <c r="BZ387" s="6"/>
      <c r="CA387" s="6"/>
      <c r="CB387" s="6" t="str">
        <f t="shared" si="181"/>
        <v/>
      </c>
      <c r="CC387" s="6"/>
      <c r="CD387" s="6">
        <f>IF(Duombaze!CC387="",0,INDEX(DU!I:I,MATCH(Duombaze!CC387,DU!A:A,0),1))</f>
        <v>0</v>
      </c>
      <c r="CE387" s="4">
        <f>IF(Duombaze!CC387="",0,INDEX(DU!K:K,MATCH(Duombaze!CC387,DU!A:A,0),1))</f>
        <v>0</v>
      </c>
      <c r="CF387" s="6"/>
      <c r="CG387" s="6"/>
      <c r="CH387" s="6"/>
      <c r="CI387" s="4" t="str">
        <f t="shared" si="172"/>
        <v/>
      </c>
      <c r="CJ387" s="6"/>
      <c r="CK387" s="6">
        <f>IF(Duombaze!CJ387="",0,INDEX(DU!I:I,MATCH(Duombaze!CJ387,DU!A:A,0),1))</f>
        <v>0</v>
      </c>
      <c r="CL387" s="4">
        <f>IF(Duombaze!CJ387="",0,INDEX(DU!K:K,MATCH(Duombaze!CJ387,DU!A:A,0),1))</f>
        <v>0</v>
      </c>
      <c r="CM387" s="6"/>
      <c r="CN387" s="6"/>
      <c r="CO387" s="6"/>
      <c r="CP387" s="4" t="str">
        <f t="shared" si="173"/>
        <v/>
      </c>
      <c r="CQ387" s="6"/>
      <c r="CR387" s="643"/>
      <c r="CS387" s="643"/>
      <c r="CT387" s="643">
        <f>IF(Duombaze!CR387="",0,INDEX(DU!I:I,MATCH(Duombaze!CR387,DU!A:A,0),1))+IF(Duombaze!CS387="",0,INDEX(DU!I:I,MATCH(Duombaze!CS387,DU!A:A,0),1))</f>
        <v>0</v>
      </c>
      <c r="CU387" s="6">
        <f>IF(Duombaze!CR387="",0,INDEX(DU!K:K,MATCH(Duombaze!CR387,DU!A:A,0),1))+IF(Duombaze!CS387="",0,INDEX(DU!K:K,MATCH(Duombaze!CS387,DU!A:A,0),1))</f>
        <v>0</v>
      </c>
      <c r="CV387" s="6"/>
      <c r="CW387" s="6"/>
      <c r="CX387" s="6"/>
      <c r="CY387" s="4" t="str">
        <f t="shared" si="180"/>
        <v/>
      </c>
      <c r="CZ387" s="6"/>
      <c r="DA387" s="674"/>
      <c r="DB387" s="674"/>
      <c r="DC387" s="674">
        <f>IF(Duombaze!DA387="",0,INDEX(DU!I:I,MATCH(Duombaze!DA387,DU!A:A,0),1))+IF(Duombaze!DB387="",0,INDEX(DU!I:I,MATCH(Duombaze!DB387,DU!A:A,0),1))</f>
        <v>0</v>
      </c>
      <c r="DD387" s="6">
        <f>IF(Duombaze!DA387="",0,INDEX(DU!K:K,MATCH(Duombaze!DA387,DU!A:A,0),1))+IF(Duombaze!DB387="",0,INDEX(DU!K:K,MATCH(Duombaze!DB387,DU!A:A,0),1))</f>
        <v>0</v>
      </c>
      <c r="DE387" s="6"/>
      <c r="DF387" s="6"/>
      <c r="DG387" s="6"/>
      <c r="DH387" s="6" t="str">
        <f t="shared" si="174"/>
        <v/>
      </c>
      <c r="DI387" s="6"/>
      <c r="DJ387" s="674"/>
      <c r="DK387" s="679"/>
      <c r="DL387" s="679">
        <f>IF(Duombaze!DJ387="",0,INDEX(DU!I:I,MATCH(Duombaze!DJ387,DU!A:A,0),1))+IF(Duombaze!DK387="",0,INDEX(DU!I:I,MATCH(Duombaze!DK387,DU!A:A,0),1))</f>
        <v>0</v>
      </c>
      <c r="DM387" s="6">
        <f>IF(Duombaze!DJ387="",0,INDEX(DU!K:K,MATCH(Duombaze!DJ387,DU!A:A,0),1))+IF(Duombaze!DK387="",0,INDEX(DU!K:K,MATCH(Duombaze!DK387,DU!A:A,0),1))</f>
        <v>0</v>
      </c>
      <c r="DN387" s="48"/>
      <c r="DO387" s="48"/>
      <c r="DP387" s="48"/>
      <c r="DQ387" s="4" t="str">
        <f t="shared" si="175"/>
        <v/>
      </c>
      <c r="DR387" s="66"/>
      <c r="DS387" s="694"/>
      <c r="DT387" s="694"/>
      <c r="DU387" s="694"/>
      <c r="DV387" s="694"/>
      <c r="DW387" s="694">
        <f>IF(Duombaze!DS387="",0,INDEX(DU!I:I,MATCH(Duombaze!DS387,DU!A:A,0),1))+IF(Duombaze!DT387="",0,INDEX(DU!I:I,MATCH(Duombaze!DT387,DU!A:A,0),1))+IF(Duombaze!DU387="",0,INDEX(DU!I:I,MATCH(Duombaze!DU387,DU!A:A,0),1))+IF(Duombaze!DV387="",0,INDEX(DU!I:I,MATCH(Duombaze!DV387,DU!A:A,0),1))</f>
        <v>0</v>
      </c>
      <c r="DX387" s="640">
        <f>IF(Duombaze!DS387="",0,INDEX(DU!K:K,MATCH(Duombaze!DS387,DU!A:A,0),1))+IF(Duombaze!DT387="",0,INDEX(DU!K:K,MATCH(Duombaze!DT387,DU!A:A,0),1))+IF(Duombaze!DU387="",0,INDEX(DU!K:K,MATCH(Duombaze!DU387,DU!A:A,0),1))+IF(Duombaze!DV387="",0,INDEX(DU!K:KH,MATCH(Duombaze!DV387,DU!A:A,0),1))</f>
        <v>0</v>
      </c>
      <c r="DY387" s="66"/>
      <c r="DZ387" s="66"/>
      <c r="EA387" s="6"/>
      <c r="EB387" s="6" t="str">
        <f t="shared" si="160"/>
        <v/>
      </c>
      <c r="EC387" s="6"/>
      <c r="ED387" s="6">
        <f>IF(Duombaze!EC387="",0,INDEX(DU!I:I,MATCH(Duombaze!EC387,DU!A:A,0),1))</f>
        <v>0</v>
      </c>
      <c r="EE387" s="640">
        <f>IF(Duombaze!EC387="",0,INDEX(DU!K:K,MATCH(Duombaze!EC387,DU!A:A,0),1))</f>
        <v>0</v>
      </c>
      <c r="EF387" s="6"/>
      <c r="EG387" s="6"/>
      <c r="EH387" s="6"/>
      <c r="EI387" s="4" t="str">
        <f t="shared" si="186"/>
        <v/>
      </c>
      <c r="EJ387" s="6"/>
      <c r="EK387" s="674"/>
      <c r="EL387" s="674"/>
      <c r="EM387" s="674"/>
      <c r="EN387" s="674">
        <f>IF(Duombaze!EK387="",0,INDEX(DU!I:I,MATCH(Duombaze!EK387,DU!A:A,0),1))+IF(Duombaze!EL387="",0,INDEX(DU!I:I,MATCH(Duombaze!EL387,DU!A:A,0),1))+IF(Duombaze!EM387="",0,INDEX(DU!I:I,MATCH(Duombaze!EM387,DU!A:A,0),1))</f>
        <v>0</v>
      </c>
      <c r="EO387" s="6">
        <f>IF(Duombaze!EK387="",0,INDEX(DU!K:K,MATCH(Duombaze!EK387,DU!A:A,0),1))+IF(Duombaze!EL387="",0,INDEX(DU!K:K,MATCH(Duombaze!EL387,DU!A:A,0),1))+IF(Duombaze!EM387="",0,INDEX(DU!K:K,MATCH(Duombaze!EM387,DU!A:A,0),1))</f>
        <v>0</v>
      </c>
      <c r="EP387" s="6"/>
      <c r="EQ387" s="6"/>
      <c r="ER387" s="66"/>
      <c r="ES387" s="4" t="str">
        <f t="shared" si="161"/>
        <v/>
      </c>
      <c r="ET387" s="6"/>
      <c r="EU387" s="6"/>
      <c r="EV387" s="6"/>
      <c r="EW387" s="66"/>
      <c r="EX387" s="6" t="str">
        <f t="shared" si="184"/>
        <v/>
      </c>
      <c r="EY387" s="6"/>
      <c r="EZ387" s="674"/>
      <c r="FA387" s="674"/>
      <c r="FB387" s="674">
        <f>IF(Duombaze!EZ387="",0,INDEX(DU!I:I,MATCH(Duombaze!EZ387,DU!A:A,0),1))+IF(Duombaze!FA387="",0,INDEX(DU!I:I,MATCH(Duombaze!FA387,DU!A:A,0),1))</f>
        <v>0</v>
      </c>
      <c r="FC387" s="6">
        <f>IF(Duombaze!EZ387="",0,INDEX(DU!K:K,MATCH(Duombaze!EZ387,DU!A:A,0),1))+IF(Duombaze!FA387="",0,INDEX(DU!K:K,MATCH(Duombaze!FA387,DU!A:A,0),1))</f>
        <v>0</v>
      </c>
      <c r="FD387" s="6"/>
      <c r="FE387" s="6"/>
      <c r="FF387" s="6"/>
      <c r="FG387" s="6"/>
      <c r="FH387" s="66"/>
      <c r="FI387" s="179"/>
      <c r="FJ387" s="179"/>
      <c r="FK387" s="4"/>
      <c r="FL387" s="14"/>
      <c r="FM387" s="673"/>
      <c r="FN387" s="673"/>
      <c r="FO387" s="673"/>
      <c r="FP387" s="673"/>
      <c r="FQ387" s="673">
        <f>IF(Duombaze!FM387="",0,INDEX(DU!I:I,MATCH(Duombaze!FM387,DU!A:A,0),1))+IF(Duombaze!FN387="",0,INDEX(DU!I:I,MATCH(Duombaze!FN387,DU!A:A,0),1))+IF(Duombaze!FO387="",0,INDEX(DU!I:I,MATCH(Duombaze!FO387,DU!A:A,0),1))+IF(Duombaze!FP387="",0,INDEX(DU!I:I,MATCH(Duombaze!FP387,DU!A:A,0),1))</f>
        <v>0</v>
      </c>
      <c r="FR387" s="671">
        <f>IF(Duombaze!FM387="",0,INDEX(DU!K:K,MATCH(Duombaze!FM387,DU!A:A,0),1))+IF(Duombaze!FN387="",0,INDEX(DU!K:K,MATCH(Duombaze!FN387,DU!A:A,0),1))+IF(Duombaze!FO387="",0,INDEX(DU!K:K,MATCH(Duombaze!FO387,DU!A:A,0),1))+IF(Duombaze!FP387="",0,INDEX(DU!K:K,MATCH(Duombaze!FP387,DU!A:A,0),1))</f>
        <v>0</v>
      </c>
    </row>
    <row r="388" spans="1:183" s="7" customFormat="1" ht="23.45" customHeight="1" x14ac:dyDescent="0.25">
      <c r="A388" s="42">
        <v>9</v>
      </c>
      <c r="B388" s="42" t="s">
        <v>791</v>
      </c>
      <c r="C388" s="12" t="s">
        <v>515</v>
      </c>
      <c r="D388" s="6"/>
      <c r="E388" s="4" t="str">
        <f t="shared" si="177"/>
        <v/>
      </c>
      <c r="F388" s="6"/>
      <c r="G388" s="643"/>
      <c r="H388" s="643"/>
      <c r="I388" s="643"/>
      <c r="J388" s="643"/>
      <c r="K388" s="643"/>
      <c r="L388" s="643"/>
      <c r="M388" s="643"/>
      <c r="N388" s="643"/>
      <c r="O388" s="643"/>
      <c r="P388" s="643">
        <f>IF(Duombaze!G388="",0,INDEX(DU!I:I,MATCH(Duombaze!G388,DU!A:A,0),1))+IF(Duombaze!H388="",0,INDEX(DU!I:I,MATCH(Duombaze!H388,DU!A:A,0),1))+IF(Duombaze!I388="",0,INDEX(DU!I:I,MATCH(Duombaze!I388,DU!A:A,0),1))+IF(Duombaze!J388="",0,INDEX(DU!I:I,MATCH(Duombaze!J388,DU!A:A,0),1))+IF(Duombaze!K388="",0,INDEX(DU!I:I,MATCH(Duombaze!K388,DU!A:A,0),1))+IF(Duombaze!L388="",0,INDEX(DU!I:I,MATCH(Duombaze!L388,DU!A:A,0),1))+IF(Duombaze!M388="",0,INDEX(DU!I:I,MATCH(Duombaze!M388,DU!A:A,0),1))+IF(Duombaze!N388="",0,INDEX(DU!I:I,MATCH(Duombaze!N388,DU!A:A,0),1))+IF(Duombaze!O388="",0,INDEX(DU!I:I,MATCH(Duombaze!O388,DU!A:A,0),1))</f>
        <v>0</v>
      </c>
      <c r="Q388" s="640">
        <f>IF(Duombaze!G388="",0,INDEX(DU!K:K,MATCH(Duombaze!G388,DU!A:A,0),1))+IF(Duombaze!H388="",0,INDEX(DU!K:K,MATCH(Duombaze!H388,DU!A:A,0),1))+IF(Duombaze!I388="",0,INDEX(DU!K:K,MATCH(Duombaze!I388,DU!A:A,0),1))+IF(Duombaze!J388="",0,INDEX(DU!K:K,MATCH(Duombaze!J388,DU!A:A,0),1))+IF(Duombaze!K388="",0,INDEX(DU!K:K,MATCH(Duombaze!K388,DU!A:A,0),1))+IF(Duombaze!L388="",0,INDEX(DU!K:K,MATCH(Duombaze!L388,DU!A:A,0),1))+IF(Duombaze!M388="",0,INDEX(DU!K:K,MATCH(Duombaze!M388,DU!A:A,0),1))+IF(Duombaze!N388="",0,INDEX(DU!K:K,MATCH(Duombaze!N388,DU!A:A,0),1))+IF(Duombaze!O388="",0,INDEX(DU!K:K,MATCH(Duombaze!O388,DU!A:A,0),1))</f>
        <v>0</v>
      </c>
      <c r="R388" s="6"/>
      <c r="S388" s="48"/>
      <c r="T388" s="883"/>
      <c r="U388" s="4">
        <f>IF(Duombaze!T388="",0,INDEX(DU!I:I,MATCH(Duombaze!T388,DU!A:A,0),1))</f>
        <v>0</v>
      </c>
      <c r="V388" s="4">
        <f>IF(Duombaze!T388="",0,INDEX(DU!K:K,MATCH(Duombaze!T388,DU!A:A,0),1))</f>
        <v>0</v>
      </c>
      <c r="W388" s="6"/>
      <c r="X388" s="6"/>
      <c r="Y388" s="858"/>
      <c r="Z388" s="66"/>
      <c r="AA388" s="4" t="str">
        <f t="shared" si="185"/>
        <v/>
      </c>
      <c r="AB388" s="6"/>
      <c r="AC388" s="6">
        <f>IF(Duombaze!AB388="",0,INDEX(DU!I:I,MATCH(Duombaze!AB388,DU!A:A,0),1))</f>
        <v>0</v>
      </c>
      <c r="AD388" s="2">
        <f>IF(Duombaze!AB388="",0,INDEX(DU!K:K,MATCH(Duombaze!AB388,DU!A:A,0),1))</f>
        <v>0</v>
      </c>
      <c r="AE388" s="6"/>
      <c r="AF388" s="6"/>
      <c r="AG388" s="6"/>
      <c r="AH388" s="4" t="str">
        <f t="shared" si="166"/>
        <v/>
      </c>
      <c r="AI388" s="6"/>
      <c r="AJ388" s="643"/>
      <c r="AK388" s="643"/>
      <c r="AL388" s="643"/>
      <c r="AM388" s="643">
        <f>IF(Duombaze!AJ388="",0,INDEX(DU!I:I,MATCH(Duombaze!AJ388,DU!A:A,0),1))+IF(Duombaze!AK388="",0,INDEX(DU!I:I,MATCH(Duombaze!AK388,DU!A:A,0),1))+IF(Duombaze!AL388="",0,INDEX(DU!I:I,MATCH(Duombaze!AL388,DU!A:A,0),1))</f>
        <v>0</v>
      </c>
      <c r="AN388" s="643">
        <f>IF(Duombaze!AJ388="",0,INDEX(DU!K:K,MATCH(Duombaze!AJ388,DU!A:A,0),1))+IF(Duombaze!AK388="",0,INDEX(DU!K:K,MATCH(Duombaze!AK388,DU!A:A,0),1))+IF(Duombaze!AL388="",0,INDEX(DU!K:K,MATCH(Duombaze!AL388,DU!A:A,0),1))</f>
        <v>0</v>
      </c>
      <c r="AO388" s="6"/>
      <c r="AP388" s="6"/>
      <c r="AQ388" s="6"/>
      <c r="AR388" s="4" t="str">
        <f t="shared" si="170"/>
        <v/>
      </c>
      <c r="AS388" s="6"/>
      <c r="AT388" s="643"/>
      <c r="AU388" s="643"/>
      <c r="AV388" s="643"/>
      <c r="AW388" s="643"/>
      <c r="AX388" s="643"/>
      <c r="AY388" s="643"/>
      <c r="AZ388" s="643"/>
      <c r="BA388" s="643"/>
      <c r="BB388" s="643"/>
      <c r="BC388" s="643">
        <f>IF(Duombaze!AT388="",0,INDEX(DU!I:I,MATCH(Duombaze!AT388,DU!A:A,0),1))+IF(Duombaze!AU388="",0,INDEX(DU!I:I,MATCH(Duombaze!AU388,DU!A:A,0),1))+IF(Duombaze!AV388="",0,INDEX(DU!I:I,MATCH(Duombaze!AV388,DU!A:A,0),1))+IF(Duombaze!AW388="",0,INDEX(DU!I:I,MATCH(Duombaze!AW388,DU!A:A,0),1))+IF(Duombaze!AX388="",0,INDEX(DU!I:I,MATCH(Duombaze!AX388,DU!A:A,0),1))+IF(Duombaze!AY388="",0,INDEX(DU!I:I,MATCH(Duombaze!AY388,DU!A:A,0),1))+IF(Duombaze!AZ388="",0,INDEX(DU!I:I,MATCH(Duombaze!AZ388,DU!A:A,0),1))+IF(Duombaze!BA388="",0,INDEX(DU!I:I,MATCH(Duombaze!BA388,DU!A:A,0),1))+IF(Duombaze!BB388="",0,INDEX(DU!I:I,MATCH(Duombaze!BB388,DU!A:A,0),1))</f>
        <v>0</v>
      </c>
      <c r="BD388" s="640">
        <f>IF(Duombaze!AT388="",0,INDEX(DU!K:K,MATCH(Duombaze!AT388,DU!A:A,0),1))+IF(Duombaze!AU388="",0,INDEX(DU!K:K,MATCH(Duombaze!AU388,DU!A:A,0),1))+IF(Duombaze!AV388="",0,INDEX(DU!K:K,MATCH(Duombaze!AV388,DU!A:A,0),1))+IF(Duombaze!AW388="",0,INDEX(DU!K:K,MATCH(Duombaze!AW388,DU!A:A,0),1))+IF(Duombaze!AX388="",0,INDEX(DU!K:K,MATCH(Duombaze!AX388,DU!A:A,0),1))+IF(Duombaze!AY388="",0,INDEX(DU!K:K,MATCH(Duombaze!AY388,DU!A:A,0),1))+IF(Duombaze!AZ388="",0,INDEX(DU!K:K,MATCH(Duombaze!AZ388,DU!A:A,0),1))+IF(Duombaze!BA388="",0,INDEX(DU!K:K,MATCH(Duombaze!BA388,DU!A:A,0),1))+IF(Duombaze!BB388="",0,INDEX(DU!K:K,MATCH(Duombaze!BB388,DU!A:A,0),1))</f>
        <v>0</v>
      </c>
      <c r="BE388" s="6"/>
      <c r="BF388" s="6"/>
      <c r="BG388" s="66"/>
      <c r="BH388" s="4" t="str">
        <f t="shared" si="187"/>
        <v/>
      </c>
      <c r="BI388" s="6"/>
      <c r="BJ388" s="643"/>
      <c r="BK388" s="643"/>
      <c r="BL388" s="643"/>
      <c r="BM388" s="643">
        <f>IF(Duombaze!BJ388="",0,INDEX(DU!I:I,MATCH(Duombaze!BJ388,DU!A:A,0),1))+IF(Duombaze!BK388="",0,INDEX(DU!I:I,MATCH(Duombaze!BK388,DU!A:A,0),1))+IF(Duombaze!BL388="",0,INDEX(DU!I:I,MATCH(Duombaze!BL388,DU!A:A,0),1))</f>
        <v>0</v>
      </c>
      <c r="BN388" s="640">
        <f>IF(Duombaze!BJ388="",0,INDEX(DU!K:K,MATCH(Duombaze!BJ388,DU!A:A,0),1))+IF(Duombaze!BK388="",0,INDEX(DU!K:K,MATCH(Duombaze!BK388,DU!A:A,0),1))+IF(Duombaze!BL388="",0,INDEX(DU!K:K,MATCH(Duombaze!BL388,DU!A:A,0),1))</f>
        <v>0</v>
      </c>
      <c r="BO388" s="6"/>
      <c r="BP388" s="6"/>
      <c r="BQ388" s="6"/>
      <c r="BR388" s="6" t="str">
        <f t="shared" si="183"/>
        <v/>
      </c>
      <c r="BS388" s="6"/>
      <c r="BT388" s="6"/>
      <c r="BU388" s="6"/>
      <c r="BV388" s="6"/>
      <c r="BW388" s="6">
        <f>IF(Duombaze!BT388="",0,INDEX(DU!I:I,MATCH(Duombaze!BT388,DU!A:A,0),1))+IF(Duombaze!BU388="",0,INDEX(DU!I:I,MATCH(Duombaze!BU388,DU!A:A,0),1))+IF(Duombaze!BV388="",0,INDEX(DU!I:I,MATCH(Duombaze!BV388,DU!A:A,0),1))</f>
        <v>0</v>
      </c>
      <c r="BX388" s="6">
        <f>IF(Duombaze!BT388="",0,INDEX(DU!K:K,MATCH(Duombaze!BT388,DU!A:A,0),1))+IF(Duombaze!BU388="",0,INDEX(DU!K:K,MATCH(Duombaze!BU388,DU!A:A,0),1))+IF(Duombaze!BV388="",0,INDEX(DU!K:K,MATCH(Duombaze!BV388,DU!A:A,0),1))</f>
        <v>0</v>
      </c>
      <c r="BY388" s="6"/>
      <c r="BZ388" s="6"/>
      <c r="CA388" s="6"/>
      <c r="CB388" s="6" t="str">
        <f t="shared" si="181"/>
        <v/>
      </c>
      <c r="CC388" s="6"/>
      <c r="CD388" s="6">
        <f>IF(Duombaze!CC388="",0,INDEX(DU!I:I,MATCH(Duombaze!CC388,DU!A:A,0),1))</f>
        <v>0</v>
      </c>
      <c r="CE388" s="4">
        <f>IF(Duombaze!CC388="",0,INDEX(DU!K:K,MATCH(Duombaze!CC388,DU!A:A,0),1))</f>
        <v>0</v>
      </c>
      <c r="CF388" s="6"/>
      <c r="CG388" s="6"/>
      <c r="CH388" s="6"/>
      <c r="CI388" s="4" t="str">
        <f t="shared" si="172"/>
        <v/>
      </c>
      <c r="CJ388" s="6"/>
      <c r="CK388" s="6">
        <f>IF(Duombaze!CJ388="",0,INDEX(DU!I:I,MATCH(Duombaze!CJ388,DU!A:A,0),1))</f>
        <v>0</v>
      </c>
      <c r="CL388" s="4">
        <f>IF(Duombaze!CJ388="",0,INDEX(DU!K:K,MATCH(Duombaze!CJ388,DU!A:A,0),1))</f>
        <v>0</v>
      </c>
      <c r="CM388" s="6"/>
      <c r="CN388" s="6"/>
      <c r="CO388" s="6"/>
      <c r="CP388" s="4" t="str">
        <f t="shared" si="173"/>
        <v/>
      </c>
      <c r="CQ388" s="6"/>
      <c r="CR388" s="643"/>
      <c r="CS388" s="643"/>
      <c r="CT388" s="643">
        <f>IF(Duombaze!CR388="",0,INDEX(DU!I:I,MATCH(Duombaze!CR388,DU!A:A,0),1))+IF(Duombaze!CS388="",0,INDEX(DU!I:I,MATCH(Duombaze!CS388,DU!A:A,0),1))</f>
        <v>0</v>
      </c>
      <c r="CU388" s="6">
        <f>IF(Duombaze!CR388="",0,INDEX(DU!K:K,MATCH(Duombaze!CR388,DU!A:A,0),1))+IF(Duombaze!CS388="",0,INDEX(DU!K:K,MATCH(Duombaze!CS388,DU!A:A,0),1))</f>
        <v>0</v>
      </c>
      <c r="CV388" s="6"/>
      <c r="CW388" s="6"/>
      <c r="CX388" s="6"/>
      <c r="CY388" s="4" t="str">
        <f t="shared" si="180"/>
        <v/>
      </c>
      <c r="CZ388" s="6"/>
      <c r="DA388" s="674"/>
      <c r="DB388" s="674"/>
      <c r="DC388" s="674">
        <f>IF(Duombaze!DA388="",0,INDEX(DU!I:I,MATCH(Duombaze!DA388,DU!A:A,0),1))+IF(Duombaze!DB388="",0,INDEX(DU!I:I,MATCH(Duombaze!DB388,DU!A:A,0),1))</f>
        <v>0</v>
      </c>
      <c r="DD388" s="6">
        <f>IF(Duombaze!DA388="",0,INDEX(DU!K:K,MATCH(Duombaze!DA388,DU!A:A,0),1))+IF(Duombaze!DB388="",0,INDEX(DU!K:K,MATCH(Duombaze!DB388,DU!A:A,0),1))</f>
        <v>0</v>
      </c>
      <c r="DE388" s="6"/>
      <c r="DF388" s="6"/>
      <c r="DG388" s="6"/>
      <c r="DH388" s="6" t="str">
        <f t="shared" si="174"/>
        <v/>
      </c>
      <c r="DI388" s="6"/>
      <c r="DJ388" s="674"/>
      <c r="DK388" s="679"/>
      <c r="DL388" s="679">
        <f>IF(Duombaze!DJ388="",0,INDEX(DU!I:I,MATCH(Duombaze!DJ388,DU!A:A,0),1))+IF(Duombaze!DK388="",0,INDEX(DU!I:I,MATCH(Duombaze!DK388,DU!A:A,0),1))</f>
        <v>0</v>
      </c>
      <c r="DM388" s="6">
        <f>IF(Duombaze!DJ388="",0,INDEX(DU!K:K,MATCH(Duombaze!DJ388,DU!A:A,0),1))+IF(Duombaze!DK388="",0,INDEX(DU!K:K,MATCH(Duombaze!DK388,DU!A:A,0),1))</f>
        <v>0</v>
      </c>
      <c r="DN388" s="48"/>
      <c r="DO388" s="48"/>
      <c r="DP388" s="48"/>
      <c r="DQ388" s="4" t="str">
        <f t="shared" si="175"/>
        <v/>
      </c>
      <c r="DR388" s="66"/>
      <c r="DS388" s="694"/>
      <c r="DT388" s="694"/>
      <c r="DU388" s="694"/>
      <c r="DV388" s="694"/>
      <c r="DW388" s="694">
        <f>IF(Duombaze!DS388="",0,INDEX(DU!I:I,MATCH(Duombaze!DS388,DU!A:A,0),1))+IF(Duombaze!DT388="",0,INDEX(DU!I:I,MATCH(Duombaze!DT388,DU!A:A,0),1))+IF(Duombaze!DU388="",0,INDEX(DU!I:I,MATCH(Duombaze!DU388,DU!A:A,0),1))+IF(Duombaze!DV388="",0,INDEX(DU!I:I,MATCH(Duombaze!DV388,DU!A:A,0),1))</f>
        <v>0</v>
      </c>
      <c r="DX388" s="640">
        <f>IF(Duombaze!DS388="",0,INDEX(DU!K:K,MATCH(Duombaze!DS388,DU!A:A,0),1))+IF(Duombaze!DT388="",0,INDEX(DU!K:K,MATCH(Duombaze!DT388,DU!A:A,0),1))+IF(Duombaze!DU388="",0,INDEX(DU!K:K,MATCH(Duombaze!DU388,DU!A:A,0),1))+IF(Duombaze!DV388="",0,INDEX(DU!K:KH,MATCH(Duombaze!DV388,DU!A:A,0),1))</f>
        <v>0</v>
      </c>
      <c r="DY388" s="66"/>
      <c r="DZ388" s="66"/>
      <c r="EA388" s="6"/>
      <c r="EB388" s="6" t="str">
        <f t="shared" si="160"/>
        <v/>
      </c>
      <c r="EC388" s="6"/>
      <c r="ED388" s="6">
        <f>IF(Duombaze!EC388="",0,INDEX(DU!I:I,MATCH(Duombaze!EC388,DU!A:A,0),1))</f>
        <v>0</v>
      </c>
      <c r="EE388" s="640">
        <f>IF(Duombaze!EC388="",0,INDEX(DU!K:K,MATCH(Duombaze!EC388,DU!A:A,0),1))</f>
        <v>0</v>
      </c>
      <c r="EF388" s="6"/>
      <c r="EG388" s="6"/>
      <c r="EH388" s="6"/>
      <c r="EI388" s="4" t="str">
        <f t="shared" si="186"/>
        <v/>
      </c>
      <c r="EJ388" s="6"/>
      <c r="EK388" s="674"/>
      <c r="EL388" s="674"/>
      <c r="EM388" s="674"/>
      <c r="EN388" s="674">
        <f>IF(Duombaze!EK388="",0,INDEX(DU!I:I,MATCH(Duombaze!EK388,DU!A:A,0),1))+IF(Duombaze!EL388="",0,INDEX(DU!I:I,MATCH(Duombaze!EL388,DU!A:A,0),1))+IF(Duombaze!EM388="",0,INDEX(DU!I:I,MATCH(Duombaze!EM388,DU!A:A,0),1))</f>
        <v>0</v>
      </c>
      <c r="EO388" s="6">
        <f>IF(Duombaze!EK388="",0,INDEX(DU!K:K,MATCH(Duombaze!EK388,DU!A:A,0),1))+IF(Duombaze!EL388="",0,INDEX(DU!K:K,MATCH(Duombaze!EL388,DU!A:A,0),1))+IF(Duombaze!EM388="",0,INDEX(DU!K:K,MATCH(Duombaze!EM388,DU!A:A,0),1))</f>
        <v>0</v>
      </c>
      <c r="EP388" s="6"/>
      <c r="EQ388" s="6"/>
      <c r="ER388" s="66"/>
      <c r="ES388" s="4" t="str">
        <f t="shared" si="161"/>
        <v/>
      </c>
      <c r="ET388" s="6"/>
      <c r="EU388" s="6"/>
      <c r="EV388" s="6"/>
      <c r="EW388" s="66"/>
      <c r="EX388" s="6" t="str">
        <f t="shared" si="184"/>
        <v/>
      </c>
      <c r="EY388" s="6"/>
      <c r="EZ388" s="674"/>
      <c r="FA388" s="674"/>
      <c r="FB388" s="674">
        <f>IF(Duombaze!EZ388="",0,INDEX(DU!I:I,MATCH(Duombaze!EZ388,DU!A:A,0),1))+IF(Duombaze!FA388="",0,INDEX(DU!I:I,MATCH(Duombaze!FA388,DU!A:A,0),1))</f>
        <v>0</v>
      </c>
      <c r="FC388" s="6">
        <f>IF(Duombaze!EZ388="",0,INDEX(DU!K:K,MATCH(Duombaze!EZ388,DU!A:A,0),1))+IF(Duombaze!FA388="",0,INDEX(DU!K:K,MATCH(Duombaze!FA388,DU!A:A,0),1))</f>
        <v>0</v>
      </c>
      <c r="FD388" s="6"/>
      <c r="FE388" s="6"/>
      <c r="FF388" s="6"/>
      <c r="FG388" s="6"/>
      <c r="FH388" s="66"/>
      <c r="FI388" s="179"/>
      <c r="FJ388" s="179"/>
      <c r="FK388" s="4"/>
      <c r="FL388" s="14"/>
      <c r="FM388" s="673"/>
      <c r="FN388" s="673"/>
      <c r="FO388" s="673"/>
      <c r="FP388" s="673"/>
      <c r="FQ388" s="673">
        <f>IF(Duombaze!FM388="",0,INDEX(DU!I:I,MATCH(Duombaze!FM388,DU!A:A,0),1))+IF(Duombaze!FN388="",0,INDEX(DU!I:I,MATCH(Duombaze!FN388,DU!A:A,0),1))+IF(Duombaze!FO388="",0,INDEX(DU!I:I,MATCH(Duombaze!FO388,DU!A:A,0),1))+IF(Duombaze!FP388="",0,INDEX(DU!I:I,MATCH(Duombaze!FP388,DU!A:A,0),1))</f>
        <v>0</v>
      </c>
      <c r="FR388" s="671">
        <f>IF(Duombaze!FM388="",0,INDEX(DU!K:K,MATCH(Duombaze!FM388,DU!A:A,0),1))+IF(Duombaze!FN388="",0,INDEX(DU!K:K,MATCH(Duombaze!FN388,DU!A:A,0),1))+IF(Duombaze!FO388="",0,INDEX(DU!K:K,MATCH(Duombaze!FO388,DU!A:A,0),1))+IF(Duombaze!FP388="",0,INDEX(DU!K:K,MATCH(Duombaze!FP388,DU!A:A,0),1))</f>
        <v>0</v>
      </c>
    </row>
    <row r="389" spans="1:183" s="7" customFormat="1" ht="23.45" customHeight="1" x14ac:dyDescent="0.25">
      <c r="A389" s="42" t="s">
        <v>648</v>
      </c>
      <c r="B389" s="42" t="s">
        <v>791</v>
      </c>
      <c r="C389" s="12" t="s">
        <v>515</v>
      </c>
      <c r="D389" s="6"/>
      <c r="E389" s="4" t="str">
        <f t="shared" si="177"/>
        <v/>
      </c>
      <c r="F389" s="6"/>
      <c r="G389" s="643"/>
      <c r="H389" s="643"/>
      <c r="I389" s="643"/>
      <c r="J389" s="643"/>
      <c r="K389" s="643"/>
      <c r="L389" s="643"/>
      <c r="M389" s="643"/>
      <c r="N389" s="643"/>
      <c r="O389" s="643"/>
      <c r="P389" s="643">
        <f>IF(Duombaze!G389="",0,INDEX(DU!I:I,MATCH(Duombaze!G389,DU!A:A,0),1))+IF(Duombaze!H389="",0,INDEX(DU!I:I,MATCH(Duombaze!H389,DU!A:A,0),1))+IF(Duombaze!I389="",0,INDEX(DU!I:I,MATCH(Duombaze!I389,DU!A:A,0),1))+IF(Duombaze!J389="",0,INDEX(DU!I:I,MATCH(Duombaze!J389,DU!A:A,0),1))+IF(Duombaze!K389="",0,INDEX(DU!I:I,MATCH(Duombaze!K389,DU!A:A,0),1))+IF(Duombaze!L389="",0,INDEX(DU!I:I,MATCH(Duombaze!L389,DU!A:A,0),1))+IF(Duombaze!M389="",0,INDEX(DU!I:I,MATCH(Duombaze!M389,DU!A:A,0),1))+IF(Duombaze!N389="",0,INDEX(DU!I:I,MATCH(Duombaze!N389,DU!A:A,0),1))+IF(Duombaze!O389="",0,INDEX(DU!I:I,MATCH(Duombaze!O389,DU!A:A,0),1))</f>
        <v>0</v>
      </c>
      <c r="Q389" s="640">
        <f>IF(Duombaze!G389="",0,INDEX(DU!K:K,MATCH(Duombaze!G389,DU!A:A,0),1))+IF(Duombaze!H389="",0,INDEX(DU!K:K,MATCH(Duombaze!H389,DU!A:A,0),1))+IF(Duombaze!I389="",0,INDEX(DU!K:K,MATCH(Duombaze!I389,DU!A:A,0),1))+IF(Duombaze!J389="",0,INDEX(DU!K:K,MATCH(Duombaze!J389,DU!A:A,0),1))+IF(Duombaze!K389="",0,INDEX(DU!K:K,MATCH(Duombaze!K389,DU!A:A,0),1))+IF(Duombaze!L389="",0,INDEX(DU!K:K,MATCH(Duombaze!L389,DU!A:A,0),1))+IF(Duombaze!M389="",0,INDEX(DU!K:K,MATCH(Duombaze!M389,DU!A:A,0),1))+IF(Duombaze!N389="",0,INDEX(DU!K:K,MATCH(Duombaze!N389,DU!A:A,0),1))+IF(Duombaze!O389="",0,INDEX(DU!K:K,MATCH(Duombaze!O389,DU!A:A,0),1))</f>
        <v>0</v>
      </c>
      <c r="R389" s="6"/>
      <c r="S389" s="48"/>
      <c r="T389" s="883"/>
      <c r="U389" s="4">
        <f>IF(Duombaze!T389="",0,INDEX(DU!I:I,MATCH(Duombaze!T389,DU!A:A,0),1))</f>
        <v>0</v>
      </c>
      <c r="V389" s="4">
        <f>IF(Duombaze!T389="",0,INDEX(DU!K:K,MATCH(Duombaze!T389,DU!A:A,0),1))</f>
        <v>0</v>
      </c>
      <c r="W389" s="6"/>
      <c r="X389" s="6"/>
      <c r="Y389" s="858"/>
      <c r="Z389" s="66"/>
      <c r="AA389" s="4" t="str">
        <f t="shared" si="185"/>
        <v/>
      </c>
      <c r="AB389" s="6"/>
      <c r="AC389" s="6">
        <f>IF(Duombaze!AB389="",0,INDEX(DU!I:I,MATCH(Duombaze!AB389,DU!A:A,0),1))</f>
        <v>0</v>
      </c>
      <c r="AD389" s="2">
        <f>IF(Duombaze!AB389="",0,INDEX(DU!K:K,MATCH(Duombaze!AB389,DU!A:A,0),1))</f>
        <v>0</v>
      </c>
      <c r="AE389" s="6"/>
      <c r="AF389" s="6"/>
      <c r="AG389" s="6"/>
      <c r="AH389" s="4" t="str">
        <f t="shared" si="166"/>
        <v/>
      </c>
      <c r="AI389" s="6"/>
      <c r="AJ389" s="643"/>
      <c r="AK389" s="643"/>
      <c r="AL389" s="643"/>
      <c r="AM389" s="643">
        <f>IF(Duombaze!AJ389="",0,INDEX(DU!I:I,MATCH(Duombaze!AJ389,DU!A:A,0),1))+IF(Duombaze!AK389="",0,INDEX(DU!I:I,MATCH(Duombaze!AK389,DU!A:A,0),1))+IF(Duombaze!AL389="",0,INDEX(DU!I:I,MATCH(Duombaze!AL389,DU!A:A,0),1))</f>
        <v>0</v>
      </c>
      <c r="AN389" s="643">
        <f>IF(Duombaze!AJ389="",0,INDEX(DU!K:K,MATCH(Duombaze!AJ389,DU!A:A,0),1))+IF(Duombaze!AK389="",0,INDEX(DU!K:K,MATCH(Duombaze!AK389,DU!A:A,0),1))+IF(Duombaze!AL389="",0,INDEX(DU!K:K,MATCH(Duombaze!AL389,DU!A:A,0),1))</f>
        <v>0</v>
      </c>
      <c r="AO389" s="6"/>
      <c r="AP389" s="6"/>
      <c r="AQ389" s="6"/>
      <c r="AR389" s="4" t="str">
        <f t="shared" si="170"/>
        <v/>
      </c>
      <c r="AS389" s="6"/>
      <c r="AT389" s="643"/>
      <c r="AU389" s="643"/>
      <c r="AV389" s="643"/>
      <c r="AW389" s="643"/>
      <c r="AX389" s="643"/>
      <c r="AY389" s="643"/>
      <c r="AZ389" s="643"/>
      <c r="BA389" s="643"/>
      <c r="BB389" s="643"/>
      <c r="BC389" s="643">
        <f>IF(Duombaze!AT389="",0,INDEX(DU!I:I,MATCH(Duombaze!AT389,DU!A:A,0),1))+IF(Duombaze!AU389="",0,INDEX(DU!I:I,MATCH(Duombaze!AU389,DU!A:A,0),1))+IF(Duombaze!AV389="",0,INDEX(DU!I:I,MATCH(Duombaze!AV389,DU!A:A,0),1))+IF(Duombaze!AW389="",0,INDEX(DU!I:I,MATCH(Duombaze!AW389,DU!A:A,0),1))+IF(Duombaze!AX389="",0,INDEX(DU!I:I,MATCH(Duombaze!AX389,DU!A:A,0),1))+IF(Duombaze!AY389="",0,INDEX(DU!I:I,MATCH(Duombaze!AY389,DU!A:A,0),1))+IF(Duombaze!AZ389="",0,INDEX(DU!I:I,MATCH(Duombaze!AZ389,DU!A:A,0),1))+IF(Duombaze!BA389="",0,INDEX(DU!I:I,MATCH(Duombaze!BA389,DU!A:A,0),1))+IF(Duombaze!BB389="",0,INDEX(DU!I:I,MATCH(Duombaze!BB389,DU!A:A,0),1))</f>
        <v>0</v>
      </c>
      <c r="BD389" s="640">
        <f>IF(Duombaze!AT389="",0,INDEX(DU!K:K,MATCH(Duombaze!AT389,DU!A:A,0),1))+IF(Duombaze!AU389="",0,INDEX(DU!K:K,MATCH(Duombaze!AU389,DU!A:A,0),1))+IF(Duombaze!AV389="",0,INDEX(DU!K:K,MATCH(Duombaze!AV389,DU!A:A,0),1))+IF(Duombaze!AW389="",0,INDEX(DU!K:K,MATCH(Duombaze!AW389,DU!A:A,0),1))+IF(Duombaze!AX389="",0,INDEX(DU!K:K,MATCH(Duombaze!AX389,DU!A:A,0),1))+IF(Duombaze!AY389="",0,INDEX(DU!K:K,MATCH(Duombaze!AY389,DU!A:A,0),1))+IF(Duombaze!AZ389="",0,INDEX(DU!K:K,MATCH(Duombaze!AZ389,DU!A:A,0),1))+IF(Duombaze!BA389="",0,INDEX(DU!K:K,MATCH(Duombaze!BA389,DU!A:A,0),1))+IF(Duombaze!BB389="",0,INDEX(DU!K:K,MATCH(Duombaze!BB389,DU!A:A,0),1))</f>
        <v>0</v>
      </c>
      <c r="BE389" s="6"/>
      <c r="BF389" s="6"/>
      <c r="BG389" s="66"/>
      <c r="BH389" s="4" t="str">
        <f t="shared" si="187"/>
        <v/>
      </c>
      <c r="BI389" s="6"/>
      <c r="BJ389" s="643"/>
      <c r="BK389" s="643"/>
      <c r="BL389" s="643"/>
      <c r="BM389" s="643">
        <f>IF(Duombaze!BJ389="",0,INDEX(DU!I:I,MATCH(Duombaze!BJ389,DU!A:A,0),1))+IF(Duombaze!BK389="",0,INDEX(DU!I:I,MATCH(Duombaze!BK389,DU!A:A,0),1))+IF(Duombaze!BL389="",0,INDEX(DU!I:I,MATCH(Duombaze!BL389,DU!A:A,0),1))</f>
        <v>0</v>
      </c>
      <c r="BN389" s="640">
        <f>IF(Duombaze!BJ389="",0,INDEX(DU!K:K,MATCH(Duombaze!BJ389,DU!A:A,0),1))+IF(Duombaze!BK389="",0,INDEX(DU!K:K,MATCH(Duombaze!BK389,DU!A:A,0),1))+IF(Duombaze!BL389="",0,INDEX(DU!K:K,MATCH(Duombaze!BL389,DU!A:A,0),1))</f>
        <v>0</v>
      </c>
      <c r="BO389" s="6"/>
      <c r="BP389" s="6"/>
      <c r="BQ389" s="6"/>
      <c r="BR389" s="6" t="str">
        <f t="shared" si="183"/>
        <v/>
      </c>
      <c r="BS389" s="6"/>
      <c r="BT389" s="6"/>
      <c r="BU389" s="6"/>
      <c r="BV389" s="6"/>
      <c r="BW389" s="6">
        <f>IF(Duombaze!BT389="",0,INDEX(DU!I:I,MATCH(Duombaze!BT389,DU!A:A,0),1))+IF(Duombaze!BU389="",0,INDEX(DU!I:I,MATCH(Duombaze!BU389,DU!A:A,0),1))+IF(Duombaze!BV389="",0,INDEX(DU!I:I,MATCH(Duombaze!BV389,DU!A:A,0),1))</f>
        <v>0</v>
      </c>
      <c r="BX389" s="6">
        <f>IF(Duombaze!BT389="",0,INDEX(DU!K:K,MATCH(Duombaze!BT389,DU!A:A,0),1))+IF(Duombaze!BU389="",0,INDEX(DU!K:K,MATCH(Duombaze!BU389,DU!A:A,0),1))+IF(Duombaze!BV389="",0,INDEX(DU!K:K,MATCH(Duombaze!BV389,DU!A:A,0),1))</f>
        <v>0</v>
      </c>
      <c r="BY389" s="6"/>
      <c r="BZ389" s="6"/>
      <c r="CA389" s="6"/>
      <c r="CB389" s="6" t="str">
        <f t="shared" si="181"/>
        <v/>
      </c>
      <c r="CC389" s="6"/>
      <c r="CD389" s="6">
        <f>IF(Duombaze!CC389="",0,INDEX(DU!I:I,MATCH(Duombaze!CC389,DU!A:A,0),1))</f>
        <v>0</v>
      </c>
      <c r="CE389" s="4">
        <f>IF(Duombaze!CC389="",0,INDEX(DU!K:K,MATCH(Duombaze!CC389,DU!A:A,0),1))</f>
        <v>0</v>
      </c>
      <c r="CF389" s="6"/>
      <c r="CG389" s="6"/>
      <c r="CH389" s="6"/>
      <c r="CI389" s="4" t="str">
        <f t="shared" si="172"/>
        <v/>
      </c>
      <c r="CJ389" s="6"/>
      <c r="CK389" s="6">
        <f>IF(Duombaze!CJ389="",0,INDEX(DU!I:I,MATCH(Duombaze!CJ389,DU!A:A,0),1))</f>
        <v>0</v>
      </c>
      <c r="CL389" s="4">
        <f>IF(Duombaze!CJ389="",0,INDEX(DU!K:K,MATCH(Duombaze!CJ389,DU!A:A,0),1))</f>
        <v>0</v>
      </c>
      <c r="CM389" s="6"/>
      <c r="CN389" s="6"/>
      <c r="CO389" s="6"/>
      <c r="CP389" s="4" t="str">
        <f t="shared" si="173"/>
        <v/>
      </c>
      <c r="CQ389" s="6"/>
      <c r="CR389" s="643"/>
      <c r="CS389" s="643"/>
      <c r="CT389" s="643">
        <f>IF(Duombaze!CR389="",0,INDEX(DU!I:I,MATCH(Duombaze!CR389,DU!A:A,0),1))+IF(Duombaze!CS389="",0,INDEX(DU!I:I,MATCH(Duombaze!CS389,DU!A:A,0),1))</f>
        <v>0</v>
      </c>
      <c r="CU389" s="6">
        <f>IF(Duombaze!CR389="",0,INDEX(DU!K:K,MATCH(Duombaze!CR389,DU!A:A,0),1))+IF(Duombaze!CS389="",0,INDEX(DU!K:K,MATCH(Duombaze!CS389,DU!A:A,0),1))</f>
        <v>0</v>
      </c>
      <c r="CV389" s="6"/>
      <c r="CW389" s="6"/>
      <c r="CX389" s="6"/>
      <c r="CY389" s="4" t="str">
        <f t="shared" si="180"/>
        <v/>
      </c>
      <c r="CZ389" s="6"/>
      <c r="DA389" s="674"/>
      <c r="DB389" s="674"/>
      <c r="DC389" s="674">
        <f>IF(Duombaze!DA389="",0,INDEX(DU!I:I,MATCH(Duombaze!DA389,DU!A:A,0),1))+IF(Duombaze!DB389="",0,INDEX(DU!I:I,MATCH(Duombaze!DB389,DU!A:A,0),1))</f>
        <v>0</v>
      </c>
      <c r="DD389" s="6">
        <f>IF(Duombaze!DA389="",0,INDEX(DU!K:K,MATCH(Duombaze!DA389,DU!A:A,0),1))+IF(Duombaze!DB389="",0,INDEX(DU!K:K,MATCH(Duombaze!DB389,DU!A:A,0),1))</f>
        <v>0</v>
      </c>
      <c r="DE389" s="6"/>
      <c r="DF389" s="6"/>
      <c r="DG389" s="6"/>
      <c r="DH389" s="6" t="str">
        <f t="shared" si="174"/>
        <v/>
      </c>
      <c r="DI389" s="6"/>
      <c r="DJ389" s="674"/>
      <c r="DK389" s="679"/>
      <c r="DL389" s="679">
        <f>IF(Duombaze!DJ389="",0,INDEX(DU!I:I,MATCH(Duombaze!DJ389,DU!A:A,0),1))+IF(Duombaze!DK389="",0,INDEX(DU!I:I,MATCH(Duombaze!DK389,DU!A:A,0),1))</f>
        <v>0</v>
      </c>
      <c r="DM389" s="6">
        <f>IF(Duombaze!DJ389="",0,INDEX(DU!K:K,MATCH(Duombaze!DJ389,DU!A:A,0),1))+IF(Duombaze!DK389="",0,INDEX(DU!K:K,MATCH(Duombaze!DK389,DU!A:A,0),1))</f>
        <v>0</v>
      </c>
      <c r="DN389" s="48"/>
      <c r="DO389" s="48"/>
      <c r="DP389" s="48"/>
      <c r="DQ389" s="4" t="str">
        <f t="shared" si="175"/>
        <v/>
      </c>
      <c r="DR389" s="66"/>
      <c r="DS389" s="694"/>
      <c r="DT389" s="694"/>
      <c r="DU389" s="694"/>
      <c r="DV389" s="694"/>
      <c r="DW389" s="694">
        <f>IF(Duombaze!DS389="",0,INDEX(DU!I:I,MATCH(Duombaze!DS389,DU!A:A,0),1))+IF(Duombaze!DT389="",0,INDEX(DU!I:I,MATCH(Duombaze!DT389,DU!A:A,0),1))+IF(Duombaze!DU389="",0,INDEX(DU!I:I,MATCH(Duombaze!DU389,DU!A:A,0),1))+IF(Duombaze!DV389="",0,INDEX(DU!I:I,MATCH(Duombaze!DV389,DU!A:A,0),1))</f>
        <v>0</v>
      </c>
      <c r="DX389" s="640">
        <f>IF(Duombaze!DS389="",0,INDEX(DU!K:K,MATCH(Duombaze!DS389,DU!A:A,0),1))+IF(Duombaze!DT389="",0,INDEX(DU!K:K,MATCH(Duombaze!DT389,DU!A:A,0),1))+IF(Duombaze!DU389="",0,INDEX(DU!K:K,MATCH(Duombaze!DU389,DU!A:A,0),1))+IF(Duombaze!DV389="",0,INDEX(DU!K:KH,MATCH(Duombaze!DV389,DU!A:A,0),1))</f>
        <v>0</v>
      </c>
      <c r="DY389" s="66"/>
      <c r="DZ389" s="66"/>
      <c r="EA389" s="6"/>
      <c r="EB389" s="6" t="str">
        <f t="shared" si="160"/>
        <v/>
      </c>
      <c r="EC389" s="6"/>
      <c r="ED389" s="6">
        <f>IF(Duombaze!EC389="",0,INDEX(DU!I:I,MATCH(Duombaze!EC389,DU!A:A,0),1))</f>
        <v>0</v>
      </c>
      <c r="EE389" s="640">
        <f>IF(Duombaze!EC389="",0,INDEX(DU!K:K,MATCH(Duombaze!EC389,DU!A:A,0),1))</f>
        <v>0</v>
      </c>
      <c r="EF389" s="6"/>
      <c r="EG389" s="6"/>
      <c r="EH389" s="6"/>
      <c r="EI389" s="4" t="str">
        <f t="shared" si="186"/>
        <v/>
      </c>
      <c r="EJ389" s="6"/>
      <c r="EK389" s="674"/>
      <c r="EL389" s="674"/>
      <c r="EM389" s="674"/>
      <c r="EN389" s="674">
        <f>IF(Duombaze!EK389="",0,INDEX(DU!I:I,MATCH(Duombaze!EK389,DU!A:A,0),1))+IF(Duombaze!EL389="",0,INDEX(DU!I:I,MATCH(Duombaze!EL389,DU!A:A,0),1))+IF(Duombaze!EM389="",0,INDEX(DU!I:I,MATCH(Duombaze!EM389,DU!A:A,0),1))</f>
        <v>0</v>
      </c>
      <c r="EO389" s="6">
        <f>IF(Duombaze!EK389="",0,INDEX(DU!K:K,MATCH(Duombaze!EK389,DU!A:A,0),1))+IF(Duombaze!EL389="",0,INDEX(DU!K:K,MATCH(Duombaze!EL389,DU!A:A,0),1))+IF(Duombaze!EM389="",0,INDEX(DU!K:K,MATCH(Duombaze!EM389,DU!A:A,0),1))</f>
        <v>0</v>
      </c>
      <c r="EP389" s="6"/>
      <c r="EQ389" s="6"/>
      <c r="ER389" s="66"/>
      <c r="ES389" s="4" t="str">
        <f t="shared" si="161"/>
        <v/>
      </c>
      <c r="ET389" s="6"/>
      <c r="EU389" s="6"/>
      <c r="EV389" s="6"/>
      <c r="EW389" s="66"/>
      <c r="EX389" s="6" t="str">
        <f t="shared" si="184"/>
        <v/>
      </c>
      <c r="EY389" s="6"/>
      <c r="EZ389" s="674"/>
      <c r="FA389" s="674"/>
      <c r="FB389" s="674">
        <f>IF(Duombaze!EZ389="",0,INDEX(DU!I:I,MATCH(Duombaze!EZ389,DU!A:A,0),1))+IF(Duombaze!FA389="",0,INDEX(DU!I:I,MATCH(Duombaze!FA389,DU!A:A,0),1))</f>
        <v>0</v>
      </c>
      <c r="FC389" s="6">
        <f>IF(Duombaze!EZ389="",0,INDEX(DU!K:K,MATCH(Duombaze!EZ389,DU!A:A,0),1))+IF(Duombaze!FA389="",0,INDEX(DU!K:K,MATCH(Duombaze!FA389,DU!A:A,0),1))</f>
        <v>0</v>
      </c>
      <c r="FD389" s="6"/>
      <c r="FE389" s="6"/>
      <c r="FF389" s="6"/>
      <c r="FG389" s="6"/>
      <c r="FH389" s="66"/>
      <c r="FI389" s="179"/>
      <c r="FJ389" s="179"/>
      <c r="FK389" s="4"/>
      <c r="FL389" s="14"/>
      <c r="FM389" s="673"/>
      <c r="FN389" s="673"/>
      <c r="FO389" s="673"/>
      <c r="FP389" s="673"/>
      <c r="FQ389" s="673">
        <f>IF(Duombaze!FM389="",0,INDEX(DU!I:I,MATCH(Duombaze!FM389,DU!A:A,0),1))+IF(Duombaze!FN389="",0,INDEX(DU!I:I,MATCH(Duombaze!FN389,DU!A:A,0),1))+IF(Duombaze!FO389="",0,INDEX(DU!I:I,MATCH(Duombaze!FO389,DU!A:A,0),1))+IF(Duombaze!FP389="",0,INDEX(DU!I:I,MATCH(Duombaze!FP389,DU!A:A,0),1))</f>
        <v>0</v>
      </c>
      <c r="FR389" s="671">
        <f>IF(Duombaze!FM389="",0,INDEX(DU!K:K,MATCH(Duombaze!FM389,DU!A:A,0),1))+IF(Duombaze!FN389="",0,INDEX(DU!K:K,MATCH(Duombaze!FN389,DU!A:A,0),1))+IF(Duombaze!FO389="",0,INDEX(DU!K:K,MATCH(Duombaze!FO389,DU!A:A,0),1))+IF(Duombaze!FP389="",0,INDEX(DU!K:K,MATCH(Duombaze!FP389,DU!A:A,0),1))</f>
        <v>0</v>
      </c>
    </row>
    <row r="390" spans="1:183" s="7" customFormat="1" ht="23.45" customHeight="1" x14ac:dyDescent="0.25">
      <c r="A390" s="42" t="s">
        <v>653</v>
      </c>
      <c r="B390" s="42" t="s">
        <v>791</v>
      </c>
      <c r="C390" s="12" t="s">
        <v>515</v>
      </c>
      <c r="D390" s="6"/>
      <c r="E390" s="4" t="str">
        <f t="shared" si="177"/>
        <v/>
      </c>
      <c r="F390" s="6"/>
      <c r="G390" s="643"/>
      <c r="H390" s="643"/>
      <c r="I390" s="643"/>
      <c r="J390" s="643"/>
      <c r="K390" s="643"/>
      <c r="L390" s="643"/>
      <c r="M390" s="643"/>
      <c r="N390" s="643"/>
      <c r="O390" s="643"/>
      <c r="P390" s="643">
        <f>IF(Duombaze!G390="",0,INDEX(DU!I:I,MATCH(Duombaze!G390,DU!A:A,0),1))+IF(Duombaze!H390="",0,INDEX(DU!I:I,MATCH(Duombaze!H390,DU!A:A,0),1))+IF(Duombaze!I390="",0,INDEX(DU!I:I,MATCH(Duombaze!I390,DU!A:A,0),1))+IF(Duombaze!J390="",0,INDEX(DU!I:I,MATCH(Duombaze!J390,DU!A:A,0),1))+IF(Duombaze!K390="",0,INDEX(DU!I:I,MATCH(Duombaze!K390,DU!A:A,0),1))+IF(Duombaze!L390="",0,INDEX(DU!I:I,MATCH(Duombaze!L390,DU!A:A,0),1))+IF(Duombaze!M390="",0,INDEX(DU!I:I,MATCH(Duombaze!M390,DU!A:A,0),1))+IF(Duombaze!N390="",0,INDEX(DU!I:I,MATCH(Duombaze!N390,DU!A:A,0),1))+IF(Duombaze!O390="",0,INDEX(DU!I:I,MATCH(Duombaze!O390,DU!A:A,0),1))</f>
        <v>0</v>
      </c>
      <c r="Q390" s="640">
        <f>IF(Duombaze!G390="",0,INDEX(DU!K:K,MATCH(Duombaze!G390,DU!A:A,0),1))+IF(Duombaze!H390="",0,INDEX(DU!K:K,MATCH(Duombaze!H390,DU!A:A,0),1))+IF(Duombaze!I390="",0,INDEX(DU!K:K,MATCH(Duombaze!I390,DU!A:A,0),1))+IF(Duombaze!J390="",0,INDEX(DU!K:K,MATCH(Duombaze!J390,DU!A:A,0),1))+IF(Duombaze!K390="",0,INDEX(DU!K:K,MATCH(Duombaze!K390,DU!A:A,0),1))+IF(Duombaze!L390="",0,INDEX(DU!K:K,MATCH(Duombaze!L390,DU!A:A,0),1))+IF(Duombaze!M390="",0,INDEX(DU!K:K,MATCH(Duombaze!M390,DU!A:A,0),1))+IF(Duombaze!N390="",0,INDEX(DU!K:K,MATCH(Duombaze!N390,DU!A:A,0),1))+IF(Duombaze!O390="",0,INDEX(DU!K:K,MATCH(Duombaze!O390,DU!A:A,0),1))</f>
        <v>0</v>
      </c>
      <c r="R390" s="6"/>
      <c r="S390" s="48"/>
      <c r="T390" s="883"/>
      <c r="U390" s="4">
        <f>IF(Duombaze!T390="",0,INDEX(DU!I:I,MATCH(Duombaze!T390,DU!A:A,0),1))</f>
        <v>0</v>
      </c>
      <c r="V390" s="4">
        <f>IF(Duombaze!T390="",0,INDEX(DU!K:K,MATCH(Duombaze!T390,DU!A:A,0),1))</f>
        <v>0</v>
      </c>
      <c r="W390" s="6"/>
      <c r="X390" s="6"/>
      <c r="Y390" s="858"/>
      <c r="Z390" s="66"/>
      <c r="AA390" s="4" t="str">
        <f t="shared" si="185"/>
        <v/>
      </c>
      <c r="AB390" s="6"/>
      <c r="AC390" s="6">
        <f>IF(Duombaze!AB390="",0,INDEX(DU!I:I,MATCH(Duombaze!AB390,DU!A:A,0),1))</f>
        <v>0</v>
      </c>
      <c r="AD390" s="2">
        <f>IF(Duombaze!AB390="",0,INDEX(DU!K:K,MATCH(Duombaze!AB390,DU!A:A,0),1))</f>
        <v>0</v>
      </c>
      <c r="AE390" s="6"/>
      <c r="AF390" s="6"/>
      <c r="AG390" s="6"/>
      <c r="AH390" s="4" t="str">
        <f t="shared" si="166"/>
        <v/>
      </c>
      <c r="AI390" s="6"/>
      <c r="AJ390" s="643"/>
      <c r="AK390" s="643"/>
      <c r="AL390" s="643"/>
      <c r="AM390" s="643">
        <f>IF(Duombaze!AJ390="",0,INDEX(DU!I:I,MATCH(Duombaze!AJ390,DU!A:A,0),1))+IF(Duombaze!AK390="",0,INDEX(DU!I:I,MATCH(Duombaze!AK390,DU!A:A,0),1))+IF(Duombaze!AL390="",0,INDEX(DU!I:I,MATCH(Duombaze!AL390,DU!A:A,0),1))</f>
        <v>0</v>
      </c>
      <c r="AN390" s="643">
        <f>IF(Duombaze!AJ390="",0,INDEX(DU!K:K,MATCH(Duombaze!AJ390,DU!A:A,0),1))+IF(Duombaze!AK390="",0,INDEX(DU!K:K,MATCH(Duombaze!AK390,DU!A:A,0),1))+IF(Duombaze!AL390="",0,INDEX(DU!K:K,MATCH(Duombaze!AL390,DU!A:A,0),1))</f>
        <v>0</v>
      </c>
      <c r="AO390" s="6"/>
      <c r="AP390" s="6"/>
      <c r="AQ390" s="6"/>
      <c r="AR390" s="4" t="str">
        <f t="shared" si="170"/>
        <v/>
      </c>
      <c r="AS390" s="6"/>
      <c r="AT390" s="643"/>
      <c r="AU390" s="643"/>
      <c r="AV390" s="643"/>
      <c r="AW390" s="643"/>
      <c r="AX390" s="643"/>
      <c r="AY390" s="643"/>
      <c r="AZ390" s="643"/>
      <c r="BA390" s="643"/>
      <c r="BB390" s="643"/>
      <c r="BC390" s="643">
        <f>IF(Duombaze!AT390="",0,INDEX(DU!I:I,MATCH(Duombaze!AT390,DU!A:A,0),1))+IF(Duombaze!AU390="",0,INDEX(DU!I:I,MATCH(Duombaze!AU390,DU!A:A,0),1))+IF(Duombaze!AV390="",0,INDEX(DU!I:I,MATCH(Duombaze!AV390,DU!A:A,0),1))+IF(Duombaze!AW390="",0,INDEX(DU!I:I,MATCH(Duombaze!AW390,DU!A:A,0),1))+IF(Duombaze!AX390="",0,INDEX(DU!I:I,MATCH(Duombaze!AX390,DU!A:A,0),1))+IF(Duombaze!AY390="",0,INDEX(DU!I:I,MATCH(Duombaze!AY390,DU!A:A,0),1))+IF(Duombaze!AZ390="",0,INDEX(DU!I:I,MATCH(Duombaze!AZ390,DU!A:A,0),1))+IF(Duombaze!BA390="",0,INDEX(DU!I:I,MATCH(Duombaze!BA390,DU!A:A,0),1))+IF(Duombaze!BB390="",0,INDEX(DU!I:I,MATCH(Duombaze!BB390,DU!A:A,0),1))</f>
        <v>0</v>
      </c>
      <c r="BD390" s="640">
        <f>IF(Duombaze!AT390="",0,INDEX(DU!K:K,MATCH(Duombaze!AT390,DU!A:A,0),1))+IF(Duombaze!AU390="",0,INDEX(DU!K:K,MATCH(Duombaze!AU390,DU!A:A,0),1))+IF(Duombaze!AV390="",0,INDEX(DU!K:K,MATCH(Duombaze!AV390,DU!A:A,0),1))+IF(Duombaze!AW390="",0,INDEX(DU!K:K,MATCH(Duombaze!AW390,DU!A:A,0),1))+IF(Duombaze!AX390="",0,INDEX(DU!K:K,MATCH(Duombaze!AX390,DU!A:A,0),1))+IF(Duombaze!AY390="",0,INDEX(DU!K:K,MATCH(Duombaze!AY390,DU!A:A,0),1))+IF(Duombaze!AZ390="",0,INDEX(DU!K:K,MATCH(Duombaze!AZ390,DU!A:A,0),1))+IF(Duombaze!BA390="",0,INDEX(DU!K:K,MATCH(Duombaze!BA390,DU!A:A,0),1))+IF(Duombaze!BB390="",0,INDEX(DU!K:K,MATCH(Duombaze!BB390,DU!A:A,0),1))</f>
        <v>0</v>
      </c>
      <c r="BE390" s="6"/>
      <c r="BF390" s="6"/>
      <c r="BG390" s="66"/>
      <c r="BH390" s="4" t="str">
        <f t="shared" si="187"/>
        <v/>
      </c>
      <c r="BI390" s="6"/>
      <c r="BJ390" s="643"/>
      <c r="BK390" s="643"/>
      <c r="BL390" s="643"/>
      <c r="BM390" s="643">
        <f>IF(Duombaze!BJ390="",0,INDEX(DU!I:I,MATCH(Duombaze!BJ390,DU!A:A,0),1))+IF(Duombaze!BK390="",0,INDEX(DU!I:I,MATCH(Duombaze!BK390,DU!A:A,0),1))+IF(Duombaze!BL390="",0,INDEX(DU!I:I,MATCH(Duombaze!BL390,DU!A:A,0),1))</f>
        <v>0</v>
      </c>
      <c r="BN390" s="640">
        <f>IF(Duombaze!BJ390="",0,INDEX(DU!K:K,MATCH(Duombaze!BJ390,DU!A:A,0),1))+IF(Duombaze!BK390="",0,INDEX(DU!K:K,MATCH(Duombaze!BK390,DU!A:A,0),1))+IF(Duombaze!BL390="",0,INDEX(DU!K:K,MATCH(Duombaze!BL390,DU!A:A,0),1))</f>
        <v>0</v>
      </c>
      <c r="BO390" s="6"/>
      <c r="BP390" s="6"/>
      <c r="BQ390" s="6"/>
      <c r="BR390" s="6" t="str">
        <f t="shared" si="183"/>
        <v/>
      </c>
      <c r="BS390" s="6"/>
      <c r="BT390" s="6"/>
      <c r="BU390" s="6"/>
      <c r="BV390" s="6"/>
      <c r="BW390" s="6">
        <f>IF(Duombaze!BT390="",0,INDEX(DU!I:I,MATCH(Duombaze!BT390,DU!A:A,0),1))+IF(Duombaze!BU390="",0,INDEX(DU!I:I,MATCH(Duombaze!BU390,DU!A:A,0),1))+IF(Duombaze!BV390="",0,INDEX(DU!I:I,MATCH(Duombaze!BV390,DU!A:A,0),1))</f>
        <v>0</v>
      </c>
      <c r="BX390" s="6">
        <f>IF(Duombaze!BT390="",0,INDEX(DU!K:K,MATCH(Duombaze!BT390,DU!A:A,0),1))+IF(Duombaze!BU390="",0,INDEX(DU!K:K,MATCH(Duombaze!BU390,DU!A:A,0),1))+IF(Duombaze!BV390="",0,INDEX(DU!K:K,MATCH(Duombaze!BV390,DU!A:A,0),1))</f>
        <v>0</v>
      </c>
      <c r="BY390" s="6"/>
      <c r="BZ390" s="6"/>
      <c r="CA390" s="6"/>
      <c r="CB390" s="6" t="str">
        <f t="shared" si="181"/>
        <v/>
      </c>
      <c r="CC390" s="6"/>
      <c r="CD390" s="6">
        <f>IF(Duombaze!CC390="",0,INDEX(DU!I:I,MATCH(Duombaze!CC390,DU!A:A,0),1))</f>
        <v>0</v>
      </c>
      <c r="CE390" s="4">
        <f>IF(Duombaze!CC390="",0,INDEX(DU!K:K,MATCH(Duombaze!CC390,DU!A:A,0),1))</f>
        <v>0</v>
      </c>
      <c r="CF390" s="6"/>
      <c r="CG390" s="6"/>
      <c r="CH390" s="6"/>
      <c r="CI390" s="4" t="str">
        <f t="shared" si="172"/>
        <v/>
      </c>
      <c r="CJ390" s="6"/>
      <c r="CK390" s="6">
        <f>IF(Duombaze!CJ390="",0,INDEX(DU!I:I,MATCH(Duombaze!CJ390,DU!A:A,0),1))</f>
        <v>0</v>
      </c>
      <c r="CL390" s="4">
        <f>IF(Duombaze!CJ390="",0,INDEX(DU!K:K,MATCH(Duombaze!CJ390,DU!A:A,0),1))</f>
        <v>0</v>
      </c>
      <c r="CM390" s="6"/>
      <c r="CN390" s="6"/>
      <c r="CO390" s="6"/>
      <c r="CP390" s="4" t="str">
        <f t="shared" si="173"/>
        <v/>
      </c>
      <c r="CQ390" s="6"/>
      <c r="CR390" s="643"/>
      <c r="CS390" s="643"/>
      <c r="CT390" s="643">
        <f>IF(Duombaze!CR390="",0,INDEX(DU!I:I,MATCH(Duombaze!CR390,DU!A:A,0),1))+IF(Duombaze!CS390="",0,INDEX(DU!I:I,MATCH(Duombaze!CS390,DU!A:A,0),1))</f>
        <v>0</v>
      </c>
      <c r="CU390" s="6">
        <f>IF(Duombaze!CR390="",0,INDEX(DU!K:K,MATCH(Duombaze!CR390,DU!A:A,0),1))+IF(Duombaze!CS390="",0,INDEX(DU!K:K,MATCH(Duombaze!CS390,DU!A:A,0),1))</f>
        <v>0</v>
      </c>
      <c r="CV390" s="6"/>
      <c r="CW390" s="6"/>
      <c r="CX390" s="6"/>
      <c r="CY390" s="4" t="str">
        <f t="shared" si="180"/>
        <v/>
      </c>
      <c r="CZ390" s="6"/>
      <c r="DA390" s="674"/>
      <c r="DB390" s="674"/>
      <c r="DC390" s="674">
        <f>IF(Duombaze!DA390="",0,INDEX(DU!I:I,MATCH(Duombaze!DA390,DU!A:A,0),1))+IF(Duombaze!DB390="",0,INDEX(DU!I:I,MATCH(Duombaze!DB390,DU!A:A,0),1))</f>
        <v>0</v>
      </c>
      <c r="DD390" s="6">
        <f>IF(Duombaze!DA390="",0,INDEX(DU!K:K,MATCH(Duombaze!DA390,DU!A:A,0),1))+IF(Duombaze!DB390="",0,INDEX(DU!K:K,MATCH(Duombaze!DB390,DU!A:A,0),1))</f>
        <v>0</v>
      </c>
      <c r="DE390" s="6"/>
      <c r="DF390" s="6"/>
      <c r="DG390" s="6"/>
      <c r="DH390" s="6" t="str">
        <f t="shared" si="174"/>
        <v/>
      </c>
      <c r="DI390" s="6"/>
      <c r="DJ390" s="674"/>
      <c r="DK390" s="679"/>
      <c r="DL390" s="679">
        <f>IF(Duombaze!DJ390="",0,INDEX(DU!I:I,MATCH(Duombaze!DJ390,DU!A:A,0),1))+IF(Duombaze!DK390="",0,INDEX(DU!I:I,MATCH(Duombaze!DK390,DU!A:A,0),1))</f>
        <v>0</v>
      </c>
      <c r="DM390" s="6">
        <f>IF(Duombaze!DJ390="",0,INDEX(DU!K:K,MATCH(Duombaze!DJ390,DU!A:A,0),1))+IF(Duombaze!DK390="",0,INDEX(DU!K:K,MATCH(Duombaze!DK390,DU!A:A,0),1))</f>
        <v>0</v>
      </c>
      <c r="DN390" s="48"/>
      <c r="DO390" s="48"/>
      <c r="DP390" s="48"/>
      <c r="DQ390" s="4" t="str">
        <f t="shared" si="175"/>
        <v/>
      </c>
      <c r="DR390" s="66"/>
      <c r="DS390" s="694"/>
      <c r="DT390" s="694"/>
      <c r="DU390" s="694"/>
      <c r="DV390" s="694"/>
      <c r="DW390" s="694">
        <f>IF(Duombaze!DS390="",0,INDEX(DU!I:I,MATCH(Duombaze!DS390,DU!A:A,0),1))+IF(Duombaze!DT390="",0,INDEX(DU!I:I,MATCH(Duombaze!DT390,DU!A:A,0),1))+IF(Duombaze!DU390="",0,INDEX(DU!I:I,MATCH(Duombaze!DU390,DU!A:A,0),1))+IF(Duombaze!DV390="",0,INDEX(DU!I:I,MATCH(Duombaze!DV390,DU!A:A,0),1))</f>
        <v>0</v>
      </c>
      <c r="DX390" s="640">
        <f>IF(Duombaze!DS390="",0,INDEX(DU!K:K,MATCH(Duombaze!DS390,DU!A:A,0),1))+IF(Duombaze!DT390="",0,INDEX(DU!K:K,MATCH(Duombaze!DT390,DU!A:A,0),1))+IF(Duombaze!DU390="",0,INDEX(DU!K:K,MATCH(Duombaze!DU390,DU!A:A,0),1))+IF(Duombaze!DV390="",0,INDEX(DU!K:KH,MATCH(Duombaze!DV390,DU!A:A,0),1))</f>
        <v>0</v>
      </c>
      <c r="DY390" s="66"/>
      <c r="DZ390" s="66"/>
      <c r="EA390" s="6"/>
      <c r="EB390" s="6" t="str">
        <f t="shared" si="160"/>
        <v/>
      </c>
      <c r="EC390" s="6"/>
      <c r="ED390" s="6">
        <f>IF(Duombaze!EC390="",0,INDEX(DU!I:I,MATCH(Duombaze!EC390,DU!A:A,0),1))</f>
        <v>0</v>
      </c>
      <c r="EE390" s="640">
        <f>IF(Duombaze!EC390="",0,INDEX(DU!K:K,MATCH(Duombaze!EC390,DU!A:A,0),1))</f>
        <v>0</v>
      </c>
      <c r="EF390" s="6"/>
      <c r="EG390" s="6"/>
      <c r="EH390" s="6"/>
      <c r="EI390" s="4" t="str">
        <f t="shared" si="186"/>
        <v/>
      </c>
      <c r="EJ390" s="6"/>
      <c r="EK390" s="674"/>
      <c r="EL390" s="674"/>
      <c r="EM390" s="674"/>
      <c r="EN390" s="674">
        <f>IF(Duombaze!EK390="",0,INDEX(DU!I:I,MATCH(Duombaze!EK390,DU!A:A,0),1))+IF(Duombaze!EL390="",0,INDEX(DU!I:I,MATCH(Duombaze!EL390,DU!A:A,0),1))+IF(Duombaze!EM390="",0,INDEX(DU!I:I,MATCH(Duombaze!EM390,DU!A:A,0),1))</f>
        <v>0</v>
      </c>
      <c r="EO390" s="6">
        <f>IF(Duombaze!EK390="",0,INDEX(DU!K:K,MATCH(Duombaze!EK390,DU!A:A,0),1))+IF(Duombaze!EL390="",0,INDEX(DU!K:K,MATCH(Duombaze!EL390,DU!A:A,0),1))+IF(Duombaze!EM390="",0,INDEX(DU!K:K,MATCH(Duombaze!EM390,DU!A:A,0),1))</f>
        <v>0</v>
      </c>
      <c r="EP390" s="6"/>
      <c r="EQ390" s="6"/>
      <c r="ER390" s="66"/>
      <c r="ES390" s="4" t="str">
        <f t="shared" si="161"/>
        <v/>
      </c>
      <c r="ET390" s="6"/>
      <c r="EU390" s="6"/>
      <c r="EV390" s="6"/>
      <c r="EW390" s="66"/>
      <c r="EX390" s="6" t="str">
        <f t="shared" si="184"/>
        <v/>
      </c>
      <c r="EY390" s="6"/>
      <c r="EZ390" s="674"/>
      <c r="FA390" s="674"/>
      <c r="FB390" s="674">
        <f>IF(Duombaze!EZ390="",0,INDEX(DU!I:I,MATCH(Duombaze!EZ390,DU!A:A,0),1))+IF(Duombaze!FA390="",0,INDEX(DU!I:I,MATCH(Duombaze!FA390,DU!A:A,0),1))</f>
        <v>0</v>
      </c>
      <c r="FC390" s="6">
        <f>IF(Duombaze!EZ390="",0,INDEX(DU!K:K,MATCH(Duombaze!EZ390,DU!A:A,0),1))+IF(Duombaze!FA390="",0,INDEX(DU!K:K,MATCH(Duombaze!FA390,DU!A:A,0),1))</f>
        <v>0</v>
      </c>
      <c r="FD390" s="6"/>
      <c r="FE390" s="6"/>
      <c r="FF390" s="6"/>
      <c r="FG390" s="6"/>
      <c r="FH390" s="66"/>
      <c r="FI390" s="179"/>
      <c r="FJ390" s="179"/>
      <c r="FK390" s="4"/>
      <c r="FL390" s="14"/>
      <c r="FM390" s="673"/>
      <c r="FN390" s="673"/>
      <c r="FO390" s="673"/>
      <c r="FP390" s="673"/>
      <c r="FQ390" s="673">
        <f>IF(Duombaze!FM390="",0,INDEX(DU!I:I,MATCH(Duombaze!FM390,DU!A:A,0),1))+IF(Duombaze!FN390="",0,INDEX(DU!I:I,MATCH(Duombaze!FN390,DU!A:A,0),1))+IF(Duombaze!FO390="",0,INDEX(DU!I:I,MATCH(Duombaze!FO390,DU!A:A,0),1))+IF(Duombaze!FP390="",0,INDEX(DU!I:I,MATCH(Duombaze!FP390,DU!A:A,0),1))</f>
        <v>0</v>
      </c>
      <c r="FR390" s="671">
        <f>IF(Duombaze!FM390="",0,INDEX(DU!K:K,MATCH(Duombaze!FM390,DU!A:A,0),1))+IF(Duombaze!FN390="",0,INDEX(DU!K:K,MATCH(Duombaze!FN390,DU!A:A,0),1))+IF(Duombaze!FO390="",0,INDEX(DU!K:K,MATCH(Duombaze!FO390,DU!A:A,0),1))+IF(Duombaze!FP390="",0,INDEX(DU!K:K,MATCH(Duombaze!FP390,DU!A:A,0),1))</f>
        <v>0</v>
      </c>
    </row>
    <row r="391" spans="1:183" s="96" customFormat="1" ht="23.45" customHeight="1" x14ac:dyDescent="0.25">
      <c r="A391" s="92"/>
      <c r="B391" s="92"/>
      <c r="C391" s="93" t="s">
        <v>31</v>
      </c>
      <c r="D391" s="94"/>
      <c r="E391" s="94"/>
      <c r="F391" s="94"/>
      <c r="G391" s="94"/>
      <c r="H391" s="94"/>
      <c r="I391" s="94"/>
      <c r="J391" s="94"/>
      <c r="K391" s="94"/>
      <c r="L391" s="94"/>
      <c r="M391" s="94"/>
      <c r="N391" s="94"/>
      <c r="O391" s="94"/>
      <c r="P391" s="94"/>
      <c r="Q391" s="94"/>
      <c r="R391" s="94"/>
      <c r="S391" s="95"/>
      <c r="T391" s="891"/>
      <c r="U391" s="891"/>
      <c r="V391" s="891"/>
      <c r="W391" s="94"/>
      <c r="X391" s="94"/>
      <c r="Y391" s="872"/>
      <c r="Z391" s="850"/>
      <c r="AA391" s="94"/>
      <c r="AB391" s="94"/>
      <c r="AC391" s="94"/>
      <c r="AD391" s="94"/>
      <c r="AE391" s="94"/>
      <c r="AF391" s="94"/>
      <c r="AG391" s="94"/>
      <c r="AH391" s="94"/>
      <c r="AI391" s="94"/>
      <c r="AJ391" s="94"/>
      <c r="AK391" s="94"/>
      <c r="AL391" s="94"/>
      <c r="AM391" s="94"/>
      <c r="AN391" s="94"/>
      <c r="AO391" s="94"/>
      <c r="AP391" s="94"/>
      <c r="AQ391" s="94"/>
      <c r="AR391" s="94"/>
      <c r="AS391" s="94"/>
      <c r="AT391" s="94"/>
      <c r="AU391" s="94"/>
      <c r="AV391" s="94"/>
      <c r="AW391" s="94"/>
      <c r="AX391" s="94"/>
      <c r="AY391" s="94"/>
      <c r="AZ391" s="94"/>
      <c r="BA391" s="94"/>
      <c r="BB391" s="94"/>
      <c r="BC391" s="94"/>
      <c r="BD391" s="94"/>
      <c r="BE391" s="94"/>
      <c r="BF391" s="94"/>
      <c r="BG391" s="94"/>
      <c r="BH391" s="94"/>
      <c r="BI391" s="94"/>
      <c r="BJ391" s="94"/>
      <c r="BK391" s="94"/>
      <c r="BL391" s="94"/>
      <c r="BM391" s="94"/>
      <c r="BN391" s="94"/>
      <c r="BO391" s="94"/>
      <c r="BP391" s="94"/>
      <c r="BQ391" s="94"/>
      <c r="BR391" s="94"/>
      <c r="BS391" s="94"/>
      <c r="BT391" s="94"/>
      <c r="BU391" s="94"/>
      <c r="BV391" s="94"/>
      <c r="BW391" s="94"/>
      <c r="BX391" s="94"/>
      <c r="BY391" s="94"/>
      <c r="BZ391" s="94"/>
      <c r="CA391" s="94"/>
      <c r="CB391" s="94"/>
      <c r="CC391" s="94"/>
      <c r="CD391" s="94"/>
      <c r="CE391" s="94"/>
      <c r="CF391" s="94"/>
      <c r="CG391" s="94"/>
      <c r="CH391" s="94"/>
      <c r="CI391" s="94"/>
      <c r="CJ391" s="94"/>
      <c r="CK391" s="94"/>
      <c r="CL391" s="94"/>
      <c r="CM391" s="94"/>
      <c r="CN391" s="94"/>
      <c r="CO391" s="94"/>
      <c r="CP391" s="94"/>
      <c r="CQ391" s="94"/>
      <c r="CR391" s="94"/>
      <c r="CS391" s="94"/>
      <c r="CT391" s="94"/>
      <c r="CU391" s="94"/>
      <c r="CV391" s="94"/>
      <c r="CW391" s="94"/>
      <c r="CX391" s="94"/>
      <c r="CY391" s="94"/>
      <c r="CZ391" s="94"/>
      <c r="DA391" s="94"/>
      <c r="DB391" s="94"/>
      <c r="DC391" s="94"/>
      <c r="DD391" s="94"/>
      <c r="DE391" s="94"/>
      <c r="DF391" s="94"/>
      <c r="DG391" s="94"/>
      <c r="DH391" s="94"/>
      <c r="DI391" s="94"/>
      <c r="DJ391" s="94"/>
      <c r="DK391" s="94"/>
      <c r="DL391" s="94"/>
      <c r="DM391" s="94"/>
      <c r="DN391" s="94"/>
      <c r="DO391" s="94"/>
      <c r="DP391" s="94"/>
      <c r="DQ391" s="94"/>
      <c r="DR391" s="94"/>
      <c r="DS391" s="94"/>
      <c r="DT391" s="94"/>
      <c r="DU391" s="94"/>
      <c r="DV391" s="94"/>
      <c r="DW391" s="94"/>
      <c r="DX391" s="94"/>
      <c r="DY391" s="94"/>
      <c r="DZ391" s="94"/>
      <c r="EA391" s="94"/>
      <c r="EB391" s="94"/>
      <c r="EC391" s="94"/>
      <c r="ED391" s="94"/>
      <c r="EE391" s="94"/>
      <c r="EF391" s="94"/>
      <c r="EG391" s="94"/>
      <c r="EH391" s="94"/>
      <c r="EI391" s="94"/>
      <c r="EJ391" s="94"/>
      <c r="EK391" s="94"/>
      <c r="EL391" s="94"/>
      <c r="EM391" s="94"/>
      <c r="EN391" s="94"/>
      <c r="EO391" s="94"/>
      <c r="EP391" s="94"/>
      <c r="EQ391" s="94"/>
      <c r="ER391" s="94"/>
      <c r="ES391" s="94"/>
      <c r="ET391" s="94"/>
      <c r="EU391" s="94"/>
      <c r="EV391" s="94"/>
      <c r="EW391" s="94"/>
      <c r="EX391" s="94"/>
      <c r="EY391" s="94"/>
      <c r="EZ391" s="94"/>
      <c r="FA391" s="94"/>
      <c r="FB391" s="94"/>
      <c r="FC391" s="94"/>
      <c r="FD391" s="94"/>
      <c r="FE391" s="94"/>
      <c r="FF391" s="94"/>
      <c r="FG391" s="94"/>
      <c r="FH391" s="94"/>
      <c r="FI391" s="94"/>
      <c r="FJ391" s="94"/>
      <c r="FK391" s="94"/>
      <c r="FL391" s="94"/>
      <c r="FM391" s="94"/>
      <c r="FN391" s="94"/>
      <c r="FO391" s="94"/>
      <c r="FP391" s="94"/>
      <c r="FQ391" s="94"/>
      <c r="FR391" s="94"/>
      <c r="FS391" s="94"/>
      <c r="FT391" s="94"/>
      <c r="FU391" s="94"/>
      <c r="FV391" s="94"/>
      <c r="FW391" s="94"/>
      <c r="FX391" s="94"/>
      <c r="FY391" s="94"/>
      <c r="FZ391" s="94"/>
      <c r="GA391" s="94"/>
    </row>
    <row r="392" spans="1:183" s="20" customFormat="1" ht="23.45" customHeight="1" x14ac:dyDescent="0.25">
      <c r="A392" s="41">
        <v>0</v>
      </c>
      <c r="B392" s="41" t="s">
        <v>792</v>
      </c>
      <c r="C392" s="16" t="s">
        <v>32</v>
      </c>
      <c r="D392" s="19" t="s">
        <v>411</v>
      </c>
      <c r="E392" s="17" t="str">
        <f t="shared" si="177"/>
        <v>0 SPP6 Be pagrindo</v>
      </c>
      <c r="F392" s="19"/>
      <c r="G392" s="639"/>
      <c r="H392" s="639"/>
      <c r="I392" s="639"/>
      <c r="J392" s="639"/>
      <c r="K392" s="639"/>
      <c r="L392" s="639"/>
      <c r="M392" s="639"/>
      <c r="N392" s="639"/>
      <c r="O392" s="639"/>
      <c r="P392" s="639">
        <f>IF(Duombaze!G392="",0,INDEX(DU!I:I,MATCH(Duombaze!G392,DU!A:A,0),1))+IF(Duombaze!H392="",0,INDEX(DU!I:I,MATCH(Duombaze!H392,DU!A:A,0),1))+IF(Duombaze!I392="",0,INDEX(DU!I:I,MATCH(Duombaze!I392,DU!A:A,0),1))+IF(Duombaze!J392="",0,INDEX(DU!I:I,MATCH(Duombaze!J392,DU!A:A,0),1))+IF(Duombaze!K392="",0,INDEX(DU!I:I,MATCH(Duombaze!K392,DU!A:A,0),1))+IF(Duombaze!L392="",0,INDEX(DU!I:I,MATCH(Duombaze!L392,DU!A:A,0),1))+IF(Duombaze!M392="",0,INDEX(DU!I:I,MATCH(Duombaze!M392,DU!A:A,0),1))+IF(Duombaze!N392="",0,INDEX(DU!I:I,MATCH(Duombaze!N392,DU!A:A,0),1))+IF(Duombaze!O392="",0,INDEX(DU!I:I,MATCH(Duombaze!O392,DU!A:A,0),1))</f>
        <v>0</v>
      </c>
      <c r="Q392" s="638">
        <f>IF(Duombaze!G392="",0,INDEX(DU!K:K,MATCH(Duombaze!G392,DU!A:A,0),1))+IF(Duombaze!H392="",0,INDEX(DU!K:K,MATCH(Duombaze!H392,DU!A:A,0),1))+IF(Duombaze!I392="",0,INDEX(DU!K:K,MATCH(Duombaze!I392,DU!A:A,0),1))+IF(Duombaze!J392="",0,INDEX(DU!K:K,MATCH(Duombaze!J392,DU!A:A,0),1))+IF(Duombaze!K392="",0,INDEX(DU!K:K,MATCH(Duombaze!K392,DU!A:A,0),1))+IF(Duombaze!L392="",0,INDEX(DU!K:K,MATCH(Duombaze!L392,DU!A:A,0),1))+IF(Duombaze!M392="",0,INDEX(DU!K:K,MATCH(Duombaze!M392,DU!A:A,0),1))+IF(Duombaze!N392="",0,INDEX(DU!K:K,MATCH(Duombaze!N392,DU!A:A,0),1))+IF(Duombaze!O392="",0,INDEX(DU!K:K,MATCH(Duombaze!O392,DU!A:A,0),1))</f>
        <v>0</v>
      </c>
      <c r="R392" s="19"/>
      <c r="S392" s="52"/>
      <c r="T392" s="881"/>
      <c r="U392" s="17">
        <f>IF(Duombaze!T392="",0,INDEX(DU!I:I,MATCH(Duombaze!T392,DU!A:A,0),1))</f>
        <v>0</v>
      </c>
      <c r="V392" s="17">
        <f>IF(Duombaze!T392="",0,INDEX(DU!K:K,MATCH(Duombaze!T392,DU!A:A,0),1))</f>
        <v>0</v>
      </c>
      <c r="W392" s="19"/>
      <c r="X392" s="19"/>
      <c r="Y392" s="134"/>
      <c r="Z392" s="65" t="s">
        <v>416</v>
      </c>
      <c r="AA392" s="17" t="str">
        <f t="shared" si="185"/>
        <v>0 SPP6 Be grąžulo</v>
      </c>
      <c r="AB392" s="19"/>
      <c r="AC392" s="19">
        <f>IF(Duombaze!AB392="",0,INDEX(DU!I:I,MATCH(Duombaze!AB392,DU!A:A,0),1))</f>
        <v>0</v>
      </c>
      <c r="AD392" s="25">
        <f>IF(Duombaze!AB392="",0,INDEX(DU!K:K,MATCH(Duombaze!AB392,DU!A:A,0),1))</f>
        <v>0</v>
      </c>
      <c r="AE392" s="19"/>
      <c r="AF392" s="19"/>
      <c r="AG392" s="19" t="s">
        <v>420</v>
      </c>
      <c r="AH392" s="17" t="str">
        <f t="shared" si="166"/>
        <v>0 SPP6  Be bamperio</v>
      </c>
      <c r="AI392" s="19"/>
      <c r="AJ392" s="639"/>
      <c r="AK392" s="639"/>
      <c r="AL392" s="639"/>
      <c r="AM392" s="639">
        <f>IF(Duombaze!AJ392="",0,INDEX(DU!I:I,MATCH(Duombaze!AJ392,DU!A:A,0),1))+IF(Duombaze!AK392="",0,INDEX(DU!I:I,MATCH(Duombaze!AK392,DU!A:A,0),1))+IF(Duombaze!AL392="",0,INDEX(DU!I:I,MATCH(Duombaze!AL392,DU!A:A,0),1))</f>
        <v>0</v>
      </c>
      <c r="AN392" s="639">
        <f>IF(Duombaze!AJ392="",0,INDEX(DU!K:K,MATCH(Duombaze!AJ392,DU!A:A,0),1))+IF(Duombaze!AK392="",0,INDEX(DU!K:K,MATCH(Duombaze!AK392,DU!A:A,0),1))+IF(Duombaze!AL392="",0,INDEX(DU!K:K,MATCH(Duombaze!AL392,DU!A:A,0),1))</f>
        <v>0</v>
      </c>
      <c r="AO392" s="19"/>
      <c r="AP392" s="19"/>
      <c r="AQ392" s="19" t="s">
        <v>413</v>
      </c>
      <c r="AR392" s="17" t="str">
        <f t="shared" si="170"/>
        <v>0 SPP6 Be hidraulinės sistemos + be papildomo valdymo išvadų</v>
      </c>
      <c r="AS392" s="19"/>
      <c r="AT392" s="639"/>
      <c r="AU392" s="639"/>
      <c r="AV392" s="639"/>
      <c r="AW392" s="639"/>
      <c r="AX392" s="639"/>
      <c r="AY392" s="639"/>
      <c r="AZ392" s="639"/>
      <c r="BA392" s="639"/>
      <c r="BB392" s="639"/>
      <c r="BC392" s="639">
        <f>IF(Duombaze!AT392="",0,INDEX(DU!I:I,MATCH(Duombaze!AT392,DU!A:A,0),1))+IF(Duombaze!AU392="",0,INDEX(DU!I:I,MATCH(Duombaze!AU392,DU!A:A,0),1))+IF(Duombaze!AV392="",0,INDEX(DU!I:I,MATCH(Duombaze!AV392,DU!A:A,0),1))+IF(Duombaze!AW392="",0,INDEX(DU!I:I,MATCH(Duombaze!AW392,DU!A:A,0),1))+IF(Duombaze!AX392="",0,INDEX(DU!I:I,MATCH(Duombaze!AX392,DU!A:A,0),1))+IF(Duombaze!AY392="",0,INDEX(DU!I:I,MATCH(Duombaze!AY392,DU!A:A,0),1))+IF(Duombaze!AZ392="",0,INDEX(DU!I:I,MATCH(Duombaze!AZ392,DU!A:A,0),1))+IF(Duombaze!BA392="",0,INDEX(DU!I:I,MATCH(Duombaze!BA392,DU!A:A,0),1))+IF(Duombaze!BB392="",0,INDEX(DU!I:I,MATCH(Duombaze!BB392,DU!A:A,0),1))</f>
        <v>0</v>
      </c>
      <c r="BD392" s="638">
        <f>IF(Duombaze!AT392="",0,INDEX(DU!K:K,MATCH(Duombaze!AT392,DU!A:A,0),1))+IF(Duombaze!AU392="",0,INDEX(DU!K:K,MATCH(Duombaze!AU392,DU!A:A,0),1))+IF(Duombaze!AV392="",0,INDEX(DU!K:K,MATCH(Duombaze!AV392,DU!A:A,0),1))+IF(Duombaze!AW392="",0,INDEX(DU!K:K,MATCH(Duombaze!AW392,DU!A:A,0),1))+IF(Duombaze!AX392="",0,INDEX(DU!K:K,MATCH(Duombaze!AX392,DU!A:A,0),1))+IF(Duombaze!AY392="",0,INDEX(DU!K:K,MATCH(Duombaze!AY392,DU!A:A,0),1))+IF(Duombaze!AZ392="",0,INDEX(DU!K:K,MATCH(Duombaze!AZ392,DU!A:A,0),1))+IF(Duombaze!BA392="",0,INDEX(DU!K:K,MATCH(Duombaze!BA392,DU!A:A,0),1))+IF(Duombaze!BB392="",0,INDEX(DU!K:K,MATCH(Duombaze!BB392,DU!A:A,0),1))</f>
        <v>0</v>
      </c>
      <c r="BE392" s="19"/>
      <c r="BF392" s="19"/>
      <c r="BG392" s="65" t="s">
        <v>624</v>
      </c>
      <c r="BH392" s="17" t="str">
        <f t="shared" si="187"/>
        <v>0 SPP6 Be stabžių sistemos</v>
      </c>
      <c r="BI392" s="19"/>
      <c r="BJ392" s="639"/>
      <c r="BK392" s="639"/>
      <c r="BL392" s="639"/>
      <c r="BM392" s="639">
        <f>IF(Duombaze!BJ392="",0,INDEX(DU!I:I,MATCH(Duombaze!BJ392,DU!A:A,0),1))+IF(Duombaze!BK392="",0,INDEX(DU!I:I,MATCH(Duombaze!BK392,DU!A:A,0),1))+IF(Duombaze!BL392="",0,INDEX(DU!I:I,MATCH(Duombaze!BL392,DU!A:A,0),1))</f>
        <v>0</v>
      </c>
      <c r="BN392" s="638">
        <f>IF(Duombaze!BJ392="",0,INDEX(DU!K:K,MATCH(Duombaze!BJ392,DU!A:A,0),1))+IF(Duombaze!BK392="",0,INDEX(DU!K:K,MATCH(Duombaze!BK392,DU!A:A,0),1))+IF(Duombaze!BL392="",0,INDEX(DU!K:K,MATCH(Duombaze!BL392,DU!A:A,0),1))</f>
        <v>0</v>
      </c>
      <c r="BO392" s="19"/>
      <c r="BP392" s="19"/>
      <c r="BQ392" s="19" t="s">
        <v>620</v>
      </c>
      <c r="BR392" s="19" t="str">
        <f t="shared" si="183"/>
        <v>0 SPP6 Be stabdžių išvadų</v>
      </c>
      <c r="BS392" s="19"/>
      <c r="BT392" s="19"/>
      <c r="BU392" s="19"/>
      <c r="BV392" s="19"/>
      <c r="BW392" s="19">
        <f>IF(Duombaze!BT392="",0,INDEX(DU!I:I,MATCH(Duombaze!BT392,DU!A:A,0),1))+IF(Duombaze!BU392="",0,INDEX(DU!I:I,MATCH(Duombaze!BU392,DU!A:A,0),1))+IF(Duombaze!BV392="",0,INDEX(DU!I:I,MATCH(Duombaze!BV392,DU!A:A,0),1))</f>
        <v>0</v>
      </c>
      <c r="BX392" s="19">
        <f>IF(Duombaze!BT392="",0,INDEX(DU!K:K,MATCH(Duombaze!BT392,DU!A:A,0),1))+IF(Duombaze!BU392="",0,INDEX(DU!K:K,MATCH(Duombaze!BU392,DU!A:A,0),1))+IF(Duombaze!BV392="",0,INDEX(DU!K:K,MATCH(Duombaze!BV392,DU!A:A,0),1))</f>
        <v>0</v>
      </c>
      <c r="BY392" s="19"/>
      <c r="BZ392" s="19"/>
      <c r="CA392" s="19" t="s">
        <v>1496</v>
      </c>
      <c r="CB392" s="19" t="str">
        <f>IF(CA392&lt;&gt;"",A392&amp;" "&amp;C392&amp;" "&amp;CA392,"")</f>
        <v>0 SPP6 Opcija negalima</v>
      </c>
      <c r="CC392" s="19"/>
      <c r="CD392" s="19">
        <f>IF(Duombaze!CC392="",0,INDEX(DU!I:I,MATCH(Duombaze!CC392,DU!A:A,0),1))</f>
        <v>0</v>
      </c>
      <c r="CE392" s="17">
        <f>IF(Duombaze!CC392="",0,INDEX(DU!K:K,MATCH(Duombaze!CC392,DU!A:A,0),1))</f>
        <v>0</v>
      </c>
      <c r="CF392" s="19"/>
      <c r="CG392" s="19"/>
      <c r="CH392" s="19" t="s">
        <v>1544</v>
      </c>
      <c r="CI392" s="17" t="str">
        <f t="shared" si="172"/>
        <v>0 SPP6 Tempimo kilpa grąžule</v>
      </c>
      <c r="CJ392" s="19"/>
      <c r="CK392" s="100">
        <f>IF(Duombaze!CJ392="",0,INDEX(DU!I:I,MATCH(Duombaze!CJ392,DU!A:A,0),1))</f>
        <v>0</v>
      </c>
      <c r="CL392" s="17">
        <f>IF(Duombaze!CJ392="",0,INDEX(DU!K:K,MATCH(Duombaze!CJ392,DU!A:A,0),1))</f>
        <v>0</v>
      </c>
      <c r="CM392" s="100"/>
      <c r="CN392" s="100"/>
      <c r="CO392" s="20" t="s">
        <v>1756</v>
      </c>
      <c r="CP392" s="17" t="str">
        <f t="shared" si="173"/>
        <v>0 SPP6 Be stovėjimo stabdžio, be atramų</v>
      </c>
      <c r="CR392" s="644"/>
      <c r="CS392" s="644"/>
      <c r="CT392" s="644">
        <f>IF(Duombaze!CR392="",0,INDEX(DU!I:I,MATCH(Duombaze!CR392,DU!A:A,0),1))+IF(Duombaze!CS392="",0,INDEX(DU!I:I,MATCH(Duombaze!CS392,DU!A:A,0),1))</f>
        <v>0</v>
      </c>
      <c r="CU392" s="19">
        <f>IF(Duombaze!CR392="",0,INDEX(DU!K:K,MATCH(Duombaze!CR392,DU!A:A,0),1))+IF(Duombaze!CS392="",0,INDEX(DU!K:K,MATCH(Duombaze!CS392,DU!A:A,0),1))</f>
        <v>0</v>
      </c>
      <c r="CX392" s="19"/>
      <c r="CY392" s="17" t="str">
        <f t="shared" si="180"/>
        <v/>
      </c>
      <c r="CZ392" s="19"/>
      <c r="DA392" s="672"/>
      <c r="DB392" s="672"/>
      <c r="DC392" s="672">
        <f>IF(Duombaze!DA392="",0,INDEX(DU!I:I,MATCH(Duombaze!DA392,DU!A:A,0),1))+IF(Duombaze!DB392="",0,INDEX(DU!I:I,MATCH(Duombaze!DB392,DU!A:A,0),1))</f>
        <v>0</v>
      </c>
      <c r="DD392" s="19">
        <f>IF(Duombaze!DA392="",0,INDEX(DU!K:K,MATCH(Duombaze!DA392,DU!A:A,0),1))+IF(Duombaze!DB392="",0,INDEX(DU!K:K,MATCH(Duombaze!DB392,DU!A:A,0),1))</f>
        <v>0</v>
      </c>
      <c r="DE392" s="19"/>
      <c r="DF392" s="19"/>
      <c r="DG392" s="19" t="s">
        <v>468</v>
      </c>
      <c r="DH392" s="19" t="str">
        <f t="shared" si="174"/>
        <v xml:space="preserve">0 SPP6 Be tento / aikštelės </v>
      </c>
      <c r="DI392" s="19"/>
      <c r="DJ392" s="672"/>
      <c r="DK392" s="678"/>
      <c r="DL392" s="678">
        <f>IF(Duombaze!DJ392="",0,INDEX(DU!I:I,MATCH(Duombaze!DJ392,DU!A:A,0),1))+IF(Duombaze!DK392="",0,INDEX(DU!I:I,MATCH(Duombaze!DK392,DU!A:A,0),1))</f>
        <v>0</v>
      </c>
      <c r="DM392" s="19">
        <f>IF(Duombaze!DJ392="",0,INDEX(DU!K:K,MATCH(Duombaze!DJ392,DU!A:A,0),1))+IF(Duombaze!DK392="",0,INDEX(DU!K:K,MATCH(Duombaze!DK392,DU!A:A,0),1))</f>
        <v>0</v>
      </c>
      <c r="DN392" s="52"/>
      <c r="DO392" s="52"/>
      <c r="DP392" s="52" t="s">
        <v>386</v>
      </c>
      <c r="DQ392" s="17" t="str">
        <f t="shared" si="175"/>
        <v>0 SPP6 Be apšvietimo sistemos</v>
      </c>
      <c r="DR392" s="65"/>
      <c r="DS392" s="692"/>
      <c r="DT392" s="692"/>
      <c r="DU392" s="692"/>
      <c r="DV392" s="692"/>
      <c r="DW392" s="692">
        <f>IF(Duombaze!DS392="",0,INDEX(DU!I:I,MATCH(Duombaze!DS392,DU!A:A,0),1))+IF(Duombaze!DT392="",0,INDEX(DU!I:I,MATCH(Duombaze!DT392,DU!A:A,0),1))+IF(Duombaze!DU392="",0,INDEX(DU!I:I,MATCH(Duombaze!DU392,DU!A:A,0),1))+IF(Duombaze!DV392="",0,INDEX(DU!I:I,MATCH(Duombaze!DV392,DU!A:A,0),1))</f>
        <v>0</v>
      </c>
      <c r="DX392" s="638">
        <f>IF(Duombaze!DS392="",0,INDEX(DU!K:K,MATCH(Duombaze!DS392,DU!A:A,0),1))+IF(Duombaze!DT392="",0,INDEX(DU!K:K,MATCH(Duombaze!DT392,DU!A:A,0),1))+IF(Duombaze!DU392="",0,INDEX(DU!K:K,MATCH(Duombaze!DU392,DU!A:A,0),1))+IF(Duombaze!DV392="",0,INDEX(DU!K:KH,MATCH(Duombaze!DV392,DU!A:A,0),1))</f>
        <v>0</v>
      </c>
      <c r="DY392" s="65"/>
      <c r="DZ392" s="65"/>
      <c r="EA392" s="19" t="s">
        <v>470</v>
      </c>
      <c r="EB392" s="19" t="str">
        <f t="shared" si="160"/>
        <v>0 SPP6 Be galinės tempimo kilpos</v>
      </c>
      <c r="EC392" s="19"/>
      <c r="ED392" s="19">
        <f>IF(Duombaze!EC392="",0,INDEX(DU!I:I,MATCH(Duombaze!EC392,DU!A:A,0),1))</f>
        <v>0</v>
      </c>
      <c r="EE392" s="638">
        <f>IF(Duombaze!EC392="",0,INDEX(DU!K:K,MATCH(Duombaze!EC392,DU!A:A,0),1))</f>
        <v>0</v>
      </c>
      <c r="EF392" s="19"/>
      <c r="EG392" s="19"/>
      <c r="EH392" s="19" t="s">
        <v>387</v>
      </c>
      <c r="EI392" s="17" t="str">
        <f t="shared" ref="EI392:EI423" si="188">IF(EH392&lt;&gt;"",A392&amp;" "&amp;C392&amp;" "&amp;EH392,"")</f>
        <v>0 SPP6 Be lipdukų</v>
      </c>
      <c r="EJ392" s="19"/>
      <c r="EK392" s="672"/>
      <c r="EL392" s="672"/>
      <c r="EM392" s="672"/>
      <c r="EN392" s="672">
        <f>IF(Duombaze!EK392="",0,INDEX(DU!I:I,MATCH(Duombaze!EK392,DU!A:A,0),1))+IF(Duombaze!EL392="",0,INDEX(DU!I:I,MATCH(Duombaze!EL392,DU!A:A,0),1))+IF(Duombaze!EM392="",0,INDEX(DU!I:I,MATCH(Duombaze!EM392,DU!A:A,0),1))</f>
        <v>0</v>
      </c>
      <c r="EO392" s="19">
        <f>IF(Duombaze!EK392="",0,INDEX(DU!K:K,MATCH(Duombaze!EK392,DU!A:A,0),1))+IF(Duombaze!EL392="",0,INDEX(DU!K:K,MATCH(Duombaze!EL392,DU!A:A,0),1))+IF(Duombaze!EM392="",0,INDEX(DU!K:K,MATCH(Duombaze!EM392,DU!A:A,0),1))</f>
        <v>0</v>
      </c>
      <c r="EP392" s="19"/>
      <c r="EQ392" s="19"/>
      <c r="ER392" s="65" t="s">
        <v>388</v>
      </c>
      <c r="ES392" s="17" t="str">
        <f t="shared" si="161"/>
        <v>0 SPP6 Be ratų</v>
      </c>
      <c r="ET392" s="19"/>
      <c r="EU392" s="19"/>
      <c r="EV392" s="19"/>
      <c r="EW392" s="65" t="s">
        <v>389</v>
      </c>
      <c r="EX392" s="19" t="str">
        <f t="shared" si="184"/>
        <v>0 SPP6 Be purvasaugių</v>
      </c>
      <c r="EY392" s="19"/>
      <c r="EZ392" s="672"/>
      <c r="FA392" s="672"/>
      <c r="FB392" s="672">
        <f>IF(Duombaze!EZ392="",0,INDEX(DU!I:I,MATCH(Duombaze!EZ392,DU!A:A,0),1))+IF(Duombaze!FA392="",0,INDEX(DU!I:I,MATCH(Duombaze!FA392,DU!A:A,0),1))</f>
        <v>0</v>
      </c>
      <c r="FC392" s="19">
        <f>IF(Duombaze!EZ392="",0,INDEX(DU!K:K,MATCH(Duombaze!EZ392,DU!A:A,0),1))+IF(Duombaze!FA392="",0,INDEX(DU!K:K,MATCH(Duombaze!FA392,DU!A:A,0),1))</f>
        <v>0</v>
      </c>
      <c r="FD392" s="19"/>
      <c r="FE392" s="19"/>
      <c r="FF392" s="19"/>
      <c r="FG392" s="19"/>
      <c r="FH392" s="19" t="s">
        <v>1839</v>
      </c>
      <c r="FI392" s="19"/>
      <c r="FJ392" s="19"/>
      <c r="FK392" s="17"/>
      <c r="FL392" s="717" t="s">
        <v>1451</v>
      </c>
      <c r="FM392" s="671" t="s">
        <v>1451</v>
      </c>
      <c r="FN392" s="671"/>
      <c r="FO392" s="671"/>
      <c r="FP392" s="671"/>
      <c r="FQ392" s="671">
        <f>IF(Duombaze!FM392="",0,INDEX(DU!I:I,MATCH(Duombaze!FM392,DU!A:A,0),1))+IF(Duombaze!FN392="",0,INDEX(DU!I:I,MATCH(Duombaze!FN392,DU!A:A,0),1))+IF(Duombaze!FO392="",0,INDEX(DU!I:I,MATCH(Duombaze!FO392,DU!A:A,0),1))+IF(Duombaze!FP392="",0,INDEX(DU!I:I,MATCH(Duombaze!FP392,DU!A:A,0),1))</f>
        <v>14.8079012030047</v>
      </c>
      <c r="FR392" s="671">
        <f>IF(Duombaze!FM392="",0,INDEX(DU!K:K,MATCH(Duombaze!FM392,DU!A:A,0),1))+IF(Duombaze!FN392="",0,INDEX(DU!K:K,MATCH(Duombaze!FN392,DU!A:A,0),1))+IF(Duombaze!FO392="",0,INDEX(DU!K:K,MATCH(Duombaze!FO392,DU!A:A,0),1))+IF(Duombaze!FP392="",0,INDEX(DU!K:K,MATCH(Duombaze!FP392,DU!A:A,0),1))</f>
        <v>17.38</v>
      </c>
      <c r="FT392" s="100" t="s">
        <v>53</v>
      </c>
      <c r="FU392" s="100" t="s">
        <v>149</v>
      </c>
      <c r="FY392" s="65" t="s">
        <v>106</v>
      </c>
      <c r="FZ392" s="17" t="e">
        <f>IF(FY392&lt;&gt;"",#REF!&amp;" "&amp;#REF!&amp;" "&amp;FY392,"")</f>
        <v>#REF!</v>
      </c>
      <c r="GA392" s="19" t="s">
        <v>150</v>
      </c>
    </row>
    <row r="393" spans="1:183" s="20" customFormat="1" ht="23.45" customHeight="1" x14ac:dyDescent="0.25">
      <c r="A393" s="41">
        <v>1</v>
      </c>
      <c r="B393" s="41" t="s">
        <v>792</v>
      </c>
      <c r="C393" s="16" t="s">
        <v>32</v>
      </c>
      <c r="D393" s="19" t="s">
        <v>3469</v>
      </c>
      <c r="E393" s="17" t="str">
        <f t="shared" si="177"/>
        <v>1 SPP6 Pagrindas, ašys 306E  (600+400 Furhmann bortai) (Umega važiuoklė)</v>
      </c>
      <c r="F393" s="19" t="s">
        <v>3532</v>
      </c>
      <c r="G393" s="639" t="s">
        <v>2942</v>
      </c>
      <c r="H393" s="639">
        <v>23109401</v>
      </c>
      <c r="I393" s="881" t="s">
        <v>3467</v>
      </c>
      <c r="J393" s="639"/>
      <c r="K393" s="639"/>
      <c r="L393" s="639"/>
      <c r="M393" s="639"/>
      <c r="N393" s="639"/>
      <c r="O393" s="639"/>
      <c r="P393" s="639">
        <f>IF(Duombaze!G393="",0,INDEX(DU!I:I,MATCH(Duombaze!G393,DU!A:A,0),1))+IF(Duombaze!H393="",0,INDEX(DU!I:I*40,MATCH(Duombaze!H393,DU!A:A,0),1))+IF(Duombaze!I393="",0,INDEX(DU!I:I,MATCH(Duombaze!I393,DU!A:A,0),1))+IF(Duombaze!J393="",0,INDEX(DU!I:I,MATCH(Duombaze!J393,DU!A:A,0),1))+IF(Duombaze!K393="",0,INDEX(DU!I:I,MATCH(Duombaze!K393,DU!A:A,0),1))+IF(Duombaze!L393="",0,INDEX(DU!I:I,MATCH(Duombaze!L393,DU!A:A,0),1))+IF(Duombaze!M393="",0,INDEX(DU!I:I,MATCH(Duombaze!M393,DU!A:A,0),1))+IF(Duombaze!N393="",0,INDEX(DU!I:I,MATCH(Duombaze!N393,DU!A:A,0),1))+IF(Duombaze!O393="",0,INDEX(DU!I:I,MATCH(Duombaze!O393,DU!A:A,0),1))</f>
        <v>4108.5014813440202</v>
      </c>
      <c r="Q393" s="638">
        <f>IF(Duombaze!G393="",0,INDEX(DU!K:K,MATCH(Duombaze!G393,DU!A:A,0),1))+IF(Duombaze!H393="",0,INDEX(DU!K:K,MATCH(Duombaze!H393,DU!A:A,0),1))+IF(Duombaze!I393="",0,INDEX(DU!K:K,MATCH(Duombaze!I393,DU!A:A,0),1))+IF(Duombaze!J393="",0,INDEX(DU!K:K,MATCH(Duombaze!J393,DU!A:A,0),1))+IF(Duombaze!K393="",0,INDEX(DU!K:K,MATCH(Duombaze!K393,DU!A:A,0),1))+IF(Duombaze!L393="",0,INDEX(DU!K:K,MATCH(Duombaze!L393,DU!A:A,0),1))+IF(Duombaze!M393="",0,INDEX(DU!K:K,MATCH(Duombaze!M393,DU!A:A,0),1))+IF(Duombaze!N393="",0,INDEX(DU!K:K,MATCH(Duombaze!N393,DU!A:A,0),1))+IF(Duombaze!O393="",0,INDEX(DU!K:K,MATCH(Duombaze!O393,DU!A:A,0),1))</f>
        <v>469.18</v>
      </c>
      <c r="R393" s="19" t="s">
        <v>2045</v>
      </c>
      <c r="S393" s="52" t="s">
        <v>2046</v>
      </c>
      <c r="T393" s="881" t="s">
        <v>3467</v>
      </c>
      <c r="U393" s="17">
        <f>IF(Duombaze!T393="",0,INDEX(DU!I:I,MATCH(Duombaze!T393,DU!A:A,0),1))</f>
        <v>0</v>
      </c>
      <c r="V393" s="17">
        <f>IF(Duombaze!T393="",0,INDEX(DU!K:K,MATCH(Duombaze!T393,DU!A:A,0),1))</f>
        <v>0</v>
      </c>
      <c r="W393" s="19" t="s">
        <v>3488</v>
      </c>
      <c r="X393" s="19"/>
      <c r="Y393" s="134"/>
      <c r="Z393" s="65" t="s">
        <v>521</v>
      </c>
      <c r="AA393" s="17" t="str">
        <f t="shared" si="185"/>
        <v>1 SPP6 Tempimo trikampis UMEGA (DIN 74054) d-40</v>
      </c>
      <c r="AB393" s="19" t="s">
        <v>522</v>
      </c>
      <c r="AC393" s="19">
        <f>IF(Duombaze!AB393="",0,INDEX(DU!I:I,MATCH(Duombaze!AB393,DU!A:A,0),1))</f>
        <v>140.05767028532799</v>
      </c>
      <c r="AD393" s="25">
        <f>IF(Duombaze!AB393="",0,INDEX(DU!K:K,MATCH(Duombaze!AB393,DU!A:A,0),1))</f>
        <v>26.07</v>
      </c>
      <c r="AE393" s="19"/>
      <c r="AF393" s="19" t="s">
        <v>2071</v>
      </c>
      <c r="AG393" s="19" t="s">
        <v>526</v>
      </c>
      <c r="AH393" s="17" t="str">
        <f t="shared" si="166"/>
        <v>1 SPP6 Prisukamas bamperis</v>
      </c>
      <c r="AI393" s="19" t="s">
        <v>527</v>
      </c>
      <c r="AJ393" s="672" t="s">
        <v>527</v>
      </c>
      <c r="AK393" s="639"/>
      <c r="AL393" s="639"/>
      <c r="AM393" s="639">
        <f>IF(Duombaze!AJ393="",0,INDEX(DU!I:I,MATCH(Duombaze!AJ393,DU!A:A,0),1))+IF(Duombaze!AK393="",0,INDEX(DU!I:I,MATCH(Duombaze!AK393,DU!A:A,0),1))+IF(Duombaze!AL393="",0,INDEX(DU!I:I,MATCH(Duombaze!AL393,DU!A:A,0),1))</f>
        <v>61.035598419811301</v>
      </c>
      <c r="AN393" s="639">
        <f>IF(Duombaze!AJ393="",0,INDEX(DU!K:K,MATCH(Duombaze!AJ393,DU!A:A,0),1))+IF(Duombaze!AK393="",0,INDEX(DU!K:K,MATCH(Duombaze!AK393,DU!A:A,0),1))+IF(Duombaze!AL393="",0,INDEX(DU!K:K,MATCH(Duombaze!AL393,DU!A:A,0),1))</f>
        <v>23.16</v>
      </c>
      <c r="AO393" s="19"/>
      <c r="AP393" s="19" t="s">
        <v>2074</v>
      </c>
      <c r="AQ393" s="19" t="s">
        <v>438</v>
      </c>
      <c r="AR393" s="17" t="str">
        <f t="shared" si="170"/>
        <v>1 SPP6 Pagrindo hidraulines jungtys</v>
      </c>
      <c r="AS393" s="19" t="s">
        <v>528</v>
      </c>
      <c r="AT393" s="639" t="s">
        <v>528</v>
      </c>
      <c r="AU393" s="639"/>
      <c r="AV393" s="639"/>
      <c r="AW393" s="639"/>
      <c r="AX393" s="639"/>
      <c r="AY393" s="639"/>
      <c r="AZ393" s="639"/>
      <c r="BA393" s="639"/>
      <c r="BB393" s="639"/>
      <c r="BC393" s="639">
        <f>IF(Duombaze!AT393="",0,INDEX(DU!I:I,MATCH(Duombaze!AT393,DU!A:A,0),1))+IF(Duombaze!AU393="",0,INDEX(DU!I:I,MATCH(Duombaze!AU393,DU!A:A,0),1))+IF(Duombaze!AV393="",0,INDEX(DU!I:I,MATCH(Duombaze!AV393,DU!A:A,0),1))+IF(Duombaze!AW393="",0,INDEX(DU!I:I,MATCH(Duombaze!AW393,DU!A:A,0),1))+IF(Duombaze!AX393="",0,INDEX(DU!I:I,MATCH(Duombaze!AX393,DU!A:A,0),1))+IF(Duombaze!AY393="",0,INDEX(DU!I:I,MATCH(Duombaze!AY393,DU!A:A,0),1))+IF(Duombaze!AZ393="",0,INDEX(DU!I:I,MATCH(Duombaze!AZ393,DU!A:A,0),1))+IF(Duombaze!BA393="",0,INDEX(DU!I:I,MATCH(Duombaze!BA393,DU!A:A,0),1))+IF(Duombaze!BB393="",0,INDEX(DU!I:I,MATCH(Duombaze!BB393,DU!A:A,0),1))</f>
        <v>12.84</v>
      </c>
      <c r="BD393" s="638">
        <f>IF(Duombaze!AT393="",0,INDEX(DU!K:K,MATCH(Duombaze!AT393,DU!A:A,0),1))+IF(Duombaze!AU393="",0,INDEX(DU!K:K,MATCH(Duombaze!AU393,DU!A:A,0),1))+IF(Duombaze!AV393="",0,INDEX(DU!K:K,MATCH(Duombaze!AV393,DU!A:A,0),1))+IF(Duombaze!AW393="",0,INDEX(DU!K:K,MATCH(Duombaze!AW393,DU!A:A,0),1))+IF(Duombaze!AX393="",0,INDEX(DU!K:K,MATCH(Duombaze!AX393,DU!A:A,0),1))+IF(Duombaze!AY393="",0,INDEX(DU!K:K,MATCH(Duombaze!AY393,DU!A:A,0),1))+IF(Duombaze!AZ393="",0,INDEX(DU!K:K,MATCH(Duombaze!AZ393,DU!A:A,0),1))+IF(Duombaze!BA393="",0,INDEX(DU!K:K,MATCH(Duombaze!BA393,DU!A:A,0),1))+IF(Duombaze!BB393="",0,INDEX(DU!K:K,MATCH(Duombaze!BB393,DU!A:A,0),1))</f>
        <v>0</v>
      </c>
      <c r="BE393" s="19"/>
      <c r="BF393" s="19"/>
      <c r="BG393" s="65" t="s">
        <v>2755</v>
      </c>
      <c r="BH393" s="17" t="str">
        <f t="shared" si="187"/>
        <v>1 SPP6 Pneumatiniai stabdžiai WABCO vieno kontūro (mech. LSV) DERINTI</v>
      </c>
      <c r="BI393" s="19"/>
      <c r="BJ393" s="639"/>
      <c r="BK393" s="639"/>
      <c r="BL393" s="639"/>
      <c r="BM393" s="639">
        <f>IF(Duombaze!BJ393="",0,INDEX(DU!I:I,MATCH(Duombaze!BJ393,DU!A:A,0),1))+IF(Duombaze!BK393="",0,INDEX(DU!I:I,MATCH(Duombaze!BK393,DU!A:A,0),1))+IF(Duombaze!BL393="",0,INDEX(DU!I:I,MATCH(Duombaze!BL393,DU!A:A,0),1))</f>
        <v>0</v>
      </c>
      <c r="BN393" s="638">
        <f>IF(Duombaze!BJ393="",0,INDEX(DU!K:K,MATCH(Duombaze!BJ393,DU!A:A,0),1))+IF(Duombaze!BK393="",0,INDEX(DU!K:K,MATCH(Duombaze!BK393,DU!A:A,0),1))+IF(Duombaze!BL393="",0,INDEX(DU!K:K,MATCH(Duombaze!BL393,DU!A:A,0),1))</f>
        <v>0</v>
      </c>
      <c r="BO393" s="19"/>
      <c r="BP393" s="19"/>
      <c r="BQ393" s="19" t="s">
        <v>291</v>
      </c>
      <c r="BR393" s="19" t="str">
        <f t="shared" si="183"/>
        <v>1 SPP6 Stabdžių išvadas vieno kontūro</v>
      </c>
      <c r="BS393" s="25" t="s">
        <v>1515</v>
      </c>
      <c r="BT393" s="25" t="s">
        <v>3040</v>
      </c>
      <c r="BU393" s="25" t="s">
        <v>3039</v>
      </c>
      <c r="BV393" s="25"/>
      <c r="BW393" s="25">
        <f>IF(Duombaze!BT393="",0,INDEX(DU!I:I,MATCH(Duombaze!BT393,DU!A:A,0),1))+IF(Duombaze!BU393="",0,INDEX(DU!I:I,MATCH(Duombaze!BU393,DU!A:A,0),1))+IF(Duombaze!BV393="",0,INDEX(DU!I:I,MATCH(Duombaze!BV393,DU!A:A,0),1))</f>
        <v>12.0714383366688</v>
      </c>
      <c r="BX393" s="19">
        <f>IF(Duombaze!BT393="",0,INDEX(DU!K:K,MATCH(Duombaze!BT393,DU!A:A,0),1))+IF(Duombaze!BU393="",0,INDEX(DU!K:K,MATCH(Duombaze!BU393,DU!A:A,0),1))+IF(Duombaze!BV393="",0,INDEX(DU!K:K,MATCH(Duombaze!BV393,DU!A:A,0),1))</f>
        <v>11.59</v>
      </c>
      <c r="BY393" s="25"/>
      <c r="BZ393" s="25"/>
      <c r="CA393" s="19"/>
      <c r="CB393" s="19" t="str">
        <f t="shared" ref="CB393:CB423" si="189">IF(CA393&lt;&gt;"",A393&amp;" "&amp;C393&amp;" "&amp;CA393,"")</f>
        <v/>
      </c>
      <c r="CC393" s="19"/>
      <c r="CD393" s="19">
        <f>IF(Duombaze!CC393="",0,INDEX(DU!I:I,MATCH(Duombaze!CC393,DU!A:A,0),1))</f>
        <v>0</v>
      </c>
      <c r="CE393" s="17">
        <f>IF(Duombaze!CC393="",0,INDEX(DU!K:K,MATCH(Duombaze!CC393,DU!A:A,0),1))</f>
        <v>0</v>
      </c>
      <c r="CF393" s="19"/>
      <c r="CG393" s="19"/>
      <c r="CH393" s="19"/>
      <c r="CI393" s="17"/>
      <c r="CJ393" s="19"/>
      <c r="CK393" s="19">
        <f>IF(Duombaze!CJ393="",0,INDEX(DU!I:I,MATCH(Duombaze!CJ393,DU!A:A,0),1))</f>
        <v>0</v>
      </c>
      <c r="CL393" s="17">
        <f>IF(Duombaze!CJ393="",0,INDEX(DU!K:K,MATCH(Duombaze!CJ393,DU!A:A,0),1))</f>
        <v>0</v>
      </c>
      <c r="CM393" s="19"/>
      <c r="CN393" s="19"/>
      <c r="CO393" s="19" t="s">
        <v>720</v>
      </c>
      <c r="CP393" s="17" t="str">
        <f t="shared" si="173"/>
        <v>1 SPP6 Rankinis stabdis priekaboms</v>
      </c>
      <c r="CQ393" s="19" t="s">
        <v>1956</v>
      </c>
      <c r="CR393" s="639" t="s">
        <v>1956</v>
      </c>
      <c r="CS393" s="639"/>
      <c r="CT393" s="639">
        <f>IF(Duombaze!CR393="",0,INDEX(DU!I:I,MATCH(Duombaze!CR393,DU!A:A,0),1))+IF(Duombaze!CS393="",0,INDEX(DU!I:I,MATCH(Duombaze!CS393,DU!A:A,0),1))</f>
        <v>27.032314609274799</v>
      </c>
      <c r="CU393" s="19">
        <f>IF(Duombaze!CR393="",0,INDEX(DU!K:K,MATCH(Duombaze!CR393,DU!A:A,0),1))+IF(Duombaze!CS393="",0,INDEX(DU!K:K,MATCH(Duombaze!CS393,DU!A:A,0),1))</f>
        <v>27.52</v>
      </c>
      <c r="CV393" s="19"/>
      <c r="CW393" s="19"/>
      <c r="CX393" s="19"/>
      <c r="CY393" s="17" t="str">
        <f t="shared" si="180"/>
        <v/>
      </c>
      <c r="CZ393" s="19"/>
      <c r="DA393" s="672"/>
      <c r="DB393" s="672"/>
      <c r="DC393" s="672">
        <f>IF(Duombaze!DA393="",0,INDEX(DU!I:I,MATCH(Duombaze!DA393,DU!A:A,0),1))+IF(Duombaze!DB393="",0,INDEX(DU!I:I,MATCH(Duombaze!DB393,DU!A:A,0),1))</f>
        <v>0</v>
      </c>
      <c r="DD393" s="19">
        <f>IF(Duombaze!DA393="",0,INDEX(DU!K:K,MATCH(Duombaze!DA393,DU!A:A,0),1))+IF(Duombaze!DB393="",0,INDEX(DU!K:K,MATCH(Duombaze!DB393,DU!A:A,0),1))</f>
        <v>0</v>
      </c>
      <c r="DE393" s="19"/>
      <c r="DF393" s="19"/>
      <c r="DG393" s="19" t="s">
        <v>258</v>
      </c>
      <c r="DH393" s="19" t="str">
        <f t="shared" si="174"/>
        <v>1 SPP6 Tentas</v>
      </c>
      <c r="DI393" s="19" t="s">
        <v>469</v>
      </c>
      <c r="DJ393" s="672" t="s">
        <v>469</v>
      </c>
      <c r="DK393" s="678"/>
      <c r="DL393" s="678">
        <f>IF(Duombaze!DJ393="",0,INDEX(DU!I:I,MATCH(Duombaze!DJ393,DU!A:A,0),1))+IF(Duombaze!DK393="",0,INDEX(DU!I:I,MATCH(Duombaze!DK393,DU!A:A,0),1))</f>
        <v>191.08010940447099</v>
      </c>
      <c r="DM393" s="19">
        <f>IF(Duombaze!DJ393="",0,INDEX(DU!K:K,MATCH(Duombaze!DJ393,DU!A:A,0),1))+IF(Duombaze!DK393="",0,INDEX(DU!K:K,MATCH(Duombaze!DK393,DU!A:A,0),1))</f>
        <v>60.82</v>
      </c>
      <c r="DN393" s="52" t="s">
        <v>2012</v>
      </c>
      <c r="DO393" s="52"/>
      <c r="DP393" s="52" t="s">
        <v>531</v>
      </c>
      <c r="DQ393" s="17" t="str">
        <f t="shared" si="175"/>
        <v>1 SPP6 Apšvietimas  atšvaistai</v>
      </c>
      <c r="DR393" s="87" t="s">
        <v>557</v>
      </c>
      <c r="DS393" s="692" t="s">
        <v>557</v>
      </c>
      <c r="DT393" s="692"/>
      <c r="DU393" s="692"/>
      <c r="DV393" s="692"/>
      <c r="DW393" s="692">
        <f>IF(Duombaze!DS393="",0,INDEX(DU!I:I,MATCH(Duombaze!DS393,DU!A:A,0),1))+IF(Duombaze!DT393="",0,INDEX(DU!I:I,MATCH(Duombaze!DT393,DU!A:A,0),1))+IF(Duombaze!DU393="",0,INDEX(DU!I:I,MATCH(Duombaze!DU393,DU!A:A,0),1))+IF(Duombaze!DV393="",0,INDEX(DU!I:I,MATCH(Duombaze!DV393,DU!A:A,0),1))</f>
        <v>52.827962176870699</v>
      </c>
      <c r="DX393" s="638">
        <f>IF(Duombaze!DS393="",0,INDEX(DU!K:K,MATCH(Duombaze!DS393,DU!A:A,0),1))+IF(Duombaze!DT393="",0,INDEX(DU!K:K,MATCH(Duombaze!DT393,DU!A:A,0),1))+IF(Duombaze!DU393="",0,INDEX(DU!K:K,MATCH(Duombaze!DU393,DU!A:A,0),1))+IF(Duombaze!DV393="",0,INDEX(DU!K:KH,MATCH(Duombaze!DV393,DU!A:A,0),1))</f>
        <v>0</v>
      </c>
      <c r="DY393" s="65"/>
      <c r="DZ393" s="65"/>
      <c r="EA393" s="19" t="s">
        <v>1561</v>
      </c>
      <c r="EB393" s="19" t="str">
        <f t="shared" si="160"/>
        <v>1 SPP6 Ištempimo kilpa RIMA</v>
      </c>
      <c r="EC393" s="19" t="s">
        <v>533</v>
      </c>
      <c r="ED393" s="19">
        <f>IF(Duombaze!EC393="",0,INDEX(DU!I:I,MATCH(Duombaze!EC393,DU!A:A,0),1))</f>
        <v>0</v>
      </c>
      <c r="EE393" s="638">
        <f>IF(Duombaze!EC393="",0,INDEX(DU!K:K,MATCH(Duombaze!EC393,DU!A:A,0),1))</f>
        <v>0</v>
      </c>
      <c r="EF393" s="19"/>
      <c r="EG393" s="19"/>
      <c r="EH393" s="19" t="str">
        <f>EH428</f>
        <v>Lipdukai Lenkiški</v>
      </c>
      <c r="EI393" s="17" t="str">
        <f t="shared" si="188"/>
        <v>1 SPP6 Lipdukai Lenkiški</v>
      </c>
      <c r="EJ393" s="19" t="str">
        <f>EJ428</f>
        <v xml:space="preserve">ZP10APZPL00000 </v>
      </c>
      <c r="EK393" s="672" t="s">
        <v>3228</v>
      </c>
      <c r="EL393" s="672"/>
      <c r="EM393" s="672"/>
      <c r="EN393" s="672">
        <f>IF(Duombaze!EK393="",0,INDEX(DU!I:I,MATCH(Duombaze!EK393,DU!A:A,0),1))+IF(Duombaze!EL393="",0,INDEX(DU!I:I,MATCH(Duombaze!EL393,DU!A:A,0),1))+IF(Duombaze!EM393="",0,INDEX(DU!I:I,MATCH(Duombaze!EM393,DU!A:A,0),1))</f>
        <v>26.507860703836698</v>
      </c>
      <c r="EO393" s="19">
        <f>IF(Duombaze!EK393="",0,INDEX(DU!K:K,MATCH(Duombaze!EK393,DU!A:A,0),1))+IF(Duombaze!EL393="",0,INDEX(DU!K:K,MATCH(Duombaze!EL393,DU!A:A,0),1))+IF(Duombaze!EM393="",0,INDEX(DU!K:K,MATCH(Duombaze!EM393,DU!A:A,0),1))</f>
        <v>0</v>
      </c>
      <c r="EP393" s="19"/>
      <c r="EQ393" s="19"/>
      <c r="ER393" s="20" t="s">
        <v>1497</v>
      </c>
      <c r="ES393" s="17" t="str">
        <f t="shared" si="161"/>
        <v>1 SPP6 Montuojami</v>
      </c>
      <c r="ET393" s="17"/>
      <c r="EU393" s="17"/>
      <c r="EV393" s="17"/>
      <c r="EW393" s="87" t="s">
        <v>540</v>
      </c>
      <c r="EX393" s="25" t="str">
        <f t="shared" si="184"/>
        <v>1 SPP6 Purvasaugių komplektas galiniams ratams 1/4</v>
      </c>
      <c r="EY393" s="25" t="s">
        <v>541</v>
      </c>
      <c r="EZ393" s="672" t="s">
        <v>541</v>
      </c>
      <c r="FA393" s="672"/>
      <c r="FB393" s="672">
        <f>IF(Duombaze!EZ393="",0,INDEX(DU!I:I,MATCH(Duombaze!EZ393,DU!A:A,0),1))+IF(Duombaze!FA393="",0,INDEX(DU!I:I,MATCH(Duombaze!FA393,DU!A:A,0),1))</f>
        <v>39.018018888888797</v>
      </c>
      <c r="FC393" s="19">
        <f>IF(Duombaze!EZ393="",0,INDEX(DU!K:K,MATCH(Duombaze!EZ393,DU!A:A,0),1))+IF(Duombaze!FA393="",0,INDEX(DU!K:K,MATCH(Duombaze!FA393,DU!A:A,0),1))</f>
        <v>7.25</v>
      </c>
      <c r="FD393" s="17" t="s">
        <v>2175</v>
      </c>
      <c r="FE393" s="25"/>
      <c r="FF393" s="19"/>
      <c r="FG393" s="19"/>
      <c r="FH393" s="19" t="s">
        <v>3334</v>
      </c>
      <c r="FI393" s="17"/>
      <c r="FJ393" s="17"/>
      <c r="FK393" s="17"/>
      <c r="FL393" s="20" t="s">
        <v>9191</v>
      </c>
      <c r="FM393" s="20" t="s">
        <v>9191</v>
      </c>
      <c r="FN393" s="671"/>
      <c r="FO393" s="671"/>
      <c r="FP393" s="671"/>
      <c r="FQ393" s="671">
        <f>IF(Duombaze!FM394="",0,INDEX(DU!I:I,MATCH(Duombaze!FM394,DU!A:A,0),1))+IF(Duombaze!FN393="",0,INDEX(DU!I:I,MATCH(Duombaze!FN393,DU!A:A,0),1))+IF(Duombaze!FO393="",0,INDEX(DU!I:I,MATCH(Duombaze!FO393,DU!A:A,0),1))+IF(Duombaze!FP393="",0,INDEX(DU!I:I,MATCH(Duombaze!FP393,DU!A:A,0),1))</f>
        <v>51.433999999999997</v>
      </c>
      <c r="FR393" s="671">
        <f>IF(Duombaze!FM394="",0,INDEX(DU!K:K,MATCH(Duombaze!FM394,DU!A:A,0),1))+IF(Duombaze!FN393="",0,INDEX(DU!K:K,MATCH(Duombaze!FN393,DU!A:A,0),1))+IF(Duombaze!FO393="",0,INDEX(DU!K:K,MATCH(Duombaze!FO393,DU!A:A,0),1))+IF(Duombaze!FP393="",0,INDEX(DU!K:K,MATCH(Duombaze!FP393,DU!A:A,0),1))</f>
        <v>18.670000000000002</v>
      </c>
      <c r="FT393" s="100" t="s">
        <v>535</v>
      </c>
      <c r="FU393" s="100" t="s">
        <v>37</v>
      </c>
      <c r="FY393" s="65" t="s">
        <v>147</v>
      </c>
      <c r="FZ393" s="17" t="e">
        <f>IF(FY393&lt;&gt;"",#REF!&amp;" "&amp;#REF!&amp;" "&amp;FY393,"")</f>
        <v>#REF!</v>
      </c>
      <c r="GA393" s="19" t="s">
        <v>151</v>
      </c>
    </row>
    <row r="394" spans="1:183" s="20" customFormat="1" ht="23.45" customHeight="1" x14ac:dyDescent="0.25">
      <c r="A394" s="41">
        <v>2</v>
      </c>
      <c r="B394" s="41" t="s">
        <v>792</v>
      </c>
      <c r="C394" s="16" t="s">
        <v>32</v>
      </c>
      <c r="D394" s="19"/>
      <c r="E394" s="17" t="str">
        <f t="shared" si="177"/>
        <v/>
      </c>
      <c r="F394" s="19"/>
      <c r="G394" s="639"/>
      <c r="H394" s="639"/>
      <c r="I394" s="639"/>
      <c r="J394" s="639"/>
      <c r="K394" s="639"/>
      <c r="L394" s="639"/>
      <c r="M394" s="639"/>
      <c r="N394" s="639"/>
      <c r="O394" s="639"/>
      <c r="P394" s="639">
        <f>IF(Duombaze!G394="",0,INDEX(DU!I:I,MATCH(Duombaze!G394,DU!A:A,0),1))+IF(Duombaze!H394="",0,INDEX(DU!I:I,MATCH(Duombaze!H394,DU!A:A,0),1))+IF(Duombaze!I394="",0,INDEX(DU!I:I,MATCH(Duombaze!I394,DU!A:A,0),1))+IF(Duombaze!J394="",0,INDEX(DU!I:I,MATCH(Duombaze!J394,DU!A:A,0),1))+IF(Duombaze!K394="",0,INDEX(DU!I:I,MATCH(Duombaze!K394,DU!A:A,0),1))+IF(Duombaze!L394="",0,INDEX(DU!I:I,MATCH(Duombaze!L394,DU!A:A,0),1))+IF(Duombaze!M394="",0,INDEX(DU!I:I,MATCH(Duombaze!M394,DU!A:A,0),1))+IF(Duombaze!N394="",0,INDEX(DU!I:I,MATCH(Duombaze!N394,DU!A:A,0),1))+IF(Duombaze!O394="",0,INDEX(DU!I:I,MATCH(Duombaze!O394,DU!A:A,0),1))</f>
        <v>0</v>
      </c>
      <c r="Q394" s="638">
        <f>IF(Duombaze!G394="",0,INDEX(DU!K:K,MATCH(Duombaze!G394,DU!A:A,0),1))+IF(Duombaze!H394="",0,INDEX(DU!K:K,MATCH(Duombaze!H394,DU!A:A,0),1))+IF(Duombaze!I394="",0,INDEX(DU!K:K,MATCH(Duombaze!I394,DU!A:A,0),1))+IF(Duombaze!J394="",0,INDEX(DU!K:K,MATCH(Duombaze!J394,DU!A:A,0),1))+IF(Duombaze!K394="",0,INDEX(DU!K:K,MATCH(Duombaze!K394,DU!A:A,0),1))+IF(Duombaze!L394="",0,INDEX(DU!K:K,MATCH(Duombaze!L394,DU!A:A,0),1))+IF(Duombaze!M394="",0,INDEX(DU!K:K,MATCH(Duombaze!M394,DU!A:A,0),1))+IF(Duombaze!N394="",0,INDEX(DU!K:K,MATCH(Duombaze!N394,DU!A:A,0),1))+IF(Duombaze!O394="",0,INDEX(DU!K:K,MATCH(Duombaze!O394,DU!A:A,0),1))</f>
        <v>0</v>
      </c>
      <c r="R394" s="19"/>
      <c r="S394" s="52"/>
      <c r="T394" s="881"/>
      <c r="U394" s="17">
        <f>IF(Duombaze!T394="",0,INDEX(DU!I:I,MATCH(Duombaze!T394,DU!A:A,0),1))</f>
        <v>0</v>
      </c>
      <c r="V394" s="17">
        <f>IF(Duombaze!T394="",0,INDEX(DU!K:K,MATCH(Duombaze!T394,DU!A:A,0),1))</f>
        <v>0</v>
      </c>
      <c r="W394" s="19"/>
      <c r="X394" s="19"/>
      <c r="Y394" s="134"/>
      <c r="Z394" s="68" t="s">
        <v>8334</v>
      </c>
      <c r="AA394" s="17" t="str">
        <f t="shared" si="185"/>
        <v>2 SPP6 Tempimo grąžulas Y formos</v>
      </c>
      <c r="AB394" s="17" t="s">
        <v>9188</v>
      </c>
      <c r="AC394" s="17" t="e">
        <f>IF(Duombaze!AB394="",0,INDEX(DU!I:I,MATCH(Duombaze!AB394,DU!A:A,0),1))</f>
        <v>#N/A</v>
      </c>
      <c r="AD394" s="25" t="e">
        <f>IF(Duombaze!AB394="",0,INDEX(DU!K:K,MATCH(Duombaze!AB394,DU!A:A,0),1))</f>
        <v>#N/A</v>
      </c>
      <c r="AE394" s="17"/>
      <c r="AF394" s="17"/>
      <c r="AG394" s="19"/>
      <c r="AH394" s="17" t="str">
        <f t="shared" si="166"/>
        <v/>
      </c>
      <c r="AI394" s="19"/>
      <c r="AJ394" s="639"/>
      <c r="AK394" s="639"/>
      <c r="AL394" s="639"/>
      <c r="AM394" s="639">
        <f>IF(Duombaze!AJ394="",0,INDEX(DU!I:I,MATCH(Duombaze!AJ394,DU!A:A,0),1))+IF(Duombaze!AK394="",0,INDEX(DU!I:I,MATCH(Duombaze!AK394,DU!A:A,0),1))+IF(Duombaze!AL394="",0,INDEX(DU!I:I,MATCH(Duombaze!AL394,DU!A:A,0),1))</f>
        <v>0</v>
      </c>
      <c r="AN394" s="639">
        <f>IF(Duombaze!AJ394="",0,INDEX(DU!K:K,MATCH(Duombaze!AJ394,DU!A:A,0),1))+IF(Duombaze!AK394="",0,INDEX(DU!K:K,MATCH(Duombaze!AK394,DU!A:A,0),1))+IF(Duombaze!AL394="",0,INDEX(DU!K:K,MATCH(Duombaze!AL394,DU!A:A,0),1))</f>
        <v>0</v>
      </c>
      <c r="AO394" s="19"/>
      <c r="AP394" s="19"/>
      <c r="AQ394" s="19" t="s">
        <v>493</v>
      </c>
      <c r="AR394" s="17" t="str">
        <f t="shared" si="170"/>
        <v>2 SPP6 Pagrindo hidraulines jungtys + Kėbulo išvertimo išvadas</v>
      </c>
      <c r="AS394" s="672" t="s">
        <v>2738</v>
      </c>
      <c r="AT394" s="639" t="s">
        <v>2987</v>
      </c>
      <c r="AU394" s="639" t="s">
        <v>3271</v>
      </c>
      <c r="AV394" s="672" t="s">
        <v>2989</v>
      </c>
      <c r="AW394" s="639"/>
      <c r="AX394" s="639"/>
      <c r="AY394" s="639"/>
      <c r="AZ394" s="639"/>
      <c r="BA394" s="639"/>
      <c r="BB394" s="639"/>
      <c r="BC394" s="639">
        <f>IF(Duombaze!AT394="",0,INDEX(DU!I:I,MATCH(Duombaze!AT394,DU!A:A,0),1))+IF(Duombaze!AU394="",0,INDEX(DU!I:I,MATCH(Duombaze!AU394,DU!A:A,0),1))+IF(Duombaze!AV394="",0,INDEX(DU!I:I,MATCH(Duombaze!AV394,DU!A:A,0),1))+IF(Duombaze!AW394="",0,INDEX(DU!I:I,MATCH(Duombaze!AW394,DU!A:A,0),1))+IF(Duombaze!AX394="",0,INDEX(DU!I:I,MATCH(Duombaze!AX394,DU!A:A,0),1))+IF(Duombaze!AY394="",0,INDEX(DU!I:I,MATCH(Duombaze!AY394,DU!A:A,0),1))+IF(Duombaze!AZ394="",0,INDEX(DU!I:I,MATCH(Duombaze!AZ394,DU!A:A,0),1))+IF(Duombaze!BA394="",0,INDEX(DU!I:I,MATCH(Duombaze!BA394,DU!A:A,0),1))+IF(Duombaze!BB394="",0,INDEX(DU!I:I,MATCH(Duombaze!BB394,DU!A:A,0),1))</f>
        <v>65.587199999999996</v>
      </c>
      <c r="BD394" s="638">
        <f>IF(Duombaze!AT394="",0,INDEX(DU!K:K,MATCH(Duombaze!AT394,DU!A:A,0),1))+IF(Duombaze!AU394="",0,INDEX(DU!K:K,MATCH(Duombaze!AU394,DU!A:A,0),1))+IF(Duombaze!AV394="",0,INDEX(DU!K:K,MATCH(Duombaze!AV394,DU!A:A,0),1))+IF(Duombaze!AW394="",0,INDEX(DU!K:K,MATCH(Duombaze!AW394,DU!A:A,0),1))+IF(Duombaze!AX394="",0,INDEX(DU!K:K,MATCH(Duombaze!AX394,DU!A:A,0),1))+IF(Duombaze!AY394="",0,INDEX(DU!K:K,MATCH(Duombaze!AY394,DU!A:A,0),1))+IF(Duombaze!AZ394="",0,INDEX(DU!K:K,MATCH(Duombaze!AZ394,DU!A:A,0),1))+IF(Duombaze!BA394="",0,INDEX(DU!K:K,MATCH(Duombaze!BA394,DU!A:A,0),1))+IF(Duombaze!BB394="",0,INDEX(DU!K:K,MATCH(Duombaze!BB394,DU!A:A,0),1))</f>
        <v>8.69</v>
      </c>
      <c r="BE394" s="19"/>
      <c r="BF394" s="19"/>
      <c r="BG394" s="65" t="s">
        <v>9148</v>
      </c>
      <c r="BH394" s="17" t="str">
        <f t="shared" si="187"/>
        <v>2 SPP6 Pneumatiniai stabdžiai WABCO 2 kontūrų su mech. LSV</v>
      </c>
      <c r="BI394" s="19" t="s">
        <v>2829</v>
      </c>
      <c r="BJ394" s="639" t="s">
        <v>2829</v>
      </c>
      <c r="BK394" s="639"/>
      <c r="BL394" s="639"/>
      <c r="BM394" s="639">
        <f>IF(Duombaze!BJ394="",0,INDEX(DU!I:I,MATCH(Duombaze!BJ394,DU!A:A,0),1))+IF(Duombaze!BK394="",0,INDEX(DU!I:I,MATCH(Duombaze!BK394,DU!A:A,0),1))+IF(Duombaze!BL394="",0,INDEX(DU!I:I,MATCH(Duombaze!BL394,DU!A:A,0),1))</f>
        <v>0</v>
      </c>
      <c r="BN394" s="638">
        <f>IF(Duombaze!BJ394="",0,INDEX(DU!K:K,MATCH(Duombaze!BJ394,DU!A:A,0),1))+IF(Duombaze!BK394="",0,INDEX(DU!K:K,MATCH(Duombaze!BK394,DU!A:A,0),1))+IF(Duombaze!BL394="",0,INDEX(DU!K:K,MATCH(Duombaze!BL394,DU!A:A,0),1))</f>
        <v>0</v>
      </c>
      <c r="BO394" s="19"/>
      <c r="BP394" s="19"/>
      <c r="BQ394" s="19" t="s">
        <v>293</v>
      </c>
      <c r="BR394" s="19" t="str">
        <f t="shared" si="183"/>
        <v>2 SPP6 Stabdžių išvadai Wabco</v>
      </c>
      <c r="BS394" s="25" t="s">
        <v>1514</v>
      </c>
      <c r="BT394" s="25" t="s">
        <v>3040</v>
      </c>
      <c r="BU394" s="25" t="s">
        <v>3041</v>
      </c>
      <c r="BV394" s="25"/>
      <c r="BW394" s="25">
        <f>IF(Duombaze!BT394="",0,INDEX(DU!I:I,MATCH(Duombaze!BT394,DU!A:A,0),1))+IF(Duombaze!BU394="",0,INDEX(DU!I:I,MATCH(Duombaze!BU394,DU!A:A,0),1))+IF(Duombaze!BV394="",0,INDEX(DU!I:I,MATCH(Duombaze!BV394,DU!A:A,0),1))</f>
        <v>34.4914383366688</v>
      </c>
      <c r="BX394" s="19">
        <f>IF(Duombaze!BT394="",0,INDEX(DU!K:K,MATCH(Duombaze!BT394,DU!A:A,0),1))+IF(Duombaze!BU394="",0,INDEX(DU!K:K,MATCH(Duombaze!BU394,DU!A:A,0),1))+IF(Duombaze!BV394="",0,INDEX(DU!K:K,MATCH(Duombaze!BV394,DU!A:A,0),1))</f>
        <v>11.59</v>
      </c>
      <c r="BY394" s="25"/>
      <c r="BZ394" s="25"/>
      <c r="CA394" s="19"/>
      <c r="CB394" s="19" t="str">
        <f t="shared" si="189"/>
        <v/>
      </c>
      <c r="CC394" s="19"/>
      <c r="CD394" s="19">
        <f>IF(Duombaze!CC394="",0,INDEX(DU!I:I,MATCH(Duombaze!CC394,DU!A:A,0),1))</f>
        <v>0</v>
      </c>
      <c r="CE394" s="17">
        <f>IF(Duombaze!CC394="",0,INDEX(DU!K:K,MATCH(Duombaze!CC394,DU!A:A,0),1))</f>
        <v>0</v>
      </c>
      <c r="CF394" s="19"/>
      <c r="CG394" s="19"/>
      <c r="CH394" s="19"/>
      <c r="CI394" s="17"/>
      <c r="CJ394" s="19"/>
      <c r="CK394" s="19">
        <f>IF(Duombaze!CJ394="",0,INDEX(DU!I:I,MATCH(Duombaze!CJ394,DU!A:A,0),1))</f>
        <v>0</v>
      </c>
      <c r="CL394" s="17">
        <f>IF(Duombaze!CJ394="",0,INDEX(DU!K:K,MATCH(Duombaze!CJ394,DU!A:A,0),1))</f>
        <v>0</v>
      </c>
      <c r="CM394" s="19"/>
      <c r="CN394" s="19"/>
      <c r="CO394" s="25" t="s">
        <v>1537</v>
      </c>
      <c r="CP394" s="17" t="str">
        <f t="shared" si="173"/>
        <v>2 SPP6 Atsparos</v>
      </c>
      <c r="CQ394" s="19" t="s">
        <v>1494</v>
      </c>
      <c r="CR394" s="639" t="s">
        <v>1494</v>
      </c>
      <c r="CS394" s="639"/>
      <c r="CT394" s="639">
        <f>IF(Duombaze!CR394="",0,INDEX(DU!I:I,MATCH(Duombaze!CR394,DU!A:A,0),1))+IF(Duombaze!CS394="",0,INDEX(DU!I:I,MATCH(Duombaze!CS394,DU!A:A,0),1))</f>
        <v>23.4618</v>
      </c>
      <c r="CU394" s="19">
        <f>IF(Duombaze!CR394="",0,INDEX(DU!K:K,MATCH(Duombaze!CR394,DU!A:A,0),1))+IF(Duombaze!CS394="",0,INDEX(DU!K:K,MATCH(Duombaze!CS394,DU!A:A,0),1))</f>
        <v>0</v>
      </c>
      <c r="CV394" s="19"/>
      <c r="CW394" s="19"/>
      <c r="CX394" s="19"/>
      <c r="CY394" s="17" t="str">
        <f t="shared" si="180"/>
        <v/>
      </c>
      <c r="CZ394" s="19"/>
      <c r="DA394" s="672"/>
      <c r="DB394" s="672"/>
      <c r="DC394" s="672">
        <f>IF(Duombaze!DA394="",0,INDEX(DU!I:I,MATCH(Duombaze!DA394,DU!A:A,0),1))+IF(Duombaze!DB394="",0,INDEX(DU!I:I,MATCH(Duombaze!DB394,DU!A:A,0),1))</f>
        <v>0</v>
      </c>
      <c r="DD394" s="19">
        <f>IF(Duombaze!DA394="",0,INDEX(DU!K:K,MATCH(Duombaze!DA394,DU!A:A,0),1))+IF(Duombaze!DB394="",0,INDEX(DU!K:K,MATCH(Duombaze!DB394,DU!A:A,0),1))</f>
        <v>0</v>
      </c>
      <c r="DE394" s="19"/>
      <c r="DF394" s="19"/>
      <c r="DG394" s="19"/>
      <c r="DH394" s="19" t="str">
        <f t="shared" si="174"/>
        <v/>
      </c>
      <c r="DI394" s="19"/>
      <c r="DJ394" s="672"/>
      <c r="DK394" s="678"/>
      <c r="DL394" s="678">
        <f>IF(Duombaze!DJ394="",0,INDEX(DU!I:I,MATCH(Duombaze!DJ394,DU!A:A,0),1))+IF(Duombaze!DK394="",0,INDEX(DU!I:I,MATCH(Duombaze!DK394,DU!A:A,0),1))</f>
        <v>0</v>
      </c>
      <c r="DM394" s="19">
        <f>IF(Duombaze!DJ394="",0,INDEX(DU!K:K,MATCH(Duombaze!DJ394,DU!A:A,0),1))+IF(Duombaze!DK394="",0,INDEX(DU!K:K,MATCH(Duombaze!DK394,DU!A:A,0),1))</f>
        <v>0</v>
      </c>
      <c r="DN394" s="52"/>
      <c r="DO394" s="52"/>
      <c r="DP394" s="52" t="s">
        <v>532</v>
      </c>
      <c r="DQ394" s="17" t="str">
        <f t="shared" si="175"/>
        <v xml:space="preserve">2 SPP6 Žibintai ir atšvaitai diodiniai </v>
      </c>
      <c r="DR394" s="87" t="s">
        <v>2169</v>
      </c>
      <c r="DS394" s="692" t="s">
        <v>2169</v>
      </c>
      <c r="DT394" s="692"/>
      <c r="DU394" s="692"/>
      <c r="DV394" s="692"/>
      <c r="DW394" s="692">
        <f>IF(Duombaze!DS394="",0,INDEX(DU!I:I,MATCH(Duombaze!DS394,DU!A:A,0),1))+IF(Duombaze!DT394="",0,INDEX(DU!I:I,MATCH(Duombaze!DT394,DU!A:A,0),1))+IF(Duombaze!DU394="",0,INDEX(DU!I:I,MATCH(Duombaze!DU394,DU!A:A,0),1))+IF(Duombaze!DV394="",0,INDEX(DU!I:I,MATCH(Duombaze!DV394,DU!A:A,0),1))</f>
        <v>98.832376462585003</v>
      </c>
      <c r="DX394" s="638">
        <f>IF(Duombaze!DS394="",0,INDEX(DU!K:K,MATCH(Duombaze!DS394,DU!A:A,0),1))+IF(Duombaze!DT394="",0,INDEX(DU!K:K,MATCH(Duombaze!DT394,DU!A:A,0),1))+IF(Duombaze!DU394="",0,INDEX(DU!K:K,MATCH(Duombaze!DU394,DU!A:A,0),1))+IF(Duombaze!DV394="",0,INDEX(DU!K:KH,MATCH(Duombaze!DV394,DU!A:A,0),1))</f>
        <v>0</v>
      </c>
      <c r="DY394" s="65"/>
      <c r="DZ394" s="65"/>
      <c r="EA394" s="19" t="str">
        <f>EA441</f>
        <v>Mechaninis sukabintuvas Rockinger</v>
      </c>
      <c r="EB394" s="19" t="str">
        <f t="shared" si="160"/>
        <v>2 SPP6 Mechaninis sukabintuvas Rockinger</v>
      </c>
      <c r="EC394" s="19" t="str">
        <f>EC441</f>
        <v>ZP30AMSR000000</v>
      </c>
      <c r="ED394" s="19">
        <f>IF(Duombaze!EC394="",0,INDEX(DU!I:I,MATCH(Duombaze!EC394,DU!A:A,0),1))</f>
        <v>99.632400000000004</v>
      </c>
      <c r="EE394" s="638">
        <f>IF(Duombaze!EC394="",0,INDEX(DU!K:K,MATCH(Duombaze!EC394,DU!A:A,0),1))</f>
        <v>27.08</v>
      </c>
      <c r="EF394" s="19"/>
      <c r="EG394" s="19"/>
      <c r="EH394" s="19" t="str">
        <f>EH429</f>
        <v>Lipdukai universalūs</v>
      </c>
      <c r="EI394" s="17" t="str">
        <f t="shared" si="188"/>
        <v>2 SPP6 Lipdukai universalūs</v>
      </c>
      <c r="EJ394" s="19" t="str">
        <f>EJ429</f>
        <v>ZP10AZEN000000</v>
      </c>
      <c r="EK394" s="672" t="s">
        <v>573</v>
      </c>
      <c r="EL394" s="672"/>
      <c r="EM394" s="672"/>
      <c r="EN394" s="672">
        <f>IF(Duombaze!EK394="",0,INDEX(DU!I:I,MATCH(Duombaze!EK394,DU!A:A,0),1))+IF(Duombaze!EL394="",0,INDEX(DU!I:I,MATCH(Duombaze!EL394,DU!A:A,0),1))+IF(Duombaze!EM394="",0,INDEX(DU!I:I,MATCH(Duombaze!EM394,DU!A:A,0),1))</f>
        <v>30.697169727891101</v>
      </c>
      <c r="EO394" s="19">
        <f>IF(Duombaze!EK394="",0,INDEX(DU!K:K,MATCH(Duombaze!EK394,DU!A:A,0),1))+IF(Duombaze!EL394="",0,INDEX(DU!K:K,MATCH(Duombaze!EL394,DU!A:A,0),1))+IF(Duombaze!EM394="",0,INDEX(DU!K:K,MATCH(Duombaze!EM394,DU!A:A,0),1))</f>
        <v>0</v>
      </c>
      <c r="EP394" s="19"/>
      <c r="EQ394" s="19"/>
      <c r="ER394" s="20" t="s">
        <v>1498</v>
      </c>
      <c r="ES394" s="17" t="str">
        <f t="shared" si="161"/>
        <v>2 SPP6 Pakuojami</v>
      </c>
      <c r="ET394" s="17"/>
      <c r="EU394" s="17"/>
      <c r="EV394" s="17"/>
      <c r="EW394" s="87" t="s">
        <v>1837</v>
      </c>
      <c r="EX394" s="25" t="str">
        <f t="shared" si="184"/>
        <v>2 SPP6 Purvasaugių komplektas galiniams ratams 1/4 su gumos juosta</v>
      </c>
      <c r="EY394" s="25" t="s">
        <v>542</v>
      </c>
      <c r="EZ394" s="672" t="s">
        <v>542</v>
      </c>
      <c r="FA394" s="672"/>
      <c r="FB394" s="672">
        <f>IF(Duombaze!EZ394="",0,INDEX(DU!I:I,MATCH(Duombaze!EZ394,DU!A:A,0),1))+IF(Duombaze!FA394="",0,INDEX(DU!I:I,MATCH(Duombaze!FA394,DU!A:A,0),1))</f>
        <v>0</v>
      </c>
      <c r="FC394" s="19">
        <f>IF(Duombaze!EZ394="",0,INDEX(DU!K:K,MATCH(Duombaze!EZ394,DU!A:A,0),1))+IF(Duombaze!FA394="",0,INDEX(DU!K:K,MATCH(Duombaze!FA394,DU!A:A,0),1))</f>
        <v>0</v>
      </c>
      <c r="FD394" s="25" t="s">
        <v>2176</v>
      </c>
      <c r="FE394" s="25"/>
      <c r="FF394" s="19"/>
      <c r="FG394" s="19"/>
      <c r="FH394" s="19"/>
      <c r="FI394" s="19" t="s">
        <v>651</v>
      </c>
      <c r="FJ394" s="19"/>
      <c r="FK394" s="65"/>
      <c r="FL394" s="18" t="s">
        <v>1472</v>
      </c>
      <c r="FM394" s="18" t="s">
        <v>1472</v>
      </c>
      <c r="FN394" s="671"/>
      <c r="FO394" s="671"/>
      <c r="FP394" s="671"/>
      <c r="FQ394" s="671">
        <f>IF(Duombaze!FM395="",0,INDEX(DU!I:I,MATCH(Duombaze!FM395,DU!A:A,0),1))+IF(Duombaze!FN394="",0,INDEX(DU!I:I,MATCH(Duombaze!FN394,DU!A:A,0),1))+IF(Duombaze!FO394="",0,INDEX(DU!I:I,MATCH(Duombaze!FO394,DU!A:A,0),1))+IF(Duombaze!FP394="",0,INDEX(DU!I:I,MATCH(Duombaze!FP394,DU!A:A,0),1))</f>
        <v>24.853840775473</v>
      </c>
      <c r="FR394" s="671">
        <f>IF(Duombaze!FM395="",0,INDEX(DU!K:K,MATCH(Duombaze!FM395,DU!A:A,0),1))+IF(Duombaze!FN394="",0,INDEX(DU!K:K,MATCH(Duombaze!FN394,DU!A:A,0),1))+IF(Duombaze!FO394="",0,INDEX(DU!K:K,MATCH(Duombaze!FO394,DU!A:A,0),1))+IF(Duombaze!FP394="",0,INDEX(DU!K:K,MATCH(Duombaze!FP394,DU!A:A,0),1))</f>
        <v>4</v>
      </c>
      <c r="FT394" s="100" t="s">
        <v>536</v>
      </c>
      <c r="FU394" s="100"/>
      <c r="FY394" s="65" t="s">
        <v>1985</v>
      </c>
      <c r="FZ394" s="17" t="e">
        <f>IF(FY394&lt;&gt;"",#REF!&amp;" "&amp;#REF!&amp;" "&amp;FY394,"")</f>
        <v>#REF!</v>
      </c>
      <c r="GA394" s="19" t="s">
        <v>1844</v>
      </c>
    </row>
    <row r="395" spans="1:183" s="20" customFormat="1" ht="30" customHeight="1" x14ac:dyDescent="0.25">
      <c r="A395" s="41">
        <v>3</v>
      </c>
      <c r="B395" s="41" t="s">
        <v>792</v>
      </c>
      <c r="C395" s="16" t="s">
        <v>32</v>
      </c>
      <c r="D395" s="19"/>
      <c r="E395" s="17" t="str">
        <f t="shared" si="177"/>
        <v/>
      </c>
      <c r="F395" s="19"/>
      <c r="G395" s="639"/>
      <c r="H395" s="639"/>
      <c r="I395" s="639"/>
      <c r="J395" s="639"/>
      <c r="K395" s="639"/>
      <c r="L395" s="639"/>
      <c r="M395" s="639"/>
      <c r="N395" s="639"/>
      <c r="O395" s="639"/>
      <c r="P395" s="639">
        <f>IF(Duombaze!G395="",0,INDEX(DU!I:I,MATCH(Duombaze!G395,DU!A:A,0),1))+IF(Duombaze!H395="",0,INDEX(DU!I:I,MATCH(Duombaze!H395,DU!A:A,0),1))+IF(Duombaze!I395="",0,INDEX(DU!I:I,MATCH(Duombaze!I395,DU!A:A,0),1))+IF(Duombaze!J395="",0,INDEX(DU!I:I,MATCH(Duombaze!J395,DU!A:A,0),1))+IF(Duombaze!K395="",0,INDEX(DU!I:I,MATCH(Duombaze!K395,DU!A:A,0),1))+IF(Duombaze!L395="",0,INDEX(DU!I:I,MATCH(Duombaze!L395,DU!A:A,0),1))+IF(Duombaze!M395="",0,INDEX(DU!I:I,MATCH(Duombaze!M395,DU!A:A,0),1))+IF(Duombaze!N395="",0,INDEX(DU!I:I,MATCH(Duombaze!N395,DU!A:A,0),1))+IF(Duombaze!O395="",0,INDEX(DU!I:I,MATCH(Duombaze!O395,DU!A:A,0),1))</f>
        <v>0</v>
      </c>
      <c r="Q395" s="638">
        <f>IF(Duombaze!G395="",0,INDEX(DU!K:K,MATCH(Duombaze!G395,DU!A:A,0),1))+IF(Duombaze!H395="",0,INDEX(DU!K:K,MATCH(Duombaze!H395,DU!A:A,0),1))+IF(Duombaze!I395="",0,INDEX(DU!K:K,MATCH(Duombaze!I395,DU!A:A,0),1))+IF(Duombaze!J395="",0,INDEX(DU!K:K,MATCH(Duombaze!J395,DU!A:A,0),1))+IF(Duombaze!K395="",0,INDEX(DU!K:K,MATCH(Duombaze!K395,DU!A:A,0),1))+IF(Duombaze!L395="",0,INDEX(DU!K:K,MATCH(Duombaze!L395,DU!A:A,0),1))+IF(Duombaze!M395="",0,INDEX(DU!K:K,MATCH(Duombaze!M395,DU!A:A,0),1))+IF(Duombaze!N395="",0,INDEX(DU!K:K,MATCH(Duombaze!N395,DU!A:A,0),1))+IF(Duombaze!O395="",0,INDEX(DU!K:K,MATCH(Duombaze!O395,DU!A:A,0),1))</f>
        <v>0</v>
      </c>
      <c r="R395" s="19"/>
      <c r="S395" s="52"/>
      <c r="T395" s="881"/>
      <c r="U395" s="17">
        <f>IF(Duombaze!T395="",0,INDEX(DU!I:I,MATCH(Duombaze!T395,DU!A:A,0),1))</f>
        <v>0</v>
      </c>
      <c r="V395" s="17">
        <f>IF(Duombaze!T395="",0,INDEX(DU!K:K,MATCH(Duombaze!T395,DU!A:A,0),1))</f>
        <v>0</v>
      </c>
      <c r="W395" s="19"/>
      <c r="X395" s="19"/>
      <c r="Y395" s="134"/>
      <c r="Z395" s="53"/>
      <c r="AA395" s="17" t="str">
        <f t="shared" si="185"/>
        <v/>
      </c>
      <c r="AB395" s="17"/>
      <c r="AC395" s="17">
        <f>IF(Duombaze!AB395="",0,INDEX(DU!I:I,MATCH(Duombaze!AB395,DU!A:A,0),1))</f>
        <v>0</v>
      </c>
      <c r="AD395" s="25">
        <f>IF(Duombaze!AB395="",0,INDEX(DU!K:K,MATCH(Duombaze!AB395,DU!A:A,0),1))</f>
        <v>0</v>
      </c>
      <c r="AE395" s="17"/>
      <c r="AF395" s="17"/>
      <c r="AG395" s="19"/>
      <c r="AH395" s="17" t="str">
        <f t="shared" si="166"/>
        <v/>
      </c>
      <c r="AI395" s="19"/>
      <c r="AJ395" s="639"/>
      <c r="AK395" s="639"/>
      <c r="AL395" s="639"/>
      <c r="AM395" s="639">
        <f>IF(Duombaze!AJ395="",0,INDEX(DU!I:I,MATCH(Duombaze!AJ395,DU!A:A,0),1))+IF(Duombaze!AK395="",0,INDEX(DU!I:I,MATCH(Duombaze!AK395,DU!A:A,0),1))+IF(Duombaze!AL395="",0,INDEX(DU!I:I,MATCH(Duombaze!AL395,DU!A:A,0),1))</f>
        <v>0</v>
      </c>
      <c r="AN395" s="639">
        <f>IF(Duombaze!AJ395="",0,INDEX(DU!K:K,MATCH(Duombaze!AJ395,DU!A:A,0),1))+IF(Duombaze!AK395="",0,INDEX(DU!K:K,MATCH(Duombaze!AK395,DU!A:A,0),1))+IF(Duombaze!AL395="",0,INDEX(DU!K:K,MATCH(Duombaze!AL395,DU!A:A,0),1))</f>
        <v>0</v>
      </c>
      <c r="AO395" s="19"/>
      <c r="AP395" s="19"/>
      <c r="AQ395" s="19" t="s">
        <v>495</v>
      </c>
      <c r="AR395" s="17" t="str">
        <f t="shared" si="170"/>
        <v>3 SPP6 Pagrindo hidraulines jungtys + Hidrauliniai valdymo išvadai</v>
      </c>
      <c r="AS395" s="19" t="s">
        <v>529</v>
      </c>
      <c r="AT395" s="639" t="s">
        <v>528</v>
      </c>
      <c r="AU395" s="639" t="s">
        <v>3232</v>
      </c>
      <c r="AV395" s="639" t="s">
        <v>2988</v>
      </c>
      <c r="AW395" s="639"/>
      <c r="AX395" s="639"/>
      <c r="AY395" s="639"/>
      <c r="AZ395" s="639"/>
      <c r="BA395" s="639"/>
      <c r="BB395" s="639"/>
      <c r="BC395" s="639">
        <f>IF(Duombaze!AT395="",0,INDEX(DU!I:I,MATCH(Duombaze!AT395,DU!A:A,0),1))+IF(Duombaze!AU395="",0,INDEX(DU!I:I,MATCH(Duombaze!AU395,DU!A:A,0),1))+IF(Duombaze!AV395="",0,INDEX(DU!I:I,MATCH(Duombaze!AV395,DU!A:A,0),1))+IF(Duombaze!AW395="",0,INDEX(DU!I:I,MATCH(Duombaze!AW395,DU!A:A,0),1))+IF(Duombaze!AX395="",0,INDEX(DU!I:I,MATCH(Duombaze!AX395,DU!A:A,0),1))+IF(Duombaze!AY395="",0,INDEX(DU!I:I,MATCH(Duombaze!AY395,DU!A:A,0),1))+IF(Duombaze!AZ395="",0,INDEX(DU!I:I,MATCH(Duombaze!AZ395,DU!A:A,0),1))+IF(Duombaze!BA395="",0,INDEX(DU!I:I,MATCH(Duombaze!BA395,DU!A:A,0),1))+IF(Duombaze!BB395="",0,INDEX(DU!I:I,MATCH(Duombaze!BB395,DU!A:A,0),1))</f>
        <v>76.773399999999995</v>
      </c>
      <c r="BD395" s="638">
        <f>IF(Duombaze!AT395="",0,INDEX(DU!K:K,MATCH(Duombaze!AT395,DU!A:A,0),1))+IF(Duombaze!AU395="",0,INDEX(DU!K:K,MATCH(Duombaze!AU395,DU!A:A,0),1))+IF(Duombaze!AV395="",0,INDEX(DU!K:K,MATCH(Duombaze!AV395,DU!A:A,0),1))+IF(Duombaze!AW395="",0,INDEX(DU!K:K,MATCH(Duombaze!AW395,DU!A:A,0),1))+IF(Duombaze!AX395="",0,INDEX(DU!K:K,MATCH(Duombaze!AX395,DU!A:A,0),1))+IF(Duombaze!AY395="",0,INDEX(DU!K:K,MATCH(Duombaze!AY395,DU!A:A,0),1))+IF(Duombaze!AZ395="",0,INDEX(DU!K:K,MATCH(Duombaze!AZ395,DU!A:A,0),1))+IF(Duombaze!BA395="",0,INDEX(DU!K:K,MATCH(Duombaze!BA395,DU!A:A,0),1))+IF(Duombaze!BB395="",0,INDEX(DU!K:K,MATCH(Duombaze!BB395,DU!A:A,0),1))</f>
        <v>8.69</v>
      </c>
      <c r="BE395" s="19"/>
      <c r="BF395" s="19"/>
      <c r="BG395" s="17" t="s">
        <v>9149</v>
      </c>
      <c r="BH395" s="4" t="str">
        <f t="shared" si="187"/>
        <v>3 SPP6 Pneumatiniai stabdžiai WABCO (auto LSV, 1x0,4s)</v>
      </c>
      <c r="BI395" s="6" t="s">
        <v>8763</v>
      </c>
      <c r="BJ395" s="639" t="s">
        <v>8763</v>
      </c>
      <c r="BK395" s="639"/>
      <c r="BL395" s="639"/>
      <c r="BM395" s="639">
        <f>IF(Duombaze!BJ395="",0,INDEX(DU!I:I,MATCH(Duombaze!BJ395,DU!A:A,0),1))+IF(Duombaze!BK395="",0,INDEX(DU!I:I,MATCH(Duombaze!BK395,DU!A:A,0),1))+IF(Duombaze!BL395="",0,INDEX(DU!I:I,MATCH(Duombaze!BL395,DU!A:A,0),1))</f>
        <v>475.94652000000002</v>
      </c>
      <c r="BN395" s="638">
        <f>IF(Duombaze!BJ395="",0,INDEX(DU!K:K,MATCH(Duombaze!BJ395,DU!A:A,0),1))+IF(Duombaze!BK395="",0,INDEX(DU!K:K,MATCH(Duombaze!BK395,DU!A:A,0),1))+IF(Duombaze!BL395="",0,INDEX(DU!K:K,MATCH(Duombaze!BL395,DU!A:A,0),1))</f>
        <v>85.85</v>
      </c>
      <c r="BO395" s="19"/>
      <c r="BP395" s="19"/>
      <c r="BQ395" s="19" t="s">
        <v>290</v>
      </c>
      <c r="BR395" s="19" t="str">
        <f t="shared" si="183"/>
        <v>3 SPP6 Stabdžių išvadai dviejų kontūrų</v>
      </c>
      <c r="BS395" s="25" t="s">
        <v>1514</v>
      </c>
      <c r="BT395" s="25" t="s">
        <v>3040</v>
      </c>
      <c r="BU395" s="25" t="s">
        <v>3041</v>
      </c>
      <c r="BV395" s="25"/>
      <c r="BW395" s="25">
        <f>IF(Duombaze!BT395="",0,INDEX(DU!I:I,MATCH(Duombaze!BT395,DU!A:A,0),1))+IF(Duombaze!BU395="",0,INDEX(DU!I:I,MATCH(Duombaze!BU395,DU!A:A,0),1))+IF(Duombaze!BV395="",0,INDEX(DU!I:I,MATCH(Duombaze!BV395,DU!A:A,0),1))</f>
        <v>34.4914383366688</v>
      </c>
      <c r="BX395" s="19">
        <f>IF(Duombaze!BT395="",0,INDEX(DU!K:K,MATCH(Duombaze!BT395,DU!A:A,0),1))+IF(Duombaze!BU395="",0,INDEX(DU!K:K,MATCH(Duombaze!BU395,DU!A:A,0),1))+IF(Duombaze!BV395="",0,INDEX(DU!K:K,MATCH(Duombaze!BV395,DU!A:A,0),1))</f>
        <v>11.59</v>
      </c>
      <c r="BY395" s="25"/>
      <c r="BZ395" s="25"/>
      <c r="CA395" s="19"/>
      <c r="CB395" s="19" t="str">
        <f t="shared" si="189"/>
        <v/>
      </c>
      <c r="CC395" s="19"/>
      <c r="CD395" s="19">
        <f>IF(Duombaze!CC395="",0,INDEX(DU!I:I,MATCH(Duombaze!CC395,DU!A:A,0),1))</f>
        <v>0</v>
      </c>
      <c r="CE395" s="17">
        <f>IF(Duombaze!CC395="",0,INDEX(DU!K:K,MATCH(Duombaze!CC395,DU!A:A,0),1))</f>
        <v>0</v>
      </c>
      <c r="CF395" s="19"/>
      <c r="CG395" s="19"/>
      <c r="CH395" s="19"/>
      <c r="CI395" s="17"/>
      <c r="CJ395" s="19"/>
      <c r="CK395" s="19">
        <f>IF(Duombaze!CJ395="",0,INDEX(DU!I:I,MATCH(Duombaze!CJ395,DU!A:A,0),1))</f>
        <v>0</v>
      </c>
      <c r="CL395" s="17">
        <f>IF(Duombaze!CJ395="",0,INDEX(DU!K:K,MATCH(Duombaze!CJ395,DU!A:A,0),1))</f>
        <v>0</v>
      </c>
      <c r="CM395" s="19"/>
      <c r="CN395" s="19"/>
      <c r="CO395" s="25" t="s">
        <v>1495</v>
      </c>
      <c r="CP395" s="17" t="str">
        <f t="shared" si="173"/>
        <v xml:space="preserve">3 SPP6 Rankinis + Ratų atsparos </v>
      </c>
      <c r="CQ395" s="19" t="s">
        <v>1957</v>
      </c>
      <c r="CR395" s="639" t="s">
        <v>1956</v>
      </c>
      <c r="CS395" s="639" t="s">
        <v>1494</v>
      </c>
      <c r="CT395" s="639">
        <f>IF(Duombaze!CR395="",0,INDEX(DU!I:I,MATCH(Duombaze!CR395,DU!A:A,0),1))+IF(Duombaze!CS395="",0,INDEX(DU!I:I,MATCH(Duombaze!CS395,DU!A:A,0),1))</f>
        <v>50.494114609274803</v>
      </c>
      <c r="CU395" s="19">
        <f>IF(Duombaze!CR395="",0,INDEX(DU!K:K,MATCH(Duombaze!CR395,DU!A:A,0),1))+IF(Duombaze!CS395="",0,INDEX(DU!K:K,MATCH(Duombaze!CS395,DU!A:A,0),1))</f>
        <v>27.52</v>
      </c>
      <c r="CV395" s="19"/>
      <c r="CW395" s="19"/>
      <c r="CX395" s="19"/>
      <c r="CY395" s="17" t="str">
        <f t="shared" si="180"/>
        <v/>
      </c>
      <c r="CZ395" s="19"/>
      <c r="DA395" s="672"/>
      <c r="DB395" s="672"/>
      <c r="DC395" s="672">
        <f>IF(Duombaze!DA395="",0,INDEX(DU!I:I,MATCH(Duombaze!DA395,DU!A:A,0),1))+IF(Duombaze!DB395="",0,INDEX(DU!I:I,MATCH(Duombaze!DB395,DU!A:A,0),1))</f>
        <v>0</v>
      </c>
      <c r="DD395" s="19">
        <f>IF(Duombaze!DA395="",0,INDEX(DU!K:K,MATCH(Duombaze!DA395,DU!A:A,0),1))+IF(Duombaze!DB395="",0,INDEX(DU!K:K,MATCH(Duombaze!DB395,DU!A:A,0),1))</f>
        <v>0</v>
      </c>
      <c r="DE395" s="19"/>
      <c r="DF395" s="19"/>
      <c r="DG395" s="19"/>
      <c r="DH395" s="19" t="str">
        <f t="shared" si="174"/>
        <v/>
      </c>
      <c r="DI395" s="19"/>
      <c r="DJ395" s="672"/>
      <c r="DK395" s="678"/>
      <c r="DL395" s="678">
        <f>IF(Duombaze!DJ395="",0,INDEX(DU!I:I,MATCH(Duombaze!DJ395,DU!A:A,0),1))+IF(Duombaze!DK395="",0,INDEX(DU!I:I,MATCH(Duombaze!DK395,DU!A:A,0),1))</f>
        <v>0</v>
      </c>
      <c r="DM395" s="19">
        <f>IF(Duombaze!DJ395="",0,INDEX(DU!K:K,MATCH(Duombaze!DJ395,DU!A:A,0),1))+IF(Duombaze!DK395="",0,INDEX(DU!K:K,MATCH(Duombaze!DK395,DU!A:A,0),1))</f>
        <v>0</v>
      </c>
      <c r="DN395" s="52"/>
      <c r="DO395" s="52"/>
      <c r="DP395" s="52" t="s">
        <v>9151</v>
      </c>
      <c r="DQ395" s="17" t="str">
        <f t="shared" si="175"/>
        <v>3 SPP6 Apšvietimas LED apvalūs žib. (N. Danija)</v>
      </c>
      <c r="DR395" s="65" t="s">
        <v>9152</v>
      </c>
      <c r="DS395" s="692" t="s">
        <v>9152</v>
      </c>
      <c r="DT395" s="692"/>
      <c r="DU395" s="692"/>
      <c r="DV395" s="692"/>
      <c r="DW395" s="692">
        <f>IF(Duombaze!DS395="",0,INDEX(DU!I:I,MATCH(Duombaze!DS395,DU!A:A,0),1))+IF(Duombaze!DT395="",0,INDEX(DU!I:I,MATCH(Duombaze!DT395,DU!A:A,0),1))+IF(Duombaze!DU395="",0,INDEX(DU!I:I,MATCH(Duombaze!DU395,DU!A:A,0),1))+IF(Duombaze!DV395="",0,INDEX(DU!I:I,MATCH(Duombaze!DV395,DU!A:A,0),1))</f>
        <v>0</v>
      </c>
      <c r="DX395" s="638">
        <f>IF(Duombaze!DS395="",0,INDEX(DU!K:K,MATCH(Duombaze!DS395,DU!A:A,0),1))+IF(Duombaze!DT395="",0,INDEX(DU!K:K,MATCH(Duombaze!DT395,DU!A:A,0),1))+IF(Duombaze!DU395="",0,INDEX(DU!K:K,MATCH(Duombaze!DU395,DU!A:A,0),1))+IF(Duombaze!DV395="",0,INDEX(DU!K:KH,MATCH(Duombaze!DV395,DU!A:A,0),1))</f>
        <v>0</v>
      </c>
      <c r="DY395" s="65"/>
      <c r="DZ395" s="65"/>
      <c r="EA395" s="19" t="str">
        <f>EA442</f>
        <v>Automatinis sukabintuvas Rockinger</v>
      </c>
      <c r="EB395" s="19" t="str">
        <f t="shared" si="160"/>
        <v>3 SPP6 Automatinis sukabintuvas Rockinger</v>
      </c>
      <c r="EC395" s="19" t="str">
        <f>EC442</f>
        <v>ZP30AASR000000</v>
      </c>
      <c r="ED395" s="19">
        <f>IF(Duombaze!EC395="",0,INDEX(DU!I:I,MATCH(Duombaze!EC395,DU!A:A,0),1))</f>
        <v>297.66744999999997</v>
      </c>
      <c r="EE395" s="638">
        <f>IF(Duombaze!EC395="",0,INDEX(DU!K:K,MATCH(Duombaze!EC395,DU!A:A,0),1))</f>
        <v>33.61</v>
      </c>
      <c r="EF395" s="19"/>
      <c r="EG395" s="19"/>
      <c r="EH395" s="19"/>
      <c r="EI395" s="17" t="str">
        <f t="shared" si="188"/>
        <v/>
      </c>
      <c r="EJ395" s="19"/>
      <c r="EK395" s="672"/>
      <c r="EL395" s="672"/>
      <c r="EM395" s="672"/>
      <c r="EN395" s="672">
        <f>IF(Duombaze!EK395="",0,INDEX(DU!I:I,MATCH(Duombaze!EK395,DU!A:A,0),1))+IF(Duombaze!EL395="",0,INDEX(DU!I:I,MATCH(Duombaze!EL395,DU!A:A,0),1))+IF(Duombaze!EM395="",0,INDEX(DU!I:I,MATCH(Duombaze!EM395,DU!A:A,0),1))</f>
        <v>0</v>
      </c>
      <c r="EO395" s="19">
        <f>IF(Duombaze!EK395="",0,INDEX(DU!K:K,MATCH(Duombaze!EK395,DU!A:A,0),1))+IF(Duombaze!EL395="",0,INDEX(DU!K:K,MATCH(Duombaze!EL395,DU!A:A,0),1))+IF(Duombaze!EM395="",0,INDEX(DU!K:K,MATCH(Duombaze!EM395,DU!A:A,0),1))</f>
        <v>0</v>
      </c>
      <c r="EP395" s="19"/>
      <c r="EQ395" s="19"/>
      <c r="ER395" s="20" t="s">
        <v>1778</v>
      </c>
      <c r="ES395" s="17" t="str">
        <f t="shared" si="161"/>
        <v>3 SPP6 Ratai pristatomi klientui</v>
      </c>
      <c r="ET395" s="17"/>
      <c r="EU395" s="17"/>
      <c r="EV395" s="17"/>
      <c r="EW395" s="87" t="s">
        <v>543</v>
      </c>
      <c r="EX395" s="25" t="str">
        <f t="shared" si="184"/>
        <v>3 SPP6 Purvasaugiu komplektas visiems ratams 1/4</v>
      </c>
      <c r="EY395" s="25" t="s">
        <v>544</v>
      </c>
      <c r="EZ395" s="672" t="s">
        <v>544</v>
      </c>
      <c r="FA395" s="672"/>
      <c r="FB395" s="672">
        <f>IF(Duombaze!EZ395="",0,INDEX(DU!I:I,MATCH(Duombaze!EZ395,DU!A:A,0),1))+IF(Duombaze!FA395="",0,INDEX(DU!I:I,MATCH(Duombaze!FA395,DU!A:A,0),1))</f>
        <v>87.4134172167755</v>
      </c>
      <c r="FC395" s="19">
        <f>IF(Duombaze!EZ395="",0,INDEX(DU!K:K,MATCH(Duombaze!EZ395,DU!A:A,0),1))+IF(Duombaze!FA395="",0,INDEX(DU!K:K,MATCH(Duombaze!FA395,DU!A:A,0),1))</f>
        <v>7.2433333333333296</v>
      </c>
      <c r="FD395" s="25"/>
      <c r="FE395" s="25" t="s">
        <v>2177</v>
      </c>
      <c r="FF395" s="19"/>
      <c r="FG395" s="19"/>
      <c r="FH395" s="19"/>
      <c r="FI395" s="19" t="s">
        <v>9189</v>
      </c>
      <c r="FJ395" s="19"/>
      <c r="FK395" s="65"/>
      <c r="FL395" s="14" t="s">
        <v>4449</v>
      </c>
      <c r="FM395" s="14" t="s">
        <v>4449</v>
      </c>
      <c r="FN395" s="671"/>
      <c r="FO395" s="671"/>
      <c r="FP395" s="671"/>
      <c r="FQ395" s="671" t="e">
        <f>IF(Duombaze!#REF!="",0,INDEX(DU!I:I,MATCH(Duombaze!#REF!,DU!A:A,0),1))+IF(Duombaze!FN395="",0,INDEX(DU!I:I,MATCH(Duombaze!FN395,DU!A:A,0),1))+IF(Duombaze!FO395="",0,INDEX(DU!I:I,MATCH(Duombaze!FO395,DU!A:A,0),1))+IF(Duombaze!FP395="",0,INDEX(DU!I:I,MATCH(Duombaze!FP395,DU!A:A,0),1))</f>
        <v>#REF!</v>
      </c>
      <c r="FR395" s="671" t="e">
        <f>IF(Duombaze!#REF!="",0,INDEX(DU!K:K,MATCH(Duombaze!#REF!,DU!A:A,0),1))+IF(Duombaze!FN395="",0,INDEX(DU!K:K,MATCH(Duombaze!FN395,DU!A:A,0),1))+IF(Duombaze!FO395="",0,INDEX(DU!K:K,MATCH(Duombaze!FO395,DU!A:A,0),1))+IF(Duombaze!FP395="",0,INDEX(DU!K:K,MATCH(Duombaze!FP395,DU!A:A,0),1))</f>
        <v>#REF!</v>
      </c>
      <c r="FT395" s="100" t="s">
        <v>537</v>
      </c>
      <c r="FU395" s="100" t="s">
        <v>38</v>
      </c>
      <c r="FW395" s="19" t="s">
        <v>148</v>
      </c>
      <c r="FX395" s="17" t="str">
        <f>IF(FW395&lt;&gt;"",A395&amp;" "&amp;C395&amp;" "&amp;FW395,"")</f>
        <v>3 SPP6 Pneumatiniai stabdžiai Wabco su mech. LSV ir 0,4 sek. vožt.</v>
      </c>
      <c r="FY395" s="65" t="s">
        <v>59</v>
      </c>
      <c r="FZ395" s="17" t="e">
        <f>IF(FY395&lt;&gt;"",#REF!&amp;" "&amp;#REF!&amp;" "&amp;FY395,"")</f>
        <v>#REF!</v>
      </c>
      <c r="GA395" s="19" t="s">
        <v>153</v>
      </c>
    </row>
    <row r="396" spans="1:183" s="20" customFormat="1" ht="29.45" customHeight="1" x14ac:dyDescent="0.25">
      <c r="A396" s="41">
        <v>4</v>
      </c>
      <c r="B396" s="41" t="s">
        <v>792</v>
      </c>
      <c r="C396" s="16" t="s">
        <v>32</v>
      </c>
      <c r="D396" s="19"/>
      <c r="E396" s="17" t="str">
        <f t="shared" ref="E396:E427" si="190">IF(D396&lt;&gt;"",A396&amp;" "&amp;C396&amp;" "&amp;D396,"")</f>
        <v/>
      </c>
      <c r="F396" s="19"/>
      <c r="G396" s="639"/>
      <c r="H396" s="639"/>
      <c r="I396" s="639"/>
      <c r="J396" s="639"/>
      <c r="K396" s="639"/>
      <c r="L396" s="639"/>
      <c r="M396" s="639"/>
      <c r="N396" s="639"/>
      <c r="O396" s="639"/>
      <c r="P396" s="639">
        <f>IF(Duombaze!G396="",0,INDEX(DU!I:I,MATCH(Duombaze!G396,DU!A:A,0),1))+IF(Duombaze!H396="",0,INDEX(DU!I:I,MATCH(Duombaze!H396,DU!A:A,0),1))+IF(Duombaze!I396="",0,INDEX(DU!I:I,MATCH(Duombaze!I396,DU!A:A,0),1))+IF(Duombaze!J396="",0,INDEX(DU!I:I,MATCH(Duombaze!J396,DU!A:A,0),1))+IF(Duombaze!K396="",0,INDEX(DU!I:I,MATCH(Duombaze!K396,DU!A:A,0),1))+IF(Duombaze!L396="",0,INDEX(DU!I:I,MATCH(Duombaze!L396,DU!A:A,0),1))+IF(Duombaze!M396="",0,INDEX(DU!I:I,MATCH(Duombaze!M396,DU!A:A,0),1))+IF(Duombaze!N396="",0,INDEX(DU!I:I,MATCH(Duombaze!N396,DU!A:A,0),1))+IF(Duombaze!O396="",0,INDEX(DU!I:I,MATCH(Duombaze!O396,DU!A:A,0),1))</f>
        <v>0</v>
      </c>
      <c r="Q396" s="638">
        <f>IF(Duombaze!G396="",0,INDEX(DU!K:K,MATCH(Duombaze!G396,DU!A:A,0),1))+IF(Duombaze!H396="",0,INDEX(DU!K:K,MATCH(Duombaze!H396,DU!A:A,0),1))+IF(Duombaze!I396="",0,INDEX(DU!K:K,MATCH(Duombaze!I396,DU!A:A,0),1))+IF(Duombaze!J396="",0,INDEX(DU!K:K,MATCH(Duombaze!J396,DU!A:A,0),1))+IF(Duombaze!K396="",0,INDEX(DU!K:K,MATCH(Duombaze!K396,DU!A:A,0),1))+IF(Duombaze!L396="",0,INDEX(DU!K:K,MATCH(Duombaze!L396,DU!A:A,0),1))+IF(Duombaze!M396="",0,INDEX(DU!K:K,MATCH(Duombaze!M396,DU!A:A,0),1))+IF(Duombaze!N396="",0,INDEX(DU!K:K,MATCH(Duombaze!N396,DU!A:A,0),1))+IF(Duombaze!O396="",0,INDEX(DU!K:K,MATCH(Duombaze!O396,DU!A:A,0),1))</f>
        <v>0</v>
      </c>
      <c r="R396" s="19"/>
      <c r="S396" s="52"/>
      <c r="T396" s="881"/>
      <c r="U396" s="17">
        <f>IF(Duombaze!T396="",0,INDEX(DU!I:I,MATCH(Duombaze!T396,DU!A:A,0),1))</f>
        <v>0</v>
      </c>
      <c r="V396" s="17">
        <f>IF(Duombaze!T396="",0,INDEX(DU!K:K,MATCH(Duombaze!T396,DU!A:A,0),1))</f>
        <v>0</v>
      </c>
      <c r="W396" s="19"/>
      <c r="X396" s="19"/>
      <c r="Y396" s="134"/>
      <c r="Z396" s="65"/>
      <c r="AA396" s="17" t="str">
        <f t="shared" si="185"/>
        <v/>
      </c>
      <c r="AB396" s="19"/>
      <c r="AC396" s="19">
        <f>IF(Duombaze!AB396="",0,INDEX(DU!I:I,MATCH(Duombaze!AB396,DU!A:A,0),1))</f>
        <v>0</v>
      </c>
      <c r="AD396" s="25">
        <f>IF(Duombaze!AB396="",0,INDEX(DU!K:K,MATCH(Duombaze!AB396,DU!A:A,0),1))</f>
        <v>0</v>
      </c>
      <c r="AE396" s="19"/>
      <c r="AF396" s="19"/>
      <c r="AG396" s="19"/>
      <c r="AH396" s="17" t="str">
        <f t="shared" si="166"/>
        <v/>
      </c>
      <c r="AI396" s="19"/>
      <c r="AJ396" s="639"/>
      <c r="AK396" s="639"/>
      <c r="AL396" s="639"/>
      <c r="AM396" s="639">
        <f>IF(Duombaze!AJ396="",0,INDEX(DU!I:I,MATCH(Duombaze!AJ396,DU!A:A,0),1))+IF(Duombaze!AK396="",0,INDEX(DU!I:I,MATCH(Duombaze!AK396,DU!A:A,0),1))+IF(Duombaze!AL396="",0,INDEX(DU!I:I,MATCH(Duombaze!AL396,DU!A:A,0),1))</f>
        <v>0</v>
      </c>
      <c r="AN396" s="639">
        <f>IF(Duombaze!AJ396="",0,INDEX(DU!K:K,MATCH(Duombaze!AJ396,DU!A:A,0),1))+IF(Duombaze!AK396="",0,INDEX(DU!K:K,MATCH(Duombaze!AK396,DU!A:A,0),1))+IF(Duombaze!AL396="",0,INDEX(DU!K:K,MATCH(Duombaze!AL396,DU!A:A,0),1))</f>
        <v>0</v>
      </c>
      <c r="AO396" s="19"/>
      <c r="AP396" s="19"/>
      <c r="AQ396" s="19" t="s">
        <v>695</v>
      </c>
      <c r="AR396" s="17" t="str">
        <f t="shared" si="170"/>
        <v>4 SPP6 Pagrindo hidraulines jungtys+Kėbulo išvertimo išvadas+Hidrauliniai valdymo išvadai</v>
      </c>
      <c r="AS396" s="672" t="s">
        <v>3274</v>
      </c>
      <c r="AT396" s="639" t="s">
        <v>2987</v>
      </c>
      <c r="AU396" s="639" t="s">
        <v>3271</v>
      </c>
      <c r="AV396" s="672" t="s">
        <v>2989</v>
      </c>
      <c r="AW396" s="639" t="s">
        <v>3272</v>
      </c>
      <c r="AX396" s="639" t="s">
        <v>2988</v>
      </c>
      <c r="AY396" s="639"/>
      <c r="AZ396" s="639"/>
      <c r="BA396" s="639"/>
      <c r="BB396" s="639"/>
      <c r="BC396" s="639">
        <f>IF(Duombaze!AT396="",0,INDEX(DU!I:I,MATCH(Duombaze!AT396,DU!A:A,0),1))+IF(Duombaze!AU396="",0,INDEX(DU!I:I,MATCH(Duombaze!AU396,DU!A:A,0),1))+IF(Duombaze!AV396="",0,INDEX(DU!I:I,MATCH(Duombaze!AV396,DU!A:A,0),1))+IF(Duombaze!AW396="",0,INDEX(DU!I:I,MATCH(Duombaze!AW396,DU!A:A,0),1))+IF(Duombaze!AX396="",0,INDEX(DU!I:I,MATCH(Duombaze!AX396,DU!A:A,0),1))+IF(Duombaze!AY396="",0,INDEX(DU!I:I,MATCH(Duombaze!AY396,DU!A:A,0),1))+IF(Duombaze!AZ396="",0,INDEX(DU!I:I,MATCH(Duombaze!AZ396,DU!A:A,0),1))+IF(Duombaze!BA396="",0,INDEX(DU!I:I,MATCH(Duombaze!BA396,DU!A:A,0),1))+IF(Duombaze!BB396="",0,INDEX(DU!I:I,MATCH(Duombaze!BB396,DU!A:A,0),1))</f>
        <v>129.5206</v>
      </c>
      <c r="BD396" s="638">
        <f>IF(Duombaze!AT396="",0,INDEX(DU!K:K,MATCH(Duombaze!AT396,DU!A:A,0),1))+IF(Duombaze!AU396="",0,INDEX(DU!K:K,MATCH(Duombaze!AU396,DU!A:A,0),1))+IF(Duombaze!AV396="",0,INDEX(DU!K:K,MATCH(Duombaze!AV396,DU!A:A,0),1))+IF(Duombaze!AW396="",0,INDEX(DU!K:K,MATCH(Duombaze!AW396,DU!A:A,0),1))+IF(Duombaze!AX396="",0,INDEX(DU!K:K,MATCH(Duombaze!AX396,DU!A:A,0),1))+IF(Duombaze!AY396="",0,INDEX(DU!K:K,MATCH(Duombaze!AY396,DU!A:A,0),1))+IF(Duombaze!AZ396="",0,INDEX(DU!K:K,MATCH(Duombaze!AZ396,DU!A:A,0),1))+IF(Duombaze!BA396="",0,INDEX(DU!K:K,MATCH(Duombaze!BA396,DU!A:A,0),1))+IF(Duombaze!BB396="",0,INDEX(DU!K:K,MATCH(Duombaze!BB396,DU!A:A,0),1))</f>
        <v>17.38</v>
      </c>
      <c r="BE396" s="19"/>
      <c r="BF396" s="19"/>
      <c r="BG396" s="65"/>
      <c r="BH396" s="17"/>
      <c r="BI396" s="19"/>
      <c r="BJ396" s="639"/>
      <c r="BK396" s="639"/>
      <c r="BL396" s="639"/>
      <c r="BM396" s="639">
        <f>IF(Duombaze!BJ396="",0,INDEX(DU!I:I,MATCH(Duombaze!BJ396,DU!A:A,0),1))+IF(Duombaze!BK396="",0,INDEX(DU!I:I,MATCH(Duombaze!BK396,DU!A:A,0),1))+IF(Duombaze!BL396="",0,INDEX(DU!I:I,MATCH(Duombaze!BL396,DU!A:A,0),1))</f>
        <v>0</v>
      </c>
      <c r="BN396" s="638">
        <f>IF(Duombaze!BJ396="",0,INDEX(DU!K:K,MATCH(Duombaze!BJ396,DU!A:A,0),1))+IF(Duombaze!BK396="",0,INDEX(DU!K:K,MATCH(Duombaze!BK396,DU!A:A,0),1))+IF(Duombaze!BL396="",0,INDEX(DU!K:K,MATCH(Duombaze!BL396,DU!A:A,0),1))</f>
        <v>0</v>
      </c>
      <c r="BO396" s="19"/>
      <c r="BP396" s="19"/>
      <c r="BQ396" s="19" t="s">
        <v>290</v>
      </c>
      <c r="BR396" s="19" t="str">
        <f t="shared" si="183"/>
        <v>4 SPP6 Stabdžių išvadai dviejų kontūrų</v>
      </c>
      <c r="BS396" s="25" t="s">
        <v>1514</v>
      </c>
      <c r="BT396" s="25" t="s">
        <v>3040</v>
      </c>
      <c r="BU396" s="25" t="s">
        <v>3041</v>
      </c>
      <c r="BV396" s="25"/>
      <c r="BW396" s="25">
        <f>IF(Duombaze!BT396="",0,INDEX(DU!I:I,MATCH(Duombaze!BT396,DU!A:A,0),1))+IF(Duombaze!BU396="",0,INDEX(DU!I:I,MATCH(Duombaze!BU396,DU!A:A,0),1))+IF(Duombaze!BV396="",0,INDEX(DU!I:I,MATCH(Duombaze!BV396,DU!A:A,0),1))</f>
        <v>34.4914383366688</v>
      </c>
      <c r="BX396" s="19">
        <f>IF(Duombaze!BT396="",0,INDEX(DU!K:K,MATCH(Duombaze!BT396,DU!A:A,0),1))+IF(Duombaze!BU396="",0,INDEX(DU!K:K,MATCH(Duombaze!BU396,DU!A:A,0),1))+IF(Duombaze!BV396="",0,INDEX(DU!K:K,MATCH(Duombaze!BV396,DU!A:A,0),1))</f>
        <v>11.59</v>
      </c>
      <c r="BY396" s="25"/>
      <c r="BZ396" s="25"/>
      <c r="CA396" s="19"/>
      <c r="CB396" s="19" t="str">
        <f t="shared" si="189"/>
        <v/>
      </c>
      <c r="CC396" s="19"/>
      <c r="CD396" s="19">
        <f>IF(Duombaze!CC396="",0,INDEX(DU!I:I,MATCH(Duombaze!CC396,DU!A:A,0),1))</f>
        <v>0</v>
      </c>
      <c r="CE396" s="17">
        <f>IF(Duombaze!CC396="",0,INDEX(DU!K:K,MATCH(Duombaze!CC396,DU!A:A,0),1))</f>
        <v>0</v>
      </c>
      <c r="CF396" s="19"/>
      <c r="CG396" s="19"/>
      <c r="CH396" s="19"/>
      <c r="CI396" s="17" t="str">
        <f t="shared" ref="CI396:CI404" si="191">IF(CH396&lt;&gt;"",A396&amp;" "&amp;C396&amp;" "&amp;CH396,"")</f>
        <v/>
      </c>
      <c r="CJ396" s="19"/>
      <c r="CK396" s="19">
        <f>IF(Duombaze!CJ396="",0,INDEX(DU!I:I,MATCH(Duombaze!CJ396,DU!A:A,0),1))</f>
        <v>0</v>
      </c>
      <c r="CL396" s="17">
        <f>IF(Duombaze!CJ396="",0,INDEX(DU!K:K,MATCH(Duombaze!CJ396,DU!A:A,0),1))</f>
        <v>0</v>
      </c>
      <c r="CM396" s="19"/>
      <c r="CN396" s="19"/>
      <c r="CO396" s="19"/>
      <c r="CP396" s="17" t="str">
        <f t="shared" si="173"/>
        <v/>
      </c>
      <c r="CQ396" s="19"/>
      <c r="CR396" s="639"/>
      <c r="CS396" s="639"/>
      <c r="CT396" s="639">
        <f>IF(Duombaze!CR396="",0,INDEX(DU!I:I,MATCH(Duombaze!CR396,DU!A:A,0),1))+IF(Duombaze!CS396="",0,INDEX(DU!I:I,MATCH(Duombaze!CS396,DU!A:A,0),1))</f>
        <v>0</v>
      </c>
      <c r="CU396" s="19">
        <f>IF(Duombaze!CR396="",0,INDEX(DU!K:K,MATCH(Duombaze!CR396,DU!A:A,0),1))+IF(Duombaze!CS396="",0,INDEX(DU!K:K,MATCH(Duombaze!CS396,DU!A:A,0),1))</f>
        <v>0</v>
      </c>
      <c r="CV396" s="19"/>
      <c r="CW396" s="19"/>
      <c r="CX396" s="19"/>
      <c r="CY396" s="17" t="str">
        <f t="shared" si="180"/>
        <v/>
      </c>
      <c r="CZ396" s="19"/>
      <c r="DA396" s="672"/>
      <c r="DB396" s="672"/>
      <c r="DC396" s="672">
        <f>IF(Duombaze!DA396="",0,INDEX(DU!I:I,MATCH(Duombaze!DA396,DU!A:A,0),1))+IF(Duombaze!DB396="",0,INDEX(DU!I:I,MATCH(Duombaze!DB396,DU!A:A,0),1))</f>
        <v>0</v>
      </c>
      <c r="DD396" s="19">
        <f>IF(Duombaze!DA396="",0,INDEX(DU!K:K,MATCH(Duombaze!DA396,DU!A:A,0),1))+IF(Duombaze!DB396="",0,INDEX(DU!K:K,MATCH(Duombaze!DB396,DU!A:A,0),1))</f>
        <v>0</v>
      </c>
      <c r="DE396" s="19"/>
      <c r="DF396" s="19"/>
      <c r="DG396" s="19"/>
      <c r="DH396" s="19" t="str">
        <f t="shared" si="174"/>
        <v/>
      </c>
      <c r="DI396" s="19"/>
      <c r="DJ396" s="672"/>
      <c r="DK396" s="678"/>
      <c r="DL396" s="678">
        <f>IF(Duombaze!DJ396="",0,INDEX(DU!I:I,MATCH(Duombaze!DJ396,DU!A:A,0),1))+IF(Duombaze!DK396="",0,INDEX(DU!I:I,MATCH(Duombaze!DK396,DU!A:A,0),1))</f>
        <v>0</v>
      </c>
      <c r="DM396" s="19">
        <f>IF(Duombaze!DJ396="",0,INDEX(DU!K:K,MATCH(Duombaze!DJ396,DU!A:A,0),1))+IF(Duombaze!DK396="",0,INDEX(DU!K:K,MATCH(Duombaze!DK396,DU!A:A,0),1))</f>
        <v>0</v>
      </c>
      <c r="DN396" s="52"/>
      <c r="DO396" s="52"/>
      <c r="DP396" s="52"/>
      <c r="DQ396" s="17" t="str">
        <f t="shared" si="175"/>
        <v/>
      </c>
      <c r="DR396" s="65"/>
      <c r="DS396" s="692"/>
      <c r="DT396" s="692"/>
      <c r="DU396" s="692"/>
      <c r="DV396" s="692"/>
      <c r="DW396" s="692">
        <f>IF(Duombaze!DS396="",0,INDEX(DU!I:I,MATCH(Duombaze!DS396,DU!A:A,0),1))+IF(Duombaze!DT396="",0,INDEX(DU!I:I,MATCH(Duombaze!DT396,DU!A:A,0),1))+IF(Duombaze!DU396="",0,INDEX(DU!I:I,MATCH(Duombaze!DU396,DU!A:A,0),1))+IF(Duombaze!DV396="",0,INDEX(DU!I:I,MATCH(Duombaze!DV396,DU!A:A,0),1))</f>
        <v>0</v>
      </c>
      <c r="DX396" s="638">
        <f>IF(Duombaze!DS396="",0,INDEX(DU!K:K,MATCH(Duombaze!DS396,DU!A:A,0),1))+IF(Duombaze!DT396="",0,INDEX(DU!K:K,MATCH(Duombaze!DT396,DU!A:A,0),1))+IF(Duombaze!DU396="",0,INDEX(DU!K:K,MATCH(Duombaze!DU396,DU!A:A,0),1))+IF(Duombaze!DV396="",0,INDEX(DU!K:KH,MATCH(Duombaze!DV396,DU!A:A,0),1))</f>
        <v>0</v>
      </c>
      <c r="DY396" s="65"/>
      <c r="DZ396" s="65"/>
      <c r="EA396" s="19" t="str">
        <f>EA443</f>
        <v>Mechaninis sukabintuvas Scharmullr</v>
      </c>
      <c r="EB396" s="19" t="str">
        <f t="shared" si="160"/>
        <v>4 SPP6 Mechaninis sukabintuvas Scharmullr</v>
      </c>
      <c r="EC396" s="19" t="str">
        <f>EC443</f>
        <v>ZP60AMSSCHARM0</v>
      </c>
      <c r="ED396" s="19">
        <f>IF(Duombaze!EC396="",0,INDEX(DU!I:I,MATCH(Duombaze!EC396,DU!A:A,0),1))</f>
        <v>127.9676</v>
      </c>
      <c r="EE396" s="638">
        <f>IF(Duombaze!EC396="",0,INDEX(DU!K:K,MATCH(Duombaze!EC396,DU!A:A,0),1))</f>
        <v>0.75</v>
      </c>
      <c r="EF396" s="19"/>
      <c r="EG396" s="19"/>
      <c r="EH396" s="19"/>
      <c r="EI396" s="17" t="str">
        <f t="shared" si="188"/>
        <v/>
      </c>
      <c r="EJ396" s="19"/>
      <c r="EK396" s="672"/>
      <c r="EL396" s="672"/>
      <c r="EM396" s="672"/>
      <c r="EN396" s="672">
        <f>IF(Duombaze!EK396="",0,INDEX(DU!I:I,MATCH(Duombaze!EK396,DU!A:A,0),1))+IF(Duombaze!EL396="",0,INDEX(DU!I:I,MATCH(Duombaze!EL396,DU!A:A,0),1))+IF(Duombaze!EM396="",0,INDEX(DU!I:I,MATCH(Duombaze!EM396,DU!A:A,0),1))</f>
        <v>0</v>
      </c>
      <c r="EO396" s="19">
        <f>IF(Duombaze!EK396="",0,INDEX(DU!K:K,MATCH(Duombaze!EK396,DU!A:A,0),1))+IF(Duombaze!EL396="",0,INDEX(DU!K:K,MATCH(Duombaze!EL396,DU!A:A,0),1))+IF(Duombaze!EM396="",0,INDEX(DU!K:K,MATCH(Duombaze!EM396,DU!A:A,0),1))</f>
        <v>0</v>
      </c>
      <c r="EP396" s="19"/>
      <c r="EQ396" s="19"/>
      <c r="ES396" s="17" t="str">
        <f t="shared" si="161"/>
        <v/>
      </c>
      <c r="ET396" s="17"/>
      <c r="EU396" s="17"/>
      <c r="EV396" s="17"/>
      <c r="EW396" s="65"/>
      <c r="EX396" s="19" t="str">
        <f t="shared" si="184"/>
        <v/>
      </c>
      <c r="EY396" s="19"/>
      <c r="EZ396" s="672"/>
      <c r="FA396" s="672"/>
      <c r="FB396" s="672">
        <f>IF(Duombaze!EZ396="",0,INDEX(DU!I:I,MATCH(Duombaze!EZ396,DU!A:A,0),1))+IF(Duombaze!FA396="",0,INDEX(DU!I:I,MATCH(Duombaze!FA396,DU!A:A,0),1))</f>
        <v>0</v>
      </c>
      <c r="FC396" s="19">
        <f>IF(Duombaze!EZ396="",0,INDEX(DU!K:K,MATCH(Duombaze!EZ396,DU!A:A,0),1))+IF(Duombaze!FA396="",0,INDEX(DU!K:K,MATCH(Duombaze!FA396,DU!A:A,0),1))</f>
        <v>0</v>
      </c>
      <c r="FD396" s="19"/>
      <c r="FE396" s="19"/>
      <c r="FF396" s="19"/>
      <c r="FG396" s="19"/>
      <c r="FH396" s="19"/>
      <c r="FI396" s="19"/>
      <c r="FJ396" s="19"/>
      <c r="FK396" s="65"/>
      <c r="FL396" s="18"/>
      <c r="FM396" s="671"/>
      <c r="FN396" s="671"/>
      <c r="FO396" s="671"/>
      <c r="FP396" s="671"/>
      <c r="FQ396" s="671">
        <f>IF(Duombaze!FM396="",0,INDEX(DU!I:I,MATCH(Duombaze!FM396,DU!A:A,0),1))+IF(Duombaze!FN396="",0,INDEX(DU!I:I,MATCH(Duombaze!FN396,DU!A:A,0),1))+IF(Duombaze!FO396="",0,INDEX(DU!I:I,MATCH(Duombaze!FO396,DU!A:A,0),1))+IF(Duombaze!FP396="",0,INDEX(DU!I:I,MATCH(Duombaze!FP396,DU!A:A,0),1))</f>
        <v>0</v>
      </c>
      <c r="FR396" s="671">
        <f>IF(Duombaze!FM396="",0,INDEX(DU!K:K,MATCH(Duombaze!FM396,DU!A:A,0),1))+IF(Duombaze!FN396="",0,INDEX(DU!K:K,MATCH(Duombaze!FN396,DU!A:A,0),1))+IF(Duombaze!FO396="",0,INDEX(DU!K:K,MATCH(Duombaze!FO396,DU!A:A,0),1))+IF(Duombaze!FP396="",0,INDEX(DU!K:K,MATCH(Duombaze!FP396,DU!A:A,0),1))</f>
        <v>0</v>
      </c>
      <c r="FT396" s="100" t="s">
        <v>538</v>
      </c>
      <c r="FU396" s="100" t="s">
        <v>19</v>
      </c>
      <c r="FY396" s="7"/>
      <c r="FZ396" s="7"/>
      <c r="GA396" s="7"/>
    </row>
    <row r="397" spans="1:183" s="20" customFormat="1" ht="23.45" customHeight="1" x14ac:dyDescent="0.25">
      <c r="A397" s="41">
        <v>5</v>
      </c>
      <c r="B397" s="41" t="s">
        <v>792</v>
      </c>
      <c r="C397" s="16" t="s">
        <v>32</v>
      </c>
      <c r="D397" s="19"/>
      <c r="E397" s="17" t="str">
        <f t="shared" si="190"/>
        <v/>
      </c>
      <c r="F397" s="19"/>
      <c r="G397" s="639"/>
      <c r="H397" s="639"/>
      <c r="I397" s="639"/>
      <c r="J397" s="639"/>
      <c r="K397" s="639"/>
      <c r="L397" s="639"/>
      <c r="M397" s="639"/>
      <c r="N397" s="639"/>
      <c r="O397" s="639"/>
      <c r="P397" s="639">
        <f>IF(Duombaze!G397="",0,INDEX(DU!I:I,MATCH(Duombaze!G397,DU!A:A,0),1))+IF(Duombaze!H397="",0,INDEX(DU!I:I,MATCH(Duombaze!H397,DU!A:A,0),1))+IF(Duombaze!I397="",0,INDEX(DU!I:I,MATCH(Duombaze!I397,DU!A:A,0),1))+IF(Duombaze!J397="",0,INDEX(DU!I:I,MATCH(Duombaze!J397,DU!A:A,0),1))+IF(Duombaze!K397="",0,INDEX(DU!I:I,MATCH(Duombaze!K397,DU!A:A,0),1))+IF(Duombaze!L397="",0,INDEX(DU!I:I,MATCH(Duombaze!L397,DU!A:A,0),1))+IF(Duombaze!M397="",0,INDEX(DU!I:I,MATCH(Duombaze!M397,DU!A:A,0),1))+IF(Duombaze!N397="",0,INDEX(DU!I:I,MATCH(Duombaze!N397,DU!A:A,0),1))+IF(Duombaze!O397="",0,INDEX(DU!I:I,MATCH(Duombaze!O397,DU!A:A,0),1))</f>
        <v>0</v>
      </c>
      <c r="Q397" s="638">
        <f>IF(Duombaze!G397="",0,INDEX(DU!K:K,MATCH(Duombaze!G397,DU!A:A,0),1))+IF(Duombaze!H397="",0,INDEX(DU!K:K,MATCH(Duombaze!H397,DU!A:A,0),1))+IF(Duombaze!I397="",0,INDEX(DU!K:K,MATCH(Duombaze!I397,DU!A:A,0),1))+IF(Duombaze!J397="",0,INDEX(DU!K:K,MATCH(Duombaze!J397,DU!A:A,0),1))+IF(Duombaze!K397="",0,INDEX(DU!K:K,MATCH(Duombaze!K397,DU!A:A,0),1))+IF(Duombaze!L397="",0,INDEX(DU!K:K,MATCH(Duombaze!L397,DU!A:A,0),1))+IF(Duombaze!M397="",0,INDEX(DU!K:K,MATCH(Duombaze!M397,DU!A:A,0),1))+IF(Duombaze!N397="",0,INDEX(DU!K:K,MATCH(Duombaze!N397,DU!A:A,0),1))+IF(Duombaze!O397="",0,INDEX(DU!K:K,MATCH(Duombaze!O397,DU!A:A,0),1))</f>
        <v>0</v>
      </c>
      <c r="R397" s="19"/>
      <c r="S397" s="52"/>
      <c r="T397" s="881"/>
      <c r="U397" s="17">
        <f>IF(Duombaze!T397="",0,INDEX(DU!I:I,MATCH(Duombaze!T397,DU!A:A,0),1))</f>
        <v>0</v>
      </c>
      <c r="V397" s="17">
        <f>IF(Duombaze!T397="",0,INDEX(DU!K:K,MATCH(Duombaze!T397,DU!A:A,0),1))</f>
        <v>0</v>
      </c>
      <c r="W397" s="19"/>
      <c r="X397" s="19"/>
      <c r="Y397" s="134"/>
      <c r="Z397" s="65"/>
      <c r="AA397" s="17" t="str">
        <f t="shared" si="185"/>
        <v/>
      </c>
      <c r="AB397" s="19"/>
      <c r="AC397" s="19">
        <f>IF(Duombaze!AB397="",0,INDEX(DU!I:I,MATCH(Duombaze!AB397,DU!A:A,0),1))</f>
        <v>0</v>
      </c>
      <c r="AD397" s="25">
        <f>IF(Duombaze!AB397="",0,INDEX(DU!K:K,MATCH(Duombaze!AB397,DU!A:A,0),1))</f>
        <v>0</v>
      </c>
      <c r="AE397" s="19"/>
      <c r="AF397" s="19"/>
      <c r="AG397" s="19"/>
      <c r="AH397" s="17" t="str">
        <f t="shared" si="166"/>
        <v/>
      </c>
      <c r="AI397" s="19"/>
      <c r="AJ397" s="639"/>
      <c r="AK397" s="639"/>
      <c r="AL397" s="639"/>
      <c r="AM397" s="639">
        <f>IF(Duombaze!AJ397="",0,INDEX(DU!I:I,MATCH(Duombaze!AJ397,DU!A:A,0),1))+IF(Duombaze!AK397="",0,INDEX(DU!I:I,MATCH(Duombaze!AK397,DU!A:A,0),1))+IF(Duombaze!AL397="",0,INDEX(DU!I:I,MATCH(Duombaze!AL397,DU!A:A,0),1))</f>
        <v>0</v>
      </c>
      <c r="AN397" s="639">
        <f>IF(Duombaze!AJ397="",0,INDEX(DU!K:K,MATCH(Duombaze!AJ397,DU!A:A,0),1))+IF(Duombaze!AK397="",0,INDEX(DU!K:K,MATCH(Duombaze!AK397,DU!A:A,0),1))+IF(Duombaze!AL397="",0,INDEX(DU!K:K,MATCH(Duombaze!AL397,DU!A:A,0),1))</f>
        <v>0</v>
      </c>
      <c r="AO397" s="19"/>
      <c r="AP397" s="19"/>
      <c r="AQ397" s="19"/>
      <c r="AR397" s="17" t="str">
        <f t="shared" si="170"/>
        <v/>
      </c>
      <c r="AS397" s="19"/>
      <c r="AT397" s="639"/>
      <c r="AU397" s="639"/>
      <c r="AV397" s="639"/>
      <c r="AW397" s="639"/>
      <c r="AX397" s="639"/>
      <c r="AY397" s="639"/>
      <c r="AZ397" s="639"/>
      <c r="BA397" s="639"/>
      <c r="BB397" s="639"/>
      <c r="BC397" s="639">
        <f>IF(Duombaze!AT397="",0,INDEX(DU!I:I,MATCH(Duombaze!AT397,DU!A:A,0),1))+IF(Duombaze!AU397="",0,INDEX(DU!I:I,MATCH(Duombaze!AU397,DU!A:A,0),1))+IF(Duombaze!AV397="",0,INDEX(DU!I:I,MATCH(Duombaze!AV397,DU!A:A,0),1))+IF(Duombaze!AW397="",0,INDEX(DU!I:I,MATCH(Duombaze!AW397,DU!A:A,0),1))+IF(Duombaze!AX397="",0,INDEX(DU!I:I,MATCH(Duombaze!AX397,DU!A:A,0),1))+IF(Duombaze!AY397="",0,INDEX(DU!I:I,MATCH(Duombaze!AY397,DU!A:A,0),1))+IF(Duombaze!AZ397="",0,INDEX(DU!I:I,MATCH(Duombaze!AZ397,DU!A:A,0),1))+IF(Duombaze!BA397="",0,INDEX(DU!I:I,MATCH(Duombaze!BA397,DU!A:A,0),1))+IF(Duombaze!BB397="",0,INDEX(DU!I:I,MATCH(Duombaze!BB397,DU!A:A,0),1))</f>
        <v>0</v>
      </c>
      <c r="BD397" s="638">
        <f>IF(Duombaze!AT397="",0,INDEX(DU!K:K,MATCH(Duombaze!AT397,DU!A:A,0),1))+IF(Duombaze!AU397="",0,INDEX(DU!K:K,MATCH(Duombaze!AU397,DU!A:A,0),1))+IF(Duombaze!AV397="",0,INDEX(DU!K:K,MATCH(Duombaze!AV397,DU!A:A,0),1))+IF(Duombaze!AW397="",0,INDEX(DU!K:K,MATCH(Duombaze!AW397,DU!A:A,0),1))+IF(Duombaze!AX397="",0,INDEX(DU!K:K,MATCH(Duombaze!AX397,DU!A:A,0),1))+IF(Duombaze!AY397="",0,INDEX(DU!K:K,MATCH(Duombaze!AY397,DU!A:A,0),1))+IF(Duombaze!AZ397="",0,INDEX(DU!K:K,MATCH(Duombaze!AZ397,DU!A:A,0),1))+IF(Duombaze!BA397="",0,INDEX(DU!K:K,MATCH(Duombaze!BA397,DU!A:A,0),1))+IF(Duombaze!BB397="",0,INDEX(DU!K:K,MATCH(Duombaze!BB397,DU!A:A,0),1))</f>
        <v>0</v>
      </c>
      <c r="BE397" s="19"/>
      <c r="BF397" s="19"/>
      <c r="BG397" s="53"/>
      <c r="BH397" s="17" t="str">
        <f t="shared" ref="BH397:BH406" si="192">IF(BG397&lt;&gt;"",A397&amp;" "&amp;C397&amp;" "&amp;BG397,"")</f>
        <v/>
      </c>
      <c r="BI397" s="17"/>
      <c r="BJ397" s="638"/>
      <c r="BK397" s="638"/>
      <c r="BL397" s="638"/>
      <c r="BM397" s="638">
        <f>IF(Duombaze!BJ397="",0,INDEX(DU!I:I,MATCH(Duombaze!BJ397,DU!A:A,0),1))+IF(Duombaze!BK397="",0,INDEX(DU!I:I,MATCH(Duombaze!BK397,DU!A:A,0),1))+IF(Duombaze!BL397="",0,INDEX(DU!I:I,MATCH(Duombaze!BL397,DU!A:A,0),1))</f>
        <v>0</v>
      </c>
      <c r="BN397" s="638">
        <f>IF(Duombaze!BJ397="",0,INDEX(DU!K:K,MATCH(Duombaze!BJ397,DU!A:A,0),1))+IF(Duombaze!BK397="",0,INDEX(DU!K:K,MATCH(Duombaze!BK397,DU!A:A,0),1))+IF(Duombaze!BL397="",0,INDEX(DU!K:K,MATCH(Duombaze!BL397,DU!A:A,0),1))</f>
        <v>0</v>
      </c>
      <c r="BO397" s="17"/>
      <c r="BP397" s="17"/>
      <c r="BQ397" s="19"/>
      <c r="BR397" s="19" t="str">
        <f t="shared" si="183"/>
        <v/>
      </c>
      <c r="BS397" s="19"/>
      <c r="BT397" s="19"/>
      <c r="BU397" s="19"/>
      <c r="BV397" s="19"/>
      <c r="BW397" s="19">
        <f>IF(Duombaze!BT397="",0,INDEX(DU!I:I,MATCH(Duombaze!BT397,DU!A:A,0),1))+IF(Duombaze!BU397="",0,INDEX(DU!I:I,MATCH(Duombaze!BU397,DU!A:A,0),1))+IF(Duombaze!BV397="",0,INDEX(DU!I:I,MATCH(Duombaze!BV397,DU!A:A,0),1))</f>
        <v>0</v>
      </c>
      <c r="BX397" s="19">
        <f>IF(Duombaze!BT397="",0,INDEX(DU!K:K,MATCH(Duombaze!BT397,DU!A:A,0),1))+IF(Duombaze!BU397="",0,INDEX(DU!K:K,MATCH(Duombaze!BU397,DU!A:A,0),1))+IF(Duombaze!BV397="",0,INDEX(DU!K:K,MATCH(Duombaze!BV397,DU!A:A,0),1))</f>
        <v>0</v>
      </c>
      <c r="BY397" s="19"/>
      <c r="BZ397" s="19"/>
      <c r="CA397" s="19"/>
      <c r="CB397" s="19" t="str">
        <f t="shared" si="189"/>
        <v/>
      </c>
      <c r="CC397" s="19"/>
      <c r="CD397" s="19">
        <f>IF(Duombaze!CC397="",0,INDEX(DU!I:I,MATCH(Duombaze!CC397,DU!A:A,0),1))</f>
        <v>0</v>
      </c>
      <c r="CE397" s="17">
        <f>IF(Duombaze!CC397="",0,INDEX(DU!K:K,MATCH(Duombaze!CC397,DU!A:A,0),1))</f>
        <v>0</v>
      </c>
      <c r="CF397" s="19"/>
      <c r="CG397" s="19"/>
      <c r="CH397" s="19"/>
      <c r="CI397" s="17" t="str">
        <f t="shared" si="191"/>
        <v/>
      </c>
      <c r="CJ397" s="19"/>
      <c r="CK397" s="19">
        <f>IF(Duombaze!CJ397="",0,INDEX(DU!I:I,MATCH(Duombaze!CJ397,DU!A:A,0),1))</f>
        <v>0</v>
      </c>
      <c r="CL397" s="17">
        <f>IF(Duombaze!CJ397="",0,INDEX(DU!K:K,MATCH(Duombaze!CJ397,DU!A:A,0),1))</f>
        <v>0</v>
      </c>
      <c r="CM397" s="19"/>
      <c r="CN397" s="19"/>
      <c r="CO397" s="19"/>
      <c r="CP397" s="17" t="str">
        <f t="shared" si="173"/>
        <v/>
      </c>
      <c r="CQ397" s="19"/>
      <c r="CR397" s="639"/>
      <c r="CS397" s="639"/>
      <c r="CT397" s="639">
        <f>IF(Duombaze!CR397="",0,INDEX(DU!I:I,MATCH(Duombaze!CR397,DU!A:A,0),1))+IF(Duombaze!CS397="",0,INDEX(DU!I:I,MATCH(Duombaze!CS397,DU!A:A,0),1))</f>
        <v>0</v>
      </c>
      <c r="CU397" s="19">
        <f>IF(Duombaze!CR397="",0,INDEX(DU!K:K,MATCH(Duombaze!CR397,DU!A:A,0),1))+IF(Duombaze!CS397="",0,INDEX(DU!K:K,MATCH(Duombaze!CS397,DU!A:A,0),1))</f>
        <v>0</v>
      </c>
      <c r="CV397" s="19"/>
      <c r="CW397" s="19"/>
      <c r="CX397" s="19"/>
      <c r="CY397" s="17" t="str">
        <f t="shared" si="180"/>
        <v/>
      </c>
      <c r="CZ397" s="19"/>
      <c r="DA397" s="672"/>
      <c r="DB397" s="672"/>
      <c r="DC397" s="672">
        <f>IF(Duombaze!DA397="",0,INDEX(DU!I:I,MATCH(Duombaze!DA397,DU!A:A,0),1))+IF(Duombaze!DB397="",0,INDEX(DU!I:I,MATCH(Duombaze!DB397,DU!A:A,0),1))</f>
        <v>0</v>
      </c>
      <c r="DD397" s="19">
        <f>IF(Duombaze!DA397="",0,INDEX(DU!K:K,MATCH(Duombaze!DA397,DU!A:A,0),1))+IF(Duombaze!DB397="",0,INDEX(DU!K:K,MATCH(Duombaze!DB397,DU!A:A,0),1))</f>
        <v>0</v>
      </c>
      <c r="DE397" s="19"/>
      <c r="DF397" s="19"/>
      <c r="DG397" s="19"/>
      <c r="DH397" s="19" t="str">
        <f t="shared" si="174"/>
        <v/>
      </c>
      <c r="DI397" s="19"/>
      <c r="DJ397" s="672"/>
      <c r="DK397" s="678"/>
      <c r="DL397" s="678">
        <f>IF(Duombaze!DJ397="",0,INDEX(DU!I:I,MATCH(Duombaze!DJ397,DU!A:A,0),1))+IF(Duombaze!DK397="",0,INDEX(DU!I:I,MATCH(Duombaze!DK397,DU!A:A,0),1))</f>
        <v>0</v>
      </c>
      <c r="DM397" s="19">
        <f>IF(Duombaze!DJ397="",0,INDEX(DU!K:K,MATCH(Duombaze!DJ397,DU!A:A,0),1))+IF(Duombaze!DK397="",0,INDEX(DU!K:K,MATCH(Duombaze!DK397,DU!A:A,0),1))</f>
        <v>0</v>
      </c>
      <c r="DN397" s="52"/>
      <c r="DO397" s="52"/>
      <c r="DP397" s="52"/>
      <c r="DQ397" s="17" t="str">
        <f t="shared" si="175"/>
        <v/>
      </c>
      <c r="DR397" s="65"/>
      <c r="DS397" s="692"/>
      <c r="DT397" s="692"/>
      <c r="DU397" s="692"/>
      <c r="DV397" s="692"/>
      <c r="DW397" s="692">
        <f>IF(Duombaze!DS397="",0,INDEX(DU!I:I,MATCH(Duombaze!DS397,DU!A:A,0),1))+IF(Duombaze!DT397="",0,INDEX(DU!I:I,MATCH(Duombaze!DT397,DU!A:A,0),1))+IF(Duombaze!DU397="",0,INDEX(DU!I:I,MATCH(Duombaze!DU397,DU!A:A,0),1))+IF(Duombaze!DV397="",0,INDEX(DU!I:I,MATCH(Duombaze!DV397,DU!A:A,0),1))</f>
        <v>0</v>
      </c>
      <c r="DX397" s="638">
        <f>IF(Duombaze!DS397="",0,INDEX(DU!K:K,MATCH(Duombaze!DS397,DU!A:A,0),1))+IF(Duombaze!DT397="",0,INDEX(DU!K:K,MATCH(Duombaze!DT397,DU!A:A,0),1))+IF(Duombaze!DU397="",0,INDEX(DU!K:K,MATCH(Duombaze!DU397,DU!A:A,0),1))+IF(Duombaze!DV397="",0,INDEX(DU!K:KH,MATCH(Duombaze!DV397,DU!A:A,0),1))</f>
        <v>0</v>
      </c>
      <c r="DY397" s="65"/>
      <c r="DZ397" s="65"/>
      <c r="EA397" s="19" t="str">
        <f>EA444</f>
        <v>Automatinis sukabintuvas Scharmuller</v>
      </c>
      <c r="EB397" s="19" t="str">
        <f t="shared" si="160"/>
        <v>5 SPP6 Automatinis sukabintuvas Scharmuller</v>
      </c>
      <c r="EC397" s="19" t="str">
        <f>EC444</f>
        <v>ZP30AASSCHARM0</v>
      </c>
      <c r="ED397" s="19">
        <f>IF(Duombaze!EC397="",0,INDEX(DU!I:I,MATCH(Duombaze!EC397,DU!A:A,0),1))</f>
        <v>225.916545454545</v>
      </c>
      <c r="EE397" s="638">
        <f>IF(Duombaze!EC397="",0,INDEX(DU!K:K,MATCH(Duombaze!EC397,DU!A:A,0),1))</f>
        <v>0.57999999999999996</v>
      </c>
      <c r="EF397" s="19"/>
      <c r="EG397" s="19"/>
      <c r="EH397" s="19"/>
      <c r="EI397" s="17" t="str">
        <f t="shared" si="188"/>
        <v/>
      </c>
      <c r="EJ397" s="19"/>
      <c r="EK397" s="672"/>
      <c r="EL397" s="672"/>
      <c r="EM397" s="672"/>
      <c r="EN397" s="672">
        <f>IF(Duombaze!EK397="",0,INDEX(DU!I:I,MATCH(Duombaze!EK397,DU!A:A,0),1))+IF(Duombaze!EL397="",0,INDEX(DU!I:I,MATCH(Duombaze!EL397,DU!A:A,0),1))+IF(Duombaze!EM397="",0,INDEX(DU!I:I,MATCH(Duombaze!EM397,DU!A:A,0),1))</f>
        <v>0</v>
      </c>
      <c r="EO397" s="19">
        <f>IF(Duombaze!EK397="",0,INDEX(DU!K:K,MATCH(Duombaze!EK397,DU!A:A,0),1))+IF(Duombaze!EL397="",0,INDEX(DU!K:K,MATCH(Duombaze!EL397,DU!A:A,0),1))+IF(Duombaze!EM397="",0,INDEX(DU!K:K,MATCH(Duombaze!EM397,DU!A:A,0),1))</f>
        <v>0</v>
      </c>
      <c r="EP397" s="19"/>
      <c r="EQ397" s="19"/>
      <c r="ES397" s="17" t="str">
        <f t="shared" si="161"/>
        <v/>
      </c>
      <c r="ET397" s="17"/>
      <c r="EU397" s="17"/>
      <c r="EV397" s="17"/>
      <c r="EW397" s="65"/>
      <c r="EX397" s="19" t="str">
        <f t="shared" si="184"/>
        <v/>
      </c>
      <c r="EY397" s="19"/>
      <c r="EZ397" s="672"/>
      <c r="FA397" s="672"/>
      <c r="FB397" s="672">
        <f>IF(Duombaze!EZ397="",0,INDEX(DU!I:I,MATCH(Duombaze!EZ397,DU!A:A,0),1))+IF(Duombaze!FA397="",0,INDEX(DU!I:I,MATCH(Duombaze!FA397,DU!A:A,0),1))</f>
        <v>0</v>
      </c>
      <c r="FC397" s="19">
        <f>IF(Duombaze!EZ397="",0,INDEX(DU!K:K,MATCH(Duombaze!EZ397,DU!A:A,0),1))+IF(Duombaze!FA397="",0,INDEX(DU!K:K,MATCH(Duombaze!FA397,DU!A:A,0),1))</f>
        <v>0</v>
      </c>
      <c r="FD397" s="19"/>
      <c r="FE397" s="19"/>
      <c r="FF397" s="19"/>
      <c r="FG397" s="19"/>
      <c r="FH397" s="19"/>
      <c r="FI397" s="19"/>
      <c r="FJ397" s="19"/>
      <c r="FK397" s="65"/>
      <c r="FL397" s="18"/>
      <c r="FM397" s="671"/>
      <c r="FN397" s="671"/>
      <c r="FO397" s="671"/>
      <c r="FP397" s="671"/>
      <c r="FQ397" s="671">
        <f>IF(Duombaze!FM397="",0,INDEX(DU!I:I,MATCH(Duombaze!FM397,DU!A:A,0),1))+IF(Duombaze!FN397="",0,INDEX(DU!I:I,MATCH(Duombaze!FN397,DU!A:A,0),1))+IF(Duombaze!FO397="",0,INDEX(DU!I:I,MATCH(Duombaze!FO397,DU!A:A,0),1))+IF(Duombaze!FP397="",0,INDEX(DU!I:I,MATCH(Duombaze!FP397,DU!A:A,0),1))</f>
        <v>0</v>
      </c>
      <c r="FR397" s="671">
        <f>IF(Duombaze!FM397="",0,INDEX(DU!K:K,MATCH(Duombaze!FM397,DU!A:A,0),1))+IF(Duombaze!FN397="",0,INDEX(DU!K:K,MATCH(Duombaze!FN397,DU!A:A,0),1))+IF(Duombaze!FO397="",0,INDEX(DU!K:K,MATCH(Duombaze!FO397,DU!A:A,0),1))+IF(Duombaze!FP397="",0,INDEX(DU!K:K,MATCH(Duombaze!FP397,DU!A:A,0),1))</f>
        <v>0</v>
      </c>
      <c r="FT397" s="100" t="s">
        <v>539</v>
      </c>
      <c r="FU397" s="100" t="s">
        <v>39</v>
      </c>
      <c r="FY397" s="96"/>
      <c r="FZ397" s="96"/>
      <c r="GA397" s="96"/>
    </row>
    <row r="398" spans="1:183" s="20" customFormat="1" ht="23.45" customHeight="1" x14ac:dyDescent="0.25">
      <c r="A398" s="41">
        <v>6</v>
      </c>
      <c r="B398" s="41" t="s">
        <v>792</v>
      </c>
      <c r="C398" s="16" t="s">
        <v>32</v>
      </c>
      <c r="D398" s="19"/>
      <c r="E398" s="17" t="str">
        <f t="shared" si="190"/>
        <v/>
      </c>
      <c r="F398" s="19"/>
      <c r="G398" s="639"/>
      <c r="H398" s="639"/>
      <c r="I398" s="639"/>
      <c r="J398" s="639"/>
      <c r="K398" s="639"/>
      <c r="L398" s="639"/>
      <c r="M398" s="639"/>
      <c r="N398" s="639"/>
      <c r="O398" s="639"/>
      <c r="P398" s="639">
        <f>IF(Duombaze!G398="",0,INDEX(DU!I:I,MATCH(Duombaze!G398,DU!A:A,0),1))+IF(Duombaze!H398="",0,INDEX(DU!I:I,MATCH(Duombaze!H398,DU!A:A,0),1))+IF(Duombaze!I398="",0,INDEX(DU!I:I,MATCH(Duombaze!I398,DU!A:A,0),1))+IF(Duombaze!J398="",0,INDEX(DU!I:I,MATCH(Duombaze!J398,DU!A:A,0),1))+IF(Duombaze!K398="",0,INDEX(DU!I:I,MATCH(Duombaze!K398,DU!A:A,0),1))+IF(Duombaze!L398="",0,INDEX(DU!I:I,MATCH(Duombaze!L398,DU!A:A,0),1))+IF(Duombaze!M398="",0,INDEX(DU!I:I,MATCH(Duombaze!M398,DU!A:A,0),1))+IF(Duombaze!N398="",0,INDEX(DU!I:I,MATCH(Duombaze!N398,DU!A:A,0),1))+IF(Duombaze!O398="",0,INDEX(DU!I:I,MATCH(Duombaze!O398,DU!A:A,0),1))</f>
        <v>0</v>
      </c>
      <c r="Q398" s="638">
        <f>IF(Duombaze!G398="",0,INDEX(DU!K:K,MATCH(Duombaze!G398,DU!A:A,0),1))+IF(Duombaze!H398="",0,INDEX(DU!K:K,MATCH(Duombaze!H398,DU!A:A,0),1))+IF(Duombaze!I398="",0,INDEX(DU!K:K,MATCH(Duombaze!I398,DU!A:A,0),1))+IF(Duombaze!J398="",0,INDEX(DU!K:K,MATCH(Duombaze!J398,DU!A:A,0),1))+IF(Duombaze!K398="",0,INDEX(DU!K:K,MATCH(Duombaze!K398,DU!A:A,0),1))+IF(Duombaze!L398="",0,INDEX(DU!K:K,MATCH(Duombaze!L398,DU!A:A,0),1))+IF(Duombaze!M398="",0,INDEX(DU!K:K,MATCH(Duombaze!M398,DU!A:A,0),1))+IF(Duombaze!N398="",0,INDEX(DU!K:K,MATCH(Duombaze!N398,DU!A:A,0),1))+IF(Duombaze!O398="",0,INDEX(DU!K:K,MATCH(Duombaze!O398,DU!A:A,0),1))</f>
        <v>0</v>
      </c>
      <c r="R398" s="19"/>
      <c r="S398" s="52"/>
      <c r="T398" s="881"/>
      <c r="U398" s="17">
        <f>IF(Duombaze!T398="",0,INDEX(DU!I:I,MATCH(Duombaze!T398,DU!A:A,0),1))</f>
        <v>0</v>
      </c>
      <c r="V398" s="17">
        <f>IF(Duombaze!T398="",0,INDEX(DU!K:K,MATCH(Duombaze!T398,DU!A:A,0),1))</f>
        <v>0</v>
      </c>
      <c r="W398" s="19"/>
      <c r="X398" s="19"/>
      <c r="Y398" s="134"/>
      <c r="Z398" s="65"/>
      <c r="AA398" s="17" t="str">
        <f t="shared" si="185"/>
        <v/>
      </c>
      <c r="AB398" s="19"/>
      <c r="AC398" s="19">
        <f>IF(Duombaze!AB398="",0,INDEX(DU!I:I,MATCH(Duombaze!AB398,DU!A:A,0),1))</f>
        <v>0</v>
      </c>
      <c r="AD398" s="25">
        <f>IF(Duombaze!AB398="",0,INDEX(DU!K:K,MATCH(Duombaze!AB398,DU!A:A,0),1))</f>
        <v>0</v>
      </c>
      <c r="AE398" s="19"/>
      <c r="AF398" s="19"/>
      <c r="AG398" s="19"/>
      <c r="AH398" s="17" t="str">
        <f t="shared" si="166"/>
        <v/>
      </c>
      <c r="AI398" s="19"/>
      <c r="AJ398" s="639"/>
      <c r="AK398" s="639"/>
      <c r="AL398" s="639"/>
      <c r="AM398" s="639">
        <f>IF(Duombaze!AJ398="",0,INDEX(DU!I:I,MATCH(Duombaze!AJ398,DU!A:A,0),1))+IF(Duombaze!AK398="",0,INDEX(DU!I:I,MATCH(Duombaze!AK398,DU!A:A,0),1))+IF(Duombaze!AL398="",0,INDEX(DU!I:I,MATCH(Duombaze!AL398,DU!A:A,0),1))</f>
        <v>0</v>
      </c>
      <c r="AN398" s="639">
        <f>IF(Duombaze!AJ398="",0,INDEX(DU!K:K,MATCH(Duombaze!AJ398,DU!A:A,0),1))+IF(Duombaze!AK398="",0,INDEX(DU!K:K,MATCH(Duombaze!AK398,DU!A:A,0),1))+IF(Duombaze!AL398="",0,INDEX(DU!K:K,MATCH(Duombaze!AL398,DU!A:A,0),1))</f>
        <v>0</v>
      </c>
      <c r="AO398" s="19"/>
      <c r="AP398" s="19"/>
      <c r="AQ398" s="19"/>
      <c r="AR398" s="17" t="str">
        <f t="shared" si="170"/>
        <v/>
      </c>
      <c r="AS398" s="19"/>
      <c r="AT398" s="639"/>
      <c r="AU398" s="639"/>
      <c r="AV398" s="639"/>
      <c r="AW398" s="639"/>
      <c r="AX398" s="639"/>
      <c r="AY398" s="639"/>
      <c r="AZ398" s="639"/>
      <c r="BA398" s="639"/>
      <c r="BB398" s="639"/>
      <c r="BC398" s="639">
        <f>IF(Duombaze!AT398="",0,INDEX(DU!I:I,MATCH(Duombaze!AT398,DU!A:A,0),1))+IF(Duombaze!AU398="",0,INDEX(DU!I:I,MATCH(Duombaze!AU398,DU!A:A,0),1))+IF(Duombaze!AV398="",0,INDEX(DU!I:I,MATCH(Duombaze!AV398,DU!A:A,0),1))+IF(Duombaze!AW398="",0,INDEX(DU!I:I,MATCH(Duombaze!AW398,DU!A:A,0),1))+IF(Duombaze!AX398="",0,INDEX(DU!I:I,MATCH(Duombaze!AX398,DU!A:A,0),1))+IF(Duombaze!AY398="",0,INDEX(DU!I:I,MATCH(Duombaze!AY398,DU!A:A,0),1))+IF(Duombaze!AZ398="",0,INDEX(DU!I:I,MATCH(Duombaze!AZ398,DU!A:A,0),1))+IF(Duombaze!BA398="",0,INDEX(DU!I:I,MATCH(Duombaze!BA398,DU!A:A,0),1))+IF(Duombaze!BB398="",0,INDEX(DU!I:I,MATCH(Duombaze!BB398,DU!A:A,0),1))</f>
        <v>0</v>
      </c>
      <c r="BD398" s="638">
        <f>IF(Duombaze!AT398="",0,INDEX(DU!K:K,MATCH(Duombaze!AT398,DU!A:A,0),1))+IF(Duombaze!AU398="",0,INDEX(DU!K:K,MATCH(Duombaze!AU398,DU!A:A,0),1))+IF(Duombaze!AV398="",0,INDEX(DU!K:K,MATCH(Duombaze!AV398,DU!A:A,0),1))+IF(Duombaze!AW398="",0,INDEX(DU!K:K,MATCH(Duombaze!AW398,DU!A:A,0),1))+IF(Duombaze!AX398="",0,INDEX(DU!K:K,MATCH(Duombaze!AX398,DU!A:A,0),1))+IF(Duombaze!AY398="",0,INDEX(DU!K:K,MATCH(Duombaze!AY398,DU!A:A,0),1))+IF(Duombaze!AZ398="",0,INDEX(DU!K:K,MATCH(Duombaze!AZ398,DU!A:A,0),1))+IF(Duombaze!BA398="",0,INDEX(DU!K:K,MATCH(Duombaze!BA398,DU!A:A,0),1))+IF(Duombaze!BB398="",0,INDEX(DU!K:K,MATCH(Duombaze!BB398,DU!A:A,0),1))</f>
        <v>0</v>
      </c>
      <c r="BE398" s="19"/>
      <c r="BF398" s="19"/>
      <c r="BG398" s="53"/>
      <c r="BH398" s="17" t="str">
        <f t="shared" si="192"/>
        <v/>
      </c>
      <c r="BI398" s="17"/>
      <c r="BJ398" s="638"/>
      <c r="BK398" s="638"/>
      <c r="BL398" s="638"/>
      <c r="BM398" s="638">
        <f>IF(Duombaze!BJ398="",0,INDEX(DU!I:I,MATCH(Duombaze!BJ398,DU!A:A,0),1))+IF(Duombaze!BK398="",0,INDEX(DU!I:I,MATCH(Duombaze!BK398,DU!A:A,0),1))+IF(Duombaze!BL398="",0,INDEX(DU!I:I,MATCH(Duombaze!BL398,DU!A:A,0),1))</f>
        <v>0</v>
      </c>
      <c r="BN398" s="638">
        <f>IF(Duombaze!BJ398="",0,INDEX(DU!K:K,MATCH(Duombaze!BJ398,DU!A:A,0),1))+IF(Duombaze!BK398="",0,INDEX(DU!K:K,MATCH(Duombaze!BK398,DU!A:A,0),1))+IF(Duombaze!BL398="",0,INDEX(DU!K:K,MATCH(Duombaze!BL398,DU!A:A,0),1))</f>
        <v>0</v>
      </c>
      <c r="BO398" s="17"/>
      <c r="BP398" s="17"/>
      <c r="BQ398" s="19"/>
      <c r="BR398" s="19" t="str">
        <f t="shared" si="183"/>
        <v/>
      </c>
      <c r="BS398" s="19"/>
      <c r="BT398" s="19"/>
      <c r="BU398" s="19"/>
      <c r="BV398" s="19"/>
      <c r="BW398" s="19">
        <f>IF(Duombaze!BT398="",0,INDEX(DU!I:I,MATCH(Duombaze!BT398,DU!A:A,0),1))+IF(Duombaze!BU398="",0,INDEX(DU!I:I,MATCH(Duombaze!BU398,DU!A:A,0),1))+IF(Duombaze!BV398="",0,INDEX(DU!I:I,MATCH(Duombaze!BV398,DU!A:A,0),1))</f>
        <v>0</v>
      </c>
      <c r="BX398" s="19">
        <f>IF(Duombaze!BT398="",0,INDEX(DU!K:K,MATCH(Duombaze!BT398,DU!A:A,0),1))+IF(Duombaze!BU398="",0,INDEX(DU!K:K,MATCH(Duombaze!BU398,DU!A:A,0),1))+IF(Duombaze!BV398="",0,INDEX(DU!K:K,MATCH(Duombaze!BV398,DU!A:A,0),1))</f>
        <v>0</v>
      </c>
      <c r="BY398" s="19"/>
      <c r="BZ398" s="19"/>
      <c r="CA398" s="19"/>
      <c r="CB398" s="19" t="str">
        <f t="shared" si="189"/>
        <v/>
      </c>
      <c r="CC398" s="19"/>
      <c r="CD398" s="19">
        <f>IF(Duombaze!CC398="",0,INDEX(DU!I:I,MATCH(Duombaze!CC398,DU!A:A,0),1))</f>
        <v>0</v>
      </c>
      <c r="CE398" s="17">
        <f>IF(Duombaze!CC398="",0,INDEX(DU!K:K,MATCH(Duombaze!CC398,DU!A:A,0),1))</f>
        <v>0</v>
      </c>
      <c r="CF398" s="19"/>
      <c r="CG398" s="19"/>
      <c r="CH398" s="19"/>
      <c r="CI398" s="17" t="str">
        <f t="shared" si="191"/>
        <v/>
      </c>
      <c r="CJ398" s="19"/>
      <c r="CK398" s="19">
        <f>IF(Duombaze!CJ398="",0,INDEX(DU!I:I,MATCH(Duombaze!CJ398,DU!A:A,0),1))</f>
        <v>0</v>
      </c>
      <c r="CL398" s="17">
        <f>IF(Duombaze!CJ398="",0,INDEX(DU!K:K,MATCH(Duombaze!CJ398,DU!A:A,0),1))</f>
        <v>0</v>
      </c>
      <c r="CM398" s="19"/>
      <c r="CN398" s="19"/>
      <c r="CO398" s="19"/>
      <c r="CP398" s="17" t="str">
        <f t="shared" si="173"/>
        <v/>
      </c>
      <c r="CQ398" s="19"/>
      <c r="CR398" s="639"/>
      <c r="CS398" s="639"/>
      <c r="CT398" s="639">
        <f>IF(Duombaze!CR398="",0,INDEX(DU!I:I,MATCH(Duombaze!CR398,DU!A:A,0),1))+IF(Duombaze!CS398="",0,INDEX(DU!I:I,MATCH(Duombaze!CS398,DU!A:A,0),1))</f>
        <v>0</v>
      </c>
      <c r="CU398" s="19">
        <f>IF(Duombaze!CR398="",0,INDEX(DU!K:K,MATCH(Duombaze!CR398,DU!A:A,0),1))+IF(Duombaze!CS398="",0,INDEX(DU!K:K,MATCH(Duombaze!CS398,DU!A:A,0),1))</f>
        <v>0</v>
      </c>
      <c r="CV398" s="19"/>
      <c r="CW398" s="19"/>
      <c r="CX398" s="19"/>
      <c r="CY398" s="17" t="str">
        <f t="shared" si="180"/>
        <v/>
      </c>
      <c r="CZ398" s="19"/>
      <c r="DA398" s="672"/>
      <c r="DB398" s="672"/>
      <c r="DC398" s="672">
        <f>IF(Duombaze!DA398="",0,INDEX(DU!I:I,MATCH(Duombaze!DA398,DU!A:A,0),1))+IF(Duombaze!DB398="",0,INDEX(DU!I:I,MATCH(Duombaze!DB398,DU!A:A,0),1))</f>
        <v>0</v>
      </c>
      <c r="DD398" s="19">
        <f>IF(Duombaze!DA398="",0,INDEX(DU!K:K,MATCH(Duombaze!DA398,DU!A:A,0),1))+IF(Duombaze!DB398="",0,INDEX(DU!K:K,MATCH(Duombaze!DB398,DU!A:A,0),1))</f>
        <v>0</v>
      </c>
      <c r="DE398" s="19"/>
      <c r="DF398" s="19"/>
      <c r="DG398" s="19"/>
      <c r="DH398" s="19" t="str">
        <f t="shared" si="174"/>
        <v/>
      </c>
      <c r="DI398" s="19"/>
      <c r="DJ398" s="672"/>
      <c r="DK398" s="678"/>
      <c r="DL398" s="678">
        <f>IF(Duombaze!DJ398="",0,INDEX(DU!I:I,MATCH(Duombaze!DJ398,DU!A:A,0),1))+IF(Duombaze!DK398="",0,INDEX(DU!I:I,MATCH(Duombaze!DK398,DU!A:A,0),1))</f>
        <v>0</v>
      </c>
      <c r="DM398" s="19">
        <f>IF(Duombaze!DJ398="",0,INDEX(DU!K:K,MATCH(Duombaze!DJ398,DU!A:A,0),1))+IF(Duombaze!DK398="",0,INDEX(DU!K:K,MATCH(Duombaze!DK398,DU!A:A,0),1))</f>
        <v>0</v>
      </c>
      <c r="DN398" s="52"/>
      <c r="DO398" s="52"/>
      <c r="DP398" s="52"/>
      <c r="DQ398" s="17" t="str">
        <f t="shared" si="175"/>
        <v/>
      </c>
      <c r="DR398" s="65"/>
      <c r="DS398" s="692"/>
      <c r="DT398" s="692"/>
      <c r="DU398" s="692"/>
      <c r="DV398" s="692"/>
      <c r="DW398" s="692">
        <f>IF(Duombaze!DS398="",0,INDEX(DU!I:I,MATCH(Duombaze!DS398,DU!A:A,0),1))+IF(Duombaze!DT398="",0,INDEX(DU!I:I,MATCH(Duombaze!DT398,DU!A:A,0),1))+IF(Duombaze!DU398="",0,INDEX(DU!I:I,MATCH(Duombaze!DU398,DU!A:A,0),1))+IF(Duombaze!DV398="",0,INDEX(DU!I:I,MATCH(Duombaze!DV398,DU!A:A,0),1))</f>
        <v>0</v>
      </c>
      <c r="DX398" s="638">
        <f>IF(Duombaze!DS398="",0,INDEX(DU!K:K,MATCH(Duombaze!DS398,DU!A:A,0),1))+IF(Duombaze!DT398="",0,INDEX(DU!K:K,MATCH(Duombaze!DT398,DU!A:A,0),1))+IF(Duombaze!DU398="",0,INDEX(DU!K:K,MATCH(Duombaze!DU398,DU!A:A,0),1))+IF(Duombaze!DV398="",0,INDEX(DU!K:KH,MATCH(Duombaze!DV398,DU!A:A,0),1))</f>
        <v>0</v>
      </c>
      <c r="DY398" s="65"/>
      <c r="DZ398" s="65"/>
      <c r="EA398" s="19"/>
      <c r="EB398" s="19" t="str">
        <f t="shared" si="160"/>
        <v/>
      </c>
      <c r="EC398" s="19"/>
      <c r="ED398" s="19">
        <f>IF(Duombaze!EC398="",0,INDEX(DU!I:I,MATCH(Duombaze!EC398,DU!A:A,0),1))</f>
        <v>0</v>
      </c>
      <c r="EE398" s="638">
        <f>IF(Duombaze!EC398="",0,INDEX(DU!K:K,MATCH(Duombaze!EC398,DU!A:A,0),1))</f>
        <v>0</v>
      </c>
      <c r="EF398" s="19"/>
      <c r="EG398" s="19"/>
      <c r="EH398" s="19"/>
      <c r="EI398" s="17" t="str">
        <f t="shared" si="188"/>
        <v/>
      </c>
      <c r="EJ398" s="19"/>
      <c r="EK398" s="672"/>
      <c r="EL398" s="672"/>
      <c r="EM398" s="672"/>
      <c r="EN398" s="672">
        <f>IF(Duombaze!EK398="",0,INDEX(DU!I:I,MATCH(Duombaze!EK398,DU!A:A,0),1))+IF(Duombaze!EL398="",0,INDEX(DU!I:I,MATCH(Duombaze!EL398,DU!A:A,0),1))+IF(Duombaze!EM398="",0,INDEX(DU!I:I,MATCH(Duombaze!EM398,DU!A:A,0),1))</f>
        <v>0</v>
      </c>
      <c r="EO398" s="19">
        <f>IF(Duombaze!EK398="",0,INDEX(DU!K:K,MATCH(Duombaze!EK398,DU!A:A,0),1))+IF(Duombaze!EL398="",0,INDEX(DU!K:K,MATCH(Duombaze!EL398,DU!A:A,0),1))+IF(Duombaze!EM398="",0,INDEX(DU!K:K,MATCH(Duombaze!EM398,DU!A:A,0),1))</f>
        <v>0</v>
      </c>
      <c r="EP398" s="19"/>
      <c r="EQ398" s="19"/>
      <c r="ER398" s="19"/>
      <c r="ES398" s="17" t="str">
        <f t="shared" si="161"/>
        <v/>
      </c>
      <c r="ET398" s="19"/>
      <c r="EU398" s="19"/>
      <c r="EV398" s="19"/>
      <c r="EW398" s="65"/>
      <c r="EX398" s="19" t="str">
        <f t="shared" si="184"/>
        <v/>
      </c>
      <c r="EY398" s="19"/>
      <c r="EZ398" s="672"/>
      <c r="FA398" s="672"/>
      <c r="FB398" s="672">
        <f>IF(Duombaze!EZ398="",0,INDEX(DU!I:I,MATCH(Duombaze!EZ398,DU!A:A,0),1))+IF(Duombaze!FA398="",0,INDEX(DU!I:I,MATCH(Duombaze!FA398,DU!A:A,0),1))</f>
        <v>0</v>
      </c>
      <c r="FC398" s="19">
        <f>IF(Duombaze!EZ398="",0,INDEX(DU!K:K,MATCH(Duombaze!EZ398,DU!A:A,0),1))+IF(Duombaze!FA398="",0,INDEX(DU!K:K,MATCH(Duombaze!FA398,DU!A:A,0),1))</f>
        <v>0</v>
      </c>
      <c r="FD398" s="19"/>
      <c r="FE398" s="19"/>
      <c r="FF398" s="19"/>
      <c r="FG398" s="19"/>
      <c r="FH398" s="19"/>
      <c r="FI398" s="19"/>
      <c r="FJ398" s="19"/>
      <c r="FK398" s="65"/>
      <c r="FL398" s="18"/>
      <c r="FM398" s="671"/>
      <c r="FN398" s="671"/>
      <c r="FO398" s="671"/>
      <c r="FP398" s="671"/>
      <c r="FQ398" s="671">
        <f>IF(Duombaze!FM398="",0,INDEX(DU!I:I,MATCH(Duombaze!FM398,DU!A:A,0),1))+IF(Duombaze!FN398="",0,INDEX(DU!I:I,MATCH(Duombaze!FN398,DU!A:A,0),1))+IF(Duombaze!FO398="",0,INDEX(DU!I:I,MATCH(Duombaze!FO398,DU!A:A,0),1))+IF(Duombaze!FP398="",0,INDEX(DU!I:I,MATCH(Duombaze!FP398,DU!A:A,0),1))</f>
        <v>0</v>
      </c>
      <c r="FR398" s="671">
        <f>IF(Duombaze!FM398="",0,INDEX(DU!K:K,MATCH(Duombaze!FM398,DU!A:A,0),1))+IF(Duombaze!FN398="",0,INDEX(DU!K:K,MATCH(Duombaze!FN398,DU!A:A,0),1))+IF(Duombaze!FO398="",0,INDEX(DU!K:K,MATCH(Duombaze!FO398,DU!A:A,0),1))+IF(Duombaze!FP398="",0,INDEX(DU!K:K,MATCH(Duombaze!FP398,DU!A:A,0),1))</f>
        <v>0</v>
      </c>
      <c r="FT398" s="32" t="s">
        <v>523</v>
      </c>
      <c r="FU398" s="109" t="str">
        <f>IF(FT398&lt;&gt;"",A394&amp;" "&amp;C394&amp;" "&amp;FT398,"")</f>
        <v>2 SPP6 Tempimo trikampis JOST (DIN 74054) d-40</v>
      </c>
      <c r="FV398" s="32" t="s">
        <v>524</v>
      </c>
    </row>
    <row r="399" spans="1:183" s="20" customFormat="1" ht="23.45" customHeight="1" x14ac:dyDescent="0.25">
      <c r="A399" s="41">
        <v>7</v>
      </c>
      <c r="B399" s="41" t="s">
        <v>792</v>
      </c>
      <c r="C399" s="16" t="s">
        <v>32</v>
      </c>
      <c r="D399" s="19"/>
      <c r="E399" s="17" t="str">
        <f t="shared" si="190"/>
        <v/>
      </c>
      <c r="F399" s="19"/>
      <c r="G399" s="639"/>
      <c r="H399" s="639"/>
      <c r="I399" s="639"/>
      <c r="J399" s="639"/>
      <c r="K399" s="639"/>
      <c r="L399" s="639"/>
      <c r="M399" s="639"/>
      <c r="N399" s="639"/>
      <c r="O399" s="639"/>
      <c r="P399" s="639">
        <f>IF(Duombaze!G399="",0,INDEX(DU!I:I,MATCH(Duombaze!G399,DU!A:A,0),1))+IF(Duombaze!H399="",0,INDEX(DU!I:I,MATCH(Duombaze!H399,DU!A:A,0),1))+IF(Duombaze!I399="",0,INDEX(DU!I:I,MATCH(Duombaze!I399,DU!A:A,0),1))+IF(Duombaze!J399="",0,INDEX(DU!I:I,MATCH(Duombaze!J399,DU!A:A,0),1))+IF(Duombaze!K399="",0,INDEX(DU!I:I,MATCH(Duombaze!K399,DU!A:A,0),1))+IF(Duombaze!L399="",0,INDEX(DU!I:I,MATCH(Duombaze!L399,DU!A:A,0),1))+IF(Duombaze!M399="",0,INDEX(DU!I:I,MATCH(Duombaze!M399,DU!A:A,0),1))+IF(Duombaze!N399="",0,INDEX(DU!I:I,MATCH(Duombaze!N399,DU!A:A,0),1))+IF(Duombaze!O399="",0,INDEX(DU!I:I,MATCH(Duombaze!O399,DU!A:A,0),1))</f>
        <v>0</v>
      </c>
      <c r="Q399" s="638">
        <f>IF(Duombaze!G399="",0,INDEX(DU!K:K,MATCH(Duombaze!G399,DU!A:A,0),1))+IF(Duombaze!H399="",0,INDEX(DU!K:K,MATCH(Duombaze!H399,DU!A:A,0),1))+IF(Duombaze!I399="",0,INDEX(DU!K:K,MATCH(Duombaze!I399,DU!A:A,0),1))+IF(Duombaze!J399="",0,INDEX(DU!K:K,MATCH(Duombaze!J399,DU!A:A,0),1))+IF(Duombaze!K399="",0,INDEX(DU!K:K,MATCH(Duombaze!K399,DU!A:A,0),1))+IF(Duombaze!L399="",0,INDEX(DU!K:K,MATCH(Duombaze!L399,DU!A:A,0),1))+IF(Duombaze!M399="",0,INDEX(DU!K:K,MATCH(Duombaze!M399,DU!A:A,0),1))+IF(Duombaze!N399="",0,INDEX(DU!K:K,MATCH(Duombaze!N399,DU!A:A,0),1))+IF(Duombaze!O399="",0,INDEX(DU!K:K,MATCH(Duombaze!O399,DU!A:A,0),1))</f>
        <v>0</v>
      </c>
      <c r="R399" s="19"/>
      <c r="S399" s="52"/>
      <c r="T399" s="881"/>
      <c r="U399" s="17">
        <f>IF(Duombaze!T399="",0,INDEX(DU!I:I,MATCH(Duombaze!T399,DU!A:A,0),1))</f>
        <v>0</v>
      </c>
      <c r="V399" s="17">
        <f>IF(Duombaze!T399="",0,INDEX(DU!K:K,MATCH(Duombaze!T399,DU!A:A,0),1))</f>
        <v>0</v>
      </c>
      <c r="W399" s="19"/>
      <c r="X399" s="19"/>
      <c r="Y399" s="134"/>
      <c r="Z399" s="65"/>
      <c r="AA399" s="17" t="str">
        <f t="shared" si="185"/>
        <v/>
      </c>
      <c r="AB399" s="19"/>
      <c r="AC399" s="19">
        <f>IF(Duombaze!AB399="",0,INDEX(DU!I:I,MATCH(Duombaze!AB399,DU!A:A,0),1))</f>
        <v>0</v>
      </c>
      <c r="AD399" s="25">
        <f>IF(Duombaze!AB399="",0,INDEX(DU!K:K,MATCH(Duombaze!AB399,DU!A:A,0),1))</f>
        <v>0</v>
      </c>
      <c r="AE399" s="19"/>
      <c r="AF399" s="19"/>
      <c r="AG399" s="19"/>
      <c r="AH399" s="17" t="str">
        <f t="shared" si="166"/>
        <v/>
      </c>
      <c r="AI399" s="19"/>
      <c r="AJ399" s="639"/>
      <c r="AK399" s="639"/>
      <c r="AL399" s="639"/>
      <c r="AM399" s="639">
        <f>IF(Duombaze!AJ399="",0,INDEX(DU!I:I,MATCH(Duombaze!AJ399,DU!A:A,0),1))+IF(Duombaze!AK399="",0,INDEX(DU!I:I,MATCH(Duombaze!AK399,DU!A:A,0),1))+IF(Duombaze!AL399="",0,INDEX(DU!I:I,MATCH(Duombaze!AL399,DU!A:A,0),1))</f>
        <v>0</v>
      </c>
      <c r="AN399" s="639">
        <f>IF(Duombaze!AJ399="",0,INDEX(DU!K:K,MATCH(Duombaze!AJ399,DU!A:A,0),1))+IF(Duombaze!AK399="",0,INDEX(DU!K:K,MATCH(Duombaze!AK399,DU!A:A,0),1))+IF(Duombaze!AL399="",0,INDEX(DU!K:K,MATCH(Duombaze!AL399,DU!A:A,0),1))</f>
        <v>0</v>
      </c>
      <c r="AO399" s="19"/>
      <c r="AP399" s="19"/>
      <c r="AQ399" s="19"/>
      <c r="AR399" s="17" t="str">
        <f t="shared" si="170"/>
        <v/>
      </c>
      <c r="AS399" s="19"/>
      <c r="AT399" s="639"/>
      <c r="AU399" s="639"/>
      <c r="AV399" s="639"/>
      <c r="AW399" s="639"/>
      <c r="AX399" s="639"/>
      <c r="AY399" s="639"/>
      <c r="AZ399" s="639"/>
      <c r="BA399" s="639"/>
      <c r="BB399" s="639"/>
      <c r="BC399" s="639">
        <f>IF(Duombaze!AT399="",0,INDEX(DU!I:I,MATCH(Duombaze!AT399,DU!A:A,0),1))+IF(Duombaze!AU399="",0,INDEX(DU!I:I,MATCH(Duombaze!AU399,DU!A:A,0),1))+IF(Duombaze!AV399="",0,INDEX(DU!I:I,MATCH(Duombaze!AV399,DU!A:A,0),1))+IF(Duombaze!AW399="",0,INDEX(DU!I:I,MATCH(Duombaze!AW399,DU!A:A,0),1))+IF(Duombaze!AX399="",0,INDEX(DU!I:I,MATCH(Duombaze!AX399,DU!A:A,0),1))+IF(Duombaze!AY399="",0,INDEX(DU!I:I,MATCH(Duombaze!AY399,DU!A:A,0),1))+IF(Duombaze!AZ399="",0,INDEX(DU!I:I,MATCH(Duombaze!AZ399,DU!A:A,0),1))+IF(Duombaze!BA399="",0,INDEX(DU!I:I,MATCH(Duombaze!BA399,DU!A:A,0),1))+IF(Duombaze!BB399="",0,INDEX(DU!I:I,MATCH(Duombaze!BB399,DU!A:A,0),1))</f>
        <v>0</v>
      </c>
      <c r="BD399" s="638">
        <f>IF(Duombaze!AT399="",0,INDEX(DU!K:K,MATCH(Duombaze!AT399,DU!A:A,0),1))+IF(Duombaze!AU399="",0,INDEX(DU!K:K,MATCH(Duombaze!AU399,DU!A:A,0),1))+IF(Duombaze!AV399="",0,INDEX(DU!K:K,MATCH(Duombaze!AV399,DU!A:A,0),1))+IF(Duombaze!AW399="",0,INDEX(DU!K:K,MATCH(Duombaze!AW399,DU!A:A,0),1))+IF(Duombaze!AX399="",0,INDEX(DU!K:K,MATCH(Duombaze!AX399,DU!A:A,0),1))+IF(Duombaze!AY399="",0,INDEX(DU!K:K,MATCH(Duombaze!AY399,DU!A:A,0),1))+IF(Duombaze!AZ399="",0,INDEX(DU!K:K,MATCH(Duombaze!AZ399,DU!A:A,0),1))+IF(Duombaze!BA399="",0,INDEX(DU!K:K,MATCH(Duombaze!BA399,DU!A:A,0),1))+IF(Duombaze!BB399="",0,INDEX(DU!K:K,MATCH(Duombaze!BB399,DU!A:A,0),1))</f>
        <v>0</v>
      </c>
      <c r="BE399" s="19"/>
      <c r="BF399" s="19"/>
      <c r="BG399" s="65"/>
      <c r="BH399" s="17" t="str">
        <f t="shared" si="192"/>
        <v/>
      </c>
      <c r="BI399" s="19"/>
      <c r="BJ399" s="639"/>
      <c r="BK399" s="639"/>
      <c r="BL399" s="639"/>
      <c r="BM399" s="639">
        <f>IF(Duombaze!BJ399="",0,INDEX(DU!I:I,MATCH(Duombaze!BJ399,DU!A:A,0),1))+IF(Duombaze!BK399="",0,INDEX(DU!I:I,MATCH(Duombaze!BK399,DU!A:A,0),1))+IF(Duombaze!BL399="",0,INDEX(DU!I:I,MATCH(Duombaze!BL399,DU!A:A,0),1))</f>
        <v>0</v>
      </c>
      <c r="BN399" s="638">
        <f>IF(Duombaze!BJ399="",0,INDEX(DU!K:K,MATCH(Duombaze!BJ399,DU!A:A,0),1))+IF(Duombaze!BK399="",0,INDEX(DU!K:K,MATCH(Duombaze!BK399,DU!A:A,0),1))+IF(Duombaze!BL399="",0,INDEX(DU!K:K,MATCH(Duombaze!BL399,DU!A:A,0),1))</f>
        <v>0</v>
      </c>
      <c r="BO399" s="19"/>
      <c r="BP399" s="19"/>
      <c r="BQ399" s="19"/>
      <c r="BR399" s="19" t="str">
        <f t="shared" si="183"/>
        <v/>
      </c>
      <c r="BS399" s="25"/>
      <c r="BT399" s="25"/>
      <c r="BU399" s="25"/>
      <c r="BV399" s="25"/>
      <c r="BW399" s="25">
        <f>IF(Duombaze!BT399="",0,INDEX(DU!I:I,MATCH(Duombaze!BT399,DU!A:A,0),1))+IF(Duombaze!BU399="",0,INDEX(DU!I:I,MATCH(Duombaze!BU399,DU!A:A,0),1))+IF(Duombaze!BV399="",0,INDEX(DU!I:I,MATCH(Duombaze!BV399,DU!A:A,0),1))</f>
        <v>0</v>
      </c>
      <c r="BX399" s="19">
        <f>IF(Duombaze!BT399="",0,INDEX(DU!K:K,MATCH(Duombaze!BT399,DU!A:A,0),1))+IF(Duombaze!BU399="",0,INDEX(DU!K:K,MATCH(Duombaze!BU399,DU!A:A,0),1))+IF(Duombaze!BV399="",0,INDEX(DU!K:K,MATCH(Duombaze!BV399,DU!A:A,0),1))</f>
        <v>0</v>
      </c>
      <c r="BY399" s="25"/>
      <c r="BZ399" s="25"/>
      <c r="CA399" s="19"/>
      <c r="CB399" s="19" t="str">
        <f t="shared" si="189"/>
        <v/>
      </c>
      <c r="CC399" s="19"/>
      <c r="CD399" s="19">
        <f>IF(Duombaze!CC399="",0,INDEX(DU!I:I,MATCH(Duombaze!CC399,DU!A:A,0),1))</f>
        <v>0</v>
      </c>
      <c r="CE399" s="17">
        <f>IF(Duombaze!CC399="",0,INDEX(DU!K:K,MATCH(Duombaze!CC399,DU!A:A,0),1))</f>
        <v>0</v>
      </c>
      <c r="CF399" s="19"/>
      <c r="CG399" s="19"/>
      <c r="CH399" s="19"/>
      <c r="CI399" s="17" t="str">
        <f t="shared" si="191"/>
        <v/>
      </c>
      <c r="CJ399" s="19"/>
      <c r="CK399" s="19">
        <f>IF(Duombaze!CJ399="",0,INDEX(DU!I:I,MATCH(Duombaze!CJ399,DU!A:A,0),1))</f>
        <v>0</v>
      </c>
      <c r="CL399" s="17">
        <f>IF(Duombaze!CJ399="",0,INDEX(DU!K:K,MATCH(Duombaze!CJ399,DU!A:A,0),1))</f>
        <v>0</v>
      </c>
      <c r="CM399" s="19"/>
      <c r="CN399" s="19"/>
      <c r="CO399" s="19"/>
      <c r="CP399" s="17" t="str">
        <f t="shared" si="173"/>
        <v/>
      </c>
      <c r="CQ399" s="19"/>
      <c r="CR399" s="639"/>
      <c r="CS399" s="639"/>
      <c r="CT399" s="639">
        <f>IF(Duombaze!CR399="",0,INDEX(DU!I:I,MATCH(Duombaze!CR399,DU!A:A,0),1))+IF(Duombaze!CS399="",0,INDEX(DU!I:I,MATCH(Duombaze!CS399,DU!A:A,0),1))</f>
        <v>0</v>
      </c>
      <c r="CU399" s="19">
        <f>IF(Duombaze!CR399="",0,INDEX(DU!K:K,MATCH(Duombaze!CR399,DU!A:A,0),1))+IF(Duombaze!CS399="",0,INDEX(DU!K:K,MATCH(Duombaze!CS399,DU!A:A,0),1))</f>
        <v>0</v>
      </c>
      <c r="CV399" s="19"/>
      <c r="CW399" s="19"/>
      <c r="CX399" s="19"/>
      <c r="CY399" s="17" t="str">
        <f t="shared" si="180"/>
        <v/>
      </c>
      <c r="CZ399" s="19"/>
      <c r="DA399" s="672"/>
      <c r="DB399" s="672"/>
      <c r="DC399" s="672">
        <f>IF(Duombaze!DA399="",0,INDEX(DU!I:I,MATCH(Duombaze!DA399,DU!A:A,0),1))+IF(Duombaze!DB399="",0,INDEX(DU!I:I,MATCH(Duombaze!DB399,DU!A:A,0),1))</f>
        <v>0</v>
      </c>
      <c r="DD399" s="19">
        <f>IF(Duombaze!DA399="",0,INDEX(DU!K:K,MATCH(Duombaze!DA399,DU!A:A,0),1))+IF(Duombaze!DB399="",0,INDEX(DU!K:K,MATCH(Duombaze!DB399,DU!A:A,0),1))</f>
        <v>0</v>
      </c>
      <c r="DE399" s="19"/>
      <c r="DF399" s="19"/>
      <c r="DG399" s="19"/>
      <c r="DH399" s="19" t="str">
        <f t="shared" si="174"/>
        <v/>
      </c>
      <c r="DI399" s="19"/>
      <c r="DJ399" s="672"/>
      <c r="DK399" s="678"/>
      <c r="DL399" s="678">
        <f>IF(Duombaze!DJ399="",0,INDEX(DU!I:I,MATCH(Duombaze!DJ399,DU!A:A,0),1))+IF(Duombaze!DK399="",0,INDEX(DU!I:I,MATCH(Duombaze!DK399,DU!A:A,0),1))</f>
        <v>0</v>
      </c>
      <c r="DM399" s="19">
        <f>IF(Duombaze!DJ399="",0,INDEX(DU!K:K,MATCH(Duombaze!DJ399,DU!A:A,0),1))+IF(Duombaze!DK399="",0,INDEX(DU!K:K,MATCH(Duombaze!DK399,DU!A:A,0),1))</f>
        <v>0</v>
      </c>
      <c r="DN399" s="52"/>
      <c r="DO399" s="52"/>
      <c r="DP399" s="52"/>
      <c r="DQ399" s="17" t="str">
        <f t="shared" si="175"/>
        <v/>
      </c>
      <c r="DR399" s="65"/>
      <c r="DS399" s="692"/>
      <c r="DT399" s="692"/>
      <c r="DU399" s="692"/>
      <c r="DV399" s="692"/>
      <c r="DW399" s="692">
        <f>IF(Duombaze!DS399="",0,INDEX(DU!I:I,MATCH(Duombaze!DS399,DU!A:A,0),1))+IF(Duombaze!DT399="",0,INDEX(DU!I:I,MATCH(Duombaze!DT399,DU!A:A,0),1))+IF(Duombaze!DU399="",0,INDEX(DU!I:I,MATCH(Duombaze!DU399,DU!A:A,0),1))+IF(Duombaze!DV399="",0,INDEX(DU!I:I,MATCH(Duombaze!DV399,DU!A:A,0),1))</f>
        <v>0</v>
      </c>
      <c r="DX399" s="638">
        <f>IF(Duombaze!DS399="",0,INDEX(DU!K:K,MATCH(Duombaze!DS399,DU!A:A,0),1))+IF(Duombaze!DT399="",0,INDEX(DU!K:K,MATCH(Duombaze!DT399,DU!A:A,0),1))+IF(Duombaze!DU399="",0,INDEX(DU!K:K,MATCH(Duombaze!DU399,DU!A:A,0),1))+IF(Duombaze!DV399="",0,INDEX(DU!K:KH,MATCH(Duombaze!DV399,DU!A:A,0),1))</f>
        <v>0</v>
      </c>
      <c r="DY399" s="65"/>
      <c r="DZ399" s="65"/>
      <c r="EA399" s="19"/>
      <c r="EB399" s="19" t="str">
        <f t="shared" si="160"/>
        <v/>
      </c>
      <c r="EC399" s="19"/>
      <c r="ED399" s="19">
        <f>IF(Duombaze!EC399="",0,INDEX(DU!I:I,MATCH(Duombaze!EC399,DU!A:A,0),1))</f>
        <v>0</v>
      </c>
      <c r="EE399" s="638">
        <f>IF(Duombaze!EC399="",0,INDEX(DU!K:K,MATCH(Duombaze!EC399,DU!A:A,0),1))</f>
        <v>0</v>
      </c>
      <c r="EF399" s="19"/>
      <c r="EG399" s="19"/>
      <c r="EH399" s="19"/>
      <c r="EI399" s="17" t="str">
        <f t="shared" si="188"/>
        <v/>
      </c>
      <c r="EJ399" s="19"/>
      <c r="EK399" s="672"/>
      <c r="EL399" s="672"/>
      <c r="EM399" s="672"/>
      <c r="EN399" s="672">
        <f>IF(Duombaze!EK399="",0,INDEX(DU!I:I,MATCH(Duombaze!EK399,DU!A:A,0),1))+IF(Duombaze!EL399="",0,INDEX(DU!I:I,MATCH(Duombaze!EL399,DU!A:A,0),1))+IF(Duombaze!EM399="",0,INDEX(DU!I:I,MATCH(Duombaze!EM399,DU!A:A,0),1))</f>
        <v>0</v>
      </c>
      <c r="EO399" s="19">
        <f>IF(Duombaze!EK399="",0,INDEX(DU!K:K,MATCH(Duombaze!EK399,DU!A:A,0),1))+IF(Duombaze!EL399="",0,INDEX(DU!K:K,MATCH(Duombaze!EL399,DU!A:A,0),1))+IF(Duombaze!EM399="",0,INDEX(DU!K:K,MATCH(Duombaze!EM399,DU!A:A,0),1))</f>
        <v>0</v>
      </c>
      <c r="EP399" s="19"/>
      <c r="EQ399" s="19"/>
      <c r="ER399" s="19"/>
      <c r="ES399" s="17" t="str">
        <f t="shared" si="161"/>
        <v/>
      </c>
      <c r="ET399" s="19"/>
      <c r="EU399" s="19"/>
      <c r="EV399" s="19"/>
      <c r="EW399" s="65"/>
      <c r="EX399" s="19" t="str">
        <f t="shared" si="184"/>
        <v/>
      </c>
      <c r="EY399" s="19"/>
      <c r="EZ399" s="672"/>
      <c r="FA399" s="672"/>
      <c r="FB399" s="672">
        <f>IF(Duombaze!EZ399="",0,INDEX(DU!I:I,MATCH(Duombaze!EZ399,DU!A:A,0),1))+IF(Duombaze!FA399="",0,INDEX(DU!I:I,MATCH(Duombaze!FA399,DU!A:A,0),1))</f>
        <v>0</v>
      </c>
      <c r="FC399" s="19">
        <f>IF(Duombaze!EZ399="",0,INDEX(DU!K:K,MATCH(Duombaze!EZ399,DU!A:A,0),1))+IF(Duombaze!FA399="",0,INDEX(DU!K:K,MATCH(Duombaze!FA399,DU!A:A,0),1))</f>
        <v>0</v>
      </c>
      <c r="FD399" s="19"/>
      <c r="FE399" s="19"/>
      <c r="FF399" s="19"/>
      <c r="FG399" s="19"/>
      <c r="FH399" s="19"/>
      <c r="FI399" s="19"/>
      <c r="FJ399" s="19"/>
      <c r="FK399" s="65"/>
      <c r="FL399" s="18"/>
      <c r="FM399" s="671"/>
      <c r="FN399" s="671"/>
      <c r="FO399" s="671"/>
      <c r="FP399" s="671"/>
      <c r="FQ399" s="671">
        <f>IF(Duombaze!FM399="",0,INDEX(DU!I:I,MATCH(Duombaze!FM399,DU!A:A,0),1))+IF(Duombaze!FN399="",0,INDEX(DU!I:I,MATCH(Duombaze!FN399,DU!A:A,0),1))+IF(Duombaze!FO399="",0,INDEX(DU!I:I,MATCH(Duombaze!FO399,DU!A:A,0),1))+IF(Duombaze!FP399="",0,INDEX(DU!I:I,MATCH(Duombaze!FP399,DU!A:A,0),1))</f>
        <v>0</v>
      </c>
      <c r="FR399" s="671">
        <f>IF(Duombaze!FM399="",0,INDEX(DU!K:K,MATCH(Duombaze!FM399,DU!A:A,0),1))+IF(Duombaze!FN399="",0,INDEX(DU!K:K,MATCH(Duombaze!FN399,DU!A:A,0),1))+IF(Duombaze!FO399="",0,INDEX(DU!K:K,MATCH(Duombaze!FO399,DU!A:A,0),1))+IF(Duombaze!FP399="",0,INDEX(DU!K:K,MATCH(Duombaze!FP399,DU!A:A,0),1))</f>
        <v>0</v>
      </c>
      <c r="FT399" s="32" t="s">
        <v>525</v>
      </c>
      <c r="FU399" s="109" t="str">
        <f>IF(FT399&lt;&gt;"",A395&amp;" "&amp;C395&amp;" "&amp;FT399,"")</f>
        <v>3 SPP6 Tempimo trikampis BPW (DIN 74054) d-40</v>
      </c>
      <c r="FV399" s="32"/>
    </row>
    <row r="400" spans="1:183" s="20" customFormat="1" ht="23.45" customHeight="1" x14ac:dyDescent="0.25">
      <c r="A400" s="41">
        <v>8</v>
      </c>
      <c r="B400" s="41" t="s">
        <v>792</v>
      </c>
      <c r="C400" s="16" t="s">
        <v>32</v>
      </c>
      <c r="D400" s="19"/>
      <c r="E400" s="17" t="str">
        <f t="shared" si="190"/>
        <v/>
      </c>
      <c r="F400" s="19"/>
      <c r="G400" s="639"/>
      <c r="H400" s="639"/>
      <c r="I400" s="639"/>
      <c r="J400" s="639"/>
      <c r="K400" s="639"/>
      <c r="L400" s="639"/>
      <c r="M400" s="639"/>
      <c r="N400" s="639"/>
      <c r="O400" s="639"/>
      <c r="P400" s="639">
        <f>IF(Duombaze!G400="",0,INDEX(DU!I:I,MATCH(Duombaze!G400,DU!A:A,0),1))+IF(Duombaze!H400="",0,INDEX(DU!I:I,MATCH(Duombaze!H400,DU!A:A,0),1))+IF(Duombaze!I400="",0,INDEX(DU!I:I,MATCH(Duombaze!I400,DU!A:A,0),1))+IF(Duombaze!J400="",0,INDEX(DU!I:I,MATCH(Duombaze!J400,DU!A:A,0),1))+IF(Duombaze!K400="",0,INDEX(DU!I:I,MATCH(Duombaze!K400,DU!A:A,0),1))+IF(Duombaze!L400="",0,INDEX(DU!I:I,MATCH(Duombaze!L400,DU!A:A,0),1))+IF(Duombaze!M400="",0,INDEX(DU!I:I,MATCH(Duombaze!M400,DU!A:A,0),1))+IF(Duombaze!N400="",0,INDEX(DU!I:I,MATCH(Duombaze!N400,DU!A:A,0),1))+IF(Duombaze!O400="",0,INDEX(DU!I:I,MATCH(Duombaze!O400,DU!A:A,0),1))</f>
        <v>0</v>
      </c>
      <c r="Q400" s="638">
        <f>IF(Duombaze!G400="",0,INDEX(DU!K:K,MATCH(Duombaze!G400,DU!A:A,0),1))+IF(Duombaze!H400="",0,INDEX(DU!K:K,MATCH(Duombaze!H400,DU!A:A,0),1))+IF(Duombaze!I400="",0,INDEX(DU!K:K,MATCH(Duombaze!I400,DU!A:A,0),1))+IF(Duombaze!J400="",0,INDEX(DU!K:K,MATCH(Duombaze!J400,DU!A:A,0),1))+IF(Duombaze!K400="",0,INDEX(DU!K:K,MATCH(Duombaze!K400,DU!A:A,0),1))+IF(Duombaze!L400="",0,INDEX(DU!K:K,MATCH(Duombaze!L400,DU!A:A,0),1))+IF(Duombaze!M400="",0,INDEX(DU!K:K,MATCH(Duombaze!M400,DU!A:A,0),1))+IF(Duombaze!N400="",0,INDEX(DU!K:K,MATCH(Duombaze!N400,DU!A:A,0),1))+IF(Duombaze!O400="",0,INDEX(DU!K:K,MATCH(Duombaze!O400,DU!A:A,0),1))</f>
        <v>0</v>
      </c>
      <c r="R400" s="19"/>
      <c r="S400" s="52"/>
      <c r="T400" s="881"/>
      <c r="U400" s="17">
        <f>IF(Duombaze!T400="",0,INDEX(DU!I:I,MATCH(Duombaze!T400,DU!A:A,0),1))</f>
        <v>0</v>
      </c>
      <c r="V400" s="17">
        <f>IF(Duombaze!T400="",0,INDEX(DU!K:K,MATCH(Duombaze!T400,DU!A:A,0),1))</f>
        <v>0</v>
      </c>
      <c r="W400" s="19"/>
      <c r="X400" s="19"/>
      <c r="Y400" s="134"/>
      <c r="Z400" s="65"/>
      <c r="AA400" s="17" t="str">
        <f t="shared" si="185"/>
        <v/>
      </c>
      <c r="AB400" s="19"/>
      <c r="AC400" s="19">
        <f>IF(Duombaze!AB400="",0,INDEX(DU!I:I,MATCH(Duombaze!AB400,DU!A:A,0),1))</f>
        <v>0</v>
      </c>
      <c r="AD400" s="25">
        <f>IF(Duombaze!AB400="",0,INDEX(DU!K:K,MATCH(Duombaze!AB400,DU!A:A,0),1))</f>
        <v>0</v>
      </c>
      <c r="AE400" s="19"/>
      <c r="AF400" s="19"/>
      <c r="AG400" s="19"/>
      <c r="AH400" s="17" t="str">
        <f t="shared" si="166"/>
        <v/>
      </c>
      <c r="AI400" s="19"/>
      <c r="AJ400" s="639"/>
      <c r="AK400" s="639"/>
      <c r="AL400" s="639"/>
      <c r="AM400" s="639">
        <f>IF(Duombaze!AJ400="",0,INDEX(DU!I:I,MATCH(Duombaze!AJ400,DU!A:A,0),1))+IF(Duombaze!AK400="",0,INDEX(DU!I:I,MATCH(Duombaze!AK400,DU!A:A,0),1))+IF(Duombaze!AL400="",0,INDEX(DU!I:I,MATCH(Duombaze!AL400,DU!A:A,0),1))</f>
        <v>0</v>
      </c>
      <c r="AN400" s="639">
        <f>IF(Duombaze!AJ400="",0,INDEX(DU!K:K,MATCH(Duombaze!AJ400,DU!A:A,0),1))+IF(Duombaze!AK400="",0,INDEX(DU!K:K,MATCH(Duombaze!AK400,DU!A:A,0),1))+IF(Duombaze!AL400="",0,INDEX(DU!K:K,MATCH(Duombaze!AL400,DU!A:A,0),1))</f>
        <v>0</v>
      </c>
      <c r="AO400" s="19"/>
      <c r="AP400" s="19"/>
      <c r="AQ400" s="19"/>
      <c r="AR400" s="17" t="str">
        <f t="shared" si="170"/>
        <v/>
      </c>
      <c r="AS400" s="19"/>
      <c r="AT400" s="639"/>
      <c r="AU400" s="639"/>
      <c r="AV400" s="639"/>
      <c r="AW400" s="639"/>
      <c r="AX400" s="639"/>
      <c r="AY400" s="639"/>
      <c r="AZ400" s="639"/>
      <c r="BA400" s="639"/>
      <c r="BB400" s="639"/>
      <c r="BC400" s="639">
        <f>IF(Duombaze!AT400="",0,INDEX(DU!I:I,MATCH(Duombaze!AT400,DU!A:A,0),1))+IF(Duombaze!AU400="",0,INDEX(DU!I:I,MATCH(Duombaze!AU400,DU!A:A,0),1))+IF(Duombaze!AV400="",0,INDEX(DU!I:I,MATCH(Duombaze!AV400,DU!A:A,0),1))+IF(Duombaze!AW400="",0,INDEX(DU!I:I,MATCH(Duombaze!AW400,DU!A:A,0),1))+IF(Duombaze!AX400="",0,INDEX(DU!I:I,MATCH(Duombaze!AX400,DU!A:A,0),1))+IF(Duombaze!AY400="",0,INDEX(DU!I:I,MATCH(Duombaze!AY400,DU!A:A,0),1))+IF(Duombaze!AZ400="",0,INDEX(DU!I:I,MATCH(Duombaze!AZ400,DU!A:A,0),1))+IF(Duombaze!BA400="",0,INDEX(DU!I:I,MATCH(Duombaze!BA400,DU!A:A,0),1))+IF(Duombaze!BB400="",0,INDEX(DU!I:I,MATCH(Duombaze!BB400,DU!A:A,0),1))</f>
        <v>0</v>
      </c>
      <c r="BD400" s="638">
        <f>IF(Duombaze!AT400="",0,INDEX(DU!K:K,MATCH(Duombaze!AT400,DU!A:A,0),1))+IF(Duombaze!AU400="",0,INDEX(DU!K:K,MATCH(Duombaze!AU400,DU!A:A,0),1))+IF(Duombaze!AV400="",0,INDEX(DU!K:K,MATCH(Duombaze!AV400,DU!A:A,0),1))+IF(Duombaze!AW400="",0,INDEX(DU!K:K,MATCH(Duombaze!AW400,DU!A:A,0),1))+IF(Duombaze!AX400="",0,INDEX(DU!K:K,MATCH(Duombaze!AX400,DU!A:A,0),1))+IF(Duombaze!AY400="",0,INDEX(DU!K:K,MATCH(Duombaze!AY400,DU!A:A,0),1))+IF(Duombaze!AZ400="",0,INDEX(DU!K:K,MATCH(Duombaze!AZ400,DU!A:A,0),1))+IF(Duombaze!BA400="",0,INDEX(DU!K:K,MATCH(Duombaze!BA400,DU!A:A,0),1))+IF(Duombaze!BB400="",0,INDEX(DU!K:K,MATCH(Duombaze!BB400,DU!A:A,0),1))</f>
        <v>0</v>
      </c>
      <c r="BE400" s="19"/>
      <c r="BF400" s="19"/>
      <c r="BG400" s="65"/>
      <c r="BH400" s="17" t="str">
        <f t="shared" si="192"/>
        <v/>
      </c>
      <c r="BI400" s="19"/>
      <c r="BJ400" s="639"/>
      <c r="BK400" s="639"/>
      <c r="BL400" s="639"/>
      <c r="BM400" s="639">
        <f>IF(Duombaze!BJ400="",0,INDEX(DU!I:I,MATCH(Duombaze!BJ400,DU!A:A,0),1))+IF(Duombaze!BK400="",0,INDEX(DU!I:I,MATCH(Duombaze!BK400,DU!A:A,0),1))+IF(Duombaze!BL400="",0,INDEX(DU!I:I,MATCH(Duombaze!BL400,DU!A:A,0),1))</f>
        <v>0</v>
      </c>
      <c r="BN400" s="638">
        <f>IF(Duombaze!BJ400="",0,INDEX(DU!K:K,MATCH(Duombaze!BJ400,DU!A:A,0),1))+IF(Duombaze!BK400="",0,INDEX(DU!K:K,MATCH(Duombaze!BK400,DU!A:A,0),1))+IF(Duombaze!BL400="",0,INDEX(DU!K:K,MATCH(Duombaze!BL400,DU!A:A,0),1))</f>
        <v>0</v>
      </c>
      <c r="BO400" s="19"/>
      <c r="BP400" s="19"/>
      <c r="BQ400" s="19"/>
      <c r="BR400" s="19" t="str">
        <f t="shared" si="183"/>
        <v/>
      </c>
      <c r="BS400" s="25"/>
      <c r="BT400" s="25"/>
      <c r="BU400" s="25"/>
      <c r="BV400" s="25"/>
      <c r="BW400" s="25">
        <f>IF(Duombaze!BT400="",0,INDEX(DU!I:I,MATCH(Duombaze!BT400,DU!A:A,0),1))+IF(Duombaze!BU400="",0,INDEX(DU!I:I,MATCH(Duombaze!BU400,DU!A:A,0),1))+IF(Duombaze!BV400="",0,INDEX(DU!I:I,MATCH(Duombaze!BV400,DU!A:A,0),1))</f>
        <v>0</v>
      </c>
      <c r="BX400" s="19">
        <f>IF(Duombaze!BT400="",0,INDEX(DU!K:K,MATCH(Duombaze!BT400,DU!A:A,0),1))+IF(Duombaze!BU400="",0,INDEX(DU!K:K,MATCH(Duombaze!BU400,DU!A:A,0),1))+IF(Duombaze!BV400="",0,INDEX(DU!K:K,MATCH(Duombaze!BV400,DU!A:A,0),1))</f>
        <v>0</v>
      </c>
      <c r="BY400" s="25"/>
      <c r="BZ400" s="25"/>
      <c r="CA400" s="19"/>
      <c r="CB400" s="19" t="str">
        <f t="shared" si="189"/>
        <v/>
      </c>
      <c r="CC400" s="19"/>
      <c r="CD400" s="19">
        <f>IF(Duombaze!CC400="",0,INDEX(DU!I:I,MATCH(Duombaze!CC400,DU!A:A,0),1))</f>
        <v>0</v>
      </c>
      <c r="CE400" s="17">
        <f>IF(Duombaze!CC400="",0,INDEX(DU!K:K,MATCH(Duombaze!CC400,DU!A:A,0),1))</f>
        <v>0</v>
      </c>
      <c r="CF400" s="19"/>
      <c r="CG400" s="19"/>
      <c r="CH400" s="19"/>
      <c r="CI400" s="17" t="str">
        <f t="shared" si="191"/>
        <v/>
      </c>
      <c r="CJ400" s="19"/>
      <c r="CK400" s="19">
        <f>IF(Duombaze!CJ400="",0,INDEX(DU!I:I,MATCH(Duombaze!CJ400,DU!A:A,0),1))</f>
        <v>0</v>
      </c>
      <c r="CL400" s="17">
        <f>IF(Duombaze!CJ400="",0,INDEX(DU!K:K,MATCH(Duombaze!CJ400,DU!A:A,0),1))</f>
        <v>0</v>
      </c>
      <c r="CM400" s="19"/>
      <c r="CN400" s="19"/>
      <c r="CO400" s="19"/>
      <c r="CP400" s="17" t="str">
        <f t="shared" si="173"/>
        <v/>
      </c>
      <c r="CQ400" s="19"/>
      <c r="CR400" s="639"/>
      <c r="CS400" s="639"/>
      <c r="CT400" s="639">
        <f>IF(Duombaze!CR400="",0,INDEX(DU!I:I,MATCH(Duombaze!CR400,DU!A:A,0),1))+IF(Duombaze!CS400="",0,INDEX(DU!I:I,MATCH(Duombaze!CS400,DU!A:A,0),1))</f>
        <v>0</v>
      </c>
      <c r="CU400" s="19">
        <f>IF(Duombaze!CR400="",0,INDEX(DU!K:K,MATCH(Duombaze!CR400,DU!A:A,0),1))+IF(Duombaze!CS400="",0,INDEX(DU!K:K,MATCH(Duombaze!CS400,DU!A:A,0),1))</f>
        <v>0</v>
      </c>
      <c r="CV400" s="19"/>
      <c r="CW400" s="19"/>
      <c r="CX400" s="19"/>
      <c r="CY400" s="17" t="str">
        <f t="shared" si="180"/>
        <v/>
      </c>
      <c r="CZ400" s="19"/>
      <c r="DA400" s="672"/>
      <c r="DB400" s="672"/>
      <c r="DC400" s="672">
        <f>IF(Duombaze!DA400="",0,INDEX(DU!I:I,MATCH(Duombaze!DA400,DU!A:A,0),1))+IF(Duombaze!DB400="",0,INDEX(DU!I:I,MATCH(Duombaze!DB400,DU!A:A,0),1))</f>
        <v>0</v>
      </c>
      <c r="DD400" s="19">
        <f>IF(Duombaze!DA400="",0,INDEX(DU!K:K,MATCH(Duombaze!DA400,DU!A:A,0),1))+IF(Duombaze!DB400="",0,INDEX(DU!K:K,MATCH(Duombaze!DB400,DU!A:A,0),1))</f>
        <v>0</v>
      </c>
      <c r="DE400" s="19"/>
      <c r="DF400" s="19"/>
      <c r="DG400" s="19"/>
      <c r="DH400" s="19" t="str">
        <f t="shared" si="174"/>
        <v/>
      </c>
      <c r="DI400" s="19"/>
      <c r="DJ400" s="672"/>
      <c r="DK400" s="678"/>
      <c r="DL400" s="678">
        <f>IF(Duombaze!DJ400="",0,INDEX(DU!I:I,MATCH(Duombaze!DJ400,DU!A:A,0),1))+IF(Duombaze!DK400="",0,INDEX(DU!I:I,MATCH(Duombaze!DK400,DU!A:A,0),1))</f>
        <v>0</v>
      </c>
      <c r="DM400" s="19">
        <f>IF(Duombaze!DJ400="",0,INDEX(DU!K:K,MATCH(Duombaze!DJ400,DU!A:A,0),1))+IF(Duombaze!DK400="",0,INDEX(DU!K:K,MATCH(Duombaze!DK400,DU!A:A,0),1))</f>
        <v>0</v>
      </c>
      <c r="DN400" s="52"/>
      <c r="DO400" s="52"/>
      <c r="DP400" s="52"/>
      <c r="DQ400" s="17" t="str">
        <f t="shared" si="175"/>
        <v/>
      </c>
      <c r="DR400" s="65"/>
      <c r="DS400" s="692"/>
      <c r="DT400" s="692"/>
      <c r="DU400" s="692"/>
      <c r="DV400" s="692"/>
      <c r="DW400" s="692">
        <f>IF(Duombaze!DS400="",0,INDEX(DU!I:I,MATCH(Duombaze!DS400,DU!A:A,0),1))+IF(Duombaze!DT400="",0,INDEX(DU!I:I,MATCH(Duombaze!DT400,DU!A:A,0),1))+IF(Duombaze!DU400="",0,INDEX(DU!I:I,MATCH(Duombaze!DU400,DU!A:A,0),1))+IF(Duombaze!DV400="",0,INDEX(DU!I:I,MATCH(Duombaze!DV400,DU!A:A,0),1))</f>
        <v>0</v>
      </c>
      <c r="DX400" s="638">
        <f>IF(Duombaze!DS400="",0,INDEX(DU!K:K,MATCH(Duombaze!DS400,DU!A:A,0),1))+IF(Duombaze!DT400="",0,INDEX(DU!K:K,MATCH(Duombaze!DT400,DU!A:A,0),1))+IF(Duombaze!DU400="",0,INDEX(DU!K:K,MATCH(Duombaze!DU400,DU!A:A,0),1))+IF(Duombaze!DV400="",0,INDEX(DU!K:KH,MATCH(Duombaze!DV400,DU!A:A,0),1))</f>
        <v>0</v>
      </c>
      <c r="DY400" s="65"/>
      <c r="DZ400" s="65"/>
      <c r="EA400" s="19"/>
      <c r="EB400" s="19" t="str">
        <f t="shared" si="160"/>
        <v/>
      </c>
      <c r="EC400" s="19"/>
      <c r="ED400" s="19">
        <f>IF(Duombaze!EC400="",0,INDEX(DU!I:I,MATCH(Duombaze!EC400,DU!A:A,0),1))</f>
        <v>0</v>
      </c>
      <c r="EE400" s="638">
        <f>IF(Duombaze!EC400="",0,INDEX(DU!K:K,MATCH(Duombaze!EC400,DU!A:A,0),1))</f>
        <v>0</v>
      </c>
      <c r="EF400" s="19"/>
      <c r="EG400" s="19"/>
      <c r="EH400" s="19"/>
      <c r="EI400" s="17" t="str">
        <f t="shared" si="188"/>
        <v/>
      </c>
      <c r="EJ400" s="19"/>
      <c r="EK400" s="672"/>
      <c r="EL400" s="672"/>
      <c r="EM400" s="672"/>
      <c r="EN400" s="672">
        <f>IF(Duombaze!EK400="",0,INDEX(DU!I:I,MATCH(Duombaze!EK400,DU!A:A,0),1))+IF(Duombaze!EL400="",0,INDEX(DU!I:I,MATCH(Duombaze!EL400,DU!A:A,0),1))+IF(Duombaze!EM400="",0,INDEX(DU!I:I,MATCH(Duombaze!EM400,DU!A:A,0),1))</f>
        <v>0</v>
      </c>
      <c r="EO400" s="19">
        <f>IF(Duombaze!EK400="",0,INDEX(DU!K:K,MATCH(Duombaze!EK400,DU!A:A,0),1))+IF(Duombaze!EL400="",0,INDEX(DU!K:K,MATCH(Duombaze!EL400,DU!A:A,0),1))+IF(Duombaze!EM400="",0,INDEX(DU!K:K,MATCH(Duombaze!EM400,DU!A:A,0),1))</f>
        <v>0</v>
      </c>
      <c r="EP400" s="19"/>
      <c r="EQ400" s="19"/>
      <c r="ER400" s="19"/>
      <c r="ES400" s="17" t="str">
        <f t="shared" si="161"/>
        <v/>
      </c>
      <c r="ET400" s="19"/>
      <c r="EU400" s="19"/>
      <c r="EV400" s="19"/>
      <c r="EW400" s="65"/>
      <c r="EX400" s="19" t="str">
        <f t="shared" si="184"/>
        <v/>
      </c>
      <c r="EY400" s="19"/>
      <c r="EZ400" s="672"/>
      <c r="FA400" s="672"/>
      <c r="FB400" s="672">
        <f>IF(Duombaze!EZ400="",0,INDEX(DU!I:I,MATCH(Duombaze!EZ400,DU!A:A,0),1))+IF(Duombaze!FA400="",0,INDEX(DU!I:I,MATCH(Duombaze!FA400,DU!A:A,0),1))</f>
        <v>0</v>
      </c>
      <c r="FC400" s="19">
        <f>IF(Duombaze!EZ400="",0,INDEX(DU!K:K,MATCH(Duombaze!EZ400,DU!A:A,0),1))+IF(Duombaze!FA400="",0,INDEX(DU!K:K,MATCH(Duombaze!FA400,DU!A:A,0),1))</f>
        <v>0</v>
      </c>
      <c r="FD400" s="19"/>
      <c r="FE400" s="19"/>
      <c r="FF400" s="19"/>
      <c r="FG400" s="19"/>
      <c r="FH400" s="19"/>
      <c r="FI400" s="19"/>
      <c r="FJ400" s="19"/>
      <c r="FK400" s="65"/>
      <c r="FL400" s="18"/>
      <c r="FM400" s="671"/>
      <c r="FN400" s="671"/>
      <c r="FO400" s="671"/>
      <c r="FP400" s="671"/>
      <c r="FQ400" s="671">
        <f>IF(Duombaze!FM400="",0,INDEX(DU!I:I,MATCH(Duombaze!FM400,DU!A:A,0),1))+IF(Duombaze!FN400="",0,INDEX(DU!I:I,MATCH(Duombaze!FN400,DU!A:A,0),1))+IF(Duombaze!FO400="",0,INDEX(DU!I:I,MATCH(Duombaze!FO400,DU!A:A,0),1))+IF(Duombaze!FP400="",0,INDEX(DU!I:I,MATCH(Duombaze!FP400,DU!A:A,0),1))</f>
        <v>0</v>
      </c>
      <c r="FR400" s="671">
        <f>IF(Duombaze!FM400="",0,INDEX(DU!K:K,MATCH(Duombaze!FM400,DU!A:A,0),1))+IF(Duombaze!FN400="",0,INDEX(DU!K:K,MATCH(Duombaze!FN400,DU!A:A,0),1))+IF(Duombaze!FO400="",0,INDEX(DU!K:K,MATCH(Duombaze!FO400,DU!A:A,0),1))+IF(Duombaze!FP400="",0,INDEX(DU!K:K,MATCH(Duombaze!FP400,DU!A:A,0),1))</f>
        <v>0</v>
      </c>
    </row>
    <row r="401" spans="1:184" s="20" customFormat="1" ht="23.45" customHeight="1" x14ac:dyDescent="0.25">
      <c r="A401" s="41">
        <v>9</v>
      </c>
      <c r="B401" s="41" t="s">
        <v>792</v>
      </c>
      <c r="C401" s="16" t="s">
        <v>32</v>
      </c>
      <c r="D401" s="19"/>
      <c r="E401" s="17" t="str">
        <f t="shared" si="190"/>
        <v/>
      </c>
      <c r="F401" s="19"/>
      <c r="G401" s="639"/>
      <c r="H401" s="639"/>
      <c r="I401" s="639"/>
      <c r="J401" s="639"/>
      <c r="K401" s="639"/>
      <c r="L401" s="639"/>
      <c r="M401" s="639"/>
      <c r="N401" s="639"/>
      <c r="O401" s="639"/>
      <c r="P401" s="639">
        <f>IF(Duombaze!G401="",0,INDEX(DU!I:I,MATCH(Duombaze!G401,DU!A:A,0),1))+IF(Duombaze!H401="",0,INDEX(DU!I:I,MATCH(Duombaze!H401,DU!A:A,0),1))+IF(Duombaze!I401="",0,INDEX(DU!I:I,MATCH(Duombaze!I401,DU!A:A,0),1))+IF(Duombaze!J401="",0,INDEX(DU!I:I,MATCH(Duombaze!J401,DU!A:A,0),1))+IF(Duombaze!K401="",0,INDEX(DU!I:I,MATCH(Duombaze!K401,DU!A:A,0),1))+IF(Duombaze!L401="",0,INDEX(DU!I:I,MATCH(Duombaze!L401,DU!A:A,0),1))+IF(Duombaze!M401="",0,INDEX(DU!I:I,MATCH(Duombaze!M401,DU!A:A,0),1))+IF(Duombaze!N401="",0,INDEX(DU!I:I,MATCH(Duombaze!N401,DU!A:A,0),1))+IF(Duombaze!O401="",0,INDEX(DU!I:I,MATCH(Duombaze!O401,DU!A:A,0),1))</f>
        <v>0</v>
      </c>
      <c r="Q401" s="638">
        <f>IF(Duombaze!G401="",0,INDEX(DU!K:K,MATCH(Duombaze!G401,DU!A:A,0),1))+IF(Duombaze!H401="",0,INDEX(DU!K:K,MATCH(Duombaze!H401,DU!A:A,0),1))+IF(Duombaze!I401="",0,INDEX(DU!K:K,MATCH(Duombaze!I401,DU!A:A,0),1))+IF(Duombaze!J401="",0,INDEX(DU!K:K,MATCH(Duombaze!J401,DU!A:A,0),1))+IF(Duombaze!K401="",0,INDEX(DU!K:K,MATCH(Duombaze!K401,DU!A:A,0),1))+IF(Duombaze!L401="",0,INDEX(DU!K:K,MATCH(Duombaze!L401,DU!A:A,0),1))+IF(Duombaze!M401="",0,INDEX(DU!K:K,MATCH(Duombaze!M401,DU!A:A,0),1))+IF(Duombaze!N401="",0,INDEX(DU!K:K,MATCH(Duombaze!N401,DU!A:A,0),1))+IF(Duombaze!O401="",0,INDEX(DU!K:K,MATCH(Duombaze!O401,DU!A:A,0),1))</f>
        <v>0</v>
      </c>
      <c r="R401" s="19"/>
      <c r="S401" s="52"/>
      <c r="T401" s="881"/>
      <c r="U401" s="17">
        <f>IF(Duombaze!T401="",0,INDEX(DU!I:I,MATCH(Duombaze!T401,DU!A:A,0),1))</f>
        <v>0</v>
      </c>
      <c r="V401" s="17">
        <f>IF(Duombaze!T401="",0,INDEX(DU!K:K,MATCH(Duombaze!T401,DU!A:A,0),1))</f>
        <v>0</v>
      </c>
      <c r="W401" s="19"/>
      <c r="X401" s="19"/>
      <c r="Y401" s="134"/>
      <c r="Z401" s="65"/>
      <c r="AA401" s="17" t="str">
        <f t="shared" si="185"/>
        <v/>
      </c>
      <c r="AB401" s="19"/>
      <c r="AC401" s="19">
        <f>IF(Duombaze!AB401="",0,INDEX(DU!I:I,MATCH(Duombaze!AB401,DU!A:A,0),1))</f>
        <v>0</v>
      </c>
      <c r="AD401" s="25">
        <f>IF(Duombaze!AB401="",0,INDEX(DU!K:K,MATCH(Duombaze!AB401,DU!A:A,0),1))</f>
        <v>0</v>
      </c>
      <c r="AE401" s="19"/>
      <c r="AF401" s="19"/>
      <c r="AG401" s="19"/>
      <c r="AH401" s="17" t="str">
        <f t="shared" si="166"/>
        <v/>
      </c>
      <c r="AI401" s="19"/>
      <c r="AJ401" s="639"/>
      <c r="AK401" s="639"/>
      <c r="AL401" s="639"/>
      <c r="AM401" s="639">
        <f>IF(Duombaze!AJ401="",0,INDEX(DU!I:I,MATCH(Duombaze!AJ401,DU!A:A,0),1))+IF(Duombaze!AK401="",0,INDEX(DU!I:I,MATCH(Duombaze!AK401,DU!A:A,0),1))+IF(Duombaze!AL401="",0,INDEX(DU!I:I,MATCH(Duombaze!AL401,DU!A:A,0),1))</f>
        <v>0</v>
      </c>
      <c r="AN401" s="639">
        <f>IF(Duombaze!AJ401="",0,INDEX(DU!K:K,MATCH(Duombaze!AJ401,DU!A:A,0),1))+IF(Duombaze!AK401="",0,INDEX(DU!K:K,MATCH(Duombaze!AK401,DU!A:A,0),1))+IF(Duombaze!AL401="",0,INDEX(DU!K:K,MATCH(Duombaze!AL401,DU!A:A,0),1))</f>
        <v>0</v>
      </c>
      <c r="AO401" s="19"/>
      <c r="AP401" s="19"/>
      <c r="AQ401" s="19"/>
      <c r="AR401" s="17" t="str">
        <f t="shared" si="170"/>
        <v/>
      </c>
      <c r="AS401" s="19"/>
      <c r="AT401" s="639"/>
      <c r="AU401" s="639"/>
      <c r="AV401" s="639"/>
      <c r="AW401" s="639"/>
      <c r="AX401" s="639"/>
      <c r="AY401" s="639"/>
      <c r="AZ401" s="639"/>
      <c r="BA401" s="639"/>
      <c r="BB401" s="639"/>
      <c r="BC401" s="639">
        <f>IF(Duombaze!AT401="",0,INDEX(DU!I:I,MATCH(Duombaze!AT401,DU!A:A,0),1))+IF(Duombaze!AU401="",0,INDEX(DU!I:I,MATCH(Duombaze!AU401,DU!A:A,0),1))+IF(Duombaze!AV401="",0,INDEX(DU!I:I,MATCH(Duombaze!AV401,DU!A:A,0),1))+IF(Duombaze!AW401="",0,INDEX(DU!I:I,MATCH(Duombaze!AW401,DU!A:A,0),1))+IF(Duombaze!AX401="",0,INDEX(DU!I:I,MATCH(Duombaze!AX401,DU!A:A,0),1))+IF(Duombaze!AY401="",0,INDEX(DU!I:I,MATCH(Duombaze!AY401,DU!A:A,0),1))+IF(Duombaze!AZ401="",0,INDEX(DU!I:I,MATCH(Duombaze!AZ401,DU!A:A,0),1))+IF(Duombaze!BA401="",0,INDEX(DU!I:I,MATCH(Duombaze!BA401,DU!A:A,0),1))+IF(Duombaze!BB401="",0,INDEX(DU!I:I,MATCH(Duombaze!BB401,DU!A:A,0),1))</f>
        <v>0</v>
      </c>
      <c r="BD401" s="638">
        <f>IF(Duombaze!AT401="",0,INDEX(DU!K:K,MATCH(Duombaze!AT401,DU!A:A,0),1))+IF(Duombaze!AU401="",0,INDEX(DU!K:K,MATCH(Duombaze!AU401,DU!A:A,0),1))+IF(Duombaze!AV401="",0,INDEX(DU!K:K,MATCH(Duombaze!AV401,DU!A:A,0),1))+IF(Duombaze!AW401="",0,INDEX(DU!K:K,MATCH(Duombaze!AW401,DU!A:A,0),1))+IF(Duombaze!AX401="",0,INDEX(DU!K:K,MATCH(Duombaze!AX401,DU!A:A,0),1))+IF(Duombaze!AY401="",0,INDEX(DU!K:K,MATCH(Duombaze!AY401,DU!A:A,0),1))+IF(Duombaze!AZ401="",0,INDEX(DU!K:K,MATCH(Duombaze!AZ401,DU!A:A,0),1))+IF(Duombaze!BA401="",0,INDEX(DU!K:K,MATCH(Duombaze!BA401,DU!A:A,0),1))+IF(Duombaze!BB401="",0,INDEX(DU!K:K,MATCH(Duombaze!BB401,DU!A:A,0),1))</f>
        <v>0</v>
      </c>
      <c r="BE401" s="19"/>
      <c r="BF401" s="19"/>
      <c r="BG401" s="65"/>
      <c r="BH401" s="17" t="str">
        <f t="shared" si="192"/>
        <v/>
      </c>
      <c r="BI401" s="19"/>
      <c r="BJ401" s="639"/>
      <c r="BK401" s="639"/>
      <c r="BL401" s="639"/>
      <c r="BM401" s="639">
        <f>IF(Duombaze!BJ401="",0,INDEX(DU!I:I,MATCH(Duombaze!BJ401,DU!A:A,0),1))+IF(Duombaze!BK401="",0,INDEX(DU!I:I,MATCH(Duombaze!BK401,DU!A:A,0),1))+IF(Duombaze!BL401="",0,INDEX(DU!I:I,MATCH(Duombaze!BL401,DU!A:A,0),1))</f>
        <v>0</v>
      </c>
      <c r="BN401" s="638">
        <f>IF(Duombaze!BJ401="",0,INDEX(DU!K:K,MATCH(Duombaze!BJ401,DU!A:A,0),1))+IF(Duombaze!BK401="",0,INDEX(DU!K:K,MATCH(Duombaze!BK401,DU!A:A,0),1))+IF(Duombaze!BL401="",0,INDEX(DU!K:K,MATCH(Duombaze!BL401,DU!A:A,0),1))</f>
        <v>0</v>
      </c>
      <c r="BO401" s="19"/>
      <c r="BP401" s="19"/>
      <c r="BQ401" s="19"/>
      <c r="BR401" s="19" t="str">
        <f t="shared" si="183"/>
        <v/>
      </c>
      <c r="BS401" s="25"/>
      <c r="BT401" s="25"/>
      <c r="BU401" s="25"/>
      <c r="BV401" s="25"/>
      <c r="BW401" s="25">
        <f>IF(Duombaze!BT401="",0,INDEX(DU!I:I,MATCH(Duombaze!BT401,DU!A:A,0),1))+IF(Duombaze!BU401="",0,INDEX(DU!I:I,MATCH(Duombaze!BU401,DU!A:A,0),1))+IF(Duombaze!BV401="",0,INDEX(DU!I:I,MATCH(Duombaze!BV401,DU!A:A,0),1))</f>
        <v>0</v>
      </c>
      <c r="BX401" s="19">
        <f>IF(Duombaze!BT401="",0,INDEX(DU!K:K,MATCH(Duombaze!BT401,DU!A:A,0),1))+IF(Duombaze!BU401="",0,INDEX(DU!K:K,MATCH(Duombaze!BU401,DU!A:A,0),1))+IF(Duombaze!BV401="",0,INDEX(DU!K:K,MATCH(Duombaze!BV401,DU!A:A,0),1))</f>
        <v>0</v>
      </c>
      <c r="BY401" s="25"/>
      <c r="BZ401" s="25"/>
      <c r="CA401" s="19"/>
      <c r="CB401" s="19" t="str">
        <f t="shared" si="189"/>
        <v/>
      </c>
      <c r="CC401" s="19"/>
      <c r="CD401" s="19">
        <f>IF(Duombaze!CC401="",0,INDEX(DU!I:I,MATCH(Duombaze!CC401,DU!A:A,0),1))</f>
        <v>0</v>
      </c>
      <c r="CE401" s="17">
        <f>IF(Duombaze!CC401="",0,INDEX(DU!K:K,MATCH(Duombaze!CC401,DU!A:A,0),1))</f>
        <v>0</v>
      </c>
      <c r="CF401" s="19"/>
      <c r="CG401" s="19"/>
      <c r="CH401" s="19"/>
      <c r="CI401" s="17" t="str">
        <f t="shared" si="191"/>
        <v/>
      </c>
      <c r="CJ401" s="19"/>
      <c r="CK401" s="19">
        <f>IF(Duombaze!CJ401="",0,INDEX(DU!I:I,MATCH(Duombaze!CJ401,DU!A:A,0),1))</f>
        <v>0</v>
      </c>
      <c r="CL401" s="17">
        <f>IF(Duombaze!CJ401="",0,INDEX(DU!K:K,MATCH(Duombaze!CJ401,DU!A:A,0),1))</f>
        <v>0</v>
      </c>
      <c r="CM401" s="19"/>
      <c r="CN401" s="19"/>
      <c r="CO401" s="19"/>
      <c r="CP401" s="17" t="str">
        <f t="shared" si="173"/>
        <v/>
      </c>
      <c r="CQ401" s="19"/>
      <c r="CR401" s="639"/>
      <c r="CS401" s="639"/>
      <c r="CT401" s="639">
        <f>IF(Duombaze!CR401="",0,INDEX(DU!I:I,MATCH(Duombaze!CR401,DU!A:A,0),1))+IF(Duombaze!CS401="",0,INDEX(DU!I:I,MATCH(Duombaze!CS401,DU!A:A,0),1))</f>
        <v>0</v>
      </c>
      <c r="CU401" s="19">
        <f>IF(Duombaze!CR401="",0,INDEX(DU!K:K,MATCH(Duombaze!CR401,DU!A:A,0),1))+IF(Duombaze!CS401="",0,INDEX(DU!K:K,MATCH(Duombaze!CS401,DU!A:A,0),1))</f>
        <v>0</v>
      </c>
      <c r="CV401" s="19"/>
      <c r="CW401" s="19"/>
      <c r="CX401" s="19"/>
      <c r="CY401" s="17" t="str">
        <f t="shared" si="180"/>
        <v/>
      </c>
      <c r="CZ401" s="19"/>
      <c r="DA401" s="672"/>
      <c r="DB401" s="672"/>
      <c r="DC401" s="672">
        <f>IF(Duombaze!DA401="",0,INDEX(DU!I:I,MATCH(Duombaze!DA401,DU!A:A,0),1))+IF(Duombaze!DB401="",0,INDEX(DU!I:I,MATCH(Duombaze!DB401,DU!A:A,0),1))</f>
        <v>0</v>
      </c>
      <c r="DD401" s="19">
        <f>IF(Duombaze!DA401="",0,INDEX(DU!K:K,MATCH(Duombaze!DA401,DU!A:A,0),1))+IF(Duombaze!DB401="",0,INDEX(DU!K:K,MATCH(Duombaze!DB401,DU!A:A,0),1))</f>
        <v>0</v>
      </c>
      <c r="DE401" s="19"/>
      <c r="DF401" s="19"/>
      <c r="DG401" s="19"/>
      <c r="DH401" s="19" t="str">
        <f t="shared" si="174"/>
        <v/>
      </c>
      <c r="DI401" s="19"/>
      <c r="DJ401" s="672"/>
      <c r="DK401" s="678"/>
      <c r="DL401" s="678">
        <f>IF(Duombaze!DJ401="",0,INDEX(DU!I:I,MATCH(Duombaze!DJ401,DU!A:A,0),1))+IF(Duombaze!DK401="",0,INDEX(DU!I:I,MATCH(Duombaze!DK401,DU!A:A,0),1))</f>
        <v>0</v>
      </c>
      <c r="DM401" s="19">
        <f>IF(Duombaze!DJ401="",0,INDEX(DU!K:K,MATCH(Duombaze!DJ401,DU!A:A,0),1))+IF(Duombaze!DK401="",0,INDEX(DU!K:K,MATCH(Duombaze!DK401,DU!A:A,0),1))</f>
        <v>0</v>
      </c>
      <c r="DN401" s="52"/>
      <c r="DO401" s="52"/>
      <c r="DP401" s="52"/>
      <c r="DQ401" s="17" t="str">
        <f t="shared" si="175"/>
        <v/>
      </c>
      <c r="DR401" s="65"/>
      <c r="DS401" s="692"/>
      <c r="DT401" s="692"/>
      <c r="DU401" s="692"/>
      <c r="DV401" s="692"/>
      <c r="DW401" s="692">
        <f>IF(Duombaze!DS401="",0,INDEX(DU!I:I,MATCH(Duombaze!DS401,DU!A:A,0),1))+IF(Duombaze!DT401="",0,INDEX(DU!I:I,MATCH(Duombaze!DT401,DU!A:A,0),1))+IF(Duombaze!DU401="",0,INDEX(DU!I:I,MATCH(Duombaze!DU401,DU!A:A,0),1))+IF(Duombaze!DV401="",0,INDEX(DU!I:I,MATCH(Duombaze!DV401,DU!A:A,0),1))</f>
        <v>0</v>
      </c>
      <c r="DX401" s="638">
        <f>IF(Duombaze!DS401="",0,INDEX(DU!K:K,MATCH(Duombaze!DS401,DU!A:A,0),1))+IF(Duombaze!DT401="",0,INDEX(DU!K:K,MATCH(Duombaze!DT401,DU!A:A,0),1))+IF(Duombaze!DU401="",0,INDEX(DU!K:K,MATCH(Duombaze!DU401,DU!A:A,0),1))+IF(Duombaze!DV401="",0,INDEX(DU!K:KH,MATCH(Duombaze!DV401,DU!A:A,0),1))</f>
        <v>0</v>
      </c>
      <c r="DY401" s="65"/>
      <c r="DZ401" s="65"/>
      <c r="EA401" s="19"/>
      <c r="EB401" s="19" t="str">
        <f t="shared" si="160"/>
        <v/>
      </c>
      <c r="EC401" s="19"/>
      <c r="ED401" s="19">
        <f>IF(Duombaze!EC401="",0,INDEX(DU!I:I,MATCH(Duombaze!EC401,DU!A:A,0),1))</f>
        <v>0</v>
      </c>
      <c r="EE401" s="638">
        <f>IF(Duombaze!EC401="",0,INDEX(DU!K:K,MATCH(Duombaze!EC401,DU!A:A,0),1))</f>
        <v>0</v>
      </c>
      <c r="EF401" s="19"/>
      <c r="EG401" s="19"/>
      <c r="EH401" s="19"/>
      <c r="EI401" s="17" t="str">
        <f t="shared" si="188"/>
        <v/>
      </c>
      <c r="EJ401" s="19"/>
      <c r="EK401" s="672"/>
      <c r="EL401" s="672"/>
      <c r="EM401" s="672"/>
      <c r="EN401" s="672">
        <f>IF(Duombaze!EK401="",0,INDEX(DU!I:I,MATCH(Duombaze!EK401,DU!A:A,0),1))+IF(Duombaze!EL401="",0,INDEX(DU!I:I,MATCH(Duombaze!EL401,DU!A:A,0),1))+IF(Duombaze!EM401="",0,INDEX(DU!I:I,MATCH(Duombaze!EM401,DU!A:A,0),1))</f>
        <v>0</v>
      </c>
      <c r="EO401" s="19">
        <f>IF(Duombaze!EK401="",0,INDEX(DU!K:K,MATCH(Duombaze!EK401,DU!A:A,0),1))+IF(Duombaze!EL401="",0,INDEX(DU!K:K,MATCH(Duombaze!EL401,DU!A:A,0),1))+IF(Duombaze!EM401="",0,INDEX(DU!K:K,MATCH(Duombaze!EM401,DU!A:A,0),1))</f>
        <v>0</v>
      </c>
      <c r="EP401" s="19"/>
      <c r="EQ401" s="19"/>
      <c r="ER401" s="19"/>
      <c r="ES401" s="17" t="str">
        <f t="shared" si="161"/>
        <v/>
      </c>
      <c r="ET401" s="19"/>
      <c r="EU401" s="19"/>
      <c r="EV401" s="19"/>
      <c r="EW401" s="65"/>
      <c r="EX401" s="19" t="str">
        <f t="shared" si="184"/>
        <v/>
      </c>
      <c r="EY401" s="19"/>
      <c r="EZ401" s="672"/>
      <c r="FA401" s="672"/>
      <c r="FB401" s="672">
        <f>IF(Duombaze!EZ401="",0,INDEX(DU!I:I,MATCH(Duombaze!EZ401,DU!A:A,0),1))+IF(Duombaze!FA401="",0,INDEX(DU!I:I,MATCH(Duombaze!FA401,DU!A:A,0),1))</f>
        <v>0</v>
      </c>
      <c r="FC401" s="19">
        <f>IF(Duombaze!EZ401="",0,INDEX(DU!K:K,MATCH(Duombaze!EZ401,DU!A:A,0),1))+IF(Duombaze!FA401="",0,INDEX(DU!K:K,MATCH(Duombaze!FA401,DU!A:A,0),1))</f>
        <v>0</v>
      </c>
      <c r="FD401" s="19"/>
      <c r="FE401" s="19"/>
      <c r="FF401" s="19"/>
      <c r="FG401" s="19"/>
      <c r="FH401" s="19"/>
      <c r="FI401" s="19"/>
      <c r="FJ401" s="19"/>
      <c r="FK401" s="65"/>
      <c r="FL401" s="18"/>
      <c r="FM401" s="671"/>
      <c r="FN401" s="671"/>
      <c r="FO401" s="671"/>
      <c r="FP401" s="671"/>
      <c r="FQ401" s="671">
        <f>IF(Duombaze!FM401="",0,INDEX(DU!I:I,MATCH(Duombaze!FM401,DU!A:A,0),1))+IF(Duombaze!FN401="",0,INDEX(DU!I:I,MATCH(Duombaze!FN401,DU!A:A,0),1))+IF(Duombaze!FO401="",0,INDEX(DU!I:I,MATCH(Duombaze!FO401,DU!A:A,0),1))+IF(Duombaze!FP401="",0,INDEX(DU!I:I,MATCH(Duombaze!FP401,DU!A:A,0),1))</f>
        <v>0</v>
      </c>
      <c r="FR401" s="671">
        <f>IF(Duombaze!FM401="",0,INDEX(DU!K:K,MATCH(Duombaze!FM401,DU!A:A,0),1))+IF(Duombaze!FN401="",0,INDEX(DU!K:K,MATCH(Duombaze!FN401,DU!A:A,0),1))+IF(Duombaze!FO401="",0,INDEX(DU!K:K,MATCH(Duombaze!FO401,DU!A:A,0),1))+IF(Duombaze!FP401="",0,INDEX(DU!K:K,MATCH(Duombaze!FP401,DU!A:A,0),1))</f>
        <v>0</v>
      </c>
      <c r="FY401" s="19" t="s">
        <v>152</v>
      </c>
    </row>
    <row r="402" spans="1:184" s="20" customFormat="1" ht="23.45" customHeight="1" x14ac:dyDescent="0.25">
      <c r="A402" s="41" t="s">
        <v>648</v>
      </c>
      <c r="B402" s="41" t="s">
        <v>792</v>
      </c>
      <c r="C402" s="16" t="s">
        <v>32</v>
      </c>
      <c r="D402" s="19"/>
      <c r="E402" s="17" t="str">
        <f t="shared" si="190"/>
        <v/>
      </c>
      <c r="F402" s="19"/>
      <c r="G402" s="639"/>
      <c r="H402" s="639"/>
      <c r="I402" s="639"/>
      <c r="J402" s="639"/>
      <c r="K402" s="639"/>
      <c r="L402" s="639"/>
      <c r="M402" s="639"/>
      <c r="N402" s="639"/>
      <c r="O402" s="639"/>
      <c r="P402" s="639">
        <f>IF(Duombaze!G402="",0,INDEX(DU!I:I,MATCH(Duombaze!G402,DU!A:A,0),1))+IF(Duombaze!H402="",0,INDEX(DU!I:I,MATCH(Duombaze!H402,DU!A:A,0),1))+IF(Duombaze!I402="",0,INDEX(DU!I:I,MATCH(Duombaze!I402,DU!A:A,0),1))+IF(Duombaze!J402="",0,INDEX(DU!I:I,MATCH(Duombaze!J402,DU!A:A,0),1))+IF(Duombaze!K402="",0,INDEX(DU!I:I,MATCH(Duombaze!K402,DU!A:A,0),1))+IF(Duombaze!L402="",0,INDEX(DU!I:I,MATCH(Duombaze!L402,DU!A:A,0),1))+IF(Duombaze!M402="",0,INDEX(DU!I:I,MATCH(Duombaze!M402,DU!A:A,0),1))+IF(Duombaze!N402="",0,INDEX(DU!I:I,MATCH(Duombaze!N402,DU!A:A,0),1))+IF(Duombaze!O402="",0,INDEX(DU!I:I,MATCH(Duombaze!O402,DU!A:A,0),1))</f>
        <v>0</v>
      </c>
      <c r="Q402" s="638">
        <f>IF(Duombaze!G402="",0,INDEX(DU!K:K,MATCH(Duombaze!G402,DU!A:A,0),1))+IF(Duombaze!H402="",0,INDEX(DU!K:K,MATCH(Duombaze!H402,DU!A:A,0),1))+IF(Duombaze!I402="",0,INDEX(DU!K:K,MATCH(Duombaze!I402,DU!A:A,0),1))+IF(Duombaze!J402="",0,INDEX(DU!K:K,MATCH(Duombaze!J402,DU!A:A,0),1))+IF(Duombaze!K402="",0,INDEX(DU!K:K,MATCH(Duombaze!K402,DU!A:A,0),1))+IF(Duombaze!L402="",0,INDEX(DU!K:K,MATCH(Duombaze!L402,DU!A:A,0),1))+IF(Duombaze!M402="",0,INDEX(DU!K:K,MATCH(Duombaze!M402,DU!A:A,0),1))+IF(Duombaze!N402="",0,INDEX(DU!K:K,MATCH(Duombaze!N402,DU!A:A,0),1))+IF(Duombaze!O402="",0,INDEX(DU!K:K,MATCH(Duombaze!O402,DU!A:A,0),1))</f>
        <v>0</v>
      </c>
      <c r="R402" s="19"/>
      <c r="S402" s="52"/>
      <c r="T402" s="881"/>
      <c r="U402" s="17">
        <f>IF(Duombaze!T402="",0,INDEX(DU!I:I,MATCH(Duombaze!T402,DU!A:A,0),1))</f>
        <v>0</v>
      </c>
      <c r="V402" s="17">
        <f>IF(Duombaze!T402="",0,INDEX(DU!K:K,MATCH(Duombaze!T402,DU!A:A,0),1))</f>
        <v>0</v>
      </c>
      <c r="W402" s="19"/>
      <c r="X402" s="19"/>
      <c r="Y402" s="134"/>
      <c r="Z402" s="65"/>
      <c r="AA402" s="17" t="str">
        <f t="shared" si="185"/>
        <v/>
      </c>
      <c r="AB402" s="19"/>
      <c r="AC402" s="19">
        <f>IF(Duombaze!AB402="",0,INDEX(DU!I:I,MATCH(Duombaze!AB402,DU!A:A,0),1))</f>
        <v>0</v>
      </c>
      <c r="AD402" s="25">
        <f>IF(Duombaze!AB402="",0,INDEX(DU!K:K,MATCH(Duombaze!AB402,DU!A:A,0),1))</f>
        <v>0</v>
      </c>
      <c r="AE402" s="19"/>
      <c r="AF402" s="19"/>
      <c r="AG402" s="19"/>
      <c r="AH402" s="17" t="str">
        <f t="shared" si="166"/>
        <v/>
      </c>
      <c r="AI402" s="19"/>
      <c r="AJ402" s="639"/>
      <c r="AK402" s="639"/>
      <c r="AL402" s="639"/>
      <c r="AM402" s="639">
        <f>IF(Duombaze!AJ402="",0,INDEX(DU!I:I,MATCH(Duombaze!AJ402,DU!A:A,0),1))+IF(Duombaze!AK402="",0,INDEX(DU!I:I,MATCH(Duombaze!AK402,DU!A:A,0),1))+IF(Duombaze!AL402="",0,INDEX(DU!I:I,MATCH(Duombaze!AL402,DU!A:A,0),1))</f>
        <v>0</v>
      </c>
      <c r="AN402" s="639">
        <f>IF(Duombaze!AJ402="",0,INDEX(DU!K:K,MATCH(Duombaze!AJ402,DU!A:A,0),1))+IF(Duombaze!AK402="",0,INDEX(DU!K:K,MATCH(Duombaze!AK402,DU!A:A,0),1))+IF(Duombaze!AL402="",0,INDEX(DU!K:K,MATCH(Duombaze!AL402,DU!A:A,0),1))</f>
        <v>0</v>
      </c>
      <c r="AO402" s="19"/>
      <c r="AP402" s="19"/>
      <c r="AQ402" s="19"/>
      <c r="AR402" s="17" t="str">
        <f t="shared" si="170"/>
        <v/>
      </c>
      <c r="AS402" s="19"/>
      <c r="AT402" s="639"/>
      <c r="AU402" s="639"/>
      <c r="AV402" s="639"/>
      <c r="AW402" s="639"/>
      <c r="AX402" s="639"/>
      <c r="AY402" s="639"/>
      <c r="AZ402" s="639"/>
      <c r="BA402" s="639"/>
      <c r="BB402" s="639"/>
      <c r="BC402" s="639">
        <f>IF(Duombaze!AT402="",0,INDEX(DU!I:I,MATCH(Duombaze!AT402,DU!A:A,0),1))+IF(Duombaze!AU402="",0,INDEX(DU!I:I,MATCH(Duombaze!AU402,DU!A:A,0),1))+IF(Duombaze!AV402="",0,INDEX(DU!I:I,MATCH(Duombaze!AV402,DU!A:A,0),1))+IF(Duombaze!AW402="",0,INDEX(DU!I:I,MATCH(Duombaze!AW402,DU!A:A,0),1))+IF(Duombaze!AX402="",0,INDEX(DU!I:I,MATCH(Duombaze!AX402,DU!A:A,0),1))+IF(Duombaze!AY402="",0,INDEX(DU!I:I,MATCH(Duombaze!AY402,DU!A:A,0),1))+IF(Duombaze!AZ402="",0,INDEX(DU!I:I,MATCH(Duombaze!AZ402,DU!A:A,0),1))+IF(Duombaze!BA402="",0,INDEX(DU!I:I,MATCH(Duombaze!BA402,DU!A:A,0),1))+IF(Duombaze!BB402="",0,INDEX(DU!I:I,MATCH(Duombaze!BB402,DU!A:A,0),1))</f>
        <v>0</v>
      </c>
      <c r="BD402" s="638">
        <f>IF(Duombaze!AT402="",0,INDEX(DU!K:K,MATCH(Duombaze!AT402,DU!A:A,0),1))+IF(Duombaze!AU402="",0,INDEX(DU!K:K,MATCH(Duombaze!AU402,DU!A:A,0),1))+IF(Duombaze!AV402="",0,INDEX(DU!K:K,MATCH(Duombaze!AV402,DU!A:A,0),1))+IF(Duombaze!AW402="",0,INDEX(DU!K:K,MATCH(Duombaze!AW402,DU!A:A,0),1))+IF(Duombaze!AX402="",0,INDEX(DU!K:K,MATCH(Duombaze!AX402,DU!A:A,0),1))+IF(Duombaze!AY402="",0,INDEX(DU!K:K,MATCH(Duombaze!AY402,DU!A:A,0),1))+IF(Duombaze!AZ402="",0,INDEX(DU!K:K,MATCH(Duombaze!AZ402,DU!A:A,0),1))+IF(Duombaze!BA402="",0,INDEX(DU!K:K,MATCH(Duombaze!BA402,DU!A:A,0),1))+IF(Duombaze!BB402="",0,INDEX(DU!K:K,MATCH(Duombaze!BB402,DU!A:A,0),1))</f>
        <v>0</v>
      </c>
      <c r="BE402" s="19"/>
      <c r="BF402" s="19"/>
      <c r="BG402" s="65"/>
      <c r="BH402" s="17" t="str">
        <f t="shared" si="192"/>
        <v/>
      </c>
      <c r="BI402" s="19"/>
      <c r="BJ402" s="639"/>
      <c r="BK402" s="639"/>
      <c r="BL402" s="639"/>
      <c r="BM402" s="639">
        <f>IF(Duombaze!BJ402="",0,INDEX(DU!I:I,MATCH(Duombaze!BJ402,DU!A:A,0),1))+IF(Duombaze!BK402="",0,INDEX(DU!I:I,MATCH(Duombaze!BK402,DU!A:A,0),1))+IF(Duombaze!BL402="",0,INDEX(DU!I:I,MATCH(Duombaze!BL402,DU!A:A,0),1))</f>
        <v>0</v>
      </c>
      <c r="BN402" s="638">
        <f>IF(Duombaze!BJ402="",0,INDEX(DU!K:K,MATCH(Duombaze!BJ402,DU!A:A,0),1))+IF(Duombaze!BK402="",0,INDEX(DU!K:K,MATCH(Duombaze!BK402,DU!A:A,0),1))+IF(Duombaze!BL402="",0,INDEX(DU!K:K,MATCH(Duombaze!BL402,DU!A:A,0),1))</f>
        <v>0</v>
      </c>
      <c r="BO402" s="19"/>
      <c r="BP402" s="19"/>
      <c r="BQ402" s="19"/>
      <c r="BR402" s="19" t="str">
        <f t="shared" si="183"/>
        <v/>
      </c>
      <c r="BS402" s="19"/>
      <c r="BT402" s="19"/>
      <c r="BU402" s="19"/>
      <c r="BV402" s="19"/>
      <c r="BW402" s="19">
        <f>IF(Duombaze!BT402="",0,INDEX(DU!I:I,MATCH(Duombaze!BT402,DU!A:A,0),1))+IF(Duombaze!BU402="",0,INDEX(DU!I:I,MATCH(Duombaze!BU402,DU!A:A,0),1))+IF(Duombaze!BV402="",0,INDEX(DU!I:I,MATCH(Duombaze!BV402,DU!A:A,0),1))</f>
        <v>0</v>
      </c>
      <c r="BX402" s="19">
        <f>IF(Duombaze!BT402="",0,INDEX(DU!K:K,MATCH(Duombaze!BT402,DU!A:A,0),1))+IF(Duombaze!BU402="",0,INDEX(DU!K:K,MATCH(Duombaze!BU402,DU!A:A,0),1))+IF(Duombaze!BV402="",0,INDEX(DU!K:K,MATCH(Duombaze!BV402,DU!A:A,0),1))</f>
        <v>0</v>
      </c>
      <c r="BY402" s="19"/>
      <c r="BZ402" s="19"/>
      <c r="CA402" s="19"/>
      <c r="CB402" s="19" t="str">
        <f t="shared" si="189"/>
        <v/>
      </c>
      <c r="CC402" s="19"/>
      <c r="CD402" s="19">
        <f>IF(Duombaze!CC402="",0,INDEX(DU!I:I,MATCH(Duombaze!CC402,DU!A:A,0),1))</f>
        <v>0</v>
      </c>
      <c r="CE402" s="17">
        <f>IF(Duombaze!CC402="",0,INDEX(DU!K:K,MATCH(Duombaze!CC402,DU!A:A,0),1))</f>
        <v>0</v>
      </c>
      <c r="CF402" s="19"/>
      <c r="CG402" s="19"/>
      <c r="CH402" s="19"/>
      <c r="CI402" s="17" t="str">
        <f t="shared" si="191"/>
        <v/>
      </c>
      <c r="CJ402" s="19"/>
      <c r="CK402" s="19">
        <f>IF(Duombaze!CJ402="",0,INDEX(DU!I:I,MATCH(Duombaze!CJ402,DU!A:A,0),1))</f>
        <v>0</v>
      </c>
      <c r="CL402" s="17">
        <f>IF(Duombaze!CJ402="",0,INDEX(DU!K:K,MATCH(Duombaze!CJ402,DU!A:A,0),1))</f>
        <v>0</v>
      </c>
      <c r="CM402" s="19"/>
      <c r="CN402" s="19"/>
      <c r="CO402" s="19"/>
      <c r="CP402" s="17" t="str">
        <f t="shared" si="173"/>
        <v/>
      </c>
      <c r="CQ402" s="19"/>
      <c r="CR402" s="639"/>
      <c r="CS402" s="639"/>
      <c r="CT402" s="639">
        <f>IF(Duombaze!CR402="",0,INDEX(DU!I:I,MATCH(Duombaze!CR402,DU!A:A,0),1))+IF(Duombaze!CS402="",0,INDEX(DU!I:I,MATCH(Duombaze!CS402,DU!A:A,0),1))</f>
        <v>0</v>
      </c>
      <c r="CU402" s="19">
        <f>IF(Duombaze!CR402="",0,INDEX(DU!K:K,MATCH(Duombaze!CR402,DU!A:A,0),1))+IF(Duombaze!CS402="",0,INDEX(DU!K:K,MATCH(Duombaze!CS402,DU!A:A,0),1))</f>
        <v>0</v>
      </c>
      <c r="CV402" s="19"/>
      <c r="CW402" s="19"/>
      <c r="CX402" s="19"/>
      <c r="CY402" s="17" t="str">
        <f t="shared" ref="CY402:CY433" si="193">IF(CX402&lt;&gt;"",A402&amp;" "&amp;C402&amp;" "&amp;CX402,"")</f>
        <v/>
      </c>
      <c r="CZ402" s="19"/>
      <c r="DA402" s="672"/>
      <c r="DB402" s="672"/>
      <c r="DC402" s="672">
        <f>IF(Duombaze!DA402="",0,INDEX(DU!I:I,MATCH(Duombaze!DA402,DU!A:A,0),1))+IF(Duombaze!DB402="",0,INDEX(DU!I:I,MATCH(Duombaze!DB402,DU!A:A,0),1))</f>
        <v>0</v>
      </c>
      <c r="DD402" s="19">
        <f>IF(Duombaze!DA402="",0,INDEX(DU!K:K,MATCH(Duombaze!DA402,DU!A:A,0),1))+IF(Duombaze!DB402="",0,INDEX(DU!K:K,MATCH(Duombaze!DB402,DU!A:A,0),1))</f>
        <v>0</v>
      </c>
      <c r="DE402" s="19"/>
      <c r="DF402" s="19"/>
      <c r="DG402" s="19"/>
      <c r="DH402" s="19" t="str">
        <f t="shared" si="174"/>
        <v/>
      </c>
      <c r="DI402" s="19"/>
      <c r="DJ402" s="672"/>
      <c r="DK402" s="678"/>
      <c r="DL402" s="678">
        <f>IF(Duombaze!DJ402="",0,INDEX(DU!I:I,MATCH(Duombaze!DJ402,DU!A:A,0),1))+IF(Duombaze!DK402="",0,INDEX(DU!I:I,MATCH(Duombaze!DK402,DU!A:A,0),1))</f>
        <v>0</v>
      </c>
      <c r="DM402" s="19">
        <f>IF(Duombaze!DJ402="",0,INDEX(DU!K:K,MATCH(Duombaze!DJ402,DU!A:A,0),1))+IF(Duombaze!DK402="",0,INDEX(DU!K:K,MATCH(Duombaze!DK402,DU!A:A,0),1))</f>
        <v>0</v>
      </c>
      <c r="DN402" s="52"/>
      <c r="DO402" s="52"/>
      <c r="DP402" s="52"/>
      <c r="DQ402" s="17" t="str">
        <f t="shared" si="175"/>
        <v/>
      </c>
      <c r="DR402" s="65"/>
      <c r="DS402" s="692"/>
      <c r="DT402" s="692"/>
      <c r="DU402" s="692"/>
      <c r="DV402" s="692"/>
      <c r="DW402" s="692">
        <f>IF(Duombaze!DS402="",0,INDEX(DU!I:I,MATCH(Duombaze!DS402,DU!A:A,0),1))+IF(Duombaze!DT402="",0,INDEX(DU!I:I,MATCH(Duombaze!DT402,DU!A:A,0),1))+IF(Duombaze!DU402="",0,INDEX(DU!I:I,MATCH(Duombaze!DU402,DU!A:A,0),1))+IF(Duombaze!DV402="",0,INDEX(DU!I:I,MATCH(Duombaze!DV402,DU!A:A,0),1))</f>
        <v>0</v>
      </c>
      <c r="DX402" s="638">
        <f>IF(Duombaze!DS402="",0,INDEX(DU!K:K,MATCH(Duombaze!DS402,DU!A:A,0),1))+IF(Duombaze!DT402="",0,INDEX(DU!K:K,MATCH(Duombaze!DT402,DU!A:A,0),1))+IF(Duombaze!DU402="",0,INDEX(DU!K:K,MATCH(Duombaze!DU402,DU!A:A,0),1))+IF(Duombaze!DV402="",0,INDEX(DU!K:KH,MATCH(Duombaze!DV402,DU!A:A,0),1))</f>
        <v>0</v>
      </c>
      <c r="DY402" s="65"/>
      <c r="DZ402" s="65"/>
      <c r="EA402" s="19"/>
      <c r="EB402" s="19" t="str">
        <f t="shared" ref="EB402:EB505" si="194">IF(EA402&lt;&gt;"",A402&amp;" "&amp;C402&amp;" "&amp;EA402,"")</f>
        <v/>
      </c>
      <c r="EC402" s="19"/>
      <c r="ED402" s="19">
        <f>IF(Duombaze!EC402="",0,INDEX(DU!I:I,MATCH(Duombaze!EC402,DU!A:A,0),1))</f>
        <v>0</v>
      </c>
      <c r="EE402" s="638">
        <f>IF(Duombaze!EC402="",0,INDEX(DU!K:K,MATCH(Duombaze!EC402,DU!A:A,0),1))</f>
        <v>0</v>
      </c>
      <c r="EF402" s="19"/>
      <c r="EG402" s="19"/>
      <c r="EH402" s="19"/>
      <c r="EI402" s="17" t="str">
        <f t="shared" si="188"/>
        <v/>
      </c>
      <c r="EJ402" s="19"/>
      <c r="EK402" s="672"/>
      <c r="EL402" s="672"/>
      <c r="EM402" s="672"/>
      <c r="EN402" s="672">
        <f>IF(Duombaze!EK402="",0,INDEX(DU!I:I,MATCH(Duombaze!EK402,DU!A:A,0),1))+IF(Duombaze!EL402="",0,INDEX(DU!I:I,MATCH(Duombaze!EL402,DU!A:A,0),1))+IF(Duombaze!EM402="",0,INDEX(DU!I:I,MATCH(Duombaze!EM402,DU!A:A,0),1))</f>
        <v>0</v>
      </c>
      <c r="EO402" s="19">
        <f>IF(Duombaze!EK402="",0,INDEX(DU!K:K,MATCH(Duombaze!EK402,DU!A:A,0),1))+IF(Duombaze!EL402="",0,INDEX(DU!K:K,MATCH(Duombaze!EL402,DU!A:A,0),1))+IF(Duombaze!EM402="",0,INDEX(DU!K:K,MATCH(Duombaze!EM402,DU!A:A,0),1))</f>
        <v>0</v>
      </c>
      <c r="EP402" s="19"/>
      <c r="EQ402" s="19"/>
      <c r="ER402" s="65"/>
      <c r="ES402" s="17" t="str">
        <f t="shared" ref="ES402:ES505" si="195">IF(ER402&lt;&gt;"",A402&amp;" "&amp;C402&amp;" "&amp;ER402,"")</f>
        <v/>
      </c>
      <c r="ET402" s="19"/>
      <c r="EU402" s="19"/>
      <c r="EV402" s="19"/>
      <c r="EW402" s="65"/>
      <c r="EX402" s="19" t="str">
        <f t="shared" si="184"/>
        <v/>
      </c>
      <c r="EY402" s="19"/>
      <c r="EZ402" s="672"/>
      <c r="FA402" s="672"/>
      <c r="FB402" s="672">
        <f>IF(Duombaze!EZ402="",0,INDEX(DU!I:I,MATCH(Duombaze!EZ402,DU!A:A,0),1))+IF(Duombaze!FA402="",0,INDEX(DU!I:I,MATCH(Duombaze!FA402,DU!A:A,0),1))</f>
        <v>0</v>
      </c>
      <c r="FC402" s="19">
        <f>IF(Duombaze!EZ402="",0,INDEX(DU!K:K,MATCH(Duombaze!EZ402,DU!A:A,0),1))+IF(Duombaze!FA402="",0,INDEX(DU!K:K,MATCH(Duombaze!FA402,DU!A:A,0),1))</f>
        <v>0</v>
      </c>
      <c r="FD402" s="19"/>
      <c r="FE402" s="19"/>
      <c r="FF402" s="19"/>
      <c r="FG402" s="19"/>
      <c r="FH402" s="19"/>
      <c r="FI402" s="19"/>
      <c r="FJ402" s="19"/>
      <c r="FK402" s="65"/>
      <c r="FL402" s="18"/>
      <c r="FM402" s="671"/>
      <c r="FN402" s="671"/>
      <c r="FO402" s="671"/>
      <c r="FP402" s="671"/>
      <c r="FQ402" s="671">
        <f>IF(Duombaze!FM402="",0,INDEX(DU!I:I,MATCH(Duombaze!FM402,DU!A:A,0),1))+IF(Duombaze!FN402="",0,INDEX(DU!I:I,MATCH(Duombaze!FN402,DU!A:A,0),1))+IF(Duombaze!FO402="",0,INDEX(DU!I:I,MATCH(Duombaze!FO402,DU!A:A,0),1))+IF(Duombaze!FP402="",0,INDEX(DU!I:I,MATCH(Duombaze!FP402,DU!A:A,0),1))</f>
        <v>0</v>
      </c>
      <c r="FR402" s="671">
        <f>IF(Duombaze!FM402="",0,INDEX(DU!K:K,MATCH(Duombaze!FM402,DU!A:A,0),1))+IF(Duombaze!FN402="",0,INDEX(DU!K:K,MATCH(Duombaze!FN402,DU!A:A,0),1))+IF(Duombaze!FO402="",0,INDEX(DU!K:K,MATCH(Duombaze!FO402,DU!A:A,0),1))+IF(Duombaze!FP402="",0,INDEX(DU!K:K,MATCH(Duombaze!FP402,DU!A:A,0),1))</f>
        <v>0</v>
      </c>
    </row>
    <row r="403" spans="1:184" s="7" customFormat="1" ht="23.45" customHeight="1" x14ac:dyDescent="0.25">
      <c r="A403" s="42">
        <v>0</v>
      </c>
      <c r="B403" s="42" t="s">
        <v>793</v>
      </c>
      <c r="C403" s="12" t="s">
        <v>33</v>
      </c>
      <c r="D403" s="6" t="s">
        <v>411</v>
      </c>
      <c r="E403" s="4" t="str">
        <f t="shared" si="190"/>
        <v>0 SPP8 Be pagrindo</v>
      </c>
      <c r="F403" s="6"/>
      <c r="G403" s="643"/>
      <c r="H403" s="643"/>
      <c r="I403" s="643"/>
      <c r="J403" s="643"/>
      <c r="K403" s="643"/>
      <c r="L403" s="643"/>
      <c r="M403" s="643"/>
      <c r="N403" s="643"/>
      <c r="O403" s="643"/>
      <c r="P403" s="643">
        <f>IF(Duombaze!G403="",0,INDEX(DU!I:I,MATCH(Duombaze!G403,DU!A:A,0),1))+IF(Duombaze!H403="",0,INDEX(DU!I:I,MATCH(Duombaze!H403,DU!A:A,0),1))+IF(Duombaze!I403="",0,INDEX(DU!I:I,MATCH(Duombaze!I403,DU!A:A,0),1))+IF(Duombaze!J403="",0,INDEX(DU!I:I,MATCH(Duombaze!J403,DU!A:A,0),1))+IF(Duombaze!K403="",0,INDEX(DU!I:I,MATCH(Duombaze!K403,DU!A:A,0),1))+IF(Duombaze!L403="",0,INDEX(DU!I:I,MATCH(Duombaze!L403,DU!A:A,0),1))+IF(Duombaze!M403="",0,INDEX(DU!I:I,MATCH(Duombaze!M403,DU!A:A,0),1))+IF(Duombaze!N403="",0,INDEX(DU!I:I,MATCH(Duombaze!N403,DU!A:A,0),1))+IF(Duombaze!O403="",0,INDEX(DU!I:I,MATCH(Duombaze!O403,DU!A:A,0),1))</f>
        <v>0</v>
      </c>
      <c r="Q403" s="640">
        <f>IF(Duombaze!G403="",0,INDEX(DU!K:K,MATCH(Duombaze!G403,DU!A:A,0),1))+IF(Duombaze!H403="",0,INDEX(DU!K:K,MATCH(Duombaze!H403,DU!A:A,0),1))+IF(Duombaze!I403="",0,INDEX(DU!K:K,MATCH(Duombaze!I403,DU!A:A,0),1))+IF(Duombaze!J403="",0,INDEX(DU!K:K,MATCH(Duombaze!J403,DU!A:A,0),1))+IF(Duombaze!K403="",0,INDEX(DU!K:K,MATCH(Duombaze!K403,DU!A:A,0),1))+IF(Duombaze!L403="",0,INDEX(DU!K:K,MATCH(Duombaze!L403,DU!A:A,0),1))+IF(Duombaze!M403="",0,INDEX(DU!K:K,MATCH(Duombaze!M403,DU!A:A,0),1))+IF(Duombaze!N403="",0,INDEX(DU!K:K,MATCH(Duombaze!N403,DU!A:A,0),1))+IF(Duombaze!O403="",0,INDEX(DU!K:K,MATCH(Duombaze!O403,DU!A:A,0),1))</f>
        <v>0</v>
      </c>
      <c r="R403" s="6"/>
      <c r="S403" s="48"/>
      <c r="T403" s="883"/>
      <c r="U403" s="4">
        <f>IF(Duombaze!T403="",0,INDEX(DU!I:I,MATCH(Duombaze!T403,DU!A:A,0),1))</f>
        <v>0</v>
      </c>
      <c r="V403" s="4">
        <f>IF(Duombaze!T403="",0,INDEX(DU!K:K,MATCH(Duombaze!T403,DU!A:A,0),1))</f>
        <v>0</v>
      </c>
      <c r="W403" s="6"/>
      <c r="X403" s="6"/>
      <c r="Y403" s="858"/>
      <c r="Z403" s="66" t="s">
        <v>416</v>
      </c>
      <c r="AA403" s="4" t="str">
        <f t="shared" ref="AA403:AA427" si="196">IF(Z403&lt;&gt;"",A403&amp;" "&amp;C403&amp;" "&amp;Z403,"")</f>
        <v>0 SPP8 Be grąžulo</v>
      </c>
      <c r="AB403" s="6"/>
      <c r="AC403" s="6">
        <f>IF(Duombaze!AB403="",0,INDEX(DU!I:I,MATCH(Duombaze!AB403,DU!A:A,0),1))</f>
        <v>0</v>
      </c>
      <c r="AD403" s="2">
        <f>IF(Duombaze!AB403="",0,INDEX(DU!K:K,MATCH(Duombaze!AB403,DU!A:A,0),1))</f>
        <v>0</v>
      </c>
      <c r="AE403" s="6"/>
      <c r="AF403" s="6"/>
      <c r="AG403" s="6" t="s">
        <v>420</v>
      </c>
      <c r="AH403" s="4" t="str">
        <f t="shared" si="166"/>
        <v>0 SPP8  Be bamperio</v>
      </c>
      <c r="AI403" s="6"/>
      <c r="AJ403" s="643"/>
      <c r="AK403" s="643"/>
      <c r="AL403" s="643"/>
      <c r="AM403" s="643">
        <f>IF(Duombaze!AJ403="",0,INDEX(DU!I:I,MATCH(Duombaze!AJ403,DU!A:A,0),1))+IF(Duombaze!AK403="",0,INDEX(DU!I:I,MATCH(Duombaze!AK403,DU!A:A,0),1))+IF(Duombaze!AL403="",0,INDEX(DU!I:I,MATCH(Duombaze!AL403,DU!A:A,0),1))</f>
        <v>0</v>
      </c>
      <c r="AN403" s="643">
        <f>IF(Duombaze!AJ403="",0,INDEX(DU!K:K,MATCH(Duombaze!AJ403,DU!A:A,0),1))+IF(Duombaze!AK403="",0,INDEX(DU!K:K,MATCH(Duombaze!AK403,DU!A:A,0),1))+IF(Duombaze!AL403="",0,INDEX(DU!K:K,MATCH(Duombaze!AL403,DU!A:A,0),1))</f>
        <v>0</v>
      </c>
      <c r="AO403" s="6"/>
      <c r="AP403" s="6"/>
      <c r="AQ403" s="6" t="s">
        <v>413</v>
      </c>
      <c r="AR403" s="4" t="str">
        <f t="shared" si="170"/>
        <v>0 SPP8 Be hidraulinės sistemos + be papildomo valdymo išvadų</v>
      </c>
      <c r="AS403" s="6"/>
      <c r="AT403" s="643"/>
      <c r="AU403" s="643"/>
      <c r="AV403" s="643"/>
      <c r="AW403" s="643"/>
      <c r="AX403" s="643"/>
      <c r="AY403" s="643"/>
      <c r="AZ403" s="643"/>
      <c r="BA403" s="643"/>
      <c r="BB403" s="643"/>
      <c r="BC403" s="643">
        <f>IF(Duombaze!AT403="",0,INDEX(DU!I:I,MATCH(Duombaze!AT403,DU!A:A,0),1))+IF(Duombaze!AU403="",0,INDEX(DU!I:I,MATCH(Duombaze!AU403,DU!A:A,0),1))+IF(Duombaze!AV403="",0,INDEX(DU!I:I,MATCH(Duombaze!AV403,DU!A:A,0),1))+IF(Duombaze!AW403="",0,INDEX(DU!I:I,MATCH(Duombaze!AW403,DU!A:A,0),1))+IF(Duombaze!AX403="",0,INDEX(DU!I:I,MATCH(Duombaze!AX403,DU!A:A,0),1))+IF(Duombaze!AY403="",0,INDEX(DU!I:I,MATCH(Duombaze!AY403,DU!A:A,0),1))+IF(Duombaze!AZ403="",0,INDEX(DU!I:I,MATCH(Duombaze!AZ403,DU!A:A,0),1))+IF(Duombaze!BA403="",0,INDEX(DU!I:I,MATCH(Duombaze!BA403,DU!A:A,0),1))+IF(Duombaze!BB403="",0,INDEX(DU!I:I,MATCH(Duombaze!BB403,DU!A:A,0),1))</f>
        <v>0</v>
      </c>
      <c r="BD403" s="640">
        <f>IF(Duombaze!AT403="",0,INDEX(DU!K:K,MATCH(Duombaze!AT403,DU!A:A,0),1))+IF(Duombaze!AU403="",0,INDEX(DU!K:K,MATCH(Duombaze!AU403,DU!A:A,0),1))+IF(Duombaze!AV403="",0,INDEX(DU!K:K,MATCH(Duombaze!AV403,DU!A:A,0),1))+IF(Duombaze!AW403="",0,INDEX(DU!K:K,MATCH(Duombaze!AW403,DU!A:A,0),1))+IF(Duombaze!AX403="",0,INDEX(DU!K:K,MATCH(Duombaze!AX403,DU!A:A,0),1))+IF(Duombaze!AY403="",0,INDEX(DU!K:K,MATCH(Duombaze!AY403,DU!A:A,0),1))+IF(Duombaze!AZ403="",0,INDEX(DU!K:K,MATCH(Duombaze!AZ403,DU!A:A,0),1))+IF(Duombaze!BA403="",0,INDEX(DU!K:K,MATCH(Duombaze!BA403,DU!A:A,0),1))+IF(Duombaze!BB403="",0,INDEX(DU!K:K,MATCH(Duombaze!BB403,DU!A:A,0),1))</f>
        <v>0</v>
      </c>
      <c r="BE403" s="6"/>
      <c r="BF403" s="6"/>
      <c r="BG403" s="49" t="str">
        <f>BG392</f>
        <v>Be stabžių sistemos</v>
      </c>
      <c r="BH403" s="4" t="str">
        <f t="shared" si="192"/>
        <v>0 SPP8 Be stabžių sistemos</v>
      </c>
      <c r="BI403" s="4"/>
      <c r="BJ403" s="640"/>
      <c r="BK403" s="640"/>
      <c r="BL403" s="640"/>
      <c r="BM403" s="640">
        <f>IF(Duombaze!BJ403="",0,INDEX(DU!I:I,MATCH(Duombaze!BJ403,DU!A:A,0),1))+IF(Duombaze!BK403="",0,INDEX(DU!I:I,MATCH(Duombaze!BK403,DU!A:A,0),1))+IF(Duombaze!BL403="",0,INDEX(DU!I:I,MATCH(Duombaze!BL403,DU!A:A,0),1))</f>
        <v>0</v>
      </c>
      <c r="BN403" s="640">
        <f>IF(Duombaze!BJ403="",0,INDEX(DU!K:K,MATCH(Duombaze!BJ403,DU!A:A,0),1))+IF(Duombaze!BK403="",0,INDEX(DU!K:K,MATCH(Duombaze!BK403,DU!A:A,0),1))+IF(Duombaze!BL403="",0,INDEX(DU!K:K,MATCH(Duombaze!BL403,DU!A:A,0),1))</f>
        <v>0</v>
      </c>
      <c r="BO403" s="4"/>
      <c r="BP403" s="4"/>
      <c r="BQ403" s="6" t="str">
        <f>BQ392</f>
        <v>Be stabdžių išvadų</v>
      </c>
      <c r="BR403" s="6" t="str">
        <f t="shared" si="183"/>
        <v>0 SPP8 Be stabdžių išvadų</v>
      </c>
      <c r="BS403" s="6"/>
      <c r="BT403" s="6"/>
      <c r="BU403" s="6"/>
      <c r="BV403" s="6"/>
      <c r="BW403" s="6">
        <f>IF(Duombaze!BT403="",0,INDEX(DU!I:I,MATCH(Duombaze!BT403,DU!A:A,0),1))+IF(Duombaze!BU403="",0,INDEX(DU!I:I,MATCH(Duombaze!BU403,DU!A:A,0),1))+IF(Duombaze!BV403="",0,INDEX(DU!I:I,MATCH(Duombaze!BV403,DU!A:A,0),1))</f>
        <v>0</v>
      </c>
      <c r="BX403" s="6">
        <f>IF(Duombaze!BT403="",0,INDEX(DU!K:K,MATCH(Duombaze!BT403,DU!A:A,0),1))+IF(Duombaze!BU403="",0,INDEX(DU!K:K,MATCH(Duombaze!BU403,DU!A:A,0),1))+IF(Duombaze!BV403="",0,INDEX(DU!K:K,MATCH(Duombaze!BV403,DU!A:A,0),1))</f>
        <v>0</v>
      </c>
      <c r="BY403" s="179"/>
      <c r="BZ403" s="179"/>
      <c r="CA403" s="6" t="s">
        <v>1496</v>
      </c>
      <c r="CB403" s="6" t="str">
        <f t="shared" si="189"/>
        <v>0 SPP8 Opcija negalima</v>
      </c>
      <c r="CC403" s="6"/>
      <c r="CD403" s="6">
        <f>IF(Duombaze!CC403="",0,INDEX(DU!I:I,MATCH(Duombaze!CC403,DU!A:A,0),1))</f>
        <v>0</v>
      </c>
      <c r="CE403" s="4">
        <f>IF(Duombaze!CC403="",0,INDEX(DU!K:K,MATCH(Duombaze!CC403,DU!A:A,0),1))</f>
        <v>0</v>
      </c>
      <c r="CF403" s="6"/>
      <c r="CG403" s="6"/>
      <c r="CH403" s="6" t="s">
        <v>1544</v>
      </c>
      <c r="CI403" s="4" t="str">
        <f t="shared" si="191"/>
        <v>0 SPP8 Tempimo kilpa grąžule</v>
      </c>
      <c r="CJ403" s="6"/>
      <c r="CK403" s="101">
        <f>IF(Duombaze!CJ403="",0,INDEX(DU!I:I,MATCH(Duombaze!CJ403,DU!A:A,0),1))</f>
        <v>0</v>
      </c>
      <c r="CL403" s="4">
        <f>IF(Duombaze!CJ403="",0,INDEX(DU!K:K,MATCH(Duombaze!CJ403,DU!A:A,0),1))</f>
        <v>0</v>
      </c>
      <c r="CM403" s="101"/>
      <c r="CN403" s="101"/>
      <c r="CO403" s="7" t="s">
        <v>1756</v>
      </c>
      <c r="CP403" s="4" t="str">
        <f t="shared" si="173"/>
        <v>0 SPP8 Be stovėjimo stabdžio, be atramų</v>
      </c>
      <c r="CR403" s="642"/>
      <c r="CS403" s="642"/>
      <c r="CT403" s="642">
        <f>IF(Duombaze!CR403="",0,INDEX(DU!I:I,MATCH(Duombaze!CR403,DU!A:A,0),1))+IF(Duombaze!CS403="",0,INDEX(DU!I:I,MATCH(Duombaze!CS403,DU!A:A,0),1))</f>
        <v>0</v>
      </c>
      <c r="CU403" s="6">
        <f>IF(Duombaze!CR403="",0,INDEX(DU!K:K,MATCH(Duombaze!CR403,DU!A:A,0),1))+IF(Duombaze!CS403="",0,INDEX(DU!K:K,MATCH(Duombaze!CS403,DU!A:A,0),1))</f>
        <v>0</v>
      </c>
      <c r="CX403" s="6"/>
      <c r="CY403" s="4" t="str">
        <f t="shared" si="193"/>
        <v/>
      </c>
      <c r="CZ403" s="6"/>
      <c r="DA403" s="674"/>
      <c r="DB403" s="674"/>
      <c r="DC403" s="674">
        <f>IF(Duombaze!DA403="",0,INDEX(DU!I:I,MATCH(Duombaze!DA403,DU!A:A,0),1))+IF(Duombaze!DB403="",0,INDEX(DU!I:I,MATCH(Duombaze!DB403,DU!A:A,0),1))</f>
        <v>0</v>
      </c>
      <c r="DD403" s="6">
        <f>IF(Duombaze!DA403="",0,INDEX(DU!K:K,MATCH(Duombaze!DA403,DU!A:A,0),1))+IF(Duombaze!DB403="",0,INDEX(DU!K:K,MATCH(Duombaze!DB403,DU!A:A,0),1))</f>
        <v>0</v>
      </c>
      <c r="DE403" s="6"/>
      <c r="DF403" s="6"/>
      <c r="DG403" s="4" t="s">
        <v>468</v>
      </c>
      <c r="DH403" s="6" t="str">
        <f t="shared" si="174"/>
        <v xml:space="preserve">0 SPP8 Be tento / aikštelės </v>
      </c>
      <c r="DI403" s="4"/>
      <c r="DJ403" s="674"/>
      <c r="DK403" s="673"/>
      <c r="DL403" s="673">
        <f>IF(Duombaze!DJ403="",0,INDEX(DU!I:I,MATCH(Duombaze!DJ403,DU!A:A,0),1))+IF(Duombaze!DK403="",0,INDEX(DU!I:I,MATCH(Duombaze!DK403,DU!A:A,0),1))</f>
        <v>0</v>
      </c>
      <c r="DM403" s="6">
        <f>IF(Duombaze!DJ403="",0,INDEX(DU!K:K,MATCH(Duombaze!DJ403,DU!A:A,0),1))+IF(Duombaze!DK403="",0,INDEX(DU!K:K,MATCH(Duombaze!DK403,DU!A:A,0),1))</f>
        <v>0</v>
      </c>
      <c r="DN403" s="4"/>
      <c r="DO403" s="4"/>
      <c r="DP403" s="48" t="s">
        <v>386</v>
      </c>
      <c r="DQ403" s="4" t="str">
        <f t="shared" si="175"/>
        <v>0 SPP8 Be apšvietimo sistemos</v>
      </c>
      <c r="DR403" s="66"/>
      <c r="DS403" s="694"/>
      <c r="DT403" s="694"/>
      <c r="DU403" s="694"/>
      <c r="DV403" s="694"/>
      <c r="DW403" s="694">
        <f>IF(Duombaze!DS403="",0,INDEX(DU!I:I,MATCH(Duombaze!DS403,DU!A:A,0),1))+IF(Duombaze!DT403="",0,INDEX(DU!I:I,MATCH(Duombaze!DT403,DU!A:A,0),1))+IF(Duombaze!DU403="",0,INDEX(DU!I:I,MATCH(Duombaze!DU403,DU!A:A,0),1))+IF(Duombaze!DV403="",0,INDEX(DU!I:I,MATCH(Duombaze!DV403,DU!A:A,0),1))</f>
        <v>0</v>
      </c>
      <c r="DX403" s="640">
        <f>IF(Duombaze!DS403="",0,INDEX(DU!K:K,MATCH(Duombaze!DS403,DU!A:A,0),1))+IF(Duombaze!DT403="",0,INDEX(DU!K:K,MATCH(Duombaze!DT403,DU!A:A,0),1))+IF(Duombaze!DU403="",0,INDEX(DU!K:K,MATCH(Duombaze!DU403,DU!A:A,0),1))+IF(Duombaze!DV403="",0,INDEX(DU!K:KH,MATCH(Duombaze!DV403,DU!A:A,0),1))</f>
        <v>0</v>
      </c>
      <c r="DY403" s="66"/>
      <c r="DZ403" s="66"/>
      <c r="EA403" s="6" t="s">
        <v>470</v>
      </c>
      <c r="EB403" s="6" t="str">
        <f t="shared" si="194"/>
        <v>0 SPP8 Be galinės tempimo kilpos</v>
      </c>
      <c r="EC403" s="6"/>
      <c r="ED403" s="6">
        <f>IF(Duombaze!EC403="",0,INDEX(DU!I:I,MATCH(Duombaze!EC403,DU!A:A,0),1))</f>
        <v>0</v>
      </c>
      <c r="EE403" s="640">
        <f>IF(Duombaze!EC403="",0,INDEX(DU!K:K,MATCH(Duombaze!EC403,DU!A:A,0),1))</f>
        <v>0</v>
      </c>
      <c r="EF403" s="6"/>
      <c r="EG403" s="6"/>
      <c r="EH403" s="6" t="s">
        <v>387</v>
      </c>
      <c r="EI403" s="4" t="str">
        <f t="shared" si="188"/>
        <v>0 SPP8 Be lipdukų</v>
      </c>
      <c r="EJ403" s="6"/>
      <c r="EK403" s="674"/>
      <c r="EL403" s="674"/>
      <c r="EM403" s="674"/>
      <c r="EN403" s="674">
        <f>IF(Duombaze!EK403="",0,INDEX(DU!I:I,MATCH(Duombaze!EK403,DU!A:A,0),1))+IF(Duombaze!EL403="",0,INDEX(DU!I:I,MATCH(Duombaze!EL403,DU!A:A,0),1))+IF(Duombaze!EM403="",0,INDEX(DU!I:I,MATCH(Duombaze!EM403,DU!A:A,0),1))</f>
        <v>0</v>
      </c>
      <c r="EO403" s="6">
        <f>IF(Duombaze!EK403="",0,INDEX(DU!K:K,MATCH(Duombaze!EK403,DU!A:A,0),1))+IF(Duombaze!EL403="",0,INDEX(DU!K:K,MATCH(Duombaze!EL403,DU!A:A,0),1))+IF(Duombaze!EM403="",0,INDEX(DU!K:K,MATCH(Duombaze!EM403,DU!A:A,0),1))</f>
        <v>0</v>
      </c>
      <c r="EP403" s="6"/>
      <c r="EQ403" s="6"/>
      <c r="ER403" s="66" t="s">
        <v>388</v>
      </c>
      <c r="ES403" s="4" t="str">
        <f t="shared" si="195"/>
        <v>0 SPP8 Be ratų</v>
      </c>
      <c r="ET403" s="6"/>
      <c r="EU403" s="6"/>
      <c r="EV403" s="6"/>
      <c r="EW403" s="66" t="s">
        <v>389</v>
      </c>
      <c r="EX403" s="6" t="str">
        <f t="shared" si="184"/>
        <v>0 SPP8 Be purvasaugių</v>
      </c>
      <c r="EY403" s="6"/>
      <c r="EZ403" s="674"/>
      <c r="FA403" s="674"/>
      <c r="FB403" s="674">
        <f>IF(Duombaze!EZ403="",0,INDEX(DU!I:I,MATCH(Duombaze!EZ403,DU!A:A,0),1))+IF(Duombaze!FA403="",0,INDEX(DU!I:I,MATCH(Duombaze!FA403,DU!A:A,0),1))</f>
        <v>0</v>
      </c>
      <c r="FC403" s="6">
        <f>IF(Duombaze!EZ403="",0,INDEX(DU!K:K,MATCH(Duombaze!EZ403,DU!A:A,0),1))+IF(Duombaze!FA403="",0,INDEX(DU!K:K,MATCH(Duombaze!FA403,DU!A:A,0),1))</f>
        <v>0</v>
      </c>
      <c r="FD403" s="6"/>
      <c r="FE403" s="6"/>
      <c r="FF403" s="6"/>
      <c r="FG403" s="6"/>
      <c r="FH403" s="179" t="s">
        <v>1839</v>
      </c>
      <c r="FI403" s="179"/>
      <c r="FJ403" s="179"/>
      <c r="FK403" s="66"/>
      <c r="FL403" s="14" t="s">
        <v>1451</v>
      </c>
      <c r="FM403" s="673" t="s">
        <v>1451</v>
      </c>
      <c r="FN403" s="673"/>
      <c r="FO403" s="673"/>
      <c r="FP403" s="673"/>
      <c r="FQ403" s="673">
        <f>IF(Duombaze!FM403="",0,INDEX(DU!I:I,MATCH(Duombaze!FM403,DU!A:A,0),1))+IF(Duombaze!FN403="",0,INDEX(DU!I:I,MATCH(Duombaze!FN403,DU!A:A,0),1))+IF(Duombaze!FO403="",0,INDEX(DU!I:I,MATCH(Duombaze!FO403,DU!A:A,0),1))+IF(Duombaze!FP403="",0,INDEX(DU!I:I,MATCH(Duombaze!FP403,DU!A:A,0),1))</f>
        <v>14.8079012030047</v>
      </c>
      <c r="FR403" s="671">
        <f>IF(Duombaze!FM403="",0,INDEX(DU!K:K,MATCH(Duombaze!FM403,DU!A:A,0),1))+IF(Duombaze!FN403="",0,INDEX(DU!K:K,MATCH(Duombaze!FN403,DU!A:A,0),1))+IF(Duombaze!FO403="",0,INDEX(DU!K:K,MATCH(Duombaze!FO403,DU!A:A,0),1))+IF(Duombaze!FP403="",0,INDEX(DU!K:K,MATCH(Duombaze!FP403,DU!A:A,0),1))</f>
        <v>17.38</v>
      </c>
      <c r="FT403" s="101" t="s">
        <v>53</v>
      </c>
      <c r="FU403" s="101" t="s">
        <v>149</v>
      </c>
      <c r="FY403" s="49" t="str">
        <f>FY392</f>
        <v>Pneumatiniai stabdžiai vieno kontūro</v>
      </c>
      <c r="FZ403" s="4" t="e">
        <f>IF(FY403&lt;&gt;"",#REF!&amp;" "&amp;#REF!&amp;" "&amp;FY403,"")</f>
        <v>#REF!</v>
      </c>
      <c r="GA403" s="6" t="str">
        <f>GA392</f>
        <v>ZP10APS2K00000 + ZP20RUSPS1K0PJ</v>
      </c>
    </row>
    <row r="404" spans="1:184" s="7" customFormat="1" ht="23.45" customHeight="1" x14ac:dyDescent="0.25">
      <c r="A404" s="42">
        <v>1</v>
      </c>
      <c r="B404" s="42" t="s">
        <v>793</v>
      </c>
      <c r="C404" s="12" t="s">
        <v>33</v>
      </c>
      <c r="D404" s="6" t="s">
        <v>1966</v>
      </c>
      <c r="E404" s="4" t="str">
        <f t="shared" si="190"/>
        <v>1 SPP8 Pagrindas, ašys 306E (Fuhrmann bortai ir Umega važiuoklė)</v>
      </c>
      <c r="F404" s="6" t="s">
        <v>3530</v>
      </c>
      <c r="G404" s="643" t="s">
        <v>3229</v>
      </c>
      <c r="H404" s="643">
        <v>23109401</v>
      </c>
      <c r="I404" s="883" t="s">
        <v>3467</v>
      </c>
      <c r="J404" s="643"/>
      <c r="K404" s="643"/>
      <c r="L404" s="643"/>
      <c r="M404" s="643"/>
      <c r="N404" s="643"/>
      <c r="O404" s="643"/>
      <c r="P404" s="643">
        <f>IF(Duombaze!G404="",0,INDEX(DU!I:I,MATCH(Duombaze!G404,DU!A:A,0),1))+IF(Duombaze!H404="",0,INDEX(DU!I:I*40,MATCH(Duombaze!H404,DU!A:A,0),1))+IF(Duombaze!I404="",0,INDEX(DU!I:I,MATCH(Duombaze!I404,DU!A:A,0),1))+IF(Duombaze!J404="",0,INDEX(DU!I:I,MATCH(Duombaze!J404,DU!A:A,0),1))+IF(Duombaze!K404="",0,INDEX(DU!I:I,MATCH(Duombaze!K404,DU!A:A,0),1))+IF(Duombaze!L404="",0,INDEX(DU!I:I,MATCH(Duombaze!L404,DU!A:A,0),1))+IF(Duombaze!M404="",0,INDEX(DU!I:I,MATCH(Duombaze!M404,DU!A:A,0),1))+IF(Duombaze!N404="",0,INDEX(DU!I:I,MATCH(Duombaze!N404,DU!A:A,0),1))+IF(Duombaze!O404="",0,INDEX(DU!I:I,MATCH(Duombaze!O404,DU!A:A,0),1))</f>
        <v>3970.7354532455402</v>
      </c>
      <c r="Q404" s="640">
        <f>IF(Duombaze!G404="",0,INDEX(DU!K:K,MATCH(Duombaze!G404,DU!A:A,0),1))+IF(Duombaze!H404="",0,INDEX(DU!K:K,MATCH(Duombaze!H404,DU!A:A,0),1))+IF(Duombaze!I404="",0,INDEX(DU!K:K,MATCH(Duombaze!I404,DU!A:A,0),1))+IF(Duombaze!J404="",0,INDEX(DU!K:K,MATCH(Duombaze!J404,DU!A:A,0),1))+IF(Duombaze!K404="",0,INDEX(DU!K:K,MATCH(Duombaze!K404,DU!A:A,0),1))+IF(Duombaze!L404="",0,INDEX(DU!K:K,MATCH(Duombaze!L404,DU!A:A,0),1))+IF(Duombaze!M404="",0,INDEX(DU!K:K,MATCH(Duombaze!M404,DU!A:A,0),1))+IF(Duombaze!N404="",0,INDEX(DU!K:K,MATCH(Duombaze!N404,DU!A:A,0),1))+IF(Duombaze!O404="",0,INDEX(DU!K:K,MATCH(Duombaze!O404,DU!A:A,0),1))</f>
        <v>561.87</v>
      </c>
      <c r="R404" s="6" t="s">
        <v>2047</v>
      </c>
      <c r="S404" s="48" t="s">
        <v>2048</v>
      </c>
      <c r="T404" s="883" t="s">
        <v>3467</v>
      </c>
      <c r="U404" s="4">
        <f>IF(Duombaze!T404="",0,INDEX(DU!I:I,MATCH(Duombaze!T404,DU!A:A,0),1))</f>
        <v>0</v>
      </c>
      <c r="V404" s="4">
        <f>IF(Duombaze!T404="",0,INDEX(DU!K:K,MATCH(Duombaze!T404,DU!A:A,0),1))</f>
        <v>0</v>
      </c>
      <c r="W404" s="6" t="s">
        <v>3488</v>
      </c>
      <c r="X404" s="6"/>
      <c r="Y404" s="858"/>
      <c r="Z404" s="66" t="s">
        <v>521</v>
      </c>
      <c r="AA404" s="4" t="str">
        <f t="shared" si="196"/>
        <v>1 SPP8 Tempimo trikampis UMEGA (DIN 74054) d-40</v>
      </c>
      <c r="AB404" s="6" t="s">
        <v>522</v>
      </c>
      <c r="AC404" s="6">
        <f>IF(Duombaze!AB404="",0,INDEX(DU!I:I,MATCH(Duombaze!AB404,DU!A:A,0),1))</f>
        <v>140.05767028532799</v>
      </c>
      <c r="AD404" s="2">
        <f>IF(Duombaze!AB404="",0,INDEX(DU!K:K,MATCH(Duombaze!AB404,DU!A:A,0),1))</f>
        <v>26.07</v>
      </c>
      <c r="AE404" s="6"/>
      <c r="AF404" s="6" t="s">
        <v>2072</v>
      </c>
      <c r="AG404" s="6" t="s">
        <v>526</v>
      </c>
      <c r="AH404" s="4" t="str">
        <f t="shared" si="166"/>
        <v>1 SPP8 Prisukamas bamperis</v>
      </c>
      <c r="AI404" s="6" t="s">
        <v>527</v>
      </c>
      <c r="AJ404" s="643" t="s">
        <v>527</v>
      </c>
      <c r="AK404" s="643"/>
      <c r="AL404" s="643"/>
      <c r="AM404" s="643">
        <f>IF(Duombaze!AJ404="",0,INDEX(DU!I:I,MATCH(Duombaze!AJ404,DU!A:A,0),1))+IF(Duombaze!AK404="",0,INDEX(DU!I:I,MATCH(Duombaze!AK404,DU!A:A,0),1))+IF(Duombaze!AL404="",0,INDEX(DU!I:I,MATCH(Duombaze!AL404,DU!A:A,0),1))</f>
        <v>61.035598419811301</v>
      </c>
      <c r="AN404" s="643">
        <f>IF(Duombaze!AJ404="",0,INDEX(DU!K:K,MATCH(Duombaze!AJ404,DU!A:A,0),1))+IF(Duombaze!AK404="",0,INDEX(DU!K:K,MATCH(Duombaze!AK404,DU!A:A,0),1))+IF(Duombaze!AL404="",0,INDEX(DU!K:K,MATCH(Duombaze!AL404,DU!A:A,0),1))</f>
        <v>23.16</v>
      </c>
      <c r="AO404" s="6"/>
      <c r="AP404" s="6" t="s">
        <v>2074</v>
      </c>
      <c r="AQ404" s="6" t="s">
        <v>438</v>
      </c>
      <c r="AR404" s="4" t="str">
        <f t="shared" si="170"/>
        <v>1 SPP8 Pagrindo hidraulines jungtys</v>
      </c>
      <c r="AS404" s="6" t="s">
        <v>528</v>
      </c>
      <c r="AT404" s="643" t="s">
        <v>528</v>
      </c>
      <c r="AU404" s="643"/>
      <c r="AV404" s="643"/>
      <c r="AW404" s="643"/>
      <c r="AX404" s="643"/>
      <c r="AY404" s="643"/>
      <c r="AZ404" s="643"/>
      <c r="BA404" s="643"/>
      <c r="BB404" s="643"/>
      <c r="BC404" s="643">
        <f>IF(Duombaze!AT404="",0,INDEX(DU!I:I,MATCH(Duombaze!AT404,DU!A:A,0),1))+IF(Duombaze!AU404="",0,INDEX(DU!I:I,MATCH(Duombaze!AU404,DU!A:A,0),1))+IF(Duombaze!AV404="",0,INDEX(DU!I:I,MATCH(Duombaze!AV404,DU!A:A,0),1))+IF(Duombaze!AW404="",0,INDEX(DU!I:I,MATCH(Duombaze!AW404,DU!A:A,0),1))+IF(Duombaze!AX404="",0,INDEX(DU!I:I,MATCH(Duombaze!AX404,DU!A:A,0),1))+IF(Duombaze!AY404="",0,INDEX(DU!I:I,MATCH(Duombaze!AY404,DU!A:A,0),1))+IF(Duombaze!AZ404="",0,INDEX(DU!I:I,MATCH(Duombaze!AZ404,DU!A:A,0),1))+IF(Duombaze!BA404="",0,INDEX(DU!I:I,MATCH(Duombaze!BA404,DU!A:A,0),1))+IF(Duombaze!BB404="",0,INDEX(DU!I:I,MATCH(Duombaze!BB404,DU!A:A,0),1))</f>
        <v>12.84</v>
      </c>
      <c r="BD404" s="640">
        <f>IF(Duombaze!AT404="",0,INDEX(DU!K:K,MATCH(Duombaze!AT404,DU!A:A,0),1))+IF(Duombaze!AU404="",0,INDEX(DU!K:K,MATCH(Duombaze!AU404,DU!A:A,0),1))+IF(Duombaze!AV404="",0,INDEX(DU!K:K,MATCH(Duombaze!AV404,DU!A:A,0),1))+IF(Duombaze!AW404="",0,INDEX(DU!K:K,MATCH(Duombaze!AW404,DU!A:A,0),1))+IF(Duombaze!AX404="",0,INDEX(DU!K:K,MATCH(Duombaze!AX404,DU!A:A,0),1))+IF(Duombaze!AY404="",0,INDEX(DU!K:K,MATCH(Duombaze!AY404,DU!A:A,0),1))+IF(Duombaze!AZ404="",0,INDEX(DU!K:K,MATCH(Duombaze!AZ404,DU!A:A,0),1))+IF(Duombaze!BA404="",0,INDEX(DU!K:K,MATCH(Duombaze!BA404,DU!A:A,0),1))+IF(Duombaze!BB404="",0,INDEX(DU!K:K,MATCH(Duombaze!BB404,DU!A:A,0),1))</f>
        <v>0</v>
      </c>
      <c r="BE404" s="6"/>
      <c r="BF404" s="6"/>
      <c r="BG404" s="49" t="str">
        <f>BG393</f>
        <v>Pneumatiniai stabdžiai WABCO vieno kontūro (mech. LSV) DERINTI</v>
      </c>
      <c r="BH404" s="4" t="str">
        <f t="shared" si="192"/>
        <v>1 SPP8 Pneumatiniai stabdžiai WABCO vieno kontūro (mech. LSV) DERINTI</v>
      </c>
      <c r="BI404" s="6">
        <f>BI393</f>
        <v>0</v>
      </c>
      <c r="BJ404" s="643"/>
      <c r="BK404" s="643"/>
      <c r="BL404" s="643"/>
      <c r="BM404" s="643">
        <f>IF(Duombaze!BJ404="",0,INDEX(DU!I:I,MATCH(Duombaze!BJ404,DU!A:A,0),1))+IF(Duombaze!BK404="",0,INDEX(DU!I:I,MATCH(Duombaze!BK404,DU!A:A,0),1))+IF(Duombaze!BL404="",0,INDEX(DU!I:I,MATCH(Duombaze!BL404,DU!A:A,0),1))</f>
        <v>0</v>
      </c>
      <c r="BN404" s="640">
        <f>IF(Duombaze!BJ404="",0,INDEX(DU!K:K,MATCH(Duombaze!BJ404,DU!A:A,0),1))+IF(Duombaze!BK404="",0,INDEX(DU!K:K,MATCH(Duombaze!BK404,DU!A:A,0),1))+IF(Duombaze!BL404="",0,INDEX(DU!K:K,MATCH(Duombaze!BL404,DU!A:A,0),1))</f>
        <v>0</v>
      </c>
      <c r="BO404" s="6"/>
      <c r="BP404" s="6"/>
      <c r="BQ404" s="6" t="str">
        <f>BQ393</f>
        <v>Stabdžių išvadas vieno kontūro</v>
      </c>
      <c r="BR404" s="6" t="str">
        <f t="shared" si="183"/>
        <v>1 SPP8 Stabdžių išvadas vieno kontūro</v>
      </c>
      <c r="BS404" s="6" t="str">
        <f>BS393</f>
        <v>ZP10ASI2K00000 + ZP20RUS0SJ1KPJ</v>
      </c>
      <c r="BT404" s="6" t="s">
        <v>3040</v>
      </c>
      <c r="BU404" s="6" t="s">
        <v>3039</v>
      </c>
      <c r="BV404" s="6"/>
      <c r="BW404" s="6">
        <f>IF(Duombaze!BT404="",0,INDEX(DU!I:I,MATCH(Duombaze!BT404,DU!A:A,0),1))+IF(Duombaze!BU404="",0,INDEX(DU!I:I,MATCH(Duombaze!BU404,DU!A:A,0),1))+IF(Duombaze!BV404="",0,INDEX(DU!I:I,MATCH(Duombaze!BV404,DU!A:A,0),1))</f>
        <v>12.0714383366688</v>
      </c>
      <c r="BX404" s="6">
        <f>IF(Duombaze!BT404="",0,INDEX(DU!K:K,MATCH(Duombaze!BT404,DU!A:A,0),1))+IF(Duombaze!BU404="",0,INDEX(DU!K:K,MATCH(Duombaze!BU404,DU!A:A,0),1))+IF(Duombaze!BV404="",0,INDEX(DU!K:K,MATCH(Duombaze!BV404,DU!A:A,0),1))</f>
        <v>11.59</v>
      </c>
      <c r="BY404" s="179"/>
      <c r="BZ404" s="179"/>
      <c r="CA404" s="6"/>
      <c r="CB404" s="6" t="str">
        <f t="shared" si="189"/>
        <v/>
      </c>
      <c r="CC404" s="6"/>
      <c r="CD404" s="6">
        <f>IF(Duombaze!CC404="",0,INDEX(DU!I:I,MATCH(Duombaze!CC404,DU!A:A,0),1))</f>
        <v>0</v>
      </c>
      <c r="CE404" s="4">
        <f>IF(Duombaze!CC404="",0,INDEX(DU!K:K,MATCH(Duombaze!CC404,DU!A:A,0),1))</f>
        <v>0</v>
      </c>
      <c r="CF404" s="6"/>
      <c r="CG404" s="6"/>
      <c r="CH404" s="6"/>
      <c r="CI404" s="4" t="str">
        <f t="shared" si="191"/>
        <v/>
      </c>
      <c r="CJ404" s="6"/>
      <c r="CK404" s="6">
        <f>IF(Duombaze!CJ404="",0,INDEX(DU!I:I,MATCH(Duombaze!CJ404,DU!A:A,0),1))</f>
        <v>0</v>
      </c>
      <c r="CL404" s="4">
        <f>IF(Duombaze!CJ404="",0,INDEX(DU!K:K,MATCH(Duombaze!CJ404,DU!A:A,0),1))</f>
        <v>0</v>
      </c>
      <c r="CM404" s="6"/>
      <c r="CN404" s="6"/>
      <c r="CO404" s="6" t="s">
        <v>720</v>
      </c>
      <c r="CP404" s="4" t="str">
        <f t="shared" si="173"/>
        <v>1 SPP8 Rankinis stabdis priekaboms</v>
      </c>
      <c r="CQ404" s="6" t="s">
        <v>1956</v>
      </c>
      <c r="CR404" s="643" t="s">
        <v>1956</v>
      </c>
      <c r="CS404" s="643"/>
      <c r="CT404" s="643">
        <f>IF(Duombaze!CR404="",0,INDEX(DU!I:I,MATCH(Duombaze!CR404,DU!A:A,0),1))+IF(Duombaze!CS404="",0,INDEX(DU!I:I,MATCH(Duombaze!CS404,DU!A:A,0),1))</f>
        <v>27.032314609274799</v>
      </c>
      <c r="CU404" s="6">
        <f>IF(Duombaze!CR404="",0,INDEX(DU!K:K,MATCH(Duombaze!CR404,DU!A:A,0),1))+IF(Duombaze!CS404="",0,INDEX(DU!K:K,MATCH(Duombaze!CS404,DU!A:A,0),1))</f>
        <v>27.52</v>
      </c>
      <c r="CV404" s="6"/>
      <c r="CW404" s="6"/>
      <c r="CX404" s="6"/>
      <c r="CY404" s="4" t="str">
        <f t="shared" si="193"/>
        <v/>
      </c>
      <c r="CZ404" s="6"/>
      <c r="DA404" s="674"/>
      <c r="DB404" s="674"/>
      <c r="DC404" s="674">
        <f>IF(Duombaze!DA404="",0,INDEX(DU!I:I,MATCH(Duombaze!DA404,DU!A:A,0),1))+IF(Duombaze!DB404="",0,INDEX(DU!I:I,MATCH(Duombaze!DB404,DU!A:A,0),1))</f>
        <v>0</v>
      </c>
      <c r="DD404" s="6">
        <f>IF(Duombaze!DA404="",0,INDEX(DU!K:K,MATCH(Duombaze!DA404,DU!A:A,0),1))+IF(Duombaze!DB404="",0,INDEX(DU!K:K,MATCH(Duombaze!DB404,DU!A:A,0),1))</f>
        <v>0</v>
      </c>
      <c r="DE404" s="6"/>
      <c r="DF404" s="6"/>
      <c r="DG404" s="6" t="s">
        <v>1560</v>
      </c>
      <c r="DH404" s="6" t="str">
        <f t="shared" si="174"/>
        <v>1 SPP8 Tentas (naujos konstrukscijos su atlenkiamu centr. vamzd.) + aikštelė</v>
      </c>
      <c r="DI404" s="6" t="s">
        <v>631</v>
      </c>
      <c r="DJ404" s="643" t="s">
        <v>631</v>
      </c>
      <c r="DK404" s="674"/>
      <c r="DL404" s="674">
        <f>IF(Duombaze!DJ404="",0,INDEX(DU!I:I,MATCH(Duombaze!DJ404,DU!A:A,0),1))+IF(Duombaze!DK404="",0,INDEX(DU!I:I,MATCH(Duombaze!DK404,DU!A:A,0),1))</f>
        <v>221.67183840950199</v>
      </c>
      <c r="DM404" s="6">
        <f>IF(Duombaze!DJ404="",0,INDEX(DU!K:K,MATCH(Duombaze!DJ404,DU!A:A,0),1))+IF(Duombaze!DK404="",0,INDEX(DU!K:K,MATCH(Duombaze!DK404,DU!A:A,0),1))</f>
        <v>85.43</v>
      </c>
      <c r="DN404" s="6"/>
      <c r="DO404" s="6"/>
      <c r="DP404" s="48" t="s">
        <v>531</v>
      </c>
      <c r="DQ404" s="4" t="str">
        <f t="shared" si="175"/>
        <v>1 SPP8 Apšvietimas  atšvaistai</v>
      </c>
      <c r="DR404" s="68" t="s">
        <v>557</v>
      </c>
      <c r="DS404" s="694" t="s">
        <v>557</v>
      </c>
      <c r="DT404" s="694"/>
      <c r="DU404" s="694"/>
      <c r="DV404" s="694"/>
      <c r="DW404" s="694">
        <f>IF(Duombaze!DS404="",0,INDEX(DU!I:I,MATCH(Duombaze!DS404,DU!A:A,0),1))+IF(Duombaze!DT404="",0,INDEX(DU!I:I,MATCH(Duombaze!DT404,DU!A:A,0),1))+IF(Duombaze!DU404="",0,INDEX(DU!I:I,MATCH(Duombaze!DU404,DU!A:A,0),1))+IF(Duombaze!DV404="",0,INDEX(DU!I:I,MATCH(Duombaze!DV404,DU!A:A,0),1))</f>
        <v>52.827962176870699</v>
      </c>
      <c r="DX404" s="640">
        <f>IF(Duombaze!DS404="",0,INDEX(DU!K:K,MATCH(Duombaze!DS404,DU!A:A,0),1))+IF(Duombaze!DT404="",0,INDEX(DU!K:K,MATCH(Duombaze!DT404,DU!A:A,0),1))+IF(Duombaze!DU404="",0,INDEX(DU!K:K,MATCH(Duombaze!DU404,DU!A:A,0),1))+IF(Duombaze!DV404="",0,INDEX(DU!K:KH,MATCH(Duombaze!DV404,DU!A:A,0),1))</f>
        <v>0</v>
      </c>
      <c r="DY404" s="66"/>
      <c r="DZ404" s="66"/>
      <c r="EA404" s="6" t="s">
        <v>1561</v>
      </c>
      <c r="EB404" s="6" t="str">
        <f t="shared" si="194"/>
        <v>1 SPP8 Ištempimo kilpa RIMA</v>
      </c>
      <c r="EC404" s="6" t="s">
        <v>533</v>
      </c>
      <c r="ED404" s="6">
        <f>IF(Duombaze!EC404="",0,INDEX(DU!I:I,MATCH(Duombaze!EC404,DU!A:A,0),1))</f>
        <v>0</v>
      </c>
      <c r="EE404" s="640">
        <f>IF(Duombaze!EC404="",0,INDEX(DU!K:K,MATCH(Duombaze!EC404,DU!A:A,0),1))</f>
        <v>0</v>
      </c>
      <c r="EF404" s="6"/>
      <c r="EG404" s="6"/>
      <c r="EH404" s="6" t="str">
        <f>EH428</f>
        <v>Lipdukai Lenkiški</v>
      </c>
      <c r="EI404" s="4" t="str">
        <f t="shared" si="188"/>
        <v>1 SPP8 Lipdukai Lenkiški</v>
      </c>
      <c r="EJ404" s="6" t="str">
        <f>EJ428</f>
        <v xml:space="preserve">ZP10APZPL00000 </v>
      </c>
      <c r="EK404" s="674" t="s">
        <v>3228</v>
      </c>
      <c r="EL404" s="674"/>
      <c r="EM404" s="674"/>
      <c r="EN404" s="674">
        <f>IF(Duombaze!EK404="",0,INDEX(DU!I:I,MATCH(Duombaze!EK404,DU!A:A,0),1))+IF(Duombaze!EL404="",0,INDEX(DU!I:I,MATCH(Duombaze!EL404,DU!A:A,0),1))+IF(Duombaze!EM404="",0,INDEX(DU!I:I,MATCH(Duombaze!EM404,DU!A:A,0),1))</f>
        <v>26.507860703836698</v>
      </c>
      <c r="EO404" s="6">
        <f>IF(Duombaze!EK404="",0,INDEX(DU!K:K,MATCH(Duombaze!EK404,DU!A:A,0),1))+IF(Duombaze!EL404="",0,INDEX(DU!K:K,MATCH(Duombaze!EL404,DU!A:A,0),1))+IF(Duombaze!EM404="",0,INDEX(DU!K:K,MATCH(Duombaze!EM404,DU!A:A,0),1))</f>
        <v>0</v>
      </c>
      <c r="EP404" s="6"/>
      <c r="EQ404" s="6"/>
      <c r="ER404" s="7" t="s">
        <v>1497</v>
      </c>
      <c r="ES404" s="4" t="str">
        <f t="shared" si="195"/>
        <v>1 SPP8 Montuojami</v>
      </c>
      <c r="ET404" s="4"/>
      <c r="EU404" s="4"/>
      <c r="EV404" s="4"/>
      <c r="EW404" s="68" t="s">
        <v>540</v>
      </c>
      <c r="EX404" s="2" t="str">
        <f t="shared" si="184"/>
        <v>1 SPP8 Purvasaugių komplektas galiniams ratams 1/4</v>
      </c>
      <c r="EY404" s="2" t="s">
        <v>541</v>
      </c>
      <c r="EZ404" s="674" t="s">
        <v>541</v>
      </c>
      <c r="FA404" s="674"/>
      <c r="FB404" s="674">
        <f>IF(Duombaze!EZ404="",0,INDEX(DU!I:I,MATCH(Duombaze!EZ404,DU!A:A,0),1))+IF(Duombaze!FA404="",0,INDEX(DU!I:I,MATCH(Duombaze!FA404,DU!A:A,0),1))</f>
        <v>39.018018888888797</v>
      </c>
      <c r="FC404" s="6">
        <f>IF(Duombaze!EZ404="",0,INDEX(DU!K:K,MATCH(Duombaze!EZ404,DU!A:A,0),1))+IF(Duombaze!FA404="",0,INDEX(DU!K:K,MATCH(Duombaze!FA404,DU!A:A,0),1))</f>
        <v>7.25</v>
      </c>
      <c r="FD404" s="2" t="s">
        <v>2175</v>
      </c>
      <c r="FE404" s="2"/>
      <c r="FF404" s="6"/>
      <c r="FG404" s="6"/>
      <c r="FH404" s="179"/>
      <c r="FI404" s="179"/>
      <c r="FJ404" s="179"/>
      <c r="FK404" s="66"/>
      <c r="FL404" s="14"/>
      <c r="FM404" s="673"/>
      <c r="FN404" s="673"/>
      <c r="FO404" s="673"/>
      <c r="FP404" s="673"/>
      <c r="FQ404" s="673">
        <f>IF(Duombaze!FM404="",0,INDEX(DU!I:I,MATCH(Duombaze!FM404,DU!A:A,0),1))+IF(Duombaze!FN404="",0,INDEX(DU!I:I,MATCH(Duombaze!FN404,DU!A:A,0),1))+IF(Duombaze!FO404="",0,INDEX(DU!I:I,MATCH(Duombaze!FO404,DU!A:A,0),1))+IF(Duombaze!FP404="",0,INDEX(DU!I:I,MATCH(Duombaze!FP404,DU!A:A,0),1))</f>
        <v>0</v>
      </c>
      <c r="FR404" s="671">
        <f>IF(Duombaze!FM404="",0,INDEX(DU!K:K,MATCH(Duombaze!FM404,DU!A:A,0),1))+IF(Duombaze!FN404="",0,INDEX(DU!K:K,MATCH(Duombaze!FN404,DU!A:A,0),1))+IF(Duombaze!FO404="",0,INDEX(DU!K:K,MATCH(Duombaze!FO404,DU!A:A,0),1))+IF(Duombaze!FP404="",0,INDEX(DU!K:K,MATCH(Duombaze!FP404,DU!A:A,0),1))</f>
        <v>0</v>
      </c>
      <c r="FT404" s="101" t="s">
        <v>40</v>
      </c>
      <c r="FU404" s="101" t="s">
        <v>38</v>
      </c>
      <c r="FY404" s="49" t="str">
        <f>FY393</f>
        <v>Pneumatiniai stabdžiai Wabco su mechaniniu LSV</v>
      </c>
      <c r="FZ404" s="4" t="e">
        <f>IF(FY404&lt;&gt;"",#REF!&amp;" "&amp;#REF!&amp;" "&amp;FY404,"")</f>
        <v>#REF!</v>
      </c>
      <c r="GA404" s="6" t="str">
        <f>GA393</f>
        <v>ZP10APS2KWM000 + ZP10APS2KPJ000</v>
      </c>
    </row>
    <row r="405" spans="1:184" s="7" customFormat="1" ht="23.45" customHeight="1" x14ac:dyDescent="0.25">
      <c r="A405" s="42">
        <v>2</v>
      </c>
      <c r="B405" s="42" t="s">
        <v>793</v>
      </c>
      <c r="C405" s="12" t="s">
        <v>33</v>
      </c>
      <c r="D405" s="6" t="s">
        <v>1967</v>
      </c>
      <c r="E405" s="4" t="str">
        <f t="shared" si="190"/>
        <v>2 SPP8 Pagrindas, ašys 306E (Fuhrmann bortai ir ADR važ.)</v>
      </c>
      <c r="F405" s="6" t="s">
        <v>3531</v>
      </c>
      <c r="G405" s="643" t="s">
        <v>3230</v>
      </c>
      <c r="H405" s="643">
        <v>23109401</v>
      </c>
      <c r="I405" s="883" t="s">
        <v>3468</v>
      </c>
      <c r="J405" s="643"/>
      <c r="K405" s="643"/>
      <c r="L405" s="643"/>
      <c r="M405" s="643"/>
      <c r="N405" s="643"/>
      <c r="O405" s="643"/>
      <c r="P405" s="643">
        <f>IF(Duombaze!G405="",0,INDEX(DU!I:I,MATCH(Duombaze!G405,DU!A:A,0),1))+IF(Duombaze!H405="",0,INDEX(DU!I:I*40,MATCH(Duombaze!H405,DU!A:A,0),1))+IF(Duombaze!I405="",0,INDEX(DU!I:I,MATCH(Duombaze!I405,DU!A:A,0),1))+IF(Duombaze!J405="",0,INDEX(DU!I:I,MATCH(Duombaze!J405,DU!A:A,0),1))+IF(Duombaze!K405="",0,INDEX(DU!I:I,MATCH(Duombaze!K405,DU!A:A,0),1))+IF(Duombaze!L405="",0,INDEX(DU!I:I,MATCH(Duombaze!L405,DU!A:A,0),1))+IF(Duombaze!M405="",0,INDEX(DU!I:I,MATCH(Duombaze!M405,DU!A:A,0),1))+IF(Duombaze!N405="",0,INDEX(DU!I:I,MATCH(Duombaze!N405,DU!A:A,0),1))+IF(Duombaze!O405="",0,INDEX(DU!I:I,MATCH(Duombaze!O405,DU!A:A,0),1))</f>
        <v>3713.4724069139502</v>
      </c>
      <c r="Q405" s="640">
        <f>IF(Duombaze!G405="",0,INDEX(DU!K:K,MATCH(Duombaze!G405,DU!A:A,0),1))+IF(Duombaze!H405="",0,INDEX(DU!K:K,MATCH(Duombaze!H405,DU!A:A,0),1))+IF(Duombaze!I405="",0,INDEX(DU!K:K,MATCH(Duombaze!I405,DU!A:A,0),1))+IF(Duombaze!J405="",0,INDEX(DU!K:K,MATCH(Duombaze!J405,DU!A:A,0),1))+IF(Duombaze!K405="",0,INDEX(DU!K:K,MATCH(Duombaze!K405,DU!A:A,0),1))+IF(Duombaze!L405="",0,INDEX(DU!K:K,MATCH(Duombaze!L405,DU!A:A,0),1))+IF(Duombaze!M405="",0,INDEX(DU!K:K,MATCH(Duombaze!M405,DU!A:A,0),1))+IF(Duombaze!N405="",0,INDEX(DU!K:K,MATCH(Duombaze!N405,DU!A:A,0),1))+IF(Duombaze!O405="",0,INDEX(DU!K:K,MATCH(Duombaze!O405,DU!A:A,0),1))</f>
        <v>561.87</v>
      </c>
      <c r="R405" s="6" t="s">
        <v>2047</v>
      </c>
      <c r="S405" s="48" t="s">
        <v>2048</v>
      </c>
      <c r="T405" s="883" t="s">
        <v>3468</v>
      </c>
      <c r="U405" s="4">
        <f>IF(Duombaze!T405="",0,INDEX(DU!I:I,MATCH(Duombaze!T405,DU!A:A,0),1))</f>
        <v>0</v>
      </c>
      <c r="V405" s="4">
        <f>IF(Duombaze!T405="",0,INDEX(DU!K:K,MATCH(Duombaze!T405,DU!A:A,0),1))</f>
        <v>0</v>
      </c>
      <c r="W405" s="6" t="s">
        <v>3488</v>
      </c>
      <c r="X405" s="6"/>
      <c r="Y405" s="858"/>
      <c r="Z405" s="68" t="s">
        <v>8334</v>
      </c>
      <c r="AA405" s="4" t="str">
        <f t="shared" si="196"/>
        <v>2 SPP8 Tempimo grąžulas Y formos</v>
      </c>
      <c r="AB405" s="4"/>
      <c r="AC405" s="4">
        <f>IF(Duombaze!AB405="",0,INDEX(DU!I:I,MATCH(Duombaze!AB405,DU!A:A,0),1))</f>
        <v>0</v>
      </c>
      <c r="AD405" s="2">
        <f>IF(Duombaze!AB405="",0,INDEX(DU!K:K,MATCH(Duombaze!AB405,DU!A:A,0),1))</f>
        <v>0</v>
      </c>
      <c r="AE405" s="4"/>
      <c r="AF405" s="4"/>
      <c r="AG405" s="6"/>
      <c r="AH405" s="4" t="str">
        <f t="shared" si="166"/>
        <v/>
      </c>
      <c r="AI405" s="6"/>
      <c r="AJ405" s="643"/>
      <c r="AK405" s="643"/>
      <c r="AL405" s="643"/>
      <c r="AM405" s="643">
        <f>IF(Duombaze!AJ405="",0,INDEX(DU!I:I,MATCH(Duombaze!AJ405,DU!A:A,0),1))+IF(Duombaze!AK405="",0,INDEX(DU!I:I,MATCH(Duombaze!AK405,DU!A:A,0),1))+IF(Duombaze!AL405="",0,INDEX(DU!I:I,MATCH(Duombaze!AL405,DU!A:A,0),1))</f>
        <v>0</v>
      </c>
      <c r="AN405" s="643">
        <f>IF(Duombaze!AJ405="",0,INDEX(DU!K:K,MATCH(Duombaze!AJ405,DU!A:A,0),1))+IF(Duombaze!AK405="",0,INDEX(DU!K:K,MATCH(Duombaze!AK405,DU!A:A,0),1))+IF(Duombaze!AL405="",0,INDEX(DU!K:K,MATCH(Duombaze!AL405,DU!A:A,0),1))</f>
        <v>0</v>
      </c>
      <c r="AO405" s="6"/>
      <c r="AP405" s="6"/>
      <c r="AQ405" s="6" t="s">
        <v>493</v>
      </c>
      <c r="AR405" s="4" t="str">
        <f t="shared" si="170"/>
        <v>2 SPP8 Pagrindo hidraulines jungtys + Kėbulo išvertimo išvadas</v>
      </c>
      <c r="AS405" s="6" t="s">
        <v>2738</v>
      </c>
      <c r="AT405" s="643" t="s">
        <v>528</v>
      </c>
      <c r="AU405" s="643" t="s">
        <v>3227</v>
      </c>
      <c r="AV405" s="643" t="s">
        <v>2989</v>
      </c>
      <c r="AW405" s="643"/>
      <c r="AX405" s="643"/>
      <c r="AY405" s="643"/>
      <c r="AZ405" s="643"/>
      <c r="BA405" s="643"/>
      <c r="BB405" s="643"/>
      <c r="BC405" s="643">
        <f>IF(Duombaze!AT405="",0,INDEX(DU!I:I,MATCH(Duombaze!AT405,DU!A:A,0),1))+IF(Duombaze!AU405="",0,INDEX(DU!I:I,MATCH(Duombaze!AU405,DU!A:A,0),1))+IF(Duombaze!AV405="",0,INDEX(DU!I:I,MATCH(Duombaze!AV405,DU!A:A,0),1))+IF(Duombaze!AW405="",0,INDEX(DU!I:I,MATCH(Duombaze!AW405,DU!A:A,0),1))+IF(Duombaze!AX405="",0,INDEX(DU!I:I,MATCH(Duombaze!AX405,DU!A:A,0),1))+IF(Duombaze!AY405="",0,INDEX(DU!I:I,MATCH(Duombaze!AY405,DU!A:A,0),1))+IF(Duombaze!AZ405="",0,INDEX(DU!I:I,MATCH(Duombaze!AZ405,DU!A:A,0),1))+IF(Duombaze!BA405="",0,INDEX(DU!I:I,MATCH(Duombaze!BA405,DU!A:A,0),1))+IF(Duombaze!BB405="",0,INDEX(DU!I:I,MATCH(Duombaze!BB405,DU!A:A,0),1))</f>
        <v>65.587199999999996</v>
      </c>
      <c r="BD405" s="640">
        <f>IF(Duombaze!AT405="",0,INDEX(DU!K:K,MATCH(Duombaze!AT405,DU!A:A,0),1))+IF(Duombaze!AU405="",0,INDEX(DU!K:K,MATCH(Duombaze!AU405,DU!A:A,0),1))+IF(Duombaze!AV405="",0,INDEX(DU!K:K,MATCH(Duombaze!AV405,DU!A:A,0),1))+IF(Duombaze!AW405="",0,INDEX(DU!K:K,MATCH(Duombaze!AW405,DU!A:A,0),1))+IF(Duombaze!AX405="",0,INDEX(DU!K:K,MATCH(Duombaze!AX405,DU!A:A,0),1))+IF(Duombaze!AY405="",0,INDEX(DU!K:K,MATCH(Duombaze!AY405,DU!A:A,0),1))+IF(Duombaze!AZ405="",0,INDEX(DU!K:K,MATCH(Duombaze!AZ405,DU!A:A,0),1))+IF(Duombaze!BA405="",0,INDEX(DU!K:K,MATCH(Duombaze!BA405,DU!A:A,0),1))+IF(Duombaze!BB405="",0,INDEX(DU!K:K,MATCH(Duombaze!BB405,DU!A:A,0),1))</f>
        <v>8.69</v>
      </c>
      <c r="BE405" s="6"/>
      <c r="BF405" s="6"/>
      <c r="BG405" s="718" t="str">
        <f>BG394</f>
        <v>Pneumatiniai stabdžiai WABCO 2 kontūrų su mech. LSV</v>
      </c>
      <c r="BH405" s="4" t="str">
        <f t="shared" si="192"/>
        <v>2 SPP8 Pneumatiniai stabdžiai WABCO 2 kontūrų su mech. LSV</v>
      </c>
      <c r="BI405" s="6" t="str">
        <f>BI394</f>
        <v>ZP10APS2KWM00K</v>
      </c>
      <c r="BJ405" s="643" t="str">
        <f>BJ394</f>
        <v>ZP10APS2KWM00K</v>
      </c>
      <c r="BK405" s="643"/>
      <c r="BL405" s="643"/>
      <c r="BM405" s="643">
        <f>IF(Duombaze!BJ405="",0,INDEX(DU!I:I,MATCH(Duombaze!BJ405,DU!A:A,0),1))+IF(Duombaze!BK405="",0,INDEX(DU!I:I,MATCH(Duombaze!BK405,DU!A:A,0),1))+IF(Duombaze!BL405="",0,INDEX(DU!I:I,MATCH(Duombaze!BL405,DU!A:A,0),1))</f>
        <v>0</v>
      </c>
      <c r="BN405" s="640">
        <f>IF(Duombaze!BJ405="",0,INDEX(DU!K:K,MATCH(Duombaze!BJ405,DU!A:A,0),1))+IF(Duombaze!BK405="",0,INDEX(DU!K:K,MATCH(Duombaze!BK405,DU!A:A,0),1))+IF(Duombaze!BL405="",0,INDEX(DU!K:K,MATCH(Duombaze!BL405,DU!A:A,0),1))</f>
        <v>0</v>
      </c>
      <c r="BO405" s="6"/>
      <c r="BP405" s="6"/>
      <c r="BQ405" s="33" t="str">
        <f>BQ394</f>
        <v>Stabdžių išvadai Wabco</v>
      </c>
      <c r="BR405" s="6" t="str">
        <f t="shared" si="183"/>
        <v>2 SPP8 Stabdžių išvadai Wabco</v>
      </c>
      <c r="BS405" s="6" t="str">
        <f>BS394</f>
        <v>ZP10ASI2K00000 + ZP10ASI2KPJ000</v>
      </c>
      <c r="BT405" s="6" t="s">
        <v>3040</v>
      </c>
      <c r="BU405" s="6" t="s">
        <v>3041</v>
      </c>
      <c r="BV405" s="6"/>
      <c r="BW405" s="6">
        <f>IF(Duombaze!BT405="",0,INDEX(DU!I:I,MATCH(Duombaze!BT405,DU!A:A,0),1))+IF(Duombaze!BU405="",0,INDEX(DU!I:I,MATCH(Duombaze!BU405,DU!A:A,0),1))+IF(Duombaze!BV405="",0,INDEX(DU!I:I,MATCH(Duombaze!BV405,DU!A:A,0),1))</f>
        <v>34.4914383366688</v>
      </c>
      <c r="BX405" s="6">
        <f>IF(Duombaze!BT405="",0,INDEX(DU!K:K,MATCH(Duombaze!BT405,DU!A:A,0),1))+IF(Duombaze!BU405="",0,INDEX(DU!K:K,MATCH(Duombaze!BU405,DU!A:A,0),1))+IF(Duombaze!BV405="",0,INDEX(DU!K:K,MATCH(Duombaze!BV405,DU!A:A,0),1))</f>
        <v>11.59</v>
      </c>
      <c r="BY405" s="179"/>
      <c r="BZ405" s="179"/>
      <c r="CA405" s="6"/>
      <c r="CB405" s="6" t="str">
        <f t="shared" si="189"/>
        <v/>
      </c>
      <c r="CC405" s="6"/>
      <c r="CD405" s="6">
        <f>IF(Duombaze!CC405="",0,INDEX(DU!I:I,MATCH(Duombaze!CC405,DU!A:A,0),1))</f>
        <v>0</v>
      </c>
      <c r="CE405" s="4">
        <f>IF(Duombaze!CC405="",0,INDEX(DU!K:K,MATCH(Duombaze!CC405,DU!A:A,0),1))</f>
        <v>0</v>
      </c>
      <c r="CF405" s="6"/>
      <c r="CG405" s="6"/>
      <c r="CH405" s="4"/>
      <c r="CI405" s="4"/>
      <c r="CJ405" s="4"/>
      <c r="CK405" s="4">
        <f>IF(Duombaze!CJ405="",0,INDEX(DU!I:I,MATCH(Duombaze!CJ405,DU!A:A,0),1))</f>
        <v>0</v>
      </c>
      <c r="CL405" s="4">
        <f>IF(Duombaze!CJ405="",0,INDEX(DU!K:K,MATCH(Duombaze!CJ405,DU!A:A,0),1))</f>
        <v>0</v>
      </c>
      <c r="CM405" s="4"/>
      <c r="CN405" s="4"/>
      <c r="CO405" s="2" t="s">
        <v>1537</v>
      </c>
      <c r="CP405" s="4" t="str">
        <f t="shared" si="173"/>
        <v>2 SPP8 Atsparos</v>
      </c>
      <c r="CQ405" s="6" t="s">
        <v>1494</v>
      </c>
      <c r="CR405" s="643" t="s">
        <v>1494</v>
      </c>
      <c r="CS405" s="643"/>
      <c r="CT405" s="643">
        <f>IF(Duombaze!CR405="",0,INDEX(DU!I:I,MATCH(Duombaze!CR405,DU!A:A,0),1))+IF(Duombaze!CS405="",0,INDEX(DU!I:I,MATCH(Duombaze!CS405,DU!A:A,0),1))</f>
        <v>23.4618</v>
      </c>
      <c r="CU405" s="6">
        <f>IF(Duombaze!CR405="",0,INDEX(DU!K:K,MATCH(Duombaze!CR405,DU!A:A,0),1))+IF(Duombaze!CS405="",0,INDEX(DU!K:K,MATCH(Duombaze!CS405,DU!A:A,0),1))</f>
        <v>0</v>
      </c>
      <c r="CV405" s="6"/>
      <c r="CW405" s="6"/>
      <c r="CX405" s="6"/>
      <c r="CY405" s="4" t="str">
        <f t="shared" si="193"/>
        <v/>
      </c>
      <c r="CZ405" s="6"/>
      <c r="DA405" s="674"/>
      <c r="DB405" s="674"/>
      <c r="DC405" s="674">
        <f>IF(Duombaze!DA405="",0,INDEX(DU!I:I,MATCH(Duombaze!DA405,DU!A:A,0),1))+IF(Duombaze!DB405="",0,INDEX(DU!I:I,MATCH(Duombaze!DB405,DU!A:A,0),1))</f>
        <v>0</v>
      </c>
      <c r="DD405" s="6">
        <f>IF(Duombaze!DA405="",0,INDEX(DU!K:K,MATCH(Duombaze!DA405,DU!A:A,0),1))+IF(Duombaze!DB405="",0,INDEX(DU!K:K,MATCH(Duombaze!DB405,DU!A:A,0),1))</f>
        <v>0</v>
      </c>
      <c r="DE405" s="6"/>
      <c r="DF405" s="6"/>
      <c r="DH405" s="6" t="str">
        <f t="shared" si="174"/>
        <v/>
      </c>
      <c r="DJ405" s="674" t="s">
        <v>631</v>
      </c>
      <c r="DK405" s="679"/>
      <c r="DL405" s="679">
        <f>IF(Duombaze!DJ405="",0,INDEX(DU!I:I,MATCH(Duombaze!DJ405,DU!A:A,0),1))+IF(Duombaze!DK405="",0,INDEX(DU!I:I,MATCH(Duombaze!DK405,DU!A:A,0),1))</f>
        <v>221.67183840950199</v>
      </c>
      <c r="DM405" s="6">
        <f>IF(Duombaze!DJ405="",0,INDEX(DU!K:K,MATCH(Duombaze!DJ405,DU!A:A,0),1))+IF(Duombaze!DK405="",0,INDEX(DU!K:K,MATCH(Duombaze!DK405,DU!A:A,0),1))</f>
        <v>85.43</v>
      </c>
      <c r="DN405" s="48" t="s">
        <v>2166</v>
      </c>
      <c r="DO405" s="48"/>
      <c r="DP405" s="48" t="s">
        <v>532</v>
      </c>
      <c r="DQ405" s="4" t="str">
        <f t="shared" si="175"/>
        <v xml:space="preserve">2 SPP8 Žibintai ir atšvaitai diodiniai </v>
      </c>
      <c r="DR405" s="68" t="s">
        <v>2169</v>
      </c>
      <c r="DS405" s="694" t="s">
        <v>2169</v>
      </c>
      <c r="DT405" s="694"/>
      <c r="DU405" s="694"/>
      <c r="DV405" s="694"/>
      <c r="DW405" s="694">
        <f>IF(Duombaze!DS405="",0,INDEX(DU!I:I,MATCH(Duombaze!DS405,DU!A:A,0),1))+IF(Duombaze!DT405="",0,INDEX(DU!I:I,MATCH(Duombaze!DT405,DU!A:A,0),1))+IF(Duombaze!DU405="",0,INDEX(DU!I:I,MATCH(Duombaze!DU405,DU!A:A,0),1))+IF(Duombaze!DV405="",0,INDEX(DU!I:I,MATCH(Duombaze!DV405,DU!A:A,0),1))</f>
        <v>98.832376462585003</v>
      </c>
      <c r="DX405" s="640">
        <f>IF(Duombaze!DS405="",0,INDEX(DU!K:K,MATCH(Duombaze!DS405,DU!A:A,0),1))+IF(Duombaze!DT405="",0,INDEX(DU!K:K,MATCH(Duombaze!DT405,DU!A:A,0),1))+IF(Duombaze!DU405="",0,INDEX(DU!K:K,MATCH(Duombaze!DU405,DU!A:A,0),1))+IF(Duombaze!DV405="",0,INDEX(DU!K:KH,MATCH(Duombaze!DV405,DU!A:A,0),1))</f>
        <v>0</v>
      </c>
      <c r="DY405" s="66"/>
      <c r="DZ405" s="66"/>
      <c r="EA405" s="6" t="str">
        <f>EA441</f>
        <v>Mechaninis sukabintuvas Rockinger</v>
      </c>
      <c r="EB405" s="6" t="str">
        <f t="shared" si="194"/>
        <v>2 SPP8 Mechaninis sukabintuvas Rockinger</v>
      </c>
      <c r="EC405" s="6" t="str">
        <f>EC441</f>
        <v>ZP30AMSR000000</v>
      </c>
      <c r="ED405" s="6">
        <f>IF(Duombaze!EC405="",0,INDEX(DU!I:I,MATCH(Duombaze!EC405,DU!A:A,0),1))</f>
        <v>99.632400000000004</v>
      </c>
      <c r="EE405" s="640">
        <f>IF(Duombaze!EC405="",0,INDEX(DU!K:K,MATCH(Duombaze!EC405,DU!A:A,0),1))</f>
        <v>27.08</v>
      </c>
      <c r="EF405" s="6"/>
      <c r="EG405" s="6"/>
      <c r="EH405" s="6" t="str">
        <f>EH429</f>
        <v>Lipdukai universalūs</v>
      </c>
      <c r="EI405" s="4" t="str">
        <f t="shared" si="188"/>
        <v>2 SPP8 Lipdukai universalūs</v>
      </c>
      <c r="EJ405" s="6" t="str">
        <f>EJ429</f>
        <v>ZP10AZEN000000</v>
      </c>
      <c r="EK405" s="674" t="s">
        <v>573</v>
      </c>
      <c r="EL405" s="674"/>
      <c r="EM405" s="674"/>
      <c r="EN405" s="674">
        <f>IF(Duombaze!EK405="",0,INDEX(DU!I:I,MATCH(Duombaze!EK405,DU!A:A,0),1))+IF(Duombaze!EL405="",0,INDEX(DU!I:I,MATCH(Duombaze!EL405,DU!A:A,0),1))+IF(Duombaze!EM405="",0,INDEX(DU!I:I,MATCH(Duombaze!EM405,DU!A:A,0),1))</f>
        <v>30.697169727891101</v>
      </c>
      <c r="EO405" s="6">
        <f>IF(Duombaze!EK405="",0,INDEX(DU!K:K,MATCH(Duombaze!EK405,DU!A:A,0),1))+IF(Duombaze!EL405="",0,INDEX(DU!K:K,MATCH(Duombaze!EL405,DU!A:A,0),1))+IF(Duombaze!EM405="",0,INDEX(DU!K:K,MATCH(Duombaze!EM405,DU!A:A,0),1))</f>
        <v>0</v>
      </c>
      <c r="EP405" s="6"/>
      <c r="EQ405" s="6"/>
      <c r="ER405" s="7" t="s">
        <v>1498</v>
      </c>
      <c r="ES405" s="4" t="str">
        <f t="shared" si="195"/>
        <v>2 SPP8 Pakuojami</v>
      </c>
      <c r="ET405" s="4"/>
      <c r="EU405" s="4"/>
      <c r="EV405" s="4"/>
      <c r="EW405" s="68" t="s">
        <v>1837</v>
      </c>
      <c r="EX405" s="2" t="str">
        <f t="shared" si="184"/>
        <v>2 SPP8 Purvasaugių komplektas galiniams ratams 1/4 su gumos juosta</v>
      </c>
      <c r="EY405" s="2" t="s">
        <v>542</v>
      </c>
      <c r="EZ405" s="674" t="s">
        <v>542</v>
      </c>
      <c r="FA405" s="674"/>
      <c r="FB405" s="674">
        <f>IF(Duombaze!EZ405="",0,INDEX(DU!I:I,MATCH(Duombaze!EZ405,DU!A:A,0),1))+IF(Duombaze!FA405="",0,INDEX(DU!I:I,MATCH(Duombaze!FA405,DU!A:A,0),1))</f>
        <v>0</v>
      </c>
      <c r="FC405" s="6">
        <f>IF(Duombaze!EZ405="",0,INDEX(DU!K:K,MATCH(Duombaze!EZ405,DU!A:A,0),1))+IF(Duombaze!FA405="",0,INDEX(DU!K:K,MATCH(Duombaze!FA405,DU!A:A,0),1))</f>
        <v>0</v>
      </c>
      <c r="FD405" s="2" t="s">
        <v>2176</v>
      </c>
      <c r="FE405" s="2"/>
      <c r="FF405" s="6"/>
      <c r="FG405" s="6"/>
      <c r="FH405" s="179"/>
      <c r="FI405" s="179"/>
      <c r="FJ405" s="179"/>
      <c r="FK405" s="66"/>
      <c r="FL405" s="14"/>
      <c r="FM405" s="673"/>
      <c r="FN405" s="673"/>
      <c r="FO405" s="673"/>
      <c r="FP405" s="673"/>
      <c r="FQ405" s="673">
        <f>IF(Duombaze!FM405="",0,INDEX(DU!I:I,MATCH(Duombaze!FM405,DU!A:A,0),1))+IF(Duombaze!FN405="",0,INDEX(DU!I:I,MATCH(Duombaze!FN405,DU!A:A,0),1))+IF(Duombaze!FO405="",0,INDEX(DU!I:I,MATCH(Duombaze!FO405,DU!A:A,0),1))+IF(Duombaze!FP405="",0,INDEX(DU!I:I,MATCH(Duombaze!FP405,DU!A:A,0),1))</f>
        <v>0</v>
      </c>
      <c r="FR405" s="671">
        <f>IF(Duombaze!FM405="",0,INDEX(DU!K:K,MATCH(Duombaze!FM405,DU!A:A,0),1))+IF(Duombaze!FN405="",0,INDEX(DU!K:K,MATCH(Duombaze!FN405,DU!A:A,0),1))+IF(Duombaze!FO405="",0,INDEX(DU!K:K,MATCH(Duombaze!FO405,DU!A:A,0),1))+IF(Duombaze!FP405="",0,INDEX(DU!K:K,MATCH(Duombaze!FP405,DU!A:A,0),1))</f>
        <v>0</v>
      </c>
      <c r="FT405" s="101" t="s">
        <v>632</v>
      </c>
      <c r="FU405" s="101" t="s">
        <v>19</v>
      </c>
      <c r="FY405" s="49" t="str">
        <f>FY394</f>
        <v>Pneumatiniai st. 2k HALDEX su auto. LSV + 2x 0,4s</v>
      </c>
      <c r="FZ405" s="4" t="e">
        <f>IF(FY405&lt;&gt;"",#REF!&amp;" "&amp;#REF!&amp;" "&amp;FY405,"")</f>
        <v>#REF!</v>
      </c>
      <c r="GA405" s="6" t="str">
        <f>GA394</f>
        <v>ZP10APS2KHALSV + ZP10APS04JHALD + ZP10APSKHAL0J</v>
      </c>
    </row>
    <row r="406" spans="1:184" s="7" customFormat="1" ht="23.45" customHeight="1" x14ac:dyDescent="0.25">
      <c r="A406" s="42">
        <v>3</v>
      </c>
      <c r="B406" s="42" t="s">
        <v>793</v>
      </c>
      <c r="C406" s="12" t="s">
        <v>33</v>
      </c>
      <c r="D406" s="6"/>
      <c r="E406" s="4" t="str">
        <f t="shared" si="190"/>
        <v/>
      </c>
      <c r="F406" s="6"/>
      <c r="G406" s="643"/>
      <c r="H406" s="643"/>
      <c r="I406" s="643"/>
      <c r="J406" s="643"/>
      <c r="K406" s="643"/>
      <c r="L406" s="643"/>
      <c r="M406" s="643"/>
      <c r="N406" s="643"/>
      <c r="O406" s="643"/>
      <c r="P406" s="643">
        <f>IF(Duombaze!G406="",0,INDEX(DU!I:I,MATCH(Duombaze!G406,DU!A:A,0),1))+IF(Duombaze!H406="",0,INDEX(DU!I:I,MATCH(Duombaze!H406,DU!A:A,0),1))+IF(Duombaze!I406="",0,INDEX(DU!I:I,MATCH(Duombaze!I406,DU!A:A,0),1))+IF(Duombaze!J406="",0,INDEX(DU!I:I,MATCH(Duombaze!J406,DU!A:A,0),1))+IF(Duombaze!K406="",0,INDEX(DU!I:I,MATCH(Duombaze!K406,DU!A:A,0),1))+IF(Duombaze!L406="",0,INDEX(DU!I:I,MATCH(Duombaze!L406,DU!A:A,0),1))+IF(Duombaze!M406="",0,INDEX(DU!I:I,MATCH(Duombaze!M406,DU!A:A,0),1))+IF(Duombaze!N406="",0,INDEX(DU!I:I,MATCH(Duombaze!N406,DU!A:A,0),1))+IF(Duombaze!O406="",0,INDEX(DU!I:I,MATCH(Duombaze!O406,DU!A:A,0),1))</f>
        <v>0</v>
      </c>
      <c r="Q406" s="640">
        <f>IF(Duombaze!G406="",0,INDEX(DU!K:K,MATCH(Duombaze!G406,DU!A:A,0),1))+IF(Duombaze!H406="",0,INDEX(DU!K:K,MATCH(Duombaze!H406,DU!A:A,0),1))+IF(Duombaze!I406="",0,INDEX(DU!K:K,MATCH(Duombaze!I406,DU!A:A,0),1))+IF(Duombaze!J406="",0,INDEX(DU!K:K,MATCH(Duombaze!J406,DU!A:A,0),1))+IF(Duombaze!K406="",0,INDEX(DU!K:K,MATCH(Duombaze!K406,DU!A:A,0),1))+IF(Duombaze!L406="",0,INDEX(DU!K:K,MATCH(Duombaze!L406,DU!A:A,0),1))+IF(Duombaze!M406="",0,INDEX(DU!K:K,MATCH(Duombaze!M406,DU!A:A,0),1))+IF(Duombaze!N406="",0,INDEX(DU!K:K,MATCH(Duombaze!N406,DU!A:A,0),1))+IF(Duombaze!O406="",0,INDEX(DU!K:K,MATCH(Duombaze!O406,DU!A:A,0),1))</f>
        <v>0</v>
      </c>
      <c r="R406" s="6"/>
      <c r="S406" s="48"/>
      <c r="T406" s="883"/>
      <c r="U406" s="4">
        <f>IF(Duombaze!T406="",0,INDEX(DU!I:I,MATCH(Duombaze!T406,DU!A:A,0),1))</f>
        <v>0</v>
      </c>
      <c r="V406" s="4">
        <f>IF(Duombaze!T406="",0,INDEX(DU!K:K,MATCH(Duombaze!T406,DU!A:A,0),1))</f>
        <v>0</v>
      </c>
      <c r="W406" s="6"/>
      <c r="X406" s="6"/>
      <c r="Y406" s="858"/>
      <c r="Z406" s="49"/>
      <c r="AA406" s="4" t="str">
        <f t="shared" si="196"/>
        <v/>
      </c>
      <c r="AB406" s="4"/>
      <c r="AC406" s="4">
        <f>IF(Duombaze!AB406="",0,INDEX(DU!I:I,MATCH(Duombaze!AB406,DU!A:A,0),1))</f>
        <v>0</v>
      </c>
      <c r="AD406" s="2">
        <f>IF(Duombaze!AB406="",0,INDEX(DU!K:K,MATCH(Duombaze!AB406,DU!A:A,0),1))</f>
        <v>0</v>
      </c>
      <c r="AE406" s="4"/>
      <c r="AF406" s="4"/>
      <c r="AG406" s="6"/>
      <c r="AH406" s="4" t="str">
        <f t="shared" si="166"/>
        <v/>
      </c>
      <c r="AI406" s="6"/>
      <c r="AJ406" s="643"/>
      <c r="AK406" s="643"/>
      <c r="AL406" s="643"/>
      <c r="AM406" s="643">
        <f>IF(Duombaze!AJ406="",0,INDEX(DU!I:I,MATCH(Duombaze!AJ406,DU!A:A,0),1))+IF(Duombaze!AK406="",0,INDEX(DU!I:I,MATCH(Duombaze!AK406,DU!A:A,0),1))+IF(Duombaze!AL406="",0,INDEX(DU!I:I,MATCH(Duombaze!AL406,DU!A:A,0),1))</f>
        <v>0</v>
      </c>
      <c r="AN406" s="643">
        <f>IF(Duombaze!AJ406="",0,INDEX(DU!K:K,MATCH(Duombaze!AJ406,DU!A:A,0),1))+IF(Duombaze!AK406="",0,INDEX(DU!K:K,MATCH(Duombaze!AK406,DU!A:A,0),1))+IF(Duombaze!AL406="",0,INDEX(DU!K:K,MATCH(Duombaze!AL406,DU!A:A,0),1))</f>
        <v>0</v>
      </c>
      <c r="AO406" s="6"/>
      <c r="AP406" s="6"/>
      <c r="AQ406" s="6" t="s">
        <v>495</v>
      </c>
      <c r="AR406" s="4" t="str">
        <f t="shared" si="170"/>
        <v>3 SPP8 Pagrindo hidraulines jungtys + Hidrauliniai valdymo išvadai</v>
      </c>
      <c r="AS406" s="6" t="s">
        <v>529</v>
      </c>
      <c r="AT406" s="643" t="s">
        <v>528</v>
      </c>
      <c r="AU406" s="643" t="s">
        <v>3232</v>
      </c>
      <c r="AV406" s="643" t="s">
        <v>2988</v>
      </c>
      <c r="AW406" s="643"/>
      <c r="AX406" s="643"/>
      <c r="AY406" s="643"/>
      <c r="AZ406" s="643"/>
      <c r="BA406" s="643"/>
      <c r="BB406" s="643"/>
      <c r="BC406" s="643">
        <f>IF(Duombaze!AT406="",0,INDEX(DU!I:I,MATCH(Duombaze!AT406,DU!A:A,0),1))+IF(Duombaze!AU406="",0,INDEX(DU!I:I,MATCH(Duombaze!AU406,DU!A:A,0),1))+IF(Duombaze!AV406="",0,INDEX(DU!I:I,MATCH(Duombaze!AV406,DU!A:A,0),1))+IF(Duombaze!AW406="",0,INDEX(DU!I:I,MATCH(Duombaze!AW406,DU!A:A,0),1))+IF(Duombaze!AX406="",0,INDEX(DU!I:I,MATCH(Duombaze!AX406,DU!A:A,0),1))+IF(Duombaze!AY406="",0,INDEX(DU!I:I,MATCH(Duombaze!AY406,DU!A:A,0),1))+IF(Duombaze!AZ406="",0,INDEX(DU!I:I,MATCH(Duombaze!AZ406,DU!A:A,0),1))+IF(Duombaze!BA406="",0,INDEX(DU!I:I,MATCH(Duombaze!BA406,DU!A:A,0),1))+IF(Duombaze!BB406="",0,INDEX(DU!I:I,MATCH(Duombaze!BB406,DU!A:A,0),1))</f>
        <v>76.773399999999995</v>
      </c>
      <c r="BD406" s="640">
        <f>IF(Duombaze!AT406="",0,INDEX(DU!K:K,MATCH(Duombaze!AT406,DU!A:A,0),1))+IF(Duombaze!AU406="",0,INDEX(DU!K:K,MATCH(Duombaze!AU406,DU!A:A,0),1))+IF(Duombaze!AV406="",0,INDEX(DU!K:K,MATCH(Duombaze!AV406,DU!A:A,0),1))+IF(Duombaze!AW406="",0,INDEX(DU!K:K,MATCH(Duombaze!AW406,DU!A:A,0),1))+IF(Duombaze!AX406="",0,INDEX(DU!K:K,MATCH(Duombaze!AX406,DU!A:A,0),1))+IF(Duombaze!AY406="",0,INDEX(DU!K:K,MATCH(Duombaze!AY406,DU!A:A,0),1))+IF(Duombaze!AZ406="",0,INDEX(DU!K:K,MATCH(Duombaze!AZ406,DU!A:A,0),1))+IF(Duombaze!BA406="",0,INDEX(DU!K:K,MATCH(Duombaze!BA406,DU!A:A,0),1))+IF(Duombaze!BB406="",0,INDEX(DU!K:K,MATCH(Duombaze!BB406,DU!A:A,0),1))</f>
        <v>8.69</v>
      </c>
      <c r="BE406" s="6"/>
      <c r="BF406" s="6"/>
      <c r="BG406" s="719" t="s">
        <v>2687</v>
      </c>
      <c r="BH406" s="4" t="str">
        <f t="shared" si="192"/>
        <v>3 SPP8 Hidrauliniai stabdžiai (tikrinti ar tinka)</v>
      </c>
      <c r="BI406" s="33" t="s">
        <v>159</v>
      </c>
      <c r="BJ406" s="643" t="s">
        <v>3231</v>
      </c>
      <c r="BK406" s="643" t="s">
        <v>3018</v>
      </c>
      <c r="BL406" s="643"/>
      <c r="BM406" s="643">
        <f>IF(Duombaze!BJ406="",0,INDEX(DU!I:I,MATCH(Duombaze!BJ406,DU!A:A,0),1))+IF(Duombaze!BK406="",0,INDEX(DU!I:I,MATCH(Duombaze!BK406,DU!A:A,0),1))+IF(Duombaze!BL406="",0,INDEX(DU!I:I,MATCH(Duombaze!BL406,DU!A:A,0),1))</f>
        <v>48.748139999999999</v>
      </c>
      <c r="BN406" s="640">
        <f>IF(Duombaze!BJ406="",0,INDEX(DU!K:K,MATCH(Duombaze!BJ406,DU!A:A,0),1))+IF(Duombaze!BK406="",0,INDEX(DU!K:K,MATCH(Duombaze!BK406,DU!A:A,0),1))+IF(Duombaze!BL406="",0,INDEX(DU!K:K,MATCH(Duombaze!BL406,DU!A:A,0),1))</f>
        <v>23.18</v>
      </c>
      <c r="BO406" s="6"/>
      <c r="BP406" s="6"/>
      <c r="BQ406" s="6" t="str">
        <f>BQ395</f>
        <v>Stabdžių išvadai dviejų kontūrų</v>
      </c>
      <c r="BR406" s="6" t="str">
        <f t="shared" si="183"/>
        <v>3 SPP8 Stabdžių išvadai dviejų kontūrų</v>
      </c>
      <c r="BS406" s="6" t="str">
        <f>BS395</f>
        <v>ZP10ASI2K00000 + ZP10ASI2KPJ000</v>
      </c>
      <c r="BT406" s="6" t="s">
        <v>3040</v>
      </c>
      <c r="BU406" s="6" t="s">
        <v>3041</v>
      </c>
      <c r="BV406" s="6"/>
      <c r="BW406" s="6">
        <f>IF(Duombaze!BT406="",0,INDEX(DU!I:I,MATCH(Duombaze!BT406,DU!A:A,0),1))+IF(Duombaze!BU406="",0,INDEX(DU!I:I,MATCH(Duombaze!BU406,DU!A:A,0),1))+IF(Duombaze!BV406="",0,INDEX(DU!I:I,MATCH(Duombaze!BV406,DU!A:A,0),1))</f>
        <v>34.4914383366688</v>
      </c>
      <c r="BX406" s="6">
        <f>IF(Duombaze!BT406="",0,INDEX(DU!K:K,MATCH(Duombaze!BT406,DU!A:A,0),1))+IF(Duombaze!BU406="",0,INDEX(DU!K:K,MATCH(Duombaze!BU406,DU!A:A,0),1))+IF(Duombaze!BV406="",0,INDEX(DU!K:K,MATCH(Duombaze!BV406,DU!A:A,0),1))</f>
        <v>11.59</v>
      </c>
      <c r="BY406" s="179"/>
      <c r="BZ406" s="179"/>
      <c r="CA406" s="6"/>
      <c r="CB406" s="6" t="str">
        <f t="shared" si="189"/>
        <v/>
      </c>
      <c r="CC406" s="6"/>
      <c r="CD406" s="6">
        <f>IF(Duombaze!CC406="",0,INDEX(DU!I:I,MATCH(Duombaze!CC406,DU!A:A,0),1))</f>
        <v>0</v>
      </c>
      <c r="CE406" s="4">
        <f>IF(Duombaze!CC406="",0,INDEX(DU!K:K,MATCH(Duombaze!CC406,DU!A:A,0),1))</f>
        <v>0</v>
      </c>
      <c r="CF406" s="6"/>
      <c r="CG406" s="6"/>
      <c r="CH406" s="4"/>
      <c r="CI406" s="4"/>
      <c r="CJ406" s="4"/>
      <c r="CK406" s="4">
        <f>IF(Duombaze!CJ406="",0,INDEX(DU!I:I,MATCH(Duombaze!CJ406,DU!A:A,0),1))</f>
        <v>0</v>
      </c>
      <c r="CL406" s="4">
        <f>IF(Duombaze!CJ406="",0,INDEX(DU!K:K,MATCH(Duombaze!CJ406,DU!A:A,0),1))</f>
        <v>0</v>
      </c>
      <c r="CM406" s="4"/>
      <c r="CN406" s="4"/>
      <c r="CO406" s="2" t="s">
        <v>1495</v>
      </c>
      <c r="CP406" s="4" t="str">
        <f t="shared" si="173"/>
        <v xml:space="preserve">3 SPP8 Rankinis + Ratų atsparos </v>
      </c>
      <c r="CQ406" s="6" t="s">
        <v>1957</v>
      </c>
      <c r="CR406" s="643" t="s">
        <v>1956</v>
      </c>
      <c r="CS406" s="643" t="s">
        <v>1494</v>
      </c>
      <c r="CT406" s="643">
        <f>IF(Duombaze!CR406="",0,INDEX(DU!I:I,MATCH(Duombaze!CR406,DU!A:A,0),1))+IF(Duombaze!CS406="",0,INDEX(DU!I:I,MATCH(Duombaze!CS406,DU!A:A,0),1))</f>
        <v>50.494114609274803</v>
      </c>
      <c r="CU406" s="6">
        <f>IF(Duombaze!CR406="",0,INDEX(DU!K:K,MATCH(Duombaze!CR406,DU!A:A,0),1))+IF(Duombaze!CS406="",0,INDEX(DU!K:K,MATCH(Duombaze!CS406,DU!A:A,0),1))</f>
        <v>27.52</v>
      </c>
      <c r="CV406" s="6"/>
      <c r="CW406" s="6"/>
      <c r="CX406" s="6"/>
      <c r="CY406" s="4" t="str">
        <f t="shared" si="193"/>
        <v/>
      </c>
      <c r="CZ406" s="6"/>
      <c r="DA406" s="674"/>
      <c r="DB406" s="674"/>
      <c r="DC406" s="674">
        <f>IF(Duombaze!DA406="",0,INDEX(DU!I:I,MATCH(Duombaze!DA406,DU!A:A,0),1))+IF(Duombaze!DB406="",0,INDEX(DU!I:I,MATCH(Duombaze!DB406,DU!A:A,0),1))</f>
        <v>0</v>
      </c>
      <c r="DD406" s="6">
        <f>IF(Duombaze!DA406="",0,INDEX(DU!K:K,MATCH(Duombaze!DA406,DU!A:A,0),1))+IF(Duombaze!DB406="",0,INDEX(DU!K:K,MATCH(Duombaze!DB406,DU!A:A,0),1))</f>
        <v>0</v>
      </c>
      <c r="DE406" s="6"/>
      <c r="DF406" s="6"/>
      <c r="DG406" s="6"/>
      <c r="DH406" s="6" t="str">
        <f t="shared" si="174"/>
        <v/>
      </c>
      <c r="DI406" s="6"/>
      <c r="DJ406" s="674"/>
      <c r="DK406" s="679"/>
      <c r="DL406" s="679">
        <f>IF(Duombaze!DJ406="",0,INDEX(DU!I:I,MATCH(Duombaze!DJ406,DU!A:A,0),1))+IF(Duombaze!DK406="",0,INDEX(DU!I:I,MATCH(Duombaze!DK406,DU!A:A,0),1))</f>
        <v>0</v>
      </c>
      <c r="DM406" s="6">
        <f>IF(Duombaze!DJ406="",0,INDEX(DU!K:K,MATCH(Duombaze!DJ406,DU!A:A,0),1))+IF(Duombaze!DK406="",0,INDEX(DU!K:K,MATCH(Duombaze!DK406,DU!A:A,0),1))</f>
        <v>0</v>
      </c>
      <c r="DN406" s="48"/>
      <c r="DO406" s="48"/>
      <c r="DP406" s="48"/>
      <c r="DQ406" s="4" t="str">
        <f t="shared" si="175"/>
        <v/>
      </c>
      <c r="DR406" s="66"/>
      <c r="DS406" s="694"/>
      <c r="DT406" s="694"/>
      <c r="DU406" s="694"/>
      <c r="DV406" s="694"/>
      <c r="DW406" s="694">
        <f>IF(Duombaze!DS406="",0,INDEX(DU!I:I,MATCH(Duombaze!DS406,DU!A:A,0),1))+IF(Duombaze!DT406="",0,INDEX(DU!I:I,MATCH(Duombaze!DT406,DU!A:A,0),1))+IF(Duombaze!DU406="",0,INDEX(DU!I:I,MATCH(Duombaze!DU406,DU!A:A,0),1))+IF(Duombaze!DV406="",0,INDEX(DU!I:I,MATCH(Duombaze!DV406,DU!A:A,0),1))</f>
        <v>0</v>
      </c>
      <c r="DX406" s="640">
        <f>IF(Duombaze!DS406="",0,INDEX(DU!K:K,MATCH(Duombaze!DS406,DU!A:A,0),1))+IF(Duombaze!DT406="",0,INDEX(DU!K:K,MATCH(Duombaze!DT406,DU!A:A,0),1))+IF(Duombaze!DU406="",0,INDEX(DU!K:K,MATCH(Duombaze!DU406,DU!A:A,0),1))+IF(Duombaze!DV406="",0,INDEX(DU!K:KH,MATCH(Duombaze!DV406,DU!A:A,0),1))</f>
        <v>0</v>
      </c>
      <c r="DY406" s="66"/>
      <c r="DZ406" s="66"/>
      <c r="EA406" s="6" t="str">
        <f>EA442</f>
        <v>Automatinis sukabintuvas Rockinger</v>
      </c>
      <c r="EB406" s="6" t="str">
        <f t="shared" si="194"/>
        <v>3 SPP8 Automatinis sukabintuvas Rockinger</v>
      </c>
      <c r="EC406" s="6" t="str">
        <f>EC442</f>
        <v>ZP30AASR000000</v>
      </c>
      <c r="ED406" s="6">
        <f>IF(Duombaze!EC406="",0,INDEX(DU!I:I,MATCH(Duombaze!EC406,DU!A:A,0),1))</f>
        <v>297.66744999999997</v>
      </c>
      <c r="EE406" s="640">
        <f>IF(Duombaze!EC406="",0,INDEX(DU!K:K,MATCH(Duombaze!EC406,DU!A:A,0),1))</f>
        <v>33.61</v>
      </c>
      <c r="EF406" s="6"/>
      <c r="EG406" s="6"/>
      <c r="EH406" s="6"/>
      <c r="EI406" s="4" t="str">
        <f t="shared" si="188"/>
        <v/>
      </c>
      <c r="EJ406" s="6"/>
      <c r="EK406" s="674"/>
      <c r="EL406" s="674"/>
      <c r="EM406" s="674"/>
      <c r="EN406" s="674">
        <f>IF(Duombaze!EK406="",0,INDEX(DU!I:I,MATCH(Duombaze!EK406,DU!A:A,0),1))+IF(Duombaze!EL406="",0,INDEX(DU!I:I,MATCH(Duombaze!EL406,DU!A:A,0),1))+IF(Duombaze!EM406="",0,INDEX(DU!I:I,MATCH(Duombaze!EM406,DU!A:A,0),1))</f>
        <v>0</v>
      </c>
      <c r="EO406" s="6">
        <f>IF(Duombaze!EK406="",0,INDEX(DU!K:K,MATCH(Duombaze!EK406,DU!A:A,0),1))+IF(Duombaze!EL406="",0,INDEX(DU!K:K,MATCH(Duombaze!EL406,DU!A:A,0),1))+IF(Duombaze!EM406="",0,INDEX(DU!K:K,MATCH(Duombaze!EM406,DU!A:A,0),1))</f>
        <v>0</v>
      </c>
      <c r="EP406" s="6"/>
      <c r="EQ406" s="6"/>
      <c r="ER406" s="7" t="s">
        <v>1778</v>
      </c>
      <c r="ES406" s="4" t="str">
        <f t="shared" si="195"/>
        <v>3 SPP8 Ratai pristatomi klientui</v>
      </c>
      <c r="ET406" s="4"/>
      <c r="EU406" s="4"/>
      <c r="EV406" s="4"/>
      <c r="EW406" s="68" t="s">
        <v>543</v>
      </c>
      <c r="EX406" s="2" t="str">
        <f t="shared" si="184"/>
        <v>3 SPP8 Purvasaugiu komplektas visiems ratams 1/4</v>
      </c>
      <c r="EY406" s="2" t="s">
        <v>544</v>
      </c>
      <c r="EZ406" s="674" t="s">
        <v>544</v>
      </c>
      <c r="FA406" s="674"/>
      <c r="FB406" s="674">
        <f>IF(Duombaze!EZ406="",0,INDEX(DU!I:I,MATCH(Duombaze!EZ406,DU!A:A,0),1))+IF(Duombaze!FA406="",0,INDEX(DU!I:I,MATCH(Duombaze!FA406,DU!A:A,0),1))</f>
        <v>87.4134172167755</v>
      </c>
      <c r="FC406" s="6">
        <f>IF(Duombaze!EZ406="",0,INDEX(DU!K:K,MATCH(Duombaze!EZ406,DU!A:A,0),1))+IF(Duombaze!FA406="",0,INDEX(DU!K:K,MATCH(Duombaze!FA406,DU!A:A,0),1))</f>
        <v>7.2433333333333296</v>
      </c>
      <c r="FD406" s="2"/>
      <c r="FE406" s="2" t="s">
        <v>2177</v>
      </c>
      <c r="FF406" s="6"/>
      <c r="FG406" s="6"/>
      <c r="FH406" s="179"/>
      <c r="FI406" s="179"/>
      <c r="FJ406" s="179"/>
      <c r="FK406" s="66"/>
      <c r="FL406" s="14"/>
      <c r="FM406" s="673"/>
      <c r="FN406" s="673"/>
      <c r="FO406" s="673"/>
      <c r="FP406" s="673"/>
      <c r="FQ406" s="673">
        <f>IF(Duombaze!FM406="",0,INDEX(DU!I:I,MATCH(Duombaze!FM406,DU!A:A,0),1))+IF(Duombaze!FN406="",0,INDEX(DU!I:I,MATCH(Duombaze!FN406,DU!A:A,0),1))+IF(Duombaze!FO406="",0,INDEX(DU!I:I,MATCH(Duombaze!FO406,DU!A:A,0),1))+IF(Duombaze!FP406="",0,INDEX(DU!I:I,MATCH(Duombaze!FP406,DU!A:A,0),1))</f>
        <v>0</v>
      </c>
      <c r="FR406" s="671">
        <f>IF(Duombaze!FM406="",0,INDEX(DU!K:K,MATCH(Duombaze!FM406,DU!A:A,0),1))+IF(Duombaze!FN406="",0,INDEX(DU!K:K,MATCH(Duombaze!FN406,DU!A:A,0),1))+IF(Duombaze!FO406="",0,INDEX(DU!K:K,MATCH(Duombaze!FO406,DU!A:A,0),1))+IF(Duombaze!FP406="",0,INDEX(DU!K:K,MATCH(Duombaze!FP406,DU!A:A,0),1))</f>
        <v>0</v>
      </c>
      <c r="FT406" s="101" t="s">
        <v>633</v>
      </c>
      <c r="FU406" s="101" t="s">
        <v>39</v>
      </c>
      <c r="FW406" s="6" t="s">
        <v>148</v>
      </c>
      <c r="FX406" s="4" t="str">
        <f>IF(FW406&lt;&gt;"",A406&amp;" "&amp;C406&amp;" "&amp;FW406,"")</f>
        <v>3 SPP8 Pneumatiniai stabdžiai Wabco su mech. LSV ir 0,4 sek. vožt.</v>
      </c>
      <c r="FY406" s="49" t="str">
        <f>FY395</f>
        <v>Pneumatiniai stabdžiai dviejų kontūrų su mechaniniu LSV</v>
      </c>
      <c r="FZ406" s="4" t="e">
        <f>IF(FY406&lt;&gt;"",#REF!&amp;" "&amp;#REF!&amp;" "&amp;FY406,"")</f>
        <v>#REF!</v>
      </c>
      <c r="GA406" s="6" t="str">
        <f>GA395</f>
        <v>ZP10APS2KM0000 + ZP10APS2KPJ000</v>
      </c>
    </row>
    <row r="407" spans="1:184" s="7" customFormat="1" ht="23.45" customHeight="1" x14ac:dyDescent="0.25">
      <c r="A407" s="42">
        <v>4</v>
      </c>
      <c r="B407" s="42" t="s">
        <v>793</v>
      </c>
      <c r="C407" s="12" t="s">
        <v>33</v>
      </c>
      <c r="D407" s="6"/>
      <c r="E407" s="4" t="str">
        <f t="shared" si="190"/>
        <v/>
      </c>
      <c r="F407" s="6"/>
      <c r="G407" s="643"/>
      <c r="H407" s="643"/>
      <c r="I407" s="643"/>
      <c r="J407" s="643"/>
      <c r="K407" s="643"/>
      <c r="L407" s="643"/>
      <c r="M407" s="643"/>
      <c r="N407" s="643"/>
      <c r="O407" s="643"/>
      <c r="P407" s="643">
        <f>IF(Duombaze!G407="",0,INDEX(DU!I:I,MATCH(Duombaze!G407,DU!A:A,0),1))+IF(Duombaze!H407="",0,INDEX(DU!I:I,MATCH(Duombaze!H407,DU!A:A,0),1))+IF(Duombaze!I407="",0,INDEX(DU!I:I,MATCH(Duombaze!I407,DU!A:A,0),1))+IF(Duombaze!J407="",0,INDEX(DU!I:I,MATCH(Duombaze!J407,DU!A:A,0),1))+IF(Duombaze!K407="",0,INDEX(DU!I:I,MATCH(Duombaze!K407,DU!A:A,0),1))+IF(Duombaze!L407="",0,INDEX(DU!I:I,MATCH(Duombaze!L407,DU!A:A,0),1))+IF(Duombaze!M407="",0,INDEX(DU!I:I,MATCH(Duombaze!M407,DU!A:A,0),1))+IF(Duombaze!N407="",0,INDEX(DU!I:I,MATCH(Duombaze!N407,DU!A:A,0),1))+IF(Duombaze!O407="",0,INDEX(DU!I:I,MATCH(Duombaze!O407,DU!A:A,0),1))</f>
        <v>0</v>
      </c>
      <c r="Q407" s="640">
        <f>IF(Duombaze!G407="",0,INDEX(DU!K:K,MATCH(Duombaze!G407,DU!A:A,0),1))+IF(Duombaze!H407="",0,INDEX(DU!K:K,MATCH(Duombaze!H407,DU!A:A,0),1))+IF(Duombaze!I407="",0,INDEX(DU!K:K,MATCH(Duombaze!I407,DU!A:A,0),1))+IF(Duombaze!J407="",0,INDEX(DU!K:K,MATCH(Duombaze!J407,DU!A:A,0),1))+IF(Duombaze!K407="",0,INDEX(DU!K:K,MATCH(Duombaze!K407,DU!A:A,0),1))+IF(Duombaze!L407="",0,INDEX(DU!K:K,MATCH(Duombaze!L407,DU!A:A,0),1))+IF(Duombaze!M407="",0,INDEX(DU!K:K,MATCH(Duombaze!M407,DU!A:A,0),1))+IF(Duombaze!N407="",0,INDEX(DU!K:K,MATCH(Duombaze!N407,DU!A:A,0),1))+IF(Duombaze!O407="",0,INDEX(DU!K:K,MATCH(Duombaze!O407,DU!A:A,0),1))</f>
        <v>0</v>
      </c>
      <c r="R407" s="6"/>
      <c r="S407" s="48"/>
      <c r="T407" s="883"/>
      <c r="U407" s="4">
        <f>IF(Duombaze!T407="",0,INDEX(DU!I:I,MATCH(Duombaze!T407,DU!A:A,0),1))</f>
        <v>0</v>
      </c>
      <c r="V407" s="4">
        <f>IF(Duombaze!T407="",0,INDEX(DU!K:K,MATCH(Duombaze!T407,DU!A:A,0),1))</f>
        <v>0</v>
      </c>
      <c r="W407" s="6"/>
      <c r="X407" s="6"/>
      <c r="Y407" s="858"/>
      <c r="Z407" s="49"/>
      <c r="AA407" s="4" t="str">
        <f t="shared" si="196"/>
        <v/>
      </c>
      <c r="AB407" s="4"/>
      <c r="AC407" s="4">
        <f>IF(Duombaze!AB407="",0,INDEX(DU!I:I,MATCH(Duombaze!AB407,DU!A:A,0),1))</f>
        <v>0</v>
      </c>
      <c r="AD407" s="2">
        <f>IF(Duombaze!AB407="",0,INDEX(DU!K:K,MATCH(Duombaze!AB407,DU!A:A,0),1))</f>
        <v>0</v>
      </c>
      <c r="AE407" s="4"/>
      <c r="AF407" s="4"/>
      <c r="AG407" s="6"/>
      <c r="AH407" s="4" t="str">
        <f t="shared" si="166"/>
        <v/>
      </c>
      <c r="AI407" s="6"/>
      <c r="AJ407" s="643"/>
      <c r="AK407" s="643"/>
      <c r="AL407" s="643"/>
      <c r="AM407" s="643">
        <f>IF(Duombaze!AJ407="",0,INDEX(DU!I:I,MATCH(Duombaze!AJ407,DU!A:A,0),1))+IF(Duombaze!AK407="",0,INDEX(DU!I:I,MATCH(Duombaze!AK407,DU!A:A,0),1))+IF(Duombaze!AL407="",0,INDEX(DU!I:I,MATCH(Duombaze!AL407,DU!A:A,0),1))</f>
        <v>0</v>
      </c>
      <c r="AN407" s="643">
        <f>IF(Duombaze!AJ407="",0,INDEX(DU!K:K,MATCH(Duombaze!AJ407,DU!A:A,0),1))+IF(Duombaze!AK407="",0,INDEX(DU!K:K,MATCH(Duombaze!AK407,DU!A:A,0),1))+IF(Duombaze!AL407="",0,INDEX(DU!K:K,MATCH(Duombaze!AL407,DU!A:A,0),1))</f>
        <v>0</v>
      </c>
      <c r="AO407" s="6"/>
      <c r="AP407" s="6"/>
      <c r="AQ407" s="6" t="s">
        <v>495</v>
      </c>
      <c r="AR407" s="4" t="str">
        <f t="shared" si="170"/>
        <v>4 SPP8 Pagrindo hidraulines jungtys + Hidrauliniai valdymo išvadai</v>
      </c>
      <c r="AS407" s="6" t="s">
        <v>529</v>
      </c>
      <c r="AT407" s="643" t="s">
        <v>528</v>
      </c>
      <c r="AU407" s="643" t="s">
        <v>3232</v>
      </c>
      <c r="AV407" s="643" t="s">
        <v>2988</v>
      </c>
      <c r="AW407" s="643"/>
      <c r="AX407" s="643"/>
      <c r="AY407" s="643"/>
      <c r="AZ407" s="643"/>
      <c r="BA407" s="643"/>
      <c r="BB407" s="643"/>
      <c r="BC407" s="643">
        <f>IF(Duombaze!AT407="",0,INDEX(DU!I:I,MATCH(Duombaze!AT407,DU!A:A,0),1))+IF(Duombaze!AU407="",0,INDEX(DU!I:I,MATCH(Duombaze!AU407,DU!A:A,0),1))+IF(Duombaze!AV407="",0,INDEX(DU!I:I,MATCH(Duombaze!AV407,DU!A:A,0),1))+IF(Duombaze!AW407="",0,INDEX(DU!I:I,MATCH(Duombaze!AW407,DU!A:A,0),1))+IF(Duombaze!AX407="",0,INDEX(DU!I:I,MATCH(Duombaze!AX407,DU!A:A,0),1))+IF(Duombaze!AY407="",0,INDEX(DU!I:I,MATCH(Duombaze!AY407,DU!A:A,0),1))+IF(Duombaze!AZ407="",0,INDEX(DU!I:I,MATCH(Duombaze!AZ407,DU!A:A,0),1))+IF(Duombaze!BA407="",0,INDEX(DU!I:I,MATCH(Duombaze!BA407,DU!A:A,0),1))+IF(Duombaze!BB407="",0,INDEX(DU!I:I,MATCH(Duombaze!BB407,DU!A:A,0),1))</f>
        <v>76.773399999999995</v>
      </c>
      <c r="BD407" s="640">
        <f>IF(Duombaze!AT407="",0,INDEX(DU!K:K,MATCH(Duombaze!AT407,DU!A:A,0),1))+IF(Duombaze!AU407="",0,INDEX(DU!K:K,MATCH(Duombaze!AU407,DU!A:A,0),1))+IF(Duombaze!AV407="",0,INDEX(DU!K:K,MATCH(Duombaze!AV407,DU!A:A,0),1))+IF(Duombaze!AW407="",0,INDEX(DU!K:K,MATCH(Duombaze!AW407,DU!A:A,0),1))+IF(Duombaze!AX407="",0,INDEX(DU!K:K,MATCH(Duombaze!AX407,DU!A:A,0),1))+IF(Duombaze!AY407="",0,INDEX(DU!K:K,MATCH(Duombaze!AY407,DU!A:A,0),1))+IF(Duombaze!AZ407="",0,INDEX(DU!K:K,MATCH(Duombaze!AZ407,DU!A:A,0),1))+IF(Duombaze!BA407="",0,INDEX(DU!K:K,MATCH(Duombaze!BA407,DU!A:A,0),1))+IF(Duombaze!BB407="",0,INDEX(DU!K:K,MATCH(Duombaze!BB407,DU!A:A,0),1))</f>
        <v>8.69</v>
      </c>
      <c r="BE407" s="6"/>
      <c r="BF407" s="6"/>
      <c r="BG407" s="718"/>
      <c r="BH407" s="4"/>
      <c r="BI407" s="6"/>
      <c r="BJ407" s="643"/>
      <c r="BK407" s="643"/>
      <c r="BL407" s="643"/>
      <c r="BM407" s="643">
        <f>IF(Duombaze!BJ407="",0,INDEX(DU!I:I,MATCH(Duombaze!BJ407,DU!A:A,0),1))+IF(Duombaze!BK407="",0,INDEX(DU!I:I,MATCH(Duombaze!BK407,DU!A:A,0),1))+IF(Duombaze!BL407="",0,INDEX(DU!I:I,MATCH(Duombaze!BL407,DU!A:A,0),1))</f>
        <v>0</v>
      </c>
      <c r="BN407" s="640">
        <f>IF(Duombaze!BJ407="",0,INDEX(DU!K:K,MATCH(Duombaze!BJ407,DU!A:A,0),1))+IF(Duombaze!BK407="",0,INDEX(DU!K:K,MATCH(Duombaze!BK407,DU!A:A,0),1))+IF(Duombaze!BL407="",0,INDEX(DU!K:K,MATCH(Duombaze!BL407,DU!A:A,0),1))</f>
        <v>0</v>
      </c>
      <c r="BO407" s="6"/>
      <c r="BP407" s="6"/>
      <c r="BQ407" s="6" t="str">
        <f>BQ396</f>
        <v>Stabdžių išvadai dviejų kontūrų</v>
      </c>
      <c r="BR407" s="6" t="str">
        <f t="shared" ref="BR407:BR431" si="197">IF(BQ407&lt;&gt;"",A407&amp;" "&amp;C407&amp;" "&amp;BQ407,"")</f>
        <v>4 SPP8 Stabdžių išvadai dviejų kontūrų</v>
      </c>
      <c r="BS407" s="6" t="str">
        <f>BS396</f>
        <v>ZP10ASI2K00000 + ZP10ASI2KPJ000</v>
      </c>
      <c r="BT407" s="6" t="s">
        <v>3040</v>
      </c>
      <c r="BU407" s="6" t="s">
        <v>3041</v>
      </c>
      <c r="BV407" s="6"/>
      <c r="BW407" s="6">
        <f>IF(Duombaze!BT407="",0,INDEX(DU!I:I,MATCH(Duombaze!BT407,DU!A:A,0),1))+IF(Duombaze!BU407="",0,INDEX(DU!I:I,MATCH(Duombaze!BU407,DU!A:A,0),1))+IF(Duombaze!BV407="",0,INDEX(DU!I:I,MATCH(Duombaze!BV407,DU!A:A,0),1))</f>
        <v>34.4914383366688</v>
      </c>
      <c r="BX407" s="6">
        <f>IF(Duombaze!BT407="",0,INDEX(DU!K:K,MATCH(Duombaze!BT407,DU!A:A,0),1))+IF(Duombaze!BU407="",0,INDEX(DU!K:K,MATCH(Duombaze!BU407,DU!A:A,0),1))+IF(Duombaze!BV407="",0,INDEX(DU!K:K,MATCH(Duombaze!BV407,DU!A:A,0),1))</f>
        <v>11.59</v>
      </c>
      <c r="BY407" s="179"/>
      <c r="BZ407" s="179"/>
      <c r="CA407" s="6"/>
      <c r="CB407" s="6" t="str">
        <f t="shared" si="189"/>
        <v/>
      </c>
      <c r="CC407" s="6"/>
      <c r="CD407" s="6">
        <f>IF(Duombaze!CC407="",0,INDEX(DU!I:I,MATCH(Duombaze!CC407,DU!A:A,0),1))</f>
        <v>0</v>
      </c>
      <c r="CE407" s="4">
        <f>IF(Duombaze!CC407="",0,INDEX(DU!K:K,MATCH(Duombaze!CC407,DU!A:A,0),1))</f>
        <v>0</v>
      </c>
      <c r="CF407" s="6"/>
      <c r="CG407" s="6"/>
      <c r="CH407" s="4"/>
      <c r="CI407" s="4"/>
      <c r="CJ407" s="4"/>
      <c r="CK407" s="4">
        <f>IF(Duombaze!CJ407="",0,INDEX(DU!I:I,MATCH(Duombaze!CJ407,DU!A:A,0),1))</f>
        <v>0</v>
      </c>
      <c r="CL407" s="4">
        <f>IF(Duombaze!CJ407="",0,INDEX(DU!K:K,MATCH(Duombaze!CJ407,DU!A:A,0),1))</f>
        <v>0</v>
      </c>
      <c r="CM407" s="4"/>
      <c r="CN407" s="4"/>
      <c r="CO407" s="6"/>
      <c r="CP407" s="4" t="str">
        <f t="shared" si="173"/>
        <v/>
      </c>
      <c r="CQ407" s="6"/>
      <c r="CR407" s="643"/>
      <c r="CS407" s="643"/>
      <c r="CT407" s="643">
        <f>IF(Duombaze!CR407="",0,INDEX(DU!I:I,MATCH(Duombaze!CR407,DU!A:A,0),1))+IF(Duombaze!CS407="",0,INDEX(DU!I:I,MATCH(Duombaze!CS407,DU!A:A,0),1))</f>
        <v>0</v>
      </c>
      <c r="CU407" s="6">
        <f>IF(Duombaze!CR407="",0,INDEX(DU!K:K,MATCH(Duombaze!CR407,DU!A:A,0),1))+IF(Duombaze!CS407="",0,INDEX(DU!K:K,MATCH(Duombaze!CS407,DU!A:A,0),1))</f>
        <v>0</v>
      </c>
      <c r="CV407" s="6"/>
      <c r="CW407" s="6"/>
      <c r="CX407" s="6"/>
      <c r="CY407" s="4" t="str">
        <f t="shared" si="193"/>
        <v/>
      </c>
      <c r="CZ407" s="6"/>
      <c r="DA407" s="674"/>
      <c r="DB407" s="674"/>
      <c r="DC407" s="674">
        <f>IF(Duombaze!DA407="",0,INDEX(DU!I:I,MATCH(Duombaze!DA407,DU!A:A,0),1))+IF(Duombaze!DB407="",0,INDEX(DU!I:I,MATCH(Duombaze!DB407,DU!A:A,0),1))</f>
        <v>0</v>
      </c>
      <c r="DD407" s="6">
        <f>IF(Duombaze!DA407="",0,INDEX(DU!K:K,MATCH(Duombaze!DA407,DU!A:A,0),1))+IF(Duombaze!DB407="",0,INDEX(DU!K:K,MATCH(Duombaze!DB407,DU!A:A,0),1))</f>
        <v>0</v>
      </c>
      <c r="DE407" s="6"/>
      <c r="DF407" s="6"/>
      <c r="DG407" s="6"/>
      <c r="DH407" s="6" t="str">
        <f t="shared" si="174"/>
        <v/>
      </c>
      <c r="DI407" s="6"/>
      <c r="DJ407" s="674"/>
      <c r="DK407" s="679"/>
      <c r="DL407" s="679">
        <f>IF(Duombaze!DJ407="",0,INDEX(DU!I:I,MATCH(Duombaze!DJ407,DU!A:A,0),1))+IF(Duombaze!DK407="",0,INDEX(DU!I:I,MATCH(Duombaze!DK407,DU!A:A,0),1))</f>
        <v>0</v>
      </c>
      <c r="DM407" s="6">
        <f>IF(Duombaze!DJ407="",0,INDEX(DU!K:K,MATCH(Duombaze!DJ407,DU!A:A,0),1))+IF(Duombaze!DK407="",0,INDEX(DU!K:K,MATCH(Duombaze!DK407,DU!A:A,0),1))</f>
        <v>0</v>
      </c>
      <c r="DN407" s="48"/>
      <c r="DO407" s="48"/>
      <c r="DP407" s="48"/>
      <c r="DQ407" s="4" t="str">
        <f t="shared" si="175"/>
        <v/>
      </c>
      <c r="DR407" s="66"/>
      <c r="DS407" s="694"/>
      <c r="DT407" s="694"/>
      <c r="DU407" s="694"/>
      <c r="DV407" s="694"/>
      <c r="DW407" s="694">
        <f>IF(Duombaze!DS407="",0,INDEX(DU!I:I,MATCH(Duombaze!DS407,DU!A:A,0),1))+IF(Duombaze!DT407="",0,INDEX(DU!I:I,MATCH(Duombaze!DT407,DU!A:A,0),1))+IF(Duombaze!DU407="",0,INDEX(DU!I:I,MATCH(Duombaze!DU407,DU!A:A,0),1))+IF(Duombaze!DV407="",0,INDEX(DU!I:I,MATCH(Duombaze!DV407,DU!A:A,0),1))</f>
        <v>0</v>
      </c>
      <c r="DX407" s="640">
        <f>IF(Duombaze!DS407="",0,INDEX(DU!K:K,MATCH(Duombaze!DS407,DU!A:A,0),1))+IF(Duombaze!DT407="",0,INDEX(DU!K:K,MATCH(Duombaze!DT407,DU!A:A,0),1))+IF(Duombaze!DU407="",0,INDEX(DU!K:K,MATCH(Duombaze!DU407,DU!A:A,0),1))+IF(Duombaze!DV407="",0,INDEX(DU!K:KH,MATCH(Duombaze!DV407,DU!A:A,0),1))</f>
        <v>0</v>
      </c>
      <c r="DY407" s="66"/>
      <c r="DZ407" s="66"/>
      <c r="EA407" s="6" t="str">
        <f>EA443</f>
        <v>Mechaninis sukabintuvas Scharmullr</v>
      </c>
      <c r="EB407" s="6" t="str">
        <f t="shared" si="194"/>
        <v>4 SPP8 Mechaninis sukabintuvas Scharmullr</v>
      </c>
      <c r="EC407" s="6" t="str">
        <f>EC443</f>
        <v>ZP60AMSSCHARM0</v>
      </c>
      <c r="ED407" s="6">
        <f>IF(Duombaze!EC407="",0,INDEX(DU!I:I,MATCH(Duombaze!EC407,DU!A:A,0),1))</f>
        <v>127.9676</v>
      </c>
      <c r="EE407" s="640">
        <f>IF(Duombaze!EC407="",0,INDEX(DU!K:K,MATCH(Duombaze!EC407,DU!A:A,0),1))</f>
        <v>0.75</v>
      </c>
      <c r="EF407" s="6"/>
      <c r="EG407" s="6"/>
      <c r="EH407" s="6"/>
      <c r="EI407" s="4" t="str">
        <f t="shared" si="188"/>
        <v/>
      </c>
      <c r="EJ407" s="6"/>
      <c r="EK407" s="674"/>
      <c r="EL407" s="674"/>
      <c r="EM407" s="674"/>
      <c r="EN407" s="674">
        <f>IF(Duombaze!EK407="",0,INDEX(DU!I:I,MATCH(Duombaze!EK407,DU!A:A,0),1))+IF(Duombaze!EL407="",0,INDEX(DU!I:I,MATCH(Duombaze!EL407,DU!A:A,0),1))+IF(Duombaze!EM407="",0,INDEX(DU!I:I,MATCH(Duombaze!EM407,DU!A:A,0),1))</f>
        <v>0</v>
      </c>
      <c r="EO407" s="6">
        <f>IF(Duombaze!EK407="",0,INDEX(DU!K:K,MATCH(Duombaze!EK407,DU!A:A,0),1))+IF(Duombaze!EL407="",0,INDEX(DU!K:K,MATCH(Duombaze!EL407,DU!A:A,0),1))+IF(Duombaze!EM407="",0,INDEX(DU!K:K,MATCH(Duombaze!EM407,DU!A:A,0),1))</f>
        <v>0</v>
      </c>
      <c r="EP407" s="6"/>
      <c r="EQ407" s="6"/>
      <c r="ES407" s="4" t="str">
        <f t="shared" si="195"/>
        <v/>
      </c>
      <c r="ET407" s="4"/>
      <c r="EU407" s="4"/>
      <c r="EV407" s="4"/>
      <c r="EW407" s="68" t="s">
        <v>2688</v>
      </c>
      <c r="EX407" s="6" t="str">
        <f t="shared" ref="EX407:EX438" si="198">IF(EW407&lt;&gt;"",A407&amp;" "&amp;C407&amp;" "&amp;EW407,"")</f>
        <v>4 SPP8 Purvasaugiu komplektas visiems ratams 1/4 cinkuoti</v>
      </c>
      <c r="EY407" s="6" t="s">
        <v>2689</v>
      </c>
      <c r="EZ407" s="674" t="s">
        <v>2689</v>
      </c>
      <c r="FA407" s="674"/>
      <c r="FB407" s="674">
        <f>IF(Duombaze!EZ407="",0,INDEX(DU!I:I,MATCH(Duombaze!EZ407,DU!A:A,0),1))+IF(Duombaze!FA407="",0,INDEX(DU!I:I,MATCH(Duombaze!FA407,DU!A:A,0),1))</f>
        <v>96.276568776960701</v>
      </c>
      <c r="FC407" s="6">
        <f>IF(Duombaze!EZ407="",0,INDEX(DU!K:K,MATCH(Duombaze!EZ407,DU!A:A,0),1))+IF(Duombaze!FA407="",0,INDEX(DU!K:K,MATCH(Duombaze!FA407,DU!A:A,0),1))</f>
        <v>7.25</v>
      </c>
      <c r="FD407" s="6"/>
      <c r="FE407" s="6"/>
      <c r="FF407" s="6"/>
      <c r="FG407" s="6"/>
      <c r="FH407" s="179"/>
      <c r="FI407" s="179"/>
      <c r="FJ407" s="179"/>
      <c r="FK407" s="66"/>
      <c r="FL407" s="14"/>
      <c r="FM407" s="673"/>
      <c r="FN407" s="673"/>
      <c r="FO407" s="673"/>
      <c r="FP407" s="673"/>
      <c r="FQ407" s="673">
        <f>IF(Duombaze!FM407="",0,INDEX(DU!I:I,MATCH(Duombaze!FM407,DU!A:A,0),1))+IF(Duombaze!FN407="",0,INDEX(DU!I:I,MATCH(Duombaze!FN407,DU!A:A,0),1))+IF(Duombaze!FO407="",0,INDEX(DU!I:I,MATCH(Duombaze!FO407,DU!A:A,0),1))+IF(Duombaze!FP407="",0,INDEX(DU!I:I,MATCH(Duombaze!FP407,DU!A:A,0),1))</f>
        <v>0</v>
      </c>
      <c r="FR407" s="671">
        <f>IF(Duombaze!FM407="",0,INDEX(DU!K:K,MATCH(Duombaze!FM407,DU!A:A,0),1))+IF(Duombaze!FN407="",0,INDEX(DU!K:K,MATCH(Duombaze!FN407,DU!A:A,0),1))+IF(Duombaze!FO407="",0,INDEX(DU!K:K,MATCH(Duombaze!FO407,DU!A:A,0),1))+IF(Duombaze!FP407="",0,INDEX(DU!K:K,MATCH(Duombaze!FP407,DU!A:A,0),1))</f>
        <v>0</v>
      </c>
      <c r="FT407" s="33" t="s">
        <v>523</v>
      </c>
      <c r="FU407" s="110" t="str">
        <f>IF(FT407&lt;&gt;"",A405&amp;" "&amp;C405&amp;" "&amp;FT407,"")</f>
        <v>2 SPP8 Tempimo trikampis JOST (DIN 74054) d-40</v>
      </c>
      <c r="FV407" s="33" t="s">
        <v>524</v>
      </c>
      <c r="FY407" s="20"/>
      <c r="FZ407" s="20"/>
      <c r="GA407" s="20"/>
    </row>
    <row r="408" spans="1:184" s="7" customFormat="1" ht="29.45" customHeight="1" x14ac:dyDescent="0.25">
      <c r="A408" s="42">
        <v>6</v>
      </c>
      <c r="B408" s="42" t="s">
        <v>793</v>
      </c>
      <c r="C408" s="12" t="s">
        <v>33</v>
      </c>
      <c r="D408" s="6"/>
      <c r="E408" s="4" t="str">
        <f t="shared" si="190"/>
        <v/>
      </c>
      <c r="F408" s="6"/>
      <c r="G408" s="643"/>
      <c r="H408" s="643"/>
      <c r="I408" s="643"/>
      <c r="J408" s="643"/>
      <c r="K408" s="643"/>
      <c r="L408" s="643"/>
      <c r="M408" s="643"/>
      <c r="N408" s="643"/>
      <c r="O408" s="643"/>
      <c r="P408" s="643">
        <f>IF(Duombaze!G408="",0,INDEX(DU!I:I,MATCH(Duombaze!G408,DU!A:A,0),1))+IF(Duombaze!H408="",0,INDEX(DU!I:I,MATCH(Duombaze!H408,DU!A:A,0),1))+IF(Duombaze!I408="",0,INDEX(DU!I:I,MATCH(Duombaze!I408,DU!A:A,0),1))+IF(Duombaze!J408="",0,INDEX(DU!I:I,MATCH(Duombaze!J408,DU!A:A,0),1))+IF(Duombaze!K408="",0,INDEX(DU!I:I,MATCH(Duombaze!K408,DU!A:A,0),1))+IF(Duombaze!L408="",0,INDEX(DU!I:I,MATCH(Duombaze!L408,DU!A:A,0),1))+IF(Duombaze!M408="",0,INDEX(DU!I:I,MATCH(Duombaze!M408,DU!A:A,0),1))+IF(Duombaze!N408="",0,INDEX(DU!I:I,MATCH(Duombaze!N408,DU!A:A,0),1))+IF(Duombaze!O408="",0,INDEX(DU!I:I,MATCH(Duombaze!O408,DU!A:A,0),1))</f>
        <v>0</v>
      </c>
      <c r="Q408" s="640">
        <f>IF(Duombaze!G408="",0,INDEX(DU!K:K,MATCH(Duombaze!G408,DU!A:A,0),1))+IF(Duombaze!H408="",0,INDEX(DU!K:K,MATCH(Duombaze!H408,DU!A:A,0),1))+IF(Duombaze!I408="",0,INDEX(DU!K:K,MATCH(Duombaze!I408,DU!A:A,0),1))+IF(Duombaze!J408="",0,INDEX(DU!K:K,MATCH(Duombaze!J408,DU!A:A,0),1))+IF(Duombaze!K408="",0,INDEX(DU!K:K,MATCH(Duombaze!K408,DU!A:A,0),1))+IF(Duombaze!L408="",0,INDEX(DU!K:K,MATCH(Duombaze!L408,DU!A:A,0),1))+IF(Duombaze!M408="",0,INDEX(DU!K:K,MATCH(Duombaze!M408,DU!A:A,0),1))+IF(Duombaze!N408="",0,INDEX(DU!K:K,MATCH(Duombaze!N408,DU!A:A,0),1))+IF(Duombaze!O408="",0,INDEX(DU!K:K,MATCH(Duombaze!O408,DU!A:A,0),1))</f>
        <v>0</v>
      </c>
      <c r="R408" s="6"/>
      <c r="S408" s="48"/>
      <c r="T408" s="883"/>
      <c r="U408" s="4">
        <f>IF(Duombaze!T408="",0,INDEX(DU!I:I,MATCH(Duombaze!T408,DU!A:A,0),1))</f>
        <v>0</v>
      </c>
      <c r="V408" s="4">
        <f>IF(Duombaze!T408="",0,INDEX(DU!K:K,MATCH(Duombaze!T408,DU!A:A,0),1))</f>
        <v>0</v>
      </c>
      <c r="W408" s="6"/>
      <c r="X408" s="6"/>
      <c r="Y408" s="858"/>
      <c r="Z408" s="66"/>
      <c r="AA408" s="4" t="str">
        <f t="shared" si="196"/>
        <v/>
      </c>
      <c r="AB408" s="6"/>
      <c r="AC408" s="6">
        <f>IF(Duombaze!AB408="",0,INDEX(DU!I:I,MATCH(Duombaze!AB408,DU!A:A,0),1))</f>
        <v>0</v>
      </c>
      <c r="AD408" s="2">
        <f>IF(Duombaze!AB408="",0,INDEX(DU!K:K,MATCH(Duombaze!AB408,DU!A:A,0),1))</f>
        <v>0</v>
      </c>
      <c r="AE408" s="6"/>
      <c r="AF408" s="6"/>
      <c r="AG408" s="6"/>
      <c r="AH408" s="4" t="str">
        <f t="shared" si="166"/>
        <v/>
      </c>
      <c r="AI408" s="6"/>
      <c r="AJ408" s="643"/>
      <c r="AK408" s="643"/>
      <c r="AL408" s="643"/>
      <c r="AM408" s="643">
        <f>IF(Duombaze!AJ408="",0,INDEX(DU!I:I,MATCH(Duombaze!AJ408,DU!A:A,0),1))+IF(Duombaze!AK408="",0,INDEX(DU!I:I,MATCH(Duombaze!AK408,DU!A:A,0),1))+IF(Duombaze!AL408="",0,INDEX(DU!I:I,MATCH(Duombaze!AL408,DU!A:A,0),1))</f>
        <v>0</v>
      </c>
      <c r="AN408" s="643">
        <f>IF(Duombaze!AJ408="",0,INDEX(DU!K:K,MATCH(Duombaze!AJ408,DU!A:A,0),1))+IF(Duombaze!AK408="",0,INDEX(DU!K:K,MATCH(Duombaze!AK408,DU!A:A,0),1))+IF(Duombaze!AL408="",0,INDEX(DU!K:K,MATCH(Duombaze!AL408,DU!A:A,0),1))</f>
        <v>0</v>
      </c>
      <c r="AO408" s="6"/>
      <c r="AP408" s="6"/>
      <c r="AQ408" s="6" t="s">
        <v>695</v>
      </c>
      <c r="AR408" s="4" t="str">
        <f t="shared" si="170"/>
        <v>6 SPP8 Pagrindo hidraulines jungtys+Kėbulo išvertimo išvadas+Hidrauliniai valdymo išvadai</v>
      </c>
      <c r="AS408" s="6" t="s">
        <v>530</v>
      </c>
      <c r="AT408" s="643" t="s">
        <v>528</v>
      </c>
      <c r="AU408" s="643" t="s">
        <v>3227</v>
      </c>
      <c r="AV408" s="674" t="s">
        <v>2989</v>
      </c>
      <c r="AW408" s="643" t="s">
        <v>3232</v>
      </c>
      <c r="AX408" s="643" t="s">
        <v>2988</v>
      </c>
      <c r="AY408" s="643"/>
      <c r="AZ408" s="643"/>
      <c r="BA408" s="643"/>
      <c r="BB408" s="643"/>
      <c r="BC408" s="643">
        <f>IF(Duombaze!AT408="",0,INDEX(DU!I:I,MATCH(Duombaze!AT408,DU!A:A,0),1))+IF(Duombaze!AU408="",0,INDEX(DU!I:I,MATCH(Duombaze!AU408,DU!A:A,0),1))+IF(Duombaze!AV408="",0,INDEX(DU!I:I,MATCH(Duombaze!AV408,DU!A:A,0),1))+IF(Duombaze!AW408="",0,INDEX(DU!I:I,MATCH(Duombaze!AW408,DU!A:A,0),1))+IF(Duombaze!AX408="",0,INDEX(DU!I:I,MATCH(Duombaze!AX408,DU!A:A,0),1))+IF(Duombaze!AY408="",0,INDEX(DU!I:I,MATCH(Duombaze!AY408,DU!A:A,0),1))+IF(Duombaze!AZ408="",0,INDEX(DU!I:I,MATCH(Duombaze!AZ408,DU!A:A,0),1))+IF(Duombaze!BA408="",0,INDEX(DU!I:I,MATCH(Duombaze!BA408,DU!A:A,0),1))+IF(Duombaze!BB408="",0,INDEX(DU!I:I,MATCH(Duombaze!BB408,DU!A:A,0),1))</f>
        <v>129.5206</v>
      </c>
      <c r="BD408" s="640">
        <f>IF(Duombaze!AT408="",0,INDEX(DU!K:K,MATCH(Duombaze!AT408,DU!A:A,0),1))+IF(Duombaze!AU408="",0,INDEX(DU!K:K,MATCH(Duombaze!AU408,DU!A:A,0),1))+IF(Duombaze!AV408="",0,INDEX(DU!K:K,MATCH(Duombaze!AV408,DU!A:A,0),1))+IF(Duombaze!AW408="",0,INDEX(DU!K:K,MATCH(Duombaze!AW408,DU!A:A,0),1))+IF(Duombaze!AX408="",0,INDEX(DU!K:K,MATCH(Duombaze!AX408,DU!A:A,0),1))+IF(Duombaze!AY408="",0,INDEX(DU!K:K,MATCH(Duombaze!AY408,DU!A:A,0),1))+IF(Duombaze!AZ408="",0,INDEX(DU!K:K,MATCH(Duombaze!AZ408,DU!A:A,0),1))+IF(Duombaze!BA408="",0,INDEX(DU!K:K,MATCH(Duombaze!BA408,DU!A:A,0),1))+IF(Duombaze!BB408="",0,INDEX(DU!K:K,MATCH(Duombaze!BB408,DU!A:A,0),1))</f>
        <v>17.38</v>
      </c>
      <c r="BE408" s="6"/>
      <c r="BF408" s="6"/>
      <c r="BH408" s="4"/>
      <c r="BI408" s="4"/>
      <c r="BJ408" s="640"/>
      <c r="BK408" s="640"/>
      <c r="BL408" s="640"/>
      <c r="BM408" s="640">
        <f>IF(Duombaze!BJ408="",0,INDEX(DU!I:I,MATCH(Duombaze!BJ408,DU!A:A,0),1))+IF(Duombaze!BK408="",0,INDEX(DU!I:I,MATCH(Duombaze!BK408,DU!A:A,0),1))+IF(Duombaze!BL408="",0,INDEX(DU!I:I,MATCH(Duombaze!BL408,DU!A:A,0),1))</f>
        <v>0</v>
      </c>
      <c r="BN408" s="640">
        <f>IF(Duombaze!BJ408="",0,INDEX(DU!K:K,MATCH(Duombaze!BJ408,DU!A:A,0),1))+IF(Duombaze!BK408="",0,INDEX(DU!K:K,MATCH(Duombaze!BK408,DU!A:A,0),1))+IF(Duombaze!BL408="",0,INDEX(DU!K:K,MATCH(Duombaze!BL408,DU!A:A,0),1))</f>
        <v>0</v>
      </c>
      <c r="BO408" s="4"/>
      <c r="BP408" s="4"/>
      <c r="BQ408" s="6"/>
      <c r="BR408" s="6" t="str">
        <f t="shared" si="197"/>
        <v/>
      </c>
      <c r="BS408" s="6"/>
      <c r="BT408" s="6"/>
      <c r="BU408" s="6"/>
      <c r="BV408" s="6"/>
      <c r="BW408" s="6">
        <f>IF(Duombaze!BT408="",0,INDEX(DU!I:I,MATCH(Duombaze!BT408,DU!A:A,0),1))+IF(Duombaze!BU408="",0,INDEX(DU!I:I,MATCH(Duombaze!BU408,DU!A:A,0),1))+IF(Duombaze!BV408="",0,INDEX(DU!I:I,MATCH(Duombaze!BV408,DU!A:A,0),1))</f>
        <v>0</v>
      </c>
      <c r="BX408" s="6">
        <f>IF(Duombaze!BT408="",0,INDEX(DU!K:K,MATCH(Duombaze!BT408,DU!A:A,0),1))+IF(Duombaze!BU408="",0,INDEX(DU!K:K,MATCH(Duombaze!BU408,DU!A:A,0),1))+IF(Duombaze!BV408="",0,INDEX(DU!K:K,MATCH(Duombaze!BV408,DU!A:A,0),1))</f>
        <v>0</v>
      </c>
      <c r="BY408" s="6"/>
      <c r="BZ408" s="6"/>
      <c r="CA408" s="6"/>
      <c r="CB408" s="6" t="str">
        <f t="shared" si="189"/>
        <v/>
      </c>
      <c r="CC408" s="6"/>
      <c r="CD408" s="6">
        <f>IF(Duombaze!CC408="",0,INDEX(DU!I:I,MATCH(Duombaze!CC408,DU!A:A,0),1))</f>
        <v>0</v>
      </c>
      <c r="CE408" s="4">
        <f>IF(Duombaze!CC408="",0,INDEX(DU!K:K,MATCH(Duombaze!CC408,DU!A:A,0),1))</f>
        <v>0</v>
      </c>
      <c r="CF408" s="6"/>
      <c r="CG408" s="6"/>
      <c r="CH408" s="6"/>
      <c r="CI408" s="4" t="str">
        <f t="shared" ref="CI408:CI416" si="199">IF(CH408&lt;&gt;"",A408&amp;" "&amp;C408&amp;" "&amp;CH408,"")</f>
        <v/>
      </c>
      <c r="CJ408" s="6"/>
      <c r="CK408" s="6">
        <f>IF(Duombaze!CJ408="",0,INDEX(DU!I:I,MATCH(Duombaze!CJ408,DU!A:A,0),1))</f>
        <v>0</v>
      </c>
      <c r="CL408" s="4">
        <f>IF(Duombaze!CJ408="",0,INDEX(DU!K:K,MATCH(Duombaze!CJ408,DU!A:A,0),1))</f>
        <v>0</v>
      </c>
      <c r="CM408" s="6"/>
      <c r="CN408" s="6"/>
      <c r="CO408" s="6"/>
      <c r="CP408" s="4" t="str">
        <f t="shared" si="173"/>
        <v/>
      </c>
      <c r="CQ408" s="6"/>
      <c r="CR408" s="643"/>
      <c r="CS408" s="643"/>
      <c r="CT408" s="643">
        <f>IF(Duombaze!CR408="",0,INDEX(DU!I:I,MATCH(Duombaze!CR408,DU!A:A,0),1))+IF(Duombaze!CS408="",0,INDEX(DU!I:I,MATCH(Duombaze!CS408,DU!A:A,0),1))</f>
        <v>0</v>
      </c>
      <c r="CU408" s="6">
        <f>IF(Duombaze!CR408="",0,INDEX(DU!K:K,MATCH(Duombaze!CR408,DU!A:A,0),1))+IF(Duombaze!CS408="",0,INDEX(DU!K:K,MATCH(Duombaze!CS408,DU!A:A,0),1))</f>
        <v>0</v>
      </c>
      <c r="CV408" s="6"/>
      <c r="CW408" s="6"/>
      <c r="CX408" s="6"/>
      <c r="CY408" s="4" t="str">
        <f t="shared" si="193"/>
        <v/>
      </c>
      <c r="CZ408" s="6"/>
      <c r="DA408" s="674"/>
      <c r="DB408" s="674"/>
      <c r="DC408" s="674">
        <f>IF(Duombaze!DA408="",0,INDEX(DU!I:I,MATCH(Duombaze!DA408,DU!A:A,0),1))+IF(Duombaze!DB408="",0,INDEX(DU!I:I,MATCH(Duombaze!DB408,DU!A:A,0),1))</f>
        <v>0</v>
      </c>
      <c r="DD408" s="6">
        <f>IF(Duombaze!DA408="",0,INDEX(DU!K:K,MATCH(Duombaze!DA408,DU!A:A,0),1))+IF(Duombaze!DB408="",0,INDEX(DU!K:K,MATCH(Duombaze!DB408,DU!A:A,0),1))</f>
        <v>0</v>
      </c>
      <c r="DE408" s="6"/>
      <c r="DF408" s="6"/>
      <c r="DG408" s="6"/>
      <c r="DH408" s="6" t="str">
        <f t="shared" si="174"/>
        <v/>
      </c>
      <c r="DI408" s="6"/>
      <c r="DJ408" s="674"/>
      <c r="DK408" s="679"/>
      <c r="DL408" s="679">
        <f>IF(Duombaze!DJ408="",0,INDEX(DU!I:I,MATCH(Duombaze!DJ408,DU!A:A,0),1))+IF(Duombaze!DK408="",0,INDEX(DU!I:I,MATCH(Duombaze!DK408,DU!A:A,0),1))</f>
        <v>0</v>
      </c>
      <c r="DM408" s="6">
        <f>IF(Duombaze!DJ408="",0,INDEX(DU!K:K,MATCH(Duombaze!DJ408,DU!A:A,0),1))+IF(Duombaze!DK408="",0,INDEX(DU!K:K,MATCH(Duombaze!DK408,DU!A:A,0),1))</f>
        <v>0</v>
      </c>
      <c r="DN408" s="48"/>
      <c r="DO408" s="48"/>
      <c r="DP408" s="48"/>
      <c r="DQ408" s="4" t="str">
        <f t="shared" si="175"/>
        <v/>
      </c>
      <c r="DR408" s="66"/>
      <c r="DS408" s="694"/>
      <c r="DT408" s="694"/>
      <c r="DU408" s="694"/>
      <c r="DV408" s="694"/>
      <c r="DW408" s="694">
        <f>IF(Duombaze!DS408="",0,INDEX(DU!I:I,MATCH(Duombaze!DS408,DU!A:A,0),1))+IF(Duombaze!DT408="",0,INDEX(DU!I:I,MATCH(Duombaze!DT408,DU!A:A,0),1))+IF(Duombaze!DU408="",0,INDEX(DU!I:I,MATCH(Duombaze!DU408,DU!A:A,0),1))+IF(Duombaze!DV408="",0,INDEX(DU!I:I,MATCH(Duombaze!DV408,DU!A:A,0),1))</f>
        <v>0</v>
      </c>
      <c r="DX408" s="640">
        <f>IF(Duombaze!DS408="",0,INDEX(DU!K:K,MATCH(Duombaze!DS408,DU!A:A,0),1))+IF(Duombaze!DT408="",0,INDEX(DU!K:K,MATCH(Duombaze!DT408,DU!A:A,0),1))+IF(Duombaze!DU408="",0,INDEX(DU!K:K,MATCH(Duombaze!DU408,DU!A:A,0),1))+IF(Duombaze!DV408="",0,INDEX(DU!K:KH,MATCH(Duombaze!DV408,DU!A:A,0),1))</f>
        <v>0</v>
      </c>
      <c r="DY408" s="66"/>
      <c r="DZ408" s="66"/>
      <c r="EA408" s="6" t="str">
        <f>EA444</f>
        <v>Automatinis sukabintuvas Scharmuller</v>
      </c>
      <c r="EB408" s="6" t="str">
        <f t="shared" si="194"/>
        <v>6 SPP8 Automatinis sukabintuvas Scharmuller</v>
      </c>
      <c r="EC408" s="6" t="str">
        <f>EC444</f>
        <v>ZP30AASSCHARM0</v>
      </c>
      <c r="ED408" s="6">
        <f>IF(Duombaze!EC408="",0,INDEX(DU!I:I,MATCH(Duombaze!EC408,DU!A:A,0),1))</f>
        <v>225.916545454545</v>
      </c>
      <c r="EE408" s="640">
        <f>IF(Duombaze!EC408="",0,INDEX(DU!K:K,MATCH(Duombaze!EC408,DU!A:A,0),1))</f>
        <v>0.57999999999999996</v>
      </c>
      <c r="EF408" s="6"/>
      <c r="EG408" s="6"/>
      <c r="EH408" s="6"/>
      <c r="EI408" s="4" t="str">
        <f t="shared" si="188"/>
        <v/>
      </c>
      <c r="EJ408" s="6"/>
      <c r="EK408" s="674"/>
      <c r="EL408" s="674"/>
      <c r="EM408" s="674"/>
      <c r="EN408" s="674">
        <f>IF(Duombaze!EK408="",0,INDEX(DU!I:I,MATCH(Duombaze!EK408,DU!A:A,0),1))+IF(Duombaze!EL408="",0,INDEX(DU!I:I,MATCH(Duombaze!EL408,DU!A:A,0),1))+IF(Duombaze!EM408="",0,INDEX(DU!I:I,MATCH(Duombaze!EM408,DU!A:A,0),1))</f>
        <v>0</v>
      </c>
      <c r="EO408" s="6">
        <f>IF(Duombaze!EK408="",0,INDEX(DU!K:K,MATCH(Duombaze!EK408,DU!A:A,0),1))+IF(Duombaze!EL408="",0,INDEX(DU!K:K,MATCH(Duombaze!EL408,DU!A:A,0),1))+IF(Duombaze!EM408="",0,INDEX(DU!K:K,MATCH(Duombaze!EM408,DU!A:A,0),1))</f>
        <v>0</v>
      </c>
      <c r="EP408" s="6"/>
      <c r="EQ408" s="6"/>
      <c r="ER408" s="66"/>
      <c r="ES408" s="4" t="str">
        <f t="shared" si="195"/>
        <v/>
      </c>
      <c r="ET408" s="6"/>
      <c r="EU408" s="6"/>
      <c r="EV408" s="6"/>
      <c r="EW408" s="66"/>
      <c r="EX408" s="6" t="str">
        <f t="shared" si="198"/>
        <v/>
      </c>
      <c r="EY408" s="6"/>
      <c r="EZ408" s="674"/>
      <c r="FA408" s="674"/>
      <c r="FB408" s="674">
        <f>IF(Duombaze!EZ408="",0,INDEX(DU!I:I,MATCH(Duombaze!EZ408,DU!A:A,0),1))+IF(Duombaze!FA408="",0,INDEX(DU!I:I,MATCH(Duombaze!FA408,DU!A:A,0),1))</f>
        <v>0</v>
      </c>
      <c r="FC408" s="6">
        <f>IF(Duombaze!EZ408="",0,INDEX(DU!K:K,MATCH(Duombaze!EZ408,DU!A:A,0),1))+IF(Duombaze!FA408="",0,INDEX(DU!K:K,MATCH(Duombaze!FA408,DU!A:A,0),1))</f>
        <v>0</v>
      </c>
      <c r="FD408" s="6"/>
      <c r="FE408" s="6"/>
      <c r="FF408" s="6"/>
      <c r="FG408" s="6"/>
      <c r="FH408" s="179"/>
      <c r="FI408" s="179"/>
      <c r="FJ408" s="179"/>
      <c r="FK408" s="66"/>
      <c r="FL408" s="14"/>
      <c r="FM408" s="673"/>
      <c r="FN408" s="673"/>
      <c r="FO408" s="673"/>
      <c r="FP408" s="673"/>
      <c r="FQ408" s="673">
        <f>IF(Duombaze!FM408="",0,INDEX(DU!I:I,MATCH(Duombaze!FM408,DU!A:A,0),1))+IF(Duombaze!FN408="",0,INDEX(DU!I:I,MATCH(Duombaze!FN408,DU!A:A,0),1))+IF(Duombaze!FO408="",0,INDEX(DU!I:I,MATCH(Duombaze!FO408,DU!A:A,0),1))+IF(Duombaze!FP408="",0,INDEX(DU!I:I,MATCH(Duombaze!FP408,DU!A:A,0),1))</f>
        <v>0</v>
      </c>
      <c r="FR408" s="671">
        <f>IF(Duombaze!FM408="",0,INDEX(DU!K:K,MATCH(Duombaze!FM408,DU!A:A,0),1))+IF(Duombaze!FN408="",0,INDEX(DU!K:K,MATCH(Duombaze!FN408,DU!A:A,0),1))+IF(Duombaze!FO408="",0,INDEX(DU!K:K,MATCH(Duombaze!FO408,DU!A:A,0),1))+IF(Duombaze!FP408="",0,INDEX(DU!K:K,MATCH(Duombaze!FP408,DU!A:A,0),1))</f>
        <v>0</v>
      </c>
      <c r="FT408" s="33" t="s">
        <v>525</v>
      </c>
      <c r="FU408" s="110" t="str">
        <f>IF(FT408&lt;&gt;"",A406&amp;" "&amp;C406&amp;" "&amp;FT408,"")</f>
        <v>3 SPP8 Tempimo trikampis BPW (DIN 74054) d-40</v>
      </c>
      <c r="FV408" s="33"/>
      <c r="FY408" s="20"/>
      <c r="FZ408" s="20"/>
      <c r="GA408" s="20"/>
    </row>
    <row r="409" spans="1:184" s="7" customFormat="1" ht="23.45" customHeight="1" x14ac:dyDescent="0.25">
      <c r="A409" s="42">
        <v>7</v>
      </c>
      <c r="B409" s="42" t="s">
        <v>793</v>
      </c>
      <c r="C409" s="12" t="s">
        <v>33</v>
      </c>
      <c r="D409" s="6"/>
      <c r="E409" s="4" t="str">
        <f t="shared" si="190"/>
        <v/>
      </c>
      <c r="F409" s="6"/>
      <c r="G409" s="643"/>
      <c r="H409" s="643"/>
      <c r="I409" s="643"/>
      <c r="J409" s="643"/>
      <c r="K409" s="643"/>
      <c r="L409" s="643"/>
      <c r="M409" s="643"/>
      <c r="N409" s="643"/>
      <c r="O409" s="643"/>
      <c r="P409" s="643">
        <f>IF(Duombaze!G409="",0,INDEX(DU!I:I,MATCH(Duombaze!G409,DU!A:A,0),1))+IF(Duombaze!H409="",0,INDEX(DU!I:I,MATCH(Duombaze!H409,DU!A:A,0),1))+IF(Duombaze!I409="",0,INDEX(DU!I:I,MATCH(Duombaze!I409,DU!A:A,0),1))+IF(Duombaze!J409="",0,INDEX(DU!I:I,MATCH(Duombaze!J409,DU!A:A,0),1))+IF(Duombaze!K409="",0,INDEX(DU!I:I,MATCH(Duombaze!K409,DU!A:A,0),1))+IF(Duombaze!L409="",0,INDEX(DU!I:I,MATCH(Duombaze!L409,DU!A:A,0),1))+IF(Duombaze!M409="",0,INDEX(DU!I:I,MATCH(Duombaze!M409,DU!A:A,0),1))+IF(Duombaze!N409="",0,INDEX(DU!I:I,MATCH(Duombaze!N409,DU!A:A,0),1))+IF(Duombaze!O409="",0,INDEX(DU!I:I,MATCH(Duombaze!O409,DU!A:A,0),1))</f>
        <v>0</v>
      </c>
      <c r="Q409" s="640">
        <f>IF(Duombaze!G409="",0,INDEX(DU!K:K,MATCH(Duombaze!G409,DU!A:A,0),1))+IF(Duombaze!H409="",0,INDEX(DU!K:K,MATCH(Duombaze!H409,DU!A:A,0),1))+IF(Duombaze!I409="",0,INDEX(DU!K:K,MATCH(Duombaze!I409,DU!A:A,0),1))+IF(Duombaze!J409="",0,INDEX(DU!K:K,MATCH(Duombaze!J409,DU!A:A,0),1))+IF(Duombaze!K409="",0,INDEX(DU!K:K,MATCH(Duombaze!K409,DU!A:A,0),1))+IF(Duombaze!L409="",0,INDEX(DU!K:K,MATCH(Duombaze!L409,DU!A:A,0),1))+IF(Duombaze!M409="",0,INDEX(DU!K:K,MATCH(Duombaze!M409,DU!A:A,0),1))+IF(Duombaze!N409="",0,INDEX(DU!K:K,MATCH(Duombaze!N409,DU!A:A,0),1))+IF(Duombaze!O409="",0,INDEX(DU!K:K,MATCH(Duombaze!O409,DU!A:A,0),1))</f>
        <v>0</v>
      </c>
      <c r="R409" s="6"/>
      <c r="S409" s="48"/>
      <c r="T409" s="883"/>
      <c r="U409" s="4">
        <f>IF(Duombaze!T409="",0,INDEX(DU!I:I,MATCH(Duombaze!T409,DU!A:A,0),1))</f>
        <v>0</v>
      </c>
      <c r="V409" s="4">
        <f>IF(Duombaze!T409="",0,INDEX(DU!K:K,MATCH(Duombaze!T409,DU!A:A,0),1))</f>
        <v>0</v>
      </c>
      <c r="W409" s="6"/>
      <c r="X409" s="6"/>
      <c r="Y409" s="858"/>
      <c r="Z409" s="66"/>
      <c r="AA409" s="4" t="str">
        <f t="shared" si="196"/>
        <v/>
      </c>
      <c r="AB409" s="6"/>
      <c r="AC409" s="6">
        <f>IF(Duombaze!AB409="",0,INDEX(DU!I:I,MATCH(Duombaze!AB409,DU!A:A,0),1))</f>
        <v>0</v>
      </c>
      <c r="AD409" s="2">
        <f>IF(Duombaze!AB409="",0,INDEX(DU!K:K,MATCH(Duombaze!AB409,DU!A:A,0),1))</f>
        <v>0</v>
      </c>
      <c r="AE409" s="6"/>
      <c r="AF409" s="6"/>
      <c r="AG409" s="6"/>
      <c r="AH409" s="4" t="str">
        <f t="shared" si="166"/>
        <v/>
      </c>
      <c r="AI409" s="6"/>
      <c r="AJ409" s="643"/>
      <c r="AK409" s="643"/>
      <c r="AL409" s="643"/>
      <c r="AM409" s="643">
        <f>IF(Duombaze!AJ409="",0,INDEX(DU!I:I,MATCH(Duombaze!AJ409,DU!A:A,0),1))+IF(Duombaze!AK409="",0,INDEX(DU!I:I,MATCH(Duombaze!AK409,DU!A:A,0),1))+IF(Duombaze!AL409="",0,INDEX(DU!I:I,MATCH(Duombaze!AL409,DU!A:A,0),1))</f>
        <v>0</v>
      </c>
      <c r="AN409" s="643">
        <f>IF(Duombaze!AJ409="",0,INDEX(DU!K:K,MATCH(Duombaze!AJ409,DU!A:A,0),1))+IF(Duombaze!AK409="",0,INDEX(DU!K:K,MATCH(Duombaze!AK409,DU!A:A,0),1))+IF(Duombaze!AL409="",0,INDEX(DU!K:K,MATCH(Duombaze!AL409,DU!A:A,0),1))</f>
        <v>0</v>
      </c>
      <c r="AO409" s="6"/>
      <c r="AP409" s="6"/>
      <c r="AQ409" s="6"/>
      <c r="AR409" s="4" t="str">
        <f t="shared" si="170"/>
        <v/>
      </c>
      <c r="AS409" s="6"/>
      <c r="AT409" s="643"/>
      <c r="AU409" s="643"/>
      <c r="AV409" s="643"/>
      <c r="AW409" s="643"/>
      <c r="AX409" s="643"/>
      <c r="AY409" s="643"/>
      <c r="AZ409" s="643"/>
      <c r="BA409" s="643"/>
      <c r="BB409" s="643"/>
      <c r="BC409" s="643">
        <f>IF(Duombaze!AT409="",0,INDEX(DU!I:I,MATCH(Duombaze!AT409,DU!A:A,0),1))+IF(Duombaze!AU409="",0,INDEX(DU!I:I,MATCH(Duombaze!AU409,DU!A:A,0),1))+IF(Duombaze!AV409="",0,INDEX(DU!I:I,MATCH(Duombaze!AV409,DU!A:A,0),1))+IF(Duombaze!AW409="",0,INDEX(DU!I:I,MATCH(Duombaze!AW409,DU!A:A,0),1))+IF(Duombaze!AX409="",0,INDEX(DU!I:I,MATCH(Duombaze!AX409,DU!A:A,0),1))+IF(Duombaze!AY409="",0,INDEX(DU!I:I,MATCH(Duombaze!AY409,DU!A:A,0),1))+IF(Duombaze!AZ409="",0,INDEX(DU!I:I,MATCH(Duombaze!AZ409,DU!A:A,0),1))+IF(Duombaze!BA409="",0,INDEX(DU!I:I,MATCH(Duombaze!BA409,DU!A:A,0),1))+IF(Duombaze!BB409="",0,INDEX(DU!I:I,MATCH(Duombaze!BB409,DU!A:A,0),1))</f>
        <v>0</v>
      </c>
      <c r="BD409" s="640">
        <f>IF(Duombaze!AT409="",0,INDEX(DU!K:K,MATCH(Duombaze!AT409,DU!A:A,0),1))+IF(Duombaze!AU409="",0,INDEX(DU!K:K,MATCH(Duombaze!AU409,DU!A:A,0),1))+IF(Duombaze!AV409="",0,INDEX(DU!K:K,MATCH(Duombaze!AV409,DU!A:A,0),1))+IF(Duombaze!AW409="",0,INDEX(DU!K:K,MATCH(Duombaze!AW409,DU!A:A,0),1))+IF(Duombaze!AX409="",0,INDEX(DU!K:K,MATCH(Duombaze!AX409,DU!A:A,0),1))+IF(Duombaze!AY409="",0,INDEX(DU!K:K,MATCH(Duombaze!AY409,DU!A:A,0),1))+IF(Duombaze!AZ409="",0,INDEX(DU!K:K,MATCH(Duombaze!AZ409,DU!A:A,0),1))+IF(Duombaze!BA409="",0,INDEX(DU!K:K,MATCH(Duombaze!BA409,DU!A:A,0),1))+IF(Duombaze!BB409="",0,INDEX(DU!K:K,MATCH(Duombaze!BB409,DU!A:A,0),1))</f>
        <v>0</v>
      </c>
      <c r="BE409" s="6"/>
      <c r="BF409" s="6"/>
      <c r="BG409" s="718"/>
      <c r="BH409" s="4" t="str">
        <f t="shared" ref="BH409:BH431" si="200">IF(BG409&lt;&gt;"",A409&amp;" "&amp;C409&amp;" "&amp;BG409,"")</f>
        <v/>
      </c>
      <c r="BI409" s="4"/>
      <c r="BJ409" s="640"/>
      <c r="BK409" s="640"/>
      <c r="BL409" s="640"/>
      <c r="BM409" s="640">
        <f>IF(Duombaze!BJ409="",0,INDEX(DU!I:I,MATCH(Duombaze!BJ409,DU!A:A,0),1))+IF(Duombaze!BK409="",0,INDEX(DU!I:I,MATCH(Duombaze!BK409,DU!A:A,0),1))+IF(Duombaze!BL409="",0,INDEX(DU!I:I,MATCH(Duombaze!BL409,DU!A:A,0),1))</f>
        <v>0</v>
      </c>
      <c r="BN409" s="640">
        <f>IF(Duombaze!BJ409="",0,INDEX(DU!K:K,MATCH(Duombaze!BJ409,DU!A:A,0),1))+IF(Duombaze!BK409="",0,INDEX(DU!K:K,MATCH(Duombaze!BK409,DU!A:A,0),1))+IF(Duombaze!BL409="",0,INDEX(DU!K:K,MATCH(Duombaze!BL409,DU!A:A,0),1))</f>
        <v>0</v>
      </c>
      <c r="BO409" s="4"/>
      <c r="BP409" s="4"/>
      <c r="BQ409" s="6"/>
      <c r="BR409" s="6" t="str">
        <f t="shared" si="197"/>
        <v/>
      </c>
      <c r="BS409" s="6"/>
      <c r="BT409" s="6"/>
      <c r="BU409" s="6"/>
      <c r="BV409" s="6"/>
      <c r="BW409" s="6">
        <f>IF(Duombaze!BT409="",0,INDEX(DU!I:I,MATCH(Duombaze!BT409,DU!A:A,0),1))+IF(Duombaze!BU409="",0,INDEX(DU!I:I,MATCH(Duombaze!BU409,DU!A:A,0),1))+IF(Duombaze!BV409="",0,INDEX(DU!I:I,MATCH(Duombaze!BV409,DU!A:A,0),1))</f>
        <v>0</v>
      </c>
      <c r="BX409" s="6">
        <f>IF(Duombaze!BT409="",0,INDEX(DU!K:K,MATCH(Duombaze!BT409,DU!A:A,0),1))+IF(Duombaze!BU409="",0,INDEX(DU!K:K,MATCH(Duombaze!BU409,DU!A:A,0),1))+IF(Duombaze!BV409="",0,INDEX(DU!K:K,MATCH(Duombaze!BV409,DU!A:A,0),1))</f>
        <v>0</v>
      </c>
      <c r="BY409" s="6"/>
      <c r="BZ409" s="6"/>
      <c r="CA409" s="6"/>
      <c r="CB409" s="6" t="str">
        <f t="shared" si="189"/>
        <v/>
      </c>
      <c r="CC409" s="6"/>
      <c r="CD409" s="6">
        <f>IF(Duombaze!CC409="",0,INDEX(DU!I:I,MATCH(Duombaze!CC409,DU!A:A,0),1))</f>
        <v>0</v>
      </c>
      <c r="CE409" s="4">
        <f>IF(Duombaze!CC409="",0,INDEX(DU!K:K,MATCH(Duombaze!CC409,DU!A:A,0),1))</f>
        <v>0</v>
      </c>
      <c r="CF409" s="6"/>
      <c r="CG409" s="6"/>
      <c r="CH409" s="6"/>
      <c r="CI409" s="4" t="str">
        <f t="shared" si="199"/>
        <v/>
      </c>
      <c r="CJ409" s="6"/>
      <c r="CK409" s="6">
        <f>IF(Duombaze!CJ409="",0,INDEX(DU!I:I,MATCH(Duombaze!CJ409,DU!A:A,0),1))</f>
        <v>0</v>
      </c>
      <c r="CL409" s="4">
        <f>IF(Duombaze!CJ409="",0,INDEX(DU!K:K,MATCH(Duombaze!CJ409,DU!A:A,0),1))</f>
        <v>0</v>
      </c>
      <c r="CM409" s="6"/>
      <c r="CN409" s="6"/>
      <c r="CO409" s="6"/>
      <c r="CP409" s="4" t="str">
        <f t="shared" si="173"/>
        <v/>
      </c>
      <c r="CQ409" s="6"/>
      <c r="CR409" s="643"/>
      <c r="CS409" s="643"/>
      <c r="CT409" s="643">
        <f>IF(Duombaze!CR409="",0,INDEX(DU!I:I,MATCH(Duombaze!CR409,DU!A:A,0),1))+IF(Duombaze!CS409="",0,INDEX(DU!I:I,MATCH(Duombaze!CS409,DU!A:A,0),1))</f>
        <v>0</v>
      </c>
      <c r="CU409" s="6">
        <f>IF(Duombaze!CR409="",0,INDEX(DU!K:K,MATCH(Duombaze!CR409,DU!A:A,0),1))+IF(Duombaze!CS409="",0,INDEX(DU!K:K,MATCH(Duombaze!CS409,DU!A:A,0),1))</f>
        <v>0</v>
      </c>
      <c r="CV409" s="6"/>
      <c r="CW409" s="6"/>
      <c r="CX409" s="6"/>
      <c r="CY409" s="4" t="str">
        <f t="shared" si="193"/>
        <v/>
      </c>
      <c r="CZ409" s="6"/>
      <c r="DA409" s="674"/>
      <c r="DB409" s="674"/>
      <c r="DC409" s="674">
        <f>IF(Duombaze!DA409="",0,INDEX(DU!I:I,MATCH(Duombaze!DA409,DU!A:A,0),1))+IF(Duombaze!DB409="",0,INDEX(DU!I:I,MATCH(Duombaze!DB409,DU!A:A,0),1))</f>
        <v>0</v>
      </c>
      <c r="DD409" s="6">
        <f>IF(Duombaze!DA409="",0,INDEX(DU!K:K,MATCH(Duombaze!DA409,DU!A:A,0),1))+IF(Duombaze!DB409="",0,INDEX(DU!K:K,MATCH(Duombaze!DB409,DU!A:A,0),1))</f>
        <v>0</v>
      </c>
      <c r="DE409" s="6"/>
      <c r="DF409" s="6"/>
      <c r="DG409" s="6"/>
      <c r="DH409" s="6" t="str">
        <f t="shared" si="174"/>
        <v/>
      </c>
      <c r="DI409" s="6"/>
      <c r="DJ409" s="674"/>
      <c r="DK409" s="679"/>
      <c r="DL409" s="679">
        <f>IF(Duombaze!DJ409="",0,INDEX(DU!I:I,MATCH(Duombaze!DJ409,DU!A:A,0),1))+IF(Duombaze!DK409="",0,INDEX(DU!I:I,MATCH(Duombaze!DK409,DU!A:A,0),1))</f>
        <v>0</v>
      </c>
      <c r="DM409" s="6">
        <f>IF(Duombaze!DJ409="",0,INDEX(DU!K:K,MATCH(Duombaze!DJ409,DU!A:A,0),1))+IF(Duombaze!DK409="",0,INDEX(DU!K:K,MATCH(Duombaze!DK409,DU!A:A,0),1))</f>
        <v>0</v>
      </c>
      <c r="DN409" s="48"/>
      <c r="DO409" s="48"/>
      <c r="DP409" s="48"/>
      <c r="DQ409" s="4" t="str">
        <f t="shared" si="175"/>
        <v/>
      </c>
      <c r="DR409" s="66"/>
      <c r="DS409" s="694"/>
      <c r="DT409" s="694"/>
      <c r="DU409" s="694"/>
      <c r="DV409" s="694"/>
      <c r="DW409" s="694">
        <f>IF(Duombaze!DS409="",0,INDEX(DU!I:I,MATCH(Duombaze!DS409,DU!A:A,0),1))+IF(Duombaze!DT409="",0,INDEX(DU!I:I,MATCH(Duombaze!DT409,DU!A:A,0),1))+IF(Duombaze!DU409="",0,INDEX(DU!I:I,MATCH(Duombaze!DU409,DU!A:A,0),1))+IF(Duombaze!DV409="",0,INDEX(DU!I:I,MATCH(Duombaze!DV409,DU!A:A,0),1))</f>
        <v>0</v>
      </c>
      <c r="DX409" s="640">
        <f>IF(Duombaze!DS409="",0,INDEX(DU!K:K,MATCH(Duombaze!DS409,DU!A:A,0),1))+IF(Duombaze!DT409="",0,INDEX(DU!K:K,MATCH(Duombaze!DT409,DU!A:A,0),1))+IF(Duombaze!DU409="",0,INDEX(DU!K:K,MATCH(Duombaze!DU409,DU!A:A,0),1))+IF(Duombaze!DV409="",0,INDEX(DU!K:KH,MATCH(Duombaze!DV409,DU!A:A,0),1))</f>
        <v>0</v>
      </c>
      <c r="DY409" s="66"/>
      <c r="DZ409" s="66"/>
      <c r="EA409" s="6"/>
      <c r="EB409" s="6" t="str">
        <f t="shared" si="194"/>
        <v/>
      </c>
      <c r="EC409" s="6"/>
      <c r="ED409" s="6">
        <f>IF(Duombaze!EC409="",0,INDEX(DU!I:I,MATCH(Duombaze!EC409,DU!A:A,0),1))</f>
        <v>0</v>
      </c>
      <c r="EE409" s="640">
        <f>IF(Duombaze!EC409="",0,INDEX(DU!K:K,MATCH(Duombaze!EC409,DU!A:A,0),1))</f>
        <v>0</v>
      </c>
      <c r="EF409" s="6"/>
      <c r="EG409" s="6"/>
      <c r="EH409" s="6"/>
      <c r="EI409" s="4" t="str">
        <f t="shared" si="188"/>
        <v/>
      </c>
      <c r="EJ409" s="6"/>
      <c r="EK409" s="674"/>
      <c r="EL409" s="674"/>
      <c r="EM409" s="674"/>
      <c r="EN409" s="674">
        <f>IF(Duombaze!EK409="",0,INDEX(DU!I:I,MATCH(Duombaze!EK409,DU!A:A,0),1))+IF(Duombaze!EL409="",0,INDEX(DU!I:I,MATCH(Duombaze!EL409,DU!A:A,0),1))+IF(Duombaze!EM409="",0,INDEX(DU!I:I,MATCH(Duombaze!EM409,DU!A:A,0),1))</f>
        <v>0</v>
      </c>
      <c r="EO409" s="6">
        <f>IF(Duombaze!EK409="",0,INDEX(DU!K:K,MATCH(Duombaze!EK409,DU!A:A,0),1))+IF(Duombaze!EL409="",0,INDEX(DU!K:K,MATCH(Duombaze!EL409,DU!A:A,0),1))+IF(Duombaze!EM409="",0,INDEX(DU!K:K,MATCH(Duombaze!EM409,DU!A:A,0),1))</f>
        <v>0</v>
      </c>
      <c r="EP409" s="6"/>
      <c r="EQ409" s="6"/>
      <c r="ER409" s="6"/>
      <c r="ES409" s="4" t="str">
        <f t="shared" si="195"/>
        <v/>
      </c>
      <c r="ET409" s="6"/>
      <c r="EU409" s="6"/>
      <c r="EV409" s="6"/>
      <c r="EW409" s="66"/>
      <c r="EX409" s="6" t="str">
        <f t="shared" si="198"/>
        <v/>
      </c>
      <c r="EY409" s="6"/>
      <c r="EZ409" s="674"/>
      <c r="FA409" s="674"/>
      <c r="FB409" s="674">
        <f>IF(Duombaze!EZ409="",0,INDEX(DU!I:I,MATCH(Duombaze!EZ409,DU!A:A,0),1))+IF(Duombaze!FA409="",0,INDEX(DU!I:I,MATCH(Duombaze!FA409,DU!A:A,0),1))</f>
        <v>0</v>
      </c>
      <c r="FC409" s="6">
        <f>IF(Duombaze!EZ409="",0,INDEX(DU!K:K,MATCH(Duombaze!EZ409,DU!A:A,0),1))+IF(Duombaze!FA409="",0,INDEX(DU!K:K,MATCH(Duombaze!FA409,DU!A:A,0),1))</f>
        <v>0</v>
      </c>
      <c r="FD409" s="6"/>
      <c r="FE409" s="6"/>
      <c r="FF409" s="6"/>
      <c r="FG409" s="6"/>
      <c r="FH409" s="179"/>
      <c r="FI409" s="179"/>
      <c r="FJ409" s="179"/>
      <c r="FK409" s="66"/>
      <c r="FL409" s="14"/>
      <c r="FM409" s="673"/>
      <c r="FN409" s="673"/>
      <c r="FO409" s="673"/>
      <c r="FP409" s="673"/>
      <c r="FQ409" s="673">
        <f>IF(Duombaze!FM409="",0,INDEX(DU!I:I,MATCH(Duombaze!FM409,DU!A:A,0),1))+IF(Duombaze!FN409="",0,INDEX(DU!I:I,MATCH(Duombaze!FN409,DU!A:A,0),1))+IF(Duombaze!FO409="",0,INDEX(DU!I:I,MATCH(Duombaze!FO409,DU!A:A,0),1))+IF(Duombaze!FP409="",0,INDEX(DU!I:I,MATCH(Duombaze!FP409,DU!A:A,0),1))</f>
        <v>0</v>
      </c>
      <c r="FR409" s="671">
        <f>IF(Duombaze!FM409="",0,INDEX(DU!K:K,MATCH(Duombaze!FM409,DU!A:A,0),1))+IF(Duombaze!FN409="",0,INDEX(DU!K:K,MATCH(Duombaze!FN409,DU!A:A,0),1))+IF(Duombaze!FO409="",0,INDEX(DU!K:K,MATCH(Duombaze!FO409,DU!A:A,0),1))+IF(Duombaze!FP409="",0,INDEX(DU!K:K,MATCH(Duombaze!FP409,DU!A:A,0),1))</f>
        <v>0</v>
      </c>
      <c r="FT409" s="33" t="s">
        <v>525</v>
      </c>
      <c r="FU409" s="110" t="str">
        <f>IF(FT409&lt;&gt;"",A407&amp;" "&amp;C407&amp;" "&amp;FT409,"")</f>
        <v>4 SPP8 Tempimo trikampis BPW (DIN 74054) d-40</v>
      </c>
      <c r="FV409" s="33"/>
    </row>
    <row r="410" spans="1:184" s="7" customFormat="1" ht="23.45" customHeight="1" x14ac:dyDescent="0.25">
      <c r="A410" s="42">
        <v>8</v>
      </c>
      <c r="B410" s="42" t="s">
        <v>793</v>
      </c>
      <c r="C410" s="12" t="s">
        <v>33</v>
      </c>
      <c r="D410" s="6"/>
      <c r="E410" s="4" t="str">
        <f t="shared" si="190"/>
        <v/>
      </c>
      <c r="F410" s="6"/>
      <c r="G410" s="643"/>
      <c r="H410" s="643"/>
      <c r="I410" s="643"/>
      <c r="J410" s="643"/>
      <c r="K410" s="643"/>
      <c r="L410" s="643"/>
      <c r="M410" s="643"/>
      <c r="N410" s="643"/>
      <c r="O410" s="643"/>
      <c r="P410" s="643">
        <f>IF(Duombaze!G410="",0,INDEX(DU!I:I,MATCH(Duombaze!G410,DU!A:A,0),1))+IF(Duombaze!H410="",0,INDEX(DU!I:I,MATCH(Duombaze!H410,DU!A:A,0),1))+IF(Duombaze!I410="",0,INDEX(DU!I:I,MATCH(Duombaze!I410,DU!A:A,0),1))+IF(Duombaze!J410="",0,INDEX(DU!I:I,MATCH(Duombaze!J410,DU!A:A,0),1))+IF(Duombaze!K410="",0,INDEX(DU!I:I,MATCH(Duombaze!K410,DU!A:A,0),1))+IF(Duombaze!L410="",0,INDEX(DU!I:I,MATCH(Duombaze!L410,DU!A:A,0),1))+IF(Duombaze!M410="",0,INDEX(DU!I:I,MATCH(Duombaze!M410,DU!A:A,0),1))+IF(Duombaze!N410="",0,INDEX(DU!I:I,MATCH(Duombaze!N410,DU!A:A,0),1))+IF(Duombaze!O410="",0,INDEX(DU!I:I,MATCH(Duombaze!O410,DU!A:A,0),1))</f>
        <v>0</v>
      </c>
      <c r="Q410" s="640">
        <f>IF(Duombaze!G410="",0,INDEX(DU!K:K,MATCH(Duombaze!G410,DU!A:A,0),1))+IF(Duombaze!H410="",0,INDEX(DU!K:K,MATCH(Duombaze!H410,DU!A:A,0),1))+IF(Duombaze!I410="",0,INDEX(DU!K:K,MATCH(Duombaze!I410,DU!A:A,0),1))+IF(Duombaze!J410="",0,INDEX(DU!K:K,MATCH(Duombaze!J410,DU!A:A,0),1))+IF(Duombaze!K410="",0,INDEX(DU!K:K,MATCH(Duombaze!K410,DU!A:A,0),1))+IF(Duombaze!L410="",0,INDEX(DU!K:K,MATCH(Duombaze!L410,DU!A:A,0),1))+IF(Duombaze!M410="",0,INDEX(DU!K:K,MATCH(Duombaze!M410,DU!A:A,0),1))+IF(Duombaze!N410="",0,INDEX(DU!K:K,MATCH(Duombaze!N410,DU!A:A,0),1))+IF(Duombaze!O410="",0,INDEX(DU!K:K,MATCH(Duombaze!O410,DU!A:A,0),1))</f>
        <v>0</v>
      </c>
      <c r="R410" s="6"/>
      <c r="S410" s="48"/>
      <c r="T410" s="883"/>
      <c r="U410" s="4">
        <f>IF(Duombaze!T410="",0,INDEX(DU!I:I,MATCH(Duombaze!T410,DU!A:A,0),1))</f>
        <v>0</v>
      </c>
      <c r="V410" s="4">
        <f>IF(Duombaze!T410="",0,INDEX(DU!K:K,MATCH(Duombaze!T410,DU!A:A,0),1))</f>
        <v>0</v>
      </c>
      <c r="W410" s="6"/>
      <c r="X410" s="6"/>
      <c r="Y410" s="858"/>
      <c r="Z410" s="66"/>
      <c r="AA410" s="4" t="str">
        <f t="shared" si="196"/>
        <v/>
      </c>
      <c r="AB410" s="6"/>
      <c r="AC410" s="6">
        <f>IF(Duombaze!AB410="",0,INDEX(DU!I:I,MATCH(Duombaze!AB410,DU!A:A,0),1))</f>
        <v>0</v>
      </c>
      <c r="AD410" s="2">
        <f>IF(Duombaze!AB410="",0,INDEX(DU!K:K,MATCH(Duombaze!AB410,DU!A:A,0),1))</f>
        <v>0</v>
      </c>
      <c r="AE410" s="6"/>
      <c r="AF410" s="6"/>
      <c r="AG410" s="6"/>
      <c r="AH410" s="4" t="str">
        <f t="shared" ref="AH410:AH473" si="201">IF(AG410&lt;&gt;"",A410&amp;" "&amp;C410&amp;" "&amp;AG410,"")</f>
        <v/>
      </c>
      <c r="AI410" s="6"/>
      <c r="AJ410" s="643"/>
      <c r="AK410" s="643"/>
      <c r="AL410" s="643"/>
      <c r="AM410" s="643">
        <f>IF(Duombaze!AJ410="",0,INDEX(DU!I:I,MATCH(Duombaze!AJ410,DU!A:A,0),1))+IF(Duombaze!AK410="",0,INDEX(DU!I:I,MATCH(Duombaze!AK410,DU!A:A,0),1))+IF(Duombaze!AL410="",0,INDEX(DU!I:I,MATCH(Duombaze!AL410,DU!A:A,0),1))</f>
        <v>0</v>
      </c>
      <c r="AN410" s="643">
        <f>IF(Duombaze!AJ410="",0,INDEX(DU!K:K,MATCH(Duombaze!AJ410,DU!A:A,0),1))+IF(Duombaze!AK410="",0,INDEX(DU!K:K,MATCH(Duombaze!AK410,DU!A:A,0),1))+IF(Duombaze!AL410="",0,INDEX(DU!K:K,MATCH(Duombaze!AL410,DU!A:A,0),1))</f>
        <v>0</v>
      </c>
      <c r="AO410" s="6"/>
      <c r="AP410" s="6"/>
      <c r="AQ410" s="6"/>
      <c r="AR410" s="4" t="str">
        <f t="shared" si="170"/>
        <v/>
      </c>
      <c r="AS410" s="6"/>
      <c r="AT410" s="643"/>
      <c r="AU410" s="643"/>
      <c r="AV410" s="643"/>
      <c r="AW410" s="643"/>
      <c r="AX410" s="643"/>
      <c r="AY410" s="643"/>
      <c r="AZ410" s="643"/>
      <c r="BA410" s="643"/>
      <c r="BB410" s="643"/>
      <c r="BC410" s="643">
        <f>IF(Duombaze!AT410="",0,INDEX(DU!I:I,MATCH(Duombaze!AT410,DU!A:A,0),1))+IF(Duombaze!AU410="",0,INDEX(DU!I:I,MATCH(Duombaze!AU410,DU!A:A,0),1))+IF(Duombaze!AV410="",0,INDEX(DU!I:I,MATCH(Duombaze!AV410,DU!A:A,0),1))+IF(Duombaze!AW410="",0,INDEX(DU!I:I,MATCH(Duombaze!AW410,DU!A:A,0),1))+IF(Duombaze!AX410="",0,INDEX(DU!I:I,MATCH(Duombaze!AX410,DU!A:A,0),1))+IF(Duombaze!AY410="",0,INDEX(DU!I:I,MATCH(Duombaze!AY410,DU!A:A,0),1))+IF(Duombaze!AZ410="",0,INDEX(DU!I:I,MATCH(Duombaze!AZ410,DU!A:A,0),1))+IF(Duombaze!BA410="",0,INDEX(DU!I:I,MATCH(Duombaze!BA410,DU!A:A,0),1))+IF(Duombaze!BB410="",0,INDEX(DU!I:I,MATCH(Duombaze!BB410,DU!A:A,0),1))</f>
        <v>0</v>
      </c>
      <c r="BD410" s="640">
        <f>IF(Duombaze!AT410="",0,INDEX(DU!K:K,MATCH(Duombaze!AT410,DU!A:A,0),1))+IF(Duombaze!AU410="",0,INDEX(DU!K:K,MATCH(Duombaze!AU410,DU!A:A,0),1))+IF(Duombaze!AV410="",0,INDEX(DU!K:K,MATCH(Duombaze!AV410,DU!A:A,0),1))+IF(Duombaze!AW410="",0,INDEX(DU!K:K,MATCH(Duombaze!AW410,DU!A:A,0),1))+IF(Duombaze!AX410="",0,INDEX(DU!K:K,MATCH(Duombaze!AX410,DU!A:A,0),1))+IF(Duombaze!AY410="",0,INDEX(DU!K:K,MATCH(Duombaze!AY410,DU!A:A,0),1))+IF(Duombaze!AZ410="",0,INDEX(DU!K:K,MATCH(Duombaze!AZ410,DU!A:A,0),1))+IF(Duombaze!BA410="",0,INDEX(DU!K:K,MATCH(Duombaze!BA410,DU!A:A,0),1))+IF(Duombaze!BB410="",0,INDEX(DU!K:K,MATCH(Duombaze!BB410,DU!A:A,0),1))</f>
        <v>0</v>
      </c>
      <c r="BE410" s="6"/>
      <c r="BF410" s="6"/>
      <c r="BG410" s="66"/>
      <c r="BH410" s="4" t="str">
        <f t="shared" si="200"/>
        <v/>
      </c>
      <c r="BI410" s="6"/>
      <c r="BJ410" s="643"/>
      <c r="BK410" s="643"/>
      <c r="BL410" s="643"/>
      <c r="BM410" s="643">
        <f>IF(Duombaze!BJ410="",0,INDEX(DU!I:I,MATCH(Duombaze!BJ410,DU!A:A,0),1))+IF(Duombaze!BK410="",0,INDEX(DU!I:I,MATCH(Duombaze!BK410,DU!A:A,0),1))+IF(Duombaze!BL410="",0,INDEX(DU!I:I,MATCH(Duombaze!BL410,DU!A:A,0),1))</f>
        <v>0</v>
      </c>
      <c r="BN410" s="640">
        <f>IF(Duombaze!BJ410="",0,INDEX(DU!K:K,MATCH(Duombaze!BJ410,DU!A:A,0),1))+IF(Duombaze!BK410="",0,INDEX(DU!K:K,MATCH(Duombaze!BK410,DU!A:A,0),1))+IF(Duombaze!BL410="",0,INDEX(DU!K:K,MATCH(Duombaze!BL410,DU!A:A,0),1))</f>
        <v>0</v>
      </c>
      <c r="BO410" s="6"/>
      <c r="BP410" s="6"/>
      <c r="BQ410" s="6"/>
      <c r="BR410" s="6" t="str">
        <f t="shared" si="197"/>
        <v/>
      </c>
      <c r="BS410" s="6"/>
      <c r="BT410" s="6"/>
      <c r="BU410" s="6"/>
      <c r="BV410" s="6"/>
      <c r="BW410" s="6">
        <f>IF(Duombaze!BT410="",0,INDEX(DU!I:I,MATCH(Duombaze!BT410,DU!A:A,0),1))+IF(Duombaze!BU410="",0,INDEX(DU!I:I,MATCH(Duombaze!BU410,DU!A:A,0),1))+IF(Duombaze!BV410="",0,INDEX(DU!I:I,MATCH(Duombaze!BV410,DU!A:A,0),1))</f>
        <v>0</v>
      </c>
      <c r="BX410" s="6">
        <f>IF(Duombaze!BT410="",0,INDEX(DU!K:K,MATCH(Duombaze!BT410,DU!A:A,0),1))+IF(Duombaze!BU410="",0,INDEX(DU!K:K,MATCH(Duombaze!BU410,DU!A:A,0),1))+IF(Duombaze!BV410="",0,INDEX(DU!K:K,MATCH(Duombaze!BV410,DU!A:A,0),1))</f>
        <v>0</v>
      </c>
      <c r="BY410" s="6"/>
      <c r="BZ410" s="6"/>
      <c r="CA410" s="6"/>
      <c r="CB410" s="6" t="str">
        <f t="shared" si="189"/>
        <v/>
      </c>
      <c r="CC410" s="6"/>
      <c r="CD410" s="6">
        <f>IF(Duombaze!CC410="",0,INDEX(DU!I:I,MATCH(Duombaze!CC410,DU!A:A,0),1))</f>
        <v>0</v>
      </c>
      <c r="CE410" s="4">
        <f>IF(Duombaze!CC410="",0,INDEX(DU!K:K,MATCH(Duombaze!CC410,DU!A:A,0),1))</f>
        <v>0</v>
      </c>
      <c r="CF410" s="6"/>
      <c r="CG410" s="6"/>
      <c r="CH410" s="6"/>
      <c r="CI410" s="4" t="str">
        <f t="shared" si="199"/>
        <v/>
      </c>
      <c r="CJ410" s="6"/>
      <c r="CK410" s="6">
        <f>IF(Duombaze!CJ410="",0,INDEX(DU!I:I,MATCH(Duombaze!CJ410,DU!A:A,0),1))</f>
        <v>0</v>
      </c>
      <c r="CL410" s="4">
        <f>IF(Duombaze!CJ410="",0,INDEX(DU!K:K,MATCH(Duombaze!CJ410,DU!A:A,0),1))</f>
        <v>0</v>
      </c>
      <c r="CM410" s="6"/>
      <c r="CN410" s="6"/>
      <c r="CO410" s="6"/>
      <c r="CP410" s="4" t="str">
        <f t="shared" si="173"/>
        <v/>
      </c>
      <c r="CQ410" s="6"/>
      <c r="CR410" s="643"/>
      <c r="CS410" s="643"/>
      <c r="CT410" s="643">
        <f>IF(Duombaze!CR410="",0,INDEX(DU!I:I,MATCH(Duombaze!CR410,DU!A:A,0),1))+IF(Duombaze!CS410="",0,INDEX(DU!I:I,MATCH(Duombaze!CS410,DU!A:A,0),1))</f>
        <v>0</v>
      </c>
      <c r="CU410" s="6">
        <f>IF(Duombaze!CR410="",0,INDEX(DU!K:K,MATCH(Duombaze!CR410,DU!A:A,0),1))+IF(Duombaze!CS410="",0,INDEX(DU!K:K,MATCH(Duombaze!CS410,DU!A:A,0),1))</f>
        <v>0</v>
      </c>
      <c r="CV410" s="6"/>
      <c r="CW410" s="6"/>
      <c r="CX410" s="6"/>
      <c r="CY410" s="4" t="str">
        <f t="shared" si="193"/>
        <v/>
      </c>
      <c r="CZ410" s="6"/>
      <c r="DA410" s="674"/>
      <c r="DB410" s="674"/>
      <c r="DC410" s="674">
        <f>IF(Duombaze!DA410="",0,INDEX(DU!I:I,MATCH(Duombaze!DA410,DU!A:A,0),1))+IF(Duombaze!DB410="",0,INDEX(DU!I:I,MATCH(Duombaze!DB410,DU!A:A,0),1))</f>
        <v>0</v>
      </c>
      <c r="DD410" s="6">
        <f>IF(Duombaze!DA410="",0,INDEX(DU!K:K,MATCH(Duombaze!DA410,DU!A:A,0),1))+IF(Duombaze!DB410="",0,INDEX(DU!K:K,MATCH(Duombaze!DB410,DU!A:A,0),1))</f>
        <v>0</v>
      </c>
      <c r="DE410" s="6"/>
      <c r="DF410" s="6"/>
      <c r="DG410" s="6"/>
      <c r="DH410" s="6" t="str">
        <f t="shared" si="174"/>
        <v/>
      </c>
      <c r="DI410" s="6"/>
      <c r="DJ410" s="674"/>
      <c r="DK410" s="679"/>
      <c r="DL410" s="679">
        <f>IF(Duombaze!DJ410="",0,INDEX(DU!I:I,MATCH(Duombaze!DJ410,DU!A:A,0),1))+IF(Duombaze!DK410="",0,INDEX(DU!I:I,MATCH(Duombaze!DK410,DU!A:A,0),1))</f>
        <v>0</v>
      </c>
      <c r="DM410" s="6">
        <f>IF(Duombaze!DJ410="",0,INDEX(DU!K:K,MATCH(Duombaze!DJ410,DU!A:A,0),1))+IF(Duombaze!DK410="",0,INDEX(DU!K:K,MATCH(Duombaze!DK410,DU!A:A,0),1))</f>
        <v>0</v>
      </c>
      <c r="DN410" s="48"/>
      <c r="DO410" s="48"/>
      <c r="DP410" s="48"/>
      <c r="DQ410" s="4" t="str">
        <f t="shared" si="175"/>
        <v/>
      </c>
      <c r="DR410" s="66"/>
      <c r="DS410" s="694"/>
      <c r="DT410" s="694"/>
      <c r="DU410" s="694"/>
      <c r="DV410" s="694"/>
      <c r="DW410" s="694">
        <f>IF(Duombaze!DS410="",0,INDEX(DU!I:I,MATCH(Duombaze!DS410,DU!A:A,0),1))+IF(Duombaze!DT410="",0,INDEX(DU!I:I,MATCH(Duombaze!DT410,DU!A:A,0),1))+IF(Duombaze!DU410="",0,INDEX(DU!I:I,MATCH(Duombaze!DU410,DU!A:A,0),1))+IF(Duombaze!DV410="",0,INDEX(DU!I:I,MATCH(Duombaze!DV410,DU!A:A,0),1))</f>
        <v>0</v>
      </c>
      <c r="DX410" s="640">
        <f>IF(Duombaze!DS410="",0,INDEX(DU!K:K,MATCH(Duombaze!DS410,DU!A:A,0),1))+IF(Duombaze!DT410="",0,INDEX(DU!K:K,MATCH(Duombaze!DT410,DU!A:A,0),1))+IF(Duombaze!DU410="",0,INDEX(DU!K:K,MATCH(Duombaze!DU410,DU!A:A,0),1))+IF(Duombaze!DV410="",0,INDEX(DU!K:KH,MATCH(Duombaze!DV410,DU!A:A,0),1))</f>
        <v>0</v>
      </c>
      <c r="DY410" s="66"/>
      <c r="DZ410" s="66"/>
      <c r="EA410" s="6"/>
      <c r="EB410" s="6" t="str">
        <f t="shared" si="194"/>
        <v/>
      </c>
      <c r="EC410" s="6"/>
      <c r="ED410" s="6">
        <f>IF(Duombaze!EC410="",0,INDEX(DU!I:I,MATCH(Duombaze!EC410,DU!A:A,0),1))</f>
        <v>0</v>
      </c>
      <c r="EE410" s="640">
        <f>IF(Duombaze!EC410="",0,INDEX(DU!K:K,MATCH(Duombaze!EC410,DU!A:A,0),1))</f>
        <v>0</v>
      </c>
      <c r="EF410" s="6"/>
      <c r="EG410" s="6"/>
      <c r="EH410" s="6"/>
      <c r="EI410" s="4" t="str">
        <f t="shared" si="188"/>
        <v/>
      </c>
      <c r="EJ410" s="6"/>
      <c r="EK410" s="674"/>
      <c r="EL410" s="674"/>
      <c r="EM410" s="674"/>
      <c r="EN410" s="674">
        <f>IF(Duombaze!EK410="",0,INDEX(DU!I:I,MATCH(Duombaze!EK410,DU!A:A,0),1))+IF(Duombaze!EL410="",0,INDEX(DU!I:I,MATCH(Duombaze!EL410,DU!A:A,0),1))+IF(Duombaze!EM410="",0,INDEX(DU!I:I,MATCH(Duombaze!EM410,DU!A:A,0),1))</f>
        <v>0</v>
      </c>
      <c r="EO410" s="6">
        <f>IF(Duombaze!EK410="",0,INDEX(DU!K:K,MATCH(Duombaze!EK410,DU!A:A,0),1))+IF(Duombaze!EL410="",0,INDEX(DU!K:K,MATCH(Duombaze!EL410,DU!A:A,0),1))+IF(Duombaze!EM410="",0,INDEX(DU!K:K,MATCH(Duombaze!EM410,DU!A:A,0),1))</f>
        <v>0</v>
      </c>
      <c r="EP410" s="6"/>
      <c r="EQ410" s="6"/>
      <c r="ER410" s="6"/>
      <c r="ES410" s="4" t="str">
        <f t="shared" si="195"/>
        <v/>
      </c>
      <c r="ET410" s="6"/>
      <c r="EU410" s="6"/>
      <c r="EV410" s="6"/>
      <c r="EW410" s="66"/>
      <c r="EX410" s="6" t="str">
        <f t="shared" si="198"/>
        <v/>
      </c>
      <c r="EY410" s="6"/>
      <c r="EZ410" s="674"/>
      <c r="FA410" s="674"/>
      <c r="FB410" s="674">
        <f>IF(Duombaze!EZ410="",0,INDEX(DU!I:I,MATCH(Duombaze!EZ410,DU!A:A,0),1))+IF(Duombaze!FA410="",0,INDEX(DU!I:I,MATCH(Duombaze!FA410,DU!A:A,0),1))</f>
        <v>0</v>
      </c>
      <c r="FC410" s="6">
        <f>IF(Duombaze!EZ410="",0,INDEX(DU!K:K,MATCH(Duombaze!EZ410,DU!A:A,0),1))+IF(Duombaze!FA410="",0,INDEX(DU!K:K,MATCH(Duombaze!FA410,DU!A:A,0),1))</f>
        <v>0</v>
      </c>
      <c r="FD410" s="6"/>
      <c r="FE410" s="6"/>
      <c r="FF410" s="6"/>
      <c r="FG410" s="6"/>
      <c r="FH410" s="179"/>
      <c r="FI410" s="179"/>
      <c r="FJ410" s="179"/>
      <c r="FK410" s="66"/>
      <c r="FL410" s="14"/>
      <c r="FM410" s="673"/>
      <c r="FN410" s="673"/>
      <c r="FO410" s="673"/>
      <c r="FP410" s="673"/>
      <c r="FQ410" s="673">
        <f>IF(Duombaze!FM410="",0,INDEX(DU!I:I,MATCH(Duombaze!FM410,DU!A:A,0),1))+IF(Duombaze!FN410="",0,INDEX(DU!I:I,MATCH(Duombaze!FN410,DU!A:A,0),1))+IF(Duombaze!FO410="",0,INDEX(DU!I:I,MATCH(Duombaze!FO410,DU!A:A,0),1))+IF(Duombaze!FP410="",0,INDEX(DU!I:I,MATCH(Duombaze!FP410,DU!A:A,0),1))</f>
        <v>0</v>
      </c>
      <c r="FR410" s="671">
        <f>IF(Duombaze!FM410="",0,INDEX(DU!K:K,MATCH(Duombaze!FM410,DU!A:A,0),1))+IF(Duombaze!FN410="",0,INDEX(DU!K:K,MATCH(Duombaze!FN410,DU!A:A,0),1))+IF(Duombaze!FO410="",0,INDEX(DU!K:K,MATCH(Duombaze!FO410,DU!A:A,0),1))+IF(Duombaze!FP410="",0,INDEX(DU!K:K,MATCH(Duombaze!FP410,DU!A:A,0),1))</f>
        <v>0</v>
      </c>
      <c r="FS410" s="7">
        <v>20181010</v>
      </c>
      <c r="FT410" s="108" t="s">
        <v>435</v>
      </c>
      <c r="FU410" s="108" t="str">
        <f t="shared" ref="FU410" si="202">IF(FT410&lt;&gt;"",BN410&amp;" "&amp;BP410&amp;" "&amp;FT410,"")</f>
        <v>0  Tentas ir aikštelė</v>
      </c>
      <c r="FV410" s="916" t="s">
        <v>631</v>
      </c>
    </row>
    <row r="411" spans="1:184" s="7" customFormat="1" ht="23.45" customHeight="1" x14ac:dyDescent="0.25">
      <c r="A411" s="42">
        <v>9</v>
      </c>
      <c r="B411" s="42" t="s">
        <v>793</v>
      </c>
      <c r="C411" s="12" t="s">
        <v>33</v>
      </c>
      <c r="D411" s="6"/>
      <c r="E411" s="4" t="str">
        <f t="shared" si="190"/>
        <v/>
      </c>
      <c r="F411" s="6"/>
      <c r="G411" s="643"/>
      <c r="H411" s="643"/>
      <c r="I411" s="643"/>
      <c r="J411" s="643"/>
      <c r="K411" s="643"/>
      <c r="L411" s="643"/>
      <c r="M411" s="643"/>
      <c r="N411" s="643"/>
      <c r="O411" s="643"/>
      <c r="P411" s="643">
        <f>IF(Duombaze!G411="",0,INDEX(DU!I:I,MATCH(Duombaze!G411,DU!A:A,0),1))+IF(Duombaze!H411="",0,INDEX(DU!I:I,MATCH(Duombaze!H411,DU!A:A,0),1))+IF(Duombaze!I411="",0,INDEX(DU!I:I,MATCH(Duombaze!I411,DU!A:A,0),1))+IF(Duombaze!J411="",0,INDEX(DU!I:I,MATCH(Duombaze!J411,DU!A:A,0),1))+IF(Duombaze!K411="",0,INDEX(DU!I:I,MATCH(Duombaze!K411,DU!A:A,0),1))+IF(Duombaze!L411="",0,INDEX(DU!I:I,MATCH(Duombaze!L411,DU!A:A,0),1))+IF(Duombaze!M411="",0,INDEX(DU!I:I,MATCH(Duombaze!M411,DU!A:A,0),1))+IF(Duombaze!N411="",0,INDEX(DU!I:I,MATCH(Duombaze!N411,DU!A:A,0),1))+IF(Duombaze!O411="",0,INDEX(DU!I:I,MATCH(Duombaze!O411,DU!A:A,0),1))</f>
        <v>0</v>
      </c>
      <c r="Q411" s="640">
        <f>IF(Duombaze!G411="",0,INDEX(DU!K:K,MATCH(Duombaze!G411,DU!A:A,0),1))+IF(Duombaze!H411="",0,INDEX(DU!K:K,MATCH(Duombaze!H411,DU!A:A,0),1))+IF(Duombaze!I411="",0,INDEX(DU!K:K,MATCH(Duombaze!I411,DU!A:A,0),1))+IF(Duombaze!J411="",0,INDEX(DU!K:K,MATCH(Duombaze!J411,DU!A:A,0),1))+IF(Duombaze!K411="",0,INDEX(DU!K:K,MATCH(Duombaze!K411,DU!A:A,0),1))+IF(Duombaze!L411="",0,INDEX(DU!K:K,MATCH(Duombaze!L411,DU!A:A,0),1))+IF(Duombaze!M411="",0,INDEX(DU!K:K,MATCH(Duombaze!M411,DU!A:A,0),1))+IF(Duombaze!N411="",0,INDEX(DU!K:K,MATCH(Duombaze!N411,DU!A:A,0),1))+IF(Duombaze!O411="",0,INDEX(DU!K:K,MATCH(Duombaze!O411,DU!A:A,0),1))</f>
        <v>0</v>
      </c>
      <c r="R411" s="6"/>
      <c r="S411" s="48"/>
      <c r="T411" s="883"/>
      <c r="U411" s="4">
        <f>IF(Duombaze!T411="",0,INDEX(DU!I:I,MATCH(Duombaze!T411,DU!A:A,0),1))</f>
        <v>0</v>
      </c>
      <c r="V411" s="4">
        <f>IF(Duombaze!T411="",0,INDEX(DU!K:K,MATCH(Duombaze!T411,DU!A:A,0),1))</f>
        <v>0</v>
      </c>
      <c r="W411" s="6"/>
      <c r="X411" s="6"/>
      <c r="Y411" s="858"/>
      <c r="Z411" s="66"/>
      <c r="AA411" s="4" t="str">
        <f t="shared" si="196"/>
        <v/>
      </c>
      <c r="AB411" s="6"/>
      <c r="AC411" s="6">
        <f>IF(Duombaze!AB411="",0,INDEX(DU!I:I,MATCH(Duombaze!AB411,DU!A:A,0),1))</f>
        <v>0</v>
      </c>
      <c r="AD411" s="2">
        <f>IF(Duombaze!AB411="",0,INDEX(DU!K:K,MATCH(Duombaze!AB411,DU!A:A,0),1))</f>
        <v>0</v>
      </c>
      <c r="AE411" s="6"/>
      <c r="AF411" s="6"/>
      <c r="AG411" s="6"/>
      <c r="AH411" s="4" t="str">
        <f t="shared" si="201"/>
        <v/>
      </c>
      <c r="AI411" s="6"/>
      <c r="AJ411" s="643"/>
      <c r="AK411" s="643"/>
      <c r="AL411" s="643"/>
      <c r="AM411" s="643">
        <f>IF(Duombaze!AJ411="",0,INDEX(DU!I:I,MATCH(Duombaze!AJ411,DU!A:A,0),1))+IF(Duombaze!AK411="",0,INDEX(DU!I:I,MATCH(Duombaze!AK411,DU!A:A,0),1))+IF(Duombaze!AL411="",0,INDEX(DU!I:I,MATCH(Duombaze!AL411,DU!A:A,0),1))</f>
        <v>0</v>
      </c>
      <c r="AN411" s="643">
        <f>IF(Duombaze!AJ411="",0,INDEX(DU!K:K,MATCH(Duombaze!AJ411,DU!A:A,0),1))+IF(Duombaze!AK411="",0,INDEX(DU!K:K,MATCH(Duombaze!AK411,DU!A:A,0),1))+IF(Duombaze!AL411="",0,INDEX(DU!K:K,MATCH(Duombaze!AL411,DU!A:A,0),1))</f>
        <v>0</v>
      </c>
      <c r="AO411" s="6"/>
      <c r="AP411" s="6"/>
      <c r="AQ411" s="6"/>
      <c r="AR411" s="4" t="str">
        <f t="shared" si="170"/>
        <v/>
      </c>
      <c r="AS411" s="6"/>
      <c r="AT411" s="643"/>
      <c r="AU411" s="643"/>
      <c r="AV411" s="643"/>
      <c r="AW411" s="643"/>
      <c r="AX411" s="643"/>
      <c r="AY411" s="643"/>
      <c r="AZ411" s="643"/>
      <c r="BA411" s="643"/>
      <c r="BB411" s="643"/>
      <c r="BC411" s="643">
        <f>IF(Duombaze!AT411="",0,INDEX(DU!I:I,MATCH(Duombaze!AT411,DU!A:A,0),1))+IF(Duombaze!AU411="",0,INDEX(DU!I:I,MATCH(Duombaze!AU411,DU!A:A,0),1))+IF(Duombaze!AV411="",0,INDEX(DU!I:I,MATCH(Duombaze!AV411,DU!A:A,0),1))+IF(Duombaze!AW411="",0,INDEX(DU!I:I,MATCH(Duombaze!AW411,DU!A:A,0),1))+IF(Duombaze!AX411="",0,INDEX(DU!I:I,MATCH(Duombaze!AX411,DU!A:A,0),1))+IF(Duombaze!AY411="",0,INDEX(DU!I:I,MATCH(Duombaze!AY411,DU!A:A,0),1))+IF(Duombaze!AZ411="",0,INDEX(DU!I:I,MATCH(Duombaze!AZ411,DU!A:A,0),1))+IF(Duombaze!BA411="",0,INDEX(DU!I:I,MATCH(Duombaze!BA411,DU!A:A,0),1))+IF(Duombaze!BB411="",0,INDEX(DU!I:I,MATCH(Duombaze!BB411,DU!A:A,0),1))</f>
        <v>0</v>
      </c>
      <c r="BD411" s="640">
        <f>IF(Duombaze!AT411="",0,INDEX(DU!K:K,MATCH(Duombaze!AT411,DU!A:A,0),1))+IF(Duombaze!AU411="",0,INDEX(DU!K:K,MATCH(Duombaze!AU411,DU!A:A,0),1))+IF(Duombaze!AV411="",0,INDEX(DU!K:K,MATCH(Duombaze!AV411,DU!A:A,0),1))+IF(Duombaze!AW411="",0,INDEX(DU!K:K,MATCH(Duombaze!AW411,DU!A:A,0),1))+IF(Duombaze!AX411="",0,INDEX(DU!K:K,MATCH(Duombaze!AX411,DU!A:A,0),1))+IF(Duombaze!AY411="",0,INDEX(DU!K:K,MATCH(Duombaze!AY411,DU!A:A,0),1))+IF(Duombaze!AZ411="",0,INDEX(DU!K:K,MATCH(Duombaze!AZ411,DU!A:A,0),1))+IF(Duombaze!BA411="",0,INDEX(DU!K:K,MATCH(Duombaze!BA411,DU!A:A,0),1))+IF(Duombaze!BB411="",0,INDEX(DU!K:K,MATCH(Duombaze!BB411,DU!A:A,0),1))</f>
        <v>0</v>
      </c>
      <c r="BE411" s="6"/>
      <c r="BF411" s="6"/>
      <c r="BG411" s="66"/>
      <c r="BH411" s="4" t="str">
        <f t="shared" si="200"/>
        <v/>
      </c>
      <c r="BI411" s="6"/>
      <c r="BJ411" s="643"/>
      <c r="BK411" s="643"/>
      <c r="BL411" s="643"/>
      <c r="BM411" s="643">
        <f>IF(Duombaze!BJ411="",0,INDEX(DU!I:I,MATCH(Duombaze!BJ411,DU!A:A,0),1))+IF(Duombaze!BK411="",0,INDEX(DU!I:I,MATCH(Duombaze!BK411,DU!A:A,0),1))+IF(Duombaze!BL411="",0,INDEX(DU!I:I,MATCH(Duombaze!BL411,DU!A:A,0),1))</f>
        <v>0</v>
      </c>
      <c r="BN411" s="640">
        <f>IF(Duombaze!BJ411="",0,INDEX(DU!K:K,MATCH(Duombaze!BJ411,DU!A:A,0),1))+IF(Duombaze!BK411="",0,INDEX(DU!K:K,MATCH(Duombaze!BK411,DU!A:A,0),1))+IF(Duombaze!BL411="",0,INDEX(DU!K:K,MATCH(Duombaze!BL411,DU!A:A,0),1))</f>
        <v>0</v>
      </c>
      <c r="BO411" s="6"/>
      <c r="BP411" s="6"/>
      <c r="BQ411" s="6"/>
      <c r="BR411" s="6" t="str">
        <f t="shared" si="197"/>
        <v/>
      </c>
      <c r="BS411" s="6"/>
      <c r="BT411" s="6"/>
      <c r="BU411" s="6"/>
      <c r="BV411" s="6"/>
      <c r="BW411" s="6">
        <f>IF(Duombaze!BT411="",0,INDEX(DU!I:I,MATCH(Duombaze!BT411,DU!A:A,0),1))+IF(Duombaze!BU411="",0,INDEX(DU!I:I,MATCH(Duombaze!BU411,DU!A:A,0),1))+IF(Duombaze!BV411="",0,INDEX(DU!I:I,MATCH(Duombaze!BV411,DU!A:A,0),1))</f>
        <v>0</v>
      </c>
      <c r="BX411" s="6">
        <f>IF(Duombaze!BT411="",0,INDEX(DU!K:K,MATCH(Duombaze!BT411,DU!A:A,0),1))+IF(Duombaze!BU411="",0,INDEX(DU!K:K,MATCH(Duombaze!BU411,DU!A:A,0),1))+IF(Duombaze!BV411="",0,INDEX(DU!K:K,MATCH(Duombaze!BV411,DU!A:A,0),1))</f>
        <v>0</v>
      </c>
      <c r="BY411" s="6"/>
      <c r="BZ411" s="6"/>
      <c r="CA411" s="6"/>
      <c r="CB411" s="6" t="str">
        <f t="shared" si="189"/>
        <v/>
      </c>
      <c r="CC411" s="6"/>
      <c r="CD411" s="6">
        <f>IF(Duombaze!CC411="",0,INDEX(DU!I:I,MATCH(Duombaze!CC411,DU!A:A,0),1))</f>
        <v>0</v>
      </c>
      <c r="CE411" s="4">
        <f>IF(Duombaze!CC411="",0,INDEX(DU!K:K,MATCH(Duombaze!CC411,DU!A:A,0),1))</f>
        <v>0</v>
      </c>
      <c r="CF411" s="6"/>
      <c r="CG411" s="6"/>
      <c r="CH411" s="6"/>
      <c r="CI411" s="4" t="str">
        <f t="shared" si="199"/>
        <v/>
      </c>
      <c r="CJ411" s="6"/>
      <c r="CK411" s="6">
        <f>IF(Duombaze!CJ411="",0,INDEX(DU!I:I,MATCH(Duombaze!CJ411,DU!A:A,0),1))</f>
        <v>0</v>
      </c>
      <c r="CL411" s="4">
        <f>IF(Duombaze!CJ411="",0,INDEX(DU!K:K,MATCH(Duombaze!CJ411,DU!A:A,0),1))</f>
        <v>0</v>
      </c>
      <c r="CM411" s="6"/>
      <c r="CN411" s="6"/>
      <c r="CO411" s="6"/>
      <c r="CP411" s="4" t="str">
        <f t="shared" si="173"/>
        <v/>
      </c>
      <c r="CQ411" s="6"/>
      <c r="CR411" s="643"/>
      <c r="CS411" s="643"/>
      <c r="CT411" s="643">
        <f>IF(Duombaze!CR411="",0,INDEX(DU!I:I,MATCH(Duombaze!CR411,DU!A:A,0),1))+IF(Duombaze!CS411="",0,INDEX(DU!I:I,MATCH(Duombaze!CS411,DU!A:A,0),1))</f>
        <v>0</v>
      </c>
      <c r="CU411" s="6">
        <f>IF(Duombaze!CR411="",0,INDEX(DU!K:K,MATCH(Duombaze!CR411,DU!A:A,0),1))+IF(Duombaze!CS411="",0,INDEX(DU!K:K,MATCH(Duombaze!CS411,DU!A:A,0),1))</f>
        <v>0</v>
      </c>
      <c r="CV411" s="6"/>
      <c r="CW411" s="6"/>
      <c r="CX411" s="6"/>
      <c r="CY411" s="4" t="str">
        <f t="shared" si="193"/>
        <v/>
      </c>
      <c r="CZ411" s="6"/>
      <c r="DA411" s="674"/>
      <c r="DB411" s="674"/>
      <c r="DC411" s="674">
        <f>IF(Duombaze!DA411="",0,INDEX(DU!I:I,MATCH(Duombaze!DA411,DU!A:A,0),1))+IF(Duombaze!DB411="",0,INDEX(DU!I:I,MATCH(Duombaze!DB411,DU!A:A,0),1))</f>
        <v>0</v>
      </c>
      <c r="DD411" s="6">
        <f>IF(Duombaze!DA411="",0,INDEX(DU!K:K,MATCH(Duombaze!DA411,DU!A:A,0),1))+IF(Duombaze!DB411="",0,INDEX(DU!K:K,MATCH(Duombaze!DB411,DU!A:A,0),1))</f>
        <v>0</v>
      </c>
      <c r="DE411" s="6"/>
      <c r="DF411" s="6"/>
      <c r="DG411" s="6"/>
      <c r="DH411" s="6" t="str">
        <f t="shared" si="174"/>
        <v/>
      </c>
      <c r="DI411" s="6"/>
      <c r="DJ411" s="674"/>
      <c r="DK411" s="679"/>
      <c r="DL411" s="679">
        <f>IF(Duombaze!DJ411="",0,INDEX(DU!I:I,MATCH(Duombaze!DJ411,DU!A:A,0),1))+IF(Duombaze!DK411="",0,INDEX(DU!I:I,MATCH(Duombaze!DK411,DU!A:A,0),1))</f>
        <v>0</v>
      </c>
      <c r="DM411" s="6">
        <f>IF(Duombaze!DJ411="",0,INDEX(DU!K:K,MATCH(Duombaze!DJ411,DU!A:A,0),1))+IF(Duombaze!DK411="",0,INDEX(DU!K:K,MATCH(Duombaze!DK411,DU!A:A,0),1))</f>
        <v>0</v>
      </c>
      <c r="DN411" s="48"/>
      <c r="DO411" s="48"/>
      <c r="DP411" s="48"/>
      <c r="DQ411" s="4" t="str">
        <f t="shared" si="175"/>
        <v/>
      </c>
      <c r="DR411" s="66"/>
      <c r="DS411" s="694"/>
      <c r="DT411" s="694"/>
      <c r="DU411" s="694"/>
      <c r="DV411" s="694"/>
      <c r="DW411" s="694">
        <f>IF(Duombaze!DS411="",0,INDEX(DU!I:I,MATCH(Duombaze!DS411,DU!A:A,0),1))+IF(Duombaze!DT411="",0,INDEX(DU!I:I,MATCH(Duombaze!DT411,DU!A:A,0),1))+IF(Duombaze!DU411="",0,INDEX(DU!I:I,MATCH(Duombaze!DU411,DU!A:A,0),1))+IF(Duombaze!DV411="",0,INDEX(DU!I:I,MATCH(Duombaze!DV411,DU!A:A,0),1))</f>
        <v>0</v>
      </c>
      <c r="DX411" s="640">
        <f>IF(Duombaze!DS411="",0,INDEX(DU!K:K,MATCH(Duombaze!DS411,DU!A:A,0),1))+IF(Duombaze!DT411="",0,INDEX(DU!K:K,MATCH(Duombaze!DT411,DU!A:A,0),1))+IF(Duombaze!DU411="",0,INDEX(DU!K:K,MATCH(Duombaze!DU411,DU!A:A,0),1))+IF(Duombaze!DV411="",0,INDEX(DU!K:KH,MATCH(Duombaze!DV411,DU!A:A,0),1))</f>
        <v>0</v>
      </c>
      <c r="DY411" s="66"/>
      <c r="DZ411" s="66"/>
      <c r="EA411" s="6"/>
      <c r="EB411" s="6" t="str">
        <f t="shared" si="194"/>
        <v/>
      </c>
      <c r="EC411" s="6"/>
      <c r="ED411" s="6">
        <f>IF(Duombaze!EC411="",0,INDEX(DU!I:I,MATCH(Duombaze!EC411,DU!A:A,0),1))</f>
        <v>0</v>
      </c>
      <c r="EE411" s="640">
        <f>IF(Duombaze!EC411="",0,INDEX(DU!K:K,MATCH(Duombaze!EC411,DU!A:A,0),1))</f>
        <v>0</v>
      </c>
      <c r="EF411" s="6"/>
      <c r="EG411" s="6"/>
      <c r="EH411" s="6"/>
      <c r="EI411" s="4" t="str">
        <f t="shared" si="188"/>
        <v/>
      </c>
      <c r="EJ411" s="6"/>
      <c r="EK411" s="674"/>
      <c r="EL411" s="674"/>
      <c r="EM411" s="674"/>
      <c r="EN411" s="674">
        <f>IF(Duombaze!EK411="",0,INDEX(DU!I:I,MATCH(Duombaze!EK411,DU!A:A,0),1))+IF(Duombaze!EL411="",0,INDEX(DU!I:I,MATCH(Duombaze!EL411,DU!A:A,0),1))+IF(Duombaze!EM411="",0,INDEX(DU!I:I,MATCH(Duombaze!EM411,DU!A:A,0),1))</f>
        <v>0</v>
      </c>
      <c r="EO411" s="6">
        <f>IF(Duombaze!EK411="",0,INDEX(DU!K:K,MATCH(Duombaze!EK411,DU!A:A,0),1))+IF(Duombaze!EL411="",0,INDEX(DU!K:K,MATCH(Duombaze!EL411,DU!A:A,0),1))+IF(Duombaze!EM411="",0,INDEX(DU!K:K,MATCH(Duombaze!EM411,DU!A:A,0),1))</f>
        <v>0</v>
      </c>
      <c r="EP411" s="6"/>
      <c r="EQ411" s="6"/>
      <c r="ER411" s="6"/>
      <c r="ES411" s="4" t="str">
        <f t="shared" si="195"/>
        <v/>
      </c>
      <c r="ET411" s="6"/>
      <c r="EU411" s="6"/>
      <c r="EV411" s="6"/>
      <c r="EW411" s="66"/>
      <c r="EX411" s="6" t="str">
        <f t="shared" si="198"/>
        <v/>
      </c>
      <c r="EY411" s="6"/>
      <c r="EZ411" s="674"/>
      <c r="FA411" s="674"/>
      <c r="FB411" s="674">
        <f>IF(Duombaze!EZ411="",0,INDEX(DU!I:I,MATCH(Duombaze!EZ411,DU!A:A,0),1))+IF(Duombaze!FA411="",0,INDEX(DU!I:I,MATCH(Duombaze!FA411,DU!A:A,0),1))</f>
        <v>0</v>
      </c>
      <c r="FC411" s="6">
        <f>IF(Duombaze!EZ411="",0,INDEX(DU!K:K,MATCH(Duombaze!EZ411,DU!A:A,0),1))+IF(Duombaze!FA411="",0,INDEX(DU!K:K,MATCH(Duombaze!FA411,DU!A:A,0),1))</f>
        <v>0</v>
      </c>
      <c r="FD411" s="6"/>
      <c r="FE411" s="6"/>
      <c r="FF411" s="6"/>
      <c r="FG411" s="6"/>
      <c r="FH411" s="179"/>
      <c r="FI411" s="179"/>
      <c r="FJ411" s="179"/>
      <c r="FK411" s="66"/>
      <c r="FL411" s="14"/>
      <c r="FM411" s="673"/>
      <c r="FN411" s="673"/>
      <c r="FO411" s="673"/>
      <c r="FP411" s="673"/>
      <c r="FQ411" s="673">
        <f>IF(Duombaze!FM411="",0,INDEX(DU!I:I,MATCH(Duombaze!FM411,DU!A:A,0),1))+IF(Duombaze!FN411="",0,INDEX(DU!I:I,MATCH(Duombaze!FN411,DU!A:A,0),1))+IF(Duombaze!FO411="",0,INDEX(DU!I:I,MATCH(Duombaze!FO411,DU!A:A,0),1))+IF(Duombaze!FP411="",0,INDEX(DU!I:I,MATCH(Duombaze!FP411,DU!A:A,0),1))</f>
        <v>0</v>
      </c>
      <c r="FR411" s="671">
        <f>IF(Duombaze!FM411="",0,INDEX(DU!K:K,MATCH(Duombaze!FM411,DU!A:A,0),1))+IF(Duombaze!FN411="",0,INDEX(DU!K:K,MATCH(Duombaze!FN411,DU!A:A,0),1))+IF(Duombaze!FO411="",0,INDEX(DU!K:K,MATCH(Duombaze!FO411,DU!A:A,0),1))+IF(Duombaze!FP411="",0,INDEX(DU!K:K,MATCH(Duombaze!FP411,DU!A:A,0),1))</f>
        <v>0</v>
      </c>
    </row>
    <row r="412" spans="1:184" s="7" customFormat="1" ht="23.45" customHeight="1" x14ac:dyDescent="0.25">
      <c r="A412" s="42" t="s">
        <v>648</v>
      </c>
      <c r="B412" s="42" t="s">
        <v>793</v>
      </c>
      <c r="C412" s="12" t="s">
        <v>33</v>
      </c>
      <c r="D412" s="6"/>
      <c r="E412" s="4" t="str">
        <f t="shared" si="190"/>
        <v/>
      </c>
      <c r="F412" s="6"/>
      <c r="G412" s="643"/>
      <c r="H412" s="643"/>
      <c r="I412" s="643"/>
      <c r="J412" s="643"/>
      <c r="K412" s="643"/>
      <c r="L412" s="643"/>
      <c r="M412" s="643"/>
      <c r="N412" s="643"/>
      <c r="O412" s="643"/>
      <c r="P412" s="643">
        <f>IF(Duombaze!G412="",0,INDEX(DU!I:I,MATCH(Duombaze!G412,DU!A:A,0),1))+IF(Duombaze!H412="",0,INDEX(DU!I:I,MATCH(Duombaze!H412,DU!A:A,0),1))+IF(Duombaze!I412="",0,INDEX(DU!I:I,MATCH(Duombaze!I412,DU!A:A,0),1))+IF(Duombaze!J412="",0,INDEX(DU!I:I,MATCH(Duombaze!J412,DU!A:A,0),1))+IF(Duombaze!K412="",0,INDEX(DU!I:I,MATCH(Duombaze!K412,DU!A:A,0),1))+IF(Duombaze!L412="",0,INDEX(DU!I:I,MATCH(Duombaze!L412,DU!A:A,0),1))+IF(Duombaze!M412="",0,INDEX(DU!I:I,MATCH(Duombaze!M412,DU!A:A,0),1))+IF(Duombaze!N412="",0,INDEX(DU!I:I,MATCH(Duombaze!N412,DU!A:A,0),1))+IF(Duombaze!O412="",0,INDEX(DU!I:I,MATCH(Duombaze!O412,DU!A:A,0),1))</f>
        <v>0</v>
      </c>
      <c r="Q412" s="640">
        <f>IF(Duombaze!G412="",0,INDEX(DU!K:K,MATCH(Duombaze!G412,DU!A:A,0),1))+IF(Duombaze!H412="",0,INDEX(DU!K:K,MATCH(Duombaze!H412,DU!A:A,0),1))+IF(Duombaze!I412="",0,INDEX(DU!K:K,MATCH(Duombaze!I412,DU!A:A,0),1))+IF(Duombaze!J412="",0,INDEX(DU!K:K,MATCH(Duombaze!J412,DU!A:A,0),1))+IF(Duombaze!K412="",0,INDEX(DU!K:K,MATCH(Duombaze!K412,DU!A:A,0),1))+IF(Duombaze!L412="",0,INDEX(DU!K:K,MATCH(Duombaze!L412,DU!A:A,0),1))+IF(Duombaze!M412="",0,INDEX(DU!K:K,MATCH(Duombaze!M412,DU!A:A,0),1))+IF(Duombaze!N412="",0,INDEX(DU!K:K,MATCH(Duombaze!N412,DU!A:A,0),1))+IF(Duombaze!O412="",0,INDEX(DU!K:K,MATCH(Duombaze!O412,DU!A:A,0),1))</f>
        <v>0</v>
      </c>
      <c r="R412" s="6"/>
      <c r="S412" s="48"/>
      <c r="T412" s="883"/>
      <c r="U412" s="4">
        <f>IF(Duombaze!T412="",0,INDEX(DU!I:I,MATCH(Duombaze!T412,DU!A:A,0),1))</f>
        <v>0</v>
      </c>
      <c r="V412" s="4">
        <f>IF(Duombaze!T412="",0,INDEX(DU!K:K,MATCH(Duombaze!T412,DU!A:A,0),1))</f>
        <v>0</v>
      </c>
      <c r="W412" s="6"/>
      <c r="X412" s="6"/>
      <c r="Y412" s="858"/>
      <c r="Z412" s="66"/>
      <c r="AA412" s="4" t="str">
        <f t="shared" si="196"/>
        <v/>
      </c>
      <c r="AB412" s="6"/>
      <c r="AC412" s="6">
        <f>IF(Duombaze!AB412="",0,INDEX(DU!I:I,MATCH(Duombaze!AB412,DU!A:A,0),1))</f>
        <v>0</v>
      </c>
      <c r="AD412" s="2">
        <f>IF(Duombaze!AB412="",0,INDEX(DU!K:K,MATCH(Duombaze!AB412,DU!A:A,0),1))</f>
        <v>0</v>
      </c>
      <c r="AE412" s="6"/>
      <c r="AF412" s="6"/>
      <c r="AG412" s="6"/>
      <c r="AH412" s="4" t="str">
        <f t="shared" si="201"/>
        <v/>
      </c>
      <c r="AI412" s="6"/>
      <c r="AJ412" s="643"/>
      <c r="AK412" s="643"/>
      <c r="AL412" s="643"/>
      <c r="AM412" s="643">
        <f>IF(Duombaze!AJ412="",0,INDEX(DU!I:I,MATCH(Duombaze!AJ412,DU!A:A,0),1))+IF(Duombaze!AK412="",0,INDEX(DU!I:I,MATCH(Duombaze!AK412,DU!A:A,0),1))+IF(Duombaze!AL412="",0,INDEX(DU!I:I,MATCH(Duombaze!AL412,DU!A:A,0),1))</f>
        <v>0</v>
      </c>
      <c r="AN412" s="643">
        <f>IF(Duombaze!AJ412="",0,INDEX(DU!K:K,MATCH(Duombaze!AJ412,DU!A:A,0),1))+IF(Duombaze!AK412="",0,INDEX(DU!K:K,MATCH(Duombaze!AK412,DU!A:A,0),1))+IF(Duombaze!AL412="",0,INDEX(DU!K:K,MATCH(Duombaze!AL412,DU!A:A,0),1))</f>
        <v>0</v>
      </c>
      <c r="AO412" s="6"/>
      <c r="AP412" s="6"/>
      <c r="AQ412" s="6"/>
      <c r="AR412" s="4" t="str">
        <f t="shared" si="170"/>
        <v/>
      </c>
      <c r="AS412" s="6"/>
      <c r="AT412" s="643"/>
      <c r="AU412" s="643"/>
      <c r="AV412" s="643"/>
      <c r="AW412" s="643"/>
      <c r="AX412" s="643"/>
      <c r="AY412" s="643"/>
      <c r="AZ412" s="643"/>
      <c r="BA412" s="643"/>
      <c r="BB412" s="643"/>
      <c r="BC412" s="643">
        <f>IF(Duombaze!AT412="",0,INDEX(DU!I:I,MATCH(Duombaze!AT412,DU!A:A,0),1))+IF(Duombaze!AU412="",0,INDEX(DU!I:I,MATCH(Duombaze!AU412,DU!A:A,0),1))+IF(Duombaze!AV412="",0,INDEX(DU!I:I,MATCH(Duombaze!AV412,DU!A:A,0),1))+IF(Duombaze!AW412="",0,INDEX(DU!I:I,MATCH(Duombaze!AW412,DU!A:A,0),1))+IF(Duombaze!AX412="",0,INDEX(DU!I:I,MATCH(Duombaze!AX412,DU!A:A,0),1))+IF(Duombaze!AY412="",0,INDEX(DU!I:I,MATCH(Duombaze!AY412,DU!A:A,0),1))+IF(Duombaze!AZ412="",0,INDEX(DU!I:I,MATCH(Duombaze!AZ412,DU!A:A,0),1))+IF(Duombaze!BA412="",0,INDEX(DU!I:I,MATCH(Duombaze!BA412,DU!A:A,0),1))+IF(Duombaze!BB412="",0,INDEX(DU!I:I,MATCH(Duombaze!BB412,DU!A:A,0),1))</f>
        <v>0</v>
      </c>
      <c r="BD412" s="640">
        <f>IF(Duombaze!AT412="",0,INDEX(DU!K:K,MATCH(Duombaze!AT412,DU!A:A,0),1))+IF(Duombaze!AU412="",0,INDEX(DU!K:K,MATCH(Duombaze!AU412,DU!A:A,0),1))+IF(Duombaze!AV412="",0,INDEX(DU!K:K,MATCH(Duombaze!AV412,DU!A:A,0),1))+IF(Duombaze!AW412="",0,INDEX(DU!K:K,MATCH(Duombaze!AW412,DU!A:A,0),1))+IF(Duombaze!AX412="",0,INDEX(DU!K:K,MATCH(Duombaze!AX412,DU!A:A,0),1))+IF(Duombaze!AY412="",0,INDEX(DU!K:K,MATCH(Duombaze!AY412,DU!A:A,0),1))+IF(Duombaze!AZ412="",0,INDEX(DU!K:K,MATCH(Duombaze!AZ412,DU!A:A,0),1))+IF(Duombaze!BA412="",0,INDEX(DU!K:K,MATCH(Duombaze!BA412,DU!A:A,0),1))+IF(Duombaze!BB412="",0,INDEX(DU!K:K,MATCH(Duombaze!BB412,DU!A:A,0),1))</f>
        <v>0</v>
      </c>
      <c r="BE412" s="6"/>
      <c r="BF412" s="6"/>
      <c r="BG412" s="66"/>
      <c r="BH412" s="4" t="str">
        <f t="shared" si="200"/>
        <v/>
      </c>
      <c r="BI412" s="6"/>
      <c r="BJ412" s="643"/>
      <c r="BK412" s="643"/>
      <c r="BL412" s="643"/>
      <c r="BM412" s="643">
        <f>IF(Duombaze!BJ412="",0,INDEX(DU!I:I,MATCH(Duombaze!BJ412,DU!A:A,0),1))+IF(Duombaze!BK412="",0,INDEX(DU!I:I,MATCH(Duombaze!BK412,DU!A:A,0),1))+IF(Duombaze!BL412="",0,INDEX(DU!I:I,MATCH(Duombaze!BL412,DU!A:A,0),1))</f>
        <v>0</v>
      </c>
      <c r="BN412" s="640">
        <f>IF(Duombaze!BJ412="",0,INDEX(DU!K:K,MATCH(Duombaze!BJ412,DU!A:A,0),1))+IF(Duombaze!BK412="",0,INDEX(DU!K:K,MATCH(Duombaze!BK412,DU!A:A,0),1))+IF(Duombaze!BL412="",0,INDEX(DU!K:K,MATCH(Duombaze!BL412,DU!A:A,0),1))</f>
        <v>0</v>
      </c>
      <c r="BO412" s="6"/>
      <c r="BP412" s="6"/>
      <c r="BQ412" s="6"/>
      <c r="BR412" s="6" t="str">
        <f t="shared" si="197"/>
        <v/>
      </c>
      <c r="BS412" s="6"/>
      <c r="BT412" s="6"/>
      <c r="BU412" s="6"/>
      <c r="BV412" s="6"/>
      <c r="BW412" s="6">
        <f>IF(Duombaze!BT412="",0,INDEX(DU!I:I,MATCH(Duombaze!BT412,DU!A:A,0),1))+IF(Duombaze!BU412="",0,INDEX(DU!I:I,MATCH(Duombaze!BU412,DU!A:A,0),1))+IF(Duombaze!BV412="",0,INDEX(DU!I:I,MATCH(Duombaze!BV412,DU!A:A,0),1))</f>
        <v>0</v>
      </c>
      <c r="BX412" s="6">
        <f>IF(Duombaze!BT412="",0,INDEX(DU!K:K,MATCH(Duombaze!BT412,DU!A:A,0),1))+IF(Duombaze!BU412="",0,INDEX(DU!K:K,MATCH(Duombaze!BU412,DU!A:A,0),1))+IF(Duombaze!BV412="",0,INDEX(DU!K:K,MATCH(Duombaze!BV412,DU!A:A,0),1))</f>
        <v>0</v>
      </c>
      <c r="BY412" s="6"/>
      <c r="BZ412" s="6"/>
      <c r="CA412" s="6"/>
      <c r="CB412" s="6" t="str">
        <f t="shared" si="189"/>
        <v/>
      </c>
      <c r="CC412" s="6"/>
      <c r="CD412" s="6">
        <f>IF(Duombaze!CC412="",0,INDEX(DU!I:I,MATCH(Duombaze!CC412,DU!A:A,0),1))</f>
        <v>0</v>
      </c>
      <c r="CE412" s="4">
        <f>IF(Duombaze!CC412="",0,INDEX(DU!K:K,MATCH(Duombaze!CC412,DU!A:A,0),1))</f>
        <v>0</v>
      </c>
      <c r="CF412" s="6"/>
      <c r="CG412" s="6"/>
      <c r="CH412" s="6"/>
      <c r="CI412" s="4" t="str">
        <f t="shared" si="199"/>
        <v/>
      </c>
      <c r="CJ412" s="6"/>
      <c r="CK412" s="6">
        <f>IF(Duombaze!CJ412="",0,INDEX(DU!I:I,MATCH(Duombaze!CJ412,DU!A:A,0),1))</f>
        <v>0</v>
      </c>
      <c r="CL412" s="4">
        <f>IF(Duombaze!CJ412="",0,INDEX(DU!K:K,MATCH(Duombaze!CJ412,DU!A:A,0),1))</f>
        <v>0</v>
      </c>
      <c r="CM412" s="6"/>
      <c r="CN412" s="6"/>
      <c r="CO412" s="6"/>
      <c r="CP412" s="4" t="str">
        <f t="shared" si="173"/>
        <v/>
      </c>
      <c r="CQ412" s="6"/>
      <c r="CR412" s="643"/>
      <c r="CS412" s="643"/>
      <c r="CT412" s="643">
        <f>IF(Duombaze!CR412="",0,INDEX(DU!I:I,MATCH(Duombaze!CR412,DU!A:A,0),1))+IF(Duombaze!CS412="",0,INDEX(DU!I:I,MATCH(Duombaze!CS412,DU!A:A,0),1))</f>
        <v>0</v>
      </c>
      <c r="CU412" s="6">
        <f>IF(Duombaze!CR412="",0,INDEX(DU!K:K,MATCH(Duombaze!CR412,DU!A:A,0),1))+IF(Duombaze!CS412="",0,INDEX(DU!K:K,MATCH(Duombaze!CS412,DU!A:A,0),1))</f>
        <v>0</v>
      </c>
      <c r="CV412" s="6"/>
      <c r="CW412" s="6"/>
      <c r="CX412" s="6"/>
      <c r="CY412" s="4" t="str">
        <f t="shared" si="193"/>
        <v/>
      </c>
      <c r="CZ412" s="6"/>
      <c r="DA412" s="674"/>
      <c r="DB412" s="674"/>
      <c r="DC412" s="674">
        <f>IF(Duombaze!DA412="",0,INDEX(DU!I:I,MATCH(Duombaze!DA412,DU!A:A,0),1))+IF(Duombaze!DB412="",0,INDEX(DU!I:I,MATCH(Duombaze!DB412,DU!A:A,0),1))</f>
        <v>0</v>
      </c>
      <c r="DD412" s="6">
        <f>IF(Duombaze!DA412="",0,INDEX(DU!K:K,MATCH(Duombaze!DA412,DU!A:A,0),1))+IF(Duombaze!DB412="",0,INDEX(DU!K:K,MATCH(Duombaze!DB412,DU!A:A,0),1))</f>
        <v>0</v>
      </c>
      <c r="DE412" s="6"/>
      <c r="DF412" s="6"/>
      <c r="DG412" s="6"/>
      <c r="DH412" s="6" t="str">
        <f t="shared" si="174"/>
        <v/>
      </c>
      <c r="DI412" s="6"/>
      <c r="DJ412" s="674"/>
      <c r="DK412" s="679"/>
      <c r="DL412" s="679">
        <f>IF(Duombaze!DJ412="",0,INDEX(DU!I:I,MATCH(Duombaze!DJ412,DU!A:A,0),1))+IF(Duombaze!DK412="",0,INDEX(DU!I:I,MATCH(Duombaze!DK412,DU!A:A,0),1))</f>
        <v>0</v>
      </c>
      <c r="DM412" s="6">
        <f>IF(Duombaze!DJ412="",0,INDEX(DU!K:K,MATCH(Duombaze!DJ412,DU!A:A,0),1))+IF(Duombaze!DK412="",0,INDEX(DU!K:K,MATCH(Duombaze!DK412,DU!A:A,0),1))</f>
        <v>0</v>
      </c>
      <c r="DN412" s="48"/>
      <c r="DO412" s="48"/>
      <c r="DP412" s="48"/>
      <c r="DQ412" s="4" t="str">
        <f t="shared" si="175"/>
        <v/>
      </c>
      <c r="DR412" s="66"/>
      <c r="DS412" s="694"/>
      <c r="DT412" s="694"/>
      <c r="DU412" s="694"/>
      <c r="DV412" s="694"/>
      <c r="DW412" s="694">
        <f>IF(Duombaze!DS412="",0,INDEX(DU!I:I,MATCH(Duombaze!DS412,DU!A:A,0),1))+IF(Duombaze!DT412="",0,INDEX(DU!I:I,MATCH(Duombaze!DT412,DU!A:A,0),1))+IF(Duombaze!DU412="",0,INDEX(DU!I:I,MATCH(Duombaze!DU412,DU!A:A,0),1))+IF(Duombaze!DV412="",0,INDEX(DU!I:I,MATCH(Duombaze!DV412,DU!A:A,0),1))</f>
        <v>0</v>
      </c>
      <c r="DX412" s="640">
        <f>IF(Duombaze!DS412="",0,INDEX(DU!K:K,MATCH(Duombaze!DS412,DU!A:A,0),1))+IF(Duombaze!DT412="",0,INDEX(DU!K:K,MATCH(Duombaze!DT412,DU!A:A,0),1))+IF(Duombaze!DU412="",0,INDEX(DU!K:K,MATCH(Duombaze!DU412,DU!A:A,0),1))+IF(Duombaze!DV412="",0,INDEX(DU!K:KH,MATCH(Duombaze!DV412,DU!A:A,0),1))</f>
        <v>0</v>
      </c>
      <c r="DY412" s="66"/>
      <c r="DZ412" s="66"/>
      <c r="EA412" s="6"/>
      <c r="EB412" s="6" t="str">
        <f t="shared" si="194"/>
        <v/>
      </c>
      <c r="EC412" s="6"/>
      <c r="ED412" s="6">
        <f>IF(Duombaze!EC412="",0,INDEX(DU!I:I,MATCH(Duombaze!EC412,DU!A:A,0),1))</f>
        <v>0</v>
      </c>
      <c r="EE412" s="640">
        <f>IF(Duombaze!EC412="",0,INDEX(DU!K:K,MATCH(Duombaze!EC412,DU!A:A,0),1))</f>
        <v>0</v>
      </c>
      <c r="EF412" s="6"/>
      <c r="EG412" s="6"/>
      <c r="EH412" s="6"/>
      <c r="EI412" s="4" t="str">
        <f t="shared" si="188"/>
        <v/>
      </c>
      <c r="EJ412" s="6"/>
      <c r="EK412" s="674"/>
      <c r="EL412" s="674"/>
      <c r="EM412" s="674"/>
      <c r="EN412" s="674">
        <f>IF(Duombaze!EK412="",0,INDEX(DU!I:I,MATCH(Duombaze!EK412,DU!A:A,0),1))+IF(Duombaze!EL412="",0,INDEX(DU!I:I,MATCH(Duombaze!EL412,DU!A:A,0),1))+IF(Duombaze!EM412="",0,INDEX(DU!I:I,MATCH(Duombaze!EM412,DU!A:A,0),1))</f>
        <v>0</v>
      </c>
      <c r="EO412" s="6">
        <f>IF(Duombaze!EK412="",0,INDEX(DU!K:K,MATCH(Duombaze!EK412,DU!A:A,0),1))+IF(Duombaze!EL412="",0,INDEX(DU!K:K,MATCH(Duombaze!EL412,DU!A:A,0),1))+IF(Duombaze!EM412="",0,INDEX(DU!K:K,MATCH(Duombaze!EM412,DU!A:A,0),1))</f>
        <v>0</v>
      </c>
      <c r="EP412" s="6"/>
      <c r="EQ412" s="6"/>
      <c r="ER412" s="6"/>
      <c r="ES412" s="4" t="str">
        <f t="shared" si="195"/>
        <v/>
      </c>
      <c r="ET412" s="6"/>
      <c r="EU412" s="6"/>
      <c r="EV412" s="6"/>
      <c r="EW412" s="66"/>
      <c r="EX412" s="6" t="str">
        <f t="shared" si="198"/>
        <v/>
      </c>
      <c r="EY412" s="6"/>
      <c r="EZ412" s="674"/>
      <c r="FA412" s="674"/>
      <c r="FB412" s="674">
        <f>IF(Duombaze!EZ412="",0,INDEX(DU!I:I,MATCH(Duombaze!EZ412,DU!A:A,0),1))+IF(Duombaze!FA412="",0,INDEX(DU!I:I,MATCH(Duombaze!FA412,DU!A:A,0),1))</f>
        <v>0</v>
      </c>
      <c r="FC412" s="6">
        <f>IF(Duombaze!EZ412="",0,INDEX(DU!K:K,MATCH(Duombaze!EZ412,DU!A:A,0),1))+IF(Duombaze!FA412="",0,INDEX(DU!K:K,MATCH(Duombaze!FA412,DU!A:A,0),1))</f>
        <v>0</v>
      </c>
      <c r="FD412" s="6"/>
      <c r="FE412" s="6"/>
      <c r="FF412" s="6"/>
      <c r="FG412" s="6"/>
      <c r="FH412" s="179"/>
      <c r="FI412" s="179"/>
      <c r="FJ412" s="179"/>
      <c r="FK412" s="66"/>
      <c r="FL412" s="14"/>
      <c r="FM412" s="673"/>
      <c r="FN412" s="673"/>
      <c r="FO412" s="673"/>
      <c r="FP412" s="673"/>
      <c r="FQ412" s="673">
        <f>IF(Duombaze!FM412="",0,INDEX(DU!I:I,MATCH(Duombaze!FM412,DU!A:A,0),1))+IF(Duombaze!FN412="",0,INDEX(DU!I:I,MATCH(Duombaze!FN412,DU!A:A,0),1))+IF(Duombaze!FO412="",0,INDEX(DU!I:I,MATCH(Duombaze!FO412,DU!A:A,0),1))+IF(Duombaze!FP412="",0,INDEX(DU!I:I,MATCH(Duombaze!FP412,DU!A:A,0),1))</f>
        <v>0</v>
      </c>
      <c r="FR412" s="671">
        <f>IF(Duombaze!FM412="",0,INDEX(DU!K:K,MATCH(Duombaze!FM412,DU!A:A,0),1))+IF(Duombaze!FN412="",0,INDEX(DU!K:K,MATCH(Duombaze!FN412,DU!A:A,0),1))+IF(Duombaze!FO412="",0,INDEX(DU!K:K,MATCH(Duombaze!FO412,DU!A:A,0),1))+IF(Duombaze!FP412="",0,INDEX(DU!K:K,MATCH(Duombaze!FP412,DU!A:A,0),1))</f>
        <v>0</v>
      </c>
      <c r="FY412" s="6" t="s">
        <v>152</v>
      </c>
    </row>
    <row r="413" spans="1:184" s="7" customFormat="1" ht="23.45" customHeight="1" x14ac:dyDescent="0.25">
      <c r="A413" s="42" t="s">
        <v>653</v>
      </c>
      <c r="B413" s="42" t="s">
        <v>793</v>
      </c>
      <c r="C413" s="12" t="s">
        <v>33</v>
      </c>
      <c r="D413" s="6"/>
      <c r="E413" s="4" t="str">
        <f t="shared" si="190"/>
        <v/>
      </c>
      <c r="F413" s="6"/>
      <c r="G413" s="643"/>
      <c r="H413" s="643"/>
      <c r="I413" s="643"/>
      <c r="J413" s="643"/>
      <c r="K413" s="643"/>
      <c r="L413" s="643"/>
      <c r="M413" s="643"/>
      <c r="N413" s="643"/>
      <c r="O413" s="643"/>
      <c r="P413" s="643">
        <f>IF(Duombaze!G413="",0,INDEX(DU!I:I,MATCH(Duombaze!G413,DU!A:A,0),1))+IF(Duombaze!H413="",0,INDEX(DU!I:I,MATCH(Duombaze!H413,DU!A:A,0),1))+IF(Duombaze!I413="",0,INDEX(DU!I:I,MATCH(Duombaze!I413,DU!A:A,0),1))+IF(Duombaze!J413="",0,INDEX(DU!I:I,MATCH(Duombaze!J413,DU!A:A,0),1))+IF(Duombaze!K413="",0,INDEX(DU!I:I,MATCH(Duombaze!K413,DU!A:A,0),1))+IF(Duombaze!L413="",0,INDEX(DU!I:I,MATCH(Duombaze!L413,DU!A:A,0),1))+IF(Duombaze!M413="",0,INDEX(DU!I:I,MATCH(Duombaze!M413,DU!A:A,0),1))+IF(Duombaze!N413="",0,INDEX(DU!I:I,MATCH(Duombaze!N413,DU!A:A,0),1))+IF(Duombaze!O413="",0,INDEX(DU!I:I,MATCH(Duombaze!O413,DU!A:A,0),1))</f>
        <v>0</v>
      </c>
      <c r="Q413" s="640">
        <f>IF(Duombaze!G413="",0,INDEX(DU!K:K,MATCH(Duombaze!G413,DU!A:A,0),1))+IF(Duombaze!H413="",0,INDEX(DU!K:K,MATCH(Duombaze!H413,DU!A:A,0),1))+IF(Duombaze!I413="",0,INDEX(DU!K:K,MATCH(Duombaze!I413,DU!A:A,0),1))+IF(Duombaze!J413="",0,INDEX(DU!K:K,MATCH(Duombaze!J413,DU!A:A,0),1))+IF(Duombaze!K413="",0,INDEX(DU!K:K,MATCH(Duombaze!K413,DU!A:A,0),1))+IF(Duombaze!L413="",0,INDEX(DU!K:K,MATCH(Duombaze!L413,DU!A:A,0),1))+IF(Duombaze!M413="",0,INDEX(DU!K:K,MATCH(Duombaze!M413,DU!A:A,0),1))+IF(Duombaze!N413="",0,INDEX(DU!K:K,MATCH(Duombaze!N413,DU!A:A,0),1))+IF(Duombaze!O413="",0,INDEX(DU!K:K,MATCH(Duombaze!O413,DU!A:A,0),1))</f>
        <v>0</v>
      </c>
      <c r="R413" s="6"/>
      <c r="S413" s="48"/>
      <c r="T413" s="883"/>
      <c r="U413" s="4">
        <f>IF(Duombaze!T413="",0,INDEX(DU!I:I,MATCH(Duombaze!T413,DU!A:A,0),1))</f>
        <v>0</v>
      </c>
      <c r="V413" s="4">
        <f>IF(Duombaze!T413="",0,INDEX(DU!K:K,MATCH(Duombaze!T413,DU!A:A,0),1))</f>
        <v>0</v>
      </c>
      <c r="W413" s="6"/>
      <c r="X413" s="6"/>
      <c r="Y413" s="858"/>
      <c r="Z413" s="66"/>
      <c r="AA413" s="4" t="str">
        <f t="shared" si="196"/>
        <v/>
      </c>
      <c r="AB413" s="6"/>
      <c r="AC413" s="6">
        <f>IF(Duombaze!AB413="",0,INDEX(DU!I:I,MATCH(Duombaze!AB413,DU!A:A,0),1))</f>
        <v>0</v>
      </c>
      <c r="AD413" s="2">
        <f>IF(Duombaze!AB413="",0,INDEX(DU!K:K,MATCH(Duombaze!AB413,DU!A:A,0),1))</f>
        <v>0</v>
      </c>
      <c r="AE413" s="6"/>
      <c r="AF413" s="6"/>
      <c r="AG413" s="6"/>
      <c r="AH413" s="4" t="str">
        <f t="shared" si="201"/>
        <v/>
      </c>
      <c r="AI413" s="6"/>
      <c r="AJ413" s="643"/>
      <c r="AK413" s="643"/>
      <c r="AL413" s="643"/>
      <c r="AM413" s="643">
        <f>IF(Duombaze!AJ413="",0,INDEX(DU!I:I,MATCH(Duombaze!AJ413,DU!A:A,0),1))+IF(Duombaze!AK413="",0,INDEX(DU!I:I,MATCH(Duombaze!AK413,DU!A:A,0),1))+IF(Duombaze!AL413="",0,INDEX(DU!I:I,MATCH(Duombaze!AL413,DU!A:A,0),1))</f>
        <v>0</v>
      </c>
      <c r="AN413" s="643">
        <f>IF(Duombaze!AJ413="",0,INDEX(DU!K:K,MATCH(Duombaze!AJ413,DU!A:A,0),1))+IF(Duombaze!AK413="",0,INDEX(DU!K:K,MATCH(Duombaze!AK413,DU!A:A,0),1))+IF(Duombaze!AL413="",0,INDEX(DU!K:K,MATCH(Duombaze!AL413,DU!A:A,0),1))</f>
        <v>0</v>
      </c>
      <c r="AO413" s="6"/>
      <c r="AP413" s="6"/>
      <c r="AQ413" s="6"/>
      <c r="AR413" s="4" t="str">
        <f t="shared" si="170"/>
        <v/>
      </c>
      <c r="AS413" s="6"/>
      <c r="AT413" s="643"/>
      <c r="AU413" s="643"/>
      <c r="AV413" s="643"/>
      <c r="AW413" s="643"/>
      <c r="AX413" s="643"/>
      <c r="AY413" s="643"/>
      <c r="AZ413" s="643"/>
      <c r="BA413" s="643"/>
      <c r="BB413" s="643"/>
      <c r="BC413" s="643">
        <f>IF(Duombaze!AT413="",0,INDEX(DU!I:I,MATCH(Duombaze!AT413,DU!A:A,0),1))+IF(Duombaze!AU413="",0,INDEX(DU!I:I,MATCH(Duombaze!AU413,DU!A:A,0),1))+IF(Duombaze!AV413="",0,INDEX(DU!I:I,MATCH(Duombaze!AV413,DU!A:A,0),1))+IF(Duombaze!AW413="",0,INDEX(DU!I:I,MATCH(Duombaze!AW413,DU!A:A,0),1))+IF(Duombaze!AX413="",0,INDEX(DU!I:I,MATCH(Duombaze!AX413,DU!A:A,0),1))+IF(Duombaze!AY413="",0,INDEX(DU!I:I,MATCH(Duombaze!AY413,DU!A:A,0),1))+IF(Duombaze!AZ413="",0,INDEX(DU!I:I,MATCH(Duombaze!AZ413,DU!A:A,0),1))+IF(Duombaze!BA413="",0,INDEX(DU!I:I,MATCH(Duombaze!BA413,DU!A:A,0),1))+IF(Duombaze!BB413="",0,INDEX(DU!I:I,MATCH(Duombaze!BB413,DU!A:A,0),1))</f>
        <v>0</v>
      </c>
      <c r="BD413" s="640">
        <f>IF(Duombaze!AT413="",0,INDEX(DU!K:K,MATCH(Duombaze!AT413,DU!A:A,0),1))+IF(Duombaze!AU413="",0,INDEX(DU!K:K,MATCH(Duombaze!AU413,DU!A:A,0),1))+IF(Duombaze!AV413="",0,INDEX(DU!K:K,MATCH(Duombaze!AV413,DU!A:A,0),1))+IF(Duombaze!AW413="",0,INDEX(DU!K:K,MATCH(Duombaze!AW413,DU!A:A,0),1))+IF(Duombaze!AX413="",0,INDEX(DU!K:K,MATCH(Duombaze!AX413,DU!A:A,0),1))+IF(Duombaze!AY413="",0,INDEX(DU!K:K,MATCH(Duombaze!AY413,DU!A:A,0),1))+IF(Duombaze!AZ413="",0,INDEX(DU!K:K,MATCH(Duombaze!AZ413,DU!A:A,0),1))+IF(Duombaze!BA413="",0,INDEX(DU!K:K,MATCH(Duombaze!BA413,DU!A:A,0),1))+IF(Duombaze!BB413="",0,INDEX(DU!K:K,MATCH(Duombaze!BB413,DU!A:A,0),1))</f>
        <v>0</v>
      </c>
      <c r="BE413" s="6"/>
      <c r="BF413" s="6"/>
      <c r="BG413" s="66"/>
      <c r="BH413" s="4" t="str">
        <f t="shared" si="200"/>
        <v/>
      </c>
      <c r="BI413" s="6"/>
      <c r="BJ413" s="643"/>
      <c r="BK413" s="643"/>
      <c r="BL413" s="643"/>
      <c r="BM413" s="643">
        <f>IF(Duombaze!BJ413="",0,INDEX(DU!I:I,MATCH(Duombaze!BJ413,DU!A:A,0),1))+IF(Duombaze!BK413="",0,INDEX(DU!I:I,MATCH(Duombaze!BK413,DU!A:A,0),1))+IF(Duombaze!BL413="",0,INDEX(DU!I:I,MATCH(Duombaze!BL413,DU!A:A,0),1))</f>
        <v>0</v>
      </c>
      <c r="BN413" s="640">
        <f>IF(Duombaze!BJ413="",0,INDEX(DU!K:K,MATCH(Duombaze!BJ413,DU!A:A,0),1))+IF(Duombaze!BK413="",0,INDEX(DU!K:K,MATCH(Duombaze!BK413,DU!A:A,0),1))+IF(Duombaze!BL413="",0,INDEX(DU!K:K,MATCH(Duombaze!BL413,DU!A:A,0),1))</f>
        <v>0</v>
      </c>
      <c r="BO413" s="6"/>
      <c r="BP413" s="6"/>
      <c r="BQ413" s="6"/>
      <c r="BR413" s="6" t="str">
        <f t="shared" si="197"/>
        <v/>
      </c>
      <c r="BS413" s="6"/>
      <c r="BT413" s="6"/>
      <c r="BU413" s="6"/>
      <c r="BV413" s="6"/>
      <c r="BW413" s="6">
        <f>IF(Duombaze!BT413="",0,INDEX(DU!I:I,MATCH(Duombaze!BT413,DU!A:A,0),1))+IF(Duombaze!BU413="",0,INDEX(DU!I:I,MATCH(Duombaze!BU413,DU!A:A,0),1))+IF(Duombaze!BV413="",0,INDEX(DU!I:I,MATCH(Duombaze!BV413,DU!A:A,0),1))</f>
        <v>0</v>
      </c>
      <c r="BX413" s="6">
        <f>IF(Duombaze!BT413="",0,INDEX(DU!K:K,MATCH(Duombaze!BT413,DU!A:A,0),1))+IF(Duombaze!BU413="",0,INDEX(DU!K:K,MATCH(Duombaze!BU413,DU!A:A,0),1))+IF(Duombaze!BV413="",0,INDEX(DU!K:K,MATCH(Duombaze!BV413,DU!A:A,0),1))</f>
        <v>0</v>
      </c>
      <c r="BY413" s="6"/>
      <c r="BZ413" s="6"/>
      <c r="CA413" s="6"/>
      <c r="CB413" s="6" t="str">
        <f t="shared" si="189"/>
        <v/>
      </c>
      <c r="CC413" s="6"/>
      <c r="CD413" s="6">
        <f>IF(Duombaze!CC413="",0,INDEX(DU!I:I,MATCH(Duombaze!CC413,DU!A:A,0),1))</f>
        <v>0</v>
      </c>
      <c r="CE413" s="4">
        <f>IF(Duombaze!CC413="",0,INDEX(DU!K:K,MATCH(Duombaze!CC413,DU!A:A,0),1))</f>
        <v>0</v>
      </c>
      <c r="CF413" s="6"/>
      <c r="CG413" s="6"/>
      <c r="CH413" s="6"/>
      <c r="CI413" s="4" t="str">
        <f t="shared" si="199"/>
        <v/>
      </c>
      <c r="CJ413" s="6"/>
      <c r="CK413" s="6">
        <f>IF(Duombaze!CJ413="",0,INDEX(DU!I:I,MATCH(Duombaze!CJ413,DU!A:A,0),1))</f>
        <v>0</v>
      </c>
      <c r="CL413" s="4">
        <f>IF(Duombaze!CJ413="",0,INDEX(DU!K:K,MATCH(Duombaze!CJ413,DU!A:A,0),1))</f>
        <v>0</v>
      </c>
      <c r="CM413" s="6"/>
      <c r="CN413" s="6"/>
      <c r="CO413" s="6"/>
      <c r="CP413" s="4" t="str">
        <f t="shared" si="173"/>
        <v/>
      </c>
      <c r="CQ413" s="6"/>
      <c r="CR413" s="643"/>
      <c r="CS413" s="643"/>
      <c r="CT413" s="643">
        <f>IF(Duombaze!CR413="",0,INDEX(DU!I:I,MATCH(Duombaze!CR413,DU!A:A,0),1))+IF(Duombaze!CS413="",0,INDEX(DU!I:I,MATCH(Duombaze!CS413,DU!A:A,0),1))</f>
        <v>0</v>
      </c>
      <c r="CU413" s="6">
        <f>IF(Duombaze!CR413="",0,INDEX(DU!K:K,MATCH(Duombaze!CR413,DU!A:A,0),1))+IF(Duombaze!CS413="",0,INDEX(DU!K:K,MATCH(Duombaze!CS413,DU!A:A,0),1))</f>
        <v>0</v>
      </c>
      <c r="CV413" s="6"/>
      <c r="CW413" s="6"/>
      <c r="CX413" s="6"/>
      <c r="CY413" s="4" t="str">
        <f t="shared" si="193"/>
        <v/>
      </c>
      <c r="CZ413" s="6"/>
      <c r="DA413" s="674"/>
      <c r="DB413" s="674"/>
      <c r="DC413" s="674">
        <f>IF(Duombaze!DA413="",0,INDEX(DU!I:I,MATCH(Duombaze!DA413,DU!A:A,0),1))+IF(Duombaze!DB413="",0,INDEX(DU!I:I,MATCH(Duombaze!DB413,DU!A:A,0),1))</f>
        <v>0</v>
      </c>
      <c r="DD413" s="6">
        <f>IF(Duombaze!DA413="",0,INDEX(DU!K:K,MATCH(Duombaze!DA413,DU!A:A,0),1))+IF(Duombaze!DB413="",0,INDEX(DU!K:K,MATCH(Duombaze!DB413,DU!A:A,0),1))</f>
        <v>0</v>
      </c>
      <c r="DE413" s="6"/>
      <c r="DF413" s="6"/>
      <c r="DG413" s="6"/>
      <c r="DH413" s="6" t="str">
        <f t="shared" si="174"/>
        <v/>
      </c>
      <c r="DI413" s="6"/>
      <c r="DJ413" s="674"/>
      <c r="DK413" s="679"/>
      <c r="DL413" s="679">
        <f>IF(Duombaze!DJ413="",0,INDEX(DU!I:I,MATCH(Duombaze!DJ413,DU!A:A,0),1))+IF(Duombaze!DK413="",0,INDEX(DU!I:I,MATCH(Duombaze!DK413,DU!A:A,0),1))</f>
        <v>0</v>
      </c>
      <c r="DM413" s="6">
        <f>IF(Duombaze!DJ413="",0,INDEX(DU!K:K,MATCH(Duombaze!DJ413,DU!A:A,0),1))+IF(Duombaze!DK413="",0,INDEX(DU!K:K,MATCH(Duombaze!DK413,DU!A:A,0),1))</f>
        <v>0</v>
      </c>
      <c r="DN413" s="48"/>
      <c r="DO413" s="48"/>
      <c r="DP413" s="48"/>
      <c r="DQ413" s="4" t="str">
        <f t="shared" si="175"/>
        <v/>
      </c>
      <c r="DR413" s="66"/>
      <c r="DS413" s="694"/>
      <c r="DT413" s="694"/>
      <c r="DU413" s="694"/>
      <c r="DV413" s="694"/>
      <c r="DW413" s="694">
        <f>IF(Duombaze!DS413="",0,INDEX(DU!I:I,MATCH(Duombaze!DS413,DU!A:A,0),1))+IF(Duombaze!DT413="",0,INDEX(DU!I:I,MATCH(Duombaze!DT413,DU!A:A,0),1))+IF(Duombaze!DU413="",0,INDEX(DU!I:I,MATCH(Duombaze!DU413,DU!A:A,0),1))+IF(Duombaze!DV413="",0,INDEX(DU!I:I,MATCH(Duombaze!DV413,DU!A:A,0),1))</f>
        <v>0</v>
      </c>
      <c r="DX413" s="640">
        <f>IF(Duombaze!DS413="",0,INDEX(DU!K:K,MATCH(Duombaze!DS413,DU!A:A,0),1))+IF(Duombaze!DT413="",0,INDEX(DU!K:K,MATCH(Duombaze!DT413,DU!A:A,0),1))+IF(Duombaze!DU413="",0,INDEX(DU!K:K,MATCH(Duombaze!DU413,DU!A:A,0),1))+IF(Duombaze!DV413="",0,INDEX(DU!K:KH,MATCH(Duombaze!DV413,DU!A:A,0),1))</f>
        <v>0</v>
      </c>
      <c r="DY413" s="66"/>
      <c r="DZ413" s="66"/>
      <c r="EA413" s="6"/>
      <c r="EB413" s="6" t="str">
        <f t="shared" si="194"/>
        <v/>
      </c>
      <c r="EC413" s="6"/>
      <c r="ED413" s="6">
        <f>IF(Duombaze!EC413="",0,INDEX(DU!I:I,MATCH(Duombaze!EC413,DU!A:A,0),1))</f>
        <v>0</v>
      </c>
      <c r="EE413" s="640">
        <f>IF(Duombaze!EC413="",0,INDEX(DU!K:K,MATCH(Duombaze!EC413,DU!A:A,0),1))</f>
        <v>0</v>
      </c>
      <c r="EF413" s="6"/>
      <c r="EG413" s="6"/>
      <c r="EH413" s="6"/>
      <c r="EI413" s="4" t="str">
        <f t="shared" si="188"/>
        <v/>
      </c>
      <c r="EJ413" s="6"/>
      <c r="EK413" s="674"/>
      <c r="EL413" s="674"/>
      <c r="EM413" s="674"/>
      <c r="EN413" s="674">
        <f>IF(Duombaze!EK413="",0,INDEX(DU!I:I,MATCH(Duombaze!EK413,DU!A:A,0),1))+IF(Duombaze!EL413="",0,INDEX(DU!I:I,MATCH(Duombaze!EL413,DU!A:A,0),1))+IF(Duombaze!EM413="",0,INDEX(DU!I:I,MATCH(Duombaze!EM413,DU!A:A,0),1))</f>
        <v>0</v>
      </c>
      <c r="EO413" s="6">
        <f>IF(Duombaze!EK413="",0,INDEX(DU!K:K,MATCH(Duombaze!EK413,DU!A:A,0),1))+IF(Duombaze!EL413="",0,INDEX(DU!K:K,MATCH(Duombaze!EL413,DU!A:A,0),1))+IF(Duombaze!EM413="",0,INDEX(DU!K:K,MATCH(Duombaze!EM413,DU!A:A,0),1))</f>
        <v>0</v>
      </c>
      <c r="EP413" s="6"/>
      <c r="EQ413" s="6"/>
      <c r="ER413" s="6"/>
      <c r="ES413" s="4" t="str">
        <f t="shared" si="195"/>
        <v/>
      </c>
      <c r="ET413" s="6"/>
      <c r="EU413" s="6"/>
      <c r="EV413" s="6"/>
      <c r="EW413" s="66"/>
      <c r="EX413" s="6" t="str">
        <f t="shared" si="198"/>
        <v/>
      </c>
      <c r="EY413" s="6"/>
      <c r="EZ413" s="674"/>
      <c r="FA413" s="674"/>
      <c r="FB413" s="674">
        <f>IF(Duombaze!EZ413="",0,INDEX(DU!I:I,MATCH(Duombaze!EZ413,DU!A:A,0),1))+IF(Duombaze!FA413="",0,INDEX(DU!I:I,MATCH(Duombaze!FA413,DU!A:A,0),1))</f>
        <v>0</v>
      </c>
      <c r="FC413" s="6">
        <f>IF(Duombaze!EZ413="",0,INDEX(DU!K:K,MATCH(Duombaze!EZ413,DU!A:A,0),1))+IF(Duombaze!FA413="",0,INDEX(DU!K:K,MATCH(Duombaze!FA413,DU!A:A,0),1))</f>
        <v>0</v>
      </c>
      <c r="FD413" s="6"/>
      <c r="FE413" s="6"/>
      <c r="FF413" s="6"/>
      <c r="FG413" s="6"/>
      <c r="FH413" s="179"/>
      <c r="FI413" s="179"/>
      <c r="FJ413" s="179"/>
      <c r="FK413" s="66"/>
      <c r="FL413" s="14"/>
      <c r="FM413" s="673"/>
      <c r="FN413" s="673"/>
      <c r="FO413" s="673"/>
      <c r="FP413" s="673"/>
      <c r="FQ413" s="673">
        <f>IF(Duombaze!FM413="",0,INDEX(DU!I:I,MATCH(Duombaze!FM413,DU!A:A,0),1))+IF(Duombaze!FN413="",0,INDEX(DU!I:I,MATCH(Duombaze!FN413,DU!A:A,0),1))+IF(Duombaze!FO413="",0,INDEX(DU!I:I,MATCH(Duombaze!FO413,DU!A:A,0),1))+IF(Duombaze!FP413="",0,INDEX(DU!I:I,MATCH(Duombaze!FP413,DU!A:A,0),1))</f>
        <v>0</v>
      </c>
      <c r="FR413" s="671">
        <f>IF(Duombaze!FM413="",0,INDEX(DU!K:K,MATCH(Duombaze!FM413,DU!A:A,0),1))+IF(Duombaze!FN413="",0,INDEX(DU!K:K,MATCH(Duombaze!FN413,DU!A:A,0),1))+IF(Duombaze!FO413="",0,INDEX(DU!K:K,MATCH(Duombaze!FO413,DU!A:A,0),1))+IF(Duombaze!FP413="",0,INDEX(DU!K:K,MATCH(Duombaze!FP413,DU!A:A,0),1))</f>
        <v>0</v>
      </c>
    </row>
    <row r="414" spans="1:184" s="7" customFormat="1" ht="23.45" customHeight="1" x14ac:dyDescent="0.25">
      <c r="A414" s="42" t="s">
        <v>642</v>
      </c>
      <c r="B414" s="42" t="s">
        <v>793</v>
      </c>
      <c r="C414" s="12" t="s">
        <v>33</v>
      </c>
      <c r="D414" s="6"/>
      <c r="E414" s="4" t="str">
        <f t="shared" si="190"/>
        <v/>
      </c>
      <c r="F414" s="6"/>
      <c r="G414" s="643"/>
      <c r="H414" s="643"/>
      <c r="I414" s="643"/>
      <c r="J414" s="643"/>
      <c r="K414" s="643"/>
      <c r="L414" s="643"/>
      <c r="M414" s="643"/>
      <c r="N414" s="643"/>
      <c r="O414" s="643"/>
      <c r="P414" s="643">
        <f>IF(Duombaze!G414="",0,INDEX(DU!I:I,MATCH(Duombaze!G414,DU!A:A,0),1))+IF(Duombaze!H414="",0,INDEX(DU!I:I,MATCH(Duombaze!H414,DU!A:A,0),1))+IF(Duombaze!I414="",0,INDEX(DU!I:I,MATCH(Duombaze!I414,DU!A:A,0),1))+IF(Duombaze!J414="",0,INDEX(DU!I:I,MATCH(Duombaze!J414,DU!A:A,0),1))+IF(Duombaze!K414="",0,INDEX(DU!I:I,MATCH(Duombaze!K414,DU!A:A,0),1))+IF(Duombaze!L414="",0,INDEX(DU!I:I,MATCH(Duombaze!L414,DU!A:A,0),1))+IF(Duombaze!M414="",0,INDEX(DU!I:I,MATCH(Duombaze!M414,DU!A:A,0),1))+IF(Duombaze!N414="",0,INDEX(DU!I:I,MATCH(Duombaze!N414,DU!A:A,0),1))+IF(Duombaze!O414="",0,INDEX(DU!I:I,MATCH(Duombaze!O414,DU!A:A,0),1))</f>
        <v>0</v>
      </c>
      <c r="Q414" s="640">
        <f>IF(Duombaze!G414="",0,INDEX(DU!K:K,MATCH(Duombaze!G414,DU!A:A,0),1))+IF(Duombaze!H414="",0,INDEX(DU!K:K,MATCH(Duombaze!H414,DU!A:A,0),1))+IF(Duombaze!I414="",0,INDEX(DU!K:K,MATCH(Duombaze!I414,DU!A:A,0),1))+IF(Duombaze!J414="",0,INDEX(DU!K:K,MATCH(Duombaze!J414,DU!A:A,0),1))+IF(Duombaze!K414="",0,INDEX(DU!K:K,MATCH(Duombaze!K414,DU!A:A,0),1))+IF(Duombaze!L414="",0,INDEX(DU!K:K,MATCH(Duombaze!L414,DU!A:A,0),1))+IF(Duombaze!M414="",0,INDEX(DU!K:K,MATCH(Duombaze!M414,DU!A:A,0),1))+IF(Duombaze!N414="",0,INDEX(DU!K:K,MATCH(Duombaze!N414,DU!A:A,0),1))+IF(Duombaze!O414="",0,INDEX(DU!K:K,MATCH(Duombaze!O414,DU!A:A,0),1))</f>
        <v>0</v>
      </c>
      <c r="R414" s="6"/>
      <c r="S414" s="48"/>
      <c r="T414" s="883"/>
      <c r="U414" s="4">
        <f>IF(Duombaze!T414="",0,INDEX(DU!I:I,MATCH(Duombaze!T414,DU!A:A,0),1))</f>
        <v>0</v>
      </c>
      <c r="V414" s="4">
        <f>IF(Duombaze!T414="",0,INDEX(DU!K:K,MATCH(Duombaze!T414,DU!A:A,0),1))</f>
        <v>0</v>
      </c>
      <c r="W414" s="6"/>
      <c r="X414" s="6"/>
      <c r="Y414" s="858"/>
      <c r="Z414" s="66"/>
      <c r="AA414" s="4" t="str">
        <f t="shared" si="196"/>
        <v/>
      </c>
      <c r="AB414" s="6"/>
      <c r="AC414" s="6">
        <f>IF(Duombaze!AB414="",0,INDEX(DU!I:I,MATCH(Duombaze!AB414,DU!A:A,0),1))</f>
        <v>0</v>
      </c>
      <c r="AD414" s="2">
        <f>IF(Duombaze!AB414="",0,INDEX(DU!K:K,MATCH(Duombaze!AB414,DU!A:A,0),1))</f>
        <v>0</v>
      </c>
      <c r="AE414" s="6"/>
      <c r="AF414" s="6"/>
      <c r="AG414" s="6"/>
      <c r="AH414" s="4" t="str">
        <f t="shared" si="201"/>
        <v/>
      </c>
      <c r="AI414" s="6"/>
      <c r="AJ414" s="643"/>
      <c r="AK414" s="643"/>
      <c r="AL414" s="643"/>
      <c r="AM414" s="643">
        <f>IF(Duombaze!AJ414="",0,INDEX(DU!I:I,MATCH(Duombaze!AJ414,DU!A:A,0),1))+IF(Duombaze!AK414="",0,INDEX(DU!I:I,MATCH(Duombaze!AK414,DU!A:A,0),1))+IF(Duombaze!AL414="",0,INDEX(DU!I:I,MATCH(Duombaze!AL414,DU!A:A,0),1))</f>
        <v>0</v>
      </c>
      <c r="AN414" s="643">
        <f>IF(Duombaze!AJ414="",0,INDEX(DU!K:K,MATCH(Duombaze!AJ414,DU!A:A,0),1))+IF(Duombaze!AK414="",0,INDEX(DU!K:K,MATCH(Duombaze!AK414,DU!A:A,0),1))+IF(Duombaze!AL414="",0,INDEX(DU!K:K,MATCH(Duombaze!AL414,DU!A:A,0),1))</f>
        <v>0</v>
      </c>
      <c r="AO414" s="6"/>
      <c r="AP414" s="6"/>
      <c r="AQ414" s="6"/>
      <c r="AR414" s="4" t="str">
        <f t="shared" si="170"/>
        <v/>
      </c>
      <c r="AS414" s="6"/>
      <c r="AT414" s="643"/>
      <c r="AU414" s="643"/>
      <c r="AV414" s="643"/>
      <c r="AW414" s="643"/>
      <c r="AX414" s="643"/>
      <c r="AY414" s="643"/>
      <c r="AZ414" s="643"/>
      <c r="BA414" s="643"/>
      <c r="BB414" s="643"/>
      <c r="BC414" s="643">
        <f>IF(Duombaze!AT414="",0,INDEX(DU!I:I,MATCH(Duombaze!AT414,DU!A:A,0),1))+IF(Duombaze!AU414="",0,INDEX(DU!I:I,MATCH(Duombaze!AU414,DU!A:A,0),1))+IF(Duombaze!AV414="",0,INDEX(DU!I:I,MATCH(Duombaze!AV414,DU!A:A,0),1))+IF(Duombaze!AW414="",0,INDEX(DU!I:I,MATCH(Duombaze!AW414,DU!A:A,0),1))+IF(Duombaze!AX414="",0,INDEX(DU!I:I,MATCH(Duombaze!AX414,DU!A:A,0),1))+IF(Duombaze!AY414="",0,INDEX(DU!I:I,MATCH(Duombaze!AY414,DU!A:A,0),1))+IF(Duombaze!AZ414="",0,INDEX(DU!I:I,MATCH(Duombaze!AZ414,DU!A:A,0),1))+IF(Duombaze!BA414="",0,INDEX(DU!I:I,MATCH(Duombaze!BA414,DU!A:A,0),1))+IF(Duombaze!BB414="",0,INDEX(DU!I:I,MATCH(Duombaze!BB414,DU!A:A,0),1))</f>
        <v>0</v>
      </c>
      <c r="BD414" s="640">
        <f>IF(Duombaze!AT414="",0,INDEX(DU!K:K,MATCH(Duombaze!AT414,DU!A:A,0),1))+IF(Duombaze!AU414="",0,INDEX(DU!K:K,MATCH(Duombaze!AU414,DU!A:A,0),1))+IF(Duombaze!AV414="",0,INDEX(DU!K:K,MATCH(Duombaze!AV414,DU!A:A,0),1))+IF(Duombaze!AW414="",0,INDEX(DU!K:K,MATCH(Duombaze!AW414,DU!A:A,0),1))+IF(Duombaze!AX414="",0,INDEX(DU!K:K,MATCH(Duombaze!AX414,DU!A:A,0),1))+IF(Duombaze!AY414="",0,INDEX(DU!K:K,MATCH(Duombaze!AY414,DU!A:A,0),1))+IF(Duombaze!AZ414="",0,INDEX(DU!K:K,MATCH(Duombaze!AZ414,DU!A:A,0),1))+IF(Duombaze!BA414="",0,INDEX(DU!K:K,MATCH(Duombaze!BA414,DU!A:A,0),1))+IF(Duombaze!BB414="",0,INDEX(DU!K:K,MATCH(Duombaze!BB414,DU!A:A,0),1))</f>
        <v>0</v>
      </c>
      <c r="BE414" s="6"/>
      <c r="BF414" s="6"/>
      <c r="BG414" s="66"/>
      <c r="BH414" s="4" t="str">
        <f t="shared" si="200"/>
        <v/>
      </c>
      <c r="BI414" s="6"/>
      <c r="BJ414" s="643"/>
      <c r="BK414" s="643"/>
      <c r="BL414" s="643"/>
      <c r="BM414" s="643">
        <f>IF(Duombaze!BJ414="",0,INDEX(DU!I:I,MATCH(Duombaze!BJ414,DU!A:A,0),1))+IF(Duombaze!BK414="",0,INDEX(DU!I:I,MATCH(Duombaze!BK414,DU!A:A,0),1))+IF(Duombaze!BL414="",0,INDEX(DU!I:I,MATCH(Duombaze!BL414,DU!A:A,0),1))</f>
        <v>0</v>
      </c>
      <c r="BN414" s="640">
        <f>IF(Duombaze!BJ414="",0,INDEX(DU!K:K,MATCH(Duombaze!BJ414,DU!A:A,0),1))+IF(Duombaze!BK414="",0,INDEX(DU!K:K,MATCH(Duombaze!BK414,DU!A:A,0),1))+IF(Duombaze!BL414="",0,INDEX(DU!K:K,MATCH(Duombaze!BL414,DU!A:A,0),1))</f>
        <v>0</v>
      </c>
      <c r="BO414" s="6"/>
      <c r="BP414" s="6"/>
      <c r="BQ414" s="6"/>
      <c r="BR414" s="6" t="str">
        <f t="shared" si="197"/>
        <v/>
      </c>
      <c r="BS414" s="6"/>
      <c r="BT414" s="6"/>
      <c r="BU414" s="6"/>
      <c r="BV414" s="6"/>
      <c r="BW414" s="6">
        <f>IF(Duombaze!BT414="",0,INDEX(DU!I:I,MATCH(Duombaze!BT414,DU!A:A,0),1))+IF(Duombaze!BU414="",0,INDEX(DU!I:I,MATCH(Duombaze!BU414,DU!A:A,0),1))+IF(Duombaze!BV414="",0,INDEX(DU!I:I,MATCH(Duombaze!BV414,DU!A:A,0),1))</f>
        <v>0</v>
      </c>
      <c r="BX414" s="6">
        <f>IF(Duombaze!BT414="",0,INDEX(DU!K:K,MATCH(Duombaze!BT414,DU!A:A,0),1))+IF(Duombaze!BU414="",0,INDEX(DU!K:K,MATCH(Duombaze!BU414,DU!A:A,0),1))+IF(Duombaze!BV414="",0,INDEX(DU!K:K,MATCH(Duombaze!BV414,DU!A:A,0),1))</f>
        <v>0</v>
      </c>
      <c r="BY414" s="6"/>
      <c r="BZ414" s="6"/>
      <c r="CA414" s="6"/>
      <c r="CB414" s="6" t="str">
        <f t="shared" si="189"/>
        <v/>
      </c>
      <c r="CC414" s="6"/>
      <c r="CD414" s="6">
        <f>IF(Duombaze!CC414="",0,INDEX(DU!I:I,MATCH(Duombaze!CC414,DU!A:A,0),1))</f>
        <v>0</v>
      </c>
      <c r="CE414" s="4">
        <f>IF(Duombaze!CC414="",0,INDEX(DU!K:K,MATCH(Duombaze!CC414,DU!A:A,0),1))</f>
        <v>0</v>
      </c>
      <c r="CF414" s="6"/>
      <c r="CG414" s="6"/>
      <c r="CH414" s="6"/>
      <c r="CI414" s="4" t="str">
        <f t="shared" si="199"/>
        <v/>
      </c>
      <c r="CJ414" s="6"/>
      <c r="CK414" s="6">
        <f>IF(Duombaze!CJ414="",0,INDEX(DU!I:I,MATCH(Duombaze!CJ414,DU!A:A,0),1))</f>
        <v>0</v>
      </c>
      <c r="CL414" s="4">
        <f>IF(Duombaze!CJ414="",0,INDEX(DU!K:K,MATCH(Duombaze!CJ414,DU!A:A,0),1))</f>
        <v>0</v>
      </c>
      <c r="CM414" s="6"/>
      <c r="CN414" s="6"/>
      <c r="CO414" s="6"/>
      <c r="CP414" s="4" t="str">
        <f t="shared" si="173"/>
        <v/>
      </c>
      <c r="CQ414" s="6"/>
      <c r="CR414" s="643"/>
      <c r="CS414" s="643"/>
      <c r="CT414" s="643">
        <f>IF(Duombaze!CR414="",0,INDEX(DU!I:I,MATCH(Duombaze!CR414,DU!A:A,0),1))+IF(Duombaze!CS414="",0,INDEX(DU!I:I,MATCH(Duombaze!CS414,DU!A:A,0),1))</f>
        <v>0</v>
      </c>
      <c r="CU414" s="6">
        <f>IF(Duombaze!CR414="",0,INDEX(DU!K:K,MATCH(Duombaze!CR414,DU!A:A,0),1))+IF(Duombaze!CS414="",0,INDEX(DU!K:K,MATCH(Duombaze!CS414,DU!A:A,0),1))</f>
        <v>0</v>
      </c>
      <c r="CV414" s="6"/>
      <c r="CW414" s="6"/>
      <c r="CX414" s="6"/>
      <c r="CY414" s="4" t="str">
        <f t="shared" si="193"/>
        <v/>
      </c>
      <c r="CZ414" s="6"/>
      <c r="DA414" s="674"/>
      <c r="DB414" s="674"/>
      <c r="DC414" s="674">
        <f>IF(Duombaze!DA414="",0,INDEX(DU!I:I,MATCH(Duombaze!DA414,DU!A:A,0),1))+IF(Duombaze!DB414="",0,INDEX(DU!I:I,MATCH(Duombaze!DB414,DU!A:A,0),1))</f>
        <v>0</v>
      </c>
      <c r="DD414" s="6">
        <f>IF(Duombaze!DA414="",0,INDEX(DU!K:K,MATCH(Duombaze!DA414,DU!A:A,0),1))+IF(Duombaze!DB414="",0,INDEX(DU!K:K,MATCH(Duombaze!DB414,DU!A:A,0),1))</f>
        <v>0</v>
      </c>
      <c r="DE414" s="6"/>
      <c r="DF414" s="6"/>
      <c r="DG414" s="6"/>
      <c r="DH414" s="6" t="str">
        <f t="shared" si="174"/>
        <v/>
      </c>
      <c r="DI414" s="6"/>
      <c r="DJ414" s="674"/>
      <c r="DK414" s="679"/>
      <c r="DL414" s="679">
        <f>IF(Duombaze!DJ414="",0,INDEX(DU!I:I,MATCH(Duombaze!DJ414,DU!A:A,0),1))+IF(Duombaze!DK414="",0,INDEX(DU!I:I,MATCH(Duombaze!DK414,DU!A:A,0),1))</f>
        <v>0</v>
      </c>
      <c r="DM414" s="6">
        <f>IF(Duombaze!DJ414="",0,INDEX(DU!K:K,MATCH(Duombaze!DJ414,DU!A:A,0),1))+IF(Duombaze!DK414="",0,INDEX(DU!K:K,MATCH(Duombaze!DK414,DU!A:A,0),1))</f>
        <v>0</v>
      </c>
      <c r="DN414" s="48"/>
      <c r="DO414" s="48"/>
      <c r="DP414" s="48"/>
      <c r="DQ414" s="4" t="str">
        <f t="shared" si="175"/>
        <v/>
      </c>
      <c r="DR414" s="66"/>
      <c r="DS414" s="694"/>
      <c r="DT414" s="694"/>
      <c r="DU414" s="694"/>
      <c r="DV414" s="694"/>
      <c r="DW414" s="694">
        <f>IF(Duombaze!DS414="",0,INDEX(DU!I:I,MATCH(Duombaze!DS414,DU!A:A,0),1))+IF(Duombaze!DT414="",0,INDEX(DU!I:I,MATCH(Duombaze!DT414,DU!A:A,0),1))+IF(Duombaze!DU414="",0,INDEX(DU!I:I,MATCH(Duombaze!DU414,DU!A:A,0),1))+IF(Duombaze!DV414="",0,INDEX(DU!I:I,MATCH(Duombaze!DV414,DU!A:A,0),1))</f>
        <v>0</v>
      </c>
      <c r="DX414" s="640">
        <f>IF(Duombaze!DS414="",0,INDEX(DU!K:K,MATCH(Duombaze!DS414,DU!A:A,0),1))+IF(Duombaze!DT414="",0,INDEX(DU!K:K,MATCH(Duombaze!DT414,DU!A:A,0),1))+IF(Duombaze!DU414="",0,INDEX(DU!K:K,MATCH(Duombaze!DU414,DU!A:A,0),1))+IF(Duombaze!DV414="",0,INDEX(DU!K:KH,MATCH(Duombaze!DV414,DU!A:A,0),1))</f>
        <v>0</v>
      </c>
      <c r="DY414" s="66"/>
      <c r="DZ414" s="66"/>
      <c r="EA414" s="6"/>
      <c r="EB414" s="6" t="str">
        <f t="shared" si="194"/>
        <v/>
      </c>
      <c r="EC414" s="6"/>
      <c r="ED414" s="6">
        <f>IF(Duombaze!EC414="",0,INDEX(DU!I:I,MATCH(Duombaze!EC414,DU!A:A,0),1))</f>
        <v>0</v>
      </c>
      <c r="EE414" s="640">
        <f>IF(Duombaze!EC414="",0,INDEX(DU!K:K,MATCH(Duombaze!EC414,DU!A:A,0),1))</f>
        <v>0</v>
      </c>
      <c r="EF414" s="6"/>
      <c r="EG414" s="6"/>
      <c r="EH414" s="6"/>
      <c r="EI414" s="4" t="str">
        <f t="shared" si="188"/>
        <v/>
      </c>
      <c r="EJ414" s="6"/>
      <c r="EK414" s="674"/>
      <c r="EL414" s="674"/>
      <c r="EM414" s="674"/>
      <c r="EN414" s="674">
        <f>IF(Duombaze!EK414="",0,INDEX(DU!I:I,MATCH(Duombaze!EK414,DU!A:A,0),1))+IF(Duombaze!EL414="",0,INDEX(DU!I:I,MATCH(Duombaze!EL414,DU!A:A,0),1))+IF(Duombaze!EM414="",0,INDEX(DU!I:I,MATCH(Duombaze!EM414,DU!A:A,0),1))</f>
        <v>0</v>
      </c>
      <c r="EO414" s="6">
        <f>IF(Duombaze!EK414="",0,INDEX(DU!K:K,MATCH(Duombaze!EK414,DU!A:A,0),1))+IF(Duombaze!EL414="",0,INDEX(DU!K:K,MATCH(Duombaze!EL414,DU!A:A,0),1))+IF(Duombaze!EM414="",0,INDEX(DU!K:K,MATCH(Duombaze!EM414,DU!A:A,0),1))</f>
        <v>0</v>
      </c>
      <c r="EP414" s="6"/>
      <c r="EQ414" s="6"/>
      <c r="ER414" s="6"/>
      <c r="ES414" s="4" t="str">
        <f t="shared" si="195"/>
        <v/>
      </c>
      <c r="ET414" s="6"/>
      <c r="EU414" s="6"/>
      <c r="EV414" s="6"/>
      <c r="EW414" s="66"/>
      <c r="EX414" s="6" t="str">
        <f t="shared" si="198"/>
        <v/>
      </c>
      <c r="EY414" s="6"/>
      <c r="EZ414" s="674"/>
      <c r="FA414" s="674"/>
      <c r="FB414" s="674">
        <f>IF(Duombaze!EZ414="",0,INDEX(DU!I:I,MATCH(Duombaze!EZ414,DU!A:A,0),1))+IF(Duombaze!FA414="",0,INDEX(DU!I:I,MATCH(Duombaze!FA414,DU!A:A,0),1))</f>
        <v>0</v>
      </c>
      <c r="FC414" s="6">
        <f>IF(Duombaze!EZ414="",0,INDEX(DU!K:K,MATCH(Duombaze!EZ414,DU!A:A,0),1))+IF(Duombaze!FA414="",0,INDEX(DU!K:K,MATCH(Duombaze!FA414,DU!A:A,0),1))</f>
        <v>0</v>
      </c>
      <c r="FD414" s="6"/>
      <c r="FE414" s="6"/>
      <c r="FF414" s="6"/>
      <c r="FG414" s="6"/>
      <c r="FH414" s="179"/>
      <c r="FI414" s="179"/>
      <c r="FJ414" s="179"/>
      <c r="FK414" s="66"/>
      <c r="FL414" s="14"/>
      <c r="FM414" s="673"/>
      <c r="FN414" s="673"/>
      <c r="FO414" s="673"/>
      <c r="FP414" s="673"/>
      <c r="FQ414" s="673">
        <f>IF(Duombaze!FM414="",0,INDEX(DU!I:I,MATCH(Duombaze!FM414,DU!A:A,0),1))+IF(Duombaze!FN414="",0,INDEX(DU!I:I,MATCH(Duombaze!FN414,DU!A:A,0),1))+IF(Duombaze!FO414="",0,INDEX(DU!I:I,MATCH(Duombaze!FO414,DU!A:A,0),1))+IF(Duombaze!FP414="",0,INDEX(DU!I:I,MATCH(Duombaze!FP414,DU!A:A,0),1))</f>
        <v>0</v>
      </c>
      <c r="FR414" s="671">
        <f>IF(Duombaze!FM414="",0,INDEX(DU!K:K,MATCH(Duombaze!FM414,DU!A:A,0),1))+IF(Duombaze!FN414="",0,INDEX(DU!K:K,MATCH(Duombaze!FN414,DU!A:A,0),1))+IF(Duombaze!FO414="",0,INDEX(DU!K:K,MATCH(Duombaze!FO414,DU!A:A,0),1))+IF(Duombaze!FP414="",0,INDEX(DU!K:K,MATCH(Duombaze!FP414,DU!A:A,0),1))</f>
        <v>0</v>
      </c>
    </row>
    <row r="415" spans="1:184" s="942" customFormat="1" ht="11.45" customHeight="1" x14ac:dyDescent="0.25">
      <c r="A415" s="933">
        <v>0</v>
      </c>
      <c r="B415" s="933" t="s">
        <v>794</v>
      </c>
      <c r="C415" s="934" t="s">
        <v>34</v>
      </c>
      <c r="D415" s="935" t="s">
        <v>411</v>
      </c>
      <c r="E415" s="936" t="str">
        <f t="shared" si="190"/>
        <v>0 SPP10 Be pagrindo</v>
      </c>
      <c r="F415" s="935"/>
      <c r="G415" s="935"/>
      <c r="H415" s="935"/>
      <c r="I415" s="935"/>
      <c r="J415" s="935"/>
      <c r="K415" s="935"/>
      <c r="L415" s="935"/>
      <c r="M415" s="935"/>
      <c r="N415" s="935"/>
      <c r="O415" s="935"/>
      <c r="P415" s="935">
        <f>IF(Duombaze!G415="",0,INDEX(DU!I:I,MATCH(Duombaze!G415,DU!A:A,0),1))+IF(Duombaze!H415="",0,INDEX(DU!I:I,MATCH(Duombaze!H415,DU!A:A,0),1))+IF(Duombaze!I415="",0,INDEX(DU!I:I,MATCH(Duombaze!I415,DU!A:A,0),1))+IF(Duombaze!J415="",0,INDEX(DU!I:I,MATCH(Duombaze!J415,DU!A:A,0),1))+IF(Duombaze!K415="",0,INDEX(DU!I:I,MATCH(Duombaze!K415,DU!A:A,0),1))+IF(Duombaze!L415="",0,INDEX(DU!I:I,MATCH(Duombaze!L415,DU!A:A,0),1))+IF(Duombaze!M415="",0,INDEX(DU!I:I,MATCH(Duombaze!M415,DU!A:A,0),1))+IF(Duombaze!N415="",0,INDEX(DU!I:I,MATCH(Duombaze!N415,DU!A:A,0),1))+IF(Duombaze!O415="",0,INDEX(DU!I:I,MATCH(Duombaze!O415,DU!A:A,0),1))</f>
        <v>0</v>
      </c>
      <c r="Q415" s="936">
        <f>IF(Duombaze!G415="",0,INDEX(DU!K:K,MATCH(Duombaze!G415,DU!A:A,0),1))+IF(Duombaze!H415="",0,INDEX(DU!K:K,MATCH(Duombaze!H415,DU!A:A,0),1))+IF(Duombaze!I415="",0,INDEX(DU!K:K,MATCH(Duombaze!I415,DU!A:A,0),1))+IF(Duombaze!J415="",0,INDEX(DU!K:K,MATCH(Duombaze!J415,DU!A:A,0),1))+IF(Duombaze!K415="",0,INDEX(DU!K:K,MATCH(Duombaze!K415,DU!A:A,0),1))+IF(Duombaze!L415="",0,INDEX(DU!K:K,MATCH(Duombaze!L415,DU!A:A,0),1))+IF(Duombaze!M415="",0,INDEX(DU!K:K,MATCH(Duombaze!M415,DU!A:A,0),1))+IF(Duombaze!N415="",0,INDEX(DU!K:K,MATCH(Duombaze!N415,DU!A:A,0),1))+IF(Duombaze!O415="",0,INDEX(DU!K:K,MATCH(Duombaze!O415,DU!A:A,0),1))</f>
        <v>0</v>
      </c>
      <c r="R415" s="935"/>
      <c r="S415" s="937"/>
      <c r="T415" s="938"/>
      <c r="U415" s="936">
        <f>IF(Duombaze!T415="",0,INDEX(DU!I:I,MATCH(Duombaze!T415,DU!A:A,0),1))</f>
        <v>0</v>
      </c>
      <c r="V415" s="936">
        <f>IF(Duombaze!T415="",0,INDEX(DU!K:K,MATCH(Duombaze!T415,DU!A:A,0),1))</f>
        <v>0</v>
      </c>
      <c r="W415" s="935"/>
      <c r="X415" s="935"/>
      <c r="Y415" s="939"/>
      <c r="Z415" s="940" t="s">
        <v>416</v>
      </c>
      <c r="AA415" s="936" t="str">
        <f t="shared" si="196"/>
        <v>0 SPP10 Be grąžulo</v>
      </c>
      <c r="AB415" s="935"/>
      <c r="AC415" s="935">
        <f>IF(Duombaze!AB415="",0,INDEX(DU!I:I,MATCH(Duombaze!AB415,DU!A:A,0),1))</f>
        <v>0</v>
      </c>
      <c r="AD415" s="935">
        <f>IF(Duombaze!AB415="",0,INDEX(DU!K:K,MATCH(Duombaze!AB415,DU!A:A,0),1))</f>
        <v>0</v>
      </c>
      <c r="AE415" s="935"/>
      <c r="AF415" s="935"/>
      <c r="AG415" s="935" t="s">
        <v>420</v>
      </c>
      <c r="AH415" s="936" t="str">
        <f t="shared" si="201"/>
        <v>0 SPP10  Be bamperio</v>
      </c>
      <c r="AI415" s="935"/>
      <c r="AJ415" s="935"/>
      <c r="AK415" s="935"/>
      <c r="AL415" s="935"/>
      <c r="AM415" s="935">
        <f>IF(Duombaze!AJ415="",0,INDEX(DU!I:I,MATCH(Duombaze!AJ415,DU!A:A,0),1))+IF(Duombaze!AK415="",0,INDEX(DU!I:I,MATCH(Duombaze!AK415,DU!A:A,0),1))+IF(Duombaze!AL415="",0,INDEX(DU!I:I,MATCH(Duombaze!AL415,DU!A:A,0),1))</f>
        <v>0</v>
      </c>
      <c r="AN415" s="935">
        <f>IF(Duombaze!AJ415="",0,INDEX(DU!K:K,MATCH(Duombaze!AJ415,DU!A:A,0),1))+IF(Duombaze!AK415="",0,INDEX(DU!K:K,MATCH(Duombaze!AK415,DU!A:A,0),1))+IF(Duombaze!AL415="",0,INDEX(DU!K:K,MATCH(Duombaze!AL415,DU!A:A,0),1))</f>
        <v>0</v>
      </c>
      <c r="AO415" s="935"/>
      <c r="AP415" s="935"/>
      <c r="AQ415" s="935" t="s">
        <v>413</v>
      </c>
      <c r="AR415" s="936" t="str">
        <f t="shared" si="170"/>
        <v>0 SPP10 Be hidraulinės sistemos + be papildomo valdymo išvadų</v>
      </c>
      <c r="AS415" s="935"/>
      <c r="AT415" s="935"/>
      <c r="AU415" s="935"/>
      <c r="AV415" s="935"/>
      <c r="AW415" s="935"/>
      <c r="AX415" s="935"/>
      <c r="AY415" s="935"/>
      <c r="AZ415" s="935"/>
      <c r="BA415" s="935"/>
      <c r="BB415" s="935"/>
      <c r="BC415" s="935">
        <f>IF(Duombaze!AT415="",0,INDEX(DU!I:I,MATCH(Duombaze!AT415,DU!A:A,0),1))+IF(Duombaze!AU415="",0,INDEX(DU!I:I,MATCH(Duombaze!AU415,DU!A:A,0),1))+IF(Duombaze!AV415="",0,INDEX(DU!I:I,MATCH(Duombaze!AV415,DU!A:A,0),1))+IF(Duombaze!AW415="",0,INDEX(DU!I:I,MATCH(Duombaze!AW415,DU!A:A,0),1))+IF(Duombaze!AX415="",0,INDEX(DU!I:I,MATCH(Duombaze!AX415,DU!A:A,0),1))+IF(Duombaze!AY415="",0,INDEX(DU!I:I,MATCH(Duombaze!AY415,DU!A:A,0),1))+IF(Duombaze!AZ415="",0,INDEX(DU!I:I,MATCH(Duombaze!AZ415,DU!A:A,0),1))+IF(Duombaze!BA415="",0,INDEX(DU!I:I,MATCH(Duombaze!BA415,DU!A:A,0),1))+IF(Duombaze!BB415="",0,INDEX(DU!I:I,MATCH(Duombaze!BB415,DU!A:A,0),1))</f>
        <v>0</v>
      </c>
      <c r="BD415" s="936">
        <f>IF(Duombaze!AT415="",0,INDEX(DU!K:K,MATCH(Duombaze!AT415,DU!A:A,0),1))+IF(Duombaze!AU415="",0,INDEX(DU!K:K,MATCH(Duombaze!AU415,DU!A:A,0),1))+IF(Duombaze!AV415="",0,INDEX(DU!K:K,MATCH(Duombaze!AV415,DU!A:A,0),1))+IF(Duombaze!AW415="",0,INDEX(DU!K:K,MATCH(Duombaze!AW415,DU!A:A,0),1))+IF(Duombaze!AX415="",0,INDEX(DU!K:K,MATCH(Duombaze!AX415,DU!A:A,0),1))+IF(Duombaze!AY415="",0,INDEX(DU!K:K,MATCH(Duombaze!AY415,DU!A:A,0),1))+IF(Duombaze!AZ415="",0,INDEX(DU!K:K,MATCH(Duombaze!AZ415,DU!A:A,0),1))+IF(Duombaze!BA415="",0,INDEX(DU!K:K,MATCH(Duombaze!BA415,DU!A:A,0),1))+IF(Duombaze!BB415="",0,INDEX(DU!K:K,MATCH(Duombaze!BB415,DU!A:A,0),1))</f>
        <v>0</v>
      </c>
      <c r="BE415" s="935"/>
      <c r="BF415" s="935"/>
      <c r="BG415" s="940" t="str">
        <f>BG427</f>
        <v>Be stabžių sistemos</v>
      </c>
      <c r="BH415" s="936" t="str">
        <f t="shared" si="200"/>
        <v>0 SPP10 Be stabžių sistemos</v>
      </c>
      <c r="BI415" s="935"/>
      <c r="BJ415" s="935"/>
      <c r="BK415" s="935"/>
      <c r="BL415" s="935"/>
      <c r="BM415" s="935">
        <f>IF(Duombaze!BJ415="",0,INDEX(DU!I:I,MATCH(Duombaze!BJ415,DU!A:A,0),1))+IF(Duombaze!BK415="",0,INDEX(DU!I:I,MATCH(Duombaze!BK415,DU!A:A,0),1))+IF(Duombaze!BL415="",0,INDEX(DU!I:I,MATCH(Duombaze!BL415,DU!A:A,0),1))</f>
        <v>0</v>
      </c>
      <c r="BN415" s="936">
        <f>IF(Duombaze!BJ415="",0,INDEX(DU!K:K,MATCH(Duombaze!BJ415,DU!A:A,0),1))+IF(Duombaze!BK415="",0,INDEX(DU!K:K,MATCH(Duombaze!BK415,DU!A:A,0),1))+IF(Duombaze!BL415="",0,INDEX(DU!K:K,MATCH(Duombaze!BL415,DU!A:A,0),1))</f>
        <v>0</v>
      </c>
      <c r="BO415" s="935"/>
      <c r="BP415" s="935"/>
      <c r="BQ415" s="940" t="str">
        <f>BQ439</f>
        <v>Be stabdžių išvadų</v>
      </c>
      <c r="BR415" s="935" t="str">
        <f t="shared" si="197"/>
        <v>0 SPP10 Be stabdžių išvadų</v>
      </c>
      <c r="BS415" s="935"/>
      <c r="BT415" s="935"/>
      <c r="BU415" s="935"/>
      <c r="BV415" s="935"/>
      <c r="BW415" s="935">
        <f>IF(Duombaze!BT415="",0,INDEX(DU!I:I,MATCH(Duombaze!BT415,DU!A:A,0),1))+IF(Duombaze!BU415="",0,INDEX(DU!I:I,MATCH(Duombaze!BU415,DU!A:A,0),1))+IF(Duombaze!BV415="",0,INDEX(DU!I:I,MATCH(Duombaze!BV415,DU!A:A,0),1))</f>
        <v>0</v>
      </c>
      <c r="BX415" s="935">
        <f>IF(Duombaze!BT415="",0,INDEX(DU!K:K,MATCH(Duombaze!BT415,DU!A:A,0),1))+IF(Duombaze!BU415="",0,INDEX(DU!K:K,MATCH(Duombaze!BU415,DU!A:A,0),1))+IF(Duombaze!BV415="",0,INDEX(DU!K:K,MATCH(Duombaze!BV415,DU!A:A,0),1))</f>
        <v>0</v>
      </c>
      <c r="BY415" s="935"/>
      <c r="BZ415" s="935"/>
      <c r="CA415" s="935" t="s">
        <v>1496</v>
      </c>
      <c r="CB415" s="935" t="str">
        <f t="shared" si="189"/>
        <v>0 SPP10 Opcija negalima</v>
      </c>
      <c r="CC415" s="935"/>
      <c r="CD415" s="935">
        <f>IF(Duombaze!CC415="",0,INDEX(DU!I:I,MATCH(Duombaze!CC415,DU!A:A,0),1))</f>
        <v>0</v>
      </c>
      <c r="CE415" s="936">
        <f>IF(Duombaze!CC415="",0,INDEX(DU!K:K,MATCH(Duombaze!CC415,DU!A:A,0),1))</f>
        <v>0</v>
      </c>
      <c r="CF415" s="935"/>
      <c r="CG415" s="935"/>
      <c r="CH415" s="935" t="s">
        <v>1544</v>
      </c>
      <c r="CI415" s="936" t="str">
        <f t="shared" si="199"/>
        <v>0 SPP10 Tempimo kilpa grąžule</v>
      </c>
      <c r="CJ415" s="935"/>
      <c r="CK415" s="941">
        <f>IF(Duombaze!CJ415="",0,INDEX(DU!I:I,MATCH(Duombaze!CJ415,DU!A:A,0),1))</f>
        <v>0</v>
      </c>
      <c r="CL415" s="936">
        <f>IF(Duombaze!CJ415="",0,INDEX(DU!K:K,MATCH(Duombaze!CJ415,DU!A:A,0),1))</f>
        <v>0</v>
      </c>
      <c r="CM415" s="941"/>
      <c r="CN415" s="941"/>
      <c r="CO415" s="942" t="s">
        <v>1756</v>
      </c>
      <c r="CP415" s="936" t="str">
        <f t="shared" si="173"/>
        <v>0 SPP10 Be stovėjimo stabdžio, be atramų</v>
      </c>
      <c r="CT415" s="942">
        <f>IF(Duombaze!CR415="",0,INDEX(DU!I:I,MATCH(Duombaze!CR415,DU!A:A,0),1))+IF(Duombaze!CS415="",0,INDEX(DU!I:I,MATCH(Duombaze!CS415,DU!A:A,0),1))</f>
        <v>0</v>
      </c>
      <c r="CU415" s="935">
        <f>IF(Duombaze!CR415="",0,INDEX(DU!K:K,MATCH(Duombaze!CR415,DU!A:A,0),1))+IF(Duombaze!CS415="",0,INDEX(DU!K:K,MATCH(Duombaze!CS415,DU!A:A,0),1))</f>
        <v>0</v>
      </c>
      <c r="CX415" s="935" t="s">
        <v>397</v>
      </c>
      <c r="CY415" s="936" t="str">
        <f t="shared" si="193"/>
        <v>0 SPP10 Be viršborčių</v>
      </c>
      <c r="CZ415" s="935"/>
      <c r="DA415" s="935"/>
      <c r="DB415" s="935"/>
      <c r="DC415" s="935">
        <f>IF(Duombaze!DA415="",0,INDEX(DU!I:I,MATCH(Duombaze!DA415,DU!A:A,0),1))+IF(Duombaze!DB415="",0,INDEX(DU!I:I,MATCH(Duombaze!DB415,DU!A:A,0),1))</f>
        <v>0</v>
      </c>
      <c r="DD415" s="935">
        <f>IF(Duombaze!DA415="",0,INDEX(DU!K:K,MATCH(Duombaze!DA415,DU!A:A,0),1))+IF(Duombaze!DB415="",0,INDEX(DU!K:K,MATCH(Duombaze!DB415,DU!A:A,0),1))</f>
        <v>0</v>
      </c>
      <c r="DE415" s="935"/>
      <c r="DF415" s="935"/>
      <c r="DG415" s="935" t="s">
        <v>468</v>
      </c>
      <c r="DH415" s="935" t="str">
        <f t="shared" si="174"/>
        <v xml:space="preserve">0 SPP10 Be tento / aikštelės </v>
      </c>
      <c r="DI415" s="935"/>
      <c r="DJ415" s="935"/>
      <c r="DK415" s="937"/>
      <c r="DL415" s="937">
        <f>IF(Duombaze!DJ415="",0,INDEX(DU!I:I,MATCH(Duombaze!DJ415,DU!A:A,0),1))+IF(Duombaze!DK415="",0,INDEX(DU!I:I,MATCH(Duombaze!DK415,DU!A:A,0),1))</f>
        <v>0</v>
      </c>
      <c r="DM415" s="935">
        <f>IF(Duombaze!DJ415="",0,INDEX(DU!K:K,MATCH(Duombaze!DJ415,DU!A:A,0),1))+IF(Duombaze!DK415="",0,INDEX(DU!K:K,MATCH(Duombaze!DK415,DU!A:A,0),1))</f>
        <v>0</v>
      </c>
      <c r="DN415" s="937"/>
      <c r="DO415" s="937"/>
      <c r="DP415" s="937" t="s">
        <v>386</v>
      </c>
      <c r="DQ415" s="936" t="str">
        <f t="shared" si="175"/>
        <v>0 SPP10 Be apšvietimo sistemos</v>
      </c>
      <c r="DR415" s="940"/>
      <c r="DS415" s="940"/>
      <c r="DT415" s="940"/>
      <c r="DU415" s="940"/>
      <c r="DV415" s="940"/>
      <c r="DW415" s="940">
        <f>IF(Duombaze!DS415="",0,INDEX(DU!I:I,MATCH(Duombaze!DS415,DU!A:A,0),1))+IF(Duombaze!DT415="",0,INDEX(DU!I:I,MATCH(Duombaze!DT415,DU!A:A,0),1))+IF(Duombaze!DU415="",0,INDEX(DU!I:I,MATCH(Duombaze!DU415,DU!A:A,0),1))+IF(Duombaze!DV415="",0,INDEX(DU!I:I,MATCH(Duombaze!DV415,DU!A:A,0),1))</f>
        <v>0</v>
      </c>
      <c r="DX415" s="936">
        <f>IF(Duombaze!DS415="",0,INDEX(DU!K:K,MATCH(Duombaze!DS415,DU!A:A,0),1))+IF(Duombaze!DT415="",0,INDEX(DU!K:K,MATCH(Duombaze!DT415,DU!A:A,0),1))+IF(Duombaze!DU415="",0,INDEX(DU!K:K,MATCH(Duombaze!DU415,DU!A:A,0),1))+IF(Duombaze!DV415="",0,INDEX(DU!K:KH,MATCH(Duombaze!DV415,DU!A:A,0),1))</f>
        <v>0</v>
      </c>
      <c r="DY415" s="940"/>
      <c r="DZ415" s="940"/>
      <c r="EA415" s="935" t="s">
        <v>470</v>
      </c>
      <c r="EB415" s="935" t="str">
        <f t="shared" si="194"/>
        <v>0 SPP10 Be galinės tempimo kilpos</v>
      </c>
      <c r="EC415" s="935"/>
      <c r="ED415" s="935">
        <f>IF(Duombaze!EC415="",0,INDEX(DU!I:I,MATCH(Duombaze!EC415,DU!A:A,0),1))</f>
        <v>0</v>
      </c>
      <c r="EE415" s="936">
        <f>IF(Duombaze!EC415="",0,INDEX(DU!K:K,MATCH(Duombaze!EC415,DU!A:A,0),1))</f>
        <v>0</v>
      </c>
      <c r="EF415" s="935"/>
      <c r="EG415" s="935"/>
      <c r="EH415" s="935" t="s">
        <v>387</v>
      </c>
      <c r="EI415" s="936" t="str">
        <f t="shared" si="188"/>
        <v>0 SPP10 Be lipdukų</v>
      </c>
      <c r="EJ415" s="935"/>
      <c r="EK415" s="935"/>
      <c r="EL415" s="935"/>
      <c r="EM415" s="935"/>
      <c r="EN415" s="935">
        <f>IF(Duombaze!EK415="",0,INDEX(DU!I:I,MATCH(Duombaze!EK415,DU!A:A,0),1))+IF(Duombaze!EL415="",0,INDEX(DU!I:I,MATCH(Duombaze!EL415,DU!A:A,0),1))+IF(Duombaze!EM415="",0,INDEX(DU!I:I,MATCH(Duombaze!EM415,DU!A:A,0),1))</f>
        <v>0</v>
      </c>
      <c r="EO415" s="935">
        <f>IF(Duombaze!EK415="",0,INDEX(DU!K:K,MATCH(Duombaze!EK415,DU!A:A,0),1))+IF(Duombaze!EL415="",0,INDEX(DU!K:K,MATCH(Duombaze!EL415,DU!A:A,0),1))+IF(Duombaze!EM415="",0,INDEX(DU!K:K,MATCH(Duombaze!EM415,DU!A:A,0),1))</f>
        <v>0</v>
      </c>
      <c r="EP415" s="935"/>
      <c r="EQ415" s="935"/>
      <c r="ER415" s="940" t="s">
        <v>388</v>
      </c>
      <c r="ES415" s="936" t="str">
        <f t="shared" si="195"/>
        <v>0 SPP10 Be ratų</v>
      </c>
      <c r="ET415" s="935"/>
      <c r="EU415" s="935"/>
      <c r="EV415" s="935"/>
      <c r="EW415" s="940" t="s">
        <v>389</v>
      </c>
      <c r="EX415" s="935" t="str">
        <f t="shared" si="198"/>
        <v>0 SPP10 Be purvasaugių</v>
      </c>
      <c r="EY415" s="935"/>
      <c r="EZ415" s="935"/>
      <c r="FA415" s="935"/>
      <c r="FB415" s="935">
        <f>IF(Duombaze!EZ415="",0,INDEX(DU!I:I,MATCH(Duombaze!EZ415,DU!A:A,0),1))+IF(Duombaze!FA415="",0,INDEX(DU!I:I,MATCH(Duombaze!FA415,DU!A:A,0),1))</f>
        <v>0</v>
      </c>
      <c r="FC415" s="935">
        <f>IF(Duombaze!EZ415="",0,INDEX(DU!K:K,MATCH(Duombaze!EZ415,DU!A:A,0),1))+IF(Duombaze!FA415="",0,INDEX(DU!K:K,MATCH(Duombaze!FA415,DU!A:A,0),1))</f>
        <v>0</v>
      </c>
      <c r="FD415" s="935"/>
      <c r="FE415" s="935"/>
      <c r="FF415" s="935"/>
      <c r="FG415" s="935"/>
      <c r="FH415" s="935" t="s">
        <v>1840</v>
      </c>
      <c r="FI415" s="935"/>
      <c r="FJ415" s="935"/>
      <c r="FK415" s="936"/>
      <c r="FL415" s="943" t="s">
        <v>1452</v>
      </c>
      <c r="FM415" s="936" t="s">
        <v>1452</v>
      </c>
      <c r="FN415" s="936"/>
      <c r="FO415" s="936"/>
      <c r="FP415" s="936"/>
      <c r="FQ415" s="936">
        <f>IF(Duombaze!FM415="",0,INDEX(DU!I:I,MATCH(Duombaze!FM415,DU!A:A,0),1))+IF(Duombaze!FN415="",0,INDEX(DU!I:I,MATCH(Duombaze!FN415,DU!A:A,0),1))+IF(Duombaze!FO415="",0,INDEX(DU!I:I,MATCH(Duombaze!FO415,DU!A:A,0),1))+IF(Duombaze!FP415="",0,INDEX(DU!I:I,MATCH(Duombaze!FP415,DU!A:A,0),1))</f>
        <v>38.383628184678898</v>
      </c>
      <c r="FR415" s="936">
        <f>IF(Duombaze!FM415="",0,INDEX(DU!K:K,MATCH(Duombaze!FM415,DU!A:A,0),1))+IF(Duombaze!FN415="",0,INDEX(DU!K:K,MATCH(Duombaze!FN415,DU!A:A,0),1))+IF(Duombaze!FO415="",0,INDEX(DU!K:K,MATCH(Duombaze!FO415,DU!A:A,0),1))+IF(Duombaze!FP415="",0,INDEX(DU!K:K,MATCH(Duombaze!FP415,DU!A:A,0),1))</f>
        <v>17.38</v>
      </c>
      <c r="FT415" s="941" t="s">
        <v>53</v>
      </c>
      <c r="FU415" s="941" t="s">
        <v>156</v>
      </c>
      <c r="FY415" s="944" t="str">
        <f>FY427</f>
        <v>Pneumatiniai st. 2 kontūrų Haldex su automatiniu LSV+2x0,4s+60l.resiv.+20"st.kam.</v>
      </c>
      <c r="FZ415" s="945" t="str">
        <f>IF(FY415&lt;&gt;"",A419&amp;" "&amp;C419&amp;" "&amp;FY415,"")</f>
        <v>4 SPP10 Pneumatiniai st. 2 kontūrų Haldex su automatiniu LSV+2x0,4s+60l.resiv.+20"st.kam.</v>
      </c>
      <c r="GA415" s="946" t="str">
        <f>GA427</f>
        <v>ZP30PS204AHLSV + ZP30PS204JHALD</v>
      </c>
      <c r="GB415" s="935"/>
    </row>
    <row r="416" spans="1:184" s="84" customFormat="1" ht="11.45" customHeight="1" x14ac:dyDescent="0.25">
      <c r="A416" s="82">
        <v>1</v>
      </c>
      <c r="B416" s="82" t="s">
        <v>794</v>
      </c>
      <c r="C416" s="78" t="s">
        <v>34</v>
      </c>
      <c r="D416" s="25" t="s">
        <v>1694</v>
      </c>
      <c r="E416" s="26" t="str">
        <f t="shared" si="190"/>
        <v>1 SPP10 Pagrindas ADR, ašys 408E (600+600 Fuhrmann bortai)</v>
      </c>
      <c r="F416" s="25" t="s">
        <v>3528</v>
      </c>
      <c r="G416" s="25" t="s">
        <v>3236</v>
      </c>
      <c r="H416" s="25">
        <v>23109200</v>
      </c>
      <c r="I416" s="975" t="s">
        <v>3466</v>
      </c>
      <c r="J416" s="25"/>
      <c r="K416" s="25"/>
      <c r="L416" s="25"/>
      <c r="M416" s="25"/>
      <c r="N416" s="25"/>
      <c r="O416" s="25"/>
      <c r="P416" s="25">
        <f>IF(Duombaze!G416="",0,INDEX(DU!I:I,MATCH(Duombaze!G416,DU!A:A,0),1))+IF(Duombaze!H416="",0,INDEX(DU!I:I*40,MATCH(Duombaze!H416,DU!A:A,0),1))+IF(Duombaze!I416="",0,INDEX(DU!I:I,MATCH(Duombaze!I416,DU!A:A,0),1))+IF(Duombaze!J416="",0,INDEX(DU!I:I,MATCH(Duombaze!J416,DU!A:A,0),1))+IF(Duombaze!K416="",0,INDEX(DU!I:I,MATCH(Duombaze!K416,DU!A:A,0),1))+IF(Duombaze!L416="",0,INDEX(DU!I:I,MATCH(Duombaze!L416,DU!A:A,0),1))+IF(Duombaze!M416="",0,INDEX(DU!I:I,MATCH(Duombaze!M416,DU!A:A,0),1))+IF(Duombaze!N416="",0,INDEX(DU!I:I,MATCH(Duombaze!N416,DU!A:A,0),1))+IF(Duombaze!O416="",0,INDEX(DU!I:I,MATCH(Duombaze!O416,DU!A:A,0),1))</f>
        <v>1505.3999999999999</v>
      </c>
      <c r="Q416" s="26">
        <f>IF(Duombaze!G416="",0,INDEX(DU!K:K,MATCH(Duombaze!G416,DU!A:A,0),1))+IF(Duombaze!H416="",0,INDEX(DU!K:K,MATCH(Duombaze!H416,DU!A:A,0),1))+IF(Duombaze!I416="",0,INDEX(DU!K:K,MATCH(Duombaze!I416,DU!A:A,0),1))+IF(Duombaze!J416="",0,INDEX(DU!K:K,MATCH(Duombaze!J416,DU!A:A,0),1))+IF(Duombaze!K416="",0,INDEX(DU!K:K,MATCH(Duombaze!K416,DU!A:A,0),1))+IF(Duombaze!L416="",0,INDEX(DU!K:K,MATCH(Duombaze!L416,DU!A:A,0),1))+IF(Duombaze!M416="",0,INDEX(DU!K:K,MATCH(Duombaze!M416,DU!A:A,0),1))+IF(Duombaze!N416="",0,INDEX(DU!K:K,MATCH(Duombaze!N416,DU!A:A,0),1))+IF(Duombaze!O416="",0,INDEX(DU!K:K,MATCH(Duombaze!O416,DU!A:A,0),1))</f>
        <v>0</v>
      </c>
      <c r="R416" s="25" t="s">
        <v>2049</v>
      </c>
      <c r="S416" s="86" t="s">
        <v>2050</v>
      </c>
      <c r="T416" s="975" t="s">
        <v>3466</v>
      </c>
      <c r="U416" s="26">
        <f>IF(Duombaze!T416="",0,INDEX(DU!I:I,MATCH(Duombaze!T416,DU!A:A,0),1))</f>
        <v>1488.6</v>
      </c>
      <c r="V416" s="26">
        <f>IF(Duombaze!T416="",0,INDEX(DU!K:K,MATCH(Duombaze!T416,DU!A:A,0),1))</f>
        <v>0</v>
      </c>
      <c r="W416" s="25" t="s">
        <v>3488</v>
      </c>
      <c r="X416" s="25"/>
      <c r="Y416" s="868"/>
      <c r="Z416" s="87" t="s">
        <v>521</v>
      </c>
      <c r="AA416" s="26" t="str">
        <f t="shared" si="196"/>
        <v>1 SPP10 Tempimo trikampis UMEGA (DIN 74054) d-40</v>
      </c>
      <c r="AB416" s="25" t="s">
        <v>546</v>
      </c>
      <c r="AC416" s="25">
        <f>IF(Duombaze!AB416="",0,INDEX(DU!I:I,MATCH(Duombaze!AB416,DU!A:A,0),1))</f>
        <v>157.619205290346</v>
      </c>
      <c r="AD416" s="25">
        <f>IF(Duombaze!AB416="",0,INDEX(DU!K:K,MATCH(Duombaze!AB416,DU!A:A,0),1))</f>
        <v>33.61</v>
      </c>
      <c r="AE416" s="25"/>
      <c r="AF416" s="25" t="s">
        <v>2072</v>
      </c>
      <c r="AG416" s="25" t="s">
        <v>548</v>
      </c>
      <c r="AH416" s="26" t="str">
        <f t="shared" si="201"/>
        <v xml:space="preserve">1 SPP10 Bamperis galinis prisukamas </v>
      </c>
      <c r="AI416" s="25" t="s">
        <v>516</v>
      </c>
      <c r="AJ416" s="25" t="s">
        <v>516</v>
      </c>
      <c r="AK416" s="25"/>
      <c r="AL416" s="25"/>
      <c r="AM416" s="25">
        <f>IF(Duombaze!AJ416="",0,INDEX(DU!I:I,MATCH(Duombaze!AJ416,DU!A:A,0),1))+IF(Duombaze!AK416="",0,INDEX(DU!I:I,MATCH(Duombaze!AK416,DU!A:A,0),1))+IF(Duombaze!AL416="",0,INDEX(DU!I:I,MATCH(Duombaze!AL416,DU!A:A,0),1))</f>
        <v>84.143498481458394</v>
      </c>
      <c r="AN416" s="25">
        <f>IF(Duombaze!AJ416="",0,INDEX(DU!K:K,MATCH(Duombaze!AJ416,DU!A:A,0),1))+IF(Duombaze!AK416="",0,INDEX(DU!K:K,MATCH(Duombaze!AK416,DU!A:A,0),1))+IF(Duombaze!AL416="",0,INDEX(DU!K:K,MATCH(Duombaze!AL416,DU!A:A,0),1))</f>
        <v>29.87</v>
      </c>
      <c r="AO416" s="25"/>
      <c r="AP416" s="25" t="s">
        <v>2074</v>
      </c>
      <c r="AQ416" s="25" t="s">
        <v>329</v>
      </c>
      <c r="AR416" s="26" t="str">
        <f t="shared" si="170"/>
        <v>1 SPP10 Pagrindo hidraulinės jungtys</v>
      </c>
      <c r="AS416" s="25" t="s">
        <v>549</v>
      </c>
      <c r="AT416" s="25" t="s">
        <v>549</v>
      </c>
      <c r="AU416" s="25"/>
      <c r="AV416" s="25"/>
      <c r="AW416" s="25"/>
      <c r="AX416" s="25"/>
      <c r="AY416" s="25"/>
      <c r="AZ416" s="25"/>
      <c r="BA416" s="25"/>
      <c r="BB416" s="25"/>
      <c r="BC416" s="25">
        <f>IF(Duombaze!AT416="",0,INDEX(DU!I:I,MATCH(Duombaze!AT416,DU!A:A,0),1))+IF(Duombaze!AU416="",0,INDEX(DU!I:I,MATCH(Duombaze!AU416,DU!A:A,0),1))+IF(Duombaze!AV416="",0,INDEX(DU!I:I,MATCH(Duombaze!AV416,DU!A:A,0),1))+IF(Duombaze!AW416="",0,INDEX(DU!I:I,MATCH(Duombaze!AW416,DU!A:A,0),1))+IF(Duombaze!AX416="",0,INDEX(DU!I:I,MATCH(Duombaze!AX416,DU!A:A,0),1))+IF(Duombaze!AY416="",0,INDEX(DU!I:I,MATCH(Duombaze!AY416,DU!A:A,0),1))+IF(Duombaze!AZ416="",0,INDEX(DU!I:I,MATCH(Duombaze!AZ416,DU!A:A,0),1))+IF(Duombaze!BA416="",0,INDEX(DU!I:I,MATCH(Duombaze!BA416,DU!A:A,0),1))+IF(Duombaze!BB416="",0,INDEX(DU!I:I,MATCH(Duombaze!BB416,DU!A:A,0),1))</f>
        <v>29.43</v>
      </c>
      <c r="BD416" s="26">
        <f>IF(Duombaze!AT416="",0,INDEX(DU!K:K,MATCH(Duombaze!AT416,DU!A:A,0),1))+IF(Duombaze!AU416="",0,INDEX(DU!K:K,MATCH(Duombaze!AU416,DU!A:A,0),1))+IF(Duombaze!AV416="",0,INDEX(DU!K:K,MATCH(Duombaze!AV416,DU!A:A,0),1))+IF(Duombaze!AW416="",0,INDEX(DU!K:K,MATCH(Duombaze!AW416,DU!A:A,0),1))+IF(Duombaze!AX416="",0,INDEX(DU!K:K,MATCH(Duombaze!AX416,DU!A:A,0),1))+IF(Duombaze!AY416="",0,INDEX(DU!K:K,MATCH(Duombaze!AY416,DU!A:A,0),1))+IF(Duombaze!AZ416="",0,INDEX(DU!K:K,MATCH(Duombaze!AZ416,DU!A:A,0),1))+IF(Duombaze!BA416="",0,INDEX(DU!K:K,MATCH(Duombaze!BA416,DU!A:A,0),1))+IF(Duombaze!BB416="",0,INDEX(DU!K:K,MATCH(Duombaze!BB416,DU!A:A,0),1))</f>
        <v>0</v>
      </c>
      <c r="BE416" s="25"/>
      <c r="BF416" s="25"/>
      <c r="BG416" s="87" t="str">
        <f>BG428</f>
        <v>Hidrauliniai stabdžiai</v>
      </c>
      <c r="BH416" s="26" t="str">
        <f t="shared" si="200"/>
        <v>1 SPP10 Hidrauliniai stabdžiai</v>
      </c>
      <c r="BI416" s="25" t="str">
        <f>BI428</f>
        <v>ZP30AHS0000000 + ZP30AHSH000000</v>
      </c>
      <c r="BJ416" s="25" t="s">
        <v>3231</v>
      </c>
      <c r="BK416" s="25" t="s">
        <v>3018</v>
      </c>
      <c r="BL416" s="25"/>
      <c r="BM416" s="25">
        <f>IF(Duombaze!BJ416="",0,INDEX(DU!I:I,MATCH(Duombaze!BJ416,DU!A:A,0),1))+IF(Duombaze!BK416="",0,INDEX(DU!I:I,MATCH(Duombaze!BK416,DU!A:A,0),1))+IF(Duombaze!BL416="",0,INDEX(DU!I:I,MATCH(Duombaze!BL416,DU!A:A,0),1))</f>
        <v>48.748139999999999</v>
      </c>
      <c r="BN416" s="26">
        <f>IF(Duombaze!BJ416="",0,INDEX(DU!K:K,MATCH(Duombaze!BJ416,DU!A:A,0),1))+IF(Duombaze!BK416="",0,INDEX(DU!K:K,MATCH(Duombaze!BK416,DU!A:A,0),1))+IF(Duombaze!BL416="",0,INDEX(DU!K:K,MATCH(Duombaze!BL416,DU!A:A,0),1))</f>
        <v>23.18</v>
      </c>
      <c r="BO416" s="25"/>
      <c r="BP416" s="487"/>
      <c r="BQ416" s="976"/>
      <c r="BR416" s="25" t="str">
        <f t="shared" si="197"/>
        <v/>
      </c>
      <c r="BS416" s="489"/>
      <c r="BT416" s="489"/>
      <c r="BU416" s="489"/>
      <c r="BV416" s="489"/>
      <c r="BW416" s="489">
        <f>IF(Duombaze!BT416="",0,INDEX(DU!I:I,MATCH(Duombaze!BT416,DU!A:A,0),1))+IF(Duombaze!BU416="",0,INDEX(DU!I:I,MATCH(Duombaze!BU416,DU!A:A,0),1))+IF(Duombaze!BV416="",0,INDEX(DU!I:I,MATCH(Duombaze!BV416,DU!A:A,0),1))</f>
        <v>0</v>
      </c>
      <c r="BX416" s="25">
        <f>IF(Duombaze!BT416="",0,INDEX(DU!K:K,MATCH(Duombaze!BT416,DU!A:A,0),1))+IF(Duombaze!BU416="",0,INDEX(DU!K:K,MATCH(Duombaze!BU416,DU!A:A,0),1))+IF(Duombaze!BV416="",0,INDEX(DU!K:K,MATCH(Duombaze!BV416,DU!A:A,0),1))</f>
        <v>0</v>
      </c>
      <c r="BY416" s="26"/>
      <c r="CA416" s="25"/>
      <c r="CB416" s="25" t="str">
        <f t="shared" si="189"/>
        <v/>
      </c>
      <c r="CC416" s="25"/>
      <c r="CD416" s="25">
        <f>IF(Duombaze!CC416="",0,INDEX(DU!I:I,MATCH(Duombaze!CC416,DU!A:A,0),1))</f>
        <v>0</v>
      </c>
      <c r="CE416" s="26">
        <f>IF(Duombaze!CC416="",0,INDEX(DU!K:K,MATCH(Duombaze!CC416,DU!A:A,0),1))</f>
        <v>0</v>
      </c>
      <c r="CF416" s="25"/>
      <c r="CG416" s="25"/>
      <c r="CH416" s="25"/>
      <c r="CI416" s="26" t="str">
        <f t="shared" si="199"/>
        <v/>
      </c>
      <c r="CJ416" s="25"/>
      <c r="CK416" s="25">
        <f>IF(Duombaze!CJ416="",0,INDEX(DU!I:I,MATCH(Duombaze!CJ416,DU!A:A,0),1))</f>
        <v>0</v>
      </c>
      <c r="CL416" s="26">
        <f>IF(Duombaze!CJ416="",0,INDEX(DU!K:K,MATCH(Duombaze!CJ416,DU!A:A,0),1))</f>
        <v>0</v>
      </c>
      <c r="CM416" s="25"/>
      <c r="CN416" s="25"/>
      <c r="CO416" s="25" t="s">
        <v>720</v>
      </c>
      <c r="CP416" s="26" t="str">
        <f t="shared" si="173"/>
        <v>1 SPP10 Rankinis stabdis priekaboms</v>
      </c>
      <c r="CQ416" s="25" t="s">
        <v>553</v>
      </c>
      <c r="CR416" s="25" t="s">
        <v>553</v>
      </c>
      <c r="CS416" s="25"/>
      <c r="CT416" s="25">
        <f>IF(Duombaze!CR416="",0,INDEX(DU!I:I,MATCH(Duombaze!CR416,DU!A:A,0),1))+IF(Duombaze!CS416="",0,INDEX(DU!I:I,MATCH(Duombaze!CS416,DU!A:A,0),1))</f>
        <v>25.784348327403801</v>
      </c>
      <c r="CU416" s="25">
        <f>IF(Duombaze!CR416="",0,INDEX(DU!K:K,MATCH(Duombaze!CR416,DU!A:A,0),1))+IF(Duombaze!CS416="",0,INDEX(DU!K:K,MATCH(Duombaze!CS416,DU!A:A,0),1))</f>
        <v>35.47</v>
      </c>
      <c r="CV416" s="25"/>
      <c r="CW416" s="25"/>
      <c r="CX416" s="25" t="s">
        <v>554</v>
      </c>
      <c r="CY416" s="26" t="str">
        <f t="shared" si="193"/>
        <v xml:space="preserve">1 SPP10 SPP10 viršborčiai 300 </v>
      </c>
      <c r="CZ416" s="25" t="s">
        <v>479</v>
      </c>
      <c r="DA416" s="25" t="s">
        <v>479</v>
      </c>
      <c r="DB416" s="25"/>
      <c r="DC416" s="25">
        <f>IF(Duombaze!DA416="",0,INDEX(DU!I:I,MATCH(Duombaze!DA416,DU!A:A,0),1))+IF(Duombaze!DB416="",0,INDEX(DU!I:I,MATCH(Duombaze!DB416,DU!A:A,0),1))</f>
        <v>0</v>
      </c>
      <c r="DD416" s="25">
        <f>IF(Duombaze!DA416="",0,INDEX(DU!K:K,MATCH(Duombaze!DA416,DU!A:A,0),1))+IF(Duombaze!DB416="",0,INDEX(DU!K:K,MATCH(Duombaze!DB416,DU!A:A,0),1))</f>
        <v>0</v>
      </c>
      <c r="DE416" s="25" t="s">
        <v>2151</v>
      </c>
      <c r="DF416" s="25"/>
      <c r="DG416" s="25" t="s">
        <v>8188</v>
      </c>
      <c r="DH416" s="25" t="str">
        <f t="shared" si="174"/>
        <v>1 SPP10 Tentas ir aikštelė (su atlenk. centriniu vamzdžiu, smailėjantis)</v>
      </c>
      <c r="DI416" s="26" t="s">
        <v>2898</v>
      </c>
      <c r="DJ416" s="25" t="s">
        <v>481</v>
      </c>
      <c r="DK416" s="25"/>
      <c r="DL416" s="25">
        <f>IF(Duombaze!DJ416="",0,INDEX(DU!I:I,MATCH(Duombaze!DJ416,DU!A:A,0),1))+IF(Duombaze!DK416="",0,INDEX(DU!I:I,MATCH(Duombaze!DK416,DU!A:A,0),1))</f>
        <v>238.27208327255599</v>
      </c>
      <c r="DM416" s="25">
        <f>IF(Duombaze!DJ416="",0,INDEX(DU!K:K,MATCH(Duombaze!DJ416,DU!A:A,0),1))+IF(Duombaze!DK416="",0,INDEX(DU!K:K,MATCH(Duombaze!DK416,DU!A:A,0),1))</f>
        <v>85.435000000000002</v>
      </c>
      <c r="DN416" s="25" t="s">
        <v>2165</v>
      </c>
      <c r="DO416" s="25"/>
      <c r="DP416" s="25" t="s">
        <v>556</v>
      </c>
      <c r="DQ416" s="26" t="str">
        <f t="shared" si="175"/>
        <v>1 SPP10 Žibintai-atšvaistai (klijuojami)</v>
      </c>
      <c r="DR416" s="87" t="s">
        <v>557</v>
      </c>
      <c r="DS416" s="87" t="s">
        <v>557</v>
      </c>
      <c r="DT416" s="87"/>
      <c r="DU416" s="87"/>
      <c r="DV416" s="87"/>
      <c r="DW416" s="87">
        <f>IF(Duombaze!DS416="",0,INDEX(DU!I:I,MATCH(Duombaze!DS416,DU!A:A,0),1))+IF(Duombaze!DT416="",0,INDEX(DU!I:I,MATCH(Duombaze!DT416,DU!A:A,0),1))+IF(Duombaze!DU416="",0,INDEX(DU!I:I,MATCH(Duombaze!DU416,DU!A:A,0),1))+IF(Duombaze!DV416="",0,INDEX(DU!I:I,MATCH(Duombaze!DV416,DU!A:A,0),1))</f>
        <v>52.827962176870699</v>
      </c>
      <c r="DX416" s="26">
        <f>IF(Duombaze!DS416="",0,INDEX(DU!K:K,MATCH(Duombaze!DS416,DU!A:A,0),1))+IF(Duombaze!DT416="",0,INDEX(DU!K:K,MATCH(Duombaze!DT416,DU!A:A,0),1))+IF(Duombaze!DU416="",0,INDEX(DU!K:K,MATCH(Duombaze!DU416,DU!A:A,0),1))+IF(Duombaze!DV416="",0,INDEX(DU!K:KH,MATCH(Duombaze!DV416,DU!A:A,0),1))</f>
        <v>0</v>
      </c>
      <c r="DY416" s="87"/>
      <c r="DZ416" s="87"/>
      <c r="EA416" s="25" t="str">
        <f>EA440</f>
        <v>Tempimo kilpa RIMA</v>
      </c>
      <c r="EB416" s="25" t="str">
        <f t="shared" si="194"/>
        <v>1 SPP10 Tempimo kilpa RIMA</v>
      </c>
      <c r="EC416" s="25" t="str">
        <f>EC440</f>
        <v>ZP30ATKR000000</v>
      </c>
      <c r="ED416" s="25">
        <f>IF(Duombaze!EC416="",0,INDEX(DU!I:I,MATCH(Duombaze!EC416,DU!A:A,0),1))</f>
        <v>96.472733333333295</v>
      </c>
      <c r="EE416" s="26">
        <f>IF(Duombaze!EC416="",0,INDEX(DU!K:K,MATCH(Duombaze!EC416,DU!A:A,0),1))</f>
        <v>23.17</v>
      </c>
      <c r="EF416" s="25"/>
      <c r="EG416" s="25"/>
      <c r="EH416" s="25" t="str">
        <f>EH428</f>
        <v>Lipdukai Lenkiški</v>
      </c>
      <c r="EI416" s="26" t="str">
        <f t="shared" si="188"/>
        <v>1 SPP10 Lipdukai Lenkiški</v>
      </c>
      <c r="EJ416" s="25" t="str">
        <f>EJ428</f>
        <v xml:space="preserve">ZP10APZPL00000 </v>
      </c>
      <c r="EK416" s="25" t="s">
        <v>3228</v>
      </c>
      <c r="EL416" s="25"/>
      <c r="EM416" s="25"/>
      <c r="EN416" s="25">
        <f>IF(Duombaze!EK416="",0,INDEX(DU!I:I,MATCH(Duombaze!EK416,DU!A:A,0),1))+IF(Duombaze!EL416="",0,INDEX(DU!I:I,MATCH(Duombaze!EL416,DU!A:A,0),1))+IF(Duombaze!EM416="",0,INDEX(DU!I:I,MATCH(Duombaze!EM416,DU!A:A,0),1))</f>
        <v>26.507860703836698</v>
      </c>
      <c r="EO416" s="25">
        <f>IF(Duombaze!EK416="",0,INDEX(DU!K:K,MATCH(Duombaze!EK416,DU!A:A,0),1))+IF(Duombaze!EL416="",0,INDEX(DU!K:K,MATCH(Duombaze!EL416,DU!A:A,0),1))+IF(Duombaze!EM416="",0,INDEX(DU!K:K,MATCH(Duombaze!EM416,DU!A:A,0),1))</f>
        <v>0</v>
      </c>
      <c r="EP416" s="25"/>
      <c r="EQ416" s="25"/>
      <c r="ER416" s="84" t="s">
        <v>1497</v>
      </c>
      <c r="ES416" s="26" t="str">
        <f t="shared" si="195"/>
        <v>1 SPP10 Montuojami</v>
      </c>
      <c r="ET416" s="26"/>
      <c r="EU416" s="26"/>
      <c r="EV416" s="26"/>
      <c r="EW416" s="87" t="s">
        <v>560</v>
      </c>
      <c r="EX416" s="25" t="str">
        <f t="shared" si="198"/>
        <v>1 SPP10 Purvasaugių komplektas 385/425 galiniams ratams 1/4</v>
      </c>
      <c r="EY416" s="25" t="s">
        <v>561</v>
      </c>
      <c r="EZ416" s="25" t="s">
        <v>561</v>
      </c>
      <c r="FA416" s="25"/>
      <c r="FB416" s="25">
        <f>IF(Duombaze!EZ416="",0,INDEX(DU!I:I,MATCH(Duombaze!EZ416,DU!A:A,0),1))+IF(Duombaze!FA416="",0,INDEX(DU!I:I,MATCH(Duombaze!FA416,DU!A:A,0),1))</f>
        <v>25.531076935788398</v>
      </c>
      <c r="FC416" s="25">
        <f>IF(Duombaze!EZ416="",0,INDEX(DU!K:K,MATCH(Duombaze!EZ416,DU!A:A,0),1))+IF(Duombaze!FA416="",0,INDEX(DU!K:K,MATCH(Duombaze!FA416,DU!A:A,0),1))</f>
        <v>7.25</v>
      </c>
      <c r="FD416" s="25"/>
      <c r="FE416" s="25"/>
      <c r="FF416" s="25"/>
      <c r="FG416" s="25"/>
      <c r="FH416" s="25" t="s">
        <v>9019</v>
      </c>
      <c r="FI416" s="25"/>
      <c r="FJ416" s="25"/>
      <c r="FK416" s="26"/>
      <c r="FL416" s="83" t="s">
        <v>1580</v>
      </c>
      <c r="FM416" s="26" t="s">
        <v>1580</v>
      </c>
      <c r="FN416" s="26"/>
      <c r="FO416" s="26"/>
      <c r="FP416" s="26"/>
      <c r="FQ416" s="26">
        <f>IF(Duombaze!FM416="",0,INDEX(DU!I:I,MATCH(Duombaze!FM416,DU!A:A,0),1))+IF(Duombaze!FN416="",0,INDEX(DU!I:I,MATCH(Duombaze!FN416,DU!A:A,0),1))+IF(Duombaze!FO416="",0,INDEX(DU!I:I,MATCH(Duombaze!FO416,DU!A:A,0),1))+IF(Duombaze!FP416="",0,INDEX(DU!I:I,MATCH(Duombaze!FP416,DU!A:A,0),1))</f>
        <v>9.7027528194444397</v>
      </c>
      <c r="FR416" s="26">
        <f>IF(Duombaze!FM416="",0,INDEX(DU!K:K,MATCH(Duombaze!FM416,DU!A:A,0),1))+IF(Duombaze!FN416="",0,INDEX(DU!K:K,MATCH(Duombaze!FN416,DU!A:A,0),1))+IF(Duombaze!FO416="",0,INDEX(DU!K:K,MATCH(Duombaze!FO416,DU!A:A,0),1))+IF(Duombaze!FP416="",0,INDEX(DU!K:K,MATCH(Duombaze!FP416,DU!A:A,0),1))</f>
        <v>9.56</v>
      </c>
      <c r="FT416" s="119" t="s">
        <v>559</v>
      </c>
      <c r="FU416" s="119" t="s">
        <v>41</v>
      </c>
      <c r="FY416" s="977" t="str">
        <f>FY428</f>
        <v>Pneumatiniai stabdžiai dviejų kontūrų su mechaniniu LSV</v>
      </c>
      <c r="FZ416" s="978" t="str">
        <f>IF(FY416&lt;&gt;"",A420&amp;" "&amp;C420&amp;" "&amp;FY416,"")</f>
        <v>5 SPP10 Pneumatiniai stabdžiai dviejų kontūrų su mechaniniu LSV</v>
      </c>
      <c r="GA416" s="478" t="str">
        <f>GA428</f>
        <v>ZP30APS2KM0000 + ZP30APS2KPJ000</v>
      </c>
      <c r="GB416" s="25" t="s">
        <v>159</v>
      </c>
    </row>
    <row r="417" spans="1:184" s="84" customFormat="1" ht="11.45" customHeight="1" x14ac:dyDescent="0.25">
      <c r="A417" s="82">
        <v>2</v>
      </c>
      <c r="B417" s="82" t="s">
        <v>794</v>
      </c>
      <c r="C417" s="78" t="s">
        <v>34</v>
      </c>
      <c r="D417" s="25" t="s">
        <v>1431</v>
      </c>
      <c r="E417" s="26" t="str">
        <f t="shared" si="190"/>
        <v>2 SPP10 Pagrindas ADR (600+600 PRONAR bortai Fuhrmann-profilis) naujo tipo rankenos</v>
      </c>
      <c r="F417" s="25" t="s">
        <v>3529</v>
      </c>
      <c r="G417" s="25" t="s">
        <v>3237</v>
      </c>
      <c r="H417" s="25" t="s">
        <v>3238</v>
      </c>
      <c r="I417" s="25">
        <v>23109200</v>
      </c>
      <c r="J417" s="975" t="s">
        <v>3466</v>
      </c>
      <c r="K417" s="25"/>
      <c r="L417" s="25"/>
      <c r="M417" s="25"/>
      <c r="N417" s="25"/>
      <c r="O417" s="25"/>
      <c r="P417" s="25">
        <f>IF(Duombaze!G417="",0,INDEX(DU!I:I,MATCH(Duombaze!G417,DU!A:A,0),1))+IF(Duombaze!H417="",0,INDEX(DU!I:I,MATCH(Duombaze!H417,DU!A:A,0),1))+IF(Duombaze!I417="",0,INDEX(DU!I:I*40,MATCH(Duombaze!I417,DU!A:A,0),1))+IF(Duombaze!J417="",0,INDEX(DU!I:I,MATCH(Duombaze!J417,DU!A:A,0),1))+IF(Duombaze!K417="",0,INDEX(DU!I:I,MATCH(Duombaze!K417,DU!A:A,0),1))+IF(Duombaze!L417="",0,INDEX(DU!I:I,MATCH(Duombaze!L417,DU!A:A,0),1))+IF(Duombaze!M417="",0,INDEX(DU!I:I,MATCH(Duombaze!M417,DU!A:A,0),1))+IF(Duombaze!N417="",0,INDEX(DU!I:I,MATCH(Duombaze!N417,DU!A:A,0),1))+IF(Duombaze!O417="",0,INDEX(DU!I:I,MATCH(Duombaze!O417,DU!A:A,0),1))</f>
        <v>6483.5708629472792</v>
      </c>
      <c r="Q417" s="26">
        <f>IF(Duombaze!G417="",0,INDEX(DU!K:K,MATCH(Duombaze!G417,DU!A:A,0),1))+IF(Duombaze!H417="",0,INDEX(DU!K:K,MATCH(Duombaze!H417,DU!A:A,0),1))+IF(Duombaze!I417="",0,INDEX(DU!K:K,MATCH(Duombaze!I417,DU!A:A,0),1))+IF(Duombaze!J417="",0,INDEX(DU!K:K,MATCH(Duombaze!J417,DU!A:A,0),1))+IF(Duombaze!K417="",0,INDEX(DU!K:K,MATCH(Duombaze!K417,DU!A:A,0),1))+IF(Duombaze!L417="",0,INDEX(DU!K:K,MATCH(Duombaze!L417,DU!A:A,0),1))+IF(Duombaze!M417="",0,INDEX(DU!K:K,MATCH(Duombaze!M417,DU!A:A,0),1))+IF(Duombaze!N417="",0,INDEX(DU!K:K,MATCH(Duombaze!N417,DU!A:A,0),1))+IF(Duombaze!O417="",0,INDEX(DU!K:K,MATCH(Duombaze!O417,DU!A:A,0),1))</f>
        <v>619.79</v>
      </c>
      <c r="R417" s="25" t="s">
        <v>545</v>
      </c>
      <c r="S417" s="86" t="s">
        <v>545</v>
      </c>
      <c r="T417" s="975" t="s">
        <v>3466</v>
      </c>
      <c r="U417" s="26">
        <f>IF(Duombaze!T417="",0,INDEX(DU!I:I,MATCH(Duombaze!T417,DU!A:A,0),1))</f>
        <v>1488.6</v>
      </c>
      <c r="V417" s="26">
        <f>IF(Duombaze!T417="",0,INDEX(DU!K:K,MATCH(Duombaze!T417,DU!A:A,0),1))</f>
        <v>0</v>
      </c>
      <c r="W417" s="25" t="s">
        <v>3488</v>
      </c>
      <c r="X417" s="25"/>
      <c r="Y417" s="868"/>
      <c r="Z417" s="85"/>
      <c r="AA417" s="26" t="str">
        <f t="shared" si="196"/>
        <v/>
      </c>
      <c r="AB417" s="26"/>
      <c r="AC417" s="26">
        <f>IF(Duombaze!AB417="",0,INDEX(DU!I:I,MATCH(Duombaze!AB417,DU!A:A,0),1))</f>
        <v>0</v>
      </c>
      <c r="AD417" s="25">
        <f>IF(Duombaze!AB417="",0,INDEX(DU!K:K,MATCH(Duombaze!AB417,DU!A:A,0),1))</f>
        <v>0</v>
      </c>
      <c r="AE417" s="26"/>
      <c r="AF417" s="26"/>
      <c r="AG417" s="25"/>
      <c r="AH417" s="26" t="str">
        <f t="shared" si="201"/>
        <v/>
      </c>
      <c r="AI417" s="25"/>
      <c r="AJ417" s="25"/>
      <c r="AK417" s="25"/>
      <c r="AL417" s="25"/>
      <c r="AM417" s="25">
        <f>IF(Duombaze!AJ417="",0,INDEX(DU!I:I,MATCH(Duombaze!AJ417,DU!A:A,0),1))+IF(Duombaze!AK417="",0,INDEX(DU!I:I,MATCH(Duombaze!AK417,DU!A:A,0),1))+IF(Duombaze!AL417="",0,INDEX(DU!I:I,MATCH(Duombaze!AL417,DU!A:A,0),1))</f>
        <v>0</v>
      </c>
      <c r="AN417" s="25">
        <f>IF(Duombaze!AJ417="",0,INDEX(DU!K:K,MATCH(Duombaze!AJ417,DU!A:A,0),1))+IF(Duombaze!AK417="",0,INDEX(DU!K:K,MATCH(Duombaze!AK417,DU!A:A,0),1))+IF(Duombaze!AL417="",0,INDEX(DU!K:K,MATCH(Duombaze!AL417,DU!A:A,0),1))</f>
        <v>0</v>
      </c>
      <c r="AO417" s="25"/>
      <c r="AP417" s="25"/>
      <c r="AQ417" s="25" t="s">
        <v>331</v>
      </c>
      <c r="AR417" s="26" t="str">
        <f t="shared" ref="AR417:AR517" si="203">IF(AQ417&lt;&gt;"",A417&amp;" "&amp;C417&amp;" "&amp;AQ417,"")</f>
        <v>2 SPP10 Pagrindo hidraulinės jungtys + Kėbulo išvertimo išvadas</v>
      </c>
      <c r="AS417" s="25" t="s">
        <v>550</v>
      </c>
      <c r="AT417" s="25" t="s">
        <v>549</v>
      </c>
      <c r="AU417" s="25" t="s">
        <v>2990</v>
      </c>
      <c r="AV417" s="25" t="s">
        <v>2991</v>
      </c>
      <c r="AW417" s="25"/>
      <c r="AX417" s="25"/>
      <c r="AY417" s="25"/>
      <c r="AZ417" s="25"/>
      <c r="BA417" s="25"/>
      <c r="BB417" s="25"/>
      <c r="BC417" s="25">
        <f>IF(Duombaze!AT417="",0,INDEX(DU!I:I,MATCH(Duombaze!AT417,DU!A:A,0),1))+IF(Duombaze!AU417="",0,INDEX(DU!I:I,MATCH(Duombaze!AU417,DU!A:A,0),1))+IF(Duombaze!AV417="",0,INDEX(DU!I:I,MATCH(Duombaze!AV417,DU!A:A,0),1))+IF(Duombaze!AW417="",0,INDEX(DU!I:I,MATCH(Duombaze!AW417,DU!A:A,0),1))+IF(Duombaze!AX417="",0,INDEX(DU!I:I,MATCH(Duombaze!AX417,DU!A:A,0),1))+IF(Duombaze!AY417="",0,INDEX(DU!I:I,MATCH(Duombaze!AY417,DU!A:A,0),1))+IF(Duombaze!AZ417="",0,INDEX(DU!I:I,MATCH(Duombaze!AZ417,DU!A:A,0),1))+IF(Duombaze!BA417="",0,INDEX(DU!I:I,MATCH(Duombaze!BA417,DU!A:A,0),1))+IF(Duombaze!BB417="",0,INDEX(DU!I:I,MATCH(Duombaze!BB417,DU!A:A,0),1))</f>
        <v>82.550440000000009</v>
      </c>
      <c r="BD417" s="26">
        <f>IF(Duombaze!AT417="",0,INDEX(DU!K:K,MATCH(Duombaze!AT417,DU!A:A,0),1))+IF(Duombaze!AU417="",0,INDEX(DU!K:K,MATCH(Duombaze!AU417,DU!A:A,0),1))+IF(Duombaze!AV417="",0,INDEX(DU!K:K,MATCH(Duombaze!AV417,DU!A:A,0),1))+IF(Duombaze!AW417="",0,INDEX(DU!K:K,MATCH(Duombaze!AW417,DU!A:A,0),1))+IF(Duombaze!AX417="",0,INDEX(DU!K:K,MATCH(Duombaze!AX417,DU!A:A,0),1))+IF(Duombaze!AY417="",0,INDEX(DU!K:K,MATCH(Duombaze!AY417,DU!A:A,0),1))+IF(Duombaze!AZ417="",0,INDEX(DU!K:K,MATCH(Duombaze!AZ417,DU!A:A,0),1))+IF(Duombaze!BA417="",0,INDEX(DU!K:K,MATCH(Duombaze!BA417,DU!A:A,0),1))+IF(Duombaze!BB417="",0,INDEX(DU!K:K,MATCH(Duombaze!BB417,DU!A:A,0),1))</f>
        <v>11.2</v>
      </c>
      <c r="BE417" s="25"/>
      <c r="BF417" s="25"/>
      <c r="BG417" s="87" t="str">
        <f>BG429</f>
        <v>Pneumatiniai - hidrauliniai stabdžiai (DERINTI)</v>
      </c>
      <c r="BH417" s="26" t="str">
        <f t="shared" si="200"/>
        <v>2 SPP10 Pneumatiniai - hidrauliniai stabdžiai (DERINTI)</v>
      </c>
      <c r="BI417" s="25" t="str">
        <f>BI429</f>
        <v>ZU3APHSMLSV000 + ZC10ASPC1016PH</v>
      </c>
      <c r="BJ417" s="25" t="s">
        <v>3233</v>
      </c>
      <c r="BK417" s="25" t="s">
        <v>3019</v>
      </c>
      <c r="BL417" s="25"/>
      <c r="BM417" s="25">
        <f>IF(Duombaze!BJ417="",0,INDEX(DU!I:I,MATCH(Duombaze!BJ417,DU!A:A,0),1))+IF(Duombaze!BK417="",0,INDEX(DU!I:I,MATCH(Duombaze!BK417,DU!A:A,0),1))+IF(Duombaze!BL417="",0,INDEX(DU!I:I,MATCH(Duombaze!BL417,DU!A:A,0),1))</f>
        <v>38.161900000000003</v>
      </c>
      <c r="BN417" s="26">
        <f>IF(Duombaze!BJ417="",0,INDEX(DU!K:K,MATCH(Duombaze!BJ417,DU!A:A,0),1))+IF(Duombaze!BK417="",0,INDEX(DU!K:K,MATCH(Duombaze!BK417,DU!A:A,0),1))+IF(Duombaze!BL417="",0,INDEX(DU!K:K,MATCH(Duombaze!BL417,DU!A:A,0),1))</f>
        <v>0</v>
      </c>
      <c r="BO417" s="25"/>
      <c r="BP417" s="25"/>
      <c r="BQ417" s="87" t="str">
        <f>BQ441</f>
        <v>Stabdžių išvadai dviejų kontūrų</v>
      </c>
      <c r="BR417" s="25" t="str">
        <f t="shared" si="197"/>
        <v>2 SPP10 Stabdžių išvadai dviejų kontūrų</v>
      </c>
      <c r="BS417" s="25" t="str">
        <f>BS441</f>
        <v xml:space="preserve"> ZP30ASI2K00000 + ZP30ASI2KPJ000</v>
      </c>
      <c r="BT417" s="25" t="s">
        <v>3234</v>
      </c>
      <c r="BU417" s="25" t="s">
        <v>3235</v>
      </c>
      <c r="BV417" s="25"/>
      <c r="BW417" s="25">
        <f>IF(Duombaze!BT417="",0,INDEX(DU!I:I,MATCH(Duombaze!BT417,DU!A:A,0),1))+IF(Duombaze!BU417="",0,INDEX(DU!I:I,MATCH(Duombaze!BU417,DU!A:A,0),1))+IF(Duombaze!BV417="",0,INDEX(DU!I:I,MATCH(Duombaze!BV417,DU!A:A,0),1))</f>
        <v>38.875213333333299</v>
      </c>
      <c r="BX417" s="25">
        <f>IF(Duombaze!BT417="",0,INDEX(DU!K:K,MATCH(Duombaze!BT417,DU!A:A,0),1))+IF(Duombaze!BU417="",0,INDEX(DU!K:K,MATCH(Duombaze!BU417,DU!A:A,0),1))+IF(Duombaze!BV417="",0,INDEX(DU!K:K,MATCH(Duombaze!BV417,DU!A:A,0),1))</f>
        <v>14.935</v>
      </c>
      <c r="BY417" s="25"/>
      <c r="BZ417" s="25"/>
      <c r="CA417" s="25"/>
      <c r="CB417" s="25" t="str">
        <f t="shared" si="189"/>
        <v/>
      </c>
      <c r="CC417" s="25"/>
      <c r="CD417" s="25">
        <f>IF(Duombaze!CC417="",0,INDEX(DU!I:I,MATCH(Duombaze!CC417,DU!A:A,0),1))</f>
        <v>0</v>
      </c>
      <c r="CE417" s="26">
        <f>IF(Duombaze!CC417="",0,INDEX(DU!K:K,MATCH(Duombaze!CC417,DU!A:A,0),1))</f>
        <v>0</v>
      </c>
      <c r="CF417" s="25"/>
      <c r="CG417" s="25"/>
      <c r="CH417" s="26"/>
      <c r="CI417" s="26"/>
      <c r="CJ417" s="26"/>
      <c r="CK417" s="26">
        <f>IF(Duombaze!CJ417="",0,INDEX(DU!I:I,MATCH(Duombaze!CJ417,DU!A:A,0),1))</f>
        <v>0</v>
      </c>
      <c r="CL417" s="26">
        <f>IF(Duombaze!CJ417="",0,INDEX(DU!K:K,MATCH(Duombaze!CJ417,DU!A:A,0),1))</f>
        <v>0</v>
      </c>
      <c r="CM417" s="26"/>
      <c r="CN417" s="26"/>
      <c r="CO417" s="25" t="s">
        <v>1537</v>
      </c>
      <c r="CP417" s="26" t="str">
        <f t="shared" ref="CP417:CP438" si="204">IF(CO417&lt;&gt;"",A417&amp;" "&amp;C417&amp;" "&amp;CO417,"")</f>
        <v>2 SPP10 Atsparos</v>
      </c>
      <c r="CQ417" s="25" t="s">
        <v>1494</v>
      </c>
      <c r="CR417" s="25" t="s">
        <v>1494</v>
      </c>
      <c r="CS417" s="25"/>
      <c r="CT417" s="25">
        <f>IF(Duombaze!CR417="",0,INDEX(DU!I:I,MATCH(Duombaze!CR417,DU!A:A,0),1))+IF(Duombaze!CS417="",0,INDEX(DU!I:I,MATCH(Duombaze!CS417,DU!A:A,0),1))</f>
        <v>23.4618</v>
      </c>
      <c r="CU417" s="25">
        <f>IF(Duombaze!CR417="",0,INDEX(DU!K:K,MATCH(Duombaze!CR417,DU!A:A,0),1))+IF(Duombaze!CS417="",0,INDEX(DU!K:K,MATCH(Duombaze!CS417,DU!A:A,0),1))</f>
        <v>0</v>
      </c>
      <c r="CV417" s="25"/>
      <c r="CW417" s="25"/>
      <c r="CX417" s="25"/>
      <c r="CY417" s="26" t="str">
        <f t="shared" si="193"/>
        <v/>
      </c>
      <c r="CZ417" s="25"/>
      <c r="DA417" s="25"/>
      <c r="DB417" s="25"/>
      <c r="DC417" s="25">
        <f>IF(Duombaze!DA417="",0,INDEX(DU!I:I,MATCH(Duombaze!DA417,DU!A:A,0),1))+IF(Duombaze!DB417="",0,INDEX(DU!I:I,MATCH(Duombaze!DB417,DU!A:A,0),1))</f>
        <v>0</v>
      </c>
      <c r="DD417" s="25">
        <f>IF(Duombaze!DA417="",0,INDEX(DU!K:K,MATCH(Duombaze!DA417,DU!A:A,0),1))+IF(Duombaze!DB417="",0,INDEX(DU!K:K,MATCH(Duombaze!DB417,DU!A:A,0),1))</f>
        <v>0</v>
      </c>
      <c r="DE417" s="25"/>
      <c r="DF417" s="25"/>
      <c r="DH417" s="25" t="str">
        <f t="shared" ref="DH417" si="205">IF(DG417&lt;&gt;"",A417&amp;" "&amp;C417&amp;" "&amp;DG417,"")</f>
        <v/>
      </c>
      <c r="DJ417" s="25" t="s">
        <v>2898</v>
      </c>
      <c r="DK417" s="26"/>
      <c r="DL417" s="26">
        <f>IF(Duombaze!DJ417="",0,INDEX(DU!I:I,MATCH(Duombaze!DJ417,DU!A:A,0),1))+IF(Duombaze!DK417="",0,INDEX(DU!I:I,MATCH(Duombaze!DK417,DU!A:A,0),1))</f>
        <v>251.48077360335799</v>
      </c>
      <c r="DM417" s="25">
        <f>IF(Duombaze!DJ417="",0,INDEX(DU!K:K,MATCH(Duombaze!DJ417,DU!A:A,0),1))+IF(Duombaze!DK417="",0,INDEX(DU!K:K,MATCH(Duombaze!DK417,DU!A:A,0),1))</f>
        <v>85.43</v>
      </c>
      <c r="DN417" s="26"/>
      <c r="DO417" s="26"/>
      <c r="DP417" s="25" t="s">
        <v>1744</v>
      </c>
      <c r="DQ417" s="26" t="str">
        <f t="shared" ref="DQ417:DQ517" si="206">IF(DP417&lt;&gt;"",A417&amp;" "&amp;C417&amp;" "&amp;DP417,"")</f>
        <v>2 SPP10 Žibintai ir atšvaitai diodiniai (Čekija)</v>
      </c>
      <c r="DR417" s="87" t="s">
        <v>558</v>
      </c>
      <c r="DS417" s="87" t="s">
        <v>558</v>
      </c>
      <c r="DT417" s="87"/>
      <c r="DU417" s="87"/>
      <c r="DV417" s="87"/>
      <c r="DW417" s="87">
        <f>IF(Duombaze!DS417="",0,INDEX(DU!I:I,MATCH(Duombaze!DS417,DU!A:A,0),1))+IF(Duombaze!DT417="",0,INDEX(DU!I:I,MATCH(Duombaze!DT417,DU!A:A,0),1))+IF(Duombaze!DU417="",0,INDEX(DU!I:I,MATCH(Duombaze!DU417,DU!A:A,0),1))+IF(Duombaze!DV417="",0,INDEX(DU!I:I,MATCH(Duombaze!DV417,DU!A:A,0),1))</f>
        <v>111.28481128914299</v>
      </c>
      <c r="DX417" s="26">
        <f>IF(Duombaze!DS417="",0,INDEX(DU!K:K,MATCH(Duombaze!DS417,DU!A:A,0),1))+IF(Duombaze!DT417="",0,INDEX(DU!K:K,MATCH(Duombaze!DT417,DU!A:A,0),1))+IF(Duombaze!DU417="",0,INDEX(DU!K:K,MATCH(Duombaze!DU417,DU!A:A,0),1))+IF(Duombaze!DV417="",0,INDEX(DU!K:KH,MATCH(Duombaze!DV417,DU!A:A,0),1))</f>
        <v>0</v>
      </c>
      <c r="DY417" s="87"/>
      <c r="DZ417" s="87"/>
      <c r="EA417" s="25" t="str">
        <f>EA441</f>
        <v>Mechaninis sukabintuvas Rockinger</v>
      </c>
      <c r="EB417" s="25" t="str">
        <f t="shared" si="194"/>
        <v>2 SPP10 Mechaninis sukabintuvas Rockinger</v>
      </c>
      <c r="EC417" s="25" t="str">
        <f>EC441</f>
        <v>ZP30AMSR000000</v>
      </c>
      <c r="ED417" s="25">
        <f>IF(Duombaze!EC417="",0,INDEX(DU!I:I,MATCH(Duombaze!EC417,DU!A:A,0),1))</f>
        <v>99.632400000000004</v>
      </c>
      <c r="EE417" s="26">
        <f>IF(Duombaze!EC417="",0,INDEX(DU!K:K,MATCH(Duombaze!EC417,DU!A:A,0),1))</f>
        <v>27.08</v>
      </c>
      <c r="EF417" s="25"/>
      <c r="EG417" s="25"/>
      <c r="EH417" s="25" t="str">
        <f>EH429</f>
        <v>Lipdukai universalūs</v>
      </c>
      <c r="EI417" s="26" t="str">
        <f t="shared" si="188"/>
        <v>2 SPP10 Lipdukai universalūs</v>
      </c>
      <c r="EJ417" s="25" t="str">
        <f>EJ429</f>
        <v>ZP10AZEN000000</v>
      </c>
      <c r="EK417" s="25" t="s">
        <v>573</v>
      </c>
      <c r="EL417" s="25"/>
      <c r="EM417" s="25"/>
      <c r="EN417" s="25">
        <f>IF(Duombaze!EK417="",0,INDEX(DU!I:I,MATCH(Duombaze!EK417,DU!A:A,0),1))+IF(Duombaze!EL417="",0,INDEX(DU!I:I,MATCH(Duombaze!EL417,DU!A:A,0),1))+IF(Duombaze!EM417="",0,INDEX(DU!I:I,MATCH(Duombaze!EM417,DU!A:A,0),1))</f>
        <v>30.697169727891101</v>
      </c>
      <c r="EO417" s="25">
        <f>IF(Duombaze!EK417="",0,INDEX(DU!K:K,MATCH(Duombaze!EK417,DU!A:A,0),1))+IF(Duombaze!EL417="",0,INDEX(DU!K:K,MATCH(Duombaze!EL417,DU!A:A,0),1))+IF(Duombaze!EM417="",0,INDEX(DU!K:K,MATCH(Duombaze!EM417,DU!A:A,0),1))</f>
        <v>0</v>
      </c>
      <c r="EP417" s="25"/>
      <c r="EQ417" s="25"/>
      <c r="ER417" s="84" t="s">
        <v>1498</v>
      </c>
      <c r="ES417" s="26" t="str">
        <f t="shared" si="195"/>
        <v>2 SPP10 Pakuojami</v>
      </c>
      <c r="ET417" s="26"/>
      <c r="EU417" s="26"/>
      <c r="EV417" s="26"/>
      <c r="EW417" s="87" t="s">
        <v>562</v>
      </c>
      <c r="EX417" s="25" t="str">
        <f t="shared" si="198"/>
        <v>2 SPP10 Purvasaugių komplektas 445 galiniams ratams 1/4</v>
      </c>
      <c r="EY417" s="25" t="s">
        <v>563</v>
      </c>
      <c r="EZ417" s="25" t="s">
        <v>563</v>
      </c>
      <c r="FA417" s="25"/>
      <c r="FB417" s="25">
        <f>IF(Duombaze!EZ417="",0,INDEX(DU!I:I,MATCH(Duombaze!EZ417,DU!A:A,0),1))+IF(Duombaze!FA417="",0,INDEX(DU!I:I,MATCH(Duombaze!FA417,DU!A:A,0),1))</f>
        <v>0</v>
      </c>
      <c r="FC417" s="25">
        <f>IF(Duombaze!EZ417="",0,INDEX(DU!K:K,MATCH(Duombaze!EZ417,DU!A:A,0),1))+IF(Duombaze!FA417="",0,INDEX(DU!K:K,MATCH(Duombaze!FA417,DU!A:A,0),1))</f>
        <v>0</v>
      </c>
      <c r="FD417" s="25"/>
      <c r="FE417" s="25"/>
      <c r="FF417" s="25"/>
      <c r="FG417" s="25"/>
      <c r="FH417" s="25" t="s">
        <v>9018</v>
      </c>
      <c r="FI417" s="25"/>
      <c r="FJ417" s="25"/>
      <c r="FK417" s="25"/>
      <c r="FL417" s="83" t="s">
        <v>1455</v>
      </c>
      <c r="FM417" s="26" t="s">
        <v>1455</v>
      </c>
      <c r="FN417" s="26"/>
      <c r="FO417" s="26"/>
      <c r="FP417" s="26"/>
      <c r="FQ417" s="26">
        <f>IF(Duombaze!FM417="",0,INDEX(DU!I:I,MATCH(Duombaze!FM417,DU!A:A,0),1))+IF(Duombaze!FN417="",0,INDEX(DU!I:I,MATCH(Duombaze!FN417,DU!A:A,0),1))+IF(Duombaze!FO417="",0,INDEX(DU!I:I,MATCH(Duombaze!FO417,DU!A:A,0),1))+IF(Duombaze!FP417="",0,INDEX(DU!I:I,MATCH(Duombaze!FP417,DU!A:A,0),1))</f>
        <v>11.897829213483099</v>
      </c>
      <c r="FR417" s="26">
        <f>IF(Duombaze!FM417="",0,INDEX(DU!K:K,MATCH(Duombaze!FM417,DU!A:A,0),1))+IF(Duombaze!FN417="",0,INDEX(DU!K:K,MATCH(Duombaze!FN417,DU!A:A,0),1))+IF(Duombaze!FO417="",0,INDEX(DU!K:K,MATCH(Duombaze!FO417,DU!A:A,0),1))+IF(Duombaze!FP417="",0,INDEX(DU!K:K,MATCH(Duombaze!FP417,DU!A:A,0),1))</f>
        <v>12.32</v>
      </c>
      <c r="FT417" s="25" t="s">
        <v>523</v>
      </c>
      <c r="FU417" s="26" t="str">
        <f>IF(FT417&lt;&gt;"",A417&amp;" "&amp;C417&amp;" "&amp;FT417,"")</f>
        <v>2 SPP10 Tempimo trikampis JOST (DIN 74054) d-40</v>
      </c>
      <c r="FV417" s="25" t="s">
        <v>547</v>
      </c>
      <c r="FY417" s="68" t="s">
        <v>54</v>
      </c>
      <c r="FZ417" s="29"/>
      <c r="GA417" s="478" t="str">
        <f>GA429</f>
        <v>ZP30APS2K00000 + ZP50APS2KHJ000</v>
      </c>
      <c r="GB417" s="25" t="s">
        <v>160</v>
      </c>
    </row>
    <row r="418" spans="1:184" s="84" customFormat="1" ht="11.45" customHeight="1" x14ac:dyDescent="0.25">
      <c r="A418" s="82">
        <v>3</v>
      </c>
      <c r="B418" s="82" t="s">
        <v>794</v>
      </c>
      <c r="C418" s="78" t="s">
        <v>34</v>
      </c>
      <c r="D418" s="25"/>
      <c r="E418" s="26" t="str">
        <f t="shared" si="190"/>
        <v/>
      </c>
      <c r="F418" s="25"/>
      <c r="G418" s="25"/>
      <c r="H418" s="25"/>
      <c r="I418" s="25"/>
      <c r="J418" s="25"/>
      <c r="K418" s="25"/>
      <c r="L418" s="25"/>
      <c r="M418" s="25"/>
      <c r="N418" s="25"/>
      <c r="O418" s="25"/>
      <c r="P418" s="25">
        <f>IF(Duombaze!G418="",0,INDEX(DU!I:I,MATCH(Duombaze!G418,DU!A:A,0),1))+IF(Duombaze!H418="",0,INDEX(DU!I:I,MATCH(Duombaze!H418,DU!A:A,0),1))+IF(Duombaze!I418="",0,INDEX(DU!I:I,MATCH(Duombaze!I418,DU!A:A,0),1))+IF(Duombaze!J418="",0,INDEX(DU!I:I,MATCH(Duombaze!J418,DU!A:A,0),1))+IF(Duombaze!K418="",0,INDEX(DU!I:I,MATCH(Duombaze!K418,DU!A:A,0),1))+IF(Duombaze!L418="",0,INDEX(DU!I:I,MATCH(Duombaze!L418,DU!A:A,0),1))+IF(Duombaze!M418="",0,INDEX(DU!I:I,MATCH(Duombaze!M418,DU!A:A,0),1))+IF(Duombaze!N418="",0,INDEX(DU!I:I,MATCH(Duombaze!N418,DU!A:A,0),1))+IF(Duombaze!O418="",0,INDEX(DU!I:I,MATCH(Duombaze!O418,DU!A:A,0),1))</f>
        <v>0</v>
      </c>
      <c r="Q418" s="26">
        <f>IF(Duombaze!G418="",0,INDEX(DU!K:K,MATCH(Duombaze!G418,DU!A:A,0),1))+IF(Duombaze!H418="",0,INDEX(DU!K:K,MATCH(Duombaze!H418,DU!A:A,0),1))+IF(Duombaze!I418="",0,INDEX(DU!K:K,MATCH(Duombaze!I418,DU!A:A,0),1))+IF(Duombaze!J418="",0,INDEX(DU!K:K,MATCH(Duombaze!J418,DU!A:A,0),1))+IF(Duombaze!K418="",0,INDEX(DU!K:K,MATCH(Duombaze!K418,DU!A:A,0),1))+IF(Duombaze!L418="",0,INDEX(DU!K:K,MATCH(Duombaze!L418,DU!A:A,0),1))+IF(Duombaze!M418="",0,INDEX(DU!K:K,MATCH(Duombaze!M418,DU!A:A,0),1))+IF(Duombaze!N418="",0,INDEX(DU!K:K,MATCH(Duombaze!N418,DU!A:A,0),1))+IF(Duombaze!O418="",0,INDEX(DU!K:K,MATCH(Duombaze!O418,DU!A:A,0),1))</f>
        <v>0</v>
      </c>
      <c r="R418" s="25"/>
      <c r="S418" s="86"/>
      <c r="T418" s="975"/>
      <c r="U418" s="26">
        <f>IF(Duombaze!T418="",0,INDEX(DU!I:I,MATCH(Duombaze!T418,DU!A:A,0),1))</f>
        <v>0</v>
      </c>
      <c r="V418" s="26">
        <f>IF(Duombaze!T418="",0,INDEX(DU!K:K,MATCH(Duombaze!T418,DU!A:A,0),1))</f>
        <v>0</v>
      </c>
      <c r="W418" s="25"/>
      <c r="X418" s="25"/>
      <c r="Y418" s="868"/>
      <c r="Z418" s="85"/>
      <c r="AA418" s="26" t="str">
        <f t="shared" si="196"/>
        <v/>
      </c>
      <c r="AB418" s="26"/>
      <c r="AC418" s="26">
        <f>IF(Duombaze!AB418="",0,INDEX(DU!I:I,MATCH(Duombaze!AB418,DU!A:A,0),1))</f>
        <v>0</v>
      </c>
      <c r="AD418" s="25">
        <f>IF(Duombaze!AB418="",0,INDEX(DU!K:K,MATCH(Duombaze!AB418,DU!A:A,0),1))</f>
        <v>0</v>
      </c>
      <c r="AE418" s="26"/>
      <c r="AF418" s="26"/>
      <c r="AG418" s="25"/>
      <c r="AH418" s="26" t="str">
        <f t="shared" si="201"/>
        <v/>
      </c>
      <c r="AI418" s="25"/>
      <c r="AJ418" s="25"/>
      <c r="AK418" s="25"/>
      <c r="AL418" s="25"/>
      <c r="AM418" s="25">
        <f>IF(Duombaze!AJ418="",0,INDEX(DU!I:I,MATCH(Duombaze!AJ418,DU!A:A,0),1))+IF(Duombaze!AK418="",0,INDEX(DU!I:I,MATCH(Duombaze!AK418,DU!A:A,0),1))+IF(Duombaze!AL418="",0,INDEX(DU!I:I,MATCH(Duombaze!AL418,DU!A:A,0),1))</f>
        <v>0</v>
      </c>
      <c r="AN418" s="25">
        <f>IF(Duombaze!AJ418="",0,INDEX(DU!K:K,MATCH(Duombaze!AJ418,DU!A:A,0),1))+IF(Duombaze!AK418="",0,INDEX(DU!K:K,MATCH(Duombaze!AK418,DU!A:A,0),1))+IF(Duombaze!AL418="",0,INDEX(DU!K:K,MATCH(Duombaze!AL418,DU!A:A,0),1))</f>
        <v>0</v>
      </c>
      <c r="AO418" s="25"/>
      <c r="AP418" s="25"/>
      <c r="AQ418" s="25" t="s">
        <v>333</v>
      </c>
      <c r="AR418" s="26" t="str">
        <f t="shared" si="203"/>
        <v>3 SPP10 Pagrindo hidraulinės jungtys + Hidrauliniai valdymo išvadai</v>
      </c>
      <c r="AS418" s="25" t="s">
        <v>551</v>
      </c>
      <c r="AT418" s="25" t="s">
        <v>549</v>
      </c>
      <c r="AU418" s="25" t="s">
        <v>3232</v>
      </c>
      <c r="AV418" s="25" t="s">
        <v>2988</v>
      </c>
      <c r="AW418" s="25"/>
      <c r="AX418" s="25"/>
      <c r="AY418" s="25"/>
      <c r="AZ418" s="25"/>
      <c r="BA418" s="25"/>
      <c r="BB418" s="25"/>
      <c r="BC418" s="25">
        <f>IF(Duombaze!AT418="",0,INDEX(DU!I:I,MATCH(Duombaze!AT418,DU!A:A,0),1))+IF(Duombaze!AU418="",0,INDEX(DU!I:I,MATCH(Duombaze!AU418,DU!A:A,0),1))+IF(Duombaze!AV418="",0,INDEX(DU!I:I,MATCH(Duombaze!AV418,DU!A:A,0),1))+IF(Duombaze!AW418="",0,INDEX(DU!I:I,MATCH(Duombaze!AW418,DU!A:A,0),1))+IF(Duombaze!AX418="",0,INDEX(DU!I:I,MATCH(Duombaze!AX418,DU!A:A,0),1))+IF(Duombaze!AY418="",0,INDEX(DU!I:I,MATCH(Duombaze!AY418,DU!A:A,0),1))+IF(Duombaze!AZ418="",0,INDEX(DU!I:I,MATCH(Duombaze!AZ418,DU!A:A,0),1))+IF(Duombaze!BA418="",0,INDEX(DU!I:I,MATCH(Duombaze!BA418,DU!A:A,0),1))+IF(Duombaze!BB418="",0,INDEX(DU!I:I,MATCH(Duombaze!BB418,DU!A:A,0),1))</f>
        <v>93.363399999999999</v>
      </c>
      <c r="BD418" s="26">
        <f>IF(Duombaze!AT418="",0,INDEX(DU!K:K,MATCH(Duombaze!AT418,DU!A:A,0),1))+IF(Duombaze!AU418="",0,INDEX(DU!K:K,MATCH(Duombaze!AU418,DU!A:A,0),1))+IF(Duombaze!AV418="",0,INDEX(DU!K:K,MATCH(Duombaze!AV418,DU!A:A,0),1))+IF(Duombaze!AW418="",0,INDEX(DU!K:K,MATCH(Duombaze!AW418,DU!A:A,0),1))+IF(Duombaze!AX418="",0,INDEX(DU!K:K,MATCH(Duombaze!AX418,DU!A:A,0),1))+IF(Duombaze!AY418="",0,INDEX(DU!K:K,MATCH(Duombaze!AY418,DU!A:A,0),1))+IF(Duombaze!AZ418="",0,INDEX(DU!K:K,MATCH(Duombaze!AZ418,DU!A:A,0),1))+IF(Duombaze!BA418="",0,INDEX(DU!K:K,MATCH(Duombaze!BA418,DU!A:A,0),1))+IF(Duombaze!BB418="",0,INDEX(DU!K:K,MATCH(Duombaze!BB418,DU!A:A,0),1))</f>
        <v>8.69</v>
      </c>
      <c r="BE418" s="25"/>
      <c r="BF418" s="25"/>
      <c r="BG418" s="87" t="s">
        <v>154</v>
      </c>
      <c r="BH418" s="26" t="str">
        <f t="shared" si="200"/>
        <v>3 SPP10 Pneumatiniai stabdžiai Wabco su mech. LSV</v>
      </c>
      <c r="BI418" s="26" t="s">
        <v>2805</v>
      </c>
      <c r="BJ418" s="26" t="s">
        <v>2805</v>
      </c>
      <c r="BK418" s="26"/>
      <c r="BL418" s="26"/>
      <c r="BM418" s="26">
        <f>IF(Duombaze!BJ418="",0,INDEX(DU!I:I,MATCH(Duombaze!BJ418,DU!A:A,0),1))+IF(Duombaze!BK418="",0,INDEX(DU!I:I,MATCH(Duombaze!BK418,DU!A:A,0),1))+IF(Duombaze!BL418="",0,INDEX(DU!I:I,MATCH(Duombaze!BL418,DU!A:A,0),1))</f>
        <v>359.64024499999999</v>
      </c>
      <c r="BN418" s="26">
        <f>IF(Duombaze!BJ418="",0,INDEX(DU!K:K,MATCH(Duombaze!BJ418,DU!A:A,0),1))+IF(Duombaze!BK418="",0,INDEX(DU!K:K,MATCH(Duombaze!BK418,DU!A:A,0),1))+IF(Duombaze!BL418="",0,INDEX(DU!K:K,MATCH(Duombaze!BL418,DU!A:A,0),1))</f>
        <v>66.61</v>
      </c>
      <c r="BO418" s="25"/>
      <c r="BP418" s="25"/>
      <c r="BQ418" s="87" t="s">
        <v>290</v>
      </c>
      <c r="BR418" s="25" t="str">
        <f t="shared" si="197"/>
        <v>3 SPP10 Stabdžių išvadai dviejų kontūrų</v>
      </c>
      <c r="BS418" s="25" t="s">
        <v>3067</v>
      </c>
      <c r="BT418" s="25" t="s">
        <v>3234</v>
      </c>
      <c r="BU418" s="25">
        <v>23705201</v>
      </c>
      <c r="BV418" s="25"/>
      <c r="BW418" s="25">
        <f>IF(Duombaze!BT418="",0,INDEX(DU!I:I,MATCH(Duombaze!BT418,DU!A:A,0),1))+IF(Duombaze!BU418="",0,INDEX(DU!I:I,MATCH(Duombaze!BU418,DU!A:A,0),1))+IF(Duombaze!BV418="",0,INDEX(DU!I:I,MATCH(Duombaze!BV418,DU!A:A,0),1))</f>
        <v>58.915213333333298</v>
      </c>
      <c r="BX418" s="25">
        <f>IF(Duombaze!BT418="",0,INDEX(DU!K:K,MATCH(Duombaze!BT418,DU!A:A,0),1))+IF(Duombaze!BU418="",0,INDEX(DU!K:K,MATCH(Duombaze!BU418,DU!A:A,0),1))+IF(Duombaze!BV418="",0,INDEX(DU!K:K,MATCH(Duombaze!BV418,DU!A:A,0),1))</f>
        <v>14.935</v>
      </c>
      <c r="BY418" s="25"/>
      <c r="BZ418" s="25"/>
      <c r="CA418" s="25"/>
      <c r="CB418" s="25" t="str">
        <f t="shared" si="189"/>
        <v/>
      </c>
      <c r="CC418" s="25"/>
      <c r="CD418" s="25">
        <f>IF(Duombaze!CC418="",0,INDEX(DU!I:I,MATCH(Duombaze!CC418,DU!A:A,0),1))</f>
        <v>0</v>
      </c>
      <c r="CE418" s="26">
        <f>IF(Duombaze!CC418="",0,INDEX(DU!K:K,MATCH(Duombaze!CC418,DU!A:A,0),1))</f>
        <v>0</v>
      </c>
      <c r="CF418" s="25"/>
      <c r="CG418" s="25"/>
      <c r="CH418" s="26"/>
      <c r="CI418" s="26"/>
      <c r="CJ418" s="26"/>
      <c r="CK418" s="26">
        <f>IF(Duombaze!CJ418="",0,INDEX(DU!I:I,MATCH(Duombaze!CJ418,DU!A:A,0),1))</f>
        <v>0</v>
      </c>
      <c r="CL418" s="26">
        <f>IF(Duombaze!CJ418="",0,INDEX(DU!K:K,MATCH(Duombaze!CJ418,DU!A:A,0),1))</f>
        <v>0</v>
      </c>
      <c r="CM418" s="26"/>
      <c r="CN418" s="26"/>
      <c r="CO418" s="25" t="s">
        <v>1495</v>
      </c>
      <c r="CP418" s="26" t="str">
        <f t="shared" si="204"/>
        <v xml:space="preserve">3 SPP10 Rankinis + Ratų atsparos </v>
      </c>
      <c r="CQ418" s="25" t="s">
        <v>2129</v>
      </c>
      <c r="CR418" s="25" t="s">
        <v>553</v>
      </c>
      <c r="CS418" s="25" t="s">
        <v>1494</v>
      </c>
      <c r="CT418" s="25">
        <f>IF(Duombaze!CR418="",0,INDEX(DU!I:I,MATCH(Duombaze!CR418,DU!A:A,0),1))+IF(Duombaze!CS418="",0,INDEX(DU!I:I,MATCH(Duombaze!CS418,DU!A:A,0),1))</f>
        <v>49.246148327403802</v>
      </c>
      <c r="CU418" s="25">
        <f>IF(Duombaze!CR418="",0,INDEX(DU!K:K,MATCH(Duombaze!CR418,DU!A:A,0),1))+IF(Duombaze!CS418="",0,INDEX(DU!K:K,MATCH(Duombaze!CS418,DU!A:A,0),1))</f>
        <v>35.47</v>
      </c>
      <c r="CV418" s="25"/>
      <c r="CW418" s="25"/>
      <c r="CX418" s="25"/>
      <c r="CY418" s="26" t="str">
        <f t="shared" si="193"/>
        <v/>
      </c>
      <c r="CZ418" s="25"/>
      <c r="DA418" s="25"/>
      <c r="DB418" s="25"/>
      <c r="DC418" s="25">
        <f>IF(Duombaze!DA418="",0,INDEX(DU!I:I,MATCH(Duombaze!DA418,DU!A:A,0),1))+IF(Duombaze!DB418="",0,INDEX(DU!I:I,MATCH(Duombaze!DB418,DU!A:A,0),1))</f>
        <v>0</v>
      </c>
      <c r="DD418" s="25">
        <f>IF(Duombaze!DA418="",0,INDEX(DU!K:K,MATCH(Duombaze!DA418,DU!A:A,0),1))+IF(Duombaze!DB418="",0,INDEX(DU!K:K,MATCH(Duombaze!DB418,DU!A:A,0),1))</f>
        <v>0</v>
      </c>
      <c r="DE418" s="25"/>
      <c r="DF418" s="25"/>
      <c r="DG418" s="25"/>
      <c r="DH418" s="25" t="str">
        <f t="shared" ref="DH418:DH517" si="207">IF(DG418&lt;&gt;"",A418&amp;" "&amp;C418&amp;" "&amp;DG418,"")</f>
        <v/>
      </c>
      <c r="DI418" s="25"/>
      <c r="DJ418" s="25"/>
      <c r="DK418" s="25"/>
      <c r="DL418" s="25">
        <f>IF(Duombaze!DJ418="",0,INDEX(DU!I:I,MATCH(Duombaze!DJ418,DU!A:A,0),1))+IF(Duombaze!DK418="",0,INDEX(DU!I:I,MATCH(Duombaze!DK418,DU!A:A,0),1))</f>
        <v>0</v>
      </c>
      <c r="DM418" s="25">
        <f>IF(Duombaze!DJ418="",0,INDEX(DU!K:K,MATCH(Duombaze!DJ418,DU!A:A,0),1))+IF(Duombaze!DK418="",0,INDEX(DU!K:K,MATCH(Duombaze!DK418,DU!A:A,0),1))</f>
        <v>0</v>
      </c>
      <c r="DN418" s="25"/>
      <c r="DO418" s="25"/>
      <c r="DP418" s="25" t="s">
        <v>2770</v>
      </c>
      <c r="DQ418" s="26" t="str">
        <f t="shared" si="206"/>
        <v>3 SPP10 Pilnas LED apšvietimas</v>
      </c>
      <c r="DR418" s="87" t="s">
        <v>2771</v>
      </c>
      <c r="DS418" s="87" t="s">
        <v>2771</v>
      </c>
      <c r="DT418" s="87"/>
      <c r="DU418" s="87"/>
      <c r="DV418" s="87"/>
      <c r="DW418" s="87">
        <f>IF(Duombaze!DS418="",0,INDEX(DU!I:I,MATCH(Duombaze!DS418,DU!A:A,0),1))+IF(Duombaze!DT418="",0,INDEX(DU!I:I,MATCH(Duombaze!DT418,DU!A:A,0),1))+IF(Duombaze!DU418="",0,INDEX(DU!I:I,MATCH(Duombaze!DU418,DU!A:A,0),1))+IF(Duombaze!DV418="",0,INDEX(DU!I:I,MATCH(Duombaze!DV418,DU!A:A,0),1))</f>
        <v>155.71199999999999</v>
      </c>
      <c r="DX418" s="26">
        <f>IF(Duombaze!DS418="",0,INDEX(DU!K:K,MATCH(Duombaze!DS418,DU!A:A,0),1))+IF(Duombaze!DT418="",0,INDEX(DU!K:K,MATCH(Duombaze!DT418,DU!A:A,0),1))+IF(Duombaze!DU418="",0,INDEX(DU!K:K,MATCH(Duombaze!DU418,DU!A:A,0),1))+IF(Duombaze!DV418="",0,INDEX(DU!K:KH,MATCH(Duombaze!DV418,DU!A:A,0),1))</f>
        <v>0</v>
      </c>
      <c r="DY418" s="87"/>
      <c r="DZ418" s="87"/>
      <c r="EA418" s="25" t="str">
        <f>EA442</f>
        <v>Automatinis sukabintuvas Rockinger</v>
      </c>
      <c r="EB418" s="25" t="str">
        <f t="shared" si="194"/>
        <v>3 SPP10 Automatinis sukabintuvas Rockinger</v>
      </c>
      <c r="EC418" s="25" t="str">
        <f>EC442</f>
        <v>ZP30AASR000000</v>
      </c>
      <c r="ED418" s="25">
        <f>IF(Duombaze!EC418="",0,INDEX(DU!I:I,MATCH(Duombaze!EC418,DU!A:A,0),1))</f>
        <v>297.66744999999997</v>
      </c>
      <c r="EE418" s="26">
        <f>IF(Duombaze!EC418="",0,INDEX(DU!K:K,MATCH(Duombaze!EC418,DU!A:A,0),1))</f>
        <v>33.61</v>
      </c>
      <c r="EF418" s="25"/>
      <c r="EG418" s="25"/>
      <c r="EH418" s="25"/>
      <c r="EI418" s="26" t="str">
        <f t="shared" si="188"/>
        <v/>
      </c>
      <c r="EJ418" s="25"/>
      <c r="EK418" s="25"/>
      <c r="EL418" s="25"/>
      <c r="EM418" s="25"/>
      <c r="EN418" s="25">
        <f>IF(Duombaze!EK418="",0,INDEX(DU!I:I,MATCH(Duombaze!EK418,DU!A:A,0),1))+IF(Duombaze!EL418="",0,INDEX(DU!I:I,MATCH(Duombaze!EL418,DU!A:A,0),1))+IF(Duombaze!EM418="",0,INDEX(DU!I:I,MATCH(Duombaze!EM418,DU!A:A,0),1))</f>
        <v>0</v>
      </c>
      <c r="EO418" s="25">
        <f>IF(Duombaze!EK418="",0,INDEX(DU!K:K,MATCH(Duombaze!EK418,DU!A:A,0),1))+IF(Duombaze!EL418="",0,INDEX(DU!K:K,MATCH(Duombaze!EL418,DU!A:A,0),1))+IF(Duombaze!EM418="",0,INDEX(DU!K:K,MATCH(Duombaze!EM418,DU!A:A,0),1))</f>
        <v>0</v>
      </c>
      <c r="EP418" s="25"/>
      <c r="EQ418" s="25"/>
      <c r="ER418" s="84" t="s">
        <v>1778</v>
      </c>
      <c r="ES418" s="26" t="str">
        <f t="shared" si="195"/>
        <v>3 SPP10 Ratai pristatomi klientui</v>
      </c>
      <c r="ET418" s="26"/>
      <c r="EU418" s="26"/>
      <c r="EV418" s="26"/>
      <c r="EW418" s="87" t="s">
        <v>564</v>
      </c>
      <c r="EX418" s="25" t="str">
        <f t="shared" si="198"/>
        <v>3 SPP10 Purvasaugių komplektas 385/425 visiems ratams 1/2 ir 1/4</v>
      </c>
      <c r="EY418" s="25" t="s">
        <v>565</v>
      </c>
      <c r="EZ418" s="25" t="s">
        <v>565</v>
      </c>
      <c r="FA418" s="25"/>
      <c r="FB418" s="25">
        <f>IF(Duombaze!EZ418="",0,INDEX(DU!I:I,MATCH(Duombaze!EZ418,DU!A:A,0),1))+IF(Duombaze!FA418="",0,INDEX(DU!I:I,MATCH(Duombaze!FA418,DU!A:A,0),1))</f>
        <v>120.884919999999</v>
      </c>
      <c r="FC418" s="25">
        <f>IF(Duombaze!EZ418="",0,INDEX(DU!K:K,MATCH(Duombaze!EZ418,DU!A:A,0),1))+IF(Duombaze!FA418="",0,INDEX(DU!K:K,MATCH(Duombaze!FA418,DU!A:A,0),1))</f>
        <v>18.6675</v>
      </c>
      <c r="FD418" s="25"/>
      <c r="FE418" s="25"/>
      <c r="FF418" s="25"/>
      <c r="FG418" s="25"/>
      <c r="FH418" s="25"/>
      <c r="FI418" s="25"/>
      <c r="FJ418" s="25"/>
      <c r="FK418" s="87"/>
      <c r="FL418" s="83"/>
      <c r="FM418" s="26"/>
      <c r="FN418" s="26"/>
      <c r="FO418" s="26"/>
      <c r="FP418" s="26"/>
      <c r="FQ418" s="26">
        <f>IF(Duombaze!FM418="",0,INDEX(DU!I:I,MATCH(Duombaze!FM418,DU!A:A,0),1))+IF(Duombaze!FN418="",0,INDEX(DU!I:I,MATCH(Duombaze!FN418,DU!A:A,0),1))+IF(Duombaze!FO418="",0,INDEX(DU!I:I,MATCH(Duombaze!FO418,DU!A:A,0),1))+IF(Duombaze!FP418="",0,INDEX(DU!I:I,MATCH(Duombaze!FP418,DU!A:A,0),1))</f>
        <v>0</v>
      </c>
      <c r="FR418" s="26">
        <f>IF(Duombaze!FM418="",0,INDEX(DU!K:K,MATCH(Duombaze!FM418,DU!A:A,0),1))+IF(Duombaze!FN418="",0,INDEX(DU!K:K,MATCH(Duombaze!FN418,DU!A:A,0),1))+IF(Duombaze!FO418="",0,INDEX(DU!K:K,MATCH(Duombaze!FO418,DU!A:A,0),1))+IF(Duombaze!FP418="",0,INDEX(DU!K:K,MATCH(Duombaze!FP418,DU!A:A,0),1))</f>
        <v>0</v>
      </c>
      <c r="FT418" s="25" t="s">
        <v>525</v>
      </c>
      <c r="FU418" s="26" t="str">
        <f>IF(FT418&lt;&gt;"",A418&amp;" "&amp;C418&amp;" "&amp;FT418,"")</f>
        <v>3 SPP10 Tempimo trikampis BPW (DIN 74054) d-40</v>
      </c>
      <c r="FV418" s="25"/>
      <c r="FY418" s="29"/>
      <c r="FZ418" s="29"/>
      <c r="GA418" s="29"/>
      <c r="GB418" s="25" t="s">
        <v>158</v>
      </c>
    </row>
    <row r="419" spans="1:184" s="942" customFormat="1" ht="11.45" customHeight="1" x14ac:dyDescent="0.25">
      <c r="A419" s="933">
        <v>4</v>
      </c>
      <c r="B419" s="933" t="s">
        <v>794</v>
      </c>
      <c r="C419" s="934" t="s">
        <v>34</v>
      </c>
      <c r="D419" s="935"/>
      <c r="E419" s="936" t="str">
        <f t="shared" si="190"/>
        <v/>
      </c>
      <c r="F419" s="935"/>
      <c r="G419" s="935"/>
      <c r="H419" s="935"/>
      <c r="I419" s="935"/>
      <c r="J419" s="935"/>
      <c r="K419" s="935"/>
      <c r="L419" s="935"/>
      <c r="M419" s="935"/>
      <c r="N419" s="935"/>
      <c r="O419" s="935"/>
      <c r="P419" s="935">
        <f>IF(Duombaze!G419="",0,INDEX(DU!I:I,MATCH(Duombaze!G419,DU!A:A,0),1))+IF(Duombaze!H419="",0,INDEX(DU!I:I,MATCH(Duombaze!H419,DU!A:A,0),1))+IF(Duombaze!I419="",0,INDEX(DU!I:I,MATCH(Duombaze!I419,DU!A:A,0),1))+IF(Duombaze!J419="",0,INDEX(DU!I:I,MATCH(Duombaze!J419,DU!A:A,0),1))+IF(Duombaze!K419="",0,INDEX(DU!I:I,MATCH(Duombaze!K419,DU!A:A,0),1))+IF(Duombaze!L419="",0,INDEX(DU!I:I,MATCH(Duombaze!L419,DU!A:A,0),1))+IF(Duombaze!M419="",0,INDEX(DU!I:I,MATCH(Duombaze!M419,DU!A:A,0),1))+IF(Duombaze!N419="",0,INDEX(DU!I:I,MATCH(Duombaze!N419,DU!A:A,0),1))+IF(Duombaze!O419="",0,INDEX(DU!I:I,MATCH(Duombaze!O419,DU!A:A,0),1))</f>
        <v>0</v>
      </c>
      <c r="Q419" s="936">
        <f>IF(Duombaze!G419="",0,INDEX(DU!K:K,MATCH(Duombaze!G419,DU!A:A,0),1))+IF(Duombaze!H419="",0,INDEX(DU!K:K,MATCH(Duombaze!H419,DU!A:A,0),1))+IF(Duombaze!I419="",0,INDEX(DU!K:K,MATCH(Duombaze!I419,DU!A:A,0),1))+IF(Duombaze!J419="",0,INDEX(DU!K:K,MATCH(Duombaze!J419,DU!A:A,0),1))+IF(Duombaze!K419="",0,INDEX(DU!K:K,MATCH(Duombaze!K419,DU!A:A,0),1))+IF(Duombaze!L419="",0,INDEX(DU!K:K,MATCH(Duombaze!L419,DU!A:A,0),1))+IF(Duombaze!M419="",0,INDEX(DU!K:K,MATCH(Duombaze!M419,DU!A:A,0),1))+IF(Duombaze!N419="",0,INDEX(DU!K:K,MATCH(Duombaze!N419,DU!A:A,0),1))+IF(Duombaze!O419="",0,INDEX(DU!K:K,MATCH(Duombaze!O419,DU!A:A,0),1))</f>
        <v>0</v>
      </c>
      <c r="R419" s="935"/>
      <c r="S419" s="937"/>
      <c r="T419" s="938"/>
      <c r="U419" s="936">
        <f>IF(Duombaze!T419="",0,INDEX(DU!I:I,MATCH(Duombaze!T419,DU!A:A,0),1))</f>
        <v>0</v>
      </c>
      <c r="V419" s="936">
        <f>IF(Duombaze!T419="",0,INDEX(DU!K:K,MATCH(Duombaze!T419,DU!A:A,0),1))</f>
        <v>0</v>
      </c>
      <c r="W419" s="935"/>
      <c r="X419" s="935"/>
      <c r="Y419" s="939"/>
      <c r="Z419" s="940"/>
      <c r="AA419" s="936" t="str">
        <f t="shared" si="196"/>
        <v/>
      </c>
      <c r="AB419" s="935"/>
      <c r="AC419" s="935">
        <f>IF(Duombaze!AB419="",0,INDEX(DU!I:I,MATCH(Duombaze!AB419,DU!A:A,0),1))</f>
        <v>0</v>
      </c>
      <c r="AD419" s="935">
        <f>IF(Duombaze!AB419="",0,INDEX(DU!K:K,MATCH(Duombaze!AB419,DU!A:A,0),1))</f>
        <v>0</v>
      </c>
      <c r="AE419" s="935"/>
      <c r="AF419" s="935"/>
      <c r="AG419" s="935"/>
      <c r="AH419" s="936" t="str">
        <f t="shared" si="201"/>
        <v/>
      </c>
      <c r="AI419" s="935"/>
      <c r="AJ419" s="935"/>
      <c r="AK419" s="935"/>
      <c r="AL419" s="935"/>
      <c r="AM419" s="935">
        <f>IF(Duombaze!AJ419="",0,INDEX(DU!I:I,MATCH(Duombaze!AJ419,DU!A:A,0),1))+IF(Duombaze!AK419="",0,INDEX(DU!I:I,MATCH(Duombaze!AK419,DU!A:A,0),1))+IF(Duombaze!AL419="",0,INDEX(DU!I:I,MATCH(Duombaze!AL419,DU!A:A,0),1))</f>
        <v>0</v>
      </c>
      <c r="AN419" s="935">
        <f>IF(Duombaze!AJ419="",0,INDEX(DU!K:K,MATCH(Duombaze!AJ419,DU!A:A,0),1))+IF(Duombaze!AK419="",0,INDEX(DU!K:K,MATCH(Duombaze!AK419,DU!A:A,0),1))+IF(Duombaze!AL419="",0,INDEX(DU!K:K,MATCH(Duombaze!AL419,DU!A:A,0),1))</f>
        <v>0</v>
      </c>
      <c r="AO419" s="935"/>
      <c r="AP419" s="935"/>
      <c r="AQ419" s="935" t="s">
        <v>334</v>
      </c>
      <c r="AR419" s="936" t="str">
        <f t="shared" si="203"/>
        <v>4 SPP10 Pagrindo hidraulinės jungtys + Kėbulo išvertimo išvadas ir Hidrauliniai valdymo išvadai</v>
      </c>
      <c r="AS419" s="935" t="s">
        <v>552</v>
      </c>
      <c r="AT419" s="935" t="s">
        <v>549</v>
      </c>
      <c r="AU419" s="935" t="s">
        <v>2990</v>
      </c>
      <c r="AV419" s="935" t="s">
        <v>2991</v>
      </c>
      <c r="AW419" s="935" t="s">
        <v>3232</v>
      </c>
      <c r="AX419" s="935" t="s">
        <v>2988</v>
      </c>
      <c r="AY419" s="935"/>
      <c r="AZ419" s="935"/>
      <c r="BA419" s="935"/>
      <c r="BB419" s="935"/>
      <c r="BC419" s="935">
        <f>IF(Duombaze!AT419="",0,INDEX(DU!I:I,MATCH(Duombaze!AT419,DU!A:A,0),1))+IF(Duombaze!AU419="",0,INDEX(DU!I:I,MATCH(Duombaze!AU419,DU!A:A,0),1))+IF(Duombaze!AV419="",0,INDEX(DU!I:I,MATCH(Duombaze!AV419,DU!A:A,0),1))+IF(Duombaze!AW419="",0,INDEX(DU!I:I,MATCH(Duombaze!AW419,DU!A:A,0),1))+IF(Duombaze!AX419="",0,INDEX(DU!I:I,MATCH(Duombaze!AX419,DU!A:A,0),1))+IF(Duombaze!AY419="",0,INDEX(DU!I:I,MATCH(Duombaze!AY419,DU!A:A,0),1))+IF(Duombaze!AZ419="",0,INDEX(DU!I:I,MATCH(Duombaze!AZ419,DU!A:A,0),1))+IF(Duombaze!BA419="",0,INDEX(DU!I:I,MATCH(Duombaze!BA419,DU!A:A,0),1))+IF(Duombaze!BB419="",0,INDEX(DU!I:I,MATCH(Duombaze!BB419,DU!A:A,0),1))</f>
        <v>146.48384000000001</v>
      </c>
      <c r="BD419" s="936">
        <f>IF(Duombaze!AT419="",0,INDEX(DU!K:K,MATCH(Duombaze!AT419,DU!A:A,0),1))+IF(Duombaze!AU419="",0,INDEX(DU!K:K,MATCH(Duombaze!AU419,DU!A:A,0),1))+IF(Duombaze!AV419="",0,INDEX(DU!K:K,MATCH(Duombaze!AV419,DU!A:A,0),1))+IF(Duombaze!AW419="",0,INDEX(DU!K:K,MATCH(Duombaze!AW419,DU!A:A,0),1))+IF(Duombaze!AX419="",0,INDEX(DU!K:K,MATCH(Duombaze!AX419,DU!A:A,0),1))+IF(Duombaze!AY419="",0,INDEX(DU!K:K,MATCH(Duombaze!AY419,DU!A:A,0),1))+IF(Duombaze!AZ419="",0,INDEX(DU!K:K,MATCH(Duombaze!AZ419,DU!A:A,0),1))+IF(Duombaze!BA419="",0,INDEX(DU!K:K,MATCH(Duombaze!BA419,DU!A:A,0),1))+IF(Duombaze!BB419="",0,INDEX(DU!K:K,MATCH(Duombaze!BB419,DU!A:A,0),1))</f>
        <v>19.89</v>
      </c>
      <c r="BE419" s="935"/>
      <c r="BF419" s="935"/>
      <c r="BG419" s="936" t="s">
        <v>2716</v>
      </c>
      <c r="BH419" s="936" t="str">
        <f t="shared" si="200"/>
        <v>4 SPP10 Pneumatiniai stabdžiai WABCO (auto LSV, 2x0,4s)</v>
      </c>
      <c r="BI419" s="936" t="s">
        <v>2717</v>
      </c>
      <c r="BJ419" s="936" t="s">
        <v>3020</v>
      </c>
      <c r="BK419" s="936"/>
      <c r="BL419" s="936"/>
      <c r="BM419" s="936">
        <f>IF(Duombaze!BJ419="",0,INDEX(DU!I:I,MATCH(Duombaze!BJ419,DU!A:A,0),1))+IF(Duombaze!BK419="",0,INDEX(DU!I:I,MATCH(Duombaze!BK419,DU!A:A,0),1))+IF(Duombaze!BL419="",0,INDEX(DU!I:I,MATCH(Duombaze!BL419,DU!A:A,0),1))</f>
        <v>700.989421795049</v>
      </c>
      <c r="BN419" s="936">
        <f>IF(Duombaze!BJ419="",0,INDEX(DU!K:K,MATCH(Duombaze!BJ419,DU!A:A,0),1))+IF(Duombaze!BK419="",0,INDEX(DU!K:K,MATCH(Duombaze!BK419,DU!A:A,0),1))+IF(Duombaze!BL419="",0,INDEX(DU!K:K,MATCH(Duombaze!BL419,DU!A:A,0),1))</f>
        <v>91</v>
      </c>
      <c r="BO419" s="935"/>
      <c r="BP419" s="935"/>
      <c r="BQ419" s="935" t="s">
        <v>290</v>
      </c>
      <c r="BR419" s="935" t="str">
        <f t="shared" si="197"/>
        <v>4 SPP10 Stabdžių išvadai dviejų kontūrų</v>
      </c>
      <c r="BS419" s="935" t="s">
        <v>3068</v>
      </c>
      <c r="BT419" s="935" t="s">
        <v>3234</v>
      </c>
      <c r="BU419" s="935">
        <v>23705201</v>
      </c>
      <c r="BV419" s="935"/>
      <c r="BW419" s="935">
        <f>IF(Duombaze!BT419="",0,INDEX(DU!I:I,MATCH(Duombaze!BT419,DU!A:A,0),1))+IF(Duombaze!BU419="",0,INDEX(DU!I:I,MATCH(Duombaze!BU419,DU!A:A,0),1))+IF(Duombaze!BV419="",0,INDEX(DU!I:I,MATCH(Duombaze!BV419,DU!A:A,0),1))</f>
        <v>58.915213333333298</v>
      </c>
      <c r="BX419" s="935">
        <f>IF(Duombaze!BT419="",0,INDEX(DU!K:K,MATCH(Duombaze!BT419,DU!A:A,0),1))+IF(Duombaze!BU419="",0,INDEX(DU!K:K,MATCH(Duombaze!BU419,DU!A:A,0),1))+IF(Duombaze!BV419="",0,INDEX(DU!K:K,MATCH(Duombaze!BV419,DU!A:A,0),1))</f>
        <v>14.935</v>
      </c>
      <c r="BY419" s="935"/>
      <c r="BZ419" s="935"/>
      <c r="CA419" s="935"/>
      <c r="CB419" s="935" t="str">
        <f t="shared" si="189"/>
        <v/>
      </c>
      <c r="CC419" s="935"/>
      <c r="CD419" s="935">
        <f>IF(Duombaze!CC419="",0,INDEX(DU!I:I,MATCH(Duombaze!CC419,DU!A:A,0),1))</f>
        <v>0</v>
      </c>
      <c r="CE419" s="936">
        <f>IF(Duombaze!CC419="",0,INDEX(DU!K:K,MATCH(Duombaze!CC419,DU!A:A,0),1))</f>
        <v>0</v>
      </c>
      <c r="CF419" s="935"/>
      <c r="CG419" s="935"/>
      <c r="CH419" s="935"/>
      <c r="CI419" s="936" t="str">
        <f t="shared" ref="CI419:CI428" si="208">IF(CH419&lt;&gt;"",A419&amp;" "&amp;C419&amp;" "&amp;CH419,"")</f>
        <v/>
      </c>
      <c r="CJ419" s="935"/>
      <c r="CK419" s="935">
        <f>IF(Duombaze!CJ419="",0,INDEX(DU!I:I,MATCH(Duombaze!CJ419,DU!A:A,0),1))</f>
        <v>0</v>
      </c>
      <c r="CL419" s="936">
        <f>IF(Duombaze!CJ419="",0,INDEX(DU!K:K,MATCH(Duombaze!CJ419,DU!A:A,0),1))</f>
        <v>0</v>
      </c>
      <c r="CM419" s="935"/>
      <c r="CN419" s="935"/>
      <c r="CO419" s="935"/>
      <c r="CP419" s="936" t="str">
        <f t="shared" si="204"/>
        <v/>
      </c>
      <c r="CQ419" s="935"/>
      <c r="CR419" s="935"/>
      <c r="CS419" s="935"/>
      <c r="CT419" s="935">
        <f>IF(Duombaze!CR419="",0,INDEX(DU!I:I,MATCH(Duombaze!CR419,DU!A:A,0),1))+IF(Duombaze!CS419="",0,INDEX(DU!I:I,MATCH(Duombaze!CS419,DU!A:A,0),1))</f>
        <v>0</v>
      </c>
      <c r="CU419" s="935">
        <f>IF(Duombaze!CR419="",0,INDEX(DU!K:K,MATCH(Duombaze!CR419,DU!A:A,0),1))+IF(Duombaze!CS419="",0,INDEX(DU!K:K,MATCH(Duombaze!CS419,DU!A:A,0),1))</f>
        <v>0</v>
      </c>
      <c r="CV419" s="935"/>
      <c r="CW419" s="935"/>
      <c r="CX419" s="935"/>
      <c r="CY419" s="936" t="str">
        <f t="shared" si="193"/>
        <v/>
      </c>
      <c r="CZ419" s="935"/>
      <c r="DA419" s="935"/>
      <c r="DB419" s="935"/>
      <c r="DC419" s="935">
        <f>IF(Duombaze!DA419="",0,INDEX(DU!I:I,MATCH(Duombaze!DA419,DU!A:A,0),1))+IF(Duombaze!DB419="",0,INDEX(DU!I:I,MATCH(Duombaze!DB419,DU!A:A,0),1))</f>
        <v>0</v>
      </c>
      <c r="DD419" s="935">
        <f>IF(Duombaze!DA419="",0,INDEX(DU!K:K,MATCH(Duombaze!DA419,DU!A:A,0),1))+IF(Duombaze!DB419="",0,INDEX(DU!K:K,MATCH(Duombaze!DB419,DU!A:A,0),1))</f>
        <v>0</v>
      </c>
      <c r="DE419" s="935"/>
      <c r="DF419" s="935"/>
      <c r="DG419" s="935"/>
      <c r="DH419" s="935" t="str">
        <f t="shared" si="207"/>
        <v/>
      </c>
      <c r="DI419" s="935"/>
      <c r="DJ419" s="935"/>
      <c r="DK419" s="935"/>
      <c r="DL419" s="935">
        <f>IF(Duombaze!DJ419="",0,INDEX(DU!I:I,MATCH(Duombaze!DJ419,DU!A:A,0),1))+IF(Duombaze!DK419="",0,INDEX(DU!I:I,MATCH(Duombaze!DK419,DU!A:A,0),1))</f>
        <v>0</v>
      </c>
      <c r="DM419" s="935">
        <f>IF(Duombaze!DJ419="",0,INDEX(DU!K:K,MATCH(Duombaze!DJ419,DU!A:A,0),1))+IF(Duombaze!DK419="",0,INDEX(DU!K:K,MATCH(Duombaze!DK419,DU!A:A,0),1))</f>
        <v>0</v>
      </c>
      <c r="DN419" s="935"/>
      <c r="DO419" s="935"/>
      <c r="DP419" s="935"/>
      <c r="DQ419" s="936" t="str">
        <f t="shared" si="206"/>
        <v/>
      </c>
      <c r="DR419" s="940"/>
      <c r="DS419" s="940"/>
      <c r="DT419" s="940"/>
      <c r="DU419" s="940"/>
      <c r="DV419" s="940"/>
      <c r="DW419" s="940">
        <f>IF(Duombaze!DS419="",0,INDEX(DU!I:I,MATCH(Duombaze!DS419,DU!A:A,0),1))+IF(Duombaze!DT419="",0,INDEX(DU!I:I,MATCH(Duombaze!DT419,DU!A:A,0),1))+IF(Duombaze!DU419="",0,INDEX(DU!I:I,MATCH(Duombaze!DU419,DU!A:A,0),1))+IF(Duombaze!DV419="",0,INDEX(DU!I:I,MATCH(Duombaze!DV419,DU!A:A,0),1))</f>
        <v>0</v>
      </c>
      <c r="DX419" s="936">
        <f>IF(Duombaze!DS419="",0,INDEX(DU!K:K,MATCH(Duombaze!DS419,DU!A:A,0),1))+IF(Duombaze!DT419="",0,INDEX(DU!K:K,MATCH(Duombaze!DT419,DU!A:A,0),1))+IF(Duombaze!DU419="",0,INDEX(DU!K:K,MATCH(Duombaze!DU419,DU!A:A,0),1))+IF(Duombaze!DV419="",0,INDEX(DU!K:KH,MATCH(Duombaze!DV419,DU!A:A,0),1))</f>
        <v>0</v>
      </c>
      <c r="DY419" s="940"/>
      <c r="DZ419" s="940"/>
      <c r="EA419" s="935" t="str">
        <f>EA443</f>
        <v>Mechaninis sukabintuvas Scharmullr</v>
      </c>
      <c r="EB419" s="935" t="str">
        <f t="shared" si="194"/>
        <v>4 SPP10 Mechaninis sukabintuvas Scharmullr</v>
      </c>
      <c r="EC419" s="935" t="str">
        <f>EC443</f>
        <v>ZP60AMSSCHARM0</v>
      </c>
      <c r="ED419" s="935">
        <f>IF(Duombaze!EC419="",0,INDEX(DU!I:I,MATCH(Duombaze!EC419,DU!A:A,0),1))</f>
        <v>127.9676</v>
      </c>
      <c r="EE419" s="936">
        <f>IF(Duombaze!EC419="",0,INDEX(DU!K:K,MATCH(Duombaze!EC419,DU!A:A,0),1))</f>
        <v>0.75</v>
      </c>
      <c r="EF419" s="935"/>
      <c r="EG419" s="935"/>
      <c r="EH419" s="935"/>
      <c r="EI419" s="936" t="str">
        <f t="shared" si="188"/>
        <v/>
      </c>
      <c r="EJ419" s="935"/>
      <c r="EK419" s="935"/>
      <c r="EL419" s="935"/>
      <c r="EM419" s="935"/>
      <c r="EN419" s="935">
        <f>IF(Duombaze!EK419="",0,INDEX(DU!I:I,MATCH(Duombaze!EK419,DU!A:A,0),1))+IF(Duombaze!EL419="",0,INDEX(DU!I:I,MATCH(Duombaze!EL419,DU!A:A,0),1))+IF(Duombaze!EM419="",0,INDEX(DU!I:I,MATCH(Duombaze!EM419,DU!A:A,0),1))</f>
        <v>0</v>
      </c>
      <c r="EO419" s="935">
        <f>IF(Duombaze!EK419="",0,INDEX(DU!K:K,MATCH(Duombaze!EK419,DU!A:A,0),1))+IF(Duombaze!EL419="",0,INDEX(DU!K:K,MATCH(Duombaze!EL419,DU!A:A,0),1))+IF(Duombaze!EM419="",0,INDEX(DU!K:K,MATCH(Duombaze!EM419,DU!A:A,0),1))</f>
        <v>0</v>
      </c>
      <c r="EP419" s="935"/>
      <c r="EQ419" s="935"/>
      <c r="ER419" s="940"/>
      <c r="ES419" s="936" t="str">
        <f t="shared" si="195"/>
        <v/>
      </c>
      <c r="ET419" s="935"/>
      <c r="EU419" s="935"/>
      <c r="EV419" s="935"/>
      <c r="EW419" s="940" t="s">
        <v>566</v>
      </c>
      <c r="EX419" s="935" t="str">
        <f t="shared" si="198"/>
        <v>4 SPP10 Purvasaugių komplektas 445 visiems ratams 1/2 ir 1/4</v>
      </c>
      <c r="EY419" s="935" t="s">
        <v>567</v>
      </c>
      <c r="EZ419" s="935" t="s">
        <v>567</v>
      </c>
      <c r="FA419" s="935"/>
      <c r="FB419" s="935">
        <f>IF(Duombaze!EZ419="",0,INDEX(DU!I:I,MATCH(Duombaze!EZ419,DU!A:A,0),1))+IF(Duombaze!FA419="",0,INDEX(DU!I:I,MATCH(Duombaze!FA419,DU!A:A,0),1))</f>
        <v>0</v>
      </c>
      <c r="FC419" s="935">
        <f>IF(Duombaze!EZ419="",0,INDEX(DU!K:K,MATCH(Duombaze!EZ419,DU!A:A,0),1))+IF(Duombaze!FA419="",0,INDEX(DU!K:K,MATCH(Duombaze!FA419,DU!A:A,0),1))</f>
        <v>0</v>
      </c>
      <c r="FD419" s="935"/>
      <c r="FE419" s="935"/>
      <c r="FF419" s="935"/>
      <c r="FG419" s="935"/>
      <c r="FH419" s="935"/>
      <c r="FI419" s="935"/>
      <c r="FJ419" s="935"/>
      <c r="FK419" s="940"/>
      <c r="FL419" s="943"/>
      <c r="FM419" s="936"/>
      <c r="FN419" s="936"/>
      <c r="FO419" s="936"/>
      <c r="FP419" s="936"/>
      <c r="FQ419" s="936">
        <f>IF(Duombaze!FM419="",0,INDEX(DU!I:I,MATCH(Duombaze!FM419,DU!A:A,0),1))+IF(Duombaze!FN419="",0,INDEX(DU!I:I,MATCH(Duombaze!FN419,DU!A:A,0),1))+IF(Duombaze!FO419="",0,INDEX(DU!I:I,MATCH(Duombaze!FO419,DU!A:A,0),1))+IF(Duombaze!FP419="",0,INDEX(DU!I:I,MATCH(Duombaze!FP419,DU!A:A,0),1))</f>
        <v>0</v>
      </c>
      <c r="FR419" s="936">
        <f>IF(Duombaze!FM419="",0,INDEX(DU!K:K,MATCH(Duombaze!FM419,DU!A:A,0),1))+IF(Duombaze!FN419="",0,INDEX(DU!K:K,MATCH(Duombaze!FN419,DU!A:A,0),1))+IF(Duombaze!FO419="",0,INDEX(DU!K:K,MATCH(Duombaze!FO419,DU!A:A,0),1))+IF(Duombaze!FP419="",0,INDEX(DU!K:K,MATCH(Duombaze!FP419,DU!A:A,0),1))</f>
        <v>0</v>
      </c>
      <c r="FT419" s="935" t="s">
        <v>435</v>
      </c>
      <c r="FU419" s="935" t="str">
        <f>IF(FT419&lt;&gt;"",A416&amp;" "&amp;C416&amp;" "&amp;FT419,"")</f>
        <v>1 SPP10 Tentas ir aikštelė</v>
      </c>
      <c r="FV419" s="935" t="s">
        <v>500</v>
      </c>
      <c r="FW419" s="935" t="s">
        <v>148</v>
      </c>
      <c r="FX419" s="936" t="str">
        <f>IF(FW419&lt;&gt;"",A419&amp;" "&amp;C419&amp;" "&amp;FW419,"")</f>
        <v>4 SPP10 Pneumatiniai stabdžiai Wabco su mech. LSV ir 0,4 sek. vožt.</v>
      </c>
      <c r="FY419" s="949"/>
      <c r="FZ419" s="949"/>
      <c r="GA419" s="949"/>
      <c r="GB419" s="935" t="s">
        <v>161</v>
      </c>
    </row>
    <row r="420" spans="1:184" s="942" customFormat="1" ht="11.45" customHeight="1" x14ac:dyDescent="0.25">
      <c r="A420" s="933">
        <v>5</v>
      </c>
      <c r="B420" s="933" t="s">
        <v>794</v>
      </c>
      <c r="C420" s="934" t="s">
        <v>34</v>
      </c>
      <c r="D420" s="935"/>
      <c r="E420" s="936" t="str">
        <f t="shared" si="190"/>
        <v/>
      </c>
      <c r="F420" s="935"/>
      <c r="G420" s="935"/>
      <c r="H420" s="935"/>
      <c r="I420" s="935"/>
      <c r="J420" s="935"/>
      <c r="K420" s="935"/>
      <c r="L420" s="935"/>
      <c r="M420" s="935"/>
      <c r="N420" s="935"/>
      <c r="O420" s="935"/>
      <c r="P420" s="935">
        <f>IF(Duombaze!G420="",0,INDEX(DU!I:I,MATCH(Duombaze!G420,DU!A:A,0),1))+IF(Duombaze!H420="",0,INDEX(DU!I:I,MATCH(Duombaze!H420,DU!A:A,0),1))+IF(Duombaze!I420="",0,INDEX(DU!I:I,MATCH(Duombaze!I420,DU!A:A,0),1))+IF(Duombaze!J420="",0,INDEX(DU!I:I,MATCH(Duombaze!J420,DU!A:A,0),1))+IF(Duombaze!K420="",0,INDEX(DU!I:I,MATCH(Duombaze!K420,DU!A:A,0),1))+IF(Duombaze!L420="",0,INDEX(DU!I:I,MATCH(Duombaze!L420,DU!A:A,0),1))+IF(Duombaze!M420="",0,INDEX(DU!I:I,MATCH(Duombaze!M420,DU!A:A,0),1))+IF(Duombaze!N420="",0,INDEX(DU!I:I,MATCH(Duombaze!N420,DU!A:A,0),1))+IF(Duombaze!O420="",0,INDEX(DU!I:I,MATCH(Duombaze!O420,DU!A:A,0),1))</f>
        <v>0</v>
      </c>
      <c r="Q420" s="936">
        <f>IF(Duombaze!G420="",0,INDEX(DU!K:K,MATCH(Duombaze!G420,DU!A:A,0),1))+IF(Duombaze!H420="",0,INDEX(DU!K:K,MATCH(Duombaze!H420,DU!A:A,0),1))+IF(Duombaze!I420="",0,INDEX(DU!K:K,MATCH(Duombaze!I420,DU!A:A,0),1))+IF(Duombaze!J420="",0,INDEX(DU!K:K,MATCH(Duombaze!J420,DU!A:A,0),1))+IF(Duombaze!K420="",0,INDEX(DU!K:K,MATCH(Duombaze!K420,DU!A:A,0),1))+IF(Duombaze!L420="",0,INDEX(DU!K:K,MATCH(Duombaze!L420,DU!A:A,0),1))+IF(Duombaze!M420="",0,INDEX(DU!K:K,MATCH(Duombaze!M420,DU!A:A,0),1))+IF(Duombaze!N420="",0,INDEX(DU!K:K,MATCH(Duombaze!N420,DU!A:A,0),1))+IF(Duombaze!O420="",0,INDEX(DU!K:K,MATCH(Duombaze!O420,DU!A:A,0),1))</f>
        <v>0</v>
      </c>
      <c r="R420" s="935"/>
      <c r="S420" s="937"/>
      <c r="T420" s="938"/>
      <c r="U420" s="936">
        <f>IF(Duombaze!T420="",0,INDEX(DU!I:I,MATCH(Duombaze!T420,DU!A:A,0),1))</f>
        <v>0</v>
      </c>
      <c r="V420" s="936">
        <f>IF(Duombaze!T420="",0,INDEX(DU!K:K,MATCH(Duombaze!T420,DU!A:A,0),1))</f>
        <v>0</v>
      </c>
      <c r="W420" s="935"/>
      <c r="X420" s="935"/>
      <c r="Y420" s="939"/>
      <c r="Z420" s="940"/>
      <c r="AA420" s="936" t="str">
        <f t="shared" si="196"/>
        <v/>
      </c>
      <c r="AB420" s="935"/>
      <c r="AC420" s="935">
        <f>IF(Duombaze!AB420="",0,INDEX(DU!I:I,MATCH(Duombaze!AB420,DU!A:A,0),1))</f>
        <v>0</v>
      </c>
      <c r="AD420" s="935">
        <f>IF(Duombaze!AB420="",0,INDEX(DU!K:K,MATCH(Duombaze!AB420,DU!A:A,0),1))</f>
        <v>0</v>
      </c>
      <c r="AE420" s="935"/>
      <c r="AF420" s="935"/>
      <c r="AG420" s="935"/>
      <c r="AH420" s="936" t="str">
        <f t="shared" si="201"/>
        <v/>
      </c>
      <c r="AI420" s="935"/>
      <c r="AJ420" s="935"/>
      <c r="AK420" s="935"/>
      <c r="AL420" s="935"/>
      <c r="AM420" s="935">
        <f>IF(Duombaze!AJ420="",0,INDEX(DU!I:I,MATCH(Duombaze!AJ420,DU!A:A,0),1))+IF(Duombaze!AK420="",0,INDEX(DU!I:I,MATCH(Duombaze!AK420,DU!A:A,0),1))+IF(Duombaze!AL420="",0,INDEX(DU!I:I,MATCH(Duombaze!AL420,DU!A:A,0),1))</f>
        <v>0</v>
      </c>
      <c r="AN420" s="935">
        <f>IF(Duombaze!AJ420="",0,INDEX(DU!K:K,MATCH(Duombaze!AJ420,DU!A:A,0),1))+IF(Duombaze!AK420="",0,INDEX(DU!K:K,MATCH(Duombaze!AK420,DU!A:A,0),1))+IF(Duombaze!AL420="",0,INDEX(DU!K:K,MATCH(Duombaze!AL420,DU!A:A,0),1))</f>
        <v>0</v>
      </c>
      <c r="AO420" s="935"/>
      <c r="AP420" s="935"/>
      <c r="AQ420" s="935"/>
      <c r="AR420" s="936" t="str">
        <f t="shared" si="203"/>
        <v/>
      </c>
      <c r="AS420" s="935"/>
      <c r="AT420" s="935"/>
      <c r="AU420" s="935"/>
      <c r="AV420" s="935"/>
      <c r="AW420" s="935"/>
      <c r="AX420" s="935"/>
      <c r="AY420" s="935"/>
      <c r="AZ420" s="935"/>
      <c r="BA420" s="935"/>
      <c r="BB420" s="935"/>
      <c r="BC420" s="935">
        <f>IF(Duombaze!AT420="",0,INDEX(DU!I:I,MATCH(Duombaze!AT420,DU!A:A,0),1))+IF(Duombaze!AU420="",0,INDEX(DU!I:I,MATCH(Duombaze!AU420,DU!A:A,0),1))+IF(Duombaze!AV420="",0,INDEX(DU!I:I,MATCH(Duombaze!AV420,DU!A:A,0),1))+IF(Duombaze!AW420="",0,INDEX(DU!I:I,MATCH(Duombaze!AW420,DU!A:A,0),1))+IF(Duombaze!AX420="",0,INDEX(DU!I:I,MATCH(Duombaze!AX420,DU!A:A,0),1))+IF(Duombaze!AY420="",0,INDEX(DU!I:I,MATCH(Duombaze!AY420,DU!A:A,0),1))+IF(Duombaze!AZ420="",0,INDEX(DU!I:I,MATCH(Duombaze!AZ420,DU!A:A,0),1))+IF(Duombaze!BA420="",0,INDEX(DU!I:I,MATCH(Duombaze!BA420,DU!A:A,0),1))+IF(Duombaze!BB420="",0,INDEX(DU!I:I,MATCH(Duombaze!BB420,DU!A:A,0),1))</f>
        <v>0</v>
      </c>
      <c r="BD420" s="936">
        <f>IF(Duombaze!AT420="",0,INDEX(DU!K:K,MATCH(Duombaze!AT420,DU!A:A,0),1))+IF(Duombaze!AU420="",0,INDEX(DU!K:K,MATCH(Duombaze!AU420,DU!A:A,0),1))+IF(Duombaze!AV420="",0,INDEX(DU!K:K,MATCH(Duombaze!AV420,DU!A:A,0),1))+IF(Duombaze!AW420="",0,INDEX(DU!K:K,MATCH(Duombaze!AW420,DU!A:A,0),1))+IF(Duombaze!AX420="",0,INDEX(DU!K:K,MATCH(Duombaze!AX420,DU!A:A,0),1))+IF(Duombaze!AY420="",0,INDEX(DU!K:K,MATCH(Duombaze!AY420,DU!A:A,0),1))+IF(Duombaze!AZ420="",0,INDEX(DU!K:K,MATCH(Duombaze!AZ420,DU!A:A,0),1))+IF(Duombaze!BA420="",0,INDEX(DU!K:K,MATCH(Duombaze!BA420,DU!A:A,0),1))+IF(Duombaze!BB420="",0,INDEX(DU!K:K,MATCH(Duombaze!BB420,DU!A:A,0),1))</f>
        <v>0</v>
      </c>
      <c r="BE420" s="935"/>
      <c r="BF420" s="935"/>
      <c r="BG420" s="936" t="s">
        <v>2696</v>
      </c>
      <c r="BH420" s="936" t="str">
        <f t="shared" si="200"/>
        <v>5 SPP10 Pneumatiniai stabdžiai WABCO (auto LSV, 2x0,4s, papild. slėgio vožtuvas)</v>
      </c>
      <c r="BI420" s="936" t="s">
        <v>2710</v>
      </c>
      <c r="BJ420" s="936" t="s">
        <v>3020</v>
      </c>
      <c r="BK420" s="936" t="s">
        <v>3003</v>
      </c>
      <c r="BL420" s="936"/>
      <c r="BM420" s="936">
        <f>IF(Duombaze!BJ420="",0,INDEX(DU!I:I,MATCH(Duombaze!BJ420,DU!A:A,0),1))+IF(Duombaze!BK420="",0,INDEX(DU!I:I,MATCH(Duombaze!BK420,DU!A:A,0),1))+IF(Duombaze!BL420="",0,INDEX(DU!I:I,MATCH(Duombaze!BL420,DU!A:A,0),1))</f>
        <v>762.89582179504896</v>
      </c>
      <c r="BN420" s="936">
        <f>IF(Duombaze!BJ420="",0,INDEX(DU!K:K,MATCH(Duombaze!BJ420,DU!A:A,0),1))+IF(Duombaze!BK420="",0,INDEX(DU!K:K,MATCH(Duombaze!BK420,DU!A:A,0),1))+IF(Duombaze!BL420="",0,INDEX(DU!K:K,MATCH(Duombaze!BL420,DU!A:A,0),1))</f>
        <v>94.87</v>
      </c>
      <c r="BO420" s="935"/>
      <c r="BP420" s="935"/>
      <c r="BQ420" s="935" t="s">
        <v>290</v>
      </c>
      <c r="BR420" s="935" t="str">
        <f t="shared" si="197"/>
        <v>5 SPP10 Stabdžių išvadai dviejų kontūrų</v>
      </c>
      <c r="BS420" s="935" t="s">
        <v>3068</v>
      </c>
      <c r="BT420" s="935" t="s">
        <v>3234</v>
      </c>
      <c r="BU420" s="935">
        <v>23705201</v>
      </c>
      <c r="BV420" s="935"/>
      <c r="BW420" s="935">
        <f>IF(Duombaze!BT420="",0,INDEX(DU!I:I,MATCH(Duombaze!BT420,DU!A:A,0),1))+IF(Duombaze!BU420="",0,INDEX(DU!I:I,MATCH(Duombaze!BU420,DU!A:A,0),1))+IF(Duombaze!BV420="",0,INDEX(DU!I:I,MATCH(Duombaze!BV420,DU!A:A,0),1))</f>
        <v>58.915213333333298</v>
      </c>
      <c r="BX420" s="935">
        <f>IF(Duombaze!BT420="",0,INDEX(DU!K:K,MATCH(Duombaze!BT420,DU!A:A,0),1))+IF(Duombaze!BU420="",0,INDEX(DU!K:K,MATCH(Duombaze!BU420,DU!A:A,0),1))+IF(Duombaze!BV420="",0,INDEX(DU!K:K,MATCH(Duombaze!BV420,DU!A:A,0),1))</f>
        <v>14.935</v>
      </c>
      <c r="BY420" s="935"/>
      <c r="BZ420" s="935"/>
      <c r="CA420" s="935"/>
      <c r="CB420" s="935" t="str">
        <f t="shared" si="189"/>
        <v/>
      </c>
      <c r="CC420" s="935"/>
      <c r="CD420" s="935">
        <f>IF(Duombaze!CC420="",0,INDEX(DU!I:I,MATCH(Duombaze!CC420,DU!A:A,0),1))</f>
        <v>0</v>
      </c>
      <c r="CE420" s="936">
        <f>IF(Duombaze!CC420="",0,INDEX(DU!K:K,MATCH(Duombaze!CC420,DU!A:A,0),1))</f>
        <v>0</v>
      </c>
      <c r="CF420" s="935"/>
      <c r="CG420" s="935"/>
      <c r="CH420" s="935"/>
      <c r="CI420" s="936" t="str">
        <f t="shared" si="208"/>
        <v/>
      </c>
      <c r="CJ420" s="935"/>
      <c r="CK420" s="935">
        <f>IF(Duombaze!CJ420="",0,INDEX(DU!I:I,MATCH(Duombaze!CJ420,DU!A:A,0),1))</f>
        <v>0</v>
      </c>
      <c r="CL420" s="936">
        <f>IF(Duombaze!CJ420="",0,INDEX(DU!K:K,MATCH(Duombaze!CJ420,DU!A:A,0),1))</f>
        <v>0</v>
      </c>
      <c r="CM420" s="935"/>
      <c r="CN420" s="935"/>
      <c r="CO420" s="935"/>
      <c r="CP420" s="936" t="str">
        <f t="shared" si="204"/>
        <v/>
      </c>
      <c r="CQ420" s="935"/>
      <c r="CR420" s="935"/>
      <c r="CS420" s="935"/>
      <c r="CT420" s="935">
        <f>IF(Duombaze!CR420="",0,INDEX(DU!I:I,MATCH(Duombaze!CR420,DU!A:A,0),1))+IF(Duombaze!CS420="",0,INDEX(DU!I:I,MATCH(Duombaze!CS420,DU!A:A,0),1))</f>
        <v>0</v>
      </c>
      <c r="CU420" s="935">
        <f>IF(Duombaze!CR420="",0,INDEX(DU!K:K,MATCH(Duombaze!CR420,DU!A:A,0),1))+IF(Duombaze!CS420="",0,INDEX(DU!K:K,MATCH(Duombaze!CS420,DU!A:A,0),1))</f>
        <v>0</v>
      </c>
      <c r="CV420" s="935"/>
      <c r="CW420" s="935"/>
      <c r="CX420" s="935"/>
      <c r="CY420" s="936" t="str">
        <f t="shared" si="193"/>
        <v/>
      </c>
      <c r="CZ420" s="935"/>
      <c r="DA420" s="935"/>
      <c r="DB420" s="935"/>
      <c r="DC420" s="935">
        <f>IF(Duombaze!DA420="",0,INDEX(DU!I:I,MATCH(Duombaze!DA420,DU!A:A,0),1))+IF(Duombaze!DB420="",0,INDEX(DU!I:I,MATCH(Duombaze!DB420,DU!A:A,0),1))</f>
        <v>0</v>
      </c>
      <c r="DD420" s="935">
        <f>IF(Duombaze!DA420="",0,INDEX(DU!K:K,MATCH(Duombaze!DA420,DU!A:A,0),1))+IF(Duombaze!DB420="",0,INDEX(DU!K:K,MATCH(Duombaze!DB420,DU!A:A,0),1))</f>
        <v>0</v>
      </c>
      <c r="DE420" s="935"/>
      <c r="DF420" s="935"/>
      <c r="DG420" s="935"/>
      <c r="DH420" s="935" t="str">
        <f t="shared" si="207"/>
        <v/>
      </c>
      <c r="DI420" s="935"/>
      <c r="DJ420" s="935"/>
      <c r="DK420" s="935"/>
      <c r="DL420" s="935">
        <f>IF(Duombaze!DJ420="",0,INDEX(DU!I:I,MATCH(Duombaze!DJ420,DU!A:A,0),1))+IF(Duombaze!DK420="",0,INDEX(DU!I:I,MATCH(Duombaze!DK420,DU!A:A,0),1))</f>
        <v>0</v>
      </c>
      <c r="DM420" s="935">
        <f>IF(Duombaze!DJ420="",0,INDEX(DU!K:K,MATCH(Duombaze!DJ420,DU!A:A,0),1))+IF(Duombaze!DK420="",0,INDEX(DU!K:K,MATCH(Duombaze!DK420,DU!A:A,0),1))</f>
        <v>0</v>
      </c>
      <c r="DN420" s="935"/>
      <c r="DO420" s="935"/>
      <c r="DP420" s="935"/>
      <c r="DQ420" s="936" t="str">
        <f t="shared" si="206"/>
        <v/>
      </c>
      <c r="DR420" s="940"/>
      <c r="DS420" s="940"/>
      <c r="DT420" s="940"/>
      <c r="DU420" s="940"/>
      <c r="DV420" s="940"/>
      <c r="DW420" s="940">
        <f>IF(Duombaze!DS420="",0,INDEX(DU!I:I,MATCH(Duombaze!DS420,DU!A:A,0),1))+IF(Duombaze!DT420="",0,INDEX(DU!I:I,MATCH(Duombaze!DT420,DU!A:A,0),1))+IF(Duombaze!DU420="",0,INDEX(DU!I:I,MATCH(Duombaze!DU420,DU!A:A,0),1))+IF(Duombaze!DV420="",0,INDEX(DU!I:I,MATCH(Duombaze!DV420,DU!A:A,0),1))</f>
        <v>0</v>
      </c>
      <c r="DX420" s="936">
        <f>IF(Duombaze!DS420="",0,INDEX(DU!K:K,MATCH(Duombaze!DS420,DU!A:A,0),1))+IF(Duombaze!DT420="",0,INDEX(DU!K:K,MATCH(Duombaze!DT420,DU!A:A,0),1))+IF(Duombaze!DU420="",0,INDEX(DU!K:K,MATCH(Duombaze!DU420,DU!A:A,0),1))+IF(Duombaze!DV420="",0,INDEX(DU!K:KH,MATCH(Duombaze!DV420,DU!A:A,0),1))</f>
        <v>0</v>
      </c>
      <c r="DY420" s="940"/>
      <c r="DZ420" s="940"/>
      <c r="EA420" s="935" t="str">
        <f>EA444</f>
        <v>Automatinis sukabintuvas Scharmuller</v>
      </c>
      <c r="EB420" s="935" t="str">
        <f t="shared" si="194"/>
        <v>5 SPP10 Automatinis sukabintuvas Scharmuller</v>
      </c>
      <c r="EC420" s="935" t="str">
        <f>EC444</f>
        <v>ZP30AASSCHARM0</v>
      </c>
      <c r="ED420" s="935">
        <f>IF(Duombaze!EC420="",0,INDEX(DU!I:I,MATCH(Duombaze!EC420,DU!A:A,0),1))</f>
        <v>225.916545454545</v>
      </c>
      <c r="EE420" s="936">
        <f>IF(Duombaze!EC420="",0,INDEX(DU!K:K,MATCH(Duombaze!EC420,DU!A:A,0),1))</f>
        <v>0.57999999999999996</v>
      </c>
      <c r="EF420" s="935"/>
      <c r="EG420" s="935"/>
      <c r="EH420" s="935"/>
      <c r="EI420" s="936" t="str">
        <f t="shared" si="188"/>
        <v/>
      </c>
      <c r="EJ420" s="935"/>
      <c r="EK420" s="935"/>
      <c r="EL420" s="935"/>
      <c r="EM420" s="935"/>
      <c r="EN420" s="935">
        <f>IF(Duombaze!EK420="",0,INDEX(DU!I:I,MATCH(Duombaze!EK420,DU!A:A,0),1))+IF(Duombaze!EL420="",0,INDEX(DU!I:I,MATCH(Duombaze!EL420,DU!A:A,0),1))+IF(Duombaze!EM420="",0,INDEX(DU!I:I,MATCH(Duombaze!EM420,DU!A:A,0),1))</f>
        <v>0</v>
      </c>
      <c r="EO420" s="935">
        <f>IF(Duombaze!EK420="",0,INDEX(DU!K:K,MATCH(Duombaze!EK420,DU!A:A,0),1))+IF(Duombaze!EL420="",0,INDEX(DU!K:K,MATCH(Duombaze!EL420,DU!A:A,0),1))+IF(Duombaze!EM420="",0,INDEX(DU!K:K,MATCH(Duombaze!EM420,DU!A:A,0),1))</f>
        <v>0</v>
      </c>
      <c r="EP420" s="935"/>
      <c r="EQ420" s="935"/>
      <c r="ER420" s="940"/>
      <c r="ES420" s="936" t="str">
        <f t="shared" si="195"/>
        <v/>
      </c>
      <c r="ET420" s="935"/>
      <c r="EU420" s="935"/>
      <c r="EV420" s="935"/>
      <c r="EW420" s="940" t="s">
        <v>2739</v>
      </c>
      <c r="EX420" s="935" t="str">
        <f t="shared" si="198"/>
        <v>5 SPP10 Purvasaugių komplektas 560 galiniams ratams 1/4</v>
      </c>
      <c r="EY420" s="935" t="s">
        <v>2740</v>
      </c>
      <c r="EZ420" s="935" t="s">
        <v>2740</v>
      </c>
      <c r="FA420" s="935"/>
      <c r="FB420" s="935">
        <f>IF(Duombaze!EZ420="",0,INDEX(DU!I:I,MATCH(Duombaze!EZ420,DU!A:A,0),1))+IF(Duombaze!FA420="",0,INDEX(DU!I:I,MATCH(Duombaze!FA420,DU!A:A,0),1))</f>
        <v>34.104824999999998</v>
      </c>
      <c r="FC420" s="935">
        <f>IF(Duombaze!EZ420="",0,INDEX(DU!K:K,MATCH(Duombaze!EZ420,DU!A:A,0),1))+IF(Duombaze!FA420="",0,INDEX(DU!K:K,MATCH(Duombaze!FA420,DU!A:A,0),1))</f>
        <v>7.25</v>
      </c>
      <c r="FD420" s="935"/>
      <c r="FE420" s="935"/>
      <c r="FF420" s="935"/>
      <c r="FG420" s="935"/>
      <c r="FH420" s="935"/>
      <c r="FI420" s="935"/>
      <c r="FJ420" s="935"/>
      <c r="FK420" s="940"/>
      <c r="FL420" s="943"/>
      <c r="FM420" s="936"/>
      <c r="FN420" s="936"/>
      <c r="FO420" s="936"/>
      <c r="FP420" s="936"/>
      <c r="FQ420" s="936">
        <f>IF(Duombaze!FM420="",0,INDEX(DU!I:I,MATCH(Duombaze!FM420,DU!A:A,0),1))+IF(Duombaze!FN420="",0,INDEX(DU!I:I,MATCH(Duombaze!FN420,DU!A:A,0),1))+IF(Duombaze!FO420="",0,INDEX(DU!I:I,MATCH(Duombaze!FO420,DU!A:A,0),1))+IF(Duombaze!FP420="",0,INDEX(DU!I:I,MATCH(Duombaze!FP420,DU!A:A,0),1))</f>
        <v>0</v>
      </c>
      <c r="FR420" s="936">
        <f>IF(Duombaze!FM420="",0,INDEX(DU!K:K,MATCH(Duombaze!FM420,DU!A:A,0),1))+IF(Duombaze!FN420="",0,INDEX(DU!K:K,MATCH(Duombaze!FN420,DU!A:A,0),1))+IF(Duombaze!FO420="",0,INDEX(DU!K:K,MATCH(Duombaze!FO420,DU!A:A,0),1))+IF(Duombaze!FP420="",0,INDEX(DU!K:K,MATCH(Duombaze!FP420,DU!A:A,0),1))</f>
        <v>0</v>
      </c>
      <c r="FU420" s="936" t="s">
        <v>1454</v>
      </c>
      <c r="FY420" s="949"/>
      <c r="FZ420" s="949"/>
      <c r="GA420" s="949"/>
      <c r="GB420" s="935" t="s">
        <v>162</v>
      </c>
    </row>
    <row r="421" spans="1:184" s="942" customFormat="1" ht="11.45" customHeight="1" x14ac:dyDescent="0.25">
      <c r="A421" s="933">
        <v>6</v>
      </c>
      <c r="B421" s="933" t="s">
        <v>794</v>
      </c>
      <c r="C421" s="934" t="s">
        <v>34</v>
      </c>
      <c r="D421" s="935"/>
      <c r="E421" s="936" t="str">
        <f t="shared" si="190"/>
        <v/>
      </c>
      <c r="F421" s="935"/>
      <c r="G421" s="935"/>
      <c r="H421" s="935"/>
      <c r="I421" s="935"/>
      <c r="J421" s="935"/>
      <c r="K421" s="935"/>
      <c r="L421" s="935"/>
      <c r="M421" s="935"/>
      <c r="N421" s="935"/>
      <c r="O421" s="935"/>
      <c r="P421" s="935">
        <f>IF(Duombaze!G421="",0,INDEX(DU!I:I,MATCH(Duombaze!G421,DU!A:A,0),1))+IF(Duombaze!H421="",0,INDEX(DU!I:I,MATCH(Duombaze!H421,DU!A:A,0),1))+IF(Duombaze!I421="",0,INDEX(DU!I:I,MATCH(Duombaze!I421,DU!A:A,0),1))+IF(Duombaze!J421="",0,INDEX(DU!I:I,MATCH(Duombaze!J421,DU!A:A,0),1))+IF(Duombaze!K421="",0,INDEX(DU!I:I,MATCH(Duombaze!K421,DU!A:A,0),1))+IF(Duombaze!L421="",0,INDEX(DU!I:I,MATCH(Duombaze!L421,DU!A:A,0),1))+IF(Duombaze!M421="",0,INDEX(DU!I:I,MATCH(Duombaze!M421,DU!A:A,0),1))+IF(Duombaze!N421="",0,INDEX(DU!I:I,MATCH(Duombaze!N421,DU!A:A,0),1))+IF(Duombaze!O421="",0,INDEX(DU!I:I,MATCH(Duombaze!O421,DU!A:A,0),1))</f>
        <v>0</v>
      </c>
      <c r="Q421" s="936">
        <f>IF(Duombaze!G421="",0,INDEX(DU!K:K,MATCH(Duombaze!G421,DU!A:A,0),1))+IF(Duombaze!H421="",0,INDEX(DU!K:K,MATCH(Duombaze!H421,DU!A:A,0),1))+IF(Duombaze!I421="",0,INDEX(DU!K:K,MATCH(Duombaze!I421,DU!A:A,0),1))+IF(Duombaze!J421="",0,INDEX(DU!K:K,MATCH(Duombaze!J421,DU!A:A,0),1))+IF(Duombaze!K421="",0,INDEX(DU!K:K,MATCH(Duombaze!K421,DU!A:A,0),1))+IF(Duombaze!L421="",0,INDEX(DU!K:K,MATCH(Duombaze!L421,DU!A:A,0),1))+IF(Duombaze!M421="",0,INDEX(DU!K:K,MATCH(Duombaze!M421,DU!A:A,0),1))+IF(Duombaze!N421="",0,INDEX(DU!K:K,MATCH(Duombaze!N421,DU!A:A,0),1))+IF(Duombaze!O421="",0,INDEX(DU!K:K,MATCH(Duombaze!O421,DU!A:A,0),1))</f>
        <v>0</v>
      </c>
      <c r="R421" s="935"/>
      <c r="S421" s="937"/>
      <c r="T421" s="938"/>
      <c r="U421" s="936">
        <f>IF(Duombaze!T421="",0,INDEX(DU!I:I,MATCH(Duombaze!T421,DU!A:A,0),1))</f>
        <v>0</v>
      </c>
      <c r="V421" s="936">
        <f>IF(Duombaze!T421="",0,INDEX(DU!K:K,MATCH(Duombaze!T421,DU!A:A,0),1))</f>
        <v>0</v>
      </c>
      <c r="W421" s="935"/>
      <c r="X421" s="935"/>
      <c r="Y421" s="939"/>
      <c r="Z421" s="940"/>
      <c r="AA421" s="936" t="str">
        <f t="shared" si="196"/>
        <v/>
      </c>
      <c r="AB421" s="935"/>
      <c r="AC421" s="935">
        <f>IF(Duombaze!AB421="",0,INDEX(DU!I:I,MATCH(Duombaze!AB421,DU!A:A,0),1))</f>
        <v>0</v>
      </c>
      <c r="AD421" s="935">
        <f>IF(Duombaze!AB421="",0,INDEX(DU!K:K,MATCH(Duombaze!AB421,DU!A:A,0),1))</f>
        <v>0</v>
      </c>
      <c r="AE421" s="935"/>
      <c r="AF421" s="935"/>
      <c r="AG421" s="935"/>
      <c r="AH421" s="936" t="str">
        <f t="shared" si="201"/>
        <v/>
      </c>
      <c r="AI421" s="935"/>
      <c r="AJ421" s="935"/>
      <c r="AK421" s="935"/>
      <c r="AL421" s="935"/>
      <c r="AM421" s="935">
        <f>IF(Duombaze!AJ421="",0,INDEX(DU!I:I,MATCH(Duombaze!AJ421,DU!A:A,0),1))+IF(Duombaze!AK421="",0,INDEX(DU!I:I,MATCH(Duombaze!AK421,DU!A:A,0),1))+IF(Duombaze!AL421="",0,INDEX(DU!I:I,MATCH(Duombaze!AL421,DU!A:A,0),1))</f>
        <v>0</v>
      </c>
      <c r="AN421" s="935">
        <f>IF(Duombaze!AJ421="",0,INDEX(DU!K:K,MATCH(Duombaze!AJ421,DU!A:A,0),1))+IF(Duombaze!AK421="",0,INDEX(DU!K:K,MATCH(Duombaze!AK421,DU!A:A,0),1))+IF(Duombaze!AL421="",0,INDEX(DU!K:K,MATCH(Duombaze!AL421,DU!A:A,0),1))</f>
        <v>0</v>
      </c>
      <c r="AO421" s="935"/>
      <c r="AP421" s="935"/>
      <c r="AQ421" s="935"/>
      <c r="AR421" s="936" t="str">
        <f t="shared" si="203"/>
        <v/>
      </c>
      <c r="AS421" s="935"/>
      <c r="AT421" s="935"/>
      <c r="AU421" s="935"/>
      <c r="AV421" s="935"/>
      <c r="AW421" s="935"/>
      <c r="AX421" s="935"/>
      <c r="AY421" s="935"/>
      <c r="AZ421" s="935"/>
      <c r="BA421" s="935"/>
      <c r="BB421" s="935"/>
      <c r="BC421" s="935">
        <f>IF(Duombaze!AT421="",0,INDEX(DU!I:I,MATCH(Duombaze!AT421,DU!A:A,0),1))+IF(Duombaze!AU421="",0,INDEX(DU!I:I,MATCH(Duombaze!AU421,DU!A:A,0),1))+IF(Duombaze!AV421="",0,INDEX(DU!I:I,MATCH(Duombaze!AV421,DU!A:A,0),1))+IF(Duombaze!AW421="",0,INDEX(DU!I:I,MATCH(Duombaze!AW421,DU!A:A,0),1))+IF(Duombaze!AX421="",0,INDEX(DU!I:I,MATCH(Duombaze!AX421,DU!A:A,0),1))+IF(Duombaze!AY421="",0,INDEX(DU!I:I,MATCH(Duombaze!AY421,DU!A:A,0),1))+IF(Duombaze!AZ421="",0,INDEX(DU!I:I,MATCH(Duombaze!AZ421,DU!A:A,0),1))+IF(Duombaze!BA421="",0,INDEX(DU!I:I,MATCH(Duombaze!BA421,DU!A:A,0),1))+IF(Duombaze!BB421="",0,INDEX(DU!I:I,MATCH(Duombaze!BB421,DU!A:A,0),1))</f>
        <v>0</v>
      </c>
      <c r="BD421" s="936">
        <f>IF(Duombaze!AT421="",0,INDEX(DU!K:K,MATCH(Duombaze!AT421,DU!A:A,0),1))+IF(Duombaze!AU421="",0,INDEX(DU!K:K,MATCH(Duombaze!AU421,DU!A:A,0),1))+IF(Duombaze!AV421="",0,INDEX(DU!K:K,MATCH(Duombaze!AV421,DU!A:A,0),1))+IF(Duombaze!AW421="",0,INDEX(DU!K:K,MATCH(Duombaze!AW421,DU!A:A,0),1))+IF(Duombaze!AX421="",0,INDEX(DU!K:K,MATCH(Duombaze!AX421,DU!A:A,0),1))+IF(Duombaze!AY421="",0,INDEX(DU!K:K,MATCH(Duombaze!AY421,DU!A:A,0),1))+IF(Duombaze!AZ421="",0,INDEX(DU!K:K,MATCH(Duombaze!AZ421,DU!A:A,0),1))+IF(Duombaze!BA421="",0,INDEX(DU!K:K,MATCH(Duombaze!BA421,DU!A:A,0),1))+IF(Duombaze!BB421="",0,INDEX(DU!K:K,MATCH(Duombaze!BB421,DU!A:A,0),1))</f>
        <v>0</v>
      </c>
      <c r="BE421" s="935"/>
      <c r="BF421" s="935"/>
      <c r="BG421" s="947"/>
      <c r="BH421" s="936" t="str">
        <f t="shared" si="200"/>
        <v/>
      </c>
      <c r="BI421" s="936"/>
      <c r="BJ421" s="936"/>
      <c r="BK421" s="936"/>
      <c r="BL421" s="936"/>
      <c r="BM421" s="936">
        <f>IF(Duombaze!BJ421="",0,INDEX(DU!I:I,MATCH(Duombaze!BJ421,DU!A:A,0),1))+IF(Duombaze!BK421="",0,INDEX(DU!I:I,MATCH(Duombaze!BK421,DU!A:A,0),1))+IF(Duombaze!BL421="",0,INDEX(DU!I:I,MATCH(Duombaze!BL421,DU!A:A,0),1))</f>
        <v>0</v>
      </c>
      <c r="BN421" s="936">
        <f>IF(Duombaze!BJ421="",0,INDEX(DU!K:K,MATCH(Duombaze!BJ421,DU!A:A,0),1))+IF(Duombaze!BK421="",0,INDEX(DU!K:K,MATCH(Duombaze!BK421,DU!A:A,0),1))+IF(Duombaze!BL421="",0,INDEX(DU!K:K,MATCH(Duombaze!BL421,DU!A:A,0),1))</f>
        <v>0</v>
      </c>
      <c r="BO421" s="936"/>
      <c r="BP421" s="936"/>
      <c r="BQ421" s="935"/>
      <c r="BR421" s="935" t="str">
        <f t="shared" si="197"/>
        <v/>
      </c>
      <c r="BS421" s="935"/>
      <c r="BT421" s="935"/>
      <c r="BU421" s="935"/>
      <c r="BV421" s="935"/>
      <c r="BW421" s="935">
        <f>IF(Duombaze!BT421="",0,INDEX(DU!I:I,MATCH(Duombaze!BT421,DU!A:A,0),1))+IF(Duombaze!BU421="",0,INDEX(DU!I:I,MATCH(Duombaze!BU421,DU!A:A,0),1))+IF(Duombaze!BV421="",0,INDEX(DU!I:I,MATCH(Duombaze!BV421,DU!A:A,0),1))</f>
        <v>0</v>
      </c>
      <c r="BX421" s="935">
        <f>IF(Duombaze!BT421="",0,INDEX(DU!K:K,MATCH(Duombaze!BT421,DU!A:A,0),1))+IF(Duombaze!BU421="",0,INDEX(DU!K:K,MATCH(Duombaze!BU421,DU!A:A,0),1))+IF(Duombaze!BV421="",0,INDEX(DU!K:K,MATCH(Duombaze!BV421,DU!A:A,0),1))</f>
        <v>0</v>
      </c>
      <c r="BY421" s="935"/>
      <c r="BZ421" s="935"/>
      <c r="CA421" s="935"/>
      <c r="CB421" s="935" t="str">
        <f t="shared" si="189"/>
        <v/>
      </c>
      <c r="CC421" s="935"/>
      <c r="CD421" s="935">
        <f>IF(Duombaze!CC421="",0,INDEX(DU!I:I,MATCH(Duombaze!CC421,DU!A:A,0),1))</f>
        <v>0</v>
      </c>
      <c r="CE421" s="936">
        <f>IF(Duombaze!CC421="",0,INDEX(DU!K:K,MATCH(Duombaze!CC421,DU!A:A,0),1))</f>
        <v>0</v>
      </c>
      <c r="CF421" s="935"/>
      <c r="CG421" s="935"/>
      <c r="CH421" s="935"/>
      <c r="CI421" s="936" t="str">
        <f t="shared" si="208"/>
        <v/>
      </c>
      <c r="CJ421" s="935"/>
      <c r="CK421" s="935">
        <f>IF(Duombaze!CJ421="",0,INDEX(DU!I:I,MATCH(Duombaze!CJ421,DU!A:A,0),1))</f>
        <v>0</v>
      </c>
      <c r="CL421" s="936">
        <f>IF(Duombaze!CJ421="",0,INDEX(DU!K:K,MATCH(Duombaze!CJ421,DU!A:A,0),1))</f>
        <v>0</v>
      </c>
      <c r="CM421" s="935"/>
      <c r="CN421" s="935"/>
      <c r="CO421" s="935"/>
      <c r="CP421" s="936" t="str">
        <f t="shared" si="204"/>
        <v/>
      </c>
      <c r="CQ421" s="935"/>
      <c r="CR421" s="935"/>
      <c r="CS421" s="935"/>
      <c r="CT421" s="935">
        <f>IF(Duombaze!CR421="",0,INDEX(DU!I:I,MATCH(Duombaze!CR421,DU!A:A,0),1))+IF(Duombaze!CS421="",0,INDEX(DU!I:I,MATCH(Duombaze!CS421,DU!A:A,0),1))</f>
        <v>0</v>
      </c>
      <c r="CU421" s="935">
        <f>IF(Duombaze!CR421="",0,INDEX(DU!K:K,MATCH(Duombaze!CR421,DU!A:A,0),1))+IF(Duombaze!CS421="",0,INDEX(DU!K:K,MATCH(Duombaze!CS421,DU!A:A,0),1))</f>
        <v>0</v>
      </c>
      <c r="CV421" s="935"/>
      <c r="CW421" s="935"/>
      <c r="CX421" s="935"/>
      <c r="CY421" s="936" t="str">
        <f t="shared" si="193"/>
        <v/>
      </c>
      <c r="CZ421" s="935"/>
      <c r="DA421" s="935"/>
      <c r="DB421" s="935"/>
      <c r="DC421" s="935">
        <f>IF(Duombaze!DA421="",0,INDEX(DU!I:I,MATCH(Duombaze!DA421,DU!A:A,0),1))+IF(Duombaze!DB421="",0,INDEX(DU!I:I,MATCH(Duombaze!DB421,DU!A:A,0),1))</f>
        <v>0</v>
      </c>
      <c r="DD421" s="935">
        <f>IF(Duombaze!DA421="",0,INDEX(DU!K:K,MATCH(Duombaze!DA421,DU!A:A,0),1))+IF(Duombaze!DB421="",0,INDEX(DU!K:K,MATCH(Duombaze!DB421,DU!A:A,0),1))</f>
        <v>0</v>
      </c>
      <c r="DE421" s="935"/>
      <c r="DF421" s="935"/>
      <c r="DG421" s="935"/>
      <c r="DH421" s="935" t="str">
        <f t="shared" si="207"/>
        <v/>
      </c>
      <c r="DI421" s="935"/>
      <c r="DJ421" s="935"/>
      <c r="DK421" s="935"/>
      <c r="DL421" s="935">
        <f>IF(Duombaze!DJ421="",0,INDEX(DU!I:I,MATCH(Duombaze!DJ421,DU!A:A,0),1))+IF(Duombaze!DK421="",0,INDEX(DU!I:I,MATCH(Duombaze!DK421,DU!A:A,0),1))</f>
        <v>0</v>
      </c>
      <c r="DM421" s="935">
        <f>IF(Duombaze!DJ421="",0,INDEX(DU!K:K,MATCH(Duombaze!DJ421,DU!A:A,0),1))+IF(Duombaze!DK421="",0,INDEX(DU!K:K,MATCH(Duombaze!DK421,DU!A:A,0),1))</f>
        <v>0</v>
      </c>
      <c r="DN421" s="935"/>
      <c r="DO421" s="935"/>
      <c r="DP421" s="935"/>
      <c r="DQ421" s="936" t="str">
        <f t="shared" si="206"/>
        <v/>
      </c>
      <c r="DR421" s="940"/>
      <c r="DS421" s="940"/>
      <c r="DT421" s="940"/>
      <c r="DU421" s="940"/>
      <c r="DV421" s="940"/>
      <c r="DW421" s="940">
        <f>IF(Duombaze!DS421="",0,INDEX(DU!I:I,MATCH(Duombaze!DS421,DU!A:A,0),1))+IF(Duombaze!DT421="",0,INDEX(DU!I:I,MATCH(Duombaze!DT421,DU!A:A,0),1))+IF(Duombaze!DU421="",0,INDEX(DU!I:I,MATCH(Duombaze!DU421,DU!A:A,0),1))+IF(Duombaze!DV421="",0,INDEX(DU!I:I,MATCH(Duombaze!DV421,DU!A:A,0),1))</f>
        <v>0</v>
      </c>
      <c r="DX421" s="936">
        <f>IF(Duombaze!DS421="",0,INDEX(DU!K:K,MATCH(Duombaze!DS421,DU!A:A,0),1))+IF(Duombaze!DT421="",0,INDEX(DU!K:K,MATCH(Duombaze!DT421,DU!A:A,0),1))+IF(Duombaze!DU421="",0,INDEX(DU!K:K,MATCH(Duombaze!DU421,DU!A:A,0),1))+IF(Duombaze!DV421="",0,INDEX(DU!K:KH,MATCH(Duombaze!DV421,DU!A:A,0),1))</f>
        <v>0</v>
      </c>
      <c r="DY421" s="940"/>
      <c r="DZ421" s="940"/>
      <c r="EA421" s="935"/>
      <c r="EB421" s="935" t="str">
        <f t="shared" si="194"/>
        <v/>
      </c>
      <c r="EC421" s="935"/>
      <c r="ED421" s="935">
        <f>IF(Duombaze!EC421="",0,INDEX(DU!I:I,MATCH(Duombaze!EC421,DU!A:A,0),1))</f>
        <v>0</v>
      </c>
      <c r="EE421" s="936">
        <f>IF(Duombaze!EC421="",0,INDEX(DU!K:K,MATCH(Duombaze!EC421,DU!A:A,0),1))</f>
        <v>0</v>
      </c>
      <c r="EF421" s="935"/>
      <c r="EG421" s="935"/>
      <c r="EH421" s="935"/>
      <c r="EI421" s="936" t="str">
        <f t="shared" si="188"/>
        <v/>
      </c>
      <c r="EJ421" s="935"/>
      <c r="EK421" s="935"/>
      <c r="EL421" s="935"/>
      <c r="EM421" s="935"/>
      <c r="EN421" s="935">
        <f>IF(Duombaze!EK421="",0,INDEX(DU!I:I,MATCH(Duombaze!EK421,DU!A:A,0),1))+IF(Duombaze!EL421="",0,INDEX(DU!I:I,MATCH(Duombaze!EL421,DU!A:A,0),1))+IF(Duombaze!EM421="",0,INDEX(DU!I:I,MATCH(Duombaze!EM421,DU!A:A,0),1))</f>
        <v>0</v>
      </c>
      <c r="EO421" s="935">
        <f>IF(Duombaze!EK421="",0,INDEX(DU!K:K,MATCH(Duombaze!EK421,DU!A:A,0),1))+IF(Duombaze!EL421="",0,INDEX(DU!K:K,MATCH(Duombaze!EL421,DU!A:A,0),1))+IF(Duombaze!EM421="",0,INDEX(DU!K:K,MATCH(Duombaze!EM421,DU!A:A,0),1))</f>
        <v>0</v>
      </c>
      <c r="EP421" s="935"/>
      <c r="EQ421" s="935"/>
      <c r="ER421" s="935"/>
      <c r="ES421" s="936" t="str">
        <f t="shared" si="195"/>
        <v/>
      </c>
      <c r="ET421" s="935"/>
      <c r="EU421" s="935"/>
      <c r="EV421" s="935"/>
      <c r="EW421" s="940"/>
      <c r="EX421" s="935" t="str">
        <f t="shared" si="198"/>
        <v/>
      </c>
      <c r="EY421" s="935"/>
      <c r="EZ421" s="935"/>
      <c r="FA421" s="935"/>
      <c r="FB421" s="935">
        <f>IF(Duombaze!EZ421="",0,INDEX(DU!I:I,MATCH(Duombaze!EZ421,DU!A:A,0),1))+IF(Duombaze!FA421="",0,INDEX(DU!I:I,MATCH(Duombaze!FA421,DU!A:A,0),1))</f>
        <v>0</v>
      </c>
      <c r="FC421" s="935">
        <f>IF(Duombaze!EZ421="",0,INDEX(DU!K:K,MATCH(Duombaze!EZ421,DU!A:A,0),1))+IF(Duombaze!FA421="",0,INDEX(DU!K:K,MATCH(Duombaze!FA421,DU!A:A,0),1))</f>
        <v>0</v>
      </c>
      <c r="FD421" s="935"/>
      <c r="FE421" s="935"/>
      <c r="FF421" s="935"/>
      <c r="FG421" s="935"/>
      <c r="FH421" s="935"/>
      <c r="FI421" s="935"/>
      <c r="FJ421" s="935"/>
      <c r="FK421" s="940"/>
      <c r="FL421" s="943"/>
      <c r="FM421" s="936"/>
      <c r="FN421" s="936"/>
      <c r="FO421" s="936"/>
      <c r="FP421" s="936"/>
      <c r="FQ421" s="936">
        <f>IF(Duombaze!FM421="",0,INDEX(DU!I:I,MATCH(Duombaze!FM421,DU!A:A,0),1))+IF(Duombaze!FN421="",0,INDEX(DU!I:I,MATCH(Duombaze!FN421,DU!A:A,0),1))+IF(Duombaze!FO421="",0,INDEX(DU!I:I,MATCH(Duombaze!FO421,DU!A:A,0),1))+IF(Duombaze!FP421="",0,INDEX(DU!I:I,MATCH(Duombaze!FP421,DU!A:A,0),1))</f>
        <v>0</v>
      </c>
      <c r="FR421" s="936">
        <f>IF(Duombaze!FM421="",0,INDEX(DU!K:K,MATCH(Duombaze!FM421,DU!A:A,0),1))+IF(Duombaze!FN421="",0,INDEX(DU!K:K,MATCH(Duombaze!FN421,DU!A:A,0),1))+IF(Duombaze!FO421="",0,INDEX(DU!K:K,MATCH(Duombaze!FO421,DU!A:A,0),1))+IF(Duombaze!FP421="",0,INDEX(DU!K:K,MATCH(Duombaze!FP421,DU!A:A,0),1))</f>
        <v>0</v>
      </c>
      <c r="FS421" s="942">
        <v>20181010</v>
      </c>
      <c r="FT421" s="942" t="s">
        <v>555</v>
      </c>
      <c r="FU421" s="942" t="s">
        <v>8191</v>
      </c>
      <c r="FV421" s="942" t="s">
        <v>481</v>
      </c>
      <c r="FZ421" s="935" t="s">
        <v>624</v>
      </c>
      <c r="GA421" s="936" t="e">
        <f>IF(FZ421&lt;&gt;"",#REF!&amp;" "&amp;#REF!&amp;" "&amp;FZ421,"")</f>
        <v>#REF!</v>
      </c>
    </row>
    <row r="422" spans="1:184" s="942" customFormat="1" ht="11.45" customHeight="1" x14ac:dyDescent="0.25">
      <c r="A422" s="933">
        <v>7</v>
      </c>
      <c r="B422" s="933" t="s">
        <v>794</v>
      </c>
      <c r="C422" s="934" t="s">
        <v>34</v>
      </c>
      <c r="D422" s="935"/>
      <c r="E422" s="936" t="str">
        <f t="shared" si="190"/>
        <v/>
      </c>
      <c r="F422" s="935"/>
      <c r="G422" s="935"/>
      <c r="H422" s="935"/>
      <c r="I422" s="935"/>
      <c r="J422" s="935"/>
      <c r="K422" s="935"/>
      <c r="L422" s="935"/>
      <c r="M422" s="935"/>
      <c r="N422" s="935"/>
      <c r="O422" s="935"/>
      <c r="P422" s="935">
        <f>IF(Duombaze!G422="",0,INDEX(DU!I:I,MATCH(Duombaze!G422,DU!A:A,0),1))+IF(Duombaze!H422="",0,INDEX(DU!I:I,MATCH(Duombaze!H422,DU!A:A,0),1))+IF(Duombaze!I422="",0,INDEX(DU!I:I,MATCH(Duombaze!I422,DU!A:A,0),1))+IF(Duombaze!J422="",0,INDEX(DU!I:I,MATCH(Duombaze!J422,DU!A:A,0),1))+IF(Duombaze!K422="",0,INDEX(DU!I:I,MATCH(Duombaze!K422,DU!A:A,0),1))+IF(Duombaze!L422="",0,INDEX(DU!I:I,MATCH(Duombaze!L422,DU!A:A,0),1))+IF(Duombaze!M422="",0,INDEX(DU!I:I,MATCH(Duombaze!M422,DU!A:A,0),1))+IF(Duombaze!N422="",0,INDEX(DU!I:I,MATCH(Duombaze!N422,DU!A:A,0),1))+IF(Duombaze!O422="",0,INDEX(DU!I:I,MATCH(Duombaze!O422,DU!A:A,0),1))</f>
        <v>0</v>
      </c>
      <c r="Q422" s="936">
        <f>IF(Duombaze!G422="",0,INDEX(DU!K:K,MATCH(Duombaze!G422,DU!A:A,0),1))+IF(Duombaze!H422="",0,INDEX(DU!K:K,MATCH(Duombaze!H422,DU!A:A,0),1))+IF(Duombaze!I422="",0,INDEX(DU!K:K,MATCH(Duombaze!I422,DU!A:A,0),1))+IF(Duombaze!J422="",0,INDEX(DU!K:K,MATCH(Duombaze!J422,DU!A:A,0),1))+IF(Duombaze!K422="",0,INDEX(DU!K:K,MATCH(Duombaze!K422,DU!A:A,0),1))+IF(Duombaze!L422="",0,INDEX(DU!K:K,MATCH(Duombaze!L422,DU!A:A,0),1))+IF(Duombaze!M422="",0,INDEX(DU!K:K,MATCH(Duombaze!M422,DU!A:A,0),1))+IF(Duombaze!N422="",0,INDEX(DU!K:K,MATCH(Duombaze!N422,DU!A:A,0),1))+IF(Duombaze!O422="",0,INDEX(DU!K:K,MATCH(Duombaze!O422,DU!A:A,0),1))</f>
        <v>0</v>
      </c>
      <c r="R422" s="935"/>
      <c r="S422" s="937"/>
      <c r="T422" s="938"/>
      <c r="U422" s="936">
        <f>IF(Duombaze!T422="",0,INDEX(DU!I:I,MATCH(Duombaze!T422,DU!A:A,0),1))</f>
        <v>0</v>
      </c>
      <c r="V422" s="936">
        <f>IF(Duombaze!T422="",0,INDEX(DU!K:K,MATCH(Duombaze!T422,DU!A:A,0),1))</f>
        <v>0</v>
      </c>
      <c r="W422" s="935"/>
      <c r="X422" s="935"/>
      <c r="Y422" s="939"/>
      <c r="Z422" s="940"/>
      <c r="AA422" s="936" t="str">
        <f t="shared" si="196"/>
        <v/>
      </c>
      <c r="AB422" s="935"/>
      <c r="AC422" s="935">
        <f>IF(Duombaze!AB422="",0,INDEX(DU!I:I,MATCH(Duombaze!AB422,DU!A:A,0),1))</f>
        <v>0</v>
      </c>
      <c r="AD422" s="935">
        <f>IF(Duombaze!AB422="",0,INDEX(DU!K:K,MATCH(Duombaze!AB422,DU!A:A,0),1))</f>
        <v>0</v>
      </c>
      <c r="AE422" s="935"/>
      <c r="AF422" s="935"/>
      <c r="AG422" s="935"/>
      <c r="AH422" s="936" t="str">
        <f t="shared" si="201"/>
        <v/>
      </c>
      <c r="AI422" s="935"/>
      <c r="AJ422" s="935"/>
      <c r="AK422" s="935"/>
      <c r="AL422" s="935"/>
      <c r="AM422" s="935">
        <f>IF(Duombaze!AJ422="",0,INDEX(DU!I:I,MATCH(Duombaze!AJ422,DU!A:A,0),1))+IF(Duombaze!AK422="",0,INDEX(DU!I:I,MATCH(Duombaze!AK422,DU!A:A,0),1))+IF(Duombaze!AL422="",0,INDEX(DU!I:I,MATCH(Duombaze!AL422,DU!A:A,0),1))</f>
        <v>0</v>
      </c>
      <c r="AN422" s="935">
        <f>IF(Duombaze!AJ422="",0,INDEX(DU!K:K,MATCH(Duombaze!AJ422,DU!A:A,0),1))+IF(Duombaze!AK422="",0,INDEX(DU!K:K,MATCH(Duombaze!AK422,DU!A:A,0),1))+IF(Duombaze!AL422="",0,INDEX(DU!K:K,MATCH(Duombaze!AL422,DU!A:A,0),1))</f>
        <v>0</v>
      </c>
      <c r="AO422" s="935"/>
      <c r="AP422" s="935"/>
      <c r="AQ422" s="935"/>
      <c r="AR422" s="936" t="str">
        <f t="shared" si="203"/>
        <v/>
      </c>
      <c r="AS422" s="935"/>
      <c r="AT422" s="935"/>
      <c r="AU422" s="935"/>
      <c r="AV422" s="935"/>
      <c r="AW422" s="935"/>
      <c r="AX422" s="935"/>
      <c r="AY422" s="935"/>
      <c r="AZ422" s="935"/>
      <c r="BA422" s="935"/>
      <c r="BB422" s="935"/>
      <c r="BC422" s="935">
        <f>IF(Duombaze!AT422="",0,INDEX(DU!I:I,MATCH(Duombaze!AT422,DU!A:A,0),1))+IF(Duombaze!AU422="",0,INDEX(DU!I:I,MATCH(Duombaze!AU422,DU!A:A,0),1))+IF(Duombaze!AV422="",0,INDEX(DU!I:I,MATCH(Duombaze!AV422,DU!A:A,0),1))+IF(Duombaze!AW422="",0,INDEX(DU!I:I,MATCH(Duombaze!AW422,DU!A:A,0),1))+IF(Duombaze!AX422="",0,INDEX(DU!I:I,MATCH(Duombaze!AX422,DU!A:A,0),1))+IF(Duombaze!AY422="",0,INDEX(DU!I:I,MATCH(Duombaze!AY422,DU!A:A,0),1))+IF(Duombaze!AZ422="",0,INDEX(DU!I:I,MATCH(Duombaze!AZ422,DU!A:A,0),1))+IF(Duombaze!BA422="",0,INDEX(DU!I:I,MATCH(Duombaze!BA422,DU!A:A,0),1))+IF(Duombaze!BB422="",0,INDEX(DU!I:I,MATCH(Duombaze!BB422,DU!A:A,0),1))</f>
        <v>0</v>
      </c>
      <c r="BD422" s="936">
        <f>IF(Duombaze!AT422="",0,INDEX(DU!K:K,MATCH(Duombaze!AT422,DU!A:A,0),1))+IF(Duombaze!AU422="",0,INDEX(DU!K:K,MATCH(Duombaze!AU422,DU!A:A,0),1))+IF(Duombaze!AV422="",0,INDEX(DU!K:K,MATCH(Duombaze!AV422,DU!A:A,0),1))+IF(Duombaze!AW422="",0,INDEX(DU!K:K,MATCH(Duombaze!AW422,DU!A:A,0),1))+IF(Duombaze!AX422="",0,INDEX(DU!K:K,MATCH(Duombaze!AX422,DU!A:A,0),1))+IF(Duombaze!AY422="",0,INDEX(DU!K:K,MATCH(Duombaze!AY422,DU!A:A,0),1))+IF(Duombaze!AZ422="",0,INDEX(DU!K:K,MATCH(Duombaze!AZ422,DU!A:A,0),1))+IF(Duombaze!BA422="",0,INDEX(DU!K:K,MATCH(Duombaze!BA422,DU!A:A,0),1))+IF(Duombaze!BB422="",0,INDEX(DU!K:K,MATCH(Duombaze!BB422,DU!A:A,0),1))</f>
        <v>0</v>
      </c>
      <c r="BE422" s="935"/>
      <c r="BF422" s="935"/>
      <c r="BG422" s="947"/>
      <c r="BH422" s="936" t="str">
        <f t="shared" si="200"/>
        <v/>
      </c>
      <c r="BI422" s="936"/>
      <c r="BJ422" s="936"/>
      <c r="BK422" s="936"/>
      <c r="BL422" s="936"/>
      <c r="BM422" s="936">
        <f>IF(Duombaze!BJ422="",0,INDEX(DU!I:I,MATCH(Duombaze!BJ422,DU!A:A,0),1))+IF(Duombaze!BK422="",0,INDEX(DU!I:I,MATCH(Duombaze!BK422,DU!A:A,0),1))+IF(Duombaze!BL422="",0,INDEX(DU!I:I,MATCH(Duombaze!BL422,DU!A:A,0),1))</f>
        <v>0</v>
      </c>
      <c r="BN422" s="936">
        <f>IF(Duombaze!BJ422="",0,INDEX(DU!K:K,MATCH(Duombaze!BJ422,DU!A:A,0),1))+IF(Duombaze!BK422="",0,INDEX(DU!K:K,MATCH(Duombaze!BK422,DU!A:A,0),1))+IF(Duombaze!BL422="",0,INDEX(DU!K:K,MATCH(Duombaze!BL422,DU!A:A,0),1))</f>
        <v>0</v>
      </c>
      <c r="BO422" s="936"/>
      <c r="BP422" s="936"/>
      <c r="BQ422" s="935"/>
      <c r="BR422" s="935" t="str">
        <f t="shared" si="197"/>
        <v/>
      </c>
      <c r="BS422" s="935"/>
      <c r="BT422" s="935"/>
      <c r="BU422" s="935"/>
      <c r="BV422" s="935"/>
      <c r="BW422" s="935">
        <f>IF(Duombaze!BT422="",0,INDEX(DU!I:I,MATCH(Duombaze!BT422,DU!A:A,0),1))+IF(Duombaze!BU422="",0,INDEX(DU!I:I,MATCH(Duombaze!BU422,DU!A:A,0),1))+IF(Duombaze!BV422="",0,INDEX(DU!I:I,MATCH(Duombaze!BV422,DU!A:A,0),1))</f>
        <v>0</v>
      </c>
      <c r="BX422" s="935">
        <f>IF(Duombaze!BT422="",0,INDEX(DU!K:K,MATCH(Duombaze!BT422,DU!A:A,0),1))+IF(Duombaze!BU422="",0,INDEX(DU!K:K,MATCH(Duombaze!BU422,DU!A:A,0),1))+IF(Duombaze!BV422="",0,INDEX(DU!K:K,MATCH(Duombaze!BV422,DU!A:A,0),1))</f>
        <v>0</v>
      </c>
      <c r="BY422" s="935"/>
      <c r="BZ422" s="935"/>
      <c r="CA422" s="935"/>
      <c r="CB422" s="935" t="str">
        <f t="shared" si="189"/>
        <v/>
      </c>
      <c r="CC422" s="935"/>
      <c r="CD422" s="935">
        <f>IF(Duombaze!CC422="",0,INDEX(DU!I:I,MATCH(Duombaze!CC422,DU!A:A,0),1))</f>
        <v>0</v>
      </c>
      <c r="CE422" s="936">
        <f>IF(Duombaze!CC422="",0,INDEX(DU!K:K,MATCH(Duombaze!CC422,DU!A:A,0),1))</f>
        <v>0</v>
      </c>
      <c r="CF422" s="935"/>
      <c r="CG422" s="935"/>
      <c r="CH422" s="935"/>
      <c r="CI422" s="936" t="str">
        <f t="shared" si="208"/>
        <v/>
      </c>
      <c r="CJ422" s="935"/>
      <c r="CK422" s="935">
        <f>IF(Duombaze!CJ422="",0,INDEX(DU!I:I,MATCH(Duombaze!CJ422,DU!A:A,0),1))</f>
        <v>0</v>
      </c>
      <c r="CL422" s="936">
        <f>IF(Duombaze!CJ422="",0,INDEX(DU!K:K,MATCH(Duombaze!CJ422,DU!A:A,0),1))</f>
        <v>0</v>
      </c>
      <c r="CM422" s="935"/>
      <c r="CN422" s="935"/>
      <c r="CO422" s="935"/>
      <c r="CP422" s="936" t="str">
        <f t="shared" si="204"/>
        <v/>
      </c>
      <c r="CQ422" s="935"/>
      <c r="CR422" s="935"/>
      <c r="CS422" s="935"/>
      <c r="CT422" s="935">
        <f>IF(Duombaze!CR422="",0,INDEX(DU!I:I,MATCH(Duombaze!CR422,DU!A:A,0),1))+IF(Duombaze!CS422="",0,INDEX(DU!I:I,MATCH(Duombaze!CS422,DU!A:A,0),1))</f>
        <v>0</v>
      </c>
      <c r="CU422" s="935">
        <f>IF(Duombaze!CR422="",0,INDEX(DU!K:K,MATCH(Duombaze!CR422,DU!A:A,0),1))+IF(Duombaze!CS422="",0,INDEX(DU!K:K,MATCH(Duombaze!CS422,DU!A:A,0),1))</f>
        <v>0</v>
      </c>
      <c r="CV422" s="935"/>
      <c r="CW422" s="935"/>
      <c r="CX422" s="935"/>
      <c r="CY422" s="936" t="str">
        <f t="shared" si="193"/>
        <v/>
      </c>
      <c r="CZ422" s="935"/>
      <c r="DA422" s="935"/>
      <c r="DB422" s="935"/>
      <c r="DC422" s="935">
        <f>IF(Duombaze!DA422="",0,INDEX(DU!I:I,MATCH(Duombaze!DA422,DU!A:A,0),1))+IF(Duombaze!DB422="",0,INDEX(DU!I:I,MATCH(Duombaze!DB422,DU!A:A,0),1))</f>
        <v>0</v>
      </c>
      <c r="DD422" s="935">
        <f>IF(Duombaze!DA422="",0,INDEX(DU!K:K,MATCH(Duombaze!DA422,DU!A:A,0),1))+IF(Duombaze!DB422="",0,INDEX(DU!K:K,MATCH(Duombaze!DB422,DU!A:A,0),1))</f>
        <v>0</v>
      </c>
      <c r="DE422" s="935"/>
      <c r="DF422" s="935"/>
      <c r="DG422" s="935"/>
      <c r="DH422" s="935" t="str">
        <f t="shared" si="207"/>
        <v/>
      </c>
      <c r="DI422" s="935"/>
      <c r="DJ422" s="935"/>
      <c r="DK422" s="937"/>
      <c r="DL422" s="937">
        <f>IF(Duombaze!DJ422="",0,INDEX(DU!I:I,MATCH(Duombaze!DJ422,DU!A:A,0),1))+IF(Duombaze!DK422="",0,INDEX(DU!I:I,MATCH(Duombaze!DK422,DU!A:A,0),1))</f>
        <v>0</v>
      </c>
      <c r="DM422" s="935">
        <f>IF(Duombaze!DJ422="",0,INDEX(DU!K:K,MATCH(Duombaze!DJ422,DU!A:A,0),1))+IF(Duombaze!DK422="",0,INDEX(DU!K:K,MATCH(Duombaze!DK422,DU!A:A,0),1))</f>
        <v>0</v>
      </c>
      <c r="DN422" s="937"/>
      <c r="DO422" s="937"/>
      <c r="DP422" s="937"/>
      <c r="DQ422" s="936" t="str">
        <f t="shared" si="206"/>
        <v/>
      </c>
      <c r="DR422" s="940"/>
      <c r="DS422" s="940"/>
      <c r="DT422" s="940"/>
      <c r="DU422" s="940"/>
      <c r="DV422" s="940"/>
      <c r="DW422" s="940">
        <f>IF(Duombaze!DS422="",0,INDEX(DU!I:I,MATCH(Duombaze!DS422,DU!A:A,0),1))+IF(Duombaze!DT422="",0,INDEX(DU!I:I,MATCH(Duombaze!DT422,DU!A:A,0),1))+IF(Duombaze!DU422="",0,INDEX(DU!I:I,MATCH(Duombaze!DU422,DU!A:A,0),1))+IF(Duombaze!DV422="",0,INDEX(DU!I:I,MATCH(Duombaze!DV422,DU!A:A,0),1))</f>
        <v>0</v>
      </c>
      <c r="DX422" s="936">
        <f>IF(Duombaze!DS422="",0,INDEX(DU!K:K,MATCH(Duombaze!DS422,DU!A:A,0),1))+IF(Duombaze!DT422="",0,INDEX(DU!K:K,MATCH(Duombaze!DT422,DU!A:A,0),1))+IF(Duombaze!DU422="",0,INDEX(DU!K:K,MATCH(Duombaze!DU422,DU!A:A,0),1))+IF(Duombaze!DV422="",0,INDEX(DU!K:KH,MATCH(Duombaze!DV422,DU!A:A,0),1))</f>
        <v>0</v>
      </c>
      <c r="DY422" s="940"/>
      <c r="DZ422" s="940"/>
      <c r="EA422" s="935"/>
      <c r="EB422" s="935" t="str">
        <f t="shared" si="194"/>
        <v/>
      </c>
      <c r="EC422" s="935"/>
      <c r="ED422" s="935">
        <f>IF(Duombaze!EC422="",0,INDEX(DU!I:I,MATCH(Duombaze!EC422,DU!A:A,0),1))</f>
        <v>0</v>
      </c>
      <c r="EE422" s="936">
        <f>IF(Duombaze!EC422="",0,INDEX(DU!K:K,MATCH(Duombaze!EC422,DU!A:A,0),1))</f>
        <v>0</v>
      </c>
      <c r="EF422" s="935"/>
      <c r="EG422" s="935"/>
      <c r="EH422" s="935"/>
      <c r="EI422" s="936" t="str">
        <f t="shared" si="188"/>
        <v/>
      </c>
      <c r="EJ422" s="935"/>
      <c r="EK422" s="935"/>
      <c r="EL422" s="935"/>
      <c r="EM422" s="935"/>
      <c r="EN422" s="935">
        <f>IF(Duombaze!EK422="",0,INDEX(DU!I:I,MATCH(Duombaze!EK422,DU!A:A,0),1))+IF(Duombaze!EL422="",0,INDEX(DU!I:I,MATCH(Duombaze!EL422,DU!A:A,0),1))+IF(Duombaze!EM422="",0,INDEX(DU!I:I,MATCH(Duombaze!EM422,DU!A:A,0),1))</f>
        <v>0</v>
      </c>
      <c r="EO422" s="935">
        <f>IF(Duombaze!EK422="",0,INDEX(DU!K:K,MATCH(Duombaze!EK422,DU!A:A,0),1))+IF(Duombaze!EL422="",0,INDEX(DU!K:K,MATCH(Duombaze!EL422,DU!A:A,0),1))+IF(Duombaze!EM422="",0,INDEX(DU!K:K,MATCH(Duombaze!EM422,DU!A:A,0),1))</f>
        <v>0</v>
      </c>
      <c r="EP422" s="935"/>
      <c r="EQ422" s="935"/>
      <c r="ER422" s="935"/>
      <c r="ES422" s="936" t="str">
        <f t="shared" si="195"/>
        <v/>
      </c>
      <c r="ET422" s="935"/>
      <c r="EU422" s="935"/>
      <c r="EV422" s="935"/>
      <c r="EW422" s="940"/>
      <c r="EX422" s="935" t="str">
        <f t="shared" si="198"/>
        <v/>
      </c>
      <c r="EY422" s="935"/>
      <c r="EZ422" s="935"/>
      <c r="FA422" s="935"/>
      <c r="FB422" s="935">
        <f>IF(Duombaze!EZ422="",0,INDEX(DU!I:I,MATCH(Duombaze!EZ422,DU!A:A,0),1))+IF(Duombaze!FA422="",0,INDEX(DU!I:I,MATCH(Duombaze!FA422,DU!A:A,0),1))</f>
        <v>0</v>
      </c>
      <c r="FC422" s="935">
        <f>IF(Duombaze!EZ422="",0,INDEX(DU!K:K,MATCH(Duombaze!EZ422,DU!A:A,0),1))+IF(Duombaze!FA422="",0,INDEX(DU!K:K,MATCH(Duombaze!FA422,DU!A:A,0),1))</f>
        <v>0</v>
      </c>
      <c r="FD422" s="935"/>
      <c r="FE422" s="935"/>
      <c r="FF422" s="935"/>
      <c r="FG422" s="935"/>
      <c r="FH422" s="935"/>
      <c r="FI422" s="935"/>
      <c r="FJ422" s="935"/>
      <c r="FK422" s="940"/>
      <c r="FL422" s="943"/>
      <c r="FM422" s="936"/>
      <c r="FN422" s="936"/>
      <c r="FO422" s="936"/>
      <c r="FP422" s="936"/>
      <c r="FQ422" s="936">
        <f>IF(Duombaze!FM422="",0,INDEX(DU!I:I,MATCH(Duombaze!FM422,DU!A:A,0),1))+IF(Duombaze!FN422="",0,INDEX(DU!I:I,MATCH(Duombaze!FN422,DU!A:A,0),1))+IF(Duombaze!FO422="",0,INDEX(DU!I:I,MATCH(Duombaze!FO422,DU!A:A,0),1))+IF(Duombaze!FP422="",0,INDEX(DU!I:I,MATCH(Duombaze!FP422,DU!A:A,0),1))</f>
        <v>0</v>
      </c>
      <c r="FR422" s="936">
        <f>IF(Duombaze!FM422="",0,INDEX(DU!K:K,MATCH(Duombaze!FM422,DU!A:A,0),1))+IF(Duombaze!FN422="",0,INDEX(DU!K:K,MATCH(Duombaze!FN422,DU!A:A,0),1))+IF(Duombaze!FO422="",0,INDEX(DU!K:K,MATCH(Duombaze!FO422,DU!A:A,0),1))+IF(Duombaze!FP422="",0,INDEX(DU!K:K,MATCH(Duombaze!FP422,DU!A:A,0),1))</f>
        <v>0</v>
      </c>
      <c r="FZ422" s="935" t="s">
        <v>55</v>
      </c>
      <c r="GA422" s="936" t="e">
        <f>IF(FZ422&lt;&gt;"",#REF!&amp;" "&amp;#REF!&amp;" "&amp;FZ422,"")</f>
        <v>#REF!</v>
      </c>
    </row>
    <row r="423" spans="1:184" s="942" customFormat="1" ht="11.45" customHeight="1" x14ac:dyDescent="0.25">
      <c r="A423" s="933">
        <v>8</v>
      </c>
      <c r="B423" s="933" t="s">
        <v>794</v>
      </c>
      <c r="C423" s="934" t="s">
        <v>34</v>
      </c>
      <c r="D423" s="935"/>
      <c r="E423" s="936" t="str">
        <f t="shared" si="190"/>
        <v/>
      </c>
      <c r="F423" s="935"/>
      <c r="G423" s="935"/>
      <c r="H423" s="935"/>
      <c r="I423" s="935"/>
      <c r="J423" s="935"/>
      <c r="K423" s="935"/>
      <c r="L423" s="935"/>
      <c r="M423" s="935"/>
      <c r="N423" s="935"/>
      <c r="O423" s="935"/>
      <c r="P423" s="935">
        <f>IF(Duombaze!G423="",0,INDEX(DU!I:I,MATCH(Duombaze!G423,DU!A:A,0),1))+IF(Duombaze!H423="",0,INDEX(DU!I:I,MATCH(Duombaze!H423,DU!A:A,0),1))+IF(Duombaze!I423="",0,INDEX(DU!I:I,MATCH(Duombaze!I423,DU!A:A,0),1))+IF(Duombaze!J423="",0,INDEX(DU!I:I,MATCH(Duombaze!J423,DU!A:A,0),1))+IF(Duombaze!K423="",0,INDEX(DU!I:I,MATCH(Duombaze!K423,DU!A:A,0),1))+IF(Duombaze!L423="",0,INDEX(DU!I:I,MATCH(Duombaze!L423,DU!A:A,0),1))+IF(Duombaze!M423="",0,INDEX(DU!I:I,MATCH(Duombaze!M423,DU!A:A,0),1))+IF(Duombaze!N423="",0,INDEX(DU!I:I,MATCH(Duombaze!N423,DU!A:A,0),1))+IF(Duombaze!O423="",0,INDEX(DU!I:I,MATCH(Duombaze!O423,DU!A:A,0),1))</f>
        <v>0</v>
      </c>
      <c r="Q423" s="936">
        <f>IF(Duombaze!G423="",0,INDEX(DU!K:K,MATCH(Duombaze!G423,DU!A:A,0),1))+IF(Duombaze!H423="",0,INDEX(DU!K:K,MATCH(Duombaze!H423,DU!A:A,0),1))+IF(Duombaze!I423="",0,INDEX(DU!K:K,MATCH(Duombaze!I423,DU!A:A,0),1))+IF(Duombaze!J423="",0,INDEX(DU!K:K,MATCH(Duombaze!J423,DU!A:A,0),1))+IF(Duombaze!K423="",0,INDEX(DU!K:K,MATCH(Duombaze!K423,DU!A:A,0),1))+IF(Duombaze!L423="",0,INDEX(DU!K:K,MATCH(Duombaze!L423,DU!A:A,0),1))+IF(Duombaze!M423="",0,INDEX(DU!K:K,MATCH(Duombaze!M423,DU!A:A,0),1))+IF(Duombaze!N423="",0,INDEX(DU!K:K,MATCH(Duombaze!N423,DU!A:A,0),1))+IF(Duombaze!O423="",0,INDEX(DU!K:K,MATCH(Duombaze!O423,DU!A:A,0),1))</f>
        <v>0</v>
      </c>
      <c r="R423" s="935"/>
      <c r="S423" s="937"/>
      <c r="T423" s="938"/>
      <c r="U423" s="936">
        <f>IF(Duombaze!T423="",0,INDEX(DU!I:I,MATCH(Duombaze!T423,DU!A:A,0),1))</f>
        <v>0</v>
      </c>
      <c r="V423" s="936">
        <f>IF(Duombaze!T423="",0,INDEX(DU!K:K,MATCH(Duombaze!T423,DU!A:A,0),1))</f>
        <v>0</v>
      </c>
      <c r="W423" s="935"/>
      <c r="X423" s="935"/>
      <c r="Y423" s="939"/>
      <c r="Z423" s="940"/>
      <c r="AA423" s="936" t="str">
        <f t="shared" si="196"/>
        <v/>
      </c>
      <c r="AB423" s="935"/>
      <c r="AC423" s="935">
        <f>IF(Duombaze!AB423="",0,INDEX(DU!I:I,MATCH(Duombaze!AB423,DU!A:A,0),1))</f>
        <v>0</v>
      </c>
      <c r="AD423" s="935">
        <f>IF(Duombaze!AB423="",0,INDEX(DU!K:K,MATCH(Duombaze!AB423,DU!A:A,0),1))</f>
        <v>0</v>
      </c>
      <c r="AE423" s="935"/>
      <c r="AF423" s="935"/>
      <c r="AG423" s="935"/>
      <c r="AH423" s="936" t="str">
        <f t="shared" si="201"/>
        <v/>
      </c>
      <c r="AI423" s="935"/>
      <c r="AJ423" s="935"/>
      <c r="AK423" s="935"/>
      <c r="AL423" s="935"/>
      <c r="AM423" s="935">
        <f>IF(Duombaze!AJ423="",0,INDEX(DU!I:I,MATCH(Duombaze!AJ423,DU!A:A,0),1))+IF(Duombaze!AK423="",0,INDEX(DU!I:I,MATCH(Duombaze!AK423,DU!A:A,0),1))+IF(Duombaze!AL423="",0,INDEX(DU!I:I,MATCH(Duombaze!AL423,DU!A:A,0),1))</f>
        <v>0</v>
      </c>
      <c r="AN423" s="935">
        <f>IF(Duombaze!AJ423="",0,INDEX(DU!K:K,MATCH(Duombaze!AJ423,DU!A:A,0),1))+IF(Duombaze!AK423="",0,INDEX(DU!K:K,MATCH(Duombaze!AK423,DU!A:A,0),1))+IF(Duombaze!AL423="",0,INDEX(DU!K:K,MATCH(Duombaze!AL423,DU!A:A,0),1))</f>
        <v>0</v>
      </c>
      <c r="AO423" s="935"/>
      <c r="AP423" s="935"/>
      <c r="AQ423" s="935"/>
      <c r="AR423" s="936" t="str">
        <f t="shared" si="203"/>
        <v/>
      </c>
      <c r="AS423" s="935"/>
      <c r="AT423" s="935"/>
      <c r="AU423" s="935"/>
      <c r="AV423" s="935"/>
      <c r="AW423" s="935"/>
      <c r="AX423" s="935"/>
      <c r="AY423" s="935"/>
      <c r="AZ423" s="935"/>
      <c r="BA423" s="935"/>
      <c r="BB423" s="935"/>
      <c r="BC423" s="935">
        <f>IF(Duombaze!AT423="",0,INDEX(DU!I:I,MATCH(Duombaze!AT423,DU!A:A,0),1))+IF(Duombaze!AU423="",0,INDEX(DU!I:I,MATCH(Duombaze!AU423,DU!A:A,0),1))+IF(Duombaze!AV423="",0,INDEX(DU!I:I,MATCH(Duombaze!AV423,DU!A:A,0),1))+IF(Duombaze!AW423="",0,INDEX(DU!I:I,MATCH(Duombaze!AW423,DU!A:A,0),1))+IF(Duombaze!AX423="",0,INDEX(DU!I:I,MATCH(Duombaze!AX423,DU!A:A,0),1))+IF(Duombaze!AY423="",0,INDEX(DU!I:I,MATCH(Duombaze!AY423,DU!A:A,0),1))+IF(Duombaze!AZ423="",0,INDEX(DU!I:I,MATCH(Duombaze!AZ423,DU!A:A,0),1))+IF(Duombaze!BA423="",0,INDEX(DU!I:I,MATCH(Duombaze!BA423,DU!A:A,0),1))+IF(Duombaze!BB423="",0,INDEX(DU!I:I,MATCH(Duombaze!BB423,DU!A:A,0),1))</f>
        <v>0</v>
      </c>
      <c r="BD423" s="936">
        <f>IF(Duombaze!AT423="",0,INDEX(DU!K:K,MATCH(Duombaze!AT423,DU!A:A,0),1))+IF(Duombaze!AU423="",0,INDEX(DU!K:K,MATCH(Duombaze!AU423,DU!A:A,0),1))+IF(Duombaze!AV423="",0,INDEX(DU!K:K,MATCH(Duombaze!AV423,DU!A:A,0),1))+IF(Duombaze!AW423="",0,INDEX(DU!K:K,MATCH(Duombaze!AW423,DU!A:A,0),1))+IF(Duombaze!AX423="",0,INDEX(DU!K:K,MATCH(Duombaze!AX423,DU!A:A,0),1))+IF(Duombaze!AY423="",0,INDEX(DU!K:K,MATCH(Duombaze!AY423,DU!A:A,0),1))+IF(Duombaze!AZ423="",0,INDEX(DU!K:K,MATCH(Duombaze!AZ423,DU!A:A,0),1))+IF(Duombaze!BA423="",0,INDEX(DU!K:K,MATCH(Duombaze!BA423,DU!A:A,0),1))+IF(Duombaze!BB423="",0,INDEX(DU!K:K,MATCH(Duombaze!BB423,DU!A:A,0),1))</f>
        <v>0</v>
      </c>
      <c r="BE423" s="935"/>
      <c r="BF423" s="935"/>
      <c r="BG423" s="940"/>
      <c r="BH423" s="936" t="str">
        <f t="shared" si="200"/>
        <v/>
      </c>
      <c r="BI423" s="935"/>
      <c r="BJ423" s="935"/>
      <c r="BK423" s="935"/>
      <c r="BL423" s="935"/>
      <c r="BM423" s="935">
        <f>IF(Duombaze!BJ423="",0,INDEX(DU!I:I,MATCH(Duombaze!BJ423,DU!A:A,0),1))+IF(Duombaze!BK423="",0,INDEX(DU!I:I,MATCH(Duombaze!BK423,DU!A:A,0),1))+IF(Duombaze!BL423="",0,INDEX(DU!I:I,MATCH(Duombaze!BL423,DU!A:A,0),1))</f>
        <v>0</v>
      </c>
      <c r="BN423" s="936">
        <f>IF(Duombaze!BJ423="",0,INDEX(DU!K:K,MATCH(Duombaze!BJ423,DU!A:A,0),1))+IF(Duombaze!BK423="",0,INDEX(DU!K:K,MATCH(Duombaze!BK423,DU!A:A,0),1))+IF(Duombaze!BL423="",0,INDEX(DU!K:K,MATCH(Duombaze!BL423,DU!A:A,0),1))</f>
        <v>0</v>
      </c>
      <c r="BO423" s="935"/>
      <c r="BP423" s="935"/>
      <c r="BQ423" s="935"/>
      <c r="BR423" s="935" t="str">
        <f t="shared" si="197"/>
        <v/>
      </c>
      <c r="BS423" s="935"/>
      <c r="BT423" s="935"/>
      <c r="BU423" s="935"/>
      <c r="BV423" s="935"/>
      <c r="BW423" s="935">
        <f>IF(Duombaze!BT423="",0,INDEX(DU!I:I,MATCH(Duombaze!BT423,DU!A:A,0),1))+IF(Duombaze!BU423="",0,INDEX(DU!I:I,MATCH(Duombaze!BU423,DU!A:A,0),1))+IF(Duombaze!BV423="",0,INDEX(DU!I:I,MATCH(Duombaze!BV423,DU!A:A,0),1))</f>
        <v>0</v>
      </c>
      <c r="BX423" s="935">
        <f>IF(Duombaze!BT423="",0,INDEX(DU!K:K,MATCH(Duombaze!BT423,DU!A:A,0),1))+IF(Duombaze!BU423="",0,INDEX(DU!K:K,MATCH(Duombaze!BU423,DU!A:A,0),1))+IF(Duombaze!BV423="",0,INDEX(DU!K:K,MATCH(Duombaze!BV423,DU!A:A,0),1))</f>
        <v>0</v>
      </c>
      <c r="BY423" s="935"/>
      <c r="BZ423" s="935"/>
      <c r="CA423" s="935"/>
      <c r="CB423" s="935" t="str">
        <f t="shared" si="189"/>
        <v/>
      </c>
      <c r="CC423" s="935"/>
      <c r="CD423" s="935">
        <f>IF(Duombaze!CC423="",0,INDEX(DU!I:I,MATCH(Duombaze!CC423,DU!A:A,0),1))</f>
        <v>0</v>
      </c>
      <c r="CE423" s="936">
        <f>IF(Duombaze!CC423="",0,INDEX(DU!K:K,MATCH(Duombaze!CC423,DU!A:A,0),1))</f>
        <v>0</v>
      </c>
      <c r="CF423" s="935"/>
      <c r="CG423" s="935"/>
      <c r="CH423" s="935"/>
      <c r="CI423" s="936" t="str">
        <f t="shared" si="208"/>
        <v/>
      </c>
      <c r="CJ423" s="935"/>
      <c r="CK423" s="935">
        <f>IF(Duombaze!CJ423="",0,INDEX(DU!I:I,MATCH(Duombaze!CJ423,DU!A:A,0),1))</f>
        <v>0</v>
      </c>
      <c r="CL423" s="936">
        <f>IF(Duombaze!CJ423="",0,INDEX(DU!K:K,MATCH(Duombaze!CJ423,DU!A:A,0),1))</f>
        <v>0</v>
      </c>
      <c r="CM423" s="935"/>
      <c r="CN423" s="935"/>
      <c r="CO423" s="935"/>
      <c r="CP423" s="936" t="str">
        <f t="shared" si="204"/>
        <v/>
      </c>
      <c r="CQ423" s="935"/>
      <c r="CR423" s="935"/>
      <c r="CS423" s="935"/>
      <c r="CT423" s="935">
        <f>IF(Duombaze!CR423="",0,INDEX(DU!I:I,MATCH(Duombaze!CR423,DU!A:A,0),1))+IF(Duombaze!CS423="",0,INDEX(DU!I:I,MATCH(Duombaze!CS423,DU!A:A,0),1))</f>
        <v>0</v>
      </c>
      <c r="CU423" s="935">
        <f>IF(Duombaze!CR423="",0,INDEX(DU!K:K,MATCH(Duombaze!CR423,DU!A:A,0),1))+IF(Duombaze!CS423="",0,INDEX(DU!K:K,MATCH(Duombaze!CS423,DU!A:A,0),1))</f>
        <v>0</v>
      </c>
      <c r="CV423" s="935"/>
      <c r="CW423" s="935"/>
      <c r="CX423" s="935"/>
      <c r="CY423" s="936" t="str">
        <f t="shared" si="193"/>
        <v/>
      </c>
      <c r="CZ423" s="935"/>
      <c r="DA423" s="935"/>
      <c r="DB423" s="935"/>
      <c r="DC423" s="935">
        <f>IF(Duombaze!DA423="",0,INDEX(DU!I:I,MATCH(Duombaze!DA423,DU!A:A,0),1))+IF(Duombaze!DB423="",0,INDEX(DU!I:I,MATCH(Duombaze!DB423,DU!A:A,0),1))</f>
        <v>0</v>
      </c>
      <c r="DD423" s="935">
        <f>IF(Duombaze!DA423="",0,INDEX(DU!K:K,MATCH(Duombaze!DA423,DU!A:A,0),1))+IF(Duombaze!DB423="",0,INDEX(DU!K:K,MATCH(Duombaze!DB423,DU!A:A,0),1))</f>
        <v>0</v>
      </c>
      <c r="DE423" s="935"/>
      <c r="DF423" s="935"/>
      <c r="DG423" s="935"/>
      <c r="DH423" s="935" t="str">
        <f t="shared" si="207"/>
        <v/>
      </c>
      <c r="DI423" s="935"/>
      <c r="DJ423" s="935"/>
      <c r="DK423" s="937"/>
      <c r="DL423" s="937">
        <f>IF(Duombaze!DJ423="",0,INDEX(DU!I:I,MATCH(Duombaze!DJ423,DU!A:A,0),1))+IF(Duombaze!DK423="",0,INDEX(DU!I:I,MATCH(Duombaze!DK423,DU!A:A,0),1))</f>
        <v>0</v>
      </c>
      <c r="DM423" s="935">
        <f>IF(Duombaze!DJ423="",0,INDEX(DU!K:K,MATCH(Duombaze!DJ423,DU!A:A,0),1))+IF(Duombaze!DK423="",0,INDEX(DU!K:K,MATCH(Duombaze!DK423,DU!A:A,0),1))</f>
        <v>0</v>
      </c>
      <c r="DN423" s="937"/>
      <c r="DO423" s="937"/>
      <c r="DP423" s="937"/>
      <c r="DQ423" s="936" t="str">
        <f t="shared" si="206"/>
        <v/>
      </c>
      <c r="DR423" s="940"/>
      <c r="DS423" s="940"/>
      <c r="DT423" s="940"/>
      <c r="DU423" s="940"/>
      <c r="DV423" s="940"/>
      <c r="DW423" s="940">
        <f>IF(Duombaze!DS423="",0,INDEX(DU!I:I,MATCH(Duombaze!DS423,DU!A:A,0),1))+IF(Duombaze!DT423="",0,INDEX(DU!I:I,MATCH(Duombaze!DT423,DU!A:A,0),1))+IF(Duombaze!DU423="",0,INDEX(DU!I:I,MATCH(Duombaze!DU423,DU!A:A,0),1))+IF(Duombaze!DV423="",0,INDEX(DU!I:I,MATCH(Duombaze!DV423,DU!A:A,0),1))</f>
        <v>0</v>
      </c>
      <c r="DX423" s="936">
        <f>IF(Duombaze!DS423="",0,INDEX(DU!K:K,MATCH(Duombaze!DS423,DU!A:A,0),1))+IF(Duombaze!DT423="",0,INDEX(DU!K:K,MATCH(Duombaze!DT423,DU!A:A,0),1))+IF(Duombaze!DU423="",0,INDEX(DU!K:K,MATCH(Duombaze!DU423,DU!A:A,0),1))+IF(Duombaze!DV423="",0,INDEX(DU!K:KH,MATCH(Duombaze!DV423,DU!A:A,0),1))</f>
        <v>0</v>
      </c>
      <c r="DY423" s="940"/>
      <c r="DZ423" s="940"/>
      <c r="EA423" s="935"/>
      <c r="EB423" s="935" t="str">
        <f t="shared" si="194"/>
        <v/>
      </c>
      <c r="EC423" s="935"/>
      <c r="ED423" s="935">
        <f>IF(Duombaze!EC423="",0,INDEX(DU!I:I,MATCH(Duombaze!EC423,DU!A:A,0),1))</f>
        <v>0</v>
      </c>
      <c r="EE423" s="936">
        <f>IF(Duombaze!EC423="",0,INDEX(DU!K:K,MATCH(Duombaze!EC423,DU!A:A,0),1))</f>
        <v>0</v>
      </c>
      <c r="EF423" s="935"/>
      <c r="EG423" s="935"/>
      <c r="EH423" s="935"/>
      <c r="EI423" s="936" t="str">
        <f t="shared" si="188"/>
        <v/>
      </c>
      <c r="EJ423" s="935"/>
      <c r="EK423" s="935"/>
      <c r="EL423" s="935"/>
      <c r="EM423" s="935"/>
      <c r="EN423" s="935">
        <f>IF(Duombaze!EK423="",0,INDEX(DU!I:I,MATCH(Duombaze!EK423,DU!A:A,0),1))+IF(Duombaze!EL423="",0,INDEX(DU!I:I,MATCH(Duombaze!EL423,DU!A:A,0),1))+IF(Duombaze!EM423="",0,INDEX(DU!I:I,MATCH(Duombaze!EM423,DU!A:A,0),1))</f>
        <v>0</v>
      </c>
      <c r="EO423" s="935">
        <f>IF(Duombaze!EK423="",0,INDEX(DU!K:K,MATCH(Duombaze!EK423,DU!A:A,0),1))+IF(Duombaze!EL423="",0,INDEX(DU!K:K,MATCH(Duombaze!EL423,DU!A:A,0),1))+IF(Duombaze!EM423="",0,INDEX(DU!K:K,MATCH(Duombaze!EM423,DU!A:A,0),1))</f>
        <v>0</v>
      </c>
      <c r="EP423" s="935"/>
      <c r="EQ423" s="935"/>
      <c r="ER423" s="935"/>
      <c r="ES423" s="936" t="str">
        <f t="shared" si="195"/>
        <v/>
      </c>
      <c r="ET423" s="935"/>
      <c r="EU423" s="935"/>
      <c r="EV423" s="935"/>
      <c r="EW423" s="940"/>
      <c r="EX423" s="935" t="str">
        <f t="shared" si="198"/>
        <v/>
      </c>
      <c r="EY423" s="935"/>
      <c r="EZ423" s="935"/>
      <c r="FA423" s="935"/>
      <c r="FB423" s="935">
        <f>IF(Duombaze!EZ423="",0,INDEX(DU!I:I,MATCH(Duombaze!EZ423,DU!A:A,0),1))+IF(Duombaze!FA423="",0,INDEX(DU!I:I,MATCH(Duombaze!FA423,DU!A:A,0),1))</f>
        <v>0</v>
      </c>
      <c r="FC423" s="935">
        <f>IF(Duombaze!EZ423="",0,INDEX(DU!K:K,MATCH(Duombaze!EZ423,DU!A:A,0),1))+IF(Duombaze!FA423="",0,INDEX(DU!K:K,MATCH(Duombaze!FA423,DU!A:A,0),1))</f>
        <v>0</v>
      </c>
      <c r="FD423" s="935"/>
      <c r="FE423" s="935"/>
      <c r="FF423" s="935"/>
      <c r="FG423" s="935"/>
      <c r="FH423" s="935"/>
      <c r="FI423" s="935"/>
      <c r="FJ423" s="935"/>
      <c r="FK423" s="940"/>
      <c r="FL423" s="943"/>
      <c r="FM423" s="936"/>
      <c r="FN423" s="936"/>
      <c r="FO423" s="936"/>
      <c r="FP423" s="936"/>
      <c r="FQ423" s="936">
        <f>IF(Duombaze!FM423="",0,INDEX(DU!I:I,MATCH(Duombaze!FM423,DU!A:A,0),1))+IF(Duombaze!FN423="",0,INDEX(DU!I:I,MATCH(Duombaze!FN423,DU!A:A,0),1))+IF(Duombaze!FO423="",0,INDEX(DU!I:I,MATCH(Duombaze!FO423,DU!A:A,0),1))+IF(Duombaze!FP423="",0,INDEX(DU!I:I,MATCH(Duombaze!FP423,DU!A:A,0),1))</f>
        <v>0</v>
      </c>
      <c r="FR423" s="936">
        <f>IF(Duombaze!FM423="",0,INDEX(DU!K:K,MATCH(Duombaze!FM423,DU!A:A,0),1))+IF(Duombaze!FN423="",0,INDEX(DU!K:K,MATCH(Duombaze!FN423,DU!A:A,0),1))+IF(Duombaze!FO423="",0,INDEX(DU!K:K,MATCH(Duombaze!FO423,DU!A:A,0),1))+IF(Duombaze!FP423="",0,INDEX(DU!K:K,MATCH(Duombaze!FP423,DU!A:A,0),1))</f>
        <v>0</v>
      </c>
      <c r="FZ423" s="935" t="s">
        <v>56</v>
      </c>
      <c r="GA423" s="936" t="e">
        <f>IF(FZ423&lt;&gt;"",#REF!&amp;" "&amp;#REF!&amp;" "&amp;FZ423,"")</f>
        <v>#REF!</v>
      </c>
    </row>
    <row r="424" spans="1:184" s="942" customFormat="1" ht="11.45" customHeight="1" x14ac:dyDescent="0.25">
      <c r="A424" s="933">
        <v>9</v>
      </c>
      <c r="B424" s="933" t="s">
        <v>794</v>
      </c>
      <c r="C424" s="934" t="s">
        <v>34</v>
      </c>
      <c r="D424" s="935"/>
      <c r="E424" s="936" t="str">
        <f t="shared" si="190"/>
        <v/>
      </c>
      <c r="F424" s="935"/>
      <c r="G424" s="935"/>
      <c r="H424" s="935"/>
      <c r="I424" s="935"/>
      <c r="J424" s="935"/>
      <c r="K424" s="935"/>
      <c r="L424" s="935"/>
      <c r="M424" s="935"/>
      <c r="N424" s="935"/>
      <c r="O424" s="935"/>
      <c r="P424" s="935">
        <f>IF(Duombaze!G424="",0,INDEX(DU!I:I,MATCH(Duombaze!G424,DU!A:A,0),1))+IF(Duombaze!H424="",0,INDEX(DU!I:I,MATCH(Duombaze!H424,DU!A:A,0),1))+IF(Duombaze!I424="",0,INDEX(DU!I:I,MATCH(Duombaze!I424,DU!A:A,0),1))+IF(Duombaze!J424="",0,INDEX(DU!I:I,MATCH(Duombaze!J424,DU!A:A,0),1))+IF(Duombaze!K424="",0,INDEX(DU!I:I,MATCH(Duombaze!K424,DU!A:A,0),1))+IF(Duombaze!L424="",0,INDEX(DU!I:I,MATCH(Duombaze!L424,DU!A:A,0),1))+IF(Duombaze!M424="",0,INDEX(DU!I:I,MATCH(Duombaze!M424,DU!A:A,0),1))+IF(Duombaze!N424="",0,INDEX(DU!I:I,MATCH(Duombaze!N424,DU!A:A,0),1))+IF(Duombaze!O424="",0,INDEX(DU!I:I,MATCH(Duombaze!O424,DU!A:A,0),1))</f>
        <v>0</v>
      </c>
      <c r="Q424" s="936">
        <f>IF(Duombaze!G424="",0,INDEX(DU!K:K,MATCH(Duombaze!G424,DU!A:A,0),1))+IF(Duombaze!H424="",0,INDEX(DU!K:K,MATCH(Duombaze!H424,DU!A:A,0),1))+IF(Duombaze!I424="",0,INDEX(DU!K:K,MATCH(Duombaze!I424,DU!A:A,0),1))+IF(Duombaze!J424="",0,INDEX(DU!K:K,MATCH(Duombaze!J424,DU!A:A,0),1))+IF(Duombaze!K424="",0,INDEX(DU!K:K,MATCH(Duombaze!K424,DU!A:A,0),1))+IF(Duombaze!L424="",0,INDEX(DU!K:K,MATCH(Duombaze!L424,DU!A:A,0),1))+IF(Duombaze!M424="",0,INDEX(DU!K:K,MATCH(Duombaze!M424,DU!A:A,0),1))+IF(Duombaze!N424="",0,INDEX(DU!K:K,MATCH(Duombaze!N424,DU!A:A,0),1))+IF(Duombaze!O424="",0,INDEX(DU!K:K,MATCH(Duombaze!O424,DU!A:A,0),1))</f>
        <v>0</v>
      </c>
      <c r="R424" s="935"/>
      <c r="S424" s="937"/>
      <c r="T424" s="938"/>
      <c r="U424" s="936">
        <f>IF(Duombaze!T424="",0,INDEX(DU!I:I,MATCH(Duombaze!T424,DU!A:A,0),1))</f>
        <v>0</v>
      </c>
      <c r="V424" s="936">
        <f>IF(Duombaze!T424="",0,INDEX(DU!K:K,MATCH(Duombaze!T424,DU!A:A,0),1))</f>
        <v>0</v>
      </c>
      <c r="W424" s="935"/>
      <c r="X424" s="935"/>
      <c r="Y424" s="939"/>
      <c r="Z424" s="940"/>
      <c r="AA424" s="936" t="str">
        <f t="shared" si="196"/>
        <v/>
      </c>
      <c r="AB424" s="935"/>
      <c r="AC424" s="935">
        <f>IF(Duombaze!AB424="",0,INDEX(DU!I:I,MATCH(Duombaze!AB424,DU!A:A,0),1))</f>
        <v>0</v>
      </c>
      <c r="AD424" s="935">
        <f>IF(Duombaze!AB424="",0,INDEX(DU!K:K,MATCH(Duombaze!AB424,DU!A:A,0),1))</f>
        <v>0</v>
      </c>
      <c r="AE424" s="935"/>
      <c r="AF424" s="935"/>
      <c r="AG424" s="935"/>
      <c r="AH424" s="936" t="str">
        <f t="shared" si="201"/>
        <v/>
      </c>
      <c r="AI424" s="935"/>
      <c r="AJ424" s="935"/>
      <c r="AK424" s="935"/>
      <c r="AL424" s="935"/>
      <c r="AM424" s="935">
        <f>IF(Duombaze!AJ424="",0,INDEX(DU!I:I,MATCH(Duombaze!AJ424,DU!A:A,0),1))+IF(Duombaze!AK424="",0,INDEX(DU!I:I,MATCH(Duombaze!AK424,DU!A:A,0),1))+IF(Duombaze!AL424="",0,INDEX(DU!I:I,MATCH(Duombaze!AL424,DU!A:A,0),1))</f>
        <v>0</v>
      </c>
      <c r="AN424" s="935">
        <f>IF(Duombaze!AJ424="",0,INDEX(DU!K:K,MATCH(Duombaze!AJ424,DU!A:A,0),1))+IF(Duombaze!AK424="",0,INDEX(DU!K:K,MATCH(Duombaze!AK424,DU!A:A,0),1))+IF(Duombaze!AL424="",0,INDEX(DU!K:K,MATCH(Duombaze!AL424,DU!A:A,0),1))</f>
        <v>0</v>
      </c>
      <c r="AO424" s="935"/>
      <c r="AP424" s="935"/>
      <c r="AQ424" s="935"/>
      <c r="AR424" s="936" t="str">
        <f t="shared" si="203"/>
        <v/>
      </c>
      <c r="AS424" s="935"/>
      <c r="AT424" s="935"/>
      <c r="AU424" s="935"/>
      <c r="AV424" s="935"/>
      <c r="AW424" s="935"/>
      <c r="AX424" s="935"/>
      <c r="AY424" s="935"/>
      <c r="AZ424" s="935"/>
      <c r="BA424" s="935"/>
      <c r="BB424" s="935"/>
      <c r="BC424" s="935">
        <f>IF(Duombaze!AT424="",0,INDEX(DU!I:I,MATCH(Duombaze!AT424,DU!A:A,0),1))+IF(Duombaze!AU424="",0,INDEX(DU!I:I,MATCH(Duombaze!AU424,DU!A:A,0),1))+IF(Duombaze!AV424="",0,INDEX(DU!I:I,MATCH(Duombaze!AV424,DU!A:A,0),1))+IF(Duombaze!AW424="",0,INDEX(DU!I:I,MATCH(Duombaze!AW424,DU!A:A,0),1))+IF(Duombaze!AX424="",0,INDEX(DU!I:I,MATCH(Duombaze!AX424,DU!A:A,0),1))+IF(Duombaze!AY424="",0,INDEX(DU!I:I,MATCH(Duombaze!AY424,DU!A:A,0),1))+IF(Duombaze!AZ424="",0,INDEX(DU!I:I,MATCH(Duombaze!AZ424,DU!A:A,0),1))+IF(Duombaze!BA424="",0,INDEX(DU!I:I,MATCH(Duombaze!BA424,DU!A:A,0),1))+IF(Duombaze!BB424="",0,INDEX(DU!I:I,MATCH(Duombaze!BB424,DU!A:A,0),1))</f>
        <v>0</v>
      </c>
      <c r="BD424" s="936">
        <f>IF(Duombaze!AT424="",0,INDEX(DU!K:K,MATCH(Duombaze!AT424,DU!A:A,0),1))+IF(Duombaze!AU424="",0,INDEX(DU!K:K,MATCH(Duombaze!AU424,DU!A:A,0),1))+IF(Duombaze!AV424="",0,INDEX(DU!K:K,MATCH(Duombaze!AV424,DU!A:A,0),1))+IF(Duombaze!AW424="",0,INDEX(DU!K:K,MATCH(Duombaze!AW424,DU!A:A,0),1))+IF(Duombaze!AX424="",0,INDEX(DU!K:K,MATCH(Duombaze!AX424,DU!A:A,0),1))+IF(Duombaze!AY424="",0,INDEX(DU!K:K,MATCH(Duombaze!AY424,DU!A:A,0),1))+IF(Duombaze!AZ424="",0,INDEX(DU!K:K,MATCH(Duombaze!AZ424,DU!A:A,0),1))+IF(Duombaze!BA424="",0,INDEX(DU!K:K,MATCH(Duombaze!BA424,DU!A:A,0),1))+IF(Duombaze!BB424="",0,INDEX(DU!K:K,MATCH(Duombaze!BB424,DU!A:A,0),1))</f>
        <v>0</v>
      </c>
      <c r="BE424" s="935"/>
      <c r="BF424" s="935"/>
      <c r="BG424" s="940"/>
      <c r="BH424" s="936" t="str">
        <f t="shared" si="200"/>
        <v/>
      </c>
      <c r="BI424" s="935"/>
      <c r="BJ424" s="935"/>
      <c r="BK424" s="935"/>
      <c r="BL424" s="935"/>
      <c r="BM424" s="935">
        <f>IF(Duombaze!BJ424="",0,INDEX(DU!I:I,MATCH(Duombaze!BJ424,DU!A:A,0),1))+IF(Duombaze!BK424="",0,INDEX(DU!I:I,MATCH(Duombaze!BK424,DU!A:A,0),1))+IF(Duombaze!BL424="",0,INDEX(DU!I:I,MATCH(Duombaze!BL424,DU!A:A,0),1))</f>
        <v>0</v>
      </c>
      <c r="BN424" s="936">
        <f>IF(Duombaze!BJ424="",0,INDEX(DU!K:K,MATCH(Duombaze!BJ424,DU!A:A,0),1))+IF(Duombaze!BK424="",0,INDEX(DU!K:K,MATCH(Duombaze!BK424,DU!A:A,0),1))+IF(Duombaze!BL424="",0,INDEX(DU!K:K,MATCH(Duombaze!BL424,DU!A:A,0),1))</f>
        <v>0</v>
      </c>
      <c r="BO424" s="935"/>
      <c r="BP424" s="935"/>
      <c r="BQ424" s="935"/>
      <c r="BR424" s="935" t="str">
        <f t="shared" si="197"/>
        <v/>
      </c>
      <c r="BS424" s="935"/>
      <c r="BT424" s="935"/>
      <c r="BU424" s="935"/>
      <c r="BV424" s="935"/>
      <c r="BW424" s="935">
        <f>IF(Duombaze!BT424="",0,INDEX(DU!I:I,MATCH(Duombaze!BT424,DU!A:A,0),1))+IF(Duombaze!BU424="",0,INDEX(DU!I:I,MATCH(Duombaze!BU424,DU!A:A,0),1))+IF(Duombaze!BV424="",0,INDEX(DU!I:I,MATCH(Duombaze!BV424,DU!A:A,0),1))</f>
        <v>0</v>
      </c>
      <c r="BX424" s="935">
        <f>IF(Duombaze!BT424="",0,INDEX(DU!K:K,MATCH(Duombaze!BT424,DU!A:A,0),1))+IF(Duombaze!BU424="",0,INDEX(DU!K:K,MATCH(Duombaze!BU424,DU!A:A,0),1))+IF(Duombaze!BV424="",0,INDEX(DU!K:K,MATCH(Duombaze!BV424,DU!A:A,0),1))</f>
        <v>0</v>
      </c>
      <c r="BY424" s="935"/>
      <c r="BZ424" s="935"/>
      <c r="CA424" s="935"/>
      <c r="CB424" s="935" t="str">
        <f t="shared" ref="CB424:CB487" si="209">IF(CA424&lt;&gt;"",A424&amp;" "&amp;C424&amp;" "&amp;CA424,"")</f>
        <v/>
      </c>
      <c r="CC424" s="935"/>
      <c r="CD424" s="935">
        <f>IF(Duombaze!CC424="",0,INDEX(DU!I:I,MATCH(Duombaze!CC424,DU!A:A,0),1))</f>
        <v>0</v>
      </c>
      <c r="CE424" s="936">
        <f>IF(Duombaze!CC424="",0,INDEX(DU!K:K,MATCH(Duombaze!CC424,DU!A:A,0),1))</f>
        <v>0</v>
      </c>
      <c r="CF424" s="935"/>
      <c r="CG424" s="935"/>
      <c r="CH424" s="935"/>
      <c r="CI424" s="936" t="str">
        <f t="shared" si="208"/>
        <v/>
      </c>
      <c r="CJ424" s="935"/>
      <c r="CK424" s="935">
        <f>IF(Duombaze!CJ424="",0,INDEX(DU!I:I,MATCH(Duombaze!CJ424,DU!A:A,0),1))</f>
        <v>0</v>
      </c>
      <c r="CL424" s="936">
        <f>IF(Duombaze!CJ424="",0,INDEX(DU!K:K,MATCH(Duombaze!CJ424,DU!A:A,0),1))</f>
        <v>0</v>
      </c>
      <c r="CM424" s="935"/>
      <c r="CN424" s="935"/>
      <c r="CO424" s="935"/>
      <c r="CP424" s="936" t="str">
        <f t="shared" si="204"/>
        <v/>
      </c>
      <c r="CQ424" s="935"/>
      <c r="CR424" s="935"/>
      <c r="CS424" s="935"/>
      <c r="CT424" s="935">
        <f>IF(Duombaze!CR424="",0,INDEX(DU!I:I,MATCH(Duombaze!CR424,DU!A:A,0),1))+IF(Duombaze!CS424="",0,INDEX(DU!I:I,MATCH(Duombaze!CS424,DU!A:A,0),1))</f>
        <v>0</v>
      </c>
      <c r="CU424" s="935">
        <f>IF(Duombaze!CR424="",0,INDEX(DU!K:K,MATCH(Duombaze!CR424,DU!A:A,0),1))+IF(Duombaze!CS424="",0,INDEX(DU!K:K,MATCH(Duombaze!CS424,DU!A:A,0),1))</f>
        <v>0</v>
      </c>
      <c r="CV424" s="935"/>
      <c r="CW424" s="935"/>
      <c r="CX424" s="935"/>
      <c r="CY424" s="936" t="str">
        <f t="shared" si="193"/>
        <v/>
      </c>
      <c r="CZ424" s="935"/>
      <c r="DA424" s="935"/>
      <c r="DB424" s="935"/>
      <c r="DC424" s="935">
        <f>IF(Duombaze!DA424="",0,INDEX(DU!I:I,MATCH(Duombaze!DA424,DU!A:A,0),1))+IF(Duombaze!DB424="",0,INDEX(DU!I:I,MATCH(Duombaze!DB424,DU!A:A,0),1))</f>
        <v>0</v>
      </c>
      <c r="DD424" s="935">
        <f>IF(Duombaze!DA424="",0,INDEX(DU!K:K,MATCH(Duombaze!DA424,DU!A:A,0),1))+IF(Duombaze!DB424="",0,INDEX(DU!K:K,MATCH(Duombaze!DB424,DU!A:A,0),1))</f>
        <v>0</v>
      </c>
      <c r="DE424" s="935"/>
      <c r="DF424" s="935"/>
      <c r="DG424" s="935"/>
      <c r="DH424" s="935" t="str">
        <f t="shared" si="207"/>
        <v/>
      </c>
      <c r="DI424" s="935"/>
      <c r="DJ424" s="935"/>
      <c r="DK424" s="937"/>
      <c r="DL424" s="937">
        <f>IF(Duombaze!DJ424="",0,INDEX(DU!I:I,MATCH(Duombaze!DJ424,DU!A:A,0),1))+IF(Duombaze!DK424="",0,INDEX(DU!I:I,MATCH(Duombaze!DK424,DU!A:A,0),1))</f>
        <v>0</v>
      </c>
      <c r="DM424" s="935">
        <f>IF(Duombaze!DJ424="",0,INDEX(DU!K:K,MATCH(Duombaze!DJ424,DU!A:A,0),1))+IF(Duombaze!DK424="",0,INDEX(DU!K:K,MATCH(Duombaze!DK424,DU!A:A,0),1))</f>
        <v>0</v>
      </c>
      <c r="DN424" s="937"/>
      <c r="DO424" s="937"/>
      <c r="DP424" s="937"/>
      <c r="DQ424" s="936" t="str">
        <f t="shared" si="206"/>
        <v/>
      </c>
      <c r="DR424" s="940"/>
      <c r="DS424" s="940"/>
      <c r="DT424" s="940"/>
      <c r="DU424" s="940"/>
      <c r="DV424" s="940"/>
      <c r="DW424" s="940">
        <f>IF(Duombaze!DS424="",0,INDEX(DU!I:I,MATCH(Duombaze!DS424,DU!A:A,0),1))+IF(Duombaze!DT424="",0,INDEX(DU!I:I,MATCH(Duombaze!DT424,DU!A:A,0),1))+IF(Duombaze!DU424="",0,INDEX(DU!I:I,MATCH(Duombaze!DU424,DU!A:A,0),1))+IF(Duombaze!DV424="",0,INDEX(DU!I:I,MATCH(Duombaze!DV424,DU!A:A,0),1))</f>
        <v>0</v>
      </c>
      <c r="DX424" s="936">
        <f>IF(Duombaze!DS424="",0,INDEX(DU!K:K,MATCH(Duombaze!DS424,DU!A:A,0),1))+IF(Duombaze!DT424="",0,INDEX(DU!K:K,MATCH(Duombaze!DT424,DU!A:A,0),1))+IF(Duombaze!DU424="",0,INDEX(DU!K:K,MATCH(Duombaze!DU424,DU!A:A,0),1))+IF(Duombaze!DV424="",0,INDEX(DU!K:KH,MATCH(Duombaze!DV424,DU!A:A,0),1))</f>
        <v>0</v>
      </c>
      <c r="DY424" s="940"/>
      <c r="DZ424" s="940"/>
      <c r="EA424" s="935"/>
      <c r="EB424" s="935" t="str">
        <f t="shared" si="194"/>
        <v/>
      </c>
      <c r="EC424" s="935"/>
      <c r="ED424" s="935">
        <f>IF(Duombaze!EC424="",0,INDEX(DU!I:I,MATCH(Duombaze!EC424,DU!A:A,0),1))</f>
        <v>0</v>
      </c>
      <c r="EE424" s="936">
        <f>IF(Duombaze!EC424="",0,INDEX(DU!K:K,MATCH(Duombaze!EC424,DU!A:A,0),1))</f>
        <v>0</v>
      </c>
      <c r="EF424" s="935"/>
      <c r="EG424" s="935"/>
      <c r="EH424" s="935"/>
      <c r="EI424" s="936" t="str">
        <f t="shared" ref="EI424:EI487" si="210">IF(EH424&lt;&gt;"",A424&amp;" "&amp;C424&amp;" "&amp;EH424,"")</f>
        <v/>
      </c>
      <c r="EJ424" s="935"/>
      <c r="EK424" s="935"/>
      <c r="EL424" s="935"/>
      <c r="EM424" s="935"/>
      <c r="EN424" s="935">
        <f>IF(Duombaze!EK424="",0,INDEX(DU!I:I,MATCH(Duombaze!EK424,DU!A:A,0),1))+IF(Duombaze!EL424="",0,INDEX(DU!I:I,MATCH(Duombaze!EL424,DU!A:A,0),1))+IF(Duombaze!EM424="",0,INDEX(DU!I:I,MATCH(Duombaze!EM424,DU!A:A,0),1))</f>
        <v>0</v>
      </c>
      <c r="EO424" s="935">
        <f>IF(Duombaze!EK424="",0,INDEX(DU!K:K,MATCH(Duombaze!EK424,DU!A:A,0),1))+IF(Duombaze!EL424="",0,INDEX(DU!K:K,MATCH(Duombaze!EL424,DU!A:A,0),1))+IF(Duombaze!EM424="",0,INDEX(DU!K:K,MATCH(Duombaze!EM424,DU!A:A,0),1))</f>
        <v>0</v>
      </c>
      <c r="EP424" s="935"/>
      <c r="EQ424" s="935"/>
      <c r="ER424" s="940"/>
      <c r="ES424" s="936" t="str">
        <f t="shared" si="195"/>
        <v/>
      </c>
      <c r="ET424" s="935"/>
      <c r="EU424" s="935"/>
      <c r="EV424" s="935"/>
      <c r="EW424" s="940"/>
      <c r="EX424" s="935" t="str">
        <f t="shared" si="198"/>
        <v/>
      </c>
      <c r="EY424" s="935"/>
      <c r="EZ424" s="935"/>
      <c r="FA424" s="935"/>
      <c r="FB424" s="935">
        <f>IF(Duombaze!EZ424="",0,INDEX(DU!I:I,MATCH(Duombaze!EZ424,DU!A:A,0),1))+IF(Duombaze!FA424="",0,INDEX(DU!I:I,MATCH(Duombaze!FA424,DU!A:A,0),1))</f>
        <v>0</v>
      </c>
      <c r="FC424" s="935">
        <f>IF(Duombaze!EZ424="",0,INDEX(DU!K:K,MATCH(Duombaze!EZ424,DU!A:A,0),1))+IF(Duombaze!FA424="",0,INDEX(DU!K:K,MATCH(Duombaze!FA424,DU!A:A,0),1))</f>
        <v>0</v>
      </c>
      <c r="FD424" s="935"/>
      <c r="FE424" s="935"/>
      <c r="FF424" s="935"/>
      <c r="FG424" s="935"/>
      <c r="FH424" s="935"/>
      <c r="FI424" s="935"/>
      <c r="FJ424" s="935"/>
      <c r="FK424" s="940"/>
      <c r="FL424" s="943"/>
      <c r="FM424" s="936"/>
      <c r="FN424" s="936"/>
      <c r="FO424" s="936"/>
      <c r="FP424" s="936"/>
      <c r="FQ424" s="936">
        <f>IF(Duombaze!FM424="",0,INDEX(DU!I:I,MATCH(Duombaze!FM424,DU!A:A,0),1))+IF(Duombaze!FN424="",0,INDEX(DU!I:I,MATCH(Duombaze!FN424,DU!A:A,0),1))+IF(Duombaze!FO424="",0,INDEX(DU!I:I,MATCH(Duombaze!FO424,DU!A:A,0),1))+IF(Duombaze!FP424="",0,INDEX(DU!I:I,MATCH(Duombaze!FP424,DU!A:A,0),1))</f>
        <v>0</v>
      </c>
      <c r="FR424" s="936">
        <f>IF(Duombaze!FM424="",0,INDEX(DU!K:K,MATCH(Duombaze!FM424,DU!A:A,0),1))+IF(Duombaze!FN424="",0,INDEX(DU!K:K,MATCH(Duombaze!FN424,DU!A:A,0),1))+IF(Duombaze!FO424="",0,INDEX(DU!K:K,MATCH(Duombaze!FO424,DU!A:A,0),1))+IF(Duombaze!FP424="",0,INDEX(DU!K:K,MATCH(Duombaze!FP424,DU!A:A,0),1))</f>
        <v>0</v>
      </c>
      <c r="FZ424" s="935" t="s">
        <v>154</v>
      </c>
      <c r="GA424" s="936" t="e">
        <f>IF(FZ424&lt;&gt;"",#REF!&amp;" "&amp;#REF!&amp;" "&amp;FZ424,"")</f>
        <v>#REF!</v>
      </c>
    </row>
    <row r="425" spans="1:184" s="942" customFormat="1" ht="11.45" customHeight="1" x14ac:dyDescent="0.25">
      <c r="A425" s="933" t="s">
        <v>648</v>
      </c>
      <c r="B425" s="933" t="s">
        <v>794</v>
      </c>
      <c r="C425" s="934" t="s">
        <v>34</v>
      </c>
      <c r="D425" s="935"/>
      <c r="E425" s="936" t="str">
        <f t="shared" si="190"/>
        <v/>
      </c>
      <c r="F425" s="935"/>
      <c r="G425" s="935"/>
      <c r="H425" s="935"/>
      <c r="I425" s="935"/>
      <c r="J425" s="935"/>
      <c r="K425" s="935"/>
      <c r="L425" s="935"/>
      <c r="M425" s="935"/>
      <c r="N425" s="935"/>
      <c r="O425" s="935"/>
      <c r="P425" s="935">
        <f>IF(Duombaze!G425="",0,INDEX(DU!I:I,MATCH(Duombaze!G425,DU!A:A,0),1))+IF(Duombaze!H425="",0,INDEX(DU!I:I,MATCH(Duombaze!H425,DU!A:A,0),1))+IF(Duombaze!I425="",0,INDEX(DU!I:I,MATCH(Duombaze!I425,DU!A:A,0),1))+IF(Duombaze!J425="",0,INDEX(DU!I:I,MATCH(Duombaze!J425,DU!A:A,0),1))+IF(Duombaze!K425="",0,INDEX(DU!I:I,MATCH(Duombaze!K425,DU!A:A,0),1))+IF(Duombaze!L425="",0,INDEX(DU!I:I,MATCH(Duombaze!L425,DU!A:A,0),1))+IF(Duombaze!M425="",0,INDEX(DU!I:I,MATCH(Duombaze!M425,DU!A:A,0),1))+IF(Duombaze!N425="",0,INDEX(DU!I:I,MATCH(Duombaze!N425,DU!A:A,0),1))+IF(Duombaze!O425="",0,INDEX(DU!I:I,MATCH(Duombaze!O425,DU!A:A,0),1))</f>
        <v>0</v>
      </c>
      <c r="Q425" s="936">
        <f>IF(Duombaze!G425="",0,INDEX(DU!K:K,MATCH(Duombaze!G425,DU!A:A,0),1))+IF(Duombaze!H425="",0,INDEX(DU!K:K,MATCH(Duombaze!H425,DU!A:A,0),1))+IF(Duombaze!I425="",0,INDEX(DU!K:K,MATCH(Duombaze!I425,DU!A:A,0),1))+IF(Duombaze!J425="",0,INDEX(DU!K:K,MATCH(Duombaze!J425,DU!A:A,0),1))+IF(Duombaze!K425="",0,INDEX(DU!K:K,MATCH(Duombaze!K425,DU!A:A,0),1))+IF(Duombaze!L425="",0,INDEX(DU!K:K,MATCH(Duombaze!L425,DU!A:A,0),1))+IF(Duombaze!M425="",0,INDEX(DU!K:K,MATCH(Duombaze!M425,DU!A:A,0),1))+IF(Duombaze!N425="",0,INDEX(DU!K:K,MATCH(Duombaze!N425,DU!A:A,0),1))+IF(Duombaze!O425="",0,INDEX(DU!K:K,MATCH(Duombaze!O425,DU!A:A,0),1))</f>
        <v>0</v>
      </c>
      <c r="R425" s="935"/>
      <c r="S425" s="937"/>
      <c r="T425" s="938"/>
      <c r="U425" s="936">
        <f>IF(Duombaze!T425="",0,INDEX(DU!I:I,MATCH(Duombaze!T425,DU!A:A,0),1))</f>
        <v>0</v>
      </c>
      <c r="V425" s="936">
        <f>IF(Duombaze!T425="",0,INDEX(DU!K:K,MATCH(Duombaze!T425,DU!A:A,0),1))</f>
        <v>0</v>
      </c>
      <c r="W425" s="935"/>
      <c r="X425" s="935"/>
      <c r="Y425" s="939"/>
      <c r="Z425" s="940"/>
      <c r="AA425" s="936" t="str">
        <f t="shared" si="196"/>
        <v/>
      </c>
      <c r="AB425" s="935"/>
      <c r="AC425" s="935">
        <f>IF(Duombaze!AB425="",0,INDEX(DU!I:I,MATCH(Duombaze!AB425,DU!A:A,0),1))</f>
        <v>0</v>
      </c>
      <c r="AD425" s="935">
        <f>IF(Duombaze!AB425="",0,INDEX(DU!K:K,MATCH(Duombaze!AB425,DU!A:A,0),1))</f>
        <v>0</v>
      </c>
      <c r="AE425" s="935"/>
      <c r="AF425" s="935"/>
      <c r="AG425" s="935"/>
      <c r="AH425" s="936" t="str">
        <f t="shared" si="201"/>
        <v/>
      </c>
      <c r="AI425" s="935"/>
      <c r="AJ425" s="935"/>
      <c r="AK425" s="935"/>
      <c r="AL425" s="935"/>
      <c r="AM425" s="935">
        <f>IF(Duombaze!AJ425="",0,INDEX(DU!I:I,MATCH(Duombaze!AJ425,DU!A:A,0),1))+IF(Duombaze!AK425="",0,INDEX(DU!I:I,MATCH(Duombaze!AK425,DU!A:A,0),1))+IF(Duombaze!AL425="",0,INDEX(DU!I:I,MATCH(Duombaze!AL425,DU!A:A,0),1))</f>
        <v>0</v>
      </c>
      <c r="AN425" s="935">
        <f>IF(Duombaze!AJ425="",0,INDEX(DU!K:K,MATCH(Duombaze!AJ425,DU!A:A,0),1))+IF(Duombaze!AK425="",0,INDEX(DU!K:K,MATCH(Duombaze!AK425,DU!A:A,0),1))+IF(Duombaze!AL425="",0,INDEX(DU!K:K,MATCH(Duombaze!AL425,DU!A:A,0),1))</f>
        <v>0</v>
      </c>
      <c r="AO425" s="935"/>
      <c r="AP425" s="935"/>
      <c r="AQ425" s="935"/>
      <c r="AR425" s="936" t="str">
        <f t="shared" si="203"/>
        <v/>
      </c>
      <c r="AS425" s="935"/>
      <c r="AT425" s="935"/>
      <c r="AU425" s="935"/>
      <c r="AV425" s="935"/>
      <c r="AW425" s="935"/>
      <c r="AX425" s="935"/>
      <c r="AY425" s="935"/>
      <c r="AZ425" s="935"/>
      <c r="BA425" s="935"/>
      <c r="BB425" s="935"/>
      <c r="BC425" s="935">
        <f>IF(Duombaze!AT425="",0,INDEX(DU!I:I,MATCH(Duombaze!AT425,DU!A:A,0),1))+IF(Duombaze!AU425="",0,INDEX(DU!I:I,MATCH(Duombaze!AU425,DU!A:A,0),1))+IF(Duombaze!AV425="",0,INDEX(DU!I:I,MATCH(Duombaze!AV425,DU!A:A,0),1))+IF(Duombaze!AW425="",0,INDEX(DU!I:I,MATCH(Duombaze!AW425,DU!A:A,0),1))+IF(Duombaze!AX425="",0,INDEX(DU!I:I,MATCH(Duombaze!AX425,DU!A:A,0),1))+IF(Duombaze!AY425="",0,INDEX(DU!I:I,MATCH(Duombaze!AY425,DU!A:A,0),1))+IF(Duombaze!AZ425="",0,INDEX(DU!I:I,MATCH(Duombaze!AZ425,DU!A:A,0),1))+IF(Duombaze!BA425="",0,INDEX(DU!I:I,MATCH(Duombaze!BA425,DU!A:A,0),1))+IF(Duombaze!BB425="",0,INDEX(DU!I:I,MATCH(Duombaze!BB425,DU!A:A,0),1))</f>
        <v>0</v>
      </c>
      <c r="BD425" s="936">
        <f>IF(Duombaze!AT425="",0,INDEX(DU!K:K,MATCH(Duombaze!AT425,DU!A:A,0),1))+IF(Duombaze!AU425="",0,INDEX(DU!K:K,MATCH(Duombaze!AU425,DU!A:A,0),1))+IF(Duombaze!AV425="",0,INDEX(DU!K:K,MATCH(Duombaze!AV425,DU!A:A,0),1))+IF(Duombaze!AW425="",0,INDEX(DU!K:K,MATCH(Duombaze!AW425,DU!A:A,0),1))+IF(Duombaze!AX425="",0,INDEX(DU!K:K,MATCH(Duombaze!AX425,DU!A:A,0),1))+IF(Duombaze!AY425="",0,INDEX(DU!K:K,MATCH(Duombaze!AY425,DU!A:A,0),1))+IF(Duombaze!AZ425="",0,INDEX(DU!K:K,MATCH(Duombaze!AZ425,DU!A:A,0),1))+IF(Duombaze!BA425="",0,INDEX(DU!K:K,MATCH(Duombaze!BA425,DU!A:A,0),1))+IF(Duombaze!BB425="",0,INDEX(DU!K:K,MATCH(Duombaze!BB425,DU!A:A,0),1))</f>
        <v>0</v>
      </c>
      <c r="BE425" s="935"/>
      <c r="BF425" s="935"/>
      <c r="BG425" s="940"/>
      <c r="BH425" s="936" t="str">
        <f t="shared" si="200"/>
        <v/>
      </c>
      <c r="BI425" s="935"/>
      <c r="BJ425" s="935"/>
      <c r="BK425" s="935"/>
      <c r="BL425" s="935"/>
      <c r="BM425" s="935">
        <f>IF(Duombaze!BJ425="",0,INDEX(DU!I:I,MATCH(Duombaze!BJ425,DU!A:A,0),1))+IF(Duombaze!BK425="",0,INDEX(DU!I:I,MATCH(Duombaze!BK425,DU!A:A,0),1))+IF(Duombaze!BL425="",0,INDEX(DU!I:I,MATCH(Duombaze!BL425,DU!A:A,0),1))</f>
        <v>0</v>
      </c>
      <c r="BN425" s="936">
        <f>IF(Duombaze!BJ425="",0,INDEX(DU!K:K,MATCH(Duombaze!BJ425,DU!A:A,0),1))+IF(Duombaze!BK425="",0,INDEX(DU!K:K,MATCH(Duombaze!BK425,DU!A:A,0),1))+IF(Duombaze!BL425="",0,INDEX(DU!K:K,MATCH(Duombaze!BL425,DU!A:A,0),1))</f>
        <v>0</v>
      </c>
      <c r="BO425" s="935"/>
      <c r="BP425" s="935"/>
      <c r="BQ425" s="935"/>
      <c r="BR425" s="935" t="str">
        <f t="shared" si="197"/>
        <v/>
      </c>
      <c r="BS425" s="935"/>
      <c r="BT425" s="935"/>
      <c r="BU425" s="935"/>
      <c r="BV425" s="935"/>
      <c r="BW425" s="935">
        <f>IF(Duombaze!BT425="",0,INDEX(DU!I:I,MATCH(Duombaze!BT425,DU!A:A,0),1))+IF(Duombaze!BU425="",0,INDEX(DU!I:I,MATCH(Duombaze!BU425,DU!A:A,0),1))+IF(Duombaze!BV425="",0,INDEX(DU!I:I,MATCH(Duombaze!BV425,DU!A:A,0),1))</f>
        <v>0</v>
      </c>
      <c r="BX425" s="935">
        <f>IF(Duombaze!BT425="",0,INDEX(DU!K:K,MATCH(Duombaze!BT425,DU!A:A,0),1))+IF(Duombaze!BU425="",0,INDEX(DU!K:K,MATCH(Duombaze!BU425,DU!A:A,0),1))+IF(Duombaze!BV425="",0,INDEX(DU!K:K,MATCH(Duombaze!BV425,DU!A:A,0),1))</f>
        <v>0</v>
      </c>
      <c r="BY425" s="935"/>
      <c r="BZ425" s="935"/>
      <c r="CA425" s="935"/>
      <c r="CB425" s="935" t="str">
        <f t="shared" si="209"/>
        <v/>
      </c>
      <c r="CC425" s="935"/>
      <c r="CD425" s="935">
        <f>IF(Duombaze!CC425="",0,INDEX(DU!I:I,MATCH(Duombaze!CC425,DU!A:A,0),1))</f>
        <v>0</v>
      </c>
      <c r="CE425" s="936">
        <f>IF(Duombaze!CC425="",0,INDEX(DU!K:K,MATCH(Duombaze!CC425,DU!A:A,0),1))</f>
        <v>0</v>
      </c>
      <c r="CF425" s="935"/>
      <c r="CG425" s="935"/>
      <c r="CH425" s="935"/>
      <c r="CI425" s="936" t="str">
        <f t="shared" si="208"/>
        <v/>
      </c>
      <c r="CJ425" s="935"/>
      <c r="CK425" s="935">
        <f>IF(Duombaze!CJ425="",0,INDEX(DU!I:I,MATCH(Duombaze!CJ425,DU!A:A,0),1))</f>
        <v>0</v>
      </c>
      <c r="CL425" s="936">
        <f>IF(Duombaze!CJ425="",0,INDEX(DU!K:K,MATCH(Duombaze!CJ425,DU!A:A,0),1))</f>
        <v>0</v>
      </c>
      <c r="CM425" s="935"/>
      <c r="CN425" s="935"/>
      <c r="CO425" s="935"/>
      <c r="CP425" s="936" t="str">
        <f t="shared" si="204"/>
        <v/>
      </c>
      <c r="CQ425" s="935"/>
      <c r="CR425" s="935"/>
      <c r="CS425" s="935"/>
      <c r="CT425" s="935">
        <f>IF(Duombaze!CR425="",0,INDEX(DU!I:I,MATCH(Duombaze!CR425,DU!A:A,0),1))+IF(Duombaze!CS425="",0,INDEX(DU!I:I,MATCH(Duombaze!CS425,DU!A:A,0),1))</f>
        <v>0</v>
      </c>
      <c r="CU425" s="935">
        <f>IF(Duombaze!CR425="",0,INDEX(DU!K:K,MATCH(Duombaze!CR425,DU!A:A,0),1))+IF(Duombaze!CS425="",0,INDEX(DU!K:K,MATCH(Duombaze!CS425,DU!A:A,0),1))</f>
        <v>0</v>
      </c>
      <c r="CV425" s="935"/>
      <c r="CW425" s="935"/>
      <c r="CX425" s="935"/>
      <c r="CY425" s="936" t="str">
        <f t="shared" si="193"/>
        <v/>
      </c>
      <c r="CZ425" s="935"/>
      <c r="DA425" s="935"/>
      <c r="DB425" s="935"/>
      <c r="DC425" s="935">
        <f>IF(Duombaze!DA425="",0,INDEX(DU!I:I,MATCH(Duombaze!DA425,DU!A:A,0),1))+IF(Duombaze!DB425="",0,INDEX(DU!I:I,MATCH(Duombaze!DB425,DU!A:A,0),1))</f>
        <v>0</v>
      </c>
      <c r="DD425" s="935">
        <f>IF(Duombaze!DA425="",0,INDEX(DU!K:K,MATCH(Duombaze!DA425,DU!A:A,0),1))+IF(Duombaze!DB425="",0,INDEX(DU!K:K,MATCH(Duombaze!DB425,DU!A:A,0),1))</f>
        <v>0</v>
      </c>
      <c r="DE425" s="935"/>
      <c r="DF425" s="935"/>
      <c r="DG425" s="935"/>
      <c r="DH425" s="935" t="str">
        <f t="shared" si="207"/>
        <v/>
      </c>
      <c r="DI425" s="935"/>
      <c r="DJ425" s="935"/>
      <c r="DK425" s="937"/>
      <c r="DL425" s="937">
        <f>IF(Duombaze!DJ425="",0,INDEX(DU!I:I,MATCH(Duombaze!DJ425,DU!A:A,0),1))+IF(Duombaze!DK425="",0,INDEX(DU!I:I,MATCH(Duombaze!DK425,DU!A:A,0),1))</f>
        <v>0</v>
      </c>
      <c r="DM425" s="935">
        <f>IF(Duombaze!DJ425="",0,INDEX(DU!K:K,MATCH(Duombaze!DJ425,DU!A:A,0),1))+IF(Duombaze!DK425="",0,INDEX(DU!K:K,MATCH(Duombaze!DK425,DU!A:A,0),1))</f>
        <v>0</v>
      </c>
      <c r="DN425" s="937"/>
      <c r="DO425" s="937"/>
      <c r="DP425" s="937"/>
      <c r="DQ425" s="936" t="str">
        <f t="shared" si="206"/>
        <v/>
      </c>
      <c r="DR425" s="940"/>
      <c r="DS425" s="940"/>
      <c r="DT425" s="940"/>
      <c r="DU425" s="940"/>
      <c r="DV425" s="940"/>
      <c r="DW425" s="940">
        <f>IF(Duombaze!DS425="",0,INDEX(DU!I:I,MATCH(Duombaze!DS425,DU!A:A,0),1))+IF(Duombaze!DT425="",0,INDEX(DU!I:I,MATCH(Duombaze!DT425,DU!A:A,0),1))+IF(Duombaze!DU425="",0,INDEX(DU!I:I,MATCH(Duombaze!DU425,DU!A:A,0),1))+IF(Duombaze!DV425="",0,INDEX(DU!I:I,MATCH(Duombaze!DV425,DU!A:A,0),1))</f>
        <v>0</v>
      </c>
      <c r="DX425" s="936">
        <f>IF(Duombaze!DS425="",0,INDEX(DU!K:K,MATCH(Duombaze!DS425,DU!A:A,0),1))+IF(Duombaze!DT425="",0,INDEX(DU!K:K,MATCH(Duombaze!DT425,DU!A:A,0),1))+IF(Duombaze!DU425="",0,INDEX(DU!K:K,MATCH(Duombaze!DU425,DU!A:A,0),1))+IF(Duombaze!DV425="",0,INDEX(DU!K:KH,MATCH(Duombaze!DV425,DU!A:A,0),1))</f>
        <v>0</v>
      </c>
      <c r="DY425" s="940"/>
      <c r="DZ425" s="940"/>
      <c r="EA425" s="935"/>
      <c r="EB425" s="935" t="str">
        <f t="shared" si="194"/>
        <v/>
      </c>
      <c r="EC425" s="935"/>
      <c r="ED425" s="935">
        <f>IF(Duombaze!EC425="",0,INDEX(DU!I:I,MATCH(Duombaze!EC425,DU!A:A,0),1))</f>
        <v>0</v>
      </c>
      <c r="EE425" s="936">
        <f>IF(Duombaze!EC425="",0,INDEX(DU!K:K,MATCH(Duombaze!EC425,DU!A:A,0),1))</f>
        <v>0</v>
      </c>
      <c r="EF425" s="935"/>
      <c r="EG425" s="935"/>
      <c r="EH425" s="935"/>
      <c r="EI425" s="936" t="str">
        <f t="shared" si="210"/>
        <v/>
      </c>
      <c r="EJ425" s="935"/>
      <c r="EK425" s="935"/>
      <c r="EL425" s="935"/>
      <c r="EM425" s="935"/>
      <c r="EN425" s="935">
        <f>IF(Duombaze!EK425="",0,INDEX(DU!I:I,MATCH(Duombaze!EK425,DU!A:A,0),1))+IF(Duombaze!EL425="",0,INDEX(DU!I:I,MATCH(Duombaze!EL425,DU!A:A,0),1))+IF(Duombaze!EM425="",0,INDEX(DU!I:I,MATCH(Duombaze!EM425,DU!A:A,0),1))</f>
        <v>0</v>
      </c>
      <c r="EO425" s="935">
        <f>IF(Duombaze!EK425="",0,INDEX(DU!K:K,MATCH(Duombaze!EK425,DU!A:A,0),1))+IF(Duombaze!EL425="",0,INDEX(DU!K:K,MATCH(Duombaze!EL425,DU!A:A,0),1))+IF(Duombaze!EM425="",0,INDEX(DU!K:K,MATCH(Duombaze!EM425,DU!A:A,0),1))</f>
        <v>0</v>
      </c>
      <c r="EP425" s="935"/>
      <c r="EQ425" s="935"/>
      <c r="ER425" s="940"/>
      <c r="ES425" s="936" t="str">
        <f t="shared" si="195"/>
        <v/>
      </c>
      <c r="ET425" s="935"/>
      <c r="EU425" s="935"/>
      <c r="EV425" s="935"/>
      <c r="EW425" s="940"/>
      <c r="EX425" s="935" t="str">
        <f t="shared" si="198"/>
        <v/>
      </c>
      <c r="EY425" s="935"/>
      <c r="EZ425" s="935"/>
      <c r="FA425" s="935"/>
      <c r="FB425" s="935">
        <f>IF(Duombaze!EZ425="",0,INDEX(DU!I:I,MATCH(Duombaze!EZ425,DU!A:A,0),1))+IF(Duombaze!FA425="",0,INDEX(DU!I:I,MATCH(Duombaze!FA425,DU!A:A,0),1))</f>
        <v>0</v>
      </c>
      <c r="FC425" s="935">
        <f>IF(Duombaze!EZ425="",0,INDEX(DU!K:K,MATCH(Duombaze!EZ425,DU!A:A,0),1))+IF(Duombaze!FA425="",0,INDEX(DU!K:K,MATCH(Duombaze!FA425,DU!A:A,0),1))</f>
        <v>0</v>
      </c>
      <c r="FD425" s="935"/>
      <c r="FE425" s="935"/>
      <c r="FF425" s="935"/>
      <c r="FG425" s="935"/>
      <c r="FH425" s="935"/>
      <c r="FI425" s="935"/>
      <c r="FJ425" s="935"/>
      <c r="FK425" s="940"/>
      <c r="FL425" s="943"/>
      <c r="FM425" s="936"/>
      <c r="FN425" s="936"/>
      <c r="FO425" s="936"/>
      <c r="FP425" s="936"/>
      <c r="FQ425" s="936">
        <f>IF(Duombaze!FM425="",0,INDEX(DU!I:I,MATCH(Duombaze!FM425,DU!A:A,0),1))+IF(Duombaze!FN425="",0,INDEX(DU!I:I,MATCH(Duombaze!FN425,DU!A:A,0),1))+IF(Duombaze!FO425="",0,INDEX(DU!I:I,MATCH(Duombaze!FO425,DU!A:A,0),1))+IF(Duombaze!FP425="",0,INDEX(DU!I:I,MATCH(Duombaze!FP425,DU!A:A,0),1))</f>
        <v>0</v>
      </c>
      <c r="FR425" s="936">
        <f>IF(Duombaze!FM425="",0,INDEX(DU!K:K,MATCH(Duombaze!FM425,DU!A:A,0),1))+IF(Duombaze!FN425="",0,INDEX(DU!K:K,MATCH(Duombaze!FN425,DU!A:A,0),1))+IF(Duombaze!FO425="",0,INDEX(DU!K:K,MATCH(Duombaze!FO425,DU!A:A,0),1))+IF(Duombaze!FP425="",0,INDEX(DU!K:K,MATCH(Duombaze!FP425,DU!A:A,0),1))</f>
        <v>0</v>
      </c>
      <c r="FY425" s="935" t="s">
        <v>157</v>
      </c>
      <c r="FZ425" s="935" t="s">
        <v>59</v>
      </c>
      <c r="GA425" s="936" t="e">
        <f>IF(FZ425&lt;&gt;"",#REF!&amp;" "&amp;#REF!&amp;" "&amp;FZ425,"")</f>
        <v>#REF!</v>
      </c>
    </row>
    <row r="426" spans="1:184" s="942" customFormat="1" ht="11.45" customHeight="1" x14ac:dyDescent="0.25">
      <c r="A426" s="933" t="s">
        <v>653</v>
      </c>
      <c r="B426" s="933" t="s">
        <v>794</v>
      </c>
      <c r="C426" s="934" t="s">
        <v>34</v>
      </c>
      <c r="D426" s="935"/>
      <c r="E426" s="936" t="str">
        <f t="shared" si="190"/>
        <v/>
      </c>
      <c r="F426" s="935"/>
      <c r="G426" s="935"/>
      <c r="H426" s="935"/>
      <c r="I426" s="935"/>
      <c r="J426" s="935"/>
      <c r="K426" s="935"/>
      <c r="L426" s="935"/>
      <c r="M426" s="935"/>
      <c r="N426" s="935"/>
      <c r="O426" s="935"/>
      <c r="P426" s="935">
        <f>IF(Duombaze!G426="",0,INDEX(DU!I:I,MATCH(Duombaze!G426,DU!A:A,0),1))+IF(Duombaze!H426="",0,INDEX(DU!I:I,MATCH(Duombaze!H426,DU!A:A,0),1))+IF(Duombaze!I426="",0,INDEX(DU!I:I,MATCH(Duombaze!I426,DU!A:A,0),1))+IF(Duombaze!J426="",0,INDEX(DU!I:I,MATCH(Duombaze!J426,DU!A:A,0),1))+IF(Duombaze!K426="",0,INDEX(DU!I:I,MATCH(Duombaze!K426,DU!A:A,0),1))+IF(Duombaze!L426="",0,INDEX(DU!I:I,MATCH(Duombaze!L426,DU!A:A,0),1))+IF(Duombaze!M426="",0,INDEX(DU!I:I,MATCH(Duombaze!M426,DU!A:A,0),1))+IF(Duombaze!N426="",0,INDEX(DU!I:I,MATCH(Duombaze!N426,DU!A:A,0),1))+IF(Duombaze!O426="",0,INDEX(DU!I:I,MATCH(Duombaze!O426,DU!A:A,0),1))</f>
        <v>0</v>
      </c>
      <c r="Q426" s="936">
        <f>IF(Duombaze!G426="",0,INDEX(DU!K:K,MATCH(Duombaze!G426,DU!A:A,0),1))+IF(Duombaze!H426="",0,INDEX(DU!K:K,MATCH(Duombaze!H426,DU!A:A,0),1))+IF(Duombaze!I426="",0,INDEX(DU!K:K,MATCH(Duombaze!I426,DU!A:A,0),1))+IF(Duombaze!J426="",0,INDEX(DU!K:K,MATCH(Duombaze!J426,DU!A:A,0),1))+IF(Duombaze!K426="",0,INDEX(DU!K:K,MATCH(Duombaze!K426,DU!A:A,0),1))+IF(Duombaze!L426="",0,INDEX(DU!K:K,MATCH(Duombaze!L426,DU!A:A,0),1))+IF(Duombaze!M426="",0,INDEX(DU!K:K,MATCH(Duombaze!M426,DU!A:A,0),1))+IF(Duombaze!N426="",0,INDEX(DU!K:K,MATCH(Duombaze!N426,DU!A:A,0),1))+IF(Duombaze!O426="",0,INDEX(DU!K:K,MATCH(Duombaze!O426,DU!A:A,0),1))</f>
        <v>0</v>
      </c>
      <c r="R426" s="935"/>
      <c r="S426" s="937"/>
      <c r="T426" s="938"/>
      <c r="U426" s="936">
        <f>IF(Duombaze!T426="",0,INDEX(DU!I:I,MATCH(Duombaze!T426,DU!A:A,0),1))</f>
        <v>0</v>
      </c>
      <c r="V426" s="936">
        <f>IF(Duombaze!T426="",0,INDEX(DU!K:K,MATCH(Duombaze!T426,DU!A:A,0),1))</f>
        <v>0</v>
      </c>
      <c r="W426" s="935"/>
      <c r="X426" s="935"/>
      <c r="Y426" s="939"/>
      <c r="Z426" s="940"/>
      <c r="AA426" s="936" t="str">
        <f t="shared" si="196"/>
        <v/>
      </c>
      <c r="AB426" s="935"/>
      <c r="AC426" s="935">
        <f>IF(Duombaze!AB426="",0,INDEX(DU!I:I,MATCH(Duombaze!AB426,DU!A:A,0),1))</f>
        <v>0</v>
      </c>
      <c r="AD426" s="935">
        <f>IF(Duombaze!AB426="",0,INDEX(DU!K:K,MATCH(Duombaze!AB426,DU!A:A,0),1))</f>
        <v>0</v>
      </c>
      <c r="AE426" s="935"/>
      <c r="AF426" s="935"/>
      <c r="AG426" s="935"/>
      <c r="AH426" s="936" t="str">
        <f t="shared" si="201"/>
        <v/>
      </c>
      <c r="AI426" s="935"/>
      <c r="AJ426" s="935"/>
      <c r="AK426" s="935"/>
      <c r="AL426" s="935"/>
      <c r="AM426" s="935">
        <f>IF(Duombaze!AJ426="",0,INDEX(DU!I:I,MATCH(Duombaze!AJ426,DU!A:A,0),1))+IF(Duombaze!AK426="",0,INDEX(DU!I:I,MATCH(Duombaze!AK426,DU!A:A,0),1))+IF(Duombaze!AL426="",0,INDEX(DU!I:I,MATCH(Duombaze!AL426,DU!A:A,0),1))</f>
        <v>0</v>
      </c>
      <c r="AN426" s="935">
        <f>IF(Duombaze!AJ426="",0,INDEX(DU!K:K,MATCH(Duombaze!AJ426,DU!A:A,0),1))+IF(Duombaze!AK426="",0,INDEX(DU!K:K,MATCH(Duombaze!AK426,DU!A:A,0),1))+IF(Duombaze!AL426="",0,INDEX(DU!K:K,MATCH(Duombaze!AL426,DU!A:A,0),1))</f>
        <v>0</v>
      </c>
      <c r="AO426" s="935"/>
      <c r="AP426" s="935"/>
      <c r="AQ426" s="935"/>
      <c r="AR426" s="936" t="str">
        <f t="shared" si="203"/>
        <v/>
      </c>
      <c r="AS426" s="935"/>
      <c r="AT426" s="935"/>
      <c r="AU426" s="935"/>
      <c r="AV426" s="935"/>
      <c r="AW426" s="935"/>
      <c r="AX426" s="935"/>
      <c r="AY426" s="935"/>
      <c r="AZ426" s="935"/>
      <c r="BA426" s="935"/>
      <c r="BB426" s="935"/>
      <c r="BC426" s="935">
        <f>IF(Duombaze!AT426="",0,INDEX(DU!I:I,MATCH(Duombaze!AT426,DU!A:A,0),1))+IF(Duombaze!AU426="",0,INDEX(DU!I:I,MATCH(Duombaze!AU426,DU!A:A,0),1))+IF(Duombaze!AV426="",0,INDEX(DU!I:I,MATCH(Duombaze!AV426,DU!A:A,0),1))+IF(Duombaze!AW426="",0,INDEX(DU!I:I,MATCH(Duombaze!AW426,DU!A:A,0),1))+IF(Duombaze!AX426="",0,INDEX(DU!I:I,MATCH(Duombaze!AX426,DU!A:A,0),1))+IF(Duombaze!AY426="",0,INDEX(DU!I:I,MATCH(Duombaze!AY426,DU!A:A,0),1))+IF(Duombaze!AZ426="",0,INDEX(DU!I:I,MATCH(Duombaze!AZ426,DU!A:A,0),1))+IF(Duombaze!BA426="",0,INDEX(DU!I:I,MATCH(Duombaze!BA426,DU!A:A,0),1))+IF(Duombaze!BB426="",0,INDEX(DU!I:I,MATCH(Duombaze!BB426,DU!A:A,0),1))</f>
        <v>0</v>
      </c>
      <c r="BD426" s="936">
        <f>IF(Duombaze!AT426="",0,INDEX(DU!K:K,MATCH(Duombaze!AT426,DU!A:A,0),1))+IF(Duombaze!AU426="",0,INDEX(DU!K:K,MATCH(Duombaze!AU426,DU!A:A,0),1))+IF(Duombaze!AV426="",0,INDEX(DU!K:K,MATCH(Duombaze!AV426,DU!A:A,0),1))+IF(Duombaze!AW426="",0,INDEX(DU!K:K,MATCH(Duombaze!AW426,DU!A:A,0),1))+IF(Duombaze!AX426="",0,INDEX(DU!K:K,MATCH(Duombaze!AX426,DU!A:A,0),1))+IF(Duombaze!AY426="",0,INDEX(DU!K:K,MATCH(Duombaze!AY426,DU!A:A,0),1))+IF(Duombaze!AZ426="",0,INDEX(DU!K:K,MATCH(Duombaze!AZ426,DU!A:A,0),1))+IF(Duombaze!BA426="",0,INDEX(DU!K:K,MATCH(Duombaze!BA426,DU!A:A,0),1))+IF(Duombaze!BB426="",0,INDEX(DU!K:K,MATCH(Duombaze!BB426,DU!A:A,0),1))</f>
        <v>0</v>
      </c>
      <c r="BE426" s="935"/>
      <c r="BF426" s="935"/>
      <c r="BG426" s="940"/>
      <c r="BH426" s="936" t="str">
        <f t="shared" si="200"/>
        <v/>
      </c>
      <c r="BI426" s="935"/>
      <c r="BJ426" s="935"/>
      <c r="BK426" s="935"/>
      <c r="BL426" s="935"/>
      <c r="BM426" s="935">
        <f>IF(Duombaze!BJ426="",0,INDEX(DU!I:I,MATCH(Duombaze!BJ426,DU!A:A,0),1))+IF(Duombaze!BK426="",0,INDEX(DU!I:I,MATCH(Duombaze!BK426,DU!A:A,0),1))+IF(Duombaze!BL426="",0,INDEX(DU!I:I,MATCH(Duombaze!BL426,DU!A:A,0),1))</f>
        <v>0</v>
      </c>
      <c r="BN426" s="936">
        <f>IF(Duombaze!BJ426="",0,INDEX(DU!K:K,MATCH(Duombaze!BJ426,DU!A:A,0),1))+IF(Duombaze!BK426="",0,INDEX(DU!K:K,MATCH(Duombaze!BK426,DU!A:A,0),1))+IF(Duombaze!BL426="",0,INDEX(DU!K:K,MATCH(Duombaze!BL426,DU!A:A,0),1))</f>
        <v>0</v>
      </c>
      <c r="BO426" s="935"/>
      <c r="BP426" s="935"/>
      <c r="BQ426" s="935"/>
      <c r="BR426" s="935" t="str">
        <f t="shared" si="197"/>
        <v/>
      </c>
      <c r="BS426" s="935"/>
      <c r="BT426" s="935"/>
      <c r="BU426" s="935"/>
      <c r="BV426" s="935"/>
      <c r="BW426" s="935">
        <f>IF(Duombaze!BT426="",0,INDEX(DU!I:I,MATCH(Duombaze!BT426,DU!A:A,0),1))+IF(Duombaze!BU426="",0,INDEX(DU!I:I,MATCH(Duombaze!BU426,DU!A:A,0),1))+IF(Duombaze!BV426="",0,INDEX(DU!I:I,MATCH(Duombaze!BV426,DU!A:A,0),1))</f>
        <v>0</v>
      </c>
      <c r="BX426" s="935">
        <f>IF(Duombaze!BT426="",0,INDEX(DU!K:K,MATCH(Duombaze!BT426,DU!A:A,0),1))+IF(Duombaze!BU426="",0,INDEX(DU!K:K,MATCH(Duombaze!BU426,DU!A:A,0),1))+IF(Duombaze!BV426="",0,INDEX(DU!K:K,MATCH(Duombaze!BV426,DU!A:A,0),1))</f>
        <v>0</v>
      </c>
      <c r="BY426" s="935"/>
      <c r="BZ426" s="935"/>
      <c r="CA426" s="935"/>
      <c r="CB426" s="935" t="str">
        <f t="shared" si="209"/>
        <v/>
      </c>
      <c r="CC426" s="935"/>
      <c r="CD426" s="935">
        <f>IF(Duombaze!CC426="",0,INDEX(DU!I:I,MATCH(Duombaze!CC426,DU!A:A,0),1))</f>
        <v>0</v>
      </c>
      <c r="CE426" s="936">
        <f>IF(Duombaze!CC426="",0,INDEX(DU!K:K,MATCH(Duombaze!CC426,DU!A:A,0),1))</f>
        <v>0</v>
      </c>
      <c r="CF426" s="935"/>
      <c r="CG426" s="935"/>
      <c r="CH426" s="935"/>
      <c r="CI426" s="936" t="str">
        <f t="shared" si="208"/>
        <v/>
      </c>
      <c r="CJ426" s="935"/>
      <c r="CK426" s="935">
        <f>IF(Duombaze!CJ426="",0,INDEX(DU!I:I,MATCH(Duombaze!CJ426,DU!A:A,0),1))</f>
        <v>0</v>
      </c>
      <c r="CL426" s="936">
        <f>IF(Duombaze!CJ426="",0,INDEX(DU!K:K,MATCH(Duombaze!CJ426,DU!A:A,0),1))</f>
        <v>0</v>
      </c>
      <c r="CM426" s="935"/>
      <c r="CN426" s="935"/>
      <c r="CO426" s="935"/>
      <c r="CP426" s="936" t="str">
        <f t="shared" si="204"/>
        <v/>
      </c>
      <c r="CQ426" s="935"/>
      <c r="CR426" s="935"/>
      <c r="CS426" s="935"/>
      <c r="CT426" s="935">
        <f>IF(Duombaze!CR426="",0,INDEX(DU!I:I,MATCH(Duombaze!CR426,DU!A:A,0),1))+IF(Duombaze!CS426="",0,INDEX(DU!I:I,MATCH(Duombaze!CS426,DU!A:A,0),1))</f>
        <v>0</v>
      </c>
      <c r="CU426" s="935">
        <f>IF(Duombaze!CR426="",0,INDEX(DU!K:K,MATCH(Duombaze!CR426,DU!A:A,0),1))+IF(Duombaze!CS426="",0,INDEX(DU!K:K,MATCH(Duombaze!CS426,DU!A:A,0),1))</f>
        <v>0</v>
      </c>
      <c r="CV426" s="935"/>
      <c r="CW426" s="935"/>
      <c r="CX426" s="935"/>
      <c r="CY426" s="936" t="str">
        <f t="shared" si="193"/>
        <v/>
      </c>
      <c r="CZ426" s="935"/>
      <c r="DA426" s="935"/>
      <c r="DB426" s="935"/>
      <c r="DC426" s="935">
        <f>IF(Duombaze!DA426="",0,INDEX(DU!I:I,MATCH(Duombaze!DA426,DU!A:A,0),1))+IF(Duombaze!DB426="",0,INDEX(DU!I:I,MATCH(Duombaze!DB426,DU!A:A,0),1))</f>
        <v>0</v>
      </c>
      <c r="DD426" s="935">
        <f>IF(Duombaze!DA426="",0,INDEX(DU!K:K,MATCH(Duombaze!DA426,DU!A:A,0),1))+IF(Duombaze!DB426="",0,INDEX(DU!K:K,MATCH(Duombaze!DB426,DU!A:A,0),1))</f>
        <v>0</v>
      </c>
      <c r="DE426" s="935"/>
      <c r="DF426" s="935"/>
      <c r="DG426" s="935"/>
      <c r="DH426" s="935" t="str">
        <f t="shared" si="207"/>
        <v/>
      </c>
      <c r="DI426" s="935"/>
      <c r="DJ426" s="935"/>
      <c r="DK426" s="937"/>
      <c r="DL426" s="937">
        <f>IF(Duombaze!DJ426="",0,INDEX(DU!I:I,MATCH(Duombaze!DJ426,DU!A:A,0),1))+IF(Duombaze!DK426="",0,INDEX(DU!I:I,MATCH(Duombaze!DK426,DU!A:A,0),1))</f>
        <v>0</v>
      </c>
      <c r="DM426" s="935">
        <f>IF(Duombaze!DJ426="",0,INDEX(DU!K:K,MATCH(Duombaze!DJ426,DU!A:A,0),1))+IF(Duombaze!DK426="",0,INDEX(DU!K:K,MATCH(Duombaze!DK426,DU!A:A,0),1))</f>
        <v>0</v>
      </c>
      <c r="DN426" s="937"/>
      <c r="DO426" s="937"/>
      <c r="DP426" s="937"/>
      <c r="DQ426" s="936" t="str">
        <f t="shared" si="206"/>
        <v/>
      </c>
      <c r="DR426" s="940"/>
      <c r="DS426" s="940"/>
      <c r="DT426" s="940"/>
      <c r="DU426" s="940"/>
      <c r="DV426" s="940"/>
      <c r="DW426" s="940">
        <f>IF(Duombaze!DS426="",0,INDEX(DU!I:I,MATCH(Duombaze!DS426,DU!A:A,0),1))+IF(Duombaze!DT426="",0,INDEX(DU!I:I,MATCH(Duombaze!DT426,DU!A:A,0),1))+IF(Duombaze!DU426="",0,INDEX(DU!I:I,MATCH(Duombaze!DU426,DU!A:A,0),1))+IF(Duombaze!DV426="",0,INDEX(DU!I:I,MATCH(Duombaze!DV426,DU!A:A,0),1))</f>
        <v>0</v>
      </c>
      <c r="DX426" s="936">
        <f>IF(Duombaze!DS426="",0,INDEX(DU!K:K,MATCH(Duombaze!DS426,DU!A:A,0),1))+IF(Duombaze!DT426="",0,INDEX(DU!K:K,MATCH(Duombaze!DT426,DU!A:A,0),1))+IF(Duombaze!DU426="",0,INDEX(DU!K:K,MATCH(Duombaze!DU426,DU!A:A,0),1))+IF(Duombaze!DV426="",0,INDEX(DU!K:KH,MATCH(Duombaze!DV426,DU!A:A,0),1))</f>
        <v>0</v>
      </c>
      <c r="DY426" s="940"/>
      <c r="DZ426" s="940"/>
      <c r="EA426" s="935"/>
      <c r="EB426" s="935" t="str">
        <f t="shared" si="194"/>
        <v/>
      </c>
      <c r="EC426" s="935"/>
      <c r="ED426" s="935">
        <f>IF(Duombaze!EC426="",0,INDEX(DU!I:I,MATCH(Duombaze!EC426,DU!A:A,0),1))</f>
        <v>0</v>
      </c>
      <c r="EE426" s="936">
        <f>IF(Duombaze!EC426="",0,INDEX(DU!K:K,MATCH(Duombaze!EC426,DU!A:A,0),1))</f>
        <v>0</v>
      </c>
      <c r="EF426" s="935"/>
      <c r="EG426" s="935"/>
      <c r="EH426" s="935"/>
      <c r="EI426" s="936" t="str">
        <f t="shared" si="210"/>
        <v/>
      </c>
      <c r="EJ426" s="935"/>
      <c r="EK426" s="935"/>
      <c r="EL426" s="935"/>
      <c r="EM426" s="935"/>
      <c r="EN426" s="935">
        <f>IF(Duombaze!EK426="",0,INDEX(DU!I:I,MATCH(Duombaze!EK426,DU!A:A,0),1))+IF(Duombaze!EL426="",0,INDEX(DU!I:I,MATCH(Duombaze!EL426,DU!A:A,0),1))+IF(Duombaze!EM426="",0,INDEX(DU!I:I,MATCH(Duombaze!EM426,DU!A:A,0),1))</f>
        <v>0</v>
      </c>
      <c r="EO426" s="935">
        <f>IF(Duombaze!EK426="",0,INDEX(DU!K:K,MATCH(Duombaze!EK426,DU!A:A,0),1))+IF(Duombaze!EL426="",0,INDEX(DU!K:K,MATCH(Duombaze!EL426,DU!A:A,0),1))+IF(Duombaze!EM426="",0,INDEX(DU!K:K,MATCH(Duombaze!EM426,DU!A:A,0),1))</f>
        <v>0</v>
      </c>
      <c r="EP426" s="935"/>
      <c r="EQ426" s="935"/>
      <c r="ER426" s="940"/>
      <c r="ES426" s="936" t="str">
        <f t="shared" si="195"/>
        <v/>
      </c>
      <c r="ET426" s="935"/>
      <c r="EU426" s="935"/>
      <c r="EV426" s="935"/>
      <c r="EW426" s="940"/>
      <c r="EX426" s="935" t="str">
        <f t="shared" si="198"/>
        <v/>
      </c>
      <c r="EY426" s="935"/>
      <c r="EZ426" s="935"/>
      <c r="FA426" s="935"/>
      <c r="FB426" s="935">
        <f>IF(Duombaze!EZ426="",0,INDEX(DU!I:I,MATCH(Duombaze!EZ426,DU!A:A,0),1))+IF(Duombaze!FA426="",0,INDEX(DU!I:I,MATCH(Duombaze!FA426,DU!A:A,0),1))</f>
        <v>0</v>
      </c>
      <c r="FC426" s="935">
        <f>IF(Duombaze!EZ426="",0,INDEX(DU!K:K,MATCH(Duombaze!EZ426,DU!A:A,0),1))+IF(Duombaze!FA426="",0,INDEX(DU!K:K,MATCH(Duombaze!FA426,DU!A:A,0),1))</f>
        <v>0</v>
      </c>
      <c r="FD426" s="935"/>
      <c r="FE426" s="935"/>
      <c r="FF426" s="935"/>
      <c r="FG426" s="935"/>
      <c r="FH426" s="935"/>
      <c r="FI426" s="935"/>
      <c r="FJ426" s="935"/>
      <c r="FK426" s="940"/>
      <c r="FL426" s="943"/>
      <c r="FM426" s="936"/>
      <c r="FN426" s="936"/>
      <c r="FO426" s="936"/>
      <c r="FP426" s="936"/>
      <c r="FQ426" s="936">
        <f>IF(Duombaze!FM426="",0,INDEX(DU!I:I,MATCH(Duombaze!FM426,DU!A:A,0),1))+IF(Duombaze!FN426="",0,INDEX(DU!I:I,MATCH(Duombaze!FN426,DU!A:A,0),1))+IF(Duombaze!FO426="",0,INDEX(DU!I:I,MATCH(Duombaze!FO426,DU!A:A,0),1))+IF(Duombaze!FP426="",0,INDEX(DU!I:I,MATCH(Duombaze!FP426,DU!A:A,0),1))</f>
        <v>0</v>
      </c>
      <c r="FR426" s="936">
        <f>IF(Duombaze!FM426="",0,INDEX(DU!K:K,MATCH(Duombaze!FM426,DU!A:A,0),1))+IF(Duombaze!FN426="",0,INDEX(DU!K:K,MATCH(Duombaze!FN426,DU!A:A,0),1))+IF(Duombaze!FO426="",0,INDEX(DU!K:K,MATCH(Duombaze!FO426,DU!A:A,0),1))+IF(Duombaze!FP426="",0,INDEX(DU!K:K,MATCH(Duombaze!FP426,DU!A:A,0),1))</f>
        <v>0</v>
      </c>
      <c r="FZ426" s="935" t="s">
        <v>155</v>
      </c>
      <c r="GA426" s="936" t="e">
        <f>IF(FZ426&lt;&gt;"",#REF!&amp;" "&amp;#REF!&amp;" "&amp;FZ426,"")</f>
        <v>#REF!</v>
      </c>
    </row>
    <row r="427" spans="1:184" s="949" customFormat="1" ht="11.45" customHeight="1" x14ac:dyDescent="0.25">
      <c r="A427" s="950">
        <v>0</v>
      </c>
      <c r="B427" s="950" t="s">
        <v>795</v>
      </c>
      <c r="C427" s="951" t="s">
        <v>35</v>
      </c>
      <c r="D427" s="952" t="s">
        <v>411</v>
      </c>
      <c r="E427" s="953" t="str">
        <f t="shared" si="190"/>
        <v>0 SPP12 Be pagrindo</v>
      </c>
      <c r="F427" s="952"/>
      <c r="G427" s="952"/>
      <c r="H427" s="952"/>
      <c r="I427" s="952"/>
      <c r="J427" s="952"/>
      <c r="K427" s="952"/>
      <c r="L427" s="952"/>
      <c r="M427" s="952"/>
      <c r="N427" s="952"/>
      <c r="O427" s="952"/>
      <c r="P427" s="952">
        <f>IF(Duombaze!G427="",0,INDEX(DU!I:I,MATCH(Duombaze!G427,DU!A:A,0),1))+IF(Duombaze!H427="",0,INDEX(DU!I:I,MATCH(Duombaze!H427,DU!A:A,0),1))+IF(Duombaze!I427="",0,INDEX(DU!I:I,MATCH(Duombaze!I427,DU!A:A,0),1))+IF(Duombaze!J427="",0,INDEX(DU!I:I,MATCH(Duombaze!J427,DU!A:A,0),1))+IF(Duombaze!K427="",0,INDEX(DU!I:I,MATCH(Duombaze!K427,DU!A:A,0),1))+IF(Duombaze!L427="",0,INDEX(DU!I:I,MATCH(Duombaze!L427,DU!A:A,0),1))+IF(Duombaze!M427="",0,INDEX(DU!I:I,MATCH(Duombaze!M427,DU!A:A,0),1))+IF(Duombaze!N427="",0,INDEX(DU!I:I,MATCH(Duombaze!N427,DU!A:A,0),1))+IF(Duombaze!O427="",0,INDEX(DU!I:I,MATCH(Duombaze!O427,DU!A:A,0),1))</f>
        <v>0</v>
      </c>
      <c r="Q427" s="953">
        <f>IF(Duombaze!G427="",0,INDEX(DU!K:K,MATCH(Duombaze!G427,DU!A:A,0),1))+IF(Duombaze!H427="",0,INDEX(DU!K:K,MATCH(Duombaze!H427,DU!A:A,0),1))+IF(Duombaze!I427="",0,INDEX(DU!K:K,MATCH(Duombaze!I427,DU!A:A,0),1))+IF(Duombaze!J427="",0,INDEX(DU!K:K,MATCH(Duombaze!J427,DU!A:A,0),1))+IF(Duombaze!K427="",0,INDEX(DU!K:K,MATCH(Duombaze!K427,DU!A:A,0),1))+IF(Duombaze!L427="",0,INDEX(DU!K:K,MATCH(Duombaze!L427,DU!A:A,0),1))+IF(Duombaze!M427="",0,INDEX(DU!K:K,MATCH(Duombaze!M427,DU!A:A,0),1))+IF(Duombaze!N427="",0,INDEX(DU!K:K,MATCH(Duombaze!N427,DU!A:A,0),1))+IF(Duombaze!O427="",0,INDEX(DU!K:K,MATCH(Duombaze!O427,DU!A:A,0),1))</f>
        <v>0</v>
      </c>
      <c r="R427" s="952"/>
      <c r="S427" s="954"/>
      <c r="T427" s="955"/>
      <c r="U427" s="953">
        <f>IF(Duombaze!T427="",0,INDEX(DU!I:I,MATCH(Duombaze!T427,DU!A:A,0),1))</f>
        <v>0</v>
      </c>
      <c r="V427" s="953">
        <f>IF(Duombaze!T427="",0,INDEX(DU!K:K,MATCH(Duombaze!T427,DU!A:A,0),1))</f>
        <v>0</v>
      </c>
      <c r="W427" s="952"/>
      <c r="X427" s="952"/>
      <c r="Y427" s="956"/>
      <c r="Z427" s="948" t="s">
        <v>416</v>
      </c>
      <c r="AA427" s="953" t="str">
        <f t="shared" si="196"/>
        <v>0 SPP12 Be grąžulo</v>
      </c>
      <c r="AB427" s="952"/>
      <c r="AC427" s="952">
        <f>IF(Duombaze!AB427="",0,INDEX(DU!I:I,MATCH(Duombaze!AB427,DU!A:A,0),1))</f>
        <v>0</v>
      </c>
      <c r="AD427" s="952">
        <f>IF(Duombaze!AB427="",0,INDEX(DU!K:K,MATCH(Duombaze!AB427,DU!A:A,0),1))</f>
        <v>0</v>
      </c>
      <c r="AE427" s="952"/>
      <c r="AF427" s="952"/>
      <c r="AG427" s="952" t="s">
        <v>420</v>
      </c>
      <c r="AH427" s="953" t="str">
        <f t="shared" si="201"/>
        <v>0 SPP12  Be bamperio</v>
      </c>
      <c r="AI427" s="952"/>
      <c r="AJ427" s="952"/>
      <c r="AK427" s="952"/>
      <c r="AL427" s="952"/>
      <c r="AM427" s="952">
        <f>IF(Duombaze!AJ427="",0,INDEX(DU!I:I,MATCH(Duombaze!AJ427,DU!A:A,0),1))+IF(Duombaze!AK427="",0,INDEX(DU!I:I,MATCH(Duombaze!AK427,DU!A:A,0),1))+IF(Duombaze!AL427="",0,INDEX(DU!I:I,MATCH(Duombaze!AL427,DU!A:A,0),1))</f>
        <v>0</v>
      </c>
      <c r="AN427" s="952">
        <f>IF(Duombaze!AJ427="",0,INDEX(DU!K:K,MATCH(Duombaze!AJ427,DU!A:A,0),1))+IF(Duombaze!AK427="",0,INDEX(DU!K:K,MATCH(Duombaze!AK427,DU!A:A,0),1))+IF(Duombaze!AL427="",0,INDEX(DU!K:K,MATCH(Duombaze!AL427,DU!A:A,0),1))</f>
        <v>0</v>
      </c>
      <c r="AO427" s="952"/>
      <c r="AP427" s="952"/>
      <c r="AQ427" s="952" t="s">
        <v>413</v>
      </c>
      <c r="AR427" s="953" t="str">
        <f t="shared" si="203"/>
        <v>0 SPP12 Be hidraulinės sistemos + be papildomo valdymo išvadų</v>
      </c>
      <c r="AS427" s="952"/>
      <c r="AT427" s="952"/>
      <c r="AU427" s="952"/>
      <c r="AV427" s="952"/>
      <c r="AW427" s="952"/>
      <c r="AX427" s="952"/>
      <c r="AY427" s="952"/>
      <c r="AZ427" s="952"/>
      <c r="BA427" s="952"/>
      <c r="BB427" s="952"/>
      <c r="BC427" s="952">
        <f>IF(Duombaze!AT427="",0,INDEX(DU!I:I,MATCH(Duombaze!AT427,DU!A:A,0),1))+IF(Duombaze!AU427="",0,INDEX(DU!I:I,MATCH(Duombaze!AU427,DU!A:A,0),1))+IF(Duombaze!AV427="",0,INDEX(DU!I:I,MATCH(Duombaze!AV427,DU!A:A,0),1))+IF(Duombaze!AW427="",0,INDEX(DU!I:I,MATCH(Duombaze!AW427,DU!A:A,0),1))+IF(Duombaze!AX427="",0,INDEX(DU!I:I,MATCH(Duombaze!AX427,DU!A:A,0),1))+IF(Duombaze!AY427="",0,INDEX(DU!I:I,MATCH(Duombaze!AY427,DU!A:A,0),1))+IF(Duombaze!AZ427="",0,INDEX(DU!I:I,MATCH(Duombaze!AZ427,DU!A:A,0),1))+IF(Duombaze!BA427="",0,INDEX(DU!I:I,MATCH(Duombaze!BA427,DU!A:A,0),1))+IF(Duombaze!BB427="",0,INDEX(DU!I:I,MATCH(Duombaze!BB427,DU!A:A,0),1))</f>
        <v>0</v>
      </c>
      <c r="BD427" s="953">
        <f>IF(Duombaze!AT427="",0,INDEX(DU!K:K,MATCH(Duombaze!AT427,DU!A:A,0),1))+IF(Duombaze!AU427="",0,INDEX(DU!K:K,MATCH(Duombaze!AU427,DU!A:A,0),1))+IF(Duombaze!AV427="",0,INDEX(DU!K:K,MATCH(Duombaze!AV427,DU!A:A,0),1))+IF(Duombaze!AW427="",0,INDEX(DU!K:K,MATCH(Duombaze!AW427,DU!A:A,0),1))+IF(Duombaze!AX427="",0,INDEX(DU!K:K,MATCH(Duombaze!AX427,DU!A:A,0),1))+IF(Duombaze!AY427="",0,INDEX(DU!K:K,MATCH(Duombaze!AY427,DU!A:A,0),1))+IF(Duombaze!AZ427="",0,INDEX(DU!K:K,MATCH(Duombaze!AZ427,DU!A:A,0),1))+IF(Duombaze!BA427="",0,INDEX(DU!K:K,MATCH(Duombaze!BA427,DU!A:A,0),1))+IF(Duombaze!BB427="",0,INDEX(DU!K:K,MATCH(Duombaze!BB427,DU!A:A,0),1))</f>
        <v>0</v>
      </c>
      <c r="BE427" s="952"/>
      <c r="BF427" s="952"/>
      <c r="BG427" s="948" t="s">
        <v>624</v>
      </c>
      <c r="BH427" s="953" t="str">
        <f t="shared" si="200"/>
        <v>0 SPP12 Be stabžių sistemos</v>
      </c>
      <c r="BI427" s="952"/>
      <c r="BJ427" s="952"/>
      <c r="BK427" s="952"/>
      <c r="BL427" s="952"/>
      <c r="BM427" s="952">
        <f>IF(Duombaze!BJ427="",0,INDEX(DU!I:I,MATCH(Duombaze!BJ427,DU!A:A,0),1))+IF(Duombaze!BK427="",0,INDEX(DU!I:I,MATCH(Duombaze!BK427,DU!A:A,0),1))+IF(Duombaze!BL427="",0,INDEX(DU!I:I,MATCH(Duombaze!BL427,DU!A:A,0),1))</f>
        <v>0</v>
      </c>
      <c r="BN427" s="953">
        <f>IF(Duombaze!BJ427="",0,INDEX(DU!K:K,MATCH(Duombaze!BJ427,DU!A:A,0),1))+IF(Duombaze!BK427="",0,INDEX(DU!K:K,MATCH(Duombaze!BK427,DU!A:A,0),1))+IF(Duombaze!BL427="",0,INDEX(DU!K:K,MATCH(Duombaze!BL427,DU!A:A,0),1))</f>
        <v>0</v>
      </c>
      <c r="BO427" s="952"/>
      <c r="BP427" s="952"/>
      <c r="BQ427" s="952" t="str">
        <f>BQ439</f>
        <v>Be stabdžių išvadų</v>
      </c>
      <c r="BR427" s="952" t="str">
        <f t="shared" si="197"/>
        <v>0 SPP12 Be stabdžių išvadų</v>
      </c>
      <c r="BS427" s="952"/>
      <c r="BT427" s="952"/>
      <c r="BU427" s="952"/>
      <c r="BV427" s="952"/>
      <c r="BW427" s="952">
        <f>IF(Duombaze!BT427="",0,INDEX(DU!I:I,MATCH(Duombaze!BT427,DU!A:A,0),1))+IF(Duombaze!BU427="",0,INDEX(DU!I:I,MATCH(Duombaze!BU427,DU!A:A,0),1))+IF(Duombaze!BV427="",0,INDEX(DU!I:I,MATCH(Duombaze!BV427,DU!A:A,0),1))</f>
        <v>0</v>
      </c>
      <c r="BX427" s="952">
        <f>IF(Duombaze!BT427="",0,INDEX(DU!K:K,MATCH(Duombaze!BT427,DU!A:A,0),1))+IF(Duombaze!BU427="",0,INDEX(DU!K:K,MATCH(Duombaze!BU427,DU!A:A,0),1))+IF(Duombaze!BV427="",0,INDEX(DU!K:K,MATCH(Duombaze!BV427,DU!A:A,0),1))</f>
        <v>0</v>
      </c>
      <c r="BY427" s="952"/>
      <c r="BZ427" s="952"/>
      <c r="CA427" s="952" t="s">
        <v>1496</v>
      </c>
      <c r="CB427" s="952" t="str">
        <f t="shared" si="209"/>
        <v>0 SPP12 Opcija negalima</v>
      </c>
      <c r="CC427" s="952"/>
      <c r="CD427" s="952">
        <f>IF(Duombaze!CC427="",0,INDEX(DU!I:I,MATCH(Duombaze!CC427,DU!A:A,0),1))</f>
        <v>0</v>
      </c>
      <c r="CE427" s="953">
        <f>IF(Duombaze!CC427="",0,INDEX(DU!K:K,MATCH(Duombaze!CC427,DU!A:A,0),1))</f>
        <v>0</v>
      </c>
      <c r="CF427" s="952"/>
      <c r="CG427" s="952"/>
      <c r="CH427" s="952" t="s">
        <v>1544</v>
      </c>
      <c r="CI427" s="953" t="str">
        <f t="shared" si="208"/>
        <v>0 SPP12 Tempimo kilpa grąžule</v>
      </c>
      <c r="CK427" s="949">
        <f>IF(Duombaze!CJ427="",0,INDEX(DU!I:I,MATCH(Duombaze!CJ427,DU!A:A,0),1))</f>
        <v>0</v>
      </c>
      <c r="CL427" s="953">
        <f>IF(Duombaze!CJ427="",0,INDEX(DU!K:K,MATCH(Duombaze!CJ427,DU!A:A,0),1))</f>
        <v>0</v>
      </c>
      <c r="CO427" s="949" t="s">
        <v>1756</v>
      </c>
      <c r="CP427" s="953" t="str">
        <f t="shared" si="204"/>
        <v>0 SPP12 Be stovėjimo stabdžio, be atramų</v>
      </c>
      <c r="CT427" s="949">
        <f>IF(Duombaze!CR427="",0,INDEX(DU!I:I,MATCH(Duombaze!CR427,DU!A:A,0),1))+IF(Duombaze!CS427="",0,INDEX(DU!I:I,MATCH(Duombaze!CS427,DU!A:A,0),1))</f>
        <v>0</v>
      </c>
      <c r="CU427" s="952">
        <f>IF(Duombaze!CR427="",0,INDEX(DU!K:K,MATCH(Duombaze!CR427,DU!A:A,0),1))+IF(Duombaze!CS427="",0,INDEX(DU!K:K,MATCH(Duombaze!CS427,DU!A:A,0),1))</f>
        <v>0</v>
      </c>
      <c r="CX427" s="952" t="s">
        <v>397</v>
      </c>
      <c r="CY427" s="953" t="str">
        <f t="shared" si="193"/>
        <v>0 SPP12 Be viršborčių</v>
      </c>
      <c r="CZ427" s="952"/>
      <c r="DA427" s="952"/>
      <c r="DB427" s="952"/>
      <c r="DC427" s="952">
        <f>IF(Duombaze!DA427="",0,INDEX(DU!I:I,MATCH(Duombaze!DA427,DU!A:A,0),1))+IF(Duombaze!DB427="",0,INDEX(DU!I:I,MATCH(Duombaze!DB427,DU!A:A,0),1))</f>
        <v>0</v>
      </c>
      <c r="DD427" s="952">
        <f>IF(Duombaze!DA427="",0,INDEX(DU!K:K,MATCH(Duombaze!DA427,DU!A:A,0),1))+IF(Duombaze!DB427="",0,INDEX(DU!K:K,MATCH(Duombaze!DB427,DU!A:A,0),1))</f>
        <v>0</v>
      </c>
      <c r="DE427" s="952"/>
      <c r="DF427" s="952"/>
      <c r="DG427" s="952" t="s">
        <v>468</v>
      </c>
      <c r="DH427" s="952" t="str">
        <f t="shared" si="207"/>
        <v xml:space="preserve">0 SPP12 Be tento / aikštelės </v>
      </c>
      <c r="DI427" s="952"/>
      <c r="DJ427" s="952"/>
      <c r="DK427" s="954"/>
      <c r="DL427" s="954">
        <f>IF(Duombaze!DJ427="",0,INDEX(DU!I:I,MATCH(Duombaze!DJ427,DU!A:A,0),1))+IF(Duombaze!DK427="",0,INDEX(DU!I:I,MATCH(Duombaze!DK427,DU!A:A,0),1))</f>
        <v>0</v>
      </c>
      <c r="DM427" s="952">
        <f>IF(Duombaze!DJ427="",0,INDEX(DU!K:K,MATCH(Duombaze!DJ427,DU!A:A,0),1))+IF(Duombaze!DK427="",0,INDEX(DU!K:K,MATCH(Duombaze!DK427,DU!A:A,0),1))</f>
        <v>0</v>
      </c>
      <c r="DN427" s="954"/>
      <c r="DO427" s="954"/>
      <c r="DP427" s="954" t="s">
        <v>386</v>
      </c>
      <c r="DQ427" s="953" t="str">
        <f t="shared" si="206"/>
        <v>0 SPP12 Be apšvietimo sistemos</v>
      </c>
      <c r="DR427" s="948"/>
      <c r="DS427" s="948"/>
      <c r="DT427" s="948"/>
      <c r="DU427" s="948"/>
      <c r="DV427" s="948"/>
      <c r="DW427" s="948">
        <f>IF(Duombaze!DS427="",0,INDEX(DU!I:I,MATCH(Duombaze!DS427,DU!A:A,0),1))+IF(Duombaze!DT427="",0,INDEX(DU!I:I,MATCH(Duombaze!DT427,DU!A:A,0),1))+IF(Duombaze!DU427="",0,INDEX(DU!I:I,MATCH(Duombaze!DU427,DU!A:A,0),1))+IF(Duombaze!DV427="",0,INDEX(DU!I:I,MATCH(Duombaze!DV427,DU!A:A,0),1))</f>
        <v>0</v>
      </c>
      <c r="DX427" s="953">
        <f>IF(Duombaze!DS427="",0,INDEX(DU!K:K,MATCH(Duombaze!DS427,DU!A:A,0),1))+IF(Duombaze!DT427="",0,INDEX(DU!K:K,MATCH(Duombaze!DT427,DU!A:A,0),1))+IF(Duombaze!DU427="",0,INDEX(DU!K:K,MATCH(Duombaze!DU427,DU!A:A,0),1))+IF(Duombaze!DV427="",0,INDEX(DU!K:KH,MATCH(Duombaze!DV427,DU!A:A,0),1))</f>
        <v>0</v>
      </c>
      <c r="DY427" s="948"/>
      <c r="DZ427" s="948"/>
      <c r="EA427" s="952" t="s">
        <v>470</v>
      </c>
      <c r="EB427" s="952" t="str">
        <f t="shared" si="194"/>
        <v>0 SPP12 Be galinės tempimo kilpos</v>
      </c>
      <c r="EC427" s="952"/>
      <c r="ED427" s="952">
        <f>IF(Duombaze!EC427="",0,INDEX(DU!I:I,MATCH(Duombaze!EC427,DU!A:A,0),1))</f>
        <v>0</v>
      </c>
      <c r="EE427" s="953">
        <f>IF(Duombaze!EC427="",0,INDEX(DU!K:K,MATCH(Duombaze!EC427,DU!A:A,0),1))</f>
        <v>0</v>
      </c>
      <c r="EF427" s="952"/>
      <c r="EG427" s="952"/>
      <c r="EH427" s="952" t="s">
        <v>387</v>
      </c>
      <c r="EI427" s="953" t="str">
        <f t="shared" si="210"/>
        <v>0 SPP12 Be lipdukų</v>
      </c>
      <c r="EJ427" s="957"/>
      <c r="EK427" s="957"/>
      <c r="EL427" s="957"/>
      <c r="EM427" s="957"/>
      <c r="EN427" s="957">
        <f>IF(Duombaze!EK427="",0,INDEX(DU!I:I,MATCH(Duombaze!EK427,DU!A:A,0),1))+IF(Duombaze!EL427="",0,INDEX(DU!I:I,MATCH(Duombaze!EL427,DU!A:A,0),1))+IF(Duombaze!EM427="",0,INDEX(DU!I:I,MATCH(Duombaze!EM427,DU!A:A,0),1))</f>
        <v>0</v>
      </c>
      <c r="EO427" s="952">
        <f>IF(Duombaze!EK427="",0,INDEX(DU!K:K,MATCH(Duombaze!EK427,DU!A:A,0),1))+IF(Duombaze!EL427="",0,INDEX(DU!K:K,MATCH(Duombaze!EL427,DU!A:A,0),1))+IF(Duombaze!EM427="",0,INDEX(DU!K:K,MATCH(Duombaze!EM427,DU!A:A,0),1))</f>
        <v>0</v>
      </c>
      <c r="EP427" s="952"/>
      <c r="EQ427" s="952"/>
      <c r="ER427" s="948" t="s">
        <v>388</v>
      </c>
      <c r="ES427" s="953" t="str">
        <f t="shared" si="195"/>
        <v>0 SPP12 Be ratų</v>
      </c>
      <c r="ET427" s="952"/>
      <c r="EU427" s="952"/>
      <c r="EV427" s="952"/>
      <c r="EW427" s="948" t="s">
        <v>389</v>
      </c>
      <c r="EX427" s="952" t="str">
        <f t="shared" si="198"/>
        <v>0 SPP12 Be purvasaugių</v>
      </c>
      <c r="EY427" s="952"/>
      <c r="EZ427" s="952"/>
      <c r="FA427" s="952"/>
      <c r="FB427" s="952">
        <f>IF(Duombaze!EZ427="",0,INDEX(DU!I:I,MATCH(Duombaze!EZ427,DU!A:A,0),1))+IF(Duombaze!FA427="",0,INDEX(DU!I:I,MATCH(Duombaze!FA427,DU!A:A,0),1))</f>
        <v>0</v>
      </c>
      <c r="FC427" s="952">
        <f>IF(Duombaze!EZ427="",0,INDEX(DU!K:K,MATCH(Duombaze!EZ427,DU!A:A,0),1))+IF(Duombaze!FA427="",0,INDEX(DU!K:K,MATCH(Duombaze!FA427,DU!A:A,0),1))</f>
        <v>0</v>
      </c>
      <c r="FD427" s="957"/>
      <c r="FE427" s="957"/>
      <c r="FF427" s="957"/>
      <c r="FG427" s="957"/>
      <c r="FH427" s="957" t="s">
        <v>1840</v>
      </c>
      <c r="FI427" s="957"/>
      <c r="FJ427" s="957"/>
      <c r="FL427" s="958" t="s">
        <v>1452</v>
      </c>
      <c r="FM427" s="953" t="s">
        <v>1452</v>
      </c>
      <c r="FN427" s="953"/>
      <c r="FO427" s="953"/>
      <c r="FP427" s="953"/>
      <c r="FQ427" s="953">
        <f>IF(Duombaze!FM427="",0,INDEX(DU!I:I,MATCH(Duombaze!FM427,DU!A:A,0),1))+IF(Duombaze!FN427="",0,INDEX(DU!I:I,MATCH(Duombaze!FN427,DU!A:A,0),1))+IF(Duombaze!FO427="",0,INDEX(DU!I:I,MATCH(Duombaze!FO427,DU!A:A,0),1))+IF(Duombaze!FP427="",0,INDEX(DU!I:I,MATCH(Duombaze!FP427,DU!A:A,0),1))</f>
        <v>38.383628184678898</v>
      </c>
      <c r="FR427" s="936">
        <f>IF(Duombaze!FM427="",0,INDEX(DU!K:K,MATCH(Duombaze!FM427,DU!A:A,0),1))+IF(Duombaze!FN427="",0,INDEX(DU!K:K,MATCH(Duombaze!FN427,DU!A:A,0),1))+IF(Duombaze!FO427="",0,INDEX(DU!K:K,MATCH(Duombaze!FO427,DU!A:A,0),1))+IF(Duombaze!FP427="",0,INDEX(DU!K:K,MATCH(Duombaze!FP427,DU!A:A,0),1))</f>
        <v>17.38</v>
      </c>
      <c r="FT427" s="959" t="s">
        <v>1430</v>
      </c>
      <c r="FU427" s="959" t="s">
        <v>568</v>
      </c>
      <c r="FY427" s="944" t="s">
        <v>163</v>
      </c>
      <c r="FZ427" s="945" t="str">
        <f>IF(FY427&lt;&gt;"",A431&amp;" "&amp;C431&amp;" "&amp;FY427,"")</f>
        <v>4 SPP12 Pneumatiniai st. 2 kontūrų Haldex su automatiniu LSV+2x0,4s+60l.resiv.+20"st.kam.</v>
      </c>
      <c r="GA427" s="946" t="s">
        <v>1929</v>
      </c>
    </row>
    <row r="428" spans="1:184" s="949" customFormat="1" ht="26.25" customHeight="1" x14ac:dyDescent="0.25">
      <c r="A428" s="950">
        <v>1</v>
      </c>
      <c r="B428" s="950" t="s">
        <v>795</v>
      </c>
      <c r="C428" s="951" t="s">
        <v>35</v>
      </c>
      <c r="D428" s="952" t="s">
        <v>1695</v>
      </c>
      <c r="E428" s="953" t="str">
        <f t="shared" ref="E428:E441" si="211">IF(D428&lt;&gt;"",A428&amp;" "&amp;C428&amp;" "&amp;D428,"")</f>
        <v>1 SPP12 Pagrindas ADR, ašys 408E (800+600 Fuhrmann bortai)</v>
      </c>
      <c r="F428" s="952" t="s">
        <v>3526</v>
      </c>
      <c r="G428" s="952" t="s">
        <v>3239</v>
      </c>
      <c r="H428" s="952">
        <v>23109200</v>
      </c>
      <c r="I428" s="955" t="s">
        <v>3466</v>
      </c>
      <c r="J428" s="952"/>
      <c r="K428" s="952"/>
      <c r="L428" s="952"/>
      <c r="M428" s="952"/>
      <c r="N428" s="952"/>
      <c r="O428" s="952"/>
      <c r="P428" s="952">
        <f>IF(Duombaze!G428="",0,INDEX(DU!I:I,MATCH(Duombaze!G428,DU!A:A,0),1))+IF(Duombaze!H428="",0,INDEX(DU!I:I*40,MATCH(Duombaze!H428,DU!A:A,0),1))+IF(Duombaze!I428="",0,INDEX(DU!I:I,MATCH(Duombaze!I428,DU!A:A,0),1))+IF(Duombaze!J428="",0,INDEX(DU!I:I,MATCH(Duombaze!J428,DU!A:A,0),1))+IF(Duombaze!K428="",0,INDEX(DU!I:I,MATCH(Duombaze!K428,DU!A:A,0),1))+IF(Duombaze!L428="",0,INDEX(DU!I:I,MATCH(Duombaze!L428,DU!A:A,0),1))+IF(Duombaze!M428="",0,INDEX(DU!I:I,MATCH(Duombaze!M428,DU!A:A,0),1))+IF(Duombaze!N428="",0,INDEX(DU!I:I,MATCH(Duombaze!N428,DU!A:A,0),1))+IF(Duombaze!O428="",0,INDEX(DU!I:I,MATCH(Duombaze!O428,DU!A:A,0),1))</f>
        <v>1505.3999999999999</v>
      </c>
      <c r="Q428" s="953">
        <f>IF(Duombaze!G428="",0,INDEX(DU!K:K,MATCH(Duombaze!G428,DU!A:A,0),1))+IF(Duombaze!H428="",0,INDEX(DU!K:K,MATCH(Duombaze!H428,DU!A:A,0),1))+IF(Duombaze!I428="",0,INDEX(DU!K:K,MATCH(Duombaze!I428,DU!A:A,0),1))+IF(Duombaze!J428="",0,INDEX(DU!K:K,MATCH(Duombaze!J428,DU!A:A,0),1))+IF(Duombaze!K428="",0,INDEX(DU!K:K,MATCH(Duombaze!K428,DU!A:A,0),1))+IF(Duombaze!L428="",0,INDEX(DU!K:K,MATCH(Duombaze!L428,DU!A:A,0),1))+IF(Duombaze!M428="",0,INDEX(DU!K:K,MATCH(Duombaze!M428,DU!A:A,0),1))+IF(Duombaze!N428="",0,INDEX(DU!K:K,MATCH(Duombaze!N428,DU!A:A,0),1))+IF(Duombaze!O428="",0,INDEX(DU!K:K,MATCH(Duombaze!O428,DU!A:A,0),1))</f>
        <v>0</v>
      </c>
      <c r="R428" s="952" t="s">
        <v>2051</v>
      </c>
      <c r="S428" s="954" t="s">
        <v>2052</v>
      </c>
      <c r="T428" s="955" t="s">
        <v>3466</v>
      </c>
      <c r="U428" s="953">
        <f>IF(Duombaze!T428="",0,INDEX(DU!I:I,MATCH(Duombaze!T428,DU!A:A,0),1))</f>
        <v>1488.6</v>
      </c>
      <c r="V428" s="953">
        <f>IF(Duombaze!T428="",0,INDEX(DU!K:K,MATCH(Duombaze!T428,DU!A:A,0),1))</f>
        <v>0</v>
      </c>
      <c r="W428" s="952" t="s">
        <v>3488</v>
      </c>
      <c r="X428" s="952"/>
      <c r="Y428" s="956"/>
      <c r="Z428" s="948" t="s">
        <v>521</v>
      </c>
      <c r="AA428" s="953" t="str">
        <f t="shared" ref="AA428:AA487" si="212">IF(Z428&lt;&gt;"",A428&amp;" "&amp;C428&amp;" "&amp;Z428,"")</f>
        <v>1 SPP12 Tempimo trikampis UMEGA (DIN 74054) d-40</v>
      </c>
      <c r="AB428" s="952" t="s">
        <v>546</v>
      </c>
      <c r="AC428" s="952">
        <f>IF(Duombaze!AB428="",0,INDEX(DU!I:I,MATCH(Duombaze!AB428,DU!A:A,0),1))</f>
        <v>157.619205290346</v>
      </c>
      <c r="AD428" s="952">
        <f>IF(Duombaze!AB428="",0,INDEX(DU!K:K,MATCH(Duombaze!AB428,DU!A:A,0),1))</f>
        <v>33.61</v>
      </c>
      <c r="AE428" s="952"/>
      <c r="AF428" s="952" t="s">
        <v>2072</v>
      </c>
      <c r="AG428" s="952" t="s">
        <v>548</v>
      </c>
      <c r="AH428" s="953" t="str">
        <f t="shared" si="201"/>
        <v xml:space="preserve">1 SPP12 Bamperis galinis prisukamas </v>
      </c>
      <c r="AI428" s="952" t="s">
        <v>516</v>
      </c>
      <c r="AJ428" s="952" t="s">
        <v>516</v>
      </c>
      <c r="AK428" s="952"/>
      <c r="AL428" s="952"/>
      <c r="AM428" s="952">
        <f>IF(Duombaze!AJ428="",0,INDEX(DU!I:I,MATCH(Duombaze!AJ428,DU!A:A,0),1))+IF(Duombaze!AK428="",0,INDEX(DU!I:I,MATCH(Duombaze!AK428,DU!A:A,0),1))+IF(Duombaze!AL428="",0,INDEX(DU!I:I,MATCH(Duombaze!AL428,DU!A:A,0),1))</f>
        <v>84.143498481458394</v>
      </c>
      <c r="AN428" s="952">
        <f>IF(Duombaze!AJ428="",0,INDEX(DU!K:K,MATCH(Duombaze!AJ428,DU!A:A,0),1))+IF(Duombaze!AK428="",0,INDEX(DU!K:K,MATCH(Duombaze!AK428,DU!A:A,0),1))+IF(Duombaze!AL428="",0,INDEX(DU!K:K,MATCH(Duombaze!AL428,DU!A:A,0),1))</f>
        <v>29.87</v>
      </c>
      <c r="AO428" s="952"/>
      <c r="AP428" s="952" t="s">
        <v>2074</v>
      </c>
      <c r="AQ428" s="952" t="s">
        <v>329</v>
      </c>
      <c r="AR428" s="953" t="str">
        <f t="shared" si="203"/>
        <v>1 SPP12 Pagrindo hidraulinės jungtys</v>
      </c>
      <c r="AS428" s="952" t="s">
        <v>569</v>
      </c>
      <c r="AT428" s="952" t="s">
        <v>549</v>
      </c>
      <c r="AU428" s="952"/>
      <c r="AV428" s="952"/>
      <c r="AW428" s="952"/>
      <c r="AX428" s="952"/>
      <c r="AY428" s="952"/>
      <c r="AZ428" s="952"/>
      <c r="BA428" s="952"/>
      <c r="BB428" s="952"/>
      <c r="BC428" s="952">
        <f>IF(Duombaze!AT428="",0,INDEX(DU!I:I,MATCH(Duombaze!AT428,DU!A:A,0),1))+IF(Duombaze!AU428="",0,INDEX(DU!I:I,MATCH(Duombaze!AU428,DU!A:A,0),1))+IF(Duombaze!AV428="",0,INDEX(DU!I:I,MATCH(Duombaze!AV428,DU!A:A,0),1))+IF(Duombaze!AW428="",0,INDEX(DU!I:I,MATCH(Duombaze!AW428,DU!A:A,0),1))+IF(Duombaze!AX428="",0,INDEX(DU!I:I,MATCH(Duombaze!AX428,DU!A:A,0),1))+IF(Duombaze!AY428="",0,INDEX(DU!I:I,MATCH(Duombaze!AY428,DU!A:A,0),1))+IF(Duombaze!AZ428="",0,INDEX(DU!I:I,MATCH(Duombaze!AZ428,DU!A:A,0),1))+IF(Duombaze!BA428="",0,INDEX(DU!I:I,MATCH(Duombaze!BA428,DU!A:A,0),1))+IF(Duombaze!BB428="",0,INDEX(DU!I:I,MATCH(Duombaze!BB428,DU!A:A,0),1))</f>
        <v>29.43</v>
      </c>
      <c r="BD428" s="953">
        <f>IF(Duombaze!AT428="",0,INDEX(DU!K:K,MATCH(Duombaze!AT428,DU!A:A,0),1))+IF(Duombaze!AU428="",0,INDEX(DU!K:K,MATCH(Duombaze!AU428,DU!A:A,0),1))+IF(Duombaze!AV428="",0,INDEX(DU!K:K,MATCH(Duombaze!AV428,DU!A:A,0),1))+IF(Duombaze!AW428="",0,INDEX(DU!K:K,MATCH(Duombaze!AW428,DU!A:A,0),1))+IF(Duombaze!AX428="",0,INDEX(DU!K:K,MATCH(Duombaze!AX428,DU!A:A,0),1))+IF(Duombaze!AY428="",0,INDEX(DU!K:K,MATCH(Duombaze!AY428,DU!A:A,0),1))+IF(Duombaze!AZ428="",0,INDEX(DU!K:K,MATCH(Duombaze!AZ428,DU!A:A,0),1))+IF(Duombaze!BA428="",0,INDEX(DU!K:K,MATCH(Duombaze!BA428,DU!A:A,0),1))+IF(Duombaze!BB428="",0,INDEX(DU!K:K,MATCH(Duombaze!BB428,DU!A:A,0),1))</f>
        <v>0</v>
      </c>
      <c r="BE428" s="952"/>
      <c r="BF428" s="952"/>
      <c r="BG428" s="948" t="s">
        <v>55</v>
      </c>
      <c r="BH428" s="953" t="str">
        <f t="shared" si="200"/>
        <v>1 SPP12 Hidrauliniai stabdžiai</v>
      </c>
      <c r="BI428" s="952" t="s">
        <v>159</v>
      </c>
      <c r="BJ428" s="952" t="s">
        <v>3231</v>
      </c>
      <c r="BK428" s="952" t="s">
        <v>3018</v>
      </c>
      <c r="BL428" s="959"/>
      <c r="BM428" s="959">
        <f>IF(Duombaze!BJ428="",0,INDEX(DU!I:I,MATCH(Duombaze!BJ428,DU!A:A,0),1))+IF(Duombaze!BK428="",0,INDEX(DU!I:I,MATCH(Duombaze!BK428,DU!A:A,0),1))+IF(Duombaze!BL428="",0,INDEX(DU!I:I,MATCH(Duombaze!BL428,DU!A:A,0),1))</f>
        <v>48.748139999999999</v>
      </c>
      <c r="BN428" s="953">
        <f>IF(Duombaze!BJ428="",0,INDEX(DU!K:K,MATCH(Duombaze!BJ428,DU!A:A,0),1))+IF(Duombaze!BK428="",0,INDEX(DU!K:K,MATCH(Duombaze!BK428,DU!A:A,0),1))+IF(Duombaze!BL428="",0,INDEX(DU!K:K,MATCH(Duombaze!BL428,DU!A:A,0),1))</f>
        <v>23.18</v>
      </c>
      <c r="BO428" s="959"/>
      <c r="BP428" s="959"/>
      <c r="BR428" s="952" t="str">
        <f t="shared" si="197"/>
        <v/>
      </c>
      <c r="BS428" s="953"/>
      <c r="BT428" s="953"/>
      <c r="BU428" s="953"/>
      <c r="BV428" s="953"/>
      <c r="BW428" s="953">
        <f>IF(Duombaze!BT428="",0,INDEX(DU!I:I,MATCH(Duombaze!BT428,DU!A:A,0),1))+IF(Duombaze!BU428="",0,INDEX(DU!I:I,MATCH(Duombaze!BU428,DU!A:A,0),1))+IF(Duombaze!BV428="",0,INDEX(DU!I:I,MATCH(Duombaze!BV428,DU!A:A,0),1))</f>
        <v>0</v>
      </c>
      <c r="BX428" s="952">
        <f>IF(Duombaze!BT428="",0,INDEX(DU!K:K,MATCH(Duombaze!BT428,DU!A:A,0),1))+IF(Duombaze!BU428="",0,INDEX(DU!K:K,MATCH(Duombaze!BU428,DU!A:A,0),1))+IF(Duombaze!BV428="",0,INDEX(DU!K:K,MATCH(Duombaze!BV428,DU!A:A,0),1))</f>
        <v>0</v>
      </c>
      <c r="BY428" s="953"/>
      <c r="BZ428" s="953"/>
      <c r="CA428" s="952"/>
      <c r="CB428" s="952" t="str">
        <f t="shared" si="209"/>
        <v/>
      </c>
      <c r="CC428" s="952"/>
      <c r="CD428" s="952">
        <f>IF(Duombaze!CC428="",0,INDEX(DU!I:I,MATCH(Duombaze!CC428,DU!A:A,0),1))</f>
        <v>0</v>
      </c>
      <c r="CE428" s="953">
        <f>IF(Duombaze!CC428="",0,INDEX(DU!K:K,MATCH(Duombaze!CC428,DU!A:A,0),1))</f>
        <v>0</v>
      </c>
      <c r="CF428" s="952"/>
      <c r="CG428" s="952"/>
      <c r="CH428" s="952"/>
      <c r="CI428" s="953" t="str">
        <f t="shared" si="208"/>
        <v/>
      </c>
      <c r="CJ428" s="952"/>
      <c r="CK428" s="952">
        <f>IF(Duombaze!CJ428="",0,INDEX(DU!I:I,MATCH(Duombaze!CJ428,DU!A:A,0),1))</f>
        <v>0</v>
      </c>
      <c r="CL428" s="953">
        <f>IF(Duombaze!CJ428="",0,INDEX(DU!K:K,MATCH(Duombaze!CJ428,DU!A:A,0),1))</f>
        <v>0</v>
      </c>
      <c r="CM428" s="952"/>
      <c r="CN428" s="952"/>
      <c r="CO428" s="952" t="s">
        <v>570</v>
      </c>
      <c r="CP428" s="953" t="str">
        <f t="shared" si="204"/>
        <v>1 SPP12 Rankinis stovėjimo stabdis</v>
      </c>
      <c r="CQ428" s="952" t="s">
        <v>553</v>
      </c>
      <c r="CR428" s="952" t="s">
        <v>553</v>
      </c>
      <c r="CS428" s="952"/>
      <c r="CT428" s="952">
        <f>IF(Duombaze!CR428="",0,INDEX(DU!I:I,MATCH(Duombaze!CR428,DU!A:A,0),1))+IF(Duombaze!CS428="",0,INDEX(DU!I:I,MATCH(Duombaze!CS428,DU!A:A,0),1))</f>
        <v>25.784348327403801</v>
      </c>
      <c r="CU428" s="952">
        <f>IF(Duombaze!CR428="",0,INDEX(DU!K:K,MATCH(Duombaze!CR428,DU!A:A,0),1))+IF(Duombaze!CS428="",0,INDEX(DU!K:K,MATCH(Duombaze!CS428,DU!A:A,0),1))</f>
        <v>35.47</v>
      </c>
      <c r="CV428" s="952"/>
      <c r="CW428" s="952"/>
      <c r="CX428" s="952" t="s">
        <v>571</v>
      </c>
      <c r="CY428" s="953" t="str">
        <f t="shared" si="193"/>
        <v>1 SPP12 SPP12 viršborčiai 300 Fuhrman</v>
      </c>
      <c r="CZ428" s="952" t="s">
        <v>479</v>
      </c>
      <c r="DA428" s="952" t="s">
        <v>479</v>
      </c>
      <c r="DB428" s="952"/>
      <c r="DC428" s="952">
        <f>IF(Duombaze!DA428="",0,INDEX(DU!I:I,MATCH(Duombaze!DA428,DU!A:A,0),1))+IF(Duombaze!DB428="",0,INDEX(DU!I:I,MATCH(Duombaze!DB428,DU!A:A,0),1))</f>
        <v>0</v>
      </c>
      <c r="DD428" s="952">
        <f>IF(Duombaze!DA428="",0,INDEX(DU!K:K,MATCH(Duombaze!DA428,DU!A:A,0),1))+IF(Duombaze!DB428="",0,INDEX(DU!K:K,MATCH(Duombaze!DB428,DU!A:A,0),1))</f>
        <v>0</v>
      </c>
      <c r="DE428" s="952" t="s">
        <v>2151</v>
      </c>
      <c r="DF428" s="952"/>
      <c r="DG428" s="935" t="s">
        <v>8188</v>
      </c>
      <c r="DH428" s="952" t="str">
        <f t="shared" si="207"/>
        <v>1 SPP12 Tentas ir aikštelė (su atlenk. centriniu vamzdžiu, smailėjantis)</v>
      </c>
      <c r="DI428" s="952" t="s">
        <v>2898</v>
      </c>
      <c r="DJ428" s="952" t="s">
        <v>500</v>
      </c>
      <c r="DK428" s="954"/>
      <c r="DL428" s="954">
        <f>IF(Duombaze!DJ428="",0,INDEX(DU!I:I,MATCH(Duombaze!DJ428,DU!A:A,0),1))+IF(Duombaze!DK428="",0,INDEX(DU!I:I,MATCH(Duombaze!DK428,DU!A:A,0),1))</f>
        <v>235.31248552446601</v>
      </c>
      <c r="DM428" s="952">
        <f>IF(Duombaze!DJ428="",0,INDEX(DU!K:K,MATCH(Duombaze!DJ428,DU!A:A,0),1))+IF(Duombaze!DK428="",0,INDEX(DU!K:K,MATCH(Duombaze!DK428,DU!A:A,0),1))</f>
        <v>81.09</v>
      </c>
      <c r="DN428" s="954" t="s">
        <v>2164</v>
      </c>
      <c r="DO428" s="954"/>
      <c r="DP428" s="954" t="s">
        <v>556</v>
      </c>
      <c r="DQ428" s="953" t="str">
        <f t="shared" si="206"/>
        <v>1 SPP12 Žibintai-atšvaistai (klijuojami)</v>
      </c>
      <c r="DR428" s="948" t="s">
        <v>557</v>
      </c>
      <c r="DS428" s="948" t="s">
        <v>557</v>
      </c>
      <c r="DT428" s="948"/>
      <c r="DU428" s="948"/>
      <c r="DV428" s="948"/>
      <c r="DW428" s="948">
        <f>IF(Duombaze!DS428="",0,INDEX(DU!I:I,MATCH(Duombaze!DS428,DU!A:A,0),1))+IF(Duombaze!DT428="",0,INDEX(DU!I:I,MATCH(Duombaze!DT428,DU!A:A,0),1))+IF(Duombaze!DU428="",0,INDEX(DU!I:I,MATCH(Duombaze!DU428,DU!A:A,0),1))+IF(Duombaze!DV428="",0,INDEX(DU!I:I,MATCH(Duombaze!DV428,DU!A:A,0),1))</f>
        <v>52.827962176870699</v>
      </c>
      <c r="DX428" s="953">
        <f>IF(Duombaze!DS428="",0,INDEX(DU!K:K,MATCH(Duombaze!DS428,DU!A:A,0),1))+IF(Duombaze!DT428="",0,INDEX(DU!K:K,MATCH(Duombaze!DT428,DU!A:A,0),1))+IF(Duombaze!DU428="",0,INDEX(DU!K:K,MATCH(Duombaze!DU428,DU!A:A,0),1))+IF(Duombaze!DV428="",0,INDEX(DU!K:KH,MATCH(Duombaze!DV428,DU!A:A,0),1))</f>
        <v>0</v>
      </c>
      <c r="DY428" s="948"/>
      <c r="DZ428" s="948"/>
      <c r="EA428" s="952" t="str">
        <f>EA440</f>
        <v>Tempimo kilpa RIMA</v>
      </c>
      <c r="EB428" s="952" t="str">
        <f t="shared" si="194"/>
        <v>1 SPP12 Tempimo kilpa RIMA</v>
      </c>
      <c r="EC428" s="952" t="str">
        <f>EC440</f>
        <v>ZP30ATKR000000</v>
      </c>
      <c r="ED428" s="952">
        <f>IF(Duombaze!EC428="",0,INDEX(DU!I:I,MATCH(Duombaze!EC428,DU!A:A,0),1))</f>
        <v>96.472733333333295</v>
      </c>
      <c r="EE428" s="953">
        <f>IF(Duombaze!EC428="",0,INDEX(DU!K:K,MATCH(Duombaze!EC428,DU!A:A,0),1))</f>
        <v>23.17</v>
      </c>
      <c r="EF428" s="952"/>
      <c r="EG428" s="952"/>
      <c r="EH428" s="952" t="s">
        <v>614</v>
      </c>
      <c r="EI428" s="953" t="str">
        <f t="shared" si="210"/>
        <v>1 SPP12 Lipdukai Lenkiški</v>
      </c>
      <c r="EJ428" s="957" t="s">
        <v>534</v>
      </c>
      <c r="EK428" s="957" t="s">
        <v>3228</v>
      </c>
      <c r="EL428" s="957"/>
      <c r="EM428" s="957"/>
      <c r="EN428" s="957">
        <f>IF(Duombaze!EK428="",0,INDEX(DU!I:I,MATCH(Duombaze!EK428,DU!A:A,0),1))+IF(Duombaze!EL428="",0,INDEX(DU!I:I,MATCH(Duombaze!EL428,DU!A:A,0),1))+IF(Duombaze!EM428="",0,INDEX(DU!I:I,MATCH(Duombaze!EM428,DU!A:A,0),1))</f>
        <v>26.507860703836698</v>
      </c>
      <c r="EO428" s="952">
        <f>IF(Duombaze!EK428="",0,INDEX(DU!K:K,MATCH(Duombaze!EK428,DU!A:A,0),1))+IF(Duombaze!EL428="",0,INDEX(DU!K:K,MATCH(Duombaze!EL428,DU!A:A,0),1))+IF(Duombaze!EM428="",0,INDEX(DU!K:K,MATCH(Duombaze!EM428,DU!A:A,0),1))</f>
        <v>0</v>
      </c>
      <c r="EP428" s="952"/>
      <c r="EQ428" s="952"/>
      <c r="ER428" s="949" t="s">
        <v>1497</v>
      </c>
      <c r="ES428" s="953" t="str">
        <f t="shared" si="195"/>
        <v>1 SPP12 Montuojami</v>
      </c>
      <c r="ET428" s="953"/>
      <c r="EU428" s="953"/>
      <c r="EV428" s="953"/>
      <c r="EW428" s="948" t="s">
        <v>560</v>
      </c>
      <c r="EX428" s="952" t="str">
        <f t="shared" si="198"/>
        <v>1 SPP12 Purvasaugių komplektas 385/425 galiniams ratams 1/4</v>
      </c>
      <c r="EY428" s="952" t="s">
        <v>561</v>
      </c>
      <c r="EZ428" s="952" t="s">
        <v>561</v>
      </c>
      <c r="FA428" s="952"/>
      <c r="FB428" s="952">
        <f>IF(Duombaze!EZ428="",0,INDEX(DU!I:I,MATCH(Duombaze!EZ428,DU!A:A,0),1))+IF(Duombaze!FA428="",0,INDEX(DU!I:I,MATCH(Duombaze!FA428,DU!A:A,0),1))</f>
        <v>25.531076935788398</v>
      </c>
      <c r="FC428" s="952">
        <f>IF(Duombaze!EZ428="",0,INDEX(DU!K:K,MATCH(Duombaze!EZ428,DU!A:A,0),1))+IF(Duombaze!FA428="",0,INDEX(DU!K:K,MATCH(Duombaze!FA428,DU!A:A,0),1))</f>
        <v>7.25</v>
      </c>
      <c r="FD428" s="957"/>
      <c r="FE428" s="957"/>
      <c r="FF428" s="957"/>
      <c r="FG428" s="957"/>
      <c r="FH428" s="957" t="s">
        <v>9019</v>
      </c>
      <c r="FI428" s="957"/>
      <c r="FJ428" s="957"/>
      <c r="FK428" s="948"/>
      <c r="FL428" s="949" t="s">
        <v>1580</v>
      </c>
      <c r="FM428" s="953" t="s">
        <v>1580</v>
      </c>
      <c r="FN428" s="953"/>
      <c r="FO428" s="953"/>
      <c r="FP428" s="953"/>
      <c r="FQ428" s="953">
        <f>IF(Duombaze!FM428="",0,INDEX(DU!I:I,MATCH(Duombaze!FM428,DU!A:A,0),1))+IF(Duombaze!FN428="",0,INDEX(DU!I:I,MATCH(Duombaze!FN428,DU!A:A,0),1))+IF(Duombaze!FO428="",0,INDEX(DU!I:I,MATCH(Duombaze!FO428,DU!A:A,0),1))+IF(Duombaze!FP428="",0,INDEX(DU!I:I,MATCH(Duombaze!FP428,DU!A:A,0),1))</f>
        <v>9.7027528194444397</v>
      </c>
      <c r="FR428" s="936">
        <f>IF(Duombaze!FM428="",0,INDEX(DU!K:K,MATCH(Duombaze!FM428,DU!A:A,0),1))+IF(Duombaze!FN428="",0,INDEX(DU!K:K,MATCH(Duombaze!FN428,DU!A:A,0),1))+IF(Duombaze!FO428="",0,INDEX(DU!K:K,MATCH(Duombaze!FO428,DU!A:A,0),1))+IF(Duombaze!FP428="",0,INDEX(DU!K:K,MATCH(Duombaze!FP428,DU!A:A,0),1))</f>
        <v>9.56</v>
      </c>
      <c r="FT428" s="959" t="s">
        <v>53</v>
      </c>
      <c r="FU428" s="959" t="s">
        <v>156</v>
      </c>
      <c r="FY428" s="944" t="s">
        <v>59</v>
      </c>
      <c r="FZ428" s="945" t="str">
        <f>IF(FY428&lt;&gt;"",A432&amp;" "&amp;C432&amp;" "&amp;FY428,"")</f>
        <v>5 SPP12 Pneumatiniai stabdžiai dviejų kontūrų su mechaniniu LSV</v>
      </c>
      <c r="GA428" s="946" t="s">
        <v>161</v>
      </c>
    </row>
    <row r="429" spans="1:184" s="949" customFormat="1" ht="26.25" customHeight="1" x14ac:dyDescent="0.25">
      <c r="A429" s="950">
        <v>2</v>
      </c>
      <c r="B429" s="950" t="s">
        <v>795</v>
      </c>
      <c r="C429" s="951" t="s">
        <v>35</v>
      </c>
      <c r="D429" s="952" t="s">
        <v>1696</v>
      </c>
      <c r="E429" s="953" t="str">
        <f t="shared" si="211"/>
        <v>2 SPP12 Pagrindas ADR, ašys 408E (800+600 PRONAR bortai su naujo tipo rankenomis)</v>
      </c>
      <c r="F429" s="952" t="s">
        <v>3527</v>
      </c>
      <c r="G429" s="952" t="s">
        <v>2943</v>
      </c>
      <c r="H429" s="952" t="s">
        <v>3238</v>
      </c>
      <c r="I429" s="952">
        <v>23109200</v>
      </c>
      <c r="J429" s="955" t="s">
        <v>3466</v>
      </c>
      <c r="K429" s="952"/>
      <c r="L429" s="952"/>
      <c r="M429" s="952"/>
      <c r="N429" s="952"/>
      <c r="O429" s="952"/>
      <c r="P429" s="952">
        <f>IF(Duombaze!G429="",0,INDEX(DU!I:I,MATCH(Duombaze!G429,DU!A:A,0),1))+IF(Duombaze!H429="",0,INDEX(DU!I:I,MATCH(Duombaze!H429,DU!A:A,0),1))+IF(Duombaze!I429="",0,INDEX(DU!I:I*40,MATCH(Duombaze!I429,DU!A:A,0),1))+IF(Duombaze!J429="",0,INDEX(DU!I:I,MATCH(Duombaze!J429,DU!A:A,0),1))+IF(Duombaze!K429="",0,INDEX(DU!I:I,MATCH(Duombaze!K429,DU!A:A,0),1))+IF(Duombaze!L429="",0,INDEX(DU!I:I,MATCH(Duombaze!L429,DU!A:A,0),1))+IF(Duombaze!M429="",0,INDEX(DU!I:I,MATCH(Duombaze!M429,DU!A:A,0),1))+IF(Duombaze!N429="",0,INDEX(DU!I:I,MATCH(Duombaze!N429,DU!A:A,0),1))+IF(Duombaze!O429="",0,INDEX(DU!I:I,MATCH(Duombaze!O429,DU!A:A,0),1))</f>
        <v>5063.5709643698392</v>
      </c>
      <c r="Q429" s="953">
        <f>IF(Duombaze!G429="",0,INDEX(DU!K:K,MATCH(Duombaze!G429,DU!A:A,0),1))+IF(Duombaze!H429="",0,INDEX(DU!K:K,MATCH(Duombaze!H429,DU!A:A,0),1))+IF(Duombaze!I429="",0,INDEX(DU!K:K,MATCH(Duombaze!I429,DU!A:A,0),1))+IF(Duombaze!J429="",0,INDEX(DU!K:K,MATCH(Duombaze!J429,DU!A:A,0),1))+IF(Duombaze!K429="",0,INDEX(DU!K:K,MATCH(Duombaze!K429,DU!A:A,0),1))+IF(Duombaze!L429="",0,INDEX(DU!K:K,MATCH(Duombaze!L429,DU!A:A,0),1))+IF(Duombaze!M429="",0,INDEX(DU!K:K,MATCH(Duombaze!M429,DU!A:A,0),1))+IF(Duombaze!N429="",0,INDEX(DU!K:K,MATCH(Duombaze!N429,DU!A:A,0),1))+IF(Duombaze!O429="",0,INDEX(DU!K:K,MATCH(Duombaze!O429,DU!A:A,0),1))</f>
        <v>659.64</v>
      </c>
      <c r="R429" s="952" t="s">
        <v>2051</v>
      </c>
      <c r="S429" s="954" t="s">
        <v>2053</v>
      </c>
      <c r="T429" s="955" t="s">
        <v>3466</v>
      </c>
      <c r="U429" s="953">
        <f>IF(Duombaze!T429="",0,INDEX(DU!I:I,MATCH(Duombaze!T429,DU!A:A,0),1))</f>
        <v>1488.6</v>
      </c>
      <c r="V429" s="953">
        <f>IF(Duombaze!T429="",0,INDEX(DU!K:K,MATCH(Duombaze!T429,DU!A:A,0),1))</f>
        <v>0</v>
      </c>
      <c r="W429" s="952" t="s">
        <v>3488</v>
      </c>
      <c r="X429" s="952"/>
      <c r="Y429" s="956"/>
      <c r="Z429" s="948" t="s">
        <v>8334</v>
      </c>
      <c r="AA429" s="953" t="str">
        <f t="shared" si="212"/>
        <v>2 SPP12 Tempimo grąžulas Y formos</v>
      </c>
      <c r="AB429" s="952" t="s">
        <v>2715</v>
      </c>
      <c r="AC429" s="952">
        <f>IF(Duombaze!AB429="",0,INDEX(DU!I:I,MATCH(Duombaze!AB429,DU!A:A,0),1))</f>
        <v>216.61883191984899</v>
      </c>
      <c r="AD429" s="952">
        <f>IF(Duombaze!AB429="",0,INDEX(DU!K:K,MATCH(Duombaze!AB429,DU!A:A,0),1))</f>
        <v>62.12</v>
      </c>
      <c r="AE429" s="952"/>
      <c r="AF429" s="952"/>
      <c r="AG429" s="952"/>
      <c r="AH429" s="953" t="str">
        <f t="shared" si="201"/>
        <v/>
      </c>
      <c r="AI429" s="952"/>
      <c r="AJ429" s="952"/>
      <c r="AK429" s="952"/>
      <c r="AL429" s="952"/>
      <c r="AM429" s="952">
        <f>IF(Duombaze!AJ429="",0,INDEX(DU!I:I,MATCH(Duombaze!AJ429,DU!A:A,0),1))+IF(Duombaze!AK429="",0,INDEX(DU!I:I,MATCH(Duombaze!AK429,DU!A:A,0),1))+IF(Duombaze!AL429="",0,INDEX(DU!I:I,MATCH(Duombaze!AL429,DU!A:A,0),1))</f>
        <v>0</v>
      </c>
      <c r="AN429" s="952">
        <f>IF(Duombaze!AJ429="",0,INDEX(DU!K:K,MATCH(Duombaze!AJ429,DU!A:A,0),1))+IF(Duombaze!AK429="",0,INDEX(DU!K:K,MATCH(Duombaze!AK429,DU!A:A,0),1))+IF(Duombaze!AL429="",0,INDEX(DU!K:K,MATCH(Duombaze!AL429,DU!A:A,0),1))</f>
        <v>0</v>
      </c>
      <c r="AO429" s="952"/>
      <c r="AP429" s="952"/>
      <c r="AQ429" s="952" t="s">
        <v>331</v>
      </c>
      <c r="AR429" s="953" t="str">
        <f t="shared" si="203"/>
        <v>2 SPP12 Pagrindo hidraulinės jungtys + Kėbulo išvertimo išvadas</v>
      </c>
      <c r="AS429" s="952" t="s">
        <v>550</v>
      </c>
      <c r="AT429" s="952" t="s">
        <v>549</v>
      </c>
      <c r="AU429" s="952" t="s">
        <v>2990</v>
      </c>
      <c r="AV429" s="952" t="s">
        <v>2991</v>
      </c>
      <c r="AW429" s="952"/>
      <c r="AX429" s="952"/>
      <c r="AY429" s="952"/>
      <c r="AZ429" s="952"/>
      <c r="BA429" s="952"/>
      <c r="BB429" s="952"/>
      <c r="BC429" s="952">
        <f>IF(Duombaze!AT429="",0,INDEX(DU!I:I,MATCH(Duombaze!AT429,DU!A:A,0),1))+IF(Duombaze!AU429="",0,INDEX(DU!I:I,MATCH(Duombaze!AU429,DU!A:A,0),1))+IF(Duombaze!AV429="",0,INDEX(DU!I:I,MATCH(Duombaze!AV429,DU!A:A,0),1))+IF(Duombaze!AW429="",0,INDEX(DU!I:I,MATCH(Duombaze!AW429,DU!A:A,0),1))+IF(Duombaze!AX429="",0,INDEX(DU!I:I,MATCH(Duombaze!AX429,DU!A:A,0),1))+IF(Duombaze!AY429="",0,INDEX(DU!I:I,MATCH(Duombaze!AY429,DU!A:A,0),1))+IF(Duombaze!AZ429="",0,INDEX(DU!I:I,MATCH(Duombaze!AZ429,DU!A:A,0),1))+IF(Duombaze!BA429="",0,INDEX(DU!I:I,MATCH(Duombaze!BA429,DU!A:A,0),1))+IF(Duombaze!BB429="",0,INDEX(DU!I:I,MATCH(Duombaze!BB429,DU!A:A,0),1))</f>
        <v>82.550440000000009</v>
      </c>
      <c r="BD429" s="953">
        <f>IF(Duombaze!AT429="",0,INDEX(DU!K:K,MATCH(Duombaze!AT429,DU!A:A,0),1))+IF(Duombaze!AU429="",0,INDEX(DU!K:K,MATCH(Duombaze!AU429,DU!A:A,0),1))+IF(Duombaze!AV429="",0,INDEX(DU!K:K,MATCH(Duombaze!AV429,DU!A:A,0),1))+IF(Duombaze!AW429="",0,INDEX(DU!K:K,MATCH(Duombaze!AW429,DU!A:A,0),1))+IF(Duombaze!AX429="",0,INDEX(DU!K:K,MATCH(Duombaze!AX429,DU!A:A,0),1))+IF(Duombaze!AY429="",0,INDEX(DU!K:K,MATCH(Duombaze!AY429,DU!A:A,0),1))+IF(Duombaze!AZ429="",0,INDEX(DU!K:K,MATCH(Duombaze!AZ429,DU!A:A,0),1))+IF(Duombaze!BA429="",0,INDEX(DU!K:K,MATCH(Duombaze!BA429,DU!A:A,0),1))+IF(Duombaze!BB429="",0,INDEX(DU!K:K,MATCH(Duombaze!BB429,DU!A:A,0),1))</f>
        <v>11.2</v>
      </c>
      <c r="BE429" s="952"/>
      <c r="BF429" s="952"/>
      <c r="BG429" s="948" t="s">
        <v>2673</v>
      </c>
      <c r="BH429" s="953" t="str">
        <f t="shared" si="200"/>
        <v>2 SPP12 Pneumatiniai - hidrauliniai stabdžiai (DERINTI)</v>
      </c>
      <c r="BI429" s="4" t="s">
        <v>2722</v>
      </c>
      <c r="BJ429" s="640" t="s">
        <v>3008</v>
      </c>
      <c r="BK429" s="640" t="s">
        <v>2999</v>
      </c>
      <c r="BL429" s="952"/>
      <c r="BM429" s="952">
        <f>IF(Duombaze!BJ429="",0,INDEX(DU!I:I,MATCH(Duombaze!BJ429,DU!A:A,0),1))+IF(Duombaze!BK429="",0,INDEX(DU!I:I,MATCH(Duombaze!BK429,DU!A:A,0),1))+IF(Duombaze!BL429="",0,INDEX(DU!I:I,MATCH(Duombaze!BL429,DU!A:A,0),1))</f>
        <v>577.01368000000002</v>
      </c>
      <c r="BN429" s="953">
        <f>IF(Duombaze!BJ429="",0,INDEX(DU!K:K,MATCH(Duombaze!BJ429,DU!A:A,0),1))+IF(Duombaze!BK429="",0,INDEX(DU!K:K,MATCH(Duombaze!BK429,DU!A:A,0),1))+IF(Duombaze!BL429="",0,INDEX(DU!K:K,MATCH(Duombaze!BL429,DU!A:A,0),1))</f>
        <v>87.69</v>
      </c>
      <c r="BO429" s="952"/>
      <c r="BP429" s="952"/>
      <c r="BQ429" s="952" t="str">
        <f>BQ441</f>
        <v>Stabdžių išvadai dviejų kontūrų</v>
      </c>
      <c r="BR429" s="952" t="str">
        <f t="shared" si="197"/>
        <v>2 SPP12 Stabdžių išvadai dviejų kontūrų</v>
      </c>
      <c r="BS429" s="4" t="s">
        <v>2729</v>
      </c>
      <c r="BT429" s="4" t="s">
        <v>3038</v>
      </c>
      <c r="BU429" s="4" t="s">
        <v>3034</v>
      </c>
      <c r="BV429" s="4">
        <v>23705201</v>
      </c>
      <c r="BW429" s="952">
        <f>IF(Duombaze!BT429="",0,INDEX(DU!I:I,MATCH(Duombaze!BT429,DU!A:A,0),1))+IF(Duombaze!BU429="",0,INDEX(DU!I:I,MATCH(Duombaze!BU429,DU!A:A,0),1))+IF(Duombaze!BV429="",0,INDEX(DU!I:I,MATCH(Duombaze!BV429,DU!A:A,0),1))</f>
        <v>90.255595406991503</v>
      </c>
      <c r="BX429" s="952">
        <f>IF(Duombaze!BT429="",0,INDEX(DU!K:K,MATCH(Duombaze!BT429,DU!A:A,0),1))+IF(Duombaze!BU429="",0,INDEX(DU!K:K,MATCH(Duombaze!BU429,DU!A:A,0),1))+IF(Duombaze!BV429="",0,INDEX(DU!K:K,MATCH(Duombaze!BV429,DU!A:A,0),1))</f>
        <v>11.59</v>
      </c>
      <c r="BY429" s="952"/>
      <c r="BZ429" s="952"/>
      <c r="CA429" s="952"/>
      <c r="CB429" s="952" t="str">
        <f t="shared" si="209"/>
        <v/>
      </c>
      <c r="CC429" s="952"/>
      <c r="CD429" s="952">
        <f>IF(Duombaze!CC429="",0,INDEX(DU!I:I,MATCH(Duombaze!CC429,DU!A:A,0),1))</f>
        <v>0</v>
      </c>
      <c r="CE429" s="953">
        <f>IF(Duombaze!CC429="",0,INDEX(DU!K:K,MATCH(Duombaze!CC429,DU!A:A,0),1))</f>
        <v>0</v>
      </c>
      <c r="CF429" s="952"/>
      <c r="CG429" s="952"/>
      <c r="CH429" s="953"/>
      <c r="CI429" s="953"/>
      <c r="CJ429" s="953"/>
      <c r="CK429" s="953">
        <f>IF(Duombaze!CJ429="",0,INDEX(DU!I:I,MATCH(Duombaze!CJ429,DU!A:A,0),1))</f>
        <v>0</v>
      </c>
      <c r="CL429" s="953">
        <f>IF(Duombaze!CJ429="",0,INDEX(DU!K:K,MATCH(Duombaze!CJ429,DU!A:A,0),1))</f>
        <v>0</v>
      </c>
      <c r="CM429" s="953"/>
      <c r="CN429" s="953"/>
      <c r="CO429" s="952" t="s">
        <v>1537</v>
      </c>
      <c r="CP429" s="953" t="str">
        <f t="shared" si="204"/>
        <v>2 SPP12 Atsparos</v>
      </c>
      <c r="CQ429" s="952" t="s">
        <v>1494</v>
      </c>
      <c r="CR429" s="952" t="s">
        <v>1494</v>
      </c>
      <c r="CS429" s="952"/>
      <c r="CT429" s="952">
        <f>IF(Duombaze!CR429="",0,INDEX(DU!I:I,MATCH(Duombaze!CR429,DU!A:A,0),1))+IF(Duombaze!CS429="",0,INDEX(DU!I:I,MATCH(Duombaze!CS429,DU!A:A,0),1))</f>
        <v>23.4618</v>
      </c>
      <c r="CU429" s="952">
        <f>IF(Duombaze!CR429="",0,INDEX(DU!K:K,MATCH(Duombaze!CR429,DU!A:A,0),1))+IF(Duombaze!CS429="",0,INDEX(DU!K:K,MATCH(Duombaze!CS429,DU!A:A,0),1))</f>
        <v>0</v>
      </c>
      <c r="CV429" s="952"/>
      <c r="CW429" s="952"/>
      <c r="CX429" s="952"/>
      <c r="CY429" s="953" t="str">
        <f t="shared" si="193"/>
        <v/>
      </c>
      <c r="CZ429" s="952"/>
      <c r="DA429" s="952"/>
      <c r="DB429" s="952"/>
      <c r="DC429" s="952">
        <f>IF(Duombaze!DA429="",0,INDEX(DU!I:I,MATCH(Duombaze!DA429,DU!A:A,0),1))+IF(Duombaze!DB429="",0,INDEX(DU!I:I,MATCH(Duombaze!DB429,DU!A:A,0),1))</f>
        <v>0</v>
      </c>
      <c r="DD429" s="952">
        <f>IF(Duombaze!DA429="",0,INDEX(DU!K:K,MATCH(Duombaze!DA429,DU!A:A,0),1))+IF(Duombaze!DB429="",0,INDEX(DU!K:K,MATCH(Duombaze!DB429,DU!A:A,0),1))</f>
        <v>0</v>
      </c>
      <c r="DE429" s="952"/>
      <c r="DF429" s="952"/>
      <c r="DG429" s="960"/>
      <c r="DH429" s="952" t="str">
        <f t="shared" si="207"/>
        <v/>
      </c>
      <c r="DI429" s="960"/>
      <c r="DJ429" s="952" t="s">
        <v>481</v>
      </c>
      <c r="DK429" s="954"/>
      <c r="DL429" s="954">
        <f>IF(Duombaze!DJ429="",0,INDEX(DU!I:I,MATCH(Duombaze!DJ429,DU!A:A,0),1))+IF(Duombaze!DK429="",0,INDEX(DU!I:I,MATCH(Duombaze!DK429,DU!A:A,0),1))</f>
        <v>238.27208327255599</v>
      </c>
      <c r="DM429" s="952">
        <f>IF(Duombaze!DJ429="",0,INDEX(DU!K:K,MATCH(Duombaze!DJ429,DU!A:A,0),1))+IF(Duombaze!DK429="",0,INDEX(DU!K:K,MATCH(Duombaze!DK429,DU!A:A,0),1))</f>
        <v>85.435000000000002</v>
      </c>
      <c r="DN429" s="954" t="s">
        <v>2165</v>
      </c>
      <c r="DO429" s="954"/>
      <c r="DP429" s="954" t="s">
        <v>1744</v>
      </c>
      <c r="DQ429" s="953" t="str">
        <f t="shared" si="206"/>
        <v>2 SPP12 Žibintai ir atšvaitai diodiniai (Čekija)</v>
      </c>
      <c r="DR429" s="948" t="s">
        <v>558</v>
      </c>
      <c r="DS429" s="948" t="s">
        <v>558</v>
      </c>
      <c r="DT429" s="948"/>
      <c r="DU429" s="948"/>
      <c r="DV429" s="948"/>
      <c r="DW429" s="948">
        <f>IF(Duombaze!DS429="",0,INDEX(DU!I:I,MATCH(Duombaze!DS429,DU!A:A,0),1))+IF(Duombaze!DT429="",0,INDEX(DU!I:I,MATCH(Duombaze!DT429,DU!A:A,0),1))+IF(Duombaze!DU429="",0,INDEX(DU!I:I,MATCH(Duombaze!DU429,DU!A:A,0),1))+IF(Duombaze!DV429="",0,INDEX(DU!I:I,MATCH(Duombaze!DV429,DU!A:A,0),1))</f>
        <v>111.28481128914299</v>
      </c>
      <c r="DX429" s="953">
        <f>IF(Duombaze!DS429="",0,INDEX(DU!K:K,MATCH(Duombaze!DS429,DU!A:A,0),1))+IF(Duombaze!DT429="",0,INDEX(DU!K:K,MATCH(Duombaze!DT429,DU!A:A,0),1))+IF(Duombaze!DU429="",0,INDEX(DU!K:K,MATCH(Duombaze!DU429,DU!A:A,0),1))+IF(Duombaze!DV429="",0,INDEX(DU!K:KH,MATCH(Duombaze!DV429,DU!A:A,0),1))</f>
        <v>0</v>
      </c>
      <c r="DY429" s="948"/>
      <c r="DZ429" s="948"/>
      <c r="EA429" s="952" t="str">
        <f>EA441</f>
        <v>Mechaninis sukabintuvas Rockinger</v>
      </c>
      <c r="EB429" s="952" t="str">
        <f t="shared" si="194"/>
        <v>2 SPP12 Mechaninis sukabintuvas Rockinger</v>
      </c>
      <c r="EC429" s="952" t="str">
        <f>EC441</f>
        <v>ZP30AMSR000000</v>
      </c>
      <c r="ED429" s="952">
        <f>IF(Duombaze!EC429="",0,INDEX(DU!I:I,MATCH(Duombaze!EC429,DU!A:A,0),1))</f>
        <v>99.632400000000004</v>
      </c>
      <c r="EE429" s="953">
        <f>IF(Duombaze!EC429="",0,INDEX(DU!K:K,MATCH(Duombaze!EC429,DU!A:A,0),1))</f>
        <v>27.08</v>
      </c>
      <c r="EF429" s="952"/>
      <c r="EG429" s="952"/>
      <c r="EH429" s="952" t="s">
        <v>1563</v>
      </c>
      <c r="EI429" s="953" t="str">
        <f t="shared" si="210"/>
        <v>2 SPP12 Lipdukai universalūs</v>
      </c>
      <c r="EJ429" s="957" t="s">
        <v>573</v>
      </c>
      <c r="EK429" s="957" t="s">
        <v>573</v>
      </c>
      <c r="EL429" s="957"/>
      <c r="EM429" s="957"/>
      <c r="EN429" s="957">
        <f>IF(Duombaze!EK429="",0,INDEX(DU!I:I,MATCH(Duombaze!EK429,DU!A:A,0),1))+IF(Duombaze!EL429="",0,INDEX(DU!I:I,MATCH(Duombaze!EL429,DU!A:A,0),1))+IF(Duombaze!EM429="",0,INDEX(DU!I:I,MATCH(Duombaze!EM429,DU!A:A,0),1))</f>
        <v>30.697169727891101</v>
      </c>
      <c r="EO429" s="952">
        <f>IF(Duombaze!EK429="",0,INDEX(DU!K:K,MATCH(Duombaze!EK429,DU!A:A,0),1))+IF(Duombaze!EL429="",0,INDEX(DU!K:K,MATCH(Duombaze!EL429,DU!A:A,0),1))+IF(Duombaze!EM429="",0,INDEX(DU!K:K,MATCH(Duombaze!EM429,DU!A:A,0),1))</f>
        <v>0</v>
      </c>
      <c r="EP429" s="952"/>
      <c r="EQ429" s="952"/>
      <c r="ER429" s="948" t="s">
        <v>1498</v>
      </c>
      <c r="ES429" s="953" t="str">
        <f t="shared" si="195"/>
        <v>2 SPP12 Pakuojami</v>
      </c>
      <c r="ET429" s="952"/>
      <c r="EU429" s="952"/>
      <c r="EV429" s="952"/>
      <c r="EW429" s="948" t="s">
        <v>562</v>
      </c>
      <c r="EX429" s="952" t="str">
        <f t="shared" si="198"/>
        <v>2 SPP12 Purvasaugių komplektas 445 galiniams ratams 1/4</v>
      </c>
      <c r="EY429" s="952" t="s">
        <v>563</v>
      </c>
      <c r="EZ429" s="952" t="s">
        <v>563</v>
      </c>
      <c r="FA429" s="952"/>
      <c r="FB429" s="952">
        <f>IF(Duombaze!EZ429="",0,INDEX(DU!I:I,MATCH(Duombaze!EZ429,DU!A:A,0),1))+IF(Duombaze!FA429="",0,INDEX(DU!I:I,MATCH(Duombaze!FA429,DU!A:A,0),1))</f>
        <v>0</v>
      </c>
      <c r="FC429" s="952">
        <f>IF(Duombaze!EZ429="",0,INDEX(DU!K:K,MATCH(Duombaze!EZ429,DU!A:A,0),1))+IF(Duombaze!FA429="",0,INDEX(DU!K:K,MATCH(Duombaze!FA429,DU!A:A,0),1))</f>
        <v>0</v>
      </c>
      <c r="FD429" s="957"/>
      <c r="FE429" s="957"/>
      <c r="FF429" s="957"/>
      <c r="FG429" s="957"/>
      <c r="FH429" s="957" t="s">
        <v>9018</v>
      </c>
      <c r="FI429" s="957"/>
      <c r="FJ429" s="957"/>
      <c r="FK429" s="948"/>
      <c r="FL429" s="958" t="s">
        <v>1455</v>
      </c>
      <c r="FM429" s="953" t="s">
        <v>1455</v>
      </c>
      <c r="FN429" s="953"/>
      <c r="FO429" s="953"/>
      <c r="FP429" s="953"/>
      <c r="FQ429" s="953">
        <f>IF(Duombaze!FM429="",0,INDEX(DU!I:I,MATCH(Duombaze!FM429,DU!A:A,0),1))+IF(Duombaze!FN429="",0,INDEX(DU!I:I,MATCH(Duombaze!FN429,DU!A:A,0),1))+IF(Duombaze!FO429="",0,INDEX(DU!I:I,MATCH(Duombaze!FO429,DU!A:A,0),1))+IF(Duombaze!FP429="",0,INDEX(DU!I:I,MATCH(Duombaze!FP429,DU!A:A,0),1))</f>
        <v>11.897829213483099</v>
      </c>
      <c r="FR429" s="936">
        <f>IF(Duombaze!FM429="",0,INDEX(DU!K:K,MATCH(Duombaze!FM429,DU!A:A,0),1))+IF(Duombaze!FN429="",0,INDEX(DU!K:K,MATCH(Duombaze!FN429,DU!A:A,0),1))+IF(Duombaze!FO429="",0,INDEX(DU!K:K,MATCH(Duombaze!FO429,DU!A:A,0),1))+IF(Duombaze!FP429="",0,INDEX(DU!K:K,MATCH(Duombaze!FP429,DU!A:A,0),1))</f>
        <v>12.32</v>
      </c>
      <c r="FT429" s="959" t="s">
        <v>155</v>
      </c>
      <c r="FU429" s="959" t="s">
        <v>162</v>
      </c>
      <c r="FY429" s="948" t="s">
        <v>54</v>
      </c>
      <c r="FZ429" s="953" t="str">
        <f>IF(FY429&lt;&gt;"",A430&amp;" "&amp;C430&amp;" "&amp;FY429,"")</f>
        <v>3 SPP12 Pneumatiniai stabdžiai Wabco su LSV</v>
      </c>
      <c r="GA429" s="952" t="s">
        <v>2116</v>
      </c>
    </row>
    <row r="430" spans="1:184" s="949" customFormat="1" ht="26.25" customHeight="1" x14ac:dyDescent="0.25">
      <c r="A430" s="950">
        <v>3</v>
      </c>
      <c r="B430" s="950" t="s">
        <v>795</v>
      </c>
      <c r="C430" s="951" t="s">
        <v>35</v>
      </c>
      <c r="E430" s="953" t="str">
        <f t="shared" si="211"/>
        <v/>
      </c>
      <c r="F430" s="953"/>
      <c r="G430" s="953"/>
      <c r="H430" s="953"/>
      <c r="I430" s="953"/>
      <c r="J430" s="953"/>
      <c r="K430" s="953"/>
      <c r="L430" s="953"/>
      <c r="M430" s="953"/>
      <c r="N430" s="953"/>
      <c r="O430" s="953"/>
      <c r="P430" s="952">
        <f>IF(Duombaze!G430="",0,INDEX(DU!I:I,MATCH(Duombaze!G430,DU!A:A,0),1))+IF(Duombaze!H430="",0,INDEX(DU!I:I,MATCH(Duombaze!H430,DU!A:A,0),1))+IF(Duombaze!I430="",0,INDEX(DU!I:I,MATCH(Duombaze!I430,DU!A:A,0),1))+IF(Duombaze!J430="",0,INDEX(DU!I:I,MATCH(Duombaze!J430,DU!A:A,0),1))+IF(Duombaze!K430="",0,INDEX(DU!I:I,MATCH(Duombaze!K430,DU!A:A,0),1))+IF(Duombaze!L430="",0,INDEX(DU!I:I,MATCH(Duombaze!L430,DU!A:A,0),1))+IF(Duombaze!M430="",0,INDEX(DU!I:I,MATCH(Duombaze!M430,DU!A:A,0),1))+IF(Duombaze!N430="",0,INDEX(DU!I:I,MATCH(Duombaze!N430,DU!A:A,0),1))+IF(Duombaze!O430="",0,INDEX(DU!I:I,MATCH(Duombaze!O430,DU!A:A,0),1))</f>
        <v>0</v>
      </c>
      <c r="Q430" s="953">
        <f>IF(Duombaze!G430="",0,INDEX(DU!K:K,MATCH(Duombaze!G430,DU!A:A,0),1))+IF(Duombaze!H430="",0,INDEX(DU!K:K,MATCH(Duombaze!H430,DU!A:A,0),1))+IF(Duombaze!I430="",0,INDEX(DU!K:K,MATCH(Duombaze!I430,DU!A:A,0),1))+IF(Duombaze!J430="",0,INDEX(DU!K:K,MATCH(Duombaze!J430,DU!A:A,0),1))+IF(Duombaze!K430="",0,INDEX(DU!K:K,MATCH(Duombaze!K430,DU!A:A,0),1))+IF(Duombaze!L430="",0,INDEX(DU!K:K,MATCH(Duombaze!L430,DU!A:A,0),1))+IF(Duombaze!M430="",0,INDEX(DU!K:K,MATCH(Duombaze!M430,DU!A:A,0),1))+IF(Duombaze!N430="",0,INDEX(DU!K:K,MATCH(Duombaze!N430,DU!A:A,0),1))+IF(Duombaze!O430="",0,INDEX(DU!K:K,MATCH(Duombaze!O430,DU!A:A,0),1))</f>
        <v>0</v>
      </c>
      <c r="R430" s="953"/>
      <c r="S430" s="958"/>
      <c r="T430" s="961"/>
      <c r="U430" s="953">
        <f>IF(Duombaze!T430="",0,INDEX(DU!I:I,MATCH(Duombaze!T430,DU!A:A,0),1))</f>
        <v>0</v>
      </c>
      <c r="V430" s="953">
        <f>IF(Duombaze!T430="",0,INDEX(DU!K:K,MATCH(Duombaze!T430,DU!A:A,0),1))</f>
        <v>0</v>
      </c>
      <c r="W430" s="953"/>
      <c r="X430" s="953"/>
      <c r="Y430" s="962"/>
      <c r="Z430" s="948"/>
      <c r="AA430" s="953" t="str">
        <f t="shared" si="212"/>
        <v/>
      </c>
      <c r="AB430" s="952"/>
      <c r="AC430" s="952">
        <f>IF(Duombaze!AB430="",0,INDEX(DU!I:I,MATCH(Duombaze!AB430,DU!A:A,0),1))</f>
        <v>0</v>
      </c>
      <c r="AD430" s="952">
        <f>IF(Duombaze!AB430="",0,INDEX(DU!K:K,MATCH(Duombaze!AB430,DU!A:A,0),1))</f>
        <v>0</v>
      </c>
      <c r="AE430" s="952"/>
      <c r="AF430" s="952"/>
      <c r="AG430" s="952"/>
      <c r="AH430" s="953" t="str">
        <f t="shared" si="201"/>
        <v/>
      </c>
      <c r="AI430" s="952"/>
      <c r="AJ430" s="952"/>
      <c r="AK430" s="952"/>
      <c r="AL430" s="952"/>
      <c r="AM430" s="952">
        <f>IF(Duombaze!AJ430="",0,INDEX(DU!I:I,MATCH(Duombaze!AJ430,DU!A:A,0),1))+IF(Duombaze!AK430="",0,INDEX(DU!I:I,MATCH(Duombaze!AK430,DU!A:A,0),1))+IF(Duombaze!AL430="",0,INDEX(DU!I:I,MATCH(Duombaze!AL430,DU!A:A,0),1))</f>
        <v>0</v>
      </c>
      <c r="AN430" s="952">
        <f>IF(Duombaze!AJ430="",0,INDEX(DU!K:K,MATCH(Duombaze!AJ430,DU!A:A,0),1))+IF(Duombaze!AK430="",0,INDEX(DU!K:K,MATCH(Duombaze!AK430,DU!A:A,0),1))+IF(Duombaze!AL430="",0,INDEX(DU!K:K,MATCH(Duombaze!AL430,DU!A:A,0),1))</f>
        <v>0</v>
      </c>
      <c r="AO430" s="952"/>
      <c r="AP430" s="952"/>
      <c r="AQ430" s="952" t="s">
        <v>333</v>
      </c>
      <c r="AR430" s="953" t="str">
        <f t="shared" si="203"/>
        <v>3 SPP12 Pagrindo hidraulinės jungtys + Hidrauliniai valdymo išvadai</v>
      </c>
      <c r="AS430" s="952" t="s">
        <v>551</v>
      </c>
      <c r="AT430" s="952" t="s">
        <v>549</v>
      </c>
      <c r="AU430" s="952" t="s">
        <v>3232</v>
      </c>
      <c r="AV430" s="952" t="s">
        <v>2988</v>
      </c>
      <c r="AW430" s="952"/>
      <c r="AX430" s="952"/>
      <c r="AY430" s="952"/>
      <c r="AZ430" s="952"/>
      <c r="BA430" s="952"/>
      <c r="BB430" s="952"/>
      <c r="BC430" s="952">
        <f>IF(Duombaze!AT430="",0,INDEX(DU!I:I,MATCH(Duombaze!AT430,DU!A:A,0),1))+IF(Duombaze!AU430="",0,INDEX(DU!I:I,MATCH(Duombaze!AU430,DU!A:A,0),1))+IF(Duombaze!AV430="",0,INDEX(DU!I:I,MATCH(Duombaze!AV430,DU!A:A,0),1))+IF(Duombaze!AW430="",0,INDEX(DU!I:I,MATCH(Duombaze!AW430,DU!A:A,0),1))+IF(Duombaze!AX430="",0,INDEX(DU!I:I,MATCH(Duombaze!AX430,DU!A:A,0),1))+IF(Duombaze!AY430="",0,INDEX(DU!I:I,MATCH(Duombaze!AY430,DU!A:A,0),1))+IF(Duombaze!AZ430="",0,INDEX(DU!I:I,MATCH(Duombaze!AZ430,DU!A:A,0),1))+IF(Duombaze!BA430="",0,INDEX(DU!I:I,MATCH(Duombaze!BA430,DU!A:A,0),1))+IF(Duombaze!BB430="",0,INDEX(DU!I:I,MATCH(Duombaze!BB430,DU!A:A,0),1))</f>
        <v>93.363399999999999</v>
      </c>
      <c r="BD430" s="953">
        <f>IF(Duombaze!AT430="",0,INDEX(DU!K:K,MATCH(Duombaze!AT430,DU!A:A,0),1))+IF(Duombaze!AU430="",0,INDEX(DU!K:K,MATCH(Duombaze!AU430,DU!A:A,0),1))+IF(Duombaze!AV430="",0,INDEX(DU!K:K,MATCH(Duombaze!AV430,DU!A:A,0),1))+IF(Duombaze!AW430="",0,INDEX(DU!K:K,MATCH(Duombaze!AW430,DU!A:A,0),1))+IF(Duombaze!AX430="",0,INDEX(DU!K:K,MATCH(Duombaze!AX430,DU!A:A,0),1))+IF(Duombaze!AY430="",0,INDEX(DU!K:K,MATCH(Duombaze!AY430,DU!A:A,0),1))+IF(Duombaze!AZ430="",0,INDEX(DU!K:K,MATCH(Duombaze!AZ430,DU!A:A,0),1))+IF(Duombaze!BA430="",0,INDEX(DU!K:K,MATCH(Duombaze!BA430,DU!A:A,0),1))+IF(Duombaze!BB430="",0,INDEX(DU!K:K,MATCH(Duombaze!BB430,DU!A:A,0),1))</f>
        <v>8.69</v>
      </c>
      <c r="BE430" s="952"/>
      <c r="BF430" s="952"/>
      <c r="BG430" s="953" t="s">
        <v>2716</v>
      </c>
      <c r="BH430" s="953" t="str">
        <f t="shared" si="200"/>
        <v>3 SPP12 Pneumatiniai stabdžiai WABCO (auto LSV, 2x0,4s)</v>
      </c>
      <c r="BI430" s="953" t="s">
        <v>2717</v>
      </c>
      <c r="BJ430" s="953" t="s">
        <v>3020</v>
      </c>
      <c r="BK430" s="953"/>
      <c r="BL430" s="953"/>
      <c r="BM430" s="953">
        <f>IF(Duombaze!BJ430="",0,INDEX(DU!I:I,MATCH(Duombaze!BJ430,DU!A:A,0),1))+IF(Duombaze!BK430="",0,INDEX(DU!I:I,MATCH(Duombaze!BK430,DU!A:A,0),1))+IF(Duombaze!BL430="",0,INDEX(DU!I:I,MATCH(Duombaze!BL430,DU!A:A,0),1))</f>
        <v>700.989421795049</v>
      </c>
      <c r="BN430" s="953">
        <f>IF(Duombaze!BJ430="",0,INDEX(DU!K:K,MATCH(Duombaze!BJ430,DU!A:A,0),1))+IF(Duombaze!BK430="",0,INDEX(DU!K:K,MATCH(Duombaze!BK430,DU!A:A,0),1))+IF(Duombaze!BL430="",0,INDEX(DU!K:K,MATCH(Duombaze!BL430,DU!A:A,0),1))</f>
        <v>91</v>
      </c>
      <c r="BO430" s="952"/>
      <c r="BP430" s="952"/>
      <c r="BQ430" s="952" t="s">
        <v>290</v>
      </c>
      <c r="BR430" s="952" t="str">
        <f t="shared" si="197"/>
        <v>3 SPP12 Stabdžių išvadai dviejų kontūrų</v>
      </c>
      <c r="BS430" s="952" t="s">
        <v>3068</v>
      </c>
      <c r="BT430" s="952" t="s">
        <v>3234</v>
      </c>
      <c r="BU430" s="952">
        <v>23705201</v>
      </c>
      <c r="BV430" s="952"/>
      <c r="BW430" s="952">
        <f>IF(Duombaze!BT430="",0,INDEX(DU!I:I,MATCH(Duombaze!BT430,DU!A:A,0),1))+IF(Duombaze!BU430="",0,INDEX(DU!I:I,MATCH(Duombaze!BU430,DU!A:A,0),1))+IF(Duombaze!BV430="",0,INDEX(DU!I:I,MATCH(Duombaze!BV430,DU!A:A,0),1))</f>
        <v>58.915213333333298</v>
      </c>
      <c r="BX430" s="952">
        <f>IF(Duombaze!BT430="",0,INDEX(DU!K:K,MATCH(Duombaze!BT430,DU!A:A,0),1))+IF(Duombaze!BU430="",0,INDEX(DU!K:K,MATCH(Duombaze!BU430,DU!A:A,0),1))+IF(Duombaze!BV430="",0,INDEX(DU!K:K,MATCH(Duombaze!BV430,DU!A:A,0),1))</f>
        <v>14.935</v>
      </c>
      <c r="BY430" s="952"/>
      <c r="BZ430" s="952"/>
      <c r="CA430" s="952"/>
      <c r="CB430" s="952" t="str">
        <f t="shared" si="209"/>
        <v/>
      </c>
      <c r="CC430" s="952"/>
      <c r="CD430" s="952">
        <f>IF(Duombaze!CC430="",0,INDEX(DU!I:I,MATCH(Duombaze!CC430,DU!A:A,0),1))</f>
        <v>0</v>
      </c>
      <c r="CE430" s="953">
        <f>IF(Duombaze!CC430="",0,INDEX(DU!K:K,MATCH(Duombaze!CC430,DU!A:A,0),1))</f>
        <v>0</v>
      </c>
      <c r="CF430" s="952"/>
      <c r="CG430" s="952"/>
      <c r="CH430" s="953"/>
      <c r="CI430" s="953"/>
      <c r="CJ430" s="953"/>
      <c r="CK430" s="953">
        <f>IF(Duombaze!CJ430="",0,INDEX(DU!I:I,MATCH(Duombaze!CJ430,DU!A:A,0),1))</f>
        <v>0</v>
      </c>
      <c r="CL430" s="953">
        <f>IF(Duombaze!CJ430="",0,INDEX(DU!K:K,MATCH(Duombaze!CJ430,DU!A:A,0),1))</f>
        <v>0</v>
      </c>
      <c r="CM430" s="953"/>
      <c r="CN430" s="953"/>
      <c r="CO430" s="952" t="s">
        <v>1495</v>
      </c>
      <c r="CP430" s="953" t="str">
        <f t="shared" si="204"/>
        <v xml:space="preserve">3 SPP12 Rankinis + Ratų atsparos </v>
      </c>
      <c r="CQ430" s="952" t="s">
        <v>2129</v>
      </c>
      <c r="CR430" s="952" t="s">
        <v>553</v>
      </c>
      <c r="CS430" s="952" t="s">
        <v>1494</v>
      </c>
      <c r="CT430" s="952">
        <f>IF(Duombaze!CR430="",0,INDEX(DU!I:I,MATCH(Duombaze!CR430,DU!A:A,0),1))+IF(Duombaze!CS430="",0,INDEX(DU!I:I,MATCH(Duombaze!CS430,DU!A:A,0),1))</f>
        <v>49.246148327403802</v>
      </c>
      <c r="CU430" s="952">
        <f>IF(Duombaze!CR430="",0,INDEX(DU!K:K,MATCH(Duombaze!CR430,DU!A:A,0),1))+IF(Duombaze!CS430="",0,INDEX(DU!K:K,MATCH(Duombaze!CS430,DU!A:A,0),1))</f>
        <v>35.47</v>
      </c>
      <c r="CV430" s="952"/>
      <c r="CW430" s="952"/>
      <c r="CX430" s="952"/>
      <c r="CY430" s="953" t="str">
        <f t="shared" si="193"/>
        <v/>
      </c>
      <c r="CZ430" s="952"/>
      <c r="DA430" s="952"/>
      <c r="DB430" s="952"/>
      <c r="DC430" s="952">
        <f>IF(Duombaze!DA430="",0,INDEX(DU!I:I,MATCH(Duombaze!DA430,DU!A:A,0),1))+IF(Duombaze!DB430="",0,INDEX(DU!I:I,MATCH(Duombaze!DB430,DU!A:A,0),1))</f>
        <v>0</v>
      </c>
      <c r="DD430" s="952">
        <f>IF(Duombaze!DA430="",0,INDEX(DU!K:K,MATCH(Duombaze!DA430,DU!A:A,0),1))+IF(Duombaze!DB430="",0,INDEX(DU!K:K,MATCH(Duombaze!DB430,DU!A:A,0),1))</f>
        <v>0</v>
      </c>
      <c r="DE430" s="952"/>
      <c r="DF430" s="952"/>
      <c r="DH430" s="952" t="str">
        <f t="shared" si="207"/>
        <v/>
      </c>
      <c r="DJ430" s="952" t="s">
        <v>2898</v>
      </c>
      <c r="DK430" s="954"/>
      <c r="DL430" s="954">
        <f>IF(Duombaze!DJ430="",0,INDEX(DU!I:I,MATCH(Duombaze!DJ430,DU!A:A,0),1))+IF(Duombaze!DK430="",0,INDEX(DU!I:I,MATCH(Duombaze!DK430,DU!A:A,0),1))</f>
        <v>251.48077360335799</v>
      </c>
      <c r="DM430" s="952">
        <f>IF(Duombaze!DJ430="",0,INDEX(DU!K:K,MATCH(Duombaze!DJ430,DU!A:A,0),1))+IF(Duombaze!DK430="",0,INDEX(DU!K:K,MATCH(Duombaze!DK430,DU!A:A,0),1))</f>
        <v>85.43</v>
      </c>
      <c r="DN430" s="954"/>
      <c r="DO430" s="954"/>
      <c r="DP430" s="954" t="s">
        <v>2770</v>
      </c>
      <c r="DQ430" s="953" t="str">
        <f t="shared" si="206"/>
        <v>3 SPP12 Pilnas LED apšvietimas</v>
      </c>
      <c r="DR430" s="948" t="s">
        <v>2771</v>
      </c>
      <c r="DS430" s="948" t="s">
        <v>2771</v>
      </c>
      <c r="DT430" s="948"/>
      <c r="DU430" s="948"/>
      <c r="DV430" s="948"/>
      <c r="DW430" s="948">
        <f>IF(Duombaze!DS430="",0,INDEX(DU!I:I,MATCH(Duombaze!DS430,DU!A:A,0),1))+IF(Duombaze!DT430="",0,INDEX(DU!I:I,MATCH(Duombaze!DT430,DU!A:A,0),1))+IF(Duombaze!DU430="",0,INDEX(DU!I:I,MATCH(Duombaze!DU430,DU!A:A,0),1))+IF(Duombaze!DV430="",0,INDEX(DU!I:I,MATCH(Duombaze!DV430,DU!A:A,0),1))</f>
        <v>155.71199999999999</v>
      </c>
      <c r="DX430" s="953">
        <f>IF(Duombaze!DS430="",0,INDEX(DU!K:K,MATCH(Duombaze!DS430,DU!A:A,0),1))+IF(Duombaze!DT430="",0,INDEX(DU!K:K,MATCH(Duombaze!DT430,DU!A:A,0),1))+IF(Duombaze!DU430="",0,INDEX(DU!K:K,MATCH(Duombaze!DU430,DU!A:A,0),1))+IF(Duombaze!DV430="",0,INDEX(DU!K:KH,MATCH(Duombaze!DV430,DU!A:A,0),1))</f>
        <v>0</v>
      </c>
      <c r="DY430" s="948"/>
      <c r="DZ430" s="948"/>
      <c r="EA430" s="952" t="str">
        <f>EA442</f>
        <v>Automatinis sukabintuvas Rockinger</v>
      </c>
      <c r="EB430" s="952" t="str">
        <f t="shared" si="194"/>
        <v>3 SPP12 Automatinis sukabintuvas Rockinger</v>
      </c>
      <c r="EC430" s="952" t="str">
        <f>EC442</f>
        <v>ZP30AASR000000</v>
      </c>
      <c r="ED430" s="952">
        <f>IF(Duombaze!EC430="",0,INDEX(DU!I:I,MATCH(Duombaze!EC430,DU!A:A,0),1))</f>
        <v>297.66744999999997</v>
      </c>
      <c r="EE430" s="953">
        <f>IF(Duombaze!EC430="",0,INDEX(DU!K:K,MATCH(Duombaze!EC430,DU!A:A,0),1))</f>
        <v>33.61</v>
      </c>
      <c r="EF430" s="952"/>
      <c r="EG430" s="952"/>
      <c r="EH430" s="952" t="s">
        <v>1574</v>
      </c>
      <c r="EI430" s="953" t="str">
        <f t="shared" si="210"/>
        <v>3 SPP12 Lipdukai universalūs + logo "Konekesko"</v>
      </c>
      <c r="EJ430" s="957" t="s">
        <v>2172</v>
      </c>
      <c r="EK430" s="957" t="s">
        <v>580</v>
      </c>
      <c r="EL430" s="957" t="s">
        <v>3050</v>
      </c>
      <c r="EM430" s="957"/>
      <c r="EN430" s="957">
        <f>IF(Duombaze!EK430="",0,INDEX(DU!I:I,MATCH(Duombaze!EK430,DU!A:A,0),1))+IF(Duombaze!EL430="",0,INDEX(DU!I:I,MATCH(Duombaze!EL430,DU!A:A,0),1))+IF(Duombaze!EM430="",0,INDEX(DU!I:I,MATCH(Duombaze!EM430,DU!A:A,0),1))</f>
        <v>20.0974266666666</v>
      </c>
      <c r="EO430" s="952">
        <f>IF(Duombaze!EK430="",0,INDEX(DU!K:K,MATCH(Duombaze!EK430,DU!A:A,0),1))+IF(Duombaze!EL430="",0,INDEX(DU!K:K,MATCH(Duombaze!EL430,DU!A:A,0),1))+IF(Duombaze!EM430="",0,INDEX(DU!K:K,MATCH(Duombaze!EM430,DU!A:A,0),1))</f>
        <v>0</v>
      </c>
      <c r="EP430" s="952"/>
      <c r="EQ430" s="952"/>
      <c r="ER430" s="949" t="s">
        <v>1778</v>
      </c>
      <c r="ES430" s="953" t="str">
        <f t="shared" si="195"/>
        <v>3 SPP12 Ratai pristatomi klientui</v>
      </c>
      <c r="ET430" s="952"/>
      <c r="EU430" s="952"/>
      <c r="EV430" s="952"/>
      <c r="EW430" s="948" t="s">
        <v>564</v>
      </c>
      <c r="EX430" s="952" t="str">
        <f t="shared" si="198"/>
        <v>3 SPP12 Purvasaugių komplektas 385/425 visiems ratams 1/2 ir 1/4</v>
      </c>
      <c r="EY430" s="952" t="s">
        <v>565</v>
      </c>
      <c r="EZ430" s="952" t="s">
        <v>565</v>
      </c>
      <c r="FA430" s="952"/>
      <c r="FB430" s="952">
        <f>IF(Duombaze!EZ430="",0,INDEX(DU!I:I,MATCH(Duombaze!EZ430,DU!A:A,0),1))+IF(Duombaze!FA430="",0,INDEX(DU!I:I,MATCH(Duombaze!FA430,DU!A:A,0),1))</f>
        <v>120.884919999999</v>
      </c>
      <c r="FC430" s="952">
        <f>IF(Duombaze!EZ430="",0,INDEX(DU!K:K,MATCH(Duombaze!EZ430,DU!A:A,0),1))+IF(Duombaze!FA430="",0,INDEX(DU!K:K,MATCH(Duombaze!FA430,DU!A:A,0),1))</f>
        <v>18.6675</v>
      </c>
      <c r="FD430" s="957"/>
      <c r="FE430" s="957"/>
      <c r="FF430" s="957"/>
      <c r="FG430" s="957"/>
      <c r="FH430" s="957"/>
      <c r="FI430" s="952" t="s">
        <v>651</v>
      </c>
      <c r="FJ430" s="952"/>
      <c r="FK430" s="948"/>
      <c r="FL430" s="958" t="s">
        <v>1472</v>
      </c>
      <c r="FM430" s="958" t="s">
        <v>1472</v>
      </c>
      <c r="FN430" s="953"/>
      <c r="FO430" s="953"/>
      <c r="FP430" s="953"/>
      <c r="FQ430" s="953">
        <f>IF(Duombaze!FM430="",0,INDEX(DU!I:I,MATCH(Duombaze!FM430,DU!A:A,0),1))+IF(Duombaze!FN430="",0,INDEX(DU!I:I,MATCH(Duombaze!FN430,DU!A:A,0),1))+IF(Duombaze!FO430="",0,INDEX(DU!I:I,MATCH(Duombaze!FO430,DU!A:A,0),1))+IF(Duombaze!FP430="",0,INDEX(DU!I:I,MATCH(Duombaze!FP430,DU!A:A,0),1))</f>
        <v>51.433999999999997</v>
      </c>
      <c r="FR430" s="936">
        <f>IF(Duombaze!FM430="",0,INDEX(DU!K:K,MATCH(Duombaze!FM430,DU!A:A,0),1))+IF(Duombaze!FN430="",0,INDEX(DU!K:K,MATCH(Duombaze!FN430,DU!A:A,0),1))+IF(Duombaze!FO430="",0,INDEX(DU!K:K,MATCH(Duombaze!FO430,DU!A:A,0),1))+IF(Duombaze!FP430="",0,INDEX(DU!K:K,MATCH(Duombaze!FP430,DU!A:A,0),1))</f>
        <v>18.670000000000002</v>
      </c>
      <c r="FT430" s="959" t="s">
        <v>559</v>
      </c>
      <c r="FU430" s="959" t="s">
        <v>41</v>
      </c>
      <c r="FY430" s="942"/>
      <c r="FZ430" s="942"/>
      <c r="GA430" s="942"/>
    </row>
    <row r="431" spans="1:184" s="949" customFormat="1" ht="26.25" customHeight="1" x14ac:dyDescent="0.25">
      <c r="A431" s="950">
        <v>4</v>
      </c>
      <c r="B431" s="950" t="s">
        <v>795</v>
      </c>
      <c r="C431" s="951" t="s">
        <v>35</v>
      </c>
      <c r="D431" s="952"/>
      <c r="E431" s="953" t="str">
        <f t="shared" si="211"/>
        <v/>
      </c>
      <c r="F431" s="952"/>
      <c r="G431" s="952"/>
      <c r="H431" s="952"/>
      <c r="I431" s="952"/>
      <c r="J431" s="952"/>
      <c r="K431" s="952"/>
      <c r="L431" s="952"/>
      <c r="M431" s="952"/>
      <c r="N431" s="952"/>
      <c r="O431" s="952"/>
      <c r="P431" s="952">
        <f>IF(Duombaze!G431="",0,INDEX(DU!I:I,MATCH(Duombaze!G431,DU!A:A,0),1))+IF(Duombaze!H431="",0,INDEX(DU!I:I,MATCH(Duombaze!H431,DU!A:A,0),1))+IF(Duombaze!I431="",0,INDEX(DU!I:I,MATCH(Duombaze!I431,DU!A:A,0),1))+IF(Duombaze!J431="",0,INDEX(DU!I:I,MATCH(Duombaze!J431,DU!A:A,0),1))+IF(Duombaze!K431="",0,INDEX(DU!I:I,MATCH(Duombaze!K431,DU!A:A,0),1))+IF(Duombaze!L431="",0,INDEX(DU!I:I,MATCH(Duombaze!L431,DU!A:A,0),1))+IF(Duombaze!M431="",0,INDEX(DU!I:I,MATCH(Duombaze!M431,DU!A:A,0),1))+IF(Duombaze!N431="",0,INDEX(DU!I:I,MATCH(Duombaze!N431,DU!A:A,0),1))+IF(Duombaze!O431="",0,INDEX(DU!I:I,MATCH(Duombaze!O431,DU!A:A,0),1))</f>
        <v>0</v>
      </c>
      <c r="Q431" s="953">
        <f>IF(Duombaze!G431="",0,INDEX(DU!K:K,MATCH(Duombaze!G431,DU!A:A,0),1))+IF(Duombaze!H431="",0,INDEX(DU!K:K,MATCH(Duombaze!H431,DU!A:A,0),1))+IF(Duombaze!I431="",0,INDEX(DU!K:K,MATCH(Duombaze!I431,DU!A:A,0),1))+IF(Duombaze!J431="",0,INDEX(DU!K:K,MATCH(Duombaze!J431,DU!A:A,0),1))+IF(Duombaze!K431="",0,INDEX(DU!K:K,MATCH(Duombaze!K431,DU!A:A,0),1))+IF(Duombaze!L431="",0,INDEX(DU!K:K,MATCH(Duombaze!L431,DU!A:A,0),1))+IF(Duombaze!M431="",0,INDEX(DU!K:K,MATCH(Duombaze!M431,DU!A:A,0),1))+IF(Duombaze!N431="",0,INDEX(DU!K:K,MATCH(Duombaze!N431,DU!A:A,0),1))+IF(Duombaze!O431="",0,INDEX(DU!K:K,MATCH(Duombaze!O431,DU!A:A,0),1))</f>
        <v>0</v>
      </c>
      <c r="R431" s="952"/>
      <c r="S431" s="954"/>
      <c r="T431" s="955"/>
      <c r="U431" s="953">
        <f>IF(Duombaze!T431="",0,INDEX(DU!I:I,MATCH(Duombaze!T431,DU!A:A,0),1))</f>
        <v>0</v>
      </c>
      <c r="V431" s="953">
        <f>IF(Duombaze!T431="",0,INDEX(DU!K:K,MATCH(Duombaze!T431,DU!A:A,0),1))</f>
        <v>0</v>
      </c>
      <c r="W431" s="952"/>
      <c r="X431" s="952"/>
      <c r="Y431" s="956"/>
      <c r="Z431" s="948"/>
      <c r="AA431" s="953" t="str">
        <f t="shared" si="212"/>
        <v/>
      </c>
      <c r="AB431" s="952"/>
      <c r="AC431" s="952">
        <f>IF(Duombaze!AB431="",0,INDEX(DU!I:I,MATCH(Duombaze!AB431,DU!A:A,0),1))</f>
        <v>0</v>
      </c>
      <c r="AD431" s="952">
        <f>IF(Duombaze!AB431="",0,INDEX(DU!K:K,MATCH(Duombaze!AB431,DU!A:A,0),1))</f>
        <v>0</v>
      </c>
      <c r="AE431" s="952"/>
      <c r="AF431" s="952"/>
      <c r="AG431" s="952"/>
      <c r="AH431" s="953" t="str">
        <f t="shared" si="201"/>
        <v/>
      </c>
      <c r="AI431" s="952"/>
      <c r="AJ431" s="952"/>
      <c r="AK431" s="952"/>
      <c r="AL431" s="952"/>
      <c r="AM431" s="952">
        <f>IF(Duombaze!AJ431="",0,INDEX(DU!I:I,MATCH(Duombaze!AJ431,DU!A:A,0),1))+IF(Duombaze!AK431="",0,INDEX(DU!I:I,MATCH(Duombaze!AK431,DU!A:A,0),1))+IF(Duombaze!AL431="",0,INDEX(DU!I:I,MATCH(Duombaze!AL431,DU!A:A,0),1))</f>
        <v>0</v>
      </c>
      <c r="AN431" s="952">
        <f>IF(Duombaze!AJ431="",0,INDEX(DU!K:K,MATCH(Duombaze!AJ431,DU!A:A,0),1))+IF(Duombaze!AK431="",0,INDEX(DU!K:K,MATCH(Duombaze!AK431,DU!A:A,0),1))+IF(Duombaze!AL431="",0,INDEX(DU!K:K,MATCH(Duombaze!AL431,DU!A:A,0),1))</f>
        <v>0</v>
      </c>
      <c r="AO431" s="952"/>
      <c r="AP431" s="952"/>
      <c r="AQ431" s="952" t="s">
        <v>334</v>
      </c>
      <c r="AR431" s="953" t="str">
        <f t="shared" si="203"/>
        <v>4 SPP12 Pagrindo hidraulinės jungtys + Kėbulo išvertimo išvadas ir Hidrauliniai valdymo išvadai</v>
      </c>
      <c r="AS431" s="952" t="s">
        <v>552</v>
      </c>
      <c r="AT431" s="952" t="s">
        <v>549</v>
      </c>
      <c r="AU431" s="952" t="s">
        <v>2990</v>
      </c>
      <c r="AV431" s="952" t="s">
        <v>2991</v>
      </c>
      <c r="AW431" s="952" t="s">
        <v>3232</v>
      </c>
      <c r="AX431" s="952" t="s">
        <v>2988</v>
      </c>
      <c r="AY431" s="952"/>
      <c r="AZ431" s="952"/>
      <c r="BA431" s="952"/>
      <c r="BB431" s="952"/>
      <c r="BC431" s="952">
        <f>IF(Duombaze!AT431="",0,INDEX(DU!I:I,MATCH(Duombaze!AT431,DU!A:A,0),1))+IF(Duombaze!AU431="",0,INDEX(DU!I:I,MATCH(Duombaze!AU431,DU!A:A,0),1))+IF(Duombaze!AV431="",0,INDEX(DU!I:I,MATCH(Duombaze!AV431,DU!A:A,0),1))+IF(Duombaze!AW431="",0,INDEX(DU!I:I,MATCH(Duombaze!AW431,DU!A:A,0),1))+IF(Duombaze!AX431="",0,INDEX(DU!I:I,MATCH(Duombaze!AX431,DU!A:A,0),1))+IF(Duombaze!AY431="",0,INDEX(DU!I:I,MATCH(Duombaze!AY431,DU!A:A,0),1))+IF(Duombaze!AZ431="",0,INDEX(DU!I:I,MATCH(Duombaze!AZ431,DU!A:A,0),1))+IF(Duombaze!BA431="",0,INDEX(DU!I:I,MATCH(Duombaze!BA431,DU!A:A,0),1))+IF(Duombaze!BB431="",0,INDEX(DU!I:I,MATCH(Duombaze!BB431,DU!A:A,0),1))</f>
        <v>146.48384000000001</v>
      </c>
      <c r="BD431" s="953">
        <f>IF(Duombaze!AT431="",0,INDEX(DU!K:K,MATCH(Duombaze!AT431,DU!A:A,0),1))+IF(Duombaze!AU431="",0,INDEX(DU!K:K,MATCH(Duombaze!AU431,DU!A:A,0),1))+IF(Duombaze!AV431="",0,INDEX(DU!K:K,MATCH(Duombaze!AV431,DU!A:A,0),1))+IF(Duombaze!AW431="",0,INDEX(DU!K:K,MATCH(Duombaze!AW431,DU!A:A,0),1))+IF(Duombaze!AX431="",0,INDEX(DU!K:K,MATCH(Duombaze!AX431,DU!A:A,0),1))+IF(Duombaze!AY431="",0,INDEX(DU!K:K,MATCH(Duombaze!AY431,DU!A:A,0),1))+IF(Duombaze!AZ431="",0,INDEX(DU!K:K,MATCH(Duombaze!AZ431,DU!A:A,0),1))+IF(Duombaze!BA431="",0,INDEX(DU!K:K,MATCH(Duombaze!BA431,DU!A:A,0),1))+IF(Duombaze!BB431="",0,INDEX(DU!K:K,MATCH(Duombaze!BB431,DU!A:A,0),1))</f>
        <v>19.89</v>
      </c>
      <c r="BE431" s="952"/>
      <c r="BF431" s="952"/>
      <c r="BG431" s="953" t="s">
        <v>2696</v>
      </c>
      <c r="BH431" s="953" t="str">
        <f t="shared" si="200"/>
        <v>4 SPP12 Pneumatiniai stabdžiai WABCO (auto LSV, 2x0,4s, papild. slėgio vožtuvas)</v>
      </c>
      <c r="BI431" s="953" t="s">
        <v>2710</v>
      </c>
      <c r="BJ431" s="953" t="s">
        <v>3020</v>
      </c>
      <c r="BK431" s="953" t="s">
        <v>3003</v>
      </c>
      <c r="BL431" s="953"/>
      <c r="BM431" s="953">
        <f>IF(Duombaze!BJ431="",0,INDEX(DU!I:I,MATCH(Duombaze!BJ431,DU!A:A,0),1))+IF(Duombaze!BK431="",0,INDEX(DU!I:I,MATCH(Duombaze!BK431,DU!A:A,0),1))+IF(Duombaze!BL431="",0,INDEX(DU!I:I,MATCH(Duombaze!BL431,DU!A:A,0),1))</f>
        <v>762.89582179504896</v>
      </c>
      <c r="BN431" s="953">
        <f>IF(Duombaze!BJ431="",0,INDEX(DU!K:K,MATCH(Duombaze!BJ431,DU!A:A,0),1))+IF(Duombaze!BK431="",0,INDEX(DU!K:K,MATCH(Duombaze!BK431,DU!A:A,0),1))+IF(Duombaze!BL431="",0,INDEX(DU!K:K,MATCH(Duombaze!BL431,DU!A:A,0),1))</f>
        <v>94.87</v>
      </c>
      <c r="BO431" s="952"/>
      <c r="BP431" s="948"/>
      <c r="BQ431" s="952" t="s">
        <v>290</v>
      </c>
      <c r="BR431" s="952" t="str">
        <f t="shared" si="197"/>
        <v>4 SPP12 Stabdžių išvadai dviejų kontūrų</v>
      </c>
      <c r="BS431" s="952" t="s">
        <v>3068</v>
      </c>
      <c r="BT431" s="952" t="s">
        <v>3234</v>
      </c>
      <c r="BU431" s="952">
        <v>23705201</v>
      </c>
      <c r="BV431" s="952"/>
      <c r="BW431" s="952">
        <f>IF(Duombaze!BT431="",0,INDEX(DU!I:I,MATCH(Duombaze!BT431,DU!A:A,0),1))+IF(Duombaze!BU431="",0,INDEX(DU!I:I,MATCH(Duombaze!BU431,DU!A:A,0),1))+IF(Duombaze!BV431="",0,INDEX(DU!I:I,MATCH(Duombaze!BV431,DU!A:A,0),1))</f>
        <v>58.915213333333298</v>
      </c>
      <c r="BX431" s="952">
        <f>IF(Duombaze!BT431="",0,INDEX(DU!K:K,MATCH(Duombaze!BT431,DU!A:A,0),1))+IF(Duombaze!BU431="",0,INDEX(DU!K:K,MATCH(Duombaze!BU431,DU!A:A,0),1))+IF(Duombaze!BV431="",0,INDEX(DU!K:K,MATCH(Duombaze!BV431,DU!A:A,0),1))</f>
        <v>14.935</v>
      </c>
      <c r="BY431" s="952"/>
      <c r="BZ431" s="952"/>
      <c r="CA431" s="952"/>
      <c r="CB431" s="952" t="str">
        <f t="shared" si="209"/>
        <v/>
      </c>
      <c r="CC431" s="952"/>
      <c r="CD431" s="952">
        <f>IF(Duombaze!CC431="",0,INDEX(DU!I:I,MATCH(Duombaze!CC431,DU!A:A,0),1))</f>
        <v>0</v>
      </c>
      <c r="CE431" s="953">
        <f>IF(Duombaze!CC431="",0,INDEX(DU!K:K,MATCH(Duombaze!CC431,DU!A:A,0),1))</f>
        <v>0</v>
      </c>
      <c r="CF431" s="952"/>
      <c r="CG431" s="952"/>
      <c r="CH431" s="952"/>
      <c r="CI431" s="953" t="str">
        <f t="shared" ref="CI431:CI487" si="213">IF(CH431&lt;&gt;"",A431&amp;" "&amp;C431&amp;" "&amp;CH431,"")</f>
        <v/>
      </c>
      <c r="CJ431" s="952"/>
      <c r="CK431" s="952">
        <f>IF(Duombaze!CJ431="",0,INDEX(DU!I:I,MATCH(Duombaze!CJ431,DU!A:A,0),1))</f>
        <v>0</v>
      </c>
      <c r="CL431" s="953">
        <f>IF(Duombaze!CJ431="",0,INDEX(DU!K:K,MATCH(Duombaze!CJ431,DU!A:A,0),1))</f>
        <v>0</v>
      </c>
      <c r="CM431" s="952"/>
      <c r="CN431" s="952"/>
      <c r="CO431" s="952"/>
      <c r="CP431" s="953" t="str">
        <f t="shared" si="204"/>
        <v/>
      </c>
      <c r="CQ431" s="952"/>
      <c r="CR431" s="952"/>
      <c r="CS431" s="952"/>
      <c r="CT431" s="952">
        <f>IF(Duombaze!CR431="",0,INDEX(DU!I:I,MATCH(Duombaze!CR431,DU!A:A,0),1))+IF(Duombaze!CS431="",0,INDEX(DU!I:I,MATCH(Duombaze!CS431,DU!A:A,0),1))</f>
        <v>0</v>
      </c>
      <c r="CU431" s="952">
        <f>IF(Duombaze!CR431="",0,INDEX(DU!K:K,MATCH(Duombaze!CR431,DU!A:A,0),1))+IF(Duombaze!CS431="",0,INDEX(DU!K:K,MATCH(Duombaze!CS431,DU!A:A,0),1))</f>
        <v>0</v>
      </c>
      <c r="CV431" s="952"/>
      <c r="CW431" s="952"/>
      <c r="CX431" s="952"/>
      <c r="CY431" s="953" t="str">
        <f t="shared" si="193"/>
        <v/>
      </c>
      <c r="CZ431" s="952"/>
      <c r="DA431" s="952"/>
      <c r="DB431" s="952"/>
      <c r="DC431" s="952">
        <f>IF(Duombaze!DA431="",0,INDEX(DU!I:I,MATCH(Duombaze!DA431,DU!A:A,0),1))+IF(Duombaze!DB431="",0,INDEX(DU!I:I,MATCH(Duombaze!DB431,DU!A:A,0),1))</f>
        <v>0</v>
      </c>
      <c r="DD431" s="952">
        <f>IF(Duombaze!DA431="",0,INDEX(DU!K:K,MATCH(Duombaze!DA431,DU!A:A,0),1))+IF(Duombaze!DB431="",0,INDEX(DU!K:K,MATCH(Duombaze!DB431,DU!A:A,0),1))</f>
        <v>0</v>
      </c>
      <c r="DE431" s="952"/>
      <c r="DF431" s="952"/>
      <c r="DG431" s="952"/>
      <c r="DH431" s="952" t="str">
        <f t="shared" si="207"/>
        <v/>
      </c>
      <c r="DI431" s="952"/>
      <c r="DJ431" s="952"/>
      <c r="DK431" s="954"/>
      <c r="DL431" s="954">
        <f>IF(Duombaze!DJ431="",0,INDEX(DU!I:I,MATCH(Duombaze!DJ431,DU!A:A,0),1))+IF(Duombaze!DK431="",0,INDEX(DU!I:I,MATCH(Duombaze!DK431,DU!A:A,0),1))</f>
        <v>0</v>
      </c>
      <c r="DM431" s="952">
        <f>IF(Duombaze!DJ431="",0,INDEX(DU!K:K,MATCH(Duombaze!DJ431,DU!A:A,0),1))+IF(Duombaze!DK431="",0,INDEX(DU!K:K,MATCH(Duombaze!DK431,DU!A:A,0),1))</f>
        <v>0</v>
      </c>
      <c r="DN431" s="954"/>
      <c r="DO431" s="954"/>
      <c r="DP431" s="954"/>
      <c r="DQ431" s="953" t="str">
        <f t="shared" si="206"/>
        <v/>
      </c>
      <c r="DR431" s="948"/>
      <c r="DS431" s="948"/>
      <c r="DT431" s="948"/>
      <c r="DU431" s="948"/>
      <c r="DV431" s="948"/>
      <c r="DW431" s="948">
        <f>IF(Duombaze!DS431="",0,INDEX(DU!I:I,MATCH(Duombaze!DS431,DU!A:A,0),1))+IF(Duombaze!DT431="",0,INDEX(DU!I:I,MATCH(Duombaze!DT431,DU!A:A,0),1))+IF(Duombaze!DU431="",0,INDEX(DU!I:I,MATCH(Duombaze!DU431,DU!A:A,0),1))+IF(Duombaze!DV431="",0,INDEX(DU!I:I,MATCH(Duombaze!DV431,DU!A:A,0),1))</f>
        <v>0</v>
      </c>
      <c r="DX431" s="953">
        <f>IF(Duombaze!DS431="",0,INDEX(DU!K:K,MATCH(Duombaze!DS431,DU!A:A,0),1))+IF(Duombaze!DT431="",0,INDEX(DU!K:K,MATCH(Duombaze!DT431,DU!A:A,0),1))+IF(Duombaze!DU431="",0,INDEX(DU!K:K,MATCH(Duombaze!DU431,DU!A:A,0),1))+IF(Duombaze!DV431="",0,INDEX(DU!K:KH,MATCH(Duombaze!DV431,DU!A:A,0),1))</f>
        <v>0</v>
      </c>
      <c r="DY431" s="948"/>
      <c r="DZ431" s="948"/>
      <c r="EA431" s="952" t="str">
        <f>EA443</f>
        <v>Mechaninis sukabintuvas Scharmullr</v>
      </c>
      <c r="EB431" s="952" t="str">
        <f t="shared" si="194"/>
        <v>4 SPP12 Mechaninis sukabintuvas Scharmullr</v>
      </c>
      <c r="EC431" s="952" t="str">
        <f>EC443</f>
        <v>ZP60AMSSCHARM0</v>
      </c>
      <c r="ED431" s="952">
        <f>IF(Duombaze!EC431="",0,INDEX(DU!I:I,MATCH(Duombaze!EC431,DU!A:A,0),1))</f>
        <v>127.9676</v>
      </c>
      <c r="EE431" s="953">
        <f>IF(Duombaze!EC431="",0,INDEX(DU!K:K,MATCH(Duombaze!EC431,DU!A:A,0),1))</f>
        <v>0.75</v>
      </c>
      <c r="EF431" s="952"/>
      <c r="EG431" s="952"/>
      <c r="EH431" s="952" t="s">
        <v>8337</v>
      </c>
      <c r="EI431" s="953" t="str">
        <f t="shared" si="210"/>
        <v>4 SPP12 Lipdukai Lenkiški + Umega Agro logo (ant rėmo)</v>
      </c>
      <c r="EJ431" s="957" t="s">
        <v>2762</v>
      </c>
      <c r="EK431" s="957" t="s">
        <v>3228</v>
      </c>
      <c r="EL431" s="957" t="s">
        <v>3055</v>
      </c>
      <c r="EM431" s="957"/>
      <c r="EN431" s="957">
        <f>IF(Duombaze!EK431="",0,INDEX(DU!I:I,MATCH(Duombaze!EK431,DU!A:A,0),1))+IF(Duombaze!EL431="",0,INDEX(DU!I:I,MATCH(Duombaze!EL431,DU!A:A,0),1))+IF(Duombaze!EM431="",0,INDEX(DU!I:I,MATCH(Duombaze!EM431,DU!A:A,0),1))</f>
        <v>40.0880713705033</v>
      </c>
      <c r="EO431" s="952">
        <f>IF(Duombaze!EK431="",0,INDEX(DU!K:K,MATCH(Duombaze!EK431,DU!A:A,0),1))+IF(Duombaze!EL431="",0,INDEX(DU!K:K,MATCH(Duombaze!EL431,DU!A:A,0),1))+IF(Duombaze!EM431="",0,INDEX(DU!K:K,MATCH(Duombaze!EM431,DU!A:A,0),1))</f>
        <v>0</v>
      </c>
      <c r="EP431" s="952"/>
      <c r="EQ431" s="952"/>
      <c r="ER431" s="948"/>
      <c r="ES431" s="953" t="str">
        <f t="shared" si="195"/>
        <v/>
      </c>
      <c r="ET431" s="952"/>
      <c r="EU431" s="952"/>
      <c r="EV431" s="952"/>
      <c r="EW431" s="948" t="s">
        <v>574</v>
      </c>
      <c r="EX431" s="952" t="str">
        <f t="shared" si="198"/>
        <v>4 SPP12 Purvasaugių komplektas 445 ratams 1/2 ir 1/4</v>
      </c>
      <c r="EY431" s="952" t="s">
        <v>567</v>
      </c>
      <c r="EZ431" s="952" t="s">
        <v>567</v>
      </c>
      <c r="FA431" s="952"/>
      <c r="FB431" s="952">
        <f>IF(Duombaze!EZ431="",0,INDEX(DU!I:I,MATCH(Duombaze!EZ431,DU!A:A,0),1))+IF(Duombaze!FA431="",0,INDEX(DU!I:I,MATCH(Duombaze!FA431,DU!A:A,0),1))</f>
        <v>0</v>
      </c>
      <c r="FC431" s="952">
        <f>IF(Duombaze!EZ431="",0,INDEX(DU!K:K,MATCH(Duombaze!EZ431,DU!A:A,0),1))+IF(Duombaze!FA431="",0,INDEX(DU!K:K,MATCH(Duombaze!FA431,DU!A:A,0),1))</f>
        <v>0</v>
      </c>
      <c r="FD431" s="957"/>
      <c r="FE431" s="957"/>
      <c r="FF431" s="957"/>
      <c r="FG431" s="957"/>
      <c r="FH431" s="957"/>
      <c r="FI431" s="957" t="s">
        <v>8371</v>
      </c>
      <c r="FJ431" s="957"/>
      <c r="FK431" s="948"/>
      <c r="FL431" s="958" t="s">
        <v>4449</v>
      </c>
      <c r="FM431" s="958" t="s">
        <v>4449</v>
      </c>
      <c r="FN431" s="953"/>
      <c r="FO431" s="953"/>
      <c r="FP431" s="953"/>
      <c r="FQ431" s="953">
        <f>IF(Duombaze!FM431="",0,INDEX(DU!I:I,MATCH(Duombaze!FM431,DU!A:A,0),1))+IF(Duombaze!FN431="",0,INDEX(DU!I:I,MATCH(Duombaze!FN431,DU!A:A,0),1))+IF(Duombaze!FO431="",0,INDEX(DU!I:I,MATCH(Duombaze!FO431,DU!A:A,0),1))+IF(Duombaze!FP431="",0,INDEX(DU!I:I,MATCH(Duombaze!FP431,DU!A:A,0),1))</f>
        <v>24.853840775473</v>
      </c>
      <c r="FR431" s="936">
        <f>IF(Duombaze!FM431="",0,INDEX(DU!K:K,MATCH(Duombaze!FM431,DU!A:A,0),1))+IF(Duombaze!FN431="",0,INDEX(DU!K:K,MATCH(Duombaze!FN431,DU!A:A,0),1))+IF(Duombaze!FO431="",0,INDEX(DU!K:K,MATCH(Duombaze!FO431,DU!A:A,0),1))+IF(Duombaze!FP431="",0,INDEX(DU!K:K,MATCH(Duombaze!FP431,DU!A:A,0),1))</f>
        <v>4</v>
      </c>
      <c r="FT431" s="952" t="s">
        <v>523</v>
      </c>
      <c r="FU431" s="953" t="str">
        <f>IF(FT431&lt;&gt;"",A429&amp;" "&amp;C429&amp;" "&amp;FT431,"")</f>
        <v>2 SPP12 Tempimo trikampis JOST (DIN 74054) d-40</v>
      </c>
      <c r="FV431" s="952" t="s">
        <v>547</v>
      </c>
      <c r="FW431" s="952" t="s">
        <v>148</v>
      </c>
      <c r="FX431" s="953" t="str">
        <f>IF(FW431&lt;&gt;"",A429&amp;" "&amp;C429&amp;" "&amp;FW431,"")</f>
        <v>2 SPP12 Pneumatiniai stabdžiai Wabco su mech. LSV ir 0,4 sek. vožt.</v>
      </c>
      <c r="FY431" s="942"/>
      <c r="FZ431" s="942"/>
      <c r="GA431" s="942"/>
    </row>
    <row r="432" spans="1:184" s="949" customFormat="1" ht="11.45" customHeight="1" x14ac:dyDescent="0.25">
      <c r="A432" s="950">
        <v>5</v>
      </c>
      <c r="B432" s="950" t="s">
        <v>795</v>
      </c>
      <c r="C432" s="951" t="s">
        <v>35</v>
      </c>
      <c r="D432" s="952"/>
      <c r="E432" s="953" t="str">
        <f t="shared" si="211"/>
        <v/>
      </c>
      <c r="F432" s="952"/>
      <c r="G432" s="952"/>
      <c r="H432" s="952"/>
      <c r="I432" s="952"/>
      <c r="J432" s="952"/>
      <c r="K432" s="952"/>
      <c r="L432" s="952"/>
      <c r="M432" s="952"/>
      <c r="N432" s="952"/>
      <c r="O432" s="952"/>
      <c r="P432" s="952">
        <f>IF(Duombaze!G432="",0,INDEX(DU!I:I,MATCH(Duombaze!G432,DU!A:A,0),1))+IF(Duombaze!H432="",0,INDEX(DU!I:I,MATCH(Duombaze!H432,DU!A:A,0),1))+IF(Duombaze!I432="",0,INDEX(DU!I:I,MATCH(Duombaze!I432,DU!A:A,0),1))+IF(Duombaze!J432="",0,INDEX(DU!I:I,MATCH(Duombaze!J432,DU!A:A,0),1))+IF(Duombaze!K432="",0,INDEX(DU!I:I,MATCH(Duombaze!K432,DU!A:A,0),1))+IF(Duombaze!L432="",0,INDEX(DU!I:I,MATCH(Duombaze!L432,DU!A:A,0),1))+IF(Duombaze!M432="",0,INDEX(DU!I:I,MATCH(Duombaze!M432,DU!A:A,0),1))+IF(Duombaze!N432="",0,INDEX(DU!I:I,MATCH(Duombaze!N432,DU!A:A,0),1))+IF(Duombaze!O432="",0,INDEX(DU!I:I,MATCH(Duombaze!O432,DU!A:A,0),1))</f>
        <v>0</v>
      </c>
      <c r="Q432" s="953">
        <f>IF(Duombaze!G432="",0,INDEX(DU!K:K,MATCH(Duombaze!G432,DU!A:A,0),1))+IF(Duombaze!H432="",0,INDEX(DU!K:K,MATCH(Duombaze!H432,DU!A:A,0),1))+IF(Duombaze!I432="",0,INDEX(DU!K:K,MATCH(Duombaze!I432,DU!A:A,0),1))+IF(Duombaze!J432="",0,INDEX(DU!K:K,MATCH(Duombaze!J432,DU!A:A,0),1))+IF(Duombaze!K432="",0,INDEX(DU!K:K,MATCH(Duombaze!K432,DU!A:A,0),1))+IF(Duombaze!L432="",0,INDEX(DU!K:K,MATCH(Duombaze!L432,DU!A:A,0),1))+IF(Duombaze!M432="",0,INDEX(DU!K:K,MATCH(Duombaze!M432,DU!A:A,0),1))+IF(Duombaze!N432="",0,INDEX(DU!K:K,MATCH(Duombaze!N432,DU!A:A,0),1))+IF(Duombaze!O432="",0,INDEX(DU!K:K,MATCH(Duombaze!O432,DU!A:A,0),1))</f>
        <v>0</v>
      </c>
      <c r="R432" s="952"/>
      <c r="S432" s="954"/>
      <c r="T432" s="955"/>
      <c r="U432" s="953">
        <f>IF(Duombaze!T432="",0,INDEX(DU!I:I,MATCH(Duombaze!T432,DU!A:A,0),1))</f>
        <v>0</v>
      </c>
      <c r="V432" s="953">
        <f>IF(Duombaze!T432="",0,INDEX(DU!K:K,MATCH(Duombaze!T432,DU!A:A,0),1))</f>
        <v>0</v>
      </c>
      <c r="W432" s="952"/>
      <c r="X432" s="952"/>
      <c r="Y432" s="956"/>
      <c r="Z432" s="948"/>
      <c r="AA432" s="953" t="str">
        <f t="shared" si="212"/>
        <v/>
      </c>
      <c r="AB432" s="952"/>
      <c r="AC432" s="952">
        <f>IF(Duombaze!AB432="",0,INDEX(DU!I:I,MATCH(Duombaze!AB432,DU!A:A,0),1))</f>
        <v>0</v>
      </c>
      <c r="AD432" s="952">
        <f>IF(Duombaze!AB432="",0,INDEX(DU!K:K,MATCH(Duombaze!AB432,DU!A:A,0),1))</f>
        <v>0</v>
      </c>
      <c r="AE432" s="952"/>
      <c r="AF432" s="952"/>
      <c r="AG432" s="952"/>
      <c r="AH432" s="953" t="str">
        <f t="shared" si="201"/>
        <v/>
      </c>
      <c r="AI432" s="952"/>
      <c r="AJ432" s="952"/>
      <c r="AK432" s="952"/>
      <c r="AL432" s="952"/>
      <c r="AM432" s="952">
        <f>IF(Duombaze!AJ432="",0,INDEX(DU!I:I,MATCH(Duombaze!AJ432,DU!A:A,0),1))+IF(Duombaze!AK432="",0,INDEX(DU!I:I,MATCH(Duombaze!AK432,DU!A:A,0),1))+IF(Duombaze!AL432="",0,INDEX(DU!I:I,MATCH(Duombaze!AL432,DU!A:A,0),1))</f>
        <v>0</v>
      </c>
      <c r="AN432" s="952">
        <f>IF(Duombaze!AJ432="",0,INDEX(DU!K:K,MATCH(Duombaze!AJ432,DU!A:A,0),1))+IF(Duombaze!AK432="",0,INDEX(DU!K:K,MATCH(Duombaze!AK432,DU!A:A,0),1))+IF(Duombaze!AL432="",0,INDEX(DU!K:K,MATCH(Duombaze!AL432,DU!A:A,0),1))</f>
        <v>0</v>
      </c>
      <c r="AO432" s="952"/>
      <c r="AP432" s="952"/>
      <c r="AQ432" s="952"/>
      <c r="AR432" s="953" t="str">
        <f t="shared" si="203"/>
        <v/>
      </c>
      <c r="AS432" s="952"/>
      <c r="AT432" s="952"/>
      <c r="AU432" s="952"/>
      <c r="AV432" s="952"/>
      <c r="AW432" s="952"/>
      <c r="AX432" s="952"/>
      <c r="AY432" s="952"/>
      <c r="AZ432" s="952"/>
      <c r="BA432" s="952"/>
      <c r="BB432" s="952"/>
      <c r="BC432" s="952">
        <f>IF(Duombaze!AT432="",0,INDEX(DU!I:I,MATCH(Duombaze!AT432,DU!A:A,0),1))+IF(Duombaze!AU432="",0,INDEX(DU!I:I,MATCH(Duombaze!AU432,DU!A:A,0),1))+IF(Duombaze!AV432="",0,INDEX(DU!I:I,MATCH(Duombaze!AV432,DU!A:A,0),1))+IF(Duombaze!AW432="",0,INDEX(DU!I:I,MATCH(Duombaze!AW432,DU!A:A,0),1))+IF(Duombaze!AX432="",0,INDEX(DU!I:I,MATCH(Duombaze!AX432,DU!A:A,0),1))+IF(Duombaze!AY432="",0,INDEX(DU!I:I,MATCH(Duombaze!AY432,DU!A:A,0),1))+IF(Duombaze!AZ432="",0,INDEX(DU!I:I,MATCH(Duombaze!AZ432,DU!A:A,0),1))+IF(Duombaze!BA432="",0,INDEX(DU!I:I,MATCH(Duombaze!BA432,DU!A:A,0),1))+IF(Duombaze!BB432="",0,INDEX(DU!I:I,MATCH(Duombaze!BB432,DU!A:A,0),1))</f>
        <v>0</v>
      </c>
      <c r="BD432" s="953">
        <f>IF(Duombaze!AT432="",0,INDEX(DU!K:K,MATCH(Duombaze!AT432,DU!A:A,0),1))+IF(Duombaze!AU432="",0,INDEX(DU!K:K,MATCH(Duombaze!AU432,DU!A:A,0),1))+IF(Duombaze!AV432="",0,INDEX(DU!K:K,MATCH(Duombaze!AV432,DU!A:A,0),1))+IF(Duombaze!AW432="",0,INDEX(DU!K:K,MATCH(Duombaze!AW432,DU!A:A,0),1))+IF(Duombaze!AX432="",0,INDEX(DU!K:K,MATCH(Duombaze!AX432,DU!A:A,0),1))+IF(Duombaze!AY432="",0,INDEX(DU!K:K,MATCH(Duombaze!AY432,DU!A:A,0),1))+IF(Duombaze!AZ432="",0,INDEX(DU!K:K,MATCH(Duombaze!AZ432,DU!A:A,0),1))+IF(Duombaze!BA432="",0,INDEX(DU!K:K,MATCH(Duombaze!BA432,DU!A:A,0),1))+IF(Duombaze!BB432="",0,INDEX(DU!K:K,MATCH(Duombaze!BB432,DU!A:A,0),1))</f>
        <v>0</v>
      </c>
      <c r="BE432" s="952"/>
      <c r="BF432" s="952"/>
      <c r="BG432" s="953"/>
      <c r="BH432" s="953"/>
      <c r="BI432" s="953"/>
      <c r="BJ432" s="953"/>
      <c r="BK432" s="953"/>
      <c r="BL432" s="953"/>
      <c r="BM432" s="953">
        <f>IF(Duombaze!BJ432="",0,INDEX(DU!I:I,MATCH(Duombaze!BJ432,DU!A:A,0),1))+IF(Duombaze!BK432="",0,INDEX(DU!I:I,MATCH(Duombaze!BK432,DU!A:A,0),1))+IF(Duombaze!BL432="",0,INDEX(DU!I:I,MATCH(Duombaze!BL432,DU!A:A,0),1))</f>
        <v>0</v>
      </c>
      <c r="BN432" s="953">
        <f>IF(Duombaze!BJ432="",0,INDEX(DU!K:K,MATCH(Duombaze!BJ432,DU!A:A,0),1))+IF(Duombaze!BK432="",0,INDEX(DU!K:K,MATCH(Duombaze!BK432,DU!A:A,0),1))+IF(Duombaze!BL432="",0,INDEX(DU!K:K,MATCH(Duombaze!BL432,DU!A:A,0),1))</f>
        <v>0</v>
      </c>
      <c r="BO432" s="952"/>
      <c r="BP432" s="948"/>
      <c r="BQ432" s="952"/>
      <c r="BR432" s="952"/>
      <c r="BS432" s="952"/>
      <c r="BT432" s="952"/>
      <c r="BU432" s="952"/>
      <c r="BV432" s="952"/>
      <c r="BW432" s="952">
        <f>IF(Duombaze!BT432="",0,INDEX(DU!I:I,MATCH(Duombaze!BT432,DU!A:A,0),1))+IF(Duombaze!BU432="",0,INDEX(DU!I:I,MATCH(Duombaze!BU432,DU!A:A,0),1))+IF(Duombaze!BV432="",0,INDEX(DU!I:I,MATCH(Duombaze!BV432,DU!A:A,0),1))</f>
        <v>0</v>
      </c>
      <c r="BX432" s="952">
        <f>IF(Duombaze!BT432="",0,INDEX(DU!K:K,MATCH(Duombaze!BT432,DU!A:A,0),1))+IF(Duombaze!BU432="",0,INDEX(DU!K:K,MATCH(Duombaze!BU432,DU!A:A,0),1))+IF(Duombaze!BV432="",0,INDEX(DU!K:K,MATCH(Duombaze!BV432,DU!A:A,0),1))</f>
        <v>0</v>
      </c>
      <c r="BY432" s="952"/>
      <c r="BZ432" s="952"/>
      <c r="CA432" s="952"/>
      <c r="CB432" s="952" t="str">
        <f t="shared" si="209"/>
        <v/>
      </c>
      <c r="CC432" s="952"/>
      <c r="CD432" s="952">
        <f>IF(Duombaze!CC432="",0,INDEX(DU!I:I,MATCH(Duombaze!CC432,DU!A:A,0),1))</f>
        <v>0</v>
      </c>
      <c r="CE432" s="953">
        <f>IF(Duombaze!CC432="",0,INDEX(DU!K:K,MATCH(Duombaze!CC432,DU!A:A,0),1))</f>
        <v>0</v>
      </c>
      <c r="CF432" s="952"/>
      <c r="CG432" s="952"/>
      <c r="CH432" s="952"/>
      <c r="CI432" s="953" t="str">
        <f t="shared" si="213"/>
        <v/>
      </c>
      <c r="CJ432" s="952"/>
      <c r="CK432" s="952">
        <f>IF(Duombaze!CJ432="",0,INDEX(DU!I:I,MATCH(Duombaze!CJ432,DU!A:A,0),1))</f>
        <v>0</v>
      </c>
      <c r="CL432" s="953">
        <f>IF(Duombaze!CJ432="",0,INDEX(DU!K:K,MATCH(Duombaze!CJ432,DU!A:A,0),1))</f>
        <v>0</v>
      </c>
      <c r="CM432" s="952"/>
      <c r="CN432" s="952"/>
      <c r="CO432" s="952"/>
      <c r="CP432" s="953" t="str">
        <f t="shared" si="204"/>
        <v/>
      </c>
      <c r="CQ432" s="952"/>
      <c r="CR432" s="952"/>
      <c r="CS432" s="952"/>
      <c r="CT432" s="952">
        <f>IF(Duombaze!CR432="",0,INDEX(DU!I:I,MATCH(Duombaze!CR432,DU!A:A,0),1))+IF(Duombaze!CS432="",0,INDEX(DU!I:I,MATCH(Duombaze!CS432,DU!A:A,0),1))</f>
        <v>0</v>
      </c>
      <c r="CU432" s="952">
        <f>IF(Duombaze!CR432="",0,INDEX(DU!K:K,MATCH(Duombaze!CR432,DU!A:A,0),1))+IF(Duombaze!CS432="",0,INDEX(DU!K:K,MATCH(Duombaze!CS432,DU!A:A,0),1))</f>
        <v>0</v>
      </c>
      <c r="CV432" s="952"/>
      <c r="CW432" s="952"/>
      <c r="CX432" s="952"/>
      <c r="CY432" s="953" t="str">
        <f t="shared" si="193"/>
        <v/>
      </c>
      <c r="CZ432" s="952"/>
      <c r="DA432" s="952"/>
      <c r="DB432" s="952"/>
      <c r="DC432" s="952">
        <f>IF(Duombaze!DA432="",0,INDEX(DU!I:I,MATCH(Duombaze!DA432,DU!A:A,0),1))+IF(Duombaze!DB432="",0,INDEX(DU!I:I,MATCH(Duombaze!DB432,DU!A:A,0),1))</f>
        <v>0</v>
      </c>
      <c r="DD432" s="952">
        <f>IF(Duombaze!DA432="",0,INDEX(DU!K:K,MATCH(Duombaze!DA432,DU!A:A,0),1))+IF(Duombaze!DB432="",0,INDEX(DU!K:K,MATCH(Duombaze!DB432,DU!A:A,0),1))</f>
        <v>0</v>
      </c>
      <c r="DE432" s="952"/>
      <c r="DF432" s="952"/>
      <c r="DG432" s="952"/>
      <c r="DH432" s="952" t="str">
        <f t="shared" si="207"/>
        <v/>
      </c>
      <c r="DI432" s="952"/>
      <c r="DJ432" s="952"/>
      <c r="DK432" s="954"/>
      <c r="DL432" s="954">
        <f>IF(Duombaze!DJ432="",0,INDEX(DU!I:I,MATCH(Duombaze!DJ432,DU!A:A,0),1))+IF(Duombaze!DK432="",0,INDEX(DU!I:I,MATCH(Duombaze!DK432,DU!A:A,0),1))</f>
        <v>0</v>
      </c>
      <c r="DM432" s="952">
        <f>IF(Duombaze!DJ432="",0,INDEX(DU!K:K,MATCH(Duombaze!DJ432,DU!A:A,0),1))+IF(Duombaze!DK432="",0,INDEX(DU!K:K,MATCH(Duombaze!DK432,DU!A:A,0),1))</f>
        <v>0</v>
      </c>
      <c r="DN432" s="954"/>
      <c r="DO432" s="954"/>
      <c r="DP432" s="954"/>
      <c r="DQ432" s="953" t="str">
        <f t="shared" si="206"/>
        <v/>
      </c>
      <c r="DR432" s="948"/>
      <c r="DS432" s="948"/>
      <c r="DT432" s="948"/>
      <c r="DU432" s="948"/>
      <c r="DV432" s="948"/>
      <c r="DW432" s="948">
        <f>IF(Duombaze!DS432="",0,INDEX(DU!I:I,MATCH(Duombaze!DS432,DU!A:A,0),1))+IF(Duombaze!DT432="",0,INDEX(DU!I:I,MATCH(Duombaze!DT432,DU!A:A,0),1))+IF(Duombaze!DU432="",0,INDEX(DU!I:I,MATCH(Duombaze!DU432,DU!A:A,0),1))+IF(Duombaze!DV432="",0,INDEX(DU!I:I,MATCH(Duombaze!DV432,DU!A:A,0),1))</f>
        <v>0</v>
      </c>
      <c r="DX432" s="953">
        <f>IF(Duombaze!DS432="",0,INDEX(DU!K:K,MATCH(Duombaze!DS432,DU!A:A,0),1))+IF(Duombaze!DT432="",0,INDEX(DU!K:K,MATCH(Duombaze!DT432,DU!A:A,0),1))+IF(Duombaze!DU432="",0,INDEX(DU!K:K,MATCH(Duombaze!DU432,DU!A:A,0),1))+IF(Duombaze!DV432="",0,INDEX(DU!K:KH,MATCH(Duombaze!DV432,DU!A:A,0),1))</f>
        <v>0</v>
      </c>
      <c r="DY432" s="948"/>
      <c r="DZ432" s="948"/>
      <c r="EA432" s="952" t="str">
        <f>EA444</f>
        <v>Automatinis sukabintuvas Scharmuller</v>
      </c>
      <c r="EB432" s="952" t="str">
        <f t="shared" si="194"/>
        <v>5 SPP12 Automatinis sukabintuvas Scharmuller</v>
      </c>
      <c r="EC432" s="952" t="str">
        <f>EC444</f>
        <v>ZP30AASSCHARM0</v>
      </c>
      <c r="ED432" s="952">
        <f>IF(Duombaze!EC432="",0,INDEX(DU!I:I,MATCH(Duombaze!EC432,DU!A:A,0),1))</f>
        <v>225.916545454545</v>
      </c>
      <c r="EE432" s="953">
        <f>IF(Duombaze!EC432="",0,INDEX(DU!K:K,MATCH(Duombaze!EC432,DU!A:A,0),1))</f>
        <v>0.57999999999999996</v>
      </c>
      <c r="EF432" s="952"/>
      <c r="EG432" s="952"/>
      <c r="EH432" s="952"/>
      <c r="EI432" s="953" t="str">
        <f t="shared" si="210"/>
        <v/>
      </c>
      <c r="EJ432" s="957"/>
      <c r="EK432" s="957"/>
      <c r="EL432" s="957"/>
      <c r="EM432" s="957"/>
      <c r="EN432" s="957">
        <f>IF(Duombaze!EK432="",0,INDEX(DU!I:I,MATCH(Duombaze!EK432,DU!A:A,0),1))+IF(Duombaze!EL432="",0,INDEX(DU!I:I,MATCH(Duombaze!EL432,DU!A:A,0),1))+IF(Duombaze!EM432="",0,INDEX(DU!I:I,MATCH(Duombaze!EM432,DU!A:A,0),1))</f>
        <v>0</v>
      </c>
      <c r="EO432" s="952">
        <f>IF(Duombaze!EK432="",0,INDEX(DU!K:K,MATCH(Duombaze!EK432,DU!A:A,0),1))+IF(Duombaze!EL432="",0,INDEX(DU!K:K,MATCH(Duombaze!EL432,DU!A:A,0),1))+IF(Duombaze!EM432="",0,INDEX(DU!K:K,MATCH(Duombaze!EM432,DU!A:A,0),1))</f>
        <v>0</v>
      </c>
      <c r="EP432" s="952"/>
      <c r="EQ432" s="952"/>
      <c r="ER432" s="948"/>
      <c r="ES432" s="953" t="str">
        <f t="shared" si="195"/>
        <v/>
      </c>
      <c r="ET432" s="952"/>
      <c r="EU432" s="952"/>
      <c r="EV432" s="952"/>
      <c r="EW432" s="948" t="s">
        <v>8342</v>
      </c>
      <c r="EX432" s="952" t="str">
        <f t="shared" si="198"/>
        <v xml:space="preserve">5 SPP12 Purvasaugių komplektas 500 ratams  1/4 </v>
      </c>
      <c r="EY432" s="952" t="s">
        <v>8343</v>
      </c>
      <c r="EZ432" s="952" t="s">
        <v>351</v>
      </c>
      <c r="FA432" s="952" t="s">
        <v>351</v>
      </c>
      <c r="FB432" s="952">
        <f>IF(Duombaze!EZ432="",0,INDEX(DU!I:I,MATCH(Duombaze!EZ432,DU!A:A,0),1))+IF(Duombaze!FA432="",0,INDEX(DU!I:I,MATCH(Duombaze!FA432,DU!A:A,0),1))</f>
        <v>65.728980833333196</v>
      </c>
      <c r="FC432" s="952">
        <f>IF(Duombaze!EZ432="",0,INDEX(DU!K:K,MATCH(Duombaze!EZ432,DU!A:A,0),1))+IF(Duombaze!FA432="",0,INDEX(DU!K:K,MATCH(Duombaze!FA432,DU!A:A,0),1))</f>
        <v>18.670000000000002</v>
      </c>
      <c r="FD432" s="957"/>
      <c r="FE432" s="957"/>
      <c r="FF432" s="957"/>
      <c r="FG432" s="957"/>
      <c r="FH432" s="957"/>
      <c r="FI432" s="957"/>
      <c r="FJ432" s="957"/>
      <c r="FK432" s="948"/>
      <c r="FL432" s="958"/>
      <c r="FM432" s="953"/>
      <c r="FN432" s="953"/>
      <c r="FO432" s="953"/>
      <c r="FP432" s="953"/>
      <c r="FQ432" s="953">
        <f>IF(Duombaze!FM432="",0,INDEX(DU!I:I,MATCH(Duombaze!FM432,DU!A:A,0),1))+IF(Duombaze!FN432="",0,INDEX(DU!I:I,MATCH(Duombaze!FN432,DU!A:A,0),1))+IF(Duombaze!FO432="",0,INDEX(DU!I:I,MATCH(Duombaze!FO432,DU!A:A,0),1))+IF(Duombaze!FP432="",0,INDEX(DU!I:I,MATCH(Duombaze!FP432,DU!A:A,0),1))</f>
        <v>0</v>
      </c>
      <c r="FR432" s="936">
        <f>IF(Duombaze!FM432="",0,INDEX(DU!K:K,MATCH(Duombaze!FM432,DU!A:A,0),1))+IF(Duombaze!FN432="",0,INDEX(DU!K:K,MATCH(Duombaze!FN432,DU!A:A,0),1))+IF(Duombaze!FO432="",0,INDEX(DU!K:K,MATCH(Duombaze!FO432,DU!A:A,0),1))+IF(Duombaze!FP432="",0,INDEX(DU!K:K,MATCH(Duombaze!FP432,DU!A:A,0),1))</f>
        <v>0</v>
      </c>
      <c r="FT432" s="952" t="s">
        <v>525</v>
      </c>
      <c r="FU432" s="953" t="str">
        <f>IF(FT432&lt;&gt;"",A430&amp;" "&amp;C430&amp;" "&amp;FT432,"")</f>
        <v>3 SPP12 Tempimo trikampis BPW (DIN 74054) d-40</v>
      </c>
      <c r="FV432" s="952"/>
      <c r="FY432" s="942"/>
      <c r="FZ432" s="942"/>
      <c r="GA432" s="942"/>
    </row>
    <row r="433" spans="1:183" s="949" customFormat="1" ht="11.45" customHeight="1" x14ac:dyDescent="0.25">
      <c r="A433" s="950">
        <v>6</v>
      </c>
      <c r="B433" s="950" t="s">
        <v>795</v>
      </c>
      <c r="C433" s="951" t="s">
        <v>35</v>
      </c>
      <c r="D433" s="952"/>
      <c r="E433" s="953" t="str">
        <f t="shared" si="211"/>
        <v/>
      </c>
      <c r="F433" s="952"/>
      <c r="G433" s="952"/>
      <c r="H433" s="952"/>
      <c r="I433" s="952"/>
      <c r="J433" s="952"/>
      <c r="K433" s="952"/>
      <c r="L433" s="952"/>
      <c r="M433" s="952"/>
      <c r="N433" s="952"/>
      <c r="O433" s="952"/>
      <c r="P433" s="952">
        <f>IF(Duombaze!G433="",0,INDEX(DU!I:I,MATCH(Duombaze!G433,DU!A:A,0),1))+IF(Duombaze!H433="",0,INDEX(DU!I:I,MATCH(Duombaze!H433,DU!A:A,0),1))+IF(Duombaze!I433="",0,INDEX(DU!I:I,MATCH(Duombaze!I433,DU!A:A,0),1))+IF(Duombaze!J433="",0,INDEX(DU!I:I,MATCH(Duombaze!J433,DU!A:A,0),1))+IF(Duombaze!K433="",0,INDEX(DU!I:I,MATCH(Duombaze!K433,DU!A:A,0),1))+IF(Duombaze!L433="",0,INDEX(DU!I:I,MATCH(Duombaze!L433,DU!A:A,0),1))+IF(Duombaze!M433="",0,INDEX(DU!I:I,MATCH(Duombaze!M433,DU!A:A,0),1))+IF(Duombaze!N433="",0,INDEX(DU!I:I,MATCH(Duombaze!N433,DU!A:A,0),1))+IF(Duombaze!O433="",0,INDEX(DU!I:I,MATCH(Duombaze!O433,DU!A:A,0),1))</f>
        <v>0</v>
      </c>
      <c r="Q433" s="953">
        <f>IF(Duombaze!G433="",0,INDEX(DU!K:K,MATCH(Duombaze!G433,DU!A:A,0),1))+IF(Duombaze!H433="",0,INDEX(DU!K:K,MATCH(Duombaze!H433,DU!A:A,0),1))+IF(Duombaze!I433="",0,INDEX(DU!K:K,MATCH(Duombaze!I433,DU!A:A,0),1))+IF(Duombaze!J433="",0,INDEX(DU!K:K,MATCH(Duombaze!J433,DU!A:A,0),1))+IF(Duombaze!K433="",0,INDEX(DU!K:K,MATCH(Duombaze!K433,DU!A:A,0),1))+IF(Duombaze!L433="",0,INDEX(DU!K:K,MATCH(Duombaze!L433,DU!A:A,0),1))+IF(Duombaze!M433="",0,INDEX(DU!K:K,MATCH(Duombaze!M433,DU!A:A,0),1))+IF(Duombaze!N433="",0,INDEX(DU!K:K,MATCH(Duombaze!N433,DU!A:A,0),1))+IF(Duombaze!O433="",0,INDEX(DU!K:K,MATCH(Duombaze!O433,DU!A:A,0),1))</f>
        <v>0</v>
      </c>
      <c r="R433" s="952"/>
      <c r="S433" s="954"/>
      <c r="T433" s="955"/>
      <c r="U433" s="953">
        <f>IF(Duombaze!T433="",0,INDEX(DU!I:I,MATCH(Duombaze!T433,DU!A:A,0),1))</f>
        <v>0</v>
      </c>
      <c r="V433" s="953">
        <f>IF(Duombaze!T433="",0,INDEX(DU!K:K,MATCH(Duombaze!T433,DU!A:A,0),1))</f>
        <v>0</v>
      </c>
      <c r="W433" s="952"/>
      <c r="X433" s="952"/>
      <c r="Y433" s="956"/>
      <c r="Z433" s="948"/>
      <c r="AA433" s="953" t="str">
        <f t="shared" si="212"/>
        <v/>
      </c>
      <c r="AB433" s="952"/>
      <c r="AC433" s="952">
        <f>IF(Duombaze!AB433="",0,INDEX(DU!I:I,MATCH(Duombaze!AB433,DU!A:A,0),1))</f>
        <v>0</v>
      </c>
      <c r="AD433" s="952">
        <f>IF(Duombaze!AB433="",0,INDEX(DU!K:K,MATCH(Duombaze!AB433,DU!A:A,0),1))</f>
        <v>0</v>
      </c>
      <c r="AE433" s="952"/>
      <c r="AF433" s="952"/>
      <c r="AG433" s="952"/>
      <c r="AH433" s="953" t="str">
        <f t="shared" si="201"/>
        <v/>
      </c>
      <c r="AI433" s="952"/>
      <c r="AJ433" s="952"/>
      <c r="AK433" s="952"/>
      <c r="AL433" s="952"/>
      <c r="AM433" s="952">
        <f>IF(Duombaze!AJ433="",0,INDEX(DU!I:I,MATCH(Duombaze!AJ433,DU!A:A,0),1))+IF(Duombaze!AK433="",0,INDEX(DU!I:I,MATCH(Duombaze!AK433,DU!A:A,0),1))+IF(Duombaze!AL433="",0,INDEX(DU!I:I,MATCH(Duombaze!AL433,DU!A:A,0),1))</f>
        <v>0</v>
      </c>
      <c r="AN433" s="952">
        <f>IF(Duombaze!AJ433="",0,INDEX(DU!K:K,MATCH(Duombaze!AJ433,DU!A:A,0),1))+IF(Duombaze!AK433="",0,INDEX(DU!K:K,MATCH(Duombaze!AK433,DU!A:A,0),1))+IF(Duombaze!AL433="",0,INDEX(DU!K:K,MATCH(Duombaze!AL433,DU!A:A,0),1))</f>
        <v>0</v>
      </c>
      <c r="AO433" s="952"/>
      <c r="AP433" s="952"/>
      <c r="AQ433" s="952"/>
      <c r="AR433" s="953" t="str">
        <f t="shared" si="203"/>
        <v/>
      </c>
      <c r="AS433" s="952"/>
      <c r="AT433" s="952"/>
      <c r="AU433" s="952"/>
      <c r="AV433" s="952"/>
      <c r="AW433" s="952"/>
      <c r="AX433" s="952"/>
      <c r="AY433" s="952"/>
      <c r="AZ433" s="952"/>
      <c r="BA433" s="952"/>
      <c r="BB433" s="952"/>
      <c r="BC433" s="952">
        <f>IF(Duombaze!AT433="",0,INDEX(DU!I:I,MATCH(Duombaze!AT433,DU!A:A,0),1))+IF(Duombaze!AU433="",0,INDEX(DU!I:I,MATCH(Duombaze!AU433,DU!A:A,0),1))+IF(Duombaze!AV433="",0,INDEX(DU!I:I,MATCH(Duombaze!AV433,DU!A:A,0),1))+IF(Duombaze!AW433="",0,INDEX(DU!I:I,MATCH(Duombaze!AW433,DU!A:A,0),1))+IF(Duombaze!AX433="",0,INDEX(DU!I:I,MATCH(Duombaze!AX433,DU!A:A,0),1))+IF(Duombaze!AY433="",0,INDEX(DU!I:I,MATCH(Duombaze!AY433,DU!A:A,0),1))+IF(Duombaze!AZ433="",0,INDEX(DU!I:I,MATCH(Duombaze!AZ433,DU!A:A,0),1))+IF(Duombaze!BA433="",0,INDEX(DU!I:I,MATCH(Duombaze!BA433,DU!A:A,0),1))+IF(Duombaze!BB433="",0,INDEX(DU!I:I,MATCH(Duombaze!BB433,DU!A:A,0),1))</f>
        <v>0</v>
      </c>
      <c r="BD433" s="953">
        <f>IF(Duombaze!AT433="",0,INDEX(DU!K:K,MATCH(Duombaze!AT433,DU!A:A,0),1))+IF(Duombaze!AU433="",0,INDEX(DU!K:K,MATCH(Duombaze!AU433,DU!A:A,0),1))+IF(Duombaze!AV433="",0,INDEX(DU!K:K,MATCH(Duombaze!AV433,DU!A:A,0),1))+IF(Duombaze!AW433="",0,INDEX(DU!K:K,MATCH(Duombaze!AW433,DU!A:A,0),1))+IF(Duombaze!AX433="",0,INDEX(DU!K:K,MATCH(Duombaze!AX433,DU!A:A,0),1))+IF(Duombaze!AY433="",0,INDEX(DU!K:K,MATCH(Duombaze!AY433,DU!A:A,0),1))+IF(Duombaze!AZ433="",0,INDEX(DU!K:K,MATCH(Duombaze!AZ433,DU!A:A,0),1))+IF(Duombaze!BA433="",0,INDEX(DU!K:K,MATCH(Duombaze!BA433,DU!A:A,0),1))+IF(Duombaze!BB433="",0,INDEX(DU!K:K,MATCH(Duombaze!BB433,DU!A:A,0),1))</f>
        <v>0</v>
      </c>
      <c r="BE433" s="952"/>
      <c r="BF433" s="952"/>
      <c r="BG433" s="953"/>
      <c r="BH433" s="953" t="str">
        <f>IF(BG433&lt;&gt;"",A433&amp;" "&amp;C433&amp;" "&amp;BG433,"")</f>
        <v/>
      </c>
      <c r="BI433" s="953"/>
      <c r="BJ433" s="953"/>
      <c r="BK433" s="953"/>
      <c r="BL433" s="953"/>
      <c r="BM433" s="953">
        <f>IF(Duombaze!BJ433="",0,INDEX(DU!I:I,MATCH(Duombaze!BJ433,DU!A:A,0),1))+IF(Duombaze!BK433="",0,INDEX(DU!I:I,MATCH(Duombaze!BK433,DU!A:A,0),1))+IF(Duombaze!BL433="",0,INDEX(DU!I:I,MATCH(Duombaze!BL433,DU!A:A,0),1))</f>
        <v>0</v>
      </c>
      <c r="BN433" s="953">
        <f>IF(Duombaze!BJ433="",0,INDEX(DU!K:K,MATCH(Duombaze!BJ433,DU!A:A,0),1))+IF(Duombaze!BK433="",0,INDEX(DU!K:K,MATCH(Duombaze!BK433,DU!A:A,0),1))+IF(Duombaze!BL433="",0,INDEX(DU!K:K,MATCH(Duombaze!BL433,DU!A:A,0),1))</f>
        <v>0</v>
      </c>
      <c r="BO433" s="953"/>
      <c r="BQ433" s="952"/>
      <c r="BR433" s="952"/>
      <c r="BS433" s="952"/>
      <c r="BT433" s="952"/>
      <c r="BU433" s="952"/>
      <c r="BV433" s="952"/>
      <c r="BW433" s="952">
        <f>IF(Duombaze!BT433="",0,INDEX(DU!I:I,MATCH(Duombaze!BT433,DU!A:A,0),1))+IF(Duombaze!BU433="",0,INDEX(DU!I:I,MATCH(Duombaze!BU433,DU!A:A,0),1))+IF(Duombaze!BV433="",0,INDEX(DU!I:I,MATCH(Duombaze!BV433,DU!A:A,0),1))</f>
        <v>0</v>
      </c>
      <c r="BX433" s="952">
        <f>IF(Duombaze!BT433="",0,INDEX(DU!K:K,MATCH(Duombaze!BT433,DU!A:A,0),1))+IF(Duombaze!BU433="",0,INDEX(DU!K:K,MATCH(Duombaze!BU433,DU!A:A,0),1))+IF(Duombaze!BV433="",0,INDEX(DU!K:K,MATCH(Duombaze!BV433,DU!A:A,0),1))</f>
        <v>0</v>
      </c>
      <c r="BY433" s="952"/>
      <c r="BZ433" s="952"/>
      <c r="CA433" s="952"/>
      <c r="CB433" s="952" t="str">
        <f t="shared" si="209"/>
        <v/>
      </c>
      <c r="CC433" s="952"/>
      <c r="CD433" s="952">
        <f>IF(Duombaze!CC433="",0,INDEX(DU!I:I,MATCH(Duombaze!CC433,DU!A:A,0),1))</f>
        <v>0</v>
      </c>
      <c r="CE433" s="953">
        <f>IF(Duombaze!CC433="",0,INDEX(DU!K:K,MATCH(Duombaze!CC433,DU!A:A,0),1))</f>
        <v>0</v>
      </c>
      <c r="CF433" s="952"/>
      <c r="CG433" s="952"/>
      <c r="CH433" s="952"/>
      <c r="CI433" s="953" t="str">
        <f t="shared" si="213"/>
        <v/>
      </c>
      <c r="CJ433" s="952"/>
      <c r="CK433" s="952">
        <f>IF(Duombaze!CJ433="",0,INDEX(DU!I:I,MATCH(Duombaze!CJ433,DU!A:A,0),1))</f>
        <v>0</v>
      </c>
      <c r="CL433" s="953">
        <f>IF(Duombaze!CJ433="",0,INDEX(DU!K:K,MATCH(Duombaze!CJ433,DU!A:A,0),1))</f>
        <v>0</v>
      </c>
      <c r="CM433" s="952"/>
      <c r="CN433" s="952"/>
      <c r="CO433" s="952"/>
      <c r="CP433" s="953" t="str">
        <f t="shared" si="204"/>
        <v/>
      </c>
      <c r="CQ433" s="952"/>
      <c r="CR433" s="952"/>
      <c r="CS433" s="952"/>
      <c r="CT433" s="952">
        <f>IF(Duombaze!CR433="",0,INDEX(DU!I:I,MATCH(Duombaze!CR433,DU!A:A,0),1))+IF(Duombaze!CS433="",0,INDEX(DU!I:I,MATCH(Duombaze!CS433,DU!A:A,0),1))</f>
        <v>0</v>
      </c>
      <c r="CU433" s="952">
        <f>IF(Duombaze!CR433="",0,INDEX(DU!K:K,MATCH(Duombaze!CR433,DU!A:A,0),1))+IF(Duombaze!CS433="",0,INDEX(DU!K:K,MATCH(Duombaze!CS433,DU!A:A,0),1))</f>
        <v>0</v>
      </c>
      <c r="CV433" s="952"/>
      <c r="CW433" s="952"/>
      <c r="CX433" s="952"/>
      <c r="CY433" s="953" t="str">
        <f t="shared" si="193"/>
        <v/>
      </c>
      <c r="CZ433" s="952"/>
      <c r="DA433" s="952"/>
      <c r="DB433" s="952"/>
      <c r="DC433" s="952">
        <f>IF(Duombaze!DA433="",0,INDEX(DU!I:I,MATCH(Duombaze!DA433,DU!A:A,0),1))+IF(Duombaze!DB433="",0,INDEX(DU!I:I,MATCH(Duombaze!DB433,DU!A:A,0),1))</f>
        <v>0</v>
      </c>
      <c r="DD433" s="952">
        <f>IF(Duombaze!DA433="",0,INDEX(DU!K:K,MATCH(Duombaze!DA433,DU!A:A,0),1))+IF(Duombaze!DB433="",0,INDEX(DU!K:K,MATCH(Duombaze!DB433,DU!A:A,0),1))</f>
        <v>0</v>
      </c>
      <c r="DE433" s="952"/>
      <c r="DF433" s="952"/>
      <c r="DG433" s="952"/>
      <c r="DH433" s="952" t="str">
        <f t="shared" si="207"/>
        <v/>
      </c>
      <c r="DI433" s="952"/>
      <c r="DJ433" s="952"/>
      <c r="DK433" s="954"/>
      <c r="DL433" s="954">
        <f>IF(Duombaze!DJ433="",0,INDEX(DU!I:I,MATCH(Duombaze!DJ433,DU!A:A,0),1))+IF(Duombaze!DK433="",0,INDEX(DU!I:I,MATCH(Duombaze!DK433,DU!A:A,0),1))</f>
        <v>0</v>
      </c>
      <c r="DM433" s="952">
        <f>IF(Duombaze!DJ433="",0,INDEX(DU!K:K,MATCH(Duombaze!DJ433,DU!A:A,0),1))+IF(Duombaze!DK433="",0,INDEX(DU!K:K,MATCH(Duombaze!DK433,DU!A:A,0),1))</f>
        <v>0</v>
      </c>
      <c r="DN433" s="954"/>
      <c r="DO433" s="954"/>
      <c r="DP433" s="954"/>
      <c r="DQ433" s="953" t="str">
        <f t="shared" si="206"/>
        <v/>
      </c>
      <c r="DR433" s="948"/>
      <c r="DS433" s="948"/>
      <c r="DT433" s="948"/>
      <c r="DU433" s="948"/>
      <c r="DV433" s="948"/>
      <c r="DW433" s="948">
        <f>IF(Duombaze!DS433="",0,INDEX(DU!I:I,MATCH(Duombaze!DS433,DU!A:A,0),1))+IF(Duombaze!DT433="",0,INDEX(DU!I:I,MATCH(Duombaze!DT433,DU!A:A,0),1))+IF(Duombaze!DU433="",0,INDEX(DU!I:I,MATCH(Duombaze!DU433,DU!A:A,0),1))+IF(Duombaze!DV433="",0,INDEX(DU!I:I,MATCH(Duombaze!DV433,DU!A:A,0),1))</f>
        <v>0</v>
      </c>
      <c r="DX433" s="953">
        <f>IF(Duombaze!DS433="",0,INDEX(DU!K:K,MATCH(Duombaze!DS433,DU!A:A,0),1))+IF(Duombaze!DT433="",0,INDEX(DU!K:K,MATCH(Duombaze!DT433,DU!A:A,0),1))+IF(Duombaze!DU433="",0,INDEX(DU!K:K,MATCH(Duombaze!DU433,DU!A:A,0),1))+IF(Duombaze!DV433="",0,INDEX(DU!K:KH,MATCH(Duombaze!DV433,DU!A:A,0),1))</f>
        <v>0</v>
      </c>
      <c r="DY433" s="948"/>
      <c r="DZ433" s="948"/>
      <c r="EA433" s="952"/>
      <c r="EB433" s="952" t="str">
        <f t="shared" si="194"/>
        <v/>
      </c>
      <c r="EC433" s="952"/>
      <c r="ED433" s="952">
        <f>IF(Duombaze!EC433="",0,INDEX(DU!I:I,MATCH(Duombaze!EC433,DU!A:A,0),1))</f>
        <v>0</v>
      </c>
      <c r="EE433" s="953">
        <f>IF(Duombaze!EC433="",0,INDEX(DU!K:K,MATCH(Duombaze!EC433,DU!A:A,0),1))</f>
        <v>0</v>
      </c>
      <c r="EF433" s="952"/>
      <c r="EG433" s="952"/>
      <c r="EH433" s="952"/>
      <c r="EI433" s="953" t="str">
        <f t="shared" si="210"/>
        <v/>
      </c>
      <c r="EJ433" s="957"/>
      <c r="EK433" s="957"/>
      <c r="EL433" s="957"/>
      <c r="EM433" s="957"/>
      <c r="EN433" s="957">
        <f>IF(Duombaze!EK433="",0,INDEX(DU!I:I,MATCH(Duombaze!EK433,DU!A:A,0),1))+IF(Duombaze!EL433="",0,INDEX(DU!I:I,MATCH(Duombaze!EL433,DU!A:A,0),1))+IF(Duombaze!EM433="",0,INDEX(DU!I:I,MATCH(Duombaze!EM433,DU!A:A,0),1))</f>
        <v>0</v>
      </c>
      <c r="EO433" s="952">
        <f>IF(Duombaze!EK433="",0,INDEX(DU!K:K,MATCH(Duombaze!EK433,DU!A:A,0),1))+IF(Duombaze!EL433="",0,INDEX(DU!K:K,MATCH(Duombaze!EL433,DU!A:A,0),1))+IF(Duombaze!EM433="",0,INDEX(DU!K:K,MATCH(Duombaze!EM433,DU!A:A,0),1))</f>
        <v>0</v>
      </c>
      <c r="EP433" s="952"/>
      <c r="EQ433" s="952"/>
      <c r="ER433" s="948"/>
      <c r="ES433" s="953" t="str">
        <f t="shared" si="195"/>
        <v/>
      </c>
      <c r="ET433" s="952"/>
      <c r="EU433" s="952"/>
      <c r="EV433" s="952"/>
      <c r="EW433" s="948"/>
      <c r="EX433" s="952" t="str">
        <f t="shared" si="198"/>
        <v/>
      </c>
      <c r="EY433" s="952"/>
      <c r="EZ433" s="952"/>
      <c r="FA433" s="952"/>
      <c r="FB433" s="952">
        <f>IF(Duombaze!EZ433="",0,INDEX(DU!I:I,MATCH(Duombaze!EZ433,DU!A:A,0),1))+IF(Duombaze!FA433="",0,INDEX(DU!I:I,MATCH(Duombaze!FA433,DU!A:A,0),1))</f>
        <v>0</v>
      </c>
      <c r="FC433" s="952">
        <f>IF(Duombaze!EZ433="",0,INDEX(DU!K:K,MATCH(Duombaze!EZ433,DU!A:A,0),1))+IF(Duombaze!FA433="",0,INDEX(DU!K:K,MATCH(Duombaze!FA433,DU!A:A,0),1))</f>
        <v>0</v>
      </c>
      <c r="FD433" s="957"/>
      <c r="FE433" s="957"/>
      <c r="FF433" s="957"/>
      <c r="FG433" s="957"/>
      <c r="FH433" s="957"/>
      <c r="FI433" s="957"/>
      <c r="FJ433" s="957"/>
      <c r="FK433" s="948"/>
      <c r="FL433" s="958"/>
      <c r="FM433" s="953"/>
      <c r="FN433" s="953"/>
      <c r="FO433" s="953"/>
      <c r="FP433" s="953"/>
      <c r="FQ433" s="953">
        <f>IF(Duombaze!FM433="",0,INDEX(DU!I:I,MATCH(Duombaze!FM433,DU!A:A,0),1))+IF(Duombaze!FN433="",0,INDEX(DU!I:I,MATCH(Duombaze!FN433,DU!A:A,0),1))+IF(Duombaze!FO433="",0,INDEX(DU!I:I,MATCH(Duombaze!FO433,DU!A:A,0),1))+IF(Duombaze!FP433="",0,INDEX(DU!I:I,MATCH(Duombaze!FP433,DU!A:A,0),1))</f>
        <v>0</v>
      </c>
      <c r="FR433" s="936">
        <f>IF(Duombaze!FM433="",0,INDEX(DU!K:K,MATCH(Duombaze!FM433,DU!A:A,0),1))+IF(Duombaze!FN433="",0,INDEX(DU!K:K,MATCH(Duombaze!FN433,DU!A:A,0),1))+IF(Duombaze!FO433="",0,INDEX(DU!K:K,MATCH(Duombaze!FO433,DU!A:A,0),1))+IF(Duombaze!FP433="",0,INDEX(DU!K:K,MATCH(Duombaze!FP433,DU!A:A,0),1))</f>
        <v>0</v>
      </c>
      <c r="FS433" s="949">
        <v>20181010</v>
      </c>
      <c r="FT433" s="949" t="s">
        <v>572</v>
      </c>
      <c r="FU433" s="949" t="s">
        <v>8192</v>
      </c>
      <c r="FV433" s="949" t="s">
        <v>500</v>
      </c>
    </row>
    <row r="434" spans="1:183" s="949" customFormat="1" ht="11.45" customHeight="1" x14ac:dyDescent="0.25">
      <c r="A434" s="950">
        <v>7</v>
      </c>
      <c r="B434" s="950" t="s">
        <v>795</v>
      </c>
      <c r="C434" s="951" t="s">
        <v>35</v>
      </c>
      <c r="D434" s="952"/>
      <c r="E434" s="953" t="str">
        <f t="shared" si="211"/>
        <v/>
      </c>
      <c r="F434" s="952"/>
      <c r="G434" s="952"/>
      <c r="H434" s="952"/>
      <c r="I434" s="952"/>
      <c r="J434" s="952"/>
      <c r="K434" s="952"/>
      <c r="L434" s="952"/>
      <c r="M434" s="952"/>
      <c r="N434" s="952"/>
      <c r="O434" s="952"/>
      <c r="P434" s="952">
        <f>IF(Duombaze!G434="",0,INDEX(DU!I:I,MATCH(Duombaze!G434,DU!A:A,0),1))+IF(Duombaze!H434="",0,INDEX(DU!I:I,MATCH(Duombaze!H434,DU!A:A,0),1))+IF(Duombaze!I434="",0,INDEX(DU!I:I,MATCH(Duombaze!I434,DU!A:A,0),1))+IF(Duombaze!J434="",0,INDEX(DU!I:I,MATCH(Duombaze!J434,DU!A:A,0),1))+IF(Duombaze!K434="",0,INDEX(DU!I:I,MATCH(Duombaze!K434,DU!A:A,0),1))+IF(Duombaze!L434="",0,INDEX(DU!I:I,MATCH(Duombaze!L434,DU!A:A,0),1))+IF(Duombaze!M434="",0,INDEX(DU!I:I,MATCH(Duombaze!M434,DU!A:A,0),1))+IF(Duombaze!N434="",0,INDEX(DU!I:I,MATCH(Duombaze!N434,DU!A:A,0),1))+IF(Duombaze!O434="",0,INDEX(DU!I:I,MATCH(Duombaze!O434,DU!A:A,0),1))</f>
        <v>0</v>
      </c>
      <c r="Q434" s="953">
        <f>IF(Duombaze!G434="",0,INDEX(DU!K:K,MATCH(Duombaze!G434,DU!A:A,0),1))+IF(Duombaze!H434="",0,INDEX(DU!K:K,MATCH(Duombaze!H434,DU!A:A,0),1))+IF(Duombaze!I434="",0,INDEX(DU!K:K,MATCH(Duombaze!I434,DU!A:A,0),1))+IF(Duombaze!J434="",0,INDEX(DU!K:K,MATCH(Duombaze!J434,DU!A:A,0),1))+IF(Duombaze!K434="",0,INDEX(DU!K:K,MATCH(Duombaze!K434,DU!A:A,0),1))+IF(Duombaze!L434="",0,INDEX(DU!K:K,MATCH(Duombaze!L434,DU!A:A,0),1))+IF(Duombaze!M434="",0,INDEX(DU!K:K,MATCH(Duombaze!M434,DU!A:A,0),1))+IF(Duombaze!N434="",0,INDEX(DU!K:K,MATCH(Duombaze!N434,DU!A:A,0),1))+IF(Duombaze!O434="",0,INDEX(DU!K:K,MATCH(Duombaze!O434,DU!A:A,0),1))</f>
        <v>0</v>
      </c>
      <c r="R434" s="952"/>
      <c r="S434" s="954"/>
      <c r="T434" s="955"/>
      <c r="U434" s="953">
        <f>IF(Duombaze!T434="",0,INDEX(DU!I:I,MATCH(Duombaze!T434,DU!A:A,0),1))</f>
        <v>0</v>
      </c>
      <c r="V434" s="953">
        <f>IF(Duombaze!T434="",0,INDEX(DU!K:K,MATCH(Duombaze!T434,DU!A:A,0),1))</f>
        <v>0</v>
      </c>
      <c r="W434" s="952"/>
      <c r="X434" s="952"/>
      <c r="Y434" s="956"/>
      <c r="Z434" s="948"/>
      <c r="AA434" s="953" t="str">
        <f t="shared" si="212"/>
        <v/>
      </c>
      <c r="AB434" s="952"/>
      <c r="AC434" s="952">
        <f>IF(Duombaze!AB434="",0,INDEX(DU!I:I,MATCH(Duombaze!AB434,DU!A:A,0),1))</f>
        <v>0</v>
      </c>
      <c r="AD434" s="952">
        <f>IF(Duombaze!AB434="",0,INDEX(DU!K:K,MATCH(Duombaze!AB434,DU!A:A,0),1))</f>
        <v>0</v>
      </c>
      <c r="AE434" s="952"/>
      <c r="AF434" s="952"/>
      <c r="AG434" s="952"/>
      <c r="AH434" s="953" t="str">
        <f t="shared" si="201"/>
        <v/>
      </c>
      <c r="AI434" s="952"/>
      <c r="AJ434" s="952"/>
      <c r="AK434" s="952"/>
      <c r="AL434" s="952"/>
      <c r="AM434" s="952">
        <f>IF(Duombaze!AJ434="",0,INDEX(DU!I:I,MATCH(Duombaze!AJ434,DU!A:A,0),1))+IF(Duombaze!AK434="",0,INDEX(DU!I:I,MATCH(Duombaze!AK434,DU!A:A,0),1))+IF(Duombaze!AL434="",0,INDEX(DU!I:I,MATCH(Duombaze!AL434,DU!A:A,0),1))</f>
        <v>0</v>
      </c>
      <c r="AN434" s="952">
        <f>IF(Duombaze!AJ434="",0,INDEX(DU!K:K,MATCH(Duombaze!AJ434,DU!A:A,0),1))+IF(Duombaze!AK434="",0,INDEX(DU!K:K,MATCH(Duombaze!AK434,DU!A:A,0),1))+IF(Duombaze!AL434="",0,INDEX(DU!K:K,MATCH(Duombaze!AL434,DU!A:A,0),1))</f>
        <v>0</v>
      </c>
      <c r="AO434" s="952"/>
      <c r="AP434" s="952"/>
      <c r="AQ434" s="952"/>
      <c r="AR434" s="953" t="str">
        <f t="shared" si="203"/>
        <v/>
      </c>
      <c r="AS434" s="952"/>
      <c r="AT434" s="952"/>
      <c r="AU434" s="952"/>
      <c r="AV434" s="952"/>
      <c r="AW434" s="952"/>
      <c r="AX434" s="952"/>
      <c r="AY434" s="952"/>
      <c r="AZ434" s="952"/>
      <c r="BA434" s="952"/>
      <c r="BB434" s="952"/>
      <c r="BC434" s="952">
        <f>IF(Duombaze!AT434="",0,INDEX(DU!I:I,MATCH(Duombaze!AT434,DU!A:A,0),1))+IF(Duombaze!AU434="",0,INDEX(DU!I:I,MATCH(Duombaze!AU434,DU!A:A,0),1))+IF(Duombaze!AV434="",0,INDEX(DU!I:I,MATCH(Duombaze!AV434,DU!A:A,0),1))+IF(Duombaze!AW434="",0,INDEX(DU!I:I,MATCH(Duombaze!AW434,DU!A:A,0),1))+IF(Duombaze!AX434="",0,INDEX(DU!I:I,MATCH(Duombaze!AX434,DU!A:A,0),1))+IF(Duombaze!AY434="",0,INDEX(DU!I:I,MATCH(Duombaze!AY434,DU!A:A,0),1))+IF(Duombaze!AZ434="",0,INDEX(DU!I:I,MATCH(Duombaze!AZ434,DU!A:A,0),1))+IF(Duombaze!BA434="",0,INDEX(DU!I:I,MATCH(Duombaze!BA434,DU!A:A,0),1))+IF(Duombaze!BB434="",0,INDEX(DU!I:I,MATCH(Duombaze!BB434,DU!A:A,0),1))</f>
        <v>0</v>
      </c>
      <c r="BD434" s="953">
        <f>IF(Duombaze!AT434="",0,INDEX(DU!K:K,MATCH(Duombaze!AT434,DU!A:A,0),1))+IF(Duombaze!AU434="",0,INDEX(DU!K:K,MATCH(Duombaze!AU434,DU!A:A,0),1))+IF(Duombaze!AV434="",0,INDEX(DU!K:K,MATCH(Duombaze!AV434,DU!A:A,0),1))+IF(Duombaze!AW434="",0,INDEX(DU!K:K,MATCH(Duombaze!AW434,DU!A:A,0),1))+IF(Duombaze!AX434="",0,INDEX(DU!K:K,MATCH(Duombaze!AX434,DU!A:A,0),1))+IF(Duombaze!AY434="",0,INDEX(DU!K:K,MATCH(Duombaze!AY434,DU!A:A,0),1))+IF(Duombaze!AZ434="",0,INDEX(DU!K:K,MATCH(Duombaze!AZ434,DU!A:A,0),1))+IF(Duombaze!BA434="",0,INDEX(DU!K:K,MATCH(Duombaze!BA434,DU!A:A,0),1))+IF(Duombaze!BB434="",0,INDEX(DU!K:K,MATCH(Duombaze!BB434,DU!A:A,0),1))</f>
        <v>0</v>
      </c>
      <c r="BE434" s="952"/>
      <c r="BF434" s="952"/>
      <c r="BG434" s="963"/>
      <c r="BH434" s="953"/>
      <c r="BI434" s="953"/>
      <c r="BJ434" s="953"/>
      <c r="BK434" s="953"/>
      <c r="BL434" s="953"/>
      <c r="BM434" s="953">
        <f>IF(Duombaze!BJ434="",0,INDEX(DU!I:I,MATCH(Duombaze!BJ434,DU!A:A,0),1))+IF(Duombaze!BK434="",0,INDEX(DU!I:I,MATCH(Duombaze!BK434,DU!A:A,0),1))+IF(Duombaze!BL434="",0,INDEX(DU!I:I,MATCH(Duombaze!BL434,DU!A:A,0),1))</f>
        <v>0</v>
      </c>
      <c r="BN434" s="953">
        <f>IF(Duombaze!BJ434="",0,INDEX(DU!K:K,MATCH(Duombaze!BJ434,DU!A:A,0),1))+IF(Duombaze!BK434="",0,INDEX(DU!K:K,MATCH(Duombaze!BK434,DU!A:A,0),1))+IF(Duombaze!BL434="",0,INDEX(DU!K:K,MATCH(Duombaze!BL434,DU!A:A,0),1))</f>
        <v>0</v>
      </c>
      <c r="BO434" s="953"/>
      <c r="BP434" s="953"/>
      <c r="BQ434" s="952"/>
      <c r="BR434" s="952" t="str">
        <f t="shared" ref="BR434:BR443" si="214">IF(BQ434&lt;&gt;"",A434&amp;" "&amp;C434&amp;" "&amp;BQ434,"")</f>
        <v/>
      </c>
      <c r="BS434" s="952"/>
      <c r="BT434" s="952"/>
      <c r="BU434" s="952"/>
      <c r="BV434" s="952"/>
      <c r="BW434" s="952">
        <f>IF(Duombaze!BT434="",0,INDEX(DU!I:I,MATCH(Duombaze!BT434,DU!A:A,0),1))+IF(Duombaze!BU434="",0,INDEX(DU!I:I,MATCH(Duombaze!BU434,DU!A:A,0),1))+IF(Duombaze!BV434="",0,INDEX(DU!I:I,MATCH(Duombaze!BV434,DU!A:A,0),1))</f>
        <v>0</v>
      </c>
      <c r="BX434" s="952">
        <f>IF(Duombaze!BT434="",0,INDEX(DU!K:K,MATCH(Duombaze!BT434,DU!A:A,0),1))+IF(Duombaze!BU434="",0,INDEX(DU!K:K,MATCH(Duombaze!BU434,DU!A:A,0),1))+IF(Duombaze!BV434="",0,INDEX(DU!K:K,MATCH(Duombaze!BV434,DU!A:A,0),1))</f>
        <v>0</v>
      </c>
      <c r="BY434" s="952"/>
      <c r="BZ434" s="952"/>
      <c r="CA434" s="952"/>
      <c r="CB434" s="952" t="str">
        <f t="shared" si="209"/>
        <v/>
      </c>
      <c r="CC434" s="952"/>
      <c r="CD434" s="952">
        <f>IF(Duombaze!CC434="",0,INDEX(DU!I:I,MATCH(Duombaze!CC434,DU!A:A,0),1))</f>
        <v>0</v>
      </c>
      <c r="CE434" s="953">
        <f>IF(Duombaze!CC434="",0,INDEX(DU!K:K,MATCH(Duombaze!CC434,DU!A:A,0),1))</f>
        <v>0</v>
      </c>
      <c r="CF434" s="952"/>
      <c r="CG434" s="952"/>
      <c r="CH434" s="952"/>
      <c r="CI434" s="953" t="str">
        <f t="shared" si="213"/>
        <v/>
      </c>
      <c r="CJ434" s="952"/>
      <c r="CK434" s="952">
        <f>IF(Duombaze!CJ434="",0,INDEX(DU!I:I,MATCH(Duombaze!CJ434,DU!A:A,0),1))</f>
        <v>0</v>
      </c>
      <c r="CL434" s="953">
        <f>IF(Duombaze!CJ434="",0,INDEX(DU!K:K,MATCH(Duombaze!CJ434,DU!A:A,0),1))</f>
        <v>0</v>
      </c>
      <c r="CM434" s="952"/>
      <c r="CN434" s="952"/>
      <c r="CO434" s="952"/>
      <c r="CP434" s="953" t="str">
        <f t="shared" si="204"/>
        <v/>
      </c>
      <c r="CQ434" s="952"/>
      <c r="CR434" s="952"/>
      <c r="CS434" s="952"/>
      <c r="CT434" s="952">
        <f>IF(Duombaze!CR434="",0,INDEX(DU!I:I,MATCH(Duombaze!CR434,DU!A:A,0),1))+IF(Duombaze!CS434="",0,INDEX(DU!I:I,MATCH(Duombaze!CS434,DU!A:A,0),1))</f>
        <v>0</v>
      </c>
      <c r="CU434" s="952">
        <f>IF(Duombaze!CR434="",0,INDEX(DU!K:K,MATCH(Duombaze!CR434,DU!A:A,0),1))+IF(Duombaze!CS434="",0,INDEX(DU!K:K,MATCH(Duombaze!CS434,DU!A:A,0),1))</f>
        <v>0</v>
      </c>
      <c r="CV434" s="952"/>
      <c r="CW434" s="952"/>
      <c r="CX434" s="952"/>
      <c r="CY434" s="953" t="str">
        <f t="shared" ref="CY434:CY439" si="215">IF(CX434&lt;&gt;"",A434&amp;" "&amp;C434&amp;" "&amp;CX434,"")</f>
        <v/>
      </c>
      <c r="CZ434" s="952"/>
      <c r="DA434" s="952"/>
      <c r="DB434" s="952"/>
      <c r="DC434" s="952">
        <f>IF(Duombaze!DA434="",0,INDEX(DU!I:I,MATCH(Duombaze!DA434,DU!A:A,0),1))+IF(Duombaze!DB434="",0,INDEX(DU!I:I,MATCH(Duombaze!DB434,DU!A:A,0),1))</f>
        <v>0</v>
      </c>
      <c r="DD434" s="952">
        <f>IF(Duombaze!DA434="",0,INDEX(DU!K:K,MATCH(Duombaze!DA434,DU!A:A,0),1))+IF(Duombaze!DB434="",0,INDEX(DU!K:K,MATCH(Duombaze!DB434,DU!A:A,0),1))</f>
        <v>0</v>
      </c>
      <c r="DE434" s="952"/>
      <c r="DF434" s="952"/>
      <c r="DG434" s="952"/>
      <c r="DH434" s="952" t="str">
        <f t="shared" si="207"/>
        <v/>
      </c>
      <c r="DI434" s="952"/>
      <c r="DJ434" s="952"/>
      <c r="DK434" s="954"/>
      <c r="DL434" s="954">
        <f>IF(Duombaze!DJ434="",0,INDEX(DU!I:I,MATCH(Duombaze!DJ434,DU!A:A,0),1))+IF(Duombaze!DK434="",0,INDEX(DU!I:I,MATCH(Duombaze!DK434,DU!A:A,0),1))</f>
        <v>0</v>
      </c>
      <c r="DM434" s="952">
        <f>IF(Duombaze!DJ434="",0,INDEX(DU!K:K,MATCH(Duombaze!DJ434,DU!A:A,0),1))+IF(Duombaze!DK434="",0,INDEX(DU!K:K,MATCH(Duombaze!DK434,DU!A:A,0),1))</f>
        <v>0</v>
      </c>
      <c r="DN434" s="954"/>
      <c r="DO434" s="954"/>
      <c r="DP434" s="954"/>
      <c r="DQ434" s="953" t="str">
        <f t="shared" si="206"/>
        <v/>
      </c>
      <c r="DR434" s="948"/>
      <c r="DS434" s="948"/>
      <c r="DT434" s="948"/>
      <c r="DU434" s="948"/>
      <c r="DV434" s="948"/>
      <c r="DW434" s="948">
        <f>IF(Duombaze!DS434="",0,INDEX(DU!I:I,MATCH(Duombaze!DS434,DU!A:A,0),1))+IF(Duombaze!DT434="",0,INDEX(DU!I:I,MATCH(Duombaze!DT434,DU!A:A,0),1))+IF(Duombaze!DU434="",0,INDEX(DU!I:I,MATCH(Duombaze!DU434,DU!A:A,0),1))+IF(Duombaze!DV434="",0,INDEX(DU!I:I,MATCH(Duombaze!DV434,DU!A:A,0),1))</f>
        <v>0</v>
      </c>
      <c r="DX434" s="953">
        <f>IF(Duombaze!DS434="",0,INDEX(DU!K:K,MATCH(Duombaze!DS434,DU!A:A,0),1))+IF(Duombaze!DT434="",0,INDEX(DU!K:K,MATCH(Duombaze!DT434,DU!A:A,0),1))+IF(Duombaze!DU434="",0,INDEX(DU!K:K,MATCH(Duombaze!DU434,DU!A:A,0),1))+IF(Duombaze!DV434="",0,INDEX(DU!K:KH,MATCH(Duombaze!DV434,DU!A:A,0),1))</f>
        <v>0</v>
      </c>
      <c r="DY434" s="948"/>
      <c r="DZ434" s="948"/>
      <c r="EA434" s="952"/>
      <c r="EB434" s="952" t="str">
        <f t="shared" si="194"/>
        <v/>
      </c>
      <c r="EC434" s="952"/>
      <c r="ED434" s="952">
        <f>IF(Duombaze!EC434="",0,INDEX(DU!I:I,MATCH(Duombaze!EC434,DU!A:A,0),1))</f>
        <v>0</v>
      </c>
      <c r="EE434" s="953">
        <f>IF(Duombaze!EC434="",0,INDEX(DU!K:K,MATCH(Duombaze!EC434,DU!A:A,0),1))</f>
        <v>0</v>
      </c>
      <c r="EF434" s="952"/>
      <c r="EG434" s="952"/>
      <c r="EH434" s="952"/>
      <c r="EI434" s="953" t="str">
        <f t="shared" si="210"/>
        <v/>
      </c>
      <c r="EJ434" s="957"/>
      <c r="EK434" s="957"/>
      <c r="EL434" s="957"/>
      <c r="EM434" s="957"/>
      <c r="EN434" s="957">
        <f>IF(Duombaze!EK434="",0,INDEX(DU!I:I,MATCH(Duombaze!EK434,DU!A:A,0),1))+IF(Duombaze!EL434="",0,INDEX(DU!I:I,MATCH(Duombaze!EL434,DU!A:A,0),1))+IF(Duombaze!EM434="",0,INDEX(DU!I:I,MATCH(Duombaze!EM434,DU!A:A,0),1))</f>
        <v>0</v>
      </c>
      <c r="EO434" s="952">
        <f>IF(Duombaze!EK434="",0,INDEX(DU!K:K,MATCH(Duombaze!EK434,DU!A:A,0),1))+IF(Duombaze!EL434="",0,INDEX(DU!K:K,MATCH(Duombaze!EL434,DU!A:A,0),1))+IF(Duombaze!EM434="",0,INDEX(DU!K:K,MATCH(Duombaze!EM434,DU!A:A,0),1))</f>
        <v>0</v>
      </c>
      <c r="EP434" s="952"/>
      <c r="EQ434" s="952"/>
      <c r="ER434" s="952"/>
      <c r="ES434" s="953" t="str">
        <f t="shared" si="195"/>
        <v/>
      </c>
      <c r="ET434" s="952"/>
      <c r="EU434" s="952"/>
      <c r="EV434" s="952"/>
      <c r="EW434" s="948"/>
      <c r="EX434" s="952" t="str">
        <f t="shared" si="198"/>
        <v/>
      </c>
      <c r="EY434" s="952"/>
      <c r="EZ434" s="952"/>
      <c r="FA434" s="952"/>
      <c r="FB434" s="952">
        <f>IF(Duombaze!EZ434="",0,INDEX(DU!I:I,MATCH(Duombaze!EZ434,DU!A:A,0),1))+IF(Duombaze!FA434="",0,INDEX(DU!I:I,MATCH(Duombaze!FA434,DU!A:A,0),1))</f>
        <v>0</v>
      </c>
      <c r="FC434" s="952">
        <f>IF(Duombaze!EZ434="",0,INDEX(DU!K:K,MATCH(Duombaze!EZ434,DU!A:A,0),1))+IF(Duombaze!FA434="",0,INDEX(DU!K:K,MATCH(Duombaze!FA434,DU!A:A,0),1))</f>
        <v>0</v>
      </c>
      <c r="FD434" s="957"/>
      <c r="FE434" s="957"/>
      <c r="FF434" s="957"/>
      <c r="FG434" s="957"/>
      <c r="FH434" s="957"/>
      <c r="FI434" s="957"/>
      <c r="FJ434" s="957"/>
      <c r="FK434" s="948"/>
      <c r="FL434" s="958"/>
      <c r="FM434" s="953"/>
      <c r="FN434" s="953"/>
      <c r="FO434" s="953"/>
      <c r="FP434" s="953"/>
      <c r="FQ434" s="953">
        <f>IF(Duombaze!FM434="",0,INDEX(DU!I:I,MATCH(Duombaze!FM434,DU!A:A,0),1))+IF(Duombaze!FN434="",0,INDEX(DU!I:I,MATCH(Duombaze!FN434,DU!A:A,0),1))+IF(Duombaze!FO434="",0,INDEX(DU!I:I,MATCH(Duombaze!FO434,DU!A:A,0),1))+IF(Duombaze!FP434="",0,INDEX(DU!I:I,MATCH(Duombaze!FP434,DU!A:A,0),1))</f>
        <v>0</v>
      </c>
      <c r="FR434" s="936">
        <f>IF(Duombaze!FM434="",0,INDEX(DU!K:K,MATCH(Duombaze!FM434,DU!A:A,0),1))+IF(Duombaze!FN434="",0,INDEX(DU!K:K,MATCH(Duombaze!FN434,DU!A:A,0),1))+IF(Duombaze!FO434="",0,INDEX(DU!K:K,MATCH(Duombaze!FO434,DU!A:A,0),1))+IF(Duombaze!FP434="",0,INDEX(DU!K:K,MATCH(Duombaze!FP434,DU!A:A,0),1))</f>
        <v>0</v>
      </c>
      <c r="FS434" s="949">
        <v>20181010</v>
      </c>
      <c r="FT434" s="949" t="s">
        <v>480</v>
      </c>
      <c r="FU434" s="949" t="s">
        <v>8193</v>
      </c>
      <c r="FV434" s="949" t="s">
        <v>481</v>
      </c>
    </row>
    <row r="435" spans="1:183" s="949" customFormat="1" ht="11.45" customHeight="1" x14ac:dyDescent="0.25">
      <c r="A435" s="950">
        <v>8</v>
      </c>
      <c r="B435" s="950" t="s">
        <v>795</v>
      </c>
      <c r="C435" s="951" t="s">
        <v>35</v>
      </c>
      <c r="D435" s="952"/>
      <c r="E435" s="953" t="str">
        <f t="shared" si="211"/>
        <v/>
      </c>
      <c r="F435" s="952"/>
      <c r="G435" s="952"/>
      <c r="H435" s="952"/>
      <c r="I435" s="952"/>
      <c r="J435" s="952"/>
      <c r="K435" s="952"/>
      <c r="L435" s="952"/>
      <c r="M435" s="952"/>
      <c r="N435" s="952"/>
      <c r="O435" s="952"/>
      <c r="P435" s="952">
        <f>IF(Duombaze!G435="",0,INDEX(DU!I:I,MATCH(Duombaze!G435,DU!A:A,0),1))+IF(Duombaze!H435="",0,INDEX(DU!I:I,MATCH(Duombaze!H435,DU!A:A,0),1))+IF(Duombaze!I435="",0,INDEX(DU!I:I,MATCH(Duombaze!I435,DU!A:A,0),1))+IF(Duombaze!J435="",0,INDEX(DU!I:I,MATCH(Duombaze!J435,DU!A:A,0),1))+IF(Duombaze!K435="",0,INDEX(DU!I:I,MATCH(Duombaze!K435,DU!A:A,0),1))+IF(Duombaze!L435="",0,INDEX(DU!I:I,MATCH(Duombaze!L435,DU!A:A,0),1))+IF(Duombaze!M435="",0,INDEX(DU!I:I,MATCH(Duombaze!M435,DU!A:A,0),1))+IF(Duombaze!N435="",0,INDEX(DU!I:I,MATCH(Duombaze!N435,DU!A:A,0),1))+IF(Duombaze!O435="",0,INDEX(DU!I:I,MATCH(Duombaze!O435,DU!A:A,0),1))</f>
        <v>0</v>
      </c>
      <c r="Q435" s="953">
        <f>IF(Duombaze!G435="",0,INDEX(DU!K:K,MATCH(Duombaze!G435,DU!A:A,0),1))+IF(Duombaze!H435="",0,INDEX(DU!K:K,MATCH(Duombaze!H435,DU!A:A,0),1))+IF(Duombaze!I435="",0,INDEX(DU!K:K,MATCH(Duombaze!I435,DU!A:A,0),1))+IF(Duombaze!J435="",0,INDEX(DU!K:K,MATCH(Duombaze!J435,DU!A:A,0),1))+IF(Duombaze!K435="",0,INDEX(DU!K:K,MATCH(Duombaze!K435,DU!A:A,0),1))+IF(Duombaze!L435="",0,INDEX(DU!K:K,MATCH(Duombaze!L435,DU!A:A,0),1))+IF(Duombaze!M435="",0,INDEX(DU!K:K,MATCH(Duombaze!M435,DU!A:A,0),1))+IF(Duombaze!N435="",0,INDEX(DU!K:K,MATCH(Duombaze!N435,DU!A:A,0),1))+IF(Duombaze!O435="",0,INDEX(DU!K:K,MATCH(Duombaze!O435,DU!A:A,0),1))</f>
        <v>0</v>
      </c>
      <c r="R435" s="952"/>
      <c r="S435" s="954"/>
      <c r="T435" s="955"/>
      <c r="U435" s="953">
        <f>IF(Duombaze!T435="",0,INDEX(DU!I:I,MATCH(Duombaze!T435,DU!A:A,0),1))</f>
        <v>0</v>
      </c>
      <c r="V435" s="953">
        <f>IF(Duombaze!T435="",0,INDEX(DU!K:K,MATCH(Duombaze!T435,DU!A:A,0),1))</f>
        <v>0</v>
      </c>
      <c r="W435" s="952"/>
      <c r="X435" s="952"/>
      <c r="Y435" s="956"/>
      <c r="Z435" s="948"/>
      <c r="AA435" s="953" t="str">
        <f t="shared" si="212"/>
        <v/>
      </c>
      <c r="AB435" s="952"/>
      <c r="AC435" s="952">
        <f>IF(Duombaze!AB435="",0,INDEX(DU!I:I,MATCH(Duombaze!AB435,DU!A:A,0),1))</f>
        <v>0</v>
      </c>
      <c r="AD435" s="952">
        <f>IF(Duombaze!AB435="",0,INDEX(DU!K:K,MATCH(Duombaze!AB435,DU!A:A,0),1))</f>
        <v>0</v>
      </c>
      <c r="AE435" s="952"/>
      <c r="AF435" s="952"/>
      <c r="AG435" s="952"/>
      <c r="AH435" s="953" t="str">
        <f t="shared" si="201"/>
        <v/>
      </c>
      <c r="AI435" s="952"/>
      <c r="AJ435" s="952"/>
      <c r="AK435" s="952"/>
      <c r="AL435" s="952"/>
      <c r="AM435" s="952">
        <f>IF(Duombaze!AJ435="",0,INDEX(DU!I:I,MATCH(Duombaze!AJ435,DU!A:A,0),1))+IF(Duombaze!AK435="",0,INDEX(DU!I:I,MATCH(Duombaze!AK435,DU!A:A,0),1))+IF(Duombaze!AL435="",0,INDEX(DU!I:I,MATCH(Duombaze!AL435,DU!A:A,0),1))</f>
        <v>0</v>
      </c>
      <c r="AN435" s="952">
        <f>IF(Duombaze!AJ435="",0,INDEX(DU!K:K,MATCH(Duombaze!AJ435,DU!A:A,0),1))+IF(Duombaze!AK435="",0,INDEX(DU!K:K,MATCH(Duombaze!AK435,DU!A:A,0),1))+IF(Duombaze!AL435="",0,INDEX(DU!K:K,MATCH(Duombaze!AL435,DU!A:A,0),1))</f>
        <v>0</v>
      </c>
      <c r="AO435" s="952"/>
      <c r="AP435" s="952"/>
      <c r="AQ435" s="952"/>
      <c r="AR435" s="953" t="str">
        <f t="shared" si="203"/>
        <v/>
      </c>
      <c r="AS435" s="952"/>
      <c r="AT435" s="952"/>
      <c r="AU435" s="952"/>
      <c r="AV435" s="952"/>
      <c r="AW435" s="952"/>
      <c r="AX435" s="952"/>
      <c r="AY435" s="952"/>
      <c r="AZ435" s="952"/>
      <c r="BA435" s="952"/>
      <c r="BB435" s="952"/>
      <c r="BC435" s="952">
        <f>IF(Duombaze!AT435="",0,INDEX(DU!I:I,MATCH(Duombaze!AT435,DU!A:A,0),1))+IF(Duombaze!AU435="",0,INDEX(DU!I:I,MATCH(Duombaze!AU435,DU!A:A,0),1))+IF(Duombaze!AV435="",0,INDEX(DU!I:I,MATCH(Duombaze!AV435,DU!A:A,0),1))+IF(Duombaze!AW435="",0,INDEX(DU!I:I,MATCH(Duombaze!AW435,DU!A:A,0),1))+IF(Duombaze!AX435="",0,INDEX(DU!I:I,MATCH(Duombaze!AX435,DU!A:A,0),1))+IF(Duombaze!AY435="",0,INDEX(DU!I:I,MATCH(Duombaze!AY435,DU!A:A,0),1))+IF(Duombaze!AZ435="",0,INDEX(DU!I:I,MATCH(Duombaze!AZ435,DU!A:A,0),1))+IF(Duombaze!BA435="",0,INDEX(DU!I:I,MATCH(Duombaze!BA435,DU!A:A,0),1))+IF(Duombaze!BB435="",0,INDEX(DU!I:I,MATCH(Duombaze!BB435,DU!A:A,0),1))</f>
        <v>0</v>
      </c>
      <c r="BD435" s="953">
        <f>IF(Duombaze!AT435="",0,INDEX(DU!K:K,MATCH(Duombaze!AT435,DU!A:A,0),1))+IF(Duombaze!AU435="",0,INDEX(DU!K:K,MATCH(Duombaze!AU435,DU!A:A,0),1))+IF(Duombaze!AV435="",0,INDEX(DU!K:K,MATCH(Duombaze!AV435,DU!A:A,0),1))+IF(Duombaze!AW435="",0,INDEX(DU!K:K,MATCH(Duombaze!AW435,DU!A:A,0),1))+IF(Duombaze!AX435="",0,INDEX(DU!K:K,MATCH(Duombaze!AX435,DU!A:A,0),1))+IF(Duombaze!AY435="",0,INDEX(DU!K:K,MATCH(Duombaze!AY435,DU!A:A,0),1))+IF(Duombaze!AZ435="",0,INDEX(DU!K:K,MATCH(Duombaze!AZ435,DU!A:A,0),1))+IF(Duombaze!BA435="",0,INDEX(DU!K:K,MATCH(Duombaze!BA435,DU!A:A,0),1))+IF(Duombaze!BB435="",0,INDEX(DU!K:K,MATCH(Duombaze!BB435,DU!A:A,0),1))</f>
        <v>0</v>
      </c>
      <c r="BE435" s="952"/>
      <c r="BF435" s="952"/>
      <c r="BG435" s="963"/>
      <c r="BH435" s="953"/>
      <c r="BI435" s="953"/>
      <c r="BJ435" s="953"/>
      <c r="BK435" s="953"/>
      <c r="BL435" s="953"/>
      <c r="BM435" s="953">
        <f>IF(Duombaze!BJ435="",0,INDEX(DU!I:I,MATCH(Duombaze!BJ435,DU!A:A,0),1))+IF(Duombaze!BK435="",0,INDEX(DU!I:I,MATCH(Duombaze!BK435,DU!A:A,0),1))+IF(Duombaze!BL435="",0,INDEX(DU!I:I,MATCH(Duombaze!BL435,DU!A:A,0),1))</f>
        <v>0</v>
      </c>
      <c r="BN435" s="953">
        <f>IF(Duombaze!BJ435="",0,INDEX(DU!K:K,MATCH(Duombaze!BJ435,DU!A:A,0),1))+IF(Duombaze!BK435="",0,INDEX(DU!K:K,MATCH(Duombaze!BK435,DU!A:A,0),1))+IF(Duombaze!BL435="",0,INDEX(DU!K:K,MATCH(Duombaze!BL435,DU!A:A,0),1))</f>
        <v>0</v>
      </c>
      <c r="BO435" s="953"/>
      <c r="BP435" s="953"/>
      <c r="BQ435" s="952"/>
      <c r="BR435" s="952" t="str">
        <f t="shared" si="214"/>
        <v/>
      </c>
      <c r="BS435" s="952"/>
      <c r="BT435" s="952"/>
      <c r="BU435" s="952"/>
      <c r="BV435" s="952"/>
      <c r="BW435" s="952">
        <f>IF(Duombaze!BT435="",0,INDEX(DU!I:I,MATCH(Duombaze!BT435,DU!A:A,0),1))+IF(Duombaze!BU435="",0,INDEX(DU!I:I,MATCH(Duombaze!BU435,DU!A:A,0),1))+IF(Duombaze!BV435="",0,INDEX(DU!I:I,MATCH(Duombaze!BV435,DU!A:A,0),1))</f>
        <v>0</v>
      </c>
      <c r="BX435" s="952">
        <f>IF(Duombaze!BT435="",0,INDEX(DU!K:K,MATCH(Duombaze!BT435,DU!A:A,0),1))+IF(Duombaze!BU435="",0,INDEX(DU!K:K,MATCH(Duombaze!BU435,DU!A:A,0),1))+IF(Duombaze!BV435="",0,INDEX(DU!K:K,MATCH(Duombaze!BV435,DU!A:A,0),1))</f>
        <v>0</v>
      </c>
      <c r="BY435" s="952"/>
      <c r="BZ435" s="952"/>
      <c r="CA435" s="952"/>
      <c r="CB435" s="952" t="str">
        <f t="shared" si="209"/>
        <v/>
      </c>
      <c r="CC435" s="952"/>
      <c r="CD435" s="952">
        <f>IF(Duombaze!CC435="",0,INDEX(DU!I:I,MATCH(Duombaze!CC435,DU!A:A,0),1))</f>
        <v>0</v>
      </c>
      <c r="CE435" s="953">
        <f>IF(Duombaze!CC435="",0,INDEX(DU!K:K,MATCH(Duombaze!CC435,DU!A:A,0),1))</f>
        <v>0</v>
      </c>
      <c r="CF435" s="952"/>
      <c r="CG435" s="952"/>
      <c r="CH435" s="952"/>
      <c r="CI435" s="953" t="str">
        <f t="shared" si="213"/>
        <v/>
      </c>
      <c r="CJ435" s="952"/>
      <c r="CK435" s="952">
        <f>IF(Duombaze!CJ435="",0,INDEX(DU!I:I,MATCH(Duombaze!CJ435,DU!A:A,0),1))</f>
        <v>0</v>
      </c>
      <c r="CL435" s="953">
        <f>IF(Duombaze!CJ435="",0,INDEX(DU!K:K,MATCH(Duombaze!CJ435,DU!A:A,0),1))</f>
        <v>0</v>
      </c>
      <c r="CM435" s="952"/>
      <c r="CN435" s="952"/>
      <c r="CO435" s="952"/>
      <c r="CP435" s="953" t="str">
        <f t="shared" si="204"/>
        <v/>
      </c>
      <c r="CQ435" s="952"/>
      <c r="CR435" s="952"/>
      <c r="CS435" s="952"/>
      <c r="CT435" s="952">
        <f>IF(Duombaze!CR435="",0,INDEX(DU!I:I,MATCH(Duombaze!CR435,DU!A:A,0),1))+IF(Duombaze!CS435="",0,INDEX(DU!I:I,MATCH(Duombaze!CS435,DU!A:A,0),1))</f>
        <v>0</v>
      </c>
      <c r="CU435" s="952">
        <f>IF(Duombaze!CR435="",0,INDEX(DU!K:K,MATCH(Duombaze!CR435,DU!A:A,0),1))+IF(Duombaze!CS435="",0,INDEX(DU!K:K,MATCH(Duombaze!CS435,DU!A:A,0),1))</f>
        <v>0</v>
      </c>
      <c r="CV435" s="952"/>
      <c r="CW435" s="952"/>
      <c r="CX435" s="952"/>
      <c r="CY435" s="953" t="str">
        <f t="shared" si="215"/>
        <v/>
      </c>
      <c r="CZ435" s="952"/>
      <c r="DA435" s="952"/>
      <c r="DB435" s="952"/>
      <c r="DC435" s="952">
        <f>IF(Duombaze!DA435="",0,INDEX(DU!I:I,MATCH(Duombaze!DA435,DU!A:A,0),1))+IF(Duombaze!DB435="",0,INDEX(DU!I:I,MATCH(Duombaze!DB435,DU!A:A,0),1))</f>
        <v>0</v>
      </c>
      <c r="DD435" s="952">
        <f>IF(Duombaze!DA435="",0,INDEX(DU!K:K,MATCH(Duombaze!DA435,DU!A:A,0),1))+IF(Duombaze!DB435="",0,INDEX(DU!K:K,MATCH(Duombaze!DB435,DU!A:A,0),1))</f>
        <v>0</v>
      </c>
      <c r="DE435" s="952"/>
      <c r="DF435" s="952"/>
      <c r="DG435" s="952"/>
      <c r="DH435" s="952" t="str">
        <f t="shared" si="207"/>
        <v/>
      </c>
      <c r="DI435" s="952"/>
      <c r="DJ435" s="952"/>
      <c r="DK435" s="954"/>
      <c r="DL435" s="954">
        <f>IF(Duombaze!DJ435="",0,INDEX(DU!I:I,MATCH(Duombaze!DJ435,DU!A:A,0),1))+IF(Duombaze!DK435="",0,INDEX(DU!I:I,MATCH(Duombaze!DK435,DU!A:A,0),1))</f>
        <v>0</v>
      </c>
      <c r="DM435" s="952">
        <f>IF(Duombaze!DJ435="",0,INDEX(DU!K:K,MATCH(Duombaze!DJ435,DU!A:A,0),1))+IF(Duombaze!DK435="",0,INDEX(DU!K:K,MATCH(Duombaze!DK435,DU!A:A,0),1))</f>
        <v>0</v>
      </c>
      <c r="DN435" s="954"/>
      <c r="DO435" s="954"/>
      <c r="DP435" s="954"/>
      <c r="DQ435" s="953" t="str">
        <f t="shared" si="206"/>
        <v/>
      </c>
      <c r="DR435" s="948"/>
      <c r="DS435" s="948"/>
      <c r="DT435" s="948"/>
      <c r="DU435" s="948"/>
      <c r="DV435" s="948"/>
      <c r="DW435" s="948">
        <f>IF(Duombaze!DS435="",0,INDEX(DU!I:I,MATCH(Duombaze!DS435,DU!A:A,0),1))+IF(Duombaze!DT435="",0,INDEX(DU!I:I,MATCH(Duombaze!DT435,DU!A:A,0),1))+IF(Duombaze!DU435="",0,INDEX(DU!I:I,MATCH(Duombaze!DU435,DU!A:A,0),1))+IF(Duombaze!DV435="",0,INDEX(DU!I:I,MATCH(Duombaze!DV435,DU!A:A,0),1))</f>
        <v>0</v>
      </c>
      <c r="DX435" s="953">
        <f>IF(Duombaze!DS435="",0,INDEX(DU!K:K,MATCH(Duombaze!DS435,DU!A:A,0),1))+IF(Duombaze!DT435="",0,INDEX(DU!K:K,MATCH(Duombaze!DT435,DU!A:A,0),1))+IF(Duombaze!DU435="",0,INDEX(DU!K:K,MATCH(Duombaze!DU435,DU!A:A,0),1))+IF(Duombaze!DV435="",0,INDEX(DU!K:KH,MATCH(Duombaze!DV435,DU!A:A,0),1))</f>
        <v>0</v>
      </c>
      <c r="DY435" s="948"/>
      <c r="DZ435" s="948"/>
      <c r="EA435" s="952"/>
      <c r="EB435" s="952" t="str">
        <f t="shared" si="194"/>
        <v/>
      </c>
      <c r="EC435" s="952"/>
      <c r="ED435" s="952">
        <f>IF(Duombaze!EC435="",0,INDEX(DU!I:I,MATCH(Duombaze!EC435,DU!A:A,0),1))</f>
        <v>0</v>
      </c>
      <c r="EE435" s="953">
        <f>IF(Duombaze!EC435="",0,INDEX(DU!K:K,MATCH(Duombaze!EC435,DU!A:A,0),1))</f>
        <v>0</v>
      </c>
      <c r="EF435" s="952"/>
      <c r="EG435" s="952"/>
      <c r="EH435" s="952"/>
      <c r="EI435" s="953" t="str">
        <f t="shared" si="210"/>
        <v/>
      </c>
      <c r="EJ435" s="957"/>
      <c r="EK435" s="957"/>
      <c r="EL435" s="957"/>
      <c r="EM435" s="957"/>
      <c r="EN435" s="957">
        <f>IF(Duombaze!EK435="",0,INDEX(DU!I:I,MATCH(Duombaze!EK435,DU!A:A,0),1))+IF(Duombaze!EL435="",0,INDEX(DU!I:I,MATCH(Duombaze!EL435,DU!A:A,0),1))+IF(Duombaze!EM435="",0,INDEX(DU!I:I,MATCH(Duombaze!EM435,DU!A:A,0),1))</f>
        <v>0</v>
      </c>
      <c r="EO435" s="952">
        <f>IF(Duombaze!EK435="",0,INDEX(DU!K:K,MATCH(Duombaze!EK435,DU!A:A,0),1))+IF(Duombaze!EL435="",0,INDEX(DU!K:K,MATCH(Duombaze!EL435,DU!A:A,0),1))+IF(Duombaze!EM435="",0,INDEX(DU!K:K,MATCH(Duombaze!EM435,DU!A:A,0),1))</f>
        <v>0</v>
      </c>
      <c r="EP435" s="952"/>
      <c r="EQ435" s="952"/>
      <c r="ER435" s="952"/>
      <c r="ES435" s="953" t="str">
        <f t="shared" si="195"/>
        <v/>
      </c>
      <c r="ET435" s="952"/>
      <c r="EU435" s="952"/>
      <c r="EV435" s="952"/>
      <c r="EW435" s="948"/>
      <c r="EX435" s="952" t="str">
        <f t="shared" si="198"/>
        <v/>
      </c>
      <c r="EY435" s="952"/>
      <c r="EZ435" s="952"/>
      <c r="FA435" s="952"/>
      <c r="FB435" s="952">
        <f>IF(Duombaze!EZ435="",0,INDEX(DU!I:I,MATCH(Duombaze!EZ435,DU!A:A,0),1))+IF(Duombaze!FA435="",0,INDEX(DU!I:I,MATCH(Duombaze!FA435,DU!A:A,0),1))</f>
        <v>0</v>
      </c>
      <c r="FC435" s="952">
        <f>IF(Duombaze!EZ435="",0,INDEX(DU!K:K,MATCH(Duombaze!EZ435,DU!A:A,0),1))+IF(Duombaze!FA435="",0,INDEX(DU!K:K,MATCH(Duombaze!FA435,DU!A:A,0),1))</f>
        <v>0</v>
      </c>
      <c r="FD435" s="957"/>
      <c r="FE435" s="957"/>
      <c r="FF435" s="957"/>
      <c r="FG435" s="957"/>
      <c r="FH435" s="957"/>
      <c r="FI435" s="957"/>
      <c r="FJ435" s="957"/>
      <c r="FK435" s="948"/>
      <c r="FL435" s="958"/>
      <c r="FM435" s="953"/>
      <c r="FN435" s="953"/>
      <c r="FO435" s="953"/>
      <c r="FP435" s="953"/>
      <c r="FQ435" s="953">
        <f>IF(Duombaze!FM435="",0,INDEX(DU!I:I,MATCH(Duombaze!FM435,DU!A:A,0),1))+IF(Duombaze!FN435="",0,INDEX(DU!I:I,MATCH(Duombaze!FN435,DU!A:A,0),1))+IF(Duombaze!FO435="",0,INDEX(DU!I:I,MATCH(Duombaze!FO435,DU!A:A,0),1))+IF(Duombaze!FP435="",0,INDEX(DU!I:I,MATCH(Duombaze!FP435,DU!A:A,0),1))</f>
        <v>0</v>
      </c>
      <c r="FR435" s="936">
        <f>IF(Duombaze!FM435="",0,INDEX(DU!K:K,MATCH(Duombaze!FM435,DU!A:A,0),1))+IF(Duombaze!FN435="",0,INDEX(DU!K:K,MATCH(Duombaze!FN435,DU!A:A,0),1))+IF(Duombaze!FO435="",0,INDEX(DU!K:K,MATCH(Duombaze!FO435,DU!A:A,0),1))+IF(Duombaze!FP435="",0,INDEX(DU!K:K,MATCH(Duombaze!FP435,DU!A:A,0),1))</f>
        <v>0</v>
      </c>
    </row>
    <row r="436" spans="1:183" s="949" customFormat="1" ht="11.45" customHeight="1" x14ac:dyDescent="0.25">
      <c r="A436" s="950">
        <v>9</v>
      </c>
      <c r="B436" s="950" t="s">
        <v>795</v>
      </c>
      <c r="C436" s="951" t="s">
        <v>35</v>
      </c>
      <c r="D436" s="952"/>
      <c r="E436" s="953" t="str">
        <f t="shared" si="211"/>
        <v/>
      </c>
      <c r="F436" s="952"/>
      <c r="G436" s="952"/>
      <c r="H436" s="952"/>
      <c r="I436" s="952"/>
      <c r="J436" s="952"/>
      <c r="K436" s="952"/>
      <c r="L436" s="952"/>
      <c r="M436" s="952"/>
      <c r="N436" s="952"/>
      <c r="O436" s="952"/>
      <c r="P436" s="952">
        <f>IF(Duombaze!G436="",0,INDEX(DU!I:I,MATCH(Duombaze!G436,DU!A:A,0),1))+IF(Duombaze!H436="",0,INDEX(DU!I:I,MATCH(Duombaze!H436,DU!A:A,0),1))+IF(Duombaze!I436="",0,INDEX(DU!I:I,MATCH(Duombaze!I436,DU!A:A,0),1))+IF(Duombaze!J436="",0,INDEX(DU!I:I,MATCH(Duombaze!J436,DU!A:A,0),1))+IF(Duombaze!K436="",0,INDEX(DU!I:I,MATCH(Duombaze!K436,DU!A:A,0),1))+IF(Duombaze!L436="",0,INDEX(DU!I:I,MATCH(Duombaze!L436,DU!A:A,0),1))+IF(Duombaze!M436="",0,INDEX(DU!I:I,MATCH(Duombaze!M436,DU!A:A,0),1))+IF(Duombaze!N436="",0,INDEX(DU!I:I,MATCH(Duombaze!N436,DU!A:A,0),1))+IF(Duombaze!O436="",0,INDEX(DU!I:I,MATCH(Duombaze!O436,DU!A:A,0),1))</f>
        <v>0</v>
      </c>
      <c r="Q436" s="953">
        <f>IF(Duombaze!G436="",0,INDEX(DU!K:K,MATCH(Duombaze!G436,DU!A:A,0),1))+IF(Duombaze!H436="",0,INDEX(DU!K:K,MATCH(Duombaze!H436,DU!A:A,0),1))+IF(Duombaze!I436="",0,INDEX(DU!K:K,MATCH(Duombaze!I436,DU!A:A,0),1))+IF(Duombaze!J436="",0,INDEX(DU!K:K,MATCH(Duombaze!J436,DU!A:A,0),1))+IF(Duombaze!K436="",0,INDEX(DU!K:K,MATCH(Duombaze!K436,DU!A:A,0),1))+IF(Duombaze!L436="",0,INDEX(DU!K:K,MATCH(Duombaze!L436,DU!A:A,0),1))+IF(Duombaze!M436="",0,INDEX(DU!K:K,MATCH(Duombaze!M436,DU!A:A,0),1))+IF(Duombaze!N436="",0,INDEX(DU!K:K,MATCH(Duombaze!N436,DU!A:A,0),1))+IF(Duombaze!O436="",0,INDEX(DU!K:K,MATCH(Duombaze!O436,DU!A:A,0),1))</f>
        <v>0</v>
      </c>
      <c r="R436" s="952"/>
      <c r="S436" s="954"/>
      <c r="T436" s="955"/>
      <c r="U436" s="953">
        <f>IF(Duombaze!T436="",0,INDEX(DU!I:I,MATCH(Duombaze!T436,DU!A:A,0),1))</f>
        <v>0</v>
      </c>
      <c r="V436" s="953">
        <f>IF(Duombaze!T436="",0,INDEX(DU!K:K,MATCH(Duombaze!T436,DU!A:A,0),1))</f>
        <v>0</v>
      </c>
      <c r="W436" s="952"/>
      <c r="X436" s="952"/>
      <c r="Y436" s="956"/>
      <c r="Z436" s="948"/>
      <c r="AA436" s="953" t="str">
        <f t="shared" si="212"/>
        <v/>
      </c>
      <c r="AB436" s="952"/>
      <c r="AC436" s="952">
        <f>IF(Duombaze!AB436="",0,INDEX(DU!I:I,MATCH(Duombaze!AB436,DU!A:A,0),1))</f>
        <v>0</v>
      </c>
      <c r="AD436" s="952">
        <f>IF(Duombaze!AB436="",0,INDEX(DU!K:K,MATCH(Duombaze!AB436,DU!A:A,0),1))</f>
        <v>0</v>
      </c>
      <c r="AE436" s="952"/>
      <c r="AF436" s="952"/>
      <c r="AG436" s="952"/>
      <c r="AH436" s="953" t="str">
        <f t="shared" si="201"/>
        <v/>
      </c>
      <c r="AI436" s="952"/>
      <c r="AJ436" s="952"/>
      <c r="AK436" s="952"/>
      <c r="AL436" s="952"/>
      <c r="AM436" s="952">
        <f>IF(Duombaze!AJ436="",0,INDEX(DU!I:I,MATCH(Duombaze!AJ436,DU!A:A,0),1))+IF(Duombaze!AK436="",0,INDEX(DU!I:I,MATCH(Duombaze!AK436,DU!A:A,0),1))+IF(Duombaze!AL436="",0,INDEX(DU!I:I,MATCH(Duombaze!AL436,DU!A:A,0),1))</f>
        <v>0</v>
      </c>
      <c r="AN436" s="952">
        <f>IF(Duombaze!AJ436="",0,INDEX(DU!K:K,MATCH(Duombaze!AJ436,DU!A:A,0),1))+IF(Duombaze!AK436="",0,INDEX(DU!K:K,MATCH(Duombaze!AK436,DU!A:A,0),1))+IF(Duombaze!AL436="",0,INDEX(DU!K:K,MATCH(Duombaze!AL436,DU!A:A,0),1))</f>
        <v>0</v>
      </c>
      <c r="AO436" s="952"/>
      <c r="AP436" s="952"/>
      <c r="AQ436" s="952"/>
      <c r="AR436" s="953" t="str">
        <f t="shared" si="203"/>
        <v/>
      </c>
      <c r="AS436" s="952"/>
      <c r="AT436" s="952"/>
      <c r="AU436" s="952"/>
      <c r="AV436" s="952"/>
      <c r="AW436" s="952"/>
      <c r="AX436" s="952"/>
      <c r="AY436" s="952"/>
      <c r="AZ436" s="952"/>
      <c r="BA436" s="952"/>
      <c r="BB436" s="952"/>
      <c r="BC436" s="952">
        <f>IF(Duombaze!AT436="",0,INDEX(DU!I:I,MATCH(Duombaze!AT436,DU!A:A,0),1))+IF(Duombaze!AU436="",0,INDEX(DU!I:I,MATCH(Duombaze!AU436,DU!A:A,0),1))+IF(Duombaze!AV436="",0,INDEX(DU!I:I,MATCH(Duombaze!AV436,DU!A:A,0),1))+IF(Duombaze!AW436="",0,INDEX(DU!I:I,MATCH(Duombaze!AW436,DU!A:A,0),1))+IF(Duombaze!AX436="",0,INDEX(DU!I:I,MATCH(Duombaze!AX436,DU!A:A,0),1))+IF(Duombaze!AY436="",0,INDEX(DU!I:I,MATCH(Duombaze!AY436,DU!A:A,0),1))+IF(Duombaze!AZ436="",0,INDEX(DU!I:I,MATCH(Duombaze!AZ436,DU!A:A,0),1))+IF(Duombaze!BA436="",0,INDEX(DU!I:I,MATCH(Duombaze!BA436,DU!A:A,0),1))+IF(Duombaze!BB436="",0,INDEX(DU!I:I,MATCH(Duombaze!BB436,DU!A:A,0),1))</f>
        <v>0</v>
      </c>
      <c r="BD436" s="953">
        <f>IF(Duombaze!AT436="",0,INDEX(DU!K:K,MATCH(Duombaze!AT436,DU!A:A,0),1))+IF(Duombaze!AU436="",0,INDEX(DU!K:K,MATCH(Duombaze!AU436,DU!A:A,0),1))+IF(Duombaze!AV436="",0,INDEX(DU!K:K,MATCH(Duombaze!AV436,DU!A:A,0),1))+IF(Duombaze!AW436="",0,INDEX(DU!K:K,MATCH(Duombaze!AW436,DU!A:A,0),1))+IF(Duombaze!AX436="",0,INDEX(DU!K:K,MATCH(Duombaze!AX436,DU!A:A,0),1))+IF(Duombaze!AY436="",0,INDEX(DU!K:K,MATCH(Duombaze!AY436,DU!A:A,0),1))+IF(Duombaze!AZ436="",0,INDEX(DU!K:K,MATCH(Duombaze!AZ436,DU!A:A,0),1))+IF(Duombaze!BA436="",0,INDEX(DU!K:K,MATCH(Duombaze!BA436,DU!A:A,0),1))+IF(Duombaze!BB436="",0,INDEX(DU!K:K,MATCH(Duombaze!BB436,DU!A:A,0),1))</f>
        <v>0</v>
      </c>
      <c r="BE436" s="952"/>
      <c r="BF436" s="952"/>
      <c r="BG436" s="948"/>
      <c r="BH436" s="953" t="str">
        <f t="shared" ref="BH436:BH444" si="216">IF(BG436&lt;&gt;"",A436&amp;" "&amp;C436&amp;" "&amp;BG436,"")</f>
        <v/>
      </c>
      <c r="BI436" s="952"/>
      <c r="BJ436" s="952"/>
      <c r="BK436" s="952"/>
      <c r="BL436" s="952"/>
      <c r="BM436" s="952">
        <f>IF(Duombaze!BJ436="",0,INDEX(DU!I:I,MATCH(Duombaze!BJ436,DU!A:A,0),1))+IF(Duombaze!BK436="",0,INDEX(DU!I:I,MATCH(Duombaze!BK436,DU!A:A,0),1))+IF(Duombaze!BL436="",0,INDEX(DU!I:I,MATCH(Duombaze!BL436,DU!A:A,0),1))</f>
        <v>0</v>
      </c>
      <c r="BN436" s="953">
        <f>IF(Duombaze!BJ436="",0,INDEX(DU!K:K,MATCH(Duombaze!BJ436,DU!A:A,0),1))+IF(Duombaze!BK436="",0,INDEX(DU!K:K,MATCH(Duombaze!BK436,DU!A:A,0),1))+IF(Duombaze!BL436="",0,INDEX(DU!K:K,MATCH(Duombaze!BL436,DU!A:A,0),1))</f>
        <v>0</v>
      </c>
      <c r="BO436" s="952"/>
      <c r="BP436" s="952"/>
      <c r="BQ436" s="952"/>
      <c r="BR436" s="952" t="str">
        <f t="shared" si="214"/>
        <v/>
      </c>
      <c r="BS436" s="952"/>
      <c r="BT436" s="952"/>
      <c r="BU436" s="952"/>
      <c r="BV436" s="952"/>
      <c r="BW436" s="952">
        <f>IF(Duombaze!BT436="",0,INDEX(DU!I:I,MATCH(Duombaze!BT436,DU!A:A,0),1))+IF(Duombaze!BU436="",0,INDEX(DU!I:I,MATCH(Duombaze!BU436,DU!A:A,0),1))+IF(Duombaze!BV436="",0,INDEX(DU!I:I,MATCH(Duombaze!BV436,DU!A:A,0),1))</f>
        <v>0</v>
      </c>
      <c r="BX436" s="952">
        <f>IF(Duombaze!BT436="",0,INDEX(DU!K:K,MATCH(Duombaze!BT436,DU!A:A,0),1))+IF(Duombaze!BU436="",0,INDEX(DU!K:K,MATCH(Duombaze!BU436,DU!A:A,0),1))+IF(Duombaze!BV436="",0,INDEX(DU!K:K,MATCH(Duombaze!BV436,DU!A:A,0),1))</f>
        <v>0</v>
      </c>
      <c r="BY436" s="952"/>
      <c r="BZ436" s="952"/>
      <c r="CA436" s="952"/>
      <c r="CB436" s="952" t="str">
        <f t="shared" si="209"/>
        <v/>
      </c>
      <c r="CC436" s="952"/>
      <c r="CD436" s="952">
        <f>IF(Duombaze!CC436="",0,INDEX(DU!I:I,MATCH(Duombaze!CC436,DU!A:A,0),1))</f>
        <v>0</v>
      </c>
      <c r="CE436" s="953">
        <f>IF(Duombaze!CC436="",0,INDEX(DU!K:K,MATCH(Duombaze!CC436,DU!A:A,0),1))</f>
        <v>0</v>
      </c>
      <c r="CF436" s="952"/>
      <c r="CG436" s="952"/>
      <c r="CH436" s="952"/>
      <c r="CI436" s="953" t="str">
        <f t="shared" si="213"/>
        <v/>
      </c>
      <c r="CJ436" s="952"/>
      <c r="CK436" s="952">
        <f>IF(Duombaze!CJ436="",0,INDEX(DU!I:I,MATCH(Duombaze!CJ436,DU!A:A,0),1))</f>
        <v>0</v>
      </c>
      <c r="CL436" s="953">
        <f>IF(Duombaze!CJ436="",0,INDEX(DU!K:K,MATCH(Duombaze!CJ436,DU!A:A,0),1))</f>
        <v>0</v>
      </c>
      <c r="CM436" s="952"/>
      <c r="CN436" s="952"/>
      <c r="CO436" s="952"/>
      <c r="CP436" s="953" t="str">
        <f t="shared" si="204"/>
        <v/>
      </c>
      <c r="CQ436" s="952"/>
      <c r="CR436" s="952"/>
      <c r="CS436" s="952"/>
      <c r="CT436" s="952">
        <f>IF(Duombaze!CR436="",0,INDEX(DU!I:I,MATCH(Duombaze!CR436,DU!A:A,0),1))+IF(Duombaze!CS436="",0,INDEX(DU!I:I,MATCH(Duombaze!CS436,DU!A:A,0),1))</f>
        <v>0</v>
      </c>
      <c r="CU436" s="952">
        <f>IF(Duombaze!CR436="",0,INDEX(DU!K:K,MATCH(Duombaze!CR436,DU!A:A,0),1))+IF(Duombaze!CS436="",0,INDEX(DU!K:K,MATCH(Duombaze!CS436,DU!A:A,0),1))</f>
        <v>0</v>
      </c>
      <c r="CV436" s="952"/>
      <c r="CW436" s="952"/>
      <c r="CX436" s="952"/>
      <c r="CY436" s="953" t="str">
        <f t="shared" si="215"/>
        <v/>
      </c>
      <c r="CZ436" s="952"/>
      <c r="DA436" s="952"/>
      <c r="DB436" s="952"/>
      <c r="DC436" s="952">
        <f>IF(Duombaze!DA436="",0,INDEX(DU!I:I,MATCH(Duombaze!DA436,DU!A:A,0),1))+IF(Duombaze!DB436="",0,INDEX(DU!I:I,MATCH(Duombaze!DB436,DU!A:A,0),1))</f>
        <v>0</v>
      </c>
      <c r="DD436" s="952">
        <f>IF(Duombaze!DA436="",0,INDEX(DU!K:K,MATCH(Duombaze!DA436,DU!A:A,0),1))+IF(Duombaze!DB436="",0,INDEX(DU!K:K,MATCH(Duombaze!DB436,DU!A:A,0),1))</f>
        <v>0</v>
      </c>
      <c r="DE436" s="952"/>
      <c r="DF436" s="952"/>
      <c r="DG436" s="952"/>
      <c r="DH436" s="952" t="str">
        <f t="shared" si="207"/>
        <v/>
      </c>
      <c r="DI436" s="952"/>
      <c r="DJ436" s="952"/>
      <c r="DK436" s="954"/>
      <c r="DL436" s="954">
        <f>IF(Duombaze!DJ436="",0,INDEX(DU!I:I,MATCH(Duombaze!DJ436,DU!A:A,0),1))+IF(Duombaze!DK436="",0,INDEX(DU!I:I,MATCH(Duombaze!DK436,DU!A:A,0),1))</f>
        <v>0</v>
      </c>
      <c r="DM436" s="952">
        <f>IF(Duombaze!DJ436="",0,INDEX(DU!K:K,MATCH(Duombaze!DJ436,DU!A:A,0),1))+IF(Duombaze!DK436="",0,INDEX(DU!K:K,MATCH(Duombaze!DK436,DU!A:A,0),1))</f>
        <v>0</v>
      </c>
      <c r="DN436" s="954"/>
      <c r="DO436" s="954"/>
      <c r="DP436" s="954"/>
      <c r="DQ436" s="953" t="str">
        <f t="shared" si="206"/>
        <v/>
      </c>
      <c r="DR436" s="948"/>
      <c r="DS436" s="948"/>
      <c r="DT436" s="948"/>
      <c r="DU436" s="948"/>
      <c r="DV436" s="948"/>
      <c r="DW436" s="948">
        <f>IF(Duombaze!DS436="",0,INDEX(DU!I:I,MATCH(Duombaze!DS436,DU!A:A,0),1))+IF(Duombaze!DT436="",0,INDEX(DU!I:I,MATCH(Duombaze!DT436,DU!A:A,0),1))+IF(Duombaze!DU436="",0,INDEX(DU!I:I,MATCH(Duombaze!DU436,DU!A:A,0),1))+IF(Duombaze!DV436="",0,INDEX(DU!I:I,MATCH(Duombaze!DV436,DU!A:A,0),1))</f>
        <v>0</v>
      </c>
      <c r="DX436" s="953">
        <f>IF(Duombaze!DS436="",0,INDEX(DU!K:K,MATCH(Duombaze!DS436,DU!A:A,0),1))+IF(Duombaze!DT436="",0,INDEX(DU!K:K,MATCH(Duombaze!DT436,DU!A:A,0),1))+IF(Duombaze!DU436="",0,INDEX(DU!K:K,MATCH(Duombaze!DU436,DU!A:A,0),1))+IF(Duombaze!DV436="",0,INDEX(DU!K:KH,MATCH(Duombaze!DV436,DU!A:A,0),1))</f>
        <v>0</v>
      </c>
      <c r="DY436" s="948"/>
      <c r="DZ436" s="948"/>
      <c r="EA436" s="952"/>
      <c r="EB436" s="952" t="str">
        <f t="shared" si="194"/>
        <v/>
      </c>
      <c r="EC436" s="952"/>
      <c r="ED436" s="952">
        <f>IF(Duombaze!EC436="",0,INDEX(DU!I:I,MATCH(Duombaze!EC436,DU!A:A,0),1))</f>
        <v>0</v>
      </c>
      <c r="EE436" s="953">
        <f>IF(Duombaze!EC436="",0,INDEX(DU!K:K,MATCH(Duombaze!EC436,DU!A:A,0),1))</f>
        <v>0</v>
      </c>
      <c r="EF436" s="952"/>
      <c r="EG436" s="952"/>
      <c r="EH436" s="952"/>
      <c r="EI436" s="953" t="str">
        <f t="shared" si="210"/>
        <v/>
      </c>
      <c r="EJ436" s="957"/>
      <c r="EK436" s="957"/>
      <c r="EL436" s="957"/>
      <c r="EM436" s="957"/>
      <c r="EN436" s="957">
        <f>IF(Duombaze!EK436="",0,INDEX(DU!I:I,MATCH(Duombaze!EK436,DU!A:A,0),1))+IF(Duombaze!EL436="",0,INDEX(DU!I:I,MATCH(Duombaze!EL436,DU!A:A,0),1))+IF(Duombaze!EM436="",0,INDEX(DU!I:I,MATCH(Duombaze!EM436,DU!A:A,0),1))</f>
        <v>0</v>
      </c>
      <c r="EO436" s="952">
        <f>IF(Duombaze!EK436="",0,INDEX(DU!K:K,MATCH(Duombaze!EK436,DU!A:A,0),1))+IF(Duombaze!EL436="",0,INDEX(DU!K:K,MATCH(Duombaze!EL436,DU!A:A,0),1))+IF(Duombaze!EM436="",0,INDEX(DU!K:K,MATCH(Duombaze!EM436,DU!A:A,0),1))</f>
        <v>0</v>
      </c>
      <c r="EP436" s="952"/>
      <c r="EQ436" s="952"/>
      <c r="ER436" s="948"/>
      <c r="ES436" s="953" t="str">
        <f t="shared" si="195"/>
        <v/>
      </c>
      <c r="ET436" s="952"/>
      <c r="EU436" s="952"/>
      <c r="EV436" s="952"/>
      <c r="EW436" s="948"/>
      <c r="EX436" s="952" t="str">
        <f t="shared" si="198"/>
        <v/>
      </c>
      <c r="EY436" s="952"/>
      <c r="EZ436" s="952"/>
      <c r="FA436" s="952"/>
      <c r="FB436" s="952">
        <f>IF(Duombaze!EZ436="",0,INDEX(DU!I:I,MATCH(Duombaze!EZ436,DU!A:A,0),1))+IF(Duombaze!FA436="",0,INDEX(DU!I:I,MATCH(Duombaze!FA436,DU!A:A,0),1))</f>
        <v>0</v>
      </c>
      <c r="FC436" s="952">
        <f>IF(Duombaze!EZ436="",0,INDEX(DU!K:K,MATCH(Duombaze!EZ436,DU!A:A,0),1))+IF(Duombaze!FA436="",0,INDEX(DU!K:K,MATCH(Duombaze!FA436,DU!A:A,0),1))</f>
        <v>0</v>
      </c>
      <c r="FD436" s="957"/>
      <c r="FE436" s="957"/>
      <c r="FF436" s="957"/>
      <c r="FG436" s="957"/>
      <c r="FH436" s="957"/>
      <c r="FI436" s="957"/>
      <c r="FJ436" s="957"/>
      <c r="FK436" s="948"/>
      <c r="FL436" s="958"/>
      <c r="FM436" s="953"/>
      <c r="FN436" s="953"/>
      <c r="FO436" s="953"/>
      <c r="FP436" s="953"/>
      <c r="FQ436" s="953">
        <f>IF(Duombaze!FM436="",0,INDEX(DU!I:I,MATCH(Duombaze!FM436,DU!A:A,0),1))+IF(Duombaze!FN436="",0,INDEX(DU!I:I,MATCH(Duombaze!FN436,DU!A:A,0),1))+IF(Duombaze!FO436="",0,INDEX(DU!I:I,MATCH(Duombaze!FO436,DU!A:A,0),1))+IF(Duombaze!FP436="",0,INDEX(DU!I:I,MATCH(Duombaze!FP436,DU!A:A,0),1))</f>
        <v>0</v>
      </c>
      <c r="FR436" s="936">
        <f>IF(Duombaze!FM436="",0,INDEX(DU!K:K,MATCH(Duombaze!FM436,DU!A:A,0),1))+IF(Duombaze!FN436="",0,INDEX(DU!K:K,MATCH(Duombaze!FN436,DU!A:A,0),1))+IF(Duombaze!FO436="",0,INDEX(DU!K:K,MATCH(Duombaze!FO436,DU!A:A,0),1))+IF(Duombaze!FP436="",0,INDEX(DU!K:K,MATCH(Duombaze!FP436,DU!A:A,0),1))</f>
        <v>0</v>
      </c>
      <c r="FS436" s="949">
        <v>20190508</v>
      </c>
      <c r="FT436" s="948" t="s">
        <v>2673</v>
      </c>
      <c r="FU436" s="953" t="str">
        <f t="shared" ref="FU436" si="217">IF(FT436&lt;&gt;"",DN436&amp;" "&amp;DP436&amp;" "&amp;FT436,"")</f>
        <v xml:space="preserve">  Pneumatiniai - hidrauliniai stabdžiai (DERINTI)</v>
      </c>
      <c r="FV436" s="952" t="s">
        <v>164</v>
      </c>
    </row>
    <row r="437" spans="1:183" s="949" customFormat="1" ht="11.45" customHeight="1" x14ac:dyDescent="0.25">
      <c r="A437" s="950" t="s">
        <v>648</v>
      </c>
      <c r="B437" s="950" t="s">
        <v>795</v>
      </c>
      <c r="C437" s="951" t="s">
        <v>35</v>
      </c>
      <c r="D437" s="952"/>
      <c r="E437" s="953" t="str">
        <f t="shared" si="211"/>
        <v/>
      </c>
      <c r="F437" s="952"/>
      <c r="G437" s="952"/>
      <c r="H437" s="952"/>
      <c r="I437" s="952"/>
      <c r="J437" s="952"/>
      <c r="K437" s="952"/>
      <c r="L437" s="952"/>
      <c r="M437" s="952"/>
      <c r="N437" s="952"/>
      <c r="O437" s="952"/>
      <c r="P437" s="952">
        <f>IF(Duombaze!G437="",0,INDEX(DU!I:I,MATCH(Duombaze!G437,DU!A:A,0),1))+IF(Duombaze!H437="",0,INDEX(DU!I:I,MATCH(Duombaze!H437,DU!A:A,0),1))+IF(Duombaze!I437="",0,INDEX(DU!I:I,MATCH(Duombaze!I437,DU!A:A,0),1))+IF(Duombaze!J437="",0,INDEX(DU!I:I,MATCH(Duombaze!J437,DU!A:A,0),1))+IF(Duombaze!K437="",0,INDEX(DU!I:I,MATCH(Duombaze!K437,DU!A:A,0),1))+IF(Duombaze!L437="",0,INDEX(DU!I:I,MATCH(Duombaze!L437,DU!A:A,0),1))+IF(Duombaze!M437="",0,INDEX(DU!I:I,MATCH(Duombaze!M437,DU!A:A,0),1))+IF(Duombaze!N437="",0,INDEX(DU!I:I,MATCH(Duombaze!N437,DU!A:A,0),1))+IF(Duombaze!O437="",0,INDEX(DU!I:I,MATCH(Duombaze!O437,DU!A:A,0),1))</f>
        <v>0</v>
      </c>
      <c r="Q437" s="953">
        <f>IF(Duombaze!G437="",0,INDEX(DU!K:K,MATCH(Duombaze!G437,DU!A:A,0),1))+IF(Duombaze!H437="",0,INDEX(DU!K:K,MATCH(Duombaze!H437,DU!A:A,0),1))+IF(Duombaze!I437="",0,INDEX(DU!K:K,MATCH(Duombaze!I437,DU!A:A,0),1))+IF(Duombaze!J437="",0,INDEX(DU!K:K,MATCH(Duombaze!J437,DU!A:A,0),1))+IF(Duombaze!K437="",0,INDEX(DU!K:K,MATCH(Duombaze!K437,DU!A:A,0),1))+IF(Duombaze!L437="",0,INDEX(DU!K:K,MATCH(Duombaze!L437,DU!A:A,0),1))+IF(Duombaze!M437="",0,INDEX(DU!K:K,MATCH(Duombaze!M437,DU!A:A,0),1))+IF(Duombaze!N437="",0,INDEX(DU!K:K,MATCH(Duombaze!N437,DU!A:A,0),1))+IF(Duombaze!O437="",0,INDEX(DU!K:K,MATCH(Duombaze!O437,DU!A:A,0),1))</f>
        <v>0</v>
      </c>
      <c r="R437" s="952"/>
      <c r="S437" s="954"/>
      <c r="T437" s="955"/>
      <c r="U437" s="953">
        <f>IF(Duombaze!T437="",0,INDEX(DU!I:I,MATCH(Duombaze!T437,DU!A:A,0),1))</f>
        <v>0</v>
      </c>
      <c r="V437" s="953">
        <f>IF(Duombaze!T437="",0,INDEX(DU!K:K,MATCH(Duombaze!T437,DU!A:A,0),1))</f>
        <v>0</v>
      </c>
      <c r="W437" s="952"/>
      <c r="X437" s="952"/>
      <c r="Y437" s="956"/>
      <c r="Z437" s="948"/>
      <c r="AA437" s="953" t="str">
        <f t="shared" si="212"/>
        <v/>
      </c>
      <c r="AB437" s="952"/>
      <c r="AC437" s="952">
        <f>IF(Duombaze!AB437="",0,INDEX(DU!I:I,MATCH(Duombaze!AB437,DU!A:A,0),1))</f>
        <v>0</v>
      </c>
      <c r="AD437" s="952">
        <f>IF(Duombaze!AB437="",0,INDEX(DU!K:K,MATCH(Duombaze!AB437,DU!A:A,0),1))</f>
        <v>0</v>
      </c>
      <c r="AE437" s="952"/>
      <c r="AF437" s="952"/>
      <c r="AG437" s="952"/>
      <c r="AH437" s="953" t="str">
        <f t="shared" si="201"/>
        <v/>
      </c>
      <c r="AI437" s="952"/>
      <c r="AJ437" s="952"/>
      <c r="AK437" s="952"/>
      <c r="AL437" s="952"/>
      <c r="AM437" s="952">
        <f>IF(Duombaze!AJ437="",0,INDEX(DU!I:I,MATCH(Duombaze!AJ437,DU!A:A,0),1))+IF(Duombaze!AK437="",0,INDEX(DU!I:I,MATCH(Duombaze!AK437,DU!A:A,0),1))+IF(Duombaze!AL437="",0,INDEX(DU!I:I,MATCH(Duombaze!AL437,DU!A:A,0),1))</f>
        <v>0</v>
      </c>
      <c r="AN437" s="952">
        <f>IF(Duombaze!AJ437="",0,INDEX(DU!K:K,MATCH(Duombaze!AJ437,DU!A:A,0),1))+IF(Duombaze!AK437="",0,INDEX(DU!K:K,MATCH(Duombaze!AK437,DU!A:A,0),1))+IF(Duombaze!AL437="",0,INDEX(DU!K:K,MATCH(Duombaze!AL437,DU!A:A,0),1))</f>
        <v>0</v>
      </c>
      <c r="AO437" s="952"/>
      <c r="AP437" s="952"/>
      <c r="AQ437" s="952"/>
      <c r="AR437" s="953" t="str">
        <f t="shared" si="203"/>
        <v/>
      </c>
      <c r="AS437" s="952"/>
      <c r="AT437" s="952"/>
      <c r="AU437" s="952"/>
      <c r="AV437" s="952"/>
      <c r="AW437" s="952"/>
      <c r="AX437" s="952"/>
      <c r="AY437" s="952"/>
      <c r="AZ437" s="952"/>
      <c r="BA437" s="952"/>
      <c r="BB437" s="952"/>
      <c r="BC437" s="952">
        <f>IF(Duombaze!AT437="",0,INDEX(DU!I:I,MATCH(Duombaze!AT437,DU!A:A,0),1))+IF(Duombaze!AU437="",0,INDEX(DU!I:I,MATCH(Duombaze!AU437,DU!A:A,0),1))+IF(Duombaze!AV437="",0,INDEX(DU!I:I,MATCH(Duombaze!AV437,DU!A:A,0),1))+IF(Duombaze!AW437="",0,INDEX(DU!I:I,MATCH(Duombaze!AW437,DU!A:A,0),1))+IF(Duombaze!AX437="",0,INDEX(DU!I:I,MATCH(Duombaze!AX437,DU!A:A,0),1))+IF(Duombaze!AY437="",0,INDEX(DU!I:I,MATCH(Duombaze!AY437,DU!A:A,0),1))+IF(Duombaze!AZ437="",0,INDEX(DU!I:I,MATCH(Duombaze!AZ437,DU!A:A,0),1))+IF(Duombaze!BA437="",0,INDEX(DU!I:I,MATCH(Duombaze!BA437,DU!A:A,0),1))+IF(Duombaze!BB437="",0,INDEX(DU!I:I,MATCH(Duombaze!BB437,DU!A:A,0),1))</f>
        <v>0</v>
      </c>
      <c r="BD437" s="953">
        <f>IF(Duombaze!AT437="",0,INDEX(DU!K:K,MATCH(Duombaze!AT437,DU!A:A,0),1))+IF(Duombaze!AU437="",0,INDEX(DU!K:K,MATCH(Duombaze!AU437,DU!A:A,0),1))+IF(Duombaze!AV437="",0,INDEX(DU!K:K,MATCH(Duombaze!AV437,DU!A:A,0),1))+IF(Duombaze!AW437="",0,INDEX(DU!K:K,MATCH(Duombaze!AW437,DU!A:A,0),1))+IF(Duombaze!AX437="",0,INDEX(DU!K:K,MATCH(Duombaze!AX437,DU!A:A,0),1))+IF(Duombaze!AY437="",0,INDEX(DU!K:K,MATCH(Duombaze!AY437,DU!A:A,0),1))+IF(Duombaze!AZ437="",0,INDEX(DU!K:K,MATCH(Duombaze!AZ437,DU!A:A,0),1))+IF(Duombaze!BA437="",0,INDEX(DU!K:K,MATCH(Duombaze!BA437,DU!A:A,0),1))+IF(Duombaze!BB437="",0,INDEX(DU!K:K,MATCH(Duombaze!BB437,DU!A:A,0),1))</f>
        <v>0</v>
      </c>
      <c r="BE437" s="952"/>
      <c r="BF437" s="952"/>
      <c r="BG437" s="948"/>
      <c r="BH437" s="953" t="str">
        <f t="shared" si="216"/>
        <v/>
      </c>
      <c r="BI437" s="952"/>
      <c r="BJ437" s="952"/>
      <c r="BK437" s="952"/>
      <c r="BL437" s="952"/>
      <c r="BM437" s="952">
        <f>IF(Duombaze!BJ437="",0,INDEX(DU!I:I,MATCH(Duombaze!BJ437,DU!A:A,0),1))+IF(Duombaze!BK437="",0,INDEX(DU!I:I,MATCH(Duombaze!BK437,DU!A:A,0),1))+IF(Duombaze!BL437="",0,INDEX(DU!I:I,MATCH(Duombaze!BL437,DU!A:A,0),1))</f>
        <v>0</v>
      </c>
      <c r="BN437" s="953">
        <f>IF(Duombaze!BJ437="",0,INDEX(DU!K:K,MATCH(Duombaze!BJ437,DU!A:A,0),1))+IF(Duombaze!BK437="",0,INDEX(DU!K:K,MATCH(Duombaze!BK437,DU!A:A,0),1))+IF(Duombaze!BL437="",0,INDEX(DU!K:K,MATCH(Duombaze!BL437,DU!A:A,0),1))</f>
        <v>0</v>
      </c>
      <c r="BO437" s="952"/>
      <c r="BP437" s="952"/>
      <c r="BQ437" s="952"/>
      <c r="BR437" s="952" t="str">
        <f t="shared" si="214"/>
        <v/>
      </c>
      <c r="BS437" s="952"/>
      <c r="BT437" s="952"/>
      <c r="BU437" s="952"/>
      <c r="BV437" s="952"/>
      <c r="BW437" s="952">
        <f>IF(Duombaze!BT437="",0,INDEX(DU!I:I,MATCH(Duombaze!BT437,DU!A:A,0),1))+IF(Duombaze!BU437="",0,INDEX(DU!I:I,MATCH(Duombaze!BU437,DU!A:A,0),1))+IF(Duombaze!BV437="",0,INDEX(DU!I:I,MATCH(Duombaze!BV437,DU!A:A,0),1))</f>
        <v>0</v>
      </c>
      <c r="BX437" s="952">
        <f>IF(Duombaze!BT437="",0,INDEX(DU!K:K,MATCH(Duombaze!BT437,DU!A:A,0),1))+IF(Duombaze!BU437="",0,INDEX(DU!K:K,MATCH(Duombaze!BU437,DU!A:A,0),1))+IF(Duombaze!BV437="",0,INDEX(DU!K:K,MATCH(Duombaze!BV437,DU!A:A,0),1))</f>
        <v>0</v>
      </c>
      <c r="BY437" s="952"/>
      <c r="BZ437" s="952"/>
      <c r="CA437" s="952"/>
      <c r="CB437" s="952" t="str">
        <f t="shared" si="209"/>
        <v/>
      </c>
      <c r="CC437" s="952"/>
      <c r="CD437" s="952">
        <f>IF(Duombaze!CC437="",0,INDEX(DU!I:I,MATCH(Duombaze!CC437,DU!A:A,0),1))</f>
        <v>0</v>
      </c>
      <c r="CE437" s="953">
        <f>IF(Duombaze!CC437="",0,INDEX(DU!K:K,MATCH(Duombaze!CC437,DU!A:A,0),1))</f>
        <v>0</v>
      </c>
      <c r="CF437" s="952"/>
      <c r="CG437" s="952"/>
      <c r="CH437" s="952"/>
      <c r="CI437" s="953" t="str">
        <f t="shared" si="213"/>
        <v/>
      </c>
      <c r="CJ437" s="952"/>
      <c r="CK437" s="952">
        <f>IF(Duombaze!CJ437="",0,INDEX(DU!I:I,MATCH(Duombaze!CJ437,DU!A:A,0),1))</f>
        <v>0</v>
      </c>
      <c r="CL437" s="953">
        <f>IF(Duombaze!CJ437="",0,INDEX(DU!K:K,MATCH(Duombaze!CJ437,DU!A:A,0),1))</f>
        <v>0</v>
      </c>
      <c r="CM437" s="952"/>
      <c r="CN437" s="952"/>
      <c r="CO437" s="952"/>
      <c r="CP437" s="953" t="str">
        <f t="shared" si="204"/>
        <v/>
      </c>
      <c r="CQ437" s="952"/>
      <c r="CR437" s="952"/>
      <c r="CS437" s="952"/>
      <c r="CT437" s="952">
        <f>IF(Duombaze!CR437="",0,INDEX(DU!I:I,MATCH(Duombaze!CR437,DU!A:A,0),1))+IF(Duombaze!CS437="",0,INDEX(DU!I:I,MATCH(Duombaze!CS437,DU!A:A,0),1))</f>
        <v>0</v>
      </c>
      <c r="CU437" s="952">
        <f>IF(Duombaze!CR437="",0,INDEX(DU!K:K,MATCH(Duombaze!CR437,DU!A:A,0),1))+IF(Duombaze!CS437="",0,INDEX(DU!K:K,MATCH(Duombaze!CS437,DU!A:A,0),1))</f>
        <v>0</v>
      </c>
      <c r="CV437" s="952"/>
      <c r="CW437" s="952"/>
      <c r="CX437" s="952"/>
      <c r="CY437" s="953" t="str">
        <f t="shared" si="215"/>
        <v/>
      </c>
      <c r="CZ437" s="952"/>
      <c r="DA437" s="952"/>
      <c r="DB437" s="952"/>
      <c r="DC437" s="952">
        <f>IF(Duombaze!DA437="",0,INDEX(DU!I:I,MATCH(Duombaze!DA437,DU!A:A,0),1))+IF(Duombaze!DB437="",0,INDEX(DU!I:I,MATCH(Duombaze!DB437,DU!A:A,0),1))</f>
        <v>0</v>
      </c>
      <c r="DD437" s="952">
        <f>IF(Duombaze!DA437="",0,INDEX(DU!K:K,MATCH(Duombaze!DA437,DU!A:A,0),1))+IF(Duombaze!DB437="",0,INDEX(DU!K:K,MATCH(Duombaze!DB437,DU!A:A,0),1))</f>
        <v>0</v>
      </c>
      <c r="DE437" s="952"/>
      <c r="DF437" s="952"/>
      <c r="DG437" s="952"/>
      <c r="DH437" s="952" t="str">
        <f t="shared" si="207"/>
        <v/>
      </c>
      <c r="DI437" s="952"/>
      <c r="DJ437" s="952"/>
      <c r="DK437" s="954"/>
      <c r="DL437" s="954">
        <f>IF(Duombaze!DJ437="",0,INDEX(DU!I:I,MATCH(Duombaze!DJ437,DU!A:A,0),1))+IF(Duombaze!DK437="",0,INDEX(DU!I:I,MATCH(Duombaze!DK437,DU!A:A,0),1))</f>
        <v>0</v>
      </c>
      <c r="DM437" s="952">
        <f>IF(Duombaze!DJ437="",0,INDEX(DU!K:K,MATCH(Duombaze!DJ437,DU!A:A,0),1))+IF(Duombaze!DK437="",0,INDEX(DU!K:K,MATCH(Duombaze!DK437,DU!A:A,0),1))</f>
        <v>0</v>
      </c>
      <c r="DN437" s="954"/>
      <c r="DO437" s="954"/>
      <c r="DP437" s="954"/>
      <c r="DQ437" s="953" t="str">
        <f t="shared" si="206"/>
        <v/>
      </c>
      <c r="DR437" s="948"/>
      <c r="DS437" s="948"/>
      <c r="DT437" s="948"/>
      <c r="DU437" s="948"/>
      <c r="DV437" s="948"/>
      <c r="DW437" s="948">
        <f>IF(Duombaze!DS437="",0,INDEX(DU!I:I,MATCH(Duombaze!DS437,DU!A:A,0),1))+IF(Duombaze!DT437="",0,INDEX(DU!I:I,MATCH(Duombaze!DT437,DU!A:A,0),1))+IF(Duombaze!DU437="",0,INDEX(DU!I:I,MATCH(Duombaze!DU437,DU!A:A,0),1))+IF(Duombaze!DV437="",0,INDEX(DU!I:I,MATCH(Duombaze!DV437,DU!A:A,0),1))</f>
        <v>0</v>
      </c>
      <c r="DX437" s="953">
        <f>IF(Duombaze!DS437="",0,INDEX(DU!K:K,MATCH(Duombaze!DS437,DU!A:A,0),1))+IF(Duombaze!DT437="",0,INDEX(DU!K:K,MATCH(Duombaze!DT437,DU!A:A,0),1))+IF(Duombaze!DU437="",0,INDEX(DU!K:K,MATCH(Duombaze!DU437,DU!A:A,0),1))+IF(Duombaze!DV437="",0,INDEX(DU!K:KH,MATCH(Duombaze!DV437,DU!A:A,0),1))</f>
        <v>0</v>
      </c>
      <c r="DY437" s="948"/>
      <c r="DZ437" s="948"/>
      <c r="EA437" s="952"/>
      <c r="EB437" s="952" t="str">
        <f t="shared" si="194"/>
        <v/>
      </c>
      <c r="EC437" s="952"/>
      <c r="ED437" s="952">
        <f>IF(Duombaze!EC437="",0,INDEX(DU!I:I,MATCH(Duombaze!EC437,DU!A:A,0),1))</f>
        <v>0</v>
      </c>
      <c r="EE437" s="953">
        <f>IF(Duombaze!EC437="",0,INDEX(DU!K:K,MATCH(Duombaze!EC437,DU!A:A,0),1))</f>
        <v>0</v>
      </c>
      <c r="EF437" s="952"/>
      <c r="EG437" s="952"/>
      <c r="EH437" s="952"/>
      <c r="EI437" s="953" t="str">
        <f t="shared" si="210"/>
        <v/>
      </c>
      <c r="EJ437" s="957"/>
      <c r="EK437" s="957"/>
      <c r="EL437" s="957"/>
      <c r="EM437" s="957"/>
      <c r="EN437" s="957">
        <f>IF(Duombaze!EK437="",0,INDEX(DU!I:I,MATCH(Duombaze!EK437,DU!A:A,0),1))+IF(Duombaze!EL437="",0,INDEX(DU!I:I,MATCH(Duombaze!EL437,DU!A:A,0),1))+IF(Duombaze!EM437="",0,INDEX(DU!I:I,MATCH(Duombaze!EM437,DU!A:A,0),1))</f>
        <v>0</v>
      </c>
      <c r="EO437" s="952">
        <f>IF(Duombaze!EK437="",0,INDEX(DU!K:K,MATCH(Duombaze!EK437,DU!A:A,0),1))+IF(Duombaze!EL437="",0,INDEX(DU!K:K,MATCH(Duombaze!EL437,DU!A:A,0),1))+IF(Duombaze!EM437="",0,INDEX(DU!K:K,MATCH(Duombaze!EM437,DU!A:A,0),1))</f>
        <v>0</v>
      </c>
      <c r="EP437" s="952"/>
      <c r="EQ437" s="952"/>
      <c r="ER437" s="948"/>
      <c r="ES437" s="953" t="str">
        <f t="shared" si="195"/>
        <v/>
      </c>
      <c r="ET437" s="952"/>
      <c r="EU437" s="952"/>
      <c r="EV437" s="952"/>
      <c r="EW437" s="948"/>
      <c r="EX437" s="952" t="str">
        <f t="shared" si="198"/>
        <v/>
      </c>
      <c r="EY437" s="952"/>
      <c r="EZ437" s="952"/>
      <c r="FA437" s="952"/>
      <c r="FB437" s="952">
        <f>IF(Duombaze!EZ437="",0,INDEX(DU!I:I,MATCH(Duombaze!EZ437,DU!A:A,0),1))+IF(Duombaze!FA437="",0,INDEX(DU!I:I,MATCH(Duombaze!FA437,DU!A:A,0),1))</f>
        <v>0</v>
      </c>
      <c r="FC437" s="952">
        <f>IF(Duombaze!EZ437="",0,INDEX(DU!K:K,MATCH(Duombaze!EZ437,DU!A:A,0),1))+IF(Duombaze!FA437="",0,INDEX(DU!K:K,MATCH(Duombaze!FA437,DU!A:A,0),1))</f>
        <v>0</v>
      </c>
      <c r="FD437" s="957"/>
      <c r="FE437" s="957"/>
      <c r="FF437" s="957"/>
      <c r="FG437" s="957"/>
      <c r="FH437" s="957"/>
      <c r="FI437" s="957"/>
      <c r="FJ437" s="957"/>
      <c r="FK437" s="948"/>
      <c r="FL437" s="958"/>
      <c r="FM437" s="953"/>
      <c r="FN437" s="953"/>
      <c r="FO437" s="953"/>
      <c r="FP437" s="953"/>
      <c r="FQ437" s="953">
        <f>IF(Duombaze!FM437="",0,INDEX(DU!I:I,MATCH(Duombaze!FM437,DU!A:A,0),1))+IF(Duombaze!FN437="",0,INDEX(DU!I:I,MATCH(Duombaze!FN437,DU!A:A,0),1))+IF(Duombaze!FO437="",0,INDEX(DU!I:I,MATCH(Duombaze!FO437,DU!A:A,0),1))+IF(Duombaze!FP437="",0,INDEX(DU!I:I,MATCH(Duombaze!FP437,DU!A:A,0),1))</f>
        <v>0</v>
      </c>
      <c r="FR437" s="936">
        <f>IF(Duombaze!FM437="",0,INDEX(DU!K:K,MATCH(Duombaze!FM437,DU!A:A,0),1))+IF(Duombaze!FN437="",0,INDEX(DU!K:K,MATCH(Duombaze!FN437,DU!A:A,0),1))+IF(Duombaze!FO437="",0,INDEX(DU!K:K,MATCH(Duombaze!FO437,DU!A:A,0),1))+IF(Duombaze!FP437="",0,INDEX(DU!K:K,MATCH(Duombaze!FP437,DU!A:A,0),1))</f>
        <v>0</v>
      </c>
      <c r="FS437" s="949">
        <v>20190508</v>
      </c>
      <c r="FT437" s="949" t="s">
        <v>290</v>
      </c>
      <c r="FU437" s="949" t="s">
        <v>9278</v>
      </c>
      <c r="FV437" s="949" t="s">
        <v>634</v>
      </c>
      <c r="FY437" s="952" t="s">
        <v>157</v>
      </c>
    </row>
    <row r="438" spans="1:183" s="949" customFormat="1" ht="11.45" customHeight="1" x14ac:dyDescent="0.25">
      <c r="A438" s="950" t="s">
        <v>653</v>
      </c>
      <c r="B438" s="950" t="s">
        <v>795</v>
      </c>
      <c r="C438" s="951" t="s">
        <v>35</v>
      </c>
      <c r="D438" s="952"/>
      <c r="E438" s="953" t="str">
        <f t="shared" si="211"/>
        <v/>
      </c>
      <c r="F438" s="952"/>
      <c r="G438" s="952"/>
      <c r="H438" s="952"/>
      <c r="I438" s="952"/>
      <c r="J438" s="952"/>
      <c r="K438" s="952"/>
      <c r="L438" s="952"/>
      <c r="M438" s="952"/>
      <c r="N438" s="952"/>
      <c r="O438" s="952"/>
      <c r="P438" s="952">
        <f>IF(Duombaze!G438="",0,INDEX(DU!I:I,MATCH(Duombaze!G438,DU!A:A,0),1))+IF(Duombaze!H438="",0,INDEX(DU!I:I,MATCH(Duombaze!H438,DU!A:A,0),1))+IF(Duombaze!I438="",0,INDEX(DU!I:I,MATCH(Duombaze!I438,DU!A:A,0),1))+IF(Duombaze!J438="",0,INDEX(DU!I:I,MATCH(Duombaze!J438,DU!A:A,0),1))+IF(Duombaze!K438="",0,INDEX(DU!I:I,MATCH(Duombaze!K438,DU!A:A,0),1))+IF(Duombaze!L438="",0,INDEX(DU!I:I,MATCH(Duombaze!L438,DU!A:A,0),1))+IF(Duombaze!M438="",0,INDEX(DU!I:I,MATCH(Duombaze!M438,DU!A:A,0),1))+IF(Duombaze!N438="",0,INDEX(DU!I:I,MATCH(Duombaze!N438,DU!A:A,0),1))+IF(Duombaze!O438="",0,INDEX(DU!I:I,MATCH(Duombaze!O438,DU!A:A,0),1))</f>
        <v>0</v>
      </c>
      <c r="Q438" s="953">
        <f>IF(Duombaze!G438="",0,INDEX(DU!K:K,MATCH(Duombaze!G438,DU!A:A,0),1))+IF(Duombaze!H438="",0,INDEX(DU!K:K,MATCH(Duombaze!H438,DU!A:A,0),1))+IF(Duombaze!I438="",0,INDEX(DU!K:K,MATCH(Duombaze!I438,DU!A:A,0),1))+IF(Duombaze!J438="",0,INDEX(DU!K:K,MATCH(Duombaze!J438,DU!A:A,0),1))+IF(Duombaze!K438="",0,INDEX(DU!K:K,MATCH(Duombaze!K438,DU!A:A,0),1))+IF(Duombaze!L438="",0,INDEX(DU!K:K,MATCH(Duombaze!L438,DU!A:A,0),1))+IF(Duombaze!M438="",0,INDEX(DU!K:K,MATCH(Duombaze!M438,DU!A:A,0),1))+IF(Duombaze!N438="",0,INDEX(DU!K:K,MATCH(Duombaze!N438,DU!A:A,0),1))+IF(Duombaze!O438="",0,INDEX(DU!K:K,MATCH(Duombaze!O438,DU!A:A,0),1))</f>
        <v>0</v>
      </c>
      <c r="R438" s="952"/>
      <c r="S438" s="954"/>
      <c r="T438" s="955"/>
      <c r="U438" s="953">
        <f>IF(Duombaze!T438="",0,INDEX(DU!I:I,MATCH(Duombaze!T438,DU!A:A,0),1))</f>
        <v>0</v>
      </c>
      <c r="V438" s="953">
        <f>IF(Duombaze!T438="",0,INDEX(DU!K:K,MATCH(Duombaze!T438,DU!A:A,0),1))</f>
        <v>0</v>
      </c>
      <c r="W438" s="952"/>
      <c r="X438" s="952"/>
      <c r="Y438" s="956"/>
      <c r="Z438" s="948"/>
      <c r="AA438" s="953" t="str">
        <f t="shared" si="212"/>
        <v/>
      </c>
      <c r="AB438" s="952"/>
      <c r="AC438" s="952">
        <f>IF(Duombaze!AB438="",0,INDEX(DU!I:I,MATCH(Duombaze!AB438,DU!A:A,0),1))</f>
        <v>0</v>
      </c>
      <c r="AD438" s="952">
        <f>IF(Duombaze!AB438="",0,INDEX(DU!K:K,MATCH(Duombaze!AB438,DU!A:A,0),1))</f>
        <v>0</v>
      </c>
      <c r="AE438" s="952"/>
      <c r="AF438" s="952"/>
      <c r="AG438" s="952"/>
      <c r="AH438" s="953" t="str">
        <f t="shared" si="201"/>
        <v/>
      </c>
      <c r="AI438" s="952"/>
      <c r="AJ438" s="952"/>
      <c r="AK438" s="952"/>
      <c r="AL438" s="952"/>
      <c r="AM438" s="952">
        <f>IF(Duombaze!AJ438="",0,INDEX(DU!I:I,MATCH(Duombaze!AJ438,DU!A:A,0),1))+IF(Duombaze!AK438="",0,INDEX(DU!I:I,MATCH(Duombaze!AK438,DU!A:A,0),1))+IF(Duombaze!AL438="",0,INDEX(DU!I:I,MATCH(Duombaze!AL438,DU!A:A,0),1))</f>
        <v>0</v>
      </c>
      <c r="AN438" s="952">
        <f>IF(Duombaze!AJ438="",0,INDEX(DU!K:K,MATCH(Duombaze!AJ438,DU!A:A,0),1))+IF(Duombaze!AK438="",0,INDEX(DU!K:K,MATCH(Duombaze!AK438,DU!A:A,0),1))+IF(Duombaze!AL438="",0,INDEX(DU!K:K,MATCH(Duombaze!AL438,DU!A:A,0),1))</f>
        <v>0</v>
      </c>
      <c r="AO438" s="952"/>
      <c r="AP438" s="952"/>
      <c r="AQ438" s="952"/>
      <c r="AR438" s="953" t="str">
        <f t="shared" si="203"/>
        <v/>
      </c>
      <c r="AS438" s="952"/>
      <c r="AT438" s="952"/>
      <c r="AU438" s="952"/>
      <c r="AV438" s="952"/>
      <c r="AW438" s="952"/>
      <c r="AX438" s="952"/>
      <c r="AY438" s="952"/>
      <c r="AZ438" s="952"/>
      <c r="BA438" s="952"/>
      <c r="BB438" s="952"/>
      <c r="BC438" s="952">
        <f>IF(Duombaze!AT438="",0,INDEX(DU!I:I,MATCH(Duombaze!AT438,DU!A:A,0),1))+IF(Duombaze!AU438="",0,INDEX(DU!I:I,MATCH(Duombaze!AU438,DU!A:A,0),1))+IF(Duombaze!AV438="",0,INDEX(DU!I:I,MATCH(Duombaze!AV438,DU!A:A,0),1))+IF(Duombaze!AW438="",0,INDEX(DU!I:I,MATCH(Duombaze!AW438,DU!A:A,0),1))+IF(Duombaze!AX438="",0,INDEX(DU!I:I,MATCH(Duombaze!AX438,DU!A:A,0),1))+IF(Duombaze!AY438="",0,INDEX(DU!I:I,MATCH(Duombaze!AY438,DU!A:A,0),1))+IF(Duombaze!AZ438="",0,INDEX(DU!I:I,MATCH(Duombaze!AZ438,DU!A:A,0),1))+IF(Duombaze!BA438="",0,INDEX(DU!I:I,MATCH(Duombaze!BA438,DU!A:A,0),1))+IF(Duombaze!BB438="",0,INDEX(DU!I:I,MATCH(Duombaze!BB438,DU!A:A,0),1))</f>
        <v>0</v>
      </c>
      <c r="BD438" s="953">
        <f>IF(Duombaze!AT438="",0,INDEX(DU!K:K,MATCH(Duombaze!AT438,DU!A:A,0),1))+IF(Duombaze!AU438="",0,INDEX(DU!K:K,MATCH(Duombaze!AU438,DU!A:A,0),1))+IF(Duombaze!AV438="",0,INDEX(DU!K:K,MATCH(Duombaze!AV438,DU!A:A,0),1))+IF(Duombaze!AW438="",0,INDEX(DU!K:K,MATCH(Duombaze!AW438,DU!A:A,0),1))+IF(Duombaze!AX438="",0,INDEX(DU!K:K,MATCH(Duombaze!AX438,DU!A:A,0),1))+IF(Duombaze!AY438="",0,INDEX(DU!K:K,MATCH(Duombaze!AY438,DU!A:A,0),1))+IF(Duombaze!AZ438="",0,INDEX(DU!K:K,MATCH(Duombaze!AZ438,DU!A:A,0),1))+IF(Duombaze!BA438="",0,INDEX(DU!K:K,MATCH(Duombaze!BA438,DU!A:A,0),1))+IF(Duombaze!BB438="",0,INDEX(DU!K:K,MATCH(Duombaze!BB438,DU!A:A,0),1))</f>
        <v>0</v>
      </c>
      <c r="BE438" s="952"/>
      <c r="BF438" s="952"/>
      <c r="BG438" s="948"/>
      <c r="BH438" s="953" t="str">
        <f t="shared" si="216"/>
        <v/>
      </c>
      <c r="BI438" s="952"/>
      <c r="BJ438" s="952"/>
      <c r="BK438" s="952"/>
      <c r="BL438" s="952"/>
      <c r="BM438" s="952">
        <f>IF(Duombaze!BJ438="",0,INDEX(DU!I:I,MATCH(Duombaze!BJ438,DU!A:A,0),1))+IF(Duombaze!BK438="",0,INDEX(DU!I:I,MATCH(Duombaze!BK438,DU!A:A,0),1))+IF(Duombaze!BL438="",0,INDEX(DU!I:I,MATCH(Duombaze!BL438,DU!A:A,0),1))</f>
        <v>0</v>
      </c>
      <c r="BN438" s="953">
        <f>IF(Duombaze!BJ438="",0,INDEX(DU!K:K,MATCH(Duombaze!BJ438,DU!A:A,0),1))+IF(Duombaze!BK438="",0,INDEX(DU!K:K,MATCH(Duombaze!BK438,DU!A:A,0),1))+IF(Duombaze!BL438="",0,INDEX(DU!K:K,MATCH(Duombaze!BL438,DU!A:A,0),1))</f>
        <v>0</v>
      </c>
      <c r="BO438" s="952"/>
      <c r="BP438" s="952"/>
      <c r="BQ438" s="952"/>
      <c r="BR438" s="952" t="str">
        <f t="shared" si="214"/>
        <v/>
      </c>
      <c r="BS438" s="952"/>
      <c r="BT438" s="952"/>
      <c r="BU438" s="952"/>
      <c r="BV438" s="952"/>
      <c r="BW438" s="952">
        <f>IF(Duombaze!BT438="",0,INDEX(DU!I:I,MATCH(Duombaze!BT438,DU!A:A,0),1))+IF(Duombaze!BU438="",0,INDEX(DU!I:I,MATCH(Duombaze!BU438,DU!A:A,0),1))+IF(Duombaze!BV438="",0,INDEX(DU!I:I,MATCH(Duombaze!BV438,DU!A:A,0),1))</f>
        <v>0</v>
      </c>
      <c r="BX438" s="952">
        <f>IF(Duombaze!BT438="",0,INDEX(DU!K:K,MATCH(Duombaze!BT438,DU!A:A,0),1))+IF(Duombaze!BU438="",0,INDEX(DU!K:K,MATCH(Duombaze!BU438,DU!A:A,0),1))+IF(Duombaze!BV438="",0,INDEX(DU!K:K,MATCH(Duombaze!BV438,DU!A:A,0),1))</f>
        <v>0</v>
      </c>
      <c r="BY438" s="952"/>
      <c r="BZ438" s="952"/>
      <c r="CA438" s="952"/>
      <c r="CB438" s="952" t="str">
        <f t="shared" si="209"/>
        <v/>
      </c>
      <c r="CC438" s="952"/>
      <c r="CD438" s="952">
        <f>IF(Duombaze!CC438="",0,INDEX(DU!I:I,MATCH(Duombaze!CC438,DU!A:A,0),1))</f>
        <v>0</v>
      </c>
      <c r="CE438" s="953">
        <f>IF(Duombaze!CC438="",0,INDEX(DU!K:K,MATCH(Duombaze!CC438,DU!A:A,0),1))</f>
        <v>0</v>
      </c>
      <c r="CF438" s="952"/>
      <c r="CG438" s="952"/>
      <c r="CH438" s="952"/>
      <c r="CI438" s="953" t="str">
        <f t="shared" si="213"/>
        <v/>
      </c>
      <c r="CJ438" s="952"/>
      <c r="CK438" s="952">
        <f>IF(Duombaze!CJ438="",0,INDEX(DU!I:I,MATCH(Duombaze!CJ438,DU!A:A,0),1))</f>
        <v>0</v>
      </c>
      <c r="CL438" s="953">
        <f>IF(Duombaze!CJ438="",0,INDEX(DU!K:K,MATCH(Duombaze!CJ438,DU!A:A,0),1))</f>
        <v>0</v>
      </c>
      <c r="CM438" s="952"/>
      <c r="CN438" s="952"/>
      <c r="CO438" s="952"/>
      <c r="CP438" s="953" t="str">
        <f t="shared" si="204"/>
        <v/>
      </c>
      <c r="CQ438" s="952"/>
      <c r="CR438" s="952"/>
      <c r="CS438" s="952"/>
      <c r="CT438" s="952">
        <f>IF(Duombaze!CR438="",0,INDEX(DU!I:I,MATCH(Duombaze!CR438,DU!A:A,0),1))+IF(Duombaze!CS438="",0,INDEX(DU!I:I,MATCH(Duombaze!CS438,DU!A:A,0),1))</f>
        <v>0</v>
      </c>
      <c r="CU438" s="952">
        <f>IF(Duombaze!CR438="",0,INDEX(DU!K:K,MATCH(Duombaze!CR438,DU!A:A,0),1))+IF(Duombaze!CS438="",0,INDEX(DU!K:K,MATCH(Duombaze!CS438,DU!A:A,0),1))</f>
        <v>0</v>
      </c>
      <c r="CV438" s="952"/>
      <c r="CW438" s="952"/>
      <c r="CX438" s="952"/>
      <c r="CY438" s="953" t="str">
        <f t="shared" si="215"/>
        <v/>
      </c>
      <c r="CZ438" s="952"/>
      <c r="DA438" s="952"/>
      <c r="DB438" s="952"/>
      <c r="DC438" s="952">
        <f>IF(Duombaze!DA438="",0,INDEX(DU!I:I,MATCH(Duombaze!DA438,DU!A:A,0),1))+IF(Duombaze!DB438="",0,INDEX(DU!I:I,MATCH(Duombaze!DB438,DU!A:A,0),1))</f>
        <v>0</v>
      </c>
      <c r="DD438" s="952">
        <f>IF(Duombaze!DA438="",0,INDEX(DU!K:K,MATCH(Duombaze!DA438,DU!A:A,0),1))+IF(Duombaze!DB438="",0,INDEX(DU!K:K,MATCH(Duombaze!DB438,DU!A:A,0),1))</f>
        <v>0</v>
      </c>
      <c r="DE438" s="952"/>
      <c r="DF438" s="952"/>
      <c r="DG438" s="952"/>
      <c r="DH438" s="952" t="str">
        <f t="shared" si="207"/>
        <v/>
      </c>
      <c r="DI438" s="952"/>
      <c r="DJ438" s="952"/>
      <c r="DK438" s="954"/>
      <c r="DL438" s="954">
        <f>IF(Duombaze!DJ438="",0,INDEX(DU!I:I,MATCH(Duombaze!DJ438,DU!A:A,0),1))+IF(Duombaze!DK438="",0,INDEX(DU!I:I,MATCH(Duombaze!DK438,DU!A:A,0),1))</f>
        <v>0</v>
      </c>
      <c r="DM438" s="952">
        <f>IF(Duombaze!DJ438="",0,INDEX(DU!K:K,MATCH(Duombaze!DJ438,DU!A:A,0),1))+IF(Duombaze!DK438="",0,INDEX(DU!K:K,MATCH(Duombaze!DK438,DU!A:A,0),1))</f>
        <v>0</v>
      </c>
      <c r="DN438" s="954"/>
      <c r="DO438" s="954"/>
      <c r="DP438" s="964"/>
      <c r="DQ438" s="965" t="str">
        <f t="shared" si="206"/>
        <v/>
      </c>
      <c r="DR438" s="966"/>
      <c r="DS438" s="966"/>
      <c r="DT438" s="966"/>
      <c r="DU438" s="966"/>
      <c r="DV438" s="966"/>
      <c r="DW438" s="966">
        <f>IF(Duombaze!DS438="",0,INDEX(DU!I:I,MATCH(Duombaze!DS438,DU!A:A,0),1))+IF(Duombaze!DT438="",0,INDEX(DU!I:I,MATCH(Duombaze!DT438,DU!A:A,0),1))+IF(Duombaze!DU438="",0,INDEX(DU!I:I,MATCH(Duombaze!DU438,DU!A:A,0),1))+IF(Duombaze!DV438="",0,INDEX(DU!I:I,MATCH(Duombaze!DV438,DU!A:A,0),1))</f>
        <v>0</v>
      </c>
      <c r="DX438" s="953">
        <f>IF(Duombaze!DS438="",0,INDEX(DU!K:K,MATCH(Duombaze!DS438,DU!A:A,0),1))+IF(Duombaze!DT438="",0,INDEX(DU!K:K,MATCH(Duombaze!DT438,DU!A:A,0),1))+IF(Duombaze!DU438="",0,INDEX(DU!K:K,MATCH(Duombaze!DU438,DU!A:A,0),1))+IF(Duombaze!DV438="",0,INDEX(DU!K:KH,MATCH(Duombaze!DV438,DU!A:A,0),1))</f>
        <v>0</v>
      </c>
      <c r="DY438" s="966"/>
      <c r="DZ438" s="966"/>
      <c r="EA438" s="967"/>
      <c r="EB438" s="967" t="str">
        <f t="shared" si="194"/>
        <v/>
      </c>
      <c r="EC438" s="967"/>
      <c r="ED438" s="967">
        <f>IF(Duombaze!EC438="",0,INDEX(DU!I:I,MATCH(Duombaze!EC438,DU!A:A,0),1))</f>
        <v>0</v>
      </c>
      <c r="EE438" s="953">
        <f>IF(Duombaze!EC438="",0,INDEX(DU!K:K,MATCH(Duombaze!EC438,DU!A:A,0),1))</f>
        <v>0</v>
      </c>
      <c r="EF438" s="967"/>
      <c r="EG438" s="967"/>
      <c r="EH438" s="952"/>
      <c r="EI438" s="953" t="str">
        <f t="shared" si="210"/>
        <v/>
      </c>
      <c r="EJ438" s="957"/>
      <c r="EK438" s="957"/>
      <c r="EL438" s="957"/>
      <c r="EM438" s="957"/>
      <c r="EN438" s="957">
        <f>IF(Duombaze!EK438="",0,INDEX(DU!I:I,MATCH(Duombaze!EK438,DU!A:A,0),1))+IF(Duombaze!EL438="",0,INDEX(DU!I:I,MATCH(Duombaze!EL438,DU!A:A,0),1))+IF(Duombaze!EM438="",0,INDEX(DU!I:I,MATCH(Duombaze!EM438,DU!A:A,0),1))</f>
        <v>0</v>
      </c>
      <c r="EO438" s="952">
        <f>IF(Duombaze!EK438="",0,INDEX(DU!K:K,MATCH(Duombaze!EK438,DU!A:A,0),1))+IF(Duombaze!EL438="",0,INDEX(DU!K:K,MATCH(Duombaze!EL438,DU!A:A,0),1))+IF(Duombaze!EM438="",0,INDEX(DU!K:K,MATCH(Duombaze!EM438,DU!A:A,0),1))</f>
        <v>0</v>
      </c>
      <c r="EP438" s="952"/>
      <c r="EQ438" s="952"/>
      <c r="ER438" s="948"/>
      <c r="ES438" s="953" t="str">
        <f t="shared" si="195"/>
        <v/>
      </c>
      <c r="ET438" s="952"/>
      <c r="EU438" s="952"/>
      <c r="EV438" s="952"/>
      <c r="EW438" s="948"/>
      <c r="EX438" s="952" t="str">
        <f t="shared" si="198"/>
        <v/>
      </c>
      <c r="EY438" s="952"/>
      <c r="EZ438" s="952"/>
      <c r="FA438" s="952"/>
      <c r="FB438" s="952">
        <f>IF(Duombaze!EZ438="",0,INDEX(DU!I:I,MATCH(Duombaze!EZ438,DU!A:A,0),1))+IF(Duombaze!FA438="",0,INDEX(DU!I:I,MATCH(Duombaze!FA438,DU!A:A,0),1))</f>
        <v>0</v>
      </c>
      <c r="FC438" s="952">
        <f>IF(Duombaze!EZ438="",0,INDEX(DU!K:K,MATCH(Duombaze!EZ438,DU!A:A,0),1))+IF(Duombaze!FA438="",0,INDEX(DU!K:K,MATCH(Duombaze!FA438,DU!A:A,0),1))</f>
        <v>0</v>
      </c>
      <c r="FD438" s="957"/>
      <c r="FE438" s="957"/>
      <c r="FF438" s="957"/>
      <c r="FG438" s="957"/>
      <c r="FH438" s="957"/>
      <c r="FI438" s="957"/>
      <c r="FJ438" s="957"/>
      <c r="FK438" s="948"/>
      <c r="FL438" s="958"/>
      <c r="FM438" s="953"/>
      <c r="FN438" s="953"/>
      <c r="FO438" s="953"/>
      <c r="FP438" s="953"/>
      <c r="FQ438" s="953">
        <f>IF(Duombaze!FM438="",0,INDEX(DU!I:I,MATCH(Duombaze!FM438,DU!A:A,0),1))+IF(Duombaze!FN438="",0,INDEX(DU!I:I,MATCH(Duombaze!FN438,DU!A:A,0),1))+IF(Duombaze!FO438="",0,INDEX(DU!I:I,MATCH(Duombaze!FO438,DU!A:A,0),1))+IF(Duombaze!FP438="",0,INDEX(DU!I:I,MATCH(Duombaze!FP438,DU!A:A,0),1))</f>
        <v>0</v>
      </c>
      <c r="FR438" s="936">
        <f>IF(Duombaze!FM438="",0,INDEX(DU!K:K,MATCH(Duombaze!FM438,DU!A:A,0),1))+IF(Duombaze!FN438="",0,INDEX(DU!K:K,MATCH(Duombaze!FN438,DU!A:A,0),1))+IF(Duombaze!FO438="",0,INDEX(DU!K:K,MATCH(Duombaze!FO438,DU!A:A,0),1))+IF(Duombaze!FP438="",0,INDEX(DU!K:K,MATCH(Duombaze!FP438,DU!A:A,0),1))</f>
        <v>0</v>
      </c>
    </row>
    <row r="439" spans="1:183" s="20" customFormat="1" ht="23.45" customHeight="1" x14ac:dyDescent="0.25">
      <c r="A439" s="41">
        <v>0</v>
      </c>
      <c r="B439" s="41" t="s">
        <v>796</v>
      </c>
      <c r="C439" s="16" t="s">
        <v>3</v>
      </c>
      <c r="D439" s="19" t="s">
        <v>411</v>
      </c>
      <c r="E439" s="17" t="str">
        <f t="shared" si="211"/>
        <v>0 SPP14U Be pagrindo</v>
      </c>
      <c r="F439" s="19"/>
      <c r="G439" s="639"/>
      <c r="H439" s="639"/>
      <c r="I439" s="639"/>
      <c r="J439" s="639"/>
      <c r="K439" s="639"/>
      <c r="L439" s="639"/>
      <c r="M439" s="639"/>
      <c r="N439" s="639"/>
      <c r="O439" s="639"/>
      <c r="P439" s="639">
        <f>IF(Duombaze!G439="",0,INDEX(DU!I:I,MATCH(Duombaze!G439,DU!A:A,0),1))+IF(Duombaze!H439="",0,INDEX(DU!I:I,MATCH(Duombaze!H439,DU!A:A,0),1))+IF(Duombaze!I439="",0,INDEX(DU!I:I,MATCH(Duombaze!I439,DU!A:A,0),1))+IF(Duombaze!J439="",0,INDEX(DU!I:I,MATCH(Duombaze!J439,DU!A:A,0),1))+IF(Duombaze!K439="",0,INDEX(DU!I:I,MATCH(Duombaze!K439,DU!A:A,0),1))+IF(Duombaze!L439="",0,INDEX(DU!I:I,MATCH(Duombaze!L439,DU!A:A,0),1))+IF(Duombaze!M439="",0,INDEX(DU!I:I,MATCH(Duombaze!M439,DU!A:A,0),1))+IF(Duombaze!N439="",0,INDEX(DU!I:I,MATCH(Duombaze!N439,DU!A:A,0),1))+IF(Duombaze!O439="",0,INDEX(DU!I:I,MATCH(Duombaze!O439,DU!A:A,0),1))</f>
        <v>0</v>
      </c>
      <c r="Q439" s="638">
        <f>IF(Duombaze!G439="",0,INDEX(DU!K:K,MATCH(Duombaze!G439,DU!A:A,0),1))+IF(Duombaze!H439="",0,INDEX(DU!K:K,MATCH(Duombaze!H439,DU!A:A,0),1))+IF(Duombaze!I439="",0,INDEX(DU!K:K,MATCH(Duombaze!I439,DU!A:A,0),1))+IF(Duombaze!J439="",0,INDEX(DU!K:K,MATCH(Duombaze!J439,DU!A:A,0),1))+IF(Duombaze!K439="",0,INDEX(DU!K:K,MATCH(Duombaze!K439,DU!A:A,0),1))+IF(Duombaze!L439="",0,INDEX(DU!K:K,MATCH(Duombaze!L439,DU!A:A,0),1))+IF(Duombaze!M439="",0,INDEX(DU!K:K,MATCH(Duombaze!M439,DU!A:A,0),1))+IF(Duombaze!N439="",0,INDEX(DU!K:K,MATCH(Duombaze!N439,DU!A:A,0),1))+IF(Duombaze!O439="",0,INDEX(DU!K:K,MATCH(Duombaze!O439,DU!A:A,0),1))</f>
        <v>0</v>
      </c>
      <c r="R439" s="19"/>
      <c r="S439" s="52"/>
      <c r="T439" s="881"/>
      <c r="U439" s="17">
        <f>IF(Duombaze!T439="",0,INDEX(DU!I:I,MATCH(Duombaze!T439,DU!A:A,0),1))</f>
        <v>0</v>
      </c>
      <c r="V439" s="17">
        <f>IF(Duombaze!T439="",0,INDEX(DU!K:K,MATCH(Duombaze!T439,DU!A:A,0),1))</f>
        <v>0</v>
      </c>
      <c r="W439" s="19"/>
      <c r="X439" s="19"/>
      <c r="Y439" s="134"/>
      <c r="Z439" s="65" t="s">
        <v>416</v>
      </c>
      <c r="AA439" s="17" t="str">
        <f t="shared" si="212"/>
        <v>0 SPP14U Be grąžulo</v>
      </c>
      <c r="AB439" s="19"/>
      <c r="AC439" s="19">
        <f>IF(Duombaze!AB439="",0,INDEX(DU!I:I,MATCH(Duombaze!AB439,DU!A:A,0),1))</f>
        <v>0</v>
      </c>
      <c r="AD439" s="25">
        <f>IF(Duombaze!AB439="",0,INDEX(DU!K:K,MATCH(Duombaze!AB439,DU!A:A,0),1))</f>
        <v>0</v>
      </c>
      <c r="AE439" s="19"/>
      <c r="AF439" s="19"/>
      <c r="AG439" s="19" t="s">
        <v>420</v>
      </c>
      <c r="AH439" s="17" t="str">
        <f t="shared" si="201"/>
        <v>0 SPP14U  Be bamperio</v>
      </c>
      <c r="AI439" s="19"/>
      <c r="AJ439" s="639"/>
      <c r="AK439" s="639"/>
      <c r="AL439" s="639"/>
      <c r="AM439" s="639">
        <f>IF(Duombaze!AJ439="",0,INDEX(DU!I:I,MATCH(Duombaze!AJ439,DU!A:A,0),1))+IF(Duombaze!AK439="",0,INDEX(DU!I:I,MATCH(Duombaze!AK439,DU!A:A,0),1))+IF(Duombaze!AL439="",0,INDEX(DU!I:I,MATCH(Duombaze!AL439,DU!A:A,0),1))</f>
        <v>0</v>
      </c>
      <c r="AN439" s="639">
        <f>IF(Duombaze!AJ439="",0,INDEX(DU!K:K,MATCH(Duombaze!AJ439,DU!A:A,0),1))+IF(Duombaze!AK439="",0,INDEX(DU!K:K,MATCH(Duombaze!AK439,DU!A:A,0),1))+IF(Duombaze!AL439="",0,INDEX(DU!K:K,MATCH(Duombaze!AL439,DU!A:A,0),1))</f>
        <v>0</v>
      </c>
      <c r="AO439" s="19"/>
      <c r="AP439" s="19"/>
      <c r="AQ439" s="19" t="s">
        <v>413</v>
      </c>
      <c r="AR439" s="17" t="str">
        <f t="shared" si="203"/>
        <v>0 SPP14U Be hidraulinės sistemos + be papildomo valdymo išvadų</v>
      </c>
      <c r="AS439" s="19"/>
      <c r="AT439" s="639"/>
      <c r="AU439" s="639"/>
      <c r="AV439" s="639"/>
      <c r="AW439" s="639"/>
      <c r="AX439" s="639"/>
      <c r="AY439" s="639"/>
      <c r="AZ439" s="639"/>
      <c r="BA439" s="639"/>
      <c r="BB439" s="639"/>
      <c r="BC439" s="639">
        <f>IF(Duombaze!AT439="",0,INDEX(DU!I:I,MATCH(Duombaze!AT439,DU!A:A,0),1))+IF(Duombaze!AU439="",0,INDEX(DU!I:I,MATCH(Duombaze!AU439,DU!A:A,0),1))+IF(Duombaze!AV439="",0,INDEX(DU!I:I,MATCH(Duombaze!AV439,DU!A:A,0),1))+IF(Duombaze!AW439="",0,INDEX(DU!I:I,MATCH(Duombaze!AW439,DU!A:A,0),1))+IF(Duombaze!AX439="",0,INDEX(DU!I:I,MATCH(Duombaze!AX439,DU!A:A,0),1))+IF(Duombaze!AY439="",0,INDEX(DU!I:I,MATCH(Duombaze!AY439,DU!A:A,0),1))+IF(Duombaze!AZ439="",0,INDEX(DU!I:I,MATCH(Duombaze!AZ439,DU!A:A,0),1))+IF(Duombaze!BA439="",0,INDEX(DU!I:I,MATCH(Duombaze!BA439,DU!A:A,0),1))+IF(Duombaze!BB439="",0,INDEX(DU!I:I,MATCH(Duombaze!BB439,DU!A:A,0),1))</f>
        <v>0</v>
      </c>
      <c r="BD439" s="638">
        <f>IF(Duombaze!AT439="",0,INDEX(DU!K:K,MATCH(Duombaze!AT439,DU!A:A,0),1))+IF(Duombaze!AU439="",0,INDEX(DU!K:K,MATCH(Duombaze!AU439,DU!A:A,0),1))+IF(Duombaze!AV439="",0,INDEX(DU!K:K,MATCH(Duombaze!AV439,DU!A:A,0),1))+IF(Duombaze!AW439="",0,INDEX(DU!K:K,MATCH(Duombaze!AW439,DU!A:A,0),1))+IF(Duombaze!AX439="",0,INDEX(DU!K:K,MATCH(Duombaze!AX439,DU!A:A,0),1))+IF(Duombaze!AY439="",0,INDEX(DU!K:K,MATCH(Duombaze!AY439,DU!A:A,0),1))+IF(Duombaze!AZ439="",0,INDEX(DU!K:K,MATCH(Duombaze!AZ439,DU!A:A,0),1))+IF(Duombaze!BA439="",0,INDEX(DU!K:K,MATCH(Duombaze!BA439,DU!A:A,0),1))+IF(Duombaze!BB439="",0,INDEX(DU!K:K,MATCH(Duombaze!BB439,DU!A:A,0),1))</f>
        <v>0</v>
      </c>
      <c r="BE439" s="19"/>
      <c r="BF439" s="19"/>
      <c r="BG439" s="65" t="s">
        <v>624</v>
      </c>
      <c r="BH439" s="17" t="str">
        <f t="shared" si="216"/>
        <v>0 SPP14U Be stabžių sistemos</v>
      </c>
      <c r="BI439" s="19"/>
      <c r="BJ439" s="639"/>
      <c r="BK439" s="639"/>
      <c r="BL439" s="639"/>
      <c r="BM439" s="639">
        <f>IF(Duombaze!BJ439="",0,INDEX(DU!I:I,MATCH(Duombaze!BJ439,DU!A:A,0),1))+IF(Duombaze!BK439="",0,INDEX(DU!I:I,MATCH(Duombaze!BK439,DU!A:A,0),1))+IF(Duombaze!BL439="",0,INDEX(DU!I:I,MATCH(Duombaze!BL439,DU!A:A,0),1))</f>
        <v>0</v>
      </c>
      <c r="BN439" s="638">
        <f>IF(Duombaze!BJ439="",0,INDEX(DU!K:K,MATCH(Duombaze!BJ439,DU!A:A,0),1))+IF(Duombaze!BK439="",0,INDEX(DU!K:K,MATCH(Duombaze!BK439,DU!A:A,0),1))+IF(Duombaze!BL439="",0,INDEX(DU!K:K,MATCH(Duombaze!BL439,DU!A:A,0),1))</f>
        <v>0</v>
      </c>
      <c r="BO439" s="19"/>
      <c r="BP439" s="19"/>
      <c r="BQ439" s="25" t="s">
        <v>620</v>
      </c>
      <c r="BR439" s="25" t="str">
        <f t="shared" si="214"/>
        <v>0 SPP14U Be stabdžių išvadų</v>
      </c>
      <c r="BS439" s="25"/>
      <c r="BT439" s="25"/>
      <c r="BU439" s="25"/>
      <c r="BV439" s="25"/>
      <c r="BW439" s="25">
        <f>IF(Duombaze!BT439="",0,INDEX(DU!I:I,MATCH(Duombaze!BT439,DU!A:A,0),1))+IF(Duombaze!BU439="",0,INDEX(DU!I:I,MATCH(Duombaze!BU439,DU!A:A,0),1))+IF(Duombaze!BV439="",0,INDEX(DU!I:I,MATCH(Duombaze!BV439,DU!A:A,0),1))</f>
        <v>0</v>
      </c>
      <c r="BX439" s="19">
        <f>IF(Duombaze!BT439="",0,INDEX(DU!K:K,MATCH(Duombaze!BT439,DU!A:A,0),1))+IF(Duombaze!BU439="",0,INDEX(DU!K:K,MATCH(Duombaze!BU439,DU!A:A,0),1))+IF(Duombaze!BV439="",0,INDEX(DU!K:K,MATCH(Duombaze!BV439,DU!A:A,0),1))</f>
        <v>0</v>
      </c>
      <c r="BY439" s="25"/>
      <c r="BZ439" s="25"/>
      <c r="CA439" s="19" t="s">
        <v>1496</v>
      </c>
      <c r="CB439" s="19" t="str">
        <f t="shared" si="209"/>
        <v>0 SPP14U Opcija negalima</v>
      </c>
      <c r="CC439" s="19"/>
      <c r="CD439" s="19">
        <f>IF(Duombaze!CC439="",0,INDEX(DU!I:I,MATCH(Duombaze!CC439,DU!A:A,0),1))</f>
        <v>0</v>
      </c>
      <c r="CE439" s="17">
        <f>IF(Duombaze!CC439="",0,INDEX(DU!K:K,MATCH(Duombaze!CC439,DU!A:A,0),1))</f>
        <v>0</v>
      </c>
      <c r="CF439" s="19"/>
      <c r="CG439" s="19"/>
      <c r="CH439" s="19" t="s">
        <v>1544</v>
      </c>
      <c r="CI439" s="17" t="str">
        <f t="shared" si="213"/>
        <v>0 SPP14U Tempimo kilpa grąžule</v>
      </c>
      <c r="CJ439" s="19"/>
      <c r="CK439" s="100">
        <f>IF(Duombaze!CJ439="",0,INDEX(DU!I:I,MATCH(Duombaze!CJ439,DU!A:A,0),1))</f>
        <v>0</v>
      </c>
      <c r="CL439" s="17">
        <f>IF(Duombaze!CJ439="",0,INDEX(DU!K:K,MATCH(Duombaze!CJ439,DU!A:A,0),1))</f>
        <v>0</v>
      </c>
      <c r="CM439" s="100"/>
      <c r="CN439" s="100"/>
      <c r="CO439" s="20" t="s">
        <v>1756</v>
      </c>
      <c r="CP439" s="17" t="str">
        <f>IF(CO440&lt;&gt;"",A439&amp;" "&amp;C439&amp;" "&amp;CO440,"")</f>
        <v>0 SPP14U Rankinis stabdis priekaboms</v>
      </c>
      <c r="CR439" s="644"/>
      <c r="CS439" s="644"/>
      <c r="CT439" s="644">
        <f>IF(Duombaze!CR439="",0,INDEX(DU!I:I,MATCH(Duombaze!CR439,DU!A:A,0),1))+IF(Duombaze!CS439="",0,INDEX(DU!I:I,MATCH(Duombaze!CS439,DU!A:A,0),1))</f>
        <v>0</v>
      </c>
      <c r="CU439" s="19">
        <f>IF(Duombaze!CR439="",0,INDEX(DU!K:K,MATCH(Duombaze!CR439,DU!A:A,0),1))+IF(Duombaze!CS439="",0,INDEX(DU!K:K,MATCH(Duombaze!CS439,DU!A:A,0),1))</f>
        <v>0</v>
      </c>
      <c r="CX439" s="19" t="s">
        <v>397</v>
      </c>
      <c r="CY439" s="17" t="str">
        <f t="shared" si="215"/>
        <v>0 SPP14U Be viršborčių</v>
      </c>
      <c r="CZ439" s="19"/>
      <c r="DA439" s="672"/>
      <c r="DB439" s="672"/>
      <c r="DC439" s="672">
        <f>IF(Duombaze!DA439="",0,INDEX(DU!I:I,MATCH(Duombaze!DA439,DU!A:A,0),1))+IF(Duombaze!DB439="",0,INDEX(DU!I:I,MATCH(Duombaze!DB439,DU!A:A,0),1))</f>
        <v>0</v>
      </c>
      <c r="DD439" s="19">
        <f>IF(Duombaze!DA439="",0,INDEX(DU!K:K,MATCH(Duombaze!DA439,DU!A:A,0),1))+IF(Duombaze!DB439="",0,INDEX(DU!K:K,MATCH(Duombaze!DB439,DU!A:A,0),1))</f>
        <v>0</v>
      </c>
      <c r="DE439" s="19"/>
      <c r="DF439" s="19"/>
      <c r="DG439" s="19" t="s">
        <v>468</v>
      </c>
      <c r="DH439" s="19" t="str">
        <f t="shared" si="207"/>
        <v xml:space="preserve">0 SPP14U Be tento / aikštelės </v>
      </c>
      <c r="DI439" s="19"/>
      <c r="DJ439" s="672"/>
      <c r="DK439" s="678"/>
      <c r="DL439" s="678">
        <f>IF(Duombaze!DJ439="",0,INDEX(DU!I:I,MATCH(Duombaze!DJ439,DU!A:A,0),1))+IF(Duombaze!DK439="",0,INDEX(DU!I:I,MATCH(Duombaze!DK439,DU!A:A,0),1))</f>
        <v>0</v>
      </c>
      <c r="DM439" s="19">
        <f>IF(Duombaze!DJ439="",0,INDEX(DU!K:K,MATCH(Duombaze!DJ439,DU!A:A,0),1))+IF(Duombaze!DK439="",0,INDEX(DU!K:K,MATCH(Duombaze!DK439,DU!A:A,0),1))</f>
        <v>0</v>
      </c>
      <c r="DN439" s="52"/>
      <c r="DO439" s="52"/>
      <c r="DP439" s="19" t="s">
        <v>386</v>
      </c>
      <c r="DQ439" s="17" t="str">
        <f t="shared" si="206"/>
        <v>0 SPP14U Be apšvietimo sistemos</v>
      </c>
      <c r="DR439" s="19"/>
      <c r="DS439" s="672"/>
      <c r="DT439" s="672"/>
      <c r="DU439" s="672"/>
      <c r="DV439" s="672"/>
      <c r="DW439" s="672">
        <f>IF(Duombaze!DS439="",0,INDEX(DU!I:I,MATCH(Duombaze!DS439,DU!A:A,0),1))+IF(Duombaze!DT439="",0,INDEX(DU!I:I,MATCH(Duombaze!DT439,DU!A:A,0),1))+IF(Duombaze!DU439="",0,INDEX(DU!I:I,MATCH(Duombaze!DU439,DU!A:A,0),1))+IF(Duombaze!DV439="",0,INDEX(DU!I:I,MATCH(Duombaze!DV439,DU!A:A,0),1))</f>
        <v>0</v>
      </c>
      <c r="DX439" s="638">
        <f>IF(Duombaze!DS439="",0,INDEX(DU!K:K,MATCH(Duombaze!DS439,DU!A:A,0),1))+IF(Duombaze!DT439="",0,INDEX(DU!K:K,MATCH(Duombaze!DT439,DU!A:A,0),1))+IF(Duombaze!DU439="",0,INDEX(DU!K:K,MATCH(Duombaze!DU439,DU!A:A,0),1))+IF(Duombaze!DV439="",0,INDEX(DU!K:KH,MATCH(Duombaze!DV439,DU!A:A,0),1))</f>
        <v>0</v>
      </c>
      <c r="DY439" s="19"/>
      <c r="DZ439" s="19"/>
      <c r="EA439" s="19" t="s">
        <v>470</v>
      </c>
      <c r="EB439" s="19" t="str">
        <f t="shared" si="194"/>
        <v>0 SPP14U Be galinės tempimo kilpos</v>
      </c>
      <c r="EC439" s="19"/>
      <c r="ED439" s="19">
        <f>IF(Duombaze!EC439="",0,INDEX(DU!I:I,MATCH(Duombaze!EC439,DU!A:A,0),1))</f>
        <v>0</v>
      </c>
      <c r="EE439" s="638">
        <f>IF(Duombaze!EC439="",0,INDEX(DU!K:K,MATCH(Duombaze!EC439,DU!A:A,0),1))</f>
        <v>0</v>
      </c>
      <c r="EF439" s="19"/>
      <c r="EG439" s="19"/>
      <c r="EH439" s="19" t="s">
        <v>387</v>
      </c>
      <c r="EI439" s="17" t="str">
        <f t="shared" si="210"/>
        <v>0 SPP14U Be lipdukų</v>
      </c>
      <c r="EJ439" s="19"/>
      <c r="EK439" s="672"/>
      <c r="EL439" s="672"/>
      <c r="EM439" s="672"/>
      <c r="EN439" s="672">
        <f>IF(Duombaze!EK439="",0,INDEX(DU!I:I,MATCH(Duombaze!EK439,DU!A:A,0),1))+IF(Duombaze!EL439="",0,INDEX(DU!I:I,MATCH(Duombaze!EL439,DU!A:A,0),1))+IF(Duombaze!EM439="",0,INDEX(DU!I:I,MATCH(Duombaze!EM439,DU!A:A,0),1))</f>
        <v>0</v>
      </c>
      <c r="EO439" s="19">
        <f>IF(Duombaze!EK439="",0,INDEX(DU!K:K,MATCH(Duombaze!EK439,DU!A:A,0),1))+IF(Duombaze!EL439="",0,INDEX(DU!K:K,MATCH(Duombaze!EL439,DU!A:A,0),1))+IF(Duombaze!EM439="",0,INDEX(DU!K:K,MATCH(Duombaze!EM439,DU!A:A,0),1))</f>
        <v>0</v>
      </c>
      <c r="EP439" s="19"/>
      <c r="EQ439" s="19"/>
      <c r="ER439" s="65" t="s">
        <v>388</v>
      </c>
      <c r="ES439" s="17" t="str">
        <f t="shared" si="195"/>
        <v>0 SPP14U Be ratų</v>
      </c>
      <c r="ET439" s="19"/>
      <c r="EU439" s="19"/>
      <c r="EV439" s="19"/>
      <c r="EW439" s="65" t="s">
        <v>389</v>
      </c>
      <c r="EX439" s="19" t="str">
        <f t="shared" ref="EX439:EX510" si="218">IF(EW439&lt;&gt;"",A439&amp;" "&amp;C439&amp;" "&amp;EW439,"")</f>
        <v>0 SPP14U Be purvasaugių</v>
      </c>
      <c r="EY439" s="19"/>
      <c r="EZ439" s="672"/>
      <c r="FA439" s="672"/>
      <c r="FB439" s="672">
        <f>IF(Duombaze!EZ439="",0,INDEX(DU!I:I,MATCH(Duombaze!EZ439,DU!A:A,0),1))+IF(Duombaze!FA439="",0,INDEX(DU!I:I,MATCH(Duombaze!FA439,DU!A:A,0),1))</f>
        <v>0</v>
      </c>
      <c r="FC439" s="19">
        <f>IF(Duombaze!EZ439="",0,INDEX(DU!K:K,MATCH(Duombaze!EZ439,DU!A:A,0),1))+IF(Duombaze!FA439="",0,INDEX(DU!K:K,MATCH(Duombaze!FA439,DU!A:A,0),1))</f>
        <v>0</v>
      </c>
      <c r="FD439" s="19"/>
      <c r="FE439" s="19"/>
      <c r="FF439" s="19"/>
      <c r="FG439" s="19"/>
      <c r="FH439" s="19" t="s">
        <v>1841</v>
      </c>
      <c r="FI439" s="19"/>
      <c r="FJ439" s="19"/>
      <c r="FK439" s="17"/>
      <c r="FL439" s="18" t="s">
        <v>1453</v>
      </c>
      <c r="FM439" s="671" t="s">
        <v>1453</v>
      </c>
      <c r="FN439" s="671"/>
      <c r="FO439" s="671"/>
      <c r="FP439" s="671"/>
      <c r="FQ439" s="671">
        <f>IF(Duombaze!FM439="",0,INDEX(DU!I:I,MATCH(Duombaze!FM439,DU!A:A,0),1))+IF(Duombaze!FN439="",0,INDEX(DU!I:I,MATCH(Duombaze!FN439,DU!A:A,0),1))+IF(Duombaze!FO439="",0,INDEX(DU!I:I,MATCH(Duombaze!FO439,DU!A:A,0),1))+IF(Duombaze!FP439="",0,INDEX(DU!I:I,MATCH(Duombaze!FP439,DU!A:A,0),1))</f>
        <v>25.772594830507</v>
      </c>
      <c r="FR439" s="671">
        <f>IF(Duombaze!FM439="",0,INDEX(DU!K:K,MATCH(Duombaze!FM439,DU!A:A,0),1))+IF(Duombaze!FN439="",0,INDEX(DU!K:K,MATCH(Duombaze!FN439,DU!A:A,0),1))+IF(Duombaze!FO439="",0,INDEX(DU!K:K,MATCH(Duombaze!FO439,DU!A:A,0),1))+IF(Duombaze!FP439="",0,INDEX(DU!K:K,MATCH(Duombaze!FP439,DU!A:A,0),1))</f>
        <v>22.41</v>
      </c>
      <c r="FT439" s="100" t="s">
        <v>576</v>
      </c>
      <c r="FU439" s="100" t="s">
        <v>577</v>
      </c>
      <c r="FY439" s="473" t="s">
        <v>167</v>
      </c>
      <c r="FZ439" s="474" t="str">
        <f>IF(FY439&lt;&gt;"",A442&amp;" "&amp;C442&amp;" "&amp;FY439,"")</f>
        <v>3 SPP14U Pneumatiniai st. 2 kontūrų su mechaniniu LSV</v>
      </c>
      <c r="GA439" s="476" t="s">
        <v>177</v>
      </c>
    </row>
    <row r="440" spans="1:183" s="20" customFormat="1" ht="37.9" customHeight="1" x14ac:dyDescent="0.25">
      <c r="A440" s="41">
        <v>1</v>
      </c>
      <c r="B440" s="41" t="s">
        <v>796</v>
      </c>
      <c r="C440" s="16" t="s">
        <v>3</v>
      </c>
      <c r="D440" s="19" t="s">
        <v>685</v>
      </c>
      <c r="E440" s="17" t="str">
        <f t="shared" si="211"/>
        <v>1 SPP14U Pagrindas ADR (ašys 412S)</v>
      </c>
      <c r="F440" s="19" t="s">
        <v>3525</v>
      </c>
      <c r="G440" s="639" t="s">
        <v>2944</v>
      </c>
      <c r="H440" s="639" t="s">
        <v>2945</v>
      </c>
      <c r="I440" s="639" t="s">
        <v>2936</v>
      </c>
      <c r="J440" s="639" t="s">
        <v>2946</v>
      </c>
      <c r="K440" s="639">
        <v>23109200</v>
      </c>
      <c r="L440" s="881" t="s">
        <v>3241</v>
      </c>
      <c r="M440" s="639"/>
      <c r="N440" s="639"/>
      <c r="O440" s="639"/>
      <c r="P440" s="639">
        <f>IF(Duombaze!G440="",0,INDEX(DU!I:I,MATCH(Duombaze!G440,DU!A:A,0),1))+IF(Duombaze!H440="",0,INDEX(DU!I:I,MATCH(Duombaze!H440,DU!A:A,0),1))+IF(Duombaze!I440="",0,INDEX(DU!I:I,MATCH(Duombaze!I440,DU!A:A,0),1))+IF(Duombaze!J440="",0,INDEX(DU!I:I,MATCH(Duombaze!J440,DU!A:A,0),1))+IF(Duombaze!K440="",0,INDEX(DU!I:I*40,MATCH(Duombaze!K440,DU!A:A,0),1))+IF(Duombaze!L440="",0,INDEX(DU!I:I,MATCH(Duombaze!L440,DU!A:A,0),1))+IF(Duombaze!M440="",0,INDEX(DU!I:I,MATCH(Duombaze!M440,DU!A:A,0),1))+IF(Duombaze!N440="",0,INDEX(DU!I:I,MATCH(Duombaze!N440,DU!A:A,0),1))+IF(Duombaze!O440="",0,INDEX(DU!I:I,MATCH(Duombaze!O440,DU!A:A,0),1))</f>
        <v>5936.8733820606558</v>
      </c>
      <c r="Q440" s="638">
        <f>IF(Duombaze!G440="",0,INDEX(DU!K:K,MATCH(Duombaze!G440,DU!A:A,0),1))+IF(Duombaze!H440="",0,INDEX(DU!K:K,MATCH(Duombaze!H440,DU!A:A,0),1))+IF(Duombaze!I440="",0,INDEX(DU!K:K,MATCH(Duombaze!I440,DU!A:A,0),1))+IF(Duombaze!J440="",0,INDEX(DU!K:K,MATCH(Duombaze!J440,DU!A:A,0),1))+IF(Duombaze!K440="",0,INDEX(DU!K:K,MATCH(Duombaze!K440,DU!A:A,0),1))+IF(Duombaze!L440="",0,INDEX(DU!K:K,MATCH(Duombaze!L440,DU!A:A,0),1))+IF(Duombaze!M440="",0,INDEX(DU!K:K,MATCH(Duombaze!M440,DU!A:A,0),1))+IF(Duombaze!N440="",0,INDEX(DU!K:K,MATCH(Duombaze!N440,DU!A:A,0),1))+IF(Duombaze!O440="",0,INDEX(DU!K:K,MATCH(Duombaze!O440,DU!A:A,0),1))</f>
        <v>1052.04</v>
      </c>
      <c r="R440" s="19" t="s">
        <v>2054</v>
      </c>
      <c r="S440" s="52" t="s">
        <v>2055</v>
      </c>
      <c r="T440" s="881" t="s">
        <v>3241</v>
      </c>
      <c r="U440" s="17">
        <f>IF(Duombaze!T440="",0,INDEX(DU!I:I,MATCH(Duombaze!T440,DU!A:A,0),1))</f>
        <v>3847.9750156156501</v>
      </c>
      <c r="V440" s="17">
        <f>IF(Duombaze!T440="",0,INDEX(DU!K:K,MATCH(Duombaze!T440,DU!A:A,0),1))</f>
        <v>12.34</v>
      </c>
      <c r="W440" s="19" t="s">
        <v>3488</v>
      </c>
      <c r="X440" s="19"/>
      <c r="Y440" s="134"/>
      <c r="Z440" s="65" t="s">
        <v>694</v>
      </c>
      <c r="AA440" s="17" t="str">
        <f t="shared" si="212"/>
        <v>1 SPP14U Tempimo trikampis UMEGA (DIN 74054) d-40 (ADR važ.)</v>
      </c>
      <c r="AB440" s="19" t="s">
        <v>575</v>
      </c>
      <c r="AC440" s="19">
        <f>IF(Duombaze!AB440="",0,INDEX(DU!I:I,MATCH(Duombaze!AB440,DU!A:A,0),1))</f>
        <v>168.53806578255001</v>
      </c>
      <c r="AD440" s="25">
        <f>IF(Duombaze!AB440="",0,INDEX(DU!K:K,MATCH(Duombaze!AB440,DU!A:A,0),1))</f>
        <v>38.19</v>
      </c>
      <c r="AE440" s="19"/>
      <c r="AF440" s="19" t="s">
        <v>2072</v>
      </c>
      <c r="AG440" s="19" t="s">
        <v>693</v>
      </c>
      <c r="AH440" s="17" t="str">
        <f t="shared" si="201"/>
        <v>1 SPP14U Bamperis galinis prisukamas</v>
      </c>
      <c r="AI440" s="19" t="s">
        <v>516</v>
      </c>
      <c r="AJ440" s="639" t="s">
        <v>516</v>
      </c>
      <c r="AK440" s="639"/>
      <c r="AL440" s="639"/>
      <c r="AM440" s="639">
        <f>IF(Duombaze!AJ440="",0,INDEX(DU!I:I,MATCH(Duombaze!AJ440,DU!A:A,0),1))+IF(Duombaze!AK440="",0,INDEX(DU!I:I,MATCH(Duombaze!AK440,DU!A:A,0),1))+IF(Duombaze!AL440="",0,INDEX(DU!I:I,MATCH(Duombaze!AL440,DU!A:A,0),1))</f>
        <v>84.143498481458394</v>
      </c>
      <c r="AN440" s="639">
        <f>IF(Duombaze!AJ440="",0,INDEX(DU!K:K,MATCH(Duombaze!AJ440,DU!A:A,0),1))+IF(Duombaze!AK440="",0,INDEX(DU!K:K,MATCH(Duombaze!AK440,DU!A:A,0),1))+IF(Duombaze!AL440="",0,INDEX(DU!K:K,MATCH(Duombaze!AL440,DU!A:A,0),1))</f>
        <v>29.87</v>
      </c>
      <c r="AO440" s="19"/>
      <c r="AP440" s="19" t="s">
        <v>2074</v>
      </c>
      <c r="AQ440" s="19" t="s">
        <v>438</v>
      </c>
      <c r="AR440" s="17" t="str">
        <f t="shared" si="203"/>
        <v>1 SPP14U Pagrindo hidraulines jungtys</v>
      </c>
      <c r="AS440" s="19" t="s">
        <v>549</v>
      </c>
      <c r="AT440" s="639" t="s">
        <v>549</v>
      </c>
      <c r="AU440" s="639"/>
      <c r="AV440" s="639"/>
      <c r="AW440" s="639"/>
      <c r="AX440" s="639"/>
      <c r="AY440" s="639"/>
      <c r="AZ440" s="639"/>
      <c r="BA440" s="639"/>
      <c r="BB440" s="639"/>
      <c r="BC440" s="639">
        <f>IF(Duombaze!AT440="",0,INDEX(DU!I:I,MATCH(Duombaze!AT440,DU!A:A,0),1))+IF(Duombaze!AU440="",0,INDEX(DU!I:I,MATCH(Duombaze!AU440,DU!A:A,0),1))+IF(Duombaze!AV440="",0,INDEX(DU!I:I,MATCH(Duombaze!AV440,DU!A:A,0),1))+IF(Duombaze!AW440="",0,INDEX(DU!I:I,MATCH(Duombaze!AW440,DU!A:A,0),1))+IF(Duombaze!AX440="",0,INDEX(DU!I:I,MATCH(Duombaze!AX440,DU!A:A,0),1))+IF(Duombaze!AY440="",0,INDEX(DU!I:I,MATCH(Duombaze!AY440,DU!A:A,0),1))+IF(Duombaze!AZ440="",0,INDEX(DU!I:I,MATCH(Duombaze!AZ440,DU!A:A,0),1))+IF(Duombaze!BA440="",0,INDEX(DU!I:I,MATCH(Duombaze!BA440,DU!A:A,0),1))+IF(Duombaze!BB440="",0,INDEX(DU!I:I,MATCH(Duombaze!BB440,DU!A:A,0),1))</f>
        <v>29.43</v>
      </c>
      <c r="BD440" s="638">
        <f>IF(Duombaze!AT440="",0,INDEX(DU!K:K,MATCH(Duombaze!AT440,DU!A:A,0),1))+IF(Duombaze!AU440="",0,INDEX(DU!K:K,MATCH(Duombaze!AU440,DU!A:A,0),1))+IF(Duombaze!AV440="",0,INDEX(DU!K:K,MATCH(Duombaze!AV440,DU!A:A,0),1))+IF(Duombaze!AW440="",0,INDEX(DU!K:K,MATCH(Duombaze!AW440,DU!A:A,0),1))+IF(Duombaze!AX440="",0,INDEX(DU!K:K,MATCH(Duombaze!AX440,DU!A:A,0),1))+IF(Duombaze!AY440="",0,INDEX(DU!K:K,MATCH(Duombaze!AY440,DU!A:A,0),1))+IF(Duombaze!AZ440="",0,INDEX(DU!K:K,MATCH(Duombaze!AZ440,DU!A:A,0),1))+IF(Duombaze!BA440="",0,INDEX(DU!K:K,MATCH(Duombaze!BA440,DU!A:A,0),1))+IF(Duombaze!BB440="",0,INDEX(DU!K:K,MATCH(Duombaze!BB440,DU!A:A,0),1))</f>
        <v>0</v>
      </c>
      <c r="BE440" s="19"/>
      <c r="BF440" s="19"/>
      <c r="BG440" s="65" t="s">
        <v>1739</v>
      </c>
      <c r="BH440" s="17" t="str">
        <f t="shared" si="216"/>
        <v xml:space="preserve">1 SPP14U Hidrauliniai stabdžiai </v>
      </c>
      <c r="BI440" s="19" t="s">
        <v>173</v>
      </c>
      <c r="BJ440" s="639" t="s">
        <v>3021</v>
      </c>
      <c r="BK440" s="639" t="s">
        <v>3018</v>
      </c>
      <c r="BL440" s="639"/>
      <c r="BM440" s="639">
        <f>IF(Duombaze!BJ440="",0,INDEX(DU!I:I,MATCH(Duombaze!BJ440,DU!A:A,0),1))+IF(Duombaze!BK440="",0,INDEX(DU!I:I,MATCH(Duombaze!BK440,DU!A:A,0),1))+IF(Duombaze!BL440="",0,INDEX(DU!I:I,MATCH(Duombaze!BL440,DU!A:A,0),1))</f>
        <v>41.51</v>
      </c>
      <c r="BN440" s="638">
        <f>IF(Duombaze!BJ440="",0,INDEX(DU!K:K,MATCH(Duombaze!BJ440,DU!A:A,0),1))+IF(Duombaze!BK440="",0,INDEX(DU!K:K,MATCH(Duombaze!BK440,DU!A:A,0),1))+IF(Duombaze!BL440="",0,INDEX(DU!K:K,MATCH(Duombaze!BL440,DU!A:A,0),1))</f>
        <v>0</v>
      </c>
      <c r="BO440" s="19"/>
      <c r="BP440" s="19"/>
      <c r="BQ440" s="26"/>
      <c r="BR440" s="25" t="str">
        <f t="shared" si="214"/>
        <v/>
      </c>
      <c r="BS440" s="26"/>
      <c r="BT440" s="26"/>
      <c r="BU440" s="26"/>
      <c r="BV440" s="26"/>
      <c r="BW440" s="26">
        <f>IF(Duombaze!BT440="",0,INDEX(DU!I:I,MATCH(Duombaze!BT440,DU!A:A,0),1))+IF(Duombaze!BU440="",0,INDEX(DU!I:I,MATCH(Duombaze!BU440,DU!A:A,0),1))+IF(Duombaze!BV440="",0,INDEX(DU!I:I,MATCH(Duombaze!BV440,DU!A:A,0),1))</f>
        <v>0</v>
      </c>
      <c r="BX440" s="19">
        <f>IF(Duombaze!BT440="",0,INDEX(DU!K:K,MATCH(Duombaze!BT440,DU!A:A,0),1))+IF(Duombaze!BU440="",0,INDEX(DU!K:K,MATCH(Duombaze!BU440,DU!A:A,0),1))+IF(Duombaze!BV440="",0,INDEX(DU!K:K,MATCH(Duombaze!BV440,DU!A:A,0),1))</f>
        <v>0</v>
      </c>
      <c r="BY440" s="26"/>
      <c r="BZ440" s="26"/>
      <c r="CA440" s="19"/>
      <c r="CB440" s="19" t="str">
        <f t="shared" si="209"/>
        <v/>
      </c>
      <c r="CC440" s="19"/>
      <c r="CD440" s="19">
        <f>IF(Duombaze!CC440="",0,INDEX(DU!I:I,MATCH(Duombaze!CC440,DU!A:A,0),1))</f>
        <v>0</v>
      </c>
      <c r="CE440" s="17">
        <f>IF(Duombaze!CC440="",0,INDEX(DU!K:K,MATCH(Duombaze!CC440,DU!A:A,0),1))</f>
        <v>0</v>
      </c>
      <c r="CF440" s="19"/>
      <c r="CG440" s="19"/>
      <c r="CH440" s="19"/>
      <c r="CI440" s="17" t="str">
        <f t="shared" si="213"/>
        <v/>
      </c>
      <c r="CJ440" s="19"/>
      <c r="CK440" s="19">
        <f>IF(Duombaze!CJ440="",0,INDEX(DU!I:I,MATCH(Duombaze!CJ440,DU!A:A,0),1))</f>
        <v>0</v>
      </c>
      <c r="CL440" s="17">
        <f>IF(Duombaze!CJ440="",0,INDEX(DU!K:K,MATCH(Duombaze!CJ440,DU!A:A,0),1))</f>
        <v>0</v>
      </c>
      <c r="CM440" s="19"/>
      <c r="CN440" s="19"/>
      <c r="CO440" s="19" t="s">
        <v>720</v>
      </c>
      <c r="CP440" s="17" t="str">
        <f t="shared" ref="CP440:CP517" si="219">IF(CO440&lt;&gt;"",A440&amp;" "&amp;C440&amp;" "&amp;CO440,"")</f>
        <v>1 SPP14U Rankinis stabdis priekaboms</v>
      </c>
      <c r="CQ440" s="19" t="s">
        <v>553</v>
      </c>
      <c r="CR440" s="639" t="s">
        <v>553</v>
      </c>
      <c r="CS440" s="639"/>
      <c r="CT440" s="639">
        <f>IF(Duombaze!CR440="",0,INDEX(DU!I:I,MATCH(Duombaze!CR440,DU!A:A,0),1))+IF(Duombaze!CS440="",0,INDEX(DU!I:I,MATCH(Duombaze!CS440,DU!A:A,0),1))</f>
        <v>25.784348327403801</v>
      </c>
      <c r="CU440" s="19">
        <f>IF(Duombaze!CR440="",0,INDEX(DU!K:K,MATCH(Duombaze!CR440,DU!A:A,0),1))+IF(Duombaze!CS440="",0,INDEX(DU!K:K,MATCH(Duombaze!CS440,DU!A:A,0),1))</f>
        <v>35.47</v>
      </c>
      <c r="CV440" s="19"/>
      <c r="CW440" s="19"/>
      <c r="CX440" s="17"/>
      <c r="CY440" s="17"/>
      <c r="CZ440" s="17"/>
      <c r="DA440" s="671"/>
      <c r="DB440" s="671"/>
      <c r="DC440" s="671">
        <f>IF(Duombaze!DA440="",0,INDEX(DU!I:I,MATCH(Duombaze!DA440,DU!A:A,0),1))+IF(Duombaze!DB440="",0,INDEX(DU!I:I,MATCH(Duombaze!DB440,DU!A:A,0),1))</f>
        <v>0</v>
      </c>
      <c r="DD440" s="19">
        <f>IF(Duombaze!DA440="",0,INDEX(DU!K:K,MATCH(Duombaze!DA440,DU!A:A,0),1))+IF(Duombaze!DB440="",0,INDEX(DU!K:K,MATCH(Duombaze!DB440,DU!A:A,0),1))</f>
        <v>0</v>
      </c>
      <c r="DE440" s="17"/>
      <c r="DF440" s="17"/>
      <c r="DG440" s="19" t="s">
        <v>8188</v>
      </c>
      <c r="DH440" s="19" t="str">
        <f t="shared" si="207"/>
        <v>1 SPP14U Tentas ir aikštelė (su atlenk. centriniu vamzdžiu, smailėjantis)</v>
      </c>
      <c r="DI440" s="19" t="s">
        <v>511</v>
      </c>
      <c r="DJ440" s="671" t="s">
        <v>511</v>
      </c>
      <c r="DK440" s="678"/>
      <c r="DL440" s="678">
        <f>IF(Duombaze!DJ440="",0,INDEX(DU!I:I,MATCH(Duombaze!DJ440,DU!A:A,0),1))+IF(Duombaze!DK440="",0,INDEX(DU!I:I,MATCH(Duombaze!DK440,DU!A:A,0),1))</f>
        <v>262.03068679510397</v>
      </c>
      <c r="DM440" s="19">
        <f>IF(Duombaze!DJ440="",0,INDEX(DU!K:K,MATCH(Duombaze!DJ440,DU!A:A,0),1))+IF(Duombaze!DK440="",0,INDEX(DU!K:K,MATCH(Duombaze!DK440,DU!A:A,0),1))</f>
        <v>110.14</v>
      </c>
      <c r="DN440" s="52" t="s">
        <v>2165</v>
      </c>
      <c r="DO440" s="52"/>
      <c r="DP440" s="19" t="s">
        <v>556</v>
      </c>
      <c r="DQ440" s="17" t="str">
        <f t="shared" si="206"/>
        <v>1 SPP14U Žibintai-atšvaistai (klijuojami)</v>
      </c>
      <c r="DR440" s="19" t="s">
        <v>578</v>
      </c>
      <c r="DS440" s="672" t="s">
        <v>2170</v>
      </c>
      <c r="DT440" s="672"/>
      <c r="DU440" s="672"/>
      <c r="DV440" s="672"/>
      <c r="DW440" s="672">
        <f>IF(Duombaze!DS440="",0,INDEX(DU!I:I,MATCH(Duombaze!DS440,DU!A:A,0),1))+IF(Duombaze!DT440="",0,INDEX(DU!I:I,MATCH(Duombaze!DT440,DU!A:A,0),1))+IF(Duombaze!DU440="",0,INDEX(DU!I:I,MATCH(Duombaze!DU440,DU!A:A,0),1))+IF(Duombaze!DV440="",0,INDEX(DU!I:I,MATCH(Duombaze!DV440,DU!A:A,0),1))</f>
        <v>54.3882281792717</v>
      </c>
      <c r="DX440" s="638">
        <f>IF(Duombaze!DS440="",0,INDEX(DU!K:K,MATCH(Duombaze!DS440,DU!A:A,0),1))+IF(Duombaze!DT440="",0,INDEX(DU!K:K,MATCH(Duombaze!DT440,DU!A:A,0),1))+IF(Duombaze!DU440="",0,INDEX(DU!K:K,MATCH(Duombaze!DU440,DU!A:A,0),1))+IF(Duombaze!DV440="",0,INDEX(DU!K:KH,MATCH(Duombaze!DV440,DU!A:A,0),1))</f>
        <v>0</v>
      </c>
      <c r="DY440" s="19"/>
      <c r="DZ440" s="19"/>
      <c r="EA440" s="19" t="s">
        <v>303</v>
      </c>
      <c r="EB440" s="19" t="str">
        <f t="shared" si="194"/>
        <v>1 SPP14U Tempimo kilpa RIMA</v>
      </c>
      <c r="EC440" s="19" t="s">
        <v>485</v>
      </c>
      <c r="ED440" s="19">
        <f>IF(Duombaze!EC440="",0,INDEX(DU!I:I,MATCH(Duombaze!EC440,DU!A:A,0),1))</f>
        <v>96.472733333333295</v>
      </c>
      <c r="EE440" s="638">
        <f>IF(Duombaze!EC440="",0,INDEX(DU!K:K,MATCH(Duombaze!EC440,DU!A:A,0),1))</f>
        <v>23.17</v>
      </c>
      <c r="EF440" s="19"/>
      <c r="EG440" s="19"/>
      <c r="EH440" s="19" t="s">
        <v>614</v>
      </c>
      <c r="EI440" s="17" t="str">
        <f t="shared" si="210"/>
        <v>1 SPP14U Lipdukai Lenkiški</v>
      </c>
      <c r="EJ440" s="19" t="s">
        <v>579</v>
      </c>
      <c r="EK440" s="19" t="s">
        <v>579</v>
      </c>
      <c r="EL440" s="672"/>
      <c r="EM440" s="672"/>
      <c r="EN440" s="672">
        <f>IF(Duombaze!EK440="",0,INDEX(DU!I:I,MATCH(Duombaze!EK440,DU!A:A,0),1))+IF(Duombaze!EL440="",0,INDEX(DU!I:I,MATCH(Duombaze!EL440,DU!A:A,0),1))+IF(Duombaze!EM440="",0,INDEX(DU!I:I,MATCH(Duombaze!EM440,DU!A:A,0),1))</f>
        <v>25.529892636609802</v>
      </c>
      <c r="EO440" s="19">
        <f>IF(Duombaze!EK440="",0,INDEX(DU!K:K,MATCH(Duombaze!EK440,DU!A:A,0),1))+IF(Duombaze!EL440="",0,INDEX(DU!K:K,MATCH(Duombaze!EL440,DU!A:A,0),1))+IF(Duombaze!EM440="",0,INDEX(DU!K:K,MATCH(Duombaze!EM440,DU!A:A,0),1))</f>
        <v>0</v>
      </c>
      <c r="EP440" s="19"/>
      <c r="EQ440" s="19"/>
      <c r="ER440" s="20" t="s">
        <v>1497</v>
      </c>
      <c r="ES440" s="17" t="str">
        <f t="shared" si="195"/>
        <v>1 SPP14U Montuojami</v>
      </c>
      <c r="ET440" s="17"/>
      <c r="EU440" s="17"/>
      <c r="EV440" s="17"/>
      <c r="EW440" s="65" t="s">
        <v>760</v>
      </c>
      <c r="EX440" s="19" t="str">
        <f t="shared" si="218"/>
        <v>1 SPP14U Purvasaugių komplektas 385/425 visiems ratams 1/4 ir 1/4 ZD tipas</v>
      </c>
      <c r="EY440" s="19" t="s">
        <v>581</v>
      </c>
      <c r="EZ440" s="672" t="s">
        <v>581</v>
      </c>
      <c r="FA440" s="672"/>
      <c r="FB440" s="672">
        <f>IF(Duombaze!EZ440="",0,INDEX(DU!I:I,MATCH(Duombaze!EZ440,DU!A:A,0),1))+IF(Duombaze!FA440="",0,INDEX(DU!I:I,MATCH(Duombaze!FA440,DU!A:A,0),1))</f>
        <v>68.510902004643896</v>
      </c>
      <c r="FC440" s="19">
        <f>IF(Duombaze!EZ440="",0,INDEX(DU!K:K,MATCH(Duombaze!EZ440,DU!A:A,0),1))+IF(Duombaze!FA440="",0,INDEX(DU!K:K,MATCH(Duombaze!FA440,DU!A:A,0),1))</f>
        <v>14.48</v>
      </c>
      <c r="FD440" s="19"/>
      <c r="FE440" s="19" t="s">
        <v>2176</v>
      </c>
      <c r="FF440" s="19"/>
      <c r="FG440" s="19"/>
      <c r="FH440" s="19" t="s">
        <v>9019</v>
      </c>
      <c r="FI440" s="19"/>
      <c r="FJ440" s="19"/>
      <c r="FK440" s="17"/>
      <c r="FL440" s="18" t="s">
        <v>1580</v>
      </c>
      <c r="FM440" s="671" t="s">
        <v>1580</v>
      </c>
      <c r="FN440" s="671"/>
      <c r="FO440" s="671"/>
      <c r="FP440" s="671"/>
      <c r="FQ440" s="671">
        <f>IF(Duombaze!FM440="",0,INDEX(DU!I:I,MATCH(Duombaze!FM440,DU!A:A,0),1))+IF(Duombaze!FN440="",0,INDEX(DU!I:I,MATCH(Duombaze!FN440,DU!A:A,0),1))+IF(Duombaze!FO440="",0,INDEX(DU!I:I,MATCH(Duombaze!FO440,DU!A:A,0),1))+IF(Duombaze!FP440="",0,INDEX(DU!I:I,MATCH(Duombaze!FP440,DU!A:A,0),1))</f>
        <v>9.7027528194444397</v>
      </c>
      <c r="FR440" s="671">
        <f>IF(Duombaze!FM440="",0,INDEX(DU!K:K,MATCH(Duombaze!FM440,DU!A:A,0),1))+IF(Duombaze!FN440="",0,INDEX(DU!K:K,MATCH(Duombaze!FN440,DU!A:A,0),1))+IF(Duombaze!FO440="",0,INDEX(DU!K:K,MATCH(Duombaze!FO440,DU!A:A,0),1))+IF(Duombaze!FP440="",0,INDEX(DU!K:K,MATCH(Duombaze!FP440,DU!A:A,0),1))</f>
        <v>9.56</v>
      </c>
      <c r="FT440" s="100" t="s">
        <v>165</v>
      </c>
      <c r="FU440" s="100" t="s">
        <v>172</v>
      </c>
      <c r="FY440" s="473" t="s">
        <v>169</v>
      </c>
      <c r="FZ440" s="474" t="str">
        <f>IF(FY440&lt;&gt;"",A443&amp;" "&amp;C443&amp;" "&amp;FY440,"")</f>
        <v>4 SPP14U Pneumatiniai st. 2 kontūrų Wabco su automatiniu LSV 0,4s</v>
      </c>
      <c r="GA440" s="476" t="s">
        <v>179</v>
      </c>
    </row>
    <row r="441" spans="1:183" s="20" customFormat="1" ht="23.45" customHeight="1" x14ac:dyDescent="0.25">
      <c r="A441" s="41">
        <v>2</v>
      </c>
      <c r="B441" s="41" t="s">
        <v>796</v>
      </c>
      <c r="C441" s="16" t="s">
        <v>3</v>
      </c>
      <c r="D441" s="19" t="s">
        <v>686</v>
      </c>
      <c r="E441" s="17" t="str">
        <f t="shared" si="211"/>
        <v>2 SPP14U Pagrindas ADR (ašys 408E)</v>
      </c>
      <c r="F441" s="17" t="s">
        <v>8344</v>
      </c>
      <c r="G441" s="638" t="s">
        <v>2944</v>
      </c>
      <c r="H441" s="638" t="s">
        <v>2945</v>
      </c>
      <c r="I441" s="638" t="s">
        <v>2936</v>
      </c>
      <c r="J441" s="638" t="s">
        <v>2946</v>
      </c>
      <c r="K441" s="638">
        <v>23109200</v>
      </c>
      <c r="L441" s="638" t="s">
        <v>7039</v>
      </c>
      <c r="M441" s="638"/>
      <c r="N441" s="638"/>
      <c r="O441" s="638"/>
      <c r="P441" s="639">
        <f>IF(Duombaze!G441="",0,INDEX(DU!I:I,MATCH(Duombaze!G441,DU!A:A,0),1))+IF(Duombaze!H441="",0,INDEX(DU!I:I,MATCH(Duombaze!H441,DU!A:A,0),1))+IF(Duombaze!I441="",0,INDEX(DU!I:I,MATCH(Duombaze!I441,DU!A:A,0),1))+IF(Duombaze!J441="",0,INDEX(DU!I:I,MATCH(Duombaze!J441,DU!A:A,0),1))+IF(Duombaze!K441="",0,INDEX(DU!I:I*40,MATCH(Duombaze!K441,DU!A:A,0),1))+IF(Duombaze!L441="",0,INDEX(DU!I:I,MATCH(Duombaze!L441,DU!A:A,0),1))+IF(Duombaze!M441="",0,INDEX(DU!I:I,MATCH(Duombaze!M441,DU!A:A,0),1))+IF(Duombaze!N441="",0,INDEX(DU!I:I,MATCH(Duombaze!N441,DU!A:A,0),1))+IF(Duombaze!O441="",0,INDEX(DU!I:I,MATCH(Duombaze!O441,DU!A:A,0),1))</f>
        <v>5965.4508901803856</v>
      </c>
      <c r="Q441" s="638">
        <f>IF(Duombaze!G441="",0,INDEX(DU!K:K,MATCH(Duombaze!G441,DU!A:A,0),1))+IF(Duombaze!H441="",0,INDEX(DU!K:K,MATCH(Duombaze!H441,DU!A:A,0),1))+IF(Duombaze!I441="",0,INDEX(DU!K:K,MATCH(Duombaze!I441,DU!A:A,0),1))+IF(Duombaze!J441="",0,INDEX(DU!K:K,MATCH(Duombaze!J441,DU!A:A,0),1))+IF(Duombaze!K441="",0,INDEX(DU!K:K,MATCH(Duombaze!K441,DU!A:A,0),1))+IF(Duombaze!L441="",0,INDEX(DU!K:K,MATCH(Duombaze!L441,DU!A:A,0),1))+IF(Duombaze!M441="",0,INDEX(DU!K:K,MATCH(Duombaze!M441,DU!A:A,0),1))+IF(Duombaze!N441="",0,INDEX(DU!K:K,MATCH(Duombaze!N441,DU!A:A,0),1))+IF(Duombaze!O441="",0,INDEX(DU!K:K,MATCH(Duombaze!O441,DU!A:A,0),1))</f>
        <v>1039.7</v>
      </c>
      <c r="R441" s="17"/>
      <c r="S441" s="18"/>
      <c r="T441" s="880"/>
      <c r="U441" s="17">
        <f>IF(Duombaze!T441="",0,INDEX(DU!I:I,MATCH(Duombaze!T441,DU!A:A,0),1))</f>
        <v>0</v>
      </c>
      <c r="V441" s="17">
        <f>IF(Duombaze!T441="",0,INDEX(DU!K:K,MATCH(Duombaze!T441,DU!A:A,0),1))</f>
        <v>0</v>
      </c>
      <c r="W441" s="17"/>
      <c r="X441" s="17"/>
      <c r="Y441" s="856"/>
      <c r="Z441" s="65" t="s">
        <v>8334</v>
      </c>
      <c r="AA441" s="17" t="str">
        <f t="shared" si="212"/>
        <v>2 SPP14U Tempimo grąžulas Y formos</v>
      </c>
      <c r="AB441" s="19" t="s">
        <v>2715</v>
      </c>
      <c r="AC441" s="19">
        <f>IF(Duombaze!AB441="",0,INDEX(DU!I:I,MATCH(Duombaze!AB441,DU!A:A,0),1))</f>
        <v>216.61883191984899</v>
      </c>
      <c r="AD441" s="25">
        <f>IF(Duombaze!AB441="",0,INDEX(DU!K:K,MATCH(Duombaze!AB441,DU!A:A,0),1))</f>
        <v>62.12</v>
      </c>
      <c r="AE441" s="19"/>
      <c r="AF441" s="19"/>
      <c r="AG441" s="19"/>
      <c r="AH441" s="17" t="str">
        <f t="shared" si="201"/>
        <v/>
      </c>
      <c r="AI441" s="19"/>
      <c r="AJ441" s="639"/>
      <c r="AK441" s="639"/>
      <c r="AL441" s="639"/>
      <c r="AM441" s="639">
        <f>IF(Duombaze!AJ441="",0,INDEX(DU!I:I,MATCH(Duombaze!AJ441,DU!A:A,0),1))+IF(Duombaze!AK441="",0,INDEX(DU!I:I,MATCH(Duombaze!AK441,DU!A:A,0),1))+IF(Duombaze!AL441="",0,INDEX(DU!I:I,MATCH(Duombaze!AL441,DU!A:A,0),1))</f>
        <v>0</v>
      </c>
      <c r="AN441" s="639">
        <f>IF(Duombaze!AJ441="",0,INDEX(DU!K:K,MATCH(Duombaze!AJ441,DU!A:A,0),1))+IF(Duombaze!AK441="",0,INDEX(DU!K:K,MATCH(Duombaze!AK441,DU!A:A,0),1))+IF(Duombaze!AL441="",0,INDEX(DU!K:K,MATCH(Duombaze!AL441,DU!A:A,0),1))</f>
        <v>0</v>
      </c>
      <c r="AO441" s="19"/>
      <c r="AP441" s="19"/>
      <c r="AQ441" s="19" t="s">
        <v>493</v>
      </c>
      <c r="AR441" s="17" t="str">
        <f t="shared" si="203"/>
        <v>2 SPP14U Pagrindo hidraulines jungtys + Kėbulo išvertimo išvadas</v>
      </c>
      <c r="AS441" s="19" t="s">
        <v>550</v>
      </c>
      <c r="AT441" s="639" t="s">
        <v>549</v>
      </c>
      <c r="AU441" s="639" t="s">
        <v>2990</v>
      </c>
      <c r="AV441" s="639" t="s">
        <v>2991</v>
      </c>
      <c r="AW441" s="639"/>
      <c r="AX441" s="639"/>
      <c r="AY441" s="639"/>
      <c r="AZ441" s="639"/>
      <c r="BA441" s="639"/>
      <c r="BB441" s="639"/>
      <c r="BC441" s="639">
        <f>IF(Duombaze!AT441="",0,INDEX(DU!I:I,MATCH(Duombaze!AT441,DU!A:A,0),1))+IF(Duombaze!AU441="",0,INDEX(DU!I:I,MATCH(Duombaze!AU441,DU!A:A,0),1))+IF(Duombaze!AV441="",0,INDEX(DU!I:I,MATCH(Duombaze!AV441,DU!A:A,0),1))+IF(Duombaze!AW441="",0,INDEX(DU!I:I,MATCH(Duombaze!AW441,DU!A:A,0),1))+IF(Duombaze!AX441="",0,INDEX(DU!I:I,MATCH(Duombaze!AX441,DU!A:A,0),1))+IF(Duombaze!AY441="",0,INDEX(DU!I:I,MATCH(Duombaze!AY441,DU!A:A,0),1))+IF(Duombaze!AZ441="",0,INDEX(DU!I:I,MATCH(Duombaze!AZ441,DU!A:A,0),1))+IF(Duombaze!BA441="",0,INDEX(DU!I:I,MATCH(Duombaze!BA441,DU!A:A,0),1))+IF(Duombaze!BB441="",0,INDEX(DU!I:I,MATCH(Duombaze!BB441,DU!A:A,0),1))</f>
        <v>82.550440000000009</v>
      </c>
      <c r="BD441" s="638">
        <f>IF(Duombaze!AT441="",0,INDEX(DU!K:K,MATCH(Duombaze!AT441,DU!A:A,0),1))+IF(Duombaze!AU441="",0,INDEX(DU!K:K,MATCH(Duombaze!AU441,DU!A:A,0),1))+IF(Duombaze!AV441="",0,INDEX(DU!K:K,MATCH(Duombaze!AV441,DU!A:A,0),1))+IF(Duombaze!AW441="",0,INDEX(DU!K:K,MATCH(Duombaze!AW441,DU!A:A,0),1))+IF(Duombaze!AX441="",0,INDEX(DU!K:K,MATCH(Duombaze!AX441,DU!A:A,0),1))+IF(Duombaze!AY441="",0,INDEX(DU!K:K,MATCH(Duombaze!AY441,DU!A:A,0),1))+IF(Duombaze!AZ441="",0,INDEX(DU!K:K,MATCH(Duombaze!AZ441,DU!A:A,0),1))+IF(Duombaze!BA441="",0,INDEX(DU!K:K,MATCH(Duombaze!BA441,DU!A:A,0),1))+IF(Duombaze!BB441="",0,INDEX(DU!K:K,MATCH(Duombaze!BB441,DU!A:A,0),1))</f>
        <v>11.2</v>
      </c>
      <c r="BE441" s="19"/>
      <c r="BF441" s="19"/>
      <c r="BG441" s="65" t="s">
        <v>2673</v>
      </c>
      <c r="BH441" s="17" t="str">
        <f t="shared" si="216"/>
        <v>2 SPP14U Pneumatiniai - hidrauliniai stabdžiai (DERINTI)</v>
      </c>
      <c r="BI441" s="19" t="s">
        <v>174</v>
      </c>
      <c r="BJ441" s="639" t="s">
        <v>3240</v>
      </c>
      <c r="BK441" s="639" t="s">
        <v>3019</v>
      </c>
      <c r="BL441" s="639" t="s">
        <v>3022</v>
      </c>
      <c r="BM441" s="639">
        <f>IF(Duombaze!BJ441="",0,INDEX(DU!I:I,MATCH(Duombaze!BJ441,DU!A:A,0),1))+IF(Duombaze!BK441="",0,INDEX(DU!I:I,MATCH(Duombaze!BK441,DU!A:A,0),1))+IF(Duombaze!BL441="",0,INDEX(DU!I:I,MATCH(Duombaze!BL441,DU!A:A,0),1))</f>
        <v>491.32960157579498</v>
      </c>
      <c r="BN441" s="638">
        <f>IF(Duombaze!BJ441="",0,INDEX(DU!K:K,MATCH(Duombaze!BJ441,DU!A:A,0),1))+IF(Duombaze!BK441="",0,INDEX(DU!K:K,MATCH(Duombaze!BK441,DU!A:A,0),1))+IF(Duombaze!BL441="",0,INDEX(DU!K:K,MATCH(Duombaze!BL441,DU!A:A,0),1))</f>
        <v>55.02</v>
      </c>
      <c r="BO441" s="19"/>
      <c r="BP441" s="19"/>
      <c r="BQ441" s="25" t="s">
        <v>290</v>
      </c>
      <c r="BR441" s="25" t="str">
        <f t="shared" si="214"/>
        <v>2 SPP14U Stabdžių išvadai dviejų kontūrų</v>
      </c>
      <c r="BS441" s="25" t="s">
        <v>634</v>
      </c>
      <c r="BT441" s="25" t="s">
        <v>3234</v>
      </c>
      <c r="BU441" s="25" t="s">
        <v>3235</v>
      </c>
      <c r="BV441" s="25"/>
      <c r="BW441" s="25">
        <f>IF(Duombaze!BT441="",0,INDEX(DU!I:I,MATCH(Duombaze!BT441,DU!A:A,0),1))+IF(Duombaze!BU441="",0,INDEX(DU!I:I,MATCH(Duombaze!BU441,DU!A:A,0),1))+IF(Duombaze!BV441="",0,INDEX(DU!I:I,MATCH(Duombaze!BV441,DU!A:A,0),1))</f>
        <v>38.875213333333299</v>
      </c>
      <c r="BX441" s="19">
        <f>IF(Duombaze!BT441="",0,INDEX(DU!K:K,MATCH(Duombaze!BT441,DU!A:A,0),1))+IF(Duombaze!BU441="",0,INDEX(DU!K:K,MATCH(Duombaze!BU441,DU!A:A,0),1))+IF(Duombaze!BV441="",0,INDEX(DU!K:K,MATCH(Duombaze!BV441,DU!A:A,0),1))</f>
        <v>14.935</v>
      </c>
      <c r="BY441" s="25"/>
      <c r="BZ441" s="25"/>
      <c r="CA441" s="19"/>
      <c r="CB441" s="19" t="str">
        <f t="shared" si="209"/>
        <v/>
      </c>
      <c r="CC441" s="19"/>
      <c r="CD441" s="19">
        <f>IF(Duombaze!CC441="",0,INDEX(DU!I:I,MATCH(Duombaze!CC441,DU!A:A,0),1))</f>
        <v>0</v>
      </c>
      <c r="CE441" s="17">
        <f>IF(Duombaze!CC441="",0,INDEX(DU!K:K,MATCH(Duombaze!CC441,DU!A:A,0),1))</f>
        <v>0</v>
      </c>
      <c r="CF441" s="19"/>
      <c r="CG441" s="19"/>
      <c r="CH441" s="19"/>
      <c r="CI441" s="17" t="str">
        <f t="shared" si="213"/>
        <v/>
      </c>
      <c r="CJ441" s="19"/>
      <c r="CK441" s="19">
        <f>IF(Duombaze!CJ441="",0,INDEX(DU!I:I,MATCH(Duombaze!CJ441,DU!A:A,0),1))</f>
        <v>0</v>
      </c>
      <c r="CL441" s="17">
        <f>IF(Duombaze!CJ441="",0,INDEX(DU!K:K,MATCH(Duombaze!CJ441,DU!A:A,0),1))</f>
        <v>0</v>
      </c>
      <c r="CM441" s="19"/>
      <c r="CN441" s="19"/>
      <c r="CO441" s="25" t="s">
        <v>1537</v>
      </c>
      <c r="CP441" s="17" t="str">
        <f t="shared" si="219"/>
        <v>2 SPP14U Atsparos</v>
      </c>
      <c r="CQ441" s="19" t="s">
        <v>1471</v>
      </c>
      <c r="CR441" s="639" t="s">
        <v>1471</v>
      </c>
      <c r="CS441" s="639"/>
      <c r="CT441" s="639">
        <f>IF(Duombaze!CR441="",0,INDEX(DU!I:I,MATCH(Duombaze!CR441,DU!A:A,0),1))+IF(Duombaze!CS441="",0,INDEX(DU!I:I,MATCH(Duombaze!CS441,DU!A:A,0),1))</f>
        <v>28.542999999999999</v>
      </c>
      <c r="CU441" s="19">
        <f>IF(Duombaze!CR441="",0,INDEX(DU!K:K,MATCH(Duombaze!CR441,DU!A:A,0),1))+IF(Duombaze!CS441="",0,INDEX(DU!K:K,MATCH(Duombaze!CS441,DU!A:A,0),1))</f>
        <v>0</v>
      </c>
      <c r="CV441" s="19"/>
      <c r="CW441" s="19"/>
      <c r="CX441" s="17"/>
      <c r="CY441" s="17"/>
      <c r="CZ441" s="17"/>
      <c r="DA441" s="671"/>
      <c r="DB441" s="671"/>
      <c r="DC441" s="671">
        <f>IF(Duombaze!DA441="",0,INDEX(DU!I:I,MATCH(Duombaze!DA441,DU!A:A,0),1))+IF(Duombaze!DB441="",0,INDEX(DU!I:I,MATCH(Duombaze!DB441,DU!A:A,0),1))</f>
        <v>0</v>
      </c>
      <c r="DD441" s="19">
        <f>IF(Duombaze!DA441="",0,INDEX(DU!K:K,MATCH(Duombaze!DA441,DU!A:A,0),1))+IF(Duombaze!DB441="",0,INDEX(DU!K:K,MATCH(Duombaze!DB441,DU!A:A,0),1))</f>
        <v>0</v>
      </c>
      <c r="DE441" s="17"/>
      <c r="DF441" s="17"/>
      <c r="DG441" s="19"/>
      <c r="DH441" s="19" t="str">
        <f t="shared" si="207"/>
        <v/>
      </c>
      <c r="DI441" s="19"/>
      <c r="DJ441" s="671"/>
      <c r="DK441" s="678"/>
      <c r="DL441" s="678">
        <f>IF(Duombaze!DJ441="",0,INDEX(DU!I:I,MATCH(Duombaze!DJ441,DU!A:A,0),1))+IF(Duombaze!DK441="",0,INDEX(DU!I:I,MATCH(Duombaze!DK441,DU!A:A,0),1))</f>
        <v>0</v>
      </c>
      <c r="DM441" s="19">
        <f>IF(Duombaze!DJ441="",0,INDEX(DU!K:K,MATCH(Duombaze!DJ441,DU!A:A,0),1))+IF(Duombaze!DK441="",0,INDEX(DU!K:K,MATCH(Duombaze!DK441,DU!A:A,0),1))</f>
        <v>0</v>
      </c>
      <c r="DN441" s="52"/>
      <c r="DO441" s="52"/>
      <c r="DP441" s="19" t="s">
        <v>1744</v>
      </c>
      <c r="DQ441" s="17" t="str">
        <f t="shared" si="206"/>
        <v>2 SPP14U Žibintai ir atšvaitai diodiniai (Čekija)</v>
      </c>
      <c r="DR441" s="19" t="s">
        <v>8047</v>
      </c>
      <c r="DS441" s="672" t="s">
        <v>558</v>
      </c>
      <c r="DT441" s="672"/>
      <c r="DU441" s="672"/>
      <c r="DV441" s="672"/>
      <c r="DW441" s="672">
        <f>IF(Duombaze!DS441="",0,INDEX(DU!I:I,MATCH(Duombaze!DS441,DU!A:A,0),1))+IF(Duombaze!DT441="",0,INDEX(DU!I:I,MATCH(Duombaze!DT441,DU!A:A,0),1))+IF(Duombaze!DU441="",0,INDEX(DU!I:I,MATCH(Duombaze!DU441,DU!A:A,0),1))+IF(Duombaze!DV441="",0,INDEX(DU!I:I,MATCH(Duombaze!DV441,DU!A:A,0),1))</f>
        <v>111.28481128914299</v>
      </c>
      <c r="DX441" s="638">
        <f>IF(Duombaze!DS441="",0,INDEX(DU!K:K,MATCH(Duombaze!DS441,DU!A:A,0),1))+IF(Duombaze!DT441="",0,INDEX(DU!K:K,MATCH(Duombaze!DT441,DU!A:A,0),1))+IF(Duombaze!DU441="",0,INDEX(DU!K:K,MATCH(Duombaze!DU441,DU!A:A,0),1))+IF(Duombaze!DV441="",0,INDEX(DU!K:KH,MATCH(Duombaze!DV441,DU!A:A,0),1))</f>
        <v>0</v>
      </c>
      <c r="DY441" s="19"/>
      <c r="DZ441" s="19"/>
      <c r="EA441" s="19" t="s">
        <v>304</v>
      </c>
      <c r="EB441" s="19" t="str">
        <f t="shared" si="194"/>
        <v>2 SPP14U Mechaninis sukabintuvas Rockinger</v>
      </c>
      <c r="EC441" s="19" t="s">
        <v>501</v>
      </c>
      <c r="ED441" s="19">
        <f>IF(Duombaze!EC441="",0,INDEX(DU!I:I,MATCH(Duombaze!EC441,DU!A:A,0),1))</f>
        <v>99.632400000000004</v>
      </c>
      <c r="EE441" s="638">
        <f>IF(Duombaze!EC441="",0,INDEX(DU!K:K,MATCH(Duombaze!EC441,DU!A:A,0),1))</f>
        <v>27.08</v>
      </c>
      <c r="EF441" s="19"/>
      <c r="EG441" s="19"/>
      <c r="EH441" s="19" t="s">
        <v>1563</v>
      </c>
      <c r="EI441" s="17" t="str">
        <f t="shared" si="210"/>
        <v>2 SPP14U Lipdukai universalūs</v>
      </c>
      <c r="EJ441" s="19" t="s">
        <v>580</v>
      </c>
      <c r="EK441" s="19" t="s">
        <v>580</v>
      </c>
      <c r="EL441" s="672"/>
      <c r="EM441" s="672"/>
      <c r="EN441" s="672">
        <f>IF(Duombaze!EK441="",0,INDEX(DU!I:I,MATCH(Duombaze!EK441,DU!A:A,0),1))+IF(Duombaze!EL441="",0,INDEX(DU!I:I,MATCH(Duombaze!EL441,DU!A:A,0),1))+IF(Duombaze!EM441="",0,INDEX(DU!I:I,MATCH(Duombaze!EM441,DU!A:A,0),1))</f>
        <v>16.109866666666601</v>
      </c>
      <c r="EO441" s="19">
        <f>IF(Duombaze!EK441="",0,INDEX(DU!K:K,MATCH(Duombaze!EK441,DU!A:A,0),1))+IF(Duombaze!EL441="",0,INDEX(DU!K:K,MATCH(Duombaze!EL441,DU!A:A,0),1))+IF(Duombaze!EM441="",0,INDEX(DU!K:K,MATCH(Duombaze!EM441,DU!A:A,0),1))</f>
        <v>0</v>
      </c>
      <c r="EP441" s="19"/>
      <c r="EQ441" s="19"/>
      <c r="ER441" s="65" t="s">
        <v>1498</v>
      </c>
      <c r="ES441" s="17" t="str">
        <f t="shared" si="195"/>
        <v>2 SPP14U Pakuojami</v>
      </c>
      <c r="ET441" s="19"/>
      <c r="EU441" s="19"/>
      <c r="EV441" s="19"/>
      <c r="EW441" s="65" t="s">
        <v>761</v>
      </c>
      <c r="EX441" s="19" t="str">
        <f t="shared" si="218"/>
        <v>2 SPP14U Purvasaugių komplektas 385/425 galiniams ratams 1/4  ZD tipas</v>
      </c>
      <c r="EY441" s="19" t="s">
        <v>582</v>
      </c>
      <c r="EZ441" s="672" t="s">
        <v>582</v>
      </c>
      <c r="FA441" s="672"/>
      <c r="FB441" s="672">
        <f>IF(Duombaze!EZ441="",0,INDEX(DU!I:I,MATCH(Duombaze!EZ441,DU!A:A,0),1))+IF(Duombaze!FA441="",0,INDEX(DU!I:I,MATCH(Duombaze!FA441,DU!A:A,0),1))</f>
        <v>34.002367647058797</v>
      </c>
      <c r="FC441" s="19">
        <f>IF(Duombaze!EZ441="",0,INDEX(DU!K:K,MATCH(Duombaze!EZ441,DU!A:A,0),1))+IF(Duombaze!FA441="",0,INDEX(DU!K:K,MATCH(Duombaze!FA441,DU!A:A,0),1))</f>
        <v>18.664999999999999</v>
      </c>
      <c r="FD441" s="19"/>
      <c r="FE441" s="19" t="s">
        <v>2178</v>
      </c>
      <c r="FF441" s="19"/>
      <c r="FG441" s="19"/>
      <c r="FH441" s="19" t="s">
        <v>9018</v>
      </c>
      <c r="FI441" s="19"/>
      <c r="FJ441" s="19"/>
      <c r="FK441" s="19"/>
      <c r="FL441" s="18" t="s">
        <v>1455</v>
      </c>
      <c r="FM441" s="671" t="s">
        <v>1455</v>
      </c>
      <c r="FN441" s="671"/>
      <c r="FO441" s="671"/>
      <c r="FP441" s="671"/>
      <c r="FQ441" s="671">
        <f>IF(Duombaze!FM441="",0,INDEX(DU!I:I,MATCH(Duombaze!FM441,DU!A:A,0),1))+IF(Duombaze!FN441="",0,INDEX(DU!I:I,MATCH(Duombaze!FN441,DU!A:A,0),1))+IF(Duombaze!FO441="",0,INDEX(DU!I:I,MATCH(Duombaze!FO441,DU!A:A,0),1))+IF(Duombaze!FP441="",0,INDEX(DU!I:I,MATCH(Duombaze!FP441,DU!A:A,0),1))</f>
        <v>11.897829213483099</v>
      </c>
      <c r="FR441" s="671">
        <f>IF(Duombaze!FM441="",0,INDEX(DU!K:K,MATCH(Duombaze!FM441,DU!A:A,0),1))+IF(Duombaze!FN441="",0,INDEX(DU!K:K,MATCH(Duombaze!FN441,DU!A:A,0),1))+IF(Duombaze!FO441="",0,INDEX(DU!K:K,MATCH(Duombaze!FO441,DU!A:A,0),1))+IF(Duombaze!FP441="",0,INDEX(DU!K:K,MATCH(Duombaze!FP441,DU!A:A,0),1))</f>
        <v>12.32</v>
      </c>
      <c r="FT441" s="100" t="s">
        <v>154</v>
      </c>
      <c r="FU441" s="100" t="s">
        <v>175</v>
      </c>
      <c r="FY441" s="473" t="s">
        <v>163</v>
      </c>
      <c r="FZ441" s="474" t="str">
        <f>IF(FY441&lt;&gt;"",A444&amp;" "&amp;C444&amp;" "&amp;FY441,"")</f>
        <v>5 SPP14U Pneumatiniai st. 2 kontūrų Haldex su automatiniu LSV+2x0,4s+60l.resiv.+20"st.kam.</v>
      </c>
      <c r="GA441" s="476" t="s">
        <v>182</v>
      </c>
    </row>
    <row r="442" spans="1:183" s="20" customFormat="1" ht="23.45" customHeight="1" x14ac:dyDescent="0.25">
      <c r="A442" s="41">
        <v>3</v>
      </c>
      <c r="B442" s="41" t="s">
        <v>796</v>
      </c>
      <c r="C442" s="16" t="s">
        <v>3</v>
      </c>
      <c r="D442" s="19"/>
      <c r="E442" s="17" t="str">
        <f t="shared" ref="E442:E487" si="220">IF(D442&lt;&gt;"",A442&amp;" "&amp;C442&amp;" "&amp;D442,"")</f>
        <v/>
      </c>
      <c r="F442" s="19"/>
      <c r="G442" s="639"/>
      <c r="H442" s="639"/>
      <c r="I442" s="639"/>
      <c r="J442" s="639"/>
      <c r="K442" s="639"/>
      <c r="M442" s="639"/>
      <c r="N442" s="639"/>
      <c r="O442" s="639"/>
      <c r="P442" s="639">
        <f>IF(Duombaze!G442="",0,INDEX(DU!I:I,MATCH(Duombaze!G442,DU!A:A,0),1))+IF(Duombaze!H442="",0,INDEX(DU!I:I,MATCH(Duombaze!H442,DU!A:A,0),1))+IF(Duombaze!I442="",0,INDEX(DU!I:I,MATCH(Duombaze!I442,DU!A:A,0),1))+IF(Duombaze!J442="",0,INDEX(DU!I:I,MATCH(Duombaze!J442,DU!A:A,0),1))+IF(Duombaze!K442="",0,INDEX(DU!I:I,MATCH(Duombaze!K442,DU!A:A,0),1))+IF(Duombaze!L442="",0,INDEX(DU!I:I,MATCH(Duombaze!L442,DU!A:A,0),1))+IF(Duombaze!M442="",0,INDEX(DU!I:I,MATCH(Duombaze!M442,DU!A:A,0),1))+IF(Duombaze!N442="",0,INDEX(DU!I:I,MATCH(Duombaze!N442,DU!A:A,0),1))+IF(Duombaze!O442="",0,INDEX(DU!I:I,MATCH(Duombaze!O442,DU!A:A,0),1))</f>
        <v>0</v>
      </c>
      <c r="Q442" s="638">
        <f>IF(Duombaze!G442="",0,INDEX(DU!K:K,MATCH(Duombaze!G442,DU!A:A,0),1))+IF(Duombaze!H442="",0,INDEX(DU!K:K,MATCH(Duombaze!H442,DU!A:A,0),1))+IF(Duombaze!I442="",0,INDEX(DU!K:K,MATCH(Duombaze!I442,DU!A:A,0),1))+IF(Duombaze!J442="",0,INDEX(DU!K:K,MATCH(Duombaze!J442,DU!A:A,0),1))+IF(Duombaze!K442="",0,INDEX(DU!K:K,MATCH(Duombaze!K442,DU!A:A,0),1))+IF(Duombaze!L442="",0,INDEX(DU!K:K,MATCH(Duombaze!L442,DU!A:A,0),1))+IF(Duombaze!M442="",0,INDEX(DU!K:K,MATCH(Duombaze!M442,DU!A:A,0),1))+IF(Duombaze!N442="",0,INDEX(DU!K:K,MATCH(Duombaze!N442,DU!A:A,0),1))+IF(Duombaze!O442="",0,INDEX(DU!K:K,MATCH(Duombaze!O442,DU!A:A,0),1))</f>
        <v>0</v>
      </c>
      <c r="R442" s="19"/>
      <c r="S442" s="52"/>
      <c r="T442" s="881"/>
      <c r="U442" s="17">
        <f>IF(Duombaze!T442="",0,INDEX(DU!I:I,MATCH(Duombaze!T442,DU!A:A,0),1))</f>
        <v>0</v>
      </c>
      <c r="V442" s="17">
        <f>IF(Duombaze!T442="",0,INDEX(DU!K:K,MATCH(Duombaze!T442,DU!A:A,0),1))</f>
        <v>0</v>
      </c>
      <c r="W442" s="19"/>
      <c r="X442" s="19"/>
      <c r="Y442" s="134"/>
      <c r="Z442" s="65"/>
      <c r="AA442" s="17" t="str">
        <f t="shared" si="212"/>
        <v/>
      </c>
      <c r="AB442" s="19"/>
      <c r="AC442" s="19">
        <f>IF(Duombaze!AB442="",0,INDEX(DU!I:I,MATCH(Duombaze!AB442,DU!A:A,0),1))</f>
        <v>0</v>
      </c>
      <c r="AD442" s="25">
        <f>IF(Duombaze!AB442="",0,INDEX(DU!K:K,MATCH(Duombaze!AB442,DU!A:A,0),1))</f>
        <v>0</v>
      </c>
      <c r="AE442" s="19"/>
      <c r="AF442" s="19"/>
      <c r="AG442" s="19"/>
      <c r="AH442" s="17" t="str">
        <f t="shared" si="201"/>
        <v/>
      </c>
      <c r="AI442" s="19"/>
      <c r="AJ442" s="639"/>
      <c r="AK442" s="639"/>
      <c r="AL442" s="639"/>
      <c r="AM442" s="639">
        <f>IF(Duombaze!AJ442="",0,INDEX(DU!I:I,MATCH(Duombaze!AJ442,DU!A:A,0),1))+IF(Duombaze!AK442="",0,INDEX(DU!I:I,MATCH(Duombaze!AK442,DU!A:A,0),1))+IF(Duombaze!AL442="",0,INDEX(DU!I:I,MATCH(Duombaze!AL442,DU!A:A,0),1))</f>
        <v>0</v>
      </c>
      <c r="AN442" s="639">
        <f>IF(Duombaze!AJ442="",0,INDEX(DU!K:K,MATCH(Duombaze!AJ442,DU!A:A,0),1))+IF(Duombaze!AK442="",0,INDEX(DU!K:K,MATCH(Duombaze!AK442,DU!A:A,0),1))+IF(Duombaze!AL442="",0,INDEX(DU!K:K,MATCH(Duombaze!AL442,DU!A:A,0),1))</f>
        <v>0</v>
      </c>
      <c r="AO442" s="19"/>
      <c r="AP442" s="19"/>
      <c r="AQ442" s="19" t="s">
        <v>495</v>
      </c>
      <c r="AR442" s="17" t="str">
        <f t="shared" si="203"/>
        <v>3 SPP14U Pagrindo hidraulines jungtys + Hidrauliniai valdymo išvadai</v>
      </c>
      <c r="AS442" s="19" t="s">
        <v>551</v>
      </c>
      <c r="AT442" s="639" t="s">
        <v>549</v>
      </c>
      <c r="AU442" s="639" t="s">
        <v>3232</v>
      </c>
      <c r="AV442" s="639" t="s">
        <v>2988</v>
      </c>
      <c r="AW442" s="639"/>
      <c r="AX442" s="639"/>
      <c r="AY442" s="639"/>
      <c r="AZ442" s="639"/>
      <c r="BA442" s="639"/>
      <c r="BB442" s="639"/>
      <c r="BC442" s="639">
        <f>IF(Duombaze!AT442="",0,INDEX(DU!I:I,MATCH(Duombaze!AT442,DU!A:A,0),1))+IF(Duombaze!AU442="",0,INDEX(DU!I:I,MATCH(Duombaze!AU442,DU!A:A,0),1))+IF(Duombaze!AV442="",0,INDEX(DU!I:I,MATCH(Duombaze!AV442,DU!A:A,0),1))+IF(Duombaze!AW442="",0,INDEX(DU!I:I,MATCH(Duombaze!AW442,DU!A:A,0),1))+IF(Duombaze!AX442="",0,INDEX(DU!I:I,MATCH(Duombaze!AX442,DU!A:A,0),1))+IF(Duombaze!AY442="",0,INDEX(DU!I:I,MATCH(Duombaze!AY442,DU!A:A,0),1))+IF(Duombaze!AZ442="",0,INDEX(DU!I:I,MATCH(Duombaze!AZ442,DU!A:A,0),1))+IF(Duombaze!BA442="",0,INDEX(DU!I:I,MATCH(Duombaze!BA442,DU!A:A,0),1))+IF(Duombaze!BB442="",0,INDEX(DU!I:I,MATCH(Duombaze!BB442,DU!A:A,0),1))</f>
        <v>93.363399999999999</v>
      </c>
      <c r="BD442" s="638">
        <f>IF(Duombaze!AT442="",0,INDEX(DU!K:K,MATCH(Duombaze!AT442,DU!A:A,0),1))+IF(Duombaze!AU442="",0,INDEX(DU!K:K,MATCH(Duombaze!AU442,DU!A:A,0),1))+IF(Duombaze!AV442="",0,INDEX(DU!K:K,MATCH(Duombaze!AV442,DU!A:A,0),1))+IF(Duombaze!AW442="",0,INDEX(DU!K:K,MATCH(Duombaze!AW442,DU!A:A,0),1))+IF(Duombaze!AX442="",0,INDEX(DU!K:K,MATCH(Duombaze!AX442,DU!A:A,0),1))+IF(Duombaze!AY442="",0,INDEX(DU!K:K,MATCH(Duombaze!AY442,DU!A:A,0),1))+IF(Duombaze!AZ442="",0,INDEX(DU!K:K,MATCH(Duombaze!AZ442,DU!A:A,0),1))+IF(Duombaze!BA442="",0,INDEX(DU!K:K,MATCH(Duombaze!BA442,DU!A:A,0),1))+IF(Duombaze!BB442="",0,INDEX(DU!K:K,MATCH(Duombaze!BB442,DU!A:A,0),1))</f>
        <v>8.69</v>
      </c>
      <c r="BE442" s="19"/>
      <c r="BF442" s="19"/>
      <c r="BG442" s="17" t="s">
        <v>2716</v>
      </c>
      <c r="BH442" s="17" t="str">
        <f t="shared" si="216"/>
        <v>3 SPP14U Pneumatiniai stabdžiai WABCO (auto LSV, 2x0,4s)</v>
      </c>
      <c r="BI442" s="17" t="s">
        <v>2717</v>
      </c>
      <c r="BJ442" s="638" t="s">
        <v>3020</v>
      </c>
      <c r="BK442" s="638"/>
      <c r="BL442" s="638"/>
      <c r="BM442" s="638">
        <f>IF(Duombaze!BJ442="",0,INDEX(DU!I:I,MATCH(Duombaze!BJ442,DU!A:A,0),1))+IF(Duombaze!BK442="",0,INDEX(DU!I:I,MATCH(Duombaze!BK442,DU!A:A,0),1))+IF(Duombaze!BL442="",0,INDEX(DU!I:I,MATCH(Duombaze!BL442,DU!A:A,0),1))</f>
        <v>700.989421795049</v>
      </c>
      <c r="BN442" s="638">
        <f>IF(Duombaze!BJ442="",0,INDEX(DU!K:K,MATCH(Duombaze!BJ442,DU!A:A,0),1))+IF(Duombaze!BK442="",0,INDEX(DU!K:K,MATCH(Duombaze!BK442,DU!A:A,0),1))+IF(Duombaze!BL442="",0,INDEX(DU!K:K,MATCH(Duombaze!BL442,DU!A:A,0),1))</f>
        <v>91</v>
      </c>
      <c r="BO442" s="19"/>
      <c r="BP442" s="19"/>
      <c r="BQ442" s="25" t="s">
        <v>290</v>
      </c>
      <c r="BR442" s="25" t="str">
        <f t="shared" si="214"/>
        <v>3 SPP14U Stabdžių išvadai dviejų kontūrų</v>
      </c>
      <c r="BS442" s="25" t="s">
        <v>3068</v>
      </c>
      <c r="BT442" s="25" t="s">
        <v>3234</v>
      </c>
      <c r="BU442" s="25">
        <v>23705201</v>
      </c>
      <c r="BV442" s="25"/>
      <c r="BW442" s="25">
        <f>IF(Duombaze!BT442="",0,INDEX(DU!I:I,MATCH(Duombaze!BT442,DU!A:A,0),1))+IF(Duombaze!BU442="",0,INDEX(DU!I:I,MATCH(Duombaze!BU442,DU!A:A,0),1))+IF(Duombaze!BV442="",0,INDEX(DU!I:I,MATCH(Duombaze!BV442,DU!A:A,0),1))</f>
        <v>58.915213333333298</v>
      </c>
      <c r="BX442" s="19">
        <f>IF(Duombaze!BT442="",0,INDEX(DU!K:K,MATCH(Duombaze!BT442,DU!A:A,0),1))+IF(Duombaze!BU442="",0,INDEX(DU!K:K,MATCH(Duombaze!BU442,DU!A:A,0),1))+IF(Duombaze!BV442="",0,INDEX(DU!K:K,MATCH(Duombaze!BV442,DU!A:A,0),1))</f>
        <v>14.935</v>
      </c>
      <c r="BY442" s="25"/>
      <c r="BZ442" s="25"/>
      <c r="CA442" s="19"/>
      <c r="CB442" s="19" t="str">
        <f t="shared" si="209"/>
        <v/>
      </c>
      <c r="CC442" s="19"/>
      <c r="CD442" s="19">
        <f>IF(Duombaze!CC442="",0,INDEX(DU!I:I,MATCH(Duombaze!CC442,DU!A:A,0),1))</f>
        <v>0</v>
      </c>
      <c r="CE442" s="17">
        <f>IF(Duombaze!CC442="",0,INDEX(DU!K:K,MATCH(Duombaze!CC442,DU!A:A,0),1))</f>
        <v>0</v>
      </c>
      <c r="CF442" s="19"/>
      <c r="CG442" s="19"/>
      <c r="CH442" s="19"/>
      <c r="CI442" s="17" t="str">
        <f t="shared" si="213"/>
        <v/>
      </c>
      <c r="CJ442" s="19"/>
      <c r="CK442" s="19">
        <f>IF(Duombaze!CJ442="",0,INDEX(DU!I:I,MATCH(Duombaze!CJ442,DU!A:A,0),1))</f>
        <v>0</v>
      </c>
      <c r="CL442" s="17">
        <f>IF(Duombaze!CJ442="",0,INDEX(DU!K:K,MATCH(Duombaze!CJ442,DU!A:A,0),1))</f>
        <v>0</v>
      </c>
      <c r="CM442" s="19"/>
      <c r="CN442" s="19"/>
      <c r="CO442" s="25" t="s">
        <v>1495</v>
      </c>
      <c r="CP442" s="17" t="str">
        <f t="shared" si="219"/>
        <v xml:space="preserve">3 SPP14U Rankinis + Ratų atsparos </v>
      </c>
      <c r="CQ442" s="19" t="s">
        <v>1593</v>
      </c>
      <c r="CR442" s="639" t="s">
        <v>553</v>
      </c>
      <c r="CS442" s="639" t="s">
        <v>1471</v>
      </c>
      <c r="CT442" s="639">
        <f>IF(Duombaze!CR442="",0,INDEX(DU!I:I,MATCH(Duombaze!CR442,DU!A:A,0),1))+IF(Duombaze!CS442="",0,INDEX(DU!I:I,MATCH(Duombaze!CS442,DU!A:A,0),1))</f>
        <v>54.327348327403797</v>
      </c>
      <c r="CU442" s="19">
        <f>IF(Duombaze!CR442="",0,INDEX(DU!K:K,MATCH(Duombaze!CR442,DU!A:A,0),1))+IF(Duombaze!CS442="",0,INDEX(DU!K:K,MATCH(Duombaze!CS442,DU!A:A,0),1))</f>
        <v>35.47</v>
      </c>
      <c r="CV442" s="19"/>
      <c r="CW442" s="19"/>
      <c r="CX442" s="19"/>
      <c r="CY442" s="17" t="str">
        <f t="shared" ref="CY442:CY487" si="221">IF(CX442&lt;&gt;"",A442&amp;" "&amp;C442&amp;" "&amp;CX442,"")</f>
        <v/>
      </c>
      <c r="CZ442" s="19"/>
      <c r="DA442" s="672"/>
      <c r="DB442" s="672"/>
      <c r="DC442" s="672">
        <f>IF(Duombaze!DA442="",0,INDEX(DU!I:I,MATCH(Duombaze!DA442,DU!A:A,0),1))+IF(Duombaze!DB442="",0,INDEX(DU!I:I,MATCH(Duombaze!DB442,DU!A:A,0),1))</f>
        <v>0</v>
      </c>
      <c r="DD442" s="19">
        <f>IF(Duombaze!DA442="",0,INDEX(DU!K:K,MATCH(Duombaze!DA442,DU!A:A,0),1))+IF(Duombaze!DB442="",0,INDEX(DU!K:K,MATCH(Duombaze!DB442,DU!A:A,0),1))</f>
        <v>0</v>
      </c>
      <c r="DE442" s="19"/>
      <c r="DF442" s="19"/>
      <c r="DG442" s="19"/>
      <c r="DH442" s="19" t="str">
        <f t="shared" si="207"/>
        <v/>
      </c>
      <c r="DI442" s="19"/>
      <c r="DJ442" s="672"/>
      <c r="DK442" s="689"/>
      <c r="DL442" s="689">
        <f>IF(Duombaze!DJ442="",0,INDEX(DU!I:I,MATCH(Duombaze!DJ442,DU!A:A,0),1))+IF(Duombaze!DK442="",0,INDEX(DU!I:I,MATCH(Duombaze!DK442,DU!A:A,0),1))</f>
        <v>0</v>
      </c>
      <c r="DM442" s="19">
        <f>IF(Duombaze!DJ442="",0,INDEX(DU!K:K,MATCH(Duombaze!DJ442,DU!A:A,0),1))+IF(Duombaze!DK442="",0,INDEX(DU!K:K,MATCH(Duombaze!DK442,DU!A:A,0),1))</f>
        <v>0</v>
      </c>
      <c r="DN442" s="154"/>
      <c r="DO442" s="325"/>
      <c r="DP442" s="19" t="s">
        <v>1827</v>
      </c>
      <c r="DQ442" s="17" t="str">
        <f t="shared" si="206"/>
        <v>3 SPP14U Prieky/gale LED, šone atšvaitai</v>
      </c>
      <c r="DR442" s="19" t="s">
        <v>249</v>
      </c>
      <c r="DS442" s="672" t="s">
        <v>249</v>
      </c>
      <c r="DT442" s="672"/>
      <c r="DU442" s="672"/>
      <c r="DV442" s="672"/>
      <c r="DW442" s="672">
        <f>IF(Duombaze!DS442="",0,INDEX(DU!I:I,MATCH(Duombaze!DS442,DU!A:A,0),1))+IF(Duombaze!DT442="",0,INDEX(DU!I:I,MATCH(Duombaze!DT442,DU!A:A,0),1))+IF(Duombaze!DU442="",0,INDEX(DU!I:I,MATCH(Duombaze!DU442,DU!A:A,0),1))+IF(Duombaze!DV442="",0,INDEX(DU!I:I,MATCH(Duombaze!DV442,DU!A:A,0),1))</f>
        <v>116.062004564983</v>
      </c>
      <c r="DX442" s="638">
        <f>IF(Duombaze!DS442="",0,INDEX(DU!K:K,MATCH(Duombaze!DS442,DU!A:A,0),1))+IF(Duombaze!DT442="",0,INDEX(DU!K:K,MATCH(Duombaze!DT442,DU!A:A,0),1))+IF(Duombaze!DU442="",0,INDEX(DU!K:K,MATCH(Duombaze!DU442,DU!A:A,0),1))+IF(Duombaze!DV442="",0,INDEX(DU!K:KH,MATCH(Duombaze!DV442,DU!A:A,0),1))</f>
        <v>0</v>
      </c>
      <c r="DY442" s="19"/>
      <c r="DZ442" s="19"/>
      <c r="EA442" s="19" t="s">
        <v>305</v>
      </c>
      <c r="EB442" s="19" t="str">
        <f t="shared" si="194"/>
        <v>3 SPP14U Automatinis sukabintuvas Rockinger</v>
      </c>
      <c r="EC442" s="19" t="s">
        <v>487</v>
      </c>
      <c r="ED442" s="19">
        <f>IF(Duombaze!EC442="",0,INDEX(DU!I:I,MATCH(Duombaze!EC442,DU!A:A,0),1))</f>
        <v>297.66744999999997</v>
      </c>
      <c r="EE442" s="638">
        <f>IF(Duombaze!EC442="",0,INDEX(DU!K:K,MATCH(Duombaze!EC442,DU!A:A,0),1))</f>
        <v>33.61</v>
      </c>
      <c r="EF442" s="19"/>
      <c r="EG442" s="19"/>
      <c r="EH442" s="19" t="s">
        <v>1574</v>
      </c>
      <c r="EI442" s="17" t="str">
        <f t="shared" si="210"/>
        <v>3 SPP14U Lipdukai universalūs + logo "Konekesko"</v>
      </c>
      <c r="EJ442" s="19" t="s">
        <v>2172</v>
      </c>
      <c r="EK442" s="672" t="s">
        <v>580</v>
      </c>
      <c r="EL442" s="672" t="s">
        <v>3050</v>
      </c>
      <c r="EM442" s="672"/>
      <c r="EN442" s="672">
        <f>IF(Duombaze!EK442="",0,INDEX(DU!I:I,MATCH(Duombaze!EK442,DU!A:A,0),1))+IF(Duombaze!EL442="",0,INDEX(DU!I:I,MATCH(Duombaze!EL442,DU!A:A,0),1))+IF(Duombaze!EM442="",0,INDEX(DU!I:I,MATCH(Duombaze!EM442,DU!A:A,0),1))</f>
        <v>20.0974266666666</v>
      </c>
      <c r="EO442" s="19">
        <f>IF(Duombaze!EK442="",0,INDEX(DU!K:K,MATCH(Duombaze!EK442,DU!A:A,0),1))+IF(Duombaze!EL442="",0,INDEX(DU!K:K,MATCH(Duombaze!EL442,DU!A:A,0),1))+IF(Duombaze!EM442="",0,INDEX(DU!K:K,MATCH(Duombaze!EM442,DU!A:A,0),1))</f>
        <v>0</v>
      </c>
      <c r="EP442" s="19"/>
      <c r="EQ442" s="19"/>
      <c r="ER442" s="20" t="s">
        <v>1778</v>
      </c>
      <c r="ES442" s="17" t="str">
        <f t="shared" si="195"/>
        <v>3 SPP14U Ratai pristatomi klientui</v>
      </c>
      <c r="ET442" s="19"/>
      <c r="EU442" s="19"/>
      <c r="EV442" s="19"/>
      <c r="EW442" s="65" t="s">
        <v>564</v>
      </c>
      <c r="EX442" s="19" t="str">
        <f t="shared" si="218"/>
        <v>3 SPP14U Purvasaugių komplektas 385/425 visiems ratams 1/2 ir 1/4</v>
      </c>
      <c r="EY442" s="19" t="s">
        <v>565</v>
      </c>
      <c r="EZ442" s="672" t="s">
        <v>565</v>
      </c>
      <c r="FA442" s="672"/>
      <c r="FB442" s="672">
        <f>IF(Duombaze!EZ442="",0,INDEX(DU!I:I,MATCH(Duombaze!EZ442,DU!A:A,0),1))+IF(Duombaze!FA442="",0,INDEX(DU!I:I,MATCH(Duombaze!FA442,DU!A:A,0),1))</f>
        <v>120.884919999999</v>
      </c>
      <c r="FC442" s="19">
        <f>IF(Duombaze!EZ442="",0,INDEX(DU!K:K,MATCH(Duombaze!EZ442,DU!A:A,0),1))+IF(Duombaze!FA442="",0,INDEX(DU!K:K,MATCH(Duombaze!FA442,DU!A:A,0),1))</f>
        <v>18.6675</v>
      </c>
      <c r="FD442" s="19"/>
      <c r="FE442" s="19"/>
      <c r="FF442" s="19"/>
      <c r="FG442" s="19"/>
      <c r="FH442" s="19"/>
      <c r="FI442" s="19" t="s">
        <v>1581</v>
      </c>
      <c r="FJ442" s="19"/>
      <c r="FK442" s="19"/>
      <c r="FL442" s="18" t="s">
        <v>1780</v>
      </c>
      <c r="FM442" s="671"/>
      <c r="FN442" s="671"/>
      <c r="FO442" s="671"/>
      <c r="FP442" s="671"/>
      <c r="FQ442" s="671">
        <f>IF(Duombaze!FM442="",0,INDEX(DU!I:I,MATCH(Duombaze!FM442,DU!A:A,0),1))+IF(Duombaze!FN442="",0,INDEX(DU!I:I,MATCH(Duombaze!FN442,DU!A:A,0),1))+IF(Duombaze!FO442="",0,INDEX(DU!I:I,MATCH(Duombaze!FO442,DU!A:A,0),1))+IF(Duombaze!FP442="",0,INDEX(DU!I:I,MATCH(Duombaze!FP442,DU!A:A,0),1))</f>
        <v>0</v>
      </c>
      <c r="FR442" s="671">
        <f>IF(Duombaze!FM442="",0,INDEX(DU!K:K,MATCH(Duombaze!FM442,DU!A:A,0),1))+IF(Duombaze!FN442="",0,INDEX(DU!K:K,MATCH(Duombaze!FN442,DU!A:A,0),1))+IF(Duombaze!FO442="",0,INDEX(DU!K:K,MATCH(Duombaze!FO442,DU!A:A,0),1))+IF(Duombaze!FP442="",0,INDEX(DU!K:K,MATCH(Duombaze!FP442,DU!A:A,0),1))</f>
        <v>0</v>
      </c>
      <c r="FT442" s="100" t="s">
        <v>166</v>
      </c>
      <c r="FU442" s="100" t="s">
        <v>176</v>
      </c>
      <c r="FY442" s="7"/>
      <c r="FZ442" s="7"/>
      <c r="GA442" s="7"/>
    </row>
    <row r="443" spans="1:183" s="20" customFormat="1" ht="28.9" customHeight="1" x14ac:dyDescent="0.25">
      <c r="A443" s="41">
        <v>4</v>
      </c>
      <c r="B443" s="41" t="s">
        <v>796</v>
      </c>
      <c r="C443" s="16" t="s">
        <v>3</v>
      </c>
      <c r="D443" s="19"/>
      <c r="E443" s="17" t="str">
        <f t="shared" si="220"/>
        <v/>
      </c>
      <c r="F443" s="19"/>
      <c r="G443" s="639"/>
      <c r="H443" s="639"/>
      <c r="I443" s="639"/>
      <c r="J443" s="639"/>
      <c r="K443" s="639"/>
      <c r="L443" s="639"/>
      <c r="M443" s="639"/>
      <c r="N443" s="639"/>
      <c r="O443" s="639"/>
      <c r="P443" s="639">
        <f>IF(Duombaze!G443="",0,INDEX(DU!I:I,MATCH(Duombaze!G443,DU!A:A,0),1))+IF(Duombaze!H443="",0,INDEX(DU!I:I,MATCH(Duombaze!H443,DU!A:A,0),1))+IF(Duombaze!I443="",0,INDEX(DU!I:I,MATCH(Duombaze!I443,DU!A:A,0),1))+IF(Duombaze!J443="",0,INDEX(DU!I:I,MATCH(Duombaze!J443,DU!A:A,0),1))+IF(Duombaze!K443="",0,INDEX(DU!I:I,MATCH(Duombaze!K443,DU!A:A,0),1))+IF(Duombaze!L443="",0,INDEX(DU!I:I,MATCH(Duombaze!L443,DU!A:A,0),1))+IF(Duombaze!M443="",0,INDEX(DU!I:I,MATCH(Duombaze!M443,DU!A:A,0),1))+IF(Duombaze!N443="",0,INDEX(DU!I:I,MATCH(Duombaze!N443,DU!A:A,0),1))+IF(Duombaze!O443="",0,INDEX(DU!I:I,MATCH(Duombaze!O443,DU!A:A,0),1))</f>
        <v>0</v>
      </c>
      <c r="Q443" s="638">
        <f>IF(Duombaze!G443="",0,INDEX(DU!K:K,MATCH(Duombaze!G443,DU!A:A,0),1))+IF(Duombaze!H443="",0,INDEX(DU!K:K,MATCH(Duombaze!H443,DU!A:A,0),1))+IF(Duombaze!I443="",0,INDEX(DU!K:K,MATCH(Duombaze!I443,DU!A:A,0),1))+IF(Duombaze!J443="",0,INDEX(DU!K:K,MATCH(Duombaze!J443,DU!A:A,0),1))+IF(Duombaze!K443="",0,INDEX(DU!K:K,MATCH(Duombaze!K443,DU!A:A,0),1))+IF(Duombaze!L443="",0,INDEX(DU!K:K,MATCH(Duombaze!L443,DU!A:A,0),1))+IF(Duombaze!M443="",0,INDEX(DU!K:K,MATCH(Duombaze!M443,DU!A:A,0),1))+IF(Duombaze!N443="",0,INDEX(DU!K:K,MATCH(Duombaze!N443,DU!A:A,0),1))+IF(Duombaze!O443="",0,INDEX(DU!K:K,MATCH(Duombaze!O443,DU!A:A,0),1))</f>
        <v>0</v>
      </c>
      <c r="R443" s="19"/>
      <c r="S443" s="52"/>
      <c r="T443" s="881"/>
      <c r="U443" s="17">
        <f>IF(Duombaze!T443="",0,INDEX(DU!I:I,MATCH(Duombaze!T443,DU!A:A,0),1))</f>
        <v>0</v>
      </c>
      <c r="V443" s="17">
        <f>IF(Duombaze!T443="",0,INDEX(DU!K:K,MATCH(Duombaze!T443,DU!A:A,0),1))</f>
        <v>0</v>
      </c>
      <c r="W443" s="19"/>
      <c r="X443" s="19"/>
      <c r="Y443" s="134"/>
      <c r="Z443" s="65"/>
      <c r="AA443" s="17" t="str">
        <f t="shared" si="212"/>
        <v/>
      </c>
      <c r="AB443" s="19"/>
      <c r="AC443" s="19">
        <f>IF(Duombaze!AB443="",0,INDEX(DU!I:I,MATCH(Duombaze!AB443,DU!A:A,0),1))</f>
        <v>0</v>
      </c>
      <c r="AD443" s="25">
        <f>IF(Duombaze!AB443="",0,INDEX(DU!K:K,MATCH(Duombaze!AB443,DU!A:A,0),1))</f>
        <v>0</v>
      </c>
      <c r="AE443" s="19"/>
      <c r="AF443" s="19"/>
      <c r="AG443" s="19"/>
      <c r="AH443" s="17" t="str">
        <f t="shared" si="201"/>
        <v/>
      </c>
      <c r="AI443" s="19"/>
      <c r="AJ443" s="639"/>
      <c r="AK443" s="639"/>
      <c r="AL443" s="639"/>
      <c r="AM443" s="639">
        <f>IF(Duombaze!AJ443="",0,INDEX(DU!I:I,MATCH(Duombaze!AJ443,DU!A:A,0),1))+IF(Duombaze!AK443="",0,INDEX(DU!I:I,MATCH(Duombaze!AK443,DU!A:A,0),1))+IF(Duombaze!AL443="",0,INDEX(DU!I:I,MATCH(Duombaze!AL443,DU!A:A,0),1))</f>
        <v>0</v>
      </c>
      <c r="AN443" s="639">
        <f>IF(Duombaze!AJ443="",0,INDEX(DU!K:K,MATCH(Duombaze!AJ443,DU!A:A,0),1))+IF(Duombaze!AK443="",0,INDEX(DU!K:K,MATCH(Duombaze!AK443,DU!A:A,0),1))+IF(Duombaze!AL443="",0,INDEX(DU!K:K,MATCH(Duombaze!AL443,DU!A:A,0),1))</f>
        <v>0</v>
      </c>
      <c r="AO443" s="19"/>
      <c r="AP443" s="19"/>
      <c r="AQ443" s="19" t="s">
        <v>695</v>
      </c>
      <c r="AR443" s="17" t="str">
        <f t="shared" si="203"/>
        <v>4 SPP14U Pagrindo hidraulines jungtys+Kėbulo išvertimo išvadas+Hidrauliniai valdymo išvadai</v>
      </c>
      <c r="AS443" s="19" t="s">
        <v>552</v>
      </c>
      <c r="AT443" s="639" t="s">
        <v>549</v>
      </c>
      <c r="AU443" s="639" t="s">
        <v>2990</v>
      </c>
      <c r="AV443" s="639" t="s">
        <v>2991</v>
      </c>
      <c r="AW443" s="639" t="s">
        <v>3232</v>
      </c>
      <c r="AX443" s="639" t="s">
        <v>2988</v>
      </c>
      <c r="AY443" s="639"/>
      <c r="AZ443" s="639"/>
      <c r="BA443" s="639"/>
      <c r="BB443" s="639"/>
      <c r="BC443" s="639">
        <f>IF(Duombaze!AT443="",0,INDEX(DU!I:I,MATCH(Duombaze!AT443,DU!A:A,0),1))+IF(Duombaze!AU443="",0,INDEX(DU!I:I,MATCH(Duombaze!AU443,DU!A:A,0),1))+IF(Duombaze!AV443="",0,INDEX(DU!I:I,MATCH(Duombaze!AV443,DU!A:A,0),1))+IF(Duombaze!AW443="",0,INDEX(DU!I:I,MATCH(Duombaze!AW443,DU!A:A,0),1))+IF(Duombaze!AX443="",0,INDEX(DU!I:I,MATCH(Duombaze!AX443,DU!A:A,0),1))+IF(Duombaze!AY443="",0,INDEX(DU!I:I,MATCH(Duombaze!AY443,DU!A:A,0),1))+IF(Duombaze!AZ443="",0,INDEX(DU!I:I,MATCH(Duombaze!AZ443,DU!A:A,0),1))+IF(Duombaze!BA443="",0,INDEX(DU!I:I,MATCH(Duombaze!BA443,DU!A:A,0),1))+IF(Duombaze!BB443="",0,INDEX(DU!I:I,MATCH(Duombaze!BB443,DU!A:A,0),1))</f>
        <v>146.48384000000001</v>
      </c>
      <c r="BD443" s="638">
        <f>IF(Duombaze!AT443="",0,INDEX(DU!K:K,MATCH(Duombaze!AT443,DU!A:A,0),1))+IF(Duombaze!AU443="",0,INDEX(DU!K:K,MATCH(Duombaze!AU443,DU!A:A,0),1))+IF(Duombaze!AV443="",0,INDEX(DU!K:K,MATCH(Duombaze!AV443,DU!A:A,0),1))+IF(Duombaze!AW443="",0,INDEX(DU!K:K,MATCH(Duombaze!AW443,DU!A:A,0),1))+IF(Duombaze!AX443="",0,INDEX(DU!K:K,MATCH(Duombaze!AX443,DU!A:A,0),1))+IF(Duombaze!AY443="",0,INDEX(DU!K:K,MATCH(Duombaze!AY443,DU!A:A,0),1))+IF(Duombaze!AZ443="",0,INDEX(DU!K:K,MATCH(Duombaze!AZ443,DU!A:A,0),1))+IF(Duombaze!BA443="",0,INDEX(DU!K:K,MATCH(Duombaze!BA443,DU!A:A,0),1))+IF(Duombaze!BB443="",0,INDEX(DU!K:K,MATCH(Duombaze!BB443,DU!A:A,0),1))</f>
        <v>19.89</v>
      </c>
      <c r="BE443" s="19"/>
      <c r="BF443" s="19"/>
      <c r="BG443" s="17" t="s">
        <v>2696</v>
      </c>
      <c r="BH443" s="17" t="str">
        <f t="shared" si="216"/>
        <v>4 SPP14U Pneumatiniai stabdžiai WABCO (auto LSV, 2x0,4s, papild. slėgio vožtuvas)</v>
      </c>
      <c r="BI443" s="17" t="s">
        <v>2710</v>
      </c>
      <c r="BJ443" s="638" t="s">
        <v>3020</v>
      </c>
      <c r="BK443" s="638" t="s">
        <v>3003</v>
      </c>
      <c r="BL443" s="638"/>
      <c r="BM443" s="638">
        <f>IF(Duombaze!BJ443="",0,INDEX(DU!I:I,MATCH(Duombaze!BJ443,DU!A:A,0),1))+IF(Duombaze!BK443="",0,INDEX(DU!I:I,MATCH(Duombaze!BK443,DU!A:A,0),1))+IF(Duombaze!BL443="",0,INDEX(DU!I:I,MATCH(Duombaze!BL443,DU!A:A,0),1))</f>
        <v>762.89582179504896</v>
      </c>
      <c r="BN443" s="638">
        <f>IF(Duombaze!BJ443="",0,INDEX(DU!K:K,MATCH(Duombaze!BJ443,DU!A:A,0),1))+IF(Duombaze!BK443="",0,INDEX(DU!K:K,MATCH(Duombaze!BK443,DU!A:A,0),1))+IF(Duombaze!BL443="",0,INDEX(DU!K:K,MATCH(Duombaze!BL443,DU!A:A,0),1))</f>
        <v>94.87</v>
      </c>
      <c r="BO443" s="19"/>
      <c r="BP443" s="19"/>
      <c r="BQ443" s="25" t="s">
        <v>290</v>
      </c>
      <c r="BR443" s="25" t="str">
        <f t="shared" si="214"/>
        <v>4 SPP14U Stabdžių išvadai dviejų kontūrų</v>
      </c>
      <c r="BS443" s="25" t="s">
        <v>3068</v>
      </c>
      <c r="BT443" s="25" t="s">
        <v>3234</v>
      </c>
      <c r="BU443" s="25">
        <v>23705201</v>
      </c>
      <c r="BV443" s="25"/>
      <c r="BW443" s="25">
        <f>IF(Duombaze!BT443="",0,INDEX(DU!I:I,MATCH(Duombaze!BT443,DU!A:A,0),1))+IF(Duombaze!BU443="",0,INDEX(DU!I:I,MATCH(Duombaze!BU443,DU!A:A,0),1))+IF(Duombaze!BV443="",0,INDEX(DU!I:I,MATCH(Duombaze!BV443,DU!A:A,0),1))</f>
        <v>58.915213333333298</v>
      </c>
      <c r="BX443" s="19">
        <f>IF(Duombaze!BT443="",0,INDEX(DU!K:K,MATCH(Duombaze!BT443,DU!A:A,0),1))+IF(Duombaze!BU443="",0,INDEX(DU!K:K,MATCH(Duombaze!BU443,DU!A:A,0),1))+IF(Duombaze!BV443="",0,INDEX(DU!K:K,MATCH(Duombaze!BV443,DU!A:A,0),1))</f>
        <v>14.935</v>
      </c>
      <c r="BY443" s="25"/>
      <c r="BZ443" s="25"/>
      <c r="CA443" s="19"/>
      <c r="CB443" s="19" t="str">
        <f t="shared" si="209"/>
        <v/>
      </c>
      <c r="CC443" s="19"/>
      <c r="CD443" s="19">
        <f>IF(Duombaze!CC443="",0,INDEX(DU!I:I,MATCH(Duombaze!CC443,DU!A:A,0),1))</f>
        <v>0</v>
      </c>
      <c r="CE443" s="17">
        <f>IF(Duombaze!CC443="",0,INDEX(DU!K:K,MATCH(Duombaze!CC443,DU!A:A,0),1))</f>
        <v>0</v>
      </c>
      <c r="CF443" s="19"/>
      <c r="CG443" s="19"/>
      <c r="CH443" s="19"/>
      <c r="CI443" s="17" t="str">
        <f t="shared" si="213"/>
        <v/>
      </c>
      <c r="CJ443" s="19"/>
      <c r="CK443" s="19">
        <f>IF(Duombaze!CJ443="",0,INDEX(DU!I:I,MATCH(Duombaze!CJ443,DU!A:A,0),1))</f>
        <v>0</v>
      </c>
      <c r="CL443" s="17">
        <f>IF(Duombaze!CJ443="",0,INDEX(DU!K:K,MATCH(Duombaze!CJ443,DU!A:A,0),1))</f>
        <v>0</v>
      </c>
      <c r="CM443" s="19"/>
      <c r="CN443" s="19"/>
      <c r="CO443" s="19"/>
      <c r="CP443" s="17" t="str">
        <f t="shared" si="219"/>
        <v/>
      </c>
      <c r="CQ443" s="19"/>
      <c r="CR443" s="639"/>
      <c r="CS443" s="639"/>
      <c r="CT443" s="639">
        <f>IF(Duombaze!CR443="",0,INDEX(DU!I:I,MATCH(Duombaze!CR443,DU!A:A,0),1))+IF(Duombaze!CS443="",0,INDEX(DU!I:I,MATCH(Duombaze!CS443,DU!A:A,0),1))</f>
        <v>0</v>
      </c>
      <c r="CU443" s="19">
        <f>IF(Duombaze!CR443="",0,INDEX(DU!K:K,MATCH(Duombaze!CR443,DU!A:A,0),1))+IF(Duombaze!CS443="",0,INDEX(DU!K:K,MATCH(Duombaze!CS443,DU!A:A,0),1))</f>
        <v>0</v>
      </c>
      <c r="CV443" s="19"/>
      <c r="CW443" s="19"/>
      <c r="CX443" s="19"/>
      <c r="CY443" s="17" t="str">
        <f t="shared" si="221"/>
        <v/>
      </c>
      <c r="CZ443" s="19"/>
      <c r="DA443" s="672"/>
      <c r="DB443" s="672"/>
      <c r="DC443" s="672">
        <f>IF(Duombaze!DA443="",0,INDEX(DU!I:I,MATCH(Duombaze!DA443,DU!A:A,0),1))+IF(Duombaze!DB443="",0,INDEX(DU!I:I,MATCH(Duombaze!DB443,DU!A:A,0),1))</f>
        <v>0</v>
      </c>
      <c r="DD443" s="19">
        <f>IF(Duombaze!DA443="",0,INDEX(DU!K:K,MATCH(Duombaze!DA443,DU!A:A,0),1))+IF(Duombaze!DB443="",0,INDEX(DU!K:K,MATCH(Duombaze!DB443,DU!A:A,0),1))</f>
        <v>0</v>
      </c>
      <c r="DE443" s="19"/>
      <c r="DF443" s="19"/>
      <c r="DG443" s="19"/>
      <c r="DH443" s="19" t="str">
        <f t="shared" si="207"/>
        <v/>
      </c>
      <c r="DI443" s="19"/>
      <c r="DJ443" s="672"/>
      <c r="DK443" s="678"/>
      <c r="DL443" s="678">
        <f>IF(Duombaze!DJ443="",0,INDEX(DU!I:I,MATCH(Duombaze!DJ443,DU!A:A,0),1))+IF(Duombaze!DK443="",0,INDEX(DU!I:I,MATCH(Duombaze!DK443,DU!A:A,0),1))</f>
        <v>0</v>
      </c>
      <c r="DM443" s="19">
        <f>IF(Duombaze!DJ443="",0,INDEX(DU!K:K,MATCH(Duombaze!DJ443,DU!A:A,0),1))+IF(Duombaze!DK443="",0,INDEX(DU!K:K,MATCH(Duombaze!DK443,DU!A:A,0),1))</f>
        <v>0</v>
      </c>
      <c r="DN443" s="52"/>
      <c r="DO443" s="52"/>
      <c r="DP443" s="19" t="s">
        <v>2770</v>
      </c>
      <c r="DQ443" s="17" t="str">
        <f t="shared" si="206"/>
        <v>4 SPP14U Pilnas LED apšvietimas</v>
      </c>
      <c r="DR443" s="19" t="s">
        <v>2771</v>
      </c>
      <c r="DS443" s="672" t="s">
        <v>2771</v>
      </c>
      <c r="DT443" s="672"/>
      <c r="DU443" s="672"/>
      <c r="DV443" s="672"/>
      <c r="DW443" s="672">
        <f>IF(Duombaze!DS443="",0,INDEX(DU!I:I,MATCH(Duombaze!DS443,DU!A:A,0),1))+IF(Duombaze!DT443="",0,INDEX(DU!I:I,MATCH(Duombaze!DT443,DU!A:A,0),1))+IF(Duombaze!DU443="",0,INDEX(DU!I:I,MATCH(Duombaze!DU443,DU!A:A,0),1))+IF(Duombaze!DV443="",0,INDEX(DU!I:I,MATCH(Duombaze!DV443,DU!A:A,0),1))</f>
        <v>155.71199999999999</v>
      </c>
      <c r="DX443" s="638">
        <f>IF(Duombaze!DS443="",0,INDEX(DU!K:K,MATCH(Duombaze!DS443,DU!A:A,0),1))+IF(Duombaze!DT443="",0,INDEX(DU!K:K,MATCH(Duombaze!DT443,DU!A:A,0),1))+IF(Duombaze!DU443="",0,INDEX(DU!K:K,MATCH(Duombaze!DU443,DU!A:A,0),1))+IF(Duombaze!DV443="",0,INDEX(DU!K:KH,MATCH(Duombaze!DV443,DU!A:A,0),1))</f>
        <v>0</v>
      </c>
      <c r="DY443" s="19"/>
      <c r="DZ443" s="19"/>
      <c r="EA443" s="19" t="s">
        <v>721</v>
      </c>
      <c r="EB443" s="19" t="str">
        <f t="shared" si="194"/>
        <v>4 SPP14U Mechaninis sukabintuvas Scharmullr</v>
      </c>
      <c r="EC443" s="19" t="s">
        <v>512</v>
      </c>
      <c r="ED443" s="19">
        <f>IF(Duombaze!EC443="",0,INDEX(DU!I:I,MATCH(Duombaze!EC443,DU!A:A,0),1))</f>
        <v>127.9676</v>
      </c>
      <c r="EE443" s="638">
        <f>IF(Duombaze!EC443="",0,INDEX(DU!K:K,MATCH(Duombaze!EC443,DU!A:A,0),1))</f>
        <v>0.75</v>
      </c>
      <c r="EF443" s="19"/>
      <c r="EG443" s="19"/>
      <c r="EH443" s="19"/>
      <c r="EI443" s="17" t="str">
        <f t="shared" si="210"/>
        <v/>
      </c>
      <c r="EJ443" s="19"/>
      <c r="EK443" s="672"/>
      <c r="EL443" s="672"/>
      <c r="EM443" s="672"/>
      <c r="EN443" s="672">
        <f>IF(Duombaze!EK443="",0,INDEX(DU!I:I,MATCH(Duombaze!EK443,DU!A:A,0),1))+IF(Duombaze!EL443="",0,INDEX(DU!I:I,MATCH(Duombaze!EL443,DU!A:A,0),1))+IF(Duombaze!EM443="",0,INDEX(DU!I:I,MATCH(Duombaze!EM443,DU!A:A,0),1))</f>
        <v>0</v>
      </c>
      <c r="EO443" s="19">
        <f>IF(Duombaze!EK443="",0,INDEX(DU!K:K,MATCH(Duombaze!EK443,DU!A:A,0),1))+IF(Duombaze!EL443="",0,INDEX(DU!K:K,MATCH(Duombaze!EL443,DU!A:A,0),1))+IF(Duombaze!EM443="",0,INDEX(DU!K:K,MATCH(Duombaze!EM443,DU!A:A,0),1))</f>
        <v>0</v>
      </c>
      <c r="EP443" s="19"/>
      <c r="EQ443" s="19"/>
      <c r="ER443" s="65"/>
      <c r="ES443" s="17" t="str">
        <f t="shared" si="195"/>
        <v/>
      </c>
      <c r="ET443" s="19"/>
      <c r="EU443" s="19"/>
      <c r="EV443" s="19"/>
      <c r="EW443" s="65" t="s">
        <v>3494</v>
      </c>
      <c r="EX443" s="19" t="str">
        <f t="shared" si="218"/>
        <v>4 SPP14U Purvasaugių komplektas 500 ratams  1/4 galiniai</v>
      </c>
      <c r="EY443" s="19" t="s">
        <v>351</v>
      </c>
      <c r="EZ443" s="672" t="s">
        <v>351</v>
      </c>
      <c r="FA443" s="672"/>
      <c r="FB443" s="672">
        <f>IF(Duombaze!EZ443="",0,INDEX(DU!I:I,MATCH(Duombaze!EZ443,DU!A:A,0),1))+IF(Duombaze!FA443="",0,INDEX(DU!I:I,MATCH(Duombaze!FA443,DU!A:A,0),1))</f>
        <v>32.864490416666598</v>
      </c>
      <c r="FC443" s="19">
        <f>IF(Duombaze!EZ443="",0,INDEX(DU!K:K,MATCH(Duombaze!EZ443,DU!A:A,0),1))+IF(Duombaze!FA443="",0,INDEX(DU!K:K,MATCH(Duombaze!FA443,DU!A:A,0),1))</f>
        <v>9.3350000000000009</v>
      </c>
      <c r="FD443" s="19"/>
      <c r="FE443" s="19"/>
      <c r="FF443" s="19"/>
      <c r="FG443" s="19"/>
      <c r="FH443" s="19"/>
      <c r="FI443" s="19" t="s">
        <v>1582</v>
      </c>
      <c r="FJ443" s="19"/>
      <c r="FK443" s="19"/>
      <c r="FL443" s="18" t="s">
        <v>1781</v>
      </c>
      <c r="FM443" s="671"/>
      <c r="FN443" s="671"/>
      <c r="FO443" s="671"/>
      <c r="FP443" s="671"/>
      <c r="FQ443" s="671">
        <f>IF(Duombaze!FM443="",0,INDEX(DU!I:I,MATCH(Duombaze!FM443,DU!A:A,0),1))+IF(Duombaze!FN443="",0,INDEX(DU!I:I,MATCH(Duombaze!FN443,DU!A:A,0),1))+IF(Duombaze!FO443="",0,INDEX(DU!I:I,MATCH(Duombaze!FO443,DU!A:A,0),1))+IF(Duombaze!FP443="",0,INDEX(DU!I:I,MATCH(Duombaze!FP443,DU!A:A,0),1))</f>
        <v>0</v>
      </c>
      <c r="FR443" s="671">
        <f>IF(Duombaze!FM443="",0,INDEX(DU!K:K,MATCH(Duombaze!FM443,DU!A:A,0),1))+IF(Duombaze!FN443="",0,INDEX(DU!K:K,MATCH(Duombaze!FN443,DU!A:A,0),1))+IF(Duombaze!FO443="",0,INDEX(DU!K:K,MATCH(Duombaze!FO443,DU!A:A,0),1))+IF(Duombaze!FP443="",0,INDEX(DU!K:K,MATCH(Duombaze!FP443,DU!A:A,0),1))</f>
        <v>0</v>
      </c>
      <c r="FT443" s="100" t="s">
        <v>168</v>
      </c>
      <c r="FU443" s="100" t="s">
        <v>178</v>
      </c>
      <c r="FY443" s="7"/>
      <c r="FZ443" s="7"/>
      <c r="GA443" s="7"/>
    </row>
    <row r="444" spans="1:183" s="20" customFormat="1" ht="23.45" customHeight="1" x14ac:dyDescent="0.25">
      <c r="A444" s="41">
        <v>5</v>
      </c>
      <c r="B444" s="41" t="s">
        <v>796</v>
      </c>
      <c r="C444" s="16" t="s">
        <v>3</v>
      </c>
      <c r="D444" s="19"/>
      <c r="E444" s="17" t="str">
        <f t="shared" si="220"/>
        <v/>
      </c>
      <c r="F444" s="19"/>
      <c r="G444" s="639"/>
      <c r="H444" s="639"/>
      <c r="I444" s="639"/>
      <c r="J444" s="639"/>
      <c r="K444" s="639"/>
      <c r="L444" s="639"/>
      <c r="M444" s="639"/>
      <c r="N444" s="639"/>
      <c r="O444" s="639"/>
      <c r="P444" s="639">
        <f>IF(Duombaze!G444="",0,INDEX(DU!I:I,MATCH(Duombaze!G444,DU!A:A,0),1))+IF(Duombaze!H444="",0,INDEX(DU!I:I,MATCH(Duombaze!H444,DU!A:A,0),1))+IF(Duombaze!I444="",0,INDEX(DU!I:I,MATCH(Duombaze!I444,DU!A:A,0),1))+IF(Duombaze!J444="",0,INDEX(DU!I:I,MATCH(Duombaze!J444,DU!A:A,0),1))+IF(Duombaze!K444="",0,INDEX(DU!I:I,MATCH(Duombaze!K444,DU!A:A,0),1))+IF(Duombaze!L444="",0,INDEX(DU!I:I,MATCH(Duombaze!L444,DU!A:A,0),1))+IF(Duombaze!M444="",0,INDEX(DU!I:I,MATCH(Duombaze!M444,DU!A:A,0),1))+IF(Duombaze!N444="",0,INDEX(DU!I:I,MATCH(Duombaze!N444,DU!A:A,0),1))+IF(Duombaze!O444="",0,INDEX(DU!I:I,MATCH(Duombaze!O444,DU!A:A,0),1))</f>
        <v>0</v>
      </c>
      <c r="Q444" s="638">
        <f>IF(Duombaze!G444="",0,INDEX(DU!K:K,MATCH(Duombaze!G444,DU!A:A,0),1))+IF(Duombaze!H444="",0,INDEX(DU!K:K,MATCH(Duombaze!H444,DU!A:A,0),1))+IF(Duombaze!I444="",0,INDEX(DU!K:K,MATCH(Duombaze!I444,DU!A:A,0),1))+IF(Duombaze!J444="",0,INDEX(DU!K:K,MATCH(Duombaze!J444,DU!A:A,0),1))+IF(Duombaze!K444="",0,INDEX(DU!K:K,MATCH(Duombaze!K444,DU!A:A,0),1))+IF(Duombaze!L444="",0,INDEX(DU!K:K,MATCH(Duombaze!L444,DU!A:A,0),1))+IF(Duombaze!M444="",0,INDEX(DU!K:K,MATCH(Duombaze!M444,DU!A:A,0),1))+IF(Duombaze!N444="",0,INDEX(DU!K:K,MATCH(Duombaze!N444,DU!A:A,0),1))+IF(Duombaze!O444="",0,INDEX(DU!K:K,MATCH(Duombaze!O444,DU!A:A,0),1))</f>
        <v>0</v>
      </c>
      <c r="R444" s="19"/>
      <c r="S444" s="52"/>
      <c r="T444" s="881"/>
      <c r="U444" s="17">
        <f>IF(Duombaze!T444="",0,INDEX(DU!I:I,MATCH(Duombaze!T444,DU!A:A,0),1))</f>
        <v>0</v>
      </c>
      <c r="V444" s="17">
        <f>IF(Duombaze!T444="",0,INDEX(DU!K:K,MATCH(Duombaze!T444,DU!A:A,0),1))</f>
        <v>0</v>
      </c>
      <c r="W444" s="19"/>
      <c r="X444" s="19"/>
      <c r="Y444" s="134"/>
      <c r="Z444" s="65"/>
      <c r="AA444" s="17" t="str">
        <f t="shared" si="212"/>
        <v/>
      </c>
      <c r="AB444" s="19"/>
      <c r="AC444" s="19">
        <f>IF(Duombaze!AB444="",0,INDEX(DU!I:I,MATCH(Duombaze!AB444,DU!A:A,0),1))</f>
        <v>0</v>
      </c>
      <c r="AD444" s="25">
        <f>IF(Duombaze!AB444="",0,INDEX(DU!K:K,MATCH(Duombaze!AB444,DU!A:A,0),1))</f>
        <v>0</v>
      </c>
      <c r="AE444" s="19"/>
      <c r="AF444" s="19"/>
      <c r="AG444" s="19"/>
      <c r="AH444" s="17" t="str">
        <f t="shared" si="201"/>
        <v/>
      </c>
      <c r="AI444" s="19"/>
      <c r="AJ444" s="639"/>
      <c r="AK444" s="639"/>
      <c r="AL444" s="639"/>
      <c r="AM444" s="639">
        <f>IF(Duombaze!AJ444="",0,INDEX(DU!I:I,MATCH(Duombaze!AJ444,DU!A:A,0),1))+IF(Duombaze!AK444="",0,INDEX(DU!I:I,MATCH(Duombaze!AK444,DU!A:A,0),1))+IF(Duombaze!AL444="",0,INDEX(DU!I:I,MATCH(Duombaze!AL444,DU!A:A,0),1))</f>
        <v>0</v>
      </c>
      <c r="AN444" s="639">
        <f>IF(Duombaze!AJ444="",0,INDEX(DU!K:K,MATCH(Duombaze!AJ444,DU!A:A,0),1))+IF(Duombaze!AK444="",0,INDEX(DU!K:K,MATCH(Duombaze!AK444,DU!A:A,0),1))+IF(Duombaze!AL444="",0,INDEX(DU!K:K,MATCH(Duombaze!AL444,DU!A:A,0),1))</f>
        <v>0</v>
      </c>
      <c r="AO444" s="19"/>
      <c r="AP444" s="19"/>
      <c r="AQ444" s="19"/>
      <c r="AR444" s="17" t="str">
        <f t="shared" si="203"/>
        <v/>
      </c>
      <c r="AS444" s="19"/>
      <c r="AT444" s="639"/>
      <c r="AU444" s="639"/>
      <c r="AV444" s="639"/>
      <c r="AW444" s="639"/>
      <c r="AX444" s="639"/>
      <c r="AY444" s="639"/>
      <c r="AZ444" s="639"/>
      <c r="BA444" s="639"/>
      <c r="BB444" s="639"/>
      <c r="BC444" s="639">
        <f>IF(Duombaze!AT444="",0,INDEX(DU!I:I,MATCH(Duombaze!AT444,DU!A:A,0),1))+IF(Duombaze!AU444="",0,INDEX(DU!I:I,MATCH(Duombaze!AU444,DU!A:A,0),1))+IF(Duombaze!AV444="",0,INDEX(DU!I:I,MATCH(Duombaze!AV444,DU!A:A,0),1))+IF(Duombaze!AW444="",0,INDEX(DU!I:I,MATCH(Duombaze!AW444,DU!A:A,0),1))+IF(Duombaze!AX444="",0,INDEX(DU!I:I,MATCH(Duombaze!AX444,DU!A:A,0),1))+IF(Duombaze!AY444="",0,INDEX(DU!I:I,MATCH(Duombaze!AY444,DU!A:A,0),1))+IF(Duombaze!AZ444="",0,INDEX(DU!I:I,MATCH(Duombaze!AZ444,DU!A:A,0),1))+IF(Duombaze!BA444="",0,INDEX(DU!I:I,MATCH(Duombaze!BA444,DU!A:A,0),1))+IF(Duombaze!BB444="",0,INDEX(DU!I:I,MATCH(Duombaze!BB444,DU!A:A,0),1))</f>
        <v>0</v>
      </c>
      <c r="BD444" s="638">
        <f>IF(Duombaze!AT444="",0,INDEX(DU!K:K,MATCH(Duombaze!AT444,DU!A:A,0),1))+IF(Duombaze!AU444="",0,INDEX(DU!K:K,MATCH(Duombaze!AU444,DU!A:A,0),1))+IF(Duombaze!AV444="",0,INDEX(DU!K:K,MATCH(Duombaze!AV444,DU!A:A,0),1))+IF(Duombaze!AW444="",0,INDEX(DU!K:K,MATCH(Duombaze!AW444,DU!A:A,0),1))+IF(Duombaze!AX444="",0,INDEX(DU!K:K,MATCH(Duombaze!AX444,DU!A:A,0),1))+IF(Duombaze!AY444="",0,INDEX(DU!K:K,MATCH(Duombaze!AY444,DU!A:A,0),1))+IF(Duombaze!AZ444="",0,INDEX(DU!K:K,MATCH(Duombaze!AZ444,DU!A:A,0),1))+IF(Duombaze!BA444="",0,INDEX(DU!K:K,MATCH(Duombaze!BA444,DU!A:A,0),1))+IF(Duombaze!BB444="",0,INDEX(DU!K:K,MATCH(Duombaze!BB444,DU!A:A,0),1))</f>
        <v>0</v>
      </c>
      <c r="BE444" s="19"/>
      <c r="BF444" s="19"/>
      <c r="BG444" s="20" t="s">
        <v>8345</v>
      </c>
      <c r="BH444" s="17" t="str">
        <f t="shared" si="216"/>
        <v>5 SPP14U Pneumatiniai stabdžiai WABCO mech LSV</v>
      </c>
      <c r="BI444" s="17" t="s">
        <v>8430</v>
      </c>
      <c r="BJ444" s="638"/>
      <c r="BK444" s="638"/>
      <c r="BL444" s="638"/>
      <c r="BM444" s="638">
        <f>IF(Duombaze!BJ444="",0,INDEX(DU!I:I,MATCH(Duombaze!BJ444,DU!A:A,0),1))+IF(Duombaze!BK444="",0,INDEX(DU!I:I,MATCH(Duombaze!BK444,DU!A:A,0),1))+IF(Duombaze!BL444="",0,INDEX(DU!I:I,MATCH(Duombaze!BL444,DU!A:A,0),1))</f>
        <v>0</v>
      </c>
      <c r="BN444" s="638">
        <f>IF(Duombaze!BJ444="",0,INDEX(DU!K:K,MATCH(Duombaze!BJ444,DU!A:A,0),1))+IF(Duombaze!BK444="",0,INDEX(DU!K:K,MATCH(Duombaze!BK444,DU!A:A,0),1))+IF(Duombaze!BL444="",0,INDEX(DU!K:K,MATCH(Duombaze!BL444,DU!A:A,0),1))</f>
        <v>0</v>
      </c>
      <c r="BO444" s="19"/>
      <c r="BP444" s="19"/>
      <c r="BQ444" s="25"/>
      <c r="BR444" s="25"/>
      <c r="BS444" s="25"/>
      <c r="BT444" s="25"/>
      <c r="BU444" s="25"/>
      <c r="BV444" s="25"/>
      <c r="BW444" s="25">
        <f>IF(Duombaze!BT444="",0,INDEX(DU!I:I,MATCH(Duombaze!BT444,DU!A:A,0),1))+IF(Duombaze!BU444="",0,INDEX(DU!I:I,MATCH(Duombaze!BU444,DU!A:A,0),1))+IF(Duombaze!BV444="",0,INDEX(DU!I:I,MATCH(Duombaze!BV444,DU!A:A,0),1))</f>
        <v>0</v>
      </c>
      <c r="BX444" s="19">
        <f>IF(Duombaze!BT444="",0,INDEX(DU!K:K,MATCH(Duombaze!BT444,DU!A:A,0),1))+IF(Duombaze!BU444="",0,INDEX(DU!K:K,MATCH(Duombaze!BU444,DU!A:A,0),1))+IF(Duombaze!BV444="",0,INDEX(DU!K:K,MATCH(Duombaze!BV444,DU!A:A,0),1))</f>
        <v>0</v>
      </c>
      <c r="BY444" s="25"/>
      <c r="BZ444" s="25"/>
      <c r="CA444" s="19"/>
      <c r="CB444" s="19" t="str">
        <f t="shared" si="209"/>
        <v/>
      </c>
      <c r="CC444" s="19"/>
      <c r="CD444" s="19">
        <f>IF(Duombaze!CC444="",0,INDEX(DU!I:I,MATCH(Duombaze!CC444,DU!A:A,0),1))</f>
        <v>0</v>
      </c>
      <c r="CE444" s="17">
        <f>IF(Duombaze!CC444="",0,INDEX(DU!K:K,MATCH(Duombaze!CC444,DU!A:A,0),1))</f>
        <v>0</v>
      </c>
      <c r="CF444" s="19"/>
      <c r="CG444" s="19"/>
      <c r="CH444" s="19"/>
      <c r="CI444" s="17" t="str">
        <f t="shared" si="213"/>
        <v/>
      </c>
      <c r="CJ444" s="19"/>
      <c r="CK444" s="19">
        <f>IF(Duombaze!CJ444="",0,INDEX(DU!I:I,MATCH(Duombaze!CJ444,DU!A:A,0),1))</f>
        <v>0</v>
      </c>
      <c r="CL444" s="17">
        <f>IF(Duombaze!CJ444="",0,INDEX(DU!K:K,MATCH(Duombaze!CJ444,DU!A:A,0),1))</f>
        <v>0</v>
      </c>
      <c r="CM444" s="19"/>
      <c r="CN444" s="19"/>
      <c r="CO444" s="19"/>
      <c r="CP444" s="17" t="str">
        <f t="shared" si="219"/>
        <v/>
      </c>
      <c r="CQ444" s="19"/>
      <c r="CR444" s="639"/>
      <c r="CS444" s="639"/>
      <c r="CT444" s="639">
        <f>IF(Duombaze!CR444="",0,INDEX(DU!I:I,MATCH(Duombaze!CR444,DU!A:A,0),1))+IF(Duombaze!CS444="",0,INDEX(DU!I:I,MATCH(Duombaze!CS444,DU!A:A,0),1))</f>
        <v>0</v>
      </c>
      <c r="CU444" s="19">
        <f>IF(Duombaze!CR444="",0,INDEX(DU!K:K,MATCH(Duombaze!CR444,DU!A:A,0),1))+IF(Duombaze!CS444="",0,INDEX(DU!K:K,MATCH(Duombaze!CS444,DU!A:A,0),1))</f>
        <v>0</v>
      </c>
      <c r="CV444" s="19"/>
      <c r="CW444" s="19"/>
      <c r="CX444" s="19"/>
      <c r="CY444" s="17" t="str">
        <f t="shared" si="221"/>
        <v/>
      </c>
      <c r="CZ444" s="19"/>
      <c r="DA444" s="672"/>
      <c r="DB444" s="672"/>
      <c r="DC444" s="672">
        <f>IF(Duombaze!DA444="",0,INDEX(DU!I:I,MATCH(Duombaze!DA444,DU!A:A,0),1))+IF(Duombaze!DB444="",0,INDEX(DU!I:I,MATCH(Duombaze!DB444,DU!A:A,0),1))</f>
        <v>0</v>
      </c>
      <c r="DD444" s="19">
        <f>IF(Duombaze!DA444="",0,INDEX(DU!K:K,MATCH(Duombaze!DA444,DU!A:A,0),1))+IF(Duombaze!DB444="",0,INDEX(DU!K:K,MATCH(Duombaze!DB444,DU!A:A,0),1))</f>
        <v>0</v>
      </c>
      <c r="DE444" s="19"/>
      <c r="DF444" s="19"/>
      <c r="DG444" s="19"/>
      <c r="DH444" s="19" t="str">
        <f t="shared" si="207"/>
        <v/>
      </c>
      <c r="DI444" s="19"/>
      <c r="DJ444" s="672"/>
      <c r="DK444" s="678"/>
      <c r="DL444" s="678">
        <f>IF(Duombaze!DJ444="",0,INDEX(DU!I:I,MATCH(Duombaze!DJ444,DU!A:A,0),1))+IF(Duombaze!DK444="",0,INDEX(DU!I:I,MATCH(Duombaze!DK444,DU!A:A,0),1))</f>
        <v>0</v>
      </c>
      <c r="DM444" s="19">
        <f>IF(Duombaze!DJ444="",0,INDEX(DU!K:K,MATCH(Duombaze!DJ444,DU!A:A,0),1))+IF(Duombaze!DK444="",0,INDEX(DU!K:K,MATCH(Duombaze!DK444,DU!A:A,0),1))</f>
        <v>0</v>
      </c>
      <c r="DN444" s="52"/>
      <c r="DO444" s="52"/>
      <c r="DP444" s="19"/>
      <c r="DQ444" s="17" t="str">
        <f t="shared" si="206"/>
        <v/>
      </c>
      <c r="DR444" s="19"/>
      <c r="DS444" s="672"/>
      <c r="DT444" s="672"/>
      <c r="DU444" s="672"/>
      <c r="DV444" s="672"/>
      <c r="DW444" s="672">
        <f>IF(Duombaze!DS444="",0,INDEX(DU!I:I,MATCH(Duombaze!DS444,DU!A:A,0),1))+IF(Duombaze!DT444="",0,INDEX(DU!I:I,MATCH(Duombaze!DT444,DU!A:A,0),1))+IF(Duombaze!DU444="",0,INDEX(DU!I:I,MATCH(Duombaze!DU444,DU!A:A,0),1))+IF(Duombaze!DV444="",0,INDEX(DU!I:I,MATCH(Duombaze!DV444,DU!A:A,0),1))</f>
        <v>0</v>
      </c>
      <c r="DX444" s="638">
        <f>IF(Duombaze!DS444="",0,INDEX(DU!K:K,MATCH(Duombaze!DS444,DU!A:A,0),1))+IF(Duombaze!DT444="",0,INDEX(DU!K:K,MATCH(Duombaze!DT444,DU!A:A,0),1))+IF(Duombaze!DU444="",0,INDEX(DU!K:K,MATCH(Duombaze!DU444,DU!A:A,0),1))+IF(Duombaze!DV444="",0,INDEX(DU!K:KH,MATCH(Duombaze!DV444,DU!A:A,0),1))</f>
        <v>0</v>
      </c>
      <c r="DY444" s="19"/>
      <c r="DZ444" s="19"/>
      <c r="EA444" s="19" t="s">
        <v>445</v>
      </c>
      <c r="EB444" s="19" t="str">
        <f t="shared" si="194"/>
        <v>5 SPP14U Automatinis sukabintuvas Scharmuller</v>
      </c>
      <c r="EC444" s="19" t="s">
        <v>513</v>
      </c>
      <c r="ED444" s="19">
        <f>IF(Duombaze!EC444="",0,INDEX(DU!I:I,MATCH(Duombaze!EC444,DU!A:A,0),1))</f>
        <v>225.916545454545</v>
      </c>
      <c r="EE444" s="638">
        <f>IF(Duombaze!EC444="",0,INDEX(DU!K:K,MATCH(Duombaze!EC444,DU!A:A,0),1))</f>
        <v>0.57999999999999996</v>
      </c>
      <c r="EF444" s="19"/>
      <c r="EG444" s="19"/>
      <c r="EH444" s="19"/>
      <c r="EI444" s="17" t="str">
        <f t="shared" si="210"/>
        <v/>
      </c>
      <c r="EJ444" s="19"/>
      <c r="EK444" s="672"/>
      <c r="EL444" s="672"/>
      <c r="EM444" s="672"/>
      <c r="EN444" s="672">
        <f>IF(Duombaze!EK444="",0,INDEX(DU!I:I,MATCH(Duombaze!EK444,DU!A:A,0),1))+IF(Duombaze!EL444="",0,INDEX(DU!I:I,MATCH(Duombaze!EL444,DU!A:A,0),1))+IF(Duombaze!EM444="",0,INDEX(DU!I:I,MATCH(Duombaze!EM444,DU!A:A,0),1))</f>
        <v>0</v>
      </c>
      <c r="EO444" s="19">
        <f>IF(Duombaze!EK444="",0,INDEX(DU!K:K,MATCH(Duombaze!EK444,DU!A:A,0),1))+IF(Duombaze!EL444="",0,INDEX(DU!K:K,MATCH(Duombaze!EL444,DU!A:A,0),1))+IF(Duombaze!EM444="",0,INDEX(DU!K:K,MATCH(Duombaze!EM444,DU!A:A,0),1))</f>
        <v>0</v>
      </c>
      <c r="EP444" s="19"/>
      <c r="EQ444" s="19"/>
      <c r="ER444" s="65"/>
      <c r="ES444" s="17" t="str">
        <f t="shared" si="195"/>
        <v/>
      </c>
      <c r="ET444" s="19"/>
      <c r="EU444" s="19"/>
      <c r="EV444" s="19"/>
      <c r="EW444" s="26" t="s">
        <v>2569</v>
      </c>
      <c r="EX444" s="25" t="str">
        <f t="shared" si="218"/>
        <v>5 SPP14U Purvasaugių komplektas 600/50 ratams (pilni 1/2)</v>
      </c>
      <c r="EY444" s="26" t="s">
        <v>2568</v>
      </c>
      <c r="EZ444" s="671" t="s">
        <v>2568</v>
      </c>
      <c r="FA444" s="671"/>
      <c r="FB444" s="671">
        <f>IF(Duombaze!EZ444="",0,INDEX(DU!I:I,MATCH(Duombaze!EZ444,DU!A:A,0),1))+IF(Duombaze!FA444="",0,INDEX(DU!I:I,MATCH(Duombaze!FA444,DU!A:A,0),1))</f>
        <v>72.065199999999905</v>
      </c>
      <c r="FC444" s="19">
        <f>IF(Duombaze!EZ444="",0,INDEX(DU!K:K,MATCH(Duombaze!EZ444,DU!A:A,0),1))+IF(Duombaze!FA444="",0,INDEX(DU!K:K,MATCH(Duombaze!FA444,DU!A:A,0),1))</f>
        <v>14.48</v>
      </c>
      <c r="FD444" s="17"/>
      <c r="FE444" s="17"/>
      <c r="FF444" s="19"/>
      <c r="FG444" s="19"/>
      <c r="FH444" s="19"/>
      <c r="FI444" s="19"/>
      <c r="FJ444" s="19"/>
      <c r="FK444" s="65"/>
      <c r="FL444" s="18"/>
      <c r="FM444" s="671"/>
      <c r="FN444" s="671"/>
      <c r="FO444" s="671"/>
      <c r="FP444" s="671"/>
      <c r="FQ444" s="671">
        <f>IF(Duombaze!FM444="",0,INDEX(DU!I:I,MATCH(Duombaze!FM444,DU!A:A,0),1))+IF(Duombaze!FN444="",0,INDEX(DU!I:I,MATCH(Duombaze!FN444,DU!A:A,0),1))+IF(Duombaze!FO444="",0,INDEX(DU!I:I,MATCH(Duombaze!FO444,DU!A:A,0),1))+IF(Duombaze!FP444="",0,INDEX(DU!I:I,MATCH(Duombaze!FP444,DU!A:A,0),1))</f>
        <v>0</v>
      </c>
      <c r="FR444" s="671">
        <f>IF(Duombaze!FM444="",0,INDEX(DU!K:K,MATCH(Duombaze!FM444,DU!A:A,0),1))+IF(Duombaze!FN444="",0,INDEX(DU!K:K,MATCH(Duombaze!FN444,DU!A:A,0),1))+IF(Duombaze!FO444="",0,INDEX(DU!K:K,MATCH(Duombaze!FO444,DU!A:A,0),1))+IF(Duombaze!FP444="",0,INDEX(DU!K:K,MATCH(Duombaze!FP444,DU!A:A,0),1))</f>
        <v>0</v>
      </c>
      <c r="FT444" s="100" t="s">
        <v>170</v>
      </c>
      <c r="FU444" s="100" t="s">
        <v>180</v>
      </c>
      <c r="FY444" s="7"/>
      <c r="FZ444" s="7"/>
      <c r="GA444" s="7"/>
    </row>
    <row r="445" spans="1:183" s="20" customFormat="1" ht="27.75" customHeight="1" x14ac:dyDescent="0.25">
      <c r="A445" s="41">
        <v>6</v>
      </c>
      <c r="B445" s="41" t="s">
        <v>796</v>
      </c>
      <c r="C445" s="16" t="s">
        <v>3</v>
      </c>
      <c r="D445" s="19"/>
      <c r="E445" s="17" t="str">
        <f t="shared" si="220"/>
        <v/>
      </c>
      <c r="F445" s="19"/>
      <c r="G445" s="639"/>
      <c r="H445" s="639"/>
      <c r="I445" s="639"/>
      <c r="J445" s="639"/>
      <c r="K445" s="639"/>
      <c r="L445" s="639"/>
      <c r="M445" s="639"/>
      <c r="N445" s="639"/>
      <c r="O445" s="639"/>
      <c r="P445" s="639">
        <f>IF(Duombaze!G445="",0,INDEX(DU!I:I,MATCH(Duombaze!G445,DU!A:A,0),1))+IF(Duombaze!H445="",0,INDEX(DU!I:I,MATCH(Duombaze!H445,DU!A:A,0),1))+IF(Duombaze!I445="",0,INDEX(DU!I:I,MATCH(Duombaze!I445,DU!A:A,0),1))+IF(Duombaze!J445="",0,INDEX(DU!I:I,MATCH(Duombaze!J445,DU!A:A,0),1))+IF(Duombaze!K445="",0,INDEX(DU!I:I,MATCH(Duombaze!K445,DU!A:A,0),1))+IF(Duombaze!L445="",0,INDEX(DU!I:I,MATCH(Duombaze!L445,DU!A:A,0),1))+IF(Duombaze!M445="",0,INDEX(DU!I:I,MATCH(Duombaze!M445,DU!A:A,0),1))+IF(Duombaze!N445="",0,INDEX(DU!I:I,MATCH(Duombaze!N445,DU!A:A,0),1))+IF(Duombaze!O445="",0,INDEX(DU!I:I,MATCH(Duombaze!O445,DU!A:A,0),1))</f>
        <v>0</v>
      </c>
      <c r="Q445" s="638">
        <f>IF(Duombaze!G445="",0,INDEX(DU!K:K,MATCH(Duombaze!G445,DU!A:A,0),1))+IF(Duombaze!H445="",0,INDEX(DU!K:K,MATCH(Duombaze!H445,DU!A:A,0),1))+IF(Duombaze!I445="",0,INDEX(DU!K:K,MATCH(Duombaze!I445,DU!A:A,0),1))+IF(Duombaze!J445="",0,INDEX(DU!K:K,MATCH(Duombaze!J445,DU!A:A,0),1))+IF(Duombaze!K445="",0,INDEX(DU!K:K,MATCH(Duombaze!K445,DU!A:A,0),1))+IF(Duombaze!L445="",0,INDEX(DU!K:K,MATCH(Duombaze!L445,DU!A:A,0),1))+IF(Duombaze!M445="",0,INDEX(DU!K:K,MATCH(Duombaze!M445,DU!A:A,0),1))+IF(Duombaze!N445="",0,INDEX(DU!K:K,MATCH(Duombaze!N445,DU!A:A,0),1))+IF(Duombaze!O445="",0,INDEX(DU!K:K,MATCH(Duombaze!O445,DU!A:A,0),1))</f>
        <v>0</v>
      </c>
      <c r="R445" s="19"/>
      <c r="S445" s="52"/>
      <c r="T445" s="881"/>
      <c r="U445" s="17">
        <f>IF(Duombaze!T445="",0,INDEX(DU!I:I,MATCH(Duombaze!T445,DU!A:A,0),1))</f>
        <v>0</v>
      </c>
      <c r="V445" s="17">
        <f>IF(Duombaze!T445="",0,INDEX(DU!K:K,MATCH(Duombaze!T445,DU!A:A,0),1))</f>
        <v>0</v>
      </c>
      <c r="W445" s="19"/>
      <c r="X445" s="19"/>
      <c r="Y445" s="134"/>
      <c r="Z445" s="65"/>
      <c r="AA445" s="17" t="str">
        <f t="shared" si="212"/>
        <v/>
      </c>
      <c r="AB445" s="19"/>
      <c r="AC445" s="19">
        <f>IF(Duombaze!AB445="",0,INDEX(DU!I:I,MATCH(Duombaze!AB445,DU!A:A,0),1))</f>
        <v>0</v>
      </c>
      <c r="AD445" s="25">
        <f>IF(Duombaze!AB445="",0,INDEX(DU!K:K,MATCH(Duombaze!AB445,DU!A:A,0),1))</f>
        <v>0</v>
      </c>
      <c r="AE445" s="19"/>
      <c r="AF445" s="19"/>
      <c r="AG445" s="19"/>
      <c r="AH445" s="17" t="str">
        <f t="shared" si="201"/>
        <v/>
      </c>
      <c r="AI445" s="19"/>
      <c r="AJ445" s="639"/>
      <c r="AK445" s="639"/>
      <c r="AL445" s="639"/>
      <c r="AM445" s="639">
        <f>IF(Duombaze!AJ445="",0,INDEX(DU!I:I,MATCH(Duombaze!AJ445,DU!A:A,0),1))+IF(Duombaze!AK445="",0,INDEX(DU!I:I,MATCH(Duombaze!AK445,DU!A:A,0),1))+IF(Duombaze!AL445="",0,INDEX(DU!I:I,MATCH(Duombaze!AL445,DU!A:A,0),1))</f>
        <v>0</v>
      </c>
      <c r="AN445" s="639">
        <f>IF(Duombaze!AJ445="",0,INDEX(DU!K:K,MATCH(Duombaze!AJ445,DU!A:A,0),1))+IF(Duombaze!AK445="",0,INDEX(DU!K:K,MATCH(Duombaze!AK445,DU!A:A,0),1))+IF(Duombaze!AL445="",0,INDEX(DU!K:K,MATCH(Duombaze!AL445,DU!A:A,0),1))</f>
        <v>0</v>
      </c>
      <c r="AO445" s="19"/>
      <c r="AP445" s="19"/>
      <c r="AQ445" s="19"/>
      <c r="AR445" s="17" t="str">
        <f t="shared" si="203"/>
        <v/>
      </c>
      <c r="AS445" s="19"/>
      <c r="AT445" s="639"/>
      <c r="AU445" s="639"/>
      <c r="AV445" s="639"/>
      <c r="AW445" s="639"/>
      <c r="AX445" s="639"/>
      <c r="AY445" s="639"/>
      <c r="AZ445" s="639"/>
      <c r="BA445" s="639"/>
      <c r="BB445" s="639"/>
      <c r="BC445" s="639">
        <f>IF(Duombaze!AT445="",0,INDEX(DU!I:I,MATCH(Duombaze!AT445,DU!A:A,0),1))+IF(Duombaze!AU445="",0,INDEX(DU!I:I,MATCH(Duombaze!AU445,DU!A:A,0),1))+IF(Duombaze!AV445="",0,INDEX(DU!I:I,MATCH(Duombaze!AV445,DU!A:A,0),1))+IF(Duombaze!AW445="",0,INDEX(DU!I:I,MATCH(Duombaze!AW445,DU!A:A,0),1))+IF(Duombaze!AX445="",0,INDEX(DU!I:I,MATCH(Duombaze!AX445,DU!A:A,0),1))+IF(Duombaze!AY445="",0,INDEX(DU!I:I,MATCH(Duombaze!AY445,DU!A:A,0),1))+IF(Duombaze!AZ445="",0,INDEX(DU!I:I,MATCH(Duombaze!AZ445,DU!A:A,0),1))+IF(Duombaze!BA445="",0,INDEX(DU!I:I,MATCH(Duombaze!BA445,DU!A:A,0),1))+IF(Duombaze!BB445="",0,INDEX(DU!I:I,MATCH(Duombaze!BB445,DU!A:A,0),1))</f>
        <v>0</v>
      </c>
      <c r="BD445" s="638">
        <f>IF(Duombaze!AT445="",0,INDEX(DU!K:K,MATCH(Duombaze!AT445,DU!A:A,0),1))+IF(Duombaze!AU445="",0,INDEX(DU!K:K,MATCH(Duombaze!AU445,DU!A:A,0),1))+IF(Duombaze!AV445="",0,INDEX(DU!K:K,MATCH(Duombaze!AV445,DU!A:A,0),1))+IF(Duombaze!AW445="",0,INDEX(DU!K:K,MATCH(Duombaze!AW445,DU!A:A,0),1))+IF(Duombaze!AX445="",0,INDEX(DU!K:K,MATCH(Duombaze!AX445,DU!A:A,0),1))+IF(Duombaze!AY445="",0,INDEX(DU!K:K,MATCH(Duombaze!AY445,DU!A:A,0),1))+IF(Duombaze!AZ445="",0,INDEX(DU!K:K,MATCH(Duombaze!AZ445,DU!A:A,0),1))+IF(Duombaze!BA445="",0,INDEX(DU!K:K,MATCH(Duombaze!BA445,DU!A:A,0),1))+IF(Duombaze!BB445="",0,INDEX(DU!K:K,MATCH(Duombaze!BB445,DU!A:A,0),1))</f>
        <v>0</v>
      </c>
      <c r="BE445" s="19"/>
      <c r="BF445" s="19"/>
      <c r="BG445" s="17"/>
      <c r="BH445" s="17" t="str">
        <f t="shared" ref="BH445:BH488" si="222">IF(BG445&lt;&gt;"",A445&amp;" "&amp;C445&amp;" "&amp;BG445,"")</f>
        <v/>
      </c>
      <c r="BI445" s="17"/>
      <c r="BJ445" s="638"/>
      <c r="BK445" s="638"/>
      <c r="BL445" s="638"/>
      <c r="BM445" s="638">
        <f>IF(Duombaze!BJ445="",0,INDEX(DU!I:I,MATCH(Duombaze!BJ445,DU!A:A,0),1))+IF(Duombaze!BK445="",0,INDEX(DU!I:I,MATCH(Duombaze!BK445,DU!A:A,0),1))+IF(Duombaze!BL445="",0,INDEX(DU!I:I,MATCH(Duombaze!BL445,DU!A:A,0),1))</f>
        <v>0</v>
      </c>
      <c r="BN445" s="638">
        <f>IF(Duombaze!BJ445="",0,INDEX(DU!K:K,MATCH(Duombaze!BJ445,DU!A:A,0),1))+IF(Duombaze!BK445="",0,INDEX(DU!K:K,MATCH(Duombaze!BK445,DU!A:A,0),1))+IF(Duombaze!BL445="",0,INDEX(DU!K:K,MATCH(Duombaze!BL445,DU!A:A,0),1))</f>
        <v>0</v>
      </c>
      <c r="BO445" s="17"/>
      <c r="BP445" s="17"/>
      <c r="BR445" s="19"/>
      <c r="BW445" s="20">
        <f>IF(Duombaze!BT445="",0,INDEX(DU!I:I,MATCH(Duombaze!BT445,DU!A:A,0),1))+IF(Duombaze!BU445="",0,INDEX(DU!I:I,MATCH(Duombaze!BU445,DU!A:A,0),1))+IF(Duombaze!BV445="",0,INDEX(DU!I:I,MATCH(Duombaze!BV445,DU!A:A,0),1))</f>
        <v>0</v>
      </c>
      <c r="BX445" s="19">
        <f>IF(Duombaze!BT445="",0,INDEX(DU!K:K,MATCH(Duombaze!BT445,DU!A:A,0),1))+IF(Duombaze!BU445="",0,INDEX(DU!K:K,MATCH(Duombaze!BU445,DU!A:A,0),1))+IF(Duombaze!BV445="",0,INDEX(DU!K:K,MATCH(Duombaze!BV445,DU!A:A,0),1))</f>
        <v>0</v>
      </c>
      <c r="BY445" s="19"/>
      <c r="BZ445" s="19"/>
      <c r="CA445" s="19"/>
      <c r="CB445" s="19" t="str">
        <f t="shared" si="209"/>
        <v/>
      </c>
      <c r="CC445" s="19"/>
      <c r="CD445" s="19">
        <f>IF(Duombaze!CC445="",0,INDEX(DU!I:I,MATCH(Duombaze!CC445,DU!A:A,0),1))</f>
        <v>0</v>
      </c>
      <c r="CE445" s="17">
        <f>IF(Duombaze!CC445="",0,INDEX(DU!K:K,MATCH(Duombaze!CC445,DU!A:A,0),1))</f>
        <v>0</v>
      </c>
      <c r="CF445" s="19"/>
      <c r="CG445" s="19"/>
      <c r="CH445" s="19"/>
      <c r="CI445" s="17" t="str">
        <f t="shared" si="213"/>
        <v/>
      </c>
      <c r="CJ445" s="19"/>
      <c r="CK445" s="19">
        <f>IF(Duombaze!CJ445="",0,INDEX(DU!I:I,MATCH(Duombaze!CJ445,DU!A:A,0),1))</f>
        <v>0</v>
      </c>
      <c r="CL445" s="17">
        <f>IF(Duombaze!CJ445="",0,INDEX(DU!K:K,MATCH(Duombaze!CJ445,DU!A:A,0),1))</f>
        <v>0</v>
      </c>
      <c r="CM445" s="19"/>
      <c r="CN445" s="19"/>
      <c r="CO445" s="19"/>
      <c r="CP445" s="17" t="str">
        <f t="shared" si="219"/>
        <v/>
      </c>
      <c r="CQ445" s="19"/>
      <c r="CR445" s="639"/>
      <c r="CS445" s="639"/>
      <c r="CT445" s="639">
        <f>IF(Duombaze!CR445="",0,INDEX(DU!I:I,MATCH(Duombaze!CR445,DU!A:A,0),1))+IF(Duombaze!CS445="",0,INDEX(DU!I:I,MATCH(Duombaze!CS445,DU!A:A,0),1))</f>
        <v>0</v>
      </c>
      <c r="CU445" s="19">
        <f>IF(Duombaze!CR445="",0,INDEX(DU!K:K,MATCH(Duombaze!CR445,DU!A:A,0),1))+IF(Duombaze!CS445="",0,INDEX(DU!K:K,MATCH(Duombaze!CS445,DU!A:A,0),1))</f>
        <v>0</v>
      </c>
      <c r="CV445" s="19"/>
      <c r="CW445" s="19"/>
      <c r="CX445" s="19"/>
      <c r="CY445" s="17" t="str">
        <f t="shared" si="221"/>
        <v/>
      </c>
      <c r="CZ445" s="19"/>
      <c r="DA445" s="672"/>
      <c r="DB445" s="672"/>
      <c r="DC445" s="672">
        <f>IF(Duombaze!DA445="",0,INDEX(DU!I:I,MATCH(Duombaze!DA445,DU!A:A,0),1))+IF(Duombaze!DB445="",0,INDEX(DU!I:I,MATCH(Duombaze!DB445,DU!A:A,0),1))</f>
        <v>0</v>
      </c>
      <c r="DD445" s="19">
        <f>IF(Duombaze!DA445="",0,INDEX(DU!K:K,MATCH(Duombaze!DA445,DU!A:A,0),1))+IF(Duombaze!DB445="",0,INDEX(DU!K:K,MATCH(Duombaze!DB445,DU!A:A,0),1))</f>
        <v>0</v>
      </c>
      <c r="DE445" s="19"/>
      <c r="DF445" s="19"/>
      <c r="DG445" s="19"/>
      <c r="DH445" s="19" t="str">
        <f t="shared" si="207"/>
        <v/>
      </c>
      <c r="DI445" s="19"/>
      <c r="DJ445" s="672"/>
      <c r="DK445" s="678"/>
      <c r="DL445" s="678">
        <f>IF(Duombaze!DJ445="",0,INDEX(DU!I:I,MATCH(Duombaze!DJ445,DU!A:A,0),1))+IF(Duombaze!DK445="",0,INDEX(DU!I:I,MATCH(Duombaze!DK445,DU!A:A,0),1))</f>
        <v>0</v>
      </c>
      <c r="DM445" s="19">
        <f>IF(Duombaze!DJ445="",0,INDEX(DU!K:K,MATCH(Duombaze!DJ445,DU!A:A,0),1))+IF(Duombaze!DK445="",0,INDEX(DU!K:K,MATCH(Duombaze!DK445,DU!A:A,0),1))</f>
        <v>0</v>
      </c>
      <c r="DN445" s="52"/>
      <c r="DO445" s="52"/>
      <c r="DP445" s="19"/>
      <c r="DQ445" s="17" t="str">
        <f t="shared" si="206"/>
        <v/>
      </c>
      <c r="DR445" s="19"/>
      <c r="DS445" s="672"/>
      <c r="DT445" s="672"/>
      <c r="DU445" s="672"/>
      <c r="DV445" s="672"/>
      <c r="DW445" s="672">
        <f>IF(Duombaze!DS445="",0,INDEX(DU!I:I,MATCH(Duombaze!DS445,DU!A:A,0),1))+IF(Duombaze!DT445="",0,INDEX(DU!I:I,MATCH(Duombaze!DT445,DU!A:A,0),1))+IF(Duombaze!DU445="",0,INDEX(DU!I:I,MATCH(Duombaze!DU445,DU!A:A,0),1))+IF(Duombaze!DV445="",0,INDEX(DU!I:I,MATCH(Duombaze!DV445,DU!A:A,0),1))</f>
        <v>0</v>
      </c>
      <c r="DX445" s="638">
        <f>IF(Duombaze!DS445="",0,INDEX(DU!K:K,MATCH(Duombaze!DS445,DU!A:A,0),1))+IF(Duombaze!DT445="",0,INDEX(DU!K:K,MATCH(Duombaze!DT445,DU!A:A,0),1))+IF(Duombaze!DU445="",0,INDEX(DU!K:K,MATCH(Duombaze!DU445,DU!A:A,0),1))+IF(Duombaze!DV445="",0,INDEX(DU!K:KH,MATCH(Duombaze!DV445,DU!A:A,0),1))</f>
        <v>0</v>
      </c>
      <c r="DY445" s="19"/>
      <c r="DZ445" s="19"/>
      <c r="EA445" s="19"/>
      <c r="EB445" s="19" t="str">
        <f t="shared" si="194"/>
        <v/>
      </c>
      <c r="EC445" s="19"/>
      <c r="ED445" s="19">
        <f>IF(Duombaze!EC445="",0,INDEX(DU!I:I,MATCH(Duombaze!EC445,DU!A:A,0),1))</f>
        <v>0</v>
      </c>
      <c r="EE445" s="638">
        <f>IF(Duombaze!EC445="",0,INDEX(DU!K:K,MATCH(Duombaze!EC445,DU!A:A,0),1))</f>
        <v>0</v>
      </c>
      <c r="EF445" s="19"/>
      <c r="EG445" s="19"/>
      <c r="EH445" s="19"/>
      <c r="EI445" s="17" t="str">
        <f t="shared" si="210"/>
        <v/>
      </c>
      <c r="EJ445" s="19"/>
      <c r="EK445" s="672"/>
      <c r="EL445" s="672"/>
      <c r="EM445" s="672"/>
      <c r="EN445" s="672">
        <f>IF(Duombaze!EK445="",0,INDEX(DU!I:I,MATCH(Duombaze!EK445,DU!A:A,0),1))+IF(Duombaze!EL445="",0,INDEX(DU!I:I,MATCH(Duombaze!EL445,DU!A:A,0),1))+IF(Duombaze!EM445="",0,INDEX(DU!I:I,MATCH(Duombaze!EM445,DU!A:A,0),1))</f>
        <v>0</v>
      </c>
      <c r="EO445" s="19">
        <f>IF(Duombaze!EK445="",0,INDEX(DU!K:K,MATCH(Duombaze!EK445,DU!A:A,0),1))+IF(Duombaze!EL445="",0,INDEX(DU!K:K,MATCH(Duombaze!EL445,DU!A:A,0),1))+IF(Duombaze!EM445="",0,INDEX(DU!K:K,MATCH(Duombaze!EM445,DU!A:A,0),1))</f>
        <v>0</v>
      </c>
      <c r="EP445" s="19"/>
      <c r="EQ445" s="19"/>
      <c r="ER445" s="65"/>
      <c r="ES445" s="17" t="str">
        <f t="shared" si="195"/>
        <v/>
      </c>
      <c r="ET445" s="19"/>
      <c r="EU445" s="19"/>
      <c r="EV445" s="19"/>
      <c r="EW445" s="87" t="s">
        <v>2664</v>
      </c>
      <c r="EX445" s="25" t="str">
        <f t="shared" si="218"/>
        <v>6 SPP14U Purvasaugiai 385/425 visiems ratams 1/4  cinkuoti</v>
      </c>
      <c r="EY445" s="25" t="s">
        <v>2663</v>
      </c>
      <c r="EZ445" s="672" t="s">
        <v>2663</v>
      </c>
      <c r="FA445" s="672"/>
      <c r="FB445" s="672">
        <f>IF(Duombaze!EZ445="",0,INDEX(DU!I:I,MATCH(Duombaze!EZ445,DU!A:A,0),1))+IF(Duombaze!FA445="",0,INDEX(DU!I:I,MATCH(Duombaze!FA445,DU!A:A,0),1))</f>
        <v>99.590379999999897</v>
      </c>
      <c r="FC445" s="19">
        <f>IF(Duombaze!EZ445="",0,INDEX(DU!K:K,MATCH(Duombaze!EZ445,DU!A:A,0),1))+IF(Duombaze!FA445="",0,INDEX(DU!K:K,MATCH(Duombaze!FA445,DU!A:A,0),1))</f>
        <v>14.49</v>
      </c>
      <c r="FD445" s="17"/>
      <c r="FE445" s="17"/>
      <c r="FF445" s="19"/>
      <c r="FG445" s="19"/>
      <c r="FH445" s="19"/>
      <c r="FI445" s="19"/>
      <c r="FJ445" s="19"/>
      <c r="FK445" s="65"/>
      <c r="FL445" s="18"/>
      <c r="FM445" s="671"/>
      <c r="FN445" s="671"/>
      <c r="FO445" s="671"/>
      <c r="FP445" s="671"/>
      <c r="FQ445" s="671">
        <f>IF(Duombaze!FM445="",0,INDEX(DU!I:I,MATCH(Duombaze!FM445,DU!A:A,0),1))+IF(Duombaze!FN445="",0,INDEX(DU!I:I,MATCH(Duombaze!FN445,DU!A:A,0),1))+IF(Duombaze!FO445="",0,INDEX(DU!I:I,MATCH(Duombaze!FO445,DU!A:A,0),1))+IF(Duombaze!FP445="",0,INDEX(DU!I:I,MATCH(Duombaze!FP445,DU!A:A,0),1))</f>
        <v>0</v>
      </c>
      <c r="FR445" s="671">
        <f>IF(Duombaze!FM445="",0,INDEX(DU!K:K,MATCH(Duombaze!FM445,DU!A:A,0),1))+IF(Duombaze!FN445="",0,INDEX(DU!K:K,MATCH(Duombaze!FN445,DU!A:A,0),1))+IF(Duombaze!FO445="",0,INDEX(DU!K:K,MATCH(Duombaze!FO445,DU!A:A,0),1))+IF(Duombaze!FP445="",0,INDEX(DU!K:K,MATCH(Duombaze!FP445,DU!A:A,0),1))</f>
        <v>0</v>
      </c>
      <c r="FT445" s="100" t="s">
        <v>171</v>
      </c>
      <c r="FU445" s="100" t="s">
        <v>181</v>
      </c>
    </row>
    <row r="446" spans="1:183" s="20" customFormat="1" ht="23.45" customHeight="1" x14ac:dyDescent="0.25">
      <c r="A446" s="41">
        <v>7</v>
      </c>
      <c r="B446" s="41" t="s">
        <v>796</v>
      </c>
      <c r="C446" s="16" t="s">
        <v>3</v>
      </c>
      <c r="D446" s="19"/>
      <c r="E446" s="17" t="str">
        <f t="shared" si="220"/>
        <v/>
      </c>
      <c r="F446" s="19"/>
      <c r="G446" s="639"/>
      <c r="H446" s="639"/>
      <c r="I446" s="639"/>
      <c r="J446" s="639"/>
      <c r="K446" s="639"/>
      <c r="L446" s="639"/>
      <c r="M446" s="639"/>
      <c r="N446" s="639"/>
      <c r="O446" s="639"/>
      <c r="P446" s="639">
        <f>IF(Duombaze!G446="",0,INDEX(DU!I:I,MATCH(Duombaze!G446,DU!A:A,0),1))+IF(Duombaze!H446="",0,INDEX(DU!I:I,MATCH(Duombaze!H446,DU!A:A,0),1))+IF(Duombaze!I446="",0,INDEX(DU!I:I,MATCH(Duombaze!I446,DU!A:A,0),1))+IF(Duombaze!J446="",0,INDEX(DU!I:I,MATCH(Duombaze!J446,DU!A:A,0),1))+IF(Duombaze!K446="",0,INDEX(DU!I:I,MATCH(Duombaze!K446,DU!A:A,0),1))+IF(Duombaze!L446="",0,INDEX(DU!I:I,MATCH(Duombaze!L446,DU!A:A,0),1))+IF(Duombaze!M446="",0,INDEX(DU!I:I,MATCH(Duombaze!M446,DU!A:A,0),1))+IF(Duombaze!N446="",0,INDEX(DU!I:I,MATCH(Duombaze!N446,DU!A:A,0),1))+IF(Duombaze!O446="",0,INDEX(DU!I:I,MATCH(Duombaze!O446,DU!A:A,0),1))</f>
        <v>0</v>
      </c>
      <c r="Q446" s="638">
        <f>IF(Duombaze!G446="",0,INDEX(DU!K:K,MATCH(Duombaze!G446,DU!A:A,0),1))+IF(Duombaze!H446="",0,INDEX(DU!K:K,MATCH(Duombaze!H446,DU!A:A,0),1))+IF(Duombaze!I446="",0,INDEX(DU!K:K,MATCH(Duombaze!I446,DU!A:A,0),1))+IF(Duombaze!J446="",0,INDEX(DU!K:K,MATCH(Duombaze!J446,DU!A:A,0),1))+IF(Duombaze!K446="",0,INDEX(DU!K:K,MATCH(Duombaze!K446,DU!A:A,0),1))+IF(Duombaze!L446="",0,INDEX(DU!K:K,MATCH(Duombaze!L446,DU!A:A,0),1))+IF(Duombaze!M446="",0,INDEX(DU!K:K,MATCH(Duombaze!M446,DU!A:A,0),1))+IF(Duombaze!N446="",0,INDEX(DU!K:K,MATCH(Duombaze!N446,DU!A:A,0),1))+IF(Duombaze!O446="",0,INDEX(DU!K:K,MATCH(Duombaze!O446,DU!A:A,0),1))</f>
        <v>0</v>
      </c>
      <c r="R446" s="19"/>
      <c r="S446" s="52"/>
      <c r="T446" s="881"/>
      <c r="U446" s="17">
        <f>IF(Duombaze!T446="",0,INDEX(DU!I:I,MATCH(Duombaze!T446,DU!A:A,0),1))</f>
        <v>0</v>
      </c>
      <c r="V446" s="17">
        <f>IF(Duombaze!T446="",0,INDEX(DU!K:K,MATCH(Duombaze!T446,DU!A:A,0),1))</f>
        <v>0</v>
      </c>
      <c r="W446" s="19"/>
      <c r="X446" s="19"/>
      <c r="Y446" s="134"/>
      <c r="Z446" s="65"/>
      <c r="AA446" s="17" t="str">
        <f t="shared" si="212"/>
        <v/>
      </c>
      <c r="AB446" s="19"/>
      <c r="AC446" s="19">
        <f>IF(Duombaze!AB446="",0,INDEX(DU!I:I,MATCH(Duombaze!AB446,DU!A:A,0),1))</f>
        <v>0</v>
      </c>
      <c r="AD446" s="25">
        <f>IF(Duombaze!AB446="",0,INDEX(DU!K:K,MATCH(Duombaze!AB446,DU!A:A,0),1))</f>
        <v>0</v>
      </c>
      <c r="AE446" s="19"/>
      <c r="AF446" s="19"/>
      <c r="AG446" s="19"/>
      <c r="AH446" s="17" t="str">
        <f t="shared" si="201"/>
        <v/>
      </c>
      <c r="AI446" s="19"/>
      <c r="AJ446" s="639"/>
      <c r="AK446" s="639"/>
      <c r="AL446" s="639"/>
      <c r="AM446" s="639">
        <f>IF(Duombaze!AJ446="",0,INDEX(DU!I:I,MATCH(Duombaze!AJ446,DU!A:A,0),1))+IF(Duombaze!AK446="",0,INDEX(DU!I:I,MATCH(Duombaze!AK446,DU!A:A,0),1))+IF(Duombaze!AL446="",0,INDEX(DU!I:I,MATCH(Duombaze!AL446,DU!A:A,0),1))</f>
        <v>0</v>
      </c>
      <c r="AN446" s="639">
        <f>IF(Duombaze!AJ446="",0,INDEX(DU!K:K,MATCH(Duombaze!AJ446,DU!A:A,0),1))+IF(Duombaze!AK446="",0,INDEX(DU!K:K,MATCH(Duombaze!AK446,DU!A:A,0),1))+IF(Duombaze!AL446="",0,INDEX(DU!K:K,MATCH(Duombaze!AL446,DU!A:A,0),1))</f>
        <v>0</v>
      </c>
      <c r="AO446" s="19"/>
      <c r="AP446" s="19"/>
      <c r="AQ446" s="19"/>
      <c r="AR446" s="17" t="str">
        <f t="shared" si="203"/>
        <v/>
      </c>
      <c r="AS446" s="19"/>
      <c r="AT446" s="639"/>
      <c r="AU446" s="639"/>
      <c r="AV446" s="639"/>
      <c r="AW446" s="639"/>
      <c r="AX446" s="639"/>
      <c r="AY446" s="639"/>
      <c r="AZ446" s="639"/>
      <c r="BA446" s="639"/>
      <c r="BB446" s="639"/>
      <c r="BC446" s="639">
        <f>IF(Duombaze!AT446="",0,INDEX(DU!I:I,MATCH(Duombaze!AT446,DU!A:A,0),1))+IF(Duombaze!AU446="",0,INDEX(DU!I:I,MATCH(Duombaze!AU446,DU!A:A,0),1))+IF(Duombaze!AV446="",0,INDEX(DU!I:I,MATCH(Duombaze!AV446,DU!A:A,0),1))+IF(Duombaze!AW446="",0,INDEX(DU!I:I,MATCH(Duombaze!AW446,DU!A:A,0),1))+IF(Duombaze!AX446="",0,INDEX(DU!I:I,MATCH(Duombaze!AX446,DU!A:A,0),1))+IF(Duombaze!AY446="",0,INDEX(DU!I:I,MATCH(Duombaze!AY446,DU!A:A,0),1))+IF(Duombaze!AZ446="",0,INDEX(DU!I:I,MATCH(Duombaze!AZ446,DU!A:A,0),1))+IF(Duombaze!BA446="",0,INDEX(DU!I:I,MATCH(Duombaze!BA446,DU!A:A,0),1))+IF(Duombaze!BB446="",0,INDEX(DU!I:I,MATCH(Duombaze!BB446,DU!A:A,0),1))</f>
        <v>0</v>
      </c>
      <c r="BD446" s="638">
        <f>IF(Duombaze!AT446="",0,INDEX(DU!K:K,MATCH(Duombaze!AT446,DU!A:A,0),1))+IF(Duombaze!AU446="",0,INDEX(DU!K:K,MATCH(Duombaze!AU446,DU!A:A,0),1))+IF(Duombaze!AV446="",0,INDEX(DU!K:K,MATCH(Duombaze!AV446,DU!A:A,0),1))+IF(Duombaze!AW446="",0,INDEX(DU!K:K,MATCH(Duombaze!AW446,DU!A:A,0),1))+IF(Duombaze!AX446="",0,INDEX(DU!K:K,MATCH(Duombaze!AX446,DU!A:A,0),1))+IF(Duombaze!AY446="",0,INDEX(DU!K:K,MATCH(Duombaze!AY446,DU!A:A,0),1))+IF(Duombaze!AZ446="",0,INDEX(DU!K:K,MATCH(Duombaze!AZ446,DU!A:A,0),1))+IF(Duombaze!BA446="",0,INDEX(DU!K:K,MATCH(Duombaze!BA446,DU!A:A,0),1))+IF(Duombaze!BB446="",0,INDEX(DU!K:K,MATCH(Duombaze!BB446,DU!A:A,0),1))</f>
        <v>0</v>
      </c>
      <c r="BE446" s="19"/>
      <c r="BF446" s="19"/>
      <c r="BG446" s="53"/>
      <c r="BH446" s="17" t="str">
        <f t="shared" si="222"/>
        <v/>
      </c>
      <c r="BI446" s="17"/>
      <c r="BJ446" s="638"/>
      <c r="BK446" s="638"/>
      <c r="BL446" s="638"/>
      <c r="BM446" s="638">
        <f>IF(Duombaze!BJ446="",0,INDEX(DU!I:I,MATCH(Duombaze!BJ446,DU!A:A,0),1))+IF(Duombaze!BK446="",0,INDEX(DU!I:I,MATCH(Duombaze!BK446,DU!A:A,0),1))+IF(Duombaze!BL446="",0,INDEX(DU!I:I,MATCH(Duombaze!BL446,DU!A:A,0),1))</f>
        <v>0</v>
      </c>
      <c r="BN446" s="638">
        <f>IF(Duombaze!BJ446="",0,INDEX(DU!K:K,MATCH(Duombaze!BJ446,DU!A:A,0),1))+IF(Duombaze!BK446="",0,INDEX(DU!K:K,MATCH(Duombaze!BK446,DU!A:A,0),1))+IF(Duombaze!BL446="",0,INDEX(DU!K:K,MATCH(Duombaze!BL446,DU!A:A,0),1))</f>
        <v>0</v>
      </c>
      <c r="BO446" s="17"/>
      <c r="BP446" s="17"/>
      <c r="BQ446" s="19"/>
      <c r="BR446" s="19" t="str">
        <f t="shared" ref="BR446:BR483" si="223">IF(BQ446&lt;&gt;"",A446&amp;" "&amp;C446&amp;" "&amp;BQ446,"")</f>
        <v/>
      </c>
      <c r="BS446" s="19"/>
      <c r="BT446" s="19"/>
      <c r="BU446" s="19"/>
      <c r="BV446" s="19"/>
      <c r="BW446" s="19">
        <f>IF(Duombaze!BT446="",0,INDEX(DU!I:I,MATCH(Duombaze!BT446,DU!A:A,0),1))+IF(Duombaze!BU446="",0,INDEX(DU!I:I,MATCH(Duombaze!BU446,DU!A:A,0),1))+IF(Duombaze!BV446="",0,INDEX(DU!I:I,MATCH(Duombaze!BV446,DU!A:A,0),1))</f>
        <v>0</v>
      </c>
      <c r="BX446" s="19">
        <f>IF(Duombaze!BT446="",0,INDEX(DU!K:K,MATCH(Duombaze!BT446,DU!A:A,0),1))+IF(Duombaze!BU446="",0,INDEX(DU!K:K,MATCH(Duombaze!BU446,DU!A:A,0),1))+IF(Duombaze!BV446="",0,INDEX(DU!K:K,MATCH(Duombaze!BV446,DU!A:A,0),1))</f>
        <v>0</v>
      </c>
      <c r="BY446" s="19"/>
      <c r="BZ446" s="19"/>
      <c r="CA446" s="19"/>
      <c r="CB446" s="19" t="str">
        <f t="shared" si="209"/>
        <v/>
      </c>
      <c r="CC446" s="19"/>
      <c r="CD446" s="19">
        <f>IF(Duombaze!CC446="",0,INDEX(DU!I:I,MATCH(Duombaze!CC446,DU!A:A,0),1))</f>
        <v>0</v>
      </c>
      <c r="CE446" s="17">
        <f>IF(Duombaze!CC446="",0,INDEX(DU!K:K,MATCH(Duombaze!CC446,DU!A:A,0),1))</f>
        <v>0</v>
      </c>
      <c r="CF446" s="19"/>
      <c r="CG446" s="19"/>
      <c r="CH446" s="19"/>
      <c r="CI446" s="17" t="str">
        <f t="shared" si="213"/>
        <v/>
      </c>
      <c r="CJ446" s="19"/>
      <c r="CK446" s="19">
        <f>IF(Duombaze!CJ446="",0,INDEX(DU!I:I,MATCH(Duombaze!CJ446,DU!A:A,0),1))</f>
        <v>0</v>
      </c>
      <c r="CL446" s="17">
        <f>IF(Duombaze!CJ446="",0,INDEX(DU!K:K,MATCH(Duombaze!CJ446,DU!A:A,0),1))</f>
        <v>0</v>
      </c>
      <c r="CM446" s="19"/>
      <c r="CN446" s="19"/>
      <c r="CO446" s="19"/>
      <c r="CP446" s="17" t="str">
        <f t="shared" si="219"/>
        <v/>
      </c>
      <c r="CQ446" s="19"/>
      <c r="CR446" s="639"/>
      <c r="CS446" s="639"/>
      <c r="CT446" s="639">
        <f>IF(Duombaze!CR446="",0,INDEX(DU!I:I,MATCH(Duombaze!CR446,DU!A:A,0),1))+IF(Duombaze!CS446="",0,INDEX(DU!I:I,MATCH(Duombaze!CS446,DU!A:A,0),1))</f>
        <v>0</v>
      </c>
      <c r="CU446" s="19">
        <f>IF(Duombaze!CR446="",0,INDEX(DU!K:K,MATCH(Duombaze!CR446,DU!A:A,0),1))+IF(Duombaze!CS446="",0,INDEX(DU!K:K,MATCH(Duombaze!CS446,DU!A:A,0),1))</f>
        <v>0</v>
      </c>
      <c r="CV446" s="19"/>
      <c r="CW446" s="19"/>
      <c r="CX446" s="19"/>
      <c r="CY446" s="17" t="str">
        <f t="shared" si="221"/>
        <v/>
      </c>
      <c r="CZ446" s="19"/>
      <c r="DA446" s="672"/>
      <c r="DB446" s="672"/>
      <c r="DC446" s="672">
        <f>IF(Duombaze!DA446="",0,INDEX(DU!I:I,MATCH(Duombaze!DA446,DU!A:A,0),1))+IF(Duombaze!DB446="",0,INDEX(DU!I:I,MATCH(Duombaze!DB446,DU!A:A,0),1))</f>
        <v>0</v>
      </c>
      <c r="DD446" s="19">
        <f>IF(Duombaze!DA446="",0,INDEX(DU!K:K,MATCH(Duombaze!DA446,DU!A:A,0),1))+IF(Duombaze!DB446="",0,INDEX(DU!K:K,MATCH(Duombaze!DB446,DU!A:A,0),1))</f>
        <v>0</v>
      </c>
      <c r="DE446" s="19"/>
      <c r="DF446" s="19"/>
      <c r="DG446" s="19"/>
      <c r="DH446" s="19" t="str">
        <f t="shared" si="207"/>
        <v/>
      </c>
      <c r="DI446" s="19"/>
      <c r="DJ446" s="672"/>
      <c r="DK446" s="678"/>
      <c r="DL446" s="678">
        <f>IF(Duombaze!DJ446="",0,INDEX(DU!I:I,MATCH(Duombaze!DJ446,DU!A:A,0),1))+IF(Duombaze!DK446="",0,INDEX(DU!I:I,MATCH(Duombaze!DK446,DU!A:A,0),1))</f>
        <v>0</v>
      </c>
      <c r="DM446" s="19">
        <f>IF(Duombaze!DJ446="",0,INDEX(DU!K:K,MATCH(Duombaze!DJ446,DU!A:A,0),1))+IF(Duombaze!DK446="",0,INDEX(DU!K:K,MATCH(Duombaze!DK446,DU!A:A,0),1))</f>
        <v>0</v>
      </c>
      <c r="DN446" s="52"/>
      <c r="DO446" s="52"/>
      <c r="DP446" s="19"/>
      <c r="DQ446" s="17" t="str">
        <f t="shared" si="206"/>
        <v/>
      </c>
      <c r="DR446" s="19"/>
      <c r="DS446" s="672"/>
      <c r="DT446" s="672"/>
      <c r="DU446" s="672"/>
      <c r="DV446" s="672"/>
      <c r="DW446" s="672">
        <f>IF(Duombaze!DS446="",0,INDEX(DU!I:I,MATCH(Duombaze!DS446,DU!A:A,0),1))+IF(Duombaze!DT446="",0,INDEX(DU!I:I,MATCH(Duombaze!DT446,DU!A:A,0),1))+IF(Duombaze!DU446="",0,INDEX(DU!I:I,MATCH(Duombaze!DU446,DU!A:A,0),1))+IF(Duombaze!DV446="",0,INDEX(DU!I:I,MATCH(Duombaze!DV446,DU!A:A,0),1))</f>
        <v>0</v>
      </c>
      <c r="DX446" s="638">
        <f>IF(Duombaze!DS446="",0,INDEX(DU!K:K,MATCH(Duombaze!DS446,DU!A:A,0),1))+IF(Duombaze!DT446="",0,INDEX(DU!K:K,MATCH(Duombaze!DT446,DU!A:A,0),1))+IF(Duombaze!DU446="",0,INDEX(DU!K:K,MATCH(Duombaze!DU446,DU!A:A,0),1))+IF(Duombaze!DV446="",0,INDEX(DU!K:KH,MATCH(Duombaze!DV446,DU!A:A,0),1))</f>
        <v>0</v>
      </c>
      <c r="DY446" s="19"/>
      <c r="DZ446" s="19"/>
      <c r="EA446" s="19"/>
      <c r="EB446" s="19" t="str">
        <f t="shared" si="194"/>
        <v/>
      </c>
      <c r="EC446" s="19"/>
      <c r="ED446" s="19">
        <f>IF(Duombaze!EC446="",0,INDEX(DU!I:I,MATCH(Duombaze!EC446,DU!A:A,0),1))</f>
        <v>0</v>
      </c>
      <c r="EE446" s="638">
        <f>IF(Duombaze!EC446="",0,INDEX(DU!K:K,MATCH(Duombaze!EC446,DU!A:A,0),1))</f>
        <v>0</v>
      </c>
      <c r="EF446" s="19"/>
      <c r="EG446" s="19"/>
      <c r="EH446" s="19"/>
      <c r="EI446" s="17" t="str">
        <f t="shared" si="210"/>
        <v/>
      </c>
      <c r="EJ446" s="19"/>
      <c r="EK446" s="672"/>
      <c r="EL446" s="672"/>
      <c r="EM446" s="672"/>
      <c r="EN446" s="672">
        <f>IF(Duombaze!EK446="",0,INDEX(DU!I:I,MATCH(Duombaze!EK446,DU!A:A,0),1))+IF(Duombaze!EL446="",0,INDEX(DU!I:I,MATCH(Duombaze!EL446,DU!A:A,0),1))+IF(Duombaze!EM446="",0,INDEX(DU!I:I,MATCH(Duombaze!EM446,DU!A:A,0),1))</f>
        <v>0</v>
      </c>
      <c r="EO446" s="19">
        <f>IF(Duombaze!EK446="",0,INDEX(DU!K:K,MATCH(Duombaze!EK446,DU!A:A,0),1))+IF(Duombaze!EL446="",0,INDEX(DU!K:K,MATCH(Duombaze!EL446,DU!A:A,0),1))+IF(Duombaze!EM446="",0,INDEX(DU!K:K,MATCH(Duombaze!EM446,DU!A:A,0),1))</f>
        <v>0</v>
      </c>
      <c r="EP446" s="19"/>
      <c r="EQ446" s="19"/>
      <c r="ER446" s="19"/>
      <c r="ES446" s="17" t="str">
        <f t="shared" si="195"/>
        <v/>
      </c>
      <c r="ET446" s="19"/>
      <c r="EU446" s="19"/>
      <c r="EV446" s="19"/>
      <c r="EW446" s="87" t="s">
        <v>2666</v>
      </c>
      <c r="EX446" s="25" t="str">
        <f t="shared" si="218"/>
        <v>7 SPP14U Purvasaugių komplektas 385/425 galiniai 1/4 cinkuoti</v>
      </c>
      <c r="EY446" s="25" t="s">
        <v>582</v>
      </c>
      <c r="EZ446" s="672" t="s">
        <v>582</v>
      </c>
      <c r="FA446" s="672"/>
      <c r="FB446" s="672">
        <f>IF(Duombaze!EZ446="",0,INDEX(DU!I:I,MATCH(Duombaze!EZ446,DU!A:A,0),1))+IF(Duombaze!FA446="",0,INDEX(DU!I:I,MATCH(Duombaze!FA446,DU!A:A,0),1))</f>
        <v>34.002367647058797</v>
      </c>
      <c r="FC446" s="19">
        <f>IF(Duombaze!EZ446="",0,INDEX(DU!K:K,MATCH(Duombaze!EZ446,DU!A:A,0),1))+IF(Duombaze!FA446="",0,INDEX(DU!K:K,MATCH(Duombaze!FA446,DU!A:A,0),1))</f>
        <v>18.664999999999999</v>
      </c>
      <c r="FD446" s="19"/>
      <c r="FE446" s="19"/>
      <c r="FF446" s="19"/>
      <c r="FG446" s="19"/>
      <c r="FH446" s="19"/>
      <c r="FI446" s="19"/>
      <c r="FJ446" s="19"/>
      <c r="FK446" s="65"/>
      <c r="FL446" s="18"/>
      <c r="FM446" s="671"/>
      <c r="FN446" s="671"/>
      <c r="FO446" s="671"/>
      <c r="FP446" s="671"/>
      <c r="FQ446" s="671">
        <f>IF(Duombaze!FM446="",0,INDEX(DU!I:I,MATCH(Duombaze!FM446,DU!A:A,0),1))+IF(Duombaze!FN446="",0,INDEX(DU!I:I,MATCH(Duombaze!FN446,DU!A:A,0),1))+IF(Duombaze!FO446="",0,INDEX(DU!I:I,MATCH(Duombaze!FO446,DU!A:A,0),1))+IF(Duombaze!FP446="",0,INDEX(DU!I:I,MATCH(Duombaze!FP446,DU!A:A,0),1))</f>
        <v>0</v>
      </c>
      <c r="FR446" s="671">
        <f>IF(Duombaze!FM446="",0,INDEX(DU!K:K,MATCH(Duombaze!FM446,DU!A:A,0),1))+IF(Duombaze!FN446="",0,INDEX(DU!K:K,MATCH(Duombaze!FN446,DU!A:A,0),1))+IF(Duombaze!FO446="",0,INDEX(DU!K:K,MATCH(Duombaze!FO446,DU!A:A,0),1))+IF(Duombaze!FP446="",0,INDEX(DU!K:K,MATCH(Duombaze!FP446,DU!A:A,0),1))</f>
        <v>0</v>
      </c>
      <c r="FT446" s="100" t="s">
        <v>727</v>
      </c>
      <c r="FU446" s="100" t="s">
        <v>42</v>
      </c>
    </row>
    <row r="447" spans="1:183" s="20" customFormat="1" ht="23.45" customHeight="1" x14ac:dyDescent="0.25">
      <c r="A447" s="41">
        <v>8</v>
      </c>
      <c r="B447" s="41" t="s">
        <v>796</v>
      </c>
      <c r="C447" s="16" t="s">
        <v>3</v>
      </c>
      <c r="D447" s="19"/>
      <c r="E447" s="17" t="str">
        <f t="shared" si="220"/>
        <v/>
      </c>
      <c r="F447" s="19"/>
      <c r="G447" s="639"/>
      <c r="H447" s="639"/>
      <c r="I447" s="639"/>
      <c r="J447" s="639"/>
      <c r="K447" s="639"/>
      <c r="L447" s="639"/>
      <c r="M447" s="639"/>
      <c r="N447" s="639"/>
      <c r="O447" s="639"/>
      <c r="P447" s="639">
        <f>IF(Duombaze!G447="",0,INDEX(DU!I:I,MATCH(Duombaze!G447,DU!A:A,0),1))+IF(Duombaze!H447="",0,INDEX(DU!I:I,MATCH(Duombaze!H447,DU!A:A,0),1))+IF(Duombaze!I447="",0,INDEX(DU!I:I,MATCH(Duombaze!I447,DU!A:A,0),1))+IF(Duombaze!J447="",0,INDEX(DU!I:I,MATCH(Duombaze!J447,DU!A:A,0),1))+IF(Duombaze!K447="",0,INDEX(DU!I:I,MATCH(Duombaze!K447,DU!A:A,0),1))+IF(Duombaze!L447="",0,INDEX(DU!I:I,MATCH(Duombaze!L447,DU!A:A,0),1))+IF(Duombaze!M447="",0,INDEX(DU!I:I,MATCH(Duombaze!M447,DU!A:A,0),1))+IF(Duombaze!N447="",0,INDEX(DU!I:I,MATCH(Duombaze!N447,DU!A:A,0),1))+IF(Duombaze!O447="",0,INDEX(DU!I:I,MATCH(Duombaze!O447,DU!A:A,0),1))</f>
        <v>0</v>
      </c>
      <c r="Q447" s="638">
        <f>IF(Duombaze!G447="",0,INDEX(DU!K:K,MATCH(Duombaze!G447,DU!A:A,0),1))+IF(Duombaze!H447="",0,INDEX(DU!K:K,MATCH(Duombaze!H447,DU!A:A,0),1))+IF(Duombaze!I447="",0,INDEX(DU!K:K,MATCH(Duombaze!I447,DU!A:A,0),1))+IF(Duombaze!J447="",0,INDEX(DU!K:K,MATCH(Duombaze!J447,DU!A:A,0),1))+IF(Duombaze!K447="",0,INDEX(DU!K:K,MATCH(Duombaze!K447,DU!A:A,0),1))+IF(Duombaze!L447="",0,INDEX(DU!K:K,MATCH(Duombaze!L447,DU!A:A,0),1))+IF(Duombaze!M447="",0,INDEX(DU!K:K,MATCH(Duombaze!M447,DU!A:A,0),1))+IF(Duombaze!N447="",0,INDEX(DU!K:K,MATCH(Duombaze!N447,DU!A:A,0),1))+IF(Duombaze!O447="",0,INDEX(DU!K:K,MATCH(Duombaze!O447,DU!A:A,0),1))</f>
        <v>0</v>
      </c>
      <c r="R447" s="19"/>
      <c r="S447" s="52"/>
      <c r="T447" s="881"/>
      <c r="U447" s="17">
        <f>IF(Duombaze!T447="",0,INDEX(DU!I:I,MATCH(Duombaze!T447,DU!A:A,0),1))</f>
        <v>0</v>
      </c>
      <c r="V447" s="17">
        <f>IF(Duombaze!T447="",0,INDEX(DU!K:K,MATCH(Duombaze!T447,DU!A:A,0),1))</f>
        <v>0</v>
      </c>
      <c r="W447" s="19"/>
      <c r="X447" s="19"/>
      <c r="Y447" s="134"/>
      <c r="Z447" s="65"/>
      <c r="AA447" s="17" t="str">
        <f t="shared" si="212"/>
        <v/>
      </c>
      <c r="AB447" s="19"/>
      <c r="AC447" s="19">
        <f>IF(Duombaze!AB447="",0,INDEX(DU!I:I,MATCH(Duombaze!AB447,DU!A:A,0),1))</f>
        <v>0</v>
      </c>
      <c r="AD447" s="25">
        <f>IF(Duombaze!AB447="",0,INDEX(DU!K:K,MATCH(Duombaze!AB447,DU!A:A,0),1))</f>
        <v>0</v>
      </c>
      <c r="AE447" s="19"/>
      <c r="AF447" s="19"/>
      <c r="AG447" s="19"/>
      <c r="AH447" s="17" t="str">
        <f t="shared" si="201"/>
        <v/>
      </c>
      <c r="AI447" s="19"/>
      <c r="AJ447" s="639"/>
      <c r="AK447" s="639"/>
      <c r="AL447" s="639"/>
      <c r="AM447" s="639">
        <f>IF(Duombaze!AJ447="",0,INDEX(DU!I:I,MATCH(Duombaze!AJ447,DU!A:A,0),1))+IF(Duombaze!AK447="",0,INDEX(DU!I:I,MATCH(Duombaze!AK447,DU!A:A,0),1))+IF(Duombaze!AL447="",0,INDEX(DU!I:I,MATCH(Duombaze!AL447,DU!A:A,0),1))</f>
        <v>0</v>
      </c>
      <c r="AN447" s="639">
        <f>IF(Duombaze!AJ447="",0,INDEX(DU!K:K,MATCH(Duombaze!AJ447,DU!A:A,0),1))+IF(Duombaze!AK447="",0,INDEX(DU!K:K,MATCH(Duombaze!AK447,DU!A:A,0),1))+IF(Duombaze!AL447="",0,INDEX(DU!K:K,MATCH(Duombaze!AL447,DU!A:A,0),1))</f>
        <v>0</v>
      </c>
      <c r="AO447" s="19"/>
      <c r="AP447" s="19"/>
      <c r="AQ447" s="19"/>
      <c r="AR447" s="17" t="str">
        <f t="shared" si="203"/>
        <v/>
      </c>
      <c r="AS447" s="19"/>
      <c r="AT447" s="639"/>
      <c r="AU447" s="639"/>
      <c r="AV447" s="639"/>
      <c r="AW447" s="639"/>
      <c r="AX447" s="639"/>
      <c r="AY447" s="639"/>
      <c r="AZ447" s="639"/>
      <c r="BA447" s="639"/>
      <c r="BB447" s="639"/>
      <c r="BC447" s="639">
        <f>IF(Duombaze!AT447="",0,INDEX(DU!I:I,MATCH(Duombaze!AT447,DU!A:A,0),1))+IF(Duombaze!AU447="",0,INDEX(DU!I:I,MATCH(Duombaze!AU447,DU!A:A,0),1))+IF(Duombaze!AV447="",0,INDEX(DU!I:I,MATCH(Duombaze!AV447,DU!A:A,0),1))+IF(Duombaze!AW447="",0,INDEX(DU!I:I,MATCH(Duombaze!AW447,DU!A:A,0),1))+IF(Duombaze!AX447="",0,INDEX(DU!I:I,MATCH(Duombaze!AX447,DU!A:A,0),1))+IF(Duombaze!AY447="",0,INDEX(DU!I:I,MATCH(Duombaze!AY447,DU!A:A,0),1))+IF(Duombaze!AZ447="",0,INDEX(DU!I:I,MATCH(Duombaze!AZ447,DU!A:A,0),1))+IF(Duombaze!BA447="",0,INDEX(DU!I:I,MATCH(Duombaze!BA447,DU!A:A,0),1))+IF(Duombaze!BB447="",0,INDEX(DU!I:I,MATCH(Duombaze!BB447,DU!A:A,0),1))</f>
        <v>0</v>
      </c>
      <c r="BD447" s="638">
        <f>IF(Duombaze!AT447="",0,INDEX(DU!K:K,MATCH(Duombaze!AT447,DU!A:A,0),1))+IF(Duombaze!AU447="",0,INDEX(DU!K:K,MATCH(Duombaze!AU447,DU!A:A,0),1))+IF(Duombaze!AV447="",0,INDEX(DU!K:K,MATCH(Duombaze!AV447,DU!A:A,0),1))+IF(Duombaze!AW447="",0,INDEX(DU!K:K,MATCH(Duombaze!AW447,DU!A:A,0),1))+IF(Duombaze!AX447="",0,INDEX(DU!K:K,MATCH(Duombaze!AX447,DU!A:A,0),1))+IF(Duombaze!AY447="",0,INDEX(DU!K:K,MATCH(Duombaze!AY447,DU!A:A,0),1))+IF(Duombaze!AZ447="",0,INDEX(DU!K:K,MATCH(Duombaze!AZ447,DU!A:A,0),1))+IF(Duombaze!BA447="",0,INDEX(DU!K:K,MATCH(Duombaze!BA447,DU!A:A,0),1))+IF(Duombaze!BB447="",0,INDEX(DU!K:K,MATCH(Duombaze!BB447,DU!A:A,0),1))</f>
        <v>0</v>
      </c>
      <c r="BE447" s="19"/>
      <c r="BF447" s="19"/>
      <c r="BG447" s="53"/>
      <c r="BH447" s="17" t="str">
        <f t="shared" si="222"/>
        <v/>
      </c>
      <c r="BI447" s="17"/>
      <c r="BJ447" s="638"/>
      <c r="BK447" s="638"/>
      <c r="BL447" s="638"/>
      <c r="BM447" s="638">
        <f>IF(Duombaze!BJ447="",0,INDEX(DU!I:I,MATCH(Duombaze!BJ447,DU!A:A,0),1))+IF(Duombaze!BK447="",0,INDEX(DU!I:I,MATCH(Duombaze!BK447,DU!A:A,0),1))+IF(Duombaze!BL447="",0,INDEX(DU!I:I,MATCH(Duombaze!BL447,DU!A:A,0),1))</f>
        <v>0</v>
      </c>
      <c r="BN447" s="638">
        <f>IF(Duombaze!BJ447="",0,INDEX(DU!K:K,MATCH(Duombaze!BJ447,DU!A:A,0),1))+IF(Duombaze!BK447="",0,INDEX(DU!K:K,MATCH(Duombaze!BK447,DU!A:A,0),1))+IF(Duombaze!BL447="",0,INDEX(DU!K:K,MATCH(Duombaze!BL447,DU!A:A,0),1))</f>
        <v>0</v>
      </c>
      <c r="BO447" s="17"/>
      <c r="BP447" s="17"/>
      <c r="BQ447" s="19"/>
      <c r="BR447" s="19" t="str">
        <f t="shared" si="223"/>
        <v/>
      </c>
      <c r="BS447" s="19"/>
      <c r="BT447" s="19"/>
      <c r="BU447" s="19"/>
      <c r="BV447" s="19"/>
      <c r="BW447" s="19">
        <f>IF(Duombaze!BT447="",0,INDEX(DU!I:I,MATCH(Duombaze!BT447,DU!A:A,0),1))+IF(Duombaze!BU447="",0,INDEX(DU!I:I,MATCH(Duombaze!BU447,DU!A:A,0),1))+IF(Duombaze!BV447="",0,INDEX(DU!I:I,MATCH(Duombaze!BV447,DU!A:A,0),1))</f>
        <v>0</v>
      </c>
      <c r="BX447" s="19">
        <f>IF(Duombaze!BT447="",0,INDEX(DU!K:K,MATCH(Duombaze!BT447,DU!A:A,0),1))+IF(Duombaze!BU447="",0,INDEX(DU!K:K,MATCH(Duombaze!BU447,DU!A:A,0),1))+IF(Duombaze!BV447="",0,INDEX(DU!K:K,MATCH(Duombaze!BV447,DU!A:A,0),1))</f>
        <v>0</v>
      </c>
      <c r="BY447" s="19"/>
      <c r="BZ447" s="19"/>
      <c r="CA447" s="19"/>
      <c r="CB447" s="19" t="str">
        <f t="shared" si="209"/>
        <v/>
      </c>
      <c r="CC447" s="19"/>
      <c r="CD447" s="19">
        <f>IF(Duombaze!CC447="",0,INDEX(DU!I:I,MATCH(Duombaze!CC447,DU!A:A,0),1))</f>
        <v>0</v>
      </c>
      <c r="CE447" s="17">
        <f>IF(Duombaze!CC447="",0,INDEX(DU!K:K,MATCH(Duombaze!CC447,DU!A:A,0),1))</f>
        <v>0</v>
      </c>
      <c r="CF447" s="19"/>
      <c r="CG447" s="19"/>
      <c r="CH447" s="19"/>
      <c r="CI447" s="17" t="str">
        <f t="shared" si="213"/>
        <v/>
      </c>
      <c r="CJ447" s="19"/>
      <c r="CK447" s="19">
        <f>IF(Duombaze!CJ447="",0,INDEX(DU!I:I,MATCH(Duombaze!CJ447,DU!A:A,0),1))</f>
        <v>0</v>
      </c>
      <c r="CL447" s="17">
        <f>IF(Duombaze!CJ447="",0,INDEX(DU!K:K,MATCH(Duombaze!CJ447,DU!A:A,0),1))</f>
        <v>0</v>
      </c>
      <c r="CM447" s="19"/>
      <c r="CN447" s="19"/>
      <c r="CO447" s="19"/>
      <c r="CP447" s="17" t="str">
        <f t="shared" si="219"/>
        <v/>
      </c>
      <c r="CQ447" s="19"/>
      <c r="CR447" s="639"/>
      <c r="CS447" s="639"/>
      <c r="CT447" s="639">
        <f>IF(Duombaze!CR447="",0,INDEX(DU!I:I,MATCH(Duombaze!CR447,DU!A:A,0),1))+IF(Duombaze!CS447="",0,INDEX(DU!I:I,MATCH(Duombaze!CS447,DU!A:A,0),1))</f>
        <v>0</v>
      </c>
      <c r="CU447" s="19">
        <f>IF(Duombaze!CR447="",0,INDEX(DU!K:K,MATCH(Duombaze!CR447,DU!A:A,0),1))+IF(Duombaze!CS447="",0,INDEX(DU!K:K,MATCH(Duombaze!CS447,DU!A:A,0),1))</f>
        <v>0</v>
      </c>
      <c r="CV447" s="19"/>
      <c r="CW447" s="19"/>
      <c r="CX447" s="19"/>
      <c r="CY447" s="17" t="str">
        <f t="shared" si="221"/>
        <v/>
      </c>
      <c r="CZ447" s="19"/>
      <c r="DA447" s="672"/>
      <c r="DB447" s="672"/>
      <c r="DC447" s="672">
        <f>IF(Duombaze!DA447="",0,INDEX(DU!I:I,MATCH(Duombaze!DA447,DU!A:A,0),1))+IF(Duombaze!DB447="",0,INDEX(DU!I:I,MATCH(Duombaze!DB447,DU!A:A,0),1))</f>
        <v>0</v>
      </c>
      <c r="DD447" s="19">
        <f>IF(Duombaze!DA447="",0,INDEX(DU!K:K,MATCH(Duombaze!DA447,DU!A:A,0),1))+IF(Duombaze!DB447="",0,INDEX(DU!K:K,MATCH(Duombaze!DB447,DU!A:A,0),1))</f>
        <v>0</v>
      </c>
      <c r="DE447" s="19"/>
      <c r="DF447" s="19"/>
      <c r="DG447" s="19"/>
      <c r="DH447" s="19" t="str">
        <f t="shared" si="207"/>
        <v/>
      </c>
      <c r="DI447" s="19"/>
      <c r="DJ447" s="672"/>
      <c r="DK447" s="678"/>
      <c r="DL447" s="678">
        <f>IF(Duombaze!DJ447="",0,INDEX(DU!I:I,MATCH(Duombaze!DJ447,DU!A:A,0),1))+IF(Duombaze!DK447="",0,INDEX(DU!I:I,MATCH(Duombaze!DK447,DU!A:A,0),1))</f>
        <v>0</v>
      </c>
      <c r="DM447" s="19">
        <f>IF(Duombaze!DJ447="",0,INDEX(DU!K:K,MATCH(Duombaze!DJ447,DU!A:A,0),1))+IF(Duombaze!DK447="",0,INDEX(DU!K:K,MATCH(Duombaze!DK447,DU!A:A,0),1))</f>
        <v>0</v>
      </c>
      <c r="DN447" s="52"/>
      <c r="DO447" s="52"/>
      <c r="DP447" s="19"/>
      <c r="DQ447" s="17" t="str">
        <f t="shared" si="206"/>
        <v/>
      </c>
      <c r="DR447" s="19"/>
      <c r="DS447" s="672"/>
      <c r="DT447" s="672"/>
      <c r="DU447" s="672"/>
      <c r="DV447" s="672"/>
      <c r="DW447" s="672">
        <f>IF(Duombaze!DS447="",0,INDEX(DU!I:I,MATCH(Duombaze!DS447,DU!A:A,0),1))+IF(Duombaze!DT447="",0,INDEX(DU!I:I,MATCH(Duombaze!DT447,DU!A:A,0),1))+IF(Duombaze!DU447="",0,INDEX(DU!I:I,MATCH(Duombaze!DU447,DU!A:A,0),1))+IF(Duombaze!DV447="",0,INDEX(DU!I:I,MATCH(Duombaze!DV447,DU!A:A,0),1))</f>
        <v>0</v>
      </c>
      <c r="DX447" s="638">
        <f>IF(Duombaze!DS447="",0,INDEX(DU!K:K,MATCH(Duombaze!DS447,DU!A:A,0),1))+IF(Duombaze!DT447="",0,INDEX(DU!K:K,MATCH(Duombaze!DT447,DU!A:A,0),1))+IF(Duombaze!DU447="",0,INDEX(DU!K:K,MATCH(Duombaze!DU447,DU!A:A,0),1))+IF(Duombaze!DV447="",0,INDEX(DU!K:KH,MATCH(Duombaze!DV447,DU!A:A,0),1))</f>
        <v>0</v>
      </c>
      <c r="DY447" s="19"/>
      <c r="DZ447" s="19"/>
      <c r="EA447" s="19"/>
      <c r="EB447" s="19" t="str">
        <f t="shared" si="194"/>
        <v/>
      </c>
      <c r="EC447" s="19"/>
      <c r="ED447" s="19">
        <f>IF(Duombaze!EC447="",0,INDEX(DU!I:I,MATCH(Duombaze!EC447,DU!A:A,0),1))</f>
        <v>0</v>
      </c>
      <c r="EE447" s="638">
        <f>IF(Duombaze!EC447="",0,INDEX(DU!K:K,MATCH(Duombaze!EC447,DU!A:A,0),1))</f>
        <v>0</v>
      </c>
      <c r="EF447" s="19"/>
      <c r="EG447" s="19"/>
      <c r="EH447" s="19"/>
      <c r="EI447" s="17" t="str">
        <f t="shared" si="210"/>
        <v/>
      </c>
      <c r="EJ447" s="19"/>
      <c r="EK447" s="672"/>
      <c r="EL447" s="672"/>
      <c r="EM447" s="672"/>
      <c r="EN447" s="672">
        <f>IF(Duombaze!EK447="",0,INDEX(DU!I:I,MATCH(Duombaze!EK447,DU!A:A,0),1))+IF(Duombaze!EL447="",0,INDEX(DU!I:I,MATCH(Duombaze!EL447,DU!A:A,0),1))+IF(Duombaze!EM447="",0,INDEX(DU!I:I,MATCH(Duombaze!EM447,DU!A:A,0),1))</f>
        <v>0</v>
      </c>
      <c r="EO447" s="19">
        <f>IF(Duombaze!EK447="",0,INDEX(DU!K:K,MATCH(Duombaze!EK447,DU!A:A,0),1))+IF(Duombaze!EL447="",0,INDEX(DU!K:K,MATCH(Duombaze!EL447,DU!A:A,0),1))+IF(Duombaze!EM447="",0,INDEX(DU!K:K,MATCH(Duombaze!EM447,DU!A:A,0),1))</f>
        <v>0</v>
      </c>
      <c r="EP447" s="19"/>
      <c r="EQ447" s="19"/>
      <c r="ER447" s="19"/>
      <c r="ES447" s="17" t="str">
        <f t="shared" si="195"/>
        <v/>
      </c>
      <c r="ET447" s="19"/>
      <c r="EU447" s="19"/>
      <c r="EV447" s="19"/>
      <c r="EW447" s="65"/>
      <c r="EX447" s="19" t="str">
        <f t="shared" si="218"/>
        <v/>
      </c>
      <c r="EY447" s="19"/>
      <c r="EZ447" s="672"/>
      <c r="FA447" s="672"/>
      <c r="FB447" s="672">
        <f>IF(Duombaze!EZ447="",0,INDEX(DU!I:I,MATCH(Duombaze!EZ447,DU!A:A,0),1))+IF(Duombaze!FA447="",0,INDEX(DU!I:I,MATCH(Duombaze!FA447,DU!A:A,0),1))</f>
        <v>0</v>
      </c>
      <c r="FC447" s="19">
        <f>IF(Duombaze!EZ447="",0,INDEX(DU!K:K,MATCH(Duombaze!EZ447,DU!A:A,0),1))+IF(Duombaze!FA447="",0,INDEX(DU!K:K,MATCH(Duombaze!FA447,DU!A:A,0),1))</f>
        <v>0</v>
      </c>
      <c r="FD447" s="19"/>
      <c r="FE447" s="19"/>
      <c r="FF447" s="19"/>
      <c r="FG447" s="19"/>
      <c r="FH447" s="19"/>
      <c r="FI447" s="19"/>
      <c r="FJ447" s="19"/>
      <c r="FK447" s="65"/>
      <c r="FL447" s="18"/>
      <c r="FM447" s="671"/>
      <c r="FN447" s="671"/>
      <c r="FO447" s="671"/>
      <c r="FP447" s="671"/>
      <c r="FQ447" s="671">
        <f>IF(Duombaze!FM447="",0,INDEX(DU!I:I,MATCH(Duombaze!FM447,DU!A:A,0),1))+IF(Duombaze!FN447="",0,INDEX(DU!I:I,MATCH(Duombaze!FN447,DU!A:A,0),1))+IF(Duombaze!FO447="",0,INDEX(DU!I:I,MATCH(Duombaze!FO447,DU!A:A,0),1))+IF(Duombaze!FP447="",0,INDEX(DU!I:I,MATCH(Duombaze!FP447,DU!A:A,0),1))</f>
        <v>0</v>
      </c>
      <c r="FR447" s="671">
        <f>IF(Duombaze!FM447="",0,INDEX(DU!K:K,MATCH(Duombaze!FM447,DU!A:A,0),1))+IF(Duombaze!FN447="",0,INDEX(DU!K:K,MATCH(Duombaze!FN447,DU!A:A,0),1))+IF(Duombaze!FO447="",0,INDEX(DU!K:K,MATCH(Duombaze!FO447,DU!A:A,0),1))+IF(Duombaze!FP447="",0,INDEX(DU!K:K,MATCH(Duombaze!FP447,DU!A:A,0),1))</f>
        <v>0</v>
      </c>
      <c r="FT447" s="19" t="s">
        <v>718</v>
      </c>
      <c r="FU447" s="17"/>
      <c r="FV447" s="17" t="s">
        <v>509</v>
      </c>
    </row>
    <row r="448" spans="1:183" s="20" customFormat="1" ht="23.45" customHeight="1" x14ac:dyDescent="0.25">
      <c r="A448" s="41">
        <v>9</v>
      </c>
      <c r="B448" s="41" t="s">
        <v>796</v>
      </c>
      <c r="C448" s="16" t="s">
        <v>3</v>
      </c>
      <c r="D448" s="19"/>
      <c r="E448" s="17" t="str">
        <f t="shared" si="220"/>
        <v/>
      </c>
      <c r="F448" s="19"/>
      <c r="G448" s="639"/>
      <c r="H448" s="639"/>
      <c r="I448" s="639"/>
      <c r="J448" s="639"/>
      <c r="K448" s="639"/>
      <c r="L448" s="639"/>
      <c r="M448" s="639"/>
      <c r="N448" s="639"/>
      <c r="O448" s="639"/>
      <c r="P448" s="639">
        <f>IF(Duombaze!G448="",0,INDEX(DU!I:I,MATCH(Duombaze!G448,DU!A:A,0),1))+IF(Duombaze!H448="",0,INDEX(DU!I:I,MATCH(Duombaze!H448,DU!A:A,0),1))+IF(Duombaze!I448="",0,INDEX(DU!I:I,MATCH(Duombaze!I448,DU!A:A,0),1))+IF(Duombaze!J448="",0,INDEX(DU!I:I,MATCH(Duombaze!J448,DU!A:A,0),1))+IF(Duombaze!K448="",0,INDEX(DU!I:I,MATCH(Duombaze!K448,DU!A:A,0),1))+IF(Duombaze!L448="",0,INDEX(DU!I:I,MATCH(Duombaze!L448,DU!A:A,0),1))+IF(Duombaze!M448="",0,INDEX(DU!I:I,MATCH(Duombaze!M448,DU!A:A,0),1))+IF(Duombaze!N448="",0,INDEX(DU!I:I,MATCH(Duombaze!N448,DU!A:A,0),1))+IF(Duombaze!O448="",0,INDEX(DU!I:I,MATCH(Duombaze!O448,DU!A:A,0),1))</f>
        <v>0</v>
      </c>
      <c r="Q448" s="638">
        <f>IF(Duombaze!G448="",0,INDEX(DU!K:K,MATCH(Duombaze!G448,DU!A:A,0),1))+IF(Duombaze!H448="",0,INDEX(DU!K:K,MATCH(Duombaze!H448,DU!A:A,0),1))+IF(Duombaze!I448="",0,INDEX(DU!K:K,MATCH(Duombaze!I448,DU!A:A,0),1))+IF(Duombaze!J448="",0,INDEX(DU!K:K,MATCH(Duombaze!J448,DU!A:A,0),1))+IF(Duombaze!K448="",0,INDEX(DU!K:K,MATCH(Duombaze!K448,DU!A:A,0),1))+IF(Duombaze!L448="",0,INDEX(DU!K:K,MATCH(Duombaze!L448,DU!A:A,0),1))+IF(Duombaze!M448="",0,INDEX(DU!K:K,MATCH(Duombaze!M448,DU!A:A,0),1))+IF(Duombaze!N448="",0,INDEX(DU!K:K,MATCH(Duombaze!N448,DU!A:A,0),1))+IF(Duombaze!O448="",0,INDEX(DU!K:K,MATCH(Duombaze!O448,DU!A:A,0),1))</f>
        <v>0</v>
      </c>
      <c r="R448" s="19"/>
      <c r="S448" s="52"/>
      <c r="T448" s="881"/>
      <c r="U448" s="17">
        <f>IF(Duombaze!T448="",0,INDEX(DU!I:I,MATCH(Duombaze!T448,DU!A:A,0),1))</f>
        <v>0</v>
      </c>
      <c r="V448" s="17">
        <f>IF(Duombaze!T448="",0,INDEX(DU!K:K,MATCH(Duombaze!T448,DU!A:A,0),1))</f>
        <v>0</v>
      </c>
      <c r="W448" s="19"/>
      <c r="X448" s="19"/>
      <c r="Y448" s="134"/>
      <c r="Z448" s="65"/>
      <c r="AA448" s="17" t="str">
        <f t="shared" si="212"/>
        <v/>
      </c>
      <c r="AB448" s="19"/>
      <c r="AC448" s="19">
        <f>IF(Duombaze!AB448="",0,INDEX(DU!I:I,MATCH(Duombaze!AB448,DU!A:A,0),1))</f>
        <v>0</v>
      </c>
      <c r="AD448" s="25">
        <f>IF(Duombaze!AB448="",0,INDEX(DU!K:K,MATCH(Duombaze!AB448,DU!A:A,0),1))</f>
        <v>0</v>
      </c>
      <c r="AE448" s="19"/>
      <c r="AF448" s="19"/>
      <c r="AG448" s="19"/>
      <c r="AH448" s="17" t="str">
        <f t="shared" si="201"/>
        <v/>
      </c>
      <c r="AI448" s="19"/>
      <c r="AJ448" s="639"/>
      <c r="AK448" s="639"/>
      <c r="AL448" s="639"/>
      <c r="AM448" s="639">
        <f>IF(Duombaze!AJ448="",0,INDEX(DU!I:I,MATCH(Duombaze!AJ448,DU!A:A,0),1))+IF(Duombaze!AK448="",0,INDEX(DU!I:I,MATCH(Duombaze!AK448,DU!A:A,0),1))+IF(Duombaze!AL448="",0,INDEX(DU!I:I,MATCH(Duombaze!AL448,DU!A:A,0),1))</f>
        <v>0</v>
      </c>
      <c r="AN448" s="639">
        <f>IF(Duombaze!AJ448="",0,INDEX(DU!K:K,MATCH(Duombaze!AJ448,DU!A:A,0),1))+IF(Duombaze!AK448="",0,INDEX(DU!K:K,MATCH(Duombaze!AK448,DU!A:A,0),1))+IF(Duombaze!AL448="",0,INDEX(DU!K:K,MATCH(Duombaze!AL448,DU!A:A,0),1))</f>
        <v>0</v>
      </c>
      <c r="AO448" s="19"/>
      <c r="AP448" s="19"/>
      <c r="AQ448" s="19"/>
      <c r="AR448" s="17" t="str">
        <f t="shared" si="203"/>
        <v/>
      </c>
      <c r="AS448" s="19"/>
      <c r="AT448" s="639"/>
      <c r="AU448" s="639"/>
      <c r="AV448" s="639"/>
      <c r="AW448" s="639"/>
      <c r="AX448" s="639"/>
      <c r="AY448" s="639"/>
      <c r="AZ448" s="639"/>
      <c r="BA448" s="639"/>
      <c r="BB448" s="639"/>
      <c r="BC448" s="639">
        <f>IF(Duombaze!AT448="",0,INDEX(DU!I:I,MATCH(Duombaze!AT448,DU!A:A,0),1))+IF(Duombaze!AU448="",0,INDEX(DU!I:I,MATCH(Duombaze!AU448,DU!A:A,0),1))+IF(Duombaze!AV448="",0,INDEX(DU!I:I,MATCH(Duombaze!AV448,DU!A:A,0),1))+IF(Duombaze!AW448="",0,INDEX(DU!I:I,MATCH(Duombaze!AW448,DU!A:A,0),1))+IF(Duombaze!AX448="",0,INDEX(DU!I:I,MATCH(Duombaze!AX448,DU!A:A,0),1))+IF(Duombaze!AY448="",0,INDEX(DU!I:I,MATCH(Duombaze!AY448,DU!A:A,0),1))+IF(Duombaze!AZ448="",0,INDEX(DU!I:I,MATCH(Duombaze!AZ448,DU!A:A,0),1))+IF(Duombaze!BA448="",0,INDEX(DU!I:I,MATCH(Duombaze!BA448,DU!A:A,0),1))+IF(Duombaze!BB448="",0,INDEX(DU!I:I,MATCH(Duombaze!BB448,DU!A:A,0),1))</f>
        <v>0</v>
      </c>
      <c r="BD448" s="638">
        <f>IF(Duombaze!AT448="",0,INDEX(DU!K:K,MATCH(Duombaze!AT448,DU!A:A,0),1))+IF(Duombaze!AU448="",0,INDEX(DU!K:K,MATCH(Duombaze!AU448,DU!A:A,0),1))+IF(Duombaze!AV448="",0,INDEX(DU!K:K,MATCH(Duombaze!AV448,DU!A:A,0),1))+IF(Duombaze!AW448="",0,INDEX(DU!K:K,MATCH(Duombaze!AW448,DU!A:A,0),1))+IF(Duombaze!AX448="",0,INDEX(DU!K:K,MATCH(Duombaze!AX448,DU!A:A,0),1))+IF(Duombaze!AY448="",0,INDEX(DU!K:K,MATCH(Duombaze!AY448,DU!A:A,0),1))+IF(Duombaze!AZ448="",0,INDEX(DU!K:K,MATCH(Duombaze!AZ448,DU!A:A,0),1))+IF(Duombaze!BA448="",0,INDEX(DU!K:K,MATCH(Duombaze!BA448,DU!A:A,0),1))+IF(Duombaze!BB448="",0,INDEX(DU!K:K,MATCH(Duombaze!BB448,DU!A:A,0),1))</f>
        <v>0</v>
      </c>
      <c r="BE448" s="19"/>
      <c r="BF448" s="19"/>
      <c r="BG448" s="53"/>
      <c r="BH448" s="17" t="str">
        <f t="shared" si="222"/>
        <v/>
      </c>
      <c r="BI448" s="17"/>
      <c r="BJ448" s="638"/>
      <c r="BK448" s="638"/>
      <c r="BL448" s="638"/>
      <c r="BM448" s="638">
        <f>IF(Duombaze!BJ448="",0,INDEX(DU!I:I,MATCH(Duombaze!BJ448,DU!A:A,0),1))+IF(Duombaze!BK448="",0,INDEX(DU!I:I,MATCH(Duombaze!BK448,DU!A:A,0),1))+IF(Duombaze!BL448="",0,INDEX(DU!I:I,MATCH(Duombaze!BL448,DU!A:A,0),1))</f>
        <v>0</v>
      </c>
      <c r="BN448" s="638">
        <f>IF(Duombaze!BJ448="",0,INDEX(DU!K:K,MATCH(Duombaze!BJ448,DU!A:A,0),1))+IF(Duombaze!BK448="",0,INDEX(DU!K:K,MATCH(Duombaze!BK448,DU!A:A,0),1))+IF(Duombaze!BL448="",0,INDEX(DU!K:K,MATCH(Duombaze!BL448,DU!A:A,0),1))</f>
        <v>0</v>
      </c>
      <c r="BO448" s="17"/>
      <c r="BP448" s="17"/>
      <c r="BQ448" s="19"/>
      <c r="BR448" s="19" t="str">
        <f t="shared" si="223"/>
        <v/>
      </c>
      <c r="BS448" s="19"/>
      <c r="BT448" s="19"/>
      <c r="BU448" s="19"/>
      <c r="BV448" s="19"/>
      <c r="BW448" s="19">
        <f>IF(Duombaze!BT448="",0,INDEX(DU!I:I,MATCH(Duombaze!BT448,DU!A:A,0),1))+IF(Duombaze!BU448="",0,INDEX(DU!I:I,MATCH(Duombaze!BU448,DU!A:A,0),1))+IF(Duombaze!BV448="",0,INDEX(DU!I:I,MATCH(Duombaze!BV448,DU!A:A,0),1))</f>
        <v>0</v>
      </c>
      <c r="BX448" s="19">
        <f>IF(Duombaze!BT448="",0,INDEX(DU!K:K,MATCH(Duombaze!BT448,DU!A:A,0),1))+IF(Duombaze!BU448="",0,INDEX(DU!K:K,MATCH(Duombaze!BU448,DU!A:A,0),1))+IF(Duombaze!BV448="",0,INDEX(DU!K:K,MATCH(Duombaze!BV448,DU!A:A,0),1))</f>
        <v>0</v>
      </c>
      <c r="BY448" s="19"/>
      <c r="BZ448" s="19"/>
      <c r="CA448" s="19"/>
      <c r="CB448" s="19" t="str">
        <f t="shared" si="209"/>
        <v/>
      </c>
      <c r="CC448" s="19"/>
      <c r="CD448" s="19">
        <f>IF(Duombaze!CC448="",0,INDEX(DU!I:I,MATCH(Duombaze!CC448,DU!A:A,0),1))</f>
        <v>0</v>
      </c>
      <c r="CE448" s="17">
        <f>IF(Duombaze!CC448="",0,INDEX(DU!K:K,MATCH(Duombaze!CC448,DU!A:A,0),1))</f>
        <v>0</v>
      </c>
      <c r="CF448" s="19"/>
      <c r="CG448" s="19"/>
      <c r="CH448" s="19"/>
      <c r="CI448" s="17" t="str">
        <f t="shared" si="213"/>
        <v/>
      </c>
      <c r="CJ448" s="19"/>
      <c r="CK448" s="19">
        <f>IF(Duombaze!CJ448="",0,INDEX(DU!I:I,MATCH(Duombaze!CJ448,DU!A:A,0),1))</f>
        <v>0</v>
      </c>
      <c r="CL448" s="17">
        <f>IF(Duombaze!CJ448="",0,INDEX(DU!K:K,MATCH(Duombaze!CJ448,DU!A:A,0),1))</f>
        <v>0</v>
      </c>
      <c r="CM448" s="19"/>
      <c r="CN448" s="19"/>
      <c r="CO448" s="19"/>
      <c r="CP448" s="17" t="str">
        <f t="shared" si="219"/>
        <v/>
      </c>
      <c r="CQ448" s="19"/>
      <c r="CR448" s="639"/>
      <c r="CS448" s="639"/>
      <c r="CT448" s="639">
        <f>IF(Duombaze!CR448="",0,INDEX(DU!I:I,MATCH(Duombaze!CR448,DU!A:A,0),1))+IF(Duombaze!CS448="",0,INDEX(DU!I:I,MATCH(Duombaze!CS448,DU!A:A,0),1))</f>
        <v>0</v>
      </c>
      <c r="CU448" s="19">
        <f>IF(Duombaze!CR448="",0,INDEX(DU!K:K,MATCH(Duombaze!CR448,DU!A:A,0),1))+IF(Duombaze!CS448="",0,INDEX(DU!K:K,MATCH(Duombaze!CS448,DU!A:A,0),1))</f>
        <v>0</v>
      </c>
      <c r="CV448" s="19"/>
      <c r="CW448" s="19"/>
      <c r="CX448" s="19"/>
      <c r="CY448" s="17" t="str">
        <f t="shared" si="221"/>
        <v/>
      </c>
      <c r="CZ448" s="19"/>
      <c r="DA448" s="672"/>
      <c r="DB448" s="672"/>
      <c r="DC448" s="672">
        <f>IF(Duombaze!DA448="",0,INDEX(DU!I:I,MATCH(Duombaze!DA448,DU!A:A,0),1))+IF(Duombaze!DB448="",0,INDEX(DU!I:I,MATCH(Duombaze!DB448,DU!A:A,0),1))</f>
        <v>0</v>
      </c>
      <c r="DD448" s="19">
        <f>IF(Duombaze!DA448="",0,INDEX(DU!K:K,MATCH(Duombaze!DA448,DU!A:A,0),1))+IF(Duombaze!DB448="",0,INDEX(DU!K:K,MATCH(Duombaze!DB448,DU!A:A,0),1))</f>
        <v>0</v>
      </c>
      <c r="DE448" s="19"/>
      <c r="DF448" s="19"/>
      <c r="DG448" s="19"/>
      <c r="DH448" s="19" t="str">
        <f t="shared" si="207"/>
        <v/>
      </c>
      <c r="DI448" s="19"/>
      <c r="DJ448" s="672"/>
      <c r="DK448" s="678"/>
      <c r="DL448" s="678">
        <f>IF(Duombaze!DJ448="",0,INDEX(DU!I:I,MATCH(Duombaze!DJ448,DU!A:A,0),1))+IF(Duombaze!DK448="",0,INDEX(DU!I:I,MATCH(Duombaze!DK448,DU!A:A,0),1))</f>
        <v>0</v>
      </c>
      <c r="DM448" s="19">
        <f>IF(Duombaze!DJ448="",0,INDEX(DU!K:K,MATCH(Duombaze!DJ448,DU!A:A,0),1))+IF(Duombaze!DK448="",0,INDEX(DU!K:K,MATCH(Duombaze!DK448,DU!A:A,0),1))</f>
        <v>0</v>
      </c>
      <c r="DN448" s="52"/>
      <c r="DO448" s="52"/>
      <c r="DP448" s="19"/>
      <c r="DQ448" s="17" t="str">
        <f t="shared" si="206"/>
        <v/>
      </c>
      <c r="DR448" s="19"/>
      <c r="DS448" s="672"/>
      <c r="DT448" s="672"/>
      <c r="DU448" s="672"/>
      <c r="DV448" s="672"/>
      <c r="DW448" s="672">
        <f>IF(Duombaze!DS448="",0,INDEX(DU!I:I,MATCH(Duombaze!DS448,DU!A:A,0),1))+IF(Duombaze!DT448="",0,INDEX(DU!I:I,MATCH(Duombaze!DT448,DU!A:A,0),1))+IF(Duombaze!DU448="",0,INDEX(DU!I:I,MATCH(Duombaze!DU448,DU!A:A,0),1))+IF(Duombaze!DV448="",0,INDEX(DU!I:I,MATCH(Duombaze!DV448,DU!A:A,0),1))</f>
        <v>0</v>
      </c>
      <c r="DX448" s="638">
        <f>IF(Duombaze!DS448="",0,INDEX(DU!K:K,MATCH(Duombaze!DS448,DU!A:A,0),1))+IF(Duombaze!DT448="",0,INDEX(DU!K:K,MATCH(Duombaze!DT448,DU!A:A,0),1))+IF(Duombaze!DU448="",0,INDEX(DU!K:K,MATCH(Duombaze!DU448,DU!A:A,0),1))+IF(Duombaze!DV448="",0,INDEX(DU!K:KH,MATCH(Duombaze!DV448,DU!A:A,0),1))</f>
        <v>0</v>
      </c>
      <c r="DY448" s="19"/>
      <c r="DZ448" s="19"/>
      <c r="EA448" s="19"/>
      <c r="EB448" s="19" t="str">
        <f t="shared" si="194"/>
        <v/>
      </c>
      <c r="EC448" s="19"/>
      <c r="ED448" s="19">
        <f>IF(Duombaze!EC448="",0,INDEX(DU!I:I,MATCH(Duombaze!EC448,DU!A:A,0),1))</f>
        <v>0</v>
      </c>
      <c r="EE448" s="638">
        <f>IF(Duombaze!EC448="",0,INDEX(DU!K:K,MATCH(Duombaze!EC448,DU!A:A,0),1))</f>
        <v>0</v>
      </c>
      <c r="EF448" s="19"/>
      <c r="EG448" s="19"/>
      <c r="EH448" s="19"/>
      <c r="EI448" s="17" t="str">
        <f t="shared" si="210"/>
        <v/>
      </c>
      <c r="EJ448" s="19"/>
      <c r="EK448" s="672"/>
      <c r="EL448" s="672"/>
      <c r="EM448" s="672"/>
      <c r="EN448" s="672">
        <f>IF(Duombaze!EK448="",0,INDEX(DU!I:I,MATCH(Duombaze!EK448,DU!A:A,0),1))+IF(Duombaze!EL448="",0,INDEX(DU!I:I,MATCH(Duombaze!EL448,DU!A:A,0),1))+IF(Duombaze!EM448="",0,INDEX(DU!I:I,MATCH(Duombaze!EM448,DU!A:A,0),1))</f>
        <v>0</v>
      </c>
      <c r="EO448" s="19">
        <f>IF(Duombaze!EK448="",0,INDEX(DU!K:K,MATCH(Duombaze!EK448,DU!A:A,0),1))+IF(Duombaze!EL448="",0,INDEX(DU!K:K,MATCH(Duombaze!EL448,DU!A:A,0),1))+IF(Duombaze!EM448="",0,INDEX(DU!K:K,MATCH(Duombaze!EM448,DU!A:A,0),1))</f>
        <v>0</v>
      </c>
      <c r="EP448" s="19"/>
      <c r="EQ448" s="19"/>
      <c r="ER448" s="19"/>
      <c r="ES448" s="17" t="str">
        <f t="shared" si="195"/>
        <v/>
      </c>
      <c r="ET448" s="19"/>
      <c r="EU448" s="19"/>
      <c r="EV448" s="19"/>
      <c r="EW448" s="65"/>
      <c r="EX448" s="19" t="str">
        <f t="shared" si="218"/>
        <v/>
      </c>
      <c r="EY448" s="19"/>
      <c r="EZ448" s="672"/>
      <c r="FA448" s="672"/>
      <c r="FB448" s="672">
        <f>IF(Duombaze!EZ448="",0,INDEX(DU!I:I,MATCH(Duombaze!EZ448,DU!A:A,0),1))+IF(Duombaze!FA448="",0,INDEX(DU!I:I,MATCH(Duombaze!FA448,DU!A:A,0),1))</f>
        <v>0</v>
      </c>
      <c r="FC448" s="19">
        <f>IF(Duombaze!EZ448="",0,INDEX(DU!K:K,MATCH(Duombaze!EZ448,DU!A:A,0),1))+IF(Duombaze!FA448="",0,INDEX(DU!K:K,MATCH(Duombaze!FA448,DU!A:A,0),1))</f>
        <v>0</v>
      </c>
      <c r="FD448" s="19"/>
      <c r="FE448" s="19"/>
      <c r="FF448" s="19"/>
      <c r="FG448" s="19"/>
      <c r="FH448" s="19"/>
      <c r="FI448" s="19"/>
      <c r="FJ448" s="19"/>
      <c r="FK448" s="65"/>
      <c r="FL448" s="18"/>
      <c r="FM448" s="671"/>
      <c r="FN448" s="671"/>
      <c r="FO448" s="671"/>
      <c r="FP448" s="671"/>
      <c r="FQ448" s="671">
        <f>IF(Duombaze!FM448="",0,INDEX(DU!I:I,MATCH(Duombaze!FM448,DU!A:A,0),1))+IF(Duombaze!FN448="",0,INDEX(DU!I:I,MATCH(Duombaze!FN448,DU!A:A,0),1))+IF(Duombaze!FO448="",0,INDEX(DU!I:I,MATCH(Duombaze!FO448,DU!A:A,0),1))+IF(Duombaze!FP448="",0,INDEX(DU!I:I,MATCH(Duombaze!FP448,DU!A:A,0),1))</f>
        <v>0</v>
      </c>
      <c r="FR448" s="671">
        <f>IF(Duombaze!FM448="",0,INDEX(DU!K:K,MATCH(Duombaze!FM448,DU!A:A,0),1))+IF(Duombaze!FN448="",0,INDEX(DU!K:K,MATCH(Duombaze!FN448,DU!A:A,0),1))+IF(Duombaze!FO448="",0,INDEX(DU!K:K,MATCH(Duombaze!FO448,DU!A:A,0),1))+IF(Duombaze!FP448="",0,INDEX(DU!K:K,MATCH(Duombaze!FP448,DU!A:A,0),1))</f>
        <v>0</v>
      </c>
      <c r="FT448" s="19" t="s">
        <v>719</v>
      </c>
      <c r="FU448" s="17"/>
      <c r="FV448" s="17" t="s">
        <v>510</v>
      </c>
    </row>
    <row r="449" spans="1:183" s="20" customFormat="1" ht="23.45" customHeight="1" x14ac:dyDescent="0.25">
      <c r="A449" s="41" t="s">
        <v>648</v>
      </c>
      <c r="B449" s="41" t="s">
        <v>796</v>
      </c>
      <c r="C449" s="16" t="s">
        <v>3</v>
      </c>
      <c r="D449" s="19"/>
      <c r="E449" s="17" t="str">
        <f t="shared" si="220"/>
        <v/>
      </c>
      <c r="F449" s="19"/>
      <c r="G449" s="639"/>
      <c r="H449" s="639"/>
      <c r="I449" s="639"/>
      <c r="J449" s="639"/>
      <c r="K449" s="639"/>
      <c r="L449" s="639"/>
      <c r="M449" s="639"/>
      <c r="N449" s="639"/>
      <c r="O449" s="639"/>
      <c r="P449" s="639">
        <f>IF(Duombaze!G449="",0,INDEX(DU!I:I,MATCH(Duombaze!G449,DU!A:A,0),1))+IF(Duombaze!H449="",0,INDEX(DU!I:I,MATCH(Duombaze!H449,DU!A:A,0),1))+IF(Duombaze!I449="",0,INDEX(DU!I:I,MATCH(Duombaze!I449,DU!A:A,0),1))+IF(Duombaze!J449="",0,INDEX(DU!I:I,MATCH(Duombaze!J449,DU!A:A,0),1))+IF(Duombaze!K449="",0,INDEX(DU!I:I,MATCH(Duombaze!K449,DU!A:A,0),1))+IF(Duombaze!L449="",0,INDEX(DU!I:I,MATCH(Duombaze!L449,DU!A:A,0),1))+IF(Duombaze!M449="",0,INDEX(DU!I:I,MATCH(Duombaze!M449,DU!A:A,0),1))+IF(Duombaze!N449="",0,INDEX(DU!I:I,MATCH(Duombaze!N449,DU!A:A,0),1))+IF(Duombaze!O449="",0,INDEX(DU!I:I,MATCH(Duombaze!O449,DU!A:A,0),1))</f>
        <v>0</v>
      </c>
      <c r="Q449" s="638">
        <f>IF(Duombaze!G449="",0,INDEX(DU!K:K,MATCH(Duombaze!G449,DU!A:A,0),1))+IF(Duombaze!H449="",0,INDEX(DU!K:K,MATCH(Duombaze!H449,DU!A:A,0),1))+IF(Duombaze!I449="",0,INDEX(DU!K:K,MATCH(Duombaze!I449,DU!A:A,0),1))+IF(Duombaze!J449="",0,INDEX(DU!K:K,MATCH(Duombaze!J449,DU!A:A,0),1))+IF(Duombaze!K449="",0,INDEX(DU!K:K,MATCH(Duombaze!K449,DU!A:A,0),1))+IF(Duombaze!L449="",0,INDEX(DU!K:K,MATCH(Duombaze!L449,DU!A:A,0),1))+IF(Duombaze!M449="",0,INDEX(DU!K:K,MATCH(Duombaze!M449,DU!A:A,0),1))+IF(Duombaze!N449="",0,INDEX(DU!K:K,MATCH(Duombaze!N449,DU!A:A,0),1))+IF(Duombaze!O449="",0,INDEX(DU!K:K,MATCH(Duombaze!O449,DU!A:A,0),1))</f>
        <v>0</v>
      </c>
      <c r="R449" s="19"/>
      <c r="S449" s="52"/>
      <c r="T449" s="881"/>
      <c r="U449" s="17">
        <f>IF(Duombaze!T449="",0,INDEX(DU!I:I,MATCH(Duombaze!T449,DU!A:A,0),1))</f>
        <v>0</v>
      </c>
      <c r="V449" s="17">
        <f>IF(Duombaze!T449="",0,INDEX(DU!K:K,MATCH(Duombaze!T449,DU!A:A,0),1))</f>
        <v>0</v>
      </c>
      <c r="W449" s="19"/>
      <c r="X449" s="19"/>
      <c r="Y449" s="134"/>
      <c r="Z449" s="65"/>
      <c r="AA449" s="17" t="str">
        <f t="shared" si="212"/>
        <v/>
      </c>
      <c r="AB449" s="19"/>
      <c r="AC449" s="19">
        <f>IF(Duombaze!AB449="",0,INDEX(DU!I:I,MATCH(Duombaze!AB449,DU!A:A,0),1))</f>
        <v>0</v>
      </c>
      <c r="AD449" s="25">
        <f>IF(Duombaze!AB449="",0,INDEX(DU!K:K,MATCH(Duombaze!AB449,DU!A:A,0),1))</f>
        <v>0</v>
      </c>
      <c r="AE449" s="19"/>
      <c r="AF449" s="19"/>
      <c r="AG449" s="19"/>
      <c r="AH449" s="17" t="str">
        <f t="shared" si="201"/>
        <v/>
      </c>
      <c r="AI449" s="19"/>
      <c r="AJ449" s="639"/>
      <c r="AK449" s="639"/>
      <c r="AL449" s="639"/>
      <c r="AM449" s="639">
        <f>IF(Duombaze!AJ449="",0,INDEX(DU!I:I,MATCH(Duombaze!AJ449,DU!A:A,0),1))+IF(Duombaze!AK449="",0,INDEX(DU!I:I,MATCH(Duombaze!AK449,DU!A:A,0),1))+IF(Duombaze!AL449="",0,INDEX(DU!I:I,MATCH(Duombaze!AL449,DU!A:A,0),1))</f>
        <v>0</v>
      </c>
      <c r="AN449" s="639">
        <f>IF(Duombaze!AJ449="",0,INDEX(DU!K:K,MATCH(Duombaze!AJ449,DU!A:A,0),1))+IF(Duombaze!AK449="",0,INDEX(DU!K:K,MATCH(Duombaze!AK449,DU!A:A,0),1))+IF(Duombaze!AL449="",0,INDEX(DU!K:K,MATCH(Duombaze!AL449,DU!A:A,0),1))</f>
        <v>0</v>
      </c>
      <c r="AO449" s="19"/>
      <c r="AP449" s="19"/>
      <c r="AQ449" s="19"/>
      <c r="AR449" s="17" t="str">
        <f t="shared" si="203"/>
        <v/>
      </c>
      <c r="AS449" s="19"/>
      <c r="AT449" s="639"/>
      <c r="AU449" s="639"/>
      <c r="AV449" s="639"/>
      <c r="AW449" s="639"/>
      <c r="AX449" s="639"/>
      <c r="AY449" s="639"/>
      <c r="AZ449" s="639"/>
      <c r="BA449" s="639"/>
      <c r="BB449" s="639"/>
      <c r="BC449" s="639">
        <f>IF(Duombaze!AT449="",0,INDEX(DU!I:I,MATCH(Duombaze!AT449,DU!A:A,0),1))+IF(Duombaze!AU449="",0,INDEX(DU!I:I,MATCH(Duombaze!AU449,DU!A:A,0),1))+IF(Duombaze!AV449="",0,INDEX(DU!I:I,MATCH(Duombaze!AV449,DU!A:A,0),1))+IF(Duombaze!AW449="",0,INDEX(DU!I:I,MATCH(Duombaze!AW449,DU!A:A,0),1))+IF(Duombaze!AX449="",0,INDEX(DU!I:I,MATCH(Duombaze!AX449,DU!A:A,0),1))+IF(Duombaze!AY449="",0,INDEX(DU!I:I,MATCH(Duombaze!AY449,DU!A:A,0),1))+IF(Duombaze!AZ449="",0,INDEX(DU!I:I,MATCH(Duombaze!AZ449,DU!A:A,0),1))+IF(Duombaze!BA449="",0,INDEX(DU!I:I,MATCH(Duombaze!BA449,DU!A:A,0),1))+IF(Duombaze!BB449="",0,INDEX(DU!I:I,MATCH(Duombaze!BB449,DU!A:A,0),1))</f>
        <v>0</v>
      </c>
      <c r="BD449" s="638">
        <f>IF(Duombaze!AT449="",0,INDEX(DU!K:K,MATCH(Duombaze!AT449,DU!A:A,0),1))+IF(Duombaze!AU449="",0,INDEX(DU!K:K,MATCH(Duombaze!AU449,DU!A:A,0),1))+IF(Duombaze!AV449="",0,INDEX(DU!K:K,MATCH(Duombaze!AV449,DU!A:A,0),1))+IF(Duombaze!AW449="",0,INDEX(DU!K:K,MATCH(Duombaze!AW449,DU!A:A,0),1))+IF(Duombaze!AX449="",0,INDEX(DU!K:K,MATCH(Duombaze!AX449,DU!A:A,0),1))+IF(Duombaze!AY449="",0,INDEX(DU!K:K,MATCH(Duombaze!AY449,DU!A:A,0),1))+IF(Duombaze!AZ449="",0,INDEX(DU!K:K,MATCH(Duombaze!AZ449,DU!A:A,0),1))+IF(Duombaze!BA449="",0,INDEX(DU!K:K,MATCH(Duombaze!BA449,DU!A:A,0),1))+IF(Duombaze!BB449="",0,INDEX(DU!K:K,MATCH(Duombaze!BB449,DU!A:A,0),1))</f>
        <v>0</v>
      </c>
      <c r="BE449" s="19"/>
      <c r="BF449" s="19"/>
      <c r="BG449" s="53"/>
      <c r="BH449" s="17" t="str">
        <f t="shared" si="222"/>
        <v/>
      </c>
      <c r="BI449" s="17"/>
      <c r="BJ449" s="638"/>
      <c r="BK449" s="638"/>
      <c r="BL449" s="638"/>
      <c r="BM449" s="638">
        <f>IF(Duombaze!BJ449="",0,INDEX(DU!I:I,MATCH(Duombaze!BJ449,DU!A:A,0),1))+IF(Duombaze!BK449="",0,INDEX(DU!I:I,MATCH(Duombaze!BK449,DU!A:A,0),1))+IF(Duombaze!BL449="",0,INDEX(DU!I:I,MATCH(Duombaze!BL449,DU!A:A,0),1))</f>
        <v>0</v>
      </c>
      <c r="BN449" s="638">
        <f>IF(Duombaze!BJ449="",0,INDEX(DU!K:K,MATCH(Duombaze!BJ449,DU!A:A,0),1))+IF(Duombaze!BK449="",0,INDEX(DU!K:K,MATCH(Duombaze!BK449,DU!A:A,0),1))+IF(Duombaze!BL449="",0,INDEX(DU!K:K,MATCH(Duombaze!BL449,DU!A:A,0),1))</f>
        <v>0</v>
      </c>
      <c r="BO449" s="17"/>
      <c r="BP449" s="17"/>
      <c r="BQ449" s="19"/>
      <c r="BR449" s="19" t="str">
        <f t="shared" si="223"/>
        <v/>
      </c>
      <c r="BS449" s="19"/>
      <c r="BT449" s="19"/>
      <c r="BU449" s="19"/>
      <c r="BV449" s="19"/>
      <c r="BW449" s="19">
        <f>IF(Duombaze!BT449="",0,INDEX(DU!I:I,MATCH(Duombaze!BT449,DU!A:A,0),1))+IF(Duombaze!BU449="",0,INDEX(DU!I:I,MATCH(Duombaze!BU449,DU!A:A,0),1))+IF(Duombaze!BV449="",0,INDEX(DU!I:I,MATCH(Duombaze!BV449,DU!A:A,0),1))</f>
        <v>0</v>
      </c>
      <c r="BX449" s="19">
        <f>IF(Duombaze!BT449="",0,INDEX(DU!K:K,MATCH(Duombaze!BT449,DU!A:A,0),1))+IF(Duombaze!BU449="",0,INDEX(DU!K:K,MATCH(Duombaze!BU449,DU!A:A,0),1))+IF(Duombaze!BV449="",0,INDEX(DU!K:K,MATCH(Duombaze!BV449,DU!A:A,0),1))</f>
        <v>0</v>
      </c>
      <c r="BY449" s="19"/>
      <c r="BZ449" s="19"/>
      <c r="CA449" s="19"/>
      <c r="CB449" s="19" t="str">
        <f t="shared" si="209"/>
        <v/>
      </c>
      <c r="CC449" s="19"/>
      <c r="CD449" s="19">
        <f>IF(Duombaze!CC449="",0,INDEX(DU!I:I,MATCH(Duombaze!CC449,DU!A:A,0),1))</f>
        <v>0</v>
      </c>
      <c r="CE449" s="17">
        <f>IF(Duombaze!CC449="",0,INDEX(DU!K:K,MATCH(Duombaze!CC449,DU!A:A,0),1))</f>
        <v>0</v>
      </c>
      <c r="CF449" s="19"/>
      <c r="CG449" s="19"/>
      <c r="CH449" s="19"/>
      <c r="CI449" s="17" t="str">
        <f t="shared" si="213"/>
        <v/>
      </c>
      <c r="CJ449" s="19"/>
      <c r="CK449" s="19">
        <f>IF(Duombaze!CJ449="",0,INDEX(DU!I:I,MATCH(Duombaze!CJ449,DU!A:A,0),1))</f>
        <v>0</v>
      </c>
      <c r="CL449" s="17">
        <f>IF(Duombaze!CJ449="",0,INDEX(DU!K:K,MATCH(Duombaze!CJ449,DU!A:A,0),1))</f>
        <v>0</v>
      </c>
      <c r="CM449" s="19"/>
      <c r="CN449" s="19"/>
      <c r="CO449" s="19"/>
      <c r="CP449" s="17" t="str">
        <f t="shared" si="219"/>
        <v/>
      </c>
      <c r="CQ449" s="19"/>
      <c r="CR449" s="639"/>
      <c r="CS449" s="639"/>
      <c r="CT449" s="639">
        <f>IF(Duombaze!CR449="",0,INDEX(DU!I:I,MATCH(Duombaze!CR449,DU!A:A,0),1))+IF(Duombaze!CS449="",0,INDEX(DU!I:I,MATCH(Duombaze!CS449,DU!A:A,0),1))</f>
        <v>0</v>
      </c>
      <c r="CU449" s="19">
        <f>IF(Duombaze!CR449="",0,INDEX(DU!K:K,MATCH(Duombaze!CR449,DU!A:A,0),1))+IF(Duombaze!CS449="",0,INDEX(DU!K:K,MATCH(Duombaze!CS449,DU!A:A,0),1))</f>
        <v>0</v>
      </c>
      <c r="CV449" s="19"/>
      <c r="CW449" s="19"/>
      <c r="CX449" s="19"/>
      <c r="CY449" s="17" t="str">
        <f t="shared" si="221"/>
        <v/>
      </c>
      <c r="CZ449" s="19"/>
      <c r="DA449" s="672"/>
      <c r="DB449" s="672"/>
      <c r="DC449" s="672">
        <f>IF(Duombaze!DA449="",0,INDEX(DU!I:I,MATCH(Duombaze!DA449,DU!A:A,0),1))+IF(Duombaze!DB449="",0,INDEX(DU!I:I,MATCH(Duombaze!DB449,DU!A:A,0),1))</f>
        <v>0</v>
      </c>
      <c r="DD449" s="19">
        <f>IF(Duombaze!DA449="",0,INDEX(DU!K:K,MATCH(Duombaze!DA449,DU!A:A,0),1))+IF(Duombaze!DB449="",0,INDEX(DU!K:K,MATCH(Duombaze!DB449,DU!A:A,0),1))</f>
        <v>0</v>
      </c>
      <c r="DE449" s="19"/>
      <c r="DF449" s="19"/>
      <c r="DG449" s="19"/>
      <c r="DH449" s="19" t="str">
        <f t="shared" si="207"/>
        <v/>
      </c>
      <c r="DI449" s="19"/>
      <c r="DJ449" s="672"/>
      <c r="DK449" s="678"/>
      <c r="DL449" s="678">
        <f>IF(Duombaze!DJ449="",0,INDEX(DU!I:I,MATCH(Duombaze!DJ449,DU!A:A,0),1))+IF(Duombaze!DK449="",0,INDEX(DU!I:I,MATCH(Duombaze!DK449,DU!A:A,0),1))</f>
        <v>0</v>
      </c>
      <c r="DM449" s="19">
        <f>IF(Duombaze!DJ449="",0,INDEX(DU!K:K,MATCH(Duombaze!DJ449,DU!A:A,0),1))+IF(Duombaze!DK449="",0,INDEX(DU!K:K,MATCH(Duombaze!DK449,DU!A:A,0),1))</f>
        <v>0</v>
      </c>
      <c r="DN449" s="52"/>
      <c r="DO449" s="52"/>
      <c r="DP449" s="19"/>
      <c r="DQ449" s="17" t="str">
        <f t="shared" si="206"/>
        <v/>
      </c>
      <c r="DR449" s="19"/>
      <c r="DS449" s="672"/>
      <c r="DT449" s="672"/>
      <c r="DU449" s="672"/>
      <c r="DV449" s="672"/>
      <c r="DW449" s="672">
        <f>IF(Duombaze!DS449="",0,INDEX(DU!I:I,MATCH(Duombaze!DS449,DU!A:A,0),1))+IF(Duombaze!DT449="",0,INDEX(DU!I:I,MATCH(Duombaze!DT449,DU!A:A,0),1))+IF(Duombaze!DU449="",0,INDEX(DU!I:I,MATCH(Duombaze!DU449,DU!A:A,0),1))+IF(Duombaze!DV449="",0,INDEX(DU!I:I,MATCH(Duombaze!DV449,DU!A:A,0),1))</f>
        <v>0</v>
      </c>
      <c r="DX449" s="638">
        <f>IF(Duombaze!DS449="",0,INDEX(DU!K:K,MATCH(Duombaze!DS449,DU!A:A,0),1))+IF(Duombaze!DT449="",0,INDEX(DU!K:K,MATCH(Duombaze!DT449,DU!A:A,0),1))+IF(Duombaze!DU449="",0,INDEX(DU!K:K,MATCH(Duombaze!DU449,DU!A:A,0),1))+IF(Duombaze!DV449="",0,INDEX(DU!K:KH,MATCH(Duombaze!DV449,DU!A:A,0),1))</f>
        <v>0</v>
      </c>
      <c r="DY449" s="19"/>
      <c r="DZ449" s="19"/>
      <c r="EA449" s="19"/>
      <c r="EB449" s="19" t="str">
        <f t="shared" si="194"/>
        <v/>
      </c>
      <c r="EC449" s="19"/>
      <c r="ED449" s="19">
        <f>IF(Duombaze!EC449="",0,INDEX(DU!I:I,MATCH(Duombaze!EC449,DU!A:A,0),1))</f>
        <v>0</v>
      </c>
      <c r="EE449" s="638">
        <f>IF(Duombaze!EC449="",0,INDEX(DU!K:K,MATCH(Duombaze!EC449,DU!A:A,0),1))</f>
        <v>0</v>
      </c>
      <c r="EF449" s="19"/>
      <c r="EG449" s="19"/>
      <c r="EH449" s="19"/>
      <c r="EI449" s="17" t="str">
        <f t="shared" si="210"/>
        <v/>
      </c>
      <c r="EJ449" s="19"/>
      <c r="EK449" s="672"/>
      <c r="EL449" s="672"/>
      <c r="EM449" s="672"/>
      <c r="EN449" s="672">
        <f>IF(Duombaze!EK449="",0,INDEX(DU!I:I,MATCH(Duombaze!EK449,DU!A:A,0),1))+IF(Duombaze!EL449="",0,INDEX(DU!I:I,MATCH(Duombaze!EL449,DU!A:A,0),1))+IF(Duombaze!EM449="",0,INDEX(DU!I:I,MATCH(Duombaze!EM449,DU!A:A,0),1))</f>
        <v>0</v>
      </c>
      <c r="EO449" s="19">
        <f>IF(Duombaze!EK449="",0,INDEX(DU!K:K,MATCH(Duombaze!EK449,DU!A:A,0),1))+IF(Duombaze!EL449="",0,INDEX(DU!K:K,MATCH(Duombaze!EL449,DU!A:A,0),1))+IF(Duombaze!EM449="",0,INDEX(DU!K:K,MATCH(Duombaze!EM449,DU!A:A,0),1))</f>
        <v>0</v>
      </c>
      <c r="EP449" s="19"/>
      <c r="EQ449" s="19"/>
      <c r="ER449" s="65"/>
      <c r="ES449" s="17" t="str">
        <f t="shared" si="195"/>
        <v/>
      </c>
      <c r="ET449" s="19"/>
      <c r="EU449" s="19"/>
      <c r="EV449" s="19"/>
      <c r="EW449" s="65"/>
      <c r="EX449" s="19" t="str">
        <f t="shared" si="218"/>
        <v/>
      </c>
      <c r="EY449" s="19"/>
      <c r="EZ449" s="672"/>
      <c r="FA449" s="672"/>
      <c r="FB449" s="672">
        <f>IF(Duombaze!EZ449="",0,INDEX(DU!I:I,MATCH(Duombaze!EZ449,DU!A:A,0),1))+IF(Duombaze!FA449="",0,INDEX(DU!I:I,MATCH(Duombaze!FA449,DU!A:A,0),1))</f>
        <v>0</v>
      </c>
      <c r="FC449" s="19">
        <f>IF(Duombaze!EZ449="",0,INDEX(DU!K:K,MATCH(Duombaze!EZ449,DU!A:A,0),1))+IF(Duombaze!FA449="",0,INDEX(DU!K:K,MATCH(Duombaze!FA449,DU!A:A,0),1))</f>
        <v>0</v>
      </c>
      <c r="FD449" s="19"/>
      <c r="FE449" s="19"/>
      <c r="FF449" s="19"/>
      <c r="FG449" s="19"/>
      <c r="FH449" s="19"/>
      <c r="FI449" s="19"/>
      <c r="FJ449" s="19"/>
      <c r="FK449" s="65"/>
      <c r="FL449" s="18"/>
      <c r="FM449" s="671"/>
      <c r="FN449" s="671"/>
      <c r="FO449" s="671"/>
      <c r="FP449" s="671"/>
      <c r="FQ449" s="671">
        <f>IF(Duombaze!FM449="",0,INDEX(DU!I:I,MATCH(Duombaze!FM449,DU!A:A,0),1))+IF(Duombaze!FN449="",0,INDEX(DU!I:I,MATCH(Duombaze!FN449,DU!A:A,0),1))+IF(Duombaze!FO449="",0,INDEX(DU!I:I,MATCH(Duombaze!FO449,DU!A:A,0),1))+IF(Duombaze!FP449="",0,INDEX(DU!I:I,MATCH(Duombaze!FP449,DU!A:A,0),1))</f>
        <v>0</v>
      </c>
      <c r="FR449" s="671">
        <f>IF(Duombaze!FM449="",0,INDEX(DU!K:K,MATCH(Duombaze!FM449,DU!A:A,0),1))+IF(Duombaze!FN449="",0,INDEX(DU!K:K,MATCH(Duombaze!FN449,DU!A:A,0),1))+IF(Duombaze!FO449="",0,INDEX(DU!K:K,MATCH(Duombaze!FO449,DU!A:A,0),1))+IF(Duombaze!FP449="",0,INDEX(DU!K:K,MATCH(Duombaze!FP449,DU!A:A,0),1))</f>
        <v>0</v>
      </c>
      <c r="FT449" s="19" t="s">
        <v>686</v>
      </c>
      <c r="FU449" s="17"/>
      <c r="FV449" s="17" t="s">
        <v>1774</v>
      </c>
    </row>
    <row r="450" spans="1:183" s="20" customFormat="1" ht="23.45" customHeight="1" x14ac:dyDescent="0.25">
      <c r="A450" s="41" t="s">
        <v>653</v>
      </c>
      <c r="B450" s="41" t="s">
        <v>796</v>
      </c>
      <c r="C450" s="16" t="s">
        <v>3</v>
      </c>
      <c r="D450" s="19"/>
      <c r="E450" s="17" t="str">
        <f t="shared" si="220"/>
        <v/>
      </c>
      <c r="F450" s="19"/>
      <c r="G450" s="639"/>
      <c r="H450" s="639"/>
      <c r="I450" s="639"/>
      <c r="J450" s="639"/>
      <c r="K450" s="639"/>
      <c r="L450" s="639"/>
      <c r="M450" s="639"/>
      <c r="N450" s="639"/>
      <c r="O450" s="639"/>
      <c r="P450" s="639">
        <f>IF(Duombaze!G450="",0,INDEX(DU!I:I,MATCH(Duombaze!G450,DU!A:A,0),1))+IF(Duombaze!H450="",0,INDEX(DU!I:I,MATCH(Duombaze!H450,DU!A:A,0),1))+IF(Duombaze!I450="",0,INDEX(DU!I:I,MATCH(Duombaze!I450,DU!A:A,0),1))+IF(Duombaze!J450="",0,INDEX(DU!I:I,MATCH(Duombaze!J450,DU!A:A,0),1))+IF(Duombaze!K450="",0,INDEX(DU!I:I,MATCH(Duombaze!K450,DU!A:A,0),1))+IF(Duombaze!L450="",0,INDEX(DU!I:I,MATCH(Duombaze!L450,DU!A:A,0),1))+IF(Duombaze!M450="",0,INDEX(DU!I:I,MATCH(Duombaze!M450,DU!A:A,0),1))+IF(Duombaze!N450="",0,INDEX(DU!I:I,MATCH(Duombaze!N450,DU!A:A,0),1))+IF(Duombaze!O450="",0,INDEX(DU!I:I,MATCH(Duombaze!O450,DU!A:A,0),1))</f>
        <v>0</v>
      </c>
      <c r="Q450" s="638">
        <f>IF(Duombaze!G450="",0,INDEX(DU!K:K,MATCH(Duombaze!G450,DU!A:A,0),1))+IF(Duombaze!H450="",0,INDEX(DU!K:K,MATCH(Duombaze!H450,DU!A:A,0),1))+IF(Duombaze!I450="",0,INDEX(DU!K:K,MATCH(Duombaze!I450,DU!A:A,0),1))+IF(Duombaze!J450="",0,INDEX(DU!K:K,MATCH(Duombaze!J450,DU!A:A,0),1))+IF(Duombaze!K450="",0,INDEX(DU!K:K,MATCH(Duombaze!K450,DU!A:A,0),1))+IF(Duombaze!L450="",0,INDEX(DU!K:K,MATCH(Duombaze!L450,DU!A:A,0),1))+IF(Duombaze!M450="",0,INDEX(DU!K:K,MATCH(Duombaze!M450,DU!A:A,0),1))+IF(Duombaze!N450="",0,INDEX(DU!K:K,MATCH(Duombaze!N450,DU!A:A,0),1))+IF(Duombaze!O450="",0,INDEX(DU!K:K,MATCH(Duombaze!O450,DU!A:A,0),1))</f>
        <v>0</v>
      </c>
      <c r="R450" s="19"/>
      <c r="S450" s="52"/>
      <c r="T450" s="881"/>
      <c r="U450" s="17">
        <f>IF(Duombaze!T450="",0,INDEX(DU!I:I,MATCH(Duombaze!T450,DU!A:A,0),1))</f>
        <v>0</v>
      </c>
      <c r="V450" s="17">
        <f>IF(Duombaze!T450="",0,INDEX(DU!K:K,MATCH(Duombaze!T450,DU!A:A,0),1))</f>
        <v>0</v>
      </c>
      <c r="W450" s="19"/>
      <c r="X450" s="19"/>
      <c r="Y450" s="134"/>
      <c r="Z450" s="65"/>
      <c r="AA450" s="17" t="str">
        <f t="shared" si="212"/>
        <v/>
      </c>
      <c r="AB450" s="19"/>
      <c r="AC450" s="19">
        <f>IF(Duombaze!AB450="",0,INDEX(DU!I:I,MATCH(Duombaze!AB450,DU!A:A,0),1))</f>
        <v>0</v>
      </c>
      <c r="AD450" s="25">
        <f>IF(Duombaze!AB450="",0,INDEX(DU!K:K,MATCH(Duombaze!AB450,DU!A:A,0),1))</f>
        <v>0</v>
      </c>
      <c r="AE450" s="19"/>
      <c r="AF450" s="19"/>
      <c r="AG450" s="19"/>
      <c r="AH450" s="17" t="str">
        <f t="shared" si="201"/>
        <v/>
      </c>
      <c r="AI450" s="19"/>
      <c r="AJ450" s="639"/>
      <c r="AK450" s="639"/>
      <c r="AL450" s="639"/>
      <c r="AM450" s="639">
        <f>IF(Duombaze!AJ450="",0,INDEX(DU!I:I,MATCH(Duombaze!AJ450,DU!A:A,0),1))+IF(Duombaze!AK450="",0,INDEX(DU!I:I,MATCH(Duombaze!AK450,DU!A:A,0),1))+IF(Duombaze!AL450="",0,INDEX(DU!I:I,MATCH(Duombaze!AL450,DU!A:A,0),1))</f>
        <v>0</v>
      </c>
      <c r="AN450" s="639">
        <f>IF(Duombaze!AJ450="",0,INDEX(DU!K:K,MATCH(Duombaze!AJ450,DU!A:A,0),1))+IF(Duombaze!AK450="",0,INDEX(DU!K:K,MATCH(Duombaze!AK450,DU!A:A,0),1))+IF(Duombaze!AL450="",0,INDEX(DU!K:K,MATCH(Duombaze!AL450,DU!A:A,0),1))</f>
        <v>0</v>
      </c>
      <c r="AO450" s="19"/>
      <c r="AP450" s="19"/>
      <c r="AQ450" s="19"/>
      <c r="AR450" s="17" t="str">
        <f t="shared" si="203"/>
        <v/>
      </c>
      <c r="AS450" s="19"/>
      <c r="AT450" s="639"/>
      <c r="AU450" s="639"/>
      <c r="AV450" s="639"/>
      <c r="AW450" s="639"/>
      <c r="AX450" s="639"/>
      <c r="AY450" s="639"/>
      <c r="AZ450" s="639"/>
      <c r="BA450" s="639"/>
      <c r="BB450" s="639"/>
      <c r="BC450" s="639">
        <f>IF(Duombaze!AT450="",0,INDEX(DU!I:I,MATCH(Duombaze!AT450,DU!A:A,0),1))+IF(Duombaze!AU450="",0,INDEX(DU!I:I,MATCH(Duombaze!AU450,DU!A:A,0),1))+IF(Duombaze!AV450="",0,INDEX(DU!I:I,MATCH(Duombaze!AV450,DU!A:A,0),1))+IF(Duombaze!AW450="",0,INDEX(DU!I:I,MATCH(Duombaze!AW450,DU!A:A,0),1))+IF(Duombaze!AX450="",0,INDEX(DU!I:I,MATCH(Duombaze!AX450,DU!A:A,0),1))+IF(Duombaze!AY450="",0,INDEX(DU!I:I,MATCH(Duombaze!AY450,DU!A:A,0),1))+IF(Duombaze!AZ450="",0,INDEX(DU!I:I,MATCH(Duombaze!AZ450,DU!A:A,0),1))+IF(Duombaze!BA450="",0,INDEX(DU!I:I,MATCH(Duombaze!BA450,DU!A:A,0),1))+IF(Duombaze!BB450="",0,INDEX(DU!I:I,MATCH(Duombaze!BB450,DU!A:A,0),1))</f>
        <v>0</v>
      </c>
      <c r="BD450" s="638">
        <f>IF(Duombaze!AT450="",0,INDEX(DU!K:K,MATCH(Duombaze!AT450,DU!A:A,0),1))+IF(Duombaze!AU450="",0,INDEX(DU!K:K,MATCH(Duombaze!AU450,DU!A:A,0),1))+IF(Duombaze!AV450="",0,INDEX(DU!K:K,MATCH(Duombaze!AV450,DU!A:A,0),1))+IF(Duombaze!AW450="",0,INDEX(DU!K:K,MATCH(Duombaze!AW450,DU!A:A,0),1))+IF(Duombaze!AX450="",0,INDEX(DU!K:K,MATCH(Duombaze!AX450,DU!A:A,0),1))+IF(Duombaze!AY450="",0,INDEX(DU!K:K,MATCH(Duombaze!AY450,DU!A:A,0),1))+IF(Duombaze!AZ450="",0,INDEX(DU!K:K,MATCH(Duombaze!AZ450,DU!A:A,0),1))+IF(Duombaze!BA450="",0,INDEX(DU!K:K,MATCH(Duombaze!BA450,DU!A:A,0),1))+IF(Duombaze!BB450="",0,INDEX(DU!K:K,MATCH(Duombaze!BB450,DU!A:A,0),1))</f>
        <v>0</v>
      </c>
      <c r="BE450" s="19"/>
      <c r="BF450" s="19"/>
      <c r="BG450" s="53"/>
      <c r="BH450" s="17" t="str">
        <f t="shared" si="222"/>
        <v/>
      </c>
      <c r="BI450" s="17"/>
      <c r="BJ450" s="638"/>
      <c r="BK450" s="638"/>
      <c r="BL450" s="638"/>
      <c r="BM450" s="638">
        <f>IF(Duombaze!BJ450="",0,INDEX(DU!I:I,MATCH(Duombaze!BJ450,DU!A:A,0),1))+IF(Duombaze!BK450="",0,INDEX(DU!I:I,MATCH(Duombaze!BK450,DU!A:A,0),1))+IF(Duombaze!BL450="",0,INDEX(DU!I:I,MATCH(Duombaze!BL450,DU!A:A,0),1))</f>
        <v>0</v>
      </c>
      <c r="BN450" s="638">
        <f>IF(Duombaze!BJ450="",0,INDEX(DU!K:K,MATCH(Duombaze!BJ450,DU!A:A,0),1))+IF(Duombaze!BK450="",0,INDEX(DU!K:K,MATCH(Duombaze!BK450,DU!A:A,0),1))+IF(Duombaze!BL450="",0,INDEX(DU!K:K,MATCH(Duombaze!BL450,DU!A:A,0),1))</f>
        <v>0</v>
      </c>
      <c r="BO450" s="17"/>
      <c r="BP450" s="17"/>
      <c r="BQ450" s="19"/>
      <c r="BR450" s="19" t="str">
        <f t="shared" si="223"/>
        <v/>
      </c>
      <c r="BS450" s="19"/>
      <c r="BT450" s="19"/>
      <c r="BU450" s="19"/>
      <c r="BV450" s="19"/>
      <c r="BW450" s="19">
        <f>IF(Duombaze!BT450="",0,INDEX(DU!I:I,MATCH(Duombaze!BT450,DU!A:A,0),1))+IF(Duombaze!BU450="",0,INDEX(DU!I:I,MATCH(Duombaze!BU450,DU!A:A,0),1))+IF(Duombaze!BV450="",0,INDEX(DU!I:I,MATCH(Duombaze!BV450,DU!A:A,0),1))</f>
        <v>0</v>
      </c>
      <c r="BX450" s="19">
        <f>IF(Duombaze!BT450="",0,INDEX(DU!K:K,MATCH(Duombaze!BT450,DU!A:A,0),1))+IF(Duombaze!BU450="",0,INDEX(DU!K:K,MATCH(Duombaze!BU450,DU!A:A,0),1))+IF(Duombaze!BV450="",0,INDEX(DU!K:K,MATCH(Duombaze!BV450,DU!A:A,0),1))</f>
        <v>0</v>
      </c>
      <c r="BY450" s="19"/>
      <c r="BZ450" s="19"/>
      <c r="CA450" s="19"/>
      <c r="CB450" s="19" t="str">
        <f t="shared" si="209"/>
        <v/>
      </c>
      <c r="CC450" s="19"/>
      <c r="CD450" s="19">
        <f>IF(Duombaze!CC450="",0,INDEX(DU!I:I,MATCH(Duombaze!CC450,DU!A:A,0),1))</f>
        <v>0</v>
      </c>
      <c r="CE450" s="17">
        <f>IF(Duombaze!CC450="",0,INDEX(DU!K:K,MATCH(Duombaze!CC450,DU!A:A,0),1))</f>
        <v>0</v>
      </c>
      <c r="CF450" s="19"/>
      <c r="CG450" s="19"/>
      <c r="CH450" s="19"/>
      <c r="CI450" s="17" t="str">
        <f t="shared" si="213"/>
        <v/>
      </c>
      <c r="CJ450" s="19"/>
      <c r="CK450" s="19">
        <f>IF(Duombaze!CJ450="",0,INDEX(DU!I:I,MATCH(Duombaze!CJ450,DU!A:A,0),1))</f>
        <v>0</v>
      </c>
      <c r="CL450" s="17">
        <f>IF(Duombaze!CJ450="",0,INDEX(DU!K:K,MATCH(Duombaze!CJ450,DU!A:A,0),1))</f>
        <v>0</v>
      </c>
      <c r="CM450" s="19"/>
      <c r="CN450" s="19"/>
      <c r="CO450" s="19"/>
      <c r="CP450" s="17" t="str">
        <f t="shared" si="219"/>
        <v/>
      </c>
      <c r="CQ450" s="19"/>
      <c r="CR450" s="639"/>
      <c r="CS450" s="639"/>
      <c r="CT450" s="639">
        <f>IF(Duombaze!CR450="",0,INDEX(DU!I:I,MATCH(Duombaze!CR450,DU!A:A,0),1))+IF(Duombaze!CS450="",0,INDEX(DU!I:I,MATCH(Duombaze!CS450,DU!A:A,0),1))</f>
        <v>0</v>
      </c>
      <c r="CU450" s="19">
        <f>IF(Duombaze!CR450="",0,INDEX(DU!K:K,MATCH(Duombaze!CR450,DU!A:A,0),1))+IF(Duombaze!CS450="",0,INDEX(DU!K:K,MATCH(Duombaze!CS450,DU!A:A,0),1))</f>
        <v>0</v>
      </c>
      <c r="CV450" s="19"/>
      <c r="CW450" s="19"/>
      <c r="CX450" s="19"/>
      <c r="CY450" s="17" t="str">
        <f t="shared" si="221"/>
        <v/>
      </c>
      <c r="CZ450" s="19"/>
      <c r="DA450" s="672"/>
      <c r="DB450" s="672"/>
      <c r="DC450" s="672">
        <f>IF(Duombaze!DA450="",0,INDEX(DU!I:I,MATCH(Duombaze!DA450,DU!A:A,0),1))+IF(Duombaze!DB450="",0,INDEX(DU!I:I,MATCH(Duombaze!DB450,DU!A:A,0),1))</f>
        <v>0</v>
      </c>
      <c r="DD450" s="19">
        <f>IF(Duombaze!DA450="",0,INDEX(DU!K:K,MATCH(Duombaze!DA450,DU!A:A,0),1))+IF(Duombaze!DB450="",0,INDEX(DU!K:K,MATCH(Duombaze!DB450,DU!A:A,0),1))</f>
        <v>0</v>
      </c>
      <c r="DE450" s="19"/>
      <c r="DF450" s="19"/>
      <c r="DG450" s="19"/>
      <c r="DH450" s="19" t="str">
        <f t="shared" si="207"/>
        <v/>
      </c>
      <c r="DI450" s="19"/>
      <c r="DJ450" s="672"/>
      <c r="DK450" s="678"/>
      <c r="DL450" s="678">
        <f>IF(Duombaze!DJ450="",0,INDEX(DU!I:I,MATCH(Duombaze!DJ450,DU!A:A,0),1))+IF(Duombaze!DK450="",0,INDEX(DU!I:I,MATCH(Duombaze!DK450,DU!A:A,0),1))</f>
        <v>0</v>
      </c>
      <c r="DM450" s="19">
        <f>IF(Duombaze!DJ450="",0,INDEX(DU!K:K,MATCH(Duombaze!DJ450,DU!A:A,0),1))+IF(Duombaze!DK450="",0,INDEX(DU!K:K,MATCH(Duombaze!DK450,DU!A:A,0),1))</f>
        <v>0</v>
      </c>
      <c r="DN450" s="52"/>
      <c r="DO450" s="52"/>
      <c r="DP450" s="52"/>
      <c r="DQ450" s="17" t="str">
        <f t="shared" si="206"/>
        <v/>
      </c>
      <c r="DR450" s="65"/>
      <c r="DS450" s="692"/>
      <c r="DT450" s="692"/>
      <c r="DU450" s="692"/>
      <c r="DV450" s="692"/>
      <c r="DW450" s="692">
        <f>IF(Duombaze!DS450="",0,INDEX(DU!I:I,MATCH(Duombaze!DS450,DU!A:A,0),1))+IF(Duombaze!DT450="",0,INDEX(DU!I:I,MATCH(Duombaze!DT450,DU!A:A,0),1))+IF(Duombaze!DU450="",0,INDEX(DU!I:I,MATCH(Duombaze!DU450,DU!A:A,0),1))+IF(Duombaze!DV450="",0,INDEX(DU!I:I,MATCH(Duombaze!DV450,DU!A:A,0),1))</f>
        <v>0</v>
      </c>
      <c r="DX450" s="638">
        <f>IF(Duombaze!DS450="",0,INDEX(DU!K:K,MATCH(Duombaze!DS450,DU!A:A,0),1))+IF(Duombaze!DT450="",0,INDEX(DU!K:K,MATCH(Duombaze!DT450,DU!A:A,0),1))+IF(Duombaze!DU450="",0,INDEX(DU!K:K,MATCH(Duombaze!DU450,DU!A:A,0),1))+IF(Duombaze!DV450="",0,INDEX(DU!K:KH,MATCH(Duombaze!DV450,DU!A:A,0),1))</f>
        <v>0</v>
      </c>
      <c r="DY450" s="65"/>
      <c r="DZ450" s="65"/>
      <c r="EA450" s="19"/>
      <c r="EB450" s="19" t="str">
        <f t="shared" si="194"/>
        <v/>
      </c>
      <c r="EC450" s="19"/>
      <c r="ED450" s="19">
        <f>IF(Duombaze!EC450="",0,INDEX(DU!I:I,MATCH(Duombaze!EC450,DU!A:A,0),1))</f>
        <v>0</v>
      </c>
      <c r="EE450" s="638">
        <f>IF(Duombaze!EC450="",0,INDEX(DU!K:K,MATCH(Duombaze!EC450,DU!A:A,0),1))</f>
        <v>0</v>
      </c>
      <c r="EF450" s="19"/>
      <c r="EG450" s="19"/>
      <c r="EH450" s="19"/>
      <c r="EI450" s="17" t="str">
        <f t="shared" si="210"/>
        <v/>
      </c>
      <c r="EJ450" s="19"/>
      <c r="EK450" s="672"/>
      <c r="EL450" s="672"/>
      <c r="EM450" s="672"/>
      <c r="EN450" s="672">
        <f>IF(Duombaze!EK450="",0,INDEX(DU!I:I,MATCH(Duombaze!EK450,DU!A:A,0),1))+IF(Duombaze!EL450="",0,INDEX(DU!I:I,MATCH(Duombaze!EL450,DU!A:A,0),1))+IF(Duombaze!EM450="",0,INDEX(DU!I:I,MATCH(Duombaze!EM450,DU!A:A,0),1))</f>
        <v>0</v>
      </c>
      <c r="EO450" s="19">
        <f>IF(Duombaze!EK450="",0,INDEX(DU!K:K,MATCH(Duombaze!EK450,DU!A:A,0),1))+IF(Duombaze!EL450="",0,INDEX(DU!K:K,MATCH(Duombaze!EL450,DU!A:A,0),1))+IF(Duombaze!EM450="",0,INDEX(DU!K:K,MATCH(Duombaze!EM450,DU!A:A,0),1))</f>
        <v>0</v>
      </c>
      <c r="EP450" s="19"/>
      <c r="EQ450" s="19"/>
      <c r="ER450" s="65"/>
      <c r="ES450" s="17" t="str">
        <f t="shared" si="195"/>
        <v/>
      </c>
      <c r="ET450" s="19"/>
      <c r="EU450" s="19"/>
      <c r="EV450" s="19"/>
      <c r="EW450" s="65"/>
      <c r="EX450" s="19" t="str">
        <f t="shared" si="218"/>
        <v/>
      </c>
      <c r="EY450" s="19"/>
      <c r="EZ450" s="672"/>
      <c r="FA450" s="672"/>
      <c r="FB450" s="672">
        <f>IF(Duombaze!EZ450="",0,INDEX(DU!I:I,MATCH(Duombaze!EZ450,DU!A:A,0),1))+IF(Duombaze!FA450="",0,INDEX(DU!I:I,MATCH(Duombaze!FA450,DU!A:A,0),1))</f>
        <v>0</v>
      </c>
      <c r="FC450" s="19">
        <f>IF(Duombaze!EZ450="",0,INDEX(DU!K:K,MATCH(Duombaze!EZ450,DU!A:A,0),1))+IF(Duombaze!FA450="",0,INDEX(DU!K:K,MATCH(Duombaze!FA450,DU!A:A,0),1))</f>
        <v>0</v>
      </c>
      <c r="FD450" s="19"/>
      <c r="FE450" s="19"/>
      <c r="FF450" s="19"/>
      <c r="FG450" s="19"/>
      <c r="FH450" s="19"/>
      <c r="FI450" s="19"/>
      <c r="FJ450" s="19"/>
      <c r="FK450" s="65"/>
      <c r="FL450" s="18"/>
      <c r="FM450" s="671"/>
      <c r="FN450" s="671"/>
      <c r="FO450" s="671"/>
      <c r="FP450" s="671"/>
      <c r="FQ450" s="671">
        <f>IF(Duombaze!FM450="",0,INDEX(DU!I:I,MATCH(Duombaze!FM450,DU!A:A,0),1))+IF(Duombaze!FN450="",0,INDEX(DU!I:I,MATCH(Duombaze!FN450,DU!A:A,0),1))+IF(Duombaze!FO450="",0,INDEX(DU!I:I,MATCH(Duombaze!FO450,DU!A:A,0),1))+IF(Duombaze!FP450="",0,INDEX(DU!I:I,MATCH(Duombaze!FP450,DU!A:A,0),1))</f>
        <v>0</v>
      </c>
      <c r="FR450" s="671">
        <f>IF(Duombaze!FM450="",0,INDEX(DU!K:K,MATCH(Duombaze!FM450,DU!A:A,0),1))+IF(Duombaze!FN450="",0,INDEX(DU!K:K,MATCH(Duombaze!FN450,DU!A:A,0),1))+IF(Duombaze!FO450="",0,INDEX(DU!K:K,MATCH(Duombaze!FO450,DU!A:A,0),1))+IF(Duombaze!FP450="",0,INDEX(DU!K:K,MATCH(Duombaze!FP450,DU!A:A,0),1))</f>
        <v>0</v>
      </c>
    </row>
    <row r="451" spans="1:183" s="20" customFormat="1" ht="23.45" customHeight="1" x14ac:dyDescent="0.25">
      <c r="A451" s="41" t="s">
        <v>642</v>
      </c>
      <c r="B451" s="41" t="s">
        <v>796</v>
      </c>
      <c r="C451" s="16" t="s">
        <v>3</v>
      </c>
      <c r="D451" s="19"/>
      <c r="E451" s="17" t="str">
        <f t="shared" si="220"/>
        <v/>
      </c>
      <c r="F451" s="19"/>
      <c r="G451" s="639"/>
      <c r="H451" s="639"/>
      <c r="I451" s="639"/>
      <c r="J451" s="639"/>
      <c r="K451" s="639"/>
      <c r="L451" s="639"/>
      <c r="M451" s="639"/>
      <c r="N451" s="639"/>
      <c r="O451" s="639"/>
      <c r="P451" s="639">
        <f>IF(Duombaze!G451="",0,INDEX(DU!I:I,MATCH(Duombaze!G451,DU!A:A,0),1))+IF(Duombaze!H451="",0,INDEX(DU!I:I,MATCH(Duombaze!H451,DU!A:A,0),1))+IF(Duombaze!I451="",0,INDEX(DU!I:I,MATCH(Duombaze!I451,DU!A:A,0),1))+IF(Duombaze!J451="",0,INDEX(DU!I:I,MATCH(Duombaze!J451,DU!A:A,0),1))+IF(Duombaze!K451="",0,INDEX(DU!I:I,MATCH(Duombaze!K451,DU!A:A,0),1))+IF(Duombaze!L451="",0,INDEX(DU!I:I,MATCH(Duombaze!L451,DU!A:A,0),1))+IF(Duombaze!M451="",0,INDEX(DU!I:I,MATCH(Duombaze!M451,DU!A:A,0),1))+IF(Duombaze!N451="",0,INDEX(DU!I:I,MATCH(Duombaze!N451,DU!A:A,0),1))+IF(Duombaze!O451="",0,INDEX(DU!I:I,MATCH(Duombaze!O451,DU!A:A,0),1))</f>
        <v>0</v>
      </c>
      <c r="Q451" s="638">
        <f>IF(Duombaze!G451="",0,INDEX(DU!K:K,MATCH(Duombaze!G451,DU!A:A,0),1))+IF(Duombaze!H451="",0,INDEX(DU!K:K,MATCH(Duombaze!H451,DU!A:A,0),1))+IF(Duombaze!I451="",0,INDEX(DU!K:K,MATCH(Duombaze!I451,DU!A:A,0),1))+IF(Duombaze!J451="",0,INDEX(DU!K:K,MATCH(Duombaze!J451,DU!A:A,0),1))+IF(Duombaze!K451="",0,INDEX(DU!K:K,MATCH(Duombaze!K451,DU!A:A,0),1))+IF(Duombaze!L451="",0,INDEX(DU!K:K,MATCH(Duombaze!L451,DU!A:A,0),1))+IF(Duombaze!M451="",0,INDEX(DU!K:K,MATCH(Duombaze!M451,DU!A:A,0),1))+IF(Duombaze!N451="",0,INDEX(DU!K:K,MATCH(Duombaze!N451,DU!A:A,0),1))+IF(Duombaze!O451="",0,INDEX(DU!K:K,MATCH(Duombaze!O451,DU!A:A,0),1))</f>
        <v>0</v>
      </c>
      <c r="R451" s="19"/>
      <c r="S451" s="52"/>
      <c r="T451" s="881"/>
      <c r="U451" s="17">
        <f>IF(Duombaze!T451="",0,INDEX(DU!I:I,MATCH(Duombaze!T451,DU!A:A,0),1))</f>
        <v>0</v>
      </c>
      <c r="V451" s="17">
        <f>IF(Duombaze!T451="",0,INDEX(DU!K:K,MATCH(Duombaze!T451,DU!A:A,0),1))</f>
        <v>0</v>
      </c>
      <c r="W451" s="19"/>
      <c r="X451" s="19"/>
      <c r="Y451" s="134"/>
      <c r="Z451" s="65"/>
      <c r="AA451" s="17" t="str">
        <f t="shared" si="212"/>
        <v/>
      </c>
      <c r="AB451" s="19"/>
      <c r="AC451" s="19">
        <f>IF(Duombaze!AB451="",0,INDEX(DU!I:I,MATCH(Duombaze!AB451,DU!A:A,0),1))</f>
        <v>0</v>
      </c>
      <c r="AD451" s="25">
        <f>IF(Duombaze!AB451="",0,INDEX(DU!K:K,MATCH(Duombaze!AB451,DU!A:A,0),1))</f>
        <v>0</v>
      </c>
      <c r="AE451" s="19"/>
      <c r="AF451" s="19"/>
      <c r="AG451" s="19"/>
      <c r="AH451" s="17" t="str">
        <f t="shared" si="201"/>
        <v/>
      </c>
      <c r="AI451" s="19"/>
      <c r="AJ451" s="639"/>
      <c r="AK451" s="639"/>
      <c r="AL451" s="639"/>
      <c r="AM451" s="639">
        <f>IF(Duombaze!AJ451="",0,INDEX(DU!I:I,MATCH(Duombaze!AJ451,DU!A:A,0),1))+IF(Duombaze!AK451="",0,INDEX(DU!I:I,MATCH(Duombaze!AK451,DU!A:A,0),1))+IF(Duombaze!AL451="",0,INDEX(DU!I:I,MATCH(Duombaze!AL451,DU!A:A,0),1))</f>
        <v>0</v>
      </c>
      <c r="AN451" s="639">
        <f>IF(Duombaze!AJ451="",0,INDEX(DU!K:K,MATCH(Duombaze!AJ451,DU!A:A,0),1))+IF(Duombaze!AK451="",0,INDEX(DU!K:K,MATCH(Duombaze!AK451,DU!A:A,0),1))+IF(Duombaze!AL451="",0,INDEX(DU!K:K,MATCH(Duombaze!AL451,DU!A:A,0),1))</f>
        <v>0</v>
      </c>
      <c r="AO451" s="19"/>
      <c r="AP451" s="19"/>
      <c r="AQ451" s="19"/>
      <c r="AR451" s="17" t="str">
        <f t="shared" si="203"/>
        <v/>
      </c>
      <c r="AS451" s="19"/>
      <c r="AT451" s="639"/>
      <c r="AU451" s="639"/>
      <c r="AV451" s="639"/>
      <c r="AW451" s="639"/>
      <c r="AX451" s="639"/>
      <c r="AY451" s="639"/>
      <c r="AZ451" s="639"/>
      <c r="BA451" s="639"/>
      <c r="BB451" s="639"/>
      <c r="BC451" s="639">
        <f>IF(Duombaze!AT451="",0,INDEX(DU!I:I,MATCH(Duombaze!AT451,DU!A:A,0),1))+IF(Duombaze!AU451="",0,INDEX(DU!I:I,MATCH(Duombaze!AU451,DU!A:A,0),1))+IF(Duombaze!AV451="",0,INDEX(DU!I:I,MATCH(Duombaze!AV451,DU!A:A,0),1))+IF(Duombaze!AW451="",0,INDEX(DU!I:I,MATCH(Duombaze!AW451,DU!A:A,0),1))+IF(Duombaze!AX451="",0,INDEX(DU!I:I,MATCH(Duombaze!AX451,DU!A:A,0),1))+IF(Duombaze!AY451="",0,INDEX(DU!I:I,MATCH(Duombaze!AY451,DU!A:A,0),1))+IF(Duombaze!AZ451="",0,INDEX(DU!I:I,MATCH(Duombaze!AZ451,DU!A:A,0),1))+IF(Duombaze!BA451="",0,INDEX(DU!I:I,MATCH(Duombaze!BA451,DU!A:A,0),1))+IF(Duombaze!BB451="",0,INDEX(DU!I:I,MATCH(Duombaze!BB451,DU!A:A,0),1))</f>
        <v>0</v>
      </c>
      <c r="BD451" s="638">
        <f>IF(Duombaze!AT451="",0,INDEX(DU!K:K,MATCH(Duombaze!AT451,DU!A:A,0),1))+IF(Duombaze!AU451="",0,INDEX(DU!K:K,MATCH(Duombaze!AU451,DU!A:A,0),1))+IF(Duombaze!AV451="",0,INDEX(DU!K:K,MATCH(Duombaze!AV451,DU!A:A,0),1))+IF(Duombaze!AW451="",0,INDEX(DU!K:K,MATCH(Duombaze!AW451,DU!A:A,0),1))+IF(Duombaze!AX451="",0,INDEX(DU!K:K,MATCH(Duombaze!AX451,DU!A:A,0),1))+IF(Duombaze!AY451="",0,INDEX(DU!K:K,MATCH(Duombaze!AY451,DU!A:A,0),1))+IF(Duombaze!AZ451="",0,INDEX(DU!K:K,MATCH(Duombaze!AZ451,DU!A:A,0),1))+IF(Duombaze!BA451="",0,INDEX(DU!K:K,MATCH(Duombaze!BA451,DU!A:A,0),1))+IF(Duombaze!BB451="",0,INDEX(DU!K:K,MATCH(Duombaze!BB451,DU!A:A,0),1))</f>
        <v>0</v>
      </c>
      <c r="BE451" s="19"/>
      <c r="BF451" s="19"/>
      <c r="BG451" s="53"/>
      <c r="BH451" s="17" t="str">
        <f t="shared" si="222"/>
        <v/>
      </c>
      <c r="BI451" s="17"/>
      <c r="BJ451" s="638"/>
      <c r="BK451" s="638"/>
      <c r="BL451" s="638"/>
      <c r="BM451" s="638">
        <f>IF(Duombaze!BJ451="",0,INDEX(DU!I:I,MATCH(Duombaze!BJ451,DU!A:A,0),1))+IF(Duombaze!BK451="",0,INDEX(DU!I:I,MATCH(Duombaze!BK451,DU!A:A,0),1))+IF(Duombaze!BL451="",0,INDEX(DU!I:I,MATCH(Duombaze!BL451,DU!A:A,0),1))</f>
        <v>0</v>
      </c>
      <c r="BN451" s="638">
        <f>IF(Duombaze!BJ451="",0,INDEX(DU!K:K,MATCH(Duombaze!BJ451,DU!A:A,0),1))+IF(Duombaze!BK451="",0,INDEX(DU!K:K,MATCH(Duombaze!BK451,DU!A:A,0),1))+IF(Duombaze!BL451="",0,INDEX(DU!K:K,MATCH(Duombaze!BL451,DU!A:A,0),1))</f>
        <v>0</v>
      </c>
      <c r="BO451" s="17"/>
      <c r="BP451" s="17"/>
      <c r="BQ451" s="19"/>
      <c r="BR451" s="19" t="str">
        <f t="shared" si="223"/>
        <v/>
      </c>
      <c r="BS451" s="19"/>
      <c r="BT451" s="19"/>
      <c r="BU451" s="19"/>
      <c r="BV451" s="19"/>
      <c r="BW451" s="19">
        <f>IF(Duombaze!BT451="",0,INDEX(DU!I:I,MATCH(Duombaze!BT451,DU!A:A,0),1))+IF(Duombaze!BU451="",0,INDEX(DU!I:I,MATCH(Duombaze!BU451,DU!A:A,0),1))+IF(Duombaze!BV451="",0,INDEX(DU!I:I,MATCH(Duombaze!BV451,DU!A:A,0),1))</f>
        <v>0</v>
      </c>
      <c r="BX451" s="19">
        <f>IF(Duombaze!BT451="",0,INDEX(DU!K:K,MATCH(Duombaze!BT451,DU!A:A,0),1))+IF(Duombaze!BU451="",0,INDEX(DU!K:K,MATCH(Duombaze!BU451,DU!A:A,0),1))+IF(Duombaze!BV451="",0,INDEX(DU!K:K,MATCH(Duombaze!BV451,DU!A:A,0),1))</f>
        <v>0</v>
      </c>
      <c r="BY451" s="19"/>
      <c r="BZ451" s="19"/>
      <c r="CA451" s="19"/>
      <c r="CB451" s="19" t="str">
        <f t="shared" si="209"/>
        <v/>
      </c>
      <c r="CC451" s="19"/>
      <c r="CD451" s="19">
        <f>IF(Duombaze!CC451="",0,INDEX(DU!I:I,MATCH(Duombaze!CC451,DU!A:A,0),1))</f>
        <v>0</v>
      </c>
      <c r="CE451" s="17">
        <f>IF(Duombaze!CC451="",0,INDEX(DU!K:K,MATCH(Duombaze!CC451,DU!A:A,0),1))</f>
        <v>0</v>
      </c>
      <c r="CF451" s="19"/>
      <c r="CG451" s="19"/>
      <c r="CH451" s="19"/>
      <c r="CI451" s="17" t="str">
        <f t="shared" si="213"/>
        <v/>
      </c>
      <c r="CJ451" s="19"/>
      <c r="CK451" s="19">
        <f>IF(Duombaze!CJ451="",0,INDEX(DU!I:I,MATCH(Duombaze!CJ451,DU!A:A,0),1))</f>
        <v>0</v>
      </c>
      <c r="CL451" s="17">
        <f>IF(Duombaze!CJ451="",0,INDEX(DU!K:K,MATCH(Duombaze!CJ451,DU!A:A,0),1))</f>
        <v>0</v>
      </c>
      <c r="CM451" s="19"/>
      <c r="CN451" s="19"/>
      <c r="CO451" s="19"/>
      <c r="CP451" s="17" t="str">
        <f t="shared" si="219"/>
        <v/>
      </c>
      <c r="CQ451" s="19"/>
      <c r="CR451" s="639"/>
      <c r="CS451" s="639"/>
      <c r="CT451" s="639">
        <f>IF(Duombaze!CR451="",0,INDEX(DU!I:I,MATCH(Duombaze!CR451,DU!A:A,0),1))+IF(Duombaze!CS451="",0,INDEX(DU!I:I,MATCH(Duombaze!CS451,DU!A:A,0),1))</f>
        <v>0</v>
      </c>
      <c r="CU451" s="19">
        <f>IF(Duombaze!CR451="",0,INDEX(DU!K:K,MATCH(Duombaze!CR451,DU!A:A,0),1))+IF(Duombaze!CS451="",0,INDEX(DU!K:K,MATCH(Duombaze!CS451,DU!A:A,0),1))</f>
        <v>0</v>
      </c>
      <c r="CV451" s="19"/>
      <c r="CW451" s="19"/>
      <c r="CX451" s="19"/>
      <c r="CY451" s="17" t="str">
        <f t="shared" si="221"/>
        <v/>
      </c>
      <c r="CZ451" s="19"/>
      <c r="DA451" s="672"/>
      <c r="DB451" s="672"/>
      <c r="DC451" s="672">
        <f>IF(Duombaze!DA451="",0,INDEX(DU!I:I,MATCH(Duombaze!DA451,DU!A:A,0),1))+IF(Duombaze!DB451="",0,INDEX(DU!I:I,MATCH(Duombaze!DB451,DU!A:A,0),1))</f>
        <v>0</v>
      </c>
      <c r="DD451" s="19">
        <f>IF(Duombaze!DA451="",0,INDEX(DU!K:K,MATCH(Duombaze!DA451,DU!A:A,0),1))+IF(Duombaze!DB451="",0,INDEX(DU!K:K,MATCH(Duombaze!DB451,DU!A:A,0),1))</f>
        <v>0</v>
      </c>
      <c r="DE451" s="19"/>
      <c r="DF451" s="19"/>
      <c r="DG451" s="19"/>
      <c r="DH451" s="19" t="str">
        <f t="shared" si="207"/>
        <v/>
      </c>
      <c r="DI451" s="19"/>
      <c r="DJ451" s="672"/>
      <c r="DK451" s="678"/>
      <c r="DL451" s="678">
        <f>IF(Duombaze!DJ451="",0,INDEX(DU!I:I,MATCH(Duombaze!DJ451,DU!A:A,0),1))+IF(Duombaze!DK451="",0,INDEX(DU!I:I,MATCH(Duombaze!DK451,DU!A:A,0),1))</f>
        <v>0</v>
      </c>
      <c r="DM451" s="19">
        <f>IF(Duombaze!DJ451="",0,INDEX(DU!K:K,MATCH(Duombaze!DJ451,DU!A:A,0),1))+IF(Duombaze!DK451="",0,INDEX(DU!K:K,MATCH(Duombaze!DK451,DU!A:A,0),1))</f>
        <v>0</v>
      </c>
      <c r="DN451" s="52"/>
      <c r="DO451" s="52"/>
      <c r="DP451" s="52"/>
      <c r="DQ451" s="17" t="str">
        <f t="shared" si="206"/>
        <v/>
      </c>
      <c r="DR451" s="65"/>
      <c r="DS451" s="692"/>
      <c r="DT451" s="692"/>
      <c r="DU451" s="692"/>
      <c r="DV451" s="692"/>
      <c r="DW451" s="692">
        <f>IF(Duombaze!DS451="",0,INDEX(DU!I:I,MATCH(Duombaze!DS451,DU!A:A,0),1))+IF(Duombaze!DT451="",0,INDEX(DU!I:I,MATCH(Duombaze!DT451,DU!A:A,0),1))+IF(Duombaze!DU451="",0,INDEX(DU!I:I,MATCH(Duombaze!DU451,DU!A:A,0),1))+IF(Duombaze!DV451="",0,INDEX(DU!I:I,MATCH(Duombaze!DV451,DU!A:A,0),1))</f>
        <v>0</v>
      </c>
      <c r="DX451" s="638">
        <f>IF(Duombaze!DS451="",0,INDEX(DU!K:K,MATCH(Duombaze!DS451,DU!A:A,0),1))+IF(Duombaze!DT451="",0,INDEX(DU!K:K,MATCH(Duombaze!DT451,DU!A:A,0),1))+IF(Duombaze!DU451="",0,INDEX(DU!K:K,MATCH(Duombaze!DU451,DU!A:A,0),1))+IF(Duombaze!DV451="",0,INDEX(DU!K:KH,MATCH(Duombaze!DV451,DU!A:A,0),1))</f>
        <v>0</v>
      </c>
      <c r="DY451" s="65"/>
      <c r="DZ451" s="65"/>
      <c r="EA451" s="19"/>
      <c r="EB451" s="19" t="str">
        <f t="shared" si="194"/>
        <v/>
      </c>
      <c r="EC451" s="19"/>
      <c r="ED451" s="19">
        <f>IF(Duombaze!EC451="",0,INDEX(DU!I:I,MATCH(Duombaze!EC451,DU!A:A,0),1))</f>
        <v>0</v>
      </c>
      <c r="EE451" s="638">
        <f>IF(Duombaze!EC451="",0,INDEX(DU!K:K,MATCH(Duombaze!EC451,DU!A:A,0),1))</f>
        <v>0</v>
      </c>
      <c r="EF451" s="19"/>
      <c r="EG451" s="19"/>
      <c r="EH451" s="19"/>
      <c r="EI451" s="17" t="str">
        <f t="shared" si="210"/>
        <v/>
      </c>
      <c r="EJ451" s="19"/>
      <c r="EK451" s="672"/>
      <c r="EL451" s="672"/>
      <c r="EM451" s="672"/>
      <c r="EN451" s="672">
        <f>IF(Duombaze!EK451="",0,INDEX(DU!I:I,MATCH(Duombaze!EK451,DU!A:A,0),1))+IF(Duombaze!EL451="",0,INDEX(DU!I:I,MATCH(Duombaze!EL451,DU!A:A,0),1))+IF(Duombaze!EM451="",0,INDEX(DU!I:I,MATCH(Duombaze!EM451,DU!A:A,0),1))</f>
        <v>0</v>
      </c>
      <c r="EO451" s="19">
        <f>IF(Duombaze!EK451="",0,INDEX(DU!K:K,MATCH(Duombaze!EK451,DU!A:A,0),1))+IF(Duombaze!EL451="",0,INDEX(DU!K:K,MATCH(Duombaze!EL451,DU!A:A,0),1))+IF(Duombaze!EM451="",0,INDEX(DU!K:K,MATCH(Duombaze!EM451,DU!A:A,0),1))</f>
        <v>0</v>
      </c>
      <c r="EP451" s="19"/>
      <c r="EQ451" s="19"/>
      <c r="ER451" s="65"/>
      <c r="ES451" s="17" t="str">
        <f t="shared" si="195"/>
        <v/>
      </c>
      <c r="ET451" s="19"/>
      <c r="EU451" s="19"/>
      <c r="EV451" s="19"/>
      <c r="EW451" s="65"/>
      <c r="EX451" s="19" t="str">
        <f t="shared" si="218"/>
        <v/>
      </c>
      <c r="EY451" s="19"/>
      <c r="EZ451" s="672"/>
      <c r="FA451" s="672"/>
      <c r="FB451" s="672">
        <f>IF(Duombaze!EZ451="",0,INDEX(DU!I:I,MATCH(Duombaze!EZ451,DU!A:A,0),1))+IF(Duombaze!FA451="",0,INDEX(DU!I:I,MATCH(Duombaze!FA451,DU!A:A,0),1))</f>
        <v>0</v>
      </c>
      <c r="FC451" s="19">
        <f>IF(Duombaze!EZ451="",0,INDEX(DU!K:K,MATCH(Duombaze!EZ451,DU!A:A,0),1))+IF(Duombaze!FA451="",0,INDEX(DU!K:K,MATCH(Duombaze!FA451,DU!A:A,0),1))</f>
        <v>0</v>
      </c>
      <c r="FD451" s="19"/>
      <c r="FE451" s="19"/>
      <c r="FF451" s="19"/>
      <c r="FG451" s="19"/>
      <c r="FH451" s="19"/>
      <c r="FI451" s="19"/>
      <c r="FJ451" s="19"/>
      <c r="FK451" s="65"/>
      <c r="FL451" s="18"/>
      <c r="FM451" s="671"/>
      <c r="FN451" s="671"/>
      <c r="FO451" s="671"/>
      <c r="FP451" s="671"/>
      <c r="FQ451" s="671">
        <f>IF(Duombaze!FM451="",0,INDEX(DU!I:I,MATCH(Duombaze!FM451,DU!A:A,0),1))+IF(Duombaze!FN451="",0,INDEX(DU!I:I,MATCH(Duombaze!FN451,DU!A:A,0),1))+IF(Duombaze!FO451="",0,INDEX(DU!I:I,MATCH(Duombaze!FO451,DU!A:A,0),1))+IF(Duombaze!FP451="",0,INDEX(DU!I:I,MATCH(Duombaze!FP451,DU!A:A,0),1))</f>
        <v>0</v>
      </c>
      <c r="FR451" s="671">
        <f>IF(Duombaze!FM451="",0,INDEX(DU!K:K,MATCH(Duombaze!FM451,DU!A:A,0),1))+IF(Duombaze!FN451="",0,INDEX(DU!K:K,MATCH(Duombaze!FN451,DU!A:A,0),1))+IF(Duombaze!FO451="",0,INDEX(DU!K:K,MATCH(Duombaze!FO451,DU!A:A,0),1))+IF(Duombaze!FP451="",0,INDEX(DU!K:K,MATCH(Duombaze!FP451,DU!A:A,0),1))</f>
        <v>0</v>
      </c>
    </row>
    <row r="452" spans="1:183" s="7" customFormat="1" ht="23.45" customHeight="1" x14ac:dyDescent="0.25">
      <c r="A452" s="42">
        <v>0</v>
      </c>
      <c r="B452" s="42" t="s">
        <v>797</v>
      </c>
      <c r="C452" s="12" t="s">
        <v>36</v>
      </c>
      <c r="D452" s="6" t="s">
        <v>411</v>
      </c>
      <c r="E452" s="4" t="str">
        <f t="shared" si="220"/>
        <v>0 SPP16U Be pagrindo</v>
      </c>
      <c r="F452" s="6"/>
      <c r="G452" s="643"/>
      <c r="H452" s="643"/>
      <c r="I452" s="643"/>
      <c r="J452" s="643"/>
      <c r="K452" s="643"/>
      <c r="L452" s="643"/>
      <c r="M452" s="643"/>
      <c r="N452" s="643"/>
      <c r="O452" s="643"/>
      <c r="P452" s="643">
        <f>IF(Duombaze!G452="",0,INDEX(DU!I:I,MATCH(Duombaze!G452,DU!A:A,0),1))+IF(Duombaze!H452="",0,INDEX(DU!I:I,MATCH(Duombaze!H452,DU!A:A,0),1))+IF(Duombaze!I452="",0,INDEX(DU!I:I,MATCH(Duombaze!I452,DU!A:A,0),1))+IF(Duombaze!J452="",0,INDEX(DU!I:I,MATCH(Duombaze!J452,DU!A:A,0),1))+IF(Duombaze!K452="",0,INDEX(DU!I:I,MATCH(Duombaze!K452,DU!A:A,0),1))+IF(Duombaze!L452="",0,INDEX(DU!I:I,MATCH(Duombaze!L452,DU!A:A,0),1))+IF(Duombaze!M452="",0,INDEX(DU!I:I,MATCH(Duombaze!M452,DU!A:A,0),1))+IF(Duombaze!N452="",0,INDEX(DU!I:I,MATCH(Duombaze!N452,DU!A:A,0),1))+IF(Duombaze!O452="",0,INDEX(DU!I:I,MATCH(Duombaze!O452,DU!A:A,0),1))</f>
        <v>0</v>
      </c>
      <c r="Q452" s="640">
        <f>IF(Duombaze!G452="",0,INDEX(DU!K:K,MATCH(Duombaze!G452,DU!A:A,0),1))+IF(Duombaze!H452="",0,INDEX(DU!K:K,MATCH(Duombaze!H452,DU!A:A,0),1))+IF(Duombaze!I452="",0,INDEX(DU!K:K,MATCH(Duombaze!I452,DU!A:A,0),1))+IF(Duombaze!J452="",0,INDEX(DU!K:K,MATCH(Duombaze!J452,DU!A:A,0),1))+IF(Duombaze!K452="",0,INDEX(DU!K:K,MATCH(Duombaze!K452,DU!A:A,0),1))+IF(Duombaze!L452="",0,INDEX(DU!K:K,MATCH(Duombaze!L452,DU!A:A,0),1))+IF(Duombaze!M452="",0,INDEX(DU!K:K,MATCH(Duombaze!M452,DU!A:A,0),1))+IF(Duombaze!N452="",0,INDEX(DU!K:K,MATCH(Duombaze!N452,DU!A:A,0),1))+IF(Duombaze!O452="",0,INDEX(DU!K:K,MATCH(Duombaze!O452,DU!A:A,0),1))</f>
        <v>0</v>
      </c>
      <c r="R452" s="6"/>
      <c r="S452" s="48"/>
      <c r="T452" s="883"/>
      <c r="U452" s="4">
        <f>IF(Duombaze!T452="",0,INDEX(DU!I:I,MATCH(Duombaze!T452,DU!A:A,0),1))</f>
        <v>0</v>
      </c>
      <c r="V452" s="4">
        <f>IF(Duombaze!T452="",0,INDEX(DU!K:K,MATCH(Duombaze!T452,DU!A:A,0),1))</f>
        <v>0</v>
      </c>
      <c r="W452" s="6"/>
      <c r="X452" s="6"/>
      <c r="Y452" s="858"/>
      <c r="Z452" s="66" t="s">
        <v>416</v>
      </c>
      <c r="AA452" s="4" t="str">
        <f t="shared" si="212"/>
        <v>0 SPP16U Be grąžulo</v>
      </c>
      <c r="AB452" s="6"/>
      <c r="AC452" s="6">
        <f>IF(Duombaze!AB452="",0,INDEX(DU!I:I,MATCH(Duombaze!AB452,DU!A:A,0),1))</f>
        <v>0</v>
      </c>
      <c r="AD452" s="2">
        <f>IF(Duombaze!AB452="",0,INDEX(DU!K:K,MATCH(Duombaze!AB452,DU!A:A,0),1))</f>
        <v>0</v>
      </c>
      <c r="AE452" s="6"/>
      <c r="AF452" s="6"/>
      <c r="AG452" s="6" t="s">
        <v>420</v>
      </c>
      <c r="AH452" s="4" t="str">
        <f t="shared" si="201"/>
        <v>0 SPP16U  Be bamperio</v>
      </c>
      <c r="AI452" s="6"/>
      <c r="AJ452" s="643"/>
      <c r="AK452" s="643"/>
      <c r="AL452" s="643"/>
      <c r="AM452" s="643">
        <f>IF(Duombaze!AJ452="",0,INDEX(DU!I:I,MATCH(Duombaze!AJ452,DU!A:A,0),1))+IF(Duombaze!AK452="",0,INDEX(DU!I:I,MATCH(Duombaze!AK452,DU!A:A,0),1))+IF(Duombaze!AL452="",0,INDEX(DU!I:I,MATCH(Duombaze!AL452,DU!A:A,0),1))</f>
        <v>0</v>
      </c>
      <c r="AN452" s="643">
        <f>IF(Duombaze!AJ452="",0,INDEX(DU!K:K,MATCH(Duombaze!AJ452,DU!A:A,0),1))+IF(Duombaze!AK452="",0,INDEX(DU!K:K,MATCH(Duombaze!AK452,DU!A:A,0),1))+IF(Duombaze!AL452="",0,INDEX(DU!K:K,MATCH(Duombaze!AL452,DU!A:A,0),1))</f>
        <v>0</v>
      </c>
      <c r="AO452" s="6"/>
      <c r="AP452" s="6"/>
      <c r="AQ452" s="6" t="s">
        <v>413</v>
      </c>
      <c r="AR452" s="4" t="str">
        <f t="shared" si="203"/>
        <v>0 SPP16U Be hidraulinės sistemos + be papildomo valdymo išvadų</v>
      </c>
      <c r="AS452" s="6"/>
      <c r="AT452" s="643"/>
      <c r="AU452" s="643"/>
      <c r="AV452" s="643"/>
      <c r="AW452" s="643"/>
      <c r="AX452" s="643"/>
      <c r="AY452" s="643"/>
      <c r="AZ452" s="643"/>
      <c r="BA452" s="643"/>
      <c r="BB452" s="643"/>
      <c r="BC452" s="643">
        <f>IF(Duombaze!AT452="",0,INDEX(DU!I:I,MATCH(Duombaze!AT452,DU!A:A,0),1))+IF(Duombaze!AU452="",0,INDEX(DU!I:I,MATCH(Duombaze!AU452,DU!A:A,0),1))+IF(Duombaze!AV452="",0,INDEX(DU!I:I,MATCH(Duombaze!AV452,DU!A:A,0),1))+IF(Duombaze!AW452="",0,INDEX(DU!I:I,MATCH(Duombaze!AW452,DU!A:A,0),1))+IF(Duombaze!AX452="",0,INDEX(DU!I:I,MATCH(Duombaze!AX452,DU!A:A,0),1))+IF(Duombaze!AY452="",0,INDEX(DU!I:I,MATCH(Duombaze!AY452,DU!A:A,0),1))+IF(Duombaze!AZ452="",0,INDEX(DU!I:I,MATCH(Duombaze!AZ452,DU!A:A,0),1))+IF(Duombaze!BA452="",0,INDEX(DU!I:I,MATCH(Duombaze!BA452,DU!A:A,0),1))+IF(Duombaze!BB452="",0,INDEX(DU!I:I,MATCH(Duombaze!BB452,DU!A:A,0),1))</f>
        <v>0</v>
      </c>
      <c r="BD452" s="640">
        <f>IF(Duombaze!AT452="",0,INDEX(DU!K:K,MATCH(Duombaze!AT452,DU!A:A,0),1))+IF(Duombaze!AU452="",0,INDEX(DU!K:K,MATCH(Duombaze!AU452,DU!A:A,0),1))+IF(Duombaze!AV452="",0,INDEX(DU!K:K,MATCH(Duombaze!AV452,DU!A:A,0),1))+IF(Duombaze!AW452="",0,INDEX(DU!K:K,MATCH(Duombaze!AW452,DU!A:A,0),1))+IF(Duombaze!AX452="",0,INDEX(DU!K:K,MATCH(Duombaze!AX452,DU!A:A,0),1))+IF(Duombaze!AY452="",0,INDEX(DU!K:K,MATCH(Duombaze!AY452,DU!A:A,0),1))+IF(Duombaze!AZ452="",0,INDEX(DU!K:K,MATCH(Duombaze!AZ452,DU!A:A,0),1))+IF(Duombaze!BA452="",0,INDEX(DU!K:K,MATCH(Duombaze!BA452,DU!A:A,0),1))+IF(Duombaze!BB452="",0,INDEX(DU!K:K,MATCH(Duombaze!BB452,DU!A:A,0),1))</f>
        <v>0</v>
      </c>
      <c r="BE452" s="6"/>
      <c r="BF452" s="6"/>
      <c r="BG452" s="66" t="str">
        <f>BG439</f>
        <v>Be stabžių sistemos</v>
      </c>
      <c r="BH452" s="4" t="str">
        <f t="shared" si="222"/>
        <v>0 SPP16U Be stabžių sistemos</v>
      </c>
      <c r="BI452" s="6"/>
      <c r="BJ452" s="643"/>
      <c r="BK452" s="643"/>
      <c r="BL452" s="713"/>
      <c r="BM452" s="643">
        <f>IF(Duombaze!BJ452="",0,INDEX(DU!I:I,MATCH(Duombaze!BJ452,DU!A:A,0),1))+IF(Duombaze!BK452="",0,INDEX(DU!I:I,MATCH(Duombaze!BK452,DU!A:A,0),1))+IF(Duombaze!BL452="",0,INDEX(DU!I:I,MATCH(Duombaze!BL452,DU!A:A,0),1))</f>
        <v>0</v>
      </c>
      <c r="BN452" s="640">
        <f>IF(Duombaze!BJ452="",0,INDEX(DU!K:K,MATCH(Duombaze!BJ452,DU!A:A,0),1))+IF(Duombaze!BK452="",0,INDEX(DU!K:K,MATCH(Duombaze!BK452,DU!A:A,0),1))+IF(Duombaze!BL452="",0,INDEX(DU!K:K,MATCH(Duombaze!BL452,DU!A:A,0),1))</f>
        <v>0</v>
      </c>
      <c r="BO452" s="66"/>
      <c r="BP452" s="48"/>
      <c r="BQ452" s="6" t="str">
        <f>BQ439</f>
        <v>Be stabdžių išvadų</v>
      </c>
      <c r="BR452" s="6" t="str">
        <f t="shared" si="223"/>
        <v>0 SPP16U Be stabdžių išvadų</v>
      </c>
      <c r="BS452" s="6"/>
      <c r="BT452" s="6"/>
      <c r="BU452" s="6"/>
      <c r="BV452" s="6"/>
      <c r="BW452" s="6">
        <f>IF(Duombaze!BT452="",0,INDEX(DU!I:I,MATCH(Duombaze!BT452,DU!A:A,0),1))+IF(Duombaze!BU452="",0,INDEX(DU!I:I,MATCH(Duombaze!BU452,DU!A:A,0),1))+IF(Duombaze!BV452="",0,INDEX(DU!I:I,MATCH(Duombaze!BV452,DU!A:A,0),1))</f>
        <v>0</v>
      </c>
      <c r="BX452" s="6">
        <f>IF(Duombaze!BT452="",0,INDEX(DU!K:K,MATCH(Duombaze!BT452,DU!A:A,0),1))+IF(Duombaze!BU452="",0,INDEX(DU!K:K,MATCH(Duombaze!BU452,DU!A:A,0),1))+IF(Duombaze!BV452="",0,INDEX(DU!K:K,MATCH(Duombaze!BV452,DU!A:A,0),1))</f>
        <v>0</v>
      </c>
      <c r="BY452" s="66"/>
      <c r="BZ452" s="6"/>
      <c r="CA452" s="6" t="s">
        <v>3276</v>
      </c>
      <c r="CB452" s="6" t="str">
        <f t="shared" si="209"/>
        <v>0 SPP16U Opcija negalia</v>
      </c>
      <c r="CC452" s="6"/>
      <c r="CD452" s="6">
        <f>IF(Duombaze!CC452="",0,INDEX(DU!I:I,MATCH(Duombaze!CC452,DU!A:A,0),1))</f>
        <v>0</v>
      </c>
      <c r="CE452" s="4">
        <f>IF(Duombaze!CC452="",0,INDEX(DU!K:K,MATCH(Duombaze!CC452,DU!A:A,0),1))</f>
        <v>0</v>
      </c>
      <c r="CF452" s="6"/>
      <c r="CG452" s="6"/>
      <c r="CH452" s="6" t="s">
        <v>1544</v>
      </c>
      <c r="CI452" s="4" t="str">
        <f t="shared" si="213"/>
        <v>0 SPP16U Tempimo kilpa grąžule</v>
      </c>
      <c r="CJ452" s="6"/>
      <c r="CK452" s="101">
        <f>IF(Duombaze!CJ452="",0,INDEX(DU!I:I,MATCH(Duombaze!CJ452,DU!A:A,0),1))</f>
        <v>0</v>
      </c>
      <c r="CL452" s="4">
        <f>IF(Duombaze!CJ452="",0,INDEX(DU!K:K,MATCH(Duombaze!CJ452,DU!A:A,0),1))</f>
        <v>0</v>
      </c>
      <c r="CM452" s="101"/>
      <c r="CN452" s="101"/>
      <c r="CO452" s="7" t="s">
        <v>1756</v>
      </c>
      <c r="CP452" s="4" t="str">
        <f t="shared" si="219"/>
        <v>0 SPP16U Be stovėjimo stabdžio, be atramų</v>
      </c>
      <c r="CR452" s="642"/>
      <c r="CS452" s="642"/>
      <c r="CT452" s="642">
        <f>IF(Duombaze!CR452="",0,INDEX(DU!I:I,MATCH(Duombaze!CR452,DU!A:A,0),1))+IF(Duombaze!CS452="",0,INDEX(DU!I:I,MATCH(Duombaze!CS452,DU!A:A,0),1))</f>
        <v>0</v>
      </c>
      <c r="CU452" s="6">
        <f>IF(Duombaze!CR452="",0,INDEX(DU!K:K,MATCH(Duombaze!CR452,DU!A:A,0),1))+IF(Duombaze!CS452="",0,INDEX(DU!K:K,MATCH(Duombaze!CS452,DU!A:A,0),1))</f>
        <v>0</v>
      </c>
      <c r="CX452" s="6" t="s">
        <v>397</v>
      </c>
      <c r="CY452" s="4" t="str">
        <f t="shared" si="221"/>
        <v>0 SPP16U Be viršborčių</v>
      </c>
      <c r="CZ452" s="6"/>
      <c r="DA452" s="674"/>
      <c r="DB452" s="674"/>
      <c r="DC452" s="674">
        <f>IF(Duombaze!DA452="",0,INDEX(DU!I:I,MATCH(Duombaze!DA452,DU!A:A,0),1))+IF(Duombaze!DB452="",0,INDEX(DU!I:I,MATCH(Duombaze!DB452,DU!A:A,0),1))</f>
        <v>0</v>
      </c>
      <c r="DD452" s="6">
        <f>IF(Duombaze!DA452="",0,INDEX(DU!K:K,MATCH(Duombaze!DA452,DU!A:A,0),1))+IF(Duombaze!DB452="",0,INDEX(DU!K:K,MATCH(Duombaze!DB452,DU!A:A,0),1))</f>
        <v>0</v>
      </c>
      <c r="DE452" s="6"/>
      <c r="DF452" s="6"/>
      <c r="DG452" s="6" t="s">
        <v>468</v>
      </c>
      <c r="DH452" s="6" t="str">
        <f t="shared" si="207"/>
        <v xml:space="preserve">0 SPP16U Be tento / aikštelės </v>
      </c>
      <c r="DI452" s="6"/>
      <c r="DJ452" s="674"/>
      <c r="DK452" s="679"/>
      <c r="DL452" s="674">
        <f>IF(Duombaze!DJ452="",0,INDEX(DU!I:I,MATCH(Duombaze!DJ452,DU!A:A,0),1))+IF(Duombaze!DK452="",0,INDEX(DU!I:I,MATCH(Duombaze!DK452,DU!A:A,0),1))</f>
        <v>0</v>
      </c>
      <c r="DM452" s="6">
        <f>IF(Duombaze!DJ452="",0,INDEX(DU!K:K,MATCH(Duombaze!DJ452,DU!A:A,0),1))+IF(Duombaze!DK452="",0,INDEX(DU!K:K,MATCH(Duombaze!DK452,DU!A:A,0),1))</f>
        <v>0</v>
      </c>
      <c r="DN452" s="660"/>
      <c r="DO452" s="48"/>
      <c r="DP452" s="48" t="s">
        <v>386</v>
      </c>
      <c r="DQ452" s="4" t="str">
        <f t="shared" si="206"/>
        <v>0 SPP16U Be apšvietimo sistemos</v>
      </c>
      <c r="DR452" s="66"/>
      <c r="DS452" s="694"/>
      <c r="DT452" s="694"/>
      <c r="DU452" s="694"/>
      <c r="DV452" s="694"/>
      <c r="DW452" s="694">
        <f>IF(Duombaze!DS452="",0,INDEX(DU!I:I,MATCH(Duombaze!DS452,DU!A:A,0),1))+IF(Duombaze!DT452="",0,INDEX(DU!I:I,MATCH(Duombaze!DT452,DU!A:A,0),1))+IF(Duombaze!DU452="",0,INDEX(DU!I:I,MATCH(Duombaze!DU452,DU!A:A,0),1))+IF(Duombaze!DV452="",0,INDEX(DU!I:I,MATCH(Duombaze!DV452,DU!A:A,0),1))</f>
        <v>0</v>
      </c>
      <c r="DX452" s="640">
        <f>IF(Duombaze!DS452="",0,INDEX(DU!K:K,MATCH(Duombaze!DS452,DU!A:A,0),1))+IF(Duombaze!DT452="",0,INDEX(DU!K:K,MATCH(Duombaze!DT452,DU!A:A,0),1))+IF(Duombaze!DU452="",0,INDEX(DU!K:K,MATCH(Duombaze!DU452,DU!A:A,0),1))+IF(Duombaze!DV452="",0,INDEX(DU!K:KH,MATCH(Duombaze!DV452,DU!A:A,0),1))</f>
        <v>0</v>
      </c>
      <c r="DY452" s="66"/>
      <c r="DZ452" s="66"/>
      <c r="EA452" s="6" t="s">
        <v>470</v>
      </c>
      <c r="EB452" s="6" t="str">
        <f t="shared" si="194"/>
        <v>0 SPP16U Be galinės tempimo kilpos</v>
      </c>
      <c r="EC452" s="6"/>
      <c r="ED452" s="6">
        <f>IF(Duombaze!EC452="",0,INDEX(DU!I:I,MATCH(Duombaze!EC452,DU!A:A,0),1))</f>
        <v>0</v>
      </c>
      <c r="EE452" s="640">
        <f>IF(Duombaze!EC452="",0,INDEX(DU!K:K,MATCH(Duombaze!EC452,DU!A:A,0),1))</f>
        <v>0</v>
      </c>
      <c r="EF452" s="6"/>
      <c r="EG452" s="6"/>
      <c r="EH452" s="6" t="s">
        <v>387</v>
      </c>
      <c r="EI452" s="4" t="str">
        <f t="shared" si="210"/>
        <v>0 SPP16U Be lipdukų</v>
      </c>
      <c r="EJ452" s="6"/>
      <c r="EK452" s="674"/>
      <c r="EL452" s="674"/>
      <c r="EM452" s="674"/>
      <c r="EN452" s="674">
        <f>IF(Duombaze!EK452="",0,INDEX(DU!I:I,MATCH(Duombaze!EK452,DU!A:A,0),1))+IF(Duombaze!EL452="",0,INDEX(DU!I:I,MATCH(Duombaze!EL452,DU!A:A,0),1))+IF(Duombaze!EM452="",0,INDEX(DU!I:I,MATCH(Duombaze!EM452,DU!A:A,0),1))</f>
        <v>0</v>
      </c>
      <c r="EO452" s="6">
        <f>IF(Duombaze!EK452="",0,INDEX(DU!K:K,MATCH(Duombaze!EK452,DU!A:A,0),1))+IF(Duombaze!EL452="",0,INDEX(DU!K:K,MATCH(Duombaze!EL452,DU!A:A,0),1))+IF(Duombaze!EM452="",0,INDEX(DU!K:K,MATCH(Duombaze!EM452,DU!A:A,0),1))</f>
        <v>0</v>
      </c>
      <c r="EP452" s="6"/>
      <c r="EQ452" s="6"/>
      <c r="ER452" s="66" t="s">
        <v>388</v>
      </c>
      <c r="ES452" s="4" t="str">
        <f t="shared" si="195"/>
        <v>0 SPP16U Be ratų</v>
      </c>
      <c r="ET452" s="6"/>
      <c r="EU452" s="6"/>
      <c r="EV452" s="6"/>
      <c r="EW452" s="66" t="s">
        <v>389</v>
      </c>
      <c r="EX452" s="6" t="str">
        <f t="shared" si="218"/>
        <v>0 SPP16U Be purvasaugių</v>
      </c>
      <c r="EY452" s="6"/>
      <c r="EZ452" s="674"/>
      <c r="FA452" s="674"/>
      <c r="FB452" s="674">
        <f>IF(Duombaze!EZ452="",0,INDEX(DU!I:I,MATCH(Duombaze!EZ452,DU!A:A,0),1))+IF(Duombaze!FA452="",0,INDEX(DU!I:I,MATCH(Duombaze!FA452,DU!A:A,0),1))</f>
        <v>0</v>
      </c>
      <c r="FC452" s="6">
        <f>IF(Duombaze!EZ452="",0,INDEX(DU!K:K,MATCH(Duombaze!EZ452,DU!A:A,0),1))+IF(Duombaze!FA452="",0,INDEX(DU!K:K,MATCH(Duombaze!FA452,DU!A:A,0),1))</f>
        <v>0</v>
      </c>
      <c r="FD452" s="6"/>
      <c r="FE452" s="6"/>
      <c r="FF452" s="6"/>
      <c r="FG452" s="6"/>
      <c r="FH452" s="6" t="s">
        <v>1841</v>
      </c>
      <c r="FI452" s="6"/>
      <c r="FJ452" s="6"/>
      <c r="FK452" s="186"/>
      <c r="FL452" s="14" t="s">
        <v>1453</v>
      </c>
      <c r="FM452" s="673" t="s">
        <v>1453</v>
      </c>
      <c r="FN452" s="673"/>
      <c r="FO452" s="673"/>
      <c r="FP452" s="673"/>
      <c r="FQ452" s="673">
        <f>IF(Duombaze!FM452="",0,INDEX(DU!I:I,MATCH(Duombaze!FM452,DU!A:A,0),1))+IF(Duombaze!FN452="",0,INDEX(DU!I:I,MATCH(Duombaze!FN452,DU!A:A,0),1))+IF(Duombaze!FO452="",0,INDEX(DU!I:I,MATCH(Duombaze!FO452,DU!A:A,0),1))+IF(Duombaze!FP452="",0,INDEX(DU!I:I,MATCH(Duombaze!FP452,DU!A:A,0),1))</f>
        <v>25.772594830507</v>
      </c>
      <c r="FR452" s="673">
        <f>IF(Duombaze!FM452="",0,INDEX(DU!K:K,MATCH(Duombaze!FM452,DU!A:A,0),1))+IF(Duombaze!FN452="",0,INDEX(DU!K:K,MATCH(Duombaze!FN452,DU!A:A,0),1))+IF(Duombaze!FO452="",0,INDEX(DU!K:K,MATCH(Duombaze!FO452,DU!A:A,0),1))+IF(Duombaze!FP452="",0,INDEX(DU!K:K,MATCH(Duombaze!FP452,DU!A:A,0),1))</f>
        <v>22.41</v>
      </c>
      <c r="FT452" s="6" t="s">
        <v>727</v>
      </c>
      <c r="FU452" s="4"/>
      <c r="FV452" s="6" t="s">
        <v>42</v>
      </c>
      <c r="FY452" s="473" t="str">
        <f>FY439</f>
        <v>Pneumatiniai st. 2 kontūrų su mechaniniu LSV</v>
      </c>
      <c r="FZ452" s="474" t="str">
        <f>IF(FY452&lt;&gt;"",A455&amp;" "&amp;C455&amp;" "&amp;FY452,"")</f>
        <v>3 SPP16U Pneumatiniai st. 2 kontūrų su mechaniniu LSV</v>
      </c>
      <c r="GA452" s="478" t="str">
        <f>GA439</f>
        <v>ZP50APS2KM0000 + ZP30APS2KPJ000</v>
      </c>
    </row>
    <row r="453" spans="1:183" s="7" customFormat="1" ht="33.6" customHeight="1" x14ac:dyDescent="0.25">
      <c r="A453" s="42">
        <v>1</v>
      </c>
      <c r="B453" s="42" t="s">
        <v>797</v>
      </c>
      <c r="C453" s="12" t="s">
        <v>36</v>
      </c>
      <c r="D453" s="6" t="s">
        <v>685</v>
      </c>
      <c r="E453" s="4" t="str">
        <f t="shared" si="220"/>
        <v>1 SPP16U Pagrindas ADR (ašys 412S)</v>
      </c>
      <c r="F453" s="6" t="s">
        <v>8179</v>
      </c>
      <c r="G453" s="643" t="s">
        <v>2944</v>
      </c>
      <c r="H453" s="643" t="s">
        <v>2940</v>
      </c>
      <c r="I453" s="643" t="s">
        <v>2936</v>
      </c>
      <c r="J453" s="643">
        <v>23109200</v>
      </c>
      <c r="K453" s="883" t="s">
        <v>2947</v>
      </c>
      <c r="L453" s="643"/>
      <c r="M453" s="643"/>
      <c r="N453" s="643"/>
      <c r="O453" s="643"/>
      <c r="P453" s="643">
        <f>IF(Duombaze!G453="",0,INDEX(DU!I:I,MATCH(Duombaze!G453,DU!A:A,0),1))+IF(Duombaze!H453="",0,INDEX(DU!I:I,MATCH(Duombaze!H453,DU!A:A,0),1))+IF(Duombaze!I453="",0,INDEX(DU!I:I,MATCH(Duombaze!I453,DU!A:A,0),1))+IF(Duombaze!J453="",0,INDEX(DU!I:I,MATCH(Duombaze!J453,DU!A:A,0),1))+IF(Duombaze!K453="",0,INDEX(DU!I:I,MATCH(Duombaze!K453,DU!A:A,0),1))+IF(Duombaze!L453="",0,INDEX(DU!I:I,MATCH(Duombaze!L453,DU!A:A,0),1))+IF(Duombaze!M453="",0,INDEX(DU!I:I,MATCH(Duombaze!M453,DU!A:A,0),1))+IF(Duombaze!N453="",0,INDEX(DU!I:I,MATCH(Duombaze!N453,DU!A:A,0),1))+IF(Duombaze!O453="",0,INDEX(DU!I:I,MATCH(Duombaze!O453,DU!A:A,0),1))</f>
        <v>6008.9666896441449</v>
      </c>
      <c r="Q453" s="640">
        <f>IF(Duombaze!G453="",0,INDEX(DU!K:K,MATCH(Duombaze!G453,DU!A:A,0),1))+IF(Duombaze!H453="",0,INDEX(DU!K:K,MATCH(Duombaze!H453,DU!A:A,0),1))+IF(Duombaze!I453="",0,INDEX(DU!K:K,MATCH(Duombaze!I453,DU!A:A,0),1))+IF(Duombaze!J453="",0,INDEX(DU!K:K,MATCH(Duombaze!J453,DU!A:A,0),1))+IF(Duombaze!K453="",0,INDEX(DU!K:K,MATCH(Duombaze!K453,DU!A:A,0),1))+IF(Duombaze!L453="",0,INDEX(DU!K:K,MATCH(Duombaze!L453,DU!A:A,0),1))+IF(Duombaze!M453="",0,INDEX(DU!K:K,MATCH(Duombaze!M453,DU!A:A,0),1))+IF(Duombaze!N453="",0,INDEX(DU!K:K,MATCH(Duombaze!N453,DU!A:A,0),1))+IF(Duombaze!O453="",0,INDEX(DU!K:K,MATCH(Duombaze!O453,DU!A:A,0),1))</f>
        <v>1046.27</v>
      </c>
      <c r="R453" s="6" t="s">
        <v>2056</v>
      </c>
      <c r="S453" s="48" t="s">
        <v>2055</v>
      </c>
      <c r="T453" s="883" t="s">
        <v>2947</v>
      </c>
      <c r="U453" s="4">
        <f>IF(Duombaze!T453="",0,INDEX(DU!I:I,MATCH(Duombaze!T453,DU!A:A,0),1))</f>
        <v>3964.4461028319602</v>
      </c>
      <c r="V453" s="4">
        <f>IF(Duombaze!T453="",0,INDEX(DU!K:K,MATCH(Duombaze!T453,DU!A:A,0),1))</f>
        <v>705.24</v>
      </c>
      <c r="W453" s="6" t="s">
        <v>3488</v>
      </c>
      <c r="X453" s="6"/>
      <c r="Y453" s="858"/>
      <c r="Z453" s="66" t="s">
        <v>694</v>
      </c>
      <c r="AA453" s="4" t="str">
        <f t="shared" si="212"/>
        <v>1 SPP16U Tempimo trikampis UMEGA (DIN 74054) d-40 (ADR važ.)</v>
      </c>
      <c r="AB453" s="6" t="s">
        <v>575</v>
      </c>
      <c r="AC453" s="6">
        <f>IF(Duombaze!AB453="",0,INDEX(DU!I:I,MATCH(Duombaze!AB453,DU!A:A,0),1))</f>
        <v>168.53806578255001</v>
      </c>
      <c r="AD453" s="2">
        <f>IF(Duombaze!AB453="",0,INDEX(DU!K:K,MATCH(Duombaze!AB453,DU!A:A,0),1))</f>
        <v>38.19</v>
      </c>
      <c r="AE453" s="6"/>
      <c r="AF453" s="6" t="s">
        <v>2072</v>
      </c>
      <c r="AG453" s="6" t="s">
        <v>693</v>
      </c>
      <c r="AH453" s="4" t="str">
        <f t="shared" si="201"/>
        <v>1 SPP16U Bamperis galinis prisukamas</v>
      </c>
      <c r="AI453" s="6" t="s">
        <v>516</v>
      </c>
      <c r="AJ453" s="643" t="s">
        <v>516</v>
      </c>
      <c r="AK453" s="643"/>
      <c r="AL453" s="643"/>
      <c r="AM453" s="643">
        <f>IF(Duombaze!AJ453="",0,INDEX(DU!I:I,MATCH(Duombaze!AJ453,DU!A:A,0),1))+IF(Duombaze!AK453="",0,INDEX(DU!I:I,MATCH(Duombaze!AK453,DU!A:A,0),1))+IF(Duombaze!AL453="",0,INDEX(DU!I:I,MATCH(Duombaze!AL453,DU!A:A,0),1))</f>
        <v>84.143498481458394</v>
      </c>
      <c r="AN453" s="643">
        <f>IF(Duombaze!AJ453="",0,INDEX(DU!K:K,MATCH(Duombaze!AJ453,DU!A:A,0),1))+IF(Duombaze!AK453="",0,INDEX(DU!K:K,MATCH(Duombaze!AK453,DU!A:A,0),1))+IF(Duombaze!AL453="",0,INDEX(DU!K:K,MATCH(Duombaze!AL453,DU!A:A,0),1))</f>
        <v>29.87</v>
      </c>
      <c r="AO453" s="6"/>
      <c r="AP453" s="6" t="s">
        <v>2074</v>
      </c>
      <c r="AQ453" s="6" t="s">
        <v>438</v>
      </c>
      <c r="AR453" s="4" t="str">
        <f t="shared" si="203"/>
        <v>1 SPP16U Pagrindo hidraulines jungtys</v>
      </c>
      <c r="AS453" s="6" t="s">
        <v>549</v>
      </c>
      <c r="AT453" s="643" t="s">
        <v>549</v>
      </c>
      <c r="AU453" s="643"/>
      <c r="AV453" s="643"/>
      <c r="AW453" s="643"/>
      <c r="AX453" s="643"/>
      <c r="AY453" s="643"/>
      <c r="AZ453" s="643"/>
      <c r="BA453" s="643"/>
      <c r="BB453" s="643"/>
      <c r="BC453" s="643">
        <f>IF(Duombaze!AT453="",0,INDEX(DU!I:I,MATCH(Duombaze!AT453,DU!A:A,0),1))+IF(Duombaze!AU453="",0,INDEX(DU!I:I,MATCH(Duombaze!AU453,DU!A:A,0),1))+IF(Duombaze!AV453="",0,INDEX(DU!I:I,MATCH(Duombaze!AV453,DU!A:A,0),1))+IF(Duombaze!AW453="",0,INDEX(DU!I:I,MATCH(Duombaze!AW453,DU!A:A,0),1))+IF(Duombaze!AX453="",0,INDEX(DU!I:I,MATCH(Duombaze!AX453,DU!A:A,0),1))+IF(Duombaze!AY453="",0,INDEX(DU!I:I,MATCH(Duombaze!AY453,DU!A:A,0),1))+IF(Duombaze!AZ453="",0,INDEX(DU!I:I,MATCH(Duombaze!AZ453,DU!A:A,0),1))+IF(Duombaze!BA453="",0,INDEX(DU!I:I,MATCH(Duombaze!BA453,DU!A:A,0),1))+IF(Duombaze!BB453="",0,INDEX(DU!I:I,MATCH(Duombaze!BB453,DU!A:A,0),1))</f>
        <v>29.43</v>
      </c>
      <c r="BD453" s="640">
        <f>IF(Duombaze!AT453="",0,INDEX(DU!K:K,MATCH(Duombaze!AT453,DU!A:A,0),1))+IF(Duombaze!AU453="",0,INDEX(DU!K:K,MATCH(Duombaze!AU453,DU!A:A,0),1))+IF(Duombaze!AV453="",0,INDEX(DU!K:K,MATCH(Duombaze!AV453,DU!A:A,0),1))+IF(Duombaze!AW453="",0,INDEX(DU!K:K,MATCH(Duombaze!AW453,DU!A:A,0),1))+IF(Duombaze!AX453="",0,INDEX(DU!K:K,MATCH(Duombaze!AX453,DU!A:A,0),1))+IF(Duombaze!AY453="",0,INDEX(DU!K:K,MATCH(Duombaze!AY453,DU!A:A,0),1))+IF(Duombaze!AZ453="",0,INDEX(DU!K:K,MATCH(Duombaze!AZ453,DU!A:A,0),1))+IF(Duombaze!BA453="",0,INDEX(DU!K:K,MATCH(Duombaze!BA453,DU!A:A,0),1))+IF(Duombaze!BB453="",0,INDEX(DU!K:K,MATCH(Duombaze!BB453,DU!A:A,0),1))</f>
        <v>0</v>
      </c>
      <c r="BE453" s="6"/>
      <c r="BF453" s="6"/>
      <c r="BG453" s="66" t="str">
        <f>BG440</f>
        <v xml:space="preserve">Hidrauliniai stabdžiai </v>
      </c>
      <c r="BH453" s="4" t="str">
        <f t="shared" si="222"/>
        <v xml:space="preserve">1 SPP16U Hidrauliniai stabdžiai </v>
      </c>
      <c r="BI453" s="2" t="str">
        <f>BI440</f>
        <v>ZP50AHS0000000 + ZP30AHSH000000</v>
      </c>
      <c r="BJ453" s="641" t="s">
        <v>3021</v>
      </c>
      <c r="BK453" s="641" t="s">
        <v>3018</v>
      </c>
      <c r="BL453" s="641"/>
      <c r="BM453" s="643">
        <f>IF(Duombaze!BJ453="",0,INDEX(DU!I:I,MATCH(Duombaze!BJ453,DU!A:A,0),1))+IF(Duombaze!BK453="",0,INDEX(DU!I:I,MATCH(Duombaze!BK453,DU!A:A,0),1))+IF(Duombaze!BL453="",0,INDEX(DU!I:I,MATCH(Duombaze!BL453,DU!A:A,0),1))</f>
        <v>41.51</v>
      </c>
      <c r="BN453" s="640">
        <f>IF(Duombaze!BJ453="",0,INDEX(DU!K:K,MATCH(Duombaze!BJ453,DU!A:A,0),1))+IF(Duombaze!BK453="",0,INDEX(DU!K:K,MATCH(Duombaze!BK453,DU!A:A,0),1))+IF(Duombaze!BL453="",0,INDEX(DU!K:K,MATCH(Duombaze!BL453,DU!A:A,0),1))</f>
        <v>0</v>
      </c>
      <c r="BO453" s="118"/>
      <c r="BP453" s="118"/>
      <c r="BQ453" s="3"/>
      <c r="BR453" s="6" t="str">
        <f t="shared" si="223"/>
        <v/>
      </c>
      <c r="BS453" s="3"/>
      <c r="BT453" s="3"/>
      <c r="BU453" s="3"/>
      <c r="BV453" s="3"/>
      <c r="BW453" s="6">
        <f>IF(Duombaze!BT453="",0,INDEX(DU!I:I,MATCH(Duombaze!BT453,DU!A:A,0),1))+IF(Duombaze!BU453="",0,INDEX(DU!I:I,MATCH(Duombaze!BU453,DU!A:A,0),1))+IF(Duombaze!BV453="",0,INDEX(DU!I:I,MATCH(Duombaze!BV453,DU!A:A,0),1))</f>
        <v>0</v>
      </c>
      <c r="BX453" s="6">
        <f>IF(Duombaze!BT453="",0,INDEX(DU!K:K,MATCH(Duombaze!BT453,DU!A:A,0),1))+IF(Duombaze!BU453="",0,INDEX(DU!K:K,MATCH(Duombaze!BU453,DU!A:A,0),1))+IF(Duombaze!BV453="",0,INDEX(DU!K:K,MATCH(Duombaze!BV453,DU!A:A,0),1))</f>
        <v>0</v>
      </c>
      <c r="BY453" s="29"/>
      <c r="BZ453" s="29"/>
      <c r="CA453" s="6"/>
      <c r="CB453" s="6" t="str">
        <f t="shared" si="209"/>
        <v/>
      </c>
      <c r="CC453" s="6"/>
      <c r="CD453" s="6">
        <f>IF(Duombaze!CC453="",0,INDEX(DU!I:I,MATCH(Duombaze!CC453,DU!A:A,0),1))</f>
        <v>0</v>
      </c>
      <c r="CE453" s="4">
        <f>IF(Duombaze!CC453="",0,INDEX(DU!K:K,MATCH(Duombaze!CC453,DU!A:A,0),1))</f>
        <v>0</v>
      </c>
      <c r="CF453" s="6"/>
      <c r="CG453" s="6"/>
      <c r="CH453" s="6"/>
      <c r="CI453" s="4" t="str">
        <f t="shared" si="213"/>
        <v/>
      </c>
      <c r="CJ453" s="6"/>
      <c r="CK453" s="6">
        <f>IF(Duombaze!CJ453="",0,INDEX(DU!I:I,MATCH(Duombaze!CJ453,DU!A:A,0),1))</f>
        <v>0</v>
      </c>
      <c r="CL453" s="4">
        <f>IF(Duombaze!CJ453="",0,INDEX(DU!K:K,MATCH(Duombaze!CJ453,DU!A:A,0),1))</f>
        <v>0</v>
      </c>
      <c r="CM453" s="6"/>
      <c r="CN453" s="6"/>
      <c r="CO453" s="6" t="s">
        <v>720</v>
      </c>
      <c r="CP453" s="4" t="str">
        <f t="shared" si="219"/>
        <v>1 SPP16U Rankinis stabdis priekaboms</v>
      </c>
      <c r="CQ453" s="6" t="s">
        <v>553</v>
      </c>
      <c r="CR453" s="643" t="s">
        <v>553</v>
      </c>
      <c r="CS453" s="643"/>
      <c r="CT453" s="643">
        <f>IF(Duombaze!CR453="",0,INDEX(DU!I:I,MATCH(Duombaze!CR453,DU!A:A,0),1))+IF(Duombaze!CS453="",0,INDEX(DU!I:I,MATCH(Duombaze!CS453,DU!A:A,0),1))</f>
        <v>25.784348327403801</v>
      </c>
      <c r="CU453" s="6">
        <f>IF(Duombaze!CR453="",0,INDEX(DU!K:K,MATCH(Duombaze!CR453,DU!A:A,0),1))+IF(Duombaze!CS453="",0,INDEX(DU!K:K,MATCH(Duombaze!CS453,DU!A:A,0),1))</f>
        <v>35.47</v>
      </c>
      <c r="CV453" s="6"/>
      <c r="CW453" s="6"/>
      <c r="CX453" s="4"/>
      <c r="CY453" s="4" t="str">
        <f t="shared" si="221"/>
        <v/>
      </c>
      <c r="CZ453" s="4"/>
      <c r="DA453" s="673"/>
      <c r="DB453" s="673"/>
      <c r="DC453" s="673">
        <f>IF(Duombaze!DA453="",0,INDEX(DU!I:I,MATCH(Duombaze!DA453,DU!A:A,0),1))+IF(Duombaze!DB453="",0,INDEX(DU!I:I,MATCH(Duombaze!DB453,DU!A:A,0),1))</f>
        <v>0</v>
      </c>
      <c r="DD453" s="6">
        <f>IF(Duombaze!DA453="",0,INDEX(DU!K:K,MATCH(Duombaze!DA453,DU!A:A,0),1))+IF(Duombaze!DB453="",0,INDEX(DU!K:K,MATCH(Duombaze!DB453,DU!A:A,0),1))</f>
        <v>0</v>
      </c>
      <c r="DE453" s="4"/>
      <c r="DF453" s="4"/>
      <c r="DG453" s="19" t="s">
        <v>8188</v>
      </c>
      <c r="DH453" s="6" t="str">
        <f t="shared" si="207"/>
        <v>1 SPP16U Tentas ir aikštelė (su atlenk. centriniu vamzdžiu, smailėjantis)</v>
      </c>
      <c r="DI453" s="6" t="s">
        <v>511</v>
      </c>
      <c r="DJ453" s="673" t="s">
        <v>511</v>
      </c>
      <c r="DK453" s="682"/>
      <c r="DL453" s="674">
        <f>IF(Duombaze!DJ453="",0,INDEX(DU!I:I,MATCH(Duombaze!DJ453,DU!A:A,0),1))+IF(Duombaze!DK453="",0,INDEX(DU!I:I,MATCH(Duombaze!DK453,DU!A:A,0),1))</f>
        <v>262.03068679510397</v>
      </c>
      <c r="DM453" s="6">
        <f>IF(Duombaze!DJ453="",0,INDEX(DU!K:K,MATCH(Duombaze!DJ453,DU!A:A,0),1))+IF(Duombaze!DK453="",0,INDEX(DU!K:K,MATCH(Duombaze!DK453,DU!A:A,0),1))</f>
        <v>110.14</v>
      </c>
      <c r="DN453" s="751" t="s">
        <v>2165</v>
      </c>
      <c r="DO453" s="48"/>
      <c r="DP453" s="48" t="s">
        <v>722</v>
      </c>
      <c r="DQ453" s="4" t="str">
        <f t="shared" si="206"/>
        <v>1 SPP16U Apšvietimas (klijuojami)</v>
      </c>
      <c r="DR453" s="66" t="s">
        <v>2170</v>
      </c>
      <c r="DS453" s="694" t="s">
        <v>2170</v>
      </c>
      <c r="DT453" s="694"/>
      <c r="DU453" s="694"/>
      <c r="DV453" s="694"/>
      <c r="DW453" s="694">
        <f>IF(Duombaze!DS453="",0,INDEX(DU!I:I,MATCH(Duombaze!DS453,DU!A:A,0),1))+IF(Duombaze!DT453="",0,INDEX(DU!I:I,MATCH(Duombaze!DT453,DU!A:A,0),1))+IF(Duombaze!DU453="",0,INDEX(DU!I:I,MATCH(Duombaze!DU453,DU!A:A,0),1))+IF(Duombaze!DV453="",0,INDEX(DU!I:I,MATCH(Duombaze!DV453,DU!A:A,0),1))</f>
        <v>54.3882281792717</v>
      </c>
      <c r="DX453" s="640">
        <f>IF(Duombaze!DS453="",0,INDEX(DU!K:K,MATCH(Duombaze!DS453,DU!A:A,0),1))+IF(Duombaze!DT453="",0,INDEX(DU!K:K,MATCH(Duombaze!DT453,DU!A:A,0),1))+IF(Duombaze!DU453="",0,INDEX(DU!K:K,MATCH(Duombaze!DU453,DU!A:A,0),1))+IF(Duombaze!DV453="",0,INDEX(DU!K:KH,MATCH(Duombaze!DV453,DU!A:A,0),1))</f>
        <v>0</v>
      </c>
      <c r="DY453" s="66"/>
      <c r="DZ453" s="66"/>
      <c r="EA453" s="6" t="str">
        <f>EA440</f>
        <v>Tempimo kilpa RIMA</v>
      </c>
      <c r="EB453" s="6" t="str">
        <f t="shared" si="194"/>
        <v>1 SPP16U Tempimo kilpa RIMA</v>
      </c>
      <c r="EC453" s="6" t="str">
        <f>EC440</f>
        <v>ZP30ATKR000000</v>
      </c>
      <c r="ED453" s="6">
        <f>IF(Duombaze!EC453="",0,INDEX(DU!I:I,MATCH(Duombaze!EC453,DU!A:A,0),1))</f>
        <v>96.472733333333295</v>
      </c>
      <c r="EE453" s="640">
        <f>IF(Duombaze!EC453="",0,INDEX(DU!K:K,MATCH(Duombaze!EC453,DU!A:A,0),1))</f>
        <v>23.17</v>
      </c>
      <c r="EF453" s="6"/>
      <c r="EG453" s="6"/>
      <c r="EH453" s="6" t="str">
        <f>EH440</f>
        <v>Lipdukai Lenkiški</v>
      </c>
      <c r="EI453" s="4" t="str">
        <f t="shared" si="210"/>
        <v>1 SPP16U Lipdukai Lenkiški</v>
      </c>
      <c r="EJ453" s="6" t="str">
        <f>EJ440</f>
        <v>ZP50AZPL000000</v>
      </c>
      <c r="EK453" s="6" t="str">
        <f>EK440</f>
        <v>ZP50AZPL000000</v>
      </c>
      <c r="EL453" s="674"/>
      <c r="EM453" s="674"/>
      <c r="EN453" s="674">
        <f>IF(Duombaze!EK453="",0,INDEX(DU!I:I,MATCH(Duombaze!EK453,DU!A:A,0),1))+IF(Duombaze!EL453="",0,INDEX(DU!I:I,MATCH(Duombaze!EL453,DU!A:A,0),1))+IF(Duombaze!EM453="",0,INDEX(DU!I:I,MATCH(Duombaze!EM453,DU!A:A,0),1))</f>
        <v>25.529892636609802</v>
      </c>
      <c r="EO453" s="6">
        <f>IF(Duombaze!EK453="",0,INDEX(DU!K:K,MATCH(Duombaze!EK453,DU!A:A,0),1))+IF(Duombaze!EL453="",0,INDEX(DU!K:K,MATCH(Duombaze!EL453,DU!A:A,0),1))+IF(Duombaze!EM453="",0,INDEX(DU!K:K,MATCH(Duombaze!EM453,DU!A:A,0),1))</f>
        <v>0</v>
      </c>
      <c r="EP453" s="6"/>
      <c r="EQ453" s="6"/>
      <c r="ER453" s="7" t="s">
        <v>1497</v>
      </c>
      <c r="ES453" s="4" t="str">
        <f t="shared" si="195"/>
        <v>1 SPP16U Montuojami</v>
      </c>
      <c r="ET453" s="4"/>
      <c r="EU453" s="4"/>
      <c r="EV453" s="4"/>
      <c r="EW453" s="66" t="s">
        <v>760</v>
      </c>
      <c r="EX453" s="6" t="str">
        <f t="shared" si="218"/>
        <v>1 SPP16U Purvasaugių komplektas 385/425 visiems ratams 1/4 ir 1/4 ZD tipas</v>
      </c>
      <c r="EY453" s="6" t="s">
        <v>581</v>
      </c>
      <c r="EZ453" s="674" t="s">
        <v>581</v>
      </c>
      <c r="FA453" s="674"/>
      <c r="FB453" s="674">
        <f>IF(Duombaze!EZ453="",0,INDEX(DU!I:I,MATCH(Duombaze!EZ453,DU!A:A,0),1))+IF(Duombaze!FA453="",0,INDEX(DU!I:I,MATCH(Duombaze!FA453,DU!A:A,0),1))</f>
        <v>68.510902004643896</v>
      </c>
      <c r="FC453" s="6">
        <f>IF(Duombaze!EZ453="",0,INDEX(DU!K:K,MATCH(Duombaze!EZ453,DU!A:A,0),1))+IF(Duombaze!FA453="",0,INDEX(DU!K:K,MATCH(Duombaze!FA453,DU!A:A,0),1))</f>
        <v>14.48</v>
      </c>
      <c r="FD453" s="6"/>
      <c r="FE453" s="6" t="s">
        <v>2176</v>
      </c>
      <c r="FF453" s="6"/>
      <c r="FG453" s="6"/>
      <c r="FH453" s="6" t="s">
        <v>9019</v>
      </c>
      <c r="FI453" s="6"/>
      <c r="FJ453" s="6"/>
      <c r="FK453" s="186"/>
      <c r="FL453" s="7" t="s">
        <v>1580</v>
      </c>
      <c r="FM453" s="673" t="s">
        <v>1580</v>
      </c>
      <c r="FN453" s="673"/>
      <c r="FO453" s="673"/>
      <c r="FP453" s="673"/>
      <c r="FQ453" s="673">
        <f>IF(Duombaze!FM453="",0,INDEX(DU!I:I,MATCH(Duombaze!FM453,DU!A:A,0),1))+IF(Duombaze!FN453="",0,INDEX(DU!I:I,MATCH(Duombaze!FN453,DU!A:A,0),1))+IF(Duombaze!FO453="",0,INDEX(DU!I:I,MATCH(Duombaze!FO453,DU!A:A,0),1))+IF(Duombaze!FP453="",0,INDEX(DU!I:I,MATCH(Duombaze!FP453,DU!A:A,0),1))</f>
        <v>9.7027528194444397</v>
      </c>
      <c r="FR453" s="673">
        <f>IF(Duombaze!FM453="",0,INDEX(DU!K:K,MATCH(Duombaze!FM453,DU!A:A,0),1))+IF(Duombaze!FN453="",0,INDEX(DU!K:K,MATCH(Duombaze!FN453,DU!A:A,0),1))+IF(Duombaze!FO453="",0,INDEX(DU!K:K,MATCH(Duombaze!FO453,DU!A:A,0),1))+IF(Duombaze!FP453="",0,INDEX(DU!K:K,MATCH(Duombaze!FP453,DU!A:A,0),1))</f>
        <v>9.56</v>
      </c>
      <c r="FT453" s="6" t="s">
        <v>718</v>
      </c>
      <c r="FU453" s="4"/>
      <c r="FV453" s="6" t="s">
        <v>509</v>
      </c>
      <c r="FY453" s="473" t="str">
        <f>FY440</f>
        <v>Pneumatiniai st. 2 kontūrų Wabco su automatiniu LSV 0,4s</v>
      </c>
      <c r="FZ453" s="474" t="str">
        <f>IF(FY453&lt;&gt;"",A456&amp;" "&amp;C456&amp;" "&amp;FY453,"")</f>
        <v>4 SPP16U Pneumatiniai st. 2 kontūrų Wabco su automatiniu LSV 0,4s</v>
      </c>
      <c r="GA453" s="478" t="str">
        <f>GA440</f>
        <v>ZP50APS2KWALSV + ZP30APS2KPJ000 + ZP50APS04J0000</v>
      </c>
    </row>
    <row r="454" spans="1:183" s="7" customFormat="1" ht="23.45" customHeight="1" x14ac:dyDescent="0.25">
      <c r="A454" s="42">
        <v>2</v>
      </c>
      <c r="B454" s="42" t="s">
        <v>797</v>
      </c>
      <c r="C454" s="12" t="s">
        <v>36</v>
      </c>
      <c r="D454" s="6"/>
      <c r="E454" s="4" t="str">
        <f t="shared" si="220"/>
        <v/>
      </c>
      <c r="F454" s="6"/>
      <c r="G454" s="643"/>
      <c r="H454" s="643"/>
      <c r="I454" s="643"/>
      <c r="J454" s="643"/>
      <c r="K454" s="643"/>
      <c r="L454" s="643"/>
      <c r="M454" s="643"/>
      <c r="N454" s="643"/>
      <c r="O454" s="643"/>
      <c r="P454" s="643">
        <f>IF(Duombaze!G454="",0,INDEX(DU!I:I,MATCH(Duombaze!G454,DU!A:A,0),1))+IF(Duombaze!H454="",0,INDEX(DU!I:I,MATCH(Duombaze!H454,DU!A:A,0),1))+IF(Duombaze!I454="",0,INDEX(DU!I:I,MATCH(Duombaze!I454,DU!A:A,0),1))+IF(Duombaze!J454="",0,INDEX(DU!I:I,MATCH(Duombaze!J454,DU!A:A,0),1))+IF(Duombaze!K454="",0,INDEX(DU!I:I,MATCH(Duombaze!K454,DU!A:A,0),1))+IF(Duombaze!L454="",0,INDEX(DU!I:I,MATCH(Duombaze!L454,DU!A:A,0),1))+IF(Duombaze!M454="",0,INDEX(DU!I:I,MATCH(Duombaze!M454,DU!A:A,0),1))+IF(Duombaze!N454="",0,INDEX(DU!I:I,MATCH(Duombaze!N454,DU!A:A,0),1))+IF(Duombaze!O454="",0,INDEX(DU!I:I,MATCH(Duombaze!O454,DU!A:A,0),1))</f>
        <v>0</v>
      </c>
      <c r="Q454" s="640">
        <f>IF(Duombaze!G454="",0,INDEX(DU!K:K,MATCH(Duombaze!G454,DU!A:A,0),1))+IF(Duombaze!H454="",0,INDEX(DU!K:K,MATCH(Duombaze!H454,DU!A:A,0),1))+IF(Duombaze!I454="",0,INDEX(DU!K:K,MATCH(Duombaze!I454,DU!A:A,0),1))+IF(Duombaze!J454="",0,INDEX(DU!K:K,MATCH(Duombaze!J454,DU!A:A,0),1))+IF(Duombaze!K454="",0,INDEX(DU!K:K,MATCH(Duombaze!K454,DU!A:A,0),1))+IF(Duombaze!L454="",0,INDEX(DU!K:K,MATCH(Duombaze!L454,DU!A:A,0),1))+IF(Duombaze!M454="",0,INDEX(DU!K:K,MATCH(Duombaze!M454,DU!A:A,0),1))+IF(Duombaze!N454="",0,INDEX(DU!K:K,MATCH(Duombaze!N454,DU!A:A,0),1))+IF(Duombaze!O454="",0,INDEX(DU!K:K,MATCH(Duombaze!O454,DU!A:A,0),1))</f>
        <v>0</v>
      </c>
      <c r="R454" s="6"/>
      <c r="S454" s="48"/>
      <c r="T454" s="883"/>
      <c r="U454" s="4">
        <f>IF(Duombaze!T454="",0,INDEX(DU!I:I,MATCH(Duombaze!T454,DU!A:A,0),1))</f>
        <v>0</v>
      </c>
      <c r="V454" s="4">
        <f>IF(Duombaze!T454="",0,INDEX(DU!K:K,MATCH(Duombaze!T454,DU!A:A,0),1))</f>
        <v>0</v>
      </c>
      <c r="W454" s="6"/>
      <c r="X454" s="6"/>
      <c r="Y454" s="858"/>
      <c r="Z454" s="66" t="s">
        <v>2714</v>
      </c>
      <c r="AA454" s="4" t="str">
        <f t="shared" si="212"/>
        <v>2 SPP16U Tempimo gražulas Y formos</v>
      </c>
      <c r="AB454" s="6" t="s">
        <v>2715</v>
      </c>
      <c r="AC454" s="6">
        <f>IF(Duombaze!AB454="",0,INDEX(DU!I:I,MATCH(Duombaze!AB454,DU!A:A,0),1))</f>
        <v>216.61883191984899</v>
      </c>
      <c r="AD454" s="2">
        <f>IF(Duombaze!AB454="",0,INDEX(DU!K:K,MATCH(Duombaze!AB454,DU!A:A,0),1))</f>
        <v>62.12</v>
      </c>
      <c r="AE454" s="6"/>
      <c r="AF454" s="6"/>
      <c r="AG454" s="6"/>
      <c r="AH454" s="4" t="str">
        <f t="shared" si="201"/>
        <v/>
      </c>
      <c r="AI454" s="6"/>
      <c r="AJ454" s="643"/>
      <c r="AK454" s="643"/>
      <c r="AL454" s="643"/>
      <c r="AM454" s="643">
        <f>IF(Duombaze!AJ454="",0,INDEX(DU!I:I,MATCH(Duombaze!AJ454,DU!A:A,0),1))+IF(Duombaze!AK454="",0,INDEX(DU!I:I,MATCH(Duombaze!AK454,DU!A:A,0),1))+IF(Duombaze!AL454="",0,INDEX(DU!I:I,MATCH(Duombaze!AL454,DU!A:A,0),1))</f>
        <v>0</v>
      </c>
      <c r="AN454" s="643">
        <f>IF(Duombaze!AJ454="",0,INDEX(DU!K:K,MATCH(Duombaze!AJ454,DU!A:A,0),1))+IF(Duombaze!AK454="",0,INDEX(DU!K:K,MATCH(Duombaze!AK454,DU!A:A,0),1))+IF(Duombaze!AL454="",0,INDEX(DU!K:K,MATCH(Duombaze!AL454,DU!A:A,0),1))</f>
        <v>0</v>
      </c>
      <c r="AO454" s="6"/>
      <c r="AP454" s="6"/>
      <c r="AQ454" s="6" t="s">
        <v>493</v>
      </c>
      <c r="AR454" s="4" t="str">
        <f t="shared" si="203"/>
        <v>2 SPP16U Pagrindo hidraulines jungtys + Kėbulo išvertimo išvadas</v>
      </c>
      <c r="AS454" s="6" t="s">
        <v>550</v>
      </c>
      <c r="AT454" s="643" t="s">
        <v>549</v>
      </c>
      <c r="AU454" s="643" t="s">
        <v>2990</v>
      </c>
      <c r="AV454" s="643" t="s">
        <v>2991</v>
      </c>
      <c r="AW454" s="643"/>
      <c r="AX454" s="643"/>
      <c r="AY454" s="643"/>
      <c r="AZ454" s="643"/>
      <c r="BA454" s="643"/>
      <c r="BB454" s="643"/>
      <c r="BC454" s="643">
        <f>IF(Duombaze!AT454="",0,INDEX(DU!I:I,MATCH(Duombaze!AT454,DU!A:A,0),1))+IF(Duombaze!AU454="",0,INDEX(DU!I:I,MATCH(Duombaze!AU454,DU!A:A,0),1))+IF(Duombaze!AV454="",0,INDEX(DU!I:I,MATCH(Duombaze!AV454,DU!A:A,0),1))+IF(Duombaze!AW454="",0,INDEX(DU!I:I,MATCH(Duombaze!AW454,DU!A:A,0),1))+IF(Duombaze!AX454="",0,INDEX(DU!I:I,MATCH(Duombaze!AX454,DU!A:A,0),1))+IF(Duombaze!AY454="",0,INDEX(DU!I:I,MATCH(Duombaze!AY454,DU!A:A,0),1))+IF(Duombaze!AZ454="",0,INDEX(DU!I:I,MATCH(Duombaze!AZ454,DU!A:A,0),1))+IF(Duombaze!BA454="",0,INDEX(DU!I:I,MATCH(Duombaze!BA454,DU!A:A,0),1))+IF(Duombaze!BB454="",0,INDEX(DU!I:I,MATCH(Duombaze!BB454,DU!A:A,0),1))</f>
        <v>82.550440000000009</v>
      </c>
      <c r="BD454" s="640">
        <f>IF(Duombaze!AT454="",0,INDEX(DU!K:K,MATCH(Duombaze!AT454,DU!A:A,0),1))+IF(Duombaze!AU454="",0,INDEX(DU!K:K,MATCH(Duombaze!AU454,DU!A:A,0),1))+IF(Duombaze!AV454="",0,INDEX(DU!K:K,MATCH(Duombaze!AV454,DU!A:A,0),1))+IF(Duombaze!AW454="",0,INDEX(DU!K:K,MATCH(Duombaze!AW454,DU!A:A,0),1))+IF(Duombaze!AX454="",0,INDEX(DU!K:K,MATCH(Duombaze!AX454,DU!A:A,0),1))+IF(Duombaze!AY454="",0,INDEX(DU!K:K,MATCH(Duombaze!AY454,DU!A:A,0),1))+IF(Duombaze!AZ454="",0,INDEX(DU!K:K,MATCH(Duombaze!AZ454,DU!A:A,0),1))+IF(Duombaze!BA454="",0,INDEX(DU!K:K,MATCH(Duombaze!BA454,DU!A:A,0),1))+IF(Duombaze!BB454="",0,INDEX(DU!K:K,MATCH(Duombaze!BB454,DU!A:A,0),1))</f>
        <v>11.2</v>
      </c>
      <c r="BE454" s="6"/>
      <c r="BF454" s="6"/>
      <c r="BG454" s="66" t="str">
        <f>BG441</f>
        <v>Pneumatiniai - hidrauliniai stabdžiai (DERINTI)</v>
      </c>
      <c r="BH454" s="4" t="str">
        <f t="shared" si="222"/>
        <v>2 SPP16U Pneumatiniai - hidrauliniai stabdžiai (DERINTI)</v>
      </c>
      <c r="BI454" s="2" t="str">
        <f>BI441</f>
        <v>ZP50APHS000000 + ZP30APHJ000000+ ZP50APS2KHJ000</v>
      </c>
      <c r="BJ454" s="643" t="s">
        <v>3240</v>
      </c>
      <c r="BK454" s="643" t="s">
        <v>3019</v>
      </c>
      <c r="BL454" s="643" t="s">
        <v>3022</v>
      </c>
      <c r="BM454" s="643">
        <f>IF(Duombaze!BJ454="",0,INDEX(DU!I:I,MATCH(Duombaze!BJ454,DU!A:A,0),1))+IF(Duombaze!BK454="",0,INDEX(DU!I:I,MATCH(Duombaze!BK454,DU!A:A,0),1))+IF(Duombaze!BL454="",0,INDEX(DU!I:I,MATCH(Duombaze!BL454,DU!A:A,0),1))</f>
        <v>491.32960157579498</v>
      </c>
      <c r="BN454" s="640">
        <f>IF(Duombaze!BJ454="",0,INDEX(DU!K:K,MATCH(Duombaze!BJ454,DU!A:A,0),1))+IF(Duombaze!BK454="",0,INDEX(DU!K:K,MATCH(Duombaze!BK454,DU!A:A,0),1))+IF(Duombaze!BL454="",0,INDEX(DU!K:K,MATCH(Duombaze!BL454,DU!A:A,0),1))</f>
        <v>55.02</v>
      </c>
      <c r="BO454" s="2"/>
      <c r="BP454" s="62"/>
      <c r="BQ454" s="2" t="str">
        <f>BQ441</f>
        <v>Stabdžių išvadai dviejų kontūrų</v>
      </c>
      <c r="BR454" s="6" t="str">
        <f t="shared" si="223"/>
        <v>2 SPP16U Stabdžių išvadai dviejų kontūrų</v>
      </c>
      <c r="BS454" s="2" t="str">
        <f>BS441</f>
        <v xml:space="preserve"> ZP30ASI2K00000 + ZP30ASI2KPJ000</v>
      </c>
      <c r="BT454" s="2" t="s">
        <v>3234</v>
      </c>
      <c r="BU454" s="2" t="s">
        <v>3235</v>
      </c>
      <c r="BV454" s="2"/>
      <c r="BW454" s="6">
        <f>IF(Duombaze!BT454="",0,INDEX(DU!I:I,MATCH(Duombaze!BT454,DU!A:A,0),1))+IF(Duombaze!BU454="",0,INDEX(DU!I:I,MATCH(Duombaze!BU454,DU!A:A,0),1))+IF(Duombaze!BV454="",0,INDEX(DU!I:I,MATCH(Duombaze!BV454,DU!A:A,0),1))</f>
        <v>38.875213333333299</v>
      </c>
      <c r="BX454" s="6">
        <f>IF(Duombaze!BT454="",0,INDEX(DU!K:K,MATCH(Duombaze!BT454,DU!A:A,0),1))+IF(Duombaze!BU454="",0,INDEX(DU!K:K,MATCH(Duombaze!BU454,DU!A:A,0),1))+IF(Duombaze!BV454="",0,INDEX(DU!K:K,MATCH(Duombaze!BV454,DU!A:A,0),1))</f>
        <v>14.935</v>
      </c>
      <c r="BY454" s="68"/>
      <c r="BZ454" s="2"/>
      <c r="CA454" s="6"/>
      <c r="CB454" s="6" t="str">
        <f t="shared" si="209"/>
        <v/>
      </c>
      <c r="CC454" s="6"/>
      <c r="CD454" s="6">
        <f>IF(Duombaze!CC454="",0,INDEX(DU!I:I,MATCH(Duombaze!CC454,DU!A:A,0),1))</f>
        <v>0</v>
      </c>
      <c r="CE454" s="4">
        <f>IF(Duombaze!CC454="",0,INDEX(DU!K:K,MATCH(Duombaze!CC454,DU!A:A,0),1))</f>
        <v>0</v>
      </c>
      <c r="CF454" s="6"/>
      <c r="CG454" s="6"/>
      <c r="CH454" s="6"/>
      <c r="CI454" s="4" t="str">
        <f t="shared" si="213"/>
        <v/>
      </c>
      <c r="CJ454" s="6"/>
      <c r="CK454" s="6">
        <f>IF(Duombaze!CJ454="",0,INDEX(DU!I:I,MATCH(Duombaze!CJ454,DU!A:A,0),1))</f>
        <v>0</v>
      </c>
      <c r="CL454" s="4">
        <f>IF(Duombaze!CJ454="",0,INDEX(DU!K:K,MATCH(Duombaze!CJ454,DU!A:A,0),1))</f>
        <v>0</v>
      </c>
      <c r="CM454" s="6"/>
      <c r="CN454" s="6"/>
      <c r="CO454" s="2" t="s">
        <v>1537</v>
      </c>
      <c r="CP454" s="4" t="str">
        <f t="shared" si="219"/>
        <v>2 SPP16U Atsparos</v>
      </c>
      <c r="CQ454" s="6" t="s">
        <v>1471</v>
      </c>
      <c r="CR454" s="643" t="s">
        <v>1471</v>
      </c>
      <c r="CS454" s="643"/>
      <c r="CT454" s="643">
        <f>IF(Duombaze!CR454="",0,INDEX(DU!I:I,MATCH(Duombaze!CR454,DU!A:A,0),1))+IF(Duombaze!CS454="",0,INDEX(DU!I:I,MATCH(Duombaze!CS454,DU!A:A,0),1))</f>
        <v>28.542999999999999</v>
      </c>
      <c r="CU454" s="6">
        <f>IF(Duombaze!CR454="",0,INDEX(DU!K:K,MATCH(Duombaze!CR454,DU!A:A,0),1))+IF(Duombaze!CS454="",0,INDEX(DU!K:K,MATCH(Duombaze!CS454,DU!A:A,0),1))</f>
        <v>0</v>
      </c>
      <c r="CV454" s="6"/>
      <c r="CW454" s="6"/>
      <c r="CX454" s="6"/>
      <c r="CY454" s="4" t="str">
        <f t="shared" si="221"/>
        <v/>
      </c>
      <c r="CZ454" s="6"/>
      <c r="DA454" s="674"/>
      <c r="DB454" s="674"/>
      <c r="DC454" s="674">
        <f>IF(Duombaze!DA454="",0,INDEX(DU!I:I,MATCH(Duombaze!DA454,DU!A:A,0),1))+IF(Duombaze!DB454="",0,INDEX(DU!I:I,MATCH(Duombaze!DB454,DU!A:A,0),1))</f>
        <v>0</v>
      </c>
      <c r="DD454" s="6">
        <f>IF(Duombaze!DA454="",0,INDEX(DU!K:K,MATCH(Duombaze!DA454,DU!A:A,0),1))+IF(Duombaze!DB454="",0,INDEX(DU!K:K,MATCH(Duombaze!DB454,DU!A:A,0),1))</f>
        <v>0</v>
      </c>
      <c r="DE454" s="6"/>
      <c r="DF454" s="6"/>
      <c r="DG454" s="6"/>
      <c r="DH454" s="6" t="str">
        <f t="shared" si="207"/>
        <v/>
      </c>
      <c r="DI454" s="6"/>
      <c r="DJ454" s="674"/>
      <c r="DK454" s="679"/>
      <c r="DL454" s="674">
        <f>IF(Duombaze!DJ454="",0,INDEX(DU!I:I,MATCH(Duombaze!DJ454,DU!A:A,0),1))+IF(Duombaze!DK454="",0,INDEX(DU!I:I,MATCH(Duombaze!DK454,DU!A:A,0),1))</f>
        <v>0</v>
      </c>
      <c r="DM454" s="6">
        <f>IF(Duombaze!DJ454="",0,INDEX(DU!K:K,MATCH(Duombaze!DJ454,DU!A:A,0),1))+IF(Duombaze!DK454="",0,INDEX(DU!K:K,MATCH(Duombaze!DK454,DU!A:A,0),1))</f>
        <v>0</v>
      </c>
      <c r="DN454" s="660"/>
      <c r="DO454" s="48"/>
      <c r="DP454" s="48" t="s">
        <v>1745</v>
      </c>
      <c r="DQ454" s="4" t="str">
        <f t="shared" si="206"/>
        <v>2 SPP16U Apšvietimas žibintai ir atšvaitai diodiniai (Čekija)</v>
      </c>
      <c r="DR454" s="66" t="s">
        <v>8047</v>
      </c>
      <c r="DS454" s="694" t="s">
        <v>558</v>
      </c>
      <c r="DT454" s="694"/>
      <c r="DU454" s="694"/>
      <c r="DV454" s="694"/>
      <c r="DW454" s="694">
        <f>IF(Duombaze!DS454="",0,INDEX(DU!I:I,MATCH(Duombaze!DS454,DU!A:A,0),1))+IF(Duombaze!DT454="",0,INDEX(DU!I:I,MATCH(Duombaze!DT454,DU!A:A,0),1))+IF(Duombaze!DU454="",0,INDEX(DU!I:I,MATCH(Duombaze!DU454,DU!A:A,0),1))+IF(Duombaze!DV454="",0,INDEX(DU!I:I,MATCH(Duombaze!DV454,DU!A:A,0),1))</f>
        <v>111.28481128914299</v>
      </c>
      <c r="DX454" s="640">
        <f>IF(Duombaze!DS454="",0,INDEX(DU!K:K,MATCH(Duombaze!DS454,DU!A:A,0),1))+IF(Duombaze!DT454="",0,INDEX(DU!K:K,MATCH(Duombaze!DT454,DU!A:A,0),1))+IF(Duombaze!DU454="",0,INDEX(DU!K:K,MATCH(Duombaze!DU454,DU!A:A,0),1))+IF(Duombaze!DV454="",0,INDEX(DU!K:KH,MATCH(Duombaze!DV454,DU!A:A,0),1))</f>
        <v>0</v>
      </c>
      <c r="DY454" s="66"/>
      <c r="DZ454" s="66"/>
      <c r="EA454" s="6" t="str">
        <f>EA441</f>
        <v>Mechaninis sukabintuvas Rockinger</v>
      </c>
      <c r="EB454" s="6" t="str">
        <f t="shared" si="194"/>
        <v>2 SPP16U Mechaninis sukabintuvas Rockinger</v>
      </c>
      <c r="EC454" s="6" t="str">
        <f>EC441</f>
        <v>ZP30AMSR000000</v>
      </c>
      <c r="ED454" s="6">
        <f>IF(Duombaze!EC454="",0,INDEX(DU!I:I,MATCH(Duombaze!EC454,DU!A:A,0),1))</f>
        <v>99.632400000000004</v>
      </c>
      <c r="EE454" s="640">
        <f>IF(Duombaze!EC454="",0,INDEX(DU!K:K,MATCH(Duombaze!EC454,DU!A:A,0),1))</f>
        <v>27.08</v>
      </c>
      <c r="EF454" s="6"/>
      <c r="EG454" s="6"/>
      <c r="EH454" s="6" t="str">
        <f>EH441</f>
        <v>Lipdukai universalūs</v>
      </c>
      <c r="EI454" s="4" t="str">
        <f t="shared" si="210"/>
        <v>2 SPP16U Lipdukai universalūs</v>
      </c>
      <c r="EJ454" s="6" t="str">
        <f>EJ441</f>
        <v>ZP50AZEN000000</v>
      </c>
      <c r="EK454" s="19" t="s">
        <v>580</v>
      </c>
      <c r="EL454" s="674"/>
      <c r="EM454" s="674"/>
      <c r="EN454" s="674">
        <f>IF(Duombaze!EK454="",0,INDEX(DU!I:I,MATCH(Duombaze!EK454,DU!A:A,0),1))+IF(Duombaze!EL454="",0,INDEX(DU!I:I,MATCH(Duombaze!EL454,DU!A:A,0),1))+IF(Duombaze!EM454="",0,INDEX(DU!I:I,MATCH(Duombaze!EM454,DU!A:A,0),1))</f>
        <v>16.109866666666601</v>
      </c>
      <c r="EO454" s="6">
        <f>IF(Duombaze!EK454="",0,INDEX(DU!K:K,MATCH(Duombaze!EK454,DU!A:A,0),1))+IF(Duombaze!EL454="",0,INDEX(DU!K:K,MATCH(Duombaze!EL454,DU!A:A,0),1))+IF(Duombaze!EM454="",0,INDEX(DU!K:K,MATCH(Duombaze!EM454,DU!A:A,0),1))</f>
        <v>0</v>
      </c>
      <c r="EP454" s="6"/>
      <c r="EQ454" s="6"/>
      <c r="ER454" s="66" t="s">
        <v>1498</v>
      </c>
      <c r="ES454" s="4" t="str">
        <f t="shared" si="195"/>
        <v>2 SPP16U Pakuojami</v>
      </c>
      <c r="ET454" s="6"/>
      <c r="EU454" s="6"/>
      <c r="EV454" s="6"/>
      <c r="EW454" s="66" t="s">
        <v>761</v>
      </c>
      <c r="EX454" s="6" t="str">
        <f t="shared" si="218"/>
        <v>2 SPP16U Purvasaugių komplektas 385/425 galiniams ratams 1/4  ZD tipas</v>
      </c>
      <c r="EY454" s="6" t="s">
        <v>582</v>
      </c>
      <c r="EZ454" s="674" t="s">
        <v>582</v>
      </c>
      <c r="FA454" s="674"/>
      <c r="FB454" s="674">
        <f>IF(Duombaze!EZ454="",0,INDEX(DU!I:I,MATCH(Duombaze!EZ454,DU!A:A,0),1))+IF(Duombaze!FA454="",0,INDEX(DU!I:I,MATCH(Duombaze!FA454,DU!A:A,0),1))</f>
        <v>34.002367647058797</v>
      </c>
      <c r="FC454" s="6">
        <f>IF(Duombaze!EZ454="",0,INDEX(DU!K:K,MATCH(Duombaze!EZ454,DU!A:A,0),1))+IF(Duombaze!FA454="",0,INDEX(DU!K:K,MATCH(Duombaze!FA454,DU!A:A,0),1))</f>
        <v>18.664999999999999</v>
      </c>
      <c r="FD454" s="6"/>
      <c r="FE454" s="6" t="s">
        <v>2178</v>
      </c>
      <c r="FF454" s="6"/>
      <c r="FG454" s="6"/>
      <c r="FH454" s="6" t="s">
        <v>9018</v>
      </c>
      <c r="FI454" s="6"/>
      <c r="FJ454" s="6"/>
      <c r="FK454" s="186"/>
      <c r="FL454" s="14" t="s">
        <v>1455</v>
      </c>
      <c r="FM454" s="673" t="s">
        <v>1455</v>
      </c>
      <c r="FN454" s="673"/>
      <c r="FO454" s="673"/>
      <c r="FP454" s="673"/>
      <c r="FQ454" s="673">
        <f>IF(Duombaze!FM454="",0,INDEX(DU!I:I,MATCH(Duombaze!FM454,DU!A:A,0),1))+IF(Duombaze!FN454="",0,INDEX(DU!I:I,MATCH(Duombaze!FN454,DU!A:A,0),1))+IF(Duombaze!FO454="",0,INDEX(DU!I:I,MATCH(Duombaze!FO454,DU!A:A,0),1))+IF(Duombaze!FP454="",0,INDEX(DU!I:I,MATCH(Duombaze!FP454,DU!A:A,0),1))</f>
        <v>11.897829213483099</v>
      </c>
      <c r="FR454" s="673">
        <f>IF(Duombaze!FM454="",0,INDEX(DU!K:K,MATCH(Duombaze!FM454,DU!A:A,0),1))+IF(Duombaze!FN454="",0,INDEX(DU!K:K,MATCH(Duombaze!FN454,DU!A:A,0),1))+IF(Duombaze!FO454="",0,INDEX(DU!K:K,MATCH(Duombaze!FO454,DU!A:A,0),1))+IF(Duombaze!FP454="",0,INDEX(DU!K:K,MATCH(Duombaze!FP454,DU!A:A,0),1))</f>
        <v>12.32</v>
      </c>
      <c r="FY454" s="66" t="str">
        <f>FY441</f>
        <v>Pneumatiniai st. 2 kontūrų Haldex su automatiniu LSV+2x0,4s+60l.resiv.+20"st.kam.</v>
      </c>
      <c r="FZ454" s="4" t="str">
        <f>IF(FY454&lt;&gt;"",A457&amp;" "&amp;C457&amp;" "&amp;FY454,"")</f>
        <v>5 SPP16U Pneumatiniai st. 2 kontūrų Haldex su automatiniu LSV+2x0,4s+60l.resiv.+20"st.kam.</v>
      </c>
      <c r="GA454" s="2" t="str">
        <f>GA441</f>
        <v>ZP50PS204AHLSV + ZP30PS204JHALD</v>
      </c>
    </row>
    <row r="455" spans="1:183" s="7" customFormat="1" ht="23.45" customHeight="1" x14ac:dyDescent="0.25">
      <c r="A455" s="42">
        <v>3</v>
      </c>
      <c r="B455" s="42" t="s">
        <v>797</v>
      </c>
      <c r="C455" s="12" t="s">
        <v>36</v>
      </c>
      <c r="D455" s="6"/>
      <c r="E455" s="4" t="str">
        <f t="shared" si="220"/>
        <v/>
      </c>
      <c r="F455" s="6"/>
      <c r="G455" s="643"/>
      <c r="H455" s="643"/>
      <c r="I455" s="643"/>
      <c r="J455" s="643"/>
      <c r="K455" s="643"/>
      <c r="L455" s="643"/>
      <c r="M455" s="643"/>
      <c r="N455" s="643"/>
      <c r="O455" s="643"/>
      <c r="P455" s="643">
        <f>IF(Duombaze!G455="",0,INDEX(DU!I:I,MATCH(Duombaze!G455,DU!A:A,0),1))+IF(Duombaze!H455="",0,INDEX(DU!I:I,MATCH(Duombaze!H455,DU!A:A,0),1))+IF(Duombaze!I455="",0,INDEX(DU!I:I,MATCH(Duombaze!I455,DU!A:A,0),1))+IF(Duombaze!J455="",0,INDEX(DU!I:I,MATCH(Duombaze!J455,DU!A:A,0),1))+IF(Duombaze!K455="",0,INDEX(DU!I:I,MATCH(Duombaze!K455,DU!A:A,0),1))+IF(Duombaze!L455="",0,INDEX(DU!I:I,MATCH(Duombaze!L455,DU!A:A,0),1))+IF(Duombaze!M455="",0,INDEX(DU!I:I,MATCH(Duombaze!M455,DU!A:A,0),1))+IF(Duombaze!N455="",0,INDEX(DU!I:I,MATCH(Duombaze!N455,DU!A:A,0),1))+IF(Duombaze!O455="",0,INDEX(DU!I:I,MATCH(Duombaze!O455,DU!A:A,0),1))</f>
        <v>0</v>
      </c>
      <c r="Q455" s="640">
        <f>IF(Duombaze!G455="",0,INDEX(DU!K:K,MATCH(Duombaze!G455,DU!A:A,0),1))+IF(Duombaze!H455="",0,INDEX(DU!K:K,MATCH(Duombaze!H455,DU!A:A,0),1))+IF(Duombaze!I455="",0,INDEX(DU!K:K,MATCH(Duombaze!I455,DU!A:A,0),1))+IF(Duombaze!J455="",0,INDEX(DU!K:K,MATCH(Duombaze!J455,DU!A:A,0),1))+IF(Duombaze!K455="",0,INDEX(DU!K:K,MATCH(Duombaze!K455,DU!A:A,0),1))+IF(Duombaze!L455="",0,INDEX(DU!K:K,MATCH(Duombaze!L455,DU!A:A,0),1))+IF(Duombaze!M455="",0,INDEX(DU!K:K,MATCH(Duombaze!M455,DU!A:A,0),1))+IF(Duombaze!N455="",0,INDEX(DU!K:K,MATCH(Duombaze!N455,DU!A:A,0),1))+IF(Duombaze!O455="",0,INDEX(DU!K:K,MATCH(Duombaze!O455,DU!A:A,0),1))</f>
        <v>0</v>
      </c>
      <c r="R455" s="6"/>
      <c r="S455" s="48"/>
      <c r="T455" s="883"/>
      <c r="U455" s="4">
        <f>IF(Duombaze!T455="",0,INDEX(DU!I:I,MATCH(Duombaze!T455,DU!A:A,0),1))</f>
        <v>0</v>
      </c>
      <c r="V455" s="4">
        <f>IF(Duombaze!T455="",0,INDEX(DU!K:K,MATCH(Duombaze!T455,DU!A:A,0),1))</f>
        <v>0</v>
      </c>
      <c r="W455" s="6"/>
      <c r="X455" s="6"/>
      <c r="Y455" s="858"/>
      <c r="Z455" s="66"/>
      <c r="AA455" s="4" t="str">
        <f t="shared" si="212"/>
        <v/>
      </c>
      <c r="AB455" s="6"/>
      <c r="AC455" s="6">
        <f>IF(Duombaze!AB455="",0,INDEX(DU!I:I,MATCH(Duombaze!AB455,DU!A:A,0),1))</f>
        <v>0</v>
      </c>
      <c r="AD455" s="2">
        <f>IF(Duombaze!AB455="",0,INDEX(DU!K:K,MATCH(Duombaze!AB455,DU!A:A,0),1))</f>
        <v>0</v>
      </c>
      <c r="AE455" s="6"/>
      <c r="AF455" s="6"/>
      <c r="AG455" s="6"/>
      <c r="AH455" s="4" t="str">
        <f t="shared" si="201"/>
        <v/>
      </c>
      <c r="AI455" s="6"/>
      <c r="AJ455" s="643"/>
      <c r="AK455" s="643"/>
      <c r="AL455" s="643"/>
      <c r="AM455" s="643">
        <f>IF(Duombaze!AJ455="",0,INDEX(DU!I:I,MATCH(Duombaze!AJ455,DU!A:A,0),1))+IF(Duombaze!AK455="",0,INDEX(DU!I:I,MATCH(Duombaze!AK455,DU!A:A,0),1))+IF(Duombaze!AL455="",0,INDEX(DU!I:I,MATCH(Duombaze!AL455,DU!A:A,0),1))</f>
        <v>0</v>
      </c>
      <c r="AN455" s="643">
        <f>IF(Duombaze!AJ455="",0,INDEX(DU!K:K,MATCH(Duombaze!AJ455,DU!A:A,0),1))+IF(Duombaze!AK455="",0,INDEX(DU!K:K,MATCH(Duombaze!AK455,DU!A:A,0),1))+IF(Duombaze!AL455="",0,INDEX(DU!K:K,MATCH(Duombaze!AL455,DU!A:A,0),1))</f>
        <v>0</v>
      </c>
      <c r="AO455" s="6"/>
      <c r="AP455" s="6"/>
      <c r="AQ455" s="6" t="s">
        <v>495</v>
      </c>
      <c r="AR455" s="4" t="str">
        <f t="shared" si="203"/>
        <v>3 SPP16U Pagrindo hidraulines jungtys + Hidrauliniai valdymo išvadai</v>
      </c>
      <c r="AS455" s="6" t="s">
        <v>551</v>
      </c>
      <c r="AT455" s="643" t="s">
        <v>549</v>
      </c>
      <c r="AU455" s="643" t="s">
        <v>3232</v>
      </c>
      <c r="AV455" s="643" t="s">
        <v>2988</v>
      </c>
      <c r="AW455" s="643"/>
      <c r="AX455" s="643"/>
      <c r="AY455" s="643"/>
      <c r="AZ455" s="643"/>
      <c r="BA455" s="643"/>
      <c r="BB455" s="643"/>
      <c r="BC455" s="643">
        <f>IF(Duombaze!AT455="",0,INDEX(DU!I:I,MATCH(Duombaze!AT455,DU!A:A,0),1))+IF(Duombaze!AU455="",0,INDEX(DU!I:I,MATCH(Duombaze!AU455,DU!A:A,0),1))+IF(Duombaze!AV455="",0,INDEX(DU!I:I,MATCH(Duombaze!AV455,DU!A:A,0),1))+IF(Duombaze!AW455="",0,INDEX(DU!I:I,MATCH(Duombaze!AW455,DU!A:A,0),1))+IF(Duombaze!AX455="",0,INDEX(DU!I:I,MATCH(Duombaze!AX455,DU!A:A,0),1))+IF(Duombaze!AY455="",0,INDEX(DU!I:I,MATCH(Duombaze!AY455,DU!A:A,0),1))+IF(Duombaze!AZ455="",0,INDEX(DU!I:I,MATCH(Duombaze!AZ455,DU!A:A,0),1))+IF(Duombaze!BA455="",0,INDEX(DU!I:I,MATCH(Duombaze!BA455,DU!A:A,0),1))+IF(Duombaze!BB455="",0,INDEX(DU!I:I,MATCH(Duombaze!BB455,DU!A:A,0),1))</f>
        <v>93.363399999999999</v>
      </c>
      <c r="BD455" s="640">
        <f>IF(Duombaze!AT455="",0,INDEX(DU!K:K,MATCH(Duombaze!AT455,DU!A:A,0),1))+IF(Duombaze!AU455="",0,INDEX(DU!K:K,MATCH(Duombaze!AU455,DU!A:A,0),1))+IF(Duombaze!AV455="",0,INDEX(DU!K:K,MATCH(Duombaze!AV455,DU!A:A,0),1))+IF(Duombaze!AW455="",0,INDEX(DU!K:K,MATCH(Duombaze!AW455,DU!A:A,0),1))+IF(Duombaze!AX455="",0,INDEX(DU!K:K,MATCH(Duombaze!AX455,DU!A:A,0),1))+IF(Duombaze!AY455="",0,INDEX(DU!K:K,MATCH(Duombaze!AY455,DU!A:A,0),1))+IF(Duombaze!AZ455="",0,INDEX(DU!K:K,MATCH(Duombaze!AZ455,DU!A:A,0),1))+IF(Duombaze!BA455="",0,INDEX(DU!K:K,MATCH(Duombaze!BA455,DU!A:A,0),1))+IF(Duombaze!BB455="",0,INDEX(DU!K:K,MATCH(Duombaze!BB455,DU!A:A,0),1))</f>
        <v>8.69</v>
      </c>
      <c r="BE455" s="6"/>
      <c r="BF455" s="6"/>
      <c r="BG455" s="4" t="s">
        <v>2716</v>
      </c>
      <c r="BH455" s="4" t="str">
        <f t="shared" si="222"/>
        <v>3 SPP16U Pneumatiniai stabdžiai WABCO (auto LSV, 2x0,4s)</v>
      </c>
      <c r="BI455" s="4" t="s">
        <v>2717</v>
      </c>
      <c r="BJ455" s="640" t="s">
        <v>3020</v>
      </c>
      <c r="BK455" s="640"/>
      <c r="BL455" s="640"/>
      <c r="BM455" s="643">
        <f>IF(Duombaze!BJ455="",0,INDEX(DU!I:I,MATCH(Duombaze!BJ455,DU!A:A,0),1))+IF(Duombaze!BK455="",0,INDEX(DU!I:I,MATCH(Duombaze!BK455,DU!A:A,0),1))+IF(Duombaze!BL455="",0,INDEX(DU!I:I,MATCH(Duombaze!BL455,DU!A:A,0),1))</f>
        <v>700.989421795049</v>
      </c>
      <c r="BN455" s="640">
        <f>IF(Duombaze!BJ455="",0,INDEX(DU!K:K,MATCH(Duombaze!BJ455,DU!A:A,0),1))+IF(Duombaze!BK455="",0,INDEX(DU!K:K,MATCH(Duombaze!BK455,DU!A:A,0),1))+IF(Duombaze!BL455="",0,INDEX(DU!K:K,MATCH(Duombaze!BL455,DU!A:A,0),1))</f>
        <v>91</v>
      </c>
      <c r="BO455" s="2"/>
      <c r="BP455" s="62"/>
      <c r="BQ455" s="2" t="s">
        <v>290</v>
      </c>
      <c r="BR455" s="6" t="str">
        <f t="shared" si="223"/>
        <v>3 SPP16U Stabdžių išvadai dviejų kontūrų</v>
      </c>
      <c r="BS455" s="2" t="s">
        <v>3068</v>
      </c>
      <c r="BT455" s="2" t="s">
        <v>3234</v>
      </c>
      <c r="BU455" s="2">
        <v>23705201</v>
      </c>
      <c r="BV455" s="2"/>
      <c r="BW455" s="6">
        <f>IF(Duombaze!BT455="",0,INDEX(DU!I:I,MATCH(Duombaze!BT455,DU!A:A,0),1))+IF(Duombaze!BU455="",0,INDEX(DU!I:I,MATCH(Duombaze!BU455,DU!A:A,0),1))+IF(Duombaze!BV455="",0,INDEX(DU!I:I,MATCH(Duombaze!BV455,DU!A:A,0),1))</f>
        <v>58.915213333333298</v>
      </c>
      <c r="BX455" s="6">
        <f>IF(Duombaze!BT455="",0,INDEX(DU!K:K,MATCH(Duombaze!BT455,DU!A:A,0),1))+IF(Duombaze!BU455="",0,INDEX(DU!K:K,MATCH(Duombaze!BU455,DU!A:A,0),1))+IF(Duombaze!BV455="",0,INDEX(DU!K:K,MATCH(Duombaze!BV455,DU!A:A,0),1))</f>
        <v>14.935</v>
      </c>
      <c r="BY455" s="68"/>
      <c r="BZ455" s="2"/>
      <c r="CA455" s="6"/>
      <c r="CB455" s="6" t="str">
        <f t="shared" si="209"/>
        <v/>
      </c>
      <c r="CC455" s="6"/>
      <c r="CD455" s="6">
        <f>IF(Duombaze!CC455="",0,INDEX(DU!I:I,MATCH(Duombaze!CC455,DU!A:A,0),1))</f>
        <v>0</v>
      </c>
      <c r="CE455" s="4">
        <f>IF(Duombaze!CC455="",0,INDEX(DU!K:K,MATCH(Duombaze!CC455,DU!A:A,0),1))</f>
        <v>0</v>
      </c>
      <c r="CF455" s="6"/>
      <c r="CG455" s="6"/>
      <c r="CH455" s="6"/>
      <c r="CI455" s="4" t="str">
        <f t="shared" si="213"/>
        <v/>
      </c>
      <c r="CJ455" s="6"/>
      <c r="CK455" s="6">
        <f>IF(Duombaze!CJ455="",0,INDEX(DU!I:I,MATCH(Duombaze!CJ455,DU!A:A,0),1))</f>
        <v>0</v>
      </c>
      <c r="CL455" s="4">
        <f>IF(Duombaze!CJ455="",0,INDEX(DU!K:K,MATCH(Duombaze!CJ455,DU!A:A,0),1))</f>
        <v>0</v>
      </c>
      <c r="CM455" s="6"/>
      <c r="CN455" s="6"/>
      <c r="CO455" s="2" t="s">
        <v>1495</v>
      </c>
      <c r="CP455" s="4" t="str">
        <f t="shared" si="219"/>
        <v xml:space="preserve">3 SPP16U Rankinis + Ratų atsparos </v>
      </c>
      <c r="CQ455" s="6" t="s">
        <v>1593</v>
      </c>
      <c r="CR455" s="643" t="s">
        <v>553</v>
      </c>
      <c r="CS455" s="643" t="s">
        <v>1471</v>
      </c>
      <c r="CT455" s="643">
        <f>IF(Duombaze!CR455="",0,INDEX(DU!I:I,MATCH(Duombaze!CR455,DU!A:A,0),1))+IF(Duombaze!CS455="",0,INDEX(DU!I:I,MATCH(Duombaze!CS455,DU!A:A,0),1))</f>
        <v>54.327348327403797</v>
      </c>
      <c r="CU455" s="6">
        <f>IF(Duombaze!CR455="",0,INDEX(DU!K:K,MATCH(Duombaze!CR455,DU!A:A,0),1))+IF(Duombaze!CS455="",0,INDEX(DU!K:K,MATCH(Duombaze!CS455,DU!A:A,0),1))</f>
        <v>35.47</v>
      </c>
      <c r="CV455" s="6"/>
      <c r="CW455" s="6"/>
      <c r="CX455" s="6"/>
      <c r="CY455" s="4" t="str">
        <f t="shared" si="221"/>
        <v/>
      </c>
      <c r="CZ455" s="6"/>
      <c r="DA455" s="674"/>
      <c r="DB455" s="674"/>
      <c r="DC455" s="674">
        <f>IF(Duombaze!DA455="",0,INDEX(DU!I:I,MATCH(Duombaze!DA455,DU!A:A,0),1))+IF(Duombaze!DB455="",0,INDEX(DU!I:I,MATCH(Duombaze!DB455,DU!A:A,0),1))</f>
        <v>0</v>
      </c>
      <c r="DD455" s="6">
        <f>IF(Duombaze!DA455="",0,INDEX(DU!K:K,MATCH(Duombaze!DA455,DU!A:A,0),1))+IF(Duombaze!DB455="",0,INDEX(DU!K:K,MATCH(Duombaze!DB455,DU!A:A,0),1))</f>
        <v>0</v>
      </c>
      <c r="DE455" s="6"/>
      <c r="DF455" s="6"/>
      <c r="DG455" s="6"/>
      <c r="DH455" s="6" t="str">
        <f t="shared" si="207"/>
        <v/>
      </c>
      <c r="DI455" s="6"/>
      <c r="DJ455" s="674"/>
      <c r="DK455" s="679"/>
      <c r="DL455" s="674">
        <f>IF(Duombaze!DJ455="",0,INDEX(DU!I:I,MATCH(Duombaze!DJ455,DU!A:A,0),1))+IF(Duombaze!DK455="",0,INDEX(DU!I:I,MATCH(Duombaze!DK455,DU!A:A,0),1))</f>
        <v>0</v>
      </c>
      <c r="DM455" s="6">
        <f>IF(Duombaze!DJ455="",0,INDEX(DU!K:K,MATCH(Duombaze!DJ455,DU!A:A,0),1))+IF(Duombaze!DK455="",0,INDEX(DU!K:K,MATCH(Duombaze!DK455,DU!A:A,0),1))</f>
        <v>0</v>
      </c>
      <c r="DN455" s="660"/>
      <c r="DO455" s="48"/>
      <c r="DP455" s="48" t="str">
        <f>DP442</f>
        <v>Prieky/gale LED, šone atšvaitai</v>
      </c>
      <c r="DQ455" s="4" t="str">
        <f t="shared" si="206"/>
        <v>3 SPP16U Prieky/gale LED, šone atšvaitai</v>
      </c>
      <c r="DR455" s="66" t="str">
        <f>DR442</f>
        <v>ZC40ZIBLED0AT0</v>
      </c>
      <c r="DS455" s="694" t="s">
        <v>249</v>
      </c>
      <c r="DT455" s="694"/>
      <c r="DU455" s="694"/>
      <c r="DV455" s="694"/>
      <c r="DW455" s="694">
        <f>IF(Duombaze!DS455="",0,INDEX(DU!I:I,MATCH(Duombaze!DS455,DU!A:A,0),1))+IF(Duombaze!DT455="",0,INDEX(DU!I:I,MATCH(Duombaze!DT455,DU!A:A,0),1))+IF(Duombaze!DU455="",0,INDEX(DU!I:I,MATCH(Duombaze!DU455,DU!A:A,0),1))+IF(Duombaze!DV455="",0,INDEX(DU!I:I,MATCH(Duombaze!DV455,DU!A:A,0),1))</f>
        <v>116.062004564983</v>
      </c>
      <c r="DX455" s="640">
        <f>IF(Duombaze!DS455="",0,INDEX(DU!K:K,MATCH(Duombaze!DS455,DU!A:A,0),1))+IF(Duombaze!DT455="",0,INDEX(DU!K:K,MATCH(Duombaze!DT455,DU!A:A,0),1))+IF(Duombaze!DU455="",0,INDEX(DU!K:K,MATCH(Duombaze!DU455,DU!A:A,0),1))+IF(Duombaze!DV455="",0,INDEX(DU!K:KH,MATCH(Duombaze!DV455,DU!A:A,0),1))</f>
        <v>0</v>
      </c>
      <c r="DY455" s="66"/>
      <c r="DZ455" s="66"/>
      <c r="EA455" s="6" t="str">
        <f>EA442</f>
        <v>Automatinis sukabintuvas Rockinger</v>
      </c>
      <c r="EB455" s="6" t="str">
        <f t="shared" si="194"/>
        <v>3 SPP16U Automatinis sukabintuvas Rockinger</v>
      </c>
      <c r="EC455" s="6" t="str">
        <f>EC442</f>
        <v>ZP30AASR000000</v>
      </c>
      <c r="ED455" s="6">
        <f>IF(Duombaze!EC455="",0,INDEX(DU!I:I,MATCH(Duombaze!EC455,DU!A:A,0),1))</f>
        <v>297.66744999999997</v>
      </c>
      <c r="EE455" s="640">
        <f>IF(Duombaze!EC455="",0,INDEX(DU!K:K,MATCH(Duombaze!EC455,DU!A:A,0),1))</f>
        <v>33.61</v>
      </c>
      <c r="EF455" s="6"/>
      <c r="EG455" s="6"/>
      <c r="EH455" s="6" t="str">
        <f>EH442</f>
        <v>Lipdukai universalūs + logo "Konekesko"</v>
      </c>
      <c r="EI455" s="4" t="str">
        <f t="shared" si="210"/>
        <v>3 SPP16U Lipdukai universalūs + logo "Konekesko"</v>
      </c>
      <c r="EJ455" s="6" t="str">
        <f>EJ442</f>
        <v>ZP50AZEN000000 + ZM0L0G0K0NESK0</v>
      </c>
      <c r="EK455" s="674" t="s">
        <v>580</v>
      </c>
      <c r="EL455" s="674" t="s">
        <v>3050</v>
      </c>
      <c r="EM455" s="674"/>
      <c r="EN455" s="674">
        <f>IF(Duombaze!EK455="",0,INDEX(DU!I:I,MATCH(Duombaze!EK455,DU!A:A,0),1))+IF(Duombaze!EL455="",0,INDEX(DU!I:I,MATCH(Duombaze!EL455,DU!A:A,0),1))+IF(Duombaze!EM455="",0,INDEX(DU!I:I,MATCH(Duombaze!EM455,DU!A:A,0),1))</f>
        <v>20.0974266666666</v>
      </c>
      <c r="EO455" s="6">
        <f>IF(Duombaze!EK455="",0,INDEX(DU!K:K,MATCH(Duombaze!EK455,DU!A:A,0),1))+IF(Duombaze!EL455="",0,INDEX(DU!K:K,MATCH(Duombaze!EL455,DU!A:A,0),1))+IF(Duombaze!EM455="",0,INDEX(DU!K:K,MATCH(Duombaze!EM455,DU!A:A,0),1))</f>
        <v>0</v>
      </c>
      <c r="EP455" s="6"/>
      <c r="EQ455" s="6"/>
      <c r="ER455" s="7" t="s">
        <v>1778</v>
      </c>
      <c r="ES455" s="4" t="str">
        <f t="shared" si="195"/>
        <v>3 SPP16U Ratai pristatomi klientui</v>
      </c>
      <c r="ET455" s="6"/>
      <c r="EU455" s="6"/>
      <c r="EV455" s="6"/>
      <c r="EW455" s="66" t="s">
        <v>564</v>
      </c>
      <c r="EX455" s="6" t="str">
        <f t="shared" si="218"/>
        <v>3 SPP16U Purvasaugių komplektas 385/425 visiems ratams 1/2 ir 1/4</v>
      </c>
      <c r="EY455" s="6" t="s">
        <v>565</v>
      </c>
      <c r="EZ455" s="674" t="s">
        <v>565</v>
      </c>
      <c r="FA455" s="674"/>
      <c r="FB455" s="674">
        <f>IF(Duombaze!EZ455="",0,INDEX(DU!I:I,MATCH(Duombaze!EZ455,DU!A:A,0),1))+IF(Duombaze!FA455="",0,INDEX(DU!I:I,MATCH(Duombaze!FA455,DU!A:A,0),1))</f>
        <v>120.884919999999</v>
      </c>
      <c r="FC455" s="6">
        <f>IF(Duombaze!EZ455="",0,INDEX(DU!K:K,MATCH(Duombaze!EZ455,DU!A:A,0),1))+IF(Duombaze!FA455="",0,INDEX(DU!K:K,MATCH(Duombaze!FA455,DU!A:A,0),1))</f>
        <v>18.6675</v>
      </c>
      <c r="FD455" s="6"/>
      <c r="FE455" s="6"/>
      <c r="FF455" s="6"/>
      <c r="FG455" s="6"/>
      <c r="FH455" s="6"/>
      <c r="FI455" s="6" t="s">
        <v>1581</v>
      </c>
      <c r="FJ455" s="6"/>
      <c r="FK455" s="186"/>
      <c r="FL455" s="14" t="s">
        <v>1591</v>
      </c>
      <c r="FM455" s="673"/>
      <c r="FN455" s="673"/>
      <c r="FO455" s="673"/>
      <c r="FP455" s="673"/>
      <c r="FQ455" s="673">
        <f>IF(Duombaze!FM455="",0,INDEX(DU!I:I,MATCH(Duombaze!FM455,DU!A:A,0),1))+IF(Duombaze!FN455="",0,INDEX(DU!I:I,MATCH(Duombaze!FN455,DU!A:A,0),1))+IF(Duombaze!FO455="",0,INDEX(DU!I:I,MATCH(Duombaze!FO455,DU!A:A,0),1))+IF(Duombaze!FP455="",0,INDEX(DU!I:I,MATCH(Duombaze!FP455,DU!A:A,0),1))</f>
        <v>0</v>
      </c>
      <c r="FR455" s="673">
        <f>IF(Duombaze!FM455="",0,INDEX(DU!K:K,MATCH(Duombaze!FM455,DU!A:A,0),1))+IF(Duombaze!FN455="",0,INDEX(DU!K:K,MATCH(Duombaze!FN455,DU!A:A,0),1))+IF(Duombaze!FO455="",0,INDEX(DU!K:K,MATCH(Duombaze!FO455,DU!A:A,0),1))+IF(Duombaze!FP455="",0,INDEX(DU!K:K,MATCH(Duombaze!FP455,DU!A:A,0),1))</f>
        <v>0</v>
      </c>
      <c r="FY455" s="20"/>
      <c r="FZ455" s="20"/>
      <c r="GA455" s="20"/>
    </row>
    <row r="456" spans="1:183" s="7" customFormat="1" ht="28.9" customHeight="1" x14ac:dyDescent="0.25">
      <c r="A456" s="42">
        <v>4</v>
      </c>
      <c r="B456" s="42" t="s">
        <v>797</v>
      </c>
      <c r="C456" s="12" t="s">
        <v>36</v>
      </c>
      <c r="D456" s="6"/>
      <c r="E456" s="4" t="str">
        <f t="shared" si="220"/>
        <v/>
      </c>
      <c r="F456" s="6"/>
      <c r="G456" s="643"/>
      <c r="H456" s="643"/>
      <c r="I456" s="643"/>
      <c r="J456" s="643"/>
      <c r="K456" s="643"/>
      <c r="L456" s="643"/>
      <c r="M456" s="643"/>
      <c r="N456" s="643"/>
      <c r="O456" s="643"/>
      <c r="P456" s="643">
        <f>IF(Duombaze!G456="",0,INDEX(DU!I:I,MATCH(Duombaze!G456,DU!A:A,0),1))+IF(Duombaze!H456="",0,INDEX(DU!I:I,MATCH(Duombaze!H456,DU!A:A,0),1))+IF(Duombaze!I456="",0,INDEX(DU!I:I,MATCH(Duombaze!I456,DU!A:A,0),1))+IF(Duombaze!J456="",0,INDEX(DU!I:I,MATCH(Duombaze!J456,DU!A:A,0),1))+IF(Duombaze!K456="",0,INDEX(DU!I:I,MATCH(Duombaze!K456,DU!A:A,0),1))+IF(Duombaze!L456="",0,INDEX(DU!I:I,MATCH(Duombaze!L456,DU!A:A,0),1))+IF(Duombaze!M456="",0,INDEX(DU!I:I,MATCH(Duombaze!M456,DU!A:A,0),1))+IF(Duombaze!N456="",0,INDEX(DU!I:I,MATCH(Duombaze!N456,DU!A:A,0),1))+IF(Duombaze!O456="",0,INDEX(DU!I:I,MATCH(Duombaze!O456,DU!A:A,0),1))</f>
        <v>0</v>
      </c>
      <c r="Q456" s="640">
        <f>IF(Duombaze!G456="",0,INDEX(DU!K:K,MATCH(Duombaze!G456,DU!A:A,0),1))+IF(Duombaze!H456="",0,INDEX(DU!K:K,MATCH(Duombaze!H456,DU!A:A,0),1))+IF(Duombaze!I456="",0,INDEX(DU!K:K,MATCH(Duombaze!I456,DU!A:A,0),1))+IF(Duombaze!J456="",0,INDEX(DU!K:K,MATCH(Duombaze!J456,DU!A:A,0),1))+IF(Duombaze!K456="",0,INDEX(DU!K:K,MATCH(Duombaze!K456,DU!A:A,0),1))+IF(Duombaze!L456="",0,INDEX(DU!K:K,MATCH(Duombaze!L456,DU!A:A,0),1))+IF(Duombaze!M456="",0,INDEX(DU!K:K,MATCH(Duombaze!M456,DU!A:A,0),1))+IF(Duombaze!N456="",0,INDEX(DU!K:K,MATCH(Duombaze!N456,DU!A:A,0),1))+IF(Duombaze!O456="",0,INDEX(DU!K:K,MATCH(Duombaze!O456,DU!A:A,0),1))</f>
        <v>0</v>
      </c>
      <c r="R456" s="6"/>
      <c r="S456" s="48"/>
      <c r="T456" s="883"/>
      <c r="U456" s="4">
        <f>IF(Duombaze!T456="",0,INDEX(DU!I:I,MATCH(Duombaze!T456,DU!A:A,0),1))</f>
        <v>0</v>
      </c>
      <c r="V456" s="4">
        <f>IF(Duombaze!T456="",0,INDEX(DU!K:K,MATCH(Duombaze!T456,DU!A:A,0),1))</f>
        <v>0</v>
      </c>
      <c r="W456" s="6"/>
      <c r="X456" s="6"/>
      <c r="Y456" s="858"/>
      <c r="Z456" s="66"/>
      <c r="AA456" s="4" t="str">
        <f t="shared" si="212"/>
        <v/>
      </c>
      <c r="AB456" s="6"/>
      <c r="AC456" s="6">
        <f>IF(Duombaze!AB456="",0,INDEX(DU!I:I,MATCH(Duombaze!AB456,DU!A:A,0),1))</f>
        <v>0</v>
      </c>
      <c r="AD456" s="2">
        <f>IF(Duombaze!AB456="",0,INDEX(DU!K:K,MATCH(Duombaze!AB456,DU!A:A,0),1))</f>
        <v>0</v>
      </c>
      <c r="AE456" s="6"/>
      <c r="AF456" s="6"/>
      <c r="AG456" s="6"/>
      <c r="AH456" s="4" t="str">
        <f t="shared" si="201"/>
        <v/>
      </c>
      <c r="AI456" s="6"/>
      <c r="AJ456" s="643"/>
      <c r="AK456" s="643"/>
      <c r="AL456" s="643"/>
      <c r="AM456" s="643">
        <f>IF(Duombaze!AJ456="",0,INDEX(DU!I:I,MATCH(Duombaze!AJ456,DU!A:A,0),1))+IF(Duombaze!AK456="",0,INDEX(DU!I:I,MATCH(Duombaze!AK456,DU!A:A,0),1))+IF(Duombaze!AL456="",0,INDEX(DU!I:I,MATCH(Duombaze!AL456,DU!A:A,0),1))</f>
        <v>0</v>
      </c>
      <c r="AN456" s="643">
        <f>IF(Duombaze!AJ456="",0,INDEX(DU!K:K,MATCH(Duombaze!AJ456,DU!A:A,0),1))+IF(Duombaze!AK456="",0,INDEX(DU!K:K,MATCH(Duombaze!AK456,DU!A:A,0),1))+IF(Duombaze!AL456="",0,INDEX(DU!K:K,MATCH(Duombaze!AL456,DU!A:A,0),1))</f>
        <v>0</v>
      </c>
      <c r="AO456" s="6"/>
      <c r="AP456" s="6"/>
      <c r="AQ456" s="6" t="s">
        <v>695</v>
      </c>
      <c r="AR456" s="4" t="str">
        <f t="shared" si="203"/>
        <v>4 SPP16U Pagrindo hidraulines jungtys+Kėbulo išvertimo išvadas+Hidrauliniai valdymo išvadai</v>
      </c>
      <c r="AS456" s="6" t="s">
        <v>552</v>
      </c>
      <c r="AT456" s="643" t="s">
        <v>549</v>
      </c>
      <c r="AU456" s="643" t="s">
        <v>2990</v>
      </c>
      <c r="AV456" s="643" t="s">
        <v>2991</v>
      </c>
      <c r="AW456" s="643" t="s">
        <v>3232</v>
      </c>
      <c r="AX456" s="643" t="s">
        <v>2988</v>
      </c>
      <c r="AY456" s="643"/>
      <c r="AZ456" s="643"/>
      <c r="BA456" s="643"/>
      <c r="BB456" s="643"/>
      <c r="BC456" s="643">
        <f>IF(Duombaze!AT456="",0,INDEX(DU!I:I,MATCH(Duombaze!AT456,DU!A:A,0),1))+IF(Duombaze!AU456="",0,INDEX(DU!I:I,MATCH(Duombaze!AU456,DU!A:A,0),1))+IF(Duombaze!AV456="",0,INDEX(DU!I:I,MATCH(Duombaze!AV456,DU!A:A,0),1))+IF(Duombaze!AW456="",0,INDEX(DU!I:I,MATCH(Duombaze!AW456,DU!A:A,0),1))+IF(Duombaze!AX456="",0,INDEX(DU!I:I,MATCH(Duombaze!AX456,DU!A:A,0),1))+IF(Duombaze!AY456="",0,INDEX(DU!I:I,MATCH(Duombaze!AY456,DU!A:A,0),1))+IF(Duombaze!AZ456="",0,INDEX(DU!I:I,MATCH(Duombaze!AZ456,DU!A:A,0),1))+IF(Duombaze!BA456="",0,INDEX(DU!I:I,MATCH(Duombaze!BA456,DU!A:A,0),1))+IF(Duombaze!BB456="",0,INDEX(DU!I:I,MATCH(Duombaze!BB456,DU!A:A,0),1))</f>
        <v>146.48384000000001</v>
      </c>
      <c r="BD456" s="640">
        <f>IF(Duombaze!AT456="",0,INDEX(DU!K:K,MATCH(Duombaze!AT456,DU!A:A,0),1))+IF(Duombaze!AU456="",0,INDEX(DU!K:K,MATCH(Duombaze!AU456,DU!A:A,0),1))+IF(Duombaze!AV456="",0,INDEX(DU!K:K,MATCH(Duombaze!AV456,DU!A:A,0),1))+IF(Duombaze!AW456="",0,INDEX(DU!K:K,MATCH(Duombaze!AW456,DU!A:A,0),1))+IF(Duombaze!AX456="",0,INDEX(DU!K:K,MATCH(Duombaze!AX456,DU!A:A,0),1))+IF(Duombaze!AY456="",0,INDEX(DU!K:K,MATCH(Duombaze!AY456,DU!A:A,0),1))+IF(Duombaze!AZ456="",0,INDEX(DU!K:K,MATCH(Duombaze!AZ456,DU!A:A,0),1))+IF(Duombaze!BA456="",0,INDEX(DU!K:K,MATCH(Duombaze!BA456,DU!A:A,0),1))+IF(Duombaze!BB456="",0,INDEX(DU!K:K,MATCH(Duombaze!BB456,DU!A:A,0),1))</f>
        <v>19.89</v>
      </c>
      <c r="BE456" s="6"/>
      <c r="BF456" s="6"/>
      <c r="BG456" s="4" t="s">
        <v>2696</v>
      </c>
      <c r="BH456" s="4" t="str">
        <f t="shared" si="222"/>
        <v>4 SPP16U Pneumatiniai stabdžiai WABCO (auto LSV, 2x0,4s, papild. slėgio vožtuvas)</v>
      </c>
      <c r="BI456" s="4" t="s">
        <v>2710</v>
      </c>
      <c r="BJ456" s="640" t="s">
        <v>3020</v>
      </c>
      <c r="BK456" s="640" t="s">
        <v>3003</v>
      </c>
      <c r="BL456" s="640"/>
      <c r="BM456" s="643">
        <f>IF(Duombaze!BJ456="",0,INDEX(DU!I:I,MATCH(Duombaze!BJ456,DU!A:A,0),1))+IF(Duombaze!BK456="",0,INDEX(DU!I:I,MATCH(Duombaze!BK456,DU!A:A,0),1))+IF(Duombaze!BL456="",0,INDEX(DU!I:I,MATCH(Duombaze!BL456,DU!A:A,0),1))</f>
        <v>762.89582179504896</v>
      </c>
      <c r="BN456" s="640">
        <f>IF(Duombaze!BJ456="",0,INDEX(DU!K:K,MATCH(Duombaze!BJ456,DU!A:A,0),1))+IF(Duombaze!BK456="",0,INDEX(DU!K:K,MATCH(Duombaze!BK456,DU!A:A,0),1))+IF(Duombaze!BL456="",0,INDEX(DU!K:K,MATCH(Duombaze!BL456,DU!A:A,0),1))</f>
        <v>94.87</v>
      </c>
      <c r="BO456" s="2"/>
      <c r="BP456" s="2"/>
      <c r="BQ456" s="2" t="s">
        <v>290</v>
      </c>
      <c r="BR456" s="6" t="str">
        <f t="shared" si="223"/>
        <v>4 SPP16U Stabdžių išvadai dviejų kontūrų</v>
      </c>
      <c r="BS456" s="2" t="s">
        <v>3068</v>
      </c>
      <c r="BT456" s="2" t="s">
        <v>3234</v>
      </c>
      <c r="BU456" s="2">
        <v>23705201</v>
      </c>
      <c r="BV456" s="2"/>
      <c r="BW456" s="6">
        <f>IF(Duombaze!BT456="",0,INDEX(DU!I:I,MATCH(Duombaze!BT456,DU!A:A,0),1))+IF(Duombaze!BU456="",0,INDEX(DU!I:I,MATCH(Duombaze!BU456,DU!A:A,0),1))+IF(Duombaze!BV456="",0,INDEX(DU!I:I,MATCH(Duombaze!BV456,DU!A:A,0),1))</f>
        <v>58.915213333333298</v>
      </c>
      <c r="BX456" s="6">
        <f>IF(Duombaze!BT456="",0,INDEX(DU!K:K,MATCH(Duombaze!BT456,DU!A:A,0),1))+IF(Duombaze!BU456="",0,INDEX(DU!K:K,MATCH(Duombaze!BU456,DU!A:A,0),1))+IF(Duombaze!BV456="",0,INDEX(DU!K:K,MATCH(Duombaze!BV456,DU!A:A,0),1))</f>
        <v>14.935</v>
      </c>
      <c r="BY456" s="2"/>
      <c r="BZ456" s="2"/>
      <c r="CA456" s="6"/>
      <c r="CB456" s="6" t="str">
        <f t="shared" si="209"/>
        <v/>
      </c>
      <c r="CC456" s="6"/>
      <c r="CD456" s="6">
        <f>IF(Duombaze!CC456="",0,INDEX(DU!I:I,MATCH(Duombaze!CC456,DU!A:A,0),1))</f>
        <v>0</v>
      </c>
      <c r="CE456" s="4">
        <f>IF(Duombaze!CC456="",0,INDEX(DU!K:K,MATCH(Duombaze!CC456,DU!A:A,0),1))</f>
        <v>0</v>
      </c>
      <c r="CF456" s="6"/>
      <c r="CG456" s="6"/>
      <c r="CH456" s="6"/>
      <c r="CI456" s="4" t="str">
        <f t="shared" si="213"/>
        <v/>
      </c>
      <c r="CJ456" s="6"/>
      <c r="CK456" s="6">
        <f>IF(Duombaze!CJ456="",0,INDEX(DU!I:I,MATCH(Duombaze!CJ456,DU!A:A,0),1))</f>
        <v>0</v>
      </c>
      <c r="CL456" s="4">
        <f>IF(Duombaze!CJ456="",0,INDEX(DU!K:K,MATCH(Duombaze!CJ456,DU!A:A,0),1))</f>
        <v>0</v>
      </c>
      <c r="CM456" s="6"/>
      <c r="CN456" s="6"/>
      <c r="CO456" s="6"/>
      <c r="CP456" s="4" t="str">
        <f t="shared" si="219"/>
        <v/>
      </c>
      <c r="CQ456" s="6"/>
      <c r="CR456" s="643"/>
      <c r="CS456" s="643"/>
      <c r="CT456" s="643">
        <f>IF(Duombaze!CR456="",0,INDEX(DU!I:I,MATCH(Duombaze!CR456,DU!A:A,0),1))+IF(Duombaze!CS456="",0,INDEX(DU!I:I,MATCH(Duombaze!CS456,DU!A:A,0),1))</f>
        <v>0</v>
      </c>
      <c r="CU456" s="6">
        <f>IF(Duombaze!CR456="",0,INDEX(DU!K:K,MATCH(Duombaze!CR456,DU!A:A,0),1))+IF(Duombaze!CS456="",0,INDEX(DU!K:K,MATCH(Duombaze!CS456,DU!A:A,0),1))</f>
        <v>0</v>
      </c>
      <c r="CV456" s="6"/>
      <c r="CW456" s="6"/>
      <c r="CX456" s="6"/>
      <c r="CY456" s="4" t="str">
        <f t="shared" si="221"/>
        <v/>
      </c>
      <c r="CZ456" s="6"/>
      <c r="DA456" s="674"/>
      <c r="DB456" s="674"/>
      <c r="DC456" s="674">
        <f>IF(Duombaze!DA456="",0,INDEX(DU!I:I,MATCH(Duombaze!DA456,DU!A:A,0),1))+IF(Duombaze!DB456="",0,INDEX(DU!I:I,MATCH(Duombaze!DB456,DU!A:A,0),1))</f>
        <v>0</v>
      </c>
      <c r="DD456" s="6">
        <f>IF(Duombaze!DA456="",0,INDEX(DU!K:K,MATCH(Duombaze!DA456,DU!A:A,0),1))+IF(Duombaze!DB456="",0,INDEX(DU!K:K,MATCH(Duombaze!DB456,DU!A:A,0),1))</f>
        <v>0</v>
      </c>
      <c r="DE456" s="6"/>
      <c r="DF456" s="6"/>
      <c r="DG456" s="6"/>
      <c r="DH456" s="6" t="str">
        <f t="shared" si="207"/>
        <v/>
      </c>
      <c r="DI456" s="6"/>
      <c r="DJ456" s="674"/>
      <c r="DK456" s="679"/>
      <c r="DL456" s="674">
        <f>IF(Duombaze!DJ456="",0,INDEX(DU!I:I,MATCH(Duombaze!DJ456,DU!A:A,0),1))+IF(Duombaze!DK456="",0,INDEX(DU!I:I,MATCH(Duombaze!DK456,DU!A:A,0),1))</f>
        <v>0</v>
      </c>
      <c r="DM456" s="6">
        <f>IF(Duombaze!DJ456="",0,INDEX(DU!K:K,MATCH(Duombaze!DJ456,DU!A:A,0),1))+IF(Duombaze!DK456="",0,INDEX(DU!K:K,MATCH(Duombaze!DK456,DU!A:A,0),1))</f>
        <v>0</v>
      </c>
      <c r="DN456" s="660"/>
      <c r="DO456" s="48"/>
      <c r="DP456" s="48" t="s">
        <v>2770</v>
      </c>
      <c r="DQ456" s="4" t="str">
        <f t="shared" si="206"/>
        <v>4 SPP16U Pilnas LED apšvietimas</v>
      </c>
      <c r="DR456" s="66" t="s">
        <v>2771</v>
      </c>
      <c r="DS456" s="694" t="s">
        <v>2771</v>
      </c>
      <c r="DT456" s="694"/>
      <c r="DU456" s="694"/>
      <c r="DV456" s="694"/>
      <c r="DW456" s="694">
        <f>IF(Duombaze!DS456="",0,INDEX(DU!I:I,MATCH(Duombaze!DS456,DU!A:A,0),1))+IF(Duombaze!DT456="",0,INDEX(DU!I:I,MATCH(Duombaze!DT456,DU!A:A,0),1))+IF(Duombaze!DU456="",0,INDEX(DU!I:I,MATCH(Duombaze!DU456,DU!A:A,0),1))+IF(Duombaze!DV456="",0,INDEX(DU!I:I,MATCH(Duombaze!DV456,DU!A:A,0),1))</f>
        <v>155.71199999999999</v>
      </c>
      <c r="DX456" s="640">
        <f>IF(Duombaze!DS456="",0,INDEX(DU!K:K,MATCH(Duombaze!DS456,DU!A:A,0),1))+IF(Duombaze!DT456="",0,INDEX(DU!K:K,MATCH(Duombaze!DT456,DU!A:A,0),1))+IF(Duombaze!DU456="",0,INDEX(DU!K:K,MATCH(Duombaze!DU456,DU!A:A,0),1))+IF(Duombaze!DV456="",0,INDEX(DU!K:KH,MATCH(Duombaze!DV456,DU!A:A,0),1))</f>
        <v>0</v>
      </c>
      <c r="DY456" s="66"/>
      <c r="DZ456" s="66"/>
      <c r="EA456" s="6" t="str">
        <f>EA443</f>
        <v>Mechaninis sukabintuvas Scharmullr</v>
      </c>
      <c r="EB456" s="6" t="str">
        <f t="shared" si="194"/>
        <v>4 SPP16U Mechaninis sukabintuvas Scharmullr</v>
      </c>
      <c r="EC456" s="6" t="str">
        <f>EC443</f>
        <v>ZP60AMSSCHARM0</v>
      </c>
      <c r="ED456" s="6">
        <f>IF(Duombaze!EC456="",0,INDEX(DU!I:I,MATCH(Duombaze!EC456,DU!A:A,0),1))</f>
        <v>127.9676</v>
      </c>
      <c r="EE456" s="640">
        <f>IF(Duombaze!EC456="",0,INDEX(DU!K:K,MATCH(Duombaze!EC456,DU!A:A,0),1))</f>
        <v>0.75</v>
      </c>
      <c r="EF456" s="6"/>
      <c r="EG456" s="6"/>
      <c r="EH456" s="6"/>
      <c r="EI456" s="4" t="str">
        <f t="shared" si="210"/>
        <v/>
      </c>
      <c r="EJ456" s="6"/>
      <c r="EK456" s="674"/>
      <c r="EL456" s="674"/>
      <c r="EM456" s="674"/>
      <c r="EN456" s="674">
        <f>IF(Duombaze!EK456="",0,INDEX(DU!I:I,MATCH(Duombaze!EK456,DU!A:A,0),1))+IF(Duombaze!EL456="",0,INDEX(DU!I:I,MATCH(Duombaze!EL456,DU!A:A,0),1))+IF(Duombaze!EM456="",0,INDEX(DU!I:I,MATCH(Duombaze!EM456,DU!A:A,0),1))</f>
        <v>0</v>
      </c>
      <c r="EO456" s="6">
        <f>IF(Duombaze!EK456="",0,INDEX(DU!K:K,MATCH(Duombaze!EK456,DU!A:A,0),1))+IF(Duombaze!EL456="",0,INDEX(DU!K:K,MATCH(Duombaze!EL456,DU!A:A,0),1))+IF(Duombaze!EM456="",0,INDEX(DU!K:K,MATCH(Duombaze!EM456,DU!A:A,0),1))</f>
        <v>0</v>
      </c>
      <c r="EP456" s="6"/>
      <c r="EQ456" s="6"/>
      <c r="ER456" s="66"/>
      <c r="ES456" s="4" t="str">
        <f t="shared" si="195"/>
        <v/>
      </c>
      <c r="ET456" s="6"/>
      <c r="EU456" s="6"/>
      <c r="EV456" s="6"/>
      <c r="EW456" s="66" t="str">
        <f>EW443</f>
        <v>Purvasaugių komplektas 500 ratams  1/4 galiniai</v>
      </c>
      <c r="EX456" s="6" t="str">
        <f t="shared" si="218"/>
        <v>4 SPP16U Purvasaugių komplektas 500 ratams  1/4 galiniai</v>
      </c>
      <c r="EY456" s="6" t="str">
        <f>EY443</f>
        <v>ZC30PK500G1400</v>
      </c>
      <c r="EZ456" s="674" t="s">
        <v>351</v>
      </c>
      <c r="FA456" s="674"/>
      <c r="FB456" s="674">
        <f>IF(Duombaze!EZ456="",0,INDEX(DU!I:I,MATCH(Duombaze!EZ456,DU!A:A,0),1))+IF(Duombaze!FA456="",0,INDEX(DU!I:I,MATCH(Duombaze!FA456,DU!A:A,0),1))</f>
        <v>32.864490416666598</v>
      </c>
      <c r="FC456" s="6">
        <f>IF(Duombaze!EZ456="",0,INDEX(DU!K:K,MATCH(Duombaze!EZ456,DU!A:A,0),1))+IF(Duombaze!FA456="",0,INDEX(DU!K:K,MATCH(Duombaze!FA456,DU!A:A,0),1))</f>
        <v>9.3350000000000009</v>
      </c>
      <c r="FD456" s="6"/>
      <c r="FE456" s="6"/>
      <c r="FF456" s="6"/>
      <c r="FG456" s="6"/>
      <c r="FH456" s="6"/>
      <c r="FI456" s="6" t="s">
        <v>1582</v>
      </c>
      <c r="FJ456" s="6"/>
      <c r="FK456" s="186"/>
      <c r="FL456" s="14" t="s">
        <v>1592</v>
      </c>
      <c r="FM456" s="673"/>
      <c r="FN456" s="673"/>
      <c r="FO456" s="673"/>
      <c r="FP456" s="673"/>
      <c r="FQ456" s="673">
        <f>IF(Duombaze!FM456="",0,INDEX(DU!I:I,MATCH(Duombaze!FM456,DU!A:A,0),1))+IF(Duombaze!FN456="",0,INDEX(DU!I:I,MATCH(Duombaze!FN456,DU!A:A,0),1))+IF(Duombaze!FO456="",0,INDEX(DU!I:I,MATCH(Duombaze!FO456,DU!A:A,0),1))+IF(Duombaze!FP456="",0,INDEX(DU!I:I,MATCH(Duombaze!FP456,DU!A:A,0),1))</f>
        <v>0</v>
      </c>
      <c r="FR456" s="673">
        <f>IF(Duombaze!FM456="",0,INDEX(DU!K:K,MATCH(Duombaze!FM456,DU!A:A,0),1))+IF(Duombaze!FN456="",0,INDEX(DU!K:K,MATCH(Duombaze!FN456,DU!A:A,0),1))+IF(Duombaze!FO456="",0,INDEX(DU!K:K,MATCH(Duombaze!FO456,DU!A:A,0),1))+IF(Duombaze!FP456="",0,INDEX(DU!K:K,MATCH(Duombaze!FP456,DU!A:A,0),1))</f>
        <v>0</v>
      </c>
      <c r="FY456" s="20"/>
      <c r="FZ456" s="20"/>
      <c r="GA456" s="20"/>
    </row>
    <row r="457" spans="1:183" s="7" customFormat="1" ht="23.45" customHeight="1" x14ac:dyDescent="0.25">
      <c r="A457" s="42">
        <v>5</v>
      </c>
      <c r="B457" s="42" t="s">
        <v>797</v>
      </c>
      <c r="C457" s="12" t="s">
        <v>36</v>
      </c>
      <c r="D457" s="6"/>
      <c r="E457" s="4" t="str">
        <f t="shared" si="220"/>
        <v/>
      </c>
      <c r="F457" s="6"/>
      <c r="G457" s="643"/>
      <c r="H457" s="643"/>
      <c r="I457" s="643"/>
      <c r="J457" s="643"/>
      <c r="K457" s="643"/>
      <c r="L457" s="643"/>
      <c r="M457" s="643"/>
      <c r="N457" s="643"/>
      <c r="O457" s="643"/>
      <c r="P457" s="643">
        <f>IF(Duombaze!G457="",0,INDEX(DU!I:I,MATCH(Duombaze!G457,DU!A:A,0),1))+IF(Duombaze!H457="",0,INDEX(DU!I:I,MATCH(Duombaze!H457,DU!A:A,0),1))+IF(Duombaze!I457="",0,INDEX(DU!I:I,MATCH(Duombaze!I457,DU!A:A,0),1))+IF(Duombaze!J457="",0,INDEX(DU!I:I,MATCH(Duombaze!J457,DU!A:A,0),1))+IF(Duombaze!K457="",0,INDEX(DU!I:I,MATCH(Duombaze!K457,DU!A:A,0),1))+IF(Duombaze!L457="",0,INDEX(DU!I:I,MATCH(Duombaze!L457,DU!A:A,0),1))+IF(Duombaze!M457="",0,INDEX(DU!I:I,MATCH(Duombaze!M457,DU!A:A,0),1))+IF(Duombaze!N457="",0,INDEX(DU!I:I,MATCH(Duombaze!N457,DU!A:A,0),1))+IF(Duombaze!O457="",0,INDEX(DU!I:I,MATCH(Duombaze!O457,DU!A:A,0),1))</f>
        <v>0</v>
      </c>
      <c r="Q457" s="640">
        <f>IF(Duombaze!G457="",0,INDEX(DU!K:K,MATCH(Duombaze!G457,DU!A:A,0),1))+IF(Duombaze!H457="",0,INDEX(DU!K:K,MATCH(Duombaze!H457,DU!A:A,0),1))+IF(Duombaze!I457="",0,INDEX(DU!K:K,MATCH(Duombaze!I457,DU!A:A,0),1))+IF(Duombaze!J457="",0,INDEX(DU!K:K,MATCH(Duombaze!J457,DU!A:A,0),1))+IF(Duombaze!K457="",0,INDEX(DU!K:K,MATCH(Duombaze!K457,DU!A:A,0),1))+IF(Duombaze!L457="",0,INDEX(DU!K:K,MATCH(Duombaze!L457,DU!A:A,0),1))+IF(Duombaze!M457="",0,INDEX(DU!K:K,MATCH(Duombaze!M457,DU!A:A,0),1))+IF(Duombaze!N457="",0,INDEX(DU!K:K,MATCH(Duombaze!N457,DU!A:A,0),1))+IF(Duombaze!O457="",0,INDEX(DU!K:K,MATCH(Duombaze!O457,DU!A:A,0),1))</f>
        <v>0</v>
      </c>
      <c r="R457" s="6"/>
      <c r="S457" s="48"/>
      <c r="T457" s="883"/>
      <c r="U457" s="4">
        <f>IF(Duombaze!T457="",0,INDEX(DU!I:I,MATCH(Duombaze!T457,DU!A:A,0),1))</f>
        <v>0</v>
      </c>
      <c r="V457" s="4">
        <f>IF(Duombaze!T457="",0,INDEX(DU!K:K,MATCH(Duombaze!T457,DU!A:A,0),1))</f>
        <v>0</v>
      </c>
      <c r="W457" s="6"/>
      <c r="X457" s="6"/>
      <c r="Y457" s="858"/>
      <c r="Z457" s="66"/>
      <c r="AA457" s="4" t="str">
        <f t="shared" si="212"/>
        <v/>
      </c>
      <c r="AB457" s="6"/>
      <c r="AC457" s="6">
        <f>IF(Duombaze!AB457="",0,INDEX(DU!I:I,MATCH(Duombaze!AB457,DU!A:A,0),1))</f>
        <v>0</v>
      </c>
      <c r="AD457" s="2">
        <f>IF(Duombaze!AB457="",0,INDEX(DU!K:K,MATCH(Duombaze!AB457,DU!A:A,0),1))</f>
        <v>0</v>
      </c>
      <c r="AE457" s="6"/>
      <c r="AF457" s="6"/>
      <c r="AG457" s="6"/>
      <c r="AH457" s="4" t="str">
        <f t="shared" si="201"/>
        <v/>
      </c>
      <c r="AI457" s="6"/>
      <c r="AJ457" s="643"/>
      <c r="AK457" s="643"/>
      <c r="AL457" s="643"/>
      <c r="AM457" s="643">
        <f>IF(Duombaze!AJ457="",0,INDEX(DU!I:I,MATCH(Duombaze!AJ457,DU!A:A,0),1))+IF(Duombaze!AK457="",0,INDEX(DU!I:I,MATCH(Duombaze!AK457,DU!A:A,0),1))+IF(Duombaze!AL457="",0,INDEX(DU!I:I,MATCH(Duombaze!AL457,DU!A:A,0),1))</f>
        <v>0</v>
      </c>
      <c r="AN457" s="643">
        <f>IF(Duombaze!AJ457="",0,INDEX(DU!K:K,MATCH(Duombaze!AJ457,DU!A:A,0),1))+IF(Duombaze!AK457="",0,INDEX(DU!K:K,MATCH(Duombaze!AK457,DU!A:A,0),1))+IF(Duombaze!AL457="",0,INDEX(DU!K:K,MATCH(Duombaze!AL457,DU!A:A,0),1))</f>
        <v>0</v>
      </c>
      <c r="AO457" s="6"/>
      <c r="AP457" s="6"/>
      <c r="AQ457" s="6"/>
      <c r="AR457" s="4" t="str">
        <f t="shared" si="203"/>
        <v/>
      </c>
      <c r="AS457" s="6"/>
      <c r="AT457" s="643"/>
      <c r="AU457" s="643"/>
      <c r="AV457" s="643"/>
      <c r="AW457" s="643"/>
      <c r="AX457" s="643"/>
      <c r="AY457" s="643"/>
      <c r="AZ457" s="643"/>
      <c r="BA457" s="643"/>
      <c r="BB457" s="643"/>
      <c r="BC457" s="643">
        <f>IF(Duombaze!AT457="",0,INDEX(DU!I:I,MATCH(Duombaze!AT457,DU!A:A,0),1))+IF(Duombaze!AU457="",0,INDEX(DU!I:I,MATCH(Duombaze!AU457,DU!A:A,0),1))+IF(Duombaze!AV457="",0,INDEX(DU!I:I,MATCH(Duombaze!AV457,DU!A:A,0),1))+IF(Duombaze!AW457="",0,INDEX(DU!I:I,MATCH(Duombaze!AW457,DU!A:A,0),1))+IF(Duombaze!AX457="",0,INDEX(DU!I:I,MATCH(Duombaze!AX457,DU!A:A,0),1))+IF(Duombaze!AY457="",0,INDEX(DU!I:I,MATCH(Duombaze!AY457,DU!A:A,0),1))+IF(Duombaze!AZ457="",0,INDEX(DU!I:I,MATCH(Duombaze!AZ457,DU!A:A,0),1))+IF(Duombaze!BA457="",0,INDEX(DU!I:I,MATCH(Duombaze!BA457,DU!A:A,0),1))+IF(Duombaze!BB457="",0,INDEX(DU!I:I,MATCH(Duombaze!BB457,DU!A:A,0),1))</f>
        <v>0</v>
      </c>
      <c r="BD457" s="640">
        <f>IF(Duombaze!AT457="",0,INDEX(DU!K:K,MATCH(Duombaze!AT457,DU!A:A,0),1))+IF(Duombaze!AU457="",0,INDEX(DU!K:K,MATCH(Duombaze!AU457,DU!A:A,0),1))+IF(Duombaze!AV457="",0,INDEX(DU!K:K,MATCH(Duombaze!AV457,DU!A:A,0),1))+IF(Duombaze!AW457="",0,INDEX(DU!K:K,MATCH(Duombaze!AW457,DU!A:A,0),1))+IF(Duombaze!AX457="",0,INDEX(DU!K:K,MATCH(Duombaze!AX457,DU!A:A,0),1))+IF(Duombaze!AY457="",0,INDEX(DU!K:K,MATCH(Duombaze!AY457,DU!A:A,0),1))+IF(Duombaze!AZ457="",0,INDEX(DU!K:K,MATCH(Duombaze!AZ457,DU!A:A,0),1))+IF(Duombaze!BA457="",0,INDEX(DU!K:K,MATCH(Duombaze!BA457,DU!A:A,0),1))+IF(Duombaze!BB457="",0,INDEX(DU!K:K,MATCH(Duombaze!BB457,DU!A:A,0),1))</f>
        <v>0</v>
      </c>
      <c r="BE457" s="6"/>
      <c r="BF457" s="6"/>
      <c r="BG457" s="1191" t="s">
        <v>8345</v>
      </c>
      <c r="BH457" s="4" t="str">
        <f t="shared" si="222"/>
        <v>5 SPP16U Pneumatiniai stabdžiai WABCO mech LSV</v>
      </c>
      <c r="BI457" s="1191" t="str">
        <f>BI444</f>
        <v>ZP50APS2KWMLSV</v>
      </c>
      <c r="BJ457" s="642"/>
      <c r="BK457" s="642"/>
      <c r="BL457" s="642"/>
      <c r="BM457" s="643">
        <f>IF(Duombaze!BJ457="",0,INDEX(DU!I:I,MATCH(Duombaze!BJ457,DU!A:A,0),1))+IF(Duombaze!BK457="",0,INDEX(DU!I:I,MATCH(Duombaze!BK457,DU!A:A,0),1))+IF(Duombaze!BL457="",0,INDEX(DU!I:I,MATCH(Duombaze!BL457,DU!A:A,0),1))</f>
        <v>0</v>
      </c>
      <c r="BN457" s="640">
        <f>IF(Duombaze!BJ457="",0,INDEX(DU!K:K,MATCH(Duombaze!BJ457,DU!A:A,0),1))+IF(Duombaze!BK457="",0,INDEX(DU!K:K,MATCH(Duombaze!BK457,DU!A:A,0),1))+IF(Duombaze!BL457="",0,INDEX(DU!K:K,MATCH(Duombaze!BL457,DU!A:A,0),1))</f>
        <v>0</v>
      </c>
      <c r="BO457" s="2"/>
      <c r="BP457" s="2"/>
      <c r="BQ457" s="2"/>
      <c r="BR457" s="6" t="str">
        <f t="shared" si="223"/>
        <v/>
      </c>
      <c r="BS457" s="2"/>
      <c r="BT457" s="2"/>
      <c r="BU457" s="2"/>
      <c r="BV457" s="2"/>
      <c r="BW457" s="6">
        <f>IF(Duombaze!BT457="",0,INDEX(DU!I:I,MATCH(Duombaze!BT457,DU!A:A,0),1))+IF(Duombaze!BU457="",0,INDEX(DU!I:I,MATCH(Duombaze!BU457,DU!A:A,0),1))+IF(Duombaze!BV457="",0,INDEX(DU!I:I,MATCH(Duombaze!BV457,DU!A:A,0),1))</f>
        <v>0</v>
      </c>
      <c r="BX457" s="6">
        <f>IF(Duombaze!BT457="",0,INDEX(DU!K:K,MATCH(Duombaze!BT457,DU!A:A,0),1))+IF(Duombaze!BU457="",0,INDEX(DU!K:K,MATCH(Duombaze!BU457,DU!A:A,0),1))+IF(Duombaze!BV457="",0,INDEX(DU!K:K,MATCH(Duombaze!BV457,DU!A:A,0),1))</f>
        <v>0</v>
      </c>
      <c r="BY457" s="2"/>
      <c r="BZ457" s="2"/>
      <c r="CA457" s="6"/>
      <c r="CB457" s="6" t="str">
        <f t="shared" si="209"/>
        <v/>
      </c>
      <c r="CC457" s="6"/>
      <c r="CD457" s="6">
        <f>IF(Duombaze!CC457="",0,INDEX(DU!I:I,MATCH(Duombaze!CC457,DU!A:A,0),1))</f>
        <v>0</v>
      </c>
      <c r="CE457" s="4">
        <f>IF(Duombaze!CC457="",0,INDEX(DU!K:K,MATCH(Duombaze!CC457,DU!A:A,0),1))</f>
        <v>0</v>
      </c>
      <c r="CF457" s="6"/>
      <c r="CG457" s="6"/>
      <c r="CH457" s="6"/>
      <c r="CI457" s="4" t="str">
        <f t="shared" si="213"/>
        <v/>
      </c>
      <c r="CJ457" s="6"/>
      <c r="CK457" s="6">
        <f>IF(Duombaze!CJ457="",0,INDEX(DU!I:I,MATCH(Duombaze!CJ457,DU!A:A,0),1))</f>
        <v>0</v>
      </c>
      <c r="CL457" s="4">
        <f>IF(Duombaze!CJ457="",0,INDEX(DU!K:K,MATCH(Duombaze!CJ457,DU!A:A,0),1))</f>
        <v>0</v>
      </c>
      <c r="CM457" s="6"/>
      <c r="CN457" s="6"/>
      <c r="CO457" s="6"/>
      <c r="CP457" s="4" t="str">
        <f t="shared" si="219"/>
        <v/>
      </c>
      <c r="CQ457" s="6"/>
      <c r="CR457" s="643"/>
      <c r="CS457" s="643"/>
      <c r="CT457" s="643">
        <f>IF(Duombaze!CR457="",0,INDEX(DU!I:I,MATCH(Duombaze!CR457,DU!A:A,0),1))+IF(Duombaze!CS457="",0,INDEX(DU!I:I,MATCH(Duombaze!CS457,DU!A:A,0),1))</f>
        <v>0</v>
      </c>
      <c r="CU457" s="6">
        <f>IF(Duombaze!CR457="",0,INDEX(DU!K:K,MATCH(Duombaze!CR457,DU!A:A,0),1))+IF(Duombaze!CS457="",0,INDEX(DU!K:K,MATCH(Duombaze!CS457,DU!A:A,0),1))</f>
        <v>0</v>
      </c>
      <c r="CV457" s="6"/>
      <c r="CW457" s="6"/>
      <c r="CX457" s="6"/>
      <c r="CY457" s="4" t="str">
        <f t="shared" si="221"/>
        <v/>
      </c>
      <c r="CZ457" s="6"/>
      <c r="DA457" s="674"/>
      <c r="DB457" s="674"/>
      <c r="DC457" s="674">
        <f>IF(Duombaze!DA457="",0,INDEX(DU!I:I,MATCH(Duombaze!DA457,DU!A:A,0),1))+IF(Duombaze!DB457="",0,INDEX(DU!I:I,MATCH(Duombaze!DB457,DU!A:A,0),1))</f>
        <v>0</v>
      </c>
      <c r="DD457" s="6">
        <f>IF(Duombaze!DA457="",0,INDEX(DU!K:K,MATCH(Duombaze!DA457,DU!A:A,0),1))+IF(Duombaze!DB457="",0,INDEX(DU!K:K,MATCH(Duombaze!DB457,DU!A:A,0),1))</f>
        <v>0</v>
      </c>
      <c r="DE457" s="6"/>
      <c r="DF457" s="6"/>
      <c r="DG457" s="6"/>
      <c r="DH457" s="6" t="str">
        <f t="shared" si="207"/>
        <v/>
      </c>
      <c r="DI457" s="6"/>
      <c r="DJ457" s="674"/>
      <c r="DK457" s="679"/>
      <c r="DL457" s="674">
        <f>IF(Duombaze!DJ457="",0,INDEX(DU!I:I,MATCH(Duombaze!DJ457,DU!A:A,0),1))+IF(Duombaze!DK457="",0,INDEX(DU!I:I,MATCH(Duombaze!DK457,DU!A:A,0),1))</f>
        <v>0</v>
      </c>
      <c r="DM457" s="6">
        <f>IF(Duombaze!DJ457="",0,INDEX(DU!K:K,MATCH(Duombaze!DJ457,DU!A:A,0),1))+IF(Duombaze!DK457="",0,INDEX(DU!K:K,MATCH(Duombaze!DK457,DU!A:A,0),1))</f>
        <v>0</v>
      </c>
      <c r="DN457" s="660"/>
      <c r="DO457" s="48"/>
      <c r="DP457" s="62" t="s">
        <v>2891</v>
      </c>
      <c r="DQ457" s="4" t="str">
        <f t="shared" si="206"/>
        <v>5 SPP16U Gale apvalūs LED žibintai + pilnas LED (N. Danija) + atšvaitai</v>
      </c>
      <c r="DR457" s="68" t="s">
        <v>2844</v>
      </c>
      <c r="DS457" s="694" t="s">
        <v>2793</v>
      </c>
      <c r="DT457" s="694" t="s">
        <v>3049</v>
      </c>
      <c r="DU457" s="694"/>
      <c r="DV457" s="694"/>
      <c r="DW457" s="694">
        <f>IF(Duombaze!DS457="",0,INDEX(DU!I:I,MATCH(Duombaze!DS457,DU!A:A,0),1))+IF(Duombaze!DT457="",0,INDEX(DU!I:I,MATCH(Duombaze!DT457,DU!A:A,0),1))+IF(Duombaze!DU457="",0,INDEX(DU!I:I,MATCH(Duombaze!DU457,DU!A:A,0),1))+IF(Duombaze!DV457="",0,INDEX(DU!I:I,MATCH(Duombaze!DV457,DU!A:A,0),1))</f>
        <v>201.42527058823501</v>
      </c>
      <c r="DX457" s="640">
        <f>IF(Duombaze!DS457="",0,INDEX(DU!K:K,MATCH(Duombaze!DS457,DU!A:A,0),1))+IF(Duombaze!DT457="",0,INDEX(DU!K:K,MATCH(Duombaze!DT457,DU!A:A,0),1))+IF(Duombaze!DU457="",0,INDEX(DU!K:K,MATCH(Duombaze!DU457,DU!A:A,0),1))+IF(Duombaze!DV457="",0,INDEX(DU!K:KH,MATCH(Duombaze!DV457,DU!A:A,0),1))</f>
        <v>77.34</v>
      </c>
      <c r="DY457" s="66"/>
      <c r="DZ457" s="66"/>
      <c r="EA457" s="6" t="str">
        <f>EA444</f>
        <v>Automatinis sukabintuvas Scharmuller</v>
      </c>
      <c r="EB457" s="6" t="str">
        <f t="shared" si="194"/>
        <v>5 SPP16U Automatinis sukabintuvas Scharmuller</v>
      </c>
      <c r="EC457" s="6" t="str">
        <f>EC444</f>
        <v>ZP30AASSCHARM0</v>
      </c>
      <c r="ED457" s="6">
        <f>IF(Duombaze!EC457="",0,INDEX(DU!I:I,MATCH(Duombaze!EC457,DU!A:A,0),1))</f>
        <v>225.916545454545</v>
      </c>
      <c r="EE457" s="640">
        <f>IF(Duombaze!EC457="",0,INDEX(DU!K:K,MATCH(Duombaze!EC457,DU!A:A,0),1))</f>
        <v>0.57999999999999996</v>
      </c>
      <c r="EF457" s="6"/>
      <c r="EG457" s="6"/>
      <c r="EH457" s="6"/>
      <c r="EI457" s="4" t="str">
        <f t="shared" si="210"/>
        <v/>
      </c>
      <c r="EJ457" s="6"/>
      <c r="EK457" s="674"/>
      <c r="EL457" s="674"/>
      <c r="EM457" s="674"/>
      <c r="EN457" s="674">
        <f>IF(Duombaze!EK457="",0,INDEX(DU!I:I,MATCH(Duombaze!EK457,DU!A:A,0),1))+IF(Duombaze!EL457="",0,INDEX(DU!I:I,MATCH(Duombaze!EL457,DU!A:A,0),1))+IF(Duombaze!EM457="",0,INDEX(DU!I:I,MATCH(Duombaze!EM457,DU!A:A,0),1))</f>
        <v>0</v>
      </c>
      <c r="EO457" s="6">
        <f>IF(Duombaze!EK457="",0,INDEX(DU!K:K,MATCH(Duombaze!EK457,DU!A:A,0),1))+IF(Duombaze!EL457="",0,INDEX(DU!K:K,MATCH(Duombaze!EL457,DU!A:A,0),1))+IF(Duombaze!EM457="",0,INDEX(DU!K:K,MATCH(Duombaze!EM457,DU!A:A,0),1))</f>
        <v>0</v>
      </c>
      <c r="EP457" s="6"/>
      <c r="EQ457" s="6"/>
      <c r="ER457" s="66"/>
      <c r="ES457" s="4" t="str">
        <f t="shared" si="195"/>
        <v/>
      </c>
      <c r="ET457" s="6"/>
      <c r="EU457" s="6"/>
      <c r="EV457" s="6"/>
      <c r="EX457" s="6" t="str">
        <f t="shared" si="218"/>
        <v/>
      </c>
      <c r="EZ457" s="677"/>
      <c r="FA457" s="677"/>
      <c r="FB457" s="677">
        <f>IF(Duombaze!EZ457="",0,INDEX(DU!I:I,MATCH(Duombaze!EZ457,DU!A:A,0),1))+IF(Duombaze!FA457="",0,INDEX(DU!I:I,MATCH(Duombaze!FA457,DU!A:A,0),1))</f>
        <v>0</v>
      </c>
      <c r="FC457" s="6">
        <f>IF(Duombaze!EZ457="",0,INDEX(DU!K:K,MATCH(Duombaze!EZ457,DU!A:A,0),1))+IF(Duombaze!FA457="",0,INDEX(DU!K:K,MATCH(Duombaze!FA457,DU!A:A,0),1))</f>
        <v>0</v>
      </c>
      <c r="FF457" s="6"/>
      <c r="FG457" s="6"/>
      <c r="FH457" s="6"/>
      <c r="FI457" s="6"/>
      <c r="FJ457" s="6"/>
      <c r="FK457" s="186"/>
      <c r="FL457" s="14"/>
      <c r="FM457" s="673"/>
      <c r="FN457" s="673"/>
      <c r="FO457" s="673"/>
      <c r="FP457" s="673"/>
      <c r="FQ457" s="673">
        <f>IF(Duombaze!FM457="",0,INDEX(DU!I:I,MATCH(Duombaze!FM457,DU!A:A,0),1))+IF(Duombaze!FN457="",0,INDEX(DU!I:I,MATCH(Duombaze!FN457,DU!A:A,0),1))+IF(Duombaze!FO457="",0,INDEX(DU!I:I,MATCH(Duombaze!FO457,DU!A:A,0),1))+IF(Duombaze!FP457="",0,INDEX(DU!I:I,MATCH(Duombaze!FP457,DU!A:A,0),1))</f>
        <v>0</v>
      </c>
      <c r="FR457" s="673">
        <f>IF(Duombaze!FM457="",0,INDEX(DU!K:K,MATCH(Duombaze!FM457,DU!A:A,0),1))+IF(Duombaze!FN457="",0,INDEX(DU!K:K,MATCH(Duombaze!FN457,DU!A:A,0),1))+IF(Duombaze!FO457="",0,INDEX(DU!K:K,MATCH(Duombaze!FO457,DU!A:A,0),1))+IF(Duombaze!FP457="",0,INDEX(DU!K:K,MATCH(Duombaze!FP457,DU!A:A,0),1))</f>
        <v>0</v>
      </c>
      <c r="FY457" s="20"/>
      <c r="FZ457" s="20"/>
      <c r="GA457" s="20"/>
    </row>
    <row r="458" spans="1:183" s="7" customFormat="1" ht="23.45" customHeight="1" x14ac:dyDescent="0.25">
      <c r="A458" s="42">
        <v>6</v>
      </c>
      <c r="B458" s="42" t="s">
        <v>797</v>
      </c>
      <c r="C458" s="12" t="s">
        <v>36</v>
      </c>
      <c r="D458" s="6"/>
      <c r="E458" s="4" t="str">
        <f t="shared" si="220"/>
        <v/>
      </c>
      <c r="F458" s="6"/>
      <c r="G458" s="643"/>
      <c r="H458" s="643"/>
      <c r="I458" s="643"/>
      <c r="J458" s="643"/>
      <c r="K458" s="643"/>
      <c r="L458" s="643"/>
      <c r="M458" s="643"/>
      <c r="N458" s="643"/>
      <c r="O458" s="643"/>
      <c r="P458" s="643">
        <f>IF(Duombaze!G458="",0,INDEX(DU!I:I,MATCH(Duombaze!G458,DU!A:A,0),1))+IF(Duombaze!H458="",0,INDEX(DU!I:I,MATCH(Duombaze!H458,DU!A:A,0),1))+IF(Duombaze!I458="",0,INDEX(DU!I:I,MATCH(Duombaze!I458,DU!A:A,0),1))+IF(Duombaze!J458="",0,INDEX(DU!I:I,MATCH(Duombaze!J458,DU!A:A,0),1))+IF(Duombaze!K458="",0,INDEX(DU!I:I,MATCH(Duombaze!K458,DU!A:A,0),1))+IF(Duombaze!L458="",0,INDEX(DU!I:I,MATCH(Duombaze!L458,DU!A:A,0),1))+IF(Duombaze!M458="",0,INDEX(DU!I:I,MATCH(Duombaze!M458,DU!A:A,0),1))+IF(Duombaze!N458="",0,INDEX(DU!I:I,MATCH(Duombaze!N458,DU!A:A,0),1))+IF(Duombaze!O458="",0,INDEX(DU!I:I,MATCH(Duombaze!O458,DU!A:A,0),1))</f>
        <v>0</v>
      </c>
      <c r="Q458" s="640">
        <f>IF(Duombaze!G458="",0,INDEX(DU!K:K,MATCH(Duombaze!G458,DU!A:A,0),1))+IF(Duombaze!H458="",0,INDEX(DU!K:K,MATCH(Duombaze!H458,DU!A:A,0),1))+IF(Duombaze!I458="",0,INDEX(DU!K:K,MATCH(Duombaze!I458,DU!A:A,0),1))+IF(Duombaze!J458="",0,INDEX(DU!K:K,MATCH(Duombaze!J458,DU!A:A,0),1))+IF(Duombaze!K458="",0,INDEX(DU!K:K,MATCH(Duombaze!K458,DU!A:A,0),1))+IF(Duombaze!L458="",0,INDEX(DU!K:K,MATCH(Duombaze!L458,DU!A:A,0),1))+IF(Duombaze!M458="",0,INDEX(DU!K:K,MATCH(Duombaze!M458,DU!A:A,0),1))+IF(Duombaze!N458="",0,INDEX(DU!K:K,MATCH(Duombaze!N458,DU!A:A,0),1))+IF(Duombaze!O458="",0,INDEX(DU!K:K,MATCH(Duombaze!O458,DU!A:A,0),1))</f>
        <v>0</v>
      </c>
      <c r="R458" s="6"/>
      <c r="S458" s="48"/>
      <c r="T458" s="883"/>
      <c r="U458" s="4">
        <f>IF(Duombaze!T458="",0,INDEX(DU!I:I,MATCH(Duombaze!T458,DU!A:A,0),1))</f>
        <v>0</v>
      </c>
      <c r="V458" s="4">
        <f>IF(Duombaze!T458="",0,INDEX(DU!K:K,MATCH(Duombaze!T458,DU!A:A,0),1))</f>
        <v>0</v>
      </c>
      <c r="W458" s="6"/>
      <c r="X458" s="6"/>
      <c r="Y458" s="858"/>
      <c r="Z458" s="66"/>
      <c r="AA458" s="4" t="str">
        <f t="shared" si="212"/>
        <v/>
      </c>
      <c r="AB458" s="6"/>
      <c r="AC458" s="6">
        <f>IF(Duombaze!AB458="",0,INDEX(DU!I:I,MATCH(Duombaze!AB458,DU!A:A,0),1))</f>
        <v>0</v>
      </c>
      <c r="AD458" s="2">
        <f>IF(Duombaze!AB458="",0,INDEX(DU!K:K,MATCH(Duombaze!AB458,DU!A:A,0),1))</f>
        <v>0</v>
      </c>
      <c r="AE458" s="6"/>
      <c r="AF458" s="6"/>
      <c r="AG458" s="6"/>
      <c r="AH458" s="4" t="str">
        <f t="shared" si="201"/>
        <v/>
      </c>
      <c r="AI458" s="6"/>
      <c r="AJ458" s="643"/>
      <c r="AK458" s="643"/>
      <c r="AL458" s="643"/>
      <c r="AM458" s="643">
        <f>IF(Duombaze!AJ458="",0,INDEX(DU!I:I,MATCH(Duombaze!AJ458,DU!A:A,0),1))+IF(Duombaze!AK458="",0,INDEX(DU!I:I,MATCH(Duombaze!AK458,DU!A:A,0),1))+IF(Duombaze!AL458="",0,INDEX(DU!I:I,MATCH(Duombaze!AL458,DU!A:A,0),1))</f>
        <v>0</v>
      </c>
      <c r="AN458" s="643">
        <f>IF(Duombaze!AJ458="",0,INDEX(DU!K:K,MATCH(Duombaze!AJ458,DU!A:A,0),1))+IF(Duombaze!AK458="",0,INDEX(DU!K:K,MATCH(Duombaze!AK458,DU!A:A,0),1))+IF(Duombaze!AL458="",0,INDEX(DU!K:K,MATCH(Duombaze!AL458,DU!A:A,0),1))</f>
        <v>0</v>
      </c>
      <c r="AO458" s="6"/>
      <c r="AP458" s="6"/>
      <c r="AQ458" s="6"/>
      <c r="AR458" s="4" t="str">
        <f t="shared" si="203"/>
        <v/>
      </c>
      <c r="AS458" s="6"/>
      <c r="AT458" s="643"/>
      <c r="AU458" s="643"/>
      <c r="AV458" s="643"/>
      <c r="AW458" s="643"/>
      <c r="AX458" s="643"/>
      <c r="AY458" s="643"/>
      <c r="AZ458" s="643"/>
      <c r="BA458" s="643"/>
      <c r="BB458" s="643"/>
      <c r="BC458" s="643">
        <f>IF(Duombaze!AT458="",0,INDEX(DU!I:I,MATCH(Duombaze!AT458,DU!A:A,0),1))+IF(Duombaze!AU458="",0,INDEX(DU!I:I,MATCH(Duombaze!AU458,DU!A:A,0),1))+IF(Duombaze!AV458="",0,INDEX(DU!I:I,MATCH(Duombaze!AV458,DU!A:A,0),1))+IF(Duombaze!AW458="",0,INDEX(DU!I:I,MATCH(Duombaze!AW458,DU!A:A,0),1))+IF(Duombaze!AX458="",0,INDEX(DU!I:I,MATCH(Duombaze!AX458,DU!A:A,0),1))+IF(Duombaze!AY458="",0,INDEX(DU!I:I,MATCH(Duombaze!AY458,DU!A:A,0),1))+IF(Duombaze!AZ458="",0,INDEX(DU!I:I,MATCH(Duombaze!AZ458,DU!A:A,0),1))+IF(Duombaze!BA458="",0,INDEX(DU!I:I,MATCH(Duombaze!BA458,DU!A:A,0),1))+IF(Duombaze!BB458="",0,INDEX(DU!I:I,MATCH(Duombaze!BB458,DU!A:A,0),1))</f>
        <v>0</v>
      </c>
      <c r="BD458" s="640">
        <f>IF(Duombaze!AT458="",0,INDEX(DU!K:K,MATCH(Duombaze!AT458,DU!A:A,0),1))+IF(Duombaze!AU458="",0,INDEX(DU!K:K,MATCH(Duombaze!AU458,DU!A:A,0),1))+IF(Duombaze!AV458="",0,INDEX(DU!K:K,MATCH(Duombaze!AV458,DU!A:A,0),1))+IF(Duombaze!AW458="",0,INDEX(DU!K:K,MATCH(Duombaze!AW458,DU!A:A,0),1))+IF(Duombaze!AX458="",0,INDEX(DU!K:K,MATCH(Duombaze!AX458,DU!A:A,0),1))+IF(Duombaze!AY458="",0,INDEX(DU!K:K,MATCH(Duombaze!AY458,DU!A:A,0),1))+IF(Duombaze!AZ458="",0,INDEX(DU!K:K,MATCH(Duombaze!AZ458,DU!A:A,0),1))+IF(Duombaze!BA458="",0,INDEX(DU!K:K,MATCH(Duombaze!BA458,DU!A:A,0),1))+IF(Duombaze!BB458="",0,INDEX(DU!K:K,MATCH(Duombaze!BB458,DU!A:A,0),1))</f>
        <v>0</v>
      </c>
      <c r="BE458" s="6"/>
      <c r="BF458" s="6"/>
      <c r="BG458" s="66"/>
      <c r="BH458" s="4" t="str">
        <f t="shared" si="222"/>
        <v/>
      </c>
      <c r="BI458" s="6"/>
      <c r="BJ458" s="643"/>
      <c r="BK458" s="643"/>
      <c r="BL458" s="643"/>
      <c r="BM458" s="643">
        <f>IF(Duombaze!BJ458="",0,INDEX(DU!I:I,MATCH(Duombaze!BJ458,DU!A:A,0),1))+IF(Duombaze!BK458="",0,INDEX(DU!I:I,MATCH(Duombaze!BK458,DU!A:A,0),1))+IF(Duombaze!BL458="",0,INDEX(DU!I:I,MATCH(Duombaze!BL458,DU!A:A,0),1))</f>
        <v>0</v>
      </c>
      <c r="BN458" s="640">
        <f>IF(Duombaze!BJ458="",0,INDEX(DU!K:K,MATCH(Duombaze!BJ458,DU!A:A,0),1))+IF(Duombaze!BK458="",0,INDEX(DU!K:K,MATCH(Duombaze!BK458,DU!A:A,0),1))+IF(Duombaze!BL458="",0,INDEX(DU!K:K,MATCH(Duombaze!BL458,DU!A:A,0),1))</f>
        <v>0</v>
      </c>
      <c r="BO458" s="6"/>
      <c r="BP458" s="6"/>
      <c r="BQ458" s="2"/>
      <c r="BR458" s="6" t="str">
        <f t="shared" si="223"/>
        <v/>
      </c>
      <c r="BS458" s="2"/>
      <c r="BT458" s="2"/>
      <c r="BU458" s="2"/>
      <c r="BV458" s="2"/>
      <c r="BW458" s="6">
        <f>IF(Duombaze!BT458="",0,INDEX(DU!I:I,MATCH(Duombaze!BT458,DU!A:A,0),1))+IF(Duombaze!BU458="",0,INDEX(DU!I:I,MATCH(Duombaze!BU458,DU!A:A,0),1))+IF(Duombaze!BV458="",0,INDEX(DU!I:I,MATCH(Duombaze!BV458,DU!A:A,0),1))</f>
        <v>0</v>
      </c>
      <c r="BX458" s="6">
        <f>IF(Duombaze!BT458="",0,INDEX(DU!K:K,MATCH(Duombaze!BT458,DU!A:A,0),1))+IF(Duombaze!BU458="",0,INDEX(DU!K:K,MATCH(Duombaze!BU458,DU!A:A,0),1))+IF(Duombaze!BV458="",0,INDEX(DU!K:K,MATCH(Duombaze!BV458,DU!A:A,0),1))</f>
        <v>0</v>
      </c>
      <c r="BY458" s="2"/>
      <c r="BZ458" s="2"/>
      <c r="CA458" s="6"/>
      <c r="CB458" s="6" t="str">
        <f t="shared" si="209"/>
        <v/>
      </c>
      <c r="CC458" s="6"/>
      <c r="CD458" s="6">
        <f>IF(Duombaze!CC458="",0,INDEX(DU!I:I,MATCH(Duombaze!CC458,DU!A:A,0),1))</f>
        <v>0</v>
      </c>
      <c r="CE458" s="4">
        <f>IF(Duombaze!CC458="",0,INDEX(DU!K:K,MATCH(Duombaze!CC458,DU!A:A,0),1))</f>
        <v>0</v>
      </c>
      <c r="CF458" s="6"/>
      <c r="CG458" s="6"/>
      <c r="CH458" s="6"/>
      <c r="CI458" s="4" t="str">
        <f t="shared" si="213"/>
        <v/>
      </c>
      <c r="CJ458" s="6"/>
      <c r="CK458" s="6">
        <f>IF(Duombaze!CJ458="",0,INDEX(DU!I:I,MATCH(Duombaze!CJ458,DU!A:A,0),1))</f>
        <v>0</v>
      </c>
      <c r="CL458" s="4">
        <f>IF(Duombaze!CJ458="",0,INDEX(DU!K:K,MATCH(Duombaze!CJ458,DU!A:A,0),1))</f>
        <v>0</v>
      </c>
      <c r="CM458" s="6"/>
      <c r="CN458" s="6"/>
      <c r="CO458" s="6"/>
      <c r="CP458" s="4" t="str">
        <f t="shared" si="219"/>
        <v/>
      </c>
      <c r="CQ458" s="6"/>
      <c r="CR458" s="643"/>
      <c r="CS458" s="643"/>
      <c r="CT458" s="643">
        <f>IF(Duombaze!CR458="",0,INDEX(DU!I:I,MATCH(Duombaze!CR458,DU!A:A,0),1))+IF(Duombaze!CS458="",0,INDEX(DU!I:I,MATCH(Duombaze!CS458,DU!A:A,0),1))</f>
        <v>0</v>
      </c>
      <c r="CU458" s="6">
        <f>IF(Duombaze!CR458="",0,INDEX(DU!K:K,MATCH(Duombaze!CR458,DU!A:A,0),1))+IF(Duombaze!CS458="",0,INDEX(DU!K:K,MATCH(Duombaze!CS458,DU!A:A,0),1))</f>
        <v>0</v>
      </c>
      <c r="CV458" s="6"/>
      <c r="CW458" s="6"/>
      <c r="CX458" s="6"/>
      <c r="CY458" s="4" t="str">
        <f t="shared" si="221"/>
        <v/>
      </c>
      <c r="CZ458" s="6"/>
      <c r="DA458" s="674"/>
      <c r="DB458" s="674"/>
      <c r="DC458" s="674">
        <f>IF(Duombaze!DA458="",0,INDEX(DU!I:I,MATCH(Duombaze!DA458,DU!A:A,0),1))+IF(Duombaze!DB458="",0,INDEX(DU!I:I,MATCH(Duombaze!DB458,DU!A:A,0),1))</f>
        <v>0</v>
      </c>
      <c r="DD458" s="6">
        <f>IF(Duombaze!DA458="",0,INDEX(DU!K:K,MATCH(Duombaze!DA458,DU!A:A,0),1))+IF(Duombaze!DB458="",0,INDEX(DU!K:K,MATCH(Duombaze!DB458,DU!A:A,0),1))</f>
        <v>0</v>
      </c>
      <c r="DE458" s="6"/>
      <c r="DF458" s="6"/>
      <c r="DG458" s="6"/>
      <c r="DH458" s="6" t="str">
        <f t="shared" si="207"/>
        <v/>
      </c>
      <c r="DI458" s="6"/>
      <c r="DJ458" s="674"/>
      <c r="DK458" s="679"/>
      <c r="DL458" s="674">
        <f>IF(Duombaze!DJ458="",0,INDEX(DU!I:I,MATCH(Duombaze!DJ458,DU!A:A,0),1))+IF(Duombaze!DK458="",0,INDEX(DU!I:I,MATCH(Duombaze!DK458,DU!A:A,0),1))</f>
        <v>0</v>
      </c>
      <c r="DM458" s="6">
        <f>IF(Duombaze!DJ458="",0,INDEX(DU!K:K,MATCH(Duombaze!DJ458,DU!A:A,0),1))+IF(Duombaze!DK458="",0,INDEX(DU!K:K,MATCH(Duombaze!DK458,DU!A:A,0),1))</f>
        <v>0</v>
      </c>
      <c r="DN458" s="660"/>
      <c r="DO458" s="48"/>
      <c r="DP458" s="48"/>
      <c r="DQ458" s="4" t="str">
        <f t="shared" si="206"/>
        <v/>
      </c>
      <c r="DR458" s="66"/>
      <c r="DS458" s="694"/>
      <c r="DT458" s="694"/>
      <c r="DU458" s="694"/>
      <c r="DV458" s="694"/>
      <c r="DW458" s="694">
        <f>IF(Duombaze!DS458="",0,INDEX(DU!I:I,MATCH(Duombaze!DS458,DU!A:A,0),1))+IF(Duombaze!DT458="",0,INDEX(DU!I:I,MATCH(Duombaze!DT458,DU!A:A,0),1))+IF(Duombaze!DU458="",0,INDEX(DU!I:I,MATCH(Duombaze!DU458,DU!A:A,0),1))+IF(Duombaze!DV458="",0,INDEX(DU!I:I,MATCH(Duombaze!DV458,DU!A:A,0),1))</f>
        <v>0</v>
      </c>
      <c r="DX458" s="640">
        <f>IF(Duombaze!DS458="",0,INDEX(DU!K:K,MATCH(Duombaze!DS458,DU!A:A,0),1))+IF(Duombaze!DT458="",0,INDEX(DU!K:K,MATCH(Duombaze!DT458,DU!A:A,0),1))+IF(Duombaze!DU458="",0,INDEX(DU!K:K,MATCH(Duombaze!DU458,DU!A:A,0),1))+IF(Duombaze!DV458="",0,INDEX(DU!K:KH,MATCH(Duombaze!DV458,DU!A:A,0),1))</f>
        <v>0</v>
      </c>
      <c r="DY458" s="66"/>
      <c r="DZ458" s="66"/>
      <c r="EA458" s="6"/>
      <c r="EB458" s="6" t="str">
        <f t="shared" si="194"/>
        <v/>
      </c>
      <c r="EC458" s="6"/>
      <c r="ED458" s="6">
        <f>IF(Duombaze!EC458="",0,INDEX(DU!I:I,MATCH(Duombaze!EC458,DU!A:A,0),1))</f>
        <v>0</v>
      </c>
      <c r="EE458" s="640">
        <f>IF(Duombaze!EC458="",0,INDEX(DU!K:K,MATCH(Duombaze!EC458,DU!A:A,0),1))</f>
        <v>0</v>
      </c>
      <c r="EF458" s="6"/>
      <c r="EG458" s="6"/>
      <c r="EH458" s="6"/>
      <c r="EI458" s="4" t="str">
        <f t="shared" si="210"/>
        <v/>
      </c>
      <c r="EJ458" s="6"/>
      <c r="EK458" s="674"/>
      <c r="EL458" s="674"/>
      <c r="EM458" s="674"/>
      <c r="EN458" s="674">
        <f>IF(Duombaze!EK458="",0,INDEX(DU!I:I,MATCH(Duombaze!EK458,DU!A:A,0),1))+IF(Duombaze!EL458="",0,INDEX(DU!I:I,MATCH(Duombaze!EL458,DU!A:A,0),1))+IF(Duombaze!EM458="",0,INDEX(DU!I:I,MATCH(Duombaze!EM458,DU!A:A,0),1))</f>
        <v>0</v>
      </c>
      <c r="EO458" s="6">
        <f>IF(Duombaze!EK458="",0,INDEX(DU!K:K,MATCH(Duombaze!EK458,DU!A:A,0),1))+IF(Duombaze!EL458="",0,INDEX(DU!K:K,MATCH(Duombaze!EL458,DU!A:A,0),1))+IF(Duombaze!EM458="",0,INDEX(DU!K:K,MATCH(Duombaze!EM458,DU!A:A,0),1))</f>
        <v>0</v>
      </c>
      <c r="EP458" s="6"/>
      <c r="EQ458" s="6"/>
      <c r="ER458" s="66"/>
      <c r="ES458" s="4" t="str">
        <f t="shared" si="195"/>
        <v/>
      </c>
      <c r="ET458" s="6"/>
      <c r="EU458" s="6"/>
      <c r="EV458" s="6"/>
      <c r="EW458" s="66"/>
      <c r="EX458" s="6" t="str">
        <f t="shared" si="218"/>
        <v/>
      </c>
      <c r="EY458" s="6"/>
      <c r="EZ458" s="674"/>
      <c r="FA458" s="674"/>
      <c r="FB458" s="674">
        <f>IF(Duombaze!EZ458="",0,INDEX(DU!I:I,MATCH(Duombaze!EZ458,DU!A:A,0),1))+IF(Duombaze!FA458="",0,INDEX(DU!I:I,MATCH(Duombaze!FA458,DU!A:A,0),1))</f>
        <v>0</v>
      </c>
      <c r="FC458" s="6">
        <f>IF(Duombaze!EZ458="",0,INDEX(DU!K:K,MATCH(Duombaze!EZ458,DU!A:A,0),1))+IF(Duombaze!FA458="",0,INDEX(DU!K:K,MATCH(Duombaze!FA458,DU!A:A,0),1))</f>
        <v>0</v>
      </c>
      <c r="FD458" s="6"/>
      <c r="FE458" s="6"/>
      <c r="FF458" s="6"/>
      <c r="FG458" s="6"/>
      <c r="FH458" s="6"/>
      <c r="FI458" s="6"/>
      <c r="FJ458" s="6"/>
      <c r="FK458" s="186"/>
      <c r="FL458" s="14"/>
      <c r="FM458" s="673"/>
      <c r="FN458" s="673"/>
      <c r="FO458" s="673"/>
      <c r="FP458" s="673"/>
      <c r="FQ458" s="673">
        <f>IF(Duombaze!FM458="",0,INDEX(DU!I:I,MATCH(Duombaze!FM458,DU!A:A,0),1))+IF(Duombaze!FN458="",0,INDEX(DU!I:I,MATCH(Duombaze!FN458,DU!A:A,0),1))+IF(Duombaze!FO458="",0,INDEX(DU!I:I,MATCH(Duombaze!FO458,DU!A:A,0),1))+IF(Duombaze!FP458="",0,INDEX(DU!I:I,MATCH(Duombaze!FP458,DU!A:A,0),1))</f>
        <v>0</v>
      </c>
      <c r="FR458" s="673">
        <f>IF(Duombaze!FM458="",0,INDEX(DU!K:K,MATCH(Duombaze!FM458,DU!A:A,0),1))+IF(Duombaze!FN458="",0,INDEX(DU!K:K,MATCH(Duombaze!FN458,DU!A:A,0),1))+IF(Duombaze!FO458="",0,INDEX(DU!K:K,MATCH(Duombaze!FO458,DU!A:A,0),1))+IF(Duombaze!FP458="",0,INDEX(DU!K:K,MATCH(Duombaze!FP458,DU!A:A,0),1))</f>
        <v>0</v>
      </c>
    </row>
    <row r="459" spans="1:183" s="7" customFormat="1" ht="23.45" customHeight="1" x14ac:dyDescent="0.25">
      <c r="A459" s="42">
        <v>7</v>
      </c>
      <c r="B459" s="42" t="s">
        <v>797</v>
      </c>
      <c r="C459" s="12" t="s">
        <v>36</v>
      </c>
      <c r="D459" s="6"/>
      <c r="E459" s="4" t="str">
        <f t="shared" si="220"/>
        <v/>
      </c>
      <c r="F459" s="6"/>
      <c r="G459" s="643"/>
      <c r="H459" s="643"/>
      <c r="I459" s="643"/>
      <c r="J459" s="643"/>
      <c r="K459" s="643"/>
      <c r="L459" s="643"/>
      <c r="M459" s="643"/>
      <c r="N459" s="643"/>
      <c r="O459" s="643"/>
      <c r="P459" s="643">
        <f>IF(Duombaze!G459="",0,INDEX(DU!I:I,MATCH(Duombaze!G459,DU!A:A,0),1))+IF(Duombaze!H459="",0,INDEX(DU!I:I,MATCH(Duombaze!H459,DU!A:A,0),1))+IF(Duombaze!I459="",0,INDEX(DU!I:I,MATCH(Duombaze!I459,DU!A:A,0),1))+IF(Duombaze!J459="",0,INDEX(DU!I:I,MATCH(Duombaze!J459,DU!A:A,0),1))+IF(Duombaze!K459="",0,INDEX(DU!I:I,MATCH(Duombaze!K459,DU!A:A,0),1))+IF(Duombaze!L459="",0,INDEX(DU!I:I,MATCH(Duombaze!L459,DU!A:A,0),1))+IF(Duombaze!M459="",0,INDEX(DU!I:I,MATCH(Duombaze!M459,DU!A:A,0),1))+IF(Duombaze!N459="",0,INDEX(DU!I:I,MATCH(Duombaze!N459,DU!A:A,0),1))+IF(Duombaze!O459="",0,INDEX(DU!I:I,MATCH(Duombaze!O459,DU!A:A,0),1))</f>
        <v>0</v>
      </c>
      <c r="Q459" s="640">
        <f>IF(Duombaze!G459="",0,INDEX(DU!K:K,MATCH(Duombaze!G459,DU!A:A,0),1))+IF(Duombaze!H459="",0,INDEX(DU!K:K,MATCH(Duombaze!H459,DU!A:A,0),1))+IF(Duombaze!I459="",0,INDEX(DU!K:K,MATCH(Duombaze!I459,DU!A:A,0),1))+IF(Duombaze!J459="",0,INDEX(DU!K:K,MATCH(Duombaze!J459,DU!A:A,0),1))+IF(Duombaze!K459="",0,INDEX(DU!K:K,MATCH(Duombaze!K459,DU!A:A,0),1))+IF(Duombaze!L459="",0,INDEX(DU!K:K,MATCH(Duombaze!L459,DU!A:A,0),1))+IF(Duombaze!M459="",0,INDEX(DU!K:K,MATCH(Duombaze!M459,DU!A:A,0),1))+IF(Duombaze!N459="",0,INDEX(DU!K:K,MATCH(Duombaze!N459,DU!A:A,0),1))+IF(Duombaze!O459="",0,INDEX(DU!K:K,MATCH(Duombaze!O459,DU!A:A,0),1))</f>
        <v>0</v>
      </c>
      <c r="R459" s="6"/>
      <c r="S459" s="48"/>
      <c r="T459" s="883"/>
      <c r="U459" s="4">
        <f>IF(Duombaze!T459="",0,INDEX(DU!I:I,MATCH(Duombaze!T459,DU!A:A,0),1))</f>
        <v>0</v>
      </c>
      <c r="V459" s="4">
        <f>IF(Duombaze!T459="",0,INDEX(DU!K:K,MATCH(Duombaze!T459,DU!A:A,0),1))</f>
        <v>0</v>
      </c>
      <c r="W459" s="6"/>
      <c r="X459" s="6"/>
      <c r="Y459" s="858"/>
      <c r="Z459" s="66"/>
      <c r="AA459" s="4" t="str">
        <f t="shared" si="212"/>
        <v/>
      </c>
      <c r="AB459" s="6"/>
      <c r="AC459" s="6">
        <f>IF(Duombaze!AB459="",0,INDEX(DU!I:I,MATCH(Duombaze!AB459,DU!A:A,0),1))</f>
        <v>0</v>
      </c>
      <c r="AD459" s="2">
        <f>IF(Duombaze!AB459="",0,INDEX(DU!K:K,MATCH(Duombaze!AB459,DU!A:A,0),1))</f>
        <v>0</v>
      </c>
      <c r="AE459" s="6"/>
      <c r="AF459" s="6"/>
      <c r="AG459" s="6"/>
      <c r="AH459" s="4" t="str">
        <f t="shared" si="201"/>
        <v/>
      </c>
      <c r="AI459" s="6"/>
      <c r="AJ459" s="643"/>
      <c r="AK459" s="643"/>
      <c r="AL459" s="643"/>
      <c r="AM459" s="643">
        <f>IF(Duombaze!AJ459="",0,INDEX(DU!I:I,MATCH(Duombaze!AJ459,DU!A:A,0),1))+IF(Duombaze!AK459="",0,INDEX(DU!I:I,MATCH(Duombaze!AK459,DU!A:A,0),1))+IF(Duombaze!AL459="",0,INDEX(DU!I:I,MATCH(Duombaze!AL459,DU!A:A,0),1))</f>
        <v>0</v>
      </c>
      <c r="AN459" s="643">
        <f>IF(Duombaze!AJ459="",0,INDEX(DU!K:K,MATCH(Duombaze!AJ459,DU!A:A,0),1))+IF(Duombaze!AK459="",0,INDEX(DU!K:K,MATCH(Duombaze!AK459,DU!A:A,0),1))+IF(Duombaze!AL459="",0,INDEX(DU!K:K,MATCH(Duombaze!AL459,DU!A:A,0),1))</f>
        <v>0</v>
      </c>
      <c r="AO459" s="6"/>
      <c r="AP459" s="6"/>
      <c r="AQ459" s="6"/>
      <c r="AR459" s="4" t="str">
        <f t="shared" si="203"/>
        <v/>
      </c>
      <c r="AS459" s="6"/>
      <c r="AT459" s="643"/>
      <c r="AU459" s="643"/>
      <c r="AV459" s="643"/>
      <c r="AW459" s="643"/>
      <c r="AX459" s="643"/>
      <c r="AY459" s="643"/>
      <c r="AZ459" s="643"/>
      <c r="BA459" s="643"/>
      <c r="BB459" s="643"/>
      <c r="BC459" s="643">
        <f>IF(Duombaze!AT459="",0,INDEX(DU!I:I,MATCH(Duombaze!AT459,DU!A:A,0),1))+IF(Duombaze!AU459="",0,INDEX(DU!I:I,MATCH(Duombaze!AU459,DU!A:A,0),1))+IF(Duombaze!AV459="",0,INDEX(DU!I:I,MATCH(Duombaze!AV459,DU!A:A,0),1))+IF(Duombaze!AW459="",0,INDEX(DU!I:I,MATCH(Duombaze!AW459,DU!A:A,0),1))+IF(Duombaze!AX459="",0,INDEX(DU!I:I,MATCH(Duombaze!AX459,DU!A:A,0),1))+IF(Duombaze!AY459="",0,INDEX(DU!I:I,MATCH(Duombaze!AY459,DU!A:A,0),1))+IF(Duombaze!AZ459="",0,INDEX(DU!I:I,MATCH(Duombaze!AZ459,DU!A:A,0),1))+IF(Duombaze!BA459="",0,INDEX(DU!I:I,MATCH(Duombaze!BA459,DU!A:A,0),1))+IF(Duombaze!BB459="",0,INDEX(DU!I:I,MATCH(Duombaze!BB459,DU!A:A,0),1))</f>
        <v>0</v>
      </c>
      <c r="BD459" s="640">
        <f>IF(Duombaze!AT459="",0,INDEX(DU!K:K,MATCH(Duombaze!AT459,DU!A:A,0),1))+IF(Duombaze!AU459="",0,INDEX(DU!K:K,MATCH(Duombaze!AU459,DU!A:A,0),1))+IF(Duombaze!AV459="",0,INDEX(DU!K:K,MATCH(Duombaze!AV459,DU!A:A,0),1))+IF(Duombaze!AW459="",0,INDEX(DU!K:K,MATCH(Duombaze!AW459,DU!A:A,0),1))+IF(Duombaze!AX459="",0,INDEX(DU!K:K,MATCH(Duombaze!AX459,DU!A:A,0),1))+IF(Duombaze!AY459="",0,INDEX(DU!K:K,MATCH(Duombaze!AY459,DU!A:A,0),1))+IF(Duombaze!AZ459="",0,INDEX(DU!K:K,MATCH(Duombaze!AZ459,DU!A:A,0),1))+IF(Duombaze!BA459="",0,INDEX(DU!K:K,MATCH(Duombaze!BA459,DU!A:A,0),1))+IF(Duombaze!BB459="",0,INDEX(DU!K:K,MATCH(Duombaze!BB459,DU!A:A,0),1))</f>
        <v>0</v>
      </c>
      <c r="BE459" s="6"/>
      <c r="BF459" s="6"/>
      <c r="BG459" s="66"/>
      <c r="BH459" s="4" t="str">
        <f t="shared" si="222"/>
        <v/>
      </c>
      <c r="BI459" s="6"/>
      <c r="BJ459" s="643"/>
      <c r="BK459" s="643"/>
      <c r="BL459" s="643"/>
      <c r="BM459" s="643">
        <f>IF(Duombaze!BJ459="",0,INDEX(DU!I:I,MATCH(Duombaze!BJ459,DU!A:A,0),1))+IF(Duombaze!BK459="",0,INDEX(DU!I:I,MATCH(Duombaze!BK459,DU!A:A,0),1))+IF(Duombaze!BL459="",0,INDEX(DU!I:I,MATCH(Duombaze!BL459,DU!A:A,0),1))</f>
        <v>0</v>
      </c>
      <c r="BN459" s="640">
        <f>IF(Duombaze!BJ459="",0,INDEX(DU!K:K,MATCH(Duombaze!BJ459,DU!A:A,0),1))+IF(Duombaze!BK459="",0,INDEX(DU!K:K,MATCH(Duombaze!BK459,DU!A:A,0),1))+IF(Duombaze!BL459="",0,INDEX(DU!K:K,MATCH(Duombaze!BL459,DU!A:A,0),1))</f>
        <v>0</v>
      </c>
      <c r="BO459" s="6"/>
      <c r="BP459" s="6"/>
      <c r="BQ459" s="6"/>
      <c r="BR459" s="6" t="str">
        <f t="shared" si="223"/>
        <v/>
      </c>
      <c r="BS459" s="6"/>
      <c r="BT459" s="6"/>
      <c r="BU459" s="6"/>
      <c r="BV459" s="6"/>
      <c r="BW459" s="6">
        <f>IF(Duombaze!BT459="",0,INDEX(DU!I:I,MATCH(Duombaze!BT459,DU!A:A,0),1))+IF(Duombaze!BU459="",0,INDEX(DU!I:I,MATCH(Duombaze!BU459,DU!A:A,0),1))+IF(Duombaze!BV459="",0,INDEX(DU!I:I,MATCH(Duombaze!BV459,DU!A:A,0),1))</f>
        <v>0</v>
      </c>
      <c r="BX459" s="6">
        <f>IF(Duombaze!BT459="",0,INDEX(DU!K:K,MATCH(Duombaze!BT459,DU!A:A,0),1))+IF(Duombaze!BU459="",0,INDEX(DU!K:K,MATCH(Duombaze!BU459,DU!A:A,0),1))+IF(Duombaze!BV459="",0,INDEX(DU!K:K,MATCH(Duombaze!BV459,DU!A:A,0),1))</f>
        <v>0</v>
      </c>
      <c r="BY459" s="6"/>
      <c r="BZ459" s="6"/>
      <c r="CA459" s="6"/>
      <c r="CB459" s="6" t="str">
        <f t="shared" si="209"/>
        <v/>
      </c>
      <c r="CC459" s="6"/>
      <c r="CD459" s="6">
        <f>IF(Duombaze!CC459="",0,INDEX(DU!I:I,MATCH(Duombaze!CC459,DU!A:A,0),1))</f>
        <v>0</v>
      </c>
      <c r="CE459" s="4">
        <f>IF(Duombaze!CC459="",0,INDEX(DU!K:K,MATCH(Duombaze!CC459,DU!A:A,0),1))</f>
        <v>0</v>
      </c>
      <c r="CF459" s="6"/>
      <c r="CG459" s="6"/>
      <c r="CH459" s="6"/>
      <c r="CI459" s="4" t="str">
        <f t="shared" si="213"/>
        <v/>
      </c>
      <c r="CJ459" s="6"/>
      <c r="CK459" s="6">
        <f>IF(Duombaze!CJ459="",0,INDEX(DU!I:I,MATCH(Duombaze!CJ459,DU!A:A,0),1))</f>
        <v>0</v>
      </c>
      <c r="CL459" s="4">
        <f>IF(Duombaze!CJ459="",0,INDEX(DU!K:K,MATCH(Duombaze!CJ459,DU!A:A,0),1))</f>
        <v>0</v>
      </c>
      <c r="CM459" s="6"/>
      <c r="CN459" s="6"/>
      <c r="CO459" s="6"/>
      <c r="CP459" s="4" t="str">
        <f t="shared" si="219"/>
        <v/>
      </c>
      <c r="CQ459" s="6"/>
      <c r="CR459" s="643"/>
      <c r="CS459" s="643"/>
      <c r="CT459" s="643">
        <f>IF(Duombaze!CR459="",0,INDEX(DU!I:I,MATCH(Duombaze!CR459,DU!A:A,0),1))+IF(Duombaze!CS459="",0,INDEX(DU!I:I,MATCH(Duombaze!CS459,DU!A:A,0),1))</f>
        <v>0</v>
      </c>
      <c r="CU459" s="6">
        <f>IF(Duombaze!CR459="",0,INDEX(DU!K:K,MATCH(Duombaze!CR459,DU!A:A,0),1))+IF(Duombaze!CS459="",0,INDEX(DU!K:K,MATCH(Duombaze!CS459,DU!A:A,0),1))</f>
        <v>0</v>
      </c>
      <c r="CV459" s="6"/>
      <c r="CW459" s="6"/>
      <c r="CX459" s="6"/>
      <c r="CY459" s="4" t="str">
        <f t="shared" si="221"/>
        <v/>
      </c>
      <c r="CZ459" s="6"/>
      <c r="DA459" s="674"/>
      <c r="DB459" s="674"/>
      <c r="DC459" s="674">
        <f>IF(Duombaze!DA459="",0,INDEX(DU!I:I,MATCH(Duombaze!DA459,DU!A:A,0),1))+IF(Duombaze!DB459="",0,INDEX(DU!I:I,MATCH(Duombaze!DB459,DU!A:A,0),1))</f>
        <v>0</v>
      </c>
      <c r="DD459" s="6">
        <f>IF(Duombaze!DA459="",0,INDEX(DU!K:K,MATCH(Duombaze!DA459,DU!A:A,0),1))+IF(Duombaze!DB459="",0,INDEX(DU!K:K,MATCH(Duombaze!DB459,DU!A:A,0),1))</f>
        <v>0</v>
      </c>
      <c r="DE459" s="6"/>
      <c r="DF459" s="6"/>
      <c r="DG459" s="6"/>
      <c r="DH459" s="6" t="str">
        <f t="shared" si="207"/>
        <v/>
      </c>
      <c r="DI459" s="6"/>
      <c r="DJ459" s="674"/>
      <c r="DK459" s="679"/>
      <c r="DL459" s="674">
        <f>IF(Duombaze!DJ459="",0,INDEX(DU!I:I,MATCH(Duombaze!DJ459,DU!A:A,0),1))+IF(Duombaze!DK459="",0,INDEX(DU!I:I,MATCH(Duombaze!DK459,DU!A:A,0),1))</f>
        <v>0</v>
      </c>
      <c r="DM459" s="6">
        <f>IF(Duombaze!DJ459="",0,INDEX(DU!K:K,MATCH(Duombaze!DJ459,DU!A:A,0),1))+IF(Duombaze!DK459="",0,INDEX(DU!K:K,MATCH(Duombaze!DK459,DU!A:A,0),1))</f>
        <v>0</v>
      </c>
      <c r="DN459" s="660"/>
      <c r="DO459" s="48"/>
      <c r="DP459" s="48"/>
      <c r="DQ459" s="4" t="str">
        <f t="shared" si="206"/>
        <v/>
      </c>
      <c r="DR459" s="66"/>
      <c r="DS459" s="694"/>
      <c r="DT459" s="694"/>
      <c r="DU459" s="694"/>
      <c r="DV459" s="694"/>
      <c r="DW459" s="694">
        <f>IF(Duombaze!DS459="",0,INDEX(DU!I:I,MATCH(Duombaze!DS459,DU!A:A,0),1))+IF(Duombaze!DT459="",0,INDEX(DU!I:I,MATCH(Duombaze!DT459,DU!A:A,0),1))+IF(Duombaze!DU459="",0,INDEX(DU!I:I,MATCH(Duombaze!DU459,DU!A:A,0),1))+IF(Duombaze!DV459="",0,INDEX(DU!I:I,MATCH(Duombaze!DV459,DU!A:A,0),1))</f>
        <v>0</v>
      </c>
      <c r="DX459" s="640">
        <f>IF(Duombaze!DS459="",0,INDEX(DU!K:K,MATCH(Duombaze!DS459,DU!A:A,0),1))+IF(Duombaze!DT459="",0,INDEX(DU!K:K,MATCH(Duombaze!DT459,DU!A:A,0),1))+IF(Duombaze!DU459="",0,INDEX(DU!K:K,MATCH(Duombaze!DU459,DU!A:A,0),1))+IF(Duombaze!DV459="",0,INDEX(DU!K:KH,MATCH(Duombaze!DV459,DU!A:A,0),1))</f>
        <v>0</v>
      </c>
      <c r="DY459" s="66"/>
      <c r="DZ459" s="66"/>
      <c r="EA459" s="6"/>
      <c r="EB459" s="6" t="str">
        <f t="shared" si="194"/>
        <v/>
      </c>
      <c r="EC459" s="6"/>
      <c r="ED459" s="6">
        <f>IF(Duombaze!EC459="",0,INDEX(DU!I:I,MATCH(Duombaze!EC459,DU!A:A,0),1))</f>
        <v>0</v>
      </c>
      <c r="EE459" s="640">
        <f>IF(Duombaze!EC459="",0,INDEX(DU!K:K,MATCH(Duombaze!EC459,DU!A:A,0),1))</f>
        <v>0</v>
      </c>
      <c r="EF459" s="6"/>
      <c r="EG459" s="6"/>
      <c r="EH459" s="6"/>
      <c r="EI459" s="4" t="str">
        <f t="shared" si="210"/>
        <v/>
      </c>
      <c r="EJ459" s="6"/>
      <c r="EK459" s="674"/>
      <c r="EL459" s="674"/>
      <c r="EM459" s="674"/>
      <c r="EN459" s="674">
        <f>IF(Duombaze!EK459="",0,INDEX(DU!I:I,MATCH(Duombaze!EK459,DU!A:A,0),1))+IF(Duombaze!EL459="",0,INDEX(DU!I:I,MATCH(Duombaze!EL459,DU!A:A,0),1))+IF(Duombaze!EM459="",0,INDEX(DU!I:I,MATCH(Duombaze!EM459,DU!A:A,0),1))</f>
        <v>0</v>
      </c>
      <c r="EO459" s="6">
        <f>IF(Duombaze!EK459="",0,INDEX(DU!K:K,MATCH(Duombaze!EK459,DU!A:A,0),1))+IF(Duombaze!EL459="",0,INDEX(DU!K:K,MATCH(Duombaze!EL459,DU!A:A,0),1))+IF(Duombaze!EM459="",0,INDEX(DU!K:K,MATCH(Duombaze!EM459,DU!A:A,0),1))</f>
        <v>0</v>
      </c>
      <c r="EP459" s="6"/>
      <c r="EQ459" s="6"/>
      <c r="ER459" s="66"/>
      <c r="ES459" s="4" t="str">
        <f t="shared" si="195"/>
        <v/>
      </c>
      <c r="ET459" s="6"/>
      <c r="EU459" s="6"/>
      <c r="EV459" s="6"/>
      <c r="EW459" s="66"/>
      <c r="EX459" s="6" t="str">
        <f t="shared" si="218"/>
        <v/>
      </c>
      <c r="EY459" s="6"/>
      <c r="EZ459" s="674"/>
      <c r="FA459" s="674"/>
      <c r="FB459" s="674">
        <f>IF(Duombaze!EZ459="",0,INDEX(DU!I:I,MATCH(Duombaze!EZ459,DU!A:A,0),1))+IF(Duombaze!FA459="",0,INDEX(DU!I:I,MATCH(Duombaze!FA459,DU!A:A,0),1))</f>
        <v>0</v>
      </c>
      <c r="FC459" s="6">
        <f>IF(Duombaze!EZ459="",0,INDEX(DU!K:K,MATCH(Duombaze!EZ459,DU!A:A,0),1))+IF(Duombaze!FA459="",0,INDEX(DU!K:K,MATCH(Duombaze!FA459,DU!A:A,0),1))</f>
        <v>0</v>
      </c>
      <c r="FD459" s="6"/>
      <c r="FE459" s="6"/>
      <c r="FF459" s="6"/>
      <c r="FG459" s="6"/>
      <c r="FH459" s="6"/>
      <c r="FI459" s="6"/>
      <c r="FJ459" s="6"/>
      <c r="FK459" s="186"/>
      <c r="FL459" s="14"/>
      <c r="FM459" s="673"/>
      <c r="FN459" s="673"/>
      <c r="FO459" s="673"/>
      <c r="FP459" s="673"/>
      <c r="FQ459" s="673">
        <f>IF(Duombaze!FM459="",0,INDEX(DU!I:I,MATCH(Duombaze!FM459,DU!A:A,0),1))+IF(Duombaze!FN459="",0,INDEX(DU!I:I,MATCH(Duombaze!FN459,DU!A:A,0),1))+IF(Duombaze!FO459="",0,INDEX(DU!I:I,MATCH(Duombaze!FO459,DU!A:A,0),1))+IF(Duombaze!FP459="",0,INDEX(DU!I:I,MATCH(Duombaze!FP459,DU!A:A,0),1))</f>
        <v>0</v>
      </c>
      <c r="FR459" s="673">
        <f>IF(Duombaze!FM459="",0,INDEX(DU!K:K,MATCH(Duombaze!FM459,DU!A:A,0),1))+IF(Duombaze!FN459="",0,INDEX(DU!K:K,MATCH(Duombaze!FN459,DU!A:A,0),1))+IF(Duombaze!FO459="",0,INDEX(DU!K:K,MATCH(Duombaze!FO459,DU!A:A,0),1))+IF(Duombaze!FP459="",0,INDEX(DU!K:K,MATCH(Duombaze!FP459,DU!A:A,0),1))</f>
        <v>0</v>
      </c>
    </row>
    <row r="460" spans="1:183" s="7" customFormat="1" ht="23.45" customHeight="1" x14ac:dyDescent="0.25">
      <c r="A460" s="42">
        <v>8</v>
      </c>
      <c r="B460" s="42" t="s">
        <v>797</v>
      </c>
      <c r="C460" s="12" t="s">
        <v>36</v>
      </c>
      <c r="D460" s="6"/>
      <c r="E460" s="4" t="str">
        <f t="shared" si="220"/>
        <v/>
      </c>
      <c r="F460" s="6"/>
      <c r="G460" s="643"/>
      <c r="H460" s="643"/>
      <c r="I460" s="643"/>
      <c r="J460" s="643"/>
      <c r="K460" s="643"/>
      <c r="L460" s="643"/>
      <c r="M460" s="643"/>
      <c r="N460" s="643"/>
      <c r="O460" s="643"/>
      <c r="P460" s="643">
        <f>IF(Duombaze!G460="",0,INDEX(DU!I:I,MATCH(Duombaze!G460,DU!A:A,0),1))+IF(Duombaze!H460="",0,INDEX(DU!I:I,MATCH(Duombaze!H460,DU!A:A,0),1))+IF(Duombaze!I460="",0,INDEX(DU!I:I,MATCH(Duombaze!I460,DU!A:A,0),1))+IF(Duombaze!J460="",0,INDEX(DU!I:I,MATCH(Duombaze!J460,DU!A:A,0),1))+IF(Duombaze!K460="",0,INDEX(DU!I:I,MATCH(Duombaze!K460,DU!A:A,0),1))+IF(Duombaze!L460="",0,INDEX(DU!I:I,MATCH(Duombaze!L460,DU!A:A,0),1))+IF(Duombaze!M460="",0,INDEX(DU!I:I,MATCH(Duombaze!M460,DU!A:A,0),1))+IF(Duombaze!N460="",0,INDEX(DU!I:I,MATCH(Duombaze!N460,DU!A:A,0),1))+IF(Duombaze!O460="",0,INDEX(DU!I:I,MATCH(Duombaze!O460,DU!A:A,0),1))</f>
        <v>0</v>
      </c>
      <c r="Q460" s="640">
        <f>IF(Duombaze!G460="",0,INDEX(DU!K:K,MATCH(Duombaze!G460,DU!A:A,0),1))+IF(Duombaze!H460="",0,INDEX(DU!K:K,MATCH(Duombaze!H460,DU!A:A,0),1))+IF(Duombaze!I460="",0,INDEX(DU!K:K,MATCH(Duombaze!I460,DU!A:A,0),1))+IF(Duombaze!J460="",0,INDEX(DU!K:K,MATCH(Duombaze!J460,DU!A:A,0),1))+IF(Duombaze!K460="",0,INDEX(DU!K:K,MATCH(Duombaze!K460,DU!A:A,0),1))+IF(Duombaze!L460="",0,INDEX(DU!K:K,MATCH(Duombaze!L460,DU!A:A,0),1))+IF(Duombaze!M460="",0,INDEX(DU!K:K,MATCH(Duombaze!M460,DU!A:A,0),1))+IF(Duombaze!N460="",0,INDEX(DU!K:K,MATCH(Duombaze!N460,DU!A:A,0),1))+IF(Duombaze!O460="",0,INDEX(DU!K:K,MATCH(Duombaze!O460,DU!A:A,0),1))</f>
        <v>0</v>
      </c>
      <c r="R460" s="6"/>
      <c r="S460" s="48"/>
      <c r="T460" s="883"/>
      <c r="U460" s="4">
        <f>IF(Duombaze!T460="",0,INDEX(DU!I:I,MATCH(Duombaze!T460,DU!A:A,0),1))</f>
        <v>0</v>
      </c>
      <c r="V460" s="4">
        <f>IF(Duombaze!T460="",0,INDEX(DU!K:K,MATCH(Duombaze!T460,DU!A:A,0),1))</f>
        <v>0</v>
      </c>
      <c r="W460" s="6"/>
      <c r="X460" s="6"/>
      <c r="Y460" s="858"/>
      <c r="Z460" s="66"/>
      <c r="AA460" s="4" t="str">
        <f t="shared" si="212"/>
        <v/>
      </c>
      <c r="AB460" s="6"/>
      <c r="AC460" s="6">
        <f>IF(Duombaze!AB460="",0,INDEX(DU!I:I,MATCH(Duombaze!AB460,DU!A:A,0),1))</f>
        <v>0</v>
      </c>
      <c r="AD460" s="2">
        <f>IF(Duombaze!AB460="",0,INDEX(DU!K:K,MATCH(Duombaze!AB460,DU!A:A,0),1))</f>
        <v>0</v>
      </c>
      <c r="AE460" s="6"/>
      <c r="AF460" s="6"/>
      <c r="AG460" s="6"/>
      <c r="AH460" s="4" t="str">
        <f t="shared" si="201"/>
        <v/>
      </c>
      <c r="AI460" s="6"/>
      <c r="AJ460" s="643"/>
      <c r="AK460" s="643"/>
      <c r="AL460" s="643"/>
      <c r="AM460" s="643">
        <f>IF(Duombaze!AJ460="",0,INDEX(DU!I:I,MATCH(Duombaze!AJ460,DU!A:A,0),1))+IF(Duombaze!AK460="",0,INDEX(DU!I:I,MATCH(Duombaze!AK460,DU!A:A,0),1))+IF(Duombaze!AL460="",0,INDEX(DU!I:I,MATCH(Duombaze!AL460,DU!A:A,0),1))</f>
        <v>0</v>
      </c>
      <c r="AN460" s="643">
        <f>IF(Duombaze!AJ460="",0,INDEX(DU!K:K,MATCH(Duombaze!AJ460,DU!A:A,0),1))+IF(Duombaze!AK460="",0,INDEX(DU!K:K,MATCH(Duombaze!AK460,DU!A:A,0),1))+IF(Duombaze!AL460="",0,INDEX(DU!K:K,MATCH(Duombaze!AL460,DU!A:A,0),1))</f>
        <v>0</v>
      </c>
      <c r="AO460" s="6"/>
      <c r="AP460" s="6"/>
      <c r="AQ460" s="6"/>
      <c r="AR460" s="4" t="str">
        <f t="shared" si="203"/>
        <v/>
      </c>
      <c r="AS460" s="6"/>
      <c r="AT460" s="643"/>
      <c r="AU460" s="643"/>
      <c r="AV460" s="643"/>
      <c r="AW460" s="643"/>
      <c r="AX460" s="643"/>
      <c r="AY460" s="643"/>
      <c r="AZ460" s="643"/>
      <c r="BA460" s="643"/>
      <c r="BB460" s="643"/>
      <c r="BC460" s="643">
        <f>IF(Duombaze!AT460="",0,INDEX(DU!I:I,MATCH(Duombaze!AT460,DU!A:A,0),1))+IF(Duombaze!AU460="",0,INDEX(DU!I:I,MATCH(Duombaze!AU460,DU!A:A,0),1))+IF(Duombaze!AV460="",0,INDEX(DU!I:I,MATCH(Duombaze!AV460,DU!A:A,0),1))+IF(Duombaze!AW460="",0,INDEX(DU!I:I,MATCH(Duombaze!AW460,DU!A:A,0),1))+IF(Duombaze!AX460="",0,INDEX(DU!I:I,MATCH(Duombaze!AX460,DU!A:A,0),1))+IF(Duombaze!AY460="",0,INDEX(DU!I:I,MATCH(Duombaze!AY460,DU!A:A,0),1))+IF(Duombaze!AZ460="",0,INDEX(DU!I:I,MATCH(Duombaze!AZ460,DU!A:A,0),1))+IF(Duombaze!BA460="",0,INDEX(DU!I:I,MATCH(Duombaze!BA460,DU!A:A,0),1))+IF(Duombaze!BB460="",0,INDEX(DU!I:I,MATCH(Duombaze!BB460,DU!A:A,0),1))</f>
        <v>0</v>
      </c>
      <c r="BD460" s="640">
        <f>IF(Duombaze!AT460="",0,INDEX(DU!K:K,MATCH(Duombaze!AT460,DU!A:A,0),1))+IF(Duombaze!AU460="",0,INDEX(DU!K:K,MATCH(Duombaze!AU460,DU!A:A,0),1))+IF(Duombaze!AV460="",0,INDEX(DU!K:K,MATCH(Duombaze!AV460,DU!A:A,0),1))+IF(Duombaze!AW460="",0,INDEX(DU!K:K,MATCH(Duombaze!AW460,DU!A:A,0),1))+IF(Duombaze!AX460="",0,INDEX(DU!K:K,MATCH(Duombaze!AX460,DU!A:A,0),1))+IF(Duombaze!AY460="",0,INDEX(DU!K:K,MATCH(Duombaze!AY460,DU!A:A,0),1))+IF(Duombaze!AZ460="",0,INDEX(DU!K:K,MATCH(Duombaze!AZ460,DU!A:A,0),1))+IF(Duombaze!BA460="",0,INDEX(DU!K:K,MATCH(Duombaze!BA460,DU!A:A,0),1))+IF(Duombaze!BB460="",0,INDEX(DU!K:K,MATCH(Duombaze!BB460,DU!A:A,0),1))</f>
        <v>0</v>
      </c>
      <c r="BE460" s="6"/>
      <c r="BF460" s="6"/>
      <c r="BG460" s="66"/>
      <c r="BH460" s="4" t="str">
        <f t="shared" si="222"/>
        <v/>
      </c>
      <c r="BI460" s="6"/>
      <c r="BJ460" s="643"/>
      <c r="BK460" s="643"/>
      <c r="BL460" s="643"/>
      <c r="BM460" s="643">
        <f>IF(Duombaze!BJ460="",0,INDEX(DU!I:I,MATCH(Duombaze!BJ460,DU!A:A,0),1))+IF(Duombaze!BK460="",0,INDEX(DU!I:I,MATCH(Duombaze!BK460,DU!A:A,0),1))+IF(Duombaze!BL460="",0,INDEX(DU!I:I,MATCH(Duombaze!BL460,DU!A:A,0),1))</f>
        <v>0</v>
      </c>
      <c r="BN460" s="640">
        <f>IF(Duombaze!BJ460="",0,INDEX(DU!K:K,MATCH(Duombaze!BJ460,DU!A:A,0),1))+IF(Duombaze!BK460="",0,INDEX(DU!K:K,MATCH(Duombaze!BK460,DU!A:A,0),1))+IF(Duombaze!BL460="",0,INDEX(DU!K:K,MATCH(Duombaze!BL460,DU!A:A,0),1))</f>
        <v>0</v>
      </c>
      <c r="BO460" s="6"/>
      <c r="BP460" s="6"/>
      <c r="BQ460" s="6"/>
      <c r="BR460" s="6" t="str">
        <f t="shared" si="223"/>
        <v/>
      </c>
      <c r="BS460" s="6"/>
      <c r="BT460" s="6"/>
      <c r="BU460" s="6"/>
      <c r="BV460" s="6"/>
      <c r="BW460" s="6">
        <f>IF(Duombaze!BT460="",0,INDEX(DU!I:I,MATCH(Duombaze!BT460,DU!A:A,0),1))+IF(Duombaze!BU460="",0,INDEX(DU!I:I,MATCH(Duombaze!BU460,DU!A:A,0),1))+IF(Duombaze!BV460="",0,INDEX(DU!I:I,MATCH(Duombaze!BV460,DU!A:A,0),1))</f>
        <v>0</v>
      </c>
      <c r="BX460" s="6">
        <f>IF(Duombaze!BT460="",0,INDEX(DU!K:K,MATCH(Duombaze!BT460,DU!A:A,0),1))+IF(Duombaze!BU460="",0,INDEX(DU!K:K,MATCH(Duombaze!BU460,DU!A:A,0),1))+IF(Duombaze!BV460="",0,INDEX(DU!K:K,MATCH(Duombaze!BV460,DU!A:A,0),1))</f>
        <v>0</v>
      </c>
      <c r="BY460" s="6"/>
      <c r="BZ460" s="6"/>
      <c r="CA460" s="6"/>
      <c r="CB460" s="6" t="str">
        <f t="shared" si="209"/>
        <v/>
      </c>
      <c r="CC460" s="6"/>
      <c r="CD460" s="6">
        <f>IF(Duombaze!CC460="",0,INDEX(DU!I:I,MATCH(Duombaze!CC460,DU!A:A,0),1))</f>
        <v>0</v>
      </c>
      <c r="CE460" s="4">
        <f>IF(Duombaze!CC460="",0,INDEX(DU!K:K,MATCH(Duombaze!CC460,DU!A:A,0),1))</f>
        <v>0</v>
      </c>
      <c r="CF460" s="6"/>
      <c r="CG460" s="6"/>
      <c r="CH460" s="6"/>
      <c r="CI460" s="4" t="str">
        <f t="shared" si="213"/>
        <v/>
      </c>
      <c r="CJ460" s="6"/>
      <c r="CK460" s="6">
        <f>IF(Duombaze!CJ460="",0,INDEX(DU!I:I,MATCH(Duombaze!CJ460,DU!A:A,0),1))</f>
        <v>0</v>
      </c>
      <c r="CL460" s="4">
        <f>IF(Duombaze!CJ460="",0,INDEX(DU!K:K,MATCH(Duombaze!CJ460,DU!A:A,0),1))</f>
        <v>0</v>
      </c>
      <c r="CM460" s="6"/>
      <c r="CN460" s="6"/>
      <c r="CO460" s="6"/>
      <c r="CP460" s="4" t="str">
        <f t="shared" si="219"/>
        <v/>
      </c>
      <c r="CQ460" s="6"/>
      <c r="CR460" s="643"/>
      <c r="CS460" s="643"/>
      <c r="CT460" s="643">
        <f>IF(Duombaze!CR460="",0,INDEX(DU!I:I,MATCH(Duombaze!CR460,DU!A:A,0),1))+IF(Duombaze!CS460="",0,INDEX(DU!I:I,MATCH(Duombaze!CS460,DU!A:A,0),1))</f>
        <v>0</v>
      </c>
      <c r="CU460" s="6">
        <f>IF(Duombaze!CR460="",0,INDEX(DU!K:K,MATCH(Duombaze!CR460,DU!A:A,0),1))+IF(Duombaze!CS460="",0,INDEX(DU!K:K,MATCH(Duombaze!CS460,DU!A:A,0),1))</f>
        <v>0</v>
      </c>
      <c r="CV460" s="6"/>
      <c r="CW460" s="6"/>
      <c r="CX460" s="6"/>
      <c r="CY460" s="4" t="str">
        <f t="shared" si="221"/>
        <v/>
      </c>
      <c r="CZ460" s="6"/>
      <c r="DA460" s="674"/>
      <c r="DB460" s="674"/>
      <c r="DC460" s="674">
        <f>IF(Duombaze!DA460="",0,INDEX(DU!I:I,MATCH(Duombaze!DA460,DU!A:A,0),1))+IF(Duombaze!DB460="",0,INDEX(DU!I:I,MATCH(Duombaze!DB460,DU!A:A,0),1))</f>
        <v>0</v>
      </c>
      <c r="DD460" s="6">
        <f>IF(Duombaze!DA460="",0,INDEX(DU!K:K,MATCH(Duombaze!DA460,DU!A:A,0),1))+IF(Duombaze!DB460="",0,INDEX(DU!K:K,MATCH(Duombaze!DB460,DU!A:A,0),1))</f>
        <v>0</v>
      </c>
      <c r="DE460" s="6"/>
      <c r="DF460" s="6"/>
      <c r="DG460" s="6"/>
      <c r="DH460" s="6" t="str">
        <f t="shared" si="207"/>
        <v/>
      </c>
      <c r="DI460" s="6"/>
      <c r="DJ460" s="674"/>
      <c r="DK460" s="679"/>
      <c r="DL460" s="674">
        <f>IF(Duombaze!DJ460="",0,INDEX(DU!I:I,MATCH(Duombaze!DJ460,DU!A:A,0),1))+IF(Duombaze!DK460="",0,INDEX(DU!I:I,MATCH(Duombaze!DK460,DU!A:A,0),1))</f>
        <v>0</v>
      </c>
      <c r="DM460" s="6">
        <f>IF(Duombaze!DJ460="",0,INDEX(DU!K:K,MATCH(Duombaze!DJ460,DU!A:A,0),1))+IF(Duombaze!DK460="",0,INDEX(DU!K:K,MATCH(Duombaze!DK460,DU!A:A,0),1))</f>
        <v>0</v>
      </c>
      <c r="DN460" s="660"/>
      <c r="DO460" s="48"/>
      <c r="DP460" s="48"/>
      <c r="DQ460" s="4" t="str">
        <f t="shared" si="206"/>
        <v/>
      </c>
      <c r="DR460" s="66"/>
      <c r="DS460" s="694"/>
      <c r="DT460" s="694"/>
      <c r="DU460" s="694"/>
      <c r="DV460" s="694"/>
      <c r="DW460" s="694">
        <f>IF(Duombaze!DS460="",0,INDEX(DU!I:I,MATCH(Duombaze!DS460,DU!A:A,0),1))+IF(Duombaze!DT460="",0,INDEX(DU!I:I,MATCH(Duombaze!DT460,DU!A:A,0),1))+IF(Duombaze!DU460="",0,INDEX(DU!I:I,MATCH(Duombaze!DU460,DU!A:A,0),1))+IF(Duombaze!DV460="",0,INDEX(DU!I:I,MATCH(Duombaze!DV460,DU!A:A,0),1))</f>
        <v>0</v>
      </c>
      <c r="DX460" s="640">
        <f>IF(Duombaze!DS460="",0,INDEX(DU!K:K,MATCH(Duombaze!DS460,DU!A:A,0),1))+IF(Duombaze!DT460="",0,INDEX(DU!K:K,MATCH(Duombaze!DT460,DU!A:A,0),1))+IF(Duombaze!DU460="",0,INDEX(DU!K:K,MATCH(Duombaze!DU460,DU!A:A,0),1))+IF(Duombaze!DV460="",0,INDEX(DU!K:KH,MATCH(Duombaze!DV460,DU!A:A,0),1))</f>
        <v>0</v>
      </c>
      <c r="DY460" s="66"/>
      <c r="DZ460" s="66"/>
      <c r="EA460" s="6"/>
      <c r="EB460" s="6" t="str">
        <f t="shared" si="194"/>
        <v/>
      </c>
      <c r="EC460" s="6"/>
      <c r="ED460" s="6">
        <f>IF(Duombaze!EC460="",0,INDEX(DU!I:I,MATCH(Duombaze!EC460,DU!A:A,0),1))</f>
        <v>0</v>
      </c>
      <c r="EE460" s="640">
        <f>IF(Duombaze!EC460="",0,INDEX(DU!K:K,MATCH(Duombaze!EC460,DU!A:A,0),1))</f>
        <v>0</v>
      </c>
      <c r="EF460" s="6"/>
      <c r="EG460" s="6"/>
      <c r="EH460" s="6"/>
      <c r="EI460" s="4" t="str">
        <f t="shared" si="210"/>
        <v/>
      </c>
      <c r="EJ460" s="6"/>
      <c r="EK460" s="674"/>
      <c r="EL460" s="674"/>
      <c r="EM460" s="674"/>
      <c r="EN460" s="674">
        <f>IF(Duombaze!EK460="",0,INDEX(DU!I:I,MATCH(Duombaze!EK460,DU!A:A,0),1))+IF(Duombaze!EL460="",0,INDEX(DU!I:I,MATCH(Duombaze!EL460,DU!A:A,0),1))+IF(Duombaze!EM460="",0,INDEX(DU!I:I,MATCH(Duombaze!EM460,DU!A:A,0),1))</f>
        <v>0</v>
      </c>
      <c r="EO460" s="6">
        <f>IF(Duombaze!EK460="",0,INDEX(DU!K:K,MATCH(Duombaze!EK460,DU!A:A,0),1))+IF(Duombaze!EL460="",0,INDEX(DU!K:K,MATCH(Duombaze!EL460,DU!A:A,0),1))+IF(Duombaze!EM460="",0,INDEX(DU!K:K,MATCH(Duombaze!EM460,DU!A:A,0),1))</f>
        <v>0</v>
      </c>
      <c r="EP460" s="6"/>
      <c r="EQ460" s="6"/>
      <c r="ER460" s="6"/>
      <c r="ES460" s="4" t="str">
        <f t="shared" si="195"/>
        <v/>
      </c>
      <c r="ET460" s="6"/>
      <c r="EU460" s="6"/>
      <c r="EV460" s="6"/>
      <c r="EW460" s="66"/>
      <c r="EX460" s="6" t="str">
        <f t="shared" si="218"/>
        <v/>
      </c>
      <c r="EY460" s="6"/>
      <c r="EZ460" s="674"/>
      <c r="FA460" s="674"/>
      <c r="FB460" s="674">
        <f>IF(Duombaze!EZ460="",0,INDEX(DU!I:I,MATCH(Duombaze!EZ460,DU!A:A,0),1))+IF(Duombaze!FA460="",0,INDEX(DU!I:I,MATCH(Duombaze!FA460,DU!A:A,0),1))</f>
        <v>0</v>
      </c>
      <c r="FC460" s="6">
        <f>IF(Duombaze!EZ460="",0,INDEX(DU!K:K,MATCH(Duombaze!EZ460,DU!A:A,0),1))+IF(Duombaze!FA460="",0,INDEX(DU!K:K,MATCH(Duombaze!FA460,DU!A:A,0),1))</f>
        <v>0</v>
      </c>
      <c r="FD460" s="6"/>
      <c r="FE460" s="6"/>
      <c r="FF460" s="6"/>
      <c r="FG460" s="6"/>
      <c r="FH460" s="6"/>
      <c r="FI460" s="6"/>
      <c r="FJ460" s="6"/>
      <c r="FK460" s="186"/>
      <c r="FL460" s="14"/>
      <c r="FM460" s="673"/>
      <c r="FN460" s="673"/>
      <c r="FO460" s="673"/>
      <c r="FP460" s="673"/>
      <c r="FQ460" s="673">
        <f>IF(Duombaze!FM460="",0,INDEX(DU!I:I,MATCH(Duombaze!FM460,DU!A:A,0),1))+IF(Duombaze!FN460="",0,INDEX(DU!I:I,MATCH(Duombaze!FN460,DU!A:A,0),1))+IF(Duombaze!FO460="",0,INDEX(DU!I:I,MATCH(Duombaze!FO460,DU!A:A,0),1))+IF(Duombaze!FP460="",0,INDEX(DU!I:I,MATCH(Duombaze!FP460,DU!A:A,0),1))</f>
        <v>0</v>
      </c>
      <c r="FR460" s="673">
        <f>IF(Duombaze!FM460="",0,INDEX(DU!K:K,MATCH(Duombaze!FM460,DU!A:A,0),1))+IF(Duombaze!FN460="",0,INDEX(DU!K:K,MATCH(Duombaze!FN460,DU!A:A,0),1))+IF(Duombaze!FO460="",0,INDEX(DU!K:K,MATCH(Duombaze!FO460,DU!A:A,0),1))+IF(Duombaze!FP460="",0,INDEX(DU!K:K,MATCH(Duombaze!FP460,DU!A:A,0),1))</f>
        <v>0</v>
      </c>
    </row>
    <row r="461" spans="1:183" s="7" customFormat="1" ht="23.45" customHeight="1" x14ac:dyDescent="0.25">
      <c r="A461" s="42">
        <v>9</v>
      </c>
      <c r="B461" s="42" t="s">
        <v>797</v>
      </c>
      <c r="C461" s="12" t="s">
        <v>36</v>
      </c>
      <c r="D461" s="6"/>
      <c r="E461" s="4" t="str">
        <f t="shared" si="220"/>
        <v/>
      </c>
      <c r="F461" s="6"/>
      <c r="G461" s="643"/>
      <c r="H461" s="643"/>
      <c r="I461" s="643"/>
      <c r="J461" s="643"/>
      <c r="K461" s="643"/>
      <c r="L461" s="643"/>
      <c r="M461" s="643"/>
      <c r="N461" s="643"/>
      <c r="O461" s="643"/>
      <c r="P461" s="643">
        <f>IF(Duombaze!G461="",0,INDEX(DU!I:I,MATCH(Duombaze!G461,DU!A:A,0),1))+IF(Duombaze!H461="",0,INDEX(DU!I:I,MATCH(Duombaze!H461,DU!A:A,0),1))+IF(Duombaze!I461="",0,INDEX(DU!I:I,MATCH(Duombaze!I461,DU!A:A,0),1))+IF(Duombaze!J461="",0,INDEX(DU!I:I,MATCH(Duombaze!J461,DU!A:A,0),1))+IF(Duombaze!K461="",0,INDEX(DU!I:I,MATCH(Duombaze!K461,DU!A:A,0),1))+IF(Duombaze!L461="",0,INDEX(DU!I:I,MATCH(Duombaze!L461,DU!A:A,0),1))+IF(Duombaze!M461="",0,INDEX(DU!I:I,MATCH(Duombaze!M461,DU!A:A,0),1))+IF(Duombaze!N461="",0,INDEX(DU!I:I,MATCH(Duombaze!N461,DU!A:A,0),1))+IF(Duombaze!O461="",0,INDEX(DU!I:I,MATCH(Duombaze!O461,DU!A:A,0),1))</f>
        <v>0</v>
      </c>
      <c r="Q461" s="640">
        <f>IF(Duombaze!G461="",0,INDEX(DU!K:K,MATCH(Duombaze!G461,DU!A:A,0),1))+IF(Duombaze!H461="",0,INDEX(DU!K:K,MATCH(Duombaze!H461,DU!A:A,0),1))+IF(Duombaze!I461="",0,INDEX(DU!K:K,MATCH(Duombaze!I461,DU!A:A,0),1))+IF(Duombaze!J461="",0,INDEX(DU!K:K,MATCH(Duombaze!J461,DU!A:A,0),1))+IF(Duombaze!K461="",0,INDEX(DU!K:K,MATCH(Duombaze!K461,DU!A:A,0),1))+IF(Duombaze!L461="",0,INDEX(DU!K:K,MATCH(Duombaze!L461,DU!A:A,0),1))+IF(Duombaze!M461="",0,INDEX(DU!K:K,MATCH(Duombaze!M461,DU!A:A,0),1))+IF(Duombaze!N461="",0,INDEX(DU!K:K,MATCH(Duombaze!N461,DU!A:A,0),1))+IF(Duombaze!O461="",0,INDEX(DU!K:K,MATCH(Duombaze!O461,DU!A:A,0),1))</f>
        <v>0</v>
      </c>
      <c r="R461" s="6"/>
      <c r="S461" s="48"/>
      <c r="T461" s="883"/>
      <c r="U461" s="4">
        <f>IF(Duombaze!T461="",0,INDEX(DU!I:I,MATCH(Duombaze!T461,DU!A:A,0),1))</f>
        <v>0</v>
      </c>
      <c r="V461" s="4">
        <f>IF(Duombaze!T461="",0,INDEX(DU!K:K,MATCH(Duombaze!T461,DU!A:A,0),1))</f>
        <v>0</v>
      </c>
      <c r="W461" s="6"/>
      <c r="X461" s="6"/>
      <c r="Y461" s="858"/>
      <c r="Z461" s="66"/>
      <c r="AA461" s="4" t="str">
        <f t="shared" si="212"/>
        <v/>
      </c>
      <c r="AB461" s="6"/>
      <c r="AC461" s="6">
        <f>IF(Duombaze!AB461="",0,INDEX(DU!I:I,MATCH(Duombaze!AB461,DU!A:A,0),1))</f>
        <v>0</v>
      </c>
      <c r="AD461" s="2">
        <f>IF(Duombaze!AB461="",0,INDEX(DU!K:K,MATCH(Duombaze!AB461,DU!A:A,0),1))</f>
        <v>0</v>
      </c>
      <c r="AE461" s="6"/>
      <c r="AF461" s="6"/>
      <c r="AG461" s="6"/>
      <c r="AH461" s="4" t="str">
        <f t="shared" si="201"/>
        <v/>
      </c>
      <c r="AI461" s="6"/>
      <c r="AJ461" s="643"/>
      <c r="AK461" s="643"/>
      <c r="AL461" s="643"/>
      <c r="AM461" s="643">
        <f>IF(Duombaze!AJ461="",0,INDEX(DU!I:I,MATCH(Duombaze!AJ461,DU!A:A,0),1))+IF(Duombaze!AK461="",0,INDEX(DU!I:I,MATCH(Duombaze!AK461,DU!A:A,0),1))+IF(Duombaze!AL461="",0,INDEX(DU!I:I,MATCH(Duombaze!AL461,DU!A:A,0),1))</f>
        <v>0</v>
      </c>
      <c r="AN461" s="643">
        <f>IF(Duombaze!AJ461="",0,INDEX(DU!K:K,MATCH(Duombaze!AJ461,DU!A:A,0),1))+IF(Duombaze!AK461="",0,INDEX(DU!K:K,MATCH(Duombaze!AK461,DU!A:A,0),1))+IF(Duombaze!AL461="",0,INDEX(DU!K:K,MATCH(Duombaze!AL461,DU!A:A,0),1))</f>
        <v>0</v>
      </c>
      <c r="AO461" s="6"/>
      <c r="AP461" s="6"/>
      <c r="AQ461" s="6"/>
      <c r="AR461" s="4" t="str">
        <f t="shared" si="203"/>
        <v/>
      </c>
      <c r="AS461" s="6"/>
      <c r="AT461" s="643"/>
      <c r="AU461" s="643"/>
      <c r="AV461" s="643"/>
      <c r="AW461" s="643"/>
      <c r="AX461" s="643"/>
      <c r="AY461" s="643"/>
      <c r="AZ461" s="643"/>
      <c r="BA461" s="643"/>
      <c r="BB461" s="643"/>
      <c r="BC461" s="643">
        <f>IF(Duombaze!AT461="",0,INDEX(DU!I:I,MATCH(Duombaze!AT461,DU!A:A,0),1))+IF(Duombaze!AU461="",0,INDEX(DU!I:I,MATCH(Duombaze!AU461,DU!A:A,0),1))+IF(Duombaze!AV461="",0,INDEX(DU!I:I,MATCH(Duombaze!AV461,DU!A:A,0),1))+IF(Duombaze!AW461="",0,INDEX(DU!I:I,MATCH(Duombaze!AW461,DU!A:A,0),1))+IF(Duombaze!AX461="",0,INDEX(DU!I:I,MATCH(Duombaze!AX461,DU!A:A,0),1))+IF(Duombaze!AY461="",0,INDEX(DU!I:I,MATCH(Duombaze!AY461,DU!A:A,0),1))+IF(Duombaze!AZ461="",0,INDEX(DU!I:I,MATCH(Duombaze!AZ461,DU!A:A,0),1))+IF(Duombaze!BA461="",0,INDEX(DU!I:I,MATCH(Duombaze!BA461,DU!A:A,0),1))+IF(Duombaze!BB461="",0,INDEX(DU!I:I,MATCH(Duombaze!BB461,DU!A:A,0),1))</f>
        <v>0</v>
      </c>
      <c r="BD461" s="640">
        <f>IF(Duombaze!AT461="",0,INDEX(DU!K:K,MATCH(Duombaze!AT461,DU!A:A,0),1))+IF(Duombaze!AU461="",0,INDEX(DU!K:K,MATCH(Duombaze!AU461,DU!A:A,0),1))+IF(Duombaze!AV461="",0,INDEX(DU!K:K,MATCH(Duombaze!AV461,DU!A:A,0),1))+IF(Duombaze!AW461="",0,INDEX(DU!K:K,MATCH(Duombaze!AW461,DU!A:A,0),1))+IF(Duombaze!AX461="",0,INDEX(DU!K:K,MATCH(Duombaze!AX461,DU!A:A,0),1))+IF(Duombaze!AY461="",0,INDEX(DU!K:K,MATCH(Duombaze!AY461,DU!A:A,0),1))+IF(Duombaze!AZ461="",0,INDEX(DU!K:K,MATCH(Duombaze!AZ461,DU!A:A,0),1))+IF(Duombaze!BA461="",0,INDEX(DU!K:K,MATCH(Duombaze!BA461,DU!A:A,0),1))+IF(Duombaze!BB461="",0,INDEX(DU!K:K,MATCH(Duombaze!BB461,DU!A:A,0),1))</f>
        <v>0</v>
      </c>
      <c r="BE461" s="6"/>
      <c r="BF461" s="6"/>
      <c r="BG461" s="66"/>
      <c r="BH461" s="4" t="str">
        <f t="shared" si="222"/>
        <v/>
      </c>
      <c r="BI461" s="6"/>
      <c r="BJ461" s="643"/>
      <c r="BK461" s="643"/>
      <c r="BL461" s="643"/>
      <c r="BM461" s="643">
        <f>IF(Duombaze!BJ461="",0,INDEX(DU!I:I,MATCH(Duombaze!BJ461,DU!A:A,0),1))+IF(Duombaze!BK461="",0,INDEX(DU!I:I,MATCH(Duombaze!BK461,DU!A:A,0),1))+IF(Duombaze!BL461="",0,INDEX(DU!I:I,MATCH(Duombaze!BL461,DU!A:A,0),1))</f>
        <v>0</v>
      </c>
      <c r="BN461" s="640">
        <f>IF(Duombaze!BJ461="",0,INDEX(DU!K:K,MATCH(Duombaze!BJ461,DU!A:A,0),1))+IF(Duombaze!BK461="",0,INDEX(DU!K:K,MATCH(Duombaze!BK461,DU!A:A,0),1))+IF(Duombaze!BL461="",0,INDEX(DU!K:K,MATCH(Duombaze!BL461,DU!A:A,0),1))</f>
        <v>0</v>
      </c>
      <c r="BO461" s="6"/>
      <c r="BP461" s="6"/>
      <c r="BQ461" s="6"/>
      <c r="BR461" s="6" t="str">
        <f t="shared" si="223"/>
        <v/>
      </c>
      <c r="BS461" s="6"/>
      <c r="BT461" s="6"/>
      <c r="BU461" s="6"/>
      <c r="BV461" s="6"/>
      <c r="BW461" s="6">
        <f>IF(Duombaze!BT461="",0,INDEX(DU!I:I,MATCH(Duombaze!BT461,DU!A:A,0),1))+IF(Duombaze!BU461="",0,INDEX(DU!I:I,MATCH(Duombaze!BU461,DU!A:A,0),1))+IF(Duombaze!BV461="",0,INDEX(DU!I:I,MATCH(Duombaze!BV461,DU!A:A,0),1))</f>
        <v>0</v>
      </c>
      <c r="BX461" s="6">
        <f>IF(Duombaze!BT461="",0,INDEX(DU!K:K,MATCH(Duombaze!BT461,DU!A:A,0),1))+IF(Duombaze!BU461="",0,INDEX(DU!K:K,MATCH(Duombaze!BU461,DU!A:A,0),1))+IF(Duombaze!BV461="",0,INDEX(DU!K:K,MATCH(Duombaze!BV461,DU!A:A,0),1))</f>
        <v>0</v>
      </c>
      <c r="BY461" s="6"/>
      <c r="BZ461" s="6"/>
      <c r="CA461" s="6"/>
      <c r="CB461" s="6" t="str">
        <f t="shared" si="209"/>
        <v/>
      </c>
      <c r="CC461" s="6"/>
      <c r="CD461" s="6">
        <f>IF(Duombaze!CC461="",0,INDEX(DU!I:I,MATCH(Duombaze!CC461,DU!A:A,0),1))</f>
        <v>0</v>
      </c>
      <c r="CE461" s="4">
        <f>IF(Duombaze!CC461="",0,INDEX(DU!K:K,MATCH(Duombaze!CC461,DU!A:A,0),1))</f>
        <v>0</v>
      </c>
      <c r="CF461" s="6"/>
      <c r="CG461" s="6"/>
      <c r="CH461" s="6"/>
      <c r="CI461" s="4" t="str">
        <f t="shared" si="213"/>
        <v/>
      </c>
      <c r="CJ461" s="6"/>
      <c r="CK461" s="6">
        <f>IF(Duombaze!CJ461="",0,INDEX(DU!I:I,MATCH(Duombaze!CJ461,DU!A:A,0),1))</f>
        <v>0</v>
      </c>
      <c r="CL461" s="4">
        <f>IF(Duombaze!CJ461="",0,INDEX(DU!K:K,MATCH(Duombaze!CJ461,DU!A:A,0),1))</f>
        <v>0</v>
      </c>
      <c r="CM461" s="6"/>
      <c r="CN461" s="6"/>
      <c r="CO461" s="6"/>
      <c r="CP461" s="4" t="str">
        <f t="shared" si="219"/>
        <v/>
      </c>
      <c r="CQ461" s="6"/>
      <c r="CR461" s="643"/>
      <c r="CS461" s="643"/>
      <c r="CT461" s="643">
        <f>IF(Duombaze!CR461="",0,INDEX(DU!I:I,MATCH(Duombaze!CR461,DU!A:A,0),1))+IF(Duombaze!CS461="",0,INDEX(DU!I:I,MATCH(Duombaze!CS461,DU!A:A,0),1))</f>
        <v>0</v>
      </c>
      <c r="CU461" s="6">
        <f>IF(Duombaze!CR461="",0,INDEX(DU!K:K,MATCH(Duombaze!CR461,DU!A:A,0),1))+IF(Duombaze!CS461="",0,INDEX(DU!K:K,MATCH(Duombaze!CS461,DU!A:A,0),1))</f>
        <v>0</v>
      </c>
      <c r="CV461" s="6"/>
      <c r="CW461" s="6"/>
      <c r="CX461" s="6"/>
      <c r="CY461" s="4" t="str">
        <f t="shared" si="221"/>
        <v/>
      </c>
      <c r="CZ461" s="6"/>
      <c r="DA461" s="674"/>
      <c r="DB461" s="674"/>
      <c r="DC461" s="674">
        <f>IF(Duombaze!DA461="",0,INDEX(DU!I:I,MATCH(Duombaze!DA461,DU!A:A,0),1))+IF(Duombaze!DB461="",0,INDEX(DU!I:I,MATCH(Duombaze!DB461,DU!A:A,0),1))</f>
        <v>0</v>
      </c>
      <c r="DD461" s="6">
        <f>IF(Duombaze!DA461="",0,INDEX(DU!K:K,MATCH(Duombaze!DA461,DU!A:A,0),1))+IF(Duombaze!DB461="",0,INDEX(DU!K:K,MATCH(Duombaze!DB461,DU!A:A,0),1))</f>
        <v>0</v>
      </c>
      <c r="DE461" s="6"/>
      <c r="DF461" s="6"/>
      <c r="DG461" s="6"/>
      <c r="DH461" s="6" t="str">
        <f t="shared" si="207"/>
        <v/>
      </c>
      <c r="DI461" s="6"/>
      <c r="DJ461" s="674"/>
      <c r="DK461" s="679"/>
      <c r="DL461" s="674">
        <f>IF(Duombaze!DJ461="",0,INDEX(DU!I:I,MATCH(Duombaze!DJ461,DU!A:A,0),1))+IF(Duombaze!DK461="",0,INDEX(DU!I:I,MATCH(Duombaze!DK461,DU!A:A,0),1))</f>
        <v>0</v>
      </c>
      <c r="DM461" s="6">
        <f>IF(Duombaze!DJ461="",0,INDEX(DU!K:K,MATCH(Duombaze!DJ461,DU!A:A,0),1))+IF(Duombaze!DK461="",0,INDEX(DU!K:K,MATCH(Duombaze!DK461,DU!A:A,0),1))</f>
        <v>0</v>
      </c>
      <c r="DN461" s="660"/>
      <c r="DO461" s="48"/>
      <c r="DP461" s="48"/>
      <c r="DQ461" s="4" t="str">
        <f t="shared" si="206"/>
        <v/>
      </c>
      <c r="DR461" s="66"/>
      <c r="DS461" s="694"/>
      <c r="DT461" s="694"/>
      <c r="DU461" s="694"/>
      <c r="DV461" s="694"/>
      <c r="DW461" s="694">
        <f>IF(Duombaze!DS461="",0,INDEX(DU!I:I,MATCH(Duombaze!DS461,DU!A:A,0),1))+IF(Duombaze!DT461="",0,INDEX(DU!I:I,MATCH(Duombaze!DT461,DU!A:A,0),1))+IF(Duombaze!DU461="",0,INDEX(DU!I:I,MATCH(Duombaze!DU461,DU!A:A,0),1))+IF(Duombaze!DV461="",0,INDEX(DU!I:I,MATCH(Duombaze!DV461,DU!A:A,0),1))</f>
        <v>0</v>
      </c>
      <c r="DX461" s="640">
        <f>IF(Duombaze!DS461="",0,INDEX(DU!K:K,MATCH(Duombaze!DS461,DU!A:A,0),1))+IF(Duombaze!DT461="",0,INDEX(DU!K:K,MATCH(Duombaze!DT461,DU!A:A,0),1))+IF(Duombaze!DU461="",0,INDEX(DU!K:K,MATCH(Duombaze!DU461,DU!A:A,0),1))+IF(Duombaze!DV461="",0,INDEX(DU!K:KH,MATCH(Duombaze!DV461,DU!A:A,0),1))</f>
        <v>0</v>
      </c>
      <c r="DY461" s="66"/>
      <c r="DZ461" s="66"/>
      <c r="EA461" s="6"/>
      <c r="EB461" s="6" t="str">
        <f t="shared" si="194"/>
        <v/>
      </c>
      <c r="EC461" s="6"/>
      <c r="ED461" s="6">
        <f>IF(Duombaze!EC461="",0,INDEX(DU!I:I,MATCH(Duombaze!EC461,DU!A:A,0),1))</f>
        <v>0</v>
      </c>
      <c r="EE461" s="640">
        <f>IF(Duombaze!EC461="",0,INDEX(DU!K:K,MATCH(Duombaze!EC461,DU!A:A,0),1))</f>
        <v>0</v>
      </c>
      <c r="EF461" s="6"/>
      <c r="EG461" s="6"/>
      <c r="EH461" s="6"/>
      <c r="EI461" s="4" t="str">
        <f t="shared" si="210"/>
        <v/>
      </c>
      <c r="EJ461" s="6"/>
      <c r="EK461" s="674"/>
      <c r="EL461" s="674"/>
      <c r="EM461" s="674"/>
      <c r="EN461" s="674">
        <f>IF(Duombaze!EK461="",0,INDEX(DU!I:I,MATCH(Duombaze!EK461,DU!A:A,0),1))+IF(Duombaze!EL461="",0,INDEX(DU!I:I,MATCH(Duombaze!EL461,DU!A:A,0),1))+IF(Duombaze!EM461="",0,INDEX(DU!I:I,MATCH(Duombaze!EM461,DU!A:A,0),1))</f>
        <v>0</v>
      </c>
      <c r="EO461" s="6">
        <f>IF(Duombaze!EK461="",0,INDEX(DU!K:K,MATCH(Duombaze!EK461,DU!A:A,0),1))+IF(Duombaze!EL461="",0,INDEX(DU!K:K,MATCH(Duombaze!EL461,DU!A:A,0),1))+IF(Duombaze!EM461="",0,INDEX(DU!K:K,MATCH(Duombaze!EM461,DU!A:A,0),1))</f>
        <v>0</v>
      </c>
      <c r="EP461" s="6"/>
      <c r="EQ461" s="6"/>
      <c r="ER461" s="6"/>
      <c r="ES461" s="4" t="str">
        <f t="shared" si="195"/>
        <v/>
      </c>
      <c r="ET461" s="6"/>
      <c r="EU461" s="6"/>
      <c r="EV461" s="6"/>
      <c r="EW461" s="66"/>
      <c r="EX461" s="6" t="str">
        <f t="shared" si="218"/>
        <v/>
      </c>
      <c r="EY461" s="6"/>
      <c r="EZ461" s="674"/>
      <c r="FA461" s="674"/>
      <c r="FB461" s="674">
        <f>IF(Duombaze!EZ461="",0,INDEX(DU!I:I,MATCH(Duombaze!EZ461,DU!A:A,0),1))+IF(Duombaze!FA461="",0,INDEX(DU!I:I,MATCH(Duombaze!FA461,DU!A:A,0),1))</f>
        <v>0</v>
      </c>
      <c r="FC461" s="6">
        <f>IF(Duombaze!EZ461="",0,INDEX(DU!K:K,MATCH(Duombaze!EZ461,DU!A:A,0),1))+IF(Duombaze!FA461="",0,INDEX(DU!K:K,MATCH(Duombaze!FA461,DU!A:A,0),1))</f>
        <v>0</v>
      </c>
      <c r="FD461" s="6"/>
      <c r="FE461" s="6"/>
      <c r="FF461" s="6"/>
      <c r="FG461" s="6"/>
      <c r="FH461" s="6"/>
      <c r="FI461" s="6"/>
      <c r="FJ461" s="6"/>
      <c r="FK461" s="186"/>
      <c r="FL461" s="14"/>
      <c r="FM461" s="673"/>
      <c r="FN461" s="673"/>
      <c r="FO461" s="673"/>
      <c r="FP461" s="673"/>
      <c r="FQ461" s="673">
        <f>IF(Duombaze!FM461="",0,INDEX(DU!I:I,MATCH(Duombaze!FM461,DU!A:A,0),1))+IF(Duombaze!FN461="",0,INDEX(DU!I:I,MATCH(Duombaze!FN461,DU!A:A,0),1))+IF(Duombaze!FO461="",0,INDEX(DU!I:I,MATCH(Duombaze!FO461,DU!A:A,0),1))+IF(Duombaze!FP461="",0,INDEX(DU!I:I,MATCH(Duombaze!FP461,DU!A:A,0),1))</f>
        <v>0</v>
      </c>
      <c r="FR461" s="673">
        <f>IF(Duombaze!FM461="",0,INDEX(DU!K:K,MATCH(Duombaze!FM461,DU!A:A,0),1))+IF(Duombaze!FN461="",0,INDEX(DU!K:K,MATCH(Duombaze!FN461,DU!A:A,0),1))+IF(Duombaze!FO461="",0,INDEX(DU!K:K,MATCH(Duombaze!FO461,DU!A:A,0),1))+IF(Duombaze!FP461="",0,INDEX(DU!K:K,MATCH(Duombaze!FP461,DU!A:A,0),1))</f>
        <v>0</v>
      </c>
    </row>
    <row r="462" spans="1:183" s="7" customFormat="1" ht="23.45" customHeight="1" x14ac:dyDescent="0.25">
      <c r="A462" s="42" t="s">
        <v>648</v>
      </c>
      <c r="B462" s="42" t="s">
        <v>797</v>
      </c>
      <c r="C462" s="12" t="s">
        <v>36</v>
      </c>
      <c r="D462" s="6"/>
      <c r="E462" s="4" t="str">
        <f t="shared" si="220"/>
        <v/>
      </c>
      <c r="F462" s="6"/>
      <c r="G462" s="643"/>
      <c r="H462" s="643"/>
      <c r="I462" s="643"/>
      <c r="J462" s="643"/>
      <c r="K462" s="643"/>
      <c r="L462" s="643"/>
      <c r="M462" s="643"/>
      <c r="N462" s="643"/>
      <c r="O462" s="643"/>
      <c r="P462" s="643">
        <f>IF(Duombaze!G462="",0,INDEX(DU!I:I,MATCH(Duombaze!G462,DU!A:A,0),1))+IF(Duombaze!H462="",0,INDEX(DU!I:I,MATCH(Duombaze!H462,DU!A:A,0),1))+IF(Duombaze!I462="",0,INDEX(DU!I:I,MATCH(Duombaze!I462,DU!A:A,0),1))+IF(Duombaze!J462="",0,INDEX(DU!I:I,MATCH(Duombaze!J462,DU!A:A,0),1))+IF(Duombaze!K462="",0,INDEX(DU!I:I,MATCH(Duombaze!K462,DU!A:A,0),1))+IF(Duombaze!L462="",0,INDEX(DU!I:I,MATCH(Duombaze!L462,DU!A:A,0),1))+IF(Duombaze!M462="",0,INDEX(DU!I:I,MATCH(Duombaze!M462,DU!A:A,0),1))+IF(Duombaze!N462="",0,INDEX(DU!I:I,MATCH(Duombaze!N462,DU!A:A,0),1))+IF(Duombaze!O462="",0,INDEX(DU!I:I,MATCH(Duombaze!O462,DU!A:A,0),1))</f>
        <v>0</v>
      </c>
      <c r="Q462" s="640">
        <f>IF(Duombaze!G462="",0,INDEX(DU!K:K,MATCH(Duombaze!G462,DU!A:A,0),1))+IF(Duombaze!H462="",0,INDEX(DU!K:K,MATCH(Duombaze!H462,DU!A:A,0),1))+IF(Duombaze!I462="",0,INDEX(DU!K:K,MATCH(Duombaze!I462,DU!A:A,0),1))+IF(Duombaze!J462="",0,INDEX(DU!K:K,MATCH(Duombaze!J462,DU!A:A,0),1))+IF(Duombaze!K462="",0,INDEX(DU!K:K,MATCH(Duombaze!K462,DU!A:A,0),1))+IF(Duombaze!L462="",0,INDEX(DU!K:K,MATCH(Duombaze!L462,DU!A:A,0),1))+IF(Duombaze!M462="",0,INDEX(DU!K:K,MATCH(Duombaze!M462,DU!A:A,0),1))+IF(Duombaze!N462="",0,INDEX(DU!K:K,MATCH(Duombaze!N462,DU!A:A,0),1))+IF(Duombaze!O462="",0,INDEX(DU!K:K,MATCH(Duombaze!O462,DU!A:A,0),1))</f>
        <v>0</v>
      </c>
      <c r="R462" s="6"/>
      <c r="S462" s="48"/>
      <c r="T462" s="883"/>
      <c r="U462" s="4">
        <f>IF(Duombaze!T462="",0,INDEX(DU!I:I,MATCH(Duombaze!T462,DU!A:A,0),1))</f>
        <v>0</v>
      </c>
      <c r="V462" s="4">
        <f>IF(Duombaze!T462="",0,INDEX(DU!K:K,MATCH(Duombaze!T462,DU!A:A,0),1))</f>
        <v>0</v>
      </c>
      <c r="W462" s="6"/>
      <c r="X462" s="6"/>
      <c r="Y462" s="858"/>
      <c r="Z462" s="66"/>
      <c r="AA462" s="4" t="str">
        <f t="shared" si="212"/>
        <v/>
      </c>
      <c r="AB462" s="6"/>
      <c r="AC462" s="6">
        <f>IF(Duombaze!AB462="",0,INDEX(DU!I:I,MATCH(Duombaze!AB462,DU!A:A,0),1))</f>
        <v>0</v>
      </c>
      <c r="AD462" s="2">
        <f>IF(Duombaze!AB462="",0,INDEX(DU!K:K,MATCH(Duombaze!AB462,DU!A:A,0),1))</f>
        <v>0</v>
      </c>
      <c r="AE462" s="6"/>
      <c r="AF462" s="6"/>
      <c r="AG462" s="6"/>
      <c r="AH462" s="4" t="str">
        <f t="shared" si="201"/>
        <v/>
      </c>
      <c r="AI462" s="6"/>
      <c r="AJ462" s="643"/>
      <c r="AK462" s="643"/>
      <c r="AL462" s="643"/>
      <c r="AM462" s="643">
        <f>IF(Duombaze!AJ462="",0,INDEX(DU!I:I,MATCH(Duombaze!AJ462,DU!A:A,0),1))+IF(Duombaze!AK462="",0,INDEX(DU!I:I,MATCH(Duombaze!AK462,DU!A:A,0),1))+IF(Duombaze!AL462="",0,INDEX(DU!I:I,MATCH(Duombaze!AL462,DU!A:A,0),1))</f>
        <v>0</v>
      </c>
      <c r="AN462" s="643">
        <f>IF(Duombaze!AJ462="",0,INDEX(DU!K:K,MATCH(Duombaze!AJ462,DU!A:A,0),1))+IF(Duombaze!AK462="",0,INDEX(DU!K:K,MATCH(Duombaze!AK462,DU!A:A,0),1))+IF(Duombaze!AL462="",0,INDEX(DU!K:K,MATCH(Duombaze!AL462,DU!A:A,0),1))</f>
        <v>0</v>
      </c>
      <c r="AO462" s="6"/>
      <c r="AP462" s="6"/>
      <c r="AQ462" s="6"/>
      <c r="AR462" s="4" t="str">
        <f t="shared" si="203"/>
        <v/>
      </c>
      <c r="AS462" s="6"/>
      <c r="AT462" s="643"/>
      <c r="AU462" s="643"/>
      <c r="AV462" s="643"/>
      <c r="AW462" s="643"/>
      <c r="AX462" s="643"/>
      <c r="AY462" s="643"/>
      <c r="AZ462" s="643"/>
      <c r="BA462" s="643"/>
      <c r="BB462" s="643"/>
      <c r="BC462" s="643">
        <f>IF(Duombaze!AT462="",0,INDEX(DU!I:I,MATCH(Duombaze!AT462,DU!A:A,0),1))+IF(Duombaze!AU462="",0,INDEX(DU!I:I,MATCH(Duombaze!AU462,DU!A:A,0),1))+IF(Duombaze!AV462="",0,INDEX(DU!I:I,MATCH(Duombaze!AV462,DU!A:A,0),1))+IF(Duombaze!AW462="",0,INDEX(DU!I:I,MATCH(Duombaze!AW462,DU!A:A,0),1))+IF(Duombaze!AX462="",0,INDEX(DU!I:I,MATCH(Duombaze!AX462,DU!A:A,0),1))+IF(Duombaze!AY462="",0,INDEX(DU!I:I,MATCH(Duombaze!AY462,DU!A:A,0),1))+IF(Duombaze!AZ462="",0,INDEX(DU!I:I,MATCH(Duombaze!AZ462,DU!A:A,0),1))+IF(Duombaze!BA462="",0,INDEX(DU!I:I,MATCH(Duombaze!BA462,DU!A:A,0),1))+IF(Duombaze!BB462="",0,INDEX(DU!I:I,MATCH(Duombaze!BB462,DU!A:A,0),1))</f>
        <v>0</v>
      </c>
      <c r="BD462" s="640">
        <f>IF(Duombaze!AT462="",0,INDEX(DU!K:K,MATCH(Duombaze!AT462,DU!A:A,0),1))+IF(Duombaze!AU462="",0,INDEX(DU!K:K,MATCH(Duombaze!AU462,DU!A:A,0),1))+IF(Duombaze!AV462="",0,INDEX(DU!K:K,MATCH(Duombaze!AV462,DU!A:A,0),1))+IF(Duombaze!AW462="",0,INDEX(DU!K:K,MATCH(Duombaze!AW462,DU!A:A,0),1))+IF(Duombaze!AX462="",0,INDEX(DU!K:K,MATCH(Duombaze!AX462,DU!A:A,0),1))+IF(Duombaze!AY462="",0,INDEX(DU!K:K,MATCH(Duombaze!AY462,DU!A:A,0),1))+IF(Duombaze!AZ462="",0,INDEX(DU!K:K,MATCH(Duombaze!AZ462,DU!A:A,0),1))+IF(Duombaze!BA462="",0,INDEX(DU!K:K,MATCH(Duombaze!BA462,DU!A:A,0),1))+IF(Duombaze!BB462="",0,INDEX(DU!K:K,MATCH(Duombaze!BB462,DU!A:A,0),1))</f>
        <v>0</v>
      </c>
      <c r="BE462" s="6"/>
      <c r="BF462" s="6"/>
      <c r="BG462" s="66"/>
      <c r="BH462" s="4" t="str">
        <f t="shared" si="222"/>
        <v/>
      </c>
      <c r="BI462" s="6"/>
      <c r="BJ462" s="643"/>
      <c r="BK462" s="643"/>
      <c r="BL462" s="643"/>
      <c r="BM462" s="643">
        <f>IF(Duombaze!BJ462="",0,INDEX(DU!I:I,MATCH(Duombaze!BJ462,DU!A:A,0),1))+IF(Duombaze!BK462="",0,INDEX(DU!I:I,MATCH(Duombaze!BK462,DU!A:A,0),1))+IF(Duombaze!BL462="",0,INDEX(DU!I:I,MATCH(Duombaze!BL462,DU!A:A,0),1))</f>
        <v>0</v>
      </c>
      <c r="BN462" s="640">
        <f>IF(Duombaze!BJ462="",0,INDEX(DU!K:K,MATCH(Duombaze!BJ462,DU!A:A,0),1))+IF(Duombaze!BK462="",0,INDEX(DU!K:K,MATCH(Duombaze!BK462,DU!A:A,0),1))+IF(Duombaze!BL462="",0,INDEX(DU!K:K,MATCH(Duombaze!BL462,DU!A:A,0),1))</f>
        <v>0</v>
      </c>
      <c r="BO462" s="6"/>
      <c r="BP462" s="6"/>
      <c r="BQ462" s="6"/>
      <c r="BR462" s="6" t="str">
        <f t="shared" si="223"/>
        <v/>
      </c>
      <c r="BS462" s="6"/>
      <c r="BT462" s="6"/>
      <c r="BU462" s="6"/>
      <c r="BV462" s="6"/>
      <c r="BW462" s="6">
        <f>IF(Duombaze!BT462="",0,INDEX(DU!I:I,MATCH(Duombaze!BT462,DU!A:A,0),1))+IF(Duombaze!BU462="",0,INDEX(DU!I:I,MATCH(Duombaze!BU462,DU!A:A,0),1))+IF(Duombaze!BV462="",0,INDEX(DU!I:I,MATCH(Duombaze!BV462,DU!A:A,0),1))</f>
        <v>0</v>
      </c>
      <c r="BX462" s="6">
        <f>IF(Duombaze!BT462="",0,INDEX(DU!K:K,MATCH(Duombaze!BT462,DU!A:A,0),1))+IF(Duombaze!BU462="",0,INDEX(DU!K:K,MATCH(Duombaze!BU462,DU!A:A,0),1))+IF(Duombaze!BV462="",0,INDEX(DU!K:K,MATCH(Duombaze!BV462,DU!A:A,0),1))</f>
        <v>0</v>
      </c>
      <c r="BY462" s="6"/>
      <c r="BZ462" s="6"/>
      <c r="CA462" s="6"/>
      <c r="CB462" s="6" t="str">
        <f t="shared" si="209"/>
        <v/>
      </c>
      <c r="CC462" s="6"/>
      <c r="CD462" s="6">
        <f>IF(Duombaze!CC462="",0,INDEX(DU!I:I,MATCH(Duombaze!CC462,DU!A:A,0),1))</f>
        <v>0</v>
      </c>
      <c r="CE462" s="4">
        <f>IF(Duombaze!CC462="",0,INDEX(DU!K:K,MATCH(Duombaze!CC462,DU!A:A,0),1))</f>
        <v>0</v>
      </c>
      <c r="CF462" s="6"/>
      <c r="CG462" s="6"/>
      <c r="CH462" s="6"/>
      <c r="CI462" s="4" t="str">
        <f t="shared" si="213"/>
        <v/>
      </c>
      <c r="CJ462" s="6"/>
      <c r="CK462" s="6">
        <f>IF(Duombaze!CJ462="",0,INDEX(DU!I:I,MATCH(Duombaze!CJ462,DU!A:A,0),1))</f>
        <v>0</v>
      </c>
      <c r="CL462" s="4">
        <f>IF(Duombaze!CJ462="",0,INDEX(DU!K:K,MATCH(Duombaze!CJ462,DU!A:A,0),1))</f>
        <v>0</v>
      </c>
      <c r="CM462" s="6"/>
      <c r="CN462" s="6"/>
      <c r="CO462" s="6"/>
      <c r="CP462" s="4" t="str">
        <f t="shared" si="219"/>
        <v/>
      </c>
      <c r="CQ462" s="6"/>
      <c r="CR462" s="643"/>
      <c r="CS462" s="643"/>
      <c r="CT462" s="643">
        <f>IF(Duombaze!CR462="",0,INDEX(DU!I:I,MATCH(Duombaze!CR462,DU!A:A,0),1))+IF(Duombaze!CS462="",0,INDEX(DU!I:I,MATCH(Duombaze!CS462,DU!A:A,0),1))</f>
        <v>0</v>
      </c>
      <c r="CU462" s="6">
        <f>IF(Duombaze!CR462="",0,INDEX(DU!K:K,MATCH(Duombaze!CR462,DU!A:A,0),1))+IF(Duombaze!CS462="",0,INDEX(DU!K:K,MATCH(Duombaze!CS462,DU!A:A,0),1))</f>
        <v>0</v>
      </c>
      <c r="CV462" s="6"/>
      <c r="CW462" s="6"/>
      <c r="CX462" s="6"/>
      <c r="CY462" s="4" t="str">
        <f t="shared" si="221"/>
        <v/>
      </c>
      <c r="CZ462" s="6"/>
      <c r="DA462" s="674"/>
      <c r="DB462" s="674"/>
      <c r="DC462" s="674">
        <f>IF(Duombaze!DA462="",0,INDEX(DU!I:I,MATCH(Duombaze!DA462,DU!A:A,0),1))+IF(Duombaze!DB462="",0,INDEX(DU!I:I,MATCH(Duombaze!DB462,DU!A:A,0),1))</f>
        <v>0</v>
      </c>
      <c r="DD462" s="6">
        <f>IF(Duombaze!DA462="",0,INDEX(DU!K:K,MATCH(Duombaze!DA462,DU!A:A,0),1))+IF(Duombaze!DB462="",0,INDEX(DU!K:K,MATCH(Duombaze!DB462,DU!A:A,0),1))</f>
        <v>0</v>
      </c>
      <c r="DE462" s="6"/>
      <c r="DF462" s="6"/>
      <c r="DG462" s="6"/>
      <c r="DH462" s="6" t="str">
        <f t="shared" si="207"/>
        <v/>
      </c>
      <c r="DI462" s="6"/>
      <c r="DJ462" s="674"/>
      <c r="DK462" s="679"/>
      <c r="DL462" s="674">
        <f>IF(Duombaze!DJ462="",0,INDEX(DU!I:I,MATCH(Duombaze!DJ462,DU!A:A,0),1))+IF(Duombaze!DK462="",0,INDEX(DU!I:I,MATCH(Duombaze!DK462,DU!A:A,0),1))</f>
        <v>0</v>
      </c>
      <c r="DM462" s="6">
        <f>IF(Duombaze!DJ462="",0,INDEX(DU!K:K,MATCH(Duombaze!DJ462,DU!A:A,0),1))+IF(Duombaze!DK462="",0,INDEX(DU!K:K,MATCH(Duombaze!DK462,DU!A:A,0),1))</f>
        <v>0</v>
      </c>
      <c r="DN462" s="660"/>
      <c r="DO462" s="48"/>
      <c r="DP462" s="48"/>
      <c r="DQ462" s="4" t="str">
        <f t="shared" si="206"/>
        <v/>
      </c>
      <c r="DR462" s="66"/>
      <c r="DS462" s="694"/>
      <c r="DT462" s="694"/>
      <c r="DU462" s="694"/>
      <c r="DV462" s="694"/>
      <c r="DW462" s="694">
        <f>IF(Duombaze!DS462="",0,INDEX(DU!I:I,MATCH(Duombaze!DS462,DU!A:A,0),1))+IF(Duombaze!DT462="",0,INDEX(DU!I:I,MATCH(Duombaze!DT462,DU!A:A,0),1))+IF(Duombaze!DU462="",0,INDEX(DU!I:I,MATCH(Duombaze!DU462,DU!A:A,0),1))+IF(Duombaze!DV462="",0,INDEX(DU!I:I,MATCH(Duombaze!DV462,DU!A:A,0),1))</f>
        <v>0</v>
      </c>
      <c r="DX462" s="640">
        <f>IF(Duombaze!DS462="",0,INDEX(DU!K:K,MATCH(Duombaze!DS462,DU!A:A,0),1))+IF(Duombaze!DT462="",0,INDEX(DU!K:K,MATCH(Duombaze!DT462,DU!A:A,0),1))+IF(Duombaze!DU462="",0,INDEX(DU!K:K,MATCH(Duombaze!DU462,DU!A:A,0),1))+IF(Duombaze!DV462="",0,INDEX(DU!K:KH,MATCH(Duombaze!DV462,DU!A:A,0),1))</f>
        <v>0</v>
      </c>
      <c r="DY462" s="66"/>
      <c r="DZ462" s="66"/>
      <c r="EA462" s="6"/>
      <c r="EB462" s="6" t="str">
        <f t="shared" si="194"/>
        <v/>
      </c>
      <c r="EC462" s="6"/>
      <c r="ED462" s="6">
        <f>IF(Duombaze!EC462="",0,INDEX(DU!I:I,MATCH(Duombaze!EC462,DU!A:A,0),1))</f>
        <v>0</v>
      </c>
      <c r="EE462" s="640">
        <f>IF(Duombaze!EC462="",0,INDEX(DU!K:K,MATCH(Duombaze!EC462,DU!A:A,0),1))</f>
        <v>0</v>
      </c>
      <c r="EF462" s="6"/>
      <c r="EG462" s="6"/>
      <c r="EH462" s="6"/>
      <c r="EI462" s="4" t="str">
        <f t="shared" si="210"/>
        <v/>
      </c>
      <c r="EJ462" s="6"/>
      <c r="EK462" s="674"/>
      <c r="EL462" s="674"/>
      <c r="EM462" s="674"/>
      <c r="EN462" s="674">
        <f>IF(Duombaze!EK462="",0,INDEX(DU!I:I,MATCH(Duombaze!EK462,DU!A:A,0),1))+IF(Duombaze!EL462="",0,INDEX(DU!I:I,MATCH(Duombaze!EL462,DU!A:A,0),1))+IF(Duombaze!EM462="",0,INDEX(DU!I:I,MATCH(Duombaze!EM462,DU!A:A,0),1))</f>
        <v>0</v>
      </c>
      <c r="EO462" s="6">
        <f>IF(Duombaze!EK462="",0,INDEX(DU!K:K,MATCH(Duombaze!EK462,DU!A:A,0),1))+IF(Duombaze!EL462="",0,INDEX(DU!K:K,MATCH(Duombaze!EL462,DU!A:A,0),1))+IF(Duombaze!EM462="",0,INDEX(DU!K:K,MATCH(Duombaze!EM462,DU!A:A,0),1))</f>
        <v>0</v>
      </c>
      <c r="EP462" s="6"/>
      <c r="EQ462" s="6"/>
      <c r="ER462" s="6"/>
      <c r="ES462" s="4" t="str">
        <f t="shared" si="195"/>
        <v/>
      </c>
      <c r="ET462" s="6"/>
      <c r="EU462" s="6"/>
      <c r="EV462" s="6"/>
      <c r="EW462" s="66"/>
      <c r="EX462" s="6" t="str">
        <f t="shared" si="218"/>
        <v/>
      </c>
      <c r="EY462" s="6"/>
      <c r="EZ462" s="674"/>
      <c r="FA462" s="674"/>
      <c r="FB462" s="674">
        <f>IF(Duombaze!EZ462="",0,INDEX(DU!I:I,MATCH(Duombaze!EZ462,DU!A:A,0),1))+IF(Duombaze!FA462="",0,INDEX(DU!I:I,MATCH(Duombaze!FA462,DU!A:A,0),1))</f>
        <v>0</v>
      </c>
      <c r="FC462" s="6">
        <f>IF(Duombaze!EZ462="",0,INDEX(DU!K:K,MATCH(Duombaze!EZ462,DU!A:A,0),1))+IF(Duombaze!FA462="",0,INDEX(DU!K:K,MATCH(Duombaze!FA462,DU!A:A,0),1))</f>
        <v>0</v>
      </c>
      <c r="FD462" s="6"/>
      <c r="FE462" s="6"/>
      <c r="FF462" s="6"/>
      <c r="FG462" s="6"/>
      <c r="FH462" s="6"/>
      <c r="FI462" s="6"/>
      <c r="FJ462" s="6"/>
      <c r="FK462" s="186"/>
      <c r="FL462" s="14"/>
      <c r="FM462" s="673"/>
      <c r="FN462" s="673"/>
      <c r="FO462" s="673"/>
      <c r="FP462" s="673"/>
      <c r="FQ462" s="673">
        <f>IF(Duombaze!FM462="",0,INDEX(DU!I:I,MATCH(Duombaze!FM462,DU!A:A,0),1))+IF(Duombaze!FN462="",0,INDEX(DU!I:I,MATCH(Duombaze!FN462,DU!A:A,0),1))+IF(Duombaze!FO462="",0,INDEX(DU!I:I,MATCH(Duombaze!FO462,DU!A:A,0),1))+IF(Duombaze!FP462="",0,INDEX(DU!I:I,MATCH(Duombaze!FP462,DU!A:A,0),1))</f>
        <v>0</v>
      </c>
      <c r="FR462" s="673">
        <f>IF(Duombaze!FM462="",0,INDEX(DU!K:K,MATCH(Duombaze!FM462,DU!A:A,0),1))+IF(Duombaze!FN462="",0,INDEX(DU!K:K,MATCH(Duombaze!FN462,DU!A:A,0),1))+IF(Duombaze!FO462="",0,INDEX(DU!K:K,MATCH(Duombaze!FO462,DU!A:A,0),1))+IF(Duombaze!FP462="",0,INDEX(DU!K:K,MATCH(Duombaze!FP462,DU!A:A,0),1))</f>
        <v>0</v>
      </c>
    </row>
    <row r="463" spans="1:183" s="7" customFormat="1" ht="23.45" customHeight="1" x14ac:dyDescent="0.25">
      <c r="A463" s="42" t="s">
        <v>653</v>
      </c>
      <c r="B463" s="42" t="s">
        <v>797</v>
      </c>
      <c r="C463" s="12" t="s">
        <v>36</v>
      </c>
      <c r="D463" s="6"/>
      <c r="E463" s="4" t="str">
        <f t="shared" si="220"/>
        <v/>
      </c>
      <c r="F463" s="6"/>
      <c r="G463" s="643"/>
      <c r="H463" s="643"/>
      <c r="I463" s="643"/>
      <c r="J463" s="643"/>
      <c r="K463" s="643"/>
      <c r="L463" s="643"/>
      <c r="M463" s="643"/>
      <c r="N463" s="643"/>
      <c r="O463" s="643"/>
      <c r="P463" s="643">
        <f>IF(Duombaze!G463="",0,INDEX(DU!I:I,MATCH(Duombaze!G463,DU!A:A,0),1))+IF(Duombaze!H463="",0,INDEX(DU!I:I,MATCH(Duombaze!H463,DU!A:A,0),1))+IF(Duombaze!I463="",0,INDEX(DU!I:I,MATCH(Duombaze!I463,DU!A:A,0),1))+IF(Duombaze!J463="",0,INDEX(DU!I:I,MATCH(Duombaze!J463,DU!A:A,0),1))+IF(Duombaze!K463="",0,INDEX(DU!I:I,MATCH(Duombaze!K463,DU!A:A,0),1))+IF(Duombaze!L463="",0,INDEX(DU!I:I,MATCH(Duombaze!L463,DU!A:A,0),1))+IF(Duombaze!M463="",0,INDEX(DU!I:I,MATCH(Duombaze!M463,DU!A:A,0),1))+IF(Duombaze!N463="",0,INDEX(DU!I:I,MATCH(Duombaze!N463,DU!A:A,0),1))+IF(Duombaze!O463="",0,INDEX(DU!I:I,MATCH(Duombaze!O463,DU!A:A,0),1))</f>
        <v>0</v>
      </c>
      <c r="Q463" s="640">
        <f>IF(Duombaze!G463="",0,INDEX(DU!K:K,MATCH(Duombaze!G463,DU!A:A,0),1))+IF(Duombaze!H463="",0,INDEX(DU!K:K,MATCH(Duombaze!H463,DU!A:A,0),1))+IF(Duombaze!I463="",0,INDEX(DU!K:K,MATCH(Duombaze!I463,DU!A:A,0),1))+IF(Duombaze!J463="",0,INDEX(DU!K:K,MATCH(Duombaze!J463,DU!A:A,0),1))+IF(Duombaze!K463="",0,INDEX(DU!K:K,MATCH(Duombaze!K463,DU!A:A,0),1))+IF(Duombaze!L463="",0,INDEX(DU!K:K,MATCH(Duombaze!L463,DU!A:A,0),1))+IF(Duombaze!M463="",0,INDEX(DU!K:K,MATCH(Duombaze!M463,DU!A:A,0),1))+IF(Duombaze!N463="",0,INDEX(DU!K:K,MATCH(Duombaze!N463,DU!A:A,0),1))+IF(Duombaze!O463="",0,INDEX(DU!K:K,MATCH(Duombaze!O463,DU!A:A,0),1))</f>
        <v>0</v>
      </c>
      <c r="R463" s="6"/>
      <c r="S463" s="48"/>
      <c r="T463" s="883"/>
      <c r="U463" s="4">
        <f>IF(Duombaze!T463="",0,INDEX(DU!I:I,MATCH(Duombaze!T463,DU!A:A,0),1))</f>
        <v>0</v>
      </c>
      <c r="V463" s="4">
        <f>IF(Duombaze!T463="",0,INDEX(DU!K:K,MATCH(Duombaze!T463,DU!A:A,0),1))</f>
        <v>0</v>
      </c>
      <c r="W463" s="6"/>
      <c r="X463" s="6"/>
      <c r="Y463" s="858"/>
      <c r="Z463" s="66"/>
      <c r="AA463" s="4" t="str">
        <f t="shared" si="212"/>
        <v/>
      </c>
      <c r="AB463" s="6"/>
      <c r="AC463" s="6">
        <f>IF(Duombaze!AB463="",0,INDEX(DU!I:I,MATCH(Duombaze!AB463,DU!A:A,0),1))</f>
        <v>0</v>
      </c>
      <c r="AD463" s="2">
        <f>IF(Duombaze!AB463="",0,INDEX(DU!K:K,MATCH(Duombaze!AB463,DU!A:A,0),1))</f>
        <v>0</v>
      </c>
      <c r="AE463" s="6"/>
      <c r="AF463" s="6"/>
      <c r="AG463" s="6"/>
      <c r="AH463" s="4" t="str">
        <f t="shared" si="201"/>
        <v/>
      </c>
      <c r="AI463" s="6"/>
      <c r="AJ463" s="643"/>
      <c r="AK463" s="643"/>
      <c r="AL463" s="643"/>
      <c r="AM463" s="643">
        <f>IF(Duombaze!AJ463="",0,INDEX(DU!I:I,MATCH(Duombaze!AJ463,DU!A:A,0),1))+IF(Duombaze!AK463="",0,INDEX(DU!I:I,MATCH(Duombaze!AK463,DU!A:A,0),1))+IF(Duombaze!AL463="",0,INDEX(DU!I:I,MATCH(Duombaze!AL463,DU!A:A,0),1))</f>
        <v>0</v>
      </c>
      <c r="AN463" s="643">
        <f>IF(Duombaze!AJ463="",0,INDEX(DU!K:K,MATCH(Duombaze!AJ463,DU!A:A,0),1))+IF(Duombaze!AK463="",0,INDEX(DU!K:K,MATCH(Duombaze!AK463,DU!A:A,0),1))+IF(Duombaze!AL463="",0,INDEX(DU!K:K,MATCH(Duombaze!AL463,DU!A:A,0),1))</f>
        <v>0</v>
      </c>
      <c r="AO463" s="6"/>
      <c r="AP463" s="6"/>
      <c r="AQ463" s="6"/>
      <c r="AR463" s="4" t="str">
        <f t="shared" si="203"/>
        <v/>
      </c>
      <c r="AS463" s="6"/>
      <c r="AT463" s="643"/>
      <c r="AU463" s="643"/>
      <c r="AV463" s="643"/>
      <c r="AW463" s="643"/>
      <c r="AX463" s="643"/>
      <c r="AY463" s="643"/>
      <c r="AZ463" s="643"/>
      <c r="BA463" s="643"/>
      <c r="BB463" s="643"/>
      <c r="BC463" s="643">
        <f>IF(Duombaze!AT463="",0,INDEX(DU!I:I,MATCH(Duombaze!AT463,DU!A:A,0),1))+IF(Duombaze!AU463="",0,INDEX(DU!I:I,MATCH(Duombaze!AU463,DU!A:A,0),1))+IF(Duombaze!AV463="",0,INDEX(DU!I:I,MATCH(Duombaze!AV463,DU!A:A,0),1))+IF(Duombaze!AW463="",0,INDEX(DU!I:I,MATCH(Duombaze!AW463,DU!A:A,0),1))+IF(Duombaze!AX463="",0,INDEX(DU!I:I,MATCH(Duombaze!AX463,DU!A:A,0),1))+IF(Duombaze!AY463="",0,INDEX(DU!I:I,MATCH(Duombaze!AY463,DU!A:A,0),1))+IF(Duombaze!AZ463="",0,INDEX(DU!I:I,MATCH(Duombaze!AZ463,DU!A:A,0),1))+IF(Duombaze!BA463="",0,INDEX(DU!I:I,MATCH(Duombaze!BA463,DU!A:A,0),1))+IF(Duombaze!BB463="",0,INDEX(DU!I:I,MATCH(Duombaze!BB463,DU!A:A,0),1))</f>
        <v>0</v>
      </c>
      <c r="BD463" s="640">
        <f>IF(Duombaze!AT463="",0,INDEX(DU!K:K,MATCH(Duombaze!AT463,DU!A:A,0),1))+IF(Duombaze!AU463="",0,INDEX(DU!K:K,MATCH(Duombaze!AU463,DU!A:A,0),1))+IF(Duombaze!AV463="",0,INDEX(DU!K:K,MATCH(Duombaze!AV463,DU!A:A,0),1))+IF(Duombaze!AW463="",0,INDEX(DU!K:K,MATCH(Duombaze!AW463,DU!A:A,0),1))+IF(Duombaze!AX463="",0,INDEX(DU!K:K,MATCH(Duombaze!AX463,DU!A:A,0),1))+IF(Duombaze!AY463="",0,INDEX(DU!K:K,MATCH(Duombaze!AY463,DU!A:A,0),1))+IF(Duombaze!AZ463="",0,INDEX(DU!K:K,MATCH(Duombaze!AZ463,DU!A:A,0),1))+IF(Duombaze!BA463="",0,INDEX(DU!K:K,MATCH(Duombaze!BA463,DU!A:A,0),1))+IF(Duombaze!BB463="",0,INDEX(DU!K:K,MATCH(Duombaze!BB463,DU!A:A,0),1))</f>
        <v>0</v>
      </c>
      <c r="BE463" s="6"/>
      <c r="BF463" s="6"/>
      <c r="BG463" s="66"/>
      <c r="BH463" s="4" t="str">
        <f t="shared" si="222"/>
        <v/>
      </c>
      <c r="BI463" s="6"/>
      <c r="BJ463" s="643"/>
      <c r="BK463" s="643"/>
      <c r="BL463" s="643"/>
      <c r="BM463" s="643">
        <f>IF(Duombaze!BJ463="",0,INDEX(DU!I:I,MATCH(Duombaze!BJ463,DU!A:A,0),1))+IF(Duombaze!BK463="",0,INDEX(DU!I:I,MATCH(Duombaze!BK463,DU!A:A,0),1))+IF(Duombaze!BL463="",0,INDEX(DU!I:I,MATCH(Duombaze!BL463,DU!A:A,0),1))</f>
        <v>0</v>
      </c>
      <c r="BN463" s="640">
        <f>IF(Duombaze!BJ463="",0,INDEX(DU!K:K,MATCH(Duombaze!BJ463,DU!A:A,0),1))+IF(Duombaze!BK463="",0,INDEX(DU!K:K,MATCH(Duombaze!BK463,DU!A:A,0),1))+IF(Duombaze!BL463="",0,INDEX(DU!K:K,MATCH(Duombaze!BL463,DU!A:A,0),1))</f>
        <v>0</v>
      </c>
      <c r="BO463" s="6"/>
      <c r="BP463" s="6"/>
      <c r="BQ463" s="6"/>
      <c r="BR463" s="6" t="str">
        <f t="shared" si="223"/>
        <v/>
      </c>
      <c r="BS463" s="6"/>
      <c r="BT463" s="6"/>
      <c r="BU463" s="6"/>
      <c r="BV463" s="6"/>
      <c r="BW463" s="6">
        <f>IF(Duombaze!BT463="",0,INDEX(DU!I:I,MATCH(Duombaze!BT463,DU!A:A,0),1))+IF(Duombaze!BU463="",0,INDEX(DU!I:I,MATCH(Duombaze!BU463,DU!A:A,0),1))+IF(Duombaze!BV463="",0,INDEX(DU!I:I,MATCH(Duombaze!BV463,DU!A:A,0),1))</f>
        <v>0</v>
      </c>
      <c r="BX463" s="6">
        <f>IF(Duombaze!BT463="",0,INDEX(DU!K:K,MATCH(Duombaze!BT463,DU!A:A,0),1))+IF(Duombaze!BU463="",0,INDEX(DU!K:K,MATCH(Duombaze!BU463,DU!A:A,0),1))+IF(Duombaze!BV463="",0,INDEX(DU!K:K,MATCH(Duombaze!BV463,DU!A:A,0),1))</f>
        <v>0</v>
      </c>
      <c r="BY463" s="6"/>
      <c r="BZ463" s="6"/>
      <c r="CA463" s="6"/>
      <c r="CB463" s="6" t="str">
        <f t="shared" si="209"/>
        <v/>
      </c>
      <c r="CC463" s="6"/>
      <c r="CD463" s="6">
        <f>IF(Duombaze!CC463="",0,INDEX(DU!I:I,MATCH(Duombaze!CC463,DU!A:A,0),1))</f>
        <v>0</v>
      </c>
      <c r="CE463" s="4">
        <f>IF(Duombaze!CC463="",0,INDEX(DU!K:K,MATCH(Duombaze!CC463,DU!A:A,0),1))</f>
        <v>0</v>
      </c>
      <c r="CF463" s="6"/>
      <c r="CG463" s="6"/>
      <c r="CH463" s="6"/>
      <c r="CI463" s="4" t="str">
        <f t="shared" si="213"/>
        <v/>
      </c>
      <c r="CJ463" s="6"/>
      <c r="CK463" s="6">
        <f>IF(Duombaze!CJ463="",0,INDEX(DU!I:I,MATCH(Duombaze!CJ463,DU!A:A,0),1))</f>
        <v>0</v>
      </c>
      <c r="CL463" s="4">
        <f>IF(Duombaze!CJ463="",0,INDEX(DU!K:K,MATCH(Duombaze!CJ463,DU!A:A,0),1))</f>
        <v>0</v>
      </c>
      <c r="CM463" s="6"/>
      <c r="CN463" s="6"/>
      <c r="CO463" s="6"/>
      <c r="CP463" s="4" t="str">
        <f t="shared" si="219"/>
        <v/>
      </c>
      <c r="CQ463" s="6"/>
      <c r="CR463" s="643"/>
      <c r="CS463" s="643"/>
      <c r="CT463" s="643">
        <f>IF(Duombaze!CR463="",0,INDEX(DU!I:I,MATCH(Duombaze!CR463,DU!A:A,0),1))+IF(Duombaze!CS463="",0,INDEX(DU!I:I,MATCH(Duombaze!CS463,DU!A:A,0),1))</f>
        <v>0</v>
      </c>
      <c r="CU463" s="6">
        <f>IF(Duombaze!CR463="",0,INDEX(DU!K:K,MATCH(Duombaze!CR463,DU!A:A,0),1))+IF(Duombaze!CS463="",0,INDEX(DU!K:K,MATCH(Duombaze!CS463,DU!A:A,0),1))</f>
        <v>0</v>
      </c>
      <c r="CV463" s="6"/>
      <c r="CW463" s="6"/>
      <c r="CX463" s="6"/>
      <c r="CY463" s="4" t="str">
        <f t="shared" si="221"/>
        <v/>
      </c>
      <c r="CZ463" s="6"/>
      <c r="DA463" s="674"/>
      <c r="DB463" s="674"/>
      <c r="DC463" s="674">
        <f>IF(Duombaze!DA463="",0,INDEX(DU!I:I,MATCH(Duombaze!DA463,DU!A:A,0),1))+IF(Duombaze!DB463="",0,INDEX(DU!I:I,MATCH(Duombaze!DB463,DU!A:A,0),1))</f>
        <v>0</v>
      </c>
      <c r="DD463" s="6">
        <f>IF(Duombaze!DA463="",0,INDEX(DU!K:K,MATCH(Duombaze!DA463,DU!A:A,0),1))+IF(Duombaze!DB463="",0,INDEX(DU!K:K,MATCH(Duombaze!DB463,DU!A:A,0),1))</f>
        <v>0</v>
      </c>
      <c r="DE463" s="6"/>
      <c r="DF463" s="6"/>
      <c r="DG463" s="6"/>
      <c r="DH463" s="6" t="str">
        <f t="shared" si="207"/>
        <v/>
      </c>
      <c r="DI463" s="6"/>
      <c r="DJ463" s="674"/>
      <c r="DK463" s="679"/>
      <c r="DL463" s="674">
        <f>IF(Duombaze!DJ463="",0,INDEX(DU!I:I,MATCH(Duombaze!DJ463,DU!A:A,0),1))+IF(Duombaze!DK463="",0,INDEX(DU!I:I,MATCH(Duombaze!DK463,DU!A:A,0),1))</f>
        <v>0</v>
      </c>
      <c r="DM463" s="6">
        <f>IF(Duombaze!DJ463="",0,INDEX(DU!K:K,MATCH(Duombaze!DJ463,DU!A:A,0),1))+IF(Duombaze!DK463="",0,INDEX(DU!K:K,MATCH(Duombaze!DK463,DU!A:A,0),1))</f>
        <v>0</v>
      </c>
      <c r="DN463" s="660"/>
      <c r="DO463" s="48"/>
      <c r="DP463" s="48"/>
      <c r="DQ463" s="4" t="str">
        <f t="shared" si="206"/>
        <v/>
      </c>
      <c r="DR463" s="66"/>
      <c r="DS463" s="694"/>
      <c r="DT463" s="694"/>
      <c r="DU463" s="694"/>
      <c r="DV463" s="694"/>
      <c r="DW463" s="694">
        <f>IF(Duombaze!DS463="",0,INDEX(DU!I:I,MATCH(Duombaze!DS463,DU!A:A,0),1))+IF(Duombaze!DT463="",0,INDEX(DU!I:I,MATCH(Duombaze!DT463,DU!A:A,0),1))+IF(Duombaze!DU463="",0,INDEX(DU!I:I,MATCH(Duombaze!DU463,DU!A:A,0),1))+IF(Duombaze!DV463="",0,INDEX(DU!I:I,MATCH(Duombaze!DV463,DU!A:A,0),1))</f>
        <v>0</v>
      </c>
      <c r="DX463" s="640">
        <f>IF(Duombaze!DS463="",0,INDEX(DU!K:K,MATCH(Duombaze!DS463,DU!A:A,0),1))+IF(Duombaze!DT463="",0,INDEX(DU!K:K,MATCH(Duombaze!DT463,DU!A:A,0),1))+IF(Duombaze!DU463="",0,INDEX(DU!K:K,MATCH(Duombaze!DU463,DU!A:A,0),1))+IF(Duombaze!DV463="",0,INDEX(DU!K:KH,MATCH(Duombaze!DV463,DU!A:A,0),1))</f>
        <v>0</v>
      </c>
      <c r="DY463" s="66"/>
      <c r="DZ463" s="66"/>
      <c r="EA463" s="6"/>
      <c r="EB463" s="6" t="str">
        <f t="shared" si="194"/>
        <v/>
      </c>
      <c r="EC463" s="6"/>
      <c r="ED463" s="6">
        <f>IF(Duombaze!EC463="",0,INDEX(DU!I:I,MATCH(Duombaze!EC463,DU!A:A,0),1))</f>
        <v>0</v>
      </c>
      <c r="EE463" s="640">
        <f>IF(Duombaze!EC463="",0,INDEX(DU!K:K,MATCH(Duombaze!EC463,DU!A:A,0),1))</f>
        <v>0</v>
      </c>
      <c r="EF463" s="6"/>
      <c r="EG463" s="6"/>
      <c r="EH463" s="6"/>
      <c r="EI463" s="4" t="str">
        <f t="shared" si="210"/>
        <v/>
      </c>
      <c r="EJ463" s="6"/>
      <c r="EK463" s="674"/>
      <c r="EL463" s="674"/>
      <c r="EM463" s="674"/>
      <c r="EN463" s="674">
        <f>IF(Duombaze!EK463="",0,INDEX(DU!I:I,MATCH(Duombaze!EK463,DU!A:A,0),1))+IF(Duombaze!EL463="",0,INDEX(DU!I:I,MATCH(Duombaze!EL463,DU!A:A,0),1))+IF(Duombaze!EM463="",0,INDEX(DU!I:I,MATCH(Duombaze!EM463,DU!A:A,0),1))</f>
        <v>0</v>
      </c>
      <c r="EO463" s="6">
        <f>IF(Duombaze!EK463="",0,INDEX(DU!K:K,MATCH(Duombaze!EK463,DU!A:A,0),1))+IF(Duombaze!EL463="",0,INDEX(DU!K:K,MATCH(Duombaze!EL463,DU!A:A,0),1))+IF(Duombaze!EM463="",0,INDEX(DU!K:K,MATCH(Duombaze!EM463,DU!A:A,0),1))</f>
        <v>0</v>
      </c>
      <c r="EP463" s="6"/>
      <c r="EQ463" s="6"/>
      <c r="ER463" s="6"/>
      <c r="ES463" s="4" t="str">
        <f t="shared" si="195"/>
        <v/>
      </c>
      <c r="ET463" s="6"/>
      <c r="EU463" s="6"/>
      <c r="EV463" s="6"/>
      <c r="EW463" s="66"/>
      <c r="EX463" s="6" t="str">
        <f t="shared" si="218"/>
        <v/>
      </c>
      <c r="EY463" s="6"/>
      <c r="EZ463" s="674"/>
      <c r="FA463" s="674"/>
      <c r="FB463" s="674">
        <f>IF(Duombaze!EZ463="",0,INDEX(DU!I:I,MATCH(Duombaze!EZ463,DU!A:A,0),1))+IF(Duombaze!FA463="",0,INDEX(DU!I:I,MATCH(Duombaze!FA463,DU!A:A,0),1))</f>
        <v>0</v>
      </c>
      <c r="FC463" s="6">
        <f>IF(Duombaze!EZ463="",0,INDEX(DU!K:K,MATCH(Duombaze!EZ463,DU!A:A,0),1))+IF(Duombaze!FA463="",0,INDEX(DU!K:K,MATCH(Duombaze!FA463,DU!A:A,0),1))</f>
        <v>0</v>
      </c>
      <c r="FD463" s="6"/>
      <c r="FE463" s="6"/>
      <c r="FF463" s="6"/>
      <c r="FG463" s="6"/>
      <c r="FH463" s="6"/>
      <c r="FI463" s="6"/>
      <c r="FJ463" s="6"/>
      <c r="FK463" s="186"/>
      <c r="FL463" s="14"/>
      <c r="FM463" s="673"/>
      <c r="FN463" s="673"/>
      <c r="FO463" s="673"/>
      <c r="FP463" s="673"/>
      <c r="FQ463" s="673">
        <f>IF(Duombaze!FM463="",0,INDEX(DU!I:I,MATCH(Duombaze!FM463,DU!A:A,0),1))+IF(Duombaze!FN463="",0,INDEX(DU!I:I,MATCH(Duombaze!FN463,DU!A:A,0),1))+IF(Duombaze!FO463="",0,INDEX(DU!I:I,MATCH(Duombaze!FO463,DU!A:A,0),1))+IF(Duombaze!FP463="",0,INDEX(DU!I:I,MATCH(Duombaze!FP463,DU!A:A,0),1))</f>
        <v>0</v>
      </c>
      <c r="FR463" s="673">
        <f>IF(Duombaze!FM463="",0,INDEX(DU!K:K,MATCH(Duombaze!FM463,DU!A:A,0),1))+IF(Duombaze!FN463="",0,INDEX(DU!K:K,MATCH(Duombaze!FN463,DU!A:A,0),1))+IF(Duombaze!FO463="",0,INDEX(DU!K:K,MATCH(Duombaze!FO463,DU!A:A,0),1))+IF(Duombaze!FP463="",0,INDEX(DU!K:K,MATCH(Duombaze!FP463,DU!A:A,0),1))</f>
        <v>0</v>
      </c>
    </row>
    <row r="464" spans="1:183" s="20" customFormat="1" ht="23.45" customHeight="1" x14ac:dyDescent="0.25">
      <c r="A464" s="41">
        <v>0</v>
      </c>
      <c r="B464" s="41" t="s">
        <v>8518</v>
      </c>
      <c r="C464" s="16" t="s">
        <v>8519</v>
      </c>
      <c r="D464" s="19" t="s">
        <v>411</v>
      </c>
      <c r="E464" s="17" t="str">
        <f t="shared" si="220"/>
        <v>0 SPP10P Be pagrindo</v>
      </c>
      <c r="F464" s="19"/>
      <c r="G464" s="639"/>
      <c r="H464" s="639"/>
      <c r="I464" s="639"/>
      <c r="J464" s="639"/>
      <c r="K464" s="639"/>
      <c r="L464" s="639"/>
      <c r="M464" s="639"/>
      <c r="N464" s="639"/>
      <c r="O464" s="639"/>
      <c r="P464" s="639">
        <f>IF(Duombaze!G464="",0,INDEX(DU!I:I,MATCH(Duombaze!G464,DU!A:A,0),1))+IF(Duombaze!H464="",0,INDEX(DU!I:I,MATCH(Duombaze!H464,DU!A:A,0),1))+IF(Duombaze!I464="",0,INDEX(DU!I:I,MATCH(Duombaze!I464,DU!A:A,0),1))+IF(Duombaze!J464="",0,INDEX(DU!I:I,MATCH(Duombaze!J464,DU!A:A,0),1))+IF(Duombaze!K464="",0,INDEX(DU!I:I,MATCH(Duombaze!K464,DU!A:A,0),1))+IF(Duombaze!L464="",0,INDEX(DU!I:I,MATCH(Duombaze!L464,DU!A:A,0),1))+IF(Duombaze!M464="",0,INDEX(DU!I:I,MATCH(Duombaze!M464,DU!A:A,0),1))+IF(Duombaze!N464="",0,INDEX(DU!I:I,MATCH(Duombaze!N464,DU!A:A,0),1))+IF(Duombaze!O464="",0,INDEX(DU!I:I,MATCH(Duombaze!O464,DU!A:A,0),1))</f>
        <v>0</v>
      </c>
      <c r="Q464" s="638">
        <f>IF(Duombaze!G464="",0,INDEX(DU!K:K,MATCH(Duombaze!G464,DU!A:A,0),1))+IF(Duombaze!H464="",0,INDEX(DU!K:K,MATCH(Duombaze!H464,DU!A:A,0),1))+IF(Duombaze!I464="",0,INDEX(DU!K:K,MATCH(Duombaze!I464,DU!A:A,0),1))+IF(Duombaze!J464="",0,INDEX(DU!K:K,MATCH(Duombaze!J464,DU!A:A,0),1))+IF(Duombaze!K464="",0,INDEX(DU!K:K,MATCH(Duombaze!K464,DU!A:A,0),1))+IF(Duombaze!L464="",0,INDEX(DU!K:K,MATCH(Duombaze!L464,DU!A:A,0),1))+IF(Duombaze!M464="",0,INDEX(DU!K:K,MATCH(Duombaze!M464,DU!A:A,0),1))+IF(Duombaze!N464="",0,INDEX(DU!K:K,MATCH(Duombaze!N464,DU!A:A,0),1))+IF(Duombaze!O464="",0,INDEX(DU!K:K,MATCH(Duombaze!O464,DU!A:A,0),1))</f>
        <v>0</v>
      </c>
      <c r="R464" s="19"/>
      <c r="S464" s="52"/>
      <c r="T464" s="881"/>
      <c r="U464" s="53"/>
      <c r="V464" s="53"/>
      <c r="W464" s="19"/>
      <c r="X464" s="19"/>
      <c r="Y464" s="134"/>
      <c r="Z464" s="65" t="s">
        <v>416</v>
      </c>
      <c r="AA464" s="17" t="str">
        <f t="shared" si="212"/>
        <v>0 SPP10P Be grąžulo</v>
      </c>
      <c r="AB464" s="19"/>
      <c r="AC464" s="19">
        <f>IF(Duombaze!AB464="",0,INDEX(DU!I:I,MATCH(Duombaze!AB464,DU!A:A,0),1))</f>
        <v>0</v>
      </c>
      <c r="AD464" s="25">
        <f>IF(Duombaze!AB464="",0,INDEX(DU!K:K,MATCH(Duombaze!AB464,DU!A:A,0),1))</f>
        <v>0</v>
      </c>
      <c r="AE464" s="19"/>
      <c r="AF464" s="19"/>
      <c r="AG464" s="19" t="s">
        <v>420</v>
      </c>
      <c r="AH464" s="17" t="str">
        <f t="shared" si="201"/>
        <v>0 SPP10P  Be bamperio</v>
      </c>
      <c r="AI464" s="19"/>
      <c r="AJ464" s="639"/>
      <c r="AK464" s="639"/>
      <c r="AL464" s="639"/>
      <c r="AM464" s="639">
        <f>IF(Duombaze!AJ464="",0,INDEX(DU!I:I,MATCH(Duombaze!AJ464,DU!A:A,0),1))+IF(Duombaze!AK464="",0,INDEX(DU!I:I,MATCH(Duombaze!AK464,DU!A:A,0),1))+IF(Duombaze!AL464="",0,INDEX(DU!I:I,MATCH(Duombaze!AL464,DU!A:A,0),1))</f>
        <v>0</v>
      </c>
      <c r="AN464" s="639">
        <f>IF(Duombaze!AJ464="",0,INDEX(DU!K:K,MATCH(Duombaze!AJ464,DU!A:A,0),1))+IF(Duombaze!AK464="",0,INDEX(DU!K:K,MATCH(Duombaze!AK464,DU!A:A,0),1))+IF(Duombaze!AL464="",0,INDEX(DU!K:K,MATCH(Duombaze!AL464,DU!A:A,0),1))</f>
        <v>0</v>
      </c>
      <c r="AO464" s="19"/>
      <c r="AP464" s="19"/>
      <c r="AQ464" s="19" t="s">
        <v>413</v>
      </c>
      <c r="AR464" s="17" t="str">
        <f t="shared" si="203"/>
        <v>0 SPP10P Be hidraulinės sistemos + be papildomo valdymo išvadų</v>
      </c>
      <c r="AS464" s="19"/>
      <c r="AT464" s="639"/>
      <c r="AU464" s="639"/>
      <c r="AV464" s="639"/>
      <c r="AW464" s="639"/>
      <c r="AX464" s="639"/>
      <c r="AY464" s="639"/>
      <c r="AZ464" s="639"/>
      <c r="BA464" s="639"/>
      <c r="BB464" s="639"/>
      <c r="BC464" s="639">
        <f>IF(Duombaze!AT464="",0,INDEX(DU!I:I,MATCH(Duombaze!AT464,DU!A:A,0),1))+IF(Duombaze!AU464="",0,INDEX(DU!I:I,MATCH(Duombaze!AU464,DU!A:A,0),1))+IF(Duombaze!AV464="",0,INDEX(DU!I:I,MATCH(Duombaze!AV464,DU!A:A,0),1))+IF(Duombaze!AW464="",0,INDEX(DU!I:I,MATCH(Duombaze!AW464,DU!A:A,0),1))+IF(Duombaze!AX464="",0,INDEX(DU!I:I,MATCH(Duombaze!AX464,DU!A:A,0),1))+IF(Duombaze!AY464="",0,INDEX(DU!I:I,MATCH(Duombaze!AY464,DU!A:A,0),1))+IF(Duombaze!AZ464="",0,INDEX(DU!I:I,MATCH(Duombaze!AZ464,DU!A:A,0),1))+IF(Duombaze!BA464="",0,INDEX(DU!I:I,MATCH(Duombaze!BA464,DU!A:A,0),1))+IF(Duombaze!BB464="",0,INDEX(DU!I:I,MATCH(Duombaze!BB464,DU!A:A,0),1))</f>
        <v>0</v>
      </c>
      <c r="BD464" s="638">
        <f>IF(Duombaze!AT464="",0,INDEX(DU!K:K,MATCH(Duombaze!AT464,DU!A:A,0),1))+IF(Duombaze!AU464="",0,INDEX(DU!K:K,MATCH(Duombaze!AU464,DU!A:A,0),1))+IF(Duombaze!AV464="",0,INDEX(DU!K:K,MATCH(Duombaze!AV464,DU!A:A,0),1))+IF(Duombaze!AW464="",0,INDEX(DU!K:K,MATCH(Duombaze!AW464,DU!A:A,0),1))+IF(Duombaze!AX464="",0,INDEX(DU!K:K,MATCH(Duombaze!AX464,DU!A:A,0),1))+IF(Duombaze!AY464="",0,INDEX(DU!K:K,MATCH(Duombaze!AY464,DU!A:A,0),1))+IF(Duombaze!AZ464="",0,INDEX(DU!K:K,MATCH(Duombaze!AZ464,DU!A:A,0),1))+IF(Duombaze!BA464="",0,INDEX(DU!K:K,MATCH(Duombaze!BA464,DU!A:A,0),1))+IF(Duombaze!BB464="",0,INDEX(DU!K:K,MATCH(Duombaze!BB464,DU!A:A,0),1))</f>
        <v>0</v>
      </c>
      <c r="BE464" s="19"/>
      <c r="BF464" s="19"/>
      <c r="BG464" s="65" t="s">
        <v>624</v>
      </c>
      <c r="BH464" s="17" t="str">
        <f t="shared" si="222"/>
        <v>0 SPP10P Be stabžių sistemos</v>
      </c>
      <c r="BI464" s="19"/>
      <c r="BJ464" s="639"/>
      <c r="BK464" s="639"/>
      <c r="BL464" s="639"/>
      <c r="BM464" s="639">
        <f>IF(Duombaze!BJ464="",0,INDEX(DU!I:I,MATCH(Duombaze!BJ464,DU!A:A,0),1))+IF(Duombaze!BK464="",0,INDEX(DU!I:I,MATCH(Duombaze!BK464,DU!A:A,0),1))+IF(Duombaze!BL464="",0,INDEX(DU!I:I,MATCH(Duombaze!BL464,DU!A:A,0),1))</f>
        <v>0</v>
      </c>
      <c r="BN464" s="638">
        <f>IF(Duombaze!BJ464="",0,INDEX(DU!K:K,MATCH(Duombaze!BJ464,DU!A:A,0),1))+IF(Duombaze!BK464="",0,INDEX(DU!K:K,MATCH(Duombaze!BK464,DU!A:A,0),1))+IF(Duombaze!BL464="",0,INDEX(DU!K:K,MATCH(Duombaze!BL464,DU!A:A,0),1))</f>
        <v>0</v>
      </c>
      <c r="BO464" s="19"/>
      <c r="BP464" s="19"/>
      <c r="BQ464" s="19" t="s">
        <v>620</v>
      </c>
      <c r="BR464" s="19" t="str">
        <f t="shared" si="223"/>
        <v>0 SPP10P Be stabdžių išvadų</v>
      </c>
      <c r="BS464" s="19"/>
      <c r="BT464" s="19"/>
      <c r="BU464" s="19"/>
      <c r="BV464" s="19"/>
      <c r="BW464" s="19">
        <f>IF(Duombaze!BT464="",0,INDEX(DU!I:I,MATCH(Duombaze!BT464,DU!A:A,0),1))+IF(Duombaze!BU464="",0,INDEX(DU!I:I,MATCH(Duombaze!BU464,DU!A:A,0),1))+IF(Duombaze!BV464="",0,INDEX(DU!I:I,MATCH(Duombaze!BV464,DU!A:A,0),1))</f>
        <v>0</v>
      </c>
      <c r="BX464" s="19">
        <f>IF(Duombaze!BT464="",0,INDEX(DU!K:K,MATCH(Duombaze!BT464,DU!A:A,0),1))+IF(Duombaze!BU464="",0,INDEX(DU!K:K,MATCH(Duombaze!BU464,DU!A:A,0),1))+IF(Duombaze!BV464="",0,INDEX(DU!K:K,MATCH(Duombaze!BV464,DU!A:A,0),1))</f>
        <v>0</v>
      </c>
      <c r="BY464" s="19"/>
      <c r="BZ464" s="19"/>
      <c r="CA464" s="19" t="s">
        <v>1496</v>
      </c>
      <c r="CB464" s="19" t="str">
        <f t="shared" si="209"/>
        <v>0 SPP10P Opcija negalima</v>
      </c>
      <c r="CC464" s="19"/>
      <c r="CD464" s="19">
        <f>IF(Duombaze!CC464="",0,INDEX(DU!I:I,MATCH(Duombaze!CC464,DU!A:A,0),1))</f>
        <v>0</v>
      </c>
      <c r="CE464" s="17">
        <f>IF(Duombaze!CC464="",0,INDEX(DU!K:K,MATCH(Duombaze!CC464,DU!A:A,0),1))</f>
        <v>0</v>
      </c>
      <c r="CF464" s="19"/>
      <c r="CG464" s="19"/>
      <c r="CH464" s="19" t="s">
        <v>1544</v>
      </c>
      <c r="CI464" s="17" t="str">
        <f t="shared" si="213"/>
        <v>0 SPP10P Tempimo kilpa grąžule</v>
      </c>
      <c r="CJ464" s="19"/>
      <c r="CK464" s="19">
        <f>IF(Duombaze!CJ464="",0,INDEX(DU!I:I,MATCH(Duombaze!CJ464,DU!A:A,0),1))</f>
        <v>0</v>
      </c>
      <c r="CL464" s="17">
        <f>IF(Duombaze!CJ464="",0,INDEX(DU!K:K,MATCH(Duombaze!CJ464,DU!A:A,0),1))</f>
        <v>0</v>
      </c>
      <c r="CM464" s="19"/>
      <c r="CN464" s="19"/>
      <c r="CO464" s="20" t="s">
        <v>1756</v>
      </c>
      <c r="CP464" s="17" t="str">
        <f t="shared" si="219"/>
        <v>0 SPP10P Be stovėjimo stabdžio, be atramų</v>
      </c>
      <c r="CQ464" s="19"/>
      <c r="CR464" s="639"/>
      <c r="CS464" s="639"/>
      <c r="CT464" s="639">
        <f>IF(Duombaze!CR464="",0,INDEX(DU!I:I,MATCH(Duombaze!CR464,DU!A:A,0),1))+IF(Duombaze!CS464="",0,INDEX(DU!I:I,MATCH(Duombaze!CS464,DU!A:A,0),1))</f>
        <v>0</v>
      </c>
      <c r="CU464" s="19">
        <f>IF(Duombaze!CR464="",0,INDEX(DU!K:K,MATCH(Duombaze!CR464,DU!A:A,0),1))+IF(Duombaze!CS464="",0,INDEX(DU!K:K,MATCH(Duombaze!CS464,DU!A:A,0),1))</f>
        <v>0</v>
      </c>
      <c r="CV464" s="19"/>
      <c r="CW464" s="19"/>
      <c r="CX464" s="19" t="s">
        <v>397</v>
      </c>
      <c r="CY464" s="17" t="str">
        <f t="shared" si="221"/>
        <v>0 SPP10P Be viršborčių</v>
      </c>
      <c r="CZ464" s="19"/>
      <c r="DA464" s="672"/>
      <c r="DB464" s="672"/>
      <c r="DC464" s="672">
        <f>IF(Duombaze!DA464="",0,INDEX(DU!I:I,MATCH(Duombaze!DA464,DU!A:A,0),1))+IF(Duombaze!DB464="",0,INDEX(DU!I:I,MATCH(Duombaze!DB464,DU!A:A,0),1))</f>
        <v>0</v>
      </c>
      <c r="DD464" s="19">
        <f>IF(Duombaze!DA464="",0,INDEX(DU!K:K,MATCH(Duombaze!DA464,DU!A:A,0),1))+IF(Duombaze!DB464="",0,INDEX(DU!K:K,MATCH(Duombaze!DB464,DU!A:A,0),1))</f>
        <v>0</v>
      </c>
      <c r="DE464" s="19"/>
      <c r="DF464" s="19"/>
      <c r="DG464" s="19" t="s">
        <v>468</v>
      </c>
      <c r="DH464" s="19" t="str">
        <f t="shared" si="207"/>
        <v xml:space="preserve">0 SPP10P Be tento / aikštelės </v>
      </c>
      <c r="DI464" s="19"/>
      <c r="DJ464" s="672"/>
      <c r="DK464" s="678"/>
      <c r="DL464" s="672">
        <f>IF(Duombaze!DJ464="",0,INDEX(DU!I:I,MATCH(Duombaze!DJ464,DU!A:A,0),1))+IF(Duombaze!DK464="",0,INDEX(DU!I:I,MATCH(Duombaze!DK464,DU!A:A,0),1))</f>
        <v>0</v>
      </c>
      <c r="DM464" s="19">
        <f>IF(Duombaze!DJ464="",0,INDEX(DU!K:K,MATCH(Duombaze!DJ464,DU!A:A,0),1))+IF(Duombaze!DK464="",0,INDEX(DU!K:K,MATCH(Duombaze!DK464,DU!A:A,0),1))</f>
        <v>0</v>
      </c>
      <c r="DN464" s="659"/>
      <c r="DO464" s="52"/>
      <c r="DP464" s="52" t="s">
        <v>386</v>
      </c>
      <c r="DQ464" s="17" t="str">
        <f t="shared" si="206"/>
        <v>0 SPP10P Be apšvietimo sistemos</v>
      </c>
      <c r="DR464" s="65"/>
      <c r="DS464" s="692"/>
      <c r="DT464" s="692"/>
      <c r="DU464" s="692"/>
      <c r="DV464" s="692"/>
      <c r="DW464" s="692">
        <f>IF(Duombaze!DS464="",0,INDEX(DU!I:I,MATCH(Duombaze!DS464,DU!A:A,0),1))+IF(Duombaze!DT464="",0,INDEX(DU!I:I,MATCH(Duombaze!DT464,DU!A:A,0),1))+IF(Duombaze!DU464="",0,INDEX(DU!I:I,MATCH(Duombaze!DU464,DU!A:A,0),1))+IF(Duombaze!DV464="",0,INDEX(DU!I:I,MATCH(Duombaze!DV464,DU!A:A,0),1))</f>
        <v>0</v>
      </c>
      <c r="DX464" s="638">
        <f>IF(Duombaze!DS464="",0,INDEX(DU!K:K,MATCH(Duombaze!DS464,DU!A:A,0),1))+IF(Duombaze!DT464="",0,INDEX(DU!K:K,MATCH(Duombaze!DT464,DU!A:A,0),1))+IF(Duombaze!DU464="",0,INDEX(DU!K:K,MATCH(Duombaze!DU464,DU!A:A,0),1))+IF(Duombaze!DV464="",0,INDEX(DU!K:KH,MATCH(Duombaze!DV464,DU!A:A,0),1))</f>
        <v>0</v>
      </c>
      <c r="DY464" s="65"/>
      <c r="DZ464" s="65"/>
      <c r="EA464" s="19" t="s">
        <v>470</v>
      </c>
      <c r="EB464" s="19" t="str">
        <f t="shared" si="194"/>
        <v>0 SPP10P Be galinės tempimo kilpos</v>
      </c>
      <c r="EC464" s="19"/>
      <c r="ED464" s="19">
        <f>IF(Duombaze!EC464="",0,INDEX(DU!I:I,MATCH(Duombaze!EC464,DU!A:A,0),1))</f>
        <v>0</v>
      </c>
      <c r="EE464" s="638">
        <f>IF(Duombaze!EC464="",0,INDEX(DU!K:K,MATCH(Duombaze!EC464,DU!A:A,0),1))</f>
        <v>0</v>
      </c>
      <c r="EF464" s="19"/>
      <c r="EG464" s="19"/>
      <c r="EH464" s="19" t="s">
        <v>387</v>
      </c>
      <c r="EI464" s="17" t="str">
        <f t="shared" si="210"/>
        <v>0 SPP10P Be lipdukų</v>
      </c>
      <c r="EJ464" s="19"/>
      <c r="EK464" s="672"/>
      <c r="EL464" s="672"/>
      <c r="EM464" s="672"/>
      <c r="EN464" s="672">
        <f>IF(Duombaze!EK464="",0,INDEX(DU!I:I,MATCH(Duombaze!EK464,DU!A:A,0),1))+IF(Duombaze!EL464="",0,INDEX(DU!I:I,MATCH(Duombaze!EL464,DU!A:A,0),1))+IF(Duombaze!EM464="",0,INDEX(DU!I:I,MATCH(Duombaze!EM464,DU!A:A,0),1))</f>
        <v>0</v>
      </c>
      <c r="EO464" s="19">
        <f>IF(Duombaze!EK464="",0,INDEX(DU!K:K,MATCH(Duombaze!EK464,DU!A:A,0),1))+IF(Duombaze!EL464="",0,INDEX(DU!K:K,MATCH(Duombaze!EL464,DU!A:A,0),1))+IF(Duombaze!EM464="",0,INDEX(DU!K:K,MATCH(Duombaze!EM464,DU!A:A,0),1))</f>
        <v>0</v>
      </c>
      <c r="EP464" s="19"/>
      <c r="EQ464" s="19"/>
      <c r="ER464" s="19"/>
      <c r="ES464" s="17"/>
      <c r="ET464" s="19"/>
      <c r="EU464" s="19"/>
      <c r="EV464" s="19"/>
      <c r="EW464" s="65" t="s">
        <v>389</v>
      </c>
      <c r="EX464" s="19" t="str">
        <f t="shared" ref="EX464:EX467" si="224">IF(EW464&lt;&gt;"",A464&amp;" "&amp;C464&amp;" "&amp;EW464,"")</f>
        <v>0 SPP10P Be purvasaugių</v>
      </c>
      <c r="EY464" s="19"/>
      <c r="EZ464" s="672"/>
      <c r="FA464" s="672"/>
      <c r="FB464" s="672">
        <f>IF(Duombaze!EZ464="",0,INDEX(DU!I:I,MATCH(Duombaze!EZ464,DU!A:A,0),1))+IF(Duombaze!FA464="",0,INDEX(DU!I:I,MATCH(Duombaze!FA464,DU!A:A,0),1))</f>
        <v>0</v>
      </c>
      <c r="FC464" s="19">
        <f>IF(Duombaze!EZ464="",0,INDEX(DU!K:K,MATCH(Duombaze!EZ464,DU!A:A,0),1))+IF(Duombaze!FA464="",0,INDEX(DU!K:K,MATCH(Duombaze!FA464,DU!A:A,0),1))</f>
        <v>0</v>
      </c>
      <c r="FD464" s="19"/>
      <c r="FE464" s="19"/>
      <c r="FF464" s="19"/>
      <c r="FG464" s="19"/>
      <c r="FH464" s="19" t="s">
        <v>9020</v>
      </c>
      <c r="FI464" s="19"/>
      <c r="FJ464" s="19"/>
      <c r="FK464" s="65"/>
      <c r="FL464" s="18" t="s">
        <v>8706</v>
      </c>
      <c r="FM464" s="18" t="s">
        <v>8706</v>
      </c>
      <c r="FN464" s="671"/>
      <c r="FO464" s="671"/>
      <c r="FP464" s="671"/>
      <c r="FQ464" s="671">
        <f>IF(Duombaze!FM464="",0,INDEX(DU!I:I,MATCH(Duombaze!FM464,DU!A:A,0),1))+IF(Duombaze!FN464="",0,INDEX(DU!I:I,MATCH(Duombaze!FN464,DU!A:A,0),1))+IF(Duombaze!FO464="",0,INDEX(DU!I:I,MATCH(Duombaze!FO464,DU!A:A,0),1))+IF(Duombaze!FP464="",0,INDEX(DU!I:I,MATCH(Duombaze!FP464,DU!A:A,0),1))</f>
        <v>0</v>
      </c>
      <c r="FR464" s="671">
        <f>IF(Duombaze!FM464="",0,INDEX(DU!K:K,MATCH(Duombaze!FM464,DU!A:A,0),1))+IF(Duombaze!FN464="",0,INDEX(DU!K:K,MATCH(Duombaze!FN464,DU!A:A,0),1))+IF(Duombaze!FO464="",0,INDEX(DU!K:K,MATCH(Duombaze!FO464,DU!A:A,0),1))+IF(Duombaze!FP464="",0,INDEX(DU!K:K,MATCH(Duombaze!FP464,DU!A:A,0),1))</f>
        <v>0</v>
      </c>
    </row>
    <row r="465" spans="1:174" s="20" customFormat="1" ht="43.15" customHeight="1" x14ac:dyDescent="0.25">
      <c r="A465" s="41">
        <v>1</v>
      </c>
      <c r="B465" s="41" t="s">
        <v>8518</v>
      </c>
      <c r="C465" s="16" t="s">
        <v>8519</v>
      </c>
      <c r="D465" s="19" t="s">
        <v>8542</v>
      </c>
      <c r="E465" s="17" t="str">
        <f t="shared" si="220"/>
        <v>1 SPP10P Pagrindas (600+500)</v>
      </c>
      <c r="F465" s="19" t="s">
        <v>9180</v>
      </c>
      <c r="G465" s="19" t="s">
        <v>8769</v>
      </c>
      <c r="H465" s="19" t="s">
        <v>8770</v>
      </c>
      <c r="I465" s="19" t="s">
        <v>8771</v>
      </c>
      <c r="J465" s="19" t="s">
        <v>8772</v>
      </c>
      <c r="K465" s="19" t="s">
        <v>8842</v>
      </c>
      <c r="L465" s="19" t="s">
        <v>8843</v>
      </c>
      <c r="M465" s="19" t="s">
        <v>6953</v>
      </c>
      <c r="N465" s="639">
        <v>23109301</v>
      </c>
      <c r="O465" s="639" t="s">
        <v>2938</v>
      </c>
      <c r="P465" s="639">
        <f>IF(Duombaze!G465="",0,INDEX(DU!I:I,MATCH(Duombaze!G465,DU!A:A,0),1))+IF(Duombaze!H465="",0,INDEX(DU!I:I,MATCH(Duombaze!H465,DU!A:A,0),1))+IF(Duombaze!I465="",0,INDEX(DU!I:I,MATCH(Duombaze!I465,DU!A:A,0),1))+IF(Duombaze!J465="",0,INDEX(DU!I:I,MATCH(Duombaze!J465,DU!A:A,0),1))+IF(Duombaze!K465="",0,INDEX(DU!I:I,MATCH(Duombaze!K465,DU!A:A,0),1))+IF(Duombaze!L465="",0,INDEX(DU!I:I,MATCH(Duombaze!L465,DU!A:A,0),1))+IF(Duombaze!M465="",0,INDEX(DU!I:I,MATCH(Duombaze!M465,DU!A:A,0),1))+IF(Duombaze!N465="",0,INDEX(DU!I:I,MATCH(Duombaze!N465,DU!A:A,0),1))+IF(Duombaze!O465="",0,INDEX(DU!I:I,MATCH(Duombaze!O465,DU!A:A,0),1))</f>
        <v>3562.706987927053</v>
      </c>
      <c r="Q465" s="638">
        <f>IF(Duombaze!G465="",0,INDEX(DU!K:K,MATCH(Duombaze!G465,DU!A:A,0),1))+IF(Duombaze!H465="",0,INDEX(DU!K:K,MATCH(Duombaze!H465,DU!A:A,0),1))+IF(Duombaze!I465="",0,INDEX(DU!K:K,MATCH(Duombaze!I465,DU!A:A,0),1))+IF(Duombaze!J465="",0,INDEX(DU!K:K,MATCH(Duombaze!J465,DU!A:A,0),1))+IF(Duombaze!K465="",0,INDEX(DU!K:K,MATCH(Duombaze!K465,DU!A:A,0),1))+IF(Duombaze!L465="",0,INDEX(DU!K:K,MATCH(Duombaze!L465,DU!A:A,0),1))+IF(Duombaze!M465="",0,INDEX(DU!K:K,MATCH(Duombaze!M465,DU!A:A,0),1))+IF(Duombaze!N465="",0,INDEX(DU!K:K,MATCH(Duombaze!N465,DU!A:A,0),1))+IF(Duombaze!O465="",0,INDEX(DU!K:K,MATCH(Duombaze!O465,DU!A:A,0),1))</f>
        <v>818.51999999999987</v>
      </c>
      <c r="R465" s="19"/>
      <c r="S465" s="52"/>
      <c r="T465" s="881"/>
      <c r="U465" s="53"/>
      <c r="V465" s="53"/>
      <c r="W465" s="19"/>
      <c r="X465" s="19"/>
      <c r="Y465" s="134"/>
      <c r="Z465" s="65" t="s">
        <v>8708</v>
      </c>
      <c r="AA465" s="17" t="str">
        <f t="shared" si="212"/>
        <v>1 SPP10P Tempimo trikampis UMEGA D40</v>
      </c>
      <c r="AB465" s="19" t="s">
        <v>8699</v>
      </c>
      <c r="AC465" s="19">
        <f>IF(Duombaze!AB465="",0,INDEX(DU!I:I,MATCH(Duombaze!AB465,DU!A:A,0),1))</f>
        <v>149.166422142025</v>
      </c>
      <c r="AD465" s="25">
        <f>IF(Duombaze!AB465="",0,INDEX(DU!K:K,MATCH(Duombaze!AB465,DU!A:A,0),1))</f>
        <v>33.61</v>
      </c>
      <c r="AE465" s="19"/>
      <c r="AF465" s="19"/>
      <c r="AG465" s="19" t="s">
        <v>8713</v>
      </c>
      <c r="AH465" s="17" t="str">
        <f t="shared" si="201"/>
        <v xml:space="preserve">1 SPP10P Bamperis galinis atlenkiamas prisukamas </v>
      </c>
      <c r="AI465" s="19" t="s">
        <v>8700</v>
      </c>
      <c r="AJ465" s="19" t="s">
        <v>8700</v>
      </c>
      <c r="AK465" s="639"/>
      <c r="AL465" s="639"/>
      <c r="AM465" s="639">
        <f>IF(Duombaze!AJ465="",0,INDEX(DU!I:I,MATCH(Duombaze!AJ465,DU!A:A,0),1))+IF(Duombaze!AK465="",0,INDEX(DU!I:I,MATCH(Duombaze!AK465,DU!A:A,0),1))+IF(Duombaze!AL465="",0,INDEX(DU!I:I,MATCH(Duombaze!AL465,DU!A:A,0),1))</f>
        <v>80.762979047058806</v>
      </c>
      <c r="AN465" s="639">
        <f>IF(Duombaze!AJ465="",0,INDEX(DU!K:K,MATCH(Duombaze!AJ465,DU!A:A,0),1))+IF(Duombaze!AK465="",0,INDEX(DU!K:K,MATCH(Duombaze!AK465,DU!A:A,0),1))+IF(Duombaze!AL465="",0,INDEX(DU!K:K,MATCH(Duombaze!AL465,DU!A:A,0),1))</f>
        <v>42.744999999999997</v>
      </c>
      <c r="AO465" s="19"/>
      <c r="AP465" s="19"/>
      <c r="AQ465" s="19" t="s">
        <v>329</v>
      </c>
      <c r="AR465" s="17" t="str">
        <f t="shared" si="203"/>
        <v>1 SPP10P Pagrindo hidraulinės jungtys</v>
      </c>
      <c r="AS465" s="19" t="s">
        <v>8701</v>
      </c>
      <c r="AT465" s="19" t="s">
        <v>8701</v>
      </c>
      <c r="AU465" s="639"/>
      <c r="AV465" s="639"/>
      <c r="AW465" s="639"/>
      <c r="AX465" s="639"/>
      <c r="AY465" s="639"/>
      <c r="AZ465" s="639"/>
      <c r="BA465" s="639"/>
      <c r="BB465" s="639"/>
      <c r="BC465" s="639">
        <f>IF(Duombaze!AT465="",0,INDEX(DU!I:I,MATCH(Duombaze!AT465,DU!A:A,0),1))+IF(Duombaze!AU465="",0,INDEX(DU!I:I,MATCH(Duombaze!AU465,DU!A:A,0),1))+IF(Duombaze!AV465="",0,INDEX(DU!I:I,MATCH(Duombaze!AV465,DU!A:A,0),1))+IF(Duombaze!AW465="",0,INDEX(DU!I:I,MATCH(Duombaze!AW465,DU!A:A,0),1))+IF(Duombaze!AX465="",0,INDEX(DU!I:I,MATCH(Duombaze!AX465,DU!A:A,0),1))+IF(Duombaze!AY465="",0,INDEX(DU!I:I,MATCH(Duombaze!AY465,DU!A:A,0),1))+IF(Duombaze!AZ465="",0,INDEX(DU!I:I,MATCH(Duombaze!AZ465,DU!A:A,0),1))+IF(Duombaze!BA465="",0,INDEX(DU!I:I,MATCH(Duombaze!BA465,DU!A:A,0),1))+IF(Duombaze!BB465="",0,INDEX(DU!I:I,MATCH(Duombaze!BB465,DU!A:A,0),1))</f>
        <v>367.824048</v>
      </c>
      <c r="BD465" s="638">
        <f>IF(Duombaze!AT465="",0,INDEX(DU!K:K,MATCH(Duombaze!AT465,DU!A:A,0),1))+IF(Duombaze!AU465="",0,INDEX(DU!K:K,MATCH(Duombaze!AU465,DU!A:A,0),1))+IF(Duombaze!AV465="",0,INDEX(DU!K:K,MATCH(Duombaze!AV465,DU!A:A,0),1))+IF(Duombaze!AW465="",0,INDEX(DU!K:K,MATCH(Duombaze!AW465,DU!A:A,0),1))+IF(Duombaze!AX465="",0,INDEX(DU!K:K,MATCH(Duombaze!AX465,DU!A:A,0),1))+IF(Duombaze!AY465="",0,INDEX(DU!K:K,MATCH(Duombaze!AY465,DU!A:A,0),1))+IF(Duombaze!AZ465="",0,INDEX(DU!K:K,MATCH(Duombaze!AZ465,DU!A:A,0),1))+IF(Duombaze!BA465="",0,INDEX(DU!K:K,MATCH(Duombaze!BA465,DU!A:A,0),1))+IF(Duombaze!BB465="",0,INDEX(DU!K:K,MATCH(Duombaze!BB465,DU!A:A,0),1))</f>
        <v>19.335000000000001</v>
      </c>
      <c r="BE465" s="19"/>
      <c r="BF465" s="19"/>
      <c r="BG465" s="65" t="s">
        <v>55</v>
      </c>
      <c r="BH465" s="17" t="str">
        <f t="shared" si="222"/>
        <v>1 SPP10P Hidrauliniai stabdžiai</v>
      </c>
      <c r="BI465" s="19"/>
      <c r="BJ465" s="639"/>
      <c r="BK465" s="639"/>
      <c r="BL465" s="639"/>
      <c r="BM465" s="639">
        <f>IF(Duombaze!BJ465="",0,INDEX(DU!I:I,MATCH(Duombaze!BJ465,DU!A:A,0),1))+IF(Duombaze!BK465="",0,INDEX(DU!I:I,MATCH(Duombaze!BK465,DU!A:A,0),1))+IF(Duombaze!BL465="",0,INDEX(DU!I:I,MATCH(Duombaze!BL465,DU!A:A,0),1))</f>
        <v>0</v>
      </c>
      <c r="BN465" s="638">
        <f>IF(Duombaze!BJ465="",0,INDEX(DU!K:K,MATCH(Duombaze!BJ465,DU!A:A,0),1))+IF(Duombaze!BK465="",0,INDEX(DU!K:K,MATCH(Duombaze!BK465,DU!A:A,0),1))+IF(Duombaze!BL465="",0,INDEX(DU!K:K,MATCH(Duombaze!BL465,DU!A:A,0),1))</f>
        <v>0</v>
      </c>
      <c r="BO465" s="19"/>
      <c r="BP465" s="19"/>
      <c r="BQ465" s="19"/>
      <c r="BS465" s="19"/>
      <c r="BT465" s="19"/>
      <c r="BU465" s="19"/>
      <c r="BV465" s="19"/>
      <c r="BW465" s="19">
        <f>IF(Duombaze!BT465="",0,INDEX(DU!I:I,MATCH(Duombaze!BT465,DU!A:A,0),1))+IF(Duombaze!BU465="",0,INDEX(DU!I:I,MATCH(Duombaze!BU465,DU!A:A,0),1))+IF(Duombaze!BV465="",0,INDEX(DU!I:I,MATCH(Duombaze!BV465,DU!A:A,0),1))</f>
        <v>0</v>
      </c>
      <c r="BX465" s="19">
        <f>IF(Duombaze!BT465="",0,INDEX(DU!K:K,MATCH(Duombaze!BT465,DU!A:A,0),1))+IF(Duombaze!BU465="",0,INDEX(DU!K:K,MATCH(Duombaze!BU465,DU!A:A,0),1))+IF(Duombaze!BV465="",0,INDEX(DU!K:K,MATCH(Duombaze!BV465,DU!A:A,0),1))</f>
        <v>0</v>
      </c>
      <c r="BY465" s="19"/>
      <c r="BZ465" s="19"/>
      <c r="CA465" s="19"/>
      <c r="CB465" s="19" t="str">
        <f t="shared" si="209"/>
        <v/>
      </c>
      <c r="CC465" s="19"/>
      <c r="CD465" s="19">
        <f>IF(Duombaze!CC465="",0,INDEX(DU!I:I,MATCH(Duombaze!CC465,DU!A:A,0),1))</f>
        <v>0</v>
      </c>
      <c r="CE465" s="17">
        <f>IF(Duombaze!CC465="",0,INDEX(DU!K:K,MATCH(Duombaze!CC465,DU!A:A,0),1))</f>
        <v>0</v>
      </c>
      <c r="CF465" s="19"/>
      <c r="CG465" s="19"/>
      <c r="CH465" s="19"/>
      <c r="CI465" s="17" t="str">
        <f t="shared" si="213"/>
        <v/>
      </c>
      <c r="CJ465" s="19"/>
      <c r="CK465" s="19">
        <f>IF(Duombaze!CJ465="",0,INDEX(DU!I:I,MATCH(Duombaze!CJ465,DU!A:A,0),1))</f>
        <v>0</v>
      </c>
      <c r="CL465" s="17">
        <f>IF(Duombaze!CJ465="",0,INDEX(DU!K:K,MATCH(Duombaze!CJ465,DU!A:A,0),1))</f>
        <v>0</v>
      </c>
      <c r="CM465" s="19"/>
      <c r="CN465" s="19"/>
      <c r="CO465" s="19" t="s">
        <v>720</v>
      </c>
      <c r="CP465" s="17" t="str">
        <f t="shared" si="219"/>
        <v>1 SPP10P Rankinis stabdis priekaboms</v>
      </c>
      <c r="CQ465" s="19" t="s">
        <v>1594</v>
      </c>
      <c r="CR465" s="19" t="s">
        <v>1594</v>
      </c>
      <c r="CS465" s="639"/>
      <c r="CT465" s="639">
        <f>IF(Duombaze!CR465="",0,INDEX(DU!I:I,MATCH(Duombaze!CR465,DU!A:A,0),1))+IF(Duombaze!CS465="",0,INDEX(DU!I:I,MATCH(Duombaze!CS465,DU!A:A,0),1))</f>
        <v>44.795362415433402</v>
      </c>
      <c r="CU465" s="19">
        <f>IF(Duombaze!CR465="",0,INDEX(DU!K:K,MATCH(Duombaze!CR465,DU!A:A,0),1))+IF(Duombaze!CS465="",0,INDEX(DU!K:K,MATCH(Duombaze!CS465,DU!A:A,0),1))</f>
        <v>36.090000000000003</v>
      </c>
      <c r="CV465" s="19"/>
      <c r="CW465" s="19"/>
      <c r="CX465" s="19"/>
      <c r="CY465" s="17" t="str">
        <f t="shared" si="221"/>
        <v/>
      </c>
      <c r="CZ465" s="19"/>
      <c r="DA465" s="672"/>
      <c r="DB465" s="672"/>
      <c r="DC465" s="672">
        <f>IF(Duombaze!DA465="",0,INDEX(DU!I:I,MATCH(Duombaze!DA465,DU!A:A,0),1))+IF(Duombaze!DB465="",0,INDEX(DU!I:I,MATCH(Duombaze!DB465,DU!A:A,0),1))</f>
        <v>0</v>
      </c>
      <c r="DD465" s="19">
        <f>IF(Duombaze!DA465="",0,INDEX(DU!K:K,MATCH(Duombaze!DA465,DU!A:A,0),1))+IF(Duombaze!DB465="",0,INDEX(DU!K:K,MATCH(Duombaze!DB465,DU!A:A,0),1))</f>
        <v>0</v>
      </c>
      <c r="DE465" s="19"/>
      <c r="DF465" s="19"/>
      <c r="DG465" s="19" t="s">
        <v>9017</v>
      </c>
      <c r="DH465" s="19" t="str">
        <f t="shared" si="207"/>
        <v xml:space="preserve">1 SPP10P Tentas (su atlenk. centriniu vamzdžiu, smailėjantis) ir aikštelė </v>
      </c>
      <c r="DI465" s="19" t="s">
        <v>8705</v>
      </c>
      <c r="DJ465" s="672" t="s">
        <v>8773</v>
      </c>
      <c r="DK465" s="678" t="s">
        <v>274</v>
      </c>
      <c r="DL465" s="672">
        <f>IF(Duombaze!DJ465="",0,INDEX(DU!I:I,MATCH(Duombaze!DJ465,DU!A:A,0),1))+IF(Duombaze!DK465="",0,INDEX(DU!I:I,MATCH(Duombaze!DK465,DU!A:A,0),1))</f>
        <v>280.24864008596501</v>
      </c>
      <c r="DM465" s="19">
        <f>IF(Duombaze!DJ465="",0,INDEX(DU!K:K,MATCH(Duombaze!DJ465,DU!A:A,0),1))+IF(Duombaze!DK465="",0,INDEX(DU!K:K,MATCH(Duombaze!DK465,DU!A:A,0),1))</f>
        <v>110.1275</v>
      </c>
      <c r="DN465" s="659"/>
      <c r="DO465" s="52"/>
      <c r="DP465" s="19" t="s">
        <v>556</v>
      </c>
      <c r="DQ465" s="17" t="str">
        <f t="shared" si="206"/>
        <v>1 SPP10P Žibintai-atšvaistai (klijuojami)</v>
      </c>
      <c r="DR465" s="65" t="s">
        <v>2170</v>
      </c>
      <c r="DS465" s="65" t="s">
        <v>2170</v>
      </c>
      <c r="DT465" s="692"/>
      <c r="DU465" s="692"/>
      <c r="DV465" s="692"/>
      <c r="DW465" s="692">
        <f>IF(Duombaze!DS465="",0,INDEX(DU!I:I,MATCH(Duombaze!DS465,DU!A:A,0),1))+IF(Duombaze!DT465="",0,INDEX(DU!I:I,MATCH(Duombaze!DT465,DU!A:A,0),1))+IF(Duombaze!DU465="",0,INDEX(DU!I:I,MATCH(Duombaze!DU465,DU!A:A,0),1))+IF(Duombaze!DV465="",0,INDEX(DU!I:I,MATCH(Duombaze!DV465,DU!A:A,0),1))</f>
        <v>54.3882281792717</v>
      </c>
      <c r="DX465" s="638">
        <f>IF(Duombaze!DS465="",0,INDEX(DU!K:K,MATCH(Duombaze!DS465,DU!A:A,0),1))+IF(Duombaze!DT465="",0,INDEX(DU!K:K,MATCH(Duombaze!DT465,DU!A:A,0),1))+IF(Duombaze!DU465="",0,INDEX(DU!K:K,MATCH(Duombaze!DU465,DU!A:A,0),1))+IF(Duombaze!DV465="",0,INDEX(DU!K:KH,MATCH(Duombaze!DV465,DU!A:A,0),1))</f>
        <v>0</v>
      </c>
      <c r="DY465" s="65"/>
      <c r="DZ465" s="65"/>
      <c r="EA465" s="19" t="s">
        <v>303</v>
      </c>
      <c r="EB465" s="19" t="str">
        <f t="shared" si="194"/>
        <v>1 SPP10P Tempimo kilpa RIMA</v>
      </c>
      <c r="EC465" s="19" t="s">
        <v>485</v>
      </c>
      <c r="ED465" s="19">
        <f>IF(Duombaze!EC465="",0,INDEX(DU!I:I,MATCH(Duombaze!EC465,DU!A:A,0),1))</f>
        <v>96.472733333333295</v>
      </c>
      <c r="EE465" s="638">
        <f>IF(Duombaze!EC465="",0,INDEX(DU!K:K,MATCH(Duombaze!EC465,DU!A:A,0),1))</f>
        <v>23.17</v>
      </c>
      <c r="EF465" s="19"/>
      <c r="EG465" s="19"/>
      <c r="EH465" s="6" t="s">
        <v>614</v>
      </c>
      <c r="EI465" s="17" t="str">
        <f t="shared" si="210"/>
        <v>1 SPP10P Lipdukai Lenkiški</v>
      </c>
      <c r="EJ465" s="19" t="s">
        <v>579</v>
      </c>
      <c r="EK465" s="19" t="s">
        <v>579</v>
      </c>
      <c r="EL465" s="672"/>
      <c r="EM465" s="672"/>
      <c r="EN465" s="672">
        <f>IF(Duombaze!EK465="",0,INDEX(DU!I:I,MATCH(Duombaze!EK465,DU!A:A,0),1))+IF(Duombaze!EL465="",0,INDEX(DU!I:I,MATCH(Duombaze!EL465,DU!A:A,0),1))+IF(Duombaze!EM465="",0,INDEX(DU!I:I,MATCH(Duombaze!EM465,DU!A:A,0),1))</f>
        <v>25.529892636609802</v>
      </c>
      <c r="EO465" s="19">
        <f>IF(Duombaze!EK465="",0,INDEX(DU!K:K,MATCH(Duombaze!EK465,DU!A:A,0),1))+IF(Duombaze!EL465="",0,INDEX(DU!K:K,MATCH(Duombaze!EL465,DU!A:A,0),1))+IF(Duombaze!EM465="",0,INDEX(DU!K:K,MATCH(Duombaze!EM465,DU!A:A,0),1))</f>
        <v>0</v>
      </c>
      <c r="EP465" s="19"/>
      <c r="EQ465" s="19"/>
      <c r="ER465" s="19"/>
      <c r="ES465" s="17"/>
      <c r="ET465" s="19"/>
      <c r="EU465" s="19"/>
      <c r="EV465" s="19"/>
      <c r="EW465" s="65" t="s">
        <v>8757</v>
      </c>
      <c r="EX465" s="19" t="str">
        <f t="shared" si="224"/>
        <v xml:space="preserve">1 SPP10P Purvasaugių komplektas 385/425 visiems ratams 1/4 ir 1/4 </v>
      </c>
      <c r="EY465" s="19" t="s">
        <v>581</v>
      </c>
      <c r="EZ465" s="19" t="s">
        <v>581</v>
      </c>
      <c r="FA465" s="672"/>
      <c r="FB465" s="672">
        <f>IF(Duombaze!EZ465="",0,INDEX(DU!I:I,MATCH(Duombaze!EZ465,DU!A:A,0),1))+IF(Duombaze!FA465="",0,INDEX(DU!I:I,MATCH(Duombaze!FA465,DU!A:A,0),1))</f>
        <v>68.510902004643896</v>
      </c>
      <c r="FC465" s="19">
        <f>IF(Duombaze!EZ465="",0,INDEX(DU!K:K,MATCH(Duombaze!EZ465,DU!A:A,0),1))+IF(Duombaze!FA465="",0,INDEX(DU!K:K,MATCH(Duombaze!FA465,DU!A:A,0),1))</f>
        <v>14.48</v>
      </c>
      <c r="FD465" s="19"/>
      <c r="FE465" s="19"/>
      <c r="FF465" s="19"/>
      <c r="FG465" s="19"/>
      <c r="FH465" s="19" t="s">
        <v>9021</v>
      </c>
      <c r="FI465" s="19"/>
      <c r="FJ465" s="19"/>
      <c r="FK465" s="65"/>
      <c r="FL465" s="18" t="s">
        <v>8707</v>
      </c>
      <c r="FM465" s="18" t="s">
        <v>8707</v>
      </c>
      <c r="FN465" s="671"/>
      <c r="FO465" s="671"/>
      <c r="FP465" s="671"/>
      <c r="FQ465" s="671">
        <f>IF(Duombaze!FM465="",0,INDEX(DU!I:I,MATCH(Duombaze!FM465,DU!A:A,0),1))+IF(Duombaze!FN465="",0,INDEX(DU!I:I,MATCH(Duombaze!FN465,DU!A:A,0),1))+IF(Duombaze!FO465="",0,INDEX(DU!I:I,MATCH(Duombaze!FO465,DU!A:A,0),1))+IF(Duombaze!FP465="",0,INDEX(DU!I:I,MATCH(Duombaze!FP465,DU!A:A,0),1))</f>
        <v>14.0429692671394</v>
      </c>
      <c r="FR465" s="671">
        <f>IF(Duombaze!FM465="",0,INDEX(DU!K:K,MATCH(Duombaze!FM465,DU!A:A,0),1))+IF(Duombaze!FN465="",0,INDEX(DU!K:K,MATCH(Duombaze!FN465,DU!A:A,0),1))+IF(Duombaze!FO465="",0,INDEX(DU!K:K,MATCH(Duombaze!FO465,DU!A:A,0),1))+IF(Duombaze!FP465="",0,INDEX(DU!K:K,MATCH(Duombaze!FP465,DU!A:A,0),1))</f>
        <v>8.59</v>
      </c>
    </row>
    <row r="466" spans="1:174" s="20" customFormat="1" ht="48" customHeight="1" x14ac:dyDescent="0.25">
      <c r="A466" s="41">
        <v>2</v>
      </c>
      <c r="B466" s="41" t="s">
        <v>8518</v>
      </c>
      <c r="C466" s="16" t="s">
        <v>8519</v>
      </c>
      <c r="D466" s="19" t="s">
        <v>8993</v>
      </c>
      <c r="E466" s="17" t="str">
        <f t="shared" si="220"/>
        <v>2 SPP10P Pagrindas (600)</v>
      </c>
      <c r="F466" s="19" t="s">
        <v>9181</v>
      </c>
      <c r="G466" s="19" t="s">
        <v>8769</v>
      </c>
      <c r="H466" s="19" t="s">
        <v>8770</v>
      </c>
      <c r="I466" s="19" t="s">
        <v>8771</v>
      </c>
      <c r="J466" s="19" t="s">
        <v>8772</v>
      </c>
      <c r="K466" s="19" t="s">
        <v>8843</v>
      </c>
      <c r="L466" s="19" t="s">
        <v>6953</v>
      </c>
      <c r="M466" s="639">
        <v>23109301</v>
      </c>
      <c r="N466" s="20" t="s">
        <v>2938</v>
      </c>
      <c r="O466" s="639"/>
      <c r="P466" s="639">
        <f>IF(Duombaze!G466="",0,INDEX(DU!I:I,MATCH(Duombaze!G466,DU!A:A,0),1))+IF(Duombaze!H466="",0,INDEX(DU!I:I,MATCH(Duombaze!H466,DU!A:A,0),1))+IF(Duombaze!I466="",0,INDEX(DU!I:I,MATCH(Duombaze!I466,DU!A:A,0),1))+IF(Duombaze!J466="",0,INDEX(DU!I:I,MATCH(Duombaze!J466,DU!A:A,0),1))+IF(Duombaze!K466="",0,INDEX(DU!I:I,MATCH(Duombaze!K466,DU!A:A,0),1))+IF(Duombaze!L466="",0,INDEX(DU!I:I,MATCH(Duombaze!L466,DU!A:A,0),1))+IF(Duombaze!M466="",0,INDEX(DU!I:I,MATCH(Duombaze!M466,DU!A:A,0),1))+IF(Duombaze!N466="",0,INDEX(DU!I:I,MATCH(Duombaze!N466,DU!A:A,0),1))+IF(Duombaze!O466="",0,INDEX(DU!I:I,MATCH(Duombaze!O466,DU!A:A,0),1))</f>
        <v>3292.8951013319261</v>
      </c>
      <c r="Q466" s="638">
        <f>IF(Duombaze!G466="",0,INDEX(DU!K:K,MATCH(Duombaze!G466,DU!A:A,0),1))+IF(Duombaze!H466="",0,INDEX(DU!K:K,MATCH(Duombaze!H466,DU!A:A,0),1))+IF(Duombaze!I466="",0,INDEX(DU!K:K,MATCH(Duombaze!I466,DU!A:A,0),1))+IF(Duombaze!J466="",0,INDEX(DU!K:K,MATCH(Duombaze!J466,DU!A:A,0),1))+IF(Duombaze!K466="",0,INDEX(DU!K:K,MATCH(Duombaze!K466,DU!A:A,0),1))+IF(Duombaze!L466="",0,INDEX(DU!K:K,MATCH(Duombaze!L466,DU!A:A,0),1))+IF(Duombaze!M466="",0,INDEX(DU!K:K,MATCH(Duombaze!M466,DU!A:A,0),1))+IF(Duombaze!N466="",0,INDEX(DU!K:K,MATCH(Duombaze!N466,DU!A:A,0),1))+IF(Duombaze!O466="",0,INDEX(DU!K:K,MATCH(Duombaze!O466,DU!A:A,0),1))</f>
        <v>685.74999999999989</v>
      </c>
      <c r="R466" s="19"/>
      <c r="S466" s="52"/>
      <c r="T466" s="881"/>
      <c r="U466" s="53"/>
      <c r="V466" s="53"/>
      <c r="W466" s="19"/>
      <c r="X466" s="19"/>
      <c r="Y466" s="134"/>
      <c r="Z466" s="65"/>
      <c r="AA466" s="17" t="str">
        <f t="shared" si="212"/>
        <v/>
      </c>
      <c r="AB466" s="19"/>
      <c r="AC466" s="19">
        <f>IF(Duombaze!AB466="",0,INDEX(DU!I:I,MATCH(Duombaze!AB466,DU!A:A,0),1))</f>
        <v>0</v>
      </c>
      <c r="AD466" s="25">
        <f>IF(Duombaze!AB466="",0,INDEX(DU!K:K,MATCH(Duombaze!AB466,DU!A:A,0),1))</f>
        <v>0</v>
      </c>
      <c r="AE466" s="19"/>
      <c r="AF466" s="19"/>
      <c r="AG466" s="19"/>
      <c r="AH466" s="17" t="str">
        <f t="shared" si="201"/>
        <v/>
      </c>
      <c r="AI466" s="19"/>
      <c r="AJ466" s="639"/>
      <c r="AK466" s="639"/>
      <c r="AL466" s="639"/>
      <c r="AM466" s="639">
        <f>IF(Duombaze!AJ466="",0,INDEX(DU!I:I,MATCH(Duombaze!AJ466,DU!A:A,0),1))+IF(Duombaze!AK466="",0,INDEX(DU!I:I,MATCH(Duombaze!AK466,DU!A:A,0),1))+IF(Duombaze!AL466="",0,INDEX(DU!I:I,MATCH(Duombaze!AL466,DU!A:A,0),1))</f>
        <v>0</v>
      </c>
      <c r="AN466" s="639">
        <f>IF(Duombaze!AJ466="",0,INDEX(DU!K:K,MATCH(Duombaze!AJ466,DU!A:A,0),1))+IF(Duombaze!AK466="",0,INDEX(DU!K:K,MATCH(Duombaze!AK466,DU!A:A,0),1))+IF(Duombaze!AL466="",0,INDEX(DU!K:K,MATCH(Duombaze!AL466,DU!A:A,0),1))</f>
        <v>0</v>
      </c>
      <c r="AO466" s="19"/>
      <c r="AP466" s="19"/>
      <c r="AQ466" s="19" t="s">
        <v>331</v>
      </c>
      <c r="AR466" s="17" t="str">
        <f t="shared" si="203"/>
        <v>2 SPP10P Pagrindo hidraulinės jungtys + Kėbulo išvertimo išvadas</v>
      </c>
      <c r="AS466" s="19" t="s">
        <v>8702</v>
      </c>
      <c r="AT466" s="19" t="s">
        <v>8701</v>
      </c>
      <c r="AU466" s="639" t="s">
        <v>2990</v>
      </c>
      <c r="AV466" s="639" t="s">
        <v>2991</v>
      </c>
      <c r="AW466" s="639"/>
      <c r="AX466" s="639"/>
      <c r="AY466" s="639"/>
      <c r="AZ466" s="639"/>
      <c r="BA466" s="639"/>
      <c r="BB466" s="639"/>
      <c r="BC466" s="639">
        <f>IF(Duombaze!AT466="",0,INDEX(DU!I:I,MATCH(Duombaze!AT466,DU!A:A,0),1))+IF(Duombaze!AU466="",0,INDEX(DU!I:I,MATCH(Duombaze!AU466,DU!A:A,0),1))+IF(Duombaze!AV466="",0,INDEX(DU!I:I,MATCH(Duombaze!AV466,DU!A:A,0),1))+IF(Duombaze!AW466="",0,INDEX(DU!I:I,MATCH(Duombaze!AW466,DU!A:A,0),1))+IF(Duombaze!AX466="",0,INDEX(DU!I:I,MATCH(Duombaze!AX466,DU!A:A,0),1))+IF(Duombaze!AY466="",0,INDEX(DU!I:I,MATCH(Duombaze!AY466,DU!A:A,0),1))+IF(Duombaze!AZ466="",0,INDEX(DU!I:I,MATCH(Duombaze!AZ466,DU!A:A,0),1))+IF(Duombaze!BA466="",0,INDEX(DU!I:I,MATCH(Duombaze!BA466,DU!A:A,0),1))+IF(Duombaze!BB466="",0,INDEX(DU!I:I,MATCH(Duombaze!BB466,DU!A:A,0),1))</f>
        <v>420.94448799999998</v>
      </c>
      <c r="BD466" s="638">
        <f>IF(Duombaze!AT466="",0,INDEX(DU!K:K,MATCH(Duombaze!AT466,DU!A:A,0),1))+IF(Duombaze!AU466="",0,INDEX(DU!K:K,MATCH(Duombaze!AU466,DU!A:A,0),1))+IF(Duombaze!AV466="",0,INDEX(DU!K:K,MATCH(Duombaze!AV466,DU!A:A,0),1))+IF(Duombaze!AW466="",0,INDEX(DU!K:K,MATCH(Duombaze!AW466,DU!A:A,0),1))+IF(Duombaze!AX466="",0,INDEX(DU!K:K,MATCH(Duombaze!AX466,DU!A:A,0),1))+IF(Duombaze!AY466="",0,INDEX(DU!K:K,MATCH(Duombaze!AY466,DU!A:A,0),1))+IF(Duombaze!AZ466="",0,INDEX(DU!K:K,MATCH(Duombaze!AZ466,DU!A:A,0),1))+IF(Duombaze!BA466="",0,INDEX(DU!K:K,MATCH(Duombaze!BA466,DU!A:A,0),1))+IF(Duombaze!BB466="",0,INDEX(DU!K:K,MATCH(Duombaze!BB466,DU!A:A,0),1))</f>
        <v>30.535</v>
      </c>
      <c r="BE466" s="19"/>
      <c r="BF466" s="19"/>
      <c r="BG466" s="65" t="s">
        <v>56</v>
      </c>
      <c r="BH466" s="17" t="str">
        <f t="shared" si="222"/>
        <v>2 SPP10P Pneumatiniai - hidrauliniai stabdžiai</v>
      </c>
      <c r="BI466" s="19"/>
      <c r="BJ466" s="639"/>
      <c r="BK466" s="639"/>
      <c r="BL466" s="639"/>
      <c r="BM466" s="639">
        <f>IF(Duombaze!BJ466="",0,INDEX(DU!I:I,MATCH(Duombaze!BJ466,DU!A:A,0),1))+IF(Duombaze!BK466="",0,INDEX(DU!I:I,MATCH(Duombaze!BK466,DU!A:A,0),1))+IF(Duombaze!BL466="",0,INDEX(DU!I:I,MATCH(Duombaze!BL466,DU!A:A,0),1))</f>
        <v>0</v>
      </c>
      <c r="BN466" s="638">
        <f>IF(Duombaze!BJ466="",0,INDEX(DU!K:K,MATCH(Duombaze!BJ466,DU!A:A,0),1))+IF(Duombaze!BK466="",0,INDEX(DU!K:K,MATCH(Duombaze!BK466,DU!A:A,0),1))+IF(Duombaze!BL466="",0,INDEX(DU!K:K,MATCH(Duombaze!BL466,DU!A:A,0),1))</f>
        <v>0</v>
      </c>
      <c r="BO466" s="19"/>
      <c r="BP466" s="19"/>
      <c r="BQ466" s="19" t="s">
        <v>290</v>
      </c>
      <c r="BR466" s="19" t="str">
        <f t="shared" si="223"/>
        <v>2 SPP10P Stabdžių išvadai dviejų kontūrų</v>
      </c>
      <c r="BS466" s="19" t="s">
        <v>634</v>
      </c>
      <c r="BT466" s="19" t="s">
        <v>3234</v>
      </c>
      <c r="BU466" s="19" t="s">
        <v>3235</v>
      </c>
      <c r="BV466" s="19"/>
      <c r="BW466" s="19">
        <f>IF(Duombaze!BT466="",0,INDEX(DU!I:I,MATCH(Duombaze!BT466,DU!A:A,0),1))+IF(Duombaze!BU466="",0,INDEX(DU!I:I,MATCH(Duombaze!BU466,DU!A:A,0),1))+IF(Duombaze!BV466="",0,INDEX(DU!I:I,MATCH(Duombaze!BV466,DU!A:A,0),1))</f>
        <v>38.875213333333299</v>
      </c>
      <c r="BX466" s="19">
        <f>IF(Duombaze!BT466="",0,INDEX(DU!K:K,MATCH(Duombaze!BT466,DU!A:A,0),1))+IF(Duombaze!BU466="",0,INDEX(DU!K:K,MATCH(Duombaze!BU466,DU!A:A,0),1))+IF(Duombaze!BV466="",0,INDEX(DU!K:K,MATCH(Duombaze!BV466,DU!A:A,0),1))</f>
        <v>14.935</v>
      </c>
      <c r="BY466" s="19"/>
      <c r="BZ466" s="19"/>
      <c r="CA466" s="19"/>
      <c r="CB466" s="19" t="str">
        <f t="shared" si="209"/>
        <v/>
      </c>
      <c r="CC466" s="19"/>
      <c r="CD466" s="19">
        <f>IF(Duombaze!CC466="",0,INDEX(DU!I:I,MATCH(Duombaze!CC466,DU!A:A,0),1))</f>
        <v>0</v>
      </c>
      <c r="CE466" s="17">
        <f>IF(Duombaze!CC466="",0,INDEX(DU!K:K,MATCH(Duombaze!CC466,DU!A:A,0),1))</f>
        <v>0</v>
      </c>
      <c r="CF466" s="19"/>
      <c r="CG466" s="19"/>
      <c r="CH466" s="19"/>
      <c r="CI466" s="17" t="str">
        <f t="shared" si="213"/>
        <v/>
      </c>
      <c r="CJ466" s="19"/>
      <c r="CK466" s="19">
        <f>IF(Duombaze!CJ466="",0,INDEX(DU!I:I,MATCH(Duombaze!CJ466,DU!A:A,0),1))</f>
        <v>0</v>
      </c>
      <c r="CL466" s="17">
        <f>IF(Duombaze!CJ466="",0,INDEX(DU!K:K,MATCH(Duombaze!CJ466,DU!A:A,0),1))</f>
        <v>0</v>
      </c>
      <c r="CM466" s="19"/>
      <c r="CN466" s="19"/>
      <c r="CO466" s="25" t="s">
        <v>1537</v>
      </c>
      <c r="CP466" s="17" t="str">
        <f t="shared" si="219"/>
        <v>2 SPP10P Atsparos</v>
      </c>
      <c r="CQ466" s="19" t="s">
        <v>8703</v>
      </c>
      <c r="CR466" s="639">
        <v>25302900</v>
      </c>
      <c r="CS466" s="639">
        <v>20805200</v>
      </c>
      <c r="CT466" s="639">
        <f>IF(Duombaze!CR466="",0,INDEX(DU!I:I,MATCH(Duombaze!CR466,DU!A:A,0),1))+IF(Duombaze!CS466="",0,INDEX(DU!I:I,MATCH(Duombaze!CS466,DU!A:A,0),1))</f>
        <v>6.9851999999999999</v>
      </c>
      <c r="CU466" s="19">
        <f>IF(Duombaze!CR466="",0,INDEX(DU!K:K,MATCH(Duombaze!CR466,DU!A:A,0),1))+IF(Duombaze!CS466="",0,INDEX(DU!K:K,MATCH(Duombaze!CS466,DU!A:A,0),1))</f>
        <v>0</v>
      </c>
      <c r="CV466" s="19"/>
      <c r="CW466" s="19"/>
      <c r="CX466" s="19"/>
      <c r="CY466" s="17" t="str">
        <f t="shared" si="221"/>
        <v/>
      </c>
      <c r="CZ466" s="19"/>
      <c r="DA466" s="672"/>
      <c r="DB466" s="672"/>
      <c r="DC466" s="672">
        <f>IF(Duombaze!DA466="",0,INDEX(DU!I:I,MATCH(Duombaze!DA466,DU!A:A,0),1))+IF(Duombaze!DB466="",0,INDEX(DU!I:I,MATCH(Duombaze!DB466,DU!A:A,0),1))</f>
        <v>0</v>
      </c>
      <c r="DD466" s="19">
        <f>IF(Duombaze!DA466="",0,INDEX(DU!K:K,MATCH(Duombaze!DA466,DU!A:A,0),1))+IF(Duombaze!DB466="",0,INDEX(DU!K:K,MATCH(Duombaze!DB466,DU!A:A,0),1))</f>
        <v>0</v>
      </c>
      <c r="DE466" s="19"/>
      <c r="DF466" s="19"/>
      <c r="DG466" s="19" t="s">
        <v>258</v>
      </c>
      <c r="DH466" s="19" t="str">
        <f t="shared" si="207"/>
        <v>2 SPP10P Tentas</v>
      </c>
      <c r="DI466" s="19" t="s">
        <v>8773</v>
      </c>
      <c r="DJ466" s="672" t="s">
        <v>8773</v>
      </c>
      <c r="DK466" s="678"/>
      <c r="DL466" s="672">
        <f>IF(Duombaze!DJ466="",0,INDEX(DU!I:I,MATCH(Duombaze!DJ466,DU!A:A,0),1))+IF(Duombaze!DK466="",0,INDEX(DU!I:I,MATCH(Duombaze!DK466,DU!A:A,0),1))</f>
        <v>254.30091024873801</v>
      </c>
      <c r="DM466" s="19">
        <f>IF(Duombaze!DJ466="",0,INDEX(DU!K:K,MATCH(Duombaze!DJ466,DU!A:A,0),1))+IF(Duombaze!DK466="",0,INDEX(DU!K:K,MATCH(Duombaze!DK466,DU!A:A,0),1))</f>
        <v>81.77</v>
      </c>
      <c r="DN466" s="659"/>
      <c r="DO466" s="52"/>
      <c r="DP466" s="52"/>
      <c r="DQ466" s="17" t="str">
        <f t="shared" si="206"/>
        <v/>
      </c>
      <c r="DR466" s="65"/>
      <c r="DS466" s="692"/>
      <c r="DT466" s="692"/>
      <c r="DU466" s="692"/>
      <c r="DV466" s="692"/>
      <c r="DW466" s="692">
        <f>IF(Duombaze!DS466="",0,INDEX(DU!I:I,MATCH(Duombaze!DS466,DU!A:A,0),1))+IF(Duombaze!DT466="",0,INDEX(DU!I:I,MATCH(Duombaze!DT466,DU!A:A,0),1))+IF(Duombaze!DU466="",0,INDEX(DU!I:I,MATCH(Duombaze!DU466,DU!A:A,0),1))+IF(Duombaze!DV466="",0,INDEX(DU!I:I,MATCH(Duombaze!DV466,DU!A:A,0),1))</f>
        <v>0</v>
      </c>
      <c r="DX466" s="638">
        <f>IF(Duombaze!DS466="",0,INDEX(DU!K:K,MATCH(Duombaze!DS466,DU!A:A,0),1))+IF(Duombaze!DT466="",0,INDEX(DU!K:K,MATCH(Duombaze!DT466,DU!A:A,0),1))+IF(Duombaze!DU466="",0,INDEX(DU!K:K,MATCH(Duombaze!DU466,DU!A:A,0),1))+IF(Duombaze!DV466="",0,INDEX(DU!K:KH,MATCH(Duombaze!DV466,DU!A:A,0),1))</f>
        <v>0</v>
      </c>
      <c r="DY466" s="65"/>
      <c r="DZ466" s="65"/>
      <c r="EA466" s="19" t="s">
        <v>304</v>
      </c>
      <c r="EB466" s="19" t="str">
        <f t="shared" si="194"/>
        <v>2 SPP10P Mechaninis sukabintuvas Rockinger</v>
      </c>
      <c r="EC466" s="19" t="s">
        <v>501</v>
      </c>
      <c r="ED466" s="19">
        <f>IF(Duombaze!EC466="",0,INDEX(DU!I:I,MATCH(Duombaze!EC466,DU!A:A,0),1))</f>
        <v>99.632400000000004</v>
      </c>
      <c r="EE466" s="638">
        <f>IF(Duombaze!EC466="",0,INDEX(DU!K:K,MATCH(Duombaze!EC466,DU!A:A,0),1))</f>
        <v>27.08</v>
      </c>
      <c r="EF466" s="19"/>
      <c r="EG466" s="19"/>
      <c r="EH466" s="6" t="s">
        <v>1563</v>
      </c>
      <c r="EI466" s="17" t="str">
        <f t="shared" si="210"/>
        <v>2 SPP10P Lipdukai universalūs</v>
      </c>
      <c r="EJ466" s="19" t="s">
        <v>8768</v>
      </c>
      <c r="EK466" s="19" t="s">
        <v>580</v>
      </c>
      <c r="EL466" s="672"/>
      <c r="EM466" s="672"/>
      <c r="EN466" s="672">
        <f>IF(Duombaze!EK466="",0,INDEX(DU!I:I,MATCH(Duombaze!EK466,DU!A:A,0),1))+IF(Duombaze!EL466="",0,INDEX(DU!I:I,MATCH(Duombaze!EL466,DU!A:A,0),1))+IF(Duombaze!EM466="",0,INDEX(DU!I:I,MATCH(Duombaze!EM466,DU!A:A,0),1))</f>
        <v>16.109866666666601</v>
      </c>
      <c r="EO466" s="19">
        <f>IF(Duombaze!EK466="",0,INDEX(DU!K:K,MATCH(Duombaze!EK466,DU!A:A,0),1))+IF(Duombaze!EL466="",0,INDEX(DU!K:K,MATCH(Duombaze!EL466,DU!A:A,0),1))+IF(Duombaze!EM466="",0,INDEX(DU!K:K,MATCH(Duombaze!EM466,DU!A:A,0),1))</f>
        <v>0</v>
      </c>
      <c r="EP466" s="19"/>
      <c r="EQ466" s="19"/>
      <c r="ER466" s="19"/>
      <c r="ES466" s="17"/>
      <c r="ET466" s="19"/>
      <c r="EU466" s="19"/>
      <c r="EV466" s="19"/>
      <c r="EW466" s="65" t="s">
        <v>8758</v>
      </c>
      <c r="EX466" s="19" t="str">
        <f t="shared" si="224"/>
        <v xml:space="preserve">2 SPP10P Purvasaugių komplektas 385/425 galiniams ratams 1/4  </v>
      </c>
      <c r="EY466" s="19" t="s">
        <v>582</v>
      </c>
      <c r="EZ466" s="19" t="s">
        <v>582</v>
      </c>
      <c r="FA466" s="672"/>
      <c r="FB466" s="672">
        <f>IF(Duombaze!EZ466="",0,INDEX(DU!I:I,MATCH(Duombaze!EZ466,DU!A:A,0),1))+IF(Duombaze!FA466="",0,INDEX(DU!I:I,MATCH(Duombaze!FA466,DU!A:A,0),1))</f>
        <v>34.002367647058797</v>
      </c>
      <c r="FC466" s="19">
        <f>IF(Duombaze!EZ466="",0,INDEX(DU!K:K,MATCH(Duombaze!EZ466,DU!A:A,0),1))+IF(Duombaze!FA466="",0,INDEX(DU!K:K,MATCH(Duombaze!FA466,DU!A:A,0),1))</f>
        <v>18.664999999999999</v>
      </c>
      <c r="FD466" s="19"/>
      <c r="FE466" s="19"/>
      <c r="FF466" s="19"/>
      <c r="FG466" s="19"/>
      <c r="FI466" s="19"/>
      <c r="FJ466" s="19"/>
      <c r="FK466" s="65"/>
      <c r="FM466" s="671"/>
      <c r="FN466" s="671"/>
      <c r="FO466" s="671"/>
      <c r="FP466" s="671"/>
      <c r="FQ466" s="671">
        <f>IF(Duombaze!FM466="",0,INDEX(DU!I:I,MATCH(Duombaze!FM466,DU!A:A,0),1))+IF(Duombaze!FN466="",0,INDEX(DU!I:I,MATCH(Duombaze!FN466,DU!A:A,0),1))+IF(Duombaze!FO466="",0,INDEX(DU!I:I,MATCH(Duombaze!FO466,DU!A:A,0),1))+IF(Duombaze!FP466="",0,INDEX(DU!I:I,MATCH(Duombaze!FP466,DU!A:A,0),1))</f>
        <v>0</v>
      </c>
      <c r="FR466" s="671">
        <f>IF(Duombaze!FM466="",0,INDEX(DU!K:K,MATCH(Duombaze!FM466,DU!A:A,0),1))+IF(Duombaze!FN466="",0,INDEX(DU!K:K,MATCH(Duombaze!FN466,DU!A:A,0),1))+IF(Duombaze!FO466="",0,INDEX(DU!K:K,MATCH(Duombaze!FO466,DU!A:A,0),1))+IF(Duombaze!FP466="",0,INDEX(DU!K:K,MATCH(Duombaze!FP466,DU!A:A,0),1))</f>
        <v>0</v>
      </c>
    </row>
    <row r="467" spans="1:174" s="20" customFormat="1" ht="23.45" customHeight="1" x14ac:dyDescent="0.25">
      <c r="A467" s="41">
        <v>3</v>
      </c>
      <c r="B467" s="41" t="s">
        <v>8518</v>
      </c>
      <c r="C467" s="16" t="s">
        <v>8519</v>
      </c>
      <c r="D467" s="19"/>
      <c r="E467" s="17" t="str">
        <f t="shared" si="220"/>
        <v/>
      </c>
      <c r="F467" s="19"/>
      <c r="G467" s="639"/>
      <c r="H467" s="639"/>
      <c r="I467" s="639"/>
      <c r="J467" s="639"/>
      <c r="K467" s="639"/>
      <c r="L467" s="639"/>
      <c r="M467" s="639"/>
      <c r="N467" s="639"/>
      <c r="O467" s="639"/>
      <c r="P467" s="639">
        <f>IF(Duombaze!G467="",0,INDEX(DU!I:I,MATCH(Duombaze!G467,DU!A:A,0),1))+IF(Duombaze!H467="",0,INDEX(DU!I:I,MATCH(Duombaze!H467,DU!A:A,0),1))+IF(Duombaze!I467="",0,INDEX(DU!I:I,MATCH(Duombaze!I467,DU!A:A,0),1))+IF(Duombaze!J467="",0,INDEX(DU!I:I,MATCH(Duombaze!J467,DU!A:A,0),1))+IF(Duombaze!K467="",0,INDEX(DU!I:I,MATCH(Duombaze!K467,DU!A:A,0),1))+IF(Duombaze!L467="",0,INDEX(DU!I:I,MATCH(Duombaze!L467,DU!A:A,0),1))+IF(Duombaze!M467="",0,INDEX(DU!I:I,MATCH(Duombaze!M467,DU!A:A,0),1))+IF(Duombaze!N467="",0,INDEX(DU!I:I,MATCH(Duombaze!N467,DU!A:A,0),1))+IF(Duombaze!O467="",0,INDEX(DU!I:I,MATCH(Duombaze!O467,DU!A:A,0),1))</f>
        <v>0</v>
      </c>
      <c r="Q467" s="638">
        <f>IF(Duombaze!G467="",0,INDEX(DU!K:K,MATCH(Duombaze!G467,DU!A:A,0),1))+IF(Duombaze!H467="",0,INDEX(DU!K:K,MATCH(Duombaze!H467,DU!A:A,0),1))+IF(Duombaze!I467="",0,INDEX(DU!K:K,MATCH(Duombaze!I467,DU!A:A,0),1))+IF(Duombaze!J467="",0,INDEX(DU!K:K,MATCH(Duombaze!J467,DU!A:A,0),1))+IF(Duombaze!K467="",0,INDEX(DU!K:K,MATCH(Duombaze!K467,DU!A:A,0),1))+IF(Duombaze!L467="",0,INDEX(DU!K:K,MATCH(Duombaze!L467,DU!A:A,0),1))+IF(Duombaze!M467="",0,INDEX(DU!K:K,MATCH(Duombaze!M467,DU!A:A,0),1))+IF(Duombaze!N467="",0,INDEX(DU!K:K,MATCH(Duombaze!N467,DU!A:A,0),1))+IF(Duombaze!O467="",0,INDEX(DU!K:K,MATCH(Duombaze!O467,DU!A:A,0),1))</f>
        <v>0</v>
      </c>
      <c r="R467" s="19"/>
      <c r="S467" s="52"/>
      <c r="T467" s="881"/>
      <c r="U467" s="53"/>
      <c r="V467" s="53"/>
      <c r="W467" s="19"/>
      <c r="X467" s="19"/>
      <c r="Y467" s="134"/>
      <c r="Z467" s="65"/>
      <c r="AA467" s="17" t="str">
        <f t="shared" si="212"/>
        <v/>
      </c>
      <c r="AB467" s="19"/>
      <c r="AC467" s="19">
        <f>IF(Duombaze!AB467="",0,INDEX(DU!I:I,MATCH(Duombaze!AB467,DU!A:A,0),1))</f>
        <v>0</v>
      </c>
      <c r="AD467" s="25">
        <f>IF(Duombaze!AB467="",0,INDEX(DU!K:K,MATCH(Duombaze!AB467,DU!A:A,0),1))</f>
        <v>0</v>
      </c>
      <c r="AE467" s="19"/>
      <c r="AF467" s="19"/>
      <c r="AG467" s="19"/>
      <c r="AH467" s="17" t="str">
        <f t="shared" si="201"/>
        <v/>
      </c>
      <c r="AI467" s="19"/>
      <c r="AJ467" s="639"/>
      <c r="AK467" s="639"/>
      <c r="AL467" s="639"/>
      <c r="AM467" s="639">
        <f>IF(Duombaze!AJ467="",0,INDEX(DU!I:I,MATCH(Duombaze!AJ467,DU!A:A,0),1))+IF(Duombaze!AK467="",0,INDEX(DU!I:I,MATCH(Duombaze!AK467,DU!A:A,0),1))+IF(Duombaze!AL467="",0,INDEX(DU!I:I,MATCH(Duombaze!AL467,DU!A:A,0),1))</f>
        <v>0</v>
      </c>
      <c r="AN467" s="639">
        <f>IF(Duombaze!AJ467="",0,INDEX(DU!K:K,MATCH(Duombaze!AJ467,DU!A:A,0),1))+IF(Duombaze!AK467="",0,INDEX(DU!K:K,MATCH(Duombaze!AK467,DU!A:A,0),1))+IF(Duombaze!AL467="",0,INDEX(DU!K:K,MATCH(Duombaze!AL467,DU!A:A,0),1))</f>
        <v>0</v>
      </c>
      <c r="AO467" s="19"/>
      <c r="AP467" s="19"/>
      <c r="AQ467" s="19" t="s">
        <v>333</v>
      </c>
      <c r="AR467" s="17" t="str">
        <f t="shared" si="203"/>
        <v>3 SPP10P Pagrindo hidraulinės jungtys + Hidrauliniai valdymo išvadai</v>
      </c>
      <c r="AS467" s="19"/>
      <c r="AT467" s="639"/>
      <c r="AU467" s="639"/>
      <c r="AV467" s="639"/>
      <c r="AW467" s="639"/>
      <c r="AX467" s="639"/>
      <c r="AY467" s="639"/>
      <c r="AZ467" s="639"/>
      <c r="BA467" s="639"/>
      <c r="BB467" s="639"/>
      <c r="BC467" s="639">
        <f>IF(Duombaze!AT467="",0,INDEX(DU!I:I,MATCH(Duombaze!AT467,DU!A:A,0),1))+IF(Duombaze!AU467="",0,INDEX(DU!I:I,MATCH(Duombaze!AU467,DU!A:A,0),1))+IF(Duombaze!AV467="",0,INDEX(DU!I:I,MATCH(Duombaze!AV467,DU!A:A,0),1))+IF(Duombaze!AW467="",0,INDEX(DU!I:I,MATCH(Duombaze!AW467,DU!A:A,0),1))+IF(Duombaze!AX467="",0,INDEX(DU!I:I,MATCH(Duombaze!AX467,DU!A:A,0),1))+IF(Duombaze!AY467="",0,INDEX(DU!I:I,MATCH(Duombaze!AY467,DU!A:A,0),1))+IF(Duombaze!AZ467="",0,INDEX(DU!I:I,MATCH(Duombaze!AZ467,DU!A:A,0),1))+IF(Duombaze!BA467="",0,INDEX(DU!I:I,MATCH(Duombaze!BA467,DU!A:A,0),1))+IF(Duombaze!BB467="",0,INDEX(DU!I:I,MATCH(Duombaze!BB467,DU!A:A,0),1))</f>
        <v>0</v>
      </c>
      <c r="BD467" s="638">
        <f>IF(Duombaze!AT467="",0,INDEX(DU!K:K,MATCH(Duombaze!AT467,DU!A:A,0),1))+IF(Duombaze!AU467="",0,INDEX(DU!K:K,MATCH(Duombaze!AU467,DU!A:A,0),1))+IF(Duombaze!AV467="",0,INDEX(DU!K:K,MATCH(Duombaze!AV467,DU!A:A,0),1))+IF(Duombaze!AW467="",0,INDEX(DU!K:K,MATCH(Duombaze!AW467,DU!A:A,0),1))+IF(Duombaze!AX467="",0,INDEX(DU!K:K,MATCH(Duombaze!AX467,DU!A:A,0),1))+IF(Duombaze!AY467="",0,INDEX(DU!K:K,MATCH(Duombaze!AY467,DU!A:A,0),1))+IF(Duombaze!AZ467="",0,INDEX(DU!K:K,MATCH(Duombaze!AZ467,DU!A:A,0),1))+IF(Duombaze!BA467="",0,INDEX(DU!K:K,MATCH(Duombaze!BA467,DU!A:A,0),1))+IF(Duombaze!BB467="",0,INDEX(DU!K:K,MATCH(Duombaze!BB467,DU!A:A,0),1))</f>
        <v>0</v>
      </c>
      <c r="BE467" s="19"/>
      <c r="BF467" s="19"/>
      <c r="BG467" s="65" t="s">
        <v>154</v>
      </c>
      <c r="BH467" s="17" t="str">
        <f t="shared" si="222"/>
        <v>3 SPP10P Pneumatiniai stabdžiai Wabco su mech. LSV</v>
      </c>
      <c r="BI467" s="19" t="s">
        <v>8714</v>
      </c>
      <c r="BJ467" s="19" t="s">
        <v>8714</v>
      </c>
      <c r="BK467" s="639"/>
      <c r="BL467" s="639"/>
      <c r="BM467" s="639">
        <f>IF(Duombaze!BJ467="",0,INDEX(DU!I:I,MATCH(Duombaze!BJ467,DU!A:A,0),1))+IF(Duombaze!BK467="",0,INDEX(DU!I:I,MATCH(Duombaze!BK467,DU!A:A,0),1))+IF(Duombaze!BL467="",0,INDEX(DU!I:I,MATCH(Duombaze!BL467,DU!A:A,0),1))</f>
        <v>324.42651999999998</v>
      </c>
      <c r="BN467" s="638">
        <f>IF(Duombaze!BJ467="",0,INDEX(DU!K:K,MATCH(Duombaze!BJ467,DU!A:A,0),1))+IF(Duombaze!BK467="",0,INDEX(DU!K:K,MATCH(Duombaze!BK467,DU!A:A,0),1))+IF(Duombaze!BL467="",0,INDEX(DU!K:K,MATCH(Duombaze!BL467,DU!A:A,0),1))</f>
        <v>85.85</v>
      </c>
      <c r="BO467" s="19"/>
      <c r="BP467" s="19"/>
      <c r="BQ467" s="19" t="s">
        <v>290</v>
      </c>
      <c r="BR467" s="19" t="str">
        <f t="shared" si="223"/>
        <v>3 SPP10P Stabdžių išvadai dviejų kontūrų</v>
      </c>
      <c r="BS467" s="19" t="s">
        <v>3068</v>
      </c>
      <c r="BT467" s="19" t="s">
        <v>3234</v>
      </c>
      <c r="BU467" s="19">
        <v>23708100</v>
      </c>
      <c r="BV467" s="19"/>
      <c r="BW467" s="19">
        <f>IF(Duombaze!BT467="",0,INDEX(DU!I:I,MATCH(Duombaze!BT467,DU!A:A,0),1))+IF(Duombaze!BU467="",0,INDEX(DU!I:I,MATCH(Duombaze!BU467,DU!A:A,0),1))+IF(Duombaze!BV467="",0,INDEX(DU!I:I,MATCH(Duombaze!BV467,DU!A:A,0),1))</f>
        <v>48.915213333333298</v>
      </c>
      <c r="BX467" s="19">
        <f>IF(Duombaze!BT467="",0,INDEX(DU!K:K,MATCH(Duombaze!BT467,DU!A:A,0),1))+IF(Duombaze!BU467="",0,INDEX(DU!K:K,MATCH(Duombaze!BU467,DU!A:A,0),1))+IF(Duombaze!BV467="",0,INDEX(DU!K:K,MATCH(Duombaze!BV467,DU!A:A,0),1))</f>
        <v>14.935</v>
      </c>
      <c r="BY467" s="19"/>
      <c r="BZ467" s="19"/>
      <c r="CA467" s="19"/>
      <c r="CB467" s="19" t="str">
        <f t="shared" si="209"/>
        <v/>
      </c>
      <c r="CC467" s="19"/>
      <c r="CD467" s="19">
        <f>IF(Duombaze!CC467="",0,INDEX(DU!I:I,MATCH(Duombaze!CC467,DU!A:A,0),1))</f>
        <v>0</v>
      </c>
      <c r="CE467" s="17">
        <f>IF(Duombaze!CC467="",0,INDEX(DU!K:K,MATCH(Duombaze!CC467,DU!A:A,0),1))</f>
        <v>0</v>
      </c>
      <c r="CF467" s="19"/>
      <c r="CG467" s="19"/>
      <c r="CH467" s="19"/>
      <c r="CI467" s="17" t="str">
        <f t="shared" si="213"/>
        <v/>
      </c>
      <c r="CJ467" s="19"/>
      <c r="CK467" s="19">
        <f>IF(Duombaze!CJ467="",0,INDEX(DU!I:I,MATCH(Duombaze!CJ467,DU!A:A,0),1))</f>
        <v>0</v>
      </c>
      <c r="CL467" s="17">
        <f>IF(Duombaze!CJ467="",0,INDEX(DU!K:K,MATCH(Duombaze!CJ467,DU!A:A,0),1))</f>
        <v>0</v>
      </c>
      <c r="CM467" s="19"/>
      <c r="CN467" s="19"/>
      <c r="CO467" s="25" t="s">
        <v>1495</v>
      </c>
      <c r="CP467" s="17" t="str">
        <f t="shared" si="219"/>
        <v xml:space="preserve">3 SPP10P Rankinis + Ratų atsparos </v>
      </c>
      <c r="CQ467" s="19" t="s">
        <v>8704</v>
      </c>
      <c r="CR467" s="19" t="s">
        <v>1594</v>
      </c>
      <c r="CS467" s="639">
        <v>25302900</v>
      </c>
      <c r="CT467" s="639">
        <f>IF(Duombaze!CR467="",0,INDEX(DU!I:I,MATCH(Duombaze!CR467,DU!A:A,0),1))+IF(Duombaze!CS467="",0,INDEX(DU!I:I,MATCH(Duombaze!CS467,DU!A:A,0),1))</f>
        <v>51.455362415433399</v>
      </c>
      <c r="CU467" s="19">
        <f>IF(Duombaze!CR467="",0,INDEX(DU!K:K,MATCH(Duombaze!CR467,DU!A:A,0),1))+IF(Duombaze!CS467="",0,INDEX(DU!K:K,MATCH(Duombaze!CS467,DU!A:A,0),1))</f>
        <v>36.090000000000003</v>
      </c>
      <c r="CV467" s="19"/>
      <c r="CW467" s="19"/>
      <c r="CX467" s="19"/>
      <c r="CY467" s="17" t="str">
        <f t="shared" si="221"/>
        <v/>
      </c>
      <c r="CZ467" s="19"/>
      <c r="DA467" s="672"/>
      <c r="DB467" s="672"/>
      <c r="DC467" s="672">
        <f>IF(Duombaze!DA467="",0,INDEX(DU!I:I,MATCH(Duombaze!DA467,DU!A:A,0),1))+IF(Duombaze!DB467="",0,INDEX(DU!I:I,MATCH(Duombaze!DB467,DU!A:A,0),1))</f>
        <v>0</v>
      </c>
      <c r="DD467" s="19">
        <f>IF(Duombaze!DA467="",0,INDEX(DU!K:K,MATCH(Duombaze!DA467,DU!A:A,0),1))+IF(Duombaze!DB467="",0,INDEX(DU!K:K,MATCH(Duombaze!DB467,DU!A:A,0),1))</f>
        <v>0</v>
      </c>
      <c r="DE467" s="19"/>
      <c r="DF467" s="19"/>
      <c r="DG467" s="19"/>
      <c r="DH467" s="19" t="str">
        <f t="shared" si="207"/>
        <v/>
      </c>
      <c r="DI467" s="19"/>
      <c r="DJ467" s="672"/>
      <c r="DK467" s="678"/>
      <c r="DL467" s="672">
        <f>IF(Duombaze!DJ467="",0,INDEX(DU!I:I,MATCH(Duombaze!DJ467,DU!A:A,0),1))+IF(Duombaze!DK467="",0,INDEX(DU!I:I,MATCH(Duombaze!DK467,DU!A:A,0),1))</f>
        <v>0</v>
      </c>
      <c r="DM467" s="19">
        <f>IF(Duombaze!DJ467="",0,INDEX(DU!K:K,MATCH(Duombaze!DJ467,DU!A:A,0),1))+IF(Duombaze!DK467="",0,INDEX(DU!K:K,MATCH(Duombaze!DK467,DU!A:A,0),1))</f>
        <v>0</v>
      </c>
      <c r="DN467" s="659"/>
      <c r="DO467" s="52"/>
      <c r="DP467" s="52"/>
      <c r="DQ467" s="17" t="str">
        <f t="shared" si="206"/>
        <v/>
      </c>
      <c r="DR467" s="65"/>
      <c r="DS467" s="692"/>
      <c r="DT467" s="692"/>
      <c r="DU467" s="692"/>
      <c r="DV467" s="692"/>
      <c r="DW467" s="692">
        <f>IF(Duombaze!DS467="",0,INDEX(DU!I:I,MATCH(Duombaze!DS467,DU!A:A,0),1))+IF(Duombaze!DT467="",0,INDEX(DU!I:I,MATCH(Duombaze!DT467,DU!A:A,0),1))+IF(Duombaze!DU467="",0,INDEX(DU!I:I,MATCH(Duombaze!DU467,DU!A:A,0),1))+IF(Duombaze!DV467="",0,INDEX(DU!I:I,MATCH(Duombaze!DV467,DU!A:A,0),1))</f>
        <v>0</v>
      </c>
      <c r="DX467" s="638">
        <f>IF(Duombaze!DS467="",0,INDEX(DU!K:K,MATCH(Duombaze!DS467,DU!A:A,0),1))+IF(Duombaze!DT467="",0,INDEX(DU!K:K,MATCH(Duombaze!DT467,DU!A:A,0),1))+IF(Duombaze!DU467="",0,INDEX(DU!K:K,MATCH(Duombaze!DU467,DU!A:A,0),1))+IF(Duombaze!DV467="",0,INDEX(DU!K:KH,MATCH(Duombaze!DV467,DU!A:A,0),1))</f>
        <v>0</v>
      </c>
      <c r="DY467" s="65"/>
      <c r="DZ467" s="65"/>
      <c r="EA467" s="19" t="s">
        <v>305</v>
      </c>
      <c r="EB467" s="19" t="str">
        <f t="shared" si="194"/>
        <v>3 SPP10P Automatinis sukabintuvas Rockinger</v>
      </c>
      <c r="EC467" s="19" t="s">
        <v>487</v>
      </c>
      <c r="ED467" s="19">
        <f>IF(Duombaze!EC467="",0,INDEX(DU!I:I,MATCH(Duombaze!EC467,DU!A:A,0),1))</f>
        <v>297.66744999999997</v>
      </c>
      <c r="EE467" s="638">
        <f>IF(Duombaze!EC467="",0,INDEX(DU!K:K,MATCH(Duombaze!EC467,DU!A:A,0),1))</f>
        <v>33.61</v>
      </c>
      <c r="EF467" s="19"/>
      <c r="EG467" s="19"/>
      <c r="EH467" s="6" t="s">
        <v>1574</v>
      </c>
      <c r="EI467" s="17" t="str">
        <f t="shared" si="210"/>
        <v>3 SPP10P Lipdukai universalūs + logo "Konekesko"</v>
      </c>
      <c r="EJ467" s="6" t="s">
        <v>2172</v>
      </c>
      <c r="EK467" s="19" t="s">
        <v>580</v>
      </c>
      <c r="EL467" s="674" t="s">
        <v>3050</v>
      </c>
      <c r="EM467" s="672"/>
      <c r="EN467" s="672">
        <f>IF(Duombaze!EK467="",0,INDEX(DU!I:I,MATCH(Duombaze!EK467,DU!A:A,0),1))+IF(Duombaze!EL467="",0,INDEX(DU!I:I,MATCH(Duombaze!EL467,DU!A:A,0),1))+IF(Duombaze!EM467="",0,INDEX(DU!I:I,MATCH(Duombaze!EM467,DU!A:A,0),1))</f>
        <v>20.0974266666666</v>
      </c>
      <c r="EO467" s="19">
        <f>IF(Duombaze!EK467="",0,INDEX(DU!K:K,MATCH(Duombaze!EK467,DU!A:A,0),1))+IF(Duombaze!EL467="",0,INDEX(DU!K:K,MATCH(Duombaze!EL467,DU!A:A,0),1))+IF(Duombaze!EM467="",0,INDEX(DU!K:K,MATCH(Duombaze!EM467,DU!A:A,0),1))</f>
        <v>0</v>
      </c>
      <c r="EP467" s="19"/>
      <c r="EQ467" s="19"/>
      <c r="ER467" s="19"/>
      <c r="ES467" s="17"/>
      <c r="ET467" s="19"/>
      <c r="EU467" s="19"/>
      <c r="EV467" s="19"/>
      <c r="EW467" s="65" t="s">
        <v>2739</v>
      </c>
      <c r="EX467" s="19" t="str">
        <f t="shared" si="224"/>
        <v>3 SPP10P Purvasaugių komplektas 560 galiniams ratams 1/4</v>
      </c>
      <c r="EY467" s="994" t="s">
        <v>326</v>
      </c>
      <c r="EZ467" s="994" t="s">
        <v>326</v>
      </c>
      <c r="FA467" s="672"/>
      <c r="FB467" s="672">
        <f>IF(Duombaze!EZ467="",0,INDEX(DU!I:I,MATCH(Duombaze!EZ467,DU!A:A,0),1))+IF(Duombaze!FA467="",0,INDEX(DU!I:I,MATCH(Duombaze!FA467,DU!A:A,0),1))</f>
        <v>38.491432642731198</v>
      </c>
      <c r="FC467" s="19">
        <f>IF(Duombaze!EZ467="",0,INDEX(DU!K:K,MATCH(Duombaze!EZ467,DU!A:A,0),1))+IF(Duombaze!FA467="",0,INDEX(DU!K:K,MATCH(Duombaze!FA467,DU!A:A,0),1))</f>
        <v>9.33</v>
      </c>
      <c r="FD467" s="19"/>
      <c r="FE467" s="19"/>
      <c r="FF467" s="19"/>
      <c r="FG467" s="19"/>
      <c r="FH467" s="19"/>
      <c r="FI467" s="19"/>
      <c r="FJ467" s="19"/>
      <c r="FK467" s="65"/>
      <c r="FL467" s="18"/>
      <c r="FM467" s="671"/>
      <c r="FN467" s="671"/>
      <c r="FO467" s="671"/>
      <c r="FP467" s="671"/>
      <c r="FQ467" s="671">
        <f>IF(Duombaze!FM467="",0,INDEX(DU!I:I,MATCH(Duombaze!FM467,DU!A:A,0),1))+IF(Duombaze!FN467="",0,INDEX(DU!I:I,MATCH(Duombaze!FN467,DU!A:A,0),1))+IF(Duombaze!FO467="",0,INDEX(DU!I:I,MATCH(Duombaze!FO467,DU!A:A,0),1))+IF(Duombaze!FP467="",0,INDEX(DU!I:I,MATCH(Duombaze!FP467,DU!A:A,0),1))</f>
        <v>0</v>
      </c>
      <c r="FR467" s="671">
        <f>IF(Duombaze!FM467="",0,INDEX(DU!K:K,MATCH(Duombaze!FM467,DU!A:A,0),1))+IF(Duombaze!FN467="",0,INDEX(DU!K:K,MATCH(Duombaze!FN467,DU!A:A,0),1))+IF(Duombaze!FO467="",0,INDEX(DU!K:K,MATCH(Duombaze!FO467,DU!A:A,0),1))+IF(Duombaze!FP467="",0,INDEX(DU!K:K,MATCH(Duombaze!FP467,DU!A:A,0),1))</f>
        <v>0</v>
      </c>
    </row>
    <row r="468" spans="1:174" s="20" customFormat="1" ht="23.45" customHeight="1" x14ac:dyDescent="0.25">
      <c r="A468" s="41">
        <v>4</v>
      </c>
      <c r="B468" s="41" t="s">
        <v>8518</v>
      </c>
      <c r="C468" s="16" t="s">
        <v>8519</v>
      </c>
      <c r="D468" s="19"/>
      <c r="E468" s="17" t="str">
        <f t="shared" si="220"/>
        <v/>
      </c>
      <c r="F468" s="19"/>
      <c r="G468" s="639"/>
      <c r="H468" s="639"/>
      <c r="I468" s="639"/>
      <c r="J468" s="639"/>
      <c r="K468" s="639"/>
      <c r="L468" s="639"/>
      <c r="M468" s="639"/>
      <c r="N468" s="639"/>
      <c r="O468" s="639"/>
      <c r="P468" s="639">
        <f>IF(Duombaze!G468="",0,INDEX(DU!I:I,MATCH(Duombaze!G468,DU!A:A,0),1))+IF(Duombaze!H468="",0,INDEX(DU!I:I,MATCH(Duombaze!H468,DU!A:A,0),1))+IF(Duombaze!I468="",0,INDEX(DU!I:I,MATCH(Duombaze!I468,DU!A:A,0),1))+IF(Duombaze!J468="",0,INDEX(DU!I:I,MATCH(Duombaze!J468,DU!A:A,0),1))+IF(Duombaze!K468="",0,INDEX(DU!I:I,MATCH(Duombaze!K468,DU!A:A,0),1))+IF(Duombaze!L468="",0,INDEX(DU!I:I,MATCH(Duombaze!L468,DU!A:A,0),1))+IF(Duombaze!M468="",0,INDEX(DU!I:I,MATCH(Duombaze!M468,DU!A:A,0),1))+IF(Duombaze!N468="",0,INDEX(DU!I:I,MATCH(Duombaze!N468,DU!A:A,0),1))+IF(Duombaze!O468="",0,INDEX(DU!I:I,MATCH(Duombaze!O468,DU!A:A,0),1))</f>
        <v>0</v>
      </c>
      <c r="Q468" s="638">
        <f>IF(Duombaze!G468="",0,INDEX(DU!K:K,MATCH(Duombaze!G468,DU!A:A,0),1))+IF(Duombaze!H468="",0,INDEX(DU!K:K,MATCH(Duombaze!H468,DU!A:A,0),1))+IF(Duombaze!I468="",0,INDEX(DU!K:K,MATCH(Duombaze!I468,DU!A:A,0),1))+IF(Duombaze!J468="",0,INDEX(DU!K:K,MATCH(Duombaze!J468,DU!A:A,0),1))+IF(Duombaze!K468="",0,INDEX(DU!K:K,MATCH(Duombaze!K468,DU!A:A,0),1))+IF(Duombaze!L468="",0,INDEX(DU!K:K,MATCH(Duombaze!L468,DU!A:A,0),1))+IF(Duombaze!M468="",0,INDEX(DU!K:K,MATCH(Duombaze!M468,DU!A:A,0),1))+IF(Duombaze!N468="",0,INDEX(DU!K:K,MATCH(Duombaze!N468,DU!A:A,0),1))+IF(Duombaze!O468="",0,INDEX(DU!K:K,MATCH(Duombaze!O468,DU!A:A,0),1))</f>
        <v>0</v>
      </c>
      <c r="R468" s="19"/>
      <c r="S468" s="52"/>
      <c r="T468" s="881"/>
      <c r="U468" s="53"/>
      <c r="V468" s="53"/>
      <c r="W468" s="19"/>
      <c r="X468" s="19"/>
      <c r="Y468" s="134"/>
      <c r="Z468" s="65"/>
      <c r="AA468" s="17" t="str">
        <f t="shared" si="212"/>
        <v/>
      </c>
      <c r="AB468" s="19"/>
      <c r="AC468" s="19">
        <f>IF(Duombaze!AB468="",0,INDEX(DU!I:I,MATCH(Duombaze!AB468,DU!A:A,0),1))</f>
        <v>0</v>
      </c>
      <c r="AD468" s="25">
        <f>IF(Duombaze!AB468="",0,INDEX(DU!K:K,MATCH(Duombaze!AB468,DU!A:A,0),1))</f>
        <v>0</v>
      </c>
      <c r="AE468" s="19"/>
      <c r="AF468" s="19"/>
      <c r="AG468" s="19"/>
      <c r="AH468" s="17" t="str">
        <f t="shared" si="201"/>
        <v/>
      </c>
      <c r="AI468" s="19"/>
      <c r="AJ468" s="639"/>
      <c r="AK468" s="639"/>
      <c r="AL468" s="639"/>
      <c r="AM468" s="639">
        <f>IF(Duombaze!AJ468="",0,INDEX(DU!I:I,MATCH(Duombaze!AJ468,DU!A:A,0),1))+IF(Duombaze!AK468="",0,INDEX(DU!I:I,MATCH(Duombaze!AK468,DU!A:A,0),1))+IF(Duombaze!AL468="",0,INDEX(DU!I:I,MATCH(Duombaze!AL468,DU!A:A,0),1))</f>
        <v>0</v>
      </c>
      <c r="AN468" s="639">
        <f>IF(Duombaze!AJ468="",0,INDEX(DU!K:K,MATCH(Duombaze!AJ468,DU!A:A,0),1))+IF(Duombaze!AK468="",0,INDEX(DU!K:K,MATCH(Duombaze!AK468,DU!A:A,0),1))+IF(Duombaze!AL468="",0,INDEX(DU!K:K,MATCH(Duombaze!AL468,DU!A:A,0),1))</f>
        <v>0</v>
      </c>
      <c r="AO468" s="19"/>
      <c r="AP468" s="19"/>
      <c r="AQ468" s="19" t="s">
        <v>334</v>
      </c>
      <c r="AR468" s="17" t="str">
        <f t="shared" si="203"/>
        <v>4 SPP10P Pagrindo hidraulinės jungtys + Kėbulo išvertimo išvadas ir Hidrauliniai valdymo išvadai</v>
      </c>
      <c r="AS468" s="19"/>
      <c r="AT468" s="639"/>
      <c r="AU468" s="639"/>
      <c r="AV468" s="639"/>
      <c r="AW468" s="639"/>
      <c r="AX468" s="639"/>
      <c r="AY468" s="639"/>
      <c r="AZ468" s="639"/>
      <c r="BA468" s="639"/>
      <c r="BB468" s="639"/>
      <c r="BC468" s="639">
        <f>IF(Duombaze!AT468="",0,INDEX(DU!I:I,MATCH(Duombaze!AT468,DU!A:A,0),1))+IF(Duombaze!AU468="",0,INDEX(DU!I:I,MATCH(Duombaze!AU468,DU!A:A,0),1))+IF(Duombaze!AV468="",0,INDEX(DU!I:I,MATCH(Duombaze!AV468,DU!A:A,0),1))+IF(Duombaze!AW468="",0,INDEX(DU!I:I,MATCH(Duombaze!AW468,DU!A:A,0),1))+IF(Duombaze!AX468="",0,INDEX(DU!I:I,MATCH(Duombaze!AX468,DU!A:A,0),1))+IF(Duombaze!AY468="",0,INDEX(DU!I:I,MATCH(Duombaze!AY468,DU!A:A,0),1))+IF(Duombaze!AZ468="",0,INDEX(DU!I:I,MATCH(Duombaze!AZ468,DU!A:A,0),1))+IF(Duombaze!BA468="",0,INDEX(DU!I:I,MATCH(Duombaze!BA468,DU!A:A,0),1))+IF(Duombaze!BB468="",0,INDEX(DU!I:I,MATCH(Duombaze!BB468,DU!A:A,0),1))</f>
        <v>0</v>
      </c>
      <c r="BD468" s="638">
        <f>IF(Duombaze!AT468="",0,INDEX(DU!K:K,MATCH(Duombaze!AT468,DU!A:A,0),1))+IF(Duombaze!AU468="",0,INDEX(DU!K:K,MATCH(Duombaze!AU468,DU!A:A,0),1))+IF(Duombaze!AV468="",0,INDEX(DU!K:K,MATCH(Duombaze!AV468,DU!A:A,0),1))+IF(Duombaze!AW468="",0,INDEX(DU!K:K,MATCH(Duombaze!AW468,DU!A:A,0),1))+IF(Duombaze!AX468="",0,INDEX(DU!K:K,MATCH(Duombaze!AX468,DU!A:A,0),1))+IF(Duombaze!AY468="",0,INDEX(DU!K:K,MATCH(Duombaze!AY468,DU!A:A,0),1))+IF(Duombaze!AZ468="",0,INDEX(DU!K:K,MATCH(Duombaze!AZ468,DU!A:A,0),1))+IF(Duombaze!BA468="",0,INDEX(DU!K:K,MATCH(Duombaze!BA468,DU!A:A,0),1))+IF(Duombaze!BB468="",0,INDEX(DU!K:K,MATCH(Duombaze!BB468,DU!A:A,0),1))</f>
        <v>0</v>
      </c>
      <c r="BE468" s="19"/>
      <c r="BF468" s="19"/>
      <c r="BG468" s="17" t="s">
        <v>9149</v>
      </c>
      <c r="BH468" s="17" t="str">
        <f t="shared" si="222"/>
        <v>4 SPP10P Pneumatiniai stabdžiai WABCO (auto LSV, 1x0,4s)</v>
      </c>
      <c r="BI468" s="19" t="s">
        <v>8763</v>
      </c>
      <c r="BJ468" s="19" t="s">
        <v>8763</v>
      </c>
      <c r="BK468" s="639"/>
      <c r="BL468" s="639"/>
      <c r="BM468" s="639">
        <f>IF(Duombaze!BJ468="",0,INDEX(DU!I:I,MATCH(Duombaze!BJ468,DU!A:A,0),1))+IF(Duombaze!BK468="",0,INDEX(DU!I:I,MATCH(Duombaze!BK468,DU!A:A,0),1))+IF(Duombaze!BL468="",0,INDEX(DU!I:I,MATCH(Duombaze!BL468,DU!A:A,0),1))</f>
        <v>475.94652000000002</v>
      </c>
      <c r="BN468" s="638">
        <f>IF(Duombaze!BJ468="",0,INDEX(DU!K:K,MATCH(Duombaze!BJ468,DU!A:A,0),1))+IF(Duombaze!BK468="",0,INDEX(DU!K:K,MATCH(Duombaze!BK468,DU!A:A,0),1))+IF(Duombaze!BL468="",0,INDEX(DU!K:K,MATCH(Duombaze!BL468,DU!A:A,0),1))</f>
        <v>85.85</v>
      </c>
      <c r="BO468" s="19"/>
      <c r="BP468" s="19"/>
      <c r="BQ468" s="19" t="s">
        <v>290</v>
      </c>
      <c r="BR468" s="19" t="str">
        <f t="shared" si="223"/>
        <v>4 SPP10P Stabdžių išvadai dviejų kontūrų</v>
      </c>
      <c r="BS468" s="19" t="s">
        <v>3068</v>
      </c>
      <c r="BT468" s="19" t="s">
        <v>3234</v>
      </c>
      <c r="BU468" s="19">
        <v>23708100</v>
      </c>
      <c r="BV468" s="19"/>
      <c r="BW468" s="19">
        <f>IF(Duombaze!BT468="",0,INDEX(DU!I:I,MATCH(Duombaze!BT468,DU!A:A,0),1))+IF(Duombaze!BU468="",0,INDEX(DU!I:I,MATCH(Duombaze!BU468,DU!A:A,0),1))+IF(Duombaze!BV468="",0,INDEX(DU!I:I,MATCH(Duombaze!BV468,DU!A:A,0),1))</f>
        <v>48.915213333333298</v>
      </c>
      <c r="BX468" s="19">
        <f>IF(Duombaze!BT468="",0,INDEX(DU!K:K,MATCH(Duombaze!BT468,DU!A:A,0),1))+IF(Duombaze!BU468="",0,INDEX(DU!K:K,MATCH(Duombaze!BU468,DU!A:A,0),1))+IF(Duombaze!BV468="",0,INDEX(DU!K:K,MATCH(Duombaze!BV468,DU!A:A,0),1))</f>
        <v>14.935</v>
      </c>
      <c r="BY468" s="19"/>
      <c r="BZ468" s="19"/>
      <c r="CA468" s="19"/>
      <c r="CB468" s="19" t="str">
        <f t="shared" si="209"/>
        <v/>
      </c>
      <c r="CC468" s="19"/>
      <c r="CD468" s="19">
        <f>IF(Duombaze!CC468="",0,INDEX(DU!I:I,MATCH(Duombaze!CC468,DU!A:A,0),1))</f>
        <v>0</v>
      </c>
      <c r="CE468" s="17">
        <f>IF(Duombaze!CC468="",0,INDEX(DU!K:K,MATCH(Duombaze!CC468,DU!A:A,0),1))</f>
        <v>0</v>
      </c>
      <c r="CF468" s="19"/>
      <c r="CG468" s="19"/>
      <c r="CH468" s="19"/>
      <c r="CI468" s="17" t="str">
        <f t="shared" si="213"/>
        <v/>
      </c>
      <c r="CJ468" s="19"/>
      <c r="CK468" s="19">
        <f>IF(Duombaze!CJ468="",0,INDEX(DU!I:I,MATCH(Duombaze!CJ468,DU!A:A,0),1))</f>
        <v>0</v>
      </c>
      <c r="CL468" s="17">
        <f>IF(Duombaze!CJ468="",0,INDEX(DU!K:K,MATCH(Duombaze!CJ468,DU!A:A,0),1))</f>
        <v>0</v>
      </c>
      <c r="CM468" s="19"/>
      <c r="CN468" s="19"/>
      <c r="CO468" s="19"/>
      <c r="CP468" s="17" t="str">
        <f t="shared" si="219"/>
        <v/>
      </c>
      <c r="CQ468" s="19"/>
      <c r="CR468" s="639"/>
      <c r="CS468" s="639"/>
      <c r="CT468" s="639">
        <f>IF(Duombaze!CR468="",0,INDEX(DU!I:I,MATCH(Duombaze!CR468,DU!A:A,0),1))+IF(Duombaze!CS468="",0,INDEX(DU!I:I,MATCH(Duombaze!CS468,DU!A:A,0),1))</f>
        <v>0</v>
      </c>
      <c r="CU468" s="19">
        <f>IF(Duombaze!CR468="",0,INDEX(DU!K:K,MATCH(Duombaze!CR468,DU!A:A,0),1))+IF(Duombaze!CS468="",0,INDEX(DU!K:K,MATCH(Duombaze!CS468,DU!A:A,0),1))</f>
        <v>0</v>
      </c>
      <c r="CV468" s="19"/>
      <c r="CW468" s="19"/>
      <c r="CX468" s="19"/>
      <c r="CY468" s="17" t="str">
        <f t="shared" si="221"/>
        <v/>
      </c>
      <c r="CZ468" s="19"/>
      <c r="DA468" s="672"/>
      <c r="DB468" s="672"/>
      <c r="DC468" s="672">
        <f>IF(Duombaze!DA468="",0,INDEX(DU!I:I,MATCH(Duombaze!DA468,DU!A:A,0),1))+IF(Duombaze!DB468="",0,INDEX(DU!I:I,MATCH(Duombaze!DB468,DU!A:A,0),1))</f>
        <v>0</v>
      </c>
      <c r="DD468" s="19">
        <f>IF(Duombaze!DA468="",0,INDEX(DU!K:K,MATCH(Duombaze!DA468,DU!A:A,0),1))+IF(Duombaze!DB468="",0,INDEX(DU!K:K,MATCH(Duombaze!DB468,DU!A:A,0),1))</f>
        <v>0</v>
      </c>
      <c r="DE468" s="19"/>
      <c r="DF468" s="19"/>
      <c r="DG468" s="19"/>
      <c r="DH468" s="19" t="str">
        <f t="shared" si="207"/>
        <v/>
      </c>
      <c r="DI468" s="19"/>
      <c r="DJ468" s="672"/>
      <c r="DK468" s="678"/>
      <c r="DL468" s="672">
        <f>IF(Duombaze!DJ468="",0,INDEX(DU!I:I,MATCH(Duombaze!DJ468,DU!A:A,0),1))+IF(Duombaze!DK468="",0,INDEX(DU!I:I,MATCH(Duombaze!DK468,DU!A:A,0),1))</f>
        <v>0</v>
      </c>
      <c r="DM468" s="19">
        <f>IF(Duombaze!DJ468="",0,INDEX(DU!K:K,MATCH(Duombaze!DJ468,DU!A:A,0),1))+IF(Duombaze!DK468="",0,INDEX(DU!K:K,MATCH(Duombaze!DK468,DU!A:A,0),1))</f>
        <v>0</v>
      </c>
      <c r="DN468" s="659"/>
      <c r="DO468" s="52"/>
      <c r="DP468" s="52"/>
      <c r="DQ468" s="17" t="str">
        <f t="shared" si="206"/>
        <v/>
      </c>
      <c r="DR468" s="65"/>
      <c r="DS468" s="692"/>
      <c r="DT468" s="692"/>
      <c r="DU468" s="692"/>
      <c r="DV468" s="692"/>
      <c r="DW468" s="692">
        <f>IF(Duombaze!DS468="",0,INDEX(DU!I:I,MATCH(Duombaze!DS468,DU!A:A,0),1))+IF(Duombaze!DT468="",0,INDEX(DU!I:I,MATCH(Duombaze!DT468,DU!A:A,0),1))+IF(Duombaze!DU468="",0,INDEX(DU!I:I,MATCH(Duombaze!DU468,DU!A:A,0),1))+IF(Duombaze!DV468="",0,INDEX(DU!I:I,MATCH(Duombaze!DV468,DU!A:A,0),1))</f>
        <v>0</v>
      </c>
      <c r="DX468" s="638">
        <f>IF(Duombaze!DS468="",0,INDEX(DU!K:K,MATCH(Duombaze!DS468,DU!A:A,0),1))+IF(Duombaze!DT468="",0,INDEX(DU!K:K,MATCH(Duombaze!DT468,DU!A:A,0),1))+IF(Duombaze!DU468="",0,INDEX(DU!K:K,MATCH(Duombaze!DU468,DU!A:A,0),1))+IF(Duombaze!DV468="",0,INDEX(DU!K:KH,MATCH(Duombaze!DV468,DU!A:A,0),1))</f>
        <v>0</v>
      </c>
      <c r="DY468" s="65"/>
      <c r="DZ468" s="65"/>
      <c r="EA468" s="19" t="s">
        <v>721</v>
      </c>
      <c r="EB468" s="19" t="str">
        <f t="shared" si="194"/>
        <v>4 SPP10P Mechaninis sukabintuvas Scharmullr</v>
      </c>
      <c r="EC468" s="19" t="s">
        <v>512</v>
      </c>
      <c r="ED468" s="19">
        <f>IF(Duombaze!EC468="",0,INDEX(DU!I:I,MATCH(Duombaze!EC468,DU!A:A,0),1))</f>
        <v>127.9676</v>
      </c>
      <c r="EE468" s="638">
        <f>IF(Duombaze!EC468="",0,INDEX(DU!K:K,MATCH(Duombaze!EC468,DU!A:A,0),1))</f>
        <v>0.75</v>
      </c>
      <c r="EF468" s="19"/>
      <c r="EG468" s="19"/>
      <c r="EH468" s="19"/>
      <c r="EI468" s="17" t="str">
        <f t="shared" si="210"/>
        <v/>
      </c>
      <c r="EJ468" s="19"/>
      <c r="EK468" s="672"/>
      <c r="EL468" s="672"/>
      <c r="EM468" s="672"/>
      <c r="EN468" s="672">
        <f>IF(Duombaze!EK468="",0,INDEX(DU!I:I,MATCH(Duombaze!EK468,DU!A:A,0),1))+IF(Duombaze!EL468="",0,INDEX(DU!I:I,MATCH(Duombaze!EL468,DU!A:A,0),1))+IF(Duombaze!EM468="",0,INDEX(DU!I:I,MATCH(Duombaze!EM468,DU!A:A,0),1))</f>
        <v>0</v>
      </c>
      <c r="EO468" s="19">
        <f>IF(Duombaze!EK468="",0,INDEX(DU!K:K,MATCH(Duombaze!EK468,DU!A:A,0),1))+IF(Duombaze!EL468="",0,INDEX(DU!K:K,MATCH(Duombaze!EL468,DU!A:A,0),1))+IF(Duombaze!EM468="",0,INDEX(DU!K:K,MATCH(Duombaze!EM468,DU!A:A,0),1))</f>
        <v>0</v>
      </c>
      <c r="EP468" s="19"/>
      <c r="EQ468" s="19"/>
      <c r="ER468" s="19"/>
      <c r="ES468" s="17"/>
      <c r="ET468" s="19"/>
      <c r="EU468" s="19"/>
      <c r="EV468" s="19"/>
      <c r="EW468" s="65"/>
      <c r="EX468" s="19" t="str">
        <f t="shared" si="218"/>
        <v/>
      </c>
      <c r="EY468" s="19"/>
      <c r="EZ468" s="672"/>
      <c r="FA468" s="672"/>
      <c r="FB468" s="672">
        <f>IF(Duombaze!EZ468="",0,INDEX(DU!I:I,MATCH(Duombaze!EZ468,DU!A:A,0),1))+IF(Duombaze!FA468="",0,INDEX(DU!I:I,MATCH(Duombaze!FA468,DU!A:A,0),1))</f>
        <v>0</v>
      </c>
      <c r="FC468" s="19">
        <f>IF(Duombaze!EZ468="",0,INDEX(DU!K:K,MATCH(Duombaze!EZ468,DU!A:A,0),1))+IF(Duombaze!FA468="",0,INDEX(DU!K:K,MATCH(Duombaze!FA468,DU!A:A,0),1))</f>
        <v>0</v>
      </c>
      <c r="FD468" s="19"/>
      <c r="FE468" s="19"/>
      <c r="FF468" s="19"/>
      <c r="FG468" s="19"/>
      <c r="FH468" s="19"/>
      <c r="FI468" s="19"/>
      <c r="FJ468" s="19"/>
      <c r="FK468" s="65"/>
      <c r="FL468" s="18"/>
      <c r="FM468" s="671"/>
      <c r="FN468" s="671"/>
      <c r="FO468" s="671"/>
      <c r="FP468" s="671"/>
      <c r="FQ468" s="671">
        <f>IF(Duombaze!FM468="",0,INDEX(DU!I:I,MATCH(Duombaze!FM468,DU!A:A,0),1))+IF(Duombaze!FN468="",0,INDEX(DU!I:I,MATCH(Duombaze!FN468,DU!A:A,0),1))+IF(Duombaze!FO468="",0,INDEX(DU!I:I,MATCH(Duombaze!FO468,DU!A:A,0),1))+IF(Duombaze!FP468="",0,INDEX(DU!I:I,MATCH(Duombaze!FP468,DU!A:A,0),1))</f>
        <v>0</v>
      </c>
      <c r="FR468" s="671">
        <f>IF(Duombaze!FM468="",0,INDEX(DU!K:K,MATCH(Duombaze!FM468,DU!A:A,0),1))+IF(Duombaze!FN468="",0,INDEX(DU!K:K,MATCH(Duombaze!FN468,DU!A:A,0),1))+IF(Duombaze!FO468="",0,INDEX(DU!K:K,MATCH(Duombaze!FO468,DU!A:A,0),1))+IF(Duombaze!FP468="",0,INDEX(DU!K:K,MATCH(Duombaze!FP468,DU!A:A,0),1))</f>
        <v>0</v>
      </c>
    </row>
    <row r="469" spans="1:174" s="20" customFormat="1" ht="23.45" customHeight="1" x14ac:dyDescent="0.25">
      <c r="A469" s="41">
        <v>5</v>
      </c>
      <c r="B469" s="41" t="s">
        <v>8518</v>
      </c>
      <c r="C469" s="16" t="s">
        <v>8519</v>
      </c>
      <c r="D469" s="19"/>
      <c r="E469" s="17" t="str">
        <f t="shared" si="220"/>
        <v/>
      </c>
      <c r="F469" s="19"/>
      <c r="G469" s="639"/>
      <c r="H469" s="639"/>
      <c r="I469" s="639"/>
      <c r="J469" s="639"/>
      <c r="K469" s="639"/>
      <c r="L469" s="639"/>
      <c r="M469" s="639"/>
      <c r="N469" s="639"/>
      <c r="O469" s="639"/>
      <c r="P469" s="639">
        <f>IF(Duombaze!G469="",0,INDEX(DU!I:I,MATCH(Duombaze!G469,DU!A:A,0),1))+IF(Duombaze!H469="",0,INDEX(DU!I:I,MATCH(Duombaze!H469,DU!A:A,0),1))+IF(Duombaze!I469="",0,INDEX(DU!I:I,MATCH(Duombaze!I469,DU!A:A,0),1))+IF(Duombaze!J469="",0,INDEX(DU!I:I,MATCH(Duombaze!J469,DU!A:A,0),1))+IF(Duombaze!K469="",0,INDEX(DU!I:I,MATCH(Duombaze!K469,DU!A:A,0),1))+IF(Duombaze!L469="",0,INDEX(DU!I:I,MATCH(Duombaze!L469,DU!A:A,0),1))+IF(Duombaze!M469="",0,INDEX(DU!I:I,MATCH(Duombaze!M469,DU!A:A,0),1))+IF(Duombaze!N469="",0,INDEX(DU!I:I,MATCH(Duombaze!N469,DU!A:A,0),1))+IF(Duombaze!O469="",0,INDEX(DU!I:I,MATCH(Duombaze!O469,DU!A:A,0),1))</f>
        <v>0</v>
      </c>
      <c r="Q469" s="638">
        <f>IF(Duombaze!G469="",0,INDEX(DU!K:K,MATCH(Duombaze!G469,DU!A:A,0),1))+IF(Duombaze!H469="",0,INDEX(DU!K:K,MATCH(Duombaze!H469,DU!A:A,0),1))+IF(Duombaze!I469="",0,INDEX(DU!K:K,MATCH(Duombaze!I469,DU!A:A,0),1))+IF(Duombaze!J469="",0,INDEX(DU!K:K,MATCH(Duombaze!J469,DU!A:A,0),1))+IF(Duombaze!K469="",0,INDEX(DU!K:K,MATCH(Duombaze!K469,DU!A:A,0),1))+IF(Duombaze!L469="",0,INDEX(DU!K:K,MATCH(Duombaze!L469,DU!A:A,0),1))+IF(Duombaze!M469="",0,INDEX(DU!K:K,MATCH(Duombaze!M469,DU!A:A,0),1))+IF(Duombaze!N469="",0,INDEX(DU!K:K,MATCH(Duombaze!N469,DU!A:A,0),1))+IF(Duombaze!O469="",0,INDEX(DU!K:K,MATCH(Duombaze!O469,DU!A:A,0),1))</f>
        <v>0</v>
      </c>
      <c r="R469" s="19"/>
      <c r="S469" s="52"/>
      <c r="T469" s="881"/>
      <c r="U469" s="53"/>
      <c r="V469" s="53"/>
      <c r="W469" s="19"/>
      <c r="X469" s="19"/>
      <c r="Y469" s="134"/>
      <c r="Z469" s="65"/>
      <c r="AA469" s="17" t="str">
        <f t="shared" si="212"/>
        <v/>
      </c>
      <c r="AB469" s="19"/>
      <c r="AC469" s="19">
        <f>IF(Duombaze!AB469="",0,INDEX(DU!I:I,MATCH(Duombaze!AB469,DU!A:A,0),1))</f>
        <v>0</v>
      </c>
      <c r="AD469" s="25">
        <f>IF(Duombaze!AB469="",0,INDEX(DU!K:K,MATCH(Duombaze!AB469,DU!A:A,0),1))</f>
        <v>0</v>
      </c>
      <c r="AE469" s="19"/>
      <c r="AF469" s="19"/>
      <c r="AG469" s="19"/>
      <c r="AH469" s="17" t="str">
        <f t="shared" si="201"/>
        <v/>
      </c>
      <c r="AI469" s="19"/>
      <c r="AJ469" s="639"/>
      <c r="AK469" s="639"/>
      <c r="AL469" s="639"/>
      <c r="AM469" s="639">
        <f>IF(Duombaze!AJ469="",0,INDEX(DU!I:I,MATCH(Duombaze!AJ469,DU!A:A,0),1))+IF(Duombaze!AK469="",0,INDEX(DU!I:I,MATCH(Duombaze!AK469,DU!A:A,0),1))+IF(Duombaze!AL469="",0,INDEX(DU!I:I,MATCH(Duombaze!AL469,DU!A:A,0),1))</f>
        <v>0</v>
      </c>
      <c r="AN469" s="639">
        <f>IF(Duombaze!AJ469="",0,INDEX(DU!K:K,MATCH(Duombaze!AJ469,DU!A:A,0),1))+IF(Duombaze!AK469="",0,INDEX(DU!K:K,MATCH(Duombaze!AK469,DU!A:A,0),1))+IF(Duombaze!AL469="",0,INDEX(DU!K:K,MATCH(Duombaze!AL469,DU!A:A,0),1))</f>
        <v>0</v>
      </c>
      <c r="AO469" s="19"/>
      <c r="AP469" s="19"/>
      <c r="AQ469" s="19"/>
      <c r="AR469" s="17" t="str">
        <f t="shared" si="203"/>
        <v/>
      </c>
      <c r="AS469" s="19"/>
      <c r="AT469" s="639"/>
      <c r="AU469" s="639"/>
      <c r="AV469" s="639"/>
      <c r="AW469" s="639"/>
      <c r="AX469" s="639"/>
      <c r="AY469" s="639"/>
      <c r="AZ469" s="639"/>
      <c r="BA469" s="639"/>
      <c r="BB469" s="639"/>
      <c r="BC469" s="639">
        <f>IF(Duombaze!AT469="",0,INDEX(DU!I:I,MATCH(Duombaze!AT469,DU!A:A,0),1))+IF(Duombaze!AU469="",0,INDEX(DU!I:I,MATCH(Duombaze!AU469,DU!A:A,0),1))+IF(Duombaze!AV469="",0,INDEX(DU!I:I,MATCH(Duombaze!AV469,DU!A:A,0),1))+IF(Duombaze!AW469="",0,INDEX(DU!I:I,MATCH(Duombaze!AW469,DU!A:A,0),1))+IF(Duombaze!AX469="",0,INDEX(DU!I:I,MATCH(Duombaze!AX469,DU!A:A,0),1))+IF(Duombaze!AY469="",0,INDEX(DU!I:I,MATCH(Duombaze!AY469,DU!A:A,0),1))+IF(Duombaze!AZ469="",0,INDEX(DU!I:I,MATCH(Duombaze!AZ469,DU!A:A,0),1))+IF(Duombaze!BA469="",0,INDEX(DU!I:I,MATCH(Duombaze!BA469,DU!A:A,0),1))+IF(Duombaze!BB469="",0,INDEX(DU!I:I,MATCH(Duombaze!BB469,DU!A:A,0),1))</f>
        <v>0</v>
      </c>
      <c r="BD469" s="638">
        <f>IF(Duombaze!AT469="",0,INDEX(DU!K:K,MATCH(Duombaze!AT469,DU!A:A,0),1))+IF(Duombaze!AU469="",0,INDEX(DU!K:K,MATCH(Duombaze!AU469,DU!A:A,0),1))+IF(Duombaze!AV469="",0,INDEX(DU!K:K,MATCH(Duombaze!AV469,DU!A:A,0),1))+IF(Duombaze!AW469="",0,INDEX(DU!K:K,MATCH(Duombaze!AW469,DU!A:A,0),1))+IF(Duombaze!AX469="",0,INDEX(DU!K:K,MATCH(Duombaze!AX469,DU!A:A,0),1))+IF(Duombaze!AY469="",0,INDEX(DU!K:K,MATCH(Duombaze!AY469,DU!A:A,0),1))+IF(Duombaze!AZ469="",0,INDEX(DU!K:K,MATCH(Duombaze!AZ469,DU!A:A,0),1))+IF(Duombaze!BA469="",0,INDEX(DU!K:K,MATCH(Duombaze!BA469,DU!A:A,0),1))+IF(Duombaze!BB469="",0,INDEX(DU!K:K,MATCH(Duombaze!BB469,DU!A:A,0),1))</f>
        <v>0</v>
      </c>
      <c r="BE469" s="19"/>
      <c r="BF469" s="19"/>
      <c r="BG469" s="17" t="s">
        <v>9150</v>
      </c>
      <c r="BH469" s="17" t="str">
        <f t="shared" si="222"/>
        <v>5 SPP10P Pneumatiniai stabdžiai WABCO (auto LSV, 1x0,4s, papild. slėgio vožtuvas)</v>
      </c>
      <c r="BI469" s="19" t="s">
        <v>8764</v>
      </c>
      <c r="BJ469" s="19" t="s">
        <v>8763</v>
      </c>
      <c r="BK469" s="639" t="s">
        <v>3003</v>
      </c>
      <c r="BL469" s="639"/>
      <c r="BM469" s="639">
        <f>IF(Duombaze!BJ469="",0,INDEX(DU!I:I,MATCH(Duombaze!BJ469,DU!A:A,0),1))+IF(Duombaze!BK469="",0,INDEX(DU!I:I,MATCH(Duombaze!BK469,DU!A:A,0),1))+IF(Duombaze!BL469="",0,INDEX(DU!I:I,MATCH(Duombaze!BL469,DU!A:A,0),1))</f>
        <v>537.85292000000004</v>
      </c>
      <c r="BN469" s="638">
        <f>IF(Duombaze!BJ469="",0,INDEX(DU!K:K,MATCH(Duombaze!BJ469,DU!A:A,0),1))+IF(Duombaze!BK469="",0,INDEX(DU!K:K,MATCH(Duombaze!BK469,DU!A:A,0),1))+IF(Duombaze!BL469="",0,INDEX(DU!K:K,MATCH(Duombaze!BL469,DU!A:A,0),1))</f>
        <v>89.72</v>
      </c>
      <c r="BO469" s="19"/>
      <c r="BP469" s="19"/>
      <c r="BQ469" s="19" t="s">
        <v>290</v>
      </c>
      <c r="BR469" s="19" t="str">
        <f t="shared" si="223"/>
        <v>5 SPP10P Stabdžių išvadai dviejų kontūrų</v>
      </c>
      <c r="BS469" s="19" t="s">
        <v>3068</v>
      </c>
      <c r="BT469" s="19" t="s">
        <v>3234</v>
      </c>
      <c r="BU469" s="19">
        <v>23708100</v>
      </c>
      <c r="BV469" s="19"/>
      <c r="BW469" s="19">
        <f>IF(Duombaze!BT469="",0,INDEX(DU!I:I,MATCH(Duombaze!BT469,DU!A:A,0),1))+IF(Duombaze!BU469="",0,INDEX(DU!I:I,MATCH(Duombaze!BU469,DU!A:A,0),1))+IF(Duombaze!BV469="",0,INDEX(DU!I:I,MATCH(Duombaze!BV469,DU!A:A,0),1))</f>
        <v>48.915213333333298</v>
      </c>
      <c r="BX469" s="19">
        <f>IF(Duombaze!BT469="",0,INDEX(DU!K:K,MATCH(Duombaze!BT469,DU!A:A,0),1))+IF(Duombaze!BU469="",0,INDEX(DU!K:K,MATCH(Duombaze!BU469,DU!A:A,0),1))+IF(Duombaze!BV469="",0,INDEX(DU!K:K,MATCH(Duombaze!BV469,DU!A:A,0),1))</f>
        <v>14.935</v>
      </c>
      <c r="BY469" s="19"/>
      <c r="BZ469" s="19"/>
      <c r="CA469" s="19"/>
      <c r="CB469" s="19" t="str">
        <f t="shared" si="209"/>
        <v/>
      </c>
      <c r="CC469" s="19"/>
      <c r="CD469" s="19">
        <f>IF(Duombaze!CC469="",0,INDEX(DU!I:I,MATCH(Duombaze!CC469,DU!A:A,0),1))</f>
        <v>0</v>
      </c>
      <c r="CE469" s="17">
        <f>IF(Duombaze!CC469="",0,INDEX(DU!K:K,MATCH(Duombaze!CC469,DU!A:A,0),1))</f>
        <v>0</v>
      </c>
      <c r="CF469" s="19"/>
      <c r="CG469" s="19"/>
      <c r="CH469" s="19"/>
      <c r="CI469" s="17" t="str">
        <f t="shared" si="213"/>
        <v/>
      </c>
      <c r="CJ469" s="19"/>
      <c r="CK469" s="19">
        <f>IF(Duombaze!CJ469="",0,INDEX(DU!I:I,MATCH(Duombaze!CJ469,DU!A:A,0),1))</f>
        <v>0</v>
      </c>
      <c r="CL469" s="17">
        <f>IF(Duombaze!CJ469="",0,INDEX(DU!K:K,MATCH(Duombaze!CJ469,DU!A:A,0),1))</f>
        <v>0</v>
      </c>
      <c r="CM469" s="19"/>
      <c r="CN469" s="19"/>
      <c r="CO469" s="19"/>
      <c r="CP469" s="17" t="str">
        <f t="shared" si="219"/>
        <v/>
      </c>
      <c r="CQ469" s="19"/>
      <c r="CR469" s="639"/>
      <c r="CS469" s="639"/>
      <c r="CT469" s="639">
        <f>IF(Duombaze!CR469="",0,INDEX(DU!I:I,MATCH(Duombaze!CR469,DU!A:A,0),1))+IF(Duombaze!CS469="",0,INDEX(DU!I:I,MATCH(Duombaze!CS469,DU!A:A,0),1))</f>
        <v>0</v>
      </c>
      <c r="CU469" s="19">
        <f>IF(Duombaze!CR469="",0,INDEX(DU!K:K,MATCH(Duombaze!CR469,DU!A:A,0),1))+IF(Duombaze!CS469="",0,INDEX(DU!K:K,MATCH(Duombaze!CS469,DU!A:A,0),1))</f>
        <v>0</v>
      </c>
      <c r="CV469" s="19"/>
      <c r="CW469" s="19"/>
      <c r="CX469" s="19"/>
      <c r="CY469" s="17" t="str">
        <f t="shared" si="221"/>
        <v/>
      </c>
      <c r="CZ469" s="19"/>
      <c r="DA469" s="672"/>
      <c r="DB469" s="672"/>
      <c r="DC469" s="672">
        <f>IF(Duombaze!DA469="",0,INDEX(DU!I:I,MATCH(Duombaze!DA469,DU!A:A,0),1))+IF(Duombaze!DB469="",0,INDEX(DU!I:I,MATCH(Duombaze!DB469,DU!A:A,0),1))</f>
        <v>0</v>
      </c>
      <c r="DD469" s="19">
        <f>IF(Duombaze!DA469="",0,INDEX(DU!K:K,MATCH(Duombaze!DA469,DU!A:A,0),1))+IF(Duombaze!DB469="",0,INDEX(DU!K:K,MATCH(Duombaze!DB469,DU!A:A,0),1))</f>
        <v>0</v>
      </c>
      <c r="DE469" s="19"/>
      <c r="DF469" s="19"/>
      <c r="DG469" s="19"/>
      <c r="DH469" s="19" t="str">
        <f t="shared" si="207"/>
        <v/>
      </c>
      <c r="DI469" s="19"/>
      <c r="DJ469" s="672"/>
      <c r="DK469" s="678"/>
      <c r="DL469" s="672">
        <f>IF(Duombaze!DJ469="",0,INDEX(DU!I:I,MATCH(Duombaze!DJ469,DU!A:A,0),1))+IF(Duombaze!DK469="",0,INDEX(DU!I:I,MATCH(Duombaze!DK469,DU!A:A,0),1))</f>
        <v>0</v>
      </c>
      <c r="DM469" s="19">
        <f>IF(Duombaze!DJ469="",0,INDEX(DU!K:K,MATCH(Duombaze!DJ469,DU!A:A,0),1))+IF(Duombaze!DK469="",0,INDEX(DU!K:K,MATCH(Duombaze!DK469,DU!A:A,0),1))</f>
        <v>0</v>
      </c>
      <c r="DN469" s="659"/>
      <c r="DO469" s="52"/>
      <c r="DP469" s="52"/>
      <c r="DQ469" s="17" t="str">
        <f t="shared" si="206"/>
        <v/>
      </c>
      <c r="DR469" s="65"/>
      <c r="DS469" s="692"/>
      <c r="DT469" s="692"/>
      <c r="DU469" s="692"/>
      <c r="DV469" s="692"/>
      <c r="DW469" s="692">
        <f>IF(Duombaze!DS469="",0,INDEX(DU!I:I,MATCH(Duombaze!DS469,DU!A:A,0),1))+IF(Duombaze!DT469="",0,INDEX(DU!I:I,MATCH(Duombaze!DT469,DU!A:A,0),1))+IF(Duombaze!DU469="",0,INDEX(DU!I:I,MATCH(Duombaze!DU469,DU!A:A,0),1))+IF(Duombaze!DV469="",0,INDEX(DU!I:I,MATCH(Duombaze!DV469,DU!A:A,0),1))</f>
        <v>0</v>
      </c>
      <c r="DX469" s="638">
        <f>IF(Duombaze!DS469="",0,INDEX(DU!K:K,MATCH(Duombaze!DS469,DU!A:A,0),1))+IF(Duombaze!DT469="",0,INDEX(DU!K:K,MATCH(Duombaze!DT469,DU!A:A,0),1))+IF(Duombaze!DU469="",0,INDEX(DU!K:K,MATCH(Duombaze!DU469,DU!A:A,0),1))+IF(Duombaze!DV469="",0,INDEX(DU!K:KH,MATCH(Duombaze!DV469,DU!A:A,0),1))</f>
        <v>0</v>
      </c>
      <c r="DY469" s="65"/>
      <c r="DZ469" s="65"/>
      <c r="EA469" s="19" t="s">
        <v>445</v>
      </c>
      <c r="EB469" s="19" t="str">
        <f t="shared" si="194"/>
        <v>5 SPP10P Automatinis sukabintuvas Scharmuller</v>
      </c>
      <c r="EC469" s="19" t="s">
        <v>513</v>
      </c>
      <c r="ED469" s="19">
        <f>IF(Duombaze!EC469="",0,INDEX(DU!I:I,MATCH(Duombaze!EC469,DU!A:A,0),1))</f>
        <v>225.916545454545</v>
      </c>
      <c r="EE469" s="638">
        <f>IF(Duombaze!EC469="",0,INDEX(DU!K:K,MATCH(Duombaze!EC469,DU!A:A,0),1))</f>
        <v>0.57999999999999996</v>
      </c>
      <c r="EF469" s="19"/>
      <c r="EG469" s="19"/>
      <c r="EH469" s="19"/>
      <c r="EI469" s="17" t="str">
        <f t="shared" si="210"/>
        <v/>
      </c>
      <c r="EJ469" s="19"/>
      <c r="EK469" s="672"/>
      <c r="EL469" s="672"/>
      <c r="EM469" s="672"/>
      <c r="EN469" s="672">
        <f>IF(Duombaze!EK469="",0,INDEX(DU!I:I,MATCH(Duombaze!EK469,DU!A:A,0),1))+IF(Duombaze!EL469="",0,INDEX(DU!I:I,MATCH(Duombaze!EL469,DU!A:A,0),1))+IF(Duombaze!EM469="",0,INDEX(DU!I:I,MATCH(Duombaze!EM469,DU!A:A,0),1))</f>
        <v>0</v>
      </c>
      <c r="EO469" s="19">
        <f>IF(Duombaze!EK469="",0,INDEX(DU!K:K,MATCH(Duombaze!EK469,DU!A:A,0),1))+IF(Duombaze!EL469="",0,INDEX(DU!K:K,MATCH(Duombaze!EL469,DU!A:A,0),1))+IF(Duombaze!EM469="",0,INDEX(DU!K:K,MATCH(Duombaze!EM469,DU!A:A,0),1))</f>
        <v>0</v>
      </c>
      <c r="EP469" s="19"/>
      <c r="EQ469" s="19"/>
      <c r="ER469" s="19"/>
      <c r="ES469" s="17"/>
      <c r="ET469" s="19"/>
      <c r="EU469" s="19"/>
      <c r="EV469" s="19"/>
      <c r="EW469" s="65"/>
      <c r="EX469" s="19" t="str">
        <f t="shared" si="218"/>
        <v/>
      </c>
      <c r="EY469" s="19"/>
      <c r="EZ469" s="672"/>
      <c r="FA469" s="672"/>
      <c r="FB469" s="672">
        <f>IF(Duombaze!EZ469="",0,INDEX(DU!I:I,MATCH(Duombaze!EZ469,DU!A:A,0),1))+IF(Duombaze!FA469="",0,INDEX(DU!I:I,MATCH(Duombaze!FA469,DU!A:A,0),1))</f>
        <v>0</v>
      </c>
      <c r="FC469" s="19">
        <f>IF(Duombaze!EZ469="",0,INDEX(DU!K:K,MATCH(Duombaze!EZ469,DU!A:A,0),1))+IF(Duombaze!FA469="",0,INDEX(DU!K:K,MATCH(Duombaze!FA469,DU!A:A,0),1))</f>
        <v>0</v>
      </c>
      <c r="FD469" s="19"/>
      <c r="FE469" s="19"/>
      <c r="FF469" s="19"/>
      <c r="FG469" s="19"/>
      <c r="FH469" s="19"/>
      <c r="FI469" s="19"/>
      <c r="FJ469" s="19"/>
      <c r="FK469" s="65"/>
      <c r="FL469" s="18"/>
      <c r="FM469" s="671"/>
      <c r="FN469" s="671"/>
      <c r="FO469" s="671"/>
      <c r="FP469" s="671"/>
      <c r="FQ469" s="671">
        <f>IF(Duombaze!FM469="",0,INDEX(DU!I:I,MATCH(Duombaze!FM469,DU!A:A,0),1))+IF(Duombaze!FN469="",0,INDEX(DU!I:I,MATCH(Duombaze!FN469,DU!A:A,0),1))+IF(Duombaze!FO469="",0,INDEX(DU!I:I,MATCH(Duombaze!FO469,DU!A:A,0),1))+IF(Duombaze!FP469="",0,INDEX(DU!I:I,MATCH(Duombaze!FP469,DU!A:A,0),1))</f>
        <v>0</v>
      </c>
      <c r="FR469" s="671">
        <f>IF(Duombaze!FM469="",0,INDEX(DU!K:K,MATCH(Duombaze!FM469,DU!A:A,0),1))+IF(Duombaze!FN469="",0,INDEX(DU!K:K,MATCH(Duombaze!FN469,DU!A:A,0),1))+IF(Duombaze!FO469="",0,INDEX(DU!K:K,MATCH(Duombaze!FO469,DU!A:A,0),1))+IF(Duombaze!FP469="",0,INDEX(DU!K:K,MATCH(Duombaze!FP469,DU!A:A,0),1))</f>
        <v>0</v>
      </c>
    </row>
    <row r="470" spans="1:174" s="20" customFormat="1" ht="23.45" customHeight="1" x14ac:dyDescent="0.25">
      <c r="A470" s="41">
        <v>6</v>
      </c>
      <c r="B470" s="41" t="s">
        <v>8518</v>
      </c>
      <c r="C470" s="16" t="s">
        <v>8519</v>
      </c>
      <c r="D470" s="19"/>
      <c r="E470" s="17" t="str">
        <f t="shared" si="220"/>
        <v/>
      </c>
      <c r="F470" s="19"/>
      <c r="G470" s="639"/>
      <c r="H470" s="639"/>
      <c r="I470" s="639"/>
      <c r="J470" s="639"/>
      <c r="K470" s="639"/>
      <c r="L470" s="639"/>
      <c r="M470" s="639"/>
      <c r="N470" s="639"/>
      <c r="O470" s="639"/>
      <c r="P470" s="639">
        <f>IF(Duombaze!G470="",0,INDEX(DU!I:I,MATCH(Duombaze!G470,DU!A:A,0),1))+IF(Duombaze!H470="",0,INDEX(DU!I:I,MATCH(Duombaze!H470,DU!A:A,0),1))+IF(Duombaze!I470="",0,INDEX(DU!I:I,MATCH(Duombaze!I470,DU!A:A,0),1))+IF(Duombaze!J470="",0,INDEX(DU!I:I,MATCH(Duombaze!J470,DU!A:A,0),1))+IF(Duombaze!K470="",0,INDEX(DU!I:I,MATCH(Duombaze!K470,DU!A:A,0),1))+IF(Duombaze!L470="",0,INDEX(DU!I:I,MATCH(Duombaze!L470,DU!A:A,0),1))+IF(Duombaze!M470="",0,INDEX(DU!I:I,MATCH(Duombaze!M470,DU!A:A,0),1))+IF(Duombaze!N470="",0,INDEX(DU!I:I,MATCH(Duombaze!N470,DU!A:A,0),1))+IF(Duombaze!O470="",0,INDEX(DU!I:I,MATCH(Duombaze!O470,DU!A:A,0),1))</f>
        <v>0</v>
      </c>
      <c r="Q470" s="638">
        <f>IF(Duombaze!G470="",0,INDEX(DU!K:K,MATCH(Duombaze!G470,DU!A:A,0),1))+IF(Duombaze!H470="",0,INDEX(DU!K:K,MATCH(Duombaze!H470,DU!A:A,0),1))+IF(Duombaze!I470="",0,INDEX(DU!K:K,MATCH(Duombaze!I470,DU!A:A,0),1))+IF(Duombaze!J470="",0,INDEX(DU!K:K,MATCH(Duombaze!J470,DU!A:A,0),1))+IF(Duombaze!K470="",0,INDEX(DU!K:K,MATCH(Duombaze!K470,DU!A:A,0),1))+IF(Duombaze!L470="",0,INDEX(DU!K:K,MATCH(Duombaze!L470,DU!A:A,0),1))+IF(Duombaze!M470="",0,INDEX(DU!K:K,MATCH(Duombaze!M470,DU!A:A,0),1))+IF(Duombaze!N470="",0,INDEX(DU!K:K,MATCH(Duombaze!N470,DU!A:A,0),1))+IF(Duombaze!O470="",0,INDEX(DU!K:K,MATCH(Duombaze!O470,DU!A:A,0),1))</f>
        <v>0</v>
      </c>
      <c r="R470" s="19"/>
      <c r="S470" s="52"/>
      <c r="T470" s="881"/>
      <c r="U470" s="53"/>
      <c r="V470" s="53"/>
      <c r="W470" s="19"/>
      <c r="X470" s="19"/>
      <c r="Y470" s="134"/>
      <c r="Z470" s="65"/>
      <c r="AA470" s="17" t="str">
        <f t="shared" si="212"/>
        <v/>
      </c>
      <c r="AB470" s="19"/>
      <c r="AC470" s="19">
        <f>IF(Duombaze!AB470="",0,INDEX(DU!I:I,MATCH(Duombaze!AB470,DU!A:A,0),1))</f>
        <v>0</v>
      </c>
      <c r="AD470" s="25">
        <f>IF(Duombaze!AB470="",0,INDEX(DU!K:K,MATCH(Duombaze!AB470,DU!A:A,0),1))</f>
        <v>0</v>
      </c>
      <c r="AE470" s="19"/>
      <c r="AF470" s="19"/>
      <c r="AG470" s="19"/>
      <c r="AH470" s="17" t="str">
        <f t="shared" si="201"/>
        <v/>
      </c>
      <c r="AI470" s="19"/>
      <c r="AJ470" s="639"/>
      <c r="AK470" s="639"/>
      <c r="AL470" s="639"/>
      <c r="AM470" s="639">
        <f>IF(Duombaze!AJ470="",0,INDEX(DU!I:I,MATCH(Duombaze!AJ470,DU!A:A,0),1))+IF(Duombaze!AK470="",0,INDEX(DU!I:I,MATCH(Duombaze!AK470,DU!A:A,0),1))+IF(Duombaze!AL470="",0,INDEX(DU!I:I,MATCH(Duombaze!AL470,DU!A:A,0),1))</f>
        <v>0</v>
      </c>
      <c r="AN470" s="639">
        <f>IF(Duombaze!AJ470="",0,INDEX(DU!K:K,MATCH(Duombaze!AJ470,DU!A:A,0),1))+IF(Duombaze!AK470="",0,INDEX(DU!K:K,MATCH(Duombaze!AK470,DU!A:A,0),1))+IF(Duombaze!AL470="",0,INDEX(DU!K:K,MATCH(Duombaze!AL470,DU!A:A,0),1))</f>
        <v>0</v>
      </c>
      <c r="AO470" s="19"/>
      <c r="AP470" s="19"/>
      <c r="AQ470" s="19"/>
      <c r="AR470" s="17" t="str">
        <f t="shared" si="203"/>
        <v/>
      </c>
      <c r="AS470" s="19"/>
      <c r="AT470" s="639"/>
      <c r="AU470" s="639"/>
      <c r="AV470" s="639"/>
      <c r="AW470" s="639"/>
      <c r="AX470" s="639"/>
      <c r="AY470" s="639"/>
      <c r="AZ470" s="639"/>
      <c r="BA470" s="639"/>
      <c r="BB470" s="639"/>
      <c r="BC470" s="639">
        <f>IF(Duombaze!AT470="",0,INDEX(DU!I:I,MATCH(Duombaze!AT470,DU!A:A,0),1))+IF(Duombaze!AU470="",0,INDEX(DU!I:I,MATCH(Duombaze!AU470,DU!A:A,0),1))+IF(Duombaze!AV470="",0,INDEX(DU!I:I,MATCH(Duombaze!AV470,DU!A:A,0),1))+IF(Duombaze!AW470="",0,INDEX(DU!I:I,MATCH(Duombaze!AW470,DU!A:A,0),1))+IF(Duombaze!AX470="",0,INDEX(DU!I:I,MATCH(Duombaze!AX470,DU!A:A,0),1))+IF(Duombaze!AY470="",0,INDEX(DU!I:I,MATCH(Duombaze!AY470,DU!A:A,0),1))+IF(Duombaze!AZ470="",0,INDEX(DU!I:I,MATCH(Duombaze!AZ470,DU!A:A,0),1))+IF(Duombaze!BA470="",0,INDEX(DU!I:I,MATCH(Duombaze!BA470,DU!A:A,0),1))+IF(Duombaze!BB470="",0,INDEX(DU!I:I,MATCH(Duombaze!BB470,DU!A:A,0),1))</f>
        <v>0</v>
      </c>
      <c r="BD470" s="638">
        <f>IF(Duombaze!AT470="",0,INDEX(DU!K:K,MATCH(Duombaze!AT470,DU!A:A,0),1))+IF(Duombaze!AU470="",0,INDEX(DU!K:K,MATCH(Duombaze!AU470,DU!A:A,0),1))+IF(Duombaze!AV470="",0,INDEX(DU!K:K,MATCH(Duombaze!AV470,DU!A:A,0),1))+IF(Duombaze!AW470="",0,INDEX(DU!K:K,MATCH(Duombaze!AW470,DU!A:A,0),1))+IF(Duombaze!AX470="",0,INDEX(DU!K:K,MATCH(Duombaze!AX470,DU!A:A,0),1))+IF(Duombaze!AY470="",0,INDEX(DU!K:K,MATCH(Duombaze!AY470,DU!A:A,0),1))+IF(Duombaze!AZ470="",0,INDEX(DU!K:K,MATCH(Duombaze!AZ470,DU!A:A,0),1))+IF(Duombaze!BA470="",0,INDEX(DU!K:K,MATCH(Duombaze!BA470,DU!A:A,0),1))+IF(Duombaze!BB470="",0,INDEX(DU!K:K,MATCH(Duombaze!BB470,DU!A:A,0),1))</f>
        <v>0</v>
      </c>
      <c r="BE470" s="19"/>
      <c r="BF470" s="19"/>
      <c r="BG470" s="65"/>
      <c r="BH470" s="17" t="str">
        <f t="shared" si="222"/>
        <v/>
      </c>
      <c r="BI470" s="19"/>
      <c r="BJ470" s="639"/>
      <c r="BK470" s="639"/>
      <c r="BL470" s="639"/>
      <c r="BM470" s="639">
        <f>IF(Duombaze!BJ470="",0,INDEX(DU!I:I,MATCH(Duombaze!BJ470,DU!A:A,0),1))+IF(Duombaze!BK470="",0,INDEX(DU!I:I,MATCH(Duombaze!BK470,DU!A:A,0),1))+IF(Duombaze!BL470="",0,INDEX(DU!I:I,MATCH(Duombaze!BL470,DU!A:A,0),1))</f>
        <v>0</v>
      </c>
      <c r="BN470" s="638">
        <f>IF(Duombaze!BJ470="",0,INDEX(DU!K:K,MATCH(Duombaze!BJ470,DU!A:A,0),1))+IF(Duombaze!BK470="",0,INDEX(DU!K:K,MATCH(Duombaze!BK470,DU!A:A,0),1))+IF(Duombaze!BL470="",0,INDEX(DU!K:K,MATCH(Duombaze!BL470,DU!A:A,0),1))</f>
        <v>0</v>
      </c>
      <c r="BO470" s="19"/>
      <c r="BP470" s="19"/>
      <c r="BQ470" s="19"/>
      <c r="BR470" s="19" t="str">
        <f t="shared" si="223"/>
        <v/>
      </c>
      <c r="BS470" s="19"/>
      <c r="BT470" s="19"/>
      <c r="BU470" s="19"/>
      <c r="BV470" s="19"/>
      <c r="BW470" s="19">
        <f>IF(Duombaze!BT470="",0,INDEX(DU!I:I,MATCH(Duombaze!BT470,DU!A:A,0),1))+IF(Duombaze!BU470="",0,INDEX(DU!I:I,MATCH(Duombaze!BU470,DU!A:A,0),1))+IF(Duombaze!BV470="",0,INDEX(DU!I:I,MATCH(Duombaze!BV470,DU!A:A,0),1))</f>
        <v>0</v>
      </c>
      <c r="BX470" s="19">
        <f>IF(Duombaze!BT470="",0,INDEX(DU!K:K,MATCH(Duombaze!BT470,DU!A:A,0),1))+IF(Duombaze!BU470="",0,INDEX(DU!K:K,MATCH(Duombaze!BU470,DU!A:A,0),1))+IF(Duombaze!BV470="",0,INDEX(DU!K:K,MATCH(Duombaze!BV470,DU!A:A,0),1))</f>
        <v>0</v>
      </c>
      <c r="BY470" s="19"/>
      <c r="BZ470" s="19"/>
      <c r="CA470" s="19"/>
      <c r="CB470" s="19" t="str">
        <f t="shared" si="209"/>
        <v/>
      </c>
      <c r="CC470" s="19"/>
      <c r="CD470" s="19">
        <f>IF(Duombaze!CC470="",0,INDEX(DU!I:I,MATCH(Duombaze!CC470,DU!A:A,0),1))</f>
        <v>0</v>
      </c>
      <c r="CE470" s="17">
        <f>IF(Duombaze!CC470="",0,INDEX(DU!K:K,MATCH(Duombaze!CC470,DU!A:A,0),1))</f>
        <v>0</v>
      </c>
      <c r="CF470" s="19"/>
      <c r="CG470" s="19"/>
      <c r="CH470" s="19"/>
      <c r="CI470" s="17" t="str">
        <f t="shared" si="213"/>
        <v/>
      </c>
      <c r="CJ470" s="19"/>
      <c r="CK470" s="19">
        <f>IF(Duombaze!CJ470="",0,INDEX(DU!I:I,MATCH(Duombaze!CJ470,DU!A:A,0),1))</f>
        <v>0</v>
      </c>
      <c r="CL470" s="17">
        <f>IF(Duombaze!CJ470="",0,INDEX(DU!K:K,MATCH(Duombaze!CJ470,DU!A:A,0),1))</f>
        <v>0</v>
      </c>
      <c r="CM470" s="19"/>
      <c r="CN470" s="19"/>
      <c r="CO470" s="19"/>
      <c r="CP470" s="17" t="str">
        <f t="shared" si="219"/>
        <v/>
      </c>
      <c r="CQ470" s="19"/>
      <c r="CR470" s="639"/>
      <c r="CS470" s="639"/>
      <c r="CT470" s="639">
        <f>IF(Duombaze!CR470="",0,INDEX(DU!I:I,MATCH(Duombaze!CR470,DU!A:A,0),1))+IF(Duombaze!CS470="",0,INDEX(DU!I:I,MATCH(Duombaze!CS470,DU!A:A,0),1))</f>
        <v>0</v>
      </c>
      <c r="CU470" s="19">
        <f>IF(Duombaze!CR470="",0,INDEX(DU!K:K,MATCH(Duombaze!CR470,DU!A:A,0),1))+IF(Duombaze!CS470="",0,INDEX(DU!K:K,MATCH(Duombaze!CS470,DU!A:A,0),1))</f>
        <v>0</v>
      </c>
      <c r="CV470" s="19"/>
      <c r="CW470" s="19"/>
      <c r="CX470" s="19"/>
      <c r="CY470" s="17" t="str">
        <f t="shared" si="221"/>
        <v/>
      </c>
      <c r="CZ470" s="19"/>
      <c r="DA470" s="672"/>
      <c r="DB470" s="672"/>
      <c r="DC470" s="672">
        <f>IF(Duombaze!DA470="",0,INDEX(DU!I:I,MATCH(Duombaze!DA470,DU!A:A,0),1))+IF(Duombaze!DB470="",0,INDEX(DU!I:I,MATCH(Duombaze!DB470,DU!A:A,0),1))</f>
        <v>0</v>
      </c>
      <c r="DD470" s="19">
        <f>IF(Duombaze!DA470="",0,INDEX(DU!K:K,MATCH(Duombaze!DA470,DU!A:A,0),1))+IF(Duombaze!DB470="",0,INDEX(DU!K:K,MATCH(Duombaze!DB470,DU!A:A,0),1))</f>
        <v>0</v>
      </c>
      <c r="DE470" s="19"/>
      <c r="DF470" s="19"/>
      <c r="DG470" s="19"/>
      <c r="DH470" s="19" t="str">
        <f t="shared" si="207"/>
        <v/>
      </c>
      <c r="DI470" s="19"/>
      <c r="DJ470" s="672"/>
      <c r="DK470" s="678"/>
      <c r="DL470" s="672">
        <f>IF(Duombaze!DJ470="",0,INDEX(DU!I:I,MATCH(Duombaze!DJ470,DU!A:A,0),1))+IF(Duombaze!DK470="",0,INDEX(DU!I:I,MATCH(Duombaze!DK470,DU!A:A,0),1))</f>
        <v>0</v>
      </c>
      <c r="DM470" s="19">
        <f>IF(Duombaze!DJ470="",0,INDEX(DU!K:K,MATCH(Duombaze!DJ470,DU!A:A,0),1))+IF(Duombaze!DK470="",0,INDEX(DU!K:K,MATCH(Duombaze!DK470,DU!A:A,0),1))</f>
        <v>0</v>
      </c>
      <c r="DN470" s="659"/>
      <c r="DO470" s="52"/>
      <c r="DP470" s="52"/>
      <c r="DQ470" s="17" t="str">
        <f t="shared" si="206"/>
        <v/>
      </c>
      <c r="DR470" s="65"/>
      <c r="DS470" s="692"/>
      <c r="DT470" s="692"/>
      <c r="DU470" s="692"/>
      <c r="DV470" s="692"/>
      <c r="DW470" s="692">
        <f>IF(Duombaze!DS470="",0,INDEX(DU!I:I,MATCH(Duombaze!DS470,DU!A:A,0),1))+IF(Duombaze!DT470="",0,INDEX(DU!I:I,MATCH(Duombaze!DT470,DU!A:A,0),1))+IF(Duombaze!DU470="",0,INDEX(DU!I:I,MATCH(Duombaze!DU470,DU!A:A,0),1))+IF(Duombaze!DV470="",0,INDEX(DU!I:I,MATCH(Duombaze!DV470,DU!A:A,0),1))</f>
        <v>0</v>
      </c>
      <c r="DX470" s="638">
        <f>IF(Duombaze!DS470="",0,INDEX(DU!K:K,MATCH(Duombaze!DS470,DU!A:A,0),1))+IF(Duombaze!DT470="",0,INDEX(DU!K:K,MATCH(Duombaze!DT470,DU!A:A,0),1))+IF(Duombaze!DU470="",0,INDEX(DU!K:K,MATCH(Duombaze!DU470,DU!A:A,0),1))+IF(Duombaze!DV470="",0,INDEX(DU!K:KH,MATCH(Duombaze!DV470,DU!A:A,0),1))</f>
        <v>0</v>
      </c>
      <c r="DY470" s="65"/>
      <c r="DZ470" s="65"/>
      <c r="EA470" s="19"/>
      <c r="EB470" s="19" t="str">
        <f t="shared" si="194"/>
        <v/>
      </c>
      <c r="EC470" s="19"/>
      <c r="ED470" s="19">
        <f>IF(Duombaze!EC470="",0,INDEX(DU!I:I,MATCH(Duombaze!EC470,DU!A:A,0),1))</f>
        <v>0</v>
      </c>
      <c r="EE470" s="638">
        <f>IF(Duombaze!EC470="",0,INDEX(DU!K:K,MATCH(Duombaze!EC470,DU!A:A,0),1))</f>
        <v>0</v>
      </c>
      <c r="EF470" s="19"/>
      <c r="EG470" s="19"/>
      <c r="EH470" s="19"/>
      <c r="EI470" s="17" t="str">
        <f t="shared" si="210"/>
        <v/>
      </c>
      <c r="EJ470" s="19"/>
      <c r="EK470" s="672"/>
      <c r="EL470" s="672"/>
      <c r="EM470" s="672"/>
      <c r="EN470" s="672">
        <f>IF(Duombaze!EK470="",0,INDEX(DU!I:I,MATCH(Duombaze!EK470,DU!A:A,0),1))+IF(Duombaze!EL470="",0,INDEX(DU!I:I,MATCH(Duombaze!EL470,DU!A:A,0),1))+IF(Duombaze!EM470="",0,INDEX(DU!I:I,MATCH(Duombaze!EM470,DU!A:A,0),1))</f>
        <v>0</v>
      </c>
      <c r="EO470" s="19">
        <f>IF(Duombaze!EK470="",0,INDEX(DU!K:K,MATCH(Duombaze!EK470,DU!A:A,0),1))+IF(Duombaze!EL470="",0,INDEX(DU!K:K,MATCH(Duombaze!EL470,DU!A:A,0),1))+IF(Duombaze!EM470="",0,INDEX(DU!K:K,MATCH(Duombaze!EM470,DU!A:A,0),1))</f>
        <v>0</v>
      </c>
      <c r="EP470" s="19"/>
      <c r="EQ470" s="19"/>
      <c r="ER470" s="19"/>
      <c r="ES470" s="17"/>
      <c r="ET470" s="19"/>
      <c r="EU470" s="19"/>
      <c r="EV470" s="19"/>
      <c r="EW470" s="65"/>
      <c r="EX470" s="19" t="str">
        <f t="shared" si="218"/>
        <v/>
      </c>
      <c r="EY470" s="19"/>
      <c r="EZ470" s="672"/>
      <c r="FA470" s="672"/>
      <c r="FB470" s="672">
        <f>IF(Duombaze!EZ470="",0,INDEX(DU!I:I,MATCH(Duombaze!EZ470,DU!A:A,0),1))+IF(Duombaze!FA470="",0,INDEX(DU!I:I,MATCH(Duombaze!FA470,DU!A:A,0),1))</f>
        <v>0</v>
      </c>
      <c r="FC470" s="19">
        <f>IF(Duombaze!EZ470="",0,INDEX(DU!K:K,MATCH(Duombaze!EZ470,DU!A:A,0),1))+IF(Duombaze!FA470="",0,INDEX(DU!K:K,MATCH(Duombaze!FA470,DU!A:A,0),1))</f>
        <v>0</v>
      </c>
      <c r="FD470" s="19"/>
      <c r="FE470" s="19"/>
      <c r="FF470" s="19"/>
      <c r="FG470" s="19"/>
      <c r="FH470" s="19"/>
      <c r="FI470" s="19"/>
      <c r="FJ470" s="19"/>
      <c r="FK470" s="65"/>
      <c r="FL470" s="18"/>
      <c r="FM470" s="671"/>
      <c r="FN470" s="671"/>
      <c r="FO470" s="671"/>
      <c r="FP470" s="671"/>
      <c r="FQ470" s="671">
        <f>IF(Duombaze!FM470="",0,INDEX(DU!I:I,MATCH(Duombaze!FM470,DU!A:A,0),1))+IF(Duombaze!FN470="",0,INDEX(DU!I:I,MATCH(Duombaze!FN470,DU!A:A,0),1))+IF(Duombaze!FO470="",0,INDEX(DU!I:I,MATCH(Duombaze!FO470,DU!A:A,0),1))+IF(Duombaze!FP470="",0,INDEX(DU!I:I,MATCH(Duombaze!FP470,DU!A:A,0),1))</f>
        <v>0</v>
      </c>
      <c r="FR470" s="671">
        <f>IF(Duombaze!FM470="",0,INDEX(DU!K:K,MATCH(Duombaze!FM470,DU!A:A,0),1))+IF(Duombaze!FN470="",0,INDEX(DU!K:K,MATCH(Duombaze!FN470,DU!A:A,0),1))+IF(Duombaze!FO470="",0,INDEX(DU!K:K,MATCH(Duombaze!FO470,DU!A:A,0),1))+IF(Duombaze!FP470="",0,INDEX(DU!K:K,MATCH(Duombaze!FP470,DU!A:A,0),1))</f>
        <v>0</v>
      </c>
    </row>
    <row r="471" spans="1:174" s="20" customFormat="1" ht="23.45" customHeight="1" x14ac:dyDescent="0.25">
      <c r="A471" s="41">
        <v>7</v>
      </c>
      <c r="B471" s="41" t="s">
        <v>8518</v>
      </c>
      <c r="C471" s="16" t="s">
        <v>8519</v>
      </c>
      <c r="D471" s="19"/>
      <c r="E471" s="17" t="str">
        <f t="shared" si="220"/>
        <v/>
      </c>
      <c r="F471" s="19"/>
      <c r="G471" s="639"/>
      <c r="H471" s="639"/>
      <c r="I471" s="639"/>
      <c r="J471" s="639"/>
      <c r="K471" s="639"/>
      <c r="L471" s="639"/>
      <c r="M471" s="639"/>
      <c r="N471" s="639"/>
      <c r="O471" s="639"/>
      <c r="P471" s="639">
        <f>IF(Duombaze!G471="",0,INDEX(DU!I:I,MATCH(Duombaze!G471,DU!A:A,0),1))+IF(Duombaze!H471="",0,INDEX(DU!I:I,MATCH(Duombaze!H471,DU!A:A,0),1))+IF(Duombaze!I471="",0,INDEX(DU!I:I,MATCH(Duombaze!I471,DU!A:A,0),1))+IF(Duombaze!J471="",0,INDEX(DU!I:I,MATCH(Duombaze!J471,DU!A:A,0),1))+IF(Duombaze!K471="",0,INDEX(DU!I:I,MATCH(Duombaze!K471,DU!A:A,0),1))+IF(Duombaze!L471="",0,INDEX(DU!I:I,MATCH(Duombaze!L471,DU!A:A,0),1))+IF(Duombaze!M471="",0,INDEX(DU!I:I,MATCH(Duombaze!M471,DU!A:A,0),1))+IF(Duombaze!N471="",0,INDEX(DU!I:I,MATCH(Duombaze!N471,DU!A:A,0),1))+IF(Duombaze!O471="",0,INDEX(DU!I:I,MATCH(Duombaze!O471,DU!A:A,0),1))</f>
        <v>0</v>
      </c>
      <c r="Q471" s="638">
        <f>IF(Duombaze!G471="",0,INDEX(DU!K:K,MATCH(Duombaze!G471,DU!A:A,0),1))+IF(Duombaze!H471="",0,INDEX(DU!K:K,MATCH(Duombaze!H471,DU!A:A,0),1))+IF(Duombaze!I471="",0,INDEX(DU!K:K,MATCH(Duombaze!I471,DU!A:A,0),1))+IF(Duombaze!J471="",0,INDEX(DU!K:K,MATCH(Duombaze!J471,DU!A:A,0),1))+IF(Duombaze!K471="",0,INDEX(DU!K:K,MATCH(Duombaze!K471,DU!A:A,0),1))+IF(Duombaze!L471="",0,INDEX(DU!K:K,MATCH(Duombaze!L471,DU!A:A,0),1))+IF(Duombaze!M471="",0,INDEX(DU!K:K,MATCH(Duombaze!M471,DU!A:A,0),1))+IF(Duombaze!N471="",0,INDEX(DU!K:K,MATCH(Duombaze!N471,DU!A:A,0),1))+IF(Duombaze!O471="",0,INDEX(DU!K:K,MATCH(Duombaze!O471,DU!A:A,0),1))</f>
        <v>0</v>
      </c>
      <c r="R471" s="19"/>
      <c r="S471" s="52"/>
      <c r="T471" s="881"/>
      <c r="U471" s="53"/>
      <c r="V471" s="53"/>
      <c r="W471" s="19"/>
      <c r="X471" s="19"/>
      <c r="Y471" s="134"/>
      <c r="Z471" s="65"/>
      <c r="AA471" s="17" t="str">
        <f t="shared" si="212"/>
        <v/>
      </c>
      <c r="AB471" s="19"/>
      <c r="AC471" s="19">
        <f>IF(Duombaze!AB471="",0,INDEX(DU!I:I,MATCH(Duombaze!AB471,DU!A:A,0),1))</f>
        <v>0</v>
      </c>
      <c r="AD471" s="25">
        <f>IF(Duombaze!AB471="",0,INDEX(DU!K:K,MATCH(Duombaze!AB471,DU!A:A,0),1))</f>
        <v>0</v>
      </c>
      <c r="AE471" s="19"/>
      <c r="AF471" s="19"/>
      <c r="AG471" s="19"/>
      <c r="AH471" s="17" t="str">
        <f t="shared" si="201"/>
        <v/>
      </c>
      <c r="AI471" s="19"/>
      <c r="AJ471" s="639"/>
      <c r="AK471" s="639"/>
      <c r="AL471" s="639"/>
      <c r="AM471" s="639">
        <f>IF(Duombaze!AJ471="",0,INDEX(DU!I:I,MATCH(Duombaze!AJ471,DU!A:A,0),1))+IF(Duombaze!AK471="",0,INDEX(DU!I:I,MATCH(Duombaze!AK471,DU!A:A,0),1))+IF(Duombaze!AL471="",0,INDEX(DU!I:I,MATCH(Duombaze!AL471,DU!A:A,0),1))</f>
        <v>0</v>
      </c>
      <c r="AN471" s="639">
        <f>IF(Duombaze!AJ471="",0,INDEX(DU!K:K,MATCH(Duombaze!AJ471,DU!A:A,0),1))+IF(Duombaze!AK471="",0,INDEX(DU!K:K,MATCH(Duombaze!AK471,DU!A:A,0),1))+IF(Duombaze!AL471="",0,INDEX(DU!K:K,MATCH(Duombaze!AL471,DU!A:A,0),1))</f>
        <v>0</v>
      </c>
      <c r="AO471" s="19"/>
      <c r="AP471" s="19"/>
      <c r="AQ471" s="19"/>
      <c r="AR471" s="17" t="str">
        <f t="shared" si="203"/>
        <v/>
      </c>
      <c r="AS471" s="19"/>
      <c r="AT471" s="639"/>
      <c r="AU471" s="639"/>
      <c r="AV471" s="639"/>
      <c r="AW471" s="639"/>
      <c r="AX471" s="639"/>
      <c r="AY471" s="639"/>
      <c r="AZ471" s="639"/>
      <c r="BA471" s="639"/>
      <c r="BB471" s="639"/>
      <c r="BC471" s="639">
        <f>IF(Duombaze!AT471="",0,INDEX(DU!I:I,MATCH(Duombaze!AT471,DU!A:A,0),1))+IF(Duombaze!AU471="",0,INDEX(DU!I:I,MATCH(Duombaze!AU471,DU!A:A,0),1))+IF(Duombaze!AV471="",0,INDEX(DU!I:I,MATCH(Duombaze!AV471,DU!A:A,0),1))+IF(Duombaze!AW471="",0,INDEX(DU!I:I,MATCH(Duombaze!AW471,DU!A:A,0),1))+IF(Duombaze!AX471="",0,INDEX(DU!I:I,MATCH(Duombaze!AX471,DU!A:A,0),1))+IF(Duombaze!AY471="",0,INDEX(DU!I:I,MATCH(Duombaze!AY471,DU!A:A,0),1))+IF(Duombaze!AZ471="",0,INDEX(DU!I:I,MATCH(Duombaze!AZ471,DU!A:A,0),1))+IF(Duombaze!BA471="",0,INDEX(DU!I:I,MATCH(Duombaze!BA471,DU!A:A,0),1))+IF(Duombaze!BB471="",0,INDEX(DU!I:I,MATCH(Duombaze!BB471,DU!A:A,0),1))</f>
        <v>0</v>
      </c>
      <c r="BD471" s="638">
        <f>IF(Duombaze!AT471="",0,INDEX(DU!K:K,MATCH(Duombaze!AT471,DU!A:A,0),1))+IF(Duombaze!AU471="",0,INDEX(DU!K:K,MATCH(Duombaze!AU471,DU!A:A,0),1))+IF(Duombaze!AV471="",0,INDEX(DU!K:K,MATCH(Duombaze!AV471,DU!A:A,0),1))+IF(Duombaze!AW471="",0,INDEX(DU!K:K,MATCH(Duombaze!AW471,DU!A:A,0),1))+IF(Duombaze!AX471="",0,INDEX(DU!K:K,MATCH(Duombaze!AX471,DU!A:A,0),1))+IF(Duombaze!AY471="",0,INDEX(DU!K:K,MATCH(Duombaze!AY471,DU!A:A,0),1))+IF(Duombaze!AZ471="",0,INDEX(DU!K:K,MATCH(Duombaze!AZ471,DU!A:A,0),1))+IF(Duombaze!BA471="",0,INDEX(DU!K:K,MATCH(Duombaze!BA471,DU!A:A,0),1))+IF(Duombaze!BB471="",0,INDEX(DU!K:K,MATCH(Duombaze!BB471,DU!A:A,0),1))</f>
        <v>0</v>
      </c>
      <c r="BE471" s="19"/>
      <c r="BF471" s="19"/>
      <c r="BG471" s="65"/>
      <c r="BH471" s="17" t="str">
        <f t="shared" si="222"/>
        <v/>
      </c>
      <c r="BI471" s="19"/>
      <c r="BJ471" s="639"/>
      <c r="BK471" s="639"/>
      <c r="BL471" s="639"/>
      <c r="BM471" s="639">
        <f>IF(Duombaze!BJ471="",0,INDEX(DU!I:I,MATCH(Duombaze!BJ471,DU!A:A,0),1))+IF(Duombaze!BK471="",0,INDEX(DU!I:I,MATCH(Duombaze!BK471,DU!A:A,0),1))+IF(Duombaze!BL471="",0,INDEX(DU!I:I,MATCH(Duombaze!BL471,DU!A:A,0),1))</f>
        <v>0</v>
      </c>
      <c r="BN471" s="638">
        <f>IF(Duombaze!BJ471="",0,INDEX(DU!K:K,MATCH(Duombaze!BJ471,DU!A:A,0),1))+IF(Duombaze!BK471="",0,INDEX(DU!K:K,MATCH(Duombaze!BK471,DU!A:A,0),1))+IF(Duombaze!BL471="",0,INDEX(DU!K:K,MATCH(Duombaze!BL471,DU!A:A,0),1))</f>
        <v>0</v>
      </c>
      <c r="BO471" s="19"/>
      <c r="BP471" s="19"/>
      <c r="BQ471" s="19"/>
      <c r="BR471" s="19" t="str">
        <f t="shared" si="223"/>
        <v/>
      </c>
      <c r="BS471" s="19"/>
      <c r="BT471" s="19"/>
      <c r="BU471" s="19"/>
      <c r="BV471" s="19"/>
      <c r="BW471" s="19">
        <f>IF(Duombaze!BT471="",0,INDEX(DU!I:I,MATCH(Duombaze!BT471,DU!A:A,0),1))+IF(Duombaze!BU471="",0,INDEX(DU!I:I,MATCH(Duombaze!BU471,DU!A:A,0),1))+IF(Duombaze!BV471="",0,INDEX(DU!I:I,MATCH(Duombaze!BV471,DU!A:A,0),1))</f>
        <v>0</v>
      </c>
      <c r="BX471" s="19">
        <f>IF(Duombaze!BT471="",0,INDEX(DU!K:K,MATCH(Duombaze!BT471,DU!A:A,0),1))+IF(Duombaze!BU471="",0,INDEX(DU!K:K,MATCH(Duombaze!BU471,DU!A:A,0),1))+IF(Duombaze!BV471="",0,INDEX(DU!K:K,MATCH(Duombaze!BV471,DU!A:A,0),1))</f>
        <v>0</v>
      </c>
      <c r="BY471" s="19"/>
      <c r="BZ471" s="19"/>
      <c r="CA471" s="19"/>
      <c r="CB471" s="19" t="str">
        <f t="shared" si="209"/>
        <v/>
      </c>
      <c r="CC471" s="19"/>
      <c r="CD471" s="19">
        <f>IF(Duombaze!CC471="",0,INDEX(DU!I:I,MATCH(Duombaze!CC471,DU!A:A,0),1))</f>
        <v>0</v>
      </c>
      <c r="CE471" s="17">
        <f>IF(Duombaze!CC471="",0,INDEX(DU!K:K,MATCH(Duombaze!CC471,DU!A:A,0),1))</f>
        <v>0</v>
      </c>
      <c r="CF471" s="19"/>
      <c r="CG471" s="19"/>
      <c r="CH471" s="19"/>
      <c r="CI471" s="17" t="str">
        <f t="shared" si="213"/>
        <v/>
      </c>
      <c r="CJ471" s="19"/>
      <c r="CK471" s="19">
        <f>IF(Duombaze!CJ471="",0,INDEX(DU!I:I,MATCH(Duombaze!CJ471,DU!A:A,0),1))</f>
        <v>0</v>
      </c>
      <c r="CL471" s="17">
        <f>IF(Duombaze!CJ471="",0,INDEX(DU!K:K,MATCH(Duombaze!CJ471,DU!A:A,0),1))</f>
        <v>0</v>
      </c>
      <c r="CM471" s="19"/>
      <c r="CN471" s="19"/>
      <c r="CO471" s="19"/>
      <c r="CP471" s="17" t="str">
        <f t="shared" si="219"/>
        <v/>
      </c>
      <c r="CQ471" s="19"/>
      <c r="CR471" s="639"/>
      <c r="CS471" s="639"/>
      <c r="CT471" s="639">
        <f>IF(Duombaze!CR471="",0,INDEX(DU!I:I,MATCH(Duombaze!CR471,DU!A:A,0),1))+IF(Duombaze!CS471="",0,INDEX(DU!I:I,MATCH(Duombaze!CS471,DU!A:A,0),1))</f>
        <v>0</v>
      </c>
      <c r="CU471" s="19">
        <f>IF(Duombaze!CR471="",0,INDEX(DU!K:K,MATCH(Duombaze!CR471,DU!A:A,0),1))+IF(Duombaze!CS471="",0,INDEX(DU!K:K,MATCH(Duombaze!CS471,DU!A:A,0),1))</f>
        <v>0</v>
      </c>
      <c r="CV471" s="19"/>
      <c r="CW471" s="19"/>
      <c r="CX471" s="19"/>
      <c r="CY471" s="17" t="str">
        <f t="shared" si="221"/>
        <v/>
      </c>
      <c r="CZ471" s="19"/>
      <c r="DA471" s="672"/>
      <c r="DB471" s="672"/>
      <c r="DC471" s="672">
        <f>IF(Duombaze!DA471="",0,INDEX(DU!I:I,MATCH(Duombaze!DA471,DU!A:A,0),1))+IF(Duombaze!DB471="",0,INDEX(DU!I:I,MATCH(Duombaze!DB471,DU!A:A,0),1))</f>
        <v>0</v>
      </c>
      <c r="DD471" s="19">
        <f>IF(Duombaze!DA471="",0,INDEX(DU!K:K,MATCH(Duombaze!DA471,DU!A:A,0),1))+IF(Duombaze!DB471="",0,INDEX(DU!K:K,MATCH(Duombaze!DB471,DU!A:A,0),1))</f>
        <v>0</v>
      </c>
      <c r="DE471" s="19"/>
      <c r="DF471" s="19"/>
      <c r="DG471" s="19"/>
      <c r="DH471" s="19" t="str">
        <f t="shared" si="207"/>
        <v/>
      </c>
      <c r="DI471" s="19"/>
      <c r="DJ471" s="672"/>
      <c r="DK471" s="678"/>
      <c r="DL471" s="672">
        <f>IF(Duombaze!DJ471="",0,INDEX(DU!I:I,MATCH(Duombaze!DJ471,DU!A:A,0),1))+IF(Duombaze!DK471="",0,INDEX(DU!I:I,MATCH(Duombaze!DK471,DU!A:A,0),1))</f>
        <v>0</v>
      </c>
      <c r="DM471" s="19">
        <f>IF(Duombaze!DJ471="",0,INDEX(DU!K:K,MATCH(Duombaze!DJ471,DU!A:A,0),1))+IF(Duombaze!DK471="",0,INDEX(DU!K:K,MATCH(Duombaze!DK471,DU!A:A,0),1))</f>
        <v>0</v>
      </c>
      <c r="DN471" s="659"/>
      <c r="DO471" s="52"/>
      <c r="DP471" s="52"/>
      <c r="DQ471" s="17" t="str">
        <f t="shared" si="206"/>
        <v/>
      </c>
      <c r="DR471" s="65"/>
      <c r="DS471" s="692"/>
      <c r="DT471" s="692"/>
      <c r="DU471" s="692"/>
      <c r="DV471" s="692"/>
      <c r="DW471" s="692">
        <f>IF(Duombaze!DS471="",0,INDEX(DU!I:I,MATCH(Duombaze!DS471,DU!A:A,0),1))+IF(Duombaze!DT471="",0,INDEX(DU!I:I,MATCH(Duombaze!DT471,DU!A:A,0),1))+IF(Duombaze!DU471="",0,INDEX(DU!I:I,MATCH(Duombaze!DU471,DU!A:A,0),1))+IF(Duombaze!DV471="",0,INDEX(DU!I:I,MATCH(Duombaze!DV471,DU!A:A,0),1))</f>
        <v>0</v>
      </c>
      <c r="DX471" s="638">
        <f>IF(Duombaze!DS471="",0,INDEX(DU!K:K,MATCH(Duombaze!DS471,DU!A:A,0),1))+IF(Duombaze!DT471="",0,INDEX(DU!K:K,MATCH(Duombaze!DT471,DU!A:A,0),1))+IF(Duombaze!DU471="",0,INDEX(DU!K:K,MATCH(Duombaze!DU471,DU!A:A,0),1))+IF(Duombaze!DV471="",0,INDEX(DU!K:KH,MATCH(Duombaze!DV471,DU!A:A,0),1))</f>
        <v>0</v>
      </c>
      <c r="DY471" s="65"/>
      <c r="DZ471" s="65"/>
      <c r="EA471" s="19"/>
      <c r="EB471" s="19" t="str">
        <f t="shared" si="194"/>
        <v/>
      </c>
      <c r="EC471" s="19"/>
      <c r="ED471" s="19">
        <f>IF(Duombaze!EC471="",0,INDEX(DU!I:I,MATCH(Duombaze!EC471,DU!A:A,0),1))</f>
        <v>0</v>
      </c>
      <c r="EE471" s="638">
        <f>IF(Duombaze!EC471="",0,INDEX(DU!K:K,MATCH(Duombaze!EC471,DU!A:A,0),1))</f>
        <v>0</v>
      </c>
      <c r="EF471" s="19"/>
      <c r="EG471" s="19"/>
      <c r="EH471" s="19"/>
      <c r="EI471" s="17" t="str">
        <f t="shared" si="210"/>
        <v/>
      </c>
      <c r="EJ471" s="19"/>
      <c r="EK471" s="672"/>
      <c r="EL471" s="672"/>
      <c r="EM471" s="672"/>
      <c r="EN471" s="672">
        <f>IF(Duombaze!EK471="",0,INDEX(DU!I:I,MATCH(Duombaze!EK471,DU!A:A,0),1))+IF(Duombaze!EL471="",0,INDEX(DU!I:I,MATCH(Duombaze!EL471,DU!A:A,0),1))+IF(Duombaze!EM471="",0,INDEX(DU!I:I,MATCH(Duombaze!EM471,DU!A:A,0),1))</f>
        <v>0</v>
      </c>
      <c r="EO471" s="19">
        <f>IF(Duombaze!EK471="",0,INDEX(DU!K:K,MATCH(Duombaze!EK471,DU!A:A,0),1))+IF(Duombaze!EL471="",0,INDEX(DU!K:K,MATCH(Duombaze!EL471,DU!A:A,0),1))+IF(Duombaze!EM471="",0,INDEX(DU!K:K,MATCH(Duombaze!EM471,DU!A:A,0),1))</f>
        <v>0</v>
      </c>
      <c r="EP471" s="19"/>
      <c r="EQ471" s="19"/>
      <c r="ER471" s="19"/>
      <c r="ES471" s="17"/>
      <c r="ET471" s="19"/>
      <c r="EU471" s="19"/>
      <c r="EV471" s="19"/>
      <c r="EW471" s="65"/>
      <c r="EX471" s="19" t="str">
        <f t="shared" si="218"/>
        <v/>
      </c>
      <c r="EY471" s="19"/>
      <c r="EZ471" s="672"/>
      <c r="FA471" s="672"/>
      <c r="FB471" s="672">
        <f>IF(Duombaze!EZ471="",0,INDEX(DU!I:I,MATCH(Duombaze!EZ471,DU!A:A,0),1))+IF(Duombaze!FA471="",0,INDEX(DU!I:I,MATCH(Duombaze!FA471,DU!A:A,0),1))</f>
        <v>0</v>
      </c>
      <c r="FC471" s="19">
        <f>IF(Duombaze!EZ471="",0,INDEX(DU!K:K,MATCH(Duombaze!EZ471,DU!A:A,0),1))+IF(Duombaze!FA471="",0,INDEX(DU!K:K,MATCH(Duombaze!FA471,DU!A:A,0),1))</f>
        <v>0</v>
      </c>
      <c r="FD471" s="19"/>
      <c r="FE471" s="19"/>
      <c r="FF471" s="19"/>
      <c r="FG471" s="19"/>
      <c r="FH471" s="19"/>
      <c r="FI471" s="19"/>
      <c r="FJ471" s="19"/>
      <c r="FK471" s="65"/>
      <c r="FL471" s="18"/>
      <c r="FM471" s="671"/>
      <c r="FN471" s="671"/>
      <c r="FO471" s="671"/>
      <c r="FP471" s="671"/>
      <c r="FQ471" s="671">
        <f>IF(Duombaze!FM471="",0,INDEX(DU!I:I,MATCH(Duombaze!FM471,DU!A:A,0),1))+IF(Duombaze!FN471="",0,INDEX(DU!I:I,MATCH(Duombaze!FN471,DU!A:A,0),1))+IF(Duombaze!FO471="",0,INDEX(DU!I:I,MATCH(Duombaze!FO471,DU!A:A,0),1))+IF(Duombaze!FP471="",0,INDEX(DU!I:I,MATCH(Duombaze!FP471,DU!A:A,0),1))</f>
        <v>0</v>
      </c>
      <c r="FR471" s="671">
        <f>IF(Duombaze!FM471="",0,INDEX(DU!K:K,MATCH(Duombaze!FM471,DU!A:A,0),1))+IF(Duombaze!FN471="",0,INDEX(DU!K:K,MATCH(Duombaze!FN471,DU!A:A,0),1))+IF(Duombaze!FO471="",0,INDEX(DU!K:K,MATCH(Duombaze!FO471,DU!A:A,0),1))+IF(Duombaze!FP471="",0,INDEX(DU!K:K,MATCH(Duombaze!FP471,DU!A:A,0),1))</f>
        <v>0</v>
      </c>
    </row>
    <row r="472" spans="1:174" s="20" customFormat="1" ht="23.45" customHeight="1" x14ac:dyDescent="0.25">
      <c r="A472" s="41">
        <v>8</v>
      </c>
      <c r="B472" s="41" t="s">
        <v>8518</v>
      </c>
      <c r="C472" s="16" t="s">
        <v>8519</v>
      </c>
      <c r="D472" s="19"/>
      <c r="E472" s="17" t="str">
        <f t="shared" si="220"/>
        <v/>
      </c>
      <c r="F472" s="19"/>
      <c r="G472" s="639"/>
      <c r="H472" s="639"/>
      <c r="I472" s="639"/>
      <c r="J472" s="639"/>
      <c r="K472" s="639"/>
      <c r="L472" s="639"/>
      <c r="M472" s="639"/>
      <c r="N472" s="639"/>
      <c r="O472" s="639"/>
      <c r="P472" s="639">
        <f>IF(Duombaze!G472="",0,INDEX(DU!I:I,MATCH(Duombaze!G472,DU!A:A,0),1))+IF(Duombaze!H472="",0,INDEX(DU!I:I,MATCH(Duombaze!H472,DU!A:A,0),1))+IF(Duombaze!I472="",0,INDEX(DU!I:I,MATCH(Duombaze!I472,DU!A:A,0),1))+IF(Duombaze!J472="",0,INDEX(DU!I:I,MATCH(Duombaze!J472,DU!A:A,0),1))+IF(Duombaze!K472="",0,INDEX(DU!I:I,MATCH(Duombaze!K472,DU!A:A,0),1))+IF(Duombaze!L472="",0,INDEX(DU!I:I,MATCH(Duombaze!L472,DU!A:A,0),1))+IF(Duombaze!M472="",0,INDEX(DU!I:I,MATCH(Duombaze!M472,DU!A:A,0),1))+IF(Duombaze!N472="",0,INDEX(DU!I:I,MATCH(Duombaze!N472,DU!A:A,0),1))+IF(Duombaze!O472="",0,INDEX(DU!I:I,MATCH(Duombaze!O472,DU!A:A,0),1))</f>
        <v>0</v>
      </c>
      <c r="Q472" s="638">
        <f>IF(Duombaze!G472="",0,INDEX(DU!K:K,MATCH(Duombaze!G472,DU!A:A,0),1))+IF(Duombaze!H472="",0,INDEX(DU!K:K,MATCH(Duombaze!H472,DU!A:A,0),1))+IF(Duombaze!I472="",0,INDEX(DU!K:K,MATCH(Duombaze!I472,DU!A:A,0),1))+IF(Duombaze!J472="",0,INDEX(DU!K:K,MATCH(Duombaze!J472,DU!A:A,0),1))+IF(Duombaze!K472="",0,INDEX(DU!K:K,MATCH(Duombaze!K472,DU!A:A,0),1))+IF(Duombaze!L472="",0,INDEX(DU!K:K,MATCH(Duombaze!L472,DU!A:A,0),1))+IF(Duombaze!M472="",0,INDEX(DU!K:K,MATCH(Duombaze!M472,DU!A:A,0),1))+IF(Duombaze!N472="",0,INDEX(DU!K:K,MATCH(Duombaze!N472,DU!A:A,0),1))+IF(Duombaze!O472="",0,INDEX(DU!K:K,MATCH(Duombaze!O472,DU!A:A,0),1))</f>
        <v>0</v>
      </c>
      <c r="R472" s="19"/>
      <c r="S472" s="52"/>
      <c r="T472" s="881"/>
      <c r="U472" s="53"/>
      <c r="V472" s="53"/>
      <c r="W472" s="19"/>
      <c r="X472" s="19"/>
      <c r="Y472" s="134"/>
      <c r="Z472" s="65"/>
      <c r="AA472" s="17" t="str">
        <f t="shared" si="212"/>
        <v/>
      </c>
      <c r="AB472" s="19"/>
      <c r="AC472" s="19">
        <f>IF(Duombaze!AB472="",0,INDEX(DU!I:I,MATCH(Duombaze!AB472,DU!A:A,0),1))</f>
        <v>0</v>
      </c>
      <c r="AD472" s="25">
        <f>IF(Duombaze!AB472="",0,INDEX(DU!K:K,MATCH(Duombaze!AB472,DU!A:A,0),1))</f>
        <v>0</v>
      </c>
      <c r="AE472" s="19"/>
      <c r="AF472" s="19"/>
      <c r="AG472" s="19"/>
      <c r="AH472" s="17" t="str">
        <f t="shared" si="201"/>
        <v/>
      </c>
      <c r="AI472" s="19"/>
      <c r="AJ472" s="639"/>
      <c r="AK472" s="639"/>
      <c r="AL472" s="639"/>
      <c r="AM472" s="639">
        <f>IF(Duombaze!AJ472="",0,INDEX(DU!I:I,MATCH(Duombaze!AJ472,DU!A:A,0),1))+IF(Duombaze!AK472="",0,INDEX(DU!I:I,MATCH(Duombaze!AK472,DU!A:A,0),1))+IF(Duombaze!AL472="",0,INDEX(DU!I:I,MATCH(Duombaze!AL472,DU!A:A,0),1))</f>
        <v>0</v>
      </c>
      <c r="AN472" s="639">
        <f>IF(Duombaze!AJ472="",0,INDEX(DU!K:K,MATCH(Duombaze!AJ472,DU!A:A,0),1))+IF(Duombaze!AK472="",0,INDEX(DU!K:K,MATCH(Duombaze!AK472,DU!A:A,0),1))+IF(Duombaze!AL472="",0,INDEX(DU!K:K,MATCH(Duombaze!AL472,DU!A:A,0),1))</f>
        <v>0</v>
      </c>
      <c r="AO472" s="19"/>
      <c r="AP472" s="19"/>
      <c r="AQ472" s="19"/>
      <c r="AR472" s="17" t="str">
        <f t="shared" si="203"/>
        <v/>
      </c>
      <c r="AS472" s="19"/>
      <c r="AT472" s="639"/>
      <c r="AU472" s="639"/>
      <c r="AV472" s="639"/>
      <c r="AW472" s="639"/>
      <c r="AX472" s="639"/>
      <c r="AY472" s="639"/>
      <c r="AZ472" s="639"/>
      <c r="BA472" s="639"/>
      <c r="BB472" s="639"/>
      <c r="BC472" s="639">
        <f>IF(Duombaze!AT472="",0,INDEX(DU!I:I,MATCH(Duombaze!AT472,DU!A:A,0),1))+IF(Duombaze!AU472="",0,INDEX(DU!I:I,MATCH(Duombaze!AU472,DU!A:A,0),1))+IF(Duombaze!AV472="",0,INDEX(DU!I:I,MATCH(Duombaze!AV472,DU!A:A,0),1))+IF(Duombaze!AW472="",0,INDEX(DU!I:I,MATCH(Duombaze!AW472,DU!A:A,0),1))+IF(Duombaze!AX472="",0,INDEX(DU!I:I,MATCH(Duombaze!AX472,DU!A:A,0),1))+IF(Duombaze!AY472="",0,INDEX(DU!I:I,MATCH(Duombaze!AY472,DU!A:A,0),1))+IF(Duombaze!AZ472="",0,INDEX(DU!I:I,MATCH(Duombaze!AZ472,DU!A:A,0),1))+IF(Duombaze!BA472="",0,INDEX(DU!I:I,MATCH(Duombaze!BA472,DU!A:A,0),1))+IF(Duombaze!BB472="",0,INDEX(DU!I:I,MATCH(Duombaze!BB472,DU!A:A,0),1))</f>
        <v>0</v>
      </c>
      <c r="BD472" s="638">
        <f>IF(Duombaze!AT472="",0,INDEX(DU!K:K,MATCH(Duombaze!AT472,DU!A:A,0),1))+IF(Duombaze!AU472="",0,INDEX(DU!K:K,MATCH(Duombaze!AU472,DU!A:A,0),1))+IF(Duombaze!AV472="",0,INDEX(DU!K:K,MATCH(Duombaze!AV472,DU!A:A,0),1))+IF(Duombaze!AW472="",0,INDEX(DU!K:K,MATCH(Duombaze!AW472,DU!A:A,0),1))+IF(Duombaze!AX472="",0,INDEX(DU!K:K,MATCH(Duombaze!AX472,DU!A:A,0),1))+IF(Duombaze!AY472="",0,INDEX(DU!K:K,MATCH(Duombaze!AY472,DU!A:A,0),1))+IF(Duombaze!AZ472="",0,INDEX(DU!K:K,MATCH(Duombaze!AZ472,DU!A:A,0),1))+IF(Duombaze!BA472="",0,INDEX(DU!K:K,MATCH(Duombaze!BA472,DU!A:A,0),1))+IF(Duombaze!BB472="",0,INDEX(DU!K:K,MATCH(Duombaze!BB472,DU!A:A,0),1))</f>
        <v>0</v>
      </c>
      <c r="BE472" s="19"/>
      <c r="BF472" s="19"/>
      <c r="BG472" s="65"/>
      <c r="BH472" s="17" t="str">
        <f t="shared" si="222"/>
        <v/>
      </c>
      <c r="BI472" s="19"/>
      <c r="BJ472" s="639"/>
      <c r="BK472" s="639"/>
      <c r="BL472" s="639"/>
      <c r="BM472" s="639">
        <f>IF(Duombaze!BJ472="",0,INDEX(DU!I:I,MATCH(Duombaze!BJ472,DU!A:A,0),1))+IF(Duombaze!BK472="",0,INDEX(DU!I:I,MATCH(Duombaze!BK472,DU!A:A,0),1))+IF(Duombaze!BL472="",0,INDEX(DU!I:I,MATCH(Duombaze!BL472,DU!A:A,0),1))</f>
        <v>0</v>
      </c>
      <c r="BN472" s="638">
        <f>IF(Duombaze!BJ472="",0,INDEX(DU!K:K,MATCH(Duombaze!BJ472,DU!A:A,0),1))+IF(Duombaze!BK472="",0,INDEX(DU!K:K,MATCH(Duombaze!BK472,DU!A:A,0),1))+IF(Duombaze!BL472="",0,INDEX(DU!K:K,MATCH(Duombaze!BL472,DU!A:A,0),1))</f>
        <v>0</v>
      </c>
      <c r="BO472" s="19"/>
      <c r="BP472" s="19"/>
      <c r="BQ472" s="19"/>
      <c r="BR472" s="19" t="str">
        <f t="shared" si="223"/>
        <v/>
      </c>
      <c r="BS472" s="19"/>
      <c r="BT472" s="19"/>
      <c r="BU472" s="19"/>
      <c r="BV472" s="19"/>
      <c r="BW472" s="19">
        <f>IF(Duombaze!BT472="",0,INDEX(DU!I:I,MATCH(Duombaze!BT472,DU!A:A,0),1))+IF(Duombaze!BU472="",0,INDEX(DU!I:I,MATCH(Duombaze!BU472,DU!A:A,0),1))+IF(Duombaze!BV472="",0,INDEX(DU!I:I,MATCH(Duombaze!BV472,DU!A:A,0),1))</f>
        <v>0</v>
      </c>
      <c r="BX472" s="19">
        <f>IF(Duombaze!BT472="",0,INDEX(DU!K:K,MATCH(Duombaze!BT472,DU!A:A,0),1))+IF(Duombaze!BU472="",0,INDEX(DU!K:K,MATCH(Duombaze!BU472,DU!A:A,0),1))+IF(Duombaze!BV472="",0,INDEX(DU!K:K,MATCH(Duombaze!BV472,DU!A:A,0),1))</f>
        <v>0</v>
      </c>
      <c r="BY472" s="19"/>
      <c r="BZ472" s="19"/>
      <c r="CA472" s="19"/>
      <c r="CB472" s="19" t="str">
        <f t="shared" si="209"/>
        <v/>
      </c>
      <c r="CC472" s="19"/>
      <c r="CD472" s="19">
        <f>IF(Duombaze!CC472="",0,INDEX(DU!I:I,MATCH(Duombaze!CC472,DU!A:A,0),1))</f>
        <v>0</v>
      </c>
      <c r="CE472" s="17">
        <f>IF(Duombaze!CC472="",0,INDEX(DU!K:K,MATCH(Duombaze!CC472,DU!A:A,0),1))</f>
        <v>0</v>
      </c>
      <c r="CF472" s="19"/>
      <c r="CG472" s="19"/>
      <c r="CH472" s="19"/>
      <c r="CI472" s="17" t="str">
        <f t="shared" si="213"/>
        <v/>
      </c>
      <c r="CJ472" s="19"/>
      <c r="CK472" s="19">
        <f>IF(Duombaze!CJ472="",0,INDEX(DU!I:I,MATCH(Duombaze!CJ472,DU!A:A,0),1))</f>
        <v>0</v>
      </c>
      <c r="CL472" s="17">
        <f>IF(Duombaze!CJ472="",0,INDEX(DU!K:K,MATCH(Duombaze!CJ472,DU!A:A,0),1))</f>
        <v>0</v>
      </c>
      <c r="CM472" s="19"/>
      <c r="CN472" s="19"/>
      <c r="CO472" s="19"/>
      <c r="CP472" s="17" t="str">
        <f t="shared" si="219"/>
        <v/>
      </c>
      <c r="CQ472" s="19"/>
      <c r="CR472" s="639"/>
      <c r="CS472" s="639"/>
      <c r="CT472" s="639">
        <f>IF(Duombaze!CR472="",0,INDEX(DU!I:I,MATCH(Duombaze!CR472,DU!A:A,0),1))+IF(Duombaze!CS472="",0,INDEX(DU!I:I,MATCH(Duombaze!CS472,DU!A:A,0),1))</f>
        <v>0</v>
      </c>
      <c r="CU472" s="19">
        <f>IF(Duombaze!CR472="",0,INDEX(DU!K:K,MATCH(Duombaze!CR472,DU!A:A,0),1))+IF(Duombaze!CS472="",0,INDEX(DU!K:K,MATCH(Duombaze!CS472,DU!A:A,0),1))</f>
        <v>0</v>
      </c>
      <c r="CV472" s="19"/>
      <c r="CW472" s="19"/>
      <c r="CX472" s="19"/>
      <c r="CY472" s="17" t="str">
        <f t="shared" si="221"/>
        <v/>
      </c>
      <c r="CZ472" s="19"/>
      <c r="DA472" s="672"/>
      <c r="DB472" s="672"/>
      <c r="DC472" s="672">
        <f>IF(Duombaze!DA472="",0,INDEX(DU!I:I,MATCH(Duombaze!DA472,DU!A:A,0),1))+IF(Duombaze!DB472="",0,INDEX(DU!I:I,MATCH(Duombaze!DB472,DU!A:A,0),1))</f>
        <v>0</v>
      </c>
      <c r="DD472" s="19">
        <f>IF(Duombaze!DA472="",0,INDEX(DU!K:K,MATCH(Duombaze!DA472,DU!A:A,0),1))+IF(Duombaze!DB472="",0,INDEX(DU!K:K,MATCH(Duombaze!DB472,DU!A:A,0),1))</f>
        <v>0</v>
      </c>
      <c r="DE472" s="19"/>
      <c r="DF472" s="19"/>
      <c r="DG472" s="19"/>
      <c r="DH472" s="19" t="str">
        <f t="shared" si="207"/>
        <v/>
      </c>
      <c r="DI472" s="19"/>
      <c r="DJ472" s="672"/>
      <c r="DK472" s="678"/>
      <c r="DL472" s="672">
        <f>IF(Duombaze!DJ472="",0,INDEX(DU!I:I,MATCH(Duombaze!DJ472,DU!A:A,0),1))+IF(Duombaze!DK472="",0,INDEX(DU!I:I,MATCH(Duombaze!DK472,DU!A:A,0),1))</f>
        <v>0</v>
      </c>
      <c r="DM472" s="19">
        <f>IF(Duombaze!DJ472="",0,INDEX(DU!K:K,MATCH(Duombaze!DJ472,DU!A:A,0),1))+IF(Duombaze!DK472="",0,INDEX(DU!K:K,MATCH(Duombaze!DK472,DU!A:A,0),1))</f>
        <v>0</v>
      </c>
      <c r="DN472" s="659"/>
      <c r="DO472" s="52"/>
      <c r="DP472" s="52"/>
      <c r="DQ472" s="17" t="str">
        <f t="shared" si="206"/>
        <v/>
      </c>
      <c r="DR472" s="65"/>
      <c r="DS472" s="692"/>
      <c r="DT472" s="692"/>
      <c r="DU472" s="692"/>
      <c r="DV472" s="692"/>
      <c r="DW472" s="692">
        <f>IF(Duombaze!DS472="",0,INDEX(DU!I:I,MATCH(Duombaze!DS472,DU!A:A,0),1))+IF(Duombaze!DT472="",0,INDEX(DU!I:I,MATCH(Duombaze!DT472,DU!A:A,0),1))+IF(Duombaze!DU472="",0,INDEX(DU!I:I,MATCH(Duombaze!DU472,DU!A:A,0),1))+IF(Duombaze!DV472="",0,INDEX(DU!I:I,MATCH(Duombaze!DV472,DU!A:A,0),1))</f>
        <v>0</v>
      </c>
      <c r="DX472" s="638">
        <f>IF(Duombaze!DS472="",0,INDEX(DU!K:K,MATCH(Duombaze!DS472,DU!A:A,0),1))+IF(Duombaze!DT472="",0,INDEX(DU!K:K,MATCH(Duombaze!DT472,DU!A:A,0),1))+IF(Duombaze!DU472="",0,INDEX(DU!K:K,MATCH(Duombaze!DU472,DU!A:A,0),1))+IF(Duombaze!DV472="",0,INDEX(DU!K:KH,MATCH(Duombaze!DV472,DU!A:A,0),1))</f>
        <v>0</v>
      </c>
      <c r="DY472" s="65"/>
      <c r="DZ472" s="65"/>
      <c r="EA472" s="19"/>
      <c r="EB472" s="19" t="str">
        <f t="shared" si="194"/>
        <v/>
      </c>
      <c r="EC472" s="19"/>
      <c r="ED472" s="19">
        <f>IF(Duombaze!EC472="",0,INDEX(DU!I:I,MATCH(Duombaze!EC472,DU!A:A,0),1))</f>
        <v>0</v>
      </c>
      <c r="EE472" s="638">
        <f>IF(Duombaze!EC472="",0,INDEX(DU!K:K,MATCH(Duombaze!EC472,DU!A:A,0),1))</f>
        <v>0</v>
      </c>
      <c r="EF472" s="19"/>
      <c r="EG472" s="19"/>
      <c r="EH472" s="19"/>
      <c r="EI472" s="17" t="str">
        <f t="shared" si="210"/>
        <v/>
      </c>
      <c r="EJ472" s="19"/>
      <c r="EK472" s="672"/>
      <c r="EL472" s="672"/>
      <c r="EM472" s="672"/>
      <c r="EN472" s="672">
        <f>IF(Duombaze!EK472="",0,INDEX(DU!I:I,MATCH(Duombaze!EK472,DU!A:A,0),1))+IF(Duombaze!EL472="",0,INDEX(DU!I:I,MATCH(Duombaze!EL472,DU!A:A,0),1))+IF(Duombaze!EM472="",0,INDEX(DU!I:I,MATCH(Duombaze!EM472,DU!A:A,0),1))</f>
        <v>0</v>
      </c>
      <c r="EO472" s="19">
        <f>IF(Duombaze!EK472="",0,INDEX(DU!K:K,MATCH(Duombaze!EK472,DU!A:A,0),1))+IF(Duombaze!EL472="",0,INDEX(DU!K:K,MATCH(Duombaze!EL472,DU!A:A,0),1))+IF(Duombaze!EM472="",0,INDEX(DU!K:K,MATCH(Duombaze!EM472,DU!A:A,0),1))</f>
        <v>0</v>
      </c>
      <c r="EP472" s="19"/>
      <c r="EQ472" s="19"/>
      <c r="ER472" s="19"/>
      <c r="ES472" s="17"/>
      <c r="ET472" s="19"/>
      <c r="EU472" s="19"/>
      <c r="EV472" s="19"/>
      <c r="EW472" s="65"/>
      <c r="EX472" s="19" t="str">
        <f t="shared" si="218"/>
        <v/>
      </c>
      <c r="EY472" s="19"/>
      <c r="EZ472" s="672"/>
      <c r="FA472" s="672"/>
      <c r="FB472" s="672">
        <f>IF(Duombaze!EZ472="",0,INDEX(DU!I:I,MATCH(Duombaze!EZ472,DU!A:A,0),1))+IF(Duombaze!FA472="",0,INDEX(DU!I:I,MATCH(Duombaze!FA472,DU!A:A,0),1))</f>
        <v>0</v>
      </c>
      <c r="FC472" s="19">
        <f>IF(Duombaze!EZ472="",0,INDEX(DU!K:K,MATCH(Duombaze!EZ472,DU!A:A,0),1))+IF(Duombaze!FA472="",0,INDEX(DU!K:K,MATCH(Duombaze!FA472,DU!A:A,0),1))</f>
        <v>0</v>
      </c>
      <c r="FD472" s="19"/>
      <c r="FE472" s="19"/>
      <c r="FF472" s="19"/>
      <c r="FG472" s="19"/>
      <c r="FH472" s="19"/>
      <c r="FI472" s="19"/>
      <c r="FJ472" s="19"/>
      <c r="FK472" s="65"/>
      <c r="FL472" s="18"/>
      <c r="FM472" s="671"/>
      <c r="FN472" s="671"/>
      <c r="FO472" s="671"/>
      <c r="FP472" s="671"/>
      <c r="FQ472" s="671">
        <f>IF(Duombaze!FM472="",0,INDEX(DU!I:I,MATCH(Duombaze!FM472,DU!A:A,0),1))+IF(Duombaze!FN472="",0,INDEX(DU!I:I,MATCH(Duombaze!FN472,DU!A:A,0),1))+IF(Duombaze!FO472="",0,INDEX(DU!I:I,MATCH(Duombaze!FO472,DU!A:A,0),1))+IF(Duombaze!FP472="",0,INDEX(DU!I:I,MATCH(Duombaze!FP472,DU!A:A,0),1))</f>
        <v>0</v>
      </c>
      <c r="FR472" s="671">
        <f>IF(Duombaze!FM472="",0,INDEX(DU!K:K,MATCH(Duombaze!FM472,DU!A:A,0),1))+IF(Duombaze!FN472="",0,INDEX(DU!K:K,MATCH(Duombaze!FN472,DU!A:A,0),1))+IF(Duombaze!FO472="",0,INDEX(DU!K:K,MATCH(Duombaze!FO472,DU!A:A,0),1))+IF(Duombaze!FP472="",0,INDEX(DU!K:K,MATCH(Duombaze!FP472,DU!A:A,0),1))</f>
        <v>0</v>
      </c>
    </row>
    <row r="473" spans="1:174" s="20" customFormat="1" ht="23.45" customHeight="1" x14ac:dyDescent="0.25">
      <c r="A473" s="41">
        <v>9</v>
      </c>
      <c r="B473" s="41" t="s">
        <v>8518</v>
      </c>
      <c r="C473" s="16" t="s">
        <v>8519</v>
      </c>
      <c r="D473" s="19"/>
      <c r="E473" s="17" t="str">
        <f t="shared" si="220"/>
        <v/>
      </c>
      <c r="F473" s="19"/>
      <c r="G473" s="639"/>
      <c r="H473" s="639"/>
      <c r="I473" s="639"/>
      <c r="J473" s="639"/>
      <c r="K473" s="639"/>
      <c r="L473" s="639"/>
      <c r="M473" s="639"/>
      <c r="N473" s="639"/>
      <c r="O473" s="639"/>
      <c r="P473" s="639">
        <f>IF(Duombaze!G473="",0,INDEX(DU!I:I,MATCH(Duombaze!G473,DU!A:A,0),1))+IF(Duombaze!H473="",0,INDEX(DU!I:I,MATCH(Duombaze!H473,DU!A:A,0),1))+IF(Duombaze!I473="",0,INDEX(DU!I:I,MATCH(Duombaze!I473,DU!A:A,0),1))+IF(Duombaze!J473="",0,INDEX(DU!I:I,MATCH(Duombaze!J473,DU!A:A,0),1))+IF(Duombaze!K473="",0,INDEX(DU!I:I,MATCH(Duombaze!K473,DU!A:A,0),1))+IF(Duombaze!L473="",0,INDEX(DU!I:I,MATCH(Duombaze!L473,DU!A:A,0),1))+IF(Duombaze!M473="",0,INDEX(DU!I:I,MATCH(Duombaze!M473,DU!A:A,0),1))+IF(Duombaze!N473="",0,INDEX(DU!I:I,MATCH(Duombaze!N473,DU!A:A,0),1))+IF(Duombaze!O473="",0,INDEX(DU!I:I,MATCH(Duombaze!O473,DU!A:A,0),1))</f>
        <v>0</v>
      </c>
      <c r="Q473" s="638">
        <f>IF(Duombaze!G473="",0,INDEX(DU!K:K,MATCH(Duombaze!G473,DU!A:A,0),1))+IF(Duombaze!H473="",0,INDEX(DU!K:K,MATCH(Duombaze!H473,DU!A:A,0),1))+IF(Duombaze!I473="",0,INDEX(DU!K:K,MATCH(Duombaze!I473,DU!A:A,0),1))+IF(Duombaze!J473="",0,INDEX(DU!K:K,MATCH(Duombaze!J473,DU!A:A,0),1))+IF(Duombaze!K473="",0,INDEX(DU!K:K,MATCH(Duombaze!K473,DU!A:A,0),1))+IF(Duombaze!L473="",0,INDEX(DU!K:K,MATCH(Duombaze!L473,DU!A:A,0),1))+IF(Duombaze!M473="",0,INDEX(DU!K:K,MATCH(Duombaze!M473,DU!A:A,0),1))+IF(Duombaze!N473="",0,INDEX(DU!K:K,MATCH(Duombaze!N473,DU!A:A,0),1))+IF(Duombaze!O473="",0,INDEX(DU!K:K,MATCH(Duombaze!O473,DU!A:A,0),1))</f>
        <v>0</v>
      </c>
      <c r="R473" s="19"/>
      <c r="S473" s="52"/>
      <c r="T473" s="881"/>
      <c r="U473" s="53"/>
      <c r="V473" s="53"/>
      <c r="W473" s="19"/>
      <c r="X473" s="19"/>
      <c r="Y473" s="134"/>
      <c r="Z473" s="65"/>
      <c r="AA473" s="17" t="str">
        <f t="shared" si="212"/>
        <v/>
      </c>
      <c r="AB473" s="19"/>
      <c r="AC473" s="19">
        <f>IF(Duombaze!AB473="",0,INDEX(DU!I:I,MATCH(Duombaze!AB473,DU!A:A,0),1))</f>
        <v>0</v>
      </c>
      <c r="AD473" s="25">
        <f>IF(Duombaze!AB473="",0,INDEX(DU!K:K,MATCH(Duombaze!AB473,DU!A:A,0),1))</f>
        <v>0</v>
      </c>
      <c r="AE473" s="19"/>
      <c r="AF473" s="19"/>
      <c r="AG473" s="19"/>
      <c r="AH473" s="17" t="str">
        <f t="shared" si="201"/>
        <v/>
      </c>
      <c r="AI473" s="19"/>
      <c r="AJ473" s="639"/>
      <c r="AK473" s="639"/>
      <c r="AL473" s="639"/>
      <c r="AM473" s="639">
        <f>IF(Duombaze!AJ473="",0,INDEX(DU!I:I,MATCH(Duombaze!AJ473,DU!A:A,0),1))+IF(Duombaze!AK473="",0,INDEX(DU!I:I,MATCH(Duombaze!AK473,DU!A:A,0),1))+IF(Duombaze!AL473="",0,INDEX(DU!I:I,MATCH(Duombaze!AL473,DU!A:A,0),1))</f>
        <v>0</v>
      </c>
      <c r="AN473" s="639">
        <f>IF(Duombaze!AJ473="",0,INDEX(DU!K:K,MATCH(Duombaze!AJ473,DU!A:A,0),1))+IF(Duombaze!AK473="",0,INDEX(DU!K:K,MATCH(Duombaze!AK473,DU!A:A,0),1))+IF(Duombaze!AL473="",0,INDEX(DU!K:K,MATCH(Duombaze!AL473,DU!A:A,0),1))</f>
        <v>0</v>
      </c>
      <c r="AO473" s="19"/>
      <c r="AP473" s="19"/>
      <c r="AQ473" s="19"/>
      <c r="AR473" s="17" t="str">
        <f t="shared" si="203"/>
        <v/>
      </c>
      <c r="AS473" s="19"/>
      <c r="AT473" s="639"/>
      <c r="AU473" s="639"/>
      <c r="AV473" s="639"/>
      <c r="AW473" s="639"/>
      <c r="AX473" s="639"/>
      <c r="AY473" s="639"/>
      <c r="AZ473" s="639"/>
      <c r="BA473" s="639"/>
      <c r="BB473" s="639"/>
      <c r="BC473" s="639">
        <f>IF(Duombaze!AT473="",0,INDEX(DU!I:I,MATCH(Duombaze!AT473,DU!A:A,0),1))+IF(Duombaze!AU473="",0,INDEX(DU!I:I,MATCH(Duombaze!AU473,DU!A:A,0),1))+IF(Duombaze!AV473="",0,INDEX(DU!I:I,MATCH(Duombaze!AV473,DU!A:A,0),1))+IF(Duombaze!AW473="",0,INDEX(DU!I:I,MATCH(Duombaze!AW473,DU!A:A,0),1))+IF(Duombaze!AX473="",0,INDEX(DU!I:I,MATCH(Duombaze!AX473,DU!A:A,0),1))+IF(Duombaze!AY473="",0,INDEX(DU!I:I,MATCH(Duombaze!AY473,DU!A:A,0),1))+IF(Duombaze!AZ473="",0,INDEX(DU!I:I,MATCH(Duombaze!AZ473,DU!A:A,0),1))+IF(Duombaze!BA473="",0,INDEX(DU!I:I,MATCH(Duombaze!BA473,DU!A:A,0),1))+IF(Duombaze!BB473="",0,INDEX(DU!I:I,MATCH(Duombaze!BB473,DU!A:A,0),1))</f>
        <v>0</v>
      </c>
      <c r="BD473" s="638">
        <f>IF(Duombaze!AT473="",0,INDEX(DU!K:K,MATCH(Duombaze!AT473,DU!A:A,0),1))+IF(Duombaze!AU473="",0,INDEX(DU!K:K,MATCH(Duombaze!AU473,DU!A:A,0),1))+IF(Duombaze!AV473="",0,INDEX(DU!K:K,MATCH(Duombaze!AV473,DU!A:A,0),1))+IF(Duombaze!AW473="",0,INDEX(DU!K:K,MATCH(Duombaze!AW473,DU!A:A,0),1))+IF(Duombaze!AX473="",0,INDEX(DU!K:K,MATCH(Duombaze!AX473,DU!A:A,0),1))+IF(Duombaze!AY473="",0,INDEX(DU!K:K,MATCH(Duombaze!AY473,DU!A:A,0),1))+IF(Duombaze!AZ473="",0,INDEX(DU!K:K,MATCH(Duombaze!AZ473,DU!A:A,0),1))+IF(Duombaze!BA473="",0,INDEX(DU!K:K,MATCH(Duombaze!BA473,DU!A:A,0),1))+IF(Duombaze!BB473="",0,INDEX(DU!K:K,MATCH(Duombaze!BB473,DU!A:A,0),1))</f>
        <v>0</v>
      </c>
      <c r="BE473" s="19"/>
      <c r="BF473" s="19"/>
      <c r="BG473" s="65"/>
      <c r="BH473" s="17" t="str">
        <f t="shared" si="222"/>
        <v/>
      </c>
      <c r="BI473" s="19"/>
      <c r="BJ473" s="639"/>
      <c r="BK473" s="639"/>
      <c r="BL473" s="639"/>
      <c r="BM473" s="639">
        <f>IF(Duombaze!BJ473="",0,INDEX(DU!I:I,MATCH(Duombaze!BJ473,DU!A:A,0),1))+IF(Duombaze!BK473="",0,INDEX(DU!I:I,MATCH(Duombaze!BK473,DU!A:A,0),1))+IF(Duombaze!BL473="",0,INDEX(DU!I:I,MATCH(Duombaze!BL473,DU!A:A,0),1))</f>
        <v>0</v>
      </c>
      <c r="BN473" s="638">
        <f>IF(Duombaze!BJ473="",0,INDEX(DU!K:K,MATCH(Duombaze!BJ473,DU!A:A,0),1))+IF(Duombaze!BK473="",0,INDEX(DU!K:K,MATCH(Duombaze!BK473,DU!A:A,0),1))+IF(Duombaze!BL473="",0,INDEX(DU!K:K,MATCH(Duombaze!BL473,DU!A:A,0),1))</f>
        <v>0</v>
      </c>
      <c r="BO473" s="19"/>
      <c r="BP473" s="19"/>
      <c r="BQ473" s="19"/>
      <c r="BR473" s="19" t="str">
        <f t="shared" si="223"/>
        <v/>
      </c>
      <c r="BS473" s="19"/>
      <c r="BT473" s="19"/>
      <c r="BU473" s="19"/>
      <c r="BV473" s="19"/>
      <c r="BW473" s="19">
        <f>IF(Duombaze!BT473="",0,INDEX(DU!I:I,MATCH(Duombaze!BT473,DU!A:A,0),1))+IF(Duombaze!BU473="",0,INDEX(DU!I:I,MATCH(Duombaze!BU473,DU!A:A,0),1))+IF(Duombaze!BV473="",0,INDEX(DU!I:I,MATCH(Duombaze!BV473,DU!A:A,0),1))</f>
        <v>0</v>
      </c>
      <c r="BX473" s="19">
        <f>IF(Duombaze!BT473="",0,INDEX(DU!K:K,MATCH(Duombaze!BT473,DU!A:A,0),1))+IF(Duombaze!BU473="",0,INDEX(DU!K:K,MATCH(Duombaze!BU473,DU!A:A,0),1))+IF(Duombaze!BV473="",0,INDEX(DU!K:K,MATCH(Duombaze!BV473,DU!A:A,0),1))</f>
        <v>0</v>
      </c>
      <c r="BY473" s="19"/>
      <c r="BZ473" s="19"/>
      <c r="CA473" s="19"/>
      <c r="CB473" s="19" t="str">
        <f t="shared" si="209"/>
        <v/>
      </c>
      <c r="CC473" s="19"/>
      <c r="CD473" s="19">
        <f>IF(Duombaze!CC473="",0,INDEX(DU!I:I,MATCH(Duombaze!CC473,DU!A:A,0),1))</f>
        <v>0</v>
      </c>
      <c r="CE473" s="17">
        <f>IF(Duombaze!CC473="",0,INDEX(DU!K:K,MATCH(Duombaze!CC473,DU!A:A,0),1))</f>
        <v>0</v>
      </c>
      <c r="CF473" s="19"/>
      <c r="CG473" s="19"/>
      <c r="CH473" s="19"/>
      <c r="CI473" s="17" t="str">
        <f t="shared" si="213"/>
        <v/>
      </c>
      <c r="CJ473" s="19"/>
      <c r="CK473" s="19">
        <f>IF(Duombaze!CJ473="",0,INDEX(DU!I:I,MATCH(Duombaze!CJ473,DU!A:A,0),1))</f>
        <v>0</v>
      </c>
      <c r="CL473" s="17">
        <f>IF(Duombaze!CJ473="",0,INDEX(DU!K:K,MATCH(Duombaze!CJ473,DU!A:A,0),1))</f>
        <v>0</v>
      </c>
      <c r="CM473" s="19"/>
      <c r="CN473" s="19"/>
      <c r="CO473" s="19"/>
      <c r="CP473" s="17" t="str">
        <f t="shared" si="219"/>
        <v/>
      </c>
      <c r="CQ473" s="19"/>
      <c r="CR473" s="639"/>
      <c r="CS473" s="639"/>
      <c r="CT473" s="639">
        <f>IF(Duombaze!CR473="",0,INDEX(DU!I:I,MATCH(Duombaze!CR473,DU!A:A,0),1))+IF(Duombaze!CS473="",0,INDEX(DU!I:I,MATCH(Duombaze!CS473,DU!A:A,0),1))</f>
        <v>0</v>
      </c>
      <c r="CU473" s="19">
        <f>IF(Duombaze!CR473="",0,INDEX(DU!K:K,MATCH(Duombaze!CR473,DU!A:A,0),1))+IF(Duombaze!CS473="",0,INDEX(DU!K:K,MATCH(Duombaze!CS473,DU!A:A,0),1))</f>
        <v>0</v>
      </c>
      <c r="CV473" s="19"/>
      <c r="CW473" s="19"/>
      <c r="CX473" s="19"/>
      <c r="CY473" s="17" t="str">
        <f t="shared" si="221"/>
        <v/>
      </c>
      <c r="CZ473" s="19"/>
      <c r="DA473" s="672"/>
      <c r="DB473" s="672"/>
      <c r="DC473" s="672">
        <f>IF(Duombaze!DA473="",0,INDEX(DU!I:I,MATCH(Duombaze!DA473,DU!A:A,0),1))+IF(Duombaze!DB473="",0,INDEX(DU!I:I,MATCH(Duombaze!DB473,DU!A:A,0),1))</f>
        <v>0</v>
      </c>
      <c r="DD473" s="19">
        <f>IF(Duombaze!DA473="",0,INDEX(DU!K:K,MATCH(Duombaze!DA473,DU!A:A,0),1))+IF(Duombaze!DB473="",0,INDEX(DU!K:K,MATCH(Duombaze!DB473,DU!A:A,0),1))</f>
        <v>0</v>
      </c>
      <c r="DE473" s="19"/>
      <c r="DF473" s="19"/>
      <c r="DG473" s="19"/>
      <c r="DH473" s="19" t="str">
        <f t="shared" si="207"/>
        <v/>
      </c>
      <c r="DI473" s="19"/>
      <c r="DJ473" s="672"/>
      <c r="DK473" s="678"/>
      <c r="DL473" s="672">
        <f>IF(Duombaze!DJ473="",0,INDEX(DU!I:I,MATCH(Duombaze!DJ473,DU!A:A,0),1))+IF(Duombaze!DK473="",0,INDEX(DU!I:I,MATCH(Duombaze!DK473,DU!A:A,0),1))</f>
        <v>0</v>
      </c>
      <c r="DM473" s="19">
        <f>IF(Duombaze!DJ473="",0,INDEX(DU!K:K,MATCH(Duombaze!DJ473,DU!A:A,0),1))+IF(Duombaze!DK473="",0,INDEX(DU!K:K,MATCH(Duombaze!DK473,DU!A:A,0),1))</f>
        <v>0</v>
      </c>
      <c r="DN473" s="659"/>
      <c r="DO473" s="52"/>
      <c r="DP473" s="52"/>
      <c r="DQ473" s="17" t="str">
        <f t="shared" si="206"/>
        <v/>
      </c>
      <c r="DR473" s="65"/>
      <c r="DS473" s="692"/>
      <c r="DT473" s="692"/>
      <c r="DU473" s="692"/>
      <c r="DV473" s="692"/>
      <c r="DW473" s="692">
        <f>IF(Duombaze!DS473="",0,INDEX(DU!I:I,MATCH(Duombaze!DS473,DU!A:A,0),1))+IF(Duombaze!DT473="",0,INDEX(DU!I:I,MATCH(Duombaze!DT473,DU!A:A,0),1))+IF(Duombaze!DU473="",0,INDEX(DU!I:I,MATCH(Duombaze!DU473,DU!A:A,0),1))+IF(Duombaze!DV473="",0,INDEX(DU!I:I,MATCH(Duombaze!DV473,DU!A:A,0),1))</f>
        <v>0</v>
      </c>
      <c r="DX473" s="638">
        <f>IF(Duombaze!DS473="",0,INDEX(DU!K:K,MATCH(Duombaze!DS473,DU!A:A,0),1))+IF(Duombaze!DT473="",0,INDEX(DU!K:K,MATCH(Duombaze!DT473,DU!A:A,0),1))+IF(Duombaze!DU473="",0,INDEX(DU!K:K,MATCH(Duombaze!DU473,DU!A:A,0),1))+IF(Duombaze!DV473="",0,INDEX(DU!K:KH,MATCH(Duombaze!DV473,DU!A:A,0),1))</f>
        <v>0</v>
      </c>
      <c r="DY473" s="65"/>
      <c r="DZ473" s="65"/>
      <c r="EA473" s="19"/>
      <c r="EB473" s="19" t="str">
        <f t="shared" si="194"/>
        <v/>
      </c>
      <c r="EC473" s="19"/>
      <c r="ED473" s="19">
        <f>IF(Duombaze!EC473="",0,INDEX(DU!I:I,MATCH(Duombaze!EC473,DU!A:A,0),1))</f>
        <v>0</v>
      </c>
      <c r="EE473" s="638">
        <f>IF(Duombaze!EC473="",0,INDEX(DU!K:K,MATCH(Duombaze!EC473,DU!A:A,0),1))</f>
        <v>0</v>
      </c>
      <c r="EF473" s="19"/>
      <c r="EG473" s="19"/>
      <c r="EH473" s="19"/>
      <c r="EI473" s="17" t="str">
        <f t="shared" si="210"/>
        <v/>
      </c>
      <c r="EJ473" s="19"/>
      <c r="EK473" s="672"/>
      <c r="EL473" s="672"/>
      <c r="EM473" s="672"/>
      <c r="EN473" s="672">
        <f>IF(Duombaze!EK473="",0,INDEX(DU!I:I,MATCH(Duombaze!EK473,DU!A:A,0),1))+IF(Duombaze!EL473="",0,INDEX(DU!I:I,MATCH(Duombaze!EL473,DU!A:A,0),1))+IF(Duombaze!EM473="",0,INDEX(DU!I:I,MATCH(Duombaze!EM473,DU!A:A,0),1))</f>
        <v>0</v>
      </c>
      <c r="EO473" s="19">
        <f>IF(Duombaze!EK473="",0,INDEX(DU!K:K,MATCH(Duombaze!EK473,DU!A:A,0),1))+IF(Duombaze!EL473="",0,INDEX(DU!K:K,MATCH(Duombaze!EL473,DU!A:A,0),1))+IF(Duombaze!EM473="",0,INDEX(DU!K:K,MATCH(Duombaze!EM473,DU!A:A,0),1))</f>
        <v>0</v>
      </c>
      <c r="EP473" s="19"/>
      <c r="EQ473" s="19"/>
      <c r="ER473" s="19"/>
      <c r="ES473" s="17"/>
      <c r="ET473" s="19"/>
      <c r="EU473" s="19"/>
      <c r="EV473" s="19"/>
      <c r="EW473" s="65"/>
      <c r="EX473" s="19" t="str">
        <f t="shared" si="218"/>
        <v/>
      </c>
      <c r="EY473" s="19"/>
      <c r="EZ473" s="672"/>
      <c r="FA473" s="672"/>
      <c r="FB473" s="672">
        <f>IF(Duombaze!EZ473="",0,INDEX(DU!I:I,MATCH(Duombaze!EZ473,DU!A:A,0),1))+IF(Duombaze!FA473="",0,INDEX(DU!I:I,MATCH(Duombaze!FA473,DU!A:A,0),1))</f>
        <v>0</v>
      </c>
      <c r="FC473" s="19">
        <f>IF(Duombaze!EZ473="",0,INDEX(DU!K:K,MATCH(Duombaze!EZ473,DU!A:A,0),1))+IF(Duombaze!FA473="",0,INDEX(DU!K:K,MATCH(Duombaze!FA473,DU!A:A,0),1))</f>
        <v>0</v>
      </c>
      <c r="FD473" s="19"/>
      <c r="FE473" s="19"/>
      <c r="FF473" s="19"/>
      <c r="FG473" s="19"/>
      <c r="FH473" s="19"/>
      <c r="FI473" s="19"/>
      <c r="FJ473" s="19"/>
      <c r="FK473" s="65"/>
      <c r="FL473" s="18"/>
      <c r="FM473" s="671"/>
      <c r="FN473" s="671"/>
      <c r="FO473" s="671"/>
      <c r="FP473" s="671"/>
      <c r="FQ473" s="671">
        <f>IF(Duombaze!FM473="",0,INDEX(DU!I:I,MATCH(Duombaze!FM473,DU!A:A,0),1))+IF(Duombaze!FN473="",0,INDEX(DU!I:I,MATCH(Duombaze!FN473,DU!A:A,0),1))+IF(Duombaze!FO473="",0,INDEX(DU!I:I,MATCH(Duombaze!FO473,DU!A:A,0),1))+IF(Duombaze!FP473="",0,INDEX(DU!I:I,MATCH(Duombaze!FP473,DU!A:A,0),1))</f>
        <v>0</v>
      </c>
      <c r="FR473" s="671">
        <f>IF(Duombaze!FM473="",0,INDEX(DU!K:K,MATCH(Duombaze!FM473,DU!A:A,0),1))+IF(Duombaze!FN473="",0,INDEX(DU!K:K,MATCH(Duombaze!FN473,DU!A:A,0),1))+IF(Duombaze!FO473="",0,INDEX(DU!K:K,MATCH(Duombaze!FO473,DU!A:A,0),1))+IF(Duombaze!FP473="",0,INDEX(DU!K:K,MATCH(Duombaze!FP473,DU!A:A,0),1))</f>
        <v>0</v>
      </c>
    </row>
    <row r="474" spans="1:174" s="7" customFormat="1" ht="23.45" customHeight="1" x14ac:dyDescent="0.25">
      <c r="A474" s="42">
        <v>0</v>
      </c>
      <c r="B474" s="42" t="s">
        <v>8545</v>
      </c>
      <c r="C474" s="12" t="s">
        <v>8544</v>
      </c>
      <c r="D474" s="6" t="s">
        <v>411</v>
      </c>
      <c r="E474" s="4" t="str">
        <f t="shared" si="220"/>
        <v>0 SPP12P Be pagrindo</v>
      </c>
      <c r="F474" s="6"/>
      <c r="G474" s="643"/>
      <c r="H474" s="643"/>
      <c r="I474" s="643"/>
      <c r="J474" s="643"/>
      <c r="K474" s="643"/>
      <c r="L474" s="643"/>
      <c r="M474" s="643"/>
      <c r="N474" s="643"/>
      <c r="O474" s="643"/>
      <c r="P474" s="643">
        <f>IF(Duombaze!G474="",0,INDEX(DU!I:I,MATCH(Duombaze!G474,DU!A:A,0),1))+IF(Duombaze!H474="",0,INDEX(DU!I:I,MATCH(Duombaze!H474,DU!A:A,0),1))+IF(Duombaze!I474="",0,INDEX(DU!I:I,MATCH(Duombaze!I474,DU!A:A,0),1))+IF(Duombaze!J474="",0,INDEX(DU!I:I,MATCH(Duombaze!J474,DU!A:A,0),1))+IF(Duombaze!K474="",0,INDEX(DU!I:I,MATCH(Duombaze!K474,DU!A:A,0),1))+IF(Duombaze!L474="",0,INDEX(DU!I:I,MATCH(Duombaze!L474,DU!A:A,0),1))+IF(Duombaze!M474="",0,INDEX(DU!I:I,MATCH(Duombaze!M474,DU!A:A,0),1))+IF(Duombaze!N474="",0,INDEX(DU!I:I,MATCH(Duombaze!N474,DU!A:A,0),1))+IF(Duombaze!O474="",0,INDEX(DU!I:I,MATCH(Duombaze!O474,DU!A:A,0),1))</f>
        <v>0</v>
      </c>
      <c r="Q474" s="640">
        <f>IF(Duombaze!G474="",0,INDEX(DU!K:K,MATCH(Duombaze!G474,DU!A:A,0),1))+IF(Duombaze!H474="",0,INDEX(DU!K:K,MATCH(Duombaze!H474,DU!A:A,0),1))+IF(Duombaze!I474="",0,INDEX(DU!K:K,MATCH(Duombaze!I474,DU!A:A,0),1))+IF(Duombaze!J474="",0,INDEX(DU!K:K,MATCH(Duombaze!J474,DU!A:A,0),1))+IF(Duombaze!K474="",0,INDEX(DU!K:K,MATCH(Duombaze!K474,DU!A:A,0),1))+IF(Duombaze!L474="",0,INDEX(DU!K:K,MATCH(Duombaze!L474,DU!A:A,0),1))+IF(Duombaze!M474="",0,INDEX(DU!K:K,MATCH(Duombaze!M474,DU!A:A,0),1))+IF(Duombaze!N474="",0,INDEX(DU!K:K,MATCH(Duombaze!N474,DU!A:A,0),1))+IF(Duombaze!O474="",0,INDEX(DU!K:K,MATCH(Duombaze!O474,DU!A:A,0),1))</f>
        <v>0</v>
      </c>
      <c r="R474" s="6"/>
      <c r="S474" s="48"/>
      <c r="T474" s="883"/>
      <c r="U474" s="49"/>
      <c r="V474" s="49"/>
      <c r="W474" s="6"/>
      <c r="X474" s="6"/>
      <c r="Y474" s="858"/>
      <c r="Z474" s="66" t="s">
        <v>416</v>
      </c>
      <c r="AA474" s="4" t="str">
        <f t="shared" ref="AA474" si="225">IF(Z474&lt;&gt;"",A474&amp;" "&amp;C474&amp;" "&amp;Z474,"")</f>
        <v>0 SPP12P Be grąžulo</v>
      </c>
      <c r="AB474" s="6"/>
      <c r="AC474" s="6">
        <f>IF(Duombaze!AB474="",0,INDEX(DU!I:I,MATCH(Duombaze!AB474,DU!A:A,0),1))</f>
        <v>0</v>
      </c>
      <c r="AD474" s="2">
        <f>IF(Duombaze!AB474="",0,INDEX(DU!K:K,MATCH(Duombaze!AB474,DU!A:A,0),1))</f>
        <v>0</v>
      </c>
      <c r="AE474" s="6"/>
      <c r="AF474" s="6"/>
      <c r="AG474" s="6" t="s">
        <v>420</v>
      </c>
      <c r="AH474" s="4" t="str">
        <f t="shared" ref="AH474:AH475" si="226">IF(AG474&lt;&gt;"",A474&amp;" "&amp;C474&amp;" "&amp;AG474,"")</f>
        <v>0 SPP12P  Be bamperio</v>
      </c>
      <c r="AI474" s="6"/>
      <c r="AJ474" s="643"/>
      <c r="AK474" s="643"/>
      <c r="AL474" s="643"/>
      <c r="AM474" s="643">
        <f>IF(Duombaze!AJ474="",0,INDEX(DU!I:I,MATCH(Duombaze!AJ474,DU!A:A,0),1))+IF(Duombaze!AK474="",0,INDEX(DU!I:I,MATCH(Duombaze!AK474,DU!A:A,0),1))+IF(Duombaze!AL474="",0,INDEX(DU!I:I,MATCH(Duombaze!AL474,DU!A:A,0),1))</f>
        <v>0</v>
      </c>
      <c r="AN474" s="643">
        <f>IF(Duombaze!AJ474="",0,INDEX(DU!K:K,MATCH(Duombaze!AJ474,DU!A:A,0),1))+IF(Duombaze!AK474="",0,INDEX(DU!K:K,MATCH(Duombaze!AK474,DU!A:A,0),1))+IF(Duombaze!AL474="",0,INDEX(DU!K:K,MATCH(Duombaze!AL474,DU!A:A,0),1))</f>
        <v>0</v>
      </c>
      <c r="AO474" s="6"/>
      <c r="AP474" s="6"/>
      <c r="AQ474" s="6" t="s">
        <v>413</v>
      </c>
      <c r="AR474" s="4" t="str">
        <f t="shared" ref="AR474:AR479" si="227">IF(AQ474&lt;&gt;"",A474&amp;" "&amp;C474&amp;" "&amp;AQ474,"")</f>
        <v>0 SPP12P Be hidraulinės sistemos + be papildomo valdymo išvadų</v>
      </c>
      <c r="AS474" s="6"/>
      <c r="AT474" s="643"/>
      <c r="AU474" s="643"/>
      <c r="AV474" s="643"/>
      <c r="AW474" s="643"/>
      <c r="AX474" s="643"/>
      <c r="AY474" s="643"/>
      <c r="AZ474" s="643"/>
      <c r="BA474" s="643"/>
      <c r="BB474" s="643"/>
      <c r="BC474" s="643">
        <f>IF(Duombaze!AT474="",0,INDEX(DU!I:I,MATCH(Duombaze!AT474,DU!A:A,0),1))+IF(Duombaze!AU474="",0,INDEX(DU!I:I,MATCH(Duombaze!AU474,DU!A:A,0),1))+IF(Duombaze!AV474="",0,INDEX(DU!I:I,MATCH(Duombaze!AV474,DU!A:A,0),1))+IF(Duombaze!AW474="",0,INDEX(DU!I:I,MATCH(Duombaze!AW474,DU!A:A,0),1))+IF(Duombaze!AX474="",0,INDEX(DU!I:I,MATCH(Duombaze!AX474,DU!A:A,0),1))+IF(Duombaze!AY474="",0,INDEX(DU!I:I,MATCH(Duombaze!AY474,DU!A:A,0),1))+IF(Duombaze!AZ474="",0,INDEX(DU!I:I,MATCH(Duombaze!AZ474,DU!A:A,0),1))+IF(Duombaze!BA474="",0,INDEX(DU!I:I,MATCH(Duombaze!BA474,DU!A:A,0),1))+IF(Duombaze!BB474="",0,INDEX(DU!I:I,MATCH(Duombaze!BB474,DU!A:A,0),1))</f>
        <v>0</v>
      </c>
      <c r="BD474" s="640">
        <f>IF(Duombaze!AT474="",0,INDEX(DU!K:K,MATCH(Duombaze!AT474,DU!A:A,0),1))+IF(Duombaze!AU474="",0,INDEX(DU!K:K,MATCH(Duombaze!AU474,DU!A:A,0),1))+IF(Duombaze!AV474="",0,INDEX(DU!K:K,MATCH(Duombaze!AV474,DU!A:A,0),1))+IF(Duombaze!AW474="",0,INDEX(DU!K:K,MATCH(Duombaze!AW474,DU!A:A,0),1))+IF(Duombaze!AX474="",0,INDEX(DU!K:K,MATCH(Duombaze!AX474,DU!A:A,0),1))+IF(Duombaze!AY474="",0,INDEX(DU!K:K,MATCH(Duombaze!AY474,DU!A:A,0),1))+IF(Duombaze!AZ474="",0,INDEX(DU!K:K,MATCH(Duombaze!AZ474,DU!A:A,0),1))+IF(Duombaze!BA474="",0,INDEX(DU!K:K,MATCH(Duombaze!BA474,DU!A:A,0),1))+IF(Duombaze!BB474="",0,INDEX(DU!K:K,MATCH(Duombaze!BB474,DU!A:A,0),1))</f>
        <v>0</v>
      </c>
      <c r="BE474" s="6"/>
      <c r="BF474" s="6"/>
      <c r="BG474" s="66" t="s">
        <v>624</v>
      </c>
      <c r="BH474" s="4" t="str">
        <f t="shared" ref="BH474:BH480" si="228">IF(BG474&lt;&gt;"",A474&amp;" "&amp;C474&amp;" "&amp;BG474,"")</f>
        <v>0 SPP12P Be stabžių sistemos</v>
      </c>
      <c r="BI474" s="6"/>
      <c r="BJ474" s="643"/>
      <c r="BK474" s="643"/>
      <c r="BL474" s="643"/>
      <c r="BM474" s="643">
        <f>IF(Duombaze!BJ474="",0,INDEX(DU!I:I,MATCH(Duombaze!BJ474,DU!A:A,0),1))+IF(Duombaze!BK474="",0,INDEX(DU!I:I,MATCH(Duombaze!BK474,DU!A:A,0),1))+IF(Duombaze!BL474="",0,INDEX(DU!I:I,MATCH(Duombaze!BL474,DU!A:A,0),1))</f>
        <v>0</v>
      </c>
      <c r="BN474" s="640">
        <f>IF(Duombaze!BJ474="",0,INDEX(DU!K:K,MATCH(Duombaze!BJ474,DU!A:A,0),1))+IF(Duombaze!BK474="",0,INDEX(DU!K:K,MATCH(Duombaze!BK474,DU!A:A,0),1))+IF(Duombaze!BL474="",0,INDEX(DU!K:K,MATCH(Duombaze!BL474,DU!A:A,0),1))</f>
        <v>0</v>
      </c>
      <c r="BO474" s="6"/>
      <c r="BP474" s="6"/>
      <c r="BQ474" s="6" t="s">
        <v>620</v>
      </c>
      <c r="BR474" s="6" t="str">
        <f t="shared" ref="BR474" si="229">IF(BQ474&lt;&gt;"",A474&amp;" "&amp;C474&amp;" "&amp;BQ474,"")</f>
        <v>0 SPP12P Be stabdžių išvadų</v>
      </c>
      <c r="BS474" s="6"/>
      <c r="BT474" s="6"/>
      <c r="BU474" s="6"/>
      <c r="BV474" s="6"/>
      <c r="BW474" s="6">
        <f>IF(Duombaze!BT474="",0,INDEX(DU!I:I,MATCH(Duombaze!BT474,DU!A:A,0),1))+IF(Duombaze!BU474="",0,INDEX(DU!I:I,MATCH(Duombaze!BU474,DU!A:A,0),1))+IF(Duombaze!BV474="",0,INDEX(DU!I:I,MATCH(Duombaze!BV474,DU!A:A,0),1))</f>
        <v>0</v>
      </c>
      <c r="BX474" s="6">
        <f>IF(Duombaze!BT474="",0,INDEX(DU!K:K,MATCH(Duombaze!BT474,DU!A:A,0),1))+IF(Duombaze!BU474="",0,INDEX(DU!K:K,MATCH(Duombaze!BU474,DU!A:A,0),1))+IF(Duombaze!BV474="",0,INDEX(DU!K:K,MATCH(Duombaze!BV474,DU!A:A,0),1))</f>
        <v>0</v>
      </c>
      <c r="BY474" s="6"/>
      <c r="BZ474" s="6"/>
      <c r="CA474" s="6" t="s">
        <v>1496</v>
      </c>
      <c r="CB474" s="6" t="str">
        <f t="shared" ref="CB474" si="230">IF(CA474&lt;&gt;"",A474&amp;" "&amp;C474&amp;" "&amp;CA474,"")</f>
        <v>0 SPP12P Opcija negalima</v>
      </c>
      <c r="CC474" s="6"/>
      <c r="CD474" s="6">
        <f>IF(Duombaze!CC474="",0,INDEX(DU!I:I,MATCH(Duombaze!CC474,DU!A:A,0),1))</f>
        <v>0</v>
      </c>
      <c r="CE474" s="4">
        <f>IF(Duombaze!CC474="",0,INDEX(DU!K:K,MATCH(Duombaze!CC474,DU!A:A,0),1))</f>
        <v>0</v>
      </c>
      <c r="CF474" s="6"/>
      <c r="CG474" s="6"/>
      <c r="CH474" s="6" t="s">
        <v>1544</v>
      </c>
      <c r="CI474" s="4" t="str">
        <f t="shared" ref="CI474" si="231">IF(CH474&lt;&gt;"",A474&amp;" "&amp;C474&amp;" "&amp;CH474,"")</f>
        <v>0 SPP12P Tempimo kilpa grąžule</v>
      </c>
      <c r="CJ474" s="6"/>
      <c r="CK474" s="6">
        <f>IF(Duombaze!CJ474="",0,INDEX(DU!I:I,MATCH(Duombaze!CJ474,DU!A:A,0),1))</f>
        <v>0</v>
      </c>
      <c r="CL474" s="4">
        <f>IF(Duombaze!CJ474="",0,INDEX(DU!K:K,MATCH(Duombaze!CJ474,DU!A:A,0),1))</f>
        <v>0</v>
      </c>
      <c r="CM474" s="6"/>
      <c r="CN474" s="6"/>
      <c r="CO474" s="7" t="s">
        <v>1756</v>
      </c>
      <c r="CP474" s="4" t="str">
        <f t="shared" ref="CP474:CP477" si="232">IF(CO474&lt;&gt;"",A474&amp;" "&amp;C474&amp;" "&amp;CO474,"")</f>
        <v>0 SPP12P Be stovėjimo stabdžio, be atramų</v>
      </c>
      <c r="CQ474" s="6"/>
      <c r="CR474" s="643"/>
      <c r="CS474" s="643"/>
      <c r="CT474" s="643">
        <f>IF(Duombaze!CR474="",0,INDEX(DU!I:I,MATCH(Duombaze!CR474,DU!A:A,0),1))+IF(Duombaze!CS474="",0,INDEX(DU!I:I,MATCH(Duombaze!CS474,DU!A:A,0),1))</f>
        <v>0</v>
      </c>
      <c r="CU474" s="6">
        <f>IF(Duombaze!CR474="",0,INDEX(DU!K:K,MATCH(Duombaze!CR474,DU!A:A,0),1))+IF(Duombaze!CS474="",0,INDEX(DU!K:K,MATCH(Duombaze!CS474,DU!A:A,0),1))</f>
        <v>0</v>
      </c>
      <c r="CV474" s="6"/>
      <c r="CW474" s="6"/>
      <c r="CX474" s="6" t="s">
        <v>397</v>
      </c>
      <c r="CY474" s="4" t="str">
        <f t="shared" ref="CY474" si="233">IF(CX474&lt;&gt;"",A474&amp;" "&amp;C474&amp;" "&amp;CX474,"")</f>
        <v>0 SPP12P Be viršborčių</v>
      </c>
      <c r="CZ474" s="6"/>
      <c r="DA474" s="674"/>
      <c r="DB474" s="674"/>
      <c r="DC474" s="674">
        <f>IF(Duombaze!DA474="",0,INDEX(DU!I:I,MATCH(Duombaze!DA474,DU!A:A,0),1))+IF(Duombaze!DB474="",0,INDEX(DU!I:I,MATCH(Duombaze!DB474,DU!A:A,0),1))</f>
        <v>0</v>
      </c>
      <c r="DD474" s="6">
        <f>IF(Duombaze!DA474="",0,INDEX(DU!K:K,MATCH(Duombaze!DA474,DU!A:A,0),1))+IF(Duombaze!DB474="",0,INDEX(DU!K:K,MATCH(Duombaze!DB474,DU!A:A,0),1))</f>
        <v>0</v>
      </c>
      <c r="DE474" s="6"/>
      <c r="DF474" s="6"/>
      <c r="DG474" s="6" t="s">
        <v>468</v>
      </c>
      <c r="DH474" s="6" t="str">
        <f t="shared" ref="DH474:DH475" si="234">IF(DG474&lt;&gt;"",A474&amp;" "&amp;C474&amp;" "&amp;DG474,"")</f>
        <v xml:space="preserve">0 SPP12P Be tento / aikštelės </v>
      </c>
      <c r="DI474" s="6"/>
      <c r="DJ474" s="674"/>
      <c r="DK474" s="679"/>
      <c r="DL474" s="674">
        <f>IF(Duombaze!DJ474="",0,INDEX(DU!I:I,MATCH(Duombaze!DJ474,DU!A:A,0),1))+IF(Duombaze!DK474="",0,INDEX(DU!I:I,MATCH(Duombaze!DK474,DU!A:A,0),1))</f>
        <v>0</v>
      </c>
      <c r="DM474" s="6">
        <f>IF(Duombaze!DJ474="",0,INDEX(DU!K:K,MATCH(Duombaze!DJ474,DU!A:A,0),1))+IF(Duombaze!DK474="",0,INDEX(DU!K:K,MATCH(Duombaze!DK474,DU!A:A,0),1))</f>
        <v>0</v>
      </c>
      <c r="DN474" s="660"/>
      <c r="DO474" s="48"/>
      <c r="DP474" s="48" t="s">
        <v>386</v>
      </c>
      <c r="DQ474" s="4" t="str">
        <f t="shared" ref="DQ474:DQ475" si="235">IF(DP474&lt;&gt;"",A474&amp;" "&amp;C474&amp;" "&amp;DP474,"")</f>
        <v>0 SPP12P Be apšvietimo sistemos</v>
      </c>
      <c r="DR474" s="66"/>
      <c r="DS474" s="694"/>
      <c r="DT474" s="694"/>
      <c r="DU474" s="694"/>
      <c r="DV474" s="694"/>
      <c r="DW474" s="694">
        <f>IF(Duombaze!DS474="",0,INDEX(DU!I:I,MATCH(Duombaze!DS474,DU!A:A,0),1))+IF(Duombaze!DT474="",0,INDEX(DU!I:I,MATCH(Duombaze!DT474,DU!A:A,0),1))+IF(Duombaze!DU474="",0,INDEX(DU!I:I,MATCH(Duombaze!DU474,DU!A:A,0),1))+IF(Duombaze!DV474="",0,INDEX(DU!I:I,MATCH(Duombaze!DV474,DU!A:A,0),1))</f>
        <v>0</v>
      </c>
      <c r="DX474" s="640">
        <f>IF(Duombaze!DS474="",0,INDEX(DU!K:K,MATCH(Duombaze!DS474,DU!A:A,0),1))+IF(Duombaze!DT474="",0,INDEX(DU!K:K,MATCH(Duombaze!DT474,DU!A:A,0),1))+IF(Duombaze!DU474="",0,INDEX(DU!K:K,MATCH(Duombaze!DU474,DU!A:A,0),1))+IF(Duombaze!DV474="",0,INDEX(DU!K:KH,MATCH(Duombaze!DV474,DU!A:A,0),1))</f>
        <v>0</v>
      </c>
      <c r="DY474" s="66"/>
      <c r="DZ474" s="66"/>
      <c r="EA474" s="6" t="s">
        <v>470</v>
      </c>
      <c r="EB474" s="6" t="str">
        <f t="shared" ref="EB474:EB479" si="236">IF(EA474&lt;&gt;"",A474&amp;" "&amp;C474&amp;" "&amp;EA474,"")</f>
        <v>0 SPP12P Be galinės tempimo kilpos</v>
      </c>
      <c r="EC474" s="6"/>
      <c r="ED474" s="6">
        <f>IF(Duombaze!EC474="",0,INDEX(DU!I:I,MATCH(Duombaze!EC474,DU!A:A,0),1))</f>
        <v>0</v>
      </c>
      <c r="EE474" s="640">
        <f>IF(Duombaze!EC474="",0,INDEX(DU!K:K,MATCH(Duombaze!EC474,DU!A:A,0),1))</f>
        <v>0</v>
      </c>
      <c r="EF474" s="6"/>
      <c r="EG474" s="6"/>
      <c r="EH474" s="6" t="s">
        <v>387</v>
      </c>
      <c r="EI474" s="4" t="str">
        <f t="shared" ref="EI474:EI477" si="237">IF(EH474&lt;&gt;"",A474&amp;" "&amp;C474&amp;" "&amp;EH474,"")</f>
        <v>0 SPP12P Be lipdukų</v>
      </c>
      <c r="EJ474" s="6"/>
      <c r="EK474" s="674"/>
      <c r="EL474" s="674"/>
      <c r="EM474" s="674"/>
      <c r="EN474" s="674">
        <f>IF(Duombaze!EK474="",0,INDEX(DU!I:I,MATCH(Duombaze!EK474,DU!A:A,0),1))+IF(Duombaze!EL474="",0,INDEX(DU!I:I,MATCH(Duombaze!EL474,DU!A:A,0),1))+IF(Duombaze!EM474="",0,INDEX(DU!I:I,MATCH(Duombaze!EM474,DU!A:A,0),1))</f>
        <v>0</v>
      </c>
      <c r="EO474" s="6">
        <f>IF(Duombaze!EK474="",0,INDEX(DU!K:K,MATCH(Duombaze!EK474,DU!A:A,0),1))+IF(Duombaze!EL474="",0,INDEX(DU!K:K,MATCH(Duombaze!EL474,DU!A:A,0),1))+IF(Duombaze!EM474="",0,INDEX(DU!K:K,MATCH(Duombaze!EM474,DU!A:A,0),1))</f>
        <v>0</v>
      </c>
      <c r="EP474" s="6"/>
      <c r="EQ474" s="6"/>
      <c r="ER474" s="6"/>
      <c r="ES474" s="4"/>
      <c r="ET474" s="6"/>
      <c r="EU474" s="6"/>
      <c r="EV474" s="6"/>
      <c r="EW474" s="66" t="s">
        <v>389</v>
      </c>
      <c r="EX474" s="6" t="str">
        <f t="shared" si="218"/>
        <v>0 SPP12P Be purvasaugių</v>
      </c>
      <c r="EY474" s="6"/>
      <c r="EZ474" s="674"/>
      <c r="FA474" s="674"/>
      <c r="FB474" s="674">
        <f>IF(Duombaze!EZ474="",0,INDEX(DU!I:I,MATCH(Duombaze!EZ474,DU!A:A,0),1))+IF(Duombaze!FA474="",0,INDEX(DU!I:I,MATCH(Duombaze!FA474,DU!A:A,0),1))</f>
        <v>0</v>
      </c>
      <c r="FC474" s="6">
        <f>IF(Duombaze!EZ474="",0,INDEX(DU!K:K,MATCH(Duombaze!EZ474,DU!A:A,0),1))+IF(Duombaze!FA474="",0,INDEX(DU!K:K,MATCH(Duombaze!FA474,DU!A:A,0),1))</f>
        <v>0</v>
      </c>
      <c r="FD474" s="6"/>
      <c r="FE474" s="6"/>
      <c r="FF474" s="6"/>
      <c r="FG474" s="6"/>
      <c r="FH474" s="6" t="s">
        <v>9020</v>
      </c>
      <c r="FI474" s="6"/>
      <c r="FJ474" s="6"/>
      <c r="FK474" s="66"/>
      <c r="FL474" s="14" t="s">
        <v>8706</v>
      </c>
      <c r="FM474" s="14" t="s">
        <v>8706</v>
      </c>
      <c r="FN474" s="673"/>
      <c r="FO474" s="673"/>
      <c r="FP474" s="673"/>
      <c r="FQ474" s="673">
        <f>IF(Duombaze!FM474="",0,INDEX(DU!I:I,MATCH(Duombaze!FM474,DU!A:A,0),1))+IF(Duombaze!FN474="",0,INDEX(DU!I:I,MATCH(Duombaze!FN474,DU!A:A,0),1))+IF(Duombaze!FO474="",0,INDEX(DU!I:I,MATCH(Duombaze!FO474,DU!A:A,0),1))+IF(Duombaze!FP474="",0,INDEX(DU!I:I,MATCH(Duombaze!FP474,DU!A:A,0),1))</f>
        <v>0</v>
      </c>
      <c r="FR474" s="673">
        <f>IF(Duombaze!FM474="",0,INDEX(DU!K:K,MATCH(Duombaze!FM474,DU!A:A,0),1))+IF(Duombaze!FN474="",0,INDEX(DU!K:K,MATCH(Duombaze!FN474,DU!A:A,0),1))+IF(Duombaze!FO474="",0,INDEX(DU!K:K,MATCH(Duombaze!FO474,DU!A:A,0),1))+IF(Duombaze!FP474="",0,INDEX(DU!K:K,MATCH(Duombaze!FP474,DU!A:A,0),1))</f>
        <v>0</v>
      </c>
    </row>
    <row r="475" spans="1:174" s="7" customFormat="1" ht="49.9" customHeight="1" x14ac:dyDescent="0.25">
      <c r="A475" s="42">
        <v>1</v>
      </c>
      <c r="B475" s="42" t="s">
        <v>8545</v>
      </c>
      <c r="C475" s="12" t="s">
        <v>8544</v>
      </c>
      <c r="D475" s="6" t="s">
        <v>8723</v>
      </c>
      <c r="E475" s="4" t="str">
        <f t="shared" si="220"/>
        <v>1 SPP12P Pagrindas (600+600)</v>
      </c>
      <c r="F475" s="6" t="s">
        <v>9182</v>
      </c>
      <c r="G475" s="643"/>
      <c r="H475" s="643"/>
      <c r="I475" s="643"/>
      <c r="J475" s="643"/>
      <c r="K475" s="643"/>
      <c r="L475" s="643"/>
      <c r="M475" s="643"/>
      <c r="N475" s="643"/>
      <c r="O475" s="643"/>
      <c r="P475" s="643">
        <f>IF(Duombaze!G475="",0,INDEX(DU!I:I,MATCH(Duombaze!G475,DU!A:A,0),1))+IF(Duombaze!H475="",0,INDEX(DU!I:I,MATCH(Duombaze!H475,DU!A:A,0),1))+IF(Duombaze!I475="",0,INDEX(DU!I:I,MATCH(Duombaze!I475,DU!A:A,0),1))+IF(Duombaze!J475="",0,INDEX(DU!I:I,MATCH(Duombaze!J475,DU!A:A,0),1))+IF(Duombaze!K475="",0,INDEX(DU!I:I,MATCH(Duombaze!K475,DU!A:A,0),1))+IF(Duombaze!L475="",0,INDEX(DU!I:I,MATCH(Duombaze!L475,DU!A:A,0),1))+IF(Duombaze!M475="",0,INDEX(DU!I:I,MATCH(Duombaze!M475,DU!A:A,0),1))+IF(Duombaze!N475="",0,INDEX(DU!I:I,MATCH(Duombaze!N475,DU!A:A,0),1))+IF(Duombaze!O475="",0,INDEX(DU!I:I,MATCH(Duombaze!O475,DU!A:A,0),1))</f>
        <v>0</v>
      </c>
      <c r="Q475" s="640">
        <f>IF(Duombaze!G475="",0,INDEX(DU!K:K,MATCH(Duombaze!G475,DU!A:A,0),1))+IF(Duombaze!H475="",0,INDEX(DU!K:K,MATCH(Duombaze!H475,DU!A:A,0),1))+IF(Duombaze!I475="",0,INDEX(DU!K:K,MATCH(Duombaze!I475,DU!A:A,0),1))+IF(Duombaze!J475="",0,INDEX(DU!K:K,MATCH(Duombaze!J475,DU!A:A,0),1))+IF(Duombaze!K475="",0,INDEX(DU!K:K,MATCH(Duombaze!K475,DU!A:A,0),1))+IF(Duombaze!L475="",0,INDEX(DU!K:K,MATCH(Duombaze!L475,DU!A:A,0),1))+IF(Duombaze!M475="",0,INDEX(DU!K:K,MATCH(Duombaze!M475,DU!A:A,0),1))+IF(Duombaze!N475="",0,INDEX(DU!K:K,MATCH(Duombaze!N475,DU!A:A,0),1))+IF(Duombaze!O475="",0,INDEX(DU!K:K,MATCH(Duombaze!O475,DU!A:A,0),1))</f>
        <v>0</v>
      </c>
      <c r="R475" s="6"/>
      <c r="S475" s="48"/>
      <c r="T475" s="883"/>
      <c r="U475" s="49"/>
      <c r="V475" s="49"/>
      <c r="W475" s="6"/>
      <c r="X475" s="6"/>
      <c r="Y475" s="858"/>
      <c r="Z475" s="66" t="s">
        <v>8708</v>
      </c>
      <c r="AA475" s="4" t="str">
        <f t="shared" si="212"/>
        <v>1 SPP12P Tempimo trikampis UMEGA D40</v>
      </c>
      <c r="AB475" s="6" t="s">
        <v>8699</v>
      </c>
      <c r="AC475" s="6">
        <f>IF(Duombaze!AB475="",0,INDEX(DU!I:I,MATCH(Duombaze!AB475,DU!A:A,0),1))</f>
        <v>149.166422142025</v>
      </c>
      <c r="AD475" s="2">
        <f>IF(Duombaze!AB475="",0,INDEX(DU!K:K,MATCH(Duombaze!AB475,DU!A:A,0),1))</f>
        <v>33.61</v>
      </c>
      <c r="AE475" s="6"/>
      <c r="AF475" s="6"/>
      <c r="AG475" s="6" t="s">
        <v>8713</v>
      </c>
      <c r="AH475" s="4" t="str">
        <f t="shared" si="226"/>
        <v xml:space="preserve">1 SPP12P Bamperis galinis atlenkiamas prisukamas </v>
      </c>
      <c r="AI475" s="6" t="s">
        <v>8700</v>
      </c>
      <c r="AJ475" s="643"/>
      <c r="AK475" s="643"/>
      <c r="AL475" s="643"/>
      <c r="AM475" s="643">
        <f>IF(Duombaze!AJ475="",0,INDEX(DU!I:I,MATCH(Duombaze!AJ475,DU!A:A,0),1))+IF(Duombaze!AK475="",0,INDEX(DU!I:I,MATCH(Duombaze!AK475,DU!A:A,0),1))+IF(Duombaze!AL475="",0,INDEX(DU!I:I,MATCH(Duombaze!AL475,DU!A:A,0),1))</f>
        <v>0</v>
      </c>
      <c r="AN475" s="643">
        <f>IF(Duombaze!AJ475="",0,INDEX(DU!K:K,MATCH(Duombaze!AJ475,DU!A:A,0),1))+IF(Duombaze!AK475="",0,INDEX(DU!K:K,MATCH(Duombaze!AK475,DU!A:A,0),1))+IF(Duombaze!AL475="",0,INDEX(DU!K:K,MATCH(Duombaze!AL475,DU!A:A,0),1))</f>
        <v>0</v>
      </c>
      <c r="AO475" s="6"/>
      <c r="AP475" s="6"/>
      <c r="AQ475" s="6" t="s">
        <v>329</v>
      </c>
      <c r="AR475" s="4" t="str">
        <f t="shared" si="227"/>
        <v>1 SPP12P Pagrindo hidraulinės jungtys</v>
      </c>
      <c r="AS475" s="6" t="s">
        <v>8701</v>
      </c>
      <c r="AT475" s="643"/>
      <c r="AU475" s="643"/>
      <c r="AV475" s="643"/>
      <c r="AW475" s="643"/>
      <c r="AX475" s="643"/>
      <c r="AY475" s="643"/>
      <c r="AZ475" s="643"/>
      <c r="BA475" s="643"/>
      <c r="BB475" s="643"/>
      <c r="BC475" s="643">
        <f>IF(Duombaze!AT475="",0,INDEX(DU!I:I,MATCH(Duombaze!AT475,DU!A:A,0),1))+IF(Duombaze!AU475="",0,INDEX(DU!I:I,MATCH(Duombaze!AU475,DU!A:A,0),1))+IF(Duombaze!AV475="",0,INDEX(DU!I:I,MATCH(Duombaze!AV475,DU!A:A,0),1))+IF(Duombaze!AW475="",0,INDEX(DU!I:I,MATCH(Duombaze!AW475,DU!A:A,0),1))+IF(Duombaze!AX475="",0,INDEX(DU!I:I,MATCH(Duombaze!AX475,DU!A:A,0),1))+IF(Duombaze!AY475="",0,INDEX(DU!I:I,MATCH(Duombaze!AY475,DU!A:A,0),1))+IF(Duombaze!AZ475="",0,INDEX(DU!I:I,MATCH(Duombaze!AZ475,DU!A:A,0),1))+IF(Duombaze!BA475="",0,INDEX(DU!I:I,MATCH(Duombaze!BA475,DU!A:A,0),1))+IF(Duombaze!BB475="",0,INDEX(DU!I:I,MATCH(Duombaze!BB475,DU!A:A,0),1))</f>
        <v>0</v>
      </c>
      <c r="BD475" s="640">
        <f>IF(Duombaze!AT475="",0,INDEX(DU!K:K,MATCH(Duombaze!AT475,DU!A:A,0),1))+IF(Duombaze!AU475="",0,INDEX(DU!K:K,MATCH(Duombaze!AU475,DU!A:A,0),1))+IF(Duombaze!AV475="",0,INDEX(DU!K:K,MATCH(Duombaze!AV475,DU!A:A,0),1))+IF(Duombaze!AW475="",0,INDEX(DU!K:K,MATCH(Duombaze!AW475,DU!A:A,0),1))+IF(Duombaze!AX475="",0,INDEX(DU!K:K,MATCH(Duombaze!AX475,DU!A:A,0),1))+IF(Duombaze!AY475="",0,INDEX(DU!K:K,MATCH(Duombaze!AY475,DU!A:A,0),1))+IF(Duombaze!AZ475="",0,INDEX(DU!K:K,MATCH(Duombaze!AZ475,DU!A:A,0),1))+IF(Duombaze!BA475="",0,INDEX(DU!K:K,MATCH(Duombaze!BA475,DU!A:A,0),1))+IF(Duombaze!BB475="",0,INDEX(DU!K:K,MATCH(Duombaze!BB475,DU!A:A,0),1))</f>
        <v>0</v>
      </c>
      <c r="BE475" s="6"/>
      <c r="BF475" s="6"/>
      <c r="BG475" s="66" t="s">
        <v>55</v>
      </c>
      <c r="BH475" s="4" t="str">
        <f t="shared" si="228"/>
        <v>1 SPP12P Hidrauliniai stabdžiai</v>
      </c>
      <c r="BI475" s="6"/>
      <c r="BJ475" s="643"/>
      <c r="BK475" s="643"/>
      <c r="BL475" s="643"/>
      <c r="BM475" s="643">
        <f>IF(Duombaze!BJ475="",0,INDEX(DU!I:I,MATCH(Duombaze!BJ475,DU!A:A,0),1))+IF(Duombaze!BK475="",0,INDEX(DU!I:I,MATCH(Duombaze!BK475,DU!A:A,0),1))+IF(Duombaze!BL475="",0,INDEX(DU!I:I,MATCH(Duombaze!BL475,DU!A:A,0),1))</f>
        <v>0</v>
      </c>
      <c r="BN475" s="640">
        <f>IF(Duombaze!BJ475="",0,INDEX(DU!K:K,MATCH(Duombaze!BJ475,DU!A:A,0),1))+IF(Duombaze!BK475="",0,INDEX(DU!K:K,MATCH(Duombaze!BK475,DU!A:A,0),1))+IF(Duombaze!BL475="",0,INDEX(DU!K:K,MATCH(Duombaze!BL475,DU!A:A,0),1))</f>
        <v>0</v>
      </c>
      <c r="BO475" s="6"/>
      <c r="BP475" s="6"/>
      <c r="BQ475" s="6"/>
      <c r="BS475" s="6"/>
      <c r="BT475" s="6"/>
      <c r="BU475" s="6"/>
      <c r="BV475" s="6"/>
      <c r="BW475" s="6">
        <f>IF(Duombaze!BT475="",0,INDEX(DU!I:I,MATCH(Duombaze!BT475,DU!A:A,0),1))+IF(Duombaze!BU475="",0,INDEX(DU!I:I,MATCH(Duombaze!BU475,DU!A:A,0),1))+IF(Duombaze!BV475="",0,INDEX(DU!I:I,MATCH(Duombaze!BV475,DU!A:A,0),1))</f>
        <v>0</v>
      </c>
      <c r="BX475" s="6">
        <f>IF(Duombaze!BT475="",0,INDEX(DU!K:K,MATCH(Duombaze!BT475,DU!A:A,0),1))+IF(Duombaze!BU475="",0,INDEX(DU!K:K,MATCH(Duombaze!BU475,DU!A:A,0),1))+IF(Duombaze!BV475="",0,INDEX(DU!K:K,MATCH(Duombaze!BV475,DU!A:A,0),1))</f>
        <v>0</v>
      </c>
      <c r="BY475" s="6"/>
      <c r="BZ475" s="6"/>
      <c r="CA475" s="6"/>
      <c r="CB475" s="6" t="str">
        <f t="shared" si="209"/>
        <v/>
      </c>
      <c r="CC475" s="6"/>
      <c r="CD475" s="6">
        <f>IF(Duombaze!CC475="",0,INDEX(DU!I:I,MATCH(Duombaze!CC475,DU!A:A,0),1))</f>
        <v>0</v>
      </c>
      <c r="CE475" s="4">
        <f>IF(Duombaze!CC475="",0,INDEX(DU!K:K,MATCH(Duombaze!CC475,DU!A:A,0),1))</f>
        <v>0</v>
      </c>
      <c r="CF475" s="6"/>
      <c r="CG475" s="6"/>
      <c r="CH475" s="6"/>
      <c r="CI475" s="4" t="str">
        <f t="shared" si="213"/>
        <v/>
      </c>
      <c r="CJ475" s="6"/>
      <c r="CK475" s="6">
        <f>IF(Duombaze!CJ475="",0,INDEX(DU!I:I,MATCH(Duombaze!CJ475,DU!A:A,0),1))</f>
        <v>0</v>
      </c>
      <c r="CL475" s="4">
        <f>IF(Duombaze!CJ475="",0,INDEX(DU!K:K,MATCH(Duombaze!CJ475,DU!A:A,0),1))</f>
        <v>0</v>
      </c>
      <c r="CM475" s="6"/>
      <c r="CN475" s="6"/>
      <c r="CO475" s="6" t="s">
        <v>720</v>
      </c>
      <c r="CP475" s="4" t="str">
        <f t="shared" si="232"/>
        <v>1 SPP12P Rankinis stabdis priekaboms</v>
      </c>
      <c r="CQ475" s="6" t="s">
        <v>1594</v>
      </c>
      <c r="CR475" s="643"/>
      <c r="CS475" s="643"/>
      <c r="CT475" s="643">
        <f>IF(Duombaze!CR475="",0,INDEX(DU!I:I,MATCH(Duombaze!CR475,DU!A:A,0),1))+IF(Duombaze!CS475="",0,INDEX(DU!I:I,MATCH(Duombaze!CS475,DU!A:A,0),1))</f>
        <v>0</v>
      </c>
      <c r="CU475" s="6">
        <f>IF(Duombaze!CR475="",0,INDEX(DU!K:K,MATCH(Duombaze!CR475,DU!A:A,0),1))+IF(Duombaze!CS475="",0,INDEX(DU!K:K,MATCH(Duombaze!CS475,DU!A:A,0),1))</f>
        <v>0</v>
      </c>
      <c r="CV475" s="6"/>
      <c r="CW475" s="6"/>
      <c r="CX475" s="6"/>
      <c r="CY475" s="4" t="str">
        <f t="shared" si="221"/>
        <v/>
      </c>
      <c r="CZ475" s="6"/>
      <c r="DA475" s="674"/>
      <c r="DB475" s="674"/>
      <c r="DC475" s="674">
        <f>IF(Duombaze!DA475="",0,INDEX(DU!I:I,MATCH(Duombaze!DA475,DU!A:A,0),1))+IF(Duombaze!DB475="",0,INDEX(DU!I:I,MATCH(Duombaze!DB475,DU!A:A,0),1))</f>
        <v>0</v>
      </c>
      <c r="DD475" s="6">
        <f>IF(Duombaze!DA475="",0,INDEX(DU!K:K,MATCH(Duombaze!DA475,DU!A:A,0),1))+IF(Duombaze!DB475="",0,INDEX(DU!K:K,MATCH(Duombaze!DB475,DU!A:A,0),1))</f>
        <v>0</v>
      </c>
      <c r="DE475" s="6"/>
      <c r="DF475" s="6"/>
      <c r="DG475" s="6" t="s">
        <v>9017</v>
      </c>
      <c r="DH475" s="6" t="str">
        <f t="shared" si="234"/>
        <v xml:space="preserve">1 SPP12P Tentas (su atlenk. centriniu vamzdžiu, smailėjantis) ir aikštelė </v>
      </c>
      <c r="DI475" s="6" t="s">
        <v>8705</v>
      </c>
      <c r="DJ475" s="674"/>
      <c r="DK475" s="679"/>
      <c r="DL475" s="674">
        <f>IF(Duombaze!DJ475="",0,INDEX(DU!I:I,MATCH(Duombaze!DJ475,DU!A:A,0),1))+IF(Duombaze!DK475="",0,INDEX(DU!I:I,MATCH(Duombaze!DK475,DU!A:A,0),1))</f>
        <v>0</v>
      </c>
      <c r="DM475" s="6">
        <f>IF(Duombaze!DJ475="",0,INDEX(DU!K:K,MATCH(Duombaze!DJ475,DU!A:A,0),1))+IF(Duombaze!DK475="",0,INDEX(DU!K:K,MATCH(Duombaze!DK475,DU!A:A,0),1))</f>
        <v>0</v>
      </c>
      <c r="DN475" s="660"/>
      <c r="DO475" s="48"/>
      <c r="DP475" s="6" t="s">
        <v>556</v>
      </c>
      <c r="DQ475" s="4" t="str">
        <f t="shared" si="235"/>
        <v>1 SPP12P Žibintai-atšvaistai (klijuojami)</v>
      </c>
      <c r="DR475" s="66" t="s">
        <v>2170</v>
      </c>
      <c r="DS475" s="694"/>
      <c r="DT475" s="694"/>
      <c r="DU475" s="694"/>
      <c r="DV475" s="694"/>
      <c r="DW475" s="694">
        <f>IF(Duombaze!DS475="",0,INDEX(DU!I:I,MATCH(Duombaze!DS475,DU!A:A,0),1))+IF(Duombaze!DT475="",0,INDEX(DU!I:I,MATCH(Duombaze!DT475,DU!A:A,0),1))+IF(Duombaze!DU475="",0,INDEX(DU!I:I,MATCH(Duombaze!DU475,DU!A:A,0),1))+IF(Duombaze!DV475="",0,INDEX(DU!I:I,MATCH(Duombaze!DV475,DU!A:A,0),1))</f>
        <v>0</v>
      </c>
      <c r="DX475" s="640">
        <f>IF(Duombaze!DS475="",0,INDEX(DU!K:K,MATCH(Duombaze!DS475,DU!A:A,0),1))+IF(Duombaze!DT475="",0,INDEX(DU!K:K,MATCH(Duombaze!DT475,DU!A:A,0),1))+IF(Duombaze!DU475="",0,INDEX(DU!K:K,MATCH(Duombaze!DU475,DU!A:A,0),1))+IF(Duombaze!DV475="",0,INDEX(DU!K:KH,MATCH(Duombaze!DV475,DU!A:A,0),1))</f>
        <v>0</v>
      </c>
      <c r="DY475" s="66"/>
      <c r="DZ475" s="66"/>
      <c r="EA475" s="6" t="s">
        <v>303</v>
      </c>
      <c r="EB475" s="6" t="str">
        <f t="shared" si="236"/>
        <v>1 SPP12P Tempimo kilpa RIMA</v>
      </c>
      <c r="EC475" s="6" t="s">
        <v>485</v>
      </c>
      <c r="ED475" s="6">
        <f>IF(Duombaze!EC475="",0,INDEX(DU!I:I,MATCH(Duombaze!EC475,DU!A:A,0),1))</f>
        <v>96.472733333333295</v>
      </c>
      <c r="EE475" s="640">
        <f>IF(Duombaze!EC475="",0,INDEX(DU!K:K,MATCH(Duombaze!EC475,DU!A:A,0),1))</f>
        <v>23.17</v>
      </c>
      <c r="EF475" s="6"/>
      <c r="EG475" s="6"/>
      <c r="EH475" s="6" t="s">
        <v>614</v>
      </c>
      <c r="EI475" s="4" t="str">
        <f t="shared" si="237"/>
        <v>1 SPP12P Lipdukai Lenkiški</v>
      </c>
      <c r="EJ475" s="6" t="s">
        <v>579</v>
      </c>
      <c r="EK475" s="6" t="s">
        <v>579</v>
      </c>
      <c r="EL475" s="674"/>
      <c r="EM475" s="674"/>
      <c r="EN475" s="674">
        <f>IF(Duombaze!EK475="",0,INDEX(DU!I:I,MATCH(Duombaze!EK475,DU!A:A,0),1))+IF(Duombaze!EL475="",0,INDEX(DU!I:I,MATCH(Duombaze!EL475,DU!A:A,0),1))+IF(Duombaze!EM475="",0,INDEX(DU!I:I,MATCH(Duombaze!EM475,DU!A:A,0),1))</f>
        <v>25.529892636609802</v>
      </c>
      <c r="EO475" s="6">
        <f>IF(Duombaze!EK475="",0,INDEX(DU!K:K,MATCH(Duombaze!EK475,DU!A:A,0),1))+IF(Duombaze!EL475="",0,INDEX(DU!K:K,MATCH(Duombaze!EL475,DU!A:A,0),1))+IF(Duombaze!EM475="",0,INDEX(DU!K:K,MATCH(Duombaze!EM475,DU!A:A,0),1))</f>
        <v>0</v>
      </c>
      <c r="EP475" s="6"/>
      <c r="EQ475" s="6"/>
      <c r="ER475" s="6"/>
      <c r="ES475" s="4"/>
      <c r="ET475" s="6"/>
      <c r="EU475" s="6"/>
      <c r="EV475" s="6"/>
      <c r="EW475" s="66" t="s">
        <v>8757</v>
      </c>
      <c r="EX475" s="6" t="str">
        <f t="shared" si="218"/>
        <v xml:space="preserve">1 SPP12P Purvasaugių komplektas 385/425 visiems ratams 1/4 ir 1/4 </v>
      </c>
      <c r="EY475" s="6" t="s">
        <v>581</v>
      </c>
      <c r="EZ475" s="6" t="s">
        <v>581</v>
      </c>
      <c r="FA475" s="674"/>
      <c r="FB475" s="674">
        <f>IF(Duombaze!EZ475="",0,INDEX(DU!I:I,MATCH(Duombaze!EZ475,DU!A:A,0),1))+IF(Duombaze!FA475="",0,INDEX(DU!I:I,MATCH(Duombaze!FA475,DU!A:A,0),1))</f>
        <v>68.510902004643896</v>
      </c>
      <c r="FC475" s="6">
        <f>IF(Duombaze!EZ475="",0,INDEX(DU!K:K,MATCH(Duombaze!EZ475,DU!A:A,0),1))+IF(Duombaze!FA475="",0,INDEX(DU!K:K,MATCH(Duombaze!FA475,DU!A:A,0),1))</f>
        <v>14.48</v>
      </c>
      <c r="FD475" s="6"/>
      <c r="FE475" s="6"/>
      <c r="FF475" s="6"/>
      <c r="FG475" s="6"/>
      <c r="FH475" s="6" t="s">
        <v>9021</v>
      </c>
      <c r="FI475" s="6"/>
      <c r="FJ475" s="6"/>
      <c r="FK475" s="66"/>
      <c r="FL475" s="14" t="s">
        <v>8707</v>
      </c>
      <c r="FM475" s="14" t="s">
        <v>8707</v>
      </c>
      <c r="FN475" s="673"/>
      <c r="FO475" s="673"/>
      <c r="FP475" s="673"/>
      <c r="FQ475" s="673">
        <f>IF(Duombaze!FM475="",0,INDEX(DU!I:I,MATCH(Duombaze!FM475,DU!A:A,0),1))+IF(Duombaze!FN475="",0,INDEX(DU!I:I,MATCH(Duombaze!FN475,DU!A:A,0),1))+IF(Duombaze!FO475="",0,INDEX(DU!I:I,MATCH(Duombaze!FO475,DU!A:A,0),1))+IF(Duombaze!FP475="",0,INDEX(DU!I:I,MATCH(Duombaze!FP475,DU!A:A,0),1))</f>
        <v>14.0429692671394</v>
      </c>
      <c r="FR475" s="673">
        <f>IF(Duombaze!FM475="",0,INDEX(DU!K:K,MATCH(Duombaze!FM475,DU!A:A,0),1))+IF(Duombaze!FN475="",0,INDEX(DU!K:K,MATCH(Duombaze!FN475,DU!A:A,0),1))+IF(Duombaze!FO475="",0,INDEX(DU!K:K,MATCH(Duombaze!FO475,DU!A:A,0),1))+IF(Duombaze!FP475="",0,INDEX(DU!K:K,MATCH(Duombaze!FP475,DU!A:A,0),1))</f>
        <v>8.59</v>
      </c>
    </row>
    <row r="476" spans="1:174" s="7" customFormat="1" ht="23.45" customHeight="1" x14ac:dyDescent="0.25">
      <c r="A476" s="42">
        <v>2</v>
      </c>
      <c r="B476" s="42" t="s">
        <v>8545</v>
      </c>
      <c r="C476" s="12" t="s">
        <v>8544</v>
      </c>
      <c r="D476" s="6"/>
      <c r="E476" s="4" t="str">
        <f t="shared" si="220"/>
        <v/>
      </c>
      <c r="F476" s="6"/>
      <c r="G476" s="643"/>
      <c r="H476" s="643"/>
      <c r="I476" s="643"/>
      <c r="J476" s="643"/>
      <c r="K476" s="643"/>
      <c r="L476" s="643"/>
      <c r="M476" s="643"/>
      <c r="N476" s="643"/>
      <c r="O476" s="643"/>
      <c r="P476" s="643">
        <f>IF(Duombaze!G476="",0,INDEX(DU!I:I,MATCH(Duombaze!G476,DU!A:A,0),1))+IF(Duombaze!H476="",0,INDEX(DU!I:I,MATCH(Duombaze!H476,DU!A:A,0),1))+IF(Duombaze!I476="",0,INDEX(DU!I:I,MATCH(Duombaze!I476,DU!A:A,0),1))+IF(Duombaze!J476="",0,INDEX(DU!I:I,MATCH(Duombaze!J476,DU!A:A,0),1))+IF(Duombaze!K476="",0,INDEX(DU!I:I,MATCH(Duombaze!K476,DU!A:A,0),1))+IF(Duombaze!L476="",0,INDEX(DU!I:I,MATCH(Duombaze!L476,DU!A:A,0),1))+IF(Duombaze!M476="",0,INDEX(DU!I:I,MATCH(Duombaze!M476,DU!A:A,0),1))+IF(Duombaze!N476="",0,INDEX(DU!I:I,MATCH(Duombaze!N476,DU!A:A,0),1))+IF(Duombaze!O476="",0,INDEX(DU!I:I,MATCH(Duombaze!O476,DU!A:A,0),1))</f>
        <v>0</v>
      </c>
      <c r="Q476" s="640">
        <f>IF(Duombaze!G476="",0,INDEX(DU!K:K,MATCH(Duombaze!G476,DU!A:A,0),1))+IF(Duombaze!H476="",0,INDEX(DU!K:K,MATCH(Duombaze!H476,DU!A:A,0),1))+IF(Duombaze!I476="",0,INDEX(DU!K:K,MATCH(Duombaze!I476,DU!A:A,0),1))+IF(Duombaze!J476="",0,INDEX(DU!K:K,MATCH(Duombaze!J476,DU!A:A,0),1))+IF(Duombaze!K476="",0,INDEX(DU!K:K,MATCH(Duombaze!K476,DU!A:A,0),1))+IF(Duombaze!L476="",0,INDEX(DU!K:K,MATCH(Duombaze!L476,DU!A:A,0),1))+IF(Duombaze!M476="",0,INDEX(DU!K:K,MATCH(Duombaze!M476,DU!A:A,0),1))+IF(Duombaze!N476="",0,INDEX(DU!K:K,MATCH(Duombaze!N476,DU!A:A,0),1))+IF(Duombaze!O476="",0,INDEX(DU!K:K,MATCH(Duombaze!O476,DU!A:A,0),1))</f>
        <v>0</v>
      </c>
      <c r="R476" s="6"/>
      <c r="S476" s="48"/>
      <c r="T476" s="883"/>
      <c r="U476" s="49"/>
      <c r="V476" s="49"/>
      <c r="W476" s="6"/>
      <c r="X476" s="6"/>
      <c r="Y476" s="858"/>
      <c r="Z476" s="66"/>
      <c r="AA476" s="4" t="str">
        <f t="shared" si="212"/>
        <v/>
      </c>
      <c r="AB476" s="6"/>
      <c r="AC476" s="6">
        <f>IF(Duombaze!AB476="",0,INDEX(DU!I:I,MATCH(Duombaze!AB476,DU!A:A,0),1))</f>
        <v>0</v>
      </c>
      <c r="AD476" s="2">
        <f>IF(Duombaze!AB476="",0,INDEX(DU!K:K,MATCH(Duombaze!AB476,DU!A:A,0),1))</f>
        <v>0</v>
      </c>
      <c r="AE476" s="6"/>
      <c r="AF476" s="6"/>
      <c r="AG476" s="6"/>
      <c r="AH476" s="4" t="str">
        <f t="shared" ref="AH476:AH487" si="238">IF(AG476&lt;&gt;"",A476&amp;" "&amp;C476&amp;" "&amp;AG476,"")</f>
        <v/>
      </c>
      <c r="AI476" s="6"/>
      <c r="AJ476" s="643"/>
      <c r="AK476" s="643"/>
      <c r="AL476" s="643"/>
      <c r="AM476" s="643">
        <f>IF(Duombaze!AJ476="",0,INDEX(DU!I:I,MATCH(Duombaze!AJ476,DU!A:A,0),1))+IF(Duombaze!AK476="",0,INDEX(DU!I:I,MATCH(Duombaze!AK476,DU!A:A,0),1))+IF(Duombaze!AL476="",0,INDEX(DU!I:I,MATCH(Duombaze!AL476,DU!A:A,0),1))</f>
        <v>0</v>
      </c>
      <c r="AN476" s="643">
        <f>IF(Duombaze!AJ476="",0,INDEX(DU!K:K,MATCH(Duombaze!AJ476,DU!A:A,0),1))+IF(Duombaze!AK476="",0,INDEX(DU!K:K,MATCH(Duombaze!AK476,DU!A:A,0),1))+IF(Duombaze!AL476="",0,INDEX(DU!K:K,MATCH(Duombaze!AL476,DU!A:A,0),1))</f>
        <v>0</v>
      </c>
      <c r="AO476" s="6"/>
      <c r="AP476" s="6"/>
      <c r="AQ476" s="6" t="s">
        <v>331</v>
      </c>
      <c r="AR476" s="4" t="str">
        <f t="shared" si="227"/>
        <v>2 SPP12P Pagrindo hidraulinės jungtys + Kėbulo išvertimo išvadas</v>
      </c>
      <c r="AS476" s="6" t="s">
        <v>8702</v>
      </c>
      <c r="AT476" s="643"/>
      <c r="AU476" s="643"/>
      <c r="AV476" s="643"/>
      <c r="AW476" s="643"/>
      <c r="AX476" s="643"/>
      <c r="AY476" s="643"/>
      <c r="AZ476" s="643"/>
      <c r="BA476" s="643"/>
      <c r="BB476" s="643"/>
      <c r="BC476" s="643">
        <f>IF(Duombaze!AT476="",0,INDEX(DU!I:I,MATCH(Duombaze!AT476,DU!A:A,0),1))+IF(Duombaze!AU476="",0,INDEX(DU!I:I,MATCH(Duombaze!AU476,DU!A:A,0),1))+IF(Duombaze!AV476="",0,INDEX(DU!I:I,MATCH(Duombaze!AV476,DU!A:A,0),1))+IF(Duombaze!AW476="",0,INDEX(DU!I:I,MATCH(Duombaze!AW476,DU!A:A,0),1))+IF(Duombaze!AX476="",0,INDEX(DU!I:I,MATCH(Duombaze!AX476,DU!A:A,0),1))+IF(Duombaze!AY476="",0,INDEX(DU!I:I,MATCH(Duombaze!AY476,DU!A:A,0),1))+IF(Duombaze!AZ476="",0,INDEX(DU!I:I,MATCH(Duombaze!AZ476,DU!A:A,0),1))+IF(Duombaze!BA476="",0,INDEX(DU!I:I,MATCH(Duombaze!BA476,DU!A:A,0),1))+IF(Duombaze!BB476="",0,INDEX(DU!I:I,MATCH(Duombaze!BB476,DU!A:A,0),1))</f>
        <v>0</v>
      </c>
      <c r="BD476" s="640">
        <f>IF(Duombaze!AT476="",0,INDEX(DU!K:K,MATCH(Duombaze!AT476,DU!A:A,0),1))+IF(Duombaze!AU476="",0,INDEX(DU!K:K,MATCH(Duombaze!AU476,DU!A:A,0),1))+IF(Duombaze!AV476="",0,INDEX(DU!K:K,MATCH(Duombaze!AV476,DU!A:A,0),1))+IF(Duombaze!AW476="",0,INDEX(DU!K:K,MATCH(Duombaze!AW476,DU!A:A,0),1))+IF(Duombaze!AX476="",0,INDEX(DU!K:K,MATCH(Duombaze!AX476,DU!A:A,0),1))+IF(Duombaze!AY476="",0,INDEX(DU!K:K,MATCH(Duombaze!AY476,DU!A:A,0),1))+IF(Duombaze!AZ476="",0,INDEX(DU!K:K,MATCH(Duombaze!AZ476,DU!A:A,0),1))+IF(Duombaze!BA476="",0,INDEX(DU!K:K,MATCH(Duombaze!BA476,DU!A:A,0),1))+IF(Duombaze!BB476="",0,INDEX(DU!K:K,MATCH(Duombaze!BB476,DU!A:A,0),1))</f>
        <v>0</v>
      </c>
      <c r="BE476" s="6"/>
      <c r="BF476" s="6"/>
      <c r="BG476" s="66" t="s">
        <v>56</v>
      </c>
      <c r="BH476" s="4" t="str">
        <f t="shared" si="228"/>
        <v>2 SPP12P Pneumatiniai - hidrauliniai stabdžiai</v>
      </c>
      <c r="BI476" s="6"/>
      <c r="BJ476" s="643"/>
      <c r="BK476" s="643"/>
      <c r="BL476" s="643"/>
      <c r="BM476" s="643">
        <f>IF(Duombaze!BJ476="",0,INDEX(DU!I:I,MATCH(Duombaze!BJ476,DU!A:A,0),1))+IF(Duombaze!BK476="",0,INDEX(DU!I:I,MATCH(Duombaze!BK476,DU!A:A,0),1))+IF(Duombaze!BL476="",0,INDEX(DU!I:I,MATCH(Duombaze!BL476,DU!A:A,0),1))</f>
        <v>0</v>
      </c>
      <c r="BN476" s="640">
        <f>IF(Duombaze!BJ476="",0,INDEX(DU!K:K,MATCH(Duombaze!BJ476,DU!A:A,0),1))+IF(Duombaze!BK476="",0,INDEX(DU!K:K,MATCH(Duombaze!BK476,DU!A:A,0),1))+IF(Duombaze!BL476="",0,INDEX(DU!K:K,MATCH(Duombaze!BL476,DU!A:A,0),1))</f>
        <v>0</v>
      </c>
      <c r="BO476" s="6"/>
      <c r="BP476" s="6"/>
      <c r="BQ476" s="6" t="s">
        <v>290</v>
      </c>
      <c r="BR476" s="6" t="str">
        <f t="shared" ref="BR476:BR480" si="239">IF(BQ476&lt;&gt;"",A476&amp;" "&amp;C476&amp;" "&amp;BQ476,"")</f>
        <v>2 SPP12P Stabdžių išvadai dviejų kontūrų</v>
      </c>
      <c r="BS476" s="6" t="s">
        <v>634</v>
      </c>
      <c r="BT476" s="6"/>
      <c r="BU476" s="6"/>
      <c r="BV476" s="6"/>
      <c r="BW476" s="6">
        <f>IF(Duombaze!BT476="",0,INDEX(DU!I:I,MATCH(Duombaze!BT476,DU!A:A,0),1))+IF(Duombaze!BU476="",0,INDEX(DU!I:I,MATCH(Duombaze!BU476,DU!A:A,0),1))+IF(Duombaze!BV476="",0,INDEX(DU!I:I,MATCH(Duombaze!BV476,DU!A:A,0),1))</f>
        <v>0</v>
      </c>
      <c r="BX476" s="6">
        <f>IF(Duombaze!BT476="",0,INDEX(DU!K:K,MATCH(Duombaze!BT476,DU!A:A,0),1))+IF(Duombaze!BU476="",0,INDEX(DU!K:K,MATCH(Duombaze!BU476,DU!A:A,0),1))+IF(Duombaze!BV476="",0,INDEX(DU!K:K,MATCH(Duombaze!BV476,DU!A:A,0),1))</f>
        <v>0</v>
      </c>
      <c r="BY476" s="6"/>
      <c r="BZ476" s="6"/>
      <c r="CA476" s="6"/>
      <c r="CB476" s="6" t="str">
        <f t="shared" si="209"/>
        <v/>
      </c>
      <c r="CC476" s="6"/>
      <c r="CD476" s="6">
        <f>IF(Duombaze!CC476="",0,INDEX(DU!I:I,MATCH(Duombaze!CC476,DU!A:A,0),1))</f>
        <v>0</v>
      </c>
      <c r="CE476" s="4">
        <f>IF(Duombaze!CC476="",0,INDEX(DU!K:K,MATCH(Duombaze!CC476,DU!A:A,0),1))</f>
        <v>0</v>
      </c>
      <c r="CF476" s="6"/>
      <c r="CG476" s="6"/>
      <c r="CH476" s="6"/>
      <c r="CI476" s="4" t="str">
        <f t="shared" si="213"/>
        <v/>
      </c>
      <c r="CJ476" s="6"/>
      <c r="CK476" s="6">
        <f>IF(Duombaze!CJ476="",0,INDEX(DU!I:I,MATCH(Duombaze!CJ476,DU!A:A,0),1))</f>
        <v>0</v>
      </c>
      <c r="CL476" s="4">
        <f>IF(Duombaze!CJ476="",0,INDEX(DU!K:K,MATCH(Duombaze!CJ476,DU!A:A,0),1))</f>
        <v>0</v>
      </c>
      <c r="CM476" s="6"/>
      <c r="CN476" s="6"/>
      <c r="CO476" s="2" t="s">
        <v>1537</v>
      </c>
      <c r="CP476" s="4" t="str">
        <f t="shared" si="232"/>
        <v>2 SPP12P Atsparos</v>
      </c>
      <c r="CQ476" s="6" t="s">
        <v>8703</v>
      </c>
      <c r="CR476" s="643"/>
      <c r="CS476" s="643"/>
      <c r="CT476" s="643">
        <f>IF(Duombaze!CR476="",0,INDEX(DU!I:I,MATCH(Duombaze!CR476,DU!A:A,0),1))+IF(Duombaze!CS476="",0,INDEX(DU!I:I,MATCH(Duombaze!CS476,DU!A:A,0),1))</f>
        <v>0</v>
      </c>
      <c r="CU476" s="6">
        <f>IF(Duombaze!CR476="",0,INDEX(DU!K:K,MATCH(Duombaze!CR476,DU!A:A,0),1))+IF(Duombaze!CS476="",0,INDEX(DU!K:K,MATCH(Duombaze!CS476,DU!A:A,0),1))</f>
        <v>0</v>
      </c>
      <c r="CV476" s="6"/>
      <c r="CW476" s="6"/>
      <c r="CX476" s="6"/>
      <c r="CY476" s="4" t="str">
        <f t="shared" si="221"/>
        <v/>
      </c>
      <c r="CZ476" s="6"/>
      <c r="DA476" s="674"/>
      <c r="DB476" s="674"/>
      <c r="DC476" s="674">
        <f>IF(Duombaze!DA476="",0,INDEX(DU!I:I,MATCH(Duombaze!DA476,DU!A:A,0),1))+IF(Duombaze!DB476="",0,INDEX(DU!I:I,MATCH(Duombaze!DB476,DU!A:A,0),1))</f>
        <v>0</v>
      </c>
      <c r="DD476" s="6">
        <f>IF(Duombaze!DA476="",0,INDEX(DU!K:K,MATCH(Duombaze!DA476,DU!A:A,0),1))+IF(Duombaze!DB476="",0,INDEX(DU!K:K,MATCH(Duombaze!DB476,DU!A:A,0),1))</f>
        <v>0</v>
      </c>
      <c r="DE476" s="6"/>
      <c r="DF476" s="6"/>
      <c r="DG476" s="6"/>
      <c r="DH476" s="6" t="str">
        <f t="shared" si="207"/>
        <v/>
      </c>
      <c r="DI476" s="6"/>
      <c r="DJ476" s="674"/>
      <c r="DK476" s="679"/>
      <c r="DL476" s="674">
        <f>IF(Duombaze!DJ476="",0,INDEX(DU!I:I,MATCH(Duombaze!DJ476,DU!A:A,0),1))+IF(Duombaze!DK476="",0,INDEX(DU!I:I,MATCH(Duombaze!DK476,DU!A:A,0),1))</f>
        <v>0</v>
      </c>
      <c r="DM476" s="6">
        <f>IF(Duombaze!DJ476="",0,INDEX(DU!K:K,MATCH(Duombaze!DJ476,DU!A:A,0),1))+IF(Duombaze!DK476="",0,INDEX(DU!K:K,MATCH(Duombaze!DK476,DU!A:A,0),1))</f>
        <v>0</v>
      </c>
      <c r="DN476" s="660"/>
      <c r="DO476" s="48"/>
      <c r="DP476" s="48"/>
      <c r="DQ476" s="4" t="str">
        <f t="shared" si="206"/>
        <v/>
      </c>
      <c r="DR476" s="66"/>
      <c r="DS476" s="694"/>
      <c r="DT476" s="694"/>
      <c r="DU476" s="694"/>
      <c r="DV476" s="694"/>
      <c r="DW476" s="694">
        <f>IF(Duombaze!DS476="",0,INDEX(DU!I:I,MATCH(Duombaze!DS476,DU!A:A,0),1))+IF(Duombaze!DT476="",0,INDEX(DU!I:I,MATCH(Duombaze!DT476,DU!A:A,0),1))+IF(Duombaze!DU476="",0,INDEX(DU!I:I,MATCH(Duombaze!DU476,DU!A:A,0),1))+IF(Duombaze!DV476="",0,INDEX(DU!I:I,MATCH(Duombaze!DV476,DU!A:A,0),1))</f>
        <v>0</v>
      </c>
      <c r="DX476" s="640">
        <f>IF(Duombaze!DS476="",0,INDEX(DU!K:K,MATCH(Duombaze!DS476,DU!A:A,0),1))+IF(Duombaze!DT476="",0,INDEX(DU!K:K,MATCH(Duombaze!DT476,DU!A:A,0),1))+IF(Duombaze!DU476="",0,INDEX(DU!K:K,MATCH(Duombaze!DU476,DU!A:A,0),1))+IF(Duombaze!DV476="",0,INDEX(DU!K:KH,MATCH(Duombaze!DV476,DU!A:A,0),1))</f>
        <v>0</v>
      </c>
      <c r="DY476" s="66"/>
      <c r="DZ476" s="66"/>
      <c r="EA476" s="6" t="s">
        <v>304</v>
      </c>
      <c r="EB476" s="6" t="str">
        <f t="shared" si="236"/>
        <v>2 SPP12P Mechaninis sukabintuvas Rockinger</v>
      </c>
      <c r="EC476" s="6" t="s">
        <v>501</v>
      </c>
      <c r="ED476" s="6">
        <f>IF(Duombaze!EC476="",0,INDEX(DU!I:I,MATCH(Duombaze!EC476,DU!A:A,0),1))</f>
        <v>99.632400000000004</v>
      </c>
      <c r="EE476" s="640">
        <f>IF(Duombaze!EC476="",0,INDEX(DU!K:K,MATCH(Duombaze!EC476,DU!A:A,0),1))</f>
        <v>27.08</v>
      </c>
      <c r="EF476" s="6"/>
      <c r="EG476" s="6"/>
      <c r="EH476" s="6" t="s">
        <v>1563</v>
      </c>
      <c r="EI476" s="4" t="str">
        <f t="shared" si="237"/>
        <v>2 SPP12P Lipdukai universalūs</v>
      </c>
      <c r="EJ476" s="6" t="s">
        <v>8768</v>
      </c>
      <c r="EK476" s="6" t="s">
        <v>580</v>
      </c>
      <c r="EL476" s="674"/>
      <c r="EM476" s="674"/>
      <c r="EN476" s="674">
        <f>IF(Duombaze!EK476="",0,INDEX(DU!I:I,MATCH(Duombaze!EK476,DU!A:A,0),1))+IF(Duombaze!EL476="",0,INDEX(DU!I:I,MATCH(Duombaze!EL476,DU!A:A,0),1))+IF(Duombaze!EM476="",0,INDEX(DU!I:I,MATCH(Duombaze!EM476,DU!A:A,0),1))</f>
        <v>16.109866666666601</v>
      </c>
      <c r="EO476" s="6">
        <f>IF(Duombaze!EK476="",0,INDEX(DU!K:K,MATCH(Duombaze!EK476,DU!A:A,0),1))+IF(Duombaze!EL476="",0,INDEX(DU!K:K,MATCH(Duombaze!EL476,DU!A:A,0),1))+IF(Duombaze!EM476="",0,INDEX(DU!K:K,MATCH(Duombaze!EM476,DU!A:A,0),1))</f>
        <v>0</v>
      </c>
      <c r="EP476" s="6"/>
      <c r="EQ476" s="6"/>
      <c r="ER476" s="6"/>
      <c r="ES476" s="4"/>
      <c r="ET476" s="6"/>
      <c r="EU476" s="6"/>
      <c r="EV476" s="6"/>
      <c r="EW476" s="66" t="s">
        <v>8758</v>
      </c>
      <c r="EX476" s="6" t="str">
        <f t="shared" si="218"/>
        <v xml:space="preserve">2 SPP12P Purvasaugių komplektas 385/425 galiniams ratams 1/4  </v>
      </c>
      <c r="EY476" s="6" t="s">
        <v>582</v>
      </c>
      <c r="EZ476" s="6" t="s">
        <v>582</v>
      </c>
      <c r="FA476" s="674"/>
      <c r="FB476" s="674">
        <f>IF(Duombaze!EZ476="",0,INDEX(DU!I:I,MATCH(Duombaze!EZ476,DU!A:A,0),1))+IF(Duombaze!FA476="",0,INDEX(DU!I:I,MATCH(Duombaze!FA476,DU!A:A,0),1))</f>
        <v>34.002367647058797</v>
      </c>
      <c r="FC476" s="6">
        <f>IF(Duombaze!EZ476="",0,INDEX(DU!K:K,MATCH(Duombaze!EZ476,DU!A:A,0),1))+IF(Duombaze!FA476="",0,INDEX(DU!K:K,MATCH(Duombaze!FA476,DU!A:A,0),1))</f>
        <v>18.664999999999999</v>
      </c>
      <c r="FD476" s="6"/>
      <c r="FE476" s="6"/>
      <c r="FF476" s="6"/>
      <c r="FG476" s="6"/>
      <c r="FH476" s="6"/>
      <c r="FI476" s="6"/>
      <c r="FJ476" s="6"/>
      <c r="FK476" s="66"/>
      <c r="FL476" s="14"/>
      <c r="FM476" s="673"/>
      <c r="FN476" s="673"/>
      <c r="FO476" s="673"/>
      <c r="FP476" s="673"/>
      <c r="FQ476" s="673">
        <f>IF(Duombaze!FM476="",0,INDEX(DU!I:I,MATCH(Duombaze!FM476,DU!A:A,0),1))+IF(Duombaze!FN476="",0,INDEX(DU!I:I,MATCH(Duombaze!FN476,DU!A:A,0),1))+IF(Duombaze!FO476="",0,INDEX(DU!I:I,MATCH(Duombaze!FO476,DU!A:A,0),1))+IF(Duombaze!FP476="",0,INDEX(DU!I:I,MATCH(Duombaze!FP476,DU!A:A,0),1))</f>
        <v>0</v>
      </c>
      <c r="FR476" s="673">
        <f>IF(Duombaze!FM476="",0,INDEX(DU!K:K,MATCH(Duombaze!FM476,DU!A:A,0),1))+IF(Duombaze!FN476="",0,INDEX(DU!K:K,MATCH(Duombaze!FN476,DU!A:A,0),1))+IF(Duombaze!FO476="",0,INDEX(DU!K:K,MATCH(Duombaze!FO476,DU!A:A,0),1))+IF(Duombaze!FP476="",0,INDEX(DU!K:K,MATCH(Duombaze!FP476,DU!A:A,0),1))</f>
        <v>0</v>
      </c>
    </row>
    <row r="477" spans="1:174" s="7" customFormat="1" ht="23.45" customHeight="1" x14ac:dyDescent="0.25">
      <c r="A477" s="42">
        <v>3</v>
      </c>
      <c r="B477" s="42" t="s">
        <v>8545</v>
      </c>
      <c r="C477" s="12" t="s">
        <v>8544</v>
      </c>
      <c r="D477" s="6"/>
      <c r="E477" s="4" t="str">
        <f t="shared" si="220"/>
        <v/>
      </c>
      <c r="F477" s="6"/>
      <c r="G477" s="643"/>
      <c r="H477" s="643"/>
      <c r="I477" s="643"/>
      <c r="J477" s="643"/>
      <c r="K477" s="643"/>
      <c r="L477" s="643"/>
      <c r="M477" s="643"/>
      <c r="N477" s="643"/>
      <c r="O477" s="643"/>
      <c r="P477" s="643">
        <f>IF(Duombaze!G477="",0,INDEX(DU!I:I,MATCH(Duombaze!G477,DU!A:A,0),1))+IF(Duombaze!H477="",0,INDEX(DU!I:I,MATCH(Duombaze!H477,DU!A:A,0),1))+IF(Duombaze!I477="",0,INDEX(DU!I:I,MATCH(Duombaze!I477,DU!A:A,0),1))+IF(Duombaze!J477="",0,INDEX(DU!I:I,MATCH(Duombaze!J477,DU!A:A,0),1))+IF(Duombaze!K477="",0,INDEX(DU!I:I,MATCH(Duombaze!K477,DU!A:A,0),1))+IF(Duombaze!L477="",0,INDEX(DU!I:I,MATCH(Duombaze!L477,DU!A:A,0),1))+IF(Duombaze!M477="",0,INDEX(DU!I:I,MATCH(Duombaze!M477,DU!A:A,0),1))+IF(Duombaze!N477="",0,INDEX(DU!I:I,MATCH(Duombaze!N477,DU!A:A,0),1))+IF(Duombaze!O477="",0,INDEX(DU!I:I,MATCH(Duombaze!O477,DU!A:A,0),1))</f>
        <v>0</v>
      </c>
      <c r="Q477" s="640">
        <f>IF(Duombaze!G477="",0,INDEX(DU!K:K,MATCH(Duombaze!G477,DU!A:A,0),1))+IF(Duombaze!H477="",0,INDEX(DU!K:K,MATCH(Duombaze!H477,DU!A:A,0),1))+IF(Duombaze!I477="",0,INDEX(DU!K:K,MATCH(Duombaze!I477,DU!A:A,0),1))+IF(Duombaze!J477="",0,INDEX(DU!K:K,MATCH(Duombaze!J477,DU!A:A,0),1))+IF(Duombaze!K477="",0,INDEX(DU!K:K,MATCH(Duombaze!K477,DU!A:A,0),1))+IF(Duombaze!L477="",0,INDEX(DU!K:K,MATCH(Duombaze!L477,DU!A:A,0),1))+IF(Duombaze!M477="",0,INDEX(DU!K:K,MATCH(Duombaze!M477,DU!A:A,0),1))+IF(Duombaze!N477="",0,INDEX(DU!K:K,MATCH(Duombaze!N477,DU!A:A,0),1))+IF(Duombaze!O477="",0,INDEX(DU!K:K,MATCH(Duombaze!O477,DU!A:A,0),1))</f>
        <v>0</v>
      </c>
      <c r="R477" s="6"/>
      <c r="S477" s="48"/>
      <c r="T477" s="883"/>
      <c r="U477" s="49"/>
      <c r="V477" s="49"/>
      <c r="W477" s="6"/>
      <c r="X477" s="6"/>
      <c r="Y477" s="858"/>
      <c r="Z477" s="66"/>
      <c r="AA477" s="4" t="str">
        <f t="shared" si="212"/>
        <v/>
      </c>
      <c r="AB477" s="6"/>
      <c r="AC477" s="6">
        <f>IF(Duombaze!AB477="",0,INDEX(DU!I:I,MATCH(Duombaze!AB477,DU!A:A,0),1))</f>
        <v>0</v>
      </c>
      <c r="AD477" s="2">
        <f>IF(Duombaze!AB477="",0,INDEX(DU!K:K,MATCH(Duombaze!AB477,DU!A:A,0),1))</f>
        <v>0</v>
      </c>
      <c r="AE477" s="6"/>
      <c r="AF477" s="6"/>
      <c r="AG477" s="6"/>
      <c r="AH477" s="4" t="str">
        <f t="shared" si="238"/>
        <v/>
      </c>
      <c r="AI477" s="6"/>
      <c r="AJ477" s="643"/>
      <c r="AK477" s="643"/>
      <c r="AL477" s="643"/>
      <c r="AM477" s="643">
        <f>IF(Duombaze!AJ477="",0,INDEX(DU!I:I,MATCH(Duombaze!AJ477,DU!A:A,0),1))+IF(Duombaze!AK477="",0,INDEX(DU!I:I,MATCH(Duombaze!AK477,DU!A:A,0),1))+IF(Duombaze!AL477="",0,INDEX(DU!I:I,MATCH(Duombaze!AL477,DU!A:A,0),1))</f>
        <v>0</v>
      </c>
      <c r="AN477" s="643">
        <f>IF(Duombaze!AJ477="",0,INDEX(DU!K:K,MATCH(Duombaze!AJ477,DU!A:A,0),1))+IF(Duombaze!AK477="",0,INDEX(DU!K:K,MATCH(Duombaze!AK477,DU!A:A,0),1))+IF(Duombaze!AL477="",0,INDEX(DU!K:K,MATCH(Duombaze!AL477,DU!A:A,0),1))</f>
        <v>0</v>
      </c>
      <c r="AO477" s="6"/>
      <c r="AP477" s="6"/>
      <c r="AQ477" s="6" t="s">
        <v>333</v>
      </c>
      <c r="AR477" s="4" t="str">
        <f t="shared" si="227"/>
        <v>3 SPP12P Pagrindo hidraulinės jungtys + Hidrauliniai valdymo išvadai</v>
      </c>
      <c r="AS477" s="6"/>
      <c r="AT477" s="643"/>
      <c r="AU477" s="643"/>
      <c r="AV477" s="643"/>
      <c r="AW477" s="643"/>
      <c r="AX477" s="643"/>
      <c r="AY477" s="643"/>
      <c r="AZ477" s="643"/>
      <c r="BA477" s="643"/>
      <c r="BB477" s="643"/>
      <c r="BC477" s="643">
        <f>IF(Duombaze!AT477="",0,INDEX(DU!I:I,MATCH(Duombaze!AT477,DU!A:A,0),1))+IF(Duombaze!AU477="",0,INDEX(DU!I:I,MATCH(Duombaze!AU477,DU!A:A,0),1))+IF(Duombaze!AV477="",0,INDEX(DU!I:I,MATCH(Duombaze!AV477,DU!A:A,0),1))+IF(Duombaze!AW477="",0,INDEX(DU!I:I,MATCH(Duombaze!AW477,DU!A:A,0),1))+IF(Duombaze!AX477="",0,INDEX(DU!I:I,MATCH(Duombaze!AX477,DU!A:A,0),1))+IF(Duombaze!AY477="",0,INDEX(DU!I:I,MATCH(Duombaze!AY477,DU!A:A,0),1))+IF(Duombaze!AZ477="",0,INDEX(DU!I:I,MATCH(Duombaze!AZ477,DU!A:A,0),1))+IF(Duombaze!BA477="",0,INDEX(DU!I:I,MATCH(Duombaze!BA477,DU!A:A,0),1))+IF(Duombaze!BB477="",0,INDEX(DU!I:I,MATCH(Duombaze!BB477,DU!A:A,0),1))</f>
        <v>0</v>
      </c>
      <c r="BD477" s="640">
        <f>IF(Duombaze!AT477="",0,INDEX(DU!K:K,MATCH(Duombaze!AT477,DU!A:A,0),1))+IF(Duombaze!AU477="",0,INDEX(DU!K:K,MATCH(Duombaze!AU477,DU!A:A,0),1))+IF(Duombaze!AV477="",0,INDEX(DU!K:K,MATCH(Duombaze!AV477,DU!A:A,0),1))+IF(Duombaze!AW477="",0,INDEX(DU!K:K,MATCH(Duombaze!AW477,DU!A:A,0),1))+IF(Duombaze!AX477="",0,INDEX(DU!K:K,MATCH(Duombaze!AX477,DU!A:A,0),1))+IF(Duombaze!AY477="",0,INDEX(DU!K:K,MATCH(Duombaze!AY477,DU!A:A,0),1))+IF(Duombaze!AZ477="",0,INDEX(DU!K:K,MATCH(Duombaze!AZ477,DU!A:A,0),1))+IF(Duombaze!BA477="",0,INDEX(DU!K:K,MATCH(Duombaze!BA477,DU!A:A,0),1))+IF(Duombaze!BB477="",0,INDEX(DU!K:K,MATCH(Duombaze!BB477,DU!A:A,0),1))</f>
        <v>0</v>
      </c>
      <c r="BE477" s="6"/>
      <c r="BF477" s="6"/>
      <c r="BG477" s="66" t="s">
        <v>154</v>
      </c>
      <c r="BH477" s="4" t="str">
        <f t="shared" si="228"/>
        <v>3 SPP12P Pneumatiniai stabdžiai Wabco su mech. LSV</v>
      </c>
      <c r="BI477" s="6" t="s">
        <v>8714</v>
      </c>
      <c r="BJ477" s="643" t="s">
        <v>8714</v>
      </c>
      <c r="BK477" s="643"/>
      <c r="BL477" s="643"/>
      <c r="BM477" s="643">
        <f>IF(Duombaze!BJ477="",0,INDEX(DU!I:I,MATCH(Duombaze!BJ477,DU!A:A,0),1))+IF(Duombaze!BK477="",0,INDEX(DU!I:I,MATCH(Duombaze!BK477,DU!A:A,0),1))+IF(Duombaze!BL477="",0,INDEX(DU!I:I,MATCH(Duombaze!BL477,DU!A:A,0),1))</f>
        <v>324.42651999999998</v>
      </c>
      <c r="BN477" s="640">
        <f>IF(Duombaze!BJ477="",0,INDEX(DU!K:K,MATCH(Duombaze!BJ477,DU!A:A,0),1))+IF(Duombaze!BK477="",0,INDEX(DU!K:K,MATCH(Duombaze!BK477,DU!A:A,0),1))+IF(Duombaze!BL477="",0,INDEX(DU!K:K,MATCH(Duombaze!BL477,DU!A:A,0),1))</f>
        <v>85.85</v>
      </c>
      <c r="BO477" s="6"/>
      <c r="BP477" s="6"/>
      <c r="BQ477" s="6" t="s">
        <v>290</v>
      </c>
      <c r="BR477" s="6" t="str">
        <f t="shared" si="239"/>
        <v>3 SPP12P Stabdžių išvadai dviejų kontūrų</v>
      </c>
      <c r="BS477" s="6" t="s">
        <v>3068</v>
      </c>
      <c r="BT477" s="6"/>
      <c r="BU477" s="6"/>
      <c r="BV477" s="6"/>
      <c r="BW477" s="6">
        <f>IF(Duombaze!BT477="",0,INDEX(DU!I:I,MATCH(Duombaze!BT477,DU!A:A,0),1))+IF(Duombaze!BU477="",0,INDEX(DU!I:I,MATCH(Duombaze!BU477,DU!A:A,0),1))+IF(Duombaze!BV477="",0,INDEX(DU!I:I,MATCH(Duombaze!BV477,DU!A:A,0),1))</f>
        <v>0</v>
      </c>
      <c r="BX477" s="6">
        <f>IF(Duombaze!BT477="",0,INDEX(DU!K:K,MATCH(Duombaze!BT477,DU!A:A,0),1))+IF(Duombaze!BU477="",0,INDEX(DU!K:K,MATCH(Duombaze!BU477,DU!A:A,0),1))+IF(Duombaze!BV477="",0,INDEX(DU!K:K,MATCH(Duombaze!BV477,DU!A:A,0),1))</f>
        <v>0</v>
      </c>
      <c r="BY477" s="6"/>
      <c r="BZ477" s="6"/>
      <c r="CA477" s="6"/>
      <c r="CB477" s="6" t="str">
        <f t="shared" si="209"/>
        <v/>
      </c>
      <c r="CC477" s="6"/>
      <c r="CD477" s="6">
        <f>IF(Duombaze!CC477="",0,INDEX(DU!I:I,MATCH(Duombaze!CC477,DU!A:A,0),1))</f>
        <v>0</v>
      </c>
      <c r="CE477" s="4">
        <f>IF(Duombaze!CC477="",0,INDEX(DU!K:K,MATCH(Duombaze!CC477,DU!A:A,0),1))</f>
        <v>0</v>
      </c>
      <c r="CF477" s="6"/>
      <c r="CG477" s="6"/>
      <c r="CH477" s="6"/>
      <c r="CI477" s="4" t="str">
        <f t="shared" si="213"/>
        <v/>
      </c>
      <c r="CJ477" s="6"/>
      <c r="CK477" s="6">
        <f>IF(Duombaze!CJ477="",0,INDEX(DU!I:I,MATCH(Duombaze!CJ477,DU!A:A,0),1))</f>
        <v>0</v>
      </c>
      <c r="CL477" s="4">
        <f>IF(Duombaze!CJ477="",0,INDEX(DU!K:K,MATCH(Duombaze!CJ477,DU!A:A,0),1))</f>
        <v>0</v>
      </c>
      <c r="CM477" s="6"/>
      <c r="CN477" s="6"/>
      <c r="CO477" s="2" t="s">
        <v>1495</v>
      </c>
      <c r="CP477" s="4" t="str">
        <f t="shared" si="232"/>
        <v xml:space="preserve">3 SPP12P Rankinis + Ratų atsparos </v>
      </c>
      <c r="CQ477" s="6" t="s">
        <v>8704</v>
      </c>
      <c r="CR477" s="643"/>
      <c r="CS477" s="643"/>
      <c r="CT477" s="643">
        <f>IF(Duombaze!CR477="",0,INDEX(DU!I:I,MATCH(Duombaze!CR477,DU!A:A,0),1))+IF(Duombaze!CS477="",0,INDEX(DU!I:I,MATCH(Duombaze!CS477,DU!A:A,0),1))</f>
        <v>0</v>
      </c>
      <c r="CU477" s="6">
        <f>IF(Duombaze!CR477="",0,INDEX(DU!K:K,MATCH(Duombaze!CR477,DU!A:A,0),1))+IF(Duombaze!CS477="",0,INDEX(DU!K:K,MATCH(Duombaze!CS477,DU!A:A,0),1))</f>
        <v>0</v>
      </c>
      <c r="CV477" s="6"/>
      <c r="CW477" s="6"/>
      <c r="CX477" s="6"/>
      <c r="CY477" s="4" t="str">
        <f t="shared" si="221"/>
        <v/>
      </c>
      <c r="CZ477" s="6"/>
      <c r="DA477" s="674"/>
      <c r="DB477" s="674"/>
      <c r="DC477" s="674">
        <f>IF(Duombaze!DA477="",0,INDEX(DU!I:I,MATCH(Duombaze!DA477,DU!A:A,0),1))+IF(Duombaze!DB477="",0,INDEX(DU!I:I,MATCH(Duombaze!DB477,DU!A:A,0),1))</f>
        <v>0</v>
      </c>
      <c r="DD477" s="6">
        <f>IF(Duombaze!DA477="",0,INDEX(DU!K:K,MATCH(Duombaze!DA477,DU!A:A,0),1))+IF(Duombaze!DB477="",0,INDEX(DU!K:K,MATCH(Duombaze!DB477,DU!A:A,0),1))</f>
        <v>0</v>
      </c>
      <c r="DE477" s="6"/>
      <c r="DF477" s="6"/>
      <c r="DG477" s="6"/>
      <c r="DH477" s="6" t="str">
        <f t="shared" si="207"/>
        <v/>
      </c>
      <c r="DI477" s="6"/>
      <c r="DJ477" s="674"/>
      <c r="DK477" s="679"/>
      <c r="DL477" s="674">
        <f>IF(Duombaze!DJ477="",0,INDEX(DU!I:I,MATCH(Duombaze!DJ477,DU!A:A,0),1))+IF(Duombaze!DK477="",0,INDEX(DU!I:I,MATCH(Duombaze!DK477,DU!A:A,0),1))</f>
        <v>0</v>
      </c>
      <c r="DM477" s="6">
        <f>IF(Duombaze!DJ477="",0,INDEX(DU!K:K,MATCH(Duombaze!DJ477,DU!A:A,0),1))+IF(Duombaze!DK477="",0,INDEX(DU!K:K,MATCH(Duombaze!DK477,DU!A:A,0),1))</f>
        <v>0</v>
      </c>
      <c r="DN477" s="660"/>
      <c r="DO477" s="48"/>
      <c r="DP477" s="48"/>
      <c r="DQ477" s="4" t="str">
        <f t="shared" si="206"/>
        <v/>
      </c>
      <c r="DR477" s="66"/>
      <c r="DS477" s="694"/>
      <c r="DT477" s="694"/>
      <c r="DU477" s="694"/>
      <c r="DV477" s="694"/>
      <c r="DW477" s="694">
        <f>IF(Duombaze!DS477="",0,INDEX(DU!I:I,MATCH(Duombaze!DS477,DU!A:A,0),1))+IF(Duombaze!DT477="",0,INDEX(DU!I:I,MATCH(Duombaze!DT477,DU!A:A,0),1))+IF(Duombaze!DU477="",0,INDEX(DU!I:I,MATCH(Duombaze!DU477,DU!A:A,0),1))+IF(Duombaze!DV477="",0,INDEX(DU!I:I,MATCH(Duombaze!DV477,DU!A:A,0),1))</f>
        <v>0</v>
      </c>
      <c r="DX477" s="640">
        <f>IF(Duombaze!DS477="",0,INDEX(DU!K:K,MATCH(Duombaze!DS477,DU!A:A,0),1))+IF(Duombaze!DT477="",0,INDEX(DU!K:K,MATCH(Duombaze!DT477,DU!A:A,0),1))+IF(Duombaze!DU477="",0,INDEX(DU!K:K,MATCH(Duombaze!DU477,DU!A:A,0),1))+IF(Duombaze!DV477="",0,INDEX(DU!K:KH,MATCH(Duombaze!DV477,DU!A:A,0),1))</f>
        <v>0</v>
      </c>
      <c r="DY477" s="66"/>
      <c r="DZ477" s="66"/>
      <c r="EA477" s="6" t="s">
        <v>305</v>
      </c>
      <c r="EB477" s="6" t="str">
        <f t="shared" si="236"/>
        <v>3 SPP12P Automatinis sukabintuvas Rockinger</v>
      </c>
      <c r="EC477" s="6" t="s">
        <v>487</v>
      </c>
      <c r="ED477" s="6">
        <f>IF(Duombaze!EC477="",0,INDEX(DU!I:I,MATCH(Duombaze!EC477,DU!A:A,0),1))</f>
        <v>297.66744999999997</v>
      </c>
      <c r="EE477" s="640">
        <f>IF(Duombaze!EC477="",0,INDEX(DU!K:K,MATCH(Duombaze!EC477,DU!A:A,0),1))</f>
        <v>33.61</v>
      </c>
      <c r="EF477" s="6"/>
      <c r="EG477" s="6"/>
      <c r="EH477" s="6"/>
      <c r="EI477" s="4" t="str">
        <f t="shared" si="237"/>
        <v/>
      </c>
      <c r="EJ477" s="6"/>
      <c r="EK477" s="674"/>
      <c r="EL477" s="674"/>
      <c r="EM477" s="674"/>
      <c r="EN477" s="674">
        <f>IF(Duombaze!EK477="",0,INDEX(DU!I:I,MATCH(Duombaze!EK477,DU!A:A,0),1))+IF(Duombaze!EL477="",0,INDEX(DU!I:I,MATCH(Duombaze!EL477,DU!A:A,0),1))+IF(Duombaze!EM477="",0,INDEX(DU!I:I,MATCH(Duombaze!EM477,DU!A:A,0),1))</f>
        <v>0</v>
      </c>
      <c r="EO477" s="6">
        <f>IF(Duombaze!EK477="",0,INDEX(DU!K:K,MATCH(Duombaze!EK477,DU!A:A,0),1))+IF(Duombaze!EL477="",0,INDEX(DU!K:K,MATCH(Duombaze!EL477,DU!A:A,0),1))+IF(Duombaze!EM477="",0,INDEX(DU!K:K,MATCH(Duombaze!EM477,DU!A:A,0),1))</f>
        <v>0</v>
      </c>
      <c r="EP477" s="6"/>
      <c r="EQ477" s="6"/>
      <c r="ER477" s="6"/>
      <c r="ES477" s="4"/>
      <c r="ET477" s="6"/>
      <c r="EU477" s="6"/>
      <c r="EV477" s="6"/>
      <c r="EW477" s="66"/>
      <c r="EX477" s="6" t="str">
        <f t="shared" si="218"/>
        <v/>
      </c>
      <c r="EY477" s="6"/>
      <c r="EZ477" s="674"/>
      <c r="FA477" s="674"/>
      <c r="FB477" s="674">
        <f>IF(Duombaze!EZ477="",0,INDEX(DU!I:I,MATCH(Duombaze!EZ477,DU!A:A,0),1))+IF(Duombaze!FA477="",0,INDEX(DU!I:I,MATCH(Duombaze!FA477,DU!A:A,0),1))</f>
        <v>0</v>
      </c>
      <c r="FC477" s="6">
        <f>IF(Duombaze!EZ477="",0,INDEX(DU!K:K,MATCH(Duombaze!EZ477,DU!A:A,0),1))+IF(Duombaze!FA477="",0,INDEX(DU!K:K,MATCH(Duombaze!FA477,DU!A:A,0),1))</f>
        <v>0</v>
      </c>
      <c r="FD477" s="6"/>
      <c r="FE477" s="6"/>
      <c r="FF477" s="6"/>
      <c r="FG477" s="6"/>
      <c r="FH477" s="6"/>
      <c r="FI477" s="6"/>
      <c r="FJ477" s="6"/>
      <c r="FK477" s="66"/>
      <c r="FL477" s="14"/>
      <c r="FM477" s="673"/>
      <c r="FN477" s="673"/>
      <c r="FO477" s="673"/>
      <c r="FP477" s="673"/>
      <c r="FQ477" s="673">
        <f>IF(Duombaze!FM477="",0,INDEX(DU!I:I,MATCH(Duombaze!FM477,DU!A:A,0),1))+IF(Duombaze!FN477="",0,INDEX(DU!I:I,MATCH(Duombaze!FN477,DU!A:A,0),1))+IF(Duombaze!FO477="",0,INDEX(DU!I:I,MATCH(Duombaze!FO477,DU!A:A,0),1))+IF(Duombaze!FP477="",0,INDEX(DU!I:I,MATCH(Duombaze!FP477,DU!A:A,0),1))</f>
        <v>0</v>
      </c>
      <c r="FR477" s="673">
        <f>IF(Duombaze!FM477="",0,INDEX(DU!K:K,MATCH(Duombaze!FM477,DU!A:A,0),1))+IF(Duombaze!FN477="",0,INDEX(DU!K:K,MATCH(Duombaze!FN477,DU!A:A,0),1))+IF(Duombaze!FO477="",0,INDEX(DU!K:K,MATCH(Duombaze!FO477,DU!A:A,0),1))+IF(Duombaze!FP477="",0,INDEX(DU!K:K,MATCH(Duombaze!FP477,DU!A:A,0),1))</f>
        <v>0</v>
      </c>
    </row>
    <row r="478" spans="1:174" s="7" customFormat="1" ht="23.45" customHeight="1" x14ac:dyDescent="0.25">
      <c r="A478" s="42">
        <v>4</v>
      </c>
      <c r="B478" s="42" t="s">
        <v>8545</v>
      </c>
      <c r="C478" s="12" t="s">
        <v>8544</v>
      </c>
      <c r="D478" s="6"/>
      <c r="E478" s="4" t="str">
        <f t="shared" si="220"/>
        <v/>
      </c>
      <c r="F478" s="6"/>
      <c r="G478" s="643"/>
      <c r="H478" s="643"/>
      <c r="I478" s="643"/>
      <c r="J478" s="643"/>
      <c r="K478" s="643"/>
      <c r="L478" s="643"/>
      <c r="M478" s="643"/>
      <c r="N478" s="643"/>
      <c r="O478" s="643"/>
      <c r="P478" s="643">
        <f>IF(Duombaze!G478="",0,INDEX(DU!I:I,MATCH(Duombaze!G478,DU!A:A,0),1))+IF(Duombaze!H478="",0,INDEX(DU!I:I,MATCH(Duombaze!H478,DU!A:A,0),1))+IF(Duombaze!I478="",0,INDEX(DU!I:I,MATCH(Duombaze!I478,DU!A:A,0),1))+IF(Duombaze!J478="",0,INDEX(DU!I:I,MATCH(Duombaze!J478,DU!A:A,0),1))+IF(Duombaze!K478="",0,INDEX(DU!I:I,MATCH(Duombaze!K478,DU!A:A,0),1))+IF(Duombaze!L478="",0,INDEX(DU!I:I,MATCH(Duombaze!L478,DU!A:A,0),1))+IF(Duombaze!M478="",0,INDEX(DU!I:I,MATCH(Duombaze!M478,DU!A:A,0),1))+IF(Duombaze!N478="",0,INDEX(DU!I:I,MATCH(Duombaze!N478,DU!A:A,0),1))+IF(Duombaze!O478="",0,INDEX(DU!I:I,MATCH(Duombaze!O478,DU!A:A,0),1))</f>
        <v>0</v>
      </c>
      <c r="Q478" s="640">
        <f>IF(Duombaze!G478="",0,INDEX(DU!K:K,MATCH(Duombaze!G478,DU!A:A,0),1))+IF(Duombaze!H478="",0,INDEX(DU!K:K,MATCH(Duombaze!H478,DU!A:A,0),1))+IF(Duombaze!I478="",0,INDEX(DU!K:K,MATCH(Duombaze!I478,DU!A:A,0),1))+IF(Duombaze!J478="",0,INDEX(DU!K:K,MATCH(Duombaze!J478,DU!A:A,0),1))+IF(Duombaze!K478="",0,INDEX(DU!K:K,MATCH(Duombaze!K478,DU!A:A,0),1))+IF(Duombaze!L478="",0,INDEX(DU!K:K,MATCH(Duombaze!L478,DU!A:A,0),1))+IF(Duombaze!M478="",0,INDEX(DU!K:K,MATCH(Duombaze!M478,DU!A:A,0),1))+IF(Duombaze!N478="",0,INDEX(DU!K:K,MATCH(Duombaze!N478,DU!A:A,0),1))+IF(Duombaze!O478="",0,INDEX(DU!K:K,MATCH(Duombaze!O478,DU!A:A,0),1))</f>
        <v>0</v>
      </c>
      <c r="R478" s="6"/>
      <c r="S478" s="48"/>
      <c r="T478" s="883"/>
      <c r="U478" s="49"/>
      <c r="V478" s="49"/>
      <c r="W478" s="6"/>
      <c r="X478" s="6"/>
      <c r="Y478" s="858"/>
      <c r="Z478" s="66"/>
      <c r="AA478" s="4" t="str">
        <f t="shared" si="212"/>
        <v/>
      </c>
      <c r="AB478" s="6"/>
      <c r="AC478" s="6">
        <f>IF(Duombaze!AB478="",0,INDEX(DU!I:I,MATCH(Duombaze!AB478,DU!A:A,0),1))</f>
        <v>0</v>
      </c>
      <c r="AD478" s="2">
        <f>IF(Duombaze!AB478="",0,INDEX(DU!K:K,MATCH(Duombaze!AB478,DU!A:A,0),1))</f>
        <v>0</v>
      </c>
      <c r="AE478" s="6"/>
      <c r="AF478" s="6"/>
      <c r="AG478" s="6"/>
      <c r="AH478" s="4" t="str">
        <f t="shared" si="238"/>
        <v/>
      </c>
      <c r="AI478" s="6"/>
      <c r="AJ478" s="643"/>
      <c r="AK478" s="643"/>
      <c r="AL478" s="643"/>
      <c r="AM478" s="643">
        <f>IF(Duombaze!AJ478="",0,INDEX(DU!I:I,MATCH(Duombaze!AJ478,DU!A:A,0),1))+IF(Duombaze!AK478="",0,INDEX(DU!I:I,MATCH(Duombaze!AK478,DU!A:A,0),1))+IF(Duombaze!AL478="",0,INDEX(DU!I:I,MATCH(Duombaze!AL478,DU!A:A,0),1))</f>
        <v>0</v>
      </c>
      <c r="AN478" s="643">
        <f>IF(Duombaze!AJ478="",0,INDEX(DU!K:K,MATCH(Duombaze!AJ478,DU!A:A,0),1))+IF(Duombaze!AK478="",0,INDEX(DU!K:K,MATCH(Duombaze!AK478,DU!A:A,0),1))+IF(Duombaze!AL478="",0,INDEX(DU!K:K,MATCH(Duombaze!AL478,DU!A:A,0),1))</f>
        <v>0</v>
      </c>
      <c r="AO478" s="6"/>
      <c r="AP478" s="6"/>
      <c r="AQ478" s="6" t="s">
        <v>334</v>
      </c>
      <c r="AR478" s="4" t="str">
        <f t="shared" si="227"/>
        <v>4 SPP12P Pagrindo hidraulinės jungtys + Kėbulo išvertimo išvadas ir Hidrauliniai valdymo išvadai</v>
      </c>
      <c r="AS478" s="6"/>
      <c r="AT478" s="643"/>
      <c r="AU478" s="643"/>
      <c r="AV478" s="643"/>
      <c r="AW478" s="643"/>
      <c r="AX478" s="643"/>
      <c r="AY478" s="643"/>
      <c r="AZ478" s="643"/>
      <c r="BA478" s="643"/>
      <c r="BB478" s="643"/>
      <c r="BC478" s="643">
        <f>IF(Duombaze!AT478="",0,INDEX(DU!I:I,MATCH(Duombaze!AT478,DU!A:A,0),1))+IF(Duombaze!AU478="",0,INDEX(DU!I:I,MATCH(Duombaze!AU478,DU!A:A,0),1))+IF(Duombaze!AV478="",0,INDEX(DU!I:I,MATCH(Duombaze!AV478,DU!A:A,0),1))+IF(Duombaze!AW478="",0,INDEX(DU!I:I,MATCH(Duombaze!AW478,DU!A:A,0),1))+IF(Duombaze!AX478="",0,INDEX(DU!I:I,MATCH(Duombaze!AX478,DU!A:A,0),1))+IF(Duombaze!AY478="",0,INDEX(DU!I:I,MATCH(Duombaze!AY478,DU!A:A,0),1))+IF(Duombaze!AZ478="",0,INDEX(DU!I:I,MATCH(Duombaze!AZ478,DU!A:A,0),1))+IF(Duombaze!BA478="",0,INDEX(DU!I:I,MATCH(Duombaze!BA478,DU!A:A,0),1))+IF(Duombaze!BB478="",0,INDEX(DU!I:I,MATCH(Duombaze!BB478,DU!A:A,0),1))</f>
        <v>0</v>
      </c>
      <c r="BD478" s="640">
        <f>IF(Duombaze!AT478="",0,INDEX(DU!K:K,MATCH(Duombaze!AT478,DU!A:A,0),1))+IF(Duombaze!AU478="",0,INDEX(DU!K:K,MATCH(Duombaze!AU478,DU!A:A,0),1))+IF(Duombaze!AV478="",0,INDEX(DU!K:K,MATCH(Duombaze!AV478,DU!A:A,0),1))+IF(Duombaze!AW478="",0,INDEX(DU!K:K,MATCH(Duombaze!AW478,DU!A:A,0),1))+IF(Duombaze!AX478="",0,INDEX(DU!K:K,MATCH(Duombaze!AX478,DU!A:A,0),1))+IF(Duombaze!AY478="",0,INDEX(DU!K:K,MATCH(Duombaze!AY478,DU!A:A,0),1))+IF(Duombaze!AZ478="",0,INDEX(DU!K:K,MATCH(Duombaze!AZ478,DU!A:A,0),1))+IF(Duombaze!BA478="",0,INDEX(DU!K:K,MATCH(Duombaze!BA478,DU!A:A,0),1))+IF(Duombaze!BB478="",0,INDEX(DU!K:K,MATCH(Duombaze!BB478,DU!A:A,0),1))</f>
        <v>0</v>
      </c>
      <c r="BE478" s="6"/>
      <c r="BF478" s="6"/>
      <c r="BG478" s="4" t="s">
        <v>9149</v>
      </c>
      <c r="BH478" s="4" t="str">
        <f t="shared" si="228"/>
        <v>4 SPP12P Pneumatiniai stabdžiai WABCO (auto LSV, 1x0,4s)</v>
      </c>
      <c r="BI478" s="6" t="s">
        <v>8763</v>
      </c>
      <c r="BJ478" s="643" t="s">
        <v>8763</v>
      </c>
      <c r="BK478" s="643"/>
      <c r="BL478" s="643"/>
      <c r="BM478" s="643">
        <f>IF(Duombaze!BJ478="",0,INDEX(DU!I:I,MATCH(Duombaze!BJ478,DU!A:A,0),1))+IF(Duombaze!BK478="",0,INDEX(DU!I:I,MATCH(Duombaze!BK478,DU!A:A,0),1))+IF(Duombaze!BL478="",0,INDEX(DU!I:I,MATCH(Duombaze!BL478,DU!A:A,0),1))</f>
        <v>475.94652000000002</v>
      </c>
      <c r="BN478" s="640">
        <f>IF(Duombaze!BJ478="",0,INDEX(DU!K:K,MATCH(Duombaze!BJ478,DU!A:A,0),1))+IF(Duombaze!BK478="",0,INDEX(DU!K:K,MATCH(Duombaze!BK478,DU!A:A,0),1))+IF(Duombaze!BL478="",0,INDEX(DU!K:K,MATCH(Duombaze!BL478,DU!A:A,0),1))</f>
        <v>85.85</v>
      </c>
      <c r="BO478" s="6"/>
      <c r="BP478" s="6"/>
      <c r="BQ478" s="6" t="s">
        <v>290</v>
      </c>
      <c r="BR478" s="6" t="str">
        <f t="shared" si="239"/>
        <v>4 SPP12P Stabdžių išvadai dviejų kontūrų</v>
      </c>
      <c r="BS478" s="6" t="s">
        <v>3068</v>
      </c>
      <c r="BT478" s="6"/>
      <c r="BU478" s="6"/>
      <c r="BV478" s="6"/>
      <c r="BW478" s="6">
        <f>IF(Duombaze!BT478="",0,INDEX(DU!I:I,MATCH(Duombaze!BT478,DU!A:A,0),1))+IF(Duombaze!BU478="",0,INDEX(DU!I:I,MATCH(Duombaze!BU478,DU!A:A,0),1))+IF(Duombaze!BV478="",0,INDEX(DU!I:I,MATCH(Duombaze!BV478,DU!A:A,0),1))</f>
        <v>0</v>
      </c>
      <c r="BX478" s="6">
        <f>IF(Duombaze!BT478="",0,INDEX(DU!K:K,MATCH(Duombaze!BT478,DU!A:A,0),1))+IF(Duombaze!BU478="",0,INDEX(DU!K:K,MATCH(Duombaze!BU478,DU!A:A,0),1))+IF(Duombaze!BV478="",0,INDEX(DU!K:K,MATCH(Duombaze!BV478,DU!A:A,0),1))</f>
        <v>0</v>
      </c>
      <c r="BY478" s="6"/>
      <c r="BZ478" s="6"/>
      <c r="CA478" s="6"/>
      <c r="CB478" s="6" t="str">
        <f t="shared" si="209"/>
        <v/>
      </c>
      <c r="CC478" s="6"/>
      <c r="CD478" s="6">
        <f>IF(Duombaze!CC478="",0,INDEX(DU!I:I,MATCH(Duombaze!CC478,DU!A:A,0),1))</f>
        <v>0</v>
      </c>
      <c r="CE478" s="4">
        <f>IF(Duombaze!CC478="",0,INDEX(DU!K:K,MATCH(Duombaze!CC478,DU!A:A,0),1))</f>
        <v>0</v>
      </c>
      <c r="CF478" s="6"/>
      <c r="CG478" s="6"/>
      <c r="CH478" s="6"/>
      <c r="CI478" s="4" t="str">
        <f t="shared" si="213"/>
        <v/>
      </c>
      <c r="CJ478" s="6"/>
      <c r="CK478" s="6">
        <f>IF(Duombaze!CJ478="",0,INDEX(DU!I:I,MATCH(Duombaze!CJ478,DU!A:A,0),1))</f>
        <v>0</v>
      </c>
      <c r="CL478" s="4">
        <f>IF(Duombaze!CJ478="",0,INDEX(DU!K:K,MATCH(Duombaze!CJ478,DU!A:A,0),1))</f>
        <v>0</v>
      </c>
      <c r="CM478" s="6"/>
      <c r="CN478" s="6"/>
      <c r="CO478" s="6"/>
      <c r="CP478" s="4" t="str">
        <f t="shared" si="219"/>
        <v/>
      </c>
      <c r="CQ478" s="6"/>
      <c r="CR478" s="643"/>
      <c r="CS478" s="643"/>
      <c r="CT478" s="643">
        <f>IF(Duombaze!CR478="",0,INDEX(DU!I:I,MATCH(Duombaze!CR478,DU!A:A,0),1))+IF(Duombaze!CS478="",0,INDEX(DU!I:I,MATCH(Duombaze!CS478,DU!A:A,0),1))</f>
        <v>0</v>
      </c>
      <c r="CU478" s="6">
        <f>IF(Duombaze!CR478="",0,INDEX(DU!K:K,MATCH(Duombaze!CR478,DU!A:A,0),1))+IF(Duombaze!CS478="",0,INDEX(DU!K:K,MATCH(Duombaze!CS478,DU!A:A,0),1))</f>
        <v>0</v>
      </c>
      <c r="CV478" s="6"/>
      <c r="CW478" s="6"/>
      <c r="CX478" s="6"/>
      <c r="CY478" s="4" t="str">
        <f t="shared" si="221"/>
        <v/>
      </c>
      <c r="CZ478" s="6"/>
      <c r="DA478" s="674"/>
      <c r="DB478" s="674"/>
      <c r="DC478" s="674">
        <f>IF(Duombaze!DA478="",0,INDEX(DU!I:I,MATCH(Duombaze!DA478,DU!A:A,0),1))+IF(Duombaze!DB478="",0,INDEX(DU!I:I,MATCH(Duombaze!DB478,DU!A:A,0),1))</f>
        <v>0</v>
      </c>
      <c r="DD478" s="6">
        <f>IF(Duombaze!DA478="",0,INDEX(DU!K:K,MATCH(Duombaze!DA478,DU!A:A,0),1))+IF(Duombaze!DB478="",0,INDEX(DU!K:K,MATCH(Duombaze!DB478,DU!A:A,0),1))</f>
        <v>0</v>
      </c>
      <c r="DE478" s="6"/>
      <c r="DF478" s="6"/>
      <c r="DG478" s="6"/>
      <c r="DH478" s="6" t="str">
        <f t="shared" si="207"/>
        <v/>
      </c>
      <c r="DI478" s="6"/>
      <c r="DJ478" s="674"/>
      <c r="DK478" s="679"/>
      <c r="DL478" s="674">
        <f>IF(Duombaze!DJ478="",0,INDEX(DU!I:I,MATCH(Duombaze!DJ478,DU!A:A,0),1))+IF(Duombaze!DK478="",0,INDEX(DU!I:I,MATCH(Duombaze!DK478,DU!A:A,0),1))</f>
        <v>0</v>
      </c>
      <c r="DM478" s="6">
        <f>IF(Duombaze!DJ478="",0,INDEX(DU!K:K,MATCH(Duombaze!DJ478,DU!A:A,0),1))+IF(Duombaze!DK478="",0,INDEX(DU!K:K,MATCH(Duombaze!DK478,DU!A:A,0),1))</f>
        <v>0</v>
      </c>
      <c r="DN478" s="660"/>
      <c r="DO478" s="48"/>
      <c r="DP478" s="48"/>
      <c r="DQ478" s="4" t="str">
        <f t="shared" si="206"/>
        <v/>
      </c>
      <c r="DR478" s="66"/>
      <c r="DS478" s="694"/>
      <c r="DT478" s="694"/>
      <c r="DU478" s="694"/>
      <c r="DV478" s="694"/>
      <c r="DW478" s="694">
        <f>IF(Duombaze!DS478="",0,INDEX(DU!I:I,MATCH(Duombaze!DS478,DU!A:A,0),1))+IF(Duombaze!DT478="",0,INDEX(DU!I:I,MATCH(Duombaze!DT478,DU!A:A,0),1))+IF(Duombaze!DU478="",0,INDEX(DU!I:I,MATCH(Duombaze!DU478,DU!A:A,0),1))+IF(Duombaze!DV478="",0,INDEX(DU!I:I,MATCH(Duombaze!DV478,DU!A:A,0),1))</f>
        <v>0</v>
      </c>
      <c r="DX478" s="640">
        <f>IF(Duombaze!DS478="",0,INDEX(DU!K:K,MATCH(Duombaze!DS478,DU!A:A,0),1))+IF(Duombaze!DT478="",0,INDEX(DU!K:K,MATCH(Duombaze!DT478,DU!A:A,0),1))+IF(Duombaze!DU478="",0,INDEX(DU!K:K,MATCH(Duombaze!DU478,DU!A:A,0),1))+IF(Duombaze!DV478="",0,INDEX(DU!K:KH,MATCH(Duombaze!DV478,DU!A:A,0),1))</f>
        <v>0</v>
      </c>
      <c r="DY478" s="66"/>
      <c r="DZ478" s="66"/>
      <c r="EA478" s="6" t="s">
        <v>721</v>
      </c>
      <c r="EB478" s="6" t="str">
        <f t="shared" si="236"/>
        <v>4 SPP12P Mechaninis sukabintuvas Scharmullr</v>
      </c>
      <c r="EC478" s="6" t="s">
        <v>512</v>
      </c>
      <c r="ED478" s="6">
        <f>IF(Duombaze!EC478="",0,INDEX(DU!I:I,MATCH(Duombaze!EC478,DU!A:A,0),1))</f>
        <v>127.9676</v>
      </c>
      <c r="EE478" s="640">
        <f>IF(Duombaze!EC478="",0,INDEX(DU!K:K,MATCH(Duombaze!EC478,DU!A:A,0),1))</f>
        <v>0.75</v>
      </c>
      <c r="EF478" s="6"/>
      <c r="EG478" s="6"/>
      <c r="EH478" s="6"/>
      <c r="EI478" s="4" t="str">
        <f t="shared" si="210"/>
        <v/>
      </c>
      <c r="EJ478" s="6"/>
      <c r="EK478" s="674"/>
      <c r="EL478" s="674"/>
      <c r="EM478" s="674"/>
      <c r="EN478" s="674">
        <f>IF(Duombaze!EK478="",0,INDEX(DU!I:I,MATCH(Duombaze!EK478,DU!A:A,0),1))+IF(Duombaze!EL478="",0,INDEX(DU!I:I,MATCH(Duombaze!EL478,DU!A:A,0),1))+IF(Duombaze!EM478="",0,INDEX(DU!I:I,MATCH(Duombaze!EM478,DU!A:A,0),1))</f>
        <v>0</v>
      </c>
      <c r="EO478" s="6">
        <f>IF(Duombaze!EK478="",0,INDEX(DU!K:K,MATCH(Duombaze!EK478,DU!A:A,0),1))+IF(Duombaze!EL478="",0,INDEX(DU!K:K,MATCH(Duombaze!EL478,DU!A:A,0),1))+IF(Duombaze!EM478="",0,INDEX(DU!K:K,MATCH(Duombaze!EM478,DU!A:A,0),1))</f>
        <v>0</v>
      </c>
      <c r="EP478" s="6"/>
      <c r="EQ478" s="6"/>
      <c r="ER478" s="6"/>
      <c r="ES478" s="4"/>
      <c r="ET478" s="6"/>
      <c r="EU478" s="6"/>
      <c r="EV478" s="6"/>
      <c r="EW478" s="66"/>
      <c r="EX478" s="6" t="str">
        <f t="shared" si="218"/>
        <v/>
      </c>
      <c r="EY478" s="6"/>
      <c r="EZ478" s="674"/>
      <c r="FA478" s="674"/>
      <c r="FB478" s="674">
        <f>IF(Duombaze!EZ478="",0,INDEX(DU!I:I,MATCH(Duombaze!EZ478,DU!A:A,0),1))+IF(Duombaze!FA478="",0,INDEX(DU!I:I,MATCH(Duombaze!FA478,DU!A:A,0),1))</f>
        <v>0</v>
      </c>
      <c r="FC478" s="6">
        <f>IF(Duombaze!EZ478="",0,INDEX(DU!K:K,MATCH(Duombaze!EZ478,DU!A:A,0),1))+IF(Duombaze!FA478="",0,INDEX(DU!K:K,MATCH(Duombaze!FA478,DU!A:A,0),1))</f>
        <v>0</v>
      </c>
      <c r="FD478" s="6"/>
      <c r="FE478" s="6"/>
      <c r="FF478" s="6"/>
      <c r="FG478" s="6"/>
      <c r="FH478" s="6"/>
      <c r="FI478" s="6"/>
      <c r="FJ478" s="6"/>
      <c r="FK478" s="66"/>
      <c r="FL478" s="14"/>
      <c r="FM478" s="673"/>
      <c r="FN478" s="673"/>
      <c r="FO478" s="673"/>
      <c r="FP478" s="673"/>
      <c r="FQ478" s="673">
        <f>IF(Duombaze!FM478="",0,INDEX(DU!I:I,MATCH(Duombaze!FM478,DU!A:A,0),1))+IF(Duombaze!FN478="",0,INDEX(DU!I:I,MATCH(Duombaze!FN478,DU!A:A,0),1))+IF(Duombaze!FO478="",0,INDEX(DU!I:I,MATCH(Duombaze!FO478,DU!A:A,0),1))+IF(Duombaze!FP478="",0,INDEX(DU!I:I,MATCH(Duombaze!FP478,DU!A:A,0),1))</f>
        <v>0</v>
      </c>
      <c r="FR478" s="673">
        <f>IF(Duombaze!FM478="",0,INDEX(DU!K:K,MATCH(Duombaze!FM478,DU!A:A,0),1))+IF(Duombaze!FN478="",0,INDEX(DU!K:K,MATCH(Duombaze!FN478,DU!A:A,0),1))+IF(Duombaze!FO478="",0,INDEX(DU!K:K,MATCH(Duombaze!FO478,DU!A:A,0),1))+IF(Duombaze!FP478="",0,INDEX(DU!K:K,MATCH(Duombaze!FP478,DU!A:A,0),1))</f>
        <v>0</v>
      </c>
    </row>
    <row r="479" spans="1:174" s="7" customFormat="1" ht="23.45" customHeight="1" x14ac:dyDescent="0.25">
      <c r="A479" s="42">
        <v>5</v>
      </c>
      <c r="B479" s="42" t="s">
        <v>8545</v>
      </c>
      <c r="C479" s="12" t="s">
        <v>8544</v>
      </c>
      <c r="D479" s="6"/>
      <c r="E479" s="4" t="str">
        <f t="shared" si="220"/>
        <v/>
      </c>
      <c r="F479" s="6"/>
      <c r="G479" s="643"/>
      <c r="H479" s="643"/>
      <c r="I479" s="643"/>
      <c r="J479" s="643"/>
      <c r="K479" s="643"/>
      <c r="L479" s="643"/>
      <c r="M479" s="643"/>
      <c r="N479" s="643"/>
      <c r="O479" s="643"/>
      <c r="P479" s="643">
        <f>IF(Duombaze!G479="",0,INDEX(DU!I:I,MATCH(Duombaze!G479,DU!A:A,0),1))+IF(Duombaze!H479="",0,INDEX(DU!I:I,MATCH(Duombaze!H479,DU!A:A,0),1))+IF(Duombaze!I479="",0,INDEX(DU!I:I,MATCH(Duombaze!I479,DU!A:A,0),1))+IF(Duombaze!J479="",0,INDEX(DU!I:I,MATCH(Duombaze!J479,DU!A:A,0),1))+IF(Duombaze!K479="",0,INDEX(DU!I:I,MATCH(Duombaze!K479,DU!A:A,0),1))+IF(Duombaze!L479="",0,INDEX(DU!I:I,MATCH(Duombaze!L479,DU!A:A,0),1))+IF(Duombaze!M479="",0,INDEX(DU!I:I,MATCH(Duombaze!M479,DU!A:A,0),1))+IF(Duombaze!N479="",0,INDEX(DU!I:I,MATCH(Duombaze!N479,DU!A:A,0),1))+IF(Duombaze!O479="",0,INDEX(DU!I:I,MATCH(Duombaze!O479,DU!A:A,0),1))</f>
        <v>0</v>
      </c>
      <c r="Q479" s="640">
        <f>IF(Duombaze!G479="",0,INDEX(DU!K:K,MATCH(Duombaze!G479,DU!A:A,0),1))+IF(Duombaze!H479="",0,INDEX(DU!K:K,MATCH(Duombaze!H479,DU!A:A,0),1))+IF(Duombaze!I479="",0,INDEX(DU!K:K,MATCH(Duombaze!I479,DU!A:A,0),1))+IF(Duombaze!J479="",0,INDEX(DU!K:K,MATCH(Duombaze!J479,DU!A:A,0),1))+IF(Duombaze!K479="",0,INDEX(DU!K:K,MATCH(Duombaze!K479,DU!A:A,0),1))+IF(Duombaze!L479="",0,INDEX(DU!K:K,MATCH(Duombaze!L479,DU!A:A,0),1))+IF(Duombaze!M479="",0,INDEX(DU!K:K,MATCH(Duombaze!M479,DU!A:A,0),1))+IF(Duombaze!N479="",0,INDEX(DU!K:K,MATCH(Duombaze!N479,DU!A:A,0),1))+IF(Duombaze!O479="",0,INDEX(DU!K:K,MATCH(Duombaze!O479,DU!A:A,0),1))</f>
        <v>0</v>
      </c>
      <c r="R479" s="6"/>
      <c r="S479" s="48"/>
      <c r="T479" s="883"/>
      <c r="U479" s="49"/>
      <c r="V479" s="49"/>
      <c r="W479" s="6"/>
      <c r="X479" s="6"/>
      <c r="Y479" s="858"/>
      <c r="Z479" s="66"/>
      <c r="AA479" s="4" t="str">
        <f t="shared" si="212"/>
        <v/>
      </c>
      <c r="AB479" s="6"/>
      <c r="AC479" s="6">
        <f>IF(Duombaze!AB479="",0,INDEX(DU!I:I,MATCH(Duombaze!AB479,DU!A:A,0),1))</f>
        <v>0</v>
      </c>
      <c r="AD479" s="2">
        <f>IF(Duombaze!AB479="",0,INDEX(DU!K:K,MATCH(Duombaze!AB479,DU!A:A,0),1))</f>
        <v>0</v>
      </c>
      <c r="AE479" s="6"/>
      <c r="AF479" s="6"/>
      <c r="AG479" s="6"/>
      <c r="AH479" s="4" t="str">
        <f t="shared" si="238"/>
        <v/>
      </c>
      <c r="AI479" s="6"/>
      <c r="AJ479" s="643"/>
      <c r="AK479" s="643"/>
      <c r="AL479" s="643"/>
      <c r="AM479" s="643">
        <f>IF(Duombaze!AJ479="",0,INDEX(DU!I:I,MATCH(Duombaze!AJ479,DU!A:A,0),1))+IF(Duombaze!AK479="",0,INDEX(DU!I:I,MATCH(Duombaze!AK479,DU!A:A,0),1))+IF(Duombaze!AL479="",0,INDEX(DU!I:I,MATCH(Duombaze!AL479,DU!A:A,0),1))</f>
        <v>0</v>
      </c>
      <c r="AN479" s="643">
        <f>IF(Duombaze!AJ479="",0,INDEX(DU!K:K,MATCH(Duombaze!AJ479,DU!A:A,0),1))+IF(Duombaze!AK479="",0,INDEX(DU!K:K,MATCH(Duombaze!AK479,DU!A:A,0),1))+IF(Duombaze!AL479="",0,INDEX(DU!K:K,MATCH(Duombaze!AL479,DU!A:A,0),1))</f>
        <v>0</v>
      </c>
      <c r="AO479" s="6"/>
      <c r="AP479" s="6"/>
      <c r="AQ479" s="6"/>
      <c r="AR479" s="4" t="str">
        <f t="shared" si="227"/>
        <v/>
      </c>
      <c r="AS479" s="6"/>
      <c r="AT479" s="643"/>
      <c r="AU479" s="643"/>
      <c r="AV479" s="643"/>
      <c r="AW479" s="643"/>
      <c r="AX479" s="643"/>
      <c r="AY479" s="643"/>
      <c r="AZ479" s="643"/>
      <c r="BA479" s="643"/>
      <c r="BB479" s="643"/>
      <c r="BC479" s="643">
        <f>IF(Duombaze!AT479="",0,INDEX(DU!I:I,MATCH(Duombaze!AT479,DU!A:A,0),1))+IF(Duombaze!AU479="",0,INDEX(DU!I:I,MATCH(Duombaze!AU479,DU!A:A,0),1))+IF(Duombaze!AV479="",0,INDEX(DU!I:I,MATCH(Duombaze!AV479,DU!A:A,0),1))+IF(Duombaze!AW479="",0,INDEX(DU!I:I,MATCH(Duombaze!AW479,DU!A:A,0),1))+IF(Duombaze!AX479="",0,INDEX(DU!I:I,MATCH(Duombaze!AX479,DU!A:A,0),1))+IF(Duombaze!AY479="",0,INDEX(DU!I:I,MATCH(Duombaze!AY479,DU!A:A,0),1))+IF(Duombaze!AZ479="",0,INDEX(DU!I:I,MATCH(Duombaze!AZ479,DU!A:A,0),1))+IF(Duombaze!BA479="",0,INDEX(DU!I:I,MATCH(Duombaze!BA479,DU!A:A,0),1))+IF(Duombaze!BB479="",0,INDEX(DU!I:I,MATCH(Duombaze!BB479,DU!A:A,0),1))</f>
        <v>0</v>
      </c>
      <c r="BD479" s="640">
        <f>IF(Duombaze!AT479="",0,INDEX(DU!K:K,MATCH(Duombaze!AT479,DU!A:A,0),1))+IF(Duombaze!AU479="",0,INDEX(DU!K:K,MATCH(Duombaze!AU479,DU!A:A,0),1))+IF(Duombaze!AV479="",0,INDEX(DU!K:K,MATCH(Duombaze!AV479,DU!A:A,0),1))+IF(Duombaze!AW479="",0,INDEX(DU!K:K,MATCH(Duombaze!AW479,DU!A:A,0),1))+IF(Duombaze!AX479="",0,INDEX(DU!K:K,MATCH(Duombaze!AX479,DU!A:A,0),1))+IF(Duombaze!AY479="",0,INDEX(DU!K:K,MATCH(Duombaze!AY479,DU!A:A,0),1))+IF(Duombaze!AZ479="",0,INDEX(DU!K:K,MATCH(Duombaze!AZ479,DU!A:A,0),1))+IF(Duombaze!BA479="",0,INDEX(DU!K:K,MATCH(Duombaze!BA479,DU!A:A,0),1))+IF(Duombaze!BB479="",0,INDEX(DU!K:K,MATCH(Duombaze!BB479,DU!A:A,0),1))</f>
        <v>0</v>
      </c>
      <c r="BE479" s="6"/>
      <c r="BF479" s="6"/>
      <c r="BG479" s="4" t="s">
        <v>9150</v>
      </c>
      <c r="BH479" s="4" t="str">
        <f t="shared" si="228"/>
        <v>5 SPP12P Pneumatiniai stabdžiai WABCO (auto LSV, 1x0,4s, papild. slėgio vožtuvas)</v>
      </c>
      <c r="BI479" s="6" t="s">
        <v>8764</v>
      </c>
      <c r="BJ479" s="643" t="s">
        <v>8763</v>
      </c>
      <c r="BK479" s="643" t="s">
        <v>3003</v>
      </c>
      <c r="BL479" s="643"/>
      <c r="BM479" s="643">
        <f>IF(Duombaze!BJ479="",0,INDEX(DU!I:I,MATCH(Duombaze!BJ479,DU!A:A,0),1))+IF(Duombaze!BK479="",0,INDEX(DU!I:I,MATCH(Duombaze!BK479,DU!A:A,0),1))+IF(Duombaze!BL479="",0,INDEX(DU!I:I,MATCH(Duombaze!BL479,DU!A:A,0),1))</f>
        <v>537.85292000000004</v>
      </c>
      <c r="BN479" s="640">
        <f>IF(Duombaze!BJ479="",0,INDEX(DU!K:K,MATCH(Duombaze!BJ479,DU!A:A,0),1))+IF(Duombaze!BK479="",0,INDEX(DU!K:K,MATCH(Duombaze!BK479,DU!A:A,0),1))+IF(Duombaze!BL479="",0,INDEX(DU!K:K,MATCH(Duombaze!BL479,DU!A:A,0),1))</f>
        <v>89.72</v>
      </c>
      <c r="BO479" s="6"/>
      <c r="BP479" s="6"/>
      <c r="BQ479" s="6" t="s">
        <v>290</v>
      </c>
      <c r="BR479" s="6" t="str">
        <f t="shared" si="239"/>
        <v>5 SPP12P Stabdžių išvadai dviejų kontūrų</v>
      </c>
      <c r="BS479" s="6" t="s">
        <v>3068</v>
      </c>
      <c r="BT479" s="6"/>
      <c r="BU479" s="6"/>
      <c r="BV479" s="6"/>
      <c r="BW479" s="6">
        <f>IF(Duombaze!BT479="",0,INDEX(DU!I:I,MATCH(Duombaze!BT479,DU!A:A,0),1))+IF(Duombaze!BU479="",0,INDEX(DU!I:I,MATCH(Duombaze!BU479,DU!A:A,0),1))+IF(Duombaze!BV479="",0,INDEX(DU!I:I,MATCH(Duombaze!BV479,DU!A:A,0),1))</f>
        <v>0</v>
      </c>
      <c r="BX479" s="6">
        <f>IF(Duombaze!BT479="",0,INDEX(DU!K:K,MATCH(Duombaze!BT479,DU!A:A,0),1))+IF(Duombaze!BU479="",0,INDEX(DU!K:K,MATCH(Duombaze!BU479,DU!A:A,0),1))+IF(Duombaze!BV479="",0,INDEX(DU!K:K,MATCH(Duombaze!BV479,DU!A:A,0),1))</f>
        <v>0</v>
      </c>
      <c r="BY479" s="6"/>
      <c r="BZ479" s="6"/>
      <c r="CA479" s="6"/>
      <c r="CB479" s="6" t="str">
        <f t="shared" si="209"/>
        <v/>
      </c>
      <c r="CC479" s="6"/>
      <c r="CD479" s="6">
        <f>IF(Duombaze!CC479="",0,INDEX(DU!I:I,MATCH(Duombaze!CC479,DU!A:A,0),1))</f>
        <v>0</v>
      </c>
      <c r="CE479" s="4">
        <f>IF(Duombaze!CC479="",0,INDEX(DU!K:K,MATCH(Duombaze!CC479,DU!A:A,0),1))</f>
        <v>0</v>
      </c>
      <c r="CF479" s="6"/>
      <c r="CG479" s="6"/>
      <c r="CH479" s="6"/>
      <c r="CI479" s="4" t="str">
        <f t="shared" si="213"/>
        <v/>
      </c>
      <c r="CJ479" s="6"/>
      <c r="CK479" s="6">
        <f>IF(Duombaze!CJ479="",0,INDEX(DU!I:I,MATCH(Duombaze!CJ479,DU!A:A,0),1))</f>
        <v>0</v>
      </c>
      <c r="CL479" s="4">
        <f>IF(Duombaze!CJ479="",0,INDEX(DU!K:K,MATCH(Duombaze!CJ479,DU!A:A,0),1))</f>
        <v>0</v>
      </c>
      <c r="CM479" s="6"/>
      <c r="CN479" s="6"/>
      <c r="CO479" s="6"/>
      <c r="CP479" s="4" t="str">
        <f t="shared" si="219"/>
        <v/>
      </c>
      <c r="CQ479" s="6"/>
      <c r="CR479" s="643"/>
      <c r="CS479" s="643"/>
      <c r="CT479" s="643">
        <f>IF(Duombaze!CR479="",0,INDEX(DU!I:I,MATCH(Duombaze!CR479,DU!A:A,0),1))+IF(Duombaze!CS479="",0,INDEX(DU!I:I,MATCH(Duombaze!CS479,DU!A:A,0),1))</f>
        <v>0</v>
      </c>
      <c r="CU479" s="6">
        <f>IF(Duombaze!CR479="",0,INDEX(DU!K:K,MATCH(Duombaze!CR479,DU!A:A,0),1))+IF(Duombaze!CS479="",0,INDEX(DU!K:K,MATCH(Duombaze!CS479,DU!A:A,0),1))</f>
        <v>0</v>
      </c>
      <c r="CV479" s="6"/>
      <c r="CW479" s="6"/>
      <c r="CX479" s="6"/>
      <c r="CY479" s="4" t="str">
        <f t="shared" si="221"/>
        <v/>
      </c>
      <c r="CZ479" s="6"/>
      <c r="DA479" s="674"/>
      <c r="DB479" s="674"/>
      <c r="DC479" s="674">
        <f>IF(Duombaze!DA479="",0,INDEX(DU!I:I,MATCH(Duombaze!DA479,DU!A:A,0),1))+IF(Duombaze!DB479="",0,INDEX(DU!I:I,MATCH(Duombaze!DB479,DU!A:A,0),1))</f>
        <v>0</v>
      </c>
      <c r="DD479" s="6">
        <f>IF(Duombaze!DA479="",0,INDEX(DU!K:K,MATCH(Duombaze!DA479,DU!A:A,0),1))+IF(Duombaze!DB479="",0,INDEX(DU!K:K,MATCH(Duombaze!DB479,DU!A:A,0),1))</f>
        <v>0</v>
      </c>
      <c r="DE479" s="6"/>
      <c r="DF479" s="6"/>
      <c r="DG479" s="6"/>
      <c r="DH479" s="6" t="str">
        <f t="shared" si="207"/>
        <v/>
      </c>
      <c r="DI479" s="6"/>
      <c r="DJ479" s="674"/>
      <c r="DK479" s="679"/>
      <c r="DL479" s="674">
        <f>IF(Duombaze!DJ479="",0,INDEX(DU!I:I,MATCH(Duombaze!DJ479,DU!A:A,0),1))+IF(Duombaze!DK479="",0,INDEX(DU!I:I,MATCH(Duombaze!DK479,DU!A:A,0),1))</f>
        <v>0</v>
      </c>
      <c r="DM479" s="6">
        <f>IF(Duombaze!DJ479="",0,INDEX(DU!K:K,MATCH(Duombaze!DJ479,DU!A:A,0),1))+IF(Duombaze!DK479="",0,INDEX(DU!K:K,MATCH(Duombaze!DK479,DU!A:A,0),1))</f>
        <v>0</v>
      </c>
      <c r="DN479" s="660"/>
      <c r="DO479" s="48"/>
      <c r="DP479" s="48"/>
      <c r="DQ479" s="4" t="str">
        <f t="shared" si="206"/>
        <v/>
      </c>
      <c r="DR479" s="66"/>
      <c r="DS479" s="694"/>
      <c r="DT479" s="694"/>
      <c r="DU479" s="694"/>
      <c r="DV479" s="694"/>
      <c r="DW479" s="694">
        <f>IF(Duombaze!DS479="",0,INDEX(DU!I:I,MATCH(Duombaze!DS479,DU!A:A,0),1))+IF(Duombaze!DT479="",0,INDEX(DU!I:I,MATCH(Duombaze!DT479,DU!A:A,0),1))+IF(Duombaze!DU479="",0,INDEX(DU!I:I,MATCH(Duombaze!DU479,DU!A:A,0),1))+IF(Duombaze!DV479="",0,INDEX(DU!I:I,MATCH(Duombaze!DV479,DU!A:A,0),1))</f>
        <v>0</v>
      </c>
      <c r="DX479" s="640">
        <f>IF(Duombaze!DS479="",0,INDEX(DU!K:K,MATCH(Duombaze!DS479,DU!A:A,0),1))+IF(Duombaze!DT479="",0,INDEX(DU!K:K,MATCH(Duombaze!DT479,DU!A:A,0),1))+IF(Duombaze!DU479="",0,INDEX(DU!K:K,MATCH(Duombaze!DU479,DU!A:A,0),1))+IF(Duombaze!DV479="",0,INDEX(DU!K:KH,MATCH(Duombaze!DV479,DU!A:A,0),1))</f>
        <v>0</v>
      </c>
      <c r="DY479" s="66"/>
      <c r="DZ479" s="66"/>
      <c r="EA479" s="6" t="s">
        <v>445</v>
      </c>
      <c r="EB479" s="6" t="str">
        <f t="shared" si="236"/>
        <v>5 SPP12P Automatinis sukabintuvas Scharmuller</v>
      </c>
      <c r="EC479" s="6" t="s">
        <v>513</v>
      </c>
      <c r="ED479" s="6">
        <f>IF(Duombaze!EC479="",0,INDEX(DU!I:I,MATCH(Duombaze!EC479,DU!A:A,0),1))</f>
        <v>225.916545454545</v>
      </c>
      <c r="EE479" s="640">
        <f>IF(Duombaze!EC479="",0,INDEX(DU!K:K,MATCH(Duombaze!EC479,DU!A:A,0),1))</f>
        <v>0.57999999999999996</v>
      </c>
      <c r="EF479" s="6"/>
      <c r="EG479" s="6"/>
      <c r="EH479" s="6"/>
      <c r="EI479" s="4" t="str">
        <f t="shared" si="210"/>
        <v/>
      </c>
      <c r="EJ479" s="6"/>
      <c r="EK479" s="674"/>
      <c r="EL479" s="674"/>
      <c r="EM479" s="674"/>
      <c r="EN479" s="674">
        <f>IF(Duombaze!EK479="",0,INDEX(DU!I:I,MATCH(Duombaze!EK479,DU!A:A,0),1))+IF(Duombaze!EL479="",0,INDEX(DU!I:I,MATCH(Duombaze!EL479,DU!A:A,0),1))+IF(Duombaze!EM479="",0,INDEX(DU!I:I,MATCH(Duombaze!EM479,DU!A:A,0),1))</f>
        <v>0</v>
      </c>
      <c r="EO479" s="6">
        <f>IF(Duombaze!EK479="",0,INDEX(DU!K:K,MATCH(Duombaze!EK479,DU!A:A,0),1))+IF(Duombaze!EL479="",0,INDEX(DU!K:K,MATCH(Duombaze!EL479,DU!A:A,0),1))+IF(Duombaze!EM479="",0,INDEX(DU!K:K,MATCH(Duombaze!EM479,DU!A:A,0),1))</f>
        <v>0</v>
      </c>
      <c r="EP479" s="6"/>
      <c r="EQ479" s="6"/>
      <c r="ER479" s="6"/>
      <c r="ES479" s="4"/>
      <c r="ET479" s="6"/>
      <c r="EU479" s="6"/>
      <c r="EV479" s="6"/>
      <c r="EW479" s="66"/>
      <c r="EX479" s="6" t="str">
        <f t="shared" si="218"/>
        <v/>
      </c>
      <c r="EY479" s="6"/>
      <c r="EZ479" s="674"/>
      <c r="FA479" s="674"/>
      <c r="FB479" s="674">
        <f>IF(Duombaze!EZ479="",0,INDEX(DU!I:I,MATCH(Duombaze!EZ479,DU!A:A,0),1))+IF(Duombaze!FA479="",0,INDEX(DU!I:I,MATCH(Duombaze!FA479,DU!A:A,0),1))</f>
        <v>0</v>
      </c>
      <c r="FC479" s="6">
        <f>IF(Duombaze!EZ479="",0,INDEX(DU!K:K,MATCH(Duombaze!EZ479,DU!A:A,0),1))+IF(Duombaze!FA479="",0,INDEX(DU!K:K,MATCH(Duombaze!FA479,DU!A:A,0),1))</f>
        <v>0</v>
      </c>
      <c r="FD479" s="6"/>
      <c r="FE479" s="6"/>
      <c r="FF479" s="6"/>
      <c r="FG479" s="6"/>
      <c r="FH479" s="6"/>
      <c r="FI479" s="6"/>
      <c r="FJ479" s="6"/>
      <c r="FK479" s="66"/>
      <c r="FL479" s="14"/>
      <c r="FM479" s="673"/>
      <c r="FN479" s="673"/>
      <c r="FO479" s="673"/>
      <c r="FP479" s="673"/>
      <c r="FQ479" s="673">
        <f>IF(Duombaze!FM479="",0,INDEX(DU!I:I,MATCH(Duombaze!FM479,DU!A:A,0),1))+IF(Duombaze!FN479="",0,INDEX(DU!I:I,MATCH(Duombaze!FN479,DU!A:A,0),1))+IF(Duombaze!FO479="",0,INDEX(DU!I:I,MATCH(Duombaze!FO479,DU!A:A,0),1))+IF(Duombaze!FP479="",0,INDEX(DU!I:I,MATCH(Duombaze!FP479,DU!A:A,0),1))</f>
        <v>0</v>
      </c>
      <c r="FR479" s="673">
        <f>IF(Duombaze!FM479="",0,INDEX(DU!K:K,MATCH(Duombaze!FM479,DU!A:A,0),1))+IF(Duombaze!FN479="",0,INDEX(DU!K:K,MATCH(Duombaze!FN479,DU!A:A,0),1))+IF(Duombaze!FO479="",0,INDEX(DU!K:K,MATCH(Duombaze!FO479,DU!A:A,0),1))+IF(Duombaze!FP479="",0,INDEX(DU!K:K,MATCH(Duombaze!FP479,DU!A:A,0),1))</f>
        <v>0</v>
      </c>
    </row>
    <row r="480" spans="1:174" s="7" customFormat="1" ht="23.45" customHeight="1" x14ac:dyDescent="0.25">
      <c r="A480" s="42">
        <v>6</v>
      </c>
      <c r="B480" s="42" t="s">
        <v>8545</v>
      </c>
      <c r="C480" s="12" t="s">
        <v>8544</v>
      </c>
      <c r="D480" s="6"/>
      <c r="E480" s="4" t="str">
        <f t="shared" si="220"/>
        <v/>
      </c>
      <c r="F480" s="6"/>
      <c r="G480" s="643"/>
      <c r="H480" s="643"/>
      <c r="I480" s="643"/>
      <c r="J480" s="643"/>
      <c r="K480" s="643"/>
      <c r="L480" s="643"/>
      <c r="M480" s="643"/>
      <c r="N480" s="643"/>
      <c r="O480" s="643"/>
      <c r="P480" s="643">
        <f>IF(Duombaze!G480="",0,INDEX(DU!I:I,MATCH(Duombaze!G480,DU!A:A,0),1))+IF(Duombaze!H480="",0,INDEX(DU!I:I,MATCH(Duombaze!H480,DU!A:A,0),1))+IF(Duombaze!I480="",0,INDEX(DU!I:I,MATCH(Duombaze!I480,DU!A:A,0),1))+IF(Duombaze!J480="",0,INDEX(DU!I:I,MATCH(Duombaze!J480,DU!A:A,0),1))+IF(Duombaze!K480="",0,INDEX(DU!I:I,MATCH(Duombaze!K480,DU!A:A,0),1))+IF(Duombaze!L480="",0,INDEX(DU!I:I,MATCH(Duombaze!L480,DU!A:A,0),1))+IF(Duombaze!M480="",0,INDEX(DU!I:I,MATCH(Duombaze!M480,DU!A:A,0),1))+IF(Duombaze!N480="",0,INDEX(DU!I:I,MATCH(Duombaze!N480,DU!A:A,0),1))+IF(Duombaze!O480="",0,INDEX(DU!I:I,MATCH(Duombaze!O480,DU!A:A,0),1))</f>
        <v>0</v>
      </c>
      <c r="Q480" s="640">
        <f>IF(Duombaze!G480="",0,INDEX(DU!K:K,MATCH(Duombaze!G480,DU!A:A,0),1))+IF(Duombaze!H480="",0,INDEX(DU!K:K,MATCH(Duombaze!H480,DU!A:A,0),1))+IF(Duombaze!I480="",0,INDEX(DU!K:K,MATCH(Duombaze!I480,DU!A:A,0),1))+IF(Duombaze!J480="",0,INDEX(DU!K:K,MATCH(Duombaze!J480,DU!A:A,0),1))+IF(Duombaze!K480="",0,INDEX(DU!K:K,MATCH(Duombaze!K480,DU!A:A,0),1))+IF(Duombaze!L480="",0,INDEX(DU!K:K,MATCH(Duombaze!L480,DU!A:A,0),1))+IF(Duombaze!M480="",0,INDEX(DU!K:K,MATCH(Duombaze!M480,DU!A:A,0),1))+IF(Duombaze!N480="",0,INDEX(DU!K:K,MATCH(Duombaze!N480,DU!A:A,0),1))+IF(Duombaze!O480="",0,INDEX(DU!K:K,MATCH(Duombaze!O480,DU!A:A,0),1))</f>
        <v>0</v>
      </c>
      <c r="R480" s="6"/>
      <c r="S480" s="48"/>
      <c r="T480" s="883"/>
      <c r="U480" s="49"/>
      <c r="V480" s="49"/>
      <c r="W480" s="6"/>
      <c r="X480" s="6"/>
      <c r="Y480" s="858"/>
      <c r="Z480" s="66"/>
      <c r="AA480" s="4" t="str">
        <f t="shared" si="212"/>
        <v/>
      </c>
      <c r="AB480" s="6"/>
      <c r="AC480" s="6">
        <f>IF(Duombaze!AB480="",0,INDEX(DU!I:I,MATCH(Duombaze!AB480,DU!A:A,0),1))</f>
        <v>0</v>
      </c>
      <c r="AD480" s="2">
        <f>IF(Duombaze!AB480="",0,INDEX(DU!K:K,MATCH(Duombaze!AB480,DU!A:A,0),1))</f>
        <v>0</v>
      </c>
      <c r="AE480" s="6"/>
      <c r="AF480" s="6"/>
      <c r="AG480" s="6"/>
      <c r="AH480" s="4" t="str">
        <f t="shared" si="238"/>
        <v/>
      </c>
      <c r="AI480" s="6"/>
      <c r="AJ480" s="643"/>
      <c r="AK480" s="643"/>
      <c r="AL480" s="643"/>
      <c r="AM480" s="643">
        <f>IF(Duombaze!AJ480="",0,INDEX(DU!I:I,MATCH(Duombaze!AJ480,DU!A:A,0),1))+IF(Duombaze!AK480="",0,INDEX(DU!I:I,MATCH(Duombaze!AK480,DU!A:A,0),1))+IF(Duombaze!AL480="",0,INDEX(DU!I:I,MATCH(Duombaze!AL480,DU!A:A,0),1))</f>
        <v>0</v>
      </c>
      <c r="AN480" s="643">
        <f>IF(Duombaze!AJ480="",0,INDEX(DU!K:K,MATCH(Duombaze!AJ480,DU!A:A,0),1))+IF(Duombaze!AK480="",0,INDEX(DU!K:K,MATCH(Duombaze!AK480,DU!A:A,0),1))+IF(Duombaze!AL480="",0,INDEX(DU!K:K,MATCH(Duombaze!AL480,DU!A:A,0),1))</f>
        <v>0</v>
      </c>
      <c r="AO480" s="6"/>
      <c r="AP480" s="6"/>
      <c r="AQ480" s="6"/>
      <c r="AR480" s="4" t="str">
        <f t="shared" si="203"/>
        <v/>
      </c>
      <c r="AS480" s="6"/>
      <c r="AT480" s="643"/>
      <c r="AU480" s="643"/>
      <c r="AV480" s="643"/>
      <c r="AW480" s="643"/>
      <c r="AX480" s="643"/>
      <c r="AY480" s="643"/>
      <c r="AZ480" s="643"/>
      <c r="BA480" s="643"/>
      <c r="BB480" s="643"/>
      <c r="BC480" s="643">
        <f>IF(Duombaze!AT480="",0,INDEX(DU!I:I,MATCH(Duombaze!AT480,DU!A:A,0),1))+IF(Duombaze!AU480="",0,INDEX(DU!I:I,MATCH(Duombaze!AU480,DU!A:A,0),1))+IF(Duombaze!AV480="",0,INDEX(DU!I:I,MATCH(Duombaze!AV480,DU!A:A,0),1))+IF(Duombaze!AW480="",0,INDEX(DU!I:I,MATCH(Duombaze!AW480,DU!A:A,0),1))+IF(Duombaze!AX480="",0,INDEX(DU!I:I,MATCH(Duombaze!AX480,DU!A:A,0),1))+IF(Duombaze!AY480="",0,INDEX(DU!I:I,MATCH(Duombaze!AY480,DU!A:A,0),1))+IF(Duombaze!AZ480="",0,INDEX(DU!I:I,MATCH(Duombaze!AZ480,DU!A:A,0),1))+IF(Duombaze!BA480="",0,INDEX(DU!I:I,MATCH(Duombaze!BA480,DU!A:A,0),1))+IF(Duombaze!BB480="",0,INDEX(DU!I:I,MATCH(Duombaze!BB480,DU!A:A,0),1))</f>
        <v>0</v>
      </c>
      <c r="BD480" s="640">
        <f>IF(Duombaze!AT480="",0,INDEX(DU!K:K,MATCH(Duombaze!AT480,DU!A:A,0),1))+IF(Duombaze!AU480="",0,INDEX(DU!K:K,MATCH(Duombaze!AU480,DU!A:A,0),1))+IF(Duombaze!AV480="",0,INDEX(DU!K:K,MATCH(Duombaze!AV480,DU!A:A,0),1))+IF(Duombaze!AW480="",0,INDEX(DU!K:K,MATCH(Duombaze!AW480,DU!A:A,0),1))+IF(Duombaze!AX480="",0,INDEX(DU!K:K,MATCH(Duombaze!AX480,DU!A:A,0),1))+IF(Duombaze!AY480="",0,INDEX(DU!K:K,MATCH(Duombaze!AY480,DU!A:A,0),1))+IF(Duombaze!AZ480="",0,INDEX(DU!K:K,MATCH(Duombaze!AZ480,DU!A:A,0),1))+IF(Duombaze!BA480="",0,INDEX(DU!K:K,MATCH(Duombaze!BA480,DU!A:A,0),1))+IF(Duombaze!BB480="",0,INDEX(DU!K:K,MATCH(Duombaze!BB480,DU!A:A,0),1))</f>
        <v>0</v>
      </c>
      <c r="BE480" s="6"/>
      <c r="BF480" s="6"/>
      <c r="BG480" s="66"/>
      <c r="BH480" s="4" t="str">
        <f t="shared" si="228"/>
        <v/>
      </c>
      <c r="BI480" s="6"/>
      <c r="BJ480" s="643"/>
      <c r="BK480" s="643"/>
      <c r="BL480" s="643"/>
      <c r="BM480" s="643">
        <f>IF(Duombaze!BJ480="",0,INDEX(DU!I:I,MATCH(Duombaze!BJ480,DU!A:A,0),1))+IF(Duombaze!BK480="",0,INDEX(DU!I:I,MATCH(Duombaze!BK480,DU!A:A,0),1))+IF(Duombaze!BL480="",0,INDEX(DU!I:I,MATCH(Duombaze!BL480,DU!A:A,0),1))</f>
        <v>0</v>
      </c>
      <c r="BN480" s="640">
        <f>IF(Duombaze!BJ480="",0,INDEX(DU!K:K,MATCH(Duombaze!BJ480,DU!A:A,0),1))+IF(Duombaze!BK480="",0,INDEX(DU!K:K,MATCH(Duombaze!BK480,DU!A:A,0),1))+IF(Duombaze!BL480="",0,INDEX(DU!K:K,MATCH(Duombaze!BL480,DU!A:A,0),1))</f>
        <v>0</v>
      </c>
      <c r="BO480" s="6"/>
      <c r="BP480" s="6"/>
      <c r="BQ480" s="6"/>
      <c r="BR480" s="6" t="str">
        <f t="shared" si="239"/>
        <v/>
      </c>
      <c r="BS480" s="6"/>
      <c r="BT480" s="6"/>
      <c r="BU480" s="6"/>
      <c r="BV480" s="6"/>
      <c r="BW480" s="6">
        <f>IF(Duombaze!BT480="",0,INDEX(DU!I:I,MATCH(Duombaze!BT480,DU!A:A,0),1))+IF(Duombaze!BU480="",0,INDEX(DU!I:I,MATCH(Duombaze!BU480,DU!A:A,0),1))+IF(Duombaze!BV480="",0,INDEX(DU!I:I,MATCH(Duombaze!BV480,DU!A:A,0),1))</f>
        <v>0</v>
      </c>
      <c r="BX480" s="6">
        <f>IF(Duombaze!BT480="",0,INDEX(DU!K:K,MATCH(Duombaze!BT480,DU!A:A,0),1))+IF(Duombaze!BU480="",0,INDEX(DU!K:K,MATCH(Duombaze!BU480,DU!A:A,0),1))+IF(Duombaze!BV480="",0,INDEX(DU!K:K,MATCH(Duombaze!BV480,DU!A:A,0),1))</f>
        <v>0</v>
      </c>
      <c r="BY480" s="6"/>
      <c r="BZ480" s="6"/>
      <c r="CA480" s="6"/>
      <c r="CB480" s="6" t="str">
        <f t="shared" si="209"/>
        <v/>
      </c>
      <c r="CC480" s="6"/>
      <c r="CD480" s="6">
        <f>IF(Duombaze!CC480="",0,INDEX(DU!I:I,MATCH(Duombaze!CC480,DU!A:A,0),1))</f>
        <v>0</v>
      </c>
      <c r="CE480" s="4">
        <f>IF(Duombaze!CC480="",0,INDEX(DU!K:K,MATCH(Duombaze!CC480,DU!A:A,0),1))</f>
        <v>0</v>
      </c>
      <c r="CF480" s="6"/>
      <c r="CG480" s="6"/>
      <c r="CH480" s="6"/>
      <c r="CI480" s="4" t="str">
        <f t="shared" si="213"/>
        <v/>
      </c>
      <c r="CJ480" s="6"/>
      <c r="CK480" s="6">
        <f>IF(Duombaze!CJ480="",0,INDEX(DU!I:I,MATCH(Duombaze!CJ480,DU!A:A,0),1))</f>
        <v>0</v>
      </c>
      <c r="CL480" s="4">
        <f>IF(Duombaze!CJ480="",0,INDEX(DU!K:K,MATCH(Duombaze!CJ480,DU!A:A,0),1))</f>
        <v>0</v>
      </c>
      <c r="CM480" s="6"/>
      <c r="CN480" s="6"/>
      <c r="CO480" s="6"/>
      <c r="CP480" s="4" t="str">
        <f t="shared" si="219"/>
        <v/>
      </c>
      <c r="CQ480" s="6"/>
      <c r="CR480" s="643"/>
      <c r="CS480" s="643"/>
      <c r="CT480" s="643">
        <f>IF(Duombaze!CR480="",0,INDEX(DU!I:I,MATCH(Duombaze!CR480,DU!A:A,0),1))+IF(Duombaze!CS480="",0,INDEX(DU!I:I,MATCH(Duombaze!CS480,DU!A:A,0),1))</f>
        <v>0</v>
      </c>
      <c r="CU480" s="6">
        <f>IF(Duombaze!CR480="",0,INDEX(DU!K:K,MATCH(Duombaze!CR480,DU!A:A,0),1))+IF(Duombaze!CS480="",0,INDEX(DU!K:K,MATCH(Duombaze!CS480,DU!A:A,0),1))</f>
        <v>0</v>
      </c>
      <c r="CV480" s="6"/>
      <c r="CW480" s="6"/>
      <c r="CX480" s="6"/>
      <c r="CY480" s="4" t="str">
        <f t="shared" si="221"/>
        <v/>
      </c>
      <c r="CZ480" s="6"/>
      <c r="DA480" s="674"/>
      <c r="DB480" s="674"/>
      <c r="DC480" s="674">
        <f>IF(Duombaze!DA480="",0,INDEX(DU!I:I,MATCH(Duombaze!DA480,DU!A:A,0),1))+IF(Duombaze!DB480="",0,INDEX(DU!I:I,MATCH(Duombaze!DB480,DU!A:A,0),1))</f>
        <v>0</v>
      </c>
      <c r="DD480" s="6">
        <f>IF(Duombaze!DA480="",0,INDEX(DU!K:K,MATCH(Duombaze!DA480,DU!A:A,0),1))+IF(Duombaze!DB480="",0,INDEX(DU!K:K,MATCH(Duombaze!DB480,DU!A:A,0),1))</f>
        <v>0</v>
      </c>
      <c r="DE480" s="6"/>
      <c r="DF480" s="6"/>
      <c r="DG480" s="6"/>
      <c r="DH480" s="6" t="str">
        <f t="shared" si="207"/>
        <v/>
      </c>
      <c r="DI480" s="6"/>
      <c r="DJ480" s="674"/>
      <c r="DK480" s="679"/>
      <c r="DL480" s="674">
        <f>IF(Duombaze!DJ480="",0,INDEX(DU!I:I,MATCH(Duombaze!DJ480,DU!A:A,0),1))+IF(Duombaze!DK480="",0,INDEX(DU!I:I,MATCH(Duombaze!DK480,DU!A:A,0),1))</f>
        <v>0</v>
      </c>
      <c r="DM480" s="6">
        <f>IF(Duombaze!DJ480="",0,INDEX(DU!K:K,MATCH(Duombaze!DJ480,DU!A:A,0),1))+IF(Duombaze!DK480="",0,INDEX(DU!K:K,MATCH(Duombaze!DK480,DU!A:A,0),1))</f>
        <v>0</v>
      </c>
      <c r="DN480" s="660"/>
      <c r="DO480" s="48"/>
      <c r="DP480" s="48"/>
      <c r="DQ480" s="4" t="str">
        <f t="shared" si="206"/>
        <v/>
      </c>
      <c r="DR480" s="66"/>
      <c r="DS480" s="694"/>
      <c r="DT480" s="694"/>
      <c r="DU480" s="694"/>
      <c r="DV480" s="694"/>
      <c r="DW480" s="694">
        <f>IF(Duombaze!DS480="",0,INDEX(DU!I:I,MATCH(Duombaze!DS480,DU!A:A,0),1))+IF(Duombaze!DT480="",0,INDEX(DU!I:I,MATCH(Duombaze!DT480,DU!A:A,0),1))+IF(Duombaze!DU480="",0,INDEX(DU!I:I,MATCH(Duombaze!DU480,DU!A:A,0),1))+IF(Duombaze!DV480="",0,INDEX(DU!I:I,MATCH(Duombaze!DV480,DU!A:A,0),1))</f>
        <v>0</v>
      </c>
      <c r="DX480" s="640">
        <f>IF(Duombaze!DS480="",0,INDEX(DU!K:K,MATCH(Duombaze!DS480,DU!A:A,0),1))+IF(Duombaze!DT480="",0,INDEX(DU!K:K,MATCH(Duombaze!DT480,DU!A:A,0),1))+IF(Duombaze!DU480="",0,INDEX(DU!K:K,MATCH(Duombaze!DU480,DU!A:A,0),1))+IF(Duombaze!DV480="",0,INDEX(DU!K:KH,MATCH(Duombaze!DV480,DU!A:A,0),1))</f>
        <v>0</v>
      </c>
      <c r="DY480" s="66"/>
      <c r="DZ480" s="66"/>
      <c r="EA480" s="6"/>
      <c r="EB480" s="6" t="str">
        <f t="shared" si="194"/>
        <v/>
      </c>
      <c r="EC480" s="6"/>
      <c r="ED480" s="6">
        <f>IF(Duombaze!EC480="",0,INDEX(DU!I:I,MATCH(Duombaze!EC480,DU!A:A,0),1))</f>
        <v>0</v>
      </c>
      <c r="EE480" s="640">
        <f>IF(Duombaze!EC480="",0,INDEX(DU!K:K,MATCH(Duombaze!EC480,DU!A:A,0),1))</f>
        <v>0</v>
      </c>
      <c r="EF480" s="6"/>
      <c r="EG480" s="6"/>
      <c r="EH480" s="6"/>
      <c r="EI480" s="4" t="str">
        <f t="shared" si="210"/>
        <v/>
      </c>
      <c r="EJ480" s="6"/>
      <c r="EK480" s="674"/>
      <c r="EL480" s="674"/>
      <c r="EM480" s="674"/>
      <c r="EN480" s="674">
        <f>IF(Duombaze!EK480="",0,INDEX(DU!I:I,MATCH(Duombaze!EK480,DU!A:A,0),1))+IF(Duombaze!EL480="",0,INDEX(DU!I:I,MATCH(Duombaze!EL480,DU!A:A,0),1))+IF(Duombaze!EM480="",0,INDEX(DU!I:I,MATCH(Duombaze!EM480,DU!A:A,0),1))</f>
        <v>0</v>
      </c>
      <c r="EO480" s="6">
        <f>IF(Duombaze!EK480="",0,INDEX(DU!K:K,MATCH(Duombaze!EK480,DU!A:A,0),1))+IF(Duombaze!EL480="",0,INDEX(DU!K:K,MATCH(Duombaze!EL480,DU!A:A,0),1))+IF(Duombaze!EM480="",0,INDEX(DU!K:K,MATCH(Duombaze!EM480,DU!A:A,0),1))</f>
        <v>0</v>
      </c>
      <c r="EP480" s="6"/>
      <c r="EQ480" s="6"/>
      <c r="ER480" s="6"/>
      <c r="ES480" s="4"/>
      <c r="ET480" s="6"/>
      <c r="EU480" s="6"/>
      <c r="EV480" s="6"/>
      <c r="EW480" s="66"/>
      <c r="EX480" s="6" t="str">
        <f t="shared" si="218"/>
        <v/>
      </c>
      <c r="EY480" s="6"/>
      <c r="EZ480" s="674"/>
      <c r="FA480" s="674"/>
      <c r="FB480" s="674">
        <f>IF(Duombaze!EZ480="",0,INDEX(DU!I:I,MATCH(Duombaze!EZ480,DU!A:A,0),1))+IF(Duombaze!FA480="",0,INDEX(DU!I:I,MATCH(Duombaze!FA480,DU!A:A,0),1))</f>
        <v>0</v>
      </c>
      <c r="FC480" s="6">
        <f>IF(Duombaze!EZ480="",0,INDEX(DU!K:K,MATCH(Duombaze!EZ480,DU!A:A,0),1))+IF(Duombaze!FA480="",0,INDEX(DU!K:K,MATCH(Duombaze!FA480,DU!A:A,0),1))</f>
        <v>0</v>
      </c>
      <c r="FD480" s="6"/>
      <c r="FE480" s="6"/>
      <c r="FF480" s="6"/>
      <c r="FG480" s="6"/>
      <c r="FH480" s="6"/>
      <c r="FI480" s="6"/>
      <c r="FJ480" s="6"/>
      <c r="FK480" s="66"/>
      <c r="FL480" s="14"/>
      <c r="FM480" s="673"/>
      <c r="FN480" s="673"/>
      <c r="FO480" s="673"/>
      <c r="FP480" s="673"/>
      <c r="FQ480" s="673">
        <f>IF(Duombaze!FM480="",0,INDEX(DU!I:I,MATCH(Duombaze!FM480,DU!A:A,0),1))+IF(Duombaze!FN480="",0,INDEX(DU!I:I,MATCH(Duombaze!FN480,DU!A:A,0),1))+IF(Duombaze!FO480="",0,INDEX(DU!I:I,MATCH(Duombaze!FO480,DU!A:A,0),1))+IF(Duombaze!FP480="",0,INDEX(DU!I:I,MATCH(Duombaze!FP480,DU!A:A,0),1))</f>
        <v>0</v>
      </c>
      <c r="FR480" s="673">
        <f>IF(Duombaze!FM480="",0,INDEX(DU!K:K,MATCH(Duombaze!FM480,DU!A:A,0),1))+IF(Duombaze!FN480="",0,INDEX(DU!K:K,MATCH(Duombaze!FN480,DU!A:A,0),1))+IF(Duombaze!FO480="",0,INDEX(DU!K:K,MATCH(Duombaze!FO480,DU!A:A,0),1))+IF(Duombaze!FP480="",0,INDEX(DU!K:K,MATCH(Duombaze!FP480,DU!A:A,0),1))</f>
        <v>0</v>
      </c>
    </row>
    <row r="481" spans="1:174" s="7" customFormat="1" ht="23.45" customHeight="1" x14ac:dyDescent="0.25">
      <c r="A481" s="42">
        <v>7</v>
      </c>
      <c r="B481" s="42" t="s">
        <v>8545</v>
      </c>
      <c r="C481" s="12" t="s">
        <v>8544</v>
      </c>
      <c r="D481" s="6"/>
      <c r="E481" s="4" t="str">
        <f t="shared" si="220"/>
        <v/>
      </c>
      <c r="F481" s="6"/>
      <c r="G481" s="643"/>
      <c r="H481" s="643"/>
      <c r="I481" s="643"/>
      <c r="J481" s="643"/>
      <c r="K481" s="643"/>
      <c r="L481" s="643"/>
      <c r="M481" s="643"/>
      <c r="N481" s="643"/>
      <c r="O481" s="643"/>
      <c r="P481" s="643">
        <f>IF(Duombaze!G481="",0,INDEX(DU!I:I,MATCH(Duombaze!G481,DU!A:A,0),1))+IF(Duombaze!H481="",0,INDEX(DU!I:I,MATCH(Duombaze!H481,DU!A:A,0),1))+IF(Duombaze!I481="",0,INDEX(DU!I:I,MATCH(Duombaze!I481,DU!A:A,0),1))+IF(Duombaze!J481="",0,INDEX(DU!I:I,MATCH(Duombaze!J481,DU!A:A,0),1))+IF(Duombaze!K481="",0,INDEX(DU!I:I,MATCH(Duombaze!K481,DU!A:A,0),1))+IF(Duombaze!L481="",0,INDEX(DU!I:I,MATCH(Duombaze!L481,DU!A:A,0),1))+IF(Duombaze!M481="",0,INDEX(DU!I:I,MATCH(Duombaze!M481,DU!A:A,0),1))+IF(Duombaze!N481="",0,INDEX(DU!I:I,MATCH(Duombaze!N481,DU!A:A,0),1))+IF(Duombaze!O481="",0,INDEX(DU!I:I,MATCH(Duombaze!O481,DU!A:A,0),1))</f>
        <v>0</v>
      </c>
      <c r="Q481" s="640">
        <f>IF(Duombaze!G481="",0,INDEX(DU!K:K,MATCH(Duombaze!G481,DU!A:A,0),1))+IF(Duombaze!H481="",0,INDEX(DU!K:K,MATCH(Duombaze!H481,DU!A:A,0),1))+IF(Duombaze!I481="",0,INDEX(DU!K:K,MATCH(Duombaze!I481,DU!A:A,0),1))+IF(Duombaze!J481="",0,INDEX(DU!K:K,MATCH(Duombaze!J481,DU!A:A,0),1))+IF(Duombaze!K481="",0,INDEX(DU!K:K,MATCH(Duombaze!K481,DU!A:A,0),1))+IF(Duombaze!L481="",0,INDEX(DU!K:K,MATCH(Duombaze!L481,DU!A:A,0),1))+IF(Duombaze!M481="",0,INDEX(DU!K:K,MATCH(Duombaze!M481,DU!A:A,0),1))+IF(Duombaze!N481="",0,INDEX(DU!K:K,MATCH(Duombaze!N481,DU!A:A,0),1))+IF(Duombaze!O481="",0,INDEX(DU!K:K,MATCH(Duombaze!O481,DU!A:A,0),1))</f>
        <v>0</v>
      </c>
      <c r="R481" s="6"/>
      <c r="S481" s="48"/>
      <c r="T481" s="883"/>
      <c r="U481" s="49"/>
      <c r="V481" s="49"/>
      <c r="W481" s="6"/>
      <c r="X481" s="6"/>
      <c r="Y481" s="858"/>
      <c r="Z481" s="66"/>
      <c r="AA481" s="4" t="str">
        <f t="shared" si="212"/>
        <v/>
      </c>
      <c r="AB481" s="6"/>
      <c r="AC481" s="6">
        <f>IF(Duombaze!AB481="",0,INDEX(DU!I:I,MATCH(Duombaze!AB481,DU!A:A,0),1))</f>
        <v>0</v>
      </c>
      <c r="AD481" s="2">
        <f>IF(Duombaze!AB481="",0,INDEX(DU!K:K,MATCH(Duombaze!AB481,DU!A:A,0),1))</f>
        <v>0</v>
      </c>
      <c r="AE481" s="6"/>
      <c r="AF481" s="6"/>
      <c r="AG481" s="6"/>
      <c r="AH481" s="4" t="str">
        <f t="shared" si="238"/>
        <v/>
      </c>
      <c r="AI481" s="6"/>
      <c r="AJ481" s="643"/>
      <c r="AK481" s="643"/>
      <c r="AL481" s="643"/>
      <c r="AM481" s="643">
        <f>IF(Duombaze!AJ481="",0,INDEX(DU!I:I,MATCH(Duombaze!AJ481,DU!A:A,0),1))+IF(Duombaze!AK481="",0,INDEX(DU!I:I,MATCH(Duombaze!AK481,DU!A:A,0),1))+IF(Duombaze!AL481="",0,INDEX(DU!I:I,MATCH(Duombaze!AL481,DU!A:A,0),1))</f>
        <v>0</v>
      </c>
      <c r="AN481" s="643">
        <f>IF(Duombaze!AJ481="",0,INDEX(DU!K:K,MATCH(Duombaze!AJ481,DU!A:A,0),1))+IF(Duombaze!AK481="",0,INDEX(DU!K:K,MATCH(Duombaze!AK481,DU!A:A,0),1))+IF(Duombaze!AL481="",0,INDEX(DU!K:K,MATCH(Duombaze!AL481,DU!A:A,0),1))</f>
        <v>0</v>
      </c>
      <c r="AO481" s="6"/>
      <c r="AP481" s="6"/>
      <c r="AQ481" s="6"/>
      <c r="AR481" s="4" t="str">
        <f t="shared" si="203"/>
        <v/>
      </c>
      <c r="AS481" s="6"/>
      <c r="AT481" s="643"/>
      <c r="AU481" s="643"/>
      <c r="AV481" s="643"/>
      <c r="AW481" s="643"/>
      <c r="AX481" s="643"/>
      <c r="AY481" s="643"/>
      <c r="AZ481" s="643"/>
      <c r="BA481" s="643"/>
      <c r="BB481" s="643"/>
      <c r="BC481" s="643">
        <f>IF(Duombaze!AT481="",0,INDEX(DU!I:I,MATCH(Duombaze!AT481,DU!A:A,0),1))+IF(Duombaze!AU481="",0,INDEX(DU!I:I,MATCH(Duombaze!AU481,DU!A:A,0),1))+IF(Duombaze!AV481="",0,INDEX(DU!I:I,MATCH(Duombaze!AV481,DU!A:A,0),1))+IF(Duombaze!AW481="",0,INDEX(DU!I:I,MATCH(Duombaze!AW481,DU!A:A,0),1))+IF(Duombaze!AX481="",0,INDEX(DU!I:I,MATCH(Duombaze!AX481,DU!A:A,0),1))+IF(Duombaze!AY481="",0,INDEX(DU!I:I,MATCH(Duombaze!AY481,DU!A:A,0),1))+IF(Duombaze!AZ481="",0,INDEX(DU!I:I,MATCH(Duombaze!AZ481,DU!A:A,0),1))+IF(Duombaze!BA481="",0,INDEX(DU!I:I,MATCH(Duombaze!BA481,DU!A:A,0),1))+IF(Duombaze!BB481="",0,INDEX(DU!I:I,MATCH(Duombaze!BB481,DU!A:A,0),1))</f>
        <v>0</v>
      </c>
      <c r="BD481" s="640">
        <f>IF(Duombaze!AT481="",0,INDEX(DU!K:K,MATCH(Duombaze!AT481,DU!A:A,0),1))+IF(Duombaze!AU481="",0,INDEX(DU!K:K,MATCH(Duombaze!AU481,DU!A:A,0),1))+IF(Duombaze!AV481="",0,INDEX(DU!K:K,MATCH(Duombaze!AV481,DU!A:A,0),1))+IF(Duombaze!AW481="",0,INDEX(DU!K:K,MATCH(Duombaze!AW481,DU!A:A,0),1))+IF(Duombaze!AX481="",0,INDEX(DU!K:K,MATCH(Duombaze!AX481,DU!A:A,0),1))+IF(Duombaze!AY481="",0,INDEX(DU!K:K,MATCH(Duombaze!AY481,DU!A:A,0),1))+IF(Duombaze!AZ481="",0,INDEX(DU!K:K,MATCH(Duombaze!AZ481,DU!A:A,0),1))+IF(Duombaze!BA481="",0,INDEX(DU!K:K,MATCH(Duombaze!BA481,DU!A:A,0),1))+IF(Duombaze!BB481="",0,INDEX(DU!K:K,MATCH(Duombaze!BB481,DU!A:A,0),1))</f>
        <v>0</v>
      </c>
      <c r="BE481" s="6"/>
      <c r="BF481" s="6"/>
      <c r="BG481" s="66"/>
      <c r="BH481" s="4" t="str">
        <f t="shared" si="222"/>
        <v/>
      </c>
      <c r="BI481" s="6"/>
      <c r="BJ481" s="643"/>
      <c r="BK481" s="643"/>
      <c r="BL481" s="643"/>
      <c r="BM481" s="643">
        <f>IF(Duombaze!BJ481="",0,INDEX(DU!I:I,MATCH(Duombaze!BJ481,DU!A:A,0),1))+IF(Duombaze!BK481="",0,INDEX(DU!I:I,MATCH(Duombaze!BK481,DU!A:A,0),1))+IF(Duombaze!BL481="",0,INDEX(DU!I:I,MATCH(Duombaze!BL481,DU!A:A,0),1))</f>
        <v>0</v>
      </c>
      <c r="BN481" s="640">
        <f>IF(Duombaze!BJ481="",0,INDEX(DU!K:K,MATCH(Duombaze!BJ481,DU!A:A,0),1))+IF(Duombaze!BK481="",0,INDEX(DU!K:K,MATCH(Duombaze!BK481,DU!A:A,0),1))+IF(Duombaze!BL481="",0,INDEX(DU!K:K,MATCH(Duombaze!BL481,DU!A:A,0),1))</f>
        <v>0</v>
      </c>
      <c r="BO481" s="6"/>
      <c r="BP481" s="6"/>
      <c r="BQ481" s="6"/>
      <c r="BR481" s="6" t="str">
        <f t="shared" si="223"/>
        <v/>
      </c>
      <c r="BS481" s="6"/>
      <c r="BT481" s="6"/>
      <c r="BU481" s="6"/>
      <c r="BV481" s="6"/>
      <c r="BW481" s="6">
        <f>IF(Duombaze!BT481="",0,INDEX(DU!I:I,MATCH(Duombaze!BT481,DU!A:A,0),1))+IF(Duombaze!BU481="",0,INDEX(DU!I:I,MATCH(Duombaze!BU481,DU!A:A,0),1))+IF(Duombaze!BV481="",0,INDEX(DU!I:I,MATCH(Duombaze!BV481,DU!A:A,0),1))</f>
        <v>0</v>
      </c>
      <c r="BX481" s="6">
        <f>IF(Duombaze!BT481="",0,INDEX(DU!K:K,MATCH(Duombaze!BT481,DU!A:A,0),1))+IF(Duombaze!BU481="",0,INDEX(DU!K:K,MATCH(Duombaze!BU481,DU!A:A,0),1))+IF(Duombaze!BV481="",0,INDEX(DU!K:K,MATCH(Duombaze!BV481,DU!A:A,0),1))</f>
        <v>0</v>
      </c>
      <c r="BY481" s="6"/>
      <c r="BZ481" s="6"/>
      <c r="CA481" s="6"/>
      <c r="CB481" s="6" t="str">
        <f t="shared" si="209"/>
        <v/>
      </c>
      <c r="CC481" s="6"/>
      <c r="CD481" s="6">
        <f>IF(Duombaze!CC481="",0,INDEX(DU!I:I,MATCH(Duombaze!CC481,DU!A:A,0),1))</f>
        <v>0</v>
      </c>
      <c r="CE481" s="4">
        <f>IF(Duombaze!CC481="",0,INDEX(DU!K:K,MATCH(Duombaze!CC481,DU!A:A,0),1))</f>
        <v>0</v>
      </c>
      <c r="CF481" s="6"/>
      <c r="CG481" s="6"/>
      <c r="CH481" s="6"/>
      <c r="CI481" s="4" t="str">
        <f t="shared" si="213"/>
        <v/>
      </c>
      <c r="CJ481" s="6"/>
      <c r="CK481" s="6">
        <f>IF(Duombaze!CJ481="",0,INDEX(DU!I:I,MATCH(Duombaze!CJ481,DU!A:A,0),1))</f>
        <v>0</v>
      </c>
      <c r="CL481" s="4">
        <f>IF(Duombaze!CJ481="",0,INDEX(DU!K:K,MATCH(Duombaze!CJ481,DU!A:A,0),1))</f>
        <v>0</v>
      </c>
      <c r="CM481" s="6"/>
      <c r="CN481" s="6"/>
      <c r="CO481" s="6"/>
      <c r="CP481" s="4" t="str">
        <f t="shared" si="219"/>
        <v/>
      </c>
      <c r="CQ481" s="6"/>
      <c r="CR481" s="643"/>
      <c r="CS481" s="643"/>
      <c r="CT481" s="643">
        <f>IF(Duombaze!CR481="",0,INDEX(DU!I:I,MATCH(Duombaze!CR481,DU!A:A,0),1))+IF(Duombaze!CS481="",0,INDEX(DU!I:I,MATCH(Duombaze!CS481,DU!A:A,0),1))</f>
        <v>0</v>
      </c>
      <c r="CU481" s="6">
        <f>IF(Duombaze!CR481="",0,INDEX(DU!K:K,MATCH(Duombaze!CR481,DU!A:A,0),1))+IF(Duombaze!CS481="",0,INDEX(DU!K:K,MATCH(Duombaze!CS481,DU!A:A,0),1))</f>
        <v>0</v>
      </c>
      <c r="CV481" s="6"/>
      <c r="CW481" s="6"/>
      <c r="CX481" s="6"/>
      <c r="CY481" s="4" t="str">
        <f t="shared" si="221"/>
        <v/>
      </c>
      <c r="CZ481" s="6"/>
      <c r="DA481" s="674"/>
      <c r="DB481" s="674"/>
      <c r="DC481" s="674">
        <f>IF(Duombaze!DA481="",0,INDEX(DU!I:I,MATCH(Duombaze!DA481,DU!A:A,0),1))+IF(Duombaze!DB481="",0,INDEX(DU!I:I,MATCH(Duombaze!DB481,DU!A:A,0),1))</f>
        <v>0</v>
      </c>
      <c r="DD481" s="6">
        <f>IF(Duombaze!DA481="",0,INDEX(DU!K:K,MATCH(Duombaze!DA481,DU!A:A,0),1))+IF(Duombaze!DB481="",0,INDEX(DU!K:K,MATCH(Duombaze!DB481,DU!A:A,0),1))</f>
        <v>0</v>
      </c>
      <c r="DE481" s="6"/>
      <c r="DF481" s="6"/>
      <c r="DG481" s="6"/>
      <c r="DH481" s="6" t="str">
        <f t="shared" si="207"/>
        <v/>
      </c>
      <c r="DI481" s="6"/>
      <c r="DJ481" s="674"/>
      <c r="DK481" s="679"/>
      <c r="DL481" s="674">
        <f>IF(Duombaze!DJ481="",0,INDEX(DU!I:I,MATCH(Duombaze!DJ481,DU!A:A,0),1))+IF(Duombaze!DK481="",0,INDEX(DU!I:I,MATCH(Duombaze!DK481,DU!A:A,0),1))</f>
        <v>0</v>
      </c>
      <c r="DM481" s="6">
        <f>IF(Duombaze!DJ481="",0,INDEX(DU!K:K,MATCH(Duombaze!DJ481,DU!A:A,0),1))+IF(Duombaze!DK481="",0,INDEX(DU!K:K,MATCH(Duombaze!DK481,DU!A:A,0),1))</f>
        <v>0</v>
      </c>
      <c r="DN481" s="660"/>
      <c r="DO481" s="48"/>
      <c r="DP481" s="48"/>
      <c r="DQ481" s="4" t="str">
        <f t="shared" si="206"/>
        <v/>
      </c>
      <c r="DR481" s="66"/>
      <c r="DS481" s="694"/>
      <c r="DT481" s="694"/>
      <c r="DU481" s="694"/>
      <c r="DV481" s="694"/>
      <c r="DW481" s="694">
        <f>IF(Duombaze!DS481="",0,INDEX(DU!I:I,MATCH(Duombaze!DS481,DU!A:A,0),1))+IF(Duombaze!DT481="",0,INDEX(DU!I:I,MATCH(Duombaze!DT481,DU!A:A,0),1))+IF(Duombaze!DU481="",0,INDEX(DU!I:I,MATCH(Duombaze!DU481,DU!A:A,0),1))+IF(Duombaze!DV481="",0,INDEX(DU!I:I,MATCH(Duombaze!DV481,DU!A:A,0),1))</f>
        <v>0</v>
      </c>
      <c r="DX481" s="640">
        <f>IF(Duombaze!DS481="",0,INDEX(DU!K:K,MATCH(Duombaze!DS481,DU!A:A,0),1))+IF(Duombaze!DT481="",0,INDEX(DU!K:K,MATCH(Duombaze!DT481,DU!A:A,0),1))+IF(Duombaze!DU481="",0,INDEX(DU!K:K,MATCH(Duombaze!DU481,DU!A:A,0),1))+IF(Duombaze!DV481="",0,INDEX(DU!K:KH,MATCH(Duombaze!DV481,DU!A:A,0),1))</f>
        <v>0</v>
      </c>
      <c r="DY481" s="66"/>
      <c r="DZ481" s="66"/>
      <c r="EA481" s="6"/>
      <c r="EB481" s="6" t="str">
        <f t="shared" si="194"/>
        <v/>
      </c>
      <c r="EC481" s="6"/>
      <c r="ED481" s="6">
        <f>IF(Duombaze!EC481="",0,INDEX(DU!I:I,MATCH(Duombaze!EC481,DU!A:A,0),1))</f>
        <v>0</v>
      </c>
      <c r="EE481" s="640">
        <f>IF(Duombaze!EC481="",0,INDEX(DU!K:K,MATCH(Duombaze!EC481,DU!A:A,0),1))</f>
        <v>0</v>
      </c>
      <c r="EF481" s="6"/>
      <c r="EG481" s="6"/>
      <c r="EH481" s="6"/>
      <c r="EI481" s="4" t="str">
        <f t="shared" si="210"/>
        <v/>
      </c>
      <c r="EJ481" s="6"/>
      <c r="EK481" s="674"/>
      <c r="EL481" s="674"/>
      <c r="EM481" s="674"/>
      <c r="EN481" s="674">
        <f>IF(Duombaze!EK481="",0,INDEX(DU!I:I,MATCH(Duombaze!EK481,DU!A:A,0),1))+IF(Duombaze!EL481="",0,INDEX(DU!I:I,MATCH(Duombaze!EL481,DU!A:A,0),1))+IF(Duombaze!EM481="",0,INDEX(DU!I:I,MATCH(Duombaze!EM481,DU!A:A,0),1))</f>
        <v>0</v>
      </c>
      <c r="EO481" s="6">
        <f>IF(Duombaze!EK481="",0,INDEX(DU!K:K,MATCH(Duombaze!EK481,DU!A:A,0),1))+IF(Duombaze!EL481="",0,INDEX(DU!K:K,MATCH(Duombaze!EL481,DU!A:A,0),1))+IF(Duombaze!EM481="",0,INDEX(DU!K:K,MATCH(Duombaze!EM481,DU!A:A,0),1))</f>
        <v>0</v>
      </c>
      <c r="EP481" s="6"/>
      <c r="EQ481" s="6"/>
      <c r="ER481" s="6"/>
      <c r="ES481" s="4"/>
      <c r="ET481" s="6"/>
      <c r="EU481" s="6"/>
      <c r="EV481" s="6"/>
      <c r="EW481" s="66"/>
      <c r="EX481" s="6" t="str">
        <f t="shared" si="218"/>
        <v/>
      </c>
      <c r="EY481" s="6"/>
      <c r="EZ481" s="674"/>
      <c r="FA481" s="674"/>
      <c r="FB481" s="674">
        <f>IF(Duombaze!EZ481="",0,INDEX(DU!I:I,MATCH(Duombaze!EZ481,DU!A:A,0),1))+IF(Duombaze!FA481="",0,INDEX(DU!I:I,MATCH(Duombaze!FA481,DU!A:A,0),1))</f>
        <v>0</v>
      </c>
      <c r="FC481" s="6">
        <f>IF(Duombaze!EZ481="",0,INDEX(DU!K:K,MATCH(Duombaze!EZ481,DU!A:A,0),1))+IF(Duombaze!FA481="",0,INDEX(DU!K:K,MATCH(Duombaze!FA481,DU!A:A,0),1))</f>
        <v>0</v>
      </c>
      <c r="FD481" s="6"/>
      <c r="FE481" s="6"/>
      <c r="FF481" s="6"/>
      <c r="FG481" s="6"/>
      <c r="FH481" s="6"/>
      <c r="FI481" s="6"/>
      <c r="FJ481" s="6"/>
      <c r="FK481" s="66"/>
      <c r="FL481" s="14"/>
      <c r="FM481" s="673"/>
      <c r="FN481" s="673"/>
      <c r="FO481" s="673"/>
      <c r="FP481" s="673"/>
      <c r="FQ481" s="673">
        <f>IF(Duombaze!FM481="",0,INDEX(DU!I:I,MATCH(Duombaze!FM481,DU!A:A,0),1))+IF(Duombaze!FN481="",0,INDEX(DU!I:I,MATCH(Duombaze!FN481,DU!A:A,0),1))+IF(Duombaze!FO481="",0,INDEX(DU!I:I,MATCH(Duombaze!FO481,DU!A:A,0),1))+IF(Duombaze!FP481="",0,INDEX(DU!I:I,MATCH(Duombaze!FP481,DU!A:A,0),1))</f>
        <v>0</v>
      </c>
      <c r="FR481" s="673">
        <f>IF(Duombaze!FM481="",0,INDEX(DU!K:K,MATCH(Duombaze!FM481,DU!A:A,0),1))+IF(Duombaze!FN481="",0,INDEX(DU!K:K,MATCH(Duombaze!FN481,DU!A:A,0),1))+IF(Duombaze!FO481="",0,INDEX(DU!K:K,MATCH(Duombaze!FO481,DU!A:A,0),1))+IF(Duombaze!FP481="",0,INDEX(DU!K:K,MATCH(Duombaze!FP481,DU!A:A,0),1))</f>
        <v>0</v>
      </c>
    </row>
    <row r="482" spans="1:174" s="7" customFormat="1" ht="23.45" customHeight="1" x14ac:dyDescent="0.25">
      <c r="A482" s="42">
        <v>8</v>
      </c>
      <c r="B482" s="42" t="s">
        <v>8545</v>
      </c>
      <c r="C482" s="12" t="s">
        <v>8544</v>
      </c>
      <c r="D482" s="6"/>
      <c r="E482" s="4" t="str">
        <f t="shared" si="220"/>
        <v/>
      </c>
      <c r="F482" s="6"/>
      <c r="G482" s="643"/>
      <c r="H482" s="643"/>
      <c r="I482" s="643"/>
      <c r="J482" s="643"/>
      <c r="K482" s="643"/>
      <c r="L482" s="643"/>
      <c r="M482" s="643"/>
      <c r="N482" s="643"/>
      <c r="O482" s="643"/>
      <c r="P482" s="643">
        <f>IF(Duombaze!G482="",0,INDEX(DU!I:I,MATCH(Duombaze!G482,DU!A:A,0),1))+IF(Duombaze!H482="",0,INDEX(DU!I:I,MATCH(Duombaze!H482,DU!A:A,0),1))+IF(Duombaze!I482="",0,INDEX(DU!I:I,MATCH(Duombaze!I482,DU!A:A,0),1))+IF(Duombaze!J482="",0,INDEX(DU!I:I,MATCH(Duombaze!J482,DU!A:A,0),1))+IF(Duombaze!K482="",0,INDEX(DU!I:I,MATCH(Duombaze!K482,DU!A:A,0),1))+IF(Duombaze!L482="",0,INDEX(DU!I:I,MATCH(Duombaze!L482,DU!A:A,0),1))+IF(Duombaze!M482="",0,INDEX(DU!I:I,MATCH(Duombaze!M482,DU!A:A,0),1))+IF(Duombaze!N482="",0,INDEX(DU!I:I,MATCH(Duombaze!N482,DU!A:A,0),1))+IF(Duombaze!O482="",0,INDEX(DU!I:I,MATCH(Duombaze!O482,DU!A:A,0),1))</f>
        <v>0</v>
      </c>
      <c r="Q482" s="640">
        <f>IF(Duombaze!G482="",0,INDEX(DU!K:K,MATCH(Duombaze!G482,DU!A:A,0),1))+IF(Duombaze!H482="",0,INDEX(DU!K:K,MATCH(Duombaze!H482,DU!A:A,0),1))+IF(Duombaze!I482="",0,INDEX(DU!K:K,MATCH(Duombaze!I482,DU!A:A,0),1))+IF(Duombaze!J482="",0,INDEX(DU!K:K,MATCH(Duombaze!J482,DU!A:A,0),1))+IF(Duombaze!K482="",0,INDEX(DU!K:K,MATCH(Duombaze!K482,DU!A:A,0),1))+IF(Duombaze!L482="",0,INDEX(DU!K:K,MATCH(Duombaze!L482,DU!A:A,0),1))+IF(Duombaze!M482="",0,INDEX(DU!K:K,MATCH(Duombaze!M482,DU!A:A,0),1))+IF(Duombaze!N482="",0,INDEX(DU!K:K,MATCH(Duombaze!N482,DU!A:A,0),1))+IF(Duombaze!O482="",0,INDEX(DU!K:K,MATCH(Duombaze!O482,DU!A:A,0),1))</f>
        <v>0</v>
      </c>
      <c r="R482" s="6"/>
      <c r="S482" s="48"/>
      <c r="T482" s="883"/>
      <c r="U482" s="49"/>
      <c r="V482" s="49"/>
      <c r="W482" s="6"/>
      <c r="X482" s="6"/>
      <c r="Y482" s="858"/>
      <c r="Z482" s="66"/>
      <c r="AA482" s="4" t="str">
        <f t="shared" si="212"/>
        <v/>
      </c>
      <c r="AB482" s="6"/>
      <c r="AC482" s="6">
        <f>IF(Duombaze!AB482="",0,INDEX(DU!I:I,MATCH(Duombaze!AB482,DU!A:A,0),1))</f>
        <v>0</v>
      </c>
      <c r="AD482" s="2">
        <f>IF(Duombaze!AB482="",0,INDEX(DU!K:K,MATCH(Duombaze!AB482,DU!A:A,0),1))</f>
        <v>0</v>
      </c>
      <c r="AE482" s="6"/>
      <c r="AF482" s="6"/>
      <c r="AG482" s="6"/>
      <c r="AH482" s="4" t="str">
        <f t="shared" si="238"/>
        <v/>
      </c>
      <c r="AI482" s="6"/>
      <c r="AJ482" s="643"/>
      <c r="AK482" s="643"/>
      <c r="AL482" s="643"/>
      <c r="AM482" s="643">
        <f>IF(Duombaze!AJ482="",0,INDEX(DU!I:I,MATCH(Duombaze!AJ482,DU!A:A,0),1))+IF(Duombaze!AK482="",0,INDEX(DU!I:I,MATCH(Duombaze!AK482,DU!A:A,0),1))+IF(Duombaze!AL482="",0,INDEX(DU!I:I,MATCH(Duombaze!AL482,DU!A:A,0),1))</f>
        <v>0</v>
      </c>
      <c r="AN482" s="643">
        <f>IF(Duombaze!AJ482="",0,INDEX(DU!K:K,MATCH(Duombaze!AJ482,DU!A:A,0),1))+IF(Duombaze!AK482="",0,INDEX(DU!K:K,MATCH(Duombaze!AK482,DU!A:A,0),1))+IF(Duombaze!AL482="",0,INDEX(DU!K:K,MATCH(Duombaze!AL482,DU!A:A,0),1))</f>
        <v>0</v>
      </c>
      <c r="AO482" s="6"/>
      <c r="AP482" s="6"/>
      <c r="AQ482" s="6"/>
      <c r="AR482" s="4" t="str">
        <f t="shared" si="203"/>
        <v/>
      </c>
      <c r="AS482" s="6"/>
      <c r="AT482" s="643"/>
      <c r="AU482" s="643"/>
      <c r="AV482" s="643"/>
      <c r="AW482" s="643"/>
      <c r="AX482" s="643"/>
      <c r="AY482" s="643"/>
      <c r="AZ482" s="643"/>
      <c r="BA482" s="643"/>
      <c r="BB482" s="643"/>
      <c r="BC482" s="643">
        <f>IF(Duombaze!AT482="",0,INDEX(DU!I:I,MATCH(Duombaze!AT482,DU!A:A,0),1))+IF(Duombaze!AU482="",0,INDEX(DU!I:I,MATCH(Duombaze!AU482,DU!A:A,0),1))+IF(Duombaze!AV482="",0,INDEX(DU!I:I,MATCH(Duombaze!AV482,DU!A:A,0),1))+IF(Duombaze!AW482="",0,INDEX(DU!I:I,MATCH(Duombaze!AW482,DU!A:A,0),1))+IF(Duombaze!AX482="",0,INDEX(DU!I:I,MATCH(Duombaze!AX482,DU!A:A,0),1))+IF(Duombaze!AY482="",0,INDEX(DU!I:I,MATCH(Duombaze!AY482,DU!A:A,0),1))+IF(Duombaze!AZ482="",0,INDEX(DU!I:I,MATCH(Duombaze!AZ482,DU!A:A,0),1))+IF(Duombaze!BA482="",0,INDEX(DU!I:I,MATCH(Duombaze!BA482,DU!A:A,0),1))+IF(Duombaze!BB482="",0,INDEX(DU!I:I,MATCH(Duombaze!BB482,DU!A:A,0),1))</f>
        <v>0</v>
      </c>
      <c r="BD482" s="640">
        <f>IF(Duombaze!AT482="",0,INDEX(DU!K:K,MATCH(Duombaze!AT482,DU!A:A,0),1))+IF(Duombaze!AU482="",0,INDEX(DU!K:K,MATCH(Duombaze!AU482,DU!A:A,0),1))+IF(Duombaze!AV482="",0,INDEX(DU!K:K,MATCH(Duombaze!AV482,DU!A:A,0),1))+IF(Duombaze!AW482="",0,INDEX(DU!K:K,MATCH(Duombaze!AW482,DU!A:A,0),1))+IF(Duombaze!AX482="",0,INDEX(DU!K:K,MATCH(Duombaze!AX482,DU!A:A,0),1))+IF(Duombaze!AY482="",0,INDEX(DU!K:K,MATCH(Duombaze!AY482,DU!A:A,0),1))+IF(Duombaze!AZ482="",0,INDEX(DU!K:K,MATCH(Duombaze!AZ482,DU!A:A,0),1))+IF(Duombaze!BA482="",0,INDEX(DU!K:K,MATCH(Duombaze!BA482,DU!A:A,0),1))+IF(Duombaze!BB482="",0,INDEX(DU!K:K,MATCH(Duombaze!BB482,DU!A:A,0),1))</f>
        <v>0</v>
      </c>
      <c r="BE482" s="6"/>
      <c r="BF482" s="6"/>
      <c r="BG482" s="66"/>
      <c r="BH482" s="4" t="str">
        <f t="shared" si="222"/>
        <v/>
      </c>
      <c r="BI482" s="6"/>
      <c r="BJ482" s="643"/>
      <c r="BK482" s="643"/>
      <c r="BL482" s="643"/>
      <c r="BM482" s="643">
        <f>IF(Duombaze!BJ482="",0,INDEX(DU!I:I,MATCH(Duombaze!BJ482,DU!A:A,0),1))+IF(Duombaze!BK482="",0,INDEX(DU!I:I,MATCH(Duombaze!BK482,DU!A:A,0),1))+IF(Duombaze!BL482="",0,INDEX(DU!I:I,MATCH(Duombaze!BL482,DU!A:A,0),1))</f>
        <v>0</v>
      </c>
      <c r="BN482" s="640">
        <f>IF(Duombaze!BJ482="",0,INDEX(DU!K:K,MATCH(Duombaze!BJ482,DU!A:A,0),1))+IF(Duombaze!BK482="",0,INDEX(DU!K:K,MATCH(Duombaze!BK482,DU!A:A,0),1))+IF(Duombaze!BL482="",0,INDEX(DU!K:K,MATCH(Duombaze!BL482,DU!A:A,0),1))</f>
        <v>0</v>
      </c>
      <c r="BO482" s="6"/>
      <c r="BP482" s="6"/>
      <c r="BQ482" s="6"/>
      <c r="BR482" s="6" t="str">
        <f t="shared" si="223"/>
        <v/>
      </c>
      <c r="BS482" s="6"/>
      <c r="BT482" s="6"/>
      <c r="BU482" s="6"/>
      <c r="BV482" s="6"/>
      <c r="BW482" s="6">
        <f>IF(Duombaze!BT482="",0,INDEX(DU!I:I,MATCH(Duombaze!BT482,DU!A:A,0),1))+IF(Duombaze!BU482="",0,INDEX(DU!I:I,MATCH(Duombaze!BU482,DU!A:A,0),1))+IF(Duombaze!BV482="",0,INDEX(DU!I:I,MATCH(Duombaze!BV482,DU!A:A,0),1))</f>
        <v>0</v>
      </c>
      <c r="BX482" s="6">
        <f>IF(Duombaze!BT482="",0,INDEX(DU!K:K,MATCH(Duombaze!BT482,DU!A:A,0),1))+IF(Duombaze!BU482="",0,INDEX(DU!K:K,MATCH(Duombaze!BU482,DU!A:A,0),1))+IF(Duombaze!BV482="",0,INDEX(DU!K:K,MATCH(Duombaze!BV482,DU!A:A,0),1))</f>
        <v>0</v>
      </c>
      <c r="BY482" s="6"/>
      <c r="BZ482" s="6"/>
      <c r="CA482" s="6"/>
      <c r="CB482" s="6" t="str">
        <f t="shared" si="209"/>
        <v/>
      </c>
      <c r="CC482" s="6"/>
      <c r="CD482" s="6">
        <f>IF(Duombaze!CC482="",0,INDEX(DU!I:I,MATCH(Duombaze!CC482,DU!A:A,0),1))</f>
        <v>0</v>
      </c>
      <c r="CE482" s="4">
        <f>IF(Duombaze!CC482="",0,INDEX(DU!K:K,MATCH(Duombaze!CC482,DU!A:A,0),1))</f>
        <v>0</v>
      </c>
      <c r="CF482" s="6"/>
      <c r="CG482" s="6"/>
      <c r="CH482" s="6"/>
      <c r="CI482" s="4" t="str">
        <f t="shared" si="213"/>
        <v/>
      </c>
      <c r="CJ482" s="6"/>
      <c r="CK482" s="6">
        <f>IF(Duombaze!CJ482="",0,INDEX(DU!I:I,MATCH(Duombaze!CJ482,DU!A:A,0),1))</f>
        <v>0</v>
      </c>
      <c r="CL482" s="4">
        <f>IF(Duombaze!CJ482="",0,INDEX(DU!K:K,MATCH(Duombaze!CJ482,DU!A:A,0),1))</f>
        <v>0</v>
      </c>
      <c r="CM482" s="6"/>
      <c r="CN482" s="6"/>
      <c r="CO482" s="6"/>
      <c r="CP482" s="4" t="str">
        <f t="shared" si="219"/>
        <v/>
      </c>
      <c r="CQ482" s="6"/>
      <c r="CR482" s="643"/>
      <c r="CS482" s="643"/>
      <c r="CT482" s="643">
        <f>IF(Duombaze!CR482="",0,INDEX(DU!I:I,MATCH(Duombaze!CR482,DU!A:A,0),1))+IF(Duombaze!CS482="",0,INDEX(DU!I:I,MATCH(Duombaze!CS482,DU!A:A,0),1))</f>
        <v>0</v>
      </c>
      <c r="CU482" s="6">
        <f>IF(Duombaze!CR482="",0,INDEX(DU!K:K,MATCH(Duombaze!CR482,DU!A:A,0),1))+IF(Duombaze!CS482="",0,INDEX(DU!K:K,MATCH(Duombaze!CS482,DU!A:A,0),1))</f>
        <v>0</v>
      </c>
      <c r="CV482" s="6"/>
      <c r="CW482" s="6"/>
      <c r="CX482" s="6"/>
      <c r="CY482" s="4" t="str">
        <f t="shared" si="221"/>
        <v/>
      </c>
      <c r="CZ482" s="6"/>
      <c r="DA482" s="674"/>
      <c r="DB482" s="674"/>
      <c r="DC482" s="674">
        <f>IF(Duombaze!DA482="",0,INDEX(DU!I:I,MATCH(Duombaze!DA482,DU!A:A,0),1))+IF(Duombaze!DB482="",0,INDEX(DU!I:I,MATCH(Duombaze!DB482,DU!A:A,0),1))</f>
        <v>0</v>
      </c>
      <c r="DD482" s="6">
        <f>IF(Duombaze!DA482="",0,INDEX(DU!K:K,MATCH(Duombaze!DA482,DU!A:A,0),1))+IF(Duombaze!DB482="",0,INDEX(DU!K:K,MATCH(Duombaze!DB482,DU!A:A,0),1))</f>
        <v>0</v>
      </c>
      <c r="DE482" s="6"/>
      <c r="DF482" s="6"/>
      <c r="DG482" s="6"/>
      <c r="DH482" s="6" t="str">
        <f t="shared" si="207"/>
        <v/>
      </c>
      <c r="DI482" s="6"/>
      <c r="DJ482" s="674"/>
      <c r="DK482" s="679"/>
      <c r="DL482" s="674">
        <f>IF(Duombaze!DJ482="",0,INDEX(DU!I:I,MATCH(Duombaze!DJ482,DU!A:A,0),1))+IF(Duombaze!DK482="",0,INDEX(DU!I:I,MATCH(Duombaze!DK482,DU!A:A,0),1))</f>
        <v>0</v>
      </c>
      <c r="DM482" s="6">
        <f>IF(Duombaze!DJ482="",0,INDEX(DU!K:K,MATCH(Duombaze!DJ482,DU!A:A,0),1))+IF(Duombaze!DK482="",0,INDEX(DU!K:K,MATCH(Duombaze!DK482,DU!A:A,0),1))</f>
        <v>0</v>
      </c>
      <c r="DN482" s="660"/>
      <c r="DO482" s="48"/>
      <c r="DP482" s="48"/>
      <c r="DQ482" s="4" t="str">
        <f t="shared" si="206"/>
        <v/>
      </c>
      <c r="DR482" s="66"/>
      <c r="DS482" s="694"/>
      <c r="DT482" s="694"/>
      <c r="DU482" s="694"/>
      <c r="DV482" s="694"/>
      <c r="DW482" s="694">
        <f>IF(Duombaze!DS482="",0,INDEX(DU!I:I,MATCH(Duombaze!DS482,DU!A:A,0),1))+IF(Duombaze!DT482="",0,INDEX(DU!I:I,MATCH(Duombaze!DT482,DU!A:A,0),1))+IF(Duombaze!DU482="",0,INDEX(DU!I:I,MATCH(Duombaze!DU482,DU!A:A,0),1))+IF(Duombaze!DV482="",0,INDEX(DU!I:I,MATCH(Duombaze!DV482,DU!A:A,0),1))</f>
        <v>0</v>
      </c>
      <c r="DX482" s="640">
        <f>IF(Duombaze!DS482="",0,INDEX(DU!K:K,MATCH(Duombaze!DS482,DU!A:A,0),1))+IF(Duombaze!DT482="",0,INDEX(DU!K:K,MATCH(Duombaze!DT482,DU!A:A,0),1))+IF(Duombaze!DU482="",0,INDEX(DU!K:K,MATCH(Duombaze!DU482,DU!A:A,0),1))+IF(Duombaze!DV482="",0,INDEX(DU!K:KH,MATCH(Duombaze!DV482,DU!A:A,0),1))</f>
        <v>0</v>
      </c>
      <c r="DY482" s="66"/>
      <c r="DZ482" s="66"/>
      <c r="EA482" s="6"/>
      <c r="EB482" s="6" t="str">
        <f t="shared" si="194"/>
        <v/>
      </c>
      <c r="EC482" s="6"/>
      <c r="ED482" s="6">
        <f>IF(Duombaze!EC482="",0,INDEX(DU!I:I,MATCH(Duombaze!EC482,DU!A:A,0),1))</f>
        <v>0</v>
      </c>
      <c r="EE482" s="640">
        <f>IF(Duombaze!EC482="",0,INDEX(DU!K:K,MATCH(Duombaze!EC482,DU!A:A,0),1))</f>
        <v>0</v>
      </c>
      <c r="EF482" s="6"/>
      <c r="EG482" s="6"/>
      <c r="EH482" s="6"/>
      <c r="EI482" s="4" t="str">
        <f t="shared" si="210"/>
        <v/>
      </c>
      <c r="EJ482" s="6"/>
      <c r="EK482" s="674"/>
      <c r="EL482" s="674"/>
      <c r="EM482" s="674"/>
      <c r="EN482" s="674">
        <f>IF(Duombaze!EK482="",0,INDEX(DU!I:I,MATCH(Duombaze!EK482,DU!A:A,0),1))+IF(Duombaze!EL482="",0,INDEX(DU!I:I,MATCH(Duombaze!EL482,DU!A:A,0),1))+IF(Duombaze!EM482="",0,INDEX(DU!I:I,MATCH(Duombaze!EM482,DU!A:A,0),1))</f>
        <v>0</v>
      </c>
      <c r="EO482" s="6">
        <f>IF(Duombaze!EK482="",0,INDEX(DU!K:K,MATCH(Duombaze!EK482,DU!A:A,0),1))+IF(Duombaze!EL482="",0,INDEX(DU!K:K,MATCH(Duombaze!EL482,DU!A:A,0),1))+IF(Duombaze!EM482="",0,INDEX(DU!K:K,MATCH(Duombaze!EM482,DU!A:A,0),1))</f>
        <v>0</v>
      </c>
      <c r="EP482" s="6"/>
      <c r="EQ482" s="6"/>
      <c r="ER482" s="6"/>
      <c r="ES482" s="4"/>
      <c r="ET482" s="6"/>
      <c r="EU482" s="6"/>
      <c r="EV482" s="6"/>
      <c r="EW482" s="66"/>
      <c r="EX482" s="6" t="str">
        <f t="shared" si="218"/>
        <v/>
      </c>
      <c r="EY482" s="6"/>
      <c r="EZ482" s="674"/>
      <c r="FA482" s="674"/>
      <c r="FB482" s="674">
        <f>IF(Duombaze!EZ482="",0,INDEX(DU!I:I,MATCH(Duombaze!EZ482,DU!A:A,0),1))+IF(Duombaze!FA482="",0,INDEX(DU!I:I,MATCH(Duombaze!FA482,DU!A:A,0),1))</f>
        <v>0</v>
      </c>
      <c r="FC482" s="6">
        <f>IF(Duombaze!EZ482="",0,INDEX(DU!K:K,MATCH(Duombaze!EZ482,DU!A:A,0),1))+IF(Duombaze!FA482="",0,INDEX(DU!K:K,MATCH(Duombaze!FA482,DU!A:A,0),1))</f>
        <v>0</v>
      </c>
      <c r="FD482" s="6"/>
      <c r="FE482" s="6"/>
      <c r="FF482" s="6"/>
      <c r="FG482" s="6"/>
      <c r="FH482" s="6"/>
      <c r="FI482" s="6"/>
      <c r="FJ482" s="6"/>
      <c r="FK482" s="66"/>
      <c r="FL482" s="14"/>
      <c r="FM482" s="673"/>
      <c r="FN482" s="673"/>
      <c r="FO482" s="673"/>
      <c r="FP482" s="673"/>
      <c r="FQ482" s="673">
        <f>IF(Duombaze!FM482="",0,INDEX(DU!I:I,MATCH(Duombaze!FM482,DU!A:A,0),1))+IF(Duombaze!FN482="",0,INDEX(DU!I:I,MATCH(Duombaze!FN482,DU!A:A,0),1))+IF(Duombaze!FO482="",0,INDEX(DU!I:I,MATCH(Duombaze!FO482,DU!A:A,0),1))+IF(Duombaze!FP482="",0,INDEX(DU!I:I,MATCH(Duombaze!FP482,DU!A:A,0),1))</f>
        <v>0</v>
      </c>
      <c r="FR482" s="673">
        <f>IF(Duombaze!FM482="",0,INDEX(DU!K:K,MATCH(Duombaze!FM482,DU!A:A,0),1))+IF(Duombaze!FN482="",0,INDEX(DU!K:K,MATCH(Duombaze!FN482,DU!A:A,0),1))+IF(Duombaze!FO482="",0,INDEX(DU!K:K,MATCH(Duombaze!FO482,DU!A:A,0),1))+IF(Duombaze!FP482="",0,INDEX(DU!K:K,MATCH(Duombaze!FP482,DU!A:A,0),1))</f>
        <v>0</v>
      </c>
    </row>
    <row r="483" spans="1:174" s="7" customFormat="1" ht="23.45" customHeight="1" x14ac:dyDescent="0.25">
      <c r="A483" s="42">
        <v>9</v>
      </c>
      <c r="B483" s="42" t="s">
        <v>8545</v>
      </c>
      <c r="C483" s="12" t="s">
        <v>8544</v>
      </c>
      <c r="D483" s="6"/>
      <c r="E483" s="4" t="str">
        <f t="shared" si="220"/>
        <v/>
      </c>
      <c r="F483" s="6"/>
      <c r="G483" s="643"/>
      <c r="H483" s="643"/>
      <c r="I483" s="643"/>
      <c r="J483" s="643"/>
      <c r="K483" s="643"/>
      <c r="L483" s="643"/>
      <c r="M483" s="643"/>
      <c r="N483" s="643"/>
      <c r="O483" s="643"/>
      <c r="P483" s="643">
        <f>IF(Duombaze!G483="",0,INDEX(DU!I:I,MATCH(Duombaze!G483,DU!A:A,0),1))+IF(Duombaze!H483="",0,INDEX(DU!I:I,MATCH(Duombaze!H483,DU!A:A,0),1))+IF(Duombaze!I483="",0,INDEX(DU!I:I,MATCH(Duombaze!I483,DU!A:A,0),1))+IF(Duombaze!J483="",0,INDEX(DU!I:I,MATCH(Duombaze!J483,DU!A:A,0),1))+IF(Duombaze!K483="",0,INDEX(DU!I:I,MATCH(Duombaze!K483,DU!A:A,0),1))+IF(Duombaze!L483="",0,INDEX(DU!I:I,MATCH(Duombaze!L483,DU!A:A,0),1))+IF(Duombaze!M483="",0,INDEX(DU!I:I,MATCH(Duombaze!M483,DU!A:A,0),1))+IF(Duombaze!N483="",0,INDEX(DU!I:I,MATCH(Duombaze!N483,DU!A:A,0),1))+IF(Duombaze!O483="",0,INDEX(DU!I:I,MATCH(Duombaze!O483,DU!A:A,0),1))</f>
        <v>0</v>
      </c>
      <c r="Q483" s="640">
        <f>IF(Duombaze!G483="",0,INDEX(DU!K:K,MATCH(Duombaze!G483,DU!A:A,0),1))+IF(Duombaze!H483="",0,INDEX(DU!K:K,MATCH(Duombaze!H483,DU!A:A,0),1))+IF(Duombaze!I483="",0,INDEX(DU!K:K,MATCH(Duombaze!I483,DU!A:A,0),1))+IF(Duombaze!J483="",0,INDEX(DU!K:K,MATCH(Duombaze!J483,DU!A:A,0),1))+IF(Duombaze!K483="",0,INDEX(DU!K:K,MATCH(Duombaze!K483,DU!A:A,0),1))+IF(Duombaze!L483="",0,INDEX(DU!K:K,MATCH(Duombaze!L483,DU!A:A,0),1))+IF(Duombaze!M483="",0,INDEX(DU!K:K,MATCH(Duombaze!M483,DU!A:A,0),1))+IF(Duombaze!N483="",0,INDEX(DU!K:K,MATCH(Duombaze!N483,DU!A:A,0),1))+IF(Duombaze!O483="",0,INDEX(DU!K:K,MATCH(Duombaze!O483,DU!A:A,0),1))</f>
        <v>0</v>
      </c>
      <c r="R483" s="6"/>
      <c r="S483" s="48"/>
      <c r="T483" s="883"/>
      <c r="U483" s="49"/>
      <c r="V483" s="49"/>
      <c r="W483" s="6"/>
      <c r="X483" s="6"/>
      <c r="Y483" s="858"/>
      <c r="Z483" s="66"/>
      <c r="AA483" s="4" t="str">
        <f t="shared" si="212"/>
        <v/>
      </c>
      <c r="AB483" s="6"/>
      <c r="AC483" s="6">
        <f>IF(Duombaze!AB483="",0,INDEX(DU!I:I,MATCH(Duombaze!AB483,DU!A:A,0),1))</f>
        <v>0</v>
      </c>
      <c r="AD483" s="2">
        <f>IF(Duombaze!AB483="",0,INDEX(DU!K:K,MATCH(Duombaze!AB483,DU!A:A,0),1))</f>
        <v>0</v>
      </c>
      <c r="AE483" s="6"/>
      <c r="AF483" s="6"/>
      <c r="AG483" s="6"/>
      <c r="AH483" s="4" t="str">
        <f t="shared" si="238"/>
        <v/>
      </c>
      <c r="AI483" s="6"/>
      <c r="AJ483" s="643"/>
      <c r="AK483" s="643"/>
      <c r="AL483" s="643"/>
      <c r="AM483" s="643">
        <f>IF(Duombaze!AJ483="",0,INDEX(DU!I:I,MATCH(Duombaze!AJ483,DU!A:A,0),1))+IF(Duombaze!AK483="",0,INDEX(DU!I:I,MATCH(Duombaze!AK483,DU!A:A,0),1))+IF(Duombaze!AL483="",0,INDEX(DU!I:I,MATCH(Duombaze!AL483,DU!A:A,0),1))</f>
        <v>0</v>
      </c>
      <c r="AN483" s="643">
        <f>IF(Duombaze!AJ483="",0,INDEX(DU!K:K,MATCH(Duombaze!AJ483,DU!A:A,0),1))+IF(Duombaze!AK483="",0,INDEX(DU!K:K,MATCH(Duombaze!AK483,DU!A:A,0),1))+IF(Duombaze!AL483="",0,INDEX(DU!K:K,MATCH(Duombaze!AL483,DU!A:A,0),1))</f>
        <v>0</v>
      </c>
      <c r="AO483" s="6"/>
      <c r="AP483" s="6"/>
      <c r="AQ483" s="6"/>
      <c r="AR483" s="4" t="str">
        <f t="shared" si="203"/>
        <v/>
      </c>
      <c r="AS483" s="6"/>
      <c r="AT483" s="643"/>
      <c r="AU483" s="643"/>
      <c r="AV483" s="643"/>
      <c r="AW483" s="643"/>
      <c r="AX483" s="643"/>
      <c r="AY483" s="643"/>
      <c r="AZ483" s="643"/>
      <c r="BA483" s="643"/>
      <c r="BB483" s="643"/>
      <c r="BC483" s="643">
        <f>IF(Duombaze!AT483="",0,INDEX(DU!I:I,MATCH(Duombaze!AT483,DU!A:A,0),1))+IF(Duombaze!AU483="",0,INDEX(DU!I:I,MATCH(Duombaze!AU483,DU!A:A,0),1))+IF(Duombaze!AV483="",0,INDEX(DU!I:I,MATCH(Duombaze!AV483,DU!A:A,0),1))+IF(Duombaze!AW483="",0,INDEX(DU!I:I,MATCH(Duombaze!AW483,DU!A:A,0),1))+IF(Duombaze!AX483="",0,INDEX(DU!I:I,MATCH(Duombaze!AX483,DU!A:A,0),1))+IF(Duombaze!AY483="",0,INDEX(DU!I:I,MATCH(Duombaze!AY483,DU!A:A,0),1))+IF(Duombaze!AZ483="",0,INDEX(DU!I:I,MATCH(Duombaze!AZ483,DU!A:A,0),1))+IF(Duombaze!BA483="",0,INDEX(DU!I:I,MATCH(Duombaze!BA483,DU!A:A,0),1))+IF(Duombaze!BB483="",0,INDEX(DU!I:I,MATCH(Duombaze!BB483,DU!A:A,0),1))</f>
        <v>0</v>
      </c>
      <c r="BD483" s="640">
        <f>IF(Duombaze!AT483="",0,INDEX(DU!K:K,MATCH(Duombaze!AT483,DU!A:A,0),1))+IF(Duombaze!AU483="",0,INDEX(DU!K:K,MATCH(Duombaze!AU483,DU!A:A,0),1))+IF(Duombaze!AV483="",0,INDEX(DU!K:K,MATCH(Duombaze!AV483,DU!A:A,0),1))+IF(Duombaze!AW483="",0,INDEX(DU!K:K,MATCH(Duombaze!AW483,DU!A:A,0),1))+IF(Duombaze!AX483="",0,INDEX(DU!K:K,MATCH(Duombaze!AX483,DU!A:A,0),1))+IF(Duombaze!AY483="",0,INDEX(DU!K:K,MATCH(Duombaze!AY483,DU!A:A,0),1))+IF(Duombaze!AZ483="",0,INDEX(DU!K:K,MATCH(Duombaze!AZ483,DU!A:A,0),1))+IF(Duombaze!BA483="",0,INDEX(DU!K:K,MATCH(Duombaze!BA483,DU!A:A,0),1))+IF(Duombaze!BB483="",0,INDEX(DU!K:K,MATCH(Duombaze!BB483,DU!A:A,0),1))</f>
        <v>0</v>
      </c>
      <c r="BE483" s="6"/>
      <c r="BF483" s="6"/>
      <c r="BG483" s="66"/>
      <c r="BH483" s="4" t="str">
        <f t="shared" si="222"/>
        <v/>
      </c>
      <c r="BI483" s="6"/>
      <c r="BJ483" s="643"/>
      <c r="BK483" s="643"/>
      <c r="BL483" s="643"/>
      <c r="BM483" s="643">
        <f>IF(Duombaze!BJ483="",0,INDEX(DU!I:I,MATCH(Duombaze!BJ483,DU!A:A,0),1))+IF(Duombaze!BK483="",0,INDEX(DU!I:I,MATCH(Duombaze!BK483,DU!A:A,0),1))+IF(Duombaze!BL483="",0,INDEX(DU!I:I,MATCH(Duombaze!BL483,DU!A:A,0),1))</f>
        <v>0</v>
      </c>
      <c r="BN483" s="640">
        <f>IF(Duombaze!BJ483="",0,INDEX(DU!K:K,MATCH(Duombaze!BJ483,DU!A:A,0),1))+IF(Duombaze!BK483="",0,INDEX(DU!K:K,MATCH(Duombaze!BK483,DU!A:A,0),1))+IF(Duombaze!BL483="",0,INDEX(DU!K:K,MATCH(Duombaze!BL483,DU!A:A,0),1))</f>
        <v>0</v>
      </c>
      <c r="BO483" s="6"/>
      <c r="BP483" s="6"/>
      <c r="BQ483" s="6"/>
      <c r="BR483" s="6" t="str">
        <f t="shared" si="223"/>
        <v/>
      </c>
      <c r="BS483" s="6"/>
      <c r="BT483" s="6"/>
      <c r="BU483" s="6"/>
      <c r="BV483" s="6"/>
      <c r="BW483" s="6">
        <f>IF(Duombaze!BT483="",0,INDEX(DU!I:I,MATCH(Duombaze!BT483,DU!A:A,0),1))+IF(Duombaze!BU483="",0,INDEX(DU!I:I,MATCH(Duombaze!BU483,DU!A:A,0),1))+IF(Duombaze!BV483="",0,INDEX(DU!I:I,MATCH(Duombaze!BV483,DU!A:A,0),1))</f>
        <v>0</v>
      </c>
      <c r="BX483" s="6">
        <f>IF(Duombaze!BT483="",0,INDEX(DU!K:K,MATCH(Duombaze!BT483,DU!A:A,0),1))+IF(Duombaze!BU483="",0,INDEX(DU!K:K,MATCH(Duombaze!BU483,DU!A:A,0),1))+IF(Duombaze!BV483="",0,INDEX(DU!K:K,MATCH(Duombaze!BV483,DU!A:A,0),1))</f>
        <v>0</v>
      </c>
      <c r="BY483" s="6"/>
      <c r="BZ483" s="6"/>
      <c r="CA483" s="6"/>
      <c r="CB483" s="6" t="str">
        <f t="shared" si="209"/>
        <v/>
      </c>
      <c r="CC483" s="6"/>
      <c r="CD483" s="6">
        <f>IF(Duombaze!CC483="",0,INDEX(DU!I:I,MATCH(Duombaze!CC483,DU!A:A,0),1))</f>
        <v>0</v>
      </c>
      <c r="CE483" s="4">
        <f>IF(Duombaze!CC483="",0,INDEX(DU!K:K,MATCH(Duombaze!CC483,DU!A:A,0),1))</f>
        <v>0</v>
      </c>
      <c r="CF483" s="6"/>
      <c r="CG483" s="6"/>
      <c r="CH483" s="6"/>
      <c r="CI483" s="4" t="str">
        <f t="shared" si="213"/>
        <v/>
      </c>
      <c r="CJ483" s="6"/>
      <c r="CK483" s="6">
        <f>IF(Duombaze!CJ483="",0,INDEX(DU!I:I,MATCH(Duombaze!CJ483,DU!A:A,0),1))</f>
        <v>0</v>
      </c>
      <c r="CL483" s="4">
        <f>IF(Duombaze!CJ483="",0,INDEX(DU!K:K,MATCH(Duombaze!CJ483,DU!A:A,0),1))</f>
        <v>0</v>
      </c>
      <c r="CM483" s="6"/>
      <c r="CN483" s="6"/>
      <c r="CO483" s="6"/>
      <c r="CP483" s="4" t="str">
        <f t="shared" si="219"/>
        <v/>
      </c>
      <c r="CQ483" s="6"/>
      <c r="CR483" s="643"/>
      <c r="CS483" s="643"/>
      <c r="CT483" s="643">
        <f>IF(Duombaze!CR483="",0,INDEX(DU!I:I,MATCH(Duombaze!CR483,DU!A:A,0),1))+IF(Duombaze!CS483="",0,INDEX(DU!I:I,MATCH(Duombaze!CS483,DU!A:A,0),1))</f>
        <v>0</v>
      </c>
      <c r="CU483" s="6">
        <f>IF(Duombaze!CR483="",0,INDEX(DU!K:K,MATCH(Duombaze!CR483,DU!A:A,0),1))+IF(Duombaze!CS483="",0,INDEX(DU!K:K,MATCH(Duombaze!CS483,DU!A:A,0),1))</f>
        <v>0</v>
      </c>
      <c r="CV483" s="6"/>
      <c r="CW483" s="6"/>
      <c r="CX483" s="6"/>
      <c r="CY483" s="4" t="str">
        <f t="shared" si="221"/>
        <v/>
      </c>
      <c r="CZ483" s="6"/>
      <c r="DA483" s="674"/>
      <c r="DB483" s="674"/>
      <c r="DC483" s="674">
        <f>IF(Duombaze!DA483="",0,INDEX(DU!I:I,MATCH(Duombaze!DA483,DU!A:A,0),1))+IF(Duombaze!DB483="",0,INDEX(DU!I:I,MATCH(Duombaze!DB483,DU!A:A,0),1))</f>
        <v>0</v>
      </c>
      <c r="DD483" s="6">
        <f>IF(Duombaze!DA483="",0,INDEX(DU!K:K,MATCH(Duombaze!DA483,DU!A:A,0),1))+IF(Duombaze!DB483="",0,INDEX(DU!K:K,MATCH(Duombaze!DB483,DU!A:A,0),1))</f>
        <v>0</v>
      </c>
      <c r="DE483" s="6"/>
      <c r="DF483" s="6"/>
      <c r="DG483" s="6"/>
      <c r="DH483" s="6" t="str">
        <f t="shared" si="207"/>
        <v/>
      </c>
      <c r="DI483" s="6"/>
      <c r="DJ483" s="674"/>
      <c r="DK483" s="679"/>
      <c r="DL483" s="674">
        <f>IF(Duombaze!DJ483="",0,INDEX(DU!I:I,MATCH(Duombaze!DJ483,DU!A:A,0),1))+IF(Duombaze!DK483="",0,INDEX(DU!I:I,MATCH(Duombaze!DK483,DU!A:A,0),1))</f>
        <v>0</v>
      </c>
      <c r="DM483" s="6">
        <f>IF(Duombaze!DJ483="",0,INDEX(DU!K:K,MATCH(Duombaze!DJ483,DU!A:A,0),1))+IF(Duombaze!DK483="",0,INDEX(DU!K:K,MATCH(Duombaze!DK483,DU!A:A,0),1))</f>
        <v>0</v>
      </c>
      <c r="DN483" s="660"/>
      <c r="DO483" s="48"/>
      <c r="DP483" s="48"/>
      <c r="DQ483" s="4" t="str">
        <f t="shared" si="206"/>
        <v/>
      </c>
      <c r="DR483" s="66"/>
      <c r="DS483" s="694"/>
      <c r="DT483" s="694"/>
      <c r="DU483" s="694"/>
      <c r="DV483" s="694"/>
      <c r="DW483" s="694">
        <f>IF(Duombaze!DS483="",0,INDEX(DU!I:I,MATCH(Duombaze!DS483,DU!A:A,0),1))+IF(Duombaze!DT483="",0,INDEX(DU!I:I,MATCH(Duombaze!DT483,DU!A:A,0),1))+IF(Duombaze!DU483="",0,INDEX(DU!I:I,MATCH(Duombaze!DU483,DU!A:A,0),1))+IF(Duombaze!DV483="",0,INDEX(DU!I:I,MATCH(Duombaze!DV483,DU!A:A,0),1))</f>
        <v>0</v>
      </c>
      <c r="DX483" s="640">
        <f>IF(Duombaze!DS483="",0,INDEX(DU!K:K,MATCH(Duombaze!DS483,DU!A:A,0),1))+IF(Duombaze!DT483="",0,INDEX(DU!K:K,MATCH(Duombaze!DT483,DU!A:A,0),1))+IF(Duombaze!DU483="",0,INDEX(DU!K:K,MATCH(Duombaze!DU483,DU!A:A,0),1))+IF(Duombaze!DV483="",0,INDEX(DU!K:KH,MATCH(Duombaze!DV483,DU!A:A,0),1))</f>
        <v>0</v>
      </c>
      <c r="DY483" s="66"/>
      <c r="DZ483" s="66"/>
      <c r="EA483" s="6"/>
      <c r="EB483" s="6" t="str">
        <f t="shared" si="194"/>
        <v/>
      </c>
      <c r="EC483" s="6"/>
      <c r="ED483" s="6">
        <f>IF(Duombaze!EC483="",0,INDEX(DU!I:I,MATCH(Duombaze!EC483,DU!A:A,0),1))</f>
        <v>0</v>
      </c>
      <c r="EE483" s="640">
        <f>IF(Duombaze!EC483="",0,INDEX(DU!K:K,MATCH(Duombaze!EC483,DU!A:A,0),1))</f>
        <v>0</v>
      </c>
      <c r="EF483" s="6"/>
      <c r="EG483" s="6"/>
      <c r="EH483" s="6"/>
      <c r="EI483" s="4" t="str">
        <f t="shared" si="210"/>
        <v/>
      </c>
      <c r="EJ483" s="6"/>
      <c r="EK483" s="674"/>
      <c r="EL483" s="674"/>
      <c r="EM483" s="674"/>
      <c r="EN483" s="674">
        <f>IF(Duombaze!EK483="",0,INDEX(DU!I:I,MATCH(Duombaze!EK483,DU!A:A,0),1))+IF(Duombaze!EL483="",0,INDEX(DU!I:I,MATCH(Duombaze!EL483,DU!A:A,0),1))+IF(Duombaze!EM483="",0,INDEX(DU!I:I,MATCH(Duombaze!EM483,DU!A:A,0),1))</f>
        <v>0</v>
      </c>
      <c r="EO483" s="6">
        <f>IF(Duombaze!EK483="",0,INDEX(DU!K:K,MATCH(Duombaze!EK483,DU!A:A,0),1))+IF(Duombaze!EL483="",0,INDEX(DU!K:K,MATCH(Duombaze!EL483,DU!A:A,0),1))+IF(Duombaze!EM483="",0,INDEX(DU!K:K,MATCH(Duombaze!EM483,DU!A:A,0),1))</f>
        <v>0</v>
      </c>
      <c r="EP483" s="6"/>
      <c r="EQ483" s="6"/>
      <c r="ER483" s="6"/>
      <c r="ES483" s="4"/>
      <c r="ET483" s="6"/>
      <c r="EU483" s="6"/>
      <c r="EV483" s="6"/>
      <c r="EW483" s="66"/>
      <c r="EX483" s="6" t="str">
        <f t="shared" si="218"/>
        <v/>
      </c>
      <c r="EY483" s="6"/>
      <c r="EZ483" s="674"/>
      <c r="FA483" s="674"/>
      <c r="FB483" s="674">
        <f>IF(Duombaze!EZ483="",0,INDEX(DU!I:I,MATCH(Duombaze!EZ483,DU!A:A,0),1))+IF(Duombaze!FA483="",0,INDEX(DU!I:I,MATCH(Duombaze!FA483,DU!A:A,0),1))</f>
        <v>0</v>
      </c>
      <c r="FC483" s="6">
        <f>IF(Duombaze!EZ483="",0,INDEX(DU!K:K,MATCH(Duombaze!EZ483,DU!A:A,0),1))+IF(Duombaze!FA483="",0,INDEX(DU!K:K,MATCH(Duombaze!FA483,DU!A:A,0),1))</f>
        <v>0</v>
      </c>
      <c r="FD483" s="6"/>
      <c r="FE483" s="6"/>
      <c r="FF483" s="6"/>
      <c r="FG483" s="6"/>
      <c r="FH483" s="6"/>
      <c r="FI483" s="6"/>
      <c r="FJ483" s="6"/>
      <c r="FK483" s="66"/>
      <c r="FL483" s="14"/>
      <c r="FM483" s="673"/>
      <c r="FN483" s="673"/>
      <c r="FO483" s="673"/>
      <c r="FP483" s="673"/>
      <c r="FQ483" s="673">
        <f>IF(Duombaze!FM483="",0,INDEX(DU!I:I,MATCH(Duombaze!FM483,DU!A:A,0),1))+IF(Duombaze!FN483="",0,INDEX(DU!I:I,MATCH(Duombaze!FN483,DU!A:A,0),1))+IF(Duombaze!FO483="",0,INDEX(DU!I:I,MATCH(Duombaze!FO483,DU!A:A,0),1))+IF(Duombaze!FP483="",0,INDEX(DU!I:I,MATCH(Duombaze!FP483,DU!A:A,0),1))</f>
        <v>0</v>
      </c>
      <c r="FR483" s="673">
        <f>IF(Duombaze!FM483="",0,INDEX(DU!K:K,MATCH(Duombaze!FM483,DU!A:A,0),1))+IF(Duombaze!FN483="",0,INDEX(DU!K:K,MATCH(Duombaze!FN483,DU!A:A,0),1))+IF(Duombaze!FO483="",0,INDEX(DU!K:K,MATCH(Duombaze!FO483,DU!A:A,0),1))+IF(Duombaze!FP483="",0,INDEX(DU!K:K,MATCH(Duombaze!FP483,DU!A:A,0),1))</f>
        <v>0</v>
      </c>
    </row>
    <row r="484" spans="1:174" s="20" customFormat="1" ht="23.45" customHeight="1" x14ac:dyDescent="0.25">
      <c r="A484" s="41">
        <v>0</v>
      </c>
      <c r="B484" s="41" t="s">
        <v>8709</v>
      </c>
      <c r="C484" s="16" t="s">
        <v>8710</v>
      </c>
      <c r="D484" s="19" t="s">
        <v>411</v>
      </c>
      <c r="E484" s="17" t="str">
        <f t="shared" si="220"/>
        <v>0 SPP14P Be pagrindo</v>
      </c>
      <c r="F484" s="19" t="s">
        <v>8719</v>
      </c>
      <c r="G484" s="639"/>
      <c r="H484" s="639"/>
      <c r="I484" s="639"/>
      <c r="J484" s="639"/>
      <c r="K484" s="639"/>
      <c r="L484" s="639"/>
      <c r="M484" s="639"/>
      <c r="N484" s="639"/>
      <c r="O484" s="639"/>
      <c r="P484" s="643">
        <f>IF(Duombaze!G484="",0,INDEX(DU!I:I,MATCH(Duombaze!G484,DU!A:A,0),1))+IF(Duombaze!H484="",0,INDEX(DU!I:I,MATCH(Duombaze!H484,DU!A:A,0),1))+IF(Duombaze!I484="",0,INDEX(DU!I:I,MATCH(Duombaze!I484,DU!A:A,0),1))+IF(Duombaze!J484="",0,INDEX(DU!I:I,MATCH(Duombaze!J484,DU!A:A,0),1))+IF(Duombaze!K484="",0,INDEX(DU!I:I,MATCH(Duombaze!K484,DU!A:A,0),1))+IF(Duombaze!L484="",0,INDEX(DU!I:I,MATCH(Duombaze!L484,DU!A:A,0),1))+IF(Duombaze!M484="",0,INDEX(DU!I:I,MATCH(Duombaze!M484,DU!A:A,0),1))+IF(Duombaze!N484="",0,INDEX(DU!I:I,MATCH(Duombaze!N484,DU!A:A,0),1))+IF(Duombaze!O484="",0,INDEX(DU!I:I,MATCH(Duombaze!O484,DU!A:A,0),1))</f>
        <v>0</v>
      </c>
      <c r="Q484" s="640">
        <f>IF(Duombaze!G484="",0,INDEX(DU!K:K,MATCH(Duombaze!G484,DU!A:A,0),1))+IF(Duombaze!H484="",0,INDEX(DU!K:K,MATCH(Duombaze!H484,DU!A:A,0),1))+IF(Duombaze!I484="",0,INDEX(DU!K:K,MATCH(Duombaze!I484,DU!A:A,0),1))+IF(Duombaze!J484="",0,INDEX(DU!K:K,MATCH(Duombaze!J484,DU!A:A,0),1))+IF(Duombaze!K484="",0,INDEX(DU!K:K,MATCH(Duombaze!K484,DU!A:A,0),1))+IF(Duombaze!L484="",0,INDEX(DU!K:K,MATCH(Duombaze!L484,DU!A:A,0),1))+IF(Duombaze!M484="",0,INDEX(DU!K:K,MATCH(Duombaze!M484,DU!A:A,0),1))+IF(Duombaze!N484="",0,INDEX(DU!K:K,MATCH(Duombaze!N484,DU!A:A,0),1))+IF(Duombaze!O484="",0,INDEX(DU!K:K,MATCH(Duombaze!O484,DU!A:A,0),1))</f>
        <v>0</v>
      </c>
      <c r="R484" s="19"/>
      <c r="S484" s="52"/>
      <c r="T484" s="881"/>
      <c r="U484" s="53"/>
      <c r="V484" s="53"/>
      <c r="W484" s="19"/>
      <c r="X484" s="19"/>
      <c r="Y484" s="134"/>
      <c r="Z484" s="65" t="s">
        <v>416</v>
      </c>
      <c r="AA484" s="17" t="str">
        <f t="shared" si="212"/>
        <v>0 SPP14P Be grąžulo</v>
      </c>
      <c r="AB484" s="19"/>
      <c r="AC484" s="6">
        <f>IF(Duombaze!AB484="",0,INDEX(DU!I:I,MATCH(Duombaze!AB484,DU!A:A,0),1))</f>
        <v>0</v>
      </c>
      <c r="AD484" s="2">
        <f>IF(Duombaze!AB484="",0,INDEX(DU!K:K,MATCH(Duombaze!AB484,DU!A:A,0),1))</f>
        <v>0</v>
      </c>
      <c r="AE484" s="19"/>
      <c r="AF484" s="19"/>
      <c r="AG484" s="19" t="s">
        <v>420</v>
      </c>
      <c r="AH484" s="17" t="str">
        <f t="shared" si="238"/>
        <v>0 SPP14P  Be bamperio</v>
      </c>
      <c r="AI484" s="19"/>
      <c r="AJ484" s="639"/>
      <c r="AK484" s="639"/>
      <c r="AL484" s="639"/>
      <c r="AM484" s="643">
        <f>IF(Duombaze!AJ484="",0,INDEX(DU!I:I,MATCH(Duombaze!AJ484,DU!A:A,0),1))+IF(Duombaze!AK484="",0,INDEX(DU!I:I,MATCH(Duombaze!AK484,DU!A:A,0),1))+IF(Duombaze!AL484="",0,INDEX(DU!I:I,MATCH(Duombaze!AL484,DU!A:A,0),1))</f>
        <v>0</v>
      </c>
      <c r="AN484" s="643">
        <f>IF(Duombaze!AJ484="",0,INDEX(DU!K:K,MATCH(Duombaze!AJ484,DU!A:A,0),1))+IF(Duombaze!AK484="",0,INDEX(DU!K:K,MATCH(Duombaze!AK484,DU!A:A,0),1))+IF(Duombaze!AL484="",0,INDEX(DU!K:K,MATCH(Duombaze!AL484,DU!A:A,0),1))</f>
        <v>0</v>
      </c>
      <c r="AO484" s="19"/>
      <c r="AP484" s="19"/>
      <c r="AQ484" s="19" t="s">
        <v>413</v>
      </c>
      <c r="AR484" s="17" t="str">
        <f t="shared" si="203"/>
        <v>0 SPP14P Be hidraulinės sistemos + be papildomo valdymo išvadų</v>
      </c>
      <c r="AS484" s="19"/>
      <c r="AT484" s="639"/>
      <c r="AU484" s="639"/>
      <c r="AV484" s="639"/>
      <c r="AW484" s="639"/>
      <c r="AX484" s="639"/>
      <c r="AY484" s="639"/>
      <c r="AZ484" s="639"/>
      <c r="BA484" s="639"/>
      <c r="BB484" s="639"/>
      <c r="BC484" s="643">
        <f>IF(Duombaze!AT484="",0,INDEX(DU!I:I,MATCH(Duombaze!AT484,DU!A:A,0),1))+IF(Duombaze!AU484="",0,INDEX(DU!I:I,MATCH(Duombaze!AU484,DU!A:A,0),1))+IF(Duombaze!AV484="",0,INDEX(DU!I:I,MATCH(Duombaze!AV484,DU!A:A,0),1))+IF(Duombaze!AW484="",0,INDEX(DU!I:I,MATCH(Duombaze!AW484,DU!A:A,0),1))+IF(Duombaze!AX484="",0,INDEX(DU!I:I,MATCH(Duombaze!AX484,DU!A:A,0),1))+IF(Duombaze!AY484="",0,INDEX(DU!I:I,MATCH(Duombaze!AY484,DU!A:A,0),1))+IF(Duombaze!AZ484="",0,INDEX(DU!I:I,MATCH(Duombaze!AZ484,DU!A:A,0),1))+IF(Duombaze!BA484="",0,INDEX(DU!I:I,MATCH(Duombaze!BA484,DU!A:A,0),1))+IF(Duombaze!BB484="",0,INDEX(DU!I:I,MATCH(Duombaze!BB484,DU!A:A,0),1))</f>
        <v>0</v>
      </c>
      <c r="BD484" s="640">
        <f>IF(Duombaze!AT484="",0,INDEX(DU!K:K,MATCH(Duombaze!AT484,DU!A:A,0),1))+IF(Duombaze!AU484="",0,INDEX(DU!K:K,MATCH(Duombaze!AU484,DU!A:A,0),1))+IF(Duombaze!AV484="",0,INDEX(DU!K:K,MATCH(Duombaze!AV484,DU!A:A,0),1))+IF(Duombaze!AW484="",0,INDEX(DU!K:K,MATCH(Duombaze!AW484,DU!A:A,0),1))+IF(Duombaze!AX484="",0,INDEX(DU!K:K,MATCH(Duombaze!AX484,DU!A:A,0),1))+IF(Duombaze!AY484="",0,INDEX(DU!K:K,MATCH(Duombaze!AY484,DU!A:A,0),1))+IF(Duombaze!AZ484="",0,INDEX(DU!K:K,MATCH(Duombaze!AZ484,DU!A:A,0),1))+IF(Duombaze!BA484="",0,INDEX(DU!K:K,MATCH(Duombaze!BA484,DU!A:A,0),1))+IF(Duombaze!BB484="",0,INDEX(DU!K:K,MATCH(Duombaze!BB484,DU!A:A,0),1))</f>
        <v>0</v>
      </c>
      <c r="BE484" s="19"/>
      <c r="BF484" s="19"/>
      <c r="BG484" s="65" t="s">
        <v>624</v>
      </c>
      <c r="BH484" s="17" t="str">
        <f t="shared" si="222"/>
        <v>0 SPP14P Be stabžių sistemos</v>
      </c>
      <c r="BI484" s="19"/>
      <c r="BJ484" s="639"/>
      <c r="BK484" s="639"/>
      <c r="BL484" s="639"/>
      <c r="BM484" s="643">
        <f>IF(Duombaze!BJ484="",0,INDEX(DU!I:I,MATCH(Duombaze!BJ484,DU!A:A,0),1))+IF(Duombaze!BK484="",0,INDEX(DU!I:I,MATCH(Duombaze!BK484,DU!A:A,0),1))+IF(Duombaze!BL484="",0,INDEX(DU!I:I,MATCH(Duombaze!BL484,DU!A:A,0),1))</f>
        <v>0</v>
      </c>
      <c r="BN484" s="640">
        <f>IF(Duombaze!BJ484="",0,INDEX(DU!K:K,MATCH(Duombaze!BJ484,DU!A:A,0),1))+IF(Duombaze!BK484="",0,INDEX(DU!K:K,MATCH(Duombaze!BK484,DU!A:A,0),1))+IF(Duombaze!BL484="",0,INDEX(DU!K:K,MATCH(Duombaze!BL484,DU!A:A,0),1))</f>
        <v>0</v>
      </c>
      <c r="BO484" s="19"/>
      <c r="BP484" s="19"/>
      <c r="BQ484" s="19" t="s">
        <v>620</v>
      </c>
      <c r="BR484" s="19" t="s">
        <v>8715</v>
      </c>
      <c r="BS484" s="19"/>
      <c r="BT484" s="19"/>
      <c r="BU484" s="19"/>
      <c r="BV484" s="19"/>
      <c r="BW484" s="6">
        <f>IF(Duombaze!BT484="",0,INDEX(DU!I:I,MATCH(Duombaze!BT484,DU!A:A,0),1))+IF(Duombaze!BU484="",0,INDEX(DU!I:I,MATCH(Duombaze!BU484,DU!A:A,0),1))+IF(Duombaze!BV484="",0,INDEX(DU!I:I,MATCH(Duombaze!BV484,DU!A:A,0),1))</f>
        <v>0</v>
      </c>
      <c r="BX484" s="6">
        <f>IF(Duombaze!BT484="",0,INDEX(DU!K:K,MATCH(Duombaze!BT484,DU!A:A,0),1))+IF(Duombaze!BU484="",0,INDEX(DU!K:K,MATCH(Duombaze!BU484,DU!A:A,0),1))+IF(Duombaze!BV484="",0,INDEX(DU!K:K,MATCH(Duombaze!BV484,DU!A:A,0),1))</f>
        <v>0</v>
      </c>
      <c r="BY484" s="19"/>
      <c r="BZ484" s="19"/>
      <c r="CA484" s="19" t="s">
        <v>1496</v>
      </c>
      <c r="CB484" s="19" t="str">
        <f t="shared" si="209"/>
        <v>0 SPP14P Opcija negalima</v>
      </c>
      <c r="CC484" s="19"/>
      <c r="CD484" s="6">
        <f>IF(Duombaze!CC484="",0,INDEX(DU!I:I,MATCH(Duombaze!CC484,DU!A:A,0),1))</f>
        <v>0</v>
      </c>
      <c r="CE484" s="4">
        <f>IF(Duombaze!CC484="",0,INDEX(DU!K:K,MATCH(Duombaze!CC484,DU!A:A,0),1))</f>
        <v>0</v>
      </c>
      <c r="CF484" s="19"/>
      <c r="CG484" s="19"/>
      <c r="CH484" s="19" t="s">
        <v>1544</v>
      </c>
      <c r="CI484" s="17" t="str">
        <f t="shared" si="213"/>
        <v>0 SPP14P Tempimo kilpa grąžule</v>
      </c>
      <c r="CJ484" s="19"/>
      <c r="CK484" s="6">
        <f>IF(Duombaze!CJ484="",0,INDEX(DU!I:I,MATCH(Duombaze!CJ484,DU!A:A,0),1))</f>
        <v>0</v>
      </c>
      <c r="CL484" s="4">
        <f>IF(Duombaze!CJ484="",0,INDEX(DU!K:K,MATCH(Duombaze!CJ484,DU!A:A,0),1))</f>
        <v>0</v>
      </c>
      <c r="CM484" s="19"/>
      <c r="CN484" s="19"/>
      <c r="CO484" s="20" t="s">
        <v>1756</v>
      </c>
      <c r="CP484" s="17" t="str">
        <f t="shared" si="219"/>
        <v>0 SPP14P Be stovėjimo stabdžio, be atramų</v>
      </c>
      <c r="CQ484" s="19"/>
      <c r="CR484" s="639"/>
      <c r="CS484" s="639"/>
      <c r="CT484" s="643">
        <f>IF(Duombaze!CR484="",0,INDEX(DU!I:I,MATCH(Duombaze!CR484,DU!A:A,0),1))+IF(Duombaze!CS484="",0,INDEX(DU!I:I,MATCH(Duombaze!CS484,DU!A:A,0),1))</f>
        <v>0</v>
      </c>
      <c r="CU484" s="6">
        <f>IF(Duombaze!CR484="",0,INDEX(DU!K:K,MATCH(Duombaze!CR484,DU!A:A,0),1))+IF(Duombaze!CS484="",0,INDEX(DU!K:K,MATCH(Duombaze!CS484,DU!A:A,0),1))</f>
        <v>0</v>
      </c>
      <c r="CV484" s="19"/>
      <c r="CW484" s="19"/>
      <c r="CX484" s="19" t="s">
        <v>397</v>
      </c>
      <c r="CY484" s="17" t="str">
        <f t="shared" si="221"/>
        <v>0 SPP14P Be viršborčių</v>
      </c>
      <c r="CZ484" s="19"/>
      <c r="DA484" s="672"/>
      <c r="DB484" s="672"/>
      <c r="DC484" s="674">
        <f>IF(Duombaze!DA484="",0,INDEX(DU!I:I,MATCH(Duombaze!DA484,DU!A:A,0),1))+IF(Duombaze!DB484="",0,INDEX(DU!I:I,MATCH(Duombaze!DB484,DU!A:A,0),1))</f>
        <v>0</v>
      </c>
      <c r="DD484" s="6">
        <f>IF(Duombaze!DA484="",0,INDEX(DU!K:K,MATCH(Duombaze!DA484,DU!A:A,0),1))+IF(Duombaze!DB484="",0,INDEX(DU!K:K,MATCH(Duombaze!DB484,DU!A:A,0),1))</f>
        <v>0</v>
      </c>
      <c r="DE484" s="19"/>
      <c r="DF484" s="19"/>
      <c r="DG484" s="19" t="s">
        <v>468</v>
      </c>
      <c r="DH484" s="19" t="str">
        <f t="shared" si="207"/>
        <v xml:space="preserve">0 SPP14P Be tento / aikštelės </v>
      </c>
      <c r="DI484" s="19"/>
      <c r="DJ484" s="672"/>
      <c r="DK484" s="678"/>
      <c r="DL484" s="674">
        <f>IF(Duombaze!DJ484="",0,INDEX(DU!I:I,MATCH(Duombaze!DJ484,DU!A:A,0),1))+IF(Duombaze!DK484="",0,INDEX(DU!I:I,MATCH(Duombaze!DK484,DU!A:A,0),1))</f>
        <v>0</v>
      </c>
      <c r="DM484" s="6">
        <f>IF(Duombaze!DJ484="",0,INDEX(DU!K:K,MATCH(Duombaze!DJ484,DU!A:A,0),1))+IF(Duombaze!DK484="",0,INDEX(DU!K:K,MATCH(Duombaze!DK484,DU!A:A,0),1))</f>
        <v>0</v>
      </c>
      <c r="DN484" s="659"/>
      <c r="DO484" s="52"/>
      <c r="DP484" s="19" t="s">
        <v>386</v>
      </c>
      <c r="DQ484" s="17" t="str">
        <f t="shared" si="206"/>
        <v>0 SPP14P Be apšvietimo sistemos</v>
      </c>
      <c r="DR484" s="19"/>
      <c r="DS484" s="692"/>
      <c r="DT484" s="692"/>
      <c r="DU484" s="692"/>
      <c r="DV484" s="692"/>
      <c r="DW484" s="694">
        <f>IF(Duombaze!DS484="",0,INDEX(DU!I:I,MATCH(Duombaze!DS484,DU!A:A,0),1))+IF(Duombaze!DT484="",0,INDEX(DU!I:I,MATCH(Duombaze!DT484,DU!A:A,0),1))+IF(Duombaze!DU484="",0,INDEX(DU!I:I,MATCH(Duombaze!DU484,DU!A:A,0),1))+IF(Duombaze!DV484="",0,INDEX(DU!I:I,MATCH(Duombaze!DV484,DU!A:A,0),1))</f>
        <v>0</v>
      </c>
      <c r="DX484" s="640">
        <f>IF(Duombaze!DS484="",0,INDEX(DU!K:K,MATCH(Duombaze!DS484,DU!A:A,0),1))+IF(Duombaze!DT484="",0,INDEX(DU!K:K,MATCH(Duombaze!DT484,DU!A:A,0),1))+IF(Duombaze!DU484="",0,INDEX(DU!K:K,MATCH(Duombaze!DU484,DU!A:A,0),1))+IF(Duombaze!DV484="",0,INDEX(DU!K:KH,MATCH(Duombaze!DV484,DU!A:A,0),1))</f>
        <v>0</v>
      </c>
      <c r="DY484" s="65"/>
      <c r="DZ484" s="65"/>
      <c r="EA484" s="19" t="s">
        <v>470</v>
      </c>
      <c r="EB484" s="19" t="str">
        <f t="shared" si="194"/>
        <v>0 SPP14P Be galinės tempimo kilpos</v>
      </c>
      <c r="EC484" s="19"/>
      <c r="ED484" s="6">
        <f>IF(Duombaze!EC484="",0,INDEX(DU!I:I,MATCH(Duombaze!EC484,DU!A:A,0),1))</f>
        <v>0</v>
      </c>
      <c r="EE484" s="640">
        <f>IF(Duombaze!EC484="",0,INDEX(DU!K:K,MATCH(Duombaze!EC484,DU!A:A,0),1))</f>
        <v>0</v>
      </c>
      <c r="EF484" s="19"/>
      <c r="EG484" s="19"/>
      <c r="EH484" s="19" t="s">
        <v>387</v>
      </c>
      <c r="EI484" s="17" t="str">
        <f t="shared" si="210"/>
        <v>0 SPP14P Be lipdukų</v>
      </c>
      <c r="EJ484" s="19"/>
      <c r="EK484" s="672"/>
      <c r="EL484" s="672"/>
      <c r="EM484" s="672"/>
      <c r="EN484" s="674">
        <f>IF(Duombaze!EK484="",0,INDEX(DU!I:I,MATCH(Duombaze!EK484,DU!A:A,0),1))+IF(Duombaze!EL484="",0,INDEX(DU!I:I,MATCH(Duombaze!EL484,DU!A:A,0),1))+IF(Duombaze!EM484="",0,INDEX(DU!I:I,MATCH(Duombaze!EM484,DU!A:A,0),1))</f>
        <v>0</v>
      </c>
      <c r="EO484" s="6">
        <f>IF(Duombaze!EK484="",0,INDEX(DU!K:K,MATCH(Duombaze!EK484,DU!A:A,0),1))+IF(Duombaze!EL484="",0,INDEX(DU!K:K,MATCH(Duombaze!EL484,DU!A:A,0),1))+IF(Duombaze!EM484="",0,INDEX(DU!K:K,MATCH(Duombaze!EM484,DU!A:A,0),1))</f>
        <v>0</v>
      </c>
      <c r="EP484" s="19"/>
      <c r="EQ484" s="19"/>
      <c r="ER484" s="19"/>
      <c r="ES484" s="17"/>
      <c r="ET484" s="19"/>
      <c r="EU484" s="19"/>
      <c r="EV484" s="19"/>
      <c r="EW484" s="65" t="s">
        <v>389</v>
      </c>
      <c r="EX484" s="19" t="str">
        <f t="shared" si="218"/>
        <v>0 SPP14P Be purvasaugių</v>
      </c>
      <c r="EY484" s="19"/>
      <c r="EZ484" s="672"/>
      <c r="FA484" s="672"/>
      <c r="FB484" s="674">
        <f>IF(Duombaze!EZ484="",0,INDEX(DU!I:I,MATCH(Duombaze!EZ484,DU!A:A,0),1))+IF(Duombaze!FA484="",0,INDEX(DU!I:I,MATCH(Duombaze!FA484,DU!A:A,0),1))</f>
        <v>0</v>
      </c>
      <c r="FC484" s="6">
        <f>IF(Duombaze!EZ484="",0,INDEX(DU!K:K,MATCH(Duombaze!EZ484,DU!A:A,0),1))+IF(Duombaze!FA484="",0,INDEX(DU!K:K,MATCH(Duombaze!FA484,DU!A:A,0),1))</f>
        <v>0</v>
      </c>
      <c r="FD484" s="19"/>
      <c r="FE484" s="19"/>
      <c r="FF484" s="19"/>
      <c r="FG484" s="19"/>
      <c r="FH484" s="7" t="s">
        <v>9201</v>
      </c>
      <c r="FI484" s="19"/>
      <c r="FJ484" s="19"/>
      <c r="FK484" s="65"/>
      <c r="FL484" s="14" t="s">
        <v>9202</v>
      </c>
      <c r="FM484" s="14" t="s">
        <v>9202</v>
      </c>
      <c r="FN484" s="671"/>
      <c r="FO484" s="671"/>
      <c r="FP484" s="671"/>
      <c r="FQ484" s="673">
        <f>IF(Duombaze!FM484="",0,INDEX(DU!I:I,MATCH(Duombaze!FM484,DU!A:A,0),1))+IF(Duombaze!FN484="",0,INDEX(DU!I:I,MATCH(Duombaze!FN484,DU!A:A,0),1))+IF(Duombaze!FO484="",0,INDEX(DU!I:I,MATCH(Duombaze!FO484,DU!A:A,0),1))+IF(Duombaze!FP484="",0,INDEX(DU!I:I,MATCH(Duombaze!FP484,DU!A:A,0),1))</f>
        <v>48.706046258617803</v>
      </c>
      <c r="FR484" s="671">
        <f>IF(Duombaze!FM484="",0,INDEX(DU!K:K,MATCH(Duombaze!FM484,DU!A:A,0),1))+IF(Duombaze!FN484="",0,INDEX(DU!K:K,MATCH(Duombaze!FN484,DU!A:A,0),1))+IF(Duombaze!FO484="",0,INDEX(DU!K:K,MATCH(Duombaze!FO484,DU!A:A,0),1))+IF(Duombaze!FP484="",0,INDEX(DU!K:K,MATCH(Duombaze!FP484,DU!A:A,0),1))</f>
        <v>22.4033333333333</v>
      </c>
    </row>
    <row r="485" spans="1:174" s="20" customFormat="1" ht="53.25" customHeight="1" x14ac:dyDescent="0.25">
      <c r="A485" s="41">
        <v>1</v>
      </c>
      <c r="B485" s="41" t="s">
        <v>8709</v>
      </c>
      <c r="C485" s="16" t="s">
        <v>8710</v>
      </c>
      <c r="D485" s="6" t="s">
        <v>9286</v>
      </c>
      <c r="E485" s="4" t="str">
        <f t="shared" si="220"/>
        <v>1 SPP14P Pagrindas, 800 + 600 (ašys 408E)</v>
      </c>
      <c r="F485" s="6" t="s">
        <v>9290</v>
      </c>
      <c r="G485" s="6" t="s">
        <v>9204</v>
      </c>
      <c r="H485" s="643" t="s">
        <v>9205</v>
      </c>
      <c r="I485" s="643" t="s">
        <v>9206</v>
      </c>
      <c r="J485" s="643" t="s">
        <v>9207</v>
      </c>
      <c r="K485" s="643" t="s">
        <v>9288</v>
      </c>
      <c r="L485" s="643" t="s">
        <v>9287</v>
      </c>
      <c r="M485" s="20">
        <v>23109400</v>
      </c>
      <c r="N485" s="643" t="s">
        <v>2938</v>
      </c>
      <c r="O485" s="639"/>
      <c r="P485" s="643" t="e">
        <f>IF(Duombaze!G485="",0,INDEX(DU!I:I,MATCH(Duombaze!G485,DU!A:A,0),1))+IF(Duombaze!H485="",0,INDEX(DU!I:I,MATCH(Duombaze!H485,DU!A:A,0),1))+IF(Duombaze!I485="",0,INDEX(DU!I:I,MATCH(Duombaze!I485,DU!A:A,0),1))+IF(Duombaze!J485="",0,INDEX(DU!I:I,MATCH(Duombaze!J485,DU!A:A,0),1))+IF(Duombaze!K485="",0,INDEX(DU!I:I,MATCH(Duombaze!K485,DU!A:A,0),1))+IF(Duombaze!L485="",0,INDEX(DU!I:I,MATCH(Duombaze!L485,DU!A:A,0),1))+IF(Duombaze!M485="",0,INDEX(DU!I:I,MATCH(Duombaze!M485,DU!A:A,0),1))+IF(Duombaze!N485="",0,INDEX(DU!I:I,MATCH(Duombaze!N485,DU!A:A,0),1))+IF(Duombaze!O485="",0,INDEX(DU!I:I,MATCH(Duombaze!O485,DU!A:A,0),1))</f>
        <v>#N/A</v>
      </c>
      <c r="Q485" s="640" t="e">
        <f>IF(Duombaze!G485="",0,INDEX(DU!K:K,MATCH(Duombaze!G485,DU!A:A,0),1))+IF(Duombaze!H485="",0,INDEX(DU!K:K,MATCH(Duombaze!H485,DU!A:A,0),1))+IF(Duombaze!I485="",0,INDEX(DU!K:K,MATCH(Duombaze!I485,DU!A:A,0),1))+IF(Duombaze!J485="",0,INDEX(DU!K:K,MATCH(Duombaze!J485,DU!A:A,0),1))+IF(Duombaze!K485="",0,INDEX(DU!K:K,MATCH(Duombaze!K485,DU!A:A,0),1))+IF(Duombaze!L485="",0,INDEX(DU!K:K,MATCH(Duombaze!L485,DU!A:A,0),1))+IF(Duombaze!N485="",0,INDEX(DU!K:K,MATCH(Duombaze!N485,DU!A:A,0),1))+IF(Duombaze!#REF!="",0,INDEX(DU!K:K,MATCH(Duombaze!#REF!,DU!A:A,0),1))+IF(Duombaze!O485="",0,INDEX(DU!K:K,MATCH(Duombaze!O485,DU!A:A,0),1))</f>
        <v>#N/A</v>
      </c>
      <c r="R485" s="19"/>
      <c r="S485" s="52"/>
      <c r="T485" s="881"/>
      <c r="U485" s="53"/>
      <c r="V485" s="53"/>
      <c r="W485" s="19"/>
      <c r="X485" s="19"/>
      <c r="Y485" s="134"/>
      <c r="Z485" s="65" t="s">
        <v>694</v>
      </c>
      <c r="AA485" s="17" t="str">
        <f t="shared" si="212"/>
        <v>1 SPP14P Tempimo trikampis UMEGA (DIN 74054) d-40 (ADR važ.)</v>
      </c>
      <c r="AB485" s="6" t="s">
        <v>9194</v>
      </c>
      <c r="AC485" s="6">
        <f>IF(Duombaze!AB485="",0,INDEX(DU!I:I,MATCH(Duombaze!AB485,DU!A:A,0),1))</f>
        <v>171.60313009576501</v>
      </c>
      <c r="AD485" s="2">
        <f>IF(Duombaze!AB485="",0,INDEX(DU!K:K,MATCH(Duombaze!AB485,DU!A:A,0),1))</f>
        <v>38.18</v>
      </c>
      <c r="AE485" s="19"/>
      <c r="AF485" s="19"/>
      <c r="AG485" s="19" t="s">
        <v>8713</v>
      </c>
      <c r="AH485" s="17" t="str">
        <f t="shared" si="238"/>
        <v xml:space="preserve">1 SPP14P Bamperis galinis atlenkiamas prisukamas </v>
      </c>
      <c r="AI485" s="19" t="s">
        <v>8700</v>
      </c>
      <c r="AJ485" s="19" t="s">
        <v>8700</v>
      </c>
      <c r="AK485" s="639"/>
      <c r="AL485" s="639"/>
      <c r="AM485" s="643">
        <f>IF(Duombaze!AJ485="",0,INDEX(DU!I:I,MATCH(Duombaze!AJ485,DU!A:A,0),1))+IF(Duombaze!AK485="",0,INDEX(DU!I:I,MATCH(Duombaze!AK485,DU!A:A,0),1))+IF(Duombaze!AL485="",0,INDEX(DU!I:I,MATCH(Duombaze!AL485,DU!A:A,0),1))</f>
        <v>80.762979047058806</v>
      </c>
      <c r="AN485" s="643">
        <f>IF(Duombaze!AJ485="",0,INDEX(DU!K:K,MATCH(Duombaze!AJ485,DU!A:A,0),1))+IF(Duombaze!AK485="",0,INDEX(DU!K:K,MATCH(Duombaze!AK485,DU!A:A,0),1))+IF(Duombaze!AL485="",0,INDEX(DU!K:K,MATCH(Duombaze!AL485,DU!A:A,0),1))</f>
        <v>42.744999999999997</v>
      </c>
      <c r="AO485" s="19"/>
      <c r="AP485" s="19"/>
      <c r="AQ485" s="19" t="s">
        <v>329</v>
      </c>
      <c r="AR485" s="17" t="str">
        <f t="shared" si="203"/>
        <v>1 SPP14P Pagrindo hidraulinės jungtys</v>
      </c>
      <c r="AS485" s="751" t="s">
        <v>9195</v>
      </c>
      <c r="AT485" s="643" t="s">
        <v>549</v>
      </c>
      <c r="AU485" s="643" t="s">
        <v>6878</v>
      </c>
      <c r="AV485" s="643"/>
      <c r="AW485" s="643"/>
      <c r="AX485" s="639"/>
      <c r="AY485" s="639"/>
      <c r="AZ485" s="639"/>
      <c r="BA485" s="639"/>
      <c r="BB485" s="639"/>
      <c r="BC485" s="643">
        <f>IF(Duombaze!AT485="",0,INDEX(DU!I:I,MATCH(Duombaze!AT485,DU!A:A,0),1))+IF(Duombaze!AU485="",0,INDEX(DU!I:I,MATCH(Duombaze!AU485,DU!A:A,0),1))+IF(Duombaze!AV485="",0,INDEX(DU!I:I,MATCH(Duombaze!AV485,DU!A:A,0),1))+IF(Duombaze!AW485="",0,INDEX(DU!I:I,MATCH(Duombaze!AW485,DU!A:A,0),1))+IF(Duombaze!AX485="",0,INDEX(DU!I:I,MATCH(Duombaze!AX485,DU!A:A,0),1))+IF(Duombaze!AY485="",0,INDEX(DU!I:I,MATCH(Duombaze!AY485,DU!A:A,0),1))+IF(Duombaze!AZ485="",0,INDEX(DU!I:I,MATCH(Duombaze!AZ485,DU!A:A,0),1))+IF(Duombaze!BA485="",0,INDEX(DU!I:I,MATCH(Duombaze!BA485,DU!A:A,0),1))+IF(Duombaze!BB485="",0,INDEX(DU!I:I,MATCH(Duombaze!BB485,DU!A:A,0),1))</f>
        <v>563.30424368627394</v>
      </c>
      <c r="BD485" s="640">
        <f>IF(Duombaze!AT485="",0,INDEX(DU!K:K,MATCH(Duombaze!AT485,DU!A:A,0),1))+IF(Duombaze!AU485="",0,INDEX(DU!K:K,MATCH(Duombaze!AU485,DU!A:A,0),1))+IF(Duombaze!AV485="",0,INDEX(DU!K:K,MATCH(Duombaze!AV485,DU!A:A,0),1))+IF(Duombaze!AW485="",0,INDEX(DU!K:K,MATCH(Duombaze!AW485,DU!A:A,0),1))+IF(Duombaze!AX485="",0,INDEX(DU!K:K,MATCH(Duombaze!AX485,DU!A:A,0),1))+IF(Duombaze!AY485="",0,INDEX(DU!K:K,MATCH(Duombaze!AY485,DU!A:A,0),1))+IF(Duombaze!AZ485="",0,INDEX(DU!K:K,MATCH(Duombaze!AZ485,DU!A:A,0),1))+IF(Duombaze!BA485="",0,INDEX(DU!K:K,MATCH(Duombaze!BA485,DU!A:A,0),1))+IF(Duombaze!BB485="",0,INDEX(DU!K:K,MATCH(Duombaze!BB485,DU!A:A,0),1))</f>
        <v>0</v>
      </c>
      <c r="BE485" s="19"/>
      <c r="BF485" s="19"/>
      <c r="BG485" s="65" t="s">
        <v>55</v>
      </c>
      <c r="BH485" s="17" t="str">
        <f t="shared" si="222"/>
        <v>1 SPP14P Hidrauliniai stabdžiai</v>
      </c>
      <c r="BI485" s="19"/>
      <c r="BJ485" s="639"/>
      <c r="BK485" s="639"/>
      <c r="BL485" s="639"/>
      <c r="BM485" s="643">
        <f>IF(Duombaze!BJ485="",0,INDEX(DU!I:I,MATCH(Duombaze!BJ485,DU!A:A,0),1))+IF(Duombaze!BK485="",0,INDEX(DU!I:I,MATCH(Duombaze!BK485,DU!A:A,0),1))+IF(Duombaze!BL485="",0,INDEX(DU!I:I,MATCH(Duombaze!BL485,DU!A:A,0),1))</f>
        <v>0</v>
      </c>
      <c r="BN485" s="640">
        <f>IF(Duombaze!BJ485="",0,INDEX(DU!K:K,MATCH(Duombaze!BJ485,DU!A:A,0),1))+IF(Duombaze!BK485="",0,INDEX(DU!K:K,MATCH(Duombaze!BK485,DU!A:A,0),1))+IF(Duombaze!BL485="",0,INDEX(DU!K:K,MATCH(Duombaze!BL485,DU!A:A,0),1))</f>
        <v>0</v>
      </c>
      <c r="BO485" s="19"/>
      <c r="BP485" s="19"/>
      <c r="BQ485" s="19"/>
      <c r="BR485" s="19"/>
      <c r="BS485" s="19"/>
      <c r="BT485" s="19"/>
      <c r="BU485" s="19"/>
      <c r="BV485" s="19"/>
      <c r="BW485" s="6">
        <f>IF(Duombaze!BT485="",0,INDEX(DU!I:I,MATCH(Duombaze!BT485,DU!A:A,0),1))+IF(Duombaze!BU485="",0,INDEX(DU!I:I,MATCH(Duombaze!BU485,DU!A:A,0),1))+IF(Duombaze!BV485="",0,INDEX(DU!I:I,MATCH(Duombaze!BV485,DU!A:A,0),1))</f>
        <v>0</v>
      </c>
      <c r="BX485" s="6">
        <f>IF(Duombaze!BT485="",0,INDEX(DU!K:K,MATCH(Duombaze!BT485,DU!A:A,0),1))+IF(Duombaze!BU485="",0,INDEX(DU!K:K,MATCH(Duombaze!BU485,DU!A:A,0),1))+IF(Duombaze!BV485="",0,INDEX(DU!K:K,MATCH(Duombaze!BV485,DU!A:A,0),1))</f>
        <v>0</v>
      </c>
      <c r="BY485" s="19"/>
      <c r="BZ485" s="19"/>
      <c r="CA485" s="19"/>
      <c r="CB485" s="19" t="str">
        <f t="shared" si="209"/>
        <v/>
      </c>
      <c r="CC485" s="19"/>
      <c r="CD485" s="6">
        <f>IF(Duombaze!CC485="",0,INDEX(DU!I:I,MATCH(Duombaze!CC485,DU!A:A,0),1))</f>
        <v>0</v>
      </c>
      <c r="CE485" s="4">
        <f>IF(Duombaze!CC485="",0,INDEX(DU!K:K,MATCH(Duombaze!CC485,DU!A:A,0),1))</f>
        <v>0</v>
      </c>
      <c r="CF485" s="19"/>
      <c r="CG485" s="19"/>
      <c r="CH485" s="19"/>
      <c r="CI485" s="17" t="str">
        <f t="shared" si="213"/>
        <v/>
      </c>
      <c r="CJ485" s="19"/>
      <c r="CK485" s="6">
        <f>IF(Duombaze!CJ485="",0,INDEX(DU!I:I,MATCH(Duombaze!CJ485,DU!A:A,0),1))</f>
        <v>0</v>
      </c>
      <c r="CL485" s="4">
        <f>IF(Duombaze!CJ485="",0,INDEX(DU!K:K,MATCH(Duombaze!CJ485,DU!A:A,0),1))</f>
        <v>0</v>
      </c>
      <c r="CM485" s="19"/>
      <c r="CN485" s="19"/>
      <c r="CO485" s="19" t="s">
        <v>720</v>
      </c>
      <c r="CP485" s="17" t="str">
        <f t="shared" si="219"/>
        <v>1 SPP14P Rankinis stabdis priekaboms</v>
      </c>
      <c r="CQ485" s="19" t="s">
        <v>1594</v>
      </c>
      <c r="CR485" s="6" t="s">
        <v>1594</v>
      </c>
      <c r="CS485" s="643"/>
      <c r="CT485" s="643">
        <f>IF(Duombaze!CR485="",0,INDEX(DU!I:I,MATCH(Duombaze!CR485,DU!A:A,0),1))+IF(Duombaze!CS485="",0,INDEX(DU!I:I,MATCH(Duombaze!CS485,DU!A:A,0),1))</f>
        <v>44.795362415433402</v>
      </c>
      <c r="CU485" s="6">
        <f>IF(Duombaze!CR485="",0,INDEX(DU!K:K,MATCH(Duombaze!CR485,DU!A:A,0),1))+IF(Duombaze!CS485="",0,INDEX(DU!K:K,MATCH(Duombaze!CS485,DU!A:A,0),1))</f>
        <v>36.090000000000003</v>
      </c>
      <c r="CV485" s="19"/>
      <c r="CW485" s="19"/>
      <c r="CX485" s="19"/>
      <c r="CY485" s="17" t="str">
        <f t="shared" si="221"/>
        <v/>
      </c>
      <c r="CZ485" s="19"/>
      <c r="DA485" s="672"/>
      <c r="DB485" s="672"/>
      <c r="DC485" s="674">
        <f>IF(Duombaze!DA485="",0,INDEX(DU!I:I,MATCH(Duombaze!DA485,DU!A:A,0),1))+IF(Duombaze!DB485="",0,INDEX(DU!I:I,MATCH(Duombaze!DB485,DU!A:A,0),1))</f>
        <v>0</v>
      </c>
      <c r="DD485" s="6">
        <f>IF(Duombaze!DA485="",0,INDEX(DU!K:K,MATCH(Duombaze!DA485,DU!A:A,0),1))+IF(Duombaze!DB485="",0,INDEX(DU!K:K,MATCH(Duombaze!DB485,DU!A:A,0),1))</f>
        <v>0</v>
      </c>
      <c r="DE485" s="19"/>
      <c r="DF485" s="19"/>
      <c r="DG485" s="19" t="s">
        <v>8756</v>
      </c>
      <c r="DH485" s="19" t="str">
        <f t="shared" si="207"/>
        <v xml:space="preserve">1 SPP14P Tentas  (su atlenk. centriniu vamzdžiu, smailėjantis) ir aikštelė </v>
      </c>
      <c r="DI485" s="6" t="s">
        <v>9198</v>
      </c>
      <c r="DJ485" s="6" t="s">
        <v>9203</v>
      </c>
      <c r="DK485" s="6" t="s">
        <v>274</v>
      </c>
      <c r="DL485" s="674">
        <f>IF(Duombaze!DJ485="",0,INDEX(DU!I:I,MATCH(Duombaze!DJ485,DU!A:A,0),1))+IF(Duombaze!DK485="",0,INDEX(DU!I:I,MATCH(Duombaze!DK485,DU!A:A,0),1))</f>
        <v>266.51792249738003</v>
      </c>
      <c r="DM485" s="6">
        <f>IF(Duombaze!DJ485="",0,INDEX(DU!K:K,MATCH(Duombaze!DJ485,DU!A:A,0),1))+IF(Duombaze!DK485="",0,INDEX(DU!K:K,MATCH(Duombaze!DK485,DU!A:A,0),1))</f>
        <v>110.12</v>
      </c>
      <c r="DN485" s="659"/>
      <c r="DO485" s="52"/>
      <c r="DP485" s="19" t="s">
        <v>556</v>
      </c>
      <c r="DQ485" s="17" t="str">
        <f t="shared" si="206"/>
        <v>1 SPP14P Žibintai-atšvaistai (klijuojami)</v>
      </c>
      <c r="DR485" s="19" t="s">
        <v>578</v>
      </c>
      <c r="DS485" s="6" t="s">
        <v>2170</v>
      </c>
      <c r="DT485" s="692"/>
      <c r="DU485" s="692"/>
      <c r="DV485" s="692"/>
      <c r="DW485" s="694">
        <f>IF(Duombaze!DS485="",0,INDEX(DU!I:I,MATCH(Duombaze!DS485,DU!A:A,0),1))+IF(Duombaze!DT485="",0,INDEX(DU!I:I,MATCH(Duombaze!DT485,DU!A:A,0),1))+IF(Duombaze!DU485="",0,INDEX(DU!I:I,MATCH(Duombaze!DU485,DU!A:A,0),1))+IF(Duombaze!DV485="",0,INDEX(DU!I:I,MATCH(Duombaze!DV485,DU!A:A,0),1))</f>
        <v>54.3882281792717</v>
      </c>
      <c r="DX485" s="640">
        <f>IF(Duombaze!DS485="",0,INDEX(DU!K:K,MATCH(Duombaze!DS485,DU!A:A,0),1))+IF(Duombaze!DT485="",0,INDEX(DU!K:K,MATCH(Duombaze!DT485,DU!A:A,0),1))+IF(Duombaze!DU485="",0,INDEX(DU!K:K,MATCH(Duombaze!DU485,DU!A:A,0),1))+IF(Duombaze!DV485="",0,INDEX(DU!K:KH,MATCH(Duombaze!DV485,DU!A:A,0),1))</f>
        <v>0</v>
      </c>
      <c r="DY485" s="65"/>
      <c r="DZ485" s="65"/>
      <c r="EA485" s="19" t="s">
        <v>303</v>
      </c>
      <c r="EB485" s="19" t="str">
        <f t="shared" si="194"/>
        <v>1 SPP14P Tempimo kilpa RIMA</v>
      </c>
      <c r="EC485" s="19" t="s">
        <v>485</v>
      </c>
      <c r="ED485" s="6">
        <f>IF(Duombaze!EC485="",0,INDEX(DU!I:I,MATCH(Duombaze!EC485,DU!A:A,0),1))</f>
        <v>96.472733333333295</v>
      </c>
      <c r="EE485" s="640">
        <f>IF(Duombaze!EC485="",0,INDEX(DU!K:K,MATCH(Duombaze!EC485,DU!A:A,0),1))</f>
        <v>23.17</v>
      </c>
      <c r="EF485" s="19"/>
      <c r="EG485" s="19"/>
      <c r="EH485" s="19" t="s">
        <v>614</v>
      </c>
      <c r="EI485" s="17" t="str">
        <f t="shared" si="210"/>
        <v>1 SPP14P Lipdukai Lenkiški</v>
      </c>
      <c r="EJ485" s="19" t="s">
        <v>579</v>
      </c>
      <c r="EK485" s="19" t="s">
        <v>579</v>
      </c>
      <c r="EL485" s="672"/>
      <c r="EM485" s="672"/>
      <c r="EN485" s="674">
        <f>IF(Duombaze!EK485="",0,INDEX(DU!I:I,MATCH(Duombaze!EK485,DU!A:A,0),1))+IF(Duombaze!EL485="",0,INDEX(DU!I:I,MATCH(Duombaze!EL485,DU!A:A,0),1))+IF(Duombaze!EM485="",0,INDEX(DU!I:I,MATCH(Duombaze!EM485,DU!A:A,0),1))</f>
        <v>25.529892636609802</v>
      </c>
      <c r="EO485" s="6">
        <f>IF(Duombaze!EK485="",0,INDEX(DU!K:K,MATCH(Duombaze!EK485,DU!A:A,0),1))+IF(Duombaze!EL485="",0,INDEX(DU!K:K,MATCH(Duombaze!EL485,DU!A:A,0),1))+IF(Duombaze!EM485="",0,INDEX(DU!K:K,MATCH(Duombaze!EM485,DU!A:A,0),1))</f>
        <v>0</v>
      </c>
      <c r="EP485" s="19"/>
      <c r="EQ485" s="19"/>
      <c r="ER485" s="19"/>
      <c r="ES485" s="17"/>
      <c r="ET485" s="19"/>
      <c r="EU485" s="19"/>
      <c r="EV485" s="19"/>
      <c r="EW485" s="65" t="s">
        <v>8757</v>
      </c>
      <c r="EX485" s="19" t="str">
        <f t="shared" si="218"/>
        <v xml:space="preserve">1 SPP14P Purvasaugių komplektas 385/425 visiems ratams 1/4 ir 1/4 </v>
      </c>
      <c r="EY485" s="19" t="s">
        <v>581</v>
      </c>
      <c r="EZ485" s="19" t="s">
        <v>581</v>
      </c>
      <c r="FA485" s="672"/>
      <c r="FB485" s="674">
        <f>IF(Duombaze!EZ485="",0,INDEX(DU!I:I,MATCH(Duombaze!EZ485,DU!A:A,0),1))+IF(Duombaze!FA485="",0,INDEX(DU!I:I,MATCH(Duombaze!FA485,DU!A:A,0),1))</f>
        <v>68.510902004643896</v>
      </c>
      <c r="FC485" s="6">
        <f>IF(Duombaze!EZ485="",0,INDEX(DU!K:K,MATCH(Duombaze!EZ485,DU!A:A,0),1))+IF(Duombaze!FA485="",0,INDEX(DU!K:K,MATCH(Duombaze!FA485,DU!A:A,0),1))</f>
        <v>14.48</v>
      </c>
      <c r="FD485" s="19"/>
      <c r="FE485" s="19"/>
      <c r="FF485" s="19"/>
      <c r="FG485" s="19"/>
      <c r="FH485" s="6" t="s">
        <v>9019</v>
      </c>
      <c r="FI485" s="19"/>
      <c r="FJ485" s="19"/>
      <c r="FK485" s="65"/>
      <c r="FL485" s="14"/>
      <c r="FM485" s="14"/>
      <c r="FN485" s="671"/>
      <c r="FO485" s="671"/>
      <c r="FP485" s="671"/>
      <c r="FQ485" s="673">
        <f>IF(Duombaze!FM485="",0,INDEX(DU!I:I,MATCH(Duombaze!FM485,DU!A:A,0),1))+IF(Duombaze!FN485="",0,INDEX(DU!I:I,MATCH(Duombaze!FN485,DU!A:A,0),1))+IF(Duombaze!FO485="",0,INDEX(DU!I:I,MATCH(Duombaze!FO485,DU!A:A,0),1))+IF(Duombaze!FP485="",0,INDEX(DU!I:I,MATCH(Duombaze!FP485,DU!A:A,0),1))</f>
        <v>0</v>
      </c>
      <c r="FR485" s="671">
        <f>IF(Duombaze!FM485="",0,INDEX(DU!K:K,MATCH(Duombaze!FM485,DU!A:A,0),1))+IF(Duombaze!FN485="",0,INDEX(DU!K:K,MATCH(Duombaze!FN485,DU!A:A,0),1))+IF(Duombaze!FO485="",0,INDEX(DU!K:K,MATCH(Duombaze!FO485,DU!A:A,0),1))+IF(Duombaze!FP485="",0,INDEX(DU!K:K,MATCH(Duombaze!FP485,DU!A:A,0),1))</f>
        <v>0</v>
      </c>
    </row>
    <row r="486" spans="1:174" s="20" customFormat="1" ht="23.45" customHeight="1" x14ac:dyDescent="0.25">
      <c r="A486" s="41">
        <v>2</v>
      </c>
      <c r="B486" s="41" t="s">
        <v>8709</v>
      </c>
      <c r="C486" s="16" t="s">
        <v>8710</v>
      </c>
      <c r="D486" s="19"/>
      <c r="E486" s="17" t="str">
        <f t="shared" si="220"/>
        <v/>
      </c>
      <c r="F486" s="19"/>
      <c r="G486" s="639"/>
      <c r="H486" s="639"/>
      <c r="I486" s="639"/>
      <c r="J486" s="639"/>
      <c r="K486" s="639"/>
      <c r="L486" s="639"/>
      <c r="M486" s="639"/>
      <c r="N486" s="639"/>
      <c r="O486" s="639"/>
      <c r="P486" s="643">
        <f>IF(Duombaze!G486="",0,INDEX(DU!I:I,MATCH(Duombaze!G486,DU!A:A,0),1))+IF(Duombaze!H486="",0,INDEX(DU!I:I,MATCH(Duombaze!H486,DU!A:A,0),1))+IF(Duombaze!I486="",0,INDEX(DU!I:I,MATCH(Duombaze!I486,DU!A:A,0),1))+IF(Duombaze!J486="",0,INDEX(DU!I:I,MATCH(Duombaze!J486,DU!A:A,0),1))+IF(Duombaze!K486="",0,INDEX(DU!I:I,MATCH(Duombaze!K486,DU!A:A,0),1))+IF(Duombaze!L486="",0,INDEX(DU!I:I,MATCH(Duombaze!L486,DU!A:A,0),1))+IF(Duombaze!M486="",0,INDEX(DU!I:I,MATCH(Duombaze!M486,DU!A:A,0),1))+IF(Duombaze!N486="",0,INDEX(DU!I:I,MATCH(Duombaze!N486,DU!A:A,0),1))+IF(Duombaze!O486="",0,INDEX(DU!I:I,MATCH(Duombaze!O486,DU!A:A,0),1))</f>
        <v>0</v>
      </c>
      <c r="Q486" s="640">
        <f>IF(Duombaze!G486="",0,INDEX(DU!K:K,MATCH(Duombaze!G486,DU!A:A,0),1))+IF(Duombaze!H486="",0,INDEX(DU!K:K,MATCH(Duombaze!H486,DU!A:A,0),1))+IF(Duombaze!I486="",0,INDEX(DU!K:K,MATCH(Duombaze!I486,DU!A:A,0),1))+IF(Duombaze!J486="",0,INDEX(DU!K:K,MATCH(Duombaze!J486,DU!A:A,0),1))+IF(Duombaze!K486="",0,INDEX(DU!K:K,MATCH(Duombaze!K486,DU!A:A,0),1))+IF(Duombaze!L486="",0,INDEX(DU!K:K,MATCH(Duombaze!L486,DU!A:A,0),1))+IF(Duombaze!M486="",0,INDEX(DU!K:K,MATCH(Duombaze!M486,DU!A:A,0),1))+IF(Duombaze!N486="",0,INDEX(DU!K:K,MATCH(Duombaze!N486,DU!A:A,0),1))+IF(Duombaze!O486="",0,INDEX(DU!K:K,MATCH(Duombaze!O486,DU!A:A,0),1))</f>
        <v>0</v>
      </c>
      <c r="R486" s="19"/>
      <c r="S486" s="52"/>
      <c r="T486" s="881"/>
      <c r="U486" s="53"/>
      <c r="V486" s="53"/>
      <c r="W486" s="19"/>
      <c r="X486" s="19"/>
      <c r="Y486" s="134"/>
      <c r="Z486" s="65"/>
      <c r="AA486" s="17" t="str">
        <f t="shared" si="212"/>
        <v/>
      </c>
      <c r="AB486" s="19"/>
      <c r="AC486" s="6">
        <f>IF(Duombaze!AB486="",0,INDEX(DU!I:I,MATCH(Duombaze!AB486,DU!A:A,0),1))</f>
        <v>0</v>
      </c>
      <c r="AD486" s="2">
        <f>IF(Duombaze!AB486="",0,INDEX(DU!K:K,MATCH(Duombaze!AB486,DU!A:A,0),1))</f>
        <v>0</v>
      </c>
      <c r="AE486" s="19"/>
      <c r="AF486" s="19"/>
      <c r="AG486" s="19"/>
      <c r="AH486" s="17" t="str">
        <f t="shared" si="238"/>
        <v/>
      </c>
      <c r="AI486" s="19"/>
      <c r="AJ486" s="639"/>
      <c r="AK486" s="639"/>
      <c r="AL486" s="639"/>
      <c r="AM486" s="643">
        <f>IF(Duombaze!AJ486="",0,INDEX(DU!I:I,MATCH(Duombaze!AJ486,DU!A:A,0),1))+IF(Duombaze!AK486="",0,INDEX(DU!I:I,MATCH(Duombaze!AK486,DU!A:A,0),1))+IF(Duombaze!AL486="",0,INDEX(DU!I:I,MATCH(Duombaze!AL486,DU!A:A,0),1))</f>
        <v>0</v>
      </c>
      <c r="AN486" s="643">
        <f>IF(Duombaze!AJ486="",0,INDEX(DU!K:K,MATCH(Duombaze!AJ486,DU!A:A,0),1))+IF(Duombaze!AK486="",0,INDEX(DU!K:K,MATCH(Duombaze!AK486,DU!A:A,0),1))+IF(Duombaze!AL486="",0,INDEX(DU!K:K,MATCH(Duombaze!AL486,DU!A:A,0),1))</f>
        <v>0</v>
      </c>
      <c r="AO486" s="19"/>
      <c r="AP486" s="19"/>
      <c r="AQ486" s="19" t="s">
        <v>331</v>
      </c>
      <c r="AR486" s="17" t="str">
        <f t="shared" si="203"/>
        <v>2 SPP14P Pagrindo hidraulinės jungtys + Kėbulo išvertimo išvadas</v>
      </c>
      <c r="AS486" s="111" t="s">
        <v>9196</v>
      </c>
      <c r="AT486" s="643" t="s">
        <v>549</v>
      </c>
      <c r="AU486" s="643" t="s">
        <v>6878</v>
      </c>
      <c r="AV486" s="643" t="s">
        <v>2990</v>
      </c>
      <c r="AW486" s="643" t="s">
        <v>2991</v>
      </c>
      <c r="AX486" s="639"/>
      <c r="AY486" s="639"/>
      <c r="AZ486" s="639"/>
      <c r="BA486" s="639"/>
      <c r="BB486" s="639"/>
      <c r="BC486" s="643">
        <f>IF(Duombaze!AT486="",0,INDEX(DU!I:I,MATCH(Duombaze!AT486,DU!A:A,0),1))+IF(Duombaze!AU486="",0,INDEX(DU!I:I,MATCH(Duombaze!AU486,DU!A:A,0),1))+IF(Duombaze!AV486="",0,INDEX(DU!I:I,MATCH(Duombaze!AV486,DU!A:A,0),1))+IF(Duombaze!AW486="",0,INDEX(DU!I:I,MATCH(Duombaze!AW486,DU!A:A,0),1))+IF(Duombaze!AX486="",0,INDEX(DU!I:I,MATCH(Duombaze!AX486,DU!A:A,0),1))+IF(Duombaze!AY486="",0,INDEX(DU!I:I,MATCH(Duombaze!AY486,DU!A:A,0),1))+IF(Duombaze!AZ486="",0,INDEX(DU!I:I,MATCH(Duombaze!AZ486,DU!A:A,0),1))+IF(Duombaze!BA486="",0,INDEX(DU!I:I,MATCH(Duombaze!BA486,DU!A:A,0),1))+IF(Duombaze!BB486="",0,INDEX(DU!I:I,MATCH(Duombaze!BB486,DU!A:A,0),1))</f>
        <v>616.42468368627397</v>
      </c>
      <c r="BD486" s="640">
        <f>IF(Duombaze!AT486="",0,INDEX(DU!K:K,MATCH(Duombaze!AT486,DU!A:A,0),1))+IF(Duombaze!AU486="",0,INDEX(DU!K:K,MATCH(Duombaze!AU486,DU!A:A,0),1))+IF(Duombaze!AV486="",0,INDEX(DU!K:K,MATCH(Duombaze!AV486,DU!A:A,0),1))+IF(Duombaze!AW486="",0,INDEX(DU!K:K,MATCH(Duombaze!AW486,DU!A:A,0),1))+IF(Duombaze!AX486="",0,INDEX(DU!K:K,MATCH(Duombaze!AX486,DU!A:A,0),1))+IF(Duombaze!AY486="",0,INDEX(DU!K:K,MATCH(Duombaze!AY486,DU!A:A,0),1))+IF(Duombaze!AZ486="",0,INDEX(DU!K:K,MATCH(Duombaze!AZ486,DU!A:A,0),1))+IF(Duombaze!BA486="",0,INDEX(DU!K:K,MATCH(Duombaze!BA486,DU!A:A,0),1))+IF(Duombaze!BB486="",0,INDEX(DU!K:K,MATCH(Duombaze!BB486,DU!A:A,0),1))</f>
        <v>11.2</v>
      </c>
      <c r="BE486" s="19"/>
      <c r="BF486" s="19"/>
      <c r="BG486" s="65" t="s">
        <v>56</v>
      </c>
      <c r="BH486" s="17" t="str">
        <f t="shared" si="222"/>
        <v>2 SPP14P Pneumatiniai - hidrauliniai stabdžiai</v>
      </c>
      <c r="BI486" s="19"/>
      <c r="BJ486" s="639"/>
      <c r="BK486" s="639"/>
      <c r="BL486" s="639"/>
      <c r="BM486" s="643">
        <f>IF(Duombaze!BJ486="",0,INDEX(DU!I:I,MATCH(Duombaze!BJ486,DU!A:A,0),1))+IF(Duombaze!BK486="",0,INDEX(DU!I:I,MATCH(Duombaze!BK486,DU!A:A,0),1))+IF(Duombaze!BL486="",0,INDEX(DU!I:I,MATCH(Duombaze!BL486,DU!A:A,0),1))</f>
        <v>0</v>
      </c>
      <c r="BN486" s="640">
        <f>IF(Duombaze!BJ486="",0,INDEX(DU!K:K,MATCH(Duombaze!BJ486,DU!A:A,0),1))+IF(Duombaze!BK486="",0,INDEX(DU!K:K,MATCH(Duombaze!BK486,DU!A:A,0),1))+IF(Duombaze!BL486="",0,INDEX(DU!K:K,MATCH(Duombaze!BL486,DU!A:A,0),1))</f>
        <v>0</v>
      </c>
      <c r="BO486" s="19"/>
      <c r="BP486" s="19"/>
      <c r="BQ486" s="19" t="s">
        <v>290</v>
      </c>
      <c r="BR486" s="19" t="s">
        <v>8716</v>
      </c>
      <c r="BS486" s="19" t="s">
        <v>634</v>
      </c>
      <c r="BT486" s="6" t="s">
        <v>3234</v>
      </c>
      <c r="BU486" s="6" t="s">
        <v>3235</v>
      </c>
      <c r="BV486" s="19"/>
      <c r="BW486" s="6">
        <f>IF(Duombaze!BT486="",0,INDEX(DU!I:I,MATCH(Duombaze!BT486,DU!A:A,0),1))+IF(Duombaze!BU486="",0,INDEX(DU!I:I,MATCH(Duombaze!BU486,DU!A:A,0),1))+IF(Duombaze!BV486="",0,INDEX(DU!I:I,MATCH(Duombaze!BV486,DU!A:A,0),1))</f>
        <v>38.875213333333299</v>
      </c>
      <c r="BX486" s="6">
        <f>IF(Duombaze!BT486="",0,INDEX(DU!K:K,MATCH(Duombaze!BT486,DU!A:A,0),1))+IF(Duombaze!BU486="",0,INDEX(DU!K:K,MATCH(Duombaze!BU486,DU!A:A,0),1))+IF(Duombaze!BV486="",0,INDEX(DU!K:K,MATCH(Duombaze!BV486,DU!A:A,0),1))</f>
        <v>14.935</v>
      </c>
      <c r="BY486" s="19"/>
      <c r="BZ486" s="19"/>
      <c r="CA486" s="19"/>
      <c r="CB486" s="19" t="str">
        <f t="shared" si="209"/>
        <v/>
      </c>
      <c r="CC486" s="19"/>
      <c r="CD486" s="6">
        <f>IF(Duombaze!CC486="",0,INDEX(DU!I:I,MATCH(Duombaze!CC486,DU!A:A,0),1))</f>
        <v>0</v>
      </c>
      <c r="CE486" s="4">
        <f>IF(Duombaze!CC486="",0,INDEX(DU!K:K,MATCH(Duombaze!CC486,DU!A:A,0),1))</f>
        <v>0</v>
      </c>
      <c r="CF486" s="19"/>
      <c r="CG486" s="19"/>
      <c r="CH486" s="19"/>
      <c r="CI486" s="17" t="str">
        <f t="shared" si="213"/>
        <v/>
      </c>
      <c r="CJ486" s="19"/>
      <c r="CK486" s="6">
        <f>IF(Duombaze!CJ486="",0,INDEX(DU!I:I,MATCH(Duombaze!CJ486,DU!A:A,0),1))</f>
        <v>0</v>
      </c>
      <c r="CL486" s="4">
        <f>IF(Duombaze!CJ486="",0,INDEX(DU!K:K,MATCH(Duombaze!CJ486,DU!A:A,0),1))</f>
        <v>0</v>
      </c>
      <c r="CM486" s="19"/>
      <c r="CN486" s="19"/>
      <c r="CO486" s="25" t="s">
        <v>1537</v>
      </c>
      <c r="CP486" s="17" t="str">
        <f t="shared" si="219"/>
        <v>2 SPP14P Atsparos</v>
      </c>
      <c r="CQ486" s="19" t="s">
        <v>8703</v>
      </c>
      <c r="CR486" s="6">
        <v>25302900</v>
      </c>
      <c r="CS486" s="643">
        <v>20805200</v>
      </c>
      <c r="CT486" s="643">
        <f>IF(Duombaze!CR486="",0,INDEX(DU!I:I,MATCH(Duombaze!CR486,DU!A:A,0),1))+IF(Duombaze!CS486="",0,INDEX(DU!I:I,MATCH(Duombaze!CS486,DU!A:A,0),1))</f>
        <v>6.9851999999999999</v>
      </c>
      <c r="CU486" s="6">
        <f>IF(Duombaze!CR486="",0,INDEX(DU!K:K,MATCH(Duombaze!CR486,DU!A:A,0),1))+IF(Duombaze!CS486="",0,INDEX(DU!K:K,MATCH(Duombaze!CS486,DU!A:A,0),1))</f>
        <v>0</v>
      </c>
      <c r="CV486" s="19"/>
      <c r="CW486" s="19"/>
      <c r="CX486" s="19"/>
      <c r="CY486" s="17" t="str">
        <f t="shared" si="221"/>
        <v/>
      </c>
      <c r="CZ486" s="19"/>
      <c r="DA486" s="672"/>
      <c r="DB486" s="672"/>
      <c r="DC486" s="674">
        <f>IF(Duombaze!DA486="",0,INDEX(DU!I:I,MATCH(Duombaze!DA486,DU!A:A,0),1))+IF(Duombaze!DB486="",0,INDEX(DU!I:I,MATCH(Duombaze!DB486,DU!A:A,0),1))</f>
        <v>0</v>
      </c>
      <c r="DD486" s="6">
        <f>IF(Duombaze!DA486="",0,INDEX(DU!K:K,MATCH(Duombaze!DA486,DU!A:A,0),1))+IF(Duombaze!DB486="",0,INDEX(DU!K:K,MATCH(Duombaze!DB486,DU!A:A,0),1))</f>
        <v>0</v>
      </c>
      <c r="DE486" s="19"/>
      <c r="DF486" s="19"/>
      <c r="DG486" s="19"/>
      <c r="DH486" s="19" t="str">
        <f t="shared" si="207"/>
        <v/>
      </c>
      <c r="DI486" s="19"/>
      <c r="DJ486" s="672"/>
      <c r="DK486" s="678"/>
      <c r="DL486" s="674">
        <f>IF(Duombaze!DJ486="",0,INDEX(DU!I:I,MATCH(Duombaze!DJ486,DU!A:A,0),1))+IF(Duombaze!DK486="",0,INDEX(DU!I:I,MATCH(Duombaze!DK486,DU!A:A,0),1))</f>
        <v>0</v>
      </c>
      <c r="DM486" s="6">
        <f>IF(Duombaze!DJ486="",0,INDEX(DU!K:K,MATCH(Duombaze!DJ486,DU!A:A,0),1))+IF(Duombaze!DK486="",0,INDEX(DU!K:K,MATCH(Duombaze!DK486,DU!A:A,0),1))</f>
        <v>0</v>
      </c>
      <c r="DN486" s="659"/>
      <c r="DO486" s="52"/>
      <c r="DP486" s="19" t="s">
        <v>1744</v>
      </c>
      <c r="DQ486" s="17" t="str">
        <f t="shared" si="206"/>
        <v>2 SPP14P Žibintai ir atšvaitai diodiniai (Čekija)</v>
      </c>
      <c r="DR486" s="19" t="s">
        <v>8047</v>
      </c>
      <c r="DS486" s="6" t="s">
        <v>8047</v>
      </c>
      <c r="DT486" s="692"/>
      <c r="DU486" s="692"/>
      <c r="DV486" s="692"/>
      <c r="DW486" s="694">
        <f>IF(Duombaze!DS486="",0,INDEX(DU!I:I,MATCH(Duombaze!DS486,DU!A:A,0),1))+IF(Duombaze!DT486="",0,INDEX(DU!I:I,MATCH(Duombaze!DT486,DU!A:A,0),1))+IF(Duombaze!DU486="",0,INDEX(DU!I:I,MATCH(Duombaze!DU486,DU!A:A,0),1))+IF(Duombaze!DV486="",0,INDEX(DU!I:I,MATCH(Duombaze!DV486,DU!A:A,0),1))</f>
        <v>94.149469047618993</v>
      </c>
      <c r="DX486" s="640">
        <f>IF(Duombaze!DS486="",0,INDEX(DU!K:K,MATCH(Duombaze!DS486,DU!A:A,0),1))+IF(Duombaze!DT486="",0,INDEX(DU!K:K,MATCH(Duombaze!DT486,DU!A:A,0),1))+IF(Duombaze!DU486="",0,INDEX(DU!K:K,MATCH(Duombaze!DU486,DU!A:A,0),1))+IF(Duombaze!DV486="",0,INDEX(DU!K:KH,MATCH(Duombaze!DV486,DU!A:A,0),1))</f>
        <v>0</v>
      </c>
      <c r="DY486" s="65"/>
      <c r="DZ486" s="65"/>
      <c r="EA486" s="19" t="s">
        <v>304</v>
      </c>
      <c r="EB486" s="19" t="str">
        <f t="shared" si="194"/>
        <v>2 SPP14P Mechaninis sukabintuvas Rockinger</v>
      </c>
      <c r="EC486" s="19" t="s">
        <v>501</v>
      </c>
      <c r="ED486" s="6">
        <f>IF(Duombaze!EC486="",0,INDEX(DU!I:I,MATCH(Duombaze!EC486,DU!A:A,0),1))</f>
        <v>99.632400000000004</v>
      </c>
      <c r="EE486" s="640">
        <f>IF(Duombaze!EC486="",0,INDEX(DU!K:K,MATCH(Duombaze!EC486,DU!A:A,0),1))</f>
        <v>27.08</v>
      </c>
      <c r="EF486" s="19"/>
      <c r="EG486" s="19"/>
      <c r="EH486" s="19" t="s">
        <v>1563</v>
      </c>
      <c r="EI486" s="17" t="str">
        <f t="shared" si="210"/>
        <v>2 SPP14P Lipdukai universalūs</v>
      </c>
      <c r="EJ486" s="19" t="s">
        <v>580</v>
      </c>
      <c r="EK486" s="19" t="s">
        <v>580</v>
      </c>
      <c r="EL486" s="672"/>
      <c r="EM486" s="672"/>
      <c r="EN486" s="674">
        <f>IF(Duombaze!EK486="",0,INDEX(DU!I:I,MATCH(Duombaze!EK486,DU!A:A,0),1))+IF(Duombaze!EL486="",0,INDEX(DU!I:I,MATCH(Duombaze!EL486,DU!A:A,0),1))+IF(Duombaze!EM486="",0,INDEX(DU!I:I,MATCH(Duombaze!EM486,DU!A:A,0),1))</f>
        <v>16.109866666666601</v>
      </c>
      <c r="EO486" s="6">
        <f>IF(Duombaze!EK486="",0,INDEX(DU!K:K,MATCH(Duombaze!EK486,DU!A:A,0),1))+IF(Duombaze!EL486="",0,INDEX(DU!K:K,MATCH(Duombaze!EL486,DU!A:A,0),1))+IF(Duombaze!EM486="",0,INDEX(DU!K:K,MATCH(Duombaze!EM486,DU!A:A,0),1))</f>
        <v>0</v>
      </c>
      <c r="EP486" s="19"/>
      <c r="EQ486" s="19"/>
      <c r="ER486" s="19"/>
      <c r="ES486" s="17"/>
      <c r="ET486" s="19"/>
      <c r="EU486" s="19"/>
      <c r="EV486" s="19"/>
      <c r="EW486" s="65" t="s">
        <v>8758</v>
      </c>
      <c r="EX486" s="19" t="str">
        <f t="shared" si="218"/>
        <v xml:space="preserve">2 SPP14P Purvasaugių komplektas 385/425 galiniams ratams 1/4  </v>
      </c>
      <c r="EY486" s="19" t="s">
        <v>582</v>
      </c>
      <c r="EZ486" s="19" t="s">
        <v>582</v>
      </c>
      <c r="FA486" s="672"/>
      <c r="FB486" s="674">
        <f>IF(Duombaze!EZ486="",0,INDEX(DU!I:I,MATCH(Duombaze!EZ486,DU!A:A,0),1))+IF(Duombaze!FA486="",0,INDEX(DU!I:I,MATCH(Duombaze!FA486,DU!A:A,0),1))</f>
        <v>34.002367647058797</v>
      </c>
      <c r="FC486" s="6">
        <f>IF(Duombaze!EZ486="",0,INDEX(DU!K:K,MATCH(Duombaze!EZ486,DU!A:A,0),1))+IF(Duombaze!FA486="",0,INDEX(DU!K:K,MATCH(Duombaze!FA486,DU!A:A,0),1))</f>
        <v>18.664999999999999</v>
      </c>
      <c r="FD486" s="19"/>
      <c r="FE486" s="19"/>
      <c r="FF486" s="19"/>
      <c r="FG486" s="19"/>
      <c r="FH486" s="6" t="s">
        <v>9018</v>
      </c>
      <c r="FI486" s="19"/>
      <c r="FJ486" s="19"/>
      <c r="FK486" s="65"/>
      <c r="FL486" s="14" t="s">
        <v>9250</v>
      </c>
      <c r="FM486" s="14" t="s">
        <v>9250</v>
      </c>
      <c r="FN486" s="671"/>
      <c r="FO486" s="671"/>
      <c r="FP486" s="671"/>
      <c r="FQ486" s="673">
        <f>IF(Duombaze!FM486="",0,INDEX(DU!I:I,MATCH(Duombaze!FM486,DU!A:A,0),1))+IF(Duombaze!FN486="",0,INDEX(DU!I:I,MATCH(Duombaze!FN486,DU!A:A,0),1))+IF(Duombaze!FO486="",0,INDEX(DU!I:I,MATCH(Duombaze!FO486,DU!A:A,0),1))+IF(Duombaze!FP486="",0,INDEX(DU!I:I,MATCH(Duombaze!FP486,DU!A:A,0),1))</f>
        <v>19.801591584518999</v>
      </c>
      <c r="FR486" s="671">
        <f>IF(Duombaze!FM486="",0,INDEX(DU!K:K,MATCH(Duombaze!FM486,DU!A:A,0),1))+IF(Duombaze!FN486="",0,INDEX(DU!K:K,MATCH(Duombaze!FN486,DU!A:A,0),1))+IF(Duombaze!FO486="",0,INDEX(DU!K:K,MATCH(Duombaze!FO486,DU!A:A,0),1))+IF(Duombaze!FP486="",0,INDEX(DU!K:K,MATCH(Duombaze!FP486,DU!A:A,0),1))</f>
        <v>8.5866666666666607</v>
      </c>
    </row>
    <row r="487" spans="1:174" s="20" customFormat="1" ht="23.45" customHeight="1" x14ac:dyDescent="0.25">
      <c r="A487" s="41">
        <v>3</v>
      </c>
      <c r="B487" s="41" t="s">
        <v>8709</v>
      </c>
      <c r="C487" s="16" t="s">
        <v>8710</v>
      </c>
      <c r="D487" s="19"/>
      <c r="E487" s="17" t="str">
        <f t="shared" si="220"/>
        <v/>
      </c>
      <c r="F487" s="19"/>
      <c r="G487" s="639"/>
      <c r="H487" s="639"/>
      <c r="I487" s="639"/>
      <c r="J487" s="639"/>
      <c r="K487" s="639"/>
      <c r="L487" s="639"/>
      <c r="M487" s="639"/>
      <c r="N487" s="639"/>
      <c r="O487" s="639"/>
      <c r="P487" s="643">
        <f>IF(Duombaze!G487="",0,INDEX(DU!I:I,MATCH(Duombaze!G487,DU!A:A,0),1))+IF(Duombaze!H487="",0,INDEX(DU!I:I,MATCH(Duombaze!H487,DU!A:A,0),1))+IF(Duombaze!I487="",0,INDEX(DU!I:I,MATCH(Duombaze!I487,DU!A:A,0),1))+IF(Duombaze!J487="",0,INDEX(DU!I:I,MATCH(Duombaze!J487,DU!A:A,0),1))+IF(Duombaze!K487="",0,INDEX(DU!I:I,MATCH(Duombaze!K487,DU!A:A,0),1))+IF(Duombaze!L487="",0,INDEX(DU!I:I,MATCH(Duombaze!L487,DU!A:A,0),1))+IF(Duombaze!M487="",0,INDEX(DU!I:I,MATCH(Duombaze!M487,DU!A:A,0),1))+IF(Duombaze!N487="",0,INDEX(DU!I:I,MATCH(Duombaze!N487,DU!A:A,0),1))+IF(Duombaze!O487="",0,INDEX(DU!I:I,MATCH(Duombaze!O487,DU!A:A,0),1))</f>
        <v>0</v>
      </c>
      <c r="Q487" s="640">
        <f>IF(Duombaze!G487="",0,INDEX(DU!K:K,MATCH(Duombaze!G487,DU!A:A,0),1))+IF(Duombaze!H487="",0,INDEX(DU!K:K,MATCH(Duombaze!H487,DU!A:A,0),1))+IF(Duombaze!I487="",0,INDEX(DU!K:K,MATCH(Duombaze!I487,DU!A:A,0),1))+IF(Duombaze!J487="",0,INDEX(DU!K:K,MATCH(Duombaze!J487,DU!A:A,0),1))+IF(Duombaze!K487="",0,INDEX(DU!K:K,MATCH(Duombaze!K487,DU!A:A,0),1))+IF(Duombaze!L487="",0,INDEX(DU!K:K,MATCH(Duombaze!L487,DU!A:A,0),1))+IF(Duombaze!M487="",0,INDEX(DU!K:K,MATCH(Duombaze!M487,DU!A:A,0),1))+IF(Duombaze!N487="",0,INDEX(DU!K:K,MATCH(Duombaze!N487,DU!A:A,0),1))+IF(Duombaze!O487="",0,INDEX(DU!K:K,MATCH(Duombaze!O487,DU!A:A,0),1))</f>
        <v>0</v>
      </c>
      <c r="R487" s="19"/>
      <c r="S487" s="52"/>
      <c r="T487" s="881"/>
      <c r="U487" s="53"/>
      <c r="V487" s="53"/>
      <c r="W487" s="19"/>
      <c r="X487" s="19"/>
      <c r="Y487" s="134"/>
      <c r="Z487" s="65"/>
      <c r="AA487" s="17" t="str">
        <f t="shared" si="212"/>
        <v/>
      </c>
      <c r="AB487" s="19"/>
      <c r="AC487" s="6">
        <f>IF(Duombaze!AB487="",0,INDEX(DU!I:I,MATCH(Duombaze!AB487,DU!A:A,0),1))</f>
        <v>0</v>
      </c>
      <c r="AD487" s="2">
        <f>IF(Duombaze!AB487="",0,INDEX(DU!K:K,MATCH(Duombaze!AB487,DU!A:A,0),1))</f>
        <v>0</v>
      </c>
      <c r="AE487" s="19"/>
      <c r="AF487" s="19"/>
      <c r="AG487" s="19"/>
      <c r="AH487" s="17" t="str">
        <f t="shared" si="238"/>
        <v/>
      </c>
      <c r="AI487" s="19"/>
      <c r="AJ487" s="639"/>
      <c r="AK487" s="639"/>
      <c r="AL487" s="639"/>
      <c r="AM487" s="643">
        <f>IF(Duombaze!AJ487="",0,INDEX(DU!I:I,MATCH(Duombaze!AJ487,DU!A:A,0),1))+IF(Duombaze!AK487="",0,INDEX(DU!I:I,MATCH(Duombaze!AK487,DU!A:A,0),1))+IF(Duombaze!AL487="",0,INDEX(DU!I:I,MATCH(Duombaze!AL487,DU!A:A,0),1))</f>
        <v>0</v>
      </c>
      <c r="AN487" s="643">
        <f>IF(Duombaze!AJ487="",0,INDEX(DU!K:K,MATCH(Duombaze!AJ487,DU!A:A,0),1))+IF(Duombaze!AK487="",0,INDEX(DU!K:K,MATCH(Duombaze!AK487,DU!A:A,0),1))+IF(Duombaze!AL487="",0,INDEX(DU!K:K,MATCH(Duombaze!AL487,DU!A:A,0),1))</f>
        <v>0</v>
      </c>
      <c r="AO487" s="19"/>
      <c r="AP487" s="19"/>
      <c r="AQ487" s="19" t="s">
        <v>333</v>
      </c>
      <c r="AR487" s="17" t="str">
        <f t="shared" si="203"/>
        <v>3 SPP14P Pagrindo hidraulinės jungtys + Hidrauliniai valdymo išvadai</v>
      </c>
      <c r="AS487" s="19"/>
      <c r="AT487" s="639"/>
      <c r="AU487" s="639"/>
      <c r="AV487" s="639"/>
      <c r="AW487" s="639"/>
      <c r="AX487" s="639"/>
      <c r="AY487" s="639"/>
      <c r="AZ487" s="639"/>
      <c r="BA487" s="639"/>
      <c r="BB487" s="639"/>
      <c r="BC487" s="643">
        <f>IF(Duombaze!AT487="",0,INDEX(DU!I:I,MATCH(Duombaze!AT487,DU!A:A,0),1))+IF(Duombaze!AU487="",0,INDEX(DU!I:I,MATCH(Duombaze!AU487,DU!A:A,0),1))+IF(Duombaze!AV487="",0,INDEX(DU!I:I,MATCH(Duombaze!AV487,DU!A:A,0),1))+IF(Duombaze!AW487="",0,INDEX(DU!I:I,MATCH(Duombaze!AW487,DU!A:A,0),1))+IF(Duombaze!AX487="",0,INDEX(DU!I:I,MATCH(Duombaze!AX487,DU!A:A,0),1))+IF(Duombaze!AY487="",0,INDEX(DU!I:I,MATCH(Duombaze!AY487,DU!A:A,0),1))+IF(Duombaze!AZ487="",0,INDEX(DU!I:I,MATCH(Duombaze!AZ487,DU!A:A,0),1))+IF(Duombaze!BA487="",0,INDEX(DU!I:I,MATCH(Duombaze!BA487,DU!A:A,0),1))+IF(Duombaze!BB487="",0,INDEX(DU!I:I,MATCH(Duombaze!BB487,DU!A:A,0),1))</f>
        <v>0</v>
      </c>
      <c r="BD487" s="640">
        <f>IF(Duombaze!AT487="",0,INDEX(DU!K:K,MATCH(Duombaze!AT487,DU!A:A,0),1))+IF(Duombaze!AU487="",0,INDEX(DU!K:K,MATCH(Duombaze!AU487,DU!A:A,0),1))+IF(Duombaze!AV487="",0,INDEX(DU!K:K,MATCH(Duombaze!AV487,DU!A:A,0),1))+IF(Duombaze!AW487="",0,INDEX(DU!K:K,MATCH(Duombaze!AW487,DU!A:A,0),1))+IF(Duombaze!AX487="",0,INDEX(DU!K:K,MATCH(Duombaze!AX487,DU!A:A,0),1))+IF(Duombaze!AY487="",0,INDEX(DU!K:K,MATCH(Duombaze!AY487,DU!A:A,0),1))+IF(Duombaze!AZ487="",0,INDEX(DU!K:K,MATCH(Duombaze!AZ487,DU!A:A,0),1))+IF(Duombaze!BA487="",0,INDEX(DU!K:K,MATCH(Duombaze!BA487,DU!A:A,0),1))+IF(Duombaze!BB487="",0,INDEX(DU!K:K,MATCH(Duombaze!BB487,DU!A:A,0),1))</f>
        <v>0</v>
      </c>
      <c r="BE487" s="19"/>
      <c r="BF487" s="19"/>
      <c r="BG487" s="65" t="s">
        <v>154</v>
      </c>
      <c r="BH487" s="17" t="str">
        <f t="shared" si="222"/>
        <v>3 SPP14P Pneumatiniai stabdžiai Wabco su mech. LSV</v>
      </c>
      <c r="BI487" s="20" t="str">
        <f>BI444</f>
        <v>ZP50APS2KWMLSV</v>
      </c>
      <c r="BJ487" s="639"/>
      <c r="BK487" s="639"/>
      <c r="BL487" s="639"/>
      <c r="BM487" s="643">
        <f>IF(Duombaze!BJ487="",0,INDEX(DU!I:I,MATCH(Duombaze!BJ487,DU!A:A,0),1))+IF(Duombaze!BK487="",0,INDEX(DU!I:I,MATCH(Duombaze!BK487,DU!A:A,0),1))+IF(Duombaze!BL487="",0,INDEX(DU!I:I,MATCH(Duombaze!BL487,DU!A:A,0),1))</f>
        <v>0</v>
      </c>
      <c r="BN487" s="640">
        <f>IF(Duombaze!BJ487="",0,INDEX(DU!K:K,MATCH(Duombaze!BJ487,DU!A:A,0),1))+IF(Duombaze!BK487="",0,INDEX(DU!K:K,MATCH(Duombaze!BK487,DU!A:A,0),1))+IF(Duombaze!BL487="",0,INDEX(DU!K:K,MATCH(Duombaze!BL487,DU!A:A,0),1))</f>
        <v>0</v>
      </c>
      <c r="BO487" s="19"/>
      <c r="BP487" s="19"/>
      <c r="BQ487" s="19" t="s">
        <v>290</v>
      </c>
      <c r="BR487" s="19" t="s">
        <v>8717</v>
      </c>
      <c r="BS487" s="19" t="s">
        <v>3068</v>
      </c>
      <c r="BT487" s="6" t="s">
        <v>3234</v>
      </c>
      <c r="BU487" s="6">
        <v>23708100</v>
      </c>
      <c r="BV487" s="19"/>
      <c r="BW487" s="6">
        <f>IF(Duombaze!BT487="",0,INDEX(DU!I:I,MATCH(Duombaze!BT487,DU!A:A,0),1))+IF(Duombaze!BU487="",0,INDEX(DU!I:I,MATCH(Duombaze!BU487,DU!A:A,0),1))+IF(Duombaze!BV487="",0,INDEX(DU!I:I,MATCH(Duombaze!BV487,DU!A:A,0),1))</f>
        <v>48.915213333333298</v>
      </c>
      <c r="BX487" s="6">
        <f>IF(Duombaze!BT487="",0,INDEX(DU!K:K,MATCH(Duombaze!BT487,DU!A:A,0),1))+IF(Duombaze!BU487="",0,INDEX(DU!K:K,MATCH(Duombaze!BU487,DU!A:A,0),1))+IF(Duombaze!BV487="",0,INDEX(DU!K:K,MATCH(Duombaze!BV487,DU!A:A,0),1))</f>
        <v>14.935</v>
      </c>
      <c r="BY487" s="19"/>
      <c r="BZ487" s="19"/>
      <c r="CA487" s="19"/>
      <c r="CB487" s="19" t="str">
        <f t="shared" si="209"/>
        <v/>
      </c>
      <c r="CC487" s="19"/>
      <c r="CD487" s="6">
        <f>IF(Duombaze!CC487="",0,INDEX(DU!I:I,MATCH(Duombaze!CC487,DU!A:A,0),1))</f>
        <v>0</v>
      </c>
      <c r="CE487" s="4">
        <f>IF(Duombaze!CC487="",0,INDEX(DU!K:K,MATCH(Duombaze!CC487,DU!A:A,0),1))</f>
        <v>0</v>
      </c>
      <c r="CF487" s="19"/>
      <c r="CG487" s="19"/>
      <c r="CH487" s="19"/>
      <c r="CI487" s="17" t="str">
        <f t="shared" si="213"/>
        <v/>
      </c>
      <c r="CJ487" s="19"/>
      <c r="CK487" s="6">
        <f>IF(Duombaze!CJ487="",0,INDEX(DU!I:I,MATCH(Duombaze!CJ487,DU!A:A,0),1))</f>
        <v>0</v>
      </c>
      <c r="CL487" s="4">
        <f>IF(Duombaze!CJ487="",0,INDEX(DU!K:K,MATCH(Duombaze!CJ487,DU!A:A,0),1))</f>
        <v>0</v>
      </c>
      <c r="CM487" s="19"/>
      <c r="CN487" s="19"/>
      <c r="CO487" s="25" t="s">
        <v>1495</v>
      </c>
      <c r="CP487" s="17" t="str">
        <f t="shared" si="219"/>
        <v xml:space="preserve">3 SPP14P Rankinis + Ratų atsparos </v>
      </c>
      <c r="CQ487" s="19" t="s">
        <v>8704</v>
      </c>
      <c r="CR487" s="6" t="s">
        <v>1594</v>
      </c>
      <c r="CS487" s="6">
        <v>25302900</v>
      </c>
      <c r="CT487" s="643">
        <f>IF(Duombaze!CR487="",0,INDEX(DU!I:I,MATCH(Duombaze!CR487,DU!A:A,0),1))+IF(Duombaze!CS487="",0,INDEX(DU!I:I,MATCH(Duombaze!CS487,DU!A:A,0),1))</f>
        <v>51.455362415433399</v>
      </c>
      <c r="CU487" s="6">
        <f>IF(Duombaze!CR487="",0,INDEX(DU!K:K,MATCH(Duombaze!CR487,DU!A:A,0),1))+IF(Duombaze!CS487="",0,INDEX(DU!K:K,MATCH(Duombaze!CS487,DU!A:A,0),1))</f>
        <v>36.090000000000003</v>
      </c>
      <c r="CV487" s="19"/>
      <c r="CW487" s="19"/>
      <c r="CX487" s="19"/>
      <c r="CY487" s="17" t="str">
        <f t="shared" si="221"/>
        <v/>
      </c>
      <c r="CZ487" s="19"/>
      <c r="DA487" s="672"/>
      <c r="DB487" s="672"/>
      <c r="DC487" s="674">
        <f>IF(Duombaze!DA487="",0,INDEX(DU!I:I,MATCH(Duombaze!DA487,DU!A:A,0),1))+IF(Duombaze!DB487="",0,INDEX(DU!I:I,MATCH(Duombaze!DB487,DU!A:A,0),1))</f>
        <v>0</v>
      </c>
      <c r="DD487" s="6">
        <f>IF(Duombaze!DA487="",0,INDEX(DU!K:K,MATCH(Duombaze!DA487,DU!A:A,0),1))+IF(Duombaze!DB487="",0,INDEX(DU!K:K,MATCH(Duombaze!DB487,DU!A:A,0),1))</f>
        <v>0</v>
      </c>
      <c r="DE487" s="19"/>
      <c r="DF487" s="19"/>
      <c r="DG487" s="19"/>
      <c r="DH487" s="19" t="str">
        <f t="shared" si="207"/>
        <v/>
      </c>
      <c r="DI487" s="19"/>
      <c r="DJ487" s="672"/>
      <c r="DK487" s="678"/>
      <c r="DL487" s="674">
        <f>IF(Duombaze!DJ487="",0,INDEX(DU!I:I,MATCH(Duombaze!DJ487,DU!A:A,0),1))+IF(Duombaze!DK487="",0,INDEX(DU!I:I,MATCH(Duombaze!DK487,DU!A:A,0),1))</f>
        <v>0</v>
      </c>
      <c r="DM487" s="6">
        <f>IF(Duombaze!DJ487="",0,INDEX(DU!K:K,MATCH(Duombaze!DJ487,DU!A:A,0),1))+IF(Duombaze!DK487="",0,INDEX(DU!K:K,MATCH(Duombaze!DK487,DU!A:A,0),1))</f>
        <v>0</v>
      </c>
      <c r="DN487" s="659"/>
      <c r="DO487" s="52"/>
      <c r="DP487" s="19" t="s">
        <v>1827</v>
      </c>
      <c r="DQ487" s="17" t="str">
        <f t="shared" si="206"/>
        <v>3 SPP14P Prieky/gale LED, šone atšvaitai</v>
      </c>
      <c r="DR487" s="19" t="s">
        <v>249</v>
      </c>
      <c r="DS487" s="6" t="s">
        <v>249</v>
      </c>
      <c r="DT487" s="692"/>
      <c r="DU487" s="692"/>
      <c r="DV487" s="692"/>
      <c r="DW487" s="694">
        <f>IF(Duombaze!DS487="",0,INDEX(DU!I:I,MATCH(Duombaze!DS487,DU!A:A,0),1))+IF(Duombaze!DT487="",0,INDEX(DU!I:I,MATCH(Duombaze!DT487,DU!A:A,0),1))+IF(Duombaze!DU487="",0,INDEX(DU!I:I,MATCH(Duombaze!DU487,DU!A:A,0),1))+IF(Duombaze!DV487="",0,INDEX(DU!I:I,MATCH(Duombaze!DV487,DU!A:A,0),1))</f>
        <v>116.062004564983</v>
      </c>
      <c r="DX487" s="640">
        <f>IF(Duombaze!DS487="",0,INDEX(DU!K:K,MATCH(Duombaze!DS487,DU!A:A,0),1))+IF(Duombaze!DT487="",0,INDEX(DU!K:K,MATCH(Duombaze!DT487,DU!A:A,0),1))+IF(Duombaze!DU487="",0,INDEX(DU!K:K,MATCH(Duombaze!DU487,DU!A:A,0),1))+IF(Duombaze!DV487="",0,INDEX(DU!K:KH,MATCH(Duombaze!DV487,DU!A:A,0),1))</f>
        <v>0</v>
      </c>
      <c r="DY487" s="65"/>
      <c r="DZ487" s="65"/>
      <c r="EA487" s="19" t="s">
        <v>305</v>
      </c>
      <c r="EB487" s="19" t="str">
        <f t="shared" si="194"/>
        <v>3 SPP14P Automatinis sukabintuvas Rockinger</v>
      </c>
      <c r="EC487" s="19" t="s">
        <v>487</v>
      </c>
      <c r="ED487" s="6">
        <f>IF(Duombaze!EC487="",0,INDEX(DU!I:I,MATCH(Duombaze!EC487,DU!A:A,0),1))</f>
        <v>297.66744999999997</v>
      </c>
      <c r="EE487" s="640">
        <f>IF(Duombaze!EC487="",0,INDEX(DU!K:K,MATCH(Duombaze!EC487,DU!A:A,0),1))</f>
        <v>33.61</v>
      </c>
      <c r="EF487" s="19"/>
      <c r="EG487" s="19"/>
      <c r="EH487" s="19"/>
      <c r="EI487" s="17" t="str">
        <f t="shared" si="210"/>
        <v/>
      </c>
      <c r="EJ487" s="19"/>
      <c r="EK487" s="672"/>
      <c r="EL487" s="672"/>
      <c r="EM487" s="672"/>
      <c r="EN487" s="674">
        <f>IF(Duombaze!EK487="",0,INDEX(DU!I:I,MATCH(Duombaze!EK487,DU!A:A,0),1))+IF(Duombaze!EL487="",0,INDEX(DU!I:I,MATCH(Duombaze!EL487,DU!A:A,0),1))+IF(Duombaze!EM487="",0,INDEX(DU!I:I,MATCH(Duombaze!EM487,DU!A:A,0),1))</f>
        <v>0</v>
      </c>
      <c r="EO487" s="6">
        <f>IF(Duombaze!EK487="",0,INDEX(DU!K:K,MATCH(Duombaze!EK487,DU!A:A,0),1))+IF(Duombaze!EL487="",0,INDEX(DU!K:K,MATCH(Duombaze!EL487,DU!A:A,0),1))+IF(Duombaze!EM487="",0,INDEX(DU!K:K,MATCH(Duombaze!EM487,DU!A:A,0),1))</f>
        <v>0</v>
      </c>
      <c r="EP487" s="19"/>
      <c r="EQ487" s="19"/>
      <c r="ER487" s="19"/>
      <c r="ES487" s="17"/>
      <c r="ET487" s="19"/>
      <c r="EU487" s="19"/>
      <c r="EV487" s="19"/>
      <c r="EW487" s="65"/>
      <c r="EX487" s="19" t="str">
        <f t="shared" si="218"/>
        <v/>
      </c>
      <c r="EY487" s="19"/>
      <c r="EZ487" s="672"/>
      <c r="FA487" s="672"/>
      <c r="FB487" s="674">
        <f>IF(Duombaze!EZ487="",0,INDEX(DU!I:I,MATCH(Duombaze!EZ487,DU!A:A,0),1))+IF(Duombaze!FA487="",0,INDEX(DU!I:I,MATCH(Duombaze!FA487,DU!A:A,0),1))</f>
        <v>0</v>
      </c>
      <c r="FC487" s="6">
        <f>IF(Duombaze!EZ487="",0,INDEX(DU!K:K,MATCH(Duombaze!EZ487,DU!A:A,0),1))+IF(Duombaze!FA487="",0,INDEX(DU!K:K,MATCH(Duombaze!FA487,DU!A:A,0),1))</f>
        <v>0</v>
      </c>
      <c r="FD487" s="19"/>
      <c r="FE487" s="19"/>
      <c r="FF487" s="19"/>
      <c r="FG487" s="19"/>
      <c r="FH487" s="19"/>
      <c r="FI487" s="19"/>
      <c r="FJ487" s="19"/>
      <c r="FK487" s="65"/>
      <c r="FL487" s="18"/>
      <c r="FM487" s="671"/>
      <c r="FN487" s="671"/>
      <c r="FO487" s="671"/>
      <c r="FP487" s="671"/>
      <c r="FQ487" s="673">
        <f>IF(Duombaze!FM487="",0,INDEX(DU!I:I,MATCH(Duombaze!FM487,DU!A:A,0),1))+IF(Duombaze!FN487="",0,INDEX(DU!I:I,MATCH(Duombaze!FN487,DU!A:A,0),1))+IF(Duombaze!FO487="",0,INDEX(DU!I:I,MATCH(Duombaze!FO487,DU!A:A,0),1))+IF(Duombaze!FP487="",0,INDEX(DU!I:I,MATCH(Duombaze!FP487,DU!A:A,0),1))</f>
        <v>0</v>
      </c>
      <c r="FR487" s="671">
        <f>IF(Duombaze!FM487="",0,INDEX(DU!K:K,MATCH(Duombaze!FM487,DU!A:A,0),1))+IF(Duombaze!FN487="",0,INDEX(DU!K:K,MATCH(Duombaze!FN487,DU!A:A,0),1))+IF(Duombaze!FO487="",0,INDEX(DU!K:K,MATCH(Duombaze!FO487,DU!A:A,0),1))+IF(Duombaze!FP487="",0,INDEX(DU!K:K,MATCH(Duombaze!FP487,DU!A:A,0),1))</f>
        <v>0</v>
      </c>
    </row>
    <row r="488" spans="1:174" s="20" customFormat="1" ht="23.45" customHeight="1" x14ac:dyDescent="0.25">
      <c r="A488" s="41">
        <v>4</v>
      </c>
      <c r="B488" s="41" t="s">
        <v>8709</v>
      </c>
      <c r="C488" s="16" t="s">
        <v>8710</v>
      </c>
      <c r="D488" s="19"/>
      <c r="E488" s="17"/>
      <c r="F488" s="19"/>
      <c r="G488" s="639"/>
      <c r="H488" s="639"/>
      <c r="I488" s="639"/>
      <c r="J488" s="639"/>
      <c r="K488" s="639"/>
      <c r="L488" s="639"/>
      <c r="M488" s="639"/>
      <c r="N488" s="639"/>
      <c r="O488" s="639"/>
      <c r="P488" s="643">
        <f>IF(Duombaze!G488="",0,INDEX(DU!I:I,MATCH(Duombaze!G488,DU!A:A,0),1))+IF(Duombaze!H488="",0,INDEX(DU!I:I,MATCH(Duombaze!H488,DU!A:A,0),1))+IF(Duombaze!I488="",0,INDEX(DU!I:I,MATCH(Duombaze!I488,DU!A:A,0),1))+IF(Duombaze!J488="",0,INDEX(DU!I:I,MATCH(Duombaze!J488,DU!A:A,0),1))+IF(Duombaze!K488="",0,INDEX(DU!I:I,MATCH(Duombaze!K488,DU!A:A,0),1))+IF(Duombaze!L488="",0,INDEX(DU!I:I,MATCH(Duombaze!L488,DU!A:A,0),1))+IF(Duombaze!M488="",0,INDEX(DU!I:I,MATCH(Duombaze!M488,DU!A:A,0),1))+IF(Duombaze!N488="",0,INDEX(DU!I:I,MATCH(Duombaze!N488,DU!A:A,0),1))+IF(Duombaze!O488="",0,INDEX(DU!I:I,MATCH(Duombaze!O488,DU!A:A,0),1))</f>
        <v>0</v>
      </c>
      <c r="Q488" s="640">
        <f>IF(Duombaze!G488="",0,INDEX(DU!K:K,MATCH(Duombaze!G488,DU!A:A,0),1))+IF(Duombaze!H488="",0,INDEX(DU!K:K,MATCH(Duombaze!H488,DU!A:A,0),1))+IF(Duombaze!I488="",0,INDEX(DU!K:K,MATCH(Duombaze!I488,DU!A:A,0),1))+IF(Duombaze!J488="",0,INDEX(DU!K:K,MATCH(Duombaze!J488,DU!A:A,0),1))+IF(Duombaze!K488="",0,INDEX(DU!K:K,MATCH(Duombaze!K488,DU!A:A,0),1))+IF(Duombaze!L488="",0,INDEX(DU!K:K,MATCH(Duombaze!L488,DU!A:A,0),1))+IF(Duombaze!M488="",0,INDEX(DU!K:K,MATCH(Duombaze!M488,DU!A:A,0),1))+IF(Duombaze!N488="",0,INDEX(DU!K:K,MATCH(Duombaze!N488,DU!A:A,0),1))+IF(Duombaze!O488="",0,INDEX(DU!K:K,MATCH(Duombaze!O488,DU!A:A,0),1))</f>
        <v>0</v>
      </c>
      <c r="R488" s="19"/>
      <c r="S488" s="52"/>
      <c r="T488" s="881"/>
      <c r="U488" s="53"/>
      <c r="V488" s="53"/>
      <c r="W488" s="19"/>
      <c r="X488" s="19"/>
      <c r="Y488" s="134"/>
      <c r="Z488" s="65"/>
      <c r="AA488" s="17"/>
      <c r="AB488" s="19"/>
      <c r="AC488" s="6">
        <f>IF(Duombaze!AB488="",0,INDEX(DU!I:I,MATCH(Duombaze!AB488,DU!A:A,0),1))</f>
        <v>0</v>
      </c>
      <c r="AD488" s="2">
        <f>IF(Duombaze!AB488="",0,INDEX(DU!K:K,MATCH(Duombaze!AB488,DU!A:A,0),1))</f>
        <v>0</v>
      </c>
      <c r="AE488" s="19"/>
      <c r="AF488" s="19"/>
      <c r="AG488" s="19"/>
      <c r="AH488" s="17"/>
      <c r="AI488" s="19"/>
      <c r="AJ488" s="639"/>
      <c r="AK488" s="639"/>
      <c r="AL488" s="639"/>
      <c r="AM488" s="643">
        <f>IF(Duombaze!AJ488="",0,INDEX(DU!I:I,MATCH(Duombaze!AJ488,DU!A:A,0),1))+IF(Duombaze!AK488="",0,INDEX(DU!I:I,MATCH(Duombaze!AK488,DU!A:A,0),1))+IF(Duombaze!AL488="",0,INDEX(DU!I:I,MATCH(Duombaze!AL488,DU!A:A,0),1))</f>
        <v>0</v>
      </c>
      <c r="AN488" s="643">
        <f>IF(Duombaze!AJ488="",0,INDEX(DU!K:K,MATCH(Duombaze!AJ488,DU!A:A,0),1))+IF(Duombaze!AK488="",0,INDEX(DU!K:K,MATCH(Duombaze!AK488,DU!A:A,0),1))+IF(Duombaze!AL488="",0,INDEX(DU!K:K,MATCH(Duombaze!AL488,DU!A:A,0),1))</f>
        <v>0</v>
      </c>
      <c r="AO488" s="19"/>
      <c r="AP488" s="19"/>
      <c r="AQ488" s="19" t="s">
        <v>334</v>
      </c>
      <c r="AR488" s="17" t="str">
        <f t="shared" si="203"/>
        <v>4 SPP14P Pagrindo hidraulinės jungtys + Kėbulo išvertimo išvadas ir Hidrauliniai valdymo išvadai</v>
      </c>
      <c r="AS488" s="19"/>
      <c r="AT488" s="639"/>
      <c r="AU488" s="639"/>
      <c r="AV488" s="639"/>
      <c r="AW488" s="639"/>
      <c r="AX488" s="639"/>
      <c r="AY488" s="639"/>
      <c r="AZ488" s="639"/>
      <c r="BA488" s="639"/>
      <c r="BB488" s="639"/>
      <c r="BC488" s="643">
        <f>IF(Duombaze!AT488="",0,INDEX(DU!I:I,MATCH(Duombaze!AT488,DU!A:A,0),1))+IF(Duombaze!AU488="",0,INDEX(DU!I:I,MATCH(Duombaze!AU488,DU!A:A,0),1))+IF(Duombaze!AV488="",0,INDEX(DU!I:I,MATCH(Duombaze!AV488,DU!A:A,0),1))+IF(Duombaze!AW488="",0,INDEX(DU!I:I,MATCH(Duombaze!AW488,DU!A:A,0),1))+IF(Duombaze!AX488="",0,INDEX(DU!I:I,MATCH(Duombaze!AX488,DU!A:A,0),1))+IF(Duombaze!AY488="",0,INDEX(DU!I:I,MATCH(Duombaze!AY488,DU!A:A,0),1))+IF(Duombaze!AZ488="",0,INDEX(DU!I:I,MATCH(Duombaze!AZ488,DU!A:A,0),1))+IF(Duombaze!BA488="",0,INDEX(DU!I:I,MATCH(Duombaze!BA488,DU!A:A,0),1))+IF(Duombaze!BB488="",0,INDEX(DU!I:I,MATCH(Duombaze!BB488,DU!A:A,0),1))</f>
        <v>0</v>
      </c>
      <c r="BD488" s="640">
        <f>IF(Duombaze!AT488="",0,INDEX(DU!K:K,MATCH(Duombaze!AT488,DU!A:A,0),1))+IF(Duombaze!AU488="",0,INDEX(DU!K:K,MATCH(Duombaze!AU488,DU!A:A,0),1))+IF(Duombaze!AV488="",0,INDEX(DU!K:K,MATCH(Duombaze!AV488,DU!A:A,0),1))+IF(Duombaze!AW488="",0,INDEX(DU!K:K,MATCH(Duombaze!AW488,DU!A:A,0),1))+IF(Duombaze!AX488="",0,INDEX(DU!K:K,MATCH(Duombaze!AX488,DU!A:A,0),1))+IF(Duombaze!AY488="",0,INDEX(DU!K:K,MATCH(Duombaze!AY488,DU!A:A,0),1))+IF(Duombaze!AZ488="",0,INDEX(DU!K:K,MATCH(Duombaze!AZ488,DU!A:A,0),1))+IF(Duombaze!BA488="",0,INDEX(DU!K:K,MATCH(Duombaze!BA488,DU!A:A,0),1))+IF(Duombaze!BB488="",0,INDEX(DU!K:K,MATCH(Duombaze!BB488,DU!A:A,0),1))</f>
        <v>0</v>
      </c>
      <c r="BE488" s="19"/>
      <c r="BF488" s="19"/>
      <c r="BG488" s="17" t="s">
        <v>2696</v>
      </c>
      <c r="BH488" s="17" t="str">
        <f t="shared" si="222"/>
        <v>4 SPP14P Pneumatiniai stabdžiai WABCO (auto LSV, 2x0,4s, papild. slėgio vožtuvas)</v>
      </c>
      <c r="BI488" s="19" t="s">
        <v>9197</v>
      </c>
      <c r="BJ488" s="639"/>
      <c r="BK488" s="639"/>
      <c r="BL488" s="639"/>
      <c r="BM488" s="643">
        <f>IF(Duombaze!BJ488="",0,INDEX(DU!I:I,MATCH(Duombaze!BJ488,DU!A:A,0),1))+IF(Duombaze!BK488="",0,INDEX(DU!I:I,MATCH(Duombaze!BK488,DU!A:A,0),1))+IF(Duombaze!BL488="",0,INDEX(DU!I:I,MATCH(Duombaze!BL488,DU!A:A,0),1))</f>
        <v>0</v>
      </c>
      <c r="BN488" s="640">
        <f>IF(Duombaze!BJ488="",0,INDEX(DU!K:K,MATCH(Duombaze!BJ488,DU!A:A,0),1))+IF(Duombaze!BK488="",0,INDEX(DU!K:K,MATCH(Duombaze!BK488,DU!A:A,0),1))+IF(Duombaze!BL488="",0,INDEX(DU!K:K,MATCH(Duombaze!BL488,DU!A:A,0),1))</f>
        <v>0</v>
      </c>
      <c r="BO488" s="19"/>
      <c r="BP488" s="19"/>
      <c r="BQ488" s="19" t="s">
        <v>290</v>
      </c>
      <c r="BR488" s="19" t="s">
        <v>8718</v>
      </c>
      <c r="BS488" s="19" t="s">
        <v>3068</v>
      </c>
      <c r="BT488" s="6" t="s">
        <v>3234</v>
      </c>
      <c r="BU488" s="6">
        <v>23708100</v>
      </c>
      <c r="BV488" s="19"/>
      <c r="BW488" s="6">
        <f>IF(Duombaze!BT488="",0,INDEX(DU!I:I,MATCH(Duombaze!BT488,DU!A:A,0),1))+IF(Duombaze!BU488="",0,INDEX(DU!I:I,MATCH(Duombaze!BU488,DU!A:A,0),1))+IF(Duombaze!BV488="",0,INDEX(DU!I:I,MATCH(Duombaze!BV488,DU!A:A,0),1))</f>
        <v>48.915213333333298</v>
      </c>
      <c r="BX488" s="6">
        <f>IF(Duombaze!BT488="",0,INDEX(DU!K:K,MATCH(Duombaze!BT488,DU!A:A,0),1))+IF(Duombaze!BU488="",0,INDEX(DU!K:K,MATCH(Duombaze!BU488,DU!A:A,0),1))+IF(Duombaze!BV488="",0,INDEX(DU!K:K,MATCH(Duombaze!BV488,DU!A:A,0),1))</f>
        <v>14.935</v>
      </c>
      <c r="BY488" s="19"/>
      <c r="BZ488" s="19"/>
      <c r="CA488" s="19"/>
      <c r="CB488" s="19"/>
      <c r="CC488" s="19"/>
      <c r="CD488" s="6">
        <f>IF(Duombaze!CC488="",0,INDEX(DU!I:I,MATCH(Duombaze!CC488,DU!A:A,0),1))</f>
        <v>0</v>
      </c>
      <c r="CE488" s="4">
        <f>IF(Duombaze!CC488="",0,INDEX(DU!K:K,MATCH(Duombaze!CC488,DU!A:A,0),1))</f>
        <v>0</v>
      </c>
      <c r="CF488" s="19"/>
      <c r="CG488" s="19"/>
      <c r="CH488" s="19"/>
      <c r="CI488" s="17"/>
      <c r="CJ488" s="19"/>
      <c r="CK488" s="6">
        <f>IF(Duombaze!CJ488="",0,INDEX(DU!I:I,MATCH(Duombaze!CJ488,DU!A:A,0),1))</f>
        <v>0</v>
      </c>
      <c r="CL488" s="4">
        <f>IF(Duombaze!CJ488="",0,INDEX(DU!K:K,MATCH(Duombaze!CJ488,DU!A:A,0),1))</f>
        <v>0</v>
      </c>
      <c r="CM488" s="19"/>
      <c r="CN488" s="19"/>
      <c r="CO488" s="19"/>
      <c r="CP488" s="17"/>
      <c r="CQ488" s="19"/>
      <c r="CR488" s="639"/>
      <c r="CS488" s="639"/>
      <c r="CT488" s="643">
        <f>IF(Duombaze!CR488="",0,INDEX(DU!I:I,MATCH(Duombaze!CR488,DU!A:A,0),1))+IF(Duombaze!CS488="",0,INDEX(DU!I:I,MATCH(Duombaze!CS488,DU!A:A,0),1))</f>
        <v>0</v>
      </c>
      <c r="CU488" s="6">
        <f>IF(Duombaze!CR488="",0,INDEX(DU!K:K,MATCH(Duombaze!CR488,DU!A:A,0),1))+IF(Duombaze!CS488="",0,INDEX(DU!K:K,MATCH(Duombaze!CS488,DU!A:A,0),1))</f>
        <v>0</v>
      </c>
      <c r="CV488" s="19"/>
      <c r="CW488" s="19"/>
      <c r="CX488" s="19"/>
      <c r="CY488" s="17"/>
      <c r="CZ488" s="19"/>
      <c r="DA488" s="672"/>
      <c r="DB488" s="672"/>
      <c r="DC488" s="674">
        <f>IF(Duombaze!DA488="",0,INDEX(DU!I:I,MATCH(Duombaze!DA488,DU!A:A,0),1))+IF(Duombaze!DB488="",0,INDEX(DU!I:I,MATCH(Duombaze!DB488,DU!A:A,0),1))</f>
        <v>0</v>
      </c>
      <c r="DD488" s="6">
        <f>IF(Duombaze!DA488="",0,INDEX(DU!K:K,MATCH(Duombaze!DA488,DU!A:A,0),1))+IF(Duombaze!DB488="",0,INDEX(DU!K:K,MATCH(Duombaze!DB488,DU!A:A,0),1))</f>
        <v>0</v>
      </c>
      <c r="DE488" s="19"/>
      <c r="DF488" s="19"/>
      <c r="DG488" s="19"/>
      <c r="DH488" s="19"/>
      <c r="DI488" s="19"/>
      <c r="DJ488" s="672"/>
      <c r="DK488" s="678"/>
      <c r="DL488" s="674">
        <f>IF(Duombaze!DJ488="",0,INDEX(DU!I:I,MATCH(Duombaze!DJ488,DU!A:A,0),1))+IF(Duombaze!DK488="",0,INDEX(DU!I:I,MATCH(Duombaze!DK488,DU!A:A,0),1))</f>
        <v>0</v>
      </c>
      <c r="DM488" s="6">
        <f>IF(Duombaze!DJ488="",0,INDEX(DU!K:K,MATCH(Duombaze!DJ488,DU!A:A,0),1))+IF(Duombaze!DK488="",0,INDEX(DU!K:K,MATCH(Duombaze!DK488,DU!A:A,0),1))</f>
        <v>0</v>
      </c>
      <c r="DN488" s="659"/>
      <c r="DO488" s="52"/>
      <c r="DP488" s="19" t="s">
        <v>2770</v>
      </c>
      <c r="DQ488" s="17" t="str">
        <f t="shared" si="206"/>
        <v>4 SPP14P Pilnas LED apšvietimas</v>
      </c>
      <c r="DR488" s="19" t="s">
        <v>2771</v>
      </c>
      <c r="DS488" s="6" t="s">
        <v>2771</v>
      </c>
      <c r="DT488" s="692"/>
      <c r="DU488" s="692"/>
      <c r="DV488" s="692"/>
      <c r="DW488" s="694">
        <f>IF(Duombaze!DS488="",0,INDEX(DU!I:I,MATCH(Duombaze!DS488,DU!A:A,0),1))+IF(Duombaze!DT488="",0,INDEX(DU!I:I,MATCH(Duombaze!DT488,DU!A:A,0),1))+IF(Duombaze!DU488="",0,INDEX(DU!I:I,MATCH(Duombaze!DU488,DU!A:A,0),1))+IF(Duombaze!DV488="",0,INDEX(DU!I:I,MATCH(Duombaze!DV488,DU!A:A,0),1))</f>
        <v>155.71199999999999</v>
      </c>
      <c r="DX488" s="640">
        <f>IF(Duombaze!DS488="",0,INDEX(DU!K:K,MATCH(Duombaze!DS488,DU!A:A,0),1))+IF(Duombaze!DT488="",0,INDEX(DU!K:K,MATCH(Duombaze!DT488,DU!A:A,0),1))+IF(Duombaze!DU488="",0,INDEX(DU!K:K,MATCH(Duombaze!DU488,DU!A:A,0),1))+IF(Duombaze!DV488="",0,INDEX(DU!K:KH,MATCH(Duombaze!DV488,DU!A:A,0),1))</f>
        <v>0</v>
      </c>
      <c r="DY488" s="65"/>
      <c r="DZ488" s="65"/>
      <c r="EA488" s="19" t="s">
        <v>721</v>
      </c>
      <c r="EB488" s="19" t="str">
        <f t="shared" si="194"/>
        <v>4 SPP14P Mechaninis sukabintuvas Scharmullr</v>
      </c>
      <c r="EC488" s="19" t="s">
        <v>512</v>
      </c>
      <c r="ED488" s="6">
        <f>IF(Duombaze!EC488="",0,INDEX(DU!I:I,MATCH(Duombaze!EC488,DU!A:A,0),1))</f>
        <v>127.9676</v>
      </c>
      <c r="EE488" s="640">
        <f>IF(Duombaze!EC488="",0,INDEX(DU!K:K,MATCH(Duombaze!EC488,DU!A:A,0),1))</f>
        <v>0.75</v>
      </c>
      <c r="EF488" s="19"/>
      <c r="EG488" s="19"/>
      <c r="EH488" s="19"/>
      <c r="EI488" s="17" t="str">
        <f t="shared" ref="EI488:EI503" si="240">IF(EH488&lt;&gt;"",A488&amp;" "&amp;C488&amp;" "&amp;EH488,"")</f>
        <v/>
      </c>
      <c r="EJ488" s="19"/>
      <c r="EK488" s="672"/>
      <c r="EL488" s="672"/>
      <c r="EM488" s="672"/>
      <c r="EN488" s="674">
        <f>IF(Duombaze!EK488="",0,INDEX(DU!I:I,MATCH(Duombaze!EK488,DU!A:A,0),1))+IF(Duombaze!EL488="",0,INDEX(DU!I:I,MATCH(Duombaze!EL488,DU!A:A,0),1))+IF(Duombaze!EM488="",0,INDEX(DU!I:I,MATCH(Duombaze!EM488,DU!A:A,0),1))</f>
        <v>0</v>
      </c>
      <c r="EO488" s="6">
        <f>IF(Duombaze!EK488="",0,INDEX(DU!K:K,MATCH(Duombaze!EK488,DU!A:A,0),1))+IF(Duombaze!EL488="",0,INDEX(DU!K:K,MATCH(Duombaze!EL488,DU!A:A,0),1))+IF(Duombaze!EM488="",0,INDEX(DU!K:K,MATCH(Duombaze!EM488,DU!A:A,0),1))</f>
        <v>0</v>
      </c>
      <c r="EP488" s="19"/>
      <c r="EQ488" s="19"/>
      <c r="ER488" s="19"/>
      <c r="ES488" s="17"/>
      <c r="ET488" s="19"/>
      <c r="EU488" s="19"/>
      <c r="EV488" s="19"/>
      <c r="EW488" s="65"/>
      <c r="EX488" s="19"/>
      <c r="EY488" s="19"/>
      <c r="EZ488" s="672"/>
      <c r="FA488" s="672"/>
      <c r="FB488" s="674">
        <f>IF(Duombaze!EZ488="",0,INDEX(DU!I:I,MATCH(Duombaze!EZ488,DU!A:A,0),1))+IF(Duombaze!FA488="",0,INDEX(DU!I:I,MATCH(Duombaze!FA488,DU!A:A,0),1))</f>
        <v>0</v>
      </c>
      <c r="FC488" s="6">
        <f>IF(Duombaze!EZ488="",0,INDEX(DU!K:K,MATCH(Duombaze!EZ488,DU!A:A,0),1))+IF(Duombaze!FA488="",0,INDEX(DU!K:K,MATCH(Duombaze!FA488,DU!A:A,0),1))</f>
        <v>0</v>
      </c>
      <c r="FD488" s="19"/>
      <c r="FE488" s="19"/>
      <c r="FF488" s="19"/>
      <c r="FG488" s="19"/>
      <c r="FH488" s="19"/>
      <c r="FI488" s="19"/>
      <c r="FJ488" s="19"/>
      <c r="FK488" s="65"/>
      <c r="FL488" s="18"/>
      <c r="FM488" s="671"/>
      <c r="FN488" s="671"/>
      <c r="FO488" s="671"/>
      <c r="FP488" s="671"/>
      <c r="FQ488" s="673">
        <f>IF(Duombaze!FM488="",0,INDEX(DU!I:I,MATCH(Duombaze!FM488,DU!A:A,0),1))+IF(Duombaze!FN488="",0,INDEX(DU!I:I,MATCH(Duombaze!FN488,DU!A:A,0),1))+IF(Duombaze!FO488="",0,INDEX(DU!I:I,MATCH(Duombaze!FO488,DU!A:A,0),1))+IF(Duombaze!FP488="",0,INDEX(DU!I:I,MATCH(Duombaze!FP488,DU!A:A,0),1))</f>
        <v>0</v>
      </c>
      <c r="FR488" s="671">
        <f>IF(Duombaze!FM488="",0,INDEX(DU!K:K,MATCH(Duombaze!FM488,DU!A:A,0),1))+IF(Duombaze!FN488="",0,INDEX(DU!K:K,MATCH(Duombaze!FN488,DU!A:A,0),1))+IF(Duombaze!FO488="",0,INDEX(DU!K:K,MATCH(Duombaze!FO488,DU!A:A,0),1))+IF(Duombaze!FP488="",0,INDEX(DU!K:K,MATCH(Duombaze!FP488,DU!A:A,0),1))</f>
        <v>0</v>
      </c>
    </row>
    <row r="489" spans="1:174" s="20" customFormat="1" ht="23.45" customHeight="1" x14ac:dyDescent="0.25">
      <c r="A489" s="41">
        <v>5</v>
      </c>
      <c r="B489" s="41" t="s">
        <v>8709</v>
      </c>
      <c r="C489" s="16" t="s">
        <v>8710</v>
      </c>
      <c r="D489" s="19"/>
      <c r="E489" s="17"/>
      <c r="F489" s="19"/>
      <c r="G489" s="639"/>
      <c r="H489" s="639"/>
      <c r="I489" s="639"/>
      <c r="J489" s="639"/>
      <c r="K489" s="639"/>
      <c r="L489" s="639"/>
      <c r="M489" s="639"/>
      <c r="N489" s="639"/>
      <c r="O489" s="639"/>
      <c r="P489" s="643">
        <f>IF(Duombaze!G489="",0,INDEX(DU!I:I,MATCH(Duombaze!G489,DU!A:A,0),1))+IF(Duombaze!H489="",0,INDEX(DU!I:I,MATCH(Duombaze!H489,DU!A:A,0),1))+IF(Duombaze!I489="",0,INDEX(DU!I:I,MATCH(Duombaze!I489,DU!A:A,0),1))+IF(Duombaze!J489="",0,INDEX(DU!I:I,MATCH(Duombaze!J489,DU!A:A,0),1))+IF(Duombaze!K489="",0,INDEX(DU!I:I,MATCH(Duombaze!K489,DU!A:A,0),1))+IF(Duombaze!L489="",0,INDEX(DU!I:I,MATCH(Duombaze!L489,DU!A:A,0),1))+IF(Duombaze!M489="",0,INDEX(DU!I:I,MATCH(Duombaze!M489,DU!A:A,0),1))+IF(Duombaze!N489="",0,INDEX(DU!I:I,MATCH(Duombaze!N489,DU!A:A,0),1))+IF(Duombaze!O489="",0,INDEX(DU!I:I,MATCH(Duombaze!O489,DU!A:A,0),1))</f>
        <v>0</v>
      </c>
      <c r="Q489" s="640">
        <f>IF(Duombaze!G489="",0,INDEX(DU!K:K,MATCH(Duombaze!G489,DU!A:A,0),1))+IF(Duombaze!H489="",0,INDEX(DU!K:K,MATCH(Duombaze!H489,DU!A:A,0),1))+IF(Duombaze!I489="",0,INDEX(DU!K:K,MATCH(Duombaze!I489,DU!A:A,0),1))+IF(Duombaze!J489="",0,INDEX(DU!K:K,MATCH(Duombaze!J489,DU!A:A,0),1))+IF(Duombaze!K489="",0,INDEX(DU!K:K,MATCH(Duombaze!K489,DU!A:A,0),1))+IF(Duombaze!L489="",0,INDEX(DU!K:K,MATCH(Duombaze!L489,DU!A:A,0),1))+IF(Duombaze!M489="",0,INDEX(DU!K:K,MATCH(Duombaze!M489,DU!A:A,0),1))+IF(Duombaze!N489="",0,INDEX(DU!K:K,MATCH(Duombaze!N489,DU!A:A,0),1))+IF(Duombaze!O489="",0,INDEX(DU!K:K,MATCH(Duombaze!O489,DU!A:A,0),1))</f>
        <v>0</v>
      </c>
      <c r="R489" s="19"/>
      <c r="S489" s="52"/>
      <c r="T489" s="881"/>
      <c r="U489" s="53"/>
      <c r="V489" s="53"/>
      <c r="W489" s="19"/>
      <c r="X489" s="19"/>
      <c r="Y489" s="134"/>
      <c r="Z489" s="65"/>
      <c r="AA489" s="17"/>
      <c r="AB489" s="19"/>
      <c r="AC489" s="6">
        <f>IF(Duombaze!AB489="",0,INDEX(DU!I:I,MATCH(Duombaze!AB489,DU!A:A,0),1))</f>
        <v>0</v>
      </c>
      <c r="AD489" s="2">
        <f>IF(Duombaze!AB489="",0,INDEX(DU!K:K,MATCH(Duombaze!AB489,DU!A:A,0),1))</f>
        <v>0</v>
      </c>
      <c r="AE489" s="19"/>
      <c r="AF489" s="19"/>
      <c r="AG489" s="19"/>
      <c r="AH489" s="17"/>
      <c r="AI489" s="19"/>
      <c r="AJ489" s="639"/>
      <c r="AK489" s="639"/>
      <c r="AL489" s="639"/>
      <c r="AM489" s="643">
        <f>IF(Duombaze!AJ489="",0,INDEX(DU!I:I,MATCH(Duombaze!AJ489,DU!A:A,0),1))+IF(Duombaze!AK489="",0,INDEX(DU!I:I,MATCH(Duombaze!AK489,DU!A:A,0),1))+IF(Duombaze!AL489="",0,INDEX(DU!I:I,MATCH(Duombaze!AL489,DU!A:A,0),1))</f>
        <v>0</v>
      </c>
      <c r="AN489" s="643">
        <f>IF(Duombaze!AJ489="",0,INDEX(DU!K:K,MATCH(Duombaze!AJ489,DU!A:A,0),1))+IF(Duombaze!AK489="",0,INDEX(DU!K:K,MATCH(Duombaze!AK489,DU!A:A,0),1))+IF(Duombaze!AL489="",0,INDEX(DU!K:K,MATCH(Duombaze!AL489,DU!A:A,0),1))</f>
        <v>0</v>
      </c>
      <c r="AO489" s="19"/>
      <c r="AP489" s="19"/>
      <c r="AQ489" s="19"/>
      <c r="AR489" s="17"/>
      <c r="AS489" s="19"/>
      <c r="AT489" s="639"/>
      <c r="AU489" s="639"/>
      <c r="AV489" s="639"/>
      <c r="AW489" s="639"/>
      <c r="AX489" s="639"/>
      <c r="AY489" s="639"/>
      <c r="AZ489" s="639"/>
      <c r="BA489" s="639"/>
      <c r="BB489" s="639"/>
      <c r="BC489" s="643">
        <f>IF(Duombaze!AT489="",0,INDEX(DU!I:I,MATCH(Duombaze!AT489,DU!A:A,0),1))+IF(Duombaze!AU489="",0,INDEX(DU!I:I,MATCH(Duombaze!AU489,DU!A:A,0),1))+IF(Duombaze!AV489="",0,INDEX(DU!I:I,MATCH(Duombaze!AV489,DU!A:A,0),1))+IF(Duombaze!AW489="",0,INDEX(DU!I:I,MATCH(Duombaze!AW489,DU!A:A,0),1))+IF(Duombaze!AX489="",0,INDEX(DU!I:I,MATCH(Duombaze!AX489,DU!A:A,0),1))+IF(Duombaze!AY489="",0,INDEX(DU!I:I,MATCH(Duombaze!AY489,DU!A:A,0),1))+IF(Duombaze!AZ489="",0,INDEX(DU!I:I,MATCH(Duombaze!AZ489,DU!A:A,0),1))+IF(Duombaze!BA489="",0,INDEX(DU!I:I,MATCH(Duombaze!BA489,DU!A:A,0),1))+IF(Duombaze!BB489="",0,INDEX(DU!I:I,MATCH(Duombaze!BB489,DU!A:A,0),1))</f>
        <v>0</v>
      </c>
      <c r="BD489" s="640">
        <f>IF(Duombaze!AT489="",0,INDEX(DU!K:K,MATCH(Duombaze!AT489,DU!A:A,0),1))+IF(Duombaze!AU489="",0,INDEX(DU!K:K,MATCH(Duombaze!AU489,DU!A:A,0),1))+IF(Duombaze!AV489="",0,INDEX(DU!K:K,MATCH(Duombaze!AV489,DU!A:A,0),1))+IF(Duombaze!AW489="",0,INDEX(DU!K:K,MATCH(Duombaze!AW489,DU!A:A,0),1))+IF(Duombaze!AX489="",0,INDEX(DU!K:K,MATCH(Duombaze!AX489,DU!A:A,0),1))+IF(Duombaze!AY489="",0,INDEX(DU!K:K,MATCH(Duombaze!AY489,DU!A:A,0),1))+IF(Duombaze!AZ489="",0,INDEX(DU!K:K,MATCH(Duombaze!AZ489,DU!A:A,0),1))+IF(Duombaze!BA489="",0,INDEX(DU!K:K,MATCH(Duombaze!BA489,DU!A:A,0),1))+IF(Duombaze!BB489="",0,INDEX(DU!K:K,MATCH(Duombaze!BB489,DU!A:A,0),1))</f>
        <v>0</v>
      </c>
      <c r="BE489" s="19"/>
      <c r="BF489" s="19"/>
      <c r="BG489" s="65"/>
      <c r="BH489" s="17"/>
      <c r="BI489" s="19"/>
      <c r="BJ489" s="639"/>
      <c r="BK489" s="639"/>
      <c r="BL489" s="639"/>
      <c r="BM489" s="643">
        <f>IF(Duombaze!BJ489="",0,INDEX(DU!I:I,MATCH(Duombaze!BJ489,DU!A:A,0),1))+IF(Duombaze!BK489="",0,INDEX(DU!I:I,MATCH(Duombaze!BK489,DU!A:A,0),1))+IF(Duombaze!BL489="",0,INDEX(DU!I:I,MATCH(Duombaze!BL489,DU!A:A,0),1))</f>
        <v>0</v>
      </c>
      <c r="BN489" s="640">
        <f>IF(Duombaze!BJ489="",0,INDEX(DU!K:K,MATCH(Duombaze!BJ489,DU!A:A,0),1))+IF(Duombaze!BK489="",0,INDEX(DU!K:K,MATCH(Duombaze!BK489,DU!A:A,0),1))+IF(Duombaze!BL489="",0,INDEX(DU!K:K,MATCH(Duombaze!BL489,DU!A:A,0),1))</f>
        <v>0</v>
      </c>
      <c r="BO489" s="19"/>
      <c r="BP489" s="19"/>
      <c r="BQ489" s="19"/>
      <c r="BR489" s="19"/>
      <c r="BS489" s="19"/>
      <c r="BT489" s="19"/>
      <c r="BU489" s="19"/>
      <c r="BV489" s="19"/>
      <c r="BW489" s="6">
        <f>IF(Duombaze!BT489="",0,INDEX(DU!I:I,MATCH(Duombaze!BT489,DU!A:A,0),1))+IF(Duombaze!BU489="",0,INDEX(DU!I:I,MATCH(Duombaze!BU489,DU!A:A,0),1))+IF(Duombaze!BV489="",0,INDEX(DU!I:I,MATCH(Duombaze!BV489,DU!A:A,0),1))</f>
        <v>0</v>
      </c>
      <c r="BX489" s="6">
        <f>IF(Duombaze!BT489="",0,INDEX(DU!K:K,MATCH(Duombaze!BT489,DU!A:A,0),1))+IF(Duombaze!BU489="",0,INDEX(DU!K:K,MATCH(Duombaze!BU489,DU!A:A,0),1))+IF(Duombaze!BV489="",0,INDEX(DU!K:K,MATCH(Duombaze!BV489,DU!A:A,0),1))</f>
        <v>0</v>
      </c>
      <c r="BY489" s="19"/>
      <c r="BZ489" s="19"/>
      <c r="CA489" s="19"/>
      <c r="CB489" s="19"/>
      <c r="CC489" s="19"/>
      <c r="CD489" s="6">
        <f>IF(Duombaze!CC489="",0,INDEX(DU!I:I,MATCH(Duombaze!CC489,DU!A:A,0),1))</f>
        <v>0</v>
      </c>
      <c r="CE489" s="4">
        <f>IF(Duombaze!CC489="",0,INDEX(DU!K:K,MATCH(Duombaze!CC489,DU!A:A,0),1))</f>
        <v>0</v>
      </c>
      <c r="CF489" s="19"/>
      <c r="CG489" s="19"/>
      <c r="CH489" s="19"/>
      <c r="CI489" s="17"/>
      <c r="CJ489" s="19"/>
      <c r="CK489" s="6">
        <f>IF(Duombaze!CJ489="",0,INDEX(DU!I:I,MATCH(Duombaze!CJ489,DU!A:A,0),1))</f>
        <v>0</v>
      </c>
      <c r="CL489" s="4">
        <f>IF(Duombaze!CJ489="",0,INDEX(DU!K:K,MATCH(Duombaze!CJ489,DU!A:A,0),1))</f>
        <v>0</v>
      </c>
      <c r="CM489" s="19"/>
      <c r="CN489" s="19"/>
      <c r="CO489" s="19"/>
      <c r="CP489" s="17"/>
      <c r="CQ489" s="19"/>
      <c r="CR489" s="639"/>
      <c r="CS489" s="639"/>
      <c r="CT489" s="643">
        <f>IF(Duombaze!CR489="",0,INDEX(DU!I:I,MATCH(Duombaze!CR489,DU!A:A,0),1))+IF(Duombaze!CS489="",0,INDEX(DU!I:I,MATCH(Duombaze!CS489,DU!A:A,0),1))</f>
        <v>0</v>
      </c>
      <c r="CU489" s="6">
        <f>IF(Duombaze!CR489="",0,INDEX(DU!K:K,MATCH(Duombaze!CR489,DU!A:A,0),1))+IF(Duombaze!CS489="",0,INDEX(DU!K:K,MATCH(Duombaze!CS489,DU!A:A,0),1))</f>
        <v>0</v>
      </c>
      <c r="CV489" s="19"/>
      <c r="CW489" s="19"/>
      <c r="CX489" s="19"/>
      <c r="CY489" s="17"/>
      <c r="CZ489" s="19"/>
      <c r="DA489" s="672"/>
      <c r="DB489" s="672"/>
      <c r="DC489" s="674">
        <f>IF(Duombaze!DA489="",0,INDEX(DU!I:I,MATCH(Duombaze!DA489,DU!A:A,0),1))+IF(Duombaze!DB489="",0,INDEX(DU!I:I,MATCH(Duombaze!DB489,DU!A:A,0),1))</f>
        <v>0</v>
      </c>
      <c r="DD489" s="6">
        <f>IF(Duombaze!DA489="",0,INDEX(DU!K:K,MATCH(Duombaze!DA489,DU!A:A,0),1))+IF(Duombaze!DB489="",0,INDEX(DU!K:K,MATCH(Duombaze!DB489,DU!A:A,0),1))</f>
        <v>0</v>
      </c>
      <c r="DE489" s="19"/>
      <c r="DF489" s="19"/>
      <c r="DG489" s="19"/>
      <c r="DH489" s="19"/>
      <c r="DI489" s="19"/>
      <c r="DJ489" s="672"/>
      <c r="DK489" s="678"/>
      <c r="DL489" s="674">
        <f>IF(Duombaze!DJ489="",0,INDEX(DU!I:I,MATCH(Duombaze!DJ489,DU!A:A,0),1))+IF(Duombaze!DK489="",0,INDEX(DU!I:I,MATCH(Duombaze!DK489,DU!A:A,0),1))</f>
        <v>0</v>
      </c>
      <c r="DM489" s="6">
        <f>IF(Duombaze!DJ489="",0,INDEX(DU!K:K,MATCH(Duombaze!DJ489,DU!A:A,0),1))+IF(Duombaze!DK489="",0,INDEX(DU!K:K,MATCH(Duombaze!DK489,DU!A:A,0),1))</f>
        <v>0</v>
      </c>
      <c r="DN489" s="659"/>
      <c r="DO489" s="52"/>
      <c r="DP489" s="52"/>
      <c r="DQ489" s="17"/>
      <c r="DR489" s="65"/>
      <c r="DS489" s="692"/>
      <c r="DT489" s="692"/>
      <c r="DU489" s="692"/>
      <c r="DV489" s="692"/>
      <c r="DW489" s="694">
        <f>IF(Duombaze!DS489="",0,INDEX(DU!I:I,MATCH(Duombaze!DS489,DU!A:A,0),1))+IF(Duombaze!DT489="",0,INDEX(DU!I:I,MATCH(Duombaze!DT489,DU!A:A,0),1))+IF(Duombaze!DU489="",0,INDEX(DU!I:I,MATCH(Duombaze!DU489,DU!A:A,0),1))+IF(Duombaze!DV489="",0,INDEX(DU!I:I,MATCH(Duombaze!DV489,DU!A:A,0),1))</f>
        <v>0</v>
      </c>
      <c r="DX489" s="640">
        <f>IF(Duombaze!DS489="",0,INDEX(DU!K:K,MATCH(Duombaze!DS489,DU!A:A,0),1))+IF(Duombaze!DT489="",0,INDEX(DU!K:K,MATCH(Duombaze!DT489,DU!A:A,0),1))+IF(Duombaze!DU489="",0,INDEX(DU!K:K,MATCH(Duombaze!DU489,DU!A:A,0),1))+IF(Duombaze!DV489="",0,INDEX(DU!K:KH,MATCH(Duombaze!DV489,DU!A:A,0),1))</f>
        <v>0</v>
      </c>
      <c r="DY489" s="65"/>
      <c r="DZ489" s="65"/>
      <c r="EA489" s="19" t="s">
        <v>445</v>
      </c>
      <c r="EB489" s="19" t="str">
        <f t="shared" si="194"/>
        <v>5 SPP14P Automatinis sukabintuvas Scharmuller</v>
      </c>
      <c r="EC489" s="19" t="s">
        <v>513</v>
      </c>
      <c r="ED489" s="6">
        <f>IF(Duombaze!EC489="",0,INDEX(DU!I:I,MATCH(Duombaze!EC489,DU!A:A,0),1))</f>
        <v>225.916545454545</v>
      </c>
      <c r="EE489" s="640">
        <f>IF(Duombaze!EC489="",0,INDEX(DU!K:K,MATCH(Duombaze!EC489,DU!A:A,0),1))</f>
        <v>0.57999999999999996</v>
      </c>
      <c r="EF489" s="19"/>
      <c r="EG489" s="19"/>
      <c r="EH489" s="19"/>
      <c r="EI489" s="17" t="str">
        <f t="shared" si="240"/>
        <v/>
      </c>
      <c r="EJ489" s="19"/>
      <c r="EK489" s="672"/>
      <c r="EL489" s="672"/>
      <c r="EM489" s="672"/>
      <c r="EN489" s="674">
        <f>IF(Duombaze!EK489="",0,INDEX(DU!I:I,MATCH(Duombaze!EK489,DU!A:A,0),1))+IF(Duombaze!EL489="",0,INDEX(DU!I:I,MATCH(Duombaze!EL489,DU!A:A,0),1))+IF(Duombaze!EM489="",0,INDEX(DU!I:I,MATCH(Duombaze!EM489,DU!A:A,0),1))</f>
        <v>0</v>
      </c>
      <c r="EO489" s="6">
        <f>IF(Duombaze!EK489="",0,INDEX(DU!K:K,MATCH(Duombaze!EK489,DU!A:A,0),1))+IF(Duombaze!EL489="",0,INDEX(DU!K:K,MATCH(Duombaze!EL489,DU!A:A,0),1))+IF(Duombaze!EM489="",0,INDEX(DU!K:K,MATCH(Duombaze!EM489,DU!A:A,0),1))</f>
        <v>0</v>
      </c>
      <c r="EP489" s="19"/>
      <c r="EQ489" s="19"/>
      <c r="ER489" s="19"/>
      <c r="ES489" s="17"/>
      <c r="ET489" s="19"/>
      <c r="EU489" s="19"/>
      <c r="EV489" s="19"/>
      <c r="EW489" s="65"/>
      <c r="EX489" s="19"/>
      <c r="EY489" s="19"/>
      <c r="EZ489" s="672"/>
      <c r="FA489" s="672"/>
      <c r="FB489" s="674">
        <f>IF(Duombaze!EZ489="",0,INDEX(DU!I:I,MATCH(Duombaze!EZ489,DU!A:A,0),1))+IF(Duombaze!FA489="",0,INDEX(DU!I:I,MATCH(Duombaze!FA489,DU!A:A,0),1))</f>
        <v>0</v>
      </c>
      <c r="FC489" s="6">
        <f>IF(Duombaze!EZ489="",0,INDEX(DU!K:K,MATCH(Duombaze!EZ489,DU!A:A,0),1))+IF(Duombaze!FA489="",0,INDEX(DU!K:K,MATCH(Duombaze!FA489,DU!A:A,0),1))</f>
        <v>0</v>
      </c>
      <c r="FD489" s="19"/>
      <c r="FE489" s="19"/>
      <c r="FF489" s="19"/>
      <c r="FG489" s="19"/>
      <c r="FH489" s="19"/>
      <c r="FI489" s="19"/>
      <c r="FJ489" s="19"/>
      <c r="FK489" s="65"/>
      <c r="FL489" s="18"/>
      <c r="FM489" s="671"/>
      <c r="FN489" s="671"/>
      <c r="FO489" s="671"/>
      <c r="FP489" s="671"/>
      <c r="FQ489" s="673">
        <f>IF(Duombaze!FM489="",0,INDEX(DU!I:I,MATCH(Duombaze!FM489,DU!A:A,0),1))+IF(Duombaze!FN489="",0,INDEX(DU!I:I,MATCH(Duombaze!FN489,DU!A:A,0),1))+IF(Duombaze!FO489="",0,INDEX(DU!I:I,MATCH(Duombaze!FO489,DU!A:A,0),1))+IF(Duombaze!FP489="",0,INDEX(DU!I:I,MATCH(Duombaze!FP489,DU!A:A,0),1))</f>
        <v>0</v>
      </c>
      <c r="FR489" s="671">
        <f>IF(Duombaze!FM489="",0,INDEX(DU!K:K,MATCH(Duombaze!FM489,DU!A:A,0),1))+IF(Duombaze!FN489="",0,INDEX(DU!K:K,MATCH(Duombaze!FN489,DU!A:A,0),1))+IF(Duombaze!FO489="",0,INDEX(DU!K:K,MATCH(Duombaze!FO489,DU!A:A,0),1))+IF(Duombaze!FP489="",0,INDEX(DU!K:K,MATCH(Duombaze!FP489,DU!A:A,0),1))</f>
        <v>0</v>
      </c>
    </row>
    <row r="490" spans="1:174" s="20" customFormat="1" ht="23.45" customHeight="1" x14ac:dyDescent="0.25">
      <c r="A490" s="41">
        <v>6</v>
      </c>
      <c r="B490" s="41" t="s">
        <v>8709</v>
      </c>
      <c r="C490" s="16" t="s">
        <v>8710</v>
      </c>
      <c r="D490" s="19"/>
      <c r="E490" s="17"/>
      <c r="F490" s="19"/>
      <c r="G490" s="639"/>
      <c r="H490" s="639"/>
      <c r="I490" s="639"/>
      <c r="J490" s="639"/>
      <c r="K490" s="639"/>
      <c r="L490" s="639"/>
      <c r="M490" s="639"/>
      <c r="N490" s="639"/>
      <c r="O490" s="639"/>
      <c r="P490" s="643">
        <f>IF(Duombaze!G490="",0,INDEX(DU!I:I,MATCH(Duombaze!G490,DU!A:A,0),1))+IF(Duombaze!H490="",0,INDEX(DU!I:I,MATCH(Duombaze!H490,DU!A:A,0),1))+IF(Duombaze!I490="",0,INDEX(DU!I:I,MATCH(Duombaze!I490,DU!A:A,0),1))+IF(Duombaze!J490="",0,INDEX(DU!I:I,MATCH(Duombaze!J490,DU!A:A,0),1))+IF(Duombaze!K490="",0,INDEX(DU!I:I,MATCH(Duombaze!K490,DU!A:A,0),1))+IF(Duombaze!L490="",0,INDEX(DU!I:I,MATCH(Duombaze!L490,DU!A:A,0),1))+IF(Duombaze!M490="",0,INDEX(DU!I:I,MATCH(Duombaze!M490,DU!A:A,0),1))+IF(Duombaze!N490="",0,INDEX(DU!I:I,MATCH(Duombaze!N490,DU!A:A,0),1))+IF(Duombaze!O490="",0,INDEX(DU!I:I,MATCH(Duombaze!O490,DU!A:A,0),1))</f>
        <v>0</v>
      </c>
      <c r="Q490" s="640">
        <f>IF(Duombaze!G490="",0,INDEX(DU!K:K,MATCH(Duombaze!G490,DU!A:A,0),1))+IF(Duombaze!H490="",0,INDEX(DU!K:K,MATCH(Duombaze!H490,DU!A:A,0),1))+IF(Duombaze!I490="",0,INDEX(DU!K:K,MATCH(Duombaze!I490,DU!A:A,0),1))+IF(Duombaze!J490="",0,INDEX(DU!K:K,MATCH(Duombaze!J490,DU!A:A,0),1))+IF(Duombaze!K490="",0,INDEX(DU!K:K,MATCH(Duombaze!K490,DU!A:A,0),1))+IF(Duombaze!L490="",0,INDEX(DU!K:K,MATCH(Duombaze!L490,DU!A:A,0),1))+IF(Duombaze!M490="",0,INDEX(DU!K:K,MATCH(Duombaze!M490,DU!A:A,0),1))+IF(Duombaze!N490="",0,INDEX(DU!K:K,MATCH(Duombaze!N490,DU!A:A,0),1))+IF(Duombaze!O490="",0,INDEX(DU!K:K,MATCH(Duombaze!O490,DU!A:A,0),1))</f>
        <v>0</v>
      </c>
      <c r="R490" s="19"/>
      <c r="S490" s="52"/>
      <c r="T490" s="881"/>
      <c r="U490" s="53"/>
      <c r="V490" s="53"/>
      <c r="W490" s="19"/>
      <c r="X490" s="19"/>
      <c r="Y490" s="134"/>
      <c r="Z490" s="65"/>
      <c r="AA490" s="17"/>
      <c r="AB490" s="19"/>
      <c r="AC490" s="6">
        <f>IF(Duombaze!AB490="",0,INDEX(DU!I:I,MATCH(Duombaze!AB490,DU!A:A,0),1))</f>
        <v>0</v>
      </c>
      <c r="AD490" s="2">
        <f>IF(Duombaze!AB490="",0,INDEX(DU!K:K,MATCH(Duombaze!AB490,DU!A:A,0),1))</f>
        <v>0</v>
      </c>
      <c r="AE490" s="19"/>
      <c r="AF490" s="19"/>
      <c r="AG490" s="19"/>
      <c r="AH490" s="17"/>
      <c r="AI490" s="19"/>
      <c r="AJ490" s="639"/>
      <c r="AK490" s="639"/>
      <c r="AL490" s="639"/>
      <c r="AM490" s="643">
        <f>IF(Duombaze!AJ490="",0,INDEX(DU!I:I,MATCH(Duombaze!AJ490,DU!A:A,0),1))+IF(Duombaze!AK490="",0,INDEX(DU!I:I,MATCH(Duombaze!AK490,DU!A:A,0),1))+IF(Duombaze!AL490="",0,INDEX(DU!I:I,MATCH(Duombaze!AL490,DU!A:A,0),1))</f>
        <v>0</v>
      </c>
      <c r="AN490" s="643">
        <f>IF(Duombaze!AJ490="",0,INDEX(DU!K:K,MATCH(Duombaze!AJ490,DU!A:A,0),1))+IF(Duombaze!AK490="",0,INDEX(DU!K:K,MATCH(Duombaze!AK490,DU!A:A,0),1))+IF(Duombaze!AL490="",0,INDEX(DU!K:K,MATCH(Duombaze!AL490,DU!A:A,0),1))</f>
        <v>0</v>
      </c>
      <c r="AO490" s="19"/>
      <c r="AP490" s="19"/>
      <c r="AQ490" s="19"/>
      <c r="AR490" s="17"/>
      <c r="AS490" s="19"/>
      <c r="AT490" s="639"/>
      <c r="AU490" s="639"/>
      <c r="AV490" s="639"/>
      <c r="AW490" s="639"/>
      <c r="AX490" s="639"/>
      <c r="AY490" s="639"/>
      <c r="AZ490" s="639"/>
      <c r="BA490" s="639"/>
      <c r="BB490" s="639"/>
      <c r="BC490" s="643">
        <f>IF(Duombaze!AT490="",0,INDEX(DU!I:I,MATCH(Duombaze!AT490,DU!A:A,0),1))+IF(Duombaze!AU490="",0,INDEX(DU!I:I,MATCH(Duombaze!AU490,DU!A:A,0),1))+IF(Duombaze!AV490="",0,INDEX(DU!I:I,MATCH(Duombaze!AV490,DU!A:A,0),1))+IF(Duombaze!AW490="",0,INDEX(DU!I:I,MATCH(Duombaze!AW490,DU!A:A,0),1))+IF(Duombaze!AX490="",0,INDEX(DU!I:I,MATCH(Duombaze!AX490,DU!A:A,0),1))+IF(Duombaze!AY490="",0,INDEX(DU!I:I,MATCH(Duombaze!AY490,DU!A:A,0),1))+IF(Duombaze!AZ490="",0,INDEX(DU!I:I,MATCH(Duombaze!AZ490,DU!A:A,0),1))+IF(Duombaze!BA490="",0,INDEX(DU!I:I,MATCH(Duombaze!BA490,DU!A:A,0),1))+IF(Duombaze!BB490="",0,INDEX(DU!I:I,MATCH(Duombaze!BB490,DU!A:A,0),1))</f>
        <v>0</v>
      </c>
      <c r="BD490" s="640">
        <f>IF(Duombaze!AT490="",0,INDEX(DU!K:K,MATCH(Duombaze!AT490,DU!A:A,0),1))+IF(Duombaze!AU490="",0,INDEX(DU!K:K,MATCH(Duombaze!AU490,DU!A:A,0),1))+IF(Duombaze!AV490="",0,INDEX(DU!K:K,MATCH(Duombaze!AV490,DU!A:A,0),1))+IF(Duombaze!AW490="",0,INDEX(DU!K:K,MATCH(Duombaze!AW490,DU!A:A,0),1))+IF(Duombaze!AX490="",0,INDEX(DU!K:K,MATCH(Duombaze!AX490,DU!A:A,0),1))+IF(Duombaze!AY490="",0,INDEX(DU!K:K,MATCH(Duombaze!AY490,DU!A:A,0),1))+IF(Duombaze!AZ490="",0,INDEX(DU!K:K,MATCH(Duombaze!AZ490,DU!A:A,0),1))+IF(Duombaze!BA490="",0,INDEX(DU!K:K,MATCH(Duombaze!BA490,DU!A:A,0),1))+IF(Duombaze!BB490="",0,INDEX(DU!K:K,MATCH(Duombaze!BB490,DU!A:A,0),1))</f>
        <v>0</v>
      </c>
      <c r="BE490" s="19"/>
      <c r="BF490" s="19"/>
      <c r="BG490" s="65"/>
      <c r="BH490" s="17"/>
      <c r="BI490" s="19"/>
      <c r="BJ490" s="639"/>
      <c r="BK490" s="639"/>
      <c r="BL490" s="639"/>
      <c r="BM490" s="643">
        <f>IF(Duombaze!BJ490="",0,INDEX(DU!I:I,MATCH(Duombaze!BJ490,DU!A:A,0),1))+IF(Duombaze!BK490="",0,INDEX(DU!I:I,MATCH(Duombaze!BK490,DU!A:A,0),1))+IF(Duombaze!BL490="",0,INDEX(DU!I:I,MATCH(Duombaze!BL490,DU!A:A,0),1))</f>
        <v>0</v>
      </c>
      <c r="BN490" s="640">
        <f>IF(Duombaze!BJ490="",0,INDEX(DU!K:K,MATCH(Duombaze!BJ490,DU!A:A,0),1))+IF(Duombaze!BK490="",0,INDEX(DU!K:K,MATCH(Duombaze!BK490,DU!A:A,0),1))+IF(Duombaze!BL490="",0,INDEX(DU!K:K,MATCH(Duombaze!BL490,DU!A:A,0),1))</f>
        <v>0</v>
      </c>
      <c r="BO490" s="19"/>
      <c r="BP490" s="19"/>
      <c r="BQ490" s="19"/>
      <c r="BR490" s="19"/>
      <c r="BS490" s="19"/>
      <c r="BT490" s="19"/>
      <c r="BU490" s="19"/>
      <c r="BV490" s="19"/>
      <c r="BW490" s="6">
        <f>IF(Duombaze!BT490="",0,INDEX(DU!I:I,MATCH(Duombaze!BT490,DU!A:A,0),1))+IF(Duombaze!BU490="",0,INDEX(DU!I:I,MATCH(Duombaze!BU490,DU!A:A,0),1))+IF(Duombaze!BV490="",0,INDEX(DU!I:I,MATCH(Duombaze!BV490,DU!A:A,0),1))</f>
        <v>0</v>
      </c>
      <c r="BX490" s="6">
        <f>IF(Duombaze!BT490="",0,INDEX(DU!K:K,MATCH(Duombaze!BT490,DU!A:A,0),1))+IF(Duombaze!BU490="",0,INDEX(DU!K:K,MATCH(Duombaze!BU490,DU!A:A,0),1))+IF(Duombaze!BV490="",0,INDEX(DU!K:K,MATCH(Duombaze!BV490,DU!A:A,0),1))</f>
        <v>0</v>
      </c>
      <c r="BY490" s="19"/>
      <c r="BZ490" s="19"/>
      <c r="CA490" s="19"/>
      <c r="CB490" s="19"/>
      <c r="CC490" s="19"/>
      <c r="CD490" s="6">
        <f>IF(Duombaze!CC490="",0,INDEX(DU!I:I,MATCH(Duombaze!CC490,DU!A:A,0),1))</f>
        <v>0</v>
      </c>
      <c r="CE490" s="4">
        <f>IF(Duombaze!CC490="",0,INDEX(DU!K:K,MATCH(Duombaze!CC490,DU!A:A,0),1))</f>
        <v>0</v>
      </c>
      <c r="CF490" s="19"/>
      <c r="CG490" s="19"/>
      <c r="CH490" s="19"/>
      <c r="CI490" s="17"/>
      <c r="CJ490" s="19"/>
      <c r="CK490" s="6">
        <f>IF(Duombaze!CJ490="",0,INDEX(DU!I:I,MATCH(Duombaze!CJ490,DU!A:A,0),1))</f>
        <v>0</v>
      </c>
      <c r="CL490" s="4">
        <f>IF(Duombaze!CJ490="",0,INDEX(DU!K:K,MATCH(Duombaze!CJ490,DU!A:A,0),1))</f>
        <v>0</v>
      </c>
      <c r="CM490" s="19"/>
      <c r="CN490" s="19"/>
      <c r="CO490" s="19"/>
      <c r="CP490" s="17"/>
      <c r="CQ490" s="19"/>
      <c r="CR490" s="639"/>
      <c r="CS490" s="639"/>
      <c r="CT490" s="643">
        <f>IF(Duombaze!CR490="",0,INDEX(DU!I:I,MATCH(Duombaze!CR490,DU!A:A,0),1))+IF(Duombaze!CS490="",0,INDEX(DU!I:I,MATCH(Duombaze!CS490,DU!A:A,0),1))</f>
        <v>0</v>
      </c>
      <c r="CU490" s="6">
        <f>IF(Duombaze!CR490="",0,INDEX(DU!K:K,MATCH(Duombaze!CR490,DU!A:A,0),1))+IF(Duombaze!CS490="",0,INDEX(DU!K:K,MATCH(Duombaze!CS490,DU!A:A,0),1))</f>
        <v>0</v>
      </c>
      <c r="CV490" s="19"/>
      <c r="CW490" s="19"/>
      <c r="CX490" s="19"/>
      <c r="CY490" s="17"/>
      <c r="CZ490" s="19"/>
      <c r="DA490" s="672"/>
      <c r="DB490" s="672"/>
      <c r="DC490" s="674">
        <f>IF(Duombaze!DA490="",0,INDEX(DU!I:I,MATCH(Duombaze!DA490,DU!A:A,0),1))+IF(Duombaze!DB490="",0,INDEX(DU!I:I,MATCH(Duombaze!DB490,DU!A:A,0),1))</f>
        <v>0</v>
      </c>
      <c r="DD490" s="6">
        <f>IF(Duombaze!DA490="",0,INDEX(DU!K:K,MATCH(Duombaze!DA490,DU!A:A,0),1))+IF(Duombaze!DB490="",0,INDEX(DU!K:K,MATCH(Duombaze!DB490,DU!A:A,0),1))</f>
        <v>0</v>
      </c>
      <c r="DE490" s="19"/>
      <c r="DF490" s="19"/>
      <c r="DG490" s="19"/>
      <c r="DH490" s="19"/>
      <c r="DI490" s="19"/>
      <c r="DJ490" s="672"/>
      <c r="DK490" s="678"/>
      <c r="DL490" s="674">
        <f>IF(Duombaze!DJ490="",0,INDEX(DU!I:I,MATCH(Duombaze!DJ490,DU!A:A,0),1))+IF(Duombaze!DK490="",0,INDEX(DU!I:I,MATCH(Duombaze!DK490,DU!A:A,0),1))</f>
        <v>0</v>
      </c>
      <c r="DM490" s="6">
        <f>IF(Duombaze!DJ490="",0,INDEX(DU!K:K,MATCH(Duombaze!DJ490,DU!A:A,0),1))+IF(Duombaze!DK490="",0,INDEX(DU!K:K,MATCH(Duombaze!DK490,DU!A:A,0),1))</f>
        <v>0</v>
      </c>
      <c r="DN490" s="659"/>
      <c r="DO490" s="52"/>
      <c r="DP490" s="52"/>
      <c r="DQ490" s="17"/>
      <c r="DR490" s="65"/>
      <c r="DS490" s="692"/>
      <c r="DT490" s="692"/>
      <c r="DU490" s="692"/>
      <c r="DV490" s="692"/>
      <c r="DW490" s="694">
        <f>IF(Duombaze!DS490="",0,INDEX(DU!I:I,MATCH(Duombaze!DS490,DU!A:A,0),1))+IF(Duombaze!DT490="",0,INDEX(DU!I:I,MATCH(Duombaze!DT490,DU!A:A,0),1))+IF(Duombaze!DU490="",0,INDEX(DU!I:I,MATCH(Duombaze!DU490,DU!A:A,0),1))+IF(Duombaze!DV490="",0,INDEX(DU!I:I,MATCH(Duombaze!DV490,DU!A:A,0),1))</f>
        <v>0</v>
      </c>
      <c r="DX490" s="640">
        <f>IF(Duombaze!DS490="",0,INDEX(DU!K:K,MATCH(Duombaze!DS490,DU!A:A,0),1))+IF(Duombaze!DT490="",0,INDEX(DU!K:K,MATCH(Duombaze!DT490,DU!A:A,0),1))+IF(Duombaze!DU490="",0,INDEX(DU!K:K,MATCH(Duombaze!DU490,DU!A:A,0),1))+IF(Duombaze!DV490="",0,INDEX(DU!K:KH,MATCH(Duombaze!DV490,DU!A:A,0),1))</f>
        <v>0</v>
      </c>
      <c r="DY490" s="65"/>
      <c r="DZ490" s="65"/>
      <c r="EA490" s="6" t="s">
        <v>8755</v>
      </c>
      <c r="EB490" s="19"/>
      <c r="EC490" s="6" t="s">
        <v>6943</v>
      </c>
      <c r="ED490" s="6">
        <f>IF(Duombaze!EC490="",0,INDEX(DU!I:I,MATCH(Duombaze!EC490,DU!A:A,0),1))</f>
        <v>186.72919999999999</v>
      </c>
      <c r="EE490" s="640">
        <f>IF(Duombaze!EC490="",0,INDEX(DU!K:K,MATCH(Duombaze!EC490,DU!A:A,0),1))</f>
        <v>0.74666666666666603</v>
      </c>
      <c r="EF490" s="19"/>
      <c r="EG490" s="19"/>
      <c r="EH490" s="19"/>
      <c r="EI490" s="17" t="str">
        <f t="shared" si="240"/>
        <v/>
      </c>
      <c r="EJ490" s="19"/>
      <c r="EK490" s="672"/>
      <c r="EL490" s="672"/>
      <c r="EM490" s="672"/>
      <c r="EN490" s="674">
        <f>IF(Duombaze!EK490="",0,INDEX(DU!I:I,MATCH(Duombaze!EK490,DU!A:A,0),1))+IF(Duombaze!EL490="",0,INDEX(DU!I:I,MATCH(Duombaze!EL490,DU!A:A,0),1))+IF(Duombaze!EM490="",0,INDEX(DU!I:I,MATCH(Duombaze!EM490,DU!A:A,0),1))</f>
        <v>0</v>
      </c>
      <c r="EO490" s="6">
        <f>IF(Duombaze!EK490="",0,INDEX(DU!K:K,MATCH(Duombaze!EK490,DU!A:A,0),1))+IF(Duombaze!EL490="",0,INDEX(DU!K:K,MATCH(Duombaze!EL490,DU!A:A,0),1))+IF(Duombaze!EM490="",0,INDEX(DU!K:K,MATCH(Duombaze!EM490,DU!A:A,0),1))</f>
        <v>0</v>
      </c>
      <c r="EP490" s="19"/>
      <c r="EQ490" s="19"/>
      <c r="ER490" s="19"/>
      <c r="ES490" s="17"/>
      <c r="ET490" s="19"/>
      <c r="EU490" s="19"/>
      <c r="EV490" s="19"/>
      <c r="EW490" s="65"/>
      <c r="EX490" s="19"/>
      <c r="EY490" s="19"/>
      <c r="EZ490" s="672"/>
      <c r="FA490" s="672"/>
      <c r="FB490" s="674">
        <f>IF(Duombaze!EZ490="",0,INDEX(DU!I:I,MATCH(Duombaze!EZ490,DU!A:A,0),1))+IF(Duombaze!FA490="",0,INDEX(DU!I:I,MATCH(Duombaze!FA490,DU!A:A,0),1))</f>
        <v>0</v>
      </c>
      <c r="FC490" s="6">
        <f>IF(Duombaze!EZ490="",0,INDEX(DU!K:K,MATCH(Duombaze!EZ490,DU!A:A,0),1))+IF(Duombaze!FA490="",0,INDEX(DU!K:K,MATCH(Duombaze!FA490,DU!A:A,0),1))</f>
        <v>0</v>
      </c>
      <c r="FD490" s="19"/>
      <c r="FE490" s="19"/>
      <c r="FF490" s="19"/>
      <c r="FG490" s="19"/>
      <c r="FH490" s="19"/>
      <c r="FI490" s="19"/>
      <c r="FJ490" s="19"/>
      <c r="FK490" s="65"/>
      <c r="FL490" s="18"/>
      <c r="FM490" s="671"/>
      <c r="FN490" s="671"/>
      <c r="FO490" s="671"/>
      <c r="FP490" s="671"/>
      <c r="FQ490" s="673">
        <f>IF(Duombaze!FM490="",0,INDEX(DU!I:I,MATCH(Duombaze!FM490,DU!A:A,0),1))+IF(Duombaze!FN490="",0,INDEX(DU!I:I,MATCH(Duombaze!FN490,DU!A:A,0),1))+IF(Duombaze!FO490="",0,INDEX(DU!I:I,MATCH(Duombaze!FO490,DU!A:A,0),1))+IF(Duombaze!FP490="",0,INDEX(DU!I:I,MATCH(Duombaze!FP490,DU!A:A,0),1))</f>
        <v>0</v>
      </c>
      <c r="FR490" s="671">
        <f>IF(Duombaze!FM490="",0,INDEX(DU!K:K,MATCH(Duombaze!FM490,DU!A:A,0),1))+IF(Duombaze!FN490="",0,INDEX(DU!K:K,MATCH(Duombaze!FN490,DU!A:A,0),1))+IF(Duombaze!FO490="",0,INDEX(DU!K:K,MATCH(Duombaze!FO490,DU!A:A,0),1))+IF(Duombaze!FP490="",0,INDEX(DU!K:K,MATCH(Duombaze!FP490,DU!A:A,0),1))</f>
        <v>0</v>
      </c>
    </row>
    <row r="491" spans="1:174" s="20" customFormat="1" ht="23.45" customHeight="1" x14ac:dyDescent="0.25">
      <c r="A491" s="41">
        <v>7</v>
      </c>
      <c r="B491" s="41" t="s">
        <v>8709</v>
      </c>
      <c r="C491" s="16" t="s">
        <v>8710</v>
      </c>
      <c r="D491" s="19"/>
      <c r="E491" s="17"/>
      <c r="F491" s="19"/>
      <c r="G491" s="639"/>
      <c r="H491" s="639"/>
      <c r="I491" s="639"/>
      <c r="J491" s="639"/>
      <c r="K491" s="639"/>
      <c r="L491" s="639"/>
      <c r="M491" s="639"/>
      <c r="N491" s="639"/>
      <c r="O491" s="639"/>
      <c r="P491" s="643">
        <f>IF(Duombaze!G491="",0,INDEX(DU!I:I,MATCH(Duombaze!G491,DU!A:A,0),1))+IF(Duombaze!H491="",0,INDEX(DU!I:I,MATCH(Duombaze!H491,DU!A:A,0),1))+IF(Duombaze!I491="",0,INDEX(DU!I:I,MATCH(Duombaze!I491,DU!A:A,0),1))+IF(Duombaze!J491="",0,INDEX(DU!I:I,MATCH(Duombaze!J491,DU!A:A,0),1))+IF(Duombaze!K491="",0,INDEX(DU!I:I,MATCH(Duombaze!K491,DU!A:A,0),1))+IF(Duombaze!L491="",0,INDEX(DU!I:I,MATCH(Duombaze!L491,DU!A:A,0),1))+IF(Duombaze!M491="",0,INDEX(DU!I:I,MATCH(Duombaze!M491,DU!A:A,0),1))+IF(Duombaze!N491="",0,INDEX(DU!I:I,MATCH(Duombaze!N491,DU!A:A,0),1))+IF(Duombaze!O491="",0,INDEX(DU!I:I,MATCH(Duombaze!O491,DU!A:A,0),1))</f>
        <v>0</v>
      </c>
      <c r="Q491" s="640">
        <f>IF(Duombaze!G491="",0,INDEX(DU!K:K,MATCH(Duombaze!G491,DU!A:A,0),1))+IF(Duombaze!H491="",0,INDEX(DU!K:K,MATCH(Duombaze!H491,DU!A:A,0),1))+IF(Duombaze!I491="",0,INDEX(DU!K:K,MATCH(Duombaze!I491,DU!A:A,0),1))+IF(Duombaze!J491="",0,INDEX(DU!K:K,MATCH(Duombaze!J491,DU!A:A,0),1))+IF(Duombaze!K491="",0,INDEX(DU!K:K,MATCH(Duombaze!K491,DU!A:A,0),1))+IF(Duombaze!L491="",0,INDEX(DU!K:K,MATCH(Duombaze!L491,DU!A:A,0),1))+IF(Duombaze!M491="",0,INDEX(DU!K:K,MATCH(Duombaze!M491,DU!A:A,0),1))+IF(Duombaze!N491="",0,INDEX(DU!K:K,MATCH(Duombaze!N491,DU!A:A,0),1))+IF(Duombaze!O491="",0,INDEX(DU!K:K,MATCH(Duombaze!O491,DU!A:A,0),1))</f>
        <v>0</v>
      </c>
      <c r="R491" s="19"/>
      <c r="S491" s="52"/>
      <c r="T491" s="881"/>
      <c r="U491" s="53"/>
      <c r="V491" s="53"/>
      <c r="W491" s="19"/>
      <c r="X491" s="19"/>
      <c r="Y491" s="134"/>
      <c r="Z491" s="65"/>
      <c r="AA491" s="17"/>
      <c r="AB491" s="19"/>
      <c r="AC491" s="6">
        <f>IF(Duombaze!AB491="",0,INDEX(DU!I:I,MATCH(Duombaze!AB491,DU!A:A,0),1))</f>
        <v>0</v>
      </c>
      <c r="AD491" s="2">
        <f>IF(Duombaze!AB491="",0,INDEX(DU!K:K,MATCH(Duombaze!AB491,DU!A:A,0),1))</f>
        <v>0</v>
      </c>
      <c r="AE491" s="19"/>
      <c r="AF491" s="19"/>
      <c r="AG491" s="19"/>
      <c r="AH491" s="17"/>
      <c r="AI491" s="19"/>
      <c r="AJ491" s="639"/>
      <c r="AK491" s="639"/>
      <c r="AL491" s="639"/>
      <c r="AM491" s="643">
        <f>IF(Duombaze!AJ491="",0,INDEX(DU!I:I,MATCH(Duombaze!AJ491,DU!A:A,0),1))+IF(Duombaze!AK491="",0,INDEX(DU!I:I,MATCH(Duombaze!AK491,DU!A:A,0),1))+IF(Duombaze!AL491="",0,INDEX(DU!I:I,MATCH(Duombaze!AL491,DU!A:A,0),1))</f>
        <v>0</v>
      </c>
      <c r="AN491" s="643">
        <f>IF(Duombaze!AJ491="",0,INDEX(DU!K:K,MATCH(Duombaze!AJ491,DU!A:A,0),1))+IF(Duombaze!AK491="",0,INDEX(DU!K:K,MATCH(Duombaze!AK491,DU!A:A,0),1))+IF(Duombaze!AL491="",0,INDEX(DU!K:K,MATCH(Duombaze!AL491,DU!A:A,0),1))</f>
        <v>0</v>
      </c>
      <c r="AO491" s="19"/>
      <c r="AP491" s="19"/>
      <c r="AQ491" s="19"/>
      <c r="AR491" s="17"/>
      <c r="AS491" s="19"/>
      <c r="AT491" s="639"/>
      <c r="AU491" s="639"/>
      <c r="AV491" s="639"/>
      <c r="AW491" s="639"/>
      <c r="AX491" s="639"/>
      <c r="AY491" s="639"/>
      <c r="AZ491" s="639"/>
      <c r="BA491" s="639"/>
      <c r="BB491" s="639"/>
      <c r="BC491" s="643">
        <f>IF(Duombaze!AT491="",0,INDEX(DU!I:I,MATCH(Duombaze!AT491,DU!A:A,0),1))+IF(Duombaze!AU491="",0,INDEX(DU!I:I,MATCH(Duombaze!AU491,DU!A:A,0),1))+IF(Duombaze!AV491="",0,INDEX(DU!I:I,MATCH(Duombaze!AV491,DU!A:A,0),1))+IF(Duombaze!AW491="",0,INDEX(DU!I:I,MATCH(Duombaze!AW491,DU!A:A,0),1))+IF(Duombaze!AX491="",0,INDEX(DU!I:I,MATCH(Duombaze!AX491,DU!A:A,0),1))+IF(Duombaze!AY491="",0,INDEX(DU!I:I,MATCH(Duombaze!AY491,DU!A:A,0),1))+IF(Duombaze!AZ491="",0,INDEX(DU!I:I,MATCH(Duombaze!AZ491,DU!A:A,0),1))+IF(Duombaze!BA491="",0,INDEX(DU!I:I,MATCH(Duombaze!BA491,DU!A:A,0),1))+IF(Duombaze!BB491="",0,INDEX(DU!I:I,MATCH(Duombaze!BB491,DU!A:A,0),1))</f>
        <v>0</v>
      </c>
      <c r="BD491" s="640">
        <f>IF(Duombaze!AT491="",0,INDEX(DU!K:K,MATCH(Duombaze!AT491,DU!A:A,0),1))+IF(Duombaze!AU491="",0,INDEX(DU!K:K,MATCH(Duombaze!AU491,DU!A:A,0),1))+IF(Duombaze!AV491="",0,INDEX(DU!K:K,MATCH(Duombaze!AV491,DU!A:A,0),1))+IF(Duombaze!AW491="",0,INDEX(DU!K:K,MATCH(Duombaze!AW491,DU!A:A,0),1))+IF(Duombaze!AX491="",0,INDEX(DU!K:K,MATCH(Duombaze!AX491,DU!A:A,0),1))+IF(Duombaze!AY491="",0,INDEX(DU!K:K,MATCH(Duombaze!AY491,DU!A:A,0),1))+IF(Duombaze!AZ491="",0,INDEX(DU!K:K,MATCH(Duombaze!AZ491,DU!A:A,0),1))+IF(Duombaze!BA491="",0,INDEX(DU!K:K,MATCH(Duombaze!BA491,DU!A:A,0),1))+IF(Duombaze!BB491="",0,INDEX(DU!K:K,MATCH(Duombaze!BB491,DU!A:A,0),1))</f>
        <v>0</v>
      </c>
      <c r="BE491" s="19"/>
      <c r="BF491" s="19"/>
      <c r="BG491" s="65"/>
      <c r="BH491" s="17"/>
      <c r="BI491" s="19"/>
      <c r="BJ491" s="639"/>
      <c r="BK491" s="639"/>
      <c r="BL491" s="639"/>
      <c r="BM491" s="643">
        <f>IF(Duombaze!BJ491="",0,INDEX(DU!I:I,MATCH(Duombaze!BJ491,DU!A:A,0),1))+IF(Duombaze!BK491="",0,INDEX(DU!I:I,MATCH(Duombaze!BK491,DU!A:A,0),1))+IF(Duombaze!BL491="",0,INDEX(DU!I:I,MATCH(Duombaze!BL491,DU!A:A,0),1))</f>
        <v>0</v>
      </c>
      <c r="BN491" s="640">
        <f>IF(Duombaze!BJ491="",0,INDEX(DU!K:K,MATCH(Duombaze!BJ491,DU!A:A,0),1))+IF(Duombaze!BK491="",0,INDEX(DU!K:K,MATCH(Duombaze!BK491,DU!A:A,0),1))+IF(Duombaze!BL491="",0,INDEX(DU!K:K,MATCH(Duombaze!BL491,DU!A:A,0),1))</f>
        <v>0</v>
      </c>
      <c r="BO491" s="19"/>
      <c r="BP491" s="19"/>
      <c r="BQ491" s="19"/>
      <c r="BR491" s="19"/>
      <c r="BS491" s="19"/>
      <c r="BT491" s="19"/>
      <c r="BU491" s="19"/>
      <c r="BV491" s="19"/>
      <c r="BW491" s="6">
        <f>IF(Duombaze!BT491="",0,INDEX(DU!I:I,MATCH(Duombaze!BT491,DU!A:A,0),1))+IF(Duombaze!BU491="",0,INDEX(DU!I:I,MATCH(Duombaze!BU491,DU!A:A,0),1))+IF(Duombaze!BV491="",0,INDEX(DU!I:I,MATCH(Duombaze!BV491,DU!A:A,0),1))</f>
        <v>0</v>
      </c>
      <c r="BX491" s="6">
        <f>IF(Duombaze!BT491="",0,INDEX(DU!K:K,MATCH(Duombaze!BT491,DU!A:A,0),1))+IF(Duombaze!BU491="",0,INDEX(DU!K:K,MATCH(Duombaze!BU491,DU!A:A,0),1))+IF(Duombaze!BV491="",0,INDEX(DU!K:K,MATCH(Duombaze!BV491,DU!A:A,0),1))</f>
        <v>0</v>
      </c>
      <c r="BY491" s="19"/>
      <c r="BZ491" s="19"/>
      <c r="CA491" s="19"/>
      <c r="CB491" s="19"/>
      <c r="CC491" s="19"/>
      <c r="CD491" s="6">
        <f>IF(Duombaze!CC491="",0,INDEX(DU!I:I,MATCH(Duombaze!CC491,DU!A:A,0),1))</f>
        <v>0</v>
      </c>
      <c r="CE491" s="4">
        <f>IF(Duombaze!CC491="",0,INDEX(DU!K:K,MATCH(Duombaze!CC491,DU!A:A,0),1))</f>
        <v>0</v>
      </c>
      <c r="CF491" s="19"/>
      <c r="CG491" s="19"/>
      <c r="CH491" s="19"/>
      <c r="CI491" s="17"/>
      <c r="CJ491" s="19"/>
      <c r="CK491" s="6">
        <f>IF(Duombaze!CJ491="",0,INDEX(DU!I:I,MATCH(Duombaze!CJ491,DU!A:A,0),1))</f>
        <v>0</v>
      </c>
      <c r="CL491" s="4">
        <f>IF(Duombaze!CJ491="",0,INDEX(DU!K:K,MATCH(Duombaze!CJ491,DU!A:A,0),1))</f>
        <v>0</v>
      </c>
      <c r="CM491" s="19"/>
      <c r="CN491" s="19"/>
      <c r="CO491" s="19"/>
      <c r="CP491" s="17"/>
      <c r="CQ491" s="19"/>
      <c r="CR491" s="639"/>
      <c r="CS491" s="639"/>
      <c r="CT491" s="643">
        <f>IF(Duombaze!CR491="",0,INDEX(DU!I:I,MATCH(Duombaze!CR491,DU!A:A,0),1))+IF(Duombaze!CS491="",0,INDEX(DU!I:I,MATCH(Duombaze!CS491,DU!A:A,0),1))</f>
        <v>0</v>
      </c>
      <c r="CU491" s="6">
        <f>IF(Duombaze!CR491="",0,INDEX(DU!K:K,MATCH(Duombaze!CR491,DU!A:A,0),1))+IF(Duombaze!CS491="",0,INDEX(DU!K:K,MATCH(Duombaze!CS491,DU!A:A,0),1))</f>
        <v>0</v>
      </c>
      <c r="CV491" s="19"/>
      <c r="CW491" s="19"/>
      <c r="CX491" s="19"/>
      <c r="CY491" s="17"/>
      <c r="CZ491" s="19"/>
      <c r="DA491" s="672"/>
      <c r="DB491" s="672"/>
      <c r="DC491" s="674">
        <f>IF(Duombaze!DA491="",0,INDEX(DU!I:I,MATCH(Duombaze!DA491,DU!A:A,0),1))+IF(Duombaze!DB491="",0,INDEX(DU!I:I,MATCH(Duombaze!DB491,DU!A:A,0),1))</f>
        <v>0</v>
      </c>
      <c r="DD491" s="6">
        <f>IF(Duombaze!DA491="",0,INDEX(DU!K:K,MATCH(Duombaze!DA491,DU!A:A,0),1))+IF(Duombaze!DB491="",0,INDEX(DU!K:K,MATCH(Duombaze!DB491,DU!A:A,0),1))</f>
        <v>0</v>
      </c>
      <c r="DE491" s="19"/>
      <c r="DF491" s="19"/>
      <c r="DG491" s="19"/>
      <c r="DH491" s="19"/>
      <c r="DI491" s="19"/>
      <c r="DJ491" s="672"/>
      <c r="DK491" s="678"/>
      <c r="DL491" s="674">
        <f>IF(Duombaze!DJ491="",0,INDEX(DU!I:I,MATCH(Duombaze!DJ491,DU!A:A,0),1))+IF(Duombaze!DK491="",0,INDEX(DU!I:I,MATCH(Duombaze!DK491,DU!A:A,0),1))</f>
        <v>0</v>
      </c>
      <c r="DM491" s="6">
        <f>IF(Duombaze!DJ491="",0,INDEX(DU!K:K,MATCH(Duombaze!DJ491,DU!A:A,0),1))+IF(Duombaze!DK491="",0,INDEX(DU!K:K,MATCH(Duombaze!DK491,DU!A:A,0),1))</f>
        <v>0</v>
      </c>
      <c r="DN491" s="659"/>
      <c r="DO491" s="52"/>
      <c r="DP491" s="52"/>
      <c r="DQ491" s="17"/>
      <c r="DR491" s="65"/>
      <c r="DS491" s="692"/>
      <c r="DT491" s="692"/>
      <c r="DU491" s="692"/>
      <c r="DV491" s="692"/>
      <c r="DW491" s="694">
        <f>IF(Duombaze!DS491="",0,INDEX(DU!I:I,MATCH(Duombaze!DS491,DU!A:A,0),1))+IF(Duombaze!DT491="",0,INDEX(DU!I:I,MATCH(Duombaze!DT491,DU!A:A,0),1))+IF(Duombaze!DU491="",0,INDEX(DU!I:I,MATCH(Duombaze!DU491,DU!A:A,0),1))+IF(Duombaze!DV491="",0,INDEX(DU!I:I,MATCH(Duombaze!DV491,DU!A:A,0),1))</f>
        <v>0</v>
      </c>
      <c r="DX491" s="640">
        <f>IF(Duombaze!DS491="",0,INDEX(DU!K:K,MATCH(Duombaze!DS491,DU!A:A,0),1))+IF(Duombaze!DT491="",0,INDEX(DU!K:K,MATCH(Duombaze!DT491,DU!A:A,0),1))+IF(Duombaze!DU491="",0,INDEX(DU!K:K,MATCH(Duombaze!DU491,DU!A:A,0),1))+IF(Duombaze!DV491="",0,INDEX(DU!K:KH,MATCH(Duombaze!DV491,DU!A:A,0),1))</f>
        <v>0</v>
      </c>
      <c r="DY491" s="65"/>
      <c r="DZ491" s="65"/>
      <c r="EA491" s="19"/>
      <c r="EB491" s="19"/>
      <c r="EC491" s="19"/>
      <c r="ED491" s="6">
        <f>IF(Duombaze!EC491="",0,INDEX(DU!I:I,MATCH(Duombaze!EC491,DU!A:A,0),1))</f>
        <v>0</v>
      </c>
      <c r="EE491" s="640">
        <f>IF(Duombaze!EC491="",0,INDEX(DU!K:K,MATCH(Duombaze!EC491,DU!A:A,0),1))</f>
        <v>0</v>
      </c>
      <c r="EF491" s="19"/>
      <c r="EG491" s="19"/>
      <c r="EH491" s="19"/>
      <c r="EI491" s="17" t="str">
        <f t="shared" si="240"/>
        <v/>
      </c>
      <c r="EJ491" s="19"/>
      <c r="EK491" s="672"/>
      <c r="EL491" s="672"/>
      <c r="EM491" s="672"/>
      <c r="EN491" s="674">
        <f>IF(Duombaze!EK491="",0,INDEX(DU!I:I,MATCH(Duombaze!EK491,DU!A:A,0),1))+IF(Duombaze!EL491="",0,INDEX(DU!I:I,MATCH(Duombaze!EL491,DU!A:A,0),1))+IF(Duombaze!EM491="",0,INDEX(DU!I:I,MATCH(Duombaze!EM491,DU!A:A,0),1))</f>
        <v>0</v>
      </c>
      <c r="EO491" s="6">
        <f>IF(Duombaze!EK491="",0,INDEX(DU!K:K,MATCH(Duombaze!EK491,DU!A:A,0),1))+IF(Duombaze!EL491="",0,INDEX(DU!K:K,MATCH(Duombaze!EL491,DU!A:A,0),1))+IF(Duombaze!EM491="",0,INDEX(DU!K:K,MATCH(Duombaze!EM491,DU!A:A,0),1))</f>
        <v>0</v>
      </c>
      <c r="EP491" s="19"/>
      <c r="EQ491" s="19"/>
      <c r="ER491" s="19"/>
      <c r="ES491" s="17"/>
      <c r="ET491" s="19"/>
      <c r="EU491" s="19"/>
      <c r="EV491" s="19"/>
      <c r="EW491" s="65"/>
      <c r="EX491" s="19"/>
      <c r="EY491" s="19"/>
      <c r="EZ491" s="672"/>
      <c r="FA491" s="672"/>
      <c r="FB491" s="674">
        <f>IF(Duombaze!EZ491="",0,INDEX(DU!I:I,MATCH(Duombaze!EZ491,DU!A:A,0),1))+IF(Duombaze!FA491="",0,INDEX(DU!I:I,MATCH(Duombaze!FA491,DU!A:A,0),1))</f>
        <v>0</v>
      </c>
      <c r="FC491" s="6">
        <f>IF(Duombaze!EZ491="",0,INDEX(DU!K:K,MATCH(Duombaze!EZ491,DU!A:A,0),1))+IF(Duombaze!FA491="",0,INDEX(DU!K:K,MATCH(Duombaze!FA491,DU!A:A,0),1))</f>
        <v>0</v>
      </c>
      <c r="FD491" s="19"/>
      <c r="FE491" s="19"/>
      <c r="FF491" s="19"/>
      <c r="FG491" s="19"/>
      <c r="FH491" s="19"/>
      <c r="FI491" s="19"/>
      <c r="FJ491" s="19"/>
      <c r="FK491" s="65"/>
      <c r="FL491" s="18"/>
      <c r="FM491" s="671"/>
      <c r="FN491" s="671"/>
      <c r="FO491" s="671"/>
      <c r="FP491" s="671"/>
      <c r="FQ491" s="673">
        <f>IF(Duombaze!FM491="",0,INDEX(DU!I:I,MATCH(Duombaze!FM491,DU!A:A,0),1))+IF(Duombaze!FN491="",0,INDEX(DU!I:I,MATCH(Duombaze!FN491,DU!A:A,0),1))+IF(Duombaze!FO491="",0,INDEX(DU!I:I,MATCH(Duombaze!FO491,DU!A:A,0),1))+IF(Duombaze!FP491="",0,INDEX(DU!I:I,MATCH(Duombaze!FP491,DU!A:A,0),1))</f>
        <v>0</v>
      </c>
      <c r="FR491" s="671">
        <f>IF(Duombaze!FM491="",0,INDEX(DU!K:K,MATCH(Duombaze!FM491,DU!A:A,0),1))+IF(Duombaze!FN491="",0,INDEX(DU!K:K,MATCH(Duombaze!FN491,DU!A:A,0),1))+IF(Duombaze!FO491="",0,INDEX(DU!K:K,MATCH(Duombaze!FO491,DU!A:A,0),1))+IF(Duombaze!FP491="",0,INDEX(DU!K:K,MATCH(Duombaze!FP491,DU!A:A,0),1))</f>
        <v>0</v>
      </c>
    </row>
    <row r="492" spans="1:174" s="20" customFormat="1" ht="23.45" customHeight="1" x14ac:dyDescent="0.25">
      <c r="A492" s="41">
        <v>8</v>
      </c>
      <c r="B492" s="41" t="s">
        <v>8709</v>
      </c>
      <c r="C492" s="16" t="s">
        <v>8710</v>
      </c>
      <c r="D492" s="19"/>
      <c r="E492" s="17"/>
      <c r="F492" s="19"/>
      <c r="G492" s="639"/>
      <c r="H492" s="639"/>
      <c r="I492" s="639"/>
      <c r="J492" s="639"/>
      <c r="K492" s="639"/>
      <c r="L492" s="639"/>
      <c r="M492" s="639"/>
      <c r="N492" s="639"/>
      <c r="O492" s="639"/>
      <c r="P492" s="643">
        <f>IF(Duombaze!G492="",0,INDEX(DU!I:I,MATCH(Duombaze!G492,DU!A:A,0),1))+IF(Duombaze!H492="",0,INDEX(DU!I:I,MATCH(Duombaze!H492,DU!A:A,0),1))+IF(Duombaze!I492="",0,INDEX(DU!I:I,MATCH(Duombaze!I492,DU!A:A,0),1))+IF(Duombaze!J492="",0,INDEX(DU!I:I,MATCH(Duombaze!J492,DU!A:A,0),1))+IF(Duombaze!K492="",0,INDEX(DU!I:I,MATCH(Duombaze!K492,DU!A:A,0),1))+IF(Duombaze!L492="",0,INDEX(DU!I:I,MATCH(Duombaze!L492,DU!A:A,0),1))+IF(Duombaze!M492="",0,INDEX(DU!I:I,MATCH(Duombaze!M492,DU!A:A,0),1))+IF(Duombaze!N492="",0,INDEX(DU!I:I,MATCH(Duombaze!N492,DU!A:A,0),1))+IF(Duombaze!O492="",0,INDEX(DU!I:I,MATCH(Duombaze!O492,DU!A:A,0),1))</f>
        <v>0</v>
      </c>
      <c r="Q492" s="640">
        <f>IF(Duombaze!G492="",0,INDEX(DU!K:K,MATCH(Duombaze!G492,DU!A:A,0),1))+IF(Duombaze!H492="",0,INDEX(DU!K:K,MATCH(Duombaze!H492,DU!A:A,0),1))+IF(Duombaze!I492="",0,INDEX(DU!K:K,MATCH(Duombaze!I492,DU!A:A,0),1))+IF(Duombaze!J492="",0,INDEX(DU!K:K,MATCH(Duombaze!J492,DU!A:A,0),1))+IF(Duombaze!K492="",0,INDEX(DU!K:K,MATCH(Duombaze!K492,DU!A:A,0),1))+IF(Duombaze!L492="",0,INDEX(DU!K:K,MATCH(Duombaze!L492,DU!A:A,0),1))+IF(Duombaze!M492="",0,INDEX(DU!K:K,MATCH(Duombaze!M492,DU!A:A,0),1))+IF(Duombaze!N492="",0,INDEX(DU!K:K,MATCH(Duombaze!N492,DU!A:A,0),1))+IF(Duombaze!O492="",0,INDEX(DU!K:K,MATCH(Duombaze!O492,DU!A:A,0),1))</f>
        <v>0</v>
      </c>
      <c r="R492" s="19"/>
      <c r="S492" s="52"/>
      <c r="T492" s="881"/>
      <c r="U492" s="53"/>
      <c r="V492" s="53"/>
      <c r="W492" s="19"/>
      <c r="X492" s="19"/>
      <c r="Y492" s="134"/>
      <c r="Z492" s="65"/>
      <c r="AA492" s="17"/>
      <c r="AB492" s="19"/>
      <c r="AC492" s="6">
        <f>IF(Duombaze!AB492="",0,INDEX(DU!I:I,MATCH(Duombaze!AB492,DU!A:A,0),1))</f>
        <v>0</v>
      </c>
      <c r="AD492" s="2">
        <f>IF(Duombaze!AB492="",0,INDEX(DU!K:K,MATCH(Duombaze!AB492,DU!A:A,0),1))</f>
        <v>0</v>
      </c>
      <c r="AE492" s="19"/>
      <c r="AF492" s="19"/>
      <c r="AG492" s="19"/>
      <c r="AH492" s="17"/>
      <c r="AI492" s="19"/>
      <c r="AJ492" s="639"/>
      <c r="AK492" s="639"/>
      <c r="AL492" s="639"/>
      <c r="AM492" s="643">
        <f>IF(Duombaze!AJ492="",0,INDEX(DU!I:I,MATCH(Duombaze!AJ492,DU!A:A,0),1))+IF(Duombaze!AK492="",0,INDEX(DU!I:I,MATCH(Duombaze!AK492,DU!A:A,0),1))+IF(Duombaze!AL492="",0,INDEX(DU!I:I,MATCH(Duombaze!AL492,DU!A:A,0),1))</f>
        <v>0</v>
      </c>
      <c r="AN492" s="643">
        <f>IF(Duombaze!AJ492="",0,INDEX(DU!K:K,MATCH(Duombaze!AJ492,DU!A:A,0),1))+IF(Duombaze!AK492="",0,INDEX(DU!K:K,MATCH(Duombaze!AK492,DU!A:A,0),1))+IF(Duombaze!AL492="",0,INDEX(DU!K:K,MATCH(Duombaze!AL492,DU!A:A,0),1))</f>
        <v>0</v>
      </c>
      <c r="AO492" s="19"/>
      <c r="AP492" s="19"/>
      <c r="AQ492" s="19"/>
      <c r="AR492" s="17"/>
      <c r="AS492" s="19"/>
      <c r="AT492" s="639"/>
      <c r="AU492" s="639"/>
      <c r="AV492" s="639"/>
      <c r="AW492" s="639"/>
      <c r="AX492" s="639"/>
      <c r="AY492" s="639"/>
      <c r="AZ492" s="639"/>
      <c r="BA492" s="639"/>
      <c r="BB492" s="639"/>
      <c r="BC492" s="643">
        <f>IF(Duombaze!AT492="",0,INDEX(DU!I:I,MATCH(Duombaze!AT492,DU!A:A,0),1))+IF(Duombaze!AU492="",0,INDEX(DU!I:I,MATCH(Duombaze!AU492,DU!A:A,0),1))+IF(Duombaze!AV492="",0,INDEX(DU!I:I,MATCH(Duombaze!AV492,DU!A:A,0),1))+IF(Duombaze!AW492="",0,INDEX(DU!I:I,MATCH(Duombaze!AW492,DU!A:A,0),1))+IF(Duombaze!AX492="",0,INDEX(DU!I:I,MATCH(Duombaze!AX492,DU!A:A,0),1))+IF(Duombaze!AY492="",0,INDEX(DU!I:I,MATCH(Duombaze!AY492,DU!A:A,0),1))+IF(Duombaze!AZ492="",0,INDEX(DU!I:I,MATCH(Duombaze!AZ492,DU!A:A,0),1))+IF(Duombaze!BA492="",0,INDEX(DU!I:I,MATCH(Duombaze!BA492,DU!A:A,0),1))+IF(Duombaze!BB492="",0,INDEX(DU!I:I,MATCH(Duombaze!BB492,DU!A:A,0),1))</f>
        <v>0</v>
      </c>
      <c r="BD492" s="640">
        <f>IF(Duombaze!AT492="",0,INDEX(DU!K:K,MATCH(Duombaze!AT492,DU!A:A,0),1))+IF(Duombaze!AU492="",0,INDEX(DU!K:K,MATCH(Duombaze!AU492,DU!A:A,0),1))+IF(Duombaze!AV492="",0,INDEX(DU!K:K,MATCH(Duombaze!AV492,DU!A:A,0),1))+IF(Duombaze!AW492="",0,INDEX(DU!K:K,MATCH(Duombaze!AW492,DU!A:A,0),1))+IF(Duombaze!AX492="",0,INDEX(DU!K:K,MATCH(Duombaze!AX492,DU!A:A,0),1))+IF(Duombaze!AY492="",0,INDEX(DU!K:K,MATCH(Duombaze!AY492,DU!A:A,0),1))+IF(Duombaze!AZ492="",0,INDEX(DU!K:K,MATCH(Duombaze!AZ492,DU!A:A,0),1))+IF(Duombaze!BA492="",0,INDEX(DU!K:K,MATCH(Duombaze!BA492,DU!A:A,0),1))+IF(Duombaze!BB492="",0,INDEX(DU!K:K,MATCH(Duombaze!BB492,DU!A:A,0),1))</f>
        <v>0</v>
      </c>
      <c r="BE492" s="19"/>
      <c r="BF492" s="19"/>
      <c r="BG492" s="65"/>
      <c r="BH492" s="17"/>
      <c r="BI492" s="19"/>
      <c r="BJ492" s="639"/>
      <c r="BK492" s="639"/>
      <c r="BL492" s="639"/>
      <c r="BM492" s="643">
        <f>IF(Duombaze!BJ492="",0,INDEX(DU!I:I,MATCH(Duombaze!BJ492,DU!A:A,0),1))+IF(Duombaze!BK492="",0,INDEX(DU!I:I,MATCH(Duombaze!BK492,DU!A:A,0),1))+IF(Duombaze!BL492="",0,INDEX(DU!I:I,MATCH(Duombaze!BL492,DU!A:A,0),1))</f>
        <v>0</v>
      </c>
      <c r="BN492" s="640">
        <f>IF(Duombaze!BJ492="",0,INDEX(DU!K:K,MATCH(Duombaze!BJ492,DU!A:A,0),1))+IF(Duombaze!BK492="",0,INDEX(DU!K:K,MATCH(Duombaze!BK492,DU!A:A,0),1))+IF(Duombaze!BL492="",0,INDEX(DU!K:K,MATCH(Duombaze!BL492,DU!A:A,0),1))</f>
        <v>0</v>
      </c>
      <c r="BO492" s="19"/>
      <c r="BP492" s="19"/>
      <c r="BQ492" s="19"/>
      <c r="BR492" s="19"/>
      <c r="BS492" s="19"/>
      <c r="BT492" s="19"/>
      <c r="BU492" s="19"/>
      <c r="BV492" s="19"/>
      <c r="BW492" s="6">
        <f>IF(Duombaze!BT492="",0,INDEX(DU!I:I,MATCH(Duombaze!BT492,DU!A:A,0),1))+IF(Duombaze!BU492="",0,INDEX(DU!I:I,MATCH(Duombaze!BU492,DU!A:A,0),1))+IF(Duombaze!BV492="",0,INDEX(DU!I:I,MATCH(Duombaze!BV492,DU!A:A,0),1))</f>
        <v>0</v>
      </c>
      <c r="BX492" s="6">
        <f>IF(Duombaze!BT492="",0,INDEX(DU!K:K,MATCH(Duombaze!BT492,DU!A:A,0),1))+IF(Duombaze!BU492="",0,INDEX(DU!K:K,MATCH(Duombaze!BU492,DU!A:A,0),1))+IF(Duombaze!BV492="",0,INDEX(DU!K:K,MATCH(Duombaze!BV492,DU!A:A,0),1))</f>
        <v>0</v>
      </c>
      <c r="BY492" s="19"/>
      <c r="BZ492" s="19"/>
      <c r="CA492" s="19"/>
      <c r="CB492" s="19"/>
      <c r="CC492" s="19"/>
      <c r="CD492" s="6">
        <f>IF(Duombaze!CC492="",0,INDEX(DU!I:I,MATCH(Duombaze!CC492,DU!A:A,0),1))</f>
        <v>0</v>
      </c>
      <c r="CE492" s="4">
        <f>IF(Duombaze!CC492="",0,INDEX(DU!K:K,MATCH(Duombaze!CC492,DU!A:A,0),1))</f>
        <v>0</v>
      </c>
      <c r="CF492" s="19"/>
      <c r="CG492" s="19"/>
      <c r="CH492" s="19"/>
      <c r="CI492" s="17"/>
      <c r="CJ492" s="19"/>
      <c r="CK492" s="6">
        <f>IF(Duombaze!CJ492="",0,INDEX(DU!I:I,MATCH(Duombaze!CJ492,DU!A:A,0),1))</f>
        <v>0</v>
      </c>
      <c r="CL492" s="4">
        <f>IF(Duombaze!CJ492="",0,INDEX(DU!K:K,MATCH(Duombaze!CJ492,DU!A:A,0),1))</f>
        <v>0</v>
      </c>
      <c r="CM492" s="19"/>
      <c r="CN492" s="19"/>
      <c r="CO492" s="19"/>
      <c r="CP492" s="17"/>
      <c r="CQ492" s="19"/>
      <c r="CR492" s="639"/>
      <c r="CS492" s="639"/>
      <c r="CT492" s="643">
        <f>IF(Duombaze!CR492="",0,INDEX(DU!I:I,MATCH(Duombaze!CR492,DU!A:A,0),1))+IF(Duombaze!CS492="",0,INDEX(DU!I:I,MATCH(Duombaze!CS492,DU!A:A,0),1))</f>
        <v>0</v>
      </c>
      <c r="CU492" s="6">
        <f>IF(Duombaze!CR492="",0,INDEX(DU!K:K,MATCH(Duombaze!CR492,DU!A:A,0),1))+IF(Duombaze!CS492="",0,INDEX(DU!K:K,MATCH(Duombaze!CS492,DU!A:A,0),1))</f>
        <v>0</v>
      </c>
      <c r="CV492" s="19"/>
      <c r="CW492" s="19"/>
      <c r="CX492" s="19"/>
      <c r="CY492" s="17"/>
      <c r="CZ492" s="19"/>
      <c r="DA492" s="672"/>
      <c r="DB492" s="672"/>
      <c r="DC492" s="674">
        <f>IF(Duombaze!DA492="",0,INDEX(DU!I:I,MATCH(Duombaze!DA492,DU!A:A,0),1))+IF(Duombaze!DB492="",0,INDEX(DU!I:I,MATCH(Duombaze!DB492,DU!A:A,0),1))</f>
        <v>0</v>
      </c>
      <c r="DD492" s="6">
        <f>IF(Duombaze!DA492="",0,INDEX(DU!K:K,MATCH(Duombaze!DA492,DU!A:A,0),1))+IF(Duombaze!DB492="",0,INDEX(DU!K:K,MATCH(Duombaze!DB492,DU!A:A,0),1))</f>
        <v>0</v>
      </c>
      <c r="DE492" s="19"/>
      <c r="DF492" s="19"/>
      <c r="DG492" s="19"/>
      <c r="DH492" s="19"/>
      <c r="DI492" s="19"/>
      <c r="DJ492" s="672"/>
      <c r="DK492" s="678"/>
      <c r="DL492" s="674">
        <f>IF(Duombaze!DJ492="",0,INDEX(DU!I:I,MATCH(Duombaze!DJ492,DU!A:A,0),1))+IF(Duombaze!DK492="",0,INDEX(DU!I:I,MATCH(Duombaze!DK492,DU!A:A,0),1))</f>
        <v>0</v>
      </c>
      <c r="DM492" s="6">
        <f>IF(Duombaze!DJ492="",0,INDEX(DU!K:K,MATCH(Duombaze!DJ492,DU!A:A,0),1))+IF(Duombaze!DK492="",0,INDEX(DU!K:K,MATCH(Duombaze!DK492,DU!A:A,0),1))</f>
        <v>0</v>
      </c>
      <c r="DN492" s="659"/>
      <c r="DO492" s="52"/>
      <c r="DP492" s="52"/>
      <c r="DQ492" s="17"/>
      <c r="DR492" s="65"/>
      <c r="DS492" s="692"/>
      <c r="DT492" s="692"/>
      <c r="DU492" s="692"/>
      <c r="DV492" s="692"/>
      <c r="DW492" s="694">
        <f>IF(Duombaze!DS492="",0,INDEX(DU!I:I,MATCH(Duombaze!DS492,DU!A:A,0),1))+IF(Duombaze!DT492="",0,INDEX(DU!I:I,MATCH(Duombaze!DT492,DU!A:A,0),1))+IF(Duombaze!DU492="",0,INDEX(DU!I:I,MATCH(Duombaze!DU492,DU!A:A,0),1))+IF(Duombaze!DV492="",0,INDEX(DU!I:I,MATCH(Duombaze!DV492,DU!A:A,0),1))</f>
        <v>0</v>
      </c>
      <c r="DX492" s="640">
        <f>IF(Duombaze!DS492="",0,INDEX(DU!K:K,MATCH(Duombaze!DS492,DU!A:A,0),1))+IF(Duombaze!DT492="",0,INDEX(DU!K:K,MATCH(Duombaze!DT492,DU!A:A,0),1))+IF(Duombaze!DU492="",0,INDEX(DU!K:K,MATCH(Duombaze!DU492,DU!A:A,0),1))+IF(Duombaze!DV492="",0,INDEX(DU!K:KH,MATCH(Duombaze!DV492,DU!A:A,0),1))</f>
        <v>0</v>
      </c>
      <c r="DY492" s="65"/>
      <c r="DZ492" s="65"/>
      <c r="EA492" s="19"/>
      <c r="EB492" s="19"/>
      <c r="EC492" s="19"/>
      <c r="ED492" s="6">
        <f>IF(Duombaze!EC492="",0,INDEX(DU!I:I,MATCH(Duombaze!EC492,DU!A:A,0),1))</f>
        <v>0</v>
      </c>
      <c r="EE492" s="640">
        <f>IF(Duombaze!EC492="",0,INDEX(DU!K:K,MATCH(Duombaze!EC492,DU!A:A,0),1))</f>
        <v>0</v>
      </c>
      <c r="EF492" s="19"/>
      <c r="EG492" s="19"/>
      <c r="EH492" s="19"/>
      <c r="EI492" s="17" t="str">
        <f t="shared" si="240"/>
        <v/>
      </c>
      <c r="EJ492" s="19"/>
      <c r="EK492" s="672"/>
      <c r="EL492" s="672"/>
      <c r="EM492" s="672"/>
      <c r="EN492" s="674">
        <f>IF(Duombaze!EK492="",0,INDEX(DU!I:I,MATCH(Duombaze!EK492,DU!A:A,0),1))+IF(Duombaze!EL492="",0,INDEX(DU!I:I,MATCH(Duombaze!EL492,DU!A:A,0),1))+IF(Duombaze!EM492="",0,INDEX(DU!I:I,MATCH(Duombaze!EM492,DU!A:A,0),1))</f>
        <v>0</v>
      </c>
      <c r="EO492" s="6">
        <f>IF(Duombaze!EK492="",0,INDEX(DU!K:K,MATCH(Duombaze!EK492,DU!A:A,0),1))+IF(Duombaze!EL492="",0,INDEX(DU!K:K,MATCH(Duombaze!EL492,DU!A:A,0),1))+IF(Duombaze!EM492="",0,INDEX(DU!K:K,MATCH(Duombaze!EM492,DU!A:A,0),1))</f>
        <v>0</v>
      </c>
      <c r="EP492" s="19"/>
      <c r="EQ492" s="19"/>
      <c r="ER492" s="19"/>
      <c r="ES492" s="17"/>
      <c r="ET492" s="19"/>
      <c r="EU492" s="19"/>
      <c r="EV492" s="19"/>
      <c r="EW492" s="65"/>
      <c r="EX492" s="19"/>
      <c r="EY492" s="19"/>
      <c r="EZ492" s="672"/>
      <c r="FA492" s="672"/>
      <c r="FB492" s="674">
        <f>IF(Duombaze!EZ492="",0,INDEX(DU!I:I,MATCH(Duombaze!EZ492,DU!A:A,0),1))+IF(Duombaze!FA492="",0,INDEX(DU!I:I,MATCH(Duombaze!FA492,DU!A:A,0),1))</f>
        <v>0</v>
      </c>
      <c r="FC492" s="6">
        <f>IF(Duombaze!EZ492="",0,INDEX(DU!K:K,MATCH(Duombaze!EZ492,DU!A:A,0),1))+IF(Duombaze!FA492="",0,INDEX(DU!K:K,MATCH(Duombaze!FA492,DU!A:A,0),1))</f>
        <v>0</v>
      </c>
      <c r="FD492" s="19"/>
      <c r="FE492" s="19"/>
      <c r="FF492" s="19"/>
      <c r="FG492" s="19"/>
      <c r="FH492" s="19"/>
      <c r="FI492" s="19"/>
      <c r="FJ492" s="19"/>
      <c r="FK492" s="65"/>
      <c r="FL492" s="18"/>
      <c r="FM492" s="671"/>
      <c r="FN492" s="671"/>
      <c r="FO492" s="671"/>
      <c r="FP492" s="671"/>
      <c r="FQ492" s="673">
        <f>IF(Duombaze!FM492="",0,INDEX(DU!I:I,MATCH(Duombaze!FM492,DU!A:A,0),1))+IF(Duombaze!FN492="",0,INDEX(DU!I:I,MATCH(Duombaze!FN492,DU!A:A,0),1))+IF(Duombaze!FO492="",0,INDEX(DU!I:I,MATCH(Duombaze!FO492,DU!A:A,0),1))+IF(Duombaze!FP492="",0,INDEX(DU!I:I,MATCH(Duombaze!FP492,DU!A:A,0),1))</f>
        <v>0</v>
      </c>
      <c r="FR492" s="671">
        <f>IF(Duombaze!FM492="",0,INDEX(DU!K:K,MATCH(Duombaze!FM492,DU!A:A,0),1))+IF(Duombaze!FN492="",0,INDEX(DU!K:K,MATCH(Duombaze!FN492,DU!A:A,0),1))+IF(Duombaze!FO492="",0,INDEX(DU!K:K,MATCH(Duombaze!FO492,DU!A:A,0),1))+IF(Duombaze!FP492="",0,INDEX(DU!K:K,MATCH(Duombaze!FP492,DU!A:A,0),1))</f>
        <v>0</v>
      </c>
    </row>
    <row r="493" spans="1:174" s="20" customFormat="1" ht="23.45" customHeight="1" x14ac:dyDescent="0.25">
      <c r="A493" s="41">
        <v>9</v>
      </c>
      <c r="B493" s="41" t="s">
        <v>8709</v>
      </c>
      <c r="C493" s="16" t="s">
        <v>8710</v>
      </c>
      <c r="D493" s="19"/>
      <c r="E493" s="17"/>
      <c r="F493" s="19"/>
      <c r="G493" s="639"/>
      <c r="H493" s="639"/>
      <c r="I493" s="639"/>
      <c r="J493" s="639"/>
      <c r="K493" s="639"/>
      <c r="L493" s="639"/>
      <c r="M493" s="639"/>
      <c r="N493" s="639"/>
      <c r="O493" s="639"/>
      <c r="P493" s="643">
        <f>IF(Duombaze!G493="",0,INDEX(DU!I:I,MATCH(Duombaze!G493,DU!A:A,0),1))+IF(Duombaze!H493="",0,INDEX(DU!I:I,MATCH(Duombaze!H493,DU!A:A,0),1))+IF(Duombaze!I493="",0,INDEX(DU!I:I,MATCH(Duombaze!I493,DU!A:A,0),1))+IF(Duombaze!J493="",0,INDEX(DU!I:I,MATCH(Duombaze!J493,DU!A:A,0),1))+IF(Duombaze!K493="",0,INDEX(DU!I:I,MATCH(Duombaze!K493,DU!A:A,0),1))+IF(Duombaze!L493="",0,INDEX(DU!I:I,MATCH(Duombaze!L493,DU!A:A,0),1))+IF(Duombaze!M493="",0,INDEX(DU!I:I,MATCH(Duombaze!M493,DU!A:A,0),1))+IF(Duombaze!N493="",0,INDEX(DU!I:I,MATCH(Duombaze!N493,DU!A:A,0),1))+IF(Duombaze!O493="",0,INDEX(DU!I:I,MATCH(Duombaze!O493,DU!A:A,0),1))</f>
        <v>0</v>
      </c>
      <c r="Q493" s="640">
        <f>IF(Duombaze!G493="",0,INDEX(DU!K:K,MATCH(Duombaze!G493,DU!A:A,0),1))+IF(Duombaze!H493="",0,INDEX(DU!K:K,MATCH(Duombaze!H493,DU!A:A,0),1))+IF(Duombaze!I493="",0,INDEX(DU!K:K,MATCH(Duombaze!I493,DU!A:A,0),1))+IF(Duombaze!J493="",0,INDEX(DU!K:K,MATCH(Duombaze!J493,DU!A:A,0),1))+IF(Duombaze!K493="",0,INDEX(DU!K:K,MATCH(Duombaze!K493,DU!A:A,0),1))+IF(Duombaze!L493="",0,INDEX(DU!K:K,MATCH(Duombaze!L493,DU!A:A,0),1))+IF(Duombaze!M493="",0,INDEX(DU!K:K,MATCH(Duombaze!M493,DU!A:A,0),1))+IF(Duombaze!N493="",0,INDEX(DU!K:K,MATCH(Duombaze!N493,DU!A:A,0),1))+IF(Duombaze!O493="",0,INDEX(DU!K:K,MATCH(Duombaze!O493,DU!A:A,0),1))</f>
        <v>0</v>
      </c>
      <c r="R493" s="19"/>
      <c r="S493" s="52"/>
      <c r="T493" s="881"/>
      <c r="U493" s="53"/>
      <c r="V493" s="53"/>
      <c r="W493" s="19"/>
      <c r="X493" s="19"/>
      <c r="Y493" s="134"/>
      <c r="Z493" s="65"/>
      <c r="AA493" s="17"/>
      <c r="AB493" s="19"/>
      <c r="AC493" s="6">
        <f>IF(Duombaze!AB493="",0,INDEX(DU!I:I,MATCH(Duombaze!AB493,DU!A:A,0),1))</f>
        <v>0</v>
      </c>
      <c r="AD493" s="2">
        <f>IF(Duombaze!AB493="",0,INDEX(DU!K:K,MATCH(Duombaze!AB493,DU!A:A,0),1))</f>
        <v>0</v>
      </c>
      <c r="AE493" s="19"/>
      <c r="AF493" s="19"/>
      <c r="AG493" s="19"/>
      <c r="AH493" s="17"/>
      <c r="AI493" s="19"/>
      <c r="AJ493" s="639"/>
      <c r="AK493" s="639"/>
      <c r="AL493" s="639"/>
      <c r="AM493" s="643">
        <f>IF(Duombaze!AJ493="",0,INDEX(DU!I:I,MATCH(Duombaze!AJ493,DU!A:A,0),1))+IF(Duombaze!AK493="",0,INDEX(DU!I:I,MATCH(Duombaze!AK493,DU!A:A,0),1))+IF(Duombaze!AL493="",0,INDEX(DU!I:I,MATCH(Duombaze!AL493,DU!A:A,0),1))</f>
        <v>0</v>
      </c>
      <c r="AN493" s="643">
        <f>IF(Duombaze!AJ493="",0,INDEX(DU!K:K,MATCH(Duombaze!AJ493,DU!A:A,0),1))+IF(Duombaze!AK493="",0,INDEX(DU!K:K,MATCH(Duombaze!AK493,DU!A:A,0),1))+IF(Duombaze!AL493="",0,INDEX(DU!K:K,MATCH(Duombaze!AL493,DU!A:A,0),1))</f>
        <v>0</v>
      </c>
      <c r="AO493" s="19"/>
      <c r="AP493" s="19"/>
      <c r="AQ493" s="19"/>
      <c r="AR493" s="17"/>
      <c r="AS493" s="19"/>
      <c r="AT493" s="639"/>
      <c r="AU493" s="639"/>
      <c r="AV493" s="639"/>
      <c r="AW493" s="639"/>
      <c r="AX493" s="639"/>
      <c r="AY493" s="639"/>
      <c r="AZ493" s="639"/>
      <c r="BA493" s="639"/>
      <c r="BB493" s="639"/>
      <c r="BC493" s="643">
        <f>IF(Duombaze!AT493="",0,INDEX(DU!I:I,MATCH(Duombaze!AT493,DU!A:A,0),1))+IF(Duombaze!AU493="",0,INDEX(DU!I:I,MATCH(Duombaze!AU493,DU!A:A,0),1))+IF(Duombaze!AV493="",0,INDEX(DU!I:I,MATCH(Duombaze!AV493,DU!A:A,0),1))+IF(Duombaze!AW493="",0,INDEX(DU!I:I,MATCH(Duombaze!AW493,DU!A:A,0),1))+IF(Duombaze!AX493="",0,INDEX(DU!I:I,MATCH(Duombaze!AX493,DU!A:A,0),1))+IF(Duombaze!AY493="",0,INDEX(DU!I:I,MATCH(Duombaze!AY493,DU!A:A,0),1))+IF(Duombaze!AZ493="",0,INDEX(DU!I:I,MATCH(Duombaze!AZ493,DU!A:A,0),1))+IF(Duombaze!BA493="",0,INDEX(DU!I:I,MATCH(Duombaze!BA493,DU!A:A,0),1))+IF(Duombaze!BB493="",0,INDEX(DU!I:I,MATCH(Duombaze!BB493,DU!A:A,0),1))</f>
        <v>0</v>
      </c>
      <c r="BD493" s="640">
        <f>IF(Duombaze!AT493="",0,INDEX(DU!K:K,MATCH(Duombaze!AT493,DU!A:A,0),1))+IF(Duombaze!AU493="",0,INDEX(DU!K:K,MATCH(Duombaze!AU493,DU!A:A,0),1))+IF(Duombaze!AV493="",0,INDEX(DU!K:K,MATCH(Duombaze!AV493,DU!A:A,0),1))+IF(Duombaze!AW493="",0,INDEX(DU!K:K,MATCH(Duombaze!AW493,DU!A:A,0),1))+IF(Duombaze!AX493="",0,INDEX(DU!K:K,MATCH(Duombaze!AX493,DU!A:A,0),1))+IF(Duombaze!AY493="",0,INDEX(DU!K:K,MATCH(Duombaze!AY493,DU!A:A,0),1))+IF(Duombaze!AZ493="",0,INDEX(DU!K:K,MATCH(Duombaze!AZ493,DU!A:A,0),1))+IF(Duombaze!BA493="",0,INDEX(DU!K:K,MATCH(Duombaze!BA493,DU!A:A,0),1))+IF(Duombaze!BB493="",0,INDEX(DU!K:K,MATCH(Duombaze!BB493,DU!A:A,0),1))</f>
        <v>0</v>
      </c>
      <c r="BE493" s="19"/>
      <c r="BF493" s="19"/>
      <c r="BG493" s="65"/>
      <c r="BH493" s="17"/>
      <c r="BI493" s="19"/>
      <c r="BJ493" s="639"/>
      <c r="BK493" s="639"/>
      <c r="BL493" s="639"/>
      <c r="BM493" s="643">
        <f>IF(Duombaze!BJ493="",0,INDEX(DU!I:I,MATCH(Duombaze!BJ493,DU!A:A,0),1))+IF(Duombaze!BK493="",0,INDEX(DU!I:I,MATCH(Duombaze!BK493,DU!A:A,0),1))+IF(Duombaze!BL493="",0,INDEX(DU!I:I,MATCH(Duombaze!BL493,DU!A:A,0),1))</f>
        <v>0</v>
      </c>
      <c r="BN493" s="640">
        <f>IF(Duombaze!BJ493="",0,INDEX(DU!K:K,MATCH(Duombaze!BJ493,DU!A:A,0),1))+IF(Duombaze!BK493="",0,INDEX(DU!K:K,MATCH(Duombaze!BK493,DU!A:A,0),1))+IF(Duombaze!BL493="",0,INDEX(DU!K:K,MATCH(Duombaze!BL493,DU!A:A,0),1))</f>
        <v>0</v>
      </c>
      <c r="BO493" s="19"/>
      <c r="BP493" s="19"/>
      <c r="BQ493" s="19"/>
      <c r="BR493" s="19"/>
      <c r="BS493" s="19"/>
      <c r="BT493" s="19"/>
      <c r="BU493" s="19"/>
      <c r="BV493" s="19"/>
      <c r="BW493" s="6">
        <f>IF(Duombaze!BT493="",0,INDEX(DU!I:I,MATCH(Duombaze!BT493,DU!A:A,0),1))+IF(Duombaze!BU493="",0,INDEX(DU!I:I,MATCH(Duombaze!BU493,DU!A:A,0),1))+IF(Duombaze!BV493="",0,INDEX(DU!I:I,MATCH(Duombaze!BV493,DU!A:A,0),1))</f>
        <v>0</v>
      </c>
      <c r="BX493" s="6">
        <f>IF(Duombaze!BT493="",0,INDEX(DU!K:K,MATCH(Duombaze!BT493,DU!A:A,0),1))+IF(Duombaze!BU493="",0,INDEX(DU!K:K,MATCH(Duombaze!BU493,DU!A:A,0),1))+IF(Duombaze!BV493="",0,INDEX(DU!K:K,MATCH(Duombaze!BV493,DU!A:A,0),1))</f>
        <v>0</v>
      </c>
      <c r="BY493" s="19"/>
      <c r="BZ493" s="19"/>
      <c r="CA493" s="19"/>
      <c r="CB493" s="19"/>
      <c r="CC493" s="19"/>
      <c r="CD493" s="6">
        <f>IF(Duombaze!CC493="",0,INDEX(DU!I:I,MATCH(Duombaze!CC493,DU!A:A,0),1))</f>
        <v>0</v>
      </c>
      <c r="CE493" s="4">
        <f>IF(Duombaze!CC493="",0,INDEX(DU!K:K,MATCH(Duombaze!CC493,DU!A:A,0),1))</f>
        <v>0</v>
      </c>
      <c r="CF493" s="19"/>
      <c r="CG493" s="19"/>
      <c r="CH493" s="19"/>
      <c r="CI493" s="17"/>
      <c r="CJ493" s="19"/>
      <c r="CK493" s="6">
        <f>IF(Duombaze!CJ493="",0,INDEX(DU!I:I,MATCH(Duombaze!CJ493,DU!A:A,0),1))</f>
        <v>0</v>
      </c>
      <c r="CL493" s="4">
        <f>IF(Duombaze!CJ493="",0,INDEX(DU!K:K,MATCH(Duombaze!CJ493,DU!A:A,0),1))</f>
        <v>0</v>
      </c>
      <c r="CM493" s="19"/>
      <c r="CN493" s="19"/>
      <c r="CO493" s="19"/>
      <c r="CP493" s="17"/>
      <c r="CQ493" s="19"/>
      <c r="CR493" s="639"/>
      <c r="CS493" s="639"/>
      <c r="CT493" s="643">
        <f>IF(Duombaze!CR493="",0,INDEX(DU!I:I,MATCH(Duombaze!CR493,DU!A:A,0),1))+IF(Duombaze!CS493="",0,INDEX(DU!I:I,MATCH(Duombaze!CS493,DU!A:A,0),1))</f>
        <v>0</v>
      </c>
      <c r="CU493" s="6">
        <f>IF(Duombaze!CR493="",0,INDEX(DU!K:K,MATCH(Duombaze!CR493,DU!A:A,0),1))+IF(Duombaze!CS493="",0,INDEX(DU!K:K,MATCH(Duombaze!CS493,DU!A:A,0),1))</f>
        <v>0</v>
      </c>
      <c r="CV493" s="19"/>
      <c r="CW493" s="19"/>
      <c r="CX493" s="19"/>
      <c r="CY493" s="17"/>
      <c r="CZ493" s="19"/>
      <c r="DA493" s="672"/>
      <c r="DB493" s="672"/>
      <c r="DC493" s="674">
        <f>IF(Duombaze!DA493="",0,INDEX(DU!I:I,MATCH(Duombaze!DA493,DU!A:A,0),1))+IF(Duombaze!DB493="",0,INDEX(DU!I:I,MATCH(Duombaze!DB493,DU!A:A,0),1))</f>
        <v>0</v>
      </c>
      <c r="DD493" s="6">
        <f>IF(Duombaze!DA493="",0,INDEX(DU!K:K,MATCH(Duombaze!DA493,DU!A:A,0),1))+IF(Duombaze!DB493="",0,INDEX(DU!K:K,MATCH(Duombaze!DB493,DU!A:A,0),1))</f>
        <v>0</v>
      </c>
      <c r="DE493" s="19"/>
      <c r="DF493" s="19"/>
      <c r="DG493" s="19"/>
      <c r="DH493" s="19"/>
      <c r="DI493" s="19"/>
      <c r="DJ493" s="672"/>
      <c r="DK493" s="678"/>
      <c r="DL493" s="674">
        <f>IF(Duombaze!DJ493="",0,INDEX(DU!I:I,MATCH(Duombaze!DJ493,DU!A:A,0),1))+IF(Duombaze!DK493="",0,INDEX(DU!I:I,MATCH(Duombaze!DK493,DU!A:A,0),1))</f>
        <v>0</v>
      </c>
      <c r="DM493" s="6">
        <f>IF(Duombaze!DJ493="",0,INDEX(DU!K:K,MATCH(Duombaze!DJ493,DU!A:A,0),1))+IF(Duombaze!DK493="",0,INDEX(DU!K:K,MATCH(Duombaze!DK493,DU!A:A,0),1))</f>
        <v>0</v>
      </c>
      <c r="DN493" s="659"/>
      <c r="DO493" s="52"/>
      <c r="DP493" s="52"/>
      <c r="DQ493" s="17"/>
      <c r="DR493" s="65"/>
      <c r="DS493" s="692"/>
      <c r="DT493" s="692"/>
      <c r="DU493" s="692"/>
      <c r="DV493" s="692"/>
      <c r="DW493" s="694">
        <f>IF(Duombaze!DS493="",0,INDEX(DU!I:I,MATCH(Duombaze!DS493,DU!A:A,0),1))+IF(Duombaze!DT493="",0,INDEX(DU!I:I,MATCH(Duombaze!DT493,DU!A:A,0),1))+IF(Duombaze!DU493="",0,INDEX(DU!I:I,MATCH(Duombaze!DU493,DU!A:A,0),1))+IF(Duombaze!DV493="",0,INDEX(DU!I:I,MATCH(Duombaze!DV493,DU!A:A,0),1))</f>
        <v>0</v>
      </c>
      <c r="DX493" s="640">
        <f>IF(Duombaze!DS493="",0,INDEX(DU!K:K,MATCH(Duombaze!DS493,DU!A:A,0),1))+IF(Duombaze!DT493="",0,INDEX(DU!K:K,MATCH(Duombaze!DT493,DU!A:A,0),1))+IF(Duombaze!DU493="",0,INDEX(DU!K:K,MATCH(Duombaze!DU493,DU!A:A,0),1))+IF(Duombaze!DV493="",0,INDEX(DU!K:KH,MATCH(Duombaze!DV493,DU!A:A,0),1))</f>
        <v>0</v>
      </c>
      <c r="DY493" s="65"/>
      <c r="DZ493" s="65"/>
      <c r="EA493" s="19"/>
      <c r="EB493" s="19"/>
      <c r="EC493" s="19"/>
      <c r="ED493" s="6">
        <f>IF(Duombaze!EC493="",0,INDEX(DU!I:I,MATCH(Duombaze!EC493,DU!A:A,0),1))</f>
        <v>0</v>
      </c>
      <c r="EE493" s="640">
        <f>IF(Duombaze!EC493="",0,INDEX(DU!K:K,MATCH(Duombaze!EC493,DU!A:A,0),1))</f>
        <v>0</v>
      </c>
      <c r="EF493" s="19"/>
      <c r="EG493" s="19"/>
      <c r="EH493" s="19"/>
      <c r="EI493" s="17" t="str">
        <f t="shared" si="240"/>
        <v/>
      </c>
      <c r="EJ493" s="19"/>
      <c r="EK493" s="672"/>
      <c r="EL493" s="672"/>
      <c r="EM493" s="672"/>
      <c r="EN493" s="674">
        <f>IF(Duombaze!EK493="",0,INDEX(DU!I:I,MATCH(Duombaze!EK493,DU!A:A,0),1))+IF(Duombaze!EL493="",0,INDEX(DU!I:I,MATCH(Duombaze!EL493,DU!A:A,0),1))+IF(Duombaze!EM493="",0,INDEX(DU!I:I,MATCH(Duombaze!EM493,DU!A:A,0),1))</f>
        <v>0</v>
      </c>
      <c r="EO493" s="6">
        <f>IF(Duombaze!EK493="",0,INDEX(DU!K:K,MATCH(Duombaze!EK493,DU!A:A,0),1))+IF(Duombaze!EL493="",0,INDEX(DU!K:K,MATCH(Duombaze!EL493,DU!A:A,0),1))+IF(Duombaze!EM493="",0,INDEX(DU!K:K,MATCH(Duombaze!EM493,DU!A:A,0),1))</f>
        <v>0</v>
      </c>
      <c r="EP493" s="19"/>
      <c r="EQ493" s="19"/>
      <c r="ER493" s="19"/>
      <c r="ES493" s="17"/>
      <c r="ET493" s="19"/>
      <c r="EU493" s="19"/>
      <c r="EV493" s="19"/>
      <c r="EW493" s="65"/>
      <c r="EX493" s="19"/>
      <c r="EY493" s="19"/>
      <c r="EZ493" s="672"/>
      <c r="FA493" s="672"/>
      <c r="FB493" s="674">
        <f>IF(Duombaze!EZ493="",0,INDEX(DU!I:I,MATCH(Duombaze!EZ493,DU!A:A,0),1))+IF(Duombaze!FA493="",0,INDEX(DU!I:I,MATCH(Duombaze!FA493,DU!A:A,0),1))</f>
        <v>0</v>
      </c>
      <c r="FC493" s="6">
        <f>IF(Duombaze!EZ493="",0,INDEX(DU!K:K,MATCH(Duombaze!EZ493,DU!A:A,0),1))+IF(Duombaze!FA493="",0,INDEX(DU!K:K,MATCH(Duombaze!FA493,DU!A:A,0),1))</f>
        <v>0</v>
      </c>
      <c r="FD493" s="19"/>
      <c r="FE493" s="19"/>
      <c r="FF493" s="19"/>
      <c r="FG493" s="19"/>
      <c r="FH493" s="19"/>
      <c r="FI493" s="19"/>
      <c r="FJ493" s="19"/>
      <c r="FK493" s="65"/>
      <c r="FL493" s="18"/>
      <c r="FM493" s="671"/>
      <c r="FN493" s="671"/>
      <c r="FO493" s="671"/>
      <c r="FP493" s="671"/>
      <c r="FQ493" s="673">
        <f>IF(Duombaze!FM493="",0,INDEX(DU!I:I,MATCH(Duombaze!FM493,DU!A:A,0),1))+IF(Duombaze!FN493="",0,INDEX(DU!I:I,MATCH(Duombaze!FN493,DU!A:A,0),1))+IF(Duombaze!FO493="",0,INDEX(DU!I:I,MATCH(Duombaze!FO493,DU!A:A,0),1))+IF(Duombaze!FP493="",0,INDEX(DU!I:I,MATCH(Duombaze!FP493,DU!A:A,0),1))</f>
        <v>0</v>
      </c>
      <c r="FR493" s="671">
        <f>IF(Duombaze!FM493="",0,INDEX(DU!K:K,MATCH(Duombaze!FM493,DU!A:A,0),1))+IF(Duombaze!FN493="",0,INDEX(DU!K:K,MATCH(Duombaze!FN493,DU!A:A,0),1))+IF(Duombaze!FO493="",0,INDEX(DU!K:K,MATCH(Duombaze!FO493,DU!A:A,0),1))+IF(Duombaze!FP493="",0,INDEX(DU!K:K,MATCH(Duombaze!FP493,DU!A:A,0),1))</f>
        <v>0</v>
      </c>
    </row>
    <row r="494" spans="1:174" s="7" customFormat="1" ht="23.45" customHeight="1" x14ac:dyDescent="0.25">
      <c r="A494" s="42">
        <v>0</v>
      </c>
      <c r="B494" s="42" t="s">
        <v>8711</v>
      </c>
      <c r="C494" s="12" t="s">
        <v>8712</v>
      </c>
      <c r="D494" s="6" t="s">
        <v>411</v>
      </c>
      <c r="E494" s="4" t="str">
        <f t="shared" ref="E494:E495" si="241">IF(D494&lt;&gt;"",A494&amp;" "&amp;C494&amp;" "&amp;D494,"")</f>
        <v>0 SPP16P Be pagrindo</v>
      </c>
      <c r="F494" s="6"/>
      <c r="G494" s="643"/>
      <c r="H494" s="643"/>
      <c r="I494" s="643"/>
      <c r="J494" s="643"/>
      <c r="K494" s="643"/>
      <c r="L494" s="643"/>
      <c r="M494" s="643"/>
      <c r="N494" s="643"/>
      <c r="O494" s="643"/>
      <c r="P494" s="643">
        <f>IF(Duombaze!G494="",0,INDEX(DU!I:I,MATCH(Duombaze!G494,DU!A:A,0),1))+IF(Duombaze!H494="",0,INDEX(DU!I:I,MATCH(Duombaze!H494,DU!A:A,0),1))+IF(Duombaze!I494="",0,INDEX(DU!I:I,MATCH(Duombaze!I494,DU!A:A,0),1))+IF(Duombaze!J494="",0,INDEX(DU!I:I,MATCH(Duombaze!J494,DU!A:A,0),1))+IF(Duombaze!K494="",0,INDEX(DU!I:I,MATCH(Duombaze!K494,DU!A:A,0),1))+IF(Duombaze!L494="",0,INDEX(DU!I:I,MATCH(Duombaze!L494,DU!A:A,0),1))+IF(Duombaze!M494="",0,INDEX(DU!I:I,MATCH(Duombaze!M494,DU!A:A,0),1))+IF(Duombaze!N494="",0,INDEX(DU!I:I,MATCH(Duombaze!N494,DU!A:A,0),1))+IF(Duombaze!O494="",0,INDEX(DU!I:I,MATCH(Duombaze!O494,DU!A:A,0),1))</f>
        <v>0</v>
      </c>
      <c r="Q494" s="640">
        <f>IF(Duombaze!G494="",0,INDEX(DU!K:K,MATCH(Duombaze!G494,DU!A:A,0),1))+IF(Duombaze!H494="",0,INDEX(DU!K:K,MATCH(Duombaze!H494,DU!A:A,0),1))+IF(Duombaze!I494="",0,INDEX(DU!K:K,MATCH(Duombaze!I494,DU!A:A,0),1))+IF(Duombaze!J494="",0,INDEX(DU!K:K,MATCH(Duombaze!J494,DU!A:A,0),1))+IF(Duombaze!K494="",0,INDEX(DU!K:K,MATCH(Duombaze!K494,DU!A:A,0),1))+IF(Duombaze!L494="",0,INDEX(DU!K:K,MATCH(Duombaze!L494,DU!A:A,0),1))+IF(Duombaze!M494="",0,INDEX(DU!K:K,MATCH(Duombaze!M494,DU!A:A,0),1))+IF(Duombaze!N494="",0,INDEX(DU!K:K,MATCH(Duombaze!N494,DU!A:A,0),1))+IF(Duombaze!O494="",0,INDEX(DU!K:K,MATCH(Duombaze!O494,DU!A:A,0),1))</f>
        <v>0</v>
      </c>
      <c r="R494" s="6"/>
      <c r="S494" s="48"/>
      <c r="T494" s="883"/>
      <c r="U494" s="49"/>
      <c r="V494" s="49"/>
      <c r="W494" s="6"/>
      <c r="X494" s="6"/>
      <c r="Y494" s="858"/>
      <c r="Z494" s="66" t="s">
        <v>416</v>
      </c>
      <c r="AA494" s="4" t="str">
        <f t="shared" ref="AA494:AA496" si="242">IF(Z494&lt;&gt;"",A494&amp;" "&amp;C494&amp;" "&amp;Z494,"")</f>
        <v>0 SPP16P Be grąžulo</v>
      </c>
      <c r="AB494" s="6"/>
      <c r="AC494" s="6">
        <f>IF(Duombaze!AB494="",0,INDEX(DU!I:I,MATCH(Duombaze!AB494,DU!A:A,0),1))</f>
        <v>0</v>
      </c>
      <c r="AD494" s="2">
        <f>IF(Duombaze!AB494="",0,INDEX(DU!K:K,MATCH(Duombaze!AB494,DU!A:A,0),1))</f>
        <v>0</v>
      </c>
      <c r="AE494" s="6"/>
      <c r="AF494" s="6"/>
      <c r="AG494" s="6" t="s">
        <v>420</v>
      </c>
      <c r="AH494" s="4" t="str">
        <f>IF(AG494&lt;&gt;"",A494&amp;" "&amp;C494&amp;" "&amp;AG494,"")</f>
        <v>0 SPP16P  Be bamperio</v>
      </c>
      <c r="AI494" s="6"/>
      <c r="AJ494" s="643"/>
      <c r="AK494" s="643"/>
      <c r="AL494" s="643"/>
      <c r="AM494" s="643">
        <f>IF(Duombaze!AJ494="",0,INDEX(DU!I:I,MATCH(Duombaze!AJ494,DU!A:A,0),1))+IF(Duombaze!AK494="",0,INDEX(DU!I:I,MATCH(Duombaze!AK494,DU!A:A,0),1))+IF(Duombaze!AL494="",0,INDEX(DU!I:I,MATCH(Duombaze!AL494,DU!A:A,0),1))</f>
        <v>0</v>
      </c>
      <c r="AN494" s="643">
        <f>IF(Duombaze!AJ494="",0,INDEX(DU!K:K,MATCH(Duombaze!AJ494,DU!A:A,0),1))+IF(Duombaze!AK494="",0,INDEX(DU!K:K,MATCH(Duombaze!AK494,DU!A:A,0),1))+IF(Duombaze!AL494="",0,INDEX(DU!K:K,MATCH(Duombaze!AL494,DU!A:A,0),1))</f>
        <v>0</v>
      </c>
      <c r="AO494" s="6"/>
      <c r="AP494" s="6"/>
      <c r="AQ494" s="6" t="s">
        <v>413</v>
      </c>
      <c r="AR494" s="4" t="str">
        <f>IF(AQ494&lt;&gt;"",A494&amp;" "&amp;C494&amp;" "&amp;AQ494,"")</f>
        <v>0 SPP16P Be hidraulinės sistemos + be papildomo valdymo išvadų</v>
      </c>
      <c r="AS494" s="6"/>
      <c r="AT494" s="643"/>
      <c r="AU494" s="643"/>
      <c r="AV494" s="643"/>
      <c r="AW494" s="643"/>
      <c r="AX494" s="643"/>
      <c r="AY494" s="643"/>
      <c r="AZ494" s="643"/>
      <c r="BA494" s="643"/>
      <c r="BB494" s="643"/>
      <c r="BC494" s="643">
        <f>IF(Duombaze!AT494="",0,INDEX(DU!I:I,MATCH(Duombaze!AT494,DU!A:A,0),1))+IF(Duombaze!AU494="",0,INDEX(DU!I:I,MATCH(Duombaze!AU494,DU!A:A,0),1))+IF(Duombaze!AV494="",0,INDEX(DU!I:I,MATCH(Duombaze!AV494,DU!A:A,0),1))+IF(Duombaze!AW494="",0,INDEX(DU!I:I,MATCH(Duombaze!AW494,DU!A:A,0),1))+IF(Duombaze!AX494="",0,INDEX(DU!I:I,MATCH(Duombaze!AX494,DU!A:A,0),1))+IF(Duombaze!AY494="",0,INDEX(DU!I:I,MATCH(Duombaze!AY494,DU!A:A,0),1))+IF(Duombaze!AZ494="",0,INDEX(DU!I:I,MATCH(Duombaze!AZ494,DU!A:A,0),1))+IF(Duombaze!BA494="",0,INDEX(DU!I:I,MATCH(Duombaze!BA494,DU!A:A,0),1))+IF(Duombaze!BB494="",0,INDEX(DU!I:I,MATCH(Duombaze!BB494,DU!A:A,0),1))</f>
        <v>0</v>
      </c>
      <c r="BD494" s="640">
        <f>IF(Duombaze!AT494="",0,INDEX(DU!K:K,MATCH(Duombaze!AT494,DU!A:A,0),1))+IF(Duombaze!AU494="",0,INDEX(DU!K:K,MATCH(Duombaze!AU494,DU!A:A,0),1))+IF(Duombaze!AV494="",0,INDEX(DU!K:K,MATCH(Duombaze!AV494,DU!A:A,0),1))+IF(Duombaze!AW494="",0,INDEX(DU!K:K,MATCH(Duombaze!AW494,DU!A:A,0),1))+IF(Duombaze!AX494="",0,INDEX(DU!K:K,MATCH(Duombaze!AX494,DU!A:A,0),1))+IF(Duombaze!AY494="",0,INDEX(DU!K:K,MATCH(Duombaze!AY494,DU!A:A,0),1))+IF(Duombaze!AZ494="",0,INDEX(DU!K:K,MATCH(Duombaze!AZ494,DU!A:A,0),1))+IF(Duombaze!BA494="",0,INDEX(DU!K:K,MATCH(Duombaze!BA494,DU!A:A,0),1))+IF(Duombaze!BB494="",0,INDEX(DU!K:K,MATCH(Duombaze!BB494,DU!A:A,0),1))</f>
        <v>0</v>
      </c>
      <c r="BE494" s="6"/>
      <c r="BF494" s="6"/>
      <c r="BG494" s="66" t="s">
        <v>624</v>
      </c>
      <c r="BH494" s="4" t="str">
        <f t="shared" ref="BH494:BH498" si="243">IF(BG494&lt;&gt;"",A494&amp;" "&amp;C494&amp;" "&amp;BG494,"")</f>
        <v>0 SPP16P Be stabžių sistemos</v>
      </c>
      <c r="BI494" s="6"/>
      <c r="BJ494" s="643"/>
      <c r="BK494" s="643"/>
      <c r="BL494" s="643"/>
      <c r="BM494" s="643">
        <f>IF(Duombaze!BJ494="",0,INDEX(DU!I:I,MATCH(Duombaze!BJ494,DU!A:A,0),1))+IF(Duombaze!BK494="",0,INDEX(DU!I:I,MATCH(Duombaze!BK494,DU!A:A,0),1))+IF(Duombaze!BL494="",0,INDEX(DU!I:I,MATCH(Duombaze!BL494,DU!A:A,0),1))</f>
        <v>0</v>
      </c>
      <c r="BN494" s="640">
        <f>IF(Duombaze!BJ494="",0,INDEX(DU!K:K,MATCH(Duombaze!BJ494,DU!A:A,0),1))+IF(Duombaze!BK494="",0,INDEX(DU!K:K,MATCH(Duombaze!BK494,DU!A:A,0),1))+IF(Duombaze!BL494="",0,INDEX(DU!K:K,MATCH(Duombaze!BL494,DU!A:A,0),1))</f>
        <v>0</v>
      </c>
      <c r="BO494" s="6"/>
      <c r="BP494" s="6"/>
      <c r="BQ494" s="6" t="s">
        <v>620</v>
      </c>
      <c r="BR494" s="6" t="s">
        <v>8715</v>
      </c>
      <c r="BS494" s="6"/>
      <c r="BT494" s="6"/>
      <c r="BU494" s="6"/>
      <c r="BV494" s="6"/>
      <c r="BW494" s="6">
        <f>IF(Duombaze!BT494="",0,INDEX(DU!I:I,MATCH(Duombaze!BT494,DU!A:A,0),1))+IF(Duombaze!BU494="",0,INDEX(DU!I:I,MATCH(Duombaze!BU494,DU!A:A,0),1))+IF(Duombaze!BV494="",0,INDEX(DU!I:I,MATCH(Duombaze!BV494,DU!A:A,0),1))</f>
        <v>0</v>
      </c>
      <c r="BX494" s="6">
        <f>IF(Duombaze!BT494="",0,INDEX(DU!K:K,MATCH(Duombaze!BT494,DU!A:A,0),1))+IF(Duombaze!BU494="",0,INDEX(DU!K:K,MATCH(Duombaze!BU494,DU!A:A,0),1))+IF(Duombaze!BV494="",0,INDEX(DU!K:K,MATCH(Duombaze!BV494,DU!A:A,0),1))</f>
        <v>0</v>
      </c>
      <c r="BY494" s="6"/>
      <c r="BZ494" s="6"/>
      <c r="CA494" s="6" t="s">
        <v>1496</v>
      </c>
      <c r="CB494" s="6" t="str">
        <f t="shared" ref="CB494" si="244">IF(CA494&lt;&gt;"",A494&amp;" "&amp;C494&amp;" "&amp;CA494,"")</f>
        <v>0 SPP16P Opcija negalima</v>
      </c>
      <c r="CC494" s="6"/>
      <c r="CD494" s="6">
        <f>IF(Duombaze!CC494="",0,INDEX(DU!I:I,MATCH(Duombaze!CC494,DU!A:A,0),1))</f>
        <v>0</v>
      </c>
      <c r="CE494" s="4">
        <f>IF(Duombaze!CC494="",0,INDEX(DU!K:K,MATCH(Duombaze!CC494,DU!A:A,0),1))</f>
        <v>0</v>
      </c>
      <c r="CF494" s="6"/>
      <c r="CG494" s="6"/>
      <c r="CH494" s="6" t="s">
        <v>1544</v>
      </c>
      <c r="CI494" s="4" t="str">
        <f t="shared" ref="CI494" si="245">IF(CH494&lt;&gt;"",A494&amp;" "&amp;C494&amp;" "&amp;CH494,"")</f>
        <v>0 SPP16P Tempimo kilpa grąžule</v>
      </c>
      <c r="CJ494" s="6"/>
      <c r="CK494" s="6">
        <f>IF(Duombaze!CJ494="",0,INDEX(DU!I:I,MATCH(Duombaze!CJ494,DU!A:A,0),1))</f>
        <v>0</v>
      </c>
      <c r="CL494" s="4">
        <f>IF(Duombaze!CJ494="",0,INDEX(DU!K:K,MATCH(Duombaze!CJ494,DU!A:A,0),1))</f>
        <v>0</v>
      </c>
      <c r="CM494" s="6"/>
      <c r="CN494" s="6"/>
      <c r="CO494" s="7" t="s">
        <v>1756</v>
      </c>
      <c r="CP494" s="4" t="str">
        <f t="shared" ref="CP494:CP497" si="246">IF(CO494&lt;&gt;"",A494&amp;" "&amp;C494&amp;" "&amp;CO494,"")</f>
        <v>0 SPP16P Be stovėjimo stabdžio, be atramų</v>
      </c>
      <c r="CQ494" s="6"/>
      <c r="CR494" s="643"/>
      <c r="CS494" s="643"/>
      <c r="CT494" s="643">
        <f>IF(Duombaze!CR494="",0,INDEX(DU!I:I,MATCH(Duombaze!CR494,DU!A:A,0),1))+IF(Duombaze!CS494="",0,INDEX(DU!I:I,MATCH(Duombaze!CS494,DU!A:A,0),1))</f>
        <v>0</v>
      </c>
      <c r="CU494" s="6">
        <f>IF(Duombaze!CR494="",0,INDEX(DU!K:K,MATCH(Duombaze!CR494,DU!A:A,0),1))+IF(Duombaze!CS494="",0,INDEX(DU!K:K,MATCH(Duombaze!CS494,DU!A:A,0),1))</f>
        <v>0</v>
      </c>
      <c r="CV494" s="6"/>
      <c r="CW494" s="6"/>
      <c r="CX494" s="6" t="s">
        <v>397</v>
      </c>
      <c r="CY494" s="4" t="str">
        <f t="shared" ref="CY494" si="247">IF(CX494&lt;&gt;"",A494&amp;" "&amp;C494&amp;" "&amp;CX494,"")</f>
        <v>0 SPP16P Be viršborčių</v>
      </c>
      <c r="CZ494" s="6"/>
      <c r="DA494" s="674"/>
      <c r="DB494" s="674"/>
      <c r="DC494" s="674">
        <f>IF(Duombaze!DA494="",0,INDEX(DU!I:I,MATCH(Duombaze!DA494,DU!A:A,0),1))+IF(Duombaze!DB494="",0,INDEX(DU!I:I,MATCH(Duombaze!DB494,DU!A:A,0),1))</f>
        <v>0</v>
      </c>
      <c r="DD494" s="6">
        <f>IF(Duombaze!DA494="",0,INDEX(DU!K:K,MATCH(Duombaze!DA494,DU!A:A,0),1))+IF(Duombaze!DB494="",0,INDEX(DU!K:K,MATCH(Duombaze!DB494,DU!A:A,0),1))</f>
        <v>0</v>
      </c>
      <c r="DE494" s="6"/>
      <c r="DF494" s="6"/>
      <c r="DG494" s="6" t="s">
        <v>468</v>
      </c>
      <c r="DH494" s="6" t="str">
        <f t="shared" ref="DH494:DH495" si="248">IF(DG494&lt;&gt;"",A494&amp;" "&amp;C494&amp;" "&amp;DG494,"")</f>
        <v xml:space="preserve">0 SPP16P Be tento / aikštelės </v>
      </c>
      <c r="DI494" s="6"/>
      <c r="DJ494" s="674"/>
      <c r="DK494" s="679"/>
      <c r="DL494" s="674">
        <f>IF(Duombaze!DJ494="",0,INDEX(DU!I:I,MATCH(Duombaze!DJ494,DU!A:A,0),1))+IF(Duombaze!DK494="",0,INDEX(DU!I:I,MATCH(Duombaze!DK494,DU!A:A,0),1))</f>
        <v>0</v>
      </c>
      <c r="DM494" s="6">
        <f>IF(Duombaze!DJ494="",0,INDEX(DU!K:K,MATCH(Duombaze!DJ494,DU!A:A,0),1))+IF(Duombaze!DK494="",0,INDEX(DU!K:K,MATCH(Duombaze!DK494,DU!A:A,0),1))</f>
        <v>0</v>
      </c>
      <c r="DN494" s="660"/>
      <c r="DO494" s="48"/>
      <c r="DP494" s="6" t="s">
        <v>386</v>
      </c>
      <c r="DQ494" s="4" t="str">
        <f t="shared" ref="DQ494:DQ498" si="249">IF(DP494&lt;&gt;"",A494&amp;" "&amp;C494&amp;" "&amp;DP494,"")</f>
        <v>0 SPP16P Be apšvietimo sistemos</v>
      </c>
      <c r="DR494" s="6"/>
      <c r="DS494" s="694"/>
      <c r="DT494" s="694"/>
      <c r="DU494" s="694"/>
      <c r="DV494" s="694"/>
      <c r="DW494" s="694">
        <f>IF(Duombaze!DS494="",0,INDEX(DU!I:I,MATCH(Duombaze!DS494,DU!A:A,0),1))+IF(Duombaze!DT494="",0,INDEX(DU!I:I,MATCH(Duombaze!DT494,DU!A:A,0),1))+IF(Duombaze!DU494="",0,INDEX(DU!I:I,MATCH(Duombaze!DU494,DU!A:A,0),1))+IF(Duombaze!DV494="",0,INDEX(DU!I:I,MATCH(Duombaze!DV494,DU!A:A,0),1))</f>
        <v>0</v>
      </c>
      <c r="DX494" s="640">
        <f>IF(Duombaze!DS494="",0,INDEX(DU!K:K,MATCH(Duombaze!DS494,DU!A:A,0),1))+IF(Duombaze!DT494="",0,INDEX(DU!K:K,MATCH(Duombaze!DT494,DU!A:A,0),1))+IF(Duombaze!DU494="",0,INDEX(DU!K:K,MATCH(Duombaze!DU494,DU!A:A,0),1))+IF(Duombaze!DV494="",0,INDEX(DU!K:KH,MATCH(Duombaze!DV494,DU!A:A,0),1))</f>
        <v>0</v>
      </c>
      <c r="DY494" s="66"/>
      <c r="DZ494" s="66"/>
      <c r="EA494" s="6" t="s">
        <v>470</v>
      </c>
      <c r="EB494" s="6" t="str">
        <f>IF(EA494&lt;&gt;"",A494&amp;" "&amp;C494&amp;" "&amp;EA494,"")</f>
        <v>0 SPP16P Be galinės tempimo kilpos</v>
      </c>
      <c r="EC494" s="6"/>
      <c r="ED494" s="6">
        <f>IF(Duombaze!EC494="",0,INDEX(DU!I:I,MATCH(Duombaze!EC494,DU!A:A,0),1))</f>
        <v>0</v>
      </c>
      <c r="EE494" s="640">
        <f>IF(Duombaze!EC494="",0,INDEX(DU!K:K,MATCH(Duombaze!EC494,DU!A:A,0),1))</f>
        <v>0</v>
      </c>
      <c r="EF494" s="6"/>
      <c r="EG494" s="6"/>
      <c r="EH494" s="6" t="s">
        <v>387</v>
      </c>
      <c r="EI494" s="1022" t="str">
        <f t="shared" si="240"/>
        <v>0 SPP16P Be lipdukų</v>
      </c>
      <c r="EJ494" s="6"/>
      <c r="EK494" s="674"/>
      <c r="EL494" s="674"/>
      <c r="EM494" s="674"/>
      <c r="EN494" s="674">
        <f>IF(Duombaze!EK494="",0,INDEX(DU!I:I,MATCH(Duombaze!EK494,DU!A:A,0),1))+IF(Duombaze!EL494="",0,INDEX(DU!I:I,MATCH(Duombaze!EL494,DU!A:A,0),1))+IF(Duombaze!EM494="",0,INDEX(DU!I:I,MATCH(Duombaze!EM494,DU!A:A,0),1))</f>
        <v>0</v>
      </c>
      <c r="EO494" s="6">
        <f>IF(Duombaze!EK494="",0,INDEX(DU!K:K,MATCH(Duombaze!EK494,DU!A:A,0),1))+IF(Duombaze!EL494="",0,INDEX(DU!K:K,MATCH(Duombaze!EL494,DU!A:A,0),1))+IF(Duombaze!EM494="",0,INDEX(DU!K:K,MATCH(Duombaze!EM494,DU!A:A,0),1))</f>
        <v>0</v>
      </c>
      <c r="EP494" s="6"/>
      <c r="EQ494" s="6"/>
      <c r="ER494" s="6"/>
      <c r="ES494" s="4"/>
      <c r="ET494" s="6"/>
      <c r="EU494" s="6"/>
      <c r="EV494" s="6"/>
      <c r="EW494" s="66" t="s">
        <v>389</v>
      </c>
      <c r="EX494" s="6" t="str">
        <f t="shared" ref="EX494:EX497" si="250">IF(EW494&lt;&gt;"",A494&amp;" "&amp;C494&amp;" "&amp;EW494,"")</f>
        <v>0 SPP16P Be purvasaugių</v>
      </c>
      <c r="EY494" s="6"/>
      <c r="EZ494" s="674"/>
      <c r="FA494" s="674"/>
      <c r="FB494" s="674">
        <f>IF(Duombaze!EZ494="",0,INDEX(DU!I:I,MATCH(Duombaze!EZ494,DU!A:A,0),1))+IF(Duombaze!FA494="",0,INDEX(DU!I:I,MATCH(Duombaze!FA494,DU!A:A,0),1))</f>
        <v>0</v>
      </c>
      <c r="FC494" s="6">
        <f>IF(Duombaze!EZ494="",0,INDEX(DU!K:K,MATCH(Duombaze!EZ494,DU!A:A,0),1))+IF(Duombaze!FA494="",0,INDEX(DU!K:K,MATCH(Duombaze!FA494,DU!A:A,0),1))</f>
        <v>0</v>
      </c>
      <c r="FD494" s="6"/>
      <c r="FE494" s="6"/>
      <c r="FF494" s="6"/>
      <c r="FG494" s="6"/>
      <c r="FH494" s="7" t="s">
        <v>9201</v>
      </c>
      <c r="FI494" s="6"/>
      <c r="FJ494" s="6"/>
      <c r="FK494" s="66"/>
      <c r="FL494" s="14" t="s">
        <v>9202</v>
      </c>
      <c r="FM494" s="14" t="s">
        <v>9202</v>
      </c>
      <c r="FN494" s="673"/>
      <c r="FO494" s="673"/>
      <c r="FP494" s="673"/>
      <c r="FQ494" s="673">
        <f>IF(Duombaze!FM494="",0,INDEX(DU!I:I,MATCH(Duombaze!FM494,DU!A:A,0),1))+IF(Duombaze!FN494="",0,INDEX(DU!I:I,MATCH(Duombaze!FN494,DU!A:A,0),1))+IF(Duombaze!FO494="",0,INDEX(DU!I:I,MATCH(Duombaze!FO494,DU!A:A,0),1))+IF(Duombaze!FP494="",0,INDEX(DU!I:I,MATCH(Duombaze!FP494,DU!A:A,0),1))</f>
        <v>48.706046258617803</v>
      </c>
      <c r="FR494" s="673">
        <f>IF(Duombaze!FM494="",0,INDEX(DU!K:K,MATCH(Duombaze!FM494,DU!A:A,0),1))+IF(Duombaze!FN494="",0,INDEX(DU!K:K,MATCH(Duombaze!FN494,DU!A:A,0),1))+IF(Duombaze!FO494="",0,INDEX(DU!K:K,MATCH(Duombaze!FO494,DU!A:A,0),1))+IF(Duombaze!FP494="",0,INDEX(DU!K:K,MATCH(Duombaze!FP494,DU!A:A,0),1))</f>
        <v>22.4033333333333</v>
      </c>
    </row>
    <row r="495" spans="1:174" s="7" customFormat="1" ht="49.5" customHeight="1" x14ac:dyDescent="0.25">
      <c r="A495" s="42">
        <v>1</v>
      </c>
      <c r="B495" s="42" t="s">
        <v>8711</v>
      </c>
      <c r="C495" s="12" t="s">
        <v>8712</v>
      </c>
      <c r="D495" s="6" t="s">
        <v>9285</v>
      </c>
      <c r="E495" s="4" t="str">
        <f t="shared" si="241"/>
        <v>1 SPP16P Pagrindas, 800 + 800 (ašys 408E)</v>
      </c>
      <c r="F495" s="6" t="s">
        <v>9289</v>
      </c>
      <c r="G495" s="6" t="s">
        <v>9204</v>
      </c>
      <c r="H495" s="643" t="s">
        <v>9205</v>
      </c>
      <c r="I495" s="643" t="s">
        <v>9206</v>
      </c>
      <c r="J495" s="643" t="s">
        <v>9207</v>
      </c>
      <c r="K495" s="643" t="s">
        <v>9208</v>
      </c>
      <c r="L495" s="643" t="s">
        <v>9209</v>
      </c>
      <c r="M495" s="7">
        <v>23109400</v>
      </c>
      <c r="N495" s="643" t="s">
        <v>2938</v>
      </c>
      <c r="O495" s="643"/>
      <c r="P495" s="643">
        <f>IF(Duombaze!G495="",0,INDEX(DU!I:I,MATCH(Duombaze!G495,DU!A:A,0),1))+IF(Duombaze!H495="",0,INDEX(DU!I:I,MATCH(Duombaze!H495,DU!A:A,0),1))+IF(Duombaze!I495="",0,INDEX(DU!I:I,MATCH(Duombaze!I495,DU!A:A,0),1))+IF(Duombaze!J495="",0,INDEX(DU!I:I,MATCH(Duombaze!J495,DU!A:A,0),1))+IF(Duombaze!K495="",0,INDEX(DU!I:I,MATCH(Duombaze!K495,DU!A:A,0),1))+IF(Duombaze!L495="",0,INDEX(DU!I:I,MATCH(Duombaze!L495,DU!A:A,0),1))+IF(Duombaze!M495="",0,INDEX(DU!I:I,MATCH(Duombaze!M495,DU!A:A,0),1))+IF(Duombaze!N495="",0,INDEX(DU!I:I,MATCH(Duombaze!N495,DU!A:A,0),1))+IF(Duombaze!O495="",0,INDEX(DU!I:I,MATCH(Duombaze!O495,DU!A:A,0),1))</f>
        <v>4755.9293534435037</v>
      </c>
      <c r="Q495" s="640">
        <f>IF(Duombaze!G495="",0,INDEX(DU!K:K,MATCH(Duombaze!G495,DU!A:A,0),1))+IF(Duombaze!H495="",0,INDEX(DU!K:K,MATCH(Duombaze!H495,DU!A:A,0),1))+IF(Duombaze!I495="",0,INDEX(DU!K:K,MATCH(Duombaze!I495,DU!A:A,0),1))+IF(Duombaze!J495="",0,INDEX(DU!K:K,MATCH(Duombaze!J495,DU!A:A,0),1))+IF(Duombaze!K495="",0,INDEX(DU!K:K,MATCH(Duombaze!K495,DU!A:A,0),1))+IF(Duombaze!L495="",0,INDEX(DU!K:K,MATCH(Duombaze!L495,DU!A:A,0),1))+IF(Duombaze!M495="",0,INDEX(DU!K:K,MATCH(Duombaze!M495,DU!A:A,0),1))+IF(Duombaze!N495="",0,INDEX(DU!K:K,MATCH(Duombaze!N495,DU!A:A,0),1))+IF(Duombaze!O495="",0,INDEX(DU!K:K,MATCH(Duombaze!O495,DU!A:A,0),1))</f>
        <v>1091.7825</v>
      </c>
      <c r="R495" s="6"/>
      <c r="S495" s="48"/>
      <c r="T495" s="883"/>
      <c r="U495" s="49"/>
      <c r="V495" s="49"/>
      <c r="W495" s="6"/>
      <c r="X495" s="6"/>
      <c r="Y495" s="858"/>
      <c r="Z495" s="66" t="s">
        <v>694</v>
      </c>
      <c r="AA495" s="4" t="str">
        <f t="shared" si="242"/>
        <v>1 SPP16P Tempimo trikampis UMEGA (DIN 74054) d-40 (ADR važ.)</v>
      </c>
      <c r="AB495" s="6" t="s">
        <v>9194</v>
      </c>
      <c r="AC495" s="6">
        <f>IF(Duombaze!AB495="",0,INDEX(DU!I:I,MATCH(Duombaze!AB495,DU!A:A,0),1))</f>
        <v>171.60313009576501</v>
      </c>
      <c r="AD495" s="2">
        <f>IF(Duombaze!AB495="",0,INDEX(DU!K:K,MATCH(Duombaze!AB495,DU!A:A,0),1))</f>
        <v>38.18</v>
      </c>
      <c r="AE495" s="6"/>
      <c r="AF495" s="6"/>
      <c r="AG495" s="6" t="s">
        <v>8713</v>
      </c>
      <c r="AH495" s="4" t="str">
        <f t="shared" ref="AH495" si="251">IF(AG495&lt;&gt;"",A495&amp;" "&amp;C495&amp;" "&amp;AG495,"")</f>
        <v xml:space="preserve">1 SPP16P Bamperis galinis atlenkiamas prisukamas </v>
      </c>
      <c r="AI495" s="6" t="s">
        <v>8700</v>
      </c>
      <c r="AJ495" s="6" t="s">
        <v>8700</v>
      </c>
      <c r="AK495" s="643"/>
      <c r="AL495" s="643"/>
      <c r="AM495" s="643">
        <f>IF(Duombaze!AJ495="",0,INDEX(DU!I:I,MATCH(Duombaze!AJ495,DU!A:A,0),1))+IF(Duombaze!AK495="",0,INDEX(DU!I:I,MATCH(Duombaze!AK495,DU!A:A,0),1))+IF(Duombaze!AL495="",0,INDEX(DU!I:I,MATCH(Duombaze!AL495,DU!A:A,0),1))</f>
        <v>80.762979047058806</v>
      </c>
      <c r="AN495" s="643">
        <f>IF(Duombaze!AJ495="",0,INDEX(DU!K:K,MATCH(Duombaze!AJ495,DU!A:A,0),1))+IF(Duombaze!AK495="",0,INDEX(DU!K:K,MATCH(Duombaze!AK495,DU!A:A,0),1))+IF(Duombaze!AL495="",0,INDEX(DU!K:K,MATCH(Duombaze!AL495,DU!A:A,0),1))</f>
        <v>42.744999999999997</v>
      </c>
      <c r="AO495" s="6"/>
      <c r="AP495" s="6"/>
      <c r="AQ495" s="6" t="s">
        <v>329</v>
      </c>
      <c r="AR495" s="4" t="str">
        <f t="shared" ref="AR495:AR498" si="252">IF(AQ495&lt;&gt;"",A495&amp;" "&amp;C495&amp;" "&amp;AQ495,"")</f>
        <v>1 SPP16P Pagrindo hidraulinės jungtys</v>
      </c>
      <c r="AS495" s="751" t="s">
        <v>9195</v>
      </c>
      <c r="AT495" s="643" t="s">
        <v>549</v>
      </c>
      <c r="AU495" s="643" t="s">
        <v>6878</v>
      </c>
      <c r="AV495" s="643"/>
      <c r="AW495" s="643"/>
      <c r="AX495" s="643"/>
      <c r="AY495" s="643"/>
      <c r="AZ495" s="643"/>
      <c r="BA495" s="643"/>
      <c r="BB495" s="643"/>
      <c r="BC495" s="643">
        <f>IF(Duombaze!AT495="",0,INDEX(DU!I:I,MATCH(Duombaze!AT495,DU!A:A,0),1))+IF(Duombaze!AU495="",0,INDEX(DU!I:I,MATCH(Duombaze!AU495,DU!A:A,0),1))+IF(Duombaze!AV495="",0,INDEX(DU!I:I,MATCH(Duombaze!AV495,DU!A:A,0),1))+IF(Duombaze!AW495="",0,INDEX(DU!I:I,MATCH(Duombaze!AW495,DU!A:A,0),1))+IF(Duombaze!AX495="",0,INDEX(DU!I:I,MATCH(Duombaze!AX495,DU!A:A,0),1))+IF(Duombaze!AY495="",0,INDEX(DU!I:I,MATCH(Duombaze!AY495,DU!A:A,0),1))+IF(Duombaze!AZ495="",0,INDEX(DU!I:I,MATCH(Duombaze!AZ495,DU!A:A,0),1))+IF(Duombaze!BA495="",0,INDEX(DU!I:I,MATCH(Duombaze!BA495,DU!A:A,0),1))+IF(Duombaze!BB495="",0,INDEX(DU!I:I,MATCH(Duombaze!BB495,DU!A:A,0),1))</f>
        <v>563.30424368627394</v>
      </c>
      <c r="BD495" s="640">
        <f>IF(Duombaze!AT495="",0,INDEX(DU!K:K,MATCH(Duombaze!AT495,DU!A:A,0),1))+IF(Duombaze!AU495="",0,INDEX(DU!K:K,MATCH(Duombaze!AU495,DU!A:A,0),1))+IF(Duombaze!AV495="",0,INDEX(DU!K:K,MATCH(Duombaze!AV495,DU!A:A,0),1))+IF(Duombaze!AW495="",0,INDEX(DU!K:K,MATCH(Duombaze!AW495,DU!A:A,0),1))+IF(Duombaze!AX495="",0,INDEX(DU!K:K,MATCH(Duombaze!AX495,DU!A:A,0),1))+IF(Duombaze!AY495="",0,INDEX(DU!K:K,MATCH(Duombaze!AY495,DU!A:A,0),1))+IF(Duombaze!AZ495="",0,INDEX(DU!K:K,MATCH(Duombaze!AZ495,DU!A:A,0),1))+IF(Duombaze!BA495="",0,INDEX(DU!K:K,MATCH(Duombaze!BA495,DU!A:A,0),1))+IF(Duombaze!BB495="",0,INDEX(DU!K:K,MATCH(Duombaze!BB495,DU!A:A,0),1))</f>
        <v>0</v>
      </c>
      <c r="BE495" s="6"/>
      <c r="BF495" s="6"/>
      <c r="BG495" s="66" t="s">
        <v>55</v>
      </c>
      <c r="BH495" s="4" t="str">
        <f t="shared" si="243"/>
        <v>1 SPP16P Hidrauliniai stabdžiai</v>
      </c>
      <c r="BI495" s="6"/>
      <c r="BJ495" s="643"/>
      <c r="BK495" s="643"/>
      <c r="BL495" s="643"/>
      <c r="BM495" s="643">
        <f>IF(Duombaze!BJ495="",0,INDEX(DU!I:I,MATCH(Duombaze!BJ495,DU!A:A,0),1))+IF(Duombaze!BK495="",0,INDEX(DU!I:I,MATCH(Duombaze!BK495,DU!A:A,0),1))+IF(Duombaze!BL495="",0,INDEX(DU!I:I,MATCH(Duombaze!BL495,DU!A:A,0),1))</f>
        <v>0</v>
      </c>
      <c r="BN495" s="640">
        <f>IF(Duombaze!BJ495="",0,INDEX(DU!K:K,MATCH(Duombaze!BJ495,DU!A:A,0),1))+IF(Duombaze!BK495="",0,INDEX(DU!K:K,MATCH(Duombaze!BK495,DU!A:A,0),1))+IF(Duombaze!BL495="",0,INDEX(DU!K:K,MATCH(Duombaze!BL495,DU!A:A,0),1))</f>
        <v>0</v>
      </c>
      <c r="BO495" s="6"/>
      <c r="BP495" s="6"/>
      <c r="BQ495" s="6"/>
      <c r="BR495" s="6"/>
      <c r="BS495" s="6"/>
      <c r="BT495" s="6"/>
      <c r="BU495" s="6"/>
      <c r="BV495" s="6"/>
      <c r="BW495" s="6">
        <f>IF(Duombaze!BT495="",0,INDEX(DU!I:I,MATCH(Duombaze!BT495,DU!A:A,0),1))+IF(Duombaze!BU495="",0,INDEX(DU!I:I,MATCH(Duombaze!BU495,DU!A:A,0),1))+IF(Duombaze!BV495="",0,INDEX(DU!I:I,MATCH(Duombaze!BV495,DU!A:A,0),1))</f>
        <v>0</v>
      </c>
      <c r="BX495" s="6">
        <f>IF(Duombaze!BT495="",0,INDEX(DU!K:K,MATCH(Duombaze!BT495,DU!A:A,0),1))+IF(Duombaze!BU495="",0,INDEX(DU!K:K,MATCH(Duombaze!BU495,DU!A:A,0),1))+IF(Duombaze!BV495="",0,INDEX(DU!K:K,MATCH(Duombaze!BV495,DU!A:A,0),1))</f>
        <v>0</v>
      </c>
      <c r="BY495" s="6"/>
      <c r="BZ495" s="6"/>
      <c r="CA495" s="6"/>
      <c r="CB495" s="6"/>
      <c r="CC495" s="6"/>
      <c r="CD495" s="6">
        <f>IF(Duombaze!CC495="",0,INDEX(DU!I:I,MATCH(Duombaze!CC495,DU!A:A,0),1))</f>
        <v>0</v>
      </c>
      <c r="CE495" s="4">
        <f>IF(Duombaze!CC495="",0,INDEX(DU!K:K,MATCH(Duombaze!CC495,DU!A:A,0),1))</f>
        <v>0</v>
      </c>
      <c r="CF495" s="6"/>
      <c r="CG495" s="6"/>
      <c r="CH495" s="6"/>
      <c r="CI495" s="4"/>
      <c r="CJ495" s="6"/>
      <c r="CK495" s="6">
        <f>IF(Duombaze!CJ495="",0,INDEX(DU!I:I,MATCH(Duombaze!CJ495,DU!A:A,0),1))</f>
        <v>0</v>
      </c>
      <c r="CL495" s="4">
        <f>IF(Duombaze!CJ495="",0,INDEX(DU!K:K,MATCH(Duombaze!CJ495,DU!A:A,0),1))</f>
        <v>0</v>
      </c>
      <c r="CM495" s="6"/>
      <c r="CN495" s="6"/>
      <c r="CO495" s="6" t="s">
        <v>720</v>
      </c>
      <c r="CP495" s="4" t="str">
        <f t="shared" si="246"/>
        <v>1 SPP16P Rankinis stabdis priekaboms</v>
      </c>
      <c r="CQ495" s="6" t="s">
        <v>1594</v>
      </c>
      <c r="CR495" s="6" t="s">
        <v>1594</v>
      </c>
      <c r="CS495" s="643"/>
      <c r="CT495" s="643">
        <f>IF(Duombaze!CR495="",0,INDEX(DU!I:I,MATCH(Duombaze!CR495,DU!A:A,0),1))+IF(Duombaze!CS495="",0,INDEX(DU!I:I,MATCH(Duombaze!CS495,DU!A:A,0),1))</f>
        <v>44.795362415433402</v>
      </c>
      <c r="CU495" s="6">
        <f>IF(Duombaze!CR495="",0,INDEX(DU!K:K,MATCH(Duombaze!CR495,DU!A:A,0),1))+IF(Duombaze!CS495="",0,INDEX(DU!K:K,MATCH(Duombaze!CS495,DU!A:A,0),1))</f>
        <v>36.090000000000003</v>
      </c>
      <c r="CV495" s="6"/>
      <c r="CW495" s="6"/>
      <c r="CX495" s="6"/>
      <c r="CY495" s="4"/>
      <c r="CZ495" s="6"/>
      <c r="DA495" s="674"/>
      <c r="DB495" s="674"/>
      <c r="DC495" s="674">
        <f>IF(Duombaze!DA495="",0,INDEX(DU!I:I,MATCH(Duombaze!DA495,DU!A:A,0),1))+IF(Duombaze!DB495="",0,INDEX(DU!I:I,MATCH(Duombaze!DB495,DU!A:A,0),1))</f>
        <v>0</v>
      </c>
      <c r="DD495" s="6">
        <f>IF(Duombaze!DA495="",0,INDEX(DU!K:K,MATCH(Duombaze!DA495,DU!A:A,0),1))+IF(Duombaze!DB495="",0,INDEX(DU!K:K,MATCH(Duombaze!DB495,DU!A:A,0),1))</f>
        <v>0</v>
      </c>
      <c r="DE495" s="6"/>
      <c r="DF495" s="6"/>
      <c r="DG495" s="6" t="s">
        <v>8756</v>
      </c>
      <c r="DH495" s="6" t="str">
        <f t="shared" si="248"/>
        <v xml:space="preserve">1 SPP16P Tentas  (su atlenk. centriniu vamzdžiu, smailėjantis) ir aikštelė </v>
      </c>
      <c r="DI495" s="6" t="s">
        <v>9198</v>
      </c>
      <c r="DJ495" s="6" t="s">
        <v>9203</v>
      </c>
      <c r="DK495" s="6" t="s">
        <v>274</v>
      </c>
      <c r="DL495" s="674">
        <f>IF(Duombaze!DJ495="",0,INDEX(DU!I:I,MATCH(Duombaze!DJ495,DU!A:A,0),1))+IF(Duombaze!DK495="",0,INDEX(DU!I:I,MATCH(Duombaze!DK495,DU!A:A,0),1))</f>
        <v>266.51792249738003</v>
      </c>
      <c r="DM495" s="6">
        <f>IF(Duombaze!DJ495="",0,INDEX(DU!K:K,MATCH(Duombaze!DJ495,DU!A:A,0),1))+IF(Duombaze!DK495="",0,INDEX(DU!K:K,MATCH(Duombaze!DK495,DU!A:A,0),1))</f>
        <v>110.12</v>
      </c>
      <c r="DN495" s="660"/>
      <c r="DO495" s="48"/>
      <c r="DP495" s="6" t="s">
        <v>556</v>
      </c>
      <c r="DQ495" s="4" t="str">
        <f t="shared" si="249"/>
        <v>1 SPP16P Žibintai-atšvaistai (klijuojami)</v>
      </c>
      <c r="DR495" s="6" t="s">
        <v>2170</v>
      </c>
      <c r="DS495" s="6" t="s">
        <v>2170</v>
      </c>
      <c r="DT495" s="694"/>
      <c r="DU495" s="694"/>
      <c r="DV495" s="694"/>
      <c r="DW495" s="694">
        <f>IF(Duombaze!DS495="",0,INDEX(DU!I:I,MATCH(Duombaze!DS495,DU!A:A,0),1))+IF(Duombaze!DT495="",0,INDEX(DU!I:I,MATCH(Duombaze!DT495,DU!A:A,0),1))+IF(Duombaze!DU495="",0,INDEX(DU!I:I,MATCH(Duombaze!DU495,DU!A:A,0),1))+IF(Duombaze!DV495="",0,INDEX(DU!I:I,MATCH(Duombaze!DV495,DU!A:A,0),1))</f>
        <v>54.3882281792717</v>
      </c>
      <c r="DX495" s="640">
        <f>IF(Duombaze!DS495="",0,INDEX(DU!K:K,MATCH(Duombaze!DS495,DU!A:A,0),1))+IF(Duombaze!DT495="",0,INDEX(DU!K:K,MATCH(Duombaze!DT495,DU!A:A,0),1))+IF(Duombaze!DU495="",0,INDEX(DU!K:K,MATCH(Duombaze!DU495,DU!A:A,0),1))+IF(Duombaze!DV495="",0,INDEX(DU!K:KH,MATCH(Duombaze!DV495,DU!A:A,0),1))</f>
        <v>0</v>
      </c>
      <c r="DY495" s="66"/>
      <c r="DZ495" s="66"/>
      <c r="EA495" s="6" t="s">
        <v>303</v>
      </c>
      <c r="EB495" s="6" t="str">
        <f t="shared" ref="EB495:EB500" si="253">IF(EA495&lt;&gt;"",A495&amp;" "&amp;C495&amp;" "&amp;EA495,"")</f>
        <v>1 SPP16P Tempimo kilpa RIMA</v>
      </c>
      <c r="EC495" s="6" t="s">
        <v>485</v>
      </c>
      <c r="ED495" s="6">
        <f>IF(Duombaze!EC495="",0,INDEX(DU!I:I,MATCH(Duombaze!EC495,DU!A:A,0),1))</f>
        <v>96.472733333333295</v>
      </c>
      <c r="EE495" s="640">
        <f>IF(Duombaze!EC495="",0,INDEX(DU!K:K,MATCH(Duombaze!EC495,DU!A:A,0),1))</f>
        <v>23.17</v>
      </c>
      <c r="EF495" s="6"/>
      <c r="EG495" s="6"/>
      <c r="EH495" s="6" t="s">
        <v>614</v>
      </c>
      <c r="EI495" s="4" t="str">
        <f t="shared" si="240"/>
        <v>1 SPP16P Lipdukai Lenkiški</v>
      </c>
      <c r="EJ495" s="6" t="s">
        <v>579</v>
      </c>
      <c r="EK495" s="6" t="s">
        <v>579</v>
      </c>
      <c r="EL495" s="674"/>
      <c r="EM495" s="674"/>
      <c r="EN495" s="674">
        <f>IF(Duombaze!EK495="",0,INDEX(DU!I:I,MATCH(Duombaze!EK495,DU!A:A,0),1))+IF(Duombaze!EL495="",0,INDEX(DU!I:I,MATCH(Duombaze!EL495,DU!A:A,0),1))+IF(Duombaze!EM495="",0,INDEX(DU!I:I,MATCH(Duombaze!EM495,DU!A:A,0),1))</f>
        <v>25.529892636609802</v>
      </c>
      <c r="EO495" s="6">
        <f>IF(Duombaze!EK495="",0,INDEX(DU!K:K,MATCH(Duombaze!EK495,DU!A:A,0),1))+IF(Duombaze!EL495="",0,INDEX(DU!K:K,MATCH(Duombaze!EL495,DU!A:A,0),1))+IF(Duombaze!EM495="",0,INDEX(DU!K:K,MATCH(Duombaze!EM495,DU!A:A,0),1))</f>
        <v>0</v>
      </c>
      <c r="EP495" s="6"/>
      <c r="EQ495" s="6"/>
      <c r="ER495" s="6"/>
      <c r="ES495" s="4"/>
      <c r="ET495" s="6"/>
      <c r="EU495" s="6"/>
      <c r="EV495" s="6"/>
      <c r="EW495" s="66" t="s">
        <v>8757</v>
      </c>
      <c r="EX495" s="6" t="str">
        <f t="shared" si="250"/>
        <v xml:space="preserve">1 SPP16P Purvasaugių komplektas 385/425 visiems ratams 1/4 ir 1/4 </v>
      </c>
      <c r="EY495" s="6" t="s">
        <v>581</v>
      </c>
      <c r="EZ495" s="6" t="s">
        <v>581</v>
      </c>
      <c r="FA495" s="674"/>
      <c r="FB495" s="674">
        <f>IF(Duombaze!EZ495="",0,INDEX(DU!I:I,MATCH(Duombaze!EZ495,DU!A:A,0),1))+IF(Duombaze!FA495="",0,INDEX(DU!I:I,MATCH(Duombaze!FA495,DU!A:A,0),1))</f>
        <v>68.510902004643896</v>
      </c>
      <c r="FC495" s="6">
        <f>IF(Duombaze!EZ495="",0,INDEX(DU!K:K,MATCH(Duombaze!EZ495,DU!A:A,0),1))+IF(Duombaze!FA495="",0,INDEX(DU!K:K,MATCH(Duombaze!FA495,DU!A:A,0),1))</f>
        <v>14.48</v>
      </c>
      <c r="FD495" s="6"/>
      <c r="FE495" s="6"/>
      <c r="FF495" s="6"/>
      <c r="FG495" s="6"/>
      <c r="FH495" s="6" t="s">
        <v>9019</v>
      </c>
      <c r="FI495" s="6"/>
      <c r="FJ495" s="6"/>
      <c r="FK495" s="66"/>
      <c r="FL495" s="14"/>
      <c r="FM495" s="14"/>
      <c r="FN495" s="673"/>
      <c r="FO495" s="673"/>
      <c r="FP495" s="673"/>
      <c r="FQ495" s="673">
        <f>IF(Duombaze!FM495="",0,INDEX(DU!I:I,MATCH(Duombaze!FM495,DU!A:A,0),1))+IF(Duombaze!FN495="",0,INDEX(DU!I:I,MATCH(Duombaze!FN495,DU!A:A,0),1))+IF(Duombaze!FO495="",0,INDEX(DU!I:I,MATCH(Duombaze!FO495,DU!A:A,0),1))+IF(Duombaze!FP495="",0,INDEX(DU!I:I,MATCH(Duombaze!FP495,DU!A:A,0),1))</f>
        <v>0</v>
      </c>
      <c r="FR495" s="673">
        <f>IF(Duombaze!FM495="",0,INDEX(DU!K:K,MATCH(Duombaze!FM495,DU!A:A,0),1))+IF(Duombaze!FN495="",0,INDEX(DU!K:K,MATCH(Duombaze!FN495,DU!A:A,0),1))+IF(Duombaze!FO495="",0,INDEX(DU!K:K,MATCH(Duombaze!FO495,DU!A:A,0),1))+IF(Duombaze!FP495="",0,INDEX(DU!K:K,MATCH(Duombaze!FP495,DU!A:A,0),1))</f>
        <v>0</v>
      </c>
    </row>
    <row r="496" spans="1:174" s="7" customFormat="1" ht="23.45" customHeight="1" x14ac:dyDescent="0.25">
      <c r="A496" s="42">
        <v>2</v>
      </c>
      <c r="B496" s="42" t="s">
        <v>8711</v>
      </c>
      <c r="C496" s="12" t="s">
        <v>8712</v>
      </c>
      <c r="D496" s="6"/>
      <c r="E496" s="4"/>
      <c r="F496" s="6"/>
      <c r="G496" s="643"/>
      <c r="H496" s="643"/>
      <c r="I496" s="643"/>
      <c r="J496" s="643"/>
      <c r="K496" s="643"/>
      <c r="L496" s="643"/>
      <c r="M496" s="643"/>
      <c r="N496" s="643"/>
      <c r="O496" s="643"/>
      <c r="P496" s="643">
        <f>IF(Duombaze!G496="",0,INDEX(DU!I:I,MATCH(Duombaze!G496,DU!A:A,0),1))+IF(Duombaze!H496="",0,INDEX(DU!I:I,MATCH(Duombaze!H496,DU!A:A,0),1))+IF(Duombaze!I496="",0,INDEX(DU!I:I,MATCH(Duombaze!I496,DU!A:A,0),1))+IF(Duombaze!J496="",0,INDEX(DU!I:I,MATCH(Duombaze!J496,DU!A:A,0),1))+IF(Duombaze!K496="",0,INDEX(DU!I:I,MATCH(Duombaze!K496,DU!A:A,0),1))+IF(Duombaze!L496="",0,INDEX(DU!I:I,MATCH(Duombaze!L496,DU!A:A,0),1))+IF(Duombaze!M496="",0,INDEX(DU!I:I,MATCH(Duombaze!M496,DU!A:A,0),1))+IF(Duombaze!N496="",0,INDEX(DU!I:I,MATCH(Duombaze!N496,DU!A:A,0),1))+IF(Duombaze!O496="",0,INDEX(DU!I:I,MATCH(Duombaze!O496,DU!A:A,0),1))</f>
        <v>0</v>
      </c>
      <c r="Q496" s="640">
        <f>IF(Duombaze!G496="",0,INDEX(DU!K:K,MATCH(Duombaze!G496,DU!A:A,0),1))+IF(Duombaze!H496="",0,INDEX(DU!K:K,MATCH(Duombaze!H496,DU!A:A,0),1))+IF(Duombaze!I496="",0,INDEX(DU!K:K,MATCH(Duombaze!I496,DU!A:A,0),1))+IF(Duombaze!J496="",0,INDEX(DU!K:K,MATCH(Duombaze!J496,DU!A:A,0),1))+IF(Duombaze!K496="",0,INDEX(DU!K:K,MATCH(Duombaze!K496,DU!A:A,0),1))+IF(Duombaze!L496="",0,INDEX(DU!K:K,MATCH(Duombaze!L496,DU!A:A,0),1))+IF(Duombaze!M496="",0,INDEX(DU!K:K,MATCH(Duombaze!M496,DU!A:A,0),1))+IF(Duombaze!N496="",0,INDEX(DU!K:K,MATCH(Duombaze!N496,DU!A:A,0),1))+IF(Duombaze!O496="",0,INDEX(DU!K:K,MATCH(Duombaze!O496,DU!A:A,0),1))</f>
        <v>0</v>
      </c>
      <c r="R496" s="6"/>
      <c r="S496" s="48"/>
      <c r="T496" s="883"/>
      <c r="U496" s="49"/>
      <c r="V496" s="49"/>
      <c r="W496" s="6"/>
      <c r="X496" s="6"/>
      <c r="Y496" s="858"/>
      <c r="Z496" s="66"/>
      <c r="AA496" s="4" t="str">
        <f t="shared" si="242"/>
        <v/>
      </c>
      <c r="AB496" s="6"/>
      <c r="AC496" s="6">
        <f>IF(Duombaze!AB496="",0,INDEX(DU!I:I,MATCH(Duombaze!AB496,DU!A:A,0),1))</f>
        <v>0</v>
      </c>
      <c r="AD496" s="2">
        <f>IF(Duombaze!AB496="",0,INDEX(DU!K:K,MATCH(Duombaze!AB496,DU!A:A,0),1))</f>
        <v>0</v>
      </c>
      <c r="AE496" s="6"/>
      <c r="AF496" s="6"/>
      <c r="AG496" s="6"/>
      <c r="AH496" s="4"/>
      <c r="AI496" s="6"/>
      <c r="AJ496" s="643"/>
      <c r="AK496" s="643"/>
      <c r="AL496" s="643"/>
      <c r="AM496" s="643">
        <f>IF(Duombaze!AJ496="",0,INDEX(DU!I:I,MATCH(Duombaze!AJ496,DU!A:A,0),1))+IF(Duombaze!AK496="",0,INDEX(DU!I:I,MATCH(Duombaze!AK496,DU!A:A,0),1))+IF(Duombaze!AL496="",0,INDEX(DU!I:I,MATCH(Duombaze!AL496,DU!A:A,0),1))</f>
        <v>0</v>
      </c>
      <c r="AN496" s="643">
        <f>IF(Duombaze!AJ496="",0,INDEX(DU!K:K,MATCH(Duombaze!AJ496,DU!A:A,0),1))+IF(Duombaze!AK496="",0,INDEX(DU!K:K,MATCH(Duombaze!AK496,DU!A:A,0),1))+IF(Duombaze!AL496="",0,INDEX(DU!K:K,MATCH(Duombaze!AL496,DU!A:A,0),1))</f>
        <v>0</v>
      </c>
      <c r="AO496" s="6"/>
      <c r="AP496" s="6"/>
      <c r="AQ496" s="6" t="s">
        <v>331</v>
      </c>
      <c r="AR496" s="4" t="str">
        <f t="shared" si="252"/>
        <v>2 SPP16P Pagrindo hidraulinės jungtys + Kėbulo išvertimo išvadas</v>
      </c>
      <c r="AS496" s="111" t="s">
        <v>9196</v>
      </c>
      <c r="AT496" s="643" t="s">
        <v>549</v>
      </c>
      <c r="AU496" s="643" t="s">
        <v>6878</v>
      </c>
      <c r="AV496" s="643" t="s">
        <v>2990</v>
      </c>
      <c r="AW496" s="643" t="s">
        <v>2991</v>
      </c>
      <c r="AX496" s="643"/>
      <c r="AY496" s="643"/>
      <c r="AZ496" s="643"/>
      <c r="BA496" s="643"/>
      <c r="BB496" s="643"/>
      <c r="BC496" s="643">
        <f>IF(Duombaze!AT496="",0,INDEX(DU!I:I,MATCH(Duombaze!AT496,DU!A:A,0),1))+IF(Duombaze!AU496="",0,INDEX(DU!I:I,MATCH(Duombaze!AU496,DU!A:A,0),1))+IF(Duombaze!AV496="",0,INDEX(DU!I:I,MATCH(Duombaze!AV496,DU!A:A,0),1))+IF(Duombaze!AW496="",0,INDEX(DU!I:I,MATCH(Duombaze!AW496,DU!A:A,0),1))+IF(Duombaze!AX496="",0,INDEX(DU!I:I,MATCH(Duombaze!AX496,DU!A:A,0),1))+IF(Duombaze!AY496="",0,INDEX(DU!I:I,MATCH(Duombaze!AY496,DU!A:A,0),1))+IF(Duombaze!AZ496="",0,INDEX(DU!I:I,MATCH(Duombaze!AZ496,DU!A:A,0),1))+IF(Duombaze!BA496="",0,INDEX(DU!I:I,MATCH(Duombaze!BA496,DU!A:A,0),1))+IF(Duombaze!BB496="",0,INDEX(DU!I:I,MATCH(Duombaze!BB496,DU!A:A,0),1))</f>
        <v>616.42468368627397</v>
      </c>
      <c r="BD496" s="640">
        <f>IF(Duombaze!AT496="",0,INDEX(DU!K:K,MATCH(Duombaze!AT496,DU!A:A,0),1))+IF(Duombaze!AU496="",0,INDEX(DU!K:K,MATCH(Duombaze!AU496,DU!A:A,0),1))+IF(Duombaze!AV496="",0,INDEX(DU!K:K,MATCH(Duombaze!AV496,DU!A:A,0),1))+IF(Duombaze!AW496="",0,INDEX(DU!K:K,MATCH(Duombaze!AW496,DU!A:A,0),1))+IF(Duombaze!AX496="",0,INDEX(DU!K:K,MATCH(Duombaze!AX496,DU!A:A,0),1))+IF(Duombaze!AY496="",0,INDEX(DU!K:K,MATCH(Duombaze!AY496,DU!A:A,0),1))+IF(Duombaze!AZ496="",0,INDEX(DU!K:K,MATCH(Duombaze!AZ496,DU!A:A,0),1))+IF(Duombaze!BA496="",0,INDEX(DU!K:K,MATCH(Duombaze!BA496,DU!A:A,0),1))+IF(Duombaze!BB496="",0,INDEX(DU!K:K,MATCH(Duombaze!BB496,DU!A:A,0),1))</f>
        <v>11.2</v>
      </c>
      <c r="BE496" s="6"/>
      <c r="BF496" s="6"/>
      <c r="BG496" s="66" t="s">
        <v>56</v>
      </c>
      <c r="BH496" s="4" t="str">
        <f t="shared" si="243"/>
        <v>2 SPP16P Pneumatiniai - hidrauliniai stabdžiai</v>
      </c>
      <c r="BI496" s="6"/>
      <c r="BJ496" s="643"/>
      <c r="BK496" s="643"/>
      <c r="BL496" s="643"/>
      <c r="BM496" s="643">
        <f>IF(Duombaze!BJ496="",0,INDEX(DU!I:I,MATCH(Duombaze!BJ496,DU!A:A,0),1))+IF(Duombaze!BK496="",0,INDEX(DU!I:I,MATCH(Duombaze!BK496,DU!A:A,0),1))+IF(Duombaze!BL496="",0,INDEX(DU!I:I,MATCH(Duombaze!BL496,DU!A:A,0),1))</f>
        <v>0</v>
      </c>
      <c r="BN496" s="640">
        <f>IF(Duombaze!BJ496="",0,INDEX(DU!K:K,MATCH(Duombaze!BJ496,DU!A:A,0),1))+IF(Duombaze!BK496="",0,INDEX(DU!K:K,MATCH(Duombaze!BK496,DU!A:A,0),1))+IF(Duombaze!BL496="",0,INDEX(DU!K:K,MATCH(Duombaze!BL496,DU!A:A,0),1))</f>
        <v>0</v>
      </c>
      <c r="BO496" s="6"/>
      <c r="BP496" s="6"/>
      <c r="BQ496" s="6" t="s">
        <v>290</v>
      </c>
      <c r="BR496" s="6" t="s">
        <v>8716</v>
      </c>
      <c r="BS496" s="6" t="s">
        <v>634</v>
      </c>
      <c r="BT496" s="6" t="s">
        <v>3234</v>
      </c>
      <c r="BU496" s="6" t="s">
        <v>3235</v>
      </c>
      <c r="BV496" s="6"/>
      <c r="BW496" s="6">
        <f>IF(Duombaze!BT496="",0,INDEX(DU!I:I,MATCH(Duombaze!BT496,DU!A:A,0),1))+IF(Duombaze!BU496="",0,INDEX(DU!I:I,MATCH(Duombaze!BU496,DU!A:A,0),1))+IF(Duombaze!BV496="",0,INDEX(DU!I:I,MATCH(Duombaze!BV496,DU!A:A,0),1))</f>
        <v>38.875213333333299</v>
      </c>
      <c r="BX496" s="6">
        <f>IF(Duombaze!BT496="",0,INDEX(DU!K:K,MATCH(Duombaze!BT496,DU!A:A,0),1))+IF(Duombaze!BU496="",0,INDEX(DU!K:K,MATCH(Duombaze!BU496,DU!A:A,0),1))+IF(Duombaze!BV496="",0,INDEX(DU!K:K,MATCH(Duombaze!BV496,DU!A:A,0),1))</f>
        <v>14.935</v>
      </c>
      <c r="BY496" s="6"/>
      <c r="BZ496" s="6"/>
      <c r="CA496" s="6"/>
      <c r="CB496" s="6"/>
      <c r="CC496" s="6"/>
      <c r="CD496" s="6">
        <f>IF(Duombaze!CC496="",0,INDEX(DU!I:I,MATCH(Duombaze!CC496,DU!A:A,0),1))</f>
        <v>0</v>
      </c>
      <c r="CE496" s="4">
        <f>IF(Duombaze!CC496="",0,INDEX(DU!K:K,MATCH(Duombaze!CC496,DU!A:A,0),1))</f>
        <v>0</v>
      </c>
      <c r="CF496" s="6"/>
      <c r="CG496" s="6"/>
      <c r="CH496" s="6"/>
      <c r="CI496" s="4"/>
      <c r="CJ496" s="6"/>
      <c r="CK496" s="6">
        <f>IF(Duombaze!CJ496="",0,INDEX(DU!I:I,MATCH(Duombaze!CJ496,DU!A:A,0),1))</f>
        <v>0</v>
      </c>
      <c r="CL496" s="4">
        <f>IF(Duombaze!CJ496="",0,INDEX(DU!K:K,MATCH(Duombaze!CJ496,DU!A:A,0),1))</f>
        <v>0</v>
      </c>
      <c r="CM496" s="6"/>
      <c r="CN496" s="6"/>
      <c r="CO496" s="2" t="s">
        <v>1537</v>
      </c>
      <c r="CP496" s="4" t="str">
        <f t="shared" si="246"/>
        <v>2 SPP16P Atsparos</v>
      </c>
      <c r="CQ496" s="6" t="s">
        <v>8703</v>
      </c>
      <c r="CR496" s="6">
        <v>25302900</v>
      </c>
      <c r="CS496" s="643">
        <v>20805200</v>
      </c>
      <c r="CT496" s="643">
        <f>IF(Duombaze!CR496="",0,INDEX(DU!I:I,MATCH(Duombaze!CR496,DU!A:A,0),1))+IF(Duombaze!CS496="",0,INDEX(DU!I:I,MATCH(Duombaze!CS496,DU!A:A,0),1))</f>
        <v>6.9851999999999999</v>
      </c>
      <c r="CU496" s="6">
        <f>IF(Duombaze!CR496="",0,INDEX(DU!K:K,MATCH(Duombaze!CR496,DU!A:A,0),1))+IF(Duombaze!CS496="",0,INDEX(DU!K:K,MATCH(Duombaze!CS496,DU!A:A,0),1))</f>
        <v>0</v>
      </c>
      <c r="CV496" s="6"/>
      <c r="CW496" s="6"/>
      <c r="CX496" s="6"/>
      <c r="CY496" s="4"/>
      <c r="CZ496" s="6"/>
      <c r="DA496" s="674"/>
      <c r="DB496" s="674"/>
      <c r="DC496" s="674">
        <f>IF(Duombaze!DA496="",0,INDEX(DU!I:I,MATCH(Duombaze!DA496,DU!A:A,0),1))+IF(Duombaze!DB496="",0,INDEX(DU!I:I,MATCH(Duombaze!DB496,DU!A:A,0),1))</f>
        <v>0</v>
      </c>
      <c r="DD496" s="6">
        <f>IF(Duombaze!DA496="",0,INDEX(DU!K:K,MATCH(Duombaze!DA496,DU!A:A,0),1))+IF(Duombaze!DB496="",0,INDEX(DU!K:K,MATCH(Duombaze!DB496,DU!A:A,0),1))</f>
        <v>0</v>
      </c>
      <c r="DE496" s="6"/>
      <c r="DF496" s="6"/>
      <c r="DG496" s="6"/>
      <c r="DH496" s="6"/>
      <c r="DI496" s="6"/>
      <c r="DJ496" s="674"/>
      <c r="DK496" s="679"/>
      <c r="DL496" s="674">
        <f>IF(Duombaze!DJ496="",0,INDEX(DU!I:I,MATCH(Duombaze!DJ496,DU!A:A,0),1))+IF(Duombaze!DK496="",0,INDEX(DU!I:I,MATCH(Duombaze!DK496,DU!A:A,0),1))</f>
        <v>0</v>
      </c>
      <c r="DM496" s="6">
        <f>IF(Duombaze!DJ496="",0,INDEX(DU!K:K,MATCH(Duombaze!DJ496,DU!A:A,0),1))+IF(Duombaze!DK496="",0,INDEX(DU!K:K,MATCH(Duombaze!DK496,DU!A:A,0),1))</f>
        <v>0</v>
      </c>
      <c r="DN496" s="660"/>
      <c r="DO496" s="48"/>
      <c r="DP496" s="6" t="s">
        <v>1744</v>
      </c>
      <c r="DQ496" s="4" t="str">
        <f t="shared" si="249"/>
        <v>2 SPP16P Žibintai ir atšvaitai diodiniai (Čekija)</v>
      </c>
      <c r="DR496" s="6" t="s">
        <v>8047</v>
      </c>
      <c r="DS496" s="6" t="s">
        <v>8047</v>
      </c>
      <c r="DT496" s="694"/>
      <c r="DU496" s="694"/>
      <c r="DV496" s="694"/>
      <c r="DW496" s="694">
        <f>IF(Duombaze!DS496="",0,INDEX(DU!I:I,MATCH(Duombaze!DS496,DU!A:A,0),1))+IF(Duombaze!DT496="",0,INDEX(DU!I:I,MATCH(Duombaze!DT496,DU!A:A,0),1))+IF(Duombaze!DU496="",0,INDEX(DU!I:I,MATCH(Duombaze!DU496,DU!A:A,0),1))+IF(Duombaze!DV496="",0,INDEX(DU!I:I,MATCH(Duombaze!DV496,DU!A:A,0),1))</f>
        <v>94.149469047618993</v>
      </c>
      <c r="DX496" s="640">
        <f>IF(Duombaze!DS496="",0,INDEX(DU!K:K,MATCH(Duombaze!DS496,DU!A:A,0),1))+IF(Duombaze!DT496="",0,INDEX(DU!K:K,MATCH(Duombaze!DT496,DU!A:A,0),1))+IF(Duombaze!DU496="",0,INDEX(DU!K:K,MATCH(Duombaze!DU496,DU!A:A,0),1))+IF(Duombaze!DV496="",0,INDEX(DU!K:KH,MATCH(Duombaze!DV496,DU!A:A,0),1))</f>
        <v>0</v>
      </c>
      <c r="DY496" s="66"/>
      <c r="DZ496" s="66"/>
      <c r="EA496" s="6" t="s">
        <v>304</v>
      </c>
      <c r="EB496" s="6" t="str">
        <f t="shared" si="253"/>
        <v>2 SPP16P Mechaninis sukabintuvas Rockinger</v>
      </c>
      <c r="EC496" s="6" t="s">
        <v>501</v>
      </c>
      <c r="ED496" s="6">
        <f>IF(Duombaze!EC496="",0,INDEX(DU!I:I,MATCH(Duombaze!EC496,DU!A:A,0),1))</f>
        <v>99.632400000000004</v>
      </c>
      <c r="EE496" s="640">
        <f>IF(Duombaze!EC496="",0,INDEX(DU!K:K,MATCH(Duombaze!EC496,DU!A:A,0),1))</f>
        <v>27.08</v>
      </c>
      <c r="EF496" s="6"/>
      <c r="EG496" s="6"/>
      <c r="EH496" s="6" t="s">
        <v>1563</v>
      </c>
      <c r="EI496" s="4" t="str">
        <f t="shared" si="240"/>
        <v>2 SPP16P Lipdukai universalūs</v>
      </c>
      <c r="EJ496" s="6" t="s">
        <v>580</v>
      </c>
      <c r="EK496" s="6" t="s">
        <v>580</v>
      </c>
      <c r="EL496" s="674"/>
      <c r="EM496" s="674"/>
      <c r="EN496" s="674">
        <f>IF(Duombaze!EK496="",0,INDEX(DU!I:I,MATCH(Duombaze!EK496,DU!A:A,0),1))+IF(Duombaze!EL496="",0,INDEX(DU!I:I,MATCH(Duombaze!EL496,DU!A:A,0),1))+IF(Duombaze!EM496="",0,INDEX(DU!I:I,MATCH(Duombaze!EM496,DU!A:A,0),1))</f>
        <v>16.109866666666601</v>
      </c>
      <c r="EO496" s="6">
        <f>IF(Duombaze!EK496="",0,INDEX(DU!K:K,MATCH(Duombaze!EK496,DU!A:A,0),1))+IF(Duombaze!EL496="",0,INDEX(DU!K:K,MATCH(Duombaze!EL496,DU!A:A,0),1))+IF(Duombaze!EM496="",0,INDEX(DU!K:K,MATCH(Duombaze!EM496,DU!A:A,0),1))</f>
        <v>0</v>
      </c>
      <c r="EP496" s="6"/>
      <c r="EQ496" s="6"/>
      <c r="ER496" s="6"/>
      <c r="ES496" s="4"/>
      <c r="ET496" s="6"/>
      <c r="EU496" s="6"/>
      <c r="EV496" s="6"/>
      <c r="EW496" s="66" t="s">
        <v>8758</v>
      </c>
      <c r="EX496" s="6" t="str">
        <f t="shared" si="250"/>
        <v xml:space="preserve">2 SPP16P Purvasaugių komplektas 385/425 galiniams ratams 1/4  </v>
      </c>
      <c r="EY496" s="6" t="s">
        <v>582</v>
      </c>
      <c r="EZ496" s="6" t="s">
        <v>582</v>
      </c>
      <c r="FA496" s="674"/>
      <c r="FB496" s="674">
        <f>IF(Duombaze!EZ496="",0,INDEX(DU!I:I,MATCH(Duombaze!EZ496,DU!A:A,0),1))+IF(Duombaze!FA496="",0,INDEX(DU!I:I,MATCH(Duombaze!FA496,DU!A:A,0),1))</f>
        <v>34.002367647058797</v>
      </c>
      <c r="FC496" s="6">
        <f>IF(Duombaze!EZ496="",0,INDEX(DU!K:K,MATCH(Duombaze!EZ496,DU!A:A,0),1))+IF(Duombaze!FA496="",0,INDEX(DU!K:K,MATCH(Duombaze!FA496,DU!A:A,0),1))</f>
        <v>18.664999999999999</v>
      </c>
      <c r="FD496" s="6"/>
      <c r="FE496" s="6"/>
      <c r="FF496" s="6"/>
      <c r="FG496" s="6"/>
      <c r="FH496" s="6" t="s">
        <v>9018</v>
      </c>
      <c r="FI496" s="6"/>
      <c r="FJ496" s="6"/>
      <c r="FK496" s="66"/>
      <c r="FL496" s="14" t="s">
        <v>9250</v>
      </c>
      <c r="FM496" s="14" t="s">
        <v>9250</v>
      </c>
      <c r="FN496" s="673"/>
      <c r="FO496" s="673"/>
      <c r="FP496" s="673"/>
      <c r="FQ496" s="673">
        <f>IF(Duombaze!FM496="",0,INDEX(DU!I:I,MATCH(Duombaze!FM496,DU!A:A,0),1))+IF(Duombaze!FN496="",0,INDEX(DU!I:I,MATCH(Duombaze!FN496,DU!A:A,0),1))+IF(Duombaze!FO496="",0,INDEX(DU!I:I,MATCH(Duombaze!FO496,DU!A:A,0),1))+IF(Duombaze!FP496="",0,INDEX(DU!I:I,MATCH(Duombaze!FP496,DU!A:A,0),1))</f>
        <v>19.801591584518999</v>
      </c>
      <c r="FR496" s="673">
        <f>IF(Duombaze!FM496="",0,INDEX(DU!K:K,MATCH(Duombaze!FM496,DU!A:A,0),1))+IF(Duombaze!FN496="",0,INDEX(DU!K:K,MATCH(Duombaze!FN496,DU!A:A,0),1))+IF(Duombaze!FO496="",0,INDEX(DU!K:K,MATCH(Duombaze!FO496,DU!A:A,0),1))+IF(Duombaze!FP496="",0,INDEX(DU!K:K,MATCH(Duombaze!FP496,DU!A:A,0),1))</f>
        <v>8.5866666666666607</v>
      </c>
    </row>
    <row r="497" spans="1:183" s="7" customFormat="1" ht="23.45" customHeight="1" x14ac:dyDescent="0.25">
      <c r="A497" s="42">
        <v>3</v>
      </c>
      <c r="B497" s="42" t="s">
        <v>8711</v>
      </c>
      <c r="C497" s="12" t="s">
        <v>8712</v>
      </c>
      <c r="D497" s="6"/>
      <c r="E497" s="4"/>
      <c r="F497" s="6"/>
      <c r="G497" s="643"/>
      <c r="H497" s="643"/>
      <c r="I497" s="643"/>
      <c r="J497" s="643"/>
      <c r="K497" s="643"/>
      <c r="L497" s="643"/>
      <c r="M497" s="643"/>
      <c r="N497" s="643"/>
      <c r="O497" s="643"/>
      <c r="P497" s="643">
        <f>IF(Duombaze!G497="",0,INDEX(DU!I:I,MATCH(Duombaze!G497,DU!A:A,0),1))+IF(Duombaze!H497="",0,INDEX(DU!I:I,MATCH(Duombaze!H497,DU!A:A,0),1))+IF(Duombaze!I497="",0,INDEX(DU!I:I,MATCH(Duombaze!I497,DU!A:A,0),1))+IF(Duombaze!J497="",0,INDEX(DU!I:I,MATCH(Duombaze!J497,DU!A:A,0),1))+IF(Duombaze!K497="",0,INDEX(DU!I:I,MATCH(Duombaze!K497,DU!A:A,0),1))+IF(Duombaze!L497="",0,INDEX(DU!I:I,MATCH(Duombaze!L497,DU!A:A,0),1))+IF(Duombaze!M497="",0,INDEX(DU!I:I,MATCH(Duombaze!M497,DU!A:A,0),1))+IF(Duombaze!N497="",0,INDEX(DU!I:I,MATCH(Duombaze!N497,DU!A:A,0),1))+IF(Duombaze!O497="",0,INDEX(DU!I:I,MATCH(Duombaze!O497,DU!A:A,0),1))</f>
        <v>0</v>
      </c>
      <c r="Q497" s="640">
        <f>IF(Duombaze!G497="",0,INDEX(DU!K:K,MATCH(Duombaze!G497,DU!A:A,0),1))+IF(Duombaze!H497="",0,INDEX(DU!K:K,MATCH(Duombaze!H497,DU!A:A,0),1))+IF(Duombaze!I497="",0,INDEX(DU!K:K,MATCH(Duombaze!I497,DU!A:A,0),1))+IF(Duombaze!J497="",0,INDEX(DU!K:K,MATCH(Duombaze!J497,DU!A:A,0),1))+IF(Duombaze!K497="",0,INDEX(DU!K:K,MATCH(Duombaze!K497,DU!A:A,0),1))+IF(Duombaze!L497="",0,INDEX(DU!K:K,MATCH(Duombaze!L497,DU!A:A,0),1))+IF(Duombaze!M497="",0,INDEX(DU!K:K,MATCH(Duombaze!M497,DU!A:A,0),1))+IF(Duombaze!N497="",0,INDEX(DU!K:K,MATCH(Duombaze!N497,DU!A:A,0),1))+IF(Duombaze!O497="",0,INDEX(DU!K:K,MATCH(Duombaze!O497,DU!A:A,0),1))</f>
        <v>0</v>
      </c>
      <c r="R497" s="6"/>
      <c r="S497" s="48"/>
      <c r="T497" s="883"/>
      <c r="U497" s="49"/>
      <c r="V497" s="49"/>
      <c r="W497" s="6"/>
      <c r="X497" s="6"/>
      <c r="Y497" s="858"/>
      <c r="Z497" s="66"/>
      <c r="AA497" s="4"/>
      <c r="AB497" s="6"/>
      <c r="AC497" s="6">
        <f>IF(Duombaze!AB497="",0,INDEX(DU!I:I,MATCH(Duombaze!AB497,DU!A:A,0),1))</f>
        <v>0</v>
      </c>
      <c r="AD497" s="2">
        <f>IF(Duombaze!AB497="",0,INDEX(DU!K:K,MATCH(Duombaze!AB497,DU!A:A,0),1))</f>
        <v>0</v>
      </c>
      <c r="AE497" s="6"/>
      <c r="AF497" s="6"/>
      <c r="AG497" s="6"/>
      <c r="AH497" s="4"/>
      <c r="AI497" s="6"/>
      <c r="AJ497" s="643"/>
      <c r="AK497" s="643"/>
      <c r="AL497" s="643"/>
      <c r="AM497" s="643">
        <f>IF(Duombaze!AJ497="",0,INDEX(DU!I:I,MATCH(Duombaze!AJ497,DU!A:A,0),1))+IF(Duombaze!AK497="",0,INDEX(DU!I:I,MATCH(Duombaze!AK497,DU!A:A,0),1))+IF(Duombaze!AL497="",0,INDEX(DU!I:I,MATCH(Duombaze!AL497,DU!A:A,0),1))</f>
        <v>0</v>
      </c>
      <c r="AN497" s="643">
        <f>IF(Duombaze!AJ497="",0,INDEX(DU!K:K,MATCH(Duombaze!AJ497,DU!A:A,0),1))+IF(Duombaze!AK497="",0,INDEX(DU!K:K,MATCH(Duombaze!AK497,DU!A:A,0),1))+IF(Duombaze!AL497="",0,INDEX(DU!K:K,MATCH(Duombaze!AL497,DU!A:A,0),1))</f>
        <v>0</v>
      </c>
      <c r="AO497" s="6"/>
      <c r="AP497" s="6"/>
      <c r="AQ497" s="6" t="s">
        <v>333</v>
      </c>
      <c r="AR497" s="4" t="str">
        <f t="shared" si="252"/>
        <v>3 SPP16P Pagrindo hidraulinės jungtys + Hidrauliniai valdymo išvadai</v>
      </c>
      <c r="AS497" s="6"/>
      <c r="AT497" s="643"/>
      <c r="AU497" s="643"/>
      <c r="AV497" s="643"/>
      <c r="AW497" s="643"/>
      <c r="AX497" s="643"/>
      <c r="AY497" s="643"/>
      <c r="AZ497" s="643"/>
      <c r="BA497" s="643"/>
      <c r="BB497" s="643"/>
      <c r="BC497" s="643">
        <f>IF(Duombaze!AT497="",0,INDEX(DU!I:I,MATCH(Duombaze!AT497,DU!A:A,0),1))+IF(Duombaze!AU497="",0,INDEX(DU!I:I,MATCH(Duombaze!AU497,DU!A:A,0),1))+IF(Duombaze!AV497="",0,INDEX(DU!I:I,MATCH(Duombaze!AV497,DU!A:A,0),1))+IF(Duombaze!AW497="",0,INDEX(DU!I:I,MATCH(Duombaze!AW497,DU!A:A,0),1))+IF(Duombaze!AX497="",0,INDEX(DU!I:I,MATCH(Duombaze!AX497,DU!A:A,0),1))+IF(Duombaze!AY497="",0,INDEX(DU!I:I,MATCH(Duombaze!AY497,DU!A:A,0),1))+IF(Duombaze!AZ497="",0,INDEX(DU!I:I,MATCH(Duombaze!AZ497,DU!A:A,0),1))+IF(Duombaze!BA497="",0,INDEX(DU!I:I,MATCH(Duombaze!BA497,DU!A:A,0),1))+IF(Duombaze!BB497="",0,INDEX(DU!I:I,MATCH(Duombaze!BB497,DU!A:A,0),1))</f>
        <v>0</v>
      </c>
      <c r="BD497" s="640">
        <f>IF(Duombaze!AT497="",0,INDEX(DU!K:K,MATCH(Duombaze!AT497,DU!A:A,0),1))+IF(Duombaze!AU497="",0,INDEX(DU!K:K,MATCH(Duombaze!AU497,DU!A:A,0),1))+IF(Duombaze!AV497="",0,INDEX(DU!K:K,MATCH(Duombaze!AV497,DU!A:A,0),1))+IF(Duombaze!AW497="",0,INDEX(DU!K:K,MATCH(Duombaze!AW497,DU!A:A,0),1))+IF(Duombaze!AX497="",0,INDEX(DU!K:K,MATCH(Duombaze!AX497,DU!A:A,0),1))+IF(Duombaze!AY497="",0,INDEX(DU!K:K,MATCH(Duombaze!AY497,DU!A:A,0),1))+IF(Duombaze!AZ497="",0,INDEX(DU!K:K,MATCH(Duombaze!AZ497,DU!A:A,0),1))+IF(Duombaze!BA497="",0,INDEX(DU!K:K,MATCH(Duombaze!BA497,DU!A:A,0),1))+IF(Duombaze!BB497="",0,INDEX(DU!K:K,MATCH(Duombaze!BB497,DU!A:A,0),1))</f>
        <v>0</v>
      </c>
      <c r="BE497" s="6"/>
      <c r="BF497" s="6"/>
      <c r="BG497" s="66" t="s">
        <v>154</v>
      </c>
      <c r="BH497" s="4" t="str">
        <f t="shared" si="243"/>
        <v>3 SPP16P Pneumatiniai stabdžiai Wabco su mech. LSV</v>
      </c>
      <c r="BI497" s="1191" t="str">
        <f>BI444</f>
        <v>ZP50APS2KWMLSV</v>
      </c>
      <c r="BJ497" s="643"/>
      <c r="BK497" s="643"/>
      <c r="BL497" s="643"/>
      <c r="BM497" s="643">
        <f>IF(Duombaze!BJ497="",0,INDEX(DU!I:I,MATCH(Duombaze!BJ497,DU!A:A,0),1))+IF(Duombaze!BK497="",0,INDEX(DU!I:I,MATCH(Duombaze!BK497,DU!A:A,0),1))+IF(Duombaze!BL497="",0,INDEX(DU!I:I,MATCH(Duombaze!BL497,DU!A:A,0),1))</f>
        <v>0</v>
      </c>
      <c r="BN497" s="640">
        <f>IF(Duombaze!BJ497="",0,INDEX(DU!K:K,MATCH(Duombaze!BJ497,DU!A:A,0),1))+IF(Duombaze!BK497="",0,INDEX(DU!K:K,MATCH(Duombaze!BK497,DU!A:A,0),1))+IF(Duombaze!BL497="",0,INDEX(DU!K:K,MATCH(Duombaze!BL497,DU!A:A,0),1))</f>
        <v>0</v>
      </c>
      <c r="BO497" s="6"/>
      <c r="BP497" s="6"/>
      <c r="BQ497" s="6" t="s">
        <v>290</v>
      </c>
      <c r="BR497" s="6" t="s">
        <v>8717</v>
      </c>
      <c r="BS497" s="6" t="s">
        <v>3068</v>
      </c>
      <c r="BT497" s="6" t="s">
        <v>3234</v>
      </c>
      <c r="BU497" s="6">
        <v>23708100</v>
      </c>
      <c r="BV497" s="6"/>
      <c r="BW497" s="6">
        <f>IF(Duombaze!BT497="",0,INDEX(DU!I:I,MATCH(Duombaze!BT497,DU!A:A,0),1))+IF(Duombaze!BU497="",0,INDEX(DU!I:I,MATCH(Duombaze!BU497,DU!A:A,0),1))+IF(Duombaze!BV497="",0,INDEX(DU!I:I,MATCH(Duombaze!BV497,DU!A:A,0),1))</f>
        <v>48.915213333333298</v>
      </c>
      <c r="BX497" s="6">
        <f>IF(Duombaze!BT497="",0,INDEX(DU!K:K,MATCH(Duombaze!BT497,DU!A:A,0),1))+IF(Duombaze!BU497="",0,INDEX(DU!K:K,MATCH(Duombaze!BU497,DU!A:A,0),1))+IF(Duombaze!BV497="",0,INDEX(DU!K:K,MATCH(Duombaze!BV497,DU!A:A,0),1))</f>
        <v>14.935</v>
      </c>
      <c r="BY497" s="6"/>
      <c r="BZ497" s="6"/>
      <c r="CA497" s="6"/>
      <c r="CB497" s="6"/>
      <c r="CC497" s="6"/>
      <c r="CD497" s="6">
        <f>IF(Duombaze!CC497="",0,INDEX(DU!I:I,MATCH(Duombaze!CC497,DU!A:A,0),1))</f>
        <v>0</v>
      </c>
      <c r="CE497" s="4">
        <f>IF(Duombaze!CC497="",0,INDEX(DU!K:K,MATCH(Duombaze!CC497,DU!A:A,0),1))</f>
        <v>0</v>
      </c>
      <c r="CF497" s="6"/>
      <c r="CG497" s="6"/>
      <c r="CH497" s="6"/>
      <c r="CI497" s="4"/>
      <c r="CJ497" s="6"/>
      <c r="CK497" s="6">
        <f>IF(Duombaze!CJ497="",0,INDEX(DU!I:I,MATCH(Duombaze!CJ497,DU!A:A,0),1))</f>
        <v>0</v>
      </c>
      <c r="CL497" s="4">
        <f>IF(Duombaze!CJ497="",0,INDEX(DU!K:K,MATCH(Duombaze!CJ497,DU!A:A,0),1))</f>
        <v>0</v>
      </c>
      <c r="CM497" s="6"/>
      <c r="CN497" s="6"/>
      <c r="CO497" s="2" t="s">
        <v>1495</v>
      </c>
      <c r="CP497" s="4" t="str">
        <f t="shared" si="246"/>
        <v xml:space="preserve">3 SPP16P Rankinis + Ratų atsparos </v>
      </c>
      <c r="CQ497" s="6" t="s">
        <v>8704</v>
      </c>
      <c r="CR497" s="6" t="s">
        <v>1594</v>
      </c>
      <c r="CS497" s="6">
        <v>25302900</v>
      </c>
      <c r="CT497" s="643">
        <f>IF(Duombaze!CR497="",0,INDEX(DU!I:I,MATCH(Duombaze!CR497,DU!A:A,0),1))+IF(Duombaze!CS497="",0,INDEX(DU!I:I,MATCH(Duombaze!CS497,DU!A:A,0),1))</f>
        <v>51.455362415433399</v>
      </c>
      <c r="CU497" s="6">
        <f>IF(Duombaze!CR497="",0,INDEX(DU!K:K,MATCH(Duombaze!CR497,DU!A:A,0),1))+IF(Duombaze!CS497="",0,INDEX(DU!K:K,MATCH(Duombaze!CS497,DU!A:A,0),1))</f>
        <v>36.090000000000003</v>
      </c>
      <c r="CV497" s="6"/>
      <c r="CW497" s="6"/>
      <c r="CX497" s="6"/>
      <c r="CY497" s="4"/>
      <c r="CZ497" s="6"/>
      <c r="DA497" s="674"/>
      <c r="DB497" s="674"/>
      <c r="DC497" s="674">
        <f>IF(Duombaze!DA497="",0,INDEX(DU!I:I,MATCH(Duombaze!DA497,DU!A:A,0),1))+IF(Duombaze!DB497="",0,INDEX(DU!I:I,MATCH(Duombaze!DB497,DU!A:A,0),1))</f>
        <v>0</v>
      </c>
      <c r="DD497" s="6">
        <f>IF(Duombaze!DA497="",0,INDEX(DU!K:K,MATCH(Duombaze!DA497,DU!A:A,0),1))+IF(Duombaze!DB497="",0,INDEX(DU!K:K,MATCH(Duombaze!DB497,DU!A:A,0),1))</f>
        <v>0</v>
      </c>
      <c r="DE497" s="6"/>
      <c r="DF497" s="6"/>
      <c r="DG497" s="6"/>
      <c r="DH497" s="6"/>
      <c r="DI497" s="6"/>
      <c r="DJ497" s="674"/>
      <c r="DK497" s="679"/>
      <c r="DL497" s="674">
        <f>IF(Duombaze!DJ497="",0,INDEX(DU!I:I,MATCH(Duombaze!DJ497,DU!A:A,0),1))+IF(Duombaze!DK497="",0,INDEX(DU!I:I,MATCH(Duombaze!DK497,DU!A:A,0),1))</f>
        <v>0</v>
      </c>
      <c r="DM497" s="6">
        <f>IF(Duombaze!DJ497="",0,INDEX(DU!K:K,MATCH(Duombaze!DJ497,DU!A:A,0),1))+IF(Duombaze!DK497="",0,INDEX(DU!K:K,MATCH(Duombaze!DK497,DU!A:A,0),1))</f>
        <v>0</v>
      </c>
      <c r="DN497" s="660"/>
      <c r="DO497" s="48"/>
      <c r="DP497" s="6" t="s">
        <v>1827</v>
      </c>
      <c r="DQ497" s="4" t="str">
        <f t="shared" si="249"/>
        <v>3 SPP16P Prieky/gale LED, šone atšvaitai</v>
      </c>
      <c r="DR497" s="6" t="s">
        <v>249</v>
      </c>
      <c r="DS497" s="6" t="s">
        <v>249</v>
      </c>
      <c r="DT497" s="694"/>
      <c r="DU497" s="694"/>
      <c r="DV497" s="694"/>
      <c r="DW497" s="694">
        <f>IF(Duombaze!DS497="",0,INDEX(DU!I:I,MATCH(Duombaze!DS497,DU!A:A,0),1))+IF(Duombaze!DT497="",0,INDEX(DU!I:I,MATCH(Duombaze!DT497,DU!A:A,0),1))+IF(Duombaze!DU497="",0,INDEX(DU!I:I,MATCH(Duombaze!DU497,DU!A:A,0),1))+IF(Duombaze!DV497="",0,INDEX(DU!I:I,MATCH(Duombaze!DV497,DU!A:A,0),1))</f>
        <v>116.062004564983</v>
      </c>
      <c r="DX497" s="640">
        <f>IF(Duombaze!DS497="",0,INDEX(DU!K:K,MATCH(Duombaze!DS497,DU!A:A,0),1))+IF(Duombaze!DT497="",0,INDEX(DU!K:K,MATCH(Duombaze!DT497,DU!A:A,0),1))+IF(Duombaze!DU497="",0,INDEX(DU!K:K,MATCH(Duombaze!DU497,DU!A:A,0),1))+IF(Duombaze!DV497="",0,INDEX(DU!K:KH,MATCH(Duombaze!DV497,DU!A:A,0),1))</f>
        <v>0</v>
      </c>
      <c r="DY497" s="66"/>
      <c r="DZ497" s="66"/>
      <c r="EA497" s="6" t="s">
        <v>305</v>
      </c>
      <c r="EB497" s="6" t="str">
        <f t="shared" si="253"/>
        <v>3 SPP16P Automatinis sukabintuvas Rockinger</v>
      </c>
      <c r="EC497" s="6" t="s">
        <v>487</v>
      </c>
      <c r="ED497" s="6">
        <f>IF(Duombaze!EC497="",0,INDEX(DU!I:I,MATCH(Duombaze!EC497,DU!A:A,0),1))</f>
        <v>297.66744999999997</v>
      </c>
      <c r="EE497" s="640">
        <f>IF(Duombaze!EC497="",0,INDEX(DU!K:K,MATCH(Duombaze!EC497,DU!A:A,0),1))</f>
        <v>33.61</v>
      </c>
      <c r="EF497" s="6"/>
      <c r="EG497" s="6"/>
      <c r="EH497" s="6" t="s">
        <v>9199</v>
      </c>
      <c r="EI497" s="4" t="str">
        <f t="shared" si="240"/>
        <v>3 SPP16P Lipdukai universalūs + ALMEX logo</v>
      </c>
      <c r="EJ497" s="6" t="s">
        <v>9200</v>
      </c>
      <c r="EK497" s="6" t="s">
        <v>580</v>
      </c>
      <c r="EL497" s="674">
        <v>5458700000</v>
      </c>
      <c r="EM497" s="674"/>
      <c r="EN497" s="674">
        <f>IF(Duombaze!EK497="",0,INDEX(DU!I:I,MATCH(Duombaze!EK497,DU!A:A,0),1))+IF(Duombaze!EL497="",0,INDEX(DU!I:I,MATCH(Duombaze!EL497,DU!A:A,0),1))+IF(Duombaze!EM497="",0,INDEX(DU!I:I,MATCH(Duombaze!EM497,DU!A:A,0),1))</f>
        <v>19.061066666666601</v>
      </c>
      <c r="EO497" s="6">
        <f>IF(Duombaze!EK497="",0,INDEX(DU!K:K,MATCH(Duombaze!EK497,DU!A:A,0),1))+IF(Duombaze!EL497="",0,INDEX(DU!K:K,MATCH(Duombaze!EL497,DU!A:A,0),1))+IF(Duombaze!EM497="",0,INDEX(DU!K:K,MATCH(Duombaze!EM497,DU!A:A,0),1))</f>
        <v>0</v>
      </c>
      <c r="EP497" s="6"/>
      <c r="EQ497" s="6"/>
      <c r="ER497" s="6"/>
      <c r="ES497" s="4"/>
      <c r="ET497" s="6"/>
      <c r="EU497" s="6"/>
      <c r="EV497" s="6"/>
      <c r="EW497" s="66" t="s">
        <v>564</v>
      </c>
      <c r="EX497" s="6" t="str">
        <f t="shared" si="250"/>
        <v>3 SPP16P Purvasaugių komplektas 385/425 visiems ratams 1/2 ir 1/4</v>
      </c>
      <c r="EY497" s="6" t="s">
        <v>565</v>
      </c>
      <c r="EZ497" s="6" t="s">
        <v>565</v>
      </c>
      <c r="FA497" s="674"/>
      <c r="FB497" s="674">
        <f>IF(Duombaze!EZ497="",0,INDEX(DU!I:I,MATCH(Duombaze!EZ497,DU!A:A,0),1))+IF(Duombaze!FA497="",0,INDEX(DU!I:I,MATCH(Duombaze!FA497,DU!A:A,0),1))</f>
        <v>120.884919999999</v>
      </c>
      <c r="FC497" s="6">
        <f>IF(Duombaze!EZ497="",0,INDEX(DU!K:K,MATCH(Duombaze!EZ497,DU!A:A,0),1))+IF(Duombaze!FA497="",0,INDEX(DU!K:K,MATCH(Duombaze!FA497,DU!A:A,0),1))</f>
        <v>18.6675</v>
      </c>
      <c r="FD497" s="6"/>
      <c r="FE497" s="6"/>
      <c r="FF497" s="6"/>
      <c r="FG497" s="6"/>
      <c r="FH497" s="6"/>
      <c r="FI497" s="6"/>
      <c r="FJ497" s="6"/>
      <c r="FK497" s="66"/>
      <c r="FL497" s="14"/>
      <c r="FM497" s="673"/>
      <c r="FN497" s="673"/>
      <c r="FO497" s="673"/>
      <c r="FP497" s="673"/>
      <c r="FQ497" s="673">
        <f>IF(Duombaze!FM497="",0,INDEX(DU!I:I,MATCH(Duombaze!FM497,DU!A:A,0),1))+IF(Duombaze!FN497="",0,INDEX(DU!I:I,MATCH(Duombaze!FN497,DU!A:A,0),1))+IF(Duombaze!FO497="",0,INDEX(DU!I:I,MATCH(Duombaze!FO497,DU!A:A,0),1))+IF(Duombaze!FP497="",0,INDEX(DU!I:I,MATCH(Duombaze!FP497,DU!A:A,0),1))</f>
        <v>0</v>
      </c>
      <c r="FR497" s="673">
        <f>IF(Duombaze!FM497="",0,INDEX(DU!K:K,MATCH(Duombaze!FM497,DU!A:A,0),1))+IF(Duombaze!FN497="",0,INDEX(DU!K:K,MATCH(Duombaze!FN497,DU!A:A,0),1))+IF(Duombaze!FO497="",0,INDEX(DU!K:K,MATCH(Duombaze!FO497,DU!A:A,0),1))+IF(Duombaze!FP497="",0,INDEX(DU!K:K,MATCH(Duombaze!FP497,DU!A:A,0),1))</f>
        <v>0</v>
      </c>
    </row>
    <row r="498" spans="1:183" s="7" customFormat="1" ht="23.45" customHeight="1" x14ac:dyDescent="0.25">
      <c r="A498" s="42">
        <v>4</v>
      </c>
      <c r="B498" s="42" t="s">
        <v>8711</v>
      </c>
      <c r="C498" s="12" t="s">
        <v>8712</v>
      </c>
      <c r="D498" s="6"/>
      <c r="E498" s="4"/>
      <c r="F498" s="6"/>
      <c r="G498" s="643"/>
      <c r="H498" s="643"/>
      <c r="I498" s="643"/>
      <c r="J498" s="643"/>
      <c r="K498" s="643"/>
      <c r="L498" s="643"/>
      <c r="M498" s="643"/>
      <c r="N498" s="643"/>
      <c r="O498" s="643"/>
      <c r="P498" s="643">
        <f>IF(Duombaze!G498="",0,INDEX(DU!I:I,MATCH(Duombaze!G498,DU!A:A,0),1))+IF(Duombaze!H498="",0,INDEX(DU!I:I,MATCH(Duombaze!H498,DU!A:A,0),1))+IF(Duombaze!I498="",0,INDEX(DU!I:I,MATCH(Duombaze!I498,DU!A:A,0),1))+IF(Duombaze!J498="",0,INDEX(DU!I:I,MATCH(Duombaze!J498,DU!A:A,0),1))+IF(Duombaze!K498="",0,INDEX(DU!I:I,MATCH(Duombaze!K498,DU!A:A,0),1))+IF(Duombaze!L498="",0,INDEX(DU!I:I,MATCH(Duombaze!L498,DU!A:A,0),1))+IF(Duombaze!M498="",0,INDEX(DU!I:I,MATCH(Duombaze!M498,DU!A:A,0),1))+IF(Duombaze!N498="",0,INDEX(DU!I:I,MATCH(Duombaze!N498,DU!A:A,0),1))+IF(Duombaze!O498="",0,INDEX(DU!I:I,MATCH(Duombaze!O498,DU!A:A,0),1))</f>
        <v>0</v>
      </c>
      <c r="Q498" s="640">
        <f>IF(Duombaze!G498="",0,INDEX(DU!K:K,MATCH(Duombaze!G498,DU!A:A,0),1))+IF(Duombaze!H498="",0,INDEX(DU!K:K,MATCH(Duombaze!H498,DU!A:A,0),1))+IF(Duombaze!I498="",0,INDEX(DU!K:K,MATCH(Duombaze!I498,DU!A:A,0),1))+IF(Duombaze!J498="",0,INDEX(DU!K:K,MATCH(Duombaze!J498,DU!A:A,0),1))+IF(Duombaze!K498="",0,INDEX(DU!K:K,MATCH(Duombaze!K498,DU!A:A,0),1))+IF(Duombaze!L498="",0,INDEX(DU!K:K,MATCH(Duombaze!L498,DU!A:A,0),1))+IF(Duombaze!M498="",0,INDEX(DU!K:K,MATCH(Duombaze!M498,DU!A:A,0),1))+IF(Duombaze!N498="",0,INDEX(DU!K:K,MATCH(Duombaze!N498,DU!A:A,0),1))+IF(Duombaze!O498="",0,INDEX(DU!K:K,MATCH(Duombaze!O498,DU!A:A,0),1))</f>
        <v>0</v>
      </c>
      <c r="R498" s="6"/>
      <c r="S498" s="48"/>
      <c r="T498" s="883"/>
      <c r="U498" s="49"/>
      <c r="V498" s="49"/>
      <c r="W498" s="6"/>
      <c r="X498" s="6"/>
      <c r="Y498" s="858"/>
      <c r="Z498" s="66"/>
      <c r="AA498" s="4"/>
      <c r="AB498" s="6"/>
      <c r="AC498" s="6">
        <f>IF(Duombaze!AB498="",0,INDEX(DU!I:I,MATCH(Duombaze!AB498,DU!A:A,0),1))</f>
        <v>0</v>
      </c>
      <c r="AD498" s="2">
        <f>IF(Duombaze!AB498="",0,INDEX(DU!K:K,MATCH(Duombaze!AB498,DU!A:A,0),1))</f>
        <v>0</v>
      </c>
      <c r="AE498" s="6"/>
      <c r="AF498" s="6"/>
      <c r="AG498" s="6"/>
      <c r="AH498" s="4"/>
      <c r="AI498" s="6"/>
      <c r="AJ498" s="643"/>
      <c r="AK498" s="643"/>
      <c r="AL498" s="643"/>
      <c r="AM498" s="643">
        <f>IF(Duombaze!AJ498="",0,INDEX(DU!I:I,MATCH(Duombaze!AJ498,DU!A:A,0),1))+IF(Duombaze!AK498="",0,INDEX(DU!I:I,MATCH(Duombaze!AK498,DU!A:A,0),1))+IF(Duombaze!AL498="",0,INDEX(DU!I:I,MATCH(Duombaze!AL498,DU!A:A,0),1))</f>
        <v>0</v>
      </c>
      <c r="AN498" s="643">
        <f>IF(Duombaze!AJ498="",0,INDEX(DU!K:K,MATCH(Duombaze!AJ498,DU!A:A,0),1))+IF(Duombaze!AK498="",0,INDEX(DU!K:K,MATCH(Duombaze!AK498,DU!A:A,0),1))+IF(Duombaze!AL498="",0,INDEX(DU!K:K,MATCH(Duombaze!AL498,DU!A:A,0),1))</f>
        <v>0</v>
      </c>
      <c r="AO498" s="6"/>
      <c r="AP498" s="6"/>
      <c r="AQ498" s="6" t="s">
        <v>334</v>
      </c>
      <c r="AR498" s="4" t="str">
        <f t="shared" si="252"/>
        <v>4 SPP16P Pagrindo hidraulinės jungtys + Kėbulo išvertimo išvadas ir Hidrauliniai valdymo išvadai</v>
      </c>
      <c r="AS498" s="6"/>
      <c r="AT498" s="643"/>
      <c r="AU498" s="643"/>
      <c r="AV498" s="643"/>
      <c r="AW498" s="643"/>
      <c r="AX498" s="643"/>
      <c r="AY498" s="643"/>
      <c r="AZ498" s="643"/>
      <c r="BA498" s="643"/>
      <c r="BB498" s="643"/>
      <c r="BC498" s="643">
        <f>IF(Duombaze!AT498="",0,INDEX(DU!I:I,MATCH(Duombaze!AT498,DU!A:A,0),1))+IF(Duombaze!AU498="",0,INDEX(DU!I:I,MATCH(Duombaze!AU498,DU!A:A,0),1))+IF(Duombaze!AV498="",0,INDEX(DU!I:I,MATCH(Duombaze!AV498,DU!A:A,0),1))+IF(Duombaze!AW498="",0,INDEX(DU!I:I,MATCH(Duombaze!AW498,DU!A:A,0),1))+IF(Duombaze!AX498="",0,INDEX(DU!I:I,MATCH(Duombaze!AX498,DU!A:A,0),1))+IF(Duombaze!AY498="",0,INDEX(DU!I:I,MATCH(Duombaze!AY498,DU!A:A,0),1))+IF(Duombaze!AZ498="",0,INDEX(DU!I:I,MATCH(Duombaze!AZ498,DU!A:A,0),1))+IF(Duombaze!BA498="",0,INDEX(DU!I:I,MATCH(Duombaze!BA498,DU!A:A,0),1))+IF(Duombaze!BB498="",0,INDEX(DU!I:I,MATCH(Duombaze!BB498,DU!A:A,0),1))</f>
        <v>0</v>
      </c>
      <c r="BD498" s="640">
        <f>IF(Duombaze!AT498="",0,INDEX(DU!K:K,MATCH(Duombaze!AT498,DU!A:A,0),1))+IF(Duombaze!AU498="",0,INDEX(DU!K:K,MATCH(Duombaze!AU498,DU!A:A,0),1))+IF(Duombaze!AV498="",0,INDEX(DU!K:K,MATCH(Duombaze!AV498,DU!A:A,0),1))+IF(Duombaze!AW498="",0,INDEX(DU!K:K,MATCH(Duombaze!AW498,DU!A:A,0),1))+IF(Duombaze!AX498="",0,INDEX(DU!K:K,MATCH(Duombaze!AX498,DU!A:A,0),1))+IF(Duombaze!AY498="",0,INDEX(DU!K:K,MATCH(Duombaze!AY498,DU!A:A,0),1))+IF(Duombaze!AZ498="",0,INDEX(DU!K:K,MATCH(Duombaze!AZ498,DU!A:A,0),1))+IF(Duombaze!BA498="",0,INDEX(DU!K:K,MATCH(Duombaze!BA498,DU!A:A,0),1))+IF(Duombaze!BB498="",0,INDEX(DU!K:K,MATCH(Duombaze!BB498,DU!A:A,0),1))</f>
        <v>0</v>
      </c>
      <c r="BE498" s="6"/>
      <c r="BF498" s="6"/>
      <c r="BG498" s="4" t="s">
        <v>2696</v>
      </c>
      <c r="BH498" s="4" t="str">
        <f t="shared" si="243"/>
        <v>4 SPP16P Pneumatiniai stabdžiai WABCO (auto LSV, 2x0,4s, papild. slėgio vožtuvas)</v>
      </c>
      <c r="BI498" s="6" t="s">
        <v>9197</v>
      </c>
      <c r="BJ498" s="6" t="s">
        <v>9197</v>
      </c>
      <c r="BK498" s="643"/>
      <c r="BL498" s="643"/>
      <c r="BM498" s="643">
        <f>IF(Duombaze!BJ498="",0,INDEX(DU!I:I,MATCH(Duombaze!BJ498,DU!A:A,0),1))+IF(Duombaze!BK498="",0,INDEX(DU!I:I,MATCH(Duombaze!BK498,DU!A:A,0),1))+IF(Duombaze!BL498="",0,INDEX(DU!I:I,MATCH(Duombaze!BL498,DU!A:A,0),1))</f>
        <v>688.64788666666595</v>
      </c>
      <c r="BN498" s="640">
        <f>IF(Duombaze!BJ498="",0,INDEX(DU!K:K,MATCH(Duombaze!BJ498,DU!A:A,0),1))+IF(Duombaze!BK498="",0,INDEX(DU!K:K,MATCH(Duombaze!BK498,DU!A:A,0),1))+IF(Duombaze!BL498="",0,INDEX(DU!K:K,MATCH(Duombaze!BL498,DU!A:A,0),1))</f>
        <v>90.99</v>
      </c>
      <c r="BO498" s="6"/>
      <c r="BP498" s="6"/>
      <c r="BQ498" s="6" t="s">
        <v>290</v>
      </c>
      <c r="BR498" s="6" t="s">
        <v>8718</v>
      </c>
      <c r="BS498" s="6" t="s">
        <v>3068</v>
      </c>
      <c r="BT498" s="6" t="s">
        <v>3234</v>
      </c>
      <c r="BU498" s="6">
        <v>23708100</v>
      </c>
      <c r="BV498" s="6"/>
      <c r="BW498" s="6">
        <f>IF(Duombaze!BT498="",0,INDEX(DU!I:I,MATCH(Duombaze!BT498,DU!A:A,0),1))+IF(Duombaze!BU498="",0,INDEX(DU!I:I,MATCH(Duombaze!BU498,DU!A:A,0),1))+IF(Duombaze!BV498="",0,INDEX(DU!I:I,MATCH(Duombaze!BV498,DU!A:A,0),1))</f>
        <v>48.915213333333298</v>
      </c>
      <c r="BX498" s="6">
        <f>IF(Duombaze!BT498="",0,INDEX(DU!K:K,MATCH(Duombaze!BT498,DU!A:A,0),1))+IF(Duombaze!BU498="",0,INDEX(DU!K:K,MATCH(Duombaze!BU498,DU!A:A,0),1))+IF(Duombaze!BV498="",0,INDEX(DU!K:K,MATCH(Duombaze!BV498,DU!A:A,0),1))</f>
        <v>14.935</v>
      </c>
      <c r="BY498" s="6"/>
      <c r="BZ498" s="6"/>
      <c r="CA498" s="6"/>
      <c r="CB498" s="6"/>
      <c r="CC498" s="6"/>
      <c r="CD498" s="6">
        <f>IF(Duombaze!CC498="",0,INDEX(DU!I:I,MATCH(Duombaze!CC498,DU!A:A,0),1))</f>
        <v>0</v>
      </c>
      <c r="CE498" s="4">
        <f>IF(Duombaze!CC498="",0,INDEX(DU!K:K,MATCH(Duombaze!CC498,DU!A:A,0),1))</f>
        <v>0</v>
      </c>
      <c r="CF498" s="6"/>
      <c r="CG498" s="6"/>
      <c r="CH498" s="6"/>
      <c r="CI498" s="4"/>
      <c r="CJ498" s="6"/>
      <c r="CK498" s="6">
        <f>IF(Duombaze!CJ498="",0,INDEX(DU!I:I,MATCH(Duombaze!CJ498,DU!A:A,0),1))</f>
        <v>0</v>
      </c>
      <c r="CL498" s="4">
        <f>IF(Duombaze!CJ498="",0,INDEX(DU!K:K,MATCH(Duombaze!CJ498,DU!A:A,0),1))</f>
        <v>0</v>
      </c>
      <c r="CM498" s="6"/>
      <c r="CN498" s="6"/>
      <c r="CO498" s="6"/>
      <c r="CP498" s="4"/>
      <c r="CQ498" s="6"/>
      <c r="CR498" s="643"/>
      <c r="CS498" s="643"/>
      <c r="CT498" s="643">
        <f>IF(Duombaze!CR498="",0,INDEX(DU!I:I,MATCH(Duombaze!CR498,DU!A:A,0),1))+IF(Duombaze!CS498="",0,INDEX(DU!I:I,MATCH(Duombaze!CS498,DU!A:A,0),1))</f>
        <v>0</v>
      </c>
      <c r="CU498" s="6">
        <f>IF(Duombaze!CR498="",0,INDEX(DU!K:K,MATCH(Duombaze!CR498,DU!A:A,0),1))+IF(Duombaze!CS498="",0,INDEX(DU!K:K,MATCH(Duombaze!CS498,DU!A:A,0),1))</f>
        <v>0</v>
      </c>
      <c r="CV498" s="6"/>
      <c r="CW498" s="6"/>
      <c r="CX498" s="6"/>
      <c r="CY498" s="4"/>
      <c r="CZ498" s="6"/>
      <c r="DA498" s="674"/>
      <c r="DB498" s="674"/>
      <c r="DC498" s="674">
        <f>IF(Duombaze!DA498="",0,INDEX(DU!I:I,MATCH(Duombaze!DA498,DU!A:A,0),1))+IF(Duombaze!DB498="",0,INDEX(DU!I:I,MATCH(Duombaze!DB498,DU!A:A,0),1))</f>
        <v>0</v>
      </c>
      <c r="DD498" s="6">
        <f>IF(Duombaze!DA498="",0,INDEX(DU!K:K,MATCH(Duombaze!DA498,DU!A:A,0),1))+IF(Duombaze!DB498="",0,INDEX(DU!K:K,MATCH(Duombaze!DB498,DU!A:A,0),1))</f>
        <v>0</v>
      </c>
      <c r="DE498" s="6"/>
      <c r="DF498" s="6"/>
      <c r="DG498" s="6"/>
      <c r="DH498" s="6"/>
      <c r="DI498" s="6"/>
      <c r="DJ498" s="674"/>
      <c r="DK498" s="679"/>
      <c r="DL498" s="674">
        <f>IF(Duombaze!DJ498="",0,INDEX(DU!I:I,MATCH(Duombaze!DJ498,DU!A:A,0),1))+IF(Duombaze!DK498="",0,INDEX(DU!I:I,MATCH(Duombaze!DK498,DU!A:A,0),1))</f>
        <v>0</v>
      </c>
      <c r="DM498" s="6">
        <f>IF(Duombaze!DJ498="",0,INDEX(DU!K:K,MATCH(Duombaze!DJ498,DU!A:A,0),1))+IF(Duombaze!DK498="",0,INDEX(DU!K:K,MATCH(Duombaze!DK498,DU!A:A,0),1))</f>
        <v>0</v>
      </c>
      <c r="DN498" s="660"/>
      <c r="DO498" s="48"/>
      <c r="DP498" s="6" t="s">
        <v>2770</v>
      </c>
      <c r="DQ498" s="4" t="str">
        <f t="shared" si="249"/>
        <v>4 SPP16P Pilnas LED apšvietimas</v>
      </c>
      <c r="DR498" s="6" t="s">
        <v>2771</v>
      </c>
      <c r="DS498" s="6" t="s">
        <v>2771</v>
      </c>
      <c r="DT498" s="694"/>
      <c r="DU498" s="694"/>
      <c r="DV498" s="694"/>
      <c r="DW498" s="694">
        <f>IF(Duombaze!DS498="",0,INDEX(DU!I:I,MATCH(Duombaze!DS498,DU!A:A,0),1))+IF(Duombaze!DT498="",0,INDEX(DU!I:I,MATCH(Duombaze!DT498,DU!A:A,0),1))+IF(Duombaze!DU498="",0,INDEX(DU!I:I,MATCH(Duombaze!DU498,DU!A:A,0),1))+IF(Duombaze!DV498="",0,INDEX(DU!I:I,MATCH(Duombaze!DV498,DU!A:A,0),1))</f>
        <v>155.71199999999999</v>
      </c>
      <c r="DX498" s="640">
        <f>IF(Duombaze!DS498="",0,INDEX(DU!K:K,MATCH(Duombaze!DS498,DU!A:A,0),1))+IF(Duombaze!DT498="",0,INDEX(DU!K:K,MATCH(Duombaze!DT498,DU!A:A,0),1))+IF(Duombaze!DU498="",0,INDEX(DU!K:K,MATCH(Duombaze!DU498,DU!A:A,0),1))+IF(Duombaze!DV498="",0,INDEX(DU!K:KH,MATCH(Duombaze!DV498,DU!A:A,0),1))</f>
        <v>0</v>
      </c>
      <c r="DY498" s="66"/>
      <c r="DZ498" s="66"/>
      <c r="EA498" s="6" t="s">
        <v>721</v>
      </c>
      <c r="EB498" s="6" t="str">
        <f t="shared" si="253"/>
        <v>4 SPP16P Mechaninis sukabintuvas Scharmullr</v>
      </c>
      <c r="EC498" s="6" t="s">
        <v>512</v>
      </c>
      <c r="ED498" s="6">
        <f>IF(Duombaze!EC498="",0,INDEX(DU!I:I,MATCH(Duombaze!EC498,DU!A:A,0),1))</f>
        <v>127.9676</v>
      </c>
      <c r="EE498" s="640">
        <f>IF(Duombaze!EC498="",0,INDEX(DU!K:K,MATCH(Duombaze!EC498,DU!A:A,0),1))</f>
        <v>0.75</v>
      </c>
      <c r="EF498" s="6"/>
      <c r="EG498" s="6"/>
      <c r="EH498" s="6"/>
      <c r="EI498" s="4" t="str">
        <f t="shared" si="240"/>
        <v/>
      </c>
      <c r="EJ498" s="6"/>
      <c r="EK498" s="674"/>
      <c r="EL498" s="674"/>
      <c r="EM498" s="674"/>
      <c r="EN498" s="674">
        <f>IF(Duombaze!EK498="",0,INDEX(DU!I:I,MATCH(Duombaze!EK498,DU!A:A,0),1))+IF(Duombaze!EL498="",0,INDEX(DU!I:I,MATCH(Duombaze!EL498,DU!A:A,0),1))+IF(Duombaze!EM498="",0,INDEX(DU!I:I,MATCH(Duombaze!EM498,DU!A:A,0),1))</f>
        <v>0</v>
      </c>
      <c r="EO498" s="6">
        <f>IF(Duombaze!EK498="",0,INDEX(DU!K:K,MATCH(Duombaze!EK498,DU!A:A,0),1))+IF(Duombaze!EL498="",0,INDEX(DU!K:K,MATCH(Duombaze!EL498,DU!A:A,0),1))+IF(Duombaze!EM498="",0,INDEX(DU!K:K,MATCH(Duombaze!EM498,DU!A:A,0),1))</f>
        <v>0</v>
      </c>
      <c r="EP498" s="6"/>
      <c r="EQ498" s="6"/>
      <c r="ER498" s="6"/>
      <c r="ES498" s="4"/>
      <c r="ET498" s="6"/>
      <c r="EU498" s="6"/>
      <c r="EV498" s="6"/>
      <c r="EW498" s="66"/>
      <c r="EX498" s="6"/>
      <c r="EY498" s="6"/>
      <c r="EZ498" s="674"/>
      <c r="FA498" s="674"/>
      <c r="FB498" s="674">
        <f>IF(Duombaze!EZ498="",0,INDEX(DU!I:I,MATCH(Duombaze!EZ498,DU!A:A,0),1))+IF(Duombaze!FA498="",0,INDEX(DU!I:I,MATCH(Duombaze!FA498,DU!A:A,0),1))</f>
        <v>0</v>
      </c>
      <c r="FC498" s="6">
        <f>IF(Duombaze!EZ498="",0,INDEX(DU!K:K,MATCH(Duombaze!EZ498,DU!A:A,0),1))+IF(Duombaze!FA498="",0,INDEX(DU!K:K,MATCH(Duombaze!FA498,DU!A:A,0),1))</f>
        <v>0</v>
      </c>
      <c r="FD498" s="6"/>
      <c r="FE498" s="6"/>
      <c r="FF498" s="6"/>
      <c r="FG498" s="6"/>
      <c r="FH498" s="6"/>
      <c r="FI498" s="6"/>
      <c r="FJ498" s="6"/>
      <c r="FK498" s="66"/>
      <c r="FL498" s="14"/>
      <c r="FM498" s="673"/>
      <c r="FN498" s="673"/>
      <c r="FO498" s="673"/>
      <c r="FP498" s="673"/>
      <c r="FQ498" s="673">
        <f>IF(Duombaze!FM498="",0,INDEX(DU!I:I,MATCH(Duombaze!FM498,DU!A:A,0),1))+IF(Duombaze!FN498="",0,INDEX(DU!I:I,MATCH(Duombaze!FN498,DU!A:A,0),1))+IF(Duombaze!FO498="",0,INDEX(DU!I:I,MATCH(Duombaze!FO498,DU!A:A,0),1))+IF(Duombaze!FP498="",0,INDEX(DU!I:I,MATCH(Duombaze!FP498,DU!A:A,0),1))</f>
        <v>0</v>
      </c>
      <c r="FR498" s="673">
        <f>IF(Duombaze!FM498="",0,INDEX(DU!K:K,MATCH(Duombaze!FM498,DU!A:A,0),1))+IF(Duombaze!FN498="",0,INDEX(DU!K:K,MATCH(Duombaze!FN498,DU!A:A,0),1))+IF(Duombaze!FO498="",0,INDEX(DU!K:K,MATCH(Duombaze!FO498,DU!A:A,0),1))+IF(Duombaze!FP498="",0,INDEX(DU!K:K,MATCH(Duombaze!FP498,DU!A:A,0),1))</f>
        <v>0</v>
      </c>
    </row>
    <row r="499" spans="1:183" s="7" customFormat="1" ht="23.45" customHeight="1" x14ac:dyDescent="0.25">
      <c r="A499" s="42">
        <v>5</v>
      </c>
      <c r="B499" s="42" t="s">
        <v>8711</v>
      </c>
      <c r="C499" s="12" t="s">
        <v>8712</v>
      </c>
      <c r="D499" s="6"/>
      <c r="E499" s="4"/>
      <c r="F499" s="6"/>
      <c r="G499" s="643"/>
      <c r="H499" s="643"/>
      <c r="I499" s="643"/>
      <c r="J499" s="643"/>
      <c r="K499" s="643"/>
      <c r="L499" s="643"/>
      <c r="M499" s="643"/>
      <c r="N499" s="643"/>
      <c r="O499" s="643"/>
      <c r="P499" s="643">
        <f>IF(Duombaze!G499="",0,INDEX(DU!I:I,MATCH(Duombaze!G499,DU!A:A,0),1))+IF(Duombaze!H499="",0,INDEX(DU!I:I,MATCH(Duombaze!H499,DU!A:A,0),1))+IF(Duombaze!I499="",0,INDEX(DU!I:I,MATCH(Duombaze!I499,DU!A:A,0),1))+IF(Duombaze!J499="",0,INDEX(DU!I:I,MATCH(Duombaze!J499,DU!A:A,0),1))+IF(Duombaze!K499="",0,INDEX(DU!I:I,MATCH(Duombaze!K499,DU!A:A,0),1))+IF(Duombaze!L499="",0,INDEX(DU!I:I,MATCH(Duombaze!L499,DU!A:A,0),1))+IF(Duombaze!M499="",0,INDEX(DU!I:I,MATCH(Duombaze!M499,DU!A:A,0),1))+IF(Duombaze!N499="",0,INDEX(DU!I:I,MATCH(Duombaze!N499,DU!A:A,0),1))+IF(Duombaze!O499="",0,INDEX(DU!I:I,MATCH(Duombaze!O499,DU!A:A,0),1))</f>
        <v>0</v>
      </c>
      <c r="Q499" s="640">
        <f>IF(Duombaze!G499="",0,INDEX(DU!K:K,MATCH(Duombaze!G499,DU!A:A,0),1))+IF(Duombaze!H499="",0,INDEX(DU!K:K,MATCH(Duombaze!H499,DU!A:A,0),1))+IF(Duombaze!I499="",0,INDEX(DU!K:K,MATCH(Duombaze!I499,DU!A:A,0),1))+IF(Duombaze!J499="",0,INDEX(DU!K:K,MATCH(Duombaze!J499,DU!A:A,0),1))+IF(Duombaze!K499="",0,INDEX(DU!K:K,MATCH(Duombaze!K499,DU!A:A,0),1))+IF(Duombaze!L499="",0,INDEX(DU!K:K,MATCH(Duombaze!L499,DU!A:A,0),1))+IF(Duombaze!M499="",0,INDEX(DU!K:K,MATCH(Duombaze!M499,DU!A:A,0),1))+IF(Duombaze!N499="",0,INDEX(DU!K:K,MATCH(Duombaze!N499,DU!A:A,0),1))+IF(Duombaze!O499="",0,INDEX(DU!K:K,MATCH(Duombaze!O499,DU!A:A,0),1))</f>
        <v>0</v>
      </c>
      <c r="R499" s="6"/>
      <c r="S499" s="48"/>
      <c r="T499" s="883"/>
      <c r="U499" s="49"/>
      <c r="V499" s="49"/>
      <c r="W499" s="6"/>
      <c r="X499" s="6"/>
      <c r="Y499" s="858"/>
      <c r="Z499" s="66"/>
      <c r="AA499" s="4"/>
      <c r="AB499" s="6"/>
      <c r="AC499" s="6">
        <f>IF(Duombaze!AB499="",0,INDEX(DU!I:I,MATCH(Duombaze!AB499,DU!A:A,0),1))</f>
        <v>0</v>
      </c>
      <c r="AD499" s="2">
        <f>IF(Duombaze!AB499="",0,INDEX(DU!K:K,MATCH(Duombaze!AB499,DU!A:A,0),1))</f>
        <v>0</v>
      </c>
      <c r="AE499" s="6"/>
      <c r="AF499" s="6"/>
      <c r="AG499" s="6"/>
      <c r="AH499" s="4"/>
      <c r="AI499" s="6"/>
      <c r="AJ499" s="643"/>
      <c r="AK499" s="643"/>
      <c r="AL499" s="643"/>
      <c r="AM499" s="643">
        <f>IF(Duombaze!AJ499="",0,INDEX(DU!I:I,MATCH(Duombaze!AJ499,DU!A:A,0),1))+IF(Duombaze!AK499="",0,INDEX(DU!I:I,MATCH(Duombaze!AK499,DU!A:A,0),1))+IF(Duombaze!AL499="",0,INDEX(DU!I:I,MATCH(Duombaze!AL499,DU!A:A,0),1))</f>
        <v>0</v>
      </c>
      <c r="AN499" s="643">
        <f>IF(Duombaze!AJ499="",0,INDEX(DU!K:K,MATCH(Duombaze!AJ499,DU!A:A,0),1))+IF(Duombaze!AK499="",0,INDEX(DU!K:K,MATCH(Duombaze!AK499,DU!A:A,0),1))+IF(Duombaze!AL499="",0,INDEX(DU!K:K,MATCH(Duombaze!AL499,DU!A:A,0),1))</f>
        <v>0</v>
      </c>
      <c r="AO499" s="6"/>
      <c r="AP499" s="6"/>
      <c r="AQ499" s="6"/>
      <c r="AR499" s="4"/>
      <c r="AS499" s="6"/>
      <c r="AT499" s="643"/>
      <c r="AU499" s="643"/>
      <c r="AV499" s="643"/>
      <c r="AW499" s="643"/>
      <c r="AX499" s="643"/>
      <c r="AY499" s="643"/>
      <c r="AZ499" s="643"/>
      <c r="BA499" s="643"/>
      <c r="BB499" s="643"/>
      <c r="BC499" s="643">
        <f>IF(Duombaze!AT499="",0,INDEX(DU!I:I,MATCH(Duombaze!AT499,DU!A:A,0),1))+IF(Duombaze!AU499="",0,INDEX(DU!I:I,MATCH(Duombaze!AU499,DU!A:A,0),1))+IF(Duombaze!AV499="",0,INDEX(DU!I:I,MATCH(Duombaze!AV499,DU!A:A,0),1))+IF(Duombaze!AW499="",0,INDEX(DU!I:I,MATCH(Duombaze!AW499,DU!A:A,0),1))+IF(Duombaze!AX499="",0,INDEX(DU!I:I,MATCH(Duombaze!AX499,DU!A:A,0),1))+IF(Duombaze!AY499="",0,INDEX(DU!I:I,MATCH(Duombaze!AY499,DU!A:A,0),1))+IF(Duombaze!AZ499="",0,INDEX(DU!I:I,MATCH(Duombaze!AZ499,DU!A:A,0),1))+IF(Duombaze!BA499="",0,INDEX(DU!I:I,MATCH(Duombaze!BA499,DU!A:A,0),1))+IF(Duombaze!BB499="",0,INDEX(DU!I:I,MATCH(Duombaze!BB499,DU!A:A,0),1))</f>
        <v>0</v>
      </c>
      <c r="BD499" s="640">
        <f>IF(Duombaze!AT499="",0,INDEX(DU!K:K,MATCH(Duombaze!AT499,DU!A:A,0),1))+IF(Duombaze!AU499="",0,INDEX(DU!K:K,MATCH(Duombaze!AU499,DU!A:A,0),1))+IF(Duombaze!AV499="",0,INDEX(DU!K:K,MATCH(Duombaze!AV499,DU!A:A,0),1))+IF(Duombaze!AW499="",0,INDEX(DU!K:K,MATCH(Duombaze!AW499,DU!A:A,0),1))+IF(Duombaze!AX499="",0,INDEX(DU!K:K,MATCH(Duombaze!AX499,DU!A:A,0),1))+IF(Duombaze!AY499="",0,INDEX(DU!K:K,MATCH(Duombaze!AY499,DU!A:A,0),1))+IF(Duombaze!AZ499="",0,INDEX(DU!K:K,MATCH(Duombaze!AZ499,DU!A:A,0),1))+IF(Duombaze!BA499="",0,INDEX(DU!K:K,MATCH(Duombaze!BA499,DU!A:A,0),1))+IF(Duombaze!BB499="",0,INDEX(DU!K:K,MATCH(Duombaze!BB499,DU!A:A,0),1))</f>
        <v>0</v>
      </c>
      <c r="BE499" s="6"/>
      <c r="BF499" s="6"/>
      <c r="BG499" s="66"/>
      <c r="BH499" s="4"/>
      <c r="BI499" s="6"/>
      <c r="BJ499" s="643"/>
      <c r="BK499" s="643"/>
      <c r="BL499" s="643"/>
      <c r="BM499" s="643">
        <f>IF(Duombaze!BJ499="",0,INDEX(DU!I:I,MATCH(Duombaze!BJ499,DU!A:A,0),1))+IF(Duombaze!BK499="",0,INDEX(DU!I:I,MATCH(Duombaze!BK499,DU!A:A,0),1))+IF(Duombaze!BL499="",0,INDEX(DU!I:I,MATCH(Duombaze!BL499,DU!A:A,0),1))</f>
        <v>0</v>
      </c>
      <c r="BN499" s="640">
        <f>IF(Duombaze!BJ499="",0,INDEX(DU!K:K,MATCH(Duombaze!BJ499,DU!A:A,0),1))+IF(Duombaze!BK499="",0,INDEX(DU!K:K,MATCH(Duombaze!BK499,DU!A:A,0),1))+IF(Duombaze!BL499="",0,INDEX(DU!K:K,MATCH(Duombaze!BL499,DU!A:A,0),1))</f>
        <v>0</v>
      </c>
      <c r="BO499" s="6"/>
      <c r="BP499" s="6"/>
      <c r="BQ499" s="6"/>
      <c r="BR499" s="6"/>
      <c r="BS499" s="6" t="s">
        <v>1718</v>
      </c>
      <c r="BT499" s="6"/>
      <c r="BU499" s="6"/>
      <c r="BV499" s="6"/>
      <c r="BW499" s="6">
        <f>IF(Duombaze!BT499="",0,INDEX(DU!I:I,MATCH(Duombaze!BT499,DU!A:A,0),1))+IF(Duombaze!BU499="",0,INDEX(DU!I:I,MATCH(Duombaze!BU499,DU!A:A,0),1))+IF(Duombaze!BV499="",0,INDEX(DU!I:I,MATCH(Duombaze!BV499,DU!A:A,0),1))</f>
        <v>0</v>
      </c>
      <c r="BX499" s="6">
        <f>IF(Duombaze!BT499="",0,INDEX(DU!K:K,MATCH(Duombaze!BT499,DU!A:A,0),1))+IF(Duombaze!BU499="",0,INDEX(DU!K:K,MATCH(Duombaze!BU499,DU!A:A,0),1))+IF(Duombaze!BV499="",0,INDEX(DU!K:K,MATCH(Duombaze!BV499,DU!A:A,0),1))</f>
        <v>0</v>
      </c>
      <c r="BY499" s="6"/>
      <c r="BZ499" s="6"/>
      <c r="CA499" s="6"/>
      <c r="CB499" s="6"/>
      <c r="CC499" s="6"/>
      <c r="CD499" s="6">
        <f>IF(Duombaze!CC499="",0,INDEX(DU!I:I,MATCH(Duombaze!CC499,DU!A:A,0),1))</f>
        <v>0</v>
      </c>
      <c r="CE499" s="4">
        <f>IF(Duombaze!CC499="",0,INDEX(DU!K:K,MATCH(Duombaze!CC499,DU!A:A,0),1))</f>
        <v>0</v>
      </c>
      <c r="CF499" s="6"/>
      <c r="CG499" s="6"/>
      <c r="CH499" s="6"/>
      <c r="CI499" s="4"/>
      <c r="CJ499" s="6"/>
      <c r="CK499" s="6">
        <f>IF(Duombaze!CJ499="",0,INDEX(DU!I:I,MATCH(Duombaze!CJ499,DU!A:A,0),1))</f>
        <v>0</v>
      </c>
      <c r="CL499" s="4">
        <f>IF(Duombaze!CJ499="",0,INDEX(DU!K:K,MATCH(Duombaze!CJ499,DU!A:A,0),1))</f>
        <v>0</v>
      </c>
      <c r="CM499" s="6"/>
      <c r="CN499" s="6"/>
      <c r="CO499" s="6"/>
      <c r="CP499" s="4"/>
      <c r="CQ499" s="6"/>
      <c r="CR499" s="643"/>
      <c r="CS499" s="643"/>
      <c r="CT499" s="643">
        <f>IF(Duombaze!CR499="",0,INDEX(DU!I:I,MATCH(Duombaze!CR499,DU!A:A,0),1))+IF(Duombaze!CS499="",0,INDEX(DU!I:I,MATCH(Duombaze!CS499,DU!A:A,0),1))</f>
        <v>0</v>
      </c>
      <c r="CU499" s="6">
        <f>IF(Duombaze!CR499="",0,INDEX(DU!K:K,MATCH(Duombaze!CR499,DU!A:A,0),1))+IF(Duombaze!CS499="",0,INDEX(DU!K:K,MATCH(Duombaze!CS499,DU!A:A,0),1))</f>
        <v>0</v>
      </c>
      <c r="CV499" s="6"/>
      <c r="CW499" s="6"/>
      <c r="CX499" s="6"/>
      <c r="CY499" s="4"/>
      <c r="CZ499" s="6"/>
      <c r="DA499" s="674"/>
      <c r="DB499" s="674"/>
      <c r="DC499" s="674">
        <f>IF(Duombaze!DA499="",0,INDEX(DU!I:I,MATCH(Duombaze!DA499,DU!A:A,0),1))+IF(Duombaze!DB499="",0,INDEX(DU!I:I,MATCH(Duombaze!DB499,DU!A:A,0),1))</f>
        <v>0</v>
      </c>
      <c r="DD499" s="6">
        <f>IF(Duombaze!DA499="",0,INDEX(DU!K:K,MATCH(Duombaze!DA499,DU!A:A,0),1))+IF(Duombaze!DB499="",0,INDEX(DU!K:K,MATCH(Duombaze!DB499,DU!A:A,0),1))</f>
        <v>0</v>
      </c>
      <c r="DE499" s="6"/>
      <c r="DF499" s="6"/>
      <c r="DG499" s="6"/>
      <c r="DH499" s="6"/>
      <c r="DI499" s="6"/>
      <c r="DJ499" s="674"/>
      <c r="DK499" s="679"/>
      <c r="DL499" s="674">
        <f>IF(Duombaze!DJ499="",0,INDEX(DU!I:I,MATCH(Duombaze!DJ499,DU!A:A,0),1))+IF(Duombaze!DK499="",0,INDEX(DU!I:I,MATCH(Duombaze!DK499,DU!A:A,0),1))</f>
        <v>0</v>
      </c>
      <c r="DM499" s="6">
        <f>IF(Duombaze!DJ499="",0,INDEX(DU!K:K,MATCH(Duombaze!DJ499,DU!A:A,0),1))+IF(Duombaze!DK499="",0,INDEX(DU!K:K,MATCH(Duombaze!DK499,DU!A:A,0),1))</f>
        <v>0</v>
      </c>
      <c r="DN499" s="660"/>
      <c r="DO499" s="48"/>
      <c r="DP499" s="48"/>
      <c r="DQ499" s="4"/>
      <c r="DR499" s="66"/>
      <c r="DS499" s="694"/>
      <c r="DT499" s="694"/>
      <c r="DU499" s="694"/>
      <c r="DV499" s="694"/>
      <c r="DW499" s="694">
        <f>IF(Duombaze!DS499="",0,INDEX(DU!I:I,MATCH(Duombaze!DS499,DU!A:A,0),1))+IF(Duombaze!DT499="",0,INDEX(DU!I:I,MATCH(Duombaze!DT499,DU!A:A,0),1))+IF(Duombaze!DU499="",0,INDEX(DU!I:I,MATCH(Duombaze!DU499,DU!A:A,0),1))+IF(Duombaze!DV499="",0,INDEX(DU!I:I,MATCH(Duombaze!DV499,DU!A:A,0),1))</f>
        <v>0</v>
      </c>
      <c r="DX499" s="640">
        <f>IF(Duombaze!DS499="",0,INDEX(DU!K:K,MATCH(Duombaze!DS499,DU!A:A,0),1))+IF(Duombaze!DT499="",0,INDEX(DU!K:K,MATCH(Duombaze!DT499,DU!A:A,0),1))+IF(Duombaze!DU499="",0,INDEX(DU!K:K,MATCH(Duombaze!DU499,DU!A:A,0),1))+IF(Duombaze!DV499="",0,INDEX(DU!K:KH,MATCH(Duombaze!DV499,DU!A:A,0),1))</f>
        <v>0</v>
      </c>
      <c r="DY499" s="66"/>
      <c r="DZ499" s="66"/>
      <c r="EA499" s="6" t="s">
        <v>445</v>
      </c>
      <c r="EB499" s="6" t="str">
        <f t="shared" si="253"/>
        <v>5 SPP16P Automatinis sukabintuvas Scharmuller</v>
      </c>
      <c r="EC499" s="6" t="s">
        <v>513</v>
      </c>
      <c r="ED499" s="6">
        <f>IF(Duombaze!EC499="",0,INDEX(DU!I:I,MATCH(Duombaze!EC499,DU!A:A,0),1))</f>
        <v>225.916545454545</v>
      </c>
      <c r="EE499" s="640">
        <f>IF(Duombaze!EC499="",0,INDEX(DU!K:K,MATCH(Duombaze!EC499,DU!A:A,0),1))</f>
        <v>0.57999999999999996</v>
      </c>
      <c r="EF499" s="6"/>
      <c r="EG499" s="6"/>
      <c r="EH499" s="6"/>
      <c r="EI499" s="4" t="str">
        <f t="shared" si="240"/>
        <v/>
      </c>
      <c r="EJ499" s="6"/>
      <c r="EK499" s="674"/>
      <c r="EL499" s="674"/>
      <c r="EM499" s="674"/>
      <c r="EN499" s="674">
        <f>IF(Duombaze!EK499="",0,INDEX(DU!I:I,MATCH(Duombaze!EK499,DU!A:A,0),1))+IF(Duombaze!EL499="",0,INDEX(DU!I:I,MATCH(Duombaze!EL499,DU!A:A,0),1))+IF(Duombaze!EM499="",0,INDEX(DU!I:I,MATCH(Duombaze!EM499,DU!A:A,0),1))</f>
        <v>0</v>
      </c>
      <c r="EO499" s="6">
        <f>IF(Duombaze!EK499="",0,INDEX(DU!K:K,MATCH(Duombaze!EK499,DU!A:A,0),1))+IF(Duombaze!EL499="",0,INDEX(DU!K:K,MATCH(Duombaze!EL499,DU!A:A,0),1))+IF(Duombaze!EM499="",0,INDEX(DU!K:K,MATCH(Duombaze!EM499,DU!A:A,0),1))</f>
        <v>0</v>
      </c>
      <c r="EP499" s="6"/>
      <c r="EQ499" s="6"/>
      <c r="ER499" s="6"/>
      <c r="ES499" s="4"/>
      <c r="ET499" s="6"/>
      <c r="EU499" s="6"/>
      <c r="EV499" s="6"/>
      <c r="EW499" s="66"/>
      <c r="EX499" s="6"/>
      <c r="EY499" s="6"/>
      <c r="EZ499" s="674"/>
      <c r="FA499" s="674"/>
      <c r="FB499" s="674">
        <f>IF(Duombaze!EZ499="",0,INDEX(DU!I:I,MATCH(Duombaze!EZ499,DU!A:A,0),1))+IF(Duombaze!FA499="",0,INDEX(DU!I:I,MATCH(Duombaze!FA499,DU!A:A,0),1))</f>
        <v>0</v>
      </c>
      <c r="FC499" s="6">
        <f>IF(Duombaze!EZ499="",0,INDEX(DU!K:K,MATCH(Duombaze!EZ499,DU!A:A,0),1))+IF(Duombaze!FA499="",0,INDEX(DU!K:K,MATCH(Duombaze!FA499,DU!A:A,0),1))</f>
        <v>0</v>
      </c>
      <c r="FD499" s="6"/>
      <c r="FE499" s="6"/>
      <c r="FF499" s="6"/>
      <c r="FG499" s="6"/>
      <c r="FH499" s="6"/>
      <c r="FI499" s="6"/>
      <c r="FJ499" s="6"/>
      <c r="FK499" s="66"/>
      <c r="FL499" s="14"/>
      <c r="FM499" s="673"/>
      <c r="FN499" s="673"/>
      <c r="FO499" s="673"/>
      <c r="FP499" s="673"/>
      <c r="FQ499" s="673">
        <f>IF(Duombaze!FM499="",0,INDEX(DU!I:I,MATCH(Duombaze!FM499,DU!A:A,0),1))+IF(Duombaze!FN499="",0,INDEX(DU!I:I,MATCH(Duombaze!FN499,DU!A:A,0),1))+IF(Duombaze!FO499="",0,INDEX(DU!I:I,MATCH(Duombaze!FO499,DU!A:A,0),1))+IF(Duombaze!FP499="",0,INDEX(DU!I:I,MATCH(Duombaze!FP499,DU!A:A,0),1))</f>
        <v>0</v>
      </c>
      <c r="FR499" s="673">
        <f>IF(Duombaze!FM499="",0,INDEX(DU!K:K,MATCH(Duombaze!FM499,DU!A:A,0),1))+IF(Duombaze!FN499="",0,INDEX(DU!K:K,MATCH(Duombaze!FN499,DU!A:A,0),1))+IF(Duombaze!FO499="",0,INDEX(DU!K:K,MATCH(Duombaze!FO499,DU!A:A,0),1))+IF(Duombaze!FP499="",0,INDEX(DU!K:K,MATCH(Duombaze!FP499,DU!A:A,0),1))</f>
        <v>0</v>
      </c>
    </row>
    <row r="500" spans="1:183" s="7" customFormat="1" ht="23.45" customHeight="1" x14ac:dyDescent="0.25">
      <c r="A500" s="42">
        <v>6</v>
      </c>
      <c r="B500" s="42" t="s">
        <v>8711</v>
      </c>
      <c r="C500" s="12" t="s">
        <v>8712</v>
      </c>
      <c r="D500" s="6"/>
      <c r="E500" s="4"/>
      <c r="F500" s="6"/>
      <c r="G500" s="643"/>
      <c r="H500" s="643"/>
      <c r="I500" s="643"/>
      <c r="J500" s="643"/>
      <c r="K500" s="643"/>
      <c r="L500" s="643"/>
      <c r="M500" s="643"/>
      <c r="N500" s="643"/>
      <c r="O500" s="643"/>
      <c r="P500" s="643">
        <f>IF(Duombaze!G500="",0,INDEX(DU!I:I,MATCH(Duombaze!G500,DU!A:A,0),1))+IF(Duombaze!H500="",0,INDEX(DU!I:I,MATCH(Duombaze!H500,DU!A:A,0),1))+IF(Duombaze!I500="",0,INDEX(DU!I:I,MATCH(Duombaze!I500,DU!A:A,0),1))+IF(Duombaze!J500="",0,INDEX(DU!I:I,MATCH(Duombaze!J500,DU!A:A,0),1))+IF(Duombaze!K500="",0,INDEX(DU!I:I,MATCH(Duombaze!K500,DU!A:A,0),1))+IF(Duombaze!L500="",0,INDEX(DU!I:I,MATCH(Duombaze!L500,DU!A:A,0),1))+IF(Duombaze!M500="",0,INDEX(DU!I:I,MATCH(Duombaze!M500,DU!A:A,0),1))+IF(Duombaze!N500="",0,INDEX(DU!I:I,MATCH(Duombaze!N500,DU!A:A,0),1))+IF(Duombaze!O500="",0,INDEX(DU!I:I,MATCH(Duombaze!O500,DU!A:A,0),1))</f>
        <v>0</v>
      </c>
      <c r="Q500" s="640">
        <f>IF(Duombaze!G500="",0,INDEX(DU!K:K,MATCH(Duombaze!G500,DU!A:A,0),1))+IF(Duombaze!H500="",0,INDEX(DU!K:K,MATCH(Duombaze!H500,DU!A:A,0),1))+IF(Duombaze!I500="",0,INDEX(DU!K:K,MATCH(Duombaze!I500,DU!A:A,0),1))+IF(Duombaze!J500="",0,INDEX(DU!K:K,MATCH(Duombaze!J500,DU!A:A,0),1))+IF(Duombaze!K500="",0,INDEX(DU!K:K,MATCH(Duombaze!K500,DU!A:A,0),1))+IF(Duombaze!L500="",0,INDEX(DU!K:K,MATCH(Duombaze!L500,DU!A:A,0),1))+IF(Duombaze!M500="",0,INDEX(DU!K:K,MATCH(Duombaze!M500,DU!A:A,0),1))+IF(Duombaze!N500="",0,INDEX(DU!K:K,MATCH(Duombaze!N500,DU!A:A,0),1))+IF(Duombaze!O500="",0,INDEX(DU!K:K,MATCH(Duombaze!O500,DU!A:A,0),1))</f>
        <v>0</v>
      </c>
      <c r="R500" s="6"/>
      <c r="S500" s="48"/>
      <c r="T500" s="883"/>
      <c r="U500" s="49"/>
      <c r="V500" s="49"/>
      <c r="W500" s="6"/>
      <c r="X500" s="6"/>
      <c r="Y500" s="858"/>
      <c r="Z500" s="66"/>
      <c r="AA500" s="4"/>
      <c r="AB500" s="6"/>
      <c r="AC500" s="6">
        <f>IF(Duombaze!AB500="",0,INDEX(DU!I:I,MATCH(Duombaze!AB500,DU!A:A,0),1))</f>
        <v>0</v>
      </c>
      <c r="AD500" s="2">
        <f>IF(Duombaze!AB500="",0,INDEX(DU!K:K,MATCH(Duombaze!AB500,DU!A:A,0),1))</f>
        <v>0</v>
      </c>
      <c r="AE500" s="6"/>
      <c r="AF500" s="6"/>
      <c r="AG500" s="6"/>
      <c r="AH500" s="4"/>
      <c r="AI500" s="6"/>
      <c r="AJ500" s="643"/>
      <c r="AK500" s="643"/>
      <c r="AL500" s="643"/>
      <c r="AM500" s="643">
        <f>IF(Duombaze!AJ500="",0,INDEX(DU!I:I,MATCH(Duombaze!AJ500,DU!A:A,0),1))+IF(Duombaze!AK500="",0,INDEX(DU!I:I,MATCH(Duombaze!AK500,DU!A:A,0),1))+IF(Duombaze!AL500="",0,INDEX(DU!I:I,MATCH(Duombaze!AL500,DU!A:A,0),1))</f>
        <v>0</v>
      </c>
      <c r="AN500" s="643">
        <f>IF(Duombaze!AJ500="",0,INDEX(DU!K:K,MATCH(Duombaze!AJ500,DU!A:A,0),1))+IF(Duombaze!AK500="",0,INDEX(DU!K:K,MATCH(Duombaze!AK500,DU!A:A,0),1))+IF(Duombaze!AL500="",0,INDEX(DU!K:K,MATCH(Duombaze!AL500,DU!A:A,0),1))</f>
        <v>0</v>
      </c>
      <c r="AO500" s="6"/>
      <c r="AP500" s="6"/>
      <c r="AQ500" s="6"/>
      <c r="AR500" s="4"/>
      <c r="AS500" s="6"/>
      <c r="AT500" s="643"/>
      <c r="AU500" s="643"/>
      <c r="AV500" s="643"/>
      <c r="AW500" s="643"/>
      <c r="AX500" s="643"/>
      <c r="AY500" s="643"/>
      <c r="AZ500" s="643"/>
      <c r="BA500" s="643"/>
      <c r="BB500" s="643"/>
      <c r="BC500" s="643">
        <f>IF(Duombaze!AT500="",0,INDEX(DU!I:I,MATCH(Duombaze!AT500,DU!A:A,0),1))+IF(Duombaze!AU500="",0,INDEX(DU!I:I,MATCH(Duombaze!AU500,DU!A:A,0),1))+IF(Duombaze!AV500="",0,INDEX(DU!I:I,MATCH(Duombaze!AV500,DU!A:A,0),1))+IF(Duombaze!AW500="",0,INDEX(DU!I:I,MATCH(Duombaze!AW500,DU!A:A,0),1))+IF(Duombaze!AX500="",0,INDEX(DU!I:I,MATCH(Duombaze!AX500,DU!A:A,0),1))+IF(Duombaze!AY500="",0,INDEX(DU!I:I,MATCH(Duombaze!AY500,DU!A:A,0),1))+IF(Duombaze!AZ500="",0,INDEX(DU!I:I,MATCH(Duombaze!AZ500,DU!A:A,0),1))+IF(Duombaze!BA500="",0,INDEX(DU!I:I,MATCH(Duombaze!BA500,DU!A:A,0),1))+IF(Duombaze!BB500="",0,INDEX(DU!I:I,MATCH(Duombaze!BB500,DU!A:A,0),1))</f>
        <v>0</v>
      </c>
      <c r="BD500" s="640">
        <f>IF(Duombaze!AT500="",0,INDEX(DU!K:K,MATCH(Duombaze!AT500,DU!A:A,0),1))+IF(Duombaze!AU500="",0,INDEX(DU!K:K,MATCH(Duombaze!AU500,DU!A:A,0),1))+IF(Duombaze!AV500="",0,INDEX(DU!K:K,MATCH(Duombaze!AV500,DU!A:A,0),1))+IF(Duombaze!AW500="",0,INDEX(DU!K:K,MATCH(Duombaze!AW500,DU!A:A,0),1))+IF(Duombaze!AX500="",0,INDEX(DU!K:K,MATCH(Duombaze!AX500,DU!A:A,0),1))+IF(Duombaze!AY500="",0,INDEX(DU!K:K,MATCH(Duombaze!AY500,DU!A:A,0),1))+IF(Duombaze!AZ500="",0,INDEX(DU!K:K,MATCH(Duombaze!AZ500,DU!A:A,0),1))+IF(Duombaze!BA500="",0,INDEX(DU!K:K,MATCH(Duombaze!BA500,DU!A:A,0),1))+IF(Duombaze!BB500="",0,INDEX(DU!K:K,MATCH(Duombaze!BB500,DU!A:A,0),1))</f>
        <v>0</v>
      </c>
      <c r="BE500" s="6"/>
      <c r="BF500" s="6"/>
      <c r="BG500" s="66"/>
      <c r="BH500" s="4"/>
      <c r="BI500" s="6"/>
      <c r="BJ500" s="643"/>
      <c r="BK500" s="643"/>
      <c r="BL500" s="643"/>
      <c r="BM500" s="643">
        <f>IF(Duombaze!BJ500="",0,INDEX(DU!I:I,MATCH(Duombaze!BJ500,DU!A:A,0),1))+IF(Duombaze!BK500="",0,INDEX(DU!I:I,MATCH(Duombaze!BK500,DU!A:A,0),1))+IF(Duombaze!BL500="",0,INDEX(DU!I:I,MATCH(Duombaze!BL500,DU!A:A,0),1))</f>
        <v>0</v>
      </c>
      <c r="BN500" s="640">
        <f>IF(Duombaze!BJ500="",0,INDEX(DU!K:K,MATCH(Duombaze!BJ500,DU!A:A,0),1))+IF(Duombaze!BK500="",0,INDEX(DU!K:K,MATCH(Duombaze!BK500,DU!A:A,0),1))+IF(Duombaze!BL500="",0,INDEX(DU!K:K,MATCH(Duombaze!BL500,DU!A:A,0),1))</f>
        <v>0</v>
      </c>
      <c r="BO500" s="6"/>
      <c r="BP500" s="6"/>
      <c r="BQ500" s="6"/>
      <c r="BR500" s="6" t="s">
        <v>1718</v>
      </c>
      <c r="BS500" s="6"/>
      <c r="BT500" s="6"/>
      <c r="BU500" s="6"/>
      <c r="BV500" s="6"/>
      <c r="BW500" s="6">
        <f>IF(Duombaze!BT500="",0,INDEX(DU!I:I,MATCH(Duombaze!BT500,DU!A:A,0),1))+IF(Duombaze!BU500="",0,INDEX(DU!I:I,MATCH(Duombaze!BU500,DU!A:A,0),1))+IF(Duombaze!BV500="",0,INDEX(DU!I:I,MATCH(Duombaze!BV500,DU!A:A,0),1))</f>
        <v>0</v>
      </c>
      <c r="BX500" s="6">
        <f>IF(Duombaze!BT500="",0,INDEX(DU!K:K,MATCH(Duombaze!BT500,DU!A:A,0),1))+IF(Duombaze!BU500="",0,INDEX(DU!K:K,MATCH(Duombaze!BU500,DU!A:A,0),1))+IF(Duombaze!BV500="",0,INDEX(DU!K:K,MATCH(Duombaze!BV500,DU!A:A,0),1))</f>
        <v>0</v>
      </c>
      <c r="BY500" s="6"/>
      <c r="BZ500" s="6"/>
      <c r="CA500" s="6"/>
      <c r="CB500" s="6"/>
      <c r="CC500" s="6"/>
      <c r="CD500" s="6">
        <f>IF(Duombaze!CC500="",0,INDEX(DU!I:I,MATCH(Duombaze!CC500,DU!A:A,0),1))</f>
        <v>0</v>
      </c>
      <c r="CE500" s="4">
        <f>IF(Duombaze!CC500="",0,INDEX(DU!K:K,MATCH(Duombaze!CC500,DU!A:A,0),1))</f>
        <v>0</v>
      </c>
      <c r="CF500" s="6"/>
      <c r="CG500" s="6"/>
      <c r="CH500" s="6"/>
      <c r="CI500" s="4"/>
      <c r="CJ500" s="6"/>
      <c r="CK500" s="6">
        <f>IF(Duombaze!CJ500="",0,INDEX(DU!I:I,MATCH(Duombaze!CJ500,DU!A:A,0),1))</f>
        <v>0</v>
      </c>
      <c r="CL500" s="4">
        <f>IF(Duombaze!CJ500="",0,INDEX(DU!K:K,MATCH(Duombaze!CJ500,DU!A:A,0),1))</f>
        <v>0</v>
      </c>
      <c r="CM500" s="6"/>
      <c r="CN500" s="6"/>
      <c r="CO500" s="6"/>
      <c r="CP500" s="4"/>
      <c r="CQ500" s="6"/>
      <c r="CR500" s="643"/>
      <c r="CS500" s="643"/>
      <c r="CT500" s="643">
        <f>IF(Duombaze!CR500="",0,INDEX(DU!I:I,MATCH(Duombaze!CR500,DU!A:A,0),1))+IF(Duombaze!CS500="",0,INDEX(DU!I:I,MATCH(Duombaze!CS500,DU!A:A,0),1))</f>
        <v>0</v>
      </c>
      <c r="CU500" s="6">
        <f>IF(Duombaze!CR500="",0,INDEX(DU!K:K,MATCH(Duombaze!CR500,DU!A:A,0),1))+IF(Duombaze!CS500="",0,INDEX(DU!K:K,MATCH(Duombaze!CS500,DU!A:A,0),1))</f>
        <v>0</v>
      </c>
      <c r="CV500" s="6"/>
      <c r="CW500" s="6"/>
      <c r="CX500" s="6"/>
      <c r="CY500" s="4"/>
      <c r="CZ500" s="6"/>
      <c r="DA500" s="674"/>
      <c r="DB500" s="674"/>
      <c r="DC500" s="674">
        <f>IF(Duombaze!DA500="",0,INDEX(DU!I:I,MATCH(Duombaze!DA500,DU!A:A,0),1))+IF(Duombaze!DB500="",0,INDEX(DU!I:I,MATCH(Duombaze!DB500,DU!A:A,0),1))</f>
        <v>0</v>
      </c>
      <c r="DD500" s="6">
        <f>IF(Duombaze!DA500="",0,INDEX(DU!K:K,MATCH(Duombaze!DA500,DU!A:A,0),1))+IF(Duombaze!DB500="",0,INDEX(DU!K:K,MATCH(Duombaze!DB500,DU!A:A,0),1))</f>
        <v>0</v>
      </c>
      <c r="DE500" s="6"/>
      <c r="DF500" s="6"/>
      <c r="DG500" s="6"/>
      <c r="DH500" s="6"/>
      <c r="DI500" s="6"/>
      <c r="DJ500" s="674"/>
      <c r="DK500" s="679"/>
      <c r="DL500" s="674">
        <f>IF(Duombaze!DJ500="",0,INDEX(DU!I:I,MATCH(Duombaze!DJ500,DU!A:A,0),1))+IF(Duombaze!DK500="",0,INDEX(DU!I:I,MATCH(Duombaze!DK500,DU!A:A,0),1))</f>
        <v>0</v>
      </c>
      <c r="DM500" s="6">
        <f>IF(Duombaze!DJ500="",0,INDEX(DU!K:K,MATCH(Duombaze!DJ500,DU!A:A,0),1))+IF(Duombaze!DK500="",0,INDEX(DU!K:K,MATCH(Duombaze!DK500,DU!A:A,0),1))</f>
        <v>0</v>
      </c>
      <c r="DN500" s="660"/>
      <c r="DO500" s="48"/>
      <c r="DP500" s="48"/>
      <c r="DQ500" s="4"/>
      <c r="DR500" s="66"/>
      <c r="DS500" s="694"/>
      <c r="DT500" s="694"/>
      <c r="DU500" s="694"/>
      <c r="DV500" s="694"/>
      <c r="DW500" s="694">
        <f>IF(Duombaze!DS500="",0,INDEX(DU!I:I,MATCH(Duombaze!DS500,DU!A:A,0),1))+IF(Duombaze!DT500="",0,INDEX(DU!I:I,MATCH(Duombaze!DT500,DU!A:A,0),1))+IF(Duombaze!DU500="",0,INDEX(DU!I:I,MATCH(Duombaze!DU500,DU!A:A,0),1))+IF(Duombaze!DV500="",0,INDEX(DU!I:I,MATCH(Duombaze!DV500,DU!A:A,0),1))</f>
        <v>0</v>
      </c>
      <c r="DX500" s="640">
        <f>IF(Duombaze!DS500="",0,INDEX(DU!K:K,MATCH(Duombaze!DS500,DU!A:A,0),1))+IF(Duombaze!DT500="",0,INDEX(DU!K:K,MATCH(Duombaze!DT500,DU!A:A,0),1))+IF(Duombaze!DU500="",0,INDEX(DU!K:K,MATCH(Duombaze!DU500,DU!A:A,0),1))+IF(Duombaze!DV500="",0,INDEX(DU!K:KH,MATCH(Duombaze!DV500,DU!A:A,0),1))</f>
        <v>0</v>
      </c>
      <c r="DY500" s="66"/>
      <c r="DZ500" s="66"/>
      <c r="EA500" s="6" t="s">
        <v>8755</v>
      </c>
      <c r="EB500" s="6" t="str">
        <f t="shared" si="253"/>
        <v>6 SPP16P Automatinis sukabintuvas Orlandi</v>
      </c>
      <c r="EC500" s="6" t="s">
        <v>6943</v>
      </c>
      <c r="ED500" s="6">
        <f>IF(Duombaze!EC500="",0,INDEX(DU!I:I,MATCH(Duombaze!EC500,DU!A:A,0),1))</f>
        <v>186.72919999999999</v>
      </c>
      <c r="EE500" s="640">
        <f>IF(Duombaze!EC500="",0,INDEX(DU!K:K,MATCH(Duombaze!EC500,DU!A:A,0),1))</f>
        <v>0.74666666666666603</v>
      </c>
      <c r="EF500" s="6"/>
      <c r="EG500" s="6"/>
      <c r="EH500" s="6"/>
      <c r="EI500" s="4" t="str">
        <f t="shared" si="240"/>
        <v/>
      </c>
      <c r="EJ500" s="6"/>
      <c r="EK500" s="674"/>
      <c r="EL500" s="674"/>
      <c r="EM500" s="674"/>
      <c r="EN500" s="674">
        <f>IF(Duombaze!EK500="",0,INDEX(DU!I:I,MATCH(Duombaze!EK500,DU!A:A,0),1))+IF(Duombaze!EL500="",0,INDEX(DU!I:I,MATCH(Duombaze!EL500,DU!A:A,0),1))+IF(Duombaze!EM500="",0,INDEX(DU!I:I,MATCH(Duombaze!EM500,DU!A:A,0),1))</f>
        <v>0</v>
      </c>
      <c r="EO500" s="6">
        <f>IF(Duombaze!EK500="",0,INDEX(DU!K:K,MATCH(Duombaze!EK500,DU!A:A,0),1))+IF(Duombaze!EL500="",0,INDEX(DU!K:K,MATCH(Duombaze!EL500,DU!A:A,0),1))+IF(Duombaze!EM500="",0,INDEX(DU!K:K,MATCH(Duombaze!EM500,DU!A:A,0),1))</f>
        <v>0</v>
      </c>
      <c r="EP500" s="6"/>
      <c r="EQ500" s="6"/>
      <c r="ER500" s="6"/>
      <c r="ES500" s="4"/>
      <c r="ET500" s="6"/>
      <c r="EU500" s="6"/>
      <c r="EV500" s="6"/>
      <c r="EW500" s="66"/>
      <c r="EX500" s="6"/>
      <c r="EY500" s="6"/>
      <c r="EZ500" s="674"/>
      <c r="FA500" s="674"/>
      <c r="FB500" s="674">
        <f>IF(Duombaze!EZ500="",0,INDEX(DU!I:I,MATCH(Duombaze!EZ500,DU!A:A,0),1))+IF(Duombaze!FA500="",0,INDEX(DU!I:I,MATCH(Duombaze!FA500,DU!A:A,0),1))</f>
        <v>0</v>
      </c>
      <c r="FC500" s="6">
        <f>IF(Duombaze!EZ500="",0,INDEX(DU!K:K,MATCH(Duombaze!EZ500,DU!A:A,0),1))+IF(Duombaze!FA500="",0,INDEX(DU!K:K,MATCH(Duombaze!FA500,DU!A:A,0),1))</f>
        <v>0</v>
      </c>
      <c r="FD500" s="6"/>
      <c r="FE500" s="6"/>
      <c r="FF500" s="6"/>
      <c r="FG500" s="6"/>
      <c r="FH500" s="6"/>
      <c r="FI500" s="6"/>
      <c r="FJ500" s="6"/>
      <c r="FK500" s="66"/>
      <c r="FL500" s="14"/>
      <c r="FM500" s="673"/>
      <c r="FN500" s="673"/>
      <c r="FO500" s="673"/>
      <c r="FP500" s="673"/>
      <c r="FQ500" s="673">
        <f>IF(Duombaze!FM500="",0,INDEX(DU!I:I,MATCH(Duombaze!FM500,DU!A:A,0),1))+IF(Duombaze!FN500="",0,INDEX(DU!I:I,MATCH(Duombaze!FN500,DU!A:A,0),1))+IF(Duombaze!FO500="",0,INDEX(DU!I:I,MATCH(Duombaze!FO500,DU!A:A,0),1))+IF(Duombaze!FP500="",0,INDEX(DU!I:I,MATCH(Duombaze!FP500,DU!A:A,0),1))</f>
        <v>0</v>
      </c>
      <c r="FR500" s="673">
        <f>IF(Duombaze!FM500="",0,INDEX(DU!K:K,MATCH(Duombaze!FM500,DU!A:A,0),1))+IF(Duombaze!FN500="",0,INDEX(DU!K:K,MATCH(Duombaze!FN500,DU!A:A,0),1))+IF(Duombaze!FO500="",0,INDEX(DU!K:K,MATCH(Duombaze!FO500,DU!A:A,0),1))+IF(Duombaze!FP500="",0,INDEX(DU!K:K,MATCH(Duombaze!FP500,DU!A:A,0),1))</f>
        <v>0</v>
      </c>
    </row>
    <row r="501" spans="1:183" s="7" customFormat="1" ht="23.45" customHeight="1" x14ac:dyDescent="0.25">
      <c r="A501" s="42">
        <v>7</v>
      </c>
      <c r="B501" s="42" t="s">
        <v>8711</v>
      </c>
      <c r="C501" s="12" t="s">
        <v>8712</v>
      </c>
      <c r="D501" s="6"/>
      <c r="E501" s="4"/>
      <c r="F501" s="6"/>
      <c r="G501" s="643"/>
      <c r="H501" s="643"/>
      <c r="I501" s="643"/>
      <c r="J501" s="643"/>
      <c r="K501" s="643"/>
      <c r="L501" s="643"/>
      <c r="M501" s="643"/>
      <c r="N501" s="643"/>
      <c r="O501" s="643"/>
      <c r="P501" s="643">
        <f>IF(Duombaze!G501="",0,INDEX(DU!I:I,MATCH(Duombaze!G501,DU!A:A,0),1))+IF(Duombaze!H501="",0,INDEX(DU!I:I,MATCH(Duombaze!H501,DU!A:A,0),1))+IF(Duombaze!I501="",0,INDEX(DU!I:I,MATCH(Duombaze!I501,DU!A:A,0),1))+IF(Duombaze!J501="",0,INDEX(DU!I:I,MATCH(Duombaze!J501,DU!A:A,0),1))+IF(Duombaze!K501="",0,INDEX(DU!I:I,MATCH(Duombaze!K501,DU!A:A,0),1))+IF(Duombaze!L501="",0,INDEX(DU!I:I,MATCH(Duombaze!L501,DU!A:A,0),1))+IF(Duombaze!M501="",0,INDEX(DU!I:I,MATCH(Duombaze!M501,DU!A:A,0),1))+IF(Duombaze!N501="",0,INDEX(DU!I:I,MATCH(Duombaze!N501,DU!A:A,0),1))+IF(Duombaze!O501="",0,INDEX(DU!I:I,MATCH(Duombaze!O501,DU!A:A,0),1))</f>
        <v>0</v>
      </c>
      <c r="Q501" s="640">
        <f>IF(Duombaze!G501="",0,INDEX(DU!K:K,MATCH(Duombaze!G501,DU!A:A,0),1))+IF(Duombaze!H501="",0,INDEX(DU!K:K,MATCH(Duombaze!H501,DU!A:A,0),1))+IF(Duombaze!I501="",0,INDEX(DU!K:K,MATCH(Duombaze!I501,DU!A:A,0),1))+IF(Duombaze!J501="",0,INDEX(DU!K:K,MATCH(Duombaze!J501,DU!A:A,0),1))+IF(Duombaze!K501="",0,INDEX(DU!K:K,MATCH(Duombaze!K501,DU!A:A,0),1))+IF(Duombaze!L501="",0,INDEX(DU!K:K,MATCH(Duombaze!L501,DU!A:A,0),1))+IF(Duombaze!M501="",0,INDEX(DU!K:K,MATCH(Duombaze!M501,DU!A:A,0),1))+IF(Duombaze!N501="",0,INDEX(DU!K:K,MATCH(Duombaze!N501,DU!A:A,0),1))+IF(Duombaze!O501="",0,INDEX(DU!K:K,MATCH(Duombaze!O501,DU!A:A,0),1))</f>
        <v>0</v>
      </c>
      <c r="R501" s="6"/>
      <c r="S501" s="48"/>
      <c r="T501" s="883"/>
      <c r="U501" s="49"/>
      <c r="V501" s="49"/>
      <c r="W501" s="6"/>
      <c r="X501" s="6"/>
      <c r="Y501" s="858"/>
      <c r="Z501" s="66"/>
      <c r="AA501" s="4"/>
      <c r="AB501" s="6"/>
      <c r="AC501" s="6">
        <f>IF(Duombaze!AB501="",0,INDEX(DU!I:I,MATCH(Duombaze!AB501,DU!A:A,0),1))</f>
        <v>0</v>
      </c>
      <c r="AD501" s="2">
        <f>IF(Duombaze!AB501="",0,INDEX(DU!K:K,MATCH(Duombaze!AB501,DU!A:A,0),1))</f>
        <v>0</v>
      </c>
      <c r="AE501" s="6"/>
      <c r="AF501" s="6"/>
      <c r="AG501" s="6"/>
      <c r="AH501" s="4"/>
      <c r="AI501" s="6"/>
      <c r="AJ501" s="643"/>
      <c r="AK501" s="643"/>
      <c r="AL501" s="643"/>
      <c r="AM501" s="643">
        <f>IF(Duombaze!AJ501="",0,INDEX(DU!I:I,MATCH(Duombaze!AJ501,DU!A:A,0),1))+IF(Duombaze!AK501="",0,INDEX(DU!I:I,MATCH(Duombaze!AK501,DU!A:A,0),1))+IF(Duombaze!AL501="",0,INDEX(DU!I:I,MATCH(Duombaze!AL501,DU!A:A,0),1))</f>
        <v>0</v>
      </c>
      <c r="AN501" s="643">
        <f>IF(Duombaze!AJ501="",0,INDEX(DU!K:K,MATCH(Duombaze!AJ501,DU!A:A,0),1))+IF(Duombaze!AK501="",0,INDEX(DU!K:K,MATCH(Duombaze!AK501,DU!A:A,0),1))+IF(Duombaze!AL501="",0,INDEX(DU!K:K,MATCH(Duombaze!AL501,DU!A:A,0),1))</f>
        <v>0</v>
      </c>
      <c r="AO501" s="6"/>
      <c r="AP501" s="6"/>
      <c r="AQ501" s="6"/>
      <c r="AR501" s="4"/>
      <c r="AS501" s="6"/>
      <c r="AT501" s="643"/>
      <c r="AU501" s="643"/>
      <c r="AV501" s="643"/>
      <c r="AW501" s="643"/>
      <c r="AX501" s="643"/>
      <c r="AY501" s="643"/>
      <c r="AZ501" s="643"/>
      <c r="BA501" s="643"/>
      <c r="BB501" s="643"/>
      <c r="BC501" s="643">
        <f>IF(Duombaze!AT501="",0,INDEX(DU!I:I,MATCH(Duombaze!AT501,DU!A:A,0),1))+IF(Duombaze!AU501="",0,INDEX(DU!I:I,MATCH(Duombaze!AU501,DU!A:A,0),1))+IF(Duombaze!AV501="",0,INDEX(DU!I:I,MATCH(Duombaze!AV501,DU!A:A,0),1))+IF(Duombaze!AW501="",0,INDEX(DU!I:I,MATCH(Duombaze!AW501,DU!A:A,0),1))+IF(Duombaze!AX501="",0,INDEX(DU!I:I,MATCH(Duombaze!AX501,DU!A:A,0),1))+IF(Duombaze!AY501="",0,INDEX(DU!I:I,MATCH(Duombaze!AY501,DU!A:A,0),1))+IF(Duombaze!AZ501="",0,INDEX(DU!I:I,MATCH(Duombaze!AZ501,DU!A:A,0),1))+IF(Duombaze!BA501="",0,INDEX(DU!I:I,MATCH(Duombaze!BA501,DU!A:A,0),1))+IF(Duombaze!BB501="",0,INDEX(DU!I:I,MATCH(Duombaze!BB501,DU!A:A,0),1))</f>
        <v>0</v>
      </c>
      <c r="BD501" s="640">
        <f>IF(Duombaze!AT501="",0,INDEX(DU!K:K,MATCH(Duombaze!AT501,DU!A:A,0),1))+IF(Duombaze!AU501="",0,INDEX(DU!K:K,MATCH(Duombaze!AU501,DU!A:A,0),1))+IF(Duombaze!AV501="",0,INDEX(DU!K:K,MATCH(Duombaze!AV501,DU!A:A,0),1))+IF(Duombaze!AW501="",0,INDEX(DU!K:K,MATCH(Duombaze!AW501,DU!A:A,0),1))+IF(Duombaze!AX501="",0,INDEX(DU!K:K,MATCH(Duombaze!AX501,DU!A:A,0),1))+IF(Duombaze!AY501="",0,INDEX(DU!K:K,MATCH(Duombaze!AY501,DU!A:A,0),1))+IF(Duombaze!AZ501="",0,INDEX(DU!K:K,MATCH(Duombaze!AZ501,DU!A:A,0),1))+IF(Duombaze!BA501="",0,INDEX(DU!K:K,MATCH(Duombaze!BA501,DU!A:A,0),1))+IF(Duombaze!BB501="",0,INDEX(DU!K:K,MATCH(Duombaze!BB501,DU!A:A,0),1))</f>
        <v>0</v>
      </c>
      <c r="BE501" s="6"/>
      <c r="BF501" s="6"/>
      <c r="BG501" s="66"/>
      <c r="BH501" s="4"/>
      <c r="BI501" s="6"/>
      <c r="BJ501" s="643"/>
      <c r="BK501" s="643"/>
      <c r="BL501" s="643"/>
      <c r="BM501" s="643">
        <f>IF(Duombaze!BJ501="",0,INDEX(DU!I:I,MATCH(Duombaze!BJ501,DU!A:A,0),1))+IF(Duombaze!BK501="",0,INDEX(DU!I:I,MATCH(Duombaze!BK501,DU!A:A,0),1))+IF(Duombaze!BL501="",0,INDEX(DU!I:I,MATCH(Duombaze!BL501,DU!A:A,0),1))</f>
        <v>0</v>
      </c>
      <c r="BN501" s="640">
        <f>IF(Duombaze!BJ501="",0,INDEX(DU!K:K,MATCH(Duombaze!BJ501,DU!A:A,0),1))+IF(Duombaze!BK501="",0,INDEX(DU!K:K,MATCH(Duombaze!BK501,DU!A:A,0),1))+IF(Duombaze!BL501="",0,INDEX(DU!K:K,MATCH(Duombaze!BL501,DU!A:A,0),1))</f>
        <v>0</v>
      </c>
      <c r="BO501" s="6"/>
      <c r="BP501" s="6"/>
      <c r="BQ501" s="6"/>
      <c r="BR501" s="6"/>
      <c r="BS501" s="6"/>
      <c r="BT501" s="6"/>
      <c r="BU501" s="6"/>
      <c r="BV501" s="6"/>
      <c r="BW501" s="6">
        <f>IF(Duombaze!BT501="",0,INDEX(DU!I:I,MATCH(Duombaze!BT501,DU!A:A,0),1))+IF(Duombaze!BU501="",0,INDEX(DU!I:I,MATCH(Duombaze!BU501,DU!A:A,0),1))+IF(Duombaze!BV501="",0,INDEX(DU!I:I,MATCH(Duombaze!BV501,DU!A:A,0),1))</f>
        <v>0</v>
      </c>
      <c r="BX501" s="6">
        <f>IF(Duombaze!BT501="",0,INDEX(DU!K:K,MATCH(Duombaze!BT501,DU!A:A,0),1))+IF(Duombaze!BU501="",0,INDEX(DU!K:K,MATCH(Duombaze!BU501,DU!A:A,0),1))+IF(Duombaze!BV501="",0,INDEX(DU!K:K,MATCH(Duombaze!BV501,DU!A:A,0),1))</f>
        <v>0</v>
      </c>
      <c r="BY501" s="6"/>
      <c r="BZ501" s="6"/>
      <c r="CA501" s="6"/>
      <c r="CB501" s="6"/>
      <c r="CC501" s="6"/>
      <c r="CD501" s="6">
        <f>IF(Duombaze!CC501="",0,INDEX(DU!I:I,MATCH(Duombaze!CC501,DU!A:A,0),1))</f>
        <v>0</v>
      </c>
      <c r="CE501" s="4">
        <f>IF(Duombaze!CC501="",0,INDEX(DU!K:K,MATCH(Duombaze!CC501,DU!A:A,0),1))</f>
        <v>0</v>
      </c>
      <c r="CF501" s="6"/>
      <c r="CG501" s="6"/>
      <c r="CH501" s="6"/>
      <c r="CI501" s="4"/>
      <c r="CJ501" s="6"/>
      <c r="CK501" s="6">
        <f>IF(Duombaze!CJ501="",0,INDEX(DU!I:I,MATCH(Duombaze!CJ501,DU!A:A,0),1))</f>
        <v>0</v>
      </c>
      <c r="CL501" s="4">
        <f>IF(Duombaze!CJ501="",0,INDEX(DU!K:K,MATCH(Duombaze!CJ501,DU!A:A,0),1))</f>
        <v>0</v>
      </c>
      <c r="CM501" s="6"/>
      <c r="CN501" s="6"/>
      <c r="CO501" s="6"/>
      <c r="CP501" s="4"/>
      <c r="CQ501" s="6"/>
      <c r="CR501" s="643"/>
      <c r="CS501" s="643"/>
      <c r="CT501" s="643">
        <f>IF(Duombaze!CR501="",0,INDEX(DU!I:I,MATCH(Duombaze!CR501,DU!A:A,0),1))+IF(Duombaze!CS501="",0,INDEX(DU!I:I,MATCH(Duombaze!CS501,DU!A:A,0),1))</f>
        <v>0</v>
      </c>
      <c r="CU501" s="6">
        <f>IF(Duombaze!CR501="",0,INDEX(DU!K:K,MATCH(Duombaze!CR501,DU!A:A,0),1))+IF(Duombaze!CS501="",0,INDEX(DU!K:K,MATCH(Duombaze!CS501,DU!A:A,0),1))</f>
        <v>0</v>
      </c>
      <c r="CV501" s="6"/>
      <c r="CW501" s="6"/>
      <c r="CX501" s="6"/>
      <c r="CY501" s="4"/>
      <c r="CZ501" s="6"/>
      <c r="DA501" s="674"/>
      <c r="DB501" s="674"/>
      <c r="DC501" s="674">
        <f>IF(Duombaze!DA501="",0,INDEX(DU!I:I,MATCH(Duombaze!DA501,DU!A:A,0),1))+IF(Duombaze!DB501="",0,INDEX(DU!I:I,MATCH(Duombaze!DB501,DU!A:A,0),1))</f>
        <v>0</v>
      </c>
      <c r="DD501" s="6">
        <f>IF(Duombaze!DA501="",0,INDEX(DU!K:K,MATCH(Duombaze!DA501,DU!A:A,0),1))+IF(Duombaze!DB501="",0,INDEX(DU!K:K,MATCH(Duombaze!DB501,DU!A:A,0),1))</f>
        <v>0</v>
      </c>
      <c r="DE501" s="6"/>
      <c r="DF501" s="6"/>
      <c r="DG501" s="6"/>
      <c r="DH501" s="6"/>
      <c r="DI501" s="6"/>
      <c r="DJ501" s="674"/>
      <c r="DK501" s="679"/>
      <c r="DL501" s="674">
        <f>IF(Duombaze!DJ501="",0,INDEX(DU!I:I,MATCH(Duombaze!DJ501,DU!A:A,0),1))+IF(Duombaze!DK501="",0,INDEX(DU!I:I,MATCH(Duombaze!DK501,DU!A:A,0),1))</f>
        <v>0</v>
      </c>
      <c r="DM501" s="6">
        <f>IF(Duombaze!DJ501="",0,INDEX(DU!K:K,MATCH(Duombaze!DJ501,DU!A:A,0),1))+IF(Duombaze!DK501="",0,INDEX(DU!K:K,MATCH(Duombaze!DK501,DU!A:A,0),1))</f>
        <v>0</v>
      </c>
      <c r="DN501" s="660"/>
      <c r="DO501" s="48"/>
      <c r="DP501" s="48"/>
      <c r="DQ501" s="4"/>
      <c r="DR501" s="66"/>
      <c r="DS501" s="694"/>
      <c r="DT501" s="694"/>
      <c r="DU501" s="694"/>
      <c r="DV501" s="694"/>
      <c r="DW501" s="694">
        <f>IF(Duombaze!DS501="",0,INDEX(DU!I:I,MATCH(Duombaze!DS501,DU!A:A,0),1))+IF(Duombaze!DT501="",0,INDEX(DU!I:I,MATCH(Duombaze!DT501,DU!A:A,0),1))+IF(Duombaze!DU501="",0,INDEX(DU!I:I,MATCH(Duombaze!DU501,DU!A:A,0),1))+IF(Duombaze!DV501="",0,INDEX(DU!I:I,MATCH(Duombaze!DV501,DU!A:A,0),1))</f>
        <v>0</v>
      </c>
      <c r="DX501" s="640">
        <f>IF(Duombaze!DS501="",0,INDEX(DU!K:K,MATCH(Duombaze!DS501,DU!A:A,0),1))+IF(Duombaze!DT501="",0,INDEX(DU!K:K,MATCH(Duombaze!DT501,DU!A:A,0),1))+IF(Duombaze!DU501="",0,INDEX(DU!K:K,MATCH(Duombaze!DU501,DU!A:A,0),1))+IF(Duombaze!DV501="",0,INDEX(DU!K:KH,MATCH(Duombaze!DV501,DU!A:A,0),1))</f>
        <v>0</v>
      </c>
      <c r="DY501" s="66"/>
      <c r="DZ501" s="66"/>
      <c r="EA501" s="6"/>
      <c r="EB501" s="6"/>
      <c r="EC501" s="6"/>
      <c r="ED501" s="6">
        <f>IF(Duombaze!EC501="",0,INDEX(DU!I:I,MATCH(Duombaze!EC501,DU!A:A,0),1))</f>
        <v>0</v>
      </c>
      <c r="EE501" s="640">
        <f>IF(Duombaze!EC501="",0,INDEX(DU!K:K,MATCH(Duombaze!EC501,DU!A:A,0),1))</f>
        <v>0</v>
      </c>
      <c r="EF501" s="6"/>
      <c r="EG501" s="6"/>
      <c r="EH501" s="6"/>
      <c r="EI501" s="4" t="str">
        <f t="shared" si="240"/>
        <v/>
      </c>
      <c r="EJ501" s="6"/>
      <c r="EK501" s="674"/>
      <c r="EL501" s="674"/>
      <c r="EM501" s="674"/>
      <c r="EN501" s="674">
        <f>IF(Duombaze!EK501="",0,INDEX(DU!I:I,MATCH(Duombaze!EK501,DU!A:A,0),1))+IF(Duombaze!EL501="",0,INDEX(DU!I:I,MATCH(Duombaze!EL501,DU!A:A,0),1))+IF(Duombaze!EM501="",0,INDEX(DU!I:I,MATCH(Duombaze!EM501,DU!A:A,0),1))</f>
        <v>0</v>
      </c>
      <c r="EO501" s="6">
        <f>IF(Duombaze!EK501="",0,INDEX(DU!K:K,MATCH(Duombaze!EK501,DU!A:A,0),1))+IF(Duombaze!EL501="",0,INDEX(DU!K:K,MATCH(Duombaze!EL501,DU!A:A,0),1))+IF(Duombaze!EM501="",0,INDEX(DU!K:K,MATCH(Duombaze!EM501,DU!A:A,0),1))</f>
        <v>0</v>
      </c>
      <c r="EP501" s="6"/>
      <c r="EQ501" s="6"/>
      <c r="ER501" s="6"/>
      <c r="ES501" s="4"/>
      <c r="ET501" s="6"/>
      <c r="EU501" s="6"/>
      <c r="EV501" s="6"/>
      <c r="EW501" s="66"/>
      <c r="EX501" s="6"/>
      <c r="EY501" s="6"/>
      <c r="EZ501" s="674"/>
      <c r="FA501" s="674"/>
      <c r="FB501" s="674">
        <f>IF(Duombaze!EZ501="",0,INDEX(DU!I:I,MATCH(Duombaze!EZ501,DU!A:A,0),1))+IF(Duombaze!FA501="",0,INDEX(DU!I:I,MATCH(Duombaze!FA501,DU!A:A,0),1))</f>
        <v>0</v>
      </c>
      <c r="FC501" s="6">
        <f>IF(Duombaze!EZ501="",0,INDEX(DU!K:K,MATCH(Duombaze!EZ501,DU!A:A,0),1))+IF(Duombaze!FA501="",0,INDEX(DU!K:K,MATCH(Duombaze!FA501,DU!A:A,0),1))</f>
        <v>0</v>
      </c>
      <c r="FD501" s="6"/>
      <c r="FE501" s="6"/>
      <c r="FF501" s="6"/>
      <c r="FG501" s="6"/>
      <c r="FH501" s="6"/>
      <c r="FI501" s="6"/>
      <c r="FJ501" s="6"/>
      <c r="FK501" s="66"/>
      <c r="FL501" s="14"/>
      <c r="FM501" s="673"/>
      <c r="FN501" s="673"/>
      <c r="FO501" s="673"/>
      <c r="FP501" s="673"/>
      <c r="FQ501" s="673">
        <f>IF(Duombaze!FM501="",0,INDEX(DU!I:I,MATCH(Duombaze!FM501,DU!A:A,0),1))+IF(Duombaze!FN501="",0,INDEX(DU!I:I,MATCH(Duombaze!FN501,DU!A:A,0),1))+IF(Duombaze!FO501="",0,INDEX(DU!I:I,MATCH(Duombaze!FO501,DU!A:A,0),1))+IF(Duombaze!FP501="",0,INDEX(DU!I:I,MATCH(Duombaze!FP501,DU!A:A,0),1))</f>
        <v>0</v>
      </c>
      <c r="FR501" s="673">
        <f>IF(Duombaze!FM501="",0,INDEX(DU!K:K,MATCH(Duombaze!FM501,DU!A:A,0),1))+IF(Duombaze!FN501="",0,INDEX(DU!K:K,MATCH(Duombaze!FN501,DU!A:A,0),1))+IF(Duombaze!FO501="",0,INDEX(DU!K:K,MATCH(Duombaze!FO501,DU!A:A,0),1))+IF(Duombaze!FP501="",0,INDEX(DU!K:K,MATCH(Duombaze!FP501,DU!A:A,0),1))</f>
        <v>0</v>
      </c>
    </row>
    <row r="502" spans="1:183" s="7" customFormat="1" ht="23.45" customHeight="1" x14ac:dyDescent="0.25">
      <c r="A502" s="42">
        <v>8</v>
      </c>
      <c r="B502" s="42" t="s">
        <v>8711</v>
      </c>
      <c r="C502" s="12" t="s">
        <v>8712</v>
      </c>
      <c r="D502" s="6"/>
      <c r="E502" s="4"/>
      <c r="F502" s="6"/>
      <c r="G502" s="643"/>
      <c r="H502" s="643"/>
      <c r="I502" s="643"/>
      <c r="J502" s="643"/>
      <c r="K502" s="643"/>
      <c r="L502" s="643"/>
      <c r="M502" s="643"/>
      <c r="N502" s="643"/>
      <c r="O502" s="643"/>
      <c r="P502" s="643">
        <f>IF(Duombaze!G502="",0,INDEX(DU!I:I,MATCH(Duombaze!G502,DU!A:A,0),1))+IF(Duombaze!H502="",0,INDEX(DU!I:I,MATCH(Duombaze!H502,DU!A:A,0),1))+IF(Duombaze!I502="",0,INDEX(DU!I:I,MATCH(Duombaze!I502,DU!A:A,0),1))+IF(Duombaze!J502="",0,INDEX(DU!I:I,MATCH(Duombaze!J502,DU!A:A,0),1))+IF(Duombaze!K502="",0,INDEX(DU!I:I,MATCH(Duombaze!K502,DU!A:A,0),1))+IF(Duombaze!L502="",0,INDEX(DU!I:I,MATCH(Duombaze!L502,DU!A:A,0),1))+IF(Duombaze!M502="",0,INDEX(DU!I:I,MATCH(Duombaze!M502,DU!A:A,0),1))+IF(Duombaze!N502="",0,INDEX(DU!I:I,MATCH(Duombaze!N502,DU!A:A,0),1))+IF(Duombaze!O502="",0,INDEX(DU!I:I,MATCH(Duombaze!O502,DU!A:A,0),1))</f>
        <v>0</v>
      </c>
      <c r="Q502" s="640">
        <f>IF(Duombaze!G502="",0,INDEX(DU!K:K,MATCH(Duombaze!G502,DU!A:A,0),1))+IF(Duombaze!H502="",0,INDEX(DU!K:K,MATCH(Duombaze!H502,DU!A:A,0),1))+IF(Duombaze!I502="",0,INDEX(DU!K:K,MATCH(Duombaze!I502,DU!A:A,0),1))+IF(Duombaze!J502="",0,INDEX(DU!K:K,MATCH(Duombaze!J502,DU!A:A,0),1))+IF(Duombaze!K502="",0,INDEX(DU!K:K,MATCH(Duombaze!K502,DU!A:A,0),1))+IF(Duombaze!L502="",0,INDEX(DU!K:K,MATCH(Duombaze!L502,DU!A:A,0),1))+IF(Duombaze!M502="",0,INDEX(DU!K:K,MATCH(Duombaze!M502,DU!A:A,0),1))+IF(Duombaze!N502="",0,INDEX(DU!K:K,MATCH(Duombaze!N502,DU!A:A,0),1))+IF(Duombaze!O502="",0,INDEX(DU!K:K,MATCH(Duombaze!O502,DU!A:A,0),1))</f>
        <v>0</v>
      </c>
      <c r="R502" s="6"/>
      <c r="S502" s="48"/>
      <c r="T502" s="883"/>
      <c r="U502" s="49"/>
      <c r="V502" s="49"/>
      <c r="W502" s="6"/>
      <c r="X502" s="6"/>
      <c r="Y502" s="858"/>
      <c r="Z502" s="66"/>
      <c r="AA502" s="4"/>
      <c r="AB502" s="6"/>
      <c r="AC502" s="6">
        <f>IF(Duombaze!AB502="",0,INDEX(DU!I:I,MATCH(Duombaze!AB502,DU!A:A,0),1))</f>
        <v>0</v>
      </c>
      <c r="AD502" s="2">
        <f>IF(Duombaze!AB502="",0,INDEX(DU!K:K,MATCH(Duombaze!AB502,DU!A:A,0),1))</f>
        <v>0</v>
      </c>
      <c r="AE502" s="6"/>
      <c r="AF502" s="6"/>
      <c r="AG502" s="6"/>
      <c r="AH502" s="4"/>
      <c r="AI502" s="6"/>
      <c r="AJ502" s="643"/>
      <c r="AK502" s="643"/>
      <c r="AL502" s="643"/>
      <c r="AM502" s="643">
        <f>IF(Duombaze!AJ502="",0,INDEX(DU!I:I,MATCH(Duombaze!AJ502,DU!A:A,0),1))+IF(Duombaze!AK502="",0,INDEX(DU!I:I,MATCH(Duombaze!AK502,DU!A:A,0),1))+IF(Duombaze!AL502="",0,INDEX(DU!I:I,MATCH(Duombaze!AL502,DU!A:A,0),1))</f>
        <v>0</v>
      </c>
      <c r="AN502" s="643">
        <f>IF(Duombaze!AJ502="",0,INDEX(DU!K:K,MATCH(Duombaze!AJ502,DU!A:A,0),1))+IF(Duombaze!AK502="",0,INDEX(DU!K:K,MATCH(Duombaze!AK502,DU!A:A,0),1))+IF(Duombaze!AL502="",0,INDEX(DU!K:K,MATCH(Duombaze!AL502,DU!A:A,0),1))</f>
        <v>0</v>
      </c>
      <c r="AO502" s="6"/>
      <c r="AP502" s="6"/>
      <c r="AQ502" s="6"/>
      <c r="AR502" s="4"/>
      <c r="AS502" s="6"/>
      <c r="AT502" s="643"/>
      <c r="AU502" s="643"/>
      <c r="AV502" s="643"/>
      <c r="AW502" s="643"/>
      <c r="AX502" s="643"/>
      <c r="AY502" s="643"/>
      <c r="AZ502" s="643"/>
      <c r="BA502" s="643"/>
      <c r="BB502" s="643"/>
      <c r="BC502" s="643">
        <f>IF(Duombaze!AT502="",0,INDEX(DU!I:I,MATCH(Duombaze!AT502,DU!A:A,0),1))+IF(Duombaze!AU502="",0,INDEX(DU!I:I,MATCH(Duombaze!AU502,DU!A:A,0),1))+IF(Duombaze!AV502="",0,INDEX(DU!I:I,MATCH(Duombaze!AV502,DU!A:A,0),1))+IF(Duombaze!AW502="",0,INDEX(DU!I:I,MATCH(Duombaze!AW502,DU!A:A,0),1))+IF(Duombaze!AX502="",0,INDEX(DU!I:I,MATCH(Duombaze!AX502,DU!A:A,0),1))+IF(Duombaze!AY502="",0,INDEX(DU!I:I,MATCH(Duombaze!AY502,DU!A:A,0),1))+IF(Duombaze!AZ502="",0,INDEX(DU!I:I,MATCH(Duombaze!AZ502,DU!A:A,0),1))+IF(Duombaze!BA502="",0,INDEX(DU!I:I,MATCH(Duombaze!BA502,DU!A:A,0),1))+IF(Duombaze!BB502="",0,INDEX(DU!I:I,MATCH(Duombaze!BB502,DU!A:A,0),1))</f>
        <v>0</v>
      </c>
      <c r="BD502" s="640">
        <f>IF(Duombaze!AT502="",0,INDEX(DU!K:K,MATCH(Duombaze!AT502,DU!A:A,0),1))+IF(Duombaze!AU502="",0,INDEX(DU!K:K,MATCH(Duombaze!AU502,DU!A:A,0),1))+IF(Duombaze!AV502="",0,INDEX(DU!K:K,MATCH(Duombaze!AV502,DU!A:A,0),1))+IF(Duombaze!AW502="",0,INDEX(DU!K:K,MATCH(Duombaze!AW502,DU!A:A,0),1))+IF(Duombaze!AX502="",0,INDEX(DU!K:K,MATCH(Duombaze!AX502,DU!A:A,0),1))+IF(Duombaze!AY502="",0,INDEX(DU!K:K,MATCH(Duombaze!AY502,DU!A:A,0),1))+IF(Duombaze!AZ502="",0,INDEX(DU!K:K,MATCH(Duombaze!AZ502,DU!A:A,0),1))+IF(Duombaze!BA502="",0,INDEX(DU!K:K,MATCH(Duombaze!BA502,DU!A:A,0),1))+IF(Duombaze!BB502="",0,INDEX(DU!K:K,MATCH(Duombaze!BB502,DU!A:A,0),1))</f>
        <v>0</v>
      </c>
      <c r="BE502" s="6"/>
      <c r="BF502" s="6"/>
      <c r="BG502" s="66"/>
      <c r="BH502" s="4"/>
      <c r="BI502" s="6"/>
      <c r="BJ502" s="643"/>
      <c r="BK502" s="643"/>
      <c r="BL502" s="643"/>
      <c r="BM502" s="643">
        <f>IF(Duombaze!BJ502="",0,INDEX(DU!I:I,MATCH(Duombaze!BJ502,DU!A:A,0),1))+IF(Duombaze!BK502="",0,INDEX(DU!I:I,MATCH(Duombaze!BK502,DU!A:A,0),1))+IF(Duombaze!BL502="",0,INDEX(DU!I:I,MATCH(Duombaze!BL502,DU!A:A,0),1))</f>
        <v>0</v>
      </c>
      <c r="BN502" s="640">
        <f>IF(Duombaze!BJ502="",0,INDEX(DU!K:K,MATCH(Duombaze!BJ502,DU!A:A,0),1))+IF(Duombaze!BK502="",0,INDEX(DU!K:K,MATCH(Duombaze!BK502,DU!A:A,0),1))+IF(Duombaze!BL502="",0,INDEX(DU!K:K,MATCH(Duombaze!BL502,DU!A:A,0),1))</f>
        <v>0</v>
      </c>
      <c r="BO502" s="6"/>
      <c r="BP502" s="6"/>
      <c r="BQ502" s="6"/>
      <c r="BR502" s="6"/>
      <c r="BS502" s="6"/>
      <c r="BT502" s="6"/>
      <c r="BU502" s="6"/>
      <c r="BV502" s="6"/>
      <c r="BW502" s="6">
        <f>IF(Duombaze!BT502="",0,INDEX(DU!I:I,MATCH(Duombaze!BT502,DU!A:A,0),1))+IF(Duombaze!BU502="",0,INDEX(DU!I:I,MATCH(Duombaze!BU502,DU!A:A,0),1))+IF(Duombaze!BV502="",0,INDEX(DU!I:I,MATCH(Duombaze!BV502,DU!A:A,0),1))</f>
        <v>0</v>
      </c>
      <c r="BX502" s="6">
        <f>IF(Duombaze!BT502="",0,INDEX(DU!K:K,MATCH(Duombaze!BT502,DU!A:A,0),1))+IF(Duombaze!BU502="",0,INDEX(DU!K:K,MATCH(Duombaze!BU502,DU!A:A,0),1))+IF(Duombaze!BV502="",0,INDEX(DU!K:K,MATCH(Duombaze!BV502,DU!A:A,0),1))</f>
        <v>0</v>
      </c>
      <c r="BY502" s="6"/>
      <c r="BZ502" s="6"/>
      <c r="CA502" s="6"/>
      <c r="CB502" s="6"/>
      <c r="CC502" s="6"/>
      <c r="CD502" s="6">
        <f>IF(Duombaze!CC502="",0,INDEX(DU!I:I,MATCH(Duombaze!CC502,DU!A:A,0),1))</f>
        <v>0</v>
      </c>
      <c r="CE502" s="4">
        <f>IF(Duombaze!CC502="",0,INDEX(DU!K:K,MATCH(Duombaze!CC502,DU!A:A,0),1))</f>
        <v>0</v>
      </c>
      <c r="CF502" s="6"/>
      <c r="CG502" s="6"/>
      <c r="CH502" s="6"/>
      <c r="CI502" s="4"/>
      <c r="CJ502" s="6"/>
      <c r="CK502" s="6">
        <f>IF(Duombaze!CJ502="",0,INDEX(DU!I:I,MATCH(Duombaze!CJ502,DU!A:A,0),1))</f>
        <v>0</v>
      </c>
      <c r="CL502" s="4">
        <f>IF(Duombaze!CJ502="",0,INDEX(DU!K:K,MATCH(Duombaze!CJ502,DU!A:A,0),1))</f>
        <v>0</v>
      </c>
      <c r="CM502" s="6"/>
      <c r="CN502" s="6"/>
      <c r="CO502" s="6"/>
      <c r="CP502" s="4"/>
      <c r="CQ502" s="6"/>
      <c r="CR502" s="643"/>
      <c r="CS502" s="643"/>
      <c r="CT502" s="643">
        <f>IF(Duombaze!CR502="",0,INDEX(DU!I:I,MATCH(Duombaze!CR502,DU!A:A,0),1))+IF(Duombaze!CS502="",0,INDEX(DU!I:I,MATCH(Duombaze!CS502,DU!A:A,0),1))</f>
        <v>0</v>
      </c>
      <c r="CU502" s="6">
        <f>IF(Duombaze!CR502="",0,INDEX(DU!K:K,MATCH(Duombaze!CR502,DU!A:A,0),1))+IF(Duombaze!CS502="",0,INDEX(DU!K:K,MATCH(Duombaze!CS502,DU!A:A,0),1))</f>
        <v>0</v>
      </c>
      <c r="CV502" s="6"/>
      <c r="CW502" s="6"/>
      <c r="CX502" s="6"/>
      <c r="CY502" s="4"/>
      <c r="CZ502" s="6"/>
      <c r="DA502" s="674"/>
      <c r="DB502" s="674"/>
      <c r="DC502" s="674">
        <f>IF(Duombaze!DA502="",0,INDEX(DU!I:I,MATCH(Duombaze!DA502,DU!A:A,0),1))+IF(Duombaze!DB502="",0,INDEX(DU!I:I,MATCH(Duombaze!DB502,DU!A:A,0),1))</f>
        <v>0</v>
      </c>
      <c r="DD502" s="6">
        <f>IF(Duombaze!DA502="",0,INDEX(DU!K:K,MATCH(Duombaze!DA502,DU!A:A,0),1))+IF(Duombaze!DB502="",0,INDEX(DU!K:K,MATCH(Duombaze!DB502,DU!A:A,0),1))</f>
        <v>0</v>
      </c>
      <c r="DE502" s="6"/>
      <c r="DF502" s="6"/>
      <c r="DG502" s="6"/>
      <c r="DH502" s="6"/>
      <c r="DI502" s="6"/>
      <c r="DJ502" s="674"/>
      <c r="DK502" s="679"/>
      <c r="DL502" s="674">
        <f>IF(Duombaze!DJ502="",0,INDEX(DU!I:I,MATCH(Duombaze!DJ502,DU!A:A,0),1))+IF(Duombaze!DK502="",0,INDEX(DU!I:I,MATCH(Duombaze!DK502,DU!A:A,0),1))</f>
        <v>0</v>
      </c>
      <c r="DM502" s="6">
        <f>IF(Duombaze!DJ502="",0,INDEX(DU!K:K,MATCH(Duombaze!DJ502,DU!A:A,0),1))+IF(Duombaze!DK502="",0,INDEX(DU!K:K,MATCH(Duombaze!DK502,DU!A:A,0),1))</f>
        <v>0</v>
      </c>
      <c r="DN502" s="660"/>
      <c r="DO502" s="48"/>
      <c r="DP502" s="48"/>
      <c r="DQ502" s="4"/>
      <c r="DR502" s="66"/>
      <c r="DS502" s="694"/>
      <c r="DT502" s="694"/>
      <c r="DU502" s="694"/>
      <c r="DV502" s="694"/>
      <c r="DW502" s="694">
        <f>IF(Duombaze!DS502="",0,INDEX(DU!I:I,MATCH(Duombaze!DS502,DU!A:A,0),1))+IF(Duombaze!DT502="",0,INDEX(DU!I:I,MATCH(Duombaze!DT502,DU!A:A,0),1))+IF(Duombaze!DU502="",0,INDEX(DU!I:I,MATCH(Duombaze!DU502,DU!A:A,0),1))+IF(Duombaze!DV502="",0,INDEX(DU!I:I,MATCH(Duombaze!DV502,DU!A:A,0),1))</f>
        <v>0</v>
      </c>
      <c r="DX502" s="640">
        <f>IF(Duombaze!DS502="",0,INDEX(DU!K:K,MATCH(Duombaze!DS502,DU!A:A,0),1))+IF(Duombaze!DT502="",0,INDEX(DU!K:K,MATCH(Duombaze!DT502,DU!A:A,0),1))+IF(Duombaze!DU502="",0,INDEX(DU!K:K,MATCH(Duombaze!DU502,DU!A:A,0),1))+IF(Duombaze!DV502="",0,INDEX(DU!K:KH,MATCH(Duombaze!DV502,DU!A:A,0),1))</f>
        <v>0</v>
      </c>
      <c r="DY502" s="66"/>
      <c r="DZ502" s="66"/>
      <c r="EA502" s="6"/>
      <c r="EB502" s="6"/>
      <c r="EC502" s="6"/>
      <c r="ED502" s="6">
        <f>IF(Duombaze!EC502="",0,INDEX(DU!I:I,MATCH(Duombaze!EC502,DU!A:A,0),1))</f>
        <v>0</v>
      </c>
      <c r="EE502" s="640">
        <f>IF(Duombaze!EC502="",0,INDEX(DU!K:K,MATCH(Duombaze!EC502,DU!A:A,0),1))</f>
        <v>0</v>
      </c>
      <c r="EF502" s="6"/>
      <c r="EG502" s="6"/>
      <c r="EH502" s="6"/>
      <c r="EI502" s="4" t="str">
        <f t="shared" si="240"/>
        <v/>
      </c>
      <c r="EJ502" s="6"/>
      <c r="EK502" s="674"/>
      <c r="EL502" s="674"/>
      <c r="EM502" s="674"/>
      <c r="EN502" s="674">
        <f>IF(Duombaze!EK502="",0,INDEX(DU!I:I,MATCH(Duombaze!EK502,DU!A:A,0),1))+IF(Duombaze!EL502="",0,INDEX(DU!I:I,MATCH(Duombaze!EL502,DU!A:A,0),1))+IF(Duombaze!EM502="",0,INDEX(DU!I:I,MATCH(Duombaze!EM502,DU!A:A,0),1))</f>
        <v>0</v>
      </c>
      <c r="EO502" s="6">
        <f>IF(Duombaze!EK502="",0,INDEX(DU!K:K,MATCH(Duombaze!EK502,DU!A:A,0),1))+IF(Duombaze!EL502="",0,INDEX(DU!K:K,MATCH(Duombaze!EL502,DU!A:A,0),1))+IF(Duombaze!EM502="",0,INDEX(DU!K:K,MATCH(Duombaze!EM502,DU!A:A,0),1))</f>
        <v>0</v>
      </c>
      <c r="EP502" s="6"/>
      <c r="EQ502" s="6"/>
      <c r="ER502" s="6"/>
      <c r="ES502" s="4"/>
      <c r="ET502" s="6"/>
      <c r="EU502" s="6"/>
      <c r="EV502" s="6"/>
      <c r="EW502" s="66"/>
      <c r="EX502" s="6"/>
      <c r="EY502" s="6"/>
      <c r="EZ502" s="674"/>
      <c r="FA502" s="674"/>
      <c r="FB502" s="674">
        <f>IF(Duombaze!EZ502="",0,INDEX(DU!I:I,MATCH(Duombaze!EZ502,DU!A:A,0),1))+IF(Duombaze!FA502="",0,INDEX(DU!I:I,MATCH(Duombaze!FA502,DU!A:A,0),1))</f>
        <v>0</v>
      </c>
      <c r="FC502" s="6">
        <f>IF(Duombaze!EZ502="",0,INDEX(DU!K:K,MATCH(Duombaze!EZ502,DU!A:A,0),1))+IF(Duombaze!FA502="",0,INDEX(DU!K:K,MATCH(Duombaze!FA502,DU!A:A,0),1))</f>
        <v>0</v>
      </c>
      <c r="FD502" s="6"/>
      <c r="FE502" s="6"/>
      <c r="FF502" s="6"/>
      <c r="FG502" s="6"/>
      <c r="FH502" s="6"/>
      <c r="FI502" s="6"/>
      <c r="FJ502" s="6"/>
      <c r="FK502" s="66"/>
      <c r="FL502" s="14"/>
      <c r="FM502" s="673"/>
      <c r="FN502" s="673"/>
      <c r="FO502" s="673"/>
      <c r="FP502" s="673"/>
      <c r="FQ502" s="673">
        <f>IF(Duombaze!FM502="",0,INDEX(DU!I:I,MATCH(Duombaze!FM502,DU!A:A,0),1))+IF(Duombaze!FN502="",0,INDEX(DU!I:I,MATCH(Duombaze!FN502,DU!A:A,0),1))+IF(Duombaze!FO502="",0,INDEX(DU!I:I,MATCH(Duombaze!FO502,DU!A:A,0),1))+IF(Duombaze!FP502="",0,INDEX(DU!I:I,MATCH(Duombaze!FP502,DU!A:A,0),1))</f>
        <v>0</v>
      </c>
      <c r="FR502" s="673">
        <f>IF(Duombaze!FM502="",0,INDEX(DU!K:K,MATCH(Duombaze!FM502,DU!A:A,0),1))+IF(Duombaze!FN502="",0,INDEX(DU!K:K,MATCH(Duombaze!FN502,DU!A:A,0),1))+IF(Duombaze!FO502="",0,INDEX(DU!K:K,MATCH(Duombaze!FO502,DU!A:A,0),1))+IF(Duombaze!FP502="",0,INDEX(DU!K:K,MATCH(Duombaze!FP502,DU!A:A,0),1))</f>
        <v>0</v>
      </c>
    </row>
    <row r="503" spans="1:183" s="7" customFormat="1" ht="23.45" customHeight="1" x14ac:dyDescent="0.25">
      <c r="A503" s="42">
        <v>9</v>
      </c>
      <c r="B503" s="42" t="s">
        <v>8711</v>
      </c>
      <c r="C503" s="12" t="s">
        <v>8712</v>
      </c>
      <c r="D503" s="6"/>
      <c r="E503" s="4"/>
      <c r="F503" s="6"/>
      <c r="G503" s="643"/>
      <c r="H503" s="643"/>
      <c r="I503" s="643"/>
      <c r="J503" s="643"/>
      <c r="K503" s="643"/>
      <c r="L503" s="643"/>
      <c r="M503" s="643"/>
      <c r="N503" s="643"/>
      <c r="O503" s="643"/>
      <c r="P503" s="643">
        <f>IF(Duombaze!G503="",0,INDEX(DU!I:I,MATCH(Duombaze!G503,DU!A:A,0),1))+IF(Duombaze!H503="",0,INDEX(DU!I:I,MATCH(Duombaze!H503,DU!A:A,0),1))+IF(Duombaze!I503="",0,INDEX(DU!I:I,MATCH(Duombaze!I503,DU!A:A,0),1))+IF(Duombaze!J503="",0,INDEX(DU!I:I,MATCH(Duombaze!J503,DU!A:A,0),1))+IF(Duombaze!K503="",0,INDEX(DU!I:I,MATCH(Duombaze!K503,DU!A:A,0),1))+IF(Duombaze!L503="",0,INDEX(DU!I:I,MATCH(Duombaze!L503,DU!A:A,0),1))+IF(Duombaze!M503="",0,INDEX(DU!I:I,MATCH(Duombaze!M503,DU!A:A,0),1))+IF(Duombaze!N503="",0,INDEX(DU!I:I,MATCH(Duombaze!N503,DU!A:A,0),1))+IF(Duombaze!O503="",0,INDEX(DU!I:I,MATCH(Duombaze!O503,DU!A:A,0),1))</f>
        <v>0</v>
      </c>
      <c r="Q503" s="640">
        <f>IF(Duombaze!G503="",0,INDEX(DU!K:K,MATCH(Duombaze!G503,DU!A:A,0),1))+IF(Duombaze!H503="",0,INDEX(DU!K:K,MATCH(Duombaze!H503,DU!A:A,0),1))+IF(Duombaze!I503="",0,INDEX(DU!K:K,MATCH(Duombaze!I503,DU!A:A,0),1))+IF(Duombaze!J503="",0,INDEX(DU!K:K,MATCH(Duombaze!J503,DU!A:A,0),1))+IF(Duombaze!K503="",0,INDEX(DU!K:K,MATCH(Duombaze!K503,DU!A:A,0),1))+IF(Duombaze!L503="",0,INDEX(DU!K:K,MATCH(Duombaze!L503,DU!A:A,0),1))+IF(Duombaze!M503="",0,INDEX(DU!K:K,MATCH(Duombaze!M503,DU!A:A,0),1))+IF(Duombaze!N503="",0,INDEX(DU!K:K,MATCH(Duombaze!N503,DU!A:A,0),1))+IF(Duombaze!O503="",0,INDEX(DU!K:K,MATCH(Duombaze!O503,DU!A:A,0),1))</f>
        <v>0</v>
      </c>
      <c r="R503" s="6"/>
      <c r="S503" s="48"/>
      <c r="T503" s="883"/>
      <c r="U503" s="49"/>
      <c r="V503" s="49"/>
      <c r="W503" s="6"/>
      <c r="X503" s="6"/>
      <c r="Y503" s="858"/>
      <c r="Z503" s="66"/>
      <c r="AA503" s="4"/>
      <c r="AB503" s="6"/>
      <c r="AC503" s="6">
        <f>IF(Duombaze!AB503="",0,INDEX(DU!I:I,MATCH(Duombaze!AB503,DU!A:A,0),1))</f>
        <v>0</v>
      </c>
      <c r="AD503" s="2">
        <f>IF(Duombaze!AB503="",0,INDEX(DU!K:K,MATCH(Duombaze!AB503,DU!A:A,0),1))</f>
        <v>0</v>
      </c>
      <c r="AE503" s="6"/>
      <c r="AF503" s="6"/>
      <c r="AG503" s="6"/>
      <c r="AH503" s="4"/>
      <c r="AI503" s="6"/>
      <c r="AJ503" s="643"/>
      <c r="AK503" s="643"/>
      <c r="AL503" s="643"/>
      <c r="AM503" s="643">
        <f>IF(Duombaze!AJ503="",0,INDEX(DU!I:I,MATCH(Duombaze!AJ503,DU!A:A,0),1))+IF(Duombaze!AK503="",0,INDEX(DU!I:I,MATCH(Duombaze!AK503,DU!A:A,0),1))+IF(Duombaze!AL503="",0,INDEX(DU!I:I,MATCH(Duombaze!AL503,DU!A:A,0),1))</f>
        <v>0</v>
      </c>
      <c r="AN503" s="643">
        <f>IF(Duombaze!AJ503="",0,INDEX(DU!K:K,MATCH(Duombaze!AJ503,DU!A:A,0),1))+IF(Duombaze!AK503="",0,INDEX(DU!K:K,MATCH(Duombaze!AK503,DU!A:A,0),1))+IF(Duombaze!AL503="",0,INDEX(DU!K:K,MATCH(Duombaze!AL503,DU!A:A,0),1))</f>
        <v>0</v>
      </c>
      <c r="AO503" s="6"/>
      <c r="AP503" s="6"/>
      <c r="AQ503" s="6"/>
      <c r="AR503" s="4"/>
      <c r="AS503" s="6"/>
      <c r="AT503" s="643"/>
      <c r="AU503" s="643"/>
      <c r="AV503" s="643"/>
      <c r="AW503" s="643"/>
      <c r="AX503" s="643"/>
      <c r="AY503" s="643"/>
      <c r="AZ503" s="643"/>
      <c r="BA503" s="643"/>
      <c r="BB503" s="643"/>
      <c r="BC503" s="643">
        <f>IF(Duombaze!AT503="",0,INDEX(DU!I:I,MATCH(Duombaze!AT503,DU!A:A,0),1))+IF(Duombaze!AU503="",0,INDEX(DU!I:I,MATCH(Duombaze!AU503,DU!A:A,0),1))+IF(Duombaze!AV503="",0,INDEX(DU!I:I,MATCH(Duombaze!AV503,DU!A:A,0),1))+IF(Duombaze!AW503="",0,INDEX(DU!I:I,MATCH(Duombaze!AW503,DU!A:A,0),1))+IF(Duombaze!AX503="",0,INDEX(DU!I:I,MATCH(Duombaze!AX503,DU!A:A,0),1))+IF(Duombaze!AY503="",0,INDEX(DU!I:I,MATCH(Duombaze!AY503,DU!A:A,0),1))+IF(Duombaze!AZ503="",0,INDEX(DU!I:I,MATCH(Duombaze!AZ503,DU!A:A,0),1))+IF(Duombaze!BA503="",0,INDEX(DU!I:I,MATCH(Duombaze!BA503,DU!A:A,0),1))+IF(Duombaze!BB503="",0,INDEX(DU!I:I,MATCH(Duombaze!BB503,DU!A:A,0),1))</f>
        <v>0</v>
      </c>
      <c r="BD503" s="640">
        <f>IF(Duombaze!AT503="",0,INDEX(DU!K:K,MATCH(Duombaze!AT503,DU!A:A,0),1))+IF(Duombaze!AU503="",0,INDEX(DU!K:K,MATCH(Duombaze!AU503,DU!A:A,0),1))+IF(Duombaze!AV503="",0,INDEX(DU!K:K,MATCH(Duombaze!AV503,DU!A:A,0),1))+IF(Duombaze!AW503="",0,INDEX(DU!K:K,MATCH(Duombaze!AW503,DU!A:A,0),1))+IF(Duombaze!AX503="",0,INDEX(DU!K:K,MATCH(Duombaze!AX503,DU!A:A,0),1))+IF(Duombaze!AY503="",0,INDEX(DU!K:K,MATCH(Duombaze!AY503,DU!A:A,0),1))+IF(Duombaze!AZ503="",0,INDEX(DU!K:K,MATCH(Duombaze!AZ503,DU!A:A,0),1))+IF(Duombaze!BA503="",0,INDEX(DU!K:K,MATCH(Duombaze!BA503,DU!A:A,0),1))+IF(Duombaze!BB503="",0,INDEX(DU!K:K,MATCH(Duombaze!BB503,DU!A:A,0),1))</f>
        <v>0</v>
      </c>
      <c r="BE503" s="6"/>
      <c r="BF503" s="6"/>
      <c r="BG503" s="66"/>
      <c r="BH503" s="4"/>
      <c r="BI503" s="6"/>
      <c r="BJ503" s="643"/>
      <c r="BK503" s="643"/>
      <c r="BL503" s="643"/>
      <c r="BM503" s="643">
        <f>IF(Duombaze!BJ503="",0,INDEX(DU!I:I,MATCH(Duombaze!BJ503,DU!A:A,0),1))+IF(Duombaze!BK503="",0,INDEX(DU!I:I,MATCH(Duombaze!BK503,DU!A:A,0),1))+IF(Duombaze!BL503="",0,INDEX(DU!I:I,MATCH(Duombaze!BL503,DU!A:A,0),1))</f>
        <v>0</v>
      </c>
      <c r="BN503" s="640">
        <f>IF(Duombaze!BJ503="",0,INDEX(DU!K:K,MATCH(Duombaze!BJ503,DU!A:A,0),1))+IF(Duombaze!BK503="",0,INDEX(DU!K:K,MATCH(Duombaze!BK503,DU!A:A,0),1))+IF(Duombaze!BL503="",0,INDEX(DU!K:K,MATCH(Duombaze!BL503,DU!A:A,0),1))</f>
        <v>0</v>
      </c>
      <c r="BO503" s="6"/>
      <c r="BP503" s="6"/>
      <c r="BQ503" s="6"/>
      <c r="BR503" s="6"/>
      <c r="BS503" s="6"/>
      <c r="BT503" s="6"/>
      <c r="BU503" s="6"/>
      <c r="BV503" s="6"/>
      <c r="BW503" s="6">
        <f>IF(Duombaze!BT503="",0,INDEX(DU!I:I,MATCH(Duombaze!BT503,DU!A:A,0),1))+IF(Duombaze!BU503="",0,INDEX(DU!I:I,MATCH(Duombaze!BU503,DU!A:A,0),1))+IF(Duombaze!BV503="",0,INDEX(DU!I:I,MATCH(Duombaze!BV503,DU!A:A,0),1))</f>
        <v>0</v>
      </c>
      <c r="BX503" s="6">
        <f>IF(Duombaze!BT503="",0,INDEX(DU!K:K,MATCH(Duombaze!BT503,DU!A:A,0),1))+IF(Duombaze!BU503="",0,INDEX(DU!K:K,MATCH(Duombaze!BU503,DU!A:A,0),1))+IF(Duombaze!BV503="",0,INDEX(DU!K:K,MATCH(Duombaze!BV503,DU!A:A,0),1))</f>
        <v>0</v>
      </c>
      <c r="BY503" s="6"/>
      <c r="BZ503" s="6"/>
      <c r="CA503" s="6"/>
      <c r="CB503" s="6"/>
      <c r="CC503" s="6"/>
      <c r="CD503" s="6">
        <f>IF(Duombaze!CC503="",0,INDEX(DU!I:I,MATCH(Duombaze!CC503,DU!A:A,0),1))</f>
        <v>0</v>
      </c>
      <c r="CE503" s="4">
        <f>IF(Duombaze!CC503="",0,INDEX(DU!K:K,MATCH(Duombaze!CC503,DU!A:A,0),1))</f>
        <v>0</v>
      </c>
      <c r="CF503" s="6"/>
      <c r="CG503" s="6"/>
      <c r="CH503" s="6"/>
      <c r="CI503" s="4"/>
      <c r="CJ503" s="6"/>
      <c r="CK503" s="6">
        <f>IF(Duombaze!CJ503="",0,INDEX(DU!I:I,MATCH(Duombaze!CJ503,DU!A:A,0),1))</f>
        <v>0</v>
      </c>
      <c r="CL503" s="4">
        <f>IF(Duombaze!CJ503="",0,INDEX(DU!K:K,MATCH(Duombaze!CJ503,DU!A:A,0),1))</f>
        <v>0</v>
      </c>
      <c r="CM503" s="6"/>
      <c r="CN503" s="6"/>
      <c r="CO503" s="6"/>
      <c r="CP503" s="4"/>
      <c r="CQ503" s="6"/>
      <c r="CR503" s="643"/>
      <c r="CS503" s="643"/>
      <c r="CT503" s="643">
        <f>IF(Duombaze!CR503="",0,INDEX(DU!I:I,MATCH(Duombaze!CR503,DU!A:A,0),1))+IF(Duombaze!CS503="",0,INDEX(DU!I:I,MATCH(Duombaze!CS503,DU!A:A,0),1))</f>
        <v>0</v>
      </c>
      <c r="CU503" s="6">
        <f>IF(Duombaze!CR503="",0,INDEX(DU!K:K,MATCH(Duombaze!CR503,DU!A:A,0),1))+IF(Duombaze!CS503="",0,INDEX(DU!K:K,MATCH(Duombaze!CS503,DU!A:A,0),1))</f>
        <v>0</v>
      </c>
      <c r="CV503" s="6"/>
      <c r="CW503" s="6"/>
      <c r="CX503" s="6"/>
      <c r="CY503" s="4"/>
      <c r="CZ503" s="6"/>
      <c r="DA503" s="674"/>
      <c r="DB503" s="674"/>
      <c r="DC503" s="674">
        <f>IF(Duombaze!DA503="",0,INDEX(DU!I:I,MATCH(Duombaze!DA503,DU!A:A,0),1))+IF(Duombaze!DB503="",0,INDEX(DU!I:I,MATCH(Duombaze!DB503,DU!A:A,0),1))</f>
        <v>0</v>
      </c>
      <c r="DD503" s="6">
        <f>IF(Duombaze!DA503="",0,INDEX(DU!K:K,MATCH(Duombaze!DA503,DU!A:A,0),1))+IF(Duombaze!DB503="",0,INDEX(DU!K:K,MATCH(Duombaze!DB503,DU!A:A,0),1))</f>
        <v>0</v>
      </c>
      <c r="DE503" s="6"/>
      <c r="DF503" s="6"/>
      <c r="DG503" s="6"/>
      <c r="DH503" s="6"/>
      <c r="DI503" s="6"/>
      <c r="DJ503" s="674"/>
      <c r="DK503" s="679"/>
      <c r="DL503" s="674">
        <f>IF(Duombaze!DJ503="",0,INDEX(DU!I:I,MATCH(Duombaze!DJ503,DU!A:A,0),1))+IF(Duombaze!DK503="",0,INDEX(DU!I:I,MATCH(Duombaze!DK503,DU!A:A,0),1))</f>
        <v>0</v>
      </c>
      <c r="DM503" s="6">
        <f>IF(Duombaze!DJ503="",0,INDEX(DU!K:K,MATCH(Duombaze!DJ503,DU!A:A,0),1))+IF(Duombaze!DK503="",0,INDEX(DU!K:K,MATCH(Duombaze!DK503,DU!A:A,0),1))</f>
        <v>0</v>
      </c>
      <c r="DN503" s="660"/>
      <c r="DO503" s="48"/>
      <c r="DP503" s="48"/>
      <c r="DQ503" s="4"/>
      <c r="DR503" s="66"/>
      <c r="DS503" s="694"/>
      <c r="DT503" s="694"/>
      <c r="DU503" s="694"/>
      <c r="DV503" s="694"/>
      <c r="DW503" s="694">
        <f>IF(Duombaze!DS503="",0,INDEX(DU!I:I,MATCH(Duombaze!DS503,DU!A:A,0),1))+IF(Duombaze!DT503="",0,INDEX(DU!I:I,MATCH(Duombaze!DT503,DU!A:A,0),1))+IF(Duombaze!DU503="",0,INDEX(DU!I:I,MATCH(Duombaze!DU503,DU!A:A,0),1))+IF(Duombaze!DV503="",0,INDEX(DU!I:I,MATCH(Duombaze!DV503,DU!A:A,0),1))</f>
        <v>0</v>
      </c>
      <c r="DX503" s="640">
        <f>IF(Duombaze!DS503="",0,INDEX(DU!K:K,MATCH(Duombaze!DS503,DU!A:A,0),1))+IF(Duombaze!DT503="",0,INDEX(DU!K:K,MATCH(Duombaze!DT503,DU!A:A,0),1))+IF(Duombaze!DU503="",0,INDEX(DU!K:K,MATCH(Duombaze!DU503,DU!A:A,0),1))+IF(Duombaze!DV503="",0,INDEX(DU!K:KH,MATCH(Duombaze!DV503,DU!A:A,0),1))</f>
        <v>0</v>
      </c>
      <c r="DY503" s="66"/>
      <c r="DZ503" s="66"/>
      <c r="EA503" s="6"/>
      <c r="EB503" s="6"/>
      <c r="EC503" s="6"/>
      <c r="ED503" s="6">
        <f>IF(Duombaze!EC503="",0,INDEX(DU!I:I,MATCH(Duombaze!EC503,DU!A:A,0),1))</f>
        <v>0</v>
      </c>
      <c r="EE503" s="640">
        <f>IF(Duombaze!EC503="",0,INDEX(DU!K:K,MATCH(Duombaze!EC503,DU!A:A,0),1))</f>
        <v>0</v>
      </c>
      <c r="EF503" s="6"/>
      <c r="EG503" s="6"/>
      <c r="EH503" s="6"/>
      <c r="EI503" s="4" t="str">
        <f t="shared" si="240"/>
        <v/>
      </c>
      <c r="EJ503" s="6"/>
      <c r="EK503" s="674"/>
      <c r="EL503" s="674"/>
      <c r="EM503" s="674"/>
      <c r="EN503" s="674">
        <f>IF(Duombaze!EK503="",0,INDEX(DU!I:I,MATCH(Duombaze!EK503,DU!A:A,0),1))+IF(Duombaze!EL503="",0,INDEX(DU!I:I,MATCH(Duombaze!EL503,DU!A:A,0),1))+IF(Duombaze!EM503="",0,INDEX(DU!I:I,MATCH(Duombaze!EM503,DU!A:A,0),1))</f>
        <v>0</v>
      </c>
      <c r="EO503" s="6">
        <f>IF(Duombaze!EK503="",0,INDEX(DU!K:K,MATCH(Duombaze!EK503,DU!A:A,0),1))+IF(Duombaze!EL503="",0,INDEX(DU!K:K,MATCH(Duombaze!EL503,DU!A:A,0),1))+IF(Duombaze!EM503="",0,INDEX(DU!K:K,MATCH(Duombaze!EM503,DU!A:A,0),1))</f>
        <v>0</v>
      </c>
      <c r="EP503" s="6"/>
      <c r="EQ503" s="6"/>
      <c r="ER503" s="6"/>
      <c r="ES503" s="4"/>
      <c r="ET503" s="6"/>
      <c r="EU503" s="6"/>
      <c r="EV503" s="6"/>
      <c r="EW503" s="66"/>
      <c r="EX503" s="6"/>
      <c r="EY503" s="6"/>
      <c r="EZ503" s="674"/>
      <c r="FA503" s="674"/>
      <c r="FB503" s="674">
        <f>IF(Duombaze!EZ503="",0,INDEX(DU!I:I,MATCH(Duombaze!EZ503,DU!A:A,0),1))+IF(Duombaze!FA503="",0,INDEX(DU!I:I,MATCH(Duombaze!FA503,DU!A:A,0),1))</f>
        <v>0</v>
      </c>
      <c r="FC503" s="6">
        <f>IF(Duombaze!EZ503="",0,INDEX(DU!K:K,MATCH(Duombaze!EZ503,DU!A:A,0),1))+IF(Duombaze!FA503="",0,INDEX(DU!K:K,MATCH(Duombaze!FA503,DU!A:A,0),1))</f>
        <v>0</v>
      </c>
      <c r="FD503" s="6"/>
      <c r="FE503" s="6"/>
      <c r="FF503" s="6"/>
      <c r="FG503" s="6"/>
      <c r="FH503" s="6"/>
      <c r="FI503" s="6"/>
      <c r="FJ503" s="6"/>
      <c r="FK503" s="66"/>
      <c r="FL503" s="14"/>
      <c r="FM503" s="673"/>
      <c r="FN503" s="673"/>
      <c r="FO503" s="673"/>
      <c r="FP503" s="673"/>
      <c r="FQ503" s="673">
        <f>IF(Duombaze!FM503="",0,INDEX(DU!I:I,MATCH(Duombaze!FM503,DU!A:A,0),1))+IF(Duombaze!FN503="",0,INDEX(DU!I:I,MATCH(Duombaze!FN503,DU!A:A,0),1))+IF(Duombaze!FO503="",0,INDEX(DU!I:I,MATCH(Duombaze!FO503,DU!A:A,0),1))+IF(Duombaze!FP503="",0,INDEX(DU!I:I,MATCH(Duombaze!FP503,DU!A:A,0),1))</f>
        <v>0</v>
      </c>
      <c r="FR503" s="673">
        <f>IF(Duombaze!FM503="",0,INDEX(DU!K:K,MATCH(Duombaze!FM503,DU!A:A,0),1))+IF(Duombaze!FN503="",0,INDEX(DU!K:K,MATCH(Duombaze!FN503,DU!A:A,0),1))+IF(Duombaze!FO503="",0,INDEX(DU!K:K,MATCH(Duombaze!FO503,DU!A:A,0),1))+IF(Duombaze!FP503="",0,INDEX(DU!K:K,MATCH(Duombaze!FP503,DU!A:A,0),1))</f>
        <v>0</v>
      </c>
    </row>
    <row r="504" spans="1:183" s="96" customFormat="1" ht="23.45" customHeight="1" x14ac:dyDescent="0.25">
      <c r="A504" s="92"/>
      <c r="B504" s="92"/>
      <c r="C504" s="93" t="s">
        <v>583</v>
      </c>
      <c r="D504" s="94"/>
      <c r="E504" s="94"/>
      <c r="F504" s="94"/>
      <c r="G504" s="94"/>
      <c r="H504" s="94"/>
      <c r="I504" s="94"/>
      <c r="J504" s="94"/>
      <c r="K504" s="94"/>
      <c r="L504" s="94"/>
      <c r="M504" s="94"/>
      <c r="N504" s="94"/>
      <c r="O504" s="94"/>
      <c r="P504" s="94"/>
      <c r="Q504" s="94"/>
      <c r="R504" s="94"/>
      <c r="S504" s="95"/>
      <c r="T504" s="891"/>
      <c r="U504" s="891"/>
      <c r="V504" s="891"/>
      <c r="W504" s="94"/>
      <c r="X504" s="94"/>
      <c r="Y504" s="872"/>
      <c r="Z504" s="850"/>
      <c r="AA504" s="94"/>
      <c r="AB504" s="94"/>
      <c r="AC504" s="94"/>
      <c r="AD504" s="94"/>
      <c r="AE504" s="94"/>
      <c r="AF504" s="94"/>
      <c r="AG504" s="94"/>
      <c r="AH504" s="94"/>
      <c r="AI504" s="94"/>
      <c r="AJ504" s="94"/>
      <c r="AK504" s="94"/>
      <c r="AL504" s="94"/>
      <c r="AM504" s="94"/>
      <c r="AN504" s="94"/>
      <c r="AO504" s="94"/>
      <c r="AP504" s="94"/>
      <c r="AQ504" s="94"/>
      <c r="AR504" s="94"/>
      <c r="AS504" s="94"/>
      <c r="AT504" s="94"/>
      <c r="AU504" s="94"/>
      <c r="AV504" s="94"/>
      <c r="AW504" s="94"/>
      <c r="AX504" s="94"/>
      <c r="AY504" s="94"/>
      <c r="AZ504" s="94"/>
      <c r="BA504" s="94"/>
      <c r="BB504" s="94"/>
      <c r="BC504" s="94"/>
      <c r="BD504" s="94"/>
      <c r="BE504" s="94"/>
      <c r="BF504" s="94"/>
      <c r="BG504" s="94"/>
      <c r="BH504" s="94"/>
      <c r="BI504" s="94"/>
      <c r="BJ504" s="94"/>
      <c r="BK504" s="94"/>
      <c r="BL504" s="94"/>
      <c r="BM504" s="94"/>
      <c r="BN504" s="94"/>
      <c r="BO504" s="94"/>
      <c r="BP504" s="94"/>
      <c r="BQ504" s="94"/>
      <c r="BR504" s="94"/>
      <c r="BS504" s="94"/>
      <c r="BT504" s="94"/>
      <c r="BU504" s="94"/>
      <c r="BV504" s="94"/>
      <c r="BW504" s="94"/>
      <c r="BX504" s="94"/>
      <c r="BY504" s="94"/>
      <c r="BZ504" s="94"/>
      <c r="CA504" s="94"/>
      <c r="CB504" s="94"/>
      <c r="CC504" s="94"/>
      <c r="CD504" s="94"/>
      <c r="CE504" s="94"/>
      <c r="CF504" s="94"/>
      <c r="CG504" s="94"/>
      <c r="CH504" s="94"/>
      <c r="CI504" s="94"/>
      <c r="CJ504" s="94"/>
      <c r="CK504" s="94"/>
      <c r="CL504" s="94"/>
      <c r="CM504" s="94"/>
      <c r="CN504" s="94"/>
      <c r="CO504" s="94"/>
      <c r="CP504" s="94"/>
      <c r="CQ504" s="94"/>
      <c r="CR504" s="94"/>
      <c r="CS504" s="94"/>
      <c r="CT504" s="94"/>
      <c r="CU504" s="94"/>
      <c r="CV504" s="94"/>
      <c r="CW504" s="94"/>
      <c r="CX504" s="94"/>
      <c r="CY504" s="94"/>
      <c r="CZ504" s="94"/>
      <c r="DA504" s="94"/>
      <c r="DB504" s="94"/>
      <c r="DC504" s="94"/>
      <c r="DD504" s="94"/>
      <c r="DE504" s="94"/>
      <c r="DF504" s="94"/>
      <c r="DG504" s="94"/>
      <c r="DH504" s="94"/>
      <c r="DI504" s="94"/>
      <c r="DJ504" s="94"/>
      <c r="DK504" s="94"/>
      <c r="DL504" s="94"/>
      <c r="DM504" s="94"/>
      <c r="DN504" s="94"/>
      <c r="DO504" s="94"/>
      <c r="DP504" s="94"/>
      <c r="DQ504" s="94"/>
      <c r="DR504" s="94"/>
      <c r="DS504" s="94"/>
      <c r="DT504" s="94"/>
      <c r="DU504" s="94"/>
      <c r="DV504" s="94"/>
      <c r="DW504" s="94"/>
      <c r="DX504" s="94"/>
      <c r="DY504" s="94"/>
      <c r="DZ504" s="94"/>
      <c r="EA504" s="94"/>
      <c r="EB504" s="94"/>
      <c r="EC504" s="94"/>
      <c r="ED504" s="94"/>
      <c r="EE504" s="94"/>
      <c r="EF504" s="94"/>
      <c r="EG504" s="94"/>
      <c r="EH504" s="94"/>
      <c r="EI504" s="94"/>
      <c r="EJ504" s="94"/>
      <c r="EK504" s="94"/>
      <c r="EL504" s="94"/>
      <c r="EM504" s="94"/>
      <c r="EN504" s="94"/>
      <c r="EO504" s="94"/>
      <c r="EP504" s="94"/>
      <c r="EQ504" s="94"/>
      <c r="ER504" s="94"/>
      <c r="ES504" s="94"/>
      <c r="ET504" s="94"/>
      <c r="EU504" s="94"/>
      <c r="EV504" s="94"/>
      <c r="EW504" s="94"/>
      <c r="EX504" s="94"/>
      <c r="EY504" s="94"/>
      <c r="EZ504" s="94"/>
      <c r="FA504" s="94"/>
      <c r="FB504" s="94"/>
      <c r="FC504" s="94"/>
      <c r="FD504" s="94"/>
      <c r="FE504" s="94"/>
      <c r="FF504" s="94"/>
      <c r="FG504" s="94"/>
      <c r="FH504" s="94"/>
      <c r="FI504" s="94"/>
      <c r="FJ504" s="94"/>
      <c r="FK504" s="94"/>
      <c r="FL504" s="94"/>
      <c r="FM504" s="94"/>
      <c r="FN504" s="94"/>
      <c r="FO504" s="94"/>
      <c r="FP504" s="94"/>
      <c r="FQ504" s="94"/>
      <c r="FR504" s="94"/>
      <c r="FS504" s="94"/>
      <c r="FT504" s="94"/>
      <c r="FU504" s="94"/>
      <c r="FV504" s="94"/>
      <c r="FW504" s="94"/>
      <c r="FX504" s="94"/>
      <c r="FY504" s="94"/>
      <c r="FZ504" s="94"/>
      <c r="GA504" s="94"/>
    </row>
    <row r="505" spans="1:183" s="20" customFormat="1" ht="23.45" customHeight="1" x14ac:dyDescent="0.25">
      <c r="A505" s="41">
        <v>0</v>
      </c>
      <c r="B505" s="41" t="s">
        <v>798</v>
      </c>
      <c r="C505" s="16" t="s">
        <v>8669</v>
      </c>
      <c r="D505" s="19" t="s">
        <v>411</v>
      </c>
      <c r="E505" s="17" t="str">
        <f t="shared" ref="E505:E517" si="254">IF(D505&lt;&gt;"",A505&amp;" "&amp;C505&amp;" "&amp;D505,"")</f>
        <v>0 PI20 Be pagrindo</v>
      </c>
      <c r="F505" s="19"/>
      <c r="G505" s="639"/>
      <c r="H505" s="639"/>
      <c r="I505" s="639"/>
      <c r="J505" s="639"/>
      <c r="K505" s="639"/>
      <c r="L505" s="639"/>
      <c r="M505" s="639"/>
      <c r="N505" s="639"/>
      <c r="O505" s="639"/>
      <c r="P505" s="639">
        <f>IF(Duombaze!G505="",0,INDEX(DU!I:I,MATCH(Duombaze!G505,DU!A:A,0),1))+IF(Duombaze!H505="",0,INDEX(DU!I:I,MATCH(Duombaze!H505,DU!A:A,0),1))+IF(Duombaze!I505="",0,INDEX(DU!I:I,MATCH(Duombaze!I505,DU!A:A,0),1))+IF(Duombaze!J505="",0,INDEX(DU!I:I,MATCH(Duombaze!J505,DU!A:A,0),1))+IF(Duombaze!K505="",0,INDEX(DU!I:I,MATCH(Duombaze!K505,DU!A:A,0),1))+IF(Duombaze!L505="",0,INDEX(DU!I:I,MATCH(Duombaze!L505,DU!A:A,0),1))+IF(Duombaze!M505="",0,INDEX(DU!I:I,MATCH(Duombaze!M505,DU!A:A,0),1))+IF(Duombaze!N505="",0,INDEX(DU!I:I,MATCH(Duombaze!N505,DU!A:A,0),1))+IF(Duombaze!O505="",0,INDEX(DU!I:I,MATCH(Duombaze!O505,DU!A:A,0),1))</f>
        <v>0</v>
      </c>
      <c r="Q505" s="638">
        <f>IF(Duombaze!G505="",0,INDEX(DU!K:K,MATCH(Duombaze!G505,DU!A:A,0),1))+IF(Duombaze!H505="",0,INDEX(DU!K:K,MATCH(Duombaze!H505,DU!A:A,0),1))+IF(Duombaze!I505="",0,INDEX(DU!K:K,MATCH(Duombaze!I505,DU!A:A,0),1))+IF(Duombaze!J505="",0,INDEX(DU!K:K,MATCH(Duombaze!J505,DU!A:A,0),1))+IF(Duombaze!K505="",0,INDEX(DU!K:K,MATCH(Duombaze!K505,DU!A:A,0),1))+IF(Duombaze!L505="",0,INDEX(DU!K:K,MATCH(Duombaze!L505,DU!A:A,0),1))+IF(Duombaze!M505="",0,INDEX(DU!K:K,MATCH(Duombaze!M505,DU!A:A,0),1))+IF(Duombaze!N505="",0,INDEX(DU!K:K,MATCH(Duombaze!N505,DU!A:A,0),1))+IF(Duombaze!O505="",0,INDEX(DU!K:K,MATCH(Duombaze!O505,DU!A:A,0),1))</f>
        <v>0</v>
      </c>
      <c r="R505" s="19"/>
      <c r="S505" s="52"/>
      <c r="T505" s="881"/>
      <c r="U505" s="17">
        <f>IF(Duombaze!T505="",0,INDEX(DU!I:I,MATCH(Duombaze!T505,DU!A:A,0),1))</f>
        <v>0</v>
      </c>
      <c r="V505" s="17">
        <f>IF(Duombaze!T505="",0,INDEX(DU!K:K,MATCH(Duombaze!T505,DU!A:A,0),1))</f>
        <v>0</v>
      </c>
      <c r="W505" s="19"/>
      <c r="X505" s="19"/>
      <c r="Y505" s="134"/>
      <c r="Z505" s="66" t="s">
        <v>416</v>
      </c>
      <c r="AA505" s="4" t="str">
        <f t="shared" ref="AA505" si="255">IF(Z505&lt;&gt;"",A505&amp;" "&amp;C505&amp;" "&amp;Z505,"")</f>
        <v>0 PI20 Be grąžulo</v>
      </c>
      <c r="AB505" s="6"/>
      <c r="AC505" s="19">
        <f>IF(Duombaze!AB505="",0,INDEX(DU!I:I,MATCH(Duombaze!AB505,DU!A:A,0),1))</f>
        <v>0</v>
      </c>
      <c r="AD505" s="25">
        <f>IF(Duombaze!AB505="",0,INDEX(DU!K:K,MATCH(Duombaze!AB505,DU!A:A,0),1))</f>
        <v>0</v>
      </c>
      <c r="AE505" s="19"/>
      <c r="AF505" s="19"/>
      <c r="AG505" s="19" t="s">
        <v>420</v>
      </c>
      <c r="AH505" s="17" t="str">
        <f>IF(AG505&lt;&gt;"",A505&amp;" "&amp;C505&amp;" "&amp;AG505,"")</f>
        <v>0 PI20  Be bamperio</v>
      </c>
      <c r="AI505" s="17"/>
      <c r="AJ505" s="638"/>
      <c r="AK505" s="638"/>
      <c r="AL505" s="638"/>
      <c r="AM505" s="638">
        <f>IF(Duombaze!AJ505="",0,INDEX(DU!I:I,MATCH(Duombaze!AJ505,DU!A:A,0),1))+IF(Duombaze!AK505="",0,INDEX(DU!I:I,MATCH(Duombaze!AK505,DU!A:A,0),1))+IF(Duombaze!AL505="",0,INDEX(DU!I:I,MATCH(Duombaze!AL505,DU!A:A,0),1))</f>
        <v>0</v>
      </c>
      <c r="AN505" s="639">
        <f>IF(Duombaze!AJ505="",0,INDEX(DU!K:K,MATCH(Duombaze!AJ505,DU!A:A,0),1))+IF(Duombaze!AK505="",0,INDEX(DU!K:K,MATCH(Duombaze!AK505,DU!A:A,0),1))+IF(Duombaze!AL505="",0,INDEX(DU!K:K,MATCH(Duombaze!AL505,DU!A:A,0),1))</f>
        <v>0</v>
      </c>
      <c r="AO505" s="17"/>
      <c r="AP505" s="17"/>
      <c r="AQ505" s="19" t="s">
        <v>413</v>
      </c>
      <c r="AR505" s="17" t="str">
        <f t="shared" si="203"/>
        <v>0 PI20 Be hidraulinės sistemos + be papildomo valdymo išvadų</v>
      </c>
      <c r="AS505" s="19"/>
      <c r="AT505" s="639"/>
      <c r="AU505" s="639"/>
      <c r="AV505" s="639"/>
      <c r="AW505" s="639"/>
      <c r="AX505" s="639"/>
      <c r="AY505" s="639"/>
      <c r="AZ505" s="639"/>
      <c r="BA505" s="639"/>
      <c r="BB505" s="639"/>
      <c r="BC505" s="639">
        <f>IF(Duombaze!AT505="",0,INDEX(DU!I:I,MATCH(Duombaze!AT505,DU!A:A,0),1))+IF(Duombaze!AU505="",0,INDEX(DU!I:I,MATCH(Duombaze!AU505,DU!A:A,0),1))+IF(Duombaze!AV505="",0,INDEX(DU!I:I,MATCH(Duombaze!AV505,DU!A:A,0),1))+IF(Duombaze!AW505="",0,INDEX(DU!I:I,MATCH(Duombaze!AW505,DU!A:A,0),1))+IF(Duombaze!AX505="",0,INDEX(DU!I:I,MATCH(Duombaze!AX505,DU!A:A,0),1))+IF(Duombaze!AY505="",0,INDEX(DU!I:I,MATCH(Duombaze!AY505,DU!A:A,0),1))+IF(Duombaze!AZ505="",0,INDEX(DU!I:I,MATCH(Duombaze!AZ505,DU!A:A,0),1))+IF(Duombaze!BA505="",0,INDEX(DU!I:I,MATCH(Duombaze!BA505,DU!A:A,0),1))+IF(Duombaze!BB505="",0,INDEX(DU!I:I,MATCH(Duombaze!BB505,DU!A:A,0),1))</f>
        <v>0</v>
      </c>
      <c r="BD505" s="638">
        <f>IF(Duombaze!AT505="",0,INDEX(DU!K:K,MATCH(Duombaze!AT505,DU!A:A,0),1))+IF(Duombaze!AU505="",0,INDEX(DU!K:K,MATCH(Duombaze!AU505,DU!A:A,0),1))+IF(Duombaze!AV505="",0,INDEX(DU!K:K,MATCH(Duombaze!AV505,DU!A:A,0),1))+IF(Duombaze!AW505="",0,INDEX(DU!K:K,MATCH(Duombaze!AW505,DU!A:A,0),1))+IF(Duombaze!AX505="",0,INDEX(DU!K:K,MATCH(Duombaze!AX505,DU!A:A,0),1))+IF(Duombaze!AY505="",0,INDEX(DU!K:K,MATCH(Duombaze!AY505,DU!A:A,0),1))+IF(Duombaze!AZ505="",0,INDEX(DU!K:K,MATCH(Duombaze!AZ505,DU!A:A,0),1))+IF(Duombaze!BA505="",0,INDEX(DU!K:K,MATCH(Duombaze!BA505,DU!A:A,0),1))+IF(Duombaze!BB505="",0,INDEX(DU!K:K,MATCH(Duombaze!BB505,DU!A:A,0),1))</f>
        <v>0</v>
      </c>
      <c r="BE505" s="19"/>
      <c r="BF505" s="19"/>
      <c r="BG505" s="65" t="s">
        <v>624</v>
      </c>
      <c r="BH505" s="17" t="str">
        <f t="shared" ref="BH505:BH509" si="256">IF(BG505&lt;&gt;"",A505&amp;" "&amp;C505&amp;" "&amp;BG505,"")</f>
        <v>0 PI20 Be stabžių sistemos</v>
      </c>
      <c r="BI505" s="19"/>
      <c r="BJ505" s="639"/>
      <c r="BK505" s="639"/>
      <c r="BL505" s="639"/>
      <c r="BM505" s="639">
        <f>IF(Duombaze!BJ505="",0,INDEX(DU!I:I,MATCH(Duombaze!BJ505,DU!A:A,0),1))+IF(Duombaze!BK505="",0,INDEX(DU!I:I,MATCH(Duombaze!BK505,DU!A:A,0),1))+IF(Duombaze!BL505="",0,INDEX(DU!I:I,MATCH(Duombaze!BL505,DU!A:A,0),1))</f>
        <v>0</v>
      </c>
      <c r="BN505" s="638">
        <f>IF(Duombaze!BJ505="",0,INDEX(DU!K:K,MATCH(Duombaze!BJ505,DU!A:A,0),1))+IF(Duombaze!BK505="",0,INDEX(DU!K:K,MATCH(Duombaze!BK505,DU!A:A,0),1))+IF(Duombaze!BL505="",0,INDEX(DU!K:K,MATCH(Duombaze!BL505,DU!A:A,0),1))</f>
        <v>0</v>
      </c>
      <c r="BO505" s="19"/>
      <c r="BP505" s="19"/>
      <c r="BQ505" s="25"/>
      <c r="BR505" s="19" t="str">
        <f t="shared" ref="BR505:BR517" si="257">IF(BQ505&lt;&gt;"",A505&amp;" "&amp;C505&amp;" "&amp;BQ505,"")</f>
        <v/>
      </c>
      <c r="BS505" s="19"/>
      <c r="BT505" s="19"/>
      <c r="BU505" s="19"/>
      <c r="BV505" s="19"/>
      <c r="BW505" s="19">
        <f>IF(Duombaze!BT505="",0,INDEX(DU!I:I,MATCH(Duombaze!BT505,DU!A:A,0),1))+IF(Duombaze!BU505="",0,INDEX(DU!I:I,MATCH(Duombaze!BU505,DU!A:A,0),1))+IF(Duombaze!BV505="",0,INDEX(DU!I:I,MATCH(Duombaze!BV505,DU!A:A,0),1))</f>
        <v>0</v>
      </c>
      <c r="BX505" s="19">
        <f>IF(Duombaze!BT505="",0,INDEX(DU!K:K,MATCH(Duombaze!BT505,DU!A:A,0),1))+IF(Duombaze!BU505="",0,INDEX(DU!K:K,MATCH(Duombaze!BU505,DU!A:A,0),1))+IF(Duombaze!BV505="",0,INDEX(DU!K:K,MATCH(Duombaze!BV505,DU!A:A,0),1))</f>
        <v>0</v>
      </c>
      <c r="BY505" s="19"/>
      <c r="BZ505" s="19"/>
      <c r="CA505" s="7" t="s">
        <v>2748</v>
      </c>
      <c r="CB505" s="19" t="str">
        <f t="shared" ref="CB505:CB517" si="258">IF(CA505&lt;&gt;"",A505&amp;" "&amp;C505&amp;" "&amp;CA505,"")</f>
        <v>0 PI20 Hidr.koja SIMOL H1160P PASTIPRINTA (HJ+kranas)</v>
      </c>
      <c r="CC505" s="6" t="s">
        <v>2647</v>
      </c>
      <c r="CD505" s="6">
        <f>IF(Duombaze!CC505="",0,INDEX(DU!I:I,MATCH(Duombaze!CC505,DU!A:A,0),1))</f>
        <v>202.668286325791</v>
      </c>
      <c r="CE505" s="17">
        <f>IF(Duombaze!CC505="",0,INDEX(DU!K:K,MATCH(Duombaze!CC505,DU!A:A,0),1))</f>
        <v>11.61</v>
      </c>
      <c r="CF505" s="19"/>
      <c r="CG505" s="19"/>
      <c r="CH505" s="19" t="s">
        <v>396</v>
      </c>
      <c r="CI505" s="17" t="str">
        <f t="shared" ref="CI505:CI531" si="259">IF(CH505&lt;&gt;"",A505&amp;" "&amp;C505&amp;" "&amp;CH505,"")</f>
        <v>0 PI20 Be priekinės tempimo kilpos</v>
      </c>
      <c r="CJ505" s="19"/>
      <c r="CK505" s="19">
        <f>IF(Duombaze!CJ505="",0,INDEX(DU!I:I,MATCH(Duombaze!CJ505,DU!A:A,0),1))</f>
        <v>0</v>
      </c>
      <c r="CL505" s="17">
        <f>IF(Duombaze!CJ505="",0,INDEX(DU!K:K,MATCH(Duombaze!CJ505,DU!A:A,0),1))</f>
        <v>0</v>
      </c>
      <c r="CM505" s="19"/>
      <c r="CN505" s="19"/>
      <c r="CO505" s="19" t="s">
        <v>1756</v>
      </c>
      <c r="CP505" s="17" t="str">
        <f t="shared" si="219"/>
        <v>0 PI20 Be stovėjimo stabdžio, be atramų</v>
      </c>
      <c r="CQ505" s="19"/>
      <c r="CR505" s="639"/>
      <c r="CS505" s="639"/>
      <c r="CT505" s="639">
        <f>IF(Duombaze!CR505="",0,INDEX(DU!I:I,MATCH(Duombaze!CR505,DU!A:A,0),1))+IF(Duombaze!CS505="",0,INDEX(DU!I:I,MATCH(Duombaze!CS505,DU!A:A,0),1))</f>
        <v>0</v>
      </c>
      <c r="CU505" s="19">
        <f>IF(Duombaze!CR505="",0,INDEX(DU!K:K,MATCH(Duombaze!CR505,DU!A:A,0),1))+IF(Duombaze!CS505="",0,INDEX(DU!K:K,MATCH(Duombaze!CS505,DU!A:A,0),1))</f>
        <v>0</v>
      </c>
      <c r="CV505" s="19"/>
      <c r="CW505" s="19"/>
      <c r="CX505" s="19" t="s">
        <v>397</v>
      </c>
      <c r="CY505" s="17" t="str">
        <f t="shared" ref="CY505:CY517" si="260">IF(CX505&lt;&gt;"",A505&amp;" "&amp;C505&amp;" "&amp;CX505,"")</f>
        <v>0 PI20 Be viršborčių</v>
      </c>
      <c r="CZ505" s="19"/>
      <c r="DA505" s="672"/>
      <c r="DB505" s="672"/>
      <c r="DC505" s="672">
        <f>IF(Duombaze!DA505="",0,INDEX(DU!I:I,MATCH(Duombaze!DA505,DU!A:A,0),1))+IF(Duombaze!DB505="",0,INDEX(DU!I:I,MATCH(Duombaze!DB505,DU!A:A,0),1))</f>
        <v>0</v>
      </c>
      <c r="DD505" s="19">
        <f>IF(Duombaze!DA505="",0,INDEX(DU!K:K,MATCH(Duombaze!DA505,DU!A:A,0),1))+IF(Duombaze!DB505="",0,INDEX(DU!K:K,MATCH(Duombaze!DB505,DU!A:A,0),1))</f>
        <v>0</v>
      </c>
      <c r="DE505" s="19"/>
      <c r="DF505" s="19"/>
      <c r="DG505" s="19" t="s">
        <v>385</v>
      </c>
      <c r="DH505" s="19" t="str">
        <f t="shared" si="207"/>
        <v>0 PI20 Be tento / aikštelės / kopetėlių</v>
      </c>
      <c r="DI505" s="19"/>
      <c r="DJ505" s="672"/>
      <c r="DK505" s="678"/>
      <c r="DL505" s="678">
        <f>IF(Duombaze!DJ505="",0,INDEX(DU!I:I,MATCH(Duombaze!DJ505,DU!A:A,0),1))+IF(Duombaze!DK505="",0,INDEX(DU!I:I,MATCH(Duombaze!DK505,DU!A:A,0),1))</f>
        <v>0</v>
      </c>
      <c r="DM505" s="19">
        <f>IF(Duombaze!DJ505="",0,INDEX(DU!K:K,MATCH(Duombaze!DJ505,DU!A:A,0),1))+IF(Duombaze!DK505="",0,INDEX(DU!K:K,MATCH(Duombaze!DK505,DU!A:A,0),1))</f>
        <v>0</v>
      </c>
      <c r="DN505" s="52"/>
      <c r="DO505" s="52"/>
      <c r="DP505" s="52" t="s">
        <v>386</v>
      </c>
      <c r="DQ505" s="17" t="str">
        <f t="shared" si="206"/>
        <v>0 PI20 Be apšvietimo sistemos</v>
      </c>
      <c r="DR505" s="65"/>
      <c r="DS505" s="692"/>
      <c r="DT505" s="692"/>
      <c r="DU505" s="692"/>
      <c r="DV505" s="692"/>
      <c r="DW505" s="692">
        <f>IF(Duombaze!DS505="",0,INDEX(DU!I:I,MATCH(Duombaze!DS505,DU!A:A,0),1))+IF(Duombaze!DT505="",0,INDEX(DU!I:I,MATCH(Duombaze!DT505,DU!A:A,0),1))+IF(Duombaze!DU505="",0,INDEX(DU!I:I,MATCH(Duombaze!DU505,DU!A:A,0),1))+IF(Duombaze!DV505="",0,INDEX(DU!I:I,MATCH(Duombaze!DV505,DU!A:A,0),1))</f>
        <v>0</v>
      </c>
      <c r="DX505" s="638">
        <f>IF(Duombaze!DS505="",0,INDEX(DU!K:K,MATCH(Duombaze!DS505,DU!A:A,0),1))+IF(Duombaze!DT505="",0,INDEX(DU!K:K,MATCH(Duombaze!DT505,DU!A:A,0),1))+IF(Duombaze!DU505="",0,INDEX(DU!K:K,MATCH(Duombaze!DU505,DU!A:A,0),1))+IF(Duombaze!DV505="",0,INDEX(DU!K:KH,MATCH(Duombaze!DV505,DU!A:A,0),1))</f>
        <v>0</v>
      </c>
      <c r="DY505" s="65"/>
      <c r="DZ505" s="65"/>
      <c r="EA505" s="19"/>
      <c r="EB505" s="19" t="str">
        <f t="shared" si="194"/>
        <v/>
      </c>
      <c r="EC505" s="19"/>
      <c r="ED505" s="19">
        <f>IF(Duombaze!EC505="",0,INDEX(DU!I:I,MATCH(Duombaze!EC505,DU!A:A,0),1))</f>
        <v>0</v>
      </c>
      <c r="EE505" s="638">
        <f>IF(Duombaze!EC505="",0,INDEX(DU!K:K,MATCH(Duombaze!EC505,DU!A:A,0),1))</f>
        <v>0</v>
      </c>
      <c r="EF505" s="19"/>
      <c r="EG505" s="19"/>
      <c r="EH505" s="19" t="s">
        <v>387</v>
      </c>
      <c r="EI505" s="17" t="str">
        <f t="shared" ref="EI505:EI517" si="261">IF(EH505&lt;&gt;"",A505&amp;" "&amp;C505&amp;" "&amp;EH505,"")</f>
        <v>0 PI20 Be lipdukų</v>
      </c>
      <c r="EJ505" s="19"/>
      <c r="EK505" s="672"/>
      <c r="EL505" s="672"/>
      <c r="EM505" s="672"/>
      <c r="EN505" s="672">
        <f>IF(Duombaze!EK505="",0,INDEX(DU!I:I,MATCH(Duombaze!EK505,DU!A:A,0),1))+IF(Duombaze!EL505="",0,INDEX(DU!I:I,MATCH(Duombaze!EL505,DU!A:A,0),1))+IF(Duombaze!EM505="",0,INDEX(DU!I:I,MATCH(Duombaze!EM505,DU!A:A,0),1))</f>
        <v>0</v>
      </c>
      <c r="EO505" s="19">
        <f>IF(Duombaze!EK505="",0,INDEX(DU!K:K,MATCH(Duombaze!EK505,DU!A:A,0),1))+IF(Duombaze!EL505="",0,INDEX(DU!K:K,MATCH(Duombaze!EL505,DU!A:A,0),1))+IF(Duombaze!EM505="",0,INDEX(DU!K:K,MATCH(Duombaze!EM505,DU!A:A,0),1))</f>
        <v>0</v>
      </c>
      <c r="EP505" s="19"/>
      <c r="EQ505" s="19"/>
      <c r="ER505" s="65" t="s">
        <v>388</v>
      </c>
      <c r="ES505" s="17" t="str">
        <f t="shared" si="195"/>
        <v>0 PI20 Be ratų</v>
      </c>
      <c r="ET505" s="19"/>
      <c r="EU505" s="19"/>
      <c r="EV505" s="19"/>
      <c r="EW505" s="65" t="s">
        <v>389</v>
      </c>
      <c r="EX505" s="19" t="str">
        <f t="shared" si="218"/>
        <v>0 PI20 Be purvasaugių</v>
      </c>
      <c r="EY505" s="19"/>
      <c r="EZ505" s="672"/>
      <c r="FA505" s="672"/>
      <c r="FB505" s="672">
        <f>IF(Duombaze!EZ505="",0,INDEX(DU!I:I,MATCH(Duombaze!EZ505,DU!A:A,0),1))+IF(Duombaze!FA505="",0,INDEX(DU!I:I,MATCH(Duombaze!FA505,DU!A:A,0),1))</f>
        <v>0</v>
      </c>
      <c r="FC505" s="19">
        <f>IF(Duombaze!EZ505="",0,INDEX(DU!K:K,MATCH(Duombaze!EZ505,DU!A:A,0),1))+IF(Duombaze!FA505="",0,INDEX(DU!K:K,MATCH(Duombaze!FA505,DU!A:A,0),1))</f>
        <v>0</v>
      </c>
      <c r="FD505" s="19"/>
      <c r="FE505" s="19"/>
      <c r="FF505" s="19"/>
      <c r="FG505" s="19"/>
      <c r="FH505" s="103" t="s">
        <v>658</v>
      </c>
      <c r="FI505" s="19"/>
      <c r="FK505" s="53"/>
      <c r="FL505" s="734" t="s">
        <v>2780</v>
      </c>
      <c r="FM505" s="739" t="s">
        <v>2780</v>
      </c>
      <c r="FN505" s="739"/>
      <c r="FO505" s="739"/>
      <c r="FP505" s="739"/>
      <c r="FQ505" s="739">
        <f>IF(Duombaze!FM505="",0,INDEX(DU!I:I,MATCH(Duombaze!FM505,DU!A:A,0),1))+IF(Duombaze!FN505="",0,INDEX(DU!I:I,MATCH(Duombaze!FN505,DU!A:A,0),1))+IF(Duombaze!FO505="",0,INDEX(DU!I:I,MATCH(Duombaze!FO505,DU!A:A,0),1))+IF(Duombaze!FP505="",0,INDEX(DU!I:I,MATCH(Duombaze!FP505,DU!A:A,0),1))</f>
        <v>691.24585980402105</v>
      </c>
      <c r="FR505" s="739">
        <f>IF(Duombaze!FM505="",0,INDEX(DU!K:K,MATCH(Duombaze!FM505,DU!A:A,0),1))+IF(Duombaze!FN505="",0,INDEX(DU!K:K,MATCH(Duombaze!FN505,DU!A:A,0),1))+IF(Duombaze!FO505="",0,INDEX(DU!K:K,MATCH(Duombaze!FO505,DU!A:A,0),1))+IF(Duombaze!FP505="",0,INDEX(DU!K:K,MATCH(Duombaze!FP505,DU!A:A,0),1))</f>
        <v>224</v>
      </c>
      <c r="FT505" s="100" t="s">
        <v>53</v>
      </c>
      <c r="FU505" s="100" t="s">
        <v>184</v>
      </c>
      <c r="FY505" s="65" t="s">
        <v>59</v>
      </c>
      <c r="FZ505" s="17" t="str">
        <f>IF(FY505&lt;&gt;"",A508&amp;" "&amp;C508&amp;" "&amp;FY505,"")</f>
        <v>3 PI20 Pneumatiniai stabdžiai dviejų kontūrų su mechaniniu LSV</v>
      </c>
      <c r="GA505" s="19" t="s">
        <v>69</v>
      </c>
    </row>
    <row r="506" spans="1:183" s="20" customFormat="1" ht="48" customHeight="1" x14ac:dyDescent="0.25">
      <c r="A506" s="41">
        <v>1</v>
      </c>
      <c r="B506" s="41" t="s">
        <v>798</v>
      </c>
      <c r="C506" s="16" t="s">
        <v>8669</v>
      </c>
      <c r="D506" s="19" t="s">
        <v>2880</v>
      </c>
      <c r="E506" s="17" t="str">
        <f t="shared" ref="E506:E513" si="262">IF(D506&lt;&gt;"",A506&amp;" "&amp;C506&amp;" "&amp;"CERT167 "&amp;D506,"")</f>
        <v>1 PI20 CERT167 Pagr (ADR) su puslinge be pavaros, ašys 412E</v>
      </c>
      <c r="F506" s="19" t="s">
        <v>3517</v>
      </c>
      <c r="G506" s="639" t="s">
        <v>3212</v>
      </c>
      <c r="H506" s="639">
        <v>23109200</v>
      </c>
      <c r="I506" s="881" t="s">
        <v>2948</v>
      </c>
      <c r="J506" s="639"/>
      <c r="K506" s="639"/>
      <c r="L506" s="639"/>
      <c r="M506" s="639"/>
      <c r="N506" s="639"/>
      <c r="O506" s="639"/>
      <c r="P506" s="639">
        <f>IF(Duombaze!G506="",0,INDEX(DU!I:I,MATCH(Duombaze!G506,DU!A:A,0),1))+IF(Duombaze!H506="",0,INDEX(DU!I:I*40,MATCH(Duombaze!H506,DU!A:A,0),1))+IF(Duombaze!I506="",0,INDEX(DU!I:I,MATCH(Duombaze!I506,DU!A:A,0),1))+IF(Duombaze!J506="",0,INDEX(DU!I:I,MATCH(Duombaze!J506,DU!A:A,0),1))+IF(Duombaze!K506="",0,INDEX(DU!I:I,MATCH(Duombaze!K506,DU!A:A,0),1))+IF(Duombaze!L506="",0,INDEX(DU!I:I,MATCH(Duombaze!L506,DU!A:A,0),1))+IF(Duombaze!M506="",0,INDEX(DU!I:I,MATCH(Duombaze!M506,DU!A:A,0),1))+IF(Duombaze!N506="",0,INDEX(DU!I:I,MATCH(Duombaze!N506,DU!A:A,0),1))+IF(Duombaze!O506="",0,INDEX(DU!I:I,MATCH(Duombaze!O506,DU!A:A,0),1))</f>
        <v>9869.3774571566009</v>
      </c>
      <c r="Q506" s="638">
        <f>IF(Duombaze!G506="",0,INDEX(DU!K:K,MATCH(Duombaze!G506,DU!A:A,0),1))+IF(Duombaze!H506="",0,INDEX(DU!K:K,MATCH(Duombaze!H506,DU!A:A,0),1))+IF(Duombaze!I506="",0,INDEX(DU!K:K,MATCH(Duombaze!I506,DU!A:A,0),1))+IF(Duombaze!J506="",0,INDEX(DU!K:K,MATCH(Duombaze!J506,DU!A:A,0),1))+IF(Duombaze!K506="",0,INDEX(DU!K:K,MATCH(Duombaze!K506,DU!A:A,0),1))+IF(Duombaze!L506="",0,INDEX(DU!K:K,MATCH(Duombaze!L506,DU!A:A,0),1))+IF(Duombaze!M506="",0,INDEX(DU!K:K,MATCH(Duombaze!M506,DU!A:A,0),1))+IF(Duombaze!N506="",0,INDEX(DU!K:K,MATCH(Duombaze!N506,DU!A:A,0),1))+IF(Duombaze!O506="",0,INDEX(DU!K:K,MATCH(Duombaze!O506,DU!A:A,0),1))</f>
        <v>3211.4500000000003</v>
      </c>
      <c r="R506" s="19" t="s">
        <v>2057</v>
      </c>
      <c r="S506" s="52" t="s">
        <v>2058</v>
      </c>
      <c r="T506" s="881" t="s">
        <v>2948</v>
      </c>
      <c r="U506" s="17">
        <f>IF(Duombaze!T506="",0,INDEX(DU!I:I,MATCH(Duombaze!T506,DU!A:A,0),1))</f>
        <v>4078.6460927953099</v>
      </c>
      <c r="V506" s="17">
        <f>IF(Duombaze!T506="",0,INDEX(DU!K:K,MATCH(Duombaze!T506,DU!A:A,0),1))</f>
        <v>82.13</v>
      </c>
      <c r="W506" s="19" t="s">
        <v>3488</v>
      </c>
      <c r="X506" s="19"/>
      <c r="Y506" s="134"/>
      <c r="Z506" s="65" t="s">
        <v>1823</v>
      </c>
      <c r="AA506" s="17" t="str">
        <f t="shared" ref="AA506:AA517" si="263">IF(Z506&lt;&gt;"",A506&amp;" "&amp;C506&amp;" "&amp;Z506,"")</f>
        <v xml:space="preserve">1 PI20 Grąžulas amortizuojamas </v>
      </c>
      <c r="AB506" s="111" t="s">
        <v>8683</v>
      </c>
      <c r="AC506" s="19">
        <f>IF(Duombaze!AB506="",0,INDEX(DU!I:I,MATCH(Duombaze!AB506,DU!A:A,0),1))</f>
        <v>578.88253612328504</v>
      </c>
      <c r="AD506" s="25">
        <f>IF(Duombaze!AB506="",0,INDEX(DU!K:K,MATCH(Duombaze!AB506,DU!A:A,0),1))</f>
        <v>67.2</v>
      </c>
      <c r="AE506" s="19"/>
      <c r="AF506" s="19"/>
      <c r="AG506" s="19" t="s">
        <v>9300</v>
      </c>
      <c r="AH506" s="17" t="str">
        <f>IF(AG506&lt;&gt;"",A506&amp;" "&amp;C506&amp;" "&amp;AG506,"")</f>
        <v>1 PI20 Bamperis (V2) - apsauga nuo palindimo</v>
      </c>
      <c r="AI506" s="19" t="s">
        <v>2635</v>
      </c>
      <c r="AJ506" s="639" t="s">
        <v>2955</v>
      </c>
      <c r="AK506" s="639" t="s">
        <v>3205</v>
      </c>
      <c r="AL506" s="639" t="s">
        <v>2956</v>
      </c>
      <c r="AM506" s="639">
        <f>IF(Duombaze!AJ506="",0,INDEX(DU!I:I,MATCH(Duombaze!AJ506,DU!A:A,0),1))+IF(Duombaze!AK506="",0,INDEX(DU!I:I,MATCH(Duombaze!AK506,DU!A:A,0),1))+IF(Duombaze!AL506="",0,INDEX(DU!I:I,MATCH(Duombaze!AL506,DU!A:A,0),1))</f>
        <v>405.83263994654942</v>
      </c>
      <c r="AN506" s="639">
        <f>IF(Duombaze!AJ506="",0,INDEX(DU!K:K,MATCH(Duombaze!AJ506,DU!A:A,0),1))+IF(Duombaze!AK506="",0,INDEX(DU!K:K,MATCH(Duombaze!AK506,DU!A:A,0),1))+IF(Duombaze!AL506="",0,INDEX(DU!K:K,MATCH(Duombaze!AL506,DU!A:A,0),1))</f>
        <v>203.02</v>
      </c>
      <c r="AO506" s="19"/>
      <c r="AP506" s="19"/>
      <c r="AQ506" s="19" t="s">
        <v>329</v>
      </c>
      <c r="AR506" s="17" t="str">
        <f t="shared" si="203"/>
        <v>1 PI20 Pagrindo hidraulinės jungtys</v>
      </c>
      <c r="AS506" s="19" t="s">
        <v>2636</v>
      </c>
      <c r="AT506" s="639" t="s">
        <v>3214</v>
      </c>
      <c r="AU506" s="672" t="s">
        <v>3219</v>
      </c>
      <c r="AV506" s="639"/>
      <c r="AW506" s="639"/>
      <c r="AX506" s="639"/>
      <c r="AY506" s="639"/>
      <c r="AZ506" s="639"/>
      <c r="BA506" s="639"/>
      <c r="BB506" s="639"/>
      <c r="BC506" s="639">
        <f>IF(Duombaze!AT506="",0,INDEX(DU!I:I,MATCH(Duombaze!AT506,DU!A:A,0),1))+IF(Duombaze!AU506="",0,INDEX(DU!I:I,MATCH(Duombaze!AU506,DU!A:A,0),1))+IF(Duombaze!AV506="",0,INDEX(DU!I:I,MATCH(Duombaze!AV506,DU!A:A,0),1))+IF(Duombaze!AW506="",0,INDEX(DU!I:I,MATCH(Duombaze!AW506,DU!A:A,0),1))+IF(Duombaze!AX506="",0,INDEX(DU!I:I,MATCH(Duombaze!AX506,DU!A:A,0),1))+IF(Duombaze!AY506="",0,INDEX(DU!I:I,MATCH(Duombaze!AY506,DU!A:A,0),1))+IF(Duombaze!AZ506="",0,INDEX(DU!I:I,MATCH(Duombaze!AZ506,DU!A:A,0),1))+IF(Duombaze!BA506="",0,INDEX(DU!I:I,MATCH(Duombaze!BA506,DU!A:A,0),1))+IF(Duombaze!BB506="",0,INDEX(DU!I:I,MATCH(Duombaze!BB506,DU!A:A,0),1))</f>
        <v>494.93682000000001</v>
      </c>
      <c r="BD506" s="638">
        <f>IF(Duombaze!AT506="",0,INDEX(DU!K:K,MATCH(Duombaze!AT506,DU!A:A,0),1))+IF(Duombaze!AU506="",0,INDEX(DU!K:K,MATCH(Duombaze!AU506,DU!A:A,0),1))+IF(Duombaze!AV506="",0,INDEX(DU!K:K,MATCH(Duombaze!AV506,DU!A:A,0),1))+IF(Duombaze!AW506="",0,INDEX(DU!K:K,MATCH(Duombaze!AW506,DU!A:A,0),1))+IF(Duombaze!AX506="",0,INDEX(DU!K:K,MATCH(Duombaze!AX506,DU!A:A,0),1))+IF(Duombaze!AY506="",0,INDEX(DU!K:K,MATCH(Duombaze!AY506,DU!A:A,0),1))+IF(Duombaze!AZ506="",0,INDEX(DU!K:K,MATCH(Duombaze!AZ506,DU!A:A,0),1))+IF(Duombaze!BA506="",0,INDEX(DU!K:K,MATCH(Duombaze!BA506,DU!A:A,0),1))+IF(Duombaze!BB506="",0,INDEX(DU!K:K,MATCH(Duombaze!BB506,DU!A:A,0),1))</f>
        <v>0</v>
      </c>
      <c r="BE506" s="19"/>
      <c r="BF506" s="19"/>
      <c r="BG506" s="65" t="s">
        <v>55</v>
      </c>
      <c r="BH506" s="17" t="str">
        <f t="shared" si="256"/>
        <v>1 PI20 Hidrauliniai stabdžiai</v>
      </c>
      <c r="BI506" s="19" t="s">
        <v>2117</v>
      </c>
      <c r="BJ506" s="639" t="s">
        <v>3152</v>
      </c>
      <c r="BK506" s="639" t="s">
        <v>3023</v>
      </c>
      <c r="BL506" s="639"/>
      <c r="BM506" s="639">
        <f>IF(Duombaze!BJ506="",0,INDEX(DU!I:I,MATCH(Duombaze!BJ506,DU!A:A,0),1))+IF(Duombaze!BK506="",0,INDEX(DU!I:I,MATCH(Duombaze!BK506,DU!A:A,0),1))+IF(Duombaze!BL506="",0,INDEX(DU!I:I,MATCH(Duombaze!BL506,DU!A:A,0),1))</f>
        <v>232.73660000000001</v>
      </c>
      <c r="BN506" s="638">
        <f>IF(Duombaze!BJ506="",0,INDEX(DU!K:K,MATCH(Duombaze!BJ506,DU!A:A,0),1))+IF(Duombaze!BK506="",0,INDEX(DU!K:K,MATCH(Duombaze!BK506,DU!A:A,0),1))+IF(Duombaze!BL506="",0,INDEX(DU!K:K,MATCH(Duombaze!BL506,DU!A:A,0),1))</f>
        <v>29.87</v>
      </c>
      <c r="BO506" s="19"/>
      <c r="BP506" s="19"/>
      <c r="BQ506" s="19"/>
      <c r="BR506" s="19" t="str">
        <f t="shared" si="257"/>
        <v/>
      </c>
      <c r="BS506" s="19"/>
      <c r="BT506" s="19"/>
      <c r="BU506" s="19"/>
      <c r="BV506" s="19"/>
      <c r="BW506" s="19">
        <f>IF(Duombaze!BT506="",0,INDEX(DU!I:I,MATCH(Duombaze!BT506,DU!A:A,0),1))+IF(Duombaze!BU506="",0,INDEX(DU!I:I,MATCH(Duombaze!BU506,DU!A:A,0),1))+IF(Duombaze!BV506="",0,INDEX(DU!I:I,MATCH(Duombaze!BV506,DU!A:A,0),1))</f>
        <v>0</v>
      </c>
      <c r="BX506" s="19">
        <f>IF(Duombaze!BT506="",0,INDEX(DU!K:K,MATCH(Duombaze!BT506,DU!A:A,0),1))+IF(Duombaze!BU506="",0,INDEX(DU!K:K,MATCH(Duombaze!BU506,DU!A:A,0),1))+IF(Duombaze!BV506="",0,INDEX(DU!K:K,MATCH(Duombaze!BV506,DU!A:A,0),1))</f>
        <v>0</v>
      </c>
      <c r="BY506" s="19"/>
      <c r="BZ506" s="19"/>
      <c r="CA506" s="19"/>
      <c r="CB506" s="19" t="str">
        <f t="shared" si="258"/>
        <v/>
      </c>
      <c r="CC506" s="19"/>
      <c r="CD506" s="19">
        <f>IF(Duombaze!CC506="",0,INDEX(DU!I:I,MATCH(Duombaze!CC506,DU!A:A,0),1))</f>
        <v>0</v>
      </c>
      <c r="CE506" s="17">
        <f>IF(Duombaze!CC506="",0,INDEX(DU!K:K,MATCH(Duombaze!CC506,DU!A:A,0),1))</f>
        <v>0</v>
      </c>
      <c r="CF506" s="19"/>
      <c r="CG506" s="19"/>
      <c r="CH506" s="19" t="s">
        <v>8429</v>
      </c>
      <c r="CI506" s="17" t="str">
        <f t="shared" si="259"/>
        <v>1 PI20 Priekinė kilpa UMEGA D-50 (plokštelė 160x160)</v>
      </c>
      <c r="CJ506" s="32" t="s">
        <v>2197</v>
      </c>
      <c r="CK506" s="32">
        <f>IF(Duombaze!CJ506="",0,INDEX(DU!I:I,MATCH(Duombaze!CJ506,DU!A:A,0),1))</f>
        <v>82.510188619280996</v>
      </c>
      <c r="CL506" s="17">
        <f>IF(Duombaze!CJ506="",0,INDEX(DU!K:K,MATCH(Duombaze!CJ506,DU!A:A,0),1))</f>
        <v>16.760000000000002</v>
      </c>
      <c r="CM506" s="19"/>
      <c r="CN506" s="19"/>
      <c r="CO506" s="19" t="s">
        <v>584</v>
      </c>
      <c r="CP506" s="17" t="str">
        <f t="shared" si="219"/>
        <v>1 PI20 Rankinis stabdis</v>
      </c>
      <c r="CQ506" s="19" t="s">
        <v>1594</v>
      </c>
      <c r="CR506" s="639" t="s">
        <v>1594</v>
      </c>
      <c r="CS506" s="639"/>
      <c r="CT506" s="639">
        <f>IF(Duombaze!CR506="",0,INDEX(DU!I:I,MATCH(Duombaze!CR506,DU!A:A,0),1))+IF(Duombaze!CS506="",0,INDEX(DU!I:I,MATCH(Duombaze!CS506,DU!A:A,0),1))</f>
        <v>44.795362415433402</v>
      </c>
      <c r="CU506" s="19">
        <f>IF(Duombaze!CR506="",0,INDEX(DU!K:K,MATCH(Duombaze!CR506,DU!A:A,0),1))+IF(Duombaze!CS506="",0,INDEX(DU!K:K,MATCH(Duombaze!CS506,DU!A:A,0),1))</f>
        <v>36.090000000000003</v>
      </c>
      <c r="CV506" s="19"/>
      <c r="CW506" s="19" t="s">
        <v>2124</v>
      </c>
      <c r="CX506" s="19" t="s">
        <v>9275</v>
      </c>
      <c r="CY506" s="17" t="str">
        <f>IF(CX506&lt;&gt;"",A506&amp;" "&amp;C506&amp;" "&amp;CX506,"")</f>
        <v>1 PI20 viršborčiai 400 mm</v>
      </c>
      <c r="CZ506" s="19" t="s">
        <v>585</v>
      </c>
      <c r="DA506" s="672" t="s">
        <v>585</v>
      </c>
      <c r="DB506" s="672"/>
      <c r="DC506" s="672">
        <f>IF(Duombaze!DA506="",0,INDEX(DU!I:I,MATCH(Duombaze!DA506,DU!A:A,0),1))+IF(Duombaze!DB506="",0,INDEX(DU!I:I,MATCH(Duombaze!DB506,DU!A:A,0),1))</f>
        <v>219.930814082941</v>
      </c>
      <c r="DD506" s="19">
        <f>IF(Duombaze!DA506="",0,INDEX(DU!K:K,MATCH(Duombaze!DA506,DU!A:A,0),1))+IF(Duombaze!DB506="",0,INDEX(DU!K:K,MATCH(Duombaze!DB506,DU!A:A,0),1))</f>
        <v>190.39</v>
      </c>
      <c r="DE506" s="19" t="s">
        <v>2145</v>
      </c>
      <c r="DF506" s="19"/>
      <c r="DG506" s="19" t="s">
        <v>1971</v>
      </c>
      <c r="DH506" s="19" t="str">
        <f t="shared" si="207"/>
        <v>1 PI20 Tentas, tento konstrukcija + aikštelė</v>
      </c>
      <c r="DI506" s="19" t="s">
        <v>2198</v>
      </c>
      <c r="DJ506" s="672" t="s">
        <v>1972</v>
      </c>
      <c r="DK506" s="678" t="s">
        <v>2199</v>
      </c>
      <c r="DL506" s="678">
        <f>IF(Duombaze!DJ506="",0,INDEX(DU!I:I,MATCH(Duombaze!DJ506,DU!A:A,0),1))+IF(Duombaze!DK506="",0,INDEX(DU!I:I,MATCH(Duombaze!DK506,DU!A:A,0),1))</f>
        <v>375.42710606578873</v>
      </c>
      <c r="DM506" s="19">
        <f>IF(Duombaze!DJ506="",0,INDEX(DU!K:K,MATCH(Duombaze!DJ506,DU!A:A,0),1))+IF(Duombaze!DK506="",0,INDEX(DU!K:K,MATCH(Duombaze!DK506,DU!A:A,0),1))</f>
        <v>104.55</v>
      </c>
      <c r="DN506" s="52" t="s">
        <v>2167</v>
      </c>
      <c r="DO506" s="52"/>
      <c r="DP506" s="52" t="s">
        <v>2804</v>
      </c>
      <c r="DQ506" s="17" t="str">
        <f t="shared" si="206"/>
        <v>1 PI20 Žibintai LED (Danija) gale trikampiai</v>
      </c>
      <c r="DR506" s="65" t="s">
        <v>586</v>
      </c>
      <c r="DS506" s="692" t="s">
        <v>586</v>
      </c>
      <c r="DT506" s="692"/>
      <c r="DU506" s="692"/>
      <c r="DV506" s="692"/>
      <c r="DW506" s="692">
        <f>IF(Duombaze!DS506="",0,INDEX(DU!I:I,MATCH(Duombaze!DS506,DU!A:A,0),1))+IF(Duombaze!DT506="",0,INDEX(DU!I:I,MATCH(Duombaze!DT506,DU!A:A,0),1))+IF(Duombaze!DU506="",0,INDEX(DU!I:I,MATCH(Duombaze!DU506,DU!A:A,0),1))+IF(Duombaze!DV506="",0,INDEX(DU!I:I,MATCH(Duombaze!DV506,DU!A:A,0),1))</f>
        <v>197.26131603076001</v>
      </c>
      <c r="DX506" s="638">
        <f>IF(Duombaze!DS506="",0,INDEX(DU!K:K,MATCH(Duombaze!DS506,DU!A:A,0),1))+IF(Duombaze!DT506="",0,INDEX(DU!K:K,MATCH(Duombaze!DT506,DU!A:A,0),1))+IF(Duombaze!DU506="",0,INDEX(DU!K:K,MATCH(Duombaze!DU506,DU!A:A,0),1))+IF(Duombaze!DV506="",0,INDEX(DU!K:KH,MATCH(Duombaze!DV506,DU!A:A,0),1))</f>
        <v>0</v>
      </c>
      <c r="DY506" s="65"/>
      <c r="DZ506" s="65"/>
      <c r="EA506" s="19"/>
      <c r="EB506" s="19" t="str">
        <f t="shared" ref="EB506:EB517" si="264">IF(EA506&lt;&gt;"",A506&amp;" "&amp;C506&amp;" "&amp;EA506,"")</f>
        <v/>
      </c>
      <c r="EC506" s="19"/>
      <c r="ED506" s="19">
        <f>IF(Duombaze!EC506="",0,INDEX(DU!I:I,MATCH(Duombaze!EC506,DU!A:A,0),1))</f>
        <v>0</v>
      </c>
      <c r="EE506" s="638">
        <f>IF(Duombaze!EC506="",0,INDEX(DU!K:K,MATCH(Duombaze!EC506,DU!A:A,0),1))</f>
        <v>0</v>
      </c>
      <c r="EF506" s="19"/>
      <c r="EG506" s="19"/>
      <c r="EH506" s="19" t="s">
        <v>1763</v>
      </c>
      <c r="EI506" s="17" t="str">
        <f t="shared" si="261"/>
        <v>1 PI20 Lipdukai Daniški + MITIP logotipas</v>
      </c>
      <c r="EJ506" s="19" t="s">
        <v>1764</v>
      </c>
      <c r="EK506" s="672" t="s">
        <v>3058</v>
      </c>
      <c r="EL506" s="672" t="s">
        <v>3052</v>
      </c>
      <c r="EM506" s="672"/>
      <c r="EN506" s="672">
        <f>IF(Duombaze!EK506="",0,INDEX(DU!I:I,MATCH(Duombaze!EK506,DU!A:A,0),1))+IF(Duombaze!EL506="",0,INDEX(DU!I:I,MATCH(Duombaze!EL506,DU!A:A,0),1))+IF(Duombaze!EM506="",0,INDEX(DU!I:I,MATCH(Duombaze!EM506,DU!A:A,0),1))</f>
        <v>25.917023333333329</v>
      </c>
      <c r="EO506" s="19">
        <f>IF(Duombaze!EK506="",0,INDEX(DU!K:K,MATCH(Duombaze!EK506,DU!A:A,0),1))+IF(Duombaze!EL506="",0,INDEX(DU!K:K,MATCH(Duombaze!EL506,DU!A:A,0),1))+IF(Duombaze!EM506="",0,INDEX(DU!K:K,MATCH(Duombaze!EM506,DU!A:A,0),1))</f>
        <v>2.58</v>
      </c>
      <c r="EP506" s="19"/>
      <c r="EQ506" s="19"/>
      <c r="ER506" s="20" t="s">
        <v>1497</v>
      </c>
      <c r="ES506" s="17" t="str">
        <f t="shared" ref="ES506:ES517" si="265">IF(ER506&lt;&gt;"",A506&amp;" "&amp;C506&amp;" "&amp;ER506,"")</f>
        <v>1 PI20 Montuojami</v>
      </c>
      <c r="ET506" s="17"/>
      <c r="EU506" s="17"/>
      <c r="EV506" s="17"/>
      <c r="EW506" s="65" t="s">
        <v>407</v>
      </c>
      <c r="EX506" s="19" t="str">
        <f t="shared" si="218"/>
        <v>1 PI20 Purvasaugių komplektas 600 ratams (ketvirtiniai 1/4)</v>
      </c>
      <c r="EY506" s="19" t="s">
        <v>593</v>
      </c>
      <c r="EZ506" s="672" t="s">
        <v>593</v>
      </c>
      <c r="FA506" s="672"/>
      <c r="FB506" s="672">
        <f>IF(Duombaze!EZ506="",0,INDEX(DU!I:I,MATCH(Duombaze!EZ506,DU!A:A,0),1))+IF(Duombaze!FA506="",0,INDEX(DU!I:I,MATCH(Duombaze!FA506,DU!A:A,0),1))</f>
        <v>74.640670333333304</v>
      </c>
      <c r="FC506" s="19">
        <f>IF(Duombaze!EZ506="",0,INDEX(DU!K:K,MATCH(Duombaze!EZ506,DU!A:A,0),1))+IF(Duombaze!FA506="",0,INDEX(DU!K:K,MATCH(Duombaze!FA506,DU!A:A,0),1))</f>
        <v>9.33</v>
      </c>
      <c r="FD506" s="19"/>
      <c r="FE506" s="19" t="s">
        <v>2173</v>
      </c>
      <c r="FF506" s="19"/>
      <c r="FG506" s="19"/>
      <c r="FH506" s="103" t="s">
        <v>2690</v>
      </c>
      <c r="FI506" s="19"/>
      <c r="FJ506" s="19"/>
      <c r="FK506" s="53"/>
      <c r="FL506" s="734" t="s">
        <v>9173</v>
      </c>
      <c r="FM506" s="739" t="s">
        <v>3065</v>
      </c>
      <c r="FN506" s="739" t="s">
        <v>3064</v>
      </c>
      <c r="FO506" s="739"/>
      <c r="FP506" s="739"/>
      <c r="FQ506" s="739">
        <f>IF(Duombaze!FM506="",0,INDEX(DU!I:I,MATCH(Duombaze!FM506,DU!A:A,0),1))+IF(Duombaze!FN506="",0,INDEX(DU!I:I,MATCH(Duombaze!FN506,DU!A:A,0),1))+IF(Duombaze!FO506="",0,INDEX(DU!I:I,MATCH(Duombaze!FO506,DU!A:A,0),1))+IF(Duombaze!FP506="",0,INDEX(DU!I:I,MATCH(Duombaze!FP506,DU!A:A,0),1))</f>
        <v>2617.4481587852183</v>
      </c>
      <c r="FR506" s="739">
        <f>IF(Duombaze!FM506="",0,INDEX(DU!K:K,MATCH(Duombaze!FM506,DU!A:A,0),1))+IF(Duombaze!FN506="",0,INDEX(DU!K:K,MATCH(Duombaze!FN506,DU!A:A,0),1))+IF(Duombaze!FO506="",0,INDEX(DU!K:K,MATCH(Duombaze!FO506,DU!A:A,0),1))+IF(Duombaze!FP506="",0,INDEX(DU!K:K,MATCH(Duombaze!FP506,DU!A:A,0),1))</f>
        <v>859.94</v>
      </c>
      <c r="FT506" s="100" t="s">
        <v>62</v>
      </c>
      <c r="FU506" s="100" t="s">
        <v>228</v>
      </c>
      <c r="FY506" s="65" t="s">
        <v>183</v>
      </c>
      <c r="FZ506" s="17" t="str">
        <f>IF(FY506&lt;&gt;"",A510&amp;" "&amp;C510&amp;" "&amp;FY506,"")</f>
        <v xml:space="preserve">5 PI20 Pneumatiniai st. 2 konturų Haldex su automatiniu LSV 2X0,4s.; 40L+60L res </v>
      </c>
      <c r="GA506" s="19" t="s">
        <v>103</v>
      </c>
    </row>
    <row r="507" spans="1:183" s="20" customFormat="1" ht="48" customHeight="1" x14ac:dyDescent="0.25">
      <c r="A507" s="41">
        <v>2</v>
      </c>
      <c r="B507" s="41" t="s">
        <v>798</v>
      </c>
      <c r="C507" s="16" t="s">
        <v>8669</v>
      </c>
      <c r="D507" s="19" t="s">
        <v>2881</v>
      </c>
      <c r="E507" s="17" t="str">
        <f t="shared" si="262"/>
        <v>2 PI20 CERT167 Pagrindas su puslinge ir pavara, ašys 412E</v>
      </c>
      <c r="F507" s="19" t="s">
        <v>3518</v>
      </c>
      <c r="G507" s="639" t="s">
        <v>3212</v>
      </c>
      <c r="H507" s="639" t="s">
        <v>3215</v>
      </c>
      <c r="I507" s="639">
        <v>23109200</v>
      </c>
      <c r="J507" s="881" t="s">
        <v>2948</v>
      </c>
      <c r="K507" s="639"/>
      <c r="L507" s="639"/>
      <c r="M507" s="639"/>
      <c r="N507" s="639"/>
      <c r="O507" s="639"/>
      <c r="P507" s="639">
        <f>IF(Duombaze!G507="",0,INDEX(DU!I:I,MATCH(Duombaze!G507,DU!A:A,0),1))+IF(Duombaze!H507="",0,INDEX(DU!I:I,MATCH(Duombaze!H507,DU!A:A,0),1))+IF(Duombaze!I507="",0,INDEX(DU!I:I*40,MATCH(Duombaze!I507,DU!A:A,0),1))+IF(Duombaze!J507="",0,INDEX(DU!I:I,MATCH(Duombaze!J507,DU!A:A,0),1))+IF(Duombaze!K507="",0,INDEX(DU!I:I,MATCH(Duombaze!K507,DU!A:A,0),1))+IF(Duombaze!L507="",0,INDEX(DU!I:I,MATCH(Duombaze!L507,DU!A:A,0),1))+IF(Duombaze!M507="",0,INDEX(DU!I:I,MATCH(Duombaze!M507,DU!A:A,0),1))+IF(Duombaze!N507="",0,INDEX(DU!I:I,MATCH(Duombaze!N507,DU!A:A,0),1))+IF(Duombaze!O507="",0,INDEX(DU!I:I,MATCH(Duombaze!O507,DU!A:A,0),1))</f>
        <v>10938.903457156601</v>
      </c>
      <c r="Q507" s="638">
        <f>IF(Duombaze!G507="",0,INDEX(DU!K:K,MATCH(Duombaze!G507,DU!A:A,0),1))+IF(Duombaze!H507="",0,INDEX(DU!K:K,MATCH(Duombaze!H507,DU!A:A,0),1))+IF(Duombaze!I507="",0,INDEX(DU!K:K,MATCH(Duombaze!I507,DU!A:A,0),1))+IF(Duombaze!J507="",0,INDEX(DU!K:K,MATCH(Duombaze!J507,DU!A:A,0),1))+IF(Duombaze!K507="",0,INDEX(DU!K:K,MATCH(Duombaze!K507,DU!A:A,0),1))+IF(Duombaze!L507="",0,INDEX(DU!K:K,MATCH(Duombaze!L507,DU!A:A,0),1))+IF(Duombaze!M507="",0,INDEX(DU!K:K,MATCH(Duombaze!M507,DU!A:A,0),1))+IF(Duombaze!N507="",0,INDEX(DU!K:K,MATCH(Duombaze!N507,DU!A:A,0),1))+IF(Duombaze!O507="",0,INDEX(DU!K:K,MATCH(Duombaze!O507,DU!A:A,0),1))</f>
        <v>3246.92</v>
      </c>
      <c r="R507" s="19" t="s">
        <v>2057</v>
      </c>
      <c r="S507" s="52" t="s">
        <v>2058</v>
      </c>
      <c r="T507" s="881" t="s">
        <v>2948</v>
      </c>
      <c r="U507" s="17">
        <f>IF(Duombaze!T507="",0,INDEX(DU!I:I,MATCH(Duombaze!T507,DU!A:A,0),1))</f>
        <v>4078.6460927953099</v>
      </c>
      <c r="V507" s="17">
        <f>IF(Duombaze!T507="",0,INDEX(DU!K:K,MATCH(Duombaze!T507,DU!A:A,0),1))</f>
        <v>82.13</v>
      </c>
      <c r="W507" s="19" t="s">
        <v>3488</v>
      </c>
      <c r="X507" s="19"/>
      <c r="Y507" s="134"/>
      <c r="Z507" s="20" t="s">
        <v>8200</v>
      </c>
      <c r="AA507" s="17" t="str">
        <f t="shared" si="263"/>
        <v>2 PI20 Grąžulas amortizuojamas ZN</v>
      </c>
      <c r="AB507" s="111" t="s">
        <v>8684</v>
      </c>
      <c r="AC507" s="19">
        <f>IF(Duombaze!AB507="",0,INDEX(DU!I:I,MATCH(Duombaze!AB507,DU!A:A,0),1))</f>
        <v>0</v>
      </c>
      <c r="AD507" s="25">
        <f>IF(Duombaze!AB507="",0,INDEX(DU!K:K,MATCH(Duombaze!AB507,DU!A:A,0),1))</f>
        <v>0</v>
      </c>
      <c r="AE507" s="19"/>
      <c r="AF507" s="19"/>
      <c r="AG507" s="19" t="s">
        <v>9301</v>
      </c>
      <c r="AH507" s="17" t="str">
        <f t="shared" ref="AH507:AH517" si="266">IF(AG507&lt;&gt;"",A507&amp;" "&amp;C507&amp;" "&amp;AG507,"")</f>
        <v>2 PI20 Bamperis mechaniškai atlenkiamas (V3_PI42)</v>
      </c>
      <c r="AI507" s="19" t="s">
        <v>9097</v>
      </c>
      <c r="AJ507" s="19" t="s">
        <v>9097</v>
      </c>
      <c r="AK507" s="639"/>
      <c r="AL507" s="639"/>
      <c r="AM507" s="639">
        <f>IF(Duombaze!AJ507="",0,INDEX(DU!I:I,MATCH(Duombaze!AJ507,DU!A:A,0),1))+IF(Duombaze!AK507="",0,INDEX(DU!I:I,MATCH(Duombaze!AK507,DU!A:A,0),1))+IF(Duombaze!AL507="",0,INDEX(DU!I:I,MATCH(Duombaze!AL507,DU!A:A,0),1))</f>
        <v>153.17572466065101</v>
      </c>
      <c r="AN507" s="639">
        <f>IF(Duombaze!AJ507="",0,INDEX(DU!K:K,MATCH(Duombaze!AJ507,DU!A:A,0),1))+IF(Duombaze!AK507="",0,INDEX(DU!K:K,MATCH(Duombaze!AK507,DU!A:A,0),1))+IF(Duombaze!AL507="",0,INDEX(DU!K:K,MATCH(Duombaze!AL507,DU!A:A,0),1))</f>
        <v>141.80000000000001</v>
      </c>
      <c r="AO507" s="19"/>
      <c r="AP507" s="19"/>
      <c r="AQ507" s="19" t="s">
        <v>2608</v>
      </c>
      <c r="AR507" s="17" t="str">
        <f t="shared" si="203"/>
        <v>2 PI20 Pagrindo hidraulinės jungtys (tik su priverstinio vairavimo sistema)</v>
      </c>
      <c r="AS507" s="19" t="s">
        <v>2609</v>
      </c>
      <c r="AT507" s="639" t="s">
        <v>2609</v>
      </c>
      <c r="AU507" s="639"/>
      <c r="AV507" s="639"/>
      <c r="AW507" s="639"/>
      <c r="AX507" s="639"/>
      <c r="AY507" s="639"/>
      <c r="AZ507" s="639"/>
      <c r="BA507" s="639"/>
      <c r="BB507" s="639"/>
      <c r="BC507" s="639">
        <f>IF(Duombaze!AT507="",0,INDEX(DU!I:I,MATCH(Duombaze!AT507,DU!A:A,0),1))+IF(Duombaze!AU507="",0,INDEX(DU!I:I,MATCH(Duombaze!AU507,DU!A:A,0),1))+IF(Duombaze!AV507="",0,INDEX(DU!I:I,MATCH(Duombaze!AV507,DU!A:A,0),1))+IF(Duombaze!AW507="",0,INDEX(DU!I:I,MATCH(Duombaze!AW507,DU!A:A,0),1))+IF(Duombaze!AX507="",0,INDEX(DU!I:I,MATCH(Duombaze!AX507,DU!A:A,0),1))+IF(Duombaze!AY507="",0,INDEX(DU!I:I,MATCH(Duombaze!AY507,DU!A:A,0),1))+IF(Duombaze!AZ507="",0,INDEX(DU!I:I,MATCH(Duombaze!AZ507,DU!A:A,0),1))+IF(Duombaze!BA507="",0,INDEX(DU!I:I,MATCH(Duombaze!BA507,DU!A:A,0),1))+IF(Duombaze!BB507="",0,INDEX(DU!I:I,MATCH(Duombaze!BB507,DU!A:A,0),1))</f>
        <v>323.05264304407399</v>
      </c>
      <c r="BD507" s="638">
        <f>IF(Duombaze!AT507="",0,INDEX(DU!K:K,MATCH(Duombaze!AT507,DU!A:A,0),1))+IF(Duombaze!AU507="",0,INDEX(DU!K:K,MATCH(Duombaze!AU507,DU!A:A,0),1))+IF(Duombaze!AV507="",0,INDEX(DU!K:K,MATCH(Duombaze!AV507,DU!A:A,0),1))+IF(Duombaze!AW507="",0,INDEX(DU!K:K,MATCH(Duombaze!AW507,DU!A:A,0),1))+IF(Duombaze!AX507="",0,INDEX(DU!K:K,MATCH(Duombaze!AX507,DU!A:A,0),1))+IF(Duombaze!AY507="",0,INDEX(DU!K:K,MATCH(Duombaze!AY507,DU!A:A,0),1))+IF(Duombaze!AZ507="",0,INDEX(DU!K:K,MATCH(Duombaze!AZ507,DU!A:A,0),1))+IF(Duombaze!BA507="",0,INDEX(DU!K:K,MATCH(Duombaze!BA507,DU!A:A,0),1))+IF(Duombaze!BB507="",0,INDEX(DU!K:K,MATCH(Duombaze!BB507,DU!A:A,0),1))</f>
        <v>0</v>
      </c>
      <c r="BE507" s="19"/>
      <c r="BF507" s="19"/>
      <c r="BG507" s="20" t="s">
        <v>2696</v>
      </c>
      <c r="BH507" s="17" t="str">
        <f>IF(BG507&lt;&gt;"",A507&amp;" "&amp;C507&amp;" "&amp;"CERT167 "&amp;BG507,"")</f>
        <v>2 PI20 CERT167 Pneumatiniai stabdžiai WABCO (auto LSV, 2x0,4s, papild. slėgio vožtuvas)</v>
      </c>
      <c r="BI507" s="17" t="s">
        <v>2711</v>
      </c>
      <c r="BJ507" s="638" t="s">
        <v>2220</v>
      </c>
      <c r="BK507" s="638" t="s">
        <v>3003</v>
      </c>
      <c r="BL507" s="638"/>
      <c r="BM507" s="638">
        <f>IF(Duombaze!BJ507="",0,INDEX(DU!I:I,MATCH(Duombaze!BJ507,DU!A:A,0),1))+IF(Duombaze!BK507="",0,INDEX(DU!I:I,MATCH(Duombaze!BK507,DU!A:A,0),1))+IF(Duombaze!BL507="",0,INDEX(DU!I:I,MATCH(Duombaze!BL507,DU!A:A,0),1))</f>
        <v>725.5856</v>
      </c>
      <c r="BN507" s="638">
        <f>IF(Duombaze!BJ507="",0,INDEX(DU!K:K,MATCH(Duombaze!BJ507,DU!A:A,0),1))+IF(Duombaze!BK507="",0,INDEX(DU!K:K,MATCH(Duombaze!BK507,DU!A:A,0),1))+IF(Duombaze!BL507="",0,INDEX(DU!K:K,MATCH(Duombaze!BL507,DU!A:A,0),1))</f>
        <v>95.38000000000001</v>
      </c>
      <c r="BO507" s="19"/>
      <c r="BP507" s="19"/>
      <c r="BQ507" s="19"/>
      <c r="BR507" s="19" t="str">
        <f t="shared" si="257"/>
        <v/>
      </c>
      <c r="BS507" s="19"/>
      <c r="BT507" s="19"/>
      <c r="BU507" s="19"/>
      <c r="BV507" s="19"/>
      <c r="BW507" s="19">
        <f>IF(Duombaze!BT507="",0,INDEX(DU!I:I,MATCH(Duombaze!BT507,DU!A:A,0),1))+IF(Duombaze!BU507="",0,INDEX(DU!I:I,MATCH(Duombaze!BU507,DU!A:A,0),1))+IF(Duombaze!BV507="",0,INDEX(DU!I:I,MATCH(Duombaze!BV507,DU!A:A,0),1))</f>
        <v>0</v>
      </c>
      <c r="BX507" s="19">
        <f>IF(Duombaze!BT507="",0,INDEX(DU!K:K,MATCH(Duombaze!BT507,DU!A:A,0),1))+IF(Duombaze!BU507="",0,INDEX(DU!K:K,MATCH(Duombaze!BU507,DU!A:A,0),1))+IF(Duombaze!BV507="",0,INDEX(DU!K:K,MATCH(Duombaze!BV507,DU!A:A,0),1))</f>
        <v>0</v>
      </c>
      <c r="BY507" s="19"/>
      <c r="BZ507" s="19"/>
      <c r="CA507" s="19"/>
      <c r="CB507" s="19" t="str">
        <f t="shared" si="258"/>
        <v/>
      </c>
      <c r="CC507" s="19"/>
      <c r="CD507" s="19">
        <f>IF(Duombaze!CC507="",0,INDEX(DU!I:I,MATCH(Duombaze!CC507,DU!A:A,0),1))</f>
        <v>0</v>
      </c>
      <c r="CE507" s="17">
        <f>IF(Duombaze!CC507="",0,INDEX(DU!K:K,MATCH(Duombaze!CC507,DU!A:A,0),1))</f>
        <v>0</v>
      </c>
      <c r="CF507" s="19"/>
      <c r="CG507" s="19"/>
      <c r="CH507" s="19" t="str">
        <f>CH176</f>
        <v>Priekinė kilpa DIN 9678 D-50 (3000 kg.)</v>
      </c>
      <c r="CI507" s="17" t="str">
        <f t="shared" si="259"/>
        <v>2 PI20 Priekinė kilpa DIN 9678 D-50 (3000 kg.)</v>
      </c>
      <c r="CJ507" s="19" t="s">
        <v>1757</v>
      </c>
      <c r="CK507" s="19">
        <f>IF(Duombaze!CJ507="",0,INDEX(DU!I:I,MATCH(Duombaze!CJ507,DU!A:A,0),1))</f>
        <v>150.57470000000001</v>
      </c>
      <c r="CL507" s="17">
        <f>IF(Duombaze!CJ507="",0,INDEX(DU!K:K,MATCH(Duombaze!CJ507,DU!A:A,0),1))</f>
        <v>16.010000000000002</v>
      </c>
      <c r="CM507" s="19"/>
      <c r="CN507" s="19"/>
      <c r="CO507" s="25" t="s">
        <v>1537</v>
      </c>
      <c r="CP507" s="17" t="str">
        <f t="shared" si="219"/>
        <v>2 PI20 Atsparos</v>
      </c>
      <c r="CQ507" s="19" t="s">
        <v>1471</v>
      </c>
      <c r="CR507" s="639" t="s">
        <v>1471</v>
      </c>
      <c r="CS507" s="639"/>
      <c r="CT507" s="639">
        <f>IF(Duombaze!CR507="",0,INDEX(DU!I:I,MATCH(Duombaze!CR507,DU!A:A,0),1))+IF(Duombaze!CS507="",0,INDEX(DU!I:I,MATCH(Duombaze!CS507,DU!A:A,0),1))</f>
        <v>28.542999999999999</v>
      </c>
      <c r="CU507" s="19">
        <f>IF(Duombaze!CR507="",0,INDEX(DU!K:K,MATCH(Duombaze!CR507,DU!A:A,0),1))+IF(Duombaze!CS507="",0,INDEX(DU!K:K,MATCH(Duombaze!CS507,DU!A:A,0),1))</f>
        <v>0</v>
      </c>
      <c r="CV507" s="19"/>
      <c r="CW507" s="19"/>
      <c r="CX507" s="19"/>
      <c r="CY507" s="17" t="str">
        <f t="shared" si="260"/>
        <v/>
      </c>
      <c r="CZ507" s="19"/>
      <c r="DA507" s="672"/>
      <c r="DB507" s="672"/>
      <c r="DC507" s="672">
        <f>IF(Duombaze!DA507="",0,INDEX(DU!I:I,MATCH(Duombaze!DA507,DU!A:A,0),1))+IF(Duombaze!DB507="",0,INDEX(DU!I:I,MATCH(Duombaze!DB507,DU!A:A,0),1))</f>
        <v>0</v>
      </c>
      <c r="DD507" s="19">
        <f>IF(Duombaze!DA507="",0,INDEX(DU!K:K,MATCH(Duombaze!DA507,DU!A:A,0),1))+IF(Duombaze!DB507="",0,INDEX(DU!K:K,MATCH(Duombaze!DB507,DU!A:A,0),1))</f>
        <v>0</v>
      </c>
      <c r="DE507" s="19"/>
      <c r="DF507" s="19"/>
      <c r="DG507" s="19" t="s">
        <v>1970</v>
      </c>
      <c r="DH507" s="19" t="str">
        <f t="shared" si="207"/>
        <v>2 PI20 Tentas, tento konstrukcija</v>
      </c>
      <c r="DI507" s="19" t="s">
        <v>1972</v>
      </c>
      <c r="DJ507" s="672" t="s">
        <v>1972</v>
      </c>
      <c r="DK507" s="678"/>
      <c r="DL507" s="678">
        <f>IF(Duombaze!DJ507="",0,INDEX(DU!I:I,MATCH(Duombaze!DJ507,DU!A:A,0),1))+IF(Duombaze!DK507="",0,INDEX(DU!I:I,MATCH(Duombaze!DK507,DU!A:A,0),1))</f>
        <v>305.698565011764</v>
      </c>
      <c r="DM507" s="19">
        <f>IF(Duombaze!DJ507="",0,INDEX(DU!K:K,MATCH(Duombaze!DJ507,DU!A:A,0),1))+IF(Duombaze!DK507="",0,INDEX(DU!K:K,MATCH(Duombaze!DK507,DU!A:A,0),1))</f>
        <v>78.41</v>
      </c>
      <c r="DN507" s="52" t="s">
        <v>2167</v>
      </c>
      <c r="DO507" s="52"/>
      <c r="DP507" s="52" t="s">
        <v>1746</v>
      </c>
      <c r="DQ507" s="17" t="str">
        <f t="shared" si="206"/>
        <v>2 PI20 Žibintai lempiniai (LT-PL)</v>
      </c>
      <c r="DR507" s="65" t="s">
        <v>587</v>
      </c>
      <c r="DS507" s="692" t="s">
        <v>587</v>
      </c>
      <c r="DT507" s="692"/>
      <c r="DU507" s="692"/>
      <c r="DV507" s="692"/>
      <c r="DW507" s="692">
        <f>IF(Duombaze!DS507="",0,INDEX(DU!I:I,MATCH(Duombaze!DS507,DU!A:A,0),1))+IF(Duombaze!DT507="",0,INDEX(DU!I:I,MATCH(Duombaze!DT507,DU!A:A,0),1))+IF(Duombaze!DU507="",0,INDEX(DU!I:I,MATCH(Duombaze!DU507,DU!A:A,0),1))+IF(Duombaze!DV507="",0,INDEX(DU!I:I,MATCH(Duombaze!DV507,DU!A:A,0),1))</f>
        <v>47.2853352380952</v>
      </c>
      <c r="DX507" s="638">
        <f>IF(Duombaze!DS507="",0,INDEX(DU!K:K,MATCH(Duombaze!DS507,DU!A:A,0),1))+IF(Duombaze!DT507="",0,INDEX(DU!K:K,MATCH(Duombaze!DT507,DU!A:A,0),1))+IF(Duombaze!DU507="",0,INDEX(DU!K:K,MATCH(Duombaze!DU507,DU!A:A,0),1))+IF(Duombaze!DV507="",0,INDEX(DU!K:KH,MATCH(Duombaze!DV507,DU!A:A,0),1))</f>
        <v>0</v>
      </c>
      <c r="DY507" s="65"/>
      <c r="DZ507" s="65"/>
      <c r="EA507" s="19"/>
      <c r="EB507" s="19" t="str">
        <f t="shared" si="264"/>
        <v/>
      </c>
      <c r="EC507" s="19"/>
      <c r="ED507" s="19">
        <f>IF(Duombaze!EC507="",0,INDEX(DU!I:I,MATCH(Duombaze!EC507,DU!A:A,0),1))</f>
        <v>0</v>
      </c>
      <c r="EE507" s="638">
        <f>IF(Duombaze!EC507="",0,INDEX(DU!K:K,MATCH(Duombaze!EC507,DU!A:A,0),1))</f>
        <v>0</v>
      </c>
      <c r="EF507" s="19"/>
      <c r="EG507" s="19"/>
      <c r="EH507" s="19" t="s">
        <v>2189</v>
      </c>
      <c r="EI507" s="17" t="s">
        <v>8654</v>
      </c>
      <c r="EJ507" s="19" t="s">
        <v>8655</v>
      </c>
      <c r="EK507" s="672" t="s">
        <v>3058</v>
      </c>
      <c r="EL507" s="672" t="s">
        <v>3052</v>
      </c>
      <c r="EM507" s="20">
        <v>73094400</v>
      </c>
      <c r="EN507" s="672">
        <f>IF(Duombaze!EK507="",0,INDEX(DU!I:I,MATCH(Duombaze!EK507,DU!A:A,0),1))+IF(Duombaze!EL507="",0,INDEX(DU!I:I,MATCH(Duombaze!EL507,DU!A:A,0),1))+IF(Duombaze!EM507="",0,INDEX(DU!I:I,MATCH(Duombaze!EM507,DU!A:A,0),1))</f>
        <v>30.167023333333329</v>
      </c>
      <c r="EO507" s="19">
        <f>IF(Duombaze!EK507="",0,INDEX(DU!K:K,MATCH(Duombaze!EK507,DU!A:A,0),1))+IF(Duombaze!EL507="",0,INDEX(DU!K:K,MATCH(Duombaze!EL507,DU!A:A,0),1))+IF(Duombaze!EM507="",0,INDEX(DU!K:K,MATCH(Duombaze!EM507,DU!A:A,0),1))</f>
        <v>2.58</v>
      </c>
      <c r="EP507" s="19"/>
      <c r="EQ507" s="19"/>
      <c r="ER507" s="20" t="s">
        <v>1498</v>
      </c>
      <c r="ES507" s="17" t="str">
        <f t="shared" si="265"/>
        <v>2 PI20 Pakuojami</v>
      </c>
      <c r="ET507" s="17"/>
      <c r="EU507" s="17"/>
      <c r="EV507" s="17"/>
      <c r="EW507" s="65" t="s">
        <v>409</v>
      </c>
      <c r="EX507" s="19" t="str">
        <f t="shared" si="218"/>
        <v>2 PI20 Purvasaugių komplektas 700 ratams (ketvirtiniai 1/4)</v>
      </c>
      <c r="EY507" s="19" t="s">
        <v>594</v>
      </c>
      <c r="EZ507" s="672" t="s">
        <v>594</v>
      </c>
      <c r="FA507" s="672"/>
      <c r="FB507" s="672">
        <f>IF(Duombaze!EZ507="",0,INDEX(DU!I:I,MATCH(Duombaze!EZ507,DU!A:A,0),1))+IF(Duombaze!FA507="",0,INDEX(DU!I:I,MATCH(Duombaze!FA507,DU!A:A,0),1))</f>
        <v>74.907603666666603</v>
      </c>
      <c r="FC507" s="19">
        <f>IF(Duombaze!EZ507="",0,INDEX(DU!K:K,MATCH(Duombaze!EZ507,DU!A:A,0),1))+IF(Duombaze!FA507="",0,INDEX(DU!K:K,MATCH(Duombaze!FA507,DU!A:A,0),1))</f>
        <v>9.33</v>
      </c>
      <c r="FD507" s="19"/>
      <c r="FE507" s="19" t="s">
        <v>2173</v>
      </c>
      <c r="FF507" s="19"/>
      <c r="FG507" s="19"/>
      <c r="FH507" s="103" t="s">
        <v>2534</v>
      </c>
      <c r="FI507" s="19"/>
      <c r="FJ507" s="19"/>
      <c r="FK507" s="53"/>
      <c r="FL507" s="18" t="s">
        <v>9174</v>
      </c>
      <c r="FM507" s="671" t="s">
        <v>3217</v>
      </c>
      <c r="FN507" s="671" t="s">
        <v>3206</v>
      </c>
      <c r="FO507" s="671" t="s">
        <v>2951</v>
      </c>
      <c r="FP507" s="671" t="s">
        <v>3064</v>
      </c>
      <c r="FQ507" s="671">
        <f>IF(Duombaze!FM507="",0,INDEX(DU!I:I,MATCH(Duombaze!FM507,DU!A:A,0),1))+IF(Duombaze!FN507="",0,INDEX(DU!I:I,MATCH(Duombaze!FN507,DU!A:A,0),1))+IF(Duombaze!FO507="",0,INDEX(DU!I:I,MATCH(Duombaze!FO507,DU!A:A,0),1))+IF(Duombaze!FP507="",0,INDEX(DU!I:I,MATCH(Duombaze!FP507,DU!A:A,0),1))</f>
        <v>3507.6804209494776</v>
      </c>
      <c r="FR507" s="739">
        <f>IF(Duombaze!FM507="",0,INDEX(DU!K:K,MATCH(Duombaze!FM507,DU!A:A,0),1))+IF(Duombaze!FN507="",0,INDEX(DU!K:K,MATCH(Duombaze!FN507,DU!A:A,0),1))+IF(Duombaze!FO507="",0,INDEX(DU!K:K,MATCH(Duombaze!FO507,DU!A:A,0),1))+IF(Duombaze!FP507="",0,INDEX(DU!K:K,MATCH(Duombaze!FP507,DU!A:A,0),1))</f>
        <v>618.46</v>
      </c>
      <c r="FT507" s="100" t="s">
        <v>591</v>
      </c>
      <c r="FU507" s="100" t="s">
        <v>12</v>
      </c>
      <c r="FY507" s="473" t="s">
        <v>2677</v>
      </c>
      <c r="FZ507" s="474" t="str">
        <f>IF(FY507&lt;&gt;"",A509&amp;" "&amp;C509&amp;" "&amp;FY507,"")</f>
        <v>4 PI20 Pneumatiniai st. 2 konturų Wabco su mechaniniu LSV 2X0,4s.; 40L+60L res</v>
      </c>
      <c r="GA507" s="476" t="s">
        <v>133</v>
      </c>
    </row>
    <row r="508" spans="1:183" s="20" customFormat="1" ht="48" customHeight="1" x14ac:dyDescent="0.25">
      <c r="A508" s="41">
        <v>3</v>
      </c>
      <c r="B508" s="41" t="s">
        <v>798</v>
      </c>
      <c r="C508" s="16" t="s">
        <v>8669</v>
      </c>
      <c r="D508" s="19" t="s">
        <v>2882</v>
      </c>
      <c r="E508" s="17" t="str">
        <f t="shared" si="262"/>
        <v>3 PI20 CERT167 Pagrindas be pavaros su svėrimo sistema, ašys 412E</v>
      </c>
      <c r="F508" s="19" t="s">
        <v>3519</v>
      </c>
      <c r="G508" s="639" t="s">
        <v>3212</v>
      </c>
      <c r="H508" s="639" t="s">
        <v>3218</v>
      </c>
      <c r="I508" s="639">
        <v>23109200</v>
      </c>
      <c r="J508" s="881" t="s">
        <v>2948</v>
      </c>
      <c r="K508" s="639"/>
      <c r="L508" s="639"/>
      <c r="M508" s="639"/>
      <c r="N508" s="639"/>
      <c r="O508" s="639"/>
      <c r="P508" s="639">
        <f>IF(Duombaze!G508="",0,INDEX(DU!I:I,MATCH(Duombaze!G508,DU!A:A,0),1))+IF(Duombaze!H508="",0,INDEX(DU!I:I,MATCH(Duombaze!H508,DU!A:A,0),1))+IF(Duombaze!I508="",0,INDEX(DU!I:I*40,MATCH(Duombaze!I508,DU!A:A,0),1))+IF(Duombaze!J508="",0,INDEX(DU!I:I,MATCH(Duombaze!J508,DU!A:A,0),1))+IF(Duombaze!K508="",0,INDEX(DU!I:I,MATCH(Duombaze!K508,DU!A:A,0),1))+IF(Duombaze!L508="",0,INDEX(DU!I:I,MATCH(Duombaze!L508,DU!A:A,0),1))+IF(Duombaze!M508="",0,INDEX(DU!I:I,MATCH(Duombaze!M508,DU!A:A,0),1))+IF(Duombaze!N508="",0,INDEX(DU!I:I,MATCH(Duombaze!N508,DU!A:A,0),1))+IF(Duombaze!O508="",0,INDEX(DU!I:I,MATCH(Duombaze!O508,DU!A:A,0),1))</f>
        <v>10751.050815489933</v>
      </c>
      <c r="Q508" s="638">
        <f>IF(Duombaze!G508="",0,INDEX(DU!K:K,MATCH(Duombaze!G508,DU!A:A,0),1))+IF(Duombaze!H508="",0,INDEX(DU!K:K,MATCH(Duombaze!H508,DU!A:A,0),1))+IF(Duombaze!I508="",0,INDEX(DU!K:K,MATCH(Duombaze!I508,DU!A:A,0),1))+IF(Duombaze!J508="",0,INDEX(DU!K:K,MATCH(Duombaze!J508,DU!A:A,0),1))+IF(Duombaze!K508="",0,INDEX(DU!K:K,MATCH(Duombaze!K508,DU!A:A,0),1))+IF(Duombaze!L508="",0,INDEX(DU!K:K,MATCH(Duombaze!L508,DU!A:A,0),1))+IF(Duombaze!M508="",0,INDEX(DU!K:K,MATCH(Duombaze!M508,DU!A:A,0),1))+IF(Duombaze!N508="",0,INDEX(DU!K:K,MATCH(Duombaze!N508,DU!A:A,0),1))+IF(Duombaze!O508="",0,INDEX(DU!K:K,MATCH(Duombaze!O508,DU!A:A,0),1))</f>
        <v>3268.4500000000003</v>
      </c>
      <c r="R508" s="19" t="s">
        <v>2057</v>
      </c>
      <c r="S508" s="52" t="s">
        <v>2058</v>
      </c>
      <c r="T508" s="881" t="s">
        <v>2948</v>
      </c>
      <c r="U508" s="17">
        <f>IF(Duombaze!T508="",0,INDEX(DU!I:I,MATCH(Duombaze!T508,DU!A:A,0),1))</f>
        <v>4078.6460927953099</v>
      </c>
      <c r="V508" s="17">
        <f>IF(Duombaze!T508="",0,INDEX(DU!K:K,MATCH(Duombaze!T508,DU!A:A,0),1))</f>
        <v>82.13</v>
      </c>
      <c r="W508" s="19" t="s">
        <v>3488</v>
      </c>
      <c r="X508" s="19"/>
      <c r="Y508" s="134"/>
      <c r="Z508" s="65" t="s">
        <v>8682</v>
      </c>
      <c r="AA508" s="17" t="str">
        <f t="shared" si="263"/>
        <v>3 PI20 Hidraulinis grąžulas</v>
      </c>
      <c r="AB508" s="19" t="s">
        <v>8688</v>
      </c>
      <c r="AC508" s="19">
        <f>IF(Duombaze!AB508="",0,INDEX(DU!I:I,MATCH(Duombaze!AB508,DU!A:A,0),1))</f>
        <v>973.13438072505699</v>
      </c>
      <c r="AD508" s="25">
        <f>IF(Duombaze!AB508="",0,INDEX(DU!K:K,MATCH(Duombaze!AB508,DU!A:A,0),1))</f>
        <v>161.13</v>
      </c>
      <c r="AE508" s="19"/>
      <c r="AF508" s="19"/>
      <c r="AG508" s="19" t="s">
        <v>8876</v>
      </c>
      <c r="AH508" s="17" t="str">
        <f>IF(AG508&lt;&gt;"",A508&amp;" "&amp;C508&amp;" "&amp;"CERT167 "&amp;AG508,"")</f>
        <v>3 PI20 CERT167 Bamperis hidrauliškai atlenkiamas (PI42)</v>
      </c>
      <c r="AI508" s="19" t="s">
        <v>9187</v>
      </c>
      <c r="AJ508" s="19" t="s">
        <v>9097</v>
      </c>
      <c r="AK508" s="639" t="s">
        <v>3205</v>
      </c>
      <c r="AL508" s="639" t="s">
        <v>2956</v>
      </c>
      <c r="AM508" s="639">
        <f>IF(Duombaze!AJ508="",0,INDEX(DU!I:I,MATCH(Duombaze!AJ508,DU!A:A,0),1))+IF(Duombaze!AK508="",0,INDEX(DU!I:I,MATCH(Duombaze!AK508,DU!A:A,0),1))+IF(Duombaze!AL508="",0,INDEX(DU!I:I,MATCH(Duombaze!AL508,DU!A:A,0),1))</f>
        <v>233.78558301981542</v>
      </c>
      <c r="AN508" s="639">
        <f>IF(Duombaze!AJ508="",0,INDEX(DU!K:K,MATCH(Duombaze!AJ508,DU!A:A,0),1))+IF(Duombaze!AK508="",0,INDEX(DU!K:K,MATCH(Duombaze!AK508,DU!A:A,0),1))+IF(Duombaze!AL508="",0,INDEX(DU!K:K,MATCH(Duombaze!AL508,DU!A:A,0),1))</f>
        <v>170.8</v>
      </c>
      <c r="AO508" s="19"/>
      <c r="AP508" s="19"/>
      <c r="AQ508" s="19" t="s">
        <v>2774</v>
      </c>
      <c r="AR508" s="17" t="str">
        <f t="shared" si="203"/>
        <v xml:space="preserve">3 PI20 Pagrindo hidraulinės jungtys + Horizontalaus kratytuvo išvadai  (papildoma hidr. Magistrale) </v>
      </c>
      <c r="AS508" s="19" t="s">
        <v>2773</v>
      </c>
      <c r="AT508" s="639" t="s">
        <v>3214</v>
      </c>
      <c r="AU508" s="639" t="s">
        <v>3219</v>
      </c>
      <c r="AV508" s="639" t="s">
        <v>3211</v>
      </c>
      <c r="AW508" s="639"/>
      <c r="AX508" s="639"/>
      <c r="AY508" s="639"/>
      <c r="AZ508" s="639"/>
      <c r="BA508" s="639"/>
      <c r="BB508" s="639"/>
      <c r="BC508" s="639">
        <f>IF(Duombaze!AT508="",0,INDEX(DU!I:I,MATCH(Duombaze!AT508,DU!A:A,0),1))+IF(Duombaze!AU508="",0,INDEX(DU!I:I,MATCH(Duombaze!AU508,DU!A:A,0),1))+IF(Duombaze!AV508="",0,INDEX(DU!I:I,MATCH(Duombaze!AV508,DU!A:A,0),1))+IF(Duombaze!AW508="",0,INDEX(DU!I:I,MATCH(Duombaze!AW508,DU!A:A,0),1))+IF(Duombaze!AX508="",0,INDEX(DU!I:I,MATCH(Duombaze!AX508,DU!A:A,0),1))+IF(Duombaze!AY508="",0,INDEX(DU!I:I,MATCH(Duombaze!AY508,DU!A:A,0),1))+IF(Duombaze!AZ508="",0,INDEX(DU!I:I,MATCH(Duombaze!AZ508,DU!A:A,0),1))+IF(Duombaze!BA508="",0,INDEX(DU!I:I,MATCH(Duombaze!BA508,DU!A:A,0),1))+IF(Duombaze!BB508="",0,INDEX(DU!I:I,MATCH(Duombaze!BB508,DU!A:A,0),1))</f>
        <v>598.49656000000004</v>
      </c>
      <c r="BD508" s="638">
        <f>IF(Duombaze!AT508="",0,INDEX(DU!K:K,MATCH(Duombaze!AT508,DU!A:A,0),1))+IF(Duombaze!AU508="",0,INDEX(DU!K:K,MATCH(Duombaze!AU508,DU!A:A,0),1))+IF(Duombaze!AV508="",0,INDEX(DU!K:K,MATCH(Duombaze!AV508,DU!A:A,0),1))+IF(Duombaze!AW508="",0,INDEX(DU!K:K,MATCH(Duombaze!AW508,DU!A:A,0),1))+IF(Duombaze!AX508="",0,INDEX(DU!K:K,MATCH(Duombaze!AX508,DU!A:A,0),1))+IF(Duombaze!AY508="",0,INDEX(DU!K:K,MATCH(Duombaze!AY508,DU!A:A,0),1))+IF(Duombaze!AZ508="",0,INDEX(DU!K:K,MATCH(Duombaze!AZ508,DU!A:A,0),1))+IF(Duombaze!BA508="",0,INDEX(DU!K:K,MATCH(Duombaze!BA508,DU!A:A,0),1))+IF(Duombaze!BB508="",0,INDEX(DU!K:K,MATCH(Duombaze!BB508,DU!A:A,0),1))</f>
        <v>0</v>
      </c>
      <c r="BE508" s="19"/>
      <c r="BF508" s="19"/>
      <c r="BG508" s="53" t="s">
        <v>1755</v>
      </c>
      <c r="BH508" s="17" t="str">
        <f t="shared" si="256"/>
        <v>3 PI20 Hidrauliniai stabdžiai su hidrauliniu LSV</v>
      </c>
      <c r="BI508" s="17" t="s">
        <v>2692</v>
      </c>
      <c r="BJ508" s="638" t="s">
        <v>3024</v>
      </c>
      <c r="BK508" s="638" t="s">
        <v>3023</v>
      </c>
      <c r="BL508" s="638"/>
      <c r="BM508" s="638">
        <f>IF(Duombaze!BJ508="",0,INDEX(DU!I:I,MATCH(Duombaze!BJ508,DU!A:A,0),1))+IF(Duombaze!BK508="",0,INDEX(DU!I:I,MATCH(Duombaze!BK508,DU!A:A,0),1))+IF(Duombaze!BL508="",0,INDEX(DU!I:I,MATCH(Duombaze!BL508,DU!A:A,0),1))</f>
        <v>736.26800117780999</v>
      </c>
      <c r="BN508" s="638">
        <f>IF(Duombaze!BJ508="",0,INDEX(DU!K:K,MATCH(Duombaze!BJ508,DU!A:A,0),1))+IF(Duombaze!BK508="",0,INDEX(DU!K:K,MATCH(Duombaze!BK508,DU!A:A,0),1))+IF(Duombaze!BL508="",0,INDEX(DU!K:K,MATCH(Duombaze!BL508,DU!A:A,0),1))</f>
        <v>37.65</v>
      </c>
      <c r="BO508" s="19"/>
      <c r="BP508" s="19"/>
      <c r="BQ508" s="19"/>
      <c r="BR508" s="19" t="str">
        <f t="shared" si="257"/>
        <v/>
      </c>
      <c r="BS508" s="19"/>
      <c r="BT508" s="19"/>
      <c r="BU508" s="19"/>
      <c r="BV508" s="19"/>
      <c r="BW508" s="19">
        <f>IF(Duombaze!BT508="",0,INDEX(DU!I:I,MATCH(Duombaze!BT508,DU!A:A,0),1))+IF(Duombaze!BU508="",0,INDEX(DU!I:I,MATCH(Duombaze!BU508,DU!A:A,0),1))+IF(Duombaze!BV508="",0,INDEX(DU!I:I,MATCH(Duombaze!BV508,DU!A:A,0),1))</f>
        <v>0</v>
      </c>
      <c r="BX508" s="19">
        <f>IF(Duombaze!BT508="",0,INDEX(DU!K:K,MATCH(Duombaze!BT508,DU!A:A,0),1))+IF(Duombaze!BU508="",0,INDEX(DU!K:K,MATCH(Duombaze!BU508,DU!A:A,0),1))+IF(Duombaze!BV508="",0,INDEX(DU!K:K,MATCH(Duombaze!BV508,DU!A:A,0),1))</f>
        <v>0</v>
      </c>
      <c r="BY508" s="19"/>
      <c r="BZ508" s="19"/>
      <c r="CA508" s="19"/>
      <c r="CB508" s="19" t="str">
        <f t="shared" si="258"/>
        <v/>
      </c>
      <c r="CC508" s="19"/>
      <c r="CD508" s="19">
        <f>IF(Duombaze!CC508="",0,INDEX(DU!I:I,MATCH(Duombaze!CC508,DU!A:A,0),1))</f>
        <v>0</v>
      </c>
      <c r="CE508" s="17">
        <f>IF(Duombaze!CC508="",0,INDEX(DU!K:K,MATCH(Duombaze!CC508,DU!A:A,0),1))</f>
        <v>0</v>
      </c>
      <c r="CF508" s="19"/>
      <c r="CG508" s="19"/>
      <c r="CH508" s="19" t="str">
        <f>CH177</f>
        <v>Priekinė kilpa K80</v>
      </c>
      <c r="CI508" s="17" t="str">
        <f>IF(CH508&lt;&gt;"",A508&amp;" "&amp;C508&amp;" "&amp;"CERT167 "&amp;CH508,"")</f>
        <v>3 PI20 CERT167 Priekinė kilpa K80</v>
      </c>
      <c r="CJ508" s="19" t="s">
        <v>1758</v>
      </c>
      <c r="CK508" s="19">
        <f>IF(Duombaze!CJ508="",0,INDEX(DU!I:I,MATCH(Duombaze!CJ508,DU!A:A,0),1))</f>
        <v>330.89319999999998</v>
      </c>
      <c r="CL508" s="17">
        <f>IF(Duombaze!CJ508="",0,INDEX(DU!K:K,MATCH(Duombaze!CJ508,DU!A:A,0),1))</f>
        <v>0.75</v>
      </c>
      <c r="CM508" s="19"/>
      <c r="CN508" s="19"/>
      <c r="CO508" s="25" t="s">
        <v>1495</v>
      </c>
      <c r="CP508" s="17" t="str">
        <f t="shared" si="219"/>
        <v xml:space="preserve">3 PI20 Rankinis + Ratų atsparos </v>
      </c>
      <c r="CQ508" s="19" t="s">
        <v>1596</v>
      </c>
      <c r="CR508" s="639" t="s">
        <v>1594</v>
      </c>
      <c r="CS508" s="639" t="s">
        <v>1471</v>
      </c>
      <c r="CT508" s="639">
        <f>IF(Duombaze!CR508="",0,INDEX(DU!I:I,MATCH(Duombaze!CR508,DU!A:A,0),1))+IF(Duombaze!CS508="",0,INDEX(DU!I:I,MATCH(Duombaze!CS508,DU!A:A,0),1))</f>
        <v>73.338362415433409</v>
      </c>
      <c r="CU508" s="19">
        <f>IF(Duombaze!CR508="",0,INDEX(DU!K:K,MATCH(Duombaze!CR508,DU!A:A,0),1))+IF(Duombaze!CS508="",0,INDEX(DU!K:K,MATCH(Duombaze!CS508,DU!A:A,0),1))</f>
        <v>36.090000000000003</v>
      </c>
      <c r="CV508" s="19"/>
      <c r="CW508" s="19" t="s">
        <v>2124</v>
      </c>
      <c r="CX508" s="19"/>
      <c r="CY508" s="17" t="str">
        <f t="shared" si="260"/>
        <v/>
      </c>
      <c r="CZ508" s="19"/>
      <c r="DA508" s="672"/>
      <c r="DB508" s="672"/>
      <c r="DC508" s="672">
        <f>IF(Duombaze!DA508="",0,INDEX(DU!I:I,MATCH(Duombaze!DA508,DU!A:A,0),1))+IF(Duombaze!DB508="",0,INDEX(DU!I:I,MATCH(Duombaze!DB508,DU!A:A,0),1))</f>
        <v>0</v>
      </c>
      <c r="DD508" s="19">
        <f>IF(Duombaze!DA508="",0,INDEX(DU!K:K,MATCH(Duombaze!DA508,DU!A:A,0),1))+IF(Duombaze!DB508="",0,INDEX(DU!K:K,MATCH(Duombaze!DB508,DU!A:A,0),1))</f>
        <v>0</v>
      </c>
      <c r="DE508" s="19"/>
      <c r="DF508" s="19"/>
      <c r="DG508" s="19" t="s">
        <v>705</v>
      </c>
      <c r="DH508" s="19" t="str">
        <f t="shared" si="207"/>
        <v>3 PI20 Aikštelė</v>
      </c>
      <c r="DI508" s="32" t="s">
        <v>2199</v>
      </c>
      <c r="DJ508" s="672" t="s">
        <v>2199</v>
      </c>
      <c r="DK508" s="678"/>
      <c r="DL508" s="678">
        <f>IF(Duombaze!DJ508="",0,INDEX(DU!I:I,MATCH(Duombaze!DJ508,DU!A:A,0),1))+IF(Duombaze!DK508="",0,INDEX(DU!I:I,MATCH(Duombaze!DK508,DU!A:A,0),1))</f>
        <v>69.728541054024703</v>
      </c>
      <c r="DM508" s="19">
        <f>IF(Duombaze!DJ508="",0,INDEX(DU!K:K,MATCH(Duombaze!DJ508,DU!A:A,0),1))+IF(Duombaze!DK508="",0,INDEX(DU!K:K,MATCH(Duombaze!DK508,DU!A:A,0),1))</f>
        <v>26.14</v>
      </c>
      <c r="DN508" s="52"/>
      <c r="DO508" s="52"/>
      <c r="DP508" s="52" t="s">
        <v>1747</v>
      </c>
      <c r="DQ508" s="17" t="str">
        <f>IF(DP508&lt;&gt;"",A508&amp;" "&amp;C508&amp;" "&amp;"CERT167 "&amp;DP508,"")</f>
        <v>3 PI20 CERT167 Apšvietimo žibintai LED (Estija)</v>
      </c>
      <c r="DR508" s="65" t="s">
        <v>588</v>
      </c>
      <c r="DS508" s="692" t="s">
        <v>588</v>
      </c>
      <c r="DT508" s="692"/>
      <c r="DU508" s="692"/>
      <c r="DV508" s="692"/>
      <c r="DW508" s="692">
        <f>IF(Duombaze!DS508="",0,INDEX(DU!I:I,MATCH(Duombaze!DS508,DU!A:A,0),1))+IF(Duombaze!DT508="",0,INDEX(DU!I:I,MATCH(Duombaze!DT508,DU!A:A,0),1))+IF(Duombaze!DU508="",0,INDEX(DU!I:I,MATCH(Duombaze!DU508,DU!A:A,0),1))+IF(Duombaze!DV508="",0,INDEX(DU!I:I,MATCH(Duombaze!DV508,DU!A:A,0),1))</f>
        <v>149.375206666666</v>
      </c>
      <c r="DX508" s="638">
        <f>IF(Duombaze!DS508="",0,INDEX(DU!K:K,MATCH(Duombaze!DS508,DU!A:A,0),1))+IF(Duombaze!DT508="",0,INDEX(DU!K:K,MATCH(Duombaze!DT508,DU!A:A,0),1))+IF(Duombaze!DU508="",0,INDEX(DU!K:K,MATCH(Duombaze!DU508,DU!A:A,0),1))+IF(Duombaze!DV508="",0,INDEX(DU!K:KH,MATCH(Duombaze!DV508,DU!A:A,0),1))</f>
        <v>0</v>
      </c>
      <c r="DY508" s="65"/>
      <c r="DZ508" s="65"/>
      <c r="EA508" s="19"/>
      <c r="EB508" s="19" t="str">
        <f t="shared" si="264"/>
        <v/>
      </c>
      <c r="EC508" s="19"/>
      <c r="ED508" s="19">
        <f>IF(Duombaze!EC508="",0,INDEX(DU!I:I,MATCH(Duombaze!EC508,DU!A:A,0),1))</f>
        <v>0</v>
      </c>
      <c r="EE508" s="638">
        <f>IF(Duombaze!EC508="",0,INDEX(DU!K:K,MATCH(Duombaze!EC508,DU!A:A,0),1))</f>
        <v>0</v>
      </c>
      <c r="EF508" s="19"/>
      <c r="EG508" s="19"/>
      <c r="EH508" s="19" t="s">
        <v>8329</v>
      </c>
      <c r="EI508" s="17" t="str">
        <f>IF(EH508&lt;&gt;"",A507&amp;" "&amp;C507&amp;" "&amp;EH508,"")</f>
        <v>2 PI20 Lipdukai Lenkiški + Umega Agro logo (ant kėbulo)</v>
      </c>
      <c r="EJ508" s="19" t="s">
        <v>3392</v>
      </c>
      <c r="EK508" s="672" t="s">
        <v>589</v>
      </c>
      <c r="EL508" s="672" t="s">
        <v>3460</v>
      </c>
      <c r="EM508" s="672"/>
      <c r="EN508" s="672">
        <f>IF(Duombaze!EK508="",0,INDEX(DU!I:I,MATCH(Duombaze!EK508,DU!A:A,0),1))+IF(Duombaze!EL508="",0,INDEX(DU!I:I,MATCH(Duombaze!EL508,DU!A:A,0),1))+IF(Duombaze!EM508="",0,INDEX(DU!I:I,MATCH(Duombaze!EM508,DU!A:A,0),1))</f>
        <v>55.669221333333297</v>
      </c>
      <c r="EO508" s="19">
        <f>IF(Duombaze!EK508="",0,INDEX(DU!K:K,MATCH(Duombaze!EK508,DU!A:A,0),1))+IF(Duombaze!EL508="",0,INDEX(DU!K:K,MATCH(Duombaze!EL508,DU!A:A,0),1))+IF(Duombaze!EM508="",0,INDEX(DU!K:K,MATCH(Duombaze!EM508,DU!A:A,0),1))</f>
        <v>0</v>
      </c>
      <c r="EP508" s="19"/>
      <c r="EQ508" s="19"/>
      <c r="ER508" s="20" t="s">
        <v>1778</v>
      </c>
      <c r="ES508" s="17" t="str">
        <f t="shared" si="265"/>
        <v>3 PI20 Ratai pristatomi klientui</v>
      </c>
      <c r="ET508" s="19"/>
      <c r="EU508" s="19"/>
      <c r="EV508" s="19"/>
      <c r="EW508" s="65" t="s">
        <v>2652</v>
      </c>
      <c r="EX508" s="19" t="str">
        <f t="shared" si="218"/>
        <v>3 PI20 Purvasaugiai 600 ratams (ketvirtiniai 1/4) CINKUOTI</v>
      </c>
      <c r="EY508" s="19" t="s">
        <v>2654</v>
      </c>
      <c r="EZ508" s="672" t="s">
        <v>2654</v>
      </c>
      <c r="FA508" s="672"/>
      <c r="FB508" s="672">
        <f>IF(Duombaze!EZ508="",0,INDEX(DU!I:I,MATCH(Duombaze!EZ508,DU!A:A,0),1))+IF(Duombaze!FA508="",0,INDEX(DU!I:I,MATCH(Duombaze!FA508,DU!A:A,0),1))</f>
        <v>112.674928575396</v>
      </c>
      <c r="FC508" s="19">
        <f>IF(Duombaze!EZ508="",0,INDEX(DU!K:K,MATCH(Duombaze!EZ508,DU!A:A,0),1))+IF(Duombaze!FA508="",0,INDEX(DU!K:K,MATCH(Duombaze!FA508,DU!A:A,0),1))</f>
        <v>7.2450000000000001</v>
      </c>
      <c r="FD508" s="19"/>
      <c r="FE508" s="19"/>
      <c r="FF508" s="19"/>
      <c r="FG508" s="19"/>
      <c r="FH508" s="103" t="s">
        <v>1541</v>
      </c>
      <c r="FI508" s="19"/>
      <c r="FJ508" s="19"/>
      <c r="FK508" s="53"/>
      <c r="FL508" s="18" t="s">
        <v>9175</v>
      </c>
      <c r="FM508" s="671" t="s">
        <v>3209</v>
      </c>
      <c r="FN508" s="671" t="s">
        <v>3210</v>
      </c>
      <c r="FO508" s="671" t="s">
        <v>3064</v>
      </c>
      <c r="FP508" s="671"/>
      <c r="FQ508" s="671">
        <f>IF(Duombaze!FM508="",0,INDEX(DU!I:I,MATCH(Duombaze!FM508,DU!A:A,0),1))+IF(Duombaze!FN508="",0,INDEX(DU!I:I,MATCH(Duombaze!FN508,DU!A:A,0),1))+IF(Duombaze!FO508="",0,INDEX(DU!I:I,MATCH(Duombaze!FO508,DU!A:A,0),1))+IF(Duombaze!FP508="",0,INDEX(DU!I:I,MATCH(Duombaze!FP508,DU!A:A,0),1))</f>
        <v>6180.0757160378353</v>
      </c>
      <c r="FR508" s="739">
        <f>IF(Duombaze!FM508="",0,INDEX(DU!K:K,MATCH(Duombaze!FM508,DU!A:A,0),1))+IF(Duombaze!FN508="",0,INDEX(DU!K:K,MATCH(Duombaze!FN508,DU!A:A,0),1))+IF(Duombaze!FO508="",0,INDEX(DU!K:K,MATCH(Duombaze!FO508,DU!A:A,0),1))+IF(Duombaze!FP508="",0,INDEX(DU!K:K,MATCH(Duombaze!FP508,DU!A:A,0),1))</f>
        <v>367.88</v>
      </c>
      <c r="FT508" s="100" t="s">
        <v>592</v>
      </c>
      <c r="FU508" s="100" t="s">
        <v>45</v>
      </c>
      <c r="FY508" s="65" t="s">
        <v>2673</v>
      </c>
      <c r="FZ508" s="17" t="str">
        <f>IF(FY508&lt;&gt;"",A507&amp;" "&amp;C507&amp;" "&amp;FY508,"")</f>
        <v>2 PI20 Pneumatiniai - hidrauliniai stabdžiai (DERINTI)</v>
      </c>
      <c r="GA508" s="19" t="s">
        <v>1843</v>
      </c>
    </row>
    <row r="509" spans="1:183" s="20" customFormat="1" ht="48" customHeight="1" x14ac:dyDescent="0.25">
      <c r="A509" s="41">
        <v>4</v>
      </c>
      <c r="B509" s="41" t="s">
        <v>798</v>
      </c>
      <c r="C509" s="16" t="s">
        <v>8669</v>
      </c>
      <c r="D509" s="19" t="s">
        <v>2883</v>
      </c>
      <c r="E509" s="17" t="str">
        <f t="shared" si="262"/>
        <v>4 PI20 CERT167 Pagrindas su puslinge ir pavara + svėrimo sistema, ašys 412E</v>
      </c>
      <c r="F509" s="19" t="s">
        <v>3520</v>
      </c>
      <c r="G509" s="639" t="s">
        <v>3212</v>
      </c>
      <c r="H509" s="639" t="s">
        <v>3215</v>
      </c>
      <c r="I509" s="639" t="s">
        <v>3218</v>
      </c>
      <c r="J509" s="639">
        <v>23109200</v>
      </c>
      <c r="K509" s="881" t="s">
        <v>2948</v>
      </c>
      <c r="L509" s="639"/>
      <c r="M509" s="639"/>
      <c r="N509" s="639"/>
      <c r="O509" s="639"/>
      <c r="P509" s="639">
        <f>IF(Duombaze!G509="",0,INDEX(DU!I:I,MATCH(Duombaze!G509,DU!A:A,0),1))+IF(Duombaze!H509="",0,INDEX(DU!I:I,MATCH(Duombaze!H509,DU!A:A,0),1))+IF(Duombaze!I509="",0,INDEX(DU!I:I,MATCH(Duombaze!I509,DU!A:A,0),1))+IF(Duombaze!J509="",0,INDEX(DU!I:I*40,MATCH(Duombaze!J509,DU!A:A,0),1))+IF(Duombaze!K509="",0,INDEX(DU!I:I,MATCH(Duombaze!K509,DU!A:A,0),1))+IF(Duombaze!L509="",0,INDEX(DU!I:I,MATCH(Duombaze!L509,DU!A:A,0),1))+IF(Duombaze!M509="",0,INDEX(DU!I:I,MATCH(Duombaze!M509,DU!A:A,0),1))+IF(Duombaze!N509="",0,INDEX(DU!I:I,MATCH(Duombaze!N509,DU!A:A,0),1))+IF(Duombaze!O509="",0,INDEX(DU!I:I,MATCH(Duombaze!O509,DU!A:A,0),1))</f>
        <v>11820.576815489932</v>
      </c>
      <c r="Q509" s="638">
        <f>IF(Duombaze!G509="",0,INDEX(DU!K:K,MATCH(Duombaze!G509,DU!A:A,0),1))+IF(Duombaze!H509="",0,INDEX(DU!K:K,MATCH(Duombaze!H509,DU!A:A,0),1))+IF(Duombaze!I509="",0,INDEX(DU!K:K,MATCH(Duombaze!I509,DU!A:A,0),1))+IF(Duombaze!J509="",0,INDEX(DU!K:K,MATCH(Duombaze!J509,DU!A:A,0),1))+IF(Duombaze!K509="",0,INDEX(DU!K:K,MATCH(Duombaze!K509,DU!A:A,0),1))+IF(Duombaze!L509="",0,INDEX(DU!K:K,MATCH(Duombaze!L509,DU!A:A,0),1))+IF(Duombaze!M509="",0,INDEX(DU!K:K,MATCH(Duombaze!M509,DU!A:A,0),1))+IF(Duombaze!N509="",0,INDEX(DU!K:K,MATCH(Duombaze!N509,DU!A:A,0),1))+IF(Duombaze!O509="",0,INDEX(DU!K:K,MATCH(Duombaze!O509,DU!A:A,0),1))</f>
        <v>3303.92</v>
      </c>
      <c r="R509" s="19" t="s">
        <v>2057</v>
      </c>
      <c r="S509" s="52" t="s">
        <v>2058</v>
      </c>
      <c r="T509" s="881" t="s">
        <v>2948</v>
      </c>
      <c r="U509" s="17">
        <f>IF(Duombaze!T509="",0,INDEX(DU!I:I,MATCH(Duombaze!T509,DU!A:A,0),1))</f>
        <v>4078.6460927953099</v>
      </c>
      <c r="V509" s="17">
        <f>IF(Duombaze!T509="",0,INDEX(DU!K:K,MATCH(Duombaze!T509,DU!A:A,0),1))</f>
        <v>82.13</v>
      </c>
      <c r="W509" s="19" t="s">
        <v>3488</v>
      </c>
      <c r="X509" s="19"/>
      <c r="Y509" s="134"/>
      <c r="Z509" s="65"/>
      <c r="AA509" s="17" t="str">
        <f t="shared" si="263"/>
        <v/>
      </c>
      <c r="AB509" s="19"/>
      <c r="AC509" s="19">
        <f>IF(Duombaze!AB509="",0,INDEX(DU!I:I,MATCH(Duombaze!AB509,DU!A:A,0),1))</f>
        <v>0</v>
      </c>
      <c r="AD509" s="25">
        <f>IF(Duombaze!AB509="",0,INDEX(DU!K:K,MATCH(Duombaze!AB509,DU!A:A,0),1))</f>
        <v>0</v>
      </c>
      <c r="AE509" s="19"/>
      <c r="AF509" s="19"/>
      <c r="AG509" s="19"/>
      <c r="AH509" s="17" t="str">
        <f t="shared" si="266"/>
        <v/>
      </c>
      <c r="AI509" s="19"/>
      <c r="AJ509" s="639"/>
      <c r="AK509" s="639"/>
      <c r="AL509" s="639"/>
      <c r="AM509" s="639">
        <f>IF(Duombaze!AJ509="",0,INDEX(DU!I:I,MATCH(Duombaze!AJ509,DU!A:A,0),1))+IF(Duombaze!AK509="",0,INDEX(DU!I:I,MATCH(Duombaze!AK509,DU!A:A,0),1))+IF(Duombaze!AL509="",0,INDEX(DU!I:I,MATCH(Duombaze!AL509,DU!A:A,0),1))</f>
        <v>0</v>
      </c>
      <c r="AN509" s="639">
        <f>IF(Duombaze!AJ509="",0,INDEX(DU!K:K,MATCH(Duombaze!AJ509,DU!A:A,0),1))+IF(Duombaze!AK509="",0,INDEX(DU!K:K,MATCH(Duombaze!AK509,DU!A:A,0),1))+IF(Duombaze!AL509="",0,INDEX(DU!K:K,MATCH(Duombaze!AL509,DU!A:A,0),1))</f>
        <v>0</v>
      </c>
      <c r="AO509" s="19"/>
      <c r="AP509" s="19"/>
      <c r="AQ509" s="19"/>
      <c r="AR509" s="17" t="str">
        <f t="shared" si="203"/>
        <v/>
      </c>
      <c r="AS509" s="19"/>
      <c r="AT509" s="639"/>
      <c r="AU509" s="639"/>
      <c r="AV509" s="639"/>
      <c r="AW509" s="639"/>
      <c r="AX509" s="639"/>
      <c r="AY509" s="639"/>
      <c r="AZ509" s="639"/>
      <c r="BA509" s="639"/>
      <c r="BB509" s="639"/>
      <c r="BC509" s="639">
        <f>IF(Duombaze!AT509="",0,INDEX(DU!I:I,MATCH(Duombaze!AT509,DU!A:A,0),1))+IF(Duombaze!AU509="",0,INDEX(DU!I:I,MATCH(Duombaze!AU509,DU!A:A,0),1))+IF(Duombaze!AV509="",0,INDEX(DU!I:I,MATCH(Duombaze!AV509,DU!A:A,0),1))+IF(Duombaze!AW509="",0,INDEX(DU!I:I,MATCH(Duombaze!AW509,DU!A:A,0),1))+IF(Duombaze!AX509="",0,INDEX(DU!I:I,MATCH(Duombaze!AX509,DU!A:A,0),1))+IF(Duombaze!AY509="",0,INDEX(DU!I:I,MATCH(Duombaze!AY509,DU!A:A,0),1))+IF(Duombaze!AZ509="",0,INDEX(DU!I:I,MATCH(Duombaze!AZ509,DU!A:A,0),1))+IF(Duombaze!BA509="",0,INDEX(DU!I:I,MATCH(Duombaze!BA509,DU!A:A,0),1))+IF(Duombaze!BB509="",0,INDEX(DU!I:I,MATCH(Duombaze!BB509,DU!A:A,0),1))</f>
        <v>0</v>
      </c>
      <c r="BD509" s="638">
        <f>IF(Duombaze!AT509="",0,INDEX(DU!K:K,MATCH(Duombaze!AT509,DU!A:A,0),1))+IF(Duombaze!AU509="",0,INDEX(DU!K:K,MATCH(Duombaze!AU509,DU!A:A,0),1))+IF(Duombaze!AV509="",0,INDEX(DU!K:K,MATCH(Duombaze!AV509,DU!A:A,0),1))+IF(Duombaze!AW509="",0,INDEX(DU!K:K,MATCH(Duombaze!AW509,DU!A:A,0),1))+IF(Duombaze!AX509="",0,INDEX(DU!K:K,MATCH(Duombaze!AX509,DU!A:A,0),1))+IF(Duombaze!AY509="",0,INDEX(DU!K:K,MATCH(Duombaze!AY509,DU!A:A,0),1))+IF(Duombaze!AZ509="",0,INDEX(DU!K:K,MATCH(Duombaze!AZ509,DU!A:A,0),1))+IF(Duombaze!BA509="",0,INDEX(DU!K:K,MATCH(Duombaze!BA509,DU!A:A,0),1))+IF(Duombaze!BB509="",0,INDEX(DU!K:K,MATCH(Duombaze!BB509,DU!A:A,0),1))</f>
        <v>0</v>
      </c>
      <c r="BE509" s="19"/>
      <c r="BF509" s="19"/>
      <c r="BG509" s="17" t="s">
        <v>2719</v>
      </c>
      <c r="BH509" s="17" t="str">
        <f t="shared" si="256"/>
        <v>4 PI20 Pneumatiniai - hidrauliniai stabdžiai (auto pneumo LSV + 2x0,4s)</v>
      </c>
      <c r="BI509" s="17" t="s">
        <v>2725</v>
      </c>
      <c r="BJ509" s="638" t="s">
        <v>3216</v>
      </c>
      <c r="BK509" s="638" t="s">
        <v>3152</v>
      </c>
      <c r="BL509" s="638" t="s">
        <v>3025</v>
      </c>
      <c r="BM509" s="638">
        <f>IF(Duombaze!BJ509="",0,INDEX(DU!I:I,MATCH(Duombaze!BJ509,DU!A:A,0),1))+IF(Duombaze!BK509="",0,INDEX(DU!I:I,MATCH(Duombaze!BK509,DU!A:A,0),1))+IF(Duombaze!BL509="",0,INDEX(DU!I:I,MATCH(Duombaze!BL509,DU!A:A,0),1))</f>
        <v>852.61543005015892</v>
      </c>
      <c r="BN509" s="638">
        <f>IF(Duombaze!BJ509="",0,INDEX(DU!K:K,MATCH(Duombaze!BJ509,DU!A:A,0),1))+IF(Duombaze!BK509="",0,INDEX(DU!K:K,MATCH(Duombaze!BK509,DU!A:A,0),1))+IF(Duombaze!BL509="",0,INDEX(DU!K:K,MATCH(Duombaze!BL509,DU!A:A,0),1))</f>
        <v>113.83</v>
      </c>
      <c r="BO509" s="19"/>
      <c r="BP509" s="19"/>
      <c r="BQ509" s="19"/>
      <c r="BR509" s="19" t="str">
        <f t="shared" si="257"/>
        <v/>
      </c>
      <c r="BS509" s="19"/>
      <c r="BT509" s="19"/>
      <c r="BU509" s="19"/>
      <c r="BV509" s="19"/>
      <c r="BW509" s="19">
        <f>IF(Duombaze!BT509="",0,INDEX(DU!I:I,MATCH(Duombaze!BT509,DU!A:A,0),1))+IF(Duombaze!BU509="",0,INDEX(DU!I:I,MATCH(Duombaze!BU509,DU!A:A,0),1))+IF(Duombaze!BV509="",0,INDEX(DU!I:I,MATCH(Duombaze!BV509,DU!A:A,0),1))</f>
        <v>0</v>
      </c>
      <c r="BX509" s="19">
        <f>IF(Duombaze!BT509="",0,INDEX(DU!K:K,MATCH(Duombaze!BT509,DU!A:A,0),1))+IF(Duombaze!BU509="",0,INDEX(DU!K:K,MATCH(Duombaze!BU509,DU!A:A,0),1))+IF(Duombaze!BV509="",0,INDEX(DU!K:K,MATCH(Duombaze!BV509,DU!A:A,0),1))</f>
        <v>0</v>
      </c>
      <c r="BY509" s="19"/>
      <c r="BZ509" s="19"/>
      <c r="CA509" s="19"/>
      <c r="CB509" s="19" t="str">
        <f t="shared" si="258"/>
        <v/>
      </c>
      <c r="CC509" s="19"/>
      <c r="CD509" s="19">
        <f>IF(Duombaze!CC509="",0,INDEX(DU!I:I,MATCH(Duombaze!CC509,DU!A:A,0),1))</f>
        <v>0</v>
      </c>
      <c r="CE509" s="17">
        <f>IF(Duombaze!CC509="",0,INDEX(DU!K:K,MATCH(Duombaze!CC509,DU!A:A,0),1))</f>
        <v>0</v>
      </c>
      <c r="CF509" s="19"/>
      <c r="CG509" s="19"/>
      <c r="CH509" s="19"/>
      <c r="CI509" s="17" t="str">
        <f t="shared" si="259"/>
        <v/>
      </c>
      <c r="CJ509" s="19"/>
      <c r="CK509" s="19">
        <f>IF(Duombaze!CJ509="",0,INDEX(DU!I:I,MATCH(Duombaze!CJ509,DU!A:A,0),1))</f>
        <v>0</v>
      </c>
      <c r="CL509" s="17">
        <f>IF(Duombaze!CJ509="",0,INDEX(DU!K:K,MATCH(Duombaze!CJ509,DU!A:A,0),1))</f>
        <v>0</v>
      </c>
      <c r="CM509" s="19"/>
      <c r="CN509" s="19"/>
      <c r="CO509" s="19"/>
      <c r="CP509" s="17" t="str">
        <f t="shared" si="219"/>
        <v/>
      </c>
      <c r="CQ509" s="19"/>
      <c r="CR509" s="644"/>
      <c r="CS509" s="639"/>
      <c r="CT509" s="639">
        <f>IF(Duombaze!CR509="",0,INDEX(DU!I:I,MATCH(Duombaze!CR509,DU!A:A,0),1))+IF(Duombaze!CS509="",0,INDEX(DU!I:I,MATCH(Duombaze!CS509,DU!A:A,0),1))</f>
        <v>0</v>
      </c>
      <c r="CU509" s="19">
        <f>IF(Duombaze!CR509="",0,INDEX(DU!K:K,MATCH(Duombaze!CR509,DU!A:A,0),1))+IF(Duombaze!CS509="",0,INDEX(DU!K:K,MATCH(Duombaze!CS509,DU!A:A,0),1))</f>
        <v>0</v>
      </c>
      <c r="CV509" s="19"/>
      <c r="CW509" s="19"/>
      <c r="CX509" s="19"/>
      <c r="CY509" s="17" t="str">
        <f t="shared" si="260"/>
        <v/>
      </c>
      <c r="CZ509" s="19"/>
      <c r="DA509" s="672"/>
      <c r="DB509" s="672"/>
      <c r="DC509" s="672">
        <f>IF(Duombaze!DA509="",0,INDEX(DU!I:I,MATCH(Duombaze!DA509,DU!A:A,0),1))+IF(Duombaze!DB509="",0,INDEX(DU!I:I,MATCH(Duombaze!DB509,DU!A:A,0),1))</f>
        <v>0</v>
      </c>
      <c r="DD509" s="19">
        <f>IF(Duombaze!DA509="",0,INDEX(DU!K:K,MATCH(Duombaze!DA509,DU!A:A,0),1))+IF(Duombaze!DB509="",0,INDEX(DU!K:K,MATCH(Duombaze!DB509,DU!A:A,0),1))</f>
        <v>0</v>
      </c>
      <c r="DE509" s="19"/>
      <c r="DF509" s="19"/>
      <c r="DG509" s="19" t="s">
        <v>2604</v>
      </c>
      <c r="DH509" s="19" t="str">
        <f t="shared" si="207"/>
        <v>4 PI20 Tentas Quick Cover</v>
      </c>
      <c r="DI509" s="19" t="s">
        <v>2605</v>
      </c>
      <c r="DJ509" s="672" t="s">
        <v>2605</v>
      </c>
      <c r="DK509" s="678"/>
      <c r="DL509" s="678">
        <f>IF(Duombaze!DJ509="",0,INDEX(DU!I:I,MATCH(Duombaze!DJ509,DU!A:A,0),1))+IF(Duombaze!DK509="",0,INDEX(DU!I:I,MATCH(Duombaze!DK509,DU!A:A,0),1))</f>
        <v>2779.7612375102899</v>
      </c>
      <c r="DM509" s="19">
        <f>IF(Duombaze!DJ509="",0,INDEX(DU!K:K,MATCH(Duombaze!DJ509,DU!A:A,0),1))+IF(Duombaze!DK509="",0,INDEX(DU!K:K,MATCH(Duombaze!DK509,DU!A:A,0),1))</f>
        <v>78.5</v>
      </c>
      <c r="DN509" s="52"/>
      <c r="DO509" s="52"/>
      <c r="DP509" s="52" t="s">
        <v>1827</v>
      </c>
      <c r="DQ509" s="17" t="str">
        <f t="shared" si="206"/>
        <v>4 PI20 Prieky/gale LED, šone atšvaitai</v>
      </c>
      <c r="DR509" s="65" t="s">
        <v>2598</v>
      </c>
      <c r="DS509" s="692" t="s">
        <v>2598</v>
      </c>
      <c r="DT509" s="692"/>
      <c r="DU509" s="692"/>
      <c r="DV509" s="692"/>
      <c r="DW509" s="692">
        <f>IF(Duombaze!DS509="",0,INDEX(DU!I:I,MATCH(Duombaze!DS509,DU!A:A,0),1))+IF(Duombaze!DT509="",0,INDEX(DU!I:I,MATCH(Duombaze!DT509,DU!A:A,0),1))+IF(Duombaze!DU509="",0,INDEX(DU!I:I,MATCH(Duombaze!DU509,DU!A:A,0),1))+IF(Duombaze!DV509="",0,INDEX(DU!I:I,MATCH(Duombaze!DV509,DU!A:A,0),1))</f>
        <v>147.18401551020401</v>
      </c>
      <c r="DX509" s="638">
        <f>IF(Duombaze!DS509="",0,INDEX(DU!K:K,MATCH(Duombaze!DS509,DU!A:A,0),1))+IF(Duombaze!DT509="",0,INDEX(DU!K:K,MATCH(Duombaze!DT509,DU!A:A,0),1))+IF(Duombaze!DU509="",0,INDEX(DU!K:K,MATCH(Duombaze!DU509,DU!A:A,0),1))+IF(Duombaze!DV509="",0,INDEX(DU!K:KH,MATCH(Duombaze!DV509,DU!A:A,0),1))</f>
        <v>0</v>
      </c>
      <c r="DY509" s="65"/>
      <c r="DZ509" s="65"/>
      <c r="EA509" s="19"/>
      <c r="EB509" s="19" t="str">
        <f t="shared" si="264"/>
        <v/>
      </c>
      <c r="EC509" s="19"/>
      <c r="ED509" s="19">
        <f>IF(Duombaze!EC509="",0,INDEX(DU!I:I,MATCH(Duombaze!EC509,DU!A:A,0),1))</f>
        <v>0</v>
      </c>
      <c r="EE509" s="638">
        <f>IF(Duombaze!EC509="",0,INDEX(DU!K:K,MATCH(Duombaze!EC509,DU!A:A,0),1))</f>
        <v>0</v>
      </c>
      <c r="EF509" s="19"/>
      <c r="EG509" s="19"/>
      <c r="EH509" s="19" t="s">
        <v>8330</v>
      </c>
      <c r="EI509" s="17" t="str">
        <f>IF(EH509&lt;&gt;"",A508&amp;" "&amp;C508&amp;" "&amp;EH509,"")</f>
        <v>3 PI20 Lipdukai universalūs + Umega Agro logo (ant kėbulo)</v>
      </c>
      <c r="EJ509" s="19" t="s">
        <v>3393</v>
      </c>
      <c r="EK509" s="672" t="s">
        <v>590</v>
      </c>
      <c r="EL509" s="672" t="s">
        <v>3460</v>
      </c>
      <c r="EM509" s="672"/>
      <c r="EN509" s="672">
        <f>IF(Duombaze!EK509="",0,INDEX(DU!I:I,MATCH(Duombaze!EK509,DU!A:A,0),1))+IF(Duombaze!EL509="",0,INDEX(DU!I:I,MATCH(Duombaze!EL509,DU!A:A,0),1))+IF(Duombaze!EM509="",0,INDEX(DU!I:I,MATCH(Duombaze!EM509,DU!A:A,0),1))</f>
        <v>36.904101333333301</v>
      </c>
      <c r="EO509" s="19">
        <f>IF(Duombaze!EK509="",0,INDEX(DU!K:K,MATCH(Duombaze!EK509,DU!A:A,0),1))+IF(Duombaze!EL509="",0,INDEX(DU!K:K,MATCH(Duombaze!EL509,DU!A:A,0),1))+IF(Duombaze!EM509="",0,INDEX(DU!K:K,MATCH(Duombaze!EM509,DU!A:A,0),1))</f>
        <v>0</v>
      </c>
      <c r="EP509" s="19"/>
      <c r="EQ509" s="19"/>
      <c r="ER509" s="65"/>
      <c r="ES509" s="17" t="str">
        <f t="shared" si="265"/>
        <v/>
      </c>
      <c r="ET509" s="19"/>
      <c r="EU509" s="19"/>
      <c r="EV509" s="19"/>
      <c r="EW509" s="65" t="s">
        <v>2653</v>
      </c>
      <c r="EX509" s="19" t="str">
        <f t="shared" si="218"/>
        <v>4 PI20 Purvasaugiai 700 ratams (ketvirtiniai 1/4) CINKUOTI</v>
      </c>
      <c r="EY509" s="19" t="s">
        <v>2655</v>
      </c>
      <c r="EZ509" s="672" t="s">
        <v>2655</v>
      </c>
      <c r="FA509" s="672"/>
      <c r="FB509" s="672">
        <f>IF(Duombaze!EZ509="",0,INDEX(DU!I:I,MATCH(Duombaze!EZ509,DU!A:A,0),1))+IF(Duombaze!FA509="",0,INDEX(DU!I:I,MATCH(Duombaze!FA509,DU!A:A,0),1))</f>
        <v>138.25668833333299</v>
      </c>
      <c r="FC509" s="19">
        <f>IF(Duombaze!EZ509="",0,INDEX(DU!K:K,MATCH(Duombaze!EZ509,DU!A:A,0),1))+IF(Duombaze!FA509="",0,INDEX(DU!K:K,MATCH(Duombaze!FA509,DU!A:A,0),1))</f>
        <v>9.33</v>
      </c>
      <c r="FD509" s="19"/>
      <c r="FE509" s="19"/>
      <c r="FF509" s="19"/>
      <c r="FG509" s="19"/>
      <c r="FH509" s="103" t="s">
        <v>659</v>
      </c>
      <c r="FI509" s="19"/>
      <c r="FJ509" s="19"/>
      <c r="FK509" s="53"/>
      <c r="FL509" s="18" t="s">
        <v>9176</v>
      </c>
      <c r="FM509" s="671" t="s">
        <v>3208</v>
      </c>
      <c r="FN509" s="109" t="s">
        <v>3207</v>
      </c>
      <c r="FO509" s="671" t="s">
        <v>3210</v>
      </c>
      <c r="FP509" s="671" t="s">
        <v>3064</v>
      </c>
      <c r="FQ509" s="671">
        <f>IF(Duombaze!FM509="",0,INDEX(DU!I:I,MATCH(Duombaze!FM509,DU!A:A,0),1))+IF(Duombaze!FN509="",0,INDEX(DU!I:I,MATCH(Duombaze!FN509,DU!A:A,0),1))+IF(Duombaze!FO509="",0,INDEX(DU!I:I,MATCH(Duombaze!FO509,DU!A:A,0),1))+IF(Duombaze!FP509="",0,INDEX(DU!I:I,MATCH(Duombaze!FP509,DU!A:A,0),1))</f>
        <v>6466.8417537422456</v>
      </c>
      <c r="FR509" s="739">
        <f>IF(Duombaze!FM509="",0,INDEX(DU!K:K,MATCH(Duombaze!FM509,DU!A:A,0),1))+IF(Duombaze!FN509="",0,INDEX(DU!K:K,MATCH(Duombaze!FN509,DU!A:A,0),1))+IF(Duombaze!FO509="",0,INDEX(DU!K:K,MATCH(Duombaze!FO509,DU!A:A,0),1))+IF(Duombaze!FP509="",0,INDEX(DU!K:K,MATCH(Duombaze!FP509,DU!A:A,0),1))</f>
        <v>365.85</v>
      </c>
      <c r="FT509" s="103" t="s">
        <v>1463</v>
      </c>
      <c r="FU509" s="31" t="s">
        <v>1464</v>
      </c>
      <c r="FY509" s="7"/>
      <c r="FZ509" s="7"/>
      <c r="GA509" s="7"/>
    </row>
    <row r="510" spans="1:183" s="20" customFormat="1" ht="48" customHeight="1" x14ac:dyDescent="0.25">
      <c r="A510" s="41">
        <v>5</v>
      </c>
      <c r="B510" s="41" t="s">
        <v>798</v>
      </c>
      <c r="C510" s="16" t="s">
        <v>8669</v>
      </c>
      <c r="D510" s="19" t="s">
        <v>2884</v>
      </c>
      <c r="E510" s="17" t="str">
        <f t="shared" si="262"/>
        <v>5 PI20 CERT167 Pagrindas su puslinge ir pavara, ašys 412E, CINKUOTAS rėmas</v>
      </c>
      <c r="F510" s="19" t="s">
        <v>3521</v>
      </c>
      <c r="G510" s="639" t="s">
        <v>3213</v>
      </c>
      <c r="H510" s="639" t="s">
        <v>3215</v>
      </c>
      <c r="I510" s="639">
        <v>23109200</v>
      </c>
      <c r="J510" s="881" t="s">
        <v>2948</v>
      </c>
      <c r="K510" s="639"/>
      <c r="L510" s="639"/>
      <c r="M510" s="639"/>
      <c r="N510" s="639"/>
      <c r="O510" s="639"/>
      <c r="P510" s="639">
        <f>IF(Duombaze!G510="",0,INDEX(DU!I:I,MATCH(Duombaze!G510,DU!A:A,0),1))+IF(Duombaze!H510="",0,INDEX(DU!I:I,MATCH(Duombaze!H510,DU!A:A,0),1))+IF(Duombaze!I510="",0,INDEX(DU!I:I*40,MATCH(Duombaze!I510,DU!A:A,0),1))+IF(Duombaze!J510="",0,INDEX(DU!I:I,MATCH(Duombaze!J510,DU!A:A,0),1))+IF(Duombaze!K510="",0,INDEX(DU!I:I,MATCH(Duombaze!K510,DU!A:A,0),1))+IF(Duombaze!L510="",0,INDEX(DU!I:I,MATCH(Duombaze!L510,DU!A:A,0),1))+IF(Duombaze!M510="",0,INDEX(DU!I:I,MATCH(Duombaze!M510,DU!A:A,0),1))+IF(Duombaze!N510="",0,INDEX(DU!I:I,MATCH(Duombaze!N510,DU!A:A,0),1))+IF(Duombaze!O510="",0,INDEX(DU!I:I,MATCH(Duombaze!O510,DU!A:A,0),1))</f>
        <v>12254.66962549221</v>
      </c>
      <c r="Q510" s="638">
        <f>IF(Duombaze!G510="",0,INDEX(DU!K:K,MATCH(Duombaze!G510,DU!A:A,0),1))+IF(Duombaze!H510="",0,INDEX(DU!K:K,MATCH(Duombaze!H510,DU!A:A,0),1))+IF(Duombaze!I510="",0,INDEX(DU!K:K,MATCH(Duombaze!I510,DU!A:A,0),1))+IF(Duombaze!J510="",0,INDEX(DU!K:K,MATCH(Duombaze!J510,DU!A:A,0),1))+IF(Duombaze!K510="",0,INDEX(DU!K:K,MATCH(Duombaze!K510,DU!A:A,0),1))+IF(Duombaze!L510="",0,INDEX(DU!K:K,MATCH(Duombaze!L510,DU!A:A,0),1))+IF(Duombaze!M510="",0,INDEX(DU!K:K,MATCH(Duombaze!M510,DU!A:A,0),1))+IF(Duombaze!N510="",0,INDEX(DU!K:K,MATCH(Duombaze!N510,DU!A:A,0),1))+IF(Duombaze!O510="",0,INDEX(DU!K:K,MATCH(Duombaze!O510,DU!A:A,0),1))</f>
        <v>3238.92</v>
      </c>
      <c r="R510" s="19"/>
      <c r="S510" s="52"/>
      <c r="T510" s="881" t="s">
        <v>2948</v>
      </c>
      <c r="U510" s="17">
        <f>IF(Duombaze!T510="",0,INDEX(DU!I:I,MATCH(Duombaze!T510,DU!A:A,0),1))</f>
        <v>4078.6460927953099</v>
      </c>
      <c r="V510" s="17">
        <f>IF(Duombaze!T510="",0,INDEX(DU!K:K,MATCH(Duombaze!T510,DU!A:A,0),1))</f>
        <v>82.13</v>
      </c>
      <c r="W510" s="19" t="s">
        <v>3488</v>
      </c>
      <c r="X510" s="19"/>
      <c r="Y510" s="134"/>
      <c r="Z510" s="65"/>
      <c r="AA510" s="17" t="str">
        <f t="shared" si="263"/>
        <v/>
      </c>
      <c r="AB510" s="19"/>
      <c r="AC510" s="19">
        <f>IF(Duombaze!AB510="",0,INDEX(DU!I:I,MATCH(Duombaze!AB510,DU!A:A,0),1))</f>
        <v>0</v>
      </c>
      <c r="AD510" s="25">
        <f>IF(Duombaze!AB510="",0,INDEX(DU!K:K,MATCH(Duombaze!AB510,DU!A:A,0),1))</f>
        <v>0</v>
      </c>
      <c r="AE510" s="19"/>
      <c r="AF510" s="19"/>
      <c r="AG510" s="19"/>
      <c r="AH510" s="17" t="str">
        <f t="shared" si="266"/>
        <v/>
      </c>
      <c r="AI510" s="19"/>
      <c r="AJ510" s="639"/>
      <c r="AK510" s="639"/>
      <c r="AL510" s="639"/>
      <c r="AM510" s="639">
        <f>IF(Duombaze!AJ510="",0,INDEX(DU!I:I,MATCH(Duombaze!AJ510,DU!A:A,0),1))+IF(Duombaze!AK510="",0,INDEX(DU!I:I,MATCH(Duombaze!AK510,DU!A:A,0),1))+IF(Duombaze!AL510="",0,INDEX(DU!I:I,MATCH(Duombaze!AL510,DU!A:A,0),1))</f>
        <v>0</v>
      </c>
      <c r="AN510" s="639">
        <f>IF(Duombaze!AJ510="",0,INDEX(DU!K:K,MATCH(Duombaze!AJ510,DU!A:A,0),1))+IF(Duombaze!AK510="",0,INDEX(DU!K:K,MATCH(Duombaze!AK510,DU!A:A,0),1))+IF(Duombaze!AL510="",0,INDEX(DU!K:K,MATCH(Duombaze!AL510,DU!A:A,0),1))</f>
        <v>0</v>
      </c>
      <c r="AO510" s="19"/>
      <c r="AP510" s="19"/>
      <c r="AQ510" s="19"/>
      <c r="AR510" s="17" t="str">
        <f t="shared" si="203"/>
        <v/>
      </c>
      <c r="AS510" s="19"/>
      <c r="AT510" s="639"/>
      <c r="AU510" s="639"/>
      <c r="AV510" s="639"/>
      <c r="AW510" s="639"/>
      <c r="AX510" s="639"/>
      <c r="AY510" s="639"/>
      <c r="AZ510" s="639"/>
      <c r="BA510" s="639"/>
      <c r="BB510" s="639"/>
      <c r="BC510" s="639">
        <f>IF(Duombaze!AT510="",0,INDEX(DU!I:I,MATCH(Duombaze!AT510,DU!A:A,0),1))+IF(Duombaze!AU510="",0,INDEX(DU!I:I,MATCH(Duombaze!AU510,DU!A:A,0),1))+IF(Duombaze!AV510="",0,INDEX(DU!I:I,MATCH(Duombaze!AV510,DU!A:A,0),1))+IF(Duombaze!AW510="",0,INDEX(DU!I:I,MATCH(Duombaze!AW510,DU!A:A,0),1))+IF(Duombaze!AX510="",0,INDEX(DU!I:I,MATCH(Duombaze!AX510,DU!A:A,0),1))+IF(Duombaze!AY510="",0,INDEX(DU!I:I,MATCH(Duombaze!AY510,DU!A:A,0),1))+IF(Duombaze!AZ510="",0,INDEX(DU!I:I,MATCH(Duombaze!AZ510,DU!A:A,0),1))+IF(Duombaze!BA510="",0,INDEX(DU!I:I,MATCH(Duombaze!BA510,DU!A:A,0),1))+IF(Duombaze!BB510="",0,INDEX(DU!I:I,MATCH(Duombaze!BB510,DU!A:A,0),1))</f>
        <v>0</v>
      </c>
      <c r="BD510" s="638">
        <f>IF(Duombaze!AT510="",0,INDEX(DU!K:K,MATCH(Duombaze!AT510,DU!A:A,0),1))+IF(Duombaze!AU510="",0,INDEX(DU!K:K,MATCH(Duombaze!AU510,DU!A:A,0),1))+IF(Duombaze!AV510="",0,INDEX(DU!K:K,MATCH(Duombaze!AV510,DU!A:A,0),1))+IF(Duombaze!AW510="",0,INDEX(DU!K:K,MATCH(Duombaze!AW510,DU!A:A,0),1))+IF(Duombaze!AX510="",0,INDEX(DU!K:K,MATCH(Duombaze!AX510,DU!A:A,0),1))+IF(Duombaze!AY510="",0,INDEX(DU!K:K,MATCH(Duombaze!AY510,DU!A:A,0),1))+IF(Duombaze!AZ510="",0,INDEX(DU!K:K,MATCH(Duombaze!AZ510,DU!A:A,0),1))+IF(Duombaze!BA510="",0,INDEX(DU!K:K,MATCH(Duombaze!BA510,DU!A:A,0),1))+IF(Duombaze!BB510="",0,INDEX(DU!K:K,MATCH(Duombaze!BB510,DU!A:A,0),1))</f>
        <v>0</v>
      </c>
      <c r="BE510" s="19"/>
      <c r="BF510" s="19"/>
      <c r="BH510" s="17"/>
      <c r="BI510" s="17"/>
      <c r="BJ510" s="638"/>
      <c r="BK510" s="638"/>
      <c r="BL510" s="638"/>
      <c r="BM510" s="644">
        <f>IF(Duombaze!BJ510="",0,INDEX(DU!I:I,MATCH(Duombaze!BJ510,DU!A:A,0),1))+IF(Duombaze!BK510="",0,INDEX(DU!I:I,MATCH(Duombaze!BK510,DU!A:A,0),1))+IF(Duombaze!BL510="",0,INDEX(DU!I:I,MATCH(Duombaze!BL510,DU!A:A,0),1))</f>
        <v>0</v>
      </c>
      <c r="BN510" s="638">
        <f>IF(Duombaze!BJ510="",0,INDEX(DU!K:K,MATCH(Duombaze!BJ510,DU!A:A,0),1))+IF(Duombaze!BK510="",0,INDEX(DU!K:K,MATCH(Duombaze!BK510,DU!A:A,0),1))+IF(Duombaze!BL510="",0,INDEX(DU!K:K,MATCH(Duombaze!BL510,DU!A:A,0),1))</f>
        <v>0</v>
      </c>
      <c r="BO510" s="19"/>
      <c r="BP510" s="19"/>
      <c r="BQ510" s="19"/>
      <c r="BR510" s="19" t="str">
        <f t="shared" si="257"/>
        <v/>
      </c>
      <c r="BS510" s="19"/>
      <c r="BT510" s="19"/>
      <c r="BU510" s="19"/>
      <c r="BV510" s="19"/>
      <c r="BW510" s="19">
        <f>IF(Duombaze!BT510="",0,INDEX(DU!I:I,MATCH(Duombaze!BT510,DU!A:A,0),1))+IF(Duombaze!BU510="",0,INDEX(DU!I:I,MATCH(Duombaze!BU510,DU!A:A,0),1))+IF(Duombaze!BV510="",0,INDEX(DU!I:I,MATCH(Duombaze!BV510,DU!A:A,0),1))</f>
        <v>0</v>
      </c>
      <c r="BX510" s="19">
        <f>IF(Duombaze!BT510="",0,INDEX(DU!K:K,MATCH(Duombaze!BT510,DU!A:A,0),1))+IF(Duombaze!BU510="",0,INDEX(DU!K:K,MATCH(Duombaze!BU510,DU!A:A,0),1))+IF(Duombaze!BV510="",0,INDEX(DU!K:K,MATCH(Duombaze!BV510,DU!A:A,0),1))</f>
        <v>0</v>
      </c>
      <c r="BY510" s="19"/>
      <c r="BZ510" s="19"/>
      <c r="CA510" s="19"/>
      <c r="CB510" s="19" t="str">
        <f t="shared" si="258"/>
        <v/>
      </c>
      <c r="CC510" s="19"/>
      <c r="CD510" s="19">
        <f>IF(Duombaze!CC510="",0,INDEX(DU!I:I,MATCH(Duombaze!CC510,DU!A:A,0),1))</f>
        <v>0</v>
      </c>
      <c r="CE510" s="17">
        <f>IF(Duombaze!CC510="",0,INDEX(DU!K:K,MATCH(Duombaze!CC510,DU!A:A,0),1))</f>
        <v>0</v>
      </c>
      <c r="CF510" s="19"/>
      <c r="CG510" s="19"/>
      <c r="CH510" s="19"/>
      <c r="CI510" s="17" t="str">
        <f t="shared" si="259"/>
        <v/>
      </c>
      <c r="CJ510" s="19"/>
      <c r="CK510" s="19">
        <f>IF(Duombaze!CJ510="",0,INDEX(DU!I:I,MATCH(Duombaze!CJ510,DU!A:A,0),1))</f>
        <v>0</v>
      </c>
      <c r="CL510" s="17">
        <f>IF(Duombaze!CJ510="",0,INDEX(DU!K:K,MATCH(Duombaze!CJ510,DU!A:A,0),1))</f>
        <v>0</v>
      </c>
      <c r="CM510" s="19"/>
      <c r="CN510" s="19"/>
      <c r="CO510" s="19"/>
      <c r="CP510" s="17" t="str">
        <f t="shared" si="219"/>
        <v/>
      </c>
      <c r="CQ510" s="19"/>
      <c r="CR510" s="639"/>
      <c r="CS510" s="639"/>
      <c r="CT510" s="639">
        <f>IF(Duombaze!CR510="",0,INDEX(DU!I:I,MATCH(Duombaze!CR510,DU!A:A,0),1))+IF(Duombaze!CS510="",0,INDEX(DU!I:I,MATCH(Duombaze!CS510,DU!A:A,0),1))</f>
        <v>0</v>
      </c>
      <c r="CU510" s="19">
        <f>IF(Duombaze!CR510="",0,INDEX(DU!K:K,MATCH(Duombaze!CR510,DU!A:A,0),1))+IF(Duombaze!CS510="",0,INDEX(DU!K:K,MATCH(Duombaze!CS510,DU!A:A,0),1))</f>
        <v>0</v>
      </c>
      <c r="CV510" s="19"/>
      <c r="CW510" s="19"/>
      <c r="CX510" s="19"/>
      <c r="CY510" s="17" t="str">
        <f t="shared" si="260"/>
        <v/>
      </c>
      <c r="CZ510" s="19"/>
      <c r="DA510" s="672"/>
      <c r="DB510" s="672"/>
      <c r="DC510" s="672">
        <f>IF(Duombaze!DA510="",0,INDEX(DU!I:I,MATCH(Duombaze!DA510,DU!A:A,0),1))+IF(Duombaze!DB510="",0,INDEX(DU!I:I,MATCH(Duombaze!DB510,DU!A:A,0),1))</f>
        <v>0</v>
      </c>
      <c r="DD510" s="19">
        <f>IF(Duombaze!DA510="",0,INDEX(DU!K:K,MATCH(Duombaze!DA510,DU!A:A,0),1))+IF(Duombaze!DB510="",0,INDEX(DU!K:K,MATCH(Duombaze!DB510,DU!A:A,0),1))</f>
        <v>0</v>
      </c>
      <c r="DE510" s="19"/>
      <c r="DF510" s="19"/>
      <c r="DG510" s="19"/>
      <c r="DH510" s="19" t="str">
        <f t="shared" si="207"/>
        <v/>
      </c>
      <c r="DI510" s="19"/>
      <c r="DJ510" s="672"/>
      <c r="DK510" s="678"/>
      <c r="DL510" s="678">
        <f>IF(Duombaze!DJ510="",0,INDEX(DU!I:I,MATCH(Duombaze!DJ510,DU!A:A,0),1))+IF(Duombaze!DK510="",0,INDEX(DU!I:I,MATCH(Duombaze!DK510,DU!A:A,0),1))</f>
        <v>0</v>
      </c>
      <c r="DM510" s="19">
        <f>IF(Duombaze!DJ510="",0,INDEX(DU!K:K,MATCH(Duombaze!DJ510,DU!A:A,0),1))+IF(Duombaze!DK510="",0,INDEX(DU!K:K,MATCH(Duombaze!DK510,DU!A:A,0),1))</f>
        <v>0</v>
      </c>
      <c r="DN510" s="52"/>
      <c r="DO510" s="52"/>
      <c r="DP510" s="52" t="s">
        <v>1750</v>
      </c>
      <c r="DQ510" s="17" t="str">
        <f>IF(DP510&lt;&gt;"",A510&amp;" "&amp;C510&amp;" "&amp;"CERT167 "&amp;DP510,"")</f>
        <v>5 PI20 CERT167 Šoninis LED apšvietimas, prieky/gale paprastas apšvietimas (Čekija)</v>
      </c>
      <c r="DR510" s="65" t="s">
        <v>251</v>
      </c>
      <c r="DS510" s="692" t="s">
        <v>251</v>
      </c>
      <c r="DT510" s="692"/>
      <c r="DU510" s="692"/>
      <c r="DV510" s="692"/>
      <c r="DW510" s="692">
        <f>IF(Duombaze!DS510="",0,INDEX(DU!I:I,MATCH(Duombaze!DS510,DU!A:A,0),1))+IF(Duombaze!DT510="",0,INDEX(DU!I:I,MATCH(Duombaze!DT510,DU!A:A,0),1))+IF(Duombaze!DU510="",0,INDEX(DU!I:I,MATCH(Duombaze!DU510,DU!A:A,0),1))+IF(Duombaze!DV510="",0,INDEX(DU!I:I,MATCH(Duombaze!DV510,DU!A:A,0),1))</f>
        <v>76.036285714285697</v>
      </c>
      <c r="DX510" s="638">
        <f>IF(Duombaze!DS510="",0,INDEX(DU!K:K,MATCH(Duombaze!DS510,DU!A:A,0),1))+IF(Duombaze!DT510="",0,INDEX(DU!K:K,MATCH(Duombaze!DT510,DU!A:A,0),1))+IF(Duombaze!DU510="",0,INDEX(DU!K:K,MATCH(Duombaze!DU510,DU!A:A,0),1))+IF(Duombaze!DV510="",0,INDEX(DU!K:KH,MATCH(Duombaze!DV510,DU!A:A,0),1))</f>
        <v>0</v>
      </c>
      <c r="DY510" s="65"/>
      <c r="DZ510" s="65"/>
      <c r="EA510" s="19"/>
      <c r="EB510" s="19" t="str">
        <f t="shared" si="264"/>
        <v/>
      </c>
      <c r="EC510" s="19"/>
      <c r="ED510" s="19">
        <f>IF(Duombaze!EC510="",0,INDEX(DU!I:I,MATCH(Duombaze!EC510,DU!A:A,0),1))</f>
        <v>0</v>
      </c>
      <c r="EE510" s="638">
        <f>IF(Duombaze!EC510="",0,INDEX(DU!K:K,MATCH(Duombaze!EC510,DU!A:A,0),1))</f>
        <v>0</v>
      </c>
      <c r="EF510" s="19"/>
      <c r="EG510" s="19"/>
      <c r="EH510" s="19" t="s">
        <v>8339</v>
      </c>
      <c r="EI510" s="17" t="str">
        <f>IF(EH510&lt;&gt;"",A509&amp;" "&amp;C509&amp;" "&amp;EH510,"")</f>
        <v>4 PI20 Lipdukai universalūs + logo "Konekesko" + Umega Agro logo (ant kėbulo)</v>
      </c>
      <c r="EJ510" s="19" t="s">
        <v>3396</v>
      </c>
      <c r="EK510" s="672" t="s">
        <v>590</v>
      </c>
      <c r="EL510" s="672" t="s">
        <v>3050</v>
      </c>
      <c r="EM510" s="672" t="s">
        <v>3460</v>
      </c>
      <c r="EN510" s="672">
        <f>IF(Duombaze!EK510="",0,INDEX(DU!I:I,MATCH(Duombaze!EK510,DU!A:A,0),1))+IF(Duombaze!EL510="",0,INDEX(DU!I:I,MATCH(Duombaze!EL510,DU!A:A,0),1))+IF(Duombaze!EM510="",0,INDEX(DU!I:I,MATCH(Duombaze!EM510,DU!A:A,0),1))</f>
        <v>40.891661333333303</v>
      </c>
      <c r="EO510" s="19">
        <f>IF(Duombaze!EK510="",0,INDEX(DU!K:K,MATCH(Duombaze!EK510,DU!A:A,0),1))+IF(Duombaze!EL510="",0,INDEX(DU!K:K,MATCH(Duombaze!EL510,DU!A:A,0),1))+IF(Duombaze!EM510="",0,INDEX(DU!K:K,MATCH(Duombaze!EM510,DU!A:A,0),1))</f>
        <v>0</v>
      </c>
      <c r="EP510" s="19"/>
      <c r="EQ510" s="19"/>
      <c r="ER510" s="65"/>
      <c r="ES510" s="17" t="str">
        <f t="shared" si="265"/>
        <v/>
      </c>
      <c r="ET510" s="19"/>
      <c r="EU510" s="19"/>
      <c r="EV510" s="19"/>
      <c r="EW510" s="87" t="s">
        <v>2668</v>
      </c>
      <c r="EX510" s="19" t="str">
        <f t="shared" si="218"/>
        <v>5 PI20 PI16 purvasaugiai 700 1/4 galiniai cinkuoti</v>
      </c>
      <c r="EY510" s="19" t="s">
        <v>2670</v>
      </c>
      <c r="EZ510" s="672" t="s">
        <v>2670</v>
      </c>
      <c r="FA510" s="672"/>
      <c r="FB510" s="672">
        <f>IF(Duombaze!EZ510="",0,INDEX(DU!I:I,MATCH(Duombaze!EZ510,DU!A:A,0),1))+IF(Duombaze!FA510="",0,INDEX(DU!I:I,MATCH(Duombaze!FA510,DU!A:A,0),1))</f>
        <v>79.448910270993395</v>
      </c>
      <c r="FC510" s="19">
        <f>IF(Duombaze!EZ510="",0,INDEX(DU!K:K,MATCH(Duombaze!EZ510,DU!A:A,0),1))+IF(Duombaze!FA510="",0,INDEX(DU!K:K,MATCH(Duombaze!FA510,DU!A:A,0),1))</f>
        <v>7.24</v>
      </c>
      <c r="FD510" s="19"/>
      <c r="FE510" s="19"/>
      <c r="FF510" s="19"/>
      <c r="FG510" s="19"/>
      <c r="FH510" s="103" t="s">
        <v>2691</v>
      </c>
      <c r="FI510" s="17"/>
      <c r="FJ510" s="19"/>
      <c r="FK510" s="53"/>
      <c r="FL510" s="18" t="s">
        <v>9177</v>
      </c>
      <c r="FM510" s="671" t="s">
        <v>2780</v>
      </c>
      <c r="FN510" s="671" t="s">
        <v>3065</v>
      </c>
      <c r="FO510" s="671" t="s">
        <v>3064</v>
      </c>
      <c r="FP510" s="671"/>
      <c r="FQ510" s="671">
        <f>IF(Duombaze!FM510="",0,INDEX(DU!I:I,MATCH(Duombaze!FM510,DU!A:A,0),1))+IF(Duombaze!FN510="",0,INDEX(DU!I:I,MATCH(Duombaze!FN510,DU!A:A,0),1))+IF(Duombaze!FO510="",0,INDEX(DU!I:I,MATCH(Duombaze!FO510,DU!A:A,0),1))+IF(Duombaze!FP510="",0,INDEX(DU!I:I,MATCH(Duombaze!FP510,DU!A:A,0),1))</f>
        <v>3308.6940185892395</v>
      </c>
      <c r="FR510" s="739">
        <f>IF(Duombaze!FM510="",0,INDEX(DU!K:K,MATCH(Duombaze!FM510,DU!A:A,0),1))+IF(Duombaze!FN510="",0,INDEX(DU!K:K,MATCH(Duombaze!FN510,DU!A:A,0),1))+IF(Duombaze!FO510="",0,INDEX(DU!K:K,MATCH(Duombaze!FO510,DU!A:A,0),1))+IF(Duombaze!FP510="",0,INDEX(DU!K:K,MATCH(Duombaze!FP510,DU!A:A,0),1))</f>
        <v>1083.94</v>
      </c>
      <c r="FT510" s="104" t="s">
        <v>1427</v>
      </c>
      <c r="FU510" s="17" t="s">
        <v>1465</v>
      </c>
      <c r="FY510" s="96"/>
      <c r="FZ510" s="96"/>
      <c r="GA510" s="96"/>
    </row>
    <row r="511" spans="1:183" s="20" customFormat="1" ht="42.6" customHeight="1" x14ac:dyDescent="0.25">
      <c r="A511" s="41">
        <v>6</v>
      </c>
      <c r="B511" s="41" t="s">
        <v>798</v>
      </c>
      <c r="C511" s="16" t="s">
        <v>8669</v>
      </c>
      <c r="D511" s="19" t="s">
        <v>2885</v>
      </c>
      <c r="E511" s="17" t="str">
        <f t="shared" si="262"/>
        <v>6 PI20 CERT167 Pagr (ADR) su puslinge su pavara, ašys 412E  CINKUOTAS rėmas su priverstine vairavimo sistema</v>
      </c>
      <c r="F511" s="19" t="s">
        <v>3522</v>
      </c>
      <c r="G511" s="639" t="s">
        <v>3213</v>
      </c>
      <c r="H511" s="639" t="s">
        <v>2949</v>
      </c>
      <c r="I511" s="639">
        <v>23109200</v>
      </c>
      <c r="J511" s="881" t="s">
        <v>2948</v>
      </c>
      <c r="K511" s="639"/>
      <c r="L511" s="639"/>
      <c r="M511" s="639"/>
      <c r="N511" s="639"/>
      <c r="O511" s="639"/>
      <c r="P511" s="639">
        <f>IF(Duombaze!G511="",0,INDEX(DU!I:I,MATCH(Duombaze!G511,DU!A:A,0),1))+IF(Duombaze!H511="",0,INDEX(DU!I:I,MATCH(Duombaze!H511,DU!A:A,0),1))+IF(Duombaze!I511="",0,INDEX(DU!I:I*40,MATCH(Duombaze!I511,DU!A:A,0),1))+IF(Duombaze!J511="",0,INDEX(DU!I:I,MATCH(Duombaze!J511,DU!A:A,0),1))+IF(Duombaze!K511="",0,INDEX(DU!I:I,MATCH(Duombaze!K511,DU!A:A,0),1))+IF(Duombaze!L511="",0,INDEX(DU!I:I,MATCH(Duombaze!L511,DU!A:A,0),1))+IF(Duombaze!M511="",0,INDEX(DU!I:I,MATCH(Duombaze!M511,DU!A:A,0),1))+IF(Duombaze!N511="",0,INDEX(DU!I:I,MATCH(Duombaze!N511,DU!A:A,0),1))+IF(Duombaze!O511="",0,INDEX(DU!I:I,MATCH(Duombaze!O511,DU!A:A,0),1))</f>
        <v>12619.45649423105</v>
      </c>
      <c r="Q511" s="638">
        <f>IF(Duombaze!G511="",0,INDEX(DU!K:K,MATCH(Duombaze!G511,DU!A:A,0),1))+IF(Duombaze!H511="",0,INDEX(DU!K:K,MATCH(Duombaze!H511,DU!A:A,0),1))+IF(Duombaze!I511="",0,INDEX(DU!K:K,MATCH(Duombaze!I511,DU!A:A,0),1))+IF(Duombaze!J511="",0,INDEX(DU!K:K,MATCH(Duombaze!J511,DU!A:A,0),1))+IF(Duombaze!K511="",0,INDEX(DU!K:K,MATCH(Duombaze!K511,DU!A:A,0),1))+IF(Duombaze!L511="",0,INDEX(DU!K:K,MATCH(Duombaze!L511,DU!A:A,0),1))+IF(Duombaze!M511="",0,INDEX(DU!K:K,MATCH(Duombaze!M511,DU!A:A,0),1))+IF(Duombaze!N511="",0,INDEX(DU!K:K,MATCH(Duombaze!N511,DU!A:A,0),1))+IF(Duombaze!O511="",0,INDEX(DU!K:K,MATCH(Duombaze!O511,DU!A:A,0),1))</f>
        <v>3225.9500000000003</v>
      </c>
      <c r="R511" s="19"/>
      <c r="S511" s="52"/>
      <c r="T511" s="881" t="s">
        <v>2948</v>
      </c>
      <c r="U511" s="17">
        <f>IF(Duombaze!T511="",0,INDEX(DU!I:I,MATCH(Duombaze!T511,DU!A:A,0),1))</f>
        <v>4078.6460927953099</v>
      </c>
      <c r="V511" s="17">
        <f>IF(Duombaze!T511="",0,INDEX(DU!K:K,MATCH(Duombaze!T511,DU!A:A,0),1))</f>
        <v>82.13</v>
      </c>
      <c r="W511" s="19" t="s">
        <v>3488</v>
      </c>
      <c r="X511" s="19"/>
      <c r="Y511" s="134"/>
      <c r="Z511" s="65"/>
      <c r="AA511" s="17" t="str">
        <f t="shared" si="263"/>
        <v/>
      </c>
      <c r="AB511" s="19"/>
      <c r="AC511" s="19">
        <f>IF(Duombaze!AB511="",0,INDEX(DU!I:I,MATCH(Duombaze!AB511,DU!A:A,0),1))</f>
        <v>0</v>
      </c>
      <c r="AD511" s="25">
        <f>IF(Duombaze!AB511="",0,INDEX(DU!K:K,MATCH(Duombaze!AB511,DU!A:A,0),1))</f>
        <v>0</v>
      </c>
      <c r="AE511" s="19"/>
      <c r="AF511" s="19"/>
      <c r="AG511" s="19"/>
      <c r="AH511" s="17" t="str">
        <f t="shared" si="266"/>
        <v/>
      </c>
      <c r="AI511" s="19"/>
      <c r="AJ511" s="639"/>
      <c r="AK511" s="639"/>
      <c r="AL511" s="639"/>
      <c r="AM511" s="639">
        <f>IF(Duombaze!AJ511="",0,INDEX(DU!I:I,MATCH(Duombaze!AJ511,DU!A:A,0),1))+IF(Duombaze!AK511="",0,INDEX(DU!I:I,MATCH(Duombaze!AK511,DU!A:A,0),1))+IF(Duombaze!AL511="",0,INDEX(DU!I:I,MATCH(Duombaze!AL511,DU!A:A,0),1))</f>
        <v>0</v>
      </c>
      <c r="AN511" s="639">
        <f>IF(Duombaze!AJ511="",0,INDEX(DU!K:K,MATCH(Duombaze!AJ511,DU!A:A,0),1))+IF(Duombaze!AK511="",0,INDEX(DU!K:K,MATCH(Duombaze!AK511,DU!A:A,0),1))+IF(Duombaze!AL511="",0,INDEX(DU!K:K,MATCH(Duombaze!AL511,DU!A:A,0),1))</f>
        <v>0</v>
      </c>
      <c r="AO511" s="19"/>
      <c r="AP511" s="19"/>
      <c r="AQ511" s="19"/>
      <c r="AR511" s="17" t="str">
        <f t="shared" si="203"/>
        <v/>
      </c>
      <c r="AS511" s="19"/>
      <c r="AT511" s="639"/>
      <c r="AU511" s="639"/>
      <c r="AV511" s="639"/>
      <c r="AW511" s="639"/>
      <c r="AX511" s="639"/>
      <c r="AY511" s="639"/>
      <c r="AZ511" s="639"/>
      <c r="BA511" s="639"/>
      <c r="BB511" s="639"/>
      <c r="BC511" s="639">
        <f>IF(Duombaze!AT511="",0,INDEX(DU!I:I,MATCH(Duombaze!AT511,DU!A:A,0),1))+IF(Duombaze!AU511="",0,INDEX(DU!I:I,MATCH(Duombaze!AU511,DU!A:A,0),1))+IF(Duombaze!AV511="",0,INDEX(DU!I:I,MATCH(Duombaze!AV511,DU!A:A,0),1))+IF(Duombaze!AW511="",0,INDEX(DU!I:I,MATCH(Duombaze!AW511,DU!A:A,0),1))+IF(Duombaze!AX511="",0,INDEX(DU!I:I,MATCH(Duombaze!AX511,DU!A:A,0),1))+IF(Duombaze!AY511="",0,INDEX(DU!I:I,MATCH(Duombaze!AY511,DU!A:A,0),1))+IF(Duombaze!AZ511="",0,INDEX(DU!I:I,MATCH(Duombaze!AZ511,DU!A:A,0),1))+IF(Duombaze!BA511="",0,INDEX(DU!I:I,MATCH(Duombaze!BA511,DU!A:A,0),1))+IF(Duombaze!BB511="",0,INDEX(DU!I:I,MATCH(Duombaze!BB511,DU!A:A,0),1))</f>
        <v>0</v>
      </c>
      <c r="BD511" s="638">
        <f>IF(Duombaze!AT511="",0,INDEX(DU!K:K,MATCH(Duombaze!AT511,DU!A:A,0),1))+IF(Duombaze!AU511="",0,INDEX(DU!K:K,MATCH(Duombaze!AU511,DU!A:A,0),1))+IF(Duombaze!AV511="",0,INDEX(DU!K:K,MATCH(Duombaze!AV511,DU!A:A,0),1))+IF(Duombaze!AW511="",0,INDEX(DU!K:K,MATCH(Duombaze!AW511,DU!A:A,0),1))+IF(Duombaze!AX511="",0,INDEX(DU!K:K,MATCH(Duombaze!AX511,DU!A:A,0),1))+IF(Duombaze!AY511="",0,INDEX(DU!K:K,MATCH(Duombaze!AY511,DU!A:A,0),1))+IF(Duombaze!AZ511="",0,INDEX(DU!K:K,MATCH(Duombaze!AZ511,DU!A:A,0),1))+IF(Duombaze!BA511="",0,INDEX(DU!K:K,MATCH(Duombaze!BA511,DU!A:A,0),1))+IF(Duombaze!BB511="",0,INDEX(DU!K:K,MATCH(Duombaze!BB511,DU!A:A,0),1))</f>
        <v>0</v>
      </c>
      <c r="BE511" s="19"/>
      <c r="BF511" s="19"/>
      <c r="BG511" s="17"/>
      <c r="BH511" s="17" t="str">
        <f t="shared" ref="BH511:BH517" si="267">IF(BG511&lt;&gt;"",A511&amp;" "&amp;C511&amp;" "&amp;BG511,"")</f>
        <v/>
      </c>
      <c r="BI511" s="17"/>
      <c r="BJ511" s="638"/>
      <c r="BK511" s="638"/>
      <c r="BL511" s="638"/>
      <c r="BM511" s="638">
        <f>IF(Duombaze!BJ511="",0,INDEX(DU!I:I,MATCH(Duombaze!BJ511,DU!A:A,0),1))+IF(Duombaze!BK511="",0,INDEX(DU!I:I,MATCH(Duombaze!BK511,DU!A:A,0),1))+IF(Duombaze!BL511="",0,INDEX(DU!I:I,MATCH(Duombaze!BL511,DU!A:A,0),1))</f>
        <v>0</v>
      </c>
      <c r="BN511" s="638">
        <f>IF(Duombaze!BJ511="",0,INDEX(DU!K:K,MATCH(Duombaze!BJ511,DU!A:A,0),1))+IF(Duombaze!BK511="",0,INDEX(DU!K:K,MATCH(Duombaze!BK511,DU!A:A,0),1))+IF(Duombaze!BL511="",0,INDEX(DU!K:K,MATCH(Duombaze!BL511,DU!A:A,0),1))</f>
        <v>0</v>
      </c>
      <c r="BO511" s="17"/>
      <c r="BP511" s="17"/>
      <c r="BQ511" s="19"/>
      <c r="BR511" s="19" t="str">
        <f t="shared" si="257"/>
        <v/>
      </c>
      <c r="BS511" s="19"/>
      <c r="BT511" s="19"/>
      <c r="BU511" s="19"/>
      <c r="BV511" s="19"/>
      <c r="BW511" s="19">
        <f>IF(Duombaze!BT511="",0,INDEX(DU!I:I,MATCH(Duombaze!BT511,DU!A:A,0),1))+IF(Duombaze!BU511="",0,INDEX(DU!I:I,MATCH(Duombaze!BU511,DU!A:A,0),1))+IF(Duombaze!BV511="",0,INDEX(DU!I:I,MATCH(Duombaze!BV511,DU!A:A,0),1))</f>
        <v>0</v>
      </c>
      <c r="BX511" s="19">
        <f>IF(Duombaze!BT511="",0,INDEX(DU!K:K,MATCH(Duombaze!BT511,DU!A:A,0),1))+IF(Duombaze!BU511="",0,INDEX(DU!K:K,MATCH(Duombaze!BU511,DU!A:A,0),1))+IF(Duombaze!BV511="",0,INDEX(DU!K:K,MATCH(Duombaze!BV511,DU!A:A,0),1))</f>
        <v>0</v>
      </c>
      <c r="BY511" s="19"/>
      <c r="BZ511" s="19"/>
      <c r="CA511" s="19"/>
      <c r="CB511" s="19" t="str">
        <f t="shared" si="258"/>
        <v/>
      </c>
      <c r="CC511" s="19"/>
      <c r="CD511" s="19">
        <f>IF(Duombaze!CC511="",0,INDEX(DU!I:I,MATCH(Duombaze!CC511,DU!A:A,0),1))</f>
        <v>0</v>
      </c>
      <c r="CE511" s="17">
        <f>IF(Duombaze!CC511="",0,INDEX(DU!K:K,MATCH(Duombaze!CC511,DU!A:A,0),1))</f>
        <v>0</v>
      </c>
      <c r="CF511" s="19"/>
      <c r="CG511" s="19"/>
      <c r="CH511" s="19"/>
      <c r="CI511" s="17" t="str">
        <f t="shared" si="259"/>
        <v/>
      </c>
      <c r="CJ511" s="19"/>
      <c r="CK511" s="19">
        <f>IF(Duombaze!CJ511="",0,INDEX(DU!I:I,MATCH(Duombaze!CJ511,DU!A:A,0),1))</f>
        <v>0</v>
      </c>
      <c r="CL511" s="17">
        <f>IF(Duombaze!CJ511="",0,INDEX(DU!K:K,MATCH(Duombaze!CJ511,DU!A:A,0),1))</f>
        <v>0</v>
      </c>
      <c r="CM511" s="19"/>
      <c r="CN511" s="19"/>
      <c r="CO511" s="19"/>
      <c r="CP511" s="17" t="str">
        <f t="shared" si="219"/>
        <v/>
      </c>
      <c r="CQ511" s="19"/>
      <c r="CR511" s="639"/>
      <c r="CS511" s="639"/>
      <c r="CT511" s="639">
        <f>IF(Duombaze!CR511="",0,INDEX(DU!I:I,MATCH(Duombaze!CR511,DU!A:A,0),1))+IF(Duombaze!CS511="",0,INDEX(DU!I:I,MATCH(Duombaze!CS511,DU!A:A,0),1))</f>
        <v>0</v>
      </c>
      <c r="CU511" s="19">
        <f>IF(Duombaze!CR511="",0,INDEX(DU!K:K,MATCH(Duombaze!CR511,DU!A:A,0),1))+IF(Duombaze!CS511="",0,INDEX(DU!K:K,MATCH(Duombaze!CS511,DU!A:A,0),1))</f>
        <v>0</v>
      </c>
      <c r="CV511" s="19"/>
      <c r="CW511" s="19"/>
      <c r="CX511" s="19"/>
      <c r="CY511" s="17" t="str">
        <f t="shared" si="260"/>
        <v/>
      </c>
      <c r="CZ511" s="19"/>
      <c r="DA511" s="672"/>
      <c r="DB511" s="672"/>
      <c r="DC511" s="672">
        <f>IF(Duombaze!DA511="",0,INDEX(DU!I:I,MATCH(Duombaze!DA511,DU!A:A,0),1))+IF(Duombaze!DB511="",0,INDEX(DU!I:I,MATCH(Duombaze!DB511,DU!A:A,0),1))</f>
        <v>0</v>
      </c>
      <c r="DD511" s="19">
        <f>IF(Duombaze!DA511="",0,INDEX(DU!K:K,MATCH(Duombaze!DA511,DU!A:A,0),1))+IF(Duombaze!DB511="",0,INDEX(DU!K:K,MATCH(Duombaze!DB511,DU!A:A,0),1))</f>
        <v>0</v>
      </c>
      <c r="DE511" s="19"/>
      <c r="DF511" s="19"/>
      <c r="DG511" s="19"/>
      <c r="DH511" s="19" t="str">
        <f t="shared" si="207"/>
        <v/>
      </c>
      <c r="DI511" s="19"/>
      <c r="DJ511" s="672"/>
      <c r="DK511" s="678"/>
      <c r="DL511" s="678">
        <f>IF(Duombaze!DJ511="",0,INDEX(DU!I:I,MATCH(Duombaze!DJ511,DU!A:A,0),1))+IF(Duombaze!DK511="",0,INDEX(DU!I:I,MATCH(Duombaze!DK511,DU!A:A,0),1))</f>
        <v>0</v>
      </c>
      <c r="DM511" s="19">
        <f>IF(Duombaze!DJ511="",0,INDEX(DU!K:K,MATCH(Duombaze!DJ511,DU!A:A,0),1))+IF(Duombaze!DK511="",0,INDEX(DU!K:K,MATCH(Duombaze!DK511,DU!A:A,0),1))</f>
        <v>0</v>
      </c>
      <c r="DN511" s="52"/>
      <c r="DO511" s="52"/>
      <c r="DP511" s="52" t="s">
        <v>2897</v>
      </c>
      <c r="DQ511" s="17" t="str">
        <f>IF(DP511&lt;&gt;"",A511&amp;" "&amp;C511&amp;" "&amp;"CERT167 "&amp;DP511,"")</f>
        <v>6 PI20 CERT167 Žibintai LED (N. Danija) gale apvalūs</v>
      </c>
      <c r="DR511" s="65" t="s">
        <v>2806</v>
      </c>
      <c r="DS511" s="692" t="s">
        <v>2806</v>
      </c>
      <c r="DT511" s="692"/>
      <c r="DU511" s="692"/>
      <c r="DV511" s="692"/>
      <c r="DW511" s="692">
        <f>IF(Duombaze!DS511="",0,INDEX(DU!I:I,MATCH(Duombaze!DS511,DU!A:A,0),1))+IF(Duombaze!DT511="",0,INDEX(DU!I:I,MATCH(Duombaze!DT511,DU!A:A,0),1))+IF(Duombaze!DU511="",0,INDEX(DU!I:I,MATCH(Duombaze!DU511,DU!A:A,0),1))+IF(Duombaze!DV511="",0,INDEX(DU!I:I,MATCH(Duombaze!DV511,DU!A:A,0),1))</f>
        <v>210.42082823529401</v>
      </c>
      <c r="DX511" s="638">
        <f>IF(Duombaze!DS511="",0,INDEX(DU!K:K,MATCH(Duombaze!DS511,DU!A:A,0),1))+IF(Duombaze!DT511="",0,INDEX(DU!K:K,MATCH(Duombaze!DT511,DU!A:A,0),1))+IF(Duombaze!DU511="",0,INDEX(DU!K:K,MATCH(Duombaze!DU511,DU!A:A,0),1))+IF(Duombaze!DV511="",0,INDEX(DU!K:KH,MATCH(Duombaze!DV511,DU!A:A,0),1))</f>
        <v>3.87</v>
      </c>
      <c r="DY511" s="65"/>
      <c r="DZ511" s="65"/>
      <c r="EA511" s="19"/>
      <c r="EB511" s="19" t="str">
        <f t="shared" si="264"/>
        <v/>
      </c>
      <c r="EC511" s="19"/>
      <c r="ED511" s="19">
        <f>IF(Duombaze!EC511="",0,INDEX(DU!I:I,MATCH(Duombaze!EC511,DU!A:A,0),1))</f>
        <v>0</v>
      </c>
      <c r="EE511" s="638">
        <f>IF(Duombaze!EC511="",0,INDEX(DU!K:K,MATCH(Duombaze!EC511,DU!A:A,0),1))</f>
        <v>0</v>
      </c>
      <c r="EF511" s="19"/>
      <c r="EG511" s="19"/>
      <c r="EH511" s="19" t="s">
        <v>8328</v>
      </c>
      <c r="EI511" s="17" t="str">
        <f>IF(EH511&lt;&gt;"",A510&amp;" "&amp;C510&amp;" "&amp;EH511,"")</f>
        <v>5 PI20 Lipdukai universalūs + ALTAIR logo + Umega Agro logo (ant kėbulo)</v>
      </c>
      <c r="EJ511" s="19" t="s">
        <v>3398</v>
      </c>
      <c r="EK511" s="672" t="s">
        <v>590</v>
      </c>
      <c r="EL511" s="672">
        <v>5434800000</v>
      </c>
      <c r="EM511" s="672" t="s">
        <v>3460</v>
      </c>
      <c r="EN511" s="672">
        <f>IF(Duombaze!EK511="",0,INDEX(DU!I:I,MATCH(Duombaze!EK511,DU!A:A,0),1))+IF(Duombaze!EL511="",0,INDEX(DU!I:I,MATCH(Duombaze!EL511,DU!A:A,0),1))+IF(Duombaze!EM511="",0,INDEX(DU!I:I,MATCH(Duombaze!EM511,DU!A:A,0),1))</f>
        <v>40.264934666666633</v>
      </c>
      <c r="EO511" s="19">
        <f>IF(Duombaze!EK511="",0,INDEX(DU!K:K,MATCH(Duombaze!EK511,DU!A:A,0),1))+IF(Duombaze!EL511="",0,INDEX(DU!K:K,MATCH(Duombaze!EL511,DU!A:A,0),1))+IF(Duombaze!EM511="",0,INDEX(DU!K:K,MATCH(Duombaze!EM511,DU!A:A,0),1))</f>
        <v>0</v>
      </c>
      <c r="EP511" s="19"/>
      <c r="EQ511" s="19"/>
      <c r="ER511" s="65"/>
      <c r="ES511" s="17" t="str">
        <f t="shared" si="265"/>
        <v/>
      </c>
      <c r="ET511" s="19"/>
      <c r="EU511" s="19"/>
      <c r="EV511" s="19"/>
      <c r="EW511" s="65" t="s">
        <v>2669</v>
      </c>
      <c r="EX511" s="19" t="str">
        <f t="shared" ref="EX511:EX517" si="268">IF(EW511&lt;&gt;"",A511&amp;" "&amp;C511&amp;" "&amp;EW511,"")</f>
        <v xml:space="preserve">6 PI20 PI16 purvasaugiai 700 1/4 galiniai </v>
      </c>
      <c r="EY511" s="19" t="s">
        <v>2667</v>
      </c>
      <c r="EZ511" s="672" t="s">
        <v>2667</v>
      </c>
      <c r="FA511" s="672"/>
      <c r="FB511" s="672">
        <f>IF(Duombaze!EZ511="",0,INDEX(DU!I:I,MATCH(Duombaze!EZ511,DU!A:A,0),1))+IF(Duombaze!FA511="",0,INDEX(DU!I:I,MATCH(Duombaze!FA511,DU!A:A,0),1))</f>
        <v>40.980704958333298</v>
      </c>
      <c r="FC511" s="19">
        <f>IF(Duombaze!EZ511="",0,INDEX(DU!K:K,MATCH(Duombaze!EZ511,DU!A:A,0),1))+IF(Duombaze!FA511="",0,INDEX(DU!K:K,MATCH(Duombaze!FA511,DU!A:A,0),1))</f>
        <v>7.24</v>
      </c>
      <c r="FD511" s="19"/>
      <c r="FE511" s="19"/>
      <c r="FF511" s="19"/>
      <c r="FG511" s="19"/>
      <c r="FH511" s="103" t="s">
        <v>2219</v>
      </c>
      <c r="FI511" s="17"/>
      <c r="FJ511" s="19"/>
      <c r="FK511" s="53"/>
      <c r="FL511" s="20" t="s">
        <v>9178</v>
      </c>
      <c r="FM511" s="671" t="s">
        <v>2780</v>
      </c>
      <c r="FN511" s="671" t="s">
        <v>3208</v>
      </c>
      <c r="FO511" s="671" t="s">
        <v>3207</v>
      </c>
      <c r="FP511" s="671" t="s">
        <v>3064</v>
      </c>
      <c r="FQ511" s="671">
        <f>IF(Duombaze!FM511="",0,INDEX(DU!I:I,MATCH(Duombaze!FM511,DU!A:A,0),1))+IF(Duombaze!FN511="",0,INDEX(DU!I:I,MATCH(Duombaze!FN511,DU!A:A,0),1))+IF(Duombaze!FO511="",0,INDEX(DU!I:I,MATCH(Duombaze!FO511,DU!A:A,0),1))+IF(Duombaze!FP511="",0,INDEX(DU!I:I,MATCH(Duombaze!FP511,DU!A:A,0),1))</f>
        <v>7109.8409468795999</v>
      </c>
      <c r="FR511" s="739">
        <f>IF(Duombaze!FM511="",0,INDEX(DU!K:K,MATCH(Duombaze!FM511,DU!A:A,0),1))+IF(Duombaze!FN511="",0,INDEX(DU!K:K,MATCH(Duombaze!FN511,DU!A:A,0),1))+IF(Duombaze!FO511="",0,INDEX(DU!K:K,MATCH(Duombaze!FO511,DU!A:A,0),1))+IF(Duombaze!FP511="",0,INDEX(DU!K:K,MATCH(Duombaze!FP511,DU!A:A,0),1))</f>
        <v>589.85</v>
      </c>
      <c r="FT511" s="103" t="s">
        <v>1426</v>
      </c>
      <c r="FU511" s="20" t="s">
        <v>2216</v>
      </c>
    </row>
    <row r="512" spans="1:183" s="20" customFormat="1" ht="51.6" customHeight="1" x14ac:dyDescent="0.25">
      <c r="A512" s="41">
        <v>7</v>
      </c>
      <c r="B512" s="41" t="s">
        <v>798</v>
      </c>
      <c r="C512" s="16" t="s">
        <v>8669</v>
      </c>
      <c r="D512" s="19" t="s">
        <v>2886</v>
      </c>
      <c r="E512" s="17" t="str">
        <f t="shared" si="262"/>
        <v>7 PI20 CERT167 Pagr (ADR) su puslinge be pavaros, ašys 412E, CINKUOTAS rėmas</v>
      </c>
      <c r="F512" s="19" t="s">
        <v>3523</v>
      </c>
      <c r="G512" s="639" t="s">
        <v>3213</v>
      </c>
      <c r="H512" s="639">
        <v>23109200</v>
      </c>
      <c r="I512" s="881" t="s">
        <v>2948</v>
      </c>
      <c r="J512" s="639"/>
      <c r="K512" s="639"/>
      <c r="L512" s="639"/>
      <c r="M512" s="639"/>
      <c r="N512" s="639"/>
      <c r="O512" s="639"/>
      <c r="P512" s="639">
        <f>IF(Duombaze!G512="",0,INDEX(DU!I:I,MATCH(Duombaze!G512,DU!A:A,0),1))+IF(Duombaze!H512="",0,INDEX(DU!I:I*40,MATCH(Duombaze!H512,DU!A:A,0),1))+IF(Duombaze!I512="",0,INDEX(DU!I:I,MATCH(Duombaze!I512,DU!A:A,0),1))+IF(Duombaze!J512="",0,INDEX(DU!I:I,MATCH(Duombaze!J512,DU!A:A,0),1))+IF(Duombaze!K512="",0,INDEX(DU!I:I,MATCH(Duombaze!K512,DU!A:A,0),1))+IF(Duombaze!L512="",0,INDEX(DU!I:I,MATCH(Duombaze!L512,DU!A:A,0),1))+IF(Duombaze!M512="",0,INDEX(DU!I:I,MATCH(Duombaze!M512,DU!A:A,0),1))+IF(Duombaze!N512="",0,INDEX(DU!I:I,MATCH(Duombaze!N512,DU!A:A,0),1))+IF(Duombaze!O512="",0,INDEX(DU!I:I,MATCH(Duombaze!O512,DU!A:A,0),1))</f>
        <v>11185.14362549221</v>
      </c>
      <c r="Q512" s="638">
        <f>IF(Duombaze!G512="",0,INDEX(DU!K:K,MATCH(Duombaze!G512,DU!A:A,0),1))+IF(Duombaze!H512="",0,INDEX(DU!K:K,MATCH(Duombaze!H512,DU!A:A,0),1))+IF(Duombaze!I512="",0,INDEX(DU!K:K,MATCH(Duombaze!I512,DU!A:A,0),1))+IF(Duombaze!J512="",0,INDEX(DU!K:K,MATCH(Duombaze!J512,DU!A:A,0),1))+IF(Duombaze!K512="",0,INDEX(DU!K:K,MATCH(Duombaze!K512,DU!A:A,0),1))+IF(Duombaze!L512="",0,INDEX(DU!K:K,MATCH(Duombaze!L512,DU!A:A,0),1))+IF(Duombaze!M512="",0,INDEX(DU!K:K,MATCH(Duombaze!M512,DU!A:A,0),1))+IF(Duombaze!N512="",0,INDEX(DU!K:K,MATCH(Duombaze!N512,DU!A:A,0),1))+IF(Duombaze!O512="",0,INDEX(DU!K:K,MATCH(Duombaze!O512,DU!A:A,0),1))</f>
        <v>3203.4500000000003</v>
      </c>
      <c r="R512" s="19"/>
      <c r="S512" s="52"/>
      <c r="T512" s="881" t="s">
        <v>2948</v>
      </c>
      <c r="U512" s="17">
        <f>IF(Duombaze!T512="",0,INDEX(DU!I:I,MATCH(Duombaze!T512,DU!A:A,0),1))</f>
        <v>4078.6460927953099</v>
      </c>
      <c r="V512" s="17">
        <f>IF(Duombaze!T512="",0,INDEX(DU!K:K,MATCH(Duombaze!T512,DU!A:A,0),1))</f>
        <v>82.13</v>
      </c>
      <c r="W512" s="19" t="s">
        <v>3488</v>
      </c>
      <c r="X512" s="19"/>
      <c r="Y512" s="134"/>
      <c r="Z512" s="65"/>
      <c r="AA512" s="17" t="str">
        <f t="shared" si="263"/>
        <v/>
      </c>
      <c r="AB512" s="19"/>
      <c r="AC512" s="19">
        <f>IF(Duombaze!AB512="",0,INDEX(DU!I:I,MATCH(Duombaze!AB512,DU!A:A,0),1))</f>
        <v>0</v>
      </c>
      <c r="AD512" s="25">
        <f>IF(Duombaze!AB512="",0,INDEX(DU!K:K,MATCH(Duombaze!AB512,DU!A:A,0),1))</f>
        <v>0</v>
      </c>
      <c r="AE512" s="19"/>
      <c r="AF512" s="19"/>
      <c r="AG512" s="19"/>
      <c r="AH512" s="17" t="str">
        <f t="shared" si="266"/>
        <v/>
      </c>
      <c r="AI512" s="19"/>
      <c r="AJ512" s="639"/>
      <c r="AK512" s="639"/>
      <c r="AL512" s="639"/>
      <c r="AM512" s="639">
        <f>IF(Duombaze!AJ512="",0,INDEX(DU!I:I,MATCH(Duombaze!AJ512,DU!A:A,0),1))+IF(Duombaze!AK512="",0,INDEX(DU!I:I,MATCH(Duombaze!AK512,DU!A:A,0),1))+IF(Duombaze!AL512="",0,INDEX(DU!I:I,MATCH(Duombaze!AL512,DU!A:A,0),1))</f>
        <v>0</v>
      </c>
      <c r="AN512" s="639">
        <f>IF(Duombaze!AJ512="",0,INDEX(DU!K:K,MATCH(Duombaze!AJ512,DU!A:A,0),1))+IF(Duombaze!AK512="",0,INDEX(DU!K:K,MATCH(Duombaze!AK512,DU!A:A,0),1))+IF(Duombaze!AL512="",0,INDEX(DU!K:K,MATCH(Duombaze!AL512,DU!A:A,0),1))</f>
        <v>0</v>
      </c>
      <c r="AO512" s="19"/>
      <c r="AP512" s="19"/>
      <c r="AQ512" s="19"/>
      <c r="AR512" s="17" t="str">
        <f t="shared" si="203"/>
        <v/>
      </c>
      <c r="AS512" s="19"/>
      <c r="AT512" s="639"/>
      <c r="AU512" s="639"/>
      <c r="AV512" s="639"/>
      <c r="AW512" s="639"/>
      <c r="AX512" s="639"/>
      <c r="AY512" s="639"/>
      <c r="AZ512" s="639"/>
      <c r="BA512" s="639"/>
      <c r="BB512" s="639"/>
      <c r="BC512" s="639">
        <f>IF(Duombaze!AT512="",0,INDEX(DU!I:I,MATCH(Duombaze!AT512,DU!A:A,0),1))+IF(Duombaze!AU512="",0,INDEX(DU!I:I,MATCH(Duombaze!AU512,DU!A:A,0),1))+IF(Duombaze!AV512="",0,INDEX(DU!I:I,MATCH(Duombaze!AV512,DU!A:A,0),1))+IF(Duombaze!AW512="",0,INDEX(DU!I:I,MATCH(Duombaze!AW512,DU!A:A,0),1))+IF(Duombaze!AX512="",0,INDEX(DU!I:I,MATCH(Duombaze!AX512,DU!A:A,0),1))+IF(Duombaze!AY512="",0,INDEX(DU!I:I,MATCH(Duombaze!AY512,DU!A:A,0),1))+IF(Duombaze!AZ512="",0,INDEX(DU!I:I,MATCH(Duombaze!AZ512,DU!A:A,0),1))+IF(Duombaze!BA512="",0,INDEX(DU!I:I,MATCH(Duombaze!BA512,DU!A:A,0),1))+IF(Duombaze!BB512="",0,INDEX(DU!I:I,MATCH(Duombaze!BB512,DU!A:A,0),1))</f>
        <v>0</v>
      </c>
      <c r="BD512" s="638">
        <f>IF(Duombaze!AT512="",0,INDEX(DU!K:K,MATCH(Duombaze!AT512,DU!A:A,0),1))+IF(Duombaze!AU512="",0,INDEX(DU!K:K,MATCH(Duombaze!AU512,DU!A:A,0),1))+IF(Duombaze!AV512="",0,INDEX(DU!K:K,MATCH(Duombaze!AV512,DU!A:A,0),1))+IF(Duombaze!AW512="",0,INDEX(DU!K:K,MATCH(Duombaze!AW512,DU!A:A,0),1))+IF(Duombaze!AX512="",0,INDEX(DU!K:K,MATCH(Duombaze!AX512,DU!A:A,0),1))+IF(Duombaze!AY512="",0,INDEX(DU!K:K,MATCH(Duombaze!AY512,DU!A:A,0),1))+IF(Duombaze!AZ512="",0,INDEX(DU!K:K,MATCH(Duombaze!AZ512,DU!A:A,0),1))+IF(Duombaze!BA512="",0,INDEX(DU!K:K,MATCH(Duombaze!BA512,DU!A:A,0),1))+IF(Duombaze!BB512="",0,INDEX(DU!K:K,MATCH(Duombaze!BB512,DU!A:A,0),1))</f>
        <v>0</v>
      </c>
      <c r="BE512" s="19"/>
      <c r="BF512" s="19"/>
      <c r="BG512" s="17"/>
      <c r="BH512" s="17" t="str">
        <f t="shared" si="267"/>
        <v/>
      </c>
      <c r="BI512" s="17"/>
      <c r="BJ512" s="638"/>
      <c r="BK512" s="638"/>
      <c r="BL512" s="638"/>
      <c r="BM512" s="638">
        <f>IF(Duombaze!BJ512="",0,INDEX(DU!I:I,MATCH(Duombaze!BJ512,DU!A:A,0),1))+IF(Duombaze!BK512="",0,INDEX(DU!I:I,MATCH(Duombaze!BK512,DU!A:A,0),1))+IF(Duombaze!BL512="",0,INDEX(DU!I:I,MATCH(Duombaze!BL512,DU!A:A,0),1))</f>
        <v>0</v>
      </c>
      <c r="BN512" s="638">
        <f>IF(Duombaze!BJ512="",0,INDEX(DU!K:K,MATCH(Duombaze!BJ512,DU!A:A,0),1))+IF(Duombaze!BK512="",0,INDEX(DU!K:K,MATCH(Duombaze!BK512,DU!A:A,0),1))+IF(Duombaze!BL512="",0,INDEX(DU!K:K,MATCH(Duombaze!BL512,DU!A:A,0),1))</f>
        <v>0</v>
      </c>
      <c r="BO512" s="17"/>
      <c r="BP512" s="17"/>
      <c r="BQ512" s="19"/>
      <c r="BR512" s="19" t="str">
        <f t="shared" si="257"/>
        <v/>
      </c>
      <c r="BS512" s="19"/>
      <c r="BT512" s="19"/>
      <c r="BU512" s="19"/>
      <c r="BV512" s="19"/>
      <c r="BW512" s="19">
        <f>IF(Duombaze!BT512="",0,INDEX(DU!I:I,MATCH(Duombaze!BT512,DU!A:A,0),1))+IF(Duombaze!BU512="",0,INDEX(DU!I:I,MATCH(Duombaze!BU512,DU!A:A,0),1))+IF(Duombaze!BV512="",0,INDEX(DU!I:I,MATCH(Duombaze!BV512,DU!A:A,0),1))</f>
        <v>0</v>
      </c>
      <c r="BX512" s="19">
        <f>IF(Duombaze!BT512="",0,INDEX(DU!K:K,MATCH(Duombaze!BT512,DU!A:A,0),1))+IF(Duombaze!BU512="",0,INDEX(DU!K:K,MATCH(Duombaze!BU512,DU!A:A,0),1))+IF(Duombaze!BV512="",0,INDEX(DU!K:K,MATCH(Duombaze!BV512,DU!A:A,0),1))</f>
        <v>0</v>
      </c>
      <c r="BY512" s="19"/>
      <c r="BZ512" s="19"/>
      <c r="CA512" s="19"/>
      <c r="CB512" s="19" t="str">
        <f t="shared" si="258"/>
        <v/>
      </c>
      <c r="CC512" s="19"/>
      <c r="CD512" s="19">
        <f>IF(Duombaze!CC512="",0,INDEX(DU!I:I,MATCH(Duombaze!CC512,DU!A:A,0),1))</f>
        <v>0</v>
      </c>
      <c r="CE512" s="17">
        <f>IF(Duombaze!CC512="",0,INDEX(DU!K:K,MATCH(Duombaze!CC512,DU!A:A,0),1))</f>
        <v>0</v>
      </c>
      <c r="CF512" s="19"/>
      <c r="CG512" s="19"/>
      <c r="CH512" s="19"/>
      <c r="CI512" s="17" t="str">
        <f t="shared" si="259"/>
        <v/>
      </c>
      <c r="CJ512" s="19"/>
      <c r="CK512" s="19">
        <f>IF(Duombaze!CJ512="",0,INDEX(DU!I:I,MATCH(Duombaze!CJ512,DU!A:A,0),1))</f>
        <v>0</v>
      </c>
      <c r="CL512" s="17">
        <f>IF(Duombaze!CJ512="",0,INDEX(DU!K:K,MATCH(Duombaze!CJ512,DU!A:A,0),1))</f>
        <v>0</v>
      </c>
      <c r="CM512" s="19"/>
      <c r="CN512" s="19"/>
      <c r="CO512" s="19"/>
      <c r="CP512" s="17" t="str">
        <f t="shared" si="219"/>
        <v/>
      </c>
      <c r="CQ512" s="19"/>
      <c r="CR512" s="639"/>
      <c r="CS512" s="639"/>
      <c r="CT512" s="639">
        <f>IF(Duombaze!CR512="",0,INDEX(DU!I:I,MATCH(Duombaze!CR512,DU!A:A,0),1))+IF(Duombaze!CS512="",0,INDEX(DU!I:I,MATCH(Duombaze!CS512,DU!A:A,0),1))</f>
        <v>0</v>
      </c>
      <c r="CU512" s="19">
        <f>IF(Duombaze!CR512="",0,INDEX(DU!K:K,MATCH(Duombaze!CR512,DU!A:A,0),1))+IF(Duombaze!CS512="",0,INDEX(DU!K:K,MATCH(Duombaze!CS512,DU!A:A,0),1))</f>
        <v>0</v>
      </c>
      <c r="CV512" s="19"/>
      <c r="CW512" s="19"/>
      <c r="CX512" s="19"/>
      <c r="CY512" s="17" t="str">
        <f t="shared" si="260"/>
        <v/>
      </c>
      <c r="CZ512" s="19"/>
      <c r="DA512" s="672"/>
      <c r="DB512" s="672"/>
      <c r="DC512" s="672">
        <f>IF(Duombaze!DA512="",0,INDEX(DU!I:I,MATCH(Duombaze!DA512,DU!A:A,0),1))+IF(Duombaze!DB512="",0,INDEX(DU!I:I,MATCH(Duombaze!DB512,DU!A:A,0),1))</f>
        <v>0</v>
      </c>
      <c r="DD512" s="19">
        <f>IF(Duombaze!DA512="",0,INDEX(DU!K:K,MATCH(Duombaze!DA512,DU!A:A,0),1))+IF(Duombaze!DB512="",0,INDEX(DU!K:K,MATCH(Duombaze!DB512,DU!A:A,0),1))</f>
        <v>0</v>
      </c>
      <c r="DE512" s="19"/>
      <c r="DF512" s="19"/>
      <c r="DG512" s="19"/>
      <c r="DH512" s="19" t="str">
        <f t="shared" si="207"/>
        <v/>
      </c>
      <c r="DI512" s="19"/>
      <c r="DJ512" s="672"/>
      <c r="DK512" s="678"/>
      <c r="DL512" s="678">
        <f>IF(Duombaze!DJ512="",0,INDEX(DU!I:I,MATCH(Duombaze!DJ512,DU!A:A,0),1))+IF(Duombaze!DK512="",0,INDEX(DU!I:I,MATCH(Duombaze!DK512,DU!A:A,0),1))</f>
        <v>0</v>
      </c>
      <c r="DM512" s="19">
        <f>IF(Duombaze!DJ512="",0,INDEX(DU!K:K,MATCH(Duombaze!DJ512,DU!A:A,0),1))+IF(Duombaze!DK512="",0,INDEX(DU!K:K,MATCH(Duombaze!DK512,DU!A:A,0),1))</f>
        <v>0</v>
      </c>
      <c r="DN512" s="52"/>
      <c r="DO512" s="52"/>
      <c r="DP512" s="52" t="s">
        <v>8665</v>
      </c>
      <c r="DQ512" s="17" t="str">
        <f>IF(DP512&lt;&gt;"",A512&amp;" "&amp;C512&amp;" "&amp;"CERT167 "&amp;DP512,"")</f>
        <v>7 PI20 CERT167 Žibintai pilnas LED,  gale apvalūs (N. Danija) + Darbiniai ž. + Papild. gal. borto + atšvaitai</v>
      </c>
      <c r="DR512" s="65" t="s">
        <v>8664</v>
      </c>
      <c r="DS512" s="65" t="s">
        <v>2806</v>
      </c>
      <c r="DT512" s="65" t="s">
        <v>3366</v>
      </c>
      <c r="DU512" s="65" t="s">
        <v>3047</v>
      </c>
      <c r="DV512" s="65" t="s">
        <v>3046</v>
      </c>
      <c r="DW512" s="692">
        <f>IF(Duombaze!DS512="",0,INDEX(DU!I:I,MATCH(Duombaze!DS512,DU!A:A,0),1))+IF(Duombaze!DT512="",0,INDEX(DU!I:I,MATCH(Duombaze!DT512,DU!A:A,0),1))+IF(Duombaze!DU512="",0,INDEX(DU!I:I,MATCH(Duombaze!DU512,DU!A:A,0),1))+IF(Duombaze!DV512="",0,INDEX(DU!I:I,MATCH(Duombaze!DV512,DU!A:A,0),1))</f>
        <v>389.3233857800509</v>
      </c>
      <c r="DX512" s="638">
        <f>IF(Duombaze!DS512="",0,INDEX(DU!K:K,MATCH(Duombaze!DS512,DU!A:A,0),1))+IF(Duombaze!DT512="",0,INDEX(DU!K:K,MATCH(Duombaze!DT512,DU!A:A,0),1))+IF(Duombaze!DU512="",0,INDEX(DU!K:K,MATCH(Duombaze!DU512,DU!A:A,0),1))+IF(Duombaze!DV512="",0,INDEX(DU!K:KH,MATCH(Duombaze!DV512,DU!A:A,0),1))</f>
        <v>73.489999999999995</v>
      </c>
      <c r="DY512" s="65"/>
      <c r="DZ512" s="65"/>
      <c r="EA512" s="19"/>
      <c r="EB512" s="19" t="str">
        <f t="shared" si="264"/>
        <v/>
      </c>
      <c r="EC512" s="19"/>
      <c r="ED512" s="19">
        <f>IF(Duombaze!EC512="",0,INDEX(DU!I:I,MATCH(Duombaze!EC512,DU!A:A,0),1))</f>
        <v>0</v>
      </c>
      <c r="EE512" s="638">
        <f>IF(Duombaze!EC512="",0,INDEX(DU!K:K,MATCH(Duombaze!EC512,DU!A:A,0),1))</f>
        <v>0</v>
      </c>
      <c r="EF512" s="19"/>
      <c r="EG512" s="19"/>
      <c r="EH512" s="19" t="s">
        <v>8338</v>
      </c>
      <c r="EI512" s="17" t="str">
        <f>IF(EH512&lt;&gt;"",A511&amp;" "&amp;C511&amp;" "&amp;EH512,"")</f>
        <v>6 PI20 Lipdukai universalūs + Umega Agro logo (ant rėmo)  + Umega Agro logo (ant kėbulo)</v>
      </c>
      <c r="EJ512" s="19" t="s">
        <v>3399</v>
      </c>
      <c r="EK512" s="672" t="s">
        <v>590</v>
      </c>
      <c r="EL512" s="672" t="s">
        <v>3055</v>
      </c>
      <c r="EM512" s="672" t="s">
        <v>3460</v>
      </c>
      <c r="EN512" s="672">
        <f>IF(Duombaze!EK512="",0,INDEX(DU!I:I,MATCH(Duombaze!EK512,DU!A:A,0),1))+IF(Duombaze!EL512="",0,INDEX(DU!I:I,MATCH(Duombaze!EL512,DU!A:A,0),1))+IF(Duombaze!EM512="",0,INDEX(DU!I:I,MATCH(Duombaze!EM512,DU!A:A,0),1))</f>
        <v>50.484311999999903</v>
      </c>
      <c r="EO512" s="19">
        <f>IF(Duombaze!EK512="",0,INDEX(DU!K:K,MATCH(Duombaze!EK512,DU!A:A,0),1))+IF(Duombaze!EL512="",0,INDEX(DU!K:K,MATCH(Duombaze!EL512,DU!A:A,0),1))+IF(Duombaze!EM512="",0,INDEX(DU!K:K,MATCH(Duombaze!EM512,DU!A:A,0),1))</f>
        <v>0</v>
      </c>
      <c r="EP512" s="19"/>
      <c r="EQ512" s="19"/>
      <c r="ER512" s="65"/>
      <c r="ES512" s="17" t="str">
        <f t="shared" si="265"/>
        <v/>
      </c>
      <c r="ET512" s="19"/>
      <c r="EU512" s="19"/>
      <c r="EV512" s="19"/>
      <c r="EW512" s="65" t="s">
        <v>8651</v>
      </c>
      <c r="EX512" s="19" t="str">
        <f t="shared" si="268"/>
        <v xml:space="preserve">7 PI20 Ištisiniai metaliniai purvasaugiai </v>
      </c>
      <c r="EY512" s="19" t="s">
        <v>8577</v>
      </c>
      <c r="EZ512" s="19" t="s">
        <v>8577</v>
      </c>
      <c r="FA512" s="672"/>
      <c r="FB512" s="672">
        <f>IF(Duombaze!EZ512="",0,INDEX(DU!I:I,MATCH(Duombaze!EZ512,DU!A:A,0),1))+IF(Duombaze!FA512="",0,INDEX(DU!I:I,MATCH(Duombaze!FA512,DU!A:A,0),1))</f>
        <v>59.165176762500003</v>
      </c>
      <c r="FC512" s="19">
        <f>IF(Duombaze!EZ512="",0,INDEX(DU!K:K,MATCH(Duombaze!EZ512,DU!A:A,0),1))+IF(Duombaze!FA512="",0,INDEX(DU!K:K,MATCH(Duombaze!FA512,DU!A:A,0),1))</f>
        <v>56.72</v>
      </c>
      <c r="FD512" s="19"/>
      <c r="FE512" s="19"/>
      <c r="FF512" s="19"/>
      <c r="FG512" s="19"/>
      <c r="FH512" s="103" t="s">
        <v>1542</v>
      </c>
      <c r="FI512" s="19"/>
      <c r="FJ512" s="103"/>
      <c r="FK512" s="53"/>
      <c r="FL512" s="734" t="s">
        <v>9179</v>
      </c>
      <c r="FM512" s="739" t="s">
        <v>2780</v>
      </c>
      <c r="FN512" s="739" t="s">
        <v>3209</v>
      </c>
      <c r="FO512" s="739" t="s">
        <v>3210</v>
      </c>
      <c r="FP512" s="739" t="s">
        <v>3064</v>
      </c>
      <c r="FQ512" s="739">
        <f>IF(Duombaze!FM512="",0,INDEX(DU!I:I,MATCH(Duombaze!FM512,DU!A:A,0),1))+IF(Duombaze!FN512="",0,INDEX(DU!I:I,MATCH(Duombaze!FN512,DU!A:A,0),1))+IF(Duombaze!FO512="",0,INDEX(DU!I:I,MATCH(Duombaze!FO512,DU!A:A,0),1))+IF(Duombaze!FP512="",0,INDEX(DU!I:I,MATCH(Duombaze!FP512,DU!A:A,0),1))</f>
        <v>6871.3215758418564</v>
      </c>
      <c r="FR512" s="739">
        <f>IF(Duombaze!FM512="",0,INDEX(DU!K:K,MATCH(Duombaze!FM512,DU!A:A,0),1))+IF(Duombaze!FN512="",0,INDEX(DU!K:K,MATCH(Duombaze!FN512,DU!A:A,0),1))+IF(Duombaze!FO512="",0,INDEX(DU!K:K,MATCH(Duombaze!FO512,DU!A:A,0),1))+IF(Duombaze!FP512="",0,INDEX(DU!K:K,MATCH(Duombaze!FP512,DU!A:A,0),1))</f>
        <v>591.88</v>
      </c>
      <c r="FT512" s="103" t="s">
        <v>2217</v>
      </c>
      <c r="FU512" s="20" t="s">
        <v>2218</v>
      </c>
    </row>
    <row r="513" spans="1:178" s="20" customFormat="1" ht="23.45" customHeight="1" x14ac:dyDescent="0.25">
      <c r="A513" s="41">
        <v>8</v>
      </c>
      <c r="B513" s="41" t="s">
        <v>798</v>
      </c>
      <c r="C513" s="16" t="s">
        <v>8669</v>
      </c>
      <c r="D513" s="19" t="s">
        <v>3359</v>
      </c>
      <c r="E513" s="17" t="str">
        <f t="shared" si="262"/>
        <v>8 PI20 CERT167 Pagrindas su puslinge ir pavara, TEKNOAX ašys 412E</v>
      </c>
      <c r="F513" s="19" t="s">
        <v>3524</v>
      </c>
      <c r="G513" s="639" t="s">
        <v>3212</v>
      </c>
      <c r="H513" s="639" t="s">
        <v>3215</v>
      </c>
      <c r="I513" s="639">
        <v>23109200</v>
      </c>
      <c r="J513" s="881" t="s">
        <v>3482</v>
      </c>
      <c r="K513" s="639"/>
      <c r="L513" s="639"/>
      <c r="M513" s="639"/>
      <c r="N513" s="639"/>
      <c r="O513" s="639"/>
      <c r="P513" s="639">
        <f>IF(Duombaze!G513="",0,INDEX(DU!I:I,MATCH(Duombaze!G513,DU!A:A,0),1))+IF(Duombaze!H513="",0,INDEX(DU!I:I,MATCH(Duombaze!H513,DU!A:A,0),1))+IF(Duombaze!I513="",0,INDEX(DU!I:I*40,MATCH(Duombaze!I513,DU!A:A,0),1))+IF(Duombaze!J513="",0,INDEX(DU!I:I,MATCH(Duombaze!J513,DU!A:A,0),1))+IF(Duombaze!K513="",0,INDEX(DU!I:I,MATCH(Duombaze!K513,DU!A:A,0),1))+IF(Duombaze!L513="",0,INDEX(DU!I:I,MATCH(Duombaze!L513,DU!A:A,0),1))+IF(Duombaze!M513="",0,INDEX(DU!I:I,MATCH(Duombaze!M513,DU!A:A,0),1))+IF(Duombaze!N513="",0,INDEX(DU!I:I,MATCH(Duombaze!N513,DU!A:A,0),1))+IF(Duombaze!O513="",0,INDEX(DU!I:I,MATCH(Duombaze!O513,DU!A:A,0),1))</f>
        <v>11089.7733071566</v>
      </c>
      <c r="Q513" s="638">
        <f>IF(Duombaze!G513="",0,INDEX(DU!K:K,MATCH(Duombaze!G513,DU!A:A,0),1))+IF(Duombaze!H513="",0,INDEX(DU!K:K,MATCH(Duombaze!H513,DU!A:A,0),1))+IF(Duombaze!I513="",0,INDEX(DU!K:K,MATCH(Duombaze!I513,DU!A:A,0),1))+IF(Duombaze!J513="",0,INDEX(DU!K:K,MATCH(Duombaze!J513,DU!A:A,0),1))+IF(Duombaze!K513="",0,INDEX(DU!K:K,MATCH(Duombaze!K513,DU!A:A,0),1))+IF(Duombaze!L513="",0,INDEX(DU!K:K,MATCH(Duombaze!L513,DU!A:A,0),1))+IF(Duombaze!M513="",0,INDEX(DU!K:K,MATCH(Duombaze!M513,DU!A:A,0),1))+IF(Duombaze!N513="",0,INDEX(DU!K:K,MATCH(Duombaze!N513,DU!A:A,0),1))+IF(Duombaze!O513="",0,INDEX(DU!K:K,MATCH(Duombaze!O513,DU!A:A,0),1))</f>
        <v>3246.92</v>
      </c>
      <c r="R513" s="19"/>
      <c r="S513" s="52"/>
      <c r="T513" s="881" t="s">
        <v>3482</v>
      </c>
      <c r="U513" s="17">
        <f>IF(Duombaze!T513="",0,INDEX(DU!I:I,MATCH(Duombaze!T513,DU!A:A,0),1))</f>
        <v>4229.5159427953104</v>
      </c>
      <c r="V513" s="17">
        <f>IF(Duombaze!T513="",0,INDEX(DU!K:K,MATCH(Duombaze!T513,DU!A:A,0),1))</f>
        <v>82.13</v>
      </c>
      <c r="W513" s="19" t="s">
        <v>3488</v>
      </c>
      <c r="X513" s="19"/>
      <c r="Y513" s="134"/>
      <c r="Z513" s="65"/>
      <c r="AA513" s="17" t="str">
        <f t="shared" si="263"/>
        <v/>
      </c>
      <c r="AB513" s="19"/>
      <c r="AC513" s="19">
        <f>IF(Duombaze!AB513="",0,INDEX(DU!I:I,MATCH(Duombaze!AB513,DU!A:A,0),1))</f>
        <v>0</v>
      </c>
      <c r="AD513" s="25">
        <f>IF(Duombaze!AB513="",0,INDEX(DU!K:K,MATCH(Duombaze!AB513,DU!A:A,0),1))</f>
        <v>0</v>
      </c>
      <c r="AE513" s="19"/>
      <c r="AF513" s="19"/>
      <c r="AG513" s="19"/>
      <c r="AH513" s="17" t="str">
        <f t="shared" si="266"/>
        <v/>
      </c>
      <c r="AI513" s="19"/>
      <c r="AJ513" s="639"/>
      <c r="AK513" s="639"/>
      <c r="AL513" s="639"/>
      <c r="AM513" s="639">
        <f>IF(Duombaze!AJ513="",0,INDEX(DU!I:I,MATCH(Duombaze!AJ513,DU!A:A,0),1))+IF(Duombaze!AK513="",0,INDEX(DU!I:I,MATCH(Duombaze!AK513,DU!A:A,0),1))+IF(Duombaze!AL513="",0,INDEX(DU!I:I,MATCH(Duombaze!AL513,DU!A:A,0),1))</f>
        <v>0</v>
      </c>
      <c r="AN513" s="639">
        <f>IF(Duombaze!AJ513="",0,INDEX(DU!K:K,MATCH(Duombaze!AJ513,DU!A:A,0),1))+IF(Duombaze!AK513="",0,INDEX(DU!K:K,MATCH(Duombaze!AK513,DU!A:A,0),1))+IF(Duombaze!AL513="",0,INDEX(DU!K:K,MATCH(Duombaze!AL513,DU!A:A,0),1))</f>
        <v>0</v>
      </c>
      <c r="AO513" s="19"/>
      <c r="AP513" s="19"/>
      <c r="AQ513" s="19"/>
      <c r="AR513" s="17" t="str">
        <f t="shared" si="203"/>
        <v/>
      </c>
      <c r="AS513" s="19"/>
      <c r="AT513" s="639"/>
      <c r="AU513" s="639"/>
      <c r="AV513" s="639"/>
      <c r="AW513" s="639"/>
      <c r="AX513" s="639"/>
      <c r="AY513" s="639"/>
      <c r="AZ513" s="639"/>
      <c r="BA513" s="639"/>
      <c r="BB513" s="639"/>
      <c r="BC513" s="639">
        <f>IF(Duombaze!AT513="",0,INDEX(DU!I:I,MATCH(Duombaze!AT513,DU!A:A,0),1))+IF(Duombaze!AU513="",0,INDEX(DU!I:I,MATCH(Duombaze!AU513,DU!A:A,0),1))+IF(Duombaze!AV513="",0,INDEX(DU!I:I,MATCH(Duombaze!AV513,DU!A:A,0),1))+IF(Duombaze!AW513="",0,INDEX(DU!I:I,MATCH(Duombaze!AW513,DU!A:A,0),1))+IF(Duombaze!AX513="",0,INDEX(DU!I:I,MATCH(Duombaze!AX513,DU!A:A,0),1))+IF(Duombaze!AY513="",0,INDEX(DU!I:I,MATCH(Duombaze!AY513,DU!A:A,0),1))+IF(Duombaze!AZ513="",0,INDEX(DU!I:I,MATCH(Duombaze!AZ513,DU!A:A,0),1))+IF(Duombaze!BA513="",0,INDEX(DU!I:I,MATCH(Duombaze!BA513,DU!A:A,0),1))+IF(Duombaze!BB513="",0,INDEX(DU!I:I,MATCH(Duombaze!BB513,DU!A:A,0),1))</f>
        <v>0</v>
      </c>
      <c r="BD513" s="638">
        <f>IF(Duombaze!AT513="",0,INDEX(DU!K:K,MATCH(Duombaze!AT513,DU!A:A,0),1))+IF(Duombaze!AU513="",0,INDEX(DU!K:K,MATCH(Duombaze!AU513,DU!A:A,0),1))+IF(Duombaze!AV513="",0,INDEX(DU!K:K,MATCH(Duombaze!AV513,DU!A:A,0),1))+IF(Duombaze!AW513="",0,INDEX(DU!K:K,MATCH(Duombaze!AW513,DU!A:A,0),1))+IF(Duombaze!AX513="",0,INDEX(DU!K:K,MATCH(Duombaze!AX513,DU!A:A,0),1))+IF(Duombaze!AY513="",0,INDEX(DU!K:K,MATCH(Duombaze!AY513,DU!A:A,0),1))+IF(Duombaze!AZ513="",0,INDEX(DU!K:K,MATCH(Duombaze!AZ513,DU!A:A,0),1))+IF(Duombaze!BA513="",0,INDEX(DU!K:K,MATCH(Duombaze!BA513,DU!A:A,0),1))+IF(Duombaze!BB513="",0,INDEX(DU!K:K,MATCH(Duombaze!BB513,DU!A:A,0),1))</f>
        <v>0</v>
      </c>
      <c r="BE513" s="19"/>
      <c r="BF513" s="19"/>
      <c r="BG513" s="65"/>
      <c r="BH513" s="17" t="str">
        <f t="shared" si="267"/>
        <v/>
      </c>
      <c r="BI513" s="19"/>
      <c r="BJ513" s="639"/>
      <c r="BK513" s="639"/>
      <c r="BL513" s="639"/>
      <c r="BM513" s="639">
        <f>IF(Duombaze!BJ513="",0,INDEX(DU!I:I,MATCH(Duombaze!BJ513,DU!A:A,0),1))+IF(Duombaze!BK513="",0,INDEX(DU!I:I,MATCH(Duombaze!BK513,DU!A:A,0),1))+IF(Duombaze!BL513="",0,INDEX(DU!I:I,MATCH(Duombaze!BL513,DU!A:A,0),1))</f>
        <v>0</v>
      </c>
      <c r="BN513" s="638">
        <f>IF(Duombaze!BJ513="",0,INDEX(DU!K:K,MATCH(Duombaze!BJ513,DU!A:A,0),1))+IF(Duombaze!BK513="",0,INDEX(DU!K:K,MATCH(Duombaze!BK513,DU!A:A,0),1))+IF(Duombaze!BL513="",0,INDEX(DU!K:K,MATCH(Duombaze!BL513,DU!A:A,0),1))</f>
        <v>0</v>
      </c>
      <c r="BO513" s="19"/>
      <c r="BP513" s="19"/>
      <c r="BQ513" s="19"/>
      <c r="BR513" s="19" t="str">
        <f t="shared" si="257"/>
        <v/>
      </c>
      <c r="BS513" s="19"/>
      <c r="BT513" s="19"/>
      <c r="BU513" s="19"/>
      <c r="BV513" s="19"/>
      <c r="BW513" s="19">
        <f>IF(Duombaze!BT513="",0,INDEX(DU!I:I,MATCH(Duombaze!BT513,DU!A:A,0),1))+IF(Duombaze!BU513="",0,INDEX(DU!I:I,MATCH(Duombaze!BU513,DU!A:A,0),1))+IF(Duombaze!BV513="",0,INDEX(DU!I:I,MATCH(Duombaze!BV513,DU!A:A,0),1))</f>
        <v>0</v>
      </c>
      <c r="BX513" s="19">
        <f>IF(Duombaze!BT513="",0,INDEX(DU!K:K,MATCH(Duombaze!BT513,DU!A:A,0),1))+IF(Duombaze!BU513="",0,INDEX(DU!K:K,MATCH(Duombaze!BU513,DU!A:A,0),1))+IF(Duombaze!BV513="",0,INDEX(DU!K:K,MATCH(Duombaze!BV513,DU!A:A,0),1))</f>
        <v>0</v>
      </c>
      <c r="BY513" s="19"/>
      <c r="BZ513" s="19"/>
      <c r="CA513" s="19"/>
      <c r="CB513" s="19" t="str">
        <f t="shared" si="258"/>
        <v/>
      </c>
      <c r="CC513" s="19"/>
      <c r="CD513" s="19">
        <f>IF(Duombaze!CC513="",0,INDEX(DU!I:I,MATCH(Duombaze!CC513,DU!A:A,0),1))</f>
        <v>0</v>
      </c>
      <c r="CE513" s="17">
        <f>IF(Duombaze!CC513="",0,INDEX(DU!K:K,MATCH(Duombaze!CC513,DU!A:A,0),1))</f>
        <v>0</v>
      </c>
      <c r="CF513" s="19"/>
      <c r="CG513" s="19"/>
      <c r="CH513" s="19"/>
      <c r="CI513" s="17" t="str">
        <f t="shared" si="259"/>
        <v/>
      </c>
      <c r="CJ513" s="19"/>
      <c r="CK513" s="19">
        <f>IF(Duombaze!CJ513="",0,INDEX(DU!I:I,MATCH(Duombaze!CJ513,DU!A:A,0),1))</f>
        <v>0</v>
      </c>
      <c r="CL513" s="17">
        <f>IF(Duombaze!CJ513="",0,INDEX(DU!K:K,MATCH(Duombaze!CJ513,DU!A:A,0),1))</f>
        <v>0</v>
      </c>
      <c r="CM513" s="19"/>
      <c r="CN513" s="19"/>
      <c r="CO513" s="19"/>
      <c r="CP513" s="17" t="str">
        <f t="shared" si="219"/>
        <v/>
      </c>
      <c r="CQ513" s="19"/>
      <c r="CR513" s="639"/>
      <c r="CS513" s="639"/>
      <c r="CT513" s="639">
        <f>IF(Duombaze!CR513="",0,INDEX(DU!I:I,MATCH(Duombaze!CR513,DU!A:A,0),1))+IF(Duombaze!CS513="",0,INDEX(DU!I:I,MATCH(Duombaze!CS513,DU!A:A,0),1))</f>
        <v>0</v>
      </c>
      <c r="CU513" s="19">
        <f>IF(Duombaze!CR513="",0,INDEX(DU!K:K,MATCH(Duombaze!CR513,DU!A:A,0),1))+IF(Duombaze!CS513="",0,INDEX(DU!K:K,MATCH(Duombaze!CS513,DU!A:A,0),1))</f>
        <v>0</v>
      </c>
      <c r="CV513" s="19"/>
      <c r="CW513" s="19"/>
      <c r="CX513" s="19"/>
      <c r="CY513" s="17" t="str">
        <f t="shared" si="260"/>
        <v/>
      </c>
      <c r="CZ513" s="19"/>
      <c r="DA513" s="672"/>
      <c r="DB513" s="672"/>
      <c r="DC513" s="672">
        <f>IF(Duombaze!DA513="",0,INDEX(DU!I:I,MATCH(Duombaze!DA513,DU!A:A,0),1))+IF(Duombaze!DB513="",0,INDEX(DU!I:I,MATCH(Duombaze!DB513,DU!A:A,0),1))</f>
        <v>0</v>
      </c>
      <c r="DD513" s="19">
        <f>IF(Duombaze!DA513="",0,INDEX(DU!K:K,MATCH(Duombaze!DA513,DU!A:A,0),1))+IF(Duombaze!DB513="",0,INDEX(DU!K:K,MATCH(Duombaze!DB513,DU!A:A,0),1))</f>
        <v>0</v>
      </c>
      <c r="DE513" s="19"/>
      <c r="DF513" s="19"/>
      <c r="DG513" s="19"/>
      <c r="DH513" s="19" t="str">
        <f t="shared" si="207"/>
        <v/>
      </c>
      <c r="DI513" s="19"/>
      <c r="DJ513" s="672"/>
      <c r="DK513" s="678"/>
      <c r="DL513" s="678">
        <f>IF(Duombaze!DJ513="",0,INDEX(DU!I:I,MATCH(Duombaze!DJ513,DU!A:A,0),1))+IF(Duombaze!DK513="",0,INDEX(DU!I:I,MATCH(Duombaze!DK513,DU!A:A,0),1))</f>
        <v>0</v>
      </c>
      <c r="DM513" s="19">
        <f>IF(Duombaze!DJ513="",0,INDEX(DU!K:K,MATCH(Duombaze!DJ513,DU!A:A,0),1))+IF(Duombaze!DK513="",0,INDEX(DU!K:K,MATCH(Duombaze!DK513,DU!A:A,0),1))</f>
        <v>0</v>
      </c>
      <c r="DN513" s="52"/>
      <c r="DO513" s="52"/>
      <c r="DP513" s="52"/>
      <c r="DQ513" s="17" t="str">
        <f t="shared" si="206"/>
        <v/>
      </c>
      <c r="DR513" s="65"/>
      <c r="DS513" s="692"/>
      <c r="DT513" s="692"/>
      <c r="DU513" s="692"/>
      <c r="DV513" s="692"/>
      <c r="DW513" s="692">
        <f>IF(Duombaze!DS513="",0,INDEX(DU!I:I,MATCH(Duombaze!DS513,DU!A:A,0),1))+IF(Duombaze!DT513="",0,INDEX(DU!I:I,MATCH(Duombaze!DT513,DU!A:A,0),1))+IF(Duombaze!DU513="",0,INDEX(DU!I:I,MATCH(Duombaze!DU513,DU!A:A,0),1))+IF(Duombaze!DV513="",0,INDEX(DU!I:I,MATCH(Duombaze!DV513,DU!A:A,0),1))</f>
        <v>0</v>
      </c>
      <c r="DX513" s="638">
        <f>IF(Duombaze!DS513="",0,INDEX(DU!K:K,MATCH(Duombaze!DS513,DU!A:A,0),1))+IF(Duombaze!DT513="",0,INDEX(DU!K:K,MATCH(Duombaze!DT513,DU!A:A,0),1))+IF(Duombaze!DU513="",0,INDEX(DU!K:K,MATCH(Duombaze!DU513,DU!A:A,0),1))+IF(Duombaze!DV513="",0,INDEX(DU!K:KH,MATCH(Duombaze!DV513,DU!A:A,0),1))</f>
        <v>0</v>
      </c>
      <c r="DY513" s="65"/>
      <c r="DZ513" s="65"/>
      <c r="EA513" s="19"/>
      <c r="EB513" s="19" t="str">
        <f t="shared" si="264"/>
        <v/>
      </c>
      <c r="EC513" s="19"/>
      <c r="ED513" s="19">
        <f>IF(Duombaze!EC513="",0,INDEX(DU!I:I,MATCH(Duombaze!EC513,DU!A:A,0),1))</f>
        <v>0</v>
      </c>
      <c r="EE513" s="638">
        <f>IF(Duombaze!EC513="",0,INDEX(DU!K:K,MATCH(Duombaze!EC513,DU!A:A,0),1))</f>
        <v>0</v>
      </c>
      <c r="EF513" s="19"/>
      <c r="EG513" s="19"/>
      <c r="EL513" s="672"/>
      <c r="EM513" s="672"/>
      <c r="EN513" s="672">
        <f>IF(Duombaze!EK513="",0,INDEX(DU!I:I,MATCH(Duombaze!EK513,DU!A:A,0),1))+IF(Duombaze!EL513="",0,INDEX(DU!I:I,MATCH(Duombaze!EL513,DU!A:A,0),1))+IF(Duombaze!EM513="",0,INDEX(DU!I:I,MATCH(Duombaze!EM513,DU!A:A,0),1))</f>
        <v>0</v>
      </c>
      <c r="EO513" s="19">
        <f>IF(Duombaze!EK513="",0,INDEX(DU!K:K,MATCH(Duombaze!EK513,DU!A:A,0),1))+IF(Duombaze!EL513="",0,INDEX(DU!K:K,MATCH(Duombaze!EL513,DU!A:A,0),1))+IF(Duombaze!EM513="",0,INDEX(DU!K:K,MATCH(Duombaze!EM513,DU!A:A,0),1))</f>
        <v>0</v>
      </c>
      <c r="EP513" s="19"/>
      <c r="EQ513" s="19"/>
      <c r="ER513" s="19"/>
      <c r="ES513" s="17" t="str">
        <f t="shared" si="265"/>
        <v/>
      </c>
      <c r="ET513" s="19"/>
      <c r="EU513" s="19"/>
      <c r="EV513" s="19"/>
      <c r="EW513" s="65" t="s">
        <v>8652</v>
      </c>
      <c r="EX513" s="19" t="str">
        <f t="shared" si="268"/>
        <v>8 PI20 Ištisiniai metaliniai purvasaugiai + 700 1/4 prieky/gale</v>
      </c>
      <c r="EY513" s="19" t="s">
        <v>8653</v>
      </c>
      <c r="EZ513" s="19" t="s">
        <v>8577</v>
      </c>
      <c r="FA513" s="672" t="s">
        <v>594</v>
      </c>
      <c r="FB513" s="672">
        <f>IF(Duombaze!EZ513="",0,INDEX(DU!I:I,MATCH(Duombaze!EZ513,DU!A:A,0),1))+IF(Duombaze!FA513="",0,INDEX(DU!I:I,MATCH(Duombaze!FA513,DU!A:A,0),1))</f>
        <v>134.07278042916661</v>
      </c>
      <c r="FC513" s="19">
        <f>IF(Duombaze!EZ513="",0,INDEX(DU!K:K,MATCH(Duombaze!EZ513,DU!A:A,0),1))+IF(Duombaze!FA513="",0,INDEX(DU!K:K,MATCH(Duombaze!FA513,DU!A:A,0),1))</f>
        <v>66.05</v>
      </c>
      <c r="FD513" s="19"/>
      <c r="FE513" s="19"/>
      <c r="FF513" s="19"/>
      <c r="FG513" s="19"/>
      <c r="FH513" s="103"/>
      <c r="FI513" s="19" t="s">
        <v>1428</v>
      </c>
      <c r="FJ513" s="17"/>
      <c r="FK513" s="53"/>
      <c r="FL513" s="18" t="s">
        <v>2639</v>
      </c>
      <c r="FM513" s="671" t="s">
        <v>2639</v>
      </c>
      <c r="FN513" s="671"/>
      <c r="FO513" s="671"/>
      <c r="FP513" s="671"/>
      <c r="FQ513" s="671">
        <f>IF(Duombaze!FM513="",0,INDEX(DU!I:I,MATCH(Duombaze!FM513,DU!A:A,0),1))+IF(Duombaze!FN513="",0,INDEX(DU!I:I,MATCH(Duombaze!FN513,DU!A:A,0),1))+IF(Duombaze!FO513="",0,INDEX(DU!I:I,MATCH(Duombaze!FO513,DU!A:A,0),1))+IF(Duombaze!FP513="",0,INDEX(DU!I:I,MATCH(Duombaze!FP513,DU!A:A,0),1))</f>
        <v>78.455446543114505</v>
      </c>
      <c r="FR513" s="739">
        <f>IF(Duombaze!FM513="",0,INDEX(DU!K:K,MATCH(Duombaze!FM513,DU!A:A,0),1))+IF(Duombaze!FN513="",0,INDEX(DU!K:K,MATCH(Duombaze!FN513,DU!A:A,0),1))+IF(Duombaze!FO513="",0,INDEX(DU!K:K,MATCH(Duombaze!FO513,DU!A:A,0),1))+IF(Duombaze!FP513="",0,INDEX(DU!K:K,MATCH(Duombaze!FP513,DU!A:A,0),1))</f>
        <v>16.809999999999999</v>
      </c>
      <c r="FT513" s="19" t="s">
        <v>2651</v>
      </c>
      <c r="FU513" s="19" t="str">
        <f>IF(FT513&lt;&gt;"",A505&amp;" "&amp;C505&amp;" "&amp;FT513,"")</f>
        <v>0 PI20 Atraminė koja SIMOLH1160  pagrinde</v>
      </c>
    </row>
    <row r="514" spans="1:178" s="20" customFormat="1" ht="23.45" customHeight="1" x14ac:dyDescent="0.25">
      <c r="A514" s="41">
        <v>9</v>
      </c>
      <c r="B514" s="41" t="s">
        <v>798</v>
      </c>
      <c r="C514" s="16" t="s">
        <v>8669</v>
      </c>
      <c r="D514" s="19"/>
      <c r="E514" s="17" t="str">
        <f t="shared" si="254"/>
        <v/>
      </c>
      <c r="F514" s="19"/>
      <c r="G514" s="639"/>
      <c r="H514" s="639"/>
      <c r="I514" s="639"/>
      <c r="J514" s="639"/>
      <c r="K514" s="639"/>
      <c r="L514" s="639"/>
      <c r="M514" s="639"/>
      <c r="N514" s="639"/>
      <c r="O514" s="639"/>
      <c r="P514" s="639">
        <f>IF(Duombaze!G514="",0,INDEX(DU!I:I,MATCH(Duombaze!G514,DU!A:A,0),1))+IF(Duombaze!H514="",0,INDEX(DU!I:I,MATCH(Duombaze!H514,DU!A:A,0),1))+IF(Duombaze!I514="",0,INDEX(DU!I:I,MATCH(Duombaze!I514,DU!A:A,0),1))+IF(Duombaze!J514="",0,INDEX(DU!I:I,MATCH(Duombaze!J514,DU!A:A,0),1))+IF(Duombaze!K514="",0,INDEX(DU!I:I,MATCH(Duombaze!K514,DU!A:A,0),1))+IF(Duombaze!L514="",0,INDEX(DU!I:I,MATCH(Duombaze!L514,DU!A:A,0),1))+IF(Duombaze!M514="",0,INDEX(DU!I:I,MATCH(Duombaze!M514,DU!A:A,0),1))+IF(Duombaze!N514="",0,INDEX(DU!I:I,MATCH(Duombaze!N514,DU!A:A,0),1))+IF(Duombaze!O514="",0,INDEX(DU!I:I,MATCH(Duombaze!O514,DU!A:A,0),1))</f>
        <v>0</v>
      </c>
      <c r="Q514" s="638">
        <f>IF(Duombaze!G514="",0,INDEX(DU!K:K,MATCH(Duombaze!G514,DU!A:A,0),1))+IF(Duombaze!H514="",0,INDEX(DU!K:K,MATCH(Duombaze!H514,DU!A:A,0),1))+IF(Duombaze!I514="",0,INDEX(DU!K:K,MATCH(Duombaze!I514,DU!A:A,0),1))+IF(Duombaze!J514="",0,INDEX(DU!K:K,MATCH(Duombaze!J514,DU!A:A,0),1))+IF(Duombaze!K514="",0,INDEX(DU!K:K,MATCH(Duombaze!K514,DU!A:A,0),1))+IF(Duombaze!L514="",0,INDEX(DU!K:K,MATCH(Duombaze!L514,DU!A:A,0),1))+IF(Duombaze!M514="",0,INDEX(DU!K:K,MATCH(Duombaze!M514,DU!A:A,0),1))+IF(Duombaze!N514="",0,INDEX(DU!K:K,MATCH(Duombaze!N514,DU!A:A,0),1))+IF(Duombaze!O514="",0,INDEX(DU!K:K,MATCH(Duombaze!O514,DU!A:A,0),1))</f>
        <v>0</v>
      </c>
      <c r="R514" s="19"/>
      <c r="S514" s="52"/>
      <c r="T514" s="881"/>
      <c r="U514" s="17">
        <f>IF(Duombaze!T514="",0,INDEX(DU!I:I,MATCH(Duombaze!T514,DU!A:A,0),1))</f>
        <v>0</v>
      </c>
      <c r="V514" s="17">
        <f>IF(Duombaze!T514="",0,INDEX(DU!K:K,MATCH(Duombaze!T514,DU!A:A,0),1))</f>
        <v>0</v>
      </c>
      <c r="W514" s="19"/>
      <c r="X514" s="19"/>
      <c r="Y514" s="134"/>
      <c r="Z514" s="65"/>
      <c r="AA514" s="17" t="str">
        <f t="shared" si="263"/>
        <v/>
      </c>
      <c r="AB514" s="19"/>
      <c r="AC514" s="19">
        <f>IF(Duombaze!AB514="",0,INDEX(DU!I:I,MATCH(Duombaze!AB514,DU!A:A,0),1))</f>
        <v>0</v>
      </c>
      <c r="AD514" s="25">
        <f>IF(Duombaze!AB514="",0,INDEX(DU!K:K,MATCH(Duombaze!AB514,DU!A:A,0),1))</f>
        <v>0</v>
      </c>
      <c r="AE514" s="19"/>
      <c r="AF514" s="19"/>
      <c r="AG514" s="19"/>
      <c r="AH514" s="17" t="str">
        <f t="shared" si="266"/>
        <v/>
      </c>
      <c r="AI514" s="19"/>
      <c r="AJ514" s="639"/>
      <c r="AK514" s="639"/>
      <c r="AL514" s="639"/>
      <c r="AM514" s="639">
        <f>IF(Duombaze!AJ514="",0,INDEX(DU!I:I,MATCH(Duombaze!AJ514,DU!A:A,0),1))+IF(Duombaze!AK514="",0,INDEX(DU!I:I,MATCH(Duombaze!AK514,DU!A:A,0),1))+IF(Duombaze!AL514="",0,INDEX(DU!I:I,MATCH(Duombaze!AL514,DU!A:A,0),1))</f>
        <v>0</v>
      </c>
      <c r="AN514" s="639">
        <f>IF(Duombaze!AJ514="",0,INDEX(DU!K:K,MATCH(Duombaze!AJ514,DU!A:A,0),1))+IF(Duombaze!AK514="",0,INDEX(DU!K:K,MATCH(Duombaze!AK514,DU!A:A,0),1))+IF(Duombaze!AL514="",0,INDEX(DU!K:K,MATCH(Duombaze!AL514,DU!A:A,0),1))</f>
        <v>0</v>
      </c>
      <c r="AO514" s="19"/>
      <c r="AP514" s="19"/>
      <c r="AQ514" s="19"/>
      <c r="AR514" s="17" t="str">
        <f t="shared" si="203"/>
        <v/>
      </c>
      <c r="AS514" s="19"/>
      <c r="AT514" s="639"/>
      <c r="AU514" s="639"/>
      <c r="AV514" s="639"/>
      <c r="AW514" s="639"/>
      <c r="AX514" s="639"/>
      <c r="AY514" s="639"/>
      <c r="AZ514" s="639"/>
      <c r="BA514" s="639"/>
      <c r="BB514" s="639"/>
      <c r="BC514" s="639">
        <f>IF(Duombaze!AT514="",0,INDEX(DU!I:I,MATCH(Duombaze!AT514,DU!A:A,0),1))+IF(Duombaze!AU514="",0,INDEX(DU!I:I,MATCH(Duombaze!AU514,DU!A:A,0),1))+IF(Duombaze!AV514="",0,INDEX(DU!I:I,MATCH(Duombaze!AV514,DU!A:A,0),1))+IF(Duombaze!AW514="",0,INDEX(DU!I:I,MATCH(Duombaze!AW514,DU!A:A,0),1))+IF(Duombaze!AX514="",0,INDEX(DU!I:I,MATCH(Duombaze!AX514,DU!A:A,0),1))+IF(Duombaze!AY514="",0,INDEX(DU!I:I,MATCH(Duombaze!AY514,DU!A:A,0),1))+IF(Duombaze!AZ514="",0,INDEX(DU!I:I,MATCH(Duombaze!AZ514,DU!A:A,0),1))+IF(Duombaze!BA514="",0,INDEX(DU!I:I,MATCH(Duombaze!BA514,DU!A:A,0),1))+IF(Duombaze!BB514="",0,INDEX(DU!I:I,MATCH(Duombaze!BB514,DU!A:A,0),1))</f>
        <v>0</v>
      </c>
      <c r="BD514" s="638">
        <f>IF(Duombaze!AT514="",0,INDEX(DU!K:K,MATCH(Duombaze!AT514,DU!A:A,0),1))+IF(Duombaze!AU514="",0,INDEX(DU!K:K,MATCH(Duombaze!AU514,DU!A:A,0),1))+IF(Duombaze!AV514="",0,INDEX(DU!K:K,MATCH(Duombaze!AV514,DU!A:A,0),1))+IF(Duombaze!AW514="",0,INDEX(DU!K:K,MATCH(Duombaze!AW514,DU!A:A,0),1))+IF(Duombaze!AX514="",0,INDEX(DU!K:K,MATCH(Duombaze!AX514,DU!A:A,0),1))+IF(Duombaze!AY514="",0,INDEX(DU!K:K,MATCH(Duombaze!AY514,DU!A:A,0),1))+IF(Duombaze!AZ514="",0,INDEX(DU!K:K,MATCH(Duombaze!AZ514,DU!A:A,0),1))+IF(Duombaze!BA514="",0,INDEX(DU!K:K,MATCH(Duombaze!BA514,DU!A:A,0),1))+IF(Duombaze!BB514="",0,INDEX(DU!K:K,MATCH(Duombaze!BB514,DU!A:A,0),1))</f>
        <v>0</v>
      </c>
      <c r="BE514" s="19"/>
      <c r="BF514" s="19"/>
      <c r="BG514" s="65"/>
      <c r="BH514" s="17" t="str">
        <f t="shared" si="267"/>
        <v/>
      </c>
      <c r="BI514" s="19"/>
      <c r="BJ514" s="639"/>
      <c r="BK514" s="639"/>
      <c r="BL514" s="639"/>
      <c r="BM514" s="639">
        <f>IF(Duombaze!BJ514="",0,INDEX(DU!I:I,MATCH(Duombaze!BJ514,DU!A:A,0),1))+IF(Duombaze!BK514="",0,INDEX(DU!I:I,MATCH(Duombaze!BK514,DU!A:A,0),1))+IF(Duombaze!BL514="",0,INDEX(DU!I:I,MATCH(Duombaze!BL514,DU!A:A,0),1))</f>
        <v>0</v>
      </c>
      <c r="BN514" s="638">
        <f>IF(Duombaze!BJ514="",0,INDEX(DU!K:K,MATCH(Duombaze!BJ514,DU!A:A,0),1))+IF(Duombaze!BK514="",0,INDEX(DU!K:K,MATCH(Duombaze!BK514,DU!A:A,0),1))+IF(Duombaze!BL514="",0,INDEX(DU!K:K,MATCH(Duombaze!BL514,DU!A:A,0),1))</f>
        <v>0</v>
      </c>
      <c r="BO514" s="19"/>
      <c r="BP514" s="19"/>
      <c r="BQ514" s="19"/>
      <c r="BR514" s="19" t="str">
        <f t="shared" si="257"/>
        <v/>
      </c>
      <c r="BS514" s="19"/>
      <c r="BT514" s="19"/>
      <c r="BU514" s="19"/>
      <c r="BV514" s="19"/>
      <c r="BW514" s="19">
        <f>IF(Duombaze!BT514="",0,INDEX(DU!I:I,MATCH(Duombaze!BT514,DU!A:A,0),1))+IF(Duombaze!BU514="",0,INDEX(DU!I:I,MATCH(Duombaze!BU514,DU!A:A,0),1))+IF(Duombaze!BV514="",0,INDEX(DU!I:I,MATCH(Duombaze!BV514,DU!A:A,0),1))</f>
        <v>0</v>
      </c>
      <c r="BX514" s="19">
        <f>IF(Duombaze!BT514="",0,INDEX(DU!K:K,MATCH(Duombaze!BT514,DU!A:A,0),1))+IF(Duombaze!BU514="",0,INDEX(DU!K:K,MATCH(Duombaze!BU514,DU!A:A,0),1))+IF(Duombaze!BV514="",0,INDEX(DU!K:K,MATCH(Duombaze!BV514,DU!A:A,0),1))</f>
        <v>0</v>
      </c>
      <c r="BY514" s="19"/>
      <c r="BZ514" s="19"/>
      <c r="CA514" s="19"/>
      <c r="CB514" s="19" t="str">
        <f t="shared" si="258"/>
        <v/>
      </c>
      <c r="CC514" s="19"/>
      <c r="CD514" s="19">
        <f>IF(Duombaze!CC514="",0,INDEX(DU!I:I,MATCH(Duombaze!CC514,DU!A:A,0),1))</f>
        <v>0</v>
      </c>
      <c r="CE514" s="17">
        <f>IF(Duombaze!CC514="",0,INDEX(DU!K:K,MATCH(Duombaze!CC514,DU!A:A,0),1))</f>
        <v>0</v>
      </c>
      <c r="CF514" s="19"/>
      <c r="CG514" s="19"/>
      <c r="CH514" s="19"/>
      <c r="CI514" s="17" t="str">
        <f t="shared" si="259"/>
        <v/>
      </c>
      <c r="CJ514" s="19"/>
      <c r="CK514" s="19">
        <f>IF(Duombaze!CJ514="",0,INDEX(DU!I:I,MATCH(Duombaze!CJ514,DU!A:A,0),1))</f>
        <v>0</v>
      </c>
      <c r="CL514" s="17">
        <f>IF(Duombaze!CJ514="",0,INDEX(DU!K:K,MATCH(Duombaze!CJ514,DU!A:A,0),1))</f>
        <v>0</v>
      </c>
      <c r="CM514" s="19"/>
      <c r="CN514" s="19"/>
      <c r="CO514" s="19"/>
      <c r="CP514" s="17" t="str">
        <f t="shared" si="219"/>
        <v/>
      </c>
      <c r="CQ514" s="19"/>
      <c r="CR514" s="639"/>
      <c r="CS514" s="639"/>
      <c r="CT514" s="639">
        <f>IF(Duombaze!CR514="",0,INDEX(DU!I:I,MATCH(Duombaze!CR514,DU!A:A,0),1))+IF(Duombaze!CS514="",0,INDEX(DU!I:I,MATCH(Duombaze!CS514,DU!A:A,0),1))</f>
        <v>0</v>
      </c>
      <c r="CU514" s="19">
        <f>IF(Duombaze!CR514="",0,INDEX(DU!K:K,MATCH(Duombaze!CR514,DU!A:A,0),1))+IF(Duombaze!CS514="",0,INDEX(DU!K:K,MATCH(Duombaze!CS514,DU!A:A,0),1))</f>
        <v>0</v>
      </c>
      <c r="CV514" s="19"/>
      <c r="CW514" s="19"/>
      <c r="CX514" s="19"/>
      <c r="CY514" s="17" t="str">
        <f t="shared" si="260"/>
        <v/>
      </c>
      <c r="CZ514" s="19"/>
      <c r="DA514" s="672"/>
      <c r="DB514" s="672"/>
      <c r="DC514" s="672">
        <f>IF(Duombaze!DA514="",0,INDEX(DU!I:I,MATCH(Duombaze!DA514,DU!A:A,0),1))+IF(Duombaze!DB514="",0,INDEX(DU!I:I,MATCH(Duombaze!DB514,DU!A:A,0),1))</f>
        <v>0</v>
      </c>
      <c r="DD514" s="19">
        <f>IF(Duombaze!DA514="",0,INDEX(DU!K:K,MATCH(Duombaze!DA514,DU!A:A,0),1))+IF(Duombaze!DB514="",0,INDEX(DU!K:K,MATCH(Duombaze!DB514,DU!A:A,0),1))</f>
        <v>0</v>
      </c>
      <c r="DE514" s="19"/>
      <c r="DF514" s="19"/>
      <c r="DG514" s="19"/>
      <c r="DH514" s="19" t="str">
        <f t="shared" si="207"/>
        <v/>
      </c>
      <c r="DI514" s="19"/>
      <c r="DJ514" s="672"/>
      <c r="DK514" s="678"/>
      <c r="DL514" s="678">
        <f>IF(Duombaze!DJ514="",0,INDEX(DU!I:I,MATCH(Duombaze!DJ514,DU!A:A,0),1))+IF(Duombaze!DK514="",0,INDEX(DU!I:I,MATCH(Duombaze!DK514,DU!A:A,0),1))</f>
        <v>0</v>
      </c>
      <c r="DM514" s="19">
        <f>IF(Duombaze!DJ514="",0,INDEX(DU!K:K,MATCH(Duombaze!DJ514,DU!A:A,0),1))+IF(Duombaze!DK514="",0,INDEX(DU!K:K,MATCH(Duombaze!DK514,DU!A:A,0),1))</f>
        <v>0</v>
      </c>
      <c r="DN514" s="52"/>
      <c r="DO514" s="52"/>
      <c r="DP514" s="52"/>
      <c r="DQ514" s="17" t="str">
        <f t="shared" si="206"/>
        <v/>
      </c>
      <c r="DR514" s="65"/>
      <c r="DS514" s="692"/>
      <c r="DT514" s="692"/>
      <c r="DU514" s="692"/>
      <c r="DV514" s="692"/>
      <c r="DW514" s="692">
        <f>IF(Duombaze!DS514="",0,INDEX(DU!I:I,MATCH(Duombaze!DS514,DU!A:A,0),1))+IF(Duombaze!DT514="",0,INDEX(DU!I:I,MATCH(Duombaze!DT514,DU!A:A,0),1))+IF(Duombaze!DU514="",0,INDEX(DU!I:I,MATCH(Duombaze!DU514,DU!A:A,0),1))+IF(Duombaze!DV514="",0,INDEX(DU!I:I,MATCH(Duombaze!DV514,DU!A:A,0),1))</f>
        <v>0</v>
      </c>
      <c r="DX514" s="638">
        <f>IF(Duombaze!DS514="",0,INDEX(DU!K:K,MATCH(Duombaze!DS514,DU!A:A,0),1))+IF(Duombaze!DT514="",0,INDEX(DU!K:K,MATCH(Duombaze!DT514,DU!A:A,0),1))+IF(Duombaze!DU514="",0,INDEX(DU!K:K,MATCH(Duombaze!DU514,DU!A:A,0),1))+IF(Duombaze!DV514="",0,INDEX(DU!K:KH,MATCH(Duombaze!DV514,DU!A:A,0),1))</f>
        <v>0</v>
      </c>
      <c r="DY514" s="65"/>
      <c r="DZ514" s="65"/>
      <c r="EA514" s="19"/>
      <c r="EB514" s="19" t="str">
        <f t="shared" si="264"/>
        <v/>
      </c>
      <c r="EC514" s="19"/>
      <c r="ED514" s="19">
        <f>IF(Duombaze!EC514="",0,INDEX(DU!I:I,MATCH(Duombaze!EC514,DU!A:A,0),1))</f>
        <v>0</v>
      </c>
      <c r="EE514" s="638">
        <f>IF(Duombaze!EC514="",0,INDEX(DU!K:K,MATCH(Duombaze!EC514,DU!A:A,0),1))</f>
        <v>0</v>
      </c>
      <c r="EF514" s="19"/>
      <c r="EG514" s="19"/>
      <c r="EH514" s="19"/>
      <c r="EI514" s="17" t="str">
        <f t="shared" si="261"/>
        <v/>
      </c>
      <c r="EJ514" s="19"/>
      <c r="EK514" s="672"/>
      <c r="EL514" s="672"/>
      <c r="EM514" s="672"/>
      <c r="EN514" s="672">
        <f>IF(Duombaze!EK514="",0,INDEX(DU!I:I,MATCH(Duombaze!EK514,DU!A:A,0),1))+IF(Duombaze!EL514="",0,INDEX(DU!I:I,MATCH(Duombaze!EL514,DU!A:A,0),1))+IF(Duombaze!EM514="",0,INDEX(DU!I:I,MATCH(Duombaze!EM514,DU!A:A,0),1))</f>
        <v>0</v>
      </c>
      <c r="EO514" s="19">
        <f>IF(Duombaze!EK514="",0,INDEX(DU!K:K,MATCH(Duombaze!EK514,DU!A:A,0),1))+IF(Duombaze!EL514="",0,INDEX(DU!K:K,MATCH(Duombaze!EL514,DU!A:A,0),1))+IF(Duombaze!EM514="",0,INDEX(DU!K:K,MATCH(Duombaze!EM514,DU!A:A,0),1))</f>
        <v>0</v>
      </c>
      <c r="EP514" s="19"/>
      <c r="EQ514" s="19"/>
      <c r="ER514" s="19"/>
      <c r="ES514" s="17" t="str">
        <f t="shared" si="265"/>
        <v/>
      </c>
      <c r="ET514" s="19"/>
      <c r="EU514" s="19"/>
      <c r="EV514" s="19"/>
      <c r="EW514" s="65"/>
      <c r="EX514" s="19" t="str">
        <f t="shared" si="268"/>
        <v/>
      </c>
      <c r="EY514" s="19"/>
      <c r="EZ514" s="672"/>
      <c r="FA514" s="672"/>
      <c r="FB514" s="672">
        <f>IF(Duombaze!EZ514="",0,INDEX(DU!I:I,MATCH(Duombaze!EZ514,DU!A:A,0),1))+IF(Duombaze!FA514="",0,INDEX(DU!I:I,MATCH(Duombaze!FA514,DU!A:A,0),1))</f>
        <v>0</v>
      </c>
      <c r="FC514" s="19">
        <f>IF(Duombaze!EZ514="",0,INDEX(DU!K:K,MATCH(Duombaze!EZ514,DU!A:A,0),1))+IF(Duombaze!FA514="",0,INDEX(DU!K:K,MATCH(Duombaze!FA514,DU!A:A,0),1))</f>
        <v>0</v>
      </c>
      <c r="FD514" s="19"/>
      <c r="FE514" s="19"/>
      <c r="FF514" s="19"/>
      <c r="FG514" s="19"/>
      <c r="FH514" s="19"/>
      <c r="FI514" s="17" t="s">
        <v>2606</v>
      </c>
      <c r="FJ514" s="19"/>
      <c r="FK514" s="17"/>
      <c r="FL514" s="18" t="s">
        <v>2607</v>
      </c>
      <c r="FM514" s="671" t="s">
        <v>2607</v>
      </c>
      <c r="FN514" s="671"/>
      <c r="FO514" s="671"/>
      <c r="FP514" s="671"/>
      <c r="FQ514" s="671">
        <f>IF(Duombaze!FM514="",0,INDEX(DU!I:I,MATCH(Duombaze!FM514,DU!A:A,0),1))+IF(Duombaze!FN514="",0,INDEX(DU!I:I,MATCH(Duombaze!FN514,DU!A:A,0),1))+IF(Duombaze!FO514="",0,INDEX(DU!I:I,MATCH(Duombaze!FO514,DU!A:A,0),1))+IF(Duombaze!FP514="",0,INDEX(DU!I:I,MATCH(Duombaze!FP514,DU!A:A,0),1))</f>
        <v>55.152906122448897</v>
      </c>
      <c r="FR514" s="739">
        <f>IF(Duombaze!FM514="",0,INDEX(DU!K:K,MATCH(Duombaze!FM514,DU!A:A,0),1))+IF(Duombaze!FN514="",0,INDEX(DU!K:K,MATCH(Duombaze!FN514,DU!A:A,0),1))+IF(Duombaze!FO514="",0,INDEX(DU!K:K,MATCH(Duombaze!FO514,DU!A:A,0),1))+IF(Duombaze!FP514="",0,INDEX(DU!K:K,MATCH(Duombaze!FP514,DU!A:A,0),1))</f>
        <v>0</v>
      </c>
      <c r="FS514" s="20">
        <v>20180605</v>
      </c>
      <c r="FT514" s="19" t="s">
        <v>3359</v>
      </c>
      <c r="FU514" s="17" t="str">
        <f t="shared" ref="FU514" si="269">IF(FT514&lt;&gt;"",FQ514&amp;" "&amp;FS514&amp;" "&amp;FT514,"")</f>
        <v>55,1529061224489 20180605 Pagrindas su puslinge ir pavara, TEKNOAX ašys 412E</v>
      </c>
      <c r="FV514" s="19" t="s">
        <v>3360</v>
      </c>
    </row>
    <row r="515" spans="1:178" s="20" customFormat="1" ht="23.45" customHeight="1" x14ac:dyDescent="0.25">
      <c r="A515" s="41" t="s">
        <v>648</v>
      </c>
      <c r="B515" s="41" t="s">
        <v>798</v>
      </c>
      <c r="C515" s="16" t="s">
        <v>8669</v>
      </c>
      <c r="D515" s="19"/>
      <c r="E515" s="17" t="str">
        <f t="shared" si="254"/>
        <v/>
      </c>
      <c r="F515" s="19"/>
      <c r="G515" s="639"/>
      <c r="H515" s="639"/>
      <c r="I515" s="639"/>
      <c r="J515" s="639"/>
      <c r="K515" s="639"/>
      <c r="L515" s="639"/>
      <c r="M515" s="639"/>
      <c r="N515" s="639"/>
      <c r="O515" s="639"/>
      <c r="P515" s="639">
        <f>IF(Duombaze!G515="",0,INDEX(DU!I:I,MATCH(Duombaze!G515,DU!A:A,0),1))+IF(Duombaze!H515="",0,INDEX(DU!I:I,MATCH(Duombaze!H515,DU!A:A,0),1))+IF(Duombaze!I515="",0,INDEX(DU!I:I,MATCH(Duombaze!I515,DU!A:A,0),1))+IF(Duombaze!J515="",0,INDEX(DU!I:I,MATCH(Duombaze!J515,DU!A:A,0),1))+IF(Duombaze!K515="",0,INDEX(DU!I:I,MATCH(Duombaze!K515,DU!A:A,0),1))+IF(Duombaze!L515="",0,INDEX(DU!I:I,MATCH(Duombaze!L515,DU!A:A,0),1))+IF(Duombaze!M515="",0,INDEX(DU!I:I,MATCH(Duombaze!M515,DU!A:A,0),1))+IF(Duombaze!N515="",0,INDEX(DU!I:I,MATCH(Duombaze!N515,DU!A:A,0),1))+IF(Duombaze!O515="",0,INDEX(DU!I:I,MATCH(Duombaze!O515,DU!A:A,0),1))</f>
        <v>0</v>
      </c>
      <c r="Q515" s="638">
        <f>IF(Duombaze!G515="",0,INDEX(DU!K:K,MATCH(Duombaze!G515,DU!A:A,0),1))+IF(Duombaze!H515="",0,INDEX(DU!K:K,MATCH(Duombaze!H515,DU!A:A,0),1))+IF(Duombaze!I515="",0,INDEX(DU!K:K,MATCH(Duombaze!I515,DU!A:A,0),1))+IF(Duombaze!J515="",0,INDEX(DU!K:K,MATCH(Duombaze!J515,DU!A:A,0),1))+IF(Duombaze!K515="",0,INDEX(DU!K:K,MATCH(Duombaze!K515,DU!A:A,0),1))+IF(Duombaze!L515="",0,INDEX(DU!K:K,MATCH(Duombaze!L515,DU!A:A,0),1))+IF(Duombaze!M515="",0,INDEX(DU!K:K,MATCH(Duombaze!M515,DU!A:A,0),1))+IF(Duombaze!N515="",0,INDEX(DU!K:K,MATCH(Duombaze!N515,DU!A:A,0),1))+IF(Duombaze!O515="",0,INDEX(DU!K:K,MATCH(Duombaze!O515,DU!A:A,0),1))</f>
        <v>0</v>
      </c>
      <c r="R515" s="19"/>
      <c r="S515" s="52"/>
      <c r="T515" s="881"/>
      <c r="U515" s="17">
        <f>IF(Duombaze!T515="",0,INDEX(DU!I:I,MATCH(Duombaze!T515,DU!A:A,0),1))</f>
        <v>0</v>
      </c>
      <c r="V515" s="17">
        <f>IF(Duombaze!T515="",0,INDEX(DU!K:K,MATCH(Duombaze!T515,DU!A:A,0),1))</f>
        <v>0</v>
      </c>
      <c r="W515" s="19"/>
      <c r="X515" s="19"/>
      <c r="Y515" s="134"/>
      <c r="Z515" s="65"/>
      <c r="AA515" s="17" t="str">
        <f t="shared" si="263"/>
        <v/>
      </c>
      <c r="AB515" s="19"/>
      <c r="AC515" s="19">
        <f>IF(Duombaze!AB515="",0,INDEX(DU!I:I,MATCH(Duombaze!AB515,DU!A:A,0),1))</f>
        <v>0</v>
      </c>
      <c r="AD515" s="25">
        <f>IF(Duombaze!AB515="",0,INDEX(DU!K:K,MATCH(Duombaze!AB515,DU!A:A,0),1))</f>
        <v>0</v>
      </c>
      <c r="AE515" s="19"/>
      <c r="AF515" s="19"/>
      <c r="AG515" s="19"/>
      <c r="AH515" s="17" t="str">
        <f t="shared" si="266"/>
        <v/>
      </c>
      <c r="AI515" s="19"/>
      <c r="AJ515" s="639"/>
      <c r="AK515" s="639"/>
      <c r="AL515" s="639"/>
      <c r="AM515" s="639">
        <f>IF(Duombaze!AJ515="",0,INDEX(DU!I:I,MATCH(Duombaze!AJ515,DU!A:A,0),1))+IF(Duombaze!AK515="",0,INDEX(DU!I:I,MATCH(Duombaze!AK515,DU!A:A,0),1))+IF(Duombaze!AL515="",0,INDEX(DU!I:I,MATCH(Duombaze!AL515,DU!A:A,0),1))</f>
        <v>0</v>
      </c>
      <c r="AN515" s="639">
        <f>IF(Duombaze!AJ515="",0,INDEX(DU!K:K,MATCH(Duombaze!AJ515,DU!A:A,0),1))+IF(Duombaze!AK515="",0,INDEX(DU!K:K,MATCH(Duombaze!AK515,DU!A:A,0),1))+IF(Duombaze!AL515="",0,INDEX(DU!K:K,MATCH(Duombaze!AL515,DU!A:A,0),1))</f>
        <v>0</v>
      </c>
      <c r="AO515" s="19"/>
      <c r="AP515" s="19"/>
      <c r="AQ515" s="19"/>
      <c r="AR515" s="17" t="str">
        <f t="shared" si="203"/>
        <v/>
      </c>
      <c r="AS515" s="19"/>
      <c r="AT515" s="639"/>
      <c r="AU515" s="639"/>
      <c r="AV515" s="639"/>
      <c r="AW515" s="639"/>
      <c r="AX515" s="639"/>
      <c r="AY515" s="639"/>
      <c r="AZ515" s="639"/>
      <c r="BA515" s="639"/>
      <c r="BB515" s="639"/>
      <c r="BC515" s="639">
        <f>IF(Duombaze!AT515="",0,INDEX(DU!I:I,MATCH(Duombaze!AT515,DU!A:A,0),1))+IF(Duombaze!AU515="",0,INDEX(DU!I:I,MATCH(Duombaze!AU515,DU!A:A,0),1))+IF(Duombaze!AV515="",0,INDEX(DU!I:I,MATCH(Duombaze!AV515,DU!A:A,0),1))+IF(Duombaze!AW515="",0,INDEX(DU!I:I,MATCH(Duombaze!AW515,DU!A:A,0),1))+IF(Duombaze!AX515="",0,INDEX(DU!I:I,MATCH(Duombaze!AX515,DU!A:A,0),1))+IF(Duombaze!AY515="",0,INDEX(DU!I:I,MATCH(Duombaze!AY515,DU!A:A,0),1))+IF(Duombaze!AZ515="",0,INDEX(DU!I:I,MATCH(Duombaze!AZ515,DU!A:A,0),1))+IF(Duombaze!BA515="",0,INDEX(DU!I:I,MATCH(Duombaze!BA515,DU!A:A,0),1))+IF(Duombaze!BB515="",0,INDEX(DU!I:I,MATCH(Duombaze!BB515,DU!A:A,0),1))</f>
        <v>0</v>
      </c>
      <c r="BD515" s="638">
        <f>IF(Duombaze!AT515="",0,INDEX(DU!K:K,MATCH(Duombaze!AT515,DU!A:A,0),1))+IF(Duombaze!AU515="",0,INDEX(DU!K:K,MATCH(Duombaze!AU515,DU!A:A,0),1))+IF(Duombaze!AV515="",0,INDEX(DU!K:K,MATCH(Duombaze!AV515,DU!A:A,0),1))+IF(Duombaze!AW515="",0,INDEX(DU!K:K,MATCH(Duombaze!AW515,DU!A:A,0),1))+IF(Duombaze!AX515="",0,INDEX(DU!K:K,MATCH(Duombaze!AX515,DU!A:A,0),1))+IF(Duombaze!AY515="",0,INDEX(DU!K:K,MATCH(Duombaze!AY515,DU!A:A,0),1))+IF(Duombaze!AZ515="",0,INDEX(DU!K:K,MATCH(Duombaze!AZ515,DU!A:A,0),1))+IF(Duombaze!BA515="",0,INDEX(DU!K:K,MATCH(Duombaze!BA515,DU!A:A,0),1))+IF(Duombaze!BB515="",0,INDEX(DU!K:K,MATCH(Duombaze!BB515,DU!A:A,0),1))</f>
        <v>0</v>
      </c>
      <c r="BE515" s="19"/>
      <c r="BF515" s="19"/>
      <c r="BG515" s="65"/>
      <c r="BH515" s="17" t="str">
        <f t="shared" si="267"/>
        <v/>
      </c>
      <c r="BI515" s="19"/>
      <c r="BJ515" s="639"/>
      <c r="BK515" s="639"/>
      <c r="BL515" s="639"/>
      <c r="BM515" s="639">
        <f>IF(Duombaze!BJ515="",0,INDEX(DU!I:I,MATCH(Duombaze!BJ515,DU!A:A,0),1))+IF(Duombaze!BK515="",0,INDEX(DU!I:I,MATCH(Duombaze!BK515,DU!A:A,0),1))+IF(Duombaze!BL515="",0,INDEX(DU!I:I,MATCH(Duombaze!BL515,DU!A:A,0),1))</f>
        <v>0</v>
      </c>
      <c r="BN515" s="638">
        <f>IF(Duombaze!BJ515="",0,INDEX(DU!K:K,MATCH(Duombaze!BJ515,DU!A:A,0),1))+IF(Duombaze!BK515="",0,INDEX(DU!K:K,MATCH(Duombaze!BK515,DU!A:A,0),1))+IF(Duombaze!BL515="",0,INDEX(DU!K:K,MATCH(Duombaze!BL515,DU!A:A,0),1))</f>
        <v>0</v>
      </c>
      <c r="BO515" s="19"/>
      <c r="BP515" s="19"/>
      <c r="BQ515" s="19"/>
      <c r="BR515" s="19" t="str">
        <f t="shared" si="257"/>
        <v/>
      </c>
      <c r="BS515" s="19"/>
      <c r="BT515" s="19"/>
      <c r="BU515" s="19"/>
      <c r="BV515" s="19"/>
      <c r="BW515" s="19">
        <f>IF(Duombaze!BT515="",0,INDEX(DU!I:I,MATCH(Duombaze!BT515,DU!A:A,0),1))+IF(Duombaze!BU515="",0,INDEX(DU!I:I,MATCH(Duombaze!BU515,DU!A:A,0),1))+IF(Duombaze!BV515="",0,INDEX(DU!I:I,MATCH(Duombaze!BV515,DU!A:A,0),1))</f>
        <v>0</v>
      </c>
      <c r="BX515" s="19">
        <f>IF(Duombaze!BT515="",0,INDEX(DU!K:K,MATCH(Duombaze!BT515,DU!A:A,0),1))+IF(Duombaze!BU515="",0,INDEX(DU!K:K,MATCH(Duombaze!BU515,DU!A:A,0),1))+IF(Duombaze!BV515="",0,INDEX(DU!K:K,MATCH(Duombaze!BV515,DU!A:A,0),1))</f>
        <v>0</v>
      </c>
      <c r="BY515" s="19"/>
      <c r="BZ515" s="19"/>
      <c r="CA515" s="19"/>
      <c r="CB515" s="19" t="str">
        <f t="shared" si="258"/>
        <v/>
      </c>
      <c r="CC515" s="19"/>
      <c r="CD515" s="19">
        <f>IF(Duombaze!CC515="",0,INDEX(DU!I:I,MATCH(Duombaze!CC515,DU!A:A,0),1))</f>
        <v>0</v>
      </c>
      <c r="CE515" s="17">
        <f>IF(Duombaze!CC515="",0,INDEX(DU!K:K,MATCH(Duombaze!CC515,DU!A:A,0),1))</f>
        <v>0</v>
      </c>
      <c r="CF515" s="19"/>
      <c r="CG515" s="19"/>
      <c r="CH515" s="19"/>
      <c r="CI515" s="17" t="str">
        <f t="shared" si="259"/>
        <v/>
      </c>
      <c r="CJ515" s="19"/>
      <c r="CK515" s="19">
        <f>IF(Duombaze!CJ515="",0,INDEX(DU!I:I,MATCH(Duombaze!CJ515,DU!A:A,0),1))</f>
        <v>0</v>
      </c>
      <c r="CL515" s="17">
        <f>IF(Duombaze!CJ515="",0,INDEX(DU!K:K,MATCH(Duombaze!CJ515,DU!A:A,0),1))</f>
        <v>0</v>
      </c>
      <c r="CM515" s="19"/>
      <c r="CN515" s="19"/>
      <c r="CO515" s="19"/>
      <c r="CP515" s="17" t="str">
        <f t="shared" si="219"/>
        <v/>
      </c>
      <c r="CQ515" s="19"/>
      <c r="CR515" s="639"/>
      <c r="CS515" s="639"/>
      <c r="CT515" s="639">
        <f>IF(Duombaze!CR515="",0,INDEX(DU!I:I,MATCH(Duombaze!CR515,DU!A:A,0),1))+IF(Duombaze!CS515="",0,INDEX(DU!I:I,MATCH(Duombaze!CS515,DU!A:A,0),1))</f>
        <v>0</v>
      </c>
      <c r="CU515" s="19">
        <f>IF(Duombaze!CR515="",0,INDEX(DU!K:K,MATCH(Duombaze!CR515,DU!A:A,0),1))+IF(Duombaze!CS515="",0,INDEX(DU!K:K,MATCH(Duombaze!CS515,DU!A:A,0),1))</f>
        <v>0</v>
      </c>
      <c r="CV515" s="19"/>
      <c r="CW515" s="19"/>
      <c r="CX515" s="19"/>
      <c r="CY515" s="17" t="str">
        <f t="shared" si="260"/>
        <v/>
      </c>
      <c r="CZ515" s="19"/>
      <c r="DA515" s="672"/>
      <c r="DB515" s="672"/>
      <c r="DC515" s="672">
        <f>IF(Duombaze!DA515="",0,INDEX(DU!I:I,MATCH(Duombaze!DA515,DU!A:A,0),1))+IF(Duombaze!DB515="",0,INDEX(DU!I:I,MATCH(Duombaze!DB515,DU!A:A,0),1))</f>
        <v>0</v>
      </c>
      <c r="DD515" s="19">
        <f>IF(Duombaze!DA515="",0,INDEX(DU!K:K,MATCH(Duombaze!DA515,DU!A:A,0),1))+IF(Duombaze!DB515="",0,INDEX(DU!K:K,MATCH(Duombaze!DB515,DU!A:A,0),1))</f>
        <v>0</v>
      </c>
      <c r="DE515" s="19"/>
      <c r="DF515" s="19"/>
      <c r="DG515" s="19"/>
      <c r="DH515" s="19" t="str">
        <f t="shared" si="207"/>
        <v/>
      </c>
      <c r="DI515" s="19"/>
      <c r="DJ515" s="672"/>
      <c r="DK515" s="678"/>
      <c r="DL515" s="678">
        <f>IF(Duombaze!DJ515="",0,INDEX(DU!I:I,MATCH(Duombaze!DJ515,DU!A:A,0),1))+IF(Duombaze!DK515="",0,INDEX(DU!I:I,MATCH(Duombaze!DK515,DU!A:A,0),1))</f>
        <v>0</v>
      </c>
      <c r="DM515" s="19">
        <f>IF(Duombaze!DJ515="",0,INDEX(DU!K:K,MATCH(Duombaze!DJ515,DU!A:A,0),1))+IF(Duombaze!DK515="",0,INDEX(DU!K:K,MATCH(Duombaze!DK515,DU!A:A,0),1))</f>
        <v>0</v>
      </c>
      <c r="DN515" s="52"/>
      <c r="DO515" s="52"/>
      <c r="DP515" s="52"/>
      <c r="DQ515" s="17" t="str">
        <f t="shared" si="206"/>
        <v/>
      </c>
      <c r="DR515" s="65"/>
      <c r="DS515" s="692"/>
      <c r="DT515" s="692"/>
      <c r="DU515" s="692"/>
      <c r="DV515" s="692"/>
      <c r="DW515" s="692">
        <f>IF(Duombaze!DS515="",0,INDEX(DU!I:I,MATCH(Duombaze!DS515,DU!A:A,0),1))+IF(Duombaze!DT515="",0,INDEX(DU!I:I,MATCH(Duombaze!DT515,DU!A:A,0),1))+IF(Duombaze!DU515="",0,INDEX(DU!I:I,MATCH(Duombaze!DU515,DU!A:A,0),1))+IF(Duombaze!DV515="",0,INDEX(DU!I:I,MATCH(Duombaze!DV515,DU!A:A,0),1))</f>
        <v>0</v>
      </c>
      <c r="DX515" s="638">
        <f>IF(Duombaze!DS515="",0,INDEX(DU!K:K,MATCH(Duombaze!DS515,DU!A:A,0),1))+IF(Duombaze!DT515="",0,INDEX(DU!K:K,MATCH(Duombaze!DT515,DU!A:A,0),1))+IF(Duombaze!DU515="",0,INDEX(DU!K:K,MATCH(Duombaze!DU515,DU!A:A,0),1))+IF(Duombaze!DV515="",0,INDEX(DU!K:KH,MATCH(Duombaze!DV515,DU!A:A,0),1))</f>
        <v>0</v>
      </c>
      <c r="DY515" s="65"/>
      <c r="DZ515" s="65"/>
      <c r="EA515" s="19"/>
      <c r="EB515" s="19" t="str">
        <f t="shared" si="264"/>
        <v/>
      </c>
      <c r="EC515" s="19"/>
      <c r="ED515" s="19">
        <f>IF(Duombaze!EC515="",0,INDEX(DU!I:I,MATCH(Duombaze!EC515,DU!A:A,0),1))</f>
        <v>0</v>
      </c>
      <c r="EE515" s="638">
        <f>IF(Duombaze!EC515="",0,INDEX(DU!K:K,MATCH(Duombaze!EC515,DU!A:A,0),1))</f>
        <v>0</v>
      </c>
      <c r="EF515" s="19"/>
      <c r="EG515" s="19"/>
      <c r="EH515" s="19"/>
      <c r="EI515" s="17" t="str">
        <f t="shared" si="261"/>
        <v/>
      </c>
      <c r="EJ515" s="19"/>
      <c r="EK515" s="672"/>
      <c r="EL515" s="672"/>
      <c r="EM515" s="672"/>
      <c r="EN515" s="672">
        <f>IF(Duombaze!EK515="",0,INDEX(DU!I:I,MATCH(Duombaze!EK515,DU!A:A,0),1))+IF(Duombaze!EL515="",0,INDEX(DU!I:I,MATCH(Duombaze!EL515,DU!A:A,0),1))+IF(Duombaze!EM515="",0,INDEX(DU!I:I,MATCH(Duombaze!EM515,DU!A:A,0),1))</f>
        <v>0</v>
      </c>
      <c r="EO515" s="19">
        <f>IF(Duombaze!EK515="",0,INDEX(DU!K:K,MATCH(Duombaze!EK515,DU!A:A,0),1))+IF(Duombaze!EL515="",0,INDEX(DU!K:K,MATCH(Duombaze!EL515,DU!A:A,0),1))+IF(Duombaze!EM515="",0,INDEX(DU!K:K,MATCH(Duombaze!EM515,DU!A:A,0),1))</f>
        <v>0</v>
      </c>
      <c r="EP515" s="19"/>
      <c r="EQ515" s="19"/>
      <c r="ER515" s="19"/>
      <c r="ES515" s="17" t="str">
        <f t="shared" si="265"/>
        <v/>
      </c>
      <c r="ET515" s="19"/>
      <c r="EU515" s="19"/>
      <c r="EV515" s="19"/>
      <c r="EW515" s="65"/>
      <c r="EX515" s="19" t="str">
        <f t="shared" si="268"/>
        <v/>
      </c>
      <c r="EY515" s="19"/>
      <c r="EZ515" s="672"/>
      <c r="FA515" s="672"/>
      <c r="FB515" s="672">
        <f>IF(Duombaze!EZ515="",0,INDEX(DU!I:I,MATCH(Duombaze!EZ515,DU!A:A,0),1))+IF(Duombaze!FA515="",0,INDEX(DU!I:I,MATCH(Duombaze!FA515,DU!A:A,0),1))</f>
        <v>0</v>
      </c>
      <c r="FC515" s="19">
        <f>IF(Duombaze!EZ515="",0,INDEX(DU!K:K,MATCH(Duombaze!EZ515,DU!A:A,0),1))+IF(Duombaze!FA515="",0,INDEX(DU!K:K,MATCH(Duombaze!FA515,DU!A:A,0),1))</f>
        <v>0</v>
      </c>
      <c r="FD515" s="19"/>
      <c r="FE515" s="19"/>
      <c r="FF515" s="19"/>
      <c r="FG515" s="19"/>
      <c r="FH515" s="19"/>
      <c r="FI515" s="17"/>
      <c r="FJ515" s="19" t="s">
        <v>2807</v>
      </c>
      <c r="FK515" s="19"/>
      <c r="FL515" s="18" t="s">
        <v>2808</v>
      </c>
      <c r="FM515" s="671" t="s">
        <v>2808</v>
      </c>
      <c r="FN515" s="671"/>
      <c r="FO515" s="671"/>
      <c r="FP515" s="671"/>
      <c r="FQ515" s="671">
        <f>IF(Duombaze!FM515="",0,INDEX(DU!I:I,MATCH(Duombaze!FM515,DU!A:A,0),1))+IF(Duombaze!FN515="",0,INDEX(DU!I:I,MATCH(Duombaze!FN515,DU!A:A,0),1))+IF(Duombaze!FO515="",0,INDEX(DU!I:I,MATCH(Duombaze!FO515,DU!A:A,0),1))+IF(Duombaze!FP515="",0,INDEX(DU!I:I,MATCH(Duombaze!FP515,DU!A:A,0),1))</f>
        <v>30.111000000000001</v>
      </c>
      <c r="FR515" s="739">
        <f>IF(Duombaze!FM515="",0,INDEX(DU!K:K,MATCH(Duombaze!FM515,DU!A:A,0),1))+IF(Duombaze!FN515="",0,INDEX(DU!K:K,MATCH(Duombaze!FN515,DU!A:A,0),1))+IF(Duombaze!FO515="",0,INDEX(DU!K:K,MATCH(Duombaze!FO515,DU!A:A,0),1))+IF(Duombaze!FP515="",0,INDEX(DU!K:K,MATCH(Duombaze!FP515,DU!A:A,0),1))</f>
        <v>3.87</v>
      </c>
    </row>
    <row r="516" spans="1:178" s="20" customFormat="1" ht="23.45" customHeight="1" x14ac:dyDescent="0.25">
      <c r="A516" s="41" t="s">
        <v>653</v>
      </c>
      <c r="B516" s="41" t="s">
        <v>798</v>
      </c>
      <c r="C516" s="16" t="s">
        <v>8669</v>
      </c>
      <c r="D516" s="19"/>
      <c r="E516" s="17" t="str">
        <f t="shared" si="254"/>
        <v/>
      </c>
      <c r="F516" s="19"/>
      <c r="G516" s="639"/>
      <c r="H516" s="639"/>
      <c r="I516" s="639"/>
      <c r="J516" s="639"/>
      <c r="K516" s="639"/>
      <c r="L516" s="639"/>
      <c r="M516" s="639"/>
      <c r="N516" s="639"/>
      <c r="O516" s="639"/>
      <c r="P516" s="639">
        <f>IF(Duombaze!G516="",0,INDEX(DU!I:I,MATCH(Duombaze!G516,DU!A:A,0),1))+IF(Duombaze!H516="",0,INDEX(DU!I:I,MATCH(Duombaze!H516,DU!A:A,0),1))+IF(Duombaze!I516="",0,INDEX(DU!I:I,MATCH(Duombaze!I516,DU!A:A,0),1))+IF(Duombaze!J516="",0,INDEX(DU!I:I,MATCH(Duombaze!J516,DU!A:A,0),1))+IF(Duombaze!K516="",0,INDEX(DU!I:I,MATCH(Duombaze!K516,DU!A:A,0),1))+IF(Duombaze!L516="",0,INDEX(DU!I:I,MATCH(Duombaze!L516,DU!A:A,0),1))+IF(Duombaze!M516="",0,INDEX(DU!I:I,MATCH(Duombaze!M516,DU!A:A,0),1))+IF(Duombaze!N516="",0,INDEX(DU!I:I,MATCH(Duombaze!N516,DU!A:A,0),1))+IF(Duombaze!O516="",0,INDEX(DU!I:I,MATCH(Duombaze!O516,DU!A:A,0),1))</f>
        <v>0</v>
      </c>
      <c r="Q516" s="638">
        <f>IF(Duombaze!G516="",0,INDEX(DU!K:K,MATCH(Duombaze!G516,DU!A:A,0),1))+IF(Duombaze!H516="",0,INDEX(DU!K:K,MATCH(Duombaze!H516,DU!A:A,0),1))+IF(Duombaze!I516="",0,INDEX(DU!K:K,MATCH(Duombaze!I516,DU!A:A,0),1))+IF(Duombaze!J516="",0,INDEX(DU!K:K,MATCH(Duombaze!J516,DU!A:A,0),1))+IF(Duombaze!K516="",0,INDEX(DU!K:K,MATCH(Duombaze!K516,DU!A:A,0),1))+IF(Duombaze!L516="",0,INDEX(DU!K:K,MATCH(Duombaze!L516,DU!A:A,0),1))+IF(Duombaze!M516="",0,INDEX(DU!K:K,MATCH(Duombaze!M516,DU!A:A,0),1))+IF(Duombaze!N516="",0,INDEX(DU!K:K,MATCH(Duombaze!N516,DU!A:A,0),1))+IF(Duombaze!O516="",0,INDEX(DU!K:K,MATCH(Duombaze!O516,DU!A:A,0),1))</f>
        <v>0</v>
      </c>
      <c r="R516" s="19"/>
      <c r="S516" s="52"/>
      <c r="T516" s="881"/>
      <c r="U516" s="17">
        <f>IF(Duombaze!T516="",0,INDEX(DU!I:I,MATCH(Duombaze!T516,DU!A:A,0),1))</f>
        <v>0</v>
      </c>
      <c r="V516" s="17">
        <f>IF(Duombaze!T516="",0,INDEX(DU!K:K,MATCH(Duombaze!T516,DU!A:A,0),1))</f>
        <v>0</v>
      </c>
      <c r="W516" s="19"/>
      <c r="X516" s="19"/>
      <c r="Y516" s="134"/>
      <c r="Z516" s="65"/>
      <c r="AA516" s="17" t="str">
        <f t="shared" si="263"/>
        <v/>
      </c>
      <c r="AB516" s="19"/>
      <c r="AC516" s="19">
        <f>IF(Duombaze!AB516="",0,INDEX(DU!I:I,MATCH(Duombaze!AB516,DU!A:A,0),1))</f>
        <v>0</v>
      </c>
      <c r="AD516" s="25">
        <f>IF(Duombaze!AB516="",0,INDEX(DU!K:K,MATCH(Duombaze!AB516,DU!A:A,0),1))</f>
        <v>0</v>
      </c>
      <c r="AE516" s="19"/>
      <c r="AF516" s="19"/>
      <c r="AG516" s="19"/>
      <c r="AH516" s="17" t="str">
        <f t="shared" si="266"/>
        <v/>
      </c>
      <c r="AI516" s="19"/>
      <c r="AJ516" s="639"/>
      <c r="AK516" s="639"/>
      <c r="AL516" s="639"/>
      <c r="AM516" s="639">
        <f>IF(Duombaze!AJ516="",0,INDEX(DU!I:I,MATCH(Duombaze!AJ516,DU!A:A,0),1))+IF(Duombaze!AK516="",0,INDEX(DU!I:I,MATCH(Duombaze!AK516,DU!A:A,0),1))+IF(Duombaze!AL516="",0,INDEX(DU!I:I,MATCH(Duombaze!AL516,DU!A:A,0),1))</f>
        <v>0</v>
      </c>
      <c r="AN516" s="639">
        <f>IF(Duombaze!AJ516="",0,INDEX(DU!K:K,MATCH(Duombaze!AJ516,DU!A:A,0),1))+IF(Duombaze!AK516="",0,INDEX(DU!K:K,MATCH(Duombaze!AK516,DU!A:A,0),1))+IF(Duombaze!AL516="",0,INDEX(DU!K:K,MATCH(Duombaze!AL516,DU!A:A,0),1))</f>
        <v>0</v>
      </c>
      <c r="AO516" s="19"/>
      <c r="AP516" s="19"/>
      <c r="AQ516" s="19"/>
      <c r="AR516" s="17" t="str">
        <f t="shared" si="203"/>
        <v/>
      </c>
      <c r="AS516" s="19"/>
      <c r="AT516" s="639"/>
      <c r="AU516" s="639"/>
      <c r="AV516" s="639"/>
      <c r="AW516" s="639"/>
      <c r="AX516" s="639"/>
      <c r="AY516" s="639"/>
      <c r="AZ516" s="639"/>
      <c r="BA516" s="639"/>
      <c r="BB516" s="639"/>
      <c r="BC516" s="639">
        <f>IF(Duombaze!AT516="",0,INDEX(DU!I:I,MATCH(Duombaze!AT516,DU!A:A,0),1))+IF(Duombaze!AU516="",0,INDEX(DU!I:I,MATCH(Duombaze!AU516,DU!A:A,0),1))+IF(Duombaze!AV516="",0,INDEX(DU!I:I,MATCH(Duombaze!AV516,DU!A:A,0),1))+IF(Duombaze!AW516="",0,INDEX(DU!I:I,MATCH(Duombaze!AW516,DU!A:A,0),1))+IF(Duombaze!AX516="",0,INDEX(DU!I:I,MATCH(Duombaze!AX516,DU!A:A,0),1))+IF(Duombaze!AY516="",0,INDEX(DU!I:I,MATCH(Duombaze!AY516,DU!A:A,0),1))+IF(Duombaze!AZ516="",0,INDEX(DU!I:I,MATCH(Duombaze!AZ516,DU!A:A,0),1))+IF(Duombaze!BA516="",0,INDEX(DU!I:I,MATCH(Duombaze!BA516,DU!A:A,0),1))+IF(Duombaze!BB516="",0,INDEX(DU!I:I,MATCH(Duombaze!BB516,DU!A:A,0),1))</f>
        <v>0</v>
      </c>
      <c r="BD516" s="638">
        <f>IF(Duombaze!AT516="",0,INDEX(DU!K:K,MATCH(Duombaze!AT516,DU!A:A,0),1))+IF(Duombaze!AU516="",0,INDEX(DU!K:K,MATCH(Duombaze!AU516,DU!A:A,0),1))+IF(Duombaze!AV516="",0,INDEX(DU!K:K,MATCH(Duombaze!AV516,DU!A:A,0),1))+IF(Duombaze!AW516="",0,INDEX(DU!K:K,MATCH(Duombaze!AW516,DU!A:A,0),1))+IF(Duombaze!AX516="",0,INDEX(DU!K:K,MATCH(Duombaze!AX516,DU!A:A,0),1))+IF(Duombaze!AY516="",0,INDEX(DU!K:K,MATCH(Duombaze!AY516,DU!A:A,0),1))+IF(Duombaze!AZ516="",0,INDEX(DU!K:K,MATCH(Duombaze!AZ516,DU!A:A,0),1))+IF(Duombaze!BA516="",0,INDEX(DU!K:K,MATCH(Duombaze!BA516,DU!A:A,0),1))+IF(Duombaze!BB516="",0,INDEX(DU!K:K,MATCH(Duombaze!BB516,DU!A:A,0),1))</f>
        <v>0</v>
      </c>
      <c r="BE516" s="19"/>
      <c r="BF516" s="19"/>
      <c r="BG516" s="65"/>
      <c r="BH516" s="17" t="str">
        <f t="shared" si="267"/>
        <v/>
      </c>
      <c r="BI516" s="19"/>
      <c r="BJ516" s="639"/>
      <c r="BK516" s="639"/>
      <c r="BL516" s="639"/>
      <c r="BM516" s="639">
        <f>IF(Duombaze!BJ516="",0,INDEX(DU!I:I,MATCH(Duombaze!BJ516,DU!A:A,0),1))+IF(Duombaze!BK516="",0,INDEX(DU!I:I,MATCH(Duombaze!BK516,DU!A:A,0),1))+IF(Duombaze!BL516="",0,INDEX(DU!I:I,MATCH(Duombaze!BL516,DU!A:A,0),1))</f>
        <v>0</v>
      </c>
      <c r="BN516" s="638">
        <f>IF(Duombaze!BJ516="",0,INDEX(DU!K:K,MATCH(Duombaze!BJ516,DU!A:A,0),1))+IF(Duombaze!BK516="",0,INDEX(DU!K:K,MATCH(Duombaze!BK516,DU!A:A,0),1))+IF(Duombaze!BL516="",0,INDEX(DU!K:K,MATCH(Duombaze!BL516,DU!A:A,0),1))</f>
        <v>0</v>
      </c>
      <c r="BO516" s="19"/>
      <c r="BP516" s="19"/>
      <c r="BQ516" s="19"/>
      <c r="BR516" s="19" t="str">
        <f t="shared" si="257"/>
        <v/>
      </c>
      <c r="BS516" s="19"/>
      <c r="BT516" s="19"/>
      <c r="BU516" s="19"/>
      <c r="BV516" s="19"/>
      <c r="BW516" s="19">
        <f>IF(Duombaze!BT516="",0,INDEX(DU!I:I,MATCH(Duombaze!BT516,DU!A:A,0),1))+IF(Duombaze!BU516="",0,INDEX(DU!I:I,MATCH(Duombaze!BU516,DU!A:A,0),1))+IF(Duombaze!BV516="",0,INDEX(DU!I:I,MATCH(Duombaze!BV516,DU!A:A,0),1))</f>
        <v>0</v>
      </c>
      <c r="BX516" s="19">
        <f>IF(Duombaze!BT516="",0,INDEX(DU!K:K,MATCH(Duombaze!BT516,DU!A:A,0),1))+IF(Duombaze!BU516="",0,INDEX(DU!K:K,MATCH(Duombaze!BU516,DU!A:A,0),1))+IF(Duombaze!BV516="",0,INDEX(DU!K:K,MATCH(Duombaze!BV516,DU!A:A,0),1))</f>
        <v>0</v>
      </c>
      <c r="BY516" s="19"/>
      <c r="BZ516" s="19"/>
      <c r="CA516" s="19"/>
      <c r="CB516" s="19" t="str">
        <f t="shared" si="258"/>
        <v/>
      </c>
      <c r="CC516" s="19"/>
      <c r="CD516" s="19">
        <f>IF(Duombaze!CC516="",0,INDEX(DU!I:I,MATCH(Duombaze!CC516,DU!A:A,0),1))</f>
        <v>0</v>
      </c>
      <c r="CE516" s="17">
        <f>IF(Duombaze!CC516="",0,INDEX(DU!K:K,MATCH(Duombaze!CC516,DU!A:A,0),1))</f>
        <v>0</v>
      </c>
      <c r="CF516" s="19"/>
      <c r="CG516" s="19"/>
      <c r="CH516" s="19"/>
      <c r="CI516" s="17" t="str">
        <f t="shared" si="259"/>
        <v/>
      </c>
      <c r="CJ516" s="19"/>
      <c r="CK516" s="19">
        <f>IF(Duombaze!CJ516="",0,INDEX(DU!I:I,MATCH(Duombaze!CJ516,DU!A:A,0),1))</f>
        <v>0</v>
      </c>
      <c r="CL516" s="17">
        <f>IF(Duombaze!CJ516="",0,INDEX(DU!K:K,MATCH(Duombaze!CJ516,DU!A:A,0),1))</f>
        <v>0</v>
      </c>
      <c r="CM516" s="19"/>
      <c r="CN516" s="19"/>
      <c r="CO516" s="19"/>
      <c r="CP516" s="17" t="str">
        <f t="shared" si="219"/>
        <v/>
      </c>
      <c r="CQ516" s="19"/>
      <c r="CR516" s="639"/>
      <c r="CS516" s="639"/>
      <c r="CT516" s="639">
        <f>IF(Duombaze!CR516="",0,INDEX(DU!I:I,MATCH(Duombaze!CR516,DU!A:A,0),1))+IF(Duombaze!CS516="",0,INDEX(DU!I:I,MATCH(Duombaze!CS516,DU!A:A,0),1))</f>
        <v>0</v>
      </c>
      <c r="CU516" s="19">
        <f>IF(Duombaze!CR516="",0,INDEX(DU!K:K,MATCH(Duombaze!CR516,DU!A:A,0),1))+IF(Duombaze!CS516="",0,INDEX(DU!K:K,MATCH(Duombaze!CS516,DU!A:A,0),1))</f>
        <v>0</v>
      </c>
      <c r="CV516" s="19"/>
      <c r="CW516" s="19"/>
      <c r="CX516" s="19"/>
      <c r="CY516" s="17" t="str">
        <f t="shared" si="260"/>
        <v/>
      </c>
      <c r="CZ516" s="19"/>
      <c r="DA516" s="672"/>
      <c r="DB516" s="672"/>
      <c r="DC516" s="672">
        <f>IF(Duombaze!DA516="",0,INDEX(DU!I:I,MATCH(Duombaze!DA516,DU!A:A,0),1))+IF(Duombaze!DB516="",0,INDEX(DU!I:I,MATCH(Duombaze!DB516,DU!A:A,0),1))</f>
        <v>0</v>
      </c>
      <c r="DD516" s="19">
        <f>IF(Duombaze!DA516="",0,INDEX(DU!K:K,MATCH(Duombaze!DA516,DU!A:A,0),1))+IF(Duombaze!DB516="",0,INDEX(DU!K:K,MATCH(Duombaze!DB516,DU!A:A,0),1))</f>
        <v>0</v>
      </c>
      <c r="DE516" s="19"/>
      <c r="DF516" s="19"/>
      <c r="DG516" s="19"/>
      <c r="DH516" s="19" t="str">
        <f t="shared" si="207"/>
        <v/>
      </c>
      <c r="DI516" s="19"/>
      <c r="DJ516" s="672"/>
      <c r="DK516" s="678"/>
      <c r="DL516" s="678">
        <f>IF(Duombaze!DJ516="",0,INDEX(DU!I:I,MATCH(Duombaze!DJ516,DU!A:A,0),1))+IF(Duombaze!DK516="",0,INDEX(DU!I:I,MATCH(Duombaze!DK516,DU!A:A,0),1))</f>
        <v>0</v>
      </c>
      <c r="DM516" s="19">
        <f>IF(Duombaze!DJ516="",0,INDEX(DU!K:K,MATCH(Duombaze!DJ516,DU!A:A,0),1))+IF(Duombaze!DK516="",0,INDEX(DU!K:K,MATCH(Duombaze!DK516,DU!A:A,0),1))</f>
        <v>0</v>
      </c>
      <c r="DN516" s="52"/>
      <c r="DO516" s="52"/>
      <c r="DP516" s="52"/>
      <c r="DQ516" s="17" t="str">
        <f t="shared" si="206"/>
        <v/>
      </c>
      <c r="DR516" s="65"/>
      <c r="DS516" s="692"/>
      <c r="DT516" s="692"/>
      <c r="DU516" s="692"/>
      <c r="DV516" s="692"/>
      <c r="DW516" s="692">
        <f>IF(Duombaze!DS516="",0,INDEX(DU!I:I,MATCH(Duombaze!DS516,DU!A:A,0),1))+IF(Duombaze!DT516="",0,INDEX(DU!I:I,MATCH(Duombaze!DT516,DU!A:A,0),1))+IF(Duombaze!DU516="",0,INDEX(DU!I:I,MATCH(Duombaze!DU516,DU!A:A,0),1))+IF(Duombaze!DV516="",0,INDEX(DU!I:I,MATCH(Duombaze!DV516,DU!A:A,0),1))</f>
        <v>0</v>
      </c>
      <c r="DX516" s="638">
        <f>IF(Duombaze!DS516="",0,INDEX(DU!K:K,MATCH(Duombaze!DS516,DU!A:A,0),1))+IF(Duombaze!DT516="",0,INDEX(DU!K:K,MATCH(Duombaze!DT516,DU!A:A,0),1))+IF(Duombaze!DU516="",0,INDEX(DU!K:K,MATCH(Duombaze!DU516,DU!A:A,0),1))+IF(Duombaze!DV516="",0,INDEX(DU!K:KH,MATCH(Duombaze!DV516,DU!A:A,0),1))</f>
        <v>0</v>
      </c>
      <c r="DY516" s="65"/>
      <c r="DZ516" s="65"/>
      <c r="EA516" s="19"/>
      <c r="EB516" s="19" t="str">
        <f t="shared" si="264"/>
        <v/>
      </c>
      <c r="EC516" s="19"/>
      <c r="ED516" s="19">
        <f>IF(Duombaze!EC516="",0,INDEX(DU!I:I,MATCH(Duombaze!EC516,DU!A:A,0),1))</f>
        <v>0</v>
      </c>
      <c r="EE516" s="638">
        <f>IF(Duombaze!EC516="",0,INDEX(DU!K:K,MATCH(Duombaze!EC516,DU!A:A,0),1))</f>
        <v>0</v>
      </c>
      <c r="EF516" s="19"/>
      <c r="EG516" s="19"/>
      <c r="EH516" s="19"/>
      <c r="EI516" s="17" t="str">
        <f t="shared" si="261"/>
        <v/>
      </c>
      <c r="EJ516" s="19"/>
      <c r="EK516" s="672"/>
      <c r="EL516" s="672"/>
      <c r="EM516" s="672"/>
      <c r="EN516" s="672">
        <f>IF(Duombaze!EK516="",0,INDEX(DU!I:I,MATCH(Duombaze!EK516,DU!A:A,0),1))+IF(Duombaze!EL516="",0,INDEX(DU!I:I,MATCH(Duombaze!EL516,DU!A:A,0),1))+IF(Duombaze!EM516="",0,INDEX(DU!I:I,MATCH(Duombaze!EM516,DU!A:A,0),1))</f>
        <v>0</v>
      </c>
      <c r="EO516" s="19">
        <f>IF(Duombaze!EK516="",0,INDEX(DU!K:K,MATCH(Duombaze!EK516,DU!A:A,0),1))+IF(Duombaze!EL516="",0,INDEX(DU!K:K,MATCH(Duombaze!EL516,DU!A:A,0),1))+IF(Duombaze!EM516="",0,INDEX(DU!K:K,MATCH(Duombaze!EM516,DU!A:A,0),1))</f>
        <v>0</v>
      </c>
      <c r="EP516" s="19"/>
      <c r="EQ516" s="19"/>
      <c r="ER516" s="19"/>
      <c r="ES516" s="17" t="str">
        <f t="shared" si="265"/>
        <v/>
      </c>
      <c r="ET516" s="19"/>
      <c r="EU516" s="19"/>
      <c r="EV516" s="19"/>
      <c r="EW516" s="65"/>
      <c r="EX516" s="19" t="str">
        <f t="shared" si="268"/>
        <v/>
      </c>
      <c r="EY516" s="19"/>
      <c r="EZ516" s="672"/>
      <c r="FA516" s="672"/>
      <c r="FB516" s="672">
        <f>IF(Duombaze!EZ516="",0,INDEX(DU!I:I,MATCH(Duombaze!EZ516,DU!A:A,0),1))+IF(Duombaze!FA516="",0,INDEX(DU!I:I,MATCH(Duombaze!FA516,DU!A:A,0),1))</f>
        <v>0</v>
      </c>
      <c r="FC516" s="19">
        <f>IF(Duombaze!EZ516="",0,INDEX(DU!K:K,MATCH(Duombaze!EZ516,DU!A:A,0),1))+IF(Duombaze!FA516="",0,INDEX(DU!K:K,MATCH(Duombaze!FA516,DU!A:A,0),1))</f>
        <v>0</v>
      </c>
      <c r="FD516" s="19"/>
      <c r="FE516" s="19"/>
      <c r="FF516" s="19"/>
      <c r="FG516" s="19"/>
      <c r="FH516" s="19"/>
      <c r="FI516" s="17"/>
      <c r="FJ516" s="19" t="s">
        <v>2814</v>
      </c>
      <c r="FK516" s="19"/>
      <c r="FL516" s="18" t="s">
        <v>2817</v>
      </c>
      <c r="FM516" s="671" t="s">
        <v>2817</v>
      </c>
      <c r="FN516" s="671"/>
      <c r="FO516" s="671"/>
      <c r="FP516" s="671"/>
      <c r="FQ516" s="671">
        <f>IF(Duombaze!FM516="",0,INDEX(DU!I:I,MATCH(Duombaze!FM516,DU!A:A,0),1))+IF(Duombaze!FN516="",0,INDEX(DU!I:I,MATCH(Duombaze!FN516,DU!A:A,0),1))+IF(Duombaze!FO516="",0,INDEX(DU!I:I,MATCH(Duombaze!FO516,DU!A:A,0),1))+IF(Duombaze!FP516="",0,INDEX(DU!I:I,MATCH(Duombaze!FP516,DU!A:A,0),1))</f>
        <v>421.66247525833103</v>
      </c>
      <c r="FR516" s="739">
        <f>IF(Duombaze!FM516="",0,INDEX(DU!K:K,MATCH(Duombaze!FM516,DU!A:A,0),1))+IF(Duombaze!FN516="",0,INDEX(DU!K:K,MATCH(Duombaze!FN516,DU!A:A,0),1))+IF(Duombaze!FO516="",0,INDEX(DU!K:K,MATCH(Duombaze!FO516,DU!A:A,0),1))+IF(Duombaze!FP516="",0,INDEX(DU!K:K,MATCH(Duombaze!FP516,DU!A:A,0),1))</f>
        <v>407.33</v>
      </c>
    </row>
    <row r="517" spans="1:178" s="20" customFormat="1" ht="23.45" customHeight="1" x14ac:dyDescent="0.25">
      <c r="A517" s="41" t="s">
        <v>642</v>
      </c>
      <c r="B517" s="41" t="s">
        <v>798</v>
      </c>
      <c r="C517" s="16" t="s">
        <v>8669</v>
      </c>
      <c r="D517" s="19"/>
      <c r="E517" s="17" t="str">
        <f t="shared" si="254"/>
        <v/>
      </c>
      <c r="F517" s="19"/>
      <c r="G517" s="639"/>
      <c r="H517" s="639"/>
      <c r="I517" s="639"/>
      <c r="J517" s="639"/>
      <c r="K517" s="639"/>
      <c r="L517" s="639"/>
      <c r="M517" s="639"/>
      <c r="N517" s="639"/>
      <c r="O517" s="639"/>
      <c r="P517" s="639">
        <f>IF(Duombaze!G517="",0,INDEX(DU!I:I,MATCH(Duombaze!G517,DU!A:A,0),1))+IF(Duombaze!H517="",0,INDEX(DU!I:I,MATCH(Duombaze!H517,DU!A:A,0),1))+IF(Duombaze!I517="",0,INDEX(DU!I:I,MATCH(Duombaze!I517,DU!A:A,0),1))+IF(Duombaze!J517="",0,INDEX(DU!I:I,MATCH(Duombaze!J517,DU!A:A,0),1))+IF(Duombaze!K517="",0,INDEX(DU!I:I,MATCH(Duombaze!K517,DU!A:A,0),1))+IF(Duombaze!L517="",0,INDEX(DU!I:I,MATCH(Duombaze!L517,DU!A:A,0),1))+IF(Duombaze!M517="",0,INDEX(DU!I:I,MATCH(Duombaze!M517,DU!A:A,0),1))+IF(Duombaze!N517="",0,INDEX(DU!I:I,MATCH(Duombaze!N517,DU!A:A,0),1))+IF(Duombaze!O517="",0,INDEX(DU!I:I,MATCH(Duombaze!O517,DU!A:A,0),1))</f>
        <v>0</v>
      </c>
      <c r="Q517" s="638">
        <f>IF(Duombaze!G517="",0,INDEX(DU!K:K,MATCH(Duombaze!G517,DU!A:A,0),1))+IF(Duombaze!H517="",0,INDEX(DU!K:K,MATCH(Duombaze!H517,DU!A:A,0),1))+IF(Duombaze!I517="",0,INDEX(DU!K:K,MATCH(Duombaze!I517,DU!A:A,0),1))+IF(Duombaze!J517="",0,INDEX(DU!K:K,MATCH(Duombaze!J517,DU!A:A,0),1))+IF(Duombaze!K517="",0,INDEX(DU!K:K,MATCH(Duombaze!K517,DU!A:A,0),1))+IF(Duombaze!L517="",0,INDEX(DU!K:K,MATCH(Duombaze!L517,DU!A:A,0),1))+IF(Duombaze!M517="",0,INDEX(DU!K:K,MATCH(Duombaze!M517,DU!A:A,0),1))+IF(Duombaze!N517="",0,INDEX(DU!K:K,MATCH(Duombaze!N517,DU!A:A,0),1))+IF(Duombaze!O517="",0,INDEX(DU!K:K,MATCH(Duombaze!O517,DU!A:A,0),1))</f>
        <v>0</v>
      </c>
      <c r="R517" s="19"/>
      <c r="S517" s="52"/>
      <c r="T517" s="881"/>
      <c r="U517" s="17">
        <f>IF(Duombaze!T517="",0,INDEX(DU!I:I,MATCH(Duombaze!T517,DU!A:A,0),1))</f>
        <v>0</v>
      </c>
      <c r="V517" s="17">
        <f>IF(Duombaze!T517="",0,INDEX(DU!K:K,MATCH(Duombaze!T517,DU!A:A,0),1))</f>
        <v>0</v>
      </c>
      <c r="W517" s="19"/>
      <c r="X517" s="19"/>
      <c r="Y517" s="134"/>
      <c r="Z517" s="65"/>
      <c r="AA517" s="17" t="str">
        <f t="shared" si="263"/>
        <v/>
      </c>
      <c r="AB517" s="19"/>
      <c r="AC517" s="19">
        <f>IF(Duombaze!AB517="",0,INDEX(DU!I:I,MATCH(Duombaze!AB517,DU!A:A,0),1))</f>
        <v>0</v>
      </c>
      <c r="AD517" s="25">
        <f>IF(Duombaze!AB517="",0,INDEX(DU!K:K,MATCH(Duombaze!AB517,DU!A:A,0),1))</f>
        <v>0</v>
      </c>
      <c r="AE517" s="19"/>
      <c r="AF517" s="19"/>
      <c r="AG517" s="19"/>
      <c r="AH517" s="17" t="str">
        <f t="shared" si="266"/>
        <v/>
      </c>
      <c r="AI517" s="19"/>
      <c r="AJ517" s="639"/>
      <c r="AK517" s="639"/>
      <c r="AL517" s="639"/>
      <c r="AM517" s="639">
        <f>IF(Duombaze!AJ517="",0,INDEX(DU!I:I,MATCH(Duombaze!AJ517,DU!A:A,0),1))+IF(Duombaze!AK517="",0,INDEX(DU!I:I,MATCH(Duombaze!AK517,DU!A:A,0),1))+IF(Duombaze!AL517="",0,INDEX(DU!I:I,MATCH(Duombaze!AL517,DU!A:A,0),1))</f>
        <v>0</v>
      </c>
      <c r="AN517" s="639">
        <f>IF(Duombaze!AJ517="",0,INDEX(DU!K:K,MATCH(Duombaze!AJ517,DU!A:A,0),1))+IF(Duombaze!AK517="",0,INDEX(DU!K:K,MATCH(Duombaze!AK517,DU!A:A,0),1))+IF(Duombaze!AL517="",0,INDEX(DU!K:K,MATCH(Duombaze!AL517,DU!A:A,0),1))</f>
        <v>0</v>
      </c>
      <c r="AO517" s="19"/>
      <c r="AP517" s="19"/>
      <c r="AQ517" s="19"/>
      <c r="AR517" s="17" t="str">
        <f t="shared" si="203"/>
        <v/>
      </c>
      <c r="AS517" s="19"/>
      <c r="AT517" s="639"/>
      <c r="AU517" s="639"/>
      <c r="AV517" s="639"/>
      <c r="AW517" s="639"/>
      <c r="AX517" s="639"/>
      <c r="AY517" s="639"/>
      <c r="AZ517" s="639"/>
      <c r="BA517" s="639"/>
      <c r="BB517" s="639"/>
      <c r="BC517" s="639">
        <f>IF(Duombaze!AT517="",0,INDEX(DU!I:I,MATCH(Duombaze!AT517,DU!A:A,0),1))+IF(Duombaze!AU517="",0,INDEX(DU!I:I,MATCH(Duombaze!AU517,DU!A:A,0),1))+IF(Duombaze!AV517="",0,INDEX(DU!I:I,MATCH(Duombaze!AV517,DU!A:A,0),1))+IF(Duombaze!AW517="",0,INDEX(DU!I:I,MATCH(Duombaze!AW517,DU!A:A,0),1))+IF(Duombaze!AX517="",0,INDEX(DU!I:I,MATCH(Duombaze!AX517,DU!A:A,0),1))+IF(Duombaze!AY517="",0,INDEX(DU!I:I,MATCH(Duombaze!AY517,DU!A:A,0),1))+IF(Duombaze!AZ517="",0,INDEX(DU!I:I,MATCH(Duombaze!AZ517,DU!A:A,0),1))+IF(Duombaze!BA517="",0,INDEX(DU!I:I,MATCH(Duombaze!BA517,DU!A:A,0),1))+IF(Duombaze!BB517="",0,INDEX(DU!I:I,MATCH(Duombaze!BB517,DU!A:A,0),1))</f>
        <v>0</v>
      </c>
      <c r="BD517" s="638">
        <f>IF(Duombaze!AT517="",0,INDEX(DU!K:K,MATCH(Duombaze!AT517,DU!A:A,0),1))+IF(Duombaze!AU517="",0,INDEX(DU!K:K,MATCH(Duombaze!AU517,DU!A:A,0),1))+IF(Duombaze!AV517="",0,INDEX(DU!K:K,MATCH(Duombaze!AV517,DU!A:A,0),1))+IF(Duombaze!AW517="",0,INDEX(DU!K:K,MATCH(Duombaze!AW517,DU!A:A,0),1))+IF(Duombaze!AX517="",0,INDEX(DU!K:K,MATCH(Duombaze!AX517,DU!A:A,0),1))+IF(Duombaze!AY517="",0,INDEX(DU!K:K,MATCH(Duombaze!AY517,DU!A:A,0),1))+IF(Duombaze!AZ517="",0,INDEX(DU!K:K,MATCH(Duombaze!AZ517,DU!A:A,0),1))+IF(Duombaze!BA517="",0,INDEX(DU!K:K,MATCH(Duombaze!BA517,DU!A:A,0),1))+IF(Duombaze!BB517="",0,INDEX(DU!K:K,MATCH(Duombaze!BB517,DU!A:A,0),1))</f>
        <v>0</v>
      </c>
      <c r="BE517" s="19"/>
      <c r="BF517" s="19"/>
      <c r="BG517" s="65"/>
      <c r="BH517" s="17" t="str">
        <f t="shared" si="267"/>
        <v/>
      </c>
      <c r="BI517" s="19"/>
      <c r="BJ517" s="639"/>
      <c r="BK517" s="639"/>
      <c r="BL517" s="639"/>
      <c r="BM517" s="639">
        <f>IF(Duombaze!BJ517="",0,INDEX(DU!I:I,MATCH(Duombaze!BJ517,DU!A:A,0),1))+IF(Duombaze!BK517="",0,INDEX(DU!I:I,MATCH(Duombaze!BK517,DU!A:A,0),1))+IF(Duombaze!BL517="",0,INDEX(DU!I:I,MATCH(Duombaze!BL517,DU!A:A,0),1))</f>
        <v>0</v>
      </c>
      <c r="BN517" s="638">
        <f>IF(Duombaze!BJ517="",0,INDEX(DU!K:K,MATCH(Duombaze!BJ517,DU!A:A,0),1))+IF(Duombaze!BK517="",0,INDEX(DU!K:K,MATCH(Duombaze!BK517,DU!A:A,0),1))+IF(Duombaze!BL517="",0,INDEX(DU!K:K,MATCH(Duombaze!BL517,DU!A:A,0),1))</f>
        <v>0</v>
      </c>
      <c r="BO517" s="19"/>
      <c r="BP517" s="19"/>
      <c r="BQ517" s="19"/>
      <c r="BR517" s="19" t="str">
        <f t="shared" si="257"/>
        <v/>
      </c>
      <c r="BS517" s="19"/>
      <c r="BT517" s="19"/>
      <c r="BU517" s="19"/>
      <c r="BV517" s="19"/>
      <c r="BW517" s="19">
        <f>IF(Duombaze!BT517="",0,INDEX(DU!I:I,MATCH(Duombaze!BT517,DU!A:A,0),1))+IF(Duombaze!BU517="",0,INDEX(DU!I:I,MATCH(Duombaze!BU517,DU!A:A,0),1))+IF(Duombaze!BV517="",0,INDEX(DU!I:I,MATCH(Duombaze!BV517,DU!A:A,0),1))</f>
        <v>0</v>
      </c>
      <c r="BX517" s="19">
        <f>IF(Duombaze!BT517="",0,INDEX(DU!K:K,MATCH(Duombaze!BT517,DU!A:A,0),1))+IF(Duombaze!BU517="",0,INDEX(DU!K:K,MATCH(Duombaze!BU517,DU!A:A,0),1))+IF(Duombaze!BV517="",0,INDEX(DU!K:K,MATCH(Duombaze!BV517,DU!A:A,0),1))</f>
        <v>0</v>
      </c>
      <c r="BY517" s="19"/>
      <c r="BZ517" s="19"/>
      <c r="CA517" s="19"/>
      <c r="CB517" s="19" t="str">
        <f t="shared" si="258"/>
        <v/>
      </c>
      <c r="CC517" s="19"/>
      <c r="CD517" s="19">
        <f>IF(Duombaze!CC517="",0,INDEX(DU!I:I,MATCH(Duombaze!CC517,DU!A:A,0),1))</f>
        <v>0</v>
      </c>
      <c r="CE517" s="17">
        <f>IF(Duombaze!CC517="",0,INDEX(DU!K:K,MATCH(Duombaze!CC517,DU!A:A,0),1))</f>
        <v>0</v>
      </c>
      <c r="CF517" s="19"/>
      <c r="CG517" s="19"/>
      <c r="CH517" s="19"/>
      <c r="CI517" s="17" t="str">
        <f t="shared" si="259"/>
        <v/>
      </c>
      <c r="CJ517" s="19"/>
      <c r="CK517" s="19">
        <f>IF(Duombaze!CJ517="",0,INDEX(DU!I:I,MATCH(Duombaze!CJ517,DU!A:A,0),1))</f>
        <v>0</v>
      </c>
      <c r="CL517" s="17">
        <f>IF(Duombaze!CJ517="",0,INDEX(DU!K:K,MATCH(Duombaze!CJ517,DU!A:A,0),1))</f>
        <v>0</v>
      </c>
      <c r="CM517" s="19"/>
      <c r="CN517" s="19"/>
      <c r="CO517" s="19"/>
      <c r="CP517" s="17" t="str">
        <f t="shared" si="219"/>
        <v/>
      </c>
      <c r="CQ517" s="19"/>
      <c r="CR517" s="639"/>
      <c r="CS517" s="639"/>
      <c r="CT517" s="639">
        <f>IF(Duombaze!CR517="",0,INDEX(DU!I:I,MATCH(Duombaze!CR517,DU!A:A,0),1))+IF(Duombaze!CS517="",0,INDEX(DU!I:I,MATCH(Duombaze!CS517,DU!A:A,0),1))</f>
        <v>0</v>
      </c>
      <c r="CU517" s="19">
        <f>IF(Duombaze!CR517="",0,INDEX(DU!K:K,MATCH(Duombaze!CR517,DU!A:A,0),1))+IF(Duombaze!CS517="",0,INDEX(DU!K:K,MATCH(Duombaze!CS517,DU!A:A,0),1))</f>
        <v>0</v>
      </c>
      <c r="CV517" s="19"/>
      <c r="CW517" s="19"/>
      <c r="CX517" s="19"/>
      <c r="CY517" s="17" t="str">
        <f t="shared" si="260"/>
        <v/>
      </c>
      <c r="CZ517" s="19"/>
      <c r="DA517" s="672"/>
      <c r="DB517" s="672"/>
      <c r="DC517" s="672">
        <f>IF(Duombaze!DA517="",0,INDEX(DU!I:I,MATCH(Duombaze!DA517,DU!A:A,0),1))+IF(Duombaze!DB517="",0,INDEX(DU!I:I,MATCH(Duombaze!DB517,DU!A:A,0),1))</f>
        <v>0</v>
      </c>
      <c r="DD517" s="19">
        <f>IF(Duombaze!DA517="",0,INDEX(DU!K:K,MATCH(Duombaze!DA517,DU!A:A,0),1))+IF(Duombaze!DB517="",0,INDEX(DU!K:K,MATCH(Duombaze!DB517,DU!A:A,0),1))</f>
        <v>0</v>
      </c>
      <c r="DE517" s="19"/>
      <c r="DF517" s="19"/>
      <c r="DG517" s="19"/>
      <c r="DH517" s="19" t="str">
        <f t="shared" si="207"/>
        <v/>
      </c>
      <c r="DI517" s="19"/>
      <c r="DJ517" s="672"/>
      <c r="DK517" s="678"/>
      <c r="DL517" s="678">
        <f>IF(Duombaze!DJ517="",0,INDEX(DU!I:I,MATCH(Duombaze!DJ517,DU!A:A,0),1))+IF(Duombaze!DK517="",0,INDEX(DU!I:I,MATCH(Duombaze!DK517,DU!A:A,0),1))</f>
        <v>0</v>
      </c>
      <c r="DM517" s="19">
        <f>IF(Duombaze!DJ517="",0,INDEX(DU!K:K,MATCH(Duombaze!DJ517,DU!A:A,0),1))+IF(Duombaze!DK517="",0,INDEX(DU!K:K,MATCH(Duombaze!DK517,DU!A:A,0),1))</f>
        <v>0</v>
      </c>
      <c r="DN517" s="52"/>
      <c r="DO517" s="52"/>
      <c r="DP517" s="52"/>
      <c r="DQ517" s="17" t="str">
        <f t="shared" si="206"/>
        <v/>
      </c>
      <c r="DR517" s="65"/>
      <c r="DS517" s="692"/>
      <c r="DT517" s="692"/>
      <c r="DU517" s="692"/>
      <c r="DV517" s="692"/>
      <c r="DW517" s="692">
        <f>IF(Duombaze!DS517="",0,INDEX(DU!I:I,MATCH(Duombaze!DS517,DU!A:A,0),1))+IF(Duombaze!DT517="",0,INDEX(DU!I:I,MATCH(Duombaze!DT517,DU!A:A,0),1))+IF(Duombaze!DU517="",0,INDEX(DU!I:I,MATCH(Duombaze!DU517,DU!A:A,0),1))+IF(Duombaze!DV517="",0,INDEX(DU!I:I,MATCH(Duombaze!DV517,DU!A:A,0),1))</f>
        <v>0</v>
      </c>
      <c r="DX517" s="638">
        <f>IF(Duombaze!DS517="",0,INDEX(DU!K:K,MATCH(Duombaze!DS517,DU!A:A,0),1))+IF(Duombaze!DT517="",0,INDEX(DU!K:K,MATCH(Duombaze!DT517,DU!A:A,0),1))+IF(Duombaze!DU517="",0,INDEX(DU!K:K,MATCH(Duombaze!DU517,DU!A:A,0),1))+IF(Duombaze!DV517="",0,INDEX(DU!K:KH,MATCH(Duombaze!DV517,DU!A:A,0),1))</f>
        <v>0</v>
      </c>
      <c r="DY517" s="65"/>
      <c r="DZ517" s="65"/>
      <c r="EA517" s="19"/>
      <c r="EB517" s="19" t="str">
        <f t="shared" si="264"/>
        <v/>
      </c>
      <c r="EC517" s="19"/>
      <c r="ED517" s="19">
        <f>IF(Duombaze!EC517="",0,INDEX(DU!I:I,MATCH(Duombaze!EC517,DU!A:A,0),1))</f>
        <v>0</v>
      </c>
      <c r="EE517" s="638">
        <f>IF(Duombaze!EC517="",0,INDEX(DU!K:K,MATCH(Duombaze!EC517,DU!A:A,0),1))</f>
        <v>0</v>
      </c>
      <c r="EF517" s="19"/>
      <c r="EG517" s="19"/>
      <c r="EH517" s="19"/>
      <c r="EI517" s="17" t="str">
        <f t="shared" si="261"/>
        <v/>
      </c>
      <c r="EJ517" s="19"/>
      <c r="EK517" s="672"/>
      <c r="EL517" s="672"/>
      <c r="EM517" s="672"/>
      <c r="EN517" s="672">
        <f>IF(Duombaze!EK517="",0,INDEX(DU!I:I,MATCH(Duombaze!EK517,DU!A:A,0),1))+IF(Duombaze!EL517="",0,INDEX(DU!I:I,MATCH(Duombaze!EL517,DU!A:A,0),1))+IF(Duombaze!EM517="",0,INDEX(DU!I:I,MATCH(Duombaze!EM517,DU!A:A,0),1))</f>
        <v>0</v>
      </c>
      <c r="EO517" s="19">
        <f>IF(Duombaze!EK517="",0,INDEX(DU!K:K,MATCH(Duombaze!EK517,DU!A:A,0),1))+IF(Duombaze!EL517="",0,INDEX(DU!K:K,MATCH(Duombaze!EL517,DU!A:A,0),1))+IF(Duombaze!EM517="",0,INDEX(DU!K:K,MATCH(Duombaze!EM517,DU!A:A,0),1))</f>
        <v>0</v>
      </c>
      <c r="EP517" s="19"/>
      <c r="EQ517" s="19"/>
      <c r="ER517" s="19"/>
      <c r="ES517" s="17" t="str">
        <f t="shared" si="265"/>
        <v/>
      </c>
      <c r="ET517" s="19"/>
      <c r="EU517" s="19"/>
      <c r="EV517" s="19"/>
      <c r="EW517" s="65"/>
      <c r="EX517" s="19" t="str">
        <f t="shared" si="268"/>
        <v/>
      </c>
      <c r="EY517" s="19"/>
      <c r="EZ517" s="672"/>
      <c r="FA517" s="672"/>
      <c r="FB517" s="672">
        <f>IF(Duombaze!EZ517="",0,INDEX(DU!I:I,MATCH(Duombaze!EZ517,DU!A:A,0),1))+IF(Duombaze!FA517="",0,INDEX(DU!I:I,MATCH(Duombaze!FA517,DU!A:A,0),1))</f>
        <v>0</v>
      </c>
      <c r="FC517" s="19">
        <f>IF(Duombaze!EZ517="",0,INDEX(DU!K:K,MATCH(Duombaze!EZ517,DU!A:A,0),1))+IF(Duombaze!FA517="",0,INDEX(DU!K:K,MATCH(Duombaze!FA517,DU!A:A,0),1))</f>
        <v>0</v>
      </c>
      <c r="FD517" s="19"/>
      <c r="FE517" s="19"/>
      <c r="FF517" s="19"/>
      <c r="FG517" s="19"/>
      <c r="FH517" s="19"/>
      <c r="FI517" s="17"/>
      <c r="FJ517" s="19" t="s">
        <v>2815</v>
      </c>
      <c r="FK517" s="19"/>
      <c r="FL517" s="18" t="s">
        <v>2817</v>
      </c>
      <c r="FM517" s="671" t="s">
        <v>2817</v>
      </c>
      <c r="FN517" s="671"/>
      <c r="FO517" s="671"/>
      <c r="FP517" s="671"/>
      <c r="FQ517" s="671">
        <f>IF(Duombaze!FM517="",0,INDEX(DU!I:I,MATCH(Duombaze!FM517,DU!A:A,0),1))+IF(Duombaze!FN517="",0,INDEX(DU!I:I,MATCH(Duombaze!FN517,DU!A:A,0),1))+IF(Duombaze!FO517="",0,INDEX(DU!I:I,MATCH(Duombaze!FO517,DU!A:A,0),1))+IF(Duombaze!FP517="",0,INDEX(DU!I:I,MATCH(Duombaze!FP517,DU!A:A,0),1))</f>
        <v>421.66247525833103</v>
      </c>
      <c r="FR517" s="739">
        <f>IF(Duombaze!FM517="",0,INDEX(DU!K:K,MATCH(Duombaze!FM517,DU!A:A,0),1))+IF(Duombaze!FN517="",0,INDEX(DU!K:K,MATCH(Duombaze!FN517,DU!A:A,0),1))+IF(Duombaze!FO517="",0,INDEX(DU!K:K,MATCH(Duombaze!FO517,DU!A:A,0),1))+IF(Duombaze!FP517="",0,INDEX(DU!K:K,MATCH(Duombaze!FP517,DU!A:A,0),1))</f>
        <v>407.33</v>
      </c>
    </row>
    <row r="518" spans="1:178" s="20" customFormat="1" ht="23.45" customHeight="1" x14ac:dyDescent="0.25">
      <c r="A518" s="41" t="s">
        <v>649</v>
      </c>
      <c r="B518" s="41" t="s">
        <v>798</v>
      </c>
      <c r="C518" s="16" t="s">
        <v>8669</v>
      </c>
      <c r="D518" s="19"/>
      <c r="E518" s="17" t="str">
        <f t="shared" ref="E518:E573" si="270">IF(D518&lt;&gt;"",A518&amp;" "&amp;C518&amp;" "&amp;D518,"")</f>
        <v/>
      </c>
      <c r="F518" s="19"/>
      <c r="G518" s="639"/>
      <c r="H518" s="639"/>
      <c r="I518" s="639"/>
      <c r="J518" s="639"/>
      <c r="K518" s="639"/>
      <c r="L518" s="639"/>
      <c r="M518" s="639"/>
      <c r="N518" s="639"/>
      <c r="O518" s="639"/>
      <c r="P518" s="639">
        <f>IF(Duombaze!G518="",0,INDEX(DU!I:I,MATCH(Duombaze!G518,DU!A:A,0),1))+IF(Duombaze!H518="",0,INDEX(DU!I:I,MATCH(Duombaze!H518,DU!A:A,0),1))+IF(Duombaze!I518="",0,INDEX(DU!I:I,MATCH(Duombaze!I518,DU!A:A,0),1))+IF(Duombaze!J518="",0,INDEX(DU!I:I,MATCH(Duombaze!J518,DU!A:A,0),1))+IF(Duombaze!K518="",0,INDEX(DU!I:I,MATCH(Duombaze!K518,DU!A:A,0),1))+IF(Duombaze!L518="",0,INDEX(DU!I:I,MATCH(Duombaze!L518,DU!A:A,0),1))+IF(Duombaze!M518="",0,INDEX(DU!I:I,MATCH(Duombaze!M518,DU!A:A,0),1))+IF(Duombaze!N518="",0,INDEX(DU!I:I,MATCH(Duombaze!N518,DU!A:A,0),1))+IF(Duombaze!O518="",0,INDEX(DU!I:I,MATCH(Duombaze!O518,DU!A:A,0),1))</f>
        <v>0</v>
      </c>
      <c r="Q518" s="638">
        <f>IF(Duombaze!G518="",0,INDEX(DU!K:K,MATCH(Duombaze!G518,DU!A:A,0),1))+IF(Duombaze!H518="",0,INDEX(DU!K:K,MATCH(Duombaze!H518,DU!A:A,0),1))+IF(Duombaze!I518="",0,INDEX(DU!K:K,MATCH(Duombaze!I518,DU!A:A,0),1))+IF(Duombaze!J518="",0,INDEX(DU!K:K,MATCH(Duombaze!J518,DU!A:A,0),1))+IF(Duombaze!K518="",0,INDEX(DU!K:K,MATCH(Duombaze!K518,DU!A:A,0),1))+IF(Duombaze!L518="",0,INDEX(DU!K:K,MATCH(Duombaze!L518,DU!A:A,0),1))+IF(Duombaze!M518="",0,INDEX(DU!K:K,MATCH(Duombaze!M518,DU!A:A,0),1))+IF(Duombaze!N518="",0,INDEX(DU!K:K,MATCH(Duombaze!N518,DU!A:A,0),1))+IF(Duombaze!O518="",0,INDEX(DU!K:K,MATCH(Duombaze!O518,DU!A:A,0),1))</f>
        <v>0</v>
      </c>
      <c r="R518" s="19"/>
      <c r="S518" s="52"/>
      <c r="T518" s="881"/>
      <c r="U518" s="17">
        <f>IF(Duombaze!T518="",0,INDEX(DU!I:I,MATCH(Duombaze!T518,DU!A:A,0),1))</f>
        <v>0</v>
      </c>
      <c r="V518" s="17">
        <f>IF(Duombaze!T518="",0,INDEX(DU!K:K,MATCH(Duombaze!T518,DU!A:A,0),1))</f>
        <v>0</v>
      </c>
      <c r="W518" s="19"/>
      <c r="X518" s="19"/>
      <c r="Y518" s="134"/>
      <c r="Z518" s="65"/>
      <c r="AA518" s="17" t="str">
        <f>IF(Z518&lt;&gt;"",A518&amp;" "&amp;C518&amp;" "&amp;Z518,"")</f>
        <v/>
      </c>
      <c r="AB518" s="19"/>
      <c r="AC518" s="19">
        <f>IF(Duombaze!AB518="",0,INDEX(DU!I:I,MATCH(Duombaze!AB518,DU!A:A,0),1))</f>
        <v>0</v>
      </c>
      <c r="AD518" s="25">
        <f>IF(Duombaze!AB518="",0,INDEX(DU!K:K,MATCH(Duombaze!AB518,DU!A:A,0),1))</f>
        <v>0</v>
      </c>
      <c r="AE518" s="19"/>
      <c r="AF518" s="19"/>
      <c r="AG518" s="19"/>
      <c r="AH518" s="17" t="str">
        <f t="shared" ref="AH518:AH583" si="271">IF(AG518&lt;&gt;"",A518&amp;" "&amp;C518&amp;" "&amp;AG518,"")</f>
        <v/>
      </c>
      <c r="AI518" s="19"/>
      <c r="AJ518" s="639"/>
      <c r="AK518" s="639"/>
      <c r="AL518" s="639"/>
      <c r="AM518" s="639">
        <f>IF(Duombaze!AJ518="",0,INDEX(DU!I:I,MATCH(Duombaze!AJ518,DU!A:A,0),1))+IF(Duombaze!AK518="",0,INDEX(DU!I:I,MATCH(Duombaze!AK518,DU!A:A,0),1))+IF(Duombaze!AL518="",0,INDEX(DU!I:I,MATCH(Duombaze!AL518,DU!A:A,0),1))</f>
        <v>0</v>
      </c>
      <c r="AN518" s="639">
        <f>IF(Duombaze!AJ518="",0,INDEX(DU!K:K,MATCH(Duombaze!AJ518,DU!A:A,0),1))+IF(Duombaze!AK518="",0,INDEX(DU!K:K,MATCH(Duombaze!AK518,DU!A:A,0),1))+IF(Duombaze!AL518="",0,INDEX(DU!K:K,MATCH(Duombaze!AL518,DU!A:A,0),1))</f>
        <v>0</v>
      </c>
      <c r="AO518" s="19"/>
      <c r="AP518" s="19"/>
      <c r="AQ518" s="19"/>
      <c r="AR518" s="17" t="str">
        <f t="shared" ref="AR518:AR590" si="272">IF(AQ518&lt;&gt;"",A518&amp;" "&amp;C518&amp;" "&amp;AQ518,"")</f>
        <v/>
      </c>
      <c r="AS518" s="19"/>
      <c r="AT518" s="639"/>
      <c r="AU518" s="639"/>
      <c r="AV518" s="639"/>
      <c r="AW518" s="639"/>
      <c r="AX518" s="639"/>
      <c r="AY518" s="639"/>
      <c r="AZ518" s="639"/>
      <c r="BA518" s="639"/>
      <c r="BB518" s="639"/>
      <c r="BC518" s="639">
        <f>IF(Duombaze!AT518="",0,INDEX(DU!I:I,MATCH(Duombaze!AT518,DU!A:A,0),1))+IF(Duombaze!AU518="",0,INDEX(DU!I:I,MATCH(Duombaze!AU518,DU!A:A,0),1))+IF(Duombaze!AV518="",0,INDEX(DU!I:I,MATCH(Duombaze!AV518,DU!A:A,0),1))+IF(Duombaze!AW518="",0,INDEX(DU!I:I,MATCH(Duombaze!AW518,DU!A:A,0),1))+IF(Duombaze!AX518="",0,INDEX(DU!I:I,MATCH(Duombaze!AX518,DU!A:A,0),1))+IF(Duombaze!AY518="",0,INDEX(DU!I:I,MATCH(Duombaze!AY518,DU!A:A,0),1))+IF(Duombaze!AZ518="",0,INDEX(DU!I:I,MATCH(Duombaze!AZ518,DU!A:A,0),1))+IF(Duombaze!BA518="",0,INDEX(DU!I:I,MATCH(Duombaze!BA518,DU!A:A,0),1))+IF(Duombaze!BB518="",0,INDEX(DU!I:I,MATCH(Duombaze!BB518,DU!A:A,0),1))</f>
        <v>0</v>
      </c>
      <c r="BD518" s="638">
        <f>IF(Duombaze!AT518="",0,INDEX(DU!K:K,MATCH(Duombaze!AT518,DU!A:A,0),1))+IF(Duombaze!AU518="",0,INDEX(DU!K:K,MATCH(Duombaze!AU518,DU!A:A,0),1))+IF(Duombaze!AV518="",0,INDEX(DU!K:K,MATCH(Duombaze!AV518,DU!A:A,0),1))+IF(Duombaze!AW518="",0,INDEX(DU!K:K,MATCH(Duombaze!AW518,DU!A:A,0),1))+IF(Duombaze!AX518="",0,INDEX(DU!K:K,MATCH(Duombaze!AX518,DU!A:A,0),1))+IF(Duombaze!AY518="",0,INDEX(DU!K:K,MATCH(Duombaze!AY518,DU!A:A,0),1))+IF(Duombaze!AZ518="",0,INDEX(DU!K:K,MATCH(Duombaze!AZ518,DU!A:A,0),1))+IF(Duombaze!BA518="",0,INDEX(DU!K:K,MATCH(Duombaze!BA518,DU!A:A,0),1))+IF(Duombaze!BB518="",0,INDEX(DU!K:K,MATCH(Duombaze!BB518,DU!A:A,0),1))</f>
        <v>0</v>
      </c>
      <c r="BE518" s="19"/>
      <c r="BF518" s="19"/>
      <c r="BG518" s="65"/>
      <c r="BH518" s="17" t="str">
        <f t="shared" ref="BH518:BH573" si="273">IF(BG518&lt;&gt;"",A518&amp;" "&amp;C518&amp;" "&amp;BG518,"")</f>
        <v/>
      </c>
      <c r="BI518" s="19"/>
      <c r="BJ518" s="639"/>
      <c r="BK518" s="639"/>
      <c r="BL518" s="639"/>
      <c r="BM518" s="639">
        <f>IF(Duombaze!BJ518="",0,INDEX(DU!I:I,MATCH(Duombaze!BJ518,DU!A:A,0),1))+IF(Duombaze!BK518="",0,INDEX(DU!I:I,MATCH(Duombaze!BK518,DU!A:A,0),1))+IF(Duombaze!BL518="",0,INDEX(DU!I:I,MATCH(Duombaze!BL518,DU!A:A,0),1))</f>
        <v>0</v>
      </c>
      <c r="BN518" s="638">
        <f>IF(Duombaze!BJ518="",0,INDEX(DU!K:K,MATCH(Duombaze!BJ518,DU!A:A,0),1))+IF(Duombaze!BK518="",0,INDEX(DU!K:K,MATCH(Duombaze!BK518,DU!A:A,0),1))+IF(Duombaze!BL518="",0,INDEX(DU!K:K,MATCH(Duombaze!BL518,DU!A:A,0),1))</f>
        <v>0</v>
      </c>
      <c r="BO518" s="19"/>
      <c r="BP518" s="19"/>
      <c r="BQ518" s="19"/>
      <c r="BR518" s="19" t="str">
        <f t="shared" ref="BR518:BR590" si="274">IF(BQ518&lt;&gt;"",A518&amp;" "&amp;C518&amp;" "&amp;BQ518,"")</f>
        <v/>
      </c>
      <c r="BS518" s="19"/>
      <c r="BT518" s="19"/>
      <c r="BU518" s="19"/>
      <c r="BV518" s="19"/>
      <c r="BW518" s="19">
        <f>IF(Duombaze!BT518="",0,INDEX(DU!I:I,MATCH(Duombaze!BT518,DU!A:A,0),1))+IF(Duombaze!BU518="",0,INDEX(DU!I:I,MATCH(Duombaze!BU518,DU!A:A,0),1))+IF(Duombaze!BV518="",0,INDEX(DU!I:I,MATCH(Duombaze!BV518,DU!A:A,0),1))</f>
        <v>0</v>
      </c>
      <c r="BX518" s="19">
        <f>IF(Duombaze!BT518="",0,INDEX(DU!K:K,MATCH(Duombaze!BT518,DU!A:A,0),1))+IF(Duombaze!BU518="",0,INDEX(DU!K:K,MATCH(Duombaze!BU518,DU!A:A,0),1))+IF(Duombaze!BV518="",0,INDEX(DU!K:K,MATCH(Duombaze!BV518,DU!A:A,0),1))</f>
        <v>0</v>
      </c>
      <c r="BY518" s="19"/>
      <c r="BZ518" s="19"/>
      <c r="CA518" s="19"/>
      <c r="CB518" s="19" t="str">
        <f t="shared" ref="CB518:CB590" si="275">IF(CA518&lt;&gt;"",A518&amp;" "&amp;C518&amp;" "&amp;CA518,"")</f>
        <v/>
      </c>
      <c r="CC518" s="19"/>
      <c r="CD518" s="19">
        <f>IF(Duombaze!CC518="",0,INDEX(DU!I:I,MATCH(Duombaze!CC518,DU!A:A,0),1))</f>
        <v>0</v>
      </c>
      <c r="CE518" s="17">
        <f>IF(Duombaze!CC518="",0,INDEX(DU!K:K,MATCH(Duombaze!CC518,DU!A:A,0),1))</f>
        <v>0</v>
      </c>
      <c r="CF518" s="19"/>
      <c r="CG518" s="19"/>
      <c r="CH518" s="19"/>
      <c r="CI518" s="17" t="str">
        <f t="shared" si="259"/>
        <v/>
      </c>
      <c r="CJ518" s="19"/>
      <c r="CK518" s="19">
        <f>IF(Duombaze!CJ518="",0,INDEX(DU!I:I,MATCH(Duombaze!CJ518,DU!A:A,0),1))</f>
        <v>0</v>
      </c>
      <c r="CL518" s="17">
        <f>IF(Duombaze!CJ518="",0,INDEX(DU!K:K,MATCH(Duombaze!CJ518,DU!A:A,0),1))</f>
        <v>0</v>
      </c>
      <c r="CM518" s="19"/>
      <c r="CN518" s="19"/>
      <c r="CO518" s="19"/>
      <c r="CP518" s="17" t="str">
        <f t="shared" ref="CP518:CP590" si="276">IF(CO518&lt;&gt;"",A518&amp;" "&amp;C518&amp;" "&amp;CO518,"")</f>
        <v/>
      </c>
      <c r="CQ518" s="19"/>
      <c r="CR518" s="639"/>
      <c r="CS518" s="639"/>
      <c r="CT518" s="639">
        <f>IF(Duombaze!CR518="",0,INDEX(DU!I:I,MATCH(Duombaze!CR518,DU!A:A,0),1))+IF(Duombaze!CS518="",0,INDEX(DU!I:I,MATCH(Duombaze!CS518,DU!A:A,0),1))</f>
        <v>0</v>
      </c>
      <c r="CU518" s="19">
        <f>IF(Duombaze!CR518="",0,INDEX(DU!K:K,MATCH(Duombaze!CR518,DU!A:A,0),1))+IF(Duombaze!CS518="",0,INDEX(DU!K:K,MATCH(Duombaze!CS518,DU!A:A,0),1))</f>
        <v>0</v>
      </c>
      <c r="CV518" s="19"/>
      <c r="CW518" s="19"/>
      <c r="CX518" s="19"/>
      <c r="CY518" s="17" t="str">
        <f t="shared" ref="CY518:CY590" si="277">IF(CX518&lt;&gt;"",A518&amp;" "&amp;C518&amp;" "&amp;CX518,"")</f>
        <v/>
      </c>
      <c r="CZ518" s="19"/>
      <c r="DA518" s="672"/>
      <c r="DB518" s="672"/>
      <c r="DC518" s="672">
        <f>IF(Duombaze!DA518="",0,INDEX(DU!I:I,MATCH(Duombaze!DA518,DU!A:A,0),1))+IF(Duombaze!DB518="",0,INDEX(DU!I:I,MATCH(Duombaze!DB518,DU!A:A,0),1))</f>
        <v>0</v>
      </c>
      <c r="DD518" s="19">
        <f>IF(Duombaze!DA518="",0,INDEX(DU!K:K,MATCH(Duombaze!DA518,DU!A:A,0),1))+IF(Duombaze!DB518="",0,INDEX(DU!K:K,MATCH(Duombaze!DB518,DU!A:A,0),1))</f>
        <v>0</v>
      </c>
      <c r="DE518" s="19"/>
      <c r="DF518" s="19"/>
      <c r="DG518" s="19"/>
      <c r="DH518" s="19" t="str">
        <f t="shared" ref="DH518:DH590" si="278">IF(DG518&lt;&gt;"",A518&amp;" "&amp;C518&amp;" "&amp;DG518,"")</f>
        <v/>
      </c>
      <c r="DI518" s="19"/>
      <c r="DJ518" s="672"/>
      <c r="DK518" s="678"/>
      <c r="DL518" s="678">
        <f>IF(Duombaze!DJ518="",0,INDEX(DU!I:I,MATCH(Duombaze!DJ518,DU!A:A,0),1))+IF(Duombaze!DK518="",0,INDEX(DU!I:I,MATCH(Duombaze!DK518,DU!A:A,0),1))</f>
        <v>0</v>
      </c>
      <c r="DM518" s="19">
        <f>IF(Duombaze!DJ518="",0,INDEX(DU!K:K,MATCH(Duombaze!DJ518,DU!A:A,0),1))+IF(Duombaze!DK518="",0,INDEX(DU!K:K,MATCH(Duombaze!DK518,DU!A:A,0),1))</f>
        <v>0</v>
      </c>
      <c r="DN518" s="52"/>
      <c r="DO518" s="52"/>
      <c r="DP518" s="52"/>
      <c r="DQ518" s="17" t="str">
        <f t="shared" ref="DQ518:DQ590" si="279">IF(DP518&lt;&gt;"",A518&amp;" "&amp;C518&amp;" "&amp;DP518,"")</f>
        <v/>
      </c>
      <c r="DR518" s="65"/>
      <c r="DS518" s="692"/>
      <c r="DT518" s="692"/>
      <c r="DU518" s="692"/>
      <c r="DV518" s="692"/>
      <c r="DW518" s="692">
        <f>IF(Duombaze!DS518="",0,INDEX(DU!I:I,MATCH(Duombaze!DS518,DU!A:A,0),1))+IF(Duombaze!DT518="",0,INDEX(DU!I:I,MATCH(Duombaze!DT518,DU!A:A,0),1))+IF(Duombaze!DU518="",0,INDEX(DU!I:I,MATCH(Duombaze!DU518,DU!A:A,0),1))+IF(Duombaze!DV518="",0,INDEX(DU!I:I,MATCH(Duombaze!DV518,DU!A:A,0),1))</f>
        <v>0</v>
      </c>
      <c r="DX518" s="638">
        <f>IF(Duombaze!DS518="",0,INDEX(DU!K:K,MATCH(Duombaze!DS518,DU!A:A,0),1))+IF(Duombaze!DT518="",0,INDEX(DU!K:K,MATCH(Duombaze!DT518,DU!A:A,0),1))+IF(Duombaze!DU518="",0,INDEX(DU!K:K,MATCH(Duombaze!DU518,DU!A:A,0),1))+IF(Duombaze!DV518="",0,INDEX(DU!K:KH,MATCH(Duombaze!DV518,DU!A:A,0),1))</f>
        <v>0</v>
      </c>
      <c r="DY518" s="65"/>
      <c r="DZ518" s="65"/>
      <c r="EA518" s="19"/>
      <c r="EB518" s="19" t="str">
        <f t="shared" ref="EB518:EB590" si="280">IF(EA518&lt;&gt;"",A518&amp;" "&amp;C518&amp;" "&amp;EA518,"")</f>
        <v/>
      </c>
      <c r="EC518" s="19"/>
      <c r="ED518" s="19">
        <f>IF(Duombaze!EC518="",0,INDEX(DU!I:I,MATCH(Duombaze!EC518,DU!A:A,0),1))</f>
        <v>0</v>
      </c>
      <c r="EE518" s="638">
        <f>IF(Duombaze!EC518="",0,INDEX(DU!K:K,MATCH(Duombaze!EC518,DU!A:A,0),1))</f>
        <v>0</v>
      </c>
      <c r="EF518" s="19"/>
      <c r="EG518" s="19"/>
      <c r="EH518" s="19"/>
      <c r="EI518" s="17" t="str">
        <f>IF(EH518&lt;&gt;"",A518&amp;" "&amp;C518&amp;" "&amp;EH518,"")</f>
        <v/>
      </c>
      <c r="EJ518" s="19"/>
      <c r="EK518" s="672"/>
      <c r="EL518" s="672"/>
      <c r="EM518" s="672"/>
      <c r="EN518" s="672">
        <f>IF(Duombaze!EK518="",0,INDEX(DU!I:I,MATCH(Duombaze!EK518,DU!A:A,0),1))+IF(Duombaze!EL518="",0,INDEX(DU!I:I,MATCH(Duombaze!EL518,DU!A:A,0),1))+IF(Duombaze!EM518="",0,INDEX(DU!I:I,MATCH(Duombaze!EM518,DU!A:A,0),1))</f>
        <v>0</v>
      </c>
      <c r="EO518" s="19">
        <f>IF(Duombaze!EK518="",0,INDEX(DU!K:K,MATCH(Duombaze!EK518,DU!A:A,0),1))+IF(Duombaze!EL518="",0,INDEX(DU!K:K,MATCH(Duombaze!EL518,DU!A:A,0),1))+IF(Duombaze!EM518="",0,INDEX(DU!K:K,MATCH(Duombaze!EM518,DU!A:A,0),1))</f>
        <v>0</v>
      </c>
      <c r="EP518" s="19"/>
      <c r="EQ518" s="19"/>
      <c r="ER518" s="19"/>
      <c r="ES518" s="17" t="str">
        <f t="shared" ref="ES518:ES590" si="281">IF(ER518&lt;&gt;"",A518&amp;" "&amp;C518&amp;" "&amp;ER518,"")</f>
        <v/>
      </c>
      <c r="ET518" s="19"/>
      <c r="EU518" s="19"/>
      <c r="EV518" s="19"/>
      <c r="EW518" s="65"/>
      <c r="EX518" s="19" t="str">
        <f t="shared" ref="EX518:EX573" si="282">IF(EW518&lt;&gt;"",A518&amp;" "&amp;C518&amp;" "&amp;EW518,"")</f>
        <v/>
      </c>
      <c r="EY518" s="19"/>
      <c r="EZ518" s="672"/>
      <c r="FA518" s="672"/>
      <c r="FB518" s="672">
        <f>IF(Duombaze!EZ518="",0,INDEX(DU!I:I,MATCH(Duombaze!EZ518,DU!A:A,0),1))+IF(Duombaze!FA518="",0,INDEX(DU!I:I,MATCH(Duombaze!FA518,DU!A:A,0),1))</f>
        <v>0</v>
      </c>
      <c r="FC518" s="19">
        <f>IF(Duombaze!EZ518="",0,INDEX(DU!K:K,MATCH(Duombaze!EZ518,DU!A:A,0),1))+IF(Duombaze!FA518="",0,INDEX(DU!K:K,MATCH(Duombaze!FA518,DU!A:A,0),1))</f>
        <v>0</v>
      </c>
      <c r="FD518" s="19"/>
      <c r="FE518" s="19"/>
      <c r="FF518" s="19"/>
      <c r="FG518" s="19"/>
      <c r="FH518" s="19"/>
      <c r="FI518" s="17"/>
      <c r="FJ518" s="17" t="s">
        <v>2816</v>
      </c>
      <c r="FK518" s="17"/>
      <c r="FL518" s="18" t="s">
        <v>2818</v>
      </c>
      <c r="FM518" s="671" t="s">
        <v>2817</v>
      </c>
      <c r="FN518" s="671"/>
      <c r="FO518" s="671"/>
      <c r="FP518" s="671"/>
      <c r="FQ518" s="671">
        <f>IF(Duombaze!FM518="",0,INDEX(DU!I:I*2,MATCH(Duombaze!FM518,DU!A:A,0),1))+IF(Duombaze!FN518="",0,INDEX(DU!I:I,MATCH(Duombaze!FN518,DU!A:A,0),1))+IF(Duombaze!FO518="",0,INDEX(DU!I:I,MATCH(Duombaze!FO518,DU!A:A,0),1))+IF(Duombaze!FP518="",0,INDEX(DU!I:I,MATCH(Duombaze!FP518,DU!A:A,0),1))</f>
        <v>843.32495051666206</v>
      </c>
      <c r="FR518" s="739">
        <f>IF(Duombaze!FM518="",0,INDEX(DU!K:K*2,MATCH(Duombaze!FM518,DU!A:A,0),1))+IF(Duombaze!FN518="",0,INDEX(DU!K:K,MATCH(Duombaze!FN518,DU!A:A,0),1))+IF(Duombaze!FO518="",0,INDEX(DU!K:K,MATCH(Duombaze!FO518,DU!A:A,0),1))+IF(Duombaze!FP518="",0,INDEX(DU!K:K,MATCH(Duombaze!FP518,DU!A:A,0),1))</f>
        <v>814.66</v>
      </c>
    </row>
    <row r="519" spans="1:178" s="20" customFormat="1" ht="23.45" customHeight="1" x14ac:dyDescent="0.25">
      <c r="A519" s="41" t="s">
        <v>650</v>
      </c>
      <c r="B519" s="41" t="s">
        <v>798</v>
      </c>
      <c r="C519" s="16" t="s">
        <v>8669</v>
      </c>
      <c r="D519" s="19"/>
      <c r="E519" s="17"/>
      <c r="F519" s="19"/>
      <c r="G519" s="639"/>
      <c r="H519" s="639"/>
      <c r="I519" s="639"/>
      <c r="J519" s="639"/>
      <c r="K519" s="639"/>
      <c r="L519" s="639"/>
      <c r="M519" s="639"/>
      <c r="N519" s="639"/>
      <c r="O519" s="639"/>
      <c r="P519" s="639">
        <f>IF(Duombaze!G519="",0,INDEX(DU!I:I,MATCH(Duombaze!G519,DU!A:A,0),1))+IF(Duombaze!H519="",0,INDEX(DU!I:I,MATCH(Duombaze!H519,DU!A:A,0),1))+IF(Duombaze!I519="",0,INDEX(DU!I:I,MATCH(Duombaze!I519,DU!A:A,0),1))+IF(Duombaze!J519="",0,INDEX(DU!I:I,MATCH(Duombaze!J519,DU!A:A,0),1))+IF(Duombaze!K519="",0,INDEX(DU!I:I,MATCH(Duombaze!K519,DU!A:A,0),1))+IF(Duombaze!L519="",0,INDEX(DU!I:I,MATCH(Duombaze!L519,DU!A:A,0),1))+IF(Duombaze!M519="",0,INDEX(DU!I:I,MATCH(Duombaze!M519,DU!A:A,0),1))+IF(Duombaze!N519="",0,INDEX(DU!I:I,MATCH(Duombaze!N519,DU!A:A,0),1))+IF(Duombaze!O519="",0,INDEX(DU!I:I,MATCH(Duombaze!O519,DU!A:A,0),1))</f>
        <v>0</v>
      </c>
      <c r="Q519" s="638">
        <f>IF(Duombaze!G519="",0,INDEX(DU!K:K,MATCH(Duombaze!G519,DU!A:A,0),1))+IF(Duombaze!H519="",0,INDEX(DU!K:K,MATCH(Duombaze!H519,DU!A:A,0),1))+IF(Duombaze!I519="",0,INDEX(DU!K:K,MATCH(Duombaze!I519,DU!A:A,0),1))+IF(Duombaze!J519="",0,INDEX(DU!K:K,MATCH(Duombaze!J519,DU!A:A,0),1))+IF(Duombaze!K519="",0,INDEX(DU!K:K,MATCH(Duombaze!K519,DU!A:A,0),1))+IF(Duombaze!L519="",0,INDEX(DU!K:K,MATCH(Duombaze!L519,DU!A:A,0),1))+IF(Duombaze!M519="",0,INDEX(DU!K:K,MATCH(Duombaze!M519,DU!A:A,0),1))+IF(Duombaze!N519="",0,INDEX(DU!K:K,MATCH(Duombaze!N519,DU!A:A,0),1))+IF(Duombaze!O519="",0,INDEX(DU!K:K,MATCH(Duombaze!O519,DU!A:A,0),1))</f>
        <v>0</v>
      </c>
      <c r="R519" s="19"/>
      <c r="S519" s="52"/>
      <c r="T519" s="881"/>
      <c r="U519" s="17">
        <f>IF(Duombaze!T519="",0,INDEX(DU!I:I,MATCH(Duombaze!T519,DU!A:A,0),1))</f>
        <v>0</v>
      </c>
      <c r="V519" s="17">
        <f>IF(Duombaze!T519="",0,INDEX(DU!K:K,MATCH(Duombaze!T519,DU!A:A,0),1))</f>
        <v>0</v>
      </c>
      <c r="W519" s="19"/>
      <c r="X519" s="19"/>
      <c r="Y519" s="134"/>
      <c r="Z519" s="65"/>
      <c r="AA519" s="17"/>
      <c r="AB519" s="19"/>
      <c r="AC519" s="19">
        <f>IF(Duombaze!AB519="",0,INDEX(DU!I:I,MATCH(Duombaze!AB519,DU!A:A,0),1))</f>
        <v>0</v>
      </c>
      <c r="AD519" s="25">
        <f>IF(Duombaze!AB519="",0,INDEX(DU!K:K,MATCH(Duombaze!AB519,DU!A:A,0),1))</f>
        <v>0</v>
      </c>
      <c r="AE519" s="19"/>
      <c r="AF519" s="19"/>
      <c r="AG519" s="19"/>
      <c r="AH519" s="17"/>
      <c r="AI519" s="19"/>
      <c r="AJ519" s="639"/>
      <c r="AK519" s="639"/>
      <c r="AL519" s="639"/>
      <c r="AM519" s="639">
        <f>IF(Duombaze!AJ519="",0,INDEX(DU!I:I,MATCH(Duombaze!AJ519,DU!A:A,0),1))+IF(Duombaze!AK519="",0,INDEX(DU!I:I,MATCH(Duombaze!AK519,DU!A:A,0),1))+IF(Duombaze!AL519="",0,INDEX(DU!I:I,MATCH(Duombaze!AL519,DU!A:A,0),1))</f>
        <v>0</v>
      </c>
      <c r="AN519" s="639">
        <f>IF(Duombaze!AJ519="",0,INDEX(DU!K:K,MATCH(Duombaze!AJ519,DU!A:A,0),1))+IF(Duombaze!AK519="",0,INDEX(DU!K:K,MATCH(Duombaze!AK519,DU!A:A,0),1))+IF(Duombaze!AL519="",0,INDEX(DU!K:K,MATCH(Duombaze!AL519,DU!A:A,0),1))</f>
        <v>0</v>
      </c>
      <c r="AO519" s="19"/>
      <c r="AP519" s="19"/>
      <c r="AQ519" s="19"/>
      <c r="AR519" s="17"/>
      <c r="AS519" s="19"/>
      <c r="AT519" s="639"/>
      <c r="AU519" s="639"/>
      <c r="AV519" s="639"/>
      <c r="AW519" s="639"/>
      <c r="AX519" s="639"/>
      <c r="AY519" s="639"/>
      <c r="AZ519" s="639"/>
      <c r="BA519" s="639"/>
      <c r="BB519" s="639"/>
      <c r="BC519" s="639">
        <f>IF(Duombaze!AT519="",0,INDEX(DU!I:I,MATCH(Duombaze!AT519,DU!A:A,0),1))+IF(Duombaze!AU519="",0,INDEX(DU!I:I,MATCH(Duombaze!AU519,DU!A:A,0),1))+IF(Duombaze!AV519="",0,INDEX(DU!I:I,MATCH(Duombaze!AV519,DU!A:A,0),1))+IF(Duombaze!AW519="",0,INDEX(DU!I:I,MATCH(Duombaze!AW519,DU!A:A,0),1))+IF(Duombaze!AX519="",0,INDEX(DU!I:I,MATCH(Duombaze!AX519,DU!A:A,0),1))+IF(Duombaze!AY519="",0,INDEX(DU!I:I,MATCH(Duombaze!AY519,DU!A:A,0),1))+IF(Duombaze!AZ519="",0,INDEX(DU!I:I,MATCH(Duombaze!AZ519,DU!A:A,0),1))+IF(Duombaze!BA519="",0,INDEX(DU!I:I,MATCH(Duombaze!BA519,DU!A:A,0),1))+IF(Duombaze!BB519="",0,INDEX(DU!I:I,MATCH(Duombaze!BB519,DU!A:A,0),1))</f>
        <v>0</v>
      </c>
      <c r="BD519" s="638">
        <f>IF(Duombaze!AT519="",0,INDEX(DU!K:K,MATCH(Duombaze!AT519,DU!A:A,0),1))+IF(Duombaze!AU519="",0,INDEX(DU!K:K,MATCH(Duombaze!AU519,DU!A:A,0),1))+IF(Duombaze!AV519="",0,INDEX(DU!K:K,MATCH(Duombaze!AV519,DU!A:A,0),1))+IF(Duombaze!AW519="",0,INDEX(DU!K:K,MATCH(Duombaze!AW519,DU!A:A,0),1))+IF(Duombaze!AX519="",0,INDEX(DU!K:K,MATCH(Duombaze!AX519,DU!A:A,0),1))+IF(Duombaze!AY519="",0,INDEX(DU!K:K,MATCH(Duombaze!AY519,DU!A:A,0),1))+IF(Duombaze!AZ519="",0,INDEX(DU!K:K,MATCH(Duombaze!AZ519,DU!A:A,0),1))+IF(Duombaze!BA519="",0,INDEX(DU!K:K,MATCH(Duombaze!BA519,DU!A:A,0),1))+IF(Duombaze!BB519="",0,INDEX(DU!K:K,MATCH(Duombaze!BB519,DU!A:A,0),1))</f>
        <v>0</v>
      </c>
      <c r="BE519" s="19"/>
      <c r="BF519" s="19"/>
      <c r="BG519" s="65"/>
      <c r="BH519" s="17"/>
      <c r="BI519" s="19"/>
      <c r="BJ519" s="639"/>
      <c r="BK519" s="639"/>
      <c r="BL519" s="639"/>
      <c r="BM519" s="639">
        <f>IF(Duombaze!BJ519="",0,INDEX(DU!I:I,MATCH(Duombaze!BJ519,DU!A:A,0),1))+IF(Duombaze!BK519="",0,INDEX(DU!I:I,MATCH(Duombaze!BK519,DU!A:A,0),1))+IF(Duombaze!BL519="",0,INDEX(DU!I:I,MATCH(Duombaze!BL519,DU!A:A,0),1))</f>
        <v>0</v>
      </c>
      <c r="BN519" s="638">
        <f>IF(Duombaze!BJ519="",0,INDEX(DU!K:K,MATCH(Duombaze!BJ519,DU!A:A,0),1))+IF(Duombaze!BK519="",0,INDEX(DU!K:K,MATCH(Duombaze!BK519,DU!A:A,0),1))+IF(Duombaze!BL519="",0,INDEX(DU!K:K,MATCH(Duombaze!BL519,DU!A:A,0),1))</f>
        <v>0</v>
      </c>
      <c r="BO519" s="19"/>
      <c r="BP519" s="19"/>
      <c r="BQ519" s="19"/>
      <c r="BR519" s="19"/>
      <c r="BS519" s="19"/>
      <c r="BT519" s="19"/>
      <c r="BU519" s="19"/>
      <c r="BV519" s="19"/>
      <c r="BW519" s="19"/>
      <c r="BX519" s="19"/>
      <c r="BY519" s="19"/>
      <c r="BZ519" s="19"/>
      <c r="CA519" s="19"/>
      <c r="CB519" s="19"/>
      <c r="CC519" s="19"/>
      <c r="CD519" s="19">
        <f>IF(Duombaze!CC519="",0,INDEX(DU!I:I,MATCH(Duombaze!CC519,DU!A:A,0),1))</f>
        <v>0</v>
      </c>
      <c r="CE519" s="17">
        <f>IF(Duombaze!CC519="",0,INDEX(DU!K:K,MATCH(Duombaze!CC519,DU!A:A,0),1))</f>
        <v>0</v>
      </c>
      <c r="CF519" s="19"/>
      <c r="CG519" s="19"/>
      <c r="CH519" s="19"/>
      <c r="CI519" s="17" t="str">
        <f t="shared" si="259"/>
        <v/>
      </c>
      <c r="CJ519" s="19"/>
      <c r="CK519" s="19">
        <f>IF(Duombaze!CJ519="",0,INDEX(DU!I:I,MATCH(Duombaze!CJ519,DU!A:A,0),1))</f>
        <v>0</v>
      </c>
      <c r="CL519" s="17">
        <f>IF(Duombaze!CJ519="",0,INDEX(DU!K:K,MATCH(Duombaze!CJ519,DU!A:A,0),1))</f>
        <v>0</v>
      </c>
      <c r="CM519" s="19"/>
      <c r="CN519" s="19"/>
      <c r="CO519" s="19"/>
      <c r="CP519" s="17"/>
      <c r="CQ519" s="19"/>
      <c r="CR519" s="639"/>
      <c r="CS519" s="639"/>
      <c r="CT519" s="639">
        <f>IF(Duombaze!CR519="",0,INDEX(DU!I:I,MATCH(Duombaze!CR519,DU!A:A,0),1))+IF(Duombaze!CS519="",0,INDEX(DU!I:I,MATCH(Duombaze!CS519,DU!A:A,0),1))</f>
        <v>0</v>
      </c>
      <c r="CU519" s="19">
        <f>IF(Duombaze!CR519="",0,INDEX(DU!K:K,MATCH(Duombaze!CR519,DU!A:A,0),1))+IF(Duombaze!CS519="",0,INDEX(DU!K:K,MATCH(Duombaze!CS519,DU!A:A,0),1))</f>
        <v>0</v>
      </c>
      <c r="CV519" s="19"/>
      <c r="CW519" s="19"/>
      <c r="CX519" s="19"/>
      <c r="CY519" s="17"/>
      <c r="CZ519" s="19"/>
      <c r="DA519" s="672"/>
      <c r="DB519" s="672"/>
      <c r="DC519" s="672">
        <f>IF(Duombaze!DA519="",0,INDEX(DU!I:I,MATCH(Duombaze!DA519,DU!A:A,0),1))+IF(Duombaze!DB519="",0,INDEX(DU!I:I,MATCH(Duombaze!DB519,DU!A:A,0),1))</f>
        <v>0</v>
      </c>
      <c r="DD519" s="19">
        <f>IF(Duombaze!DA519="",0,INDEX(DU!K:K,MATCH(Duombaze!DA519,DU!A:A,0),1))+IF(Duombaze!DB519="",0,INDEX(DU!K:K,MATCH(Duombaze!DB519,DU!A:A,0),1))</f>
        <v>0</v>
      </c>
      <c r="DE519" s="19"/>
      <c r="DF519" s="19"/>
      <c r="DG519" s="19"/>
      <c r="DH519" s="19"/>
      <c r="DI519" s="19"/>
      <c r="DJ519" s="672"/>
      <c r="DK519" s="678"/>
      <c r="DL519" s="678">
        <f>IF(Duombaze!DJ519="",0,INDEX(DU!I:I,MATCH(Duombaze!DJ519,DU!A:A,0),1))+IF(Duombaze!DK519="",0,INDEX(DU!I:I,MATCH(Duombaze!DK519,DU!A:A,0),1))</f>
        <v>0</v>
      </c>
      <c r="DM519" s="19">
        <f>IF(Duombaze!DJ519="",0,INDEX(DU!K:K,MATCH(Duombaze!DJ519,DU!A:A,0),1))+IF(Duombaze!DK519="",0,INDEX(DU!K:K,MATCH(Duombaze!DK519,DU!A:A,0),1))</f>
        <v>0</v>
      </c>
      <c r="DN519" s="52"/>
      <c r="DO519" s="52"/>
      <c r="DP519" s="52"/>
      <c r="DQ519" s="17"/>
      <c r="DR519" s="65"/>
      <c r="DS519" s="692"/>
      <c r="DT519" s="692"/>
      <c r="DU519" s="692"/>
      <c r="DV519" s="692"/>
      <c r="DW519" s="692">
        <f>IF(Duombaze!DS519="",0,INDEX(DU!I:I,MATCH(Duombaze!DS519,DU!A:A,0),1))+IF(Duombaze!DT519="",0,INDEX(DU!I:I,MATCH(Duombaze!DT519,DU!A:A,0),1))+IF(Duombaze!DU519="",0,INDEX(DU!I:I,MATCH(Duombaze!DU519,DU!A:A,0),1))+IF(Duombaze!DV519="",0,INDEX(DU!I:I,MATCH(Duombaze!DV519,DU!A:A,0),1))</f>
        <v>0</v>
      </c>
      <c r="DX519" s="638">
        <f>IF(Duombaze!DS519="",0,INDEX(DU!K:K,MATCH(Duombaze!DS519,DU!A:A,0),1))+IF(Duombaze!DT519="",0,INDEX(DU!K:K,MATCH(Duombaze!DT519,DU!A:A,0),1))+IF(Duombaze!DU519="",0,INDEX(DU!K:K,MATCH(Duombaze!DU519,DU!A:A,0),1))+IF(Duombaze!DV519="",0,INDEX(DU!K:KH,MATCH(Duombaze!DV519,DU!A:A,0),1))</f>
        <v>0</v>
      </c>
      <c r="DY519" s="65"/>
      <c r="DZ519" s="65"/>
      <c r="EA519" s="19"/>
      <c r="EB519" s="19"/>
      <c r="EC519" s="19"/>
      <c r="ED519" s="19"/>
      <c r="EE519" s="638"/>
      <c r="EF519" s="19"/>
      <c r="EG519" s="19"/>
      <c r="EH519" s="19"/>
      <c r="EI519" s="17"/>
      <c r="EJ519" s="19"/>
      <c r="EK519" s="672"/>
      <c r="EL519" s="672"/>
      <c r="EM519" s="672"/>
      <c r="EN519" s="672">
        <f>IF(Duombaze!EK519="",0,INDEX(DU!I:I,MATCH(Duombaze!EK519,DU!A:A,0),1))+IF(Duombaze!EL519="",0,INDEX(DU!I:I,MATCH(Duombaze!EL519,DU!A:A,0),1))+IF(Duombaze!EM519="",0,INDEX(DU!I:I,MATCH(Duombaze!EM519,DU!A:A,0),1))</f>
        <v>0</v>
      </c>
      <c r="EO519" s="19">
        <f>IF(Duombaze!EK519="",0,INDEX(DU!K:K,MATCH(Duombaze!EK519,DU!A:A,0),1))+IF(Duombaze!EL519="",0,INDEX(DU!K:K,MATCH(Duombaze!EL519,DU!A:A,0),1))+IF(Duombaze!EM519="",0,INDEX(DU!K:K,MATCH(Duombaze!EM519,DU!A:A,0),1))</f>
        <v>0</v>
      </c>
      <c r="EP519" s="19"/>
      <c r="EQ519" s="19"/>
      <c r="ER519" s="19"/>
      <c r="ES519" s="17"/>
      <c r="ET519" s="19"/>
      <c r="EU519" s="19"/>
      <c r="EV519" s="19"/>
      <c r="EW519" s="65"/>
      <c r="EX519" s="19"/>
      <c r="EY519" s="19"/>
      <c r="EZ519" s="672"/>
      <c r="FA519" s="672"/>
      <c r="FB519" s="672"/>
      <c r="FC519" s="19"/>
      <c r="FD519" s="19"/>
      <c r="FE519" s="19"/>
      <c r="FF519" s="19"/>
      <c r="FG519" s="19"/>
      <c r="FH519" s="19"/>
      <c r="FI519" s="17"/>
      <c r="FJ519" s="17"/>
      <c r="FK519" s="17" t="s">
        <v>3402</v>
      </c>
      <c r="FL519" s="18"/>
      <c r="FM519" s="671"/>
      <c r="FN519" s="671"/>
      <c r="FO519" s="671"/>
      <c r="FP519" s="671"/>
      <c r="FQ519" s="671">
        <f>IF(Duombaze!FM519="",0,INDEX(DU!I:I*2,MATCH(Duombaze!FM519,DU!A:A,0),1))+IF(Duombaze!FN519="",0,INDEX(DU!I:I,MATCH(Duombaze!FN519,DU!A:A,0),1))+IF(Duombaze!FO519="",0,INDEX(DU!I:I,MATCH(Duombaze!FO519,DU!A:A,0),1))+IF(Duombaze!FP519="",0,INDEX(DU!I:I,MATCH(Duombaze!FP519,DU!A:A,0),1))</f>
        <v>0</v>
      </c>
      <c r="FR519" s="739">
        <f>IF(Duombaze!FM519="",0,INDEX(DU!K:K*2,MATCH(Duombaze!FM519,DU!A:A,0),1))+IF(Duombaze!FN519="",0,INDEX(DU!K:K,MATCH(Duombaze!FN519,DU!A:A,0),1))+IF(Duombaze!FO519="",0,INDEX(DU!K:K,MATCH(Duombaze!FO519,DU!A:A,0),1))+IF(Duombaze!FP519="",0,INDEX(DU!K:K,MATCH(Duombaze!FP519,DU!A:A,0),1))</f>
        <v>0</v>
      </c>
    </row>
    <row r="520" spans="1:178" s="20" customFormat="1" ht="23.45" customHeight="1" x14ac:dyDescent="0.25">
      <c r="A520" s="41" t="s">
        <v>1870</v>
      </c>
      <c r="B520" s="41" t="s">
        <v>798</v>
      </c>
      <c r="C520" s="16" t="s">
        <v>8669</v>
      </c>
      <c r="D520" s="19"/>
      <c r="E520" s="17"/>
      <c r="F520" s="19"/>
      <c r="G520" s="639"/>
      <c r="H520" s="639"/>
      <c r="I520" s="639"/>
      <c r="J520" s="639"/>
      <c r="K520" s="639"/>
      <c r="L520" s="639"/>
      <c r="M520" s="639"/>
      <c r="N520" s="639"/>
      <c r="O520" s="639"/>
      <c r="P520" s="639">
        <f>IF(Duombaze!G520="",0,INDEX(DU!I:I,MATCH(Duombaze!G520,DU!A:A,0),1))+IF(Duombaze!H520="",0,INDEX(DU!I:I,MATCH(Duombaze!H520,DU!A:A,0),1))+IF(Duombaze!I520="",0,INDEX(DU!I:I,MATCH(Duombaze!I520,DU!A:A,0),1))+IF(Duombaze!J520="",0,INDEX(DU!I:I,MATCH(Duombaze!J520,DU!A:A,0),1))+IF(Duombaze!K520="",0,INDEX(DU!I:I,MATCH(Duombaze!K520,DU!A:A,0),1))+IF(Duombaze!L520="",0,INDEX(DU!I:I,MATCH(Duombaze!L520,DU!A:A,0),1))+IF(Duombaze!M520="",0,INDEX(DU!I:I,MATCH(Duombaze!M520,DU!A:A,0),1))+IF(Duombaze!N520="",0,INDEX(DU!I:I,MATCH(Duombaze!N520,DU!A:A,0),1))+IF(Duombaze!O520="",0,INDEX(DU!I:I,MATCH(Duombaze!O520,DU!A:A,0),1))</f>
        <v>0</v>
      </c>
      <c r="Q520" s="638">
        <f>IF(Duombaze!G520="",0,INDEX(DU!K:K,MATCH(Duombaze!G520,DU!A:A,0),1))+IF(Duombaze!H520="",0,INDEX(DU!K:K,MATCH(Duombaze!H520,DU!A:A,0),1))+IF(Duombaze!I520="",0,INDEX(DU!K:K,MATCH(Duombaze!I520,DU!A:A,0),1))+IF(Duombaze!J520="",0,INDEX(DU!K:K,MATCH(Duombaze!J520,DU!A:A,0),1))+IF(Duombaze!K520="",0,INDEX(DU!K:K,MATCH(Duombaze!K520,DU!A:A,0),1))+IF(Duombaze!L520="",0,INDEX(DU!K:K,MATCH(Duombaze!L520,DU!A:A,0),1))+IF(Duombaze!M520="",0,INDEX(DU!K:K,MATCH(Duombaze!M520,DU!A:A,0),1))+IF(Duombaze!N520="",0,INDEX(DU!K:K,MATCH(Duombaze!N520,DU!A:A,0),1))+IF(Duombaze!O520="",0,INDEX(DU!K:K,MATCH(Duombaze!O520,DU!A:A,0),1))</f>
        <v>0</v>
      </c>
      <c r="R520" s="19"/>
      <c r="S520" s="52"/>
      <c r="T520" s="881"/>
      <c r="U520" s="17">
        <f>IF(Duombaze!T520="",0,INDEX(DU!I:I,MATCH(Duombaze!T520,DU!A:A,0),1))</f>
        <v>0</v>
      </c>
      <c r="V520" s="17">
        <f>IF(Duombaze!T520="",0,INDEX(DU!K:K,MATCH(Duombaze!T520,DU!A:A,0),1))</f>
        <v>0</v>
      </c>
      <c r="W520" s="19"/>
      <c r="X520" s="19"/>
      <c r="Y520" s="134"/>
      <c r="Z520" s="65"/>
      <c r="AA520" s="17"/>
      <c r="AB520" s="19"/>
      <c r="AC520" s="19">
        <f>IF(Duombaze!AB520="",0,INDEX(DU!I:I,MATCH(Duombaze!AB520,DU!A:A,0),1))</f>
        <v>0</v>
      </c>
      <c r="AD520" s="25">
        <f>IF(Duombaze!AB520="",0,INDEX(DU!K:K,MATCH(Duombaze!AB520,DU!A:A,0),1))</f>
        <v>0</v>
      </c>
      <c r="AE520" s="19"/>
      <c r="AF520" s="19"/>
      <c r="AG520" s="19"/>
      <c r="AH520" s="17"/>
      <c r="AI520" s="19"/>
      <c r="AJ520" s="639"/>
      <c r="AK520" s="639"/>
      <c r="AL520" s="639"/>
      <c r="AM520" s="639">
        <f>IF(Duombaze!AJ520="",0,INDEX(DU!I:I,MATCH(Duombaze!AJ520,DU!A:A,0),1))+IF(Duombaze!AK520="",0,INDEX(DU!I:I,MATCH(Duombaze!AK520,DU!A:A,0),1))+IF(Duombaze!AL520="",0,INDEX(DU!I:I,MATCH(Duombaze!AL520,DU!A:A,0),1))</f>
        <v>0</v>
      </c>
      <c r="AN520" s="639">
        <f>IF(Duombaze!AJ520="",0,INDEX(DU!K:K,MATCH(Duombaze!AJ520,DU!A:A,0),1))+IF(Duombaze!AK520="",0,INDEX(DU!K:K,MATCH(Duombaze!AK520,DU!A:A,0),1))+IF(Duombaze!AL520="",0,INDEX(DU!K:K,MATCH(Duombaze!AL520,DU!A:A,0),1))</f>
        <v>0</v>
      </c>
      <c r="AO520" s="19"/>
      <c r="AP520" s="19"/>
      <c r="AQ520" s="19"/>
      <c r="AR520" s="17"/>
      <c r="AS520" s="19"/>
      <c r="AT520" s="639"/>
      <c r="AU520" s="639"/>
      <c r="AV520" s="639"/>
      <c r="AW520" s="639"/>
      <c r="AX520" s="639"/>
      <c r="AY520" s="639"/>
      <c r="AZ520" s="639"/>
      <c r="BA520" s="639"/>
      <c r="BB520" s="639"/>
      <c r="BC520" s="639">
        <f>IF(Duombaze!AT520="",0,INDEX(DU!I:I,MATCH(Duombaze!AT520,DU!A:A,0),1))+IF(Duombaze!AU520="",0,INDEX(DU!I:I,MATCH(Duombaze!AU520,DU!A:A,0),1))+IF(Duombaze!AV520="",0,INDEX(DU!I:I,MATCH(Duombaze!AV520,DU!A:A,0),1))+IF(Duombaze!AW520="",0,INDEX(DU!I:I,MATCH(Duombaze!AW520,DU!A:A,0),1))+IF(Duombaze!AX520="",0,INDEX(DU!I:I,MATCH(Duombaze!AX520,DU!A:A,0),1))+IF(Duombaze!AY520="",0,INDEX(DU!I:I,MATCH(Duombaze!AY520,DU!A:A,0),1))+IF(Duombaze!AZ520="",0,INDEX(DU!I:I,MATCH(Duombaze!AZ520,DU!A:A,0),1))+IF(Duombaze!BA520="",0,INDEX(DU!I:I,MATCH(Duombaze!BA520,DU!A:A,0),1))+IF(Duombaze!BB520="",0,INDEX(DU!I:I,MATCH(Duombaze!BB520,DU!A:A,0),1))</f>
        <v>0</v>
      </c>
      <c r="BD520" s="638">
        <f>IF(Duombaze!AT520="",0,INDEX(DU!K:K,MATCH(Duombaze!AT520,DU!A:A,0),1))+IF(Duombaze!AU520="",0,INDEX(DU!K:K,MATCH(Duombaze!AU520,DU!A:A,0),1))+IF(Duombaze!AV520="",0,INDEX(DU!K:K,MATCH(Duombaze!AV520,DU!A:A,0),1))+IF(Duombaze!AW520="",0,INDEX(DU!K:K,MATCH(Duombaze!AW520,DU!A:A,0),1))+IF(Duombaze!AX520="",0,INDEX(DU!K:K,MATCH(Duombaze!AX520,DU!A:A,0),1))+IF(Duombaze!AY520="",0,INDEX(DU!K:K,MATCH(Duombaze!AY520,DU!A:A,0),1))+IF(Duombaze!AZ520="",0,INDEX(DU!K:K,MATCH(Duombaze!AZ520,DU!A:A,0),1))+IF(Duombaze!BA520="",0,INDEX(DU!K:K,MATCH(Duombaze!BA520,DU!A:A,0),1))+IF(Duombaze!BB520="",0,INDEX(DU!K:K,MATCH(Duombaze!BB520,DU!A:A,0),1))</f>
        <v>0</v>
      </c>
      <c r="BE520" s="19"/>
      <c r="BF520" s="19"/>
      <c r="BG520" s="65"/>
      <c r="BH520" s="17"/>
      <c r="BI520" s="19"/>
      <c r="BJ520" s="639"/>
      <c r="BK520" s="639"/>
      <c r="BL520" s="639"/>
      <c r="BM520" s="639">
        <f>IF(Duombaze!BJ520="",0,INDEX(DU!I:I,MATCH(Duombaze!BJ520,DU!A:A,0),1))+IF(Duombaze!BK520="",0,INDEX(DU!I:I,MATCH(Duombaze!BK520,DU!A:A,0),1))+IF(Duombaze!BL520="",0,INDEX(DU!I:I,MATCH(Duombaze!BL520,DU!A:A,0),1))</f>
        <v>0</v>
      </c>
      <c r="BN520" s="638">
        <f>IF(Duombaze!BJ520="",0,INDEX(DU!K:K,MATCH(Duombaze!BJ520,DU!A:A,0),1))+IF(Duombaze!BK520="",0,INDEX(DU!K:K,MATCH(Duombaze!BK520,DU!A:A,0),1))+IF(Duombaze!BL520="",0,INDEX(DU!K:K,MATCH(Duombaze!BL520,DU!A:A,0),1))</f>
        <v>0</v>
      </c>
      <c r="BO520" s="19"/>
      <c r="BP520" s="19"/>
      <c r="BQ520" s="19"/>
      <c r="BR520" s="19"/>
      <c r="BS520" s="19"/>
      <c r="BT520" s="19"/>
      <c r="BU520" s="19"/>
      <c r="BV520" s="19"/>
      <c r="BW520" s="19"/>
      <c r="BX520" s="19"/>
      <c r="BY520" s="19"/>
      <c r="BZ520" s="19"/>
      <c r="CA520" s="19"/>
      <c r="CB520" s="19"/>
      <c r="CC520" s="19"/>
      <c r="CD520" s="19">
        <f>IF(Duombaze!CC520="",0,INDEX(DU!I:I,MATCH(Duombaze!CC520,DU!A:A,0),1))</f>
        <v>0</v>
      </c>
      <c r="CE520" s="17">
        <f>IF(Duombaze!CC520="",0,INDEX(DU!K:K,MATCH(Duombaze!CC520,DU!A:A,0),1))</f>
        <v>0</v>
      </c>
      <c r="CF520" s="19"/>
      <c r="CG520" s="19"/>
      <c r="CH520" s="19"/>
      <c r="CI520" s="17" t="str">
        <f t="shared" si="259"/>
        <v/>
      </c>
      <c r="CJ520" s="19"/>
      <c r="CK520" s="19">
        <f>IF(Duombaze!CJ520="",0,INDEX(DU!I:I,MATCH(Duombaze!CJ520,DU!A:A,0),1))</f>
        <v>0</v>
      </c>
      <c r="CL520" s="17">
        <f>IF(Duombaze!CJ520="",0,INDEX(DU!K:K,MATCH(Duombaze!CJ520,DU!A:A,0),1))</f>
        <v>0</v>
      </c>
      <c r="CM520" s="19"/>
      <c r="CN520" s="19"/>
      <c r="CO520" s="19"/>
      <c r="CP520" s="17"/>
      <c r="CQ520" s="19"/>
      <c r="CR520" s="639"/>
      <c r="CS520" s="639"/>
      <c r="CT520" s="639">
        <f>IF(Duombaze!CR520="",0,INDEX(DU!I:I,MATCH(Duombaze!CR520,DU!A:A,0),1))+IF(Duombaze!CS520="",0,INDEX(DU!I:I,MATCH(Duombaze!CS520,DU!A:A,0),1))</f>
        <v>0</v>
      </c>
      <c r="CU520" s="19">
        <f>IF(Duombaze!CR520="",0,INDEX(DU!K:K,MATCH(Duombaze!CR520,DU!A:A,0),1))+IF(Duombaze!CS520="",0,INDEX(DU!K:K,MATCH(Duombaze!CS520,DU!A:A,0),1))</f>
        <v>0</v>
      </c>
      <c r="CV520" s="19"/>
      <c r="CW520" s="19"/>
      <c r="CX520" s="19"/>
      <c r="CY520" s="17"/>
      <c r="CZ520" s="19"/>
      <c r="DA520" s="672"/>
      <c r="DB520" s="672"/>
      <c r="DC520" s="672">
        <f>IF(Duombaze!DA520="",0,INDEX(DU!I:I,MATCH(Duombaze!DA520,DU!A:A,0),1))+IF(Duombaze!DB520="",0,INDEX(DU!I:I,MATCH(Duombaze!DB520,DU!A:A,0),1))</f>
        <v>0</v>
      </c>
      <c r="DD520" s="19">
        <f>IF(Duombaze!DA520="",0,INDEX(DU!K:K,MATCH(Duombaze!DA520,DU!A:A,0),1))+IF(Duombaze!DB520="",0,INDEX(DU!K:K,MATCH(Duombaze!DB520,DU!A:A,0),1))</f>
        <v>0</v>
      </c>
      <c r="DE520" s="19"/>
      <c r="DF520" s="19"/>
      <c r="DG520" s="19"/>
      <c r="DH520" s="19"/>
      <c r="DI520" s="19"/>
      <c r="DJ520" s="672"/>
      <c r="DK520" s="678"/>
      <c r="DL520" s="678">
        <f>IF(Duombaze!DJ520="",0,INDEX(DU!I:I,MATCH(Duombaze!DJ520,DU!A:A,0),1))+IF(Duombaze!DK520="",0,INDEX(DU!I:I,MATCH(Duombaze!DK520,DU!A:A,0),1))</f>
        <v>0</v>
      </c>
      <c r="DM520" s="19">
        <f>IF(Duombaze!DJ520="",0,INDEX(DU!K:K,MATCH(Duombaze!DJ520,DU!A:A,0),1))+IF(Duombaze!DK520="",0,INDEX(DU!K:K,MATCH(Duombaze!DK520,DU!A:A,0),1))</f>
        <v>0</v>
      </c>
      <c r="DN520" s="52"/>
      <c r="DO520" s="52"/>
      <c r="DP520" s="52"/>
      <c r="DQ520" s="17"/>
      <c r="DR520" s="65"/>
      <c r="DS520" s="692"/>
      <c r="DT520" s="692"/>
      <c r="DU520" s="692"/>
      <c r="DV520" s="692"/>
      <c r="DW520" s="692">
        <f>IF(Duombaze!DS520="",0,INDEX(DU!I:I,MATCH(Duombaze!DS520,DU!A:A,0),1))+IF(Duombaze!DT520="",0,INDEX(DU!I:I,MATCH(Duombaze!DT520,DU!A:A,0),1))+IF(Duombaze!DU520="",0,INDEX(DU!I:I,MATCH(Duombaze!DU520,DU!A:A,0),1))+IF(Duombaze!DV520="",0,INDEX(DU!I:I,MATCH(Duombaze!DV520,DU!A:A,0),1))</f>
        <v>0</v>
      </c>
      <c r="DX520" s="638">
        <f>IF(Duombaze!DS520="",0,INDEX(DU!K:K,MATCH(Duombaze!DS520,DU!A:A,0),1))+IF(Duombaze!DT520="",0,INDEX(DU!K:K,MATCH(Duombaze!DT520,DU!A:A,0),1))+IF(Duombaze!DU520="",0,INDEX(DU!K:K,MATCH(Duombaze!DU520,DU!A:A,0),1))+IF(Duombaze!DV520="",0,INDEX(DU!K:KH,MATCH(Duombaze!DV520,DU!A:A,0),1))</f>
        <v>0</v>
      </c>
      <c r="DY520" s="65"/>
      <c r="DZ520" s="65"/>
      <c r="EA520" s="19"/>
      <c r="EB520" s="19"/>
      <c r="EC520" s="19"/>
      <c r="ED520" s="19"/>
      <c r="EE520" s="638"/>
      <c r="EF520" s="19"/>
      <c r="EG520" s="19"/>
      <c r="EH520" s="19"/>
      <c r="EI520" s="17"/>
      <c r="EJ520" s="19"/>
      <c r="EK520" s="672"/>
      <c r="EL520" s="672"/>
      <c r="EM520" s="672"/>
      <c r="EN520" s="672">
        <f>IF(Duombaze!EK520="",0,INDEX(DU!I:I,MATCH(Duombaze!EK520,DU!A:A,0),1))+IF(Duombaze!EL520="",0,INDEX(DU!I:I,MATCH(Duombaze!EL520,DU!A:A,0),1))+IF(Duombaze!EM520="",0,INDEX(DU!I:I,MATCH(Duombaze!EM520,DU!A:A,0),1))</f>
        <v>0</v>
      </c>
      <c r="EO520" s="19">
        <f>IF(Duombaze!EK520="",0,INDEX(DU!K:K,MATCH(Duombaze!EK520,DU!A:A,0),1))+IF(Duombaze!EL520="",0,INDEX(DU!K:K,MATCH(Duombaze!EL520,DU!A:A,0),1))+IF(Duombaze!EM520="",0,INDEX(DU!K:K,MATCH(Duombaze!EM520,DU!A:A,0),1))</f>
        <v>0</v>
      </c>
      <c r="EP520" s="19"/>
      <c r="EQ520" s="19"/>
      <c r="ER520" s="19"/>
      <c r="ES520" s="17"/>
      <c r="ET520" s="19"/>
      <c r="EU520" s="19"/>
      <c r="EV520" s="19"/>
      <c r="EW520" s="65"/>
      <c r="EX520" s="19"/>
      <c r="EY520" s="19"/>
      <c r="EZ520" s="672"/>
      <c r="FA520" s="672"/>
      <c r="FB520" s="672"/>
      <c r="FC520" s="19"/>
      <c r="FD520" s="19"/>
      <c r="FE520" s="19"/>
      <c r="FF520" s="19"/>
      <c r="FG520" s="19"/>
      <c r="FH520" s="19"/>
      <c r="FI520" s="17"/>
      <c r="FJ520" s="17"/>
      <c r="FK520" s="17" t="s">
        <v>3403</v>
      </c>
      <c r="FL520" s="18"/>
      <c r="FM520" s="671"/>
      <c r="FN520" s="671"/>
      <c r="FO520" s="671"/>
      <c r="FP520" s="671"/>
      <c r="FQ520" s="671">
        <f>IF(Duombaze!FM520="",0,INDEX(DU!I:I*2,MATCH(Duombaze!FM520,DU!A:A,0),1))+IF(Duombaze!FN520="",0,INDEX(DU!I:I,MATCH(Duombaze!FN520,DU!A:A,0),1))+IF(Duombaze!FO520="",0,INDEX(DU!I:I,MATCH(Duombaze!FO520,DU!A:A,0),1))+IF(Duombaze!FP520="",0,INDEX(DU!I:I,MATCH(Duombaze!FP520,DU!A:A,0),1))</f>
        <v>0</v>
      </c>
      <c r="FR520" s="739">
        <f>IF(Duombaze!FM520="",0,INDEX(DU!K:K*2,MATCH(Duombaze!FM520,DU!A:A,0),1))+IF(Duombaze!FN520="",0,INDEX(DU!K:K,MATCH(Duombaze!FN520,DU!A:A,0),1))+IF(Duombaze!FO520="",0,INDEX(DU!K:K,MATCH(Duombaze!FO520,DU!A:A,0),1))+IF(Duombaze!FP520="",0,INDEX(DU!K:K,MATCH(Duombaze!FP520,DU!A:A,0),1))</f>
        <v>0</v>
      </c>
    </row>
    <row r="521" spans="1:178" s="20" customFormat="1" ht="23.45" customHeight="1" x14ac:dyDescent="0.25">
      <c r="A521" s="41" t="s">
        <v>1872</v>
      </c>
      <c r="B521" s="41" t="s">
        <v>798</v>
      </c>
      <c r="C521" s="16" t="s">
        <v>8669</v>
      </c>
      <c r="D521" s="19"/>
      <c r="E521" s="17"/>
      <c r="F521" s="19"/>
      <c r="G521" s="639"/>
      <c r="H521" s="639"/>
      <c r="I521" s="639"/>
      <c r="J521" s="639"/>
      <c r="K521" s="639"/>
      <c r="L521" s="639"/>
      <c r="M521" s="639"/>
      <c r="N521" s="639"/>
      <c r="O521" s="639"/>
      <c r="P521" s="639">
        <f>IF(Duombaze!G521="",0,INDEX(DU!I:I,MATCH(Duombaze!G521,DU!A:A,0),1))+IF(Duombaze!H521="",0,INDEX(DU!I:I,MATCH(Duombaze!H521,DU!A:A,0),1))+IF(Duombaze!I521="",0,INDEX(DU!I:I,MATCH(Duombaze!I521,DU!A:A,0),1))+IF(Duombaze!J521="",0,INDEX(DU!I:I,MATCH(Duombaze!J521,DU!A:A,0),1))+IF(Duombaze!K521="",0,INDEX(DU!I:I,MATCH(Duombaze!K521,DU!A:A,0),1))+IF(Duombaze!L521="",0,INDEX(DU!I:I,MATCH(Duombaze!L521,DU!A:A,0),1))+IF(Duombaze!M521="",0,INDEX(DU!I:I,MATCH(Duombaze!M521,DU!A:A,0),1))+IF(Duombaze!N521="",0,INDEX(DU!I:I,MATCH(Duombaze!N521,DU!A:A,0),1))+IF(Duombaze!O521="",0,INDEX(DU!I:I,MATCH(Duombaze!O521,DU!A:A,0),1))</f>
        <v>0</v>
      </c>
      <c r="Q521" s="638">
        <f>IF(Duombaze!G521="",0,INDEX(DU!K:K,MATCH(Duombaze!G521,DU!A:A,0),1))+IF(Duombaze!H521="",0,INDEX(DU!K:K,MATCH(Duombaze!H521,DU!A:A,0),1))+IF(Duombaze!I521="",0,INDEX(DU!K:K,MATCH(Duombaze!I521,DU!A:A,0),1))+IF(Duombaze!J521="",0,INDEX(DU!K:K,MATCH(Duombaze!J521,DU!A:A,0),1))+IF(Duombaze!K521="",0,INDEX(DU!K:K,MATCH(Duombaze!K521,DU!A:A,0),1))+IF(Duombaze!L521="",0,INDEX(DU!K:K,MATCH(Duombaze!L521,DU!A:A,0),1))+IF(Duombaze!M521="",0,INDEX(DU!K:K,MATCH(Duombaze!M521,DU!A:A,0),1))+IF(Duombaze!N521="",0,INDEX(DU!K:K,MATCH(Duombaze!N521,DU!A:A,0),1))+IF(Duombaze!O521="",0,INDEX(DU!K:K,MATCH(Duombaze!O521,DU!A:A,0),1))</f>
        <v>0</v>
      </c>
      <c r="R521" s="19"/>
      <c r="S521" s="52"/>
      <c r="T521" s="881"/>
      <c r="U521" s="53"/>
      <c r="V521" s="53"/>
      <c r="W521" s="19"/>
      <c r="X521" s="19"/>
      <c r="Y521" s="134"/>
      <c r="Z521" s="65"/>
      <c r="AA521" s="17"/>
      <c r="AB521" s="19"/>
      <c r="AC521" s="19">
        <f>IF(Duombaze!AB521="",0,INDEX(DU!I:I,MATCH(Duombaze!AB521,DU!A:A,0),1))</f>
        <v>0</v>
      </c>
      <c r="AD521" s="25">
        <f>IF(Duombaze!AB521="",0,INDEX(DU!K:K,MATCH(Duombaze!AB521,DU!A:A,0),1))</f>
        <v>0</v>
      </c>
      <c r="AE521" s="19"/>
      <c r="AF521" s="19"/>
      <c r="AG521" s="19"/>
      <c r="AH521" s="17"/>
      <c r="AI521" s="19"/>
      <c r="AJ521" s="639"/>
      <c r="AK521" s="639"/>
      <c r="AL521" s="639"/>
      <c r="AM521" s="639">
        <f>IF(Duombaze!AJ521="",0,INDEX(DU!I:I,MATCH(Duombaze!AJ521,DU!A:A,0),1))+IF(Duombaze!AK521="",0,INDEX(DU!I:I,MATCH(Duombaze!AK521,DU!A:A,0),1))+IF(Duombaze!AL521="",0,INDEX(DU!I:I,MATCH(Duombaze!AL521,DU!A:A,0),1))</f>
        <v>0</v>
      </c>
      <c r="AN521" s="639">
        <f>IF(Duombaze!AJ521="",0,INDEX(DU!K:K,MATCH(Duombaze!AJ521,DU!A:A,0),1))+IF(Duombaze!AK521="",0,INDEX(DU!K:K,MATCH(Duombaze!AK521,DU!A:A,0),1))+IF(Duombaze!AL521="",0,INDEX(DU!K:K,MATCH(Duombaze!AL521,DU!A:A,0),1))</f>
        <v>0</v>
      </c>
      <c r="AO521" s="19"/>
      <c r="AP521" s="19"/>
      <c r="AQ521" s="19"/>
      <c r="AR521" s="17"/>
      <c r="AS521" s="19"/>
      <c r="AT521" s="639"/>
      <c r="AU521" s="639"/>
      <c r="AV521" s="639"/>
      <c r="AW521" s="639"/>
      <c r="AX521" s="639"/>
      <c r="AY521" s="639"/>
      <c r="AZ521" s="639"/>
      <c r="BA521" s="639"/>
      <c r="BB521" s="639"/>
      <c r="BC521" s="639">
        <f>IF(Duombaze!AT521="",0,INDEX(DU!I:I,MATCH(Duombaze!AT521,DU!A:A,0),1))+IF(Duombaze!AU521="",0,INDEX(DU!I:I,MATCH(Duombaze!AU521,DU!A:A,0),1))+IF(Duombaze!AV521="",0,INDEX(DU!I:I,MATCH(Duombaze!AV521,DU!A:A,0),1))+IF(Duombaze!AW521="",0,INDEX(DU!I:I,MATCH(Duombaze!AW521,DU!A:A,0),1))+IF(Duombaze!AX521="",0,INDEX(DU!I:I,MATCH(Duombaze!AX521,DU!A:A,0),1))+IF(Duombaze!AY521="",0,INDEX(DU!I:I,MATCH(Duombaze!AY521,DU!A:A,0),1))+IF(Duombaze!AZ521="",0,INDEX(DU!I:I,MATCH(Duombaze!AZ521,DU!A:A,0),1))+IF(Duombaze!BA521="",0,INDEX(DU!I:I,MATCH(Duombaze!BA521,DU!A:A,0),1))+IF(Duombaze!BB521="",0,INDEX(DU!I:I,MATCH(Duombaze!BB521,DU!A:A,0),1))</f>
        <v>0</v>
      </c>
      <c r="BD521" s="638">
        <f>IF(Duombaze!AT521="",0,INDEX(DU!K:K,MATCH(Duombaze!AT521,DU!A:A,0),1))+IF(Duombaze!AU521="",0,INDEX(DU!K:K,MATCH(Duombaze!AU521,DU!A:A,0),1))+IF(Duombaze!AV521="",0,INDEX(DU!K:K,MATCH(Duombaze!AV521,DU!A:A,0),1))+IF(Duombaze!AW521="",0,INDEX(DU!K:K,MATCH(Duombaze!AW521,DU!A:A,0),1))+IF(Duombaze!AX521="",0,INDEX(DU!K:K,MATCH(Duombaze!AX521,DU!A:A,0),1))+IF(Duombaze!AY521="",0,INDEX(DU!K:K,MATCH(Duombaze!AY521,DU!A:A,0),1))+IF(Duombaze!AZ521="",0,INDEX(DU!K:K,MATCH(Duombaze!AZ521,DU!A:A,0),1))+IF(Duombaze!BA521="",0,INDEX(DU!K:K,MATCH(Duombaze!BA521,DU!A:A,0),1))+IF(Duombaze!BB521="",0,INDEX(DU!K:K,MATCH(Duombaze!BB521,DU!A:A,0),1))</f>
        <v>0</v>
      </c>
      <c r="BE521" s="19"/>
      <c r="BF521" s="19"/>
      <c r="BG521" s="65"/>
      <c r="BH521" s="17"/>
      <c r="BI521" s="19"/>
      <c r="BJ521" s="639"/>
      <c r="BK521" s="639"/>
      <c r="BL521" s="639"/>
      <c r="BM521" s="639">
        <f>IF(Duombaze!BJ521="",0,INDEX(DU!I:I,MATCH(Duombaze!BJ521,DU!A:A,0),1))+IF(Duombaze!BK521="",0,INDEX(DU!I:I,MATCH(Duombaze!BK521,DU!A:A,0),1))+IF(Duombaze!BL521="",0,INDEX(DU!I:I,MATCH(Duombaze!BL521,DU!A:A,0),1))</f>
        <v>0</v>
      </c>
      <c r="BN521" s="638">
        <f>IF(Duombaze!BJ521="",0,INDEX(DU!K:K,MATCH(Duombaze!BJ521,DU!A:A,0),1))+IF(Duombaze!BK521="",0,INDEX(DU!K:K,MATCH(Duombaze!BK521,DU!A:A,0),1))+IF(Duombaze!BL521="",0,INDEX(DU!K:K,MATCH(Duombaze!BL521,DU!A:A,0),1))</f>
        <v>0</v>
      </c>
      <c r="BO521" s="19"/>
      <c r="BP521" s="19"/>
      <c r="BQ521" s="19"/>
      <c r="BR521" s="19"/>
      <c r="BS521" s="19"/>
      <c r="BT521" s="19"/>
      <c r="BU521" s="19"/>
      <c r="BV521" s="19"/>
      <c r="BW521" s="19"/>
      <c r="BX521" s="19"/>
      <c r="BY521" s="19"/>
      <c r="BZ521" s="19"/>
      <c r="CA521" s="19"/>
      <c r="CB521" s="19"/>
      <c r="CC521" s="19"/>
      <c r="CD521" s="19">
        <f>IF(Duombaze!CC521="",0,INDEX(DU!I:I,MATCH(Duombaze!CC521,DU!A:A,0),1))</f>
        <v>0</v>
      </c>
      <c r="CE521" s="17">
        <f>IF(Duombaze!CC521="",0,INDEX(DU!K:K,MATCH(Duombaze!CC521,DU!A:A,0),1))</f>
        <v>0</v>
      </c>
      <c r="CF521" s="19"/>
      <c r="CG521" s="19"/>
      <c r="CH521" s="19"/>
      <c r="CI521" s="17" t="str">
        <f t="shared" si="259"/>
        <v/>
      </c>
      <c r="CJ521" s="19"/>
      <c r="CK521" s="19">
        <f>IF(Duombaze!CJ521="",0,INDEX(DU!I:I,MATCH(Duombaze!CJ521,DU!A:A,0),1))</f>
        <v>0</v>
      </c>
      <c r="CL521" s="17">
        <f>IF(Duombaze!CJ521="",0,INDEX(DU!K:K,MATCH(Duombaze!CJ521,DU!A:A,0),1))</f>
        <v>0</v>
      </c>
      <c r="CM521" s="19"/>
      <c r="CN521" s="19"/>
      <c r="CO521" s="19"/>
      <c r="CP521" s="17"/>
      <c r="CQ521" s="19"/>
      <c r="CR521" s="639"/>
      <c r="CS521" s="639"/>
      <c r="CT521" s="639">
        <f>IF(Duombaze!CR521="",0,INDEX(DU!I:I,MATCH(Duombaze!CR521,DU!A:A,0),1))+IF(Duombaze!CS521="",0,INDEX(DU!I:I,MATCH(Duombaze!CS521,DU!A:A,0),1))</f>
        <v>0</v>
      </c>
      <c r="CU521" s="19">
        <f>IF(Duombaze!CR521="",0,INDEX(DU!K:K,MATCH(Duombaze!CR521,DU!A:A,0),1))+IF(Duombaze!CS521="",0,INDEX(DU!K:K,MATCH(Duombaze!CS521,DU!A:A,0),1))</f>
        <v>0</v>
      </c>
      <c r="CV521" s="19"/>
      <c r="CW521" s="19"/>
      <c r="CX521" s="19"/>
      <c r="CY521" s="17"/>
      <c r="CZ521" s="19"/>
      <c r="DA521" s="672"/>
      <c r="DB521" s="672"/>
      <c r="DC521" s="672">
        <f>IF(Duombaze!DA521="",0,INDEX(DU!I:I,MATCH(Duombaze!DA521,DU!A:A,0),1))+IF(Duombaze!DB521="",0,INDEX(DU!I:I,MATCH(Duombaze!DB521,DU!A:A,0),1))</f>
        <v>0</v>
      </c>
      <c r="DD521" s="19">
        <f>IF(Duombaze!DA521="",0,INDEX(DU!K:K,MATCH(Duombaze!DA521,DU!A:A,0),1))+IF(Duombaze!DB521="",0,INDEX(DU!K:K,MATCH(Duombaze!DB521,DU!A:A,0),1))</f>
        <v>0</v>
      </c>
      <c r="DE521" s="19"/>
      <c r="DF521" s="19"/>
      <c r="DG521" s="19"/>
      <c r="DH521" s="19"/>
      <c r="DI521" s="19"/>
      <c r="DJ521" s="672"/>
      <c r="DK521" s="678"/>
      <c r="DL521" s="678">
        <f>IF(Duombaze!DJ521="",0,INDEX(DU!I:I,MATCH(Duombaze!DJ521,DU!A:A,0),1))+IF(Duombaze!DK521="",0,INDEX(DU!I:I,MATCH(Duombaze!DK521,DU!A:A,0),1))</f>
        <v>0</v>
      </c>
      <c r="DM521" s="19">
        <f>IF(Duombaze!DJ521="",0,INDEX(DU!K:K,MATCH(Duombaze!DJ521,DU!A:A,0),1))+IF(Duombaze!DK521="",0,INDEX(DU!K:K,MATCH(Duombaze!DK521,DU!A:A,0),1))</f>
        <v>0</v>
      </c>
      <c r="DN521" s="52"/>
      <c r="DO521" s="52"/>
      <c r="DP521" s="52"/>
      <c r="DQ521" s="17"/>
      <c r="DR521" s="65"/>
      <c r="DS521" s="692"/>
      <c r="DT521" s="692"/>
      <c r="DU521" s="692"/>
      <c r="DV521" s="692"/>
      <c r="DW521" s="692">
        <f>IF(Duombaze!DS521="",0,INDEX(DU!I:I,MATCH(Duombaze!DS521,DU!A:A,0),1))+IF(Duombaze!DT521="",0,INDEX(DU!I:I,MATCH(Duombaze!DT521,DU!A:A,0),1))+IF(Duombaze!DU521="",0,INDEX(DU!I:I,MATCH(Duombaze!DU521,DU!A:A,0),1))+IF(Duombaze!DV521="",0,INDEX(DU!I:I,MATCH(Duombaze!DV521,DU!A:A,0),1))</f>
        <v>0</v>
      </c>
      <c r="DX521" s="638">
        <f>IF(Duombaze!DS521="",0,INDEX(DU!K:K,MATCH(Duombaze!DS521,DU!A:A,0),1))+IF(Duombaze!DT521="",0,INDEX(DU!K:K,MATCH(Duombaze!DT521,DU!A:A,0),1))+IF(Duombaze!DU521="",0,INDEX(DU!K:K,MATCH(Duombaze!DU521,DU!A:A,0),1))+IF(Duombaze!DV521="",0,INDEX(DU!K:KH,MATCH(Duombaze!DV521,DU!A:A,0),1))</f>
        <v>0</v>
      </c>
      <c r="DY521" s="65"/>
      <c r="DZ521" s="65"/>
      <c r="EA521" s="19"/>
      <c r="EB521" s="19"/>
      <c r="EC521" s="19"/>
      <c r="ED521" s="19"/>
      <c r="EE521" s="638"/>
      <c r="EF521" s="19"/>
      <c r="EG521" s="19"/>
      <c r="EH521" s="19"/>
      <c r="EI521" s="17"/>
      <c r="EJ521" s="19"/>
      <c r="EK521" s="672"/>
      <c r="EL521" s="672"/>
      <c r="EM521" s="672"/>
      <c r="EN521" s="672">
        <f>IF(Duombaze!EK521="",0,INDEX(DU!I:I,MATCH(Duombaze!EK521,DU!A:A,0),1))+IF(Duombaze!EL521="",0,INDEX(DU!I:I,MATCH(Duombaze!EL521,DU!A:A,0),1))+IF(Duombaze!EM521="",0,INDEX(DU!I:I,MATCH(Duombaze!EM521,DU!A:A,0),1))</f>
        <v>0</v>
      </c>
      <c r="EO521" s="19">
        <f>IF(Duombaze!EK521="",0,INDEX(DU!K:K,MATCH(Duombaze!EK521,DU!A:A,0),1))+IF(Duombaze!EL521="",0,INDEX(DU!K:K,MATCH(Duombaze!EL521,DU!A:A,0),1))+IF(Duombaze!EM521="",0,INDEX(DU!K:K,MATCH(Duombaze!EM521,DU!A:A,0),1))</f>
        <v>0</v>
      </c>
      <c r="EP521" s="19"/>
      <c r="EQ521" s="19"/>
      <c r="ER521" s="19"/>
      <c r="ES521" s="17"/>
      <c r="ET521" s="19"/>
      <c r="EU521" s="19"/>
      <c r="EV521" s="19"/>
      <c r="EW521" s="65"/>
      <c r="EX521" s="19"/>
      <c r="EY521" s="19"/>
      <c r="EZ521" s="672"/>
      <c r="FA521" s="672"/>
      <c r="FB521" s="672"/>
      <c r="FC521" s="19"/>
      <c r="FD521" s="19"/>
      <c r="FE521" s="19"/>
      <c r="FF521" s="19"/>
      <c r="FG521" s="19"/>
      <c r="FH521" s="19"/>
      <c r="FI521" s="17"/>
      <c r="FJ521" s="17"/>
      <c r="FK521" s="17" t="s">
        <v>8666</v>
      </c>
      <c r="FL521" s="18" t="s">
        <v>8698</v>
      </c>
      <c r="FM521" s="18" t="s">
        <v>8698</v>
      </c>
      <c r="FN521" s="671"/>
      <c r="FO521" s="671"/>
      <c r="FP521" s="671"/>
      <c r="FQ521" s="671">
        <f>IF(Duombaze!FM521="",0,INDEX(DU!I:I*2,MATCH(Duombaze!FM521,DU!A:A,0),1))+IF(Duombaze!FN521="",0,INDEX(DU!I:I,MATCH(Duombaze!FN521,DU!A:A,0),1))+IF(Duombaze!FO521="",0,INDEX(DU!I:I,MATCH(Duombaze!FO521,DU!A:A,0),1))+IF(Duombaze!FP521="",0,INDEX(DU!I:I,MATCH(Duombaze!FP521,DU!A:A,0),1))</f>
        <v>0</v>
      </c>
      <c r="FR521" s="739">
        <f>IF(Duombaze!FM521="",0,INDEX(DU!K:K*2,MATCH(Duombaze!FM521,DU!A:A,0),1))+IF(Duombaze!FN521="",0,INDEX(DU!K:K,MATCH(Duombaze!FN521,DU!A:A,0),1))+IF(Duombaze!FO521="",0,INDEX(DU!K:K,MATCH(Duombaze!FO521,DU!A:A,0),1))+IF(Duombaze!FP521="",0,INDEX(DU!K:K,MATCH(Duombaze!FP521,DU!A:A,0),1))</f>
        <v>0</v>
      </c>
    </row>
    <row r="522" spans="1:178" s="7" customFormat="1" ht="23.45" customHeight="1" x14ac:dyDescent="0.25">
      <c r="A522" s="42">
        <v>0</v>
      </c>
      <c r="B522" s="42" t="s">
        <v>8681</v>
      </c>
      <c r="C522" s="12" t="s">
        <v>8668</v>
      </c>
      <c r="D522" s="6" t="s">
        <v>411</v>
      </c>
      <c r="E522" s="4" t="str">
        <f t="shared" ref="E522:E523" si="283">IF(D522&lt;&gt;"",A522&amp;" "&amp;C522&amp;" "&amp;D522,"")</f>
        <v>0 PI42 Be pagrindo</v>
      </c>
      <c r="F522" s="6"/>
      <c r="G522" s="643"/>
      <c r="H522" s="643"/>
      <c r="I522" s="643"/>
      <c r="J522" s="643"/>
      <c r="K522" s="643"/>
      <c r="L522" s="643"/>
      <c r="M522" s="643"/>
      <c r="N522" s="643"/>
      <c r="O522" s="643"/>
      <c r="P522" s="1019">
        <f>IF(Duombaze!G522="",0,INDEX(DU!I:I,MATCH(Duombaze!G522,DU!A:A,0),1))+IF(Duombaze!H522="",0,INDEX(DU!I:I,MATCH(Duombaze!H522,DU!A:A,0),1))+IF(Duombaze!I522="",0,INDEX(DU!I:I,MATCH(Duombaze!I522,DU!A:A,0),1))+IF(Duombaze!J522="",0,INDEX(DU!I:I,MATCH(Duombaze!J522,DU!A:A,0),1))+IF(Duombaze!K522="",0,INDEX(DU!I:I,MATCH(Duombaze!K522,DU!A:A,0),1))+IF(Duombaze!L522="",0,INDEX(DU!I:I,MATCH(Duombaze!L522,DU!A:A,0),1))+IF(Duombaze!M522="",0,INDEX(DU!I:I,MATCH(Duombaze!M522,DU!A:A,0),1))+IF(Duombaze!N522="",0,INDEX(DU!I:I,MATCH(Duombaze!N522,DU!A:A,0),1))+IF(Duombaze!O522="",0,INDEX(DU!I:I,MATCH(Duombaze!O522,DU!A:A,0),1))</f>
        <v>0</v>
      </c>
      <c r="Q522" s="1020">
        <f>IF(Duombaze!G522="",0,INDEX(DU!K:K,MATCH(Duombaze!G522,DU!A:A,0),1))+IF(Duombaze!H522="",0,INDEX(DU!K:K,MATCH(Duombaze!H522,DU!A:A,0),1))+IF(Duombaze!I522="",0,INDEX(DU!K:K,MATCH(Duombaze!I522,DU!A:A,0),1))+IF(Duombaze!J522="",0,INDEX(DU!K:K,MATCH(Duombaze!J522,DU!A:A,0),1))+IF(Duombaze!K522="",0,INDEX(DU!K:K,MATCH(Duombaze!K522,DU!A:A,0),1))+IF(Duombaze!L522="",0,INDEX(DU!K:K,MATCH(Duombaze!L522,DU!A:A,0),1))+IF(Duombaze!M522="",0,INDEX(DU!K:K,MATCH(Duombaze!M522,DU!A:A,0),1))+IF(Duombaze!N522="",0,INDEX(DU!K:K,MATCH(Duombaze!N522,DU!A:A,0),1))+IF(Duombaze!O522="",0,INDEX(DU!K:K,MATCH(Duombaze!O522,DU!A:A,0),1))</f>
        <v>0</v>
      </c>
      <c r="R522" s="6"/>
      <c r="S522" s="48"/>
      <c r="T522" s="883"/>
      <c r="U522" s="49"/>
      <c r="V522" s="49"/>
      <c r="W522" s="6"/>
      <c r="X522" s="6"/>
      <c r="Y522" s="858"/>
      <c r="Z522" s="66" t="s">
        <v>416</v>
      </c>
      <c r="AA522" s="4" t="str">
        <f t="shared" ref="AA522:AA524" si="284">IF(Z522&lt;&gt;"",A522&amp;" "&amp;C522&amp;" "&amp;Z522,"")</f>
        <v>0 PI42 Be grąžulo</v>
      </c>
      <c r="AB522" s="6"/>
      <c r="AC522" s="1018">
        <f>IF(Duombaze!AB522="",0,INDEX(DU!I:I,MATCH(Duombaze!AB522,DU!A:A,0),1))</f>
        <v>0</v>
      </c>
      <c r="AD522" s="1021">
        <f>IF(Duombaze!AB522="",0,INDEX(DU!K:K,MATCH(Duombaze!AB522,DU!A:A,0),1))</f>
        <v>0</v>
      </c>
      <c r="AE522" s="6"/>
      <c r="AF522" s="6"/>
      <c r="AG522" s="6" t="s">
        <v>420</v>
      </c>
      <c r="AH522" s="4" t="str">
        <f>IF(AG522&lt;&gt;"",A522&amp;" "&amp;C522&amp;" "&amp;AG522,"")</f>
        <v>0 PI42  Be bamperio</v>
      </c>
      <c r="AI522" s="4"/>
      <c r="AJ522" s="643"/>
      <c r="AK522" s="643"/>
      <c r="AL522" s="643"/>
      <c r="AM522" s="1019">
        <f>IF(Duombaze!AJ522="",0,INDEX(DU!I:I,MATCH(Duombaze!AJ522,DU!A:A,0),1))+IF(Duombaze!AK522="",0,INDEX(DU!I:I,MATCH(Duombaze!AK522,DU!A:A,0),1))+IF(Duombaze!AL522="",0,INDEX(DU!I:I,MATCH(Duombaze!AL522,DU!A:A,0),1))</f>
        <v>0</v>
      </c>
      <c r="AN522" s="1019">
        <f>IF(Duombaze!AJ522="",0,INDEX(DU!K:K,MATCH(Duombaze!AJ522,DU!A:A,0),1))+IF(Duombaze!AK522="",0,INDEX(DU!K:K,MATCH(Duombaze!AK522,DU!A:A,0),1))+IF(Duombaze!AL522="",0,INDEX(DU!K:K,MATCH(Duombaze!AL522,DU!A:A,0),1))</f>
        <v>0</v>
      </c>
      <c r="AO522" s="6"/>
      <c r="AP522" s="6"/>
      <c r="AQ522" s="6" t="s">
        <v>413</v>
      </c>
      <c r="AR522" s="4" t="str">
        <f t="shared" ref="AR522:AR524" si="285">IF(AQ522&lt;&gt;"",A522&amp;" "&amp;C522&amp;" "&amp;AQ522,"")</f>
        <v>0 PI42 Be hidraulinės sistemos + be papildomo valdymo išvadų</v>
      </c>
      <c r="AS522" s="6"/>
      <c r="AT522" s="643"/>
      <c r="AU522" s="643"/>
      <c r="AV522" s="643"/>
      <c r="AW522" s="643"/>
      <c r="AX522" s="643"/>
      <c r="AY522" s="643"/>
      <c r="AZ522" s="643"/>
      <c r="BA522" s="643"/>
      <c r="BB522" s="643"/>
      <c r="BC522" s="1019">
        <f>IF(Duombaze!AT522="",0,INDEX(DU!I:I,MATCH(Duombaze!AT522,DU!A:A,0),1))+IF(Duombaze!AU522="",0,INDEX(DU!I:I,MATCH(Duombaze!AU522,DU!A:A,0),1))+IF(Duombaze!AV522="",0,INDEX(DU!I:I,MATCH(Duombaze!AV522,DU!A:A,0),1))+IF(Duombaze!AW522="",0,INDEX(DU!I:I,MATCH(Duombaze!AW522,DU!A:A,0),1))+IF(Duombaze!AX522="",0,INDEX(DU!I:I,MATCH(Duombaze!AX522,DU!A:A,0),1))+IF(Duombaze!AY522="",0,INDEX(DU!I:I,MATCH(Duombaze!AY522,DU!A:A,0),1))+IF(Duombaze!AZ522="",0,INDEX(DU!I:I,MATCH(Duombaze!AZ522,DU!A:A,0),1))+IF(Duombaze!BA522="",0,INDEX(DU!I:I,MATCH(Duombaze!BA522,DU!A:A,0),1))+IF(Duombaze!BB522="",0,INDEX(DU!I:I,MATCH(Duombaze!BB522,DU!A:A,0),1))</f>
        <v>0</v>
      </c>
      <c r="BD522" s="1020">
        <f>IF(Duombaze!AT522="",0,INDEX(DU!K:K,MATCH(Duombaze!AT522,DU!A:A,0),1))+IF(Duombaze!AU522="",0,INDEX(DU!K:K,MATCH(Duombaze!AU522,DU!A:A,0),1))+IF(Duombaze!AV522="",0,INDEX(DU!K:K,MATCH(Duombaze!AV522,DU!A:A,0),1))+IF(Duombaze!AW522="",0,INDEX(DU!K:K,MATCH(Duombaze!AW522,DU!A:A,0),1))+IF(Duombaze!AX522="",0,INDEX(DU!K:K,MATCH(Duombaze!AX522,DU!A:A,0),1))+IF(Duombaze!AY522="",0,INDEX(DU!K:K,MATCH(Duombaze!AY522,DU!A:A,0),1))+IF(Duombaze!AZ522="",0,INDEX(DU!K:K,MATCH(Duombaze!AZ522,DU!A:A,0),1))+IF(Duombaze!BA522="",0,INDEX(DU!K:K,MATCH(Duombaze!BA522,DU!A:A,0),1))+IF(Duombaze!BB522="",0,INDEX(DU!K:K,MATCH(Duombaze!BB522,DU!A:A,0),1))</f>
        <v>0</v>
      </c>
      <c r="BE522" s="6"/>
      <c r="BF522" s="6"/>
      <c r="BG522" s="66" t="s">
        <v>624</v>
      </c>
      <c r="BH522" s="4" t="str">
        <f t="shared" ref="BH522:BH526" si="286">IF(BG522&lt;&gt;"",A522&amp;" "&amp;C522&amp;" "&amp;BG522,"")</f>
        <v>0 PI42 Be stabžių sistemos</v>
      </c>
      <c r="BI522" s="6"/>
      <c r="BJ522" s="643"/>
      <c r="BK522" s="643"/>
      <c r="BL522" s="643"/>
      <c r="BM522" s="1019">
        <f>IF(Duombaze!BJ522="",0,INDEX(DU!I:I,MATCH(Duombaze!BJ522,DU!A:A,0),1))+IF(Duombaze!BK522="",0,INDEX(DU!I:I,MATCH(Duombaze!BK522,DU!A:A,0),1))+IF(Duombaze!BL522="",0,INDEX(DU!I:I,MATCH(Duombaze!BL522,DU!A:A,0),1))</f>
        <v>0</v>
      </c>
      <c r="BN522" s="1020">
        <f>IF(Duombaze!BJ522="",0,INDEX(DU!K:K,MATCH(Duombaze!BJ522,DU!A:A,0),1))+IF(Duombaze!BK522="",0,INDEX(DU!K:K,MATCH(Duombaze!BK522,DU!A:A,0),1))+IF(Duombaze!BL522="",0,INDEX(DU!K:K,MATCH(Duombaze!BL522,DU!A:A,0),1))</f>
        <v>0</v>
      </c>
      <c r="BO522" s="6"/>
      <c r="BP522" s="6"/>
      <c r="BQ522" s="6"/>
      <c r="BR522" s="6"/>
      <c r="BS522" s="6"/>
      <c r="BT522" s="6"/>
      <c r="BU522" s="6"/>
      <c r="BV522" s="6"/>
      <c r="BW522" s="6"/>
      <c r="BX522" s="6"/>
      <c r="BY522" s="6"/>
      <c r="BZ522" s="6"/>
      <c r="CA522" s="7" t="s">
        <v>2748</v>
      </c>
      <c r="CB522" s="19" t="str">
        <f t="shared" ref="CB522" si="287">IF(CA522&lt;&gt;"",A522&amp;" "&amp;C522&amp;" "&amp;CA522,"")</f>
        <v>0 PI42 Hidr.koja SIMOL H1160P PASTIPRINTA (HJ+kranas)</v>
      </c>
      <c r="CC522" s="6" t="s">
        <v>2647</v>
      </c>
      <c r="CD522" s="1018">
        <f>IF(Duombaze!CC522="",0,INDEX(DU!I:I,MATCH(Duombaze!CC522,DU!A:A,0),1))</f>
        <v>202.668286325791</v>
      </c>
      <c r="CE522" s="1022">
        <f>IF(Duombaze!CC522="",0,INDEX(DU!K:K,MATCH(Duombaze!CC522,DU!A:A,0),1))</f>
        <v>11.61</v>
      </c>
      <c r="CF522" s="6"/>
      <c r="CG522" s="6"/>
      <c r="CH522" s="6" t="s">
        <v>396</v>
      </c>
      <c r="CI522" s="4" t="str">
        <f t="shared" si="259"/>
        <v>0 PI42 Be priekinės tempimo kilpos</v>
      </c>
      <c r="CJ522" s="6"/>
      <c r="CK522" s="1018">
        <f>IF(Duombaze!CJ522="",0,INDEX(DU!I:I,MATCH(Duombaze!CJ522,DU!A:A,0),1))</f>
        <v>0</v>
      </c>
      <c r="CL522" s="1022">
        <f>IF(Duombaze!CJ522="",0,INDEX(DU!K:K,MATCH(Duombaze!CJ522,DU!A:A,0),1))</f>
        <v>0</v>
      </c>
      <c r="CM522" s="6"/>
      <c r="CN522" s="6"/>
      <c r="CO522" s="6" t="s">
        <v>1756</v>
      </c>
      <c r="CP522" s="4" t="str">
        <f t="shared" ref="CP522:CP525" si="288">IF(CO522&lt;&gt;"",A522&amp;" "&amp;C522&amp;" "&amp;CO522,"")</f>
        <v>0 PI42 Be stovėjimo stabdžio, be atramų</v>
      </c>
      <c r="CQ522" s="6"/>
      <c r="CR522" s="643"/>
      <c r="CS522" s="643"/>
      <c r="CT522" s="1019">
        <f>IF(Duombaze!CR522="",0,INDEX(DU!I:I,MATCH(Duombaze!CR522,DU!A:A,0),1))+IF(Duombaze!CS522="",0,INDEX(DU!I:I,MATCH(Duombaze!CS522,DU!A:A,0),1))</f>
        <v>0</v>
      </c>
      <c r="CU522" s="1018">
        <f>IF(Duombaze!CR522="",0,INDEX(DU!K:K,MATCH(Duombaze!CR522,DU!A:A,0),1))+IF(Duombaze!CS522="",0,INDEX(DU!K:K,MATCH(Duombaze!CS522,DU!A:A,0),1))</f>
        <v>0</v>
      </c>
      <c r="CV522" s="6"/>
      <c r="CW522" s="6"/>
      <c r="CX522" s="6" t="s">
        <v>397</v>
      </c>
      <c r="CY522" s="4" t="str">
        <f t="shared" ref="CY522:CY523" si="289">IF(CX522&lt;&gt;"",A522&amp;" "&amp;C522&amp;" "&amp;CX522,"")</f>
        <v>0 PI42 Be viršborčių</v>
      </c>
      <c r="CZ522" s="6"/>
      <c r="DA522" s="674"/>
      <c r="DB522" s="674"/>
      <c r="DC522" s="1023">
        <f>IF(Duombaze!DA522="",0,INDEX(DU!I:I,MATCH(Duombaze!DA522,DU!A:A,0),1))+IF(Duombaze!DB522="",0,INDEX(DU!I:I,MATCH(Duombaze!DB522,DU!A:A,0),1))</f>
        <v>0</v>
      </c>
      <c r="DD522" s="1018">
        <f>IF(Duombaze!DA522="",0,INDEX(DU!K:K,MATCH(Duombaze!DA522,DU!A:A,0),1))+IF(Duombaze!DB522="",0,INDEX(DU!K:K,MATCH(Duombaze!DB522,DU!A:A,0),1))</f>
        <v>0</v>
      </c>
      <c r="DE522" s="6"/>
      <c r="DF522" s="6"/>
      <c r="DG522" s="6" t="s">
        <v>385</v>
      </c>
      <c r="DH522" s="6" t="str">
        <f t="shared" ref="DH522" si="290">IF(DG522&lt;&gt;"",A522&amp;" "&amp;C522&amp;" "&amp;DG522,"")</f>
        <v>0 PI42 Be tento / aikštelės / kopetėlių</v>
      </c>
      <c r="DI522" s="6"/>
      <c r="DJ522" s="674"/>
      <c r="DK522" s="679"/>
      <c r="DL522" s="1024">
        <f>IF(Duombaze!DJ522="",0,INDEX(DU!I:I,MATCH(Duombaze!DJ522,DU!A:A,0),1))+IF(Duombaze!DK522="",0,INDEX(DU!I:I,MATCH(Duombaze!DK522,DU!A:A,0),1))</f>
        <v>0</v>
      </c>
      <c r="DM522" s="1018">
        <f>IF(Duombaze!DJ522="",0,INDEX(DU!K:K,MATCH(Duombaze!DJ522,DU!A:A,0),1))+IF(Duombaze!DK522="",0,INDEX(DU!K:K,MATCH(Duombaze!DK522,DU!A:A,0),1))</f>
        <v>0</v>
      </c>
      <c r="DN522" s="48"/>
      <c r="DO522" s="48"/>
      <c r="DP522" s="48" t="s">
        <v>386</v>
      </c>
      <c r="DQ522" s="4" t="str">
        <f t="shared" ref="DQ522" si="291">IF(DP522&lt;&gt;"",A522&amp;" "&amp;C522&amp;" "&amp;DP522,"")</f>
        <v>0 PI42 Be apšvietimo sistemos</v>
      </c>
      <c r="DR522" s="66"/>
      <c r="DS522" s="694"/>
      <c r="DT522" s="694"/>
      <c r="DU522" s="694"/>
      <c r="DV522" s="694"/>
      <c r="DW522" s="1025">
        <f>IF(Duombaze!DS522="",0,INDEX(DU!I:I,MATCH(Duombaze!DS522,DU!A:A,0),1))+IF(Duombaze!DT522="",0,INDEX(DU!I:I,MATCH(Duombaze!DT522,DU!A:A,0),1))+IF(Duombaze!DU522="",0,INDEX(DU!I:I,MATCH(Duombaze!DU522,DU!A:A,0),1))+IF(Duombaze!DV522="",0,INDEX(DU!I:I,MATCH(Duombaze!DV522,DU!A:A,0),1))</f>
        <v>0</v>
      </c>
      <c r="DX522" s="1020">
        <f>IF(Duombaze!DS522="",0,INDEX(DU!K:K,MATCH(Duombaze!DS522,DU!A:A,0),1))+IF(Duombaze!DT522="",0,INDEX(DU!K:K,MATCH(Duombaze!DT522,DU!A:A,0),1))+IF(Duombaze!DU522="",0,INDEX(DU!K:K,MATCH(Duombaze!DU522,DU!A:A,0),1))+IF(Duombaze!DV522="",0,INDEX(DU!K:KH,MATCH(Duombaze!DV522,DU!A:A,0),1))</f>
        <v>0</v>
      </c>
      <c r="DY522" s="66"/>
      <c r="DZ522" s="66"/>
      <c r="EA522" s="6"/>
      <c r="EB522" s="6"/>
      <c r="EC522" s="6"/>
      <c r="ED522" s="6"/>
      <c r="EE522" s="640"/>
      <c r="EF522" s="6"/>
      <c r="EG522" s="6"/>
      <c r="EH522" s="6" t="s">
        <v>387</v>
      </c>
      <c r="EI522" s="4" t="str">
        <f t="shared" ref="EI522:EI523" si="292">IF(EH522&lt;&gt;"",A522&amp;" "&amp;C522&amp;" "&amp;EH522,"")</f>
        <v>0 PI42 Be lipdukų</v>
      </c>
      <c r="EJ522" s="6"/>
      <c r="EK522" s="674"/>
      <c r="EL522" s="674"/>
      <c r="EM522" s="674"/>
      <c r="EN522" s="1023">
        <f>IF(Duombaze!EK522="",0,INDEX(DU!I:I,MATCH(Duombaze!EK522,DU!A:A,0),1))+IF(Duombaze!EL522="",0,INDEX(DU!I:I,MATCH(Duombaze!EL522,DU!A:A,0),1))+IF(Duombaze!EM522="",0,INDEX(DU!I:I,MATCH(Duombaze!EM522,DU!A:A,0),1))</f>
        <v>0</v>
      </c>
      <c r="EO522" s="1018">
        <f>IF(Duombaze!EK522="",0,INDEX(DU!K:K,MATCH(Duombaze!EK522,DU!A:A,0),1))+IF(Duombaze!EL522="",0,INDEX(DU!K:K,MATCH(Duombaze!EL522,DU!A:A,0),1))+IF(Duombaze!EM522="",0,INDEX(DU!K:K,MATCH(Duombaze!EM522,DU!A:A,0),1))</f>
        <v>0</v>
      </c>
      <c r="EP522" s="6"/>
      <c r="EQ522" s="6"/>
      <c r="ER522" s="6"/>
      <c r="ES522" s="4"/>
      <c r="ET522" s="6"/>
      <c r="EU522" s="6"/>
      <c r="EV522" s="6"/>
      <c r="EW522" s="66" t="s">
        <v>389</v>
      </c>
      <c r="EX522" s="6" t="str">
        <f t="shared" ref="EX522:EX523" si="293">IF(EW522&lt;&gt;"",A522&amp;" "&amp;C522&amp;" "&amp;EW522,"")</f>
        <v>0 PI42 Be purvasaugių</v>
      </c>
      <c r="EY522" s="6"/>
      <c r="EZ522" s="674"/>
      <c r="FA522" s="674"/>
      <c r="FB522" s="674"/>
      <c r="FC522" s="6"/>
      <c r="FD522" s="6"/>
      <c r="FE522" s="6"/>
      <c r="FF522" s="6"/>
      <c r="FG522" s="6"/>
      <c r="FH522" s="2" t="s">
        <v>658</v>
      </c>
      <c r="FI522" s="4"/>
      <c r="FJ522" s="4"/>
      <c r="FK522" s="4"/>
      <c r="FL522" s="736" t="s">
        <v>2780</v>
      </c>
      <c r="FM522" s="736" t="s">
        <v>2780</v>
      </c>
      <c r="FN522" s="673"/>
      <c r="FO522" s="673"/>
      <c r="FP522" s="673"/>
      <c r="FQ522" s="671">
        <f>IF(Duombaze!FM522="",0,INDEX(DU!I:I*2,MATCH(Duombaze!FM522,DU!A:A,0),1))+IF(Duombaze!FN522="",0,INDEX(DU!I:I,MATCH(Duombaze!FN522,DU!A:A,0),1))+IF(Duombaze!FO522="",0,INDEX(DU!I:I,MATCH(Duombaze!FO522,DU!A:A,0),1))+IF(Duombaze!FP522="",0,INDEX(DU!I:I,MATCH(Duombaze!FP522,DU!A:A,0),1))</f>
        <v>1382.4917196080421</v>
      </c>
      <c r="FR522" s="739">
        <f>IF(Duombaze!FM522="",0,INDEX(DU!K:K*2,MATCH(Duombaze!FM522,DU!A:A,0),1))+IF(Duombaze!FN522="",0,INDEX(DU!K:K,MATCH(Duombaze!FN522,DU!A:A,0),1))+IF(Duombaze!FO522="",0,INDEX(DU!K:K,MATCH(Duombaze!FO522,DU!A:A,0),1))+IF(Duombaze!FP522="",0,INDEX(DU!K:K,MATCH(Duombaze!FP522,DU!A:A,0),1))</f>
        <v>448</v>
      </c>
    </row>
    <row r="523" spans="1:178" s="7" customFormat="1" ht="23.45" customHeight="1" x14ac:dyDescent="0.25">
      <c r="A523" s="42">
        <v>1</v>
      </c>
      <c r="B523" s="42" t="s">
        <v>8681</v>
      </c>
      <c r="C523" s="12" t="s">
        <v>8668</v>
      </c>
      <c r="D523" s="6" t="s">
        <v>8874</v>
      </c>
      <c r="E523" s="4" t="str">
        <f t="shared" si="283"/>
        <v>1 PI42 Pagrindas su puslinge be pavaros, ašys 412E</v>
      </c>
      <c r="F523" s="6" t="s">
        <v>9183</v>
      </c>
      <c r="G523" s="643" t="s">
        <v>9098</v>
      </c>
      <c r="H523" s="643" t="s">
        <v>9095</v>
      </c>
      <c r="I523" s="643" t="s">
        <v>9093</v>
      </c>
      <c r="J523" s="643">
        <v>23109200</v>
      </c>
      <c r="K523" s="643"/>
      <c r="L523" s="643"/>
      <c r="M523" s="643"/>
      <c r="N523" s="643"/>
      <c r="O523" s="643"/>
      <c r="P523" s="1019">
        <f>IF(Duombaze!G523="",0,INDEX(DU!I:I,MATCH(Duombaze!G523,DU!A:A,0),1))+IF(Duombaze!H523="",0,INDEX(DU!I:I,MATCH(Duombaze!H523,DU!A:A,0),1))+IF(Duombaze!I523="",0,INDEX(DU!I:I,MATCH(Duombaze!I523,DU!A:A,0),1))+IF(Duombaze!J523="",0,INDEX(DU!I:I*60,MATCH(Duombaze!J523,DU!A:A,0),1))+IF(Duombaze!K523="",0,INDEX(DU!I:I,MATCH(Duombaze!K523,DU!A:A,0),1))+IF(Duombaze!L523="",0,INDEX(DU!I:I,MATCH(Duombaze!L523,DU!A:A,0),1))+IF(Duombaze!M523="",0,INDEX(DU!I:I,MATCH(Duombaze!M523,DU!A:A,0),1))+IF(Duombaze!N523="",0,INDEX(DU!I:I,MATCH(Duombaze!N523,DU!A:A,0),1))+IF(Duombaze!O523="",0,INDEX(DU!I:I,MATCH(Duombaze!O523,DU!A:A,0),1))</f>
        <v>16758.589021814998</v>
      </c>
      <c r="Q523" s="1020">
        <f>IF(Duombaze!G523="",0,INDEX(DU!K:K,MATCH(Duombaze!G523,DU!A:A,0),1))+IF(Duombaze!H523="",0,INDEX(DU!K:K,MATCH(Duombaze!H523,DU!A:A,0),1))+IF(Duombaze!I523="",0,INDEX(DU!K:K,MATCH(Duombaze!I523,DU!A:A,0),1))+IF(Duombaze!J523="",0,INDEX(DU!K:K,MATCH(Duombaze!J523,DU!A:A,0),1))+IF(Duombaze!K523="",0,INDEX(DU!K:K,MATCH(Duombaze!K523,DU!A:A,0),1))+IF(Duombaze!L523="",0,INDEX(DU!K:K,MATCH(Duombaze!L523,DU!A:A,0),1))+IF(Duombaze!M523="",0,INDEX(DU!K:K,MATCH(Duombaze!M523,DU!A:A,0),1))+IF(Duombaze!N523="",0,INDEX(DU!K:K,MATCH(Duombaze!N523,DU!A:A,0),1))+IF(Duombaze!O523="",0,INDEX(DU!K:K,MATCH(Duombaze!O523,DU!A:A,0),1))</f>
        <v>4376.9399999999996</v>
      </c>
      <c r="R523" s="6"/>
      <c r="S523" s="48"/>
      <c r="T523" s="883"/>
      <c r="U523" s="49"/>
      <c r="V523" s="49"/>
      <c r="W523" s="6"/>
      <c r="X523" s="6"/>
      <c r="Y523" s="858"/>
      <c r="Z523" s="66" t="s">
        <v>1823</v>
      </c>
      <c r="AA523" s="4" t="str">
        <f t="shared" si="284"/>
        <v xml:space="preserve">1 PI42 Grąžulas amortizuojamas </v>
      </c>
      <c r="AB523" s="6" t="s">
        <v>9184</v>
      </c>
      <c r="AC523" s="1018" t="e">
        <f>IF(Duombaze!AB523="",0,INDEX(DU!I:I,MATCH(Duombaze!AB523,DU!A:A,0),1))</f>
        <v>#N/A</v>
      </c>
      <c r="AD523" s="1021" t="e">
        <f>IF(Duombaze!AB523="",0,INDEX(DU!K:K,MATCH(Duombaze!AB523,DU!A:A,0),1))</f>
        <v>#N/A</v>
      </c>
      <c r="AE523" s="6"/>
      <c r="AF523" s="6"/>
      <c r="AG523" s="6" t="s">
        <v>9301</v>
      </c>
      <c r="AH523" s="4" t="str">
        <f t="shared" ref="AH523:AH527" si="294">IF(AG523&lt;&gt;"",A523&amp;" "&amp;C523&amp;" "&amp;AG523,"")</f>
        <v>1 PI42 Bamperis mechaniškai atlenkiamas (V3_PI42)</v>
      </c>
      <c r="AI523" s="6" t="s">
        <v>9186</v>
      </c>
      <c r="AJ523" s="6" t="s">
        <v>9097</v>
      </c>
      <c r="AK523" s="643"/>
      <c r="AL523" s="643"/>
      <c r="AM523" s="1019">
        <f>IF(Duombaze!AJ523="",0,INDEX(DU!I:I,MATCH(Duombaze!AJ523,DU!A:A,0),1))+IF(Duombaze!AK523="",0,INDEX(DU!I:I,MATCH(Duombaze!AK523,DU!A:A,0),1))+IF(Duombaze!AL523="",0,INDEX(DU!I:I,MATCH(Duombaze!AL523,DU!A:A,0),1))</f>
        <v>153.17572466065101</v>
      </c>
      <c r="AN523" s="1019">
        <f>IF(Duombaze!AJ523="",0,INDEX(DU!K:K,MATCH(Duombaze!AJ523,DU!A:A,0),1))+IF(Duombaze!AK523="",0,INDEX(DU!K:K,MATCH(Duombaze!AK523,DU!A:A,0),1))+IF(Duombaze!AL523="",0,INDEX(DU!K:K,MATCH(Duombaze!AL523,DU!A:A,0),1))</f>
        <v>141.80000000000001</v>
      </c>
      <c r="AO523" s="6"/>
      <c r="AP523" s="6"/>
      <c r="AQ523" s="6" t="s">
        <v>329</v>
      </c>
      <c r="AR523" s="4" t="str">
        <f t="shared" si="285"/>
        <v>1 PI42 Pagrindo hidraulinės jungtys</v>
      </c>
      <c r="AS523" s="6" t="s">
        <v>9100</v>
      </c>
      <c r="AT523" s="6" t="s">
        <v>9100</v>
      </c>
      <c r="AU523" s="643"/>
      <c r="AV523" s="643"/>
      <c r="AW523" s="643"/>
      <c r="AX523" s="643"/>
      <c r="AY523" s="643"/>
      <c r="AZ523" s="643"/>
      <c r="BA523" s="643"/>
      <c r="BB523" s="643"/>
      <c r="BC523" s="1019">
        <f>IF(Duombaze!AT523="",0,INDEX(DU!I:I,MATCH(Duombaze!AT523,DU!A:A,0),1))+IF(Duombaze!AU523="",0,INDEX(DU!I:I,MATCH(Duombaze!AU523,DU!A:A,0),1))+IF(Duombaze!AV523="",0,INDEX(DU!I:I,MATCH(Duombaze!AV523,DU!A:A,0),1))+IF(Duombaze!AW523="",0,INDEX(DU!I:I,MATCH(Duombaze!AW523,DU!A:A,0),1))+IF(Duombaze!AX523="",0,INDEX(DU!I:I,MATCH(Duombaze!AX523,DU!A:A,0),1))+IF(Duombaze!AY523="",0,INDEX(DU!I:I,MATCH(Duombaze!AY523,DU!A:A,0),1))+IF(Duombaze!AZ523="",0,INDEX(DU!I:I,MATCH(Duombaze!AZ523,DU!A:A,0),1))+IF(Duombaze!BA523="",0,INDEX(DU!I:I,MATCH(Duombaze!BA523,DU!A:A,0),1))+IF(Duombaze!BB523="",0,INDEX(DU!I:I,MATCH(Duombaze!BB523,DU!A:A,0),1))</f>
        <v>691.06014666666601</v>
      </c>
      <c r="BD523" s="1020">
        <f>IF(Duombaze!AT523="",0,INDEX(DU!K:K,MATCH(Duombaze!AT523,DU!A:A,0),1))+IF(Duombaze!AU523="",0,INDEX(DU!K:K,MATCH(Duombaze!AU523,DU!A:A,0),1))+IF(Duombaze!AV523="",0,INDEX(DU!K:K,MATCH(Duombaze!AV523,DU!A:A,0),1))+IF(Duombaze!AW523="",0,INDEX(DU!K:K,MATCH(Duombaze!AW523,DU!A:A,0),1))+IF(Duombaze!AX523="",0,INDEX(DU!K:K,MATCH(Duombaze!AX523,DU!A:A,0),1))+IF(Duombaze!AY523="",0,INDEX(DU!K:K,MATCH(Duombaze!AY523,DU!A:A,0),1))+IF(Duombaze!AZ523="",0,INDEX(DU!K:K,MATCH(Duombaze!AZ523,DU!A:A,0),1))+IF(Duombaze!BA523="",0,INDEX(DU!K:K,MATCH(Duombaze!BA523,DU!A:A,0),1))+IF(Duombaze!BB523="",0,INDEX(DU!K:K,MATCH(Duombaze!BB523,DU!A:A,0),1))</f>
        <v>0</v>
      </c>
      <c r="BE523" s="6"/>
      <c r="BF523" s="6"/>
      <c r="BG523" s="66" t="s">
        <v>55</v>
      </c>
      <c r="BH523" s="4" t="str">
        <f t="shared" si="286"/>
        <v>1 PI42 Hidrauliniai stabdžiai</v>
      </c>
      <c r="BI523" s="1018" t="s">
        <v>2111</v>
      </c>
      <c r="BJ523" s="643" t="s">
        <v>3172</v>
      </c>
      <c r="BK523" s="643" t="s">
        <v>3010</v>
      </c>
      <c r="BL523" s="643"/>
      <c r="BM523" s="1019">
        <f>IF(Duombaze!BJ523="",0,INDEX(DU!I:I,MATCH(Duombaze!BJ523,DU!A:A,0),1))+IF(Duombaze!BK523="",0,INDEX(DU!I:I,MATCH(Duombaze!BK523,DU!A:A,0),1))+IF(Duombaze!BL523="",0,INDEX(DU!I:I,MATCH(Duombaze!BL523,DU!A:A,0),1))</f>
        <v>316.99255999999997</v>
      </c>
      <c r="BN523" s="1020">
        <f>IF(Duombaze!BJ523="",0,INDEX(DU!K:K,MATCH(Duombaze!BJ523,DU!A:A,0),1))+IF(Duombaze!BK523="",0,INDEX(DU!K:K,MATCH(Duombaze!BK523,DU!A:A,0),1))+IF(Duombaze!BL523="",0,INDEX(DU!K:K,MATCH(Duombaze!BL523,DU!A:A,0),1))</f>
        <v>52.27</v>
      </c>
      <c r="BO523" s="6"/>
      <c r="BP523" s="6"/>
      <c r="BQ523" s="6"/>
      <c r="BR523" s="6"/>
      <c r="BS523" s="6"/>
      <c r="BT523" s="6"/>
      <c r="BU523" s="6"/>
      <c r="BV523" s="6"/>
      <c r="BW523" s="6"/>
      <c r="BX523" s="6"/>
      <c r="BY523" s="6"/>
      <c r="BZ523" s="6"/>
      <c r="CA523" s="6"/>
      <c r="CB523" s="6"/>
      <c r="CC523" s="6"/>
      <c r="CD523" s="1018">
        <f>IF(Duombaze!CC523="",0,INDEX(DU!I:I,MATCH(Duombaze!CC523,DU!A:A,0),1))</f>
        <v>0</v>
      </c>
      <c r="CE523" s="1022">
        <f>IF(Duombaze!CC523="",0,INDEX(DU!K:K,MATCH(Duombaze!CC523,DU!A:A,0),1))</f>
        <v>0</v>
      </c>
      <c r="CF523" s="6"/>
      <c r="CG523" s="6"/>
      <c r="CH523" s="6" t="s">
        <v>701</v>
      </c>
      <c r="CI523" s="4" t="str">
        <f t="shared" si="259"/>
        <v>1 PI42 Priekinė kilpa UMEGA D-50 (plokštelė 145x145)</v>
      </c>
      <c r="CJ523" s="6" t="s">
        <v>268</v>
      </c>
      <c r="CK523" s="1018">
        <f>IF(Duombaze!CJ523="",0,INDEX(DU!I:I,MATCH(Duombaze!CJ523,DU!A:A,0),1))</f>
        <v>71.836726290849597</v>
      </c>
      <c r="CL523" s="1022">
        <f>IF(Duombaze!CJ523="",0,INDEX(DU!K:K,MATCH(Duombaze!CJ523,DU!A:A,0),1))</f>
        <v>20.63</v>
      </c>
      <c r="CM523" s="6"/>
      <c r="CN523" s="6"/>
      <c r="CO523" s="6" t="s">
        <v>584</v>
      </c>
      <c r="CP523" s="4" t="str">
        <f t="shared" si="288"/>
        <v>1 PI42 Rankinis stabdis</v>
      </c>
      <c r="CQ523" s="6" t="s">
        <v>8720</v>
      </c>
      <c r="CR523" s="643"/>
      <c r="CS523" s="643"/>
      <c r="CT523" s="1019">
        <f>IF(Duombaze!CR523="",0,INDEX(DU!I:I,MATCH(Duombaze!CR523,DU!A:A,0),1))+IF(Duombaze!CS523="",0,INDEX(DU!I:I,MATCH(Duombaze!CS523,DU!A:A,0),1))</f>
        <v>0</v>
      </c>
      <c r="CU523" s="1018">
        <f>IF(Duombaze!CR523="",0,INDEX(DU!K:K,MATCH(Duombaze!CR523,DU!A:A,0),1))+IF(Duombaze!CS523="",0,INDEX(DU!K:K,MATCH(Duombaze!CS523,DU!A:A,0),1))</f>
        <v>0</v>
      </c>
      <c r="CV523" s="6"/>
      <c r="CW523" s="6"/>
      <c r="CX523" s="6" t="s">
        <v>8878</v>
      </c>
      <c r="CY523" s="4" t="str">
        <f t="shared" si="289"/>
        <v>1 PI42 Viršborčiai 400 mm</v>
      </c>
      <c r="CZ523" s="6" t="s">
        <v>9102</v>
      </c>
      <c r="DA523" s="6" t="s">
        <v>9102</v>
      </c>
      <c r="DB523" s="674"/>
      <c r="DC523" s="1023">
        <f>IF(Duombaze!DA523="",0,INDEX(DU!I:I,MATCH(Duombaze!DA523,DU!A:A,0),1))+IF(Duombaze!DB523="",0,INDEX(DU!I:I,MATCH(Duombaze!DB523,DU!A:A,0),1))</f>
        <v>343.79850825294102</v>
      </c>
      <c r="DD523" s="1018">
        <f>IF(Duombaze!DA523="",0,INDEX(DU!K:K,MATCH(Duombaze!DA523,DU!A:A,0),1))+IF(Duombaze!DB523="",0,INDEX(DU!K:K,MATCH(Duombaze!DB523,DU!A:A,0),1))</f>
        <v>257.81</v>
      </c>
      <c r="DE523" s="6"/>
      <c r="DF523" s="6"/>
      <c r="DG523" s="6"/>
      <c r="DH523" s="6"/>
      <c r="DI523" s="6"/>
      <c r="DJ523" s="674"/>
      <c r="DK523" s="679"/>
      <c r="DL523" s="1024">
        <f>IF(Duombaze!DJ523="",0,INDEX(DU!I:I,MATCH(Duombaze!DJ523,DU!A:A,0),1))+IF(Duombaze!DK523="",0,INDEX(DU!I:I,MATCH(Duombaze!DK523,DU!A:A,0),1))</f>
        <v>0</v>
      </c>
      <c r="DM523" s="1018">
        <f>IF(Duombaze!DJ523="",0,INDEX(DU!K:K,MATCH(Duombaze!DJ523,DU!A:A,0),1))+IF(Duombaze!DK523="",0,INDEX(DU!K:K,MATCH(Duombaze!DK523,DU!A:A,0),1))</f>
        <v>0</v>
      </c>
      <c r="DN523" s="48"/>
      <c r="DO523" s="48"/>
      <c r="DP523" s="48" t="s">
        <v>2897</v>
      </c>
      <c r="DQ523" s="4" t="str">
        <f>IF(DP523&lt;&gt;"",A523&amp;" "&amp;C523&amp;" "&amp;"CERT167 "&amp;DP523,"")</f>
        <v>1 PI42 CERT167 Žibintai LED (N. Danija) gale apvalūs</v>
      </c>
      <c r="DR523" s="66" t="s">
        <v>9099</v>
      </c>
      <c r="DS523" s="66" t="s">
        <v>9099</v>
      </c>
      <c r="DT523" s="694"/>
      <c r="DU523" s="694"/>
      <c r="DV523" s="694"/>
      <c r="DW523" s="1025">
        <f>IF(Duombaze!DS523="",0,INDEX(DU!I:I,MATCH(Duombaze!DS523,DU!A:A,0),1))+IF(Duombaze!DT523="",0,INDEX(DU!I:I,MATCH(Duombaze!DT523,DU!A:A,0),1))+IF(Duombaze!DU523="",0,INDEX(DU!I:I,MATCH(Duombaze!DU523,DU!A:A,0),1))+IF(Duombaze!DV523="",0,INDEX(DU!I:I,MATCH(Duombaze!DV523,DU!A:A,0),1))</f>
        <v>220.44650377073901</v>
      </c>
      <c r="DX523" s="1020">
        <f>IF(Duombaze!DS523="",0,INDEX(DU!K:K,MATCH(Duombaze!DS523,DU!A:A,0),1))+IF(Duombaze!DT523="",0,INDEX(DU!K:K,MATCH(Duombaze!DT523,DU!A:A,0),1))+IF(Duombaze!DU523="",0,INDEX(DU!K:K,MATCH(Duombaze!DU523,DU!A:A,0),1))+IF(Duombaze!DV523="",0,INDEX(DU!K:KH,MATCH(Duombaze!DV523,DU!A:A,0),1))</f>
        <v>3.87</v>
      </c>
      <c r="DY523" s="66"/>
      <c r="DZ523" s="66"/>
      <c r="EA523" s="6"/>
      <c r="EB523" s="6"/>
      <c r="EC523" s="6"/>
      <c r="ED523" s="6"/>
      <c r="EE523" s="640"/>
      <c r="EF523" s="6"/>
      <c r="EG523" s="6"/>
      <c r="EH523" s="6" t="s">
        <v>1763</v>
      </c>
      <c r="EI523" s="4" t="str">
        <f t="shared" si="292"/>
        <v>1 PI42 Lipdukai Daniški + MITIP logotipas</v>
      </c>
      <c r="EJ523" s="6" t="s">
        <v>1764</v>
      </c>
      <c r="EK523" s="6" t="s">
        <v>3058</v>
      </c>
      <c r="EL523" s="6" t="s">
        <v>3052</v>
      </c>
      <c r="EM523" s="674"/>
      <c r="EN523" s="1023">
        <f>IF(Duombaze!EK523="",0,INDEX(DU!I:I,MATCH(Duombaze!EK523,DU!A:A,0),1))+IF(Duombaze!EL523="",0,INDEX(DU!I:I,MATCH(Duombaze!EL523,DU!A:A,0),1))+IF(Duombaze!EM523="",0,INDEX(DU!I:I,MATCH(Duombaze!EM523,DU!A:A,0),1))</f>
        <v>25.917023333333329</v>
      </c>
      <c r="EO523" s="1018">
        <f>IF(Duombaze!EK523="",0,INDEX(DU!K:K,MATCH(Duombaze!EK523,DU!A:A,0),1))+IF(Duombaze!EL523="",0,INDEX(DU!K:K,MATCH(Duombaze!EL523,DU!A:A,0),1))+IF(Duombaze!EM523="",0,INDEX(DU!K:K,MATCH(Duombaze!EM523,DU!A:A,0),1))</f>
        <v>2.58</v>
      </c>
      <c r="EP523" s="6"/>
      <c r="EQ523" s="6"/>
      <c r="ER523" s="6"/>
      <c r="ES523" s="4"/>
      <c r="ET523" s="6"/>
      <c r="EU523" s="6"/>
      <c r="EV523" s="6"/>
      <c r="EW523" s="66" t="s">
        <v>8651</v>
      </c>
      <c r="EX523" s="6" t="str">
        <f t="shared" si="293"/>
        <v xml:space="preserve">1 PI42 Ištisiniai metaliniai purvasaugiai </v>
      </c>
      <c r="EY523" s="6" t="s">
        <v>9185</v>
      </c>
      <c r="EZ523" s="674"/>
      <c r="FA523" s="674"/>
      <c r="FB523" s="674"/>
      <c r="FC523" s="6"/>
      <c r="FD523" s="6"/>
      <c r="FE523" s="6"/>
      <c r="FF523" s="6"/>
      <c r="FG523" s="6"/>
      <c r="FH523" s="2" t="s">
        <v>2690</v>
      </c>
      <c r="FI523" s="4"/>
      <c r="FJ523" s="4"/>
      <c r="FK523" s="4"/>
      <c r="FL523" s="4"/>
      <c r="FM523" s="4"/>
      <c r="FN523" s="673"/>
      <c r="FO523" s="673"/>
      <c r="FP523" s="673"/>
      <c r="FQ523" s="671">
        <f>IF(Duombaze!FM523="",0,INDEX(DU!I:I*2,MATCH(Duombaze!FM523,DU!A:A,0),1))+IF(Duombaze!FN523="",0,INDEX(DU!I:I,MATCH(Duombaze!FN523,DU!A:A,0),1))+IF(Duombaze!FO523="",0,INDEX(DU!I:I,MATCH(Duombaze!FO523,DU!A:A,0),1))+IF(Duombaze!FP523="",0,INDEX(DU!I:I,MATCH(Duombaze!FP523,DU!A:A,0),1))</f>
        <v>0</v>
      </c>
      <c r="FR523" s="739">
        <f>IF(Duombaze!FM523="",0,INDEX(DU!K:K*2,MATCH(Duombaze!FM523,DU!A:A,0),1))+IF(Duombaze!FN523="",0,INDEX(DU!K:K,MATCH(Duombaze!FN523,DU!A:A,0),1))+IF(Duombaze!FO523="",0,INDEX(DU!K:K,MATCH(Duombaze!FO523,DU!A:A,0),1))+IF(Duombaze!FP523="",0,INDEX(DU!K:K,MATCH(Duombaze!FP523,DU!A:A,0),1))</f>
        <v>0</v>
      </c>
    </row>
    <row r="524" spans="1:178" s="7" customFormat="1" ht="62.45" customHeight="1" x14ac:dyDescent="0.25">
      <c r="A524" s="42">
        <v>2</v>
      </c>
      <c r="B524" s="42" t="s">
        <v>8681</v>
      </c>
      <c r="C524" s="12" t="s">
        <v>8668</v>
      </c>
      <c r="D524" s="6"/>
      <c r="E524" s="4"/>
      <c r="F524" s="6"/>
      <c r="G524" s="643"/>
      <c r="H524" s="643"/>
      <c r="I524" s="643"/>
      <c r="J524" s="643"/>
      <c r="K524" s="643"/>
      <c r="L524" s="643"/>
      <c r="M524" s="643"/>
      <c r="N524" s="643"/>
      <c r="O524" s="643"/>
      <c r="P524" s="1019">
        <f>IF(Duombaze!G524="",0,INDEX(DU!I:I,MATCH(Duombaze!G524,DU!A:A,0),1))+IF(Duombaze!H524="",0,INDEX(DU!I:I,MATCH(Duombaze!H524,DU!A:A,0),1))+IF(Duombaze!I524="",0,INDEX(DU!I:I,MATCH(Duombaze!I524,DU!A:A,0),1))+IF(Duombaze!J524="",0,INDEX(DU!I:I,MATCH(Duombaze!J524,DU!A:A,0),1))+IF(Duombaze!K524="",0,INDEX(DU!I:I,MATCH(Duombaze!K524,DU!A:A,0),1))+IF(Duombaze!L524="",0,INDEX(DU!I:I,MATCH(Duombaze!L524,DU!A:A,0),1))+IF(Duombaze!M524="",0,INDEX(DU!I:I,MATCH(Duombaze!M524,DU!A:A,0),1))+IF(Duombaze!N524="",0,INDEX(DU!I:I,MATCH(Duombaze!N524,DU!A:A,0),1))+IF(Duombaze!O524="",0,INDEX(DU!I:I,MATCH(Duombaze!O524,DU!A:A,0),1))</f>
        <v>0</v>
      </c>
      <c r="Q524" s="1020">
        <f>IF(Duombaze!G524="",0,INDEX(DU!K:K,MATCH(Duombaze!G524,DU!A:A,0),1))+IF(Duombaze!H524="",0,INDEX(DU!K:K,MATCH(Duombaze!H524,DU!A:A,0),1))+IF(Duombaze!I524="",0,INDEX(DU!K:K,MATCH(Duombaze!I524,DU!A:A,0),1))+IF(Duombaze!J524="",0,INDEX(DU!K:K,MATCH(Duombaze!J524,DU!A:A,0),1))+IF(Duombaze!K524="",0,INDEX(DU!K:K,MATCH(Duombaze!K524,DU!A:A,0),1))+IF(Duombaze!L524="",0,INDEX(DU!K:K,MATCH(Duombaze!L524,DU!A:A,0),1))+IF(Duombaze!M524="",0,INDEX(DU!K:K,MATCH(Duombaze!M524,DU!A:A,0),1))+IF(Duombaze!N524="",0,INDEX(DU!K:K,MATCH(Duombaze!N524,DU!A:A,0),1))+IF(Duombaze!O524="",0,INDEX(DU!K:K,MATCH(Duombaze!O524,DU!A:A,0),1))</f>
        <v>0</v>
      </c>
      <c r="R524" s="6"/>
      <c r="S524" s="48"/>
      <c r="T524" s="883"/>
      <c r="U524" s="49"/>
      <c r="V524" s="49"/>
      <c r="W524" s="6"/>
      <c r="X524" s="6"/>
      <c r="Y524" s="858"/>
      <c r="Z524" s="7" t="s">
        <v>8200</v>
      </c>
      <c r="AA524" s="4" t="str">
        <f t="shared" si="284"/>
        <v>2 PI42 Grąžulas amortizuojamas ZN</v>
      </c>
      <c r="AB524" s="6" t="s">
        <v>8875</v>
      </c>
      <c r="AC524" s="1018" t="e">
        <f>IF(Duombaze!AB524="",0,INDEX(DU!I:I,MATCH(Duombaze!AB524,DU!A:A,0),1))</f>
        <v>#N/A</v>
      </c>
      <c r="AD524" s="1021" t="e">
        <f>IF(Duombaze!AB524="",0,INDEX(DU!K:K,MATCH(Duombaze!AB524,DU!A:A,0),1))</f>
        <v>#N/A</v>
      </c>
      <c r="AE524" s="6"/>
      <c r="AF524" s="6"/>
      <c r="AG524" s="6" t="s">
        <v>8876</v>
      </c>
      <c r="AH524" s="4" t="str">
        <f>IF(AG524&lt;&gt;"",A524&amp;" "&amp;C524&amp;" "&amp;AG524,"")</f>
        <v>2 PI42 Bamperis hidrauliškai atlenkiamas (PI42)</v>
      </c>
      <c r="AI524" s="6" t="s">
        <v>9187</v>
      </c>
      <c r="AJ524" s="6" t="s">
        <v>9097</v>
      </c>
      <c r="AK524" s="643" t="s">
        <v>3205</v>
      </c>
      <c r="AL524" s="643" t="s">
        <v>2956</v>
      </c>
      <c r="AM524" s="1019">
        <f>IF(Duombaze!AJ524="",0,INDEX(DU!I:I,MATCH(Duombaze!AJ524,DU!A:A,0),1))+IF(Duombaze!AK524="",0,INDEX(DU!I:I,MATCH(Duombaze!AK524,DU!A:A,0),1))+IF(Duombaze!AL524="",0,INDEX(DU!I:I,MATCH(Duombaze!AL524,DU!A:A,0),1))</f>
        <v>233.78558301981542</v>
      </c>
      <c r="AN524" s="1019">
        <f>IF(Duombaze!AJ524="",0,INDEX(DU!K:K,MATCH(Duombaze!AJ524,DU!A:A,0),1))+IF(Duombaze!AK524="",0,INDEX(DU!K:K,MATCH(Duombaze!AK524,DU!A:A,0),1))+IF(Duombaze!AL524="",0,INDEX(DU!K:K,MATCH(Duombaze!AL524,DU!A:A,0),1))</f>
        <v>170.8</v>
      </c>
      <c r="AO524" s="6"/>
      <c r="AP524" s="6"/>
      <c r="AQ524" s="6" t="s">
        <v>2774</v>
      </c>
      <c r="AR524" s="4" t="str">
        <f t="shared" si="285"/>
        <v xml:space="preserve">2 PI42 Pagrindo hidraulinės jungtys + Horizontalaus kratytuvo išvadai  (papildoma hidr. Magistrale) </v>
      </c>
      <c r="AS524" s="6"/>
      <c r="AT524" s="643"/>
      <c r="AU524" s="643"/>
      <c r="AV524" s="643"/>
      <c r="AW524" s="643"/>
      <c r="AX524" s="643"/>
      <c r="AY524" s="643"/>
      <c r="AZ524" s="643"/>
      <c r="BA524" s="643"/>
      <c r="BB524" s="643"/>
      <c r="BC524" s="1019">
        <f>IF(Duombaze!AT524="",0,INDEX(DU!I:I,MATCH(Duombaze!AT524,DU!A:A,0),1))+IF(Duombaze!AU524="",0,INDEX(DU!I:I,MATCH(Duombaze!AU524,DU!A:A,0),1))+IF(Duombaze!AV524="",0,INDEX(DU!I:I,MATCH(Duombaze!AV524,DU!A:A,0),1))+IF(Duombaze!AW524="",0,INDEX(DU!I:I,MATCH(Duombaze!AW524,DU!A:A,0),1))+IF(Duombaze!AX524="",0,INDEX(DU!I:I,MATCH(Duombaze!AX524,DU!A:A,0),1))+IF(Duombaze!AY524="",0,INDEX(DU!I:I,MATCH(Duombaze!AY524,DU!A:A,0),1))+IF(Duombaze!AZ524="",0,INDEX(DU!I:I,MATCH(Duombaze!AZ524,DU!A:A,0),1))+IF(Duombaze!BA524="",0,INDEX(DU!I:I,MATCH(Duombaze!BA524,DU!A:A,0),1))+IF(Duombaze!BB524="",0,INDEX(DU!I:I,MATCH(Duombaze!BB524,DU!A:A,0),1))</f>
        <v>0</v>
      </c>
      <c r="BD524" s="1020">
        <f>IF(Duombaze!AT524="",0,INDEX(DU!K:K,MATCH(Duombaze!AT524,DU!A:A,0),1))+IF(Duombaze!AU524="",0,INDEX(DU!K:K,MATCH(Duombaze!AU524,DU!A:A,0),1))+IF(Duombaze!AV524="",0,INDEX(DU!K:K,MATCH(Duombaze!AV524,DU!A:A,0),1))+IF(Duombaze!AW524="",0,INDEX(DU!K:K,MATCH(Duombaze!AW524,DU!A:A,0),1))+IF(Duombaze!AX524="",0,INDEX(DU!K:K,MATCH(Duombaze!AX524,DU!A:A,0),1))+IF(Duombaze!AY524="",0,INDEX(DU!K:K,MATCH(Duombaze!AY524,DU!A:A,0),1))+IF(Duombaze!AZ524="",0,INDEX(DU!K:K,MATCH(Duombaze!AZ524,DU!A:A,0),1))+IF(Duombaze!BA524="",0,INDEX(DU!K:K,MATCH(Duombaze!BA524,DU!A:A,0),1))+IF(Duombaze!BB524="",0,INDEX(DU!K:K,MATCH(Duombaze!BB524,DU!A:A,0),1))</f>
        <v>0</v>
      </c>
      <c r="BE524" s="6"/>
      <c r="BF524" s="6"/>
      <c r="BG524" s="7" t="s">
        <v>2696</v>
      </c>
      <c r="BH524" s="4" t="str">
        <f t="shared" si="286"/>
        <v>2 PI42 Pneumatiniai stabdžiai WABCO (auto LSV, 2x0,4s, papild. slėgio vožtuvas)</v>
      </c>
      <c r="BI524" s="6"/>
      <c r="BJ524" s="643"/>
      <c r="BK524" s="643"/>
      <c r="BL524" s="643"/>
      <c r="BM524" s="1019">
        <f>IF(Duombaze!BJ524="",0,INDEX(DU!I:I,MATCH(Duombaze!BJ524,DU!A:A,0),1))+IF(Duombaze!BK524="",0,INDEX(DU!I:I,MATCH(Duombaze!BK524,DU!A:A,0),1))+IF(Duombaze!BL524="",0,INDEX(DU!I:I,MATCH(Duombaze!BL524,DU!A:A,0),1))</f>
        <v>0</v>
      </c>
      <c r="BN524" s="1020">
        <f>IF(Duombaze!BJ524="",0,INDEX(DU!K:K,MATCH(Duombaze!BJ524,DU!A:A,0),1))+IF(Duombaze!BK524="",0,INDEX(DU!K:K,MATCH(Duombaze!BK524,DU!A:A,0),1))+IF(Duombaze!BL524="",0,INDEX(DU!K:K,MATCH(Duombaze!BL524,DU!A:A,0),1))</f>
        <v>0</v>
      </c>
      <c r="BO524" s="6"/>
      <c r="BP524" s="6"/>
      <c r="BQ524" s="6"/>
      <c r="BR524" s="6"/>
      <c r="BS524" s="6"/>
      <c r="BT524" s="6"/>
      <c r="BU524" s="6"/>
      <c r="BV524" s="6"/>
      <c r="BW524" s="6"/>
      <c r="BX524" s="6"/>
      <c r="BY524" s="6"/>
      <c r="BZ524" s="6"/>
      <c r="CA524" s="6"/>
      <c r="CB524" s="6"/>
      <c r="CC524" s="6"/>
      <c r="CD524" s="1018">
        <f>IF(Duombaze!CC524="",0,INDEX(DU!I:I,MATCH(Duombaze!CC524,DU!A:A,0),1))</f>
        <v>0</v>
      </c>
      <c r="CE524" s="1022">
        <f>IF(Duombaze!CC524="",0,INDEX(DU!K:K,MATCH(Duombaze!CC524,DU!A:A,0),1))</f>
        <v>0</v>
      </c>
      <c r="CF524" s="6"/>
      <c r="CG524" s="6"/>
      <c r="CH524" s="6" t="s">
        <v>317</v>
      </c>
      <c r="CI524" s="4" t="str">
        <f t="shared" si="259"/>
        <v>2 PI42 Priekinė kilpa DIN 9678 D-50 (3000 kg.)</v>
      </c>
      <c r="CJ524" s="6" t="s">
        <v>316</v>
      </c>
      <c r="CK524" s="1018">
        <f>IF(Duombaze!CJ524="",0,INDEX(DU!I:I,MATCH(Duombaze!CJ524,DU!A:A,0),1))</f>
        <v>188.11199999999999</v>
      </c>
      <c r="CL524" s="1022">
        <f>IF(Duombaze!CJ524="",0,INDEX(DU!K:K,MATCH(Duombaze!CJ524,DU!A:A,0),1))</f>
        <v>11.59</v>
      </c>
      <c r="CM524" s="6"/>
      <c r="CN524" s="6"/>
      <c r="CO524" s="2" t="s">
        <v>1537</v>
      </c>
      <c r="CP524" s="4" t="str">
        <f t="shared" si="288"/>
        <v>2 PI42 Atsparos</v>
      </c>
      <c r="CQ524" s="6" t="s">
        <v>8703</v>
      </c>
      <c r="CR524" s="643"/>
      <c r="CS524" s="643"/>
      <c r="CT524" s="1019">
        <f>IF(Duombaze!CR524="",0,INDEX(DU!I:I,MATCH(Duombaze!CR524,DU!A:A,0),1))+IF(Duombaze!CS524="",0,INDEX(DU!I:I,MATCH(Duombaze!CS524,DU!A:A,0),1))</f>
        <v>0</v>
      </c>
      <c r="CU524" s="1018">
        <f>IF(Duombaze!CR524="",0,INDEX(DU!K:K,MATCH(Duombaze!CR524,DU!A:A,0),1))+IF(Duombaze!CS524="",0,INDEX(DU!K:K,MATCH(Duombaze!CS524,DU!A:A,0),1))</f>
        <v>0</v>
      </c>
      <c r="CV524" s="6"/>
      <c r="CW524" s="6"/>
      <c r="CX524" s="6"/>
      <c r="CY524" s="4"/>
      <c r="CZ524" s="6"/>
      <c r="DA524" s="674"/>
      <c r="DB524" s="674"/>
      <c r="DC524" s="1023">
        <f>IF(Duombaze!DA524="",0,INDEX(DU!I:I,MATCH(Duombaze!DA524,DU!A:A,0),1))+IF(Duombaze!DB524="",0,INDEX(DU!I:I,MATCH(Duombaze!DB524,DU!A:A,0),1))</f>
        <v>0</v>
      </c>
      <c r="DD524" s="1018">
        <f>IF(Duombaze!DA524="",0,INDEX(DU!K:K,MATCH(Duombaze!DA524,DU!A:A,0),1))+IF(Duombaze!DB524="",0,INDEX(DU!K:K,MATCH(Duombaze!DB524,DU!A:A,0),1))</f>
        <v>0</v>
      </c>
      <c r="DE524" s="6"/>
      <c r="DF524" s="6"/>
      <c r="DG524" s="6"/>
      <c r="DH524" s="6"/>
      <c r="DI524" s="6"/>
      <c r="DJ524" s="674"/>
      <c r="DK524" s="679"/>
      <c r="DL524" s="1024">
        <f>IF(Duombaze!DJ524="",0,INDEX(DU!I:I,MATCH(Duombaze!DJ524,DU!A:A,0),1))+IF(Duombaze!DK524="",0,INDEX(DU!I:I,MATCH(Duombaze!DK524,DU!A:A,0),1))</f>
        <v>0</v>
      </c>
      <c r="DM524" s="1018">
        <f>IF(Duombaze!DJ524="",0,INDEX(DU!K:K,MATCH(Duombaze!DJ524,DU!A:A,0),1))+IF(Duombaze!DK524="",0,INDEX(DU!K:K,MATCH(Duombaze!DK524,DU!A:A,0),1))</f>
        <v>0</v>
      </c>
      <c r="DN524" s="48"/>
      <c r="DO524" s="48"/>
      <c r="DP524" s="48" t="s">
        <v>8665</v>
      </c>
      <c r="DQ524" s="4" t="s">
        <v>8663</v>
      </c>
      <c r="DR524" s="66" t="s">
        <v>8879</v>
      </c>
      <c r="DS524" s="694"/>
      <c r="DT524" s="694"/>
      <c r="DU524" s="694"/>
      <c r="DV524" s="694"/>
      <c r="DW524" s="1025">
        <f>IF(Duombaze!DS524="",0,INDEX(DU!I:I,MATCH(Duombaze!DS524,DU!A:A,0),1))+IF(Duombaze!DT524="",0,INDEX(DU!I:I,MATCH(Duombaze!DT524,DU!A:A,0),1))+IF(Duombaze!DU524="",0,INDEX(DU!I:I,MATCH(Duombaze!DU524,DU!A:A,0),1))+IF(Duombaze!DV524="",0,INDEX(DU!I:I,MATCH(Duombaze!DV524,DU!A:A,0),1))</f>
        <v>0</v>
      </c>
      <c r="DX524" s="1020">
        <f>IF(Duombaze!DS524="",0,INDEX(DU!K:K,MATCH(Duombaze!DS524,DU!A:A,0),1))+IF(Duombaze!DT524="",0,INDEX(DU!K:K,MATCH(Duombaze!DT524,DU!A:A,0),1))+IF(Duombaze!DU524="",0,INDEX(DU!K:K,MATCH(Duombaze!DU524,DU!A:A,0),1))+IF(Duombaze!DV524="",0,INDEX(DU!K:KH,MATCH(Duombaze!DV524,DU!A:A,0),1))</f>
        <v>0</v>
      </c>
      <c r="DY524" s="66"/>
      <c r="DZ524" s="66"/>
      <c r="EA524" s="6"/>
      <c r="EB524" s="6"/>
      <c r="EC524" s="6"/>
      <c r="ED524" s="6"/>
      <c r="EE524" s="640"/>
      <c r="EF524" s="6"/>
      <c r="EG524" s="6"/>
      <c r="EH524" s="6" t="s">
        <v>2189</v>
      </c>
      <c r="EI524" s="4" t="s">
        <v>8654</v>
      </c>
      <c r="EJ524" s="6" t="s">
        <v>8655</v>
      </c>
      <c r="EK524" s="674" t="s">
        <v>3058</v>
      </c>
      <c r="EL524" s="674" t="s">
        <v>3052</v>
      </c>
      <c r="EM524" s="674">
        <v>73094400</v>
      </c>
      <c r="EN524" s="1023">
        <f>IF(Duombaze!EK524="",0,INDEX(DU!I:I,MATCH(Duombaze!EK524,DU!A:A,0),1))+IF(Duombaze!EL524="",0,INDEX(DU!I:I,MATCH(Duombaze!EL524,DU!A:A,0),1))+IF(Duombaze!EM524="",0,INDEX(DU!I:I*2,MATCH(Duombaze!EM524,DU!A:A,0),1))</f>
        <v>34.417023333333333</v>
      </c>
      <c r="EO524" s="1018">
        <f>IF(Duombaze!EK524="",0,INDEX(DU!K:K,MATCH(Duombaze!EK524,DU!A:A,0),1))+IF(Duombaze!EL524="",0,INDEX(DU!K:K,MATCH(Duombaze!EL524,DU!A:A,0),1))+IF(Duombaze!EM524="",0,INDEX(DU!K:K,MATCH(Duombaze!EM524,DU!A:A,0),1))</f>
        <v>2.58</v>
      </c>
      <c r="EP524" s="6"/>
      <c r="EQ524" s="6"/>
      <c r="ER524" s="6"/>
      <c r="ES524" s="4"/>
      <c r="ET524" s="6"/>
      <c r="EU524" s="6"/>
      <c r="EV524" s="6"/>
      <c r="EW524" s="66"/>
      <c r="EX524" s="6"/>
      <c r="EY524" s="6"/>
      <c r="EZ524" s="674"/>
      <c r="FA524" s="674"/>
      <c r="FB524" s="674"/>
      <c r="FC524" s="6"/>
      <c r="FD524" s="6"/>
      <c r="FE524" s="6"/>
      <c r="FF524" s="6"/>
      <c r="FG524" s="6"/>
      <c r="FH524" s="2" t="s">
        <v>1541</v>
      </c>
      <c r="FI524" s="4"/>
      <c r="FJ524" s="4"/>
      <c r="FK524" s="4"/>
      <c r="FL524" s="4"/>
      <c r="FM524" s="4"/>
      <c r="FN524" s="673"/>
      <c r="FO524" s="673"/>
      <c r="FP524" s="673"/>
      <c r="FQ524" s="671">
        <f>IF(Duombaze!FM524="",0,INDEX(DU!I:I*2,MATCH(Duombaze!FM524,DU!A:A,0),1))+IF(Duombaze!FN524="",0,INDEX(DU!I:I,MATCH(Duombaze!FN524,DU!A:A,0),1))+IF(Duombaze!FO524="",0,INDEX(DU!I:I,MATCH(Duombaze!FO524,DU!A:A,0),1))+IF(Duombaze!FP524="",0,INDEX(DU!I:I,MATCH(Duombaze!FP524,DU!A:A,0),1))</f>
        <v>0</v>
      </c>
      <c r="FR524" s="739">
        <f>IF(Duombaze!FM524="",0,INDEX(DU!K:K*2,MATCH(Duombaze!FM524,DU!A:A,0),1))+IF(Duombaze!FN524="",0,INDEX(DU!K:K,MATCH(Duombaze!FN524,DU!A:A,0),1))+IF(Duombaze!FO524="",0,INDEX(DU!K:K,MATCH(Duombaze!FO524,DU!A:A,0),1))+IF(Duombaze!FP524="",0,INDEX(DU!K:K,MATCH(Duombaze!FP524,DU!A:A,0),1))</f>
        <v>0</v>
      </c>
    </row>
    <row r="525" spans="1:178" s="7" customFormat="1" ht="23.45" customHeight="1" x14ac:dyDescent="0.25">
      <c r="A525" s="42">
        <v>3</v>
      </c>
      <c r="B525" s="42" t="s">
        <v>8681</v>
      </c>
      <c r="C525" s="12" t="s">
        <v>8668</v>
      </c>
      <c r="D525" s="6"/>
      <c r="E525" s="4"/>
      <c r="F525" s="6"/>
      <c r="G525" s="643"/>
      <c r="H525" s="643"/>
      <c r="I525" s="643"/>
      <c r="J525" s="643"/>
      <c r="K525" s="643"/>
      <c r="L525" s="643"/>
      <c r="M525" s="643"/>
      <c r="N525" s="643"/>
      <c r="O525" s="643"/>
      <c r="P525" s="1019">
        <f>IF(Duombaze!G525="",0,INDEX(DU!I:I,MATCH(Duombaze!G525,DU!A:A,0),1))+IF(Duombaze!H525="",0,INDEX(DU!I:I,MATCH(Duombaze!H525,DU!A:A,0),1))+IF(Duombaze!I525="",0,INDEX(DU!I:I,MATCH(Duombaze!I525,DU!A:A,0),1))+IF(Duombaze!J525="",0,INDEX(DU!I:I,MATCH(Duombaze!J525,DU!A:A,0),1))+IF(Duombaze!K525="",0,INDEX(DU!I:I,MATCH(Duombaze!K525,DU!A:A,0),1))+IF(Duombaze!L525="",0,INDEX(DU!I:I,MATCH(Duombaze!L525,DU!A:A,0),1))+IF(Duombaze!M525="",0,INDEX(DU!I:I,MATCH(Duombaze!M525,DU!A:A,0),1))+IF(Duombaze!N525="",0,INDEX(DU!I:I,MATCH(Duombaze!N525,DU!A:A,0),1))+IF(Duombaze!O525="",0,INDEX(DU!I:I,MATCH(Duombaze!O525,DU!A:A,0),1))</f>
        <v>0</v>
      </c>
      <c r="Q525" s="1020">
        <f>IF(Duombaze!G525="",0,INDEX(DU!K:K,MATCH(Duombaze!G525,DU!A:A,0),1))+IF(Duombaze!H525="",0,INDEX(DU!K:K,MATCH(Duombaze!H525,DU!A:A,0),1))+IF(Duombaze!I525="",0,INDEX(DU!K:K,MATCH(Duombaze!I525,DU!A:A,0),1))+IF(Duombaze!J525="",0,INDEX(DU!K:K,MATCH(Duombaze!J525,DU!A:A,0),1))+IF(Duombaze!K525="",0,INDEX(DU!K:K,MATCH(Duombaze!K525,DU!A:A,0),1))+IF(Duombaze!L525="",0,INDEX(DU!K:K,MATCH(Duombaze!L525,DU!A:A,0),1))+IF(Duombaze!M525="",0,INDEX(DU!K:K,MATCH(Duombaze!M525,DU!A:A,0),1))+IF(Duombaze!N525="",0,INDEX(DU!K:K,MATCH(Duombaze!N525,DU!A:A,0),1))+IF(Duombaze!O525="",0,INDEX(DU!K:K,MATCH(Duombaze!O525,DU!A:A,0),1))</f>
        <v>0</v>
      </c>
      <c r="R525" s="6"/>
      <c r="S525" s="48"/>
      <c r="T525" s="883"/>
      <c r="U525" s="49"/>
      <c r="V525" s="49"/>
      <c r="W525" s="6"/>
      <c r="X525" s="6"/>
      <c r="Y525" s="858"/>
      <c r="Z525" s="66"/>
      <c r="AA525" s="4"/>
      <c r="AB525" s="6"/>
      <c r="AC525" s="1018">
        <f>IF(Duombaze!AB525="",0,INDEX(DU!I:I,MATCH(Duombaze!AB525,DU!A:A,0),1))</f>
        <v>0</v>
      </c>
      <c r="AD525" s="1021">
        <f>IF(Duombaze!AB525="",0,INDEX(DU!K:K,MATCH(Duombaze!AB525,DU!A:A,0),1))</f>
        <v>0</v>
      </c>
      <c r="AE525" s="6"/>
      <c r="AF525" s="6"/>
      <c r="AG525" s="6"/>
      <c r="AH525" s="4" t="str">
        <f t="shared" si="294"/>
        <v/>
      </c>
      <c r="AI525" s="6"/>
      <c r="AJ525" s="643"/>
      <c r="AK525" s="643"/>
      <c r="AL525" s="643"/>
      <c r="AM525" s="1019">
        <f>IF(Duombaze!AJ525="",0,INDEX(DU!I:I,MATCH(Duombaze!AJ525,DU!A:A,0),1))+IF(Duombaze!AK525="",0,INDEX(DU!I:I,MATCH(Duombaze!AK525,DU!A:A,0),1))+IF(Duombaze!AL525="",0,INDEX(DU!I:I,MATCH(Duombaze!AL525,DU!A:A,0),1))</f>
        <v>0</v>
      </c>
      <c r="AN525" s="1019">
        <f>IF(Duombaze!AJ525="",0,INDEX(DU!K:K,MATCH(Duombaze!AJ525,DU!A:A,0),1))+IF(Duombaze!AK525="",0,INDEX(DU!K:K,MATCH(Duombaze!AK525,DU!A:A,0),1))+IF(Duombaze!AL525="",0,INDEX(DU!K:K,MATCH(Duombaze!AL525,DU!A:A,0),1))</f>
        <v>0</v>
      </c>
      <c r="AO525" s="6"/>
      <c r="AP525" s="6"/>
      <c r="AQ525" s="6"/>
      <c r="AR525" s="4"/>
      <c r="AS525" s="6"/>
      <c r="AT525" s="643"/>
      <c r="AU525" s="643"/>
      <c r="AV525" s="643"/>
      <c r="AW525" s="643"/>
      <c r="AX525" s="643"/>
      <c r="AY525" s="643"/>
      <c r="AZ525" s="643"/>
      <c r="BA525" s="643"/>
      <c r="BB525" s="643"/>
      <c r="BC525" s="1019">
        <f>IF(Duombaze!AT525="",0,INDEX(DU!I:I,MATCH(Duombaze!AT525,DU!A:A,0),1))+IF(Duombaze!AU525="",0,INDEX(DU!I:I,MATCH(Duombaze!AU525,DU!A:A,0),1))+IF(Duombaze!AV525="",0,INDEX(DU!I:I,MATCH(Duombaze!AV525,DU!A:A,0),1))+IF(Duombaze!AW525="",0,INDEX(DU!I:I,MATCH(Duombaze!AW525,DU!A:A,0),1))+IF(Duombaze!AX525="",0,INDEX(DU!I:I,MATCH(Duombaze!AX525,DU!A:A,0),1))+IF(Duombaze!AY525="",0,INDEX(DU!I:I,MATCH(Duombaze!AY525,DU!A:A,0),1))+IF(Duombaze!AZ525="",0,INDEX(DU!I:I,MATCH(Duombaze!AZ525,DU!A:A,0),1))+IF(Duombaze!BA525="",0,INDEX(DU!I:I,MATCH(Duombaze!BA525,DU!A:A,0),1))+IF(Duombaze!BB525="",0,INDEX(DU!I:I,MATCH(Duombaze!BB525,DU!A:A,0),1))</f>
        <v>0</v>
      </c>
      <c r="BD525" s="1020">
        <f>IF(Duombaze!AT525="",0,INDEX(DU!K:K,MATCH(Duombaze!AT525,DU!A:A,0),1))+IF(Duombaze!AU525="",0,INDEX(DU!K:K,MATCH(Duombaze!AU525,DU!A:A,0),1))+IF(Duombaze!AV525="",0,INDEX(DU!K:K,MATCH(Duombaze!AV525,DU!A:A,0),1))+IF(Duombaze!AW525="",0,INDEX(DU!K:K,MATCH(Duombaze!AW525,DU!A:A,0),1))+IF(Duombaze!AX525="",0,INDEX(DU!K:K,MATCH(Duombaze!AX525,DU!A:A,0),1))+IF(Duombaze!AY525="",0,INDEX(DU!K:K,MATCH(Duombaze!AY525,DU!A:A,0),1))+IF(Duombaze!AZ525="",0,INDEX(DU!K:K,MATCH(Duombaze!AZ525,DU!A:A,0),1))+IF(Duombaze!BA525="",0,INDEX(DU!K:K,MATCH(Duombaze!BA525,DU!A:A,0),1))+IF(Duombaze!BB525="",0,INDEX(DU!K:K,MATCH(Duombaze!BB525,DU!A:A,0),1))</f>
        <v>0</v>
      </c>
      <c r="BE525" s="6"/>
      <c r="BF525" s="6"/>
      <c r="BG525" s="49" t="s">
        <v>1755</v>
      </c>
      <c r="BH525" s="4" t="str">
        <f t="shared" si="286"/>
        <v>3 PI42 Hidrauliniai stabdžiai su hidrauliniu LSV</v>
      </c>
      <c r="BI525" s="6"/>
      <c r="BJ525" s="643"/>
      <c r="BK525" s="643"/>
      <c r="BL525" s="643"/>
      <c r="BM525" s="1019">
        <f>IF(Duombaze!BJ525="",0,INDEX(DU!I:I,MATCH(Duombaze!BJ525,DU!A:A,0),1))+IF(Duombaze!BK525="",0,INDEX(DU!I:I,MATCH(Duombaze!BK525,DU!A:A,0),1))+IF(Duombaze!BL525="",0,INDEX(DU!I:I,MATCH(Duombaze!BL525,DU!A:A,0),1))</f>
        <v>0</v>
      </c>
      <c r="BN525" s="1020">
        <f>IF(Duombaze!BJ525="",0,INDEX(DU!K:K,MATCH(Duombaze!BJ525,DU!A:A,0),1))+IF(Duombaze!BK525="",0,INDEX(DU!K:K,MATCH(Duombaze!BK525,DU!A:A,0),1))+IF(Duombaze!BL525="",0,INDEX(DU!K:K,MATCH(Duombaze!BL525,DU!A:A,0),1))</f>
        <v>0</v>
      </c>
      <c r="BO525" s="6"/>
      <c r="BP525" s="6"/>
      <c r="BQ525" s="6"/>
      <c r="BR525" s="6"/>
      <c r="BS525" s="6"/>
      <c r="BT525" s="6"/>
      <c r="BU525" s="6"/>
      <c r="BV525" s="6"/>
      <c r="BW525" s="6"/>
      <c r="BX525" s="6"/>
      <c r="BY525" s="6"/>
      <c r="BZ525" s="6"/>
      <c r="CA525" s="6"/>
      <c r="CB525" s="6"/>
      <c r="CC525" s="6"/>
      <c r="CD525" s="1018">
        <f>IF(Duombaze!CC525="",0,INDEX(DU!I:I,MATCH(Duombaze!CC525,DU!A:A,0),1))</f>
        <v>0</v>
      </c>
      <c r="CE525" s="1022">
        <f>IF(Duombaze!CC525="",0,INDEX(DU!K:K,MATCH(Duombaze!CC525,DU!A:A,0),1))</f>
        <v>0</v>
      </c>
      <c r="CF525" s="6"/>
      <c r="CG525" s="6"/>
      <c r="CH525" s="6" t="s">
        <v>289</v>
      </c>
      <c r="CI525" s="4" t="str">
        <f t="shared" si="259"/>
        <v>3 PI42 Priekinė kilpa K80</v>
      </c>
      <c r="CJ525" s="6" t="s">
        <v>270</v>
      </c>
      <c r="CK525" s="1018">
        <f>IF(Duombaze!CJ525="",0,INDEX(DU!I:I,MATCH(Duombaze!CJ525,DU!A:A,0),1))</f>
        <v>188.11279999999999</v>
      </c>
      <c r="CL525" s="1022">
        <f>IF(Duombaze!CJ525="",0,INDEX(DU!K:K,MATCH(Duombaze!CJ525,DU!A:A,0),1))</f>
        <v>11.37</v>
      </c>
      <c r="CM525" s="6"/>
      <c r="CN525" s="6"/>
      <c r="CO525" s="2" t="s">
        <v>1495</v>
      </c>
      <c r="CP525" s="4" t="str">
        <f t="shared" si="288"/>
        <v xml:space="preserve">3 PI42 Rankinis + Ratų atsparos </v>
      </c>
      <c r="CQ525" s="6" t="s">
        <v>8877</v>
      </c>
      <c r="CR525" s="643"/>
      <c r="CS525" s="643"/>
      <c r="CT525" s="1019">
        <f>IF(Duombaze!CR525="",0,INDEX(DU!I:I,MATCH(Duombaze!CR525,DU!A:A,0),1))+IF(Duombaze!CS525="",0,INDEX(DU!I:I,MATCH(Duombaze!CS525,DU!A:A,0),1))</f>
        <v>0</v>
      </c>
      <c r="CU525" s="1018">
        <f>IF(Duombaze!CR525="",0,INDEX(DU!K:K,MATCH(Duombaze!CR525,DU!A:A,0),1))+IF(Duombaze!CS525="",0,INDEX(DU!K:K,MATCH(Duombaze!CS525,DU!A:A,0),1))</f>
        <v>0</v>
      </c>
      <c r="CV525" s="6"/>
      <c r="CW525" s="6"/>
      <c r="CX525" s="6"/>
      <c r="CY525" s="4"/>
      <c r="CZ525" s="6"/>
      <c r="DA525" s="674"/>
      <c r="DB525" s="674"/>
      <c r="DC525" s="1023">
        <f>IF(Duombaze!DA525="",0,INDEX(DU!I:I,MATCH(Duombaze!DA525,DU!A:A,0),1))+IF(Duombaze!DB525="",0,INDEX(DU!I:I,MATCH(Duombaze!DB525,DU!A:A,0),1))</f>
        <v>0</v>
      </c>
      <c r="DD525" s="1018">
        <f>IF(Duombaze!DA525="",0,INDEX(DU!K:K,MATCH(Duombaze!DA525,DU!A:A,0),1))+IF(Duombaze!DB525="",0,INDEX(DU!K:K,MATCH(Duombaze!DB525,DU!A:A,0),1))</f>
        <v>0</v>
      </c>
      <c r="DE525" s="6"/>
      <c r="DF525" s="6"/>
      <c r="DG525" s="6"/>
      <c r="DH525" s="6"/>
      <c r="DI525" s="6"/>
      <c r="DJ525" s="674"/>
      <c r="DK525" s="679"/>
      <c r="DL525" s="1024">
        <f>IF(Duombaze!DJ525="",0,INDEX(DU!I:I,MATCH(Duombaze!DJ525,DU!A:A,0),1))+IF(Duombaze!DK525="",0,INDEX(DU!I:I,MATCH(Duombaze!DK525,DU!A:A,0),1))</f>
        <v>0</v>
      </c>
      <c r="DM525" s="1018">
        <f>IF(Duombaze!DJ525="",0,INDEX(DU!K:K,MATCH(Duombaze!DJ525,DU!A:A,0),1))+IF(Duombaze!DK525="",0,INDEX(DU!K:K,MATCH(Duombaze!DK525,DU!A:A,0),1))</f>
        <v>0</v>
      </c>
      <c r="DN525" s="48"/>
      <c r="DO525" s="48"/>
      <c r="DP525" s="48"/>
      <c r="DQ525" s="4"/>
      <c r="DR525" s="66"/>
      <c r="DS525" s="694"/>
      <c r="DT525" s="694"/>
      <c r="DU525" s="694"/>
      <c r="DV525" s="694"/>
      <c r="DW525" s="1025">
        <f>IF(Duombaze!DS525="",0,INDEX(DU!I:I,MATCH(Duombaze!DS525,DU!A:A,0),1))+IF(Duombaze!DT525="",0,INDEX(DU!I:I,MATCH(Duombaze!DT525,DU!A:A,0),1))+IF(Duombaze!DU525="",0,INDEX(DU!I:I,MATCH(Duombaze!DU525,DU!A:A,0),1))+IF(Duombaze!DV525="",0,INDEX(DU!I:I,MATCH(Duombaze!DV525,DU!A:A,0),1))</f>
        <v>0</v>
      </c>
      <c r="DX525" s="1020">
        <f>IF(Duombaze!DS525="",0,INDEX(DU!K:K,MATCH(Duombaze!DS525,DU!A:A,0),1))+IF(Duombaze!DT525="",0,INDEX(DU!K:K,MATCH(Duombaze!DT525,DU!A:A,0),1))+IF(Duombaze!DU525="",0,INDEX(DU!K:K,MATCH(Duombaze!DU525,DU!A:A,0),1))+IF(Duombaze!DV525="",0,INDEX(DU!K:KH,MATCH(Duombaze!DV525,DU!A:A,0),1))</f>
        <v>0</v>
      </c>
      <c r="DY525" s="66"/>
      <c r="DZ525" s="66"/>
      <c r="EA525" s="6"/>
      <c r="EB525" s="6"/>
      <c r="EC525" s="6"/>
      <c r="ED525" s="6"/>
      <c r="EE525" s="640"/>
      <c r="EF525" s="6"/>
      <c r="EG525" s="6"/>
      <c r="EH525" s="6" t="s">
        <v>8329</v>
      </c>
      <c r="EI525" s="4" t="str">
        <f>IF(EH525&lt;&gt;"",A524&amp;" "&amp;C524&amp;" "&amp;EH525,"")</f>
        <v>2 PI42 Lipdukai Lenkiški + Umega Agro logo (ant kėbulo)</v>
      </c>
      <c r="EJ525" s="6" t="s">
        <v>3392</v>
      </c>
      <c r="EK525" s="674" t="s">
        <v>589</v>
      </c>
      <c r="EL525" s="674" t="s">
        <v>3460</v>
      </c>
      <c r="EM525" s="674"/>
      <c r="EN525" s="1023">
        <f>IF(Duombaze!EK525="",0,INDEX(DU!I:I,MATCH(Duombaze!EK525,DU!A:A,0),1))+IF(Duombaze!EL525="",0,INDEX(DU!I:I,MATCH(Duombaze!EL525,DU!A:A,0),1))+IF(Duombaze!EM525="",0,INDEX(DU!I:I,MATCH(Duombaze!EM525,DU!A:A,0),1))</f>
        <v>55.669221333333297</v>
      </c>
      <c r="EO525" s="1018">
        <f>IF(Duombaze!EK525="",0,INDEX(DU!K:K,MATCH(Duombaze!EK525,DU!A:A,0),1))+IF(Duombaze!EL525="",0,INDEX(DU!K:K,MATCH(Duombaze!EL525,DU!A:A,0),1))+IF(Duombaze!EM525="",0,INDEX(DU!K:K,MATCH(Duombaze!EM525,DU!A:A,0),1))</f>
        <v>0</v>
      </c>
      <c r="EP525" s="6"/>
      <c r="EQ525" s="6"/>
      <c r="ER525" s="6"/>
      <c r="ES525" s="4"/>
      <c r="ET525" s="6"/>
      <c r="EU525" s="6"/>
      <c r="EV525" s="6"/>
      <c r="EW525" s="66"/>
      <c r="EX525" s="6"/>
      <c r="EY525" s="6"/>
      <c r="EZ525" s="674"/>
      <c r="FA525" s="674"/>
      <c r="FB525" s="674"/>
      <c r="FC525" s="6"/>
      <c r="FD525" s="6"/>
      <c r="FE525" s="6"/>
      <c r="FF525" s="6"/>
      <c r="FG525" s="6"/>
      <c r="FH525" s="2" t="s">
        <v>659</v>
      </c>
      <c r="FI525" s="4"/>
      <c r="FJ525" s="4"/>
      <c r="FK525" s="4"/>
      <c r="FL525" s="14"/>
      <c r="FM525" s="14"/>
      <c r="FN525" s="673"/>
      <c r="FO525" s="673"/>
      <c r="FP525" s="673"/>
      <c r="FQ525" s="671">
        <f>IF(Duombaze!FM525="",0,INDEX(DU!I:I*2,MATCH(Duombaze!FM525,DU!A:A,0),1))+IF(Duombaze!FN525="",0,INDEX(DU!I:I,MATCH(Duombaze!FN525,DU!A:A,0),1))+IF(Duombaze!FO525="",0,INDEX(DU!I:I,MATCH(Duombaze!FO525,DU!A:A,0),1))+IF(Duombaze!FP525="",0,INDEX(DU!I:I,MATCH(Duombaze!FP525,DU!A:A,0),1))</f>
        <v>0</v>
      </c>
      <c r="FR525" s="739">
        <f>IF(Duombaze!FM525="",0,INDEX(DU!K:K*2,MATCH(Duombaze!FM525,DU!A:A,0),1))+IF(Duombaze!FN525="",0,INDEX(DU!K:K,MATCH(Duombaze!FN525,DU!A:A,0),1))+IF(Duombaze!FO525="",0,INDEX(DU!K:K,MATCH(Duombaze!FO525,DU!A:A,0),1))+IF(Duombaze!FP525="",0,INDEX(DU!K:K,MATCH(Duombaze!FP525,DU!A:A,0),1))</f>
        <v>0</v>
      </c>
    </row>
    <row r="526" spans="1:178" s="7" customFormat="1" ht="23.45" customHeight="1" x14ac:dyDescent="0.25">
      <c r="A526" s="42">
        <v>4</v>
      </c>
      <c r="B526" s="42" t="s">
        <v>8681</v>
      </c>
      <c r="C526" s="12" t="s">
        <v>8668</v>
      </c>
      <c r="D526" s="6"/>
      <c r="E526" s="4"/>
      <c r="F526" s="6"/>
      <c r="G526" s="643"/>
      <c r="H526" s="643"/>
      <c r="I526" s="643"/>
      <c r="J526" s="643"/>
      <c r="K526" s="643"/>
      <c r="L526" s="643"/>
      <c r="M526" s="643"/>
      <c r="N526" s="643"/>
      <c r="O526" s="643"/>
      <c r="P526" s="1019">
        <f>IF(Duombaze!G526="",0,INDEX(DU!I:I,MATCH(Duombaze!G526,DU!A:A,0),1))+IF(Duombaze!H526="",0,INDEX(DU!I:I,MATCH(Duombaze!H526,DU!A:A,0),1))+IF(Duombaze!I526="",0,INDEX(DU!I:I,MATCH(Duombaze!I526,DU!A:A,0),1))+IF(Duombaze!J526="",0,INDEX(DU!I:I,MATCH(Duombaze!J526,DU!A:A,0),1))+IF(Duombaze!K526="",0,INDEX(DU!I:I,MATCH(Duombaze!K526,DU!A:A,0),1))+IF(Duombaze!L526="",0,INDEX(DU!I:I,MATCH(Duombaze!L526,DU!A:A,0),1))+IF(Duombaze!M526="",0,INDEX(DU!I:I,MATCH(Duombaze!M526,DU!A:A,0),1))+IF(Duombaze!N526="",0,INDEX(DU!I:I,MATCH(Duombaze!N526,DU!A:A,0),1))+IF(Duombaze!O526="",0,INDEX(DU!I:I,MATCH(Duombaze!O526,DU!A:A,0),1))</f>
        <v>0</v>
      </c>
      <c r="Q526" s="1020">
        <f>IF(Duombaze!G526="",0,INDEX(DU!K:K,MATCH(Duombaze!G526,DU!A:A,0),1))+IF(Duombaze!H526="",0,INDEX(DU!K:K,MATCH(Duombaze!H526,DU!A:A,0),1))+IF(Duombaze!I526="",0,INDEX(DU!K:K,MATCH(Duombaze!I526,DU!A:A,0),1))+IF(Duombaze!J526="",0,INDEX(DU!K:K,MATCH(Duombaze!J526,DU!A:A,0),1))+IF(Duombaze!K526="",0,INDEX(DU!K:K,MATCH(Duombaze!K526,DU!A:A,0),1))+IF(Duombaze!L526="",0,INDEX(DU!K:K,MATCH(Duombaze!L526,DU!A:A,0),1))+IF(Duombaze!M526="",0,INDEX(DU!K:K,MATCH(Duombaze!M526,DU!A:A,0),1))+IF(Duombaze!N526="",0,INDEX(DU!K:K,MATCH(Duombaze!N526,DU!A:A,0),1))+IF(Duombaze!O526="",0,INDEX(DU!K:K,MATCH(Duombaze!O526,DU!A:A,0),1))</f>
        <v>0</v>
      </c>
      <c r="R526" s="6"/>
      <c r="S526" s="48"/>
      <c r="T526" s="883"/>
      <c r="U526" s="49"/>
      <c r="V526" s="49"/>
      <c r="W526" s="6"/>
      <c r="X526" s="6"/>
      <c r="Y526" s="858"/>
      <c r="Z526" s="66"/>
      <c r="AA526" s="4"/>
      <c r="AB526" s="6"/>
      <c r="AC526" s="1018">
        <f>IF(Duombaze!AB526="",0,INDEX(DU!I:I,MATCH(Duombaze!AB526,DU!A:A,0),1))</f>
        <v>0</v>
      </c>
      <c r="AD526" s="1021">
        <f>IF(Duombaze!AB526="",0,INDEX(DU!K:K,MATCH(Duombaze!AB526,DU!A:A,0),1))</f>
        <v>0</v>
      </c>
      <c r="AE526" s="6"/>
      <c r="AF526" s="6"/>
      <c r="AG526" s="6"/>
      <c r="AH526" s="4" t="str">
        <f t="shared" si="294"/>
        <v/>
      </c>
      <c r="AI526" s="6"/>
      <c r="AJ526" s="643"/>
      <c r="AK526" s="643"/>
      <c r="AL526" s="643"/>
      <c r="AM526" s="1019">
        <f>IF(Duombaze!AJ526="",0,INDEX(DU!I:I,MATCH(Duombaze!AJ526,DU!A:A,0),1))+IF(Duombaze!AK526="",0,INDEX(DU!I:I,MATCH(Duombaze!AK526,DU!A:A,0),1))+IF(Duombaze!AL526="",0,INDEX(DU!I:I,MATCH(Duombaze!AL526,DU!A:A,0),1))</f>
        <v>0</v>
      </c>
      <c r="AN526" s="1019">
        <f>IF(Duombaze!AJ526="",0,INDEX(DU!K:K,MATCH(Duombaze!AJ526,DU!A:A,0),1))+IF(Duombaze!AK526="",0,INDEX(DU!K:K,MATCH(Duombaze!AK526,DU!A:A,0),1))+IF(Duombaze!AL526="",0,INDEX(DU!K:K,MATCH(Duombaze!AL526,DU!A:A,0),1))</f>
        <v>0</v>
      </c>
      <c r="AO526" s="6"/>
      <c r="AP526" s="6"/>
      <c r="AQ526" s="6"/>
      <c r="AR526" s="4"/>
      <c r="AS526" s="6"/>
      <c r="AT526" s="643"/>
      <c r="AU526" s="643"/>
      <c r="AV526" s="643"/>
      <c r="AW526" s="643"/>
      <c r="AX526" s="643"/>
      <c r="AY526" s="643"/>
      <c r="AZ526" s="643"/>
      <c r="BA526" s="643"/>
      <c r="BB526" s="643"/>
      <c r="BC526" s="1019">
        <f>IF(Duombaze!AT526="",0,INDEX(DU!I:I,MATCH(Duombaze!AT526,DU!A:A,0),1))+IF(Duombaze!AU526="",0,INDEX(DU!I:I,MATCH(Duombaze!AU526,DU!A:A,0),1))+IF(Duombaze!AV526="",0,INDEX(DU!I:I,MATCH(Duombaze!AV526,DU!A:A,0),1))+IF(Duombaze!AW526="",0,INDEX(DU!I:I,MATCH(Duombaze!AW526,DU!A:A,0),1))+IF(Duombaze!AX526="",0,INDEX(DU!I:I,MATCH(Duombaze!AX526,DU!A:A,0),1))+IF(Duombaze!AY526="",0,INDEX(DU!I:I,MATCH(Duombaze!AY526,DU!A:A,0),1))+IF(Duombaze!AZ526="",0,INDEX(DU!I:I,MATCH(Duombaze!AZ526,DU!A:A,0),1))+IF(Duombaze!BA526="",0,INDEX(DU!I:I,MATCH(Duombaze!BA526,DU!A:A,0),1))+IF(Duombaze!BB526="",0,INDEX(DU!I:I,MATCH(Duombaze!BB526,DU!A:A,0),1))</f>
        <v>0</v>
      </c>
      <c r="BD526" s="1020">
        <f>IF(Duombaze!AT526="",0,INDEX(DU!K:K,MATCH(Duombaze!AT526,DU!A:A,0),1))+IF(Duombaze!AU526="",0,INDEX(DU!K:K,MATCH(Duombaze!AU526,DU!A:A,0),1))+IF(Duombaze!AV526="",0,INDEX(DU!K:K,MATCH(Duombaze!AV526,DU!A:A,0),1))+IF(Duombaze!AW526="",0,INDEX(DU!K:K,MATCH(Duombaze!AW526,DU!A:A,0),1))+IF(Duombaze!AX526="",0,INDEX(DU!K:K,MATCH(Duombaze!AX526,DU!A:A,0),1))+IF(Duombaze!AY526="",0,INDEX(DU!K:K,MATCH(Duombaze!AY526,DU!A:A,0),1))+IF(Duombaze!AZ526="",0,INDEX(DU!K:K,MATCH(Duombaze!AZ526,DU!A:A,0),1))+IF(Duombaze!BA526="",0,INDEX(DU!K:K,MATCH(Duombaze!BA526,DU!A:A,0),1))+IF(Duombaze!BB526="",0,INDEX(DU!K:K,MATCH(Duombaze!BB526,DU!A:A,0),1))</f>
        <v>0</v>
      </c>
      <c r="BE526" s="6"/>
      <c r="BF526" s="6"/>
      <c r="BG526" s="4" t="s">
        <v>2719</v>
      </c>
      <c r="BH526" s="4" t="str">
        <f t="shared" si="286"/>
        <v>4 PI42 Pneumatiniai - hidrauliniai stabdžiai (auto pneumo LSV + 2x0,4s)</v>
      </c>
      <c r="BI526" s="6"/>
      <c r="BJ526" s="643"/>
      <c r="BK526" s="643"/>
      <c r="BL526" s="643"/>
      <c r="BM526" s="1019">
        <f>IF(Duombaze!BJ526="",0,INDEX(DU!I:I,MATCH(Duombaze!BJ526,DU!A:A,0),1))+IF(Duombaze!BK526="",0,INDEX(DU!I:I,MATCH(Duombaze!BK526,DU!A:A,0),1))+IF(Duombaze!BL526="",0,INDEX(DU!I:I,MATCH(Duombaze!BL526,DU!A:A,0),1))</f>
        <v>0</v>
      </c>
      <c r="BN526" s="1020">
        <f>IF(Duombaze!BJ526="",0,INDEX(DU!K:K,MATCH(Duombaze!BJ526,DU!A:A,0),1))+IF(Duombaze!BK526="",0,INDEX(DU!K:K,MATCH(Duombaze!BK526,DU!A:A,0),1))+IF(Duombaze!BL526="",0,INDEX(DU!K:K,MATCH(Duombaze!BL526,DU!A:A,0),1))</f>
        <v>0</v>
      </c>
      <c r="BO526" s="6"/>
      <c r="BP526" s="6"/>
      <c r="BQ526" s="6"/>
      <c r="BR526" s="6"/>
      <c r="BS526" s="6"/>
      <c r="BT526" s="6"/>
      <c r="BU526" s="6"/>
      <c r="BV526" s="6"/>
      <c r="BW526" s="6"/>
      <c r="BX526" s="6"/>
      <c r="BY526" s="6"/>
      <c r="BZ526" s="6"/>
      <c r="CA526" s="6"/>
      <c r="CB526" s="6"/>
      <c r="CC526" s="6"/>
      <c r="CD526" s="1018">
        <f>IF(Duombaze!CC526="",0,INDEX(DU!I:I,MATCH(Duombaze!CC526,DU!A:A,0),1))</f>
        <v>0</v>
      </c>
      <c r="CE526" s="1022">
        <f>IF(Duombaze!CC526="",0,INDEX(DU!K:K,MATCH(Duombaze!CC526,DU!A:A,0),1))</f>
        <v>0</v>
      </c>
      <c r="CF526" s="6"/>
      <c r="CG526" s="6"/>
      <c r="CH526" s="6"/>
      <c r="CI526" s="4" t="str">
        <f t="shared" si="259"/>
        <v/>
      </c>
      <c r="CJ526" s="6"/>
      <c r="CK526" s="1018">
        <f>IF(Duombaze!CJ526="",0,INDEX(DU!I:I,MATCH(Duombaze!CJ526,DU!A:A,0),1))</f>
        <v>0</v>
      </c>
      <c r="CL526" s="1022">
        <f>IF(Duombaze!CJ526="",0,INDEX(DU!K:K,MATCH(Duombaze!CJ526,DU!A:A,0),1))</f>
        <v>0</v>
      </c>
      <c r="CM526" s="6"/>
      <c r="CN526" s="6"/>
      <c r="CO526" s="6"/>
      <c r="CP526" s="4"/>
      <c r="CQ526" s="6"/>
      <c r="CR526" s="643"/>
      <c r="CS526" s="643"/>
      <c r="CT526" s="1019">
        <f>IF(Duombaze!CR526="",0,INDEX(DU!I:I,MATCH(Duombaze!CR526,DU!A:A,0),1))+IF(Duombaze!CS526="",0,INDEX(DU!I:I,MATCH(Duombaze!CS526,DU!A:A,0),1))</f>
        <v>0</v>
      </c>
      <c r="CU526" s="1018">
        <f>IF(Duombaze!CR526="",0,INDEX(DU!K:K,MATCH(Duombaze!CR526,DU!A:A,0),1))+IF(Duombaze!CS526="",0,INDEX(DU!K:K,MATCH(Duombaze!CS526,DU!A:A,0),1))</f>
        <v>0</v>
      </c>
      <c r="CV526" s="6"/>
      <c r="CW526" s="6"/>
      <c r="CX526" s="6"/>
      <c r="CY526" s="4"/>
      <c r="CZ526" s="6"/>
      <c r="DA526" s="674"/>
      <c r="DB526" s="674"/>
      <c r="DC526" s="1023">
        <f>IF(Duombaze!DA526="",0,INDEX(DU!I:I,MATCH(Duombaze!DA526,DU!A:A,0),1))+IF(Duombaze!DB526="",0,INDEX(DU!I:I,MATCH(Duombaze!DB526,DU!A:A,0),1))</f>
        <v>0</v>
      </c>
      <c r="DD526" s="1018">
        <f>IF(Duombaze!DA526="",0,INDEX(DU!K:K,MATCH(Duombaze!DA526,DU!A:A,0),1))+IF(Duombaze!DB526="",0,INDEX(DU!K:K,MATCH(Duombaze!DB526,DU!A:A,0),1))</f>
        <v>0</v>
      </c>
      <c r="DE526" s="6"/>
      <c r="DF526" s="6"/>
      <c r="DG526" s="6"/>
      <c r="DH526" s="6"/>
      <c r="DI526" s="6"/>
      <c r="DJ526" s="674"/>
      <c r="DK526" s="679"/>
      <c r="DL526" s="1024">
        <f>IF(Duombaze!DJ526="",0,INDEX(DU!I:I,MATCH(Duombaze!DJ526,DU!A:A,0),1))+IF(Duombaze!DK526="",0,INDEX(DU!I:I,MATCH(Duombaze!DK526,DU!A:A,0),1))</f>
        <v>0</v>
      </c>
      <c r="DM526" s="1018">
        <f>IF(Duombaze!DJ526="",0,INDEX(DU!K:K,MATCH(Duombaze!DJ526,DU!A:A,0),1))+IF(Duombaze!DK526="",0,INDEX(DU!K:K,MATCH(Duombaze!DK526,DU!A:A,0),1))</f>
        <v>0</v>
      </c>
      <c r="DN526" s="48"/>
      <c r="DO526" s="48"/>
      <c r="DP526" s="48"/>
      <c r="DQ526" s="4"/>
      <c r="DR526" s="66"/>
      <c r="DS526" s="694"/>
      <c r="DT526" s="694"/>
      <c r="DU526" s="694"/>
      <c r="DV526" s="694"/>
      <c r="DW526" s="1025">
        <f>IF(Duombaze!DS526="",0,INDEX(DU!I:I,MATCH(Duombaze!DS526,DU!A:A,0),1))+IF(Duombaze!DT526="",0,INDEX(DU!I:I,MATCH(Duombaze!DT526,DU!A:A,0),1))+IF(Duombaze!DU526="",0,INDEX(DU!I:I,MATCH(Duombaze!DU526,DU!A:A,0),1))+IF(Duombaze!DV526="",0,INDEX(DU!I:I,MATCH(Duombaze!DV526,DU!A:A,0),1))</f>
        <v>0</v>
      </c>
      <c r="DX526" s="1020">
        <f>IF(Duombaze!DS526="",0,INDEX(DU!K:K,MATCH(Duombaze!DS526,DU!A:A,0),1))+IF(Duombaze!DT526="",0,INDEX(DU!K:K,MATCH(Duombaze!DT526,DU!A:A,0),1))+IF(Duombaze!DU526="",0,INDEX(DU!K:K,MATCH(Duombaze!DU526,DU!A:A,0),1))+IF(Duombaze!DV526="",0,INDEX(DU!K:KH,MATCH(Duombaze!DV526,DU!A:A,0),1))</f>
        <v>0</v>
      </c>
      <c r="DY526" s="66"/>
      <c r="DZ526" s="66"/>
      <c r="EA526" s="6"/>
      <c r="EB526" s="6"/>
      <c r="EC526" s="6"/>
      <c r="ED526" s="6"/>
      <c r="EE526" s="640"/>
      <c r="EF526" s="6"/>
      <c r="EG526" s="6"/>
      <c r="EH526" s="6" t="s">
        <v>8330</v>
      </c>
      <c r="EI526" s="4" t="str">
        <f>IF(EH526&lt;&gt;"",A525&amp;" "&amp;C525&amp;" "&amp;EH526,"")</f>
        <v>3 PI42 Lipdukai universalūs + Umega Agro logo (ant kėbulo)</v>
      </c>
      <c r="EJ526" s="6" t="s">
        <v>3393</v>
      </c>
      <c r="EK526" s="674" t="s">
        <v>590</v>
      </c>
      <c r="EL526" s="674" t="s">
        <v>3460</v>
      </c>
      <c r="EM526" s="674"/>
      <c r="EN526" s="1023">
        <f>IF(Duombaze!EK526="",0,INDEX(DU!I:I,MATCH(Duombaze!EK526,DU!A:A,0),1))+IF(Duombaze!EL526="",0,INDEX(DU!I:I,MATCH(Duombaze!EL526,DU!A:A,0),1))+IF(Duombaze!EM526="",0,INDEX(DU!I:I,MATCH(Duombaze!EM526,DU!A:A,0),1))</f>
        <v>36.904101333333301</v>
      </c>
      <c r="EO526" s="1018">
        <f>IF(Duombaze!EK526="",0,INDEX(DU!K:K,MATCH(Duombaze!EK526,DU!A:A,0),1))+IF(Duombaze!EL526="",0,INDEX(DU!K:K,MATCH(Duombaze!EL526,DU!A:A,0),1))+IF(Duombaze!EM526="",0,INDEX(DU!K:K,MATCH(Duombaze!EM526,DU!A:A,0),1))</f>
        <v>0</v>
      </c>
      <c r="EP526" s="6"/>
      <c r="EQ526" s="6"/>
      <c r="ER526" s="6"/>
      <c r="ES526" s="4"/>
      <c r="ET526" s="6"/>
      <c r="EU526" s="6"/>
      <c r="EV526" s="6"/>
      <c r="EW526" s="66"/>
      <c r="EX526" s="6"/>
      <c r="EY526" s="6"/>
      <c r="EZ526" s="674"/>
      <c r="FA526" s="674"/>
      <c r="FB526" s="674"/>
      <c r="FC526" s="6"/>
      <c r="FD526" s="6"/>
      <c r="FE526" s="6"/>
      <c r="FF526" s="6"/>
      <c r="FG526" s="6"/>
      <c r="FH526" s="6"/>
      <c r="FI526" s="4"/>
      <c r="FJ526" s="4"/>
      <c r="FK526" s="4"/>
      <c r="FL526" s="14"/>
      <c r="FM526" s="14"/>
      <c r="FN526" s="673"/>
      <c r="FO526" s="673"/>
      <c r="FP526" s="673"/>
      <c r="FQ526" s="671">
        <f>IF(Duombaze!FM526="",0,INDEX(DU!I:I*2,MATCH(Duombaze!FM526,DU!A:A,0),1))+IF(Duombaze!FN526="",0,INDEX(DU!I:I,MATCH(Duombaze!FN526,DU!A:A,0),1))+IF(Duombaze!FO526="",0,INDEX(DU!I:I,MATCH(Duombaze!FO526,DU!A:A,0),1))+IF(Duombaze!FP526="",0,INDEX(DU!I:I,MATCH(Duombaze!FP526,DU!A:A,0),1))</f>
        <v>0</v>
      </c>
      <c r="FR526" s="739">
        <f>IF(Duombaze!FM526="",0,INDEX(DU!K:K*2,MATCH(Duombaze!FM526,DU!A:A,0),1))+IF(Duombaze!FN526="",0,INDEX(DU!K:K,MATCH(Duombaze!FN526,DU!A:A,0),1))+IF(Duombaze!FO526="",0,INDEX(DU!K:K,MATCH(Duombaze!FO526,DU!A:A,0),1))+IF(Duombaze!FP526="",0,INDEX(DU!K:K,MATCH(Duombaze!FP526,DU!A:A,0),1))</f>
        <v>0</v>
      </c>
    </row>
    <row r="527" spans="1:178" s="7" customFormat="1" ht="23.45" customHeight="1" x14ac:dyDescent="0.25">
      <c r="A527" s="42">
        <v>5</v>
      </c>
      <c r="B527" s="42" t="s">
        <v>8681</v>
      </c>
      <c r="C527" s="12" t="s">
        <v>8668</v>
      </c>
      <c r="D527" s="6"/>
      <c r="E527" s="4"/>
      <c r="F527" s="6"/>
      <c r="G527" s="643"/>
      <c r="H527" s="643"/>
      <c r="I527" s="643"/>
      <c r="J527" s="643"/>
      <c r="K527" s="643"/>
      <c r="L527" s="643"/>
      <c r="M527" s="643"/>
      <c r="N527" s="643"/>
      <c r="O527" s="643"/>
      <c r="P527" s="1019">
        <f>IF(Duombaze!G527="",0,INDEX(DU!I:I,MATCH(Duombaze!G527,DU!A:A,0),1))+IF(Duombaze!H527="",0,INDEX(DU!I:I,MATCH(Duombaze!H527,DU!A:A,0),1))+IF(Duombaze!I527="",0,INDEX(DU!I:I,MATCH(Duombaze!I527,DU!A:A,0),1))+IF(Duombaze!J527="",0,INDEX(DU!I:I,MATCH(Duombaze!J527,DU!A:A,0),1))+IF(Duombaze!K527="",0,INDEX(DU!I:I,MATCH(Duombaze!K527,DU!A:A,0),1))+IF(Duombaze!L527="",0,INDEX(DU!I:I,MATCH(Duombaze!L527,DU!A:A,0),1))+IF(Duombaze!M527="",0,INDEX(DU!I:I,MATCH(Duombaze!M527,DU!A:A,0),1))+IF(Duombaze!N527="",0,INDEX(DU!I:I,MATCH(Duombaze!N527,DU!A:A,0),1))+IF(Duombaze!O527="",0,INDEX(DU!I:I,MATCH(Duombaze!O527,DU!A:A,0),1))</f>
        <v>0</v>
      </c>
      <c r="Q527" s="1020">
        <f>IF(Duombaze!G527="",0,INDEX(DU!K:K,MATCH(Duombaze!G527,DU!A:A,0),1))+IF(Duombaze!H527="",0,INDEX(DU!K:K,MATCH(Duombaze!H527,DU!A:A,0),1))+IF(Duombaze!I527="",0,INDEX(DU!K:K,MATCH(Duombaze!I527,DU!A:A,0),1))+IF(Duombaze!J527="",0,INDEX(DU!K:K,MATCH(Duombaze!J527,DU!A:A,0),1))+IF(Duombaze!K527="",0,INDEX(DU!K:K,MATCH(Duombaze!K527,DU!A:A,0),1))+IF(Duombaze!L527="",0,INDEX(DU!K:K,MATCH(Duombaze!L527,DU!A:A,0),1))+IF(Duombaze!M527="",0,INDEX(DU!K:K,MATCH(Duombaze!M527,DU!A:A,0),1))+IF(Duombaze!N527="",0,INDEX(DU!K:K,MATCH(Duombaze!N527,DU!A:A,0),1))+IF(Duombaze!O527="",0,INDEX(DU!K:K,MATCH(Duombaze!O527,DU!A:A,0),1))</f>
        <v>0</v>
      </c>
      <c r="R527" s="6"/>
      <c r="S527" s="48"/>
      <c r="T527" s="883"/>
      <c r="U527" s="49"/>
      <c r="V527" s="49"/>
      <c r="W527" s="6"/>
      <c r="X527" s="6"/>
      <c r="Y527" s="858"/>
      <c r="Z527" s="66"/>
      <c r="AA527" s="4"/>
      <c r="AB527" s="6"/>
      <c r="AC527" s="1018">
        <f>IF(Duombaze!AB527="",0,INDEX(DU!I:I,MATCH(Duombaze!AB527,DU!A:A,0),1))</f>
        <v>0</v>
      </c>
      <c r="AD527" s="1021">
        <f>IF(Duombaze!AB527="",0,INDEX(DU!K:K,MATCH(Duombaze!AB527,DU!A:A,0),1))</f>
        <v>0</v>
      </c>
      <c r="AE527" s="6"/>
      <c r="AF527" s="6"/>
      <c r="AG527" s="6"/>
      <c r="AH527" s="4" t="str">
        <f t="shared" si="294"/>
        <v/>
      </c>
      <c r="AI527" s="6"/>
      <c r="AJ527" s="643"/>
      <c r="AK527" s="643"/>
      <c r="AL527" s="643"/>
      <c r="AM527" s="1019">
        <f>IF(Duombaze!AJ527="",0,INDEX(DU!I:I,MATCH(Duombaze!AJ527,DU!A:A,0),1))+IF(Duombaze!AK527="",0,INDEX(DU!I:I,MATCH(Duombaze!AK527,DU!A:A,0),1))+IF(Duombaze!AL527="",0,INDEX(DU!I:I,MATCH(Duombaze!AL527,DU!A:A,0),1))</f>
        <v>0</v>
      </c>
      <c r="AN527" s="1019">
        <f>IF(Duombaze!AJ527="",0,INDEX(DU!K:K,MATCH(Duombaze!AJ527,DU!A:A,0),1))+IF(Duombaze!AK527="",0,INDEX(DU!K:K,MATCH(Duombaze!AK527,DU!A:A,0),1))+IF(Duombaze!AL527="",0,INDEX(DU!K:K,MATCH(Duombaze!AL527,DU!A:A,0),1))</f>
        <v>0</v>
      </c>
      <c r="AO527" s="6"/>
      <c r="AP527" s="6"/>
      <c r="AQ527" s="6"/>
      <c r="AR527" s="4"/>
      <c r="AS527" s="6"/>
      <c r="AT527" s="643"/>
      <c r="AU527" s="643"/>
      <c r="AV527" s="643"/>
      <c r="AW527" s="643"/>
      <c r="AX527" s="643"/>
      <c r="AY527" s="643"/>
      <c r="AZ527" s="643"/>
      <c r="BA527" s="643"/>
      <c r="BB527" s="643"/>
      <c r="BC527" s="1019">
        <f>IF(Duombaze!AT527="",0,INDEX(DU!I:I,MATCH(Duombaze!AT527,DU!A:A,0),1))+IF(Duombaze!AU527="",0,INDEX(DU!I:I,MATCH(Duombaze!AU527,DU!A:A,0),1))+IF(Duombaze!AV527="",0,INDEX(DU!I:I,MATCH(Duombaze!AV527,DU!A:A,0),1))+IF(Duombaze!AW527="",0,INDEX(DU!I:I,MATCH(Duombaze!AW527,DU!A:A,0),1))+IF(Duombaze!AX527="",0,INDEX(DU!I:I,MATCH(Duombaze!AX527,DU!A:A,0),1))+IF(Duombaze!AY527="",0,INDEX(DU!I:I,MATCH(Duombaze!AY527,DU!A:A,0),1))+IF(Duombaze!AZ527="",0,INDEX(DU!I:I,MATCH(Duombaze!AZ527,DU!A:A,0),1))+IF(Duombaze!BA527="",0,INDEX(DU!I:I,MATCH(Duombaze!BA527,DU!A:A,0),1))+IF(Duombaze!BB527="",0,INDEX(DU!I:I,MATCH(Duombaze!BB527,DU!A:A,0),1))</f>
        <v>0</v>
      </c>
      <c r="BD527" s="1020">
        <f>IF(Duombaze!AT527="",0,INDEX(DU!K:K,MATCH(Duombaze!AT527,DU!A:A,0),1))+IF(Duombaze!AU527="",0,INDEX(DU!K:K,MATCH(Duombaze!AU527,DU!A:A,0),1))+IF(Duombaze!AV527="",0,INDEX(DU!K:K,MATCH(Duombaze!AV527,DU!A:A,0),1))+IF(Duombaze!AW527="",0,INDEX(DU!K:K,MATCH(Duombaze!AW527,DU!A:A,0),1))+IF(Duombaze!AX527="",0,INDEX(DU!K:K,MATCH(Duombaze!AX527,DU!A:A,0),1))+IF(Duombaze!AY527="",0,INDEX(DU!K:K,MATCH(Duombaze!AY527,DU!A:A,0),1))+IF(Duombaze!AZ527="",0,INDEX(DU!K:K,MATCH(Duombaze!AZ527,DU!A:A,0),1))+IF(Duombaze!BA527="",0,INDEX(DU!K:K,MATCH(Duombaze!BA527,DU!A:A,0),1))+IF(Duombaze!BB527="",0,INDEX(DU!K:K,MATCH(Duombaze!BB527,DU!A:A,0),1))</f>
        <v>0</v>
      </c>
      <c r="BE527" s="6"/>
      <c r="BF527" s="6"/>
      <c r="BG527" s="66"/>
      <c r="BH527" s="4"/>
      <c r="BI527" s="6"/>
      <c r="BJ527" s="643"/>
      <c r="BK527" s="643"/>
      <c r="BL527" s="643"/>
      <c r="BM527" s="1019">
        <f>IF(Duombaze!BJ527="",0,INDEX(DU!I:I,MATCH(Duombaze!BJ527,DU!A:A,0),1))+IF(Duombaze!BK527="",0,INDEX(DU!I:I,MATCH(Duombaze!BK527,DU!A:A,0),1))+IF(Duombaze!BL527="",0,INDEX(DU!I:I,MATCH(Duombaze!BL527,DU!A:A,0),1))</f>
        <v>0</v>
      </c>
      <c r="BN527" s="1020">
        <f>IF(Duombaze!BJ527="",0,INDEX(DU!K:K,MATCH(Duombaze!BJ527,DU!A:A,0),1))+IF(Duombaze!BK527="",0,INDEX(DU!K:K,MATCH(Duombaze!BK527,DU!A:A,0),1))+IF(Duombaze!BL527="",0,INDEX(DU!K:K,MATCH(Duombaze!BL527,DU!A:A,0),1))</f>
        <v>0</v>
      </c>
      <c r="BO527" s="6"/>
      <c r="BP527" s="6"/>
      <c r="BQ527" s="6"/>
      <c r="BR527" s="6"/>
      <c r="BS527" s="6"/>
      <c r="BT527" s="6"/>
      <c r="BU527" s="6"/>
      <c r="BV527" s="6"/>
      <c r="BW527" s="6"/>
      <c r="BX527" s="6"/>
      <c r="BY527" s="6"/>
      <c r="BZ527" s="6"/>
      <c r="CA527" s="6"/>
      <c r="CB527" s="6"/>
      <c r="CC527" s="6"/>
      <c r="CD527" s="1018">
        <f>IF(Duombaze!CC527="",0,INDEX(DU!I:I,MATCH(Duombaze!CC527,DU!A:A,0),1))</f>
        <v>0</v>
      </c>
      <c r="CE527" s="1022">
        <f>IF(Duombaze!CC527="",0,INDEX(DU!K:K,MATCH(Duombaze!CC527,DU!A:A,0),1))</f>
        <v>0</v>
      </c>
      <c r="CF527" s="6"/>
      <c r="CG527" s="6"/>
      <c r="CH527" s="6"/>
      <c r="CI527" s="4" t="str">
        <f t="shared" si="259"/>
        <v/>
      </c>
      <c r="CJ527" s="6"/>
      <c r="CK527" s="1018">
        <f>IF(Duombaze!CJ527="",0,INDEX(DU!I:I,MATCH(Duombaze!CJ527,DU!A:A,0),1))</f>
        <v>0</v>
      </c>
      <c r="CL527" s="1022">
        <f>IF(Duombaze!CJ527="",0,INDEX(DU!K:K,MATCH(Duombaze!CJ527,DU!A:A,0),1))</f>
        <v>0</v>
      </c>
      <c r="CM527" s="6"/>
      <c r="CN527" s="6"/>
      <c r="CO527" s="6"/>
      <c r="CP527" s="4"/>
      <c r="CQ527" s="6"/>
      <c r="CR527" s="643"/>
      <c r="CS527" s="643"/>
      <c r="CT527" s="1019">
        <f>IF(Duombaze!CR527="",0,INDEX(DU!I:I,MATCH(Duombaze!CR527,DU!A:A,0),1))+IF(Duombaze!CS527="",0,INDEX(DU!I:I,MATCH(Duombaze!CS527,DU!A:A,0),1))</f>
        <v>0</v>
      </c>
      <c r="CU527" s="1018">
        <f>IF(Duombaze!CR527="",0,INDEX(DU!K:K,MATCH(Duombaze!CR527,DU!A:A,0),1))+IF(Duombaze!CS527="",0,INDEX(DU!K:K,MATCH(Duombaze!CS527,DU!A:A,0),1))</f>
        <v>0</v>
      </c>
      <c r="CV527" s="6"/>
      <c r="CW527" s="6"/>
      <c r="CX527" s="6"/>
      <c r="CY527" s="4"/>
      <c r="CZ527" s="6"/>
      <c r="DA527" s="674"/>
      <c r="DB527" s="674"/>
      <c r="DC527" s="1023">
        <f>IF(Duombaze!DA527="",0,INDEX(DU!I:I,MATCH(Duombaze!DA527,DU!A:A,0),1))+IF(Duombaze!DB527="",0,INDEX(DU!I:I,MATCH(Duombaze!DB527,DU!A:A,0),1))</f>
        <v>0</v>
      </c>
      <c r="DD527" s="1018">
        <f>IF(Duombaze!DA527="",0,INDEX(DU!K:K,MATCH(Duombaze!DA527,DU!A:A,0),1))+IF(Duombaze!DB527="",0,INDEX(DU!K:K,MATCH(Duombaze!DB527,DU!A:A,0),1))</f>
        <v>0</v>
      </c>
      <c r="DE527" s="6"/>
      <c r="DF527" s="6"/>
      <c r="DG527" s="6"/>
      <c r="DH527" s="6"/>
      <c r="DI527" s="6"/>
      <c r="DJ527" s="674"/>
      <c r="DK527" s="679"/>
      <c r="DL527" s="1024">
        <f>IF(Duombaze!DJ527="",0,INDEX(DU!I:I,MATCH(Duombaze!DJ527,DU!A:A,0),1))+IF(Duombaze!DK527="",0,INDEX(DU!I:I,MATCH(Duombaze!DK527,DU!A:A,0),1))</f>
        <v>0</v>
      </c>
      <c r="DM527" s="1018">
        <f>IF(Duombaze!DJ527="",0,INDEX(DU!K:K,MATCH(Duombaze!DJ527,DU!A:A,0),1))+IF(Duombaze!DK527="",0,INDEX(DU!K:K,MATCH(Duombaze!DK527,DU!A:A,0),1))</f>
        <v>0</v>
      </c>
      <c r="DN527" s="48"/>
      <c r="DO527" s="48"/>
      <c r="DP527" s="48"/>
      <c r="DQ527" s="4"/>
      <c r="DR527" s="66"/>
      <c r="DS527" s="694"/>
      <c r="DT527" s="694"/>
      <c r="DU527" s="694"/>
      <c r="DV527" s="694"/>
      <c r="DW527" s="1025">
        <f>IF(Duombaze!DS527="",0,INDEX(DU!I:I,MATCH(Duombaze!DS527,DU!A:A,0),1))+IF(Duombaze!DT527="",0,INDEX(DU!I:I,MATCH(Duombaze!DT527,DU!A:A,0),1))+IF(Duombaze!DU527="",0,INDEX(DU!I:I,MATCH(Duombaze!DU527,DU!A:A,0),1))+IF(Duombaze!DV527="",0,INDEX(DU!I:I,MATCH(Duombaze!DV527,DU!A:A,0),1))</f>
        <v>0</v>
      </c>
      <c r="DX527" s="1020">
        <f>IF(Duombaze!DS527="",0,INDEX(DU!K:K,MATCH(Duombaze!DS527,DU!A:A,0),1))+IF(Duombaze!DT527="",0,INDEX(DU!K:K,MATCH(Duombaze!DT527,DU!A:A,0),1))+IF(Duombaze!DU527="",0,INDEX(DU!K:K,MATCH(Duombaze!DU527,DU!A:A,0),1))+IF(Duombaze!DV527="",0,INDEX(DU!K:KH,MATCH(Duombaze!DV527,DU!A:A,0),1))</f>
        <v>0</v>
      </c>
      <c r="DY527" s="66"/>
      <c r="DZ527" s="66"/>
      <c r="EA527" s="6"/>
      <c r="EB527" s="6"/>
      <c r="EC527" s="6"/>
      <c r="ED527" s="6"/>
      <c r="EE527" s="640"/>
      <c r="EF527" s="6"/>
      <c r="EG527" s="6"/>
      <c r="EH527" s="6" t="s">
        <v>8339</v>
      </c>
      <c r="EI527" s="4" t="str">
        <f>IF(EH527&lt;&gt;"",A526&amp;" "&amp;C526&amp;" "&amp;EH527,"")</f>
        <v>4 PI42 Lipdukai universalūs + logo "Konekesko" + Umega Agro logo (ant kėbulo)</v>
      </c>
      <c r="EJ527" s="6" t="s">
        <v>3396</v>
      </c>
      <c r="EK527" s="674" t="s">
        <v>590</v>
      </c>
      <c r="EL527" s="674" t="s">
        <v>3050</v>
      </c>
      <c r="EM527" s="674" t="s">
        <v>3460</v>
      </c>
      <c r="EN527" s="1023">
        <f>IF(Duombaze!EK527="",0,INDEX(DU!I:I,MATCH(Duombaze!EK527,DU!A:A,0),1))+IF(Duombaze!EL527="",0,INDEX(DU!I:I,MATCH(Duombaze!EL527,DU!A:A,0),1))+IF(Duombaze!EM527="",0,INDEX(DU!I:I,MATCH(Duombaze!EM527,DU!A:A,0),1))</f>
        <v>40.891661333333303</v>
      </c>
      <c r="EO527" s="1018">
        <f>IF(Duombaze!EK527="",0,INDEX(DU!K:K,MATCH(Duombaze!EK527,DU!A:A,0),1))+IF(Duombaze!EL527="",0,INDEX(DU!K:K,MATCH(Duombaze!EL527,DU!A:A,0),1))+IF(Duombaze!EM527="",0,INDEX(DU!K:K,MATCH(Duombaze!EM527,DU!A:A,0),1))</f>
        <v>0</v>
      </c>
      <c r="EP527" s="6"/>
      <c r="EQ527" s="6"/>
      <c r="ER527" s="6"/>
      <c r="ES527" s="4"/>
      <c r="ET527" s="6"/>
      <c r="EU527" s="6"/>
      <c r="EV527" s="6"/>
      <c r="EW527" s="66"/>
      <c r="EX527" s="6"/>
      <c r="EY527" s="6"/>
      <c r="EZ527" s="674"/>
      <c r="FA527" s="674"/>
      <c r="FB527" s="674"/>
      <c r="FC527" s="6"/>
      <c r="FD527" s="6"/>
      <c r="FE527" s="6"/>
      <c r="FF527" s="6"/>
      <c r="FG527" s="6"/>
      <c r="FH527" s="6"/>
      <c r="FI527" s="4"/>
      <c r="FJ527" s="4"/>
      <c r="FK527" s="4"/>
      <c r="FL527" s="4"/>
      <c r="FM527" s="4"/>
      <c r="FN527" s="673"/>
      <c r="FO527" s="673"/>
      <c r="FP527" s="673"/>
      <c r="FQ527" s="671">
        <f>IF(Duombaze!FM527="",0,INDEX(DU!I:I*2,MATCH(Duombaze!FM527,DU!A:A,0),1))+IF(Duombaze!FN527="",0,INDEX(DU!I:I,MATCH(Duombaze!FN527,DU!A:A,0),1))+IF(Duombaze!FO527="",0,INDEX(DU!I:I,MATCH(Duombaze!FO527,DU!A:A,0),1))+IF(Duombaze!FP527="",0,INDEX(DU!I:I,MATCH(Duombaze!FP527,DU!A:A,0),1))</f>
        <v>0</v>
      </c>
      <c r="FR527" s="739">
        <f>IF(Duombaze!FM527="",0,INDEX(DU!K:K*2,MATCH(Duombaze!FM527,DU!A:A,0),1))+IF(Duombaze!FN527="",0,INDEX(DU!K:K,MATCH(Duombaze!FN527,DU!A:A,0),1))+IF(Duombaze!FO527="",0,INDEX(DU!K:K,MATCH(Duombaze!FO527,DU!A:A,0),1))+IF(Duombaze!FP527="",0,INDEX(DU!K:K,MATCH(Duombaze!FP527,DU!A:A,0),1))</f>
        <v>0</v>
      </c>
    </row>
    <row r="528" spans="1:178" s="7" customFormat="1" ht="23.45" customHeight="1" x14ac:dyDescent="0.25">
      <c r="A528" s="42">
        <v>6</v>
      </c>
      <c r="B528" s="42" t="s">
        <v>8681</v>
      </c>
      <c r="C528" s="12" t="s">
        <v>8668</v>
      </c>
      <c r="D528" s="6"/>
      <c r="E528" s="4"/>
      <c r="F528" s="6"/>
      <c r="G528" s="643"/>
      <c r="H528" s="643"/>
      <c r="I528" s="643"/>
      <c r="J528" s="643"/>
      <c r="K528" s="643"/>
      <c r="L528" s="643"/>
      <c r="M528" s="643"/>
      <c r="N528" s="643"/>
      <c r="O528" s="643"/>
      <c r="P528" s="1019">
        <f>IF(Duombaze!G528="",0,INDEX(DU!I:I,MATCH(Duombaze!G528,DU!A:A,0),1))+IF(Duombaze!H528="",0,INDEX(DU!I:I,MATCH(Duombaze!H528,DU!A:A,0),1))+IF(Duombaze!I528="",0,INDEX(DU!I:I,MATCH(Duombaze!I528,DU!A:A,0),1))+IF(Duombaze!J528="",0,INDEX(DU!I:I,MATCH(Duombaze!J528,DU!A:A,0),1))+IF(Duombaze!K528="",0,INDEX(DU!I:I,MATCH(Duombaze!K528,DU!A:A,0),1))+IF(Duombaze!L528="",0,INDEX(DU!I:I,MATCH(Duombaze!L528,DU!A:A,0),1))+IF(Duombaze!M528="",0,INDEX(DU!I:I,MATCH(Duombaze!M528,DU!A:A,0),1))+IF(Duombaze!N528="",0,INDEX(DU!I:I,MATCH(Duombaze!N528,DU!A:A,0),1))+IF(Duombaze!O528="",0,INDEX(DU!I:I,MATCH(Duombaze!O528,DU!A:A,0),1))</f>
        <v>0</v>
      </c>
      <c r="Q528" s="1020">
        <f>IF(Duombaze!G528="",0,INDEX(DU!K:K,MATCH(Duombaze!G528,DU!A:A,0),1))+IF(Duombaze!H528="",0,INDEX(DU!K:K,MATCH(Duombaze!H528,DU!A:A,0),1))+IF(Duombaze!I528="",0,INDEX(DU!K:K,MATCH(Duombaze!I528,DU!A:A,0),1))+IF(Duombaze!J528="",0,INDEX(DU!K:K,MATCH(Duombaze!J528,DU!A:A,0),1))+IF(Duombaze!K528="",0,INDEX(DU!K:K,MATCH(Duombaze!K528,DU!A:A,0),1))+IF(Duombaze!L528="",0,INDEX(DU!K:K,MATCH(Duombaze!L528,DU!A:A,0),1))+IF(Duombaze!M528="",0,INDEX(DU!K:K,MATCH(Duombaze!M528,DU!A:A,0),1))+IF(Duombaze!N528="",0,INDEX(DU!K:K,MATCH(Duombaze!N528,DU!A:A,0),1))+IF(Duombaze!O528="",0,INDEX(DU!K:K,MATCH(Duombaze!O528,DU!A:A,0),1))</f>
        <v>0</v>
      </c>
      <c r="R528" s="6"/>
      <c r="S528" s="48"/>
      <c r="T528" s="883"/>
      <c r="U528" s="49"/>
      <c r="V528" s="49"/>
      <c r="W528" s="6"/>
      <c r="X528" s="6"/>
      <c r="Y528" s="858"/>
      <c r="Z528" s="66"/>
      <c r="AA528" s="4"/>
      <c r="AB528" s="6"/>
      <c r="AC528" s="1018">
        <f>IF(Duombaze!AB528="",0,INDEX(DU!I:I,MATCH(Duombaze!AB528,DU!A:A,0),1))</f>
        <v>0</v>
      </c>
      <c r="AD528" s="1021">
        <f>IF(Duombaze!AB528="",0,INDEX(DU!K:K,MATCH(Duombaze!AB528,DU!A:A,0),1))</f>
        <v>0</v>
      </c>
      <c r="AE528" s="6"/>
      <c r="AF528" s="6"/>
      <c r="AG528" s="6"/>
      <c r="AH528" s="4"/>
      <c r="AI528" s="6"/>
      <c r="AJ528" s="643"/>
      <c r="AK528" s="643"/>
      <c r="AL528" s="643"/>
      <c r="AM528" s="1019">
        <f>IF(Duombaze!AJ528="",0,INDEX(DU!I:I,MATCH(Duombaze!AJ528,DU!A:A,0),1))+IF(Duombaze!AK528="",0,INDEX(DU!I:I,MATCH(Duombaze!AK528,DU!A:A,0),1))+IF(Duombaze!AL528="",0,INDEX(DU!I:I,MATCH(Duombaze!AL528,DU!A:A,0),1))</f>
        <v>0</v>
      </c>
      <c r="AN528" s="1019">
        <f>IF(Duombaze!AJ528="",0,INDEX(DU!K:K,MATCH(Duombaze!AJ528,DU!A:A,0),1))+IF(Duombaze!AK528="",0,INDEX(DU!K:K,MATCH(Duombaze!AK528,DU!A:A,0),1))+IF(Duombaze!AL528="",0,INDEX(DU!K:K,MATCH(Duombaze!AL528,DU!A:A,0),1))</f>
        <v>0</v>
      </c>
      <c r="AO528" s="6"/>
      <c r="AP528" s="6"/>
      <c r="AQ528" s="6"/>
      <c r="AR528" s="4"/>
      <c r="AS528" s="6"/>
      <c r="AT528" s="643"/>
      <c r="AU528" s="643"/>
      <c r="AV528" s="643"/>
      <c r="AW528" s="643"/>
      <c r="AX528" s="643"/>
      <c r="AY528" s="643"/>
      <c r="AZ528" s="643"/>
      <c r="BA528" s="643"/>
      <c r="BB528" s="643"/>
      <c r="BC528" s="1019">
        <f>IF(Duombaze!AT528="",0,INDEX(DU!I:I,MATCH(Duombaze!AT528,DU!A:A,0),1))+IF(Duombaze!AU528="",0,INDEX(DU!I:I,MATCH(Duombaze!AU528,DU!A:A,0),1))+IF(Duombaze!AV528="",0,INDEX(DU!I:I,MATCH(Duombaze!AV528,DU!A:A,0),1))+IF(Duombaze!AW528="",0,INDEX(DU!I:I,MATCH(Duombaze!AW528,DU!A:A,0),1))+IF(Duombaze!AX528="",0,INDEX(DU!I:I,MATCH(Duombaze!AX528,DU!A:A,0),1))+IF(Duombaze!AY528="",0,INDEX(DU!I:I,MATCH(Duombaze!AY528,DU!A:A,0),1))+IF(Duombaze!AZ528="",0,INDEX(DU!I:I,MATCH(Duombaze!AZ528,DU!A:A,0),1))+IF(Duombaze!BA528="",0,INDEX(DU!I:I,MATCH(Duombaze!BA528,DU!A:A,0),1))+IF(Duombaze!BB528="",0,INDEX(DU!I:I,MATCH(Duombaze!BB528,DU!A:A,0),1))</f>
        <v>0</v>
      </c>
      <c r="BD528" s="1020">
        <f>IF(Duombaze!AT528="",0,INDEX(DU!K:K,MATCH(Duombaze!AT528,DU!A:A,0),1))+IF(Duombaze!AU528="",0,INDEX(DU!K:K,MATCH(Duombaze!AU528,DU!A:A,0),1))+IF(Duombaze!AV528="",0,INDEX(DU!K:K,MATCH(Duombaze!AV528,DU!A:A,0),1))+IF(Duombaze!AW528="",0,INDEX(DU!K:K,MATCH(Duombaze!AW528,DU!A:A,0),1))+IF(Duombaze!AX528="",0,INDEX(DU!K:K,MATCH(Duombaze!AX528,DU!A:A,0),1))+IF(Duombaze!AY528="",0,INDEX(DU!K:K,MATCH(Duombaze!AY528,DU!A:A,0),1))+IF(Duombaze!AZ528="",0,INDEX(DU!K:K,MATCH(Duombaze!AZ528,DU!A:A,0),1))+IF(Duombaze!BA528="",0,INDEX(DU!K:K,MATCH(Duombaze!BA528,DU!A:A,0),1))+IF(Duombaze!BB528="",0,INDEX(DU!K:K,MATCH(Duombaze!BB528,DU!A:A,0),1))</f>
        <v>0</v>
      </c>
      <c r="BE528" s="6"/>
      <c r="BF528" s="6"/>
      <c r="BG528" s="66"/>
      <c r="BH528" s="4"/>
      <c r="BI528" s="6"/>
      <c r="BJ528" s="643"/>
      <c r="BK528" s="643"/>
      <c r="BL528" s="643"/>
      <c r="BM528" s="1019">
        <f>IF(Duombaze!BJ528="",0,INDEX(DU!I:I,MATCH(Duombaze!BJ528,DU!A:A,0),1))+IF(Duombaze!BK528="",0,INDEX(DU!I:I,MATCH(Duombaze!BK528,DU!A:A,0),1))+IF(Duombaze!BL528="",0,INDEX(DU!I:I,MATCH(Duombaze!BL528,DU!A:A,0),1))</f>
        <v>0</v>
      </c>
      <c r="BN528" s="1020">
        <f>IF(Duombaze!BJ528="",0,INDEX(DU!K:K,MATCH(Duombaze!BJ528,DU!A:A,0),1))+IF(Duombaze!BK528="",0,INDEX(DU!K:K,MATCH(Duombaze!BK528,DU!A:A,0),1))+IF(Duombaze!BL528="",0,INDEX(DU!K:K,MATCH(Duombaze!BL528,DU!A:A,0),1))</f>
        <v>0</v>
      </c>
      <c r="BO528" s="6"/>
      <c r="BP528" s="6"/>
      <c r="BQ528" s="6"/>
      <c r="BR528" s="6"/>
      <c r="BS528" s="6"/>
      <c r="BT528" s="6"/>
      <c r="BU528" s="6"/>
      <c r="BV528" s="6"/>
      <c r="BW528" s="6"/>
      <c r="BX528" s="6"/>
      <c r="BY528" s="6"/>
      <c r="BZ528" s="6"/>
      <c r="CA528" s="6"/>
      <c r="CB528" s="6"/>
      <c r="CC528" s="6"/>
      <c r="CD528" s="1018">
        <f>IF(Duombaze!CC528="",0,INDEX(DU!I:I,MATCH(Duombaze!CC528,DU!A:A,0),1))</f>
        <v>0</v>
      </c>
      <c r="CE528" s="1022">
        <f>IF(Duombaze!CC528="",0,INDEX(DU!K:K,MATCH(Duombaze!CC528,DU!A:A,0),1))</f>
        <v>0</v>
      </c>
      <c r="CF528" s="6"/>
      <c r="CG528" s="6"/>
      <c r="CH528" s="6"/>
      <c r="CI528" s="4" t="str">
        <f t="shared" si="259"/>
        <v/>
      </c>
      <c r="CJ528" s="6"/>
      <c r="CK528" s="1018">
        <f>IF(Duombaze!CJ528="",0,INDEX(DU!I:I,MATCH(Duombaze!CJ528,DU!A:A,0),1))</f>
        <v>0</v>
      </c>
      <c r="CL528" s="1022">
        <f>IF(Duombaze!CJ528="",0,INDEX(DU!K:K,MATCH(Duombaze!CJ528,DU!A:A,0),1))</f>
        <v>0</v>
      </c>
      <c r="CM528" s="6"/>
      <c r="CN528" s="6"/>
      <c r="CO528" s="6"/>
      <c r="CP528" s="4"/>
      <c r="CQ528" s="6"/>
      <c r="CR528" s="643"/>
      <c r="CS528" s="643"/>
      <c r="CT528" s="1019">
        <f>IF(Duombaze!CR528="",0,INDEX(DU!I:I,MATCH(Duombaze!CR528,DU!A:A,0),1))+IF(Duombaze!CS528="",0,INDEX(DU!I:I,MATCH(Duombaze!CS528,DU!A:A,0),1))</f>
        <v>0</v>
      </c>
      <c r="CU528" s="1018">
        <f>IF(Duombaze!CR528="",0,INDEX(DU!K:K,MATCH(Duombaze!CR528,DU!A:A,0),1))+IF(Duombaze!CS528="",0,INDEX(DU!K:K,MATCH(Duombaze!CS528,DU!A:A,0),1))</f>
        <v>0</v>
      </c>
      <c r="CV528" s="6"/>
      <c r="CW528" s="6"/>
      <c r="CX528" s="6"/>
      <c r="CY528" s="4"/>
      <c r="CZ528" s="6"/>
      <c r="DA528" s="674"/>
      <c r="DB528" s="674"/>
      <c r="DC528" s="1023">
        <f>IF(Duombaze!DA528="",0,INDEX(DU!I:I,MATCH(Duombaze!DA528,DU!A:A,0),1))+IF(Duombaze!DB528="",0,INDEX(DU!I:I,MATCH(Duombaze!DB528,DU!A:A,0),1))</f>
        <v>0</v>
      </c>
      <c r="DD528" s="1018">
        <f>IF(Duombaze!DA528="",0,INDEX(DU!K:K,MATCH(Duombaze!DA528,DU!A:A,0),1))+IF(Duombaze!DB528="",0,INDEX(DU!K:K,MATCH(Duombaze!DB528,DU!A:A,0),1))</f>
        <v>0</v>
      </c>
      <c r="DE528" s="6"/>
      <c r="DF528" s="6"/>
      <c r="DG528" s="6"/>
      <c r="DH528" s="6"/>
      <c r="DI528" s="6"/>
      <c r="DJ528" s="674"/>
      <c r="DK528" s="679"/>
      <c r="DL528" s="1024">
        <f>IF(Duombaze!DJ528="",0,INDEX(DU!I:I,MATCH(Duombaze!DJ528,DU!A:A,0),1))+IF(Duombaze!DK528="",0,INDEX(DU!I:I,MATCH(Duombaze!DK528,DU!A:A,0),1))</f>
        <v>0</v>
      </c>
      <c r="DM528" s="1018">
        <f>IF(Duombaze!DJ528="",0,INDEX(DU!K:K,MATCH(Duombaze!DJ528,DU!A:A,0),1))+IF(Duombaze!DK528="",0,INDEX(DU!K:K,MATCH(Duombaze!DK528,DU!A:A,0),1))</f>
        <v>0</v>
      </c>
      <c r="DN528" s="48"/>
      <c r="DO528" s="48"/>
      <c r="DP528" s="48"/>
      <c r="DQ528" s="4"/>
      <c r="DR528" s="66"/>
      <c r="DS528" s="694"/>
      <c r="DT528" s="694"/>
      <c r="DU528" s="694"/>
      <c r="DV528" s="694"/>
      <c r="DW528" s="1025">
        <f>IF(Duombaze!DS528="",0,INDEX(DU!I:I,MATCH(Duombaze!DS528,DU!A:A,0),1))+IF(Duombaze!DT528="",0,INDEX(DU!I:I,MATCH(Duombaze!DT528,DU!A:A,0),1))+IF(Duombaze!DU528="",0,INDEX(DU!I:I,MATCH(Duombaze!DU528,DU!A:A,0),1))+IF(Duombaze!DV528="",0,INDEX(DU!I:I,MATCH(Duombaze!DV528,DU!A:A,0),1))</f>
        <v>0</v>
      </c>
      <c r="DX528" s="1020">
        <f>IF(Duombaze!DS528="",0,INDEX(DU!K:K,MATCH(Duombaze!DS528,DU!A:A,0),1))+IF(Duombaze!DT528="",0,INDEX(DU!K:K,MATCH(Duombaze!DT528,DU!A:A,0),1))+IF(Duombaze!DU528="",0,INDEX(DU!K:K,MATCH(Duombaze!DU528,DU!A:A,0),1))+IF(Duombaze!DV528="",0,INDEX(DU!K:KH,MATCH(Duombaze!DV528,DU!A:A,0),1))</f>
        <v>0</v>
      </c>
      <c r="DY528" s="66"/>
      <c r="DZ528" s="66"/>
      <c r="EA528" s="6"/>
      <c r="EB528" s="6"/>
      <c r="EC528" s="6"/>
      <c r="ED528" s="6"/>
      <c r="EE528" s="640"/>
      <c r="EF528" s="6"/>
      <c r="EG528" s="6"/>
      <c r="EH528" s="6" t="s">
        <v>8328</v>
      </c>
      <c r="EI528" s="4" t="str">
        <f>IF(EH528&lt;&gt;"",A527&amp;" "&amp;C527&amp;" "&amp;EH528,"")</f>
        <v>5 PI42 Lipdukai universalūs + ALTAIR logo + Umega Agro logo (ant kėbulo)</v>
      </c>
      <c r="EJ528" s="6" t="s">
        <v>3398</v>
      </c>
      <c r="EK528" s="674" t="s">
        <v>590</v>
      </c>
      <c r="EL528" s="674">
        <v>5434800000</v>
      </c>
      <c r="EM528" s="674" t="s">
        <v>3460</v>
      </c>
      <c r="EN528" s="1023">
        <f>IF(Duombaze!EK528="",0,INDEX(DU!I:I,MATCH(Duombaze!EK528,DU!A:A,0),1))+IF(Duombaze!EL528="",0,INDEX(DU!I:I,MATCH(Duombaze!EL528,DU!A:A,0),1))+IF(Duombaze!EM528="",0,INDEX(DU!I:I,MATCH(Duombaze!EM528,DU!A:A,0),1))</f>
        <v>40.264934666666633</v>
      </c>
      <c r="EO528" s="1018">
        <f>IF(Duombaze!EK528="",0,INDEX(DU!K:K,MATCH(Duombaze!EK528,DU!A:A,0),1))+IF(Duombaze!EL528="",0,INDEX(DU!K:K,MATCH(Duombaze!EL528,DU!A:A,0),1))+IF(Duombaze!EM528="",0,INDEX(DU!K:K,MATCH(Duombaze!EM528,DU!A:A,0),1))</f>
        <v>0</v>
      </c>
      <c r="EP528" s="6"/>
      <c r="EQ528" s="6"/>
      <c r="ER528" s="6"/>
      <c r="ES528" s="4"/>
      <c r="ET528" s="6"/>
      <c r="EU528" s="6"/>
      <c r="EV528" s="6"/>
      <c r="EW528" s="66"/>
      <c r="EX528" s="6"/>
      <c r="EY528" s="6"/>
      <c r="EZ528" s="674"/>
      <c r="FA528" s="674"/>
      <c r="FB528" s="674"/>
      <c r="FC528" s="6"/>
      <c r="FD528" s="6"/>
      <c r="FE528" s="6"/>
      <c r="FF528" s="6"/>
      <c r="FG528" s="6"/>
      <c r="FH528" s="6"/>
      <c r="FI528" s="4"/>
      <c r="FJ528" s="4"/>
      <c r="FK528" s="4"/>
      <c r="FL528" s="4"/>
      <c r="FM528" s="4"/>
      <c r="FN528" s="673"/>
      <c r="FO528" s="673"/>
      <c r="FP528" s="673"/>
      <c r="FQ528" s="671">
        <f>IF(Duombaze!FM528="",0,INDEX(DU!I:I*2,MATCH(Duombaze!FM528,DU!A:A,0),1))+IF(Duombaze!FN528="",0,INDEX(DU!I:I,MATCH(Duombaze!FN528,DU!A:A,0),1))+IF(Duombaze!FO528="",0,INDEX(DU!I:I,MATCH(Duombaze!FO528,DU!A:A,0),1))+IF(Duombaze!FP528="",0,INDEX(DU!I:I,MATCH(Duombaze!FP528,DU!A:A,0),1))</f>
        <v>0</v>
      </c>
      <c r="FR528" s="739">
        <f>IF(Duombaze!FM528="",0,INDEX(DU!K:K*2,MATCH(Duombaze!FM528,DU!A:A,0),1))+IF(Duombaze!FN528="",0,INDEX(DU!K:K,MATCH(Duombaze!FN528,DU!A:A,0),1))+IF(Duombaze!FO528="",0,INDEX(DU!K:K,MATCH(Duombaze!FO528,DU!A:A,0),1))+IF(Duombaze!FP528="",0,INDEX(DU!K:K,MATCH(Duombaze!FP528,DU!A:A,0),1))</f>
        <v>0</v>
      </c>
    </row>
    <row r="529" spans="1:183" s="7" customFormat="1" ht="23.45" customHeight="1" x14ac:dyDescent="0.25">
      <c r="A529" s="42">
        <v>7</v>
      </c>
      <c r="B529" s="42" t="s">
        <v>8681</v>
      </c>
      <c r="C529" s="12" t="s">
        <v>8668</v>
      </c>
      <c r="D529" s="6"/>
      <c r="E529" s="4"/>
      <c r="F529" s="6"/>
      <c r="G529" s="643"/>
      <c r="H529" s="643"/>
      <c r="I529" s="643"/>
      <c r="J529" s="643"/>
      <c r="K529" s="643"/>
      <c r="L529" s="643"/>
      <c r="M529" s="643"/>
      <c r="N529" s="643"/>
      <c r="O529" s="643"/>
      <c r="P529" s="1019">
        <f>IF(Duombaze!G529="",0,INDEX(DU!I:I,MATCH(Duombaze!G529,DU!A:A,0),1))+IF(Duombaze!H529="",0,INDEX(DU!I:I,MATCH(Duombaze!H529,DU!A:A,0),1))+IF(Duombaze!I529="",0,INDEX(DU!I:I,MATCH(Duombaze!I529,DU!A:A,0),1))+IF(Duombaze!J529="",0,INDEX(DU!I:I,MATCH(Duombaze!J529,DU!A:A,0),1))+IF(Duombaze!K529="",0,INDEX(DU!I:I,MATCH(Duombaze!K529,DU!A:A,0),1))+IF(Duombaze!L529="",0,INDEX(DU!I:I,MATCH(Duombaze!L529,DU!A:A,0),1))+IF(Duombaze!M529="",0,INDEX(DU!I:I,MATCH(Duombaze!M529,DU!A:A,0),1))+IF(Duombaze!N529="",0,INDEX(DU!I:I,MATCH(Duombaze!N529,DU!A:A,0),1))+IF(Duombaze!O529="",0,INDEX(DU!I:I,MATCH(Duombaze!O529,DU!A:A,0),1))</f>
        <v>0</v>
      </c>
      <c r="Q529" s="1020">
        <f>IF(Duombaze!G529="",0,INDEX(DU!K:K,MATCH(Duombaze!G529,DU!A:A,0),1))+IF(Duombaze!H529="",0,INDEX(DU!K:K,MATCH(Duombaze!H529,DU!A:A,0),1))+IF(Duombaze!I529="",0,INDEX(DU!K:K,MATCH(Duombaze!I529,DU!A:A,0),1))+IF(Duombaze!J529="",0,INDEX(DU!K:K,MATCH(Duombaze!J529,DU!A:A,0),1))+IF(Duombaze!K529="",0,INDEX(DU!K:K,MATCH(Duombaze!K529,DU!A:A,0),1))+IF(Duombaze!L529="",0,INDEX(DU!K:K,MATCH(Duombaze!L529,DU!A:A,0),1))+IF(Duombaze!M529="",0,INDEX(DU!K:K,MATCH(Duombaze!M529,DU!A:A,0),1))+IF(Duombaze!N529="",0,INDEX(DU!K:K,MATCH(Duombaze!N529,DU!A:A,0),1))+IF(Duombaze!O529="",0,INDEX(DU!K:K,MATCH(Duombaze!O529,DU!A:A,0),1))</f>
        <v>0</v>
      </c>
      <c r="R529" s="6"/>
      <c r="S529" s="48"/>
      <c r="T529" s="883"/>
      <c r="U529" s="49"/>
      <c r="V529" s="49"/>
      <c r="W529" s="6"/>
      <c r="X529" s="6"/>
      <c r="Y529" s="858"/>
      <c r="Z529" s="66"/>
      <c r="AA529" s="4"/>
      <c r="AB529" s="6"/>
      <c r="AC529" s="1018">
        <f>IF(Duombaze!AB529="",0,INDEX(DU!I:I,MATCH(Duombaze!AB529,DU!A:A,0),1))</f>
        <v>0</v>
      </c>
      <c r="AD529" s="1021">
        <f>IF(Duombaze!AB529="",0,INDEX(DU!K:K,MATCH(Duombaze!AB529,DU!A:A,0),1))</f>
        <v>0</v>
      </c>
      <c r="AE529" s="6"/>
      <c r="AF529" s="6"/>
      <c r="AG529" s="6"/>
      <c r="AH529" s="4"/>
      <c r="AI529" s="6"/>
      <c r="AJ529" s="643"/>
      <c r="AK529" s="643"/>
      <c r="AL529" s="643"/>
      <c r="AM529" s="1019">
        <f>IF(Duombaze!AJ529="",0,INDEX(DU!I:I,MATCH(Duombaze!AJ529,DU!A:A,0),1))+IF(Duombaze!AK529="",0,INDEX(DU!I:I,MATCH(Duombaze!AK529,DU!A:A,0),1))+IF(Duombaze!AL529="",0,INDEX(DU!I:I,MATCH(Duombaze!AL529,DU!A:A,0),1))</f>
        <v>0</v>
      </c>
      <c r="AN529" s="1019">
        <f>IF(Duombaze!AJ529="",0,INDEX(DU!K:K,MATCH(Duombaze!AJ529,DU!A:A,0),1))+IF(Duombaze!AK529="",0,INDEX(DU!K:K,MATCH(Duombaze!AK529,DU!A:A,0),1))+IF(Duombaze!AL529="",0,INDEX(DU!K:K,MATCH(Duombaze!AL529,DU!A:A,0),1))</f>
        <v>0</v>
      </c>
      <c r="AO529" s="6"/>
      <c r="AP529" s="6"/>
      <c r="AQ529" s="6"/>
      <c r="AR529" s="4"/>
      <c r="AS529" s="6"/>
      <c r="AT529" s="643"/>
      <c r="AU529" s="643"/>
      <c r="AV529" s="643"/>
      <c r="AW529" s="643"/>
      <c r="AX529" s="643"/>
      <c r="AY529" s="643"/>
      <c r="AZ529" s="643"/>
      <c r="BA529" s="643"/>
      <c r="BB529" s="643"/>
      <c r="BC529" s="1019">
        <f>IF(Duombaze!AT529="",0,INDEX(DU!I:I,MATCH(Duombaze!AT529,DU!A:A,0),1))+IF(Duombaze!AU529="",0,INDEX(DU!I:I,MATCH(Duombaze!AU529,DU!A:A,0),1))+IF(Duombaze!AV529="",0,INDEX(DU!I:I,MATCH(Duombaze!AV529,DU!A:A,0),1))+IF(Duombaze!AW529="",0,INDEX(DU!I:I,MATCH(Duombaze!AW529,DU!A:A,0),1))+IF(Duombaze!AX529="",0,INDEX(DU!I:I,MATCH(Duombaze!AX529,DU!A:A,0),1))+IF(Duombaze!AY529="",0,INDEX(DU!I:I,MATCH(Duombaze!AY529,DU!A:A,0),1))+IF(Duombaze!AZ529="",0,INDEX(DU!I:I,MATCH(Duombaze!AZ529,DU!A:A,0),1))+IF(Duombaze!BA529="",0,INDEX(DU!I:I,MATCH(Duombaze!BA529,DU!A:A,0),1))+IF(Duombaze!BB529="",0,INDEX(DU!I:I,MATCH(Duombaze!BB529,DU!A:A,0),1))</f>
        <v>0</v>
      </c>
      <c r="BD529" s="1020">
        <f>IF(Duombaze!AT529="",0,INDEX(DU!K:K,MATCH(Duombaze!AT529,DU!A:A,0),1))+IF(Duombaze!AU529="",0,INDEX(DU!K:K,MATCH(Duombaze!AU529,DU!A:A,0),1))+IF(Duombaze!AV529="",0,INDEX(DU!K:K,MATCH(Duombaze!AV529,DU!A:A,0),1))+IF(Duombaze!AW529="",0,INDEX(DU!K:K,MATCH(Duombaze!AW529,DU!A:A,0),1))+IF(Duombaze!AX529="",0,INDEX(DU!K:K,MATCH(Duombaze!AX529,DU!A:A,0),1))+IF(Duombaze!AY529="",0,INDEX(DU!K:K,MATCH(Duombaze!AY529,DU!A:A,0),1))+IF(Duombaze!AZ529="",0,INDEX(DU!K:K,MATCH(Duombaze!AZ529,DU!A:A,0),1))+IF(Duombaze!BA529="",0,INDEX(DU!K:K,MATCH(Duombaze!BA529,DU!A:A,0),1))+IF(Duombaze!BB529="",0,INDEX(DU!K:K,MATCH(Duombaze!BB529,DU!A:A,0),1))</f>
        <v>0</v>
      </c>
      <c r="BE529" s="6"/>
      <c r="BF529" s="6"/>
      <c r="BG529" s="66"/>
      <c r="BH529" s="4"/>
      <c r="BI529" s="6"/>
      <c r="BJ529" s="643"/>
      <c r="BK529" s="643"/>
      <c r="BL529" s="643"/>
      <c r="BM529" s="1019">
        <f>IF(Duombaze!BJ529="",0,INDEX(DU!I:I,MATCH(Duombaze!BJ529,DU!A:A,0),1))+IF(Duombaze!BK529="",0,INDEX(DU!I:I,MATCH(Duombaze!BK529,DU!A:A,0),1))+IF(Duombaze!BL529="",0,INDEX(DU!I:I,MATCH(Duombaze!BL529,DU!A:A,0),1))</f>
        <v>0</v>
      </c>
      <c r="BN529" s="1020">
        <f>IF(Duombaze!BJ529="",0,INDEX(DU!K:K,MATCH(Duombaze!BJ529,DU!A:A,0),1))+IF(Duombaze!BK529="",0,INDEX(DU!K:K,MATCH(Duombaze!BK529,DU!A:A,0),1))+IF(Duombaze!BL529="",0,INDEX(DU!K:K,MATCH(Duombaze!BL529,DU!A:A,0),1))</f>
        <v>0</v>
      </c>
      <c r="BO529" s="6"/>
      <c r="BP529" s="6"/>
      <c r="BQ529" s="6"/>
      <c r="BR529" s="6"/>
      <c r="BS529" s="6"/>
      <c r="BT529" s="6"/>
      <c r="BU529" s="6"/>
      <c r="BV529" s="6"/>
      <c r="BW529" s="6"/>
      <c r="BX529" s="6"/>
      <c r="BY529" s="6"/>
      <c r="BZ529" s="6"/>
      <c r="CA529" s="6"/>
      <c r="CB529" s="6"/>
      <c r="CC529" s="6"/>
      <c r="CD529" s="1018">
        <f>IF(Duombaze!CC529="",0,INDEX(DU!I:I,MATCH(Duombaze!CC529,DU!A:A,0),1))</f>
        <v>0</v>
      </c>
      <c r="CE529" s="1022">
        <f>IF(Duombaze!CC529="",0,INDEX(DU!K:K,MATCH(Duombaze!CC529,DU!A:A,0),1))</f>
        <v>0</v>
      </c>
      <c r="CF529" s="6"/>
      <c r="CG529" s="6"/>
      <c r="CH529" s="6"/>
      <c r="CI529" s="4" t="str">
        <f t="shared" si="259"/>
        <v/>
      </c>
      <c r="CJ529" s="6"/>
      <c r="CK529" s="1018">
        <f>IF(Duombaze!CJ529="",0,INDEX(DU!I:I,MATCH(Duombaze!CJ529,DU!A:A,0),1))</f>
        <v>0</v>
      </c>
      <c r="CL529" s="1022">
        <f>IF(Duombaze!CJ529="",0,INDEX(DU!K:K,MATCH(Duombaze!CJ529,DU!A:A,0),1))</f>
        <v>0</v>
      </c>
      <c r="CM529" s="6"/>
      <c r="CN529" s="6"/>
      <c r="CO529" s="6"/>
      <c r="CP529" s="4"/>
      <c r="CQ529" s="6"/>
      <c r="CR529" s="643"/>
      <c r="CS529" s="643"/>
      <c r="CT529" s="1019">
        <f>IF(Duombaze!CR529="",0,INDEX(DU!I:I,MATCH(Duombaze!CR529,DU!A:A,0),1))+IF(Duombaze!CS529="",0,INDEX(DU!I:I,MATCH(Duombaze!CS529,DU!A:A,0),1))</f>
        <v>0</v>
      </c>
      <c r="CU529" s="1018">
        <f>IF(Duombaze!CR529="",0,INDEX(DU!K:K,MATCH(Duombaze!CR529,DU!A:A,0),1))+IF(Duombaze!CS529="",0,INDEX(DU!K:K,MATCH(Duombaze!CS529,DU!A:A,0),1))</f>
        <v>0</v>
      </c>
      <c r="CV529" s="6"/>
      <c r="CW529" s="6"/>
      <c r="CX529" s="6"/>
      <c r="CY529" s="4"/>
      <c r="CZ529" s="6"/>
      <c r="DA529" s="674"/>
      <c r="DB529" s="674"/>
      <c r="DC529" s="1023">
        <f>IF(Duombaze!DA529="",0,INDEX(DU!I:I,MATCH(Duombaze!DA529,DU!A:A,0),1))+IF(Duombaze!DB529="",0,INDEX(DU!I:I,MATCH(Duombaze!DB529,DU!A:A,0),1))</f>
        <v>0</v>
      </c>
      <c r="DD529" s="1018">
        <f>IF(Duombaze!DA529="",0,INDEX(DU!K:K,MATCH(Duombaze!DA529,DU!A:A,0),1))+IF(Duombaze!DB529="",0,INDEX(DU!K:K,MATCH(Duombaze!DB529,DU!A:A,0),1))</f>
        <v>0</v>
      </c>
      <c r="DE529" s="6"/>
      <c r="DF529" s="6"/>
      <c r="DG529" s="6"/>
      <c r="DH529" s="6"/>
      <c r="DI529" s="6"/>
      <c r="DJ529" s="674"/>
      <c r="DK529" s="679"/>
      <c r="DL529" s="1024">
        <f>IF(Duombaze!DJ529="",0,INDEX(DU!I:I,MATCH(Duombaze!DJ529,DU!A:A,0),1))+IF(Duombaze!DK529="",0,INDEX(DU!I:I,MATCH(Duombaze!DK529,DU!A:A,0),1))</f>
        <v>0</v>
      </c>
      <c r="DM529" s="1018">
        <f>IF(Duombaze!DJ529="",0,INDEX(DU!K:K,MATCH(Duombaze!DJ529,DU!A:A,0),1))+IF(Duombaze!DK529="",0,INDEX(DU!K:K,MATCH(Duombaze!DK529,DU!A:A,0),1))</f>
        <v>0</v>
      </c>
      <c r="DN529" s="48"/>
      <c r="DO529" s="48"/>
      <c r="DP529" s="48"/>
      <c r="DQ529" s="4"/>
      <c r="DR529" s="66"/>
      <c r="DS529" s="694"/>
      <c r="DT529" s="694"/>
      <c r="DU529" s="694"/>
      <c r="DV529" s="694"/>
      <c r="DW529" s="1025">
        <f>IF(Duombaze!DS529="",0,INDEX(DU!I:I,MATCH(Duombaze!DS529,DU!A:A,0),1))+IF(Duombaze!DT529="",0,INDEX(DU!I:I,MATCH(Duombaze!DT529,DU!A:A,0),1))+IF(Duombaze!DU529="",0,INDEX(DU!I:I,MATCH(Duombaze!DU529,DU!A:A,0),1))+IF(Duombaze!DV529="",0,INDEX(DU!I:I,MATCH(Duombaze!DV529,DU!A:A,0),1))</f>
        <v>0</v>
      </c>
      <c r="DX529" s="1020">
        <f>IF(Duombaze!DS529="",0,INDEX(DU!K:K,MATCH(Duombaze!DS529,DU!A:A,0),1))+IF(Duombaze!DT529="",0,INDEX(DU!K:K,MATCH(Duombaze!DT529,DU!A:A,0),1))+IF(Duombaze!DU529="",0,INDEX(DU!K:K,MATCH(Duombaze!DU529,DU!A:A,0),1))+IF(Duombaze!DV529="",0,INDEX(DU!K:KH,MATCH(Duombaze!DV529,DU!A:A,0),1))</f>
        <v>0</v>
      </c>
      <c r="DY529" s="66"/>
      <c r="DZ529" s="66"/>
      <c r="EA529" s="6"/>
      <c r="EB529" s="6"/>
      <c r="EC529" s="6"/>
      <c r="ED529" s="6"/>
      <c r="EE529" s="640"/>
      <c r="EF529" s="6"/>
      <c r="EG529" s="6"/>
      <c r="EH529" s="6" t="s">
        <v>8338</v>
      </c>
      <c r="EI529" s="4" t="str">
        <f>IF(EH529&lt;&gt;"",A528&amp;" "&amp;C528&amp;" "&amp;EH529,"")</f>
        <v>6 PI42 Lipdukai universalūs + Umega Agro logo (ant rėmo)  + Umega Agro logo (ant kėbulo)</v>
      </c>
      <c r="EJ529" s="6" t="s">
        <v>3399</v>
      </c>
      <c r="EK529" s="674" t="s">
        <v>590</v>
      </c>
      <c r="EL529" s="674" t="s">
        <v>3055</v>
      </c>
      <c r="EM529" s="674" t="s">
        <v>3460</v>
      </c>
      <c r="EN529" s="1023">
        <f>IF(Duombaze!EK529="",0,INDEX(DU!I:I,MATCH(Duombaze!EK529,DU!A:A,0),1))+IF(Duombaze!EL529="",0,INDEX(DU!I:I,MATCH(Duombaze!EL529,DU!A:A,0),1))+IF(Duombaze!EM529="",0,INDEX(DU!I:I,MATCH(Duombaze!EM529,DU!A:A,0),1))</f>
        <v>50.484311999999903</v>
      </c>
      <c r="EO529" s="1018">
        <f>IF(Duombaze!EK529="",0,INDEX(DU!K:K,MATCH(Duombaze!EK529,DU!A:A,0),1))+IF(Duombaze!EL529="",0,INDEX(DU!K:K,MATCH(Duombaze!EL529,DU!A:A,0),1))+IF(Duombaze!EM529="",0,INDEX(DU!K:K,MATCH(Duombaze!EM529,DU!A:A,0),1))</f>
        <v>0</v>
      </c>
      <c r="EP529" s="6"/>
      <c r="EQ529" s="6"/>
      <c r="ER529" s="6"/>
      <c r="ES529" s="4"/>
      <c r="ET529" s="6"/>
      <c r="EU529" s="6"/>
      <c r="EV529" s="6"/>
      <c r="EW529" s="66"/>
      <c r="EX529" s="6"/>
      <c r="EY529" s="6"/>
      <c r="EZ529" s="674"/>
      <c r="FA529" s="674"/>
      <c r="FB529" s="674"/>
      <c r="FC529" s="6"/>
      <c r="FD529" s="6"/>
      <c r="FE529" s="6"/>
      <c r="FF529" s="6"/>
      <c r="FG529" s="6"/>
      <c r="FH529" s="6"/>
      <c r="FI529" s="4"/>
      <c r="FJ529" s="4"/>
      <c r="FK529" s="4"/>
      <c r="FL529" s="14"/>
      <c r="FM529" s="14"/>
      <c r="FN529" s="673"/>
      <c r="FO529" s="673"/>
      <c r="FP529" s="673"/>
      <c r="FQ529" s="671">
        <f>IF(Duombaze!FM529="",0,INDEX(DU!I:I*2,MATCH(Duombaze!FM529,DU!A:A,0),1))+IF(Duombaze!FN529="",0,INDEX(DU!I:I,MATCH(Duombaze!FN529,DU!A:A,0),1))+IF(Duombaze!FO529="",0,INDEX(DU!I:I,MATCH(Duombaze!FO529,DU!A:A,0),1))+IF(Duombaze!FP529="",0,INDEX(DU!I:I,MATCH(Duombaze!FP529,DU!A:A,0),1))</f>
        <v>0</v>
      </c>
      <c r="FR529" s="739">
        <f>IF(Duombaze!FM529="",0,INDEX(DU!K:K*2,MATCH(Duombaze!FM529,DU!A:A,0),1))+IF(Duombaze!FN529="",0,INDEX(DU!K:K,MATCH(Duombaze!FN529,DU!A:A,0),1))+IF(Duombaze!FO529="",0,INDEX(DU!K:K,MATCH(Duombaze!FO529,DU!A:A,0),1))+IF(Duombaze!FP529="",0,INDEX(DU!K:K,MATCH(Duombaze!FP529,DU!A:A,0),1))</f>
        <v>0</v>
      </c>
    </row>
    <row r="530" spans="1:183" s="7" customFormat="1" ht="23.45" customHeight="1" x14ac:dyDescent="0.25">
      <c r="A530" s="42">
        <v>8</v>
      </c>
      <c r="B530" s="42" t="s">
        <v>8681</v>
      </c>
      <c r="C530" s="12" t="s">
        <v>8668</v>
      </c>
      <c r="D530" s="6"/>
      <c r="E530" s="4"/>
      <c r="F530" s="6"/>
      <c r="G530" s="643"/>
      <c r="H530" s="643"/>
      <c r="I530" s="643"/>
      <c r="J530" s="643"/>
      <c r="K530" s="643"/>
      <c r="L530" s="643"/>
      <c r="M530" s="643"/>
      <c r="N530" s="643"/>
      <c r="O530" s="643"/>
      <c r="P530" s="1019">
        <f>IF(Duombaze!G530="",0,INDEX(DU!I:I,MATCH(Duombaze!G530,DU!A:A,0),1))+IF(Duombaze!H530="",0,INDEX(DU!I:I,MATCH(Duombaze!H530,DU!A:A,0),1))+IF(Duombaze!I530="",0,INDEX(DU!I:I,MATCH(Duombaze!I530,DU!A:A,0),1))+IF(Duombaze!J530="",0,INDEX(DU!I:I,MATCH(Duombaze!J530,DU!A:A,0),1))+IF(Duombaze!K530="",0,INDEX(DU!I:I,MATCH(Duombaze!K530,DU!A:A,0),1))+IF(Duombaze!L530="",0,INDEX(DU!I:I,MATCH(Duombaze!L530,DU!A:A,0),1))+IF(Duombaze!M530="",0,INDEX(DU!I:I,MATCH(Duombaze!M530,DU!A:A,0),1))+IF(Duombaze!N530="",0,INDEX(DU!I:I,MATCH(Duombaze!N530,DU!A:A,0),1))+IF(Duombaze!O530="",0,INDEX(DU!I:I,MATCH(Duombaze!O530,DU!A:A,0),1))</f>
        <v>0</v>
      </c>
      <c r="Q530" s="1020">
        <f>IF(Duombaze!G530="",0,INDEX(DU!K:K,MATCH(Duombaze!G530,DU!A:A,0),1))+IF(Duombaze!H530="",0,INDEX(DU!K:K,MATCH(Duombaze!H530,DU!A:A,0),1))+IF(Duombaze!I530="",0,INDEX(DU!K:K,MATCH(Duombaze!I530,DU!A:A,0),1))+IF(Duombaze!J530="",0,INDEX(DU!K:K,MATCH(Duombaze!J530,DU!A:A,0),1))+IF(Duombaze!K530="",0,INDEX(DU!K:K,MATCH(Duombaze!K530,DU!A:A,0),1))+IF(Duombaze!L530="",0,INDEX(DU!K:K,MATCH(Duombaze!L530,DU!A:A,0),1))+IF(Duombaze!M530="",0,INDEX(DU!K:K,MATCH(Duombaze!M530,DU!A:A,0),1))+IF(Duombaze!N530="",0,INDEX(DU!K:K,MATCH(Duombaze!N530,DU!A:A,0),1))+IF(Duombaze!O530="",0,INDEX(DU!K:K,MATCH(Duombaze!O530,DU!A:A,0),1))</f>
        <v>0</v>
      </c>
      <c r="R530" s="6"/>
      <c r="S530" s="48"/>
      <c r="T530" s="883"/>
      <c r="U530" s="49"/>
      <c r="V530" s="49"/>
      <c r="W530" s="6"/>
      <c r="X530" s="6"/>
      <c r="Y530" s="858"/>
      <c r="Z530" s="66"/>
      <c r="AA530" s="4"/>
      <c r="AB530" s="6"/>
      <c r="AC530" s="1018">
        <f>IF(Duombaze!AB530="",0,INDEX(DU!I:I,MATCH(Duombaze!AB530,DU!A:A,0),1))</f>
        <v>0</v>
      </c>
      <c r="AD530" s="1021">
        <f>IF(Duombaze!AB530="",0,INDEX(DU!K:K,MATCH(Duombaze!AB530,DU!A:A,0),1))</f>
        <v>0</v>
      </c>
      <c r="AE530" s="6"/>
      <c r="AF530" s="6"/>
      <c r="AG530" s="6"/>
      <c r="AH530" s="4"/>
      <c r="AI530" s="6"/>
      <c r="AJ530" s="643"/>
      <c r="AK530" s="643"/>
      <c r="AL530" s="643"/>
      <c r="AM530" s="1019">
        <f>IF(Duombaze!AJ530="",0,INDEX(DU!I:I,MATCH(Duombaze!AJ530,DU!A:A,0),1))+IF(Duombaze!AK530="",0,INDEX(DU!I:I,MATCH(Duombaze!AK530,DU!A:A,0),1))+IF(Duombaze!AL530="",0,INDEX(DU!I:I,MATCH(Duombaze!AL530,DU!A:A,0),1))</f>
        <v>0</v>
      </c>
      <c r="AN530" s="1019">
        <f>IF(Duombaze!AJ530="",0,INDEX(DU!K:K,MATCH(Duombaze!AJ530,DU!A:A,0),1))+IF(Duombaze!AK530="",0,INDEX(DU!K:K,MATCH(Duombaze!AK530,DU!A:A,0),1))+IF(Duombaze!AL530="",0,INDEX(DU!K:K,MATCH(Duombaze!AL530,DU!A:A,0),1))</f>
        <v>0</v>
      </c>
      <c r="AO530" s="6"/>
      <c r="AP530" s="6"/>
      <c r="AQ530" s="6"/>
      <c r="AR530" s="4"/>
      <c r="AS530" s="6"/>
      <c r="AT530" s="643"/>
      <c r="AU530" s="643"/>
      <c r="AV530" s="643"/>
      <c r="AW530" s="643"/>
      <c r="AX530" s="643"/>
      <c r="AY530" s="643"/>
      <c r="AZ530" s="643"/>
      <c r="BA530" s="643"/>
      <c r="BB530" s="643"/>
      <c r="BC530" s="1019">
        <f>IF(Duombaze!AT530="",0,INDEX(DU!I:I,MATCH(Duombaze!AT530,DU!A:A,0),1))+IF(Duombaze!AU530="",0,INDEX(DU!I:I,MATCH(Duombaze!AU530,DU!A:A,0),1))+IF(Duombaze!AV530="",0,INDEX(DU!I:I,MATCH(Duombaze!AV530,DU!A:A,0),1))+IF(Duombaze!AW530="",0,INDEX(DU!I:I,MATCH(Duombaze!AW530,DU!A:A,0),1))+IF(Duombaze!AX530="",0,INDEX(DU!I:I,MATCH(Duombaze!AX530,DU!A:A,0),1))+IF(Duombaze!AY530="",0,INDEX(DU!I:I,MATCH(Duombaze!AY530,DU!A:A,0),1))+IF(Duombaze!AZ530="",0,INDEX(DU!I:I,MATCH(Duombaze!AZ530,DU!A:A,0),1))+IF(Duombaze!BA530="",0,INDEX(DU!I:I,MATCH(Duombaze!BA530,DU!A:A,0),1))+IF(Duombaze!BB530="",0,INDEX(DU!I:I,MATCH(Duombaze!BB530,DU!A:A,0),1))</f>
        <v>0</v>
      </c>
      <c r="BD530" s="1020">
        <f>IF(Duombaze!AT530="",0,INDEX(DU!K:K,MATCH(Duombaze!AT530,DU!A:A,0),1))+IF(Duombaze!AU530="",0,INDEX(DU!K:K,MATCH(Duombaze!AU530,DU!A:A,0),1))+IF(Duombaze!AV530="",0,INDEX(DU!K:K,MATCH(Duombaze!AV530,DU!A:A,0),1))+IF(Duombaze!AW530="",0,INDEX(DU!K:K,MATCH(Duombaze!AW530,DU!A:A,0),1))+IF(Duombaze!AX530="",0,INDEX(DU!K:K,MATCH(Duombaze!AX530,DU!A:A,0),1))+IF(Duombaze!AY530="",0,INDEX(DU!K:K,MATCH(Duombaze!AY530,DU!A:A,0),1))+IF(Duombaze!AZ530="",0,INDEX(DU!K:K,MATCH(Duombaze!AZ530,DU!A:A,0),1))+IF(Duombaze!BA530="",0,INDEX(DU!K:K,MATCH(Duombaze!BA530,DU!A:A,0),1))+IF(Duombaze!BB530="",0,INDEX(DU!K:K,MATCH(Duombaze!BB530,DU!A:A,0),1))</f>
        <v>0</v>
      </c>
      <c r="BE530" s="6"/>
      <c r="BF530" s="6"/>
      <c r="BG530" s="66"/>
      <c r="BH530" s="4"/>
      <c r="BI530" s="6"/>
      <c r="BJ530" s="643"/>
      <c r="BK530" s="643"/>
      <c r="BL530" s="643"/>
      <c r="BM530" s="1019">
        <f>IF(Duombaze!BJ530="",0,INDEX(DU!I:I,MATCH(Duombaze!BJ530,DU!A:A,0),1))+IF(Duombaze!BK530="",0,INDEX(DU!I:I,MATCH(Duombaze!BK530,DU!A:A,0),1))+IF(Duombaze!BL530="",0,INDEX(DU!I:I,MATCH(Duombaze!BL530,DU!A:A,0),1))</f>
        <v>0</v>
      </c>
      <c r="BN530" s="1020">
        <f>IF(Duombaze!BJ530="",0,INDEX(DU!K:K,MATCH(Duombaze!BJ530,DU!A:A,0),1))+IF(Duombaze!BK530="",0,INDEX(DU!K:K,MATCH(Duombaze!BK530,DU!A:A,0),1))+IF(Duombaze!BL530="",0,INDEX(DU!K:K,MATCH(Duombaze!BL530,DU!A:A,0),1))</f>
        <v>0</v>
      </c>
      <c r="BO530" s="6"/>
      <c r="BP530" s="6"/>
      <c r="BQ530" s="6"/>
      <c r="BR530" s="6"/>
      <c r="BS530" s="6"/>
      <c r="BT530" s="6"/>
      <c r="BU530" s="6"/>
      <c r="BV530" s="6"/>
      <c r="BW530" s="6"/>
      <c r="BX530" s="6"/>
      <c r="BY530" s="6"/>
      <c r="BZ530" s="6"/>
      <c r="CA530" s="6"/>
      <c r="CB530" s="6"/>
      <c r="CC530" s="6"/>
      <c r="CD530" s="1018">
        <f>IF(Duombaze!CC530="",0,INDEX(DU!I:I,MATCH(Duombaze!CC530,DU!A:A,0),1))</f>
        <v>0</v>
      </c>
      <c r="CE530" s="1022">
        <f>IF(Duombaze!CC530="",0,INDEX(DU!K:K,MATCH(Duombaze!CC530,DU!A:A,0),1))</f>
        <v>0</v>
      </c>
      <c r="CF530" s="6"/>
      <c r="CG530" s="6"/>
      <c r="CH530" s="6"/>
      <c r="CI530" s="4" t="str">
        <f t="shared" si="259"/>
        <v/>
      </c>
      <c r="CJ530" s="6"/>
      <c r="CK530" s="1018">
        <f>IF(Duombaze!CJ530="",0,INDEX(DU!I:I,MATCH(Duombaze!CJ530,DU!A:A,0),1))</f>
        <v>0</v>
      </c>
      <c r="CL530" s="1022">
        <f>IF(Duombaze!CJ530="",0,INDEX(DU!K:K,MATCH(Duombaze!CJ530,DU!A:A,0),1))</f>
        <v>0</v>
      </c>
      <c r="CM530" s="6"/>
      <c r="CN530" s="6"/>
      <c r="CO530" s="6"/>
      <c r="CP530" s="4"/>
      <c r="CQ530" s="6"/>
      <c r="CR530" s="643"/>
      <c r="CS530" s="643"/>
      <c r="CT530" s="1019">
        <f>IF(Duombaze!CR530="",0,INDEX(DU!I:I,MATCH(Duombaze!CR530,DU!A:A,0),1))+IF(Duombaze!CS530="",0,INDEX(DU!I:I,MATCH(Duombaze!CS530,DU!A:A,0),1))</f>
        <v>0</v>
      </c>
      <c r="CU530" s="1018">
        <f>IF(Duombaze!CR530="",0,INDEX(DU!K:K,MATCH(Duombaze!CR530,DU!A:A,0),1))+IF(Duombaze!CS530="",0,INDEX(DU!K:K,MATCH(Duombaze!CS530,DU!A:A,0),1))</f>
        <v>0</v>
      </c>
      <c r="CV530" s="6"/>
      <c r="CW530" s="6"/>
      <c r="CX530" s="6"/>
      <c r="CY530" s="4"/>
      <c r="CZ530" s="6"/>
      <c r="DA530" s="674"/>
      <c r="DB530" s="674"/>
      <c r="DC530" s="1023">
        <f>IF(Duombaze!DA530="",0,INDEX(DU!I:I,MATCH(Duombaze!DA530,DU!A:A,0),1))+IF(Duombaze!DB530="",0,INDEX(DU!I:I,MATCH(Duombaze!DB530,DU!A:A,0),1))</f>
        <v>0</v>
      </c>
      <c r="DD530" s="1018">
        <f>IF(Duombaze!DA530="",0,INDEX(DU!K:K,MATCH(Duombaze!DA530,DU!A:A,0),1))+IF(Duombaze!DB530="",0,INDEX(DU!K:K,MATCH(Duombaze!DB530,DU!A:A,0),1))</f>
        <v>0</v>
      </c>
      <c r="DE530" s="6"/>
      <c r="DF530" s="6"/>
      <c r="DG530" s="6"/>
      <c r="DH530" s="6"/>
      <c r="DI530" s="6"/>
      <c r="DJ530" s="674"/>
      <c r="DK530" s="679"/>
      <c r="DL530" s="1024">
        <f>IF(Duombaze!DJ530="",0,INDEX(DU!I:I,MATCH(Duombaze!DJ530,DU!A:A,0),1))+IF(Duombaze!DK530="",0,INDEX(DU!I:I,MATCH(Duombaze!DK530,DU!A:A,0),1))</f>
        <v>0</v>
      </c>
      <c r="DM530" s="1018">
        <f>IF(Duombaze!DJ530="",0,INDEX(DU!K:K,MATCH(Duombaze!DJ530,DU!A:A,0),1))+IF(Duombaze!DK530="",0,INDEX(DU!K:K,MATCH(Duombaze!DK530,DU!A:A,0),1))</f>
        <v>0</v>
      </c>
      <c r="DN530" s="48"/>
      <c r="DO530" s="48"/>
      <c r="DP530" s="48"/>
      <c r="DQ530" s="4"/>
      <c r="DR530" s="66"/>
      <c r="DS530" s="694"/>
      <c r="DT530" s="694"/>
      <c r="DU530" s="694"/>
      <c r="DV530" s="694"/>
      <c r="DW530" s="1025">
        <f>IF(Duombaze!DS530="",0,INDEX(DU!I:I,MATCH(Duombaze!DS530,DU!A:A,0),1))+IF(Duombaze!DT530="",0,INDEX(DU!I:I,MATCH(Duombaze!DT530,DU!A:A,0),1))+IF(Duombaze!DU530="",0,INDEX(DU!I:I,MATCH(Duombaze!DU530,DU!A:A,0),1))+IF(Duombaze!DV530="",0,INDEX(DU!I:I,MATCH(Duombaze!DV530,DU!A:A,0),1))</f>
        <v>0</v>
      </c>
      <c r="DX530" s="1020">
        <f>IF(Duombaze!DS530="",0,INDEX(DU!K:K,MATCH(Duombaze!DS530,DU!A:A,0),1))+IF(Duombaze!DT530="",0,INDEX(DU!K:K,MATCH(Duombaze!DT530,DU!A:A,0),1))+IF(Duombaze!DU530="",0,INDEX(DU!K:K,MATCH(Duombaze!DU530,DU!A:A,0),1))+IF(Duombaze!DV530="",0,INDEX(DU!K:KH,MATCH(Duombaze!DV530,DU!A:A,0),1))</f>
        <v>0</v>
      </c>
      <c r="DY530" s="66"/>
      <c r="DZ530" s="66"/>
      <c r="EA530" s="6"/>
      <c r="EB530" s="6"/>
      <c r="EC530" s="6"/>
      <c r="ED530" s="6"/>
      <c r="EE530" s="640"/>
      <c r="EF530" s="6"/>
      <c r="EG530" s="6"/>
      <c r="EH530" s="6"/>
      <c r="EI530" s="4"/>
      <c r="EJ530" s="6"/>
      <c r="EK530" s="674"/>
      <c r="EL530" s="674"/>
      <c r="EM530" s="674"/>
      <c r="EN530" s="1023">
        <f>IF(Duombaze!EK530="",0,INDEX(DU!I:I,MATCH(Duombaze!EK530,DU!A:A,0),1))+IF(Duombaze!EL530="",0,INDEX(DU!I:I,MATCH(Duombaze!EL530,DU!A:A,0),1))+IF(Duombaze!EM530="",0,INDEX(DU!I:I,MATCH(Duombaze!EM530,DU!A:A,0),1))</f>
        <v>0</v>
      </c>
      <c r="EO530" s="1018">
        <f>IF(Duombaze!EK530="",0,INDEX(DU!K:K,MATCH(Duombaze!EK530,DU!A:A,0),1))+IF(Duombaze!EL530="",0,INDEX(DU!K:K,MATCH(Duombaze!EL530,DU!A:A,0),1))+IF(Duombaze!EM530="",0,INDEX(DU!K:K,MATCH(Duombaze!EM530,DU!A:A,0),1))</f>
        <v>0</v>
      </c>
      <c r="EP530" s="6"/>
      <c r="EQ530" s="6"/>
      <c r="ER530" s="6"/>
      <c r="ES530" s="4"/>
      <c r="ET530" s="6"/>
      <c r="EU530" s="6"/>
      <c r="EV530" s="6"/>
      <c r="EW530" s="66"/>
      <c r="EX530" s="6"/>
      <c r="EY530" s="6"/>
      <c r="EZ530" s="674"/>
      <c r="FA530" s="674"/>
      <c r="FB530" s="674"/>
      <c r="FC530" s="6"/>
      <c r="FD530" s="6"/>
      <c r="FE530" s="6"/>
      <c r="FF530" s="6"/>
      <c r="FG530" s="6"/>
      <c r="FH530" s="6"/>
      <c r="FI530" s="6" t="s">
        <v>1428</v>
      </c>
      <c r="FJ530" s="4"/>
      <c r="FK530" s="49"/>
      <c r="FL530" s="14" t="s">
        <v>2639</v>
      </c>
      <c r="FM530" s="14" t="s">
        <v>2639</v>
      </c>
      <c r="FN530" s="673"/>
      <c r="FO530" s="673"/>
      <c r="FP530" s="673"/>
      <c r="FQ530" s="671">
        <f>IF(Duombaze!FM530="",0,INDEX(DU!I:I*2,MATCH(Duombaze!FM530,DU!A:A,0),1))+IF(Duombaze!FN530="",0,INDEX(DU!I:I,MATCH(Duombaze!FN530,DU!A:A,0),1))+IF(Duombaze!FO530="",0,INDEX(DU!I:I,MATCH(Duombaze!FO530,DU!A:A,0),1))+IF(Duombaze!FP530="",0,INDEX(DU!I:I,MATCH(Duombaze!FP530,DU!A:A,0),1))</f>
        <v>156.91089308622901</v>
      </c>
      <c r="FR530" s="739">
        <f>IF(Duombaze!FM530="",0,INDEX(DU!K:K*2,MATCH(Duombaze!FM530,DU!A:A,0),1))+IF(Duombaze!FN530="",0,INDEX(DU!K:K,MATCH(Duombaze!FN530,DU!A:A,0),1))+IF(Duombaze!FO530="",0,INDEX(DU!K:K,MATCH(Duombaze!FO530,DU!A:A,0),1))+IF(Duombaze!FP530="",0,INDEX(DU!K:K,MATCH(Duombaze!FP530,DU!A:A,0),1))</f>
        <v>33.619999999999997</v>
      </c>
    </row>
    <row r="531" spans="1:183" s="7" customFormat="1" ht="23.45" customHeight="1" x14ac:dyDescent="0.25">
      <c r="A531" s="42">
        <v>9</v>
      </c>
      <c r="B531" s="42" t="s">
        <v>8681</v>
      </c>
      <c r="C531" s="12" t="s">
        <v>8668</v>
      </c>
      <c r="D531" s="6"/>
      <c r="E531" s="4"/>
      <c r="F531" s="6"/>
      <c r="G531" s="643"/>
      <c r="H531" s="643"/>
      <c r="I531" s="643"/>
      <c r="J531" s="643"/>
      <c r="K531" s="643"/>
      <c r="L531" s="643"/>
      <c r="M531" s="643"/>
      <c r="N531" s="643"/>
      <c r="O531" s="643"/>
      <c r="P531" s="1019">
        <f>IF(Duombaze!G531="",0,INDEX(DU!I:I,MATCH(Duombaze!G531,DU!A:A,0),1))+IF(Duombaze!H531="",0,INDEX(DU!I:I,MATCH(Duombaze!H531,DU!A:A,0),1))+IF(Duombaze!I531="",0,INDEX(DU!I:I,MATCH(Duombaze!I531,DU!A:A,0),1))+IF(Duombaze!J531="",0,INDEX(DU!I:I,MATCH(Duombaze!J531,DU!A:A,0),1))+IF(Duombaze!K531="",0,INDEX(DU!I:I,MATCH(Duombaze!K531,DU!A:A,0),1))+IF(Duombaze!L531="",0,INDEX(DU!I:I,MATCH(Duombaze!L531,DU!A:A,0),1))+IF(Duombaze!M531="",0,INDEX(DU!I:I,MATCH(Duombaze!M531,DU!A:A,0),1))+IF(Duombaze!N531="",0,INDEX(DU!I:I,MATCH(Duombaze!N531,DU!A:A,0),1))+IF(Duombaze!O531="",0,INDEX(DU!I:I,MATCH(Duombaze!O531,DU!A:A,0),1))</f>
        <v>0</v>
      </c>
      <c r="Q531" s="1020">
        <f>IF(Duombaze!G531="",0,INDEX(DU!K:K,MATCH(Duombaze!G531,DU!A:A,0),1))+IF(Duombaze!H531="",0,INDEX(DU!K:K,MATCH(Duombaze!H531,DU!A:A,0),1))+IF(Duombaze!I531="",0,INDEX(DU!K:K,MATCH(Duombaze!I531,DU!A:A,0),1))+IF(Duombaze!J531="",0,INDEX(DU!K:K,MATCH(Duombaze!J531,DU!A:A,0),1))+IF(Duombaze!K531="",0,INDEX(DU!K:K,MATCH(Duombaze!K531,DU!A:A,0),1))+IF(Duombaze!L531="",0,INDEX(DU!K:K,MATCH(Duombaze!L531,DU!A:A,0),1))+IF(Duombaze!M531="",0,INDEX(DU!K:K,MATCH(Duombaze!M531,DU!A:A,0),1))+IF(Duombaze!N531="",0,INDEX(DU!K:K,MATCH(Duombaze!N531,DU!A:A,0),1))+IF(Duombaze!O531="",0,INDEX(DU!K:K,MATCH(Duombaze!O531,DU!A:A,0),1))</f>
        <v>0</v>
      </c>
      <c r="R531" s="6"/>
      <c r="S531" s="48"/>
      <c r="T531" s="883"/>
      <c r="U531" s="49"/>
      <c r="V531" s="49"/>
      <c r="W531" s="6"/>
      <c r="X531" s="6"/>
      <c r="Y531" s="858"/>
      <c r="Z531" s="66"/>
      <c r="AA531" s="4"/>
      <c r="AB531" s="6"/>
      <c r="AC531" s="1018">
        <f>IF(Duombaze!AB531="",0,INDEX(DU!I:I,MATCH(Duombaze!AB531,DU!A:A,0),1))</f>
        <v>0</v>
      </c>
      <c r="AD531" s="1021">
        <f>IF(Duombaze!AB531="",0,INDEX(DU!K:K,MATCH(Duombaze!AB531,DU!A:A,0),1))</f>
        <v>0</v>
      </c>
      <c r="AE531" s="6"/>
      <c r="AF531" s="6"/>
      <c r="AG531" s="6"/>
      <c r="AH531" s="4"/>
      <c r="AI531" s="6"/>
      <c r="AJ531" s="643"/>
      <c r="AK531" s="643"/>
      <c r="AL531" s="643"/>
      <c r="AM531" s="1019">
        <f>IF(Duombaze!AJ531="",0,INDEX(DU!I:I,MATCH(Duombaze!AJ531,DU!A:A,0),1))+IF(Duombaze!AK531="",0,INDEX(DU!I:I,MATCH(Duombaze!AK531,DU!A:A,0),1))+IF(Duombaze!AL531="",0,INDEX(DU!I:I,MATCH(Duombaze!AL531,DU!A:A,0),1))</f>
        <v>0</v>
      </c>
      <c r="AN531" s="1019">
        <f>IF(Duombaze!AJ531="",0,INDEX(DU!K:K,MATCH(Duombaze!AJ531,DU!A:A,0),1))+IF(Duombaze!AK531="",0,INDEX(DU!K:K,MATCH(Duombaze!AK531,DU!A:A,0),1))+IF(Duombaze!AL531="",0,INDEX(DU!K:K,MATCH(Duombaze!AL531,DU!A:A,0),1))</f>
        <v>0</v>
      </c>
      <c r="AO531" s="6"/>
      <c r="AP531" s="6"/>
      <c r="AQ531" s="6"/>
      <c r="AR531" s="4"/>
      <c r="AS531" s="6"/>
      <c r="AT531" s="643"/>
      <c r="AU531" s="643"/>
      <c r="AV531" s="643"/>
      <c r="AW531" s="643"/>
      <c r="AX531" s="643"/>
      <c r="AY531" s="643"/>
      <c r="AZ531" s="643"/>
      <c r="BA531" s="643"/>
      <c r="BB531" s="643"/>
      <c r="BC531" s="1019">
        <f>IF(Duombaze!AT531="",0,INDEX(DU!I:I,MATCH(Duombaze!AT531,DU!A:A,0),1))+IF(Duombaze!AU531="",0,INDEX(DU!I:I,MATCH(Duombaze!AU531,DU!A:A,0),1))+IF(Duombaze!AV531="",0,INDEX(DU!I:I,MATCH(Duombaze!AV531,DU!A:A,0),1))+IF(Duombaze!AW531="",0,INDEX(DU!I:I,MATCH(Duombaze!AW531,DU!A:A,0),1))+IF(Duombaze!AX531="",0,INDEX(DU!I:I,MATCH(Duombaze!AX531,DU!A:A,0),1))+IF(Duombaze!AY531="",0,INDEX(DU!I:I,MATCH(Duombaze!AY531,DU!A:A,0),1))+IF(Duombaze!AZ531="",0,INDEX(DU!I:I,MATCH(Duombaze!AZ531,DU!A:A,0),1))+IF(Duombaze!BA531="",0,INDEX(DU!I:I,MATCH(Duombaze!BA531,DU!A:A,0),1))+IF(Duombaze!BB531="",0,INDEX(DU!I:I,MATCH(Duombaze!BB531,DU!A:A,0),1))</f>
        <v>0</v>
      </c>
      <c r="BD531" s="1020">
        <f>IF(Duombaze!AT531="",0,INDEX(DU!K:K,MATCH(Duombaze!AT531,DU!A:A,0),1))+IF(Duombaze!AU531="",0,INDEX(DU!K:K,MATCH(Duombaze!AU531,DU!A:A,0),1))+IF(Duombaze!AV531="",0,INDEX(DU!K:K,MATCH(Duombaze!AV531,DU!A:A,0),1))+IF(Duombaze!AW531="",0,INDEX(DU!K:K,MATCH(Duombaze!AW531,DU!A:A,0),1))+IF(Duombaze!AX531="",0,INDEX(DU!K:K,MATCH(Duombaze!AX531,DU!A:A,0),1))+IF(Duombaze!AY531="",0,INDEX(DU!K:K,MATCH(Duombaze!AY531,DU!A:A,0),1))+IF(Duombaze!AZ531="",0,INDEX(DU!K:K,MATCH(Duombaze!AZ531,DU!A:A,0),1))+IF(Duombaze!BA531="",0,INDEX(DU!K:K,MATCH(Duombaze!BA531,DU!A:A,0),1))+IF(Duombaze!BB531="",0,INDEX(DU!K:K,MATCH(Duombaze!BB531,DU!A:A,0),1))</f>
        <v>0</v>
      </c>
      <c r="BE531" s="6"/>
      <c r="BF531" s="6"/>
      <c r="BG531" s="66"/>
      <c r="BH531" s="4"/>
      <c r="BI531" s="6"/>
      <c r="BJ531" s="643"/>
      <c r="BK531" s="643"/>
      <c r="BL531" s="643"/>
      <c r="BM531" s="1019">
        <f>IF(Duombaze!BJ531="",0,INDEX(DU!I:I,MATCH(Duombaze!BJ531,DU!A:A,0),1))+IF(Duombaze!BK531="",0,INDEX(DU!I:I,MATCH(Duombaze!BK531,DU!A:A,0),1))+IF(Duombaze!BL531="",0,INDEX(DU!I:I,MATCH(Duombaze!BL531,DU!A:A,0),1))</f>
        <v>0</v>
      </c>
      <c r="BN531" s="1020">
        <f>IF(Duombaze!BJ531="",0,INDEX(DU!K:K,MATCH(Duombaze!BJ531,DU!A:A,0),1))+IF(Duombaze!BK531="",0,INDEX(DU!K:K,MATCH(Duombaze!BK531,DU!A:A,0),1))+IF(Duombaze!BL531="",0,INDEX(DU!K:K,MATCH(Duombaze!BL531,DU!A:A,0),1))</f>
        <v>0</v>
      </c>
      <c r="BO531" s="6"/>
      <c r="BP531" s="6"/>
      <c r="BQ531" s="6"/>
      <c r="BR531" s="6"/>
      <c r="BS531" s="6"/>
      <c r="BT531" s="6"/>
      <c r="BU531" s="6"/>
      <c r="BV531" s="6"/>
      <c r="BW531" s="6"/>
      <c r="BX531" s="6"/>
      <c r="BY531" s="6"/>
      <c r="BZ531" s="6"/>
      <c r="CA531" s="6"/>
      <c r="CB531" s="6"/>
      <c r="CC531" s="6"/>
      <c r="CD531" s="1018">
        <f>IF(Duombaze!CC531="",0,INDEX(DU!I:I,MATCH(Duombaze!CC531,DU!A:A,0),1))</f>
        <v>0</v>
      </c>
      <c r="CE531" s="1022">
        <f>IF(Duombaze!CC531="",0,INDEX(DU!K:K,MATCH(Duombaze!CC531,DU!A:A,0),1))</f>
        <v>0</v>
      </c>
      <c r="CF531" s="6"/>
      <c r="CG531" s="6"/>
      <c r="CH531" s="6"/>
      <c r="CI531" s="4" t="str">
        <f t="shared" si="259"/>
        <v/>
      </c>
      <c r="CJ531" s="6"/>
      <c r="CK531" s="1018">
        <f>IF(Duombaze!CJ531="",0,INDEX(DU!I:I,MATCH(Duombaze!CJ531,DU!A:A,0),1))</f>
        <v>0</v>
      </c>
      <c r="CL531" s="1022">
        <f>IF(Duombaze!CJ531="",0,INDEX(DU!K:K,MATCH(Duombaze!CJ531,DU!A:A,0),1))</f>
        <v>0</v>
      </c>
      <c r="CM531" s="6"/>
      <c r="CN531" s="6"/>
      <c r="CO531" s="6"/>
      <c r="CP531" s="4"/>
      <c r="CQ531" s="6"/>
      <c r="CR531" s="643"/>
      <c r="CS531" s="643"/>
      <c r="CT531" s="1019">
        <f>IF(Duombaze!CR531="",0,INDEX(DU!I:I,MATCH(Duombaze!CR531,DU!A:A,0),1))+IF(Duombaze!CS531="",0,INDEX(DU!I:I,MATCH(Duombaze!CS531,DU!A:A,0),1))</f>
        <v>0</v>
      </c>
      <c r="CU531" s="1018">
        <f>IF(Duombaze!CR531="",0,INDEX(DU!K:K,MATCH(Duombaze!CR531,DU!A:A,0),1))+IF(Duombaze!CS531="",0,INDEX(DU!K:K,MATCH(Duombaze!CS531,DU!A:A,0),1))</f>
        <v>0</v>
      </c>
      <c r="CV531" s="6"/>
      <c r="CW531" s="6"/>
      <c r="CX531" s="6"/>
      <c r="CY531" s="4"/>
      <c r="CZ531" s="6"/>
      <c r="DA531" s="674"/>
      <c r="DB531" s="674"/>
      <c r="DC531" s="1023">
        <f>IF(Duombaze!DA531="",0,INDEX(DU!I:I,MATCH(Duombaze!DA531,DU!A:A,0),1))+IF(Duombaze!DB531="",0,INDEX(DU!I:I,MATCH(Duombaze!DB531,DU!A:A,0),1))</f>
        <v>0</v>
      </c>
      <c r="DD531" s="1018">
        <f>IF(Duombaze!DA531="",0,INDEX(DU!K:K,MATCH(Duombaze!DA531,DU!A:A,0),1))+IF(Duombaze!DB531="",0,INDEX(DU!K:K,MATCH(Duombaze!DB531,DU!A:A,0),1))</f>
        <v>0</v>
      </c>
      <c r="DE531" s="6"/>
      <c r="DF531" s="6"/>
      <c r="DG531" s="6"/>
      <c r="DH531" s="6"/>
      <c r="DI531" s="6"/>
      <c r="DJ531" s="674"/>
      <c r="DK531" s="679"/>
      <c r="DL531" s="1024">
        <f>IF(Duombaze!DJ531="",0,INDEX(DU!I:I,MATCH(Duombaze!DJ531,DU!A:A,0),1))+IF(Duombaze!DK531="",0,INDEX(DU!I:I,MATCH(Duombaze!DK531,DU!A:A,0),1))</f>
        <v>0</v>
      </c>
      <c r="DM531" s="1018">
        <f>IF(Duombaze!DJ531="",0,INDEX(DU!K:K,MATCH(Duombaze!DJ531,DU!A:A,0),1))+IF(Duombaze!DK531="",0,INDEX(DU!K:K,MATCH(Duombaze!DK531,DU!A:A,0),1))</f>
        <v>0</v>
      </c>
      <c r="DN531" s="48"/>
      <c r="DO531" s="48"/>
      <c r="DP531" s="48"/>
      <c r="DQ531" s="4"/>
      <c r="DR531" s="66"/>
      <c r="DS531" s="694"/>
      <c r="DT531" s="694"/>
      <c r="DU531" s="694"/>
      <c r="DV531" s="694"/>
      <c r="DW531" s="1025">
        <f>IF(Duombaze!DS531="",0,INDEX(DU!I:I,MATCH(Duombaze!DS531,DU!A:A,0),1))+IF(Duombaze!DT531="",0,INDEX(DU!I:I,MATCH(Duombaze!DT531,DU!A:A,0),1))+IF(Duombaze!DU531="",0,INDEX(DU!I:I,MATCH(Duombaze!DU531,DU!A:A,0),1))+IF(Duombaze!DV531="",0,INDEX(DU!I:I,MATCH(Duombaze!DV531,DU!A:A,0),1))</f>
        <v>0</v>
      </c>
      <c r="DX531" s="1020">
        <f>IF(Duombaze!DS531="",0,INDEX(DU!K:K,MATCH(Duombaze!DS531,DU!A:A,0),1))+IF(Duombaze!DT531="",0,INDEX(DU!K:K,MATCH(Duombaze!DT531,DU!A:A,0),1))+IF(Duombaze!DU531="",0,INDEX(DU!K:K,MATCH(Duombaze!DU531,DU!A:A,0),1))+IF(Duombaze!DV531="",0,INDEX(DU!K:KH,MATCH(Duombaze!DV531,DU!A:A,0),1))</f>
        <v>0</v>
      </c>
      <c r="DY531" s="66"/>
      <c r="DZ531" s="66"/>
      <c r="EA531" s="6"/>
      <c r="EB531" s="6"/>
      <c r="EC531" s="6"/>
      <c r="ED531" s="6"/>
      <c r="EE531" s="640"/>
      <c r="EF531" s="6"/>
      <c r="EG531" s="6"/>
      <c r="EH531" s="6"/>
      <c r="EI531" s="4"/>
      <c r="EJ531" s="6"/>
      <c r="EK531" s="674"/>
      <c r="EL531" s="674"/>
      <c r="EM531" s="674"/>
      <c r="EN531" s="1023">
        <f>IF(Duombaze!EK531="",0,INDEX(DU!I:I,MATCH(Duombaze!EK531,DU!A:A,0),1))+IF(Duombaze!EL531="",0,INDEX(DU!I:I,MATCH(Duombaze!EL531,DU!A:A,0),1))+IF(Duombaze!EM531="",0,INDEX(DU!I:I,MATCH(Duombaze!EM531,DU!A:A,0),1))</f>
        <v>0</v>
      </c>
      <c r="EO531" s="1018">
        <f>IF(Duombaze!EK531="",0,INDEX(DU!K:K,MATCH(Duombaze!EK531,DU!A:A,0),1))+IF(Duombaze!EL531="",0,INDEX(DU!K:K,MATCH(Duombaze!EL531,DU!A:A,0),1))+IF(Duombaze!EM531="",0,INDEX(DU!K:K,MATCH(Duombaze!EM531,DU!A:A,0),1))</f>
        <v>0</v>
      </c>
      <c r="EP531" s="6"/>
      <c r="EQ531" s="6"/>
      <c r="ER531" s="6"/>
      <c r="ES531" s="4"/>
      <c r="ET531" s="6"/>
      <c r="EU531" s="6"/>
      <c r="EV531" s="6"/>
      <c r="EW531" s="66"/>
      <c r="EX531" s="6"/>
      <c r="EY531" s="6"/>
      <c r="EZ531" s="674"/>
      <c r="FA531" s="674"/>
      <c r="FB531" s="674"/>
      <c r="FC531" s="6"/>
      <c r="FD531" s="6"/>
      <c r="FE531" s="6"/>
      <c r="FF531" s="6"/>
      <c r="FG531" s="6"/>
      <c r="FH531" s="6"/>
      <c r="FI531" s="4"/>
      <c r="FJ531" s="6" t="s">
        <v>2807</v>
      </c>
      <c r="FK531" s="6"/>
      <c r="FL531" s="14" t="s">
        <v>2808</v>
      </c>
      <c r="FM531" s="14" t="s">
        <v>2808</v>
      </c>
      <c r="FN531" s="673"/>
      <c r="FO531" s="673"/>
      <c r="FP531" s="673"/>
      <c r="FQ531" s="671">
        <f>IF(Duombaze!FM531="",0,INDEX(DU!I:I*2,MATCH(Duombaze!FM531,DU!A:A,0),1))+IF(Duombaze!FN531="",0,INDEX(DU!I:I,MATCH(Duombaze!FN531,DU!A:A,0),1))+IF(Duombaze!FO531="",0,INDEX(DU!I:I,MATCH(Duombaze!FO531,DU!A:A,0),1))+IF(Duombaze!FP531="",0,INDEX(DU!I:I,MATCH(Duombaze!FP531,DU!A:A,0),1))</f>
        <v>60.222000000000001</v>
      </c>
      <c r="FR531" s="739">
        <f>IF(Duombaze!FM531="",0,INDEX(DU!K:K*2,MATCH(Duombaze!FM531,DU!A:A,0),1))+IF(Duombaze!FN531="",0,INDEX(DU!K:K,MATCH(Duombaze!FN531,DU!A:A,0),1))+IF(Duombaze!FO531="",0,INDEX(DU!K:K,MATCH(Duombaze!FO531,DU!A:A,0),1))+IF(Duombaze!FP531="",0,INDEX(DU!K:K,MATCH(Duombaze!FP531,DU!A:A,0),1))</f>
        <v>7.74</v>
      </c>
    </row>
    <row r="532" spans="1:183" s="96" customFormat="1" ht="23.45" customHeight="1" x14ac:dyDescent="0.25">
      <c r="A532" s="92"/>
      <c r="B532" s="92"/>
      <c r="C532" s="93" t="s">
        <v>662</v>
      </c>
      <c r="D532" s="94"/>
      <c r="E532" s="94"/>
      <c r="F532" s="94"/>
      <c r="G532" s="94"/>
      <c r="H532" s="94"/>
      <c r="I532" s="94"/>
      <c r="J532" s="94"/>
      <c r="K532" s="94"/>
      <c r="L532" s="94"/>
      <c r="M532" s="94"/>
      <c r="N532" s="94"/>
      <c r="O532" s="94"/>
      <c r="P532" s="94"/>
      <c r="Q532" s="94"/>
      <c r="R532" s="94"/>
      <c r="S532" s="95"/>
      <c r="T532" s="891"/>
      <c r="U532" s="891"/>
      <c r="V532" s="891"/>
      <c r="W532" s="94"/>
      <c r="X532" s="94"/>
      <c r="Y532" s="872"/>
      <c r="Z532" s="850"/>
      <c r="AA532" s="94"/>
      <c r="AB532" s="94"/>
      <c r="AC532" s="94"/>
      <c r="AD532" s="94"/>
      <c r="AE532" s="94"/>
      <c r="AF532" s="94"/>
      <c r="AG532" s="94"/>
      <c r="AH532" s="94"/>
      <c r="AI532" s="94"/>
      <c r="AJ532" s="94"/>
      <c r="AK532" s="94"/>
      <c r="AL532" s="94"/>
      <c r="AM532" s="94"/>
      <c r="AN532" s="94"/>
      <c r="AO532" s="94"/>
      <c r="AP532" s="94"/>
      <c r="AQ532" s="94"/>
      <c r="AR532" s="94"/>
      <c r="AS532" s="94"/>
      <c r="AT532" s="94"/>
      <c r="AU532" s="94"/>
      <c r="AV532" s="94"/>
      <c r="AW532" s="94"/>
      <c r="AX532" s="94"/>
      <c r="AY532" s="94"/>
      <c r="AZ532" s="94"/>
      <c r="BA532" s="94"/>
      <c r="BB532" s="94"/>
      <c r="BC532" s="94"/>
      <c r="BD532" s="94"/>
      <c r="BE532" s="94"/>
      <c r="BF532" s="94"/>
      <c r="BG532" s="94"/>
      <c r="BH532" s="94"/>
      <c r="BI532" s="94"/>
      <c r="BJ532" s="94"/>
      <c r="BK532" s="94"/>
      <c r="BL532" s="94"/>
      <c r="BM532" s="94"/>
      <c r="BN532" s="94"/>
      <c r="BO532" s="94"/>
      <c r="BP532" s="94"/>
      <c r="BQ532" s="94"/>
      <c r="BR532" s="94"/>
      <c r="BS532" s="94"/>
      <c r="BT532" s="94"/>
      <c r="BU532" s="94"/>
      <c r="BV532" s="94"/>
      <c r="BW532" s="94"/>
      <c r="BX532" s="94"/>
      <c r="BY532" s="94"/>
      <c r="BZ532" s="94"/>
      <c r="CA532" s="94"/>
      <c r="CB532" s="94"/>
      <c r="CC532" s="94"/>
      <c r="CD532" s="94"/>
      <c r="CE532" s="94"/>
      <c r="CF532" s="94"/>
      <c r="CG532" s="94"/>
      <c r="CH532" s="94"/>
      <c r="CI532" s="94"/>
      <c r="CJ532" s="94"/>
      <c r="CK532" s="94"/>
      <c r="CL532" s="94"/>
      <c r="CM532" s="94"/>
      <c r="CN532" s="94"/>
      <c r="CO532" s="94"/>
      <c r="CP532" s="94"/>
      <c r="CQ532" s="94"/>
      <c r="CR532" s="94"/>
      <c r="CS532" s="94"/>
      <c r="CT532" s="94"/>
      <c r="CU532" s="94"/>
      <c r="CV532" s="94"/>
      <c r="CW532" s="94"/>
      <c r="CX532" s="94"/>
      <c r="CY532" s="94"/>
      <c r="CZ532" s="94"/>
      <c r="DA532" s="94"/>
      <c r="DB532" s="94"/>
      <c r="DC532" s="94"/>
      <c r="DD532" s="94"/>
      <c r="DE532" s="94"/>
      <c r="DF532" s="94"/>
      <c r="DG532" s="94"/>
      <c r="DH532" s="94"/>
      <c r="DI532" s="94"/>
      <c r="DJ532" s="94"/>
      <c r="DK532" s="94"/>
      <c r="DL532" s="94"/>
      <c r="DM532" s="94"/>
      <c r="DN532" s="94"/>
      <c r="DO532" s="94"/>
      <c r="DP532" s="94"/>
      <c r="DQ532" s="94"/>
      <c r="DR532" s="94"/>
      <c r="DS532" s="94"/>
      <c r="DT532" s="94"/>
      <c r="DU532" s="94"/>
      <c r="DV532" s="94"/>
      <c r="DW532" s="94"/>
      <c r="DX532" s="94"/>
      <c r="DY532" s="94"/>
      <c r="DZ532" s="94"/>
      <c r="EA532" s="94"/>
      <c r="EB532" s="94"/>
      <c r="EC532" s="94"/>
      <c r="ED532" s="94"/>
      <c r="EE532" s="94"/>
      <c r="EF532" s="94"/>
      <c r="EG532" s="94"/>
      <c r="EH532" s="94"/>
      <c r="EI532" s="94"/>
      <c r="EJ532" s="94"/>
      <c r="EK532" s="94"/>
      <c r="EL532" s="94"/>
      <c r="EM532" s="94"/>
      <c r="EN532" s="94"/>
      <c r="EO532" s="94"/>
      <c r="EP532" s="94"/>
      <c r="EQ532" s="94"/>
      <c r="ER532" s="94"/>
      <c r="ES532" s="94"/>
      <c r="ET532" s="94"/>
      <c r="EU532" s="94"/>
      <c r="EV532" s="94"/>
      <c r="EW532" s="94"/>
      <c r="EX532" s="94"/>
      <c r="EY532" s="94"/>
      <c r="EZ532" s="94"/>
      <c r="FA532" s="94"/>
      <c r="FB532" s="94"/>
      <c r="FC532" s="94"/>
      <c r="FD532" s="94"/>
      <c r="FE532" s="94"/>
      <c r="FF532" s="94"/>
      <c r="FG532" s="94"/>
      <c r="FH532" s="94"/>
      <c r="FI532" s="94"/>
      <c r="FJ532" s="94"/>
      <c r="FK532" s="94"/>
      <c r="FL532" s="94"/>
      <c r="FM532" s="94"/>
      <c r="FN532" s="94"/>
      <c r="FO532" s="94"/>
      <c r="FP532" s="94"/>
      <c r="FQ532" s="94"/>
      <c r="FR532" s="94"/>
      <c r="FS532" s="94"/>
      <c r="FT532" s="94"/>
      <c r="FU532" s="94"/>
      <c r="FV532" s="94"/>
      <c r="FW532" s="94"/>
      <c r="FX532" s="94"/>
      <c r="FY532" s="94"/>
      <c r="FZ532" s="94"/>
      <c r="GA532" s="94"/>
    </row>
    <row r="533" spans="1:183" s="7" customFormat="1" ht="23.45" customHeight="1" x14ac:dyDescent="0.25">
      <c r="A533" s="42">
        <v>0</v>
      </c>
      <c r="B533" s="42" t="s">
        <v>799</v>
      </c>
      <c r="C533" s="12" t="s">
        <v>1928</v>
      </c>
      <c r="D533" s="4" t="s">
        <v>411</v>
      </c>
      <c r="E533" s="4" t="str">
        <f t="shared" si="270"/>
        <v>0 GPP23 Be pagrindo</v>
      </c>
      <c r="F533" s="4"/>
      <c r="G533" s="640"/>
      <c r="H533" s="640"/>
      <c r="I533" s="640"/>
      <c r="J533" s="640"/>
      <c r="K533" s="640"/>
      <c r="L533" s="640"/>
      <c r="M533" s="640"/>
      <c r="N533" s="640"/>
      <c r="O533" s="640"/>
      <c r="P533" s="640">
        <f>IF(Duombaze!G533="",0,INDEX(DU!I:I,MATCH(Duombaze!G533,DU!A:A,0),1))+IF(Duombaze!H533="",0,INDEX(DU!I:I,MATCH(Duombaze!H533,DU!A:A,0),1))+IF(Duombaze!I533="",0,INDEX(DU!I:I,MATCH(Duombaze!I533,DU!A:A,0),1))+IF(Duombaze!J533="",0,INDEX(DU!I:I,MATCH(Duombaze!J533,DU!A:A,0),1))+IF(Duombaze!K533="",0,INDEX(DU!I:I,MATCH(Duombaze!K533,DU!A:A,0),1))+IF(Duombaze!L533="",0,INDEX(DU!I:I,MATCH(Duombaze!L533,DU!A:A,0),1))+IF(Duombaze!M533="",0,INDEX(DU!I:I,MATCH(Duombaze!M533,DU!A:A,0),1))+IF(Duombaze!N533="",0,INDEX(DU!I:I,MATCH(Duombaze!N533,DU!A:A,0),1))+IF(Duombaze!O533="",0,INDEX(DU!I:I,MATCH(Duombaze!O533,DU!A:A,0),1))</f>
        <v>0</v>
      </c>
      <c r="Q533" s="640">
        <f>IF(Duombaze!G533="",0,INDEX(DU!K:K,MATCH(Duombaze!G533,DU!A:A,0),1))+IF(Duombaze!H533="",0,INDEX(DU!K:K,MATCH(Duombaze!H533,DU!A:A,0),1))+IF(Duombaze!I533="",0,INDEX(DU!K:K,MATCH(Duombaze!I533,DU!A:A,0),1))+IF(Duombaze!J533="",0,INDEX(DU!K:K,MATCH(Duombaze!J533,DU!A:A,0),1))+IF(Duombaze!K533="",0,INDEX(DU!K:K,MATCH(Duombaze!K533,DU!A:A,0),1))+IF(Duombaze!L533="",0,INDEX(DU!K:K,MATCH(Duombaze!L533,DU!A:A,0),1))+IF(Duombaze!M533="",0,INDEX(DU!K:K,MATCH(Duombaze!M533,DU!A:A,0),1))+IF(Duombaze!N533="",0,INDEX(DU!K:K,MATCH(Duombaze!N533,DU!A:A,0),1))+IF(Duombaze!O533="",0,INDEX(DU!K:K,MATCH(Duombaze!O533,DU!A:A,0),1))</f>
        <v>0</v>
      </c>
      <c r="R533" s="4"/>
      <c r="S533" s="14"/>
      <c r="T533" s="882"/>
      <c r="U533" s="4">
        <f>IF(Duombaze!T533="",0,INDEX(DU!I:I,MATCH(Duombaze!T533,DU!A:A,0),1))</f>
        <v>0</v>
      </c>
      <c r="V533" s="4">
        <f>IF(Duombaze!T533="",0,INDEX(DU!K:K,MATCH(Duombaze!T533,DU!A:A,0),1))</f>
        <v>0</v>
      </c>
      <c r="W533" s="4"/>
      <c r="X533" s="4"/>
      <c r="Y533" s="857"/>
      <c r="Z533" s="66"/>
      <c r="AA533" s="4"/>
      <c r="AB533" s="6"/>
      <c r="AC533" s="6">
        <f>IF(Duombaze!AB533="",0,INDEX(DU!I:I,MATCH(Duombaze!AB533,DU!A:A,0),1))</f>
        <v>0</v>
      </c>
      <c r="AD533" s="2">
        <f>IF(Duombaze!AB533="",0,INDEX(DU!K:K,MATCH(Duombaze!AB533,DU!A:A,0),1))</f>
        <v>0</v>
      </c>
      <c r="AE533" s="6"/>
      <c r="AF533" s="6"/>
      <c r="AG533" s="6" t="s">
        <v>1545</v>
      </c>
      <c r="AH533" s="4" t="str">
        <f>IF(AG533&lt;&gt;"",A533&amp;" "&amp;C533&amp;" "&amp;"CERT167 "&amp;AG533,"")</f>
        <v xml:space="preserve">0 GPP23 CERT167 Opcija negalima </v>
      </c>
      <c r="AI533" s="6"/>
      <c r="AJ533" s="643"/>
      <c r="AK533" s="643"/>
      <c r="AL533" s="643"/>
      <c r="AM533" s="643">
        <f>IF(Duombaze!AJ533="",0,INDEX(DU!I:I,MATCH(Duombaze!AJ533,DU!A:A,0),1))+IF(Duombaze!AK533="",0,INDEX(DU!I:I,MATCH(Duombaze!AK533,DU!A:A,0),1))+IF(Duombaze!AL533="",0,INDEX(DU!I:I,MATCH(Duombaze!AL533,DU!A:A,0),1))</f>
        <v>0</v>
      </c>
      <c r="AN533" s="643">
        <f>IF(Duombaze!AJ533="",0,INDEX(DU!K:K,MATCH(Duombaze!AJ533,DU!A:A,0),1))+IF(Duombaze!AK533="",0,INDEX(DU!K:K,MATCH(Duombaze!AK533,DU!A:A,0),1))+IF(Duombaze!AL533="",0,INDEX(DU!K:K,MATCH(Duombaze!AL533,DU!A:A,0),1))</f>
        <v>0</v>
      </c>
      <c r="AO533" s="6"/>
      <c r="AP533" s="6"/>
      <c r="AQ533" s="6" t="s">
        <v>2570</v>
      </c>
      <c r="AR533" s="4" t="str">
        <f t="shared" si="272"/>
        <v>0 GPP23 Hidraulinė sistema pagrinde</v>
      </c>
      <c r="AS533" s="6"/>
      <c r="AT533" s="643"/>
      <c r="AU533" s="643"/>
      <c r="AV533" s="643"/>
      <c r="AW533" s="643"/>
      <c r="AX533" s="643"/>
      <c r="AY533" s="643"/>
      <c r="AZ533" s="643"/>
      <c r="BA533" s="643"/>
      <c r="BB533" s="643"/>
      <c r="BC533" s="643">
        <f>IF(Duombaze!AT533="",0,INDEX(DU!I:I,MATCH(Duombaze!AT533,DU!A:A,0),1))+IF(Duombaze!AU533="",0,INDEX(DU!I:I,MATCH(Duombaze!AU533,DU!A:A,0),1))+IF(Duombaze!AV533="",0,INDEX(DU!I:I,MATCH(Duombaze!AV533,DU!A:A,0),1))+IF(Duombaze!AW533="",0,INDEX(DU!I:I,MATCH(Duombaze!AW533,DU!A:A,0),1))+IF(Duombaze!AX533="",0,INDEX(DU!I:I,MATCH(Duombaze!AX533,DU!A:A,0),1))+IF(Duombaze!AY533="",0,INDEX(DU!I:I,MATCH(Duombaze!AY533,DU!A:A,0),1))+IF(Duombaze!AZ533="",0,INDEX(DU!I:I,MATCH(Duombaze!AZ533,DU!A:A,0),1))+IF(Duombaze!BA533="",0,INDEX(DU!I:I,MATCH(Duombaze!BA533,DU!A:A,0),1))+IF(Duombaze!BB533="",0,INDEX(DU!I:I,MATCH(Duombaze!BB533,DU!A:A,0),1))</f>
        <v>0</v>
      </c>
      <c r="BD533" s="640">
        <f>IF(Duombaze!AT533="",0,INDEX(DU!K:K,MATCH(Duombaze!AT533,DU!A:A,0),1))+IF(Duombaze!AU533="",0,INDEX(DU!K:K,MATCH(Duombaze!AU533,DU!A:A,0),1))+IF(Duombaze!AV533="",0,INDEX(DU!K:K,MATCH(Duombaze!AV533,DU!A:A,0),1))+IF(Duombaze!AW533="",0,INDEX(DU!K:K,MATCH(Duombaze!AW533,DU!A:A,0),1))+IF(Duombaze!AX533="",0,INDEX(DU!K:K,MATCH(Duombaze!AX533,DU!A:A,0),1))+IF(Duombaze!AY533="",0,INDEX(DU!K:K,MATCH(Duombaze!AY533,DU!A:A,0),1))+IF(Duombaze!AZ533="",0,INDEX(DU!K:K,MATCH(Duombaze!AZ533,DU!A:A,0),1))+IF(Duombaze!BA533="",0,INDEX(DU!K:K,MATCH(Duombaze!BA533,DU!A:A,0),1))+IF(Duombaze!BB533="",0,INDEX(DU!K:K,MATCH(Duombaze!BB533,DU!A:A,0),1))</f>
        <v>0</v>
      </c>
      <c r="BE533" s="6"/>
      <c r="BF533" s="6"/>
      <c r="BG533" s="6" t="s">
        <v>624</v>
      </c>
      <c r="BH533" s="4" t="str">
        <f t="shared" si="273"/>
        <v>0 GPP23 Be stabžių sistemos</v>
      </c>
      <c r="BI533" s="6"/>
      <c r="BJ533" s="643"/>
      <c r="BK533" s="643"/>
      <c r="BL533" s="643"/>
      <c r="BM533" s="643">
        <f>IF(Duombaze!BJ533="",0,INDEX(DU!I:I,MATCH(Duombaze!BJ533,DU!A:A,0),1))+IF(Duombaze!BK533="",0,INDEX(DU!I:I,MATCH(Duombaze!BK533,DU!A:A,0),1))+IF(Duombaze!BL533="",0,INDEX(DU!I:I,MATCH(Duombaze!BL533,DU!A:A,0),1))</f>
        <v>0</v>
      </c>
      <c r="BN533" s="640">
        <f>IF(Duombaze!BJ533="",0,INDEX(DU!K:K,MATCH(Duombaze!BJ533,DU!A:A,0),1))+IF(Duombaze!BK533="",0,INDEX(DU!K:K,MATCH(Duombaze!BK533,DU!A:A,0),1))+IF(Duombaze!BL533="",0,INDEX(DU!K:K,MATCH(Duombaze!BL533,DU!A:A,0),1))</f>
        <v>0</v>
      </c>
      <c r="BO533" s="6"/>
      <c r="BP533" s="6"/>
      <c r="BQ533" s="2"/>
      <c r="BR533" s="6" t="str">
        <f t="shared" si="274"/>
        <v/>
      </c>
      <c r="BS533" s="6"/>
      <c r="BT533" s="6"/>
      <c r="BU533" s="6"/>
      <c r="BV533" s="6"/>
      <c r="BW533" s="6">
        <f>IF(Duombaze!BT533="",0,INDEX(DU!I:I,MATCH(Duombaze!BT533,DU!A:A,0),1))+IF(Duombaze!BU533="",0,INDEX(DU!I:I,MATCH(Duombaze!BU533,DU!A:A,0),1))+IF(Duombaze!BV533="",0,INDEX(DU!I:I,MATCH(Duombaze!BV533,DU!A:A,0),1))</f>
        <v>0</v>
      </c>
      <c r="BX533" s="6">
        <f>IF(Duombaze!BT533="",0,INDEX(DU!K:K,MATCH(Duombaze!BT533,DU!A:A,0),1))+IF(Duombaze!BU533="",0,INDEX(DU!K:K,MATCH(Duombaze!BU533,DU!A:A,0),1))+IF(Duombaze!BV533="",0,INDEX(DU!K:K,MATCH(Duombaze!BV533,DU!A:A,0),1))</f>
        <v>0</v>
      </c>
      <c r="BY533" s="6"/>
      <c r="BZ533" s="6"/>
      <c r="CA533" s="6" t="s">
        <v>2751</v>
      </c>
      <c r="CB533" s="6" t="str">
        <f t="shared" si="275"/>
        <v>0 GPP23  Atraminė koja pagrinde (savos gamybos)</v>
      </c>
      <c r="CC533" s="6"/>
      <c r="CD533" s="6">
        <f>IF(Duombaze!CC533="",0,INDEX(DU!I:I,MATCH(Duombaze!CC533,DU!A:A,0),1))</f>
        <v>0</v>
      </c>
      <c r="CE533" s="4">
        <f>IF(Duombaze!CC533="",0,INDEX(DU!K:K,MATCH(Duombaze!CC533,DU!A:A,0),1))</f>
        <v>0</v>
      </c>
      <c r="CF533" s="101"/>
      <c r="CG533" s="101"/>
      <c r="CH533" s="7" t="s">
        <v>396</v>
      </c>
      <c r="CI533" s="4" t="str">
        <f t="shared" ref="CI533:CI590" si="295">IF(CH533&lt;&gt;"",A533&amp;" "&amp;C533&amp;" "&amp;CH533,"")</f>
        <v>0 GPP23 Be priekinės tempimo kilpos</v>
      </c>
      <c r="CK533" s="7">
        <f>IF(Duombaze!CJ533="",0,INDEX(DU!I:I,MATCH(Duombaze!CJ533,DU!A:A,0),1))</f>
        <v>0</v>
      </c>
      <c r="CL533" s="4">
        <f>IF(Duombaze!CJ533="",0,INDEX(DU!K:K,MATCH(Duombaze!CJ533,DU!A:A,0),1))</f>
        <v>0</v>
      </c>
      <c r="CO533" s="6" t="s">
        <v>1756</v>
      </c>
      <c r="CP533" s="4" t="str">
        <f t="shared" si="276"/>
        <v>0 GPP23 Be stovėjimo stabdžio, be atramų</v>
      </c>
      <c r="CQ533" s="6"/>
      <c r="CR533" s="643"/>
      <c r="CS533" s="643"/>
      <c r="CT533" s="643">
        <f>IF(Duombaze!CR533="",0,INDEX(DU!I:I,MATCH(Duombaze!CR533,DU!A:A,0),1))+IF(Duombaze!CS533="",0,INDEX(DU!I:I,MATCH(Duombaze!CS533,DU!A:A,0),1))</f>
        <v>0</v>
      </c>
      <c r="CU533" s="6">
        <f>IF(Duombaze!CR533="",0,INDEX(DU!K:K,MATCH(Duombaze!CR533,DU!A:A,0),1))+IF(Duombaze!CS533="",0,INDEX(DU!K:K,MATCH(Duombaze!CS533,DU!A:A,0),1))</f>
        <v>0</v>
      </c>
      <c r="CV533" s="6"/>
      <c r="CW533" s="6"/>
      <c r="CX533" s="6" t="s">
        <v>397</v>
      </c>
      <c r="CY533" s="4" t="str">
        <f t="shared" si="277"/>
        <v>0 GPP23 Be viršborčių</v>
      </c>
      <c r="CZ533" s="6"/>
      <c r="DA533" s="674"/>
      <c r="DB533" s="674"/>
      <c r="DC533" s="674">
        <f>IF(Duombaze!DA533="",0,INDEX(DU!I:I,MATCH(Duombaze!DA533,DU!A:A,0),1))+IF(Duombaze!DB533="",0,INDEX(DU!I:I,MATCH(Duombaze!DB533,DU!A:A,0),1))</f>
        <v>0</v>
      </c>
      <c r="DD533" s="6">
        <f>IF(Duombaze!DA533="",0,INDEX(DU!K:K,MATCH(Duombaze!DA533,DU!A:A,0),1))+IF(Duombaze!DB533="",0,INDEX(DU!K:K,MATCH(Duombaze!DB533,DU!A:A,0),1))</f>
        <v>0</v>
      </c>
      <c r="DE533" s="6"/>
      <c r="DF533" s="6"/>
      <c r="DG533" s="6" t="s">
        <v>9042</v>
      </c>
      <c r="DH533" s="6" t="str">
        <f t="shared" si="278"/>
        <v>0 GPP23 Be tento</v>
      </c>
      <c r="DI533" s="6"/>
      <c r="DJ533" s="674"/>
      <c r="DK533" s="679"/>
      <c r="DL533" s="679">
        <f>IF(Duombaze!DJ533="",0,INDEX(DU!I:I,MATCH(Duombaze!DJ533,DU!A:A,0),1))+IF(Duombaze!DK533="",0,INDEX(DU!I:I,MATCH(Duombaze!DK533,DU!A:A,0),1))</f>
        <v>0</v>
      </c>
      <c r="DM533" s="6">
        <f>IF(Duombaze!DJ533="",0,INDEX(DU!K:K,MATCH(Duombaze!DJ533,DU!A:A,0),1))+IF(Duombaze!DK533="",0,INDEX(DU!K:K,MATCH(Duombaze!DK533,DU!A:A,0),1))</f>
        <v>0</v>
      </c>
      <c r="DN533" s="48"/>
      <c r="DO533" s="48"/>
      <c r="DP533" s="48" t="s">
        <v>386</v>
      </c>
      <c r="DQ533" s="4" t="str">
        <f t="shared" si="279"/>
        <v>0 GPP23 Be apšvietimo sistemos</v>
      </c>
      <c r="DR533" s="66"/>
      <c r="DS533" s="694"/>
      <c r="DT533" s="694"/>
      <c r="DU533" s="694"/>
      <c r="DV533" s="694"/>
      <c r="DW533" s="694">
        <f>IF(Duombaze!DS533="",0,INDEX(DU!I:I,MATCH(Duombaze!DS533,DU!A:A,0),1))+IF(Duombaze!DT533="",0,INDEX(DU!I:I,MATCH(Duombaze!DT533,DU!A:A,0),1))+IF(Duombaze!DU533="",0,INDEX(DU!I:I,MATCH(Duombaze!DU533,DU!A:A,0),1))+IF(Duombaze!DV533="",0,INDEX(DU!I:I,MATCH(Duombaze!DV533,DU!A:A,0),1))</f>
        <v>0</v>
      </c>
      <c r="DX533" s="640">
        <f>IF(Duombaze!DS533="",0,INDEX(DU!K:K,MATCH(Duombaze!DS533,DU!A:A,0),1))+IF(Duombaze!DT533="",0,INDEX(DU!K:K,MATCH(Duombaze!DT533,DU!A:A,0),1))+IF(Duombaze!DU533="",0,INDEX(DU!K:K,MATCH(Duombaze!DU533,DU!A:A,0),1))+IF(Duombaze!DV533="",0,INDEX(DU!K:KH,MATCH(Duombaze!DV533,DU!A:A,0),1))</f>
        <v>0</v>
      </c>
      <c r="DY533" s="66"/>
      <c r="DZ533" s="66"/>
      <c r="EA533" s="6"/>
      <c r="EB533" s="6" t="str">
        <f t="shared" si="280"/>
        <v/>
      </c>
      <c r="EC533" s="6"/>
      <c r="ED533" s="6">
        <f>IF(Duombaze!EC533="",0,INDEX(DU!I:I,MATCH(Duombaze!EC533,DU!A:A,0),1))</f>
        <v>0</v>
      </c>
      <c r="EE533" s="640">
        <f>IF(Duombaze!EC533="",0,INDEX(DU!K:K,MATCH(Duombaze!EC533,DU!A:A,0),1))</f>
        <v>0</v>
      </c>
      <c r="EF533" s="6"/>
      <c r="EG533" s="6"/>
      <c r="EH533" s="6" t="s">
        <v>387</v>
      </c>
      <c r="EI533" s="4" t="str">
        <f t="shared" ref="EI533:EI573" si="296">IF(EH533&lt;&gt;"",A533&amp;" "&amp;C533&amp;" "&amp;EH533,"")</f>
        <v>0 GPP23 Be lipdukų</v>
      </c>
      <c r="EJ533" s="6"/>
      <c r="EK533" s="674"/>
      <c r="EL533" s="674"/>
      <c r="EM533" s="674"/>
      <c r="EN533" s="674">
        <f>IF(Duombaze!EK533="",0,INDEX(DU!I:I,MATCH(Duombaze!EK533,DU!A:A,0),1))+IF(Duombaze!EL533="",0,INDEX(DU!I:I,MATCH(Duombaze!EL533,DU!A:A,0),1))+IF(Duombaze!EM533="",0,INDEX(DU!I:I,MATCH(Duombaze!EM533,DU!A:A,0),1))</f>
        <v>0</v>
      </c>
      <c r="EO533" s="6">
        <f>IF(Duombaze!EK533="",0,INDEX(DU!K:K,MATCH(Duombaze!EK533,DU!A:A,0),1))+IF(Duombaze!EL533="",0,INDEX(DU!K:K,MATCH(Duombaze!EL533,DU!A:A,0),1))+IF(Duombaze!EM533="",0,INDEX(DU!K:K,MATCH(Duombaze!EM533,DU!A:A,0),1))</f>
        <v>0</v>
      </c>
      <c r="EP533" s="6"/>
      <c r="EQ533" s="6"/>
      <c r="ER533" s="66" t="s">
        <v>388</v>
      </c>
      <c r="ES533" s="4" t="str">
        <f t="shared" si="281"/>
        <v>0 GPP23 Be ratų</v>
      </c>
      <c r="ET533" s="6"/>
      <c r="EU533" s="6"/>
      <c r="EV533" s="6"/>
      <c r="EW533" s="66" t="s">
        <v>389</v>
      </c>
      <c r="EX533" s="6" t="str">
        <f t="shared" si="282"/>
        <v>0 GPP23 Be purvasaugių</v>
      </c>
      <c r="EY533" s="6"/>
      <c r="EZ533" s="674"/>
      <c r="FA533" s="674"/>
      <c r="FB533" s="674">
        <f>IF(Duombaze!EZ533="",0,INDEX(DU!I:I,MATCH(Duombaze!EZ533,DU!A:A,0),1))+IF(Duombaze!FA533="",0,INDEX(DU!I:I,MATCH(Duombaze!FA533,DU!A:A,0),1))</f>
        <v>0</v>
      </c>
      <c r="FC533" s="6">
        <f>IF(Duombaze!EZ533="",0,INDEX(DU!K:K,MATCH(Duombaze!EZ533,DU!A:A,0),1))+IF(Duombaze!FA533="",0,INDEX(DU!K:K,MATCH(Duombaze!FA533,DU!A:A,0),1))</f>
        <v>0</v>
      </c>
      <c r="FD533" s="6"/>
      <c r="FE533" s="6"/>
      <c r="FF533" s="6"/>
      <c r="FG533" s="6"/>
      <c r="FH533" s="6" t="s">
        <v>3456</v>
      </c>
      <c r="FI533" s="4"/>
      <c r="FJ533" s="4"/>
      <c r="FK533" s="4"/>
      <c r="FL533" s="2" t="s">
        <v>3458</v>
      </c>
      <c r="FM533" s="2" t="s">
        <v>3458</v>
      </c>
      <c r="FN533" s="673"/>
      <c r="FO533" s="673"/>
      <c r="FP533" s="673"/>
      <c r="FQ533" s="673">
        <f>IF(Duombaze!FM533="",0,INDEX(DU!I:I,MATCH(Duombaze!FM533,DU!A:A,0),1))+IF(Duombaze!FN533="",0,INDEX(DU!I:I,MATCH(Duombaze!FN533,DU!A:A,0),1))+IF(Duombaze!FO533="",0,INDEX(DU!I:I,MATCH(Duombaze!FO533,DU!A:A,0),1))+IF(Duombaze!FP533="",0,INDEX(DU!I:I,MATCH(Duombaze!FP533,DU!A:A,0),1))</f>
        <v>274.01340448232298</v>
      </c>
      <c r="FR533" s="673">
        <f>IF(Duombaze!FM533="",0,INDEX(DU!K:K,MATCH(Duombaze!FM533,DU!A:A,0),1))+IF(Duombaze!FN533="",0,INDEX(DU!K:K,MATCH(Duombaze!FN533,DU!A:A,0),1))+IF(Duombaze!FO533="",0,INDEX(DU!K:K,MATCH(Duombaze!FO533,DU!A:A,0),1))+IF(Duombaze!FP533="",0,INDEX(DU!K:K,MATCH(Duombaze!FP533,DU!A:A,0),1))</f>
        <v>50.76</v>
      </c>
      <c r="FT533" s="101" t="s">
        <v>1429</v>
      </c>
      <c r="FU533" s="101"/>
      <c r="FY533" s="6" t="s">
        <v>190</v>
      </c>
      <c r="FZ533" s="4" t="str">
        <f>IF(FY533&lt;&gt;"",A536&amp;" "&amp;C536&amp;" "&amp;FY533,"")</f>
        <v>3 GPP23 Pneumatiniai stabdžiai su mechaniniu LSV</v>
      </c>
      <c r="GA533" s="6" t="s">
        <v>2118</v>
      </c>
    </row>
    <row r="534" spans="1:183" s="7" customFormat="1" ht="31.5" customHeight="1" x14ac:dyDescent="0.25">
      <c r="A534" s="42">
        <v>1</v>
      </c>
      <c r="B534" s="42" t="s">
        <v>799</v>
      </c>
      <c r="C534" s="12" t="s">
        <v>1928</v>
      </c>
      <c r="D534" s="6" t="s">
        <v>1674</v>
      </c>
      <c r="E534" s="4" t="str">
        <f t="shared" si="270"/>
        <v>1 GPP23 Pagrindas, ašys 408E</v>
      </c>
      <c r="F534" s="6" t="s">
        <v>3515</v>
      </c>
      <c r="G534" s="643" t="s">
        <v>3196</v>
      </c>
      <c r="H534" s="643" t="s">
        <v>2950</v>
      </c>
      <c r="I534" s="643" t="s">
        <v>2951</v>
      </c>
      <c r="J534" s="643">
        <v>23109200</v>
      </c>
      <c r="K534" s="899" t="s">
        <v>3464</v>
      </c>
      <c r="L534" s="643"/>
      <c r="M534" s="643"/>
      <c r="N534" s="643"/>
      <c r="O534" s="643"/>
      <c r="P534" s="640">
        <f>IF(Duombaze!G534="",0,INDEX(DU!I:I,MATCH(Duombaze!G534,DU!A:A,0),1))+IF(Duombaze!H534="",0,INDEX(DU!I:I,MATCH(Duombaze!H534,DU!A:A,0),1))+IF(Duombaze!I534="",0,INDEX(DU!I:I,MATCH(Duombaze!I534,DU!A:A,0),1))+IF(Duombaze!J534="",0,INDEX(DU!I:I*40,MATCH(Duombaze!J534,DU!A:A,0),1))+IF(Duombaze!K534="",0,INDEX(DU!I:I,MATCH(Duombaze!K534,DU!A:A,0),1))+IF(Duombaze!L534="",0,INDEX(DU!I:I,MATCH(Duombaze!L534,DU!A:A,0),1))+IF(Duombaze!M534="",0,INDEX(DU!I:I,MATCH(Duombaze!M534,DU!A:A,0),1))+IF(Duombaze!N534="",0,INDEX(DU!I:I,MATCH(Duombaze!N534,DU!A:A,0),1))+IF(Duombaze!O534="",0,INDEX(DU!I:I,MATCH(Duombaze!O534,DU!A:A,0),1))</f>
        <v>8611.2913016590992</v>
      </c>
      <c r="Q534" s="640">
        <f>IF(Duombaze!G534="",0,INDEX(DU!K:K,MATCH(Duombaze!G534,DU!A:A,0),1))+IF(Duombaze!H534="",0,INDEX(DU!K:K,MATCH(Duombaze!H534,DU!A:A,0),1))+IF(Duombaze!I534="",0,INDEX(DU!K:K,MATCH(Duombaze!I534,DU!A:A,0),1))+IF(Duombaze!J534="",0,INDEX(DU!K:K,MATCH(Duombaze!J534,DU!A:A,0),1))+IF(Duombaze!K534="",0,INDEX(DU!K:K,MATCH(Duombaze!K534,DU!A:A,0),1))+IF(Duombaze!L534="",0,INDEX(DU!K:K,MATCH(Duombaze!L534,DU!A:A,0),1))+IF(Duombaze!M534="",0,INDEX(DU!K:K,MATCH(Duombaze!M534,DU!A:A,0),1))+IF(Duombaze!N534="",0,INDEX(DU!K:K,MATCH(Duombaze!N534,DU!A:A,0),1))+IF(Duombaze!O534="",0,INDEX(DU!K:K,MATCH(Duombaze!O534,DU!A:A,0),1))</f>
        <v>2387.2399999999998</v>
      </c>
      <c r="R534" s="6" t="s">
        <v>2059</v>
      </c>
      <c r="S534" s="48" t="s">
        <v>2060</v>
      </c>
      <c r="T534" s="899" t="s">
        <v>3464</v>
      </c>
      <c r="U534" s="4">
        <f>IF(Duombaze!T534="",0,INDEX(DU!I:I,MATCH(Duombaze!T534,DU!A:A,0),1))</f>
        <v>1662.96</v>
      </c>
      <c r="V534" s="4">
        <f>IF(Duombaze!T534="",0,INDEX(DU!K:K,MATCH(Duombaze!T534,DU!A:A,0),1))</f>
        <v>0</v>
      </c>
      <c r="W534" s="6" t="s">
        <v>3488</v>
      </c>
      <c r="X534" s="6"/>
      <c r="Y534" s="858"/>
      <c r="Z534" s="66" t="s">
        <v>1543</v>
      </c>
      <c r="AA534" s="4" t="str">
        <f t="shared" ref="AA534:AA590" si="297">IF(Z534&lt;&gt;"",A534&amp;" "&amp;C534&amp;" "&amp;Z534,"")</f>
        <v>1 GPP23 Standartinis grąžulas</v>
      </c>
      <c r="AB534" s="6" t="s">
        <v>670</v>
      </c>
      <c r="AC534" s="6">
        <f>IF(Duombaze!AB534="",0,INDEX(DU!I:I,MATCH(Duombaze!AB534,DU!A:A,0),1))</f>
        <v>0</v>
      </c>
      <c r="AD534" s="2">
        <f>IF(Duombaze!AB534="",0,INDEX(DU!K:K,MATCH(Duombaze!AB534,DU!A:A,0),1))</f>
        <v>0</v>
      </c>
      <c r="AE534" s="6"/>
      <c r="AF534" s="6"/>
      <c r="AG534" s="6"/>
      <c r="AH534" s="4" t="str">
        <f t="shared" si="271"/>
        <v/>
      </c>
      <c r="AI534" s="6"/>
      <c r="AJ534" s="643"/>
      <c r="AK534" s="643"/>
      <c r="AL534" s="643"/>
      <c r="AM534" s="643">
        <f>IF(Duombaze!AJ534="",0,INDEX(DU!I:I,MATCH(Duombaze!AJ534,DU!A:A,0),1))+IF(Duombaze!AK534="",0,INDEX(DU!I:I,MATCH(Duombaze!AK534,DU!A:A,0),1))+IF(Duombaze!AL534="",0,INDEX(DU!I:I,MATCH(Duombaze!AL534,DU!A:A,0),1))</f>
        <v>0</v>
      </c>
      <c r="AN534" s="643">
        <f>IF(Duombaze!AJ534="",0,INDEX(DU!K:K,MATCH(Duombaze!AJ534,DU!A:A,0),1))+IF(Duombaze!AK534="",0,INDEX(DU!K:K,MATCH(Duombaze!AK534,DU!A:A,0),1))+IF(Duombaze!AL534="",0,INDEX(DU!K:K,MATCH(Duombaze!AL534,DU!A:A,0),1))</f>
        <v>0</v>
      </c>
      <c r="AO534" s="6"/>
      <c r="AP534" s="6"/>
      <c r="AQ534" s="6"/>
      <c r="AR534" s="4" t="str">
        <f t="shared" si="272"/>
        <v/>
      </c>
      <c r="AS534" s="6"/>
      <c r="AT534" s="643"/>
      <c r="AU534" s="643"/>
      <c r="AV534" s="643"/>
      <c r="AW534" s="643"/>
      <c r="AX534" s="643"/>
      <c r="AY534" s="643"/>
      <c r="AZ534" s="643"/>
      <c r="BA534" s="643"/>
      <c r="BB534" s="643"/>
      <c r="BC534" s="643">
        <f>IF(Duombaze!AT534="",0,INDEX(DU!I:I,MATCH(Duombaze!AT534,DU!A:A,0),1))+IF(Duombaze!AU534="",0,INDEX(DU!I:I,MATCH(Duombaze!AU534,DU!A:A,0),1))+IF(Duombaze!AV534="",0,INDEX(DU!I:I,MATCH(Duombaze!AV534,DU!A:A,0),1))+IF(Duombaze!AW534="",0,INDEX(DU!I:I,MATCH(Duombaze!AW534,DU!A:A,0),1))+IF(Duombaze!AX534="",0,INDEX(DU!I:I,MATCH(Duombaze!AX534,DU!A:A,0),1))+IF(Duombaze!AY534="",0,INDEX(DU!I:I,MATCH(Duombaze!AY534,DU!A:A,0),1))+IF(Duombaze!AZ534="",0,INDEX(DU!I:I,MATCH(Duombaze!AZ534,DU!A:A,0),1))+IF(Duombaze!BA534="",0,INDEX(DU!I:I,MATCH(Duombaze!BA534,DU!A:A,0),1))+IF(Duombaze!BB534="",0,INDEX(DU!I:I,MATCH(Duombaze!BB534,DU!A:A,0),1))</f>
        <v>0</v>
      </c>
      <c r="BD534" s="640">
        <f>IF(Duombaze!AT534="",0,INDEX(DU!K:K,MATCH(Duombaze!AT534,DU!A:A,0),1))+IF(Duombaze!AU534="",0,INDEX(DU!K:K,MATCH(Duombaze!AU534,DU!A:A,0),1))+IF(Duombaze!AV534="",0,INDEX(DU!K:K,MATCH(Duombaze!AV534,DU!A:A,0),1))+IF(Duombaze!AW534="",0,INDEX(DU!K:K,MATCH(Duombaze!AW534,DU!A:A,0),1))+IF(Duombaze!AX534="",0,INDEX(DU!K:K,MATCH(Duombaze!AX534,DU!A:A,0),1))+IF(Duombaze!AY534="",0,INDEX(DU!K:K,MATCH(Duombaze!AY534,DU!A:A,0),1))+IF(Duombaze!AZ534="",0,INDEX(DU!K:K,MATCH(Duombaze!AZ534,DU!A:A,0),1))+IF(Duombaze!BA534="",0,INDEX(DU!K:K,MATCH(Duombaze!BA534,DU!A:A,0),1))+IF(Duombaze!BB534="",0,INDEX(DU!K:K,MATCH(Duombaze!BB534,DU!A:A,0),1))</f>
        <v>0</v>
      </c>
      <c r="BE534" s="6"/>
      <c r="BF534" s="6"/>
      <c r="BG534" s="6" t="s">
        <v>55</v>
      </c>
      <c r="BH534" s="4" t="str">
        <f t="shared" si="273"/>
        <v>1 GPP23 Hidrauliniai stabdžiai</v>
      </c>
      <c r="BI534" s="6" t="s">
        <v>187</v>
      </c>
      <c r="BJ534" s="643" t="s">
        <v>3199</v>
      </c>
      <c r="BK534" s="643" t="s">
        <v>3026</v>
      </c>
      <c r="BL534" s="643"/>
      <c r="BM534" s="643">
        <f>IF(Duombaze!BJ534="",0,INDEX(DU!I:I,MATCH(Duombaze!BJ534,DU!A:A,0),1))+IF(Duombaze!BK534="",0,INDEX(DU!I:I,MATCH(Duombaze!BK534,DU!A:A,0),1))+IF(Duombaze!BL534="",0,INDEX(DU!I:I,MATCH(Duombaze!BL534,DU!A:A,0),1))</f>
        <v>197.19310000000002</v>
      </c>
      <c r="BN534" s="640">
        <f>IF(Duombaze!BJ534="",0,INDEX(DU!K:K,MATCH(Duombaze!BJ534,DU!A:A,0),1))+IF(Duombaze!BK534="",0,INDEX(DU!K:K,MATCH(Duombaze!BK534,DU!A:A,0),1))+IF(Duombaze!BL534="",0,INDEX(DU!K:K,MATCH(Duombaze!BL534,DU!A:A,0),1))</f>
        <v>23.18</v>
      </c>
      <c r="BO534" s="6"/>
      <c r="BP534" s="6"/>
      <c r="BQ534" s="6"/>
      <c r="BR534" s="6" t="str">
        <f t="shared" si="274"/>
        <v/>
      </c>
      <c r="BS534" s="6"/>
      <c r="BT534" s="6"/>
      <c r="BU534" s="6"/>
      <c r="BV534" s="6"/>
      <c r="BW534" s="6">
        <f>IF(Duombaze!BT534="",0,INDEX(DU!I:I,MATCH(Duombaze!BT534,DU!A:A,0),1))+IF(Duombaze!BU534="",0,INDEX(DU!I:I,MATCH(Duombaze!BU534,DU!A:A,0),1))+IF(Duombaze!BV534="",0,INDEX(DU!I:I,MATCH(Duombaze!BV534,DU!A:A,0),1))</f>
        <v>0</v>
      </c>
      <c r="BX534" s="6">
        <f>IF(Duombaze!BT534="",0,INDEX(DU!K:K,MATCH(Duombaze!BT534,DU!A:A,0),1))+IF(Duombaze!BU534="",0,INDEX(DU!K:K,MATCH(Duombaze!BU534,DU!A:A,0),1))+IF(Duombaze!BV534="",0,INDEX(DU!K:K,MATCH(Duombaze!BV534,DU!A:A,0),1))</f>
        <v>0</v>
      </c>
      <c r="BY534" s="6"/>
      <c r="BZ534" s="6"/>
      <c r="CA534" s="6"/>
      <c r="CB534" s="6" t="str">
        <f t="shared" si="275"/>
        <v/>
      </c>
      <c r="CC534" s="6"/>
      <c r="CD534" s="6">
        <f>IF(Duombaze!CC534="",0,INDEX(DU!I:I,MATCH(Duombaze!CC534,DU!A:A,0),1))</f>
        <v>0</v>
      </c>
      <c r="CE534" s="4">
        <f>IF(Duombaze!CC534="",0,INDEX(DU!K:K,MATCH(Duombaze!CC534,DU!A:A,0),1))</f>
        <v>0</v>
      </c>
      <c r="CF534" s="66"/>
      <c r="CG534" s="6"/>
      <c r="CH534" s="2" t="s">
        <v>595</v>
      </c>
      <c r="CI534" s="4" t="str">
        <f>IF(CH534&lt;&gt;"",A534&amp;" "&amp;C534&amp;" "&amp;"CERT167 "&amp;CH534,"")</f>
        <v>1 GPP23 CERT167 Priekinė kilpa UMEGA d-50 (3000 kg)</v>
      </c>
      <c r="CJ534" s="6" t="s">
        <v>596</v>
      </c>
      <c r="CK534" s="6">
        <f>IF(Duombaze!CJ534="",0,INDEX(DU!I:I,MATCH(Duombaze!CJ534,DU!A:A,0),1))</f>
        <v>75.320063412450907</v>
      </c>
      <c r="CL534" s="4">
        <f>IF(Duombaze!CJ534="",0,INDEX(DU!K:K,MATCH(Duombaze!CJ534,DU!A:A,0),1))</f>
        <v>14.93</v>
      </c>
      <c r="CM534" s="6"/>
      <c r="CN534" s="6"/>
      <c r="CO534" s="6" t="s">
        <v>584</v>
      </c>
      <c r="CP534" s="4" t="str">
        <f t="shared" si="276"/>
        <v>1 GPP23 Rankinis stabdis</v>
      </c>
      <c r="CQ534" s="6" t="s">
        <v>1597</v>
      </c>
      <c r="CR534" s="643" t="s">
        <v>1597</v>
      </c>
      <c r="CS534" s="643"/>
      <c r="CT534" s="643">
        <f>IF(Duombaze!CR534="",0,INDEX(DU!I:I,MATCH(Duombaze!CR534,DU!A:A,0),1))+IF(Duombaze!CS534="",0,INDEX(DU!I:I,MATCH(Duombaze!CS534,DU!A:A,0),1))</f>
        <v>39.4337023688134</v>
      </c>
      <c r="CU534" s="6">
        <f>IF(Duombaze!CR534="",0,INDEX(DU!K:K,MATCH(Duombaze!CR534,DU!A:A,0),1))+IF(Duombaze!CS534="",0,INDEX(DU!K:K,MATCH(Duombaze!CS534,DU!A:A,0),1))</f>
        <v>35.47</v>
      </c>
      <c r="CV534" s="6"/>
      <c r="CW534" s="6"/>
      <c r="CX534" s="6" t="s">
        <v>710</v>
      </c>
      <c r="CY534" s="4" t="str">
        <f t="shared" si="277"/>
        <v>1 GPP23 Viršborčiai 300</v>
      </c>
      <c r="CZ534" s="6" t="s">
        <v>600</v>
      </c>
      <c r="DA534" s="674" t="s">
        <v>600</v>
      </c>
      <c r="DB534" s="673"/>
      <c r="DC534" s="673">
        <f>IF(Duombaze!DA534="",0,INDEX(DU!I:I,MATCH(Duombaze!DA534,DU!A:A,0),1))+IF(Duombaze!DB534="",0,INDEX(DU!I:I,MATCH(Duombaze!DB534,DU!A:A,0),1))</f>
        <v>156.845689093137</v>
      </c>
      <c r="DD534" s="6">
        <f>IF(Duombaze!DA534="",0,INDEX(DU!K:K,MATCH(Duombaze!DA534,DU!A:A,0),1))+IF(Duombaze!DB534="",0,INDEX(DU!K:K,MATCH(Duombaze!DB534,DU!A:A,0),1))</f>
        <v>138</v>
      </c>
      <c r="DE534" s="6" t="s">
        <v>2151</v>
      </c>
      <c r="DF534" s="6"/>
      <c r="DG534" s="6" t="s">
        <v>258</v>
      </c>
      <c r="DH534" s="6" t="str">
        <f t="shared" si="278"/>
        <v>1 GPP23 Tentas</v>
      </c>
      <c r="DI534" s="6" t="s">
        <v>9043</v>
      </c>
      <c r="DJ534" s="6" t="s">
        <v>9043</v>
      </c>
      <c r="DK534" s="679"/>
      <c r="DL534" s="679">
        <f>IF(Duombaze!DJ534="",0,INDEX(DU!I:I,MATCH(Duombaze!DJ534,DU!A:A,0),1))+IF(Duombaze!DK534="",0,INDEX(DU!I:I,MATCH(Duombaze!DK534,DU!A:A,0),1))</f>
        <v>194.34998006764999</v>
      </c>
      <c r="DM534" s="6">
        <f>IF(Duombaze!DJ534="",0,INDEX(DU!K:K,MATCH(Duombaze!DJ534,DU!A:A,0),1))+IF(Duombaze!DK534="",0,INDEX(DU!K:K,MATCH(Duombaze!DK534,DU!A:A,0),1))</f>
        <v>128.9</v>
      </c>
      <c r="DN534" s="48"/>
      <c r="DO534" s="48"/>
      <c r="DP534" s="48" t="str">
        <f>DP175</f>
        <v>Gale trikampis LED žibintas + pilnas LED (Danija)</v>
      </c>
      <c r="DQ534" s="4" t="str">
        <f t="shared" si="279"/>
        <v>1 GPP23 Gale trikampis LED žibintas + pilnas LED (Danija)</v>
      </c>
      <c r="DR534" s="66" t="str">
        <f>DR175</f>
        <v>ZC40AZIBMI0000</v>
      </c>
      <c r="DS534" s="694" t="s">
        <v>252</v>
      </c>
      <c r="DT534" s="694"/>
      <c r="DU534" s="694"/>
      <c r="DV534" s="694"/>
      <c r="DW534" s="694">
        <f>IF(Duombaze!DS534="",0,INDEX(DU!I:I,MATCH(Duombaze!DS534,DU!A:A,0),1))+IF(Duombaze!DT534="",0,INDEX(DU!I:I,MATCH(Duombaze!DT534,DU!A:A,0),1))+IF(Duombaze!DU534="",0,INDEX(DU!I:I,MATCH(Duombaze!DU534,DU!A:A,0),1))+IF(Duombaze!DV534="",0,INDEX(DU!I:I,MATCH(Duombaze!DV534,DU!A:A,0),1))</f>
        <v>129.30043442866699</v>
      </c>
      <c r="DX534" s="640">
        <f>IF(Duombaze!DS534="",0,INDEX(DU!K:K,MATCH(Duombaze!DS534,DU!A:A,0),1))+IF(Duombaze!DT534="",0,INDEX(DU!K:K,MATCH(Duombaze!DT534,DU!A:A,0),1))+IF(Duombaze!DU534="",0,INDEX(DU!K:K,MATCH(Duombaze!DU534,DU!A:A,0),1))+IF(Duombaze!DV534="",0,INDEX(DU!K:KH,MATCH(Duombaze!DV534,DU!A:A,0),1))</f>
        <v>0</v>
      </c>
      <c r="DY534" s="66"/>
      <c r="DZ534" s="66"/>
      <c r="EA534" s="6"/>
      <c r="EB534" s="6" t="str">
        <f t="shared" si="280"/>
        <v/>
      </c>
      <c r="EC534" s="6"/>
      <c r="ED534" s="6">
        <f>IF(Duombaze!EC534="",0,INDEX(DU!I:I,MATCH(Duombaze!EC534,DU!A:A,0),1))</f>
        <v>0</v>
      </c>
      <c r="EE534" s="640">
        <f>IF(Duombaze!EC534="",0,INDEX(DU!K:K,MATCH(Duombaze!EC534,DU!A:A,0),1))</f>
        <v>0</v>
      </c>
      <c r="EF534" s="6"/>
      <c r="EG534" s="6"/>
      <c r="EH534" s="6" t="s">
        <v>1763</v>
      </c>
      <c r="EI534" s="4" t="str">
        <f t="shared" si="296"/>
        <v>1 GPP23 Lipdukai Daniški + MITIP logotipas</v>
      </c>
      <c r="EJ534" s="6" t="s">
        <v>1765</v>
      </c>
      <c r="EK534" s="674" t="s">
        <v>3202</v>
      </c>
      <c r="EL534" s="674" t="s">
        <v>3052</v>
      </c>
      <c r="EM534" s="674"/>
      <c r="EN534" s="674">
        <f>IF(Duombaze!EK534="",0,INDEX(DU!I:I,MATCH(Duombaze!EK534,DU!A:A,0),1))+IF(Duombaze!EL534="",0,INDEX(DU!I:I,MATCH(Duombaze!EL534,DU!A:A,0),1))+IF(Duombaze!EM534="",0,INDEX(DU!I:I,MATCH(Duombaze!EM534,DU!A:A,0),1))</f>
        <v>23.220863333333231</v>
      </c>
      <c r="EO534" s="6">
        <f>IF(Duombaze!EK534="",0,INDEX(DU!K:K,MATCH(Duombaze!EK534,DU!A:A,0),1))+IF(Duombaze!EL534="",0,INDEX(DU!K:K,MATCH(Duombaze!EL534,DU!A:A,0),1))+IF(Duombaze!EM534="",0,INDEX(DU!K:K,MATCH(Duombaze!EM534,DU!A:A,0),1))</f>
        <v>2.58</v>
      </c>
      <c r="EP534" s="6"/>
      <c r="EQ534" s="6"/>
      <c r="ER534" s="7" t="s">
        <v>1497</v>
      </c>
      <c r="ES534" s="4" t="str">
        <f t="shared" si="281"/>
        <v>1 GPP23 Montuojami</v>
      </c>
      <c r="ET534" s="4"/>
      <c r="EU534" s="4"/>
      <c r="EV534" s="4"/>
      <c r="EW534" s="66" t="s">
        <v>2745</v>
      </c>
      <c r="EX534" s="6" t="str">
        <f t="shared" si="282"/>
        <v>1 GPP23 Purvasaugių komplektas 600 ratams 1/2</v>
      </c>
      <c r="EY534" s="6" t="s">
        <v>609</v>
      </c>
      <c r="EZ534" s="674" t="s">
        <v>609</v>
      </c>
      <c r="FA534" s="674"/>
      <c r="FB534" s="674">
        <f>IF(Duombaze!EZ534="",0,INDEX(DU!I:I,MATCH(Duombaze!EZ534,DU!A:A,0),1))+IF(Duombaze!FA534="",0,INDEX(DU!I:I,MATCH(Duombaze!FA534,DU!A:A,0),1))</f>
        <v>145.833204104712</v>
      </c>
      <c r="FC534" s="6">
        <f>IF(Duombaze!EZ534="",0,INDEX(DU!K:K,MATCH(Duombaze!EZ534,DU!A:A,0),1))+IF(Duombaze!FA534="",0,INDEX(DU!K:K,MATCH(Duombaze!FA534,DU!A:A,0),1))</f>
        <v>14.48</v>
      </c>
      <c r="FD534" s="6"/>
      <c r="FE534" s="6"/>
      <c r="FF534" s="6"/>
      <c r="FG534" s="6"/>
      <c r="FH534" s="6" t="s">
        <v>3453</v>
      </c>
      <c r="FI534" s="4"/>
      <c r="FJ534" s="4"/>
      <c r="FK534" s="4"/>
      <c r="FL534" s="2" t="s">
        <v>3447</v>
      </c>
      <c r="FM534" s="2" t="s">
        <v>3448</v>
      </c>
      <c r="FN534" s="673"/>
      <c r="FO534" s="673"/>
      <c r="FP534" s="673"/>
      <c r="FQ534" s="673">
        <f>IF(Duombaze!FM534="",0,INDEX(DU!I:I,MATCH(Duombaze!FM534,DU!A:A,0),1))+IF(Duombaze!FN534="",0,INDEX(DU!I:I,MATCH(Duombaze!FN534,DU!A:A,0),1))+IF(Duombaze!FO534="",0,INDEX(DU!I:I,MATCH(Duombaze!FO534,DU!A:A,0),1))+IF(Duombaze!FP534="",0,INDEX(DU!I:I,MATCH(Duombaze!FP534,DU!A:A,0),1))</f>
        <v>801.78048539542397</v>
      </c>
      <c r="FR534" s="673">
        <f>IF(Duombaze!FM534="",0,INDEX(DU!K:K,MATCH(Duombaze!FM534,DU!A:A,0),1))+IF(Duombaze!FN534="",0,INDEX(DU!K:K,MATCH(Duombaze!FN534,DU!A:A,0),1))+IF(Duombaze!FO534="",0,INDEX(DU!K:K,MATCH(Duombaze!FO534,DU!A:A,0),1))+IF(Duombaze!FP534="",0,INDEX(DU!K:K,MATCH(Duombaze!FP534,DU!A:A,0),1))</f>
        <v>48.53</v>
      </c>
      <c r="FT534" s="101" t="s">
        <v>62</v>
      </c>
      <c r="FU534" s="101" t="s">
        <v>186</v>
      </c>
      <c r="FY534" s="6" t="s">
        <v>2684</v>
      </c>
      <c r="FZ534" s="4" t="str">
        <f>IF(FY534&lt;&gt;"",A535&amp;" "&amp;C535&amp;" "&amp;FY534,"")</f>
        <v xml:space="preserve">2 GPP23 Pneumatiniai - hidrauliniai stabdžiai </v>
      </c>
      <c r="GA534" s="6" t="s">
        <v>1777</v>
      </c>
    </row>
    <row r="535" spans="1:183" s="7" customFormat="1" ht="31.5" customHeight="1" x14ac:dyDescent="0.25">
      <c r="A535" s="42">
        <v>2</v>
      </c>
      <c r="B535" s="42" t="s">
        <v>799</v>
      </c>
      <c r="C535" s="12" t="s">
        <v>1928</v>
      </c>
      <c r="D535" s="6" t="s">
        <v>3444</v>
      </c>
      <c r="E535" s="4" t="str">
        <f>IF(D535&lt;&gt;"",A535&amp;" "&amp;C535&amp;" "&amp;"CERT167 "&amp;D535,"")</f>
        <v>2 GPP23 CERT167 Pagrindas su vairuojama ašimi, 412E, E=1525</v>
      </c>
      <c r="F535" s="48" t="s">
        <v>3516</v>
      </c>
      <c r="G535" s="643" t="s">
        <v>3197</v>
      </c>
      <c r="H535" s="643" t="s">
        <v>3198</v>
      </c>
      <c r="I535" s="643" t="s">
        <v>2951</v>
      </c>
      <c r="J535" s="643">
        <v>23109200</v>
      </c>
      <c r="K535" s="899" t="s">
        <v>3465</v>
      </c>
      <c r="L535" s="643"/>
      <c r="M535" s="643"/>
      <c r="N535" s="643"/>
      <c r="O535" s="643"/>
      <c r="P535" s="640">
        <f>IF(Duombaze!G535="",0,INDEX(DU!I:I,MATCH(Duombaze!G535,DU!A:A,0),1))+IF(Duombaze!H535="",0,INDEX(DU!I:I,MATCH(Duombaze!H535,DU!A:A,0),1))+IF(Duombaze!I535="",0,INDEX(DU!I:I,MATCH(Duombaze!I535,DU!A:A,0),1))+IF(Duombaze!J535="",0,INDEX(DU!I:I*40,MATCH(Duombaze!J535,DU!A:A,0),1))+IF(Duombaze!K535="",0,INDEX(DU!I:I,MATCH(Duombaze!K535,DU!A:A,0),1))+IF(Duombaze!L535="",0,INDEX(DU!I:I,MATCH(Duombaze!L535,DU!A:A,0),1))+IF(Duombaze!M535="",0,INDEX(DU!I:I,MATCH(Duombaze!M535,DU!A:A,0),1))+IF(Duombaze!N535="",0,INDEX(DU!I:I,MATCH(Duombaze!N535,DU!A:A,0),1))+IF(Duombaze!O535="",0,INDEX(DU!I:I,MATCH(Duombaze!O535,DU!A:A,0),1))</f>
        <v>10785.95552623776</v>
      </c>
      <c r="Q535" s="640">
        <f>IF(Duombaze!G535="",0,INDEX(DU!K:K,MATCH(Duombaze!G535,DU!A:A,0),1))+IF(Duombaze!H535="",0,INDEX(DU!K:K,MATCH(Duombaze!H535,DU!A:A,0),1))+IF(Duombaze!I535="",0,INDEX(DU!K:K,MATCH(Duombaze!I535,DU!A:A,0),1))+IF(Duombaze!J535="",0,INDEX(DU!K:K,MATCH(Duombaze!J535,DU!A:A,0),1))+IF(Duombaze!K535="",0,INDEX(DU!K:K,MATCH(Duombaze!K535,DU!A:A,0),1))+IF(Duombaze!L535="",0,INDEX(DU!K:K,MATCH(Duombaze!L535,DU!A:A,0),1))+IF(Duombaze!M535="",0,INDEX(DU!K:K,MATCH(Duombaze!M535,DU!A:A,0),1))+IF(Duombaze!N535="",0,INDEX(DU!K:K,MATCH(Duombaze!N535,DU!A:A,0),1))+IF(Duombaze!O535="",0,INDEX(DU!K:K,MATCH(Duombaze!O535,DU!A:A,0),1))</f>
        <v>1993.63</v>
      </c>
      <c r="R535" s="6" t="s">
        <v>2061</v>
      </c>
      <c r="S535" s="48" t="s">
        <v>2062</v>
      </c>
      <c r="T535" s="899" t="s">
        <v>3465</v>
      </c>
      <c r="U535" s="4">
        <f>IF(Duombaze!T535="",0,INDEX(DU!I:I,MATCH(Duombaze!T535,DU!A:A,0),1))</f>
        <v>3321.0324999999998</v>
      </c>
      <c r="V535" s="4">
        <f>IF(Duombaze!T535="",0,INDEX(DU!K:K,MATCH(Duombaze!T535,DU!A:A,0),1))</f>
        <v>0</v>
      </c>
      <c r="W535" s="6" t="s">
        <v>3488</v>
      </c>
      <c r="X535" s="6"/>
      <c r="Y535" s="858"/>
      <c r="Z535" s="66"/>
      <c r="AA535" s="4" t="str">
        <f t="shared" si="297"/>
        <v/>
      </c>
      <c r="AB535" s="6"/>
      <c r="AC535" s="6">
        <f>IF(Duombaze!AB535="",0,INDEX(DU!I:I,MATCH(Duombaze!AB535,DU!A:A,0),1))</f>
        <v>0</v>
      </c>
      <c r="AD535" s="2">
        <f>IF(Duombaze!AB535="",0,INDEX(DU!K:K,MATCH(Duombaze!AB535,DU!A:A,0),1))</f>
        <v>0</v>
      </c>
      <c r="AE535" s="6"/>
      <c r="AF535" s="6"/>
      <c r="AG535" s="6"/>
      <c r="AH535" s="4" t="str">
        <f t="shared" si="271"/>
        <v/>
      </c>
      <c r="AI535" s="6"/>
      <c r="AJ535" s="643"/>
      <c r="AK535" s="643"/>
      <c r="AL535" s="643"/>
      <c r="AM535" s="643">
        <f>IF(Duombaze!AJ535="",0,INDEX(DU!I:I,MATCH(Duombaze!AJ535,DU!A:A,0),1))+IF(Duombaze!AK535="",0,INDEX(DU!I:I,MATCH(Duombaze!AK535,DU!A:A,0),1))+IF(Duombaze!AL535="",0,INDEX(DU!I:I,MATCH(Duombaze!AL535,DU!A:A,0),1))</f>
        <v>0</v>
      </c>
      <c r="AN535" s="643">
        <f>IF(Duombaze!AJ535="",0,INDEX(DU!K:K,MATCH(Duombaze!AJ535,DU!A:A,0),1))+IF(Duombaze!AK535="",0,INDEX(DU!K:K,MATCH(Duombaze!AK535,DU!A:A,0),1))+IF(Duombaze!AL535="",0,INDEX(DU!K:K,MATCH(Duombaze!AL535,DU!A:A,0),1))</f>
        <v>0</v>
      </c>
      <c r="AO535" s="6"/>
      <c r="AP535" s="6"/>
      <c r="AQ535" s="6"/>
      <c r="AR535" s="4" t="str">
        <f t="shared" si="272"/>
        <v/>
      </c>
      <c r="AS535" s="6"/>
      <c r="AT535" s="643"/>
      <c r="AU535" s="643"/>
      <c r="AV535" s="643"/>
      <c r="AW535" s="643"/>
      <c r="AX535" s="643"/>
      <c r="AY535" s="643"/>
      <c r="AZ535" s="643"/>
      <c r="BA535" s="643"/>
      <c r="BB535" s="643"/>
      <c r="BC535" s="643">
        <f>IF(Duombaze!AT535="",0,INDEX(DU!I:I,MATCH(Duombaze!AT535,DU!A:A,0),1))+IF(Duombaze!AU535="",0,INDEX(DU!I:I,MATCH(Duombaze!AU535,DU!A:A,0),1))+IF(Duombaze!AV535="",0,INDEX(DU!I:I,MATCH(Duombaze!AV535,DU!A:A,0),1))+IF(Duombaze!AW535="",0,INDEX(DU!I:I,MATCH(Duombaze!AW535,DU!A:A,0),1))+IF(Duombaze!AX535="",0,INDEX(DU!I:I,MATCH(Duombaze!AX535,DU!A:A,0),1))+IF(Duombaze!AY535="",0,INDEX(DU!I:I,MATCH(Duombaze!AY535,DU!A:A,0),1))+IF(Duombaze!AZ535="",0,INDEX(DU!I:I,MATCH(Duombaze!AZ535,DU!A:A,0),1))+IF(Duombaze!BA535="",0,INDEX(DU!I:I,MATCH(Duombaze!BA535,DU!A:A,0),1))+IF(Duombaze!BB535="",0,INDEX(DU!I:I,MATCH(Duombaze!BB535,DU!A:A,0),1))</f>
        <v>0</v>
      </c>
      <c r="BD535" s="640">
        <f>IF(Duombaze!AT535="",0,INDEX(DU!K:K,MATCH(Duombaze!AT535,DU!A:A,0),1))+IF(Duombaze!AU535="",0,INDEX(DU!K:K,MATCH(Duombaze!AU535,DU!A:A,0),1))+IF(Duombaze!AV535="",0,INDEX(DU!K:K,MATCH(Duombaze!AV535,DU!A:A,0),1))+IF(Duombaze!AW535="",0,INDEX(DU!K:K,MATCH(Duombaze!AW535,DU!A:A,0),1))+IF(Duombaze!AX535="",0,INDEX(DU!K:K,MATCH(Duombaze!AX535,DU!A:A,0),1))+IF(Duombaze!AY535="",0,INDEX(DU!K:K,MATCH(Duombaze!AY535,DU!A:A,0),1))+IF(Duombaze!AZ535="",0,INDEX(DU!K:K,MATCH(Duombaze!AZ535,DU!A:A,0),1))+IF(Duombaze!BA535="",0,INDEX(DU!K:K,MATCH(Duombaze!BA535,DU!A:A,0),1))+IF(Duombaze!BB535="",0,INDEX(DU!K:K,MATCH(Duombaze!BB535,DU!A:A,0),1))</f>
        <v>0</v>
      </c>
      <c r="BE535" s="6"/>
      <c r="BF535" s="6"/>
      <c r="BG535" s="4" t="s">
        <v>2720</v>
      </c>
      <c r="BH535" s="4" t="str">
        <f t="shared" si="273"/>
        <v>2 GPP23 Pneumatiniai - hidrauliniai stabdžiai (mech LSV)</v>
      </c>
      <c r="BI535" s="4" t="s">
        <v>3348</v>
      </c>
      <c r="BJ535" s="640" t="s">
        <v>3349</v>
      </c>
      <c r="BK535" s="640" t="s">
        <v>2999</v>
      </c>
      <c r="BL535" s="640"/>
      <c r="BM535" s="640">
        <f>IF(Duombaze!BJ535="",0,INDEX(DU!I:I,MATCH(Duombaze!BJ535,DU!A:A,0),1))+IF(Duombaze!BK535="",0,INDEX(DU!I:I,MATCH(Duombaze!BK535,DU!A:A,0),1))+IF(Duombaze!BL535="",0,INDEX(DU!I:I,MATCH(Duombaze!BL535,DU!A:A,0),1))</f>
        <v>696.34800000000007</v>
      </c>
      <c r="BN535" s="640">
        <f>IF(Duombaze!BJ535="",0,INDEX(DU!K:K,MATCH(Duombaze!BJ535,DU!A:A,0),1))+IF(Duombaze!BK535="",0,INDEX(DU!K:K,MATCH(Duombaze!BK535,DU!A:A,0),1))+IF(Duombaze!BL535="",0,INDEX(DU!K:K,MATCH(Duombaze!BL535,DU!A:A,0),1))</f>
        <v>66.61</v>
      </c>
      <c r="BO535" s="6"/>
      <c r="BP535" s="6"/>
      <c r="BQ535" s="6"/>
      <c r="BR535" s="6" t="str">
        <f t="shared" si="274"/>
        <v/>
      </c>
      <c r="BS535" s="6"/>
      <c r="BT535" s="6"/>
      <c r="BU535" s="6"/>
      <c r="BV535" s="6"/>
      <c r="BW535" s="6">
        <f>IF(Duombaze!BT535="",0,INDEX(DU!I:I,MATCH(Duombaze!BT535,DU!A:A,0),1))+IF(Duombaze!BU535="",0,INDEX(DU!I:I,MATCH(Duombaze!BU535,DU!A:A,0),1))+IF(Duombaze!BV535="",0,INDEX(DU!I:I,MATCH(Duombaze!BV535,DU!A:A,0),1))</f>
        <v>0</v>
      </c>
      <c r="BX535" s="6">
        <f>IF(Duombaze!BT535="",0,INDEX(DU!K:K,MATCH(Duombaze!BT535,DU!A:A,0),1))+IF(Duombaze!BU535="",0,INDEX(DU!K:K,MATCH(Duombaze!BU535,DU!A:A,0),1))+IF(Duombaze!BV535="",0,INDEX(DU!K:K,MATCH(Duombaze!BV535,DU!A:A,0),1))</f>
        <v>0</v>
      </c>
      <c r="BY535" s="6"/>
      <c r="BZ535" s="6"/>
      <c r="CA535" s="6"/>
      <c r="CB535" s="6" t="str">
        <f t="shared" si="275"/>
        <v/>
      </c>
      <c r="CC535" s="6"/>
      <c r="CD535" s="6">
        <f>IF(Duombaze!CC535="",0,INDEX(DU!I:I,MATCH(Duombaze!CC535,DU!A:A,0),1))</f>
        <v>0</v>
      </c>
      <c r="CE535" s="4">
        <f>IF(Duombaze!CC535="",0,INDEX(DU!K:K,MATCH(Duombaze!CC535,DU!A:A,0),1))</f>
        <v>0</v>
      </c>
      <c r="CF535" s="66"/>
      <c r="CG535" s="6"/>
      <c r="CH535" s="2" t="s">
        <v>317</v>
      </c>
      <c r="CI535" s="4" t="str">
        <f>IF(CH535&lt;&gt;"",A535&amp;" "&amp;C535&amp;" "&amp;CH535,"")</f>
        <v>2 GPP23 Priekinė kilpa DIN 9678 D-50 (3000 kg.)</v>
      </c>
      <c r="CJ535" s="6" t="s">
        <v>597</v>
      </c>
      <c r="CK535" s="6">
        <f>IF(Duombaze!CJ535="",0,INDEX(DU!I:I,MATCH(Duombaze!CJ535,DU!A:A,0),1))</f>
        <v>172.51385999999999</v>
      </c>
      <c r="CL535" s="4">
        <f>IF(Duombaze!CJ535="",0,INDEX(DU!K:K,MATCH(Duombaze!CJ535,DU!A:A,0),1))</f>
        <v>11.585000000000001</v>
      </c>
      <c r="CM535" s="6"/>
      <c r="CN535" s="6"/>
      <c r="CO535" s="2" t="s">
        <v>1537</v>
      </c>
      <c r="CP535" s="4" t="str">
        <f t="shared" si="276"/>
        <v>2 GPP23 Atsparos</v>
      </c>
      <c r="CQ535" s="6" t="s">
        <v>1471</v>
      </c>
      <c r="CR535" s="643" t="s">
        <v>1471</v>
      </c>
      <c r="CS535" s="643"/>
      <c r="CT535" s="643">
        <f>IF(Duombaze!CR535="",0,INDEX(DU!I:I,MATCH(Duombaze!CR535,DU!A:A,0),1))+IF(Duombaze!CS535="",0,INDEX(DU!I:I,MATCH(Duombaze!CS535,DU!A:A,0),1))</f>
        <v>28.542999999999999</v>
      </c>
      <c r="CU535" s="6">
        <f>IF(Duombaze!CR535="",0,INDEX(DU!K:K,MATCH(Duombaze!CR535,DU!A:A,0),1))+IF(Duombaze!CS535="",0,INDEX(DU!K:K,MATCH(Duombaze!CS535,DU!A:A,0),1))</f>
        <v>0</v>
      </c>
      <c r="CV535" s="6"/>
      <c r="CW535" s="6"/>
      <c r="CX535" s="111" t="s">
        <v>711</v>
      </c>
      <c r="CY535" s="4" t="str">
        <f t="shared" si="277"/>
        <v>2 GPP23 Viršborčiai 600</v>
      </c>
      <c r="CZ535" s="111" t="s">
        <v>601</v>
      </c>
      <c r="DA535" s="674" t="s">
        <v>601</v>
      </c>
      <c r="DB535" s="673"/>
      <c r="DC535" s="673">
        <f>IF(Duombaze!DA535="",0,INDEX(DU!I:I,MATCH(Duombaze!DA535,DU!A:A,0),1))+IF(Duombaze!DB535="",0,INDEX(DU!I:I,MATCH(Duombaze!DB535,DU!A:A,0),1))</f>
        <v>308.42408235294101</v>
      </c>
      <c r="DD535" s="6">
        <f>IF(Duombaze!DA535="",0,INDEX(DU!K:K,MATCH(Duombaze!DA535,DU!A:A,0),1))+IF(Duombaze!DB535="",0,INDEX(DU!K:K,MATCH(Duombaze!DB535,DU!A:A,0),1))</f>
        <v>216.52</v>
      </c>
      <c r="DE535" s="6" t="s">
        <v>2132</v>
      </c>
      <c r="DF535" s="6"/>
      <c r="DG535" s="6"/>
      <c r="DH535" s="6" t="str">
        <f t="shared" si="278"/>
        <v/>
      </c>
      <c r="DI535" s="6"/>
      <c r="DJ535" s="673"/>
      <c r="DK535" s="679"/>
      <c r="DL535" s="679">
        <f>IF(Duombaze!DJ535="",0,INDEX(DU!I:I,MATCH(Duombaze!DJ535,DU!A:A,0),1))+IF(Duombaze!DK535="",0,INDEX(DU!I:I,MATCH(Duombaze!DK535,DU!A:A,0),1))</f>
        <v>0</v>
      </c>
      <c r="DM535" s="6">
        <f>IF(Duombaze!DJ535="",0,INDEX(DU!K:K,MATCH(Duombaze!DJ535,DU!A:A,0),1))+IF(Duombaze!DK535="",0,INDEX(DU!K:K,MATCH(Duombaze!DK535,DU!A:A,0),1))</f>
        <v>0</v>
      </c>
      <c r="DN535" s="48"/>
      <c r="DO535" s="48"/>
      <c r="DP535" s="62" t="s">
        <v>1748</v>
      </c>
      <c r="DQ535" s="4" t="str">
        <f t="shared" si="279"/>
        <v>2 GPP23 GPP23 prieky/gale paprastas apšvietimas (LT-LV)</v>
      </c>
      <c r="DR535" s="66" t="s">
        <v>604</v>
      </c>
      <c r="DS535" s="694" t="s">
        <v>604</v>
      </c>
      <c r="DT535" s="694"/>
      <c r="DU535" s="694"/>
      <c r="DV535" s="694"/>
      <c r="DW535" s="694">
        <f>IF(Duombaze!DS535="",0,INDEX(DU!I:I,MATCH(Duombaze!DS535,DU!A:A,0),1))+IF(Duombaze!DT535="",0,INDEX(DU!I:I,MATCH(Duombaze!DT535,DU!A:A,0),1))+IF(Duombaze!DU535="",0,INDEX(DU!I:I,MATCH(Duombaze!DU535,DU!A:A,0),1))+IF(Duombaze!DV535="",0,INDEX(DU!I:I,MATCH(Duombaze!DV535,DU!A:A,0),1))</f>
        <v>51.695171428571399</v>
      </c>
      <c r="DX535" s="640">
        <f>IF(Duombaze!DS535="",0,INDEX(DU!K:K,MATCH(Duombaze!DS535,DU!A:A,0),1))+IF(Duombaze!DT535="",0,INDEX(DU!K:K,MATCH(Duombaze!DT535,DU!A:A,0),1))+IF(Duombaze!DU535="",0,INDEX(DU!K:K,MATCH(Duombaze!DU535,DU!A:A,0),1))+IF(Duombaze!DV535="",0,INDEX(DU!K:KH,MATCH(Duombaze!DV535,DU!A:A,0),1))</f>
        <v>0</v>
      </c>
      <c r="DY535" s="66"/>
      <c r="DZ535" s="66"/>
      <c r="EA535" s="6"/>
      <c r="EB535" s="6" t="str">
        <f t="shared" si="280"/>
        <v/>
      </c>
      <c r="EC535" s="6"/>
      <c r="ED535" s="6">
        <f>IF(Duombaze!EC535="",0,INDEX(DU!I:I,MATCH(Duombaze!EC535,DU!A:A,0),1))</f>
        <v>0</v>
      </c>
      <c r="EE535" s="640">
        <f>IF(Duombaze!EC535="",0,INDEX(DU!K:K,MATCH(Duombaze!EC535,DU!A:A,0),1))</f>
        <v>0</v>
      </c>
      <c r="EF535" s="6"/>
      <c r="EG535" s="6"/>
      <c r="EH535" s="6" t="s">
        <v>8329</v>
      </c>
      <c r="EI535" s="4" t="str">
        <f t="shared" si="296"/>
        <v>2 GPP23 Lipdukai Lenkiški + Umega Agro logo (ant kėbulo)</v>
      </c>
      <c r="EJ535" s="6" t="s">
        <v>3394</v>
      </c>
      <c r="EK535" s="674" t="s">
        <v>605</v>
      </c>
      <c r="EL535" s="674" t="s">
        <v>3460</v>
      </c>
      <c r="EM535" s="674"/>
      <c r="EN535" s="674">
        <f>IF(Duombaze!EK535="",0,INDEX(DU!I:I,MATCH(Duombaze!EK535,DU!A:A,0),1))+IF(Duombaze!EL535="",0,INDEX(DU!I:I,MATCH(Duombaze!EL535,DU!A:A,0),1))+IF(Duombaze!EM535="",0,INDEX(DU!I:I,MATCH(Duombaze!EM535,DU!A:A,0),1))</f>
        <v>70.874554666666597</v>
      </c>
      <c r="EO535" s="6">
        <f>IF(Duombaze!EK535="",0,INDEX(DU!K:K,MATCH(Duombaze!EK535,DU!A:A,0),1))+IF(Duombaze!EL535="",0,INDEX(DU!K:K,MATCH(Duombaze!EL535,DU!A:A,0),1))+IF(Duombaze!EM535="",0,INDEX(DU!K:K,MATCH(Duombaze!EM535,DU!A:A,0),1))</f>
        <v>0</v>
      </c>
      <c r="EP535" s="6"/>
      <c r="EQ535" s="6"/>
      <c r="ER535" s="7" t="s">
        <v>1498</v>
      </c>
      <c r="ES535" s="4" t="str">
        <f t="shared" si="281"/>
        <v>2 GPP23 Pakuojami</v>
      </c>
      <c r="ET535" s="4"/>
      <c r="EU535" s="4"/>
      <c r="EV535" s="4"/>
      <c r="EW535" s="66" t="s">
        <v>2747</v>
      </c>
      <c r="EX535" s="6" t="str">
        <f t="shared" si="282"/>
        <v>2 GPP23 Ištisiniai metaliniai purvasaugiai  + 1/4 prieky/gale</v>
      </c>
      <c r="EY535" s="6" t="s">
        <v>2665</v>
      </c>
      <c r="EZ535" s="674" t="s">
        <v>2665</v>
      </c>
      <c r="FA535" s="674"/>
      <c r="FB535" s="674">
        <f>IF(Duombaze!EZ535="",0,INDEX(DU!I:I,MATCH(Duombaze!EZ535,DU!A:A,0),1))+IF(Duombaze!FA535="",0,INDEX(DU!I:I,MATCH(Duombaze!FA535,DU!A:A,0),1))</f>
        <v>200.19210531534699</v>
      </c>
      <c r="FC535" s="6">
        <f>IF(Duombaze!EZ535="",0,INDEX(DU!K:K,MATCH(Duombaze!EZ535,DU!A:A,0),1))+IF(Duombaze!FA535="",0,INDEX(DU!K:K,MATCH(Duombaze!FA535,DU!A:A,0),1))</f>
        <v>56.715000000000003</v>
      </c>
      <c r="FD535" s="6"/>
      <c r="FE535" s="6"/>
      <c r="FF535" s="6"/>
      <c r="FG535" s="6"/>
      <c r="FH535" s="6" t="s">
        <v>657</v>
      </c>
      <c r="FI535" s="66"/>
      <c r="FJ535" s="6"/>
      <c r="FK535" s="66"/>
      <c r="FL535" s="14">
        <v>22900300</v>
      </c>
      <c r="FM535" s="673">
        <v>22900300</v>
      </c>
      <c r="FN535" s="673"/>
      <c r="FO535" s="673"/>
      <c r="FP535" s="673"/>
      <c r="FQ535" s="673">
        <f>IF(Duombaze!FM535="",0,INDEX(DU!I:I,MATCH(Duombaze!FM535,DU!A:A,0),1))+IF(Duombaze!FN535="",0,INDEX(DU!I:I,MATCH(Duombaze!FN535,DU!A:A,0),1))+IF(Duombaze!FO535="",0,INDEX(DU!I:I,MATCH(Duombaze!FO535,DU!A:A,0),1))+IF(Duombaze!FP535="",0,INDEX(DU!I:I,MATCH(Duombaze!FP535,DU!A:A,0),1))</f>
        <v>291.373666666666</v>
      </c>
      <c r="FR535" s="673">
        <f>IF(Duombaze!FM535="",0,INDEX(DU!K:K,MATCH(Duombaze!FM535,DU!A:A,0),1))+IF(Duombaze!FN535="",0,INDEX(DU!K:K,MATCH(Duombaze!FN535,DU!A:A,0),1))+IF(Duombaze!FO535="",0,INDEX(DU!K:K,MATCH(Duombaze!FO535,DU!A:A,0),1))+IF(Duombaze!FP535="",0,INDEX(DU!K:K,MATCH(Duombaze!FP535,DU!A:A,0),1))</f>
        <v>0</v>
      </c>
      <c r="FT535" s="101" t="s">
        <v>606</v>
      </c>
      <c r="FU535" s="101" t="s">
        <v>12</v>
      </c>
      <c r="FY535" s="6" t="s">
        <v>189</v>
      </c>
      <c r="FZ535" s="4" t="str">
        <f>IF(FY535&lt;&gt;"",A536&amp;" "&amp;C536&amp;" "&amp;FY535,"")</f>
        <v>3 GPP23 Pneumatiniai stabdžiai Wabco 2K su mechaniniu LSV</v>
      </c>
      <c r="GA535" s="6" t="s">
        <v>2119</v>
      </c>
    </row>
    <row r="536" spans="1:183" s="7" customFormat="1" ht="31.5" customHeight="1" x14ac:dyDescent="0.25">
      <c r="A536" s="42">
        <v>3</v>
      </c>
      <c r="B536" s="42" t="s">
        <v>799</v>
      </c>
      <c r="C536" s="12" t="s">
        <v>1928</v>
      </c>
      <c r="D536" s="6" t="s">
        <v>9157</v>
      </c>
      <c r="E536" s="4" t="str">
        <f>IF(D536&lt;&gt;"",A536&amp;" "&amp;C536&amp;" "&amp;"CERT167 "&amp;D536,"")</f>
        <v>3 GPP23 CERT167 Pagrindas, NEVAIR. ašys 412E, E=1525</v>
      </c>
      <c r="F536" s="6" t="s">
        <v>9040</v>
      </c>
      <c r="G536" s="643" t="s">
        <v>3196</v>
      </c>
      <c r="H536" s="643" t="s">
        <v>2950</v>
      </c>
      <c r="I536" s="643" t="s">
        <v>2951</v>
      </c>
      <c r="J536" s="643">
        <v>23109200</v>
      </c>
      <c r="K536" s="899" t="s">
        <v>9041</v>
      </c>
      <c r="L536" s="640"/>
      <c r="M536" s="640"/>
      <c r="N536" s="640"/>
      <c r="O536" s="640"/>
      <c r="P536" s="640">
        <f>IF(Duombaze!G536="",0,INDEX(DU!I:I,MATCH(Duombaze!G536,DU!A:A,0),1))+IF(Duombaze!H536="",0,INDEX(DU!I:I,MATCH(Duombaze!H536,DU!A:A,0),1))+IF(Duombaze!I536="",0,INDEX(DU!I:I,MATCH(Duombaze!I536,DU!A:A,0),1))+IF(Duombaze!J536="",0,INDEX(DU!I:I*40,MATCH(Duombaze!J536,DU!A:A,0),1))+IF(Duombaze!K536="",0,INDEX(DU!I:I,MATCH(Duombaze!K536,DU!A:A,0),1))+IF(Duombaze!L536="",0,INDEX(DU!I:I,MATCH(Duombaze!L536,DU!A:A,0),1))+IF(Duombaze!M536="",0,INDEX(DU!I:I,MATCH(Duombaze!M536,DU!A:A,0),1))+IF(Duombaze!N536="",0,INDEX(DU!I:I,MATCH(Duombaze!N536,DU!A:A,0),1))+IF(Duombaze!O536="",0,INDEX(DU!I:I,MATCH(Duombaze!O536,DU!A:A,0),1))</f>
        <v>9398.3313016590982</v>
      </c>
      <c r="Q536" s="640">
        <f>IF(Duombaze!G536="",0,INDEX(DU!K:K,MATCH(Duombaze!G536,DU!A:A,0),1))+IF(Duombaze!H536="",0,INDEX(DU!K:K,MATCH(Duombaze!H536,DU!A:A,0),1))+IF(Duombaze!I536="",0,INDEX(DU!K:K,MATCH(Duombaze!I536,DU!A:A,0),1))+IF(Duombaze!J536="",0,INDEX(DU!K:K,MATCH(Duombaze!J536,DU!A:A,0),1))+IF(Duombaze!K536="",0,INDEX(DU!K:K,MATCH(Duombaze!K536,DU!A:A,0),1))+IF(Duombaze!L536="",0,INDEX(DU!K:K,MATCH(Duombaze!L536,DU!A:A,0),1))+IF(Duombaze!M536="",0,INDEX(DU!K:K,MATCH(Duombaze!M536,DU!A:A,0),1))+IF(Duombaze!N536="",0,INDEX(DU!K:K,MATCH(Duombaze!N536,DU!A:A,0),1))+IF(Duombaze!O536="",0,INDEX(DU!K:K,MATCH(Duombaze!O536,DU!A:A,0),1))</f>
        <v>2387.2399999999998</v>
      </c>
      <c r="R536" s="6" t="s">
        <v>2061</v>
      </c>
      <c r="S536" s="48" t="s">
        <v>2062</v>
      </c>
      <c r="T536" s="883"/>
      <c r="U536" s="4">
        <f>IF(Duombaze!T536="",0,INDEX(DU!I:I,MATCH(Duombaze!T536,DU!A:A,0),1))</f>
        <v>0</v>
      </c>
      <c r="V536" s="4">
        <f>IF(Duombaze!T536="",0,INDEX(DU!K:K,MATCH(Duombaze!T536,DU!A:A,0),1))</f>
        <v>0</v>
      </c>
      <c r="W536" s="6"/>
      <c r="X536" s="6"/>
      <c r="Y536" s="858"/>
      <c r="Z536" s="66"/>
      <c r="AA536" s="4" t="str">
        <f t="shared" si="297"/>
        <v/>
      </c>
      <c r="AB536" s="6"/>
      <c r="AC536" s="6">
        <f>IF(Duombaze!AB536="",0,INDEX(DU!I:I,MATCH(Duombaze!AB536,DU!A:A,0),1))</f>
        <v>0</v>
      </c>
      <c r="AD536" s="2">
        <f>IF(Duombaze!AB536="",0,INDEX(DU!K:K,MATCH(Duombaze!AB536,DU!A:A,0),1))</f>
        <v>0</v>
      </c>
      <c r="AE536" s="6"/>
      <c r="AF536" s="6"/>
      <c r="AG536" s="6"/>
      <c r="AH536" s="4" t="str">
        <f t="shared" si="271"/>
        <v/>
      </c>
      <c r="AI536" s="6"/>
      <c r="AJ536" s="643"/>
      <c r="AK536" s="643"/>
      <c r="AL536" s="643"/>
      <c r="AM536" s="643">
        <f>IF(Duombaze!AJ536="",0,INDEX(DU!I:I,MATCH(Duombaze!AJ536,DU!A:A,0),1))+IF(Duombaze!AK536="",0,INDEX(DU!I:I,MATCH(Duombaze!AK536,DU!A:A,0),1))+IF(Duombaze!AL536="",0,INDEX(DU!I:I,MATCH(Duombaze!AL536,DU!A:A,0),1))</f>
        <v>0</v>
      </c>
      <c r="AN536" s="643">
        <f>IF(Duombaze!AJ536="",0,INDEX(DU!K:K,MATCH(Duombaze!AJ536,DU!A:A,0),1))+IF(Duombaze!AK536="",0,INDEX(DU!K:K,MATCH(Duombaze!AK536,DU!A:A,0),1))+IF(Duombaze!AL536="",0,INDEX(DU!K:K,MATCH(Duombaze!AL536,DU!A:A,0),1))</f>
        <v>0</v>
      </c>
      <c r="AO536" s="6"/>
      <c r="AP536" s="6"/>
      <c r="AQ536" s="6"/>
      <c r="AR536" s="4" t="str">
        <f t="shared" si="272"/>
        <v/>
      </c>
      <c r="AS536" s="6"/>
      <c r="AT536" s="643"/>
      <c r="AU536" s="643"/>
      <c r="AV536" s="643"/>
      <c r="AW536" s="643"/>
      <c r="AX536" s="643"/>
      <c r="AY536" s="643"/>
      <c r="AZ536" s="643"/>
      <c r="BA536" s="643"/>
      <c r="BB536" s="643"/>
      <c r="BC536" s="643">
        <f>IF(Duombaze!AT536="",0,INDEX(DU!I:I,MATCH(Duombaze!AT536,DU!A:A,0),1))+IF(Duombaze!AU536="",0,INDEX(DU!I:I,MATCH(Duombaze!AU536,DU!A:A,0),1))+IF(Duombaze!AV536="",0,INDEX(DU!I:I,MATCH(Duombaze!AV536,DU!A:A,0),1))+IF(Duombaze!AW536="",0,INDEX(DU!I:I,MATCH(Duombaze!AW536,DU!A:A,0),1))+IF(Duombaze!AX536="",0,INDEX(DU!I:I,MATCH(Duombaze!AX536,DU!A:A,0),1))+IF(Duombaze!AY536="",0,INDEX(DU!I:I,MATCH(Duombaze!AY536,DU!A:A,0),1))+IF(Duombaze!AZ536="",0,INDEX(DU!I:I,MATCH(Duombaze!AZ536,DU!A:A,0),1))+IF(Duombaze!BA536="",0,INDEX(DU!I:I,MATCH(Duombaze!BA536,DU!A:A,0),1))+IF(Duombaze!BB536="",0,INDEX(DU!I:I,MATCH(Duombaze!BB536,DU!A:A,0),1))</f>
        <v>0</v>
      </c>
      <c r="BD536" s="640">
        <f>IF(Duombaze!AT536="",0,INDEX(DU!K:K,MATCH(Duombaze!AT536,DU!A:A,0),1))+IF(Duombaze!AU536="",0,INDEX(DU!K:K,MATCH(Duombaze!AU536,DU!A:A,0),1))+IF(Duombaze!AV536="",0,INDEX(DU!K:K,MATCH(Duombaze!AV536,DU!A:A,0),1))+IF(Duombaze!AW536="",0,INDEX(DU!K:K,MATCH(Duombaze!AW536,DU!A:A,0),1))+IF(Duombaze!AX536="",0,INDEX(DU!K:K,MATCH(Duombaze!AX536,DU!A:A,0),1))+IF(Duombaze!AY536="",0,INDEX(DU!K:K,MATCH(Duombaze!AY536,DU!A:A,0),1))+IF(Duombaze!AZ536="",0,INDEX(DU!K:K,MATCH(Duombaze!AZ536,DU!A:A,0),1))+IF(Duombaze!BA536="",0,INDEX(DU!K:K,MATCH(Duombaze!BA536,DU!A:A,0),1))+IF(Duombaze!BB536="",0,INDEX(DU!K:K,MATCH(Duombaze!BB536,DU!A:A,0),1))</f>
        <v>0</v>
      </c>
      <c r="BE536" s="6"/>
      <c r="BF536" s="6"/>
      <c r="BG536" s="7" t="s">
        <v>2721</v>
      </c>
      <c r="BH536" s="4" t="str">
        <f t="shared" si="273"/>
        <v>3 GPP23 Pneumatiniai st. WABCO (mech. LSV)</v>
      </c>
      <c r="BI536" s="6" t="s">
        <v>3347</v>
      </c>
      <c r="BJ536" s="643" t="s">
        <v>3347</v>
      </c>
      <c r="BK536" s="643"/>
      <c r="BL536" s="643"/>
      <c r="BM536" s="643">
        <f>IF(Duombaze!BJ536="",0,INDEX(DU!I:I,MATCH(Duombaze!BJ536,DU!A:A,0),1))+IF(Duombaze!BK536="",0,INDEX(DU!I:I,MATCH(Duombaze!BK536,DU!A:A,0),1))+IF(Duombaze!BL536="",0,INDEX(DU!I:I,MATCH(Duombaze!BL536,DU!A:A,0),1))</f>
        <v>389.48779999999999</v>
      </c>
      <c r="BN536" s="640">
        <f>IF(Duombaze!BJ536="",0,INDEX(DU!K:K,MATCH(Duombaze!BJ536,DU!A:A,0),1))+IF(Duombaze!BK536="",0,INDEX(DU!K:K,MATCH(Duombaze!BK536,DU!A:A,0),1))+IF(Duombaze!BL536="",0,INDEX(DU!K:K,MATCH(Duombaze!BL536,DU!A:A,0),1))</f>
        <v>66.61</v>
      </c>
      <c r="BO536" s="6"/>
      <c r="BP536" s="6"/>
      <c r="BQ536" s="6"/>
      <c r="BR536" s="6" t="str">
        <f t="shared" si="274"/>
        <v/>
      </c>
      <c r="BS536" s="6"/>
      <c r="BT536" s="6"/>
      <c r="BU536" s="6"/>
      <c r="BV536" s="6"/>
      <c r="BW536" s="6">
        <f>IF(Duombaze!BT536="",0,INDEX(DU!I:I,MATCH(Duombaze!BT536,DU!A:A,0),1))+IF(Duombaze!BU536="",0,INDEX(DU!I:I,MATCH(Duombaze!BU536,DU!A:A,0),1))+IF(Duombaze!BV536="",0,INDEX(DU!I:I,MATCH(Duombaze!BV536,DU!A:A,0),1))</f>
        <v>0</v>
      </c>
      <c r="BX536" s="6">
        <f>IF(Duombaze!BT536="",0,INDEX(DU!K:K,MATCH(Duombaze!BT536,DU!A:A,0),1))+IF(Duombaze!BU536="",0,INDEX(DU!K:K,MATCH(Duombaze!BU536,DU!A:A,0),1))+IF(Duombaze!BV536="",0,INDEX(DU!K:K,MATCH(Duombaze!BV536,DU!A:A,0),1))</f>
        <v>0</v>
      </c>
      <c r="BY536" s="6"/>
      <c r="BZ536" s="6"/>
      <c r="CA536" s="6"/>
      <c r="CB536" s="6" t="str">
        <f t="shared" si="275"/>
        <v/>
      </c>
      <c r="CC536" s="6"/>
      <c r="CD536" s="6">
        <f>IF(Duombaze!CC536="",0,INDEX(DU!I:I,MATCH(Duombaze!CC536,DU!A:A,0),1))</f>
        <v>0</v>
      </c>
      <c r="CE536" s="4">
        <f>IF(Duombaze!CC536="",0,INDEX(DU!K:K,MATCH(Duombaze!CC536,DU!A:A,0),1))</f>
        <v>0</v>
      </c>
      <c r="CF536" s="66"/>
      <c r="CG536" s="6"/>
      <c r="CH536" s="2" t="s">
        <v>598</v>
      </c>
      <c r="CI536" s="4" t="str">
        <f>IF(CH536&lt;&gt;"",A536&amp;" "&amp;C536&amp;" "&amp;CH536,"")</f>
        <v>3 GPP23 Priekinė kilpa K80 (4000 kg)</v>
      </c>
      <c r="CJ536" s="6" t="s">
        <v>599</v>
      </c>
      <c r="CK536" s="6">
        <f>IF(Duombaze!CJ536="",0,INDEX(DU!I:I,MATCH(Duombaze!CJ536,DU!A:A,0),1))</f>
        <v>195.65000833333301</v>
      </c>
      <c r="CL536" s="4">
        <f>IF(Duombaze!CJ536="",0,INDEX(DU!K:K,MATCH(Duombaze!CJ536,DU!A:A,0),1))</f>
        <v>11.2</v>
      </c>
      <c r="CM536" s="6"/>
      <c r="CN536" s="6"/>
      <c r="CO536" s="2" t="s">
        <v>1495</v>
      </c>
      <c r="CP536" s="4" t="str">
        <f t="shared" si="276"/>
        <v xml:space="preserve">3 GPP23 Rankinis + Ratų atsparos </v>
      </c>
      <c r="CQ536" s="6" t="s">
        <v>1598</v>
      </c>
      <c r="CR536" s="643" t="s">
        <v>1597</v>
      </c>
      <c r="CS536" s="643" t="s">
        <v>1471</v>
      </c>
      <c r="CT536" s="643">
        <f>IF(Duombaze!CR536="",0,INDEX(DU!I:I,MATCH(Duombaze!CR536,DU!A:A,0),1))+IF(Duombaze!CS536="",0,INDEX(DU!I:I,MATCH(Duombaze!CS536,DU!A:A,0),1))</f>
        <v>67.976702368813392</v>
      </c>
      <c r="CU536" s="6">
        <f>IF(Duombaze!CR536="",0,INDEX(DU!K:K,MATCH(Duombaze!CR536,DU!A:A,0),1))+IF(Duombaze!CS536="",0,INDEX(DU!K:K,MATCH(Duombaze!CS536,DU!A:A,0),1))</f>
        <v>35.47</v>
      </c>
      <c r="CV536" s="6"/>
      <c r="CW536" s="6"/>
      <c r="CX536" s="6" t="s">
        <v>9280</v>
      </c>
      <c r="CY536" s="4" t="str">
        <f t="shared" si="277"/>
        <v>3 GPP23 Viršborčiai 300 su nuožula iš dešinės į kairę,
(žiūrint iš puspriekabės galo)</v>
      </c>
      <c r="CZ536" s="6" t="s">
        <v>3042</v>
      </c>
      <c r="DA536" s="674" t="s">
        <v>602</v>
      </c>
      <c r="DB536" s="673"/>
      <c r="DC536" s="673">
        <f>IF(Duombaze!DA536="",0,INDEX(DU!I:I,MATCH(Duombaze!DA536,DU!A:A,0),1))+IF(Duombaze!DB536="",0,INDEX(DU!I:I,MATCH(Duombaze!DB536,DU!A:A,0),1))</f>
        <v>152.39368200000001</v>
      </c>
      <c r="DD536" s="6">
        <f>IF(Duombaze!DA536="",0,INDEX(DU!K:K,MATCH(Duombaze!DA536,DU!A:A,0),1))+IF(Duombaze!DB536="",0,INDEX(DU!K:K,MATCH(Duombaze!DB536,DU!A:A,0),1))</f>
        <v>101.37</v>
      </c>
      <c r="DE536" s="6" t="s">
        <v>2151</v>
      </c>
      <c r="DF536" s="6"/>
      <c r="DG536" s="6"/>
      <c r="DH536" s="6" t="str">
        <f t="shared" si="278"/>
        <v/>
      </c>
      <c r="DI536" s="6"/>
      <c r="DJ536" s="673"/>
      <c r="DK536" s="679"/>
      <c r="DL536" s="679">
        <f>IF(Duombaze!DJ536="",0,INDEX(DU!I:I,MATCH(Duombaze!DJ536,DU!A:A,0),1))+IF(Duombaze!DK536="",0,INDEX(DU!I:I,MATCH(Duombaze!DK536,DU!A:A,0),1))</f>
        <v>0</v>
      </c>
      <c r="DM536" s="6">
        <f>IF(Duombaze!DJ536="",0,INDEX(DU!K:K,MATCH(Duombaze!DJ536,DU!A:A,0),1))+IF(Duombaze!DK536="",0,INDEX(DU!K:K,MATCH(Duombaze!DK536,DU!A:A,0),1))</f>
        <v>0</v>
      </c>
      <c r="DN536" s="48"/>
      <c r="DO536" s="48"/>
      <c r="DP536" s="48" t="s">
        <v>1750</v>
      </c>
      <c r="DQ536" s="4" t="str">
        <f>IF(DP536&lt;&gt;"",A536&amp;" "&amp;C536&amp;" "&amp;"CERT167 "&amp;DP536,"")</f>
        <v>3 GPP23 CERT167 Šoninis LED apšvietimas, prieky/gale paprastas apšvietimas (Čekija)</v>
      </c>
      <c r="DR536" s="66" t="s">
        <v>251</v>
      </c>
      <c r="DS536" s="694" t="s">
        <v>251</v>
      </c>
      <c r="DT536" s="694"/>
      <c r="DU536" s="694"/>
      <c r="DV536" s="694"/>
      <c r="DW536" s="694">
        <f>IF(Duombaze!DS536="",0,INDEX(DU!I:I,MATCH(Duombaze!DS536,DU!A:A,0),1))+IF(Duombaze!DT536="",0,INDEX(DU!I:I,MATCH(Duombaze!DT536,DU!A:A,0),1))+IF(Duombaze!DU536="",0,INDEX(DU!I:I,MATCH(Duombaze!DU536,DU!A:A,0),1))+IF(Duombaze!DV536="",0,INDEX(DU!I:I,MATCH(Duombaze!DV536,DU!A:A,0),1))</f>
        <v>76.036285714285697</v>
      </c>
      <c r="DX536" s="640">
        <f>IF(Duombaze!DS536="",0,INDEX(DU!K:K,MATCH(Duombaze!DS536,DU!A:A,0),1))+IF(Duombaze!DT536="",0,INDEX(DU!K:K,MATCH(Duombaze!DT536,DU!A:A,0),1))+IF(Duombaze!DU536="",0,INDEX(DU!K:K,MATCH(Duombaze!DU536,DU!A:A,0),1))+IF(Duombaze!DV536="",0,INDEX(DU!K:KH,MATCH(Duombaze!DV536,DU!A:A,0),1))</f>
        <v>0</v>
      </c>
      <c r="DY536" s="66"/>
      <c r="DZ536" s="66"/>
      <c r="EA536" s="6"/>
      <c r="EB536" s="6" t="str">
        <f t="shared" si="280"/>
        <v/>
      </c>
      <c r="EC536" s="6"/>
      <c r="ED536" s="6">
        <f>IF(Duombaze!EC536="",0,INDEX(DU!I:I,MATCH(Duombaze!EC536,DU!A:A,0),1))</f>
        <v>0</v>
      </c>
      <c r="EE536" s="640">
        <f>IF(Duombaze!EC536="",0,INDEX(DU!K:K,MATCH(Duombaze!EC536,DU!A:A,0),1))</f>
        <v>0</v>
      </c>
      <c r="EF536" s="6"/>
      <c r="EG536" s="6"/>
      <c r="EH536" s="6" t="s">
        <v>8330</v>
      </c>
      <c r="EI536" s="4" t="str">
        <f t="shared" si="296"/>
        <v>3 GPP23 Lipdukai universalūs + Umega Agro logo (ant kėbulo)</v>
      </c>
      <c r="EJ536" s="6" t="s">
        <v>3395</v>
      </c>
      <c r="EK536" s="674" t="s">
        <v>2567</v>
      </c>
      <c r="EL536" s="674" t="s">
        <v>3460</v>
      </c>
      <c r="EM536" s="674"/>
      <c r="EN536" s="674">
        <f>IF(Duombaze!EK536="",0,INDEX(DU!I:I,MATCH(Duombaze!EK536,DU!A:A,0),1))+IF(Duombaze!EL536="",0,INDEX(DU!I:I,MATCH(Duombaze!EL536,DU!A:A,0),1))+IF(Duombaze!EM536="",0,INDEX(DU!I:I,MATCH(Duombaze!EM536,DU!A:A,0),1))</f>
        <v>52.917434666666594</v>
      </c>
      <c r="EO536" s="6">
        <f>IF(Duombaze!EK536="",0,INDEX(DU!K:K,MATCH(Duombaze!EK536,DU!A:A,0),1))+IF(Duombaze!EL536="",0,INDEX(DU!K:K,MATCH(Duombaze!EL536,DU!A:A,0),1))+IF(Duombaze!EM536="",0,INDEX(DU!K:K,MATCH(Duombaze!EM536,DU!A:A,0),1))</f>
        <v>0</v>
      </c>
      <c r="EP536" s="6"/>
      <c r="EQ536" s="6"/>
      <c r="ER536" s="7" t="s">
        <v>1778</v>
      </c>
      <c r="ES536" s="4" t="str">
        <f t="shared" si="281"/>
        <v>3 GPP23 Ratai pristatomi klientui</v>
      </c>
      <c r="ET536" s="4"/>
      <c r="EU536" s="4"/>
      <c r="EV536" s="4"/>
      <c r="EW536" s="6" t="s">
        <v>407</v>
      </c>
      <c r="EX536" s="6" t="str">
        <f t="shared" si="282"/>
        <v>3 GPP23 Purvasaugių komplektas 600 ratams (ketvirtiniai 1/4)</v>
      </c>
      <c r="EY536" s="6" t="s">
        <v>378</v>
      </c>
      <c r="EZ536" s="674" t="s">
        <v>378</v>
      </c>
      <c r="FA536" s="674"/>
      <c r="FB536" s="674">
        <f>IF(Duombaze!EZ536="",0,INDEX(DU!I:I,MATCH(Duombaze!EZ536,DU!A:A,0),1))+IF(Duombaze!FA536="",0,INDEX(DU!I:I,MATCH(Duombaze!FA536,DU!A:A,0),1))</f>
        <v>72.839479999999895</v>
      </c>
      <c r="FC536" s="6">
        <f>IF(Duombaze!EZ536="",0,INDEX(DU!K:K,MATCH(Duombaze!EZ536,DU!A:A,0),1))+IF(Duombaze!FA536="",0,INDEX(DU!K:K,MATCH(Duombaze!FA536,DU!A:A,0),1))</f>
        <v>9.33</v>
      </c>
      <c r="FD536" s="6"/>
      <c r="FE536" s="6"/>
      <c r="FF536" s="6"/>
      <c r="FG536" s="6"/>
      <c r="FH536" s="4"/>
      <c r="FI536" s="6" t="s">
        <v>9158</v>
      </c>
      <c r="FJ536" s="6"/>
      <c r="FK536" s="6"/>
      <c r="FL536" s="14" t="s">
        <v>1460</v>
      </c>
      <c r="FM536" s="673" t="s">
        <v>1460</v>
      </c>
      <c r="FN536" s="4"/>
      <c r="FO536" s="673"/>
      <c r="FP536" s="673"/>
      <c r="FQ536" s="673">
        <f>IF(Duombaze!FM536="",0,INDEX(DU!I:I,MATCH(Duombaze!FM536,DU!A:A,0),1))+IF(Duombaze!FN536="",0,INDEX(DU!I:I,MATCH(Duombaze!FN536,DU!A:A,0),1))+IF(Duombaze!FO536="",0,INDEX(DU!I:I,MATCH(Duombaze!FO536,DU!A:A,0),1))+IF(Duombaze!FP536="",0,INDEX(DU!I:I,MATCH(Duombaze!FP536,DU!A:A,0),1))</f>
        <v>600.77721008167998</v>
      </c>
      <c r="FR536" s="673">
        <f>IF(Duombaze!FM536="",0,INDEX(DU!K:K,MATCH(Duombaze!FM536,DU!A:A,0),1))+IF(Duombaze!FN536="",0,INDEX(DU!K:K,MATCH(Duombaze!FN536,DU!A:A,0),1))+IF(Duombaze!FO536="",0,INDEX(DU!K:K,MATCH(Duombaze!FO536,DU!A:A,0),1))+IF(Duombaze!FP536="",0,INDEX(DU!K:K,MATCH(Duombaze!FP536,DU!A:A,0),1))</f>
        <v>31.86</v>
      </c>
      <c r="FT536" s="101" t="s">
        <v>607</v>
      </c>
      <c r="FU536" s="101" t="s">
        <v>46</v>
      </c>
      <c r="FY536" s="6" t="s">
        <v>2682</v>
      </c>
      <c r="FZ536" s="4" t="str">
        <f>IF(FY536&lt;&gt;"",A537&amp;" "&amp;C537&amp;" "&amp;FY536,"")</f>
        <v>4 GPP23 Pneumatiniai stabdžiai Wabco 2K su mechaniniu LSV + priek. asies vozt.</v>
      </c>
      <c r="GA536" s="6" t="s">
        <v>2120</v>
      </c>
    </row>
    <row r="537" spans="1:183" s="7" customFormat="1" ht="28.5" customHeight="1" x14ac:dyDescent="0.25">
      <c r="A537" s="42">
        <v>4</v>
      </c>
      <c r="B537" s="42" t="s">
        <v>799</v>
      </c>
      <c r="C537" s="12" t="s">
        <v>1928</v>
      </c>
      <c r="D537" s="6"/>
      <c r="E537" s="4" t="str">
        <f t="shared" si="270"/>
        <v/>
      </c>
      <c r="G537" s="110"/>
      <c r="H537" s="640"/>
      <c r="I537" s="640"/>
      <c r="J537" s="640"/>
      <c r="K537" s="640"/>
      <c r="L537" s="640"/>
      <c r="M537" s="640"/>
      <c r="N537" s="640"/>
      <c r="O537" s="640"/>
      <c r="P537" s="640">
        <f>IF(Duombaze!G537="",0,INDEX(DU!I:I,MATCH(Duombaze!G537,DU!A:A,0),1))+IF(Duombaze!H537="",0,INDEX(DU!I:I,MATCH(Duombaze!H537,DU!A:A,0),1))+IF(Duombaze!I537="",0,INDEX(DU!I:I,MATCH(Duombaze!I537,DU!A:A,0),1))+IF(Duombaze!J537="",0,INDEX(DU!I:I*40,MATCH(Duombaze!J537,DU!A:A,0),1))+IF(Duombaze!K537="",0,INDEX(DU!I:I,MATCH(Duombaze!K537,DU!A:A,0),1))+IF(Duombaze!L537="",0,INDEX(DU!I:I,MATCH(Duombaze!L537,DU!A:A,0),1))+IF(Duombaze!M537="",0,INDEX(DU!I:I,MATCH(Duombaze!M537,DU!A:A,0),1))+IF(Duombaze!N537="",0,INDEX(DU!I:I,MATCH(Duombaze!N537,DU!A:A,0),1))+IF(Duombaze!O537="",0,INDEX(DU!I:I,MATCH(Duombaze!O537,DU!A:A,0),1))</f>
        <v>0</v>
      </c>
      <c r="Q537" s="640">
        <f>IF(Duombaze!G537="",0,INDEX(DU!K:K,MATCH(Duombaze!G537,DU!A:A,0),1))+IF(Duombaze!H537="",0,INDEX(DU!K:K,MATCH(Duombaze!H537,DU!A:A,0),1))+IF(Duombaze!I537="",0,INDEX(DU!K:K,MATCH(Duombaze!I537,DU!A:A,0),1))+IF(Duombaze!J537="",0,INDEX(DU!K:K,MATCH(Duombaze!J537,DU!A:A,0),1))+IF(Duombaze!K537="",0,INDEX(DU!K:K,MATCH(Duombaze!K537,DU!A:A,0),1))+IF(Duombaze!L537="",0,INDEX(DU!K:K,MATCH(Duombaze!L537,DU!A:A,0),1))+IF(Duombaze!M537="",0,INDEX(DU!K:K,MATCH(Duombaze!M537,DU!A:A,0),1))+IF(Duombaze!N537="",0,INDEX(DU!K:K,MATCH(Duombaze!N537,DU!A:A,0),1))+IF(Duombaze!O537="",0,INDEX(DU!K:K,MATCH(Duombaze!O537,DU!A:A,0),1))</f>
        <v>0</v>
      </c>
      <c r="T537" s="886"/>
      <c r="U537" s="4">
        <f>IF(Duombaze!T537="",0,INDEX(DU!I:I,MATCH(Duombaze!T537,DU!A:A,0),1))</f>
        <v>0</v>
      </c>
      <c r="V537" s="4">
        <f>IF(Duombaze!T537="",0,INDEX(DU!K:K,MATCH(Duombaze!T537,DU!A:A,0),1))</f>
        <v>0</v>
      </c>
      <c r="Y537" s="863"/>
      <c r="Z537" s="66"/>
      <c r="AA537" s="4" t="str">
        <f t="shared" si="297"/>
        <v/>
      </c>
      <c r="AB537" s="6"/>
      <c r="AC537" s="6">
        <f>IF(Duombaze!AB537="",0,INDEX(DU!I:I,MATCH(Duombaze!AB537,DU!A:A,0),1))</f>
        <v>0</v>
      </c>
      <c r="AD537" s="2">
        <f>IF(Duombaze!AB537="",0,INDEX(DU!K:K,MATCH(Duombaze!AB537,DU!A:A,0),1))</f>
        <v>0</v>
      </c>
      <c r="AE537" s="6"/>
      <c r="AF537" s="6"/>
      <c r="AG537" s="6"/>
      <c r="AH537" s="4" t="str">
        <f t="shared" si="271"/>
        <v/>
      </c>
      <c r="AI537" s="6"/>
      <c r="AJ537" s="643"/>
      <c r="AK537" s="643"/>
      <c r="AL537" s="643"/>
      <c r="AM537" s="643">
        <f>IF(Duombaze!AJ537="",0,INDEX(DU!I:I,MATCH(Duombaze!AJ537,DU!A:A,0),1))+IF(Duombaze!AK537="",0,INDEX(DU!I:I,MATCH(Duombaze!AK537,DU!A:A,0),1))+IF(Duombaze!AL537="",0,INDEX(DU!I:I,MATCH(Duombaze!AL537,DU!A:A,0),1))</f>
        <v>0</v>
      </c>
      <c r="AN537" s="643">
        <f>IF(Duombaze!AJ537="",0,INDEX(DU!K:K,MATCH(Duombaze!AJ537,DU!A:A,0),1))+IF(Duombaze!AK537="",0,INDEX(DU!K:K,MATCH(Duombaze!AK537,DU!A:A,0),1))+IF(Duombaze!AL537="",0,INDEX(DU!K:K,MATCH(Duombaze!AL537,DU!A:A,0),1))</f>
        <v>0</v>
      </c>
      <c r="AO537" s="6"/>
      <c r="AP537" s="6"/>
      <c r="AQ537" s="6"/>
      <c r="AR537" s="4" t="str">
        <f t="shared" si="272"/>
        <v/>
      </c>
      <c r="AS537" s="6"/>
      <c r="AT537" s="643"/>
      <c r="AU537" s="643"/>
      <c r="AV537" s="643"/>
      <c r="AW537" s="643"/>
      <c r="AX537" s="643"/>
      <c r="AY537" s="643"/>
      <c r="AZ537" s="643"/>
      <c r="BA537" s="643"/>
      <c r="BB537" s="643"/>
      <c r="BC537" s="643">
        <f>IF(Duombaze!AT537="",0,INDEX(DU!I:I,MATCH(Duombaze!AT537,DU!A:A,0),1))+IF(Duombaze!AU537="",0,INDEX(DU!I:I,MATCH(Duombaze!AU537,DU!A:A,0),1))+IF(Duombaze!AV537="",0,INDEX(DU!I:I,MATCH(Duombaze!AV537,DU!A:A,0),1))+IF(Duombaze!AW537="",0,INDEX(DU!I:I,MATCH(Duombaze!AW537,DU!A:A,0),1))+IF(Duombaze!AX537="",0,INDEX(DU!I:I,MATCH(Duombaze!AX537,DU!A:A,0),1))+IF(Duombaze!AY537="",0,INDEX(DU!I:I,MATCH(Duombaze!AY537,DU!A:A,0),1))+IF(Duombaze!AZ537="",0,INDEX(DU!I:I,MATCH(Duombaze!AZ537,DU!A:A,0),1))+IF(Duombaze!BA537="",0,INDEX(DU!I:I,MATCH(Duombaze!BA537,DU!A:A,0),1))+IF(Duombaze!BB537="",0,INDEX(DU!I:I,MATCH(Duombaze!BB537,DU!A:A,0),1))</f>
        <v>0</v>
      </c>
      <c r="BD537" s="640">
        <f>IF(Duombaze!AT537="",0,INDEX(DU!K:K,MATCH(Duombaze!AT537,DU!A:A,0),1))+IF(Duombaze!AU537="",0,INDEX(DU!K:K,MATCH(Duombaze!AU537,DU!A:A,0),1))+IF(Duombaze!AV537="",0,INDEX(DU!K:K,MATCH(Duombaze!AV537,DU!A:A,0),1))+IF(Duombaze!AW537="",0,INDEX(DU!K:K,MATCH(Duombaze!AW537,DU!A:A,0),1))+IF(Duombaze!AX537="",0,INDEX(DU!K:K,MATCH(Duombaze!AX537,DU!A:A,0),1))+IF(Duombaze!AY537="",0,INDEX(DU!K:K,MATCH(Duombaze!AY537,DU!A:A,0),1))+IF(Duombaze!AZ537="",0,INDEX(DU!K:K,MATCH(Duombaze!AZ537,DU!A:A,0),1))+IF(Duombaze!BA537="",0,INDEX(DU!K:K,MATCH(Duombaze!BA537,DU!A:A,0),1))+IF(Duombaze!BB537="",0,INDEX(DU!K:K,MATCH(Duombaze!BB537,DU!A:A,0),1))</f>
        <v>0</v>
      </c>
      <c r="BE537" s="6"/>
      <c r="BF537" s="6"/>
      <c r="BG537" s="6" t="s">
        <v>3346</v>
      </c>
      <c r="BH537" s="4" t="str">
        <f>IF(BG537&lt;&gt;"",A537&amp;" "&amp;C537&amp;" "&amp;"CERT167 "&amp;BG537,"")</f>
        <v>4 GPP23 CERT167 Pneumatiniai stabdžiai Wabco 2K su auto LSV ir 2x0,4s+ priek. asies vozt.</v>
      </c>
      <c r="BI537" s="6" t="s">
        <v>2777</v>
      </c>
      <c r="BJ537" s="643" t="s">
        <v>3204</v>
      </c>
      <c r="BK537" s="643" t="s">
        <v>3003</v>
      </c>
      <c r="BL537" s="643"/>
      <c r="BM537" s="643">
        <f>IF(Duombaze!BJ537="",0,INDEX(DU!I:I,MATCH(Duombaze!BJ537,DU!A:A,0),1))+IF(Duombaze!BK537="",0,INDEX(DU!I:I,MATCH(Duombaze!BK537,DU!A:A,0),1))+IF(Duombaze!BL537="",0,INDEX(DU!I:I,MATCH(Duombaze!BL537,DU!A:A,0),1))</f>
        <v>704.57619999999997</v>
      </c>
      <c r="BN537" s="640">
        <f>IF(Duombaze!BJ537="",0,INDEX(DU!K:K,MATCH(Duombaze!BJ537,DU!A:A,0),1))+IF(Duombaze!BK537="",0,INDEX(DU!K:K,MATCH(Duombaze!BK537,DU!A:A,0),1))+IF(Duombaze!BL537="",0,INDEX(DU!K:K,MATCH(Duombaze!BL537,DU!A:A,0),1))</f>
        <v>89.740000000000009</v>
      </c>
      <c r="BO537" s="6"/>
      <c r="BP537" s="6"/>
      <c r="BQ537" s="6"/>
      <c r="BR537" s="6" t="str">
        <f t="shared" si="274"/>
        <v/>
      </c>
      <c r="BS537" s="6"/>
      <c r="BT537" s="6"/>
      <c r="BU537" s="6"/>
      <c r="BV537" s="6"/>
      <c r="BW537" s="6">
        <f>IF(Duombaze!BT537="",0,INDEX(DU!I:I,MATCH(Duombaze!BT537,DU!A:A,0),1))+IF(Duombaze!BU537="",0,INDEX(DU!I:I,MATCH(Duombaze!BU537,DU!A:A,0),1))+IF(Duombaze!BV537="",0,INDEX(DU!I:I,MATCH(Duombaze!BV537,DU!A:A,0),1))</f>
        <v>0</v>
      </c>
      <c r="BX537" s="6">
        <f>IF(Duombaze!BT537="",0,INDEX(DU!K:K,MATCH(Duombaze!BT537,DU!A:A,0),1))+IF(Duombaze!BU537="",0,INDEX(DU!K:K,MATCH(Duombaze!BU537,DU!A:A,0),1))+IF(Duombaze!BV537="",0,INDEX(DU!K:K,MATCH(Duombaze!BV537,DU!A:A,0),1))</f>
        <v>0</v>
      </c>
      <c r="BY537" s="6"/>
      <c r="BZ537" s="6"/>
      <c r="CA537" s="6"/>
      <c r="CB537" s="6" t="str">
        <f t="shared" si="275"/>
        <v/>
      </c>
      <c r="CC537" s="6"/>
      <c r="CD537" s="6">
        <f>IF(Duombaze!CC537="",0,INDEX(DU!I:I,MATCH(Duombaze!CC537,DU!A:A,0),1))</f>
        <v>0</v>
      </c>
      <c r="CE537" s="4">
        <f>IF(Duombaze!CC537="",0,INDEX(DU!K:K,MATCH(Duombaze!CC537,DU!A:A,0),1))</f>
        <v>0</v>
      </c>
      <c r="CF537" s="66"/>
      <c r="CG537" s="6"/>
      <c r="CH537" s="6"/>
      <c r="CI537" s="4" t="str">
        <f t="shared" si="295"/>
        <v/>
      </c>
      <c r="CJ537" s="6"/>
      <c r="CK537" s="6">
        <f>IF(Duombaze!CJ537="",0,INDEX(DU!I:I,MATCH(Duombaze!CJ537,DU!A:A,0),1))</f>
        <v>0</v>
      </c>
      <c r="CL537" s="4">
        <f>IF(Duombaze!CJ537="",0,INDEX(DU!K:K,MATCH(Duombaze!CJ537,DU!A:A,0),1))</f>
        <v>0</v>
      </c>
      <c r="CM537" s="6"/>
      <c r="CN537" s="6"/>
      <c r="CO537" s="6"/>
      <c r="CP537" s="4" t="str">
        <f t="shared" si="276"/>
        <v/>
      </c>
      <c r="CQ537" s="6"/>
      <c r="CR537" s="643"/>
      <c r="CS537" s="643"/>
      <c r="CT537" s="643">
        <f>IF(Duombaze!CR537="",0,INDEX(DU!I:I,MATCH(Duombaze!CR537,DU!A:A,0),1))+IF(Duombaze!CS537="",0,INDEX(DU!I:I,MATCH(Duombaze!CS537,DU!A:A,0),1))</f>
        <v>0</v>
      </c>
      <c r="CU537" s="6">
        <f>IF(Duombaze!CR537="",0,INDEX(DU!K:K,MATCH(Duombaze!CR537,DU!A:A,0),1))+IF(Duombaze!CS537="",0,INDEX(DU!K:K,MATCH(Duombaze!CS537,DU!A:A,0),1))</f>
        <v>0</v>
      </c>
      <c r="CV537" s="6"/>
      <c r="CW537" s="6"/>
      <c r="CX537" s="6" t="s">
        <v>9281</v>
      </c>
      <c r="CY537" s="4" t="str">
        <f t="shared" si="277"/>
        <v>4 GPP23 Viršborčiai 300 su nuožula iš kairės į dešinę
(žiūrint iš puspriekabės galo)</v>
      </c>
      <c r="CZ537" s="6" t="s">
        <v>602</v>
      </c>
      <c r="DA537" s="674" t="s">
        <v>602</v>
      </c>
      <c r="DB537" s="673"/>
      <c r="DC537" s="673">
        <f>IF(Duombaze!DA537="",0,INDEX(DU!I:I,MATCH(Duombaze!DA537,DU!A:A,0),1))+IF(Duombaze!DB537="",0,INDEX(DU!I:I,MATCH(Duombaze!DB537,DU!A:A,0),1))</f>
        <v>152.39368200000001</v>
      </c>
      <c r="DD537" s="6">
        <f>IF(Duombaze!DA537="",0,INDEX(DU!K:K,MATCH(Duombaze!DA537,DU!A:A,0),1))+IF(Duombaze!DB537="",0,INDEX(DU!K:K,MATCH(Duombaze!DB537,DU!A:A,0),1))</f>
        <v>101.37</v>
      </c>
      <c r="DE537" s="6" t="s">
        <v>2151</v>
      </c>
      <c r="DF537" s="6"/>
      <c r="DG537" s="6"/>
      <c r="DH537" s="6" t="str">
        <f t="shared" si="278"/>
        <v/>
      </c>
      <c r="DI537" s="6"/>
      <c r="DJ537" s="673"/>
      <c r="DK537" s="679"/>
      <c r="DL537" s="679">
        <f>IF(Duombaze!DJ537="",0,INDEX(DU!I:I,MATCH(Duombaze!DJ537,DU!A:A,0),1))+IF(Duombaze!DK537="",0,INDEX(DU!I:I,MATCH(Duombaze!DK537,DU!A:A,0),1))</f>
        <v>0</v>
      </c>
      <c r="DM537" s="6">
        <f>IF(Duombaze!DJ537="",0,INDEX(DU!K:K,MATCH(Duombaze!DJ537,DU!A:A,0),1))+IF(Duombaze!DK537="",0,INDEX(DU!K:K,MATCH(Duombaze!DK537,DU!A:A,0),1))</f>
        <v>0</v>
      </c>
      <c r="DN537" s="48"/>
      <c r="DO537" s="48"/>
      <c r="DP537" s="48" t="str">
        <f>DP178</f>
        <v>Visų pusių LED apšvietimas (Estija)</v>
      </c>
      <c r="DQ537" s="4" t="str">
        <f>IF(DP537&lt;&gt;"",A537&amp;" "&amp;C537&amp;" "&amp;"CERT167 "&amp;DP537,"")</f>
        <v>4 GPP23 CERT167 Visų pusių LED apšvietimas (Estija)</v>
      </c>
      <c r="DR537" s="66" t="str">
        <f>DR178</f>
        <v>ZC40A2IBLED100</v>
      </c>
      <c r="DS537" s="694" t="s">
        <v>253</v>
      </c>
      <c r="DT537" s="694"/>
      <c r="DU537" s="694"/>
      <c r="DV537" s="694"/>
      <c r="DW537" s="694">
        <f>IF(Duombaze!DS537="",0,INDEX(DU!I:I,MATCH(Duombaze!DS537,DU!A:A,0),1))+IF(Duombaze!DT537="",0,INDEX(DU!I:I,MATCH(Duombaze!DT537,DU!A:A,0),1))+IF(Duombaze!DU537="",0,INDEX(DU!I:I,MATCH(Duombaze!DU537,DU!A:A,0),1))+IF(Duombaze!DV537="",0,INDEX(DU!I:I,MATCH(Duombaze!DV537,DU!A:A,0),1))</f>
        <v>135.422</v>
      </c>
      <c r="DX537" s="640">
        <f>IF(Duombaze!DS537="",0,INDEX(DU!K:K,MATCH(Duombaze!DS537,DU!A:A,0),1))+IF(Duombaze!DT537="",0,INDEX(DU!K:K,MATCH(Duombaze!DT537,DU!A:A,0),1))+IF(Duombaze!DU537="",0,INDEX(DU!K:K,MATCH(Duombaze!DU537,DU!A:A,0),1))+IF(Duombaze!DV537="",0,INDEX(DU!K:KH,MATCH(Duombaze!DV537,DU!A:A,0),1))</f>
        <v>0</v>
      </c>
      <c r="DY537" s="66"/>
      <c r="DZ537" s="66"/>
      <c r="EA537" s="6"/>
      <c r="EB537" s="6" t="str">
        <f t="shared" si="280"/>
        <v/>
      </c>
      <c r="EC537" s="6"/>
      <c r="ED537" s="6">
        <f>IF(Duombaze!EC537="",0,INDEX(DU!I:I,MATCH(Duombaze!EC537,DU!A:A,0),1))</f>
        <v>0</v>
      </c>
      <c r="EE537" s="640">
        <f>IF(Duombaze!EC537="",0,INDEX(DU!K:K,MATCH(Duombaze!EC537,DU!A:A,0),1))</f>
        <v>0</v>
      </c>
      <c r="EF537" s="6"/>
      <c r="EG537" s="6"/>
      <c r="EH537" s="6" t="s">
        <v>8331</v>
      </c>
      <c r="EI537" s="4" t="str">
        <f t="shared" si="296"/>
        <v>4 GPP23 Lipdukai universalūs + Konekesko logo + Umega Agro logo (ant kėbulo)</v>
      </c>
      <c r="EJ537" s="6" t="s">
        <v>3397</v>
      </c>
      <c r="EK537" s="674" t="s">
        <v>2567</v>
      </c>
      <c r="EL537" s="674" t="s">
        <v>3050</v>
      </c>
      <c r="EM537" s="674" t="s">
        <v>3460</v>
      </c>
      <c r="EN537" s="674">
        <f>IF(Duombaze!EK537="",0,INDEX(DU!I:I,MATCH(Duombaze!EK537,DU!A:A,0),1))+IF(Duombaze!EL537="",0,INDEX(DU!I:I,MATCH(Duombaze!EL537,DU!A:A,0),1))+IF(Duombaze!EM537="",0,INDEX(DU!I:I,MATCH(Duombaze!EM537,DU!A:A,0),1))</f>
        <v>56.904994666666596</v>
      </c>
      <c r="EO537" s="6">
        <f>IF(Duombaze!EK537="",0,INDEX(DU!K:K,MATCH(Duombaze!EK537,DU!A:A,0),1))+IF(Duombaze!EL537="",0,INDEX(DU!K:K,MATCH(Duombaze!EL537,DU!A:A,0),1))+IF(Duombaze!EM537="",0,INDEX(DU!K:K,MATCH(Duombaze!EM537,DU!A:A,0),1))</f>
        <v>0</v>
      </c>
      <c r="EP537" s="6"/>
      <c r="EQ537" s="6"/>
      <c r="ER537" s="66"/>
      <c r="ES537" s="4" t="str">
        <f t="shared" si="281"/>
        <v/>
      </c>
      <c r="ET537" s="6"/>
      <c r="EU537" s="6"/>
      <c r="EV537" s="6"/>
      <c r="EW537" s="6" t="s">
        <v>2788</v>
      </c>
      <c r="EX537" s="6" t="str">
        <f t="shared" si="282"/>
        <v>4 GPP23 Purvasaugiai 700 1/4 prieky/ gale</v>
      </c>
      <c r="EY537" s="6" t="s">
        <v>437</v>
      </c>
      <c r="EZ537" s="674" t="s">
        <v>381</v>
      </c>
      <c r="FA537" s="674"/>
      <c r="FB537" s="674">
        <f>IF(Duombaze!EZ537="",0,INDEX(DU!I:I*2,MATCH(Duombaze!EZ537,DU!A:A,0),1))+IF(Duombaze!FA537="",0,INDEX(DU!I:I,MATCH(Duombaze!FA537,DU!A:A,0),1))</f>
        <v>95.8194504446666</v>
      </c>
      <c r="FC537" s="6">
        <f>IF(Duombaze!EZ537="",0,INDEX(DU!K:K,MATCH(Duombaze!EZ537,DU!A:A,0),1))+IF(Duombaze!FA537="",0,INDEX(DU!K:K,MATCH(Duombaze!FA537,DU!A:A,0),1))</f>
        <v>11.605</v>
      </c>
      <c r="FD537" s="6"/>
      <c r="FE537" s="6"/>
      <c r="FF537" s="6"/>
      <c r="FG537" s="6"/>
      <c r="FH537" s="4"/>
      <c r="FI537" s="6" t="s">
        <v>9159</v>
      </c>
      <c r="FJ537" s="6"/>
      <c r="FK537" s="4"/>
      <c r="FL537" s="14" t="s">
        <v>1459</v>
      </c>
      <c r="FM537" s="673" t="s">
        <v>1459</v>
      </c>
      <c r="FN537" s="4"/>
      <c r="FO537" s="673"/>
      <c r="FP537" s="673"/>
      <c r="FQ537" s="673">
        <f>IF(Duombaze!FM537="",0,INDEX(DU!I:I,MATCH(Duombaze!FM537,DU!A:A,0),1))+IF(Duombaze!FN537="",0,INDEX(DU!I:I,MATCH(Duombaze!FN537,DU!A:A,0),1))+IF(Duombaze!FO537="",0,INDEX(DU!I:I,MATCH(Duombaze!FO537,DU!A:A,0),1))+IF(Duombaze!FP537="",0,INDEX(DU!I:I,MATCH(Duombaze!FP537,DU!A:A,0),1))</f>
        <v>1373.7216000000001</v>
      </c>
      <c r="FR537" s="673">
        <f>IF(Duombaze!FM537="",0,INDEX(DU!K:K,MATCH(Duombaze!FM537,DU!A:A,0),1))+IF(Duombaze!FN537="",0,INDEX(DU!K:K,MATCH(Duombaze!FN537,DU!A:A,0),1))+IF(Duombaze!FO537="",0,INDEX(DU!K:K,MATCH(Duombaze!FO537,DU!A:A,0),1))+IF(Duombaze!FP537="",0,INDEX(DU!K:K,MATCH(Duombaze!FP537,DU!A:A,0),1))</f>
        <v>44.795000000000002</v>
      </c>
      <c r="FT537" s="101" t="s">
        <v>608</v>
      </c>
      <c r="FU537" s="101" t="s">
        <v>47</v>
      </c>
      <c r="FY537" s="6" t="s">
        <v>2683</v>
      </c>
      <c r="FZ537" s="4" t="e">
        <f>IF(FY537&lt;&gt;"",#REF!&amp;" "&amp;#REF!&amp;" "&amp;FY537,"")</f>
        <v>#REF!</v>
      </c>
      <c r="GA537" s="6" t="s">
        <v>188</v>
      </c>
    </row>
    <row r="538" spans="1:183" s="7" customFormat="1" ht="27" customHeight="1" x14ac:dyDescent="0.25">
      <c r="A538" s="42">
        <v>5</v>
      </c>
      <c r="B538" s="42" t="s">
        <v>799</v>
      </c>
      <c r="C538" s="12" t="s">
        <v>1928</v>
      </c>
      <c r="D538" s="6"/>
      <c r="E538" s="4" t="str">
        <f t="shared" si="270"/>
        <v/>
      </c>
      <c r="F538" s="48"/>
      <c r="G538" s="643"/>
      <c r="H538" s="643"/>
      <c r="I538" s="643"/>
      <c r="J538" s="643"/>
      <c r="K538" s="643"/>
      <c r="L538" s="643"/>
      <c r="M538" s="643"/>
      <c r="N538" s="643"/>
      <c r="O538" s="643"/>
      <c r="P538" s="640">
        <f>IF(Duombaze!G538="",0,INDEX(DU!I:I,MATCH(Duombaze!G538,DU!A:A,0),1))+IF(Duombaze!H538="",0,INDEX(DU!I:I,MATCH(Duombaze!H538,DU!A:A,0),1))+IF(Duombaze!I538="",0,INDEX(DU!I:I,MATCH(Duombaze!I538,DU!A:A,0),1))+IF(Duombaze!J538="",0,INDEX(DU!I:I*40,MATCH(Duombaze!J538,DU!A:A,0),1))+IF(Duombaze!K538="",0,INDEX(DU!I:I,MATCH(Duombaze!K538,DU!A:A,0),1))+IF(Duombaze!L538="",0,INDEX(DU!I:I,MATCH(Duombaze!L538,DU!A:A,0),1))+IF(Duombaze!M538="",0,INDEX(DU!I:I,MATCH(Duombaze!M538,DU!A:A,0),1))+IF(Duombaze!N538="",0,INDEX(DU!I:I,MATCH(Duombaze!N538,DU!A:A,0),1))+IF(Duombaze!O538="",0,INDEX(DU!I:I,MATCH(Duombaze!O538,DU!A:A,0),1))</f>
        <v>0</v>
      </c>
      <c r="Q538" s="640">
        <f>IF(Duombaze!G538="",0,INDEX(DU!K:K,MATCH(Duombaze!G538,DU!A:A,0),1))+IF(Duombaze!H538="",0,INDEX(DU!K:K,MATCH(Duombaze!H538,DU!A:A,0),1))+IF(Duombaze!I538="",0,INDEX(DU!K:K,MATCH(Duombaze!I538,DU!A:A,0),1))+IF(Duombaze!J538="",0,INDEX(DU!K:K,MATCH(Duombaze!J538,DU!A:A,0),1))+IF(Duombaze!K538="",0,INDEX(DU!K:K,MATCH(Duombaze!K538,DU!A:A,0),1))+IF(Duombaze!L538="",0,INDEX(DU!K:K,MATCH(Duombaze!L538,DU!A:A,0),1))+IF(Duombaze!M538="",0,INDEX(DU!K:K,MATCH(Duombaze!M538,DU!A:A,0),1))+IF(Duombaze!N538="",0,INDEX(DU!K:K,MATCH(Duombaze!N538,DU!A:A,0),1))+IF(Duombaze!O538="",0,INDEX(DU!K:K,MATCH(Duombaze!O538,DU!A:A,0),1))</f>
        <v>0</v>
      </c>
      <c r="R538" s="6"/>
      <c r="S538" s="48"/>
      <c r="T538" s="883"/>
      <c r="U538" s="4">
        <f>IF(Duombaze!T538="",0,INDEX(DU!I:I,MATCH(Duombaze!T538,DU!A:A,0),1))</f>
        <v>0</v>
      </c>
      <c r="V538" s="4">
        <f>IF(Duombaze!T538="",0,INDEX(DU!K:K,MATCH(Duombaze!T538,DU!A:A,0),1))</f>
        <v>0</v>
      </c>
      <c r="W538" s="6"/>
      <c r="X538" s="6"/>
      <c r="Y538" s="858"/>
      <c r="Z538" s="66"/>
      <c r="AA538" s="4" t="str">
        <f t="shared" si="297"/>
        <v/>
      </c>
      <c r="AB538" s="6"/>
      <c r="AC538" s="6">
        <f>IF(Duombaze!AB538="",0,INDEX(DU!I:I,MATCH(Duombaze!AB538,DU!A:A,0),1))</f>
        <v>0</v>
      </c>
      <c r="AD538" s="2">
        <f>IF(Duombaze!AB538="",0,INDEX(DU!K:K,MATCH(Duombaze!AB538,DU!A:A,0),1))</f>
        <v>0</v>
      </c>
      <c r="AE538" s="6"/>
      <c r="AF538" s="6"/>
      <c r="AG538" s="6"/>
      <c r="AH538" s="4" t="str">
        <f t="shared" si="271"/>
        <v/>
      </c>
      <c r="AI538" s="6"/>
      <c r="AJ538" s="643"/>
      <c r="AK538" s="643"/>
      <c r="AL538" s="643"/>
      <c r="AM538" s="643">
        <f>IF(Duombaze!AJ538="",0,INDEX(DU!I:I,MATCH(Duombaze!AJ538,DU!A:A,0),1))+IF(Duombaze!AK538="",0,INDEX(DU!I:I,MATCH(Duombaze!AK538,DU!A:A,0),1))+IF(Duombaze!AL538="",0,INDEX(DU!I:I,MATCH(Duombaze!AL538,DU!A:A,0),1))</f>
        <v>0</v>
      </c>
      <c r="AN538" s="643">
        <f>IF(Duombaze!AJ538="",0,INDEX(DU!K:K,MATCH(Duombaze!AJ538,DU!A:A,0),1))+IF(Duombaze!AK538="",0,INDEX(DU!K:K,MATCH(Duombaze!AK538,DU!A:A,0),1))+IF(Duombaze!AL538="",0,INDEX(DU!K:K,MATCH(Duombaze!AL538,DU!A:A,0),1))</f>
        <v>0</v>
      </c>
      <c r="AO538" s="6"/>
      <c r="AP538" s="6"/>
      <c r="AQ538" s="6"/>
      <c r="AR538" s="4" t="str">
        <f t="shared" si="272"/>
        <v/>
      </c>
      <c r="AS538" s="6"/>
      <c r="AT538" s="643"/>
      <c r="AU538" s="643"/>
      <c r="AV538" s="643"/>
      <c r="AW538" s="643"/>
      <c r="AX538" s="643"/>
      <c r="AY538" s="643"/>
      <c r="AZ538" s="643"/>
      <c r="BA538" s="643"/>
      <c r="BB538" s="643"/>
      <c r="BC538" s="643">
        <f>IF(Duombaze!AT538="",0,INDEX(DU!I:I,MATCH(Duombaze!AT538,DU!A:A,0),1))+IF(Duombaze!AU538="",0,INDEX(DU!I:I,MATCH(Duombaze!AU538,DU!A:A,0),1))+IF(Duombaze!AV538="",0,INDEX(DU!I:I,MATCH(Duombaze!AV538,DU!A:A,0),1))+IF(Duombaze!AW538="",0,INDEX(DU!I:I,MATCH(Duombaze!AW538,DU!A:A,0),1))+IF(Duombaze!AX538="",0,INDEX(DU!I:I,MATCH(Duombaze!AX538,DU!A:A,0),1))+IF(Duombaze!AY538="",0,INDEX(DU!I:I,MATCH(Duombaze!AY538,DU!A:A,0),1))+IF(Duombaze!AZ538="",0,INDEX(DU!I:I,MATCH(Duombaze!AZ538,DU!A:A,0),1))+IF(Duombaze!BA538="",0,INDEX(DU!I:I,MATCH(Duombaze!BA538,DU!A:A,0),1))+IF(Duombaze!BB538="",0,INDEX(DU!I:I,MATCH(Duombaze!BB538,DU!A:A,0),1))</f>
        <v>0</v>
      </c>
      <c r="BD538" s="640">
        <f>IF(Duombaze!AT538="",0,INDEX(DU!K:K,MATCH(Duombaze!AT538,DU!A:A,0),1))+IF(Duombaze!AU538="",0,INDEX(DU!K:K,MATCH(Duombaze!AU538,DU!A:A,0),1))+IF(Duombaze!AV538="",0,INDEX(DU!K:K,MATCH(Duombaze!AV538,DU!A:A,0),1))+IF(Duombaze!AW538="",0,INDEX(DU!K:K,MATCH(Duombaze!AW538,DU!A:A,0),1))+IF(Duombaze!AX538="",0,INDEX(DU!K:K,MATCH(Duombaze!AX538,DU!A:A,0),1))+IF(Duombaze!AY538="",0,INDEX(DU!K:K,MATCH(Duombaze!AY538,DU!A:A,0),1))+IF(Duombaze!AZ538="",0,INDEX(DU!K:K,MATCH(Duombaze!AZ538,DU!A:A,0),1))+IF(Duombaze!BA538="",0,INDEX(DU!K:K,MATCH(Duombaze!BA538,DU!A:A,0),1))+IF(Duombaze!BB538="",0,INDEX(DU!K:K,MATCH(Duombaze!BB538,DU!A:A,0),1))</f>
        <v>0</v>
      </c>
      <c r="BE538" s="6"/>
      <c r="BF538" s="48"/>
      <c r="BG538" s="4"/>
      <c r="BH538" s="4" t="str">
        <f t="shared" si="273"/>
        <v/>
      </c>
      <c r="BI538" s="4"/>
      <c r="BJ538" s="640"/>
      <c r="BK538" s="640"/>
      <c r="BL538" s="640"/>
      <c r="BM538" s="640">
        <f>IF(Duombaze!BJ538="",0,INDEX(DU!I:I,MATCH(Duombaze!BJ538,DU!A:A,0),1))+IF(Duombaze!BK538="",0,INDEX(DU!I:I,MATCH(Duombaze!BK538,DU!A:A,0),1))+IF(Duombaze!BL538="",0,INDEX(DU!I:I,MATCH(Duombaze!BL538,DU!A:A,0),1))</f>
        <v>0</v>
      </c>
      <c r="BN538" s="640">
        <f>IF(Duombaze!BJ538="",0,INDEX(DU!K:K,MATCH(Duombaze!BJ538,DU!A:A,0),1))+IF(Duombaze!BK538="",0,INDEX(DU!K:K,MATCH(Duombaze!BK538,DU!A:A,0),1))+IF(Duombaze!BL538="",0,INDEX(DU!K:K,MATCH(Duombaze!BL538,DU!A:A,0),1))</f>
        <v>0</v>
      </c>
      <c r="BO538" s="6"/>
      <c r="BP538" s="6"/>
      <c r="BQ538" s="6"/>
      <c r="BR538" s="6" t="str">
        <f t="shared" si="274"/>
        <v/>
      </c>
      <c r="BS538" s="6"/>
      <c r="BT538" s="6"/>
      <c r="BU538" s="6"/>
      <c r="BV538" s="6"/>
      <c r="BW538" s="6">
        <f>IF(Duombaze!BT538="",0,INDEX(DU!I:I,MATCH(Duombaze!BT538,DU!A:A,0),1))+IF(Duombaze!BU538="",0,INDEX(DU!I:I,MATCH(Duombaze!BU538,DU!A:A,0),1))+IF(Duombaze!BV538="",0,INDEX(DU!I:I,MATCH(Duombaze!BV538,DU!A:A,0),1))</f>
        <v>0</v>
      </c>
      <c r="BX538" s="6">
        <f>IF(Duombaze!BT538="",0,INDEX(DU!K:K,MATCH(Duombaze!BT538,DU!A:A,0),1))+IF(Duombaze!BU538="",0,INDEX(DU!K:K,MATCH(Duombaze!BU538,DU!A:A,0),1))+IF(Duombaze!BV538="",0,INDEX(DU!K:K,MATCH(Duombaze!BV538,DU!A:A,0),1))</f>
        <v>0</v>
      </c>
      <c r="BY538" s="6"/>
      <c r="BZ538" s="6"/>
      <c r="CA538" s="6"/>
      <c r="CB538" s="6" t="str">
        <f t="shared" si="275"/>
        <v/>
      </c>
      <c r="CC538" s="6"/>
      <c r="CD538" s="6">
        <f>IF(Duombaze!CC538="",0,INDEX(DU!I:I,MATCH(Duombaze!CC538,DU!A:A,0),1))</f>
        <v>0</v>
      </c>
      <c r="CE538" s="4">
        <f>IF(Duombaze!CC538="",0,INDEX(DU!K:K,MATCH(Duombaze!CC538,DU!A:A,0),1))</f>
        <v>0</v>
      </c>
      <c r="CF538" s="66"/>
      <c r="CG538" s="6"/>
      <c r="CH538" s="6"/>
      <c r="CI538" s="4" t="str">
        <f t="shared" si="295"/>
        <v/>
      </c>
      <c r="CJ538" s="6"/>
      <c r="CK538" s="6">
        <f>IF(Duombaze!CJ538="",0,INDEX(DU!I:I,MATCH(Duombaze!CJ538,DU!A:A,0),1))</f>
        <v>0</v>
      </c>
      <c r="CL538" s="4">
        <f>IF(Duombaze!CJ538="",0,INDEX(DU!K:K,MATCH(Duombaze!CJ538,DU!A:A,0),1))</f>
        <v>0</v>
      </c>
      <c r="CM538" s="6"/>
      <c r="CN538" s="6"/>
      <c r="CO538" s="6"/>
      <c r="CP538" s="4" t="str">
        <f t="shared" si="276"/>
        <v/>
      </c>
      <c r="CQ538" s="6"/>
      <c r="CR538" s="643"/>
      <c r="CS538" s="643"/>
      <c r="CT538" s="643">
        <f>IF(Duombaze!CR538="",0,INDEX(DU!I:I,MATCH(Duombaze!CR538,DU!A:A,0),1))+IF(Duombaze!CS538="",0,INDEX(DU!I:I,MATCH(Duombaze!CS538,DU!A:A,0),1))</f>
        <v>0</v>
      </c>
      <c r="CU538" s="6">
        <f>IF(Duombaze!CR538="",0,INDEX(DU!K:K,MATCH(Duombaze!CR538,DU!A:A,0),1))+IF(Duombaze!CS538="",0,INDEX(DU!K:K,MATCH(Duombaze!CS538,DU!A:A,0),1))</f>
        <v>0</v>
      </c>
      <c r="CV538" s="6"/>
      <c r="CW538" s="6"/>
      <c r="CX538" s="6" t="s">
        <v>9282</v>
      </c>
      <c r="CY538" s="4" t="str">
        <f t="shared" si="277"/>
        <v>5 GPP23 Viršborčiai 300 + 300 su nuožula (iš dešinės į kairę)</v>
      </c>
      <c r="CZ538" s="6" t="s">
        <v>2709</v>
      </c>
      <c r="DA538" s="674" t="s">
        <v>600</v>
      </c>
      <c r="DB538" s="674" t="s">
        <v>602</v>
      </c>
      <c r="DC538" s="674">
        <f>IF(Duombaze!DA538="",0,INDEX(DU!I:I,MATCH(Duombaze!DA538,DU!A:A,0),1))+IF(Duombaze!DB538="",0,INDEX(DU!I:I,MATCH(Duombaze!DB538,DU!A:A,0),1))</f>
        <v>309.23937109313704</v>
      </c>
      <c r="DD538" s="6">
        <f>IF(Duombaze!DA538="",0,INDEX(DU!K:K,MATCH(Duombaze!DA538,DU!A:A,0),1))+IF(Duombaze!DB538="",0,INDEX(DU!K:K,MATCH(Duombaze!DB538,DU!A:A,0),1))</f>
        <v>239.37</v>
      </c>
      <c r="DE538" s="33"/>
      <c r="DF538" s="33"/>
      <c r="DG538" s="6"/>
      <c r="DH538" s="6" t="str">
        <f t="shared" si="278"/>
        <v/>
      </c>
      <c r="DI538" s="6"/>
      <c r="DJ538" s="674"/>
      <c r="DK538" s="679"/>
      <c r="DL538" s="679">
        <f>IF(Duombaze!DJ538="",0,INDEX(DU!I:I,MATCH(Duombaze!DJ538,DU!A:A,0),1))+IF(Duombaze!DK538="",0,INDEX(DU!I:I,MATCH(Duombaze!DK538,DU!A:A,0),1))</f>
        <v>0</v>
      </c>
      <c r="DM538" s="6">
        <f>IF(Duombaze!DJ538="",0,INDEX(DU!K:K,MATCH(Duombaze!DJ538,DU!A:A,0),1))+IF(Duombaze!DK538="",0,INDEX(DU!K:K,MATCH(Duombaze!DK538,DU!A:A,0),1))</f>
        <v>0</v>
      </c>
      <c r="DN538" s="48"/>
      <c r="DO538" s="48"/>
      <c r="DP538" s="62" t="s">
        <v>2891</v>
      </c>
      <c r="DQ538" s="4" t="str">
        <f>IF(DP538&lt;&gt;"",A538&amp;" "&amp;C538&amp;" "&amp;"CERT167 "&amp;DP538,"")</f>
        <v>5 GPP23 CERT167 Gale apvalūs LED žibintai + pilnas LED (N. Danija) + atšvaitai</v>
      </c>
      <c r="DR538" s="68" t="s">
        <v>2845</v>
      </c>
      <c r="DS538" s="694" t="s">
        <v>2793</v>
      </c>
      <c r="DT538" s="694" t="s">
        <v>3200</v>
      </c>
      <c r="DU538" s="694"/>
      <c r="DV538" s="694"/>
      <c r="DW538" s="694">
        <f>IF(Duombaze!DS538="",0,INDEX(DU!I:I,MATCH(Duombaze!DS538,DU!A:A,0),1))+IF(Duombaze!DT538="",0,INDEX(DU!I:I,MATCH(Duombaze!DT538,DU!A:A,0),1))+IF(Duombaze!DU538="",0,INDEX(DU!I:I,MATCH(Duombaze!DU538,DU!A:A,0),1))+IF(Duombaze!DV538="",0,INDEX(DU!I:I,MATCH(Duombaze!DV538,DU!A:A,0),1))</f>
        <v>198.79777058823501</v>
      </c>
      <c r="DX538" s="640">
        <f>IF(Duombaze!DS538="",0,INDEX(DU!K:K,MATCH(Duombaze!DS538,DU!A:A,0),1))+IF(Duombaze!DT538="",0,INDEX(DU!K:K,MATCH(Duombaze!DT538,DU!A:A,0),1))+IF(Duombaze!DU538="",0,INDEX(DU!K:K,MATCH(Duombaze!DU538,DU!A:A,0),1))+IF(Duombaze!DV538="",0,INDEX(DU!K:KH,MATCH(Duombaze!DV538,DU!A:A,0),1))</f>
        <v>77.34</v>
      </c>
      <c r="DY538" s="66"/>
      <c r="DZ538" s="66"/>
      <c r="EA538" s="6"/>
      <c r="EB538" s="6" t="str">
        <f t="shared" si="280"/>
        <v/>
      </c>
      <c r="EC538" s="6"/>
      <c r="ED538" s="6">
        <f>IF(Duombaze!EC538="",0,INDEX(DU!I:I,MATCH(Duombaze!EC538,DU!A:A,0),1))</f>
        <v>0</v>
      </c>
      <c r="EE538" s="640">
        <f>IF(Duombaze!EC538="",0,INDEX(DU!K:K,MATCH(Duombaze!EC538,DU!A:A,0),1))</f>
        <v>0</v>
      </c>
      <c r="EF538" s="6"/>
      <c r="EG538" s="6"/>
      <c r="EH538" s="6" t="s">
        <v>8332</v>
      </c>
      <c r="EI538" s="4" t="str">
        <f t="shared" si="296"/>
        <v>5 GPP23 Lipdukai lietuviški + Konekesko logo + Umega Agro logo (ant kėbulo)</v>
      </c>
      <c r="EJ538" s="6" t="s">
        <v>3400</v>
      </c>
      <c r="EK538" s="674" t="s">
        <v>3203</v>
      </c>
      <c r="EL538" s="674" t="s">
        <v>3050</v>
      </c>
      <c r="EM538" s="674" t="s">
        <v>3460</v>
      </c>
      <c r="EN538" s="674">
        <f>IF(Duombaze!EK538="",0,INDEX(DU!I:I,MATCH(Duombaze!EK538,DU!A:A,0),1))+IF(Duombaze!EL538="",0,INDEX(DU!I:I,MATCH(Duombaze!EL538,DU!A:A,0),1))+IF(Duombaze!EM538="",0,INDEX(DU!I:I,MATCH(Duombaze!EM538,DU!A:A,0),1))</f>
        <v>56.591301333333305</v>
      </c>
      <c r="EO538" s="6">
        <f>IF(Duombaze!EK538="",0,INDEX(DU!K:K,MATCH(Duombaze!EK538,DU!A:A,0),1))+IF(Duombaze!EL538="",0,INDEX(DU!K:K,MATCH(Duombaze!EL538,DU!A:A,0),1))+IF(Duombaze!EM538="",0,INDEX(DU!K:K,MATCH(Duombaze!EM538,DU!A:A,0),1))</f>
        <v>0</v>
      </c>
      <c r="EP538" s="6"/>
      <c r="EQ538" s="6"/>
      <c r="ER538" s="6"/>
      <c r="ES538" s="4" t="str">
        <f t="shared" si="281"/>
        <v/>
      </c>
      <c r="ET538" s="6"/>
      <c r="EU538" s="6"/>
      <c r="EV538" s="6"/>
      <c r="EW538" s="66"/>
      <c r="EX538" s="6" t="str">
        <f t="shared" si="282"/>
        <v/>
      </c>
      <c r="EY538" s="48"/>
      <c r="EZ538" s="679"/>
      <c r="FA538" s="679"/>
      <c r="FB538" s="679">
        <f>IF(Duombaze!EZ538="",0,INDEX(DU!I:I,MATCH(Duombaze!EZ538,DU!A:A,0),1))+IF(Duombaze!FA538="",0,INDEX(DU!I:I,MATCH(Duombaze!FA538,DU!A:A,0),1))</f>
        <v>0</v>
      </c>
      <c r="FC538" s="6">
        <f>IF(Duombaze!EZ538="",0,INDEX(DU!K:K,MATCH(Duombaze!EZ538,DU!A:A,0),1))+IF(Duombaze!FA538="",0,INDEX(DU!K:K,MATCH(Duombaze!FA538,DU!A:A,0),1))</f>
        <v>0</v>
      </c>
      <c r="FD538" s="48"/>
      <c r="FE538" s="48"/>
      <c r="FF538" s="48"/>
      <c r="FG538" s="48"/>
      <c r="FH538" s="6"/>
      <c r="FI538" s="6" t="s">
        <v>9160</v>
      </c>
      <c r="FL538" s="14" t="s">
        <v>8276</v>
      </c>
      <c r="FM538" s="673" t="s">
        <v>8276</v>
      </c>
      <c r="FQ538" s="673">
        <f>IF(Duombaze!FM538="",0,INDEX(DU!I:I,MATCH(Duombaze!FM538,DU!A:A,0),1))+IF(Duombaze!FN538="",0,INDEX(DU!I:I,MATCH(Duombaze!FN538,DU!A:A,0),1))+IF(Duombaze!FO538="",0,INDEX(DU!I:I,MATCH(Duombaze!FO538,DU!A:A,0),1))+IF(Duombaze!FP538="",0,INDEX(DU!I:I,MATCH(Duombaze!FP538,DU!A:A,0),1))</f>
        <v>1424.9709744186</v>
      </c>
      <c r="FR538" s="673">
        <f>IF(Duombaze!FM538="",0,INDEX(DU!K:K,MATCH(Duombaze!FM538,DU!A:A,0),1))+IF(Duombaze!FN538="",0,INDEX(DU!K:K,MATCH(Duombaze!FN538,DU!A:A,0),1))+IF(Duombaze!FO538="",0,INDEX(DU!K:K,MATCH(Duombaze!FO538,DU!A:A,0),1))+IF(Duombaze!FP538="",0,INDEX(DU!K:K,MATCH(Duombaze!FP538,DU!A:A,0),1))</f>
        <v>44.79</v>
      </c>
      <c r="FT538" s="142" t="s">
        <v>53</v>
      </c>
      <c r="FU538" s="144" t="str">
        <f>IF(FT538&lt;&gt;"",A534&amp;" "&amp;C534&amp;" "&amp;FT538,"")</f>
        <v>1 GPP23 Pneumatiniai stabdžiai dviejų kontūrų</v>
      </c>
      <c r="FV538" s="142" t="s">
        <v>185</v>
      </c>
      <c r="FY538" s="96"/>
      <c r="FZ538" s="96"/>
      <c r="GA538" s="96"/>
    </row>
    <row r="539" spans="1:183" s="7" customFormat="1" ht="27.75" customHeight="1" x14ac:dyDescent="0.25">
      <c r="A539" s="42">
        <v>6</v>
      </c>
      <c r="B539" s="42" t="s">
        <v>799</v>
      </c>
      <c r="C539" s="12" t="s">
        <v>1928</v>
      </c>
      <c r="D539" s="6"/>
      <c r="E539" s="4" t="str">
        <f t="shared" si="270"/>
        <v/>
      </c>
      <c r="F539" s="48"/>
      <c r="G539" s="643"/>
      <c r="H539" s="643"/>
      <c r="I539" s="643"/>
      <c r="J539" s="643"/>
      <c r="K539" s="643"/>
      <c r="L539" s="643"/>
      <c r="M539" s="643"/>
      <c r="N539" s="643"/>
      <c r="O539" s="643"/>
      <c r="P539" s="640">
        <f>IF(Duombaze!G539="",0,INDEX(DU!I:I,MATCH(Duombaze!G539,DU!A:A,0),1))+IF(Duombaze!H539="",0,INDEX(DU!I:I,MATCH(Duombaze!H539,DU!A:A,0),1))+IF(Duombaze!I539="",0,INDEX(DU!I:I,MATCH(Duombaze!I539,DU!A:A,0),1))+IF(Duombaze!J539="",0,INDEX(DU!I:I*40,MATCH(Duombaze!J539,DU!A:A,0),1))+IF(Duombaze!K539="",0,INDEX(DU!I:I,MATCH(Duombaze!K539,DU!A:A,0),1))+IF(Duombaze!L539="",0,INDEX(DU!I:I,MATCH(Duombaze!L539,DU!A:A,0),1))+IF(Duombaze!M539="",0,INDEX(DU!I:I,MATCH(Duombaze!M539,DU!A:A,0),1))+IF(Duombaze!N539="",0,INDEX(DU!I:I,MATCH(Duombaze!N539,DU!A:A,0),1))+IF(Duombaze!O539="",0,INDEX(DU!I:I,MATCH(Duombaze!O539,DU!A:A,0),1))</f>
        <v>0</v>
      </c>
      <c r="Q539" s="640">
        <f>IF(Duombaze!G539="",0,INDEX(DU!K:K,MATCH(Duombaze!G539,DU!A:A,0),1))+IF(Duombaze!H539="",0,INDEX(DU!K:K,MATCH(Duombaze!H539,DU!A:A,0),1))+IF(Duombaze!I539="",0,INDEX(DU!K:K,MATCH(Duombaze!I539,DU!A:A,0),1))+IF(Duombaze!J539="",0,INDEX(DU!K:K,MATCH(Duombaze!J539,DU!A:A,0),1))+IF(Duombaze!K539="",0,INDEX(DU!K:K,MATCH(Duombaze!K539,DU!A:A,0),1))+IF(Duombaze!L539="",0,INDEX(DU!K:K,MATCH(Duombaze!L539,DU!A:A,0),1))+IF(Duombaze!M539="",0,INDEX(DU!K:K,MATCH(Duombaze!M539,DU!A:A,0),1))+IF(Duombaze!N539="",0,INDEX(DU!K:K,MATCH(Duombaze!N539,DU!A:A,0),1))+IF(Duombaze!O539="",0,INDEX(DU!K:K,MATCH(Duombaze!O539,DU!A:A,0),1))</f>
        <v>0</v>
      </c>
      <c r="R539" s="6"/>
      <c r="S539" s="48"/>
      <c r="T539" s="883"/>
      <c r="U539" s="4">
        <f>IF(Duombaze!T539="",0,INDEX(DU!I:I,MATCH(Duombaze!T539,DU!A:A,0),1))</f>
        <v>0</v>
      </c>
      <c r="V539" s="4">
        <f>IF(Duombaze!T539="",0,INDEX(DU!K:K,MATCH(Duombaze!T539,DU!A:A,0),1))</f>
        <v>0</v>
      </c>
      <c r="W539" s="6"/>
      <c r="X539" s="6"/>
      <c r="Y539" s="858"/>
      <c r="Z539" s="66"/>
      <c r="AA539" s="4" t="str">
        <f t="shared" si="297"/>
        <v/>
      </c>
      <c r="AB539" s="6"/>
      <c r="AC539" s="6">
        <f>IF(Duombaze!AB539="",0,INDEX(DU!I:I,MATCH(Duombaze!AB539,DU!A:A,0),1))</f>
        <v>0</v>
      </c>
      <c r="AD539" s="2">
        <f>IF(Duombaze!AB539="",0,INDEX(DU!K:K,MATCH(Duombaze!AB539,DU!A:A,0),1))</f>
        <v>0</v>
      </c>
      <c r="AE539" s="6"/>
      <c r="AF539" s="6"/>
      <c r="AG539" s="6"/>
      <c r="AH539" s="4" t="str">
        <f t="shared" si="271"/>
        <v/>
      </c>
      <c r="AI539" s="6"/>
      <c r="AJ539" s="643"/>
      <c r="AK539" s="643"/>
      <c r="AL539" s="643"/>
      <c r="AM539" s="643">
        <f>IF(Duombaze!AJ539="",0,INDEX(DU!I:I,MATCH(Duombaze!AJ539,DU!A:A,0),1))+IF(Duombaze!AK539="",0,INDEX(DU!I:I,MATCH(Duombaze!AK539,DU!A:A,0),1))+IF(Duombaze!AL539="",0,INDEX(DU!I:I,MATCH(Duombaze!AL539,DU!A:A,0),1))</f>
        <v>0</v>
      </c>
      <c r="AN539" s="643">
        <f>IF(Duombaze!AJ539="",0,INDEX(DU!K:K,MATCH(Duombaze!AJ539,DU!A:A,0),1))+IF(Duombaze!AK539="",0,INDEX(DU!K:K,MATCH(Duombaze!AK539,DU!A:A,0),1))+IF(Duombaze!AL539="",0,INDEX(DU!K:K,MATCH(Duombaze!AL539,DU!A:A,0),1))</f>
        <v>0</v>
      </c>
      <c r="AO539" s="6"/>
      <c r="AP539" s="6"/>
      <c r="AQ539" s="6"/>
      <c r="AR539" s="4" t="str">
        <f t="shared" si="272"/>
        <v/>
      </c>
      <c r="AS539" s="6"/>
      <c r="AT539" s="643"/>
      <c r="AU539" s="643"/>
      <c r="AV539" s="643"/>
      <c r="AW539" s="643"/>
      <c r="AX539" s="643"/>
      <c r="AY539" s="643"/>
      <c r="AZ539" s="643"/>
      <c r="BA539" s="643"/>
      <c r="BB539" s="643"/>
      <c r="BC539" s="643">
        <f>IF(Duombaze!AT539="",0,INDEX(DU!I:I,MATCH(Duombaze!AT539,DU!A:A,0),1))+IF(Duombaze!AU539="",0,INDEX(DU!I:I,MATCH(Duombaze!AU539,DU!A:A,0),1))+IF(Duombaze!AV539="",0,INDEX(DU!I:I,MATCH(Duombaze!AV539,DU!A:A,0),1))+IF(Duombaze!AW539="",0,INDEX(DU!I:I,MATCH(Duombaze!AW539,DU!A:A,0),1))+IF(Duombaze!AX539="",0,INDEX(DU!I:I,MATCH(Duombaze!AX539,DU!A:A,0),1))+IF(Duombaze!AY539="",0,INDEX(DU!I:I,MATCH(Duombaze!AY539,DU!A:A,0),1))+IF(Duombaze!AZ539="",0,INDEX(DU!I:I,MATCH(Duombaze!AZ539,DU!A:A,0),1))+IF(Duombaze!BA539="",0,INDEX(DU!I:I,MATCH(Duombaze!BA539,DU!A:A,0),1))+IF(Duombaze!BB539="",0,INDEX(DU!I:I,MATCH(Duombaze!BB539,DU!A:A,0),1))</f>
        <v>0</v>
      </c>
      <c r="BD539" s="640">
        <f>IF(Duombaze!AT539="",0,INDEX(DU!K:K,MATCH(Duombaze!AT539,DU!A:A,0),1))+IF(Duombaze!AU539="",0,INDEX(DU!K:K,MATCH(Duombaze!AU539,DU!A:A,0),1))+IF(Duombaze!AV539="",0,INDEX(DU!K:K,MATCH(Duombaze!AV539,DU!A:A,0),1))+IF(Duombaze!AW539="",0,INDEX(DU!K:K,MATCH(Duombaze!AW539,DU!A:A,0),1))+IF(Duombaze!AX539="",0,INDEX(DU!K:K,MATCH(Duombaze!AX539,DU!A:A,0),1))+IF(Duombaze!AY539="",0,INDEX(DU!K:K,MATCH(Duombaze!AY539,DU!A:A,0),1))+IF(Duombaze!AZ539="",0,INDEX(DU!K:K,MATCH(Duombaze!AZ539,DU!A:A,0),1))+IF(Duombaze!BA539="",0,INDEX(DU!K:K,MATCH(Duombaze!BA539,DU!A:A,0),1))+IF(Duombaze!BB539="",0,INDEX(DU!K:K,MATCH(Duombaze!BB539,DU!A:A,0),1))</f>
        <v>0</v>
      </c>
      <c r="BE539" s="6"/>
      <c r="BF539" s="48"/>
      <c r="BG539" s="6"/>
      <c r="BH539" s="4" t="str">
        <f t="shared" si="273"/>
        <v/>
      </c>
      <c r="BI539" s="4"/>
      <c r="BJ539" s="640"/>
      <c r="BK539" s="640"/>
      <c r="BL539" s="640"/>
      <c r="BM539" s="643">
        <f>IF(Duombaze!BJ539="",0,INDEX(DU!I:I,MATCH(Duombaze!BJ539,DU!A:A,0),1))+IF(Duombaze!BK539="",0,INDEX(DU!I:I,MATCH(Duombaze!BK539,DU!A:A,0),1))+IF(Duombaze!BL539="",0,INDEX(DU!I:I,MATCH(Duombaze!BL539,DU!A:A,0),1))</f>
        <v>0</v>
      </c>
      <c r="BN539" s="640">
        <f>IF(Duombaze!BJ539="",0,INDEX(DU!K:K,MATCH(Duombaze!BJ539,DU!A:A,0),1))+IF(Duombaze!BK539="",0,INDEX(DU!K:K,MATCH(Duombaze!BK539,DU!A:A,0),1))+IF(Duombaze!BL539="",0,INDEX(DU!K:K,MATCH(Duombaze!BL539,DU!A:A,0),1))</f>
        <v>0</v>
      </c>
      <c r="BO539" s="6"/>
      <c r="BP539" s="6"/>
      <c r="BQ539" s="6"/>
      <c r="BR539" s="6" t="str">
        <f t="shared" si="274"/>
        <v/>
      </c>
      <c r="BS539" s="6"/>
      <c r="BT539" s="6"/>
      <c r="BU539" s="6"/>
      <c r="BV539" s="6"/>
      <c r="BW539" s="6">
        <f>IF(Duombaze!BT539="",0,INDEX(DU!I:I,MATCH(Duombaze!BT539,DU!A:A,0),1))+IF(Duombaze!BU539="",0,INDEX(DU!I:I,MATCH(Duombaze!BU539,DU!A:A,0),1))+IF(Duombaze!BV539="",0,INDEX(DU!I:I,MATCH(Duombaze!BV539,DU!A:A,0),1))</f>
        <v>0</v>
      </c>
      <c r="BX539" s="6">
        <f>IF(Duombaze!BT539="",0,INDEX(DU!K:K,MATCH(Duombaze!BT539,DU!A:A,0),1))+IF(Duombaze!BU539="",0,INDEX(DU!K:K,MATCH(Duombaze!BU539,DU!A:A,0),1))+IF(Duombaze!BV539="",0,INDEX(DU!K:K,MATCH(Duombaze!BV539,DU!A:A,0),1))</f>
        <v>0</v>
      </c>
      <c r="BY539" s="6"/>
      <c r="BZ539" s="6"/>
      <c r="CA539" s="6"/>
      <c r="CB539" s="6" t="str">
        <f t="shared" si="275"/>
        <v/>
      </c>
      <c r="CC539" s="6"/>
      <c r="CD539" s="6">
        <f>IF(Duombaze!CC539="",0,INDEX(DU!I:I,MATCH(Duombaze!CC539,DU!A:A,0),1))</f>
        <v>0</v>
      </c>
      <c r="CE539" s="4">
        <f>IF(Duombaze!CC539="",0,INDEX(DU!K:K,MATCH(Duombaze!CC539,DU!A:A,0),1))</f>
        <v>0</v>
      </c>
      <c r="CF539" s="66"/>
      <c r="CG539" s="6"/>
      <c r="CH539" s="6"/>
      <c r="CI539" s="4" t="str">
        <f t="shared" si="295"/>
        <v/>
      </c>
      <c r="CJ539" s="6"/>
      <c r="CK539" s="6">
        <f>IF(Duombaze!CJ539="",0,INDEX(DU!I:I,MATCH(Duombaze!CJ539,DU!A:A,0),1))</f>
        <v>0</v>
      </c>
      <c r="CL539" s="4">
        <f>IF(Duombaze!CJ539="",0,INDEX(DU!K:K,MATCH(Duombaze!CJ539,DU!A:A,0),1))</f>
        <v>0</v>
      </c>
      <c r="CM539" s="6"/>
      <c r="CN539" s="6"/>
      <c r="CO539" s="6"/>
      <c r="CP539" s="4" t="str">
        <f t="shared" si="276"/>
        <v/>
      </c>
      <c r="CQ539" s="6"/>
      <c r="CR539" s="643"/>
      <c r="CS539" s="643"/>
      <c r="CT539" s="643">
        <f>IF(Duombaze!CR539="",0,INDEX(DU!I:I,MATCH(Duombaze!CR539,DU!A:A,0),1))+IF(Duombaze!CS539="",0,INDEX(DU!I:I,MATCH(Duombaze!CS539,DU!A:A,0),1))</f>
        <v>0</v>
      </c>
      <c r="CU539" s="6">
        <f>IF(Duombaze!CR539="",0,INDEX(DU!K:K,MATCH(Duombaze!CR539,DU!A:A,0),1))+IF(Duombaze!CS539="",0,INDEX(DU!K:K,MATCH(Duombaze!CS539,DU!A:A,0),1))</f>
        <v>0</v>
      </c>
      <c r="CV539" s="6"/>
      <c r="CW539" s="6"/>
      <c r="CX539" s="6" t="s">
        <v>9283</v>
      </c>
      <c r="CY539" s="4" t="str">
        <f t="shared" si="277"/>
        <v>6 GPP23 Viršborčiai 300 + 300 su nuožula (iš kairės į dešinę)</v>
      </c>
      <c r="CZ539" s="6" t="s">
        <v>2709</v>
      </c>
      <c r="DA539" s="674" t="s">
        <v>600</v>
      </c>
      <c r="DB539" s="674" t="s">
        <v>602</v>
      </c>
      <c r="DC539" s="674">
        <f>IF(Duombaze!DA539="",0,INDEX(DU!I:I,MATCH(Duombaze!DA539,DU!A:A,0),1))+IF(Duombaze!DB539="",0,INDEX(DU!I:I,MATCH(Duombaze!DB539,DU!A:A,0),1))</f>
        <v>309.23937109313704</v>
      </c>
      <c r="DD539" s="6">
        <f>IF(Duombaze!DA539="",0,INDEX(DU!K:K,MATCH(Duombaze!DA539,DU!A:A,0),1))+IF(Duombaze!DB539="",0,INDEX(DU!K:K,MATCH(Duombaze!DB539,DU!A:A,0),1))</f>
        <v>239.37</v>
      </c>
      <c r="DE539" s="6"/>
      <c r="DF539" s="6"/>
      <c r="DG539" s="6"/>
      <c r="DH539" s="6" t="str">
        <f t="shared" si="278"/>
        <v/>
      </c>
      <c r="DI539" s="6"/>
      <c r="DJ539" s="674"/>
      <c r="DK539" s="679"/>
      <c r="DL539" s="679">
        <f>IF(Duombaze!DJ539="",0,INDEX(DU!I:I,MATCH(Duombaze!DJ539,DU!A:A,0),1))+IF(Duombaze!DK539="",0,INDEX(DU!I:I,MATCH(Duombaze!DK539,DU!A:A,0),1))</f>
        <v>0</v>
      </c>
      <c r="DM539" s="6">
        <f>IF(Duombaze!DJ539="",0,INDEX(DU!K:K,MATCH(Duombaze!DJ539,DU!A:A,0),1))+IF(Duombaze!DK539="",0,INDEX(DU!K:K,MATCH(Duombaze!DK539,DU!A:A,0),1))</f>
        <v>0</v>
      </c>
      <c r="DN539" s="48"/>
      <c r="DO539" s="48"/>
      <c r="DP539" s="48"/>
      <c r="DQ539" s="4" t="str">
        <f t="shared" si="279"/>
        <v/>
      </c>
      <c r="DR539" s="66"/>
      <c r="DS539" s="694"/>
      <c r="DT539" s="694"/>
      <c r="DU539" s="694"/>
      <c r="DV539" s="694"/>
      <c r="DW539" s="694">
        <f>IF(Duombaze!DS539="",0,INDEX(DU!I:I,MATCH(Duombaze!DS539,DU!A:A,0),1))+IF(Duombaze!DT539="",0,INDEX(DU!I:I,MATCH(Duombaze!DT539,DU!A:A,0),1))+IF(Duombaze!DU539="",0,INDEX(DU!I:I,MATCH(Duombaze!DU539,DU!A:A,0),1))+IF(Duombaze!DV539="",0,INDEX(DU!I:I,MATCH(Duombaze!DV539,DU!A:A,0),1))</f>
        <v>0</v>
      </c>
      <c r="DX539" s="640">
        <f>IF(Duombaze!DS539="",0,INDEX(DU!K:K,MATCH(Duombaze!DS539,DU!A:A,0),1))+IF(Duombaze!DT539="",0,INDEX(DU!K:K,MATCH(Duombaze!DT539,DU!A:A,0),1))+IF(Duombaze!DU539="",0,INDEX(DU!K:K,MATCH(Duombaze!DU539,DU!A:A,0),1))+IF(Duombaze!DV539="",0,INDEX(DU!K:KH,MATCH(Duombaze!DV539,DU!A:A,0),1))</f>
        <v>0</v>
      </c>
      <c r="DY539" s="66"/>
      <c r="DZ539" s="66"/>
      <c r="EA539" s="6"/>
      <c r="EB539" s="6" t="str">
        <f t="shared" si="280"/>
        <v/>
      </c>
      <c r="EC539" s="6"/>
      <c r="ED539" s="6">
        <f>IF(Duombaze!EC539="",0,INDEX(DU!I:I,MATCH(Duombaze!EC539,DU!A:A,0),1))</f>
        <v>0</v>
      </c>
      <c r="EE539" s="640">
        <f>IF(Duombaze!EC539="",0,INDEX(DU!K:K,MATCH(Duombaze!EC539,DU!A:A,0),1))</f>
        <v>0</v>
      </c>
      <c r="EF539" s="6"/>
      <c r="EG539" s="6"/>
      <c r="EH539" s="6" t="s">
        <v>8328</v>
      </c>
      <c r="EI539" s="4" t="str">
        <f t="shared" si="296"/>
        <v>6 GPP23 Lipdukai universalūs + ALTAIR logo + Umega Agro logo (ant kėbulo)</v>
      </c>
      <c r="EJ539" s="6" t="s">
        <v>3401</v>
      </c>
      <c r="EK539" s="674" t="s">
        <v>2567</v>
      </c>
      <c r="EL539" s="674">
        <v>5434800000</v>
      </c>
      <c r="EM539" s="674" t="s">
        <v>3460</v>
      </c>
      <c r="EN539" s="674">
        <f>IF(Duombaze!EK539="",0,INDEX(DU!I:I,MATCH(Duombaze!EK539,DU!A:A,0),1))+IF(Duombaze!EL539="",0,INDEX(DU!I:I,MATCH(Duombaze!EL539,DU!A:A,0),1))+IF(Duombaze!EM539="",0,INDEX(DU!I:I,MATCH(Duombaze!EM539,DU!A:A,0),1))</f>
        <v>56.278267999999926</v>
      </c>
      <c r="EO539" s="6">
        <f>IF(Duombaze!EK539="",0,INDEX(DU!K:K,MATCH(Duombaze!EK539,DU!A:A,0),1))+IF(Duombaze!EL539="",0,INDEX(DU!K:K,MATCH(Duombaze!EL539,DU!A:A,0),1))+IF(Duombaze!EM539="",0,INDEX(DU!K:K,MATCH(Duombaze!EM539,DU!A:A,0),1))</f>
        <v>0</v>
      </c>
      <c r="EP539" s="6"/>
      <c r="EQ539" s="6"/>
      <c r="ER539" s="6"/>
      <c r="ES539" s="4" t="str">
        <f t="shared" si="281"/>
        <v/>
      </c>
      <c r="ET539" s="6"/>
      <c r="EU539" s="6"/>
      <c r="EV539" s="6"/>
      <c r="EW539" s="66"/>
      <c r="EX539" s="6" t="str">
        <f t="shared" si="282"/>
        <v/>
      </c>
      <c r="EY539" s="48"/>
      <c r="EZ539" s="679"/>
      <c r="FA539" s="679"/>
      <c r="FB539" s="679">
        <f>IF(Duombaze!EZ539="",0,INDEX(DU!I:I,MATCH(Duombaze!EZ539,DU!A:A,0),1))+IF(Duombaze!FA539="",0,INDEX(DU!I:I,MATCH(Duombaze!FA539,DU!A:A,0),1))</f>
        <v>0</v>
      </c>
      <c r="FC539" s="6">
        <f>IF(Duombaze!EZ539="",0,INDEX(DU!K:K,MATCH(Duombaze!EZ539,DU!A:A,0),1))+IF(Duombaze!FA539="",0,INDEX(DU!K:K,MATCH(Duombaze!FA539,DU!A:A,0),1))</f>
        <v>0</v>
      </c>
      <c r="FD539" s="48"/>
      <c r="FE539" s="48"/>
      <c r="FF539" s="48"/>
      <c r="FG539" s="48"/>
      <c r="FH539" s="6"/>
      <c r="FI539" s="7" t="s">
        <v>8208</v>
      </c>
      <c r="FJ539" s="6"/>
      <c r="FK539" s="49"/>
      <c r="FL539" s="7" t="s">
        <v>8212</v>
      </c>
      <c r="FM539" s="7" t="s">
        <v>8212</v>
      </c>
      <c r="FN539" s="673"/>
      <c r="FO539" s="673"/>
      <c r="FP539" s="673"/>
      <c r="FQ539" s="673">
        <f>IF(Duombaze!FM539="",0,INDEX(DU!I:I,MATCH(Duombaze!FM539,DU!A:A,0),1))+IF(Duombaze!FN539="",0,INDEX(DU!I:I,MATCH(Duombaze!FN539,DU!A:A,0),1))+IF(Duombaze!FO539="",0,INDEX(DU!I:I,MATCH(Duombaze!FO539,DU!A:A,0),1))+IF(Duombaze!FP539="",0,INDEX(DU!I:I,MATCH(Duombaze!FP539,DU!A:A,0),1))</f>
        <v>42.473214400000003</v>
      </c>
      <c r="FR539" s="673">
        <f>IF(Duombaze!FM539="",0,INDEX(DU!K:K,MATCH(Duombaze!FM539,DU!A:A,0),1))+IF(Duombaze!FN539="",0,INDEX(DU!K:K,MATCH(Duombaze!FN539,DU!A:A,0),1))+IF(Duombaze!FO539="",0,INDEX(DU!K:K,MATCH(Duombaze!FO539,DU!A:A,0),1))+IF(Duombaze!FP539="",0,INDEX(DU!K:K,MATCH(Duombaze!FP539,DU!A:A,0),1))</f>
        <v>34.28</v>
      </c>
      <c r="FT539" s="102" t="s">
        <v>2746</v>
      </c>
      <c r="FU539" s="6" t="str">
        <f>IF(FT539&lt;&gt;"",A535&amp;" "&amp;C535&amp;" "&amp;FT539,"")</f>
        <v>2 GPP23 Purvasaugių komplektas 700 ratams 1/2</v>
      </c>
      <c r="FV539" s="6" t="s">
        <v>610</v>
      </c>
    </row>
    <row r="540" spans="1:183" s="7" customFormat="1" ht="25.15" customHeight="1" x14ac:dyDescent="0.25">
      <c r="A540" s="42">
        <v>7</v>
      </c>
      <c r="B540" s="42" t="s">
        <v>799</v>
      </c>
      <c r="C540" s="12" t="s">
        <v>1928</v>
      </c>
      <c r="D540" s="6"/>
      <c r="E540" s="4" t="str">
        <f t="shared" si="270"/>
        <v/>
      </c>
      <c r="F540" s="6"/>
      <c r="G540" s="643"/>
      <c r="H540" s="643"/>
      <c r="I540" s="643"/>
      <c r="J540" s="643"/>
      <c r="K540" s="643"/>
      <c r="L540" s="643"/>
      <c r="M540" s="643"/>
      <c r="N540" s="643"/>
      <c r="O540" s="643"/>
      <c r="P540" s="640">
        <f>IF(Duombaze!G540="",0,INDEX(DU!I:I,MATCH(Duombaze!G540,DU!A:A,0),1))+IF(Duombaze!H540="",0,INDEX(DU!I:I,MATCH(Duombaze!H540,DU!A:A,0),1))+IF(Duombaze!I540="",0,INDEX(DU!I:I,MATCH(Duombaze!I540,DU!A:A,0),1))+IF(Duombaze!J540="",0,INDEX(DU!I:I*40,MATCH(Duombaze!J540,DU!A:A,0),1))+IF(Duombaze!K540="",0,INDEX(DU!I:I,MATCH(Duombaze!K540,DU!A:A,0),1))+IF(Duombaze!L540="",0,INDEX(DU!I:I,MATCH(Duombaze!L540,DU!A:A,0),1))+IF(Duombaze!M540="",0,INDEX(DU!I:I,MATCH(Duombaze!M540,DU!A:A,0),1))+IF(Duombaze!N540="",0,INDEX(DU!I:I,MATCH(Duombaze!N540,DU!A:A,0),1))+IF(Duombaze!O540="",0,INDEX(DU!I:I,MATCH(Duombaze!O540,DU!A:A,0),1))</f>
        <v>0</v>
      </c>
      <c r="Q540" s="640">
        <f>IF(Duombaze!G540="",0,INDEX(DU!K:K,MATCH(Duombaze!G540,DU!A:A,0),1))+IF(Duombaze!H540="",0,INDEX(DU!K:K,MATCH(Duombaze!H540,DU!A:A,0),1))+IF(Duombaze!I540="",0,INDEX(DU!K:K,MATCH(Duombaze!I540,DU!A:A,0),1))+IF(Duombaze!J540="",0,INDEX(DU!K:K,MATCH(Duombaze!J540,DU!A:A,0),1))+IF(Duombaze!K540="",0,INDEX(DU!K:K,MATCH(Duombaze!K540,DU!A:A,0),1))+IF(Duombaze!L540="",0,INDEX(DU!K:K,MATCH(Duombaze!L540,DU!A:A,0),1))+IF(Duombaze!M540="",0,INDEX(DU!K:K,MATCH(Duombaze!M540,DU!A:A,0),1))+IF(Duombaze!N540="",0,INDEX(DU!K:K,MATCH(Duombaze!N540,DU!A:A,0),1))+IF(Duombaze!O540="",0,INDEX(DU!K:K,MATCH(Duombaze!O540,DU!A:A,0),1))</f>
        <v>0</v>
      </c>
      <c r="R540" s="6"/>
      <c r="S540" s="48"/>
      <c r="T540" s="883"/>
      <c r="U540" s="4">
        <f>IF(Duombaze!T540="",0,INDEX(DU!I:I,MATCH(Duombaze!T540,DU!A:A,0),1))</f>
        <v>0</v>
      </c>
      <c r="V540" s="4">
        <f>IF(Duombaze!T540="",0,INDEX(DU!K:K,MATCH(Duombaze!T540,DU!A:A,0),1))</f>
        <v>0</v>
      </c>
      <c r="W540" s="6"/>
      <c r="X540" s="6"/>
      <c r="Y540" s="858"/>
      <c r="Z540" s="66"/>
      <c r="AA540" s="4" t="str">
        <f t="shared" si="297"/>
        <v/>
      </c>
      <c r="AB540" s="6"/>
      <c r="AC540" s="6">
        <f>IF(Duombaze!AB540="",0,INDEX(DU!I:I,MATCH(Duombaze!AB540,DU!A:A,0),1))</f>
        <v>0</v>
      </c>
      <c r="AD540" s="2">
        <f>IF(Duombaze!AB540="",0,INDEX(DU!K:K,MATCH(Duombaze!AB540,DU!A:A,0),1))</f>
        <v>0</v>
      </c>
      <c r="AE540" s="6"/>
      <c r="AF540" s="6"/>
      <c r="AG540" s="6"/>
      <c r="AH540" s="4" t="str">
        <f t="shared" si="271"/>
        <v/>
      </c>
      <c r="AI540" s="6"/>
      <c r="AJ540" s="643"/>
      <c r="AK540" s="643"/>
      <c r="AL540" s="643"/>
      <c r="AM540" s="643">
        <f>IF(Duombaze!AJ540="",0,INDEX(DU!I:I,MATCH(Duombaze!AJ540,DU!A:A,0),1))+IF(Duombaze!AK540="",0,INDEX(DU!I:I,MATCH(Duombaze!AK540,DU!A:A,0),1))+IF(Duombaze!AL540="",0,INDEX(DU!I:I,MATCH(Duombaze!AL540,DU!A:A,0),1))</f>
        <v>0</v>
      </c>
      <c r="AN540" s="643">
        <f>IF(Duombaze!AJ540="",0,INDEX(DU!K:K,MATCH(Duombaze!AJ540,DU!A:A,0),1))+IF(Duombaze!AK540="",0,INDEX(DU!K:K,MATCH(Duombaze!AK540,DU!A:A,0),1))+IF(Duombaze!AL540="",0,INDEX(DU!K:K,MATCH(Duombaze!AL540,DU!A:A,0),1))</f>
        <v>0</v>
      </c>
      <c r="AO540" s="6"/>
      <c r="AP540" s="6"/>
      <c r="AQ540" s="6"/>
      <c r="AR540" s="4" t="str">
        <f t="shared" si="272"/>
        <v/>
      </c>
      <c r="AS540" s="6"/>
      <c r="AT540" s="641"/>
      <c r="AU540" s="641"/>
      <c r="AV540" s="641"/>
      <c r="AW540" s="641"/>
      <c r="AX540" s="641"/>
      <c r="AY540" s="641"/>
      <c r="AZ540" s="641"/>
      <c r="BA540" s="641"/>
      <c r="BB540" s="641"/>
      <c r="BC540" s="643">
        <f>IF(Duombaze!AT540="",0,INDEX(DU!I:I,MATCH(Duombaze!AT540,DU!A:A,0),1))+IF(Duombaze!AU540="",0,INDEX(DU!I:I,MATCH(Duombaze!AU540,DU!A:A,0),1))+IF(Duombaze!AV540="",0,INDEX(DU!I:I,MATCH(Duombaze!AV540,DU!A:A,0),1))+IF(Duombaze!AW540="",0,INDEX(DU!I:I,MATCH(Duombaze!AW540,DU!A:A,0),1))+IF(Duombaze!AX540="",0,INDEX(DU!I:I,MATCH(Duombaze!AX540,DU!A:A,0),1))+IF(Duombaze!AY540="",0,INDEX(DU!I:I,MATCH(Duombaze!AY540,DU!A:A,0),1))+IF(Duombaze!AZ540="",0,INDEX(DU!I:I,MATCH(Duombaze!AZ540,DU!A:A,0),1))+IF(Duombaze!BA540="",0,INDEX(DU!I:I,MATCH(Duombaze!BA540,DU!A:A,0),1))+IF(Duombaze!BB540="",0,INDEX(DU!I:I,MATCH(Duombaze!BB540,DU!A:A,0),1))</f>
        <v>0</v>
      </c>
      <c r="BD540" s="640">
        <f>IF(Duombaze!AT540="",0,INDEX(DU!K:K,MATCH(Duombaze!AT540,DU!A:A,0),1))+IF(Duombaze!AU540="",0,INDEX(DU!K:K,MATCH(Duombaze!AU540,DU!A:A,0),1))+IF(Duombaze!AV540="",0,INDEX(DU!K:K,MATCH(Duombaze!AV540,DU!A:A,0),1))+IF(Duombaze!AW540="",0,INDEX(DU!K:K,MATCH(Duombaze!AW540,DU!A:A,0),1))+IF(Duombaze!AX540="",0,INDEX(DU!K:K,MATCH(Duombaze!AX540,DU!A:A,0),1))+IF(Duombaze!AY540="",0,INDEX(DU!K:K,MATCH(Duombaze!AY540,DU!A:A,0),1))+IF(Duombaze!AZ540="",0,INDEX(DU!K:K,MATCH(Duombaze!AZ540,DU!A:A,0),1))+IF(Duombaze!BA540="",0,INDEX(DU!K:K,MATCH(Duombaze!BA540,DU!A:A,0),1))+IF(Duombaze!BB540="",0,INDEX(DU!K:K,MATCH(Duombaze!BB540,DU!A:A,0),1))</f>
        <v>0</v>
      </c>
      <c r="BE540" s="101"/>
      <c r="BF540" s="101"/>
      <c r="BG540" s="4"/>
      <c r="BH540" s="4" t="str">
        <f t="shared" si="273"/>
        <v/>
      </c>
      <c r="BI540" s="4"/>
      <c r="BJ540" s="640"/>
      <c r="BK540" s="640"/>
      <c r="BL540" s="640"/>
      <c r="BM540" s="643">
        <f>IF(Duombaze!BJ540="",0,INDEX(DU!I:I,MATCH(Duombaze!BJ540,DU!A:A,0),1))+IF(Duombaze!BK540="",0,INDEX(DU!I:I,MATCH(Duombaze!BK540,DU!A:A,0),1))+IF(Duombaze!BL540="",0,INDEX(DU!I:I,MATCH(Duombaze!BL540,DU!A:A,0),1))</f>
        <v>0</v>
      </c>
      <c r="BN540" s="640">
        <f>IF(Duombaze!BJ540="",0,INDEX(DU!K:K,MATCH(Duombaze!BJ540,DU!A:A,0),1))+IF(Duombaze!BK540="",0,INDEX(DU!K:K,MATCH(Duombaze!BK540,DU!A:A,0),1))+IF(Duombaze!BL540="",0,INDEX(DU!K:K,MATCH(Duombaze!BL540,DU!A:A,0),1))</f>
        <v>0</v>
      </c>
      <c r="BO540" s="4"/>
      <c r="BP540" s="4"/>
      <c r="BQ540" s="6"/>
      <c r="BR540" s="6" t="str">
        <f t="shared" si="274"/>
        <v/>
      </c>
      <c r="BS540" s="6"/>
      <c r="BT540" s="6"/>
      <c r="BU540" s="6"/>
      <c r="BV540" s="6"/>
      <c r="BW540" s="6">
        <f>IF(Duombaze!BT540="",0,INDEX(DU!I:I,MATCH(Duombaze!BT540,DU!A:A,0),1))+IF(Duombaze!BU540="",0,INDEX(DU!I:I,MATCH(Duombaze!BU540,DU!A:A,0),1))+IF(Duombaze!BV540="",0,INDEX(DU!I:I,MATCH(Duombaze!BV540,DU!A:A,0),1))</f>
        <v>0</v>
      </c>
      <c r="BX540" s="6">
        <f>IF(Duombaze!BT540="",0,INDEX(DU!K:K,MATCH(Duombaze!BT540,DU!A:A,0),1))+IF(Duombaze!BU540="",0,INDEX(DU!K:K,MATCH(Duombaze!BU540,DU!A:A,0),1))+IF(Duombaze!BV540="",0,INDEX(DU!K:K,MATCH(Duombaze!BV540,DU!A:A,0),1))</f>
        <v>0</v>
      </c>
      <c r="BY540" s="6"/>
      <c r="BZ540" s="6"/>
      <c r="CA540" s="6"/>
      <c r="CB540" s="6" t="str">
        <f t="shared" si="275"/>
        <v/>
      </c>
      <c r="CC540" s="6"/>
      <c r="CD540" s="6">
        <f>IF(Duombaze!CC540="",0,INDEX(DU!I:I,MATCH(Duombaze!CC540,DU!A:A,0),1))</f>
        <v>0</v>
      </c>
      <c r="CE540" s="4">
        <f>IF(Duombaze!CC540="",0,INDEX(DU!K:K,MATCH(Duombaze!CC540,DU!A:A,0),1))</f>
        <v>0</v>
      </c>
      <c r="CF540" s="66"/>
      <c r="CG540" s="6"/>
      <c r="CH540" s="6"/>
      <c r="CI540" s="4" t="str">
        <f t="shared" si="295"/>
        <v/>
      </c>
      <c r="CJ540" s="6"/>
      <c r="CK540" s="6">
        <f>IF(Duombaze!CJ540="",0,INDEX(DU!I:I,MATCH(Duombaze!CJ540,DU!A:A,0),1))</f>
        <v>0</v>
      </c>
      <c r="CL540" s="4">
        <f>IF(Duombaze!CJ540="",0,INDEX(DU!K:K,MATCH(Duombaze!CJ540,DU!A:A,0),1))</f>
        <v>0</v>
      </c>
      <c r="CM540" s="6"/>
      <c r="CN540" s="6"/>
      <c r="CO540" s="6"/>
      <c r="CP540" s="4" t="str">
        <f t="shared" si="276"/>
        <v/>
      </c>
      <c r="CQ540" s="6"/>
      <c r="CR540" s="643"/>
      <c r="CS540" s="643"/>
      <c r="CT540" s="643">
        <f>IF(Duombaze!CR540="",0,INDEX(DU!I:I,MATCH(Duombaze!CR540,DU!A:A,0),1))+IF(Duombaze!CS540="",0,INDEX(DU!I:I,MATCH(Duombaze!CS540,DU!A:A,0),1))</f>
        <v>0</v>
      </c>
      <c r="CU540" s="6">
        <f>IF(Duombaze!CR540="",0,INDEX(DU!K:K,MATCH(Duombaze!CR540,DU!A:A,0),1))+IF(Duombaze!CS540="",0,INDEX(DU!K:K,MATCH(Duombaze!CS540,DU!A:A,0),1))</f>
        <v>0</v>
      </c>
      <c r="CV540" s="6"/>
      <c r="CW540" s="6"/>
      <c r="CX540" s="6" t="s">
        <v>3387</v>
      </c>
      <c r="CY540" s="4" t="str">
        <f t="shared" si="277"/>
        <v>7 GPP23 Viršborčiai 400</v>
      </c>
      <c r="CZ540" s="6" t="s">
        <v>1474</v>
      </c>
      <c r="DA540" s="674"/>
      <c r="DB540" s="674"/>
      <c r="DC540" s="674">
        <f>IF(Duombaze!DA540="",0,INDEX(DU!I:I,MATCH(Duombaze!DA540,DU!A:A,0),1))+IF(Duombaze!DB540="",0,INDEX(DU!I:I,MATCH(Duombaze!DB540,DU!A:A,0),1))</f>
        <v>0</v>
      </c>
      <c r="DD540" s="6">
        <f>IF(Duombaze!DA540="",0,INDEX(DU!K:K,MATCH(Duombaze!DA540,DU!A:A,0),1))+IF(Duombaze!DB540="",0,INDEX(DU!K:K,MATCH(Duombaze!DB540,DU!A:A,0),1))</f>
        <v>0</v>
      </c>
      <c r="DE540" s="6"/>
      <c r="DF540" s="6"/>
      <c r="DG540" s="6"/>
      <c r="DH540" s="6" t="str">
        <f t="shared" si="278"/>
        <v/>
      </c>
      <c r="DI540" s="6"/>
      <c r="DJ540" s="674"/>
      <c r="DK540" s="679"/>
      <c r="DL540" s="679">
        <f>IF(Duombaze!DJ540="",0,INDEX(DU!I:I,MATCH(Duombaze!DJ540,DU!A:A,0),1))+IF(Duombaze!DK540="",0,INDEX(DU!I:I,MATCH(Duombaze!DK540,DU!A:A,0),1))</f>
        <v>0</v>
      </c>
      <c r="DM540" s="6">
        <f>IF(Duombaze!DJ540="",0,INDEX(DU!K:K,MATCH(Duombaze!DJ540,DU!A:A,0),1))+IF(Duombaze!DK540="",0,INDEX(DU!K:K,MATCH(Duombaze!DK540,DU!A:A,0),1))</f>
        <v>0</v>
      </c>
      <c r="DN540" s="48"/>
      <c r="DO540" s="48"/>
      <c r="DP540" s="48"/>
      <c r="DQ540" s="4" t="str">
        <f t="shared" si="279"/>
        <v/>
      </c>
      <c r="DR540" s="66"/>
      <c r="DS540" s="694"/>
      <c r="DT540" s="694"/>
      <c r="DU540" s="694"/>
      <c r="DV540" s="694"/>
      <c r="DW540" s="694">
        <f>IF(Duombaze!DS540="",0,INDEX(DU!I:I,MATCH(Duombaze!DS540,DU!A:A,0),1))+IF(Duombaze!DT540="",0,INDEX(DU!I:I,MATCH(Duombaze!DT540,DU!A:A,0),1))+IF(Duombaze!DU540="",0,INDEX(DU!I:I,MATCH(Duombaze!DU540,DU!A:A,0),1))+IF(Duombaze!DV540="",0,INDEX(DU!I:I,MATCH(Duombaze!DV540,DU!A:A,0),1))</f>
        <v>0</v>
      </c>
      <c r="DX540" s="640">
        <f>IF(Duombaze!DS540="",0,INDEX(DU!K:K,MATCH(Duombaze!DS540,DU!A:A,0),1))+IF(Duombaze!DT540="",0,INDEX(DU!K:K,MATCH(Duombaze!DT540,DU!A:A,0),1))+IF(Duombaze!DU540="",0,INDEX(DU!K:K,MATCH(Duombaze!DU540,DU!A:A,0),1))+IF(Duombaze!DV540="",0,INDEX(DU!K:KH,MATCH(Duombaze!DV540,DU!A:A,0),1))</f>
        <v>0</v>
      </c>
      <c r="DY540" s="66"/>
      <c r="DZ540" s="66"/>
      <c r="EA540" s="6"/>
      <c r="EB540" s="6" t="str">
        <f t="shared" si="280"/>
        <v/>
      </c>
      <c r="EC540" s="6"/>
      <c r="ED540" s="6">
        <f>IF(Duombaze!EC540="",0,INDEX(DU!I:I,MATCH(Duombaze!EC540,DU!A:A,0),1))</f>
        <v>0</v>
      </c>
      <c r="EE540" s="640">
        <f>IF(Duombaze!EC540="",0,INDEX(DU!K:K,MATCH(Duombaze!EC540,DU!A:A,0),1))</f>
        <v>0</v>
      </c>
      <c r="EF540" s="6"/>
      <c r="EG540" s="6"/>
      <c r="EH540" s="6" t="s">
        <v>9034</v>
      </c>
      <c r="EI540" s="4" t="str">
        <f t="shared" ref="EI540" si="298">IF(EH540&lt;&gt;"",A540&amp;" "&amp;C540&amp;" "&amp;EH540,"")</f>
        <v>7 GPP23 Lipdukai universalūs + ALMEX logo + Umega Agro logo (ant kėbulo)</v>
      </c>
      <c r="EJ540" s="6" t="s">
        <v>9035</v>
      </c>
      <c r="EK540" s="674" t="s">
        <v>2567</v>
      </c>
      <c r="EL540" s="674">
        <v>5458700000</v>
      </c>
      <c r="EM540" s="674" t="s">
        <v>3460</v>
      </c>
      <c r="EN540" s="674">
        <f>IF(Duombaze!EK540="",0,INDEX(DU!I:I,MATCH(Duombaze!EK540,DU!A:A,0),1))+IF(Duombaze!EL540="",0,INDEX(DU!I:I,MATCH(Duombaze!EL540,DU!A:A,0),1))+IF(Duombaze!EM540="",0,INDEX(DU!I:I,MATCH(Duombaze!EM540,DU!A:A,0),1))</f>
        <v>55.868634666666594</v>
      </c>
      <c r="EO540" s="6">
        <f>IF(Duombaze!EK540="",0,INDEX(DU!K:K,MATCH(Duombaze!EK540,DU!A:A,0),1))+IF(Duombaze!EL540="",0,INDEX(DU!K:K,MATCH(Duombaze!EL540,DU!A:A,0),1))+IF(Duombaze!EM540="",0,INDEX(DU!K:K,MATCH(Duombaze!EM540,DU!A:A,0),1))</f>
        <v>0</v>
      </c>
      <c r="EP540" s="6"/>
      <c r="EQ540" s="6"/>
      <c r="ER540" s="6"/>
      <c r="ES540" s="4" t="str">
        <f t="shared" si="281"/>
        <v/>
      </c>
      <c r="ET540" s="6"/>
      <c r="EU540" s="6"/>
      <c r="EV540" s="6"/>
      <c r="EW540" s="66"/>
      <c r="EX540" s="6" t="str">
        <f t="shared" si="282"/>
        <v/>
      </c>
      <c r="EY540" s="48"/>
      <c r="EZ540" s="679"/>
      <c r="FA540" s="679"/>
      <c r="FB540" s="679">
        <f>IF(Duombaze!EZ540="",0,INDEX(DU!I:I,MATCH(Duombaze!EZ540,DU!A:A,0),1))+IF(Duombaze!FA540="",0,INDEX(DU!I:I,MATCH(Duombaze!FA540,DU!A:A,0),1))</f>
        <v>0</v>
      </c>
      <c r="FC540" s="6">
        <f>IF(Duombaze!EZ540="",0,INDEX(DU!K:K,MATCH(Duombaze!EZ540,DU!A:A,0),1))+IF(Duombaze!FA540="",0,INDEX(DU!K:K,MATCH(Duombaze!FA540,DU!A:A,0),1))</f>
        <v>0</v>
      </c>
      <c r="FD540" s="48"/>
      <c r="FE540" s="48"/>
      <c r="FF540" s="48"/>
      <c r="FG540" s="48"/>
      <c r="FH540" s="6"/>
      <c r="FI540" s="7" t="s">
        <v>8209</v>
      </c>
      <c r="FJ540" s="6"/>
      <c r="FK540" s="49"/>
      <c r="FL540" s="7" t="s">
        <v>1458</v>
      </c>
      <c r="FM540" s="7" t="s">
        <v>1458</v>
      </c>
      <c r="FN540" s="673"/>
      <c r="FO540" s="674"/>
      <c r="FP540" s="674"/>
      <c r="FQ540" s="673">
        <f>IF(Duombaze!FM540="",0,INDEX(DU!I:I,MATCH(Duombaze!FM540,DU!A:A,0),1))+IF(Duombaze!FN540="",0,INDEX(DU!I:I,MATCH(Duombaze!FN540,DU!A:A,0),1))+IF(Duombaze!FO540="",0,INDEX(DU!I:I,MATCH(Duombaze!FO540,DU!A:A,0),1))+IF(Duombaze!FP540="",0,INDEX(DU!I:I,MATCH(Duombaze!FP540,DU!A:A,0),1))</f>
        <v>200.28799401863901</v>
      </c>
      <c r="FR540" s="673">
        <f>IF(Duombaze!FM540="",0,INDEX(DU!K:K,MATCH(Duombaze!FM540,DU!A:A,0),1))+IF(Duombaze!FN540="",0,INDEX(DU!K:K,MATCH(Duombaze!FN540,DU!A:A,0),1))+IF(Duombaze!FO540="",0,INDEX(DU!K:K,MATCH(Duombaze!FO540,DU!A:A,0),1))+IF(Duombaze!FP540="",0,INDEX(DU!K:K,MATCH(Duombaze!FP540,DU!A:A,0),1))</f>
        <v>67.2</v>
      </c>
      <c r="FT540" s="101" t="s">
        <v>1697</v>
      </c>
      <c r="FU540" s="49" t="str">
        <f>IF(FT540&lt;&gt;"",A536&amp;" "&amp;C536&amp;" "&amp;FT540,"")</f>
        <v>3 GPP23 Pagrindas, vair. ašys 414E; su el. magnetiniais skirstytuvais.</v>
      </c>
      <c r="FV540" s="6" t="s">
        <v>2535</v>
      </c>
    </row>
    <row r="541" spans="1:183" s="7" customFormat="1" ht="25.15" customHeight="1" x14ac:dyDescent="0.25">
      <c r="A541" s="42">
        <v>8</v>
      </c>
      <c r="B541" s="42" t="s">
        <v>799</v>
      </c>
      <c r="C541" s="12" t="s">
        <v>1928</v>
      </c>
      <c r="D541" s="6"/>
      <c r="E541" s="4" t="str">
        <f t="shared" si="270"/>
        <v/>
      </c>
      <c r="F541" s="6"/>
      <c r="G541" s="643"/>
      <c r="H541" s="643"/>
      <c r="I541" s="643"/>
      <c r="J541" s="643"/>
      <c r="K541" s="643"/>
      <c r="L541" s="643"/>
      <c r="M541" s="643"/>
      <c r="N541" s="643"/>
      <c r="O541" s="643"/>
      <c r="P541" s="640">
        <f>IF(Duombaze!G541="",0,INDEX(DU!I:I,MATCH(Duombaze!G541,DU!A:A,0),1))+IF(Duombaze!H541="",0,INDEX(DU!I:I,MATCH(Duombaze!H541,DU!A:A,0),1))+IF(Duombaze!I541="",0,INDEX(DU!I:I,MATCH(Duombaze!I541,DU!A:A,0),1))+IF(Duombaze!J541="",0,INDEX(DU!I:I*40,MATCH(Duombaze!J541,DU!A:A,0),1))+IF(Duombaze!K541="",0,INDEX(DU!I:I,MATCH(Duombaze!K541,DU!A:A,0),1))+IF(Duombaze!L541="",0,INDEX(DU!I:I,MATCH(Duombaze!L541,DU!A:A,0),1))+IF(Duombaze!M541="",0,INDEX(DU!I:I,MATCH(Duombaze!M541,DU!A:A,0),1))+IF(Duombaze!N541="",0,INDEX(DU!I:I,MATCH(Duombaze!N541,DU!A:A,0),1))+IF(Duombaze!O541="",0,INDEX(DU!I:I,MATCH(Duombaze!O541,DU!A:A,0),1))</f>
        <v>0</v>
      </c>
      <c r="Q541" s="640">
        <f>IF(Duombaze!G541="",0,INDEX(DU!K:K,MATCH(Duombaze!G541,DU!A:A,0),1))+IF(Duombaze!H541="",0,INDEX(DU!K:K,MATCH(Duombaze!H541,DU!A:A,0),1))+IF(Duombaze!I541="",0,INDEX(DU!K:K,MATCH(Duombaze!I541,DU!A:A,0),1))+IF(Duombaze!J541="",0,INDEX(DU!K:K,MATCH(Duombaze!J541,DU!A:A,0),1))+IF(Duombaze!K541="",0,INDEX(DU!K:K,MATCH(Duombaze!K541,DU!A:A,0),1))+IF(Duombaze!L541="",0,INDEX(DU!K:K,MATCH(Duombaze!L541,DU!A:A,0),1))+IF(Duombaze!M541="",0,INDEX(DU!K:K,MATCH(Duombaze!M541,DU!A:A,0),1))+IF(Duombaze!N541="",0,INDEX(DU!K:K,MATCH(Duombaze!N541,DU!A:A,0),1))+IF(Duombaze!O541="",0,INDEX(DU!K:K,MATCH(Duombaze!O541,DU!A:A,0),1))</f>
        <v>0</v>
      </c>
      <c r="R541" s="6"/>
      <c r="S541" s="48"/>
      <c r="T541" s="883"/>
      <c r="U541" s="4">
        <f>IF(Duombaze!T541="",0,INDEX(DU!I:I,MATCH(Duombaze!T541,DU!A:A,0),1))</f>
        <v>0</v>
      </c>
      <c r="V541" s="4">
        <f>IF(Duombaze!T541="",0,INDEX(DU!K:K,MATCH(Duombaze!T541,DU!A:A,0),1))</f>
        <v>0</v>
      </c>
      <c r="W541" s="6"/>
      <c r="X541" s="6"/>
      <c r="Y541" s="858"/>
      <c r="Z541" s="66"/>
      <c r="AA541" s="4" t="str">
        <f t="shared" si="297"/>
        <v/>
      </c>
      <c r="AB541" s="6"/>
      <c r="AC541" s="6">
        <f>IF(Duombaze!AB541="",0,INDEX(DU!I:I,MATCH(Duombaze!AB541,DU!A:A,0),1))</f>
        <v>0</v>
      </c>
      <c r="AD541" s="2">
        <f>IF(Duombaze!AB541="",0,INDEX(DU!K:K,MATCH(Duombaze!AB541,DU!A:A,0),1))</f>
        <v>0</v>
      </c>
      <c r="AE541" s="6"/>
      <c r="AF541" s="6"/>
      <c r="AG541" s="6"/>
      <c r="AH541" s="4" t="str">
        <f t="shared" si="271"/>
        <v/>
      </c>
      <c r="AI541" s="6"/>
      <c r="AJ541" s="643"/>
      <c r="AK541" s="643"/>
      <c r="AL541" s="643"/>
      <c r="AM541" s="643">
        <f>IF(Duombaze!AJ541="",0,INDEX(DU!I:I,MATCH(Duombaze!AJ541,DU!A:A,0),1))+IF(Duombaze!AK541="",0,INDEX(DU!I:I,MATCH(Duombaze!AK541,DU!A:A,0),1))+IF(Duombaze!AL541="",0,INDEX(DU!I:I,MATCH(Duombaze!AL541,DU!A:A,0),1))</f>
        <v>0</v>
      </c>
      <c r="AN541" s="643">
        <f>IF(Duombaze!AJ541="",0,INDEX(DU!K:K,MATCH(Duombaze!AJ541,DU!A:A,0),1))+IF(Duombaze!AK541="",0,INDEX(DU!K:K,MATCH(Duombaze!AK541,DU!A:A,0),1))+IF(Duombaze!AL541="",0,INDEX(DU!K:K,MATCH(Duombaze!AL541,DU!A:A,0),1))</f>
        <v>0</v>
      </c>
      <c r="AO541" s="6"/>
      <c r="AP541" s="6"/>
      <c r="AQ541" s="6"/>
      <c r="AR541" s="4" t="str">
        <f t="shared" si="272"/>
        <v/>
      </c>
      <c r="AS541" s="6"/>
      <c r="AT541" s="641"/>
      <c r="AU541" s="641"/>
      <c r="AV541" s="641"/>
      <c r="AW541" s="641"/>
      <c r="AX541" s="641"/>
      <c r="AY541" s="641"/>
      <c r="AZ541" s="641"/>
      <c r="BA541" s="641"/>
      <c r="BB541" s="641"/>
      <c r="BC541" s="643">
        <f>IF(Duombaze!AT541="",0,INDEX(DU!I:I,MATCH(Duombaze!AT541,DU!A:A,0),1))+IF(Duombaze!AU541="",0,INDEX(DU!I:I,MATCH(Duombaze!AU541,DU!A:A,0),1))+IF(Duombaze!AV541="",0,INDEX(DU!I:I,MATCH(Duombaze!AV541,DU!A:A,0),1))+IF(Duombaze!AW541="",0,INDEX(DU!I:I,MATCH(Duombaze!AW541,DU!A:A,0),1))+IF(Duombaze!AX541="",0,INDEX(DU!I:I,MATCH(Duombaze!AX541,DU!A:A,0),1))+IF(Duombaze!AY541="",0,INDEX(DU!I:I,MATCH(Duombaze!AY541,DU!A:A,0),1))+IF(Duombaze!AZ541="",0,INDEX(DU!I:I,MATCH(Duombaze!AZ541,DU!A:A,0),1))+IF(Duombaze!BA541="",0,INDEX(DU!I:I,MATCH(Duombaze!BA541,DU!A:A,0),1))+IF(Duombaze!BB541="",0,INDEX(DU!I:I,MATCH(Duombaze!BB541,DU!A:A,0),1))</f>
        <v>0</v>
      </c>
      <c r="BD541" s="640">
        <f>IF(Duombaze!AT541="",0,INDEX(DU!K:K,MATCH(Duombaze!AT541,DU!A:A,0),1))+IF(Duombaze!AU541="",0,INDEX(DU!K:K,MATCH(Duombaze!AU541,DU!A:A,0),1))+IF(Duombaze!AV541="",0,INDEX(DU!K:K,MATCH(Duombaze!AV541,DU!A:A,0),1))+IF(Duombaze!AW541="",0,INDEX(DU!K:K,MATCH(Duombaze!AW541,DU!A:A,0),1))+IF(Duombaze!AX541="",0,INDEX(DU!K:K,MATCH(Duombaze!AX541,DU!A:A,0),1))+IF(Duombaze!AY541="",0,INDEX(DU!K:K,MATCH(Duombaze!AY541,DU!A:A,0),1))+IF(Duombaze!AZ541="",0,INDEX(DU!K:K,MATCH(Duombaze!AZ541,DU!A:A,0),1))+IF(Duombaze!BA541="",0,INDEX(DU!K:K,MATCH(Duombaze!BA541,DU!A:A,0),1))+IF(Duombaze!BB541="",0,INDEX(DU!K:K,MATCH(Duombaze!BB541,DU!A:A,0),1))</f>
        <v>0</v>
      </c>
      <c r="BE541" s="101"/>
      <c r="BF541" s="101"/>
      <c r="BG541" s="6"/>
      <c r="BH541" s="4" t="str">
        <f t="shared" si="273"/>
        <v/>
      </c>
      <c r="BI541" s="4"/>
      <c r="BJ541" s="640"/>
      <c r="BK541" s="640"/>
      <c r="BL541" s="640"/>
      <c r="BM541" s="640">
        <f>IF(Duombaze!BJ541="",0,INDEX(DU!I:I,MATCH(Duombaze!BJ541,DU!A:A,0),1))+IF(Duombaze!BK541="",0,INDEX(DU!I:I,MATCH(Duombaze!BK541,DU!A:A,0),1))+IF(Duombaze!BL541="",0,INDEX(DU!I:I,MATCH(Duombaze!BL541,DU!A:A,0),1))</f>
        <v>0</v>
      </c>
      <c r="BN541" s="640">
        <f>IF(Duombaze!BJ541="",0,INDEX(DU!K:K,MATCH(Duombaze!BJ541,DU!A:A,0),1))+IF(Duombaze!BK541="",0,INDEX(DU!K:K,MATCH(Duombaze!BK541,DU!A:A,0),1))+IF(Duombaze!BL541="",0,INDEX(DU!K:K,MATCH(Duombaze!BL541,DU!A:A,0),1))</f>
        <v>0</v>
      </c>
      <c r="BO541" s="4"/>
      <c r="BP541" s="4"/>
      <c r="BQ541" s="6"/>
      <c r="BR541" s="6" t="str">
        <f t="shared" si="274"/>
        <v/>
      </c>
      <c r="BS541" s="6"/>
      <c r="BT541" s="6"/>
      <c r="BU541" s="6"/>
      <c r="BV541" s="6"/>
      <c r="BW541" s="6">
        <f>IF(Duombaze!BT541="",0,INDEX(DU!I:I,MATCH(Duombaze!BT541,DU!A:A,0),1))+IF(Duombaze!BU541="",0,INDEX(DU!I:I,MATCH(Duombaze!BU541,DU!A:A,0),1))+IF(Duombaze!BV541="",0,INDEX(DU!I:I,MATCH(Duombaze!BV541,DU!A:A,0),1))</f>
        <v>0</v>
      </c>
      <c r="BX541" s="6">
        <f>IF(Duombaze!BT541="",0,INDEX(DU!K:K,MATCH(Duombaze!BT541,DU!A:A,0),1))+IF(Duombaze!BU541="",0,INDEX(DU!K:K,MATCH(Duombaze!BU541,DU!A:A,0),1))+IF(Duombaze!BV541="",0,INDEX(DU!K:K,MATCH(Duombaze!BV541,DU!A:A,0),1))</f>
        <v>0</v>
      </c>
      <c r="BY541" s="6"/>
      <c r="BZ541" s="6"/>
      <c r="CA541" s="6"/>
      <c r="CB541" s="6" t="str">
        <f t="shared" si="275"/>
        <v/>
      </c>
      <c r="CC541" s="6"/>
      <c r="CD541" s="6">
        <f>IF(Duombaze!CC541="",0,INDEX(DU!I:I,MATCH(Duombaze!CC541,DU!A:A,0),1))</f>
        <v>0</v>
      </c>
      <c r="CE541" s="4">
        <f>IF(Duombaze!CC541="",0,INDEX(DU!K:K,MATCH(Duombaze!CC541,DU!A:A,0),1))</f>
        <v>0</v>
      </c>
      <c r="CF541" s="66"/>
      <c r="CG541" s="6"/>
      <c r="CH541" s="6"/>
      <c r="CI541" s="4" t="str">
        <f t="shared" si="295"/>
        <v/>
      </c>
      <c r="CJ541" s="6"/>
      <c r="CK541" s="6">
        <f>IF(Duombaze!CJ541="",0,INDEX(DU!I:I,MATCH(Duombaze!CJ541,DU!A:A,0),1))</f>
        <v>0</v>
      </c>
      <c r="CL541" s="4">
        <f>IF(Duombaze!CJ541="",0,INDEX(DU!K:K,MATCH(Duombaze!CJ541,DU!A:A,0),1))</f>
        <v>0</v>
      </c>
      <c r="CM541" s="6"/>
      <c r="CN541" s="6"/>
      <c r="CO541" s="6"/>
      <c r="CP541" s="4" t="str">
        <f t="shared" si="276"/>
        <v/>
      </c>
      <c r="CQ541" s="6"/>
      <c r="CR541" s="643"/>
      <c r="CS541" s="643"/>
      <c r="CT541" s="643">
        <f>IF(Duombaze!CR541="",0,INDEX(DU!I:I,MATCH(Duombaze!CR541,DU!A:A,0),1))+IF(Duombaze!CS541="",0,INDEX(DU!I:I,MATCH(Duombaze!CS541,DU!A:A,0),1))</f>
        <v>0</v>
      </c>
      <c r="CU541" s="6">
        <f>IF(Duombaze!CR541="",0,INDEX(DU!K:K,MATCH(Duombaze!CR541,DU!A:A,0),1))+IF(Duombaze!CS541="",0,INDEX(DU!K:K,MATCH(Duombaze!CS541,DU!A:A,0),1))</f>
        <v>0</v>
      </c>
      <c r="CV541" s="6"/>
      <c r="CW541" s="6"/>
      <c r="CX541" s="6"/>
      <c r="CY541" s="4" t="str">
        <f t="shared" si="277"/>
        <v/>
      </c>
      <c r="CZ541" s="6"/>
      <c r="DA541" s="674"/>
      <c r="DB541" s="674"/>
      <c r="DC541" s="674">
        <f>IF(Duombaze!DA541="",0,INDEX(DU!I:I,MATCH(Duombaze!DA541,DU!A:A,0),1))+IF(Duombaze!DB541="",0,INDEX(DU!I:I,MATCH(Duombaze!DB541,DU!A:A,0),1))</f>
        <v>0</v>
      </c>
      <c r="DD541" s="6">
        <f>IF(Duombaze!DA541="",0,INDEX(DU!K:K,MATCH(Duombaze!DA541,DU!A:A,0),1))+IF(Duombaze!DB541="",0,INDEX(DU!K:K,MATCH(Duombaze!DB541,DU!A:A,0),1))</f>
        <v>0</v>
      </c>
      <c r="DE541" s="6"/>
      <c r="DF541" s="6"/>
      <c r="DG541" s="6"/>
      <c r="DH541" s="6" t="str">
        <f t="shared" si="278"/>
        <v/>
      </c>
      <c r="DI541" s="6"/>
      <c r="DJ541" s="674"/>
      <c r="DK541" s="679"/>
      <c r="DL541" s="679">
        <f>IF(Duombaze!DJ541="",0,INDEX(DU!I:I,MATCH(Duombaze!DJ541,DU!A:A,0),1))+IF(Duombaze!DK541="",0,INDEX(DU!I:I,MATCH(Duombaze!DK541,DU!A:A,0),1))</f>
        <v>0</v>
      </c>
      <c r="DM541" s="6">
        <f>IF(Duombaze!DJ541="",0,INDEX(DU!K:K,MATCH(Duombaze!DJ541,DU!A:A,0),1))+IF(Duombaze!DK541="",0,INDEX(DU!K:K,MATCH(Duombaze!DK541,DU!A:A,0),1))</f>
        <v>0</v>
      </c>
      <c r="DN541" s="48"/>
      <c r="DO541" s="48"/>
      <c r="DP541" s="48"/>
      <c r="DQ541" s="4" t="str">
        <f t="shared" si="279"/>
        <v/>
      </c>
      <c r="DR541" s="66"/>
      <c r="DS541" s="694"/>
      <c r="DT541" s="694"/>
      <c r="DU541" s="694"/>
      <c r="DV541" s="694"/>
      <c r="DW541" s="694">
        <f>IF(Duombaze!DS541="",0,INDEX(DU!I:I,MATCH(Duombaze!DS541,DU!A:A,0),1))+IF(Duombaze!DT541="",0,INDEX(DU!I:I,MATCH(Duombaze!DT541,DU!A:A,0),1))+IF(Duombaze!DU541="",0,INDEX(DU!I:I,MATCH(Duombaze!DU541,DU!A:A,0),1))+IF(Duombaze!DV541="",0,INDEX(DU!I:I,MATCH(Duombaze!DV541,DU!A:A,0),1))</f>
        <v>0</v>
      </c>
      <c r="DX541" s="640">
        <f>IF(Duombaze!DS541="",0,INDEX(DU!K:K,MATCH(Duombaze!DS541,DU!A:A,0),1))+IF(Duombaze!DT541="",0,INDEX(DU!K:K,MATCH(Duombaze!DT541,DU!A:A,0),1))+IF(Duombaze!DU541="",0,INDEX(DU!K:K,MATCH(Duombaze!DU541,DU!A:A,0),1))+IF(Duombaze!DV541="",0,INDEX(DU!K:KH,MATCH(Duombaze!DV541,DU!A:A,0),1))</f>
        <v>0</v>
      </c>
      <c r="DY541" s="66"/>
      <c r="DZ541" s="66"/>
      <c r="EA541" s="6"/>
      <c r="EB541" s="6" t="str">
        <f t="shared" si="280"/>
        <v/>
      </c>
      <c r="EC541" s="6"/>
      <c r="ED541" s="6">
        <f>IF(Duombaze!EC541="",0,INDEX(DU!I:I,MATCH(Duombaze!EC541,DU!A:A,0),1))</f>
        <v>0</v>
      </c>
      <c r="EE541" s="640">
        <f>IF(Duombaze!EC541="",0,INDEX(DU!K:K,MATCH(Duombaze!EC541,DU!A:A,0),1))</f>
        <v>0</v>
      </c>
      <c r="EF541" s="6"/>
      <c r="EG541" s="6"/>
      <c r="EH541" s="6"/>
      <c r="EI541" s="4" t="str">
        <f t="shared" si="296"/>
        <v/>
      </c>
      <c r="EJ541" s="6"/>
      <c r="EK541" s="674"/>
      <c r="EL541" s="674"/>
      <c r="EM541" s="674"/>
      <c r="EN541" s="674">
        <f>IF(Duombaze!EK541="",0,INDEX(DU!I:I,MATCH(Duombaze!EK541,DU!A:A,0),1))+IF(Duombaze!EL541="",0,INDEX(DU!I:I,MATCH(Duombaze!EL541,DU!A:A,0),1))+IF(Duombaze!EM541="",0,INDEX(DU!I:I,MATCH(Duombaze!EM541,DU!A:A,0),1))</f>
        <v>0</v>
      </c>
      <c r="EO541" s="6">
        <f>IF(Duombaze!EK541="",0,INDEX(DU!K:K,MATCH(Duombaze!EK541,DU!A:A,0),1))+IF(Duombaze!EL541="",0,INDEX(DU!K:K,MATCH(Duombaze!EL541,DU!A:A,0),1))+IF(Duombaze!EM541="",0,INDEX(DU!K:K,MATCH(Duombaze!EM541,DU!A:A,0),1))</f>
        <v>0</v>
      </c>
      <c r="EP541" s="6"/>
      <c r="EQ541" s="6"/>
      <c r="ER541" s="6"/>
      <c r="ES541" s="4" t="str">
        <f t="shared" si="281"/>
        <v/>
      </c>
      <c r="ET541" s="6"/>
      <c r="EU541" s="6"/>
      <c r="EV541" s="6"/>
      <c r="EW541" s="66"/>
      <c r="EX541" s="6" t="str">
        <f t="shared" si="282"/>
        <v/>
      </c>
      <c r="EY541" s="6"/>
      <c r="EZ541" s="674"/>
      <c r="FA541" s="674"/>
      <c r="FB541" s="674">
        <f>IF(Duombaze!EZ541="",0,INDEX(DU!I:I,MATCH(Duombaze!EZ541,DU!A:A,0),1))+IF(Duombaze!FA541="",0,INDEX(DU!I:I,MATCH(Duombaze!FA541,DU!A:A,0),1))</f>
        <v>0</v>
      </c>
      <c r="FC541" s="6">
        <f>IF(Duombaze!EZ541="",0,INDEX(DU!K:K,MATCH(Duombaze!EZ541,DU!A:A,0),1))+IF(Duombaze!FA541="",0,INDEX(DU!K:K,MATCH(Duombaze!FA541,DU!A:A,0),1))</f>
        <v>0</v>
      </c>
      <c r="FD541" s="6"/>
      <c r="FE541" s="6"/>
      <c r="FF541" s="6"/>
      <c r="FG541" s="6"/>
      <c r="FH541" s="6"/>
      <c r="FI541" s="48" t="s">
        <v>8210</v>
      </c>
      <c r="FJ541" s="4"/>
      <c r="FK541" s="4"/>
      <c r="FL541" s="7" t="s">
        <v>8213</v>
      </c>
      <c r="FM541" s="7" t="s">
        <v>8212</v>
      </c>
      <c r="FN541" s="673" t="s">
        <v>2566</v>
      </c>
      <c r="FO541" s="674"/>
      <c r="FP541" s="674"/>
      <c r="FQ541" s="673">
        <f>IF(Duombaze!FM541="",0,INDEX(DU!I:I,MATCH(Duombaze!FM541,DU!A:A,0),1))+IF(Duombaze!FN541="",0,INDEX(DU!I:I,MATCH(Duombaze!FN541,DU!A:A,0),1))+IF(Duombaze!FO541="",0,INDEX(DU!I:I,MATCH(Duombaze!FO541,DU!A:A,0),1))+IF(Duombaze!FP541="",0,INDEX(DU!I:I,MATCH(Duombaze!FP541,DU!A:A,0),1))</f>
        <v>73.144126400000005</v>
      </c>
      <c r="FR541" s="673">
        <f>IF(Duombaze!FM541="",0,INDEX(DU!K:K,MATCH(Duombaze!FM541,DU!A:A,0),1))+IF(Duombaze!FN541="",0,INDEX(DU!K:K,MATCH(Duombaze!FN541,DU!A:A,0),1))+IF(Duombaze!FO541="",0,INDEX(DU!K:K,MATCH(Duombaze!FO541,DU!A:A,0),1))+IF(Duombaze!FP541="",0,INDEX(DU!K:K,MATCH(Duombaze!FP541,DU!A:A,0),1))</f>
        <v>91</v>
      </c>
      <c r="FT541" s="101" t="s">
        <v>2720</v>
      </c>
      <c r="FU541" s="101" t="s">
        <v>3331</v>
      </c>
      <c r="FV541" s="101" t="s">
        <v>2722</v>
      </c>
    </row>
    <row r="542" spans="1:183" s="7" customFormat="1" ht="23.45" customHeight="1" x14ac:dyDescent="0.25">
      <c r="A542" s="42">
        <v>9</v>
      </c>
      <c r="B542" s="42" t="s">
        <v>799</v>
      </c>
      <c r="C542" s="12" t="s">
        <v>1928</v>
      </c>
      <c r="D542" s="6"/>
      <c r="E542" s="4" t="str">
        <f t="shared" si="270"/>
        <v/>
      </c>
      <c r="F542" s="6"/>
      <c r="G542" s="643"/>
      <c r="H542" s="643"/>
      <c r="I542" s="643"/>
      <c r="J542" s="643"/>
      <c r="K542" s="643"/>
      <c r="L542" s="643"/>
      <c r="M542" s="643"/>
      <c r="N542" s="643"/>
      <c r="O542" s="643"/>
      <c r="P542" s="640">
        <f>IF(Duombaze!G542="",0,INDEX(DU!I:I,MATCH(Duombaze!G542,DU!A:A,0),1))+IF(Duombaze!H542="",0,INDEX(DU!I:I,MATCH(Duombaze!H542,DU!A:A,0),1))+IF(Duombaze!I542="",0,INDEX(DU!I:I,MATCH(Duombaze!I542,DU!A:A,0),1))+IF(Duombaze!J542="",0,INDEX(DU!I:I*40,MATCH(Duombaze!J542,DU!A:A,0),1))+IF(Duombaze!K542="",0,INDEX(DU!I:I,MATCH(Duombaze!K542,DU!A:A,0),1))+IF(Duombaze!L542="",0,INDEX(DU!I:I,MATCH(Duombaze!L542,DU!A:A,0),1))+IF(Duombaze!M542="",0,INDEX(DU!I:I,MATCH(Duombaze!M542,DU!A:A,0),1))+IF(Duombaze!N542="",0,INDEX(DU!I:I,MATCH(Duombaze!N542,DU!A:A,0),1))+IF(Duombaze!O542="",0,INDEX(DU!I:I,MATCH(Duombaze!O542,DU!A:A,0),1))</f>
        <v>0</v>
      </c>
      <c r="Q542" s="640">
        <f>IF(Duombaze!G542="",0,INDEX(DU!K:K,MATCH(Duombaze!G542,DU!A:A,0),1))+IF(Duombaze!H542="",0,INDEX(DU!K:K,MATCH(Duombaze!H542,DU!A:A,0),1))+IF(Duombaze!I542="",0,INDEX(DU!K:K,MATCH(Duombaze!I542,DU!A:A,0),1))+IF(Duombaze!J542="",0,INDEX(DU!K:K,MATCH(Duombaze!J542,DU!A:A,0),1))+IF(Duombaze!K542="",0,INDEX(DU!K:K,MATCH(Duombaze!K542,DU!A:A,0),1))+IF(Duombaze!L542="",0,INDEX(DU!K:K,MATCH(Duombaze!L542,DU!A:A,0),1))+IF(Duombaze!M542="",0,INDEX(DU!K:K,MATCH(Duombaze!M542,DU!A:A,0),1))+IF(Duombaze!N542="",0,INDEX(DU!K:K,MATCH(Duombaze!N542,DU!A:A,0),1))+IF(Duombaze!O542="",0,INDEX(DU!K:K,MATCH(Duombaze!O542,DU!A:A,0),1))</f>
        <v>0</v>
      </c>
      <c r="R542" s="6"/>
      <c r="S542" s="48"/>
      <c r="T542" s="883"/>
      <c r="U542" s="4">
        <f>IF(Duombaze!T542="",0,INDEX(DU!I:I,MATCH(Duombaze!T542,DU!A:A,0),1))</f>
        <v>0</v>
      </c>
      <c r="V542" s="4">
        <f>IF(Duombaze!T542="",0,INDEX(DU!K:K,MATCH(Duombaze!T542,DU!A:A,0),1))</f>
        <v>0</v>
      </c>
      <c r="W542" s="6"/>
      <c r="X542" s="6"/>
      <c r="Y542" s="858"/>
      <c r="Z542" s="66"/>
      <c r="AA542" s="4" t="str">
        <f t="shared" si="297"/>
        <v/>
      </c>
      <c r="AB542" s="6"/>
      <c r="AC542" s="6">
        <f>IF(Duombaze!AB542="",0,INDEX(DU!I:I,MATCH(Duombaze!AB542,DU!A:A,0),1))</f>
        <v>0</v>
      </c>
      <c r="AD542" s="2">
        <f>IF(Duombaze!AB542="",0,INDEX(DU!K:K,MATCH(Duombaze!AB542,DU!A:A,0),1))</f>
        <v>0</v>
      </c>
      <c r="AE542" s="6"/>
      <c r="AF542" s="6"/>
      <c r="AG542" s="6"/>
      <c r="AH542" s="4" t="str">
        <f t="shared" si="271"/>
        <v/>
      </c>
      <c r="AI542" s="6"/>
      <c r="AJ542" s="643"/>
      <c r="AK542" s="643"/>
      <c r="AL542" s="643"/>
      <c r="AM542" s="643">
        <f>IF(Duombaze!AJ542="",0,INDEX(DU!I:I,MATCH(Duombaze!AJ542,DU!A:A,0),1))+IF(Duombaze!AK542="",0,INDEX(DU!I:I,MATCH(Duombaze!AK542,DU!A:A,0),1))+IF(Duombaze!AL542="",0,INDEX(DU!I:I,MATCH(Duombaze!AL542,DU!A:A,0),1))</f>
        <v>0</v>
      </c>
      <c r="AN542" s="643">
        <f>IF(Duombaze!AJ542="",0,INDEX(DU!K:K,MATCH(Duombaze!AJ542,DU!A:A,0),1))+IF(Duombaze!AK542="",0,INDEX(DU!K:K,MATCH(Duombaze!AK542,DU!A:A,0),1))+IF(Duombaze!AL542="",0,INDEX(DU!K:K,MATCH(Duombaze!AL542,DU!A:A,0),1))</f>
        <v>0</v>
      </c>
      <c r="AO542" s="6"/>
      <c r="AP542" s="6"/>
      <c r="AQ542" s="6"/>
      <c r="AR542" s="4" t="str">
        <f t="shared" si="272"/>
        <v/>
      </c>
      <c r="AS542" s="6"/>
      <c r="AT542" s="643"/>
      <c r="AU542" s="643"/>
      <c r="AV542" s="643"/>
      <c r="AW542" s="643"/>
      <c r="AX542" s="643"/>
      <c r="AY542" s="643"/>
      <c r="AZ542" s="643"/>
      <c r="BA542" s="643"/>
      <c r="BB542" s="643"/>
      <c r="BC542" s="643">
        <f>IF(Duombaze!AT542="",0,INDEX(DU!I:I,MATCH(Duombaze!AT542,DU!A:A,0),1))+IF(Duombaze!AU542="",0,INDEX(DU!I:I,MATCH(Duombaze!AU542,DU!A:A,0),1))+IF(Duombaze!AV542="",0,INDEX(DU!I:I,MATCH(Duombaze!AV542,DU!A:A,0),1))+IF(Duombaze!AW542="",0,INDEX(DU!I:I,MATCH(Duombaze!AW542,DU!A:A,0),1))+IF(Duombaze!AX542="",0,INDEX(DU!I:I,MATCH(Duombaze!AX542,DU!A:A,0),1))+IF(Duombaze!AY542="",0,INDEX(DU!I:I,MATCH(Duombaze!AY542,DU!A:A,0),1))+IF(Duombaze!AZ542="",0,INDEX(DU!I:I,MATCH(Duombaze!AZ542,DU!A:A,0),1))+IF(Duombaze!BA542="",0,INDEX(DU!I:I,MATCH(Duombaze!BA542,DU!A:A,0),1))+IF(Duombaze!BB542="",0,INDEX(DU!I:I,MATCH(Duombaze!BB542,DU!A:A,0),1))</f>
        <v>0</v>
      </c>
      <c r="BD542" s="640">
        <f>IF(Duombaze!AT542="",0,INDEX(DU!K:K,MATCH(Duombaze!AT542,DU!A:A,0),1))+IF(Duombaze!AU542="",0,INDEX(DU!K:K,MATCH(Duombaze!AU542,DU!A:A,0),1))+IF(Duombaze!AV542="",0,INDEX(DU!K:K,MATCH(Duombaze!AV542,DU!A:A,0),1))+IF(Duombaze!AW542="",0,INDEX(DU!K:K,MATCH(Duombaze!AW542,DU!A:A,0),1))+IF(Duombaze!AX542="",0,INDEX(DU!K:K,MATCH(Duombaze!AX542,DU!A:A,0),1))+IF(Duombaze!AY542="",0,INDEX(DU!K:K,MATCH(Duombaze!AY542,DU!A:A,0),1))+IF(Duombaze!AZ542="",0,INDEX(DU!K:K,MATCH(Duombaze!AZ542,DU!A:A,0),1))+IF(Duombaze!BA542="",0,INDEX(DU!K:K,MATCH(Duombaze!BA542,DU!A:A,0),1))+IF(Duombaze!BB542="",0,INDEX(DU!K:K,MATCH(Duombaze!BB542,DU!A:A,0),1))</f>
        <v>0</v>
      </c>
      <c r="BE542" s="6"/>
      <c r="BF542" s="48"/>
      <c r="BG542" s="4"/>
      <c r="BH542" s="4" t="str">
        <f t="shared" si="273"/>
        <v/>
      </c>
      <c r="BI542" s="6"/>
      <c r="BJ542" s="643"/>
      <c r="BK542" s="643"/>
      <c r="BL542" s="643"/>
      <c r="BM542" s="643">
        <f>IF(Duombaze!BJ542="",0,INDEX(DU!I:I,MATCH(Duombaze!BJ542,DU!A:A,0),1))+IF(Duombaze!BK542="",0,INDEX(DU!I:I,MATCH(Duombaze!BK542,DU!A:A,0),1))+IF(Duombaze!BL542="",0,INDEX(DU!I:I,MATCH(Duombaze!BL542,DU!A:A,0),1))</f>
        <v>0</v>
      </c>
      <c r="BN542" s="640">
        <f>IF(Duombaze!BJ542="",0,INDEX(DU!K:K,MATCH(Duombaze!BJ542,DU!A:A,0),1))+IF(Duombaze!BK542="",0,INDEX(DU!K:K,MATCH(Duombaze!BK542,DU!A:A,0),1))+IF(Duombaze!BL542="",0,INDEX(DU!K:K,MATCH(Duombaze!BL542,DU!A:A,0),1))</f>
        <v>0</v>
      </c>
      <c r="BO542" s="6"/>
      <c r="BP542" s="6"/>
      <c r="BQ542" s="6"/>
      <c r="BR542" s="6" t="str">
        <f t="shared" si="274"/>
        <v/>
      </c>
      <c r="BS542" s="6"/>
      <c r="BT542" s="6"/>
      <c r="BU542" s="6"/>
      <c r="BV542" s="6"/>
      <c r="BW542" s="6">
        <f>IF(Duombaze!BT542="",0,INDEX(DU!I:I,MATCH(Duombaze!BT542,DU!A:A,0),1))+IF(Duombaze!BU542="",0,INDEX(DU!I:I,MATCH(Duombaze!BU542,DU!A:A,0),1))+IF(Duombaze!BV542="",0,INDEX(DU!I:I,MATCH(Duombaze!BV542,DU!A:A,0),1))</f>
        <v>0</v>
      </c>
      <c r="BX542" s="6">
        <f>IF(Duombaze!BT542="",0,INDEX(DU!K:K,MATCH(Duombaze!BT542,DU!A:A,0),1))+IF(Duombaze!BU542="",0,INDEX(DU!K:K,MATCH(Duombaze!BU542,DU!A:A,0),1))+IF(Duombaze!BV542="",0,INDEX(DU!K:K,MATCH(Duombaze!BV542,DU!A:A,0),1))</f>
        <v>0</v>
      </c>
      <c r="BY542" s="6"/>
      <c r="BZ542" s="6"/>
      <c r="CA542" s="6"/>
      <c r="CB542" s="6" t="str">
        <f t="shared" si="275"/>
        <v/>
      </c>
      <c r="CC542" s="6"/>
      <c r="CD542" s="6">
        <f>IF(Duombaze!CC542="",0,INDEX(DU!I:I,MATCH(Duombaze!CC542,DU!A:A,0),1))</f>
        <v>0</v>
      </c>
      <c r="CE542" s="4">
        <f>IF(Duombaze!CC542="",0,INDEX(DU!K:K,MATCH(Duombaze!CC542,DU!A:A,0),1))</f>
        <v>0</v>
      </c>
      <c r="CF542" s="66"/>
      <c r="CG542" s="6"/>
      <c r="CH542" s="6"/>
      <c r="CI542" s="4" t="str">
        <f t="shared" si="295"/>
        <v/>
      </c>
      <c r="CJ542" s="6"/>
      <c r="CK542" s="6">
        <f>IF(Duombaze!CJ542="",0,INDEX(DU!I:I,MATCH(Duombaze!CJ542,DU!A:A,0),1))</f>
        <v>0</v>
      </c>
      <c r="CL542" s="4">
        <f>IF(Duombaze!CJ542="",0,INDEX(DU!K:K,MATCH(Duombaze!CJ542,DU!A:A,0),1))</f>
        <v>0</v>
      </c>
      <c r="CM542" s="6"/>
      <c r="CN542" s="6"/>
      <c r="CO542" s="6"/>
      <c r="CP542" s="4" t="str">
        <f t="shared" si="276"/>
        <v/>
      </c>
      <c r="CQ542" s="6"/>
      <c r="CR542" s="643"/>
      <c r="CS542" s="643"/>
      <c r="CT542" s="643">
        <f>IF(Duombaze!CR542="",0,INDEX(DU!I:I,MATCH(Duombaze!CR542,DU!A:A,0),1))+IF(Duombaze!CS542="",0,INDEX(DU!I:I,MATCH(Duombaze!CS542,DU!A:A,0),1))</f>
        <v>0</v>
      </c>
      <c r="CU542" s="6">
        <f>IF(Duombaze!CR542="",0,INDEX(DU!K:K,MATCH(Duombaze!CR542,DU!A:A,0),1))+IF(Duombaze!CS542="",0,INDEX(DU!K:K,MATCH(Duombaze!CS542,DU!A:A,0),1))</f>
        <v>0</v>
      </c>
      <c r="CV542" s="6"/>
      <c r="CW542" s="6"/>
      <c r="CX542" s="6"/>
      <c r="CY542" s="4" t="str">
        <f t="shared" si="277"/>
        <v/>
      </c>
      <c r="CZ542" s="6"/>
      <c r="DA542" s="674"/>
      <c r="DB542" s="674"/>
      <c r="DC542" s="674">
        <f>IF(Duombaze!DA542="",0,INDEX(DU!I:I,MATCH(Duombaze!DA542,DU!A:A,0),1))+IF(Duombaze!DB542="",0,INDEX(DU!I:I,MATCH(Duombaze!DB542,DU!A:A,0),1))</f>
        <v>0</v>
      </c>
      <c r="DD542" s="6">
        <f>IF(Duombaze!DA542="",0,INDEX(DU!K:K,MATCH(Duombaze!DA542,DU!A:A,0),1))+IF(Duombaze!DB542="",0,INDEX(DU!K:K,MATCH(Duombaze!DB542,DU!A:A,0),1))</f>
        <v>0</v>
      </c>
      <c r="DE542" s="6"/>
      <c r="DF542" s="6"/>
      <c r="DG542" s="6"/>
      <c r="DH542" s="6" t="str">
        <f t="shared" si="278"/>
        <v/>
      </c>
      <c r="DI542" s="6"/>
      <c r="DJ542" s="674"/>
      <c r="DK542" s="679"/>
      <c r="DL542" s="679">
        <f>IF(Duombaze!DJ542="",0,INDEX(DU!I:I,MATCH(Duombaze!DJ542,DU!A:A,0),1))+IF(Duombaze!DK542="",0,INDEX(DU!I:I,MATCH(Duombaze!DK542,DU!A:A,0),1))</f>
        <v>0</v>
      </c>
      <c r="DM542" s="6">
        <f>IF(Duombaze!DJ542="",0,INDEX(DU!K:K,MATCH(Duombaze!DJ542,DU!A:A,0),1))+IF(Duombaze!DK542="",0,INDEX(DU!K:K,MATCH(Duombaze!DK542,DU!A:A,0),1))</f>
        <v>0</v>
      </c>
      <c r="DN542" s="48"/>
      <c r="DO542" s="48"/>
      <c r="DP542" s="48"/>
      <c r="DQ542" s="4" t="str">
        <f t="shared" si="279"/>
        <v/>
      </c>
      <c r="DR542" s="66"/>
      <c r="DS542" s="694"/>
      <c r="DT542" s="694"/>
      <c r="DU542" s="694"/>
      <c r="DV542" s="694"/>
      <c r="DW542" s="694">
        <f>IF(Duombaze!DS542="",0,INDEX(DU!I:I,MATCH(Duombaze!DS542,DU!A:A,0),1))+IF(Duombaze!DT542="",0,INDEX(DU!I:I,MATCH(Duombaze!DT542,DU!A:A,0),1))+IF(Duombaze!DU542="",0,INDEX(DU!I:I,MATCH(Duombaze!DU542,DU!A:A,0),1))+IF(Duombaze!DV542="",0,INDEX(DU!I:I,MATCH(Duombaze!DV542,DU!A:A,0),1))</f>
        <v>0</v>
      </c>
      <c r="DX542" s="640">
        <f>IF(Duombaze!DS542="",0,INDEX(DU!K:K,MATCH(Duombaze!DS542,DU!A:A,0),1))+IF(Duombaze!DT542="",0,INDEX(DU!K:K,MATCH(Duombaze!DT542,DU!A:A,0),1))+IF(Duombaze!DU542="",0,INDEX(DU!K:K,MATCH(Duombaze!DU542,DU!A:A,0),1))+IF(Duombaze!DV542="",0,INDEX(DU!K:KH,MATCH(Duombaze!DV542,DU!A:A,0),1))</f>
        <v>0</v>
      </c>
      <c r="DY542" s="66"/>
      <c r="DZ542" s="66"/>
      <c r="EA542" s="6"/>
      <c r="EB542" s="6" t="str">
        <f t="shared" si="280"/>
        <v/>
      </c>
      <c r="EC542" s="6"/>
      <c r="ED542" s="6">
        <f>IF(Duombaze!EC542="",0,INDEX(DU!I:I,MATCH(Duombaze!EC542,DU!A:A,0),1))</f>
        <v>0</v>
      </c>
      <c r="EE542" s="640">
        <f>IF(Duombaze!EC542="",0,INDEX(DU!K:K,MATCH(Duombaze!EC542,DU!A:A,0),1))</f>
        <v>0</v>
      </c>
      <c r="EF542" s="6"/>
      <c r="EG542" s="6"/>
      <c r="EH542" s="6"/>
      <c r="EI542" s="4" t="str">
        <f t="shared" si="296"/>
        <v/>
      </c>
      <c r="EJ542" s="6"/>
      <c r="EK542" s="674"/>
      <c r="EL542" s="674"/>
      <c r="EM542" s="674"/>
      <c r="EN542" s="674">
        <f>IF(Duombaze!EK542="",0,INDEX(DU!I:I,MATCH(Duombaze!EK542,DU!A:A,0),1))+IF(Duombaze!EL542="",0,INDEX(DU!I:I,MATCH(Duombaze!EL542,DU!A:A,0),1))+IF(Duombaze!EM542="",0,INDEX(DU!I:I,MATCH(Duombaze!EM542,DU!A:A,0),1))</f>
        <v>0</v>
      </c>
      <c r="EO542" s="6">
        <f>IF(Duombaze!EK542="",0,INDEX(DU!K:K,MATCH(Duombaze!EK542,DU!A:A,0),1))+IF(Duombaze!EL542="",0,INDEX(DU!K:K,MATCH(Duombaze!EL542,DU!A:A,0),1))+IF(Duombaze!EM542="",0,INDEX(DU!K:K,MATCH(Duombaze!EM542,DU!A:A,0),1))</f>
        <v>0</v>
      </c>
      <c r="EP542" s="6"/>
      <c r="EQ542" s="6"/>
      <c r="ER542" s="6"/>
      <c r="ES542" s="4" t="str">
        <f t="shared" si="281"/>
        <v/>
      </c>
      <c r="ET542" s="6"/>
      <c r="EU542" s="6"/>
      <c r="EV542" s="6"/>
      <c r="EW542" s="66"/>
      <c r="EX542" s="6" t="str">
        <f t="shared" si="282"/>
        <v/>
      </c>
      <c r="EY542" s="6"/>
      <c r="EZ542" s="674"/>
      <c r="FA542" s="674"/>
      <c r="FB542" s="674">
        <f>IF(Duombaze!EZ542="",0,INDEX(DU!I:I,MATCH(Duombaze!EZ542,DU!A:A,0),1))+IF(Duombaze!FA542="",0,INDEX(DU!I:I,MATCH(Duombaze!FA542,DU!A:A,0),1))</f>
        <v>0</v>
      </c>
      <c r="FC542" s="6">
        <f>IF(Duombaze!EZ542="",0,INDEX(DU!K:K,MATCH(Duombaze!EZ542,DU!A:A,0),1))+IF(Duombaze!FA542="",0,INDEX(DU!K:K,MATCH(Duombaze!FA542,DU!A:A,0),1))</f>
        <v>0</v>
      </c>
      <c r="FD542" s="6"/>
      <c r="FE542" s="6"/>
      <c r="FF542" s="6"/>
      <c r="FG542" s="6"/>
      <c r="FH542" s="6"/>
      <c r="FI542" s="101" t="s">
        <v>8211</v>
      </c>
      <c r="FJ542" s="4"/>
      <c r="FK542" s="4"/>
      <c r="FL542" s="7" t="s">
        <v>8214</v>
      </c>
      <c r="FM542" s="7" t="s">
        <v>1458</v>
      </c>
      <c r="FN542" s="674" t="s">
        <v>2566</v>
      </c>
      <c r="FO542" s="674"/>
      <c r="FP542" s="674"/>
      <c r="FQ542" s="673">
        <f>IF(Duombaze!FM542="",0,INDEX(DU!I:I,MATCH(Duombaze!FM542,DU!A:A,0),1))+IF(Duombaze!FN542="",0,INDEX(DU!I:I,MATCH(Duombaze!FN542,DU!A:A,0),1))+IF(Duombaze!FO542="",0,INDEX(DU!I:I,MATCH(Duombaze!FO542,DU!A:A,0),1))+IF(Duombaze!FP542="",0,INDEX(DU!I:I,MATCH(Duombaze!FP542,DU!A:A,0),1))</f>
        <v>230.95890601863903</v>
      </c>
      <c r="FR542" s="673">
        <f>IF(Duombaze!FM542="",0,INDEX(DU!K:K,MATCH(Duombaze!FM542,DU!A:A,0),1))+IF(Duombaze!FN542="",0,INDEX(DU!K:K,MATCH(Duombaze!FN542,DU!A:A,0),1))+IF(Duombaze!FO542="",0,INDEX(DU!K:K,MATCH(Duombaze!FO542,DU!A:A,0),1))+IF(Duombaze!FP542="",0,INDEX(DU!K:K,MATCH(Duombaze!FP542,DU!A:A,0),1))</f>
        <v>123.92</v>
      </c>
      <c r="FT542" s="101" t="s">
        <v>2721</v>
      </c>
      <c r="FU542" s="101" t="s">
        <v>3332</v>
      </c>
      <c r="FV542" s="101" t="s">
        <v>2718</v>
      </c>
    </row>
    <row r="543" spans="1:183" s="7" customFormat="1" ht="23.45" customHeight="1" x14ac:dyDescent="0.25">
      <c r="A543" s="42" t="s">
        <v>648</v>
      </c>
      <c r="B543" s="42" t="s">
        <v>799</v>
      </c>
      <c r="C543" s="12" t="s">
        <v>1928</v>
      </c>
      <c r="D543" s="6"/>
      <c r="E543" s="4" t="str">
        <f t="shared" si="270"/>
        <v/>
      </c>
      <c r="F543" s="6"/>
      <c r="G543" s="643"/>
      <c r="H543" s="643"/>
      <c r="I543" s="643"/>
      <c r="J543" s="643"/>
      <c r="K543" s="643"/>
      <c r="L543" s="643"/>
      <c r="M543" s="643"/>
      <c r="N543" s="643"/>
      <c r="O543" s="643"/>
      <c r="P543" s="640">
        <f>IF(Duombaze!G543="",0,INDEX(DU!I:I,MATCH(Duombaze!G543,DU!A:A,0),1))+IF(Duombaze!H543="",0,INDEX(DU!I:I,MATCH(Duombaze!H543,DU!A:A,0),1))+IF(Duombaze!I543="",0,INDEX(DU!I:I,MATCH(Duombaze!I543,DU!A:A,0),1))+IF(Duombaze!J543="",0,INDEX(DU!I:I*40,MATCH(Duombaze!J543,DU!A:A,0),1))+IF(Duombaze!K543="",0,INDEX(DU!I:I,MATCH(Duombaze!K543,DU!A:A,0),1))+IF(Duombaze!L543="",0,INDEX(DU!I:I,MATCH(Duombaze!L543,DU!A:A,0),1))+IF(Duombaze!M543="",0,INDEX(DU!I:I,MATCH(Duombaze!M543,DU!A:A,0),1))+IF(Duombaze!N543="",0,INDEX(DU!I:I,MATCH(Duombaze!N543,DU!A:A,0),1))+IF(Duombaze!O543="",0,INDEX(DU!I:I,MATCH(Duombaze!O543,DU!A:A,0),1))</f>
        <v>0</v>
      </c>
      <c r="Q543" s="640">
        <f>IF(Duombaze!G543="",0,INDEX(DU!K:K,MATCH(Duombaze!G543,DU!A:A,0),1))+IF(Duombaze!H543="",0,INDEX(DU!K:K,MATCH(Duombaze!H543,DU!A:A,0),1))+IF(Duombaze!I543="",0,INDEX(DU!K:K,MATCH(Duombaze!I543,DU!A:A,0),1))+IF(Duombaze!J543="",0,INDEX(DU!K:K,MATCH(Duombaze!J543,DU!A:A,0),1))+IF(Duombaze!K543="",0,INDEX(DU!K:K,MATCH(Duombaze!K543,DU!A:A,0),1))+IF(Duombaze!L543="",0,INDEX(DU!K:K,MATCH(Duombaze!L543,DU!A:A,0),1))+IF(Duombaze!M543="",0,INDEX(DU!K:K,MATCH(Duombaze!M543,DU!A:A,0),1))+IF(Duombaze!N543="",0,INDEX(DU!K:K,MATCH(Duombaze!N543,DU!A:A,0),1))+IF(Duombaze!O543="",0,INDEX(DU!K:K,MATCH(Duombaze!O543,DU!A:A,0),1))</f>
        <v>0</v>
      </c>
      <c r="R543" s="6"/>
      <c r="S543" s="48"/>
      <c r="T543" s="883"/>
      <c r="U543" s="4">
        <f>IF(Duombaze!T543="",0,INDEX(DU!I:I,MATCH(Duombaze!T543,DU!A:A,0),1))</f>
        <v>0</v>
      </c>
      <c r="V543" s="4">
        <f>IF(Duombaze!T543="",0,INDEX(DU!K:K,MATCH(Duombaze!T543,DU!A:A,0),1))</f>
        <v>0</v>
      </c>
      <c r="W543" s="6"/>
      <c r="X543" s="6"/>
      <c r="Y543" s="858"/>
      <c r="Z543" s="66"/>
      <c r="AA543" s="4" t="str">
        <f t="shared" si="297"/>
        <v/>
      </c>
      <c r="AB543" s="6"/>
      <c r="AC543" s="6">
        <f>IF(Duombaze!AB543="",0,INDEX(DU!I:I,MATCH(Duombaze!AB543,DU!A:A,0),1))</f>
        <v>0</v>
      </c>
      <c r="AD543" s="2">
        <f>IF(Duombaze!AB543="",0,INDEX(DU!K:K,MATCH(Duombaze!AB543,DU!A:A,0),1))</f>
        <v>0</v>
      </c>
      <c r="AE543" s="6"/>
      <c r="AF543" s="6"/>
      <c r="AG543" s="6"/>
      <c r="AH543" s="4" t="str">
        <f t="shared" si="271"/>
        <v/>
      </c>
      <c r="AI543" s="6"/>
      <c r="AJ543" s="643"/>
      <c r="AK543" s="643"/>
      <c r="AL543" s="643"/>
      <c r="AM543" s="643">
        <f>IF(Duombaze!AJ543="",0,INDEX(DU!I:I,MATCH(Duombaze!AJ543,DU!A:A,0),1))+IF(Duombaze!AK543="",0,INDEX(DU!I:I,MATCH(Duombaze!AK543,DU!A:A,0),1))+IF(Duombaze!AL543="",0,INDEX(DU!I:I,MATCH(Duombaze!AL543,DU!A:A,0),1))</f>
        <v>0</v>
      </c>
      <c r="AN543" s="643">
        <f>IF(Duombaze!AJ543="",0,INDEX(DU!K:K,MATCH(Duombaze!AJ543,DU!A:A,0),1))+IF(Duombaze!AK543="",0,INDEX(DU!K:K,MATCH(Duombaze!AK543,DU!A:A,0),1))+IF(Duombaze!AL543="",0,INDEX(DU!K:K,MATCH(Duombaze!AL543,DU!A:A,0),1))</f>
        <v>0</v>
      </c>
      <c r="AO543" s="6"/>
      <c r="AP543" s="6"/>
      <c r="AQ543" s="6"/>
      <c r="AR543" s="4" t="str">
        <f t="shared" si="272"/>
        <v/>
      </c>
      <c r="AS543" s="6"/>
      <c r="AT543" s="643"/>
      <c r="AU543" s="643"/>
      <c r="AV543" s="643"/>
      <c r="AW543" s="643"/>
      <c r="AX543" s="643"/>
      <c r="AY543" s="643"/>
      <c r="AZ543" s="643"/>
      <c r="BA543" s="643"/>
      <c r="BB543" s="643"/>
      <c r="BC543" s="643">
        <f>IF(Duombaze!AT543="",0,INDEX(DU!I:I,MATCH(Duombaze!AT543,DU!A:A,0),1))+IF(Duombaze!AU543="",0,INDEX(DU!I:I,MATCH(Duombaze!AU543,DU!A:A,0),1))+IF(Duombaze!AV543="",0,INDEX(DU!I:I,MATCH(Duombaze!AV543,DU!A:A,0),1))+IF(Duombaze!AW543="",0,INDEX(DU!I:I,MATCH(Duombaze!AW543,DU!A:A,0),1))+IF(Duombaze!AX543="",0,INDEX(DU!I:I,MATCH(Duombaze!AX543,DU!A:A,0),1))+IF(Duombaze!AY543="",0,INDEX(DU!I:I,MATCH(Duombaze!AY543,DU!A:A,0),1))+IF(Duombaze!AZ543="",0,INDEX(DU!I:I,MATCH(Duombaze!AZ543,DU!A:A,0),1))+IF(Duombaze!BA543="",0,INDEX(DU!I:I,MATCH(Duombaze!BA543,DU!A:A,0),1))+IF(Duombaze!BB543="",0,INDEX(DU!I:I,MATCH(Duombaze!BB543,DU!A:A,0),1))</f>
        <v>0</v>
      </c>
      <c r="BD543" s="640">
        <f>IF(Duombaze!AT543="",0,INDEX(DU!K:K,MATCH(Duombaze!AT543,DU!A:A,0),1))+IF(Duombaze!AU543="",0,INDEX(DU!K:K,MATCH(Duombaze!AU543,DU!A:A,0),1))+IF(Duombaze!AV543="",0,INDEX(DU!K:K,MATCH(Duombaze!AV543,DU!A:A,0),1))+IF(Duombaze!AW543="",0,INDEX(DU!K:K,MATCH(Duombaze!AW543,DU!A:A,0),1))+IF(Duombaze!AX543="",0,INDEX(DU!K:K,MATCH(Duombaze!AX543,DU!A:A,0),1))+IF(Duombaze!AY543="",0,INDEX(DU!K:K,MATCH(Duombaze!AY543,DU!A:A,0),1))+IF(Duombaze!AZ543="",0,INDEX(DU!K:K,MATCH(Duombaze!AZ543,DU!A:A,0),1))+IF(Duombaze!BA543="",0,INDEX(DU!K:K,MATCH(Duombaze!BA543,DU!A:A,0),1))+IF(Duombaze!BB543="",0,INDEX(DU!K:K,MATCH(Duombaze!BB543,DU!A:A,0),1))</f>
        <v>0</v>
      </c>
      <c r="BE543" s="6"/>
      <c r="BF543" s="48"/>
      <c r="BG543" s="4"/>
      <c r="BH543" s="4" t="str">
        <f t="shared" si="273"/>
        <v/>
      </c>
      <c r="BI543" s="4"/>
      <c r="BJ543" s="640"/>
      <c r="BK543" s="640"/>
      <c r="BL543" s="640"/>
      <c r="BM543" s="643">
        <f>IF(Duombaze!BJ543="",0,INDEX(DU!I:I,MATCH(Duombaze!BJ543,DU!A:A,0),1))+IF(Duombaze!BK543="",0,INDEX(DU!I:I,MATCH(Duombaze!BK543,DU!A:A,0),1))+IF(Duombaze!BL543="",0,INDEX(DU!I:I,MATCH(Duombaze!BL543,DU!A:A,0),1))</f>
        <v>0</v>
      </c>
      <c r="BN543" s="640">
        <f>IF(Duombaze!BJ543="",0,INDEX(DU!K:K,MATCH(Duombaze!BJ543,DU!A:A,0),1))+IF(Duombaze!BK543="",0,INDEX(DU!K:K,MATCH(Duombaze!BK543,DU!A:A,0),1))+IF(Duombaze!BL543="",0,INDEX(DU!K:K,MATCH(Duombaze!BL543,DU!A:A,0),1))</f>
        <v>0</v>
      </c>
      <c r="BO543" s="6"/>
      <c r="BP543" s="6"/>
      <c r="BQ543" s="6"/>
      <c r="BR543" s="6" t="str">
        <f t="shared" si="274"/>
        <v/>
      </c>
      <c r="BS543" s="6"/>
      <c r="BT543" s="6"/>
      <c r="BU543" s="6"/>
      <c r="BV543" s="6"/>
      <c r="BW543" s="6">
        <f>IF(Duombaze!BT543="",0,INDEX(DU!I:I,MATCH(Duombaze!BT543,DU!A:A,0),1))+IF(Duombaze!BU543="",0,INDEX(DU!I:I,MATCH(Duombaze!BU543,DU!A:A,0),1))+IF(Duombaze!BV543="",0,INDEX(DU!I:I,MATCH(Duombaze!BV543,DU!A:A,0),1))</f>
        <v>0</v>
      </c>
      <c r="BX543" s="6">
        <f>IF(Duombaze!BT543="",0,INDEX(DU!K:K,MATCH(Duombaze!BT543,DU!A:A,0),1))+IF(Duombaze!BU543="",0,INDEX(DU!K:K,MATCH(Duombaze!BU543,DU!A:A,0),1))+IF(Duombaze!BV543="",0,INDEX(DU!K:K,MATCH(Duombaze!BV543,DU!A:A,0),1))</f>
        <v>0</v>
      </c>
      <c r="BY543" s="6"/>
      <c r="BZ543" s="6"/>
      <c r="CA543" s="6"/>
      <c r="CB543" s="6" t="str">
        <f t="shared" si="275"/>
        <v/>
      </c>
      <c r="CC543" s="6"/>
      <c r="CD543" s="6">
        <f>IF(Duombaze!CC543="",0,INDEX(DU!I:I,MATCH(Duombaze!CC543,DU!A:A,0),1))</f>
        <v>0</v>
      </c>
      <c r="CE543" s="4">
        <f>IF(Duombaze!CC543="",0,INDEX(DU!K:K,MATCH(Duombaze!CC543,DU!A:A,0),1))</f>
        <v>0</v>
      </c>
      <c r="CF543" s="66"/>
      <c r="CG543" s="6"/>
      <c r="CH543" s="6"/>
      <c r="CI543" s="4" t="str">
        <f t="shared" si="295"/>
        <v/>
      </c>
      <c r="CJ543" s="6"/>
      <c r="CK543" s="6">
        <f>IF(Duombaze!CJ543="",0,INDEX(DU!I:I,MATCH(Duombaze!CJ543,DU!A:A,0),1))</f>
        <v>0</v>
      </c>
      <c r="CL543" s="4">
        <f>IF(Duombaze!CJ543="",0,INDEX(DU!K:K,MATCH(Duombaze!CJ543,DU!A:A,0),1))</f>
        <v>0</v>
      </c>
      <c r="CM543" s="6"/>
      <c r="CN543" s="6"/>
      <c r="CO543" s="6"/>
      <c r="CP543" s="4" t="str">
        <f t="shared" si="276"/>
        <v/>
      </c>
      <c r="CQ543" s="6"/>
      <c r="CR543" s="643"/>
      <c r="CS543" s="643"/>
      <c r="CT543" s="643">
        <f>IF(Duombaze!CR543="",0,INDEX(DU!I:I,MATCH(Duombaze!CR543,DU!A:A,0),1))+IF(Duombaze!CS543="",0,INDEX(DU!I:I,MATCH(Duombaze!CS543,DU!A:A,0),1))</f>
        <v>0</v>
      </c>
      <c r="CU543" s="6">
        <f>IF(Duombaze!CR543="",0,INDEX(DU!K:K,MATCH(Duombaze!CR543,DU!A:A,0),1))+IF(Duombaze!CS543="",0,INDEX(DU!K:K,MATCH(Duombaze!CS543,DU!A:A,0),1))</f>
        <v>0</v>
      </c>
      <c r="CV543" s="6"/>
      <c r="CW543" s="6"/>
      <c r="CX543" s="6"/>
      <c r="CY543" s="4" t="str">
        <f t="shared" si="277"/>
        <v/>
      </c>
      <c r="CZ543" s="6"/>
      <c r="DA543" s="674"/>
      <c r="DB543" s="674"/>
      <c r="DC543" s="674">
        <f>IF(Duombaze!DA543="",0,INDEX(DU!I:I,MATCH(Duombaze!DA543,DU!A:A,0),1))+IF(Duombaze!DB543="",0,INDEX(DU!I:I,MATCH(Duombaze!DB543,DU!A:A,0),1))</f>
        <v>0</v>
      </c>
      <c r="DD543" s="6">
        <f>IF(Duombaze!DA543="",0,INDEX(DU!K:K,MATCH(Duombaze!DA543,DU!A:A,0),1))+IF(Duombaze!DB543="",0,INDEX(DU!K:K,MATCH(Duombaze!DB543,DU!A:A,0),1))</f>
        <v>0</v>
      </c>
      <c r="DE543" s="6"/>
      <c r="DF543" s="6"/>
      <c r="DG543" s="6"/>
      <c r="DH543" s="6" t="str">
        <f t="shared" si="278"/>
        <v/>
      </c>
      <c r="DI543" s="6"/>
      <c r="DJ543" s="674"/>
      <c r="DK543" s="679"/>
      <c r="DL543" s="679">
        <f>IF(Duombaze!DJ543="",0,INDEX(DU!I:I,MATCH(Duombaze!DJ543,DU!A:A,0),1))+IF(Duombaze!DK543="",0,INDEX(DU!I:I,MATCH(Duombaze!DK543,DU!A:A,0),1))</f>
        <v>0</v>
      </c>
      <c r="DM543" s="6">
        <f>IF(Duombaze!DJ543="",0,INDEX(DU!K:K,MATCH(Duombaze!DJ543,DU!A:A,0),1))+IF(Duombaze!DK543="",0,INDEX(DU!K:K,MATCH(Duombaze!DK543,DU!A:A,0),1))</f>
        <v>0</v>
      </c>
      <c r="DN543" s="48"/>
      <c r="DO543" s="48"/>
      <c r="DP543" s="48"/>
      <c r="DQ543" s="4" t="str">
        <f t="shared" si="279"/>
        <v/>
      </c>
      <c r="DR543" s="66"/>
      <c r="DS543" s="694"/>
      <c r="DT543" s="694"/>
      <c r="DU543" s="694"/>
      <c r="DV543" s="694"/>
      <c r="DW543" s="694">
        <f>IF(Duombaze!DS543="",0,INDEX(DU!I:I,MATCH(Duombaze!DS543,DU!A:A,0),1))+IF(Duombaze!DT543="",0,INDEX(DU!I:I,MATCH(Duombaze!DT543,DU!A:A,0),1))+IF(Duombaze!DU543="",0,INDEX(DU!I:I,MATCH(Duombaze!DU543,DU!A:A,0),1))+IF(Duombaze!DV543="",0,INDEX(DU!I:I,MATCH(Duombaze!DV543,DU!A:A,0),1))</f>
        <v>0</v>
      </c>
      <c r="DX543" s="640">
        <f>IF(Duombaze!DS543="",0,INDEX(DU!K:K,MATCH(Duombaze!DS543,DU!A:A,0),1))+IF(Duombaze!DT543="",0,INDEX(DU!K:K,MATCH(Duombaze!DT543,DU!A:A,0),1))+IF(Duombaze!DU543="",0,INDEX(DU!K:K,MATCH(Duombaze!DU543,DU!A:A,0),1))+IF(Duombaze!DV543="",0,INDEX(DU!K:KH,MATCH(Duombaze!DV543,DU!A:A,0),1))</f>
        <v>0</v>
      </c>
      <c r="DY543" s="66"/>
      <c r="DZ543" s="66"/>
      <c r="EA543" s="6"/>
      <c r="EB543" s="6" t="str">
        <f t="shared" si="280"/>
        <v/>
      </c>
      <c r="EC543" s="6"/>
      <c r="ED543" s="6">
        <f>IF(Duombaze!EC543="",0,INDEX(DU!I:I,MATCH(Duombaze!EC543,DU!A:A,0),1))</f>
        <v>0</v>
      </c>
      <c r="EE543" s="640">
        <f>IF(Duombaze!EC543="",0,INDEX(DU!K:K,MATCH(Duombaze!EC543,DU!A:A,0),1))</f>
        <v>0</v>
      </c>
      <c r="EF543" s="6"/>
      <c r="EG543" s="6"/>
      <c r="EH543" s="6"/>
      <c r="EI543" s="4" t="str">
        <f t="shared" si="296"/>
        <v/>
      </c>
      <c r="EJ543" s="6"/>
      <c r="EK543" s="674"/>
      <c r="EL543" s="674"/>
      <c r="EM543" s="674"/>
      <c r="EN543" s="674">
        <f>IF(Duombaze!EK543="",0,INDEX(DU!I:I,MATCH(Duombaze!EK543,DU!A:A,0),1))+IF(Duombaze!EL543="",0,INDEX(DU!I:I,MATCH(Duombaze!EL543,DU!A:A,0),1))+IF(Duombaze!EM543="",0,INDEX(DU!I:I,MATCH(Duombaze!EM543,DU!A:A,0),1))</f>
        <v>0</v>
      </c>
      <c r="EO543" s="6">
        <f>IF(Duombaze!EK543="",0,INDEX(DU!K:K,MATCH(Duombaze!EK543,DU!A:A,0),1))+IF(Duombaze!EL543="",0,INDEX(DU!K:K,MATCH(Duombaze!EL543,DU!A:A,0),1))+IF(Duombaze!EM543="",0,INDEX(DU!K:K,MATCH(Duombaze!EM543,DU!A:A,0),1))</f>
        <v>0</v>
      </c>
      <c r="EP543" s="6"/>
      <c r="EQ543" s="6"/>
      <c r="ER543" s="6"/>
      <c r="ES543" s="4" t="str">
        <f t="shared" si="281"/>
        <v/>
      </c>
      <c r="ET543" s="6"/>
      <c r="EU543" s="6"/>
      <c r="EV543" s="6"/>
      <c r="EW543" s="66"/>
      <c r="EX543" s="6" t="str">
        <f t="shared" si="282"/>
        <v/>
      </c>
      <c r="EY543" s="6"/>
      <c r="EZ543" s="674"/>
      <c r="FA543" s="674"/>
      <c r="FB543" s="674">
        <f>IF(Duombaze!EZ543="",0,INDEX(DU!I:I,MATCH(Duombaze!EZ543,DU!A:A,0),1))+IF(Duombaze!FA543="",0,INDEX(DU!I:I,MATCH(Duombaze!FA543,DU!A:A,0),1))</f>
        <v>0</v>
      </c>
      <c r="FC543" s="6">
        <f>IF(Duombaze!EZ543="",0,INDEX(DU!K:K,MATCH(Duombaze!EZ543,DU!A:A,0),1))+IF(Duombaze!FA543="",0,INDEX(DU!K:K,MATCH(Duombaze!FA543,DU!A:A,0),1))</f>
        <v>0</v>
      </c>
      <c r="FD543" s="6"/>
      <c r="FE543" s="6"/>
      <c r="FF543" s="6"/>
      <c r="FG543" s="6"/>
      <c r="FH543" s="6"/>
      <c r="FI543" s="6"/>
      <c r="FJ543" s="6" t="s">
        <v>1456</v>
      </c>
      <c r="FK543" s="49"/>
      <c r="FL543" s="14" t="s">
        <v>1457</v>
      </c>
      <c r="FM543" s="673" t="s">
        <v>1457</v>
      </c>
      <c r="FN543" s="674"/>
      <c r="FO543" s="674"/>
      <c r="FP543" s="674"/>
      <c r="FQ543" s="673">
        <f>IF(Duombaze!FM543="",0,INDEX(DU!I:I,MATCH(Duombaze!FM543,DU!A:A,0),1))+IF(Duombaze!FN543="",0,INDEX(DU!I:I,MATCH(Duombaze!FN543,DU!A:A,0),1))+IF(Duombaze!FO543="",0,INDEX(DU!I:I,MATCH(Duombaze!FO543,DU!A:A,0),1))+IF(Duombaze!FP543="",0,INDEX(DU!I:I,MATCH(Duombaze!FP543,DU!A:A,0),1))</f>
        <v>30.962199999999999</v>
      </c>
      <c r="FR543" s="673">
        <f>IF(Duombaze!FM543="",0,INDEX(DU!K:K,MATCH(Duombaze!FM543,DU!A:A,0),1))+IF(Duombaze!FN543="",0,INDEX(DU!K:K,MATCH(Duombaze!FN543,DU!A:A,0),1))+IF(Duombaze!FO543="",0,INDEX(DU!K:K,MATCH(Duombaze!FO543,DU!A:A,0),1))+IF(Duombaze!FP543="",0,INDEX(DU!K:K,MATCH(Duombaze!FP543,DU!A:A,0),1))</f>
        <v>18.670000000000002</v>
      </c>
      <c r="FT543" s="7" t="s">
        <v>2683</v>
      </c>
      <c r="FU543" s="101" t="s">
        <v>3333</v>
      </c>
      <c r="FV543" s="101" t="s">
        <v>2777</v>
      </c>
    </row>
    <row r="544" spans="1:183" s="7" customFormat="1" ht="23.45" customHeight="1" x14ac:dyDescent="0.25">
      <c r="A544" s="42" t="s">
        <v>653</v>
      </c>
      <c r="B544" s="42" t="s">
        <v>799</v>
      </c>
      <c r="C544" s="12" t="s">
        <v>1928</v>
      </c>
      <c r="D544" s="6"/>
      <c r="E544" s="4" t="str">
        <f t="shared" si="270"/>
        <v/>
      </c>
      <c r="F544" s="6"/>
      <c r="G544" s="643"/>
      <c r="H544" s="643"/>
      <c r="I544" s="643"/>
      <c r="J544" s="643"/>
      <c r="K544" s="643"/>
      <c r="L544" s="643"/>
      <c r="M544" s="643"/>
      <c r="N544" s="643"/>
      <c r="O544" s="643"/>
      <c r="P544" s="640">
        <f>IF(Duombaze!G544="",0,INDEX(DU!I:I,MATCH(Duombaze!G544,DU!A:A,0),1))+IF(Duombaze!H544="",0,INDEX(DU!I:I,MATCH(Duombaze!H544,DU!A:A,0),1))+IF(Duombaze!I544="",0,INDEX(DU!I:I,MATCH(Duombaze!I544,DU!A:A,0),1))+IF(Duombaze!J544="",0,INDEX(DU!I:I*40,MATCH(Duombaze!J544,DU!A:A,0),1))+IF(Duombaze!K544="",0,INDEX(DU!I:I,MATCH(Duombaze!K544,DU!A:A,0),1))+IF(Duombaze!L544="",0,INDEX(DU!I:I,MATCH(Duombaze!L544,DU!A:A,0),1))+IF(Duombaze!M544="",0,INDEX(DU!I:I,MATCH(Duombaze!M544,DU!A:A,0),1))+IF(Duombaze!N544="",0,INDEX(DU!I:I,MATCH(Duombaze!N544,DU!A:A,0),1))+IF(Duombaze!O544="",0,INDEX(DU!I:I,MATCH(Duombaze!O544,DU!A:A,0),1))</f>
        <v>0</v>
      </c>
      <c r="Q544" s="640">
        <f>IF(Duombaze!G544="",0,INDEX(DU!K:K,MATCH(Duombaze!G544,DU!A:A,0),1))+IF(Duombaze!H544="",0,INDEX(DU!K:K,MATCH(Duombaze!H544,DU!A:A,0),1))+IF(Duombaze!I544="",0,INDEX(DU!K:K,MATCH(Duombaze!I544,DU!A:A,0),1))+IF(Duombaze!J544="",0,INDEX(DU!K:K,MATCH(Duombaze!J544,DU!A:A,0),1))+IF(Duombaze!K544="",0,INDEX(DU!K:K,MATCH(Duombaze!K544,DU!A:A,0),1))+IF(Duombaze!L544="",0,INDEX(DU!K:K,MATCH(Duombaze!L544,DU!A:A,0),1))+IF(Duombaze!M544="",0,INDEX(DU!K:K,MATCH(Duombaze!M544,DU!A:A,0),1))+IF(Duombaze!N544="",0,INDEX(DU!K:K,MATCH(Duombaze!N544,DU!A:A,0),1))+IF(Duombaze!O544="",0,INDEX(DU!K:K,MATCH(Duombaze!O544,DU!A:A,0),1))</f>
        <v>0</v>
      </c>
      <c r="R544" s="6"/>
      <c r="S544" s="48"/>
      <c r="T544" s="883"/>
      <c r="U544" s="4">
        <f>IF(Duombaze!T544="",0,INDEX(DU!I:I,MATCH(Duombaze!T544,DU!A:A,0),1))</f>
        <v>0</v>
      </c>
      <c r="V544" s="4">
        <f>IF(Duombaze!T544="",0,INDEX(DU!K:K,MATCH(Duombaze!T544,DU!A:A,0),1))</f>
        <v>0</v>
      </c>
      <c r="W544" s="6"/>
      <c r="X544" s="6"/>
      <c r="Y544" s="858"/>
      <c r="Z544" s="66"/>
      <c r="AA544" s="4" t="str">
        <f t="shared" si="297"/>
        <v/>
      </c>
      <c r="AB544" s="6"/>
      <c r="AC544" s="6">
        <f>IF(Duombaze!AB544="",0,INDEX(DU!I:I,MATCH(Duombaze!AB544,DU!A:A,0),1))</f>
        <v>0</v>
      </c>
      <c r="AD544" s="2">
        <f>IF(Duombaze!AB544="",0,INDEX(DU!K:K,MATCH(Duombaze!AB544,DU!A:A,0),1))</f>
        <v>0</v>
      </c>
      <c r="AE544" s="6"/>
      <c r="AF544" s="6"/>
      <c r="AG544" s="6"/>
      <c r="AH544" s="4" t="str">
        <f t="shared" si="271"/>
        <v/>
      </c>
      <c r="AI544" s="6"/>
      <c r="AJ544" s="643"/>
      <c r="AK544" s="643"/>
      <c r="AL544" s="643"/>
      <c r="AM544" s="643">
        <f>IF(Duombaze!AJ544="",0,INDEX(DU!I:I,MATCH(Duombaze!AJ544,DU!A:A,0),1))+IF(Duombaze!AK544="",0,INDEX(DU!I:I,MATCH(Duombaze!AK544,DU!A:A,0),1))+IF(Duombaze!AL544="",0,INDEX(DU!I:I,MATCH(Duombaze!AL544,DU!A:A,0),1))</f>
        <v>0</v>
      </c>
      <c r="AN544" s="643">
        <f>IF(Duombaze!AJ544="",0,INDEX(DU!K:K,MATCH(Duombaze!AJ544,DU!A:A,0),1))+IF(Duombaze!AK544="",0,INDEX(DU!K:K,MATCH(Duombaze!AK544,DU!A:A,0),1))+IF(Duombaze!AL544="",0,INDEX(DU!K:K,MATCH(Duombaze!AL544,DU!A:A,0),1))</f>
        <v>0</v>
      </c>
      <c r="AO544" s="6"/>
      <c r="AP544" s="6"/>
      <c r="AQ544" s="6"/>
      <c r="AR544" s="4" t="str">
        <f t="shared" si="272"/>
        <v/>
      </c>
      <c r="AS544" s="6"/>
      <c r="AT544" s="643"/>
      <c r="AU544" s="643"/>
      <c r="AV544" s="643"/>
      <c r="AW544" s="643"/>
      <c r="AX544" s="643"/>
      <c r="AY544" s="643"/>
      <c r="AZ544" s="643"/>
      <c r="BA544" s="643"/>
      <c r="BB544" s="643"/>
      <c r="BC544" s="643">
        <f>IF(Duombaze!AT544="",0,INDEX(DU!I:I,MATCH(Duombaze!AT544,DU!A:A,0),1))+IF(Duombaze!AU544="",0,INDEX(DU!I:I,MATCH(Duombaze!AU544,DU!A:A,0),1))+IF(Duombaze!AV544="",0,INDEX(DU!I:I,MATCH(Duombaze!AV544,DU!A:A,0),1))+IF(Duombaze!AW544="",0,INDEX(DU!I:I,MATCH(Duombaze!AW544,DU!A:A,0),1))+IF(Duombaze!AX544="",0,INDEX(DU!I:I,MATCH(Duombaze!AX544,DU!A:A,0),1))+IF(Duombaze!AY544="",0,INDEX(DU!I:I,MATCH(Duombaze!AY544,DU!A:A,0),1))+IF(Duombaze!AZ544="",0,INDEX(DU!I:I,MATCH(Duombaze!AZ544,DU!A:A,0),1))+IF(Duombaze!BA544="",0,INDEX(DU!I:I,MATCH(Duombaze!BA544,DU!A:A,0),1))+IF(Duombaze!BB544="",0,INDEX(DU!I:I,MATCH(Duombaze!BB544,DU!A:A,0),1))</f>
        <v>0</v>
      </c>
      <c r="BD544" s="640">
        <f>IF(Duombaze!AT544="",0,INDEX(DU!K:K,MATCH(Duombaze!AT544,DU!A:A,0),1))+IF(Duombaze!AU544="",0,INDEX(DU!K:K,MATCH(Duombaze!AU544,DU!A:A,0),1))+IF(Duombaze!AV544="",0,INDEX(DU!K:K,MATCH(Duombaze!AV544,DU!A:A,0),1))+IF(Duombaze!AW544="",0,INDEX(DU!K:K,MATCH(Duombaze!AW544,DU!A:A,0),1))+IF(Duombaze!AX544="",0,INDEX(DU!K:K,MATCH(Duombaze!AX544,DU!A:A,0),1))+IF(Duombaze!AY544="",0,INDEX(DU!K:K,MATCH(Duombaze!AY544,DU!A:A,0),1))+IF(Duombaze!AZ544="",0,INDEX(DU!K:K,MATCH(Duombaze!AZ544,DU!A:A,0),1))+IF(Duombaze!BA544="",0,INDEX(DU!K:K,MATCH(Duombaze!BA544,DU!A:A,0),1))+IF(Duombaze!BB544="",0,INDEX(DU!K:K,MATCH(Duombaze!BB544,DU!A:A,0),1))</f>
        <v>0</v>
      </c>
      <c r="BE544" s="6"/>
      <c r="BF544" s="6"/>
      <c r="BG544" s="6"/>
      <c r="BH544" s="4" t="str">
        <f t="shared" si="273"/>
        <v/>
      </c>
      <c r="BI544" s="6"/>
      <c r="BJ544" s="643"/>
      <c r="BK544" s="643"/>
      <c r="BL544" s="643"/>
      <c r="BM544" s="640">
        <f>IF(Duombaze!BJ544="",0,INDEX(DU!I:I,MATCH(Duombaze!BJ544,DU!A:A,0),1))+IF(Duombaze!BK544="",0,INDEX(DU!I:I,MATCH(Duombaze!BK544,DU!A:A,0),1))+IF(Duombaze!BL544="",0,INDEX(DU!I:I,MATCH(Duombaze!BL544,DU!A:A,0),1))</f>
        <v>0</v>
      </c>
      <c r="BN544" s="640">
        <f>IF(Duombaze!BJ544="",0,INDEX(DU!K:K,MATCH(Duombaze!BJ544,DU!A:A,0),1))+IF(Duombaze!BK544="",0,INDEX(DU!K:K,MATCH(Duombaze!BK544,DU!A:A,0),1))+IF(Duombaze!BL544="",0,INDEX(DU!K:K,MATCH(Duombaze!BL544,DU!A:A,0),1))</f>
        <v>0</v>
      </c>
      <c r="BO544" s="6"/>
      <c r="BP544" s="6"/>
      <c r="BQ544" s="6"/>
      <c r="BR544" s="6" t="str">
        <f t="shared" si="274"/>
        <v/>
      </c>
      <c r="BS544" s="6"/>
      <c r="BT544" s="6"/>
      <c r="BU544" s="6"/>
      <c r="BV544" s="6"/>
      <c r="BW544" s="6">
        <f>IF(Duombaze!BT544="",0,INDEX(DU!I:I,MATCH(Duombaze!BT544,DU!A:A,0),1))+IF(Duombaze!BU544="",0,INDEX(DU!I:I,MATCH(Duombaze!BU544,DU!A:A,0),1))+IF(Duombaze!BV544="",0,INDEX(DU!I:I,MATCH(Duombaze!BV544,DU!A:A,0),1))</f>
        <v>0</v>
      </c>
      <c r="BX544" s="6">
        <f>IF(Duombaze!BT544="",0,INDEX(DU!K:K,MATCH(Duombaze!BT544,DU!A:A,0),1))+IF(Duombaze!BU544="",0,INDEX(DU!K:K,MATCH(Duombaze!BU544,DU!A:A,0),1))+IF(Duombaze!BV544="",0,INDEX(DU!K:K,MATCH(Duombaze!BV544,DU!A:A,0),1))</f>
        <v>0</v>
      </c>
      <c r="BY544" s="6"/>
      <c r="BZ544" s="6"/>
      <c r="CA544" s="6"/>
      <c r="CB544" s="6" t="str">
        <f t="shared" si="275"/>
        <v/>
      </c>
      <c r="CC544" s="6"/>
      <c r="CD544" s="6">
        <f>IF(Duombaze!CC544="",0,INDEX(DU!I:I,MATCH(Duombaze!CC544,DU!A:A,0),1))</f>
        <v>0</v>
      </c>
      <c r="CE544" s="4">
        <f>IF(Duombaze!CC544="",0,INDEX(DU!K:K,MATCH(Duombaze!CC544,DU!A:A,0),1))</f>
        <v>0</v>
      </c>
      <c r="CF544" s="66"/>
      <c r="CG544" s="6"/>
      <c r="CH544" s="6"/>
      <c r="CI544" s="4" t="str">
        <f t="shared" si="295"/>
        <v/>
      </c>
      <c r="CJ544" s="6"/>
      <c r="CK544" s="6">
        <f>IF(Duombaze!CJ544="",0,INDEX(DU!I:I,MATCH(Duombaze!CJ544,DU!A:A,0),1))</f>
        <v>0</v>
      </c>
      <c r="CL544" s="4">
        <f>IF(Duombaze!CJ544="",0,INDEX(DU!K:K,MATCH(Duombaze!CJ544,DU!A:A,0),1))</f>
        <v>0</v>
      </c>
      <c r="CM544" s="6"/>
      <c r="CN544" s="6"/>
      <c r="CO544" s="6"/>
      <c r="CP544" s="4" t="str">
        <f t="shared" si="276"/>
        <v/>
      </c>
      <c r="CQ544" s="6"/>
      <c r="CR544" s="643"/>
      <c r="CS544" s="643"/>
      <c r="CT544" s="643">
        <f>IF(Duombaze!CR544="",0,INDEX(DU!I:I,MATCH(Duombaze!CR544,DU!A:A,0),1))+IF(Duombaze!CS544="",0,INDEX(DU!I:I,MATCH(Duombaze!CS544,DU!A:A,0),1))</f>
        <v>0</v>
      </c>
      <c r="CU544" s="6">
        <f>IF(Duombaze!CR544="",0,INDEX(DU!K:K,MATCH(Duombaze!CR544,DU!A:A,0),1))+IF(Duombaze!CS544="",0,INDEX(DU!K:K,MATCH(Duombaze!CS544,DU!A:A,0),1))</f>
        <v>0</v>
      </c>
      <c r="CV544" s="6"/>
      <c r="CW544" s="6"/>
      <c r="CX544" s="6"/>
      <c r="CY544" s="4" t="str">
        <f t="shared" si="277"/>
        <v/>
      </c>
      <c r="CZ544" s="6"/>
      <c r="DA544" s="674"/>
      <c r="DB544" s="674"/>
      <c r="DC544" s="674">
        <f>IF(Duombaze!DA544="",0,INDEX(DU!I:I,MATCH(Duombaze!DA544,DU!A:A,0),1))+IF(Duombaze!DB544="",0,INDEX(DU!I:I,MATCH(Duombaze!DB544,DU!A:A,0),1))</f>
        <v>0</v>
      </c>
      <c r="DD544" s="6">
        <f>IF(Duombaze!DA544="",0,INDEX(DU!K:K,MATCH(Duombaze!DA544,DU!A:A,0),1))+IF(Duombaze!DB544="",0,INDEX(DU!K:K,MATCH(Duombaze!DB544,DU!A:A,0),1))</f>
        <v>0</v>
      </c>
      <c r="DE544" s="6"/>
      <c r="DF544" s="6"/>
      <c r="DG544" s="6"/>
      <c r="DH544" s="6" t="str">
        <f t="shared" si="278"/>
        <v/>
      </c>
      <c r="DI544" s="6"/>
      <c r="DJ544" s="674"/>
      <c r="DK544" s="679"/>
      <c r="DL544" s="679">
        <f>IF(Duombaze!DJ544="",0,INDEX(DU!I:I,MATCH(Duombaze!DJ544,DU!A:A,0),1))+IF(Duombaze!DK544="",0,INDEX(DU!I:I,MATCH(Duombaze!DK544,DU!A:A,0),1))</f>
        <v>0</v>
      </c>
      <c r="DM544" s="6">
        <f>IF(Duombaze!DJ544="",0,INDEX(DU!K:K,MATCH(Duombaze!DJ544,DU!A:A,0),1))+IF(Duombaze!DK544="",0,INDEX(DU!K:K,MATCH(Duombaze!DK544,DU!A:A,0),1))</f>
        <v>0</v>
      </c>
      <c r="DN544" s="48"/>
      <c r="DO544" s="48"/>
      <c r="DP544" s="48"/>
      <c r="DQ544" s="4" t="str">
        <f t="shared" si="279"/>
        <v/>
      </c>
      <c r="DR544" s="66"/>
      <c r="DS544" s="694"/>
      <c r="DT544" s="694"/>
      <c r="DU544" s="694"/>
      <c r="DV544" s="694"/>
      <c r="DW544" s="694">
        <f>IF(Duombaze!DS544="",0,INDEX(DU!I:I,MATCH(Duombaze!DS544,DU!A:A,0),1))+IF(Duombaze!DT544="",0,INDEX(DU!I:I,MATCH(Duombaze!DT544,DU!A:A,0),1))+IF(Duombaze!DU544="",0,INDEX(DU!I:I,MATCH(Duombaze!DU544,DU!A:A,0),1))+IF(Duombaze!DV544="",0,INDEX(DU!I:I,MATCH(Duombaze!DV544,DU!A:A,0),1))</f>
        <v>0</v>
      </c>
      <c r="DX544" s="640">
        <f>IF(Duombaze!DS544="",0,INDEX(DU!K:K,MATCH(Duombaze!DS544,DU!A:A,0),1))+IF(Duombaze!DT544="",0,INDEX(DU!K:K,MATCH(Duombaze!DT544,DU!A:A,0),1))+IF(Duombaze!DU544="",0,INDEX(DU!K:K,MATCH(Duombaze!DU544,DU!A:A,0),1))+IF(Duombaze!DV544="",0,INDEX(DU!K:KH,MATCH(Duombaze!DV544,DU!A:A,0),1))</f>
        <v>0</v>
      </c>
      <c r="DY544" s="66"/>
      <c r="DZ544" s="66"/>
      <c r="EA544" s="6"/>
      <c r="EB544" s="6" t="str">
        <f t="shared" si="280"/>
        <v/>
      </c>
      <c r="EC544" s="6"/>
      <c r="ED544" s="6">
        <f>IF(Duombaze!EC544="",0,INDEX(DU!I:I,MATCH(Duombaze!EC544,DU!A:A,0),1))</f>
        <v>0</v>
      </c>
      <c r="EE544" s="640">
        <f>IF(Duombaze!EC544="",0,INDEX(DU!K:K,MATCH(Duombaze!EC544,DU!A:A,0),1))</f>
        <v>0</v>
      </c>
      <c r="EF544" s="6"/>
      <c r="EG544" s="6"/>
      <c r="EH544" s="6"/>
      <c r="EI544" s="4" t="str">
        <f t="shared" si="296"/>
        <v/>
      </c>
      <c r="EJ544" s="6"/>
      <c r="EK544" s="674"/>
      <c r="EL544" s="674"/>
      <c r="EM544" s="674"/>
      <c r="EN544" s="674">
        <f>IF(Duombaze!EK544="",0,INDEX(DU!I:I,MATCH(Duombaze!EK544,DU!A:A,0),1))+IF(Duombaze!EL544="",0,INDEX(DU!I:I,MATCH(Duombaze!EL544,DU!A:A,0),1))+IF(Duombaze!EM544="",0,INDEX(DU!I:I,MATCH(Duombaze!EM544,DU!A:A,0),1))</f>
        <v>0</v>
      </c>
      <c r="EO544" s="6">
        <f>IF(Duombaze!EK544="",0,INDEX(DU!K:K,MATCH(Duombaze!EK544,DU!A:A,0),1))+IF(Duombaze!EL544="",0,INDEX(DU!K:K,MATCH(Duombaze!EL544,DU!A:A,0),1))+IF(Duombaze!EM544="",0,INDEX(DU!K:K,MATCH(Duombaze!EM544,DU!A:A,0),1))</f>
        <v>0</v>
      </c>
      <c r="EP544" s="6"/>
      <c r="EQ544" s="6"/>
      <c r="ER544" s="6"/>
      <c r="ES544" s="4" t="str">
        <f t="shared" si="281"/>
        <v/>
      </c>
      <c r="ET544" s="6"/>
      <c r="EU544" s="6"/>
      <c r="EV544" s="6"/>
      <c r="EW544" s="66"/>
      <c r="EX544" s="6" t="str">
        <f t="shared" si="282"/>
        <v/>
      </c>
      <c r="EY544" s="6"/>
      <c r="EZ544" s="674"/>
      <c r="FA544" s="674"/>
      <c r="FB544" s="674">
        <f>IF(Duombaze!EZ544="",0,INDEX(DU!I:I,MATCH(Duombaze!EZ544,DU!A:A,0),1))+IF(Duombaze!FA544="",0,INDEX(DU!I:I,MATCH(Duombaze!FA544,DU!A:A,0),1))</f>
        <v>0</v>
      </c>
      <c r="FC544" s="6">
        <f>IF(Duombaze!EZ544="",0,INDEX(DU!K:K,MATCH(Duombaze!EZ544,DU!A:A,0),1))+IF(Duombaze!FA544="",0,INDEX(DU!K:K,MATCH(Duombaze!FA544,DU!A:A,0),1))</f>
        <v>0</v>
      </c>
      <c r="FD544" s="6"/>
      <c r="FE544" s="6"/>
      <c r="FF544" s="6"/>
      <c r="FG544" s="6"/>
      <c r="FH544" s="6"/>
      <c r="FI544" s="6"/>
      <c r="FJ544" s="6" t="s">
        <v>2878</v>
      </c>
      <c r="FK544" s="66"/>
      <c r="FL544" s="62" t="s">
        <v>2879</v>
      </c>
      <c r="FM544" s="674" t="s">
        <v>2879</v>
      </c>
      <c r="FN544" s="674"/>
      <c r="FO544" s="674"/>
      <c r="FP544" s="674"/>
      <c r="FQ544" s="673">
        <f>IF(Duombaze!FM544="",0,INDEX(DU!I:I,MATCH(Duombaze!FM544,DU!A:A,0),1))+IF(Duombaze!FN544="",0,INDEX(DU!I:I,MATCH(Duombaze!FN544,DU!A:A,0),1))+IF(Duombaze!FO544="",0,INDEX(DU!I:I,MATCH(Duombaze!FO544,DU!A:A,0),1))+IF(Duombaze!FP544="",0,INDEX(DU!I:I,MATCH(Duombaze!FP544,DU!A:A,0),1))</f>
        <v>174.34731814345901</v>
      </c>
      <c r="FR544" s="673">
        <f>IF(Duombaze!FM544="",0,INDEX(DU!K:K,MATCH(Duombaze!FM544,DU!A:A,0),1))+IF(Duombaze!FN544="",0,INDEX(DU!K:K,MATCH(Duombaze!FN544,DU!A:A,0),1))+IF(Duombaze!FO544="",0,INDEX(DU!K:K,MATCH(Duombaze!FO544,DU!A:A,0),1))+IF(Duombaze!FP544="",0,INDEX(DU!K:K,MATCH(Duombaze!FP544,DU!A:A,0),1))</f>
        <v>64.45</v>
      </c>
      <c r="FT544" s="6" t="s">
        <v>3455</v>
      </c>
      <c r="FU544" s="14" t="s">
        <v>1462</v>
      </c>
      <c r="FV544" s="6"/>
      <c r="FW544" s="49"/>
    </row>
    <row r="545" spans="1:205" ht="23.45" customHeight="1" x14ac:dyDescent="0.25">
      <c r="A545" s="42" t="s">
        <v>642</v>
      </c>
      <c r="B545" s="42" t="s">
        <v>799</v>
      </c>
      <c r="C545" s="12" t="s">
        <v>1928</v>
      </c>
      <c r="D545" s="6"/>
      <c r="E545" s="4"/>
      <c r="F545" s="6"/>
      <c r="G545" s="643"/>
      <c r="H545" s="643"/>
      <c r="I545" s="643"/>
      <c r="J545" s="643"/>
      <c r="K545" s="643"/>
      <c r="L545" s="643"/>
      <c r="M545" s="643"/>
      <c r="N545" s="643"/>
      <c r="O545" s="643"/>
      <c r="P545" s="640">
        <f>IF(Duombaze!G545="",0,INDEX(DU!I:I,MATCH(Duombaze!G545,DU!A:A,0),1))+IF(Duombaze!H545="",0,INDEX(DU!I:I,MATCH(Duombaze!H545,DU!A:A,0),1))+IF(Duombaze!I545="",0,INDEX(DU!I:I,MATCH(Duombaze!I545,DU!A:A,0),1))+IF(Duombaze!J545="",0,INDEX(DU!I:I*40,MATCH(Duombaze!J545,DU!A:A,0),1))+IF(Duombaze!K545="",0,INDEX(DU!I:I,MATCH(Duombaze!K545,DU!A:A,0),1))+IF(Duombaze!L545="",0,INDEX(DU!I:I,MATCH(Duombaze!L545,DU!A:A,0),1))+IF(Duombaze!M545="",0,INDEX(DU!I:I,MATCH(Duombaze!M545,DU!A:A,0),1))+IF(Duombaze!N545="",0,INDEX(DU!I:I,MATCH(Duombaze!N545,DU!A:A,0),1))+IF(Duombaze!O545="",0,INDEX(DU!I:I,MATCH(Duombaze!O545,DU!A:A,0),1))</f>
        <v>0</v>
      </c>
      <c r="Q545" s="640">
        <f>IF(Duombaze!G545="",0,INDEX(DU!K:K,MATCH(Duombaze!G545,DU!A:A,0),1))+IF(Duombaze!H545="",0,INDEX(DU!K:K,MATCH(Duombaze!H545,DU!A:A,0),1))+IF(Duombaze!I545="",0,INDEX(DU!K:K,MATCH(Duombaze!I545,DU!A:A,0),1))+IF(Duombaze!J545="",0,INDEX(DU!K:K,MATCH(Duombaze!J545,DU!A:A,0),1))+IF(Duombaze!K545="",0,INDEX(DU!K:K,MATCH(Duombaze!K545,DU!A:A,0),1))+IF(Duombaze!L545="",0,INDEX(DU!K:K,MATCH(Duombaze!L545,DU!A:A,0),1))+IF(Duombaze!M545="",0,INDEX(DU!K:K,MATCH(Duombaze!M545,DU!A:A,0),1))+IF(Duombaze!N545="",0,INDEX(DU!K:K,MATCH(Duombaze!N545,DU!A:A,0),1))+IF(Duombaze!O545="",0,INDEX(DU!K:K,MATCH(Duombaze!O545,DU!A:A,0),1))</f>
        <v>0</v>
      </c>
      <c r="R545" s="6"/>
      <c r="S545" s="48"/>
      <c r="T545" s="883"/>
      <c r="U545" s="4">
        <f>IF(Duombaze!T545="",0,INDEX(DU!I:I,MATCH(Duombaze!T545,DU!A:A,0),1))</f>
        <v>0</v>
      </c>
      <c r="V545" s="4">
        <f>IF(Duombaze!T545="",0,INDEX(DU!K:K,MATCH(Duombaze!T545,DU!A:A,0),1))</f>
        <v>0</v>
      </c>
      <c r="W545" s="6"/>
      <c r="X545" s="6"/>
      <c r="Y545" s="858"/>
      <c r="Z545" s="66"/>
      <c r="AA545" s="4"/>
      <c r="AB545" s="6"/>
      <c r="AC545" s="6">
        <f>IF(Duombaze!AB545="",0,INDEX(DU!I:I,MATCH(Duombaze!AB545,DU!A:A,0),1))</f>
        <v>0</v>
      </c>
      <c r="AD545" s="2">
        <f>IF(Duombaze!AB545="",0,INDEX(DU!K:K,MATCH(Duombaze!AB545,DU!A:A,0),1))</f>
        <v>0</v>
      </c>
      <c r="AE545" s="6"/>
      <c r="AF545" s="6"/>
      <c r="AG545" s="6"/>
      <c r="AH545" s="4"/>
      <c r="AI545" s="6"/>
      <c r="AJ545" s="643"/>
      <c r="AK545" s="643"/>
      <c r="AL545" s="643"/>
      <c r="AM545" s="643">
        <f>IF(Duombaze!AJ545="",0,INDEX(DU!I:I,MATCH(Duombaze!AJ545,DU!A:A,0),1))+IF(Duombaze!AK545="",0,INDEX(DU!I:I,MATCH(Duombaze!AK545,DU!A:A,0),1))+IF(Duombaze!AL545="",0,INDEX(DU!I:I,MATCH(Duombaze!AL545,DU!A:A,0),1))</f>
        <v>0</v>
      </c>
      <c r="AN545" s="643">
        <f>IF(Duombaze!AJ545="",0,INDEX(DU!K:K,MATCH(Duombaze!AJ545,DU!A:A,0),1))+IF(Duombaze!AK545="",0,INDEX(DU!K:K,MATCH(Duombaze!AK545,DU!A:A,0),1))+IF(Duombaze!AL545="",0,INDEX(DU!K:K,MATCH(Duombaze!AL545,DU!A:A,0),1))</f>
        <v>0</v>
      </c>
      <c r="AO545" s="6"/>
      <c r="AP545" s="6"/>
      <c r="AQ545" s="6"/>
      <c r="AR545" s="4"/>
      <c r="AS545" s="6"/>
      <c r="AT545" s="643"/>
      <c r="AU545" s="643"/>
      <c r="AV545" s="643"/>
      <c r="AW545" s="643"/>
      <c r="AX545" s="643"/>
      <c r="AY545" s="643"/>
      <c r="AZ545" s="643"/>
      <c r="BA545" s="643"/>
      <c r="BB545" s="643"/>
      <c r="BC545" s="643">
        <f>IF(Duombaze!AT545="",0,INDEX(DU!I:I,MATCH(Duombaze!AT545,DU!A:A,0),1))+IF(Duombaze!AU545="",0,INDEX(DU!I:I,MATCH(Duombaze!AU545,DU!A:A,0),1))+IF(Duombaze!AV545="",0,INDEX(DU!I:I,MATCH(Duombaze!AV545,DU!A:A,0),1))+IF(Duombaze!AW545="",0,INDEX(DU!I:I,MATCH(Duombaze!AW545,DU!A:A,0),1))+IF(Duombaze!AX545="",0,INDEX(DU!I:I,MATCH(Duombaze!AX545,DU!A:A,0),1))+IF(Duombaze!AY545="",0,INDEX(DU!I:I,MATCH(Duombaze!AY545,DU!A:A,0),1))+IF(Duombaze!AZ545="",0,INDEX(DU!I:I,MATCH(Duombaze!AZ545,DU!A:A,0),1))+IF(Duombaze!BA545="",0,INDEX(DU!I:I,MATCH(Duombaze!BA545,DU!A:A,0),1))+IF(Duombaze!BB545="",0,INDEX(DU!I:I,MATCH(Duombaze!BB545,DU!A:A,0),1))</f>
        <v>0</v>
      </c>
      <c r="BD545" s="640">
        <f>IF(Duombaze!AT545="",0,INDEX(DU!K:K,MATCH(Duombaze!AT545,DU!A:A,0),1))+IF(Duombaze!AU545="",0,INDEX(DU!K:K,MATCH(Duombaze!AU545,DU!A:A,0),1))+IF(Duombaze!AV545="",0,INDEX(DU!K:K,MATCH(Duombaze!AV545,DU!A:A,0),1))+IF(Duombaze!AW545="",0,INDEX(DU!K:K,MATCH(Duombaze!AW545,DU!A:A,0),1))+IF(Duombaze!AX545="",0,INDEX(DU!K:K,MATCH(Duombaze!AX545,DU!A:A,0),1))+IF(Duombaze!AY545="",0,INDEX(DU!K:K,MATCH(Duombaze!AY545,DU!A:A,0),1))+IF(Duombaze!AZ545="",0,INDEX(DU!K:K,MATCH(Duombaze!AZ545,DU!A:A,0),1))+IF(Duombaze!BA545="",0,INDEX(DU!K:K,MATCH(Duombaze!BA545,DU!A:A,0),1))+IF(Duombaze!BB545="",0,INDEX(DU!K:K,MATCH(Duombaze!BB545,DU!A:A,0),1))</f>
        <v>0</v>
      </c>
      <c r="BE545" s="6"/>
      <c r="BF545" s="6"/>
      <c r="BG545" s="6"/>
      <c r="BH545" s="4"/>
      <c r="BI545" s="6"/>
      <c r="BJ545" s="643"/>
      <c r="BK545" s="643"/>
      <c r="BL545" s="643"/>
      <c r="BM545" s="640">
        <f>IF(Duombaze!BJ545="",0,INDEX(DU!I:I,MATCH(Duombaze!BJ545,DU!A:A,0),1))+IF(Duombaze!BK545="",0,INDEX(DU!I:I,MATCH(Duombaze!BK545,DU!A:A,0),1))+IF(Duombaze!BL545="",0,INDEX(DU!I:I,MATCH(Duombaze!BL545,DU!A:A,0),1))</f>
        <v>0</v>
      </c>
      <c r="BN545" s="640">
        <f>IF(Duombaze!BJ545="",0,INDEX(DU!K:K,MATCH(Duombaze!BJ545,DU!A:A,0),1))+IF(Duombaze!BK545="",0,INDEX(DU!K:K,MATCH(Duombaze!BK545,DU!A:A,0),1))+IF(Duombaze!BL545="",0,INDEX(DU!K:K,MATCH(Duombaze!BL545,DU!A:A,0),1))</f>
        <v>0</v>
      </c>
      <c r="BO545" s="6"/>
      <c r="BP545" s="6"/>
      <c r="BQ545" s="6"/>
      <c r="BR545" s="6"/>
      <c r="BS545" s="6"/>
      <c r="BT545" s="6"/>
      <c r="BU545" s="6"/>
      <c r="BV545" s="6"/>
      <c r="BW545" s="6">
        <f>IF(Duombaze!BT545="",0,INDEX(DU!I:I,MATCH(Duombaze!BT545,DU!A:A,0),1))+IF(Duombaze!BU545="",0,INDEX(DU!I:I,MATCH(Duombaze!BU545,DU!A:A,0),1))+IF(Duombaze!BV545="",0,INDEX(DU!I:I,MATCH(Duombaze!BV545,DU!A:A,0),1))</f>
        <v>0</v>
      </c>
      <c r="BX545" s="6">
        <f>IF(Duombaze!BT545="",0,INDEX(DU!K:K,MATCH(Duombaze!BT545,DU!A:A,0),1))+IF(Duombaze!BU545="",0,INDEX(DU!K:K,MATCH(Duombaze!BU545,DU!A:A,0),1))+IF(Duombaze!BV545="",0,INDEX(DU!K:K,MATCH(Duombaze!BV545,DU!A:A,0),1))</f>
        <v>0</v>
      </c>
      <c r="BY545" s="6"/>
      <c r="BZ545" s="6"/>
      <c r="CA545" s="6"/>
      <c r="CB545" s="6"/>
      <c r="CC545" s="6"/>
      <c r="CD545" s="6">
        <f>IF(Duombaze!CC545="",0,INDEX(DU!I:I,MATCH(Duombaze!CC545,DU!A:A,0),1))</f>
        <v>0</v>
      </c>
      <c r="CE545" s="4">
        <f>IF(Duombaze!CC545="",0,INDEX(DU!K:K,MATCH(Duombaze!CC545,DU!A:A,0),1))</f>
        <v>0</v>
      </c>
      <c r="CF545" s="66"/>
      <c r="CG545" s="6"/>
      <c r="CH545" s="6"/>
      <c r="CI545" s="4"/>
      <c r="CJ545" s="6"/>
      <c r="CK545" s="6">
        <f>IF(Duombaze!CJ545="",0,INDEX(DU!I:I,MATCH(Duombaze!CJ545,DU!A:A,0),1))</f>
        <v>0</v>
      </c>
      <c r="CL545" s="4">
        <f>IF(Duombaze!CJ545="",0,INDEX(DU!K:K,MATCH(Duombaze!CJ545,DU!A:A,0),1))</f>
        <v>0</v>
      </c>
      <c r="CM545" s="6"/>
      <c r="CN545" s="6"/>
      <c r="CO545" s="6"/>
      <c r="CP545" s="4"/>
      <c r="CQ545" s="6"/>
      <c r="CR545" s="643"/>
      <c r="CS545" s="643"/>
      <c r="CT545" s="643">
        <f>IF(Duombaze!CR545="",0,INDEX(DU!I:I,MATCH(Duombaze!CR545,DU!A:A,0),1))+IF(Duombaze!CS545="",0,INDEX(DU!I:I,MATCH(Duombaze!CS545,DU!A:A,0),1))</f>
        <v>0</v>
      </c>
      <c r="CU545" s="6">
        <f>IF(Duombaze!CR545="",0,INDEX(DU!K:K,MATCH(Duombaze!CR545,DU!A:A,0),1))+IF(Duombaze!CS545="",0,INDEX(DU!K:K,MATCH(Duombaze!CS545,DU!A:A,0),1))</f>
        <v>0</v>
      </c>
      <c r="CV545" s="6"/>
      <c r="CW545" s="6"/>
      <c r="CX545" s="6"/>
      <c r="CY545" s="4"/>
      <c r="CZ545" s="6"/>
      <c r="DA545" s="674"/>
      <c r="DB545" s="674"/>
      <c r="DC545" s="674">
        <f>IF(Duombaze!DA545="",0,INDEX(DU!I:I,MATCH(Duombaze!DA545,DU!A:A,0),1))+IF(Duombaze!DB545="",0,INDEX(DU!I:I,MATCH(Duombaze!DB545,DU!A:A,0),1))</f>
        <v>0</v>
      </c>
      <c r="DD545" s="6">
        <f>IF(Duombaze!DA545="",0,INDEX(DU!K:K,MATCH(Duombaze!DA545,DU!A:A,0),1))+IF(Duombaze!DB545="",0,INDEX(DU!K:K,MATCH(Duombaze!DB545,DU!A:A,0),1))</f>
        <v>0</v>
      </c>
      <c r="DE545" s="6"/>
      <c r="DF545" s="6"/>
      <c r="DG545" s="6"/>
      <c r="DH545" s="6"/>
      <c r="DI545" s="6"/>
      <c r="DJ545" s="674"/>
      <c r="DK545" s="679"/>
      <c r="DL545" s="679">
        <f>IF(Duombaze!DJ545="",0,INDEX(DU!I:I,MATCH(Duombaze!DJ545,DU!A:A,0),1))+IF(Duombaze!DK545="",0,INDEX(DU!I:I,MATCH(Duombaze!DK545,DU!A:A,0),1))</f>
        <v>0</v>
      </c>
      <c r="DM545" s="6">
        <f>IF(Duombaze!DJ545="",0,INDEX(DU!K:K,MATCH(Duombaze!DJ545,DU!A:A,0),1))+IF(Duombaze!DK545="",0,INDEX(DU!K:K,MATCH(Duombaze!DK545,DU!A:A,0),1))</f>
        <v>0</v>
      </c>
      <c r="DN545" s="48"/>
      <c r="DO545" s="48"/>
      <c r="DP545" s="48"/>
      <c r="DQ545" s="4"/>
      <c r="DR545" s="66"/>
      <c r="DS545" s="694"/>
      <c r="DT545" s="694"/>
      <c r="DU545" s="694"/>
      <c r="DV545" s="694"/>
      <c r="DW545" s="694">
        <f>IF(Duombaze!DS545="",0,INDEX(DU!I:I,MATCH(Duombaze!DS545,DU!A:A,0),1))+IF(Duombaze!DT545="",0,INDEX(DU!I:I,MATCH(Duombaze!DT545,DU!A:A,0),1))+IF(Duombaze!DU545="",0,INDEX(DU!I:I,MATCH(Duombaze!DU545,DU!A:A,0),1))+IF(Duombaze!DV545="",0,INDEX(DU!I:I,MATCH(Duombaze!DV545,DU!A:A,0),1))</f>
        <v>0</v>
      </c>
      <c r="DX545" s="640">
        <f>IF(Duombaze!DS545="",0,INDEX(DU!K:K,MATCH(Duombaze!DS545,DU!A:A,0),1))+IF(Duombaze!DT545="",0,INDEX(DU!K:K,MATCH(Duombaze!DT545,DU!A:A,0),1))+IF(Duombaze!DU545="",0,INDEX(DU!K:K,MATCH(Duombaze!DU545,DU!A:A,0),1))+IF(Duombaze!DV545="",0,INDEX(DU!K:KH,MATCH(Duombaze!DV545,DU!A:A,0),1))</f>
        <v>0</v>
      </c>
      <c r="DY545" s="66"/>
      <c r="DZ545" s="66"/>
      <c r="EA545" s="6"/>
      <c r="EB545" s="6"/>
      <c r="EC545" s="6"/>
      <c r="ED545" s="6">
        <f>IF(Duombaze!EC545="",0,INDEX(DU!I:I,MATCH(Duombaze!EC545,DU!A:A,0),1))</f>
        <v>0</v>
      </c>
      <c r="EE545" s="640">
        <f>IF(Duombaze!EC545="",0,INDEX(DU!K:K,MATCH(Duombaze!EC545,DU!A:A,0),1))</f>
        <v>0</v>
      </c>
      <c r="EF545" s="6"/>
      <c r="EG545" s="6"/>
      <c r="EH545" s="6"/>
      <c r="EI545" s="4"/>
      <c r="EJ545" s="6"/>
      <c r="EK545" s="674"/>
      <c r="EL545" s="674"/>
      <c r="EM545" s="674"/>
      <c r="EN545" s="674"/>
      <c r="EO545" s="6"/>
      <c r="EP545" s="6"/>
      <c r="EQ545" s="66"/>
      <c r="ER545" s="6"/>
      <c r="ES545" s="4"/>
      <c r="ET545" s="6"/>
      <c r="EU545" s="6"/>
      <c r="EV545" s="6"/>
      <c r="EW545" s="66"/>
      <c r="EX545" s="6"/>
      <c r="EY545" s="6"/>
      <c r="EZ545" s="674"/>
      <c r="FA545" s="674"/>
      <c r="FB545" s="674">
        <f>IF(Duombaze!EZ545="",0,INDEX(DU!I:I,MATCH(Duombaze!EZ545,DU!A:A,0),1))+IF(Duombaze!FA545="",0,INDEX(DU!I:I,MATCH(Duombaze!FA545,DU!A:A,0),1))</f>
        <v>0</v>
      </c>
      <c r="FC545" s="6">
        <f>IF(Duombaze!EZ545="",0,INDEX(DU!K:K,MATCH(Duombaze!EZ545,DU!A:A,0),1))+IF(Duombaze!FA545="",0,INDEX(DU!K:K,MATCH(Duombaze!FA545,DU!A:A,0),1))</f>
        <v>0</v>
      </c>
      <c r="FD545" s="6"/>
      <c r="FE545" s="6"/>
      <c r="FF545" s="6"/>
      <c r="FG545" s="6"/>
      <c r="FH545" s="6"/>
      <c r="FI545" s="6"/>
      <c r="FJ545" s="6"/>
      <c r="FK545" s="66" t="s">
        <v>3334</v>
      </c>
      <c r="FL545" s="62" t="s">
        <v>3366</v>
      </c>
      <c r="FM545" s="674" t="s">
        <v>3366</v>
      </c>
      <c r="FN545" s="674"/>
      <c r="FO545" s="674"/>
      <c r="FP545" s="674"/>
      <c r="FQ545" s="673">
        <f>IF(Duombaze!FM545="",0,INDEX(DU!I:I,MATCH(Duombaze!FM545,DU!A:A,0),1))+IF(Duombaze!FN545="",0,INDEX(DU!I:I,MATCH(Duombaze!FN545,DU!A:A,0),1))+IF(Duombaze!FO545="",0,INDEX(DU!I:I,MATCH(Duombaze!FO545,DU!A:A,0),1))+IF(Duombaze!FP545="",0,INDEX(DU!I:I,MATCH(Duombaze!FP545,DU!A:A,0),1))</f>
        <v>46.338486956521699</v>
      </c>
      <c r="FR545" s="673">
        <f>IF(Duombaze!FM545="",0,INDEX(DU!K:K,MATCH(Duombaze!FM545,DU!A:A,0),1))+IF(Duombaze!FN545="",0,INDEX(DU!K:K,MATCH(Duombaze!FN545,DU!A:A,0),1))+IF(Duombaze!FO545="",0,INDEX(DU!K:K,MATCH(Duombaze!FO545,DU!A:A,0),1))+IF(Duombaze!FP545="",0,INDEX(DU!K:K,MATCH(Duombaze!FP545,DU!A:A,0),1))</f>
        <v>19.34</v>
      </c>
      <c r="FT545" s="6" t="s">
        <v>3452</v>
      </c>
      <c r="FU545" s="14" t="s">
        <v>1461</v>
      </c>
      <c r="FV545" s="6"/>
      <c r="FW545" s="49"/>
      <c r="GA545" s="7"/>
      <c r="GB545" s="7"/>
      <c r="GC545" s="7"/>
      <c r="GJ545" s="7"/>
      <c r="GK545" s="7"/>
      <c r="GS545" s="7"/>
      <c r="GU545" s="7"/>
      <c r="GV545" s="7"/>
      <c r="GW545" s="7"/>
    </row>
    <row r="546" spans="1:205" ht="23.45" customHeight="1" x14ac:dyDescent="0.25">
      <c r="A546" s="42" t="s">
        <v>649</v>
      </c>
      <c r="B546" s="42" t="s">
        <v>799</v>
      </c>
      <c r="C546" s="12" t="s">
        <v>1928</v>
      </c>
      <c r="D546" s="6"/>
      <c r="E546" s="4"/>
      <c r="F546" s="6"/>
      <c r="G546" s="643"/>
      <c r="H546" s="643"/>
      <c r="I546" s="643"/>
      <c r="J546" s="643"/>
      <c r="K546" s="643"/>
      <c r="L546" s="643"/>
      <c r="M546" s="643"/>
      <c r="N546" s="643"/>
      <c r="O546" s="643"/>
      <c r="P546" s="640">
        <f>IF(Duombaze!G546="",0,INDEX(DU!I:I,MATCH(Duombaze!G546,DU!A:A,0),1))+IF(Duombaze!H546="",0,INDEX(DU!I:I,MATCH(Duombaze!H546,DU!A:A,0),1))+IF(Duombaze!I546="",0,INDEX(DU!I:I,MATCH(Duombaze!I546,DU!A:A,0),1))+IF(Duombaze!J546="",0,INDEX(DU!I:I*40,MATCH(Duombaze!J546,DU!A:A,0),1))+IF(Duombaze!K546="",0,INDEX(DU!I:I,MATCH(Duombaze!K546,DU!A:A,0),1))+IF(Duombaze!L546="",0,INDEX(DU!I:I,MATCH(Duombaze!L546,DU!A:A,0),1))+IF(Duombaze!M546="",0,INDEX(DU!I:I,MATCH(Duombaze!M546,DU!A:A,0),1))+IF(Duombaze!N546="",0,INDEX(DU!I:I,MATCH(Duombaze!N546,DU!A:A,0),1))+IF(Duombaze!O546="",0,INDEX(DU!I:I,MATCH(Duombaze!O546,DU!A:A,0),1))</f>
        <v>0</v>
      </c>
      <c r="Q546" s="640">
        <f>IF(Duombaze!G546="",0,INDEX(DU!K:K,MATCH(Duombaze!G546,DU!A:A,0),1))+IF(Duombaze!H546="",0,INDEX(DU!K:K,MATCH(Duombaze!H546,DU!A:A,0),1))+IF(Duombaze!I546="",0,INDEX(DU!K:K,MATCH(Duombaze!I546,DU!A:A,0),1))+IF(Duombaze!J546="",0,INDEX(DU!K:K,MATCH(Duombaze!J546,DU!A:A,0),1))+IF(Duombaze!K546="",0,INDEX(DU!K:K,MATCH(Duombaze!K546,DU!A:A,0),1))+IF(Duombaze!L546="",0,INDEX(DU!K:K,MATCH(Duombaze!L546,DU!A:A,0),1))+IF(Duombaze!M546="",0,INDEX(DU!K:K,MATCH(Duombaze!M546,DU!A:A,0),1))+IF(Duombaze!N546="",0,INDEX(DU!K:K,MATCH(Duombaze!N546,DU!A:A,0),1))+IF(Duombaze!O546="",0,INDEX(DU!K:K,MATCH(Duombaze!O546,DU!A:A,0),1))</f>
        <v>0</v>
      </c>
      <c r="R546" s="6"/>
      <c r="S546" s="48"/>
      <c r="T546" s="883"/>
      <c r="U546" s="4">
        <f>IF(Duombaze!T546="",0,INDEX(DU!I:I,MATCH(Duombaze!T546,DU!A:A,0),1))</f>
        <v>0</v>
      </c>
      <c r="V546" s="4">
        <f>IF(Duombaze!T546="",0,INDEX(DU!K:K,MATCH(Duombaze!T546,DU!A:A,0),1))</f>
        <v>0</v>
      </c>
      <c r="W546" s="6"/>
      <c r="X546" s="6"/>
      <c r="Y546" s="858"/>
      <c r="Z546" s="66"/>
      <c r="AA546" s="4"/>
      <c r="AB546" s="6"/>
      <c r="AC546" s="6">
        <f>IF(Duombaze!AB546="",0,INDEX(DU!I:I,MATCH(Duombaze!AB546,DU!A:A,0),1))</f>
        <v>0</v>
      </c>
      <c r="AD546" s="2">
        <f>IF(Duombaze!AB546="",0,INDEX(DU!K:K,MATCH(Duombaze!AB546,DU!A:A,0),1))</f>
        <v>0</v>
      </c>
      <c r="AE546" s="6"/>
      <c r="AF546" s="6"/>
      <c r="AG546" s="6"/>
      <c r="AH546" s="4"/>
      <c r="AI546" s="6"/>
      <c r="AJ546" s="643"/>
      <c r="AK546" s="643"/>
      <c r="AL546" s="643"/>
      <c r="AM546" s="643">
        <f>IF(Duombaze!AJ546="",0,INDEX(DU!I:I,MATCH(Duombaze!AJ546,DU!A:A,0),1))+IF(Duombaze!AK546="",0,INDEX(DU!I:I,MATCH(Duombaze!AK546,DU!A:A,0),1))+IF(Duombaze!AL546="",0,INDEX(DU!I:I,MATCH(Duombaze!AL546,DU!A:A,0),1))</f>
        <v>0</v>
      </c>
      <c r="AN546" s="643">
        <f>IF(Duombaze!AJ546="",0,INDEX(DU!K:K,MATCH(Duombaze!AJ546,DU!A:A,0),1))+IF(Duombaze!AK546="",0,INDEX(DU!K:K,MATCH(Duombaze!AK546,DU!A:A,0),1))+IF(Duombaze!AL546="",0,INDEX(DU!K:K,MATCH(Duombaze!AL546,DU!A:A,0),1))</f>
        <v>0</v>
      </c>
      <c r="AO546" s="6"/>
      <c r="AP546" s="6"/>
      <c r="AQ546" s="6"/>
      <c r="AR546" s="4"/>
      <c r="AS546" s="6"/>
      <c r="AT546" s="643"/>
      <c r="AU546" s="643"/>
      <c r="AV546" s="643"/>
      <c r="AW546" s="643"/>
      <c r="AX546" s="643"/>
      <c r="AY546" s="643"/>
      <c r="AZ546" s="643"/>
      <c r="BA546" s="643"/>
      <c r="BB546" s="643"/>
      <c r="BC546" s="643">
        <f>IF(Duombaze!AT546="",0,INDEX(DU!I:I,MATCH(Duombaze!AT546,DU!A:A,0),1))+IF(Duombaze!AU546="",0,INDEX(DU!I:I,MATCH(Duombaze!AU546,DU!A:A,0),1))+IF(Duombaze!AV546="",0,INDEX(DU!I:I,MATCH(Duombaze!AV546,DU!A:A,0),1))+IF(Duombaze!AW546="",0,INDEX(DU!I:I,MATCH(Duombaze!AW546,DU!A:A,0),1))+IF(Duombaze!AX546="",0,INDEX(DU!I:I,MATCH(Duombaze!AX546,DU!A:A,0),1))+IF(Duombaze!AY546="",0,INDEX(DU!I:I,MATCH(Duombaze!AY546,DU!A:A,0),1))+IF(Duombaze!AZ546="",0,INDEX(DU!I:I,MATCH(Duombaze!AZ546,DU!A:A,0),1))+IF(Duombaze!BA546="",0,INDEX(DU!I:I,MATCH(Duombaze!BA546,DU!A:A,0),1))+IF(Duombaze!BB546="",0,INDEX(DU!I:I,MATCH(Duombaze!BB546,DU!A:A,0),1))</f>
        <v>0</v>
      </c>
      <c r="BD546" s="640">
        <f>IF(Duombaze!AT546="",0,INDEX(DU!K:K,MATCH(Duombaze!AT546,DU!A:A,0),1))+IF(Duombaze!AU546="",0,INDEX(DU!K:K,MATCH(Duombaze!AU546,DU!A:A,0),1))+IF(Duombaze!AV546="",0,INDEX(DU!K:K,MATCH(Duombaze!AV546,DU!A:A,0),1))+IF(Duombaze!AW546="",0,INDEX(DU!K:K,MATCH(Duombaze!AW546,DU!A:A,0),1))+IF(Duombaze!AX546="",0,INDEX(DU!K:K,MATCH(Duombaze!AX546,DU!A:A,0),1))+IF(Duombaze!AY546="",0,INDEX(DU!K:K,MATCH(Duombaze!AY546,DU!A:A,0),1))+IF(Duombaze!AZ546="",0,INDEX(DU!K:K,MATCH(Duombaze!AZ546,DU!A:A,0),1))+IF(Duombaze!BA546="",0,INDEX(DU!K:K,MATCH(Duombaze!BA546,DU!A:A,0),1))+IF(Duombaze!BB546="",0,INDEX(DU!K:K,MATCH(Duombaze!BB546,DU!A:A,0),1))</f>
        <v>0</v>
      </c>
      <c r="BE546" s="6"/>
      <c r="BF546" s="6"/>
      <c r="BG546" s="6"/>
      <c r="BH546" s="4"/>
      <c r="BI546" s="6"/>
      <c r="BJ546" s="643"/>
      <c r="BK546" s="643"/>
      <c r="BL546" s="643"/>
      <c r="BM546" s="640">
        <f>IF(Duombaze!BJ546="",0,INDEX(DU!I:I,MATCH(Duombaze!BJ546,DU!A:A,0),1))+IF(Duombaze!BK546="",0,INDEX(DU!I:I,MATCH(Duombaze!BK546,DU!A:A,0),1))+IF(Duombaze!BL546="",0,INDEX(DU!I:I,MATCH(Duombaze!BL546,DU!A:A,0),1))</f>
        <v>0</v>
      </c>
      <c r="BN546" s="640">
        <f>IF(Duombaze!BJ546="",0,INDEX(DU!K:K,MATCH(Duombaze!BJ546,DU!A:A,0),1))+IF(Duombaze!BK546="",0,INDEX(DU!K:K,MATCH(Duombaze!BK546,DU!A:A,0),1))+IF(Duombaze!BL546="",0,INDEX(DU!K:K,MATCH(Duombaze!BL546,DU!A:A,0),1))</f>
        <v>0</v>
      </c>
      <c r="BO546" s="6"/>
      <c r="BP546" s="6"/>
      <c r="BQ546" s="6"/>
      <c r="BR546" s="6"/>
      <c r="BS546" s="6"/>
      <c r="BT546" s="6"/>
      <c r="BU546" s="6"/>
      <c r="BV546" s="6"/>
      <c r="BW546" s="6">
        <f>IF(Duombaze!BT546="",0,INDEX(DU!I:I,MATCH(Duombaze!BT546,DU!A:A,0),1))+IF(Duombaze!BU546="",0,INDEX(DU!I:I,MATCH(Duombaze!BU546,DU!A:A,0),1))+IF(Duombaze!BV546="",0,INDEX(DU!I:I,MATCH(Duombaze!BV546,DU!A:A,0),1))</f>
        <v>0</v>
      </c>
      <c r="BX546" s="6">
        <f>IF(Duombaze!BT546="",0,INDEX(DU!K:K,MATCH(Duombaze!BT546,DU!A:A,0),1))+IF(Duombaze!BU546="",0,INDEX(DU!K:K,MATCH(Duombaze!BU546,DU!A:A,0),1))+IF(Duombaze!BV546="",0,INDEX(DU!K:K,MATCH(Duombaze!BV546,DU!A:A,0),1))</f>
        <v>0</v>
      </c>
      <c r="BY546" s="6"/>
      <c r="BZ546" s="6"/>
      <c r="CA546" s="6"/>
      <c r="CB546" s="6"/>
      <c r="CC546" s="6"/>
      <c r="CD546" s="6">
        <f>IF(Duombaze!CC546="",0,INDEX(DU!I:I,MATCH(Duombaze!CC546,DU!A:A,0),1))</f>
        <v>0</v>
      </c>
      <c r="CE546" s="4">
        <f>IF(Duombaze!CC546="",0,INDEX(DU!K:K,MATCH(Duombaze!CC546,DU!A:A,0),1))</f>
        <v>0</v>
      </c>
      <c r="CF546" s="66"/>
      <c r="CG546" s="6"/>
      <c r="CH546" s="6"/>
      <c r="CI546" s="4"/>
      <c r="CJ546" s="6"/>
      <c r="CK546" s="6">
        <f>IF(Duombaze!CJ546="",0,INDEX(DU!I:I,MATCH(Duombaze!CJ546,DU!A:A,0),1))</f>
        <v>0</v>
      </c>
      <c r="CL546" s="4">
        <f>IF(Duombaze!CJ546="",0,INDEX(DU!K:K,MATCH(Duombaze!CJ546,DU!A:A,0),1))</f>
        <v>0</v>
      </c>
      <c r="CM546" s="6"/>
      <c r="CN546" s="6"/>
      <c r="CO546" s="6"/>
      <c r="CP546" s="4"/>
      <c r="CQ546" s="6"/>
      <c r="CR546" s="643"/>
      <c r="CS546" s="643"/>
      <c r="CT546" s="643">
        <f>IF(Duombaze!CR546="",0,INDEX(DU!I:I,MATCH(Duombaze!CR546,DU!A:A,0),1))+IF(Duombaze!CS546="",0,INDEX(DU!I:I,MATCH(Duombaze!CS546,DU!A:A,0),1))</f>
        <v>0</v>
      </c>
      <c r="CU546" s="6">
        <f>IF(Duombaze!CR546="",0,INDEX(DU!K:K,MATCH(Duombaze!CR546,DU!A:A,0),1))+IF(Duombaze!CS546="",0,INDEX(DU!K:K,MATCH(Duombaze!CS546,DU!A:A,0),1))</f>
        <v>0</v>
      </c>
      <c r="CV546" s="6"/>
      <c r="CW546" s="6"/>
      <c r="CX546" s="6"/>
      <c r="CY546" s="4"/>
      <c r="CZ546" s="6"/>
      <c r="DA546" s="674"/>
      <c r="DB546" s="674"/>
      <c r="DC546" s="674">
        <f>IF(Duombaze!DA546="",0,INDEX(DU!I:I,MATCH(Duombaze!DA546,DU!A:A,0),1))+IF(Duombaze!DB546="",0,INDEX(DU!I:I,MATCH(Duombaze!DB546,DU!A:A,0),1))</f>
        <v>0</v>
      </c>
      <c r="DD546" s="6">
        <f>IF(Duombaze!DA546="",0,INDEX(DU!K:K,MATCH(Duombaze!DA546,DU!A:A,0),1))+IF(Duombaze!DB546="",0,INDEX(DU!K:K,MATCH(Duombaze!DB546,DU!A:A,0),1))</f>
        <v>0</v>
      </c>
      <c r="DE546" s="6"/>
      <c r="DF546" s="6"/>
      <c r="DG546" s="6"/>
      <c r="DH546" s="6"/>
      <c r="DI546" s="6"/>
      <c r="DJ546" s="674"/>
      <c r="DK546" s="679"/>
      <c r="DL546" s="679">
        <f>IF(Duombaze!DJ546="",0,INDEX(DU!I:I,MATCH(Duombaze!DJ546,DU!A:A,0),1))+IF(Duombaze!DK546="",0,INDEX(DU!I:I,MATCH(Duombaze!DK546,DU!A:A,0),1))</f>
        <v>0</v>
      </c>
      <c r="DM546" s="6">
        <f>IF(Duombaze!DJ546="",0,INDEX(DU!K:K,MATCH(Duombaze!DJ546,DU!A:A,0),1))+IF(Duombaze!DK546="",0,INDEX(DU!K:K,MATCH(Duombaze!DK546,DU!A:A,0),1))</f>
        <v>0</v>
      </c>
      <c r="DN546" s="48"/>
      <c r="DO546" s="48"/>
      <c r="DP546" s="48"/>
      <c r="DQ546" s="4"/>
      <c r="DR546" s="66"/>
      <c r="DS546" s="694"/>
      <c r="DT546" s="694"/>
      <c r="DU546" s="694"/>
      <c r="DV546" s="694"/>
      <c r="DW546" s="694">
        <f>IF(Duombaze!DS546="",0,INDEX(DU!I:I,MATCH(Duombaze!DS546,DU!A:A,0),1))+IF(Duombaze!DT546="",0,INDEX(DU!I:I,MATCH(Duombaze!DT546,DU!A:A,0),1))+IF(Duombaze!DU546="",0,INDEX(DU!I:I,MATCH(Duombaze!DU546,DU!A:A,0),1))+IF(Duombaze!DV546="",0,INDEX(DU!I:I,MATCH(Duombaze!DV546,DU!A:A,0),1))</f>
        <v>0</v>
      </c>
      <c r="DX546" s="640">
        <f>IF(Duombaze!DS546="",0,INDEX(DU!K:K,MATCH(Duombaze!DS546,DU!A:A,0),1))+IF(Duombaze!DT546="",0,INDEX(DU!K:K,MATCH(Duombaze!DT546,DU!A:A,0),1))+IF(Duombaze!DU546="",0,INDEX(DU!K:K,MATCH(Duombaze!DU546,DU!A:A,0),1))+IF(Duombaze!DV546="",0,INDEX(DU!K:KH,MATCH(Duombaze!DV546,DU!A:A,0),1))</f>
        <v>0</v>
      </c>
      <c r="DY546" s="66"/>
      <c r="DZ546" s="66"/>
      <c r="EA546" s="6"/>
      <c r="EB546" s="6"/>
      <c r="EC546" s="6"/>
      <c r="ED546" s="6">
        <f>IF(Duombaze!EC546="",0,INDEX(DU!I:I,MATCH(Duombaze!EC546,DU!A:A,0),1))</f>
        <v>0</v>
      </c>
      <c r="EE546" s="640">
        <f>IF(Duombaze!EC546="",0,INDEX(DU!K:K,MATCH(Duombaze!EC546,DU!A:A,0),1))</f>
        <v>0</v>
      </c>
      <c r="EF546" s="6"/>
      <c r="EG546" s="6"/>
      <c r="EH546" s="6"/>
      <c r="EI546" s="4"/>
      <c r="EJ546" s="6"/>
      <c r="EK546" s="674"/>
      <c r="EL546" s="674"/>
      <c r="EM546" s="674"/>
      <c r="EN546" s="674"/>
      <c r="EO546" s="6"/>
      <c r="EP546" s="6"/>
      <c r="EQ546" s="66"/>
      <c r="ER546" s="6"/>
      <c r="ES546" s="4"/>
      <c r="ET546" s="6"/>
      <c r="EU546" s="6"/>
      <c r="EV546" s="6"/>
      <c r="EW546" s="66"/>
      <c r="EX546" s="6"/>
      <c r="EY546" s="6"/>
      <c r="EZ546" s="674"/>
      <c r="FA546" s="674"/>
      <c r="FB546" s="674">
        <f>IF(Duombaze!EZ546="",0,INDEX(DU!I:I,MATCH(Duombaze!EZ546,DU!A:A,0),1))+IF(Duombaze!FA546="",0,INDEX(DU!I:I,MATCH(Duombaze!FA546,DU!A:A,0),1))</f>
        <v>0</v>
      </c>
      <c r="FC546" s="6">
        <f>IF(Duombaze!EZ546="",0,INDEX(DU!K:K,MATCH(Duombaze!EZ546,DU!A:A,0),1))+IF(Duombaze!FA546="",0,INDEX(DU!K:K,MATCH(Duombaze!FA546,DU!A:A,0),1))</f>
        <v>0</v>
      </c>
      <c r="FD546" s="6"/>
      <c r="FE546" s="6"/>
      <c r="FF546" s="6"/>
      <c r="FG546" s="6"/>
      <c r="FH546" s="6"/>
      <c r="FI546" s="6"/>
      <c r="FJ546" s="6"/>
      <c r="FK546" s="66" t="s">
        <v>3335</v>
      </c>
      <c r="FL546" s="62" t="s">
        <v>1474</v>
      </c>
      <c r="FM546" s="674"/>
      <c r="FN546" s="674"/>
      <c r="FO546" s="674"/>
      <c r="FP546" s="674"/>
      <c r="FQ546" s="673">
        <f>IF(Duombaze!FM546="",0,INDEX(DU!I:I,MATCH(Duombaze!FM546,DU!A:A,0),1))+IF(Duombaze!FN546="",0,INDEX(DU!I:I,MATCH(Duombaze!FN546,DU!A:A,0),1))+IF(Duombaze!FO546="",0,INDEX(DU!I:I,MATCH(Duombaze!FO546,DU!A:A,0),1))+IF(Duombaze!FP546="",0,INDEX(DU!I:I,MATCH(Duombaze!FP546,DU!A:A,0),1))</f>
        <v>0</v>
      </c>
      <c r="FR546" s="673">
        <f>IF(Duombaze!FM546="",0,INDEX(DU!K:K,MATCH(Duombaze!FM546,DU!A:A,0),1))+IF(Duombaze!FN546="",0,INDEX(DU!K:K,MATCH(Duombaze!FN546,DU!A:A,0),1))+IF(Duombaze!FO546="",0,INDEX(DU!K:K,MATCH(Duombaze!FO546,DU!A:A,0),1))+IF(Duombaze!FP546="",0,INDEX(DU!K:K,MATCH(Duombaze!FP546,DU!A:A,0),1))</f>
        <v>0</v>
      </c>
      <c r="FW546" s="7"/>
      <c r="GA546" s="7"/>
      <c r="GB546" s="7"/>
      <c r="GC546" s="7"/>
      <c r="GJ546" s="7"/>
      <c r="GK546" s="7"/>
      <c r="GS546" s="7"/>
      <c r="GU546" s="7"/>
      <c r="GV546" s="7"/>
      <c r="GW546" s="7"/>
    </row>
    <row r="547" spans="1:205" ht="23.45" customHeight="1" x14ac:dyDescent="0.25">
      <c r="A547" s="42" t="s">
        <v>650</v>
      </c>
      <c r="B547" s="42" t="s">
        <v>799</v>
      </c>
      <c r="C547" s="12" t="s">
        <v>1928</v>
      </c>
      <c r="D547" s="6"/>
      <c r="E547" s="4"/>
      <c r="F547" s="6"/>
      <c r="G547" s="643"/>
      <c r="H547" s="643"/>
      <c r="I547" s="643"/>
      <c r="J547" s="643"/>
      <c r="K547" s="643"/>
      <c r="L547" s="643"/>
      <c r="M547" s="643"/>
      <c r="N547" s="643"/>
      <c r="O547" s="643"/>
      <c r="P547" s="640"/>
      <c r="Q547" s="640"/>
      <c r="R547" s="6"/>
      <c r="S547" s="48"/>
      <c r="T547" s="883"/>
      <c r="U547" s="4"/>
      <c r="V547" s="4"/>
      <c r="W547" s="6"/>
      <c r="X547" s="6"/>
      <c r="Y547" s="858"/>
      <c r="Z547" s="66"/>
      <c r="AA547" s="4"/>
      <c r="AB547" s="6"/>
      <c r="AC547" s="6"/>
      <c r="AD547" s="2"/>
      <c r="AE547" s="6"/>
      <c r="AF547" s="6"/>
      <c r="AG547" s="6"/>
      <c r="AH547" s="4"/>
      <c r="AI547" s="6"/>
      <c r="AJ547" s="643"/>
      <c r="AK547" s="643"/>
      <c r="AL547" s="643"/>
      <c r="AM547" s="643"/>
      <c r="AN547" s="643"/>
      <c r="AO547" s="6"/>
      <c r="AP547" s="6"/>
      <c r="AQ547" s="6"/>
      <c r="AR547" s="4"/>
      <c r="AS547" s="6"/>
      <c r="AT547" s="643"/>
      <c r="AU547" s="643"/>
      <c r="AV547" s="643"/>
      <c r="AW547" s="643"/>
      <c r="AX547" s="643"/>
      <c r="AY547" s="643"/>
      <c r="AZ547" s="643"/>
      <c r="BA547" s="643"/>
      <c r="BB547" s="643"/>
      <c r="BC547" s="643"/>
      <c r="BD547" s="640"/>
      <c r="BE547" s="6"/>
      <c r="BF547" s="6"/>
      <c r="BG547" s="6"/>
      <c r="BH547" s="4"/>
      <c r="BI547" s="6"/>
      <c r="BJ547" s="643"/>
      <c r="BK547" s="643"/>
      <c r="BL547" s="643"/>
      <c r="BM547" s="640"/>
      <c r="BN547" s="640"/>
      <c r="BO547" s="6"/>
      <c r="BP547" s="6"/>
      <c r="BQ547" s="6"/>
      <c r="BR547" s="6"/>
      <c r="BS547" s="6"/>
      <c r="BT547" s="6"/>
      <c r="BU547" s="6"/>
      <c r="BV547" s="6"/>
      <c r="BW547" s="6"/>
      <c r="BX547" s="6"/>
      <c r="BY547" s="6"/>
      <c r="BZ547" s="6"/>
      <c r="CA547" s="6"/>
      <c r="CB547" s="6"/>
      <c r="CC547" s="6"/>
      <c r="CD547" s="6"/>
      <c r="CE547" s="4"/>
      <c r="CF547" s="66"/>
      <c r="CG547" s="6"/>
      <c r="CH547" s="6"/>
      <c r="CI547" s="4"/>
      <c r="CJ547" s="6"/>
      <c r="CK547" s="6"/>
      <c r="CL547" s="4"/>
      <c r="CM547" s="6"/>
      <c r="CN547" s="6"/>
      <c r="CO547" s="6"/>
      <c r="CP547" s="4"/>
      <c r="CQ547" s="6"/>
      <c r="CR547" s="643"/>
      <c r="CS547" s="643"/>
      <c r="CT547" s="643"/>
      <c r="CU547" s="6"/>
      <c r="CV547" s="6"/>
      <c r="CW547" s="6"/>
      <c r="CX547" s="6"/>
      <c r="CY547" s="4"/>
      <c r="CZ547" s="6"/>
      <c r="DA547" s="674"/>
      <c r="DB547" s="674"/>
      <c r="DC547" s="674"/>
      <c r="DD547" s="6"/>
      <c r="DE547" s="6"/>
      <c r="DF547" s="6"/>
      <c r="DG547" s="6"/>
      <c r="DH547" s="6"/>
      <c r="DI547" s="6"/>
      <c r="DJ547" s="674"/>
      <c r="DK547" s="679"/>
      <c r="DL547" s="679"/>
      <c r="DM547" s="6"/>
      <c r="DN547" s="48"/>
      <c r="DO547" s="48"/>
      <c r="DP547" s="48"/>
      <c r="DQ547" s="4"/>
      <c r="DR547" s="66"/>
      <c r="DS547" s="694"/>
      <c r="DT547" s="694"/>
      <c r="DU547" s="694"/>
      <c r="DV547" s="694"/>
      <c r="DW547" s="694"/>
      <c r="DX547" s="640"/>
      <c r="DY547" s="66"/>
      <c r="DZ547" s="66"/>
      <c r="EA547" s="6"/>
      <c r="EB547" s="6"/>
      <c r="EC547" s="6"/>
      <c r="ED547" s="6"/>
      <c r="EE547" s="640"/>
      <c r="EF547" s="6"/>
      <c r="EG547" s="6"/>
      <c r="EH547" s="6"/>
      <c r="EI547" s="4"/>
      <c r="EJ547" s="6"/>
      <c r="EK547" s="674"/>
      <c r="EL547" s="674"/>
      <c r="EM547" s="674"/>
      <c r="EN547" s="674"/>
      <c r="EO547" s="6"/>
      <c r="EP547" s="6"/>
      <c r="EQ547" s="66"/>
      <c r="ER547" s="6"/>
      <c r="ES547" s="4"/>
      <c r="ET547" s="6"/>
      <c r="EU547" s="6"/>
      <c r="EV547" s="6"/>
      <c r="EW547" s="66"/>
      <c r="EX547" s="6"/>
      <c r="EY547" s="6"/>
      <c r="EZ547" s="674"/>
      <c r="FA547" s="674"/>
      <c r="FB547" s="674"/>
      <c r="FC547" s="6"/>
      <c r="FD547" s="6"/>
      <c r="FE547" s="6"/>
      <c r="FF547" s="6"/>
      <c r="FG547" s="6"/>
      <c r="FH547" s="6"/>
      <c r="FI547" s="6"/>
      <c r="FK547" s="7" t="s">
        <v>9165</v>
      </c>
      <c r="FL547" s="7" t="s">
        <v>9166</v>
      </c>
      <c r="FM547" s="7">
        <v>40083400</v>
      </c>
      <c r="FN547" s="7">
        <v>24129100</v>
      </c>
      <c r="FO547" s="7"/>
      <c r="FP547" s="7"/>
      <c r="FQ547" s="673">
        <f>IF(Duombaze!FM547="",0,INDEX(DU!I:I,MATCH(Duombaze!FM547,DU!A:A,0),1))+IF(Duombaze!FN547="",0,INDEX(DU!I:I,MATCH(Duombaze!FN547,DU!A:A,0),1))+IF(Duombaze!FO547="",0,INDEX(DU!I:I,MATCH(Duombaze!FO547,DU!A:A,0),1))+IF(Duombaze!FP547="",0,INDEX(DU!I:I,MATCH(Duombaze!FP547,DU!A:A,0),1))</f>
        <v>47.604999999999997</v>
      </c>
      <c r="FR547" s="673">
        <f>IF(Duombaze!FM547="",0,INDEX(DU!K:K,MATCH(Duombaze!FM547,DU!A:A,0),1))+IF(Duombaze!FN547="",0,INDEX(DU!K:K,MATCH(Duombaze!FN547,DU!A:A,0),1))+IF(Duombaze!FO547="",0,INDEX(DU!K:K,MATCH(Duombaze!FO547,DU!A:A,0),1))+IF(Duombaze!FP547="",0,INDEX(DU!K:K,MATCH(Duombaze!FP547,DU!A:A,0),1))</f>
        <v>0</v>
      </c>
      <c r="FW547" s="7"/>
      <c r="GA547" s="7"/>
      <c r="GB547" s="7"/>
      <c r="GC547" s="7"/>
      <c r="GJ547" s="7"/>
      <c r="GK547" s="7"/>
      <c r="GS547" s="7"/>
      <c r="GU547" s="7"/>
      <c r="GV547" s="7"/>
      <c r="GW547" s="7"/>
    </row>
    <row r="548" spans="1:205" s="20" customFormat="1" ht="23.45" customHeight="1" x14ac:dyDescent="0.25">
      <c r="A548" s="41">
        <v>0</v>
      </c>
      <c r="B548" s="41" t="s">
        <v>3289</v>
      </c>
      <c r="C548" s="16" t="s">
        <v>3288</v>
      </c>
      <c r="D548" s="19" t="s">
        <v>411</v>
      </c>
      <c r="E548" s="17" t="str">
        <f t="shared" si="270"/>
        <v>0 GPP23HD Be pagrindo</v>
      </c>
      <c r="F548" s="19"/>
      <c r="G548" s="639"/>
      <c r="H548" s="639"/>
      <c r="I548" s="639"/>
      <c r="J548" s="639"/>
      <c r="K548" s="639"/>
      <c r="L548" s="639"/>
      <c r="M548" s="639"/>
      <c r="N548" s="639"/>
      <c r="O548" s="639"/>
      <c r="P548" s="638">
        <f>IF(Duombaze!G548="",0,INDEX(DU!I:I,MATCH(Duombaze!G548,DU!A:A,0),1))+IF(Duombaze!H548="",0,INDEX(DU!I:I,MATCH(Duombaze!H548,DU!A:A,0),1))+IF(Duombaze!I548="",0,INDEX(DU!I:I,MATCH(Duombaze!I548,DU!A:A,0),1))+IF(Duombaze!J548="",0,INDEX(DU!I:I,MATCH(Duombaze!J548,DU!A:A,0),1))+IF(Duombaze!K548="",0,INDEX(DU!I:I,MATCH(Duombaze!K548,DU!A:A,0),1))+IF(Duombaze!L548="",0,INDEX(DU!I:I,MATCH(Duombaze!L548,DU!A:A,0),1))+IF(Duombaze!M548="",0,INDEX(DU!I:I,MATCH(Duombaze!M548,DU!A:A,0),1))+IF(Duombaze!N548="",0,INDEX(DU!I:I,MATCH(Duombaze!N548,DU!A:A,0),1))+IF(Duombaze!O548="",0,INDEX(DU!I:I,MATCH(Duombaze!O548,DU!A:A,0),1))</f>
        <v>0</v>
      </c>
      <c r="Q548" s="638">
        <f>IF(Duombaze!G548="",0,INDEX(DU!K:K,MATCH(Duombaze!G548,DU!A:A,0),1))+IF(Duombaze!H548="",0,INDEX(DU!K:K,MATCH(Duombaze!H548,DU!A:A,0),1))+IF(Duombaze!I548="",0,INDEX(DU!K:K,MATCH(Duombaze!I548,DU!A:A,0),1))+IF(Duombaze!J548="",0,INDEX(DU!K:K,MATCH(Duombaze!J548,DU!A:A,0),1))+IF(Duombaze!K548="",0,INDEX(DU!K:K,MATCH(Duombaze!K548,DU!A:A,0),1))+IF(Duombaze!L548="",0,INDEX(DU!K:K,MATCH(Duombaze!L548,DU!A:A,0),1))+IF(Duombaze!M548="",0,INDEX(DU!K:K,MATCH(Duombaze!M548,DU!A:A,0),1))+IF(Duombaze!N548="",0,INDEX(DU!K:K,MATCH(Duombaze!N548,DU!A:A,0),1))+IF(Duombaze!O548="",0,INDEX(DU!K:K,MATCH(Duombaze!O548,DU!A:A,0),1))</f>
        <v>0</v>
      </c>
      <c r="R548" s="19"/>
      <c r="S548" s="52"/>
      <c r="T548" s="881"/>
      <c r="U548" s="17">
        <f>IF(Duombaze!T548="",0,INDEX(DU!I:I,MATCH(Duombaze!T548,DU!A:A,0),1))</f>
        <v>0</v>
      </c>
      <c r="V548" s="17">
        <f>IF(Duombaze!T548="",0,INDEX(DU!K:K,MATCH(Duombaze!T548,DU!A:A,0),1))</f>
        <v>0</v>
      </c>
      <c r="W548" s="19"/>
      <c r="X548" s="19"/>
      <c r="Y548" s="134"/>
      <c r="Z548" s="65"/>
      <c r="AA548" s="17"/>
      <c r="AB548" s="19"/>
      <c r="AC548" s="19">
        <f>IF(Duombaze!AB548="",0,INDEX(DU!I:I,MATCH(Duombaze!AB548,DU!A:A,0),1))</f>
        <v>0</v>
      </c>
      <c r="AD548" s="25">
        <f>IF(Duombaze!AB548="",0,INDEX(DU!K:K,MATCH(Duombaze!AB548,DU!A:A,0),1))</f>
        <v>0</v>
      </c>
      <c r="AE548" s="19"/>
      <c r="AF548" s="19"/>
      <c r="AG548" s="19" t="s">
        <v>1545</v>
      </c>
      <c r="AH548" s="4" t="str">
        <f>IF(AG548&lt;&gt;"",A548&amp;" "&amp;C548&amp;" "&amp;"CERT167 "&amp;AG548,"")</f>
        <v xml:space="preserve">0 GPP23HD CERT167 Opcija negalima </v>
      </c>
      <c r="AI548" s="19"/>
      <c r="AJ548" s="639"/>
      <c r="AK548" s="639"/>
      <c r="AL548" s="639"/>
      <c r="AM548" s="639">
        <f>IF(Duombaze!AJ548="",0,INDEX(DU!I:I,MATCH(Duombaze!AJ548,DU!A:A,0),1))+IF(Duombaze!AK548="",0,INDEX(DU!I:I,MATCH(Duombaze!AK548,DU!A:A,0),1))+IF(Duombaze!AL548="",0,INDEX(DU!I:I,MATCH(Duombaze!AL548,DU!A:A,0),1))</f>
        <v>0</v>
      </c>
      <c r="AN548" s="639">
        <f>IF(Duombaze!AJ548="",0,INDEX(DU!K:K,MATCH(Duombaze!AJ548,DU!A:A,0),1))+IF(Duombaze!AK548="",0,INDEX(DU!K:K,MATCH(Duombaze!AK548,DU!A:A,0),1))+IF(Duombaze!AL548="",0,INDEX(DU!K:K,MATCH(Duombaze!AL548,DU!A:A,0),1))</f>
        <v>0</v>
      </c>
      <c r="AO548" s="19"/>
      <c r="AP548" s="19"/>
      <c r="AQ548" s="19" t="s">
        <v>2570</v>
      </c>
      <c r="AR548" s="17" t="str">
        <f t="shared" si="272"/>
        <v>0 GPP23HD Hidraulinė sistema pagrinde</v>
      </c>
      <c r="AS548" s="19"/>
      <c r="AT548" s="639"/>
      <c r="AU548" s="639"/>
      <c r="AV548" s="639"/>
      <c r="AW548" s="639"/>
      <c r="AX548" s="639"/>
      <c r="AY548" s="639"/>
      <c r="AZ548" s="639"/>
      <c r="BA548" s="639"/>
      <c r="BB548" s="639"/>
      <c r="BC548" s="639">
        <f>IF(Duombaze!AT548="",0,INDEX(DU!I:I,MATCH(Duombaze!AT548,DU!A:A,0),1))+IF(Duombaze!AU548="",0,INDEX(DU!I:I,MATCH(Duombaze!AU548,DU!A:A,0),1))+IF(Duombaze!AV548="",0,INDEX(DU!I:I,MATCH(Duombaze!AV548,DU!A:A,0),1))+IF(Duombaze!AW548="",0,INDEX(DU!I:I,MATCH(Duombaze!AW548,DU!A:A,0),1))+IF(Duombaze!AX548="",0,INDEX(DU!I:I,MATCH(Duombaze!AX548,DU!A:A,0),1))+IF(Duombaze!AY548="",0,INDEX(DU!I:I,MATCH(Duombaze!AY548,DU!A:A,0),1))+IF(Duombaze!AZ548="",0,INDEX(DU!I:I,MATCH(Duombaze!AZ548,DU!A:A,0),1))+IF(Duombaze!BA548="",0,INDEX(DU!I:I,MATCH(Duombaze!BA548,DU!A:A,0),1))+IF(Duombaze!BB548="",0,INDEX(DU!I:I,MATCH(Duombaze!BB548,DU!A:A,0),1))</f>
        <v>0</v>
      </c>
      <c r="BD548" s="638">
        <f>IF(Duombaze!AT548="",0,INDEX(DU!K:K,MATCH(Duombaze!AT548,DU!A:A,0),1))+IF(Duombaze!AU548="",0,INDEX(DU!K:K,MATCH(Duombaze!AU548,DU!A:A,0),1))+IF(Duombaze!AV548="",0,INDEX(DU!K:K,MATCH(Duombaze!AV548,DU!A:A,0),1))+IF(Duombaze!AW548="",0,INDEX(DU!K:K,MATCH(Duombaze!AW548,DU!A:A,0),1))+IF(Duombaze!AX548="",0,INDEX(DU!K:K,MATCH(Duombaze!AX548,DU!A:A,0),1))+IF(Duombaze!AY548="",0,INDEX(DU!K:K,MATCH(Duombaze!AY548,DU!A:A,0),1))+IF(Duombaze!AZ548="",0,INDEX(DU!K:K,MATCH(Duombaze!AZ548,DU!A:A,0),1))+IF(Duombaze!BA548="",0,INDEX(DU!K:K,MATCH(Duombaze!BA548,DU!A:A,0),1))+IF(Duombaze!BB548="",0,INDEX(DU!K:K,MATCH(Duombaze!BB548,DU!A:A,0),1))</f>
        <v>0</v>
      </c>
      <c r="BE548" s="19"/>
      <c r="BF548" s="19"/>
      <c r="BG548" s="19" t="s">
        <v>624</v>
      </c>
      <c r="BH548" s="4" t="str">
        <f t="shared" si="273"/>
        <v>0 GPP23HD Be stabžių sistemos</v>
      </c>
      <c r="BI548" s="19"/>
      <c r="BJ548" s="639"/>
      <c r="BK548" s="639"/>
      <c r="BL548" s="639"/>
      <c r="BM548" s="638">
        <f>IF(Duombaze!BJ548="",0,INDEX(DU!I:I,MATCH(Duombaze!BJ548,DU!A:A,0),1))+IF(Duombaze!BK548="",0,INDEX(DU!I:I,MATCH(Duombaze!BK548,DU!A:A,0),1))+IF(Duombaze!BL548="",0,INDEX(DU!I:I,MATCH(Duombaze!BL548,DU!A:A,0),1))</f>
        <v>0</v>
      </c>
      <c r="BN548" s="638">
        <f>IF(Duombaze!BJ548="",0,INDEX(DU!K:K,MATCH(Duombaze!BJ548,DU!A:A,0),1))+IF(Duombaze!BK548="",0,INDEX(DU!K:K,MATCH(Duombaze!BK548,DU!A:A,0),1))+IF(Duombaze!BL548="",0,INDEX(DU!K:K,MATCH(Duombaze!BL548,DU!A:A,0),1))</f>
        <v>0</v>
      </c>
      <c r="BO548" s="19"/>
      <c r="BP548" s="19"/>
      <c r="BQ548" s="19"/>
      <c r="BR548" s="19" t="str">
        <f t="shared" si="274"/>
        <v/>
      </c>
      <c r="BS548" s="19"/>
      <c r="BT548" s="19"/>
      <c r="BU548" s="19"/>
      <c r="BV548" s="19"/>
      <c r="BW548" s="19">
        <f>IF(Duombaze!BT548="",0,INDEX(DU!I:I,MATCH(Duombaze!BT548,DU!A:A,0),1))+IF(Duombaze!BU548="",0,INDEX(DU!I:I,MATCH(Duombaze!BU548,DU!A:A,0),1))+IF(Duombaze!BV548="",0,INDEX(DU!I:I,MATCH(Duombaze!BV548,DU!A:A,0),1))</f>
        <v>0</v>
      </c>
      <c r="BX548" s="19">
        <f>IF(Duombaze!BT548="",0,INDEX(DU!K:K,MATCH(Duombaze!BT548,DU!A:A,0),1))+IF(Duombaze!BU548="",0,INDEX(DU!K:K,MATCH(Duombaze!BU548,DU!A:A,0),1))+IF(Duombaze!BV548="",0,INDEX(DU!K:K,MATCH(Duombaze!BV548,DU!A:A,0),1))</f>
        <v>0</v>
      </c>
      <c r="BY548" s="19"/>
      <c r="BZ548" s="19"/>
      <c r="CA548" s="19" t="s">
        <v>2751</v>
      </c>
      <c r="CB548" s="6" t="str">
        <f t="shared" si="275"/>
        <v>0 GPP23HD  Atraminė koja pagrinde (savos gamybos)</v>
      </c>
      <c r="CC548" s="19"/>
      <c r="CD548" s="19">
        <f>IF(Duombaze!CC548="",0,INDEX(DU!I:I,MATCH(Duombaze!CC548,DU!A:A,0),1))</f>
        <v>0</v>
      </c>
      <c r="CE548" s="17">
        <f>IF(Duombaze!CC548="",0,INDEX(DU!K:K,MATCH(Duombaze!CC548,DU!A:A,0),1))</f>
        <v>0</v>
      </c>
      <c r="CF548" s="65"/>
      <c r="CG548" s="19"/>
      <c r="CH548" s="19" t="s">
        <v>396</v>
      </c>
      <c r="CI548" s="17" t="str">
        <f t="shared" si="295"/>
        <v>0 GPP23HD Be priekinės tempimo kilpos</v>
      </c>
      <c r="CJ548" s="19"/>
      <c r="CK548" s="19">
        <f>IF(Duombaze!CJ548="",0,INDEX(DU!I:I,MATCH(Duombaze!CJ548,DU!A:A,0),1))</f>
        <v>0</v>
      </c>
      <c r="CL548" s="17">
        <f>IF(Duombaze!CJ548="",0,INDEX(DU!K:K,MATCH(Duombaze!CJ548,DU!A:A,0),1))</f>
        <v>0</v>
      </c>
      <c r="CM548" s="19"/>
      <c r="CN548" s="19"/>
      <c r="CO548" s="19" t="s">
        <v>1756</v>
      </c>
      <c r="CP548" s="17" t="str">
        <f t="shared" si="276"/>
        <v>0 GPP23HD Be stovėjimo stabdžio, be atramų</v>
      </c>
      <c r="CQ548" s="19"/>
      <c r="CR548" s="639"/>
      <c r="CS548" s="639"/>
      <c r="CT548" s="639">
        <f>IF(Duombaze!CR548="",0,INDEX(DU!I:I,MATCH(Duombaze!CR548,DU!A:A,0),1))+IF(Duombaze!CS548="",0,INDEX(DU!I:I,MATCH(Duombaze!CS548,DU!A:A,0),1))</f>
        <v>0</v>
      </c>
      <c r="CU548" s="19">
        <f>IF(Duombaze!CR548="",0,INDEX(DU!K:K,MATCH(Duombaze!CR548,DU!A:A,0),1))+IF(Duombaze!CS548="",0,INDEX(DU!K:K,MATCH(Duombaze!CS548,DU!A:A,0),1))</f>
        <v>0</v>
      </c>
      <c r="CV548" s="19"/>
      <c r="CW548" s="19"/>
      <c r="CX548" s="19" t="s">
        <v>397</v>
      </c>
      <c r="CY548" s="17" t="str">
        <f t="shared" si="277"/>
        <v>0 GPP23HD Be viršborčių</v>
      </c>
      <c r="CZ548" s="19"/>
      <c r="DA548" s="672"/>
      <c r="DB548" s="672"/>
      <c r="DC548" s="672">
        <f>IF(Duombaze!DA548="",0,INDEX(DU!I:I,MATCH(Duombaze!DA548,DU!A:A,0),1))+IF(Duombaze!DB548="",0,INDEX(DU!I:I,MATCH(Duombaze!DB548,DU!A:A,0),1))</f>
        <v>0</v>
      </c>
      <c r="DD548" s="19">
        <f>IF(Duombaze!DA548="",0,INDEX(DU!K:K,MATCH(Duombaze!DA548,DU!A:A,0),1))+IF(Duombaze!DB548="",0,INDEX(DU!K:K,MATCH(Duombaze!DB548,DU!A:A,0),1))</f>
        <v>0</v>
      </c>
      <c r="DE548" s="19"/>
      <c r="DF548" s="19"/>
      <c r="DG548" s="19" t="s">
        <v>9042</v>
      </c>
      <c r="DH548" s="19" t="str">
        <f t="shared" si="278"/>
        <v>0 GPP23HD Be tento</v>
      </c>
      <c r="DI548" s="19"/>
      <c r="DJ548" s="672"/>
      <c r="DK548" s="678"/>
      <c r="DL548" s="678">
        <f>IF(Duombaze!DJ548="",0,INDEX(DU!I:I,MATCH(Duombaze!DJ548,DU!A:A,0),1))+IF(Duombaze!DK548="",0,INDEX(DU!I:I,MATCH(Duombaze!DK548,DU!A:A,0),1))</f>
        <v>0</v>
      </c>
      <c r="DM548" s="19">
        <f>IF(Duombaze!DJ548="",0,INDEX(DU!K:K,MATCH(Duombaze!DJ548,DU!A:A,0),1))+IF(Duombaze!DK548="",0,INDEX(DU!K:K,MATCH(Duombaze!DK548,DU!A:A,0),1))</f>
        <v>0</v>
      </c>
      <c r="DN548" s="52"/>
      <c r="DO548" s="52"/>
      <c r="DP548" s="52" t="s">
        <v>386</v>
      </c>
      <c r="DQ548" s="17" t="str">
        <f t="shared" si="279"/>
        <v>0 GPP23HD Be apšvietimo sistemos</v>
      </c>
      <c r="DR548" s="65"/>
      <c r="DS548" s="692"/>
      <c r="DT548" s="692"/>
      <c r="DU548" s="692"/>
      <c r="DV548" s="692"/>
      <c r="DW548" s="692">
        <f>IF(Duombaze!DS548="",0,INDEX(DU!I:I,MATCH(Duombaze!DS548,DU!A:A,0),1))+IF(Duombaze!DT548="",0,INDEX(DU!I:I,MATCH(Duombaze!DT548,DU!A:A,0),1))+IF(Duombaze!DU548="",0,INDEX(DU!I:I,MATCH(Duombaze!DU548,DU!A:A,0),1))+IF(Duombaze!DV548="",0,INDEX(DU!I:I,MATCH(Duombaze!DV548,DU!A:A,0),1))</f>
        <v>0</v>
      </c>
      <c r="DX548" s="638">
        <f>IF(Duombaze!DS548="",0,INDEX(DU!K:K,MATCH(Duombaze!DS548,DU!A:A,0),1))+IF(Duombaze!DT548="",0,INDEX(DU!K:K,MATCH(Duombaze!DT548,DU!A:A,0),1))+IF(Duombaze!DU548="",0,INDEX(DU!K:K,MATCH(Duombaze!DU548,DU!A:A,0),1))+IF(Duombaze!DV548="",0,INDEX(DU!K:KH,MATCH(Duombaze!DV548,DU!A:A,0),1))</f>
        <v>0</v>
      </c>
      <c r="DY548" s="65"/>
      <c r="DZ548" s="65"/>
      <c r="EA548" s="19"/>
      <c r="EB548" s="19" t="str">
        <f t="shared" si="280"/>
        <v/>
      </c>
      <c r="EC548" s="19"/>
      <c r="ED548" s="19">
        <f>IF(Duombaze!EC548="",0,INDEX(DU!I:I,MATCH(Duombaze!EC548,DU!A:A,0),1))</f>
        <v>0</v>
      </c>
      <c r="EE548" s="638">
        <f>IF(Duombaze!EC548="",0,INDEX(DU!K:K,MATCH(Duombaze!EC548,DU!A:A,0),1))</f>
        <v>0</v>
      </c>
      <c r="EF548" s="19"/>
      <c r="EG548" s="19"/>
      <c r="EH548" s="19" t="s">
        <v>387</v>
      </c>
      <c r="EI548" s="4" t="str">
        <f t="shared" si="296"/>
        <v>0 GPP23HD Be lipdukų</v>
      </c>
      <c r="EJ548" s="19"/>
      <c r="EK548" s="672"/>
      <c r="EL548" s="672"/>
      <c r="EM548" s="672"/>
      <c r="EN548" s="672">
        <f>IF(Duombaze!EK548="",0,INDEX(DU!I:I,MATCH(Duombaze!EK548,DU!A:A,0),1))+IF(Duombaze!EL548="",0,INDEX(DU!I:I,MATCH(Duombaze!EL548,DU!A:A,0),1))+IF(Duombaze!EM548="",0,INDEX(DU!I:I,MATCH(Duombaze!EM548,DU!A:A,0),1))</f>
        <v>0</v>
      </c>
      <c r="EO548" s="19">
        <f>IF(Duombaze!EK548="",0,INDEX(DU!K:K,MATCH(Duombaze!EK548,DU!A:A,0),1))+IF(Duombaze!EL548="",0,INDEX(DU!K:K,MATCH(Duombaze!EL548,DU!A:A,0),1))+IF(Duombaze!EM548="",0,INDEX(DU!K:K,MATCH(Duombaze!EM548,DU!A:A,0),1))</f>
        <v>0</v>
      </c>
      <c r="EP548" s="19"/>
      <c r="EQ548" s="65"/>
      <c r="ER548" s="19" t="s">
        <v>388</v>
      </c>
      <c r="ES548" s="17" t="str">
        <f t="shared" si="281"/>
        <v>0 GPP23HD Be ratų</v>
      </c>
      <c r="ET548" s="19"/>
      <c r="EU548" s="19"/>
      <c r="EV548" s="19"/>
      <c r="EW548" s="65" t="s">
        <v>389</v>
      </c>
      <c r="EX548" s="19" t="str">
        <f t="shared" si="282"/>
        <v>0 GPP23HD Be purvasaugių</v>
      </c>
      <c r="EY548" s="19"/>
      <c r="EZ548" s="672"/>
      <c r="FA548" s="672"/>
      <c r="FB548" s="672">
        <f>IF(Duombaze!EZ548="",0,INDEX(DU!I:I,MATCH(Duombaze!EZ548,DU!A:A,0),1))+IF(Duombaze!FA548="",0,INDEX(DU!I:I,MATCH(Duombaze!FA548,DU!A:A,0),1))</f>
        <v>0</v>
      </c>
      <c r="FC548" s="19">
        <f>IF(Duombaze!EZ548="",0,INDEX(DU!K:K,MATCH(Duombaze!EZ548,DU!A:A,0),1))+IF(Duombaze!FA548="",0,INDEX(DU!K:K,MATCH(Duombaze!FA548,DU!A:A,0),1))</f>
        <v>0</v>
      </c>
      <c r="FD548" s="19"/>
      <c r="FE548" s="19"/>
      <c r="FF548" s="19"/>
      <c r="FG548" s="19"/>
      <c r="FH548" s="19" t="s">
        <v>3456</v>
      </c>
      <c r="FI548" s="19"/>
      <c r="FJ548" s="19"/>
      <c r="FK548" s="65"/>
      <c r="FL548" s="86" t="s">
        <v>3458</v>
      </c>
      <c r="FM548" s="672" t="s">
        <v>3458</v>
      </c>
      <c r="FN548" s="672"/>
      <c r="FO548" s="672"/>
      <c r="FP548" s="672"/>
      <c r="FQ548" s="672">
        <f>IF(Duombaze!FM548="",0,INDEX(DU!I:I,MATCH(Duombaze!FM548,DU!A:A,0),1))+IF(Duombaze!FN548="",0,INDEX(DU!I:I,MATCH(Duombaze!FN548,DU!A:A,0),1))+IF(Duombaze!FO548="",0,INDEX(DU!I:I,MATCH(Duombaze!FO548,DU!A:A,0),1))+IF(Duombaze!FP548="",0,INDEX(DU!I:I,MATCH(Duombaze!FP548,DU!A:A,0),1))</f>
        <v>274.01340448232298</v>
      </c>
      <c r="FR548" s="671">
        <f>IF(Duombaze!FM548="",0,INDEX(DU!K:K,MATCH(Duombaze!FM548,DU!A:A,0),1))+IF(Duombaze!FN548="",0,INDEX(DU!K:K,MATCH(Duombaze!FN548,DU!A:A,0),1))+IF(Duombaze!FO548="",0,INDEX(DU!K:K,MATCH(Duombaze!FO548,DU!A:A,0),1))+IF(Duombaze!FP548="",0,INDEX(DU!K:K,MATCH(Duombaze!FP548,DU!A:A,0),1))</f>
        <v>50.76</v>
      </c>
    </row>
    <row r="549" spans="1:205" s="20" customFormat="1" ht="27" customHeight="1" x14ac:dyDescent="0.25">
      <c r="A549" s="41">
        <v>1</v>
      </c>
      <c r="B549" s="41" t="s">
        <v>3289</v>
      </c>
      <c r="C549" s="16" t="s">
        <v>3288</v>
      </c>
      <c r="D549" s="19" t="s">
        <v>3445</v>
      </c>
      <c r="E549" s="17" t="str">
        <f>IF(D549&lt;&gt;"",A549&amp;" "&amp;C549&amp;" "&amp;"CERT167 "&amp;D549,"")</f>
        <v>1 GPP23HD CERT167 Pagrindas su vairuojama ašimi, 412E, tarpašinis = 1810</v>
      </c>
      <c r="F549" s="19" t="s">
        <v>3513</v>
      </c>
      <c r="G549" s="639" t="s">
        <v>2952</v>
      </c>
      <c r="H549" s="639" t="s">
        <v>3198</v>
      </c>
      <c r="I549" s="639" t="s">
        <v>2951</v>
      </c>
      <c r="J549" s="639">
        <v>23109200</v>
      </c>
      <c r="K549" s="881" t="s">
        <v>3404</v>
      </c>
      <c r="L549" s="639"/>
      <c r="M549" s="639"/>
      <c r="N549" s="639"/>
      <c r="O549" s="639"/>
      <c r="P549" s="638">
        <f>IF(Duombaze!G549="",0,INDEX(DU!I:I,MATCH(Duombaze!G549,DU!A:A,0),1))+IF(Duombaze!H549="",0,INDEX(DU!I:I,MATCH(Duombaze!H549,DU!A:A,0),1))+IF(Duombaze!I549="",0,INDEX(DU!I:I,MATCH(Duombaze!I549,DU!A:A,0),1))+IF(Duombaze!J549="",0,INDEX(DU!I:I*40,MATCH(Duombaze!J549,DU!A:A,0),1))+IF(Duombaze!K549="",0,INDEX(DU!I:I,MATCH(Duombaze!K549,DU!A:A,0),1))+IF(Duombaze!L549="",0,INDEX(DU!I:I,MATCH(Duombaze!L549,DU!A:A,0),1))+IF(Duombaze!M549="",0,INDEX(DU!I:I,MATCH(Duombaze!M549,DU!A:A,0),1))+IF(Duombaze!N549="",0,INDEX(DU!I:I,MATCH(Duombaze!N549,DU!A:A,0),1))+IF(Duombaze!O549="",0,INDEX(DU!I:I,MATCH(Duombaze!O549,DU!A:A,0),1))</f>
        <v>15050.087824739949</v>
      </c>
      <c r="Q549" s="638">
        <f>IF(Duombaze!G549="",0,INDEX(DU!K:K,MATCH(Duombaze!G549,DU!A:A,0),1))+IF(Duombaze!H549="",0,INDEX(DU!K:K,MATCH(Duombaze!H549,DU!A:A,0),1))+IF(Duombaze!I549="",0,INDEX(DU!K:K,MATCH(Duombaze!I549,DU!A:A,0),1))+IF(Duombaze!J549="",0,INDEX(DU!K:K,MATCH(Duombaze!J549,DU!A:A,0),1))+IF(Duombaze!K549="",0,INDEX(DU!K:K,MATCH(Duombaze!K549,DU!A:A,0),1))+IF(Duombaze!L549="",0,INDEX(DU!K:K,MATCH(Duombaze!L549,DU!A:A,0),1))+IF(Duombaze!M549="",0,INDEX(DU!K:K,MATCH(Duombaze!M549,DU!A:A,0),1))+IF(Duombaze!N549="",0,INDEX(DU!K:K,MATCH(Duombaze!N549,DU!A:A,0),1))+IF(Duombaze!O549="",0,INDEX(DU!K:K,MATCH(Duombaze!O549,DU!A:A,0),1))</f>
        <v>2124.34</v>
      </c>
      <c r="R549" s="19"/>
      <c r="S549" s="52"/>
      <c r="T549" s="881" t="s">
        <v>3404</v>
      </c>
      <c r="U549" s="17">
        <f>IF(Duombaze!T549="",0,INDEX(DU!I:I,MATCH(Duombaze!T549,DU!A:A,0),1))</f>
        <v>3984.8326695641199</v>
      </c>
      <c r="V549" s="17">
        <f>IF(Duombaze!T549="",0,INDEX(DU!K:K,MATCH(Duombaze!T549,DU!A:A,0),1))</f>
        <v>172.05</v>
      </c>
      <c r="W549" s="19" t="s">
        <v>3488</v>
      </c>
      <c r="X549" s="19"/>
      <c r="Y549" s="134"/>
      <c r="Z549" s="65" t="s">
        <v>1543</v>
      </c>
      <c r="AA549" s="17" t="str">
        <f t="shared" si="297"/>
        <v>1 GPP23HD Standartinis grąžulas</v>
      </c>
      <c r="AB549" s="19" t="s">
        <v>670</v>
      </c>
      <c r="AC549" s="19">
        <f>IF(Duombaze!AB549="",0,INDEX(DU!I:I,MATCH(Duombaze!AB549,DU!A:A,0),1))</f>
        <v>0</v>
      </c>
      <c r="AD549" s="25">
        <f>IF(Duombaze!AB549="",0,INDEX(DU!K:K,MATCH(Duombaze!AB549,DU!A:A,0),1))</f>
        <v>0</v>
      </c>
      <c r="AE549" s="19"/>
      <c r="AF549" s="19"/>
      <c r="AG549" s="19"/>
      <c r="AH549" s="4" t="str">
        <f t="shared" si="271"/>
        <v/>
      </c>
      <c r="AI549" s="19"/>
      <c r="AJ549" s="639"/>
      <c r="AK549" s="639"/>
      <c r="AL549" s="639"/>
      <c r="AM549" s="639">
        <f>IF(Duombaze!AJ549="",0,INDEX(DU!I:I,MATCH(Duombaze!AJ549,DU!A:A,0),1))+IF(Duombaze!AK549="",0,INDEX(DU!I:I,MATCH(Duombaze!AK549,DU!A:A,0),1))+IF(Duombaze!AL549="",0,INDEX(DU!I:I,MATCH(Duombaze!AL549,DU!A:A,0),1))</f>
        <v>0</v>
      </c>
      <c r="AN549" s="639">
        <f>IF(Duombaze!AJ549="",0,INDEX(DU!K:K,MATCH(Duombaze!AJ549,DU!A:A,0),1))+IF(Duombaze!AK549="",0,INDEX(DU!K:K,MATCH(Duombaze!AK549,DU!A:A,0),1))+IF(Duombaze!AL549="",0,INDEX(DU!K:K,MATCH(Duombaze!AL549,DU!A:A,0),1))</f>
        <v>0</v>
      </c>
      <c r="AO549" s="19"/>
      <c r="AP549" s="19"/>
      <c r="AQ549" s="19"/>
      <c r="AR549" s="17" t="str">
        <f t="shared" si="272"/>
        <v/>
      </c>
      <c r="AS549" s="19"/>
      <c r="AT549" s="639"/>
      <c r="AU549" s="639"/>
      <c r="AV549" s="639"/>
      <c r="AW549" s="639"/>
      <c r="AX549" s="639"/>
      <c r="AY549" s="639"/>
      <c r="AZ549" s="639"/>
      <c r="BA549" s="639"/>
      <c r="BB549" s="639"/>
      <c r="BC549" s="639">
        <f>IF(Duombaze!AT549="",0,INDEX(DU!I:I,MATCH(Duombaze!AT549,DU!A:A,0),1))+IF(Duombaze!AU549="",0,INDEX(DU!I:I,MATCH(Duombaze!AU549,DU!A:A,0),1))+IF(Duombaze!AV549="",0,INDEX(DU!I:I,MATCH(Duombaze!AV549,DU!A:A,0),1))+IF(Duombaze!AW549="",0,INDEX(DU!I:I,MATCH(Duombaze!AW549,DU!A:A,0),1))+IF(Duombaze!AX549="",0,INDEX(DU!I:I,MATCH(Duombaze!AX549,DU!A:A,0),1))+IF(Duombaze!AY549="",0,INDEX(DU!I:I,MATCH(Duombaze!AY549,DU!A:A,0),1))+IF(Duombaze!AZ549="",0,INDEX(DU!I:I,MATCH(Duombaze!AZ549,DU!A:A,0),1))+IF(Duombaze!BA549="",0,INDEX(DU!I:I,MATCH(Duombaze!BA549,DU!A:A,0),1))+IF(Duombaze!BB549="",0,INDEX(DU!I:I,MATCH(Duombaze!BB549,DU!A:A,0),1))</f>
        <v>0</v>
      </c>
      <c r="BD549" s="638">
        <f>IF(Duombaze!AT549="",0,INDEX(DU!K:K,MATCH(Duombaze!AT549,DU!A:A,0),1))+IF(Duombaze!AU549="",0,INDEX(DU!K:K,MATCH(Duombaze!AU549,DU!A:A,0),1))+IF(Duombaze!AV549="",0,INDEX(DU!K:K,MATCH(Duombaze!AV549,DU!A:A,0),1))+IF(Duombaze!AW549="",0,INDEX(DU!K:K,MATCH(Duombaze!AW549,DU!A:A,0),1))+IF(Duombaze!AX549="",0,INDEX(DU!K:K,MATCH(Duombaze!AX549,DU!A:A,0),1))+IF(Duombaze!AY549="",0,INDEX(DU!K:K,MATCH(Duombaze!AY549,DU!A:A,0),1))+IF(Duombaze!AZ549="",0,INDEX(DU!K:K,MATCH(Duombaze!AZ549,DU!A:A,0),1))+IF(Duombaze!BA549="",0,INDEX(DU!K:K,MATCH(Duombaze!BA549,DU!A:A,0),1))+IF(Duombaze!BB549="",0,INDEX(DU!K:K,MATCH(Duombaze!BB549,DU!A:A,0),1))</f>
        <v>0</v>
      </c>
      <c r="BE549" s="19"/>
      <c r="BF549" s="19"/>
      <c r="BG549" s="19" t="s">
        <v>55</v>
      </c>
      <c r="BH549" s="4" t="str">
        <f t="shared" si="273"/>
        <v>1 GPP23HD Hidrauliniai stabdžiai</v>
      </c>
      <c r="BI549" s="19" t="s">
        <v>187</v>
      </c>
      <c r="BJ549" s="639" t="s">
        <v>3199</v>
      </c>
      <c r="BK549" s="639" t="s">
        <v>3026</v>
      </c>
      <c r="BL549" s="639"/>
      <c r="BM549" s="638">
        <f>IF(Duombaze!BJ549="",0,INDEX(DU!I:I,MATCH(Duombaze!BJ549,DU!A:A,0),1))+IF(Duombaze!BK549="",0,INDEX(DU!I:I,MATCH(Duombaze!BK549,DU!A:A,0),1))+IF(Duombaze!BL549="",0,INDEX(DU!I:I,MATCH(Duombaze!BL549,DU!A:A,0),1))</f>
        <v>197.19310000000002</v>
      </c>
      <c r="BN549" s="638">
        <f>IF(Duombaze!BJ549="",0,INDEX(DU!K:K,MATCH(Duombaze!BJ549,DU!A:A,0),1))+IF(Duombaze!BK549="",0,INDEX(DU!K:K,MATCH(Duombaze!BK549,DU!A:A,0),1))+IF(Duombaze!BL549="",0,INDEX(DU!K:K,MATCH(Duombaze!BL549,DU!A:A,0),1))</f>
        <v>23.18</v>
      </c>
      <c r="BO549" s="19"/>
      <c r="BP549" s="19"/>
      <c r="BQ549" s="19"/>
      <c r="BR549" s="19" t="str">
        <f t="shared" si="274"/>
        <v/>
      </c>
      <c r="BS549" s="19"/>
      <c r="BT549" s="19"/>
      <c r="BU549" s="19"/>
      <c r="BV549" s="19"/>
      <c r="BW549" s="19">
        <f>IF(Duombaze!BT549="",0,INDEX(DU!I:I,MATCH(Duombaze!BT549,DU!A:A,0),1))+IF(Duombaze!BU549="",0,INDEX(DU!I:I,MATCH(Duombaze!BU549,DU!A:A,0),1))+IF(Duombaze!BV549="",0,INDEX(DU!I:I,MATCH(Duombaze!BV549,DU!A:A,0),1))</f>
        <v>0</v>
      </c>
      <c r="BX549" s="19">
        <f>IF(Duombaze!BT549="",0,INDEX(DU!K:K,MATCH(Duombaze!BT549,DU!A:A,0),1))+IF(Duombaze!BU549="",0,INDEX(DU!K:K,MATCH(Duombaze!BU549,DU!A:A,0),1))+IF(Duombaze!BV549="",0,INDEX(DU!K:K,MATCH(Duombaze!BV549,DU!A:A,0),1))</f>
        <v>0</v>
      </c>
      <c r="BY549" s="19"/>
      <c r="BZ549" s="19"/>
      <c r="CA549" s="19"/>
      <c r="CB549" s="6" t="str">
        <f t="shared" si="275"/>
        <v/>
      </c>
      <c r="CC549" s="19"/>
      <c r="CD549" s="19">
        <f>IF(Duombaze!CC549="",0,INDEX(DU!I:I,MATCH(Duombaze!CC549,DU!A:A,0),1))</f>
        <v>0</v>
      </c>
      <c r="CE549" s="17">
        <f>IF(Duombaze!CC549="",0,INDEX(DU!K:K,MATCH(Duombaze!CC549,DU!A:A,0),1))</f>
        <v>0</v>
      </c>
      <c r="CF549" s="65"/>
      <c r="CG549" s="19"/>
      <c r="CH549" s="19" t="s">
        <v>595</v>
      </c>
      <c r="CI549" s="17" t="str">
        <f t="shared" si="295"/>
        <v>1 GPP23HD Priekinė kilpa UMEGA d-50 (3000 kg)</v>
      </c>
      <c r="CJ549" s="19" t="s">
        <v>596</v>
      </c>
      <c r="CK549" s="19">
        <f>IF(Duombaze!CJ549="",0,INDEX(DU!I:I,MATCH(Duombaze!CJ549,DU!A:A,0),1))</f>
        <v>75.320063412450907</v>
      </c>
      <c r="CL549" s="17">
        <f>IF(Duombaze!CJ549="",0,INDEX(DU!K:K,MATCH(Duombaze!CJ549,DU!A:A,0),1))</f>
        <v>14.93</v>
      </c>
      <c r="CM549" s="19"/>
      <c r="CN549" s="19"/>
      <c r="CO549" s="19" t="s">
        <v>584</v>
      </c>
      <c r="CP549" s="17" t="str">
        <f t="shared" si="276"/>
        <v>1 GPP23HD Rankinis stabdis</v>
      </c>
      <c r="CQ549" s="19" t="s">
        <v>1597</v>
      </c>
      <c r="CR549" s="639" t="s">
        <v>1597</v>
      </c>
      <c r="CS549" s="639"/>
      <c r="CT549" s="639">
        <f>IF(Duombaze!CR549="",0,INDEX(DU!I:I,MATCH(Duombaze!CR549,DU!A:A,0),1))+IF(Duombaze!CS549="",0,INDEX(DU!I:I,MATCH(Duombaze!CS549,DU!A:A,0),1))</f>
        <v>39.4337023688134</v>
      </c>
      <c r="CU549" s="19">
        <f>IF(Duombaze!CR549="",0,INDEX(DU!K:K,MATCH(Duombaze!CR549,DU!A:A,0),1))+IF(Duombaze!CS549="",0,INDEX(DU!K:K,MATCH(Duombaze!CS549,DU!A:A,0),1))</f>
        <v>35.47</v>
      </c>
      <c r="CV549" s="19"/>
      <c r="CW549" s="19"/>
      <c r="CX549" s="19" t="s">
        <v>711</v>
      </c>
      <c r="CY549" s="17" t="str">
        <f t="shared" si="277"/>
        <v>1 GPP23HD Viršborčiai 600</v>
      </c>
      <c r="CZ549" s="19" t="s">
        <v>601</v>
      </c>
      <c r="DA549" s="19" t="s">
        <v>601</v>
      </c>
      <c r="DB549" s="672"/>
      <c r="DC549" s="672">
        <f>IF(Duombaze!DA549="",0,INDEX(DU!I:I,MATCH(Duombaze!DA549,DU!A:A,0),1))+IF(Duombaze!DB549="",0,INDEX(DU!I:I,MATCH(Duombaze!DB549,DU!A:A,0),1))</f>
        <v>308.42408235294101</v>
      </c>
      <c r="DD549" s="19">
        <f>IF(Duombaze!DA549="",0,INDEX(DU!K:K,MATCH(Duombaze!DA549,DU!A:A,0),1))+IF(Duombaze!DB549="",0,INDEX(DU!K:K,MATCH(Duombaze!DB549,DU!A:A,0),1))</f>
        <v>216.52</v>
      </c>
      <c r="DE549" s="19"/>
      <c r="DF549" s="19"/>
      <c r="DG549" s="19" t="s">
        <v>258</v>
      </c>
      <c r="DH549" s="19" t="str">
        <f t="shared" si="278"/>
        <v>1 GPP23HD Tentas</v>
      </c>
      <c r="DI549" s="19" t="s">
        <v>9043</v>
      </c>
      <c r="DJ549" s="6" t="s">
        <v>9043</v>
      </c>
      <c r="DK549" s="678"/>
      <c r="DL549" s="678">
        <f>IF(Duombaze!DJ549="",0,INDEX(DU!I:I,MATCH(Duombaze!DJ549,DU!A:A,0),1))+IF(Duombaze!DK549="",0,INDEX(DU!I:I,MATCH(Duombaze!DK549,DU!A:A,0),1))</f>
        <v>194.34998006764999</v>
      </c>
      <c r="DM549" s="19">
        <f>IF(Duombaze!DJ549="",0,INDEX(DU!K:K,MATCH(Duombaze!DJ549,DU!A:A,0),1))+IF(Duombaze!DK549="",0,INDEX(DU!K:K,MATCH(Duombaze!DK549,DU!A:A,0),1))</f>
        <v>128.9</v>
      </c>
      <c r="DN549" s="52"/>
      <c r="DO549" s="52"/>
      <c r="DP549" s="52" t="s">
        <v>1752</v>
      </c>
      <c r="DQ549" s="17" t="str">
        <f t="shared" si="279"/>
        <v>1 GPP23HD Gale trikampis LED žibintas + pilnas LED (Danija)</v>
      </c>
      <c r="DR549" s="65" t="s">
        <v>252</v>
      </c>
      <c r="DS549" s="692" t="s">
        <v>252</v>
      </c>
      <c r="DT549" s="692"/>
      <c r="DU549" s="692"/>
      <c r="DV549" s="692"/>
      <c r="DW549" s="692">
        <f>IF(Duombaze!DS549="",0,INDEX(DU!I:I,MATCH(Duombaze!DS549,DU!A:A,0),1))+IF(Duombaze!DT549="",0,INDEX(DU!I:I,MATCH(Duombaze!DT549,DU!A:A,0),1))+IF(Duombaze!DU549="",0,INDEX(DU!I:I,MATCH(Duombaze!DU549,DU!A:A,0),1))+IF(Duombaze!DV549="",0,INDEX(DU!I:I,MATCH(Duombaze!DV549,DU!A:A,0),1))</f>
        <v>129.30043442866699</v>
      </c>
      <c r="DX549" s="638">
        <f>IF(Duombaze!DS549="",0,INDEX(DU!K:K,MATCH(Duombaze!DS549,DU!A:A,0),1))+IF(Duombaze!DT549="",0,INDEX(DU!K:K,MATCH(Duombaze!DT549,DU!A:A,0),1))+IF(Duombaze!DU549="",0,INDEX(DU!K:K,MATCH(Duombaze!DU549,DU!A:A,0),1))+IF(Duombaze!DV549="",0,INDEX(DU!K:KH,MATCH(Duombaze!DV549,DU!A:A,0),1))</f>
        <v>0</v>
      </c>
      <c r="DY549" s="65"/>
      <c r="DZ549" s="65"/>
      <c r="EA549" s="19"/>
      <c r="EB549" s="19" t="str">
        <f t="shared" si="280"/>
        <v/>
      </c>
      <c r="EC549" s="19"/>
      <c r="ED549" s="19">
        <f>IF(Duombaze!EC549="",0,INDEX(DU!I:I,MATCH(Duombaze!EC549,DU!A:A,0),1))</f>
        <v>0</v>
      </c>
      <c r="EE549" s="638">
        <f>IF(Duombaze!EC549="",0,INDEX(DU!K:K,MATCH(Duombaze!EC549,DU!A:A,0),1))</f>
        <v>0</v>
      </c>
      <c r="EF549" s="19"/>
      <c r="EG549" s="19"/>
      <c r="EH549" s="19" t="s">
        <v>1763</v>
      </c>
      <c r="EI549" s="4" t="str">
        <f t="shared" si="296"/>
        <v>1 GPP23HD Lipdukai Daniški + MITIP logotipas</v>
      </c>
      <c r="EJ549" s="19" t="s">
        <v>1765</v>
      </c>
      <c r="EK549" s="672" t="s">
        <v>3202</v>
      </c>
      <c r="EL549" s="672" t="s">
        <v>3052</v>
      </c>
      <c r="EM549" s="672"/>
      <c r="EN549" s="672">
        <f>IF(Duombaze!EK549="",0,INDEX(DU!I:I,MATCH(Duombaze!EK549,DU!A:A,0),1))+IF(Duombaze!EL549="",0,INDEX(DU!I:I,MATCH(Duombaze!EL549,DU!A:A,0),1))+IF(Duombaze!EM549="",0,INDEX(DU!I:I,MATCH(Duombaze!EM549,DU!A:A,0),1))</f>
        <v>23.220863333333231</v>
      </c>
      <c r="EO549" s="19">
        <f>IF(Duombaze!EK549="",0,INDEX(DU!K:K,MATCH(Duombaze!EK549,DU!A:A,0),1))+IF(Duombaze!EL549="",0,INDEX(DU!K:K,MATCH(Duombaze!EL549,DU!A:A,0),1))+IF(Duombaze!EM549="",0,INDEX(DU!K:K,MATCH(Duombaze!EM549,DU!A:A,0),1))</f>
        <v>2.58</v>
      </c>
      <c r="EP549" s="19"/>
      <c r="EQ549" s="65"/>
      <c r="ER549" s="19" t="s">
        <v>1497</v>
      </c>
      <c r="ES549" s="17" t="str">
        <f t="shared" si="281"/>
        <v>1 GPP23HD Montuojami</v>
      </c>
      <c r="ET549" s="19"/>
      <c r="EU549" s="19"/>
      <c r="EV549" s="19"/>
      <c r="EW549" s="65" t="s">
        <v>2747</v>
      </c>
      <c r="EX549" s="19" t="str">
        <f t="shared" si="282"/>
        <v>1 GPP23HD Ištisiniai metaliniai purvasaugiai  + 1/4 prieky/gale</v>
      </c>
      <c r="EY549" s="19" t="s">
        <v>2665</v>
      </c>
      <c r="EZ549" s="19" t="s">
        <v>2665</v>
      </c>
      <c r="FA549" s="672"/>
      <c r="FB549" s="672">
        <f>IF(Duombaze!EZ549="",0,INDEX(DU!I:I,MATCH(Duombaze!EZ549,DU!A:A,0),1))+IF(Duombaze!FA549="",0,INDEX(DU!I:I,MATCH(Duombaze!FA549,DU!A:A,0),1))</f>
        <v>200.19210531534699</v>
      </c>
      <c r="FC549" s="19">
        <f>IF(Duombaze!EZ549="",0,INDEX(DU!K:K,MATCH(Duombaze!EZ549,DU!A:A,0),1))+IF(Duombaze!FA549="",0,INDEX(DU!K:K,MATCH(Duombaze!FA549,DU!A:A,0),1))</f>
        <v>56.715000000000003</v>
      </c>
      <c r="FD549" s="19"/>
      <c r="FE549" s="19"/>
      <c r="FF549" s="19"/>
      <c r="FG549" s="19"/>
      <c r="FH549" s="19" t="s">
        <v>3453</v>
      </c>
      <c r="FI549" s="19"/>
      <c r="FJ549" s="19"/>
      <c r="FK549" s="65"/>
      <c r="FL549" s="86" t="s">
        <v>3447</v>
      </c>
      <c r="FM549" s="672" t="s">
        <v>3448</v>
      </c>
      <c r="FN549" s="672"/>
      <c r="FO549" s="672"/>
      <c r="FP549" s="672"/>
      <c r="FQ549" s="672">
        <f>IF(Duombaze!FM549="",0,INDEX(DU!I:I,MATCH(Duombaze!FM549,DU!A:A,0),1))+IF(Duombaze!FN549="",0,INDEX(DU!I:I,MATCH(Duombaze!FN549,DU!A:A,0),1))+IF(Duombaze!FO549="",0,INDEX(DU!I:I,MATCH(Duombaze!FO549,DU!A:A,0),1))+IF(Duombaze!FP549="",0,INDEX(DU!I:I,MATCH(Duombaze!FP549,DU!A:A,0),1))</f>
        <v>801.78048539542397</v>
      </c>
      <c r="FR549" s="671">
        <f>IF(Duombaze!FM549="",0,INDEX(DU!K:K,MATCH(Duombaze!FM549,DU!A:A,0),1))+IF(Duombaze!FN549="",0,INDEX(DU!K:K,MATCH(Duombaze!FN549,DU!A:A,0),1))+IF(Duombaze!FO549="",0,INDEX(DU!K:K,MATCH(Duombaze!FO549,DU!A:A,0),1))+IF(Duombaze!FP549="",0,INDEX(DU!K:K,MATCH(Duombaze!FP549,DU!A:A,0),1))</f>
        <v>48.53</v>
      </c>
    </row>
    <row r="550" spans="1:205" s="20" customFormat="1" ht="27" customHeight="1" x14ac:dyDescent="0.25">
      <c r="A550" s="41">
        <v>2</v>
      </c>
      <c r="B550" s="41" t="s">
        <v>3289</v>
      </c>
      <c r="C550" s="16" t="s">
        <v>3288</v>
      </c>
      <c r="D550" s="19" t="s">
        <v>3450</v>
      </c>
      <c r="E550" s="17" t="str">
        <f>IF(D550&lt;&gt;"",A550&amp;" "&amp;C550&amp;" "&amp;"CERT167 "&amp;D550,"")</f>
        <v>2 GPP23HD CERT167 Pagrindas su vairuojama ašimi, 412E, E=1810, su elektromagnetu</v>
      </c>
      <c r="F550" s="19" t="s">
        <v>3514</v>
      </c>
      <c r="G550" s="639" t="s">
        <v>2952</v>
      </c>
      <c r="H550" s="639" t="s">
        <v>2953</v>
      </c>
      <c r="I550" s="639" t="s">
        <v>2951</v>
      </c>
      <c r="J550" s="639">
        <v>23109200</v>
      </c>
      <c r="K550" s="881" t="s">
        <v>3404</v>
      </c>
      <c r="L550" s="639"/>
      <c r="M550" s="639"/>
      <c r="N550" s="639"/>
      <c r="O550" s="639"/>
      <c r="P550" s="638">
        <f>IF(Duombaze!G550="",0,INDEX(DU!I:I,MATCH(Duombaze!G550,DU!A:A,0),1))+IF(Duombaze!H550="",0,INDEX(DU!I:I,MATCH(Duombaze!H550,DU!A:A,0),1))+IF(Duombaze!I550="",0,INDEX(DU!I:I,MATCH(Duombaze!I550,DU!A:A,0),1))+IF(Duombaze!J550="",0,INDEX(DU!I:I*40,MATCH(Duombaze!J550,DU!A:A,0),1))+IF(Duombaze!K550="",0,INDEX(DU!I:I,MATCH(Duombaze!K550,DU!A:A,0),1))+IF(Duombaze!L550="",0,INDEX(DU!I:I,MATCH(Duombaze!L550,DU!A:A,0),1))+IF(Duombaze!M550="",0,INDEX(DU!I:I,MATCH(Duombaze!M550,DU!A:A,0),1))+IF(Duombaze!N550="",0,INDEX(DU!I:I,MATCH(Duombaze!N550,DU!A:A,0),1))+IF(Duombaze!O550="",0,INDEX(DU!I:I,MATCH(Duombaze!O550,DU!A:A,0),1))</f>
        <v>14726.509824739947</v>
      </c>
      <c r="Q550" s="638">
        <f>IF(Duombaze!G550="",0,INDEX(DU!K:K,MATCH(Duombaze!G550,DU!A:A,0),1))+IF(Duombaze!H550="",0,INDEX(DU!K:K,MATCH(Duombaze!H550,DU!A:A,0),1))+IF(Duombaze!I550="",0,INDEX(DU!K:K,MATCH(Duombaze!I550,DU!A:A,0),1))+IF(Duombaze!J550="",0,INDEX(DU!K:K,MATCH(Duombaze!J550,DU!A:A,0),1))+IF(Duombaze!K550="",0,INDEX(DU!K:K,MATCH(Duombaze!K550,DU!A:A,0),1))+IF(Duombaze!L550="",0,INDEX(DU!K:K,MATCH(Duombaze!L550,DU!A:A,0),1))+IF(Duombaze!M550="",0,INDEX(DU!K:K,MATCH(Duombaze!M550,DU!A:A,0),1))+IF(Duombaze!N550="",0,INDEX(DU!K:K,MATCH(Duombaze!N550,DU!A:A,0),1))+IF(Duombaze!O550="",0,INDEX(DU!K:K,MATCH(Duombaze!O550,DU!A:A,0),1))</f>
        <v>2124.34</v>
      </c>
      <c r="R550" s="19"/>
      <c r="S550" s="52"/>
      <c r="T550" s="881" t="s">
        <v>3404</v>
      </c>
      <c r="U550" s="17">
        <f>IF(Duombaze!T550="",0,INDEX(DU!I:I,MATCH(Duombaze!T550,DU!A:A,0),1))</f>
        <v>3984.8326695641199</v>
      </c>
      <c r="V550" s="17">
        <f>IF(Duombaze!T550="",0,INDEX(DU!K:K,MATCH(Duombaze!T550,DU!A:A,0),1))</f>
        <v>172.05</v>
      </c>
      <c r="W550" s="19" t="s">
        <v>3488</v>
      </c>
      <c r="X550" s="19"/>
      <c r="Y550" s="134"/>
      <c r="Z550" s="65"/>
      <c r="AA550" s="17" t="str">
        <f t="shared" si="297"/>
        <v/>
      </c>
      <c r="AB550" s="19"/>
      <c r="AC550" s="19">
        <f>IF(Duombaze!AB550="",0,INDEX(DU!I:I,MATCH(Duombaze!AB550,DU!A:A,0),1))</f>
        <v>0</v>
      </c>
      <c r="AD550" s="25">
        <f>IF(Duombaze!AB550="",0,INDEX(DU!K:K,MATCH(Duombaze!AB550,DU!A:A,0),1))</f>
        <v>0</v>
      </c>
      <c r="AE550" s="19"/>
      <c r="AF550" s="19"/>
      <c r="AG550" s="19"/>
      <c r="AH550" s="4" t="str">
        <f t="shared" si="271"/>
        <v/>
      </c>
      <c r="AI550" s="19"/>
      <c r="AJ550" s="639"/>
      <c r="AK550" s="639"/>
      <c r="AL550" s="639"/>
      <c r="AM550" s="639">
        <f>IF(Duombaze!AJ550="",0,INDEX(DU!I:I,MATCH(Duombaze!AJ550,DU!A:A,0),1))+IF(Duombaze!AK550="",0,INDEX(DU!I:I,MATCH(Duombaze!AK550,DU!A:A,0),1))+IF(Duombaze!AL550="",0,INDEX(DU!I:I,MATCH(Duombaze!AL550,DU!A:A,0),1))</f>
        <v>0</v>
      </c>
      <c r="AN550" s="639">
        <f>IF(Duombaze!AJ550="",0,INDEX(DU!K:K,MATCH(Duombaze!AJ550,DU!A:A,0),1))+IF(Duombaze!AK550="",0,INDEX(DU!K:K,MATCH(Duombaze!AK550,DU!A:A,0),1))+IF(Duombaze!AL550="",0,INDEX(DU!K:K,MATCH(Duombaze!AL550,DU!A:A,0),1))</f>
        <v>0</v>
      </c>
      <c r="AO550" s="19"/>
      <c r="AP550" s="19"/>
      <c r="AQ550" s="19"/>
      <c r="AR550" s="17" t="str">
        <f t="shared" si="272"/>
        <v/>
      </c>
      <c r="AS550" s="19"/>
      <c r="AT550" s="639"/>
      <c r="AU550" s="639"/>
      <c r="AV550" s="639"/>
      <c r="AW550" s="639"/>
      <c r="AX550" s="639"/>
      <c r="AY550" s="639"/>
      <c r="AZ550" s="639"/>
      <c r="BA550" s="639"/>
      <c r="BB550" s="639"/>
      <c r="BC550" s="639">
        <f>IF(Duombaze!AT550="",0,INDEX(DU!I:I,MATCH(Duombaze!AT550,DU!A:A,0),1))+IF(Duombaze!AU550="",0,INDEX(DU!I:I,MATCH(Duombaze!AU550,DU!A:A,0),1))+IF(Duombaze!AV550="",0,INDEX(DU!I:I,MATCH(Duombaze!AV550,DU!A:A,0),1))+IF(Duombaze!AW550="",0,INDEX(DU!I:I,MATCH(Duombaze!AW550,DU!A:A,0),1))+IF(Duombaze!AX550="",0,INDEX(DU!I:I,MATCH(Duombaze!AX550,DU!A:A,0),1))+IF(Duombaze!AY550="",0,INDEX(DU!I:I,MATCH(Duombaze!AY550,DU!A:A,0),1))+IF(Duombaze!AZ550="",0,INDEX(DU!I:I,MATCH(Duombaze!AZ550,DU!A:A,0),1))+IF(Duombaze!BA550="",0,INDEX(DU!I:I,MATCH(Duombaze!BA550,DU!A:A,0),1))+IF(Duombaze!BB550="",0,INDEX(DU!I:I,MATCH(Duombaze!BB550,DU!A:A,0),1))</f>
        <v>0</v>
      </c>
      <c r="BD550" s="638">
        <f>IF(Duombaze!AT550="",0,INDEX(DU!K:K,MATCH(Duombaze!AT550,DU!A:A,0),1))+IF(Duombaze!AU550="",0,INDEX(DU!K:K,MATCH(Duombaze!AU550,DU!A:A,0),1))+IF(Duombaze!AV550="",0,INDEX(DU!K:K,MATCH(Duombaze!AV550,DU!A:A,0),1))+IF(Duombaze!AW550="",0,INDEX(DU!K:K,MATCH(Duombaze!AW550,DU!A:A,0),1))+IF(Duombaze!AX550="",0,INDEX(DU!K:K,MATCH(Duombaze!AX550,DU!A:A,0),1))+IF(Duombaze!AY550="",0,INDEX(DU!K:K,MATCH(Duombaze!AY550,DU!A:A,0),1))+IF(Duombaze!AZ550="",0,INDEX(DU!K:K,MATCH(Duombaze!AZ550,DU!A:A,0),1))+IF(Duombaze!BA550="",0,INDEX(DU!K:K,MATCH(Duombaze!BA550,DU!A:A,0),1))+IF(Duombaze!BB550="",0,INDEX(DU!K:K,MATCH(Duombaze!BB550,DU!A:A,0),1))</f>
        <v>0</v>
      </c>
      <c r="BE550" s="19"/>
      <c r="BF550" s="19"/>
      <c r="BG550" s="19" t="s">
        <v>2720</v>
      </c>
      <c r="BH550" s="4" t="str">
        <f t="shared" si="273"/>
        <v>2 GPP23HD Pneumatiniai - hidrauliniai stabdžiai (mech LSV)</v>
      </c>
      <c r="BI550" s="19" t="s">
        <v>3348</v>
      </c>
      <c r="BJ550" s="639" t="s">
        <v>3349</v>
      </c>
      <c r="BK550" s="639" t="s">
        <v>2999</v>
      </c>
      <c r="BL550" s="639"/>
      <c r="BM550" s="638">
        <f>IF(Duombaze!BJ550="",0,INDEX(DU!I:I,MATCH(Duombaze!BJ550,DU!A:A,0),1))+IF(Duombaze!BK550="",0,INDEX(DU!I:I,MATCH(Duombaze!BK550,DU!A:A,0),1))+IF(Duombaze!BL550="",0,INDEX(DU!I:I,MATCH(Duombaze!BL550,DU!A:A,0),1))</f>
        <v>696.34800000000007</v>
      </c>
      <c r="BN550" s="638">
        <f>IF(Duombaze!BJ550="",0,INDEX(DU!K:K,MATCH(Duombaze!BJ550,DU!A:A,0),1))+IF(Duombaze!BK550="",0,INDEX(DU!K:K,MATCH(Duombaze!BK550,DU!A:A,0),1))+IF(Duombaze!BL550="",0,INDEX(DU!K:K,MATCH(Duombaze!BL550,DU!A:A,0),1))</f>
        <v>66.61</v>
      </c>
      <c r="BO550" s="19"/>
      <c r="BP550" s="19"/>
      <c r="BQ550" s="19"/>
      <c r="BR550" s="19" t="str">
        <f t="shared" si="274"/>
        <v/>
      </c>
      <c r="BS550" s="19"/>
      <c r="BT550" s="19"/>
      <c r="BU550" s="19"/>
      <c r="BV550" s="19"/>
      <c r="BW550" s="19">
        <f>IF(Duombaze!BT550="",0,INDEX(DU!I:I,MATCH(Duombaze!BT550,DU!A:A,0),1))+IF(Duombaze!BU550="",0,INDEX(DU!I:I,MATCH(Duombaze!BU550,DU!A:A,0),1))+IF(Duombaze!BV550="",0,INDEX(DU!I:I,MATCH(Duombaze!BV550,DU!A:A,0),1))</f>
        <v>0</v>
      </c>
      <c r="BX550" s="19">
        <f>IF(Duombaze!BT550="",0,INDEX(DU!K:K,MATCH(Duombaze!BT550,DU!A:A,0),1))+IF(Duombaze!BU550="",0,INDEX(DU!K:K,MATCH(Duombaze!BU550,DU!A:A,0),1))+IF(Duombaze!BV550="",0,INDEX(DU!K:K,MATCH(Duombaze!BV550,DU!A:A,0),1))</f>
        <v>0</v>
      </c>
      <c r="BY550" s="19"/>
      <c r="BZ550" s="19"/>
      <c r="CA550" s="19"/>
      <c r="CB550" s="6" t="str">
        <f t="shared" si="275"/>
        <v/>
      </c>
      <c r="CC550" s="19"/>
      <c r="CD550" s="19">
        <f>IF(Duombaze!CC550="",0,INDEX(DU!I:I,MATCH(Duombaze!CC550,DU!A:A,0),1))</f>
        <v>0</v>
      </c>
      <c r="CE550" s="17">
        <f>IF(Duombaze!CC550="",0,INDEX(DU!K:K,MATCH(Duombaze!CC550,DU!A:A,0),1))</f>
        <v>0</v>
      </c>
      <c r="CF550" s="65"/>
      <c r="CG550" s="19"/>
      <c r="CH550" s="19" t="s">
        <v>317</v>
      </c>
      <c r="CI550" s="17" t="str">
        <f t="shared" si="295"/>
        <v>2 GPP23HD Priekinė kilpa DIN 9678 D-50 (3000 kg.)</v>
      </c>
      <c r="CJ550" s="19" t="s">
        <v>597</v>
      </c>
      <c r="CK550" s="19">
        <f>IF(Duombaze!CJ550="",0,INDEX(DU!I:I,MATCH(Duombaze!CJ550,DU!A:A,0),1))</f>
        <v>172.51385999999999</v>
      </c>
      <c r="CL550" s="17">
        <f>IF(Duombaze!CJ550="",0,INDEX(DU!K:K,MATCH(Duombaze!CJ550,DU!A:A,0),1))</f>
        <v>11.585000000000001</v>
      </c>
      <c r="CM550" s="19"/>
      <c r="CN550" s="19"/>
      <c r="CO550" s="19" t="s">
        <v>1537</v>
      </c>
      <c r="CP550" s="17" t="str">
        <f t="shared" si="276"/>
        <v>2 GPP23HD Atsparos</v>
      </c>
      <c r="CQ550" s="19" t="s">
        <v>1471</v>
      </c>
      <c r="CR550" s="639" t="s">
        <v>1471</v>
      </c>
      <c r="CS550" s="639"/>
      <c r="CT550" s="639">
        <f>IF(Duombaze!CR550="",0,INDEX(DU!I:I,MATCH(Duombaze!CR550,DU!A:A,0),1))+IF(Duombaze!CS550="",0,INDEX(DU!I:I,MATCH(Duombaze!CS550,DU!A:A,0),1))</f>
        <v>28.542999999999999</v>
      </c>
      <c r="CU550" s="19">
        <f>IF(Duombaze!CR550="",0,INDEX(DU!K:K,MATCH(Duombaze!CR550,DU!A:A,0),1))+IF(Duombaze!CS550="",0,INDEX(DU!K:K,MATCH(Duombaze!CS550,DU!A:A,0),1))</f>
        <v>0</v>
      </c>
      <c r="CV550" s="19"/>
      <c r="CW550" s="19"/>
      <c r="CX550" s="19" t="s">
        <v>9284</v>
      </c>
      <c r="CY550" s="17" t="str">
        <f t="shared" si="277"/>
        <v>2 GPP23HD Viršborčiai 800</v>
      </c>
      <c r="CZ550" s="19" t="s">
        <v>3201</v>
      </c>
      <c r="DA550" s="19" t="s">
        <v>3201</v>
      </c>
      <c r="DB550" s="672"/>
      <c r="DC550" s="672">
        <f>IF(Duombaze!DA550="",0,INDEX(DU!I:I,MATCH(Duombaze!DA550,DU!A:A,0),1))+IF(Duombaze!DB550="",0,INDEX(DU!I:I,MATCH(Duombaze!DB550,DU!A:A,0),1))</f>
        <v>408.97343102887402</v>
      </c>
      <c r="DD550" s="19">
        <f>IF(Duombaze!DA550="",0,INDEX(DU!K:K,MATCH(Duombaze!DA550,DU!A:A,0),1))+IF(Duombaze!DB550="",0,INDEX(DU!K:K,MATCH(Duombaze!DB550,DU!A:A,0),1))</f>
        <v>91.08</v>
      </c>
      <c r="DE550" s="19"/>
      <c r="DF550" s="19"/>
      <c r="DG550" s="19"/>
      <c r="DH550" s="19" t="str">
        <f t="shared" si="278"/>
        <v/>
      </c>
      <c r="DI550" s="19"/>
      <c r="DJ550" s="672"/>
      <c r="DK550" s="678"/>
      <c r="DL550" s="678">
        <f>IF(Duombaze!DJ550="",0,INDEX(DU!I:I,MATCH(Duombaze!DJ550,DU!A:A,0),1))+IF(Duombaze!DK550="",0,INDEX(DU!I:I,MATCH(Duombaze!DK550,DU!A:A,0),1))</f>
        <v>0</v>
      </c>
      <c r="DM550" s="19">
        <f>IF(Duombaze!DJ550="",0,INDEX(DU!K:K,MATCH(Duombaze!DJ550,DU!A:A,0),1))+IF(Duombaze!DK550="",0,INDEX(DU!K:K,MATCH(Duombaze!DK550,DU!A:A,0),1))</f>
        <v>0</v>
      </c>
      <c r="DN550" s="52"/>
      <c r="DO550" s="52"/>
      <c r="DP550" s="52" t="s">
        <v>1748</v>
      </c>
      <c r="DQ550" s="17" t="str">
        <f t="shared" si="279"/>
        <v>2 GPP23HD GPP23 prieky/gale paprastas apšvietimas (LT-LV)</v>
      </c>
      <c r="DR550" s="65" t="s">
        <v>604</v>
      </c>
      <c r="DS550" s="692" t="s">
        <v>604</v>
      </c>
      <c r="DT550" s="692"/>
      <c r="DU550" s="692"/>
      <c r="DV550" s="692"/>
      <c r="DW550" s="692">
        <f>IF(Duombaze!DS550="",0,INDEX(DU!I:I,MATCH(Duombaze!DS550,DU!A:A,0),1))+IF(Duombaze!DT550="",0,INDEX(DU!I:I,MATCH(Duombaze!DT550,DU!A:A,0),1))+IF(Duombaze!DU550="",0,INDEX(DU!I:I,MATCH(Duombaze!DU550,DU!A:A,0),1))+IF(Duombaze!DV550="",0,INDEX(DU!I:I,MATCH(Duombaze!DV550,DU!A:A,0),1))</f>
        <v>51.695171428571399</v>
      </c>
      <c r="DX550" s="638">
        <f>IF(Duombaze!DS550="",0,INDEX(DU!K:K,MATCH(Duombaze!DS550,DU!A:A,0),1))+IF(Duombaze!DT550="",0,INDEX(DU!K:K,MATCH(Duombaze!DT550,DU!A:A,0),1))+IF(Duombaze!DU550="",0,INDEX(DU!K:K,MATCH(Duombaze!DU550,DU!A:A,0),1))+IF(Duombaze!DV550="",0,INDEX(DU!K:KH,MATCH(Duombaze!DV550,DU!A:A,0),1))</f>
        <v>0</v>
      </c>
      <c r="DY550" s="65"/>
      <c r="DZ550" s="65"/>
      <c r="EA550" s="19"/>
      <c r="EB550" s="19" t="str">
        <f t="shared" si="280"/>
        <v/>
      </c>
      <c r="EC550" s="19"/>
      <c r="ED550" s="19">
        <f>IF(Duombaze!EC550="",0,INDEX(DU!I:I,MATCH(Duombaze!EC550,DU!A:A,0),1))</f>
        <v>0</v>
      </c>
      <c r="EE550" s="638">
        <f>IF(Duombaze!EC550="",0,INDEX(DU!K:K,MATCH(Duombaze!EC550,DU!A:A,0),1))</f>
        <v>0</v>
      </c>
      <c r="EF550" s="19"/>
      <c r="EG550" s="19"/>
      <c r="EH550" s="19" t="s">
        <v>8329</v>
      </c>
      <c r="EI550" s="4" t="str">
        <f t="shared" si="296"/>
        <v>2 GPP23HD Lipdukai Lenkiški + Umega Agro logo (ant kėbulo)</v>
      </c>
      <c r="EJ550" s="19" t="s">
        <v>3394</v>
      </c>
      <c r="EK550" s="672" t="s">
        <v>605</v>
      </c>
      <c r="EL550" s="672" t="s">
        <v>3460</v>
      </c>
      <c r="EM550" s="672"/>
      <c r="EN550" s="672">
        <f>IF(Duombaze!EK550="",0,INDEX(DU!I:I,MATCH(Duombaze!EK550,DU!A:A,0),1))+IF(Duombaze!EL550="",0,INDEX(DU!I:I,MATCH(Duombaze!EL550,DU!A:A,0),1))+IF(Duombaze!EM550="",0,INDEX(DU!I:I,MATCH(Duombaze!EM550,DU!A:A,0),1))</f>
        <v>70.874554666666597</v>
      </c>
      <c r="EO550" s="19">
        <f>IF(Duombaze!EK550="",0,INDEX(DU!K:K,MATCH(Duombaze!EK550,DU!A:A,0),1))+IF(Duombaze!EL550="",0,INDEX(DU!K:K,MATCH(Duombaze!EL550,DU!A:A,0),1))+IF(Duombaze!EM550="",0,INDEX(DU!K:K,MATCH(Duombaze!EM550,DU!A:A,0),1))</f>
        <v>0</v>
      </c>
      <c r="EP550" s="19"/>
      <c r="EQ550" s="65"/>
      <c r="ER550" s="19" t="s">
        <v>1498</v>
      </c>
      <c r="ES550" s="17" t="str">
        <f t="shared" si="281"/>
        <v>2 GPP23HD Pakuojami</v>
      </c>
      <c r="ET550" s="19"/>
      <c r="EU550" s="19"/>
      <c r="EV550" s="19"/>
      <c r="EW550" s="19" t="s">
        <v>2788</v>
      </c>
      <c r="EX550" s="19" t="str">
        <f t="shared" si="282"/>
        <v>2 GPP23HD Purvasaugiai 700 1/4 prieky/ gale</v>
      </c>
      <c r="EY550" s="19" t="s">
        <v>437</v>
      </c>
      <c r="EZ550" s="672" t="s">
        <v>381</v>
      </c>
      <c r="FA550" s="672" t="s">
        <v>381</v>
      </c>
      <c r="FB550" s="672">
        <f>IF(Duombaze!EZ550="",0,INDEX(DU!I:I,MATCH(Duombaze!EZ550,DU!A:A,0),1))+IF(Duombaze!FA550="",0,INDEX(DU!I:I,MATCH(Duombaze!FA550,DU!A:A,0),1))</f>
        <v>95.8194504446666</v>
      </c>
      <c r="FC550" s="19">
        <f>IF(Duombaze!EZ550="",0,INDEX(DU!K:K,MATCH(Duombaze!EZ550,DU!A:A,0),1))+IF(Duombaze!FA550="",0,INDEX(DU!K:K,MATCH(Duombaze!FA550,DU!A:A,0),1))</f>
        <v>23.21</v>
      </c>
      <c r="FD550" s="19"/>
      <c r="FE550" s="19"/>
      <c r="FF550" s="19"/>
      <c r="FG550" s="19"/>
      <c r="FH550" s="19" t="s">
        <v>657</v>
      </c>
      <c r="FI550" s="19"/>
      <c r="FJ550" s="19"/>
      <c r="FK550" s="65"/>
      <c r="FL550" s="86">
        <v>22900300</v>
      </c>
      <c r="FM550" s="672">
        <v>22900300</v>
      </c>
      <c r="FN550" s="672"/>
      <c r="FO550" s="672"/>
      <c r="FP550" s="672"/>
      <c r="FQ550" s="672">
        <f>IF(Duombaze!FM550="",0,INDEX(DU!I:I,MATCH(Duombaze!FM550,DU!A:A,0),1))+IF(Duombaze!FN550="",0,INDEX(DU!I:I,MATCH(Duombaze!FN550,DU!A:A,0),1))+IF(Duombaze!FO550="",0,INDEX(DU!I:I,MATCH(Duombaze!FO550,DU!A:A,0),1))+IF(Duombaze!FP550="",0,INDEX(DU!I:I,MATCH(Duombaze!FP550,DU!A:A,0),1))</f>
        <v>291.373666666666</v>
      </c>
      <c r="FR550" s="671">
        <f>IF(Duombaze!FM550="",0,INDEX(DU!K:K,MATCH(Duombaze!FM550,DU!A:A,0),1))+IF(Duombaze!FN550="",0,INDEX(DU!K:K,MATCH(Duombaze!FN550,DU!A:A,0),1))+IF(Duombaze!FO550="",0,INDEX(DU!K:K,MATCH(Duombaze!FO550,DU!A:A,0),1))+IF(Duombaze!FP550="",0,INDEX(DU!K:K,MATCH(Duombaze!FP550,DU!A:A,0),1))</f>
        <v>0</v>
      </c>
      <c r="FT550" s="100" t="s">
        <v>2720</v>
      </c>
      <c r="FU550" s="100" t="s">
        <v>3331</v>
      </c>
      <c r="FV550" s="100" t="s">
        <v>2722</v>
      </c>
    </row>
    <row r="551" spans="1:205" s="20" customFormat="1" ht="23.45" customHeight="1" x14ac:dyDescent="0.25">
      <c r="A551" s="41">
        <v>3</v>
      </c>
      <c r="B551" s="41" t="s">
        <v>3289</v>
      </c>
      <c r="C551" s="16" t="s">
        <v>3288</v>
      </c>
      <c r="D551" s="17"/>
      <c r="E551" s="17" t="str">
        <f t="shared" si="270"/>
        <v/>
      </c>
      <c r="F551" s="17"/>
      <c r="G551" s="639"/>
      <c r="H551" s="639"/>
      <c r="I551" s="639"/>
      <c r="J551" s="639"/>
      <c r="K551" s="639"/>
      <c r="L551" s="639"/>
      <c r="M551" s="639"/>
      <c r="N551" s="639"/>
      <c r="O551" s="639"/>
      <c r="P551" s="638">
        <f>IF(Duombaze!G551="",0,INDEX(DU!I:I,MATCH(Duombaze!G551,DU!A:A,0),1))+IF(Duombaze!H551="",0,INDEX(DU!I:I,MATCH(Duombaze!H551,DU!A:A,0),1))+IF(Duombaze!I551="",0,INDEX(DU!I:I,MATCH(Duombaze!I551,DU!A:A,0),1))+IF(Duombaze!J551="",0,INDEX(DU!I:I,MATCH(Duombaze!J551,DU!A:A,0),1))+IF(Duombaze!K551="",0,INDEX(DU!I:I,MATCH(Duombaze!K551,DU!A:A,0),1))+IF(Duombaze!L551="",0,INDEX(DU!I:I,MATCH(Duombaze!L551,DU!A:A,0),1))+IF(Duombaze!M551="",0,INDEX(DU!I:I,MATCH(Duombaze!M551,DU!A:A,0),1))+IF(Duombaze!N551="",0,INDEX(DU!I:I,MATCH(Duombaze!N551,DU!A:A,0),1))+IF(Duombaze!O551="",0,INDEX(DU!I:I,MATCH(Duombaze!O551,DU!A:A,0),1))</f>
        <v>0</v>
      </c>
      <c r="Q551" s="638">
        <f>IF(Duombaze!G551="",0,INDEX(DU!K:K,MATCH(Duombaze!G551,DU!A:A,0),1))+IF(Duombaze!H551="",0,INDEX(DU!K:K,MATCH(Duombaze!H551,DU!A:A,0),1))+IF(Duombaze!I551="",0,INDEX(DU!K:K,MATCH(Duombaze!I551,DU!A:A,0),1))+IF(Duombaze!J551="",0,INDEX(DU!K:K,MATCH(Duombaze!J551,DU!A:A,0),1))+IF(Duombaze!K551="",0,INDEX(DU!K:K,MATCH(Duombaze!K551,DU!A:A,0),1))+IF(Duombaze!L551="",0,INDEX(DU!K:K,MATCH(Duombaze!L551,DU!A:A,0),1))+IF(Duombaze!M551="",0,INDEX(DU!K:K,MATCH(Duombaze!M551,DU!A:A,0),1))+IF(Duombaze!N551="",0,INDEX(DU!K:K,MATCH(Duombaze!N551,DU!A:A,0),1))+IF(Duombaze!O551="",0,INDEX(DU!K:K,MATCH(Duombaze!O551,DU!A:A,0),1))</f>
        <v>0</v>
      </c>
      <c r="R551" s="19"/>
      <c r="S551" s="52"/>
      <c r="T551" s="881"/>
      <c r="U551" s="17">
        <f>IF(Duombaze!T551="",0,INDEX(DU!I:I,MATCH(Duombaze!T551,DU!A:A,0),1))</f>
        <v>0</v>
      </c>
      <c r="V551" s="17">
        <f>IF(Duombaze!T551="",0,INDEX(DU!K:K,MATCH(Duombaze!T551,DU!A:A,0),1))</f>
        <v>0</v>
      </c>
      <c r="W551" s="19"/>
      <c r="X551" s="19"/>
      <c r="Y551" s="134"/>
      <c r="Z551" s="65"/>
      <c r="AA551" s="17" t="str">
        <f t="shared" si="297"/>
        <v/>
      </c>
      <c r="AB551" s="19"/>
      <c r="AC551" s="19">
        <f>IF(Duombaze!AB551="",0,INDEX(DU!I:I,MATCH(Duombaze!AB551,DU!A:A,0),1))</f>
        <v>0</v>
      </c>
      <c r="AD551" s="25">
        <f>IF(Duombaze!AB551="",0,INDEX(DU!K:K,MATCH(Duombaze!AB551,DU!A:A,0),1))</f>
        <v>0</v>
      </c>
      <c r="AE551" s="19"/>
      <c r="AF551" s="19"/>
      <c r="AG551" s="19"/>
      <c r="AH551" s="4" t="str">
        <f t="shared" si="271"/>
        <v/>
      </c>
      <c r="AI551" s="19"/>
      <c r="AJ551" s="639"/>
      <c r="AK551" s="639"/>
      <c r="AL551" s="639"/>
      <c r="AM551" s="639">
        <f>IF(Duombaze!AJ551="",0,INDEX(DU!I:I,MATCH(Duombaze!AJ551,DU!A:A,0),1))+IF(Duombaze!AK551="",0,INDEX(DU!I:I,MATCH(Duombaze!AK551,DU!A:A,0),1))+IF(Duombaze!AL551="",0,INDEX(DU!I:I,MATCH(Duombaze!AL551,DU!A:A,0),1))</f>
        <v>0</v>
      </c>
      <c r="AN551" s="639">
        <f>IF(Duombaze!AJ551="",0,INDEX(DU!K:K,MATCH(Duombaze!AJ551,DU!A:A,0),1))+IF(Duombaze!AK551="",0,INDEX(DU!K:K,MATCH(Duombaze!AK551,DU!A:A,0),1))+IF(Duombaze!AL551="",0,INDEX(DU!K:K,MATCH(Duombaze!AL551,DU!A:A,0),1))</f>
        <v>0</v>
      </c>
      <c r="AO551" s="19"/>
      <c r="AP551" s="19"/>
      <c r="AQ551" s="19"/>
      <c r="AR551" s="17" t="str">
        <f t="shared" si="272"/>
        <v/>
      </c>
      <c r="AS551" s="19"/>
      <c r="AT551" s="639"/>
      <c r="AU551" s="639"/>
      <c r="AV551" s="639"/>
      <c r="AW551" s="639"/>
      <c r="AX551" s="639"/>
      <c r="AY551" s="639"/>
      <c r="AZ551" s="639"/>
      <c r="BA551" s="639"/>
      <c r="BB551" s="639"/>
      <c r="BC551" s="639">
        <f>IF(Duombaze!AT551="",0,INDEX(DU!I:I,MATCH(Duombaze!AT551,DU!A:A,0),1))+IF(Duombaze!AU551="",0,INDEX(DU!I:I,MATCH(Duombaze!AU551,DU!A:A,0),1))+IF(Duombaze!AV551="",0,INDEX(DU!I:I,MATCH(Duombaze!AV551,DU!A:A,0),1))+IF(Duombaze!AW551="",0,INDEX(DU!I:I,MATCH(Duombaze!AW551,DU!A:A,0),1))+IF(Duombaze!AX551="",0,INDEX(DU!I:I,MATCH(Duombaze!AX551,DU!A:A,0),1))+IF(Duombaze!AY551="",0,INDEX(DU!I:I,MATCH(Duombaze!AY551,DU!A:A,0),1))+IF(Duombaze!AZ551="",0,INDEX(DU!I:I,MATCH(Duombaze!AZ551,DU!A:A,0),1))+IF(Duombaze!BA551="",0,INDEX(DU!I:I,MATCH(Duombaze!BA551,DU!A:A,0),1))+IF(Duombaze!BB551="",0,INDEX(DU!I:I,MATCH(Duombaze!BB551,DU!A:A,0),1))</f>
        <v>0</v>
      </c>
      <c r="BD551" s="638">
        <f>IF(Duombaze!AT551="",0,INDEX(DU!K:K,MATCH(Duombaze!AT551,DU!A:A,0),1))+IF(Duombaze!AU551="",0,INDEX(DU!K:K,MATCH(Duombaze!AU551,DU!A:A,0),1))+IF(Duombaze!AV551="",0,INDEX(DU!K:K,MATCH(Duombaze!AV551,DU!A:A,0),1))+IF(Duombaze!AW551="",0,INDEX(DU!K:K,MATCH(Duombaze!AW551,DU!A:A,0),1))+IF(Duombaze!AX551="",0,INDEX(DU!K:K,MATCH(Duombaze!AX551,DU!A:A,0),1))+IF(Duombaze!AY551="",0,INDEX(DU!K:K,MATCH(Duombaze!AY551,DU!A:A,0),1))+IF(Duombaze!AZ551="",0,INDEX(DU!K:K,MATCH(Duombaze!AZ551,DU!A:A,0),1))+IF(Duombaze!BA551="",0,INDEX(DU!K:K,MATCH(Duombaze!BA551,DU!A:A,0),1))+IF(Duombaze!BB551="",0,INDEX(DU!K:K,MATCH(Duombaze!BB551,DU!A:A,0),1))</f>
        <v>0</v>
      </c>
      <c r="BE551" s="19"/>
      <c r="BF551" s="19"/>
      <c r="BG551" s="19" t="s">
        <v>2721</v>
      </c>
      <c r="BH551" s="4" t="str">
        <f t="shared" si="273"/>
        <v>3 GPP23HD Pneumatiniai st. WABCO (mech. LSV)</v>
      </c>
      <c r="BI551" s="19" t="s">
        <v>3347</v>
      </c>
      <c r="BJ551" s="639" t="s">
        <v>3347</v>
      </c>
      <c r="BK551" s="639"/>
      <c r="BL551" s="639"/>
      <c r="BM551" s="638">
        <f>IF(Duombaze!BJ551="",0,INDEX(DU!I:I,MATCH(Duombaze!BJ551,DU!A:A,0),1))+IF(Duombaze!BK551="",0,INDEX(DU!I:I,MATCH(Duombaze!BK551,DU!A:A,0),1))+IF(Duombaze!BL551="",0,INDEX(DU!I:I,MATCH(Duombaze!BL551,DU!A:A,0),1))</f>
        <v>389.48779999999999</v>
      </c>
      <c r="BN551" s="638">
        <f>IF(Duombaze!BJ551="",0,INDEX(DU!K:K,MATCH(Duombaze!BJ551,DU!A:A,0),1))+IF(Duombaze!BK551="",0,INDEX(DU!K:K,MATCH(Duombaze!BK551,DU!A:A,0),1))+IF(Duombaze!BL551="",0,INDEX(DU!K:K,MATCH(Duombaze!BL551,DU!A:A,0),1))</f>
        <v>66.61</v>
      </c>
      <c r="BO551" s="19"/>
      <c r="BP551" s="19"/>
      <c r="BQ551" s="19"/>
      <c r="BR551" s="19" t="str">
        <f t="shared" si="274"/>
        <v/>
      </c>
      <c r="BS551" s="19"/>
      <c r="BT551" s="19"/>
      <c r="BU551" s="19"/>
      <c r="BV551" s="19"/>
      <c r="BW551" s="19">
        <f>IF(Duombaze!BT551="",0,INDEX(DU!I:I,MATCH(Duombaze!BT551,DU!A:A,0),1))+IF(Duombaze!BU551="",0,INDEX(DU!I:I,MATCH(Duombaze!BU551,DU!A:A,0),1))+IF(Duombaze!BV551="",0,INDEX(DU!I:I,MATCH(Duombaze!BV551,DU!A:A,0),1))</f>
        <v>0</v>
      </c>
      <c r="BX551" s="19">
        <f>IF(Duombaze!BT551="",0,INDEX(DU!K:K,MATCH(Duombaze!BT551,DU!A:A,0),1))+IF(Duombaze!BU551="",0,INDEX(DU!K:K,MATCH(Duombaze!BU551,DU!A:A,0),1))+IF(Duombaze!BV551="",0,INDEX(DU!K:K,MATCH(Duombaze!BV551,DU!A:A,0),1))</f>
        <v>0</v>
      </c>
      <c r="BY551" s="19"/>
      <c r="BZ551" s="19"/>
      <c r="CA551" s="19"/>
      <c r="CB551" s="6" t="str">
        <f t="shared" si="275"/>
        <v/>
      </c>
      <c r="CC551" s="19"/>
      <c r="CD551" s="19">
        <f>IF(Duombaze!CC551="",0,INDEX(DU!I:I,MATCH(Duombaze!CC551,DU!A:A,0),1))</f>
        <v>0</v>
      </c>
      <c r="CE551" s="17">
        <f>IF(Duombaze!CC551="",0,INDEX(DU!K:K,MATCH(Duombaze!CC551,DU!A:A,0),1))</f>
        <v>0</v>
      </c>
      <c r="CF551" s="65"/>
      <c r="CG551" s="19"/>
      <c r="CH551" s="19" t="s">
        <v>598</v>
      </c>
      <c r="CI551" s="17" t="str">
        <f>IF(CH551&lt;&gt;"",A551&amp;" "&amp;C551&amp;" "&amp;"CERT167 "&amp;CH551,"")</f>
        <v>3 GPP23HD CERT167 Priekinė kilpa K80 (4000 kg)</v>
      </c>
      <c r="CJ551" s="19" t="s">
        <v>599</v>
      </c>
      <c r="CK551" s="19">
        <f>IF(Duombaze!CJ551="",0,INDEX(DU!I:I,MATCH(Duombaze!CJ551,DU!A:A,0),1))</f>
        <v>195.65000833333301</v>
      </c>
      <c r="CL551" s="17">
        <f>IF(Duombaze!CJ551="",0,INDEX(DU!K:K,MATCH(Duombaze!CJ551,DU!A:A,0),1))</f>
        <v>11.2</v>
      </c>
      <c r="CM551" s="19"/>
      <c r="CN551" s="19"/>
      <c r="CO551" s="19" t="s">
        <v>1495</v>
      </c>
      <c r="CP551" s="17" t="str">
        <f t="shared" si="276"/>
        <v xml:space="preserve">3 GPP23HD Rankinis + Ratų atsparos </v>
      </c>
      <c r="CQ551" s="19" t="s">
        <v>1598</v>
      </c>
      <c r="CR551" s="639" t="s">
        <v>1597</v>
      </c>
      <c r="CS551" s="639" t="s">
        <v>1471</v>
      </c>
      <c r="CT551" s="639">
        <f>IF(Duombaze!CR551="",0,INDEX(DU!I:I,MATCH(Duombaze!CR551,DU!A:A,0),1))+IF(Duombaze!CS551="",0,INDEX(DU!I:I,MATCH(Duombaze!CS551,DU!A:A,0),1))</f>
        <v>67.976702368813392</v>
      </c>
      <c r="CU551" s="19">
        <f>IF(Duombaze!CR551="",0,INDEX(DU!K:K,MATCH(Duombaze!CR551,DU!A:A,0),1))+IF(Duombaze!CS551="",0,INDEX(DU!K:K,MATCH(Duombaze!CS551,DU!A:A,0),1))</f>
        <v>35.47</v>
      </c>
      <c r="CV551" s="19"/>
      <c r="CW551" s="19"/>
      <c r="CX551" s="19"/>
      <c r="CY551" s="17" t="str">
        <f t="shared" si="277"/>
        <v/>
      </c>
      <c r="CZ551" s="19"/>
      <c r="DA551" s="672"/>
      <c r="DB551" s="672"/>
      <c r="DC551" s="672">
        <f>IF(Duombaze!DA551="",0,INDEX(DU!I:I,MATCH(Duombaze!DA551,DU!A:A,0),1))+IF(Duombaze!DB551="",0,INDEX(DU!I:I,MATCH(Duombaze!DB551,DU!A:A,0),1))</f>
        <v>0</v>
      </c>
      <c r="DD551" s="19">
        <f>IF(Duombaze!DA551="",0,INDEX(DU!K:K,MATCH(Duombaze!DA551,DU!A:A,0),1))+IF(Duombaze!DB551="",0,INDEX(DU!K:K,MATCH(Duombaze!DB551,DU!A:A,0),1))</f>
        <v>0</v>
      </c>
      <c r="DE551" s="19"/>
      <c r="DF551" s="19"/>
      <c r="DG551" s="19"/>
      <c r="DH551" s="19" t="str">
        <f t="shared" si="278"/>
        <v/>
      </c>
      <c r="DI551" s="19"/>
      <c r="DJ551" s="672"/>
      <c r="DK551" s="678"/>
      <c r="DL551" s="678">
        <f>IF(Duombaze!DJ551="",0,INDEX(DU!I:I,MATCH(Duombaze!DJ551,DU!A:A,0),1))+IF(Duombaze!DK551="",0,INDEX(DU!I:I,MATCH(Duombaze!DK551,DU!A:A,0),1))</f>
        <v>0</v>
      </c>
      <c r="DM551" s="19">
        <f>IF(Duombaze!DJ551="",0,INDEX(DU!K:K,MATCH(Duombaze!DJ551,DU!A:A,0),1))+IF(Duombaze!DK551="",0,INDEX(DU!K:K,MATCH(Duombaze!DK551,DU!A:A,0),1))</f>
        <v>0</v>
      </c>
      <c r="DN551" s="52"/>
      <c r="DO551" s="52"/>
      <c r="DP551" s="52" t="s">
        <v>1750</v>
      </c>
      <c r="DQ551" s="17" t="str">
        <f>IF(DP551&lt;&gt;"",A551&amp;" "&amp;C551&amp;" "&amp;"CERT167 "&amp;DP551,"")</f>
        <v>3 GPP23HD CERT167 Šoninis LED apšvietimas, prieky/gale paprastas apšvietimas (Čekija)</v>
      </c>
      <c r="DR551" s="65" t="s">
        <v>251</v>
      </c>
      <c r="DS551" s="692" t="s">
        <v>251</v>
      </c>
      <c r="DT551" s="692"/>
      <c r="DU551" s="692"/>
      <c r="DV551" s="692"/>
      <c r="DW551" s="692">
        <f>IF(Duombaze!DS551="",0,INDEX(DU!I:I,MATCH(Duombaze!DS551,DU!A:A,0),1))+IF(Duombaze!DT551="",0,INDEX(DU!I:I,MATCH(Duombaze!DT551,DU!A:A,0),1))+IF(Duombaze!DU551="",0,INDEX(DU!I:I,MATCH(Duombaze!DU551,DU!A:A,0),1))+IF(Duombaze!DV551="",0,INDEX(DU!I:I,MATCH(Duombaze!DV551,DU!A:A,0),1))</f>
        <v>76.036285714285697</v>
      </c>
      <c r="DX551" s="638">
        <f>IF(Duombaze!DS551="",0,INDEX(DU!K:K,MATCH(Duombaze!DS551,DU!A:A,0),1))+IF(Duombaze!DT551="",0,INDEX(DU!K:K,MATCH(Duombaze!DT551,DU!A:A,0),1))+IF(Duombaze!DU551="",0,INDEX(DU!K:K,MATCH(Duombaze!DU551,DU!A:A,0),1))+IF(Duombaze!DV551="",0,INDEX(DU!K:KH,MATCH(Duombaze!DV551,DU!A:A,0),1))</f>
        <v>0</v>
      </c>
      <c r="DY551" s="65"/>
      <c r="DZ551" s="65"/>
      <c r="EA551" s="19"/>
      <c r="EB551" s="19" t="str">
        <f t="shared" si="280"/>
        <v/>
      </c>
      <c r="EC551" s="19"/>
      <c r="ED551" s="19">
        <f>IF(Duombaze!EC551="",0,INDEX(DU!I:I,MATCH(Duombaze!EC551,DU!A:A,0),1))</f>
        <v>0</v>
      </c>
      <c r="EE551" s="638">
        <f>IF(Duombaze!EC551="",0,INDEX(DU!K:K,MATCH(Duombaze!EC551,DU!A:A,0),1))</f>
        <v>0</v>
      </c>
      <c r="EF551" s="19"/>
      <c r="EG551" s="19"/>
      <c r="EH551" s="19" t="s">
        <v>8330</v>
      </c>
      <c r="EI551" s="4" t="str">
        <f t="shared" si="296"/>
        <v>3 GPP23HD Lipdukai universalūs + Umega Agro logo (ant kėbulo)</v>
      </c>
      <c r="EJ551" s="19" t="s">
        <v>3395</v>
      </c>
      <c r="EK551" s="672" t="s">
        <v>2567</v>
      </c>
      <c r="EL551" s="672" t="s">
        <v>3460</v>
      </c>
      <c r="EM551" s="672"/>
      <c r="EN551" s="672">
        <f>IF(Duombaze!EK551="",0,INDEX(DU!I:I,MATCH(Duombaze!EK551,DU!A:A,0),1))+IF(Duombaze!EL551="",0,INDEX(DU!I:I,MATCH(Duombaze!EL551,DU!A:A,0),1))+IF(Duombaze!EM551="",0,INDEX(DU!I:I,MATCH(Duombaze!EM551,DU!A:A,0),1))</f>
        <v>52.917434666666594</v>
      </c>
      <c r="EO551" s="19">
        <f>IF(Duombaze!EK551="",0,INDEX(DU!K:K,MATCH(Duombaze!EK551,DU!A:A,0),1))+IF(Duombaze!EL551="",0,INDEX(DU!K:K,MATCH(Duombaze!EL551,DU!A:A,0),1))+IF(Duombaze!EM551="",0,INDEX(DU!K:K,MATCH(Duombaze!EM551,DU!A:A,0),1))</f>
        <v>0</v>
      </c>
      <c r="EP551" s="19"/>
      <c r="EQ551" s="65"/>
      <c r="ER551" s="19" t="s">
        <v>1778</v>
      </c>
      <c r="ES551" s="17" t="str">
        <f t="shared" si="281"/>
        <v>3 GPP23HD Ratai pristatomi klientui</v>
      </c>
      <c r="ET551" s="19"/>
      <c r="EU551" s="19"/>
      <c r="EV551" s="19"/>
      <c r="EW551" s="65"/>
      <c r="EX551" s="19" t="str">
        <f t="shared" si="282"/>
        <v/>
      </c>
      <c r="EY551" s="19"/>
      <c r="EZ551" s="672"/>
      <c r="FA551" s="672"/>
      <c r="FB551" s="672">
        <f>IF(Duombaze!EZ551="",0,INDEX(DU!I:I,MATCH(Duombaze!EZ551,DU!A:A,0),1))+IF(Duombaze!FA551="",0,INDEX(DU!I:I,MATCH(Duombaze!FA551,DU!A:A,0),1))</f>
        <v>0</v>
      </c>
      <c r="FC551" s="19">
        <f>IF(Duombaze!EZ551="",0,INDEX(DU!K:K,MATCH(Duombaze!EZ551,DU!A:A,0),1))+IF(Duombaze!FA551="",0,INDEX(DU!K:K,MATCH(Duombaze!FA551,DU!A:A,0),1))</f>
        <v>0</v>
      </c>
      <c r="FD551" s="19"/>
      <c r="FE551" s="19"/>
      <c r="FF551" s="19"/>
      <c r="FG551" s="19"/>
      <c r="FH551" s="19"/>
      <c r="FI551" s="19" t="s">
        <v>9158</v>
      </c>
      <c r="FJ551" s="19"/>
      <c r="FK551" s="65"/>
      <c r="FL551" s="86" t="s">
        <v>1460</v>
      </c>
      <c r="FM551" s="672" t="s">
        <v>1460</v>
      </c>
      <c r="FN551" s="672"/>
      <c r="FO551" s="672"/>
      <c r="FP551" s="672"/>
      <c r="FQ551" s="672">
        <f>IF(Duombaze!FM551="",0,INDEX(DU!I:I,MATCH(Duombaze!FM551,DU!A:A,0),1))+IF(Duombaze!FN551="",0,INDEX(DU!I:I,MATCH(Duombaze!FN551,DU!A:A,0),1))+IF(Duombaze!FO551="",0,INDEX(DU!I:I,MATCH(Duombaze!FO551,DU!A:A,0),1))+IF(Duombaze!FP551="",0,INDEX(DU!I:I,MATCH(Duombaze!FP551,DU!A:A,0),1))</f>
        <v>600.77721008167998</v>
      </c>
      <c r="FR551" s="671">
        <f>IF(Duombaze!FM551="",0,INDEX(DU!K:K,MATCH(Duombaze!FM551,DU!A:A,0),1))+IF(Duombaze!FN551="",0,INDEX(DU!K:K,MATCH(Duombaze!FN551,DU!A:A,0),1))+IF(Duombaze!FO551="",0,INDEX(DU!K:K,MATCH(Duombaze!FO551,DU!A:A,0),1))+IF(Duombaze!FP551="",0,INDEX(DU!K:K,MATCH(Duombaze!FP551,DU!A:A,0),1))</f>
        <v>31.86</v>
      </c>
      <c r="FT551" s="100" t="s">
        <v>2721</v>
      </c>
      <c r="FU551" s="100" t="s">
        <v>3332</v>
      </c>
      <c r="FV551" s="100" t="s">
        <v>2718</v>
      </c>
    </row>
    <row r="552" spans="1:205" s="20" customFormat="1" ht="29.25" customHeight="1" x14ac:dyDescent="0.25">
      <c r="A552" s="41">
        <v>4</v>
      </c>
      <c r="B552" s="41" t="s">
        <v>3289</v>
      </c>
      <c r="C552" s="16" t="s">
        <v>3288</v>
      </c>
      <c r="D552" s="19"/>
      <c r="E552" s="17" t="str">
        <f t="shared" si="270"/>
        <v/>
      </c>
      <c r="F552" s="19"/>
      <c r="G552" s="639"/>
      <c r="H552" s="639"/>
      <c r="I552" s="639"/>
      <c r="J552" s="639"/>
      <c r="K552" s="639"/>
      <c r="L552" s="639"/>
      <c r="M552" s="639"/>
      <c r="N552" s="639"/>
      <c r="O552" s="639"/>
      <c r="P552" s="638">
        <f>IF(Duombaze!G552="",0,INDEX(DU!I:I,MATCH(Duombaze!G552,DU!A:A,0),1))+IF(Duombaze!H552="",0,INDEX(DU!I:I,MATCH(Duombaze!H552,DU!A:A,0),1))+IF(Duombaze!I552="",0,INDEX(DU!I:I,MATCH(Duombaze!I552,DU!A:A,0),1))+IF(Duombaze!J552="",0,INDEX(DU!I:I,MATCH(Duombaze!J552,DU!A:A,0),1))+IF(Duombaze!K552="",0,INDEX(DU!I:I,MATCH(Duombaze!K552,DU!A:A,0),1))+IF(Duombaze!L552="",0,INDEX(DU!I:I,MATCH(Duombaze!L552,DU!A:A,0),1))+IF(Duombaze!M552="",0,INDEX(DU!I:I,MATCH(Duombaze!M552,DU!A:A,0),1))+IF(Duombaze!N552="",0,INDEX(DU!I:I,MATCH(Duombaze!N552,DU!A:A,0),1))+IF(Duombaze!O552="",0,INDEX(DU!I:I,MATCH(Duombaze!O552,DU!A:A,0),1))</f>
        <v>0</v>
      </c>
      <c r="Q552" s="638">
        <f>IF(Duombaze!G552="",0,INDEX(DU!K:K,MATCH(Duombaze!G552,DU!A:A,0),1))+IF(Duombaze!H552="",0,INDEX(DU!K:K,MATCH(Duombaze!H552,DU!A:A,0),1))+IF(Duombaze!I552="",0,INDEX(DU!K:K,MATCH(Duombaze!I552,DU!A:A,0),1))+IF(Duombaze!J552="",0,INDEX(DU!K:K,MATCH(Duombaze!J552,DU!A:A,0),1))+IF(Duombaze!K552="",0,INDEX(DU!K:K,MATCH(Duombaze!K552,DU!A:A,0),1))+IF(Duombaze!L552="",0,INDEX(DU!K:K,MATCH(Duombaze!L552,DU!A:A,0),1))+IF(Duombaze!M552="",0,INDEX(DU!K:K,MATCH(Duombaze!M552,DU!A:A,0),1))+IF(Duombaze!N552="",0,INDEX(DU!K:K,MATCH(Duombaze!N552,DU!A:A,0),1))+IF(Duombaze!O552="",0,INDEX(DU!K:K,MATCH(Duombaze!O552,DU!A:A,0),1))</f>
        <v>0</v>
      </c>
      <c r="R552" s="19"/>
      <c r="S552" s="52"/>
      <c r="T552" s="881"/>
      <c r="U552" s="17">
        <f>IF(Duombaze!T552="",0,INDEX(DU!I:I,MATCH(Duombaze!T552,DU!A:A,0),1))</f>
        <v>0</v>
      </c>
      <c r="V552" s="17">
        <f>IF(Duombaze!T552="",0,INDEX(DU!K:K,MATCH(Duombaze!T552,DU!A:A,0),1))</f>
        <v>0</v>
      </c>
      <c r="W552" s="19"/>
      <c r="X552" s="19"/>
      <c r="Y552" s="134"/>
      <c r="Z552" s="65"/>
      <c r="AA552" s="17" t="str">
        <f t="shared" si="297"/>
        <v/>
      </c>
      <c r="AB552" s="19"/>
      <c r="AC552" s="19">
        <f>IF(Duombaze!AB552="",0,INDEX(DU!I:I,MATCH(Duombaze!AB552,DU!A:A,0),1))</f>
        <v>0</v>
      </c>
      <c r="AD552" s="25">
        <f>IF(Duombaze!AB552="",0,INDEX(DU!K:K,MATCH(Duombaze!AB552,DU!A:A,0),1))</f>
        <v>0</v>
      </c>
      <c r="AE552" s="19"/>
      <c r="AF552" s="19"/>
      <c r="AG552" s="19"/>
      <c r="AH552" s="4" t="str">
        <f t="shared" si="271"/>
        <v/>
      </c>
      <c r="AI552" s="19"/>
      <c r="AJ552" s="639"/>
      <c r="AK552" s="639"/>
      <c r="AL552" s="639"/>
      <c r="AM552" s="639">
        <f>IF(Duombaze!AJ552="",0,INDEX(DU!I:I,MATCH(Duombaze!AJ552,DU!A:A,0),1))+IF(Duombaze!AK552="",0,INDEX(DU!I:I,MATCH(Duombaze!AK552,DU!A:A,0),1))+IF(Duombaze!AL552="",0,INDEX(DU!I:I,MATCH(Duombaze!AL552,DU!A:A,0),1))</f>
        <v>0</v>
      </c>
      <c r="AN552" s="639">
        <f>IF(Duombaze!AJ552="",0,INDEX(DU!K:K,MATCH(Duombaze!AJ552,DU!A:A,0),1))+IF(Duombaze!AK552="",0,INDEX(DU!K:K,MATCH(Duombaze!AK552,DU!A:A,0),1))+IF(Duombaze!AL552="",0,INDEX(DU!K:K,MATCH(Duombaze!AL552,DU!A:A,0),1))</f>
        <v>0</v>
      </c>
      <c r="AO552" s="19"/>
      <c r="AP552" s="19"/>
      <c r="AQ552" s="19"/>
      <c r="AR552" s="17" t="str">
        <f t="shared" si="272"/>
        <v/>
      </c>
      <c r="AS552" s="19"/>
      <c r="AT552" s="639"/>
      <c r="AU552" s="639"/>
      <c r="AV552" s="639"/>
      <c r="AW552" s="639"/>
      <c r="AX552" s="639"/>
      <c r="AY552" s="639"/>
      <c r="AZ552" s="639"/>
      <c r="BA552" s="639"/>
      <c r="BB552" s="639"/>
      <c r="BC552" s="639">
        <f>IF(Duombaze!AT552="",0,INDEX(DU!I:I,MATCH(Duombaze!AT552,DU!A:A,0),1))+IF(Duombaze!AU552="",0,INDEX(DU!I:I,MATCH(Duombaze!AU552,DU!A:A,0),1))+IF(Duombaze!AV552="",0,INDEX(DU!I:I,MATCH(Duombaze!AV552,DU!A:A,0),1))+IF(Duombaze!AW552="",0,INDEX(DU!I:I,MATCH(Duombaze!AW552,DU!A:A,0),1))+IF(Duombaze!AX552="",0,INDEX(DU!I:I,MATCH(Duombaze!AX552,DU!A:A,0),1))+IF(Duombaze!AY552="",0,INDEX(DU!I:I,MATCH(Duombaze!AY552,DU!A:A,0),1))+IF(Duombaze!AZ552="",0,INDEX(DU!I:I,MATCH(Duombaze!AZ552,DU!A:A,0),1))+IF(Duombaze!BA552="",0,INDEX(DU!I:I,MATCH(Duombaze!BA552,DU!A:A,0),1))+IF(Duombaze!BB552="",0,INDEX(DU!I:I,MATCH(Duombaze!BB552,DU!A:A,0),1))</f>
        <v>0</v>
      </c>
      <c r="BD552" s="638">
        <f>IF(Duombaze!AT552="",0,INDEX(DU!K:K,MATCH(Duombaze!AT552,DU!A:A,0),1))+IF(Duombaze!AU552="",0,INDEX(DU!K:K,MATCH(Duombaze!AU552,DU!A:A,0),1))+IF(Duombaze!AV552="",0,INDEX(DU!K:K,MATCH(Duombaze!AV552,DU!A:A,0),1))+IF(Duombaze!AW552="",0,INDEX(DU!K:K,MATCH(Duombaze!AW552,DU!A:A,0),1))+IF(Duombaze!AX552="",0,INDEX(DU!K:K,MATCH(Duombaze!AX552,DU!A:A,0),1))+IF(Duombaze!AY552="",0,INDEX(DU!K:K,MATCH(Duombaze!AY552,DU!A:A,0),1))+IF(Duombaze!AZ552="",0,INDEX(DU!K:K,MATCH(Duombaze!AZ552,DU!A:A,0),1))+IF(Duombaze!BA552="",0,INDEX(DU!K:K,MATCH(Duombaze!BA552,DU!A:A,0),1))+IF(Duombaze!BB552="",0,INDEX(DU!K:K,MATCH(Duombaze!BB552,DU!A:A,0),1))</f>
        <v>0</v>
      </c>
      <c r="BE552" s="19"/>
      <c r="BF552" s="19"/>
      <c r="BG552" s="19" t="s">
        <v>3346</v>
      </c>
      <c r="BH552" s="4" t="str">
        <f>IF(BG552&lt;&gt;"",A552&amp;" "&amp;C552&amp;" "&amp;"CERT167 "&amp;BG552,"")</f>
        <v>4 GPP23HD CERT167 Pneumatiniai stabdžiai Wabco 2K su auto LSV ir 2x0,4s+ priek. asies vozt.</v>
      </c>
      <c r="BI552" s="19" t="s">
        <v>2777</v>
      </c>
      <c r="BJ552" s="639" t="s">
        <v>3204</v>
      </c>
      <c r="BK552" s="639" t="s">
        <v>3003</v>
      </c>
      <c r="BL552" s="639"/>
      <c r="BM552" s="638">
        <f>IF(Duombaze!BJ552="",0,INDEX(DU!I:I,MATCH(Duombaze!BJ552,DU!A:A,0),1))+IF(Duombaze!BK552="",0,INDEX(DU!I:I,MATCH(Duombaze!BK552,DU!A:A,0),1))+IF(Duombaze!BL552="",0,INDEX(DU!I:I,MATCH(Duombaze!BL552,DU!A:A,0),1))</f>
        <v>704.57619999999997</v>
      </c>
      <c r="BN552" s="638">
        <f>IF(Duombaze!BJ552="",0,INDEX(DU!K:K,MATCH(Duombaze!BJ552,DU!A:A,0),1))+IF(Duombaze!BK552="",0,INDEX(DU!K:K,MATCH(Duombaze!BK552,DU!A:A,0),1))+IF(Duombaze!BL552="",0,INDEX(DU!K:K,MATCH(Duombaze!BL552,DU!A:A,0),1))</f>
        <v>89.740000000000009</v>
      </c>
      <c r="BO552" s="19"/>
      <c r="BP552" s="19"/>
      <c r="BQ552" s="19"/>
      <c r="BR552" s="19" t="str">
        <f t="shared" si="274"/>
        <v/>
      </c>
      <c r="BS552" s="19"/>
      <c r="BT552" s="19"/>
      <c r="BU552" s="19"/>
      <c r="BV552" s="19"/>
      <c r="BW552" s="19">
        <f>IF(Duombaze!BT552="",0,INDEX(DU!I:I,MATCH(Duombaze!BT552,DU!A:A,0),1))+IF(Duombaze!BU552="",0,INDEX(DU!I:I,MATCH(Duombaze!BU552,DU!A:A,0),1))+IF(Duombaze!BV552="",0,INDEX(DU!I:I,MATCH(Duombaze!BV552,DU!A:A,0),1))</f>
        <v>0</v>
      </c>
      <c r="BX552" s="19">
        <f>IF(Duombaze!BT552="",0,INDEX(DU!K:K,MATCH(Duombaze!BT552,DU!A:A,0),1))+IF(Duombaze!BU552="",0,INDEX(DU!K:K,MATCH(Duombaze!BU552,DU!A:A,0),1))+IF(Duombaze!BV552="",0,INDEX(DU!K:K,MATCH(Duombaze!BV552,DU!A:A,0),1))</f>
        <v>0</v>
      </c>
      <c r="BY552" s="19"/>
      <c r="BZ552" s="19"/>
      <c r="CA552" s="19"/>
      <c r="CB552" s="6" t="str">
        <f t="shared" si="275"/>
        <v/>
      </c>
      <c r="CC552" s="19"/>
      <c r="CD552" s="19">
        <f>IF(Duombaze!CC552="",0,INDEX(DU!I:I,MATCH(Duombaze!CC552,DU!A:A,0),1))</f>
        <v>0</v>
      </c>
      <c r="CE552" s="17">
        <f>IF(Duombaze!CC552="",0,INDEX(DU!K:K,MATCH(Duombaze!CC552,DU!A:A,0),1))</f>
        <v>0</v>
      </c>
      <c r="CF552" s="65"/>
      <c r="CG552" s="19"/>
      <c r="CH552" s="19"/>
      <c r="CI552" s="17" t="str">
        <f t="shared" si="295"/>
        <v/>
      </c>
      <c r="CJ552" s="19"/>
      <c r="CK552" s="19">
        <f>IF(Duombaze!CJ552="",0,INDEX(DU!I:I,MATCH(Duombaze!CJ552,DU!A:A,0),1))</f>
        <v>0</v>
      </c>
      <c r="CL552" s="17">
        <f>IF(Duombaze!CJ552="",0,INDEX(DU!K:K,MATCH(Duombaze!CJ552,DU!A:A,0),1))</f>
        <v>0</v>
      </c>
      <c r="CM552" s="19"/>
      <c r="CN552" s="19"/>
      <c r="CO552" s="19"/>
      <c r="CP552" s="17" t="str">
        <f t="shared" si="276"/>
        <v/>
      </c>
      <c r="CQ552" s="19"/>
      <c r="CR552" s="639"/>
      <c r="CS552" s="639"/>
      <c r="CT552" s="639">
        <f>IF(Duombaze!CR552="",0,INDEX(DU!I:I,MATCH(Duombaze!CR552,DU!A:A,0),1))+IF(Duombaze!CS552="",0,INDEX(DU!I:I,MATCH(Duombaze!CS552,DU!A:A,0),1))</f>
        <v>0</v>
      </c>
      <c r="CU552" s="19">
        <f>IF(Duombaze!CR552="",0,INDEX(DU!K:K,MATCH(Duombaze!CR552,DU!A:A,0),1))+IF(Duombaze!CS552="",0,INDEX(DU!K:K,MATCH(Duombaze!CS552,DU!A:A,0),1))</f>
        <v>0</v>
      </c>
      <c r="CV552" s="19"/>
      <c r="CW552" s="19"/>
      <c r="CX552" s="19"/>
      <c r="CY552" s="17" t="str">
        <f t="shared" si="277"/>
        <v/>
      </c>
      <c r="CZ552" s="19"/>
      <c r="DA552" s="672"/>
      <c r="DB552" s="672"/>
      <c r="DC552" s="672">
        <f>IF(Duombaze!DA552="",0,INDEX(DU!I:I,MATCH(Duombaze!DA552,DU!A:A,0),1))+IF(Duombaze!DB552="",0,INDEX(DU!I:I,MATCH(Duombaze!DB552,DU!A:A,0),1))</f>
        <v>0</v>
      </c>
      <c r="DD552" s="19">
        <f>IF(Duombaze!DA552="",0,INDEX(DU!K:K,MATCH(Duombaze!DA552,DU!A:A,0),1))+IF(Duombaze!DB552="",0,INDEX(DU!K:K,MATCH(Duombaze!DB552,DU!A:A,0),1))</f>
        <v>0</v>
      </c>
      <c r="DE552" s="19"/>
      <c r="DF552" s="19"/>
      <c r="DG552" s="19"/>
      <c r="DH552" s="19" t="str">
        <f t="shared" si="278"/>
        <v/>
      </c>
      <c r="DI552" s="19"/>
      <c r="DJ552" s="672"/>
      <c r="DK552" s="678"/>
      <c r="DL552" s="678">
        <f>IF(Duombaze!DJ552="",0,INDEX(DU!I:I,MATCH(Duombaze!DJ552,DU!A:A,0),1))+IF(Duombaze!DK552="",0,INDEX(DU!I:I,MATCH(Duombaze!DK552,DU!A:A,0),1))</f>
        <v>0</v>
      </c>
      <c r="DM552" s="19">
        <f>IF(Duombaze!DJ552="",0,INDEX(DU!K:K,MATCH(Duombaze!DJ552,DU!A:A,0),1))+IF(Duombaze!DK552="",0,INDEX(DU!K:K,MATCH(Duombaze!DK552,DU!A:A,0),1))</f>
        <v>0</v>
      </c>
      <c r="DN552" s="52"/>
      <c r="DO552" s="52"/>
      <c r="DP552" s="52" t="s">
        <v>1743</v>
      </c>
      <c r="DQ552" s="17" t="str">
        <f>IF(DP552&lt;&gt;"",A552&amp;" "&amp;C552&amp;" "&amp;"CERT167 "&amp;DP552,"")</f>
        <v>4 GPP23HD CERT167 Visų pusių LED apšvietimas (Estija)</v>
      </c>
      <c r="DR552" s="65" t="s">
        <v>253</v>
      </c>
      <c r="DS552" s="692" t="s">
        <v>253</v>
      </c>
      <c r="DT552" s="692"/>
      <c r="DU552" s="692"/>
      <c r="DV552" s="692"/>
      <c r="DW552" s="692">
        <f>IF(Duombaze!DS552="",0,INDEX(DU!I:I,MATCH(Duombaze!DS552,DU!A:A,0),1))+IF(Duombaze!DT552="",0,INDEX(DU!I:I,MATCH(Duombaze!DT552,DU!A:A,0),1))+IF(Duombaze!DU552="",0,INDEX(DU!I:I,MATCH(Duombaze!DU552,DU!A:A,0),1))+IF(Duombaze!DV552="",0,INDEX(DU!I:I,MATCH(Duombaze!DV552,DU!A:A,0),1))</f>
        <v>135.422</v>
      </c>
      <c r="DX552" s="638">
        <f>IF(Duombaze!DS552="",0,INDEX(DU!K:K,MATCH(Duombaze!DS552,DU!A:A,0),1))+IF(Duombaze!DT552="",0,INDEX(DU!K:K,MATCH(Duombaze!DT552,DU!A:A,0),1))+IF(Duombaze!DU552="",0,INDEX(DU!K:K,MATCH(Duombaze!DU552,DU!A:A,0),1))+IF(Duombaze!DV552="",0,INDEX(DU!K:KH,MATCH(Duombaze!DV552,DU!A:A,0),1))</f>
        <v>0</v>
      </c>
      <c r="DY552" s="65"/>
      <c r="DZ552" s="65"/>
      <c r="EA552" s="19"/>
      <c r="EB552" s="19" t="str">
        <f t="shared" si="280"/>
        <v/>
      </c>
      <c r="EC552" s="19"/>
      <c r="ED552" s="19">
        <f>IF(Duombaze!EC552="",0,INDEX(DU!I:I,MATCH(Duombaze!EC552,DU!A:A,0),1))</f>
        <v>0</v>
      </c>
      <c r="EE552" s="638">
        <f>IF(Duombaze!EC552="",0,INDEX(DU!K:K,MATCH(Duombaze!EC552,DU!A:A,0),1))</f>
        <v>0</v>
      </c>
      <c r="EF552" s="19"/>
      <c r="EG552" s="19"/>
      <c r="EH552" s="19" t="s">
        <v>8331</v>
      </c>
      <c r="EI552" s="4" t="str">
        <f t="shared" si="296"/>
        <v>4 GPP23HD Lipdukai universalūs + Konekesko logo + Umega Agro logo (ant kėbulo)</v>
      </c>
      <c r="EJ552" s="19" t="s">
        <v>3397</v>
      </c>
      <c r="EK552" s="672" t="s">
        <v>2567</v>
      </c>
      <c r="EL552" s="672" t="s">
        <v>3050</v>
      </c>
      <c r="EM552" s="672" t="s">
        <v>3460</v>
      </c>
      <c r="EN552" s="672">
        <f>IF(Duombaze!EK552="",0,INDEX(DU!I:I,MATCH(Duombaze!EK552,DU!A:A,0),1))+IF(Duombaze!EL552="",0,INDEX(DU!I:I,MATCH(Duombaze!EL552,DU!A:A,0),1))+IF(Duombaze!EM552="",0,INDEX(DU!I:I,MATCH(Duombaze!EM552,DU!A:A,0),1))</f>
        <v>56.904994666666596</v>
      </c>
      <c r="EO552" s="19">
        <f>IF(Duombaze!EK552="",0,INDEX(DU!K:K,MATCH(Duombaze!EK552,DU!A:A,0),1))+IF(Duombaze!EL552="",0,INDEX(DU!K:K,MATCH(Duombaze!EL552,DU!A:A,0),1))+IF(Duombaze!EM552="",0,INDEX(DU!K:K,MATCH(Duombaze!EM552,DU!A:A,0),1))</f>
        <v>0</v>
      </c>
      <c r="EP552" s="19"/>
      <c r="EQ552" s="65"/>
      <c r="ER552" s="19"/>
      <c r="ES552" s="17" t="str">
        <f t="shared" si="281"/>
        <v/>
      </c>
      <c r="ET552" s="19"/>
      <c r="EU552" s="19"/>
      <c r="EV552" s="19"/>
      <c r="EW552" s="65"/>
      <c r="EX552" s="19" t="str">
        <f t="shared" si="282"/>
        <v/>
      </c>
      <c r="EY552" s="19"/>
      <c r="EZ552" s="672"/>
      <c r="FA552" s="672"/>
      <c r="FB552" s="672">
        <f>IF(Duombaze!EZ552="",0,INDEX(DU!I:I,MATCH(Duombaze!EZ552,DU!A:A,0),1))+IF(Duombaze!FA552="",0,INDEX(DU!I:I,MATCH(Duombaze!FA552,DU!A:A,0),1))</f>
        <v>0</v>
      </c>
      <c r="FC552" s="19">
        <f>IF(Duombaze!EZ552="",0,INDEX(DU!K:K,MATCH(Duombaze!EZ552,DU!A:A,0),1))+IF(Duombaze!FA552="",0,INDEX(DU!K:K,MATCH(Duombaze!FA552,DU!A:A,0),1))</f>
        <v>0</v>
      </c>
      <c r="FD552" s="19"/>
      <c r="FE552" s="19"/>
      <c r="FF552" s="19"/>
      <c r="FG552" s="19"/>
      <c r="FH552" s="19"/>
      <c r="FI552" s="19" t="s">
        <v>9161</v>
      </c>
      <c r="FJ552" s="19"/>
      <c r="FK552" s="65"/>
      <c r="FL552" s="86" t="s">
        <v>1459</v>
      </c>
      <c r="FM552" s="672" t="s">
        <v>1459</v>
      </c>
      <c r="FN552" s="672"/>
      <c r="FO552" s="672"/>
      <c r="FP552" s="672"/>
      <c r="FQ552" s="672">
        <f>IF(Duombaze!FM552="",0,INDEX(DU!I:I,MATCH(Duombaze!FM552,DU!A:A,0),1))+IF(Duombaze!FN552="",0,INDEX(DU!I:I,MATCH(Duombaze!FN552,DU!A:A,0),1))+IF(Duombaze!FO552="",0,INDEX(DU!I:I,MATCH(Duombaze!FO552,DU!A:A,0),1))+IF(Duombaze!FP552="",0,INDEX(DU!I:I,MATCH(Duombaze!FP552,DU!A:A,0),1))</f>
        <v>1373.7216000000001</v>
      </c>
      <c r="FR552" s="671">
        <f>IF(Duombaze!FM552="",0,INDEX(DU!K:K,MATCH(Duombaze!FM552,DU!A:A,0),1))+IF(Duombaze!FN552="",0,INDEX(DU!K:K,MATCH(Duombaze!FN552,DU!A:A,0),1))+IF(Duombaze!FO552="",0,INDEX(DU!K:K,MATCH(Duombaze!FO552,DU!A:A,0),1))+IF(Duombaze!FP552="",0,INDEX(DU!K:K,MATCH(Duombaze!FP552,DU!A:A,0),1))</f>
        <v>44.795000000000002</v>
      </c>
      <c r="FT552" s="100" t="s">
        <v>2683</v>
      </c>
      <c r="FU552" s="100" t="s">
        <v>3333</v>
      </c>
      <c r="FV552" s="100" t="s">
        <v>2777</v>
      </c>
    </row>
    <row r="553" spans="1:205" s="20" customFormat="1" ht="30" customHeight="1" x14ac:dyDescent="0.25">
      <c r="A553" s="41">
        <v>5</v>
      </c>
      <c r="B553" s="41" t="s">
        <v>3289</v>
      </c>
      <c r="C553" s="16" t="s">
        <v>3288</v>
      </c>
      <c r="D553" s="19"/>
      <c r="E553" s="17" t="str">
        <f t="shared" si="270"/>
        <v/>
      </c>
      <c r="F553" s="19"/>
      <c r="G553" s="639"/>
      <c r="H553" s="639"/>
      <c r="I553" s="639"/>
      <c r="J553" s="639"/>
      <c r="K553" s="639"/>
      <c r="L553" s="639"/>
      <c r="M553" s="639"/>
      <c r="N553" s="639"/>
      <c r="O553" s="639"/>
      <c r="P553" s="638">
        <f>IF(Duombaze!G553="",0,INDEX(DU!I:I,MATCH(Duombaze!G553,DU!A:A,0),1))+IF(Duombaze!H553="",0,INDEX(DU!I:I,MATCH(Duombaze!H553,DU!A:A,0),1))+IF(Duombaze!I553="",0,INDEX(DU!I:I,MATCH(Duombaze!I553,DU!A:A,0),1))+IF(Duombaze!J553="",0,INDEX(DU!I:I,MATCH(Duombaze!J553,DU!A:A,0),1))+IF(Duombaze!K553="",0,INDEX(DU!I:I,MATCH(Duombaze!K553,DU!A:A,0),1))+IF(Duombaze!L553="",0,INDEX(DU!I:I,MATCH(Duombaze!L553,DU!A:A,0),1))+IF(Duombaze!M553="",0,INDEX(DU!I:I,MATCH(Duombaze!M553,DU!A:A,0),1))+IF(Duombaze!N553="",0,INDEX(DU!I:I,MATCH(Duombaze!N553,DU!A:A,0),1))+IF(Duombaze!O553="",0,INDEX(DU!I:I,MATCH(Duombaze!O553,DU!A:A,0),1))</f>
        <v>0</v>
      </c>
      <c r="Q553" s="638">
        <f>IF(Duombaze!G553="",0,INDEX(DU!K:K,MATCH(Duombaze!G553,DU!A:A,0),1))+IF(Duombaze!H553="",0,INDEX(DU!K:K,MATCH(Duombaze!H553,DU!A:A,0),1))+IF(Duombaze!I553="",0,INDEX(DU!K:K,MATCH(Duombaze!I553,DU!A:A,0),1))+IF(Duombaze!J553="",0,INDEX(DU!K:K,MATCH(Duombaze!J553,DU!A:A,0),1))+IF(Duombaze!K553="",0,INDEX(DU!K:K,MATCH(Duombaze!K553,DU!A:A,0),1))+IF(Duombaze!L553="",0,INDEX(DU!K:K,MATCH(Duombaze!L553,DU!A:A,0),1))+IF(Duombaze!M553="",0,INDEX(DU!K:K,MATCH(Duombaze!M553,DU!A:A,0),1))+IF(Duombaze!N553="",0,INDEX(DU!K:K,MATCH(Duombaze!N553,DU!A:A,0),1))+IF(Duombaze!O553="",0,INDEX(DU!K:K,MATCH(Duombaze!O553,DU!A:A,0),1))</f>
        <v>0</v>
      </c>
      <c r="R553" s="19"/>
      <c r="S553" s="52"/>
      <c r="T553" s="881"/>
      <c r="U553" s="17">
        <f>IF(Duombaze!T553="",0,INDEX(DU!I:I,MATCH(Duombaze!T553,DU!A:A,0),1))</f>
        <v>0</v>
      </c>
      <c r="V553" s="17">
        <f>IF(Duombaze!T553="",0,INDEX(DU!K:K,MATCH(Duombaze!T553,DU!A:A,0),1))</f>
        <v>0</v>
      </c>
      <c r="W553" s="19"/>
      <c r="X553" s="19"/>
      <c r="Y553" s="134"/>
      <c r="Z553" s="65"/>
      <c r="AA553" s="17" t="str">
        <f t="shared" si="297"/>
        <v/>
      </c>
      <c r="AB553" s="19"/>
      <c r="AC553" s="19">
        <f>IF(Duombaze!AB553="",0,INDEX(DU!I:I,MATCH(Duombaze!AB553,DU!A:A,0),1))</f>
        <v>0</v>
      </c>
      <c r="AD553" s="25">
        <f>IF(Duombaze!AB553="",0,INDEX(DU!K:K,MATCH(Duombaze!AB553,DU!A:A,0),1))</f>
        <v>0</v>
      </c>
      <c r="AE553" s="19"/>
      <c r="AF553" s="19"/>
      <c r="AG553" s="19"/>
      <c r="AH553" s="4" t="str">
        <f t="shared" si="271"/>
        <v/>
      </c>
      <c r="AI553" s="19"/>
      <c r="AJ553" s="639"/>
      <c r="AK553" s="639"/>
      <c r="AL553" s="639"/>
      <c r="AM553" s="639">
        <f>IF(Duombaze!AJ553="",0,INDEX(DU!I:I,MATCH(Duombaze!AJ553,DU!A:A,0),1))+IF(Duombaze!AK553="",0,INDEX(DU!I:I,MATCH(Duombaze!AK553,DU!A:A,0),1))+IF(Duombaze!AL553="",0,INDEX(DU!I:I,MATCH(Duombaze!AL553,DU!A:A,0),1))</f>
        <v>0</v>
      </c>
      <c r="AN553" s="639">
        <f>IF(Duombaze!AJ553="",0,INDEX(DU!K:K,MATCH(Duombaze!AJ553,DU!A:A,0),1))+IF(Duombaze!AK553="",0,INDEX(DU!K:K,MATCH(Duombaze!AK553,DU!A:A,0),1))+IF(Duombaze!AL553="",0,INDEX(DU!K:K,MATCH(Duombaze!AL553,DU!A:A,0),1))</f>
        <v>0</v>
      </c>
      <c r="AO553" s="19"/>
      <c r="AP553" s="19"/>
      <c r="AQ553" s="19"/>
      <c r="AR553" s="17" t="str">
        <f t="shared" si="272"/>
        <v/>
      </c>
      <c r="AS553" s="19"/>
      <c r="AT553" s="639"/>
      <c r="AU553" s="639"/>
      <c r="AV553" s="639"/>
      <c r="AW553" s="639"/>
      <c r="AX553" s="639"/>
      <c r="AY553" s="639"/>
      <c r="AZ553" s="639"/>
      <c r="BA553" s="639"/>
      <c r="BB553" s="639"/>
      <c r="BC553" s="639">
        <f>IF(Duombaze!AT553="",0,INDEX(DU!I:I,MATCH(Duombaze!AT553,DU!A:A,0),1))+IF(Duombaze!AU553="",0,INDEX(DU!I:I,MATCH(Duombaze!AU553,DU!A:A,0),1))+IF(Duombaze!AV553="",0,INDEX(DU!I:I,MATCH(Duombaze!AV553,DU!A:A,0),1))+IF(Duombaze!AW553="",0,INDEX(DU!I:I,MATCH(Duombaze!AW553,DU!A:A,0),1))+IF(Duombaze!AX553="",0,INDEX(DU!I:I,MATCH(Duombaze!AX553,DU!A:A,0),1))+IF(Duombaze!AY553="",0,INDEX(DU!I:I,MATCH(Duombaze!AY553,DU!A:A,0),1))+IF(Duombaze!AZ553="",0,INDEX(DU!I:I,MATCH(Duombaze!AZ553,DU!A:A,0),1))+IF(Duombaze!BA553="",0,INDEX(DU!I:I,MATCH(Duombaze!BA553,DU!A:A,0),1))+IF(Duombaze!BB553="",0,INDEX(DU!I:I,MATCH(Duombaze!BB553,DU!A:A,0),1))</f>
        <v>0</v>
      </c>
      <c r="BD553" s="638">
        <f>IF(Duombaze!AT553="",0,INDEX(DU!K:K,MATCH(Duombaze!AT553,DU!A:A,0),1))+IF(Duombaze!AU553="",0,INDEX(DU!K:K,MATCH(Duombaze!AU553,DU!A:A,0),1))+IF(Duombaze!AV553="",0,INDEX(DU!K:K,MATCH(Duombaze!AV553,DU!A:A,0),1))+IF(Duombaze!AW553="",0,INDEX(DU!K:K,MATCH(Duombaze!AW553,DU!A:A,0),1))+IF(Duombaze!AX553="",0,INDEX(DU!K:K,MATCH(Duombaze!AX553,DU!A:A,0),1))+IF(Duombaze!AY553="",0,INDEX(DU!K:K,MATCH(Duombaze!AY553,DU!A:A,0),1))+IF(Duombaze!AZ553="",0,INDEX(DU!K:K,MATCH(Duombaze!AZ553,DU!A:A,0),1))+IF(Duombaze!BA553="",0,INDEX(DU!K:K,MATCH(Duombaze!BA553,DU!A:A,0),1))+IF(Duombaze!BB553="",0,INDEX(DU!K:K,MATCH(Duombaze!BB553,DU!A:A,0),1))</f>
        <v>0</v>
      </c>
      <c r="BE553" s="19"/>
      <c r="BF553" s="19"/>
      <c r="BG553" s="19"/>
      <c r="BH553" s="4" t="str">
        <f t="shared" si="273"/>
        <v/>
      </c>
      <c r="BI553" s="19"/>
      <c r="BJ553" s="639"/>
      <c r="BK553" s="639"/>
      <c r="BL553" s="639"/>
      <c r="BM553" s="638">
        <f>IF(Duombaze!BJ553="",0,INDEX(DU!I:I,MATCH(Duombaze!BJ553,DU!A:A,0),1))+IF(Duombaze!BK553="",0,INDEX(DU!I:I,MATCH(Duombaze!BK553,DU!A:A,0),1))+IF(Duombaze!BL553="",0,INDEX(DU!I:I,MATCH(Duombaze!BL553,DU!A:A,0),1))</f>
        <v>0</v>
      </c>
      <c r="BN553" s="638">
        <f>IF(Duombaze!BJ553="",0,INDEX(DU!K:K,MATCH(Duombaze!BJ553,DU!A:A,0),1))+IF(Duombaze!BK553="",0,INDEX(DU!K:K,MATCH(Duombaze!BK553,DU!A:A,0),1))+IF(Duombaze!BL553="",0,INDEX(DU!K:K,MATCH(Duombaze!BL553,DU!A:A,0),1))</f>
        <v>0</v>
      </c>
      <c r="BO553" s="19"/>
      <c r="BP553" s="19"/>
      <c r="BQ553" s="19"/>
      <c r="BR553" s="19" t="str">
        <f t="shared" si="274"/>
        <v/>
      </c>
      <c r="BS553" s="19"/>
      <c r="BT553" s="19"/>
      <c r="BU553" s="19"/>
      <c r="BV553" s="19"/>
      <c r="BW553" s="19">
        <f>IF(Duombaze!BT553="",0,INDEX(DU!I:I,MATCH(Duombaze!BT553,DU!A:A,0),1))+IF(Duombaze!BU553="",0,INDEX(DU!I:I,MATCH(Duombaze!BU553,DU!A:A,0),1))+IF(Duombaze!BV553="",0,INDEX(DU!I:I,MATCH(Duombaze!BV553,DU!A:A,0),1))</f>
        <v>0</v>
      </c>
      <c r="BX553" s="19">
        <f>IF(Duombaze!BT553="",0,INDEX(DU!K:K,MATCH(Duombaze!BT553,DU!A:A,0),1))+IF(Duombaze!BU553="",0,INDEX(DU!K:K,MATCH(Duombaze!BU553,DU!A:A,0),1))+IF(Duombaze!BV553="",0,INDEX(DU!K:K,MATCH(Duombaze!BV553,DU!A:A,0),1))</f>
        <v>0</v>
      </c>
      <c r="BY553" s="19"/>
      <c r="BZ553" s="19"/>
      <c r="CA553" s="19"/>
      <c r="CB553" s="6" t="str">
        <f t="shared" si="275"/>
        <v/>
      </c>
      <c r="CC553" s="19"/>
      <c r="CD553" s="19">
        <f>IF(Duombaze!CC553="",0,INDEX(DU!I:I,MATCH(Duombaze!CC553,DU!A:A,0),1))</f>
        <v>0</v>
      </c>
      <c r="CE553" s="17">
        <f>IF(Duombaze!CC553="",0,INDEX(DU!K:K,MATCH(Duombaze!CC553,DU!A:A,0),1))</f>
        <v>0</v>
      </c>
      <c r="CF553" s="65"/>
      <c r="CG553" s="19"/>
      <c r="CH553" s="19"/>
      <c r="CI553" s="17" t="str">
        <f t="shared" si="295"/>
        <v/>
      </c>
      <c r="CJ553" s="19"/>
      <c r="CK553" s="19">
        <f>IF(Duombaze!CJ553="",0,INDEX(DU!I:I,MATCH(Duombaze!CJ553,DU!A:A,0),1))</f>
        <v>0</v>
      </c>
      <c r="CL553" s="17">
        <f>IF(Duombaze!CJ553="",0,INDEX(DU!K:K,MATCH(Duombaze!CJ553,DU!A:A,0),1))</f>
        <v>0</v>
      </c>
      <c r="CM553" s="19"/>
      <c r="CN553" s="19"/>
      <c r="CO553" s="19"/>
      <c r="CP553" s="17" t="str">
        <f t="shared" si="276"/>
        <v/>
      </c>
      <c r="CQ553" s="19"/>
      <c r="CR553" s="639"/>
      <c r="CS553" s="639"/>
      <c r="CT553" s="639">
        <f>IF(Duombaze!CR553="",0,INDEX(DU!I:I,MATCH(Duombaze!CR553,DU!A:A,0),1))+IF(Duombaze!CS553="",0,INDEX(DU!I:I,MATCH(Duombaze!CS553,DU!A:A,0),1))</f>
        <v>0</v>
      </c>
      <c r="CU553" s="19">
        <f>IF(Duombaze!CR553="",0,INDEX(DU!K:K,MATCH(Duombaze!CR553,DU!A:A,0),1))+IF(Duombaze!CS553="",0,INDEX(DU!K:K,MATCH(Duombaze!CS553,DU!A:A,0),1))</f>
        <v>0</v>
      </c>
      <c r="CV553" s="19"/>
      <c r="CW553" s="19"/>
      <c r="CX553" s="19"/>
      <c r="CY553" s="17" t="str">
        <f t="shared" si="277"/>
        <v/>
      </c>
      <c r="CZ553" s="19"/>
      <c r="DA553" s="672"/>
      <c r="DB553" s="672"/>
      <c r="DC553" s="672">
        <f>IF(Duombaze!DA553="",0,INDEX(DU!I:I,MATCH(Duombaze!DA553,DU!A:A,0),1))+IF(Duombaze!DB553="",0,INDEX(DU!I:I,MATCH(Duombaze!DB553,DU!A:A,0),1))</f>
        <v>0</v>
      </c>
      <c r="DD553" s="19">
        <f>IF(Duombaze!DA553="",0,INDEX(DU!K:K,MATCH(Duombaze!DA553,DU!A:A,0),1))+IF(Duombaze!DB553="",0,INDEX(DU!K:K,MATCH(Duombaze!DB553,DU!A:A,0),1))</f>
        <v>0</v>
      </c>
      <c r="DE553" s="19"/>
      <c r="DF553" s="19"/>
      <c r="DG553" s="19"/>
      <c r="DH553" s="19" t="str">
        <f t="shared" si="278"/>
        <v/>
      </c>
      <c r="DI553" s="19"/>
      <c r="DJ553" s="672"/>
      <c r="DK553" s="678"/>
      <c r="DL553" s="678">
        <f>IF(Duombaze!DJ553="",0,INDEX(DU!I:I,MATCH(Duombaze!DJ553,DU!A:A,0),1))+IF(Duombaze!DK553="",0,INDEX(DU!I:I,MATCH(Duombaze!DK553,DU!A:A,0),1))</f>
        <v>0</v>
      </c>
      <c r="DM553" s="19">
        <f>IF(Duombaze!DJ553="",0,INDEX(DU!K:K,MATCH(Duombaze!DJ553,DU!A:A,0),1))+IF(Duombaze!DK553="",0,INDEX(DU!K:K,MATCH(Duombaze!DK553,DU!A:A,0),1))</f>
        <v>0</v>
      </c>
      <c r="DN553" s="52"/>
      <c r="DO553" s="52"/>
      <c r="DP553" s="52" t="s">
        <v>2891</v>
      </c>
      <c r="DQ553" s="17" t="str">
        <f>IF(DP553&lt;&gt;"",A553&amp;" "&amp;C553&amp;" "&amp;"CERT167 "&amp;DP553,"")</f>
        <v>5 GPP23HD CERT167 Gale apvalūs LED žibintai + pilnas LED (N. Danija) + atšvaitai</v>
      </c>
      <c r="DR553" s="65" t="s">
        <v>2845</v>
      </c>
      <c r="DS553" s="692" t="s">
        <v>2793</v>
      </c>
      <c r="DT553" s="692" t="s">
        <v>3200</v>
      </c>
      <c r="DU553" s="692"/>
      <c r="DV553" s="692"/>
      <c r="DW553" s="692">
        <f>IF(Duombaze!DS553="",0,INDEX(DU!I:I,MATCH(Duombaze!DS553,DU!A:A,0),1))+IF(Duombaze!DT553="",0,INDEX(DU!I:I,MATCH(Duombaze!DT553,DU!A:A,0),1))+IF(Duombaze!DU553="",0,INDEX(DU!I:I,MATCH(Duombaze!DU553,DU!A:A,0),1))+IF(Duombaze!DV553="",0,INDEX(DU!I:I,MATCH(Duombaze!DV553,DU!A:A,0),1))</f>
        <v>198.79777058823501</v>
      </c>
      <c r="DX553" s="638">
        <f>IF(Duombaze!DS553="",0,INDEX(DU!K:K,MATCH(Duombaze!DS553,DU!A:A,0),1))+IF(Duombaze!DT553="",0,INDEX(DU!K:K,MATCH(Duombaze!DT553,DU!A:A,0),1))+IF(Duombaze!DU553="",0,INDEX(DU!K:K,MATCH(Duombaze!DU553,DU!A:A,0),1))+IF(Duombaze!DV553="",0,INDEX(DU!K:KH,MATCH(Duombaze!DV553,DU!A:A,0),1))</f>
        <v>77.34</v>
      </c>
      <c r="DY553" s="65"/>
      <c r="DZ553" s="65"/>
      <c r="EA553" s="19"/>
      <c r="EB553" s="19" t="str">
        <f t="shared" si="280"/>
        <v/>
      </c>
      <c r="EC553" s="19"/>
      <c r="ED553" s="19">
        <f>IF(Duombaze!EC553="",0,INDEX(DU!I:I,MATCH(Duombaze!EC553,DU!A:A,0),1))</f>
        <v>0</v>
      </c>
      <c r="EE553" s="638">
        <f>IF(Duombaze!EC553="",0,INDEX(DU!K:K,MATCH(Duombaze!EC553,DU!A:A,0),1))</f>
        <v>0</v>
      </c>
      <c r="EF553" s="19"/>
      <c r="EG553" s="19"/>
      <c r="EH553" s="19" t="s">
        <v>8332</v>
      </c>
      <c r="EI553" s="4" t="str">
        <f t="shared" si="296"/>
        <v>5 GPP23HD Lipdukai lietuviški + Konekesko logo + Umega Agro logo (ant kėbulo)</v>
      </c>
      <c r="EJ553" s="19" t="s">
        <v>3400</v>
      </c>
      <c r="EK553" s="672" t="s">
        <v>3203</v>
      </c>
      <c r="EL553" s="672" t="s">
        <v>3050</v>
      </c>
      <c r="EM553" s="672" t="s">
        <v>3460</v>
      </c>
      <c r="EN553" s="672">
        <f>IF(Duombaze!EK553="",0,INDEX(DU!I:I,MATCH(Duombaze!EK553,DU!A:A,0),1))+IF(Duombaze!EL553="",0,INDEX(DU!I:I,MATCH(Duombaze!EL553,DU!A:A,0),1))+IF(Duombaze!EM553="",0,INDEX(DU!I:I,MATCH(Duombaze!EM553,DU!A:A,0),1))</f>
        <v>56.591301333333305</v>
      </c>
      <c r="EO553" s="19">
        <f>IF(Duombaze!EK553="",0,INDEX(DU!K:K,MATCH(Duombaze!EK553,DU!A:A,0),1))+IF(Duombaze!EL553="",0,INDEX(DU!K:K,MATCH(Duombaze!EL553,DU!A:A,0),1))+IF(Duombaze!EM553="",0,INDEX(DU!K:K,MATCH(Duombaze!EM553,DU!A:A,0),1))</f>
        <v>0</v>
      </c>
      <c r="EP553" s="19"/>
      <c r="EQ553" s="65"/>
      <c r="ER553" s="19"/>
      <c r="ES553" s="17" t="str">
        <f t="shared" si="281"/>
        <v/>
      </c>
      <c r="ET553" s="19"/>
      <c r="EU553" s="19"/>
      <c r="EV553" s="19"/>
      <c r="EW553" s="65"/>
      <c r="EX553" s="19" t="str">
        <f t="shared" si="282"/>
        <v/>
      </c>
      <c r="EY553" s="19"/>
      <c r="EZ553" s="672"/>
      <c r="FA553" s="672"/>
      <c r="FB553" s="672">
        <f>IF(Duombaze!EZ553="",0,INDEX(DU!I:I,MATCH(Duombaze!EZ553,DU!A:A,0),1))+IF(Duombaze!FA553="",0,INDEX(DU!I:I,MATCH(Duombaze!FA553,DU!A:A,0),1))</f>
        <v>0</v>
      </c>
      <c r="FC553" s="19">
        <f>IF(Duombaze!EZ553="",0,INDEX(DU!K:K,MATCH(Duombaze!EZ553,DU!A:A,0),1))+IF(Duombaze!FA553="",0,INDEX(DU!K:K,MATCH(Duombaze!FA553,DU!A:A,0),1))</f>
        <v>0</v>
      </c>
      <c r="FD553" s="19"/>
      <c r="FE553" s="19"/>
      <c r="FF553" s="19"/>
      <c r="FG553" s="19"/>
      <c r="FH553" s="19"/>
      <c r="FI553" s="19" t="s">
        <v>9162</v>
      </c>
      <c r="FL553" s="18" t="s">
        <v>8276</v>
      </c>
      <c r="FM553" s="671" t="s">
        <v>8276</v>
      </c>
      <c r="FQ553" s="672">
        <f>IF(Duombaze!FM553="",0,INDEX(DU!I:I,MATCH(Duombaze!FM553,DU!A:A,0),1))+IF(Duombaze!FN553="",0,INDEX(DU!I:I,MATCH(Duombaze!FN553,DU!A:A,0),1))+IF(Duombaze!FO553="",0,INDEX(DU!I:I,MATCH(Duombaze!FO553,DU!A:A,0),1))+IF(Duombaze!FP553="",0,INDEX(DU!I:I,MATCH(Duombaze!FP553,DU!A:A,0),1))</f>
        <v>1424.9709744186</v>
      </c>
      <c r="FR553" s="671">
        <f>IF(Duombaze!FM553="",0,INDEX(DU!K:K,MATCH(Duombaze!FM553,DU!A:A,0),1))+IF(Duombaze!FN553="",0,INDEX(DU!K:K,MATCH(Duombaze!FN553,DU!A:A,0),1))+IF(Duombaze!FO553="",0,INDEX(DU!K:K,MATCH(Duombaze!FO553,DU!A:A,0),1))+IF(Duombaze!FP553="",0,INDEX(DU!K:K,MATCH(Duombaze!FP553,DU!A:A,0),1))</f>
        <v>44.79</v>
      </c>
    </row>
    <row r="554" spans="1:205" s="20" customFormat="1" ht="29.25" customHeight="1" x14ac:dyDescent="0.25">
      <c r="A554" s="41">
        <v>6</v>
      </c>
      <c r="B554" s="41" t="s">
        <v>3289</v>
      </c>
      <c r="C554" s="16" t="s">
        <v>3288</v>
      </c>
      <c r="D554" s="19"/>
      <c r="E554" s="17" t="str">
        <f t="shared" si="270"/>
        <v/>
      </c>
      <c r="F554" s="19"/>
      <c r="G554" s="639"/>
      <c r="H554" s="639"/>
      <c r="I554" s="639"/>
      <c r="J554" s="639"/>
      <c r="K554" s="639"/>
      <c r="L554" s="639"/>
      <c r="M554" s="639"/>
      <c r="N554" s="639"/>
      <c r="O554" s="639"/>
      <c r="P554" s="638">
        <f>IF(Duombaze!G554="",0,INDEX(DU!I:I,MATCH(Duombaze!G554,DU!A:A,0),1))+IF(Duombaze!H554="",0,INDEX(DU!I:I,MATCH(Duombaze!H554,DU!A:A,0),1))+IF(Duombaze!I554="",0,INDEX(DU!I:I,MATCH(Duombaze!I554,DU!A:A,0),1))+IF(Duombaze!J554="",0,INDEX(DU!I:I,MATCH(Duombaze!J554,DU!A:A,0),1))+IF(Duombaze!K554="",0,INDEX(DU!I:I,MATCH(Duombaze!K554,DU!A:A,0),1))+IF(Duombaze!L554="",0,INDEX(DU!I:I,MATCH(Duombaze!L554,DU!A:A,0),1))+IF(Duombaze!M554="",0,INDEX(DU!I:I,MATCH(Duombaze!M554,DU!A:A,0),1))+IF(Duombaze!N554="",0,INDEX(DU!I:I,MATCH(Duombaze!N554,DU!A:A,0),1))+IF(Duombaze!O554="",0,INDEX(DU!I:I,MATCH(Duombaze!O554,DU!A:A,0),1))</f>
        <v>0</v>
      </c>
      <c r="Q554" s="638">
        <f>IF(Duombaze!G554="",0,INDEX(DU!K:K,MATCH(Duombaze!G554,DU!A:A,0),1))+IF(Duombaze!H554="",0,INDEX(DU!K:K,MATCH(Duombaze!H554,DU!A:A,0),1))+IF(Duombaze!I554="",0,INDEX(DU!K:K,MATCH(Duombaze!I554,DU!A:A,0),1))+IF(Duombaze!J554="",0,INDEX(DU!K:K,MATCH(Duombaze!J554,DU!A:A,0),1))+IF(Duombaze!K554="",0,INDEX(DU!K:K,MATCH(Duombaze!K554,DU!A:A,0),1))+IF(Duombaze!L554="",0,INDEX(DU!K:K,MATCH(Duombaze!L554,DU!A:A,0),1))+IF(Duombaze!M554="",0,INDEX(DU!K:K,MATCH(Duombaze!M554,DU!A:A,0),1))+IF(Duombaze!N554="",0,INDEX(DU!K:K,MATCH(Duombaze!N554,DU!A:A,0),1))+IF(Duombaze!O554="",0,INDEX(DU!K:K,MATCH(Duombaze!O554,DU!A:A,0),1))</f>
        <v>0</v>
      </c>
      <c r="R554" s="19"/>
      <c r="S554" s="52"/>
      <c r="T554" s="881"/>
      <c r="U554" s="17">
        <f>IF(Duombaze!T554="",0,INDEX(DU!I:I,MATCH(Duombaze!T554,DU!A:A,0),1))</f>
        <v>0</v>
      </c>
      <c r="V554" s="17">
        <f>IF(Duombaze!T554="",0,INDEX(DU!K:K,MATCH(Duombaze!T554,DU!A:A,0),1))</f>
        <v>0</v>
      </c>
      <c r="W554" s="19"/>
      <c r="X554" s="19"/>
      <c r="Y554" s="134"/>
      <c r="Z554" s="65"/>
      <c r="AA554" s="17" t="str">
        <f t="shared" si="297"/>
        <v/>
      </c>
      <c r="AB554" s="19"/>
      <c r="AC554" s="19">
        <f>IF(Duombaze!AB554="",0,INDEX(DU!I:I,MATCH(Duombaze!AB554,DU!A:A,0),1))</f>
        <v>0</v>
      </c>
      <c r="AD554" s="25">
        <f>IF(Duombaze!AB554="",0,INDEX(DU!K:K,MATCH(Duombaze!AB554,DU!A:A,0),1))</f>
        <v>0</v>
      </c>
      <c r="AE554" s="19"/>
      <c r="AF554" s="19"/>
      <c r="AG554" s="19"/>
      <c r="AH554" s="4" t="str">
        <f t="shared" si="271"/>
        <v/>
      </c>
      <c r="AI554" s="19"/>
      <c r="AJ554" s="639"/>
      <c r="AK554" s="639"/>
      <c r="AL554" s="639"/>
      <c r="AM554" s="639">
        <f>IF(Duombaze!AJ554="",0,INDEX(DU!I:I,MATCH(Duombaze!AJ554,DU!A:A,0),1))+IF(Duombaze!AK554="",0,INDEX(DU!I:I,MATCH(Duombaze!AK554,DU!A:A,0),1))+IF(Duombaze!AL554="",0,INDEX(DU!I:I,MATCH(Duombaze!AL554,DU!A:A,0),1))</f>
        <v>0</v>
      </c>
      <c r="AN554" s="639">
        <f>IF(Duombaze!AJ554="",0,INDEX(DU!K:K,MATCH(Duombaze!AJ554,DU!A:A,0),1))+IF(Duombaze!AK554="",0,INDEX(DU!K:K,MATCH(Duombaze!AK554,DU!A:A,0),1))+IF(Duombaze!AL554="",0,INDEX(DU!K:K,MATCH(Duombaze!AL554,DU!A:A,0),1))</f>
        <v>0</v>
      </c>
      <c r="AO554" s="19"/>
      <c r="AP554" s="19"/>
      <c r="AQ554" s="19"/>
      <c r="AR554" s="17" t="str">
        <f t="shared" si="272"/>
        <v/>
      </c>
      <c r="AS554" s="19"/>
      <c r="AT554" s="639"/>
      <c r="AU554" s="639"/>
      <c r="AV554" s="639"/>
      <c r="AW554" s="639"/>
      <c r="AX554" s="639"/>
      <c r="AY554" s="639"/>
      <c r="AZ554" s="639"/>
      <c r="BA554" s="639"/>
      <c r="BB554" s="639"/>
      <c r="BC554" s="639">
        <f>IF(Duombaze!AT554="",0,INDEX(DU!I:I,MATCH(Duombaze!AT554,DU!A:A,0),1))+IF(Duombaze!AU554="",0,INDEX(DU!I:I,MATCH(Duombaze!AU554,DU!A:A,0),1))+IF(Duombaze!AV554="",0,INDEX(DU!I:I,MATCH(Duombaze!AV554,DU!A:A,0),1))+IF(Duombaze!AW554="",0,INDEX(DU!I:I,MATCH(Duombaze!AW554,DU!A:A,0),1))+IF(Duombaze!AX554="",0,INDEX(DU!I:I,MATCH(Duombaze!AX554,DU!A:A,0),1))+IF(Duombaze!AY554="",0,INDEX(DU!I:I,MATCH(Duombaze!AY554,DU!A:A,0),1))+IF(Duombaze!AZ554="",0,INDEX(DU!I:I,MATCH(Duombaze!AZ554,DU!A:A,0),1))+IF(Duombaze!BA554="",0,INDEX(DU!I:I,MATCH(Duombaze!BA554,DU!A:A,0),1))+IF(Duombaze!BB554="",0,INDEX(DU!I:I,MATCH(Duombaze!BB554,DU!A:A,0),1))</f>
        <v>0</v>
      </c>
      <c r="BD554" s="638">
        <f>IF(Duombaze!AT554="",0,INDEX(DU!K:K,MATCH(Duombaze!AT554,DU!A:A,0),1))+IF(Duombaze!AU554="",0,INDEX(DU!K:K,MATCH(Duombaze!AU554,DU!A:A,0),1))+IF(Duombaze!AV554="",0,INDEX(DU!K:K,MATCH(Duombaze!AV554,DU!A:A,0),1))+IF(Duombaze!AW554="",0,INDEX(DU!K:K,MATCH(Duombaze!AW554,DU!A:A,0),1))+IF(Duombaze!AX554="",0,INDEX(DU!K:K,MATCH(Duombaze!AX554,DU!A:A,0),1))+IF(Duombaze!AY554="",0,INDEX(DU!K:K,MATCH(Duombaze!AY554,DU!A:A,0),1))+IF(Duombaze!AZ554="",0,INDEX(DU!K:K,MATCH(Duombaze!AZ554,DU!A:A,0),1))+IF(Duombaze!BA554="",0,INDEX(DU!K:K,MATCH(Duombaze!BA554,DU!A:A,0),1))+IF(Duombaze!BB554="",0,INDEX(DU!K:K,MATCH(Duombaze!BB554,DU!A:A,0),1))</f>
        <v>0</v>
      </c>
      <c r="BE554" s="19"/>
      <c r="BF554" s="19"/>
      <c r="BG554" s="19"/>
      <c r="BH554" s="4" t="str">
        <f t="shared" si="273"/>
        <v/>
      </c>
      <c r="BI554" s="19"/>
      <c r="BJ554" s="639"/>
      <c r="BK554" s="639"/>
      <c r="BL554" s="639"/>
      <c r="BM554" s="638">
        <f>IF(Duombaze!BJ554="",0,INDEX(DU!I:I,MATCH(Duombaze!BJ554,DU!A:A,0),1))+IF(Duombaze!BK554="",0,INDEX(DU!I:I,MATCH(Duombaze!BK554,DU!A:A,0),1))+IF(Duombaze!BL554="",0,INDEX(DU!I:I,MATCH(Duombaze!BL554,DU!A:A,0),1))</f>
        <v>0</v>
      </c>
      <c r="BN554" s="638">
        <f>IF(Duombaze!BJ554="",0,INDEX(DU!K:K,MATCH(Duombaze!BJ554,DU!A:A,0),1))+IF(Duombaze!BK554="",0,INDEX(DU!K:K,MATCH(Duombaze!BK554,DU!A:A,0),1))+IF(Duombaze!BL554="",0,INDEX(DU!K:K,MATCH(Duombaze!BL554,DU!A:A,0),1))</f>
        <v>0</v>
      </c>
      <c r="BO554" s="19"/>
      <c r="BP554" s="19"/>
      <c r="BQ554" s="19"/>
      <c r="BR554" s="19" t="str">
        <f t="shared" si="274"/>
        <v/>
      </c>
      <c r="BS554" s="19"/>
      <c r="BT554" s="19"/>
      <c r="BU554" s="19"/>
      <c r="BV554" s="19"/>
      <c r="BW554" s="19">
        <f>IF(Duombaze!BT554="",0,INDEX(DU!I:I,MATCH(Duombaze!BT554,DU!A:A,0),1))+IF(Duombaze!BU554="",0,INDEX(DU!I:I,MATCH(Duombaze!BU554,DU!A:A,0),1))+IF(Duombaze!BV554="",0,INDEX(DU!I:I,MATCH(Duombaze!BV554,DU!A:A,0),1))</f>
        <v>0</v>
      </c>
      <c r="BX554" s="19">
        <f>IF(Duombaze!BT554="",0,INDEX(DU!K:K,MATCH(Duombaze!BT554,DU!A:A,0),1))+IF(Duombaze!BU554="",0,INDEX(DU!K:K,MATCH(Duombaze!BU554,DU!A:A,0),1))+IF(Duombaze!BV554="",0,INDEX(DU!K:K,MATCH(Duombaze!BV554,DU!A:A,0),1))</f>
        <v>0</v>
      </c>
      <c r="BY554" s="19"/>
      <c r="BZ554" s="19"/>
      <c r="CA554" s="19"/>
      <c r="CB554" s="6" t="str">
        <f t="shared" si="275"/>
        <v/>
      </c>
      <c r="CC554" s="19"/>
      <c r="CD554" s="19">
        <f>IF(Duombaze!CC554="",0,INDEX(DU!I:I,MATCH(Duombaze!CC554,DU!A:A,0),1))</f>
        <v>0</v>
      </c>
      <c r="CE554" s="17">
        <f>IF(Duombaze!CC554="",0,INDEX(DU!K:K,MATCH(Duombaze!CC554,DU!A:A,0),1))</f>
        <v>0</v>
      </c>
      <c r="CF554" s="65"/>
      <c r="CG554" s="19"/>
      <c r="CH554" s="19"/>
      <c r="CI554" s="17" t="str">
        <f t="shared" si="295"/>
        <v/>
      </c>
      <c r="CJ554" s="19"/>
      <c r="CK554" s="19">
        <f>IF(Duombaze!CJ554="",0,INDEX(DU!I:I,MATCH(Duombaze!CJ554,DU!A:A,0),1))</f>
        <v>0</v>
      </c>
      <c r="CL554" s="17">
        <f>IF(Duombaze!CJ554="",0,INDEX(DU!K:K,MATCH(Duombaze!CJ554,DU!A:A,0),1))</f>
        <v>0</v>
      </c>
      <c r="CM554" s="19"/>
      <c r="CN554" s="19"/>
      <c r="CO554" s="19"/>
      <c r="CP554" s="17" t="str">
        <f t="shared" si="276"/>
        <v/>
      </c>
      <c r="CQ554" s="19"/>
      <c r="CR554" s="639"/>
      <c r="CS554" s="639"/>
      <c r="CT554" s="639">
        <f>IF(Duombaze!CR554="",0,INDEX(DU!I:I,MATCH(Duombaze!CR554,DU!A:A,0),1))+IF(Duombaze!CS554="",0,INDEX(DU!I:I,MATCH(Duombaze!CS554,DU!A:A,0),1))</f>
        <v>0</v>
      </c>
      <c r="CU554" s="19">
        <f>IF(Duombaze!CR554="",0,INDEX(DU!K:K,MATCH(Duombaze!CR554,DU!A:A,0),1))+IF(Duombaze!CS554="",0,INDEX(DU!K:K,MATCH(Duombaze!CS554,DU!A:A,0),1))</f>
        <v>0</v>
      </c>
      <c r="CV554" s="19"/>
      <c r="CW554" s="19"/>
      <c r="CX554" s="19"/>
      <c r="CY554" s="17" t="str">
        <f t="shared" si="277"/>
        <v/>
      </c>
      <c r="CZ554" s="19"/>
      <c r="DA554" s="672"/>
      <c r="DB554" s="672"/>
      <c r="DC554" s="672">
        <f>IF(Duombaze!DA554="",0,INDEX(DU!I:I,MATCH(Duombaze!DA554,DU!A:A,0),1))+IF(Duombaze!DB554="",0,INDEX(DU!I:I,MATCH(Duombaze!DB554,DU!A:A,0),1))</f>
        <v>0</v>
      </c>
      <c r="DD554" s="19">
        <f>IF(Duombaze!DA554="",0,INDEX(DU!K:K,MATCH(Duombaze!DA554,DU!A:A,0),1))+IF(Duombaze!DB554="",0,INDEX(DU!K:K,MATCH(Duombaze!DB554,DU!A:A,0),1))</f>
        <v>0</v>
      </c>
      <c r="DE554" s="19"/>
      <c r="DF554" s="19"/>
      <c r="DG554" s="19"/>
      <c r="DH554" s="19" t="str">
        <f t="shared" si="278"/>
        <v/>
      </c>
      <c r="DI554" s="19"/>
      <c r="DJ554" s="672"/>
      <c r="DK554" s="678"/>
      <c r="DL554" s="678">
        <f>IF(Duombaze!DJ554="",0,INDEX(DU!I:I,MATCH(Duombaze!DJ554,DU!A:A,0),1))+IF(Duombaze!DK554="",0,INDEX(DU!I:I,MATCH(Duombaze!DK554,DU!A:A,0),1))</f>
        <v>0</v>
      </c>
      <c r="DM554" s="19">
        <f>IF(Duombaze!DJ554="",0,INDEX(DU!K:K,MATCH(Duombaze!DJ554,DU!A:A,0),1))+IF(Duombaze!DK554="",0,INDEX(DU!K:K,MATCH(Duombaze!DK554,DU!A:A,0),1))</f>
        <v>0</v>
      </c>
      <c r="DN554" s="52"/>
      <c r="DO554" s="52"/>
      <c r="DP554" s="52"/>
      <c r="DQ554" s="17" t="str">
        <f t="shared" si="279"/>
        <v/>
      </c>
      <c r="DR554" s="65"/>
      <c r="DS554" s="692"/>
      <c r="DT554" s="692"/>
      <c r="DU554" s="692"/>
      <c r="DV554" s="692"/>
      <c r="DW554" s="692">
        <f>IF(Duombaze!DS554="",0,INDEX(DU!I:I,MATCH(Duombaze!DS554,DU!A:A,0),1))+IF(Duombaze!DT554="",0,INDEX(DU!I:I,MATCH(Duombaze!DT554,DU!A:A,0),1))+IF(Duombaze!DU554="",0,INDEX(DU!I:I,MATCH(Duombaze!DU554,DU!A:A,0),1))+IF(Duombaze!DV554="",0,INDEX(DU!I:I,MATCH(Duombaze!DV554,DU!A:A,0),1))</f>
        <v>0</v>
      </c>
      <c r="DX554" s="638">
        <f>IF(Duombaze!DS554="",0,INDEX(DU!K:K,MATCH(Duombaze!DS554,DU!A:A,0),1))+IF(Duombaze!DT554="",0,INDEX(DU!K:K,MATCH(Duombaze!DT554,DU!A:A,0),1))+IF(Duombaze!DU554="",0,INDEX(DU!K:K,MATCH(Duombaze!DU554,DU!A:A,0),1))+IF(Duombaze!DV554="",0,INDEX(DU!K:KH,MATCH(Duombaze!DV554,DU!A:A,0),1))</f>
        <v>0</v>
      </c>
      <c r="DY554" s="65"/>
      <c r="DZ554" s="65"/>
      <c r="EA554" s="19"/>
      <c r="EB554" s="19" t="str">
        <f t="shared" si="280"/>
        <v/>
      </c>
      <c r="EC554" s="19"/>
      <c r="ED554" s="19">
        <f>IF(Duombaze!EC554="",0,INDEX(DU!I:I,MATCH(Duombaze!EC554,DU!A:A,0),1))</f>
        <v>0</v>
      </c>
      <c r="EE554" s="638">
        <f>IF(Duombaze!EC554="",0,INDEX(DU!K:K,MATCH(Duombaze!EC554,DU!A:A,0),1))</f>
        <v>0</v>
      </c>
      <c r="EF554" s="19"/>
      <c r="EG554" s="19"/>
      <c r="EH554" s="19" t="s">
        <v>8328</v>
      </c>
      <c r="EI554" s="4" t="str">
        <f t="shared" si="296"/>
        <v>6 GPP23HD Lipdukai universalūs + ALTAIR logo + Umega Agro logo (ant kėbulo)</v>
      </c>
      <c r="EJ554" s="19" t="s">
        <v>3401</v>
      </c>
      <c r="EK554" s="672" t="s">
        <v>2567</v>
      </c>
      <c r="EL554" s="672">
        <v>5434800000</v>
      </c>
      <c r="EM554" s="672" t="s">
        <v>3460</v>
      </c>
      <c r="EN554" s="672">
        <f>IF(Duombaze!EK554="",0,INDEX(DU!I:I,MATCH(Duombaze!EK554,DU!A:A,0),1))+IF(Duombaze!EL554="",0,INDEX(DU!I:I,MATCH(Duombaze!EL554,DU!A:A,0),1))+IF(Duombaze!EM554="",0,INDEX(DU!I:I,MATCH(Duombaze!EM554,DU!A:A,0),1))</f>
        <v>56.278267999999926</v>
      </c>
      <c r="EO554" s="19">
        <f>IF(Duombaze!EK554="",0,INDEX(DU!K:K,MATCH(Duombaze!EK554,DU!A:A,0),1))+IF(Duombaze!EL554="",0,INDEX(DU!K:K,MATCH(Duombaze!EL554,DU!A:A,0),1))+IF(Duombaze!EM554="",0,INDEX(DU!K:K,MATCH(Duombaze!EM554,DU!A:A,0),1))</f>
        <v>0</v>
      </c>
      <c r="EP554" s="19"/>
      <c r="EQ554" s="65"/>
      <c r="ER554" s="19"/>
      <c r="ES554" s="17" t="str">
        <f t="shared" si="281"/>
        <v/>
      </c>
      <c r="ET554" s="19"/>
      <c r="EU554" s="19"/>
      <c r="EV554" s="19"/>
      <c r="EW554" s="65"/>
      <c r="EX554" s="19" t="str">
        <f t="shared" si="282"/>
        <v/>
      </c>
      <c r="EY554" s="19"/>
      <c r="EZ554" s="672"/>
      <c r="FA554" s="672"/>
      <c r="FB554" s="672">
        <f>IF(Duombaze!EZ554="",0,INDEX(DU!I:I,MATCH(Duombaze!EZ554,DU!A:A,0),1))+IF(Duombaze!FA554="",0,INDEX(DU!I:I,MATCH(Duombaze!FA554,DU!A:A,0),1))</f>
        <v>0</v>
      </c>
      <c r="FC554" s="19">
        <f>IF(Duombaze!EZ554="",0,INDEX(DU!K:K,MATCH(Duombaze!EZ554,DU!A:A,0),1))+IF(Duombaze!FA554="",0,INDEX(DU!K:K,MATCH(Duombaze!FA554,DU!A:A,0),1))</f>
        <v>0</v>
      </c>
      <c r="FD554" s="19"/>
      <c r="FE554" s="19"/>
      <c r="FF554" s="19"/>
      <c r="FG554" s="19"/>
      <c r="FH554" s="19"/>
      <c r="FI554" s="17" t="s">
        <v>8208</v>
      </c>
      <c r="FJ554" s="17"/>
      <c r="FK554" s="17"/>
      <c r="FL554" s="17" t="s">
        <v>8212</v>
      </c>
      <c r="FM554" s="17" t="s">
        <v>8212</v>
      </c>
      <c r="FN554" s="671"/>
      <c r="FO554" s="672"/>
      <c r="FP554" s="672"/>
      <c r="FQ554" s="672">
        <f>IF(Duombaze!FM554="",0,INDEX(DU!I:I,MATCH(Duombaze!FM554,DU!A:A,0),1))+IF(Duombaze!FN554="",0,INDEX(DU!I:I,MATCH(Duombaze!FN554,DU!A:A,0),1))+IF(Duombaze!FO554="",0,INDEX(DU!I:I,MATCH(Duombaze!FO554,DU!A:A,0),1))+IF(Duombaze!FP554="",0,INDEX(DU!I:I,MATCH(Duombaze!FP554,DU!A:A,0),1))</f>
        <v>42.473214400000003</v>
      </c>
      <c r="FR554" s="671">
        <f>IF(Duombaze!FM554="",0,INDEX(DU!K:K,MATCH(Duombaze!FM554,DU!A:A,0),1))+IF(Duombaze!FN554="",0,INDEX(DU!K:K,MATCH(Duombaze!FN554,DU!A:A,0),1))+IF(Duombaze!FO554="",0,INDEX(DU!K:K,MATCH(Duombaze!FO554,DU!A:A,0),1))+IF(Duombaze!FP554="",0,INDEX(DU!K:K,MATCH(Duombaze!FP554,DU!A:A,0),1))</f>
        <v>34.28</v>
      </c>
    </row>
    <row r="555" spans="1:205" s="20" customFormat="1" ht="23.45" customHeight="1" x14ac:dyDescent="0.25">
      <c r="A555" s="41">
        <v>7</v>
      </c>
      <c r="B555" s="41" t="s">
        <v>3289</v>
      </c>
      <c r="C555" s="16" t="s">
        <v>3288</v>
      </c>
      <c r="D555" s="19"/>
      <c r="E555" s="17" t="str">
        <f t="shared" si="270"/>
        <v/>
      </c>
      <c r="F555" s="19"/>
      <c r="G555" s="639"/>
      <c r="H555" s="639"/>
      <c r="I555" s="639"/>
      <c r="J555" s="639"/>
      <c r="K555" s="639"/>
      <c r="L555" s="639"/>
      <c r="M555" s="639"/>
      <c r="N555" s="639"/>
      <c r="O555" s="639"/>
      <c r="P555" s="638">
        <f>IF(Duombaze!G555="",0,INDEX(DU!I:I,MATCH(Duombaze!G555,DU!A:A,0),1))+IF(Duombaze!H555="",0,INDEX(DU!I:I,MATCH(Duombaze!H555,DU!A:A,0),1))+IF(Duombaze!I555="",0,INDEX(DU!I:I,MATCH(Duombaze!I555,DU!A:A,0),1))+IF(Duombaze!J555="",0,INDEX(DU!I:I,MATCH(Duombaze!J555,DU!A:A,0),1))+IF(Duombaze!K555="",0,INDEX(DU!I:I,MATCH(Duombaze!K555,DU!A:A,0),1))+IF(Duombaze!L555="",0,INDEX(DU!I:I,MATCH(Duombaze!L555,DU!A:A,0),1))+IF(Duombaze!M555="",0,INDEX(DU!I:I,MATCH(Duombaze!M555,DU!A:A,0),1))+IF(Duombaze!N555="",0,INDEX(DU!I:I,MATCH(Duombaze!N555,DU!A:A,0),1))+IF(Duombaze!O555="",0,INDEX(DU!I:I,MATCH(Duombaze!O555,DU!A:A,0),1))</f>
        <v>0</v>
      </c>
      <c r="Q555" s="638">
        <f>IF(Duombaze!G555="",0,INDEX(DU!K:K,MATCH(Duombaze!G555,DU!A:A,0),1))+IF(Duombaze!H555="",0,INDEX(DU!K:K,MATCH(Duombaze!H555,DU!A:A,0),1))+IF(Duombaze!I555="",0,INDEX(DU!K:K,MATCH(Duombaze!I555,DU!A:A,0),1))+IF(Duombaze!J555="",0,INDEX(DU!K:K,MATCH(Duombaze!J555,DU!A:A,0),1))+IF(Duombaze!K555="",0,INDEX(DU!K:K,MATCH(Duombaze!K555,DU!A:A,0),1))+IF(Duombaze!L555="",0,INDEX(DU!K:K,MATCH(Duombaze!L555,DU!A:A,0),1))+IF(Duombaze!M555="",0,INDEX(DU!K:K,MATCH(Duombaze!M555,DU!A:A,0),1))+IF(Duombaze!N555="",0,INDEX(DU!K:K,MATCH(Duombaze!N555,DU!A:A,0),1))+IF(Duombaze!O555="",0,INDEX(DU!K:K,MATCH(Duombaze!O555,DU!A:A,0),1))</f>
        <v>0</v>
      </c>
      <c r="R555" s="19"/>
      <c r="S555" s="52"/>
      <c r="T555" s="881"/>
      <c r="U555" s="17">
        <f>IF(Duombaze!T555="",0,INDEX(DU!I:I,MATCH(Duombaze!T555,DU!A:A,0),1))</f>
        <v>0</v>
      </c>
      <c r="V555" s="17">
        <f>IF(Duombaze!T555="",0,INDEX(DU!K:K,MATCH(Duombaze!T555,DU!A:A,0),1))</f>
        <v>0</v>
      </c>
      <c r="W555" s="19"/>
      <c r="X555" s="19"/>
      <c r="Y555" s="134"/>
      <c r="Z555" s="65"/>
      <c r="AA555" s="17" t="str">
        <f t="shared" si="297"/>
        <v/>
      </c>
      <c r="AB555" s="19"/>
      <c r="AC555" s="19">
        <f>IF(Duombaze!AB555="",0,INDEX(DU!I:I,MATCH(Duombaze!AB555,DU!A:A,0),1))</f>
        <v>0</v>
      </c>
      <c r="AD555" s="25">
        <f>IF(Duombaze!AB555="",0,INDEX(DU!K:K,MATCH(Duombaze!AB555,DU!A:A,0),1))</f>
        <v>0</v>
      </c>
      <c r="AE555" s="19"/>
      <c r="AF555" s="19"/>
      <c r="AG555" s="19"/>
      <c r="AH555" s="4" t="str">
        <f t="shared" si="271"/>
        <v/>
      </c>
      <c r="AI555" s="19"/>
      <c r="AJ555" s="639"/>
      <c r="AK555" s="639"/>
      <c r="AL555" s="639"/>
      <c r="AM555" s="639">
        <f>IF(Duombaze!AJ555="",0,INDEX(DU!I:I,MATCH(Duombaze!AJ555,DU!A:A,0),1))+IF(Duombaze!AK555="",0,INDEX(DU!I:I,MATCH(Duombaze!AK555,DU!A:A,0),1))+IF(Duombaze!AL555="",0,INDEX(DU!I:I,MATCH(Duombaze!AL555,DU!A:A,0),1))</f>
        <v>0</v>
      </c>
      <c r="AN555" s="639">
        <f>IF(Duombaze!AJ555="",0,INDEX(DU!K:K,MATCH(Duombaze!AJ555,DU!A:A,0),1))+IF(Duombaze!AK555="",0,INDEX(DU!K:K,MATCH(Duombaze!AK555,DU!A:A,0),1))+IF(Duombaze!AL555="",0,INDEX(DU!K:K,MATCH(Duombaze!AL555,DU!A:A,0),1))</f>
        <v>0</v>
      </c>
      <c r="AO555" s="19"/>
      <c r="AP555" s="19"/>
      <c r="AQ555" s="19"/>
      <c r="AR555" s="17" t="str">
        <f t="shared" si="272"/>
        <v/>
      </c>
      <c r="AS555" s="19"/>
      <c r="AT555" s="639"/>
      <c r="AU555" s="639"/>
      <c r="AV555" s="639"/>
      <c r="AW555" s="639"/>
      <c r="AX555" s="639"/>
      <c r="AY555" s="639"/>
      <c r="AZ555" s="639"/>
      <c r="BA555" s="639"/>
      <c r="BB555" s="639"/>
      <c r="BC555" s="639">
        <f>IF(Duombaze!AT555="",0,INDEX(DU!I:I,MATCH(Duombaze!AT555,DU!A:A,0),1))+IF(Duombaze!AU555="",0,INDEX(DU!I:I,MATCH(Duombaze!AU555,DU!A:A,0),1))+IF(Duombaze!AV555="",0,INDEX(DU!I:I,MATCH(Duombaze!AV555,DU!A:A,0),1))+IF(Duombaze!AW555="",0,INDEX(DU!I:I,MATCH(Duombaze!AW555,DU!A:A,0),1))+IF(Duombaze!AX555="",0,INDEX(DU!I:I,MATCH(Duombaze!AX555,DU!A:A,0),1))+IF(Duombaze!AY555="",0,INDEX(DU!I:I,MATCH(Duombaze!AY555,DU!A:A,0),1))+IF(Duombaze!AZ555="",0,INDEX(DU!I:I,MATCH(Duombaze!AZ555,DU!A:A,0),1))+IF(Duombaze!BA555="",0,INDEX(DU!I:I,MATCH(Duombaze!BA555,DU!A:A,0),1))+IF(Duombaze!BB555="",0,INDEX(DU!I:I,MATCH(Duombaze!BB555,DU!A:A,0),1))</f>
        <v>0</v>
      </c>
      <c r="BD555" s="638">
        <f>IF(Duombaze!AT555="",0,INDEX(DU!K:K,MATCH(Duombaze!AT555,DU!A:A,0),1))+IF(Duombaze!AU555="",0,INDEX(DU!K:K,MATCH(Duombaze!AU555,DU!A:A,0),1))+IF(Duombaze!AV555="",0,INDEX(DU!K:K,MATCH(Duombaze!AV555,DU!A:A,0),1))+IF(Duombaze!AW555="",0,INDEX(DU!K:K,MATCH(Duombaze!AW555,DU!A:A,0),1))+IF(Duombaze!AX555="",0,INDEX(DU!K:K,MATCH(Duombaze!AX555,DU!A:A,0),1))+IF(Duombaze!AY555="",0,INDEX(DU!K:K,MATCH(Duombaze!AY555,DU!A:A,0),1))+IF(Duombaze!AZ555="",0,INDEX(DU!K:K,MATCH(Duombaze!AZ555,DU!A:A,0),1))+IF(Duombaze!BA555="",0,INDEX(DU!K:K,MATCH(Duombaze!BA555,DU!A:A,0),1))+IF(Duombaze!BB555="",0,INDEX(DU!K:K,MATCH(Duombaze!BB555,DU!A:A,0),1))</f>
        <v>0</v>
      </c>
      <c r="BE555" s="19"/>
      <c r="BF555" s="19"/>
      <c r="BG555" s="19"/>
      <c r="BH555" s="4" t="str">
        <f t="shared" si="273"/>
        <v/>
      </c>
      <c r="BI555" s="19"/>
      <c r="BJ555" s="639"/>
      <c r="BK555" s="639"/>
      <c r="BL555" s="639"/>
      <c r="BM555" s="638">
        <f>IF(Duombaze!BJ555="",0,INDEX(DU!I:I,MATCH(Duombaze!BJ555,DU!A:A,0),1))+IF(Duombaze!BK555="",0,INDEX(DU!I:I,MATCH(Duombaze!BK555,DU!A:A,0),1))+IF(Duombaze!BL555="",0,INDEX(DU!I:I,MATCH(Duombaze!BL555,DU!A:A,0),1))</f>
        <v>0</v>
      </c>
      <c r="BN555" s="638">
        <f>IF(Duombaze!BJ555="",0,INDEX(DU!K:K,MATCH(Duombaze!BJ555,DU!A:A,0),1))+IF(Duombaze!BK555="",0,INDEX(DU!K:K,MATCH(Duombaze!BK555,DU!A:A,0),1))+IF(Duombaze!BL555="",0,INDEX(DU!K:K,MATCH(Duombaze!BL555,DU!A:A,0),1))</f>
        <v>0</v>
      </c>
      <c r="BO555" s="19"/>
      <c r="BP555" s="19"/>
      <c r="BQ555" s="19"/>
      <c r="BR555" s="19" t="str">
        <f t="shared" si="274"/>
        <v/>
      </c>
      <c r="BS555" s="19"/>
      <c r="BT555" s="19"/>
      <c r="BU555" s="19"/>
      <c r="BV555" s="19"/>
      <c r="BW555" s="19">
        <f>IF(Duombaze!BT555="",0,INDEX(DU!I:I,MATCH(Duombaze!BT555,DU!A:A,0),1))+IF(Duombaze!BU555="",0,INDEX(DU!I:I,MATCH(Duombaze!BU555,DU!A:A,0),1))+IF(Duombaze!BV555="",0,INDEX(DU!I:I,MATCH(Duombaze!BV555,DU!A:A,0),1))</f>
        <v>0</v>
      </c>
      <c r="BX555" s="19">
        <f>IF(Duombaze!BT555="",0,INDEX(DU!K:K,MATCH(Duombaze!BT555,DU!A:A,0),1))+IF(Duombaze!BU555="",0,INDEX(DU!K:K,MATCH(Duombaze!BU555,DU!A:A,0),1))+IF(Duombaze!BV555="",0,INDEX(DU!K:K,MATCH(Duombaze!BV555,DU!A:A,0),1))</f>
        <v>0</v>
      </c>
      <c r="BY555" s="19"/>
      <c r="BZ555" s="19"/>
      <c r="CA555" s="19"/>
      <c r="CB555" s="6" t="str">
        <f t="shared" si="275"/>
        <v/>
      </c>
      <c r="CC555" s="19"/>
      <c r="CD555" s="19">
        <f>IF(Duombaze!CC555="",0,INDEX(DU!I:I,MATCH(Duombaze!CC555,DU!A:A,0),1))</f>
        <v>0</v>
      </c>
      <c r="CE555" s="17">
        <f>IF(Duombaze!CC555="",0,INDEX(DU!K:K,MATCH(Duombaze!CC555,DU!A:A,0),1))</f>
        <v>0</v>
      </c>
      <c r="CF555" s="65"/>
      <c r="CG555" s="19"/>
      <c r="CH555" s="19"/>
      <c r="CI555" s="17" t="str">
        <f t="shared" si="295"/>
        <v/>
      </c>
      <c r="CJ555" s="19"/>
      <c r="CK555" s="19">
        <f>IF(Duombaze!CJ555="",0,INDEX(DU!I:I,MATCH(Duombaze!CJ555,DU!A:A,0),1))</f>
        <v>0</v>
      </c>
      <c r="CL555" s="17">
        <f>IF(Duombaze!CJ555="",0,INDEX(DU!K:K,MATCH(Duombaze!CJ555,DU!A:A,0),1))</f>
        <v>0</v>
      </c>
      <c r="CM555" s="19"/>
      <c r="CN555" s="19"/>
      <c r="CO555" s="19"/>
      <c r="CP555" s="17" t="str">
        <f t="shared" si="276"/>
        <v/>
      </c>
      <c r="CQ555" s="19"/>
      <c r="CR555" s="639"/>
      <c r="CS555" s="639"/>
      <c r="CT555" s="639">
        <f>IF(Duombaze!CR555="",0,INDEX(DU!I:I,MATCH(Duombaze!CR555,DU!A:A,0),1))+IF(Duombaze!CS555="",0,INDEX(DU!I:I,MATCH(Duombaze!CS555,DU!A:A,0),1))</f>
        <v>0</v>
      </c>
      <c r="CU555" s="19">
        <f>IF(Duombaze!CR555="",0,INDEX(DU!K:K,MATCH(Duombaze!CR555,DU!A:A,0),1))+IF(Duombaze!CS555="",0,INDEX(DU!K:K,MATCH(Duombaze!CS555,DU!A:A,0),1))</f>
        <v>0</v>
      </c>
      <c r="CV555" s="19"/>
      <c r="CW555" s="19"/>
      <c r="CX555" s="19"/>
      <c r="CY555" s="17" t="str">
        <f t="shared" si="277"/>
        <v/>
      </c>
      <c r="CZ555" s="19"/>
      <c r="DA555" s="672"/>
      <c r="DB555" s="672"/>
      <c r="DC555" s="672">
        <f>IF(Duombaze!DA555="",0,INDEX(DU!I:I,MATCH(Duombaze!DA555,DU!A:A,0),1))+IF(Duombaze!DB555="",0,INDEX(DU!I:I,MATCH(Duombaze!DB555,DU!A:A,0),1))</f>
        <v>0</v>
      </c>
      <c r="DD555" s="19">
        <f>IF(Duombaze!DA555="",0,INDEX(DU!K:K,MATCH(Duombaze!DA555,DU!A:A,0),1))+IF(Duombaze!DB555="",0,INDEX(DU!K:K,MATCH(Duombaze!DB555,DU!A:A,0),1))</f>
        <v>0</v>
      </c>
      <c r="DE555" s="19"/>
      <c r="DF555" s="19"/>
      <c r="DG555" s="19"/>
      <c r="DH555" s="19" t="str">
        <f t="shared" si="278"/>
        <v/>
      </c>
      <c r="DI555" s="19"/>
      <c r="DJ555" s="672"/>
      <c r="DK555" s="678"/>
      <c r="DL555" s="678">
        <f>IF(Duombaze!DJ555="",0,INDEX(DU!I:I,MATCH(Duombaze!DJ555,DU!A:A,0),1))+IF(Duombaze!DK555="",0,INDEX(DU!I:I,MATCH(Duombaze!DK555,DU!A:A,0),1))</f>
        <v>0</v>
      </c>
      <c r="DM555" s="19">
        <f>IF(Duombaze!DJ555="",0,INDEX(DU!K:K,MATCH(Duombaze!DJ555,DU!A:A,0),1))+IF(Duombaze!DK555="",0,INDEX(DU!K:K,MATCH(Duombaze!DK555,DU!A:A,0),1))</f>
        <v>0</v>
      </c>
      <c r="DN555" s="52"/>
      <c r="DO555" s="52"/>
      <c r="DP555" s="52"/>
      <c r="DQ555" s="17" t="str">
        <f t="shared" si="279"/>
        <v/>
      </c>
      <c r="DR555" s="65"/>
      <c r="DS555" s="692"/>
      <c r="DT555" s="692"/>
      <c r="DU555" s="692"/>
      <c r="DV555" s="692"/>
      <c r="DW555" s="692">
        <f>IF(Duombaze!DS555="",0,INDEX(DU!I:I,MATCH(Duombaze!DS555,DU!A:A,0),1))+IF(Duombaze!DT555="",0,INDEX(DU!I:I,MATCH(Duombaze!DT555,DU!A:A,0),1))+IF(Duombaze!DU555="",0,INDEX(DU!I:I,MATCH(Duombaze!DU555,DU!A:A,0),1))+IF(Duombaze!DV555="",0,INDEX(DU!I:I,MATCH(Duombaze!DV555,DU!A:A,0),1))</f>
        <v>0</v>
      </c>
      <c r="DX555" s="638">
        <f>IF(Duombaze!DS555="",0,INDEX(DU!K:K,MATCH(Duombaze!DS555,DU!A:A,0),1))+IF(Duombaze!DT555="",0,INDEX(DU!K:K,MATCH(Duombaze!DT555,DU!A:A,0),1))+IF(Duombaze!DU555="",0,INDEX(DU!K:K,MATCH(Duombaze!DU555,DU!A:A,0),1))+IF(Duombaze!DV555="",0,INDEX(DU!K:KH,MATCH(Duombaze!DV555,DU!A:A,0),1))</f>
        <v>0</v>
      </c>
      <c r="DY555" s="65"/>
      <c r="DZ555" s="65"/>
      <c r="EA555" s="19"/>
      <c r="EB555" s="19" t="str">
        <f t="shared" si="280"/>
        <v/>
      </c>
      <c r="EC555" s="19"/>
      <c r="ED555" s="19">
        <f>IF(Duombaze!EC555="",0,INDEX(DU!I:I,MATCH(Duombaze!EC555,DU!A:A,0),1))</f>
        <v>0</v>
      </c>
      <c r="EE555" s="638">
        <f>IF(Duombaze!EC555="",0,INDEX(DU!K:K,MATCH(Duombaze!EC555,DU!A:A,0),1))</f>
        <v>0</v>
      </c>
      <c r="EF555" s="19"/>
      <c r="EG555" s="19"/>
      <c r="EH555" s="19"/>
      <c r="EI555" s="4" t="str">
        <f t="shared" si="296"/>
        <v/>
      </c>
      <c r="EJ555" s="19"/>
      <c r="EK555" s="672"/>
      <c r="EL555" s="672"/>
      <c r="EM555" s="672"/>
      <c r="EN555" s="672">
        <f>IF(Duombaze!EK555="",0,INDEX(DU!I:I,MATCH(Duombaze!EK555,DU!A:A,0),1))+IF(Duombaze!EL555="",0,INDEX(DU!I:I,MATCH(Duombaze!EL555,DU!A:A,0),1))+IF(Duombaze!EM555="",0,INDEX(DU!I:I,MATCH(Duombaze!EM555,DU!A:A,0),1))</f>
        <v>0</v>
      </c>
      <c r="EO555" s="19">
        <f>IF(Duombaze!EK555="",0,INDEX(DU!K:K,MATCH(Duombaze!EK555,DU!A:A,0),1))+IF(Duombaze!EL555="",0,INDEX(DU!K:K,MATCH(Duombaze!EL555,DU!A:A,0),1))+IF(Duombaze!EM555="",0,INDEX(DU!K:K,MATCH(Duombaze!EM555,DU!A:A,0),1))</f>
        <v>0</v>
      </c>
      <c r="EP555" s="19"/>
      <c r="EQ555" s="65"/>
      <c r="ER555" s="19"/>
      <c r="ES555" s="17" t="str">
        <f t="shared" si="281"/>
        <v/>
      </c>
      <c r="ET555" s="19"/>
      <c r="EU555" s="19"/>
      <c r="EV555" s="19"/>
      <c r="EW555" s="65"/>
      <c r="EX555" s="19" t="str">
        <f t="shared" si="282"/>
        <v/>
      </c>
      <c r="EY555" s="19"/>
      <c r="EZ555" s="672"/>
      <c r="FA555" s="672"/>
      <c r="FB555" s="672">
        <f>IF(Duombaze!EZ555="",0,INDEX(DU!I:I,MATCH(Duombaze!EZ555,DU!A:A,0),1))+IF(Duombaze!FA555="",0,INDEX(DU!I:I,MATCH(Duombaze!FA555,DU!A:A,0),1))</f>
        <v>0</v>
      </c>
      <c r="FC555" s="19">
        <f>IF(Duombaze!EZ555="",0,INDEX(DU!K:K,MATCH(Duombaze!EZ555,DU!A:A,0),1))+IF(Duombaze!FA555="",0,INDEX(DU!K:K,MATCH(Duombaze!FA555,DU!A:A,0),1))</f>
        <v>0</v>
      </c>
      <c r="FD555" s="19"/>
      <c r="FE555" s="19"/>
      <c r="FF555" s="19"/>
      <c r="FG555" s="19"/>
      <c r="FH555" s="19"/>
      <c r="FI555" s="20" t="s">
        <v>8209</v>
      </c>
      <c r="FJ555" s="19"/>
      <c r="FK555" s="65"/>
      <c r="FL555" s="17" t="s">
        <v>1458</v>
      </c>
      <c r="FM555" s="17" t="s">
        <v>1458</v>
      </c>
      <c r="FN555" s="671"/>
      <c r="FO555" s="672"/>
      <c r="FP555" s="672"/>
      <c r="FQ555" s="672">
        <f>IF(Duombaze!FM555="",0,INDEX(DU!I:I,MATCH(Duombaze!FM555,DU!A:A,0),1))+IF(Duombaze!FN555="",0,INDEX(DU!I:I,MATCH(Duombaze!FN555,DU!A:A,0),1))+IF(Duombaze!FO555="",0,INDEX(DU!I:I,MATCH(Duombaze!FO555,DU!A:A,0),1))+IF(Duombaze!FP555="",0,INDEX(DU!I:I,MATCH(Duombaze!FP555,DU!A:A,0),1))</f>
        <v>200.28799401863901</v>
      </c>
      <c r="FR555" s="671">
        <f>IF(Duombaze!FM555="",0,INDEX(DU!K:K,MATCH(Duombaze!FM555,DU!A:A,0),1))+IF(Duombaze!FN555="",0,INDEX(DU!K:K,MATCH(Duombaze!FN555,DU!A:A,0),1))+IF(Duombaze!FO555="",0,INDEX(DU!K:K,MATCH(Duombaze!FO555,DU!A:A,0),1))+IF(Duombaze!FP555="",0,INDEX(DU!K:K,MATCH(Duombaze!FP555,DU!A:A,0),1))</f>
        <v>67.2</v>
      </c>
    </row>
    <row r="556" spans="1:205" s="20" customFormat="1" ht="23.45" customHeight="1" x14ac:dyDescent="0.25">
      <c r="A556" s="41">
        <v>8</v>
      </c>
      <c r="B556" s="41" t="s">
        <v>3289</v>
      </c>
      <c r="C556" s="16" t="s">
        <v>3288</v>
      </c>
      <c r="D556" s="19"/>
      <c r="E556" s="17" t="str">
        <f t="shared" si="270"/>
        <v/>
      </c>
      <c r="F556" s="19"/>
      <c r="G556" s="639"/>
      <c r="H556" s="639"/>
      <c r="I556" s="639"/>
      <c r="J556" s="639"/>
      <c r="K556" s="639"/>
      <c r="L556" s="639"/>
      <c r="M556" s="639"/>
      <c r="N556" s="639"/>
      <c r="O556" s="639"/>
      <c r="P556" s="638">
        <f>IF(Duombaze!G556="",0,INDEX(DU!I:I,MATCH(Duombaze!G556,DU!A:A,0),1))+IF(Duombaze!H556="",0,INDEX(DU!I:I,MATCH(Duombaze!H556,DU!A:A,0),1))+IF(Duombaze!I556="",0,INDEX(DU!I:I,MATCH(Duombaze!I556,DU!A:A,0),1))+IF(Duombaze!J556="",0,INDEX(DU!I:I,MATCH(Duombaze!J556,DU!A:A,0),1))+IF(Duombaze!K556="",0,INDEX(DU!I:I,MATCH(Duombaze!K556,DU!A:A,0),1))+IF(Duombaze!L556="",0,INDEX(DU!I:I,MATCH(Duombaze!L556,DU!A:A,0),1))+IF(Duombaze!M556="",0,INDEX(DU!I:I,MATCH(Duombaze!M556,DU!A:A,0),1))+IF(Duombaze!N556="",0,INDEX(DU!I:I,MATCH(Duombaze!N556,DU!A:A,0),1))+IF(Duombaze!O556="",0,INDEX(DU!I:I,MATCH(Duombaze!O556,DU!A:A,0),1))</f>
        <v>0</v>
      </c>
      <c r="Q556" s="638">
        <f>IF(Duombaze!G556="",0,INDEX(DU!K:K,MATCH(Duombaze!G556,DU!A:A,0),1))+IF(Duombaze!H556="",0,INDEX(DU!K:K,MATCH(Duombaze!H556,DU!A:A,0),1))+IF(Duombaze!I556="",0,INDEX(DU!K:K,MATCH(Duombaze!I556,DU!A:A,0),1))+IF(Duombaze!J556="",0,INDEX(DU!K:K,MATCH(Duombaze!J556,DU!A:A,0),1))+IF(Duombaze!K556="",0,INDEX(DU!K:K,MATCH(Duombaze!K556,DU!A:A,0),1))+IF(Duombaze!L556="",0,INDEX(DU!K:K,MATCH(Duombaze!L556,DU!A:A,0),1))+IF(Duombaze!M556="",0,INDEX(DU!K:K,MATCH(Duombaze!M556,DU!A:A,0),1))+IF(Duombaze!N556="",0,INDEX(DU!K:K,MATCH(Duombaze!N556,DU!A:A,0),1))+IF(Duombaze!O556="",0,INDEX(DU!K:K,MATCH(Duombaze!O556,DU!A:A,0),1))</f>
        <v>0</v>
      </c>
      <c r="R556" s="19"/>
      <c r="S556" s="52"/>
      <c r="T556" s="881"/>
      <c r="U556" s="17">
        <f>IF(Duombaze!T556="",0,INDEX(DU!I:I,MATCH(Duombaze!T556,DU!A:A,0),1))</f>
        <v>0</v>
      </c>
      <c r="V556" s="17">
        <f>IF(Duombaze!T556="",0,INDEX(DU!K:K,MATCH(Duombaze!T556,DU!A:A,0),1))</f>
        <v>0</v>
      </c>
      <c r="W556" s="19"/>
      <c r="X556" s="19"/>
      <c r="Y556" s="134"/>
      <c r="Z556" s="65"/>
      <c r="AA556" s="17" t="str">
        <f t="shared" si="297"/>
        <v/>
      </c>
      <c r="AB556" s="19"/>
      <c r="AC556" s="19">
        <f>IF(Duombaze!AB556="",0,INDEX(DU!I:I,MATCH(Duombaze!AB556,DU!A:A,0),1))</f>
        <v>0</v>
      </c>
      <c r="AD556" s="25">
        <f>IF(Duombaze!AB556="",0,INDEX(DU!K:K,MATCH(Duombaze!AB556,DU!A:A,0),1))</f>
        <v>0</v>
      </c>
      <c r="AE556" s="19"/>
      <c r="AF556" s="19"/>
      <c r="AG556" s="19"/>
      <c r="AH556" s="4" t="str">
        <f t="shared" si="271"/>
        <v/>
      </c>
      <c r="AI556" s="19"/>
      <c r="AJ556" s="639"/>
      <c r="AK556" s="639"/>
      <c r="AL556" s="639"/>
      <c r="AM556" s="639">
        <f>IF(Duombaze!AJ556="",0,INDEX(DU!I:I,MATCH(Duombaze!AJ556,DU!A:A,0),1))+IF(Duombaze!AK556="",0,INDEX(DU!I:I,MATCH(Duombaze!AK556,DU!A:A,0),1))+IF(Duombaze!AL556="",0,INDEX(DU!I:I,MATCH(Duombaze!AL556,DU!A:A,0),1))</f>
        <v>0</v>
      </c>
      <c r="AN556" s="639">
        <f>IF(Duombaze!AJ556="",0,INDEX(DU!K:K,MATCH(Duombaze!AJ556,DU!A:A,0),1))+IF(Duombaze!AK556="",0,INDEX(DU!K:K,MATCH(Duombaze!AK556,DU!A:A,0),1))+IF(Duombaze!AL556="",0,INDEX(DU!K:K,MATCH(Duombaze!AL556,DU!A:A,0),1))</f>
        <v>0</v>
      </c>
      <c r="AO556" s="19"/>
      <c r="AP556" s="19"/>
      <c r="AQ556" s="19"/>
      <c r="AR556" s="17" t="str">
        <f t="shared" si="272"/>
        <v/>
      </c>
      <c r="AS556" s="19"/>
      <c r="AT556" s="639"/>
      <c r="AU556" s="639"/>
      <c r="AV556" s="639"/>
      <c r="AW556" s="639"/>
      <c r="AX556" s="639"/>
      <c r="AY556" s="639"/>
      <c r="AZ556" s="639"/>
      <c r="BA556" s="639"/>
      <c r="BB556" s="639"/>
      <c r="BC556" s="639">
        <f>IF(Duombaze!AT556="",0,INDEX(DU!I:I,MATCH(Duombaze!AT556,DU!A:A,0),1))+IF(Duombaze!AU556="",0,INDEX(DU!I:I,MATCH(Duombaze!AU556,DU!A:A,0),1))+IF(Duombaze!AV556="",0,INDEX(DU!I:I,MATCH(Duombaze!AV556,DU!A:A,0),1))+IF(Duombaze!AW556="",0,INDEX(DU!I:I,MATCH(Duombaze!AW556,DU!A:A,0),1))+IF(Duombaze!AX556="",0,INDEX(DU!I:I,MATCH(Duombaze!AX556,DU!A:A,0),1))+IF(Duombaze!AY556="",0,INDEX(DU!I:I,MATCH(Duombaze!AY556,DU!A:A,0),1))+IF(Duombaze!AZ556="",0,INDEX(DU!I:I,MATCH(Duombaze!AZ556,DU!A:A,0),1))+IF(Duombaze!BA556="",0,INDEX(DU!I:I,MATCH(Duombaze!BA556,DU!A:A,0),1))+IF(Duombaze!BB556="",0,INDEX(DU!I:I,MATCH(Duombaze!BB556,DU!A:A,0),1))</f>
        <v>0</v>
      </c>
      <c r="BD556" s="638">
        <f>IF(Duombaze!AT556="",0,INDEX(DU!K:K,MATCH(Duombaze!AT556,DU!A:A,0),1))+IF(Duombaze!AU556="",0,INDEX(DU!K:K,MATCH(Duombaze!AU556,DU!A:A,0),1))+IF(Duombaze!AV556="",0,INDEX(DU!K:K,MATCH(Duombaze!AV556,DU!A:A,0),1))+IF(Duombaze!AW556="",0,INDEX(DU!K:K,MATCH(Duombaze!AW556,DU!A:A,0),1))+IF(Duombaze!AX556="",0,INDEX(DU!K:K,MATCH(Duombaze!AX556,DU!A:A,0),1))+IF(Duombaze!AY556="",0,INDEX(DU!K:K,MATCH(Duombaze!AY556,DU!A:A,0),1))+IF(Duombaze!AZ556="",0,INDEX(DU!K:K,MATCH(Duombaze!AZ556,DU!A:A,0),1))+IF(Duombaze!BA556="",0,INDEX(DU!K:K,MATCH(Duombaze!BA556,DU!A:A,0),1))+IF(Duombaze!BB556="",0,INDEX(DU!K:K,MATCH(Duombaze!BB556,DU!A:A,0),1))</f>
        <v>0</v>
      </c>
      <c r="BE556" s="19"/>
      <c r="BF556" s="19"/>
      <c r="BG556" s="19"/>
      <c r="BH556" s="4" t="str">
        <f t="shared" si="273"/>
        <v/>
      </c>
      <c r="BI556" s="19"/>
      <c r="BJ556" s="639"/>
      <c r="BK556" s="639"/>
      <c r="BL556" s="639"/>
      <c r="BM556" s="638">
        <f>IF(Duombaze!BJ556="",0,INDEX(DU!I:I,MATCH(Duombaze!BJ556,DU!A:A,0),1))+IF(Duombaze!BK556="",0,INDEX(DU!I:I,MATCH(Duombaze!BK556,DU!A:A,0),1))+IF(Duombaze!BL556="",0,INDEX(DU!I:I,MATCH(Duombaze!BL556,DU!A:A,0),1))</f>
        <v>0</v>
      </c>
      <c r="BN556" s="638">
        <f>IF(Duombaze!BJ556="",0,INDEX(DU!K:K,MATCH(Duombaze!BJ556,DU!A:A,0),1))+IF(Duombaze!BK556="",0,INDEX(DU!K:K,MATCH(Duombaze!BK556,DU!A:A,0),1))+IF(Duombaze!BL556="",0,INDEX(DU!K:K,MATCH(Duombaze!BL556,DU!A:A,0),1))</f>
        <v>0</v>
      </c>
      <c r="BO556" s="19"/>
      <c r="BP556" s="19"/>
      <c r="BQ556" s="19"/>
      <c r="BR556" s="19" t="str">
        <f t="shared" si="274"/>
        <v/>
      </c>
      <c r="BS556" s="19"/>
      <c r="BT556" s="19"/>
      <c r="BU556" s="19"/>
      <c r="BV556" s="19"/>
      <c r="BW556" s="19">
        <f>IF(Duombaze!BT556="",0,INDEX(DU!I:I,MATCH(Duombaze!BT556,DU!A:A,0),1))+IF(Duombaze!BU556="",0,INDEX(DU!I:I,MATCH(Duombaze!BU556,DU!A:A,0),1))+IF(Duombaze!BV556="",0,INDEX(DU!I:I,MATCH(Duombaze!BV556,DU!A:A,0),1))</f>
        <v>0</v>
      </c>
      <c r="BX556" s="19">
        <f>IF(Duombaze!BT556="",0,INDEX(DU!K:K,MATCH(Duombaze!BT556,DU!A:A,0),1))+IF(Duombaze!BU556="",0,INDEX(DU!K:K,MATCH(Duombaze!BU556,DU!A:A,0),1))+IF(Duombaze!BV556="",0,INDEX(DU!K:K,MATCH(Duombaze!BV556,DU!A:A,0),1))</f>
        <v>0</v>
      </c>
      <c r="BY556" s="19"/>
      <c r="BZ556" s="19"/>
      <c r="CA556" s="19"/>
      <c r="CB556" s="6" t="str">
        <f t="shared" si="275"/>
        <v/>
      </c>
      <c r="CC556" s="19"/>
      <c r="CD556" s="19">
        <f>IF(Duombaze!CC556="",0,INDEX(DU!I:I,MATCH(Duombaze!CC556,DU!A:A,0),1))</f>
        <v>0</v>
      </c>
      <c r="CE556" s="17">
        <f>IF(Duombaze!CC556="",0,INDEX(DU!K:K,MATCH(Duombaze!CC556,DU!A:A,0),1))</f>
        <v>0</v>
      </c>
      <c r="CF556" s="65"/>
      <c r="CG556" s="19"/>
      <c r="CH556" s="19"/>
      <c r="CI556" s="17" t="str">
        <f t="shared" si="295"/>
        <v/>
      </c>
      <c r="CJ556" s="19"/>
      <c r="CK556" s="19">
        <f>IF(Duombaze!CJ556="",0,INDEX(DU!I:I,MATCH(Duombaze!CJ556,DU!A:A,0),1))</f>
        <v>0</v>
      </c>
      <c r="CL556" s="17">
        <f>IF(Duombaze!CJ556="",0,INDEX(DU!K:K,MATCH(Duombaze!CJ556,DU!A:A,0),1))</f>
        <v>0</v>
      </c>
      <c r="CM556" s="19"/>
      <c r="CN556" s="19"/>
      <c r="CO556" s="19"/>
      <c r="CP556" s="17" t="str">
        <f t="shared" si="276"/>
        <v/>
      </c>
      <c r="CQ556" s="19"/>
      <c r="CR556" s="639"/>
      <c r="CS556" s="639"/>
      <c r="CT556" s="639">
        <f>IF(Duombaze!CR556="",0,INDEX(DU!I:I,MATCH(Duombaze!CR556,DU!A:A,0),1))+IF(Duombaze!CS556="",0,INDEX(DU!I:I,MATCH(Duombaze!CS556,DU!A:A,0),1))</f>
        <v>0</v>
      </c>
      <c r="CU556" s="19">
        <f>IF(Duombaze!CR556="",0,INDEX(DU!K:K,MATCH(Duombaze!CR556,DU!A:A,0),1))+IF(Duombaze!CS556="",0,INDEX(DU!K:K,MATCH(Duombaze!CS556,DU!A:A,0),1))</f>
        <v>0</v>
      </c>
      <c r="CV556" s="19"/>
      <c r="CW556" s="19"/>
      <c r="CX556" s="19"/>
      <c r="CY556" s="17" t="str">
        <f t="shared" si="277"/>
        <v/>
      </c>
      <c r="CZ556" s="19"/>
      <c r="DA556" s="672"/>
      <c r="DB556" s="672"/>
      <c r="DC556" s="672">
        <f>IF(Duombaze!DA556="",0,INDEX(DU!I:I,MATCH(Duombaze!DA556,DU!A:A,0),1))+IF(Duombaze!DB556="",0,INDEX(DU!I:I,MATCH(Duombaze!DB556,DU!A:A,0),1))</f>
        <v>0</v>
      </c>
      <c r="DD556" s="19">
        <f>IF(Duombaze!DA556="",0,INDEX(DU!K:K,MATCH(Duombaze!DA556,DU!A:A,0),1))+IF(Duombaze!DB556="",0,INDEX(DU!K:K,MATCH(Duombaze!DB556,DU!A:A,0),1))</f>
        <v>0</v>
      </c>
      <c r="DE556" s="19"/>
      <c r="DF556" s="19"/>
      <c r="DG556" s="19"/>
      <c r="DH556" s="19" t="str">
        <f t="shared" si="278"/>
        <v/>
      </c>
      <c r="DI556" s="19"/>
      <c r="DJ556" s="672"/>
      <c r="DK556" s="678"/>
      <c r="DL556" s="678">
        <f>IF(Duombaze!DJ556="",0,INDEX(DU!I:I,MATCH(Duombaze!DJ556,DU!A:A,0),1))+IF(Duombaze!DK556="",0,INDEX(DU!I:I,MATCH(Duombaze!DK556,DU!A:A,0),1))</f>
        <v>0</v>
      </c>
      <c r="DM556" s="19">
        <f>IF(Duombaze!DJ556="",0,INDEX(DU!K:K,MATCH(Duombaze!DJ556,DU!A:A,0),1))+IF(Duombaze!DK556="",0,INDEX(DU!K:K,MATCH(Duombaze!DK556,DU!A:A,0),1))</f>
        <v>0</v>
      </c>
      <c r="DN556" s="52"/>
      <c r="DO556" s="52"/>
      <c r="DP556" s="52"/>
      <c r="DQ556" s="17" t="str">
        <f t="shared" si="279"/>
        <v/>
      </c>
      <c r="DR556" s="65"/>
      <c r="DS556" s="692"/>
      <c r="DT556" s="692"/>
      <c r="DU556" s="692"/>
      <c r="DV556" s="692"/>
      <c r="DW556" s="692">
        <f>IF(Duombaze!DS556="",0,INDEX(DU!I:I,MATCH(Duombaze!DS556,DU!A:A,0),1))+IF(Duombaze!DT556="",0,INDEX(DU!I:I,MATCH(Duombaze!DT556,DU!A:A,0),1))+IF(Duombaze!DU556="",0,INDEX(DU!I:I,MATCH(Duombaze!DU556,DU!A:A,0),1))+IF(Duombaze!DV556="",0,INDEX(DU!I:I,MATCH(Duombaze!DV556,DU!A:A,0),1))</f>
        <v>0</v>
      </c>
      <c r="DX556" s="638">
        <f>IF(Duombaze!DS556="",0,INDEX(DU!K:K,MATCH(Duombaze!DS556,DU!A:A,0),1))+IF(Duombaze!DT556="",0,INDEX(DU!K:K,MATCH(Duombaze!DT556,DU!A:A,0),1))+IF(Duombaze!DU556="",0,INDEX(DU!K:K,MATCH(Duombaze!DU556,DU!A:A,0),1))+IF(Duombaze!DV556="",0,INDEX(DU!K:KH,MATCH(Duombaze!DV556,DU!A:A,0),1))</f>
        <v>0</v>
      </c>
      <c r="DY556" s="65"/>
      <c r="DZ556" s="65"/>
      <c r="EA556" s="19"/>
      <c r="EB556" s="19" t="str">
        <f t="shared" si="280"/>
        <v/>
      </c>
      <c r="EC556" s="19"/>
      <c r="ED556" s="19">
        <f>IF(Duombaze!EC556="",0,INDEX(DU!I:I,MATCH(Duombaze!EC556,DU!A:A,0),1))</f>
        <v>0</v>
      </c>
      <c r="EE556" s="638">
        <f>IF(Duombaze!EC556="",0,INDEX(DU!K:K,MATCH(Duombaze!EC556,DU!A:A,0),1))</f>
        <v>0</v>
      </c>
      <c r="EF556" s="19"/>
      <c r="EG556" s="19"/>
      <c r="EH556" s="19"/>
      <c r="EI556" s="4" t="str">
        <f t="shared" si="296"/>
        <v/>
      </c>
      <c r="EJ556" s="19"/>
      <c r="EK556" s="672"/>
      <c r="EL556" s="672"/>
      <c r="EM556" s="672"/>
      <c r="EN556" s="672">
        <f>IF(Duombaze!EK556="",0,INDEX(DU!I:I,MATCH(Duombaze!EK556,DU!A:A,0),1))+IF(Duombaze!EL556="",0,INDEX(DU!I:I,MATCH(Duombaze!EL556,DU!A:A,0),1))+IF(Duombaze!EM556="",0,INDEX(DU!I:I,MATCH(Duombaze!EM556,DU!A:A,0),1))</f>
        <v>0</v>
      </c>
      <c r="EO556" s="19">
        <f>IF(Duombaze!EK556="",0,INDEX(DU!K:K,MATCH(Duombaze!EK556,DU!A:A,0),1))+IF(Duombaze!EL556="",0,INDEX(DU!K:K,MATCH(Duombaze!EL556,DU!A:A,0),1))+IF(Duombaze!EM556="",0,INDEX(DU!K:K,MATCH(Duombaze!EM556,DU!A:A,0),1))</f>
        <v>0</v>
      </c>
      <c r="EP556" s="19"/>
      <c r="EQ556" s="65"/>
      <c r="ER556" s="19"/>
      <c r="ES556" s="17" t="str">
        <f t="shared" si="281"/>
        <v/>
      </c>
      <c r="ET556" s="19"/>
      <c r="EU556" s="19"/>
      <c r="EV556" s="19"/>
      <c r="EW556" s="65"/>
      <c r="EX556" s="19" t="str">
        <f t="shared" si="282"/>
        <v/>
      </c>
      <c r="EY556" s="19"/>
      <c r="EZ556" s="672"/>
      <c r="FA556" s="672"/>
      <c r="FB556" s="672">
        <f>IF(Duombaze!EZ556="",0,INDEX(DU!I:I,MATCH(Duombaze!EZ556,DU!A:A,0),1))+IF(Duombaze!FA556="",0,INDEX(DU!I:I,MATCH(Duombaze!FA556,DU!A:A,0),1))</f>
        <v>0</v>
      </c>
      <c r="FC556" s="19">
        <f>IF(Duombaze!EZ556="",0,INDEX(DU!K:K,MATCH(Duombaze!EZ556,DU!A:A,0),1))+IF(Duombaze!FA556="",0,INDEX(DU!K:K,MATCH(Duombaze!FA556,DU!A:A,0),1))</f>
        <v>0</v>
      </c>
      <c r="FD556" s="19"/>
      <c r="FE556" s="19"/>
      <c r="FF556" s="19"/>
      <c r="FG556" s="19"/>
      <c r="FH556" s="19"/>
      <c r="FI556" s="52" t="s">
        <v>8210</v>
      </c>
      <c r="FJ556" s="19"/>
      <c r="FK556" s="65"/>
      <c r="FL556" s="17" t="s">
        <v>8213</v>
      </c>
      <c r="FM556" s="17" t="s">
        <v>8212</v>
      </c>
      <c r="FN556" s="671" t="s">
        <v>2566</v>
      </c>
      <c r="FO556" s="672"/>
      <c r="FP556" s="672"/>
      <c r="FQ556" s="672">
        <f>IF(Duombaze!FM556="",0,INDEX(DU!I:I,MATCH(Duombaze!FM556,DU!A:A,0),1))+IF(Duombaze!FN556="",0,INDEX(DU!I:I,MATCH(Duombaze!FN556,DU!A:A,0),1))+IF(Duombaze!FO556="",0,INDEX(DU!I:I,MATCH(Duombaze!FO556,DU!A:A,0),1))+IF(Duombaze!FP556="",0,INDEX(DU!I:I,MATCH(Duombaze!FP556,DU!A:A,0),1))</f>
        <v>73.144126400000005</v>
      </c>
      <c r="FR556" s="671">
        <f>IF(Duombaze!FM556="",0,INDEX(DU!K:K,MATCH(Duombaze!FM556,DU!A:A,0),1))+IF(Duombaze!FN556="",0,INDEX(DU!K:K,MATCH(Duombaze!FN556,DU!A:A,0),1))+IF(Duombaze!FO556="",0,INDEX(DU!K:K,MATCH(Duombaze!FO556,DU!A:A,0),1))+IF(Duombaze!FP556="",0,INDEX(DU!K:K,MATCH(Duombaze!FP556,DU!A:A,0),1))</f>
        <v>91</v>
      </c>
    </row>
    <row r="557" spans="1:205" s="20" customFormat="1" ht="23.45" customHeight="1" x14ac:dyDescent="0.25">
      <c r="A557" s="41">
        <v>9</v>
      </c>
      <c r="B557" s="41" t="s">
        <v>3289</v>
      </c>
      <c r="C557" s="16" t="s">
        <v>3288</v>
      </c>
      <c r="D557" s="19"/>
      <c r="E557" s="17" t="str">
        <f t="shared" si="270"/>
        <v/>
      </c>
      <c r="F557" s="19"/>
      <c r="G557" s="639"/>
      <c r="H557" s="639"/>
      <c r="I557" s="639"/>
      <c r="J557" s="639"/>
      <c r="K557" s="639"/>
      <c r="L557" s="639"/>
      <c r="M557" s="639"/>
      <c r="N557" s="639"/>
      <c r="O557" s="639"/>
      <c r="P557" s="638">
        <f>IF(Duombaze!G557="",0,INDEX(DU!I:I,MATCH(Duombaze!G557,DU!A:A,0),1))+IF(Duombaze!H557="",0,INDEX(DU!I:I,MATCH(Duombaze!H557,DU!A:A,0),1))+IF(Duombaze!I557="",0,INDEX(DU!I:I,MATCH(Duombaze!I557,DU!A:A,0),1))+IF(Duombaze!J557="",0,INDEX(DU!I:I,MATCH(Duombaze!J557,DU!A:A,0),1))+IF(Duombaze!K557="",0,INDEX(DU!I:I,MATCH(Duombaze!K557,DU!A:A,0),1))+IF(Duombaze!L557="",0,INDEX(DU!I:I,MATCH(Duombaze!L557,DU!A:A,0),1))+IF(Duombaze!M557="",0,INDEX(DU!I:I,MATCH(Duombaze!M557,DU!A:A,0),1))+IF(Duombaze!N557="",0,INDEX(DU!I:I,MATCH(Duombaze!N557,DU!A:A,0),1))+IF(Duombaze!O557="",0,INDEX(DU!I:I,MATCH(Duombaze!O557,DU!A:A,0),1))</f>
        <v>0</v>
      </c>
      <c r="Q557" s="638">
        <f>IF(Duombaze!G557="",0,INDEX(DU!K:K,MATCH(Duombaze!G557,DU!A:A,0),1))+IF(Duombaze!H557="",0,INDEX(DU!K:K,MATCH(Duombaze!H557,DU!A:A,0),1))+IF(Duombaze!I557="",0,INDEX(DU!K:K,MATCH(Duombaze!I557,DU!A:A,0),1))+IF(Duombaze!J557="",0,INDEX(DU!K:K,MATCH(Duombaze!J557,DU!A:A,0),1))+IF(Duombaze!K557="",0,INDEX(DU!K:K,MATCH(Duombaze!K557,DU!A:A,0),1))+IF(Duombaze!L557="",0,INDEX(DU!K:K,MATCH(Duombaze!L557,DU!A:A,0),1))+IF(Duombaze!M557="",0,INDEX(DU!K:K,MATCH(Duombaze!M557,DU!A:A,0),1))+IF(Duombaze!N557="",0,INDEX(DU!K:K,MATCH(Duombaze!N557,DU!A:A,0),1))+IF(Duombaze!O557="",0,INDEX(DU!K:K,MATCH(Duombaze!O557,DU!A:A,0),1))</f>
        <v>0</v>
      </c>
      <c r="R557" s="19"/>
      <c r="S557" s="52"/>
      <c r="T557" s="881"/>
      <c r="U557" s="17">
        <f>IF(Duombaze!T557="",0,INDEX(DU!I:I,MATCH(Duombaze!T557,DU!A:A,0),1))</f>
        <v>0</v>
      </c>
      <c r="V557" s="17">
        <f>IF(Duombaze!T557="",0,INDEX(DU!K:K,MATCH(Duombaze!T557,DU!A:A,0),1))</f>
        <v>0</v>
      </c>
      <c r="W557" s="19"/>
      <c r="X557" s="19"/>
      <c r="Y557" s="134"/>
      <c r="Z557" s="65"/>
      <c r="AA557" s="17" t="str">
        <f t="shared" si="297"/>
        <v/>
      </c>
      <c r="AB557" s="19"/>
      <c r="AC557" s="19">
        <f>IF(Duombaze!AB557="",0,INDEX(DU!I:I,MATCH(Duombaze!AB557,DU!A:A,0),1))</f>
        <v>0</v>
      </c>
      <c r="AD557" s="25">
        <f>IF(Duombaze!AB557="",0,INDEX(DU!K:K,MATCH(Duombaze!AB557,DU!A:A,0),1))</f>
        <v>0</v>
      </c>
      <c r="AE557" s="19"/>
      <c r="AF557" s="19"/>
      <c r="AG557" s="19"/>
      <c r="AH557" s="4" t="str">
        <f t="shared" si="271"/>
        <v/>
      </c>
      <c r="AI557" s="19"/>
      <c r="AJ557" s="639"/>
      <c r="AK557" s="639"/>
      <c r="AL557" s="639"/>
      <c r="AM557" s="639">
        <f>IF(Duombaze!AJ557="",0,INDEX(DU!I:I,MATCH(Duombaze!AJ557,DU!A:A,0),1))+IF(Duombaze!AK557="",0,INDEX(DU!I:I,MATCH(Duombaze!AK557,DU!A:A,0),1))+IF(Duombaze!AL557="",0,INDEX(DU!I:I,MATCH(Duombaze!AL557,DU!A:A,0),1))</f>
        <v>0</v>
      </c>
      <c r="AN557" s="639">
        <f>IF(Duombaze!AJ557="",0,INDEX(DU!K:K,MATCH(Duombaze!AJ557,DU!A:A,0),1))+IF(Duombaze!AK557="",0,INDEX(DU!K:K,MATCH(Duombaze!AK557,DU!A:A,0),1))+IF(Duombaze!AL557="",0,INDEX(DU!K:K,MATCH(Duombaze!AL557,DU!A:A,0),1))</f>
        <v>0</v>
      </c>
      <c r="AO557" s="19"/>
      <c r="AP557" s="19"/>
      <c r="AQ557" s="19"/>
      <c r="AR557" s="17" t="str">
        <f t="shared" si="272"/>
        <v/>
      </c>
      <c r="AS557" s="19"/>
      <c r="AT557" s="639"/>
      <c r="AU557" s="639"/>
      <c r="AV557" s="639"/>
      <c r="AW557" s="639"/>
      <c r="AX557" s="639"/>
      <c r="AY557" s="639"/>
      <c r="AZ557" s="639"/>
      <c r="BA557" s="639"/>
      <c r="BB557" s="639"/>
      <c r="BC557" s="639">
        <f>IF(Duombaze!AT557="",0,INDEX(DU!I:I,MATCH(Duombaze!AT557,DU!A:A,0),1))+IF(Duombaze!AU557="",0,INDEX(DU!I:I,MATCH(Duombaze!AU557,DU!A:A,0),1))+IF(Duombaze!AV557="",0,INDEX(DU!I:I,MATCH(Duombaze!AV557,DU!A:A,0),1))+IF(Duombaze!AW557="",0,INDEX(DU!I:I,MATCH(Duombaze!AW557,DU!A:A,0),1))+IF(Duombaze!AX557="",0,INDEX(DU!I:I,MATCH(Duombaze!AX557,DU!A:A,0),1))+IF(Duombaze!AY557="",0,INDEX(DU!I:I,MATCH(Duombaze!AY557,DU!A:A,0),1))+IF(Duombaze!AZ557="",0,INDEX(DU!I:I,MATCH(Duombaze!AZ557,DU!A:A,0),1))+IF(Duombaze!BA557="",0,INDEX(DU!I:I,MATCH(Duombaze!BA557,DU!A:A,0),1))+IF(Duombaze!BB557="",0,INDEX(DU!I:I,MATCH(Duombaze!BB557,DU!A:A,0),1))</f>
        <v>0</v>
      </c>
      <c r="BD557" s="638">
        <f>IF(Duombaze!AT557="",0,INDEX(DU!K:K,MATCH(Duombaze!AT557,DU!A:A,0),1))+IF(Duombaze!AU557="",0,INDEX(DU!K:K,MATCH(Duombaze!AU557,DU!A:A,0),1))+IF(Duombaze!AV557="",0,INDEX(DU!K:K,MATCH(Duombaze!AV557,DU!A:A,0),1))+IF(Duombaze!AW557="",0,INDEX(DU!K:K,MATCH(Duombaze!AW557,DU!A:A,0),1))+IF(Duombaze!AX557="",0,INDEX(DU!K:K,MATCH(Duombaze!AX557,DU!A:A,0),1))+IF(Duombaze!AY557="",0,INDEX(DU!K:K,MATCH(Duombaze!AY557,DU!A:A,0),1))+IF(Duombaze!AZ557="",0,INDEX(DU!K:K,MATCH(Duombaze!AZ557,DU!A:A,0),1))+IF(Duombaze!BA557="",0,INDEX(DU!K:K,MATCH(Duombaze!BA557,DU!A:A,0),1))+IF(Duombaze!BB557="",0,INDEX(DU!K:K,MATCH(Duombaze!BB557,DU!A:A,0),1))</f>
        <v>0</v>
      </c>
      <c r="BE557" s="19"/>
      <c r="BF557" s="19"/>
      <c r="BG557" s="19"/>
      <c r="BH557" s="4" t="str">
        <f t="shared" si="273"/>
        <v/>
      </c>
      <c r="BI557" s="19"/>
      <c r="BJ557" s="639"/>
      <c r="BK557" s="639"/>
      <c r="BL557" s="639"/>
      <c r="BM557" s="638">
        <f>IF(Duombaze!BJ557="",0,INDEX(DU!I:I,MATCH(Duombaze!BJ557,DU!A:A,0),1))+IF(Duombaze!BK557="",0,INDEX(DU!I:I,MATCH(Duombaze!BK557,DU!A:A,0),1))+IF(Duombaze!BL557="",0,INDEX(DU!I:I,MATCH(Duombaze!BL557,DU!A:A,0),1))</f>
        <v>0</v>
      </c>
      <c r="BN557" s="638">
        <f>IF(Duombaze!BJ557="",0,INDEX(DU!K:K,MATCH(Duombaze!BJ557,DU!A:A,0),1))+IF(Duombaze!BK557="",0,INDEX(DU!K:K,MATCH(Duombaze!BK557,DU!A:A,0),1))+IF(Duombaze!BL557="",0,INDEX(DU!K:K,MATCH(Duombaze!BL557,DU!A:A,0),1))</f>
        <v>0</v>
      </c>
      <c r="BO557" s="19"/>
      <c r="BP557" s="19"/>
      <c r="BQ557" s="19"/>
      <c r="BR557" s="19" t="str">
        <f t="shared" si="274"/>
        <v/>
      </c>
      <c r="BS557" s="19"/>
      <c r="BT557" s="19"/>
      <c r="BU557" s="19"/>
      <c r="BV557" s="19"/>
      <c r="BW557" s="19">
        <f>IF(Duombaze!BT557="",0,INDEX(DU!I:I,MATCH(Duombaze!BT557,DU!A:A,0),1))+IF(Duombaze!BU557="",0,INDEX(DU!I:I,MATCH(Duombaze!BU557,DU!A:A,0),1))+IF(Duombaze!BV557="",0,INDEX(DU!I:I,MATCH(Duombaze!BV557,DU!A:A,0),1))</f>
        <v>0</v>
      </c>
      <c r="BX557" s="19">
        <f>IF(Duombaze!BT557="",0,INDEX(DU!K:K,MATCH(Duombaze!BT557,DU!A:A,0),1))+IF(Duombaze!BU557="",0,INDEX(DU!K:K,MATCH(Duombaze!BU557,DU!A:A,0),1))+IF(Duombaze!BV557="",0,INDEX(DU!K:K,MATCH(Duombaze!BV557,DU!A:A,0),1))</f>
        <v>0</v>
      </c>
      <c r="BY557" s="19"/>
      <c r="BZ557" s="19"/>
      <c r="CA557" s="19"/>
      <c r="CB557" s="6" t="str">
        <f t="shared" si="275"/>
        <v/>
      </c>
      <c r="CC557" s="19"/>
      <c r="CD557" s="19">
        <f>IF(Duombaze!CC557="",0,INDEX(DU!I:I,MATCH(Duombaze!CC557,DU!A:A,0),1))</f>
        <v>0</v>
      </c>
      <c r="CE557" s="17">
        <f>IF(Duombaze!CC557="",0,INDEX(DU!K:K,MATCH(Duombaze!CC557,DU!A:A,0),1))</f>
        <v>0</v>
      </c>
      <c r="CF557" s="65"/>
      <c r="CG557" s="19"/>
      <c r="CH557" s="19"/>
      <c r="CI557" s="17" t="str">
        <f t="shared" si="295"/>
        <v/>
      </c>
      <c r="CJ557" s="19"/>
      <c r="CK557" s="19">
        <f>IF(Duombaze!CJ557="",0,INDEX(DU!I:I,MATCH(Duombaze!CJ557,DU!A:A,0),1))</f>
        <v>0</v>
      </c>
      <c r="CL557" s="17">
        <f>IF(Duombaze!CJ557="",0,INDEX(DU!K:K,MATCH(Duombaze!CJ557,DU!A:A,0),1))</f>
        <v>0</v>
      </c>
      <c r="CM557" s="19"/>
      <c r="CN557" s="19"/>
      <c r="CO557" s="19"/>
      <c r="CP557" s="17" t="str">
        <f t="shared" si="276"/>
        <v/>
      </c>
      <c r="CQ557" s="19"/>
      <c r="CR557" s="639"/>
      <c r="CS557" s="639"/>
      <c r="CT557" s="639">
        <f>IF(Duombaze!CR557="",0,INDEX(DU!I:I,MATCH(Duombaze!CR557,DU!A:A,0),1))+IF(Duombaze!CS557="",0,INDEX(DU!I:I,MATCH(Duombaze!CS557,DU!A:A,0),1))</f>
        <v>0</v>
      </c>
      <c r="CU557" s="19">
        <f>IF(Duombaze!CR557="",0,INDEX(DU!K:K,MATCH(Duombaze!CR557,DU!A:A,0),1))+IF(Duombaze!CS557="",0,INDEX(DU!K:K,MATCH(Duombaze!CS557,DU!A:A,0),1))</f>
        <v>0</v>
      </c>
      <c r="CV557" s="19"/>
      <c r="CW557" s="19"/>
      <c r="CX557" s="19"/>
      <c r="CY557" s="17" t="str">
        <f t="shared" si="277"/>
        <v/>
      </c>
      <c r="CZ557" s="19"/>
      <c r="DA557" s="672"/>
      <c r="DB557" s="672"/>
      <c r="DC557" s="672">
        <f>IF(Duombaze!DA557="",0,INDEX(DU!I:I,MATCH(Duombaze!DA557,DU!A:A,0),1))+IF(Duombaze!DB557="",0,INDEX(DU!I:I,MATCH(Duombaze!DB557,DU!A:A,0),1))</f>
        <v>0</v>
      </c>
      <c r="DD557" s="19">
        <f>IF(Duombaze!DA557="",0,INDEX(DU!K:K,MATCH(Duombaze!DA557,DU!A:A,0),1))+IF(Duombaze!DB557="",0,INDEX(DU!K:K,MATCH(Duombaze!DB557,DU!A:A,0),1))</f>
        <v>0</v>
      </c>
      <c r="DE557" s="19"/>
      <c r="DF557" s="19"/>
      <c r="DG557" s="19"/>
      <c r="DH557" s="19" t="str">
        <f t="shared" si="278"/>
        <v/>
      </c>
      <c r="DI557" s="19"/>
      <c r="DJ557" s="672"/>
      <c r="DK557" s="678"/>
      <c r="DL557" s="678">
        <f>IF(Duombaze!DJ557="",0,INDEX(DU!I:I,MATCH(Duombaze!DJ557,DU!A:A,0),1))+IF(Duombaze!DK557="",0,INDEX(DU!I:I,MATCH(Duombaze!DK557,DU!A:A,0),1))</f>
        <v>0</v>
      </c>
      <c r="DM557" s="19">
        <f>IF(Duombaze!DJ557="",0,INDEX(DU!K:K,MATCH(Duombaze!DJ557,DU!A:A,0),1))+IF(Duombaze!DK557="",0,INDEX(DU!K:K,MATCH(Duombaze!DK557,DU!A:A,0),1))</f>
        <v>0</v>
      </c>
      <c r="DN557" s="52"/>
      <c r="DO557" s="52"/>
      <c r="DP557" s="52"/>
      <c r="DQ557" s="17" t="str">
        <f t="shared" si="279"/>
        <v/>
      </c>
      <c r="DR557" s="65"/>
      <c r="DS557" s="692"/>
      <c r="DT557" s="692"/>
      <c r="DU557" s="692"/>
      <c r="DV557" s="692"/>
      <c r="DW557" s="692">
        <f>IF(Duombaze!DS557="",0,INDEX(DU!I:I,MATCH(Duombaze!DS557,DU!A:A,0),1))+IF(Duombaze!DT557="",0,INDEX(DU!I:I,MATCH(Duombaze!DT557,DU!A:A,0),1))+IF(Duombaze!DU557="",0,INDEX(DU!I:I,MATCH(Duombaze!DU557,DU!A:A,0),1))+IF(Duombaze!DV557="",0,INDEX(DU!I:I,MATCH(Duombaze!DV557,DU!A:A,0),1))</f>
        <v>0</v>
      </c>
      <c r="DX557" s="638">
        <f>IF(Duombaze!DS557="",0,INDEX(DU!K:K,MATCH(Duombaze!DS557,DU!A:A,0),1))+IF(Duombaze!DT557="",0,INDEX(DU!K:K,MATCH(Duombaze!DT557,DU!A:A,0),1))+IF(Duombaze!DU557="",0,INDEX(DU!K:K,MATCH(Duombaze!DU557,DU!A:A,0),1))+IF(Duombaze!DV557="",0,INDEX(DU!K:KH,MATCH(Duombaze!DV557,DU!A:A,0),1))</f>
        <v>0</v>
      </c>
      <c r="DY557" s="65"/>
      <c r="DZ557" s="65"/>
      <c r="EA557" s="19"/>
      <c r="EB557" s="19" t="str">
        <f t="shared" si="280"/>
        <v/>
      </c>
      <c r="EC557" s="19"/>
      <c r="ED557" s="19">
        <f>IF(Duombaze!EC557="",0,INDEX(DU!I:I,MATCH(Duombaze!EC557,DU!A:A,0),1))</f>
        <v>0</v>
      </c>
      <c r="EE557" s="638">
        <f>IF(Duombaze!EC557="",0,INDEX(DU!K:K,MATCH(Duombaze!EC557,DU!A:A,0),1))</f>
        <v>0</v>
      </c>
      <c r="EF557" s="19"/>
      <c r="EG557" s="19"/>
      <c r="EH557" s="19"/>
      <c r="EI557" s="4" t="str">
        <f t="shared" si="296"/>
        <v/>
      </c>
      <c r="EJ557" s="19"/>
      <c r="EK557" s="672"/>
      <c r="EL557" s="672"/>
      <c r="EM557" s="672"/>
      <c r="EN557" s="672">
        <f>IF(Duombaze!EK557="",0,INDEX(DU!I:I,MATCH(Duombaze!EK557,DU!A:A,0),1))+IF(Duombaze!EL557="",0,INDEX(DU!I:I,MATCH(Duombaze!EL557,DU!A:A,0),1))+IF(Duombaze!EM557="",0,INDEX(DU!I:I,MATCH(Duombaze!EM557,DU!A:A,0),1))</f>
        <v>0</v>
      </c>
      <c r="EO557" s="19">
        <f>IF(Duombaze!EK557="",0,INDEX(DU!K:K,MATCH(Duombaze!EK557,DU!A:A,0),1))+IF(Duombaze!EL557="",0,INDEX(DU!K:K,MATCH(Duombaze!EL557,DU!A:A,0),1))+IF(Duombaze!EM557="",0,INDEX(DU!K:K,MATCH(Duombaze!EM557,DU!A:A,0),1))</f>
        <v>0</v>
      </c>
      <c r="EP557" s="19"/>
      <c r="EQ557" s="65"/>
      <c r="ER557" s="19"/>
      <c r="ES557" s="17" t="str">
        <f t="shared" si="281"/>
        <v/>
      </c>
      <c r="ET557" s="19"/>
      <c r="EU557" s="19"/>
      <c r="EV557" s="19"/>
      <c r="EW557" s="65"/>
      <c r="EX557" s="19" t="str">
        <f t="shared" si="282"/>
        <v/>
      </c>
      <c r="EY557" s="19"/>
      <c r="EZ557" s="672"/>
      <c r="FA557" s="672"/>
      <c r="FB557" s="672">
        <f>IF(Duombaze!EZ557="",0,INDEX(DU!I:I,MATCH(Duombaze!EZ557,DU!A:A,0),1))+IF(Duombaze!FA557="",0,INDEX(DU!I:I,MATCH(Duombaze!FA557,DU!A:A,0),1))</f>
        <v>0</v>
      </c>
      <c r="FC557" s="19">
        <f>IF(Duombaze!EZ557="",0,INDEX(DU!K:K,MATCH(Duombaze!EZ557,DU!A:A,0),1))+IF(Duombaze!FA557="",0,INDEX(DU!K:K,MATCH(Duombaze!FA557,DU!A:A,0),1))</f>
        <v>0</v>
      </c>
      <c r="FD557" s="19"/>
      <c r="FE557" s="19"/>
      <c r="FF557" s="19"/>
      <c r="FG557" s="19"/>
      <c r="FH557" s="19"/>
      <c r="FI557" s="100" t="s">
        <v>8211</v>
      </c>
      <c r="FJ557" s="19"/>
      <c r="FK557" s="65"/>
      <c r="FL557" s="17" t="s">
        <v>8214</v>
      </c>
      <c r="FM557" s="17" t="s">
        <v>1458</v>
      </c>
      <c r="FN557" s="672" t="s">
        <v>2566</v>
      </c>
      <c r="FO557" s="672"/>
      <c r="FP557" s="672"/>
      <c r="FQ557" s="672">
        <f>IF(Duombaze!FM557="",0,INDEX(DU!I:I,MATCH(Duombaze!FM557,DU!A:A,0),1))+IF(Duombaze!FN557="",0,INDEX(DU!I:I,MATCH(Duombaze!FN557,DU!A:A,0),1))+IF(Duombaze!FO557="",0,INDEX(DU!I:I,MATCH(Duombaze!FO557,DU!A:A,0),1))+IF(Duombaze!FP557="",0,INDEX(DU!I:I,MATCH(Duombaze!FP557,DU!A:A,0),1))</f>
        <v>230.95890601863903</v>
      </c>
      <c r="FR557" s="671">
        <f>IF(Duombaze!FM557="",0,INDEX(DU!K:K,MATCH(Duombaze!FM557,DU!A:A,0),1))+IF(Duombaze!FN557="",0,INDEX(DU!K:K,MATCH(Duombaze!FN557,DU!A:A,0),1))+IF(Duombaze!FO557="",0,INDEX(DU!K:K,MATCH(Duombaze!FO557,DU!A:A,0),1))+IF(Duombaze!FP557="",0,INDEX(DU!K:K,MATCH(Duombaze!FP557,DU!A:A,0),1))</f>
        <v>123.92</v>
      </c>
    </row>
    <row r="558" spans="1:205" s="20" customFormat="1" ht="23.45" customHeight="1" x14ac:dyDescent="0.25">
      <c r="A558" s="41" t="s">
        <v>648</v>
      </c>
      <c r="B558" s="41" t="s">
        <v>3289</v>
      </c>
      <c r="C558" s="16" t="s">
        <v>3288</v>
      </c>
      <c r="D558" s="19"/>
      <c r="E558" s="17" t="str">
        <f t="shared" si="270"/>
        <v/>
      </c>
      <c r="F558" s="19"/>
      <c r="G558" s="639"/>
      <c r="H558" s="639"/>
      <c r="I558" s="639"/>
      <c r="J558" s="639"/>
      <c r="K558" s="639"/>
      <c r="L558" s="639"/>
      <c r="M558" s="639"/>
      <c r="N558" s="639"/>
      <c r="O558" s="639"/>
      <c r="P558" s="638">
        <f>IF(Duombaze!G558="",0,INDEX(DU!I:I,MATCH(Duombaze!G558,DU!A:A,0),1))+IF(Duombaze!H558="",0,INDEX(DU!I:I,MATCH(Duombaze!H558,DU!A:A,0),1))+IF(Duombaze!I558="",0,INDEX(DU!I:I,MATCH(Duombaze!I558,DU!A:A,0),1))+IF(Duombaze!J558="",0,INDEX(DU!I:I,MATCH(Duombaze!J558,DU!A:A,0),1))+IF(Duombaze!K558="",0,INDEX(DU!I:I,MATCH(Duombaze!K558,DU!A:A,0),1))+IF(Duombaze!L558="",0,INDEX(DU!I:I,MATCH(Duombaze!L558,DU!A:A,0),1))+IF(Duombaze!M558="",0,INDEX(DU!I:I,MATCH(Duombaze!M558,DU!A:A,0),1))+IF(Duombaze!N558="",0,INDEX(DU!I:I,MATCH(Duombaze!N558,DU!A:A,0),1))+IF(Duombaze!O558="",0,INDEX(DU!I:I,MATCH(Duombaze!O558,DU!A:A,0),1))</f>
        <v>0</v>
      </c>
      <c r="Q558" s="638">
        <f>IF(Duombaze!G558="",0,INDEX(DU!K:K,MATCH(Duombaze!G558,DU!A:A,0),1))+IF(Duombaze!H558="",0,INDEX(DU!K:K,MATCH(Duombaze!H558,DU!A:A,0),1))+IF(Duombaze!I558="",0,INDEX(DU!K:K,MATCH(Duombaze!I558,DU!A:A,0),1))+IF(Duombaze!J558="",0,INDEX(DU!K:K,MATCH(Duombaze!J558,DU!A:A,0),1))+IF(Duombaze!K558="",0,INDEX(DU!K:K,MATCH(Duombaze!K558,DU!A:A,0),1))+IF(Duombaze!L558="",0,INDEX(DU!K:K,MATCH(Duombaze!L558,DU!A:A,0),1))+IF(Duombaze!M558="",0,INDEX(DU!K:K,MATCH(Duombaze!M558,DU!A:A,0),1))+IF(Duombaze!N558="",0,INDEX(DU!K:K,MATCH(Duombaze!N558,DU!A:A,0),1))+IF(Duombaze!O558="",0,INDEX(DU!K:K,MATCH(Duombaze!O558,DU!A:A,0),1))</f>
        <v>0</v>
      </c>
      <c r="R558" s="19"/>
      <c r="S558" s="52"/>
      <c r="T558" s="881"/>
      <c r="U558" s="17">
        <f>IF(Duombaze!T558="",0,INDEX(DU!I:I,MATCH(Duombaze!T558,DU!A:A,0),1))</f>
        <v>0</v>
      </c>
      <c r="V558" s="17">
        <f>IF(Duombaze!T558="",0,INDEX(DU!K:K,MATCH(Duombaze!T558,DU!A:A,0),1))</f>
        <v>0</v>
      </c>
      <c r="W558" s="19"/>
      <c r="X558" s="19"/>
      <c r="Y558" s="134"/>
      <c r="Z558" s="65"/>
      <c r="AA558" s="17" t="str">
        <f t="shared" si="297"/>
        <v/>
      </c>
      <c r="AB558" s="19"/>
      <c r="AC558" s="19">
        <f>IF(Duombaze!AB558="",0,INDEX(DU!I:I,MATCH(Duombaze!AB558,DU!A:A,0),1))</f>
        <v>0</v>
      </c>
      <c r="AD558" s="25">
        <f>IF(Duombaze!AB558="",0,INDEX(DU!K:K,MATCH(Duombaze!AB558,DU!A:A,0),1))</f>
        <v>0</v>
      </c>
      <c r="AE558" s="19"/>
      <c r="AF558" s="19"/>
      <c r="AG558" s="19"/>
      <c r="AH558" s="4" t="str">
        <f t="shared" si="271"/>
        <v/>
      </c>
      <c r="AI558" s="19"/>
      <c r="AJ558" s="639"/>
      <c r="AK558" s="639"/>
      <c r="AL558" s="639"/>
      <c r="AM558" s="639">
        <f>IF(Duombaze!AJ558="",0,INDEX(DU!I:I,MATCH(Duombaze!AJ558,DU!A:A,0),1))+IF(Duombaze!AK558="",0,INDEX(DU!I:I,MATCH(Duombaze!AK558,DU!A:A,0),1))+IF(Duombaze!AL558="",0,INDEX(DU!I:I,MATCH(Duombaze!AL558,DU!A:A,0),1))</f>
        <v>0</v>
      </c>
      <c r="AN558" s="639">
        <f>IF(Duombaze!AJ558="",0,INDEX(DU!K:K,MATCH(Duombaze!AJ558,DU!A:A,0),1))+IF(Duombaze!AK558="",0,INDEX(DU!K:K,MATCH(Duombaze!AK558,DU!A:A,0),1))+IF(Duombaze!AL558="",0,INDEX(DU!K:K,MATCH(Duombaze!AL558,DU!A:A,0),1))</f>
        <v>0</v>
      </c>
      <c r="AO558" s="19"/>
      <c r="AP558" s="19"/>
      <c r="AQ558" s="19"/>
      <c r="AR558" s="17" t="str">
        <f t="shared" si="272"/>
        <v/>
      </c>
      <c r="AS558" s="19"/>
      <c r="AT558" s="639"/>
      <c r="AU558" s="639"/>
      <c r="AV558" s="639"/>
      <c r="AW558" s="639"/>
      <c r="AX558" s="639"/>
      <c r="AY558" s="639"/>
      <c r="AZ558" s="639"/>
      <c r="BA558" s="639"/>
      <c r="BB558" s="639"/>
      <c r="BC558" s="639">
        <f>IF(Duombaze!AT558="",0,INDEX(DU!I:I,MATCH(Duombaze!AT558,DU!A:A,0),1))+IF(Duombaze!AU558="",0,INDEX(DU!I:I,MATCH(Duombaze!AU558,DU!A:A,0),1))+IF(Duombaze!AV558="",0,INDEX(DU!I:I,MATCH(Duombaze!AV558,DU!A:A,0),1))+IF(Duombaze!AW558="",0,INDEX(DU!I:I,MATCH(Duombaze!AW558,DU!A:A,0),1))+IF(Duombaze!AX558="",0,INDEX(DU!I:I,MATCH(Duombaze!AX558,DU!A:A,0),1))+IF(Duombaze!AY558="",0,INDEX(DU!I:I,MATCH(Duombaze!AY558,DU!A:A,0),1))+IF(Duombaze!AZ558="",0,INDEX(DU!I:I,MATCH(Duombaze!AZ558,DU!A:A,0),1))+IF(Duombaze!BA558="",0,INDEX(DU!I:I,MATCH(Duombaze!BA558,DU!A:A,0),1))+IF(Duombaze!BB558="",0,INDEX(DU!I:I,MATCH(Duombaze!BB558,DU!A:A,0),1))</f>
        <v>0</v>
      </c>
      <c r="BD558" s="638">
        <f>IF(Duombaze!AT558="",0,INDEX(DU!K:K,MATCH(Duombaze!AT558,DU!A:A,0),1))+IF(Duombaze!AU558="",0,INDEX(DU!K:K,MATCH(Duombaze!AU558,DU!A:A,0),1))+IF(Duombaze!AV558="",0,INDEX(DU!K:K,MATCH(Duombaze!AV558,DU!A:A,0),1))+IF(Duombaze!AW558="",0,INDEX(DU!K:K,MATCH(Duombaze!AW558,DU!A:A,0),1))+IF(Duombaze!AX558="",0,INDEX(DU!K:K,MATCH(Duombaze!AX558,DU!A:A,0),1))+IF(Duombaze!AY558="",0,INDEX(DU!K:K,MATCH(Duombaze!AY558,DU!A:A,0),1))+IF(Duombaze!AZ558="",0,INDEX(DU!K:K,MATCH(Duombaze!AZ558,DU!A:A,0),1))+IF(Duombaze!BA558="",0,INDEX(DU!K:K,MATCH(Duombaze!BA558,DU!A:A,0),1))+IF(Duombaze!BB558="",0,INDEX(DU!K:K,MATCH(Duombaze!BB558,DU!A:A,0),1))</f>
        <v>0</v>
      </c>
      <c r="BE558" s="19"/>
      <c r="BF558" s="19"/>
      <c r="BG558" s="19"/>
      <c r="BH558" s="4" t="str">
        <f t="shared" si="273"/>
        <v/>
      </c>
      <c r="BI558" s="19"/>
      <c r="BJ558" s="639"/>
      <c r="BK558" s="639"/>
      <c r="BL558" s="639"/>
      <c r="BM558" s="638">
        <f>IF(Duombaze!BJ558="",0,INDEX(DU!I:I,MATCH(Duombaze!BJ558,DU!A:A,0),1))+IF(Duombaze!BK558="",0,INDEX(DU!I:I,MATCH(Duombaze!BK558,DU!A:A,0),1))+IF(Duombaze!BL558="",0,INDEX(DU!I:I,MATCH(Duombaze!BL558,DU!A:A,0),1))</f>
        <v>0</v>
      </c>
      <c r="BN558" s="638">
        <f>IF(Duombaze!BJ558="",0,INDEX(DU!K:K,MATCH(Duombaze!BJ558,DU!A:A,0),1))+IF(Duombaze!BK558="",0,INDEX(DU!K:K,MATCH(Duombaze!BK558,DU!A:A,0),1))+IF(Duombaze!BL558="",0,INDEX(DU!K:K,MATCH(Duombaze!BL558,DU!A:A,0),1))</f>
        <v>0</v>
      </c>
      <c r="BO558" s="19"/>
      <c r="BP558" s="19"/>
      <c r="BQ558" s="19"/>
      <c r="BR558" s="19" t="str">
        <f t="shared" si="274"/>
        <v/>
      </c>
      <c r="BS558" s="19"/>
      <c r="BT558" s="19"/>
      <c r="BU558" s="19"/>
      <c r="BV558" s="19"/>
      <c r="BW558" s="19">
        <f>IF(Duombaze!BT558="",0,INDEX(DU!I:I,MATCH(Duombaze!BT558,DU!A:A,0),1))+IF(Duombaze!BU558="",0,INDEX(DU!I:I,MATCH(Duombaze!BU558,DU!A:A,0),1))+IF(Duombaze!BV558="",0,INDEX(DU!I:I,MATCH(Duombaze!BV558,DU!A:A,0),1))</f>
        <v>0</v>
      </c>
      <c r="BX558" s="19">
        <f>IF(Duombaze!BT558="",0,INDEX(DU!K:K,MATCH(Duombaze!BT558,DU!A:A,0),1))+IF(Duombaze!BU558="",0,INDEX(DU!K:K,MATCH(Duombaze!BU558,DU!A:A,0),1))+IF(Duombaze!BV558="",0,INDEX(DU!K:K,MATCH(Duombaze!BV558,DU!A:A,0),1))</f>
        <v>0</v>
      </c>
      <c r="BY558" s="19"/>
      <c r="BZ558" s="19"/>
      <c r="CA558" s="19"/>
      <c r="CB558" s="6" t="str">
        <f t="shared" si="275"/>
        <v/>
      </c>
      <c r="CC558" s="19"/>
      <c r="CD558" s="19">
        <f>IF(Duombaze!CC558="",0,INDEX(DU!I:I,MATCH(Duombaze!CC558,DU!A:A,0),1))</f>
        <v>0</v>
      </c>
      <c r="CE558" s="17">
        <f>IF(Duombaze!CC558="",0,INDEX(DU!K:K,MATCH(Duombaze!CC558,DU!A:A,0),1))</f>
        <v>0</v>
      </c>
      <c r="CF558" s="65"/>
      <c r="CG558" s="19"/>
      <c r="CH558" s="19"/>
      <c r="CI558" s="17" t="str">
        <f t="shared" si="295"/>
        <v/>
      </c>
      <c r="CJ558" s="19"/>
      <c r="CK558" s="19">
        <f>IF(Duombaze!CJ558="",0,INDEX(DU!I:I,MATCH(Duombaze!CJ558,DU!A:A,0),1))</f>
        <v>0</v>
      </c>
      <c r="CL558" s="17">
        <f>IF(Duombaze!CJ558="",0,INDEX(DU!K:K,MATCH(Duombaze!CJ558,DU!A:A,0),1))</f>
        <v>0</v>
      </c>
      <c r="CM558" s="19"/>
      <c r="CN558" s="19"/>
      <c r="CO558" s="19"/>
      <c r="CP558" s="17" t="str">
        <f t="shared" si="276"/>
        <v/>
      </c>
      <c r="CQ558" s="19"/>
      <c r="CR558" s="639"/>
      <c r="CS558" s="639"/>
      <c r="CT558" s="639">
        <f>IF(Duombaze!CR558="",0,INDEX(DU!I:I,MATCH(Duombaze!CR558,DU!A:A,0),1))+IF(Duombaze!CS558="",0,INDEX(DU!I:I,MATCH(Duombaze!CS558,DU!A:A,0),1))</f>
        <v>0</v>
      </c>
      <c r="CU558" s="19">
        <f>IF(Duombaze!CR558="",0,INDEX(DU!K:K,MATCH(Duombaze!CR558,DU!A:A,0),1))+IF(Duombaze!CS558="",0,INDEX(DU!K:K,MATCH(Duombaze!CS558,DU!A:A,0),1))</f>
        <v>0</v>
      </c>
      <c r="CV558" s="19"/>
      <c r="CW558" s="19"/>
      <c r="CX558" s="19"/>
      <c r="CY558" s="17" t="str">
        <f t="shared" si="277"/>
        <v/>
      </c>
      <c r="CZ558" s="19"/>
      <c r="DA558" s="672"/>
      <c r="DB558" s="672"/>
      <c r="DC558" s="672">
        <f>IF(Duombaze!DA558="",0,INDEX(DU!I:I,MATCH(Duombaze!DA558,DU!A:A,0),1))+IF(Duombaze!DB558="",0,INDEX(DU!I:I,MATCH(Duombaze!DB558,DU!A:A,0),1))</f>
        <v>0</v>
      </c>
      <c r="DD558" s="19">
        <f>IF(Duombaze!DA558="",0,INDEX(DU!K:K,MATCH(Duombaze!DA558,DU!A:A,0),1))+IF(Duombaze!DB558="",0,INDEX(DU!K:K,MATCH(Duombaze!DB558,DU!A:A,0),1))</f>
        <v>0</v>
      </c>
      <c r="DE558" s="19"/>
      <c r="DF558" s="19"/>
      <c r="DG558" s="19"/>
      <c r="DH558" s="19" t="str">
        <f t="shared" si="278"/>
        <v/>
      </c>
      <c r="DI558" s="19"/>
      <c r="DJ558" s="672"/>
      <c r="DK558" s="678"/>
      <c r="DL558" s="678">
        <f>IF(Duombaze!DJ558="",0,INDEX(DU!I:I,MATCH(Duombaze!DJ558,DU!A:A,0),1))+IF(Duombaze!DK558="",0,INDEX(DU!I:I,MATCH(Duombaze!DK558,DU!A:A,0),1))</f>
        <v>0</v>
      </c>
      <c r="DM558" s="19">
        <f>IF(Duombaze!DJ558="",0,INDEX(DU!K:K,MATCH(Duombaze!DJ558,DU!A:A,0),1))+IF(Duombaze!DK558="",0,INDEX(DU!K:K,MATCH(Duombaze!DK558,DU!A:A,0),1))</f>
        <v>0</v>
      </c>
      <c r="DN558" s="52"/>
      <c r="DO558" s="52"/>
      <c r="DP558" s="52"/>
      <c r="DQ558" s="17" t="str">
        <f t="shared" si="279"/>
        <v/>
      </c>
      <c r="DR558" s="65"/>
      <c r="DS558" s="692"/>
      <c r="DT558" s="692"/>
      <c r="DU558" s="692"/>
      <c r="DV558" s="692"/>
      <c r="DW558" s="692">
        <f>IF(Duombaze!DS558="",0,INDEX(DU!I:I,MATCH(Duombaze!DS558,DU!A:A,0),1))+IF(Duombaze!DT558="",0,INDEX(DU!I:I,MATCH(Duombaze!DT558,DU!A:A,0),1))+IF(Duombaze!DU558="",0,INDEX(DU!I:I,MATCH(Duombaze!DU558,DU!A:A,0),1))+IF(Duombaze!DV558="",0,INDEX(DU!I:I,MATCH(Duombaze!DV558,DU!A:A,0),1))</f>
        <v>0</v>
      </c>
      <c r="DX558" s="638">
        <f>IF(Duombaze!DS558="",0,INDEX(DU!K:K,MATCH(Duombaze!DS558,DU!A:A,0),1))+IF(Duombaze!DT558="",0,INDEX(DU!K:K,MATCH(Duombaze!DT558,DU!A:A,0),1))+IF(Duombaze!DU558="",0,INDEX(DU!K:K,MATCH(Duombaze!DU558,DU!A:A,0),1))+IF(Duombaze!DV558="",0,INDEX(DU!K:KH,MATCH(Duombaze!DV558,DU!A:A,0),1))</f>
        <v>0</v>
      </c>
      <c r="DY558" s="65"/>
      <c r="DZ558" s="65"/>
      <c r="EA558" s="19"/>
      <c r="EB558" s="19" t="str">
        <f t="shared" si="280"/>
        <v/>
      </c>
      <c r="EC558" s="19"/>
      <c r="ED558" s="19">
        <f>IF(Duombaze!EC558="",0,INDEX(DU!I:I,MATCH(Duombaze!EC558,DU!A:A,0),1))</f>
        <v>0</v>
      </c>
      <c r="EE558" s="638">
        <f>IF(Duombaze!EC558="",0,INDEX(DU!K:K,MATCH(Duombaze!EC558,DU!A:A,0),1))</f>
        <v>0</v>
      </c>
      <c r="EF558" s="19"/>
      <c r="EG558" s="19"/>
      <c r="EH558" s="19"/>
      <c r="EI558" s="4" t="str">
        <f t="shared" si="296"/>
        <v/>
      </c>
      <c r="EJ558" s="19"/>
      <c r="EK558" s="672"/>
      <c r="EL558" s="672"/>
      <c r="EM558" s="672"/>
      <c r="EN558" s="672">
        <f>IF(Duombaze!EK558="",0,INDEX(DU!I:I,MATCH(Duombaze!EK558,DU!A:A,0),1))+IF(Duombaze!EL558="",0,INDEX(DU!I:I,MATCH(Duombaze!EL558,DU!A:A,0),1))+IF(Duombaze!EM558="",0,INDEX(DU!I:I,MATCH(Duombaze!EM558,DU!A:A,0),1))</f>
        <v>0</v>
      </c>
      <c r="EO558" s="19">
        <f>IF(Duombaze!EK558="",0,INDEX(DU!K:K,MATCH(Duombaze!EK558,DU!A:A,0),1))+IF(Duombaze!EL558="",0,INDEX(DU!K:K,MATCH(Duombaze!EL558,DU!A:A,0),1))+IF(Duombaze!EM558="",0,INDEX(DU!K:K,MATCH(Duombaze!EM558,DU!A:A,0),1))</f>
        <v>0</v>
      </c>
      <c r="EP558" s="19"/>
      <c r="EQ558" s="65"/>
      <c r="ER558" s="19"/>
      <c r="ES558" s="17" t="str">
        <f t="shared" si="281"/>
        <v/>
      </c>
      <c r="ET558" s="19"/>
      <c r="EU558" s="19"/>
      <c r="EV558" s="19"/>
      <c r="EW558" s="65"/>
      <c r="EX558" s="19" t="str">
        <f t="shared" si="282"/>
        <v/>
      </c>
      <c r="EY558" s="19"/>
      <c r="EZ558" s="672"/>
      <c r="FA558" s="672"/>
      <c r="FB558" s="672">
        <f>IF(Duombaze!EZ558="",0,INDEX(DU!I:I,MATCH(Duombaze!EZ558,DU!A:A,0),1))+IF(Duombaze!FA558="",0,INDEX(DU!I:I,MATCH(Duombaze!FA558,DU!A:A,0),1))</f>
        <v>0</v>
      </c>
      <c r="FC558" s="19">
        <f>IF(Duombaze!EZ558="",0,INDEX(DU!K:K,MATCH(Duombaze!EZ558,DU!A:A,0),1))+IF(Duombaze!FA558="",0,INDEX(DU!K:K,MATCH(Duombaze!FA558,DU!A:A,0),1))</f>
        <v>0</v>
      </c>
      <c r="FD558" s="19"/>
      <c r="FE558" s="19"/>
      <c r="FF558" s="19"/>
      <c r="FG558" s="19"/>
      <c r="FH558" s="19"/>
      <c r="FI558" s="19"/>
      <c r="FJ558" s="19" t="s">
        <v>1456</v>
      </c>
      <c r="FK558" s="65"/>
      <c r="FL558" s="86" t="s">
        <v>1457</v>
      </c>
      <c r="FM558" s="672" t="s">
        <v>1457</v>
      </c>
      <c r="FN558" s="672"/>
      <c r="FO558" s="672"/>
      <c r="FP558" s="672"/>
      <c r="FQ558" s="672">
        <f>IF(Duombaze!FM558="",0,INDEX(DU!I:I,MATCH(Duombaze!FM558,DU!A:A,0),1))+IF(Duombaze!FN558="",0,INDEX(DU!I:I,MATCH(Duombaze!FN558,DU!A:A,0),1))+IF(Duombaze!FO558="",0,INDEX(DU!I:I,MATCH(Duombaze!FO558,DU!A:A,0),1))+IF(Duombaze!FP558="",0,INDEX(DU!I:I,MATCH(Duombaze!FP558,DU!A:A,0),1))</f>
        <v>30.962199999999999</v>
      </c>
      <c r="FR558" s="671">
        <f>IF(Duombaze!FM558="",0,INDEX(DU!K:K,MATCH(Duombaze!FM558,DU!A:A,0),1))+IF(Duombaze!FN558="",0,INDEX(DU!K:K,MATCH(Duombaze!FN558,DU!A:A,0),1))+IF(Duombaze!FO558="",0,INDEX(DU!K:K,MATCH(Duombaze!FO558,DU!A:A,0),1))+IF(Duombaze!FP558="",0,INDEX(DU!K:K,MATCH(Duombaze!FP558,DU!A:A,0),1))</f>
        <v>18.670000000000002</v>
      </c>
    </row>
    <row r="559" spans="1:205" s="20" customFormat="1" ht="23.45" customHeight="1" x14ac:dyDescent="0.25">
      <c r="A559" s="41" t="s">
        <v>653</v>
      </c>
      <c r="B559" s="41" t="s">
        <v>3289</v>
      </c>
      <c r="C559" s="16" t="s">
        <v>3288</v>
      </c>
      <c r="D559" s="19"/>
      <c r="E559" s="17"/>
      <c r="F559" s="19"/>
      <c r="G559" s="639"/>
      <c r="H559" s="639"/>
      <c r="I559" s="639"/>
      <c r="J559" s="639"/>
      <c r="K559" s="639"/>
      <c r="L559" s="639"/>
      <c r="M559" s="639"/>
      <c r="N559" s="639"/>
      <c r="O559" s="639"/>
      <c r="P559" s="638">
        <f>IF(Duombaze!G559="",0,INDEX(DU!I:I,MATCH(Duombaze!G559,DU!A:A,0),1))+IF(Duombaze!H559="",0,INDEX(DU!I:I,MATCH(Duombaze!H559,DU!A:A,0),1))+IF(Duombaze!I559="",0,INDEX(DU!I:I,MATCH(Duombaze!I559,DU!A:A,0),1))+IF(Duombaze!J559="",0,INDEX(DU!I:I,MATCH(Duombaze!J559,DU!A:A,0),1))+IF(Duombaze!K559="",0,INDEX(DU!I:I,MATCH(Duombaze!K559,DU!A:A,0),1))+IF(Duombaze!L559="",0,INDEX(DU!I:I,MATCH(Duombaze!L559,DU!A:A,0),1))+IF(Duombaze!M559="",0,INDEX(DU!I:I,MATCH(Duombaze!M559,DU!A:A,0),1))+IF(Duombaze!N559="",0,INDEX(DU!I:I,MATCH(Duombaze!N559,DU!A:A,0),1))+IF(Duombaze!O559="",0,INDEX(DU!I:I,MATCH(Duombaze!O559,DU!A:A,0),1))</f>
        <v>0</v>
      </c>
      <c r="Q559" s="638">
        <f>IF(Duombaze!G559="",0,INDEX(DU!K:K,MATCH(Duombaze!G559,DU!A:A,0),1))+IF(Duombaze!H559="",0,INDEX(DU!K:K,MATCH(Duombaze!H559,DU!A:A,0),1))+IF(Duombaze!I559="",0,INDEX(DU!K:K,MATCH(Duombaze!I559,DU!A:A,0),1))+IF(Duombaze!J559="",0,INDEX(DU!K:K,MATCH(Duombaze!J559,DU!A:A,0),1))+IF(Duombaze!K559="",0,INDEX(DU!K:K,MATCH(Duombaze!K559,DU!A:A,0),1))+IF(Duombaze!L559="",0,INDEX(DU!K:K,MATCH(Duombaze!L559,DU!A:A,0),1))+IF(Duombaze!M559="",0,INDEX(DU!K:K,MATCH(Duombaze!M559,DU!A:A,0),1))+IF(Duombaze!N559="",0,INDEX(DU!K:K,MATCH(Duombaze!N559,DU!A:A,0),1))+IF(Duombaze!O559="",0,INDEX(DU!K:K,MATCH(Duombaze!O559,DU!A:A,0),1))</f>
        <v>0</v>
      </c>
      <c r="R559" s="19"/>
      <c r="S559" s="52"/>
      <c r="T559" s="881"/>
      <c r="U559" s="17"/>
      <c r="V559" s="17"/>
      <c r="W559" s="19"/>
      <c r="X559" s="19"/>
      <c r="Y559" s="134"/>
      <c r="Z559" s="65"/>
      <c r="AA559" s="17"/>
      <c r="AB559" s="19"/>
      <c r="AC559" s="19">
        <f>IF(Duombaze!AB559="",0,INDEX(DU!I:I,MATCH(Duombaze!AB559,DU!A:A,0),1))</f>
        <v>0</v>
      </c>
      <c r="AD559" s="25">
        <f>IF(Duombaze!AB559="",0,INDEX(DU!K:K,MATCH(Duombaze!AB559,DU!A:A,0),1))</f>
        <v>0</v>
      </c>
      <c r="AE559" s="19"/>
      <c r="AF559" s="19"/>
      <c r="AG559" s="19"/>
      <c r="AH559" s="4"/>
      <c r="AI559" s="19"/>
      <c r="AJ559" s="639"/>
      <c r="AK559" s="639"/>
      <c r="AL559" s="639"/>
      <c r="AM559" s="639">
        <f>IF(Duombaze!AJ559="",0,INDEX(DU!I:I,MATCH(Duombaze!AJ559,DU!A:A,0),1))+IF(Duombaze!AK559="",0,INDEX(DU!I:I,MATCH(Duombaze!AK559,DU!A:A,0),1))+IF(Duombaze!AL559="",0,INDEX(DU!I:I,MATCH(Duombaze!AL559,DU!A:A,0),1))</f>
        <v>0</v>
      </c>
      <c r="AN559" s="639">
        <f>IF(Duombaze!AJ559="",0,INDEX(DU!K:K,MATCH(Duombaze!AJ559,DU!A:A,0),1))+IF(Duombaze!AK559="",0,INDEX(DU!K:K,MATCH(Duombaze!AK559,DU!A:A,0),1))+IF(Duombaze!AL559="",0,INDEX(DU!K:K,MATCH(Duombaze!AL559,DU!A:A,0),1))</f>
        <v>0</v>
      </c>
      <c r="AO559" s="19"/>
      <c r="AP559" s="19"/>
      <c r="AQ559" s="19"/>
      <c r="AR559" s="17"/>
      <c r="AS559" s="19"/>
      <c r="AT559" s="639"/>
      <c r="AU559" s="639"/>
      <c r="AV559" s="639"/>
      <c r="AW559" s="639"/>
      <c r="AX559" s="639"/>
      <c r="AY559" s="639"/>
      <c r="AZ559" s="639"/>
      <c r="BA559" s="639"/>
      <c r="BB559" s="639"/>
      <c r="BC559" s="639">
        <f>IF(Duombaze!AT559="",0,INDEX(DU!I:I,MATCH(Duombaze!AT559,DU!A:A,0),1))+IF(Duombaze!AU559="",0,INDEX(DU!I:I,MATCH(Duombaze!AU559,DU!A:A,0),1))+IF(Duombaze!AV559="",0,INDEX(DU!I:I,MATCH(Duombaze!AV559,DU!A:A,0),1))+IF(Duombaze!AW559="",0,INDEX(DU!I:I,MATCH(Duombaze!AW559,DU!A:A,0),1))+IF(Duombaze!AX559="",0,INDEX(DU!I:I,MATCH(Duombaze!AX559,DU!A:A,0),1))+IF(Duombaze!AY559="",0,INDEX(DU!I:I,MATCH(Duombaze!AY559,DU!A:A,0),1))+IF(Duombaze!AZ559="",0,INDEX(DU!I:I,MATCH(Duombaze!AZ559,DU!A:A,0),1))+IF(Duombaze!BA559="",0,INDEX(DU!I:I,MATCH(Duombaze!BA559,DU!A:A,0),1))+IF(Duombaze!BB559="",0,INDEX(DU!I:I,MATCH(Duombaze!BB559,DU!A:A,0),1))</f>
        <v>0</v>
      </c>
      <c r="BD559" s="638">
        <f>IF(Duombaze!AT559="",0,INDEX(DU!K:K,MATCH(Duombaze!AT559,DU!A:A,0),1))+IF(Duombaze!AU559="",0,INDEX(DU!K:K,MATCH(Duombaze!AU559,DU!A:A,0),1))+IF(Duombaze!AV559="",0,INDEX(DU!K:K,MATCH(Duombaze!AV559,DU!A:A,0),1))+IF(Duombaze!AW559="",0,INDEX(DU!K:K,MATCH(Duombaze!AW559,DU!A:A,0),1))+IF(Duombaze!AX559="",0,INDEX(DU!K:K,MATCH(Duombaze!AX559,DU!A:A,0),1))+IF(Duombaze!AY559="",0,INDEX(DU!K:K,MATCH(Duombaze!AY559,DU!A:A,0),1))+IF(Duombaze!AZ559="",0,INDEX(DU!K:K,MATCH(Duombaze!AZ559,DU!A:A,0),1))+IF(Duombaze!BA559="",0,INDEX(DU!K:K,MATCH(Duombaze!BA559,DU!A:A,0),1))+IF(Duombaze!BB559="",0,INDEX(DU!K:K,MATCH(Duombaze!BB559,DU!A:A,0),1))</f>
        <v>0</v>
      </c>
      <c r="BE559" s="19"/>
      <c r="BF559" s="19"/>
      <c r="BG559" s="19"/>
      <c r="BH559" s="4"/>
      <c r="BI559" s="19"/>
      <c r="BJ559" s="639"/>
      <c r="BK559" s="639"/>
      <c r="BL559" s="639"/>
      <c r="BM559" s="638">
        <f>IF(Duombaze!BJ559="",0,INDEX(DU!I:I,MATCH(Duombaze!BJ559,DU!A:A,0),1))+IF(Duombaze!BK559="",0,INDEX(DU!I:I,MATCH(Duombaze!BK559,DU!A:A,0),1))+IF(Duombaze!BL559="",0,INDEX(DU!I:I,MATCH(Duombaze!BL559,DU!A:A,0),1))</f>
        <v>0</v>
      </c>
      <c r="BN559" s="638">
        <f>IF(Duombaze!BJ559="",0,INDEX(DU!K:K,MATCH(Duombaze!BJ559,DU!A:A,0),1))+IF(Duombaze!BK559="",0,INDEX(DU!K:K,MATCH(Duombaze!BK559,DU!A:A,0),1))+IF(Duombaze!BL559="",0,INDEX(DU!K:K,MATCH(Duombaze!BL559,DU!A:A,0),1))</f>
        <v>0</v>
      </c>
      <c r="BO559" s="19"/>
      <c r="BP559" s="19"/>
      <c r="BQ559" s="19"/>
      <c r="BR559" s="19"/>
      <c r="BS559" s="19"/>
      <c r="BT559" s="19"/>
      <c r="BU559" s="19"/>
      <c r="BV559" s="19"/>
      <c r="BW559" s="19">
        <f>IF(Duombaze!BT559="",0,INDEX(DU!I:I,MATCH(Duombaze!BT559,DU!A:A,0),1))+IF(Duombaze!BU559="",0,INDEX(DU!I:I,MATCH(Duombaze!BU559,DU!A:A,0),1))+IF(Duombaze!BV559="",0,INDEX(DU!I:I,MATCH(Duombaze!BV559,DU!A:A,0),1))</f>
        <v>0</v>
      </c>
      <c r="BX559" s="19">
        <f>IF(Duombaze!BT559="",0,INDEX(DU!K:K,MATCH(Duombaze!BT559,DU!A:A,0),1))+IF(Duombaze!BU559="",0,INDEX(DU!K:K,MATCH(Duombaze!BU559,DU!A:A,0),1))+IF(Duombaze!BV559="",0,INDEX(DU!K:K,MATCH(Duombaze!BV559,DU!A:A,0),1))</f>
        <v>0</v>
      </c>
      <c r="BY559" s="19"/>
      <c r="BZ559" s="19"/>
      <c r="CA559" s="19"/>
      <c r="CB559" s="6"/>
      <c r="CC559" s="19"/>
      <c r="CD559" s="19">
        <f>IF(Duombaze!CC559="",0,INDEX(DU!I:I,MATCH(Duombaze!CC559,DU!A:A,0),1))</f>
        <v>0</v>
      </c>
      <c r="CE559" s="17">
        <f>IF(Duombaze!CC559="",0,INDEX(DU!K:K,MATCH(Duombaze!CC559,DU!A:A,0),1))</f>
        <v>0</v>
      </c>
      <c r="CF559" s="65"/>
      <c r="CG559" s="19"/>
      <c r="CH559" s="19"/>
      <c r="CI559" s="17"/>
      <c r="CJ559" s="19"/>
      <c r="CK559" s="19">
        <f>IF(Duombaze!CJ559="",0,INDEX(DU!I:I,MATCH(Duombaze!CJ559,DU!A:A,0),1))</f>
        <v>0</v>
      </c>
      <c r="CL559" s="17">
        <f>IF(Duombaze!CJ559="",0,INDEX(DU!K:K,MATCH(Duombaze!CJ559,DU!A:A,0),1))</f>
        <v>0</v>
      </c>
      <c r="CM559" s="19"/>
      <c r="CN559" s="19"/>
      <c r="CO559" s="19"/>
      <c r="CP559" s="17"/>
      <c r="CQ559" s="19"/>
      <c r="CR559" s="639"/>
      <c r="CS559" s="639"/>
      <c r="CT559" s="639">
        <f>IF(Duombaze!CR559="",0,INDEX(DU!I:I,MATCH(Duombaze!CR559,DU!A:A,0),1))+IF(Duombaze!CS559="",0,INDEX(DU!I:I,MATCH(Duombaze!CS559,DU!A:A,0),1))</f>
        <v>0</v>
      </c>
      <c r="CU559" s="19">
        <f>IF(Duombaze!CR559="",0,INDEX(DU!K:K,MATCH(Duombaze!CR559,DU!A:A,0),1))+IF(Duombaze!CS559="",0,INDEX(DU!K:K,MATCH(Duombaze!CS559,DU!A:A,0),1))</f>
        <v>0</v>
      </c>
      <c r="CV559" s="19"/>
      <c r="CW559" s="19"/>
      <c r="CX559" s="19"/>
      <c r="CY559" s="17"/>
      <c r="CZ559" s="19"/>
      <c r="DA559" s="672"/>
      <c r="DB559" s="672"/>
      <c r="DC559" s="672">
        <f>IF(Duombaze!DA559="",0,INDEX(DU!I:I,MATCH(Duombaze!DA559,DU!A:A,0),1))+IF(Duombaze!DB559="",0,INDEX(DU!I:I,MATCH(Duombaze!DB559,DU!A:A,0),1))</f>
        <v>0</v>
      </c>
      <c r="DD559" s="19">
        <f>IF(Duombaze!DA559="",0,INDEX(DU!K:K,MATCH(Duombaze!DA559,DU!A:A,0),1))+IF(Duombaze!DB559="",0,INDEX(DU!K:K,MATCH(Duombaze!DB559,DU!A:A,0),1))</f>
        <v>0</v>
      </c>
      <c r="DE559" s="19"/>
      <c r="DF559" s="19"/>
      <c r="DG559" s="19"/>
      <c r="DH559" s="19"/>
      <c r="DI559" s="19"/>
      <c r="DJ559" s="672"/>
      <c r="DK559" s="678"/>
      <c r="DL559" s="678">
        <f>IF(Duombaze!DJ559="",0,INDEX(DU!I:I,MATCH(Duombaze!DJ559,DU!A:A,0),1))+IF(Duombaze!DK559="",0,INDEX(DU!I:I,MATCH(Duombaze!DK559,DU!A:A,0),1))</f>
        <v>0</v>
      </c>
      <c r="DM559" s="19">
        <f>IF(Duombaze!DJ559="",0,INDEX(DU!K:K,MATCH(Duombaze!DJ559,DU!A:A,0),1))+IF(Duombaze!DK559="",0,INDEX(DU!K:K,MATCH(Duombaze!DK559,DU!A:A,0),1))</f>
        <v>0</v>
      </c>
      <c r="DN559" s="52"/>
      <c r="DO559" s="52"/>
      <c r="DP559" s="52"/>
      <c r="DQ559" s="17"/>
      <c r="DR559" s="65"/>
      <c r="DS559" s="692"/>
      <c r="DT559" s="692"/>
      <c r="DU559" s="692"/>
      <c r="DV559" s="692"/>
      <c r="DW559" s="692">
        <f>IF(Duombaze!DS559="",0,INDEX(DU!I:I,MATCH(Duombaze!DS559,DU!A:A,0),1))+IF(Duombaze!DT559="",0,INDEX(DU!I:I,MATCH(Duombaze!DT559,DU!A:A,0),1))+IF(Duombaze!DU559="",0,INDEX(DU!I:I,MATCH(Duombaze!DU559,DU!A:A,0),1))+IF(Duombaze!DV559="",0,INDEX(DU!I:I,MATCH(Duombaze!DV559,DU!A:A,0),1))</f>
        <v>0</v>
      </c>
      <c r="DX559" s="638">
        <f>IF(Duombaze!DS559="",0,INDEX(DU!K:K,MATCH(Duombaze!DS559,DU!A:A,0),1))+IF(Duombaze!DT559="",0,INDEX(DU!K:K,MATCH(Duombaze!DT559,DU!A:A,0),1))+IF(Duombaze!DU559="",0,INDEX(DU!K:K,MATCH(Duombaze!DU559,DU!A:A,0),1))+IF(Duombaze!DV559="",0,INDEX(DU!K:KH,MATCH(Duombaze!DV559,DU!A:A,0),1))</f>
        <v>0</v>
      </c>
      <c r="DY559" s="65"/>
      <c r="DZ559" s="65"/>
      <c r="EA559" s="19"/>
      <c r="EB559" s="19"/>
      <c r="EC559" s="19"/>
      <c r="ED559" s="19">
        <f>IF(Duombaze!EC559="",0,INDEX(DU!I:I,MATCH(Duombaze!EC559,DU!A:A,0),1))</f>
        <v>0</v>
      </c>
      <c r="EE559" s="638">
        <f>IF(Duombaze!EC559="",0,INDEX(DU!K:K,MATCH(Duombaze!EC559,DU!A:A,0),1))</f>
        <v>0</v>
      </c>
      <c r="EF559" s="19"/>
      <c r="EG559" s="19"/>
      <c r="EH559" s="19"/>
      <c r="EI559" s="4"/>
      <c r="EJ559" s="19"/>
      <c r="EK559" s="672"/>
      <c r="EL559" s="672"/>
      <c r="EM559" s="672"/>
      <c r="EN559" s="672">
        <f>IF(Duombaze!EK559="",0,INDEX(DU!I:I,MATCH(Duombaze!EK559,DU!A:A,0),1))+IF(Duombaze!EL559="",0,INDEX(DU!I:I,MATCH(Duombaze!EL559,DU!A:A,0),1))+IF(Duombaze!EM559="",0,INDEX(DU!I:I,MATCH(Duombaze!EM559,DU!A:A,0),1))</f>
        <v>0</v>
      </c>
      <c r="EO559" s="19">
        <f>IF(Duombaze!EK559="",0,INDEX(DU!K:K,MATCH(Duombaze!EK559,DU!A:A,0),1))+IF(Duombaze!EL559="",0,INDEX(DU!K:K,MATCH(Duombaze!EL559,DU!A:A,0),1))+IF(Duombaze!EM559="",0,INDEX(DU!K:K,MATCH(Duombaze!EM559,DU!A:A,0),1))</f>
        <v>0</v>
      </c>
      <c r="EP559" s="19"/>
      <c r="EQ559" s="65"/>
      <c r="ER559" s="19"/>
      <c r="ES559" s="17"/>
      <c r="ET559" s="19"/>
      <c r="EU559" s="19"/>
      <c r="EV559" s="19"/>
      <c r="EW559" s="65"/>
      <c r="EX559" s="19"/>
      <c r="EY559" s="19"/>
      <c r="EZ559" s="672"/>
      <c r="FA559" s="672"/>
      <c r="FB559" s="672">
        <f>IF(Duombaze!EZ559="",0,INDEX(DU!I:I,MATCH(Duombaze!EZ559,DU!A:A,0),1))+IF(Duombaze!FA559="",0,INDEX(DU!I:I,MATCH(Duombaze!FA559,DU!A:A,0),1))</f>
        <v>0</v>
      </c>
      <c r="FC559" s="19">
        <f>IF(Duombaze!EZ559="",0,INDEX(DU!K:K,MATCH(Duombaze!EZ559,DU!A:A,0),1))+IF(Duombaze!FA559="",0,INDEX(DU!K:K,MATCH(Duombaze!FA559,DU!A:A,0),1))</f>
        <v>0</v>
      </c>
      <c r="FD559" s="19"/>
      <c r="FE559" s="19"/>
      <c r="FF559" s="19"/>
      <c r="FG559" s="19"/>
      <c r="FH559" s="19"/>
      <c r="FI559" s="19"/>
      <c r="FJ559" s="19" t="s">
        <v>2878</v>
      </c>
      <c r="FK559" s="65"/>
      <c r="FL559" s="86" t="s">
        <v>2879</v>
      </c>
      <c r="FM559" s="672" t="s">
        <v>2879</v>
      </c>
      <c r="FN559" s="672"/>
      <c r="FO559" s="672"/>
      <c r="FP559" s="672"/>
      <c r="FQ559" s="672">
        <f>IF(Duombaze!FM559="",0,INDEX(DU!I:I,MATCH(Duombaze!FM559,DU!A:A,0),1))+IF(Duombaze!FN559="",0,INDEX(DU!I:I,MATCH(Duombaze!FN559,DU!A:A,0),1))+IF(Duombaze!FO559="",0,INDEX(DU!I:I,MATCH(Duombaze!FO559,DU!A:A,0),1))+IF(Duombaze!FP559="",0,INDEX(DU!I:I,MATCH(Duombaze!FP559,DU!A:A,0),1))</f>
        <v>174.34731814345901</v>
      </c>
      <c r="FR559" s="671">
        <f>IF(Duombaze!FM559="",0,INDEX(DU!K:K,MATCH(Duombaze!FM559,DU!A:A,0),1))+IF(Duombaze!FN559="",0,INDEX(DU!K:K,MATCH(Duombaze!FN559,DU!A:A,0),1))+IF(Duombaze!FO559="",0,INDEX(DU!K:K,MATCH(Duombaze!FO559,DU!A:A,0),1))+IF(Duombaze!FP559="",0,INDEX(DU!K:K,MATCH(Duombaze!FP559,DU!A:A,0),1))</f>
        <v>64.45</v>
      </c>
    </row>
    <row r="560" spans="1:205" s="20" customFormat="1" ht="23.45" customHeight="1" x14ac:dyDescent="0.25">
      <c r="A560" s="41" t="s">
        <v>642</v>
      </c>
      <c r="B560" s="41" t="s">
        <v>3289</v>
      </c>
      <c r="C560" s="16" t="s">
        <v>3288</v>
      </c>
      <c r="D560" s="19"/>
      <c r="E560" s="17" t="str">
        <f t="shared" si="270"/>
        <v/>
      </c>
      <c r="F560" s="19"/>
      <c r="G560" s="639"/>
      <c r="H560" s="639"/>
      <c r="I560" s="639"/>
      <c r="J560" s="639"/>
      <c r="K560" s="639"/>
      <c r="L560" s="639"/>
      <c r="M560" s="639"/>
      <c r="N560" s="639"/>
      <c r="O560" s="639"/>
      <c r="P560" s="638">
        <f>IF(Duombaze!G560="",0,INDEX(DU!I:I,MATCH(Duombaze!G560,DU!A:A,0),1))+IF(Duombaze!H560="",0,INDEX(DU!I:I,MATCH(Duombaze!H560,DU!A:A,0),1))+IF(Duombaze!I560="",0,INDEX(DU!I:I,MATCH(Duombaze!I560,DU!A:A,0),1))+IF(Duombaze!J560="",0,INDEX(DU!I:I*40,MATCH(Duombaze!J560,DU!A:A,0),1))+IF(Duombaze!K560="",0,INDEX(DU!I:I,MATCH(Duombaze!K560,DU!A:A,0),1))+IF(Duombaze!L560="",0,INDEX(DU!I:I,MATCH(Duombaze!L560,DU!A:A,0),1))+IF(Duombaze!M560="",0,INDEX(DU!I:I,MATCH(Duombaze!M560,DU!A:A,0),1))+IF(Duombaze!N560="",0,INDEX(DU!I:I,MATCH(Duombaze!N560,DU!A:A,0),1))+IF(Duombaze!O560="",0,INDEX(DU!I:I,MATCH(Duombaze!O560,DU!A:A,0),1))</f>
        <v>0</v>
      </c>
      <c r="Q560" s="638">
        <f>IF(Duombaze!G560="",0,INDEX(DU!K:K,MATCH(Duombaze!G560,DU!A:A,0),1))+IF(Duombaze!H560="",0,INDEX(DU!K:K,MATCH(Duombaze!H560,DU!A:A,0),1))+IF(Duombaze!I560="",0,INDEX(DU!K:K,MATCH(Duombaze!I560,DU!A:A,0),1))+IF(Duombaze!J560="",0,INDEX(DU!K:K,MATCH(Duombaze!J560,DU!A:A,0),1))+IF(Duombaze!K560="",0,INDEX(DU!K:K,MATCH(Duombaze!K560,DU!A:A,0),1))+IF(Duombaze!L560="",0,INDEX(DU!K:K,MATCH(Duombaze!L560,DU!A:A,0),1))+IF(Duombaze!M560="",0,INDEX(DU!K:K,MATCH(Duombaze!M560,DU!A:A,0),1))+IF(Duombaze!N560="",0,INDEX(DU!K:K,MATCH(Duombaze!N560,DU!A:A,0),1))+IF(Duombaze!O560="",0,INDEX(DU!K:K,MATCH(Duombaze!O560,DU!A:A,0),1))</f>
        <v>0</v>
      </c>
      <c r="R560" s="19"/>
      <c r="S560" s="52"/>
      <c r="T560" s="881"/>
      <c r="U560" s="17">
        <f>IF(Duombaze!T560="",0,INDEX(DU!I:I,MATCH(Duombaze!T560,DU!A:A,0),1))</f>
        <v>0</v>
      </c>
      <c r="V560" s="17">
        <f>IF(Duombaze!T560="",0,INDEX(DU!K:K,MATCH(Duombaze!T560,DU!A:A,0),1))</f>
        <v>0</v>
      </c>
      <c r="W560" s="19"/>
      <c r="X560" s="19"/>
      <c r="Y560" s="134"/>
      <c r="Z560" s="65"/>
      <c r="AA560" s="17" t="str">
        <f t="shared" si="297"/>
        <v/>
      </c>
      <c r="AB560" s="19"/>
      <c r="AC560" s="19">
        <f>IF(Duombaze!AB560="",0,INDEX(DU!I:I,MATCH(Duombaze!AB560,DU!A:A,0),1))</f>
        <v>0</v>
      </c>
      <c r="AD560" s="25">
        <f>IF(Duombaze!AB560="",0,INDEX(DU!K:K,MATCH(Duombaze!AB560,DU!A:A,0),1))</f>
        <v>0</v>
      </c>
      <c r="AE560" s="19"/>
      <c r="AF560" s="19"/>
      <c r="AG560" s="19"/>
      <c r="AH560" s="4" t="str">
        <f t="shared" si="271"/>
        <v/>
      </c>
      <c r="AI560" s="19"/>
      <c r="AJ560" s="639"/>
      <c r="AK560" s="639"/>
      <c r="AL560" s="639"/>
      <c r="AM560" s="639">
        <f>IF(Duombaze!AJ560="",0,INDEX(DU!I:I,MATCH(Duombaze!AJ560,DU!A:A,0),1))+IF(Duombaze!AK560="",0,INDEX(DU!I:I,MATCH(Duombaze!AK560,DU!A:A,0),1))+IF(Duombaze!AL560="",0,INDEX(DU!I:I,MATCH(Duombaze!AL560,DU!A:A,0),1))</f>
        <v>0</v>
      </c>
      <c r="AN560" s="639">
        <f>IF(Duombaze!AJ560="",0,INDEX(DU!K:K,MATCH(Duombaze!AJ560,DU!A:A,0),1))+IF(Duombaze!AK560="",0,INDEX(DU!K:K,MATCH(Duombaze!AK560,DU!A:A,0),1))+IF(Duombaze!AL560="",0,INDEX(DU!K:K,MATCH(Duombaze!AL560,DU!A:A,0),1))</f>
        <v>0</v>
      </c>
      <c r="AO560" s="19"/>
      <c r="AP560" s="19"/>
      <c r="AQ560" s="19"/>
      <c r="AR560" s="17" t="str">
        <f t="shared" si="272"/>
        <v/>
      </c>
      <c r="AS560" s="19"/>
      <c r="AT560" s="639"/>
      <c r="AU560" s="639"/>
      <c r="AV560" s="639"/>
      <c r="AW560" s="639"/>
      <c r="AX560" s="639"/>
      <c r="AY560" s="639"/>
      <c r="AZ560" s="639"/>
      <c r="BA560" s="639"/>
      <c r="BB560" s="639"/>
      <c r="BC560" s="639">
        <f>IF(Duombaze!AT560="",0,INDEX(DU!I:I,MATCH(Duombaze!AT560,DU!A:A,0),1))+IF(Duombaze!AU560="",0,INDEX(DU!I:I,MATCH(Duombaze!AU560,DU!A:A,0),1))+IF(Duombaze!AV560="",0,INDEX(DU!I:I,MATCH(Duombaze!AV560,DU!A:A,0),1))+IF(Duombaze!AW560="",0,INDEX(DU!I:I,MATCH(Duombaze!AW560,DU!A:A,0),1))+IF(Duombaze!AX560="",0,INDEX(DU!I:I,MATCH(Duombaze!AX560,DU!A:A,0),1))+IF(Duombaze!AY560="",0,INDEX(DU!I:I,MATCH(Duombaze!AY560,DU!A:A,0),1))+IF(Duombaze!AZ560="",0,INDEX(DU!I:I,MATCH(Duombaze!AZ560,DU!A:A,0),1))+IF(Duombaze!BA560="",0,INDEX(DU!I:I,MATCH(Duombaze!BA560,DU!A:A,0),1))+IF(Duombaze!BB560="",0,INDEX(DU!I:I,MATCH(Duombaze!BB560,DU!A:A,0),1))</f>
        <v>0</v>
      </c>
      <c r="BD560" s="638">
        <f>IF(Duombaze!AT560="",0,INDEX(DU!K:K,MATCH(Duombaze!AT560,DU!A:A,0),1))+IF(Duombaze!AU560="",0,INDEX(DU!K:K,MATCH(Duombaze!AU560,DU!A:A,0),1))+IF(Duombaze!AV560="",0,INDEX(DU!K:K,MATCH(Duombaze!AV560,DU!A:A,0),1))+IF(Duombaze!AW560="",0,INDEX(DU!K:K,MATCH(Duombaze!AW560,DU!A:A,0),1))+IF(Duombaze!AX560="",0,INDEX(DU!K:K,MATCH(Duombaze!AX560,DU!A:A,0),1))+IF(Duombaze!AY560="",0,INDEX(DU!K:K,MATCH(Duombaze!AY560,DU!A:A,0),1))+IF(Duombaze!AZ560="",0,INDEX(DU!K:K,MATCH(Duombaze!AZ560,DU!A:A,0),1))+IF(Duombaze!BA560="",0,INDEX(DU!K:K,MATCH(Duombaze!BA560,DU!A:A,0),1))+IF(Duombaze!BB560="",0,INDEX(DU!K:K,MATCH(Duombaze!BB560,DU!A:A,0),1))</f>
        <v>0</v>
      </c>
      <c r="BE560" s="19"/>
      <c r="BF560" s="19"/>
      <c r="BG560" s="19"/>
      <c r="BH560" s="4" t="str">
        <f t="shared" si="273"/>
        <v/>
      </c>
      <c r="BI560" s="19"/>
      <c r="BJ560" s="639"/>
      <c r="BK560" s="639"/>
      <c r="BL560" s="639"/>
      <c r="BM560" s="638">
        <f>IF(Duombaze!BJ560="",0,INDEX(DU!I:I,MATCH(Duombaze!BJ560,DU!A:A,0),1))+IF(Duombaze!BK560="",0,INDEX(DU!I:I,MATCH(Duombaze!BK560,DU!A:A,0),1))+IF(Duombaze!BL560="",0,INDEX(DU!I:I,MATCH(Duombaze!BL560,DU!A:A,0),1))</f>
        <v>0</v>
      </c>
      <c r="BN560" s="638">
        <f>IF(Duombaze!BJ560="",0,INDEX(DU!K:K,MATCH(Duombaze!BJ560,DU!A:A,0),1))+IF(Duombaze!BK560="",0,INDEX(DU!K:K,MATCH(Duombaze!BK560,DU!A:A,0),1))+IF(Duombaze!BL560="",0,INDEX(DU!K:K,MATCH(Duombaze!BL560,DU!A:A,0),1))</f>
        <v>0</v>
      </c>
      <c r="BO560" s="19"/>
      <c r="BP560" s="19"/>
      <c r="BQ560" s="19"/>
      <c r="BR560" s="19" t="str">
        <f t="shared" si="274"/>
        <v/>
      </c>
      <c r="BS560" s="19"/>
      <c r="BT560" s="19"/>
      <c r="BU560" s="19"/>
      <c r="BV560" s="19"/>
      <c r="BW560" s="19">
        <f>IF(Duombaze!BT560="",0,INDEX(DU!I:I,MATCH(Duombaze!BT560,DU!A:A,0),1))+IF(Duombaze!BU560="",0,INDEX(DU!I:I,MATCH(Duombaze!BU560,DU!A:A,0),1))+IF(Duombaze!BV560="",0,INDEX(DU!I:I,MATCH(Duombaze!BV560,DU!A:A,0),1))</f>
        <v>0</v>
      </c>
      <c r="BX560" s="19">
        <f>IF(Duombaze!BT560="",0,INDEX(DU!K:K,MATCH(Duombaze!BT560,DU!A:A,0),1))+IF(Duombaze!BU560="",0,INDEX(DU!K:K,MATCH(Duombaze!BU560,DU!A:A,0),1))+IF(Duombaze!BV560="",0,INDEX(DU!K:K,MATCH(Duombaze!BV560,DU!A:A,0),1))</f>
        <v>0</v>
      </c>
      <c r="BY560" s="19"/>
      <c r="BZ560" s="19"/>
      <c r="CA560" s="19"/>
      <c r="CB560" s="6" t="str">
        <f t="shared" si="275"/>
        <v/>
      </c>
      <c r="CC560" s="19"/>
      <c r="CD560" s="19">
        <f>IF(Duombaze!CC560="",0,INDEX(DU!I:I,MATCH(Duombaze!CC560,DU!A:A,0),1))</f>
        <v>0</v>
      </c>
      <c r="CE560" s="17">
        <f>IF(Duombaze!CC560="",0,INDEX(DU!K:K,MATCH(Duombaze!CC560,DU!A:A,0),1))</f>
        <v>0</v>
      </c>
      <c r="CF560" s="65"/>
      <c r="CG560" s="19"/>
      <c r="CH560" s="19"/>
      <c r="CI560" s="17" t="str">
        <f t="shared" si="295"/>
        <v/>
      </c>
      <c r="CJ560" s="19"/>
      <c r="CK560" s="19">
        <f>IF(Duombaze!CJ560="",0,INDEX(DU!I:I,MATCH(Duombaze!CJ560,DU!A:A,0),1))</f>
        <v>0</v>
      </c>
      <c r="CL560" s="17">
        <f>IF(Duombaze!CJ560="",0,INDEX(DU!K:K,MATCH(Duombaze!CJ560,DU!A:A,0),1))</f>
        <v>0</v>
      </c>
      <c r="CM560" s="19"/>
      <c r="CN560" s="19"/>
      <c r="CO560" s="19"/>
      <c r="CP560" s="17" t="str">
        <f t="shared" si="276"/>
        <v/>
      </c>
      <c r="CQ560" s="19"/>
      <c r="CR560" s="639"/>
      <c r="CS560" s="639"/>
      <c r="CT560" s="639">
        <f>IF(Duombaze!CR560="",0,INDEX(DU!I:I,MATCH(Duombaze!CR560,DU!A:A,0),1))+IF(Duombaze!CS560="",0,INDEX(DU!I:I,MATCH(Duombaze!CS560,DU!A:A,0),1))</f>
        <v>0</v>
      </c>
      <c r="CU560" s="19">
        <f>IF(Duombaze!CR560="",0,INDEX(DU!K:K,MATCH(Duombaze!CR560,DU!A:A,0),1))+IF(Duombaze!CS560="",0,INDEX(DU!K:K,MATCH(Duombaze!CS560,DU!A:A,0),1))</f>
        <v>0</v>
      </c>
      <c r="CV560" s="19"/>
      <c r="CW560" s="19"/>
      <c r="CX560" s="19"/>
      <c r="CY560" s="17" t="str">
        <f t="shared" si="277"/>
        <v/>
      </c>
      <c r="CZ560" s="19"/>
      <c r="DA560" s="672"/>
      <c r="DB560" s="672"/>
      <c r="DC560" s="672">
        <f>IF(Duombaze!DA560="",0,INDEX(DU!I:I,MATCH(Duombaze!DA560,DU!A:A,0),1))+IF(Duombaze!DB560="",0,INDEX(DU!I:I,MATCH(Duombaze!DB560,DU!A:A,0),1))</f>
        <v>0</v>
      </c>
      <c r="DD560" s="19">
        <f>IF(Duombaze!DA560="",0,INDEX(DU!K:K,MATCH(Duombaze!DA560,DU!A:A,0),1))+IF(Duombaze!DB560="",0,INDEX(DU!K:K,MATCH(Duombaze!DB560,DU!A:A,0),1))</f>
        <v>0</v>
      </c>
      <c r="DE560" s="19"/>
      <c r="DF560" s="19"/>
      <c r="DG560" s="19"/>
      <c r="DH560" s="19" t="str">
        <f t="shared" si="278"/>
        <v/>
      </c>
      <c r="DI560" s="19"/>
      <c r="DJ560" s="672"/>
      <c r="DK560" s="678"/>
      <c r="DL560" s="678">
        <f>IF(Duombaze!DJ560="",0,INDEX(DU!I:I,MATCH(Duombaze!DJ560,DU!A:A,0),1))+IF(Duombaze!DK560="",0,INDEX(DU!I:I,MATCH(Duombaze!DK560,DU!A:A,0),1))</f>
        <v>0</v>
      </c>
      <c r="DM560" s="19">
        <f>IF(Duombaze!DJ560="",0,INDEX(DU!K:K,MATCH(Duombaze!DJ560,DU!A:A,0),1))+IF(Duombaze!DK560="",0,INDEX(DU!K:K,MATCH(Duombaze!DK560,DU!A:A,0),1))</f>
        <v>0</v>
      </c>
      <c r="DN560" s="52"/>
      <c r="DO560" s="52"/>
      <c r="DP560" s="52"/>
      <c r="DQ560" s="17" t="str">
        <f t="shared" si="279"/>
        <v/>
      </c>
      <c r="DR560" s="65"/>
      <c r="DS560" s="692"/>
      <c r="DT560" s="692"/>
      <c r="DU560" s="692"/>
      <c r="DV560" s="692"/>
      <c r="DW560" s="692">
        <f>IF(Duombaze!DS560="",0,INDEX(DU!I:I,MATCH(Duombaze!DS560,DU!A:A,0),1))+IF(Duombaze!DT560="",0,INDEX(DU!I:I,MATCH(Duombaze!DT560,DU!A:A,0),1))+IF(Duombaze!DU560="",0,INDEX(DU!I:I,MATCH(Duombaze!DU560,DU!A:A,0),1))+IF(Duombaze!DV560="",0,INDEX(DU!I:I,MATCH(Duombaze!DV560,DU!A:A,0),1))</f>
        <v>0</v>
      </c>
      <c r="DX560" s="638">
        <f>IF(Duombaze!DS560="",0,INDEX(DU!K:K,MATCH(Duombaze!DS560,DU!A:A,0),1))+IF(Duombaze!DT560="",0,INDEX(DU!K:K,MATCH(Duombaze!DT560,DU!A:A,0),1))+IF(Duombaze!DU560="",0,INDEX(DU!K:K,MATCH(Duombaze!DU560,DU!A:A,0),1))+IF(Duombaze!DV560="",0,INDEX(DU!K:KH,MATCH(Duombaze!DV560,DU!A:A,0),1))</f>
        <v>0</v>
      </c>
      <c r="DY560" s="65"/>
      <c r="DZ560" s="65"/>
      <c r="EA560" s="19"/>
      <c r="EB560" s="19" t="str">
        <f t="shared" si="280"/>
        <v/>
      </c>
      <c r="EC560" s="19"/>
      <c r="ED560" s="19">
        <f>IF(Duombaze!EC560="",0,INDEX(DU!I:I,MATCH(Duombaze!EC560,DU!A:A,0),1))</f>
        <v>0</v>
      </c>
      <c r="EE560" s="638">
        <f>IF(Duombaze!EC560="",0,INDEX(DU!K:K,MATCH(Duombaze!EC560,DU!A:A,0),1))</f>
        <v>0</v>
      </c>
      <c r="EF560" s="19"/>
      <c r="EG560" s="19"/>
      <c r="EH560" s="19"/>
      <c r="EI560" s="4" t="str">
        <f t="shared" si="296"/>
        <v/>
      </c>
      <c r="EJ560" s="19"/>
      <c r="EK560" s="672"/>
      <c r="EL560" s="672"/>
      <c r="EM560" s="672"/>
      <c r="EN560" s="672">
        <f>IF(Duombaze!EK560="",0,INDEX(DU!I:I,MATCH(Duombaze!EK560,DU!A:A,0),1))+IF(Duombaze!EL560="",0,INDEX(DU!I:I,MATCH(Duombaze!EL560,DU!A:A,0),1))+IF(Duombaze!EM560="",0,INDEX(DU!I:I,MATCH(Duombaze!EM560,DU!A:A,0),1))</f>
        <v>0</v>
      </c>
      <c r="EO560" s="19">
        <f>IF(Duombaze!EK560="",0,INDEX(DU!K:K,MATCH(Duombaze!EK560,DU!A:A,0),1))+IF(Duombaze!EL560="",0,INDEX(DU!K:K,MATCH(Duombaze!EL560,DU!A:A,0),1))+IF(Duombaze!EM560="",0,INDEX(DU!K:K,MATCH(Duombaze!EM560,DU!A:A,0),1))</f>
        <v>0</v>
      </c>
      <c r="EP560" s="19"/>
      <c r="EQ560" s="65"/>
      <c r="ER560" s="19"/>
      <c r="ES560" s="17" t="str">
        <f t="shared" si="281"/>
        <v/>
      </c>
      <c r="ET560" s="19"/>
      <c r="EU560" s="19"/>
      <c r="EV560" s="19"/>
      <c r="EW560" s="65"/>
      <c r="EX560" s="19" t="str">
        <f t="shared" si="282"/>
        <v/>
      </c>
      <c r="EY560" s="19"/>
      <c r="EZ560" s="672"/>
      <c r="FA560" s="672"/>
      <c r="FB560" s="672">
        <f>IF(Duombaze!EZ560="",0,INDEX(DU!I:I,MATCH(Duombaze!EZ560,DU!A:A,0),1))+IF(Duombaze!FA560="",0,INDEX(DU!I:I,MATCH(Duombaze!FA560,DU!A:A,0),1))</f>
        <v>0</v>
      </c>
      <c r="FC560" s="19">
        <f>IF(Duombaze!EZ560="",0,INDEX(DU!K:K,MATCH(Duombaze!EZ560,DU!A:A,0),1))+IF(Duombaze!FA560="",0,INDEX(DU!K:K,MATCH(Duombaze!FA560,DU!A:A,0),1))</f>
        <v>0</v>
      </c>
      <c r="FD560" s="19"/>
      <c r="FE560" s="19"/>
      <c r="FF560" s="19"/>
      <c r="FG560" s="19"/>
      <c r="FH560" s="19"/>
      <c r="FI560" s="19"/>
      <c r="FJ560" s="19"/>
      <c r="FK560" s="65" t="s">
        <v>3334</v>
      </c>
      <c r="FL560" s="86" t="s">
        <v>3366</v>
      </c>
      <c r="FM560" s="86" t="s">
        <v>3366</v>
      </c>
      <c r="FN560" s="672"/>
      <c r="FO560" s="672"/>
      <c r="FP560" s="672"/>
      <c r="FQ560" s="672">
        <f>IF(Duombaze!FM560="",0,INDEX(DU!I:I,MATCH(Duombaze!FM560,DU!A:A,0),1))+IF(Duombaze!FN560="",0,INDEX(DU!I:I,MATCH(Duombaze!FN560,DU!A:A,0),1))+IF(Duombaze!FO560="",0,INDEX(DU!I:I,MATCH(Duombaze!FO560,DU!A:A,0),1))+IF(Duombaze!FP560="",0,INDEX(DU!I:I,MATCH(Duombaze!FP560,DU!A:A,0),1))</f>
        <v>46.338486956521699</v>
      </c>
      <c r="FR560" s="671">
        <f>IF(Duombaze!FM560="",0,INDEX(DU!K:K,MATCH(Duombaze!FM560,DU!A:A,0),1))+IF(Duombaze!FN560="",0,INDEX(DU!K:K,MATCH(Duombaze!FN560,DU!A:A,0),1))+IF(Duombaze!FO560="",0,INDEX(DU!K:K,MATCH(Duombaze!FO560,DU!A:A,0),1))+IF(Duombaze!FP560="",0,INDEX(DU!K:K,MATCH(Duombaze!FP560,DU!A:A,0),1))</f>
        <v>19.34</v>
      </c>
    </row>
    <row r="561" spans="1:205" s="20" customFormat="1" ht="23.45" customHeight="1" x14ac:dyDescent="0.25">
      <c r="A561" s="41" t="s">
        <v>649</v>
      </c>
      <c r="B561" s="41" t="s">
        <v>3289</v>
      </c>
      <c r="C561" s="16" t="s">
        <v>3288</v>
      </c>
      <c r="D561" s="19"/>
      <c r="E561" s="17"/>
      <c r="F561" s="19"/>
      <c r="G561" s="639"/>
      <c r="H561" s="639"/>
      <c r="I561" s="639"/>
      <c r="J561" s="639"/>
      <c r="K561" s="639"/>
      <c r="L561" s="639"/>
      <c r="M561" s="639"/>
      <c r="N561" s="639"/>
      <c r="O561" s="639"/>
      <c r="P561" s="638"/>
      <c r="Q561" s="638"/>
      <c r="R561" s="19"/>
      <c r="S561" s="52"/>
      <c r="T561" s="881"/>
      <c r="U561" s="17"/>
      <c r="V561" s="17"/>
      <c r="W561" s="19"/>
      <c r="X561" s="19"/>
      <c r="Y561" s="134"/>
      <c r="Z561" s="65"/>
      <c r="AA561" s="17"/>
      <c r="AB561" s="19"/>
      <c r="AC561" s="19"/>
      <c r="AD561" s="25"/>
      <c r="AE561" s="19"/>
      <c r="AF561" s="19"/>
      <c r="AG561" s="19"/>
      <c r="AH561" s="4"/>
      <c r="AI561" s="19"/>
      <c r="AJ561" s="639"/>
      <c r="AK561" s="639"/>
      <c r="AL561" s="639"/>
      <c r="AM561" s="639"/>
      <c r="AN561" s="639"/>
      <c r="AO561" s="19"/>
      <c r="AP561" s="19"/>
      <c r="AQ561" s="19"/>
      <c r="AR561" s="17"/>
      <c r="AS561" s="19"/>
      <c r="AT561" s="639"/>
      <c r="AU561" s="639"/>
      <c r="AV561" s="639"/>
      <c r="AW561" s="639"/>
      <c r="AX561" s="639"/>
      <c r="AY561" s="639"/>
      <c r="AZ561" s="639"/>
      <c r="BA561" s="639"/>
      <c r="BB561" s="639"/>
      <c r="BC561" s="639"/>
      <c r="BD561" s="638"/>
      <c r="BE561" s="19"/>
      <c r="BF561" s="19"/>
      <c r="BG561" s="19"/>
      <c r="BH561" s="4"/>
      <c r="BI561" s="19"/>
      <c r="BJ561" s="639"/>
      <c r="BK561" s="639"/>
      <c r="BL561" s="639"/>
      <c r="BM561" s="638"/>
      <c r="BN561" s="638"/>
      <c r="BO561" s="19"/>
      <c r="BP561" s="19"/>
      <c r="BQ561" s="19"/>
      <c r="BR561" s="19"/>
      <c r="BS561" s="19"/>
      <c r="BT561" s="19"/>
      <c r="BU561" s="19"/>
      <c r="BV561" s="19"/>
      <c r="BW561" s="19"/>
      <c r="BX561" s="19"/>
      <c r="BY561" s="19"/>
      <c r="BZ561" s="19"/>
      <c r="CA561" s="1017"/>
      <c r="CB561" s="6"/>
      <c r="CC561" s="19"/>
      <c r="CD561" s="19"/>
      <c r="CE561" s="17"/>
      <c r="CF561" s="65"/>
      <c r="CG561" s="19"/>
      <c r="CH561" s="19"/>
      <c r="CI561" s="17"/>
      <c r="CJ561" s="19"/>
      <c r="CK561" s="19"/>
      <c r="CL561" s="17"/>
      <c r="CM561" s="19"/>
      <c r="CN561" s="19"/>
      <c r="CO561" s="19"/>
      <c r="CP561" s="17"/>
      <c r="CQ561" s="19"/>
      <c r="CR561" s="639"/>
      <c r="CS561" s="639"/>
      <c r="CT561" s="639"/>
      <c r="CU561" s="19"/>
      <c r="CV561" s="19"/>
      <c r="CW561" s="19"/>
      <c r="CX561" s="19"/>
      <c r="CY561" s="17"/>
      <c r="CZ561" s="19"/>
      <c r="DA561" s="672"/>
      <c r="DB561" s="672"/>
      <c r="DC561" s="672"/>
      <c r="DD561" s="19"/>
      <c r="DE561" s="19"/>
      <c r="DF561" s="19"/>
      <c r="DG561" s="1017"/>
      <c r="DH561" s="19"/>
      <c r="DI561" s="1017"/>
      <c r="DJ561" s="672"/>
      <c r="DK561" s="678"/>
      <c r="DL561" s="678"/>
      <c r="DM561" s="19"/>
      <c r="DN561" s="52"/>
      <c r="DO561" s="52"/>
      <c r="DP561" s="52"/>
      <c r="DQ561" s="17"/>
      <c r="DR561" s="65"/>
      <c r="DS561" s="692"/>
      <c r="DT561" s="692"/>
      <c r="DU561" s="692"/>
      <c r="DV561" s="692"/>
      <c r="DW561" s="692"/>
      <c r="DX561" s="638"/>
      <c r="DY561" s="65"/>
      <c r="DZ561" s="65"/>
      <c r="EA561" s="19"/>
      <c r="EB561" s="19"/>
      <c r="EC561" s="19"/>
      <c r="ED561" s="19"/>
      <c r="EE561" s="638"/>
      <c r="EF561" s="19"/>
      <c r="EG561" s="19"/>
      <c r="EH561" s="19"/>
      <c r="EI561" s="4"/>
      <c r="EJ561" s="19"/>
      <c r="EK561" s="672"/>
      <c r="EL561" s="672"/>
      <c r="EM561" s="672"/>
      <c r="EN561" s="672"/>
      <c r="EO561" s="19"/>
      <c r="EP561" s="19"/>
      <c r="EQ561" s="65"/>
      <c r="ER561" s="19"/>
      <c r="ES561" s="17"/>
      <c r="ET561" s="19"/>
      <c r="EU561" s="19"/>
      <c r="EV561" s="19"/>
      <c r="EW561" s="65"/>
      <c r="EX561" s="19"/>
      <c r="EY561" s="19"/>
      <c r="EZ561" s="672"/>
      <c r="FA561" s="672"/>
      <c r="FB561" s="672"/>
      <c r="FC561" s="19"/>
      <c r="FD561" s="19"/>
      <c r="FE561" s="19"/>
      <c r="FF561" s="19"/>
      <c r="FG561" s="19"/>
      <c r="FH561" s="19"/>
      <c r="FI561" s="19"/>
      <c r="FJ561" s="19"/>
      <c r="FK561" s="65" t="s">
        <v>3335</v>
      </c>
      <c r="FL561" s="86" t="s">
        <v>1474</v>
      </c>
      <c r="FM561" s="672"/>
      <c r="FN561" s="672"/>
      <c r="FO561" s="672"/>
      <c r="FP561" s="672"/>
      <c r="FQ561" s="672">
        <f>IF(Duombaze!FM561="",0,INDEX(DU!I:I,MATCH(Duombaze!FM561,DU!A:A,0),1))+IF(Duombaze!FN561="",0,INDEX(DU!I:I,MATCH(Duombaze!FN561,DU!A:A,0),1))+IF(Duombaze!FO561="",0,INDEX(DU!I:I,MATCH(Duombaze!FO561,DU!A:A,0),1))+IF(Duombaze!FP561="",0,INDEX(DU!I:I,MATCH(Duombaze!FP561,DU!A:A,0),1))</f>
        <v>0</v>
      </c>
      <c r="FR561" s="671">
        <f>IF(Duombaze!FM561="",0,INDEX(DU!K:K,MATCH(Duombaze!FM561,DU!A:A,0),1))+IF(Duombaze!FN561="",0,INDEX(DU!K:K,MATCH(Duombaze!FN561,DU!A:A,0),1))+IF(Duombaze!FO561="",0,INDEX(DU!K:K,MATCH(Duombaze!FO561,DU!A:A,0),1))+IF(Duombaze!FP561="",0,INDEX(DU!K:K,MATCH(Duombaze!FP561,DU!A:A,0),1))</f>
        <v>0</v>
      </c>
    </row>
    <row r="562" spans="1:205" ht="23.45" customHeight="1" x14ac:dyDescent="0.25">
      <c r="A562" s="44">
        <v>0</v>
      </c>
      <c r="B562" s="44" t="s">
        <v>3290</v>
      </c>
      <c r="C562" s="12" t="s">
        <v>3291</v>
      </c>
      <c r="D562" s="6" t="s">
        <v>411</v>
      </c>
      <c r="E562" s="4" t="str">
        <f t="shared" si="270"/>
        <v>0 GPP27L Be pagrindo</v>
      </c>
      <c r="F562" s="6"/>
      <c r="G562" s="643"/>
      <c r="H562" s="643"/>
      <c r="I562" s="643"/>
      <c r="J562" s="643"/>
      <c r="K562" s="643"/>
      <c r="L562" s="643"/>
      <c r="M562" s="643"/>
      <c r="N562" s="643"/>
      <c r="O562" s="643"/>
      <c r="P562" s="640">
        <f>IF(Duombaze!G562="",0,INDEX(DU!I:I,MATCH(Duombaze!G562,DU!A:A,0),1))+IF(Duombaze!H562="",0,INDEX(DU!I:I,MATCH(Duombaze!H562,DU!A:A,0),1))+IF(Duombaze!I562="",0,INDEX(DU!I:I,MATCH(Duombaze!I562,DU!A:A,0),1))+IF(Duombaze!J562="",0,INDEX(DU!I:I*40,MATCH(Duombaze!J562,DU!A:A,0),1))+IF(Duombaze!K562="",0,INDEX(DU!I:I,MATCH(Duombaze!K562,DU!A:A,0),1))+IF(Duombaze!L562="",0,INDEX(DU!I:I,MATCH(Duombaze!L562,DU!A:A,0),1))+IF(Duombaze!M562="",0,INDEX(DU!I:I,MATCH(Duombaze!M562,DU!A:A,0),1))+IF(Duombaze!N562="",0,INDEX(DU!I:I,MATCH(Duombaze!N562,DU!A:A,0),1))+IF(Duombaze!O562="",0,INDEX(DU!I:I,MATCH(Duombaze!O562,DU!A:A,0),1))</f>
        <v>0</v>
      </c>
      <c r="Q562" s="640">
        <f>IF(Duombaze!G562="",0,INDEX(DU!K:K,MATCH(Duombaze!G562,DU!A:A,0),1))+IF(Duombaze!H562="",0,INDEX(DU!K:K,MATCH(Duombaze!H562,DU!A:A,0),1))+IF(Duombaze!I562="",0,INDEX(DU!K:K,MATCH(Duombaze!I562,DU!A:A,0),1))+IF(Duombaze!J562="",0,INDEX(DU!K:K,MATCH(Duombaze!J562,DU!A:A,0),1))+IF(Duombaze!K562="",0,INDEX(DU!K:K,MATCH(Duombaze!K562,DU!A:A,0),1))+IF(Duombaze!L562="",0,INDEX(DU!K:K,MATCH(Duombaze!L562,DU!A:A,0),1))+IF(Duombaze!M562="",0,INDEX(DU!K:K,MATCH(Duombaze!M562,DU!A:A,0),1))+IF(Duombaze!N562="",0,INDEX(DU!K:K,MATCH(Duombaze!N562,DU!A:A,0),1))+IF(Duombaze!O562="",0,INDEX(DU!K:K,MATCH(Duombaze!O562,DU!A:A,0),1))</f>
        <v>0</v>
      </c>
      <c r="R562" s="6"/>
      <c r="S562" s="48"/>
      <c r="T562" s="883"/>
      <c r="U562" s="4">
        <f>IF(Duombaze!T562="",0,INDEX(DU!I:I,MATCH(Duombaze!T562,DU!A:A,0),1))</f>
        <v>0</v>
      </c>
      <c r="V562" s="4">
        <f>IF(Duombaze!T562="",0,INDEX(DU!K:K,MATCH(Duombaze!T562,DU!A:A,0),1))</f>
        <v>0</v>
      </c>
      <c r="W562" s="6"/>
      <c r="X562" s="6"/>
      <c r="Y562" s="858"/>
      <c r="Z562" s="66"/>
      <c r="AA562" s="4" t="str">
        <f t="shared" si="297"/>
        <v/>
      </c>
      <c r="AB562" s="6"/>
      <c r="AC562" s="6">
        <f>IF(Duombaze!AB562="",0,INDEX(DU!I:I,MATCH(Duombaze!AB562,DU!A:A,0),1))</f>
        <v>0</v>
      </c>
      <c r="AD562" s="2">
        <f>IF(Duombaze!AB562="",0,INDEX(DU!K:K,MATCH(Duombaze!AB562,DU!A:A,0),1))</f>
        <v>0</v>
      </c>
      <c r="AE562" s="6"/>
      <c r="AF562" s="6"/>
      <c r="AG562" s="6" t="s">
        <v>1545</v>
      </c>
      <c r="AH562" s="4" t="str">
        <f>IF(AG562&lt;&gt;"",A562&amp;" "&amp;C562&amp;" "&amp;"CERT167 "&amp;AG562,"")</f>
        <v xml:space="preserve">0 GPP27L CERT167 Opcija negalima </v>
      </c>
      <c r="AI562" s="6"/>
      <c r="AJ562" s="643"/>
      <c r="AK562" s="643"/>
      <c r="AL562" s="643"/>
      <c r="AM562" s="643">
        <f>IF(Duombaze!AJ562="",0,INDEX(DU!I:I,MATCH(Duombaze!AJ562,DU!A:A,0),1))+IF(Duombaze!AK562="",0,INDEX(DU!I:I,MATCH(Duombaze!AK562,DU!A:A,0),1))+IF(Duombaze!AL562="",0,INDEX(DU!I:I,MATCH(Duombaze!AL562,DU!A:A,0),1))</f>
        <v>0</v>
      </c>
      <c r="AN562" s="643">
        <f>IF(Duombaze!AJ562="",0,INDEX(DU!K:K,MATCH(Duombaze!AJ562,DU!A:A,0),1))+IF(Duombaze!AK562="",0,INDEX(DU!K:K,MATCH(Duombaze!AK562,DU!A:A,0),1))+IF(Duombaze!AL562="",0,INDEX(DU!K:K,MATCH(Duombaze!AL562,DU!A:A,0),1))</f>
        <v>0</v>
      </c>
      <c r="AO562" s="6"/>
      <c r="AP562" s="6"/>
      <c r="AQ562" s="19" t="s">
        <v>2570</v>
      </c>
      <c r="AR562" s="4" t="str">
        <f t="shared" si="272"/>
        <v>0 GPP27L Hidraulinė sistema pagrinde</v>
      </c>
      <c r="AS562" s="6"/>
      <c r="AT562" s="643"/>
      <c r="AU562" s="643"/>
      <c r="AV562" s="643"/>
      <c r="AW562" s="643"/>
      <c r="AX562" s="643"/>
      <c r="AY562" s="643"/>
      <c r="AZ562" s="643"/>
      <c r="BA562" s="643"/>
      <c r="BB562" s="643"/>
      <c r="BC562" s="643">
        <f>IF(Duombaze!AT562="",0,INDEX(DU!I:I,MATCH(Duombaze!AT562,DU!A:A,0),1))+IF(Duombaze!AU562="",0,INDEX(DU!I:I,MATCH(Duombaze!AU562,DU!A:A,0),1))+IF(Duombaze!AV562="",0,INDEX(DU!I:I,MATCH(Duombaze!AV562,DU!A:A,0),1))+IF(Duombaze!AW562="",0,INDEX(DU!I:I,MATCH(Duombaze!AW562,DU!A:A,0),1))+IF(Duombaze!AX562="",0,INDEX(DU!I:I,MATCH(Duombaze!AX562,DU!A:A,0),1))+IF(Duombaze!AY562="",0,INDEX(DU!I:I,MATCH(Duombaze!AY562,DU!A:A,0),1))+IF(Duombaze!AZ562="",0,INDEX(DU!I:I,MATCH(Duombaze!AZ562,DU!A:A,0),1))+IF(Duombaze!BA562="",0,INDEX(DU!I:I,MATCH(Duombaze!BA562,DU!A:A,0),1))+IF(Duombaze!BB562="",0,INDEX(DU!I:I,MATCH(Duombaze!BB562,DU!A:A,0),1))</f>
        <v>0</v>
      </c>
      <c r="BD562" s="640">
        <f>IF(Duombaze!AT562="",0,INDEX(DU!K:K,MATCH(Duombaze!AT562,DU!A:A,0),1))+IF(Duombaze!AU562="",0,INDEX(DU!K:K,MATCH(Duombaze!AU562,DU!A:A,0),1))+IF(Duombaze!AV562="",0,INDEX(DU!K:K,MATCH(Duombaze!AV562,DU!A:A,0),1))+IF(Duombaze!AW562="",0,INDEX(DU!K:K,MATCH(Duombaze!AW562,DU!A:A,0),1))+IF(Duombaze!AX562="",0,INDEX(DU!K:K,MATCH(Duombaze!AX562,DU!A:A,0),1))+IF(Duombaze!AY562="",0,INDEX(DU!K:K,MATCH(Duombaze!AY562,DU!A:A,0),1))+IF(Duombaze!AZ562="",0,INDEX(DU!K:K,MATCH(Duombaze!AZ562,DU!A:A,0),1))+IF(Duombaze!BA562="",0,INDEX(DU!K:K,MATCH(Duombaze!BA562,DU!A:A,0),1))+IF(Duombaze!BB562="",0,INDEX(DU!K:K,MATCH(Duombaze!BB562,DU!A:A,0),1))</f>
        <v>0</v>
      </c>
      <c r="BE562" s="6"/>
      <c r="BF562" s="6"/>
      <c r="BG562" s="6" t="s">
        <v>624</v>
      </c>
      <c r="BH562" s="4" t="str">
        <f t="shared" si="273"/>
        <v>0 GPP27L Be stabžių sistemos</v>
      </c>
      <c r="BI562" s="6"/>
      <c r="BJ562" s="643"/>
      <c r="BK562" s="643"/>
      <c r="BL562" s="643"/>
      <c r="BM562" s="640">
        <f>IF(Duombaze!BJ562="",0,INDEX(DU!I:I,MATCH(Duombaze!BJ562,DU!A:A,0),1))+IF(Duombaze!BK562="",0,INDEX(DU!I:I,MATCH(Duombaze!BK562,DU!A:A,0),1))+IF(Duombaze!BL562="",0,INDEX(DU!I:I,MATCH(Duombaze!BL562,DU!A:A,0),1))</f>
        <v>0</v>
      </c>
      <c r="BN562" s="640">
        <f>IF(Duombaze!BJ562="",0,INDEX(DU!K:K,MATCH(Duombaze!BJ562,DU!A:A,0),1))+IF(Duombaze!BK562="",0,INDEX(DU!K:K,MATCH(Duombaze!BK562,DU!A:A,0),1))+IF(Duombaze!BL562="",0,INDEX(DU!K:K,MATCH(Duombaze!BL562,DU!A:A,0),1))</f>
        <v>0</v>
      </c>
      <c r="BO562" s="6"/>
      <c r="BP562" s="6"/>
      <c r="BQ562" s="6"/>
      <c r="BR562" s="6" t="str">
        <f t="shared" si="274"/>
        <v/>
      </c>
      <c r="BS562" s="6"/>
      <c r="BT562" s="6"/>
      <c r="BU562" s="6"/>
      <c r="BV562" s="6"/>
      <c r="BW562" s="6">
        <f>IF(Duombaze!BT562="",0,INDEX(DU!I:I,MATCH(Duombaze!BT562,DU!A:A,0),1))+IF(Duombaze!BU562="",0,INDEX(DU!I:I,MATCH(Duombaze!BU562,DU!A:A,0),1))+IF(Duombaze!BV562="",0,INDEX(DU!I:I,MATCH(Duombaze!BV562,DU!A:A,0),1))</f>
        <v>0</v>
      </c>
      <c r="BX562" s="6">
        <f>IF(Duombaze!BT562="",0,INDEX(DU!K:K,MATCH(Duombaze!BT562,DU!A:A,0),1))+IF(Duombaze!BU562="",0,INDEX(DU!K:K,MATCH(Duombaze!BU562,DU!A:A,0),1))+IF(Duombaze!BV562="",0,INDEX(DU!K:K,MATCH(Duombaze!BV562,DU!A:A,0),1))</f>
        <v>0</v>
      </c>
      <c r="BY562" s="6"/>
      <c r="BZ562" s="6"/>
      <c r="CB562" s="6" t="str">
        <f t="shared" si="275"/>
        <v/>
      </c>
      <c r="CC562" s="6"/>
      <c r="CD562" s="6">
        <f>IF(Duombaze!CC562="",0,INDEX(DU!I:I,MATCH(Duombaze!CC562,DU!A:A,0),1))</f>
        <v>0</v>
      </c>
      <c r="CE562" s="4">
        <f>IF(Duombaze!CC562="",0,INDEX(DU!K:K,MATCH(Duombaze!CC562,DU!A:A,0),1))</f>
        <v>0</v>
      </c>
      <c r="CF562" s="66"/>
      <c r="CG562" s="6"/>
      <c r="CH562" s="6" t="s">
        <v>396</v>
      </c>
      <c r="CI562" s="4" t="str">
        <f t="shared" si="295"/>
        <v>0 GPP27L Be priekinės tempimo kilpos</v>
      </c>
      <c r="CJ562" s="6"/>
      <c r="CK562" s="6">
        <f>IF(Duombaze!CJ562="",0,INDEX(DU!I:I,MATCH(Duombaze!CJ562,DU!A:A,0),1))</f>
        <v>0</v>
      </c>
      <c r="CL562" s="4">
        <f>IF(Duombaze!CJ562="",0,INDEX(DU!K:K,MATCH(Duombaze!CJ562,DU!A:A,0),1))</f>
        <v>0</v>
      </c>
      <c r="CM562" s="6"/>
      <c r="CN562" s="6"/>
      <c r="CO562" s="6" t="s">
        <v>1756</v>
      </c>
      <c r="CP562" s="4" t="str">
        <f t="shared" si="276"/>
        <v>0 GPP27L Be stovėjimo stabdžio, be atramų</v>
      </c>
      <c r="CQ562" s="6"/>
      <c r="CR562" s="643"/>
      <c r="CS562" s="643"/>
      <c r="CT562" s="643">
        <f>IF(Duombaze!CR562="",0,INDEX(DU!I:I,MATCH(Duombaze!CR562,DU!A:A,0),1))+IF(Duombaze!CS562="",0,INDEX(DU!I:I,MATCH(Duombaze!CS562,DU!A:A,0),1))</f>
        <v>0</v>
      </c>
      <c r="CU562" s="6">
        <f>IF(Duombaze!CR562="",0,INDEX(DU!K:K,MATCH(Duombaze!CR562,DU!A:A,0),1))+IF(Duombaze!CS562="",0,INDEX(DU!K:K,MATCH(Duombaze!CS562,DU!A:A,0),1))</f>
        <v>0</v>
      </c>
      <c r="CV562" s="6"/>
      <c r="CW562" s="6"/>
      <c r="CX562" s="6" t="s">
        <v>397</v>
      </c>
      <c r="CY562" s="4" t="str">
        <f t="shared" si="277"/>
        <v>0 GPP27L Be viršborčių</v>
      </c>
      <c r="CZ562" s="6"/>
      <c r="DA562" s="674"/>
      <c r="DB562" s="674"/>
      <c r="DC562" s="674">
        <f>IF(Duombaze!DA562="",0,INDEX(DU!I:I,MATCH(Duombaze!DA562,DU!A:A,0),1))+IF(Duombaze!DB562="",0,INDEX(DU!I:I,MATCH(Duombaze!DB562,DU!A:A,0),1))</f>
        <v>0</v>
      </c>
      <c r="DD562" s="6">
        <f>IF(Duombaze!DA562="",0,INDEX(DU!K:K,MATCH(Duombaze!DA562,DU!A:A,0),1))+IF(Duombaze!DB562="",0,INDEX(DU!K:K,MATCH(Duombaze!DB562,DU!A:A,0),1))</f>
        <v>0</v>
      </c>
      <c r="DE562" s="6"/>
      <c r="DF562" s="6"/>
      <c r="DH562" s="6" t="str">
        <f t="shared" si="278"/>
        <v/>
      </c>
      <c r="DJ562" s="674"/>
      <c r="DK562" s="679"/>
      <c r="DL562" s="679">
        <f>IF(Duombaze!DJ562="",0,INDEX(DU!I:I,MATCH(Duombaze!DJ562,DU!A:A,0),1))+IF(Duombaze!DK562="",0,INDEX(DU!I:I,MATCH(Duombaze!DK562,DU!A:A,0),1))</f>
        <v>0</v>
      </c>
      <c r="DM562" s="6">
        <f>IF(Duombaze!DJ562="",0,INDEX(DU!K:K,MATCH(Duombaze!DJ562,DU!A:A,0),1))+IF(Duombaze!DK562="",0,INDEX(DU!K:K,MATCH(Duombaze!DK562,DU!A:A,0),1))</f>
        <v>0</v>
      </c>
      <c r="DN562" s="48"/>
      <c r="DO562" s="48"/>
      <c r="DP562" s="48" t="s">
        <v>386</v>
      </c>
      <c r="DQ562" s="4" t="str">
        <f t="shared" si="279"/>
        <v>0 GPP27L Be apšvietimo sistemos</v>
      </c>
      <c r="DR562" s="66"/>
      <c r="DS562" s="694"/>
      <c r="DT562" s="694"/>
      <c r="DU562" s="694"/>
      <c r="DV562" s="694"/>
      <c r="DW562" s="694">
        <f>IF(Duombaze!DS562="",0,INDEX(DU!I:I,MATCH(Duombaze!DS562,DU!A:A,0),1))+IF(Duombaze!DT562="",0,INDEX(DU!I:I,MATCH(Duombaze!DT562,DU!A:A,0),1))+IF(Duombaze!DU562="",0,INDEX(DU!I:I,MATCH(Duombaze!DU562,DU!A:A,0),1))+IF(Duombaze!DV562="",0,INDEX(DU!I:I,MATCH(Duombaze!DV562,DU!A:A,0),1))</f>
        <v>0</v>
      </c>
      <c r="DX562" s="640">
        <f>IF(Duombaze!DS562="",0,INDEX(DU!K:K,MATCH(Duombaze!DS562,DU!A:A,0),1))+IF(Duombaze!DT562="",0,INDEX(DU!K:K,MATCH(Duombaze!DT562,DU!A:A,0),1))+IF(Duombaze!DU562="",0,INDEX(DU!K:K,MATCH(Duombaze!DU562,DU!A:A,0),1))+IF(Duombaze!DV562="",0,INDEX(DU!K:KH,MATCH(Duombaze!DV562,DU!A:A,0),1))</f>
        <v>0</v>
      </c>
      <c r="DY562" s="66"/>
      <c r="DZ562" s="66"/>
      <c r="EA562" s="6"/>
      <c r="EB562" s="6" t="str">
        <f t="shared" si="280"/>
        <v/>
      </c>
      <c r="EC562" s="6"/>
      <c r="ED562" s="6">
        <f>IF(Duombaze!EC562="",0,INDEX(DU!I:I,MATCH(Duombaze!EC562,DU!A:A,0),1))</f>
        <v>0</v>
      </c>
      <c r="EE562" s="640">
        <f>IF(Duombaze!EC562="",0,INDEX(DU!K:K,MATCH(Duombaze!EC562,DU!A:A,0),1))</f>
        <v>0</v>
      </c>
      <c r="EF562" s="6"/>
      <c r="EG562" s="6"/>
      <c r="EH562" s="6" t="s">
        <v>387</v>
      </c>
      <c r="EI562" s="4" t="str">
        <f t="shared" si="296"/>
        <v>0 GPP27L Be lipdukų</v>
      </c>
      <c r="EJ562" s="6"/>
      <c r="EK562" s="674"/>
      <c r="EL562" s="674"/>
      <c r="EM562" s="674"/>
      <c r="EN562" s="674">
        <f>IF(Duombaze!EK562="",0,INDEX(DU!I:I,MATCH(Duombaze!EK562,DU!A:A,0),1))+IF(Duombaze!EL562="",0,INDEX(DU!I:I,MATCH(Duombaze!EL562,DU!A:A,0),1))+IF(Duombaze!EM562="",0,INDEX(DU!I:I,MATCH(Duombaze!EM562,DU!A:A,0),1))</f>
        <v>0</v>
      </c>
      <c r="EO562" s="6">
        <f>IF(Duombaze!EK562="",0,INDEX(DU!K:K,MATCH(Duombaze!EK562,DU!A:A,0),1))+IF(Duombaze!EL562="",0,INDEX(DU!K:K,MATCH(Duombaze!EL562,DU!A:A,0),1))+IF(Duombaze!EM562="",0,INDEX(DU!K:K,MATCH(Duombaze!EM562,DU!A:A,0),1))</f>
        <v>0</v>
      </c>
      <c r="EP562" s="6"/>
      <c r="EQ562" s="66"/>
      <c r="ER562" s="6" t="s">
        <v>388</v>
      </c>
      <c r="ES562" s="4" t="str">
        <f t="shared" si="281"/>
        <v>0 GPP27L Be ratų</v>
      </c>
      <c r="ET562" s="6"/>
      <c r="EU562" s="6"/>
      <c r="EV562" s="6"/>
      <c r="EW562" s="66" t="s">
        <v>389</v>
      </c>
      <c r="EX562" s="6" t="str">
        <f t="shared" si="282"/>
        <v>0 GPP27L Be purvasaugių</v>
      </c>
      <c r="EY562" s="6"/>
      <c r="EZ562" s="674"/>
      <c r="FA562" s="674"/>
      <c r="FB562" s="674">
        <f>IF(Duombaze!EZ562="",0,INDEX(DU!I:I,MATCH(Duombaze!EZ562,DU!A:A,0),1))+IF(Duombaze!FA562="",0,INDEX(DU!I:I,MATCH(Duombaze!FA562,DU!A:A,0),1))</f>
        <v>0</v>
      </c>
      <c r="FC562" s="6">
        <f>IF(Duombaze!EZ562="",0,INDEX(DU!K:K,MATCH(Duombaze!EZ562,DU!A:A,0),1))+IF(Duombaze!FA562="",0,INDEX(DU!K:K,MATCH(Duombaze!FA562,DU!A:A,0),1))</f>
        <v>0</v>
      </c>
      <c r="FD562" s="6"/>
      <c r="FE562" s="6"/>
      <c r="FF562" s="6"/>
      <c r="FG562" s="6"/>
      <c r="FH562" s="6" t="s">
        <v>3457</v>
      </c>
      <c r="FI562" s="6"/>
      <c r="FJ562" s="6"/>
      <c r="FK562" s="66"/>
      <c r="FL562" s="62" t="s">
        <v>8180</v>
      </c>
      <c r="FM562" s="674" t="s">
        <v>3368</v>
      </c>
      <c r="FN562" s="674" t="s">
        <v>3367</v>
      </c>
      <c r="FO562" s="674"/>
      <c r="FP562" s="674"/>
      <c r="FQ562" s="674">
        <f>IF(Duombaze!FM562="",0,INDEX(DU!I:I,MATCH(Duombaze!FM562,DU!A:A,0),1))+IF(Duombaze!FN562="",0,INDEX(DU!I:I,MATCH(Duombaze!FN562,DU!A:A,0),1))+IF(Duombaze!FO562="",0,INDEX(DU!I:I,MATCH(Duombaze!FO562,DU!A:A,0),1))+IF(Duombaze!FP562="",0,INDEX(DU!I:I,MATCH(Duombaze!FP562,DU!A:A,0),1))</f>
        <v>778.57758268231305</v>
      </c>
      <c r="FR562" s="673">
        <f>IF(Duombaze!FM562="",0,INDEX(DU!K:K,MATCH(Duombaze!FM562,DU!A:A,0),1))+IF(Duombaze!FN562="",0,INDEX(DU!K:K,MATCH(Duombaze!FN562,DU!A:A,0),1))+IF(Duombaze!FO562="",0,INDEX(DU!K:K,MATCH(Duombaze!FO562,DU!A:A,0),1))+IF(Duombaze!FP562="",0,INDEX(DU!K:K,MATCH(Duombaze!FP562,DU!A:A,0),1))</f>
        <v>56</v>
      </c>
      <c r="FW562" s="7"/>
      <c r="GA562" s="7"/>
      <c r="GB562" s="7"/>
      <c r="GC562" s="7"/>
      <c r="GJ562" s="7"/>
      <c r="GK562" s="7"/>
      <c r="GS562" s="7"/>
      <c r="GU562" s="7"/>
      <c r="GV562" s="7"/>
      <c r="GW562" s="7"/>
    </row>
    <row r="563" spans="1:205" ht="30" x14ac:dyDescent="0.25">
      <c r="A563" s="44">
        <v>1</v>
      </c>
      <c r="B563" s="44" t="s">
        <v>3290</v>
      </c>
      <c r="C563" s="12" t="s">
        <v>3291</v>
      </c>
      <c r="D563" s="6" t="s">
        <v>3446</v>
      </c>
      <c r="E563" s="4" t="str">
        <f>IF(D563&lt;&gt;"",A563&amp;" "&amp;C563&amp;" "&amp;"CERT167 "&amp;D563,"")</f>
        <v>1 GPP27L CERT167 Pagrindas su vairuojama ašimi, 412E, tarpašinis = 1850</v>
      </c>
      <c r="F563" s="6" t="s">
        <v>8184</v>
      </c>
      <c r="G563" s="643" t="s">
        <v>3370</v>
      </c>
      <c r="H563" s="643" t="s">
        <v>3404</v>
      </c>
      <c r="I563" s="643" t="s">
        <v>2951</v>
      </c>
      <c r="J563" s="643" t="s">
        <v>3405</v>
      </c>
      <c r="K563" s="643">
        <v>23109200</v>
      </c>
      <c r="L563" s="883"/>
      <c r="M563" s="643"/>
      <c r="N563" s="643"/>
      <c r="O563" s="643"/>
      <c r="P563" s="640">
        <f>IF(Duombaze!G563="",0,INDEX(DU!I:I,MATCH(Duombaze!G563,DU!A:A,0),1))+IF(Duombaze!H563="",0,INDEX(DU!I:I,MATCH(Duombaze!H563,DU!A:A,0),1))+IF(Duombaze!I563="",0,INDEX(DU!I:I,MATCH(Duombaze!I563,DU!A:A,0),1))+IF(Duombaze!J563="",0,INDEX(DU!I:I,MATCH(Duombaze!J563,DU!A:A,0),1))+IF(Duombaze!K563="",0,INDEX(DU!I:I*40,MATCH(Duombaze!K563,DU!A:A,0),1))+IF(Duombaze!L563="",0,INDEX(DU!I:I,MATCH(Duombaze!L563,DU!A:A,0),1))+IF(Duombaze!M563="",0,INDEX(DU!I:I,MATCH(Duombaze!M563,DU!A:A,0),1))+IF(Duombaze!N563="",0,INDEX(DU!I:I,MATCH(Duombaze!N563,DU!A:A,0),1))+IF(Duombaze!O563="",0,INDEX(DU!I:I,MATCH(Duombaze!O563,DU!A:A,0),1))</f>
        <v>10617.463136609278</v>
      </c>
      <c r="Q563" s="640">
        <f>IF(Duombaze!G563="",0,INDEX(DU!K:K,MATCH(Duombaze!G563,DU!A:A,0),1))+IF(Duombaze!H563="",0,INDEX(DU!K:K,MATCH(Duombaze!H563,DU!A:A,0),1))+IF(Duombaze!I563="",0,INDEX(DU!K:K,MATCH(Duombaze!I563,DU!A:A,0),1))+IF(Duombaze!J563="",0,INDEX(DU!K:K,MATCH(Duombaze!J563,DU!A:A,0),1))+IF(Duombaze!K563="",0,INDEX(DU!K:K,MATCH(Duombaze!K563,DU!A:A,0),1))+IF(Duombaze!L563="",0,INDEX(DU!K:K,MATCH(Duombaze!L563,DU!A:A,0),1))+IF(Duombaze!M563="",0,INDEX(DU!K:K,MATCH(Duombaze!M563,DU!A:A,0),1))+IF(Duombaze!N563="",0,INDEX(DU!K:K,MATCH(Duombaze!N563,DU!A:A,0),1))+IF(Duombaze!O563="",0,INDEX(DU!K:K,MATCH(Duombaze!O563,DU!A:A,0),1))</f>
        <v>3195.88</v>
      </c>
      <c r="R563" s="6"/>
      <c r="S563" s="48"/>
      <c r="T563" s="883" t="s">
        <v>3404</v>
      </c>
      <c r="U563" s="4">
        <f>IF(Duombaze!T563="",0,INDEX(DU!I:I,MATCH(Duombaze!T563,DU!A:A,0),1))</f>
        <v>3984.8326695641199</v>
      </c>
      <c r="V563" s="4">
        <f>IF(Duombaze!T563="",0,INDEX(DU!K:K,MATCH(Duombaze!T563,DU!A:A,0),1))</f>
        <v>172.05</v>
      </c>
      <c r="W563" s="6" t="s">
        <v>3488</v>
      </c>
      <c r="X563" s="6"/>
      <c r="Y563" s="858"/>
      <c r="Z563" s="66" t="s">
        <v>1543</v>
      </c>
      <c r="AA563" s="4" t="str">
        <f t="shared" si="297"/>
        <v>1 GPP27L Standartinis grąžulas</v>
      </c>
      <c r="AB563" s="6" t="s">
        <v>670</v>
      </c>
      <c r="AC563" s="6">
        <f>IF(Duombaze!AB563="",0,INDEX(DU!I:I,MATCH(Duombaze!AB563,DU!A:A,0),1))</f>
        <v>0</v>
      </c>
      <c r="AD563" s="2">
        <f>IF(Duombaze!AB563="",0,INDEX(DU!K:K,MATCH(Duombaze!AB563,DU!A:A,0),1))</f>
        <v>0</v>
      </c>
      <c r="AE563" s="6"/>
      <c r="AF563" s="6"/>
      <c r="AG563" s="6"/>
      <c r="AH563" s="4" t="str">
        <f t="shared" si="271"/>
        <v/>
      </c>
      <c r="AI563" s="6"/>
      <c r="AJ563" s="643"/>
      <c r="AK563" s="643"/>
      <c r="AL563" s="643"/>
      <c r="AM563" s="643">
        <f>IF(Duombaze!AJ563="",0,INDEX(DU!I:I,MATCH(Duombaze!AJ563,DU!A:A,0),1))+IF(Duombaze!AK563="",0,INDEX(DU!I:I,MATCH(Duombaze!AK563,DU!A:A,0),1))+IF(Duombaze!AL563="",0,INDEX(DU!I:I,MATCH(Duombaze!AL563,DU!A:A,0),1))</f>
        <v>0</v>
      </c>
      <c r="AN563" s="643">
        <f>IF(Duombaze!AJ563="",0,INDEX(DU!K:K,MATCH(Duombaze!AJ563,DU!A:A,0),1))+IF(Duombaze!AK563="",0,INDEX(DU!K:K,MATCH(Duombaze!AK563,DU!A:A,0),1))+IF(Duombaze!AL563="",0,INDEX(DU!K:K,MATCH(Duombaze!AL563,DU!A:A,0),1))</f>
        <v>0</v>
      </c>
      <c r="AO563" s="6"/>
      <c r="AP563" s="6"/>
      <c r="AQ563" s="6"/>
      <c r="AR563" s="4" t="str">
        <f t="shared" si="272"/>
        <v/>
      </c>
      <c r="AS563" s="6"/>
      <c r="AT563" s="643"/>
      <c r="AU563" s="643"/>
      <c r="AV563" s="643"/>
      <c r="AW563" s="643"/>
      <c r="AX563" s="643"/>
      <c r="AY563" s="643"/>
      <c r="AZ563" s="643"/>
      <c r="BA563" s="643"/>
      <c r="BB563" s="643"/>
      <c r="BC563" s="643">
        <f>IF(Duombaze!AT563="",0,INDEX(DU!I:I,MATCH(Duombaze!AT563,DU!A:A,0),1))+IF(Duombaze!AU563="",0,INDEX(DU!I:I,MATCH(Duombaze!AU563,DU!A:A,0),1))+IF(Duombaze!AV563="",0,INDEX(DU!I:I,MATCH(Duombaze!AV563,DU!A:A,0),1))+IF(Duombaze!AW563="",0,INDEX(DU!I:I,MATCH(Duombaze!AW563,DU!A:A,0),1))+IF(Duombaze!AX563="",0,INDEX(DU!I:I,MATCH(Duombaze!AX563,DU!A:A,0),1))+IF(Duombaze!AY563="",0,INDEX(DU!I:I,MATCH(Duombaze!AY563,DU!A:A,0),1))+IF(Duombaze!AZ563="",0,INDEX(DU!I:I,MATCH(Duombaze!AZ563,DU!A:A,0),1))+IF(Duombaze!BA563="",0,INDEX(DU!I:I,MATCH(Duombaze!BA563,DU!A:A,0),1))+IF(Duombaze!BB563="",0,INDEX(DU!I:I,MATCH(Duombaze!BB563,DU!A:A,0),1))</f>
        <v>0</v>
      </c>
      <c r="BD563" s="640">
        <f>IF(Duombaze!AT563="",0,INDEX(DU!K:K,MATCH(Duombaze!AT563,DU!A:A,0),1))+IF(Duombaze!AU563="",0,INDEX(DU!K:K,MATCH(Duombaze!AU563,DU!A:A,0),1))+IF(Duombaze!AV563="",0,INDEX(DU!K:K,MATCH(Duombaze!AV563,DU!A:A,0),1))+IF(Duombaze!AW563="",0,INDEX(DU!K:K,MATCH(Duombaze!AW563,DU!A:A,0),1))+IF(Duombaze!AX563="",0,INDEX(DU!K:K,MATCH(Duombaze!AX563,DU!A:A,0),1))+IF(Duombaze!AY563="",0,INDEX(DU!K:K,MATCH(Duombaze!AY563,DU!A:A,0),1))+IF(Duombaze!AZ563="",0,INDEX(DU!K:K,MATCH(Duombaze!AZ563,DU!A:A,0),1))+IF(Duombaze!BA563="",0,INDEX(DU!K:K,MATCH(Duombaze!BA563,DU!A:A,0),1))+IF(Duombaze!BB563="",0,INDEX(DU!K:K,MATCH(Duombaze!BB563,DU!A:A,0),1))</f>
        <v>0</v>
      </c>
      <c r="BE563" s="6"/>
      <c r="BF563" s="6"/>
      <c r="BG563" s="6" t="s">
        <v>55</v>
      </c>
      <c r="BH563" s="4" t="str">
        <f t="shared" si="273"/>
        <v>1 GPP27L Hidrauliniai stabdžiai</v>
      </c>
      <c r="BI563" s="6" t="s">
        <v>187</v>
      </c>
      <c r="BJ563" s="643" t="s">
        <v>3199</v>
      </c>
      <c r="BK563" s="643" t="s">
        <v>3026</v>
      </c>
      <c r="BL563" s="643"/>
      <c r="BM563" s="640">
        <f>IF(Duombaze!BJ563="",0,INDEX(DU!I:I,MATCH(Duombaze!BJ563,DU!A:A,0),1))+IF(Duombaze!BK563="",0,INDEX(DU!I:I,MATCH(Duombaze!BK563,DU!A:A,0),1))+IF(Duombaze!BL563="",0,INDEX(DU!I:I,MATCH(Duombaze!BL563,DU!A:A,0),1))</f>
        <v>197.19310000000002</v>
      </c>
      <c r="BN563" s="640">
        <f>IF(Duombaze!BJ563="",0,INDEX(DU!K:K,MATCH(Duombaze!BJ563,DU!A:A,0),1))+IF(Duombaze!BK563="",0,INDEX(DU!K:K,MATCH(Duombaze!BK563,DU!A:A,0),1))+IF(Duombaze!BL563="",0,INDEX(DU!K:K,MATCH(Duombaze!BL563,DU!A:A,0),1))</f>
        <v>23.18</v>
      </c>
      <c r="BO563" s="6"/>
      <c r="BP563" s="6"/>
      <c r="BQ563" s="6"/>
      <c r="BR563" s="6" t="str">
        <f t="shared" si="274"/>
        <v/>
      </c>
      <c r="BS563" s="6"/>
      <c r="BT563" s="6"/>
      <c r="BU563" s="6"/>
      <c r="BV563" s="6"/>
      <c r="BW563" s="6">
        <f>IF(Duombaze!BT563="",0,INDEX(DU!I:I,MATCH(Duombaze!BT563,DU!A:A,0),1))+IF(Duombaze!BU563="",0,INDEX(DU!I:I,MATCH(Duombaze!BU563,DU!A:A,0),1))+IF(Duombaze!BV563="",0,INDEX(DU!I:I,MATCH(Duombaze!BV563,DU!A:A,0),1))</f>
        <v>0</v>
      </c>
      <c r="BX563" s="6">
        <f>IF(Duombaze!BT563="",0,INDEX(DU!K:K,MATCH(Duombaze!BT563,DU!A:A,0),1))+IF(Duombaze!BU563="",0,INDEX(DU!K:K,MATCH(Duombaze!BU563,DU!A:A,0),1))+IF(Duombaze!BV563="",0,INDEX(DU!K:K,MATCH(Duombaze!BV563,DU!A:A,0),1))</f>
        <v>0</v>
      </c>
      <c r="BY563" s="6"/>
      <c r="BZ563" s="6"/>
      <c r="CA563" s="6" t="s">
        <v>3388</v>
      </c>
      <c r="CB563" s="6" t="str">
        <f t="shared" si="275"/>
        <v>1 GPP27L  Atraminė koja (savos gamybos)</v>
      </c>
      <c r="CC563" s="6" t="s">
        <v>3372</v>
      </c>
      <c r="CD563" s="6">
        <f>IF(Duombaze!CC563="",0,INDEX(DU!I:I,MATCH(Duombaze!CC563,DU!A:A,0),1))</f>
        <v>111.131213675938</v>
      </c>
      <c r="CE563" s="4">
        <f>IF(Duombaze!CC563="",0,INDEX(DU!K:K,MATCH(Duombaze!CC563,DU!A:A,0),1))</f>
        <v>0</v>
      </c>
      <c r="CF563" s="66"/>
      <c r="CG563" s="6"/>
      <c r="CH563" s="6" t="s">
        <v>394</v>
      </c>
      <c r="CI563" s="4" t="str">
        <f t="shared" si="295"/>
        <v>1 GPP27L Priekinė kilpa UMEGA D-50 (SPC30)</v>
      </c>
      <c r="CJ563" s="6" t="s">
        <v>395</v>
      </c>
      <c r="CK563" s="6">
        <f>IF(Duombaze!CJ563="",0,INDEX(DU!I:I,MATCH(Duombaze!CJ563,DU!A:A,0),1))</f>
        <v>89.6086215277777</v>
      </c>
      <c r="CL563" s="4">
        <f>IF(Duombaze!CJ563="",0,INDEX(DU!K:K,MATCH(Duombaze!CJ563,DU!A:A,0),1))</f>
        <v>20.625</v>
      </c>
      <c r="CM563" s="6"/>
      <c r="CN563" s="6"/>
      <c r="CO563" s="6" t="s">
        <v>584</v>
      </c>
      <c r="CP563" s="4" t="str">
        <f t="shared" si="276"/>
        <v>1 GPP27L Rankinis stabdis</v>
      </c>
      <c r="CQ563" s="6" t="s">
        <v>1597</v>
      </c>
      <c r="CR563" s="643" t="s">
        <v>1597</v>
      </c>
      <c r="CS563" s="643"/>
      <c r="CT563" s="643">
        <f>IF(Duombaze!CR563="",0,INDEX(DU!I:I,MATCH(Duombaze!CR563,DU!A:A,0),1))+IF(Duombaze!CS563="",0,INDEX(DU!I:I,MATCH(Duombaze!CS563,DU!A:A,0),1))</f>
        <v>39.4337023688134</v>
      </c>
      <c r="CU563" s="6">
        <f>IF(Duombaze!CR563="",0,INDEX(DU!K:K,MATCH(Duombaze!CR563,DU!A:A,0),1))+IF(Duombaze!CS563="",0,INDEX(DU!K:K,MATCH(Duombaze!CS563,DU!A:A,0),1))</f>
        <v>35.47</v>
      </c>
      <c r="CV563" s="6"/>
      <c r="CW563" s="6"/>
      <c r="CX563" s="6" t="s">
        <v>3387</v>
      </c>
      <c r="CY563" s="4" t="str">
        <f t="shared" si="277"/>
        <v>1 GPP27L Viršborčiai 400</v>
      </c>
      <c r="CZ563" s="6" t="s">
        <v>3373</v>
      </c>
      <c r="DA563" s="6" t="s">
        <v>3373</v>
      </c>
      <c r="DB563" s="674"/>
      <c r="DC563" s="674">
        <f>IF(Duombaze!DA563="",0,INDEX(DU!I:I,MATCH(Duombaze!DA563,DU!A:A,0),1))+IF(Duombaze!DB563="",0,INDEX(DU!I:I,MATCH(Duombaze!DB563,DU!A:A,0),1))</f>
        <v>290.56625045294101</v>
      </c>
      <c r="DD563" s="6">
        <f>IF(Duombaze!DA563="",0,INDEX(DU!K:K,MATCH(Duombaze!DA563,DU!A:A,0),1))+IF(Duombaze!DB563="",0,INDEX(DU!K:K,MATCH(Duombaze!DB563,DU!A:A,0),1))</f>
        <v>257.83999999999997</v>
      </c>
      <c r="DE563" s="6"/>
      <c r="DF563" s="6"/>
      <c r="DG563" s="6" t="s">
        <v>3385</v>
      </c>
      <c r="DH563" s="6" t="str">
        <f t="shared" si="278"/>
        <v>1 GPP27L Tentas (nuo žemės)</v>
      </c>
      <c r="DI563" s="6" t="s">
        <v>3371</v>
      </c>
      <c r="DJ563" s="6" t="s">
        <v>3371</v>
      </c>
      <c r="DK563" s="679"/>
      <c r="DL563" s="679">
        <f>IF(Duombaze!DJ563="",0,INDEX(DU!I:I,MATCH(Duombaze!DJ563,DU!A:A,0),1))+IF(Duombaze!DK563="",0,INDEX(DU!I:I,MATCH(Duombaze!DK563,DU!A:A,0),1))</f>
        <v>506.61452277085402</v>
      </c>
      <c r="DM563" s="6">
        <f>IF(Duombaze!DJ563="",0,INDEX(DU!K:K,MATCH(Duombaze!DJ563,DU!A:A,0),1))+IF(Duombaze!DK563="",0,INDEX(DU!K:K,MATCH(Duombaze!DK563,DU!A:A,0),1))</f>
        <v>219.13</v>
      </c>
      <c r="DN563" s="48"/>
      <c r="DO563" s="48"/>
      <c r="DP563" s="48" t="s">
        <v>1752</v>
      </c>
      <c r="DQ563" s="4" t="str">
        <f t="shared" si="279"/>
        <v>1 GPP27L Gale trikampis LED žibintas + pilnas LED (Danija)</v>
      </c>
      <c r="DR563" s="66" t="s">
        <v>252</v>
      </c>
      <c r="DS563" s="694" t="s">
        <v>252</v>
      </c>
      <c r="DT563" s="694"/>
      <c r="DU563" s="694"/>
      <c r="DV563" s="694"/>
      <c r="DW563" s="694">
        <f>IF(Duombaze!DS563="",0,INDEX(DU!I:I,MATCH(Duombaze!DS563,DU!A:A,0),1))+IF(Duombaze!DT563="",0,INDEX(DU!I:I,MATCH(Duombaze!DT563,DU!A:A,0),1))+IF(Duombaze!DU563="",0,INDEX(DU!I:I,MATCH(Duombaze!DU563,DU!A:A,0),1))+IF(Duombaze!DV563="",0,INDEX(DU!I:I,MATCH(Duombaze!DV563,DU!A:A,0),1))</f>
        <v>129.30043442866699</v>
      </c>
      <c r="DX563" s="640">
        <f>IF(Duombaze!DS563="",0,INDEX(DU!K:K,MATCH(Duombaze!DS563,DU!A:A,0),1))+IF(Duombaze!DT563="",0,INDEX(DU!K:K,MATCH(Duombaze!DT563,DU!A:A,0),1))+IF(Duombaze!DU563="",0,INDEX(DU!K:K,MATCH(Duombaze!DU563,DU!A:A,0),1))+IF(Duombaze!DV563="",0,INDEX(DU!K:KH,MATCH(Duombaze!DV563,DU!A:A,0),1))</f>
        <v>0</v>
      </c>
      <c r="DY563" s="66"/>
      <c r="DZ563" s="66"/>
      <c r="EA563" s="6"/>
      <c r="EB563" s="6" t="str">
        <f t="shared" si="280"/>
        <v/>
      </c>
      <c r="EC563" s="6"/>
      <c r="ED563" s="6">
        <f>IF(Duombaze!EC563="",0,INDEX(DU!I:I,MATCH(Duombaze!EC563,DU!A:A,0),1))</f>
        <v>0</v>
      </c>
      <c r="EE563" s="640">
        <f>IF(Duombaze!EC563="",0,INDEX(DU!K:K,MATCH(Duombaze!EC563,DU!A:A,0),1))</f>
        <v>0</v>
      </c>
      <c r="EF563" s="6"/>
      <c r="EG563" s="6"/>
      <c r="EH563" s="6" t="s">
        <v>1763</v>
      </c>
      <c r="EI563" s="4" t="str">
        <f t="shared" si="296"/>
        <v>1 GPP27L Lipdukai Daniški + MITIP logotipas</v>
      </c>
      <c r="EJ563" s="6" t="s">
        <v>1765</v>
      </c>
      <c r="EK563" s="674" t="s">
        <v>3202</v>
      </c>
      <c r="EL563" s="674" t="s">
        <v>3052</v>
      </c>
      <c r="EM563" s="674"/>
      <c r="EN563" s="674">
        <f>IF(Duombaze!EK563="",0,INDEX(DU!I:I,MATCH(Duombaze!EK563,DU!A:A,0),1))+IF(Duombaze!EL563="",0,INDEX(DU!I:I,MATCH(Duombaze!EL563,DU!A:A,0),1))+IF(Duombaze!EM563="",0,INDEX(DU!I:I,MATCH(Duombaze!EM563,DU!A:A,0),1))</f>
        <v>23.220863333333231</v>
      </c>
      <c r="EO563" s="6">
        <f>IF(Duombaze!EK563="",0,INDEX(DU!K:K,MATCH(Duombaze!EK563,DU!A:A,0),1))+IF(Duombaze!EL563="",0,INDEX(DU!K:K,MATCH(Duombaze!EL563,DU!A:A,0),1))+IF(Duombaze!EM563="",0,INDEX(DU!K:K,MATCH(Duombaze!EM563,DU!A:A,0),1))</f>
        <v>2.58</v>
      </c>
      <c r="EP563" s="6"/>
      <c r="EQ563" s="66"/>
      <c r="ER563" s="6" t="s">
        <v>1497</v>
      </c>
      <c r="ES563" s="4" t="str">
        <f t="shared" si="281"/>
        <v>1 GPP27L Montuojami</v>
      </c>
      <c r="ET563" s="6"/>
      <c r="EU563" s="6"/>
      <c r="EV563" s="6"/>
      <c r="EW563" s="66" t="s">
        <v>2747</v>
      </c>
      <c r="EX563" s="6" t="str">
        <f t="shared" si="282"/>
        <v>1 GPP27L Ištisiniai metaliniai purvasaugiai  + 1/4 prieky/gale</v>
      </c>
      <c r="EY563" s="6" t="s">
        <v>3369</v>
      </c>
      <c r="EZ563" s="6" t="s">
        <v>2665</v>
      </c>
      <c r="FA563" s="674"/>
      <c r="FB563" s="674">
        <f>IF(Duombaze!EZ563="",0,INDEX(DU!I:I,MATCH(Duombaze!EZ563,DU!A:A,0),1))+IF(Duombaze!FA563="",0,INDEX(DU!I:I,MATCH(Duombaze!FA563,DU!A:A,0),1))</f>
        <v>200.19210531534699</v>
      </c>
      <c r="FC563" s="6">
        <f>IF(Duombaze!EZ563="",0,INDEX(DU!K:K,MATCH(Duombaze!EZ563,DU!A:A,0),1))+IF(Duombaze!FA563="",0,INDEX(DU!K:K,MATCH(Duombaze!FA563,DU!A:A,0),1))</f>
        <v>56.715000000000003</v>
      </c>
      <c r="FD563" s="6"/>
      <c r="FE563" s="6"/>
      <c r="FF563" s="6"/>
      <c r="FG563" s="6"/>
      <c r="FH563" s="6" t="s">
        <v>3454</v>
      </c>
      <c r="FI563" s="6"/>
      <c r="FJ563" s="6"/>
      <c r="FK563" s="66"/>
      <c r="FL563" s="62" t="s">
        <v>8181</v>
      </c>
      <c r="FM563" s="674" t="s">
        <v>3449</v>
      </c>
      <c r="FN563" s="674" t="s">
        <v>3367</v>
      </c>
      <c r="FO563" s="674"/>
      <c r="FP563" s="674"/>
      <c r="FQ563" s="674">
        <f>IF(Duombaze!FM563="",0,INDEX(DU!I:I,MATCH(Duombaze!FM563,DU!A:A,0),1))+IF(Duombaze!FN563="",0,INDEX(DU!I:I,MATCH(Duombaze!FN563,DU!A:A,0),1))+IF(Duombaze!FO563="",0,INDEX(DU!I:I,MATCH(Duombaze!FO563,DU!A:A,0),1))+IF(Duombaze!FP563="",0,INDEX(DU!I:I,MATCH(Duombaze!FP563,DU!A:A,0),1))</f>
        <v>2208.46609882352</v>
      </c>
      <c r="FR563" s="673">
        <f>IF(Duombaze!FM563="",0,INDEX(DU!K:K,MATCH(Duombaze!FM563,DU!A:A,0),1))+IF(Duombaze!FN563="",0,INDEX(DU!K:K,MATCH(Duombaze!FN563,DU!A:A,0),1))+IF(Duombaze!FO563="",0,INDEX(DU!K:K,MATCH(Duombaze!FO563,DU!A:A,0),1))+IF(Duombaze!FP563="",0,INDEX(DU!K:K,MATCH(Duombaze!FP563,DU!A:A,0),1))</f>
        <v>37.65</v>
      </c>
      <c r="FW563" s="7"/>
      <c r="GA563" s="7"/>
      <c r="GB563" s="7"/>
      <c r="GC563" s="7"/>
      <c r="GJ563" s="7"/>
      <c r="GK563" s="7"/>
      <c r="GS563" s="7"/>
      <c r="GU563" s="7"/>
      <c r="GV563" s="7"/>
      <c r="GW563" s="7"/>
    </row>
    <row r="564" spans="1:205" ht="23.45" customHeight="1" x14ac:dyDescent="0.25">
      <c r="A564" s="44">
        <v>2</v>
      </c>
      <c r="B564" s="44" t="s">
        <v>3290</v>
      </c>
      <c r="C564" s="12" t="s">
        <v>3291</v>
      </c>
      <c r="D564" s="6"/>
      <c r="E564" s="4"/>
      <c r="F564" s="6"/>
      <c r="G564" s="643"/>
      <c r="H564" s="643"/>
      <c r="I564" s="643"/>
      <c r="J564" s="643"/>
      <c r="K564" s="643"/>
      <c r="L564" s="883"/>
      <c r="M564" s="643"/>
      <c r="N564" s="643"/>
      <c r="O564" s="643"/>
      <c r="P564" s="640">
        <f>IF(Duombaze!G564="",0,INDEX(DU!I:I,MATCH(Duombaze!G564,DU!A:A,0),1))+IF(Duombaze!H564="",0,INDEX(DU!I:I,MATCH(Duombaze!H564,DU!A:A,0),1))+IF(Duombaze!I564="",0,INDEX(DU!I:I,MATCH(Duombaze!I564,DU!A:A,0),1))+IF(Duombaze!J564="",0,INDEX(DU!I:I*40,MATCH(Duombaze!J564,DU!A:A,0),1))+IF(Duombaze!K564="",0,INDEX(DU!I:I,MATCH(Duombaze!K564,DU!A:A,0),1))+IF(Duombaze!L564="",0,INDEX(DU!I:I,MATCH(Duombaze!L564,DU!A:A,0),1))+IF(Duombaze!M564="",0,INDEX(DU!I:I,MATCH(Duombaze!M564,DU!A:A,0),1))+IF(Duombaze!N564="",0,INDEX(DU!I:I,MATCH(Duombaze!N564,DU!A:A,0),1))+IF(Duombaze!O564="",0,INDEX(DU!I:I,MATCH(Duombaze!O564,DU!A:A,0),1))</f>
        <v>0</v>
      </c>
      <c r="Q564" s="640">
        <f>IF(Duombaze!G564="",0,INDEX(DU!K:K,MATCH(Duombaze!G564,DU!A:A,0),1))+IF(Duombaze!H564="",0,INDEX(DU!K:K,MATCH(Duombaze!H564,DU!A:A,0),1))+IF(Duombaze!I564="",0,INDEX(DU!K:K,MATCH(Duombaze!I564,DU!A:A,0),1))+IF(Duombaze!J564="",0,INDEX(DU!K:K,MATCH(Duombaze!J564,DU!A:A,0),1))+IF(Duombaze!K564="",0,INDEX(DU!K:K,MATCH(Duombaze!K564,DU!A:A,0),1))+IF(Duombaze!L564="",0,INDEX(DU!K:K,MATCH(Duombaze!L564,DU!A:A,0),1))+IF(Duombaze!M564="",0,INDEX(DU!K:K,MATCH(Duombaze!M564,DU!A:A,0),1))+IF(Duombaze!N564="",0,INDEX(DU!K:K,MATCH(Duombaze!N564,DU!A:A,0),1))+IF(Duombaze!O564="",0,INDEX(DU!K:K,MATCH(Duombaze!O564,DU!A:A,0),1))</f>
        <v>0</v>
      </c>
      <c r="R564" s="6"/>
      <c r="S564" s="48"/>
      <c r="T564" s="883"/>
      <c r="U564" s="4">
        <f>IF(Duombaze!T564="",0,INDEX(DU!I:I,MATCH(Duombaze!T564,DU!A:A,0),1))</f>
        <v>0</v>
      </c>
      <c r="V564" s="4">
        <f>IF(Duombaze!T564="",0,INDEX(DU!K:K,MATCH(Duombaze!T564,DU!A:A,0),1))</f>
        <v>0</v>
      </c>
      <c r="W564" s="6"/>
      <c r="X564" s="6"/>
      <c r="Y564" s="858"/>
      <c r="Z564" s="66"/>
      <c r="AA564" s="4" t="str">
        <f t="shared" si="297"/>
        <v/>
      </c>
      <c r="AB564" s="6"/>
      <c r="AC564" s="6">
        <f>IF(Duombaze!AB564="",0,INDEX(DU!I:I,MATCH(Duombaze!AB564,DU!A:A,0),1))</f>
        <v>0</v>
      </c>
      <c r="AD564" s="2">
        <f>IF(Duombaze!AB564="",0,INDEX(DU!K:K,MATCH(Duombaze!AB564,DU!A:A,0),1))</f>
        <v>0</v>
      </c>
      <c r="AE564" s="6"/>
      <c r="AF564" s="6"/>
      <c r="AG564" s="6"/>
      <c r="AH564" s="4" t="str">
        <f t="shared" si="271"/>
        <v/>
      </c>
      <c r="AI564" s="6"/>
      <c r="AJ564" s="643"/>
      <c r="AK564" s="643"/>
      <c r="AL564" s="643"/>
      <c r="AM564" s="643">
        <f>IF(Duombaze!AJ564="",0,INDEX(DU!I:I,MATCH(Duombaze!AJ564,DU!A:A,0),1))+IF(Duombaze!AK564="",0,INDEX(DU!I:I,MATCH(Duombaze!AK564,DU!A:A,0),1))+IF(Duombaze!AL564="",0,INDEX(DU!I:I,MATCH(Duombaze!AL564,DU!A:A,0),1))</f>
        <v>0</v>
      </c>
      <c r="AN564" s="643">
        <f>IF(Duombaze!AJ564="",0,INDEX(DU!K:K,MATCH(Duombaze!AJ564,DU!A:A,0),1))+IF(Duombaze!AK564="",0,INDEX(DU!K:K,MATCH(Duombaze!AK564,DU!A:A,0),1))+IF(Duombaze!AL564="",0,INDEX(DU!K:K,MATCH(Duombaze!AL564,DU!A:A,0),1))</f>
        <v>0</v>
      </c>
      <c r="AO564" s="6"/>
      <c r="AP564" s="6"/>
      <c r="AQ564" s="6"/>
      <c r="AR564" s="4" t="str">
        <f t="shared" si="272"/>
        <v/>
      </c>
      <c r="AS564" s="6"/>
      <c r="AT564" s="643"/>
      <c r="AU564" s="643"/>
      <c r="AV564" s="643"/>
      <c r="AW564" s="643"/>
      <c r="AX564" s="643"/>
      <c r="AY564" s="643"/>
      <c r="AZ564" s="643"/>
      <c r="BA564" s="643"/>
      <c r="BB564" s="643"/>
      <c r="BC564" s="643">
        <f>IF(Duombaze!AT564="",0,INDEX(DU!I:I,MATCH(Duombaze!AT564,DU!A:A,0),1))+IF(Duombaze!AU564="",0,INDEX(DU!I:I,MATCH(Duombaze!AU564,DU!A:A,0),1))+IF(Duombaze!AV564="",0,INDEX(DU!I:I,MATCH(Duombaze!AV564,DU!A:A,0),1))+IF(Duombaze!AW564="",0,INDEX(DU!I:I,MATCH(Duombaze!AW564,DU!A:A,0),1))+IF(Duombaze!AX564="",0,INDEX(DU!I:I,MATCH(Duombaze!AX564,DU!A:A,0),1))+IF(Duombaze!AY564="",0,INDEX(DU!I:I,MATCH(Duombaze!AY564,DU!A:A,0),1))+IF(Duombaze!AZ564="",0,INDEX(DU!I:I,MATCH(Duombaze!AZ564,DU!A:A,0),1))+IF(Duombaze!BA564="",0,INDEX(DU!I:I,MATCH(Duombaze!BA564,DU!A:A,0),1))+IF(Duombaze!BB564="",0,INDEX(DU!I:I,MATCH(Duombaze!BB564,DU!A:A,0),1))</f>
        <v>0</v>
      </c>
      <c r="BD564" s="640">
        <f>IF(Duombaze!AT564="",0,INDEX(DU!K:K,MATCH(Duombaze!AT564,DU!A:A,0),1))+IF(Duombaze!AU564="",0,INDEX(DU!K:K,MATCH(Duombaze!AU564,DU!A:A,0),1))+IF(Duombaze!AV564="",0,INDEX(DU!K:K,MATCH(Duombaze!AV564,DU!A:A,0),1))+IF(Duombaze!AW564="",0,INDEX(DU!K:K,MATCH(Duombaze!AW564,DU!A:A,0),1))+IF(Duombaze!AX564="",0,INDEX(DU!K:K,MATCH(Duombaze!AX564,DU!A:A,0),1))+IF(Duombaze!AY564="",0,INDEX(DU!K:K,MATCH(Duombaze!AY564,DU!A:A,0),1))+IF(Duombaze!AZ564="",0,INDEX(DU!K:K,MATCH(Duombaze!AZ564,DU!A:A,0),1))+IF(Duombaze!BA564="",0,INDEX(DU!K:K,MATCH(Duombaze!BA564,DU!A:A,0),1))+IF(Duombaze!BB564="",0,INDEX(DU!K:K,MATCH(Duombaze!BB564,DU!A:A,0),1))</f>
        <v>0</v>
      </c>
      <c r="BE564" s="6"/>
      <c r="BF564" s="6"/>
      <c r="BG564" s="6" t="s">
        <v>2720</v>
      </c>
      <c r="BH564" s="4" t="str">
        <f t="shared" si="273"/>
        <v>2 GPP27L Pneumatiniai - hidrauliniai stabdžiai (mech LSV)</v>
      </c>
      <c r="BI564" s="6" t="s">
        <v>3348</v>
      </c>
      <c r="BJ564" s="643" t="s">
        <v>3349</v>
      </c>
      <c r="BK564" s="643" t="s">
        <v>2999</v>
      </c>
      <c r="BL564" s="643"/>
      <c r="BM564" s="640">
        <f>IF(Duombaze!BJ564="",0,INDEX(DU!I:I,MATCH(Duombaze!BJ564,DU!A:A,0),1))+IF(Duombaze!BK564="",0,INDEX(DU!I:I,MATCH(Duombaze!BK564,DU!A:A,0),1))+IF(Duombaze!BL564="",0,INDEX(DU!I:I,MATCH(Duombaze!BL564,DU!A:A,0),1))</f>
        <v>696.34800000000007</v>
      </c>
      <c r="BN564" s="640">
        <f>IF(Duombaze!BJ564="",0,INDEX(DU!K:K,MATCH(Duombaze!BJ564,DU!A:A,0),1))+IF(Duombaze!BK564="",0,INDEX(DU!K:K,MATCH(Duombaze!BK564,DU!A:A,0),1))+IF(Duombaze!BL564="",0,INDEX(DU!K:K,MATCH(Duombaze!BL564,DU!A:A,0),1))</f>
        <v>66.61</v>
      </c>
      <c r="BO564" s="6"/>
      <c r="BP564" s="6"/>
      <c r="BQ564" s="6"/>
      <c r="BR564" s="6" t="str">
        <f t="shared" si="274"/>
        <v/>
      </c>
      <c r="BS564" s="6"/>
      <c r="BT564" s="6"/>
      <c r="BU564" s="6"/>
      <c r="BV564" s="6"/>
      <c r="BW564" s="6">
        <f>IF(Duombaze!BT564="",0,INDEX(DU!I:I,MATCH(Duombaze!BT564,DU!A:A,0),1))+IF(Duombaze!BU564="",0,INDEX(DU!I:I,MATCH(Duombaze!BU564,DU!A:A,0),1))+IF(Duombaze!BV564="",0,INDEX(DU!I:I,MATCH(Duombaze!BV564,DU!A:A,0),1))</f>
        <v>0</v>
      </c>
      <c r="BX564" s="6">
        <f>IF(Duombaze!BT564="",0,INDEX(DU!K:K,MATCH(Duombaze!BT564,DU!A:A,0),1))+IF(Duombaze!BU564="",0,INDEX(DU!K:K,MATCH(Duombaze!BU564,DU!A:A,0),1))+IF(Duombaze!BV564="",0,INDEX(DU!K:K,MATCH(Duombaze!BV564,DU!A:A,0),1))</f>
        <v>0</v>
      </c>
      <c r="BY564" s="6"/>
      <c r="BZ564" s="6"/>
      <c r="CA564" s="6"/>
      <c r="CB564" s="6" t="str">
        <f t="shared" si="275"/>
        <v/>
      </c>
      <c r="CC564" s="6"/>
      <c r="CD564" s="6">
        <f>IF(Duombaze!CC564="",0,INDEX(DU!I:I,MATCH(Duombaze!CC564,DU!A:A,0),1))</f>
        <v>0</v>
      </c>
      <c r="CE564" s="4">
        <f>IF(Duombaze!CC564="",0,INDEX(DU!K:K,MATCH(Duombaze!CC564,DU!A:A,0),1))</f>
        <v>0</v>
      </c>
      <c r="CF564" s="66"/>
      <c r="CG564" s="6"/>
      <c r="CH564" s="6" t="s">
        <v>317</v>
      </c>
      <c r="CI564" s="4" t="str">
        <f t="shared" si="295"/>
        <v>2 GPP27L Priekinė kilpa DIN 9678 D-50 (3000 kg.)</v>
      </c>
      <c r="CJ564" s="6" t="s">
        <v>316</v>
      </c>
      <c r="CK564" s="6">
        <f>IF(Duombaze!CJ564="",0,INDEX(DU!I:I,MATCH(Duombaze!CJ564,DU!A:A,0),1))</f>
        <v>188.11199999999999</v>
      </c>
      <c r="CL564" s="4">
        <f>IF(Duombaze!CJ564="",0,INDEX(DU!K:K,MATCH(Duombaze!CJ564,DU!A:A,0),1))</f>
        <v>11.59</v>
      </c>
      <c r="CM564" s="6"/>
      <c r="CN564" s="6"/>
      <c r="CO564" s="6" t="s">
        <v>1537</v>
      </c>
      <c r="CP564" s="4" t="str">
        <f t="shared" si="276"/>
        <v>2 GPP27L Atsparos</v>
      </c>
      <c r="CQ564" s="6" t="s">
        <v>1471</v>
      </c>
      <c r="CR564" s="643" t="s">
        <v>1471</v>
      </c>
      <c r="CS564" s="643"/>
      <c r="CT564" s="643">
        <f>IF(Duombaze!CR564="",0,INDEX(DU!I:I,MATCH(Duombaze!CR564,DU!A:A,0),1))+IF(Duombaze!CS564="",0,INDEX(DU!I:I,MATCH(Duombaze!CS564,DU!A:A,0),1))</f>
        <v>28.542999999999999</v>
      </c>
      <c r="CU564" s="6">
        <f>IF(Duombaze!CR564="",0,INDEX(DU!K:K,MATCH(Duombaze!CR564,DU!A:A,0),1))+IF(Duombaze!CS564="",0,INDEX(DU!K:K,MATCH(Duombaze!CS564,DU!A:A,0),1))</f>
        <v>0</v>
      </c>
      <c r="CV564" s="6"/>
      <c r="CW564" s="6"/>
      <c r="CX564" s="6" t="s">
        <v>9276</v>
      </c>
      <c r="CY564" s="4" t="str">
        <f t="shared" si="277"/>
        <v>2 GPP27L Viršborčiai 400 + 400 su nuožula iš dešinės į kairę,
(žiūrint iš puspriekabės galo)</v>
      </c>
      <c r="CZ564" s="6" t="s">
        <v>8875</v>
      </c>
      <c r="DA564" s="674"/>
      <c r="DB564" s="674"/>
      <c r="DC564" s="674">
        <f>IF(Duombaze!DA564="",0,INDEX(DU!I:I,MATCH(Duombaze!DA564,DU!A:A,0),1))+IF(Duombaze!DB564="",0,INDEX(DU!I:I,MATCH(Duombaze!DB564,DU!A:A,0),1))</f>
        <v>0</v>
      </c>
      <c r="DD564" s="6">
        <f>IF(Duombaze!DA564="",0,INDEX(DU!K:K,MATCH(Duombaze!DA564,DU!A:A,0),1))+IF(Duombaze!DB564="",0,INDEX(DU!K:K,MATCH(Duombaze!DB564,DU!A:A,0),1))</f>
        <v>0</v>
      </c>
      <c r="DE564" s="6"/>
      <c r="DF564" s="6"/>
      <c r="DG564" s="6"/>
      <c r="DH564" s="6" t="str">
        <f t="shared" si="278"/>
        <v/>
      </c>
      <c r="DI564" s="6"/>
      <c r="DJ564" s="674"/>
      <c r="DK564" s="679"/>
      <c r="DL564" s="679">
        <f>IF(Duombaze!DJ564="",0,INDEX(DU!I:I,MATCH(Duombaze!DJ564,DU!A:A,0),1))+IF(Duombaze!DK564="",0,INDEX(DU!I:I,MATCH(Duombaze!DK564,DU!A:A,0),1))</f>
        <v>0</v>
      </c>
      <c r="DM564" s="6">
        <f>IF(Duombaze!DJ564="",0,INDEX(DU!K:K,MATCH(Duombaze!DJ564,DU!A:A,0),1))+IF(Duombaze!DK564="",0,INDEX(DU!K:K,MATCH(Duombaze!DK564,DU!A:A,0),1))</f>
        <v>0</v>
      </c>
      <c r="DN564" s="48"/>
      <c r="DO564" s="48"/>
      <c r="DP564" s="48" t="s">
        <v>3386</v>
      </c>
      <c r="DQ564" s="4" t="str">
        <f t="shared" si="279"/>
        <v>2 GPP27L GPP27L prieky/gale paprastas apšvietimas (LT-LV)</v>
      </c>
      <c r="DR564" s="66" t="s">
        <v>3374</v>
      </c>
      <c r="DS564" s="694" t="s">
        <v>604</v>
      </c>
      <c r="DT564" s="694"/>
      <c r="DU564" s="694"/>
      <c r="DV564" s="694"/>
      <c r="DW564" s="694">
        <f>IF(Duombaze!DS564="",0,INDEX(DU!I:I,MATCH(Duombaze!DS564,DU!A:A,0),1))+IF(Duombaze!DT564="",0,INDEX(DU!I:I,MATCH(Duombaze!DT564,DU!A:A,0),1))+IF(Duombaze!DU564="",0,INDEX(DU!I:I,MATCH(Duombaze!DU564,DU!A:A,0),1))+IF(Duombaze!DV564="",0,INDEX(DU!I:I,MATCH(Duombaze!DV564,DU!A:A,0),1))</f>
        <v>51.695171428571399</v>
      </c>
      <c r="DX564" s="640">
        <f>IF(Duombaze!DS564="",0,INDEX(DU!K:K,MATCH(Duombaze!DS564,DU!A:A,0),1))+IF(Duombaze!DT564="",0,INDEX(DU!K:K,MATCH(Duombaze!DT564,DU!A:A,0),1))+IF(Duombaze!DU564="",0,INDEX(DU!K:K,MATCH(Duombaze!DU564,DU!A:A,0),1))+IF(Duombaze!DV564="",0,INDEX(DU!K:KH,MATCH(Duombaze!DV564,DU!A:A,0),1))</f>
        <v>0</v>
      </c>
      <c r="DY564" s="66"/>
      <c r="DZ564" s="66"/>
      <c r="EA564" s="6"/>
      <c r="EB564" s="6" t="str">
        <f t="shared" si="280"/>
        <v/>
      </c>
      <c r="EC564" s="6"/>
      <c r="ED564" s="6">
        <f>IF(Duombaze!EC564="",0,INDEX(DU!I:I,MATCH(Duombaze!EC564,DU!A:A,0),1))</f>
        <v>0</v>
      </c>
      <c r="EE564" s="640">
        <f>IF(Duombaze!EC564="",0,INDEX(DU!K:K,MATCH(Duombaze!EC564,DU!A:A,0),1))</f>
        <v>0</v>
      </c>
      <c r="EF564" s="6"/>
      <c r="EG564" s="6"/>
      <c r="EH564" s="6" t="s">
        <v>8329</v>
      </c>
      <c r="EI564" s="4" t="str">
        <f t="shared" si="296"/>
        <v>2 GPP27L Lipdukai Lenkiški + Umega Agro logo (ant kėbulo)</v>
      </c>
      <c r="EJ564" s="6" t="s">
        <v>3394</v>
      </c>
      <c r="EK564" s="674" t="s">
        <v>605</v>
      </c>
      <c r="EL564" s="674" t="s">
        <v>3460</v>
      </c>
      <c r="EM564" s="674"/>
      <c r="EN564" s="674">
        <f>IF(Duombaze!EK564="",0,INDEX(DU!I:I,MATCH(Duombaze!EK564,DU!A:A,0),1))+IF(Duombaze!EL564="",0,INDEX(DU!I:I,MATCH(Duombaze!EL564,DU!A:A,0),1))+IF(Duombaze!EM564="",0,INDEX(DU!I:I,MATCH(Duombaze!EM564,DU!A:A,0),1))</f>
        <v>70.874554666666597</v>
      </c>
      <c r="EO564" s="6">
        <f>IF(Duombaze!EK564="",0,INDEX(DU!K:K,MATCH(Duombaze!EK564,DU!A:A,0),1))+IF(Duombaze!EL564="",0,INDEX(DU!K:K,MATCH(Duombaze!EL564,DU!A:A,0),1))+IF(Duombaze!EM564="",0,INDEX(DU!K:K,MATCH(Duombaze!EM564,DU!A:A,0),1))</f>
        <v>0</v>
      </c>
      <c r="EP564" s="6"/>
      <c r="EQ564" s="66"/>
      <c r="ER564" s="6" t="s">
        <v>1498</v>
      </c>
      <c r="ES564" s="4" t="str">
        <f t="shared" si="281"/>
        <v>2 GPP27L Pakuojami</v>
      </c>
      <c r="ET564" s="6"/>
      <c r="EU564" s="6"/>
      <c r="EV564" s="6"/>
      <c r="EW564" s="6" t="s">
        <v>2788</v>
      </c>
      <c r="EX564" s="6" t="str">
        <f t="shared" si="282"/>
        <v>2 GPP27L Purvasaugiai 700 1/4 prieky/ gale</v>
      </c>
      <c r="EY564" s="6" t="s">
        <v>437</v>
      </c>
      <c r="EZ564" s="674" t="s">
        <v>381</v>
      </c>
      <c r="FA564" s="674" t="s">
        <v>381</v>
      </c>
      <c r="FB564" s="674">
        <f>IF(Duombaze!EZ564="",0,INDEX(DU!I:I,MATCH(Duombaze!EZ564,DU!A:A,0),1))+IF(Duombaze!FA564="",0,INDEX(DU!I:I,MATCH(Duombaze!FA564,DU!A:A,0),1))</f>
        <v>95.8194504446666</v>
      </c>
      <c r="FC564" s="6">
        <f>IF(Duombaze!EZ564="",0,INDEX(DU!K:K,MATCH(Duombaze!EZ564,DU!A:A,0),1))+IF(Duombaze!FA564="",0,INDEX(DU!K:K,MATCH(Duombaze!FA564,DU!A:A,0),1))</f>
        <v>23.21</v>
      </c>
      <c r="FD564" s="6"/>
      <c r="FE564" s="6"/>
      <c r="FF564" s="6"/>
      <c r="FG564" s="6"/>
      <c r="FH564" s="7" t="s">
        <v>8182</v>
      </c>
      <c r="FI564" s="6"/>
      <c r="FJ564" s="6"/>
      <c r="FK564" s="66"/>
      <c r="FL564" s="7" t="s">
        <v>8185</v>
      </c>
      <c r="FM564" s="7" t="s">
        <v>8186</v>
      </c>
      <c r="FN564" s="674" t="s">
        <v>8187</v>
      </c>
      <c r="FO564" s="674"/>
      <c r="FP564" s="674"/>
      <c r="FQ564" s="674">
        <f>IF(Duombaze!FM564="",0,INDEX(DU!I:I,MATCH(Duombaze!FM564,DU!A:A,0),1))+IF(Duombaze!FN564="",0,INDEX(DU!I:I,MATCH(Duombaze!FN564,DU!A:A,0),1))+IF(Duombaze!FO564="",0,INDEX(DU!I:I,MATCH(Duombaze!FO564,DU!A:A,0),1))+IF(Duombaze!FP564="",0,INDEX(DU!I:I,MATCH(Duombaze!FP564,DU!A:A,0),1))</f>
        <v>0</v>
      </c>
      <c r="FR564" s="673">
        <f>IF(Duombaze!FM564="",0,INDEX(DU!K:K,MATCH(Duombaze!FM564,DU!A:A,0),1))+IF(Duombaze!FN564="",0,INDEX(DU!K:K,MATCH(Duombaze!FN564,DU!A:A,0),1))+IF(Duombaze!FO564="",0,INDEX(DU!K:K,MATCH(Duombaze!FO564,DU!A:A,0),1))+IF(Duombaze!FP564="",0,INDEX(DU!K:K,MATCH(Duombaze!FP564,DU!A:A,0),1))</f>
        <v>0</v>
      </c>
      <c r="FT564" s="101" t="s">
        <v>2720</v>
      </c>
      <c r="FU564" s="101" t="s">
        <v>3331</v>
      </c>
      <c r="FV564" s="101" t="s">
        <v>2722</v>
      </c>
      <c r="FW564" s="7"/>
      <c r="GA564" s="7"/>
      <c r="GB564" s="7"/>
      <c r="GC564" s="7"/>
      <c r="GJ564" s="7"/>
      <c r="GK564" s="7"/>
      <c r="GS564" s="7"/>
      <c r="GU564" s="7"/>
      <c r="GV564" s="7"/>
      <c r="GW564" s="7"/>
    </row>
    <row r="565" spans="1:205" ht="23.45" customHeight="1" x14ac:dyDescent="0.25">
      <c r="A565" s="44">
        <v>3</v>
      </c>
      <c r="B565" s="44" t="s">
        <v>3290</v>
      </c>
      <c r="C565" s="12" t="s">
        <v>3291</v>
      </c>
      <c r="D565" s="6"/>
      <c r="E565" s="4" t="str">
        <f t="shared" si="270"/>
        <v/>
      </c>
      <c r="F565" s="6"/>
      <c r="G565" s="643"/>
      <c r="H565" s="643"/>
      <c r="I565" s="643"/>
      <c r="J565" s="643"/>
      <c r="K565" s="643"/>
      <c r="L565" s="643"/>
      <c r="M565" s="643"/>
      <c r="N565" s="643"/>
      <c r="O565" s="643"/>
      <c r="P565" s="640">
        <f>IF(Duombaze!G565="",0,INDEX(DU!I:I,MATCH(Duombaze!G565,DU!A:A,0),1))+IF(Duombaze!H565="",0,INDEX(DU!I:I,MATCH(Duombaze!H565,DU!A:A,0),1))+IF(Duombaze!I565="",0,INDEX(DU!I:I,MATCH(Duombaze!I565,DU!A:A,0),1))+IF(Duombaze!J565="",0,INDEX(DU!I:I*40,MATCH(Duombaze!J565,DU!A:A,0),1))+IF(Duombaze!K565="",0,INDEX(DU!I:I,MATCH(Duombaze!K565,DU!A:A,0),1))+IF(Duombaze!L565="",0,INDEX(DU!I:I,MATCH(Duombaze!L565,DU!A:A,0),1))+IF(Duombaze!M565="",0,INDEX(DU!I:I,MATCH(Duombaze!M565,DU!A:A,0),1))+IF(Duombaze!N565="",0,INDEX(DU!I:I,MATCH(Duombaze!N565,DU!A:A,0),1))+IF(Duombaze!O565="",0,INDEX(DU!I:I,MATCH(Duombaze!O565,DU!A:A,0),1))</f>
        <v>0</v>
      </c>
      <c r="Q565" s="640">
        <f>IF(Duombaze!G565="",0,INDEX(DU!K:K,MATCH(Duombaze!G565,DU!A:A,0),1))+IF(Duombaze!H565="",0,INDEX(DU!K:K,MATCH(Duombaze!H565,DU!A:A,0),1))+IF(Duombaze!I565="",0,INDEX(DU!K:K,MATCH(Duombaze!I565,DU!A:A,0),1))+IF(Duombaze!J565="",0,INDEX(DU!K:K,MATCH(Duombaze!J565,DU!A:A,0),1))+IF(Duombaze!K565="",0,INDEX(DU!K:K,MATCH(Duombaze!K565,DU!A:A,0),1))+IF(Duombaze!L565="",0,INDEX(DU!K:K,MATCH(Duombaze!L565,DU!A:A,0),1))+IF(Duombaze!M565="",0,INDEX(DU!K:K,MATCH(Duombaze!M565,DU!A:A,0),1))+IF(Duombaze!N565="",0,INDEX(DU!K:K,MATCH(Duombaze!N565,DU!A:A,0),1))+IF(Duombaze!O565="",0,INDEX(DU!K:K,MATCH(Duombaze!O565,DU!A:A,0),1))</f>
        <v>0</v>
      </c>
      <c r="R565" s="6"/>
      <c r="S565" s="48"/>
      <c r="T565" s="883"/>
      <c r="U565" s="4">
        <f>IF(Duombaze!T565="",0,INDEX(DU!I:I,MATCH(Duombaze!T565,DU!A:A,0),1))</f>
        <v>0</v>
      </c>
      <c r="V565" s="4">
        <f>IF(Duombaze!T565="",0,INDEX(DU!K:K,MATCH(Duombaze!T565,DU!A:A,0),1))</f>
        <v>0</v>
      </c>
      <c r="W565" s="6"/>
      <c r="X565" s="6"/>
      <c r="Y565" s="858"/>
      <c r="Z565" s="66"/>
      <c r="AA565" s="4" t="str">
        <f t="shared" si="297"/>
        <v/>
      </c>
      <c r="AB565" s="6"/>
      <c r="AC565" s="6">
        <f>IF(Duombaze!AB565="",0,INDEX(DU!I:I,MATCH(Duombaze!AB565,DU!A:A,0),1))</f>
        <v>0</v>
      </c>
      <c r="AD565" s="2">
        <f>IF(Duombaze!AB565="",0,INDEX(DU!K:K,MATCH(Duombaze!AB565,DU!A:A,0),1))</f>
        <v>0</v>
      </c>
      <c r="AE565" s="6"/>
      <c r="AF565" s="6"/>
      <c r="AG565" s="6"/>
      <c r="AH565" s="4" t="str">
        <f t="shared" si="271"/>
        <v/>
      </c>
      <c r="AI565" s="6"/>
      <c r="AJ565" s="643"/>
      <c r="AK565" s="643"/>
      <c r="AL565" s="643"/>
      <c r="AM565" s="643">
        <f>IF(Duombaze!AJ565="",0,INDEX(DU!I:I,MATCH(Duombaze!AJ565,DU!A:A,0),1))+IF(Duombaze!AK565="",0,INDEX(DU!I:I,MATCH(Duombaze!AK565,DU!A:A,0),1))+IF(Duombaze!AL565="",0,INDEX(DU!I:I,MATCH(Duombaze!AL565,DU!A:A,0),1))</f>
        <v>0</v>
      </c>
      <c r="AN565" s="643">
        <f>IF(Duombaze!AJ565="",0,INDEX(DU!K:K,MATCH(Duombaze!AJ565,DU!A:A,0),1))+IF(Duombaze!AK565="",0,INDEX(DU!K:K,MATCH(Duombaze!AK565,DU!A:A,0),1))+IF(Duombaze!AL565="",0,INDEX(DU!K:K,MATCH(Duombaze!AL565,DU!A:A,0),1))</f>
        <v>0</v>
      </c>
      <c r="AO565" s="6"/>
      <c r="AP565" s="6"/>
      <c r="AQ565" s="6"/>
      <c r="AR565" s="4" t="str">
        <f t="shared" si="272"/>
        <v/>
      </c>
      <c r="AS565" s="6"/>
      <c r="AT565" s="643"/>
      <c r="AU565" s="643"/>
      <c r="AV565" s="643"/>
      <c r="AW565" s="643"/>
      <c r="AX565" s="643"/>
      <c r="AY565" s="643"/>
      <c r="AZ565" s="643"/>
      <c r="BA565" s="643"/>
      <c r="BB565" s="643"/>
      <c r="BC565" s="643">
        <f>IF(Duombaze!AT565="",0,INDEX(DU!I:I,MATCH(Duombaze!AT565,DU!A:A,0),1))+IF(Duombaze!AU565="",0,INDEX(DU!I:I,MATCH(Duombaze!AU565,DU!A:A,0),1))+IF(Duombaze!AV565="",0,INDEX(DU!I:I,MATCH(Duombaze!AV565,DU!A:A,0),1))+IF(Duombaze!AW565="",0,INDEX(DU!I:I,MATCH(Duombaze!AW565,DU!A:A,0),1))+IF(Duombaze!AX565="",0,INDEX(DU!I:I,MATCH(Duombaze!AX565,DU!A:A,0),1))+IF(Duombaze!AY565="",0,INDEX(DU!I:I,MATCH(Duombaze!AY565,DU!A:A,0),1))+IF(Duombaze!AZ565="",0,INDEX(DU!I:I,MATCH(Duombaze!AZ565,DU!A:A,0),1))+IF(Duombaze!BA565="",0,INDEX(DU!I:I,MATCH(Duombaze!BA565,DU!A:A,0),1))+IF(Duombaze!BB565="",0,INDEX(DU!I:I,MATCH(Duombaze!BB565,DU!A:A,0),1))</f>
        <v>0</v>
      </c>
      <c r="BD565" s="640">
        <f>IF(Duombaze!AT565="",0,INDEX(DU!K:K,MATCH(Duombaze!AT565,DU!A:A,0),1))+IF(Duombaze!AU565="",0,INDEX(DU!K:K,MATCH(Duombaze!AU565,DU!A:A,0),1))+IF(Duombaze!AV565="",0,INDEX(DU!K:K,MATCH(Duombaze!AV565,DU!A:A,0),1))+IF(Duombaze!AW565="",0,INDEX(DU!K:K,MATCH(Duombaze!AW565,DU!A:A,0),1))+IF(Duombaze!AX565="",0,INDEX(DU!K:K,MATCH(Duombaze!AX565,DU!A:A,0),1))+IF(Duombaze!AY565="",0,INDEX(DU!K:K,MATCH(Duombaze!AY565,DU!A:A,0),1))+IF(Duombaze!AZ565="",0,INDEX(DU!K:K,MATCH(Duombaze!AZ565,DU!A:A,0),1))+IF(Duombaze!BA565="",0,INDEX(DU!K:K,MATCH(Duombaze!BA565,DU!A:A,0),1))+IF(Duombaze!BB565="",0,INDEX(DU!K:K,MATCH(Duombaze!BB565,DU!A:A,0),1))</f>
        <v>0</v>
      </c>
      <c r="BE565" s="6"/>
      <c r="BF565" s="6"/>
      <c r="BG565" s="6" t="s">
        <v>2721</v>
      </c>
      <c r="BH565" s="4" t="str">
        <f t="shared" si="273"/>
        <v>3 GPP27L Pneumatiniai st. WABCO (mech. LSV)</v>
      </c>
      <c r="BI565" s="6" t="s">
        <v>3347</v>
      </c>
      <c r="BJ565" s="643" t="s">
        <v>3347</v>
      </c>
      <c r="BK565" s="643"/>
      <c r="BL565" s="643"/>
      <c r="BM565" s="640">
        <f>IF(Duombaze!BJ565="",0,INDEX(DU!I:I,MATCH(Duombaze!BJ565,DU!A:A,0),1))+IF(Duombaze!BK565="",0,INDEX(DU!I:I,MATCH(Duombaze!BK565,DU!A:A,0),1))+IF(Duombaze!BL565="",0,INDEX(DU!I:I,MATCH(Duombaze!BL565,DU!A:A,0),1))</f>
        <v>389.48779999999999</v>
      </c>
      <c r="BN565" s="640">
        <f>IF(Duombaze!BJ565="",0,INDEX(DU!K:K,MATCH(Duombaze!BJ565,DU!A:A,0),1))+IF(Duombaze!BK565="",0,INDEX(DU!K:K,MATCH(Duombaze!BK565,DU!A:A,0),1))+IF(Duombaze!BL565="",0,INDEX(DU!K:K,MATCH(Duombaze!BL565,DU!A:A,0),1))</f>
        <v>66.61</v>
      </c>
      <c r="BO565" s="6"/>
      <c r="BP565" s="6"/>
      <c r="BQ565" s="6"/>
      <c r="BR565" s="6" t="str">
        <f t="shared" si="274"/>
        <v/>
      </c>
      <c r="BS565" s="6"/>
      <c r="BT565" s="6"/>
      <c r="BU565" s="6"/>
      <c r="BV565" s="6"/>
      <c r="BW565" s="6">
        <f>IF(Duombaze!BT565="",0,INDEX(DU!I:I,MATCH(Duombaze!BT565,DU!A:A,0),1))+IF(Duombaze!BU565="",0,INDEX(DU!I:I,MATCH(Duombaze!BU565,DU!A:A,0),1))+IF(Duombaze!BV565="",0,INDEX(DU!I:I,MATCH(Duombaze!BV565,DU!A:A,0),1))</f>
        <v>0</v>
      </c>
      <c r="BX565" s="6">
        <f>IF(Duombaze!BT565="",0,INDEX(DU!K:K,MATCH(Duombaze!BT565,DU!A:A,0),1))+IF(Duombaze!BU565="",0,INDEX(DU!K:K,MATCH(Duombaze!BU565,DU!A:A,0),1))+IF(Duombaze!BV565="",0,INDEX(DU!K:K,MATCH(Duombaze!BV565,DU!A:A,0),1))</f>
        <v>0</v>
      </c>
      <c r="BY565" s="6"/>
      <c r="BZ565" s="6"/>
      <c r="CA565" s="6"/>
      <c r="CB565" s="6" t="str">
        <f t="shared" si="275"/>
        <v/>
      </c>
      <c r="CC565" s="6"/>
      <c r="CD565" s="6">
        <f>IF(Duombaze!CC565="",0,INDEX(DU!I:I,MATCH(Duombaze!CC565,DU!A:A,0),1))</f>
        <v>0</v>
      </c>
      <c r="CE565" s="4">
        <f>IF(Duombaze!CC565="",0,INDEX(DU!K:K,MATCH(Duombaze!CC565,DU!A:A,0),1))</f>
        <v>0</v>
      </c>
      <c r="CF565" s="66"/>
      <c r="CG565" s="6"/>
      <c r="CH565" s="6" t="s">
        <v>289</v>
      </c>
      <c r="CI565" s="4" t="str">
        <f>IF(CH565&lt;&gt;"",A565&amp;" "&amp;C565&amp;" "&amp;"CERT167 "&amp;CH565,"")</f>
        <v>3 GPP27L CERT167 Priekinė kilpa K80</v>
      </c>
      <c r="CJ565" s="6" t="s">
        <v>599</v>
      </c>
      <c r="CK565" s="6">
        <f>IF(Duombaze!CJ565="",0,INDEX(DU!I:I,MATCH(Duombaze!CJ565,DU!A:A,0),1))</f>
        <v>195.65000833333301</v>
      </c>
      <c r="CL565" s="4">
        <f>IF(Duombaze!CJ565="",0,INDEX(DU!K:K,MATCH(Duombaze!CJ565,DU!A:A,0),1))</f>
        <v>11.2</v>
      </c>
      <c r="CM565" s="6"/>
      <c r="CN565" s="6"/>
      <c r="CO565" s="6" t="s">
        <v>1495</v>
      </c>
      <c r="CP565" s="4" t="str">
        <f t="shared" si="276"/>
        <v xml:space="preserve">3 GPP27L Rankinis + Ratų atsparos </v>
      </c>
      <c r="CQ565" s="6" t="s">
        <v>1598</v>
      </c>
      <c r="CR565" s="643" t="s">
        <v>1597</v>
      </c>
      <c r="CS565" s="643" t="s">
        <v>1471</v>
      </c>
      <c r="CT565" s="643">
        <f>IF(Duombaze!CR565="",0,INDEX(DU!I:I,MATCH(Duombaze!CR565,DU!A:A,0),1))+IF(Duombaze!CS565="",0,INDEX(DU!I:I,MATCH(Duombaze!CS565,DU!A:A,0),1))</f>
        <v>67.976702368813392</v>
      </c>
      <c r="CU565" s="6">
        <f>IF(Duombaze!CR565="",0,INDEX(DU!K:K,MATCH(Duombaze!CR565,DU!A:A,0),1))+IF(Duombaze!CS565="",0,INDEX(DU!K:K,MATCH(Duombaze!CS565,DU!A:A,0),1))</f>
        <v>35.47</v>
      </c>
      <c r="CV565" s="6"/>
      <c r="CW565" s="6"/>
      <c r="CX565" s="6" t="s">
        <v>9277</v>
      </c>
      <c r="CY565" s="4" t="str">
        <f t="shared" si="277"/>
        <v>3 GPP27L Viršborčiai 400 + 400 su nuožula iš kairės į dešinę
(žiūrint iš puspriekabės galo)</v>
      </c>
      <c r="CZ565" s="6" t="s">
        <v>8875</v>
      </c>
      <c r="DA565" s="674"/>
      <c r="DB565" s="674"/>
      <c r="DC565" s="674">
        <f>IF(Duombaze!DA565="",0,INDEX(DU!I:I,MATCH(Duombaze!DA565,DU!A:A,0),1))+IF(Duombaze!DB565="",0,INDEX(DU!I:I,MATCH(Duombaze!DB565,DU!A:A,0),1))</f>
        <v>0</v>
      </c>
      <c r="DD565" s="6">
        <f>IF(Duombaze!DA565="",0,INDEX(DU!K:K,MATCH(Duombaze!DA565,DU!A:A,0),1))+IF(Duombaze!DB565="",0,INDEX(DU!K:K,MATCH(Duombaze!DB565,DU!A:A,0),1))</f>
        <v>0</v>
      </c>
      <c r="DE565" s="6"/>
      <c r="DF565" s="6"/>
      <c r="DG565" s="6"/>
      <c r="DH565" s="6" t="str">
        <f t="shared" si="278"/>
        <v/>
      </c>
      <c r="DI565" s="6"/>
      <c r="DJ565" s="674"/>
      <c r="DK565" s="679"/>
      <c r="DL565" s="679">
        <f>IF(Duombaze!DJ565="",0,INDEX(DU!I:I,MATCH(Duombaze!DJ565,DU!A:A,0),1))+IF(Duombaze!DK565="",0,INDEX(DU!I:I,MATCH(Duombaze!DK565,DU!A:A,0),1))</f>
        <v>0</v>
      </c>
      <c r="DM565" s="6">
        <f>IF(Duombaze!DJ565="",0,INDEX(DU!K:K,MATCH(Duombaze!DJ565,DU!A:A,0),1))+IF(Duombaze!DK565="",0,INDEX(DU!K:K,MATCH(Duombaze!DK565,DU!A:A,0),1))</f>
        <v>0</v>
      </c>
      <c r="DN565" s="48"/>
      <c r="DO565" s="48"/>
      <c r="DP565" s="48" t="s">
        <v>1750</v>
      </c>
      <c r="DQ565" s="4" t="str">
        <f>IF(DP565&lt;&gt;"",A565&amp;" "&amp;C565&amp;" "&amp;"CERT167 "&amp;DP565,"")</f>
        <v>3 GPP27L CERT167 Šoninis LED apšvietimas, prieky/gale paprastas apšvietimas (Čekija)</v>
      </c>
      <c r="DR565" s="66" t="s">
        <v>251</v>
      </c>
      <c r="DS565" s="694" t="s">
        <v>251</v>
      </c>
      <c r="DT565" s="694"/>
      <c r="DU565" s="694"/>
      <c r="DV565" s="694"/>
      <c r="DW565" s="694">
        <f>IF(Duombaze!DS565="",0,INDEX(DU!I:I,MATCH(Duombaze!DS565,DU!A:A,0),1))+IF(Duombaze!DT565="",0,INDEX(DU!I:I,MATCH(Duombaze!DT565,DU!A:A,0),1))+IF(Duombaze!DU565="",0,INDEX(DU!I:I,MATCH(Duombaze!DU565,DU!A:A,0),1))+IF(Duombaze!DV565="",0,INDEX(DU!I:I,MATCH(Duombaze!DV565,DU!A:A,0),1))</f>
        <v>76.036285714285697</v>
      </c>
      <c r="DX565" s="640">
        <f>IF(Duombaze!DS565="",0,INDEX(DU!K:K,MATCH(Duombaze!DS565,DU!A:A,0),1))+IF(Duombaze!DT565="",0,INDEX(DU!K:K,MATCH(Duombaze!DT565,DU!A:A,0),1))+IF(Duombaze!DU565="",0,INDEX(DU!K:K,MATCH(Duombaze!DU565,DU!A:A,0),1))+IF(Duombaze!DV565="",0,INDEX(DU!K:KH,MATCH(Duombaze!DV565,DU!A:A,0),1))</f>
        <v>0</v>
      </c>
      <c r="DY565" s="66"/>
      <c r="DZ565" s="66"/>
      <c r="EA565" s="6"/>
      <c r="EB565" s="6" t="str">
        <f t="shared" si="280"/>
        <v/>
      </c>
      <c r="EC565" s="6"/>
      <c r="ED565" s="6">
        <f>IF(Duombaze!EC565="",0,INDEX(DU!I:I,MATCH(Duombaze!EC565,DU!A:A,0),1))</f>
        <v>0</v>
      </c>
      <c r="EE565" s="640">
        <f>IF(Duombaze!EC565="",0,INDEX(DU!K:K,MATCH(Duombaze!EC565,DU!A:A,0),1))</f>
        <v>0</v>
      </c>
      <c r="EF565" s="6"/>
      <c r="EG565" s="6"/>
      <c r="EH565" s="6" t="s">
        <v>8330</v>
      </c>
      <c r="EI565" s="4" t="str">
        <f t="shared" si="296"/>
        <v>3 GPP27L Lipdukai universalūs + Umega Agro logo (ant kėbulo)</v>
      </c>
      <c r="EJ565" s="6" t="s">
        <v>3395</v>
      </c>
      <c r="EK565" s="674" t="s">
        <v>2567</v>
      </c>
      <c r="EL565" s="674" t="s">
        <v>3460</v>
      </c>
      <c r="EM565" s="674"/>
      <c r="EN565" s="674">
        <f>IF(Duombaze!EK565="",0,INDEX(DU!I:I,MATCH(Duombaze!EK565,DU!A:A,0),1))+IF(Duombaze!EL565="",0,INDEX(DU!I:I,MATCH(Duombaze!EL565,DU!A:A,0),1))+IF(Duombaze!EM565="",0,INDEX(DU!I:I,MATCH(Duombaze!EM565,DU!A:A,0),1))</f>
        <v>52.917434666666594</v>
      </c>
      <c r="EO565" s="6">
        <f>IF(Duombaze!EK565="",0,INDEX(DU!K:K,MATCH(Duombaze!EK565,DU!A:A,0),1))+IF(Duombaze!EL565="",0,INDEX(DU!K:K,MATCH(Duombaze!EL565,DU!A:A,0),1))+IF(Duombaze!EM565="",0,INDEX(DU!K:K,MATCH(Duombaze!EM565,DU!A:A,0),1))</f>
        <v>0</v>
      </c>
      <c r="EP565" s="6"/>
      <c r="EQ565" s="66"/>
      <c r="ER565" s="6" t="s">
        <v>1778</v>
      </c>
      <c r="ES565" s="4" t="str">
        <f t="shared" si="281"/>
        <v>3 GPP27L Ratai pristatomi klientui</v>
      </c>
      <c r="ET565" s="6"/>
      <c r="EU565" s="6"/>
      <c r="EV565" s="6"/>
      <c r="EW565" s="66"/>
      <c r="EX565" s="6" t="str">
        <f t="shared" si="282"/>
        <v/>
      </c>
      <c r="EY565" s="6"/>
      <c r="EZ565" s="674"/>
      <c r="FA565" s="674"/>
      <c r="FB565" s="674">
        <f>IF(Duombaze!EZ565="",0,INDEX(DU!I:I,MATCH(Duombaze!EZ565,DU!A:A,0),1))+IF(Duombaze!FA565="",0,INDEX(DU!I:I,MATCH(Duombaze!FA565,DU!A:A,0),1))</f>
        <v>0</v>
      </c>
      <c r="FC565" s="6">
        <f>IF(Duombaze!EZ565="",0,INDEX(DU!K:K,MATCH(Duombaze!EZ565,DU!A:A,0),1))+IF(Duombaze!FA565="",0,INDEX(DU!K:K,MATCH(Duombaze!FA565,DU!A:A,0),1))</f>
        <v>0</v>
      </c>
      <c r="FD565" s="6"/>
      <c r="FE565" s="6"/>
      <c r="FF565" s="6"/>
      <c r="FG565" s="6"/>
      <c r="FH565" s="6" t="s">
        <v>657</v>
      </c>
      <c r="FL565" s="62">
        <v>22900300</v>
      </c>
      <c r="FM565" s="674">
        <v>22900300</v>
      </c>
      <c r="FN565" s="7"/>
      <c r="FO565" s="674"/>
      <c r="FP565" s="674"/>
      <c r="FQ565" s="674">
        <f>IF(Duombaze!FM565="",0,INDEX(DU!I:I,MATCH(Duombaze!FM565,DU!A:A,0),1))+IF(Duombaze!FN565="",0,INDEX(DU!I:I,MATCH(Duombaze!FN565,DU!A:A,0),1))+IF(Duombaze!FO565="",0,INDEX(DU!I:I,MATCH(Duombaze!FO565,DU!A:A,0),1))+IF(Duombaze!FP565="",0,INDEX(DU!I:I,MATCH(Duombaze!FP565,DU!A:A,0),1))</f>
        <v>291.373666666666</v>
      </c>
      <c r="FR565" s="673">
        <f>IF(Duombaze!FM565="",0,INDEX(DU!K:K,MATCH(Duombaze!FM565,DU!A:A,0),1))+IF(Duombaze!FN565="",0,INDEX(DU!K:K,MATCH(Duombaze!FN565,DU!A:A,0),1))+IF(Duombaze!FO565="",0,INDEX(DU!K:K,MATCH(Duombaze!FO565,DU!A:A,0),1))+IF(Duombaze!FP565="",0,INDEX(DU!K:K,MATCH(Duombaze!FP565,DU!A:A,0),1))</f>
        <v>0</v>
      </c>
      <c r="FT565" s="101" t="s">
        <v>2721</v>
      </c>
      <c r="FU565" s="101" t="s">
        <v>3332</v>
      </c>
      <c r="FV565" s="101" t="s">
        <v>2718</v>
      </c>
      <c r="FW565" s="7"/>
      <c r="GA565" s="7"/>
      <c r="GB565" s="7"/>
      <c r="GC565" s="7"/>
      <c r="GJ565" s="7"/>
      <c r="GK565" s="7"/>
      <c r="GS565" s="7"/>
      <c r="GU565" s="7"/>
      <c r="GV565" s="7"/>
      <c r="GW565" s="7"/>
    </row>
    <row r="566" spans="1:205" ht="45" customHeight="1" x14ac:dyDescent="0.25">
      <c r="A566" s="44">
        <v>4</v>
      </c>
      <c r="B566" s="44" t="s">
        <v>3290</v>
      </c>
      <c r="C566" s="12" t="s">
        <v>3291</v>
      </c>
      <c r="D566" s="6"/>
      <c r="E566" s="4" t="str">
        <f t="shared" si="270"/>
        <v/>
      </c>
      <c r="F566" s="6"/>
      <c r="G566" s="643"/>
      <c r="H566" s="643"/>
      <c r="I566" s="643"/>
      <c r="J566" s="643"/>
      <c r="K566" s="643"/>
      <c r="L566" s="643"/>
      <c r="M566" s="643"/>
      <c r="N566" s="643"/>
      <c r="O566" s="643"/>
      <c r="P566" s="640">
        <f>IF(Duombaze!G566="",0,INDEX(DU!I:I,MATCH(Duombaze!G566,DU!A:A,0),1))+IF(Duombaze!H566="",0,INDEX(DU!I:I,MATCH(Duombaze!H566,DU!A:A,0),1))+IF(Duombaze!I566="",0,INDEX(DU!I:I,MATCH(Duombaze!I566,DU!A:A,0),1))+IF(Duombaze!J566="",0,INDEX(DU!I:I*40,MATCH(Duombaze!J566,DU!A:A,0),1))+IF(Duombaze!K566="",0,INDEX(DU!I:I,MATCH(Duombaze!K566,DU!A:A,0),1))+IF(Duombaze!L566="",0,INDEX(DU!I:I,MATCH(Duombaze!L566,DU!A:A,0),1))+IF(Duombaze!M566="",0,INDEX(DU!I:I,MATCH(Duombaze!M566,DU!A:A,0),1))+IF(Duombaze!N566="",0,INDEX(DU!I:I,MATCH(Duombaze!N566,DU!A:A,0),1))+IF(Duombaze!O566="",0,INDEX(DU!I:I,MATCH(Duombaze!O566,DU!A:A,0),1))</f>
        <v>0</v>
      </c>
      <c r="Q566" s="640">
        <f>IF(Duombaze!G566="",0,INDEX(DU!K:K,MATCH(Duombaze!G566,DU!A:A,0),1))+IF(Duombaze!H566="",0,INDEX(DU!K:K,MATCH(Duombaze!H566,DU!A:A,0),1))+IF(Duombaze!I566="",0,INDEX(DU!K:K,MATCH(Duombaze!I566,DU!A:A,0),1))+IF(Duombaze!J566="",0,INDEX(DU!K:K,MATCH(Duombaze!J566,DU!A:A,0),1))+IF(Duombaze!K566="",0,INDEX(DU!K:K,MATCH(Duombaze!K566,DU!A:A,0),1))+IF(Duombaze!L566="",0,INDEX(DU!K:K,MATCH(Duombaze!L566,DU!A:A,0),1))+IF(Duombaze!M566="",0,INDEX(DU!K:K,MATCH(Duombaze!M566,DU!A:A,0),1))+IF(Duombaze!N566="",0,INDEX(DU!K:K,MATCH(Duombaze!N566,DU!A:A,0),1))+IF(Duombaze!O566="",0,INDEX(DU!K:K,MATCH(Duombaze!O566,DU!A:A,0),1))</f>
        <v>0</v>
      </c>
      <c r="R566" s="6"/>
      <c r="S566" s="48"/>
      <c r="T566" s="883"/>
      <c r="U566" s="4">
        <f>IF(Duombaze!T566="",0,INDEX(DU!I:I,MATCH(Duombaze!T566,DU!A:A,0),1))</f>
        <v>0</v>
      </c>
      <c r="V566" s="4">
        <f>IF(Duombaze!T566="",0,INDEX(DU!K:K,MATCH(Duombaze!T566,DU!A:A,0),1))</f>
        <v>0</v>
      </c>
      <c r="W566" s="6"/>
      <c r="X566" s="6"/>
      <c r="Y566" s="858"/>
      <c r="Z566" s="66"/>
      <c r="AA566" s="4" t="str">
        <f t="shared" si="297"/>
        <v/>
      </c>
      <c r="AB566" s="6"/>
      <c r="AC566" s="6">
        <f>IF(Duombaze!AB566="",0,INDEX(DU!I:I,MATCH(Duombaze!AB566,DU!A:A,0),1))</f>
        <v>0</v>
      </c>
      <c r="AD566" s="2">
        <f>IF(Duombaze!AB566="",0,INDEX(DU!K:K,MATCH(Duombaze!AB566,DU!A:A,0),1))</f>
        <v>0</v>
      </c>
      <c r="AE566" s="6"/>
      <c r="AF566" s="6"/>
      <c r="AG566" s="6"/>
      <c r="AH566" s="4" t="str">
        <f t="shared" si="271"/>
        <v/>
      </c>
      <c r="AI566" s="6"/>
      <c r="AJ566" s="643"/>
      <c r="AK566" s="643"/>
      <c r="AL566" s="643"/>
      <c r="AM566" s="643">
        <f>IF(Duombaze!AJ566="",0,INDEX(DU!I:I,MATCH(Duombaze!AJ566,DU!A:A,0),1))+IF(Duombaze!AK566="",0,INDEX(DU!I:I,MATCH(Duombaze!AK566,DU!A:A,0),1))+IF(Duombaze!AL566="",0,INDEX(DU!I:I,MATCH(Duombaze!AL566,DU!A:A,0),1))</f>
        <v>0</v>
      </c>
      <c r="AN566" s="643">
        <f>IF(Duombaze!AJ566="",0,INDEX(DU!K:K,MATCH(Duombaze!AJ566,DU!A:A,0),1))+IF(Duombaze!AK566="",0,INDEX(DU!K:K,MATCH(Duombaze!AK566,DU!A:A,0),1))+IF(Duombaze!AL566="",0,INDEX(DU!K:K,MATCH(Duombaze!AL566,DU!A:A,0),1))</f>
        <v>0</v>
      </c>
      <c r="AO566" s="6"/>
      <c r="AP566" s="6"/>
      <c r="AQ566" s="6"/>
      <c r="AR566" s="4" t="str">
        <f t="shared" si="272"/>
        <v/>
      </c>
      <c r="AS566" s="6"/>
      <c r="AT566" s="643"/>
      <c r="AU566" s="643"/>
      <c r="AV566" s="643"/>
      <c r="AW566" s="643"/>
      <c r="AX566" s="643"/>
      <c r="AY566" s="643"/>
      <c r="AZ566" s="643"/>
      <c r="BA566" s="643"/>
      <c r="BB566" s="643"/>
      <c r="BC566" s="643">
        <f>IF(Duombaze!AT566="",0,INDEX(DU!I:I,MATCH(Duombaze!AT566,DU!A:A,0),1))+IF(Duombaze!AU566="",0,INDEX(DU!I:I,MATCH(Duombaze!AU566,DU!A:A,0),1))+IF(Duombaze!AV566="",0,INDEX(DU!I:I,MATCH(Duombaze!AV566,DU!A:A,0),1))+IF(Duombaze!AW566="",0,INDEX(DU!I:I,MATCH(Duombaze!AW566,DU!A:A,0),1))+IF(Duombaze!AX566="",0,INDEX(DU!I:I,MATCH(Duombaze!AX566,DU!A:A,0),1))+IF(Duombaze!AY566="",0,INDEX(DU!I:I,MATCH(Duombaze!AY566,DU!A:A,0),1))+IF(Duombaze!AZ566="",0,INDEX(DU!I:I,MATCH(Duombaze!AZ566,DU!A:A,0),1))+IF(Duombaze!BA566="",0,INDEX(DU!I:I,MATCH(Duombaze!BA566,DU!A:A,0),1))+IF(Duombaze!BB566="",0,INDEX(DU!I:I,MATCH(Duombaze!BB566,DU!A:A,0),1))</f>
        <v>0</v>
      </c>
      <c r="BD566" s="640">
        <f>IF(Duombaze!AT566="",0,INDEX(DU!K:K,MATCH(Duombaze!AT566,DU!A:A,0),1))+IF(Duombaze!AU566="",0,INDEX(DU!K:K,MATCH(Duombaze!AU566,DU!A:A,0),1))+IF(Duombaze!AV566="",0,INDEX(DU!K:K,MATCH(Duombaze!AV566,DU!A:A,0),1))+IF(Duombaze!AW566="",0,INDEX(DU!K:K,MATCH(Duombaze!AW566,DU!A:A,0),1))+IF(Duombaze!AX566="",0,INDEX(DU!K:K,MATCH(Duombaze!AX566,DU!A:A,0),1))+IF(Duombaze!AY566="",0,INDEX(DU!K:K,MATCH(Duombaze!AY566,DU!A:A,0),1))+IF(Duombaze!AZ566="",0,INDEX(DU!K:K,MATCH(Duombaze!AZ566,DU!A:A,0),1))+IF(Duombaze!BA566="",0,INDEX(DU!K:K,MATCH(Duombaze!BA566,DU!A:A,0),1))+IF(Duombaze!BB566="",0,INDEX(DU!K:K,MATCH(Duombaze!BB566,DU!A:A,0),1))</f>
        <v>0</v>
      </c>
      <c r="BE566" s="6"/>
      <c r="BF566" s="6"/>
      <c r="BG566" s="6" t="s">
        <v>3346</v>
      </c>
      <c r="BH566" s="4" t="str">
        <f>IF(BG566&lt;&gt;"",A566&amp;" "&amp;C566&amp;" "&amp;"CERT167 "&amp;BG566,"")</f>
        <v>4 GPP27L CERT167 Pneumatiniai stabdžiai Wabco 2K su auto LSV ir 2x0,4s+ priek. asies vozt.</v>
      </c>
      <c r="BI566" s="6" t="s">
        <v>2777</v>
      </c>
      <c r="BJ566" s="643" t="s">
        <v>3204</v>
      </c>
      <c r="BK566" s="643" t="s">
        <v>3003</v>
      </c>
      <c r="BL566" s="643"/>
      <c r="BM566" s="640">
        <f>IF(Duombaze!BJ566="",0,INDEX(DU!I:I,MATCH(Duombaze!BJ566,DU!A:A,0),1))+IF(Duombaze!BK566="",0,INDEX(DU!I:I,MATCH(Duombaze!BK566,DU!A:A,0),1))+IF(Duombaze!BL566="",0,INDEX(DU!I:I,MATCH(Duombaze!BL566,DU!A:A,0),1))</f>
        <v>704.57619999999997</v>
      </c>
      <c r="BN566" s="640">
        <f>IF(Duombaze!BJ566="",0,INDEX(DU!K:K,MATCH(Duombaze!BJ566,DU!A:A,0),1))+IF(Duombaze!BK566="",0,INDEX(DU!K:K,MATCH(Duombaze!BK566,DU!A:A,0),1))+IF(Duombaze!BL566="",0,INDEX(DU!K:K,MATCH(Duombaze!BL566,DU!A:A,0),1))</f>
        <v>89.740000000000009</v>
      </c>
      <c r="BO566" s="6"/>
      <c r="BP566" s="6"/>
      <c r="BQ566" s="6"/>
      <c r="BR566" s="6" t="str">
        <f t="shared" si="274"/>
        <v/>
      </c>
      <c r="BS566" s="6"/>
      <c r="BT566" s="6"/>
      <c r="BU566" s="6"/>
      <c r="BV566" s="6"/>
      <c r="BW566" s="6">
        <f>IF(Duombaze!BT566="",0,INDEX(DU!I:I,MATCH(Duombaze!BT566,DU!A:A,0),1))+IF(Duombaze!BU566="",0,INDEX(DU!I:I,MATCH(Duombaze!BU566,DU!A:A,0),1))+IF(Duombaze!BV566="",0,INDEX(DU!I:I,MATCH(Duombaze!BV566,DU!A:A,0),1))</f>
        <v>0</v>
      </c>
      <c r="BX566" s="6">
        <f>IF(Duombaze!BT566="",0,INDEX(DU!K:K,MATCH(Duombaze!BT566,DU!A:A,0),1))+IF(Duombaze!BU566="",0,INDEX(DU!K:K,MATCH(Duombaze!BU566,DU!A:A,0),1))+IF(Duombaze!BV566="",0,INDEX(DU!K:K,MATCH(Duombaze!BV566,DU!A:A,0),1))</f>
        <v>0</v>
      </c>
      <c r="BY566" s="6"/>
      <c r="BZ566" s="6"/>
      <c r="CA566" s="6"/>
      <c r="CB566" s="6" t="str">
        <f t="shared" si="275"/>
        <v/>
      </c>
      <c r="CC566" s="6"/>
      <c r="CD566" s="6">
        <f>IF(Duombaze!CC566="",0,INDEX(DU!I:I,MATCH(Duombaze!CC566,DU!A:A,0),1))</f>
        <v>0</v>
      </c>
      <c r="CE566" s="4">
        <f>IF(Duombaze!CC566="",0,INDEX(DU!K:K,MATCH(Duombaze!CC566,DU!A:A,0),1))</f>
        <v>0</v>
      </c>
      <c r="CF566" s="66"/>
      <c r="CG566" s="6"/>
      <c r="CH566" s="6"/>
      <c r="CI566" s="4" t="str">
        <f t="shared" si="295"/>
        <v/>
      </c>
      <c r="CJ566" s="6"/>
      <c r="CK566" s="6">
        <f>IF(Duombaze!CJ566="",0,INDEX(DU!I:I,MATCH(Duombaze!CJ566,DU!A:A,0),1))</f>
        <v>0</v>
      </c>
      <c r="CL566" s="4">
        <f>IF(Duombaze!CJ566="",0,INDEX(DU!K:K,MATCH(Duombaze!CJ566,DU!A:A,0),1))</f>
        <v>0</v>
      </c>
      <c r="CM566" s="6"/>
      <c r="CN566" s="6"/>
      <c r="CO566" s="6"/>
      <c r="CP566" s="4" t="str">
        <f t="shared" si="276"/>
        <v/>
      </c>
      <c r="CQ566" s="6"/>
      <c r="CR566" s="643"/>
      <c r="CS566" s="643"/>
      <c r="CT566" s="643">
        <f>IF(Duombaze!CR566="",0,INDEX(DU!I:I,MATCH(Duombaze!CR566,DU!A:A,0),1))+IF(Duombaze!CS566="",0,INDEX(DU!I:I,MATCH(Duombaze!CS566,DU!A:A,0),1))</f>
        <v>0</v>
      </c>
      <c r="CU566" s="6">
        <f>IF(Duombaze!CR566="",0,INDEX(DU!K:K,MATCH(Duombaze!CR566,DU!A:A,0),1))+IF(Duombaze!CS566="",0,INDEX(DU!K:K,MATCH(Duombaze!CS566,DU!A:A,0),1))</f>
        <v>0</v>
      </c>
      <c r="CV566" s="6"/>
      <c r="CW566" s="6"/>
      <c r="CX566" s="6"/>
      <c r="CY566" s="4" t="str">
        <f t="shared" si="277"/>
        <v/>
      </c>
      <c r="CZ566" s="6"/>
      <c r="DA566" s="674"/>
      <c r="DB566" s="674"/>
      <c r="DC566" s="674">
        <f>IF(Duombaze!DA566="",0,INDEX(DU!I:I,MATCH(Duombaze!DA566,DU!A:A,0),1))+IF(Duombaze!DB566="",0,INDEX(DU!I:I,MATCH(Duombaze!DB566,DU!A:A,0),1))</f>
        <v>0</v>
      </c>
      <c r="DD566" s="6">
        <f>IF(Duombaze!DA566="",0,INDEX(DU!K:K,MATCH(Duombaze!DA566,DU!A:A,0),1))+IF(Duombaze!DB566="",0,INDEX(DU!K:K,MATCH(Duombaze!DB566,DU!A:A,0),1))</f>
        <v>0</v>
      </c>
      <c r="DE566" s="6"/>
      <c r="DF566" s="6"/>
      <c r="DG566" s="6"/>
      <c r="DH566" s="6" t="str">
        <f t="shared" si="278"/>
        <v/>
      </c>
      <c r="DI566" s="6"/>
      <c r="DJ566" s="674"/>
      <c r="DK566" s="679"/>
      <c r="DL566" s="679">
        <f>IF(Duombaze!DJ566="",0,INDEX(DU!I:I,MATCH(Duombaze!DJ566,DU!A:A,0),1))+IF(Duombaze!DK566="",0,INDEX(DU!I:I,MATCH(Duombaze!DK566,DU!A:A,0),1))</f>
        <v>0</v>
      </c>
      <c r="DM566" s="6">
        <f>IF(Duombaze!DJ566="",0,INDEX(DU!K:K,MATCH(Duombaze!DJ566,DU!A:A,0),1))+IF(Duombaze!DK566="",0,INDEX(DU!K:K,MATCH(Duombaze!DK566,DU!A:A,0),1))</f>
        <v>0</v>
      </c>
      <c r="DN566" s="48"/>
      <c r="DO566" s="48"/>
      <c r="DP566" s="48" t="s">
        <v>1743</v>
      </c>
      <c r="DQ566" s="4" t="str">
        <f>IF(DP566&lt;&gt;"",A566&amp;" "&amp;C566&amp;" "&amp;"CERT167 "&amp;DP566,"")</f>
        <v>4 GPP27L CERT167 Visų pusių LED apšvietimas (Estija)</v>
      </c>
      <c r="DR566" s="66" t="s">
        <v>253</v>
      </c>
      <c r="DS566" s="694" t="s">
        <v>253</v>
      </c>
      <c r="DT566" s="694"/>
      <c r="DU566" s="694"/>
      <c r="DV566" s="694"/>
      <c r="DW566" s="694">
        <f>IF(Duombaze!DS566="",0,INDEX(DU!I:I,MATCH(Duombaze!DS566,DU!A:A,0),1))+IF(Duombaze!DT566="",0,INDEX(DU!I:I,MATCH(Duombaze!DT566,DU!A:A,0),1))+IF(Duombaze!DU566="",0,INDEX(DU!I:I,MATCH(Duombaze!DU566,DU!A:A,0),1))+IF(Duombaze!DV566="",0,INDEX(DU!I:I,MATCH(Duombaze!DV566,DU!A:A,0),1))</f>
        <v>135.422</v>
      </c>
      <c r="DX566" s="640">
        <f>IF(Duombaze!DS566="",0,INDEX(DU!K:K,MATCH(Duombaze!DS566,DU!A:A,0),1))+IF(Duombaze!DT566="",0,INDEX(DU!K:K,MATCH(Duombaze!DT566,DU!A:A,0),1))+IF(Duombaze!DU566="",0,INDEX(DU!K:K,MATCH(Duombaze!DU566,DU!A:A,0),1))+IF(Duombaze!DV566="",0,INDEX(DU!K:KH,MATCH(Duombaze!DV566,DU!A:A,0),1))</f>
        <v>0</v>
      </c>
      <c r="DY566" s="66"/>
      <c r="DZ566" s="66"/>
      <c r="EA566" s="6"/>
      <c r="EB566" s="6" t="str">
        <f t="shared" si="280"/>
        <v/>
      </c>
      <c r="EC566" s="6"/>
      <c r="ED566" s="6">
        <f>IF(Duombaze!EC566="",0,INDEX(DU!I:I,MATCH(Duombaze!EC566,DU!A:A,0),1))</f>
        <v>0</v>
      </c>
      <c r="EE566" s="640">
        <f>IF(Duombaze!EC566="",0,INDEX(DU!K:K,MATCH(Duombaze!EC566,DU!A:A,0),1))</f>
        <v>0</v>
      </c>
      <c r="EF566" s="6"/>
      <c r="EG566" s="6"/>
      <c r="EH566" s="6" t="s">
        <v>8331</v>
      </c>
      <c r="EI566" s="4" t="str">
        <f t="shared" si="296"/>
        <v>4 GPP27L Lipdukai universalūs + Konekesko logo + Umega Agro logo (ant kėbulo)</v>
      </c>
      <c r="EJ566" s="6" t="s">
        <v>3397</v>
      </c>
      <c r="EK566" s="674" t="s">
        <v>2567</v>
      </c>
      <c r="EL566" s="674" t="s">
        <v>3050</v>
      </c>
      <c r="EM566" s="674" t="s">
        <v>3460</v>
      </c>
      <c r="EN566" s="674">
        <f>IF(Duombaze!EK566="",0,INDEX(DU!I:I,MATCH(Duombaze!EK566,DU!A:A,0),1))+IF(Duombaze!EL566="",0,INDEX(DU!I:I,MATCH(Duombaze!EL566,DU!A:A,0),1))+IF(Duombaze!EM566="",0,INDEX(DU!I:I,MATCH(Duombaze!EM566,DU!A:A,0),1))</f>
        <v>56.904994666666596</v>
      </c>
      <c r="EO566" s="6">
        <f>IF(Duombaze!EK566="",0,INDEX(DU!K:K,MATCH(Duombaze!EK566,DU!A:A,0),1))+IF(Duombaze!EL566="",0,INDEX(DU!K:K,MATCH(Duombaze!EL566,DU!A:A,0),1))+IF(Duombaze!EM566="",0,INDEX(DU!K:K,MATCH(Duombaze!EM566,DU!A:A,0),1))</f>
        <v>0</v>
      </c>
      <c r="EP566" s="6"/>
      <c r="EQ566" s="66"/>
      <c r="ER566" s="6"/>
      <c r="ES566" s="4" t="str">
        <f t="shared" si="281"/>
        <v/>
      </c>
      <c r="ET566" s="6"/>
      <c r="EU566" s="6"/>
      <c r="EV566" s="6"/>
      <c r="EW566" s="66"/>
      <c r="EX566" s="6" t="str">
        <f t="shared" si="282"/>
        <v/>
      </c>
      <c r="EY566" s="6"/>
      <c r="EZ566" s="674"/>
      <c r="FA566" s="674"/>
      <c r="FB566" s="674">
        <f>IF(Duombaze!EZ566="",0,INDEX(DU!I:I,MATCH(Duombaze!EZ566,DU!A:A,0),1))+IF(Duombaze!FA566="",0,INDEX(DU!I:I,MATCH(Duombaze!FA566,DU!A:A,0),1))</f>
        <v>0</v>
      </c>
      <c r="FC566" s="6">
        <f>IF(Duombaze!EZ566="",0,INDEX(DU!K:K,MATCH(Duombaze!EZ566,DU!A:A,0),1))+IF(Duombaze!FA566="",0,INDEX(DU!K:K,MATCH(Duombaze!FA566,DU!A:A,0),1))</f>
        <v>0</v>
      </c>
      <c r="FD566" s="6"/>
      <c r="FE566" s="6"/>
      <c r="FF566" s="6"/>
      <c r="FG566" s="6"/>
      <c r="FH566" s="6"/>
      <c r="FI566" s="6" t="s">
        <v>9163</v>
      </c>
      <c r="FJ566" s="6"/>
      <c r="FK566" s="66"/>
      <c r="FL566" s="62" t="s">
        <v>8194</v>
      </c>
      <c r="FM566" s="674" t="s">
        <v>8194</v>
      </c>
      <c r="FN566" s="674"/>
      <c r="FO566" s="674"/>
      <c r="FP566" s="674"/>
      <c r="FQ566" s="674">
        <f>IF(Duombaze!FM566="",0,INDEX(DU!I:I,MATCH(Duombaze!FM566,DU!A:A,0),1))+IF(Duombaze!FN566="",0,INDEX(DU!I:I,MATCH(Duombaze!FN566,DU!A:A,0),1))+IF(Duombaze!FO566="",0,INDEX(DU!I:I,MATCH(Duombaze!FO566,DU!A:A,0),1))+IF(Duombaze!FP566="",0,INDEX(DU!I:I,MATCH(Duombaze!FP566,DU!A:A,0),1))</f>
        <v>0</v>
      </c>
      <c r="FR566" s="673">
        <f>IF(Duombaze!FM566="",0,INDEX(DU!K:K,MATCH(Duombaze!FM566,DU!A:A,0),1))+IF(Duombaze!FN566="",0,INDEX(DU!K:K,MATCH(Duombaze!FN566,DU!A:A,0),1))+IF(Duombaze!FO566="",0,INDEX(DU!K:K,MATCH(Duombaze!FO566,DU!A:A,0),1))+IF(Duombaze!FP566="",0,INDEX(DU!K:K,MATCH(Duombaze!FP566,DU!A:A,0),1))</f>
        <v>0</v>
      </c>
      <c r="FT566" s="101" t="s">
        <v>2683</v>
      </c>
      <c r="FU566" s="101" t="s">
        <v>3333</v>
      </c>
      <c r="FV566" s="101" t="s">
        <v>2777</v>
      </c>
      <c r="FW566" s="7"/>
      <c r="GA566" s="7"/>
      <c r="GB566" s="7"/>
      <c r="GC566" s="7"/>
      <c r="GJ566" s="7"/>
      <c r="GK566" s="7"/>
      <c r="GS566" s="7"/>
      <c r="GU566" s="7"/>
      <c r="GV566" s="7"/>
      <c r="GW566" s="7"/>
    </row>
    <row r="567" spans="1:205" ht="30" customHeight="1" x14ac:dyDescent="0.25">
      <c r="A567" s="44">
        <v>5</v>
      </c>
      <c r="B567" s="44" t="s">
        <v>3290</v>
      </c>
      <c r="C567" s="12" t="s">
        <v>3291</v>
      </c>
      <c r="D567" s="6"/>
      <c r="E567" s="4" t="str">
        <f t="shared" si="270"/>
        <v/>
      </c>
      <c r="F567" s="6"/>
      <c r="G567" s="643"/>
      <c r="H567" s="643"/>
      <c r="I567" s="643"/>
      <c r="J567" s="643"/>
      <c r="K567" s="643"/>
      <c r="L567" s="643"/>
      <c r="M567" s="643"/>
      <c r="N567" s="643"/>
      <c r="O567" s="643"/>
      <c r="P567" s="640">
        <f>IF(Duombaze!G567="",0,INDEX(DU!I:I,MATCH(Duombaze!G567,DU!A:A,0),1))+IF(Duombaze!H567="",0,INDEX(DU!I:I,MATCH(Duombaze!H567,DU!A:A,0),1))+IF(Duombaze!I567="",0,INDEX(DU!I:I,MATCH(Duombaze!I567,DU!A:A,0),1))+IF(Duombaze!J567="",0,INDEX(DU!I:I*40,MATCH(Duombaze!J567,DU!A:A,0),1))+IF(Duombaze!K567="",0,INDEX(DU!I:I,MATCH(Duombaze!K567,DU!A:A,0),1))+IF(Duombaze!L567="",0,INDEX(DU!I:I,MATCH(Duombaze!L567,DU!A:A,0),1))+IF(Duombaze!M567="",0,INDEX(DU!I:I,MATCH(Duombaze!M567,DU!A:A,0),1))+IF(Duombaze!N567="",0,INDEX(DU!I:I,MATCH(Duombaze!N567,DU!A:A,0),1))+IF(Duombaze!O567="",0,INDEX(DU!I:I,MATCH(Duombaze!O567,DU!A:A,0),1))</f>
        <v>0</v>
      </c>
      <c r="Q567" s="640">
        <f>IF(Duombaze!G567="",0,INDEX(DU!K:K,MATCH(Duombaze!G567,DU!A:A,0),1))+IF(Duombaze!H567="",0,INDEX(DU!K:K,MATCH(Duombaze!H567,DU!A:A,0),1))+IF(Duombaze!I567="",0,INDEX(DU!K:K,MATCH(Duombaze!I567,DU!A:A,0),1))+IF(Duombaze!J567="",0,INDEX(DU!K:K,MATCH(Duombaze!J567,DU!A:A,0),1))+IF(Duombaze!K567="",0,INDEX(DU!K:K,MATCH(Duombaze!K567,DU!A:A,0),1))+IF(Duombaze!L567="",0,INDEX(DU!K:K,MATCH(Duombaze!L567,DU!A:A,0),1))+IF(Duombaze!M567="",0,INDEX(DU!K:K,MATCH(Duombaze!M567,DU!A:A,0),1))+IF(Duombaze!N567="",0,INDEX(DU!K:K,MATCH(Duombaze!N567,DU!A:A,0),1))+IF(Duombaze!O567="",0,INDEX(DU!K:K,MATCH(Duombaze!O567,DU!A:A,0),1))</f>
        <v>0</v>
      </c>
      <c r="R567" s="6"/>
      <c r="S567" s="48"/>
      <c r="T567" s="883"/>
      <c r="U567" s="4">
        <f>IF(Duombaze!T567="",0,INDEX(DU!I:I,MATCH(Duombaze!T567,DU!A:A,0),1))</f>
        <v>0</v>
      </c>
      <c r="V567" s="4">
        <f>IF(Duombaze!T567="",0,INDEX(DU!K:K,MATCH(Duombaze!T567,DU!A:A,0),1))</f>
        <v>0</v>
      </c>
      <c r="W567" s="6"/>
      <c r="X567" s="6"/>
      <c r="Y567" s="858"/>
      <c r="Z567" s="66"/>
      <c r="AA567" s="4" t="str">
        <f t="shared" si="297"/>
        <v/>
      </c>
      <c r="AB567" s="6"/>
      <c r="AC567" s="6">
        <f>IF(Duombaze!AB567="",0,INDEX(DU!I:I,MATCH(Duombaze!AB567,DU!A:A,0),1))</f>
        <v>0</v>
      </c>
      <c r="AD567" s="2">
        <f>IF(Duombaze!AB567="",0,INDEX(DU!K:K,MATCH(Duombaze!AB567,DU!A:A,0),1))</f>
        <v>0</v>
      </c>
      <c r="AE567" s="6"/>
      <c r="AF567" s="6"/>
      <c r="AG567" s="6"/>
      <c r="AH567" s="4" t="str">
        <f t="shared" si="271"/>
        <v/>
      </c>
      <c r="AI567" s="6"/>
      <c r="AJ567" s="643"/>
      <c r="AK567" s="643"/>
      <c r="AL567" s="643"/>
      <c r="AM567" s="643">
        <f>IF(Duombaze!AJ567="",0,INDEX(DU!I:I,MATCH(Duombaze!AJ567,DU!A:A,0),1))+IF(Duombaze!AK567="",0,INDEX(DU!I:I,MATCH(Duombaze!AK567,DU!A:A,0),1))+IF(Duombaze!AL567="",0,INDEX(DU!I:I,MATCH(Duombaze!AL567,DU!A:A,0),1))</f>
        <v>0</v>
      </c>
      <c r="AN567" s="643">
        <f>IF(Duombaze!AJ567="",0,INDEX(DU!K:K,MATCH(Duombaze!AJ567,DU!A:A,0),1))+IF(Duombaze!AK567="",0,INDEX(DU!K:K,MATCH(Duombaze!AK567,DU!A:A,0),1))+IF(Duombaze!AL567="",0,INDEX(DU!K:K,MATCH(Duombaze!AL567,DU!A:A,0),1))</f>
        <v>0</v>
      </c>
      <c r="AO567" s="6"/>
      <c r="AP567" s="6"/>
      <c r="AQ567" s="6"/>
      <c r="AR567" s="4" t="str">
        <f t="shared" si="272"/>
        <v/>
      </c>
      <c r="AS567" s="6"/>
      <c r="AT567" s="643"/>
      <c r="AU567" s="643"/>
      <c r="AV567" s="643"/>
      <c r="AW567" s="643"/>
      <c r="AX567" s="643"/>
      <c r="AY567" s="643"/>
      <c r="AZ567" s="643"/>
      <c r="BA567" s="643"/>
      <c r="BB567" s="643"/>
      <c r="BC567" s="643">
        <f>IF(Duombaze!AT567="",0,INDEX(DU!I:I,MATCH(Duombaze!AT567,DU!A:A,0),1))+IF(Duombaze!AU567="",0,INDEX(DU!I:I,MATCH(Duombaze!AU567,DU!A:A,0),1))+IF(Duombaze!AV567="",0,INDEX(DU!I:I,MATCH(Duombaze!AV567,DU!A:A,0),1))+IF(Duombaze!AW567="",0,INDEX(DU!I:I,MATCH(Duombaze!AW567,DU!A:A,0),1))+IF(Duombaze!AX567="",0,INDEX(DU!I:I,MATCH(Duombaze!AX567,DU!A:A,0),1))+IF(Duombaze!AY567="",0,INDEX(DU!I:I,MATCH(Duombaze!AY567,DU!A:A,0),1))+IF(Duombaze!AZ567="",0,INDEX(DU!I:I,MATCH(Duombaze!AZ567,DU!A:A,0),1))+IF(Duombaze!BA567="",0,INDEX(DU!I:I,MATCH(Duombaze!BA567,DU!A:A,0),1))+IF(Duombaze!BB567="",0,INDEX(DU!I:I,MATCH(Duombaze!BB567,DU!A:A,0),1))</f>
        <v>0</v>
      </c>
      <c r="BD567" s="640">
        <f>IF(Duombaze!AT567="",0,INDEX(DU!K:K,MATCH(Duombaze!AT567,DU!A:A,0),1))+IF(Duombaze!AU567="",0,INDEX(DU!K:K,MATCH(Duombaze!AU567,DU!A:A,0),1))+IF(Duombaze!AV567="",0,INDEX(DU!K:K,MATCH(Duombaze!AV567,DU!A:A,0),1))+IF(Duombaze!AW567="",0,INDEX(DU!K:K,MATCH(Duombaze!AW567,DU!A:A,0),1))+IF(Duombaze!AX567="",0,INDEX(DU!K:K,MATCH(Duombaze!AX567,DU!A:A,0),1))+IF(Duombaze!AY567="",0,INDEX(DU!K:K,MATCH(Duombaze!AY567,DU!A:A,0),1))+IF(Duombaze!AZ567="",0,INDEX(DU!K:K,MATCH(Duombaze!AZ567,DU!A:A,0),1))+IF(Duombaze!BA567="",0,INDEX(DU!K:K,MATCH(Duombaze!BA567,DU!A:A,0),1))+IF(Duombaze!BB567="",0,INDEX(DU!K:K,MATCH(Duombaze!BB567,DU!A:A,0),1))</f>
        <v>0</v>
      </c>
      <c r="BE567" s="6"/>
      <c r="BF567" s="6"/>
      <c r="BG567" s="6"/>
      <c r="BH567" s="4" t="str">
        <f t="shared" si="273"/>
        <v/>
      </c>
      <c r="BI567" s="6"/>
      <c r="BJ567" s="643"/>
      <c r="BK567" s="643"/>
      <c r="BL567" s="643"/>
      <c r="BM567" s="640">
        <f>IF(Duombaze!BJ567="",0,INDEX(DU!I:I,MATCH(Duombaze!BJ567,DU!A:A,0),1))+IF(Duombaze!BK567="",0,INDEX(DU!I:I,MATCH(Duombaze!BK567,DU!A:A,0),1))+IF(Duombaze!BL567="",0,INDEX(DU!I:I,MATCH(Duombaze!BL567,DU!A:A,0),1))</f>
        <v>0</v>
      </c>
      <c r="BN567" s="640">
        <f>IF(Duombaze!BJ567="",0,INDEX(DU!K:K,MATCH(Duombaze!BJ567,DU!A:A,0),1))+IF(Duombaze!BK567="",0,INDEX(DU!K:K,MATCH(Duombaze!BK567,DU!A:A,0),1))+IF(Duombaze!BL567="",0,INDEX(DU!K:K,MATCH(Duombaze!BL567,DU!A:A,0),1))</f>
        <v>0</v>
      </c>
      <c r="BO567" s="6"/>
      <c r="BP567" s="6"/>
      <c r="BQ567" s="6"/>
      <c r="BR567" s="6" t="str">
        <f t="shared" si="274"/>
        <v/>
      </c>
      <c r="BS567" s="6"/>
      <c r="BT567" s="6"/>
      <c r="BU567" s="6"/>
      <c r="BV567" s="6"/>
      <c r="BW567" s="6">
        <f>IF(Duombaze!BT567="",0,INDEX(DU!I:I,MATCH(Duombaze!BT567,DU!A:A,0),1))+IF(Duombaze!BU567="",0,INDEX(DU!I:I,MATCH(Duombaze!BU567,DU!A:A,0),1))+IF(Duombaze!BV567="",0,INDEX(DU!I:I,MATCH(Duombaze!BV567,DU!A:A,0),1))</f>
        <v>0</v>
      </c>
      <c r="BX567" s="6">
        <f>IF(Duombaze!BT567="",0,INDEX(DU!K:K,MATCH(Duombaze!BT567,DU!A:A,0),1))+IF(Duombaze!BU567="",0,INDEX(DU!K:K,MATCH(Duombaze!BU567,DU!A:A,0),1))+IF(Duombaze!BV567="",0,INDEX(DU!K:K,MATCH(Duombaze!BV567,DU!A:A,0),1))</f>
        <v>0</v>
      </c>
      <c r="BY567" s="6"/>
      <c r="BZ567" s="6"/>
      <c r="CA567" s="6"/>
      <c r="CB567" s="6" t="str">
        <f t="shared" si="275"/>
        <v/>
      </c>
      <c r="CC567" s="6"/>
      <c r="CD567" s="6">
        <f>IF(Duombaze!CC567="",0,INDEX(DU!I:I,MATCH(Duombaze!CC567,DU!A:A,0),1))</f>
        <v>0</v>
      </c>
      <c r="CE567" s="4">
        <f>IF(Duombaze!CC567="",0,INDEX(DU!K:K,MATCH(Duombaze!CC567,DU!A:A,0),1))</f>
        <v>0</v>
      </c>
      <c r="CF567" s="66"/>
      <c r="CG567" s="6"/>
      <c r="CH567" s="6"/>
      <c r="CI567" s="4" t="str">
        <f t="shared" si="295"/>
        <v/>
      </c>
      <c r="CJ567" s="6"/>
      <c r="CK567" s="6">
        <f>IF(Duombaze!CJ567="",0,INDEX(DU!I:I,MATCH(Duombaze!CJ567,DU!A:A,0),1))</f>
        <v>0</v>
      </c>
      <c r="CL567" s="4">
        <f>IF(Duombaze!CJ567="",0,INDEX(DU!K:K,MATCH(Duombaze!CJ567,DU!A:A,0),1))</f>
        <v>0</v>
      </c>
      <c r="CM567" s="6"/>
      <c r="CN567" s="6"/>
      <c r="CO567" s="6"/>
      <c r="CP567" s="4" t="str">
        <f t="shared" si="276"/>
        <v/>
      </c>
      <c r="CQ567" s="6"/>
      <c r="CR567" s="643"/>
      <c r="CS567" s="643"/>
      <c r="CT567" s="643">
        <f>IF(Duombaze!CR567="",0,INDEX(DU!I:I,MATCH(Duombaze!CR567,DU!A:A,0),1))+IF(Duombaze!CS567="",0,INDEX(DU!I:I,MATCH(Duombaze!CS567,DU!A:A,0),1))</f>
        <v>0</v>
      </c>
      <c r="CU567" s="6">
        <f>IF(Duombaze!CR567="",0,INDEX(DU!K:K,MATCH(Duombaze!CR567,DU!A:A,0),1))+IF(Duombaze!CS567="",0,INDEX(DU!K:K,MATCH(Duombaze!CS567,DU!A:A,0),1))</f>
        <v>0</v>
      </c>
      <c r="CV567" s="6"/>
      <c r="CW567" s="6"/>
      <c r="CX567" s="6"/>
      <c r="CY567" s="4" t="str">
        <f t="shared" si="277"/>
        <v/>
      </c>
      <c r="CZ567" s="6"/>
      <c r="DA567" s="674"/>
      <c r="DB567" s="674"/>
      <c r="DC567" s="674">
        <f>IF(Duombaze!DA567="",0,INDEX(DU!I:I,MATCH(Duombaze!DA567,DU!A:A,0),1))+IF(Duombaze!DB567="",0,INDEX(DU!I:I,MATCH(Duombaze!DB567,DU!A:A,0),1))</f>
        <v>0</v>
      </c>
      <c r="DD567" s="6">
        <f>IF(Duombaze!DA567="",0,INDEX(DU!K:K,MATCH(Duombaze!DA567,DU!A:A,0),1))+IF(Duombaze!DB567="",0,INDEX(DU!K:K,MATCH(Duombaze!DB567,DU!A:A,0),1))</f>
        <v>0</v>
      </c>
      <c r="DE567" s="6"/>
      <c r="DF567" s="6"/>
      <c r="DG567" s="6"/>
      <c r="DH567" s="6" t="str">
        <f t="shared" si="278"/>
        <v/>
      </c>
      <c r="DI567" s="6"/>
      <c r="DJ567" s="674"/>
      <c r="DK567" s="679"/>
      <c r="DL567" s="679">
        <f>IF(Duombaze!DJ567="",0,INDEX(DU!I:I,MATCH(Duombaze!DJ567,DU!A:A,0),1))+IF(Duombaze!DK567="",0,INDEX(DU!I:I,MATCH(Duombaze!DK567,DU!A:A,0),1))</f>
        <v>0</v>
      </c>
      <c r="DM567" s="6">
        <f>IF(Duombaze!DJ567="",0,INDEX(DU!K:K,MATCH(Duombaze!DJ567,DU!A:A,0),1))+IF(Duombaze!DK567="",0,INDEX(DU!K:K,MATCH(Duombaze!DK567,DU!A:A,0),1))</f>
        <v>0</v>
      </c>
      <c r="DN567" s="48"/>
      <c r="DO567" s="48"/>
      <c r="DP567" s="48" t="s">
        <v>2891</v>
      </c>
      <c r="DQ567" s="4" t="str">
        <f>IF(DP567&lt;&gt;"",A567&amp;" "&amp;C567&amp;" "&amp;"CERT167 "&amp;DP567,"")</f>
        <v>5 GPP27L CERT167 Gale apvalūs LED žibintai + pilnas LED (N. Danija) + atšvaitai</v>
      </c>
      <c r="DR567" s="66" t="s">
        <v>2845</v>
      </c>
      <c r="DS567" s="694" t="s">
        <v>2793</v>
      </c>
      <c r="DT567" s="694" t="s">
        <v>3200</v>
      </c>
      <c r="DU567" s="694"/>
      <c r="DV567" s="694"/>
      <c r="DW567" s="694">
        <f>IF(Duombaze!DS567="",0,INDEX(DU!I:I,MATCH(Duombaze!DS567,DU!A:A,0),1))+IF(Duombaze!DT567="",0,INDEX(DU!I:I,MATCH(Duombaze!DT567,DU!A:A,0),1))+IF(Duombaze!DU567="",0,INDEX(DU!I:I,MATCH(Duombaze!DU567,DU!A:A,0),1))+IF(Duombaze!DV567="",0,INDEX(DU!I:I,MATCH(Duombaze!DV567,DU!A:A,0),1))</f>
        <v>198.79777058823501</v>
      </c>
      <c r="DX567" s="640">
        <f>IF(Duombaze!DS567="",0,INDEX(DU!K:K,MATCH(Duombaze!DS567,DU!A:A,0),1))+IF(Duombaze!DT567="",0,INDEX(DU!K:K,MATCH(Duombaze!DT567,DU!A:A,0),1))+IF(Duombaze!DU567="",0,INDEX(DU!K:K,MATCH(Duombaze!DU567,DU!A:A,0),1))+IF(Duombaze!DV567="",0,INDEX(DU!K:KH,MATCH(Duombaze!DV567,DU!A:A,0),1))</f>
        <v>77.34</v>
      </c>
      <c r="DY567" s="66"/>
      <c r="DZ567" s="66"/>
      <c r="EA567" s="6"/>
      <c r="EB567" s="6" t="str">
        <f t="shared" si="280"/>
        <v/>
      </c>
      <c r="EC567" s="6"/>
      <c r="ED567" s="6">
        <f>IF(Duombaze!EC567="",0,INDEX(DU!I:I,MATCH(Duombaze!EC567,DU!A:A,0),1))</f>
        <v>0</v>
      </c>
      <c r="EE567" s="640">
        <f>IF(Duombaze!EC567="",0,INDEX(DU!K:K,MATCH(Duombaze!EC567,DU!A:A,0),1))</f>
        <v>0</v>
      </c>
      <c r="EF567" s="6"/>
      <c r="EG567" s="6"/>
      <c r="EH567" s="6" t="s">
        <v>8332</v>
      </c>
      <c r="EI567" s="4" t="str">
        <f t="shared" si="296"/>
        <v>5 GPP27L Lipdukai lietuviški + Konekesko logo + Umega Agro logo (ant kėbulo)</v>
      </c>
      <c r="EJ567" s="6" t="s">
        <v>3400</v>
      </c>
      <c r="EK567" s="674" t="s">
        <v>3203</v>
      </c>
      <c r="EL567" s="674" t="s">
        <v>3050</v>
      </c>
      <c r="EM567" s="674" t="s">
        <v>3460</v>
      </c>
      <c r="EN567" s="674">
        <f>IF(Duombaze!EK567="",0,INDEX(DU!I:I,MATCH(Duombaze!EK567,DU!A:A,0),1))+IF(Duombaze!EL567="",0,INDEX(DU!I:I,MATCH(Duombaze!EL567,DU!A:A,0),1))+IF(Duombaze!EM567="",0,INDEX(DU!I:I,MATCH(Duombaze!EM567,DU!A:A,0),1))</f>
        <v>56.591301333333305</v>
      </c>
      <c r="EO567" s="6">
        <f>IF(Duombaze!EK567="",0,INDEX(DU!K:K,MATCH(Duombaze!EK567,DU!A:A,0),1))+IF(Duombaze!EL567="",0,INDEX(DU!K:K,MATCH(Duombaze!EL567,DU!A:A,0),1))+IF(Duombaze!EM567="",0,INDEX(DU!K:K,MATCH(Duombaze!EM567,DU!A:A,0),1))</f>
        <v>0</v>
      </c>
      <c r="EP567" s="6"/>
      <c r="EQ567" s="66"/>
      <c r="ER567" s="6"/>
      <c r="ES567" s="4" t="str">
        <f t="shared" si="281"/>
        <v/>
      </c>
      <c r="ET567" s="6"/>
      <c r="EU567" s="6"/>
      <c r="EV567" s="6"/>
      <c r="EW567" s="66"/>
      <c r="EX567" s="6" t="str">
        <f t="shared" si="282"/>
        <v/>
      </c>
      <c r="EY567" s="6"/>
      <c r="EZ567" s="674"/>
      <c r="FA567" s="674"/>
      <c r="FB567" s="674">
        <f>IF(Duombaze!EZ567="",0,INDEX(DU!I:I,MATCH(Duombaze!EZ567,DU!A:A,0),1))+IF(Duombaze!FA567="",0,INDEX(DU!I:I,MATCH(Duombaze!FA567,DU!A:A,0),1))</f>
        <v>0</v>
      </c>
      <c r="FC567" s="6">
        <f>IF(Duombaze!EZ567="",0,INDEX(DU!K:K,MATCH(Duombaze!EZ567,DU!A:A,0),1))+IF(Duombaze!FA567="",0,INDEX(DU!K:K,MATCH(Duombaze!FA567,DU!A:A,0),1))</f>
        <v>0</v>
      </c>
      <c r="FD567" s="6"/>
      <c r="FE567" s="6"/>
      <c r="FF567" s="6"/>
      <c r="FG567" s="6"/>
      <c r="FH567" s="6"/>
      <c r="FI567" s="6" t="s">
        <v>9164</v>
      </c>
      <c r="FJ567" s="4"/>
      <c r="FK567" s="4"/>
      <c r="FL567" s="62" t="s">
        <v>8195</v>
      </c>
      <c r="FM567" s="62" t="s">
        <v>8195</v>
      </c>
      <c r="FN567" s="674"/>
      <c r="FO567" s="674"/>
      <c r="FP567" s="674"/>
      <c r="FQ567" s="674">
        <f>IF(Duombaze!FM567="",0,INDEX(DU!I:I,MATCH(Duombaze!FM567,DU!A:A,0),1))+IF(Duombaze!FN567="",0,INDEX(DU!I:I,MATCH(Duombaze!FN567,DU!A:A,0),1))+IF(Duombaze!FO567="",0,INDEX(DU!I:I,MATCH(Duombaze!FO567,DU!A:A,0),1))+IF(Duombaze!FP567="",0,INDEX(DU!I:I,MATCH(Duombaze!FP567,DU!A:A,0),1))</f>
        <v>1453.0853744185999</v>
      </c>
      <c r="FR567" s="673">
        <f>IF(Duombaze!FM567="",0,INDEX(DU!K:K,MATCH(Duombaze!FM567,DU!A:A,0),1))+IF(Duombaze!FN567="",0,INDEX(DU!K:K,MATCH(Duombaze!FN567,DU!A:A,0),1))+IF(Duombaze!FO567="",0,INDEX(DU!K:K,MATCH(Duombaze!FO567,DU!A:A,0),1))+IF(Duombaze!FP567="",0,INDEX(DU!K:K,MATCH(Duombaze!FP567,DU!A:A,0),1))</f>
        <v>44.8</v>
      </c>
      <c r="FW567" s="7"/>
      <c r="GA567" s="7"/>
      <c r="GB567" s="7"/>
      <c r="GC567" s="7"/>
      <c r="GJ567" s="7"/>
      <c r="GK567" s="7"/>
      <c r="GS567" s="7"/>
      <c r="GU567" s="7"/>
      <c r="GV567" s="7"/>
      <c r="GW567" s="7"/>
    </row>
    <row r="568" spans="1:205" ht="28.5" customHeight="1" x14ac:dyDescent="0.25">
      <c r="A568" s="44">
        <v>6</v>
      </c>
      <c r="B568" s="44" t="s">
        <v>3290</v>
      </c>
      <c r="C568" s="12" t="s">
        <v>3291</v>
      </c>
      <c r="D568" s="6"/>
      <c r="E568" s="4" t="str">
        <f t="shared" si="270"/>
        <v/>
      </c>
      <c r="F568" s="6"/>
      <c r="G568" s="643"/>
      <c r="H568" s="643"/>
      <c r="I568" s="643"/>
      <c r="J568" s="643"/>
      <c r="K568" s="643"/>
      <c r="L568" s="643"/>
      <c r="M568" s="643"/>
      <c r="N568" s="643"/>
      <c r="O568" s="643"/>
      <c r="P568" s="640">
        <f>IF(Duombaze!G568="",0,INDEX(DU!I:I,MATCH(Duombaze!G568,DU!A:A,0),1))+IF(Duombaze!H568="",0,INDEX(DU!I:I,MATCH(Duombaze!H568,DU!A:A,0),1))+IF(Duombaze!I568="",0,INDEX(DU!I:I,MATCH(Duombaze!I568,DU!A:A,0),1))+IF(Duombaze!J568="",0,INDEX(DU!I:I*40,MATCH(Duombaze!J568,DU!A:A,0),1))+IF(Duombaze!K568="",0,INDEX(DU!I:I,MATCH(Duombaze!K568,DU!A:A,0),1))+IF(Duombaze!L568="",0,INDEX(DU!I:I,MATCH(Duombaze!L568,DU!A:A,0),1))+IF(Duombaze!M568="",0,INDEX(DU!I:I,MATCH(Duombaze!M568,DU!A:A,0),1))+IF(Duombaze!N568="",0,INDEX(DU!I:I,MATCH(Duombaze!N568,DU!A:A,0),1))+IF(Duombaze!O568="",0,INDEX(DU!I:I,MATCH(Duombaze!O568,DU!A:A,0),1))</f>
        <v>0</v>
      </c>
      <c r="Q568" s="640">
        <f>IF(Duombaze!G568="",0,INDEX(DU!K:K,MATCH(Duombaze!G568,DU!A:A,0),1))+IF(Duombaze!H568="",0,INDEX(DU!K:K,MATCH(Duombaze!H568,DU!A:A,0),1))+IF(Duombaze!I568="",0,INDEX(DU!K:K,MATCH(Duombaze!I568,DU!A:A,0),1))+IF(Duombaze!J568="",0,INDEX(DU!K:K,MATCH(Duombaze!J568,DU!A:A,0),1))+IF(Duombaze!K568="",0,INDEX(DU!K:K,MATCH(Duombaze!K568,DU!A:A,0),1))+IF(Duombaze!L568="",0,INDEX(DU!K:K,MATCH(Duombaze!L568,DU!A:A,0),1))+IF(Duombaze!M568="",0,INDEX(DU!K:K,MATCH(Duombaze!M568,DU!A:A,0),1))+IF(Duombaze!N568="",0,INDEX(DU!K:K,MATCH(Duombaze!N568,DU!A:A,0),1))+IF(Duombaze!O568="",0,INDEX(DU!K:K,MATCH(Duombaze!O568,DU!A:A,0),1))</f>
        <v>0</v>
      </c>
      <c r="R568" s="6"/>
      <c r="S568" s="48"/>
      <c r="T568" s="883"/>
      <c r="U568" s="4">
        <f>IF(Duombaze!T568="",0,INDEX(DU!I:I,MATCH(Duombaze!T568,DU!A:A,0),1))</f>
        <v>0</v>
      </c>
      <c r="V568" s="4">
        <f>IF(Duombaze!T568="",0,INDEX(DU!K:K,MATCH(Duombaze!T568,DU!A:A,0),1))</f>
        <v>0</v>
      </c>
      <c r="W568" s="6"/>
      <c r="X568" s="6"/>
      <c r="Y568" s="858"/>
      <c r="Z568" s="66"/>
      <c r="AA568" s="4" t="str">
        <f t="shared" si="297"/>
        <v/>
      </c>
      <c r="AB568" s="6"/>
      <c r="AC568" s="6">
        <f>IF(Duombaze!AB568="",0,INDEX(DU!I:I,MATCH(Duombaze!AB568,DU!A:A,0),1))</f>
        <v>0</v>
      </c>
      <c r="AD568" s="2">
        <f>IF(Duombaze!AB568="",0,INDEX(DU!K:K,MATCH(Duombaze!AB568,DU!A:A,0),1))</f>
        <v>0</v>
      </c>
      <c r="AE568" s="6"/>
      <c r="AF568" s="6"/>
      <c r="AG568" s="6"/>
      <c r="AH568" s="4" t="str">
        <f t="shared" si="271"/>
        <v/>
      </c>
      <c r="AI568" s="6"/>
      <c r="AJ568" s="643"/>
      <c r="AK568" s="643"/>
      <c r="AL568" s="643"/>
      <c r="AM568" s="643">
        <f>IF(Duombaze!AJ568="",0,INDEX(DU!I:I,MATCH(Duombaze!AJ568,DU!A:A,0),1))+IF(Duombaze!AK568="",0,INDEX(DU!I:I,MATCH(Duombaze!AK568,DU!A:A,0),1))+IF(Duombaze!AL568="",0,INDEX(DU!I:I,MATCH(Duombaze!AL568,DU!A:A,0),1))</f>
        <v>0</v>
      </c>
      <c r="AN568" s="643">
        <f>IF(Duombaze!AJ568="",0,INDEX(DU!K:K,MATCH(Duombaze!AJ568,DU!A:A,0),1))+IF(Duombaze!AK568="",0,INDEX(DU!K:K,MATCH(Duombaze!AK568,DU!A:A,0),1))+IF(Duombaze!AL568="",0,INDEX(DU!K:K,MATCH(Duombaze!AL568,DU!A:A,0),1))</f>
        <v>0</v>
      </c>
      <c r="AO568" s="6"/>
      <c r="AP568" s="6"/>
      <c r="AQ568" s="6"/>
      <c r="AR568" s="4" t="str">
        <f t="shared" si="272"/>
        <v/>
      </c>
      <c r="AS568" s="6"/>
      <c r="AT568" s="643"/>
      <c r="AU568" s="643"/>
      <c r="AV568" s="643"/>
      <c r="AW568" s="643"/>
      <c r="AX568" s="643"/>
      <c r="AY568" s="643"/>
      <c r="AZ568" s="643"/>
      <c r="BA568" s="643"/>
      <c r="BB568" s="643"/>
      <c r="BC568" s="643">
        <f>IF(Duombaze!AT568="",0,INDEX(DU!I:I,MATCH(Duombaze!AT568,DU!A:A,0),1))+IF(Duombaze!AU568="",0,INDEX(DU!I:I,MATCH(Duombaze!AU568,DU!A:A,0),1))+IF(Duombaze!AV568="",0,INDEX(DU!I:I,MATCH(Duombaze!AV568,DU!A:A,0),1))+IF(Duombaze!AW568="",0,INDEX(DU!I:I,MATCH(Duombaze!AW568,DU!A:A,0),1))+IF(Duombaze!AX568="",0,INDEX(DU!I:I,MATCH(Duombaze!AX568,DU!A:A,0),1))+IF(Duombaze!AY568="",0,INDEX(DU!I:I,MATCH(Duombaze!AY568,DU!A:A,0),1))+IF(Duombaze!AZ568="",0,INDEX(DU!I:I,MATCH(Duombaze!AZ568,DU!A:A,0),1))+IF(Duombaze!BA568="",0,INDEX(DU!I:I,MATCH(Duombaze!BA568,DU!A:A,0),1))+IF(Duombaze!BB568="",0,INDEX(DU!I:I,MATCH(Duombaze!BB568,DU!A:A,0),1))</f>
        <v>0</v>
      </c>
      <c r="BD568" s="640">
        <f>IF(Duombaze!AT568="",0,INDEX(DU!K:K,MATCH(Duombaze!AT568,DU!A:A,0),1))+IF(Duombaze!AU568="",0,INDEX(DU!K:K,MATCH(Duombaze!AU568,DU!A:A,0),1))+IF(Duombaze!AV568="",0,INDEX(DU!K:K,MATCH(Duombaze!AV568,DU!A:A,0),1))+IF(Duombaze!AW568="",0,INDEX(DU!K:K,MATCH(Duombaze!AW568,DU!A:A,0),1))+IF(Duombaze!AX568="",0,INDEX(DU!K:K,MATCH(Duombaze!AX568,DU!A:A,0),1))+IF(Duombaze!AY568="",0,INDEX(DU!K:K,MATCH(Duombaze!AY568,DU!A:A,0),1))+IF(Duombaze!AZ568="",0,INDEX(DU!K:K,MATCH(Duombaze!AZ568,DU!A:A,0),1))+IF(Duombaze!BA568="",0,INDEX(DU!K:K,MATCH(Duombaze!BA568,DU!A:A,0),1))+IF(Duombaze!BB568="",0,INDEX(DU!K:K,MATCH(Duombaze!BB568,DU!A:A,0),1))</f>
        <v>0</v>
      </c>
      <c r="BE568" s="6"/>
      <c r="BF568" s="6"/>
      <c r="BG568" s="6"/>
      <c r="BH568" s="4" t="str">
        <f t="shared" si="273"/>
        <v/>
      </c>
      <c r="BI568" s="6"/>
      <c r="BJ568" s="643"/>
      <c r="BK568" s="643"/>
      <c r="BL568" s="643"/>
      <c r="BM568" s="640">
        <f>IF(Duombaze!BJ568="",0,INDEX(DU!I:I,MATCH(Duombaze!BJ568,DU!A:A,0),1))+IF(Duombaze!BK568="",0,INDEX(DU!I:I,MATCH(Duombaze!BK568,DU!A:A,0),1))+IF(Duombaze!BL568="",0,INDEX(DU!I:I,MATCH(Duombaze!BL568,DU!A:A,0),1))</f>
        <v>0</v>
      </c>
      <c r="BN568" s="640">
        <f>IF(Duombaze!BJ568="",0,INDEX(DU!K:K,MATCH(Duombaze!BJ568,DU!A:A,0),1))+IF(Duombaze!BK568="",0,INDEX(DU!K:K,MATCH(Duombaze!BK568,DU!A:A,0),1))+IF(Duombaze!BL568="",0,INDEX(DU!K:K,MATCH(Duombaze!BL568,DU!A:A,0),1))</f>
        <v>0</v>
      </c>
      <c r="BO568" s="6"/>
      <c r="BP568" s="6"/>
      <c r="BQ568" s="6"/>
      <c r="BR568" s="6" t="str">
        <f t="shared" si="274"/>
        <v/>
      </c>
      <c r="BS568" s="6"/>
      <c r="BT568" s="6"/>
      <c r="BU568" s="6"/>
      <c r="BV568" s="6"/>
      <c r="BW568" s="6">
        <f>IF(Duombaze!BT568="",0,INDEX(DU!I:I,MATCH(Duombaze!BT568,DU!A:A,0),1))+IF(Duombaze!BU568="",0,INDEX(DU!I:I,MATCH(Duombaze!BU568,DU!A:A,0),1))+IF(Duombaze!BV568="",0,INDEX(DU!I:I,MATCH(Duombaze!BV568,DU!A:A,0),1))</f>
        <v>0</v>
      </c>
      <c r="BX568" s="6">
        <f>IF(Duombaze!BT568="",0,INDEX(DU!K:K,MATCH(Duombaze!BT568,DU!A:A,0),1))+IF(Duombaze!BU568="",0,INDEX(DU!K:K,MATCH(Duombaze!BU568,DU!A:A,0),1))+IF(Duombaze!BV568="",0,INDEX(DU!K:K,MATCH(Duombaze!BV568,DU!A:A,0),1))</f>
        <v>0</v>
      </c>
      <c r="BY568" s="6"/>
      <c r="BZ568" s="6"/>
      <c r="CA568" s="6"/>
      <c r="CB568" s="6" t="str">
        <f t="shared" si="275"/>
        <v/>
      </c>
      <c r="CC568" s="6"/>
      <c r="CD568" s="6">
        <f>IF(Duombaze!CC568="",0,INDEX(DU!I:I,MATCH(Duombaze!CC568,DU!A:A,0),1))</f>
        <v>0</v>
      </c>
      <c r="CE568" s="4">
        <f>IF(Duombaze!CC568="",0,INDEX(DU!K:K,MATCH(Duombaze!CC568,DU!A:A,0),1))</f>
        <v>0</v>
      </c>
      <c r="CF568" s="66"/>
      <c r="CG568" s="6"/>
      <c r="CH568" s="6"/>
      <c r="CI568" s="4" t="str">
        <f t="shared" si="295"/>
        <v/>
      </c>
      <c r="CJ568" s="6"/>
      <c r="CK568" s="6">
        <f>IF(Duombaze!CJ568="",0,INDEX(DU!I:I,MATCH(Duombaze!CJ568,DU!A:A,0),1))</f>
        <v>0</v>
      </c>
      <c r="CL568" s="4">
        <f>IF(Duombaze!CJ568="",0,INDEX(DU!K:K,MATCH(Duombaze!CJ568,DU!A:A,0),1))</f>
        <v>0</v>
      </c>
      <c r="CM568" s="6"/>
      <c r="CN568" s="6"/>
      <c r="CO568" s="6"/>
      <c r="CP568" s="4" t="str">
        <f t="shared" si="276"/>
        <v/>
      </c>
      <c r="CQ568" s="6"/>
      <c r="CR568" s="643"/>
      <c r="CS568" s="643"/>
      <c r="CT568" s="643">
        <f>IF(Duombaze!CR568="",0,INDEX(DU!I:I,MATCH(Duombaze!CR568,DU!A:A,0),1))+IF(Duombaze!CS568="",0,INDEX(DU!I:I,MATCH(Duombaze!CS568,DU!A:A,0),1))</f>
        <v>0</v>
      </c>
      <c r="CU568" s="6">
        <f>IF(Duombaze!CR568="",0,INDEX(DU!K:K,MATCH(Duombaze!CR568,DU!A:A,0),1))+IF(Duombaze!CS568="",0,INDEX(DU!K:K,MATCH(Duombaze!CS568,DU!A:A,0),1))</f>
        <v>0</v>
      </c>
      <c r="CV568" s="6"/>
      <c r="CW568" s="6"/>
      <c r="CX568" s="6"/>
      <c r="CY568" s="4" t="str">
        <f t="shared" si="277"/>
        <v/>
      </c>
      <c r="CZ568" s="6"/>
      <c r="DA568" s="674"/>
      <c r="DB568" s="674"/>
      <c r="DC568" s="674">
        <f>IF(Duombaze!DA568="",0,INDEX(DU!I:I,MATCH(Duombaze!DA568,DU!A:A,0),1))+IF(Duombaze!DB568="",0,INDEX(DU!I:I,MATCH(Duombaze!DB568,DU!A:A,0),1))</f>
        <v>0</v>
      </c>
      <c r="DD568" s="6">
        <f>IF(Duombaze!DA568="",0,INDEX(DU!K:K,MATCH(Duombaze!DA568,DU!A:A,0),1))+IF(Duombaze!DB568="",0,INDEX(DU!K:K,MATCH(Duombaze!DB568,DU!A:A,0),1))</f>
        <v>0</v>
      </c>
      <c r="DE568" s="6"/>
      <c r="DF568" s="6"/>
      <c r="DG568" s="6"/>
      <c r="DH568" s="6" t="str">
        <f t="shared" si="278"/>
        <v/>
      </c>
      <c r="DI568" s="6"/>
      <c r="DJ568" s="674"/>
      <c r="DK568" s="679"/>
      <c r="DL568" s="679">
        <f>IF(Duombaze!DJ568="",0,INDEX(DU!I:I,MATCH(Duombaze!DJ568,DU!A:A,0),1))+IF(Duombaze!DK568="",0,INDEX(DU!I:I,MATCH(Duombaze!DK568,DU!A:A,0),1))</f>
        <v>0</v>
      </c>
      <c r="DM568" s="6">
        <f>IF(Duombaze!DJ568="",0,INDEX(DU!K:K,MATCH(Duombaze!DJ568,DU!A:A,0),1))+IF(Duombaze!DK568="",0,INDEX(DU!K:K,MATCH(Duombaze!DK568,DU!A:A,0),1))</f>
        <v>0</v>
      </c>
      <c r="DN568" s="48"/>
      <c r="DO568" s="48"/>
      <c r="DP568" s="48"/>
      <c r="DQ568" s="4" t="str">
        <f t="shared" si="279"/>
        <v/>
      </c>
      <c r="DR568" s="66"/>
      <c r="DS568" s="694"/>
      <c r="DT568" s="694"/>
      <c r="DU568" s="694"/>
      <c r="DV568" s="694"/>
      <c r="DW568" s="694">
        <f>IF(Duombaze!DS568="",0,INDEX(DU!I:I,MATCH(Duombaze!DS568,DU!A:A,0),1))+IF(Duombaze!DT568="",0,INDEX(DU!I:I,MATCH(Duombaze!DT568,DU!A:A,0),1))+IF(Duombaze!DU568="",0,INDEX(DU!I:I,MATCH(Duombaze!DU568,DU!A:A,0),1))+IF(Duombaze!DV568="",0,INDEX(DU!I:I,MATCH(Duombaze!DV568,DU!A:A,0),1))</f>
        <v>0</v>
      </c>
      <c r="DX568" s="640">
        <f>IF(Duombaze!DS568="",0,INDEX(DU!K:K,MATCH(Duombaze!DS568,DU!A:A,0),1))+IF(Duombaze!DT568="",0,INDEX(DU!K:K,MATCH(Duombaze!DT568,DU!A:A,0),1))+IF(Duombaze!DU568="",0,INDEX(DU!K:K,MATCH(Duombaze!DU568,DU!A:A,0),1))+IF(Duombaze!DV568="",0,INDEX(DU!K:KH,MATCH(Duombaze!DV568,DU!A:A,0),1))</f>
        <v>0</v>
      </c>
      <c r="DY568" s="66"/>
      <c r="DZ568" s="66"/>
      <c r="EA568" s="6"/>
      <c r="EB568" s="6" t="str">
        <f t="shared" si="280"/>
        <v/>
      </c>
      <c r="EC568" s="6"/>
      <c r="ED568" s="6">
        <f>IF(Duombaze!EC568="",0,INDEX(DU!I:I,MATCH(Duombaze!EC568,DU!A:A,0),1))</f>
        <v>0</v>
      </c>
      <c r="EE568" s="640">
        <f>IF(Duombaze!EC568="",0,INDEX(DU!K:K,MATCH(Duombaze!EC568,DU!A:A,0),1))</f>
        <v>0</v>
      </c>
      <c r="EF568" s="6"/>
      <c r="EG568" s="6"/>
      <c r="EH568" s="6" t="s">
        <v>8328</v>
      </c>
      <c r="EI568" s="4" t="str">
        <f t="shared" si="296"/>
        <v>6 GPP27L Lipdukai universalūs + ALTAIR logo + Umega Agro logo (ant kėbulo)</v>
      </c>
      <c r="EJ568" s="6" t="s">
        <v>3401</v>
      </c>
      <c r="EK568" s="674" t="s">
        <v>2567</v>
      </c>
      <c r="EL568" s="674">
        <v>5434800000</v>
      </c>
      <c r="EM568" s="674" t="s">
        <v>3460</v>
      </c>
      <c r="EN568" s="674">
        <f>IF(Duombaze!EK568="",0,INDEX(DU!I:I,MATCH(Duombaze!EK568,DU!A:A,0),1))+IF(Duombaze!EL568="",0,INDEX(DU!I:I,MATCH(Duombaze!EL568,DU!A:A,0),1))+IF(Duombaze!EM568="",0,INDEX(DU!I:I,MATCH(Duombaze!EM568,DU!A:A,0),1))</f>
        <v>56.278267999999926</v>
      </c>
      <c r="EO568" s="6">
        <f>IF(Duombaze!EK568="",0,INDEX(DU!K:K,MATCH(Duombaze!EK568,DU!A:A,0),1))+IF(Duombaze!EL568="",0,INDEX(DU!K:K,MATCH(Duombaze!EL568,DU!A:A,0),1))+IF(Duombaze!EM568="",0,INDEX(DU!K:K,MATCH(Duombaze!EM568,DU!A:A,0),1))</f>
        <v>0</v>
      </c>
      <c r="EP568" s="6"/>
      <c r="EQ568" s="66"/>
      <c r="ER568" s="6"/>
      <c r="ES568" s="4" t="str">
        <f t="shared" si="281"/>
        <v/>
      </c>
      <c r="ET568" s="6"/>
      <c r="EU568" s="6"/>
      <c r="EV568" s="6"/>
      <c r="EW568" s="66"/>
      <c r="EX568" s="6" t="str">
        <f t="shared" si="282"/>
        <v/>
      </c>
      <c r="EY568" s="6"/>
      <c r="EZ568" s="674"/>
      <c r="FA568" s="674"/>
      <c r="FB568" s="674">
        <f>IF(Duombaze!EZ568="",0,INDEX(DU!I:I,MATCH(Duombaze!EZ568,DU!A:A,0),1))+IF(Duombaze!FA568="",0,INDEX(DU!I:I,MATCH(Duombaze!FA568,DU!A:A,0),1))</f>
        <v>0</v>
      </c>
      <c r="FC568" s="6">
        <f>IF(Duombaze!EZ568="",0,INDEX(DU!K:K,MATCH(Duombaze!EZ568,DU!A:A,0),1))+IF(Duombaze!FA568="",0,INDEX(DU!K:K,MATCH(Duombaze!FA568,DU!A:A,0),1))</f>
        <v>0</v>
      </c>
      <c r="FD568" s="6"/>
      <c r="FE568" s="6"/>
      <c r="FF568" s="6"/>
      <c r="FG568" s="6"/>
      <c r="FH568" s="6"/>
      <c r="FI568" s="4" t="s">
        <v>8208</v>
      </c>
      <c r="FJ568" s="4"/>
      <c r="FK568" s="4"/>
      <c r="FL568" s="4" t="s">
        <v>8212</v>
      </c>
      <c r="FM568" s="4" t="s">
        <v>8212</v>
      </c>
      <c r="FN568" s="673"/>
      <c r="FO568" s="674"/>
      <c r="FP568" s="674"/>
      <c r="FQ568" s="674">
        <f>IF(Duombaze!FM568="",0,INDEX(DU!I:I,MATCH(Duombaze!FM568,DU!A:A,0),1))+IF(Duombaze!FN568="",0,INDEX(DU!I:I,MATCH(Duombaze!FN568,DU!A:A,0),1))+IF(Duombaze!FO568="",0,INDEX(DU!I:I,MATCH(Duombaze!FO568,DU!A:A,0),1))+IF(Duombaze!FP568="",0,INDEX(DU!I:I,MATCH(Duombaze!FP568,DU!A:A,0),1))</f>
        <v>42.473214400000003</v>
      </c>
      <c r="FR568" s="673">
        <f>IF(Duombaze!FM568="",0,INDEX(DU!K:K,MATCH(Duombaze!FM568,DU!A:A,0),1))+IF(Duombaze!FN568="",0,INDEX(DU!K:K,MATCH(Duombaze!FN568,DU!A:A,0),1))+IF(Duombaze!FO568="",0,INDEX(DU!K:K,MATCH(Duombaze!FO568,DU!A:A,0),1))+IF(Duombaze!FP568="",0,INDEX(DU!K:K,MATCH(Duombaze!FP568,DU!A:A,0),1))</f>
        <v>34.28</v>
      </c>
      <c r="FT568" s="6" t="s">
        <v>8046</v>
      </c>
      <c r="FU568" s="4" t="str">
        <f t="shared" ref="FU568" si="299">IF(FT568&lt;&gt;"",FQ568&amp;" "&amp;FS568&amp;" "&amp;FT568,"")</f>
        <v>42,4732144  Pagrindas su VA, 412E, tarpašinis = 1850, su elektromagnetu (tik su SVERIMO SISTEMA)</v>
      </c>
      <c r="FV568" s="6" t="s">
        <v>8183</v>
      </c>
      <c r="FW568" s="7"/>
      <c r="GA568" s="7"/>
      <c r="GB568" s="7"/>
      <c r="GC568" s="7"/>
      <c r="GJ568" s="7"/>
      <c r="GK568" s="7"/>
      <c r="GS568" s="7"/>
      <c r="GU568" s="7"/>
      <c r="GV568" s="7"/>
      <c r="GW568" s="7"/>
    </row>
    <row r="569" spans="1:205" ht="23.45" customHeight="1" x14ac:dyDescent="0.25">
      <c r="A569" s="44">
        <v>7</v>
      </c>
      <c r="B569" s="44" t="s">
        <v>3290</v>
      </c>
      <c r="C569" s="12" t="s">
        <v>3291</v>
      </c>
      <c r="D569" s="6"/>
      <c r="E569" s="4" t="str">
        <f t="shared" si="270"/>
        <v/>
      </c>
      <c r="F569" s="6"/>
      <c r="G569" s="643"/>
      <c r="H569" s="643"/>
      <c r="I569" s="643"/>
      <c r="J569" s="643"/>
      <c r="K569" s="643"/>
      <c r="L569" s="643"/>
      <c r="M569" s="643"/>
      <c r="N569" s="643"/>
      <c r="O569" s="643"/>
      <c r="P569" s="640">
        <f>IF(Duombaze!G569="",0,INDEX(DU!I:I,MATCH(Duombaze!G569,DU!A:A,0),1))+IF(Duombaze!H569="",0,INDEX(DU!I:I,MATCH(Duombaze!H569,DU!A:A,0),1))+IF(Duombaze!I569="",0,INDEX(DU!I:I,MATCH(Duombaze!I569,DU!A:A,0),1))+IF(Duombaze!J569="",0,INDEX(DU!I:I*40,MATCH(Duombaze!J569,DU!A:A,0),1))+IF(Duombaze!K569="",0,INDEX(DU!I:I,MATCH(Duombaze!K569,DU!A:A,0),1))+IF(Duombaze!L569="",0,INDEX(DU!I:I,MATCH(Duombaze!L569,DU!A:A,0),1))+IF(Duombaze!M569="",0,INDEX(DU!I:I,MATCH(Duombaze!M569,DU!A:A,0),1))+IF(Duombaze!N569="",0,INDEX(DU!I:I,MATCH(Duombaze!N569,DU!A:A,0),1))+IF(Duombaze!O569="",0,INDEX(DU!I:I,MATCH(Duombaze!O569,DU!A:A,0),1))</f>
        <v>0</v>
      </c>
      <c r="Q569" s="640">
        <f>IF(Duombaze!G569="",0,INDEX(DU!K:K,MATCH(Duombaze!G569,DU!A:A,0),1))+IF(Duombaze!H569="",0,INDEX(DU!K:K,MATCH(Duombaze!H569,DU!A:A,0),1))+IF(Duombaze!I569="",0,INDEX(DU!K:K,MATCH(Duombaze!I569,DU!A:A,0),1))+IF(Duombaze!J569="",0,INDEX(DU!K:K,MATCH(Duombaze!J569,DU!A:A,0),1))+IF(Duombaze!K569="",0,INDEX(DU!K:K,MATCH(Duombaze!K569,DU!A:A,0),1))+IF(Duombaze!L569="",0,INDEX(DU!K:K,MATCH(Duombaze!L569,DU!A:A,0),1))+IF(Duombaze!M569="",0,INDEX(DU!K:K,MATCH(Duombaze!M569,DU!A:A,0),1))+IF(Duombaze!N569="",0,INDEX(DU!K:K,MATCH(Duombaze!N569,DU!A:A,0),1))+IF(Duombaze!O569="",0,INDEX(DU!K:K,MATCH(Duombaze!O569,DU!A:A,0),1))</f>
        <v>0</v>
      </c>
      <c r="R569" s="6"/>
      <c r="S569" s="48"/>
      <c r="T569" s="883"/>
      <c r="U569" s="4">
        <f>IF(Duombaze!T569="",0,INDEX(DU!I:I,MATCH(Duombaze!T569,DU!A:A,0),1))</f>
        <v>0</v>
      </c>
      <c r="V569" s="4">
        <f>IF(Duombaze!T569="",0,INDEX(DU!K:K,MATCH(Duombaze!T569,DU!A:A,0),1))</f>
        <v>0</v>
      </c>
      <c r="W569" s="6"/>
      <c r="X569" s="6"/>
      <c r="Y569" s="858"/>
      <c r="Z569" s="66"/>
      <c r="AA569" s="4" t="str">
        <f t="shared" si="297"/>
        <v/>
      </c>
      <c r="AB569" s="6"/>
      <c r="AC569" s="6">
        <f>IF(Duombaze!AB569="",0,INDEX(DU!I:I,MATCH(Duombaze!AB569,DU!A:A,0),1))</f>
        <v>0</v>
      </c>
      <c r="AD569" s="2">
        <f>IF(Duombaze!AB569="",0,INDEX(DU!K:K,MATCH(Duombaze!AB569,DU!A:A,0),1))</f>
        <v>0</v>
      </c>
      <c r="AE569" s="6"/>
      <c r="AF569" s="6"/>
      <c r="AG569" s="6"/>
      <c r="AH569" s="4" t="str">
        <f t="shared" si="271"/>
        <v/>
      </c>
      <c r="AI569" s="6"/>
      <c r="AJ569" s="643"/>
      <c r="AK569" s="643"/>
      <c r="AL569" s="643"/>
      <c r="AM569" s="643">
        <f>IF(Duombaze!AJ569="",0,INDEX(DU!I:I,MATCH(Duombaze!AJ569,DU!A:A,0),1))+IF(Duombaze!AK569="",0,INDEX(DU!I:I,MATCH(Duombaze!AK569,DU!A:A,0),1))+IF(Duombaze!AL569="",0,INDEX(DU!I:I,MATCH(Duombaze!AL569,DU!A:A,0),1))</f>
        <v>0</v>
      </c>
      <c r="AN569" s="643">
        <f>IF(Duombaze!AJ569="",0,INDEX(DU!K:K,MATCH(Duombaze!AJ569,DU!A:A,0),1))+IF(Duombaze!AK569="",0,INDEX(DU!K:K,MATCH(Duombaze!AK569,DU!A:A,0),1))+IF(Duombaze!AL569="",0,INDEX(DU!K:K,MATCH(Duombaze!AL569,DU!A:A,0),1))</f>
        <v>0</v>
      </c>
      <c r="AO569" s="6"/>
      <c r="AP569" s="6"/>
      <c r="AQ569" s="6"/>
      <c r="AR569" s="4" t="str">
        <f t="shared" si="272"/>
        <v/>
      </c>
      <c r="AS569" s="6"/>
      <c r="AT569" s="643"/>
      <c r="AU569" s="643"/>
      <c r="AV569" s="643"/>
      <c r="AW569" s="643"/>
      <c r="AX569" s="643"/>
      <c r="AY569" s="643"/>
      <c r="AZ569" s="643"/>
      <c r="BA569" s="643"/>
      <c r="BB569" s="643"/>
      <c r="BC569" s="643">
        <f>IF(Duombaze!AT569="",0,INDEX(DU!I:I,MATCH(Duombaze!AT569,DU!A:A,0),1))+IF(Duombaze!AU569="",0,INDEX(DU!I:I,MATCH(Duombaze!AU569,DU!A:A,0),1))+IF(Duombaze!AV569="",0,INDEX(DU!I:I,MATCH(Duombaze!AV569,DU!A:A,0),1))+IF(Duombaze!AW569="",0,INDEX(DU!I:I,MATCH(Duombaze!AW569,DU!A:A,0),1))+IF(Duombaze!AX569="",0,INDEX(DU!I:I,MATCH(Duombaze!AX569,DU!A:A,0),1))+IF(Duombaze!AY569="",0,INDEX(DU!I:I,MATCH(Duombaze!AY569,DU!A:A,0),1))+IF(Duombaze!AZ569="",0,INDEX(DU!I:I,MATCH(Duombaze!AZ569,DU!A:A,0),1))+IF(Duombaze!BA569="",0,INDEX(DU!I:I,MATCH(Duombaze!BA569,DU!A:A,0),1))+IF(Duombaze!BB569="",0,INDEX(DU!I:I,MATCH(Duombaze!BB569,DU!A:A,0),1))</f>
        <v>0</v>
      </c>
      <c r="BD569" s="640">
        <f>IF(Duombaze!AT569="",0,INDEX(DU!K:K,MATCH(Duombaze!AT569,DU!A:A,0),1))+IF(Duombaze!AU569="",0,INDEX(DU!K:K,MATCH(Duombaze!AU569,DU!A:A,0),1))+IF(Duombaze!AV569="",0,INDEX(DU!K:K,MATCH(Duombaze!AV569,DU!A:A,0),1))+IF(Duombaze!AW569="",0,INDEX(DU!K:K,MATCH(Duombaze!AW569,DU!A:A,0),1))+IF(Duombaze!AX569="",0,INDEX(DU!K:K,MATCH(Duombaze!AX569,DU!A:A,0),1))+IF(Duombaze!AY569="",0,INDEX(DU!K:K,MATCH(Duombaze!AY569,DU!A:A,0),1))+IF(Duombaze!AZ569="",0,INDEX(DU!K:K,MATCH(Duombaze!AZ569,DU!A:A,0),1))+IF(Duombaze!BA569="",0,INDEX(DU!K:K,MATCH(Duombaze!BA569,DU!A:A,0),1))+IF(Duombaze!BB569="",0,INDEX(DU!K:K,MATCH(Duombaze!BB569,DU!A:A,0),1))</f>
        <v>0</v>
      </c>
      <c r="BE569" s="6"/>
      <c r="BF569" s="6"/>
      <c r="BG569" s="6"/>
      <c r="BH569" s="4" t="str">
        <f t="shared" si="273"/>
        <v/>
      </c>
      <c r="BI569" s="6"/>
      <c r="BJ569" s="643"/>
      <c r="BK569" s="643"/>
      <c r="BL569" s="643"/>
      <c r="BM569" s="640">
        <f>IF(Duombaze!BJ569="",0,INDEX(DU!I:I,MATCH(Duombaze!BJ569,DU!A:A,0),1))+IF(Duombaze!BK569="",0,INDEX(DU!I:I,MATCH(Duombaze!BK569,DU!A:A,0),1))+IF(Duombaze!BL569="",0,INDEX(DU!I:I,MATCH(Duombaze!BL569,DU!A:A,0),1))</f>
        <v>0</v>
      </c>
      <c r="BN569" s="640">
        <f>IF(Duombaze!BJ569="",0,INDEX(DU!K:K,MATCH(Duombaze!BJ569,DU!A:A,0),1))+IF(Duombaze!BK569="",0,INDEX(DU!K:K,MATCH(Duombaze!BK569,DU!A:A,0),1))+IF(Duombaze!BL569="",0,INDEX(DU!K:K,MATCH(Duombaze!BL569,DU!A:A,0),1))</f>
        <v>0</v>
      </c>
      <c r="BO569" s="6"/>
      <c r="BP569" s="6"/>
      <c r="BQ569" s="6"/>
      <c r="BR569" s="6" t="str">
        <f t="shared" si="274"/>
        <v/>
      </c>
      <c r="BS569" s="6"/>
      <c r="BT569" s="6"/>
      <c r="BU569" s="6"/>
      <c r="BV569" s="6"/>
      <c r="BW569" s="6">
        <f>IF(Duombaze!BT569="",0,INDEX(DU!I:I,MATCH(Duombaze!BT569,DU!A:A,0),1))+IF(Duombaze!BU569="",0,INDEX(DU!I:I,MATCH(Duombaze!BU569,DU!A:A,0),1))+IF(Duombaze!BV569="",0,INDEX(DU!I:I,MATCH(Duombaze!BV569,DU!A:A,0),1))</f>
        <v>0</v>
      </c>
      <c r="BX569" s="6">
        <f>IF(Duombaze!BT569="",0,INDEX(DU!K:K,MATCH(Duombaze!BT569,DU!A:A,0),1))+IF(Duombaze!BU569="",0,INDEX(DU!K:K,MATCH(Duombaze!BU569,DU!A:A,0),1))+IF(Duombaze!BV569="",0,INDEX(DU!K:K,MATCH(Duombaze!BV569,DU!A:A,0),1))</f>
        <v>0</v>
      </c>
      <c r="BY569" s="6"/>
      <c r="BZ569" s="6"/>
      <c r="CA569" s="6"/>
      <c r="CB569" s="6" t="str">
        <f t="shared" si="275"/>
        <v/>
      </c>
      <c r="CC569" s="6"/>
      <c r="CD569" s="6">
        <f>IF(Duombaze!CC569="",0,INDEX(DU!I:I,MATCH(Duombaze!CC569,DU!A:A,0),1))</f>
        <v>0</v>
      </c>
      <c r="CE569" s="4">
        <f>IF(Duombaze!CC569="",0,INDEX(DU!K:K,MATCH(Duombaze!CC569,DU!A:A,0),1))</f>
        <v>0</v>
      </c>
      <c r="CF569" s="66"/>
      <c r="CG569" s="6"/>
      <c r="CH569" s="6"/>
      <c r="CI569" s="4" t="str">
        <f t="shared" si="295"/>
        <v/>
      </c>
      <c r="CJ569" s="6"/>
      <c r="CK569" s="6">
        <f>IF(Duombaze!CJ569="",0,INDEX(DU!I:I,MATCH(Duombaze!CJ569,DU!A:A,0),1))</f>
        <v>0</v>
      </c>
      <c r="CL569" s="4">
        <f>IF(Duombaze!CJ569="",0,INDEX(DU!K:K,MATCH(Duombaze!CJ569,DU!A:A,0),1))</f>
        <v>0</v>
      </c>
      <c r="CM569" s="6"/>
      <c r="CN569" s="6"/>
      <c r="CO569" s="6"/>
      <c r="CP569" s="4" t="str">
        <f t="shared" si="276"/>
        <v/>
      </c>
      <c r="CQ569" s="6"/>
      <c r="CR569" s="643"/>
      <c r="CS569" s="643"/>
      <c r="CT569" s="643">
        <f>IF(Duombaze!CR569="",0,INDEX(DU!I:I,MATCH(Duombaze!CR569,DU!A:A,0),1))+IF(Duombaze!CS569="",0,INDEX(DU!I:I,MATCH(Duombaze!CS569,DU!A:A,0),1))</f>
        <v>0</v>
      </c>
      <c r="CU569" s="6">
        <f>IF(Duombaze!CR569="",0,INDEX(DU!K:K,MATCH(Duombaze!CR569,DU!A:A,0),1))+IF(Duombaze!CS569="",0,INDEX(DU!K:K,MATCH(Duombaze!CS569,DU!A:A,0),1))</f>
        <v>0</v>
      </c>
      <c r="CV569" s="6"/>
      <c r="CW569" s="6"/>
      <c r="CX569" s="6"/>
      <c r="CY569" s="4" t="str">
        <f t="shared" si="277"/>
        <v/>
      </c>
      <c r="CZ569" s="6"/>
      <c r="DA569" s="674"/>
      <c r="DB569" s="674"/>
      <c r="DC569" s="674">
        <f>IF(Duombaze!DA569="",0,INDEX(DU!I:I,MATCH(Duombaze!DA569,DU!A:A,0),1))+IF(Duombaze!DB569="",0,INDEX(DU!I:I,MATCH(Duombaze!DB569,DU!A:A,0),1))</f>
        <v>0</v>
      </c>
      <c r="DD569" s="6">
        <f>IF(Duombaze!DA569="",0,INDEX(DU!K:K,MATCH(Duombaze!DA569,DU!A:A,0),1))+IF(Duombaze!DB569="",0,INDEX(DU!K:K,MATCH(Duombaze!DB569,DU!A:A,0),1))</f>
        <v>0</v>
      </c>
      <c r="DE569" s="6"/>
      <c r="DF569" s="6"/>
      <c r="DG569" s="6"/>
      <c r="DH569" s="6" t="str">
        <f t="shared" si="278"/>
        <v/>
      </c>
      <c r="DI569" s="6"/>
      <c r="DJ569" s="674"/>
      <c r="DK569" s="679"/>
      <c r="DL569" s="679">
        <f>IF(Duombaze!DJ569="",0,INDEX(DU!I:I,MATCH(Duombaze!DJ569,DU!A:A,0),1))+IF(Duombaze!DK569="",0,INDEX(DU!I:I,MATCH(Duombaze!DK569,DU!A:A,0),1))</f>
        <v>0</v>
      </c>
      <c r="DM569" s="6">
        <f>IF(Duombaze!DJ569="",0,INDEX(DU!K:K,MATCH(Duombaze!DJ569,DU!A:A,0),1))+IF(Duombaze!DK569="",0,INDEX(DU!K:K,MATCH(Duombaze!DK569,DU!A:A,0),1))</f>
        <v>0</v>
      </c>
      <c r="DN569" s="48"/>
      <c r="DO569" s="48"/>
      <c r="DP569" s="48"/>
      <c r="DQ569" s="4" t="str">
        <f t="shared" si="279"/>
        <v/>
      </c>
      <c r="DR569" s="66"/>
      <c r="DS569" s="694"/>
      <c r="DT569" s="694"/>
      <c r="DU569" s="694"/>
      <c r="DV569" s="694"/>
      <c r="DW569" s="694">
        <f>IF(Duombaze!DS569="",0,INDEX(DU!I:I,MATCH(Duombaze!DS569,DU!A:A,0),1))+IF(Duombaze!DT569="",0,INDEX(DU!I:I,MATCH(Duombaze!DT569,DU!A:A,0),1))+IF(Duombaze!DU569="",0,INDEX(DU!I:I,MATCH(Duombaze!DU569,DU!A:A,0),1))+IF(Duombaze!DV569="",0,INDEX(DU!I:I,MATCH(Duombaze!DV569,DU!A:A,0),1))</f>
        <v>0</v>
      </c>
      <c r="DX569" s="640">
        <f>IF(Duombaze!DS569="",0,INDEX(DU!K:K,MATCH(Duombaze!DS569,DU!A:A,0),1))+IF(Duombaze!DT569="",0,INDEX(DU!K:K,MATCH(Duombaze!DT569,DU!A:A,0),1))+IF(Duombaze!DU569="",0,INDEX(DU!K:K,MATCH(Duombaze!DU569,DU!A:A,0),1))+IF(Duombaze!DV569="",0,INDEX(DU!K:KH,MATCH(Duombaze!DV569,DU!A:A,0),1))</f>
        <v>0</v>
      </c>
      <c r="DY569" s="66"/>
      <c r="DZ569" s="66"/>
      <c r="EA569" s="6"/>
      <c r="EB569" s="6" t="str">
        <f t="shared" si="280"/>
        <v/>
      </c>
      <c r="EC569" s="6"/>
      <c r="ED569" s="6">
        <f>IF(Duombaze!EC569="",0,INDEX(DU!I:I,MATCH(Duombaze!EC569,DU!A:A,0),1))</f>
        <v>0</v>
      </c>
      <c r="EE569" s="640">
        <f>IF(Duombaze!EC569="",0,INDEX(DU!K:K,MATCH(Duombaze!EC569,DU!A:A,0),1))</f>
        <v>0</v>
      </c>
      <c r="EF569" s="6"/>
      <c r="EG569" s="6"/>
      <c r="EH569" s="6"/>
      <c r="EI569" s="4" t="str">
        <f t="shared" si="296"/>
        <v/>
      </c>
      <c r="EJ569" s="6"/>
      <c r="EK569" s="674"/>
      <c r="EL569" s="674"/>
      <c r="EM569" s="674"/>
      <c r="EN569" s="674">
        <f>IF(Duombaze!EK569="",0,INDEX(DU!I:I,MATCH(Duombaze!EK569,DU!A:A,0),1))+IF(Duombaze!EL569="",0,INDEX(DU!I:I,MATCH(Duombaze!EL569,DU!A:A,0),1))+IF(Duombaze!EM569="",0,INDEX(DU!I:I,MATCH(Duombaze!EM569,DU!A:A,0),1))</f>
        <v>0</v>
      </c>
      <c r="EO569" s="6">
        <f>IF(Duombaze!EK569="",0,INDEX(DU!K:K,MATCH(Duombaze!EK569,DU!A:A,0),1))+IF(Duombaze!EL569="",0,INDEX(DU!K:K,MATCH(Duombaze!EL569,DU!A:A,0),1))+IF(Duombaze!EM569="",0,INDEX(DU!K:K,MATCH(Duombaze!EM569,DU!A:A,0),1))</f>
        <v>0</v>
      </c>
      <c r="EP569" s="6"/>
      <c r="EQ569" s="66"/>
      <c r="ER569" s="6"/>
      <c r="ES569" s="4" t="str">
        <f t="shared" si="281"/>
        <v/>
      </c>
      <c r="ET569" s="6"/>
      <c r="EU569" s="6"/>
      <c r="EV569" s="6"/>
      <c r="EW569" s="66"/>
      <c r="EX569" s="6" t="str">
        <f t="shared" si="282"/>
        <v/>
      </c>
      <c r="EY569" s="6"/>
      <c r="EZ569" s="674"/>
      <c r="FA569" s="674"/>
      <c r="FB569" s="674">
        <f>IF(Duombaze!EZ569="",0,INDEX(DU!I:I,MATCH(Duombaze!EZ569,DU!A:A,0),1))+IF(Duombaze!FA569="",0,INDEX(DU!I:I,MATCH(Duombaze!FA569,DU!A:A,0),1))</f>
        <v>0</v>
      </c>
      <c r="FC569" s="6">
        <f>IF(Duombaze!EZ569="",0,INDEX(DU!K:K,MATCH(Duombaze!EZ569,DU!A:A,0),1))+IF(Duombaze!FA569="",0,INDEX(DU!K:K,MATCH(Duombaze!FA569,DU!A:A,0),1))</f>
        <v>0</v>
      </c>
      <c r="FD569" s="6"/>
      <c r="FE569" s="6"/>
      <c r="FF569" s="6"/>
      <c r="FG569" s="6"/>
      <c r="FH569" s="6"/>
      <c r="FI569" s="7" t="s">
        <v>8209</v>
      </c>
      <c r="FJ569" s="6"/>
      <c r="FK569" s="66"/>
      <c r="FL569" s="4" t="s">
        <v>1458</v>
      </c>
      <c r="FM569" s="4" t="s">
        <v>1458</v>
      </c>
      <c r="FN569" s="673"/>
      <c r="FO569" s="674"/>
      <c r="FP569" s="674"/>
      <c r="FQ569" s="674">
        <f>IF(Duombaze!FM569="",0,INDEX(DU!I:I,MATCH(Duombaze!FM569,DU!A:A,0),1))+IF(Duombaze!FN569="",0,INDEX(DU!I:I,MATCH(Duombaze!FN569,DU!A:A,0),1))+IF(Duombaze!FO569="",0,INDEX(DU!I:I,MATCH(Duombaze!FO569,DU!A:A,0),1))+IF(Duombaze!FP569="",0,INDEX(DU!I:I,MATCH(Duombaze!FP569,DU!A:A,0),1))</f>
        <v>200.28799401863901</v>
      </c>
      <c r="FR569" s="673">
        <f>IF(Duombaze!FM569="",0,INDEX(DU!K:K,MATCH(Duombaze!FM569,DU!A:A,0),1))+IF(Duombaze!FN569="",0,INDEX(DU!K:K,MATCH(Duombaze!FN569,DU!A:A,0),1))+IF(Duombaze!FO569="",0,INDEX(DU!K:K,MATCH(Duombaze!FO569,DU!A:A,0),1))+IF(Duombaze!FP569="",0,INDEX(DU!K:K,MATCH(Duombaze!FP569,DU!A:A,0),1))</f>
        <v>67.2</v>
      </c>
      <c r="FW569" s="7"/>
      <c r="GA569" s="7"/>
      <c r="GB569" s="7"/>
      <c r="GC569" s="7"/>
      <c r="GJ569" s="7"/>
      <c r="GK569" s="7"/>
      <c r="GS569" s="7"/>
      <c r="GU569" s="7"/>
      <c r="GV569" s="7"/>
      <c r="GW569" s="7"/>
    </row>
    <row r="570" spans="1:205" ht="23.45" customHeight="1" x14ac:dyDescent="0.25">
      <c r="A570" s="44">
        <v>8</v>
      </c>
      <c r="B570" s="44" t="s">
        <v>3290</v>
      </c>
      <c r="C570" s="12" t="s">
        <v>3291</v>
      </c>
      <c r="D570" s="6"/>
      <c r="E570" s="4" t="str">
        <f t="shared" si="270"/>
        <v/>
      </c>
      <c r="F570" s="6"/>
      <c r="G570" s="643"/>
      <c r="H570" s="643"/>
      <c r="I570" s="643"/>
      <c r="J570" s="643"/>
      <c r="K570" s="643"/>
      <c r="L570" s="643"/>
      <c r="M570" s="643"/>
      <c r="N570" s="643"/>
      <c r="O570" s="643"/>
      <c r="P570" s="640">
        <f>IF(Duombaze!G570="",0,INDEX(DU!I:I,MATCH(Duombaze!G570,DU!A:A,0),1))+IF(Duombaze!H570="",0,INDEX(DU!I:I,MATCH(Duombaze!H570,DU!A:A,0),1))+IF(Duombaze!I570="",0,INDEX(DU!I:I,MATCH(Duombaze!I570,DU!A:A,0),1))+IF(Duombaze!J570="",0,INDEX(DU!I:I*40,MATCH(Duombaze!J570,DU!A:A,0),1))+IF(Duombaze!K570="",0,INDEX(DU!I:I,MATCH(Duombaze!K570,DU!A:A,0),1))+IF(Duombaze!L570="",0,INDEX(DU!I:I,MATCH(Duombaze!L570,DU!A:A,0),1))+IF(Duombaze!M570="",0,INDEX(DU!I:I,MATCH(Duombaze!M570,DU!A:A,0),1))+IF(Duombaze!N570="",0,INDEX(DU!I:I,MATCH(Duombaze!N570,DU!A:A,0),1))+IF(Duombaze!O570="",0,INDEX(DU!I:I,MATCH(Duombaze!O570,DU!A:A,0),1))</f>
        <v>0</v>
      </c>
      <c r="Q570" s="640">
        <f>IF(Duombaze!G570="",0,INDEX(DU!K:K,MATCH(Duombaze!G570,DU!A:A,0),1))+IF(Duombaze!H570="",0,INDEX(DU!K:K,MATCH(Duombaze!H570,DU!A:A,0),1))+IF(Duombaze!I570="",0,INDEX(DU!K:K,MATCH(Duombaze!I570,DU!A:A,0),1))+IF(Duombaze!J570="",0,INDEX(DU!K:K,MATCH(Duombaze!J570,DU!A:A,0),1))+IF(Duombaze!K570="",0,INDEX(DU!K:K,MATCH(Duombaze!K570,DU!A:A,0),1))+IF(Duombaze!L570="",0,INDEX(DU!K:K,MATCH(Duombaze!L570,DU!A:A,0),1))+IF(Duombaze!M570="",0,INDEX(DU!K:K,MATCH(Duombaze!M570,DU!A:A,0),1))+IF(Duombaze!N570="",0,INDEX(DU!K:K,MATCH(Duombaze!N570,DU!A:A,0),1))+IF(Duombaze!O570="",0,INDEX(DU!K:K,MATCH(Duombaze!O570,DU!A:A,0),1))</f>
        <v>0</v>
      </c>
      <c r="R570" s="6"/>
      <c r="S570" s="48"/>
      <c r="T570" s="883"/>
      <c r="U570" s="4">
        <f>IF(Duombaze!T570="",0,INDEX(DU!I:I,MATCH(Duombaze!T570,DU!A:A,0),1))</f>
        <v>0</v>
      </c>
      <c r="V570" s="4">
        <f>IF(Duombaze!T570="",0,INDEX(DU!K:K,MATCH(Duombaze!T570,DU!A:A,0),1))</f>
        <v>0</v>
      </c>
      <c r="W570" s="6"/>
      <c r="X570" s="6"/>
      <c r="Y570" s="858"/>
      <c r="Z570" s="66"/>
      <c r="AA570" s="4" t="str">
        <f t="shared" si="297"/>
        <v/>
      </c>
      <c r="AB570" s="6"/>
      <c r="AC570" s="6">
        <f>IF(Duombaze!AB570="",0,INDEX(DU!I:I,MATCH(Duombaze!AB570,DU!A:A,0),1))</f>
        <v>0</v>
      </c>
      <c r="AD570" s="2">
        <f>IF(Duombaze!AB570="",0,INDEX(DU!K:K,MATCH(Duombaze!AB570,DU!A:A,0),1))</f>
        <v>0</v>
      </c>
      <c r="AE570" s="6"/>
      <c r="AF570" s="6"/>
      <c r="AG570" s="6"/>
      <c r="AH570" s="4" t="str">
        <f t="shared" si="271"/>
        <v/>
      </c>
      <c r="AI570" s="6"/>
      <c r="AJ570" s="643"/>
      <c r="AK570" s="643"/>
      <c r="AL570" s="643"/>
      <c r="AM570" s="643">
        <f>IF(Duombaze!AJ570="",0,INDEX(DU!I:I,MATCH(Duombaze!AJ570,DU!A:A,0),1))+IF(Duombaze!AK570="",0,INDEX(DU!I:I,MATCH(Duombaze!AK570,DU!A:A,0),1))+IF(Duombaze!AL570="",0,INDEX(DU!I:I,MATCH(Duombaze!AL570,DU!A:A,0),1))</f>
        <v>0</v>
      </c>
      <c r="AN570" s="643">
        <f>IF(Duombaze!AJ570="",0,INDEX(DU!K:K,MATCH(Duombaze!AJ570,DU!A:A,0),1))+IF(Duombaze!AK570="",0,INDEX(DU!K:K,MATCH(Duombaze!AK570,DU!A:A,0),1))+IF(Duombaze!AL570="",0,INDEX(DU!K:K,MATCH(Duombaze!AL570,DU!A:A,0),1))</f>
        <v>0</v>
      </c>
      <c r="AO570" s="6"/>
      <c r="AP570" s="6"/>
      <c r="AQ570" s="6"/>
      <c r="AR570" s="4" t="str">
        <f t="shared" si="272"/>
        <v/>
      </c>
      <c r="AS570" s="6"/>
      <c r="AT570" s="643"/>
      <c r="AU570" s="643"/>
      <c r="AV570" s="643"/>
      <c r="AW570" s="643"/>
      <c r="AX570" s="643"/>
      <c r="AY570" s="643"/>
      <c r="AZ570" s="643"/>
      <c r="BA570" s="643"/>
      <c r="BB570" s="643"/>
      <c r="BC570" s="643">
        <f>IF(Duombaze!AT570="",0,INDEX(DU!I:I,MATCH(Duombaze!AT570,DU!A:A,0),1))+IF(Duombaze!AU570="",0,INDEX(DU!I:I,MATCH(Duombaze!AU570,DU!A:A,0),1))+IF(Duombaze!AV570="",0,INDEX(DU!I:I,MATCH(Duombaze!AV570,DU!A:A,0),1))+IF(Duombaze!AW570="",0,INDEX(DU!I:I,MATCH(Duombaze!AW570,DU!A:A,0),1))+IF(Duombaze!AX570="",0,INDEX(DU!I:I,MATCH(Duombaze!AX570,DU!A:A,0),1))+IF(Duombaze!AY570="",0,INDEX(DU!I:I,MATCH(Duombaze!AY570,DU!A:A,0),1))+IF(Duombaze!AZ570="",0,INDEX(DU!I:I,MATCH(Duombaze!AZ570,DU!A:A,0),1))+IF(Duombaze!BA570="",0,INDEX(DU!I:I,MATCH(Duombaze!BA570,DU!A:A,0),1))+IF(Duombaze!BB570="",0,INDEX(DU!I:I,MATCH(Duombaze!BB570,DU!A:A,0),1))</f>
        <v>0</v>
      </c>
      <c r="BD570" s="640">
        <f>IF(Duombaze!AT570="",0,INDEX(DU!K:K,MATCH(Duombaze!AT570,DU!A:A,0),1))+IF(Duombaze!AU570="",0,INDEX(DU!K:K,MATCH(Duombaze!AU570,DU!A:A,0),1))+IF(Duombaze!AV570="",0,INDEX(DU!K:K,MATCH(Duombaze!AV570,DU!A:A,0),1))+IF(Duombaze!AW570="",0,INDEX(DU!K:K,MATCH(Duombaze!AW570,DU!A:A,0),1))+IF(Duombaze!AX570="",0,INDEX(DU!K:K,MATCH(Duombaze!AX570,DU!A:A,0),1))+IF(Duombaze!AY570="",0,INDEX(DU!K:K,MATCH(Duombaze!AY570,DU!A:A,0),1))+IF(Duombaze!AZ570="",0,INDEX(DU!K:K,MATCH(Duombaze!AZ570,DU!A:A,0),1))+IF(Duombaze!BA570="",0,INDEX(DU!K:K,MATCH(Duombaze!BA570,DU!A:A,0),1))+IF(Duombaze!BB570="",0,INDEX(DU!K:K,MATCH(Duombaze!BB570,DU!A:A,0),1))</f>
        <v>0</v>
      </c>
      <c r="BE570" s="6"/>
      <c r="BF570" s="6"/>
      <c r="BG570" s="6"/>
      <c r="BH570" s="4" t="str">
        <f t="shared" si="273"/>
        <v/>
      </c>
      <c r="BI570" s="6"/>
      <c r="BJ570" s="643"/>
      <c r="BK570" s="643"/>
      <c r="BL570" s="643"/>
      <c r="BM570" s="640">
        <f>IF(Duombaze!BJ570="",0,INDEX(DU!I:I,MATCH(Duombaze!BJ570,DU!A:A,0),1))+IF(Duombaze!BK570="",0,INDEX(DU!I:I,MATCH(Duombaze!BK570,DU!A:A,0),1))+IF(Duombaze!BL570="",0,INDEX(DU!I:I,MATCH(Duombaze!BL570,DU!A:A,0),1))</f>
        <v>0</v>
      </c>
      <c r="BN570" s="640">
        <f>IF(Duombaze!BJ570="",0,INDEX(DU!K:K,MATCH(Duombaze!BJ570,DU!A:A,0),1))+IF(Duombaze!BK570="",0,INDEX(DU!K:K,MATCH(Duombaze!BK570,DU!A:A,0),1))+IF(Duombaze!BL570="",0,INDEX(DU!K:K,MATCH(Duombaze!BL570,DU!A:A,0),1))</f>
        <v>0</v>
      </c>
      <c r="BO570" s="6"/>
      <c r="BP570" s="6"/>
      <c r="BQ570" s="6"/>
      <c r="BR570" s="6" t="str">
        <f t="shared" si="274"/>
        <v/>
      </c>
      <c r="BS570" s="6"/>
      <c r="BT570" s="6"/>
      <c r="BU570" s="6"/>
      <c r="BV570" s="6"/>
      <c r="BW570" s="6">
        <f>IF(Duombaze!BT570="",0,INDEX(DU!I:I,MATCH(Duombaze!BT570,DU!A:A,0),1))+IF(Duombaze!BU570="",0,INDEX(DU!I:I,MATCH(Duombaze!BU570,DU!A:A,0),1))+IF(Duombaze!BV570="",0,INDEX(DU!I:I,MATCH(Duombaze!BV570,DU!A:A,0),1))</f>
        <v>0</v>
      </c>
      <c r="BX570" s="6">
        <f>IF(Duombaze!BT570="",0,INDEX(DU!K:K,MATCH(Duombaze!BT570,DU!A:A,0),1))+IF(Duombaze!BU570="",0,INDEX(DU!K:K,MATCH(Duombaze!BU570,DU!A:A,0),1))+IF(Duombaze!BV570="",0,INDEX(DU!K:K,MATCH(Duombaze!BV570,DU!A:A,0),1))</f>
        <v>0</v>
      </c>
      <c r="BY570" s="6"/>
      <c r="BZ570" s="6"/>
      <c r="CA570" s="6"/>
      <c r="CB570" s="6" t="str">
        <f t="shared" si="275"/>
        <v/>
      </c>
      <c r="CC570" s="6"/>
      <c r="CD570" s="6">
        <f>IF(Duombaze!CC570="",0,INDEX(DU!I:I,MATCH(Duombaze!CC570,DU!A:A,0),1))</f>
        <v>0</v>
      </c>
      <c r="CE570" s="4">
        <f>IF(Duombaze!CC570="",0,INDEX(DU!K:K,MATCH(Duombaze!CC570,DU!A:A,0),1))</f>
        <v>0</v>
      </c>
      <c r="CF570" s="66"/>
      <c r="CG570" s="6"/>
      <c r="CH570" s="6"/>
      <c r="CI570" s="4" t="str">
        <f t="shared" si="295"/>
        <v/>
      </c>
      <c r="CJ570" s="6"/>
      <c r="CK570" s="6">
        <f>IF(Duombaze!CJ570="",0,INDEX(DU!I:I,MATCH(Duombaze!CJ570,DU!A:A,0),1))</f>
        <v>0</v>
      </c>
      <c r="CL570" s="4">
        <f>IF(Duombaze!CJ570="",0,INDEX(DU!K:K,MATCH(Duombaze!CJ570,DU!A:A,0),1))</f>
        <v>0</v>
      </c>
      <c r="CM570" s="6"/>
      <c r="CN570" s="6"/>
      <c r="CO570" s="6"/>
      <c r="CP570" s="4" t="str">
        <f t="shared" si="276"/>
        <v/>
      </c>
      <c r="CQ570" s="6"/>
      <c r="CR570" s="643"/>
      <c r="CS570" s="643"/>
      <c r="CT570" s="643">
        <f>IF(Duombaze!CR570="",0,INDEX(DU!I:I,MATCH(Duombaze!CR570,DU!A:A,0),1))+IF(Duombaze!CS570="",0,INDEX(DU!I:I,MATCH(Duombaze!CS570,DU!A:A,0),1))</f>
        <v>0</v>
      </c>
      <c r="CU570" s="6">
        <f>IF(Duombaze!CR570="",0,INDEX(DU!K:K,MATCH(Duombaze!CR570,DU!A:A,0),1))+IF(Duombaze!CS570="",0,INDEX(DU!K:K,MATCH(Duombaze!CS570,DU!A:A,0),1))</f>
        <v>0</v>
      </c>
      <c r="CV570" s="6"/>
      <c r="CW570" s="6"/>
      <c r="CX570" s="6"/>
      <c r="CY570" s="4" t="str">
        <f t="shared" si="277"/>
        <v/>
      </c>
      <c r="CZ570" s="6"/>
      <c r="DA570" s="674"/>
      <c r="DB570" s="674"/>
      <c r="DC570" s="674">
        <f>IF(Duombaze!DA570="",0,INDEX(DU!I:I,MATCH(Duombaze!DA570,DU!A:A,0),1))+IF(Duombaze!DB570="",0,INDEX(DU!I:I,MATCH(Duombaze!DB570,DU!A:A,0),1))</f>
        <v>0</v>
      </c>
      <c r="DD570" s="6">
        <f>IF(Duombaze!DA570="",0,INDEX(DU!K:K,MATCH(Duombaze!DA570,DU!A:A,0),1))+IF(Duombaze!DB570="",0,INDEX(DU!K:K,MATCH(Duombaze!DB570,DU!A:A,0),1))</f>
        <v>0</v>
      </c>
      <c r="DE570" s="6"/>
      <c r="DF570" s="6"/>
      <c r="DG570" s="6"/>
      <c r="DH570" s="6" t="str">
        <f t="shared" si="278"/>
        <v/>
      </c>
      <c r="DI570" s="6"/>
      <c r="DJ570" s="674"/>
      <c r="DK570" s="679"/>
      <c r="DL570" s="679">
        <f>IF(Duombaze!DJ570="",0,INDEX(DU!I:I,MATCH(Duombaze!DJ570,DU!A:A,0),1))+IF(Duombaze!DK570="",0,INDEX(DU!I:I,MATCH(Duombaze!DK570,DU!A:A,0),1))</f>
        <v>0</v>
      </c>
      <c r="DM570" s="6">
        <f>IF(Duombaze!DJ570="",0,INDEX(DU!K:K,MATCH(Duombaze!DJ570,DU!A:A,0),1))+IF(Duombaze!DK570="",0,INDEX(DU!K:K,MATCH(Duombaze!DK570,DU!A:A,0),1))</f>
        <v>0</v>
      </c>
      <c r="DN570" s="48"/>
      <c r="DO570" s="48"/>
      <c r="DP570" s="48"/>
      <c r="DQ570" s="4" t="str">
        <f t="shared" si="279"/>
        <v/>
      </c>
      <c r="DR570" s="66"/>
      <c r="DS570" s="694"/>
      <c r="DT570" s="694"/>
      <c r="DU570" s="694"/>
      <c r="DV570" s="694"/>
      <c r="DW570" s="694">
        <f>IF(Duombaze!DS570="",0,INDEX(DU!I:I,MATCH(Duombaze!DS570,DU!A:A,0),1))+IF(Duombaze!DT570="",0,INDEX(DU!I:I,MATCH(Duombaze!DT570,DU!A:A,0),1))+IF(Duombaze!DU570="",0,INDEX(DU!I:I,MATCH(Duombaze!DU570,DU!A:A,0),1))+IF(Duombaze!DV570="",0,INDEX(DU!I:I,MATCH(Duombaze!DV570,DU!A:A,0),1))</f>
        <v>0</v>
      </c>
      <c r="DX570" s="640">
        <f>IF(Duombaze!DS570="",0,INDEX(DU!K:K,MATCH(Duombaze!DS570,DU!A:A,0),1))+IF(Duombaze!DT570="",0,INDEX(DU!K:K,MATCH(Duombaze!DT570,DU!A:A,0),1))+IF(Duombaze!DU570="",0,INDEX(DU!K:K,MATCH(Duombaze!DU570,DU!A:A,0),1))+IF(Duombaze!DV570="",0,INDEX(DU!K:KH,MATCH(Duombaze!DV570,DU!A:A,0),1))</f>
        <v>0</v>
      </c>
      <c r="DY570" s="66"/>
      <c r="DZ570" s="66"/>
      <c r="EA570" s="6"/>
      <c r="EB570" s="6" t="str">
        <f t="shared" si="280"/>
        <v/>
      </c>
      <c r="EC570" s="6"/>
      <c r="ED570" s="6">
        <f>IF(Duombaze!EC570="",0,INDEX(DU!I:I,MATCH(Duombaze!EC570,DU!A:A,0),1))</f>
        <v>0</v>
      </c>
      <c r="EE570" s="640">
        <f>IF(Duombaze!EC570="",0,INDEX(DU!K:K,MATCH(Duombaze!EC570,DU!A:A,0),1))</f>
        <v>0</v>
      </c>
      <c r="EF570" s="6"/>
      <c r="EG570" s="6"/>
      <c r="EH570" s="6"/>
      <c r="EI570" s="4" t="str">
        <f t="shared" si="296"/>
        <v/>
      </c>
      <c r="EJ570" s="6"/>
      <c r="EK570" s="674"/>
      <c r="EL570" s="674"/>
      <c r="EM570" s="674"/>
      <c r="EN570" s="674">
        <f>IF(Duombaze!EK570="",0,INDEX(DU!I:I,MATCH(Duombaze!EK570,DU!A:A,0),1))+IF(Duombaze!EL570="",0,INDEX(DU!I:I,MATCH(Duombaze!EL570,DU!A:A,0),1))+IF(Duombaze!EM570="",0,INDEX(DU!I:I,MATCH(Duombaze!EM570,DU!A:A,0),1))</f>
        <v>0</v>
      </c>
      <c r="EO570" s="6">
        <f>IF(Duombaze!EK570="",0,INDEX(DU!K:K,MATCH(Duombaze!EK570,DU!A:A,0),1))+IF(Duombaze!EL570="",0,INDEX(DU!K:K,MATCH(Duombaze!EL570,DU!A:A,0),1))+IF(Duombaze!EM570="",0,INDEX(DU!K:K,MATCH(Duombaze!EM570,DU!A:A,0),1))</f>
        <v>0</v>
      </c>
      <c r="EP570" s="6"/>
      <c r="EQ570" s="66"/>
      <c r="ER570" s="6"/>
      <c r="ES570" s="4" t="str">
        <f t="shared" si="281"/>
        <v/>
      </c>
      <c r="ET570" s="6"/>
      <c r="EU570" s="6"/>
      <c r="EV570" s="6"/>
      <c r="EW570" s="66"/>
      <c r="EX570" s="6" t="str">
        <f t="shared" si="282"/>
        <v/>
      </c>
      <c r="EY570" s="6"/>
      <c r="EZ570" s="674"/>
      <c r="FA570" s="674"/>
      <c r="FB570" s="674">
        <f>IF(Duombaze!EZ570="",0,INDEX(DU!I:I,MATCH(Duombaze!EZ570,DU!A:A,0),1))+IF(Duombaze!FA570="",0,INDEX(DU!I:I,MATCH(Duombaze!FA570,DU!A:A,0),1))</f>
        <v>0</v>
      </c>
      <c r="FC570" s="6">
        <f>IF(Duombaze!EZ570="",0,INDEX(DU!K:K,MATCH(Duombaze!EZ570,DU!A:A,0),1))+IF(Duombaze!FA570="",0,INDEX(DU!K:K,MATCH(Duombaze!FA570,DU!A:A,0),1))</f>
        <v>0</v>
      </c>
      <c r="FD570" s="6"/>
      <c r="FE570" s="6"/>
      <c r="FF570" s="6"/>
      <c r="FG570" s="6"/>
      <c r="FH570" s="6"/>
      <c r="FI570" s="48" t="s">
        <v>8210</v>
      </c>
      <c r="FJ570" s="6"/>
      <c r="FK570" s="66"/>
      <c r="FL570" s="4" t="s">
        <v>8213</v>
      </c>
      <c r="FM570" s="4" t="s">
        <v>8212</v>
      </c>
      <c r="FN570" s="673" t="s">
        <v>2566</v>
      </c>
      <c r="FO570" s="674"/>
      <c r="FP570" s="674"/>
      <c r="FQ570" s="674">
        <f>IF(Duombaze!FM570="",0,INDEX(DU!I:I,MATCH(Duombaze!FM570,DU!A:A,0),1))+IF(Duombaze!FN570="",0,INDEX(DU!I:I,MATCH(Duombaze!FN570,DU!A:A,0),1))+IF(Duombaze!FO570="",0,INDEX(DU!I:I,MATCH(Duombaze!FO570,DU!A:A,0),1))+IF(Duombaze!FP570="",0,INDEX(DU!I:I,MATCH(Duombaze!FP570,DU!A:A,0),1))</f>
        <v>73.144126400000005</v>
      </c>
      <c r="FR570" s="673">
        <f>IF(Duombaze!FM570="",0,INDEX(DU!K:K,MATCH(Duombaze!FM570,DU!A:A,0),1))+IF(Duombaze!FN570="",0,INDEX(DU!K:K,MATCH(Duombaze!FN570,DU!A:A,0),1))+IF(Duombaze!FO570="",0,INDEX(DU!K:K,MATCH(Duombaze!FO570,DU!A:A,0),1))+IF(Duombaze!FP570="",0,INDEX(DU!K:K,MATCH(Duombaze!FP570,DU!A:A,0),1))</f>
        <v>91</v>
      </c>
      <c r="FW570" s="7"/>
      <c r="GA570" s="7"/>
      <c r="GB570" s="7"/>
      <c r="GC570" s="7"/>
      <c r="GJ570" s="7"/>
      <c r="GK570" s="7"/>
      <c r="GS570" s="7"/>
      <c r="GU570" s="7"/>
      <c r="GV570" s="7"/>
      <c r="GW570" s="7"/>
    </row>
    <row r="571" spans="1:205" ht="23.45" customHeight="1" x14ac:dyDescent="0.25">
      <c r="A571" s="44">
        <v>9</v>
      </c>
      <c r="B571" s="44" t="s">
        <v>3290</v>
      </c>
      <c r="C571" s="12" t="s">
        <v>3291</v>
      </c>
      <c r="D571" s="6"/>
      <c r="E571" s="4" t="str">
        <f t="shared" si="270"/>
        <v/>
      </c>
      <c r="F571" s="6"/>
      <c r="G571" s="643"/>
      <c r="H571" s="643"/>
      <c r="I571" s="643"/>
      <c r="J571" s="643"/>
      <c r="K571" s="643"/>
      <c r="L571" s="643"/>
      <c r="M571" s="643"/>
      <c r="N571" s="643"/>
      <c r="O571" s="643"/>
      <c r="P571" s="640">
        <f>IF(Duombaze!G571="",0,INDEX(DU!I:I,MATCH(Duombaze!G571,DU!A:A,0),1))+IF(Duombaze!H571="",0,INDEX(DU!I:I,MATCH(Duombaze!H571,DU!A:A,0),1))+IF(Duombaze!I571="",0,INDEX(DU!I:I,MATCH(Duombaze!I571,DU!A:A,0),1))+IF(Duombaze!J571="",0,INDEX(DU!I:I*40,MATCH(Duombaze!J571,DU!A:A,0),1))+IF(Duombaze!K571="",0,INDEX(DU!I:I,MATCH(Duombaze!K571,DU!A:A,0),1))+IF(Duombaze!L571="",0,INDEX(DU!I:I,MATCH(Duombaze!L571,DU!A:A,0),1))+IF(Duombaze!M571="",0,INDEX(DU!I:I,MATCH(Duombaze!M571,DU!A:A,0),1))+IF(Duombaze!N571="",0,INDEX(DU!I:I,MATCH(Duombaze!N571,DU!A:A,0),1))+IF(Duombaze!O571="",0,INDEX(DU!I:I,MATCH(Duombaze!O571,DU!A:A,0),1))</f>
        <v>0</v>
      </c>
      <c r="Q571" s="640">
        <f>IF(Duombaze!G571="",0,INDEX(DU!K:K,MATCH(Duombaze!G571,DU!A:A,0),1))+IF(Duombaze!H571="",0,INDEX(DU!K:K,MATCH(Duombaze!H571,DU!A:A,0),1))+IF(Duombaze!I571="",0,INDEX(DU!K:K,MATCH(Duombaze!I571,DU!A:A,0),1))+IF(Duombaze!J571="",0,INDEX(DU!K:K,MATCH(Duombaze!J571,DU!A:A,0),1))+IF(Duombaze!K571="",0,INDEX(DU!K:K,MATCH(Duombaze!K571,DU!A:A,0),1))+IF(Duombaze!L571="",0,INDEX(DU!K:K,MATCH(Duombaze!L571,DU!A:A,0),1))+IF(Duombaze!M571="",0,INDEX(DU!K:K,MATCH(Duombaze!M571,DU!A:A,0),1))+IF(Duombaze!N571="",0,INDEX(DU!K:K,MATCH(Duombaze!N571,DU!A:A,0),1))+IF(Duombaze!O571="",0,INDEX(DU!K:K,MATCH(Duombaze!O571,DU!A:A,0),1))</f>
        <v>0</v>
      </c>
      <c r="R571" s="6"/>
      <c r="S571" s="48"/>
      <c r="T571" s="883"/>
      <c r="U571" s="4">
        <f>IF(Duombaze!T571="",0,INDEX(DU!I:I,MATCH(Duombaze!T571,DU!A:A,0),1))</f>
        <v>0</v>
      </c>
      <c r="V571" s="4">
        <f>IF(Duombaze!T571="",0,INDEX(DU!K:K,MATCH(Duombaze!T571,DU!A:A,0),1))</f>
        <v>0</v>
      </c>
      <c r="W571" s="6"/>
      <c r="X571" s="6"/>
      <c r="Y571" s="858"/>
      <c r="Z571" s="66"/>
      <c r="AA571" s="4" t="str">
        <f t="shared" si="297"/>
        <v/>
      </c>
      <c r="AB571" s="6"/>
      <c r="AC571" s="6">
        <f>IF(Duombaze!AB571="",0,INDEX(DU!I:I,MATCH(Duombaze!AB571,DU!A:A,0),1))</f>
        <v>0</v>
      </c>
      <c r="AD571" s="2">
        <f>IF(Duombaze!AB571="",0,INDEX(DU!K:K,MATCH(Duombaze!AB571,DU!A:A,0),1))</f>
        <v>0</v>
      </c>
      <c r="AE571" s="6"/>
      <c r="AF571" s="6"/>
      <c r="AG571" s="6"/>
      <c r="AH571" s="4" t="str">
        <f t="shared" si="271"/>
        <v/>
      </c>
      <c r="AI571" s="6"/>
      <c r="AJ571" s="643"/>
      <c r="AK571" s="643"/>
      <c r="AL571" s="643"/>
      <c r="AM571" s="643">
        <f>IF(Duombaze!AJ571="",0,INDEX(DU!I:I,MATCH(Duombaze!AJ571,DU!A:A,0),1))+IF(Duombaze!AK571="",0,INDEX(DU!I:I,MATCH(Duombaze!AK571,DU!A:A,0),1))+IF(Duombaze!AL571="",0,INDEX(DU!I:I,MATCH(Duombaze!AL571,DU!A:A,0),1))</f>
        <v>0</v>
      </c>
      <c r="AN571" s="643">
        <f>IF(Duombaze!AJ571="",0,INDEX(DU!K:K,MATCH(Duombaze!AJ571,DU!A:A,0),1))+IF(Duombaze!AK571="",0,INDEX(DU!K:K,MATCH(Duombaze!AK571,DU!A:A,0),1))+IF(Duombaze!AL571="",0,INDEX(DU!K:K,MATCH(Duombaze!AL571,DU!A:A,0),1))</f>
        <v>0</v>
      </c>
      <c r="AO571" s="6"/>
      <c r="AP571" s="6"/>
      <c r="AQ571" s="6"/>
      <c r="AR571" s="4" t="str">
        <f t="shared" si="272"/>
        <v/>
      </c>
      <c r="AS571" s="6"/>
      <c r="AT571" s="643"/>
      <c r="AU571" s="643"/>
      <c r="AV571" s="643"/>
      <c r="AW571" s="643"/>
      <c r="AX571" s="643"/>
      <c r="AY571" s="643"/>
      <c r="AZ571" s="643"/>
      <c r="BA571" s="643"/>
      <c r="BB571" s="643"/>
      <c r="BC571" s="643">
        <f>IF(Duombaze!AT571="",0,INDEX(DU!I:I,MATCH(Duombaze!AT571,DU!A:A,0),1))+IF(Duombaze!AU571="",0,INDEX(DU!I:I,MATCH(Duombaze!AU571,DU!A:A,0),1))+IF(Duombaze!AV571="",0,INDEX(DU!I:I,MATCH(Duombaze!AV571,DU!A:A,0),1))+IF(Duombaze!AW571="",0,INDEX(DU!I:I,MATCH(Duombaze!AW571,DU!A:A,0),1))+IF(Duombaze!AX571="",0,INDEX(DU!I:I,MATCH(Duombaze!AX571,DU!A:A,0),1))+IF(Duombaze!AY571="",0,INDEX(DU!I:I,MATCH(Duombaze!AY571,DU!A:A,0),1))+IF(Duombaze!AZ571="",0,INDEX(DU!I:I,MATCH(Duombaze!AZ571,DU!A:A,0),1))+IF(Duombaze!BA571="",0,INDEX(DU!I:I,MATCH(Duombaze!BA571,DU!A:A,0),1))+IF(Duombaze!BB571="",0,INDEX(DU!I:I,MATCH(Duombaze!BB571,DU!A:A,0),1))</f>
        <v>0</v>
      </c>
      <c r="BD571" s="640">
        <f>IF(Duombaze!AT571="",0,INDEX(DU!K:K,MATCH(Duombaze!AT571,DU!A:A,0),1))+IF(Duombaze!AU571="",0,INDEX(DU!K:K,MATCH(Duombaze!AU571,DU!A:A,0),1))+IF(Duombaze!AV571="",0,INDEX(DU!K:K,MATCH(Duombaze!AV571,DU!A:A,0),1))+IF(Duombaze!AW571="",0,INDEX(DU!K:K,MATCH(Duombaze!AW571,DU!A:A,0),1))+IF(Duombaze!AX571="",0,INDEX(DU!K:K,MATCH(Duombaze!AX571,DU!A:A,0),1))+IF(Duombaze!AY571="",0,INDEX(DU!K:K,MATCH(Duombaze!AY571,DU!A:A,0),1))+IF(Duombaze!AZ571="",0,INDEX(DU!K:K,MATCH(Duombaze!AZ571,DU!A:A,0),1))+IF(Duombaze!BA571="",0,INDEX(DU!K:K,MATCH(Duombaze!BA571,DU!A:A,0),1))+IF(Duombaze!BB571="",0,INDEX(DU!K:K,MATCH(Duombaze!BB571,DU!A:A,0),1))</f>
        <v>0</v>
      </c>
      <c r="BE571" s="6"/>
      <c r="BF571" s="6"/>
      <c r="BG571" s="6"/>
      <c r="BH571" s="4" t="str">
        <f t="shared" si="273"/>
        <v/>
      </c>
      <c r="BI571" s="6"/>
      <c r="BJ571" s="643"/>
      <c r="BK571" s="643"/>
      <c r="BL571" s="643"/>
      <c r="BM571" s="640">
        <f>IF(Duombaze!BJ571="",0,INDEX(DU!I:I,MATCH(Duombaze!BJ571,DU!A:A,0),1))+IF(Duombaze!BK571="",0,INDEX(DU!I:I,MATCH(Duombaze!BK571,DU!A:A,0),1))+IF(Duombaze!BL571="",0,INDEX(DU!I:I,MATCH(Duombaze!BL571,DU!A:A,0),1))</f>
        <v>0</v>
      </c>
      <c r="BN571" s="640">
        <f>IF(Duombaze!BJ571="",0,INDEX(DU!K:K,MATCH(Duombaze!BJ571,DU!A:A,0),1))+IF(Duombaze!BK571="",0,INDEX(DU!K:K,MATCH(Duombaze!BK571,DU!A:A,0),1))+IF(Duombaze!BL571="",0,INDEX(DU!K:K,MATCH(Duombaze!BL571,DU!A:A,0),1))</f>
        <v>0</v>
      </c>
      <c r="BO571" s="6"/>
      <c r="BP571" s="6"/>
      <c r="BQ571" s="6"/>
      <c r="BR571" s="6" t="str">
        <f t="shared" si="274"/>
        <v/>
      </c>
      <c r="BS571" s="6"/>
      <c r="BT571" s="6"/>
      <c r="BU571" s="6"/>
      <c r="BV571" s="6"/>
      <c r="BW571" s="6">
        <f>IF(Duombaze!BT571="",0,INDEX(DU!I:I,MATCH(Duombaze!BT571,DU!A:A,0),1))+IF(Duombaze!BU571="",0,INDEX(DU!I:I,MATCH(Duombaze!BU571,DU!A:A,0),1))+IF(Duombaze!BV571="",0,INDEX(DU!I:I,MATCH(Duombaze!BV571,DU!A:A,0),1))</f>
        <v>0</v>
      </c>
      <c r="BX571" s="6">
        <f>IF(Duombaze!BT571="",0,INDEX(DU!K:K,MATCH(Duombaze!BT571,DU!A:A,0),1))+IF(Duombaze!BU571="",0,INDEX(DU!K:K,MATCH(Duombaze!BU571,DU!A:A,0),1))+IF(Duombaze!BV571="",0,INDEX(DU!K:K,MATCH(Duombaze!BV571,DU!A:A,0),1))</f>
        <v>0</v>
      </c>
      <c r="BY571" s="6"/>
      <c r="BZ571" s="6"/>
      <c r="CA571" s="6"/>
      <c r="CB571" s="6" t="str">
        <f t="shared" si="275"/>
        <v/>
      </c>
      <c r="CC571" s="6"/>
      <c r="CD571" s="6">
        <f>IF(Duombaze!CC571="",0,INDEX(DU!I:I,MATCH(Duombaze!CC571,DU!A:A,0),1))</f>
        <v>0</v>
      </c>
      <c r="CE571" s="4">
        <f>IF(Duombaze!CC571="",0,INDEX(DU!K:K,MATCH(Duombaze!CC571,DU!A:A,0),1))</f>
        <v>0</v>
      </c>
      <c r="CF571" s="66"/>
      <c r="CG571" s="6"/>
      <c r="CH571" s="6"/>
      <c r="CI571" s="4" t="str">
        <f t="shared" si="295"/>
        <v/>
      </c>
      <c r="CJ571" s="6"/>
      <c r="CK571" s="6">
        <f>IF(Duombaze!CJ571="",0,INDEX(DU!I:I,MATCH(Duombaze!CJ571,DU!A:A,0),1))</f>
        <v>0</v>
      </c>
      <c r="CL571" s="4">
        <f>IF(Duombaze!CJ571="",0,INDEX(DU!K:K,MATCH(Duombaze!CJ571,DU!A:A,0),1))</f>
        <v>0</v>
      </c>
      <c r="CM571" s="6"/>
      <c r="CN571" s="6"/>
      <c r="CO571" s="6"/>
      <c r="CP571" s="4" t="str">
        <f t="shared" si="276"/>
        <v/>
      </c>
      <c r="CQ571" s="6"/>
      <c r="CR571" s="643"/>
      <c r="CS571" s="643"/>
      <c r="CT571" s="643">
        <f>IF(Duombaze!CR571="",0,INDEX(DU!I:I,MATCH(Duombaze!CR571,DU!A:A,0),1))+IF(Duombaze!CS571="",0,INDEX(DU!I:I,MATCH(Duombaze!CS571,DU!A:A,0),1))</f>
        <v>0</v>
      </c>
      <c r="CU571" s="6">
        <f>IF(Duombaze!CR571="",0,INDEX(DU!K:K,MATCH(Duombaze!CR571,DU!A:A,0),1))+IF(Duombaze!CS571="",0,INDEX(DU!K:K,MATCH(Duombaze!CS571,DU!A:A,0),1))</f>
        <v>0</v>
      </c>
      <c r="CV571" s="6"/>
      <c r="CW571" s="6"/>
      <c r="CX571" s="6"/>
      <c r="CY571" s="4" t="str">
        <f t="shared" si="277"/>
        <v/>
      </c>
      <c r="CZ571" s="6"/>
      <c r="DA571" s="674"/>
      <c r="DB571" s="674"/>
      <c r="DC571" s="674">
        <f>IF(Duombaze!DA571="",0,INDEX(DU!I:I,MATCH(Duombaze!DA571,DU!A:A,0),1))+IF(Duombaze!DB571="",0,INDEX(DU!I:I,MATCH(Duombaze!DB571,DU!A:A,0),1))</f>
        <v>0</v>
      </c>
      <c r="DD571" s="6">
        <f>IF(Duombaze!DA571="",0,INDEX(DU!K:K,MATCH(Duombaze!DA571,DU!A:A,0),1))+IF(Duombaze!DB571="",0,INDEX(DU!K:K,MATCH(Duombaze!DB571,DU!A:A,0),1))</f>
        <v>0</v>
      </c>
      <c r="DE571" s="6"/>
      <c r="DF571" s="6"/>
      <c r="DG571" s="6"/>
      <c r="DH571" s="6" t="str">
        <f t="shared" si="278"/>
        <v/>
      </c>
      <c r="DI571" s="6"/>
      <c r="DJ571" s="674"/>
      <c r="DK571" s="679"/>
      <c r="DL571" s="679">
        <f>IF(Duombaze!DJ571="",0,INDEX(DU!I:I,MATCH(Duombaze!DJ571,DU!A:A,0),1))+IF(Duombaze!DK571="",0,INDEX(DU!I:I,MATCH(Duombaze!DK571,DU!A:A,0),1))</f>
        <v>0</v>
      </c>
      <c r="DM571" s="6">
        <f>IF(Duombaze!DJ571="",0,INDEX(DU!K:K,MATCH(Duombaze!DJ571,DU!A:A,0),1))+IF(Duombaze!DK571="",0,INDEX(DU!K:K,MATCH(Duombaze!DK571,DU!A:A,0),1))</f>
        <v>0</v>
      </c>
      <c r="DN571" s="48"/>
      <c r="DO571" s="48"/>
      <c r="DP571" s="48"/>
      <c r="DQ571" s="4" t="str">
        <f t="shared" si="279"/>
        <v/>
      </c>
      <c r="DR571" s="66"/>
      <c r="DS571" s="694"/>
      <c r="DT571" s="694"/>
      <c r="DU571" s="694"/>
      <c r="DV571" s="694"/>
      <c r="DW571" s="694">
        <f>IF(Duombaze!DS571="",0,INDEX(DU!I:I,MATCH(Duombaze!DS571,DU!A:A,0),1))+IF(Duombaze!DT571="",0,INDEX(DU!I:I,MATCH(Duombaze!DT571,DU!A:A,0),1))+IF(Duombaze!DU571="",0,INDEX(DU!I:I,MATCH(Duombaze!DU571,DU!A:A,0),1))+IF(Duombaze!DV571="",0,INDEX(DU!I:I,MATCH(Duombaze!DV571,DU!A:A,0),1))</f>
        <v>0</v>
      </c>
      <c r="DX571" s="640">
        <f>IF(Duombaze!DS571="",0,INDEX(DU!K:K,MATCH(Duombaze!DS571,DU!A:A,0),1))+IF(Duombaze!DT571="",0,INDEX(DU!K:K,MATCH(Duombaze!DT571,DU!A:A,0),1))+IF(Duombaze!DU571="",0,INDEX(DU!K:K,MATCH(Duombaze!DU571,DU!A:A,0),1))+IF(Duombaze!DV571="",0,INDEX(DU!K:KH,MATCH(Duombaze!DV571,DU!A:A,0),1))</f>
        <v>0</v>
      </c>
      <c r="DY571" s="66"/>
      <c r="DZ571" s="66"/>
      <c r="EA571" s="6"/>
      <c r="EB571" s="6" t="str">
        <f t="shared" si="280"/>
        <v/>
      </c>
      <c r="EC571" s="6"/>
      <c r="ED571" s="6">
        <f>IF(Duombaze!EC571="",0,INDEX(DU!I:I,MATCH(Duombaze!EC571,DU!A:A,0),1))</f>
        <v>0</v>
      </c>
      <c r="EE571" s="640">
        <f>IF(Duombaze!EC571="",0,INDEX(DU!K:K,MATCH(Duombaze!EC571,DU!A:A,0),1))</f>
        <v>0</v>
      </c>
      <c r="EF571" s="6"/>
      <c r="EG571" s="6"/>
      <c r="EH571" s="6"/>
      <c r="EI571" s="4" t="str">
        <f t="shared" si="296"/>
        <v/>
      </c>
      <c r="EJ571" s="6"/>
      <c r="EK571" s="674"/>
      <c r="EL571" s="674"/>
      <c r="EM571" s="674"/>
      <c r="EN571" s="674">
        <f>IF(Duombaze!EK571="",0,INDEX(DU!I:I,MATCH(Duombaze!EK571,DU!A:A,0),1))+IF(Duombaze!EL571="",0,INDEX(DU!I:I,MATCH(Duombaze!EL571,DU!A:A,0),1))+IF(Duombaze!EM571="",0,INDEX(DU!I:I,MATCH(Duombaze!EM571,DU!A:A,0),1))</f>
        <v>0</v>
      </c>
      <c r="EO571" s="6">
        <f>IF(Duombaze!EK571="",0,INDEX(DU!K:K,MATCH(Duombaze!EK571,DU!A:A,0),1))+IF(Duombaze!EL571="",0,INDEX(DU!K:K,MATCH(Duombaze!EL571,DU!A:A,0),1))+IF(Duombaze!EM571="",0,INDEX(DU!K:K,MATCH(Duombaze!EM571,DU!A:A,0),1))</f>
        <v>0</v>
      </c>
      <c r="EP571" s="6"/>
      <c r="EQ571" s="66"/>
      <c r="ER571" s="6"/>
      <c r="ES571" s="4" t="str">
        <f t="shared" si="281"/>
        <v/>
      </c>
      <c r="ET571" s="6"/>
      <c r="EU571" s="6"/>
      <c r="EV571" s="6"/>
      <c r="EW571" s="66"/>
      <c r="EX571" s="6" t="str">
        <f t="shared" si="282"/>
        <v/>
      </c>
      <c r="EY571" s="6"/>
      <c r="EZ571" s="674"/>
      <c r="FA571" s="674"/>
      <c r="FB571" s="674">
        <f>IF(Duombaze!EZ571="",0,INDEX(DU!I:I,MATCH(Duombaze!EZ571,DU!A:A,0),1))+IF(Duombaze!FA571="",0,INDEX(DU!I:I,MATCH(Duombaze!FA571,DU!A:A,0),1))</f>
        <v>0</v>
      </c>
      <c r="FC571" s="6">
        <f>IF(Duombaze!EZ571="",0,INDEX(DU!K:K,MATCH(Duombaze!EZ571,DU!A:A,0),1))+IF(Duombaze!FA571="",0,INDEX(DU!K:K,MATCH(Duombaze!FA571,DU!A:A,0),1))</f>
        <v>0</v>
      </c>
      <c r="FD571" s="6"/>
      <c r="FE571" s="6"/>
      <c r="FF571" s="6"/>
      <c r="FG571" s="6"/>
      <c r="FH571" s="6"/>
      <c r="FI571" s="101" t="s">
        <v>8211</v>
      </c>
      <c r="FJ571" s="6"/>
      <c r="FK571" s="66"/>
      <c r="FL571" s="4" t="s">
        <v>8214</v>
      </c>
      <c r="FM571" s="4" t="s">
        <v>1458</v>
      </c>
      <c r="FN571" s="674" t="s">
        <v>2566</v>
      </c>
      <c r="FO571" s="674"/>
      <c r="FP571" s="674"/>
      <c r="FQ571" s="674">
        <f>IF(Duombaze!FM571="",0,INDEX(DU!I:I,MATCH(Duombaze!FM571,DU!A:A,0),1))+IF(Duombaze!FN571="",0,INDEX(DU!I:I,MATCH(Duombaze!FN571,DU!A:A,0),1))+IF(Duombaze!FO571="",0,INDEX(DU!I:I,MATCH(Duombaze!FO571,DU!A:A,0),1))+IF(Duombaze!FP571="",0,INDEX(DU!I:I,MATCH(Duombaze!FP571,DU!A:A,0),1))</f>
        <v>230.95890601863903</v>
      </c>
      <c r="FR571" s="673">
        <f>IF(Duombaze!FM571="",0,INDEX(DU!K:K,MATCH(Duombaze!FM571,DU!A:A,0),1))+IF(Duombaze!FN571="",0,INDEX(DU!K:K,MATCH(Duombaze!FN571,DU!A:A,0),1))+IF(Duombaze!FO571="",0,INDEX(DU!K:K,MATCH(Duombaze!FO571,DU!A:A,0),1))+IF(Duombaze!FP571="",0,INDEX(DU!K:K,MATCH(Duombaze!FP571,DU!A:A,0),1))</f>
        <v>123.92</v>
      </c>
      <c r="FW571" s="7"/>
      <c r="GA571" s="7"/>
      <c r="GB571" s="7"/>
      <c r="GC571" s="7"/>
      <c r="GJ571" s="7"/>
      <c r="GK571" s="7"/>
      <c r="GS571" s="7"/>
      <c r="GU571" s="7"/>
      <c r="GV571" s="7"/>
      <c r="GW571" s="7"/>
    </row>
    <row r="572" spans="1:205" ht="22.15" customHeight="1" x14ac:dyDescent="0.25">
      <c r="A572" s="44" t="s">
        <v>648</v>
      </c>
      <c r="B572" s="44" t="s">
        <v>3290</v>
      </c>
      <c r="C572" s="12" t="s">
        <v>3291</v>
      </c>
      <c r="D572" s="6"/>
      <c r="E572" s="4" t="str">
        <f t="shared" si="270"/>
        <v/>
      </c>
      <c r="F572" s="6"/>
      <c r="G572" s="643"/>
      <c r="H572" s="643"/>
      <c r="I572" s="643"/>
      <c r="J572" s="643"/>
      <c r="K572" s="643"/>
      <c r="L572" s="643"/>
      <c r="M572" s="643"/>
      <c r="N572" s="643"/>
      <c r="O572" s="643"/>
      <c r="P572" s="640">
        <f>IF(Duombaze!G572="",0,INDEX(DU!I:I,MATCH(Duombaze!G572,DU!A:A,0),1))+IF(Duombaze!H572="",0,INDEX(DU!I:I,MATCH(Duombaze!H572,DU!A:A,0),1))+IF(Duombaze!I572="",0,INDEX(DU!I:I,MATCH(Duombaze!I572,DU!A:A,0),1))+IF(Duombaze!J572="",0,INDEX(DU!I:I*40,MATCH(Duombaze!J572,DU!A:A,0),1))+IF(Duombaze!K572="",0,INDEX(DU!I:I,MATCH(Duombaze!K572,DU!A:A,0),1))+IF(Duombaze!L572="",0,INDEX(DU!I:I,MATCH(Duombaze!L572,DU!A:A,0),1))+IF(Duombaze!M572="",0,INDEX(DU!I:I,MATCH(Duombaze!M572,DU!A:A,0),1))+IF(Duombaze!N572="",0,INDEX(DU!I:I,MATCH(Duombaze!N572,DU!A:A,0),1))+IF(Duombaze!O572="",0,INDEX(DU!I:I,MATCH(Duombaze!O572,DU!A:A,0),1))</f>
        <v>0</v>
      </c>
      <c r="Q572" s="640">
        <f>IF(Duombaze!G572="",0,INDEX(DU!K:K,MATCH(Duombaze!G572,DU!A:A,0),1))+IF(Duombaze!H572="",0,INDEX(DU!K:K,MATCH(Duombaze!H572,DU!A:A,0),1))+IF(Duombaze!I572="",0,INDEX(DU!K:K,MATCH(Duombaze!I572,DU!A:A,0),1))+IF(Duombaze!J572="",0,INDEX(DU!K:K,MATCH(Duombaze!J572,DU!A:A,0),1))+IF(Duombaze!K572="",0,INDEX(DU!K:K,MATCH(Duombaze!K572,DU!A:A,0),1))+IF(Duombaze!L572="",0,INDEX(DU!K:K,MATCH(Duombaze!L572,DU!A:A,0),1))+IF(Duombaze!M572="",0,INDEX(DU!K:K,MATCH(Duombaze!M572,DU!A:A,0),1))+IF(Duombaze!N572="",0,INDEX(DU!K:K,MATCH(Duombaze!N572,DU!A:A,0),1))+IF(Duombaze!O572="",0,INDEX(DU!K:K,MATCH(Duombaze!O572,DU!A:A,0),1))</f>
        <v>0</v>
      </c>
      <c r="R572" s="6"/>
      <c r="S572" s="48"/>
      <c r="T572" s="883"/>
      <c r="U572" s="4">
        <f>IF(Duombaze!T572="",0,INDEX(DU!I:I,MATCH(Duombaze!T572,DU!A:A,0),1))</f>
        <v>0</v>
      </c>
      <c r="V572" s="4">
        <f>IF(Duombaze!T572="",0,INDEX(DU!K:K,MATCH(Duombaze!T572,DU!A:A,0),1))</f>
        <v>0</v>
      </c>
      <c r="W572" s="6"/>
      <c r="X572" s="6"/>
      <c r="Y572" s="858"/>
      <c r="Z572" s="66"/>
      <c r="AA572" s="4" t="str">
        <f t="shared" si="297"/>
        <v/>
      </c>
      <c r="AB572" s="6"/>
      <c r="AC572" s="6">
        <f>IF(Duombaze!AB572="",0,INDEX(DU!I:I,MATCH(Duombaze!AB572,DU!A:A,0),1))</f>
        <v>0</v>
      </c>
      <c r="AD572" s="2">
        <f>IF(Duombaze!AB572="",0,INDEX(DU!K:K,MATCH(Duombaze!AB572,DU!A:A,0),1))</f>
        <v>0</v>
      </c>
      <c r="AE572" s="6"/>
      <c r="AF572" s="6"/>
      <c r="AG572" s="6"/>
      <c r="AH572" s="4" t="str">
        <f t="shared" si="271"/>
        <v/>
      </c>
      <c r="AI572" s="6"/>
      <c r="AJ572" s="643"/>
      <c r="AK572" s="643"/>
      <c r="AL572" s="643"/>
      <c r="AM572" s="643">
        <f>IF(Duombaze!AJ572="",0,INDEX(DU!I:I,MATCH(Duombaze!AJ572,DU!A:A,0),1))+IF(Duombaze!AK572="",0,INDEX(DU!I:I,MATCH(Duombaze!AK572,DU!A:A,0),1))+IF(Duombaze!AL572="",0,INDEX(DU!I:I,MATCH(Duombaze!AL572,DU!A:A,0),1))</f>
        <v>0</v>
      </c>
      <c r="AN572" s="643">
        <f>IF(Duombaze!AJ572="",0,INDEX(DU!K:K,MATCH(Duombaze!AJ572,DU!A:A,0),1))+IF(Duombaze!AK572="",0,INDEX(DU!K:K,MATCH(Duombaze!AK572,DU!A:A,0),1))+IF(Duombaze!AL572="",0,INDEX(DU!K:K,MATCH(Duombaze!AL572,DU!A:A,0),1))</f>
        <v>0</v>
      </c>
      <c r="AO572" s="6"/>
      <c r="AP572" s="6"/>
      <c r="AQ572" s="6"/>
      <c r="AR572" s="4" t="str">
        <f t="shared" si="272"/>
        <v/>
      </c>
      <c r="AS572" s="6"/>
      <c r="AT572" s="643"/>
      <c r="AU572" s="643"/>
      <c r="AV572" s="643"/>
      <c r="AW572" s="643"/>
      <c r="AX572" s="643"/>
      <c r="AY572" s="643"/>
      <c r="AZ572" s="643"/>
      <c r="BA572" s="643"/>
      <c r="BB572" s="643"/>
      <c r="BC572" s="643">
        <f>IF(Duombaze!AT572="",0,INDEX(DU!I:I,MATCH(Duombaze!AT572,DU!A:A,0),1))+IF(Duombaze!AU572="",0,INDEX(DU!I:I,MATCH(Duombaze!AU572,DU!A:A,0),1))+IF(Duombaze!AV572="",0,INDEX(DU!I:I,MATCH(Duombaze!AV572,DU!A:A,0),1))+IF(Duombaze!AW572="",0,INDEX(DU!I:I,MATCH(Duombaze!AW572,DU!A:A,0),1))+IF(Duombaze!AX572="",0,INDEX(DU!I:I,MATCH(Duombaze!AX572,DU!A:A,0),1))+IF(Duombaze!AY572="",0,INDEX(DU!I:I,MATCH(Duombaze!AY572,DU!A:A,0),1))+IF(Duombaze!AZ572="",0,INDEX(DU!I:I,MATCH(Duombaze!AZ572,DU!A:A,0),1))+IF(Duombaze!BA572="",0,INDEX(DU!I:I,MATCH(Duombaze!BA572,DU!A:A,0),1))+IF(Duombaze!BB572="",0,INDEX(DU!I:I,MATCH(Duombaze!BB572,DU!A:A,0),1))</f>
        <v>0</v>
      </c>
      <c r="BD572" s="640">
        <f>IF(Duombaze!AT572="",0,INDEX(DU!K:K,MATCH(Duombaze!AT572,DU!A:A,0),1))+IF(Duombaze!AU572="",0,INDEX(DU!K:K,MATCH(Duombaze!AU572,DU!A:A,0),1))+IF(Duombaze!AV572="",0,INDEX(DU!K:K,MATCH(Duombaze!AV572,DU!A:A,0),1))+IF(Duombaze!AW572="",0,INDEX(DU!K:K,MATCH(Duombaze!AW572,DU!A:A,0),1))+IF(Duombaze!AX572="",0,INDEX(DU!K:K,MATCH(Duombaze!AX572,DU!A:A,0),1))+IF(Duombaze!AY572="",0,INDEX(DU!K:K,MATCH(Duombaze!AY572,DU!A:A,0),1))+IF(Duombaze!AZ572="",0,INDEX(DU!K:K,MATCH(Duombaze!AZ572,DU!A:A,0),1))+IF(Duombaze!BA572="",0,INDEX(DU!K:K,MATCH(Duombaze!BA572,DU!A:A,0),1))+IF(Duombaze!BB572="",0,INDEX(DU!K:K,MATCH(Duombaze!BB572,DU!A:A,0),1))</f>
        <v>0</v>
      </c>
      <c r="BE572" s="6"/>
      <c r="BF572" s="6"/>
      <c r="BG572" s="6"/>
      <c r="BH572" s="4" t="str">
        <f t="shared" si="273"/>
        <v/>
      </c>
      <c r="BI572" s="6"/>
      <c r="BJ572" s="643"/>
      <c r="BK572" s="643"/>
      <c r="BL572" s="643"/>
      <c r="BM572" s="640">
        <f>IF(Duombaze!BJ572="",0,INDEX(DU!I:I,MATCH(Duombaze!BJ572,DU!A:A,0),1))+IF(Duombaze!BK572="",0,INDEX(DU!I:I,MATCH(Duombaze!BK572,DU!A:A,0),1))+IF(Duombaze!BL572="",0,INDEX(DU!I:I,MATCH(Duombaze!BL572,DU!A:A,0),1))</f>
        <v>0</v>
      </c>
      <c r="BN572" s="640">
        <f>IF(Duombaze!BJ572="",0,INDEX(DU!K:K,MATCH(Duombaze!BJ572,DU!A:A,0),1))+IF(Duombaze!BK572="",0,INDEX(DU!K:K,MATCH(Duombaze!BK572,DU!A:A,0),1))+IF(Duombaze!BL572="",0,INDEX(DU!K:K,MATCH(Duombaze!BL572,DU!A:A,0),1))</f>
        <v>0</v>
      </c>
      <c r="BO572" s="6"/>
      <c r="BP572" s="6"/>
      <c r="BQ572" s="6"/>
      <c r="BR572" s="6" t="str">
        <f t="shared" si="274"/>
        <v/>
      </c>
      <c r="BS572" s="6"/>
      <c r="BT572" s="6"/>
      <c r="BU572" s="6"/>
      <c r="BV572" s="6"/>
      <c r="BW572" s="6">
        <f>IF(Duombaze!BT572="",0,INDEX(DU!I:I,MATCH(Duombaze!BT572,DU!A:A,0),1))+IF(Duombaze!BU572="",0,INDEX(DU!I:I,MATCH(Duombaze!BU572,DU!A:A,0),1))+IF(Duombaze!BV572="",0,INDEX(DU!I:I,MATCH(Duombaze!BV572,DU!A:A,0),1))</f>
        <v>0</v>
      </c>
      <c r="BX572" s="6">
        <f>IF(Duombaze!BT572="",0,INDEX(DU!K:K,MATCH(Duombaze!BT572,DU!A:A,0),1))+IF(Duombaze!BU572="",0,INDEX(DU!K:K,MATCH(Duombaze!BU572,DU!A:A,0),1))+IF(Duombaze!BV572="",0,INDEX(DU!K:K,MATCH(Duombaze!BV572,DU!A:A,0),1))</f>
        <v>0</v>
      </c>
      <c r="BY572" s="6"/>
      <c r="BZ572" s="6"/>
      <c r="CA572" s="6"/>
      <c r="CB572" s="6" t="str">
        <f t="shared" si="275"/>
        <v/>
      </c>
      <c r="CC572" s="6"/>
      <c r="CD572" s="6">
        <f>IF(Duombaze!CC572="",0,INDEX(DU!I:I,MATCH(Duombaze!CC572,DU!A:A,0),1))</f>
        <v>0</v>
      </c>
      <c r="CE572" s="4">
        <f>IF(Duombaze!CC572="",0,INDEX(DU!K:K,MATCH(Duombaze!CC572,DU!A:A,0),1))</f>
        <v>0</v>
      </c>
      <c r="CF572" s="66"/>
      <c r="CG572" s="6"/>
      <c r="CH572" s="6"/>
      <c r="CI572" s="4" t="str">
        <f t="shared" si="295"/>
        <v/>
      </c>
      <c r="CJ572" s="6"/>
      <c r="CK572" s="6">
        <f>IF(Duombaze!CJ572="",0,INDEX(DU!I:I,MATCH(Duombaze!CJ572,DU!A:A,0),1))</f>
        <v>0</v>
      </c>
      <c r="CL572" s="4">
        <f>IF(Duombaze!CJ572="",0,INDEX(DU!K:K,MATCH(Duombaze!CJ572,DU!A:A,0),1))</f>
        <v>0</v>
      </c>
      <c r="CM572" s="6"/>
      <c r="CN572" s="6"/>
      <c r="CO572" s="6"/>
      <c r="CP572" s="4" t="str">
        <f t="shared" si="276"/>
        <v/>
      </c>
      <c r="CQ572" s="6"/>
      <c r="CR572" s="643"/>
      <c r="CS572" s="643"/>
      <c r="CT572" s="643">
        <f>IF(Duombaze!CR572="",0,INDEX(DU!I:I,MATCH(Duombaze!CR572,DU!A:A,0),1))+IF(Duombaze!CS572="",0,INDEX(DU!I:I,MATCH(Duombaze!CS572,DU!A:A,0),1))</f>
        <v>0</v>
      </c>
      <c r="CU572" s="6">
        <f>IF(Duombaze!CR572="",0,INDEX(DU!K:K,MATCH(Duombaze!CR572,DU!A:A,0),1))+IF(Duombaze!CS572="",0,INDEX(DU!K:K,MATCH(Duombaze!CS572,DU!A:A,0),1))</f>
        <v>0</v>
      </c>
      <c r="CV572" s="6"/>
      <c r="CW572" s="6"/>
      <c r="CX572" s="6"/>
      <c r="CY572" s="4" t="str">
        <f t="shared" si="277"/>
        <v/>
      </c>
      <c r="CZ572" s="6"/>
      <c r="DA572" s="674"/>
      <c r="DB572" s="674"/>
      <c r="DC572" s="674">
        <f>IF(Duombaze!DA572="",0,INDEX(DU!I:I,MATCH(Duombaze!DA572,DU!A:A,0),1))+IF(Duombaze!DB572="",0,INDEX(DU!I:I,MATCH(Duombaze!DB572,DU!A:A,0),1))</f>
        <v>0</v>
      </c>
      <c r="DD572" s="6">
        <f>IF(Duombaze!DA572="",0,INDEX(DU!K:K,MATCH(Duombaze!DA572,DU!A:A,0),1))+IF(Duombaze!DB572="",0,INDEX(DU!K:K,MATCH(Duombaze!DB572,DU!A:A,0),1))</f>
        <v>0</v>
      </c>
      <c r="DE572" s="6"/>
      <c r="DF572" s="6"/>
      <c r="DG572" s="6"/>
      <c r="DH572" s="6" t="str">
        <f t="shared" si="278"/>
        <v/>
      </c>
      <c r="DI572" s="6"/>
      <c r="DJ572" s="674"/>
      <c r="DK572" s="679"/>
      <c r="DL572" s="679">
        <f>IF(Duombaze!DJ572="",0,INDEX(DU!I:I,MATCH(Duombaze!DJ572,DU!A:A,0),1))+IF(Duombaze!DK572="",0,INDEX(DU!I:I,MATCH(Duombaze!DK572,DU!A:A,0),1))</f>
        <v>0</v>
      </c>
      <c r="DM572" s="6">
        <f>IF(Duombaze!DJ572="",0,INDEX(DU!K:K,MATCH(Duombaze!DJ572,DU!A:A,0),1))+IF(Duombaze!DK572="",0,INDEX(DU!K:K,MATCH(Duombaze!DK572,DU!A:A,0),1))</f>
        <v>0</v>
      </c>
      <c r="DN572" s="48"/>
      <c r="DO572" s="48"/>
      <c r="DP572" s="48"/>
      <c r="DQ572" s="4" t="str">
        <f t="shared" si="279"/>
        <v/>
      </c>
      <c r="DR572" s="66"/>
      <c r="DS572" s="694"/>
      <c r="DT572" s="694"/>
      <c r="DU572" s="694"/>
      <c r="DV572" s="694"/>
      <c r="DW572" s="694">
        <f>IF(Duombaze!DS572="",0,INDEX(DU!I:I,MATCH(Duombaze!DS572,DU!A:A,0),1))+IF(Duombaze!DT572="",0,INDEX(DU!I:I,MATCH(Duombaze!DT572,DU!A:A,0),1))+IF(Duombaze!DU572="",0,INDEX(DU!I:I,MATCH(Duombaze!DU572,DU!A:A,0),1))+IF(Duombaze!DV572="",0,INDEX(DU!I:I,MATCH(Duombaze!DV572,DU!A:A,0),1))</f>
        <v>0</v>
      </c>
      <c r="DX572" s="640">
        <f>IF(Duombaze!DS572="",0,INDEX(DU!K:K,MATCH(Duombaze!DS572,DU!A:A,0),1))+IF(Duombaze!DT572="",0,INDEX(DU!K:K,MATCH(Duombaze!DT572,DU!A:A,0),1))+IF(Duombaze!DU572="",0,INDEX(DU!K:K,MATCH(Duombaze!DU572,DU!A:A,0),1))+IF(Duombaze!DV572="",0,INDEX(DU!K:KH,MATCH(Duombaze!DV572,DU!A:A,0),1))</f>
        <v>0</v>
      </c>
      <c r="DY572" s="66"/>
      <c r="DZ572" s="66"/>
      <c r="EA572" s="6"/>
      <c r="EB572" s="6" t="str">
        <f t="shared" si="280"/>
        <v/>
      </c>
      <c r="EC572" s="6"/>
      <c r="ED572" s="6">
        <f>IF(Duombaze!EC572="",0,INDEX(DU!I:I,MATCH(Duombaze!EC572,DU!A:A,0),1))</f>
        <v>0</v>
      </c>
      <c r="EE572" s="640">
        <f>IF(Duombaze!EC572="",0,INDEX(DU!K:K,MATCH(Duombaze!EC572,DU!A:A,0),1))</f>
        <v>0</v>
      </c>
      <c r="EF572" s="6"/>
      <c r="EG572" s="6"/>
      <c r="EH572" s="6"/>
      <c r="EI572" s="4" t="str">
        <f t="shared" si="296"/>
        <v/>
      </c>
      <c r="EJ572" s="6"/>
      <c r="EK572" s="674"/>
      <c r="EL572" s="674"/>
      <c r="EM572" s="674"/>
      <c r="EN572" s="674">
        <f>IF(Duombaze!EK572="",0,INDEX(DU!I:I,MATCH(Duombaze!EK572,DU!A:A,0),1))+IF(Duombaze!EL572="",0,INDEX(DU!I:I,MATCH(Duombaze!EL572,DU!A:A,0),1))+IF(Duombaze!EM572="",0,INDEX(DU!I:I,MATCH(Duombaze!EM572,DU!A:A,0),1))</f>
        <v>0</v>
      </c>
      <c r="EO572" s="6">
        <f>IF(Duombaze!EK572="",0,INDEX(DU!K:K,MATCH(Duombaze!EK572,DU!A:A,0),1))+IF(Duombaze!EL572="",0,INDEX(DU!K:K,MATCH(Duombaze!EL572,DU!A:A,0),1))+IF(Duombaze!EM572="",0,INDEX(DU!K:K,MATCH(Duombaze!EM572,DU!A:A,0),1))</f>
        <v>0</v>
      </c>
      <c r="EP572" s="6"/>
      <c r="EQ572" s="66"/>
      <c r="ER572" s="6"/>
      <c r="ES572" s="4" t="str">
        <f t="shared" si="281"/>
        <v/>
      </c>
      <c r="ET572" s="6"/>
      <c r="EU572" s="6"/>
      <c r="EV572" s="6"/>
      <c r="EW572" s="66"/>
      <c r="EX572" s="6" t="str">
        <f t="shared" si="282"/>
        <v/>
      </c>
      <c r="EY572" s="6"/>
      <c r="EZ572" s="674"/>
      <c r="FA572" s="674"/>
      <c r="FB572" s="674">
        <f>IF(Duombaze!EZ572="",0,INDEX(DU!I:I,MATCH(Duombaze!EZ572,DU!A:A,0),1))+IF(Duombaze!FA572="",0,INDEX(DU!I:I,MATCH(Duombaze!FA572,DU!A:A,0),1))</f>
        <v>0</v>
      </c>
      <c r="FC572" s="6">
        <f>IF(Duombaze!EZ572="",0,INDEX(DU!K:K,MATCH(Duombaze!EZ572,DU!A:A,0),1))+IF(Duombaze!FA572="",0,INDEX(DU!K:K,MATCH(Duombaze!FA572,DU!A:A,0),1))</f>
        <v>0</v>
      </c>
      <c r="FD572" s="6"/>
      <c r="FE572" s="6"/>
      <c r="FF572" s="6"/>
      <c r="FG572" s="6"/>
      <c r="FH572" s="6"/>
      <c r="FI572" s="6"/>
      <c r="FJ572" s="6" t="s">
        <v>1456</v>
      </c>
      <c r="FK572" s="66"/>
      <c r="FL572" s="62" t="s">
        <v>1457</v>
      </c>
      <c r="FM572" s="674" t="s">
        <v>1457</v>
      </c>
      <c r="FN572" s="674"/>
      <c r="FO572" s="674"/>
      <c r="FP572" s="674"/>
      <c r="FQ572" s="674">
        <f>IF(Duombaze!FM572="",0,INDEX(DU!I:I,MATCH(Duombaze!FM572,DU!A:A,0),1))+IF(Duombaze!FN572="",0,INDEX(DU!I:I,MATCH(Duombaze!FN572,DU!A:A,0),1))+IF(Duombaze!FO572="",0,INDEX(DU!I:I,MATCH(Duombaze!FO572,DU!A:A,0),1))+IF(Duombaze!FP572="",0,INDEX(DU!I:I,MATCH(Duombaze!FP572,DU!A:A,0),1))</f>
        <v>30.962199999999999</v>
      </c>
      <c r="FR572" s="673">
        <f>IF(Duombaze!FM572="",0,INDEX(DU!K:K,MATCH(Duombaze!FM572,DU!A:A,0),1))+IF(Duombaze!FN572="",0,INDEX(DU!K:K,MATCH(Duombaze!FN572,DU!A:A,0),1))+IF(Duombaze!FO572="",0,INDEX(DU!K:K,MATCH(Duombaze!FO572,DU!A:A,0),1))+IF(Duombaze!FP572="",0,INDEX(DU!K:K,MATCH(Duombaze!FP572,DU!A:A,0),1))</f>
        <v>18.670000000000002</v>
      </c>
      <c r="FW572" s="7"/>
      <c r="GA572" s="7"/>
      <c r="GB572" s="7"/>
      <c r="GC572" s="7"/>
      <c r="GJ572" s="7"/>
      <c r="GK572" s="7"/>
      <c r="GS572" s="7"/>
      <c r="GU572" s="7"/>
      <c r="GV572" s="7"/>
      <c r="GW572" s="7"/>
    </row>
    <row r="573" spans="1:205" ht="23.45" customHeight="1" x14ac:dyDescent="0.25">
      <c r="A573" s="44" t="s">
        <v>653</v>
      </c>
      <c r="B573" s="44" t="s">
        <v>3290</v>
      </c>
      <c r="C573" s="12" t="s">
        <v>3291</v>
      </c>
      <c r="D573" s="6"/>
      <c r="E573" s="4" t="str">
        <f t="shared" si="270"/>
        <v/>
      </c>
      <c r="F573" s="6"/>
      <c r="G573" s="643"/>
      <c r="H573" s="643"/>
      <c r="I573" s="643"/>
      <c r="J573" s="643"/>
      <c r="K573" s="643"/>
      <c r="L573" s="643"/>
      <c r="M573" s="643"/>
      <c r="N573" s="643"/>
      <c r="O573" s="643"/>
      <c r="P573" s="640">
        <f>IF(Duombaze!G573="",0,INDEX(DU!I:I,MATCH(Duombaze!G573,DU!A:A,0),1))+IF(Duombaze!H573="",0,INDEX(DU!I:I,MATCH(Duombaze!H573,DU!A:A,0),1))+IF(Duombaze!I573="",0,INDEX(DU!I:I,MATCH(Duombaze!I573,DU!A:A,0),1))+IF(Duombaze!J573="",0,INDEX(DU!I:I*40,MATCH(Duombaze!J573,DU!A:A,0),1))+IF(Duombaze!K573="",0,INDEX(DU!I:I,MATCH(Duombaze!K573,DU!A:A,0),1))+IF(Duombaze!L573="",0,INDEX(DU!I:I,MATCH(Duombaze!L573,DU!A:A,0),1))+IF(Duombaze!M573="",0,INDEX(DU!I:I,MATCH(Duombaze!M573,DU!A:A,0),1))+IF(Duombaze!N573="",0,INDEX(DU!I:I,MATCH(Duombaze!N573,DU!A:A,0),1))+IF(Duombaze!O573="",0,INDEX(DU!I:I,MATCH(Duombaze!O573,DU!A:A,0),1))</f>
        <v>0</v>
      </c>
      <c r="Q573" s="640">
        <f>IF(Duombaze!G573="",0,INDEX(DU!K:K,MATCH(Duombaze!G573,DU!A:A,0),1))+IF(Duombaze!H573="",0,INDEX(DU!K:K,MATCH(Duombaze!H573,DU!A:A,0),1))+IF(Duombaze!I573="",0,INDEX(DU!K:K,MATCH(Duombaze!I573,DU!A:A,0),1))+IF(Duombaze!J573="",0,INDEX(DU!K:K,MATCH(Duombaze!J573,DU!A:A,0),1))+IF(Duombaze!K573="",0,INDEX(DU!K:K,MATCH(Duombaze!K573,DU!A:A,0),1))+IF(Duombaze!L573="",0,INDEX(DU!K:K,MATCH(Duombaze!L573,DU!A:A,0),1))+IF(Duombaze!M573="",0,INDEX(DU!K:K,MATCH(Duombaze!M573,DU!A:A,0),1))+IF(Duombaze!N573="",0,INDEX(DU!K:K,MATCH(Duombaze!N573,DU!A:A,0),1))+IF(Duombaze!O573="",0,INDEX(DU!K:K,MATCH(Duombaze!O573,DU!A:A,0),1))</f>
        <v>0</v>
      </c>
      <c r="R573" s="6"/>
      <c r="S573" s="48"/>
      <c r="T573" s="883"/>
      <c r="U573" s="4">
        <f>IF(Duombaze!T573="",0,INDEX(DU!I:I,MATCH(Duombaze!T573,DU!A:A,0),1))</f>
        <v>0</v>
      </c>
      <c r="V573" s="4">
        <f>IF(Duombaze!T573="",0,INDEX(DU!K:K,MATCH(Duombaze!T573,DU!A:A,0),1))</f>
        <v>0</v>
      </c>
      <c r="W573" s="6"/>
      <c r="X573" s="6"/>
      <c r="Y573" s="858"/>
      <c r="Z573" s="66"/>
      <c r="AA573" s="4" t="str">
        <f t="shared" si="297"/>
        <v/>
      </c>
      <c r="AB573" s="6"/>
      <c r="AC573" s="6">
        <f>IF(Duombaze!AB573="",0,INDEX(DU!I:I,MATCH(Duombaze!AB573,DU!A:A,0),1))</f>
        <v>0</v>
      </c>
      <c r="AD573" s="2">
        <f>IF(Duombaze!AB573="",0,INDEX(DU!K:K,MATCH(Duombaze!AB573,DU!A:A,0),1))</f>
        <v>0</v>
      </c>
      <c r="AE573" s="6"/>
      <c r="AF573" s="6"/>
      <c r="AG573" s="6"/>
      <c r="AH573" s="4" t="str">
        <f t="shared" si="271"/>
        <v/>
      </c>
      <c r="AI573" s="6"/>
      <c r="AJ573" s="643"/>
      <c r="AK573" s="643"/>
      <c r="AL573" s="643"/>
      <c r="AM573" s="643">
        <f>IF(Duombaze!AJ573="",0,INDEX(DU!I:I,MATCH(Duombaze!AJ573,DU!A:A,0),1))+IF(Duombaze!AK573="",0,INDEX(DU!I:I,MATCH(Duombaze!AK573,DU!A:A,0),1))+IF(Duombaze!AL573="",0,INDEX(DU!I:I,MATCH(Duombaze!AL573,DU!A:A,0),1))</f>
        <v>0</v>
      </c>
      <c r="AN573" s="643">
        <f>IF(Duombaze!AJ573="",0,INDEX(DU!K:K,MATCH(Duombaze!AJ573,DU!A:A,0),1))+IF(Duombaze!AK573="",0,INDEX(DU!K:K,MATCH(Duombaze!AK573,DU!A:A,0),1))+IF(Duombaze!AL573="",0,INDEX(DU!K:K,MATCH(Duombaze!AL573,DU!A:A,0),1))</f>
        <v>0</v>
      </c>
      <c r="AO573" s="6"/>
      <c r="AP573" s="6"/>
      <c r="AQ573" s="6"/>
      <c r="AR573" s="4" t="str">
        <f t="shared" si="272"/>
        <v/>
      </c>
      <c r="AS573" s="6"/>
      <c r="AT573" s="643"/>
      <c r="AU573" s="643"/>
      <c r="AV573" s="643"/>
      <c r="AW573" s="643"/>
      <c r="AX573" s="643"/>
      <c r="AY573" s="643"/>
      <c r="AZ573" s="643"/>
      <c r="BA573" s="643"/>
      <c r="BB573" s="643"/>
      <c r="BC573" s="643">
        <f>IF(Duombaze!AT573="",0,INDEX(DU!I:I,MATCH(Duombaze!AT573,DU!A:A,0),1))+IF(Duombaze!AU573="",0,INDEX(DU!I:I,MATCH(Duombaze!AU573,DU!A:A,0),1))+IF(Duombaze!AV573="",0,INDEX(DU!I:I,MATCH(Duombaze!AV573,DU!A:A,0),1))+IF(Duombaze!AW573="",0,INDEX(DU!I:I,MATCH(Duombaze!AW573,DU!A:A,0),1))+IF(Duombaze!AX573="",0,INDEX(DU!I:I,MATCH(Duombaze!AX573,DU!A:A,0),1))+IF(Duombaze!AY573="",0,INDEX(DU!I:I,MATCH(Duombaze!AY573,DU!A:A,0),1))+IF(Duombaze!AZ573="",0,INDEX(DU!I:I,MATCH(Duombaze!AZ573,DU!A:A,0),1))+IF(Duombaze!BA573="",0,INDEX(DU!I:I,MATCH(Duombaze!BA573,DU!A:A,0),1))+IF(Duombaze!BB573="",0,INDEX(DU!I:I,MATCH(Duombaze!BB573,DU!A:A,0),1))</f>
        <v>0</v>
      </c>
      <c r="BD573" s="640">
        <f>IF(Duombaze!AT573="",0,INDEX(DU!K:K,MATCH(Duombaze!AT573,DU!A:A,0),1))+IF(Duombaze!AU573="",0,INDEX(DU!K:K,MATCH(Duombaze!AU573,DU!A:A,0),1))+IF(Duombaze!AV573="",0,INDEX(DU!K:K,MATCH(Duombaze!AV573,DU!A:A,0),1))+IF(Duombaze!AW573="",0,INDEX(DU!K:K,MATCH(Duombaze!AW573,DU!A:A,0),1))+IF(Duombaze!AX573="",0,INDEX(DU!K:K,MATCH(Duombaze!AX573,DU!A:A,0),1))+IF(Duombaze!AY573="",0,INDEX(DU!K:K,MATCH(Duombaze!AY573,DU!A:A,0),1))+IF(Duombaze!AZ573="",0,INDEX(DU!K:K,MATCH(Duombaze!AZ573,DU!A:A,0),1))+IF(Duombaze!BA573="",0,INDEX(DU!K:K,MATCH(Duombaze!BA573,DU!A:A,0),1))+IF(Duombaze!BB573="",0,INDEX(DU!K:K,MATCH(Duombaze!BB573,DU!A:A,0),1))</f>
        <v>0</v>
      </c>
      <c r="BE573" s="6"/>
      <c r="BF573" s="6"/>
      <c r="BG573" s="6"/>
      <c r="BH573" s="4" t="str">
        <f t="shared" si="273"/>
        <v/>
      </c>
      <c r="BI573" s="6"/>
      <c r="BJ573" s="643"/>
      <c r="BK573" s="643"/>
      <c r="BL573" s="643"/>
      <c r="BM573" s="640">
        <f>IF(Duombaze!BJ573="",0,INDEX(DU!I:I,MATCH(Duombaze!BJ573,DU!A:A,0),1))+IF(Duombaze!BK573="",0,INDEX(DU!I:I,MATCH(Duombaze!BK573,DU!A:A,0),1))+IF(Duombaze!BL573="",0,INDEX(DU!I:I,MATCH(Duombaze!BL573,DU!A:A,0),1))</f>
        <v>0</v>
      </c>
      <c r="BN573" s="640">
        <f>IF(Duombaze!BJ573="",0,INDEX(DU!K:K,MATCH(Duombaze!BJ573,DU!A:A,0),1))+IF(Duombaze!BK573="",0,INDEX(DU!K:K,MATCH(Duombaze!BK573,DU!A:A,0),1))+IF(Duombaze!BL573="",0,INDEX(DU!K:K,MATCH(Duombaze!BL573,DU!A:A,0),1))</f>
        <v>0</v>
      </c>
      <c r="BO573" s="6"/>
      <c r="BP573" s="6"/>
      <c r="BQ573" s="6"/>
      <c r="BR573" s="6" t="str">
        <f t="shared" si="274"/>
        <v/>
      </c>
      <c r="BS573" s="6"/>
      <c r="BT573" s="6"/>
      <c r="BU573" s="6"/>
      <c r="BV573" s="6"/>
      <c r="BW573" s="6">
        <f>IF(Duombaze!BT573="",0,INDEX(DU!I:I,MATCH(Duombaze!BT573,DU!A:A,0),1))+IF(Duombaze!BU573="",0,INDEX(DU!I:I,MATCH(Duombaze!BU573,DU!A:A,0),1))+IF(Duombaze!BV573="",0,INDEX(DU!I:I,MATCH(Duombaze!BV573,DU!A:A,0),1))</f>
        <v>0</v>
      </c>
      <c r="BX573" s="6">
        <f>IF(Duombaze!BT573="",0,INDEX(DU!K:K,MATCH(Duombaze!BT573,DU!A:A,0),1))+IF(Duombaze!BU573="",0,INDEX(DU!K:K,MATCH(Duombaze!BU573,DU!A:A,0),1))+IF(Duombaze!BV573="",0,INDEX(DU!K:K,MATCH(Duombaze!BV573,DU!A:A,0),1))</f>
        <v>0</v>
      </c>
      <c r="BY573" s="6"/>
      <c r="BZ573" s="6"/>
      <c r="CA573" s="6"/>
      <c r="CB573" s="6" t="str">
        <f t="shared" si="275"/>
        <v/>
      </c>
      <c r="CC573" s="6"/>
      <c r="CD573" s="6">
        <f>IF(Duombaze!CC573="",0,INDEX(DU!I:I,MATCH(Duombaze!CC573,DU!A:A,0),1))</f>
        <v>0</v>
      </c>
      <c r="CE573" s="4">
        <f>IF(Duombaze!CC573="",0,INDEX(DU!K:K,MATCH(Duombaze!CC573,DU!A:A,0),1))</f>
        <v>0</v>
      </c>
      <c r="CF573" s="66"/>
      <c r="CG573" s="6"/>
      <c r="CH573" s="6"/>
      <c r="CI573" s="4" t="str">
        <f t="shared" si="295"/>
        <v/>
      </c>
      <c r="CJ573" s="6"/>
      <c r="CK573" s="6">
        <f>IF(Duombaze!CJ573="",0,INDEX(DU!I:I,MATCH(Duombaze!CJ573,DU!A:A,0),1))</f>
        <v>0</v>
      </c>
      <c r="CL573" s="4">
        <f>IF(Duombaze!CJ573="",0,INDEX(DU!K:K,MATCH(Duombaze!CJ573,DU!A:A,0),1))</f>
        <v>0</v>
      </c>
      <c r="CM573" s="6"/>
      <c r="CN573" s="6"/>
      <c r="CO573" s="6"/>
      <c r="CP573" s="4" t="str">
        <f t="shared" si="276"/>
        <v/>
      </c>
      <c r="CQ573" s="6"/>
      <c r="CR573" s="643"/>
      <c r="CS573" s="643"/>
      <c r="CT573" s="643">
        <f>IF(Duombaze!CR573="",0,INDEX(DU!I:I,MATCH(Duombaze!CR573,DU!A:A,0),1))+IF(Duombaze!CS573="",0,INDEX(DU!I:I,MATCH(Duombaze!CS573,DU!A:A,0),1))</f>
        <v>0</v>
      </c>
      <c r="CU573" s="6">
        <f>IF(Duombaze!CR573="",0,INDEX(DU!K:K,MATCH(Duombaze!CR573,DU!A:A,0),1))+IF(Duombaze!CS573="",0,INDEX(DU!K:K,MATCH(Duombaze!CS573,DU!A:A,0),1))</f>
        <v>0</v>
      </c>
      <c r="CV573" s="6"/>
      <c r="CW573" s="6"/>
      <c r="CX573" s="6"/>
      <c r="CY573" s="4" t="str">
        <f t="shared" si="277"/>
        <v/>
      </c>
      <c r="CZ573" s="6"/>
      <c r="DA573" s="674"/>
      <c r="DB573" s="674"/>
      <c r="DC573" s="674">
        <f>IF(Duombaze!DA573="",0,INDEX(DU!I:I,MATCH(Duombaze!DA573,DU!A:A,0),1))+IF(Duombaze!DB573="",0,INDEX(DU!I:I,MATCH(Duombaze!DB573,DU!A:A,0),1))</f>
        <v>0</v>
      </c>
      <c r="DD573" s="6">
        <f>IF(Duombaze!DA573="",0,INDEX(DU!K:K,MATCH(Duombaze!DA573,DU!A:A,0),1))+IF(Duombaze!DB573="",0,INDEX(DU!K:K,MATCH(Duombaze!DB573,DU!A:A,0),1))</f>
        <v>0</v>
      </c>
      <c r="DE573" s="6"/>
      <c r="DF573" s="6"/>
      <c r="DG573" s="6"/>
      <c r="DH573" s="6" t="str">
        <f t="shared" si="278"/>
        <v/>
      </c>
      <c r="DI573" s="6"/>
      <c r="DJ573" s="674"/>
      <c r="DK573" s="679"/>
      <c r="DL573" s="679">
        <f>IF(Duombaze!DJ573="",0,INDEX(DU!I:I,MATCH(Duombaze!DJ573,DU!A:A,0),1))+IF(Duombaze!DK573="",0,INDEX(DU!I:I,MATCH(Duombaze!DK573,DU!A:A,0),1))</f>
        <v>0</v>
      </c>
      <c r="DM573" s="6">
        <f>IF(Duombaze!DJ573="",0,INDEX(DU!K:K,MATCH(Duombaze!DJ573,DU!A:A,0),1))+IF(Duombaze!DK573="",0,INDEX(DU!K:K,MATCH(Duombaze!DK573,DU!A:A,0),1))</f>
        <v>0</v>
      </c>
      <c r="DN573" s="48"/>
      <c r="DO573" s="48"/>
      <c r="DP573" s="48"/>
      <c r="DQ573" s="4" t="str">
        <f t="shared" si="279"/>
        <v/>
      </c>
      <c r="DR573" s="66"/>
      <c r="DS573" s="694"/>
      <c r="DT573" s="694"/>
      <c r="DU573" s="694"/>
      <c r="DV573" s="694"/>
      <c r="DW573" s="694">
        <f>IF(Duombaze!DS573="",0,INDEX(DU!I:I,MATCH(Duombaze!DS573,DU!A:A,0),1))+IF(Duombaze!DT573="",0,INDEX(DU!I:I,MATCH(Duombaze!DT573,DU!A:A,0),1))+IF(Duombaze!DU573="",0,INDEX(DU!I:I,MATCH(Duombaze!DU573,DU!A:A,0),1))+IF(Duombaze!DV573="",0,INDEX(DU!I:I,MATCH(Duombaze!DV573,DU!A:A,0),1))</f>
        <v>0</v>
      </c>
      <c r="DX573" s="640">
        <f>IF(Duombaze!DS573="",0,INDEX(DU!K:K,MATCH(Duombaze!DS573,DU!A:A,0),1))+IF(Duombaze!DT573="",0,INDEX(DU!K:K,MATCH(Duombaze!DT573,DU!A:A,0),1))+IF(Duombaze!DU573="",0,INDEX(DU!K:K,MATCH(Duombaze!DU573,DU!A:A,0),1))+IF(Duombaze!DV573="",0,INDEX(DU!K:KH,MATCH(Duombaze!DV573,DU!A:A,0),1))</f>
        <v>0</v>
      </c>
      <c r="DY573" s="66"/>
      <c r="DZ573" s="66"/>
      <c r="EA573" s="6"/>
      <c r="EB573" s="6" t="str">
        <f t="shared" si="280"/>
        <v/>
      </c>
      <c r="EC573" s="6"/>
      <c r="ED573" s="6">
        <f>IF(Duombaze!EC573="",0,INDEX(DU!I:I,MATCH(Duombaze!EC573,DU!A:A,0),1))</f>
        <v>0</v>
      </c>
      <c r="EE573" s="640">
        <f>IF(Duombaze!EC573="",0,INDEX(DU!K:K,MATCH(Duombaze!EC573,DU!A:A,0),1))</f>
        <v>0</v>
      </c>
      <c r="EF573" s="6"/>
      <c r="EG573" s="6"/>
      <c r="EH573" s="6"/>
      <c r="EI573" s="4" t="str">
        <f t="shared" si="296"/>
        <v/>
      </c>
      <c r="EJ573" s="6"/>
      <c r="EK573" s="674"/>
      <c r="EL573" s="674"/>
      <c r="EM573" s="674"/>
      <c r="EN573" s="674">
        <f>IF(Duombaze!EK573="",0,INDEX(DU!I:I,MATCH(Duombaze!EK573,DU!A:A,0),1))+IF(Duombaze!EL573="",0,INDEX(DU!I:I,MATCH(Duombaze!EL573,DU!A:A,0),1))+IF(Duombaze!EM573="",0,INDEX(DU!I:I,MATCH(Duombaze!EM573,DU!A:A,0),1))</f>
        <v>0</v>
      </c>
      <c r="EO573" s="6">
        <f>IF(Duombaze!EK573="",0,INDEX(DU!K:K,MATCH(Duombaze!EK573,DU!A:A,0),1))+IF(Duombaze!EL573="",0,INDEX(DU!K:K,MATCH(Duombaze!EL573,DU!A:A,0),1))+IF(Duombaze!EM573="",0,INDEX(DU!K:K,MATCH(Duombaze!EM573,DU!A:A,0),1))</f>
        <v>0</v>
      </c>
      <c r="EP573" s="6"/>
      <c r="EQ573" s="66"/>
      <c r="ER573" s="6"/>
      <c r="ES573" s="4" t="str">
        <f t="shared" si="281"/>
        <v/>
      </c>
      <c r="ET573" s="6"/>
      <c r="EU573" s="6"/>
      <c r="EV573" s="6"/>
      <c r="EW573" s="66"/>
      <c r="EX573" s="6" t="str">
        <f t="shared" si="282"/>
        <v/>
      </c>
      <c r="EY573" s="6"/>
      <c r="EZ573" s="674"/>
      <c r="FA573" s="674"/>
      <c r="FB573" s="674">
        <f>IF(Duombaze!EZ573="",0,INDEX(DU!I:I,MATCH(Duombaze!EZ573,DU!A:A,0),1))+IF(Duombaze!FA573="",0,INDEX(DU!I:I,MATCH(Duombaze!FA573,DU!A:A,0),1))</f>
        <v>0</v>
      </c>
      <c r="FC573" s="6">
        <f>IF(Duombaze!EZ573="",0,INDEX(DU!K:K,MATCH(Duombaze!EZ573,DU!A:A,0),1))+IF(Duombaze!FA573="",0,INDEX(DU!K:K,MATCH(Duombaze!FA573,DU!A:A,0),1))</f>
        <v>0</v>
      </c>
      <c r="FD573" s="6"/>
      <c r="FE573" s="6"/>
      <c r="FF573" s="6"/>
      <c r="FG573" s="6"/>
      <c r="FH573" s="6"/>
      <c r="FI573" s="6"/>
      <c r="FJ573" s="6" t="s">
        <v>2878</v>
      </c>
      <c r="FK573" s="66"/>
      <c r="FL573" s="62" t="s">
        <v>2879</v>
      </c>
      <c r="FM573" s="674" t="s">
        <v>2879</v>
      </c>
      <c r="FN573" s="674"/>
      <c r="FO573" s="674"/>
      <c r="FP573" s="674"/>
      <c r="FQ573" s="674">
        <f>IF(Duombaze!FM573="",0,INDEX(DU!I:I,MATCH(Duombaze!FM573,DU!A:A,0),1))+IF(Duombaze!FN573="",0,INDEX(DU!I:I,MATCH(Duombaze!FN573,DU!A:A,0),1))+IF(Duombaze!FO573="",0,INDEX(DU!I:I,MATCH(Duombaze!FO573,DU!A:A,0),1))+IF(Duombaze!FP573="",0,INDEX(DU!I:I,MATCH(Duombaze!FP573,DU!A:A,0),1))</f>
        <v>174.34731814345901</v>
      </c>
      <c r="FR573" s="673">
        <f>IF(Duombaze!FM573="",0,INDEX(DU!K:K,MATCH(Duombaze!FM573,DU!A:A,0),1))+IF(Duombaze!FN573="",0,INDEX(DU!K:K,MATCH(Duombaze!FN573,DU!A:A,0),1))+IF(Duombaze!FO573="",0,INDEX(DU!K:K,MATCH(Duombaze!FO573,DU!A:A,0),1))+IF(Duombaze!FP573="",0,INDEX(DU!K:K,MATCH(Duombaze!FP573,DU!A:A,0),1))</f>
        <v>64.45</v>
      </c>
      <c r="FW573" s="7"/>
      <c r="GA573" s="7"/>
      <c r="GB573" s="7"/>
      <c r="GC573" s="7"/>
      <c r="GJ573" s="7"/>
      <c r="GK573" s="7"/>
      <c r="GS573" s="7"/>
      <c r="GU573" s="7"/>
      <c r="GV573" s="7"/>
      <c r="GW573" s="7"/>
    </row>
    <row r="574" spans="1:205" ht="23.45" customHeight="1" x14ac:dyDescent="0.25">
      <c r="A574" s="44" t="s">
        <v>642</v>
      </c>
      <c r="B574" s="44" t="s">
        <v>3290</v>
      </c>
      <c r="C574" s="12" t="s">
        <v>3291</v>
      </c>
      <c r="D574" s="6"/>
      <c r="E574" s="4"/>
      <c r="F574" s="6"/>
      <c r="G574" s="643"/>
      <c r="H574" s="643"/>
      <c r="I574" s="643"/>
      <c r="J574" s="643"/>
      <c r="K574" s="643"/>
      <c r="L574" s="643"/>
      <c r="M574" s="643"/>
      <c r="N574" s="643"/>
      <c r="O574" s="643"/>
      <c r="P574" s="640"/>
      <c r="Q574" s="640"/>
      <c r="R574" s="6"/>
      <c r="S574" s="48"/>
      <c r="T574" s="883"/>
      <c r="U574" s="49"/>
      <c r="V574" s="49"/>
      <c r="W574" s="6"/>
      <c r="X574" s="6"/>
      <c r="Y574" s="858"/>
      <c r="Z574" s="66"/>
      <c r="AA574" s="4"/>
      <c r="AB574" s="6"/>
      <c r="AC574" s="6"/>
      <c r="AD574" s="2"/>
      <c r="AE574" s="6"/>
      <c r="AF574" s="6"/>
      <c r="AG574" s="6"/>
      <c r="AH574" s="4"/>
      <c r="AI574" s="6"/>
      <c r="AJ574" s="643"/>
      <c r="AK574" s="643"/>
      <c r="AL574" s="643"/>
      <c r="AM574" s="643"/>
      <c r="AN574" s="643"/>
      <c r="AO574" s="6"/>
      <c r="AP574" s="6"/>
      <c r="AQ574" s="6"/>
      <c r="AR574" s="4"/>
      <c r="AS574" s="6"/>
      <c r="AT574" s="643"/>
      <c r="AU574" s="643"/>
      <c r="AV574" s="643"/>
      <c r="AW574" s="643"/>
      <c r="AX574" s="643"/>
      <c r="AY574" s="643"/>
      <c r="AZ574" s="643"/>
      <c r="BA574" s="643"/>
      <c r="BB574" s="643"/>
      <c r="BC574" s="643"/>
      <c r="BD574" s="640"/>
      <c r="BE574" s="6"/>
      <c r="BF574" s="6"/>
      <c r="BG574" s="6"/>
      <c r="BH574" s="4"/>
      <c r="BI574" s="6"/>
      <c r="BJ574" s="643"/>
      <c r="BK574" s="643"/>
      <c r="BL574" s="643"/>
      <c r="BM574" s="640"/>
      <c r="BN574" s="640"/>
      <c r="BO574" s="6"/>
      <c r="BP574" s="6"/>
      <c r="BQ574" s="6"/>
      <c r="BR574" s="6"/>
      <c r="BS574" s="6"/>
      <c r="BT574" s="6"/>
      <c r="BU574" s="6"/>
      <c r="BV574" s="6"/>
      <c r="BW574" s="6"/>
      <c r="BX574" s="6"/>
      <c r="BY574" s="6"/>
      <c r="BZ574" s="6"/>
      <c r="CA574" s="6"/>
      <c r="CB574" s="6"/>
      <c r="CC574" s="6"/>
      <c r="CD574" s="6"/>
      <c r="CE574" s="4"/>
      <c r="CF574" s="66"/>
      <c r="CG574" s="6"/>
      <c r="CH574" s="6"/>
      <c r="CI574" s="4"/>
      <c r="CJ574" s="6"/>
      <c r="CK574" s="6"/>
      <c r="CL574" s="4"/>
      <c r="CM574" s="6"/>
      <c r="CN574" s="6"/>
      <c r="CO574" s="6"/>
      <c r="CP574" s="4"/>
      <c r="CQ574" s="6"/>
      <c r="CR574" s="643"/>
      <c r="CS574" s="643"/>
      <c r="CT574" s="643"/>
      <c r="CU574" s="6"/>
      <c r="CV574" s="6"/>
      <c r="CW574" s="6"/>
      <c r="CX574" s="6"/>
      <c r="CY574" s="4"/>
      <c r="CZ574" s="6"/>
      <c r="DA574" s="674"/>
      <c r="DB574" s="674"/>
      <c r="DC574" s="674"/>
      <c r="DD574" s="6"/>
      <c r="DE574" s="6"/>
      <c r="DF574" s="6"/>
      <c r="DG574" s="6"/>
      <c r="DH574" s="6"/>
      <c r="DI574" s="6"/>
      <c r="DJ574" s="674"/>
      <c r="DK574" s="679"/>
      <c r="DL574" s="679"/>
      <c r="DM574" s="6"/>
      <c r="DN574" s="48"/>
      <c r="DO574" s="48"/>
      <c r="DP574" s="48"/>
      <c r="DQ574" s="4"/>
      <c r="DR574" s="66"/>
      <c r="DS574" s="694"/>
      <c r="DT574" s="694"/>
      <c r="DU574" s="694"/>
      <c r="DV574" s="694"/>
      <c r="DW574" s="694"/>
      <c r="DX574" s="640"/>
      <c r="DY574" s="66"/>
      <c r="DZ574" s="66"/>
      <c r="EA574" s="6"/>
      <c r="EB574" s="6"/>
      <c r="EC574" s="6"/>
      <c r="ED574" s="6"/>
      <c r="EE574" s="640"/>
      <c r="EF574" s="6"/>
      <c r="EG574" s="6"/>
      <c r="EH574" s="6"/>
      <c r="EI574" s="4"/>
      <c r="EJ574" s="6"/>
      <c r="EK574" s="674"/>
      <c r="EL574" s="674"/>
      <c r="EM574" s="674"/>
      <c r="EN574" s="674"/>
      <c r="EO574" s="6"/>
      <c r="EP574" s="6"/>
      <c r="EQ574" s="66"/>
      <c r="ER574" s="6"/>
      <c r="ES574" s="4"/>
      <c r="ET574" s="6"/>
      <c r="EU574" s="6"/>
      <c r="EV574" s="6"/>
      <c r="EW574" s="66"/>
      <c r="EX574" s="6"/>
      <c r="EY574" s="6"/>
      <c r="EZ574" s="674"/>
      <c r="FA574" s="674"/>
      <c r="FB574" s="674"/>
      <c r="FC574" s="6"/>
      <c r="FD574" s="6"/>
      <c r="FE574" s="6"/>
      <c r="FF574" s="6"/>
      <c r="FG574" s="6"/>
      <c r="FH574" s="6"/>
      <c r="FI574" s="6"/>
      <c r="FJ574" s="6"/>
      <c r="FK574" s="66" t="s">
        <v>3334</v>
      </c>
      <c r="FL574" s="62" t="s">
        <v>3366</v>
      </c>
      <c r="FM574" s="674" t="s">
        <v>3366</v>
      </c>
      <c r="FN574" s="674"/>
      <c r="FO574" s="674"/>
      <c r="FP574" s="674"/>
      <c r="FQ574" s="674">
        <f>IF(Duombaze!FM574="",0,INDEX(DU!I:I,MATCH(Duombaze!FM574,DU!A:A,0),1))+IF(Duombaze!FN574="",0,INDEX(DU!I:I,MATCH(Duombaze!FN574,DU!A:A,0),1))+IF(Duombaze!FO574="",0,INDEX(DU!I:I,MATCH(Duombaze!FO574,DU!A:A,0),1))+IF(Duombaze!FP574="",0,INDEX(DU!I:I,MATCH(Duombaze!FP574,DU!A:A,0),1))</f>
        <v>46.338486956521699</v>
      </c>
      <c r="FR574" s="673">
        <f>IF(Duombaze!FM574="",0,INDEX(DU!K:K,MATCH(Duombaze!FM574,DU!A:A,0),1))+IF(Duombaze!FN574="",0,INDEX(DU!K:K,MATCH(Duombaze!FN574,DU!A:A,0),1))+IF(Duombaze!FO574="",0,INDEX(DU!K:K,MATCH(Duombaze!FO574,DU!A:A,0),1))+IF(Duombaze!FP574="",0,INDEX(DU!K:K,MATCH(Duombaze!FP574,DU!A:A,0),1))</f>
        <v>19.34</v>
      </c>
      <c r="FW574" s="7"/>
      <c r="GA574" s="7"/>
      <c r="GB574" s="7"/>
      <c r="GC574" s="7"/>
      <c r="GJ574" s="7"/>
      <c r="GK574" s="7"/>
      <c r="GS574" s="7"/>
      <c r="GU574" s="7"/>
      <c r="GV574" s="7"/>
      <c r="GW574" s="7"/>
    </row>
    <row r="575" spans="1:205" ht="23.45" customHeight="1" x14ac:dyDescent="0.25">
      <c r="A575" s="44" t="s">
        <v>649</v>
      </c>
      <c r="B575" s="44" t="s">
        <v>3290</v>
      </c>
      <c r="C575" s="12" t="s">
        <v>3291</v>
      </c>
      <c r="D575" s="6"/>
      <c r="E575" s="4"/>
      <c r="F575" s="6"/>
      <c r="G575" s="643"/>
      <c r="H575" s="643"/>
      <c r="I575" s="643"/>
      <c r="J575" s="643"/>
      <c r="K575" s="643"/>
      <c r="L575" s="643"/>
      <c r="M575" s="643"/>
      <c r="N575" s="643"/>
      <c r="O575" s="643"/>
      <c r="P575" s="640"/>
      <c r="Q575" s="640"/>
      <c r="R575" s="6"/>
      <c r="S575" s="48"/>
      <c r="T575" s="883"/>
      <c r="U575" s="49"/>
      <c r="V575" s="49"/>
      <c r="W575" s="6"/>
      <c r="X575" s="6"/>
      <c r="Y575" s="858"/>
      <c r="Z575" s="66"/>
      <c r="AA575" s="4"/>
      <c r="AB575" s="6"/>
      <c r="AC575" s="6"/>
      <c r="AD575" s="2"/>
      <c r="AE575" s="6"/>
      <c r="AF575" s="6"/>
      <c r="AG575" s="6"/>
      <c r="AH575" s="4"/>
      <c r="AI575" s="6"/>
      <c r="AJ575" s="643"/>
      <c r="AK575" s="643"/>
      <c r="AL575" s="643"/>
      <c r="AM575" s="643"/>
      <c r="AN575" s="643"/>
      <c r="AO575" s="6"/>
      <c r="AP575" s="6"/>
      <c r="AQ575" s="6"/>
      <c r="AR575" s="4"/>
      <c r="AS575" s="6"/>
      <c r="AT575" s="643"/>
      <c r="AU575" s="643"/>
      <c r="AV575" s="643"/>
      <c r="AW575" s="643"/>
      <c r="AX575" s="643"/>
      <c r="AY575" s="643"/>
      <c r="AZ575" s="643"/>
      <c r="BA575" s="643"/>
      <c r="BB575" s="643"/>
      <c r="BC575" s="643"/>
      <c r="BD575" s="640"/>
      <c r="BE575" s="6"/>
      <c r="BF575" s="6"/>
      <c r="BG575" s="6"/>
      <c r="BH575" s="4"/>
      <c r="BI575" s="6"/>
      <c r="BJ575" s="643"/>
      <c r="BK575" s="643"/>
      <c r="BL575" s="643"/>
      <c r="BM575" s="640"/>
      <c r="BN575" s="640"/>
      <c r="BO575" s="6"/>
      <c r="BP575" s="6"/>
      <c r="BQ575" s="6"/>
      <c r="BR575" s="6"/>
      <c r="BS575" s="6"/>
      <c r="BT575" s="6"/>
      <c r="BU575" s="6"/>
      <c r="BV575" s="6"/>
      <c r="BW575" s="6"/>
      <c r="BX575" s="6"/>
      <c r="BY575" s="6"/>
      <c r="BZ575" s="6"/>
      <c r="CA575" s="6"/>
      <c r="CB575" s="6"/>
      <c r="CC575" s="6"/>
      <c r="CD575" s="6"/>
      <c r="CE575" s="4"/>
      <c r="CF575" s="66"/>
      <c r="CG575" s="6"/>
      <c r="CH575" s="6"/>
      <c r="CI575" s="4"/>
      <c r="CJ575" s="6"/>
      <c r="CK575" s="6"/>
      <c r="CL575" s="4"/>
      <c r="CM575" s="6"/>
      <c r="CN575" s="6"/>
      <c r="CO575" s="6"/>
      <c r="CP575" s="4"/>
      <c r="CQ575" s="6"/>
      <c r="CR575" s="643"/>
      <c r="CS575" s="643"/>
      <c r="CT575" s="643"/>
      <c r="CU575" s="6"/>
      <c r="CV575" s="6"/>
      <c r="CW575" s="6"/>
      <c r="CX575" s="6"/>
      <c r="CY575" s="4"/>
      <c r="CZ575" s="6"/>
      <c r="DA575" s="674"/>
      <c r="DB575" s="674"/>
      <c r="DC575" s="674"/>
      <c r="DD575" s="6"/>
      <c r="DE575" s="6"/>
      <c r="DF575" s="6"/>
      <c r="DG575" s="6"/>
      <c r="DH575" s="6"/>
      <c r="DI575" s="6"/>
      <c r="DJ575" s="674"/>
      <c r="DK575" s="679"/>
      <c r="DL575" s="679"/>
      <c r="DM575" s="6"/>
      <c r="DN575" s="48"/>
      <c r="DO575" s="48"/>
      <c r="DP575" s="48"/>
      <c r="DQ575" s="4"/>
      <c r="DR575" s="66"/>
      <c r="DS575" s="694"/>
      <c r="DT575" s="694"/>
      <c r="DU575" s="694"/>
      <c r="DV575" s="694"/>
      <c r="DW575" s="694"/>
      <c r="DX575" s="640"/>
      <c r="DY575" s="66"/>
      <c r="DZ575" s="66"/>
      <c r="EA575" s="6"/>
      <c r="EB575" s="6"/>
      <c r="EC575" s="6"/>
      <c r="ED575" s="6"/>
      <c r="EE575" s="640"/>
      <c r="EF575" s="6"/>
      <c r="EG575" s="6"/>
      <c r="EH575" s="6"/>
      <c r="EI575" s="4"/>
      <c r="EJ575" s="6"/>
      <c r="EK575" s="674"/>
      <c r="EL575" s="674"/>
      <c r="EM575" s="674"/>
      <c r="EN575" s="674"/>
      <c r="EO575" s="6"/>
      <c r="EP575" s="6"/>
      <c r="EQ575" s="66"/>
      <c r="ER575" s="6"/>
      <c r="ES575" s="4"/>
      <c r="ET575" s="6"/>
      <c r="EU575" s="6"/>
      <c r="EV575" s="6"/>
      <c r="EW575" s="66"/>
      <c r="EX575" s="6"/>
      <c r="EY575" s="6"/>
      <c r="EZ575" s="674"/>
      <c r="FA575" s="674"/>
      <c r="FB575" s="674"/>
      <c r="FC575" s="6"/>
      <c r="FD575" s="6"/>
      <c r="FE575" s="6"/>
      <c r="FF575" s="6"/>
      <c r="FG575" s="6"/>
      <c r="FH575" s="6"/>
      <c r="FI575" s="6"/>
      <c r="FJ575" s="6"/>
      <c r="FK575" s="66" t="s">
        <v>3335</v>
      </c>
      <c r="FL575" s="62" t="s">
        <v>1474</v>
      </c>
      <c r="FM575" s="674"/>
      <c r="FN575" s="674"/>
      <c r="FO575" s="674"/>
      <c r="FP575" s="674"/>
      <c r="FQ575" s="674">
        <f>IF(Duombaze!FM575="",0,INDEX(DU!I:I,MATCH(Duombaze!FM575,DU!A:A,0),1))+IF(Duombaze!FN575="",0,INDEX(DU!I:I,MATCH(Duombaze!FN575,DU!A:A,0),1))+IF(Duombaze!FO575="",0,INDEX(DU!I:I,MATCH(Duombaze!FO575,DU!A:A,0),1))+IF(Duombaze!FP575="",0,INDEX(DU!I:I,MATCH(Duombaze!FP575,DU!A:A,0),1))</f>
        <v>0</v>
      </c>
      <c r="FR575" s="673">
        <f>IF(Duombaze!FM575="",0,INDEX(DU!K:K,MATCH(Duombaze!FM575,DU!A:A,0),1))+IF(Duombaze!FN575="",0,INDEX(DU!K:K,MATCH(Duombaze!FN575,DU!A:A,0),1))+IF(Duombaze!FO575="",0,INDEX(DU!K:K,MATCH(Duombaze!FO575,DU!A:A,0),1))+IF(Duombaze!FP575="",0,INDEX(DU!K:K,MATCH(Duombaze!FP575,DU!A:A,0),1))</f>
        <v>0</v>
      </c>
      <c r="FW575" s="7"/>
      <c r="GA575" s="7"/>
      <c r="GB575" s="7"/>
      <c r="GC575" s="7"/>
      <c r="GJ575" s="7"/>
      <c r="GK575" s="7"/>
      <c r="GS575" s="7"/>
      <c r="GU575" s="7"/>
      <c r="GV575" s="7"/>
      <c r="GW575" s="7"/>
    </row>
    <row r="576" spans="1:205" ht="23.45" customHeight="1" x14ac:dyDescent="0.25">
      <c r="A576" s="44" t="s">
        <v>650</v>
      </c>
      <c r="B576" s="44" t="s">
        <v>3290</v>
      </c>
      <c r="C576" s="12" t="s">
        <v>3291</v>
      </c>
      <c r="D576" s="6"/>
      <c r="E576" s="4"/>
      <c r="F576" s="6"/>
      <c r="G576" s="643"/>
      <c r="H576" s="643"/>
      <c r="I576" s="643"/>
      <c r="J576" s="643"/>
      <c r="K576" s="643"/>
      <c r="L576" s="643"/>
      <c r="M576" s="643"/>
      <c r="N576" s="643"/>
      <c r="O576" s="643"/>
      <c r="P576" s="640"/>
      <c r="Q576" s="640"/>
      <c r="R576" s="6"/>
      <c r="S576" s="48"/>
      <c r="T576" s="883"/>
      <c r="U576" s="49"/>
      <c r="V576" s="49"/>
      <c r="W576" s="6"/>
      <c r="X576" s="6"/>
      <c r="Y576" s="858"/>
      <c r="Z576" s="66"/>
      <c r="AA576" s="4"/>
      <c r="AB576" s="6"/>
      <c r="AC576" s="6"/>
      <c r="AD576" s="2"/>
      <c r="AE576" s="6"/>
      <c r="AF576" s="6"/>
      <c r="AG576" s="6"/>
      <c r="AH576" s="4"/>
      <c r="AI576" s="6"/>
      <c r="AJ576" s="643"/>
      <c r="AK576" s="643"/>
      <c r="AL576" s="643"/>
      <c r="AM576" s="643"/>
      <c r="AN576" s="643"/>
      <c r="AO576" s="6"/>
      <c r="AP576" s="6"/>
      <c r="AQ576" s="6"/>
      <c r="AR576" s="4"/>
      <c r="AS576" s="6"/>
      <c r="AT576" s="643"/>
      <c r="AU576" s="643"/>
      <c r="AV576" s="643"/>
      <c r="AW576" s="643"/>
      <c r="AX576" s="643"/>
      <c r="AY576" s="643"/>
      <c r="AZ576" s="643"/>
      <c r="BA576" s="643"/>
      <c r="BB576" s="643"/>
      <c r="BC576" s="643"/>
      <c r="BD576" s="640"/>
      <c r="BE576" s="6"/>
      <c r="BF576" s="6"/>
      <c r="BG576" s="6"/>
      <c r="BH576" s="4"/>
      <c r="BI576" s="6"/>
      <c r="BJ576" s="643"/>
      <c r="BK576" s="643"/>
      <c r="BL576" s="643"/>
      <c r="BM576" s="640"/>
      <c r="BN576" s="640"/>
      <c r="BO576" s="6"/>
      <c r="BP576" s="6"/>
      <c r="BQ576" s="6"/>
      <c r="BR576" s="6"/>
      <c r="BS576" s="6"/>
      <c r="BT576" s="6"/>
      <c r="BU576" s="6"/>
      <c r="BV576" s="6"/>
      <c r="BW576" s="6"/>
      <c r="BX576" s="6"/>
      <c r="BY576" s="6"/>
      <c r="BZ576" s="6"/>
      <c r="CA576" s="6"/>
      <c r="CB576" s="6"/>
      <c r="CC576" s="6"/>
      <c r="CD576" s="6"/>
      <c r="CE576" s="4"/>
      <c r="CF576" s="66"/>
      <c r="CG576" s="6"/>
      <c r="CH576" s="6"/>
      <c r="CI576" s="4"/>
      <c r="CJ576" s="6"/>
      <c r="CK576" s="6"/>
      <c r="CL576" s="4"/>
      <c r="CM576" s="6"/>
      <c r="CN576" s="6"/>
      <c r="CO576" s="6"/>
      <c r="CP576" s="4"/>
      <c r="CQ576" s="6"/>
      <c r="CR576" s="643"/>
      <c r="CS576" s="643"/>
      <c r="CT576" s="643"/>
      <c r="CU576" s="6"/>
      <c r="CV576" s="6"/>
      <c r="CW576" s="6"/>
      <c r="CX576" s="6"/>
      <c r="CY576" s="4"/>
      <c r="CZ576" s="6"/>
      <c r="DA576" s="674"/>
      <c r="DB576" s="674"/>
      <c r="DC576" s="674"/>
      <c r="DD576" s="6"/>
      <c r="DE576" s="6"/>
      <c r="DF576" s="6"/>
      <c r="DG576" s="6"/>
      <c r="DH576" s="6"/>
      <c r="DI576" s="6"/>
      <c r="DJ576" s="674"/>
      <c r="DK576" s="679"/>
      <c r="DL576" s="679"/>
      <c r="DM576" s="6"/>
      <c r="DN576" s="48"/>
      <c r="DO576" s="48"/>
      <c r="DP576" s="48"/>
      <c r="DQ576" s="4"/>
      <c r="DR576" s="66"/>
      <c r="DS576" s="694"/>
      <c r="DT576" s="694"/>
      <c r="DU576" s="694"/>
      <c r="DV576" s="694"/>
      <c r="DW576" s="694"/>
      <c r="DX576" s="640"/>
      <c r="DY576" s="66"/>
      <c r="DZ576" s="66"/>
      <c r="EA576" s="6"/>
      <c r="EB576" s="6"/>
      <c r="EC576" s="6"/>
      <c r="ED576" s="6"/>
      <c r="EE576" s="640"/>
      <c r="EF576" s="6"/>
      <c r="EG576" s="6"/>
      <c r="EH576" s="6"/>
      <c r="EI576" s="4"/>
      <c r="EJ576" s="6"/>
      <c r="EK576" s="674"/>
      <c r="EL576" s="674"/>
      <c r="EM576" s="674"/>
      <c r="EN576" s="674"/>
      <c r="EO576" s="6"/>
      <c r="EP576" s="6"/>
      <c r="EQ576" s="66"/>
      <c r="ER576" s="6"/>
      <c r="ES576" s="4"/>
      <c r="ET576" s="6"/>
      <c r="EU576" s="6"/>
      <c r="EV576" s="6"/>
      <c r="EW576" s="66"/>
      <c r="EX576" s="6"/>
      <c r="EY576" s="6"/>
      <c r="EZ576" s="674"/>
      <c r="FA576" s="674"/>
      <c r="FB576" s="674"/>
      <c r="FC576" s="6"/>
      <c r="FD576" s="6"/>
      <c r="FE576" s="6"/>
      <c r="FF576" s="6"/>
      <c r="FG576" s="6"/>
      <c r="FH576" s="6"/>
      <c r="FI576" s="6"/>
      <c r="FJ576" s="6"/>
      <c r="FK576" s="66" t="s">
        <v>651</v>
      </c>
      <c r="FL576" s="62" t="s">
        <v>1472</v>
      </c>
      <c r="FM576" s="62" t="s">
        <v>1472</v>
      </c>
      <c r="FN576" s="674"/>
      <c r="FO576" s="674"/>
      <c r="FP576" s="674"/>
      <c r="FQ576" s="674">
        <f>IF(Duombaze!FM576="",0,INDEX(DU!I:I,MATCH(Duombaze!FM576,DU!A:A,0),1))+IF(Duombaze!FN576="",0,INDEX(DU!I:I,MATCH(Duombaze!FN576,DU!A:A,0),1))+IF(Duombaze!FO576="",0,INDEX(DU!I:I,MATCH(Duombaze!FO576,DU!A:A,0),1))+IF(Duombaze!FP576="",0,INDEX(DU!I:I,MATCH(Duombaze!FP576,DU!A:A,0),1))</f>
        <v>51.433999999999997</v>
      </c>
      <c r="FR576" s="673">
        <f>IF(Duombaze!FM576="",0,INDEX(DU!K:K,MATCH(Duombaze!FM576,DU!A:A,0),1))+IF(Duombaze!FN576="",0,INDEX(DU!K:K,MATCH(Duombaze!FN576,DU!A:A,0),1))+IF(Duombaze!FO576="",0,INDEX(DU!K:K,MATCH(Duombaze!FO576,DU!A:A,0),1))+IF(Duombaze!FP576="",0,INDEX(DU!K:K,MATCH(Duombaze!FP576,DU!A:A,0),1))</f>
        <v>18.670000000000002</v>
      </c>
      <c r="FW576" s="7"/>
      <c r="GA576" s="7"/>
      <c r="GB576" s="7"/>
      <c r="GC576" s="7"/>
      <c r="GJ576" s="7"/>
      <c r="GK576" s="7"/>
      <c r="GS576" s="7"/>
      <c r="GU576" s="7"/>
      <c r="GV576" s="7"/>
      <c r="GW576" s="7"/>
    </row>
    <row r="577" spans="1:210" ht="23.45" customHeight="1" x14ac:dyDescent="0.25">
      <c r="A577" s="42" t="s">
        <v>1870</v>
      </c>
      <c r="B577" s="44" t="s">
        <v>3290</v>
      </c>
      <c r="C577" s="12" t="s">
        <v>3291</v>
      </c>
      <c r="D577" s="6"/>
      <c r="E577" s="4"/>
      <c r="F577" s="6"/>
      <c r="G577" s="643"/>
      <c r="H577" s="643"/>
      <c r="I577" s="643"/>
      <c r="J577" s="643"/>
      <c r="K577" s="643"/>
      <c r="L577" s="643"/>
      <c r="M577" s="643"/>
      <c r="N577" s="643"/>
      <c r="O577" s="643"/>
      <c r="P577" s="640"/>
      <c r="Q577" s="640"/>
      <c r="R577" s="6"/>
      <c r="S577" s="48"/>
      <c r="T577" s="883"/>
      <c r="U577" s="49"/>
      <c r="V577" s="49"/>
      <c r="W577" s="6"/>
      <c r="X577" s="6"/>
      <c r="Y577" s="858"/>
      <c r="Z577" s="66"/>
      <c r="AA577" s="4"/>
      <c r="AB577" s="6"/>
      <c r="AC577" s="6"/>
      <c r="AD577" s="2"/>
      <c r="AE577" s="6"/>
      <c r="AF577" s="6"/>
      <c r="AG577" s="6"/>
      <c r="AH577" s="4"/>
      <c r="AI577" s="6"/>
      <c r="AJ577" s="643"/>
      <c r="AK577" s="643"/>
      <c r="AL577" s="643"/>
      <c r="AM577" s="643"/>
      <c r="AN577" s="643"/>
      <c r="AO577" s="6"/>
      <c r="AP577" s="6"/>
      <c r="AQ577" s="6"/>
      <c r="AR577" s="4"/>
      <c r="AS577" s="6"/>
      <c r="AT577" s="643"/>
      <c r="AU577" s="643"/>
      <c r="AV577" s="643"/>
      <c r="AW577" s="643"/>
      <c r="AX577" s="643"/>
      <c r="AY577" s="643"/>
      <c r="AZ577" s="643"/>
      <c r="BA577" s="643"/>
      <c r="BB577" s="643"/>
      <c r="BC577" s="643"/>
      <c r="BD577" s="640"/>
      <c r="BE577" s="6"/>
      <c r="BF577" s="6"/>
      <c r="BG577" s="6"/>
      <c r="BH577" s="4"/>
      <c r="BI577" s="6"/>
      <c r="BJ577" s="643"/>
      <c r="BK577" s="643"/>
      <c r="BL577" s="643"/>
      <c r="BM577" s="640"/>
      <c r="BN577" s="640"/>
      <c r="BO577" s="6"/>
      <c r="BP577" s="6"/>
      <c r="BQ577" s="6"/>
      <c r="BR577" s="6"/>
      <c r="BS577" s="6"/>
      <c r="BT577" s="6"/>
      <c r="BU577" s="6"/>
      <c r="BV577" s="6"/>
      <c r="BW577" s="6"/>
      <c r="BX577" s="6"/>
      <c r="BY577" s="6"/>
      <c r="BZ577" s="6"/>
      <c r="CA577" s="6"/>
      <c r="CB577" s="6"/>
      <c r="CC577" s="6"/>
      <c r="CD577" s="6"/>
      <c r="CE577" s="4"/>
      <c r="CF577" s="66"/>
      <c r="CG577" s="6"/>
      <c r="CH577" s="6"/>
      <c r="CI577" s="4"/>
      <c r="CJ577" s="6"/>
      <c r="CK577" s="6"/>
      <c r="CL577" s="4"/>
      <c r="CM577" s="6"/>
      <c r="CN577" s="6"/>
      <c r="CO577" s="6"/>
      <c r="CP577" s="4"/>
      <c r="CQ577" s="6"/>
      <c r="CR577" s="643"/>
      <c r="CS577" s="643"/>
      <c r="CT577" s="643"/>
      <c r="CU577" s="6"/>
      <c r="CV577" s="6"/>
      <c r="CW577" s="6"/>
      <c r="CX577" s="6"/>
      <c r="CY577" s="4"/>
      <c r="CZ577" s="6"/>
      <c r="DA577" s="674"/>
      <c r="DB577" s="674"/>
      <c r="DC577" s="674"/>
      <c r="DD577" s="6"/>
      <c r="DE577" s="6"/>
      <c r="DF577" s="6"/>
      <c r="DG577" s="6"/>
      <c r="DH577" s="6"/>
      <c r="DI577" s="6"/>
      <c r="DJ577" s="674"/>
      <c r="DK577" s="679"/>
      <c r="DL577" s="679"/>
      <c r="DM577" s="6"/>
      <c r="DN577" s="48"/>
      <c r="DO577" s="48"/>
      <c r="DP577" s="48"/>
      <c r="DQ577" s="4"/>
      <c r="DR577" s="66"/>
      <c r="DS577" s="694"/>
      <c r="DT577" s="694"/>
      <c r="DU577" s="694"/>
      <c r="DV577" s="694"/>
      <c r="DW577" s="694"/>
      <c r="DX577" s="640"/>
      <c r="DY577" s="66"/>
      <c r="DZ577" s="66"/>
      <c r="EA577" s="6"/>
      <c r="EB577" s="6"/>
      <c r="EC577" s="6"/>
      <c r="ED577" s="6"/>
      <c r="EE577" s="640"/>
      <c r="EF577" s="6"/>
      <c r="EG577" s="6"/>
      <c r="EH577" s="6"/>
      <c r="EI577" s="4"/>
      <c r="EJ577" s="6"/>
      <c r="EK577" s="674"/>
      <c r="EL577" s="674"/>
      <c r="EM577" s="674"/>
      <c r="EN577" s="674"/>
      <c r="EO577" s="6"/>
      <c r="EP577" s="6"/>
      <c r="EQ577" s="66"/>
      <c r="ER577" s="6"/>
      <c r="ES577" s="4"/>
      <c r="ET577" s="6"/>
      <c r="EU577" s="6"/>
      <c r="EV577" s="6"/>
      <c r="EW577" s="66"/>
      <c r="EX577" s="6"/>
      <c r="EY577" s="6"/>
      <c r="EZ577" s="674"/>
      <c r="FA577" s="674"/>
      <c r="FB577" s="674"/>
      <c r="FC577" s="6"/>
      <c r="FD577" s="6"/>
      <c r="FE577" s="6"/>
      <c r="FF577" s="6"/>
      <c r="FG577" s="6"/>
      <c r="FH577" s="6"/>
      <c r="FI577" s="6"/>
      <c r="FJ577" s="6"/>
      <c r="FK577" s="7" t="s">
        <v>8754</v>
      </c>
      <c r="FL577" s="7" t="s">
        <v>9166</v>
      </c>
      <c r="FM577" s="7">
        <v>40083400</v>
      </c>
      <c r="FN577" s="7">
        <v>24129100</v>
      </c>
      <c r="FO577" s="674"/>
      <c r="FP577" s="674"/>
      <c r="FQ577" s="674">
        <f>IF(Duombaze!FM577="",0,INDEX(DU!I:I,MATCH(Duombaze!FM577,DU!A:A,0),1))+IF(Duombaze!FN577="",0,INDEX(DU!I:I,MATCH(Duombaze!FN577,DU!A:A,0),1))+IF(Duombaze!FO577="",0,INDEX(DU!I:I,MATCH(Duombaze!FO577,DU!A:A,0),1))+IF(Duombaze!FP577="",0,INDEX(DU!I:I,MATCH(Duombaze!FP577,DU!A:A,0),1))</f>
        <v>47.604999999999997</v>
      </c>
      <c r="FR577" s="673">
        <f>IF(Duombaze!FM577="",0,INDEX(DU!K:K,MATCH(Duombaze!FM577,DU!A:A,0),1))+IF(Duombaze!FN577="",0,INDEX(DU!K:K,MATCH(Duombaze!FN577,DU!A:A,0),1))+IF(Duombaze!FO577="",0,INDEX(DU!K:K,MATCH(Duombaze!FO577,DU!A:A,0),1))+IF(Duombaze!FP577="",0,INDEX(DU!K:K,MATCH(Duombaze!FP577,DU!A:A,0),1))</f>
        <v>0</v>
      </c>
      <c r="FW577" s="7"/>
      <c r="GA577" s="7"/>
      <c r="GB577" s="7"/>
      <c r="GC577" s="7"/>
      <c r="GJ577" s="7"/>
      <c r="GK577" s="7"/>
      <c r="GS577" s="7"/>
      <c r="GU577" s="7"/>
      <c r="GV577" s="7"/>
      <c r="GW577" s="7"/>
    </row>
    <row r="578" spans="1:210" s="96" customFormat="1" ht="23.45" customHeight="1" x14ac:dyDescent="0.25">
      <c r="A578" s="92"/>
      <c r="B578" s="92"/>
      <c r="C578" s="93" t="s">
        <v>663</v>
      </c>
      <c r="D578" s="94"/>
      <c r="E578" s="94"/>
      <c r="F578" s="94"/>
      <c r="G578" s="94"/>
      <c r="H578" s="94"/>
      <c r="I578" s="94"/>
      <c r="J578" s="94"/>
      <c r="K578" s="94"/>
      <c r="L578" s="94"/>
      <c r="M578" s="94"/>
      <c r="N578" s="94"/>
      <c r="O578" s="94"/>
      <c r="P578" s="94"/>
      <c r="Q578" s="94"/>
      <c r="R578" s="94"/>
      <c r="S578" s="95"/>
      <c r="T578" s="891"/>
      <c r="U578" s="891"/>
      <c r="V578" s="891"/>
      <c r="W578" s="94"/>
      <c r="X578" s="94"/>
      <c r="Y578" s="872"/>
      <c r="Z578" s="850"/>
      <c r="AA578" s="94"/>
      <c r="AB578" s="94"/>
      <c r="AC578" s="94"/>
      <c r="AD578" s="94"/>
      <c r="AE578" s="94"/>
      <c r="AF578" s="94"/>
      <c r="AG578" s="94"/>
      <c r="AH578" s="94"/>
      <c r="AI578" s="94"/>
      <c r="AJ578" s="94"/>
      <c r="AK578" s="94"/>
      <c r="AL578" s="94"/>
      <c r="AM578" s="94"/>
      <c r="AN578" s="94"/>
      <c r="AO578" s="94"/>
      <c r="AP578" s="94"/>
      <c r="AQ578" s="94"/>
      <c r="AR578" s="94"/>
      <c r="AS578" s="94"/>
      <c r="AT578" s="94"/>
      <c r="AU578" s="94"/>
      <c r="AV578" s="94"/>
      <c r="AW578" s="94"/>
      <c r="AX578" s="94"/>
      <c r="AY578" s="94"/>
      <c r="AZ578" s="94"/>
      <c r="BA578" s="94"/>
      <c r="BB578" s="94"/>
      <c r="BC578" s="94"/>
      <c r="BD578" s="94"/>
      <c r="BE578" s="94"/>
      <c r="BF578" s="94"/>
      <c r="BG578" s="94"/>
      <c r="BH578" s="94"/>
      <c r="BI578" s="94"/>
      <c r="BJ578" s="94"/>
      <c r="BK578" s="94"/>
      <c r="BL578" s="94"/>
      <c r="BM578" s="94"/>
      <c r="BN578" s="94"/>
      <c r="BO578" s="94"/>
      <c r="BP578" s="94"/>
      <c r="BQ578" s="94"/>
      <c r="BR578" s="94"/>
      <c r="BS578" s="94"/>
      <c r="BT578" s="94"/>
      <c r="BU578" s="94"/>
      <c r="BV578" s="94"/>
      <c r="BW578" s="94"/>
      <c r="BX578" s="94"/>
      <c r="BY578" s="94"/>
      <c r="BZ578" s="94"/>
      <c r="CA578" s="94"/>
      <c r="CB578" s="94"/>
      <c r="CC578" s="94"/>
      <c r="CD578" s="94"/>
      <c r="CE578" s="94"/>
      <c r="CF578" s="94"/>
      <c r="CG578" s="94"/>
      <c r="CH578" s="94"/>
      <c r="CI578" s="94"/>
      <c r="CJ578" s="94"/>
      <c r="CK578" s="94"/>
      <c r="CL578" s="94"/>
      <c r="CM578" s="94"/>
      <c r="CN578" s="94"/>
      <c r="CO578" s="94"/>
      <c r="CP578" s="94"/>
      <c r="CQ578" s="94"/>
      <c r="CR578" s="94"/>
      <c r="CS578" s="94"/>
      <c r="CT578" s="94"/>
      <c r="CU578" s="94"/>
      <c r="CV578" s="94"/>
      <c r="CW578" s="94"/>
      <c r="CX578" s="94"/>
      <c r="CY578" s="94"/>
      <c r="CZ578" s="94"/>
      <c r="DA578" s="94"/>
      <c r="DB578" s="94"/>
      <c r="DC578" s="94"/>
      <c r="DD578" s="94"/>
      <c r="DE578" s="94"/>
      <c r="DF578" s="94"/>
      <c r="DG578" s="94"/>
      <c r="DH578" s="94"/>
      <c r="DI578" s="94"/>
      <c r="DJ578" s="94"/>
      <c r="DK578" s="94"/>
      <c r="DL578" s="94"/>
      <c r="DM578" s="94"/>
      <c r="DN578" s="94"/>
      <c r="DO578" s="94"/>
      <c r="DP578" s="94"/>
      <c r="DQ578" s="94"/>
      <c r="DR578" s="94"/>
      <c r="DS578" s="94"/>
      <c r="DT578" s="94"/>
      <c r="DU578" s="94"/>
      <c r="DV578" s="94"/>
      <c r="DW578" s="94"/>
      <c r="DX578" s="94"/>
      <c r="DY578" s="94"/>
      <c r="DZ578" s="94"/>
      <c r="EA578" s="94"/>
      <c r="EB578" s="94"/>
      <c r="EC578" s="94"/>
      <c r="ED578" s="94"/>
      <c r="EE578" s="94"/>
      <c r="EF578" s="94"/>
      <c r="EG578" s="94"/>
      <c r="EH578" s="94"/>
      <c r="EI578" s="94"/>
      <c r="EJ578" s="94"/>
      <c r="EK578" s="94"/>
      <c r="EL578" s="94"/>
      <c r="EM578" s="94"/>
      <c r="EN578" s="94"/>
      <c r="EO578" s="94"/>
      <c r="EP578" s="94"/>
      <c r="EQ578" s="94"/>
      <c r="ER578" s="94"/>
      <c r="ES578" s="94"/>
      <c r="ET578" s="94"/>
      <c r="EU578" s="94"/>
      <c r="EV578" s="94"/>
      <c r="EW578" s="94"/>
      <c r="EX578" s="94"/>
      <c r="EY578" s="94"/>
      <c r="EZ578" s="94"/>
      <c r="FA578" s="94"/>
      <c r="FB578" s="94"/>
      <c r="FC578" s="94"/>
      <c r="FD578" s="94"/>
      <c r="FE578" s="94"/>
      <c r="FF578" s="94"/>
      <c r="FG578" s="94"/>
      <c r="FH578" s="94"/>
      <c r="FI578" s="94"/>
      <c r="FJ578" s="94"/>
      <c r="FK578" s="94"/>
      <c r="FL578" s="94"/>
      <c r="FM578" s="94"/>
      <c r="FN578" s="94"/>
      <c r="FO578" s="94"/>
      <c r="FP578" s="94"/>
      <c r="FQ578" s="94"/>
      <c r="FR578" s="94"/>
      <c r="FS578" s="94"/>
      <c r="FT578" s="94"/>
      <c r="FU578" s="94"/>
      <c r="FV578" s="94"/>
      <c r="FW578" s="94"/>
      <c r="FX578" s="94"/>
      <c r="FY578" s="94"/>
      <c r="FZ578" s="94"/>
      <c r="GA578" s="94"/>
      <c r="GB578" s="94"/>
    </row>
    <row r="579" spans="1:210" s="20" customFormat="1" ht="23.45" customHeight="1" x14ac:dyDescent="0.25">
      <c r="A579" s="41">
        <v>0</v>
      </c>
      <c r="B579" s="41" t="s">
        <v>800</v>
      </c>
      <c r="C579" s="16" t="s">
        <v>44</v>
      </c>
      <c r="D579" s="19" t="s">
        <v>411</v>
      </c>
      <c r="E579" s="17" t="str">
        <f t="shared" ref="E579:E590" si="300">IF(D579&lt;&gt;"",A579&amp;" "&amp;C579&amp;" "&amp;D579,"")</f>
        <v>0 SPS14 Be pagrindo</v>
      </c>
      <c r="F579" s="19"/>
      <c r="G579" s="639"/>
      <c r="H579" s="639"/>
      <c r="I579" s="639"/>
      <c r="J579" s="639"/>
      <c r="K579" s="639"/>
      <c r="L579" s="639"/>
      <c r="M579" s="639"/>
      <c r="N579" s="639"/>
      <c r="O579" s="639"/>
      <c r="P579" s="639">
        <f>IF(Duombaze!G579="",0,INDEX(DU!I:I,MATCH(Duombaze!G579,DU!A:A,0),1))+IF(Duombaze!H579="",0,INDEX(DU!I:I,MATCH(Duombaze!H579,DU!A:A,0),1))+IF(Duombaze!I579="",0,INDEX(DU!I:I,MATCH(Duombaze!I579,DU!A:A,0),1))+IF(Duombaze!J579="",0,INDEX(DU!I:I,MATCH(Duombaze!J579,DU!A:A,0),1))+IF(Duombaze!K579="",0,INDEX(DU!I:I,MATCH(Duombaze!K579,DU!A:A,0),1))+IF(Duombaze!L579="",0,INDEX(DU!I:I,MATCH(Duombaze!L579,DU!A:A,0),1))+IF(Duombaze!M579="",0,INDEX(DU!I:I,MATCH(Duombaze!M579,DU!A:A,0),1))+IF(Duombaze!N579="",0,INDEX(DU!I:I,MATCH(Duombaze!N579,DU!A:A,0),1))+IF(Duombaze!O579="",0,INDEX(DU!I:I,MATCH(Duombaze!O579,DU!A:A,0),1))</f>
        <v>0</v>
      </c>
      <c r="Q579" s="638">
        <f>IF(Duombaze!G579="",0,INDEX(DU!K:K,MATCH(Duombaze!G579,DU!A:A,0),1))+IF(Duombaze!H579="",0,INDEX(DU!K:K,MATCH(Duombaze!H579,DU!A:A,0),1))+IF(Duombaze!I579="",0,INDEX(DU!K:K,MATCH(Duombaze!I579,DU!A:A,0),1))+IF(Duombaze!J579="",0,INDEX(DU!K:K,MATCH(Duombaze!J579,DU!A:A,0),1))+IF(Duombaze!K579="",0,INDEX(DU!K:K,MATCH(Duombaze!K579,DU!A:A,0),1))+IF(Duombaze!L579="",0,INDEX(DU!K:K,MATCH(Duombaze!L579,DU!A:A,0),1))+IF(Duombaze!M579="",0,INDEX(DU!K:K,MATCH(Duombaze!M579,DU!A:A,0),1))+IF(Duombaze!N579="",0,INDEX(DU!K:K,MATCH(Duombaze!N579,DU!A:A,0),1))+IF(Duombaze!O579="",0,INDEX(DU!K:K,MATCH(Duombaze!O579,DU!A:A,0),1))</f>
        <v>0</v>
      </c>
      <c r="R579" s="19"/>
      <c r="S579" s="52"/>
      <c r="T579" s="881"/>
      <c r="U579" s="17">
        <f>IF(Duombaze!T579="",0,INDEX(DU!I:I,MATCH(Duombaze!T579,DU!A:A,0),1))</f>
        <v>0</v>
      </c>
      <c r="V579" s="17">
        <f>IF(Duombaze!T579="",0,INDEX(DU!K:K,MATCH(Duombaze!T579,DU!A:A,0),1))</f>
        <v>0</v>
      </c>
      <c r="W579" s="19"/>
      <c r="X579" s="19"/>
      <c r="Y579" s="134"/>
      <c r="Z579" s="65" t="s">
        <v>416</v>
      </c>
      <c r="AA579" s="17" t="str">
        <f t="shared" si="297"/>
        <v>0 SPS14 Be grąžulo</v>
      </c>
      <c r="AB579" s="19"/>
      <c r="AC579" s="19">
        <f>IF(Duombaze!AB579="",0,INDEX(DU!I:I,MATCH(Duombaze!AB579,DU!A:A,0),1))</f>
        <v>0</v>
      </c>
      <c r="AD579" s="25">
        <f>IF(Duombaze!AB579="",0,INDEX(DU!K:K,MATCH(Duombaze!AB579,DU!A:A,0),1))</f>
        <v>0</v>
      </c>
      <c r="AE579" s="19"/>
      <c r="AF579" s="19"/>
      <c r="AG579" s="19" t="s">
        <v>412</v>
      </c>
      <c r="AH579" s="17" t="str">
        <f t="shared" si="271"/>
        <v>0 SPS14 Be bamperio</v>
      </c>
      <c r="AI579" s="19"/>
      <c r="AJ579" s="639"/>
      <c r="AK579" s="639"/>
      <c r="AL579" s="639"/>
      <c r="AM579" s="639">
        <f>IF(Duombaze!AJ579="",0,INDEX(DU!I:I,MATCH(Duombaze!AJ579,DU!A:A,0),1))+IF(Duombaze!AK579="",0,INDEX(DU!I:I,MATCH(Duombaze!AK579,DU!A:A,0),1))+IF(Duombaze!AL579="",0,INDEX(DU!I:I,MATCH(Duombaze!AL579,DU!A:A,0),1))</f>
        <v>0</v>
      </c>
      <c r="AN579" s="639">
        <f>IF(Duombaze!AJ579="",0,INDEX(DU!K:K,MATCH(Duombaze!AJ579,DU!A:A,0),1))+IF(Duombaze!AK579="",0,INDEX(DU!K:K,MATCH(Duombaze!AK579,DU!A:A,0),1))+IF(Duombaze!AL579="",0,INDEX(DU!K:K,MATCH(Duombaze!AL579,DU!A:A,0),1))</f>
        <v>0</v>
      </c>
      <c r="AO579" s="19"/>
      <c r="AP579" s="19"/>
      <c r="AQ579" s="19" t="s">
        <v>1496</v>
      </c>
      <c r="AR579" s="17" t="str">
        <f t="shared" si="272"/>
        <v>0 SPS14 Opcija negalima</v>
      </c>
      <c r="AS579" s="19"/>
      <c r="AT579" s="639"/>
      <c r="AU579" s="639"/>
      <c r="AV579" s="639"/>
      <c r="AW579" s="639"/>
      <c r="AX579" s="639"/>
      <c r="AY579" s="639"/>
      <c r="AZ579" s="639"/>
      <c r="BA579" s="639"/>
      <c r="BB579" s="639"/>
      <c r="BC579" s="639">
        <f>IF(Duombaze!AT579="",0,INDEX(DU!I:I,MATCH(Duombaze!AT579,DU!A:A,0),1))+IF(Duombaze!AU579="",0,INDEX(DU!I:I,MATCH(Duombaze!AU579,DU!A:A,0),1))+IF(Duombaze!AV579="",0,INDEX(DU!I:I,MATCH(Duombaze!AV579,DU!A:A,0),1))+IF(Duombaze!AW579="",0,INDEX(DU!I:I,MATCH(Duombaze!AW579,DU!A:A,0),1))+IF(Duombaze!AX579="",0,INDEX(DU!I:I,MATCH(Duombaze!AX579,DU!A:A,0),1))+IF(Duombaze!AY579="",0,INDEX(DU!I:I,MATCH(Duombaze!AY579,DU!A:A,0),1))+IF(Duombaze!AZ579="",0,INDEX(DU!I:I,MATCH(Duombaze!AZ579,DU!A:A,0),1))+IF(Duombaze!BA579="",0,INDEX(DU!I:I,MATCH(Duombaze!BA579,DU!A:A,0),1))+IF(Duombaze!BB579="",0,INDEX(DU!I:I,MATCH(Duombaze!BB579,DU!A:A,0),1))</f>
        <v>0</v>
      </c>
      <c r="BD579" s="638">
        <f>IF(Duombaze!AT579="",0,INDEX(DU!K:K,MATCH(Duombaze!AT579,DU!A:A,0),1))+IF(Duombaze!AU579="",0,INDEX(DU!K:K,MATCH(Duombaze!AU579,DU!A:A,0),1))+IF(Duombaze!AV579="",0,INDEX(DU!K:K,MATCH(Duombaze!AV579,DU!A:A,0),1))+IF(Duombaze!AW579="",0,INDEX(DU!K:K,MATCH(Duombaze!AW579,DU!A:A,0),1))+IF(Duombaze!AX579="",0,INDEX(DU!K:K,MATCH(Duombaze!AX579,DU!A:A,0),1))+IF(Duombaze!AY579="",0,INDEX(DU!K:K,MATCH(Duombaze!AY579,DU!A:A,0),1))+IF(Duombaze!AZ579="",0,INDEX(DU!K:K,MATCH(Duombaze!AZ579,DU!A:A,0),1))+IF(Duombaze!BA579="",0,INDEX(DU!K:K,MATCH(Duombaze!BA579,DU!A:A,0),1))+IF(Duombaze!BB579="",0,INDEX(DU!K:K,MATCH(Duombaze!BB579,DU!A:A,0),1))</f>
        <v>0</v>
      </c>
      <c r="BE579" s="19"/>
      <c r="BF579" s="19"/>
      <c r="BG579" s="52" t="s">
        <v>624</v>
      </c>
      <c r="BH579" s="17" t="str">
        <f>IF(BG579&lt;&gt;"",A579&amp;" "&amp;C579&amp;" "&amp;BG579,"")</f>
        <v>0 SPS14 Be stabžių sistemos</v>
      </c>
      <c r="BI579" s="19"/>
      <c r="BJ579" s="639"/>
      <c r="BK579" s="639"/>
      <c r="BL579" s="639"/>
      <c r="BM579" s="639">
        <f>IF(Duombaze!BJ579="",0,INDEX(DU!I:I,MATCH(Duombaze!BJ579,DU!A:A,0),1))+IF(Duombaze!BK579="",0,INDEX(DU!I:I,MATCH(Duombaze!BK579,DU!A:A,0),1))+IF(Duombaze!BL579="",0,INDEX(DU!I:I,MATCH(Duombaze!BL579,DU!A:A,0),1))</f>
        <v>0</v>
      </c>
      <c r="BN579" s="638">
        <f>IF(Duombaze!BJ579="",0,INDEX(DU!K:K,MATCH(Duombaze!BJ579,DU!A:A,0),1))+IF(Duombaze!BK579="",0,INDEX(DU!K:K,MATCH(Duombaze!BK579,DU!A:A,0),1))+IF(Duombaze!BL579="",0,INDEX(DU!K:K,MATCH(Duombaze!BL579,DU!A:A,0),1))</f>
        <v>0</v>
      </c>
      <c r="BO579" s="19"/>
      <c r="BP579" s="19"/>
      <c r="BQ579" s="25"/>
      <c r="BR579" s="19" t="str">
        <f t="shared" si="274"/>
        <v/>
      </c>
      <c r="BS579" s="19"/>
      <c r="BT579" s="19"/>
      <c r="BU579" s="19"/>
      <c r="BV579" s="19"/>
      <c r="BW579" s="19">
        <f>IF(Duombaze!BT579="",0,INDEX(DU!I:I,MATCH(Duombaze!BT579,DU!A:A,0),1))+IF(Duombaze!BU579="",0,INDEX(DU!I:I,MATCH(Duombaze!BU579,DU!A:A,0),1))+IF(Duombaze!BV579="",0,INDEX(DU!I:I,MATCH(Duombaze!BV579,DU!A:A,0),1))</f>
        <v>0</v>
      </c>
      <c r="BX579" s="19">
        <f>IF(Duombaze!BT579="",0,INDEX(DU!K:K,MATCH(Duombaze!BT579,DU!A:A,0),1))+IF(Duombaze!BU579="",0,INDEX(DU!K:K,MATCH(Duombaze!BU579,DU!A:A,0),1))+IF(Duombaze!BV579="",0,INDEX(DU!K:K,MATCH(Duombaze!BV579,DU!A:A,0),1))</f>
        <v>0</v>
      </c>
      <c r="BY579" s="19"/>
      <c r="BZ579" s="19"/>
      <c r="CA579" s="19"/>
      <c r="CB579" s="19" t="str">
        <f t="shared" si="275"/>
        <v/>
      </c>
      <c r="CC579" s="19"/>
      <c r="CD579" s="100">
        <f>IF(Duombaze!CC579="",0,INDEX(DU!I:I,MATCH(Duombaze!CC579,DU!A:A,0),1))</f>
        <v>0</v>
      </c>
      <c r="CE579" s="17">
        <f>IF(Duombaze!CC579="",0,INDEX(DU!K:K,MATCH(Duombaze!CC579,DU!A:A,0),1))</f>
        <v>0</v>
      </c>
      <c r="CF579" s="100"/>
      <c r="CG579" s="100"/>
      <c r="CI579" s="17" t="str">
        <f t="shared" si="295"/>
        <v/>
      </c>
      <c r="CK579" s="20">
        <f>IF(Duombaze!CJ579="",0,INDEX(DU!I:I,MATCH(Duombaze!CJ579,DU!A:A,0),1))</f>
        <v>0</v>
      </c>
      <c r="CL579" s="17">
        <f>IF(Duombaze!CJ579="",0,INDEX(DU!K:K,MATCH(Duombaze!CJ579,DU!A:A,0),1))</f>
        <v>0</v>
      </c>
      <c r="CO579" s="19" t="s">
        <v>1756</v>
      </c>
      <c r="CP579" s="17" t="str">
        <f t="shared" si="276"/>
        <v>0 SPS14 Be stovėjimo stabdžio, be atramų</v>
      </c>
      <c r="CQ579" s="19"/>
      <c r="CR579" s="639"/>
      <c r="CS579" s="639"/>
      <c r="CT579" s="639">
        <f>IF(Duombaze!CR579="",0,INDEX(DU!I:I,MATCH(Duombaze!CR579,DU!A:A,0),1))+IF(Duombaze!CS579="",0,INDEX(DU!I:I,MATCH(Duombaze!CS579,DU!A:A,0),1))</f>
        <v>0</v>
      </c>
      <c r="CU579" s="19">
        <f>IF(Duombaze!CR579="",0,INDEX(DU!K:K,MATCH(Duombaze!CR579,DU!A:A,0),1))+IF(Duombaze!CS579="",0,INDEX(DU!K:K,MATCH(Duombaze!CS579,DU!A:A,0),1))</f>
        <v>0</v>
      </c>
      <c r="CV579" s="19"/>
      <c r="CW579" s="19"/>
      <c r="CX579" s="19"/>
      <c r="CY579" s="17" t="str">
        <f t="shared" si="277"/>
        <v/>
      </c>
      <c r="CZ579" s="19"/>
      <c r="DA579" s="672"/>
      <c r="DB579" s="672"/>
      <c r="DC579" s="672">
        <f>IF(Duombaze!DA579="",0,INDEX(DU!I:I,MATCH(Duombaze!DA579,DU!A:A,0),1))+IF(Duombaze!DB579="",0,INDEX(DU!I:I,MATCH(Duombaze!DB579,DU!A:A,0),1))</f>
        <v>0</v>
      </c>
      <c r="DD579" s="19">
        <f>IF(Duombaze!DA579="",0,INDEX(DU!K:K,MATCH(Duombaze!DA579,DU!A:A,0),1))+IF(Duombaze!DB579="",0,INDEX(DU!K:K,MATCH(Duombaze!DB579,DU!A:A,0),1))</f>
        <v>0</v>
      </c>
      <c r="DE579" s="19"/>
      <c r="DF579" s="19"/>
      <c r="DG579" s="19"/>
      <c r="DH579" s="19" t="str">
        <f t="shared" si="278"/>
        <v/>
      </c>
      <c r="DI579" s="19"/>
      <c r="DJ579" s="672"/>
      <c r="DK579" s="678"/>
      <c r="DL579" s="678">
        <f>IF(Duombaze!DJ579="",0,INDEX(DU!I:I,MATCH(Duombaze!DJ579,DU!A:A,0),1))+IF(Duombaze!DK579="",0,INDEX(DU!I:I,MATCH(Duombaze!DK579,DU!A:A,0),1))</f>
        <v>0</v>
      </c>
      <c r="DM579" s="19">
        <f>IF(Duombaze!DJ579="",0,INDEX(DU!K:K,MATCH(Duombaze!DJ579,DU!A:A,0),1))+IF(Duombaze!DK579="",0,INDEX(DU!K:K,MATCH(Duombaze!DK579,DU!A:A,0),1))</f>
        <v>0</v>
      </c>
      <c r="DN579" s="52"/>
      <c r="DO579" s="52"/>
      <c r="DP579" s="52" t="s">
        <v>386</v>
      </c>
      <c r="DQ579" s="17" t="str">
        <f t="shared" si="279"/>
        <v>0 SPS14 Be apšvietimo sistemos</v>
      </c>
      <c r="DR579" s="65"/>
      <c r="DS579" s="692"/>
      <c r="DT579" s="692"/>
      <c r="DU579" s="692"/>
      <c r="DV579" s="692"/>
      <c r="DW579" s="692">
        <f>IF(Duombaze!DS579="",0,INDEX(DU!I:I,MATCH(Duombaze!DS579,DU!A:A,0),1))+IF(Duombaze!DT579="",0,INDEX(DU!I:I,MATCH(Duombaze!DT579,DU!A:A,0),1))+IF(Duombaze!DU579="",0,INDEX(DU!I:I,MATCH(Duombaze!DU579,DU!A:A,0),1))+IF(Duombaze!DV579="",0,INDEX(DU!I:I,MATCH(Duombaze!DV579,DU!A:A,0),1))</f>
        <v>0</v>
      </c>
      <c r="DX579" s="638">
        <f>IF(Duombaze!DS579="",0,INDEX(DU!K:K,MATCH(Duombaze!DS579,DU!A:A,0),1))+IF(Duombaze!DT579="",0,INDEX(DU!K:K,MATCH(Duombaze!DT579,DU!A:A,0),1))+IF(Duombaze!DU579="",0,INDEX(DU!K:K,MATCH(Duombaze!DU579,DU!A:A,0),1))+IF(Duombaze!DV579="",0,INDEX(DU!K:KH,MATCH(Duombaze!DV579,DU!A:A,0),1))</f>
        <v>0</v>
      </c>
      <c r="DY579" s="65"/>
      <c r="DZ579" s="65"/>
      <c r="EA579" s="19"/>
      <c r="EB579" s="19" t="str">
        <f t="shared" si="280"/>
        <v/>
      </c>
      <c r="EC579" s="19"/>
      <c r="ED579" s="19">
        <f>IF(Duombaze!EC579="",0,INDEX(DU!I:I,MATCH(Duombaze!EC579,DU!A:A,0),1))</f>
        <v>0</v>
      </c>
      <c r="EE579" s="638">
        <f>IF(Duombaze!EC579="",0,INDEX(DU!K:K,MATCH(Duombaze!EC579,DU!A:A,0),1))</f>
        <v>0</v>
      </c>
      <c r="EF579" s="19"/>
      <c r="EG579" s="19"/>
      <c r="EH579" s="19" t="s">
        <v>387</v>
      </c>
      <c r="EI579" s="17" t="str">
        <f t="shared" ref="EI579:EI590" si="301">IF(EH579&lt;&gt;"",A579&amp;" "&amp;C579&amp;" "&amp;EH579,"")</f>
        <v>0 SPS14 Be lipdukų</v>
      </c>
      <c r="EJ579" s="19"/>
      <c r="EK579" s="672"/>
      <c r="EL579" s="672"/>
      <c r="EM579" s="672"/>
      <c r="EN579" s="672">
        <f>IF(Duombaze!EK579="",0,INDEX(DU!I:I,MATCH(Duombaze!EK579,DU!A:A,0),1))+IF(Duombaze!EL579="",0,INDEX(DU!I:I,MATCH(Duombaze!EL579,DU!A:A,0),1))+IF(Duombaze!EM579="",0,INDEX(DU!I:I,MATCH(Duombaze!EM579,DU!A:A,0),1))</f>
        <v>0</v>
      </c>
      <c r="EO579" s="19">
        <f>IF(Duombaze!EK579="",0,INDEX(DU!K:K,MATCH(Duombaze!EK579,DU!A:A,0),1))+IF(Duombaze!EL579="",0,INDEX(DU!K:K,MATCH(Duombaze!EL579,DU!A:A,0),1))+IF(Duombaze!EM579="",0,INDEX(DU!K:K,MATCH(Duombaze!EM579,DU!A:A,0),1))</f>
        <v>0</v>
      </c>
      <c r="EP579" s="19"/>
      <c r="EQ579" s="65"/>
      <c r="ER579" s="19" t="s">
        <v>388</v>
      </c>
      <c r="ES579" s="17" t="str">
        <f t="shared" si="281"/>
        <v>0 SPS14 Be ratų</v>
      </c>
      <c r="ET579" s="19"/>
      <c r="EU579" s="19"/>
      <c r="EV579" s="19"/>
      <c r="EW579" s="65" t="s">
        <v>389</v>
      </c>
      <c r="EX579" s="19" t="str">
        <f t="shared" ref="EX579:EX590" si="302">IF(EW579&lt;&gt;"",A579&amp;" "&amp;C579&amp;" "&amp;EW579,"")</f>
        <v>0 SPS14 Be purvasaugių</v>
      </c>
      <c r="EY579" s="19"/>
      <c r="EZ579" s="672"/>
      <c r="FA579" s="672"/>
      <c r="FB579" s="672">
        <f>IF(Duombaze!EZ579="",0,INDEX(DU!I:I,MATCH(Duombaze!EZ579,DU!A:A,0),1))+IF(Duombaze!FA579="",0,INDEX(DU!I:I,MATCH(Duombaze!FA579,DU!A:A,0),1))</f>
        <v>0</v>
      </c>
      <c r="FC579" s="19">
        <f>IF(Duombaze!EZ579="",0,INDEX(DU!K:K,MATCH(Duombaze!EZ579,DU!A:A,0),1))+IF(Duombaze!FA579="",0,INDEX(DU!K:K,MATCH(Duombaze!FA579,DU!A:A,0),1))</f>
        <v>0</v>
      </c>
      <c r="FD579" s="19"/>
      <c r="FE579" s="19"/>
      <c r="FF579" s="19"/>
      <c r="FG579" s="19"/>
      <c r="FH579" s="19" t="s">
        <v>651</v>
      </c>
      <c r="FI579" s="19"/>
      <c r="FJ579" s="19"/>
      <c r="FL579" s="83" t="s">
        <v>1472</v>
      </c>
      <c r="FM579" s="671" t="s">
        <v>1472</v>
      </c>
      <c r="FN579" s="671"/>
      <c r="FO579" s="671"/>
      <c r="FP579" s="671"/>
      <c r="FQ579" s="674">
        <f>IF(Duombaze!FM579="",0,INDEX(DU!I:I,MATCH(Duombaze!FM579,DU!A:A,0),1))+IF(Duombaze!FN579="",0,INDEX(DU!I:I,MATCH(Duombaze!FN579,DU!A:A,0),1))+IF(Duombaze!FO579="",0,INDEX(DU!I:I,MATCH(Duombaze!FO579,DU!A:A,0),1))+IF(Duombaze!FP579="",0,INDEX(DU!I:I,MATCH(Duombaze!FP579,DU!A:A,0),1))</f>
        <v>51.433999999999997</v>
      </c>
      <c r="FR579" s="673">
        <f>IF(Duombaze!FM579="",0,INDEX(DU!K:K,MATCH(Duombaze!FM579,DU!A:A,0),1))+IF(Duombaze!FN579="",0,INDEX(DU!K:K,MATCH(Duombaze!FN579,DU!A:A,0),1))+IF(Duombaze!FO579="",0,INDEX(DU!K:K,MATCH(Duombaze!FO579,DU!A:A,0),1))+IF(Duombaze!FP579="",0,INDEX(DU!K:K,MATCH(Duombaze!FP579,DU!A:A,0),1))</f>
        <v>18.670000000000002</v>
      </c>
      <c r="FT579" s="100" t="s">
        <v>617</v>
      </c>
      <c r="FU579" s="100" t="s">
        <v>21</v>
      </c>
      <c r="FY579" s="19" t="s">
        <v>191</v>
      </c>
      <c r="FZ579" s="17" t="str">
        <f>IF(FY579&lt;&gt;"",A582&amp;" "&amp;C582&amp;" "&amp;FY579,"")</f>
        <v>3 SPS14 Pneumatiniai stabdžiai 2 kontūrų su mechaniniu LSV</v>
      </c>
      <c r="GA579" s="19" t="s">
        <v>193</v>
      </c>
    </row>
    <row r="580" spans="1:210" s="20" customFormat="1" ht="23.45" customHeight="1" x14ac:dyDescent="0.25">
      <c r="A580" s="41">
        <v>1</v>
      </c>
      <c r="B580" s="41" t="s">
        <v>800</v>
      </c>
      <c r="C580" s="16" t="s">
        <v>44</v>
      </c>
      <c r="D580" s="19" t="s">
        <v>1698</v>
      </c>
      <c r="E580" s="17" t="str">
        <f t="shared" si="300"/>
        <v>1 SPS14 Pagrindas su išstumiama platforma, ašys 306E</v>
      </c>
      <c r="F580" s="19" t="s">
        <v>8428</v>
      </c>
      <c r="G580" s="639" t="s">
        <v>3246</v>
      </c>
      <c r="H580" s="639" t="s">
        <v>2954</v>
      </c>
      <c r="I580" s="639">
        <v>23109401</v>
      </c>
      <c r="J580" s="881" t="s">
        <v>3463</v>
      </c>
      <c r="K580" s="639"/>
      <c r="L580" s="639"/>
      <c r="M580" s="639"/>
      <c r="N580" s="639"/>
      <c r="O580" s="639"/>
      <c r="P580" s="639">
        <f>IF(Duombaze!G580="",0,INDEX(DU!I:I,MATCH(Duombaze!G580,DU!A:A,0),1))+IF(Duombaze!H580="",0,INDEX(DU!I:I,MATCH(Duombaze!H580,DU!A:A,0),1))+IF(Duombaze!I580="",0,INDEX(DU!I:I*36,MATCH(Duombaze!I580,DU!A:A,0),1))+IF(Duombaze!J580="",0,INDEX(DU!I:I,MATCH(Duombaze!J580,DU!A:A,0),1))+IF(Duombaze!K580="",0,INDEX(DU!I:I,MATCH(Duombaze!K580,DU!A:A,0),1))+IF(Duombaze!L580="",0,INDEX(DU!I:I,MATCH(Duombaze!L580,DU!A:A,0),1))+IF(Duombaze!M580="",0,INDEX(DU!I:I,MATCH(Duombaze!M580,DU!A:A,0),1))+IF(Duombaze!N580="",0,INDEX(DU!I:I,MATCH(Duombaze!N580,DU!A:A,0),1))+IF(Duombaze!O580="",0,INDEX(DU!I:I,MATCH(Duombaze!O580,DU!A:A,0),1))</f>
        <v>4401.7298783768683</v>
      </c>
      <c r="Q580" s="638">
        <f>IF(Duombaze!G580="",0,INDEX(DU!K:K,MATCH(Duombaze!G580,DU!A:A,0),1))+IF(Duombaze!H580="",0,INDEX(DU!K:K,MATCH(Duombaze!H580,DU!A:A,0),1))+IF(Duombaze!I580="",0,INDEX(DU!K:K,MATCH(Duombaze!I580,DU!A:A,0),1))+IF(Duombaze!J580="",0,INDEX(DU!K:K,MATCH(Duombaze!J580,DU!A:A,0),1))+IF(Duombaze!K580="",0,INDEX(DU!K:K,MATCH(Duombaze!K580,DU!A:A,0),1))+IF(Duombaze!L580="",0,INDEX(DU!K:K,MATCH(Duombaze!L580,DU!A:A,0),1))+IF(Duombaze!M580="",0,INDEX(DU!K:K,MATCH(Duombaze!M580,DU!A:A,0),1))+IF(Duombaze!N580="",0,INDEX(DU!K:K,MATCH(Duombaze!N580,DU!A:A,0),1))+IF(Duombaze!O580="",0,INDEX(DU!K:K,MATCH(Duombaze!O580,DU!A:A,0),1))</f>
        <v>866.63</v>
      </c>
      <c r="R580" s="19" t="s">
        <v>2063</v>
      </c>
      <c r="S580" s="52" t="s">
        <v>2064</v>
      </c>
      <c r="T580" s="881" t="s">
        <v>3463</v>
      </c>
      <c r="U580" s="17">
        <f>IF(Duombaze!T580="",0,INDEX(DU!I:I,MATCH(Duombaze!T580,DU!A:A,0),1))</f>
        <v>1630</v>
      </c>
      <c r="V580" s="17">
        <f>IF(Duombaze!T580="",0,INDEX(DU!K:K,MATCH(Duombaze!T580,DU!A:A,0),1))</f>
        <v>0</v>
      </c>
      <c r="W580" s="19" t="s">
        <v>3488</v>
      </c>
      <c r="X580" s="19"/>
      <c r="Y580" s="134"/>
      <c r="Z580" s="65" t="s">
        <v>611</v>
      </c>
      <c r="AA580" s="17" t="str">
        <f t="shared" si="297"/>
        <v>1 SPS14 Tempimo trikampis UMEGA (DIN 74054) d-40 (SPP14 tipo)</v>
      </c>
      <c r="AB580" s="19" t="s">
        <v>546</v>
      </c>
      <c r="AC580" s="19">
        <f>IF(Duombaze!AB580="",0,INDEX(DU!I:I,MATCH(Duombaze!AB580,DU!A:A,0),1))</f>
        <v>157.619205290346</v>
      </c>
      <c r="AD580" s="25">
        <f>IF(Duombaze!AB580="",0,INDEX(DU!K:K,MATCH(Duombaze!AB580,DU!A:A,0),1))</f>
        <v>33.61</v>
      </c>
      <c r="AE580" s="19"/>
      <c r="AF580" s="19" t="s">
        <v>2072</v>
      </c>
      <c r="AG580" s="6" t="s">
        <v>421</v>
      </c>
      <c r="AH580" s="17" t="str">
        <f t="shared" si="271"/>
        <v>1 SPS14 Bamperis prisukamas  Ø100x8</v>
      </c>
      <c r="AI580" s="19" t="s">
        <v>262</v>
      </c>
      <c r="AJ580" s="639" t="s">
        <v>262</v>
      </c>
      <c r="AK580" s="639"/>
      <c r="AL580" s="639"/>
      <c r="AM580" s="639">
        <f>IF(Duombaze!AJ580="",0,INDEX(DU!I:I,MATCH(Duombaze!AJ580,DU!A:A,0),1))+IF(Duombaze!AK580="",0,INDEX(DU!I:I,MATCH(Duombaze!AK580,DU!A:A,0),1))+IF(Duombaze!AL580="",0,INDEX(DU!I:I,MATCH(Duombaze!AL580,DU!A:A,0),1))</f>
        <v>123.400175525962</v>
      </c>
      <c r="AN580" s="639">
        <f>IF(Duombaze!AJ580="",0,INDEX(DU!K:K,MATCH(Duombaze!AJ580,DU!A:A,0),1))+IF(Duombaze!AK580="",0,INDEX(DU!K:K,MATCH(Duombaze!AK580,DU!A:A,0),1))+IF(Duombaze!AL580="",0,INDEX(DU!K:K,MATCH(Duombaze!AL580,DU!A:A,0),1))</f>
        <v>29.87</v>
      </c>
      <c r="AO580" s="19"/>
      <c r="AP580" s="19" t="s">
        <v>2073</v>
      </c>
      <c r="AQ580" s="19"/>
      <c r="AR580" s="17" t="str">
        <f t="shared" si="272"/>
        <v/>
      </c>
      <c r="AS580" s="19"/>
      <c r="AT580" s="639"/>
      <c r="AU580" s="639"/>
      <c r="AV580" s="639"/>
      <c r="AW580" s="639"/>
      <c r="AX580" s="639"/>
      <c r="AY580" s="639"/>
      <c r="AZ580" s="639"/>
      <c r="BA580" s="639"/>
      <c r="BB580" s="639"/>
      <c r="BC580" s="639">
        <f>IF(Duombaze!AT580="",0,INDEX(DU!I:I,MATCH(Duombaze!AT580,DU!A:A,0),1))+IF(Duombaze!AU580="",0,INDEX(DU!I:I,MATCH(Duombaze!AU580,DU!A:A,0),1))+IF(Duombaze!AV580="",0,INDEX(DU!I:I,MATCH(Duombaze!AV580,DU!A:A,0),1))+IF(Duombaze!AW580="",0,INDEX(DU!I:I,MATCH(Duombaze!AW580,DU!A:A,0),1))+IF(Duombaze!AX580="",0,INDEX(DU!I:I,MATCH(Duombaze!AX580,DU!A:A,0),1))+IF(Duombaze!AY580="",0,INDEX(DU!I:I,MATCH(Duombaze!AY580,DU!A:A,0),1))+IF(Duombaze!AZ580="",0,INDEX(DU!I:I,MATCH(Duombaze!AZ580,DU!A:A,0),1))+IF(Duombaze!BA580="",0,INDEX(DU!I:I,MATCH(Duombaze!BA580,DU!A:A,0),1))+IF(Duombaze!BB580="",0,INDEX(DU!I:I,MATCH(Duombaze!BB580,DU!A:A,0),1))</f>
        <v>0</v>
      </c>
      <c r="BD580" s="638">
        <f>IF(Duombaze!AT580="",0,INDEX(DU!K:K,MATCH(Duombaze!AT580,DU!A:A,0),1))+IF(Duombaze!AU580="",0,INDEX(DU!K:K,MATCH(Duombaze!AU580,DU!A:A,0),1))+IF(Duombaze!AV580="",0,INDEX(DU!K:K,MATCH(Duombaze!AV580,DU!A:A,0),1))+IF(Duombaze!AW580="",0,INDEX(DU!K:K,MATCH(Duombaze!AW580,DU!A:A,0),1))+IF(Duombaze!AX580="",0,INDEX(DU!K:K,MATCH(Duombaze!AX580,DU!A:A,0),1))+IF(Duombaze!AY580="",0,INDEX(DU!K:K,MATCH(Duombaze!AY580,DU!A:A,0),1))+IF(Duombaze!AZ580="",0,INDEX(DU!K:K,MATCH(Duombaze!AZ580,DU!A:A,0),1))+IF(Duombaze!BA580="",0,INDEX(DU!K:K,MATCH(Duombaze!BA580,DU!A:A,0),1))+IF(Duombaze!BB580="",0,INDEX(DU!K:K,MATCH(Duombaze!BB580,DU!A:A,0),1))</f>
        <v>0</v>
      </c>
      <c r="BE580" s="19"/>
      <c r="BF580" s="19"/>
      <c r="BG580" s="52" t="s">
        <v>55</v>
      </c>
      <c r="BH580" s="17" t="str">
        <f>IF(BG580&lt;&gt;"",A580&amp;" "&amp;C580&amp;" "&amp;BG580,"")</f>
        <v>1 SPS14 Hidrauliniai stabdžiai</v>
      </c>
      <c r="BI580" s="19" t="s">
        <v>195</v>
      </c>
      <c r="BJ580" s="639" t="s">
        <v>3027</v>
      </c>
      <c r="BK580" s="639" t="s">
        <v>3027</v>
      </c>
      <c r="BL580" s="639"/>
      <c r="BM580" s="639">
        <f>IF(Duombaze!BJ580="",0,INDEX(DU!I:I,MATCH(Duombaze!BJ580,DU!A:A,0),1))+IF(Duombaze!BK580="",0,INDEX(DU!I:I,MATCH(Duombaze!BK580,DU!A:A,0),1))+IF(Duombaze!BL580="",0,INDEX(DU!I:I,MATCH(Duombaze!BL580,DU!A:A,0),1))</f>
        <v>0</v>
      </c>
      <c r="BN580" s="638">
        <f>IF(Duombaze!BJ580="",0,INDEX(DU!K:K,MATCH(Duombaze!BJ580,DU!A:A,0),1))+IF(Duombaze!BK580="",0,INDEX(DU!K:K,MATCH(Duombaze!BK580,DU!A:A,0),1))+IF(Duombaze!BL580="",0,INDEX(DU!K:K,MATCH(Duombaze!BL580,DU!A:A,0),1))</f>
        <v>0</v>
      </c>
      <c r="BO580" s="19"/>
      <c r="BP580" s="19"/>
      <c r="BQ580" s="19"/>
      <c r="BR580" s="19" t="str">
        <f t="shared" si="274"/>
        <v/>
      </c>
      <c r="BS580" s="19"/>
      <c r="BT580" s="19"/>
      <c r="BU580" s="19"/>
      <c r="BV580" s="19"/>
      <c r="BW580" s="19">
        <f>IF(Duombaze!BT580="",0,INDEX(DU!I:I,MATCH(Duombaze!BT580,DU!A:A,0),1))+IF(Duombaze!BU580="",0,INDEX(DU!I:I,MATCH(Duombaze!BU580,DU!A:A,0),1))+IF(Duombaze!BV580="",0,INDEX(DU!I:I,MATCH(Duombaze!BV580,DU!A:A,0),1))</f>
        <v>0</v>
      </c>
      <c r="BX580" s="19">
        <f>IF(Duombaze!BT580="",0,INDEX(DU!K:K,MATCH(Duombaze!BT580,DU!A:A,0),1))+IF(Duombaze!BU580="",0,INDEX(DU!K:K,MATCH(Duombaze!BU580,DU!A:A,0),1))+IF(Duombaze!BV580="",0,INDEX(DU!K:K,MATCH(Duombaze!BV580,DU!A:A,0),1))</f>
        <v>0</v>
      </c>
      <c r="BY580" s="19"/>
      <c r="BZ580" s="19"/>
      <c r="CA580" s="19"/>
      <c r="CB580" s="19" t="str">
        <f t="shared" si="275"/>
        <v/>
      </c>
      <c r="CC580" s="19"/>
      <c r="CD580" s="19">
        <f>IF(Duombaze!CC580="",0,INDEX(DU!I:I,MATCH(Duombaze!CC580,DU!A:A,0),1))</f>
        <v>0</v>
      </c>
      <c r="CE580" s="17">
        <f>IF(Duombaze!CC580="",0,INDEX(DU!K:K,MATCH(Duombaze!CC580,DU!A:A,0),1))</f>
        <v>0</v>
      </c>
      <c r="CF580" s="19"/>
      <c r="CG580" s="19"/>
      <c r="CH580" s="19"/>
      <c r="CI580" s="17" t="str">
        <f t="shared" si="295"/>
        <v/>
      </c>
      <c r="CJ580" s="19"/>
      <c r="CK580" s="19">
        <f>IF(Duombaze!CJ580="",0,INDEX(DU!I:I,MATCH(Duombaze!CJ580,DU!A:A,0),1))</f>
        <v>0</v>
      </c>
      <c r="CL580" s="17">
        <f>IF(Duombaze!CJ580="",0,INDEX(DU!K:K,MATCH(Duombaze!CJ580,DU!A:A,0),1))</f>
        <v>0</v>
      </c>
      <c r="CM580" s="19"/>
      <c r="CN580" s="19"/>
      <c r="CO580" s="19" t="s">
        <v>584</v>
      </c>
      <c r="CP580" s="17" t="str">
        <f t="shared" si="276"/>
        <v>1 SPS14 Rankinis stabdis</v>
      </c>
      <c r="CQ580" s="19" t="s">
        <v>1594</v>
      </c>
      <c r="CR580" s="639" t="s">
        <v>1594</v>
      </c>
      <c r="CS580" s="639"/>
      <c r="CT580" s="639">
        <f>IF(Duombaze!CR580="",0,INDEX(DU!I:I,MATCH(Duombaze!CR580,DU!A:A,0),1))+IF(Duombaze!CS580="",0,INDEX(DU!I:I,MATCH(Duombaze!CS580,DU!A:A,0),1))</f>
        <v>44.795362415433402</v>
      </c>
      <c r="CU580" s="19">
        <f>IF(Duombaze!CR580="",0,INDEX(DU!K:K,MATCH(Duombaze!CR580,DU!A:A,0),1))+IF(Duombaze!CS580="",0,INDEX(DU!K:K,MATCH(Duombaze!CS580,DU!A:A,0),1))</f>
        <v>36.090000000000003</v>
      </c>
      <c r="CV580" s="19"/>
      <c r="CW580" s="19" t="s">
        <v>2124</v>
      </c>
      <c r="CX580" s="19"/>
      <c r="CY580" s="17" t="str">
        <f t="shared" si="277"/>
        <v/>
      </c>
      <c r="CZ580" s="19"/>
      <c r="DA580" s="672"/>
      <c r="DB580" s="672"/>
      <c r="DC580" s="672">
        <f>IF(Duombaze!DA580="",0,INDEX(DU!I:I,MATCH(Duombaze!DA580,DU!A:A,0),1))+IF(Duombaze!DB580="",0,INDEX(DU!I:I,MATCH(Duombaze!DB580,DU!A:A,0),1))</f>
        <v>0</v>
      </c>
      <c r="DD580" s="19">
        <f>IF(Duombaze!DA580="",0,INDEX(DU!K:K,MATCH(Duombaze!DA580,DU!A:A,0),1))+IF(Duombaze!DB580="",0,INDEX(DU!K:K,MATCH(Duombaze!DB580,DU!A:A,0),1))</f>
        <v>0</v>
      </c>
      <c r="DE580" s="19"/>
      <c r="DF580" s="19"/>
      <c r="DG580" s="19"/>
      <c r="DH580" s="19" t="str">
        <f t="shared" si="278"/>
        <v/>
      </c>
      <c r="DI580" s="19"/>
      <c r="DJ580" s="672"/>
      <c r="DK580" s="678"/>
      <c r="DL580" s="678">
        <f>IF(Duombaze!DJ580="",0,INDEX(DU!I:I,MATCH(Duombaze!DJ580,DU!A:A,0),1))+IF(Duombaze!DK580="",0,INDEX(DU!I:I,MATCH(Duombaze!DK580,DU!A:A,0),1))</f>
        <v>0</v>
      </c>
      <c r="DM580" s="19">
        <f>IF(Duombaze!DJ580="",0,INDEX(DU!K:K,MATCH(Duombaze!DJ580,DU!A:A,0),1))+IF(Duombaze!DK580="",0,INDEX(DU!K:K,MATCH(Duombaze!DK580,DU!A:A,0),1))</f>
        <v>0</v>
      </c>
      <c r="DN580" s="52"/>
      <c r="DO580" s="52"/>
      <c r="DP580" s="52" t="s">
        <v>612</v>
      </c>
      <c r="DQ580" s="17" t="str">
        <f t="shared" si="279"/>
        <v>1 SPS14 Apšvietimas su atšvaitais</v>
      </c>
      <c r="DR580" s="65" t="s">
        <v>613</v>
      </c>
      <c r="DS580" s="692" t="s">
        <v>613</v>
      </c>
      <c r="DT580" s="692"/>
      <c r="DU580" s="692"/>
      <c r="DV580" s="692"/>
      <c r="DW580" s="692">
        <f>IF(Duombaze!DS580="",0,INDEX(DU!I:I,MATCH(Duombaze!DS580,DU!A:A,0),1))+IF(Duombaze!DT580="",0,INDEX(DU!I:I,MATCH(Duombaze!DT580,DU!A:A,0),1))+IF(Duombaze!DU580="",0,INDEX(DU!I:I,MATCH(Duombaze!DU580,DU!A:A,0),1))+IF(Duombaze!DV580="",0,INDEX(DU!I:I,MATCH(Duombaze!DV580,DU!A:A,0),1))</f>
        <v>63.824755102040797</v>
      </c>
      <c r="DX580" s="638">
        <f>IF(Duombaze!DS580="",0,INDEX(DU!K:K,MATCH(Duombaze!DS580,DU!A:A,0),1))+IF(Duombaze!DT580="",0,INDEX(DU!K:K,MATCH(Duombaze!DT580,DU!A:A,0),1))+IF(Duombaze!DU580="",0,INDEX(DU!K:K,MATCH(Duombaze!DU580,DU!A:A,0),1))+IF(Duombaze!DV580="",0,INDEX(DU!K:KH,MATCH(Duombaze!DV580,DU!A:A,0),1))</f>
        <v>0</v>
      </c>
      <c r="DY580" s="65"/>
      <c r="DZ580" s="65"/>
      <c r="EA580" s="19"/>
      <c r="EB580" s="19" t="str">
        <f t="shared" si="280"/>
        <v/>
      </c>
      <c r="EC580" s="19"/>
      <c r="ED580" s="19">
        <f>IF(Duombaze!EC580="",0,INDEX(DU!I:I,MATCH(Duombaze!EC580,DU!A:A,0),1))</f>
        <v>0</v>
      </c>
      <c r="EE580" s="638">
        <f>IF(Duombaze!EC580="",0,INDEX(DU!K:K,MATCH(Duombaze!EC580,DU!A:A,0),1))</f>
        <v>0</v>
      </c>
      <c r="EF580" s="19"/>
      <c r="EG580" s="19"/>
      <c r="EH580" s="19" t="s">
        <v>614</v>
      </c>
      <c r="EI580" s="17" t="str">
        <f t="shared" si="301"/>
        <v>1 SPS14 Lipdukai Lenkiški</v>
      </c>
      <c r="EJ580" s="19" t="s">
        <v>615</v>
      </c>
      <c r="EK580" s="672" t="s">
        <v>3244</v>
      </c>
      <c r="EL580" s="672"/>
      <c r="EM580" s="672"/>
      <c r="EN580" s="672">
        <f>IF(Duombaze!EK580="",0,INDEX(DU!I:I,MATCH(Duombaze!EK580,DU!A:A,0),1))+IF(Duombaze!EL580="",0,INDEX(DU!I:I,MATCH(Duombaze!EL580,DU!A:A,0),1))+IF(Duombaze!EM580="",0,INDEX(DU!I:I,MATCH(Duombaze!EM580,DU!A:A,0),1))</f>
        <v>26.772679591836699</v>
      </c>
      <c r="EO580" s="19">
        <f>IF(Duombaze!EK580="",0,INDEX(DU!K:K,MATCH(Duombaze!EK580,DU!A:A,0),1))+IF(Duombaze!EL580="",0,INDEX(DU!K:K,MATCH(Duombaze!EL580,DU!A:A,0),1))+IF(Duombaze!EM580="",0,INDEX(DU!K:K,MATCH(Duombaze!EM580,DU!A:A,0),1))</f>
        <v>0</v>
      </c>
      <c r="EP580" s="19"/>
      <c r="EQ580" s="100"/>
      <c r="ER580" s="20" t="s">
        <v>1497</v>
      </c>
      <c r="ES580" s="17" t="str">
        <f t="shared" si="281"/>
        <v>1 SPS14 Montuojami</v>
      </c>
      <c r="ET580" s="17"/>
      <c r="EU580" s="17"/>
      <c r="EV580" s="17"/>
      <c r="EW580" s="65" t="s">
        <v>618</v>
      </c>
      <c r="EX580" s="19" t="str">
        <f t="shared" si="302"/>
        <v>1 SPS14 Purvasaugių komplektas 550 ratams (1/4) galiniai</v>
      </c>
      <c r="EY580" s="19" t="s">
        <v>339</v>
      </c>
      <c r="EZ580" s="672" t="s">
        <v>339</v>
      </c>
      <c r="FA580" s="672"/>
      <c r="FB580" s="672">
        <f>IF(Duombaze!EZ580="",0,INDEX(DU!I:I,MATCH(Duombaze!EZ580,DU!A:A,0),1))+IF(Duombaze!FA580="",0,INDEX(DU!I:I,MATCH(Duombaze!FA580,DU!A:A,0),1))</f>
        <v>35.086440000000003</v>
      </c>
      <c r="FC580" s="19">
        <f>IF(Duombaze!EZ580="",0,INDEX(DU!K:K,MATCH(Duombaze!EZ580,DU!A:A,0),1))+IF(Duombaze!FA580="",0,INDEX(DU!K:K,MATCH(Duombaze!FA580,DU!A:A,0),1))</f>
        <v>9.33</v>
      </c>
      <c r="FD580" s="19"/>
      <c r="FE580" s="19"/>
      <c r="FF580" s="19"/>
      <c r="FG580" s="19"/>
      <c r="FH580" s="19" t="s">
        <v>1473</v>
      </c>
      <c r="FI580" s="19"/>
      <c r="FJ580" s="19"/>
      <c r="FL580" s="83" t="s">
        <v>3242</v>
      </c>
      <c r="FM580" s="671" t="s">
        <v>3242</v>
      </c>
      <c r="FN580" s="671"/>
      <c r="FO580" s="671"/>
      <c r="FP580" s="671"/>
      <c r="FQ580" s="674">
        <f>IF(Duombaze!FM580="",0,INDEX(DU!I:I,MATCH(Duombaze!FM580,DU!A:A,0),1))+IF(Duombaze!FN580="",0,INDEX(DU!I:I,MATCH(Duombaze!FN580,DU!A:A,0),1))+IF(Duombaze!FO580="",0,INDEX(DU!I:I,MATCH(Duombaze!FO580,DU!A:A,0),1))+IF(Duombaze!FP580="",0,INDEX(DU!I:I,MATCH(Duombaze!FP580,DU!A:A,0),1))</f>
        <v>175.85007820779401</v>
      </c>
      <c r="FR580" s="673">
        <f>IF(Duombaze!FM580="",0,INDEX(DU!K:K,MATCH(Duombaze!FM580,DU!A:A,0),1))+IF(Duombaze!FN580="",0,INDEX(DU!K:K,MATCH(Duombaze!FN580,DU!A:A,0),1))+IF(Duombaze!FO580="",0,INDEX(DU!K:K,MATCH(Duombaze!FO580,DU!A:A,0),1))+IF(Duombaze!FP580="",0,INDEX(DU!K:K,MATCH(Duombaze!FP580,DU!A:A,0),1))</f>
        <v>28.36</v>
      </c>
      <c r="FY580" s="19" t="s">
        <v>192</v>
      </c>
      <c r="FZ580" s="17" t="str">
        <f>IF(FY580&lt;&gt;"",A584&amp;" "&amp;C584&amp;" "&amp;FY580,"")</f>
        <v>5 SPS14 Pneumatiniai stabdžiai Haldex 2 kontūrų su automatiniu LSV 0,4s</v>
      </c>
      <c r="GA580" s="19" t="s">
        <v>197</v>
      </c>
    </row>
    <row r="581" spans="1:210" s="20" customFormat="1" ht="23.45" customHeight="1" x14ac:dyDescent="0.25">
      <c r="A581" s="41">
        <v>2</v>
      </c>
      <c r="B581" s="41" t="s">
        <v>800</v>
      </c>
      <c r="C581" s="16" t="s">
        <v>44</v>
      </c>
      <c r="D581" s="19"/>
      <c r="E581" s="17" t="str">
        <f t="shared" si="300"/>
        <v/>
      </c>
      <c r="F581" s="19"/>
      <c r="G581" s="639"/>
      <c r="H581" s="639"/>
      <c r="I581" s="639"/>
      <c r="J581" s="639"/>
      <c r="K581" s="639"/>
      <c r="L581" s="639"/>
      <c r="M581" s="639"/>
      <c r="N581" s="639"/>
      <c r="O581" s="639"/>
      <c r="P581" s="639">
        <f>IF(Duombaze!G581="",0,INDEX(DU!I:I,MATCH(Duombaze!G581,DU!A:A,0),1))+IF(Duombaze!H581="",0,INDEX(DU!I:I,MATCH(Duombaze!H581,DU!A:A,0),1))+IF(Duombaze!I581="",0,INDEX(DU!I:I,MATCH(Duombaze!I581,DU!A:A,0),1))+IF(Duombaze!J581="",0,INDEX(DU!I:I,MATCH(Duombaze!J581,DU!A:A,0),1))+IF(Duombaze!K581="",0,INDEX(DU!I:I,MATCH(Duombaze!K581,DU!A:A,0),1))+IF(Duombaze!L581="",0,INDEX(DU!I:I,MATCH(Duombaze!L581,DU!A:A,0),1))+IF(Duombaze!M581="",0,INDEX(DU!I:I,MATCH(Duombaze!M581,DU!A:A,0),1))+IF(Duombaze!N581="",0,INDEX(DU!I:I,MATCH(Duombaze!N581,DU!A:A,0),1))+IF(Duombaze!O581="",0,INDEX(DU!I:I,MATCH(Duombaze!O581,DU!A:A,0),1))</f>
        <v>0</v>
      </c>
      <c r="Q581" s="638">
        <f>IF(Duombaze!G581="",0,INDEX(DU!K:K,MATCH(Duombaze!G581,DU!A:A,0),1))+IF(Duombaze!H581="",0,INDEX(DU!K:K,MATCH(Duombaze!H581,DU!A:A,0),1))+IF(Duombaze!I581="",0,INDEX(DU!K:K,MATCH(Duombaze!I581,DU!A:A,0),1))+IF(Duombaze!J581="",0,INDEX(DU!K:K,MATCH(Duombaze!J581,DU!A:A,0),1))+IF(Duombaze!K581="",0,INDEX(DU!K:K,MATCH(Duombaze!K581,DU!A:A,0),1))+IF(Duombaze!L581="",0,INDEX(DU!K:K,MATCH(Duombaze!L581,DU!A:A,0),1))+IF(Duombaze!M581="",0,INDEX(DU!K:K,MATCH(Duombaze!M581,DU!A:A,0),1))+IF(Duombaze!N581="",0,INDEX(DU!K:K,MATCH(Duombaze!N581,DU!A:A,0),1))+IF(Duombaze!O581="",0,INDEX(DU!K:K,MATCH(Duombaze!O581,DU!A:A,0),1))</f>
        <v>0</v>
      </c>
      <c r="R581" s="19"/>
      <c r="S581" s="52"/>
      <c r="T581" s="881"/>
      <c r="U581" s="17">
        <f>IF(Duombaze!T581="",0,INDEX(DU!I:I,MATCH(Duombaze!T581,DU!A:A,0),1))</f>
        <v>0</v>
      </c>
      <c r="V581" s="17">
        <f>IF(Duombaze!T581="",0,INDEX(DU!K:K,MATCH(Duombaze!T581,DU!A:A,0),1))</f>
        <v>0</v>
      </c>
      <c r="W581" s="19"/>
      <c r="X581" s="19"/>
      <c r="Y581" s="134"/>
      <c r="Z581" s="65" t="s">
        <v>2714</v>
      </c>
      <c r="AA581" s="19" t="str">
        <f t="shared" si="297"/>
        <v>2 SPS14 Tempimo gražulas Y formos</v>
      </c>
      <c r="AB581" s="19" t="s">
        <v>2715</v>
      </c>
      <c r="AC581" s="19">
        <f>IF(Duombaze!AB581="",0,INDEX(DU!I:I,MATCH(Duombaze!AB581,DU!A:A,0),1))</f>
        <v>216.61883191984899</v>
      </c>
      <c r="AD581" s="25">
        <f>IF(Duombaze!AB581="",0,INDEX(DU!K:K,MATCH(Duombaze!AB581,DU!A:A,0),1))</f>
        <v>62.12</v>
      </c>
      <c r="AE581" s="19"/>
      <c r="AF581" s="19"/>
      <c r="AG581" s="19" t="s">
        <v>1466</v>
      </c>
      <c r="AH581" s="17" t="str">
        <f t="shared" si="271"/>
        <v>2 SPS14 Šoninės apsaugos nuo palindimo</v>
      </c>
      <c r="AI581" s="19" t="s">
        <v>1467</v>
      </c>
      <c r="AJ581" s="639" t="s">
        <v>1467</v>
      </c>
      <c r="AK581" s="639"/>
      <c r="AL581" s="639"/>
      <c r="AM581" s="639">
        <f>IF(Duombaze!AJ581="",0,INDEX(DU!I:I,MATCH(Duombaze!AJ581,DU!A:A,0),1))+IF(Duombaze!AK581="",0,INDEX(DU!I:I,MATCH(Duombaze!AK581,DU!A:A,0),1))+IF(Duombaze!AL581="",0,INDEX(DU!I:I,MATCH(Duombaze!AL581,DU!A:A,0),1))</f>
        <v>130.69787766462801</v>
      </c>
      <c r="AN581" s="639">
        <f>IF(Duombaze!AJ581="",0,INDEX(DU!K:K,MATCH(Duombaze!AJ581,DU!A:A,0),1))+IF(Duombaze!AK581="",0,INDEX(DU!K:K,MATCH(Duombaze!AK581,DU!A:A,0),1))+IF(Duombaze!AL581="",0,INDEX(DU!K:K,MATCH(Duombaze!AL581,DU!A:A,0),1))</f>
        <v>167.58</v>
      </c>
      <c r="AO581" s="19" t="s">
        <v>2076</v>
      </c>
      <c r="AP581" s="19"/>
      <c r="AQ581" s="19"/>
      <c r="AR581" s="17" t="str">
        <f t="shared" si="272"/>
        <v/>
      </c>
      <c r="AS581" s="19"/>
      <c r="AT581" s="639"/>
      <c r="AU581" s="639"/>
      <c r="AV581" s="639"/>
      <c r="AW581" s="639"/>
      <c r="AX581" s="639"/>
      <c r="AY581" s="639"/>
      <c r="AZ581" s="639"/>
      <c r="BA581" s="639"/>
      <c r="BB581" s="639"/>
      <c r="BC581" s="639">
        <f>IF(Duombaze!AT581="",0,INDEX(DU!I:I,MATCH(Duombaze!AT581,DU!A:A,0),1))+IF(Duombaze!AU581="",0,INDEX(DU!I:I,MATCH(Duombaze!AU581,DU!A:A,0),1))+IF(Duombaze!AV581="",0,INDEX(DU!I:I,MATCH(Duombaze!AV581,DU!A:A,0),1))+IF(Duombaze!AW581="",0,INDEX(DU!I:I,MATCH(Duombaze!AW581,DU!A:A,0),1))+IF(Duombaze!AX581="",0,INDEX(DU!I:I,MATCH(Duombaze!AX581,DU!A:A,0),1))+IF(Duombaze!AY581="",0,INDEX(DU!I:I,MATCH(Duombaze!AY581,DU!A:A,0),1))+IF(Duombaze!AZ581="",0,INDEX(DU!I:I,MATCH(Duombaze!AZ581,DU!A:A,0),1))+IF(Duombaze!BA581="",0,INDEX(DU!I:I,MATCH(Duombaze!BA581,DU!A:A,0),1))+IF(Duombaze!BB581="",0,INDEX(DU!I:I,MATCH(Duombaze!BB581,DU!A:A,0),1))</f>
        <v>0</v>
      </c>
      <c r="BD581" s="638">
        <f>IF(Duombaze!AT581="",0,INDEX(DU!K:K,MATCH(Duombaze!AT581,DU!A:A,0),1))+IF(Duombaze!AU581="",0,INDEX(DU!K:K,MATCH(Duombaze!AU581,DU!A:A,0),1))+IF(Duombaze!AV581="",0,INDEX(DU!K:K,MATCH(Duombaze!AV581,DU!A:A,0),1))+IF(Duombaze!AW581="",0,INDEX(DU!K:K,MATCH(Duombaze!AW581,DU!A:A,0),1))+IF(Duombaze!AX581="",0,INDEX(DU!K:K,MATCH(Duombaze!AX581,DU!A:A,0),1))+IF(Duombaze!AY581="",0,INDEX(DU!K:K,MATCH(Duombaze!AY581,DU!A:A,0),1))+IF(Duombaze!AZ581="",0,INDEX(DU!K:K,MATCH(Duombaze!AZ581,DU!A:A,0),1))+IF(Duombaze!BA581="",0,INDEX(DU!K:K,MATCH(Duombaze!BA581,DU!A:A,0),1))+IF(Duombaze!BB581="",0,INDEX(DU!K:K,MATCH(Duombaze!BB581,DU!A:A,0),1))</f>
        <v>0</v>
      </c>
      <c r="BE581" s="19"/>
      <c r="BF581" s="19"/>
      <c r="BG581" s="52" t="s">
        <v>2675</v>
      </c>
      <c r="BH581" s="17" t="str">
        <f>IF(BG581&lt;&gt;"",A581&amp;" "&amp;C581&amp;" "&amp;BG581,"")</f>
        <v>2 SPS14 Pneumatiniai 2k / hidrauliniai stabdžiai (DERINTI)</v>
      </c>
      <c r="BI581" s="19" t="s">
        <v>196</v>
      </c>
      <c r="BJ581" s="639" t="s">
        <v>3029</v>
      </c>
      <c r="BK581" s="639" t="s">
        <v>3030</v>
      </c>
      <c r="BL581" s="639" t="s">
        <v>3031</v>
      </c>
      <c r="BM581" s="639">
        <f>IF(Duombaze!BJ581="",0,INDEX(DU!I:I,MATCH(Duombaze!BJ581,DU!A:A,0),1))+IF(Duombaze!BK581="",0,INDEX(DU!I:I,MATCH(Duombaze!BK581,DU!A:A,0),1))+IF(Duombaze!BL581="",0,INDEX(DU!I:I,MATCH(Duombaze!BL581,DU!A:A,0),1))</f>
        <v>1174.8473873998541</v>
      </c>
      <c r="BN581" s="638">
        <f>IF(Duombaze!BJ581="",0,INDEX(DU!K:K,MATCH(Duombaze!BJ581,DU!A:A,0),1))+IF(Duombaze!BK581="",0,INDEX(DU!K:K,MATCH(Duombaze!BK581,DU!A:A,0),1))+IF(Duombaze!BL581="",0,INDEX(DU!K:K,MATCH(Duombaze!BL581,DU!A:A,0),1))</f>
        <v>134.63</v>
      </c>
      <c r="BO581" s="19"/>
      <c r="BP581" s="19" t="s">
        <v>3028</v>
      </c>
      <c r="BR581" s="19" t="str">
        <f t="shared" si="274"/>
        <v/>
      </c>
      <c r="BS581" s="19"/>
      <c r="BT581" s="19"/>
      <c r="BU581" s="19"/>
      <c r="BV581" s="19"/>
      <c r="BW581" s="19">
        <f>IF(Duombaze!BT581="",0,INDEX(DU!I:I,MATCH(Duombaze!BT581,DU!A:A,0),1))+IF(Duombaze!BU581="",0,INDEX(DU!I:I,MATCH(Duombaze!BU581,DU!A:A,0),1))+IF(Duombaze!BV581="",0,INDEX(DU!I:I,MATCH(Duombaze!BV581,DU!A:A,0),1))</f>
        <v>0</v>
      </c>
      <c r="BX581" s="19">
        <f>IF(Duombaze!BT581="",0,INDEX(DU!K:K,MATCH(Duombaze!BT581,DU!A:A,0),1))+IF(Duombaze!BU581="",0,INDEX(DU!K:K,MATCH(Duombaze!BU581,DU!A:A,0),1))+IF(Duombaze!BV581="",0,INDEX(DU!K:K,MATCH(Duombaze!BV581,DU!A:A,0),1))</f>
        <v>0</v>
      </c>
      <c r="BY581" s="19"/>
      <c r="BZ581" s="19"/>
      <c r="CA581" s="19"/>
      <c r="CB581" s="19" t="str">
        <f t="shared" si="275"/>
        <v/>
      </c>
      <c r="CC581" s="19"/>
      <c r="CD581" s="19">
        <f>IF(Duombaze!CC581="",0,INDEX(DU!I:I,MATCH(Duombaze!CC581,DU!A:A,0),1))</f>
        <v>0</v>
      </c>
      <c r="CE581" s="17">
        <f>IF(Duombaze!CC581="",0,INDEX(DU!K:K,MATCH(Duombaze!CC581,DU!A:A,0),1))</f>
        <v>0</v>
      </c>
      <c r="CF581" s="19"/>
      <c r="CG581" s="19"/>
      <c r="CH581" s="19"/>
      <c r="CI581" s="17" t="str">
        <f t="shared" si="295"/>
        <v/>
      </c>
      <c r="CJ581" s="19"/>
      <c r="CK581" s="19">
        <f>IF(Duombaze!CJ581="",0,INDEX(DU!I:I,MATCH(Duombaze!CJ581,DU!A:A,0),1))</f>
        <v>0</v>
      </c>
      <c r="CL581" s="17">
        <f>IF(Duombaze!CJ581="",0,INDEX(DU!K:K,MATCH(Duombaze!CJ581,DU!A:A,0),1))</f>
        <v>0</v>
      </c>
      <c r="CM581" s="19"/>
      <c r="CN581" s="19"/>
      <c r="CO581" s="19" t="s">
        <v>652</v>
      </c>
      <c r="CP581" s="17" t="str">
        <f t="shared" si="276"/>
        <v>2 SPS14 Ratų atsparos</v>
      </c>
      <c r="CQ581" s="19" t="s">
        <v>1494</v>
      </c>
      <c r="CR581" s="639" t="s">
        <v>1494</v>
      </c>
      <c r="CS581" s="639"/>
      <c r="CT581" s="639">
        <f>IF(Duombaze!CR581="",0,INDEX(DU!I:I,MATCH(Duombaze!CR581,DU!A:A,0),1))+IF(Duombaze!CS581="",0,INDEX(DU!I:I,MATCH(Duombaze!CS581,DU!A:A,0),1))</f>
        <v>23.4618</v>
      </c>
      <c r="CU581" s="19">
        <f>IF(Duombaze!CR581="",0,INDEX(DU!K:K,MATCH(Duombaze!CR581,DU!A:A,0),1))+IF(Duombaze!CS581="",0,INDEX(DU!K:K,MATCH(Duombaze!CS581,DU!A:A,0),1))</f>
        <v>0</v>
      </c>
      <c r="CV581" s="19"/>
      <c r="CW581" s="19"/>
      <c r="CX581" s="19"/>
      <c r="CY581" s="17" t="str">
        <f t="shared" si="277"/>
        <v/>
      </c>
      <c r="CZ581" s="19"/>
      <c r="DA581" s="672"/>
      <c r="DB581" s="672"/>
      <c r="DC581" s="672">
        <f>IF(Duombaze!DA581="",0,INDEX(DU!I:I,MATCH(Duombaze!DA581,DU!A:A,0),1))+IF(Duombaze!DB581="",0,INDEX(DU!I:I,MATCH(Duombaze!DB581,DU!A:A,0),1))</f>
        <v>0</v>
      </c>
      <c r="DD581" s="19">
        <f>IF(Duombaze!DA581="",0,INDEX(DU!K:K,MATCH(Duombaze!DA581,DU!A:A,0),1))+IF(Duombaze!DB581="",0,INDEX(DU!K:K,MATCH(Duombaze!DB581,DU!A:A,0),1))</f>
        <v>0</v>
      </c>
      <c r="DE581" s="19"/>
      <c r="DF581" s="19"/>
      <c r="DG581" s="19"/>
      <c r="DH581" s="19" t="str">
        <f t="shared" si="278"/>
        <v/>
      </c>
      <c r="DI581" s="19"/>
      <c r="DJ581" s="672"/>
      <c r="DK581" s="678"/>
      <c r="DL581" s="678">
        <f>IF(Duombaze!DJ581="",0,INDEX(DU!I:I,MATCH(Duombaze!DJ581,DU!A:A,0),1))+IF(Duombaze!DK581="",0,INDEX(DU!I:I,MATCH(Duombaze!DK581,DU!A:A,0),1))</f>
        <v>0</v>
      </c>
      <c r="DM581" s="19">
        <f>IF(Duombaze!DJ581="",0,INDEX(DU!K:K,MATCH(Duombaze!DJ581,DU!A:A,0),1))+IF(Duombaze!DK581="",0,INDEX(DU!K:K,MATCH(Duombaze!DK581,DU!A:A,0),1))</f>
        <v>0</v>
      </c>
      <c r="DN581" s="52"/>
      <c r="DO581" s="52"/>
      <c r="DP581" s="52" t="s">
        <v>2712</v>
      </c>
      <c r="DQ581" s="17" t="str">
        <f t="shared" si="279"/>
        <v>2 SPS14 Apšvietimas LED (+šoniniai atšvaitai)</v>
      </c>
      <c r="DR581" s="65" t="s">
        <v>2713</v>
      </c>
      <c r="DS581" s="692" t="s">
        <v>2713</v>
      </c>
      <c r="DT581" s="692"/>
      <c r="DU581" s="692"/>
      <c r="DV581" s="692"/>
      <c r="DW581" s="692">
        <f>IF(Duombaze!DS581="",0,INDEX(DU!I:I,MATCH(Duombaze!DS581,DU!A:A,0),1))+IF(Duombaze!DT581="",0,INDEX(DU!I:I,MATCH(Duombaze!DT581,DU!A:A,0),1))+IF(Duombaze!DU581="",0,INDEX(DU!I:I,MATCH(Duombaze!DU581,DU!A:A,0),1))+IF(Duombaze!DV581="",0,INDEX(DU!I:I,MATCH(Duombaze!DV581,DU!A:A,0),1))</f>
        <v>174.80469382086099</v>
      </c>
      <c r="DX581" s="638">
        <f>IF(Duombaze!DS581="",0,INDEX(DU!K:K,MATCH(Duombaze!DS581,DU!A:A,0),1))+IF(Duombaze!DT581="",0,INDEX(DU!K:K,MATCH(Duombaze!DT581,DU!A:A,0),1))+IF(Duombaze!DU581="",0,INDEX(DU!K:K,MATCH(Duombaze!DU581,DU!A:A,0),1))+IF(Duombaze!DV581="",0,INDEX(DU!K:KH,MATCH(Duombaze!DV581,DU!A:A,0),1))</f>
        <v>0</v>
      </c>
      <c r="DY581" s="65"/>
      <c r="DZ581" s="65"/>
      <c r="EA581" s="19"/>
      <c r="EB581" s="19" t="str">
        <f t="shared" si="280"/>
        <v/>
      </c>
      <c r="EC581" s="19"/>
      <c r="ED581" s="19">
        <f>IF(Duombaze!EC581="",0,INDEX(DU!I:I,MATCH(Duombaze!EC581,DU!A:A,0),1))</f>
        <v>0</v>
      </c>
      <c r="EE581" s="638">
        <f>IF(Duombaze!EC581="",0,INDEX(DU!K:K,MATCH(Duombaze!EC581,DU!A:A,0),1))</f>
        <v>0</v>
      </c>
      <c r="EF581" s="19"/>
      <c r="EG581" s="19"/>
      <c r="EH581" s="19" t="s">
        <v>1563</v>
      </c>
      <c r="EI581" s="17" t="str">
        <f t="shared" si="301"/>
        <v>2 SPS14 Lipdukai universalūs</v>
      </c>
      <c r="EJ581" s="19" t="s">
        <v>616</v>
      </c>
      <c r="EK581" s="672" t="s">
        <v>3245</v>
      </c>
      <c r="EL581" s="672"/>
      <c r="EM581" s="672"/>
      <c r="EN581" s="672">
        <f>IF(Duombaze!EK581="",0,INDEX(DU!I:I,MATCH(Duombaze!EK581,DU!A:A,0),1))+IF(Duombaze!EL581="",0,INDEX(DU!I:I,MATCH(Duombaze!EL581,DU!A:A,0),1))+IF(Duombaze!EM581="",0,INDEX(DU!I:I,MATCH(Duombaze!EM581,DU!A:A,0),1))</f>
        <v>17.814253061224399</v>
      </c>
      <c r="EO581" s="19">
        <f>IF(Duombaze!EK581="",0,INDEX(DU!K:K,MATCH(Duombaze!EK581,DU!A:A,0),1))+IF(Duombaze!EL581="",0,INDEX(DU!K:K,MATCH(Duombaze!EL581,DU!A:A,0),1))+IF(Duombaze!EM581="",0,INDEX(DU!K:K,MATCH(Duombaze!EM581,DU!A:A,0),1))</f>
        <v>0</v>
      </c>
      <c r="EP581" s="19"/>
      <c r="EQ581" s="65"/>
      <c r="ER581" s="19" t="s">
        <v>1498</v>
      </c>
      <c r="ES581" s="17" t="str">
        <f t="shared" si="281"/>
        <v>2 SPS14 Pakuojami</v>
      </c>
      <c r="ET581" s="19"/>
      <c r="EU581" s="19"/>
      <c r="EV581" s="19"/>
      <c r="EW581" s="65" t="s">
        <v>619</v>
      </c>
      <c r="EX581" s="19" t="str">
        <f t="shared" si="302"/>
        <v>2 SPS14 Purvasaugiai 385/425 ratams galiniams 1/4</v>
      </c>
      <c r="EY581" s="19" t="s">
        <v>561</v>
      </c>
      <c r="EZ581" s="672" t="s">
        <v>561</v>
      </c>
      <c r="FA581" s="672"/>
      <c r="FB581" s="672">
        <f>IF(Duombaze!EZ581="",0,INDEX(DU!I:I,MATCH(Duombaze!EZ581,DU!A:A,0),1))+IF(Duombaze!FA581="",0,INDEX(DU!I:I,MATCH(Duombaze!FA581,DU!A:A,0),1))</f>
        <v>25.531076935788398</v>
      </c>
      <c r="FC581" s="19">
        <f>IF(Duombaze!EZ581="",0,INDEX(DU!K:K,MATCH(Duombaze!EZ581,DU!A:A,0),1))+IF(Duombaze!FA581="",0,INDEX(DU!K:K,MATCH(Duombaze!FA581,DU!A:A,0),1))</f>
        <v>7.25</v>
      </c>
      <c r="FD581" s="19"/>
      <c r="FE581" s="19"/>
      <c r="FF581" s="19"/>
      <c r="FG581" s="19"/>
      <c r="FH581" s="19"/>
      <c r="FI581" s="19"/>
      <c r="FJ581" s="19"/>
      <c r="FK581" s="65"/>
      <c r="FL581" s="83"/>
      <c r="FM581" s="671"/>
      <c r="FN581" s="671"/>
      <c r="FO581" s="671"/>
      <c r="FP581" s="671"/>
      <c r="FQ581" s="674">
        <f>IF(Duombaze!FM581="",0,INDEX(DU!I:I,MATCH(Duombaze!FM581,DU!A:A,0),1))+IF(Duombaze!FN581="",0,INDEX(DU!I:I,MATCH(Duombaze!FN581,DU!A:A,0),1))+IF(Duombaze!FO581="",0,INDEX(DU!I:I,MATCH(Duombaze!FO581,DU!A:A,0),1))+IF(Duombaze!FP581="",0,INDEX(DU!I:I,MATCH(Duombaze!FP581,DU!A:A,0),1))</f>
        <v>0</v>
      </c>
      <c r="FR581" s="673">
        <f>IF(Duombaze!FM581="",0,INDEX(DU!K:K,MATCH(Duombaze!FM581,DU!A:A,0),1))+IF(Duombaze!FN581="",0,INDEX(DU!K:K,MATCH(Duombaze!FN581,DU!A:A,0),1))+IF(Duombaze!FO581="",0,INDEX(DU!K:K,MATCH(Duombaze!FO581,DU!A:A,0),1))+IF(Duombaze!FP581="",0,INDEX(DU!K:K,MATCH(Duombaze!FP581,DU!A:A,0),1))</f>
        <v>0</v>
      </c>
    </row>
    <row r="582" spans="1:210" s="20" customFormat="1" ht="23.45" customHeight="1" x14ac:dyDescent="0.25">
      <c r="A582" s="41">
        <v>3</v>
      </c>
      <c r="B582" s="41" t="s">
        <v>800</v>
      </c>
      <c r="C582" s="16" t="s">
        <v>44</v>
      </c>
      <c r="D582" s="19"/>
      <c r="E582" s="17" t="str">
        <f t="shared" si="300"/>
        <v/>
      </c>
      <c r="F582" s="19"/>
      <c r="G582" s="639"/>
      <c r="H582" s="639"/>
      <c r="I582" s="639"/>
      <c r="J582" s="639"/>
      <c r="K582" s="639"/>
      <c r="L582" s="639"/>
      <c r="M582" s="639"/>
      <c r="N582" s="639"/>
      <c r="O582" s="639"/>
      <c r="P582" s="639">
        <f>IF(Duombaze!G582="",0,INDEX(DU!I:I,MATCH(Duombaze!G582,DU!A:A,0),1))+IF(Duombaze!H582="",0,INDEX(DU!I:I,MATCH(Duombaze!H582,DU!A:A,0),1))+IF(Duombaze!I582="",0,INDEX(DU!I:I,MATCH(Duombaze!I582,DU!A:A,0),1))+IF(Duombaze!J582="",0,INDEX(DU!I:I,MATCH(Duombaze!J582,DU!A:A,0),1))+IF(Duombaze!K582="",0,INDEX(DU!I:I,MATCH(Duombaze!K582,DU!A:A,0),1))+IF(Duombaze!L582="",0,INDEX(DU!I:I,MATCH(Duombaze!L582,DU!A:A,0),1))+IF(Duombaze!M582="",0,INDEX(DU!I:I,MATCH(Duombaze!M582,DU!A:A,0),1))+IF(Duombaze!N582="",0,INDEX(DU!I:I,MATCH(Duombaze!N582,DU!A:A,0),1))+IF(Duombaze!O582="",0,INDEX(DU!I:I,MATCH(Duombaze!O582,DU!A:A,0),1))</f>
        <v>0</v>
      </c>
      <c r="Q582" s="638">
        <f>IF(Duombaze!G582="",0,INDEX(DU!K:K,MATCH(Duombaze!G582,DU!A:A,0),1))+IF(Duombaze!H582="",0,INDEX(DU!K:K,MATCH(Duombaze!H582,DU!A:A,0),1))+IF(Duombaze!I582="",0,INDEX(DU!K:K,MATCH(Duombaze!I582,DU!A:A,0),1))+IF(Duombaze!J582="",0,INDEX(DU!K:K,MATCH(Duombaze!J582,DU!A:A,0),1))+IF(Duombaze!K582="",0,INDEX(DU!K:K,MATCH(Duombaze!K582,DU!A:A,0),1))+IF(Duombaze!L582="",0,INDEX(DU!K:K,MATCH(Duombaze!L582,DU!A:A,0),1))+IF(Duombaze!M582="",0,INDEX(DU!K:K,MATCH(Duombaze!M582,DU!A:A,0),1))+IF(Duombaze!N582="",0,INDEX(DU!K:K,MATCH(Duombaze!N582,DU!A:A,0),1))+IF(Duombaze!O582="",0,INDEX(DU!K:K,MATCH(Duombaze!O582,DU!A:A,0),1))</f>
        <v>0</v>
      </c>
      <c r="R582" s="19"/>
      <c r="S582" s="52"/>
      <c r="T582" s="881"/>
      <c r="U582" s="17">
        <f>IF(Duombaze!T582="",0,INDEX(DU!I:I,MATCH(Duombaze!T582,DU!A:A,0),1))</f>
        <v>0</v>
      </c>
      <c r="V582" s="17">
        <f>IF(Duombaze!T582="",0,INDEX(DU!K:K,MATCH(Duombaze!T582,DU!A:A,0),1))</f>
        <v>0</v>
      </c>
      <c r="W582" s="19"/>
      <c r="X582" s="19"/>
      <c r="Y582" s="134"/>
      <c r="Z582" s="65"/>
      <c r="AA582" s="17" t="str">
        <f t="shared" si="297"/>
        <v/>
      </c>
      <c r="AB582" s="19"/>
      <c r="AC582" s="19">
        <f>IF(Duombaze!AB582="",0,INDEX(DU!I:I,MATCH(Duombaze!AB582,DU!A:A,0),1))</f>
        <v>0</v>
      </c>
      <c r="AD582" s="25">
        <f>IF(Duombaze!AB582="",0,INDEX(DU!K:K,MATCH(Duombaze!AB582,DU!A:A,0),1))</f>
        <v>0</v>
      </c>
      <c r="AE582" s="19"/>
      <c r="AF582" s="19"/>
      <c r="AG582" s="19" t="s">
        <v>1468</v>
      </c>
      <c r="AH582" s="17" t="str">
        <f t="shared" si="271"/>
        <v>3 SPS14 Bamperis Ø100x8, prisukamas + Šoninės apsaugos nuo palindimo</v>
      </c>
      <c r="AI582" s="19" t="s">
        <v>1469</v>
      </c>
      <c r="AJ582" s="639" t="s">
        <v>262</v>
      </c>
      <c r="AK582" s="639" t="s">
        <v>1467</v>
      </c>
      <c r="AL582" s="639"/>
      <c r="AM582" s="639">
        <f>IF(Duombaze!AJ582="",0,INDEX(DU!I:I,MATCH(Duombaze!AJ582,DU!A:A,0),1))+IF(Duombaze!AK582="",0,INDEX(DU!I:I,MATCH(Duombaze!AK582,DU!A:A,0),1))+IF(Duombaze!AL582="",0,INDEX(DU!I:I,MATCH(Duombaze!AL582,DU!A:A,0),1))</f>
        <v>254.09805319059001</v>
      </c>
      <c r="AN582" s="639">
        <f>IF(Duombaze!AJ582="",0,INDEX(DU!K:K,MATCH(Duombaze!AJ582,DU!A:A,0),1))+IF(Duombaze!AK582="",0,INDEX(DU!K:K,MATCH(Duombaze!AK582,DU!A:A,0),1))+IF(Duombaze!AL582="",0,INDEX(DU!K:K,MATCH(Duombaze!AL582,DU!A:A,0),1))</f>
        <v>197.45000000000002</v>
      </c>
      <c r="AO582" s="19" t="s">
        <v>2076</v>
      </c>
      <c r="AP582" s="19" t="s">
        <v>2073</v>
      </c>
      <c r="AQ582" s="19"/>
      <c r="AR582" s="17" t="str">
        <f t="shared" si="272"/>
        <v/>
      </c>
      <c r="AS582" s="19"/>
      <c r="AT582" s="639"/>
      <c r="AU582" s="639"/>
      <c r="AV582" s="639"/>
      <c r="AW582" s="639"/>
      <c r="AX582" s="639"/>
      <c r="AY582" s="639"/>
      <c r="AZ582" s="639"/>
      <c r="BA582" s="639"/>
      <c r="BB582" s="639"/>
      <c r="BC582" s="639">
        <f>IF(Duombaze!AT582="",0,INDEX(DU!I:I,MATCH(Duombaze!AT582,DU!A:A,0),1))+IF(Duombaze!AU582="",0,INDEX(DU!I:I,MATCH(Duombaze!AU582,DU!A:A,0),1))+IF(Duombaze!AV582="",0,INDEX(DU!I:I,MATCH(Duombaze!AV582,DU!A:A,0),1))+IF(Duombaze!AW582="",0,INDEX(DU!I:I,MATCH(Duombaze!AW582,DU!A:A,0),1))+IF(Duombaze!AX582="",0,INDEX(DU!I:I,MATCH(Duombaze!AX582,DU!A:A,0),1))+IF(Duombaze!AY582="",0,INDEX(DU!I:I,MATCH(Duombaze!AY582,DU!A:A,0),1))+IF(Duombaze!AZ582="",0,INDEX(DU!I:I,MATCH(Duombaze!AZ582,DU!A:A,0),1))+IF(Duombaze!BA582="",0,INDEX(DU!I:I,MATCH(Duombaze!BA582,DU!A:A,0),1))+IF(Duombaze!BB582="",0,INDEX(DU!I:I,MATCH(Duombaze!BB582,DU!A:A,0),1))</f>
        <v>0</v>
      </c>
      <c r="BD582" s="638">
        <f>IF(Duombaze!AT582="",0,INDEX(DU!K:K,MATCH(Duombaze!AT582,DU!A:A,0),1))+IF(Duombaze!AU582="",0,INDEX(DU!K:K,MATCH(Duombaze!AU582,DU!A:A,0),1))+IF(Duombaze!AV582="",0,INDEX(DU!K:K,MATCH(Duombaze!AV582,DU!A:A,0),1))+IF(Duombaze!AW582="",0,INDEX(DU!K:K,MATCH(Duombaze!AW582,DU!A:A,0),1))+IF(Duombaze!AX582="",0,INDEX(DU!K:K,MATCH(Duombaze!AX582,DU!A:A,0),1))+IF(Duombaze!AY582="",0,INDEX(DU!K:K,MATCH(Duombaze!AY582,DU!A:A,0),1))+IF(Duombaze!AZ582="",0,INDEX(DU!K:K,MATCH(Duombaze!AZ582,DU!A:A,0),1))+IF(Duombaze!BA582="",0,INDEX(DU!K:K,MATCH(Duombaze!BA582,DU!A:A,0),1))+IF(Duombaze!BB582="",0,INDEX(DU!K:K,MATCH(Duombaze!BB582,DU!A:A,0),1))</f>
        <v>0</v>
      </c>
      <c r="BE582" s="19"/>
      <c r="BF582" s="19"/>
      <c r="BG582" s="52" t="s">
        <v>2678</v>
      </c>
      <c r="BH582" s="17" t="str">
        <f>IF(BG582&lt;&gt;"",A582&amp;" "&amp;C582&amp;" "&amp;BG582,"")</f>
        <v>3 SPS14 Pneumatiniai stabdžiai Wabco 2 kontūrų su mech. LSV 0,4s</v>
      </c>
      <c r="BI582" s="32" t="s">
        <v>194</v>
      </c>
      <c r="BJ582" s="639" t="s">
        <v>3032</v>
      </c>
      <c r="BK582" s="639" t="s">
        <v>3033</v>
      </c>
      <c r="BL582" s="639"/>
      <c r="BM582" s="639">
        <f>IF(Duombaze!BJ582="",0,INDEX(DU!I:I,MATCH(Duombaze!BJ582,DU!A:A,0),1))+IF(Duombaze!BK582="",0,INDEX(DU!I:I,MATCH(Duombaze!BK582,DU!A:A,0),1))+IF(Duombaze!BL582="",0,INDEX(DU!I:I,MATCH(Duombaze!BL582,DU!A:A,0),1))</f>
        <v>915.40236000000004</v>
      </c>
      <c r="BN582" s="638">
        <f>IF(Duombaze!BJ582="",0,INDEX(DU!K:K,MATCH(Duombaze!BJ582,DU!A:A,0),1))+IF(Duombaze!BK582="",0,INDEX(DU!K:K,MATCH(Duombaze!BK582,DU!A:A,0),1))+IF(Duombaze!BL582="",0,INDEX(DU!K:K,MATCH(Duombaze!BL582,DU!A:A,0),1))</f>
        <v>85.87</v>
      </c>
      <c r="BO582" s="19"/>
      <c r="BP582" s="19"/>
      <c r="BQ582" s="19"/>
      <c r="BR582" s="19" t="str">
        <f t="shared" si="274"/>
        <v/>
      </c>
      <c r="BS582" s="19"/>
      <c r="BT582" s="19"/>
      <c r="BU582" s="19"/>
      <c r="BV582" s="19"/>
      <c r="BW582" s="19">
        <f>IF(Duombaze!BT582="",0,INDEX(DU!I:I,MATCH(Duombaze!BT582,DU!A:A,0),1))+IF(Duombaze!BU582="",0,INDEX(DU!I:I,MATCH(Duombaze!BU582,DU!A:A,0),1))+IF(Duombaze!BV582="",0,INDEX(DU!I:I,MATCH(Duombaze!BV582,DU!A:A,0),1))</f>
        <v>0</v>
      </c>
      <c r="BX582" s="19">
        <f>IF(Duombaze!BT582="",0,INDEX(DU!K:K,MATCH(Duombaze!BT582,DU!A:A,0),1))+IF(Duombaze!BU582="",0,INDEX(DU!K:K,MATCH(Duombaze!BU582,DU!A:A,0),1))+IF(Duombaze!BV582="",0,INDEX(DU!K:K,MATCH(Duombaze!BV582,DU!A:A,0),1))</f>
        <v>0</v>
      </c>
      <c r="BY582" s="19"/>
      <c r="BZ582" s="19"/>
      <c r="CA582" s="19"/>
      <c r="CB582" s="19" t="str">
        <f t="shared" si="275"/>
        <v/>
      </c>
      <c r="CC582" s="19"/>
      <c r="CD582" s="19">
        <f>IF(Duombaze!CC582="",0,INDEX(DU!I:I,MATCH(Duombaze!CC582,DU!A:A,0),1))</f>
        <v>0</v>
      </c>
      <c r="CE582" s="17">
        <f>IF(Duombaze!CC582="",0,INDEX(DU!K:K,MATCH(Duombaze!CC582,DU!A:A,0),1))</f>
        <v>0</v>
      </c>
      <c r="CF582" s="19"/>
      <c r="CG582" s="19"/>
      <c r="CH582" s="19"/>
      <c r="CI582" s="17" t="str">
        <f t="shared" si="295"/>
        <v/>
      </c>
      <c r="CJ582" s="19"/>
      <c r="CK582" s="19">
        <f>IF(Duombaze!CJ582="",0,INDEX(DU!I:I,MATCH(Duombaze!CJ582,DU!A:A,0),1))</f>
        <v>0</v>
      </c>
      <c r="CL582" s="17">
        <f>IF(Duombaze!CJ582="",0,INDEX(DU!K:K,MATCH(Duombaze!CJ582,DU!A:A,0),1))</f>
        <v>0</v>
      </c>
      <c r="CM582" s="19"/>
      <c r="CN582" s="19"/>
      <c r="CO582" s="19" t="s">
        <v>1470</v>
      </c>
      <c r="CP582" s="17" t="str">
        <f t="shared" si="276"/>
        <v>3 SPS14 Ratų atsparos + Rankinis</v>
      </c>
      <c r="CQ582" s="19" t="s">
        <v>1595</v>
      </c>
      <c r="CR582" s="639" t="s">
        <v>1594</v>
      </c>
      <c r="CS582" s="639" t="s">
        <v>1494</v>
      </c>
      <c r="CT582" s="639">
        <f>IF(Duombaze!CR582="",0,INDEX(DU!I:I,MATCH(Duombaze!CR582,DU!A:A,0),1))+IF(Duombaze!CS582="",0,INDEX(DU!I:I,MATCH(Duombaze!CS582,DU!A:A,0),1))</f>
        <v>68.257162415433399</v>
      </c>
      <c r="CU582" s="19">
        <f>IF(Duombaze!CR582="",0,INDEX(DU!K:K,MATCH(Duombaze!CR582,DU!A:A,0),1))+IF(Duombaze!CS582="",0,INDEX(DU!K:K,MATCH(Duombaze!CS582,DU!A:A,0),1))</f>
        <v>36.090000000000003</v>
      </c>
      <c r="CV582" s="19"/>
      <c r="CW582" s="19" t="s">
        <v>2130</v>
      </c>
      <c r="CX582" s="19"/>
      <c r="CY582" s="17" t="str">
        <f t="shared" si="277"/>
        <v/>
      </c>
      <c r="CZ582" s="19"/>
      <c r="DA582" s="672"/>
      <c r="DB582" s="672"/>
      <c r="DC582" s="672">
        <f>IF(Duombaze!DA582="",0,INDEX(DU!I:I,MATCH(Duombaze!DA582,DU!A:A,0),1))+IF(Duombaze!DB582="",0,INDEX(DU!I:I,MATCH(Duombaze!DB582,DU!A:A,0),1))</f>
        <v>0</v>
      </c>
      <c r="DD582" s="19">
        <f>IF(Duombaze!DA582="",0,INDEX(DU!K:K,MATCH(Duombaze!DA582,DU!A:A,0),1))+IF(Duombaze!DB582="",0,INDEX(DU!K:K,MATCH(Duombaze!DB582,DU!A:A,0),1))</f>
        <v>0</v>
      </c>
      <c r="DE582" s="19"/>
      <c r="DF582" s="19"/>
      <c r="DG582" s="19"/>
      <c r="DH582" s="19" t="str">
        <f t="shared" si="278"/>
        <v/>
      </c>
      <c r="DI582" s="19"/>
      <c r="DJ582" s="672"/>
      <c r="DK582" s="678"/>
      <c r="DL582" s="678">
        <f>IF(Duombaze!DJ582="",0,INDEX(DU!I:I,MATCH(Duombaze!DJ582,DU!A:A,0),1))+IF(Duombaze!DK582="",0,INDEX(DU!I:I,MATCH(Duombaze!DK582,DU!A:A,0),1))</f>
        <v>0</v>
      </c>
      <c r="DM582" s="19">
        <f>IF(Duombaze!DJ582="",0,INDEX(DU!K:K,MATCH(Duombaze!DJ582,DU!A:A,0),1))+IF(Duombaze!DK582="",0,INDEX(DU!K:K,MATCH(Duombaze!DK582,DU!A:A,0),1))</f>
        <v>0</v>
      </c>
      <c r="DN582" s="52"/>
      <c r="DO582" s="52"/>
      <c r="DP582" s="52" t="s">
        <v>2896</v>
      </c>
      <c r="DQ582" s="17" t="str">
        <f t="shared" si="279"/>
        <v>3 SPS14 Gale apvalūs LED žibintai + pilnas LED (N. Danija)</v>
      </c>
      <c r="DR582" s="65" t="s">
        <v>2865</v>
      </c>
      <c r="DS582" s="692" t="s">
        <v>2865</v>
      </c>
      <c r="DT582" s="692"/>
      <c r="DU582" s="692"/>
      <c r="DV582" s="692"/>
      <c r="DW582" s="692">
        <f>IF(Duombaze!DS582="",0,INDEX(DU!I:I,MATCH(Duombaze!DS582,DU!A:A,0),1))+IF(Duombaze!DT582="",0,INDEX(DU!I:I,MATCH(Duombaze!DT582,DU!A:A,0),1))+IF(Duombaze!DU582="",0,INDEX(DU!I:I,MATCH(Duombaze!DU582,DU!A:A,0),1))+IF(Duombaze!DV582="",0,INDEX(DU!I:I,MATCH(Duombaze!DV582,DU!A:A,0),1))</f>
        <v>198.118747433518</v>
      </c>
      <c r="DX582" s="638">
        <f>IF(Duombaze!DS582="",0,INDEX(DU!K:K,MATCH(Duombaze!DS582,DU!A:A,0),1))+IF(Duombaze!DT582="",0,INDEX(DU!K:K,MATCH(Duombaze!DT582,DU!A:A,0),1))+IF(Duombaze!DU582="",0,INDEX(DU!K:K,MATCH(Duombaze!DU582,DU!A:A,0),1))+IF(Duombaze!DV582="",0,INDEX(DU!K:KH,MATCH(Duombaze!DV582,DU!A:A,0),1))</f>
        <v>43</v>
      </c>
      <c r="DY582" s="65"/>
      <c r="DZ582" s="65"/>
      <c r="EA582" s="19"/>
      <c r="EB582" s="19" t="str">
        <f t="shared" si="280"/>
        <v/>
      </c>
      <c r="EC582" s="19"/>
      <c r="ED582" s="19">
        <f>IF(Duombaze!EC582="",0,INDEX(DU!I:I,MATCH(Duombaze!EC582,DU!A:A,0),1))</f>
        <v>0</v>
      </c>
      <c r="EE582" s="638">
        <f>IF(Duombaze!EC582="",0,INDEX(DU!K:K,MATCH(Duombaze!EC582,DU!A:A,0),1))</f>
        <v>0</v>
      </c>
      <c r="EF582" s="19"/>
      <c r="EG582" s="19"/>
      <c r="EH582" s="19"/>
      <c r="EI582" s="17" t="str">
        <f t="shared" si="301"/>
        <v/>
      </c>
      <c r="EJ582" s="19"/>
      <c r="EK582" s="672"/>
      <c r="EL582" s="672"/>
      <c r="EM582" s="672"/>
      <c r="EN582" s="672">
        <f>IF(Duombaze!EK582="",0,INDEX(DU!I:I,MATCH(Duombaze!EK582,DU!A:A,0),1))+IF(Duombaze!EL582="",0,INDEX(DU!I:I,MATCH(Duombaze!EL582,DU!A:A,0),1))+IF(Duombaze!EM582="",0,INDEX(DU!I:I,MATCH(Duombaze!EM582,DU!A:A,0),1))</f>
        <v>0</v>
      </c>
      <c r="EO582" s="19">
        <f>IF(Duombaze!EK582="",0,INDEX(DU!K:K,MATCH(Duombaze!EK582,DU!A:A,0),1))+IF(Duombaze!EL582="",0,INDEX(DU!K:K,MATCH(Duombaze!EL582,DU!A:A,0),1))+IF(Duombaze!EM582="",0,INDEX(DU!K:K,MATCH(Duombaze!EM582,DU!A:A,0),1))</f>
        <v>0</v>
      </c>
      <c r="EP582" s="19"/>
      <c r="EQ582" s="100"/>
      <c r="ER582" s="20" t="s">
        <v>1778</v>
      </c>
      <c r="ES582" s="17" t="str">
        <f t="shared" si="281"/>
        <v>3 SPS14 Ratai pristatomi klientui</v>
      </c>
      <c r="ET582" s="19"/>
      <c r="EU582" s="19"/>
      <c r="EV582" s="19"/>
      <c r="EW582" s="65"/>
      <c r="EX582" s="19" t="str">
        <f t="shared" si="302"/>
        <v/>
      </c>
      <c r="EY582" s="19"/>
      <c r="EZ582" s="672"/>
      <c r="FA582" s="672"/>
      <c r="FB582" s="672">
        <f>IF(Duombaze!EZ582="",0,INDEX(DU!I:I,MATCH(Duombaze!EZ582,DU!A:A,0),1))+IF(Duombaze!FA582="",0,INDEX(DU!I:I,MATCH(Duombaze!FA582,DU!A:A,0),1))</f>
        <v>0</v>
      </c>
      <c r="FC582" s="19">
        <f>IF(Duombaze!EZ582="",0,INDEX(DU!K:K,MATCH(Duombaze!EZ582,DU!A:A,0),1))+IF(Duombaze!FA582="",0,INDEX(DU!K:K,MATCH(Duombaze!FA582,DU!A:A,0),1))</f>
        <v>0</v>
      </c>
      <c r="FD582" s="19"/>
      <c r="FE582" s="19"/>
      <c r="FF582" s="19"/>
      <c r="FG582" s="19"/>
      <c r="FH582" s="19"/>
      <c r="FI582" s="19"/>
      <c r="FJ582" s="19"/>
      <c r="FK582" s="65"/>
      <c r="FL582" s="83"/>
      <c r="FM582" s="671"/>
      <c r="FN582" s="671"/>
      <c r="FO582" s="671"/>
      <c r="FP582" s="671"/>
      <c r="FQ582" s="674">
        <f>IF(Duombaze!FM582="",0,INDEX(DU!I:I,MATCH(Duombaze!FM582,DU!A:A,0),1))+IF(Duombaze!FN582="",0,INDEX(DU!I:I,MATCH(Duombaze!FN582,DU!A:A,0),1))+IF(Duombaze!FO582="",0,INDEX(DU!I:I,MATCH(Duombaze!FO582,DU!A:A,0),1))+IF(Duombaze!FP582="",0,INDEX(DU!I:I,MATCH(Duombaze!FP582,DU!A:A,0),1))</f>
        <v>0</v>
      </c>
      <c r="FR582" s="673">
        <f>IF(Duombaze!FM582="",0,INDEX(DU!K:K,MATCH(Duombaze!FM582,DU!A:A,0),1))+IF(Duombaze!FN582="",0,INDEX(DU!K:K,MATCH(Duombaze!FN582,DU!A:A,0),1))+IF(Duombaze!FO582="",0,INDEX(DU!K:K,MATCH(Duombaze!FO582,DU!A:A,0),1))+IF(Duombaze!FP582="",0,INDEX(DU!K:K,MATCH(Duombaze!FP582,DU!A:A,0),1))</f>
        <v>0</v>
      </c>
    </row>
    <row r="583" spans="1:210" s="20" customFormat="1" ht="23.45" customHeight="1" x14ac:dyDescent="0.25">
      <c r="A583" s="41">
        <v>4</v>
      </c>
      <c r="B583" s="41" t="s">
        <v>800</v>
      </c>
      <c r="C583" s="16" t="s">
        <v>44</v>
      </c>
      <c r="D583" s="19"/>
      <c r="E583" s="17" t="str">
        <f t="shared" si="300"/>
        <v/>
      </c>
      <c r="F583" s="19"/>
      <c r="G583" s="639"/>
      <c r="H583" s="639"/>
      <c r="I583" s="639"/>
      <c r="J583" s="639"/>
      <c r="K583" s="639"/>
      <c r="L583" s="639"/>
      <c r="M583" s="639"/>
      <c r="N583" s="639"/>
      <c r="O583" s="639"/>
      <c r="P583" s="639">
        <f>IF(Duombaze!G583="",0,INDEX(DU!I:I,MATCH(Duombaze!G583,DU!A:A,0),1))+IF(Duombaze!H583="",0,INDEX(DU!I:I,MATCH(Duombaze!H583,DU!A:A,0),1))+IF(Duombaze!I583="",0,INDEX(DU!I:I,MATCH(Duombaze!I583,DU!A:A,0),1))+IF(Duombaze!J583="",0,INDEX(DU!I:I,MATCH(Duombaze!J583,DU!A:A,0),1))+IF(Duombaze!K583="",0,INDEX(DU!I:I,MATCH(Duombaze!K583,DU!A:A,0),1))+IF(Duombaze!L583="",0,INDEX(DU!I:I,MATCH(Duombaze!L583,DU!A:A,0),1))+IF(Duombaze!M583="",0,INDEX(DU!I:I,MATCH(Duombaze!M583,DU!A:A,0),1))+IF(Duombaze!N583="",0,INDEX(DU!I:I,MATCH(Duombaze!N583,DU!A:A,0),1))+IF(Duombaze!O583="",0,INDEX(DU!I:I,MATCH(Duombaze!O583,DU!A:A,0),1))</f>
        <v>0</v>
      </c>
      <c r="Q583" s="638">
        <f>IF(Duombaze!G583="",0,INDEX(DU!K:K,MATCH(Duombaze!G583,DU!A:A,0),1))+IF(Duombaze!H583="",0,INDEX(DU!K:K,MATCH(Duombaze!H583,DU!A:A,0),1))+IF(Duombaze!I583="",0,INDEX(DU!K:K,MATCH(Duombaze!I583,DU!A:A,0),1))+IF(Duombaze!J583="",0,INDEX(DU!K:K,MATCH(Duombaze!J583,DU!A:A,0),1))+IF(Duombaze!K583="",0,INDEX(DU!K:K,MATCH(Duombaze!K583,DU!A:A,0),1))+IF(Duombaze!L583="",0,INDEX(DU!K:K,MATCH(Duombaze!L583,DU!A:A,0),1))+IF(Duombaze!M583="",0,INDEX(DU!K:K,MATCH(Duombaze!M583,DU!A:A,0),1))+IF(Duombaze!N583="",0,INDEX(DU!K:K,MATCH(Duombaze!N583,DU!A:A,0),1))+IF(Duombaze!O583="",0,INDEX(DU!K:K,MATCH(Duombaze!O583,DU!A:A,0),1))</f>
        <v>0</v>
      </c>
      <c r="R583" s="19"/>
      <c r="S583" s="52"/>
      <c r="T583" s="881"/>
      <c r="U583" s="17">
        <f>IF(Duombaze!T583="",0,INDEX(DU!I:I,MATCH(Duombaze!T583,DU!A:A,0),1))</f>
        <v>0</v>
      </c>
      <c r="V583" s="17">
        <f>IF(Duombaze!T583="",0,INDEX(DU!K:K,MATCH(Duombaze!T583,DU!A:A,0),1))</f>
        <v>0</v>
      </c>
      <c r="W583" s="19"/>
      <c r="X583" s="19"/>
      <c r="Y583" s="134"/>
      <c r="Z583" s="65"/>
      <c r="AA583" s="17" t="str">
        <f t="shared" si="297"/>
        <v/>
      </c>
      <c r="AB583" s="19"/>
      <c r="AC583" s="19">
        <f>IF(Duombaze!AB583="",0,INDEX(DU!I:I,MATCH(Duombaze!AB583,DU!A:A,0),1))</f>
        <v>0</v>
      </c>
      <c r="AD583" s="25">
        <f>IF(Duombaze!AB583="",0,INDEX(DU!K:K,MATCH(Duombaze!AB583,DU!A:A,0),1))</f>
        <v>0</v>
      </c>
      <c r="AE583" s="19"/>
      <c r="AF583" s="19"/>
      <c r="AG583" s="19"/>
      <c r="AH583" s="17" t="str">
        <f t="shared" si="271"/>
        <v/>
      </c>
      <c r="AI583" s="19"/>
      <c r="AJ583" s="639"/>
      <c r="AK583" s="639"/>
      <c r="AL583" s="639"/>
      <c r="AM583" s="639">
        <f>IF(Duombaze!AJ583="",0,INDEX(DU!I:I,MATCH(Duombaze!AJ583,DU!A:A,0),1))+IF(Duombaze!AK583="",0,INDEX(DU!I:I,MATCH(Duombaze!AK583,DU!A:A,0),1))+IF(Duombaze!AL583="",0,INDEX(DU!I:I,MATCH(Duombaze!AL583,DU!A:A,0),1))</f>
        <v>0</v>
      </c>
      <c r="AN583" s="639">
        <f>IF(Duombaze!AJ583="",0,INDEX(DU!K:K,MATCH(Duombaze!AJ583,DU!A:A,0),1))+IF(Duombaze!AK583="",0,INDEX(DU!K:K,MATCH(Duombaze!AK583,DU!A:A,0),1))+IF(Duombaze!AL583="",0,INDEX(DU!K:K,MATCH(Duombaze!AL583,DU!A:A,0),1))</f>
        <v>0</v>
      </c>
      <c r="AO583" s="19"/>
      <c r="AP583" s="19"/>
      <c r="AQ583" s="19"/>
      <c r="AR583" s="17" t="str">
        <f t="shared" si="272"/>
        <v/>
      </c>
      <c r="AS583" s="19"/>
      <c r="AT583" s="639"/>
      <c r="AU583" s="639"/>
      <c r="AV583" s="639"/>
      <c r="AW583" s="639"/>
      <c r="AX583" s="639"/>
      <c r="AY583" s="639"/>
      <c r="AZ583" s="639"/>
      <c r="BA583" s="639"/>
      <c r="BB583" s="639"/>
      <c r="BC583" s="639">
        <f>IF(Duombaze!AT583="",0,INDEX(DU!I:I,MATCH(Duombaze!AT583,DU!A:A,0),1))+IF(Duombaze!AU583="",0,INDEX(DU!I:I,MATCH(Duombaze!AU583,DU!A:A,0),1))+IF(Duombaze!AV583="",0,INDEX(DU!I:I,MATCH(Duombaze!AV583,DU!A:A,0),1))+IF(Duombaze!AW583="",0,INDEX(DU!I:I,MATCH(Duombaze!AW583,DU!A:A,0),1))+IF(Duombaze!AX583="",0,INDEX(DU!I:I,MATCH(Duombaze!AX583,DU!A:A,0),1))+IF(Duombaze!AY583="",0,INDEX(DU!I:I,MATCH(Duombaze!AY583,DU!A:A,0),1))+IF(Duombaze!AZ583="",0,INDEX(DU!I:I,MATCH(Duombaze!AZ583,DU!A:A,0),1))+IF(Duombaze!BA583="",0,INDEX(DU!I:I,MATCH(Duombaze!BA583,DU!A:A,0),1))+IF(Duombaze!BB583="",0,INDEX(DU!I:I,MATCH(Duombaze!BB583,DU!A:A,0),1))</f>
        <v>0</v>
      </c>
      <c r="BD583" s="638">
        <f>IF(Duombaze!AT583="",0,INDEX(DU!K:K,MATCH(Duombaze!AT583,DU!A:A,0),1))+IF(Duombaze!AU583="",0,INDEX(DU!K:K,MATCH(Duombaze!AU583,DU!A:A,0),1))+IF(Duombaze!AV583="",0,INDEX(DU!K:K,MATCH(Duombaze!AV583,DU!A:A,0),1))+IF(Duombaze!AW583="",0,INDEX(DU!K:K,MATCH(Duombaze!AW583,DU!A:A,0),1))+IF(Duombaze!AX583="",0,INDEX(DU!K:K,MATCH(Duombaze!AX583,DU!A:A,0),1))+IF(Duombaze!AY583="",0,INDEX(DU!K:K,MATCH(Duombaze!AY583,DU!A:A,0),1))+IF(Duombaze!AZ583="",0,INDEX(DU!K:K,MATCH(Duombaze!AZ583,DU!A:A,0),1))+IF(Duombaze!BA583="",0,INDEX(DU!K:K,MATCH(Duombaze!BA583,DU!A:A,0),1))+IF(Duombaze!BB583="",0,INDEX(DU!K:K,MATCH(Duombaze!BB583,DU!A:A,0),1))</f>
        <v>0</v>
      </c>
      <c r="BE583" s="19"/>
      <c r="BF583" s="19"/>
      <c r="BG583" s="20" t="s">
        <v>3564</v>
      </c>
      <c r="BH583" s="17" t="str">
        <f>IF(BG583&lt;&gt;"",A583&amp;" "&amp;C583&amp;" "&amp;BG583,"")</f>
        <v>4 SPS14 Pneumatiniai stabdžiai WABCO (auto LSV, 3x0,4s, papild. slėgio vožtuvas)</v>
      </c>
      <c r="BI583" s="17" t="s">
        <v>2778</v>
      </c>
      <c r="BJ583" s="638" t="s">
        <v>3243</v>
      </c>
      <c r="BK583" s="638" t="s">
        <v>3003</v>
      </c>
      <c r="BL583" s="638"/>
      <c r="BM583" s="638">
        <f>IF(Duombaze!BJ583="",0,INDEX(DU!I:I,MATCH(Duombaze!BJ583,DU!A:A,0),1))+IF(Duombaze!BK583="",0,INDEX(DU!I:I,MATCH(Duombaze!BK583,DU!A:A,0),1))+IF(Duombaze!BL583="",0,INDEX(DU!I:I,MATCH(Duombaze!BL583,DU!A:A,0),1))</f>
        <v>1068.2340200000001</v>
      </c>
      <c r="BN583" s="638">
        <f>IF(Duombaze!BJ583="",0,INDEX(DU!K:K,MATCH(Duombaze!BJ583,DU!A:A,0),1))+IF(Duombaze!BK583="",0,INDEX(DU!K:K,MATCH(Duombaze!BK583,DU!A:A,0),1))+IF(Duombaze!BL583="",0,INDEX(DU!K:K,MATCH(Duombaze!BL583,DU!A:A,0),1))</f>
        <v>94.88000000000001</v>
      </c>
      <c r="BO583" s="32"/>
      <c r="BP583" s="32"/>
      <c r="BQ583" s="19"/>
      <c r="BR583" s="19" t="str">
        <f t="shared" si="274"/>
        <v/>
      </c>
      <c r="BS583" s="19"/>
      <c r="BT583" s="19"/>
      <c r="BU583" s="19"/>
      <c r="BV583" s="19"/>
      <c r="BW583" s="19">
        <f>IF(Duombaze!BT583="",0,INDEX(DU!I:I,MATCH(Duombaze!BT583,DU!A:A,0),1))+IF(Duombaze!BU583="",0,INDEX(DU!I:I,MATCH(Duombaze!BU583,DU!A:A,0),1))+IF(Duombaze!BV583="",0,INDEX(DU!I:I,MATCH(Duombaze!BV583,DU!A:A,0),1))</f>
        <v>0</v>
      </c>
      <c r="BX583" s="19">
        <f>IF(Duombaze!BT583="",0,INDEX(DU!K:K,MATCH(Duombaze!BT583,DU!A:A,0),1))+IF(Duombaze!BU583="",0,INDEX(DU!K:K,MATCH(Duombaze!BU583,DU!A:A,0),1))+IF(Duombaze!BV583="",0,INDEX(DU!K:K,MATCH(Duombaze!BV583,DU!A:A,0),1))</f>
        <v>0</v>
      </c>
      <c r="BY583" s="19"/>
      <c r="BZ583" s="19"/>
      <c r="CA583" s="19"/>
      <c r="CB583" s="19" t="str">
        <f t="shared" si="275"/>
        <v/>
      </c>
      <c r="CC583" s="19"/>
      <c r="CD583" s="19">
        <f>IF(Duombaze!CC583="",0,INDEX(DU!I:I,MATCH(Duombaze!CC583,DU!A:A,0),1))</f>
        <v>0</v>
      </c>
      <c r="CE583" s="17">
        <f>IF(Duombaze!CC583="",0,INDEX(DU!K:K,MATCH(Duombaze!CC583,DU!A:A,0),1))</f>
        <v>0</v>
      </c>
      <c r="CF583" s="19"/>
      <c r="CG583" s="19"/>
      <c r="CH583" s="19"/>
      <c r="CI583" s="17" t="str">
        <f t="shared" si="295"/>
        <v/>
      </c>
      <c r="CJ583" s="19"/>
      <c r="CK583" s="19">
        <f>IF(Duombaze!CJ583="",0,INDEX(DU!I:I,MATCH(Duombaze!CJ583,DU!A:A,0),1))</f>
        <v>0</v>
      </c>
      <c r="CL583" s="17">
        <f>IF(Duombaze!CJ583="",0,INDEX(DU!K:K,MATCH(Duombaze!CJ583,DU!A:A,0),1))</f>
        <v>0</v>
      </c>
      <c r="CM583" s="19"/>
      <c r="CN583" s="19"/>
      <c r="CO583" s="19"/>
      <c r="CP583" s="17" t="str">
        <f t="shared" si="276"/>
        <v/>
      </c>
      <c r="CQ583" s="19"/>
      <c r="CR583" s="639"/>
      <c r="CS583" s="639"/>
      <c r="CT583" s="639">
        <f>IF(Duombaze!CR583="",0,INDEX(DU!I:I,MATCH(Duombaze!CR583,DU!A:A,0),1))+IF(Duombaze!CS583="",0,INDEX(DU!I:I,MATCH(Duombaze!CS583,DU!A:A,0),1))</f>
        <v>0</v>
      </c>
      <c r="CU583" s="19">
        <f>IF(Duombaze!CR583="",0,INDEX(DU!K:K,MATCH(Duombaze!CR583,DU!A:A,0),1))+IF(Duombaze!CS583="",0,INDEX(DU!K:K,MATCH(Duombaze!CS583,DU!A:A,0),1))</f>
        <v>0</v>
      </c>
      <c r="CV583" s="19"/>
      <c r="CW583" s="19"/>
      <c r="CX583" s="19"/>
      <c r="CY583" s="17" t="str">
        <f t="shared" si="277"/>
        <v/>
      </c>
      <c r="CZ583" s="19"/>
      <c r="DA583" s="672"/>
      <c r="DB583" s="672"/>
      <c r="DC583" s="672">
        <f>IF(Duombaze!DA583="",0,INDEX(DU!I:I,MATCH(Duombaze!DA583,DU!A:A,0),1))+IF(Duombaze!DB583="",0,INDEX(DU!I:I,MATCH(Duombaze!DB583,DU!A:A,0),1))</f>
        <v>0</v>
      </c>
      <c r="DD583" s="19">
        <f>IF(Duombaze!DA583="",0,INDEX(DU!K:K,MATCH(Duombaze!DA583,DU!A:A,0),1))+IF(Duombaze!DB583="",0,INDEX(DU!K:K,MATCH(Duombaze!DB583,DU!A:A,0),1))</f>
        <v>0</v>
      </c>
      <c r="DE583" s="19"/>
      <c r="DF583" s="19"/>
      <c r="DG583" s="19"/>
      <c r="DH583" s="19" t="str">
        <f t="shared" si="278"/>
        <v/>
      </c>
      <c r="DI583" s="19"/>
      <c r="DJ583" s="672"/>
      <c r="DK583" s="678"/>
      <c r="DL583" s="678">
        <f>IF(Duombaze!DJ583="",0,INDEX(DU!I:I,MATCH(Duombaze!DJ583,DU!A:A,0),1))+IF(Duombaze!DK583="",0,INDEX(DU!I:I,MATCH(Duombaze!DK583,DU!A:A,0),1))</f>
        <v>0</v>
      </c>
      <c r="DM583" s="19">
        <f>IF(Duombaze!DJ583="",0,INDEX(DU!K:K,MATCH(Duombaze!DJ583,DU!A:A,0),1))+IF(Duombaze!DK583="",0,INDEX(DU!K:K,MATCH(Duombaze!DK583,DU!A:A,0),1))</f>
        <v>0</v>
      </c>
      <c r="DN583" s="52"/>
      <c r="DO583" s="52"/>
      <c r="DP583" s="52" t="s">
        <v>1750</v>
      </c>
      <c r="DQ583" s="19" t="str">
        <f t="shared" si="279"/>
        <v>4 SPS14 Šoninis LED apšvietimas, prieky/gale paprastas apšvietimas (Čekija)</v>
      </c>
      <c r="DR583" s="65" t="s">
        <v>2899</v>
      </c>
      <c r="DS583" s="692" t="s">
        <v>2899</v>
      </c>
      <c r="DT583" s="692"/>
      <c r="DU583" s="692"/>
      <c r="DV583" s="692"/>
      <c r="DW583" s="692">
        <f>IF(Duombaze!DS583="",0,INDEX(DU!I:I,MATCH(Duombaze!DS583,DU!A:A,0),1))+IF(Duombaze!DT583="",0,INDEX(DU!I:I,MATCH(Duombaze!DT583,DU!A:A,0),1))+IF(Duombaze!DU583="",0,INDEX(DU!I:I,MATCH(Duombaze!DU583,DU!A:A,0),1))+IF(Duombaze!DV583="",0,INDEX(DU!I:I,MATCH(Duombaze!DV583,DU!A:A,0),1))</f>
        <v>109.342412755102</v>
      </c>
      <c r="DX583" s="638">
        <f>IF(Duombaze!DS583="",0,INDEX(DU!K:K,MATCH(Duombaze!DS583,DU!A:A,0),1))+IF(Duombaze!DT583="",0,INDEX(DU!K:K,MATCH(Duombaze!DT583,DU!A:A,0),1))+IF(Duombaze!DU583="",0,INDEX(DU!K:K,MATCH(Duombaze!DU583,DU!A:A,0),1))+IF(Duombaze!DV583="",0,INDEX(DU!K:KH,MATCH(Duombaze!DV583,DU!A:A,0),1))</f>
        <v>0</v>
      </c>
      <c r="DY583" s="65"/>
      <c r="DZ583" s="65"/>
      <c r="EA583" s="19"/>
      <c r="EB583" s="19" t="str">
        <f t="shared" si="280"/>
        <v/>
      </c>
      <c r="EC583" s="19"/>
      <c r="ED583" s="19">
        <f>IF(Duombaze!EC583="",0,INDEX(DU!I:I,MATCH(Duombaze!EC583,DU!A:A,0),1))</f>
        <v>0</v>
      </c>
      <c r="EE583" s="638">
        <f>IF(Duombaze!EC583="",0,INDEX(DU!K:K,MATCH(Duombaze!EC583,DU!A:A,0),1))</f>
        <v>0</v>
      </c>
      <c r="EF583" s="19"/>
      <c r="EG583" s="19"/>
      <c r="EH583" s="19"/>
      <c r="EI583" s="17" t="str">
        <f t="shared" si="301"/>
        <v/>
      </c>
      <c r="EJ583" s="19"/>
      <c r="EK583" s="672"/>
      <c r="EL583" s="672"/>
      <c r="EM583" s="672"/>
      <c r="EN583" s="672">
        <f>IF(Duombaze!EK583="",0,INDEX(DU!I:I,MATCH(Duombaze!EK583,DU!A:A,0),1))+IF(Duombaze!EL583="",0,INDEX(DU!I:I,MATCH(Duombaze!EL583,DU!A:A,0),1))+IF(Duombaze!EM583="",0,INDEX(DU!I:I,MATCH(Duombaze!EM583,DU!A:A,0),1))</f>
        <v>0</v>
      </c>
      <c r="EO583" s="19">
        <f>IF(Duombaze!EK583="",0,INDEX(DU!K:K,MATCH(Duombaze!EK583,DU!A:A,0),1))+IF(Duombaze!EL583="",0,INDEX(DU!K:K,MATCH(Duombaze!EL583,DU!A:A,0),1))+IF(Duombaze!EM583="",0,INDEX(DU!K:K,MATCH(Duombaze!EM583,DU!A:A,0),1))</f>
        <v>0</v>
      </c>
      <c r="EP583" s="19"/>
      <c r="EQ583" s="65"/>
      <c r="ER583" s="19"/>
      <c r="ES583" s="17" t="str">
        <f t="shared" si="281"/>
        <v/>
      </c>
      <c r="ET583" s="19"/>
      <c r="EU583" s="19"/>
      <c r="EV583" s="19"/>
      <c r="EW583" s="65"/>
      <c r="EX583" s="19" t="str">
        <f t="shared" si="302"/>
        <v/>
      </c>
      <c r="EY583" s="19"/>
      <c r="EZ583" s="672"/>
      <c r="FA583" s="672"/>
      <c r="FB583" s="672">
        <f>IF(Duombaze!EZ583="",0,INDEX(DU!I:I,MATCH(Duombaze!EZ583,DU!A:A,0),1))+IF(Duombaze!FA583="",0,INDEX(DU!I:I,MATCH(Duombaze!FA583,DU!A:A,0),1))</f>
        <v>0</v>
      </c>
      <c r="FC583" s="19">
        <f>IF(Duombaze!EZ583="",0,INDEX(DU!K:K,MATCH(Duombaze!EZ583,DU!A:A,0),1))+IF(Duombaze!FA583="",0,INDEX(DU!K:K,MATCH(Duombaze!FA583,DU!A:A,0),1))</f>
        <v>0</v>
      </c>
      <c r="FD583" s="19"/>
      <c r="FE583" s="19"/>
      <c r="FF583" s="19"/>
      <c r="FG583" s="19"/>
      <c r="FH583" s="19"/>
      <c r="FI583" s="19"/>
      <c r="FJ583" s="19"/>
      <c r="FK583" s="65"/>
      <c r="FL583" s="18"/>
      <c r="FM583" s="671"/>
      <c r="FN583" s="671"/>
      <c r="FO583" s="671"/>
      <c r="FP583" s="671"/>
      <c r="FQ583" s="671">
        <v>0</v>
      </c>
      <c r="FR583" s="673">
        <f>IF(Duombaze!FM583="",0,INDEX(DU!K:K,MATCH(Duombaze!FM583,DU!A:A,0),1))+IF(Duombaze!FN583="",0,INDEX(DU!K:K,MATCH(Duombaze!FN583,DU!A:A,0),1))+IF(Duombaze!FO583="",0,INDEX(DU!K:K,MATCH(Duombaze!FO583,DU!A:A,0),1))+IF(Duombaze!FP583="",0,INDEX(DU!K:K,MATCH(Duombaze!FP583,DU!A:A,0),1))</f>
        <v>0</v>
      </c>
    </row>
    <row r="584" spans="1:210" s="20" customFormat="1" ht="23.45" customHeight="1" x14ac:dyDescent="0.25">
      <c r="A584" s="41">
        <v>5</v>
      </c>
      <c r="B584" s="41" t="s">
        <v>800</v>
      </c>
      <c r="C584" s="16" t="s">
        <v>44</v>
      </c>
      <c r="D584" s="19"/>
      <c r="E584" s="17" t="str">
        <f t="shared" si="300"/>
        <v/>
      </c>
      <c r="F584" s="19"/>
      <c r="G584" s="639"/>
      <c r="H584" s="639"/>
      <c r="I584" s="639"/>
      <c r="J584" s="639"/>
      <c r="K584" s="639"/>
      <c r="L584" s="639"/>
      <c r="M584" s="639"/>
      <c r="N584" s="639"/>
      <c r="O584" s="639"/>
      <c r="P584" s="639">
        <f>IF(Duombaze!G584="",0,INDEX(DU!I:I,MATCH(Duombaze!G584,DU!A:A,0),1))+IF(Duombaze!H584="",0,INDEX(DU!I:I,MATCH(Duombaze!H584,DU!A:A,0),1))+IF(Duombaze!I584="",0,INDEX(DU!I:I,MATCH(Duombaze!I584,DU!A:A,0),1))+IF(Duombaze!J584="",0,INDEX(DU!I:I,MATCH(Duombaze!J584,DU!A:A,0),1))+IF(Duombaze!K584="",0,INDEX(DU!I:I,MATCH(Duombaze!K584,DU!A:A,0),1))+IF(Duombaze!L584="",0,INDEX(DU!I:I,MATCH(Duombaze!L584,DU!A:A,0),1))+IF(Duombaze!M584="",0,INDEX(DU!I:I,MATCH(Duombaze!M584,DU!A:A,0),1))+IF(Duombaze!N584="",0,INDEX(DU!I:I,MATCH(Duombaze!N584,DU!A:A,0),1))+IF(Duombaze!O584="",0,INDEX(DU!I:I,MATCH(Duombaze!O584,DU!A:A,0),1))</f>
        <v>0</v>
      </c>
      <c r="Q584" s="638">
        <f>IF(Duombaze!G584="",0,INDEX(DU!K:K,MATCH(Duombaze!G584,DU!A:A,0),1))+IF(Duombaze!H584="",0,INDEX(DU!K:K,MATCH(Duombaze!H584,DU!A:A,0),1))+IF(Duombaze!I584="",0,INDEX(DU!K:K,MATCH(Duombaze!I584,DU!A:A,0),1))+IF(Duombaze!J584="",0,INDEX(DU!K:K,MATCH(Duombaze!J584,DU!A:A,0),1))+IF(Duombaze!K584="",0,INDEX(DU!K:K,MATCH(Duombaze!K584,DU!A:A,0),1))+IF(Duombaze!L584="",0,INDEX(DU!K:K,MATCH(Duombaze!L584,DU!A:A,0),1))+IF(Duombaze!M584="",0,INDEX(DU!K:K,MATCH(Duombaze!M584,DU!A:A,0),1))+IF(Duombaze!N584="",0,INDEX(DU!K:K,MATCH(Duombaze!N584,DU!A:A,0),1))+IF(Duombaze!O584="",0,INDEX(DU!K:K,MATCH(Duombaze!O584,DU!A:A,0),1))</f>
        <v>0</v>
      </c>
      <c r="R584" s="19"/>
      <c r="S584" s="52"/>
      <c r="T584" s="881"/>
      <c r="U584" s="17">
        <f>IF(Duombaze!T584="",0,INDEX(DU!I:I,MATCH(Duombaze!T584,DU!A:A,0),1))</f>
        <v>0</v>
      </c>
      <c r="V584" s="17">
        <f>IF(Duombaze!T584="",0,INDEX(DU!K:K,MATCH(Duombaze!T584,DU!A:A,0),1))</f>
        <v>0</v>
      </c>
      <c r="W584" s="19"/>
      <c r="X584" s="19"/>
      <c r="Y584" s="134"/>
      <c r="Z584" s="65"/>
      <c r="AA584" s="17" t="str">
        <f t="shared" si="297"/>
        <v/>
      </c>
      <c r="AB584" s="19"/>
      <c r="AC584" s="19">
        <f>IF(Duombaze!AB584="",0,INDEX(DU!I:I,MATCH(Duombaze!AB584,DU!A:A,0),1))</f>
        <v>0</v>
      </c>
      <c r="AD584" s="25">
        <f>IF(Duombaze!AB584="",0,INDEX(DU!K:K,MATCH(Duombaze!AB584,DU!A:A,0),1))</f>
        <v>0</v>
      </c>
      <c r="AE584" s="19"/>
      <c r="AF584" s="19"/>
      <c r="AG584" s="19"/>
      <c r="AH584" s="19"/>
      <c r="AI584" s="19"/>
      <c r="AJ584" s="639"/>
      <c r="AK584" s="639"/>
      <c r="AL584" s="639"/>
      <c r="AM584" s="639">
        <f>IF(Duombaze!AJ584="",0,INDEX(DU!I:I,MATCH(Duombaze!AJ584,DU!A:A,0),1))+IF(Duombaze!AK584="",0,INDEX(DU!I:I,MATCH(Duombaze!AK584,DU!A:A,0),1))+IF(Duombaze!AL584="",0,INDEX(DU!I:I,MATCH(Duombaze!AL584,DU!A:A,0),1))</f>
        <v>0</v>
      </c>
      <c r="AN584" s="639">
        <f>IF(Duombaze!AJ584="",0,INDEX(DU!K:K,MATCH(Duombaze!AJ584,DU!A:A,0),1))+IF(Duombaze!AK584="",0,INDEX(DU!K:K,MATCH(Duombaze!AK584,DU!A:A,0),1))+IF(Duombaze!AL584="",0,INDEX(DU!K:K,MATCH(Duombaze!AL584,DU!A:A,0),1))</f>
        <v>0</v>
      </c>
      <c r="AO584" s="19"/>
      <c r="AP584" s="19"/>
      <c r="AQ584" s="19"/>
      <c r="AR584" s="17" t="str">
        <f t="shared" si="272"/>
        <v/>
      </c>
      <c r="AS584" s="19"/>
      <c r="AT584" s="639"/>
      <c r="AU584" s="639"/>
      <c r="AV584" s="639"/>
      <c r="AW584" s="639"/>
      <c r="AX584" s="639"/>
      <c r="AY584" s="639"/>
      <c r="AZ584" s="639"/>
      <c r="BA584" s="639"/>
      <c r="BB584" s="639"/>
      <c r="BC584" s="639">
        <f>IF(Duombaze!AT584="",0,INDEX(DU!I:I,MATCH(Duombaze!AT584,DU!A:A,0),1))+IF(Duombaze!AU584="",0,INDEX(DU!I:I,MATCH(Duombaze!AU584,DU!A:A,0),1))+IF(Duombaze!AV584="",0,INDEX(DU!I:I,MATCH(Duombaze!AV584,DU!A:A,0),1))+IF(Duombaze!AW584="",0,INDEX(DU!I:I,MATCH(Duombaze!AW584,DU!A:A,0),1))+IF(Duombaze!AX584="",0,INDEX(DU!I:I,MATCH(Duombaze!AX584,DU!A:A,0),1))+IF(Duombaze!AY584="",0,INDEX(DU!I:I,MATCH(Duombaze!AY584,DU!A:A,0),1))+IF(Duombaze!AZ584="",0,INDEX(DU!I:I,MATCH(Duombaze!AZ584,DU!A:A,0),1))+IF(Duombaze!BA584="",0,INDEX(DU!I:I,MATCH(Duombaze!BA584,DU!A:A,0),1))+IF(Duombaze!BB584="",0,INDEX(DU!I:I,MATCH(Duombaze!BB584,DU!A:A,0),1))</f>
        <v>0</v>
      </c>
      <c r="BD584" s="638">
        <f>IF(Duombaze!AT584="",0,INDEX(DU!K:K,MATCH(Duombaze!AT584,DU!A:A,0),1))+IF(Duombaze!AU584="",0,INDEX(DU!K:K,MATCH(Duombaze!AU584,DU!A:A,0),1))+IF(Duombaze!AV584="",0,INDEX(DU!K:K,MATCH(Duombaze!AV584,DU!A:A,0),1))+IF(Duombaze!AW584="",0,INDEX(DU!K:K,MATCH(Duombaze!AW584,DU!A:A,0),1))+IF(Duombaze!AX584="",0,INDEX(DU!K:K,MATCH(Duombaze!AX584,DU!A:A,0),1))+IF(Duombaze!AY584="",0,INDEX(DU!K:K,MATCH(Duombaze!AY584,DU!A:A,0),1))+IF(Duombaze!AZ584="",0,INDEX(DU!K:K,MATCH(Duombaze!AZ584,DU!A:A,0),1))+IF(Duombaze!BA584="",0,INDEX(DU!K:K,MATCH(Duombaze!BA584,DU!A:A,0),1))+IF(Duombaze!BB584="",0,INDEX(DU!K:K,MATCH(Duombaze!BB584,DU!A:A,0),1))</f>
        <v>0</v>
      </c>
      <c r="BE584" s="19"/>
      <c r="BF584" s="19"/>
      <c r="BH584" s="17"/>
      <c r="BI584" s="17"/>
      <c r="BJ584" s="638"/>
      <c r="BK584" s="638"/>
      <c r="BL584" s="638"/>
      <c r="BM584" s="638">
        <f>IF(Duombaze!BJ584="",0,INDEX(DU!I:I,MATCH(Duombaze!BJ584,DU!A:A,0),1))+IF(Duombaze!BK584="",0,INDEX(DU!I:I,MATCH(Duombaze!BK584,DU!A:A,0),1))+IF(Duombaze!BL584="",0,INDEX(DU!I:I,MATCH(Duombaze!BL584,DU!A:A,0),1))</f>
        <v>0</v>
      </c>
      <c r="BN584" s="638">
        <f>IF(Duombaze!BJ584="",0,INDEX(DU!K:K,MATCH(Duombaze!BJ584,DU!A:A,0),1))+IF(Duombaze!BK584="",0,INDEX(DU!K:K,MATCH(Duombaze!BK584,DU!A:A,0),1))+IF(Duombaze!BL584="",0,INDEX(DU!K:K,MATCH(Duombaze!BL584,DU!A:A,0),1))</f>
        <v>0</v>
      </c>
      <c r="BO584" s="19"/>
      <c r="BP584" s="19"/>
      <c r="BQ584" s="19"/>
      <c r="BR584" s="19" t="str">
        <f t="shared" si="274"/>
        <v/>
      </c>
      <c r="BS584" s="19"/>
      <c r="BT584" s="19"/>
      <c r="BU584" s="19"/>
      <c r="BV584" s="19"/>
      <c r="BW584" s="19">
        <f>IF(Duombaze!BT584="",0,INDEX(DU!I:I,MATCH(Duombaze!BT584,DU!A:A,0),1))+IF(Duombaze!BU584="",0,INDEX(DU!I:I,MATCH(Duombaze!BU584,DU!A:A,0),1))+IF(Duombaze!BV584="",0,INDEX(DU!I:I,MATCH(Duombaze!BV584,DU!A:A,0),1))</f>
        <v>0</v>
      </c>
      <c r="BX584" s="19">
        <f>IF(Duombaze!BT584="",0,INDEX(DU!K:K,MATCH(Duombaze!BT584,DU!A:A,0),1))+IF(Duombaze!BU584="",0,INDEX(DU!K:K,MATCH(Duombaze!BU584,DU!A:A,0),1))+IF(Duombaze!BV584="",0,INDEX(DU!K:K,MATCH(Duombaze!BV584,DU!A:A,0),1))</f>
        <v>0</v>
      </c>
      <c r="BY584" s="19"/>
      <c r="BZ584" s="19"/>
      <c r="CA584" s="19"/>
      <c r="CB584" s="19" t="str">
        <f t="shared" si="275"/>
        <v/>
      </c>
      <c r="CC584" s="19"/>
      <c r="CD584" s="19">
        <f>IF(Duombaze!CC584="",0,INDEX(DU!I:I,MATCH(Duombaze!CC584,DU!A:A,0),1))</f>
        <v>0</v>
      </c>
      <c r="CE584" s="17">
        <f>IF(Duombaze!CC584="",0,INDEX(DU!K:K,MATCH(Duombaze!CC584,DU!A:A,0),1))</f>
        <v>0</v>
      </c>
      <c r="CF584" s="19"/>
      <c r="CG584" s="19"/>
      <c r="CH584" s="19"/>
      <c r="CI584" s="17" t="str">
        <f t="shared" si="295"/>
        <v/>
      </c>
      <c r="CJ584" s="19"/>
      <c r="CK584" s="19">
        <f>IF(Duombaze!CJ584="",0,INDEX(DU!I:I,MATCH(Duombaze!CJ584,DU!A:A,0),1))</f>
        <v>0</v>
      </c>
      <c r="CL584" s="17">
        <f>IF(Duombaze!CJ584="",0,INDEX(DU!K:K,MATCH(Duombaze!CJ584,DU!A:A,0),1))</f>
        <v>0</v>
      </c>
      <c r="CM584" s="19"/>
      <c r="CN584" s="19"/>
      <c r="CO584" s="19"/>
      <c r="CP584" s="17" t="str">
        <f t="shared" si="276"/>
        <v/>
      </c>
      <c r="CQ584" s="19"/>
      <c r="CR584" s="639"/>
      <c r="CS584" s="639"/>
      <c r="CT584" s="639">
        <f>IF(Duombaze!CR584="",0,INDEX(DU!I:I,MATCH(Duombaze!CR584,DU!A:A,0),1))+IF(Duombaze!CS584="",0,INDEX(DU!I:I,MATCH(Duombaze!CS584,DU!A:A,0),1))</f>
        <v>0</v>
      </c>
      <c r="CU584" s="19">
        <f>IF(Duombaze!CR584="",0,INDEX(DU!K:K,MATCH(Duombaze!CR584,DU!A:A,0),1))+IF(Duombaze!CS584="",0,INDEX(DU!K:K,MATCH(Duombaze!CS584,DU!A:A,0),1))</f>
        <v>0</v>
      </c>
      <c r="CV584" s="19"/>
      <c r="CW584" s="19"/>
      <c r="CX584" s="19"/>
      <c r="CY584" s="17" t="str">
        <f t="shared" si="277"/>
        <v/>
      </c>
      <c r="CZ584" s="19"/>
      <c r="DA584" s="672"/>
      <c r="DB584" s="672"/>
      <c r="DC584" s="672">
        <f>IF(Duombaze!DA584="",0,INDEX(DU!I:I,MATCH(Duombaze!DA584,DU!A:A,0),1))+IF(Duombaze!DB584="",0,INDEX(DU!I:I,MATCH(Duombaze!DB584,DU!A:A,0),1))</f>
        <v>0</v>
      </c>
      <c r="DD584" s="19">
        <f>IF(Duombaze!DA584="",0,INDEX(DU!K:K,MATCH(Duombaze!DA584,DU!A:A,0),1))+IF(Duombaze!DB584="",0,INDEX(DU!K:K,MATCH(Duombaze!DB584,DU!A:A,0),1))</f>
        <v>0</v>
      </c>
      <c r="DE584" s="19"/>
      <c r="DF584" s="19"/>
      <c r="DG584" s="19"/>
      <c r="DH584" s="19" t="str">
        <f t="shared" si="278"/>
        <v/>
      </c>
      <c r="DI584" s="19"/>
      <c r="DJ584" s="672"/>
      <c r="DK584" s="678"/>
      <c r="DL584" s="678">
        <f>IF(Duombaze!DJ584="",0,INDEX(DU!I:I,MATCH(Duombaze!DJ584,DU!A:A,0),1))+IF(Duombaze!DK584="",0,INDEX(DU!I:I,MATCH(Duombaze!DK584,DU!A:A,0),1))</f>
        <v>0</v>
      </c>
      <c r="DM584" s="19">
        <f>IF(Duombaze!DJ584="",0,INDEX(DU!K:K,MATCH(Duombaze!DJ584,DU!A:A,0),1))+IF(Duombaze!DK584="",0,INDEX(DU!K:K,MATCH(Duombaze!DK584,DU!A:A,0),1))</f>
        <v>0</v>
      </c>
      <c r="DN584" s="52"/>
      <c r="DO584" s="52"/>
      <c r="DP584" s="52"/>
      <c r="DQ584" s="17" t="str">
        <f t="shared" si="279"/>
        <v/>
      </c>
      <c r="DR584" s="65"/>
      <c r="DS584" s="692"/>
      <c r="DT584" s="692"/>
      <c r="DU584" s="692"/>
      <c r="DV584" s="692"/>
      <c r="DW584" s="692">
        <f>IF(Duombaze!DS584="",0,INDEX(DU!I:I,MATCH(Duombaze!DS584,DU!A:A,0),1))+IF(Duombaze!DT584="",0,INDEX(DU!I:I,MATCH(Duombaze!DT584,DU!A:A,0),1))+IF(Duombaze!DU584="",0,INDEX(DU!I:I,MATCH(Duombaze!DU584,DU!A:A,0),1))+IF(Duombaze!DV584="",0,INDEX(DU!I:I,MATCH(Duombaze!DV584,DU!A:A,0),1))</f>
        <v>0</v>
      </c>
      <c r="DX584" s="638">
        <f>IF(Duombaze!DS584="",0,INDEX(DU!K:K,MATCH(Duombaze!DS584,DU!A:A,0),1))+IF(Duombaze!DT584="",0,INDEX(DU!K:K,MATCH(Duombaze!DT584,DU!A:A,0),1))+IF(Duombaze!DU584="",0,INDEX(DU!K:K,MATCH(Duombaze!DU584,DU!A:A,0),1))+IF(Duombaze!DV584="",0,INDEX(DU!K:KH,MATCH(Duombaze!DV584,DU!A:A,0),1))</f>
        <v>0</v>
      </c>
      <c r="DY584" s="65"/>
      <c r="DZ584" s="65"/>
      <c r="EA584" s="19"/>
      <c r="EB584" s="19" t="str">
        <f t="shared" si="280"/>
        <v/>
      </c>
      <c r="EC584" s="19"/>
      <c r="ED584" s="19">
        <f>IF(Duombaze!EC584="",0,INDEX(DU!I:I,MATCH(Duombaze!EC584,DU!A:A,0),1))</f>
        <v>0</v>
      </c>
      <c r="EE584" s="638">
        <f>IF(Duombaze!EC584="",0,INDEX(DU!K:K,MATCH(Duombaze!EC584,DU!A:A,0),1))</f>
        <v>0</v>
      </c>
      <c r="EF584" s="19"/>
      <c r="EG584" s="19"/>
      <c r="EH584" s="19"/>
      <c r="EI584" s="17" t="str">
        <f t="shared" si="301"/>
        <v/>
      </c>
      <c r="EJ584" s="19"/>
      <c r="EK584" s="672"/>
      <c r="EL584" s="672"/>
      <c r="EM584" s="672"/>
      <c r="EN584" s="672">
        <f>IF(Duombaze!EK584="",0,INDEX(DU!I:I,MATCH(Duombaze!EK584,DU!A:A,0),1))+IF(Duombaze!EL584="",0,INDEX(DU!I:I,MATCH(Duombaze!EL584,DU!A:A,0),1))+IF(Duombaze!EM584="",0,INDEX(DU!I:I,MATCH(Duombaze!EM584,DU!A:A,0),1))</f>
        <v>0</v>
      </c>
      <c r="EO584" s="19">
        <f>IF(Duombaze!EK584="",0,INDEX(DU!K:K,MATCH(Duombaze!EK584,DU!A:A,0),1))+IF(Duombaze!EL584="",0,INDEX(DU!K:K,MATCH(Duombaze!EL584,DU!A:A,0),1))+IF(Duombaze!EM584="",0,INDEX(DU!K:K,MATCH(Duombaze!EM584,DU!A:A,0),1))</f>
        <v>0</v>
      </c>
      <c r="EP584" s="19"/>
      <c r="EQ584" s="65"/>
      <c r="ER584" s="19"/>
      <c r="ES584" s="17" t="str">
        <f t="shared" si="281"/>
        <v/>
      </c>
      <c r="ET584" s="19"/>
      <c r="EU584" s="19"/>
      <c r="EV584" s="19"/>
      <c r="EW584" s="65"/>
      <c r="EX584" s="19" t="str">
        <f t="shared" si="302"/>
        <v/>
      </c>
      <c r="EY584" s="19"/>
      <c r="EZ584" s="672"/>
      <c r="FA584" s="672"/>
      <c r="FB584" s="672">
        <f>IF(Duombaze!EZ584="",0,INDEX(DU!I:I,MATCH(Duombaze!EZ584,DU!A:A,0),1))+IF(Duombaze!FA584="",0,INDEX(DU!I:I,MATCH(Duombaze!FA584,DU!A:A,0),1))</f>
        <v>0</v>
      </c>
      <c r="FC584" s="19">
        <f>IF(Duombaze!EZ584="",0,INDEX(DU!K:K,MATCH(Duombaze!EZ584,DU!A:A,0),1))+IF(Duombaze!FA584="",0,INDEX(DU!K:K,MATCH(Duombaze!FA584,DU!A:A,0),1))</f>
        <v>0</v>
      </c>
      <c r="FD584" s="19"/>
      <c r="FE584" s="19"/>
      <c r="FF584" s="19"/>
      <c r="FG584" s="19"/>
      <c r="FH584" s="19"/>
      <c r="FI584" s="19"/>
      <c r="FJ584" s="19"/>
      <c r="FK584" s="65"/>
      <c r="FL584" s="18"/>
      <c r="FM584" s="671"/>
      <c r="FN584" s="671"/>
      <c r="FO584" s="671"/>
      <c r="FP584" s="671"/>
      <c r="FQ584" s="671">
        <v>0</v>
      </c>
      <c r="FR584" s="673">
        <f>IF(Duombaze!FM584="",0,INDEX(DU!K:K,MATCH(Duombaze!FM584,DU!A:A,0),1))+IF(Duombaze!FN584="",0,INDEX(DU!K:K,MATCH(Duombaze!FN584,DU!A:A,0),1))+IF(Duombaze!FO584="",0,INDEX(DU!K:K,MATCH(Duombaze!FO584,DU!A:A,0),1))+IF(Duombaze!FP584="",0,INDEX(DU!K:K,MATCH(Duombaze!FP584,DU!A:A,0),1))</f>
        <v>0</v>
      </c>
    </row>
    <row r="585" spans="1:210" s="20" customFormat="1" ht="23.45" customHeight="1" x14ac:dyDescent="0.25">
      <c r="A585" s="41">
        <v>6</v>
      </c>
      <c r="B585" s="41" t="s">
        <v>800</v>
      </c>
      <c r="C585" s="16" t="s">
        <v>44</v>
      </c>
      <c r="D585" s="19"/>
      <c r="E585" s="17" t="str">
        <f t="shared" si="300"/>
        <v/>
      </c>
      <c r="F585" s="19"/>
      <c r="G585" s="639"/>
      <c r="H585" s="639"/>
      <c r="I585" s="639"/>
      <c r="J585" s="639"/>
      <c r="K585" s="639"/>
      <c r="L585" s="639"/>
      <c r="M585" s="639"/>
      <c r="N585" s="639"/>
      <c r="O585" s="639"/>
      <c r="P585" s="639">
        <f>IF(Duombaze!G585="",0,INDEX(DU!I:I,MATCH(Duombaze!G585,DU!A:A,0),1))+IF(Duombaze!H585="",0,INDEX(DU!I:I,MATCH(Duombaze!H585,DU!A:A,0),1))+IF(Duombaze!I585="",0,INDEX(DU!I:I,MATCH(Duombaze!I585,DU!A:A,0),1))+IF(Duombaze!J585="",0,INDEX(DU!I:I,MATCH(Duombaze!J585,DU!A:A,0),1))+IF(Duombaze!K585="",0,INDEX(DU!I:I,MATCH(Duombaze!K585,DU!A:A,0),1))+IF(Duombaze!L585="",0,INDEX(DU!I:I,MATCH(Duombaze!L585,DU!A:A,0),1))+IF(Duombaze!M585="",0,INDEX(DU!I:I,MATCH(Duombaze!M585,DU!A:A,0),1))+IF(Duombaze!N585="",0,INDEX(DU!I:I,MATCH(Duombaze!N585,DU!A:A,0),1))+IF(Duombaze!O585="",0,INDEX(DU!I:I,MATCH(Duombaze!O585,DU!A:A,0),1))</f>
        <v>0</v>
      </c>
      <c r="Q585" s="638">
        <f>IF(Duombaze!G585="",0,INDEX(DU!K:K,MATCH(Duombaze!G585,DU!A:A,0),1))+IF(Duombaze!H585="",0,INDEX(DU!K:K,MATCH(Duombaze!H585,DU!A:A,0),1))+IF(Duombaze!I585="",0,INDEX(DU!K:K,MATCH(Duombaze!I585,DU!A:A,0),1))+IF(Duombaze!J585="",0,INDEX(DU!K:K,MATCH(Duombaze!J585,DU!A:A,0),1))+IF(Duombaze!K585="",0,INDEX(DU!K:K,MATCH(Duombaze!K585,DU!A:A,0),1))+IF(Duombaze!L585="",0,INDEX(DU!K:K,MATCH(Duombaze!L585,DU!A:A,0),1))+IF(Duombaze!M585="",0,INDEX(DU!K:K,MATCH(Duombaze!M585,DU!A:A,0),1))+IF(Duombaze!N585="",0,INDEX(DU!K:K,MATCH(Duombaze!N585,DU!A:A,0),1))+IF(Duombaze!O585="",0,INDEX(DU!K:K,MATCH(Duombaze!O585,DU!A:A,0),1))</f>
        <v>0</v>
      </c>
      <c r="R585" s="19"/>
      <c r="S585" s="52"/>
      <c r="T585" s="881"/>
      <c r="U585" s="17">
        <f>IF(Duombaze!T585="",0,INDEX(DU!I:I,MATCH(Duombaze!T585,DU!A:A,0),1))</f>
        <v>0</v>
      </c>
      <c r="V585" s="17">
        <f>IF(Duombaze!T585="",0,INDEX(DU!K:K,MATCH(Duombaze!T585,DU!A:A,0),1))</f>
        <v>0</v>
      </c>
      <c r="W585" s="19"/>
      <c r="X585" s="19"/>
      <c r="Y585" s="134"/>
      <c r="Z585" s="65"/>
      <c r="AA585" s="17" t="str">
        <f t="shared" si="297"/>
        <v/>
      </c>
      <c r="AB585" s="19"/>
      <c r="AC585" s="19">
        <f>IF(Duombaze!AB585="",0,INDEX(DU!I:I,MATCH(Duombaze!AB585,DU!A:A,0),1))</f>
        <v>0</v>
      </c>
      <c r="AD585" s="25">
        <f>IF(Duombaze!AB585="",0,INDEX(DU!K:K,MATCH(Duombaze!AB585,DU!A:A,0),1))</f>
        <v>0</v>
      </c>
      <c r="AE585" s="19"/>
      <c r="AF585" s="19"/>
      <c r="AG585" s="19"/>
      <c r="AH585" s="19"/>
      <c r="AI585" s="19"/>
      <c r="AJ585" s="639"/>
      <c r="AK585" s="639"/>
      <c r="AL585" s="639"/>
      <c r="AM585" s="639">
        <f>IF(Duombaze!AJ585="",0,INDEX(DU!I:I,MATCH(Duombaze!AJ585,DU!A:A,0),1))+IF(Duombaze!AK585="",0,INDEX(DU!I:I,MATCH(Duombaze!AK585,DU!A:A,0),1))+IF(Duombaze!AL585="",0,INDEX(DU!I:I,MATCH(Duombaze!AL585,DU!A:A,0),1))</f>
        <v>0</v>
      </c>
      <c r="AN585" s="639">
        <f>IF(Duombaze!AJ585="",0,INDEX(DU!K:K,MATCH(Duombaze!AJ585,DU!A:A,0),1))+IF(Duombaze!AK585="",0,INDEX(DU!K:K,MATCH(Duombaze!AK585,DU!A:A,0),1))+IF(Duombaze!AL585="",0,INDEX(DU!K:K,MATCH(Duombaze!AL585,DU!A:A,0),1))</f>
        <v>0</v>
      </c>
      <c r="AO585" s="19"/>
      <c r="AP585" s="19"/>
      <c r="AQ585" s="19"/>
      <c r="AR585" s="17" t="str">
        <f t="shared" si="272"/>
        <v/>
      </c>
      <c r="AS585" s="19"/>
      <c r="AT585" s="639"/>
      <c r="AU585" s="639"/>
      <c r="AV585" s="639"/>
      <c r="AW585" s="639"/>
      <c r="AX585" s="639"/>
      <c r="AY585" s="639"/>
      <c r="AZ585" s="639"/>
      <c r="BA585" s="639"/>
      <c r="BB585" s="639"/>
      <c r="BC585" s="639">
        <f>IF(Duombaze!AT585="",0,INDEX(DU!I:I,MATCH(Duombaze!AT585,DU!A:A,0),1))+IF(Duombaze!AU585="",0,INDEX(DU!I:I,MATCH(Duombaze!AU585,DU!A:A,0),1))+IF(Duombaze!AV585="",0,INDEX(DU!I:I,MATCH(Duombaze!AV585,DU!A:A,0),1))+IF(Duombaze!AW585="",0,INDEX(DU!I:I,MATCH(Duombaze!AW585,DU!A:A,0),1))+IF(Duombaze!AX585="",0,INDEX(DU!I:I,MATCH(Duombaze!AX585,DU!A:A,0),1))+IF(Duombaze!AY585="",0,INDEX(DU!I:I,MATCH(Duombaze!AY585,DU!A:A,0),1))+IF(Duombaze!AZ585="",0,INDEX(DU!I:I,MATCH(Duombaze!AZ585,DU!A:A,0),1))+IF(Duombaze!BA585="",0,INDEX(DU!I:I,MATCH(Duombaze!BA585,DU!A:A,0),1))+IF(Duombaze!BB585="",0,INDEX(DU!I:I,MATCH(Duombaze!BB585,DU!A:A,0),1))</f>
        <v>0</v>
      </c>
      <c r="BD585" s="638">
        <f>IF(Duombaze!AT585="",0,INDEX(DU!K:K,MATCH(Duombaze!AT585,DU!A:A,0),1))+IF(Duombaze!AU585="",0,INDEX(DU!K:K,MATCH(Duombaze!AU585,DU!A:A,0),1))+IF(Duombaze!AV585="",0,INDEX(DU!K:K,MATCH(Duombaze!AV585,DU!A:A,0),1))+IF(Duombaze!AW585="",0,INDEX(DU!K:K,MATCH(Duombaze!AW585,DU!A:A,0),1))+IF(Duombaze!AX585="",0,INDEX(DU!K:K,MATCH(Duombaze!AX585,DU!A:A,0),1))+IF(Duombaze!AY585="",0,INDEX(DU!K:K,MATCH(Duombaze!AY585,DU!A:A,0),1))+IF(Duombaze!AZ585="",0,INDEX(DU!K:K,MATCH(Duombaze!AZ585,DU!A:A,0),1))+IF(Duombaze!BA585="",0,INDEX(DU!K:K,MATCH(Duombaze!BA585,DU!A:A,0),1))+IF(Duombaze!BB585="",0,INDEX(DU!K:K,MATCH(Duombaze!BB585,DU!A:A,0),1))</f>
        <v>0</v>
      </c>
      <c r="BE585" s="19"/>
      <c r="BF585" s="19"/>
      <c r="BG585" s="19"/>
      <c r="BH585" s="17" t="str">
        <f t="shared" ref="BH585:BH590" si="303">IF(BG585&lt;&gt;"",A585&amp;" "&amp;C585&amp;" "&amp;BG585,"")</f>
        <v/>
      </c>
      <c r="BI585" s="19"/>
      <c r="BJ585" s="639"/>
      <c r="BK585" s="639"/>
      <c r="BL585" s="639"/>
      <c r="BM585" s="639">
        <f>IF(Duombaze!BJ585="",0,INDEX(DU!I:I,MATCH(Duombaze!BJ585,DU!A:A,0),1))+IF(Duombaze!BK585="",0,INDEX(DU!I:I,MATCH(Duombaze!BK585,DU!A:A,0),1))+IF(Duombaze!BL585="",0,INDEX(DU!I:I,MATCH(Duombaze!BL585,DU!A:A,0),1))</f>
        <v>0</v>
      </c>
      <c r="BN585" s="638">
        <f>IF(Duombaze!BJ585="",0,INDEX(DU!K:K,MATCH(Duombaze!BJ585,DU!A:A,0),1))+IF(Duombaze!BK585="",0,INDEX(DU!K:K,MATCH(Duombaze!BK585,DU!A:A,0),1))+IF(Duombaze!BL585="",0,INDEX(DU!K:K,MATCH(Duombaze!BL585,DU!A:A,0),1))</f>
        <v>0</v>
      </c>
      <c r="BO585" s="19"/>
      <c r="BP585" s="19"/>
      <c r="BQ585" s="19"/>
      <c r="BR585" s="19" t="str">
        <f t="shared" si="274"/>
        <v/>
      </c>
      <c r="BS585" s="19"/>
      <c r="BT585" s="19"/>
      <c r="BU585" s="19"/>
      <c r="BV585" s="19"/>
      <c r="BW585" s="19">
        <f>IF(Duombaze!BT585="",0,INDEX(DU!I:I,MATCH(Duombaze!BT585,DU!A:A,0),1))+IF(Duombaze!BU585="",0,INDEX(DU!I:I,MATCH(Duombaze!BU585,DU!A:A,0),1))+IF(Duombaze!BV585="",0,INDEX(DU!I:I,MATCH(Duombaze!BV585,DU!A:A,0),1))</f>
        <v>0</v>
      </c>
      <c r="BX585" s="19">
        <f>IF(Duombaze!BT585="",0,INDEX(DU!K:K,MATCH(Duombaze!BT585,DU!A:A,0),1))+IF(Duombaze!BU585="",0,INDEX(DU!K:K,MATCH(Duombaze!BU585,DU!A:A,0),1))+IF(Duombaze!BV585="",0,INDEX(DU!K:K,MATCH(Duombaze!BV585,DU!A:A,0),1))</f>
        <v>0</v>
      </c>
      <c r="BY585" s="19"/>
      <c r="BZ585" s="19"/>
      <c r="CA585" s="19"/>
      <c r="CB585" s="19" t="str">
        <f t="shared" si="275"/>
        <v/>
      </c>
      <c r="CC585" s="19"/>
      <c r="CD585" s="19">
        <f>IF(Duombaze!CC585="",0,INDEX(DU!I:I,MATCH(Duombaze!CC585,DU!A:A,0),1))</f>
        <v>0</v>
      </c>
      <c r="CE585" s="17">
        <f>IF(Duombaze!CC585="",0,INDEX(DU!K:K,MATCH(Duombaze!CC585,DU!A:A,0),1))</f>
        <v>0</v>
      </c>
      <c r="CF585" s="19"/>
      <c r="CG585" s="19"/>
      <c r="CH585" s="19"/>
      <c r="CI585" s="17" t="str">
        <f t="shared" si="295"/>
        <v/>
      </c>
      <c r="CJ585" s="19"/>
      <c r="CK585" s="19">
        <f>IF(Duombaze!CJ585="",0,INDEX(DU!I:I,MATCH(Duombaze!CJ585,DU!A:A,0),1))</f>
        <v>0</v>
      </c>
      <c r="CL585" s="17">
        <f>IF(Duombaze!CJ585="",0,INDEX(DU!K:K,MATCH(Duombaze!CJ585,DU!A:A,0),1))</f>
        <v>0</v>
      </c>
      <c r="CM585" s="19"/>
      <c r="CN585" s="19"/>
      <c r="CO585" s="19"/>
      <c r="CP585" s="17" t="str">
        <f t="shared" si="276"/>
        <v/>
      </c>
      <c r="CQ585" s="19"/>
      <c r="CR585" s="639"/>
      <c r="CS585" s="639"/>
      <c r="CT585" s="639">
        <f>IF(Duombaze!CR585="",0,INDEX(DU!I:I,MATCH(Duombaze!CR585,DU!A:A,0),1))+IF(Duombaze!CS585="",0,INDEX(DU!I:I,MATCH(Duombaze!CS585,DU!A:A,0),1))</f>
        <v>0</v>
      </c>
      <c r="CU585" s="19">
        <f>IF(Duombaze!CR585="",0,INDEX(DU!K:K,MATCH(Duombaze!CR585,DU!A:A,0),1))+IF(Duombaze!CS585="",0,INDEX(DU!K:K,MATCH(Duombaze!CS585,DU!A:A,0),1))</f>
        <v>0</v>
      </c>
      <c r="CV585" s="19"/>
      <c r="CW585" s="19"/>
      <c r="CX585" s="19"/>
      <c r="CY585" s="17" t="str">
        <f t="shared" si="277"/>
        <v/>
      </c>
      <c r="CZ585" s="19"/>
      <c r="DA585" s="672"/>
      <c r="DB585" s="672"/>
      <c r="DC585" s="672">
        <f>IF(Duombaze!DA585="",0,INDEX(DU!I:I,MATCH(Duombaze!DA585,DU!A:A,0),1))+IF(Duombaze!DB585="",0,INDEX(DU!I:I,MATCH(Duombaze!DB585,DU!A:A,0),1))</f>
        <v>0</v>
      </c>
      <c r="DD585" s="19">
        <f>IF(Duombaze!DA585="",0,INDEX(DU!K:K,MATCH(Duombaze!DA585,DU!A:A,0),1))+IF(Duombaze!DB585="",0,INDEX(DU!K:K,MATCH(Duombaze!DB585,DU!A:A,0),1))</f>
        <v>0</v>
      </c>
      <c r="DE585" s="19"/>
      <c r="DF585" s="19"/>
      <c r="DG585" s="19"/>
      <c r="DH585" s="19" t="str">
        <f t="shared" si="278"/>
        <v/>
      </c>
      <c r="DI585" s="19"/>
      <c r="DJ585" s="672"/>
      <c r="DK585" s="678"/>
      <c r="DL585" s="678">
        <f>IF(Duombaze!DJ585="",0,INDEX(DU!I:I,MATCH(Duombaze!DJ585,DU!A:A,0),1))+IF(Duombaze!DK585="",0,INDEX(DU!I:I,MATCH(Duombaze!DK585,DU!A:A,0),1))</f>
        <v>0</v>
      </c>
      <c r="DM585" s="19">
        <f>IF(Duombaze!DJ585="",0,INDEX(DU!K:K,MATCH(Duombaze!DJ585,DU!A:A,0),1))+IF(Duombaze!DK585="",0,INDEX(DU!K:K,MATCH(Duombaze!DK585,DU!A:A,0),1))</f>
        <v>0</v>
      </c>
      <c r="DN585" s="52"/>
      <c r="DO585" s="52"/>
      <c r="DP585" s="52"/>
      <c r="DQ585" s="17" t="str">
        <f t="shared" si="279"/>
        <v/>
      </c>
      <c r="DR585" s="65"/>
      <c r="DS585" s="692"/>
      <c r="DT585" s="692"/>
      <c r="DU585" s="692"/>
      <c r="DV585" s="692"/>
      <c r="DW585" s="692">
        <f>IF(Duombaze!DS585="",0,INDEX(DU!I:I,MATCH(Duombaze!DS585,DU!A:A,0),1))+IF(Duombaze!DT585="",0,INDEX(DU!I:I,MATCH(Duombaze!DT585,DU!A:A,0),1))+IF(Duombaze!DU585="",0,INDEX(DU!I:I,MATCH(Duombaze!DU585,DU!A:A,0),1))+IF(Duombaze!DV585="",0,INDEX(DU!I:I,MATCH(Duombaze!DV585,DU!A:A,0),1))</f>
        <v>0</v>
      </c>
      <c r="DX585" s="638">
        <f>IF(Duombaze!DS585="",0,INDEX(DU!K:K,MATCH(Duombaze!DS585,DU!A:A,0),1))+IF(Duombaze!DT585="",0,INDEX(DU!K:K,MATCH(Duombaze!DT585,DU!A:A,0),1))+IF(Duombaze!DU585="",0,INDEX(DU!K:K,MATCH(Duombaze!DU585,DU!A:A,0),1))+IF(Duombaze!DV585="",0,INDEX(DU!K:KH,MATCH(Duombaze!DV585,DU!A:A,0),1))</f>
        <v>0</v>
      </c>
      <c r="DY585" s="65"/>
      <c r="DZ585" s="65"/>
      <c r="EA585" s="19"/>
      <c r="EB585" s="19" t="str">
        <f t="shared" si="280"/>
        <v/>
      </c>
      <c r="EC585" s="19"/>
      <c r="ED585" s="19">
        <f>IF(Duombaze!EC585="",0,INDEX(DU!I:I,MATCH(Duombaze!EC585,DU!A:A,0),1))</f>
        <v>0</v>
      </c>
      <c r="EE585" s="638">
        <f>IF(Duombaze!EC585="",0,INDEX(DU!K:K,MATCH(Duombaze!EC585,DU!A:A,0),1))</f>
        <v>0</v>
      </c>
      <c r="EF585" s="19"/>
      <c r="EG585" s="19"/>
      <c r="EH585" s="19"/>
      <c r="EI585" s="17" t="str">
        <f t="shared" si="301"/>
        <v/>
      </c>
      <c r="EJ585" s="19"/>
      <c r="EK585" s="672"/>
      <c r="EL585" s="672"/>
      <c r="EM585" s="672"/>
      <c r="EN585" s="672">
        <f>IF(Duombaze!EK585="",0,INDEX(DU!I:I,MATCH(Duombaze!EK585,DU!A:A,0),1))+IF(Duombaze!EL585="",0,INDEX(DU!I:I,MATCH(Duombaze!EL585,DU!A:A,0),1))+IF(Duombaze!EM585="",0,INDEX(DU!I:I,MATCH(Duombaze!EM585,DU!A:A,0),1))</f>
        <v>0</v>
      </c>
      <c r="EO585" s="19">
        <f>IF(Duombaze!EK585="",0,INDEX(DU!K:K,MATCH(Duombaze!EK585,DU!A:A,0),1))+IF(Duombaze!EL585="",0,INDEX(DU!K:K,MATCH(Duombaze!EL585,DU!A:A,0),1))+IF(Duombaze!EM585="",0,INDEX(DU!K:K,MATCH(Duombaze!EM585,DU!A:A,0),1))</f>
        <v>0</v>
      </c>
      <c r="EP585" s="19"/>
      <c r="EQ585" s="65"/>
      <c r="ER585" s="19"/>
      <c r="ES585" s="17" t="str">
        <f t="shared" si="281"/>
        <v/>
      </c>
      <c r="ET585" s="19"/>
      <c r="EU585" s="19"/>
      <c r="EV585" s="19"/>
      <c r="EW585" s="65"/>
      <c r="EX585" s="19" t="str">
        <f t="shared" si="302"/>
        <v/>
      </c>
      <c r="EY585" s="19"/>
      <c r="EZ585" s="672"/>
      <c r="FA585" s="672"/>
      <c r="FB585" s="672">
        <f>IF(Duombaze!EZ585="",0,INDEX(DU!I:I,MATCH(Duombaze!EZ585,DU!A:A,0),1))+IF(Duombaze!FA585="",0,INDEX(DU!I:I,MATCH(Duombaze!FA585,DU!A:A,0),1))</f>
        <v>0</v>
      </c>
      <c r="FC585" s="19">
        <f>IF(Duombaze!EZ585="",0,INDEX(DU!K:K,MATCH(Duombaze!EZ585,DU!A:A,0),1))+IF(Duombaze!FA585="",0,INDEX(DU!K:K,MATCH(Duombaze!FA585,DU!A:A,0),1))</f>
        <v>0</v>
      </c>
      <c r="FD585" s="19"/>
      <c r="FE585" s="19"/>
      <c r="FF585" s="19"/>
      <c r="FG585" s="19"/>
      <c r="FH585" s="19"/>
      <c r="FI585" s="19"/>
      <c r="FJ585" s="19"/>
      <c r="FK585" s="65"/>
      <c r="FL585" s="18"/>
      <c r="FM585" s="671"/>
      <c r="FN585" s="671"/>
      <c r="FO585" s="671"/>
      <c r="FP585" s="671"/>
      <c r="FQ585" s="671">
        <v>0</v>
      </c>
      <c r="FR585" s="673">
        <f>IF(Duombaze!FM585="",0,INDEX(DU!K:K,MATCH(Duombaze!FM585,DU!A:A,0),1))+IF(Duombaze!FN585="",0,INDEX(DU!K:K,MATCH(Duombaze!FN585,DU!A:A,0),1))+IF(Duombaze!FO585="",0,INDEX(DU!K:K,MATCH(Duombaze!FO585,DU!A:A,0),1))+IF(Duombaze!FP585="",0,INDEX(DU!K:K,MATCH(Duombaze!FP585,DU!A:A,0),1))</f>
        <v>0</v>
      </c>
    </row>
    <row r="586" spans="1:210" s="20" customFormat="1" ht="23.45" customHeight="1" x14ac:dyDescent="0.25">
      <c r="A586" s="41">
        <v>7</v>
      </c>
      <c r="B586" s="41" t="s">
        <v>800</v>
      </c>
      <c r="C586" s="16" t="s">
        <v>44</v>
      </c>
      <c r="D586" s="19"/>
      <c r="E586" s="17" t="str">
        <f t="shared" si="300"/>
        <v/>
      </c>
      <c r="F586" s="19"/>
      <c r="G586" s="639"/>
      <c r="H586" s="639"/>
      <c r="I586" s="639"/>
      <c r="J586" s="639"/>
      <c r="K586" s="639"/>
      <c r="L586" s="639"/>
      <c r="M586" s="639"/>
      <c r="N586" s="639"/>
      <c r="O586" s="639"/>
      <c r="P586" s="639">
        <f>IF(Duombaze!G586="",0,INDEX(DU!I:I,MATCH(Duombaze!G586,DU!A:A,0),1))+IF(Duombaze!H586="",0,INDEX(DU!I:I,MATCH(Duombaze!H586,DU!A:A,0),1))+IF(Duombaze!I586="",0,INDEX(DU!I:I,MATCH(Duombaze!I586,DU!A:A,0),1))+IF(Duombaze!J586="",0,INDEX(DU!I:I,MATCH(Duombaze!J586,DU!A:A,0),1))+IF(Duombaze!K586="",0,INDEX(DU!I:I,MATCH(Duombaze!K586,DU!A:A,0),1))+IF(Duombaze!L586="",0,INDEX(DU!I:I,MATCH(Duombaze!L586,DU!A:A,0),1))+IF(Duombaze!M586="",0,INDEX(DU!I:I,MATCH(Duombaze!M586,DU!A:A,0),1))+IF(Duombaze!N586="",0,INDEX(DU!I:I,MATCH(Duombaze!N586,DU!A:A,0),1))+IF(Duombaze!O586="",0,INDEX(DU!I:I,MATCH(Duombaze!O586,DU!A:A,0),1))</f>
        <v>0</v>
      </c>
      <c r="Q586" s="638">
        <f>IF(Duombaze!G586="",0,INDEX(DU!K:K,MATCH(Duombaze!G586,DU!A:A,0),1))+IF(Duombaze!H586="",0,INDEX(DU!K:K,MATCH(Duombaze!H586,DU!A:A,0),1))+IF(Duombaze!I586="",0,INDEX(DU!K:K,MATCH(Duombaze!I586,DU!A:A,0),1))+IF(Duombaze!J586="",0,INDEX(DU!K:K,MATCH(Duombaze!J586,DU!A:A,0),1))+IF(Duombaze!K586="",0,INDEX(DU!K:K,MATCH(Duombaze!K586,DU!A:A,0),1))+IF(Duombaze!L586="",0,INDEX(DU!K:K,MATCH(Duombaze!L586,DU!A:A,0),1))+IF(Duombaze!M586="",0,INDEX(DU!K:K,MATCH(Duombaze!M586,DU!A:A,0),1))+IF(Duombaze!N586="",0,INDEX(DU!K:K,MATCH(Duombaze!N586,DU!A:A,0),1))+IF(Duombaze!O586="",0,INDEX(DU!K:K,MATCH(Duombaze!O586,DU!A:A,0),1))</f>
        <v>0</v>
      </c>
      <c r="R586" s="19"/>
      <c r="S586" s="52"/>
      <c r="T586" s="881"/>
      <c r="U586" s="17">
        <f>IF(Duombaze!T586="",0,INDEX(DU!I:I,MATCH(Duombaze!T586,DU!A:A,0),1))</f>
        <v>0</v>
      </c>
      <c r="V586" s="17">
        <f>IF(Duombaze!T586="",0,INDEX(DU!K:K,MATCH(Duombaze!T586,DU!A:A,0),1))</f>
        <v>0</v>
      </c>
      <c r="W586" s="19"/>
      <c r="X586" s="19"/>
      <c r="Y586" s="134"/>
      <c r="Z586" s="65"/>
      <c r="AA586" s="17" t="str">
        <f t="shared" si="297"/>
        <v/>
      </c>
      <c r="AB586" s="19"/>
      <c r="AC586" s="19">
        <f>IF(Duombaze!AB586="",0,INDEX(DU!I:I,MATCH(Duombaze!AB586,DU!A:A,0),1))</f>
        <v>0</v>
      </c>
      <c r="AD586" s="25">
        <f>IF(Duombaze!AB586="",0,INDEX(DU!K:K,MATCH(Duombaze!AB586,DU!A:A,0),1))</f>
        <v>0</v>
      </c>
      <c r="AE586" s="19"/>
      <c r="AF586" s="19"/>
      <c r="AG586" s="19"/>
      <c r="AH586" s="19"/>
      <c r="AI586" s="19"/>
      <c r="AJ586" s="639"/>
      <c r="AK586" s="639"/>
      <c r="AL586" s="639"/>
      <c r="AM586" s="639">
        <f>IF(Duombaze!AJ586="",0,INDEX(DU!I:I,MATCH(Duombaze!AJ586,DU!A:A,0),1))+IF(Duombaze!AK586="",0,INDEX(DU!I:I,MATCH(Duombaze!AK586,DU!A:A,0),1))+IF(Duombaze!AL586="",0,INDEX(DU!I:I,MATCH(Duombaze!AL586,DU!A:A,0),1))</f>
        <v>0</v>
      </c>
      <c r="AN586" s="639">
        <f>IF(Duombaze!AJ586="",0,INDEX(DU!K:K,MATCH(Duombaze!AJ586,DU!A:A,0),1))+IF(Duombaze!AK586="",0,INDEX(DU!K:K,MATCH(Duombaze!AK586,DU!A:A,0),1))+IF(Duombaze!AL586="",0,INDEX(DU!K:K,MATCH(Duombaze!AL586,DU!A:A,0),1))</f>
        <v>0</v>
      </c>
      <c r="AO586" s="19"/>
      <c r="AP586" s="19"/>
      <c r="AQ586" s="19"/>
      <c r="AR586" s="17" t="str">
        <f t="shared" si="272"/>
        <v/>
      </c>
      <c r="AS586" s="19"/>
      <c r="AT586" s="639"/>
      <c r="AU586" s="639"/>
      <c r="AV586" s="639"/>
      <c r="AW586" s="639"/>
      <c r="AX586" s="639"/>
      <c r="AY586" s="639"/>
      <c r="AZ586" s="639"/>
      <c r="BA586" s="639"/>
      <c r="BB586" s="639"/>
      <c r="BC586" s="639">
        <f>IF(Duombaze!AT586="",0,INDEX(DU!I:I,MATCH(Duombaze!AT586,DU!A:A,0),1))+IF(Duombaze!AU586="",0,INDEX(DU!I:I,MATCH(Duombaze!AU586,DU!A:A,0),1))+IF(Duombaze!AV586="",0,INDEX(DU!I:I,MATCH(Duombaze!AV586,DU!A:A,0),1))+IF(Duombaze!AW586="",0,INDEX(DU!I:I,MATCH(Duombaze!AW586,DU!A:A,0),1))+IF(Duombaze!AX586="",0,INDEX(DU!I:I,MATCH(Duombaze!AX586,DU!A:A,0),1))+IF(Duombaze!AY586="",0,INDEX(DU!I:I,MATCH(Duombaze!AY586,DU!A:A,0),1))+IF(Duombaze!AZ586="",0,INDEX(DU!I:I,MATCH(Duombaze!AZ586,DU!A:A,0),1))+IF(Duombaze!BA586="",0,INDEX(DU!I:I,MATCH(Duombaze!BA586,DU!A:A,0),1))+IF(Duombaze!BB586="",0,INDEX(DU!I:I,MATCH(Duombaze!BB586,DU!A:A,0),1))</f>
        <v>0</v>
      </c>
      <c r="BD586" s="638">
        <f>IF(Duombaze!AT586="",0,INDEX(DU!K:K,MATCH(Duombaze!AT586,DU!A:A,0),1))+IF(Duombaze!AU586="",0,INDEX(DU!K:K,MATCH(Duombaze!AU586,DU!A:A,0),1))+IF(Duombaze!AV586="",0,INDEX(DU!K:K,MATCH(Duombaze!AV586,DU!A:A,0),1))+IF(Duombaze!AW586="",0,INDEX(DU!K:K,MATCH(Duombaze!AW586,DU!A:A,0),1))+IF(Duombaze!AX586="",0,INDEX(DU!K:K,MATCH(Duombaze!AX586,DU!A:A,0),1))+IF(Duombaze!AY586="",0,INDEX(DU!K:K,MATCH(Duombaze!AY586,DU!A:A,0),1))+IF(Duombaze!AZ586="",0,INDEX(DU!K:K,MATCH(Duombaze!AZ586,DU!A:A,0),1))+IF(Duombaze!BA586="",0,INDEX(DU!K:K,MATCH(Duombaze!BA586,DU!A:A,0),1))+IF(Duombaze!BB586="",0,INDEX(DU!K:K,MATCH(Duombaze!BB586,DU!A:A,0),1))</f>
        <v>0</v>
      </c>
      <c r="BE586" s="19"/>
      <c r="BF586" s="19"/>
      <c r="BG586" s="17"/>
      <c r="BH586" s="17" t="str">
        <f t="shared" si="303"/>
        <v/>
      </c>
      <c r="BI586" s="17"/>
      <c r="BJ586" s="638"/>
      <c r="BK586" s="638"/>
      <c r="BL586" s="638"/>
      <c r="BM586" s="638">
        <f>IF(Duombaze!BJ586="",0,INDEX(DU!I:I,MATCH(Duombaze!BJ586,DU!A:A,0),1))+IF(Duombaze!BK586="",0,INDEX(DU!I:I,MATCH(Duombaze!BK586,DU!A:A,0),1))+IF(Duombaze!BL586="",0,INDEX(DU!I:I,MATCH(Duombaze!BL586,DU!A:A,0),1))</f>
        <v>0</v>
      </c>
      <c r="BN586" s="638">
        <f>IF(Duombaze!BJ586="",0,INDEX(DU!K:K,MATCH(Duombaze!BJ586,DU!A:A,0),1))+IF(Duombaze!BK586="",0,INDEX(DU!K:K,MATCH(Duombaze!BK586,DU!A:A,0),1))+IF(Duombaze!BL586="",0,INDEX(DU!K:K,MATCH(Duombaze!BL586,DU!A:A,0),1))</f>
        <v>0</v>
      </c>
      <c r="BO586" s="17"/>
      <c r="BP586" s="17"/>
      <c r="BQ586" s="19"/>
      <c r="BR586" s="19" t="str">
        <f t="shared" si="274"/>
        <v/>
      </c>
      <c r="BS586" s="19"/>
      <c r="BT586" s="19"/>
      <c r="BU586" s="19"/>
      <c r="BV586" s="19"/>
      <c r="BW586" s="19">
        <f>IF(Duombaze!BT586="",0,INDEX(DU!I:I,MATCH(Duombaze!BT586,DU!A:A,0),1))+IF(Duombaze!BU586="",0,INDEX(DU!I:I,MATCH(Duombaze!BU586,DU!A:A,0),1))+IF(Duombaze!BV586="",0,INDEX(DU!I:I,MATCH(Duombaze!BV586,DU!A:A,0),1))</f>
        <v>0</v>
      </c>
      <c r="BX586" s="19">
        <f>IF(Duombaze!BT586="",0,INDEX(DU!K:K,MATCH(Duombaze!BT586,DU!A:A,0),1))+IF(Duombaze!BU586="",0,INDEX(DU!K:K,MATCH(Duombaze!BU586,DU!A:A,0),1))+IF(Duombaze!BV586="",0,INDEX(DU!K:K,MATCH(Duombaze!BV586,DU!A:A,0),1))</f>
        <v>0</v>
      </c>
      <c r="BY586" s="19"/>
      <c r="BZ586" s="19"/>
      <c r="CA586" s="19"/>
      <c r="CB586" s="19" t="str">
        <f t="shared" si="275"/>
        <v/>
      </c>
      <c r="CC586" s="19"/>
      <c r="CD586" s="19">
        <f>IF(Duombaze!CC586="",0,INDEX(DU!I:I,MATCH(Duombaze!CC586,DU!A:A,0),1))</f>
        <v>0</v>
      </c>
      <c r="CE586" s="17">
        <f>IF(Duombaze!CC586="",0,INDEX(DU!K:K,MATCH(Duombaze!CC586,DU!A:A,0),1))</f>
        <v>0</v>
      </c>
      <c r="CF586" s="19"/>
      <c r="CG586" s="19"/>
      <c r="CH586" s="19"/>
      <c r="CI586" s="17" t="str">
        <f t="shared" si="295"/>
        <v/>
      </c>
      <c r="CJ586" s="19"/>
      <c r="CK586" s="19">
        <f>IF(Duombaze!CJ586="",0,INDEX(DU!I:I,MATCH(Duombaze!CJ586,DU!A:A,0),1))</f>
        <v>0</v>
      </c>
      <c r="CL586" s="17">
        <f>IF(Duombaze!CJ586="",0,INDEX(DU!K:K,MATCH(Duombaze!CJ586,DU!A:A,0),1))</f>
        <v>0</v>
      </c>
      <c r="CM586" s="19"/>
      <c r="CN586" s="19"/>
      <c r="CO586" s="19"/>
      <c r="CP586" s="17" t="str">
        <f t="shared" si="276"/>
        <v/>
      </c>
      <c r="CQ586" s="19"/>
      <c r="CR586" s="639"/>
      <c r="CS586" s="639"/>
      <c r="CT586" s="639">
        <f>IF(Duombaze!CR586="",0,INDEX(DU!I:I,MATCH(Duombaze!CR586,DU!A:A,0),1))+IF(Duombaze!CS586="",0,INDEX(DU!I:I,MATCH(Duombaze!CS586,DU!A:A,0),1))</f>
        <v>0</v>
      </c>
      <c r="CU586" s="19">
        <f>IF(Duombaze!CR586="",0,INDEX(DU!K:K,MATCH(Duombaze!CR586,DU!A:A,0),1))+IF(Duombaze!CS586="",0,INDEX(DU!K:K,MATCH(Duombaze!CS586,DU!A:A,0),1))</f>
        <v>0</v>
      </c>
      <c r="CV586" s="19"/>
      <c r="CW586" s="19"/>
      <c r="CX586" s="19"/>
      <c r="CY586" s="17" t="str">
        <f t="shared" si="277"/>
        <v/>
      </c>
      <c r="CZ586" s="19"/>
      <c r="DA586" s="672"/>
      <c r="DB586" s="672"/>
      <c r="DC586" s="672">
        <f>IF(Duombaze!DA586="",0,INDEX(DU!I:I,MATCH(Duombaze!DA586,DU!A:A,0),1))+IF(Duombaze!DB586="",0,INDEX(DU!I:I,MATCH(Duombaze!DB586,DU!A:A,0),1))</f>
        <v>0</v>
      </c>
      <c r="DD586" s="19">
        <f>IF(Duombaze!DA586="",0,INDEX(DU!K:K,MATCH(Duombaze!DA586,DU!A:A,0),1))+IF(Duombaze!DB586="",0,INDEX(DU!K:K,MATCH(Duombaze!DB586,DU!A:A,0),1))</f>
        <v>0</v>
      </c>
      <c r="DE586" s="19"/>
      <c r="DF586" s="19"/>
      <c r="DG586" s="19"/>
      <c r="DH586" s="19" t="str">
        <f t="shared" si="278"/>
        <v/>
      </c>
      <c r="DI586" s="19"/>
      <c r="DJ586" s="672"/>
      <c r="DK586" s="678"/>
      <c r="DL586" s="678">
        <f>IF(Duombaze!DJ586="",0,INDEX(DU!I:I,MATCH(Duombaze!DJ586,DU!A:A,0),1))+IF(Duombaze!DK586="",0,INDEX(DU!I:I,MATCH(Duombaze!DK586,DU!A:A,0),1))</f>
        <v>0</v>
      </c>
      <c r="DM586" s="19">
        <f>IF(Duombaze!DJ586="",0,INDEX(DU!K:K,MATCH(Duombaze!DJ586,DU!A:A,0),1))+IF(Duombaze!DK586="",0,INDEX(DU!K:K,MATCH(Duombaze!DK586,DU!A:A,0),1))</f>
        <v>0</v>
      </c>
      <c r="DN586" s="52"/>
      <c r="DO586" s="52"/>
      <c r="DP586" s="52"/>
      <c r="DQ586" s="17" t="str">
        <f t="shared" si="279"/>
        <v/>
      </c>
      <c r="DR586" s="65"/>
      <c r="DS586" s="692"/>
      <c r="DT586" s="692"/>
      <c r="DU586" s="692"/>
      <c r="DV586" s="692"/>
      <c r="DW586" s="692">
        <f>IF(Duombaze!DS586="",0,INDEX(DU!I:I,MATCH(Duombaze!DS586,DU!A:A,0),1))+IF(Duombaze!DT586="",0,INDEX(DU!I:I,MATCH(Duombaze!DT586,DU!A:A,0),1))+IF(Duombaze!DU586="",0,INDEX(DU!I:I,MATCH(Duombaze!DU586,DU!A:A,0),1))+IF(Duombaze!DV586="",0,INDEX(DU!I:I,MATCH(Duombaze!DV586,DU!A:A,0),1))</f>
        <v>0</v>
      </c>
      <c r="DX586" s="638">
        <f>IF(Duombaze!DS586="",0,INDEX(DU!K:K,MATCH(Duombaze!DS586,DU!A:A,0),1))+IF(Duombaze!DT586="",0,INDEX(DU!K:K,MATCH(Duombaze!DT586,DU!A:A,0),1))+IF(Duombaze!DU586="",0,INDEX(DU!K:K,MATCH(Duombaze!DU586,DU!A:A,0),1))+IF(Duombaze!DV586="",0,INDEX(DU!K:KH,MATCH(Duombaze!DV586,DU!A:A,0),1))</f>
        <v>0</v>
      </c>
      <c r="DY586" s="65"/>
      <c r="DZ586" s="65"/>
      <c r="EA586" s="19"/>
      <c r="EB586" s="19" t="str">
        <f t="shared" si="280"/>
        <v/>
      </c>
      <c r="EC586" s="19"/>
      <c r="ED586" s="19">
        <f>IF(Duombaze!EC586="",0,INDEX(DU!I:I,MATCH(Duombaze!EC586,DU!A:A,0),1))</f>
        <v>0</v>
      </c>
      <c r="EE586" s="638">
        <f>IF(Duombaze!EC586="",0,INDEX(DU!K:K,MATCH(Duombaze!EC586,DU!A:A,0),1))</f>
        <v>0</v>
      </c>
      <c r="EF586" s="19"/>
      <c r="EG586" s="19"/>
      <c r="EH586" s="19"/>
      <c r="EI586" s="17" t="str">
        <f t="shared" si="301"/>
        <v/>
      </c>
      <c r="EJ586" s="19"/>
      <c r="EK586" s="672"/>
      <c r="EL586" s="672"/>
      <c r="EM586" s="672"/>
      <c r="EN586" s="672">
        <f>IF(Duombaze!EK586="",0,INDEX(DU!I:I,MATCH(Duombaze!EK586,DU!A:A,0),1))+IF(Duombaze!EL586="",0,INDEX(DU!I:I,MATCH(Duombaze!EL586,DU!A:A,0),1))+IF(Duombaze!EM586="",0,INDEX(DU!I:I,MATCH(Duombaze!EM586,DU!A:A,0),1))</f>
        <v>0</v>
      </c>
      <c r="EO586" s="19">
        <f>IF(Duombaze!EK586="",0,INDEX(DU!K:K,MATCH(Duombaze!EK586,DU!A:A,0),1))+IF(Duombaze!EL586="",0,INDEX(DU!K:K,MATCH(Duombaze!EL586,DU!A:A,0),1))+IF(Duombaze!EM586="",0,INDEX(DU!K:K,MATCH(Duombaze!EM586,DU!A:A,0),1))</f>
        <v>0</v>
      </c>
      <c r="EP586" s="19"/>
      <c r="EQ586" s="19"/>
      <c r="ER586" s="19"/>
      <c r="ES586" s="17" t="str">
        <f t="shared" si="281"/>
        <v/>
      </c>
      <c r="ET586" s="19"/>
      <c r="EU586" s="19"/>
      <c r="EV586" s="19"/>
      <c r="EW586" s="65"/>
      <c r="EX586" s="19" t="str">
        <f t="shared" si="302"/>
        <v/>
      </c>
      <c r="EY586" s="19"/>
      <c r="EZ586" s="672"/>
      <c r="FA586" s="672"/>
      <c r="FB586" s="672">
        <f>IF(Duombaze!EZ586="",0,INDEX(DU!I:I,MATCH(Duombaze!EZ586,DU!A:A,0),1))+IF(Duombaze!FA586="",0,INDEX(DU!I:I,MATCH(Duombaze!FA586,DU!A:A,0),1))</f>
        <v>0</v>
      </c>
      <c r="FC586" s="19">
        <f>IF(Duombaze!EZ586="",0,INDEX(DU!K:K,MATCH(Duombaze!EZ586,DU!A:A,0),1))+IF(Duombaze!FA586="",0,INDEX(DU!K:K,MATCH(Duombaze!FA586,DU!A:A,0),1))</f>
        <v>0</v>
      </c>
      <c r="FD586" s="19"/>
      <c r="FE586" s="19"/>
      <c r="FF586" s="19"/>
      <c r="FG586" s="19"/>
      <c r="FH586" s="19"/>
      <c r="FI586" s="19"/>
      <c r="FJ586" s="19"/>
      <c r="FK586" s="65"/>
      <c r="FL586" s="18"/>
      <c r="FM586" s="671"/>
      <c r="FN586" s="671"/>
      <c r="FO586" s="671"/>
      <c r="FP586" s="671"/>
      <c r="FQ586" s="671">
        <v>0</v>
      </c>
      <c r="FR586" s="673">
        <f>IF(Duombaze!FM586="",0,INDEX(DU!K:K,MATCH(Duombaze!FM586,DU!A:A,0),1))+IF(Duombaze!FN586="",0,INDEX(DU!K:K,MATCH(Duombaze!FN586,DU!A:A,0),1))+IF(Duombaze!FO586="",0,INDEX(DU!K:K,MATCH(Duombaze!FO586,DU!A:A,0),1))+IF(Duombaze!FP586="",0,INDEX(DU!K:K,MATCH(Duombaze!FP586,DU!A:A,0),1))</f>
        <v>0</v>
      </c>
    </row>
    <row r="587" spans="1:210" s="20" customFormat="1" ht="23.45" customHeight="1" x14ac:dyDescent="0.25">
      <c r="A587" s="41">
        <v>8</v>
      </c>
      <c r="B587" s="41" t="s">
        <v>800</v>
      </c>
      <c r="C587" s="16" t="s">
        <v>44</v>
      </c>
      <c r="D587" s="19"/>
      <c r="E587" s="17" t="str">
        <f t="shared" si="300"/>
        <v/>
      </c>
      <c r="F587" s="19"/>
      <c r="G587" s="639"/>
      <c r="H587" s="639"/>
      <c r="I587" s="639"/>
      <c r="J587" s="639"/>
      <c r="K587" s="639"/>
      <c r="L587" s="639"/>
      <c r="M587" s="639"/>
      <c r="N587" s="639"/>
      <c r="O587" s="639"/>
      <c r="P587" s="639">
        <f>IF(Duombaze!G587="",0,INDEX(DU!I:I,MATCH(Duombaze!G587,DU!A:A,0),1))+IF(Duombaze!H587="",0,INDEX(DU!I:I,MATCH(Duombaze!H587,DU!A:A,0),1))+IF(Duombaze!I587="",0,INDEX(DU!I:I,MATCH(Duombaze!I587,DU!A:A,0),1))+IF(Duombaze!J587="",0,INDEX(DU!I:I,MATCH(Duombaze!J587,DU!A:A,0),1))+IF(Duombaze!K587="",0,INDEX(DU!I:I,MATCH(Duombaze!K587,DU!A:A,0),1))+IF(Duombaze!L587="",0,INDEX(DU!I:I,MATCH(Duombaze!L587,DU!A:A,0),1))+IF(Duombaze!M587="",0,INDEX(DU!I:I,MATCH(Duombaze!M587,DU!A:A,0),1))+IF(Duombaze!N587="",0,INDEX(DU!I:I,MATCH(Duombaze!N587,DU!A:A,0),1))+IF(Duombaze!O587="",0,INDEX(DU!I:I,MATCH(Duombaze!O587,DU!A:A,0),1))</f>
        <v>0</v>
      </c>
      <c r="Q587" s="638">
        <f>IF(Duombaze!G587="",0,INDEX(DU!K:K,MATCH(Duombaze!G587,DU!A:A,0),1))+IF(Duombaze!H587="",0,INDEX(DU!K:K,MATCH(Duombaze!H587,DU!A:A,0),1))+IF(Duombaze!I587="",0,INDEX(DU!K:K,MATCH(Duombaze!I587,DU!A:A,0),1))+IF(Duombaze!J587="",0,INDEX(DU!K:K,MATCH(Duombaze!J587,DU!A:A,0),1))+IF(Duombaze!K587="",0,INDEX(DU!K:K,MATCH(Duombaze!K587,DU!A:A,0),1))+IF(Duombaze!L587="",0,INDEX(DU!K:K,MATCH(Duombaze!L587,DU!A:A,0),1))+IF(Duombaze!M587="",0,INDEX(DU!K:K,MATCH(Duombaze!M587,DU!A:A,0),1))+IF(Duombaze!N587="",0,INDEX(DU!K:K,MATCH(Duombaze!N587,DU!A:A,0),1))+IF(Duombaze!O587="",0,INDEX(DU!K:K,MATCH(Duombaze!O587,DU!A:A,0),1))</f>
        <v>0</v>
      </c>
      <c r="R587" s="19"/>
      <c r="S587" s="52"/>
      <c r="T587" s="881"/>
      <c r="U587" s="17">
        <f>IF(Duombaze!T587="",0,INDEX(DU!I:I,MATCH(Duombaze!T587,DU!A:A,0),1))</f>
        <v>0</v>
      </c>
      <c r="V587" s="17">
        <f>IF(Duombaze!T587="",0,INDEX(DU!K:K,MATCH(Duombaze!T587,DU!A:A,0),1))</f>
        <v>0</v>
      </c>
      <c r="W587" s="19"/>
      <c r="X587" s="19"/>
      <c r="Y587" s="134"/>
      <c r="Z587" s="65"/>
      <c r="AA587" s="17" t="str">
        <f t="shared" si="297"/>
        <v/>
      </c>
      <c r="AB587" s="19"/>
      <c r="AC587" s="19">
        <f>IF(Duombaze!AB587="",0,INDEX(DU!I:I,MATCH(Duombaze!AB587,DU!A:A,0),1))</f>
        <v>0</v>
      </c>
      <c r="AD587" s="25">
        <f>IF(Duombaze!AB587="",0,INDEX(DU!K:K,MATCH(Duombaze!AB587,DU!A:A,0),1))</f>
        <v>0</v>
      </c>
      <c r="AE587" s="19"/>
      <c r="AF587" s="19"/>
      <c r="AG587" s="19"/>
      <c r="AH587" s="19"/>
      <c r="AI587" s="19"/>
      <c r="AJ587" s="639"/>
      <c r="AK587" s="639"/>
      <c r="AL587" s="639"/>
      <c r="AM587" s="639">
        <f>IF(Duombaze!AJ587="",0,INDEX(DU!I:I,MATCH(Duombaze!AJ587,DU!A:A,0),1))+IF(Duombaze!AK587="",0,INDEX(DU!I:I,MATCH(Duombaze!AK587,DU!A:A,0),1))+IF(Duombaze!AL587="",0,INDEX(DU!I:I,MATCH(Duombaze!AL587,DU!A:A,0),1))</f>
        <v>0</v>
      </c>
      <c r="AN587" s="639">
        <f>IF(Duombaze!AJ587="",0,INDEX(DU!K:K,MATCH(Duombaze!AJ587,DU!A:A,0),1))+IF(Duombaze!AK587="",0,INDEX(DU!K:K,MATCH(Duombaze!AK587,DU!A:A,0),1))+IF(Duombaze!AL587="",0,INDEX(DU!K:K,MATCH(Duombaze!AL587,DU!A:A,0),1))</f>
        <v>0</v>
      </c>
      <c r="AO587" s="19"/>
      <c r="AP587" s="19"/>
      <c r="AQ587" s="19"/>
      <c r="AR587" s="17" t="str">
        <f t="shared" si="272"/>
        <v/>
      </c>
      <c r="AS587" s="19"/>
      <c r="AT587" s="656"/>
      <c r="AU587" s="656"/>
      <c r="AV587" s="656"/>
      <c r="AW587" s="656"/>
      <c r="AX587" s="656"/>
      <c r="AY587" s="656"/>
      <c r="AZ587" s="656"/>
      <c r="BA587" s="656"/>
      <c r="BB587" s="656"/>
      <c r="BC587" s="639">
        <f>IF(Duombaze!AT587="",0,INDEX(DU!I:I,MATCH(Duombaze!AT587,DU!A:A,0),1))+IF(Duombaze!AU587="",0,INDEX(DU!I:I,MATCH(Duombaze!AU587,DU!A:A,0),1))+IF(Duombaze!AV587="",0,INDEX(DU!I:I,MATCH(Duombaze!AV587,DU!A:A,0),1))+IF(Duombaze!AW587="",0,INDEX(DU!I:I,MATCH(Duombaze!AW587,DU!A:A,0),1))+IF(Duombaze!AX587="",0,INDEX(DU!I:I,MATCH(Duombaze!AX587,DU!A:A,0),1))+IF(Duombaze!AY587="",0,INDEX(DU!I:I,MATCH(Duombaze!AY587,DU!A:A,0),1))+IF(Duombaze!AZ587="",0,INDEX(DU!I:I,MATCH(Duombaze!AZ587,DU!A:A,0),1))+IF(Duombaze!BA587="",0,INDEX(DU!I:I,MATCH(Duombaze!BA587,DU!A:A,0),1))+IF(Duombaze!BB587="",0,INDEX(DU!I:I,MATCH(Duombaze!BB587,DU!A:A,0),1))</f>
        <v>0</v>
      </c>
      <c r="BD587" s="638">
        <f>IF(Duombaze!AT587="",0,INDEX(DU!K:K,MATCH(Duombaze!AT587,DU!A:A,0),1))+IF(Duombaze!AU587="",0,INDEX(DU!K:K,MATCH(Duombaze!AU587,DU!A:A,0),1))+IF(Duombaze!AV587="",0,INDEX(DU!K:K,MATCH(Duombaze!AV587,DU!A:A,0),1))+IF(Duombaze!AW587="",0,INDEX(DU!K:K,MATCH(Duombaze!AW587,DU!A:A,0),1))+IF(Duombaze!AX587="",0,INDEX(DU!K:K,MATCH(Duombaze!AX587,DU!A:A,0),1))+IF(Duombaze!AY587="",0,INDEX(DU!K:K,MATCH(Duombaze!AY587,DU!A:A,0),1))+IF(Duombaze!AZ587="",0,INDEX(DU!K:K,MATCH(Duombaze!AZ587,DU!A:A,0),1))+IF(Duombaze!BA587="",0,INDEX(DU!K:K,MATCH(Duombaze!BA587,DU!A:A,0),1))+IF(Duombaze!BB587="",0,INDEX(DU!K:K,MATCH(Duombaze!BB587,DU!A:A,0),1))</f>
        <v>0</v>
      </c>
      <c r="BE587" s="100"/>
      <c r="BF587" s="100"/>
      <c r="BH587" s="17" t="str">
        <f t="shared" si="303"/>
        <v/>
      </c>
      <c r="BJ587" s="644"/>
      <c r="BK587" s="644"/>
      <c r="BL587" s="644"/>
      <c r="BM587" s="644">
        <f>IF(Duombaze!BJ587="",0,INDEX(DU!I:I,MATCH(Duombaze!BJ587,DU!A:A,0),1))+IF(Duombaze!BK587="",0,INDEX(DU!I:I,MATCH(Duombaze!BK587,DU!A:A,0),1))+IF(Duombaze!BL587="",0,INDEX(DU!I:I,MATCH(Duombaze!BL587,DU!A:A,0),1))</f>
        <v>0</v>
      </c>
      <c r="BN587" s="638">
        <f>IF(Duombaze!BJ587="",0,INDEX(DU!K:K,MATCH(Duombaze!BJ587,DU!A:A,0),1))+IF(Duombaze!BK587="",0,INDEX(DU!K:K,MATCH(Duombaze!BK587,DU!A:A,0),1))+IF(Duombaze!BL587="",0,INDEX(DU!K:K,MATCH(Duombaze!BL587,DU!A:A,0),1))</f>
        <v>0</v>
      </c>
      <c r="BQ587" s="19"/>
      <c r="BR587" s="19" t="str">
        <f t="shared" si="274"/>
        <v/>
      </c>
      <c r="BS587" s="19"/>
      <c r="BT587" s="19"/>
      <c r="BU587" s="19"/>
      <c r="BV587" s="19"/>
      <c r="BW587" s="19">
        <f>IF(Duombaze!BT587="",0,INDEX(DU!I:I,MATCH(Duombaze!BT587,DU!A:A,0),1))+IF(Duombaze!BU587="",0,INDEX(DU!I:I,MATCH(Duombaze!BU587,DU!A:A,0),1))+IF(Duombaze!BV587="",0,INDEX(DU!I:I,MATCH(Duombaze!BV587,DU!A:A,0),1))</f>
        <v>0</v>
      </c>
      <c r="BX587" s="19">
        <f>IF(Duombaze!BT587="",0,INDEX(DU!K:K,MATCH(Duombaze!BT587,DU!A:A,0),1))+IF(Duombaze!BU587="",0,INDEX(DU!K:K,MATCH(Duombaze!BU587,DU!A:A,0),1))+IF(Duombaze!BV587="",0,INDEX(DU!K:K,MATCH(Duombaze!BV587,DU!A:A,0),1))</f>
        <v>0</v>
      </c>
      <c r="BY587" s="19"/>
      <c r="BZ587" s="19"/>
      <c r="CA587" s="19"/>
      <c r="CB587" s="19" t="str">
        <f t="shared" si="275"/>
        <v/>
      </c>
      <c r="CC587" s="19"/>
      <c r="CD587" s="19">
        <f>IF(Duombaze!CC587="",0,INDEX(DU!I:I,MATCH(Duombaze!CC587,DU!A:A,0),1))</f>
        <v>0</v>
      </c>
      <c r="CE587" s="17">
        <f>IF(Duombaze!CC587="",0,INDEX(DU!K:K,MATCH(Duombaze!CC587,DU!A:A,0),1))</f>
        <v>0</v>
      </c>
      <c r="CF587" s="19"/>
      <c r="CG587" s="19"/>
      <c r="CH587" s="19"/>
      <c r="CI587" s="17" t="str">
        <f t="shared" si="295"/>
        <v/>
      </c>
      <c r="CJ587" s="19"/>
      <c r="CK587" s="19">
        <f>IF(Duombaze!CJ587="",0,INDEX(DU!I:I,MATCH(Duombaze!CJ587,DU!A:A,0),1))</f>
        <v>0</v>
      </c>
      <c r="CL587" s="17">
        <f>IF(Duombaze!CJ587="",0,INDEX(DU!K:K,MATCH(Duombaze!CJ587,DU!A:A,0),1))</f>
        <v>0</v>
      </c>
      <c r="CM587" s="19"/>
      <c r="CN587" s="19"/>
      <c r="CO587" s="19"/>
      <c r="CP587" s="17" t="str">
        <f t="shared" si="276"/>
        <v/>
      </c>
      <c r="CQ587" s="19"/>
      <c r="CR587" s="639"/>
      <c r="CS587" s="639"/>
      <c r="CT587" s="639">
        <f>IF(Duombaze!CR587="",0,INDEX(DU!I:I,MATCH(Duombaze!CR587,DU!A:A,0),1))+IF(Duombaze!CS587="",0,INDEX(DU!I:I,MATCH(Duombaze!CS587,DU!A:A,0),1))</f>
        <v>0</v>
      </c>
      <c r="CU587" s="19">
        <f>IF(Duombaze!CR587="",0,INDEX(DU!K:K,MATCH(Duombaze!CR587,DU!A:A,0),1))+IF(Duombaze!CS587="",0,INDEX(DU!K:K,MATCH(Duombaze!CS587,DU!A:A,0),1))</f>
        <v>0</v>
      </c>
      <c r="CV587" s="19"/>
      <c r="CW587" s="19"/>
      <c r="CX587" s="19"/>
      <c r="CY587" s="17" t="str">
        <f t="shared" si="277"/>
        <v/>
      </c>
      <c r="CZ587" s="19"/>
      <c r="DA587" s="672"/>
      <c r="DB587" s="672"/>
      <c r="DC587" s="672">
        <f>IF(Duombaze!DA587="",0,INDEX(DU!I:I,MATCH(Duombaze!DA587,DU!A:A,0),1))+IF(Duombaze!DB587="",0,INDEX(DU!I:I,MATCH(Duombaze!DB587,DU!A:A,0),1))</f>
        <v>0</v>
      </c>
      <c r="DD587" s="19">
        <f>IF(Duombaze!DA587="",0,INDEX(DU!K:K,MATCH(Duombaze!DA587,DU!A:A,0),1))+IF(Duombaze!DB587="",0,INDEX(DU!K:K,MATCH(Duombaze!DB587,DU!A:A,0),1))</f>
        <v>0</v>
      </c>
      <c r="DE587" s="19"/>
      <c r="DF587" s="19"/>
      <c r="DG587" s="19"/>
      <c r="DH587" s="19" t="str">
        <f t="shared" si="278"/>
        <v/>
      </c>
      <c r="DI587" s="19"/>
      <c r="DJ587" s="672"/>
      <c r="DK587" s="678"/>
      <c r="DL587" s="678">
        <f>IF(Duombaze!DJ587="",0,INDEX(DU!I:I,MATCH(Duombaze!DJ587,DU!A:A,0),1))+IF(Duombaze!DK587="",0,INDEX(DU!I:I,MATCH(Duombaze!DK587,DU!A:A,0),1))</f>
        <v>0</v>
      </c>
      <c r="DM587" s="19">
        <f>IF(Duombaze!DJ587="",0,INDEX(DU!K:K,MATCH(Duombaze!DJ587,DU!A:A,0),1))+IF(Duombaze!DK587="",0,INDEX(DU!K:K,MATCH(Duombaze!DK587,DU!A:A,0),1))</f>
        <v>0</v>
      </c>
      <c r="DN587" s="52"/>
      <c r="DO587" s="52"/>
      <c r="DP587" s="52"/>
      <c r="DQ587" s="17" t="str">
        <f t="shared" si="279"/>
        <v/>
      </c>
      <c r="DR587" s="65"/>
      <c r="DS587" s="692"/>
      <c r="DT587" s="692"/>
      <c r="DU587" s="692"/>
      <c r="DV587" s="692"/>
      <c r="DW587" s="692">
        <f>IF(Duombaze!DS587="",0,INDEX(DU!I:I,MATCH(Duombaze!DS587,DU!A:A,0),1))+IF(Duombaze!DT587="",0,INDEX(DU!I:I,MATCH(Duombaze!DT587,DU!A:A,0),1))+IF(Duombaze!DU587="",0,INDEX(DU!I:I,MATCH(Duombaze!DU587,DU!A:A,0),1))+IF(Duombaze!DV587="",0,INDEX(DU!I:I,MATCH(Duombaze!DV587,DU!A:A,0),1))</f>
        <v>0</v>
      </c>
      <c r="DX587" s="638">
        <f>IF(Duombaze!DS587="",0,INDEX(DU!K:K,MATCH(Duombaze!DS587,DU!A:A,0),1))+IF(Duombaze!DT587="",0,INDEX(DU!K:K,MATCH(Duombaze!DT587,DU!A:A,0),1))+IF(Duombaze!DU587="",0,INDEX(DU!K:K,MATCH(Duombaze!DU587,DU!A:A,0),1))+IF(Duombaze!DV587="",0,INDEX(DU!K:KH,MATCH(Duombaze!DV587,DU!A:A,0),1))</f>
        <v>0</v>
      </c>
      <c r="DY587" s="65"/>
      <c r="DZ587" s="65"/>
      <c r="EA587" s="19"/>
      <c r="EB587" s="19" t="str">
        <f t="shared" si="280"/>
        <v/>
      </c>
      <c r="EC587" s="19"/>
      <c r="ED587" s="19">
        <f>IF(Duombaze!EC587="",0,INDEX(DU!I:I,MATCH(Duombaze!EC587,DU!A:A,0),1))</f>
        <v>0</v>
      </c>
      <c r="EE587" s="638">
        <f>IF(Duombaze!EC587="",0,INDEX(DU!K:K,MATCH(Duombaze!EC587,DU!A:A,0),1))</f>
        <v>0</v>
      </c>
      <c r="EF587" s="19"/>
      <c r="EG587" s="19"/>
      <c r="EH587" s="19"/>
      <c r="EI587" s="17" t="str">
        <f t="shared" si="301"/>
        <v/>
      </c>
      <c r="EJ587" s="19"/>
      <c r="EK587" s="672"/>
      <c r="EL587" s="672"/>
      <c r="EM587" s="672"/>
      <c r="EN587" s="672">
        <f>IF(Duombaze!EK587="",0,INDEX(DU!I:I,MATCH(Duombaze!EK587,DU!A:A,0),1))+IF(Duombaze!EL587="",0,INDEX(DU!I:I,MATCH(Duombaze!EL587,DU!A:A,0),1))+IF(Duombaze!EM587="",0,INDEX(DU!I:I,MATCH(Duombaze!EM587,DU!A:A,0),1))</f>
        <v>0</v>
      </c>
      <c r="EO587" s="19">
        <f>IF(Duombaze!EK587="",0,INDEX(DU!K:K,MATCH(Duombaze!EK587,DU!A:A,0),1))+IF(Duombaze!EL587="",0,INDEX(DU!K:K,MATCH(Duombaze!EL587,DU!A:A,0),1))+IF(Duombaze!EM587="",0,INDEX(DU!K:K,MATCH(Duombaze!EM587,DU!A:A,0),1))</f>
        <v>0</v>
      </c>
      <c r="EP587" s="19"/>
      <c r="EQ587" s="19"/>
      <c r="ER587" s="19"/>
      <c r="ES587" s="17" t="str">
        <f t="shared" si="281"/>
        <v/>
      </c>
      <c r="ET587" s="19"/>
      <c r="EU587" s="19"/>
      <c r="EV587" s="19"/>
      <c r="EW587" s="65"/>
      <c r="EX587" s="19" t="str">
        <f t="shared" si="302"/>
        <v/>
      </c>
      <c r="EY587" s="19"/>
      <c r="EZ587" s="672"/>
      <c r="FA587" s="672"/>
      <c r="FB587" s="672">
        <f>IF(Duombaze!EZ587="",0,INDEX(DU!I:I,MATCH(Duombaze!EZ587,DU!A:A,0),1))+IF(Duombaze!FA587="",0,INDEX(DU!I:I,MATCH(Duombaze!FA587,DU!A:A,0),1))</f>
        <v>0</v>
      </c>
      <c r="FC587" s="19">
        <f>IF(Duombaze!EZ587="",0,INDEX(DU!K:K,MATCH(Duombaze!EZ587,DU!A:A,0),1))+IF(Duombaze!FA587="",0,INDEX(DU!K:K,MATCH(Duombaze!FA587,DU!A:A,0),1))</f>
        <v>0</v>
      </c>
      <c r="FD587" s="19"/>
      <c r="FE587" s="19"/>
      <c r="FF587" s="19"/>
      <c r="FG587" s="19"/>
      <c r="FH587" s="19"/>
      <c r="FI587" s="19"/>
      <c r="FJ587" s="19"/>
      <c r="FK587" s="65"/>
      <c r="FL587" s="18"/>
      <c r="FM587" s="671"/>
      <c r="FN587" s="671"/>
      <c r="FO587" s="671"/>
      <c r="FP587" s="671"/>
      <c r="FQ587" s="671">
        <v>0</v>
      </c>
      <c r="FR587" s="673">
        <f>IF(Duombaze!FM587="",0,INDEX(DU!K:K,MATCH(Duombaze!FM587,DU!A:A,0),1))+IF(Duombaze!FN587="",0,INDEX(DU!K:K,MATCH(Duombaze!FN587,DU!A:A,0),1))+IF(Duombaze!FO587="",0,INDEX(DU!K:K,MATCH(Duombaze!FO587,DU!A:A,0),1))+IF(Duombaze!FP587="",0,INDEX(DU!K:K,MATCH(Duombaze!FP587,DU!A:A,0),1))</f>
        <v>0</v>
      </c>
    </row>
    <row r="588" spans="1:210" s="20" customFormat="1" ht="23.45" customHeight="1" x14ac:dyDescent="0.25">
      <c r="A588" s="41">
        <v>9</v>
      </c>
      <c r="B588" s="41" t="s">
        <v>800</v>
      </c>
      <c r="C588" s="16" t="s">
        <v>44</v>
      </c>
      <c r="D588" s="19"/>
      <c r="E588" s="17" t="str">
        <f t="shared" si="300"/>
        <v/>
      </c>
      <c r="F588" s="19"/>
      <c r="G588" s="639"/>
      <c r="H588" s="639"/>
      <c r="I588" s="639"/>
      <c r="J588" s="639"/>
      <c r="K588" s="639"/>
      <c r="L588" s="639"/>
      <c r="M588" s="639"/>
      <c r="N588" s="639"/>
      <c r="O588" s="639"/>
      <c r="P588" s="639">
        <f>IF(Duombaze!G588="",0,INDEX(DU!I:I,MATCH(Duombaze!G588,DU!A:A,0),1))+IF(Duombaze!H588="",0,INDEX(DU!I:I,MATCH(Duombaze!H588,DU!A:A,0),1))+IF(Duombaze!I588="",0,INDEX(DU!I:I,MATCH(Duombaze!I588,DU!A:A,0),1))+IF(Duombaze!J588="",0,INDEX(DU!I:I,MATCH(Duombaze!J588,DU!A:A,0),1))+IF(Duombaze!K588="",0,INDEX(DU!I:I,MATCH(Duombaze!K588,DU!A:A,0),1))+IF(Duombaze!L588="",0,INDEX(DU!I:I,MATCH(Duombaze!L588,DU!A:A,0),1))+IF(Duombaze!M588="",0,INDEX(DU!I:I,MATCH(Duombaze!M588,DU!A:A,0),1))+IF(Duombaze!N588="",0,INDEX(DU!I:I,MATCH(Duombaze!N588,DU!A:A,0),1))+IF(Duombaze!O588="",0,INDEX(DU!I:I,MATCH(Duombaze!O588,DU!A:A,0),1))</f>
        <v>0</v>
      </c>
      <c r="Q588" s="638">
        <f>IF(Duombaze!G588="",0,INDEX(DU!K:K,MATCH(Duombaze!G588,DU!A:A,0),1))+IF(Duombaze!H588="",0,INDEX(DU!K:K,MATCH(Duombaze!H588,DU!A:A,0),1))+IF(Duombaze!I588="",0,INDEX(DU!K:K,MATCH(Duombaze!I588,DU!A:A,0),1))+IF(Duombaze!J588="",0,INDEX(DU!K:K,MATCH(Duombaze!J588,DU!A:A,0),1))+IF(Duombaze!K588="",0,INDEX(DU!K:K,MATCH(Duombaze!K588,DU!A:A,0),1))+IF(Duombaze!L588="",0,INDEX(DU!K:K,MATCH(Duombaze!L588,DU!A:A,0),1))+IF(Duombaze!M588="",0,INDEX(DU!K:K,MATCH(Duombaze!M588,DU!A:A,0),1))+IF(Duombaze!N588="",0,INDEX(DU!K:K,MATCH(Duombaze!N588,DU!A:A,0),1))+IF(Duombaze!O588="",0,INDEX(DU!K:K,MATCH(Duombaze!O588,DU!A:A,0),1))</f>
        <v>0</v>
      </c>
      <c r="R588" s="19"/>
      <c r="S588" s="52"/>
      <c r="T588" s="881"/>
      <c r="U588" s="17">
        <f>IF(Duombaze!T588="",0,INDEX(DU!I:I,MATCH(Duombaze!T588,DU!A:A,0),1))</f>
        <v>0</v>
      </c>
      <c r="V588" s="17">
        <f>IF(Duombaze!T588="",0,INDEX(DU!K:K,MATCH(Duombaze!T588,DU!A:A,0),1))</f>
        <v>0</v>
      </c>
      <c r="W588" s="19"/>
      <c r="X588" s="19"/>
      <c r="Y588" s="134"/>
      <c r="Z588" s="65"/>
      <c r="AA588" s="17" t="str">
        <f t="shared" si="297"/>
        <v/>
      </c>
      <c r="AB588" s="19"/>
      <c r="AC588" s="19">
        <f>IF(Duombaze!AB588="",0,INDEX(DU!I:I,MATCH(Duombaze!AB588,DU!A:A,0),1))</f>
        <v>0</v>
      </c>
      <c r="AD588" s="25">
        <f>IF(Duombaze!AB588="",0,INDEX(DU!K:K,MATCH(Duombaze!AB588,DU!A:A,0),1))</f>
        <v>0</v>
      </c>
      <c r="AE588" s="19"/>
      <c r="AF588" s="19"/>
      <c r="AG588" s="19"/>
      <c r="AH588" s="19"/>
      <c r="AI588" s="19"/>
      <c r="AJ588" s="639"/>
      <c r="AK588" s="639"/>
      <c r="AL588" s="639"/>
      <c r="AM588" s="639">
        <f>IF(Duombaze!AJ588="",0,INDEX(DU!I:I,MATCH(Duombaze!AJ588,DU!A:A,0),1))+IF(Duombaze!AK588="",0,INDEX(DU!I:I,MATCH(Duombaze!AK588,DU!A:A,0),1))+IF(Duombaze!AL588="",0,INDEX(DU!I:I,MATCH(Duombaze!AL588,DU!A:A,0),1))</f>
        <v>0</v>
      </c>
      <c r="AN588" s="639">
        <f>IF(Duombaze!AJ588="",0,INDEX(DU!K:K,MATCH(Duombaze!AJ588,DU!A:A,0),1))+IF(Duombaze!AK588="",0,INDEX(DU!K:K,MATCH(Duombaze!AK588,DU!A:A,0),1))+IF(Duombaze!AL588="",0,INDEX(DU!K:K,MATCH(Duombaze!AL588,DU!A:A,0),1))</f>
        <v>0</v>
      </c>
      <c r="AO588" s="19"/>
      <c r="AP588" s="19"/>
      <c r="AQ588" s="19"/>
      <c r="AR588" s="17" t="str">
        <f t="shared" si="272"/>
        <v/>
      </c>
      <c r="AS588" s="19"/>
      <c r="AT588" s="639"/>
      <c r="AU588" s="639"/>
      <c r="AV588" s="639"/>
      <c r="AW588" s="639"/>
      <c r="AX588" s="639"/>
      <c r="AY588" s="639"/>
      <c r="AZ588" s="639"/>
      <c r="BA588" s="639"/>
      <c r="BB588" s="639"/>
      <c r="BC588" s="639">
        <f>IF(Duombaze!AT588="",0,INDEX(DU!I:I,MATCH(Duombaze!AT588,DU!A:A,0),1))+IF(Duombaze!AU588="",0,INDEX(DU!I:I,MATCH(Duombaze!AU588,DU!A:A,0),1))+IF(Duombaze!AV588="",0,INDEX(DU!I:I,MATCH(Duombaze!AV588,DU!A:A,0),1))+IF(Duombaze!AW588="",0,INDEX(DU!I:I,MATCH(Duombaze!AW588,DU!A:A,0),1))+IF(Duombaze!AX588="",0,INDEX(DU!I:I,MATCH(Duombaze!AX588,DU!A:A,0),1))+IF(Duombaze!AY588="",0,INDEX(DU!I:I,MATCH(Duombaze!AY588,DU!A:A,0),1))+IF(Duombaze!AZ588="",0,INDEX(DU!I:I,MATCH(Duombaze!AZ588,DU!A:A,0),1))+IF(Duombaze!BA588="",0,INDEX(DU!I:I,MATCH(Duombaze!BA588,DU!A:A,0),1))+IF(Duombaze!BB588="",0,INDEX(DU!I:I,MATCH(Duombaze!BB588,DU!A:A,0),1))</f>
        <v>0</v>
      </c>
      <c r="BD588" s="638">
        <f>IF(Duombaze!AT588="",0,INDEX(DU!K:K,MATCH(Duombaze!AT588,DU!A:A,0),1))+IF(Duombaze!AU588="",0,INDEX(DU!K:K,MATCH(Duombaze!AU588,DU!A:A,0),1))+IF(Duombaze!AV588="",0,INDEX(DU!K:K,MATCH(Duombaze!AV588,DU!A:A,0),1))+IF(Duombaze!AW588="",0,INDEX(DU!K:K,MATCH(Duombaze!AW588,DU!A:A,0),1))+IF(Duombaze!AX588="",0,INDEX(DU!K:K,MATCH(Duombaze!AX588,DU!A:A,0),1))+IF(Duombaze!AY588="",0,INDEX(DU!K:K,MATCH(Duombaze!AY588,DU!A:A,0),1))+IF(Duombaze!AZ588="",0,INDEX(DU!K:K,MATCH(Duombaze!AZ588,DU!A:A,0),1))+IF(Duombaze!BA588="",0,INDEX(DU!K:K,MATCH(Duombaze!BA588,DU!A:A,0),1))+IF(Duombaze!BB588="",0,INDEX(DU!K:K,MATCH(Duombaze!BB588,DU!A:A,0),1))</f>
        <v>0</v>
      </c>
      <c r="BE588" s="19"/>
      <c r="BF588" s="19"/>
      <c r="BG588" s="19"/>
      <c r="BH588" s="17" t="str">
        <f t="shared" si="303"/>
        <v/>
      </c>
      <c r="BI588" s="19"/>
      <c r="BJ588" s="639"/>
      <c r="BK588" s="639"/>
      <c r="BL588" s="639"/>
      <c r="BM588" s="639">
        <f>IF(Duombaze!BJ588="",0,INDEX(DU!I:I,MATCH(Duombaze!BJ588,DU!A:A,0),1))+IF(Duombaze!BK588="",0,INDEX(DU!I:I,MATCH(Duombaze!BK588,DU!A:A,0),1))+IF(Duombaze!BL588="",0,INDEX(DU!I:I,MATCH(Duombaze!BL588,DU!A:A,0),1))</f>
        <v>0</v>
      </c>
      <c r="BN588" s="638">
        <f>IF(Duombaze!BJ588="",0,INDEX(DU!K:K,MATCH(Duombaze!BJ588,DU!A:A,0),1))+IF(Duombaze!BK588="",0,INDEX(DU!K:K,MATCH(Duombaze!BK588,DU!A:A,0),1))+IF(Duombaze!BL588="",0,INDEX(DU!K:K,MATCH(Duombaze!BL588,DU!A:A,0),1))</f>
        <v>0</v>
      </c>
      <c r="BO588" s="19"/>
      <c r="BP588" s="19"/>
      <c r="BQ588" s="19"/>
      <c r="BR588" s="19" t="str">
        <f t="shared" si="274"/>
        <v/>
      </c>
      <c r="BS588" s="19"/>
      <c r="BT588" s="19"/>
      <c r="BU588" s="19"/>
      <c r="BV588" s="19"/>
      <c r="BW588" s="19">
        <f>IF(Duombaze!BT588="",0,INDEX(DU!I:I,MATCH(Duombaze!BT588,DU!A:A,0),1))+IF(Duombaze!BU588="",0,INDEX(DU!I:I,MATCH(Duombaze!BU588,DU!A:A,0),1))+IF(Duombaze!BV588="",0,INDEX(DU!I:I,MATCH(Duombaze!BV588,DU!A:A,0),1))</f>
        <v>0</v>
      </c>
      <c r="BX588" s="19">
        <f>IF(Duombaze!BT588="",0,INDEX(DU!K:K,MATCH(Duombaze!BT588,DU!A:A,0),1))+IF(Duombaze!BU588="",0,INDEX(DU!K:K,MATCH(Duombaze!BU588,DU!A:A,0),1))+IF(Duombaze!BV588="",0,INDEX(DU!K:K,MATCH(Duombaze!BV588,DU!A:A,0),1))</f>
        <v>0</v>
      </c>
      <c r="BY588" s="19"/>
      <c r="BZ588" s="19"/>
      <c r="CA588" s="19"/>
      <c r="CB588" s="19" t="str">
        <f t="shared" si="275"/>
        <v/>
      </c>
      <c r="CC588" s="19"/>
      <c r="CD588" s="19">
        <f>IF(Duombaze!CC588="",0,INDEX(DU!I:I,MATCH(Duombaze!CC588,DU!A:A,0),1))</f>
        <v>0</v>
      </c>
      <c r="CE588" s="17">
        <f>IF(Duombaze!CC588="",0,INDEX(DU!K:K,MATCH(Duombaze!CC588,DU!A:A,0),1))</f>
        <v>0</v>
      </c>
      <c r="CF588" s="19"/>
      <c r="CG588" s="19"/>
      <c r="CH588" s="19"/>
      <c r="CI588" s="17" t="str">
        <f t="shared" si="295"/>
        <v/>
      </c>
      <c r="CJ588" s="19"/>
      <c r="CK588" s="19">
        <f>IF(Duombaze!CJ588="",0,INDEX(DU!I:I,MATCH(Duombaze!CJ588,DU!A:A,0),1))</f>
        <v>0</v>
      </c>
      <c r="CL588" s="17">
        <f>IF(Duombaze!CJ588="",0,INDEX(DU!K:K,MATCH(Duombaze!CJ588,DU!A:A,0),1))</f>
        <v>0</v>
      </c>
      <c r="CM588" s="19"/>
      <c r="CN588" s="19"/>
      <c r="CO588" s="19"/>
      <c r="CP588" s="17" t="str">
        <f t="shared" si="276"/>
        <v/>
      </c>
      <c r="CQ588" s="19"/>
      <c r="CR588" s="639"/>
      <c r="CS588" s="639"/>
      <c r="CT588" s="639">
        <f>IF(Duombaze!CR588="",0,INDEX(DU!I:I,MATCH(Duombaze!CR588,DU!A:A,0),1))+IF(Duombaze!CS588="",0,INDEX(DU!I:I,MATCH(Duombaze!CS588,DU!A:A,0),1))</f>
        <v>0</v>
      </c>
      <c r="CU588" s="19">
        <f>IF(Duombaze!CR588="",0,INDEX(DU!K:K,MATCH(Duombaze!CR588,DU!A:A,0),1))+IF(Duombaze!CS588="",0,INDEX(DU!K:K,MATCH(Duombaze!CS588,DU!A:A,0),1))</f>
        <v>0</v>
      </c>
      <c r="CV588" s="19"/>
      <c r="CW588" s="19"/>
      <c r="CX588" s="19"/>
      <c r="CY588" s="17" t="str">
        <f t="shared" si="277"/>
        <v/>
      </c>
      <c r="CZ588" s="19"/>
      <c r="DA588" s="672"/>
      <c r="DB588" s="672"/>
      <c r="DC588" s="672">
        <f>IF(Duombaze!DA588="",0,INDEX(DU!I:I,MATCH(Duombaze!DA588,DU!A:A,0),1))+IF(Duombaze!DB588="",0,INDEX(DU!I:I,MATCH(Duombaze!DB588,DU!A:A,0),1))</f>
        <v>0</v>
      </c>
      <c r="DD588" s="19">
        <f>IF(Duombaze!DA588="",0,INDEX(DU!K:K,MATCH(Duombaze!DA588,DU!A:A,0),1))+IF(Duombaze!DB588="",0,INDEX(DU!K:K,MATCH(Duombaze!DB588,DU!A:A,0),1))</f>
        <v>0</v>
      </c>
      <c r="DE588" s="19"/>
      <c r="DF588" s="19"/>
      <c r="DG588" s="19"/>
      <c r="DH588" s="19" t="str">
        <f t="shared" si="278"/>
        <v/>
      </c>
      <c r="DI588" s="19"/>
      <c r="DJ588" s="672"/>
      <c r="DK588" s="678"/>
      <c r="DL588" s="678">
        <f>IF(Duombaze!DJ588="",0,INDEX(DU!I:I,MATCH(Duombaze!DJ588,DU!A:A,0),1))+IF(Duombaze!DK588="",0,INDEX(DU!I:I,MATCH(Duombaze!DK588,DU!A:A,0),1))</f>
        <v>0</v>
      </c>
      <c r="DM588" s="19">
        <f>IF(Duombaze!DJ588="",0,INDEX(DU!K:K,MATCH(Duombaze!DJ588,DU!A:A,0),1))+IF(Duombaze!DK588="",0,INDEX(DU!K:K,MATCH(Duombaze!DK588,DU!A:A,0),1))</f>
        <v>0</v>
      </c>
      <c r="DN588" s="52"/>
      <c r="DO588" s="52"/>
      <c r="DP588" s="52"/>
      <c r="DQ588" s="17" t="str">
        <f t="shared" si="279"/>
        <v/>
      </c>
      <c r="DR588" s="65"/>
      <c r="DS588" s="692"/>
      <c r="DT588" s="692"/>
      <c r="DU588" s="692"/>
      <c r="DV588" s="692"/>
      <c r="DW588" s="692">
        <f>IF(Duombaze!DS588="",0,INDEX(DU!I:I,MATCH(Duombaze!DS588,DU!A:A,0),1))+IF(Duombaze!DT588="",0,INDEX(DU!I:I,MATCH(Duombaze!DT588,DU!A:A,0),1))+IF(Duombaze!DU588="",0,INDEX(DU!I:I,MATCH(Duombaze!DU588,DU!A:A,0),1))+IF(Duombaze!DV588="",0,INDEX(DU!I:I,MATCH(Duombaze!DV588,DU!A:A,0),1))</f>
        <v>0</v>
      </c>
      <c r="DX588" s="638">
        <f>IF(Duombaze!DS588="",0,INDEX(DU!K:K,MATCH(Duombaze!DS588,DU!A:A,0),1))+IF(Duombaze!DT588="",0,INDEX(DU!K:K,MATCH(Duombaze!DT588,DU!A:A,0),1))+IF(Duombaze!DU588="",0,INDEX(DU!K:K,MATCH(Duombaze!DU588,DU!A:A,0),1))+IF(Duombaze!DV588="",0,INDEX(DU!K:KH,MATCH(Duombaze!DV588,DU!A:A,0),1))</f>
        <v>0</v>
      </c>
      <c r="DY588" s="65"/>
      <c r="DZ588" s="65"/>
      <c r="EA588" s="19"/>
      <c r="EB588" s="19" t="str">
        <f t="shared" si="280"/>
        <v/>
      </c>
      <c r="EC588" s="19"/>
      <c r="ED588" s="19">
        <f>IF(Duombaze!EC588="",0,INDEX(DU!I:I,MATCH(Duombaze!EC588,DU!A:A,0),1))</f>
        <v>0</v>
      </c>
      <c r="EE588" s="638">
        <f>IF(Duombaze!EC588="",0,INDEX(DU!K:K,MATCH(Duombaze!EC588,DU!A:A,0),1))</f>
        <v>0</v>
      </c>
      <c r="EF588" s="19"/>
      <c r="EG588" s="19"/>
      <c r="EH588" s="19"/>
      <c r="EI588" s="17" t="str">
        <f t="shared" si="301"/>
        <v/>
      </c>
      <c r="EJ588" s="19"/>
      <c r="EK588" s="672"/>
      <c r="EL588" s="672"/>
      <c r="EM588" s="672"/>
      <c r="EN588" s="672">
        <f>IF(Duombaze!EK588="",0,INDEX(DU!I:I,MATCH(Duombaze!EK588,DU!A:A,0),1))+IF(Duombaze!EL588="",0,INDEX(DU!I:I,MATCH(Duombaze!EL588,DU!A:A,0),1))+IF(Duombaze!EM588="",0,INDEX(DU!I:I,MATCH(Duombaze!EM588,DU!A:A,0),1))</f>
        <v>0</v>
      </c>
      <c r="EO588" s="19">
        <f>IF(Duombaze!EK588="",0,INDEX(DU!K:K,MATCH(Duombaze!EK588,DU!A:A,0),1))+IF(Duombaze!EL588="",0,INDEX(DU!K:K,MATCH(Duombaze!EL588,DU!A:A,0),1))+IF(Duombaze!EM588="",0,INDEX(DU!K:K,MATCH(Duombaze!EM588,DU!A:A,0),1))</f>
        <v>0</v>
      </c>
      <c r="EP588" s="19"/>
      <c r="EQ588" s="19"/>
      <c r="ER588" s="19"/>
      <c r="ES588" s="17" t="str">
        <f t="shared" si="281"/>
        <v/>
      </c>
      <c r="ET588" s="19"/>
      <c r="EU588" s="19"/>
      <c r="EV588" s="19"/>
      <c r="EW588" s="65"/>
      <c r="EX588" s="19" t="str">
        <f t="shared" si="302"/>
        <v/>
      </c>
      <c r="EY588" s="19"/>
      <c r="EZ588" s="672"/>
      <c r="FA588" s="672"/>
      <c r="FB588" s="672">
        <f>IF(Duombaze!EZ588="",0,INDEX(DU!I:I,MATCH(Duombaze!EZ588,DU!A:A,0),1))+IF(Duombaze!FA588="",0,INDEX(DU!I:I,MATCH(Duombaze!FA588,DU!A:A,0),1))</f>
        <v>0</v>
      </c>
      <c r="FC588" s="19">
        <f>IF(Duombaze!EZ588="",0,INDEX(DU!K:K,MATCH(Duombaze!EZ588,DU!A:A,0),1))+IF(Duombaze!FA588="",0,INDEX(DU!K:K,MATCH(Duombaze!FA588,DU!A:A,0),1))</f>
        <v>0</v>
      </c>
      <c r="FD588" s="19"/>
      <c r="FE588" s="19"/>
      <c r="FF588" s="19"/>
      <c r="FG588" s="19"/>
      <c r="FH588" s="19"/>
      <c r="FI588" s="19"/>
      <c r="FJ588" s="19"/>
      <c r="FK588" s="65"/>
      <c r="FL588" s="18"/>
      <c r="FM588" s="671"/>
      <c r="FN588" s="671"/>
      <c r="FO588" s="671"/>
      <c r="FP588" s="671"/>
      <c r="FQ588" s="671">
        <v>0</v>
      </c>
      <c r="FR588" s="673">
        <f>IF(Duombaze!FM588="",0,INDEX(DU!K:K,MATCH(Duombaze!FM588,DU!A:A,0),1))+IF(Duombaze!FN588="",0,INDEX(DU!K:K,MATCH(Duombaze!FN588,DU!A:A,0),1))+IF(Duombaze!FO588="",0,INDEX(DU!K:K,MATCH(Duombaze!FO588,DU!A:A,0),1))+IF(Duombaze!FP588="",0,INDEX(DU!K:K,MATCH(Duombaze!FP588,DU!A:A,0),1))</f>
        <v>0</v>
      </c>
    </row>
    <row r="589" spans="1:210" s="20" customFormat="1" ht="23.45" customHeight="1" x14ac:dyDescent="0.25">
      <c r="A589" s="41" t="s">
        <v>648</v>
      </c>
      <c r="B589" s="41" t="s">
        <v>800</v>
      </c>
      <c r="C589" s="16" t="s">
        <v>44</v>
      </c>
      <c r="D589" s="19"/>
      <c r="E589" s="17" t="str">
        <f t="shared" si="300"/>
        <v/>
      </c>
      <c r="F589" s="19"/>
      <c r="G589" s="639"/>
      <c r="H589" s="639"/>
      <c r="I589" s="639"/>
      <c r="J589" s="639"/>
      <c r="K589" s="639"/>
      <c r="L589" s="639"/>
      <c r="M589" s="639"/>
      <c r="N589" s="639"/>
      <c r="O589" s="639"/>
      <c r="P589" s="639">
        <f>IF(Duombaze!G589="",0,INDEX(DU!I:I,MATCH(Duombaze!G589,DU!A:A,0),1))+IF(Duombaze!H589="",0,INDEX(DU!I:I,MATCH(Duombaze!H589,DU!A:A,0),1))+IF(Duombaze!I589="",0,INDEX(DU!I:I,MATCH(Duombaze!I589,DU!A:A,0),1))+IF(Duombaze!J589="",0,INDEX(DU!I:I,MATCH(Duombaze!J589,DU!A:A,0),1))+IF(Duombaze!K589="",0,INDEX(DU!I:I,MATCH(Duombaze!K589,DU!A:A,0),1))+IF(Duombaze!L589="",0,INDEX(DU!I:I,MATCH(Duombaze!L589,DU!A:A,0),1))+IF(Duombaze!M589="",0,INDEX(DU!I:I,MATCH(Duombaze!M589,DU!A:A,0),1))+IF(Duombaze!N589="",0,INDEX(DU!I:I,MATCH(Duombaze!N589,DU!A:A,0),1))+IF(Duombaze!O589="",0,INDEX(DU!I:I,MATCH(Duombaze!O589,DU!A:A,0),1))</f>
        <v>0</v>
      </c>
      <c r="Q589" s="638">
        <f>IF(Duombaze!G589="",0,INDEX(DU!K:K,MATCH(Duombaze!G589,DU!A:A,0),1))+IF(Duombaze!H589="",0,INDEX(DU!K:K,MATCH(Duombaze!H589,DU!A:A,0),1))+IF(Duombaze!I589="",0,INDEX(DU!K:K,MATCH(Duombaze!I589,DU!A:A,0),1))+IF(Duombaze!J589="",0,INDEX(DU!K:K,MATCH(Duombaze!J589,DU!A:A,0),1))+IF(Duombaze!K589="",0,INDEX(DU!K:K,MATCH(Duombaze!K589,DU!A:A,0),1))+IF(Duombaze!L589="",0,INDEX(DU!K:K,MATCH(Duombaze!L589,DU!A:A,0),1))+IF(Duombaze!M589="",0,INDEX(DU!K:K,MATCH(Duombaze!M589,DU!A:A,0),1))+IF(Duombaze!N589="",0,INDEX(DU!K:K,MATCH(Duombaze!N589,DU!A:A,0),1))+IF(Duombaze!O589="",0,INDEX(DU!K:K,MATCH(Duombaze!O589,DU!A:A,0),1))</f>
        <v>0</v>
      </c>
      <c r="R589" s="19"/>
      <c r="S589" s="52"/>
      <c r="T589" s="881"/>
      <c r="U589" s="17">
        <f>IF(Duombaze!T589="",0,INDEX(DU!I:I,MATCH(Duombaze!T589,DU!A:A,0),1))</f>
        <v>0</v>
      </c>
      <c r="V589" s="17">
        <f>IF(Duombaze!T589="",0,INDEX(DU!K:K,MATCH(Duombaze!T589,DU!A:A,0),1))</f>
        <v>0</v>
      </c>
      <c r="W589" s="19"/>
      <c r="X589" s="19"/>
      <c r="Y589" s="134"/>
      <c r="Z589" s="65"/>
      <c r="AA589" s="17" t="str">
        <f t="shared" si="297"/>
        <v/>
      </c>
      <c r="AB589" s="19"/>
      <c r="AC589" s="19">
        <f>IF(Duombaze!AB589="",0,INDEX(DU!I:I,MATCH(Duombaze!AB589,DU!A:A,0),1))</f>
        <v>0</v>
      </c>
      <c r="AD589" s="25">
        <f>IF(Duombaze!AB589="",0,INDEX(DU!K:K,MATCH(Duombaze!AB589,DU!A:A,0),1))</f>
        <v>0</v>
      </c>
      <c r="AE589" s="19"/>
      <c r="AF589" s="19"/>
      <c r="AG589" s="19"/>
      <c r="AH589" s="19"/>
      <c r="AI589" s="19"/>
      <c r="AJ589" s="639"/>
      <c r="AK589" s="639"/>
      <c r="AL589" s="639"/>
      <c r="AM589" s="639">
        <f>IF(Duombaze!AJ589="",0,INDEX(DU!I:I,MATCH(Duombaze!AJ589,DU!A:A,0),1))+IF(Duombaze!AK589="",0,INDEX(DU!I:I,MATCH(Duombaze!AK589,DU!A:A,0),1))+IF(Duombaze!AL589="",0,INDEX(DU!I:I,MATCH(Duombaze!AL589,DU!A:A,0),1))</f>
        <v>0</v>
      </c>
      <c r="AN589" s="639">
        <f>IF(Duombaze!AJ589="",0,INDEX(DU!K:K,MATCH(Duombaze!AJ589,DU!A:A,0),1))+IF(Duombaze!AK589="",0,INDEX(DU!K:K,MATCH(Duombaze!AK589,DU!A:A,0),1))+IF(Duombaze!AL589="",0,INDEX(DU!K:K,MATCH(Duombaze!AL589,DU!A:A,0),1))</f>
        <v>0</v>
      </c>
      <c r="AO589" s="19"/>
      <c r="AP589" s="19"/>
      <c r="AQ589" s="19"/>
      <c r="AR589" s="17" t="str">
        <f t="shared" si="272"/>
        <v/>
      </c>
      <c r="AS589" s="19"/>
      <c r="AT589" s="639"/>
      <c r="AU589" s="639"/>
      <c r="AV589" s="639"/>
      <c r="AW589" s="639"/>
      <c r="AX589" s="639"/>
      <c r="AY589" s="639"/>
      <c r="AZ589" s="639"/>
      <c r="BA589" s="639"/>
      <c r="BB589" s="639"/>
      <c r="BC589" s="639">
        <f>IF(Duombaze!AT589="",0,INDEX(DU!I:I,MATCH(Duombaze!AT589,DU!A:A,0),1))+IF(Duombaze!AU589="",0,INDEX(DU!I:I,MATCH(Duombaze!AU589,DU!A:A,0),1))+IF(Duombaze!AV589="",0,INDEX(DU!I:I,MATCH(Duombaze!AV589,DU!A:A,0),1))+IF(Duombaze!AW589="",0,INDEX(DU!I:I,MATCH(Duombaze!AW589,DU!A:A,0),1))+IF(Duombaze!AX589="",0,INDEX(DU!I:I,MATCH(Duombaze!AX589,DU!A:A,0),1))+IF(Duombaze!AY589="",0,INDEX(DU!I:I,MATCH(Duombaze!AY589,DU!A:A,0),1))+IF(Duombaze!AZ589="",0,INDEX(DU!I:I,MATCH(Duombaze!AZ589,DU!A:A,0),1))+IF(Duombaze!BA589="",0,INDEX(DU!I:I,MATCH(Duombaze!BA589,DU!A:A,0),1))+IF(Duombaze!BB589="",0,INDEX(DU!I:I,MATCH(Duombaze!BB589,DU!A:A,0),1))</f>
        <v>0</v>
      </c>
      <c r="BD589" s="638">
        <f>IF(Duombaze!AT589="",0,INDEX(DU!K:K,MATCH(Duombaze!AT589,DU!A:A,0),1))+IF(Duombaze!AU589="",0,INDEX(DU!K:K,MATCH(Duombaze!AU589,DU!A:A,0),1))+IF(Duombaze!AV589="",0,INDEX(DU!K:K,MATCH(Duombaze!AV589,DU!A:A,0),1))+IF(Duombaze!AW589="",0,INDEX(DU!K:K,MATCH(Duombaze!AW589,DU!A:A,0),1))+IF(Duombaze!AX589="",0,INDEX(DU!K:K,MATCH(Duombaze!AX589,DU!A:A,0),1))+IF(Duombaze!AY589="",0,INDEX(DU!K:K,MATCH(Duombaze!AY589,DU!A:A,0),1))+IF(Duombaze!AZ589="",0,INDEX(DU!K:K,MATCH(Duombaze!AZ589,DU!A:A,0),1))+IF(Duombaze!BA589="",0,INDEX(DU!K:K,MATCH(Duombaze!BA589,DU!A:A,0),1))+IF(Duombaze!BB589="",0,INDEX(DU!K:K,MATCH(Duombaze!BB589,DU!A:A,0),1))</f>
        <v>0</v>
      </c>
      <c r="BE589" s="19"/>
      <c r="BF589" s="19"/>
      <c r="BG589" s="19"/>
      <c r="BH589" s="17" t="str">
        <f t="shared" si="303"/>
        <v/>
      </c>
      <c r="BI589" s="19"/>
      <c r="BJ589" s="639"/>
      <c r="BK589" s="639"/>
      <c r="BL589" s="639"/>
      <c r="BM589" s="639">
        <f>IF(Duombaze!BJ589="",0,INDEX(DU!I:I,MATCH(Duombaze!BJ589,DU!A:A,0),1))+IF(Duombaze!BK589="",0,INDEX(DU!I:I,MATCH(Duombaze!BK589,DU!A:A,0),1))+IF(Duombaze!BL589="",0,INDEX(DU!I:I,MATCH(Duombaze!BL589,DU!A:A,0),1))</f>
        <v>0</v>
      </c>
      <c r="BN589" s="638">
        <f>IF(Duombaze!BJ589="",0,INDEX(DU!K:K,MATCH(Duombaze!BJ589,DU!A:A,0),1))+IF(Duombaze!BK589="",0,INDEX(DU!K:K,MATCH(Duombaze!BK589,DU!A:A,0),1))+IF(Duombaze!BL589="",0,INDEX(DU!K:K,MATCH(Duombaze!BL589,DU!A:A,0),1))</f>
        <v>0</v>
      </c>
      <c r="BO589" s="19"/>
      <c r="BP589" s="19"/>
      <c r="BQ589" s="19"/>
      <c r="BR589" s="19" t="str">
        <f t="shared" si="274"/>
        <v/>
      </c>
      <c r="BS589" s="19"/>
      <c r="BT589" s="19"/>
      <c r="BU589" s="19"/>
      <c r="BV589" s="19"/>
      <c r="BW589" s="19">
        <f>IF(Duombaze!BT589="",0,INDEX(DU!I:I,MATCH(Duombaze!BT589,DU!A:A,0),1))+IF(Duombaze!BU589="",0,INDEX(DU!I:I,MATCH(Duombaze!BU589,DU!A:A,0),1))+IF(Duombaze!BV589="",0,INDEX(DU!I:I,MATCH(Duombaze!BV589,DU!A:A,0),1))</f>
        <v>0</v>
      </c>
      <c r="BX589" s="19">
        <f>IF(Duombaze!BT589="",0,INDEX(DU!K:K,MATCH(Duombaze!BT589,DU!A:A,0),1))+IF(Duombaze!BU589="",0,INDEX(DU!K:K,MATCH(Duombaze!BU589,DU!A:A,0),1))+IF(Duombaze!BV589="",0,INDEX(DU!K:K,MATCH(Duombaze!BV589,DU!A:A,0),1))</f>
        <v>0</v>
      </c>
      <c r="BY589" s="19"/>
      <c r="BZ589" s="19"/>
      <c r="CA589" s="19"/>
      <c r="CB589" s="19" t="str">
        <f t="shared" si="275"/>
        <v/>
      </c>
      <c r="CC589" s="19"/>
      <c r="CD589" s="19">
        <f>IF(Duombaze!CC589="",0,INDEX(DU!I:I,MATCH(Duombaze!CC589,DU!A:A,0),1))</f>
        <v>0</v>
      </c>
      <c r="CE589" s="17">
        <f>IF(Duombaze!CC589="",0,INDEX(DU!K:K,MATCH(Duombaze!CC589,DU!A:A,0),1))</f>
        <v>0</v>
      </c>
      <c r="CF589" s="19"/>
      <c r="CG589" s="19"/>
      <c r="CH589" s="19"/>
      <c r="CI589" s="17" t="str">
        <f t="shared" si="295"/>
        <v/>
      </c>
      <c r="CJ589" s="19"/>
      <c r="CK589" s="19">
        <f>IF(Duombaze!CJ589="",0,INDEX(DU!I:I,MATCH(Duombaze!CJ589,DU!A:A,0),1))</f>
        <v>0</v>
      </c>
      <c r="CL589" s="17">
        <f>IF(Duombaze!CJ589="",0,INDEX(DU!K:K,MATCH(Duombaze!CJ589,DU!A:A,0),1))</f>
        <v>0</v>
      </c>
      <c r="CM589" s="19"/>
      <c r="CN589" s="19"/>
      <c r="CO589" s="19"/>
      <c r="CP589" s="17" t="str">
        <f t="shared" si="276"/>
        <v/>
      </c>
      <c r="CQ589" s="19"/>
      <c r="CR589" s="639"/>
      <c r="CS589" s="639"/>
      <c r="CT589" s="639">
        <f>IF(Duombaze!CR589="",0,INDEX(DU!I:I,MATCH(Duombaze!CR589,DU!A:A,0),1))+IF(Duombaze!CS589="",0,INDEX(DU!I:I,MATCH(Duombaze!CS589,DU!A:A,0),1))</f>
        <v>0</v>
      </c>
      <c r="CU589" s="19">
        <f>IF(Duombaze!CR589="",0,INDEX(DU!K:K,MATCH(Duombaze!CR589,DU!A:A,0),1))+IF(Duombaze!CS589="",0,INDEX(DU!K:K,MATCH(Duombaze!CS589,DU!A:A,0),1))</f>
        <v>0</v>
      </c>
      <c r="CV589" s="19"/>
      <c r="CW589" s="19"/>
      <c r="CX589" s="19"/>
      <c r="CY589" s="17" t="str">
        <f t="shared" si="277"/>
        <v/>
      </c>
      <c r="CZ589" s="19"/>
      <c r="DA589" s="672"/>
      <c r="DB589" s="672"/>
      <c r="DC589" s="672">
        <f>IF(Duombaze!DA589="",0,INDEX(DU!I:I,MATCH(Duombaze!DA589,DU!A:A,0),1))+IF(Duombaze!DB589="",0,INDEX(DU!I:I,MATCH(Duombaze!DB589,DU!A:A,0),1))</f>
        <v>0</v>
      </c>
      <c r="DD589" s="19">
        <f>IF(Duombaze!DA589="",0,INDEX(DU!K:K,MATCH(Duombaze!DA589,DU!A:A,0),1))+IF(Duombaze!DB589="",0,INDEX(DU!K:K,MATCH(Duombaze!DB589,DU!A:A,0),1))</f>
        <v>0</v>
      </c>
      <c r="DE589" s="19"/>
      <c r="DF589" s="19"/>
      <c r="DG589" s="19"/>
      <c r="DH589" s="19" t="str">
        <f t="shared" si="278"/>
        <v/>
      </c>
      <c r="DI589" s="19"/>
      <c r="DJ589" s="672"/>
      <c r="DK589" s="678"/>
      <c r="DL589" s="678">
        <f>IF(Duombaze!DJ589="",0,INDEX(DU!I:I,MATCH(Duombaze!DJ589,DU!A:A,0),1))+IF(Duombaze!DK589="",0,INDEX(DU!I:I,MATCH(Duombaze!DK589,DU!A:A,0),1))</f>
        <v>0</v>
      </c>
      <c r="DM589" s="19">
        <f>IF(Duombaze!DJ589="",0,INDEX(DU!K:K,MATCH(Duombaze!DJ589,DU!A:A,0),1))+IF(Duombaze!DK589="",0,INDEX(DU!K:K,MATCH(Duombaze!DK589,DU!A:A,0),1))</f>
        <v>0</v>
      </c>
      <c r="DN589" s="52"/>
      <c r="DO589" s="52"/>
      <c r="DP589" s="52"/>
      <c r="DQ589" s="17" t="str">
        <f t="shared" si="279"/>
        <v/>
      </c>
      <c r="DR589" s="65"/>
      <c r="DS589" s="692"/>
      <c r="DT589" s="692"/>
      <c r="DU589" s="692"/>
      <c r="DV589" s="692"/>
      <c r="DW589" s="692">
        <f>IF(Duombaze!DS589="",0,INDEX(DU!I:I,MATCH(Duombaze!DS589,DU!A:A,0),1))+IF(Duombaze!DT589="",0,INDEX(DU!I:I,MATCH(Duombaze!DT589,DU!A:A,0),1))+IF(Duombaze!DU589="",0,INDEX(DU!I:I,MATCH(Duombaze!DU589,DU!A:A,0),1))+IF(Duombaze!DV589="",0,INDEX(DU!I:I,MATCH(Duombaze!DV589,DU!A:A,0),1))</f>
        <v>0</v>
      </c>
      <c r="DX589" s="638">
        <f>IF(Duombaze!DS589="",0,INDEX(DU!K:K,MATCH(Duombaze!DS589,DU!A:A,0),1))+IF(Duombaze!DT589="",0,INDEX(DU!K:K,MATCH(Duombaze!DT589,DU!A:A,0),1))+IF(Duombaze!DU589="",0,INDEX(DU!K:K,MATCH(Duombaze!DU589,DU!A:A,0),1))+IF(Duombaze!DV589="",0,INDEX(DU!K:KH,MATCH(Duombaze!DV589,DU!A:A,0),1))</f>
        <v>0</v>
      </c>
      <c r="DY589" s="65"/>
      <c r="DZ589" s="65"/>
      <c r="EA589" s="19"/>
      <c r="EB589" s="19" t="str">
        <f t="shared" si="280"/>
        <v/>
      </c>
      <c r="EC589" s="19"/>
      <c r="ED589" s="19">
        <f>IF(Duombaze!EC589="",0,INDEX(DU!I:I,MATCH(Duombaze!EC589,DU!A:A,0),1))</f>
        <v>0</v>
      </c>
      <c r="EE589" s="638">
        <f>IF(Duombaze!EC589="",0,INDEX(DU!K:K,MATCH(Duombaze!EC589,DU!A:A,0),1))</f>
        <v>0</v>
      </c>
      <c r="EF589" s="19"/>
      <c r="EG589" s="19"/>
      <c r="EH589" s="19"/>
      <c r="EI589" s="17" t="str">
        <f t="shared" si="301"/>
        <v/>
      </c>
      <c r="EJ589" s="19"/>
      <c r="EK589" s="672"/>
      <c r="EL589" s="672"/>
      <c r="EM589" s="672"/>
      <c r="EN589" s="672">
        <f>IF(Duombaze!EK589="",0,INDEX(DU!I:I,MATCH(Duombaze!EK589,DU!A:A,0),1))+IF(Duombaze!EL589="",0,INDEX(DU!I:I,MATCH(Duombaze!EL589,DU!A:A,0),1))+IF(Duombaze!EM589="",0,INDEX(DU!I:I,MATCH(Duombaze!EM589,DU!A:A,0),1))</f>
        <v>0</v>
      </c>
      <c r="EO589" s="19">
        <f>IF(Duombaze!EK589="",0,INDEX(DU!K:K,MATCH(Duombaze!EK589,DU!A:A,0),1))+IF(Duombaze!EL589="",0,INDEX(DU!K:K,MATCH(Duombaze!EL589,DU!A:A,0),1))+IF(Duombaze!EM589="",0,INDEX(DU!K:K,MATCH(Duombaze!EM589,DU!A:A,0),1))</f>
        <v>0</v>
      </c>
      <c r="EP589" s="19"/>
      <c r="EQ589" s="19"/>
      <c r="ER589" s="19"/>
      <c r="ES589" s="17" t="str">
        <f t="shared" si="281"/>
        <v/>
      </c>
      <c r="ET589" s="19"/>
      <c r="EU589" s="19"/>
      <c r="EV589" s="19"/>
      <c r="EW589" s="65"/>
      <c r="EX589" s="19" t="str">
        <f t="shared" si="302"/>
        <v/>
      </c>
      <c r="EY589" s="19"/>
      <c r="EZ589" s="672"/>
      <c r="FA589" s="672"/>
      <c r="FB589" s="672">
        <f>IF(Duombaze!EZ589="",0,INDEX(DU!I:I,MATCH(Duombaze!EZ589,DU!A:A,0),1))+IF(Duombaze!FA589="",0,INDEX(DU!I:I,MATCH(Duombaze!FA589,DU!A:A,0),1))</f>
        <v>0</v>
      </c>
      <c r="FC589" s="19">
        <f>IF(Duombaze!EZ589="",0,INDEX(DU!K:K,MATCH(Duombaze!EZ589,DU!A:A,0),1))+IF(Duombaze!FA589="",0,INDEX(DU!K:K,MATCH(Duombaze!FA589,DU!A:A,0),1))</f>
        <v>0</v>
      </c>
      <c r="FD589" s="19"/>
      <c r="FE589" s="19"/>
      <c r="FF589" s="19"/>
      <c r="FG589" s="19"/>
      <c r="FH589" s="19"/>
      <c r="FI589" s="19"/>
      <c r="FJ589" s="19"/>
      <c r="FK589" s="65"/>
      <c r="FL589" s="18"/>
      <c r="FM589" s="671"/>
      <c r="FN589" s="671"/>
      <c r="FO589" s="671"/>
      <c r="FP589" s="671"/>
      <c r="FQ589" s="671">
        <v>0</v>
      </c>
      <c r="FR589" s="673">
        <f>IF(Duombaze!FM589="",0,INDEX(DU!K:K,MATCH(Duombaze!FM589,DU!A:A,0),1))+IF(Duombaze!FN589="",0,INDEX(DU!K:K,MATCH(Duombaze!FN589,DU!A:A,0),1))+IF(Duombaze!FO589="",0,INDEX(DU!K:K,MATCH(Duombaze!FO589,DU!A:A,0),1))+IF(Duombaze!FP589="",0,INDEX(DU!K:K,MATCH(Duombaze!FP589,DU!A:A,0),1))</f>
        <v>0</v>
      </c>
    </row>
    <row r="590" spans="1:210" s="20" customFormat="1" ht="23.45" customHeight="1" thickBot="1" x14ac:dyDescent="0.3">
      <c r="A590" s="41" t="s">
        <v>653</v>
      </c>
      <c r="B590" s="41" t="s">
        <v>800</v>
      </c>
      <c r="C590" s="16" t="s">
        <v>44</v>
      </c>
      <c r="D590" s="19"/>
      <c r="E590" s="17" t="str">
        <f t="shared" si="300"/>
        <v/>
      </c>
      <c r="F590" s="19"/>
      <c r="G590" s="639"/>
      <c r="H590" s="639"/>
      <c r="I590" s="639"/>
      <c r="J590" s="639"/>
      <c r="K590" s="639"/>
      <c r="L590" s="639"/>
      <c r="M590" s="639"/>
      <c r="N590" s="639"/>
      <c r="O590" s="639"/>
      <c r="P590" s="639">
        <f>IF(Duombaze!G590="",0,INDEX(DU!I:I,MATCH(Duombaze!G590,DU!A:A,0),1))+IF(Duombaze!H590="",0,INDEX(DU!I:I,MATCH(Duombaze!H590,DU!A:A,0),1))+IF(Duombaze!I590="",0,INDEX(DU!I:I,MATCH(Duombaze!I590,DU!A:A,0),1))+IF(Duombaze!J590="",0,INDEX(DU!I:I,MATCH(Duombaze!J590,DU!A:A,0),1))+IF(Duombaze!K590="",0,INDEX(DU!I:I,MATCH(Duombaze!K590,DU!A:A,0),1))+IF(Duombaze!L590="",0,INDEX(DU!I:I,MATCH(Duombaze!L590,DU!A:A,0),1))+IF(Duombaze!M590="",0,INDEX(DU!I:I,MATCH(Duombaze!M590,DU!A:A,0),1))+IF(Duombaze!N590="",0,INDEX(DU!I:I,MATCH(Duombaze!N590,DU!A:A,0),1))+IF(Duombaze!O590="",0,INDEX(DU!I:I,MATCH(Duombaze!O590,DU!A:A,0),1))</f>
        <v>0</v>
      </c>
      <c r="Q590" s="638">
        <f>IF(Duombaze!G590="",0,INDEX(DU!K:K,MATCH(Duombaze!G590,DU!A:A,0),1))+IF(Duombaze!H590="",0,INDEX(DU!K:K,MATCH(Duombaze!H590,DU!A:A,0),1))+IF(Duombaze!I590="",0,INDEX(DU!K:K,MATCH(Duombaze!I590,DU!A:A,0),1))+IF(Duombaze!J590="",0,INDEX(DU!K:K,MATCH(Duombaze!J590,DU!A:A,0),1))+IF(Duombaze!K590="",0,INDEX(DU!K:K,MATCH(Duombaze!K590,DU!A:A,0),1))+IF(Duombaze!L590="",0,INDEX(DU!K:K,MATCH(Duombaze!L590,DU!A:A,0),1))+IF(Duombaze!M590="",0,INDEX(DU!K:K,MATCH(Duombaze!M590,DU!A:A,0),1))+IF(Duombaze!N590="",0,INDEX(DU!K:K,MATCH(Duombaze!N590,DU!A:A,0),1))+IF(Duombaze!O590="",0,INDEX(DU!K:K,MATCH(Duombaze!O590,DU!A:A,0),1))</f>
        <v>0</v>
      </c>
      <c r="R590" s="19"/>
      <c r="S590" s="52"/>
      <c r="T590" s="894"/>
      <c r="U590" s="17">
        <f>IF(Duombaze!T590="",0,INDEX(DU!I:I,MATCH(Duombaze!T590,DU!A:A,0),1))</f>
        <v>0</v>
      </c>
      <c r="V590" s="17">
        <f>IF(Duombaze!T590="",0,INDEX(DU!K:K,MATCH(Duombaze!T590,DU!A:A,0),1))</f>
        <v>0</v>
      </c>
      <c r="W590" s="876"/>
      <c r="X590" s="876"/>
      <c r="Y590" s="877"/>
      <c r="Z590" s="65"/>
      <c r="AA590" s="17" t="str">
        <f t="shared" si="297"/>
        <v/>
      </c>
      <c r="AB590" s="19"/>
      <c r="AC590" s="19">
        <f>IF(Duombaze!AB590="",0,INDEX(DU!I:I,MATCH(Duombaze!AB590,DU!A:A,0),1))</f>
        <v>0</v>
      </c>
      <c r="AD590" s="25">
        <f>IF(Duombaze!AB590="",0,INDEX(DU!K:K,MATCH(Duombaze!AB590,DU!A:A,0),1))</f>
        <v>0</v>
      </c>
      <c r="AE590" s="19"/>
      <c r="AF590" s="19"/>
      <c r="AG590" s="19"/>
      <c r="AH590" s="19"/>
      <c r="AI590" s="19"/>
      <c r="AJ590" s="639"/>
      <c r="AK590" s="639"/>
      <c r="AL590" s="639"/>
      <c r="AM590" s="639">
        <f>IF(Duombaze!AJ590="",0,INDEX(DU!I:I,MATCH(Duombaze!AJ590,DU!A:A,0),1))+IF(Duombaze!AK590="",0,INDEX(DU!I:I,MATCH(Duombaze!AK590,DU!A:A,0),1))+IF(Duombaze!AL590="",0,INDEX(DU!I:I,MATCH(Duombaze!AL590,DU!A:A,0),1))</f>
        <v>0</v>
      </c>
      <c r="AN590" s="639">
        <f>IF(Duombaze!AJ590="",0,INDEX(DU!K:K,MATCH(Duombaze!AJ590,DU!A:A,0),1))+IF(Duombaze!AK590="",0,INDEX(DU!K:K,MATCH(Duombaze!AK590,DU!A:A,0),1))+IF(Duombaze!AL590="",0,INDEX(DU!K:K,MATCH(Duombaze!AL590,DU!A:A,0),1))</f>
        <v>0</v>
      </c>
      <c r="AO590" s="19"/>
      <c r="AP590" s="19"/>
      <c r="AQ590" s="19"/>
      <c r="AR590" s="17" t="str">
        <f t="shared" si="272"/>
        <v/>
      </c>
      <c r="AS590" s="19"/>
      <c r="AT590" s="639"/>
      <c r="AU590" s="639"/>
      <c r="AV590" s="639"/>
      <c r="AW590" s="639"/>
      <c r="AX590" s="639"/>
      <c r="AY590" s="639"/>
      <c r="AZ590" s="639"/>
      <c r="BA590" s="639"/>
      <c r="BB590" s="639"/>
      <c r="BC590" s="639">
        <f>IF(Duombaze!AT590="",0,INDEX(DU!I:I,MATCH(Duombaze!AT590,DU!A:A,0),1))+IF(Duombaze!AU590="",0,INDEX(DU!I:I,MATCH(Duombaze!AU590,DU!A:A,0),1))+IF(Duombaze!AV590="",0,INDEX(DU!I:I,MATCH(Duombaze!AV590,DU!A:A,0),1))+IF(Duombaze!AW590="",0,INDEX(DU!I:I,MATCH(Duombaze!AW590,DU!A:A,0),1))+IF(Duombaze!AX590="",0,INDEX(DU!I:I,MATCH(Duombaze!AX590,DU!A:A,0),1))+IF(Duombaze!AY590="",0,INDEX(DU!I:I,MATCH(Duombaze!AY590,DU!A:A,0),1))+IF(Duombaze!AZ590="",0,INDEX(DU!I:I,MATCH(Duombaze!AZ590,DU!A:A,0),1))+IF(Duombaze!BA590="",0,INDEX(DU!I:I,MATCH(Duombaze!BA590,DU!A:A,0),1))+IF(Duombaze!BB590="",0,INDEX(DU!I:I,MATCH(Duombaze!BB590,DU!A:A,0),1))</f>
        <v>0</v>
      </c>
      <c r="BD590" s="638">
        <f>IF(Duombaze!AT590="",0,INDEX(DU!K:K,MATCH(Duombaze!AT590,DU!A:A,0),1))+IF(Duombaze!AU590="",0,INDEX(DU!K:K,MATCH(Duombaze!AU590,DU!A:A,0),1))+IF(Duombaze!AV590="",0,INDEX(DU!K:K,MATCH(Duombaze!AV590,DU!A:A,0),1))+IF(Duombaze!AW590="",0,INDEX(DU!K:K,MATCH(Duombaze!AW590,DU!A:A,0),1))+IF(Duombaze!AX590="",0,INDEX(DU!K:K,MATCH(Duombaze!AX590,DU!A:A,0),1))+IF(Duombaze!AY590="",0,INDEX(DU!K:K,MATCH(Duombaze!AY590,DU!A:A,0),1))+IF(Duombaze!AZ590="",0,INDEX(DU!K:K,MATCH(Duombaze!AZ590,DU!A:A,0),1))+IF(Duombaze!BA590="",0,INDEX(DU!K:K,MATCH(Duombaze!BA590,DU!A:A,0),1))+IF(Duombaze!BB590="",0,INDEX(DU!K:K,MATCH(Duombaze!BB590,DU!A:A,0),1))</f>
        <v>0</v>
      </c>
      <c r="BE590" s="19"/>
      <c r="BF590" s="19"/>
      <c r="BG590" s="19"/>
      <c r="BH590" s="17" t="str">
        <f t="shared" si="303"/>
        <v/>
      </c>
      <c r="BI590" s="19"/>
      <c r="BJ590" s="639"/>
      <c r="BK590" s="639"/>
      <c r="BL590" s="639"/>
      <c r="BM590" s="639">
        <f>IF(Duombaze!BJ590="",0,INDEX(DU!I:I,MATCH(Duombaze!BJ590,DU!A:A,0),1))+IF(Duombaze!BK590="",0,INDEX(DU!I:I,MATCH(Duombaze!BK590,DU!A:A,0),1))+IF(Duombaze!BL590="",0,INDEX(DU!I:I,MATCH(Duombaze!BL590,DU!A:A,0),1))</f>
        <v>0</v>
      </c>
      <c r="BN590" s="638">
        <f>IF(Duombaze!BJ590="",0,INDEX(DU!K:K,MATCH(Duombaze!BJ590,DU!A:A,0),1))+IF(Duombaze!BK590="",0,INDEX(DU!K:K,MATCH(Duombaze!BK590,DU!A:A,0),1))+IF(Duombaze!BL590="",0,INDEX(DU!K:K,MATCH(Duombaze!BL590,DU!A:A,0),1))</f>
        <v>0</v>
      </c>
      <c r="BO590" s="19"/>
      <c r="BP590" s="19"/>
      <c r="BQ590" s="19"/>
      <c r="BR590" s="19" t="str">
        <f t="shared" si="274"/>
        <v/>
      </c>
      <c r="BS590" s="19"/>
      <c r="BT590" s="19"/>
      <c r="BU590" s="19"/>
      <c r="BV590" s="19"/>
      <c r="BW590" s="19">
        <f>IF(Duombaze!BT590="",0,INDEX(DU!I:I,MATCH(Duombaze!BT590,DU!A:A,0),1))+IF(Duombaze!BU590="",0,INDEX(DU!I:I,MATCH(Duombaze!BU590,DU!A:A,0),1))+IF(Duombaze!BV590="",0,INDEX(DU!I:I,MATCH(Duombaze!BV590,DU!A:A,0),1))</f>
        <v>0</v>
      </c>
      <c r="BX590" s="19">
        <f>IF(Duombaze!BT590="",0,INDEX(DU!K:K,MATCH(Duombaze!BT590,DU!A:A,0),1))+IF(Duombaze!BU590="",0,INDEX(DU!K:K,MATCH(Duombaze!BU590,DU!A:A,0),1))+IF(Duombaze!BV590="",0,INDEX(DU!K:K,MATCH(Duombaze!BV590,DU!A:A,0),1))</f>
        <v>0</v>
      </c>
      <c r="BY590" s="19"/>
      <c r="BZ590" s="19"/>
      <c r="CA590" s="19"/>
      <c r="CB590" s="19" t="str">
        <f t="shared" si="275"/>
        <v/>
      </c>
      <c r="CC590" s="19"/>
      <c r="CD590" s="19">
        <f>IF(Duombaze!CC590="",0,INDEX(DU!I:I,MATCH(Duombaze!CC590,DU!A:A,0),1))</f>
        <v>0</v>
      </c>
      <c r="CE590" s="17">
        <f>IF(Duombaze!CC590="",0,INDEX(DU!K:K,MATCH(Duombaze!CC590,DU!A:A,0),1))</f>
        <v>0</v>
      </c>
      <c r="CF590" s="19"/>
      <c r="CG590" s="19"/>
      <c r="CH590" s="19"/>
      <c r="CI590" s="17" t="str">
        <f t="shared" si="295"/>
        <v/>
      </c>
      <c r="CJ590" s="19"/>
      <c r="CK590" s="19">
        <f>IF(Duombaze!CJ590="",0,INDEX(DU!I:I,MATCH(Duombaze!CJ590,DU!A:A,0),1))</f>
        <v>0</v>
      </c>
      <c r="CL590" s="17">
        <f>IF(Duombaze!CJ590="",0,INDEX(DU!K:K,MATCH(Duombaze!CJ590,DU!A:A,0),1))</f>
        <v>0</v>
      </c>
      <c r="CM590" s="19"/>
      <c r="CN590" s="19"/>
      <c r="CO590" s="19"/>
      <c r="CP590" s="17" t="str">
        <f t="shared" si="276"/>
        <v/>
      </c>
      <c r="CQ590" s="19"/>
      <c r="CR590" s="639"/>
      <c r="CS590" s="639"/>
      <c r="CT590" s="639">
        <f>IF(Duombaze!CR590="",0,INDEX(DU!I:I,MATCH(Duombaze!CR590,DU!A:A,0),1))+IF(Duombaze!CS590="",0,INDEX(DU!I:I,MATCH(Duombaze!CS590,DU!A:A,0),1))</f>
        <v>0</v>
      </c>
      <c r="CU590" s="19">
        <f>IF(Duombaze!CR590="",0,INDEX(DU!K:K,MATCH(Duombaze!CR590,DU!A:A,0),1))+IF(Duombaze!CS590="",0,INDEX(DU!K:K,MATCH(Duombaze!CS590,DU!A:A,0),1))</f>
        <v>0</v>
      </c>
      <c r="CV590" s="19"/>
      <c r="CW590" s="19"/>
      <c r="CX590" s="19"/>
      <c r="CY590" s="17" t="str">
        <f t="shared" si="277"/>
        <v/>
      </c>
      <c r="CZ590" s="19"/>
      <c r="DA590" s="672"/>
      <c r="DB590" s="672"/>
      <c r="DC590" s="672">
        <f>IF(Duombaze!DA590="",0,INDEX(DU!I:I,MATCH(Duombaze!DA590,DU!A:A,0),1))+IF(Duombaze!DB590="",0,INDEX(DU!I:I,MATCH(Duombaze!DB590,DU!A:A,0),1))</f>
        <v>0</v>
      </c>
      <c r="DD590" s="19">
        <f>IF(Duombaze!DA590="",0,INDEX(DU!K:K,MATCH(Duombaze!DA590,DU!A:A,0),1))+IF(Duombaze!DB590="",0,INDEX(DU!K:K,MATCH(Duombaze!DB590,DU!A:A,0),1))</f>
        <v>0</v>
      </c>
      <c r="DE590" s="19"/>
      <c r="DF590" s="19"/>
      <c r="DG590" s="19"/>
      <c r="DH590" s="19" t="str">
        <f t="shared" si="278"/>
        <v/>
      </c>
      <c r="DI590" s="19"/>
      <c r="DJ590" s="672"/>
      <c r="DK590" s="678"/>
      <c r="DL590" s="678">
        <f>IF(Duombaze!DJ590="",0,INDEX(DU!I:I,MATCH(Duombaze!DJ590,DU!A:A,0),1))+IF(Duombaze!DK590="",0,INDEX(DU!I:I,MATCH(Duombaze!DK590,DU!A:A,0),1))</f>
        <v>0</v>
      </c>
      <c r="DM590" s="19">
        <f>IF(Duombaze!DJ590="",0,INDEX(DU!K:K,MATCH(Duombaze!DJ590,DU!A:A,0),1))+IF(Duombaze!DK590="",0,INDEX(DU!K:K,MATCH(Duombaze!DK590,DU!A:A,0),1))</f>
        <v>0</v>
      </c>
      <c r="DN590" s="52"/>
      <c r="DO590" s="52"/>
      <c r="DP590" s="52"/>
      <c r="DQ590" s="17" t="str">
        <f t="shared" si="279"/>
        <v/>
      </c>
      <c r="DR590" s="65"/>
      <c r="DS590" s="692"/>
      <c r="DT590" s="692"/>
      <c r="DU590" s="692"/>
      <c r="DV590" s="692"/>
      <c r="DW590" s="692">
        <f>IF(Duombaze!DS590="",0,INDEX(DU!I:I,MATCH(Duombaze!DS590,DU!A:A,0),1))+IF(Duombaze!DT590="",0,INDEX(DU!I:I,MATCH(Duombaze!DT590,DU!A:A,0),1))+IF(Duombaze!DU590="",0,INDEX(DU!I:I,MATCH(Duombaze!DU590,DU!A:A,0),1))+IF(Duombaze!DV590="",0,INDEX(DU!I:I,MATCH(Duombaze!DV590,DU!A:A,0),1))</f>
        <v>0</v>
      </c>
      <c r="DX590" s="638">
        <f>IF(Duombaze!DS590="",0,INDEX(DU!K:K,MATCH(Duombaze!DS590,DU!A:A,0),1))+IF(Duombaze!DT590="",0,INDEX(DU!K:K,MATCH(Duombaze!DT590,DU!A:A,0),1))+IF(Duombaze!DU590="",0,INDEX(DU!K:K,MATCH(Duombaze!DU590,DU!A:A,0),1))+IF(Duombaze!DV590="",0,INDEX(DU!K:KH,MATCH(Duombaze!DV590,DU!A:A,0),1))</f>
        <v>0</v>
      </c>
      <c r="DY590" s="65"/>
      <c r="DZ590" s="65"/>
      <c r="EA590" s="19"/>
      <c r="EB590" s="19" t="str">
        <f t="shared" si="280"/>
        <v/>
      </c>
      <c r="EC590" s="19"/>
      <c r="ED590" s="19">
        <f>IF(Duombaze!EC590="",0,INDEX(DU!I:I,MATCH(Duombaze!EC590,DU!A:A,0),1))</f>
        <v>0</v>
      </c>
      <c r="EE590" s="638">
        <f>IF(Duombaze!EC590="",0,INDEX(DU!K:K,MATCH(Duombaze!EC590,DU!A:A,0),1))</f>
        <v>0</v>
      </c>
      <c r="EF590" s="19"/>
      <c r="EG590" s="19"/>
      <c r="EH590" s="19"/>
      <c r="EI590" s="17" t="str">
        <f t="shared" si="301"/>
        <v/>
      </c>
      <c r="EJ590" s="19"/>
      <c r="EK590" s="672"/>
      <c r="EL590" s="672"/>
      <c r="EM590" s="672"/>
      <c r="EN590" s="672">
        <f>IF(Duombaze!EK590="",0,INDEX(DU!I:I,MATCH(Duombaze!EK590,DU!A:A,0),1))+IF(Duombaze!EL590="",0,INDEX(DU!I:I,MATCH(Duombaze!EL590,DU!A:A,0),1))+IF(Duombaze!EM590="",0,INDEX(DU!I:I,MATCH(Duombaze!EM590,DU!A:A,0),1))</f>
        <v>0</v>
      </c>
      <c r="EO590" s="19">
        <f>IF(Duombaze!EK590="",0,INDEX(DU!K:K,MATCH(Duombaze!EK590,DU!A:A,0),1))+IF(Duombaze!EL590="",0,INDEX(DU!K:K,MATCH(Duombaze!EL590,DU!A:A,0),1))+IF(Duombaze!EM590="",0,INDEX(DU!K:K,MATCH(Duombaze!EM590,DU!A:A,0),1))</f>
        <v>0</v>
      </c>
      <c r="EP590" s="19"/>
      <c r="EQ590" s="19"/>
      <c r="ER590" s="19"/>
      <c r="ES590" s="17" t="str">
        <f t="shared" si="281"/>
        <v/>
      </c>
      <c r="ET590" s="19"/>
      <c r="EU590" s="19"/>
      <c r="EV590" s="19"/>
      <c r="EW590" s="65"/>
      <c r="EX590" s="19" t="str">
        <f t="shared" si="302"/>
        <v/>
      </c>
      <c r="EY590" s="19"/>
      <c r="EZ590" s="672"/>
      <c r="FA590" s="672"/>
      <c r="FB590" s="672">
        <f>IF(Duombaze!EZ590="",0,INDEX(DU!I:I,MATCH(Duombaze!EZ590,DU!A:A,0),1))+IF(Duombaze!FA590="",0,INDEX(DU!I:I,MATCH(Duombaze!FA590,DU!A:A,0),1))</f>
        <v>0</v>
      </c>
      <c r="FC590" s="19">
        <f>IF(Duombaze!EZ590="",0,INDEX(DU!K:K,MATCH(Duombaze!EZ590,DU!A:A,0),1))+IF(Duombaze!FA590="",0,INDEX(DU!K:K,MATCH(Duombaze!FA590,DU!A:A,0),1))</f>
        <v>0</v>
      </c>
      <c r="FD590" s="19"/>
      <c r="FE590" s="19"/>
      <c r="FF590" s="19"/>
      <c r="FG590" s="19"/>
      <c r="FH590" s="19"/>
      <c r="FI590" s="19"/>
      <c r="FJ590" s="19"/>
      <c r="FK590" s="65"/>
      <c r="FL590" s="18"/>
      <c r="FM590" s="671"/>
      <c r="FN590" s="671"/>
      <c r="FO590" s="671"/>
      <c r="FP590" s="671"/>
      <c r="FQ590" s="671">
        <v>0</v>
      </c>
      <c r="FR590" s="673">
        <f>IF(Duombaze!FM590="",0,INDEX(DU!K:K,MATCH(Duombaze!FM590,DU!A:A,0),1))+IF(Duombaze!FN590="",0,INDEX(DU!K:K,MATCH(Duombaze!FN590,DU!A:A,0),1))+IF(Duombaze!FO590="",0,INDEX(DU!K:K,MATCH(Duombaze!FO590,DU!A:A,0),1))+IF(Duombaze!FP590="",0,INDEX(DU!K:K,MATCH(Duombaze!FP590,DU!A:A,0),1))</f>
        <v>0</v>
      </c>
    </row>
    <row r="591" spans="1:210" ht="27.6" customHeight="1" x14ac:dyDescent="0.25">
      <c r="C591" s="12"/>
      <c r="D591" s="6"/>
      <c r="E591" s="6"/>
      <c r="F591" s="6"/>
      <c r="G591" s="643"/>
      <c r="H591" s="643"/>
      <c r="I591" s="643"/>
      <c r="J591" s="643"/>
      <c r="K591" s="643"/>
      <c r="L591" s="643"/>
      <c r="M591" s="643"/>
      <c r="N591" s="643"/>
      <c r="O591" s="643"/>
      <c r="P591" s="643"/>
      <c r="Q591" s="643"/>
      <c r="R591" s="6"/>
      <c r="S591" s="6"/>
      <c r="T591" s="895"/>
      <c r="U591" s="51"/>
      <c r="V591" s="51"/>
      <c r="W591" s="51"/>
      <c r="X591" s="51"/>
      <c r="Y591" s="51"/>
      <c r="Z591" s="6"/>
      <c r="AA591" s="6"/>
      <c r="AB591" s="6"/>
      <c r="AC591" s="6"/>
      <c r="AD591" s="6"/>
      <c r="AE591" s="6"/>
      <c r="AF591" s="6"/>
      <c r="AG591" s="6"/>
      <c r="AH591" s="6"/>
      <c r="AI591" s="6"/>
      <c r="AJ591" s="643"/>
      <c r="AK591" s="643"/>
      <c r="AL591" s="643"/>
      <c r="AM591" s="643"/>
      <c r="AN591" s="643"/>
      <c r="AO591" s="6"/>
      <c r="AP591" s="6"/>
      <c r="AQ591" s="6"/>
      <c r="AR591" s="6"/>
      <c r="AS591" s="6"/>
      <c r="AT591" s="643"/>
      <c r="AU591" s="643"/>
      <c r="AV591" s="643"/>
      <c r="AW591" s="643"/>
      <c r="AX591" s="643"/>
      <c r="AY591" s="643"/>
      <c r="AZ591" s="643"/>
      <c r="BA591" s="643"/>
      <c r="BB591" s="643"/>
      <c r="BC591" s="643"/>
      <c r="BD591" s="643"/>
      <c r="BE591" s="6"/>
      <c r="BF591" s="6"/>
      <c r="BG591" s="6"/>
      <c r="BH591" s="6"/>
      <c r="BI591" s="6"/>
      <c r="BJ591" s="643"/>
      <c r="BK591" s="643"/>
      <c r="BL591" s="643"/>
      <c r="BM591" s="643"/>
      <c r="BN591" s="643"/>
      <c r="BO591" s="6"/>
      <c r="BP591" s="6"/>
      <c r="BQ591" s="6"/>
      <c r="BR591" s="6"/>
      <c r="BS591" s="6"/>
      <c r="BT591" s="6"/>
      <c r="BU591" s="6"/>
      <c r="BV591" s="6"/>
      <c r="BW591" s="6"/>
      <c r="BX591" s="6"/>
      <c r="BY591" s="6"/>
      <c r="BZ591" s="6"/>
      <c r="CA591" s="6"/>
      <c r="CB591" s="6"/>
      <c r="CC591" s="6"/>
      <c r="CD591" s="6"/>
      <c r="CE591" s="6"/>
      <c r="CF591" s="6"/>
      <c r="CG591" s="6"/>
      <c r="CH591" s="6"/>
      <c r="CI591" s="6"/>
      <c r="CJ591" s="6"/>
      <c r="CK591" s="6"/>
      <c r="CL591" s="6"/>
      <c r="CM591" s="6"/>
      <c r="CN591" s="6"/>
      <c r="CO591" s="6"/>
      <c r="CP591" s="6"/>
      <c r="CQ591" s="6"/>
      <c r="CR591" s="643"/>
      <c r="CS591" s="643"/>
      <c r="CT591" s="643"/>
      <c r="CU591" s="643"/>
      <c r="CV591" s="6"/>
      <c r="CW591" s="6"/>
      <c r="CX591" s="6"/>
      <c r="CY591" s="6"/>
      <c r="CZ591" s="6"/>
      <c r="DA591" s="674"/>
      <c r="DB591" s="674"/>
      <c r="DC591" s="674"/>
      <c r="DD591" s="674"/>
      <c r="DE591" s="6"/>
      <c r="DF591" s="6"/>
      <c r="DG591" s="6"/>
      <c r="DH591" s="6"/>
      <c r="DI591" s="6"/>
      <c r="DJ591" s="674"/>
      <c r="DK591" s="679"/>
      <c r="DL591" s="679"/>
      <c r="DM591" s="679"/>
      <c r="DN591" s="48"/>
      <c r="DO591" s="48"/>
      <c r="DP591" s="48"/>
      <c r="DQ591" s="6"/>
      <c r="DR591" s="66"/>
      <c r="DS591" s="694"/>
      <c r="DT591" s="694"/>
      <c r="DU591" s="694"/>
      <c r="DV591" s="694"/>
      <c r="DW591" s="694"/>
      <c r="DX591" s="694"/>
      <c r="DY591" s="66"/>
      <c r="DZ591" s="66"/>
      <c r="EA591" s="6"/>
      <c r="EB591" s="6"/>
      <c r="EC591" s="6"/>
      <c r="ED591" s="6"/>
      <c r="EE591" s="6"/>
      <c r="EF591" s="6"/>
      <c r="EG591" s="6"/>
      <c r="EH591" s="6"/>
      <c r="EI591" s="6"/>
      <c r="EJ591" s="6"/>
      <c r="EK591" s="674"/>
      <c r="EL591" s="674"/>
      <c r="EM591" s="674"/>
      <c r="EN591" s="674"/>
      <c r="EO591" s="674"/>
      <c r="EP591" s="6"/>
      <c r="EQ591" s="6"/>
      <c r="ER591" s="6"/>
      <c r="ES591" s="6"/>
      <c r="ET591" s="6"/>
      <c r="EU591" s="6"/>
      <c r="EV591" s="6"/>
      <c r="EW591" s="66"/>
      <c r="EX591" s="6"/>
      <c r="EY591" s="6"/>
      <c r="EZ591" s="674"/>
      <c r="FA591" s="674"/>
      <c r="FB591" s="674"/>
      <c r="FC591" s="674"/>
      <c r="FD591" s="6"/>
      <c r="FE591" s="6"/>
      <c r="FF591" s="6"/>
      <c r="FG591" s="6"/>
      <c r="FH591" s="6"/>
      <c r="FI591" s="6"/>
      <c r="FJ591" s="6"/>
      <c r="FK591" s="66"/>
      <c r="FL591" s="14"/>
      <c r="FM591" s="673"/>
      <c r="FN591" s="673"/>
      <c r="FO591" s="673"/>
      <c r="FP591" s="673"/>
      <c r="FQ591" s="673"/>
      <c r="FR591" s="673"/>
      <c r="FS591" s="66"/>
      <c r="FT591" s="6"/>
      <c r="FU591" s="21"/>
      <c r="FV591" s="21"/>
      <c r="FW591" s="21"/>
      <c r="FX591" s="4"/>
      <c r="FY591" s="20"/>
      <c r="FZ591" s="20"/>
      <c r="GA591" s="20"/>
      <c r="GB591" s="4"/>
      <c r="GC591" s="6"/>
      <c r="GD591" s="4"/>
      <c r="GE591" s="4"/>
      <c r="GF591" s="4"/>
      <c r="GG591" s="4"/>
      <c r="GH591" s="4"/>
      <c r="GI591" s="4"/>
      <c r="GJ591" s="4"/>
      <c r="GK591" s="6"/>
      <c r="GL591" s="4"/>
      <c r="GM591" s="4"/>
      <c r="GN591" s="4"/>
      <c r="GO591" s="4"/>
      <c r="GP591" s="4"/>
      <c r="GQ591" s="4"/>
      <c r="GR591" s="4"/>
      <c r="GS591" s="6"/>
      <c r="GT591" s="4"/>
      <c r="GU591" s="8"/>
      <c r="GV591" s="6"/>
      <c r="GW591" s="6"/>
      <c r="GX591" s="4"/>
      <c r="GY591" s="4"/>
      <c r="GZ591" s="4"/>
      <c r="HA591" s="4"/>
      <c r="HB591" s="4"/>
    </row>
    <row r="592" spans="1:210" ht="27.6" customHeight="1" x14ac:dyDescent="0.25">
      <c r="C592" s="12"/>
      <c r="D592" s="4"/>
      <c r="E592" s="4"/>
      <c r="F592" s="4"/>
      <c r="G592" s="640"/>
      <c r="H592" s="640"/>
      <c r="I592" s="640"/>
      <c r="J592" s="640"/>
      <c r="K592" s="640"/>
      <c r="L592" s="640"/>
      <c r="M592" s="640"/>
      <c r="N592" s="640"/>
      <c r="O592" s="640"/>
      <c r="P592" s="640"/>
      <c r="Q592" s="640"/>
      <c r="R592" s="4"/>
      <c r="S592" s="4"/>
      <c r="T592" s="896"/>
      <c r="U592" s="4"/>
      <c r="V592" s="4"/>
      <c r="W592" s="4"/>
      <c r="X592" s="4"/>
      <c r="Y592" s="4"/>
      <c r="Z592" s="4"/>
      <c r="AA592" s="4"/>
      <c r="AB592" s="4"/>
      <c r="AC592" s="4"/>
      <c r="AD592" s="4"/>
      <c r="AE592" s="4"/>
      <c r="AF592" s="4"/>
      <c r="AG592" s="4"/>
      <c r="AH592" s="4"/>
      <c r="AI592" s="4"/>
      <c r="AJ592" s="640"/>
      <c r="AK592" s="640"/>
      <c r="AL592" s="640"/>
      <c r="AM592" s="640"/>
      <c r="AN592" s="640"/>
      <c r="AO592" s="4"/>
      <c r="AP592" s="4"/>
      <c r="AQ592" s="4"/>
      <c r="AR592" s="4"/>
      <c r="AS592" s="4"/>
      <c r="AT592" s="640"/>
      <c r="AU592" s="640"/>
      <c r="AV592" s="640"/>
      <c r="AW592" s="640"/>
      <c r="AX592" s="640"/>
      <c r="AY592" s="640"/>
      <c r="AZ592" s="640"/>
      <c r="BA592" s="640"/>
      <c r="BB592" s="640"/>
      <c r="BC592" s="640"/>
      <c r="BD592" s="640"/>
      <c r="BE592" s="4"/>
      <c r="BF592" s="4"/>
      <c r="BG592" s="4"/>
      <c r="BH592" s="4"/>
      <c r="BI592" s="4"/>
      <c r="BJ592" s="640"/>
      <c r="BK592" s="640"/>
      <c r="BL592" s="640"/>
      <c r="BM592" s="640"/>
      <c r="BN592" s="640"/>
      <c r="BO592" s="4"/>
      <c r="BP592" s="4"/>
      <c r="BQ592" s="4"/>
      <c r="BR592" s="4"/>
      <c r="BS592" s="4"/>
      <c r="BT592" s="4"/>
      <c r="BU592" s="4"/>
      <c r="BV592" s="4"/>
      <c r="BW592" s="4"/>
      <c r="BX592" s="4"/>
      <c r="BY592" s="4"/>
      <c r="BZ592" s="4"/>
      <c r="CA592" s="4"/>
      <c r="CB592" s="4"/>
      <c r="CC592" s="4"/>
      <c r="CD592" s="4"/>
      <c r="CE592" s="4"/>
      <c r="CF592" s="4"/>
      <c r="CG592" s="4"/>
      <c r="CH592" s="4"/>
      <c r="CI592" s="4"/>
      <c r="CJ592" s="4"/>
      <c r="CK592" s="4"/>
      <c r="CL592" s="4"/>
      <c r="CM592" s="4"/>
      <c r="CN592" s="4"/>
      <c r="CO592" s="4"/>
      <c r="CP592" s="4"/>
      <c r="CQ592" s="4"/>
      <c r="CR592" s="640"/>
      <c r="CS592" s="640"/>
      <c r="CT592" s="640"/>
      <c r="CU592" s="640"/>
      <c r="CV592" s="4"/>
      <c r="CW592" s="4"/>
      <c r="CX592" s="4"/>
      <c r="CY592" s="4"/>
      <c r="CZ592" s="4"/>
      <c r="DA592" s="673"/>
      <c r="DB592" s="673"/>
      <c r="DC592" s="673"/>
      <c r="DD592" s="673"/>
      <c r="DE592" s="4"/>
      <c r="DF592" s="4"/>
      <c r="DG592" s="4"/>
      <c r="DH592" s="4"/>
      <c r="DI592" s="4"/>
      <c r="DJ592" s="673"/>
      <c r="DK592" s="685"/>
      <c r="DL592" s="685"/>
      <c r="DM592" s="685"/>
      <c r="DN592" s="14"/>
      <c r="DO592" s="14"/>
      <c r="DP592" s="14"/>
      <c r="DQ592" s="4"/>
      <c r="DR592" s="49"/>
      <c r="DS592" s="693"/>
      <c r="DT592" s="693"/>
      <c r="DU592" s="693"/>
      <c r="DV592" s="693"/>
      <c r="DW592" s="693"/>
      <c r="DX592" s="693"/>
      <c r="DY592" s="49"/>
      <c r="DZ592" s="49"/>
      <c r="EA592" s="4"/>
      <c r="EB592" s="4"/>
      <c r="EC592" s="4"/>
      <c r="ED592" s="4"/>
      <c r="EE592" s="4"/>
      <c r="EF592" s="4"/>
      <c r="EG592" s="4"/>
      <c r="EH592" s="4"/>
      <c r="EI592" s="4"/>
      <c r="EJ592" s="4"/>
      <c r="EK592" s="673"/>
      <c r="EL592" s="673"/>
      <c r="EM592" s="673"/>
      <c r="EN592" s="673"/>
      <c r="EO592" s="673"/>
      <c r="EP592" s="4"/>
      <c r="EQ592" s="4"/>
      <c r="ER592" s="4"/>
      <c r="ES592" s="4"/>
      <c r="ET592" s="4"/>
      <c r="EU592" s="4"/>
      <c r="EV592" s="4"/>
      <c r="EW592" s="49"/>
      <c r="EX592" s="4"/>
      <c r="EY592" s="4"/>
      <c r="EZ592" s="673"/>
      <c r="FA592" s="673"/>
      <c r="FB592" s="673"/>
      <c r="FC592" s="673"/>
      <c r="FD592" s="4"/>
      <c r="FE592" s="4"/>
      <c r="FF592" s="4"/>
      <c r="FG592" s="4"/>
      <c r="FH592" s="4"/>
      <c r="FI592" s="4"/>
      <c r="FJ592" s="4"/>
      <c r="FK592" s="49"/>
      <c r="FL592" s="14"/>
      <c r="FM592" s="673"/>
      <c r="FN592" s="673"/>
      <c r="FO592" s="673"/>
      <c r="FP592" s="673"/>
      <c r="FQ592" s="673"/>
      <c r="FR592" s="673"/>
      <c r="FS592" s="49"/>
      <c r="FT592" s="4"/>
      <c r="FU592" s="4"/>
      <c r="FV592" s="13"/>
      <c r="FW592" s="13"/>
      <c r="FX592" s="30"/>
      <c r="FY592" s="20"/>
      <c r="FZ592" s="20"/>
      <c r="GA592" s="20"/>
      <c r="GB592" s="5"/>
      <c r="GC592" s="2"/>
      <c r="GD592" s="3"/>
      <c r="GE592" s="5"/>
      <c r="GF592" s="5"/>
      <c r="GG592" s="1"/>
      <c r="GH592" s="4"/>
      <c r="GI592" s="5"/>
      <c r="GJ592" s="8"/>
      <c r="GK592" s="6"/>
      <c r="GL592" s="4"/>
      <c r="GM592" s="4"/>
      <c r="GN592" s="4"/>
      <c r="GO592" s="4"/>
      <c r="GP592" s="4"/>
      <c r="GQ592" s="4"/>
      <c r="GR592" s="2"/>
      <c r="GS592" s="2"/>
      <c r="GT592" s="2"/>
      <c r="GU592" s="8"/>
      <c r="GV592" s="6"/>
      <c r="GW592" s="6"/>
      <c r="GX592" s="4"/>
      <c r="GY592" s="4"/>
      <c r="GZ592" s="4"/>
      <c r="HA592" s="4"/>
      <c r="HB592" s="4"/>
    </row>
    <row r="593" spans="3:210" ht="27.6" customHeight="1" x14ac:dyDescent="0.25">
      <c r="C593" s="12"/>
      <c r="D593" s="4"/>
      <c r="E593" s="4"/>
      <c r="F593" s="4"/>
      <c r="G593" s="640"/>
      <c r="H593" s="640"/>
      <c r="I593" s="640"/>
      <c r="J593" s="640"/>
      <c r="K593" s="640"/>
      <c r="L593" s="640"/>
      <c r="M593" s="640"/>
      <c r="N593" s="640"/>
      <c r="O593" s="640"/>
      <c r="P593" s="640"/>
      <c r="Q593" s="640"/>
      <c r="R593" s="4"/>
      <c r="S593" s="4"/>
      <c r="T593" s="896"/>
      <c r="U593" s="4"/>
      <c r="V593" s="4"/>
      <c r="W593" s="4"/>
      <c r="X593" s="4"/>
      <c r="Y593" s="4"/>
      <c r="Z593" s="4"/>
      <c r="AA593" s="4"/>
      <c r="AB593" s="4"/>
      <c r="AC593" s="4"/>
      <c r="AD593" s="4"/>
      <c r="AE593" s="4"/>
      <c r="AF593" s="4"/>
      <c r="AG593" s="4"/>
      <c r="AH593" s="4"/>
      <c r="AI593" s="4"/>
      <c r="AJ593" s="640"/>
      <c r="AK593" s="640"/>
      <c r="AL593" s="640"/>
      <c r="AM593" s="640"/>
      <c r="AN593" s="640"/>
      <c r="AO593" s="4"/>
      <c r="AP593" s="4"/>
      <c r="AQ593" s="4"/>
      <c r="AR593" s="4"/>
      <c r="AS593" s="4"/>
      <c r="AT593" s="640"/>
      <c r="AU593" s="640"/>
      <c r="AV593" s="640"/>
      <c r="AW593" s="640"/>
      <c r="AX593" s="640"/>
      <c r="AY593" s="640"/>
      <c r="AZ593" s="640"/>
      <c r="BA593" s="640"/>
      <c r="BB593" s="640"/>
      <c r="BC593" s="640"/>
      <c r="BD593" s="640"/>
      <c r="BE593" s="4"/>
      <c r="BF593" s="4"/>
      <c r="BG593" s="4"/>
      <c r="BH593" s="4"/>
      <c r="BI593" s="4"/>
      <c r="BJ593" s="640"/>
      <c r="BK593" s="640"/>
      <c r="BL593" s="640"/>
      <c r="BM593" s="640"/>
      <c r="BN593" s="640"/>
      <c r="BO593" s="4"/>
      <c r="BP593" s="4"/>
      <c r="BQ593" s="4"/>
      <c r="BR593" s="4"/>
      <c r="BS593" s="4"/>
      <c r="BT593" s="4"/>
      <c r="BU593" s="4"/>
      <c r="BV593" s="4"/>
      <c r="BW593" s="4"/>
      <c r="BX593" s="4"/>
      <c r="BY593" s="4"/>
      <c r="BZ593" s="4"/>
      <c r="CA593" s="4"/>
      <c r="CB593" s="4"/>
      <c r="CC593" s="4"/>
      <c r="CD593" s="4"/>
      <c r="CE593" s="4"/>
      <c r="CF593" s="4"/>
      <c r="CG593" s="4"/>
      <c r="CH593" s="4"/>
      <c r="CI593" s="4"/>
      <c r="CJ593" s="4"/>
      <c r="CK593" s="4"/>
      <c r="CL593" s="4"/>
      <c r="CM593" s="4"/>
      <c r="CN593" s="4"/>
      <c r="CO593" s="4"/>
      <c r="CP593" s="4"/>
      <c r="CQ593" s="4"/>
      <c r="CR593" s="640"/>
      <c r="CS593" s="640"/>
      <c r="CT593" s="640"/>
      <c r="CU593" s="640"/>
      <c r="CV593" s="4"/>
      <c r="CW593" s="4"/>
      <c r="CX593" s="4"/>
      <c r="CY593" s="4"/>
      <c r="CZ593" s="4"/>
      <c r="DA593" s="673"/>
      <c r="DB593" s="673"/>
      <c r="DC593" s="673"/>
      <c r="DD593" s="673"/>
      <c r="DE593" s="4"/>
      <c r="DF593" s="4"/>
      <c r="DG593" s="4"/>
      <c r="DH593" s="4"/>
      <c r="DI593" s="4"/>
      <c r="DJ593" s="673"/>
      <c r="DK593" s="685"/>
      <c r="DL593" s="685"/>
      <c r="DM593" s="685"/>
      <c r="DN593" s="14"/>
      <c r="DO593" s="14"/>
      <c r="DP593" s="14"/>
      <c r="DQ593" s="4"/>
      <c r="DR593" s="49"/>
      <c r="DS593" s="693"/>
      <c r="DT593" s="693"/>
      <c r="DU593" s="693"/>
      <c r="DV593" s="693"/>
      <c r="DW593" s="693"/>
      <c r="DX593" s="693"/>
      <c r="DY593" s="49"/>
      <c r="DZ593" s="49"/>
      <c r="EA593" s="4"/>
      <c r="EB593" s="4"/>
      <c r="EC593" s="4"/>
      <c r="ED593" s="4"/>
      <c r="EE593" s="4"/>
      <c r="EF593" s="4"/>
      <c r="EG593" s="4"/>
      <c r="EH593" s="4"/>
      <c r="EI593" s="4"/>
      <c r="EJ593" s="4"/>
      <c r="EK593" s="673"/>
      <c r="EL593" s="673"/>
      <c r="EM593" s="673"/>
      <c r="EN593" s="673"/>
      <c r="EO593" s="673"/>
      <c r="EP593" s="4"/>
      <c r="EQ593" s="4"/>
      <c r="ER593" s="4"/>
      <c r="ES593" s="4"/>
      <c r="ET593" s="4"/>
      <c r="EU593" s="4"/>
      <c r="EV593" s="4"/>
      <c r="EW593" s="49"/>
      <c r="EX593" s="4"/>
      <c r="EY593" s="4"/>
      <c r="EZ593" s="673"/>
      <c r="FA593" s="673"/>
      <c r="FB593" s="673"/>
      <c r="FC593" s="673"/>
      <c r="FD593" s="4"/>
      <c r="FE593" s="4"/>
      <c r="FF593" s="4"/>
      <c r="FG593" s="4"/>
      <c r="FH593" s="4"/>
      <c r="FI593" s="4"/>
      <c r="FJ593" s="4"/>
      <c r="FK593" s="49"/>
      <c r="FL593" s="14"/>
      <c r="FM593" s="673"/>
      <c r="FN593" s="673"/>
      <c r="FO593" s="673"/>
      <c r="FP593" s="673"/>
      <c r="FQ593" s="673"/>
      <c r="FR593" s="673"/>
      <c r="FS593" s="49"/>
      <c r="FT593" s="4"/>
      <c r="FU593" s="4"/>
      <c r="FV593" s="4"/>
      <c r="FW593" s="4"/>
      <c r="FX593" s="1"/>
      <c r="FY593" s="20"/>
      <c r="FZ593" s="20"/>
      <c r="GA593" s="20"/>
      <c r="GB593" s="1"/>
      <c r="GC593" s="2"/>
      <c r="GD593" s="3"/>
      <c r="GE593" s="1"/>
      <c r="GF593" s="1"/>
      <c r="GG593" s="1"/>
      <c r="GH593" s="4"/>
      <c r="GI593" s="1"/>
      <c r="GJ593" s="8"/>
      <c r="GK593" s="6"/>
      <c r="GL593" s="4"/>
      <c r="GM593" s="4"/>
      <c r="GN593" s="4"/>
      <c r="GO593" s="4"/>
      <c r="GP593" s="4"/>
      <c r="GQ593" s="4"/>
      <c r="GR593" s="2"/>
      <c r="GS593" s="2"/>
      <c r="GT593" s="2"/>
      <c r="GU593" s="8"/>
      <c r="GV593" s="6"/>
      <c r="GW593" s="6"/>
      <c r="GX593" s="4"/>
      <c r="GY593" s="4"/>
      <c r="GZ593" s="4"/>
      <c r="HA593" s="4"/>
      <c r="HB593" s="4"/>
    </row>
    <row r="594" spans="3:210" ht="27.6" customHeight="1" x14ac:dyDescent="0.25">
      <c r="C594" s="12"/>
      <c r="D594" s="4"/>
      <c r="E594" s="4"/>
      <c r="F594" s="4"/>
      <c r="G594" s="640"/>
      <c r="H594" s="640"/>
      <c r="I594" s="640"/>
      <c r="J594" s="640"/>
      <c r="K594" s="640"/>
      <c r="L594" s="640"/>
      <c r="M594" s="640"/>
      <c r="N594" s="640"/>
      <c r="O594" s="640"/>
      <c r="P594" s="640"/>
      <c r="Q594" s="640"/>
      <c r="R594" s="4"/>
      <c r="S594" s="4"/>
      <c r="T594" s="896"/>
      <c r="U594" s="4"/>
      <c r="V594" s="4"/>
      <c r="W594" s="4"/>
      <c r="X594" s="4"/>
      <c r="Y594" s="4"/>
      <c r="Z594" s="4"/>
      <c r="AA594" s="4"/>
      <c r="AB594" s="4"/>
      <c r="AC594" s="4"/>
      <c r="AD594" s="4"/>
      <c r="AE594" s="4"/>
      <c r="AF594" s="4"/>
      <c r="AG594" s="4"/>
      <c r="AH594" s="4"/>
      <c r="AI594" s="4"/>
      <c r="AJ594" s="640"/>
      <c r="AK594" s="640"/>
      <c r="AL594" s="640"/>
      <c r="AM594" s="640"/>
      <c r="AN594" s="640"/>
      <c r="AO594" s="4"/>
      <c r="AP594" s="4"/>
      <c r="AQ594" s="4"/>
      <c r="AR594" s="4"/>
      <c r="AS594" s="4"/>
      <c r="AT594" s="640"/>
      <c r="AU594" s="640"/>
      <c r="AV594" s="640"/>
      <c r="AW594" s="640"/>
      <c r="AX594" s="640"/>
      <c r="AY594" s="640"/>
      <c r="AZ594" s="640"/>
      <c r="BA594" s="640"/>
      <c r="BB594" s="640"/>
      <c r="BC594" s="640"/>
      <c r="BD594" s="640"/>
      <c r="BE594" s="4"/>
      <c r="BF594" s="4"/>
      <c r="BG594" s="4"/>
      <c r="BH594" s="4"/>
      <c r="BI594" s="4"/>
      <c r="BJ594" s="640"/>
      <c r="BK594" s="640"/>
      <c r="BL594" s="640"/>
      <c r="BM594" s="640"/>
      <c r="BN594" s="640"/>
      <c r="BO594" s="4"/>
      <c r="BP594" s="4"/>
      <c r="BQ594" s="4"/>
      <c r="BR594" s="4"/>
      <c r="BS594" s="4"/>
      <c r="BT594" s="4"/>
      <c r="BU594" s="4"/>
      <c r="BV594" s="4"/>
      <c r="BW594" s="4"/>
      <c r="BX594" s="4"/>
      <c r="BY594" s="4"/>
      <c r="BZ594" s="4"/>
      <c r="CA594" s="4"/>
      <c r="CB594" s="4"/>
      <c r="CC594" s="4"/>
      <c r="CD594" s="4"/>
      <c r="CE594" s="4"/>
      <c r="CF594" s="4"/>
      <c r="CG594" s="4"/>
      <c r="CH594" s="4"/>
      <c r="CI594" s="4"/>
      <c r="CJ594" s="4"/>
      <c r="CK594" s="4"/>
      <c r="CL594" s="4"/>
      <c r="CM594" s="4"/>
      <c r="CN594" s="4"/>
      <c r="CO594" s="4"/>
      <c r="CP594" s="4"/>
      <c r="CQ594" s="4"/>
      <c r="CR594" s="640"/>
      <c r="CS594" s="640"/>
      <c r="CT594" s="640"/>
      <c r="CU594" s="640"/>
      <c r="CV594" s="4"/>
      <c r="CW594" s="4"/>
      <c r="CX594" s="4"/>
      <c r="CY594" s="4"/>
      <c r="CZ594" s="4"/>
      <c r="DA594" s="673"/>
      <c r="DB594" s="673"/>
      <c r="DC594" s="673"/>
      <c r="DD594" s="673"/>
      <c r="DE594" s="4"/>
      <c r="DF594" s="4"/>
      <c r="DG594" s="4"/>
      <c r="DH594" s="4"/>
      <c r="DI594" s="4"/>
      <c r="DJ594" s="673"/>
      <c r="DK594" s="685"/>
      <c r="DL594" s="685"/>
      <c r="DM594" s="685"/>
      <c r="DN594" s="14"/>
      <c r="DO594" s="14"/>
      <c r="DP594" s="14"/>
      <c r="DQ594" s="4"/>
      <c r="DR594" s="49"/>
      <c r="DS594" s="693"/>
      <c r="DT594" s="693"/>
      <c r="DU594" s="693"/>
      <c r="DV594" s="693"/>
      <c r="DW594" s="693"/>
      <c r="DX594" s="693"/>
      <c r="DY594" s="49"/>
      <c r="DZ594" s="49"/>
      <c r="EA594" s="4"/>
      <c r="EB594" s="4"/>
      <c r="EC594" s="4"/>
      <c r="ED594" s="4"/>
      <c r="EE594" s="4"/>
      <c r="EF594" s="4"/>
      <c r="EG594" s="4"/>
      <c r="EH594" s="4"/>
      <c r="EI594" s="4"/>
      <c r="EJ594" s="4"/>
      <c r="EK594" s="673"/>
      <c r="EL594" s="673"/>
      <c r="EM594" s="673"/>
      <c r="EN594" s="673"/>
      <c r="EO594" s="673"/>
      <c r="EP594" s="4"/>
      <c r="EQ594" s="4"/>
      <c r="ER594" s="4"/>
      <c r="ES594" s="4"/>
      <c r="ET594" s="4"/>
      <c r="EU594" s="4"/>
      <c r="EV594" s="4"/>
      <c r="EW594" s="49"/>
      <c r="EX594" s="4"/>
      <c r="EY594" s="4"/>
      <c r="EZ594" s="673"/>
      <c r="FA594" s="673"/>
      <c r="FB594" s="673"/>
      <c r="FC594" s="673"/>
      <c r="FD594" s="4"/>
      <c r="FE594" s="4"/>
      <c r="FF594" s="4"/>
      <c r="FG594" s="4"/>
      <c r="FH594" s="4"/>
      <c r="FI594" s="4"/>
      <c r="FJ594" s="4"/>
      <c r="FK594" s="49"/>
      <c r="FL594" s="14"/>
      <c r="FM594" s="673"/>
      <c r="FN594" s="673"/>
      <c r="FO594" s="673"/>
      <c r="FP594" s="673"/>
      <c r="FQ594" s="673"/>
      <c r="FR594" s="673"/>
      <c r="FS594" s="49"/>
      <c r="FT594" s="4"/>
      <c r="FU594" s="4"/>
      <c r="FV594" s="4"/>
      <c r="FW594" s="4"/>
      <c r="FX594" s="4"/>
      <c r="FY594" s="20"/>
      <c r="FZ594" s="20"/>
      <c r="GA594" s="20"/>
      <c r="GB594" s="1"/>
      <c r="GC594" s="2"/>
      <c r="GD594" s="3"/>
      <c r="GE594" s="1"/>
      <c r="GF594" s="1"/>
      <c r="GG594" s="1"/>
      <c r="GH594" s="4"/>
      <c r="GI594" s="1"/>
      <c r="GJ594" s="4"/>
      <c r="GK594" s="6"/>
      <c r="GL594" s="4"/>
      <c r="GM594" s="4"/>
      <c r="GN594" s="4"/>
      <c r="GO594" s="4"/>
      <c r="GP594" s="4"/>
      <c r="GQ594" s="4"/>
      <c r="GR594" s="4"/>
      <c r="GS594" s="6"/>
      <c r="GT594" s="4"/>
      <c r="GU594" s="8"/>
      <c r="GV594" s="6"/>
      <c r="GW594" s="6"/>
      <c r="GX594" s="4"/>
      <c r="GY594" s="4"/>
      <c r="GZ594" s="4"/>
      <c r="HA594" s="4"/>
      <c r="HB594" s="4"/>
    </row>
    <row r="595" spans="3:210" ht="27.6" customHeight="1" x14ac:dyDescent="0.25">
      <c r="C595" s="123"/>
      <c r="D595" s="74"/>
      <c r="E595" s="74"/>
      <c r="F595" s="74"/>
      <c r="G595" s="651"/>
      <c r="H595" s="651"/>
      <c r="I595" s="651"/>
      <c r="J595" s="651"/>
      <c r="K595" s="651"/>
      <c r="L595" s="651"/>
      <c r="M595" s="651"/>
      <c r="N595" s="651"/>
      <c r="O595" s="651"/>
      <c r="P595" s="651"/>
      <c r="Q595" s="651"/>
      <c r="R595" s="74"/>
      <c r="S595" s="74"/>
      <c r="T595" s="897"/>
      <c r="U595" s="74"/>
      <c r="V595" s="74"/>
      <c r="W595" s="74"/>
      <c r="X595" s="74"/>
      <c r="Y595" s="74"/>
      <c r="Z595" s="74"/>
      <c r="AA595" s="74"/>
      <c r="AB595" s="74"/>
      <c r="AC595" s="74"/>
      <c r="AD595" s="74"/>
      <c r="AE595" s="74"/>
      <c r="AF595" s="74"/>
      <c r="AG595" s="74"/>
      <c r="AH595" s="74"/>
      <c r="AI595" s="74"/>
      <c r="AJ595" s="651"/>
      <c r="AK595" s="651"/>
      <c r="AL595" s="651"/>
      <c r="AM595" s="651"/>
      <c r="AN595" s="651"/>
      <c r="AO595" s="74"/>
      <c r="AP595" s="74"/>
      <c r="AQ595" s="74"/>
      <c r="AR595" s="74"/>
      <c r="AS595" s="74"/>
      <c r="AT595" s="651"/>
      <c r="AU595" s="651"/>
      <c r="AV595" s="651"/>
      <c r="AW595" s="651"/>
      <c r="AX595" s="651"/>
      <c r="AY595" s="651"/>
      <c r="AZ595" s="651"/>
      <c r="BA595" s="651"/>
      <c r="BB595" s="651"/>
      <c r="BC595" s="651"/>
      <c r="BD595" s="651"/>
      <c r="BE595" s="74"/>
      <c r="BF595" s="74"/>
      <c r="BG595" s="74"/>
      <c r="BH595" s="74"/>
      <c r="BI595" s="74"/>
      <c r="BJ595" s="651"/>
      <c r="BK595" s="651"/>
      <c r="BL595" s="651"/>
      <c r="BM595" s="651"/>
      <c r="BN595" s="651"/>
      <c r="BO595" s="74"/>
      <c r="BP595" s="74"/>
      <c r="BQ595" s="74"/>
      <c r="BR595" s="74"/>
      <c r="BS595" s="74"/>
      <c r="BT595" s="74"/>
      <c r="BU595" s="74"/>
      <c r="BV595" s="74"/>
      <c r="BW595" s="74"/>
      <c r="BX595" s="74"/>
      <c r="BY595" s="74"/>
      <c r="BZ595" s="74"/>
      <c r="CA595" s="74"/>
      <c r="CB595" s="74"/>
      <c r="CC595" s="74"/>
      <c r="CD595" s="74"/>
      <c r="CE595" s="74"/>
      <c r="CF595" s="74"/>
      <c r="CG595" s="74"/>
      <c r="CH595" s="74"/>
      <c r="CI595" s="74"/>
      <c r="CJ595" s="74"/>
      <c r="CK595" s="74"/>
      <c r="CL595" s="74"/>
      <c r="CM595" s="74"/>
      <c r="CN595" s="74"/>
      <c r="CO595" s="74"/>
      <c r="CP595" s="74"/>
      <c r="CQ595" s="74"/>
      <c r="CR595" s="651"/>
      <c r="CS595" s="651"/>
      <c r="CT595" s="651"/>
      <c r="CU595" s="651"/>
      <c r="CV595" s="74"/>
      <c r="CW595" s="74"/>
      <c r="CX595" s="74"/>
      <c r="CY595" s="74"/>
      <c r="CZ595" s="74"/>
      <c r="DA595" s="683"/>
      <c r="DB595" s="683"/>
      <c r="DC595" s="683"/>
      <c r="DD595" s="683"/>
      <c r="DE595" s="74"/>
      <c r="DF595" s="74"/>
      <c r="DG595" s="74"/>
      <c r="DH595" s="74"/>
      <c r="DI595" s="74"/>
      <c r="DJ595" s="683"/>
      <c r="DK595" s="690"/>
      <c r="DL595" s="690"/>
      <c r="DM595" s="690"/>
      <c r="DN595" s="125"/>
      <c r="DO595" s="125"/>
      <c r="DP595" s="125"/>
      <c r="DQ595" s="74"/>
      <c r="DR595" s="126"/>
      <c r="DS595" s="697"/>
      <c r="DT595" s="697"/>
      <c r="DU595" s="697"/>
      <c r="DV595" s="697"/>
      <c r="DW595" s="697"/>
      <c r="DX595" s="697"/>
      <c r="DY595" s="126"/>
      <c r="DZ595" s="126"/>
      <c r="EA595" s="74"/>
      <c r="EB595" s="74"/>
      <c r="EC595" s="74"/>
      <c r="ED595" s="74"/>
      <c r="EE595" s="74"/>
      <c r="EF595" s="74"/>
      <c r="EG595" s="74"/>
      <c r="EH595" s="74"/>
      <c r="EI595" s="74"/>
      <c r="EJ595" s="74"/>
      <c r="EK595" s="683"/>
      <c r="EL595" s="683"/>
      <c r="EM595" s="683"/>
      <c r="EN595" s="683"/>
      <c r="EO595" s="683"/>
      <c r="EP595" s="74"/>
      <c r="EQ595" s="74"/>
      <c r="ER595" s="74"/>
      <c r="ES595" s="74"/>
      <c r="ET595" s="74"/>
      <c r="EU595" s="74"/>
      <c r="EV595" s="74"/>
      <c r="EW595" s="74"/>
      <c r="EX595" s="74"/>
      <c r="EY595" s="74"/>
      <c r="EZ595" s="683"/>
      <c r="FA595" s="683"/>
      <c r="FB595" s="683"/>
      <c r="FC595" s="683"/>
      <c r="FD595" s="74"/>
      <c r="FE595" s="74"/>
      <c r="FF595" s="74"/>
      <c r="FG595" s="74"/>
      <c r="FH595" s="74"/>
      <c r="FI595" s="74"/>
      <c r="FJ595" s="74"/>
      <c r="FK595" s="126"/>
      <c r="FL595" s="125"/>
      <c r="FM595" s="673"/>
      <c r="FN595" s="673"/>
      <c r="FO595" s="673"/>
      <c r="FP595" s="673"/>
      <c r="FQ595" s="673"/>
      <c r="FR595" s="673"/>
      <c r="FS595" s="49"/>
      <c r="FT595" s="4"/>
      <c r="FU595" s="74"/>
      <c r="FV595" s="74"/>
      <c r="FW595" s="74"/>
      <c r="FX595" s="74"/>
      <c r="FY595" s="20"/>
      <c r="FZ595" s="20"/>
      <c r="GA595" s="20"/>
      <c r="GB595" s="71"/>
      <c r="GC595" s="73"/>
      <c r="GD595" s="72"/>
      <c r="GE595" s="71"/>
      <c r="GF595" s="71"/>
      <c r="GG595" s="71"/>
      <c r="GH595" s="74"/>
      <c r="GI595" s="71"/>
      <c r="GJ595" s="74"/>
      <c r="GK595" s="50"/>
      <c r="GL595" s="74"/>
      <c r="GM595" s="74"/>
      <c r="GN595" s="74"/>
      <c r="GO595" s="74"/>
      <c r="GP595" s="74"/>
      <c r="GQ595" s="74"/>
      <c r="GR595" s="74"/>
      <c r="GS595" s="50"/>
      <c r="GT595" s="74"/>
      <c r="GU595" s="124"/>
      <c r="GV595" s="50"/>
      <c r="GW595" s="50"/>
      <c r="GX595" s="74"/>
      <c r="GY595" s="74"/>
      <c r="GZ595" s="74"/>
      <c r="HA595" s="74"/>
      <c r="HB595" s="74"/>
    </row>
    <row r="596" spans="3:210" x14ac:dyDescent="0.25">
      <c r="FY596" s="20"/>
      <c r="FZ596" s="20"/>
      <c r="GA596" s="20"/>
    </row>
    <row r="597" spans="3:210" x14ac:dyDescent="0.25">
      <c r="FY597" s="20"/>
      <c r="FZ597" s="20"/>
      <c r="GA597" s="20"/>
    </row>
    <row r="598" spans="3:210" x14ac:dyDescent="0.25">
      <c r="FY598" s="20"/>
      <c r="FZ598" s="20"/>
      <c r="GA598" s="20"/>
      <c r="GC598" s="128" t="s">
        <v>6</v>
      </c>
    </row>
    <row r="599" spans="3:210" x14ac:dyDescent="0.25">
      <c r="FY599" s="4"/>
      <c r="FZ599" s="4"/>
      <c r="GA599" s="8"/>
    </row>
    <row r="600" spans="3:210" x14ac:dyDescent="0.25">
      <c r="FY600" s="2"/>
      <c r="FZ600" s="2"/>
      <c r="GA600" s="30"/>
    </row>
    <row r="601" spans="3:210" x14ac:dyDescent="0.25">
      <c r="FY601" s="2"/>
      <c r="FZ601" s="2"/>
      <c r="GA601" s="1"/>
    </row>
    <row r="602" spans="3:210" x14ac:dyDescent="0.25">
      <c r="FY602" s="4"/>
      <c r="FZ602" s="4"/>
      <c r="GA602" s="8"/>
    </row>
    <row r="603" spans="3:210" x14ac:dyDescent="0.25">
      <c r="FY603" s="74"/>
      <c r="FZ603" s="74"/>
      <c r="GA603" s="124"/>
    </row>
    <row r="609" spans="181:182" x14ac:dyDescent="0.25">
      <c r="FY609" s="129"/>
      <c r="FZ609" s="129"/>
    </row>
    <row r="610" spans="181:182" x14ac:dyDescent="0.25">
      <c r="FY610" s="118"/>
      <c r="FZ610" s="118"/>
    </row>
  </sheetData>
  <sheetProtection algorithmName="SHA-512" hashValue="Boz+Rz3GxTHiPbx+tXVFOQsN0fVRu7g76uNfhXUOUuHxx/eDh0+qW8rBsylMwZiAgP2zQHJPpqG43J4ZHpPWOw==" saltValue="gQMKvYbFcmETjMuK5yM0NQ==" spinCount="100000" sheet="1" formatCells="0" formatColumns="0" formatRows="0" insertColumns="0" insertRows="0" insertHyperlinks="0" deleteColumns="0" deleteRows="0" sort="0" autoFilter="0" pivotTables="0"/>
  <autoFilter ref="C1:HB590" xr:uid="{00000000-0009-0000-0000-000001000000}"/>
  <customSheetViews>
    <customSheetView guid="{06DB2853-7D68-4CCD-B200-5668C8C6C2AC}" scale="85" showAutoFilter="1" hiddenColumns="1" state="hidden">
      <pane xSplit="3" ySplit="1" topLeftCell="M244" activePane="bottomRight" state="frozen"/>
      <selection pane="bottomRight" activeCell="P250" sqref="P250"/>
      <pageMargins left="0.23622047244094491" right="0.23622047244094491" top="0.74803149606299213" bottom="0.74803149606299213" header="0.31496062992125984" footer="0.31496062992125984"/>
      <pageSetup paperSize="9" scale="80" orientation="landscape" r:id="rId1"/>
      <autoFilter ref="C1:FJ472" xr:uid="{00000000-0000-0000-0000-000000000000}"/>
    </customSheetView>
    <customSheetView guid="{DED96869-3237-47A8-8703-6FAD48A16335}" scale="85" showAutoFilter="1" hiddenColumns="1" state="hidden">
      <pane xSplit="3" ySplit="1" topLeftCell="AK426" activePane="bottomRight" state="frozen"/>
      <selection pane="bottomRight" activeCell="AP440" sqref="AP440"/>
      <pageMargins left="0.23622047244094491" right="0.23622047244094491" top="0.74803149606299213" bottom="0.74803149606299213" header="0.31496062992125984" footer="0.31496062992125984"/>
      <pageSetup paperSize="9" scale="80" orientation="landscape" r:id="rId2"/>
      <autoFilter ref="C1:ED472" xr:uid="{00000000-0000-0000-0000-000000000000}"/>
    </customSheetView>
    <customSheetView guid="{5C9FA074-3174-4651-92BB-F6B5D711B431}" scale="85" showAutoFilter="1" hiddenColumns="1" state="hidden">
      <pane xSplit="3" ySplit="1" topLeftCell="M244" activePane="bottomRight" state="frozen"/>
      <selection pane="bottomRight" activeCell="P250" sqref="P250"/>
      <pageMargins left="0.23622047244094491" right="0.23622047244094491" top="0.74803149606299213" bottom="0.74803149606299213" header="0.31496062992125984" footer="0.31496062992125984"/>
      <pageSetup paperSize="9" scale="80" orientation="landscape" r:id="rId3"/>
      <autoFilter ref="C1:FJ472" xr:uid="{00000000-0000-0000-0000-000000000000}"/>
    </customSheetView>
  </customSheetViews>
  <phoneticPr fontId="3" type="noConversion"/>
  <pageMargins left="0.23622047244094491" right="0.23622047244094491" top="0.74803149606299213" bottom="0.74803149606299213" header="0.31496062992125984" footer="0.31496062992125984"/>
  <pageSetup paperSize="9" scale="80" orientation="landscape" r:id="rId4"/>
  <drawing r:id="rId5"/>
  <legacy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9" tint="-0.249977111117893"/>
  </sheetPr>
  <dimension ref="A1:GW19"/>
  <sheetViews>
    <sheetView topLeftCell="L4" zoomScaleNormal="100" workbookViewId="0">
      <selection activeCell="U11" sqref="U11"/>
    </sheetView>
  </sheetViews>
  <sheetFormatPr defaultRowHeight="15" x14ac:dyDescent="0.25"/>
  <cols>
    <col min="1" max="1" width="40.7109375" customWidth="1"/>
    <col min="2" max="4" width="16.7109375" customWidth="1"/>
    <col min="5" max="5" width="1.7109375" style="842" customWidth="1"/>
    <col min="6" max="6" width="40.7109375" customWidth="1"/>
    <col min="7" max="9" width="16.7109375" customWidth="1"/>
    <col min="10" max="10" width="1.7109375" style="842" customWidth="1"/>
    <col min="11" max="11" width="40.7109375" customWidth="1"/>
    <col min="12" max="14" width="16.7109375" customWidth="1"/>
    <col min="15" max="15" width="1.7109375" style="842" customWidth="1"/>
    <col min="16" max="16" width="40.7109375" customWidth="1"/>
    <col min="17" max="19" width="16.7109375" customWidth="1"/>
    <col min="20" max="20" width="1.7109375" style="842" customWidth="1"/>
    <col min="21" max="21" width="40.7109375" customWidth="1"/>
    <col min="22" max="24" width="16.7109375" customWidth="1"/>
    <col min="25" max="25" width="1.7109375" style="842" customWidth="1"/>
    <col min="26" max="26" width="40.7109375" customWidth="1"/>
    <col min="27" max="29" width="16.7109375" customWidth="1"/>
    <col min="30" max="30" width="1.7109375" style="842" customWidth="1"/>
    <col min="31" max="31" width="40.7109375" customWidth="1"/>
    <col min="32" max="34" width="16.7109375" customWidth="1"/>
    <col min="35" max="35" width="1.7109375" style="842" customWidth="1"/>
    <col min="36" max="36" width="40.7109375" customWidth="1"/>
    <col min="37" max="39" width="16.7109375" customWidth="1"/>
    <col min="40" max="40" width="1.7109375" style="842" customWidth="1"/>
    <col min="41" max="41" width="40.7109375" customWidth="1"/>
    <col min="42" max="44" width="16.7109375" customWidth="1"/>
    <col min="45" max="45" width="1.7109375" style="842" customWidth="1"/>
    <col min="46" max="46" width="40.7109375" customWidth="1"/>
    <col min="47" max="49" width="16.7109375" customWidth="1"/>
    <col min="50" max="50" width="1.7109375" style="842" customWidth="1"/>
    <col min="51" max="51" width="40.7109375" customWidth="1"/>
    <col min="52" max="54" width="16.7109375" customWidth="1"/>
    <col min="55" max="55" width="1.7109375" style="842" customWidth="1"/>
    <col min="56" max="56" width="40.7109375" customWidth="1"/>
    <col min="57" max="59" width="16.7109375" customWidth="1"/>
    <col min="60" max="60" width="1.7109375" style="842" customWidth="1"/>
    <col min="61" max="61" width="40.7109375" customWidth="1"/>
    <col min="62" max="64" width="16.7109375" customWidth="1"/>
    <col min="65" max="65" width="1.7109375" style="842" customWidth="1"/>
    <col min="66" max="66" width="40.7109375" customWidth="1"/>
    <col min="67" max="69" width="16.7109375" customWidth="1"/>
    <col min="70" max="70" width="1.7109375" style="842" customWidth="1"/>
    <col min="71" max="71" width="40.7109375" customWidth="1"/>
    <col min="72" max="74" width="16.7109375" customWidth="1"/>
    <col min="75" max="75" width="1.7109375" style="842" customWidth="1"/>
    <col min="76" max="76" width="40.7109375" customWidth="1"/>
    <col min="77" max="79" width="16.7109375" customWidth="1"/>
    <col min="80" max="80" width="1.7109375" style="842" customWidth="1"/>
    <col min="81" max="81" width="40.7109375" customWidth="1"/>
    <col min="82" max="84" width="16.7109375" customWidth="1"/>
    <col min="85" max="85" width="1.7109375" style="842" customWidth="1"/>
    <col min="86" max="86" width="40.7109375" customWidth="1"/>
    <col min="87" max="89" width="16.7109375" customWidth="1"/>
    <col min="90" max="90" width="1.7109375" style="842" customWidth="1"/>
    <col min="91" max="91" width="40.7109375" customWidth="1"/>
    <col min="92" max="94" width="16.7109375" customWidth="1"/>
    <col min="95" max="95" width="1.7109375" style="842" customWidth="1"/>
    <col min="96" max="96" width="40.7109375" customWidth="1"/>
    <col min="97" max="99" width="16.7109375" customWidth="1"/>
    <col min="100" max="100" width="1.7109375" style="842" customWidth="1"/>
    <col min="101" max="101" width="40.7109375" customWidth="1"/>
    <col min="102" max="104" width="16.7109375" customWidth="1"/>
    <col min="105" max="105" width="1.7109375" style="842" customWidth="1"/>
    <col min="106" max="106" width="40.7109375" customWidth="1"/>
    <col min="107" max="109" width="16.7109375" customWidth="1"/>
    <col min="110" max="110" width="1.7109375" style="842" customWidth="1"/>
    <col min="111" max="111" width="40.7109375" customWidth="1"/>
    <col min="112" max="114" width="16.7109375" customWidth="1"/>
    <col min="115" max="115" width="1.7109375" style="842" customWidth="1"/>
    <col min="116" max="116" width="40.7109375" customWidth="1"/>
    <col min="117" max="119" width="16.7109375" customWidth="1"/>
    <col min="120" max="120" width="1.7109375" style="842" customWidth="1"/>
    <col min="121" max="121" width="40.7109375" customWidth="1"/>
    <col min="122" max="124" width="16.7109375" customWidth="1"/>
    <col min="125" max="125" width="1.7109375" style="842" customWidth="1"/>
    <col min="126" max="126" width="40.7109375" customWidth="1"/>
    <col min="127" max="129" width="16.7109375" customWidth="1"/>
    <col min="130" max="130" width="1.7109375" style="842" customWidth="1"/>
    <col min="131" max="131" width="40.7109375" customWidth="1"/>
    <col min="132" max="134" width="16.7109375" customWidth="1"/>
    <col min="135" max="135" width="1.7109375" style="842" customWidth="1"/>
    <col min="136" max="136" width="40.7109375" customWidth="1"/>
    <col min="137" max="139" width="16.7109375" customWidth="1"/>
    <col min="140" max="140" width="1.7109375" style="842" customWidth="1"/>
    <col min="141" max="141" width="40.7109375" customWidth="1"/>
    <col min="142" max="144" width="16.7109375" customWidth="1"/>
    <col min="145" max="145" width="1.7109375" style="842" customWidth="1"/>
    <col min="146" max="146" width="40.7109375" customWidth="1"/>
    <col min="147" max="149" width="16.7109375" customWidth="1"/>
    <col min="150" max="150" width="1.7109375" style="842" customWidth="1"/>
    <col min="151" max="151" width="40.7109375" customWidth="1"/>
    <col min="152" max="154" width="16.7109375" customWidth="1"/>
    <col min="155" max="155" width="1.7109375" style="842" customWidth="1"/>
    <col min="156" max="156" width="40.7109375" customWidth="1"/>
    <col min="157" max="159" width="16.7109375" customWidth="1"/>
    <col min="160" max="160" width="1.7109375" style="842" customWidth="1"/>
    <col min="161" max="161" width="40.7109375" customWidth="1"/>
    <col min="162" max="164" width="16.7109375" customWidth="1"/>
    <col min="165" max="165" width="1.7109375" style="842" customWidth="1"/>
    <col min="166" max="166" width="40.7109375" customWidth="1"/>
    <col min="167" max="169" width="16.7109375" customWidth="1"/>
    <col min="170" max="170" width="1.7109375" style="842" customWidth="1"/>
    <col min="171" max="171" width="40.7109375" customWidth="1"/>
    <col min="172" max="174" width="16.7109375" customWidth="1"/>
    <col min="175" max="175" width="1.7109375" style="842" customWidth="1"/>
    <col min="176" max="176" width="40.7109375" customWidth="1"/>
    <col min="177" max="179" width="16.7109375" customWidth="1"/>
    <col min="180" max="180" width="1.7109375" style="842" customWidth="1"/>
    <col min="181" max="181" width="40.7109375" customWidth="1"/>
    <col min="182" max="184" width="16.7109375" customWidth="1"/>
    <col min="185" max="185" width="1.7109375" style="842" customWidth="1"/>
    <col min="186" max="186" width="40.7109375" customWidth="1"/>
    <col min="187" max="189" width="16.7109375" customWidth="1"/>
    <col min="190" max="190" width="1.7109375" style="842" customWidth="1"/>
    <col min="191" max="191" width="40.7109375" customWidth="1"/>
    <col min="192" max="194" width="16.7109375" customWidth="1"/>
    <col min="195" max="195" width="1.7109375" style="842" customWidth="1"/>
    <col min="196" max="196" width="40.7109375" customWidth="1"/>
    <col min="197" max="199" width="16.7109375" customWidth="1"/>
    <col min="200" max="200" width="1.7109375" style="842" customWidth="1"/>
    <col min="201" max="201" width="40.7109375" customWidth="1"/>
    <col min="202" max="204" width="16.7109375" customWidth="1"/>
    <col min="205" max="205" width="1.7109375" style="842" customWidth="1"/>
  </cols>
  <sheetData>
    <row r="1" spans="1:205" s="984" customFormat="1" ht="30" customHeight="1" x14ac:dyDescent="0.35">
      <c r="A1" s="1172" t="s">
        <v>1928</v>
      </c>
      <c r="B1" s="1172"/>
      <c r="C1" s="1172"/>
      <c r="D1" s="1172"/>
      <c r="E1" s="985"/>
      <c r="F1" s="1172" t="s">
        <v>3288</v>
      </c>
      <c r="G1" s="1172"/>
      <c r="H1" s="1172"/>
      <c r="I1" s="1172"/>
      <c r="J1" s="985"/>
      <c r="K1" s="1172" t="s">
        <v>3291</v>
      </c>
      <c r="L1" s="1172"/>
      <c r="M1" s="1172"/>
      <c r="N1" s="1172"/>
      <c r="O1" s="985"/>
      <c r="P1" s="1172" t="s">
        <v>8669</v>
      </c>
      <c r="Q1" s="1172"/>
      <c r="R1" s="1172"/>
      <c r="S1" s="1172"/>
      <c r="T1" s="985"/>
      <c r="U1" s="1172" t="s">
        <v>8668</v>
      </c>
      <c r="V1" s="1172"/>
      <c r="W1" s="1172"/>
      <c r="X1" s="1172"/>
      <c r="Y1" s="985"/>
      <c r="Z1" s="1172" t="s">
        <v>225</v>
      </c>
      <c r="AA1" s="1172"/>
      <c r="AB1" s="1172"/>
      <c r="AC1" s="1172"/>
      <c r="AD1" s="985"/>
      <c r="AE1" s="1172" t="s">
        <v>224</v>
      </c>
      <c r="AF1" s="1172"/>
      <c r="AG1" s="1172"/>
      <c r="AH1" s="1172"/>
      <c r="AI1" s="985"/>
      <c r="AJ1" s="1172" t="s">
        <v>223</v>
      </c>
      <c r="AK1" s="1172"/>
      <c r="AL1" s="1172"/>
      <c r="AM1" s="1172"/>
      <c r="AN1" s="985"/>
      <c r="AO1" s="1172" t="s">
        <v>222</v>
      </c>
      <c r="AP1" s="1172"/>
      <c r="AQ1" s="1172"/>
      <c r="AR1" s="1172"/>
      <c r="AS1" s="985"/>
      <c r="AT1" s="1172" t="s">
        <v>8951</v>
      </c>
      <c r="AU1" s="1172"/>
      <c r="AV1" s="1172"/>
      <c r="AW1" s="1172"/>
      <c r="AX1" s="985"/>
      <c r="AY1" s="1172" t="s">
        <v>221</v>
      </c>
      <c r="AZ1" s="1172"/>
      <c r="BA1" s="1172"/>
      <c r="BB1" s="1172"/>
      <c r="BC1" s="985"/>
      <c r="BD1" s="1172" t="s">
        <v>220</v>
      </c>
      <c r="BE1" s="1172"/>
      <c r="BF1" s="1172"/>
      <c r="BG1" s="1172"/>
      <c r="BH1" s="985"/>
      <c r="BI1" s="1172" t="s">
        <v>8386</v>
      </c>
      <c r="BJ1" s="1172"/>
      <c r="BK1" s="1172"/>
      <c r="BL1" s="1172"/>
      <c r="BM1" s="985"/>
      <c r="BN1" s="1172" t="s">
        <v>8390</v>
      </c>
      <c r="BO1" s="1172"/>
      <c r="BP1" s="1172"/>
      <c r="BQ1" s="1172"/>
      <c r="BR1" s="985"/>
      <c r="BS1" s="1172" t="s">
        <v>8691</v>
      </c>
      <c r="BT1" s="1172"/>
      <c r="BU1" s="1172"/>
      <c r="BV1" s="1172"/>
      <c r="BW1" s="985"/>
      <c r="BX1" s="1172" t="s">
        <v>8392</v>
      </c>
      <c r="BY1" s="1172"/>
      <c r="BZ1" s="1172"/>
      <c r="CA1" s="1172"/>
      <c r="CB1" s="985"/>
      <c r="CC1" s="1172" t="s">
        <v>8637</v>
      </c>
      <c r="CD1" s="1172"/>
      <c r="CE1" s="1172"/>
      <c r="CF1" s="1172"/>
      <c r="CG1" s="985"/>
      <c r="CH1" s="1172" t="s">
        <v>219</v>
      </c>
      <c r="CI1" s="1172"/>
      <c r="CJ1" s="1172"/>
      <c r="CK1" s="1172"/>
      <c r="CL1" s="985"/>
      <c r="CM1" s="1172" t="s">
        <v>3413</v>
      </c>
      <c r="CN1" s="1172"/>
      <c r="CO1" s="1172"/>
      <c r="CP1" s="1172"/>
      <c r="CQ1" s="985"/>
      <c r="CR1" s="1172" t="s">
        <v>218</v>
      </c>
      <c r="CS1" s="1172"/>
      <c r="CT1" s="1172"/>
      <c r="CU1" s="1172"/>
      <c r="CV1" s="985"/>
      <c r="CW1" s="1172" t="s">
        <v>8636</v>
      </c>
      <c r="CX1" s="1172"/>
      <c r="CY1" s="1172"/>
      <c r="CZ1" s="1172"/>
      <c r="DA1" s="985"/>
      <c r="DB1" s="1172" t="s">
        <v>217</v>
      </c>
      <c r="DC1" s="1172"/>
      <c r="DD1" s="1172"/>
      <c r="DE1" s="1172"/>
      <c r="DF1" s="985"/>
      <c r="DG1" s="1172" t="s">
        <v>216</v>
      </c>
      <c r="DH1" s="1172"/>
      <c r="DI1" s="1172"/>
      <c r="DJ1" s="1172"/>
      <c r="DK1" s="985"/>
      <c r="DL1" s="1172" t="s">
        <v>215</v>
      </c>
      <c r="DM1" s="1172"/>
      <c r="DN1" s="1172"/>
      <c r="DO1" s="1172"/>
      <c r="DP1" s="985"/>
      <c r="DQ1" s="1172" t="s">
        <v>8519</v>
      </c>
      <c r="DR1" s="1172"/>
      <c r="DS1" s="1172"/>
      <c r="DT1" s="1172"/>
      <c r="DU1" s="985"/>
      <c r="DV1" s="1172" t="s">
        <v>8544</v>
      </c>
      <c r="DW1" s="1172"/>
      <c r="DX1" s="1172"/>
      <c r="DY1" s="1172"/>
      <c r="DZ1" s="985"/>
      <c r="EA1" s="1172" t="s">
        <v>8710</v>
      </c>
      <c r="EB1" s="1172"/>
      <c r="EC1" s="1172"/>
      <c r="ED1" s="1172"/>
      <c r="EE1" s="985"/>
      <c r="EF1" s="1172" t="s">
        <v>3</v>
      </c>
      <c r="EG1" s="1172"/>
      <c r="EH1" s="1172"/>
      <c r="EI1" s="1172"/>
      <c r="EJ1" s="985"/>
      <c r="EK1" s="1172" t="s">
        <v>8712</v>
      </c>
      <c r="EL1" s="1172"/>
      <c r="EM1" s="1172"/>
      <c r="EN1" s="1172"/>
      <c r="EO1" s="985"/>
      <c r="EP1" s="1172" t="s">
        <v>36</v>
      </c>
      <c r="EQ1" s="1172"/>
      <c r="ER1" s="1172"/>
      <c r="ES1" s="1172"/>
      <c r="ET1" s="985"/>
      <c r="EU1" s="1172" t="s">
        <v>32</v>
      </c>
      <c r="EV1" s="1172"/>
      <c r="EW1" s="1172"/>
      <c r="EX1" s="1172"/>
      <c r="EY1" s="985"/>
      <c r="EZ1" s="1172" t="s">
        <v>33</v>
      </c>
      <c r="FA1" s="1172"/>
      <c r="FB1" s="1172"/>
      <c r="FC1" s="1172"/>
      <c r="FD1" s="985"/>
      <c r="FE1" s="1172" t="s">
        <v>44</v>
      </c>
      <c r="FF1" s="1172"/>
      <c r="FG1" s="1172"/>
      <c r="FH1" s="1172"/>
      <c r="FI1" s="985"/>
      <c r="FJ1" s="1172" t="s">
        <v>212</v>
      </c>
      <c r="FK1" s="1172"/>
      <c r="FL1" s="1172"/>
      <c r="FM1" s="1172"/>
      <c r="FN1" s="985"/>
      <c r="FO1" s="1172" t="s">
        <v>211</v>
      </c>
      <c r="FP1" s="1172"/>
      <c r="FQ1" s="1172"/>
      <c r="FR1" s="1172"/>
      <c r="FS1" s="985"/>
      <c r="FT1" s="1172" t="s">
        <v>2</v>
      </c>
      <c r="FU1" s="1172"/>
      <c r="FV1" s="1172"/>
      <c r="FW1" s="1172"/>
      <c r="FX1" s="985"/>
      <c r="FY1" s="1172" t="s">
        <v>515</v>
      </c>
      <c r="FZ1" s="1172"/>
      <c r="GA1" s="1172"/>
      <c r="GB1" s="1172"/>
      <c r="GC1" s="985"/>
      <c r="GD1" s="1172" t="s">
        <v>8921</v>
      </c>
      <c r="GE1" s="1172"/>
      <c r="GF1" s="1172"/>
      <c r="GG1" s="1172"/>
      <c r="GH1" s="985"/>
      <c r="GI1" s="1172" t="s">
        <v>213</v>
      </c>
      <c r="GJ1" s="1172"/>
      <c r="GK1" s="1172"/>
      <c r="GL1" s="1172"/>
      <c r="GM1" s="985"/>
      <c r="GN1" s="1172" t="s">
        <v>209</v>
      </c>
      <c r="GO1" s="1172"/>
      <c r="GP1" s="1172"/>
      <c r="GQ1" s="1172"/>
      <c r="GR1" s="985"/>
      <c r="GS1" s="1172" t="s">
        <v>210</v>
      </c>
      <c r="GT1" s="1172"/>
      <c r="GU1" s="1172"/>
      <c r="GV1" s="1172"/>
      <c r="GW1" s="985"/>
    </row>
    <row r="2" spans="1:205" x14ac:dyDescent="0.25">
      <c r="A2" t="s">
        <v>8902</v>
      </c>
      <c r="B2" t="s">
        <v>8903</v>
      </c>
      <c r="C2" t="s">
        <v>8904</v>
      </c>
      <c r="D2" t="s">
        <v>241</v>
      </c>
      <c r="F2" t="s">
        <v>8902</v>
      </c>
      <c r="G2" t="s">
        <v>8903</v>
      </c>
      <c r="H2" t="s">
        <v>8904</v>
      </c>
      <c r="I2" t="s">
        <v>241</v>
      </c>
      <c r="K2" t="s">
        <v>8902</v>
      </c>
      <c r="L2" t="s">
        <v>8903</v>
      </c>
      <c r="M2" t="s">
        <v>8904</v>
      </c>
      <c r="N2" t="s">
        <v>241</v>
      </c>
      <c r="P2" t="s">
        <v>8902</v>
      </c>
      <c r="Q2" t="s">
        <v>8903</v>
      </c>
      <c r="R2" t="s">
        <v>8904</v>
      </c>
      <c r="S2" t="s">
        <v>241</v>
      </c>
      <c r="U2" t="s">
        <v>8902</v>
      </c>
      <c r="V2" t="s">
        <v>8903</v>
      </c>
      <c r="W2" t="s">
        <v>8904</v>
      </c>
      <c r="X2" t="s">
        <v>241</v>
      </c>
      <c r="Z2" t="s">
        <v>8902</v>
      </c>
      <c r="AA2" t="s">
        <v>8903</v>
      </c>
      <c r="AB2" t="s">
        <v>8904</v>
      </c>
      <c r="AC2" t="s">
        <v>241</v>
      </c>
      <c r="AE2" t="s">
        <v>8902</v>
      </c>
      <c r="AF2" t="s">
        <v>8903</v>
      </c>
      <c r="AG2" t="s">
        <v>8904</v>
      </c>
      <c r="AH2" t="s">
        <v>241</v>
      </c>
      <c r="AJ2" t="s">
        <v>8902</v>
      </c>
      <c r="AK2" t="s">
        <v>8903</v>
      </c>
      <c r="AL2" t="s">
        <v>8904</v>
      </c>
      <c r="AM2" t="s">
        <v>241</v>
      </c>
      <c r="AO2" t="s">
        <v>8902</v>
      </c>
      <c r="AP2" t="s">
        <v>8903</v>
      </c>
      <c r="AQ2" t="s">
        <v>8904</v>
      </c>
      <c r="AR2" t="s">
        <v>241</v>
      </c>
      <c r="AT2" t="s">
        <v>8902</v>
      </c>
      <c r="AU2" t="s">
        <v>8903</v>
      </c>
      <c r="AV2" t="s">
        <v>8904</v>
      </c>
      <c r="AW2" t="s">
        <v>241</v>
      </c>
      <c r="AY2" t="s">
        <v>8902</v>
      </c>
      <c r="AZ2" t="s">
        <v>8903</v>
      </c>
      <c r="BA2" t="s">
        <v>8904</v>
      </c>
      <c r="BB2" t="s">
        <v>241</v>
      </c>
      <c r="BD2" t="s">
        <v>8902</v>
      </c>
      <c r="BE2" t="s">
        <v>8903</v>
      </c>
      <c r="BF2" t="s">
        <v>8904</v>
      </c>
      <c r="BG2" t="s">
        <v>241</v>
      </c>
      <c r="BI2" t="s">
        <v>8902</v>
      </c>
      <c r="BJ2" t="s">
        <v>8903</v>
      </c>
      <c r="BK2" t="s">
        <v>8904</v>
      </c>
      <c r="BL2" t="s">
        <v>241</v>
      </c>
      <c r="BN2" t="s">
        <v>8902</v>
      </c>
      <c r="BO2" t="s">
        <v>8903</v>
      </c>
      <c r="BP2" t="s">
        <v>8904</v>
      </c>
      <c r="BQ2" t="s">
        <v>241</v>
      </c>
      <c r="BS2" t="s">
        <v>8902</v>
      </c>
      <c r="BT2" t="s">
        <v>8903</v>
      </c>
      <c r="BU2" t="s">
        <v>8904</v>
      </c>
      <c r="BV2" t="s">
        <v>241</v>
      </c>
      <c r="BX2" t="s">
        <v>8902</v>
      </c>
      <c r="BY2" t="s">
        <v>8903</v>
      </c>
      <c r="BZ2" t="s">
        <v>8904</v>
      </c>
      <c r="CA2" t="s">
        <v>241</v>
      </c>
      <c r="CC2" t="s">
        <v>8902</v>
      </c>
      <c r="CD2" t="s">
        <v>8903</v>
      </c>
      <c r="CE2" t="s">
        <v>8904</v>
      </c>
      <c r="CF2" t="s">
        <v>241</v>
      </c>
      <c r="CH2" t="s">
        <v>8902</v>
      </c>
      <c r="CI2" t="s">
        <v>8903</v>
      </c>
      <c r="CJ2" t="s">
        <v>8904</v>
      </c>
      <c r="CK2" t="s">
        <v>241</v>
      </c>
      <c r="CM2" t="s">
        <v>8902</v>
      </c>
      <c r="CN2" t="s">
        <v>8903</v>
      </c>
      <c r="CO2" t="s">
        <v>8904</v>
      </c>
      <c r="CP2" t="s">
        <v>241</v>
      </c>
      <c r="CR2" t="s">
        <v>8902</v>
      </c>
      <c r="CS2" t="s">
        <v>8903</v>
      </c>
      <c r="CT2" t="s">
        <v>8904</v>
      </c>
      <c r="CU2" t="s">
        <v>241</v>
      </c>
      <c r="CW2" t="s">
        <v>8902</v>
      </c>
      <c r="CX2" t="s">
        <v>8903</v>
      </c>
      <c r="CY2" t="s">
        <v>8904</v>
      </c>
      <c r="CZ2" t="s">
        <v>241</v>
      </c>
      <c r="DB2" t="s">
        <v>8902</v>
      </c>
      <c r="DC2" t="s">
        <v>8903</v>
      </c>
      <c r="DD2" t="s">
        <v>8904</v>
      </c>
      <c r="DE2" t="s">
        <v>241</v>
      </c>
      <c r="DG2" t="s">
        <v>8902</v>
      </c>
      <c r="DH2" t="s">
        <v>8903</v>
      </c>
      <c r="DI2" t="s">
        <v>8904</v>
      </c>
      <c r="DJ2" t="s">
        <v>241</v>
      </c>
      <c r="DL2" t="s">
        <v>8902</v>
      </c>
      <c r="DM2" t="s">
        <v>8903</v>
      </c>
      <c r="DN2" t="s">
        <v>8904</v>
      </c>
      <c r="DO2" t="s">
        <v>241</v>
      </c>
      <c r="DQ2" t="s">
        <v>8902</v>
      </c>
      <c r="DR2" t="s">
        <v>8903</v>
      </c>
      <c r="DS2" t="s">
        <v>8904</v>
      </c>
      <c r="DT2" t="s">
        <v>241</v>
      </c>
      <c r="DV2" t="s">
        <v>8902</v>
      </c>
      <c r="DW2" t="s">
        <v>8903</v>
      </c>
      <c r="DX2" t="s">
        <v>8904</v>
      </c>
      <c r="DY2" t="s">
        <v>241</v>
      </c>
      <c r="EA2" t="s">
        <v>8902</v>
      </c>
      <c r="EB2" t="s">
        <v>8903</v>
      </c>
      <c r="EC2" t="s">
        <v>8904</v>
      </c>
      <c r="ED2" t="s">
        <v>241</v>
      </c>
      <c r="EF2" t="s">
        <v>8902</v>
      </c>
      <c r="EG2" t="s">
        <v>8903</v>
      </c>
      <c r="EH2" t="s">
        <v>8904</v>
      </c>
      <c r="EI2" t="s">
        <v>241</v>
      </c>
      <c r="EK2" t="s">
        <v>8902</v>
      </c>
      <c r="EL2" t="s">
        <v>8903</v>
      </c>
      <c r="EM2" t="s">
        <v>8904</v>
      </c>
      <c r="EN2" t="s">
        <v>241</v>
      </c>
      <c r="EP2" t="s">
        <v>8902</v>
      </c>
      <c r="EQ2" t="s">
        <v>8903</v>
      </c>
      <c r="ER2" t="s">
        <v>8904</v>
      </c>
      <c r="ES2" t="s">
        <v>241</v>
      </c>
      <c r="EU2" t="s">
        <v>8902</v>
      </c>
      <c r="EV2" t="s">
        <v>8903</v>
      </c>
      <c r="EW2" t="s">
        <v>8904</v>
      </c>
      <c r="EX2" t="s">
        <v>241</v>
      </c>
      <c r="EZ2" t="s">
        <v>8902</v>
      </c>
      <c r="FA2" t="s">
        <v>8903</v>
      </c>
      <c r="FB2" t="s">
        <v>8904</v>
      </c>
      <c r="FC2" t="s">
        <v>241</v>
      </c>
      <c r="FE2" t="s">
        <v>8902</v>
      </c>
      <c r="FF2" t="s">
        <v>8903</v>
      </c>
      <c r="FG2" t="s">
        <v>8904</v>
      </c>
      <c r="FH2" t="s">
        <v>241</v>
      </c>
      <c r="FJ2" t="s">
        <v>8902</v>
      </c>
      <c r="FK2" t="s">
        <v>8903</v>
      </c>
      <c r="FL2" t="s">
        <v>8904</v>
      </c>
      <c r="FM2" t="s">
        <v>241</v>
      </c>
      <c r="FO2" t="s">
        <v>8902</v>
      </c>
      <c r="FP2" t="s">
        <v>8903</v>
      </c>
      <c r="FQ2" t="s">
        <v>8904</v>
      </c>
      <c r="FR2" t="s">
        <v>241</v>
      </c>
      <c r="FT2" t="s">
        <v>8902</v>
      </c>
      <c r="FU2" t="s">
        <v>8903</v>
      </c>
      <c r="FV2" t="s">
        <v>8904</v>
      </c>
      <c r="FW2" t="s">
        <v>241</v>
      </c>
      <c r="FY2" t="s">
        <v>8902</v>
      </c>
      <c r="FZ2" t="s">
        <v>8903</v>
      </c>
      <c r="GA2" t="s">
        <v>8904</v>
      </c>
      <c r="GB2" t="s">
        <v>241</v>
      </c>
      <c r="GD2" t="s">
        <v>8902</v>
      </c>
      <c r="GE2" t="s">
        <v>8903</v>
      </c>
      <c r="GF2" t="s">
        <v>8904</v>
      </c>
      <c r="GG2" t="s">
        <v>241</v>
      </c>
      <c r="GI2" t="s">
        <v>8902</v>
      </c>
      <c r="GJ2" t="s">
        <v>8903</v>
      </c>
      <c r="GK2" t="s">
        <v>8904</v>
      </c>
      <c r="GL2" t="s">
        <v>241</v>
      </c>
      <c r="GN2" t="s">
        <v>8902</v>
      </c>
      <c r="GO2" t="s">
        <v>8903</v>
      </c>
      <c r="GP2" t="s">
        <v>8904</v>
      </c>
      <c r="GQ2" t="s">
        <v>241</v>
      </c>
      <c r="GS2" t="s">
        <v>8902</v>
      </c>
      <c r="GT2" t="s">
        <v>8903</v>
      </c>
      <c r="GU2" t="s">
        <v>8904</v>
      </c>
      <c r="GV2" t="s">
        <v>241</v>
      </c>
    </row>
    <row r="3" spans="1:205" x14ac:dyDescent="0.25">
      <c r="P3" s="38" t="s">
        <v>8905</v>
      </c>
      <c r="Q3" t="s">
        <v>8917</v>
      </c>
      <c r="R3" t="s">
        <v>8906</v>
      </c>
      <c r="U3" t="s">
        <v>8947</v>
      </c>
      <c r="V3" t="s">
        <v>8948</v>
      </c>
      <c r="W3" t="s">
        <v>8949</v>
      </c>
      <c r="X3" t="s">
        <v>8950</v>
      </c>
      <c r="Z3" t="s">
        <v>8947</v>
      </c>
      <c r="AA3" t="s">
        <v>8948</v>
      </c>
      <c r="AB3" t="s">
        <v>8949</v>
      </c>
      <c r="AC3" t="s">
        <v>8950</v>
      </c>
      <c r="AE3" t="s">
        <v>8947</v>
      </c>
      <c r="AF3" t="s">
        <v>8948</v>
      </c>
      <c r="AG3" t="s">
        <v>8949</v>
      </c>
      <c r="AH3" t="s">
        <v>8950</v>
      </c>
      <c r="AJ3" t="s">
        <v>8947</v>
      </c>
      <c r="AK3" t="s">
        <v>8948</v>
      </c>
      <c r="AL3" t="s">
        <v>8949</v>
      </c>
      <c r="AM3" t="s">
        <v>8950</v>
      </c>
      <c r="AO3" t="s">
        <v>8947</v>
      </c>
      <c r="AP3" t="s">
        <v>8948</v>
      </c>
      <c r="AQ3" t="s">
        <v>8949</v>
      </c>
      <c r="AR3" t="s">
        <v>8950</v>
      </c>
      <c r="AT3" t="s">
        <v>8947</v>
      </c>
      <c r="AU3" t="s">
        <v>8948</v>
      </c>
      <c r="AV3" t="s">
        <v>8949</v>
      </c>
      <c r="AW3" t="s">
        <v>8950</v>
      </c>
      <c r="AY3" t="s">
        <v>8947</v>
      </c>
      <c r="AZ3" t="s">
        <v>8948</v>
      </c>
      <c r="BA3" t="s">
        <v>8949</v>
      </c>
      <c r="BB3" t="s">
        <v>8950</v>
      </c>
      <c r="BD3" t="s">
        <v>8947</v>
      </c>
      <c r="BE3" t="s">
        <v>8948</v>
      </c>
      <c r="BF3" t="s">
        <v>8949</v>
      </c>
      <c r="BG3" t="s">
        <v>8950</v>
      </c>
      <c r="BI3" t="s">
        <v>8947</v>
      </c>
      <c r="BJ3" t="s">
        <v>8948</v>
      </c>
      <c r="BK3" t="s">
        <v>8949</v>
      </c>
      <c r="BL3" t="s">
        <v>8950</v>
      </c>
      <c r="BN3" t="s">
        <v>8947</v>
      </c>
      <c r="BO3" t="s">
        <v>8948</v>
      </c>
      <c r="BP3" t="s">
        <v>8949</v>
      </c>
      <c r="BQ3" t="s">
        <v>8950</v>
      </c>
      <c r="BS3" t="s">
        <v>8947</v>
      </c>
      <c r="BT3" t="s">
        <v>8948</v>
      </c>
      <c r="BU3" t="s">
        <v>8949</v>
      </c>
      <c r="BV3" t="s">
        <v>8950</v>
      </c>
      <c r="BX3" t="s">
        <v>8947</v>
      </c>
      <c r="BY3" t="s">
        <v>8948</v>
      </c>
      <c r="BZ3" t="s">
        <v>8949</v>
      </c>
      <c r="CA3" t="s">
        <v>8950</v>
      </c>
      <c r="CC3" t="s">
        <v>8947</v>
      </c>
      <c r="CD3" t="s">
        <v>8948</v>
      </c>
      <c r="CE3" t="s">
        <v>8949</v>
      </c>
      <c r="CF3" t="s">
        <v>8950</v>
      </c>
      <c r="CH3" t="s">
        <v>8947</v>
      </c>
      <c r="CI3" t="s">
        <v>8948</v>
      </c>
      <c r="CJ3" t="s">
        <v>8949</v>
      </c>
      <c r="CK3" t="s">
        <v>8950</v>
      </c>
      <c r="CM3" t="s">
        <v>8947</v>
      </c>
      <c r="CN3" t="s">
        <v>8948</v>
      </c>
      <c r="CO3" t="s">
        <v>8949</v>
      </c>
      <c r="CP3" t="s">
        <v>8950</v>
      </c>
      <c r="CR3" t="s">
        <v>8947</v>
      </c>
      <c r="CS3" t="s">
        <v>8948</v>
      </c>
      <c r="CT3" t="s">
        <v>8949</v>
      </c>
      <c r="CU3" t="s">
        <v>8950</v>
      </c>
      <c r="CW3" t="s">
        <v>8947</v>
      </c>
      <c r="CX3" t="s">
        <v>8948</v>
      </c>
      <c r="CY3" t="s">
        <v>8949</v>
      </c>
      <c r="CZ3" t="s">
        <v>8950</v>
      </c>
      <c r="DB3" t="s">
        <v>8947</v>
      </c>
      <c r="DC3" t="s">
        <v>8948</v>
      </c>
      <c r="DD3" t="s">
        <v>8949</v>
      </c>
      <c r="DE3" t="s">
        <v>8950</v>
      </c>
      <c r="DG3" t="s">
        <v>8947</v>
      </c>
      <c r="DH3" t="s">
        <v>8948</v>
      </c>
      <c r="DI3" t="s">
        <v>8949</v>
      </c>
      <c r="DJ3" t="s">
        <v>8950</v>
      </c>
      <c r="DL3" t="s">
        <v>8947</v>
      </c>
      <c r="DM3" t="s">
        <v>8948</v>
      </c>
      <c r="DN3" t="s">
        <v>8949</v>
      </c>
      <c r="DO3" t="s">
        <v>8950</v>
      </c>
      <c r="DQ3" t="s">
        <v>8947</v>
      </c>
      <c r="DR3" t="s">
        <v>8948</v>
      </c>
      <c r="DS3" t="s">
        <v>8949</v>
      </c>
      <c r="DT3" t="s">
        <v>8950</v>
      </c>
      <c r="DV3" t="s">
        <v>8947</v>
      </c>
      <c r="DW3" t="s">
        <v>8948</v>
      </c>
      <c r="DX3" t="s">
        <v>8949</v>
      </c>
      <c r="DY3" t="s">
        <v>8950</v>
      </c>
      <c r="EA3" t="s">
        <v>8947</v>
      </c>
      <c r="EB3" t="s">
        <v>8948</v>
      </c>
      <c r="EC3" t="s">
        <v>8949</v>
      </c>
      <c r="ED3" t="s">
        <v>8950</v>
      </c>
      <c r="EF3" t="s">
        <v>8947</v>
      </c>
      <c r="EG3" t="s">
        <v>8948</v>
      </c>
      <c r="EH3" t="s">
        <v>8949</v>
      </c>
      <c r="EI3" t="s">
        <v>8950</v>
      </c>
      <c r="EK3" t="s">
        <v>8947</v>
      </c>
      <c r="EL3" t="s">
        <v>8948</v>
      </c>
      <c r="EM3" t="s">
        <v>8949</v>
      </c>
      <c r="EN3" t="s">
        <v>8950</v>
      </c>
      <c r="EP3" t="s">
        <v>8947</v>
      </c>
      <c r="EQ3" t="s">
        <v>8948</v>
      </c>
      <c r="ER3" t="s">
        <v>8949</v>
      </c>
      <c r="ES3" t="s">
        <v>8950</v>
      </c>
      <c r="EU3" t="s">
        <v>8947</v>
      </c>
      <c r="EV3" t="s">
        <v>8948</v>
      </c>
      <c r="EW3" t="s">
        <v>8949</v>
      </c>
      <c r="EX3" t="s">
        <v>8950</v>
      </c>
      <c r="EZ3" t="s">
        <v>8947</v>
      </c>
      <c r="FA3" t="s">
        <v>8948</v>
      </c>
      <c r="FB3" t="s">
        <v>8949</v>
      </c>
      <c r="FC3" t="s">
        <v>8950</v>
      </c>
      <c r="FE3" t="s">
        <v>8947</v>
      </c>
      <c r="FF3" t="s">
        <v>8948</v>
      </c>
      <c r="FG3" t="s">
        <v>8949</v>
      </c>
      <c r="FH3" t="s">
        <v>8950</v>
      </c>
      <c r="FJ3" t="s">
        <v>8947</v>
      </c>
      <c r="FK3" t="s">
        <v>8948</v>
      </c>
      <c r="FL3" t="s">
        <v>8949</v>
      </c>
      <c r="FM3" t="s">
        <v>8950</v>
      </c>
      <c r="FO3" t="s">
        <v>8947</v>
      </c>
      <c r="FP3" t="s">
        <v>8948</v>
      </c>
      <c r="FQ3" t="s">
        <v>8949</v>
      </c>
      <c r="FR3" t="s">
        <v>8950</v>
      </c>
      <c r="FT3" t="s">
        <v>8947</v>
      </c>
      <c r="FU3" t="s">
        <v>8948</v>
      </c>
      <c r="FV3" t="s">
        <v>8949</v>
      </c>
      <c r="FW3" t="s">
        <v>8950</v>
      </c>
      <c r="FY3" t="s">
        <v>8947</v>
      </c>
      <c r="FZ3" t="s">
        <v>8948</v>
      </c>
      <c r="GA3" t="s">
        <v>8949</v>
      </c>
      <c r="GB3" t="s">
        <v>8950</v>
      </c>
      <c r="GD3" t="s">
        <v>8947</v>
      </c>
      <c r="GE3" t="s">
        <v>8948</v>
      </c>
      <c r="GF3" t="s">
        <v>8949</v>
      </c>
      <c r="GG3" t="s">
        <v>8950</v>
      </c>
      <c r="GI3" t="s">
        <v>8947</v>
      </c>
      <c r="GJ3" t="s">
        <v>8948</v>
      </c>
      <c r="GK3" t="s">
        <v>8949</v>
      </c>
      <c r="GL3" t="s">
        <v>8950</v>
      </c>
      <c r="GN3" t="s">
        <v>8947</v>
      </c>
      <c r="GO3" t="s">
        <v>8948</v>
      </c>
      <c r="GP3" t="s">
        <v>8949</v>
      </c>
      <c r="GQ3" t="s">
        <v>8950</v>
      </c>
      <c r="GS3" t="s">
        <v>8947</v>
      </c>
      <c r="GT3" t="s">
        <v>8948</v>
      </c>
      <c r="GU3" t="s">
        <v>8949</v>
      </c>
      <c r="GV3" t="s">
        <v>8950</v>
      </c>
    </row>
    <row r="4" spans="1:205" ht="45" x14ac:dyDescent="0.25">
      <c r="P4" s="38" t="s">
        <v>8907</v>
      </c>
      <c r="Q4" t="s">
        <v>8919</v>
      </c>
      <c r="R4" s="38" t="s">
        <v>9303</v>
      </c>
    </row>
    <row r="5" spans="1:205" ht="30" x14ac:dyDescent="0.25">
      <c r="P5" s="38" t="s">
        <v>8908</v>
      </c>
      <c r="Q5" t="s">
        <v>8920</v>
      </c>
      <c r="R5" t="s">
        <v>8906</v>
      </c>
    </row>
    <row r="6" spans="1:205" ht="30" x14ac:dyDescent="0.25">
      <c r="P6" s="38" t="s">
        <v>8909</v>
      </c>
      <c r="R6" t="s">
        <v>8906</v>
      </c>
    </row>
    <row r="7" spans="1:205" ht="30" x14ac:dyDescent="0.25">
      <c r="P7" s="990" t="s">
        <v>8910</v>
      </c>
      <c r="R7" t="s">
        <v>8906</v>
      </c>
    </row>
    <row r="8" spans="1:205" ht="30" x14ac:dyDescent="0.25">
      <c r="P8" s="38" t="s">
        <v>8911</v>
      </c>
      <c r="R8" t="s">
        <v>8906</v>
      </c>
    </row>
    <row r="9" spans="1:205" ht="30" x14ac:dyDescent="0.25">
      <c r="P9" s="38" t="s">
        <v>8912</v>
      </c>
      <c r="R9" t="s">
        <v>8906</v>
      </c>
    </row>
    <row r="10" spans="1:205" x14ac:dyDescent="0.25">
      <c r="P10" s="38" t="s">
        <v>8913</v>
      </c>
      <c r="R10" t="s">
        <v>8906</v>
      </c>
    </row>
    <row r="11" spans="1:205" ht="30" x14ac:dyDescent="0.25">
      <c r="P11" s="38" t="s">
        <v>8914</v>
      </c>
      <c r="R11" t="s">
        <v>8906</v>
      </c>
    </row>
    <row r="12" spans="1:205" x14ac:dyDescent="0.25">
      <c r="P12" s="38" t="s">
        <v>8915</v>
      </c>
      <c r="R12" t="s">
        <v>8906</v>
      </c>
    </row>
    <row r="13" spans="1:205" ht="30" x14ac:dyDescent="0.25">
      <c r="P13" s="38" t="s">
        <v>8916</v>
      </c>
      <c r="R13" t="s">
        <v>8906</v>
      </c>
    </row>
    <row r="14" spans="1:205" ht="30" x14ac:dyDescent="0.25">
      <c r="P14" s="38" t="s">
        <v>8918</v>
      </c>
      <c r="R14" t="s">
        <v>8906</v>
      </c>
    </row>
    <row r="15" spans="1:205" ht="30" x14ac:dyDescent="0.25">
      <c r="P15" s="989" t="s">
        <v>8953</v>
      </c>
      <c r="S15" t="s">
        <v>8906</v>
      </c>
    </row>
    <row r="16" spans="1:205" ht="30" x14ac:dyDescent="0.25">
      <c r="P16" s="989" t="s">
        <v>8954</v>
      </c>
      <c r="S16" t="s">
        <v>8906</v>
      </c>
    </row>
    <row r="17" spans="16:19" x14ac:dyDescent="0.25">
      <c r="P17" s="989" t="s">
        <v>8955</v>
      </c>
      <c r="S17" t="s">
        <v>8906</v>
      </c>
    </row>
    <row r="18" spans="16:19" ht="60" x14ac:dyDescent="0.25">
      <c r="P18" s="989" t="s">
        <v>8956</v>
      </c>
      <c r="S18" t="s">
        <v>8906</v>
      </c>
    </row>
    <row r="19" spans="16:19" ht="30.75" thickBot="1" x14ac:dyDescent="0.3">
      <c r="P19" s="991" t="s">
        <v>8957</v>
      </c>
      <c r="Q19" t="s">
        <v>9279</v>
      </c>
      <c r="S19" t="s">
        <v>9302</v>
      </c>
    </row>
  </sheetData>
  <sheetProtection algorithmName="SHA-512" hashValue="H3wwe3SyULTARkOBL2QJP7OahC3NyiEwySeBx87z73hjmeMayWhAR/1dkd6xyDY9VWq4oILUxI1qQOyPWRayzg==" saltValue="+nX75tI8Evza0G5SE9qyIQ==" spinCount="100000" sheet="1" objects="1" scenarios="1"/>
  <mergeCells count="41">
    <mergeCell ref="FY1:GB1"/>
    <mergeCell ref="GD1:GG1"/>
    <mergeCell ref="GI1:GL1"/>
    <mergeCell ref="GN1:GQ1"/>
    <mergeCell ref="GS1:GV1"/>
    <mergeCell ref="FT1:FW1"/>
    <mergeCell ref="DQ1:DT1"/>
    <mergeCell ref="DV1:DY1"/>
    <mergeCell ref="EA1:ED1"/>
    <mergeCell ref="EF1:EI1"/>
    <mergeCell ref="EK1:EN1"/>
    <mergeCell ref="EP1:ES1"/>
    <mergeCell ref="EU1:EX1"/>
    <mergeCell ref="EZ1:FC1"/>
    <mergeCell ref="FE1:FH1"/>
    <mergeCell ref="FJ1:FM1"/>
    <mergeCell ref="FO1:FR1"/>
    <mergeCell ref="DL1:DO1"/>
    <mergeCell ref="BI1:BL1"/>
    <mergeCell ref="BN1:BQ1"/>
    <mergeCell ref="BS1:BV1"/>
    <mergeCell ref="BX1:CA1"/>
    <mergeCell ref="CC1:CF1"/>
    <mergeCell ref="CH1:CK1"/>
    <mergeCell ref="CM1:CP1"/>
    <mergeCell ref="CR1:CU1"/>
    <mergeCell ref="CW1:CZ1"/>
    <mergeCell ref="DB1:DE1"/>
    <mergeCell ref="DG1:DJ1"/>
    <mergeCell ref="BD1:BG1"/>
    <mergeCell ref="A1:D1"/>
    <mergeCell ref="F1:I1"/>
    <mergeCell ref="K1:N1"/>
    <mergeCell ref="P1:S1"/>
    <mergeCell ref="U1:X1"/>
    <mergeCell ref="Z1:AC1"/>
    <mergeCell ref="AE1:AH1"/>
    <mergeCell ref="AJ1:AM1"/>
    <mergeCell ref="AO1:AR1"/>
    <mergeCell ref="AT1:AW1"/>
    <mergeCell ref="AY1:BB1"/>
  </mergeCells>
  <pageMargins left="0.7" right="0.7" top="0.75" bottom="0.75" header="0.3" footer="0.3"/>
  <tableParts count="41">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4" tint="0.39997558519241921"/>
  </sheetPr>
  <dimension ref="A1:AS50"/>
  <sheetViews>
    <sheetView zoomScale="85" zoomScaleNormal="85" zoomScaleSheetLayoutView="85" workbookViewId="0">
      <pane xSplit="10" ySplit="2" topLeftCell="AD3" activePane="bottomRight" state="frozen"/>
      <selection pane="topRight" activeCell="F1" sqref="F1"/>
      <selection pane="bottomLeft" activeCell="A3" sqref="A3"/>
      <selection pane="bottomRight" activeCell="AD29" sqref="AD29"/>
    </sheetView>
  </sheetViews>
  <sheetFormatPr defaultRowHeight="15" x14ac:dyDescent="0.25"/>
  <cols>
    <col min="2" max="2" width="16.140625" customWidth="1"/>
    <col min="3" max="3" width="9.5703125" customWidth="1"/>
    <col min="4" max="4" width="7.28515625" customWidth="1"/>
    <col min="5" max="5" width="9.140625" customWidth="1"/>
    <col min="6" max="6" width="12.28515625" customWidth="1"/>
    <col min="7" max="7" width="17.140625" customWidth="1"/>
    <col min="8" max="8" width="29.42578125" bestFit="1" customWidth="1"/>
    <col min="9" max="9" width="21.7109375" customWidth="1"/>
    <col min="10" max="10" width="14.5703125" customWidth="1"/>
    <col min="11" max="11" width="19.7109375" customWidth="1"/>
    <col min="12" max="12" width="5.5703125" customWidth="1"/>
    <col min="13" max="14" width="18.5703125" customWidth="1"/>
    <col min="15" max="15" width="18.42578125" customWidth="1"/>
    <col min="16" max="16" width="16.85546875" customWidth="1"/>
    <col min="17" max="17" width="24.85546875" customWidth="1"/>
    <col min="18" max="18" width="23" customWidth="1"/>
    <col min="19" max="19" width="31.85546875" customWidth="1"/>
    <col min="20" max="20" width="26.5703125" customWidth="1"/>
    <col min="21" max="21" width="19.140625" customWidth="1"/>
    <col min="22" max="22" width="23.5703125" customWidth="1"/>
    <col min="23" max="23" width="20.28515625" customWidth="1"/>
    <col min="24" max="24" width="30.28515625" customWidth="1"/>
    <col min="25" max="25" width="15.85546875" customWidth="1"/>
    <col min="26" max="26" width="12.85546875" customWidth="1"/>
    <col min="27" max="27" width="20.85546875" customWidth="1"/>
    <col min="28" max="28" width="27.7109375" customWidth="1"/>
    <col min="29" max="29" width="26.140625" customWidth="1"/>
    <col min="30" max="30" width="31.7109375" customWidth="1"/>
    <col min="31" max="31" width="19.28515625" customWidth="1"/>
    <col min="32" max="32" width="28.28515625" customWidth="1"/>
    <col min="33" max="35" width="30.140625" bestFit="1" customWidth="1"/>
    <col min="36" max="36" width="40.28515625" bestFit="1" customWidth="1"/>
    <col min="37" max="37" width="36.85546875" bestFit="1" customWidth="1"/>
    <col min="38" max="38" width="37.85546875" bestFit="1" customWidth="1"/>
    <col min="39" max="39" width="44.140625" bestFit="1" customWidth="1"/>
    <col min="40" max="40" width="20.42578125" bestFit="1" customWidth="1"/>
    <col min="41" max="41" width="20.42578125" customWidth="1"/>
    <col min="42" max="42" width="18.140625" bestFit="1" customWidth="1"/>
    <col min="43" max="43" width="16.140625" bestFit="1" customWidth="1"/>
    <col min="44" max="44" width="11.42578125" bestFit="1" customWidth="1"/>
    <col min="45" max="45" width="17.28515625" bestFit="1" customWidth="1"/>
  </cols>
  <sheetData>
    <row r="1" spans="1:45" ht="36" customHeight="1" thickBot="1" x14ac:dyDescent="0.3">
      <c r="J1" s="38" t="s">
        <v>669</v>
      </c>
      <c r="K1" t="str">
        <f>INDEX('SABLONO LENTELES'!$K:$K,MATCH(Sablonas!$C$10,'SABLONO LENTELES'!J:J,0),1)</f>
        <v>PI20_PAGRINDAS</v>
      </c>
      <c r="L1" s="900">
        <f>Sablonas!D12</f>
        <v>0</v>
      </c>
      <c r="M1" t="str">
        <f>INDEX('SABLONO LENTELES'!$M:$M,MATCH(Sablonas!$C$10,'SABLONO LENTELES'!J:J,0),1)</f>
        <v>PI20_GRAZULAS</v>
      </c>
      <c r="N1" t="str">
        <f>INDEX('SABLONO LENTELES'!$N:$N,MATCH(Sablonas!$C$10,'SABLONO LENTELES'!J:J,0),1)</f>
        <v>PI20_BAMPERIS</v>
      </c>
      <c r="O1" t="str">
        <f>INDEX('SABLONO LENTELES'!$O:$O,MATCH(Sablonas!$C$10,'SABLONO LENTELES'!J:J,0),1)</f>
        <v>PI20_HIDRAULIKA</v>
      </c>
      <c r="P1" t="str">
        <f>INDEX('SABLONO LENTELES'!$P:$P,MATCH(Sablonas!$C$10,'SABLONO LENTELES'!J:J,0),1)</f>
        <v>PI20_STABDZIAI</v>
      </c>
      <c r="Q1" t="str">
        <f>INDEX('SABLONO LENTELES'!$Q:$Q,MATCH(Sablonas!$C$10,'SABLONO LENTELES'!J:J,0),1)</f>
        <v>PI20_STABDZIU_ISVADAI</v>
      </c>
      <c r="R1" t="str">
        <f>INDEX('SABLONO LENTELES'!$R:$R,MATCH(Sablonas!$C$10,'SABLONO LENTELES'!J:J,0),1)</f>
        <v>PI20_ATRAMINE_KOJA</v>
      </c>
      <c r="S1" t="str">
        <f>INDEX('SABLONO LENTELES'!$S:$S,MATCH(Sablonas!$C$10,'SABLONO LENTELES'!J:J,0),1)</f>
        <v>PI20_PRIEKINE_TEMPIMO_KILPA</v>
      </c>
      <c r="T1" t="str">
        <f>INDEX('SABLONO LENTELES'!$T:$T,MATCH(Sablonas!$C$10,'SABLONO LENTELES'!J:J,0),1)</f>
        <v>PI20_STOVEJIMO_STABDIS</v>
      </c>
      <c r="U1" t="str">
        <f>INDEX('SABLONO LENTELES'!$U:$U,MATCH(Sablonas!$C$10,'SABLONO LENTELES'!J:J,0),1)</f>
        <v>PI20_VIRSBORCIAI</v>
      </c>
      <c r="V1" t="str">
        <f>INDEX('SABLONO LENTELES'!$V:$V,MATCH(Sablonas!$C$10,'SABLONO LENTELES'!J:J,0),1)</f>
        <v>PI20_TENTAS_AIKSTELE</v>
      </c>
      <c r="W1" t="str">
        <f>INDEX('SABLONO LENTELES'!$W:$W,MATCH(Sablonas!$C$10,'SABLONO LENTELES'!J:J,0),1)</f>
        <v>PI20_APSVIETIMAS</v>
      </c>
      <c r="X1" t="str">
        <f>INDEX('SABLONO LENTELES'!$X:$X,MATCH(Sablonas!$C$10,'SABLONO LENTELES'!J:J,0),1)</f>
        <v>PI20_GALINE_TEMPIMO_KILPA</v>
      </c>
      <c r="Y1" t="str">
        <f>INDEX('SABLONO LENTELES'!$Y:$Y,MATCH(Sablonas!$C$10,'SABLONO LENTELES'!J:J,0),1)</f>
        <v>PI20_LIPDUKAI</v>
      </c>
      <c r="Z1" t="str">
        <f>INDEX('SABLONO LENTELES'!$Z:$Z,MATCH(Sablonas!$C$10,'SABLONO LENTELES'!J:J,0),1)</f>
        <v>PI20_RATAI</v>
      </c>
      <c r="AA1" t="str">
        <f>INDEX('SABLONO LENTELES'!$AA:$AA,MATCH(Sablonas!$C$10,'SABLONO LENTELES'!J:J,0),1)</f>
        <v>PI20_PURVASAUGIAI</v>
      </c>
      <c r="AB1" t="str">
        <f>INDEX('SABLONO LENTELES'!$AB:$AB,MATCH(Sablonas!$C$10,'SABLONO LENTELES'!J:J,0),1)</f>
        <v>PI20_GAL_BORTO_ADAPTERIAI</v>
      </c>
      <c r="AC1" t="str">
        <f>INDEX('SABLONO LENTELES'!$AC:$AC,MATCH(Sablonas!$C$10,'SABLONO LENTELES'!$J:$J,0),1)</f>
        <v>PI20_PAPILDOMI</v>
      </c>
      <c r="AD1" t="str">
        <f>INDEX('SABLONO LENTELES'!$AD:$AD,MATCH(Sablonas!$C$10,'SABLONO LENTELES'!J:J,0),1)</f>
        <v>PI20_PAPILDOMI2</v>
      </c>
      <c r="AE1" t="str">
        <f>INDEX('SABLONO LENTELES'!$AE:$AE,MATCH(Sablonas!$C$10,'SABLONO LENTELES'!J:J,0),1)</f>
        <v>PI20_V_KRAT_SIENA_SPEC</v>
      </c>
      <c r="AF1" s="203" t="str">
        <f>INDEX('SABLONO LENTELES'!$AF:$AF,MATCH(Sablonas!C10,'SABLONO LENTELES'!J:J,0),1)</f>
        <v>PI20_RATAI2_ISMATAVIMAI</v>
      </c>
      <c r="AG1">
        <f>IFERROR(INDEX(AG:AG,MATCH(Sablonas!B43,I:I,0),1),AH1)</f>
        <v>0</v>
      </c>
      <c r="AH1">
        <f>IFERROR(INDEX(AH:AH,MATCH(Sablonas!B43,H:H,0),1),AI1)</f>
        <v>0</v>
      </c>
      <c r="AI1">
        <f>IFERROR(INDEX(AI:AI,MATCH(Sablonas!B43,G:G,0),1),AJ1)</f>
        <v>0</v>
      </c>
      <c r="AJ1" s="455">
        <f>IFERROR(INDEX(AJ:AJ,MATCH(Sablonas!B43,F:F,0),1),AK1)</f>
        <v>0</v>
      </c>
      <c r="AK1">
        <f>IFERROR(INDEX(AK:AK,MATCH(Sablonas!B43,E:E,0),1),AL1)</f>
        <v>0</v>
      </c>
      <c r="AL1">
        <f>IFERROR(INDEX(AL:AL,MATCH(Sablonas!B43,D:D,0),1),AM1)</f>
        <v>0</v>
      </c>
      <c r="AM1">
        <f>IFERROR(INDEX(AM:AM,MATCH(Sablonas!B43,C:C,0),1),AN1)</f>
        <v>0</v>
      </c>
      <c r="AN1">
        <f>IFERROR(INDEX(AN:AN,MATCH(Sablonas!B43,B:B,0),1),AP1)</f>
        <v>0</v>
      </c>
      <c r="AO1">
        <f>IFERROR(INDEX(AO:AO,MATCH(Sablonas!D43,E:E,0),1),AP1)</f>
        <v>0</v>
      </c>
    </row>
    <row r="2" spans="1:45" ht="45" customHeight="1" thickBot="1" x14ac:dyDescent="0.3">
      <c r="B2" t="s">
        <v>2320</v>
      </c>
      <c r="F2" s="1173" t="s">
        <v>2280</v>
      </c>
      <c r="G2" s="1173"/>
      <c r="H2" s="1173"/>
      <c r="I2" s="1174"/>
      <c r="J2" s="429" t="s">
        <v>664</v>
      </c>
      <c r="K2" s="428" t="s">
        <v>229</v>
      </c>
      <c r="L2" s="428" t="s">
        <v>3484</v>
      </c>
      <c r="M2" s="56" t="s">
        <v>230</v>
      </c>
      <c r="N2" s="56" t="s">
        <v>231</v>
      </c>
      <c r="O2" s="57" t="s">
        <v>762</v>
      </c>
      <c r="P2" s="58" t="s">
        <v>661</v>
      </c>
      <c r="Q2" s="59" t="s">
        <v>763</v>
      </c>
      <c r="R2" s="56" t="s">
        <v>232</v>
      </c>
      <c r="S2" s="56" t="s">
        <v>233</v>
      </c>
      <c r="T2" s="56" t="s">
        <v>234</v>
      </c>
      <c r="U2" s="56" t="s">
        <v>235</v>
      </c>
      <c r="V2" s="56" t="s">
        <v>764</v>
      </c>
      <c r="W2" s="56" t="s">
        <v>236</v>
      </c>
      <c r="X2" s="56" t="s">
        <v>237</v>
      </c>
      <c r="Y2" s="56" t="s">
        <v>238</v>
      </c>
      <c r="Z2" s="56" t="s">
        <v>239</v>
      </c>
      <c r="AA2" s="56" t="s">
        <v>240</v>
      </c>
      <c r="AB2" s="56" t="str">
        <f>IF(AB1&lt;&gt;"",AB1,"")</f>
        <v>PI20_GAL_BORTO_ADAPTERIAI</v>
      </c>
      <c r="AC2" s="56" t="str">
        <f>IF(AC1&lt;&gt;"",AC1,"")</f>
        <v>PI20_PAPILDOMI</v>
      </c>
      <c r="AD2" s="56" t="str">
        <f>IF(AD1&lt;&gt;"",AD1,"")</f>
        <v>PI20_PAPILDOMI2</v>
      </c>
      <c r="AE2" s="150" t="str">
        <f>IF(AE1&lt;&gt;"",AE1,"")</f>
        <v>PI20_V_KRAT_SIENA_SPEC</v>
      </c>
      <c r="AF2" s="176" t="s">
        <v>1663</v>
      </c>
      <c r="AG2" s="412" t="s">
        <v>2269</v>
      </c>
      <c r="AH2" s="412" t="s">
        <v>2270</v>
      </c>
      <c r="AI2" s="412" t="s">
        <v>2271</v>
      </c>
      <c r="AJ2" s="412" t="s">
        <v>2288</v>
      </c>
      <c r="AK2" s="412" t="s">
        <v>2387</v>
      </c>
      <c r="AL2" s="412" t="s">
        <v>2396</v>
      </c>
      <c r="AM2" s="412" t="s">
        <v>2832</v>
      </c>
      <c r="AN2" s="412" t="s">
        <v>2833</v>
      </c>
      <c r="AO2" s="412" t="s">
        <v>9156</v>
      </c>
      <c r="AP2" s="412" t="s">
        <v>3377</v>
      </c>
      <c r="AQ2" s="412" t="s">
        <v>1831</v>
      </c>
      <c r="AR2" s="412" t="s">
        <v>3375</v>
      </c>
      <c r="AS2" s="412" t="s">
        <v>3484</v>
      </c>
    </row>
    <row r="3" spans="1:45" s="77" customFormat="1" x14ac:dyDescent="0.25">
      <c r="G3" s="250"/>
      <c r="H3" s="200"/>
      <c r="I3" s="200" t="s">
        <v>2571</v>
      </c>
      <c r="J3" s="46" t="s">
        <v>209</v>
      </c>
      <c r="K3" s="77" t="s">
        <v>665</v>
      </c>
      <c r="M3" s="77" t="s">
        <v>666</v>
      </c>
      <c r="N3" s="77" t="s">
        <v>667</v>
      </c>
      <c r="O3" s="77" t="s">
        <v>801</v>
      </c>
      <c r="P3" s="77" t="s">
        <v>802</v>
      </c>
      <c r="Q3" s="77" t="s">
        <v>803</v>
      </c>
      <c r="R3" s="77" t="s">
        <v>804</v>
      </c>
      <c r="S3" s="77" t="s">
        <v>805</v>
      </c>
      <c r="T3" s="77" t="s">
        <v>806</v>
      </c>
      <c r="U3" s="77" t="s">
        <v>807</v>
      </c>
      <c r="V3" s="77" t="s">
        <v>808</v>
      </c>
      <c r="W3" s="77" t="s">
        <v>809</v>
      </c>
      <c r="X3" s="77" t="s">
        <v>810</v>
      </c>
      <c r="Y3" s="77" t="s">
        <v>811</v>
      </c>
      <c r="Z3" s="77" t="s">
        <v>812</v>
      </c>
      <c r="AA3" s="77" t="s">
        <v>813</v>
      </c>
      <c r="AB3" s="77" t="s">
        <v>1421</v>
      </c>
      <c r="AF3" t="s">
        <v>2227</v>
      </c>
      <c r="AG3" t="s">
        <v>2279</v>
      </c>
      <c r="AH3"/>
      <c r="AI3"/>
      <c r="AJ3"/>
      <c r="AK3"/>
      <c r="AL3"/>
      <c r="AM3"/>
      <c r="AN3"/>
      <c r="AO3"/>
      <c r="AP3" s="77" t="s">
        <v>620</v>
      </c>
      <c r="AQ3" s="77" t="s">
        <v>1834</v>
      </c>
      <c r="AR3" s="77" t="s">
        <v>3422</v>
      </c>
      <c r="AS3" s="901" t="s">
        <v>3461</v>
      </c>
    </row>
    <row r="4" spans="1:45" s="77" customFormat="1" x14ac:dyDescent="0.25">
      <c r="G4" s="250"/>
      <c r="H4" s="200" t="s">
        <v>2627</v>
      </c>
      <c r="I4" s="200" t="s">
        <v>2426</v>
      </c>
      <c r="J4" s="46" t="s">
        <v>210</v>
      </c>
      <c r="K4" s="77" t="s">
        <v>668</v>
      </c>
      <c r="M4" s="77" t="s">
        <v>814</v>
      </c>
      <c r="N4" s="77" t="s">
        <v>815</v>
      </c>
      <c r="O4" s="77" t="s">
        <v>816</v>
      </c>
      <c r="P4" s="77" t="s">
        <v>817</v>
      </c>
      <c r="Q4" s="77" t="s">
        <v>818</v>
      </c>
      <c r="R4" s="77" t="s">
        <v>819</v>
      </c>
      <c r="S4" s="77" t="s">
        <v>820</v>
      </c>
      <c r="T4" s="77" t="s">
        <v>821</v>
      </c>
      <c r="U4" s="77" t="s">
        <v>822</v>
      </c>
      <c r="V4" s="77" t="s">
        <v>823</v>
      </c>
      <c r="W4" s="77" t="s">
        <v>860</v>
      </c>
      <c r="X4" s="77" t="s">
        <v>824</v>
      </c>
      <c r="Y4" s="77" t="s">
        <v>825</v>
      </c>
      <c r="Z4" s="77" t="s">
        <v>826</v>
      </c>
      <c r="AA4" s="77" t="s">
        <v>827</v>
      </c>
      <c r="AB4" s="77" t="s">
        <v>1422</v>
      </c>
      <c r="AF4" t="s">
        <v>2228</v>
      </c>
      <c r="AG4" t="s">
        <v>2281</v>
      </c>
      <c r="AH4" t="s">
        <v>2282</v>
      </c>
      <c r="AI4"/>
      <c r="AJ4"/>
      <c r="AK4"/>
      <c r="AL4"/>
      <c r="AM4"/>
      <c r="AN4"/>
      <c r="AO4"/>
      <c r="AP4" s="77" t="s">
        <v>1742</v>
      </c>
      <c r="AQ4" s="77" t="s">
        <v>1833</v>
      </c>
      <c r="AR4" s="77" t="s">
        <v>3423</v>
      </c>
      <c r="AS4" s="901" t="s">
        <v>3462</v>
      </c>
    </row>
    <row r="5" spans="1:45" x14ac:dyDescent="0.25">
      <c r="F5" t="s">
        <v>2430</v>
      </c>
      <c r="G5" s="250" t="s">
        <v>2429</v>
      </c>
      <c r="H5" s="200" t="s">
        <v>2428</v>
      </c>
      <c r="I5" s="200" t="s">
        <v>2427</v>
      </c>
      <c r="J5" s="37" t="s">
        <v>207</v>
      </c>
      <c r="K5" t="s">
        <v>828</v>
      </c>
      <c r="M5" t="s">
        <v>831</v>
      </c>
      <c r="N5" t="s">
        <v>834</v>
      </c>
      <c r="O5" t="s">
        <v>837</v>
      </c>
      <c r="P5" t="s">
        <v>840</v>
      </c>
      <c r="Q5" t="s">
        <v>843</v>
      </c>
      <c r="R5" t="s">
        <v>846</v>
      </c>
      <c r="S5" t="s">
        <v>849</v>
      </c>
      <c r="T5" t="s">
        <v>850</v>
      </c>
      <c r="U5" t="s">
        <v>871</v>
      </c>
      <c r="V5" t="s">
        <v>853</v>
      </c>
      <c r="W5" t="s">
        <v>854</v>
      </c>
      <c r="X5" t="s">
        <v>855</v>
      </c>
      <c r="Y5" t="s">
        <v>856</v>
      </c>
      <c r="Z5" t="s">
        <v>857</v>
      </c>
      <c r="AA5" t="s">
        <v>858</v>
      </c>
      <c r="AB5" t="s">
        <v>859</v>
      </c>
      <c r="AF5" t="s">
        <v>2274</v>
      </c>
      <c r="AG5" t="s">
        <v>2276</v>
      </c>
      <c r="AH5" t="s">
        <v>2272</v>
      </c>
      <c r="AI5" t="s">
        <v>2273</v>
      </c>
      <c r="AJ5" t="s">
        <v>2386</v>
      </c>
    </row>
    <row r="6" spans="1:45" x14ac:dyDescent="0.25">
      <c r="F6" t="s">
        <v>2434</v>
      </c>
      <c r="G6" s="250" t="s">
        <v>2433</v>
      </c>
      <c r="H6" s="200" t="s">
        <v>2432</v>
      </c>
      <c r="I6" s="371" t="s">
        <v>2431</v>
      </c>
      <c r="J6" s="37" t="s">
        <v>208</v>
      </c>
      <c r="K6" t="s">
        <v>829</v>
      </c>
      <c r="M6" t="s">
        <v>832</v>
      </c>
      <c r="N6" t="s">
        <v>835</v>
      </c>
      <c r="O6" t="s">
        <v>838</v>
      </c>
      <c r="P6" t="s">
        <v>841</v>
      </c>
      <c r="Q6" t="s">
        <v>844</v>
      </c>
      <c r="R6" t="s">
        <v>847</v>
      </c>
      <c r="S6" t="s">
        <v>866</v>
      </c>
      <c r="T6" t="s">
        <v>851</v>
      </c>
      <c r="U6" t="s">
        <v>869</v>
      </c>
      <c r="V6" t="s">
        <v>870</v>
      </c>
      <c r="W6" t="s">
        <v>861</v>
      </c>
      <c r="X6" t="s">
        <v>863</v>
      </c>
      <c r="Y6" t="s">
        <v>865</v>
      </c>
      <c r="Z6" t="s">
        <v>1050</v>
      </c>
      <c r="AA6" t="s">
        <v>867</v>
      </c>
      <c r="AB6" t="s">
        <v>1423</v>
      </c>
      <c r="AF6" t="s">
        <v>2229</v>
      </c>
      <c r="AG6" t="s">
        <v>2283</v>
      </c>
      <c r="AH6" t="s">
        <v>2284</v>
      </c>
      <c r="AI6" t="s">
        <v>2524</v>
      </c>
      <c r="AJ6" t="s">
        <v>2388</v>
      </c>
    </row>
    <row r="7" spans="1:45" x14ac:dyDescent="0.25">
      <c r="F7" s="250" t="s">
        <v>2423</v>
      </c>
      <c r="G7" t="s">
        <v>2424</v>
      </c>
      <c r="H7" s="200" t="s">
        <v>2436</v>
      </c>
      <c r="I7" s="200" t="s">
        <v>2435</v>
      </c>
      <c r="J7" s="37" t="s">
        <v>226</v>
      </c>
      <c r="K7" t="s">
        <v>830</v>
      </c>
      <c r="M7" t="s">
        <v>833</v>
      </c>
      <c r="N7" t="s">
        <v>836</v>
      </c>
      <c r="O7" t="s">
        <v>839</v>
      </c>
      <c r="P7" t="s">
        <v>842</v>
      </c>
      <c r="Q7" t="s">
        <v>845</v>
      </c>
      <c r="R7" t="s">
        <v>848</v>
      </c>
      <c r="S7" t="s">
        <v>872</v>
      </c>
      <c r="T7" t="s">
        <v>852</v>
      </c>
      <c r="U7" t="s">
        <v>873</v>
      </c>
      <c r="V7" t="s">
        <v>874</v>
      </c>
      <c r="W7" t="s">
        <v>862</v>
      </c>
      <c r="X7" t="s">
        <v>864</v>
      </c>
      <c r="Y7" t="s">
        <v>875</v>
      </c>
      <c r="Z7" t="s">
        <v>876</v>
      </c>
      <c r="AA7" t="s">
        <v>877</v>
      </c>
      <c r="AB7" t="s">
        <v>868</v>
      </c>
      <c r="AF7" t="s">
        <v>2230</v>
      </c>
      <c r="AG7" t="s">
        <v>2285</v>
      </c>
      <c r="AH7" t="s">
        <v>2287</v>
      </c>
      <c r="AI7" t="s">
        <v>2289</v>
      </c>
      <c r="AJ7" t="s">
        <v>2286</v>
      </c>
    </row>
    <row r="8" spans="1:45" s="77" customFormat="1" x14ac:dyDescent="0.25">
      <c r="G8" s="200" t="s">
        <v>2439</v>
      </c>
      <c r="H8" s="200" t="s">
        <v>2438</v>
      </c>
      <c r="I8" s="200" t="s">
        <v>2437</v>
      </c>
      <c r="J8" s="46" t="s">
        <v>225</v>
      </c>
      <c r="K8" s="77" t="s">
        <v>896</v>
      </c>
      <c r="M8" s="77" t="s">
        <v>913</v>
      </c>
      <c r="N8" s="77" t="s">
        <v>930</v>
      </c>
      <c r="O8" s="77" t="s">
        <v>946</v>
      </c>
      <c r="P8" s="77" t="s">
        <v>950</v>
      </c>
      <c r="Q8" s="77" t="s">
        <v>968</v>
      </c>
      <c r="R8" s="77" t="s">
        <v>985</v>
      </c>
      <c r="S8" s="77" t="s">
        <v>989</v>
      </c>
      <c r="T8" s="77" t="s">
        <v>994</v>
      </c>
      <c r="U8" s="77" t="s">
        <v>1011</v>
      </c>
      <c r="V8" s="77" t="s">
        <v>1028</v>
      </c>
      <c r="W8" s="77" t="s">
        <v>1035</v>
      </c>
      <c r="X8" s="77" t="s">
        <v>1040</v>
      </c>
      <c r="Y8" s="77" t="s">
        <v>1045</v>
      </c>
      <c r="Z8" s="77" t="s">
        <v>1051</v>
      </c>
      <c r="AA8" s="77" t="s">
        <v>1056</v>
      </c>
      <c r="AB8" s="77" t="s">
        <v>1129</v>
      </c>
      <c r="AF8" t="s">
        <v>2231</v>
      </c>
      <c r="AG8" t="s">
        <v>2290</v>
      </c>
      <c r="AH8" t="s">
        <v>2291</v>
      </c>
      <c r="AI8" t="s">
        <v>2292</v>
      </c>
      <c r="AJ8"/>
      <c r="AK8"/>
      <c r="AL8"/>
      <c r="AM8"/>
      <c r="AN8"/>
      <c r="AO8"/>
    </row>
    <row r="9" spans="1:45" s="77" customFormat="1" x14ac:dyDescent="0.25">
      <c r="F9" s="77" t="s">
        <v>2443</v>
      </c>
      <c r="G9" s="200" t="s">
        <v>2442</v>
      </c>
      <c r="H9" s="200" t="s">
        <v>2441</v>
      </c>
      <c r="I9" s="200" t="s">
        <v>2440</v>
      </c>
      <c r="J9" s="46" t="s">
        <v>224</v>
      </c>
      <c r="K9" s="77" t="s">
        <v>897</v>
      </c>
      <c r="M9" s="77" t="s">
        <v>914</v>
      </c>
      <c r="N9" s="77" t="s">
        <v>942</v>
      </c>
      <c r="O9" s="77" t="s">
        <v>966</v>
      </c>
      <c r="P9" s="77" t="s">
        <v>951</v>
      </c>
      <c r="Q9" s="77" t="s">
        <v>969</v>
      </c>
      <c r="R9" s="77" t="s">
        <v>986</v>
      </c>
      <c r="S9" s="77" t="s">
        <v>990</v>
      </c>
      <c r="T9" s="77" t="s">
        <v>995</v>
      </c>
      <c r="U9" s="77" t="s">
        <v>1012</v>
      </c>
      <c r="V9" s="77" t="s">
        <v>1029</v>
      </c>
      <c r="W9" s="77" t="s">
        <v>1036</v>
      </c>
      <c r="X9" s="77" t="s">
        <v>1041</v>
      </c>
      <c r="Y9" s="77" t="s">
        <v>1046</v>
      </c>
      <c r="Z9" s="77" t="s">
        <v>1052</v>
      </c>
      <c r="AA9" s="77" t="s">
        <v>1057</v>
      </c>
      <c r="AB9" s="77" t="s">
        <v>1130</v>
      </c>
      <c r="AC9" s="77" t="s">
        <v>8659</v>
      </c>
      <c r="AF9" t="s">
        <v>2232</v>
      </c>
      <c r="AG9" t="s">
        <v>2293</v>
      </c>
      <c r="AH9" t="s">
        <v>2294</v>
      </c>
      <c r="AI9" t="s">
        <v>2295</v>
      </c>
      <c r="AJ9" t="s">
        <v>2389</v>
      </c>
      <c r="AK9"/>
      <c r="AL9"/>
      <c r="AM9"/>
      <c r="AN9"/>
      <c r="AO9"/>
    </row>
    <row r="10" spans="1:45" s="77" customFormat="1" x14ac:dyDescent="0.25">
      <c r="E10" s="77" t="s">
        <v>8524</v>
      </c>
      <c r="F10" s="77" t="s">
        <v>2447</v>
      </c>
      <c r="G10" s="200" t="s">
        <v>2446</v>
      </c>
      <c r="H10" s="200" t="s">
        <v>2445</v>
      </c>
      <c r="I10" s="200" t="s">
        <v>2444</v>
      </c>
      <c r="J10" s="46" t="s">
        <v>223</v>
      </c>
      <c r="K10" s="77" t="s">
        <v>898</v>
      </c>
      <c r="M10" s="77" t="s">
        <v>915</v>
      </c>
      <c r="N10" s="77" t="s">
        <v>943</v>
      </c>
      <c r="O10" s="77" t="s">
        <v>947</v>
      </c>
      <c r="P10" s="77" t="s">
        <v>952</v>
      </c>
      <c r="Q10" s="77" t="s">
        <v>970</v>
      </c>
      <c r="R10" s="77" t="s">
        <v>987</v>
      </c>
      <c r="S10" s="77" t="s">
        <v>991</v>
      </c>
      <c r="T10" s="77" t="s">
        <v>996</v>
      </c>
      <c r="U10" s="77" t="s">
        <v>1013</v>
      </c>
      <c r="V10" s="77" t="s">
        <v>1032</v>
      </c>
      <c r="W10" s="77" t="s">
        <v>1037</v>
      </c>
      <c r="X10" s="77" t="s">
        <v>1042</v>
      </c>
      <c r="Y10" s="77" t="s">
        <v>1047</v>
      </c>
      <c r="Z10" s="77" t="s">
        <v>1053</v>
      </c>
      <c r="AA10" s="77" t="s">
        <v>1058</v>
      </c>
      <c r="AB10" s="77" t="s">
        <v>1131</v>
      </c>
      <c r="AC10" s="77" t="s">
        <v>2822</v>
      </c>
      <c r="AD10" s="77" t="s">
        <v>3354</v>
      </c>
      <c r="AE10" t="s">
        <v>8521</v>
      </c>
      <c r="AF10" t="s">
        <v>2233</v>
      </c>
      <c r="AG10" t="s">
        <v>2296</v>
      </c>
      <c r="AH10" t="s">
        <v>2297</v>
      </c>
      <c r="AI10" t="s">
        <v>2298</v>
      </c>
      <c r="AJ10" t="s">
        <v>2390</v>
      </c>
      <c r="AK10" t="s">
        <v>8523</v>
      </c>
      <c r="AL10"/>
      <c r="AM10"/>
      <c r="AN10"/>
      <c r="AO10"/>
    </row>
    <row r="11" spans="1:45" s="77" customFormat="1" x14ac:dyDescent="0.25">
      <c r="F11" s="77" t="s">
        <v>2454</v>
      </c>
      <c r="G11" s="200" t="s">
        <v>2453</v>
      </c>
      <c r="H11" s="200" t="s">
        <v>2452</v>
      </c>
      <c r="I11" s="200" t="s">
        <v>2451</v>
      </c>
      <c r="J11" s="46" t="s">
        <v>222</v>
      </c>
      <c r="K11" s="77" t="s">
        <v>899</v>
      </c>
      <c r="M11" s="77" t="s">
        <v>916</v>
      </c>
      <c r="N11" s="77" t="s">
        <v>944</v>
      </c>
      <c r="O11" s="77" t="s">
        <v>948</v>
      </c>
      <c r="P11" s="77" t="s">
        <v>953</v>
      </c>
      <c r="Q11" s="77" t="s">
        <v>971</v>
      </c>
      <c r="R11" s="77" t="s">
        <v>988</v>
      </c>
      <c r="S11" s="77" t="s">
        <v>992</v>
      </c>
      <c r="T11" s="77" t="s">
        <v>997</v>
      </c>
      <c r="U11" s="77" t="s">
        <v>1014</v>
      </c>
      <c r="V11" s="77" t="s">
        <v>1033</v>
      </c>
      <c r="W11" s="77" t="s">
        <v>1038</v>
      </c>
      <c r="X11" s="77" t="s">
        <v>1043</v>
      </c>
      <c r="Y11" s="77" t="s">
        <v>1048</v>
      </c>
      <c r="Z11" s="77" t="s">
        <v>1054</v>
      </c>
      <c r="AA11" s="77" t="s">
        <v>1059</v>
      </c>
      <c r="AB11" s="77" t="s">
        <v>1132</v>
      </c>
      <c r="AF11" t="s">
        <v>2234</v>
      </c>
      <c r="AG11" t="s">
        <v>2301</v>
      </c>
      <c r="AH11" t="s">
        <v>2302</v>
      </c>
      <c r="AI11" t="s">
        <v>2303</v>
      </c>
      <c r="AJ11" t="s">
        <v>2304</v>
      </c>
      <c r="AK11"/>
      <c r="AL11"/>
      <c r="AM11"/>
      <c r="AN11"/>
      <c r="AO11"/>
    </row>
    <row r="12" spans="1:45" s="77" customFormat="1" x14ac:dyDescent="0.25">
      <c r="G12" s="200" t="s">
        <v>2450</v>
      </c>
      <c r="H12" s="200" t="s">
        <v>2449</v>
      </c>
      <c r="I12" s="200" t="s">
        <v>2448</v>
      </c>
      <c r="J12" s="46" t="s">
        <v>8951</v>
      </c>
      <c r="K12" s="77" t="s">
        <v>912</v>
      </c>
      <c r="M12" s="77" t="s">
        <v>929</v>
      </c>
      <c r="N12" s="77" t="s">
        <v>945</v>
      </c>
      <c r="O12" s="77" t="s">
        <v>949</v>
      </c>
      <c r="P12" s="77" t="s">
        <v>967</v>
      </c>
      <c r="Q12" s="77" t="s">
        <v>984</v>
      </c>
      <c r="R12" s="77" t="s">
        <v>987</v>
      </c>
      <c r="S12" s="77" t="s">
        <v>993</v>
      </c>
      <c r="T12" s="77" t="s">
        <v>1010</v>
      </c>
      <c r="U12" s="77" t="s">
        <v>1027</v>
      </c>
      <c r="V12" s="77" t="s">
        <v>1034</v>
      </c>
      <c r="W12" s="77" t="s">
        <v>1039</v>
      </c>
      <c r="X12" s="77" t="s">
        <v>1044</v>
      </c>
      <c r="Y12" s="77" t="s">
        <v>1049</v>
      </c>
      <c r="Z12" s="77" t="s">
        <v>1055</v>
      </c>
      <c r="AA12" s="77" t="s">
        <v>1060</v>
      </c>
      <c r="AB12" s="77" t="s">
        <v>1133</v>
      </c>
      <c r="AF12" t="s">
        <v>2235</v>
      </c>
      <c r="AG12" t="s">
        <v>2299</v>
      </c>
      <c r="AH12" t="s">
        <v>2300</v>
      </c>
      <c r="AI12" t="s">
        <v>2391</v>
      </c>
      <c r="AJ12"/>
      <c r="AK12"/>
      <c r="AL12"/>
      <c r="AM12"/>
      <c r="AN12"/>
      <c r="AO12"/>
    </row>
    <row r="13" spans="1:45" x14ac:dyDescent="0.25">
      <c r="F13" t="s">
        <v>2457</v>
      </c>
      <c r="G13" s="200" t="s">
        <v>2456</v>
      </c>
      <c r="H13" s="200" t="s">
        <v>2455</v>
      </c>
      <c r="I13" s="200" t="s">
        <v>2425</v>
      </c>
      <c r="J13" s="37" t="s">
        <v>221</v>
      </c>
      <c r="K13" t="s">
        <v>900</v>
      </c>
      <c r="M13" t="s">
        <v>917</v>
      </c>
      <c r="N13" t="s">
        <v>931</v>
      </c>
      <c r="O13" t="s">
        <v>1061</v>
      </c>
      <c r="P13" t="s">
        <v>954</v>
      </c>
      <c r="Q13" t="s">
        <v>972</v>
      </c>
      <c r="R13" t="s">
        <v>1062</v>
      </c>
      <c r="S13" t="s">
        <v>1063</v>
      </c>
      <c r="T13" t="s">
        <v>998</v>
      </c>
      <c r="U13" t="s">
        <v>1015</v>
      </c>
      <c r="V13" t="s">
        <v>1064</v>
      </c>
      <c r="W13" t="s">
        <v>1065</v>
      </c>
      <c r="X13" t="s">
        <v>1067</v>
      </c>
      <c r="Y13" t="s">
        <v>1068</v>
      </c>
      <c r="Z13" t="s">
        <v>1069</v>
      </c>
      <c r="AA13" t="s">
        <v>1070</v>
      </c>
      <c r="AB13" t="s">
        <v>1134</v>
      </c>
      <c r="AF13" t="s">
        <v>2237</v>
      </c>
      <c r="AG13" t="s">
        <v>2305</v>
      </c>
      <c r="AH13" t="s">
        <v>2306</v>
      </c>
      <c r="AI13" t="s">
        <v>2307</v>
      </c>
      <c r="AJ13" t="s">
        <v>2392</v>
      </c>
    </row>
    <row r="14" spans="1:45" x14ac:dyDescent="0.25">
      <c r="E14" t="s">
        <v>2461</v>
      </c>
      <c r="F14" s="200" t="s">
        <v>2460</v>
      </c>
      <c r="G14" s="200" t="s">
        <v>8656</v>
      </c>
      <c r="H14" s="200" t="s">
        <v>2459</v>
      </c>
      <c r="I14" s="200" t="s">
        <v>2458</v>
      </c>
      <c r="J14" s="37" t="s">
        <v>220</v>
      </c>
      <c r="K14" t="s">
        <v>901</v>
      </c>
      <c r="M14" t="s">
        <v>918</v>
      </c>
      <c r="N14" t="s">
        <v>1071</v>
      </c>
      <c r="O14" t="s">
        <v>1072</v>
      </c>
      <c r="P14" t="s">
        <v>955</v>
      </c>
      <c r="Q14" t="s">
        <v>973</v>
      </c>
      <c r="R14" t="s">
        <v>1073</v>
      </c>
      <c r="S14" t="s">
        <v>1074</v>
      </c>
      <c r="T14" t="s">
        <v>999</v>
      </c>
      <c r="U14" t="s">
        <v>1016</v>
      </c>
      <c r="V14" t="s">
        <v>1030</v>
      </c>
      <c r="W14" t="s">
        <v>1075</v>
      </c>
      <c r="X14" t="s">
        <v>1066</v>
      </c>
      <c r="Y14" t="s">
        <v>1076</v>
      </c>
      <c r="Z14" t="s">
        <v>1077</v>
      </c>
      <c r="AA14" t="s">
        <v>1078</v>
      </c>
      <c r="AB14" t="s">
        <v>1135</v>
      </c>
      <c r="AC14" t="s">
        <v>2800</v>
      </c>
      <c r="AD14" t="s">
        <v>8662</v>
      </c>
      <c r="AF14" t="s">
        <v>2236</v>
      </c>
      <c r="AG14" t="s">
        <v>2308</v>
      </c>
      <c r="AH14" t="s">
        <v>2309</v>
      </c>
      <c r="AI14" t="s">
        <v>8657</v>
      </c>
      <c r="AJ14" t="s">
        <v>2310</v>
      </c>
      <c r="AK14" t="s">
        <v>2393</v>
      </c>
    </row>
    <row r="15" spans="1:45" x14ac:dyDescent="0.25">
      <c r="D15" t="s">
        <v>8407</v>
      </c>
      <c r="E15" t="s">
        <v>8406</v>
      </c>
      <c r="F15" t="s">
        <v>8403</v>
      </c>
      <c r="G15" s="200" t="s">
        <v>8405</v>
      </c>
      <c r="H15" s="200" t="s">
        <v>8404</v>
      </c>
      <c r="I15" s="200" t="s">
        <v>8402</v>
      </c>
      <c r="J15" s="37" t="s">
        <v>8386</v>
      </c>
      <c r="K15" t="s">
        <v>902</v>
      </c>
      <c r="M15" t="s">
        <v>919</v>
      </c>
      <c r="N15" t="s">
        <v>932</v>
      </c>
      <c r="O15" t="s">
        <v>1079</v>
      </c>
      <c r="P15" t="s">
        <v>956</v>
      </c>
      <c r="Q15" t="s">
        <v>974</v>
      </c>
      <c r="R15" t="s">
        <v>1080</v>
      </c>
      <c r="S15" t="s">
        <v>1090</v>
      </c>
      <c r="T15" t="s">
        <v>1000</v>
      </c>
      <c r="U15" t="s">
        <v>1017</v>
      </c>
      <c r="V15" t="s">
        <v>1091</v>
      </c>
      <c r="W15" t="s">
        <v>1092</v>
      </c>
      <c r="X15" t="s">
        <v>1093</v>
      </c>
      <c r="Y15" t="s">
        <v>1094</v>
      </c>
      <c r="Z15" t="s">
        <v>1095</v>
      </c>
      <c r="AA15" t="s">
        <v>1096</v>
      </c>
      <c r="AB15" t="s">
        <v>1136</v>
      </c>
      <c r="AC15" t="s">
        <v>1852</v>
      </c>
      <c r="AD15" t="s">
        <v>2797</v>
      </c>
      <c r="AE15" t="s">
        <v>8660</v>
      </c>
      <c r="AF15" t="s">
        <v>2238</v>
      </c>
      <c r="AG15" t="s">
        <v>2311</v>
      </c>
      <c r="AH15" t="s">
        <v>2312</v>
      </c>
      <c r="AI15" t="s">
        <v>2313</v>
      </c>
      <c r="AJ15" t="s">
        <v>2314</v>
      </c>
      <c r="AK15" t="s">
        <v>2394</v>
      </c>
      <c r="AL15" t="s">
        <v>2873</v>
      </c>
    </row>
    <row r="16" spans="1:45" s="1014" customFormat="1" x14ac:dyDescent="0.25">
      <c r="A16" s="1014" t="s">
        <v>8414</v>
      </c>
      <c r="B16" s="1014" t="s">
        <v>8413</v>
      </c>
      <c r="C16" s="1014" t="s">
        <v>8412</v>
      </c>
      <c r="D16" s="1014" t="s">
        <v>8411</v>
      </c>
      <c r="E16" s="1015" t="s">
        <v>8410</v>
      </c>
      <c r="F16" s="1015" t="s">
        <v>8409</v>
      </c>
      <c r="G16" s="1015" t="s">
        <v>8408</v>
      </c>
      <c r="H16" s="1014" t="s">
        <v>8425</v>
      </c>
      <c r="I16" s="1014" t="s">
        <v>9155</v>
      </c>
      <c r="J16" s="1016" t="s">
        <v>8390</v>
      </c>
      <c r="K16" s="1014" t="s">
        <v>903</v>
      </c>
      <c r="M16" s="1014" t="s">
        <v>920</v>
      </c>
      <c r="N16" s="1014" t="s">
        <v>933</v>
      </c>
      <c r="O16" s="1014" t="s">
        <v>1097</v>
      </c>
      <c r="P16" s="1014" t="s">
        <v>957</v>
      </c>
      <c r="Q16" s="1014" t="s">
        <v>975</v>
      </c>
      <c r="R16" s="1014" t="s">
        <v>1081</v>
      </c>
      <c r="S16" s="1014" t="s">
        <v>1101</v>
      </c>
      <c r="T16" s="1014" t="s">
        <v>1001</v>
      </c>
      <c r="U16" s="1014" t="s">
        <v>1018</v>
      </c>
      <c r="V16" s="1014" t="s">
        <v>1105</v>
      </c>
      <c r="W16" s="1014" t="s">
        <v>1108</v>
      </c>
      <c r="X16" s="1014" t="s">
        <v>1113</v>
      </c>
      <c r="Y16" s="1014" t="s">
        <v>1117</v>
      </c>
      <c r="Z16" s="1014" t="s">
        <v>1121</v>
      </c>
      <c r="AA16" s="1014" t="s">
        <v>1125</v>
      </c>
      <c r="AB16" s="1014" t="s">
        <v>1137</v>
      </c>
      <c r="AC16" s="1014" t="s">
        <v>1853</v>
      </c>
      <c r="AD16" s="1014" t="s">
        <v>1965</v>
      </c>
      <c r="AE16" s="1014" t="s">
        <v>2798</v>
      </c>
      <c r="AF16" s="1014" t="s">
        <v>8382</v>
      </c>
      <c r="AG16" s="1014" t="s">
        <v>9154</v>
      </c>
      <c r="AH16" s="1014" t="s">
        <v>8424</v>
      </c>
      <c r="AI16" s="1014" t="s">
        <v>2315</v>
      </c>
      <c r="AJ16" s="1014" t="s">
        <v>2316</v>
      </c>
      <c r="AK16" s="1014" t="s">
        <v>2317</v>
      </c>
      <c r="AL16" s="1014" t="s">
        <v>2318</v>
      </c>
      <c r="AM16" s="1014" t="s">
        <v>2395</v>
      </c>
      <c r="AN16" s="1014" t="s">
        <v>2830</v>
      </c>
      <c r="AO16" s="1014" t="s">
        <v>2618</v>
      </c>
    </row>
    <row r="17" spans="2:41" ht="30" x14ac:dyDescent="0.25">
      <c r="F17" s="200" t="s">
        <v>8694</v>
      </c>
      <c r="G17" s="200" t="s">
        <v>8695</v>
      </c>
      <c r="H17" s="200" t="s">
        <v>8692</v>
      </c>
      <c r="I17" t="s">
        <v>8693</v>
      </c>
      <c r="J17" s="37" t="s">
        <v>8691</v>
      </c>
      <c r="K17" t="s">
        <v>8029</v>
      </c>
      <c r="M17" t="s">
        <v>8030</v>
      </c>
      <c r="N17" t="s">
        <v>8031</v>
      </c>
      <c r="O17" t="s">
        <v>8032</v>
      </c>
      <c r="P17" t="s">
        <v>8033</v>
      </c>
      <c r="Q17" t="s">
        <v>8034</v>
      </c>
      <c r="R17" t="s">
        <v>8035</v>
      </c>
      <c r="S17" t="s">
        <v>8036</v>
      </c>
      <c r="T17" t="s">
        <v>8037</v>
      </c>
      <c r="U17" t="s">
        <v>8038</v>
      </c>
      <c r="V17" t="s">
        <v>8039</v>
      </c>
      <c r="W17" t="s">
        <v>8040</v>
      </c>
      <c r="X17" t="s">
        <v>8041</v>
      </c>
      <c r="Y17" t="s">
        <v>8042</v>
      </c>
      <c r="Z17" t="s">
        <v>8043</v>
      </c>
      <c r="AA17" t="s">
        <v>8044</v>
      </c>
      <c r="AB17" t="s">
        <v>8045</v>
      </c>
      <c r="AF17" t="s">
        <v>8381</v>
      </c>
      <c r="AG17" t="s">
        <v>8380</v>
      </c>
      <c r="AH17" s="101" t="s">
        <v>8680</v>
      </c>
      <c r="AI17" t="s">
        <v>8679</v>
      </c>
      <c r="AJ17" t="s">
        <v>8690</v>
      </c>
    </row>
    <row r="18" spans="2:41" x14ac:dyDescent="0.25">
      <c r="C18" t="s">
        <v>8420</v>
      </c>
      <c r="D18" t="s">
        <v>8419</v>
      </c>
      <c r="E18" t="s">
        <v>9271</v>
      </c>
      <c r="F18" t="s">
        <v>8418</v>
      </c>
      <c r="G18" s="200" t="s">
        <v>8417</v>
      </c>
      <c r="H18" s="200" t="s">
        <v>8416</v>
      </c>
      <c r="I18" s="200" t="s">
        <v>8415</v>
      </c>
      <c r="J18" s="37" t="s">
        <v>8392</v>
      </c>
      <c r="K18" t="s">
        <v>904</v>
      </c>
      <c r="M18" t="s">
        <v>921</v>
      </c>
      <c r="N18" t="s">
        <v>934</v>
      </c>
      <c r="O18" t="s">
        <v>1098</v>
      </c>
      <c r="P18" t="s">
        <v>958</v>
      </c>
      <c r="Q18" t="s">
        <v>976</v>
      </c>
      <c r="R18" t="s">
        <v>1082</v>
      </c>
      <c r="S18" t="s">
        <v>1102</v>
      </c>
      <c r="T18" t="s">
        <v>1002</v>
      </c>
      <c r="U18" t="s">
        <v>1019</v>
      </c>
      <c r="V18" t="s">
        <v>1106</v>
      </c>
      <c r="W18" t="s">
        <v>1109</v>
      </c>
      <c r="X18" t="s">
        <v>1114</v>
      </c>
      <c r="Y18" t="s">
        <v>1118</v>
      </c>
      <c r="Z18" t="s">
        <v>1122</v>
      </c>
      <c r="AA18" t="s">
        <v>1126</v>
      </c>
      <c r="AB18" t="s">
        <v>1138</v>
      </c>
      <c r="AC18" t="s">
        <v>2810</v>
      </c>
      <c r="AF18" t="s">
        <v>2239</v>
      </c>
      <c r="AG18" t="s">
        <v>2319</v>
      </c>
      <c r="AH18" t="s">
        <v>2320</v>
      </c>
      <c r="AI18" t="s">
        <v>2321</v>
      </c>
      <c r="AJ18" t="s">
        <v>9274</v>
      </c>
      <c r="AK18" t="s">
        <v>9272</v>
      </c>
      <c r="AL18" t="s">
        <v>2322</v>
      </c>
      <c r="AM18" t="s">
        <v>3496</v>
      </c>
    </row>
    <row r="19" spans="2:41" x14ac:dyDescent="0.25">
      <c r="B19" t="s">
        <v>8642</v>
      </c>
      <c r="C19" t="s">
        <v>8640</v>
      </c>
      <c r="D19" t="s">
        <v>8643</v>
      </c>
      <c r="E19" t="s">
        <v>8641</v>
      </c>
      <c r="F19" t="s">
        <v>8644</v>
      </c>
      <c r="G19" s="200" t="s">
        <v>8645</v>
      </c>
      <c r="H19" s="200" t="s">
        <v>8646</v>
      </c>
      <c r="I19" s="200" t="s">
        <v>8647</v>
      </c>
      <c r="J19" s="37" t="s">
        <v>8637</v>
      </c>
      <c r="K19" t="s">
        <v>905</v>
      </c>
      <c r="M19" t="s">
        <v>922</v>
      </c>
      <c r="N19" t="s">
        <v>935</v>
      </c>
      <c r="O19" t="s">
        <v>1099</v>
      </c>
      <c r="P19" t="s">
        <v>959</v>
      </c>
      <c r="Q19" t="s">
        <v>977</v>
      </c>
      <c r="R19" t="s">
        <v>1083</v>
      </c>
      <c r="S19" t="s">
        <v>1103</v>
      </c>
      <c r="T19" t="s">
        <v>1003</v>
      </c>
      <c r="U19" t="s">
        <v>1020</v>
      </c>
      <c r="V19" t="s">
        <v>1110</v>
      </c>
      <c r="W19" t="s">
        <v>1111</v>
      </c>
      <c r="X19" t="s">
        <v>1115</v>
      </c>
      <c r="Y19" t="s">
        <v>1119</v>
      </c>
      <c r="Z19" t="s">
        <v>1123</v>
      </c>
      <c r="AA19" t="s">
        <v>1127</v>
      </c>
      <c r="AB19" t="s">
        <v>1139</v>
      </c>
      <c r="AC19" t="s">
        <v>2821</v>
      </c>
      <c r="AD19" t="s">
        <v>2799</v>
      </c>
      <c r="AF19" t="s">
        <v>2240</v>
      </c>
      <c r="AG19" t="s">
        <v>2323</v>
      </c>
      <c r="AH19" t="s">
        <v>2397</v>
      </c>
      <c r="AI19" t="s">
        <v>2398</v>
      </c>
      <c r="AJ19" t="s">
        <v>2399</v>
      </c>
      <c r="AK19" t="s">
        <v>2400</v>
      </c>
      <c r="AL19" t="s">
        <v>2831</v>
      </c>
      <c r="AM19" t="s">
        <v>2401</v>
      </c>
      <c r="AN19" t="s">
        <v>2834</v>
      </c>
    </row>
    <row r="20" spans="2:41" x14ac:dyDescent="0.25">
      <c r="D20" t="s">
        <v>2466</v>
      </c>
      <c r="E20" t="s">
        <v>2465</v>
      </c>
      <c r="F20" t="s">
        <v>2464</v>
      </c>
      <c r="G20" s="200" t="s">
        <v>2850</v>
      </c>
      <c r="H20" s="200" t="s">
        <v>2463</v>
      </c>
      <c r="I20" s="200" t="s">
        <v>2462</v>
      </c>
      <c r="J20" s="37" t="s">
        <v>219</v>
      </c>
      <c r="K20" t="s">
        <v>906</v>
      </c>
      <c r="M20" t="s">
        <v>923</v>
      </c>
      <c r="N20" t="s">
        <v>936</v>
      </c>
      <c r="O20" t="s">
        <v>1100</v>
      </c>
      <c r="P20" t="s">
        <v>960</v>
      </c>
      <c r="Q20" t="s">
        <v>978</v>
      </c>
      <c r="R20" t="s">
        <v>1084</v>
      </c>
      <c r="S20" t="s">
        <v>1104</v>
      </c>
      <c r="T20" t="s">
        <v>1004</v>
      </c>
      <c r="U20" t="s">
        <v>1021</v>
      </c>
      <c r="V20" t="s">
        <v>1107</v>
      </c>
      <c r="W20" t="s">
        <v>1112</v>
      </c>
      <c r="X20" t="s">
        <v>1116</v>
      </c>
      <c r="Y20" t="s">
        <v>1120</v>
      </c>
      <c r="Z20" t="s">
        <v>1124</v>
      </c>
      <c r="AA20" t="s">
        <v>1128</v>
      </c>
      <c r="AB20" t="s">
        <v>1519</v>
      </c>
      <c r="AC20" t="s">
        <v>1520</v>
      </c>
      <c r="AD20" t="s">
        <v>2853</v>
      </c>
      <c r="AF20" t="s">
        <v>2241</v>
      </c>
      <c r="AG20" t="s">
        <v>2402</v>
      </c>
      <c r="AH20" t="s">
        <v>2403</v>
      </c>
      <c r="AI20" t="s">
        <v>2849</v>
      </c>
      <c r="AJ20" t="s">
        <v>2404</v>
      </c>
      <c r="AK20" t="s">
        <v>2405</v>
      </c>
      <c r="AL20" t="s">
        <v>2406</v>
      </c>
    </row>
    <row r="21" spans="2:41" x14ac:dyDescent="0.25">
      <c r="G21" s="200"/>
      <c r="H21" s="200" t="s">
        <v>3443</v>
      </c>
      <c r="I21" t="s">
        <v>3509</v>
      </c>
      <c r="J21" s="37" t="s">
        <v>3413</v>
      </c>
      <c r="K21" t="s">
        <v>3424</v>
      </c>
      <c r="M21" s="77" t="s">
        <v>3425</v>
      </c>
      <c r="N21" s="77" t="s">
        <v>3426</v>
      </c>
      <c r="O21" s="77" t="s">
        <v>3427</v>
      </c>
      <c r="P21" s="77" t="s">
        <v>3428</v>
      </c>
      <c r="Q21" s="77" t="s">
        <v>3429</v>
      </c>
      <c r="R21" s="77" t="s">
        <v>3430</v>
      </c>
      <c r="S21" s="77" t="s">
        <v>3431</v>
      </c>
      <c r="T21" s="77" t="s">
        <v>3432</v>
      </c>
      <c r="U21" s="77" t="s">
        <v>3433</v>
      </c>
      <c r="V21" s="77" t="s">
        <v>3434</v>
      </c>
      <c r="W21" s="77" t="s">
        <v>3435</v>
      </c>
      <c r="X21" s="77" t="s">
        <v>3436</v>
      </c>
      <c r="Y21" s="77" t="s">
        <v>3437</v>
      </c>
      <c r="Z21" s="77" t="s">
        <v>3438</v>
      </c>
      <c r="AA21" s="77" t="s">
        <v>3439</v>
      </c>
      <c r="AB21" s="77" t="s">
        <v>3440</v>
      </c>
      <c r="AF21" t="s">
        <v>3442</v>
      </c>
      <c r="AG21" t="s">
        <v>3508</v>
      </c>
      <c r="AH21" t="s">
        <v>3510</v>
      </c>
    </row>
    <row r="22" spans="2:41" s="77" customFormat="1" x14ac:dyDescent="0.25">
      <c r="G22" s="200"/>
      <c r="H22" s="200"/>
      <c r="I22" s="200" t="s">
        <v>8995</v>
      </c>
      <c r="J22" s="46" t="s">
        <v>8994</v>
      </c>
      <c r="K22" s="77" t="s">
        <v>907</v>
      </c>
      <c r="M22" s="77" t="s">
        <v>924</v>
      </c>
      <c r="N22" s="77" t="s">
        <v>937</v>
      </c>
      <c r="O22" s="77" t="s">
        <v>1142</v>
      </c>
      <c r="P22" s="77" t="s">
        <v>961</v>
      </c>
      <c r="Q22" s="77" t="s">
        <v>979</v>
      </c>
      <c r="R22" s="77" t="s">
        <v>1085</v>
      </c>
      <c r="S22" s="77" t="s">
        <v>1147</v>
      </c>
      <c r="T22" s="77" t="s">
        <v>1005</v>
      </c>
      <c r="U22" s="77" t="s">
        <v>1022</v>
      </c>
      <c r="V22" s="77" t="s">
        <v>1031</v>
      </c>
      <c r="W22" s="77" t="s">
        <v>1152</v>
      </c>
      <c r="X22" s="77" t="s">
        <v>1154</v>
      </c>
      <c r="Y22" s="77" t="s">
        <v>1156</v>
      </c>
      <c r="Z22" s="77" t="s">
        <v>1158</v>
      </c>
      <c r="AA22" s="77" t="s">
        <v>1160</v>
      </c>
      <c r="AB22" s="77" t="s">
        <v>1162</v>
      </c>
      <c r="AC22" s="77" t="s">
        <v>8207</v>
      </c>
      <c r="AD22" t="s">
        <v>8661</v>
      </c>
      <c r="AF22" t="s">
        <v>2242</v>
      </c>
      <c r="AG22" t="s">
        <v>2324</v>
      </c>
      <c r="AH22"/>
      <c r="AI22"/>
      <c r="AK22"/>
      <c r="AL22"/>
      <c r="AM22"/>
      <c r="AN22"/>
      <c r="AO22"/>
    </row>
    <row r="23" spans="2:41" s="77" customFormat="1" x14ac:dyDescent="0.25">
      <c r="G23" s="200"/>
      <c r="H23" s="200"/>
      <c r="I23" s="200" t="s">
        <v>8648</v>
      </c>
      <c r="J23" s="46" t="s">
        <v>8636</v>
      </c>
      <c r="K23" s="77" t="s">
        <v>908</v>
      </c>
      <c r="M23" s="77" t="s">
        <v>925</v>
      </c>
      <c r="N23" s="77" t="s">
        <v>938</v>
      </c>
      <c r="O23" s="77" t="s">
        <v>1143</v>
      </c>
      <c r="P23" s="77" t="s">
        <v>962</v>
      </c>
      <c r="Q23" s="77" t="s">
        <v>980</v>
      </c>
      <c r="R23" s="77" t="s">
        <v>1086</v>
      </c>
      <c r="S23" s="77" t="s">
        <v>1148</v>
      </c>
      <c r="T23" s="77" t="s">
        <v>1006</v>
      </c>
      <c r="U23" s="77" t="s">
        <v>1023</v>
      </c>
      <c r="V23" s="77" t="s">
        <v>1151</v>
      </c>
      <c r="W23" s="77" t="s">
        <v>1153</v>
      </c>
      <c r="X23" s="77" t="s">
        <v>1155</v>
      </c>
      <c r="Y23" s="77" t="s">
        <v>1157</v>
      </c>
      <c r="Z23" s="77" t="s">
        <v>1159</v>
      </c>
      <c r="AA23" s="77" t="s">
        <v>1161</v>
      </c>
      <c r="AB23" s="77" t="s">
        <v>1163</v>
      </c>
      <c r="AC23" s="77" t="s">
        <v>8202</v>
      </c>
      <c r="AF23" t="s">
        <v>2243</v>
      </c>
      <c r="AG23" t="s">
        <v>2325</v>
      </c>
      <c r="AH23"/>
      <c r="AI23"/>
      <c r="AJ23"/>
      <c r="AK23"/>
      <c r="AL23"/>
      <c r="AM23"/>
      <c r="AN23"/>
      <c r="AO23"/>
    </row>
    <row r="24" spans="2:41" x14ac:dyDescent="0.25">
      <c r="E24" s="402"/>
      <c r="F24" s="402" t="s">
        <v>2470</v>
      </c>
      <c r="G24" s="200" t="s">
        <v>2469</v>
      </c>
      <c r="H24" s="200" t="s">
        <v>2468</v>
      </c>
      <c r="I24" s="200" t="s">
        <v>2467</v>
      </c>
      <c r="J24" s="37" t="s">
        <v>217</v>
      </c>
      <c r="K24" t="s">
        <v>909</v>
      </c>
      <c r="M24" t="s">
        <v>926</v>
      </c>
      <c r="N24" t="s">
        <v>939</v>
      </c>
      <c r="O24" t="s">
        <v>1178</v>
      </c>
      <c r="P24" t="s">
        <v>963</v>
      </c>
      <c r="Q24" t="s">
        <v>981</v>
      </c>
      <c r="R24" t="s">
        <v>1087</v>
      </c>
      <c r="S24" t="s">
        <v>1187</v>
      </c>
      <c r="T24" t="s">
        <v>1007</v>
      </c>
      <c r="U24" t="s">
        <v>1024</v>
      </c>
      <c r="V24" t="s">
        <v>1196</v>
      </c>
      <c r="W24" t="s">
        <v>1197</v>
      </c>
      <c r="X24" t="s">
        <v>1198</v>
      </c>
      <c r="Y24" t="s">
        <v>1225</v>
      </c>
      <c r="Z24" t="s">
        <v>1168</v>
      </c>
      <c r="AA24" t="s">
        <v>1199</v>
      </c>
      <c r="AB24" t="s">
        <v>1521</v>
      </c>
      <c r="AC24" t="s">
        <v>2864</v>
      </c>
      <c r="AD24" t="s">
        <v>1524</v>
      </c>
      <c r="AF24" t="s">
        <v>2244</v>
      </c>
      <c r="AG24" t="s">
        <v>2326</v>
      </c>
      <c r="AH24" t="s">
        <v>2407</v>
      </c>
      <c r="AI24" t="s">
        <v>2408</v>
      </c>
      <c r="AJ24" t="s">
        <v>2409</v>
      </c>
    </row>
    <row r="25" spans="2:41" x14ac:dyDescent="0.25">
      <c r="D25" t="s">
        <v>2475</v>
      </c>
      <c r="E25" t="s">
        <v>2474</v>
      </c>
      <c r="F25" s="200" t="s">
        <v>2473</v>
      </c>
      <c r="G25" s="200" t="s">
        <v>2472</v>
      </c>
      <c r="H25" s="200" t="s">
        <v>2471</v>
      </c>
      <c r="I25" t="s">
        <v>2869</v>
      </c>
      <c r="J25" s="37" t="s">
        <v>216</v>
      </c>
      <c r="K25" t="s">
        <v>910</v>
      </c>
      <c r="M25" t="s">
        <v>927</v>
      </c>
      <c r="N25" t="s">
        <v>940</v>
      </c>
      <c r="O25" t="s">
        <v>1144</v>
      </c>
      <c r="P25" t="s">
        <v>964</v>
      </c>
      <c r="Q25" t="s">
        <v>982</v>
      </c>
      <c r="R25" t="s">
        <v>1088</v>
      </c>
      <c r="S25" t="s">
        <v>1201</v>
      </c>
      <c r="T25" t="s">
        <v>1008</v>
      </c>
      <c r="U25" t="s">
        <v>1025</v>
      </c>
      <c r="V25" t="s">
        <v>1203</v>
      </c>
      <c r="W25" t="s">
        <v>1204</v>
      </c>
      <c r="X25" t="s">
        <v>1206</v>
      </c>
      <c r="Y25" t="s">
        <v>1226</v>
      </c>
      <c r="Z25" t="s">
        <v>1208</v>
      </c>
      <c r="AA25" t="s">
        <v>1210</v>
      </c>
      <c r="AB25" t="s">
        <v>1522</v>
      </c>
      <c r="AC25" t="s">
        <v>2863</v>
      </c>
      <c r="AD25" t="s">
        <v>1525</v>
      </c>
      <c r="AF25" t="s">
        <v>2245</v>
      </c>
      <c r="AG25" t="s">
        <v>2870</v>
      </c>
      <c r="AH25" t="s">
        <v>2327</v>
      </c>
      <c r="AI25" t="s">
        <v>2328</v>
      </c>
      <c r="AJ25" t="s">
        <v>2410</v>
      </c>
      <c r="AK25" t="s">
        <v>2411</v>
      </c>
    </row>
    <row r="26" spans="2:41" x14ac:dyDescent="0.25">
      <c r="D26" t="s">
        <v>3498</v>
      </c>
      <c r="E26" t="s">
        <v>2480</v>
      </c>
      <c r="F26" t="s">
        <v>2479</v>
      </c>
      <c r="G26" s="200" t="s">
        <v>2478</v>
      </c>
      <c r="H26" s="200" t="s">
        <v>2477</v>
      </c>
      <c r="I26" s="200" t="s">
        <v>2476</v>
      </c>
      <c r="J26" s="37" t="s">
        <v>215</v>
      </c>
      <c r="K26" t="s">
        <v>911</v>
      </c>
      <c r="M26" t="s">
        <v>928</v>
      </c>
      <c r="N26" t="s">
        <v>941</v>
      </c>
      <c r="O26" t="s">
        <v>1200</v>
      </c>
      <c r="P26" t="s">
        <v>965</v>
      </c>
      <c r="Q26" t="s">
        <v>983</v>
      </c>
      <c r="R26" t="s">
        <v>1089</v>
      </c>
      <c r="S26" t="s">
        <v>2644</v>
      </c>
      <c r="T26" t="s">
        <v>1009</v>
      </c>
      <c r="U26" t="s">
        <v>1026</v>
      </c>
      <c r="V26" t="s">
        <v>1202</v>
      </c>
      <c r="W26" t="s">
        <v>1205</v>
      </c>
      <c r="X26" t="s">
        <v>1207</v>
      </c>
      <c r="Y26" t="s">
        <v>1227</v>
      </c>
      <c r="Z26" t="s">
        <v>1209</v>
      </c>
      <c r="AA26" t="s">
        <v>1211</v>
      </c>
      <c r="AB26" t="s">
        <v>1523</v>
      </c>
      <c r="AC26" t="s">
        <v>1579</v>
      </c>
      <c r="AD26" t="s">
        <v>1526</v>
      </c>
      <c r="AF26" t="s">
        <v>2246</v>
      </c>
      <c r="AG26" t="s">
        <v>2330</v>
      </c>
      <c r="AH26" t="s">
        <v>2331</v>
      </c>
      <c r="AI26" t="s">
        <v>2332</v>
      </c>
      <c r="AJ26" t="s">
        <v>2333</v>
      </c>
      <c r="AK26" t="s">
        <v>2334</v>
      </c>
      <c r="AL26" t="s">
        <v>3497</v>
      </c>
    </row>
    <row r="27" spans="2:41" s="77" customFormat="1" ht="14.45" customHeight="1" x14ac:dyDescent="0.25">
      <c r="G27" s="200"/>
      <c r="H27" s="200"/>
      <c r="I27" s="200" t="s">
        <v>2527</v>
      </c>
      <c r="J27" s="46" t="s">
        <v>8958</v>
      </c>
      <c r="K27" s="77" t="s">
        <v>1212</v>
      </c>
      <c r="M27" s="77" t="s">
        <v>1213</v>
      </c>
      <c r="N27" s="77" t="s">
        <v>1214</v>
      </c>
      <c r="O27" s="77" t="s">
        <v>1215</v>
      </c>
      <c r="P27" s="77" t="s">
        <v>1216</v>
      </c>
      <c r="Q27" s="77" t="s">
        <v>1217</v>
      </c>
      <c r="R27" s="77" t="s">
        <v>1218</v>
      </c>
      <c r="S27" s="77" t="s">
        <v>1219</v>
      </c>
      <c r="T27" s="77" t="s">
        <v>1220</v>
      </c>
      <c r="U27" s="77" t="s">
        <v>1221</v>
      </c>
      <c r="V27" s="77" t="s">
        <v>1222</v>
      </c>
      <c r="W27" s="77" t="s">
        <v>1223</v>
      </c>
      <c r="X27" s="77" t="s">
        <v>1224</v>
      </c>
      <c r="Y27" s="77" t="s">
        <v>1228</v>
      </c>
      <c r="Z27" s="77" t="s">
        <v>1229</v>
      </c>
      <c r="AA27" s="77" t="s">
        <v>1230</v>
      </c>
      <c r="AB27" s="77" t="s">
        <v>1231</v>
      </c>
      <c r="AF27" t="s">
        <v>2278</v>
      </c>
      <c r="AG27" t="s">
        <v>2335</v>
      </c>
      <c r="AH27"/>
      <c r="AI27"/>
      <c r="AJ27"/>
      <c r="AK27"/>
      <c r="AL27"/>
      <c r="AM27"/>
      <c r="AN27"/>
      <c r="AO27"/>
    </row>
    <row r="28" spans="2:41" s="77" customFormat="1" x14ac:dyDescent="0.25">
      <c r="G28" s="200"/>
      <c r="H28" s="200" t="s">
        <v>2482</v>
      </c>
      <c r="I28" s="200" t="s">
        <v>2481</v>
      </c>
      <c r="J28" s="46" t="s">
        <v>213</v>
      </c>
      <c r="K28" s="77" t="s">
        <v>1140</v>
      </c>
      <c r="M28" s="77" t="s">
        <v>1141</v>
      </c>
      <c r="N28" s="77" t="s">
        <v>1173</v>
      </c>
      <c r="O28" s="77" t="s">
        <v>1232</v>
      </c>
      <c r="P28" s="77" t="s">
        <v>1145</v>
      </c>
      <c r="Q28" s="77" t="s">
        <v>1146</v>
      </c>
      <c r="R28" s="77" t="s">
        <v>1237</v>
      </c>
      <c r="S28" s="77" t="s">
        <v>1242</v>
      </c>
      <c r="T28" s="77" t="s">
        <v>1149</v>
      </c>
      <c r="U28" s="77" t="s">
        <v>1150</v>
      </c>
      <c r="V28" s="77" t="s">
        <v>1247</v>
      </c>
      <c r="W28" s="77" t="s">
        <v>1252</v>
      </c>
      <c r="X28" s="77" t="s">
        <v>1257</v>
      </c>
      <c r="Y28" s="77" t="s">
        <v>1262</v>
      </c>
      <c r="Z28" s="77" t="s">
        <v>1267</v>
      </c>
      <c r="AA28" s="77" t="s">
        <v>1272</v>
      </c>
      <c r="AB28" s="77" t="s">
        <v>1277</v>
      </c>
      <c r="AF28" t="s">
        <v>2247</v>
      </c>
      <c r="AG28" t="s">
        <v>2337</v>
      </c>
      <c r="AH28" t="s">
        <v>2338</v>
      </c>
      <c r="AI28"/>
      <c r="AJ28"/>
      <c r="AK28"/>
      <c r="AL28"/>
      <c r="AM28"/>
      <c r="AN28"/>
      <c r="AO28"/>
    </row>
    <row r="29" spans="2:41" s="77" customFormat="1" x14ac:dyDescent="0.25">
      <c r="G29" s="200" t="s">
        <v>2583</v>
      </c>
      <c r="H29" s="200" t="s">
        <v>2484</v>
      </c>
      <c r="I29" s="200" t="s">
        <v>2483</v>
      </c>
      <c r="J29" s="46" t="s">
        <v>212</v>
      </c>
      <c r="K29" s="77" t="s">
        <v>1164</v>
      </c>
      <c r="M29" s="77" t="s">
        <v>1169</v>
      </c>
      <c r="N29" s="77" t="s">
        <v>1174</v>
      </c>
      <c r="O29" s="77" t="s">
        <v>1233</v>
      </c>
      <c r="P29" s="77" t="s">
        <v>1179</v>
      </c>
      <c r="Q29" s="77" t="s">
        <v>1183</v>
      </c>
      <c r="R29" s="77" t="s">
        <v>1238</v>
      </c>
      <c r="S29" s="77" t="s">
        <v>1243</v>
      </c>
      <c r="T29" s="77" t="s">
        <v>1188</v>
      </c>
      <c r="U29" s="77" t="s">
        <v>1192</v>
      </c>
      <c r="V29" s="77" t="s">
        <v>1248</v>
      </c>
      <c r="W29" s="77" t="s">
        <v>1253</v>
      </c>
      <c r="X29" s="77" t="s">
        <v>1258</v>
      </c>
      <c r="Y29" s="77" t="s">
        <v>1263</v>
      </c>
      <c r="Z29" s="77" t="s">
        <v>1268</v>
      </c>
      <c r="AA29" s="77" t="s">
        <v>1273</v>
      </c>
      <c r="AB29" s="77" t="s">
        <v>1278</v>
      </c>
      <c r="AF29" t="s">
        <v>2248</v>
      </c>
      <c r="AG29" t="s">
        <v>2339</v>
      </c>
      <c r="AH29" t="s">
        <v>2340</v>
      </c>
      <c r="AI29" t="s">
        <v>2412</v>
      </c>
      <c r="AJ29"/>
      <c r="AK29"/>
      <c r="AL29"/>
      <c r="AM29"/>
      <c r="AN29"/>
      <c r="AO29"/>
    </row>
    <row r="30" spans="2:41" s="77" customFormat="1" x14ac:dyDescent="0.25">
      <c r="G30" s="200" t="s">
        <v>2487</v>
      </c>
      <c r="H30" s="200" t="s">
        <v>2486</v>
      </c>
      <c r="I30" s="200" t="s">
        <v>2485</v>
      </c>
      <c r="J30" s="46" t="s">
        <v>211</v>
      </c>
      <c r="K30" s="77" t="s">
        <v>1165</v>
      </c>
      <c r="M30" s="77" t="s">
        <v>1170</v>
      </c>
      <c r="N30" s="77" t="s">
        <v>1175</v>
      </c>
      <c r="O30" s="77" t="s">
        <v>1234</v>
      </c>
      <c r="P30" s="77" t="s">
        <v>1180</v>
      </c>
      <c r="Q30" s="77" t="s">
        <v>1184</v>
      </c>
      <c r="R30" s="77" t="s">
        <v>1239</v>
      </c>
      <c r="S30" s="77" t="s">
        <v>1244</v>
      </c>
      <c r="T30" s="77" t="s">
        <v>1189</v>
      </c>
      <c r="U30" s="77" t="s">
        <v>1193</v>
      </c>
      <c r="V30" s="77" t="s">
        <v>1249</v>
      </c>
      <c r="W30" s="77" t="s">
        <v>1254</v>
      </c>
      <c r="X30" s="77" t="s">
        <v>1259</v>
      </c>
      <c r="Y30" s="77" t="s">
        <v>1264</v>
      </c>
      <c r="Z30" s="77" t="s">
        <v>1269</v>
      </c>
      <c r="AA30" s="77" t="s">
        <v>1274</v>
      </c>
      <c r="AB30" s="77" t="s">
        <v>1279</v>
      </c>
      <c r="AF30" t="s">
        <v>2249</v>
      </c>
      <c r="AG30" t="s">
        <v>2341</v>
      </c>
      <c r="AH30" t="s">
        <v>2342</v>
      </c>
      <c r="AI30" t="s">
        <v>2413</v>
      </c>
      <c r="AJ30"/>
      <c r="AK30"/>
      <c r="AL30"/>
      <c r="AM30"/>
      <c r="AN30"/>
      <c r="AO30"/>
    </row>
    <row r="31" spans="2:41" s="77" customFormat="1" x14ac:dyDescent="0.25">
      <c r="E31" s="77" t="s">
        <v>2492</v>
      </c>
      <c r="F31" s="77" t="s">
        <v>2491</v>
      </c>
      <c r="G31" s="200" t="s">
        <v>2490</v>
      </c>
      <c r="H31" s="200" t="s">
        <v>2489</v>
      </c>
      <c r="I31" s="200" t="s">
        <v>2488</v>
      </c>
      <c r="J31" s="46" t="s">
        <v>2</v>
      </c>
      <c r="K31" s="77" t="s">
        <v>1166</v>
      </c>
      <c r="M31" s="77" t="s">
        <v>1171</v>
      </c>
      <c r="N31" s="77" t="s">
        <v>1176</v>
      </c>
      <c r="O31" s="77" t="s">
        <v>1235</v>
      </c>
      <c r="P31" s="77" t="s">
        <v>1181</v>
      </c>
      <c r="Q31" s="77" t="s">
        <v>1185</v>
      </c>
      <c r="R31" s="77" t="s">
        <v>1240</v>
      </c>
      <c r="S31" s="77" t="s">
        <v>1245</v>
      </c>
      <c r="T31" s="77" t="s">
        <v>1190</v>
      </c>
      <c r="U31" s="77" t="s">
        <v>1194</v>
      </c>
      <c r="V31" s="77" t="s">
        <v>1250</v>
      </c>
      <c r="W31" s="77" t="s">
        <v>1255</v>
      </c>
      <c r="X31" s="77" t="s">
        <v>1260</v>
      </c>
      <c r="Y31" s="77" t="s">
        <v>1265</v>
      </c>
      <c r="Z31" s="77" t="s">
        <v>1270</v>
      </c>
      <c r="AA31" s="77" t="s">
        <v>1275</v>
      </c>
      <c r="AB31" s="77" t="s">
        <v>1280</v>
      </c>
      <c r="AC31" s="77" t="s">
        <v>3567</v>
      </c>
      <c r="AF31" t="s">
        <v>2250</v>
      </c>
      <c r="AG31" t="s">
        <v>2343</v>
      </c>
      <c r="AH31" t="s">
        <v>2344</v>
      </c>
      <c r="AI31" t="s">
        <v>2345</v>
      </c>
      <c r="AJ31" t="s">
        <v>2414</v>
      </c>
      <c r="AK31" t="s">
        <v>2415</v>
      </c>
      <c r="AL31"/>
      <c r="AM31"/>
      <c r="AN31"/>
      <c r="AO31"/>
    </row>
    <row r="32" spans="2:41" s="77" customFormat="1" x14ac:dyDescent="0.25">
      <c r="G32" s="200" t="s">
        <v>2495</v>
      </c>
      <c r="H32" s="200" t="s">
        <v>2494</v>
      </c>
      <c r="I32" s="200" t="s">
        <v>2493</v>
      </c>
      <c r="J32" s="46" t="s">
        <v>515</v>
      </c>
      <c r="K32" s="77" t="s">
        <v>1167</v>
      </c>
      <c r="M32" s="77" t="s">
        <v>1172</v>
      </c>
      <c r="N32" s="77" t="s">
        <v>1177</v>
      </c>
      <c r="O32" s="77" t="s">
        <v>1236</v>
      </c>
      <c r="P32" s="77" t="s">
        <v>1182</v>
      </c>
      <c r="Q32" s="77" t="s">
        <v>1186</v>
      </c>
      <c r="R32" s="77" t="s">
        <v>1241</v>
      </c>
      <c r="S32" s="77" t="s">
        <v>1246</v>
      </c>
      <c r="T32" s="77" t="s">
        <v>1191</v>
      </c>
      <c r="U32" s="77" t="s">
        <v>1195</v>
      </c>
      <c r="V32" s="77" t="s">
        <v>1251</v>
      </c>
      <c r="W32" s="77" t="s">
        <v>1256</v>
      </c>
      <c r="X32" s="77" t="s">
        <v>1261</v>
      </c>
      <c r="Y32" s="77" t="s">
        <v>1266</v>
      </c>
      <c r="Z32" s="77" t="s">
        <v>1271</v>
      </c>
      <c r="AA32" s="77" t="s">
        <v>1276</v>
      </c>
      <c r="AB32" s="77" t="s">
        <v>1281</v>
      </c>
      <c r="AF32" t="s">
        <v>2251</v>
      </c>
      <c r="AG32" t="s">
        <v>2346</v>
      </c>
      <c r="AH32" t="s">
        <v>2347</v>
      </c>
      <c r="AI32" t="s">
        <v>3490</v>
      </c>
      <c r="AJ32" t="s">
        <v>2348</v>
      </c>
      <c r="AK32"/>
      <c r="AL32"/>
      <c r="AM32"/>
      <c r="AN32"/>
      <c r="AO32"/>
    </row>
    <row r="33" spans="2:41" x14ac:dyDescent="0.25">
      <c r="G33" s="200" t="s">
        <v>8672</v>
      </c>
      <c r="H33" s="200" t="s">
        <v>8671</v>
      </c>
      <c r="I33" s="200" t="s">
        <v>8670</v>
      </c>
      <c r="J33" s="37" t="s">
        <v>8669</v>
      </c>
      <c r="K33" t="s">
        <v>1282</v>
      </c>
      <c r="M33" t="s">
        <v>1283</v>
      </c>
      <c r="N33" t="s">
        <v>1284</v>
      </c>
      <c r="O33" t="s">
        <v>1285</v>
      </c>
      <c r="P33" t="s">
        <v>1286</v>
      </c>
      <c r="Q33" t="s">
        <v>1287</v>
      </c>
      <c r="R33" t="s">
        <v>1288</v>
      </c>
      <c r="S33" t="s">
        <v>1289</v>
      </c>
      <c r="T33" t="s">
        <v>1316</v>
      </c>
      <c r="U33" t="s">
        <v>1290</v>
      </c>
      <c r="V33" t="s">
        <v>1291</v>
      </c>
      <c r="W33" t="s">
        <v>1292</v>
      </c>
      <c r="X33" t="s">
        <v>1293</v>
      </c>
      <c r="Y33" t="s">
        <v>1294</v>
      </c>
      <c r="Z33" t="s">
        <v>1295</v>
      </c>
      <c r="AA33" t="s">
        <v>1296</v>
      </c>
      <c r="AB33" t="s">
        <v>2776</v>
      </c>
      <c r="AC33" t="s">
        <v>1516</v>
      </c>
      <c r="AD33" t="s">
        <v>2809</v>
      </c>
      <c r="AE33" t="s">
        <v>8667</v>
      </c>
      <c r="AF33" t="s">
        <v>2252</v>
      </c>
      <c r="AG33" t="s">
        <v>2370</v>
      </c>
      <c r="AH33" t="s">
        <v>2371</v>
      </c>
      <c r="AI33" t="s">
        <v>2372</v>
      </c>
    </row>
    <row r="34" spans="2:41" x14ac:dyDescent="0.25">
      <c r="G34" s="200" t="s">
        <v>8886</v>
      </c>
      <c r="H34" s="200" t="s">
        <v>8885</v>
      </c>
      <c r="I34" s="200" t="s">
        <v>8884</v>
      </c>
      <c r="J34" s="37" t="s">
        <v>8668</v>
      </c>
      <c r="K34" t="s">
        <v>8887</v>
      </c>
      <c r="M34" t="s">
        <v>8888</v>
      </c>
      <c r="N34" t="s">
        <v>8889</v>
      </c>
      <c r="O34" t="s">
        <v>8890</v>
      </c>
      <c r="P34" t="s">
        <v>8891</v>
      </c>
      <c r="Q34" t="s">
        <v>8892</v>
      </c>
      <c r="R34" t="s">
        <v>8893</v>
      </c>
      <c r="S34" t="s">
        <v>8894</v>
      </c>
      <c r="T34" t="s">
        <v>8895</v>
      </c>
      <c r="U34" t="s">
        <v>8896</v>
      </c>
      <c r="V34" t="s">
        <v>8897</v>
      </c>
      <c r="W34" t="s">
        <v>8898</v>
      </c>
      <c r="X34" t="s">
        <v>8899</v>
      </c>
      <c r="Y34" t="s">
        <v>8900</v>
      </c>
      <c r="Z34" t="s">
        <v>8901</v>
      </c>
      <c r="AA34" t="s">
        <v>1296</v>
      </c>
      <c r="AB34" t="s">
        <v>2776</v>
      </c>
      <c r="AC34" t="s">
        <v>1516</v>
      </c>
      <c r="AD34" t="s">
        <v>2809</v>
      </c>
      <c r="AF34" t="s">
        <v>8880</v>
      </c>
      <c r="AG34" t="s">
        <v>8881</v>
      </c>
      <c r="AH34" t="s">
        <v>8882</v>
      </c>
      <c r="AI34" t="s">
        <v>8883</v>
      </c>
    </row>
    <row r="35" spans="2:41" s="77" customFormat="1" ht="21" customHeight="1" x14ac:dyDescent="0.25">
      <c r="D35" s="77" t="s">
        <v>2521</v>
      </c>
      <c r="E35" s="77" t="s">
        <v>2520</v>
      </c>
      <c r="F35" s="77" t="s">
        <v>2519</v>
      </c>
      <c r="G35" s="200" t="s">
        <v>2518</v>
      </c>
      <c r="H35" s="200" t="s">
        <v>2517</v>
      </c>
      <c r="I35" s="909" t="s">
        <v>2516</v>
      </c>
      <c r="J35" s="46" t="s">
        <v>1928</v>
      </c>
      <c r="K35" s="77" t="s">
        <v>1297</v>
      </c>
      <c r="M35" s="77" t="s">
        <v>1305</v>
      </c>
      <c r="N35" s="77" t="s">
        <v>1306</v>
      </c>
      <c r="O35" s="77" t="s">
        <v>1310</v>
      </c>
      <c r="P35" s="77" t="s">
        <v>1311</v>
      </c>
      <c r="Q35" s="77" t="s">
        <v>1312</v>
      </c>
      <c r="R35" s="77" t="s">
        <v>1313</v>
      </c>
      <c r="S35" s="77" t="s">
        <v>1314</v>
      </c>
      <c r="T35" s="77" t="s">
        <v>1315</v>
      </c>
      <c r="U35" s="77" t="s">
        <v>1317</v>
      </c>
      <c r="V35" s="77" t="s">
        <v>1318</v>
      </c>
      <c r="W35" s="77" t="s">
        <v>1319</v>
      </c>
      <c r="X35" s="77" t="s">
        <v>1320</v>
      </c>
      <c r="Y35" s="77" t="s">
        <v>1321</v>
      </c>
      <c r="Z35" s="77" t="s">
        <v>1322</v>
      </c>
      <c r="AA35" s="77" t="s">
        <v>1323</v>
      </c>
      <c r="AB35" s="77" t="s">
        <v>1535</v>
      </c>
      <c r="AC35" s="77" t="s">
        <v>8215</v>
      </c>
      <c r="AD35" s="77" t="s">
        <v>2196</v>
      </c>
      <c r="AE35" s="77" t="s">
        <v>3326</v>
      </c>
      <c r="AF35" s="77" t="s">
        <v>2253</v>
      </c>
      <c r="AG35" t="s">
        <v>2421</v>
      </c>
      <c r="AH35" t="s">
        <v>2422</v>
      </c>
      <c r="AI35" t="s">
        <v>2373</v>
      </c>
      <c r="AJ35" t="s">
        <v>2374</v>
      </c>
      <c r="AK35" t="s">
        <v>2375</v>
      </c>
      <c r="AL35" t="s">
        <v>2376</v>
      </c>
      <c r="AM35"/>
      <c r="AN35"/>
      <c r="AO35"/>
    </row>
    <row r="36" spans="2:41" s="77" customFormat="1" x14ac:dyDescent="0.25">
      <c r="G36" s="200"/>
      <c r="H36" s="200"/>
      <c r="I36" s="77" t="s">
        <v>3563</v>
      </c>
      <c r="J36" s="46" t="s">
        <v>3288</v>
      </c>
      <c r="K36" s="77" t="s">
        <v>3293</v>
      </c>
      <c r="M36" s="77" t="s">
        <v>3295</v>
      </c>
      <c r="N36" s="77" t="s">
        <v>3297</v>
      </c>
      <c r="O36" s="77" t="s">
        <v>3299</v>
      </c>
      <c r="P36" s="77" t="s">
        <v>3301</v>
      </c>
      <c r="Q36" s="77" t="s">
        <v>3303</v>
      </c>
      <c r="R36" s="77" t="s">
        <v>3292</v>
      </c>
      <c r="S36" s="77" t="s">
        <v>3306</v>
      </c>
      <c r="T36" s="77" t="s">
        <v>3308</v>
      </c>
      <c r="U36" s="77" t="s">
        <v>3310</v>
      </c>
      <c r="V36" s="77" t="s">
        <v>3312</v>
      </c>
      <c r="W36" s="77" t="s">
        <v>3314</v>
      </c>
      <c r="X36" s="77" t="s">
        <v>3316</v>
      </c>
      <c r="Y36" s="77" t="s">
        <v>3318</v>
      </c>
      <c r="Z36" s="77" t="s">
        <v>3320</v>
      </c>
      <c r="AA36" s="77" t="s">
        <v>3322</v>
      </c>
      <c r="AB36" s="77" t="s">
        <v>3324</v>
      </c>
      <c r="AC36" s="77" t="s">
        <v>8216</v>
      </c>
      <c r="AD36" s="77" t="s">
        <v>3327</v>
      </c>
      <c r="AE36" s="77" t="s">
        <v>3329</v>
      </c>
      <c r="AF36" s="77" t="s">
        <v>3341</v>
      </c>
      <c r="AG36" t="s">
        <v>3342</v>
      </c>
      <c r="AH36"/>
      <c r="AI36"/>
      <c r="AJ36"/>
      <c r="AK36"/>
      <c r="AM36"/>
      <c r="AN36"/>
      <c r="AO36"/>
    </row>
    <row r="37" spans="2:41" s="77" customFormat="1" ht="15" customHeight="1" x14ac:dyDescent="0.25">
      <c r="G37" s="454"/>
      <c r="H37" s="454" t="s">
        <v>3339</v>
      </c>
      <c r="I37" s="799" t="s">
        <v>8346</v>
      </c>
      <c r="J37" s="46" t="s">
        <v>3291</v>
      </c>
      <c r="K37" s="77" t="s">
        <v>3294</v>
      </c>
      <c r="M37" s="77" t="s">
        <v>3296</v>
      </c>
      <c r="N37" s="77" t="s">
        <v>3298</v>
      </c>
      <c r="O37" s="77" t="s">
        <v>3300</v>
      </c>
      <c r="P37" s="77" t="s">
        <v>3302</v>
      </c>
      <c r="Q37" s="77" t="s">
        <v>3304</v>
      </c>
      <c r="R37" s="77" t="s">
        <v>3305</v>
      </c>
      <c r="S37" s="77" t="s">
        <v>3307</v>
      </c>
      <c r="T37" s="77" t="s">
        <v>3309</v>
      </c>
      <c r="U37" s="77" t="s">
        <v>3311</v>
      </c>
      <c r="V37" s="77" t="s">
        <v>3313</v>
      </c>
      <c r="W37" s="77" t="s">
        <v>3315</v>
      </c>
      <c r="X37" s="77" t="s">
        <v>3317</v>
      </c>
      <c r="Y37" s="77" t="s">
        <v>3319</v>
      </c>
      <c r="Z37" s="77" t="s">
        <v>3321</v>
      </c>
      <c r="AA37" s="77" t="s">
        <v>3323</v>
      </c>
      <c r="AB37" s="77" t="s">
        <v>3325</v>
      </c>
      <c r="AC37" s="77" t="s">
        <v>8217</v>
      </c>
      <c r="AD37" s="77" t="s">
        <v>3328</v>
      </c>
      <c r="AE37" s="77" t="s">
        <v>3330</v>
      </c>
      <c r="AF37" s="77" t="s">
        <v>3340</v>
      </c>
      <c r="AG37" t="s">
        <v>3355</v>
      </c>
      <c r="AH37" t="s">
        <v>3338</v>
      </c>
      <c r="AI37"/>
      <c r="AJ37"/>
      <c r="AK37"/>
      <c r="AL37"/>
      <c r="AM37"/>
      <c r="AN37"/>
      <c r="AO37"/>
    </row>
    <row r="38" spans="2:41" x14ac:dyDescent="0.25">
      <c r="G38" s="200"/>
      <c r="H38" s="200" t="s">
        <v>2523</v>
      </c>
      <c r="I38" s="200" t="s">
        <v>2522</v>
      </c>
      <c r="J38" s="37" t="s">
        <v>44</v>
      </c>
      <c r="K38" t="s">
        <v>1298</v>
      </c>
      <c r="M38" t="s">
        <v>1324</v>
      </c>
      <c r="N38" t="s">
        <v>1307</v>
      </c>
      <c r="O38" t="s">
        <v>1330</v>
      </c>
      <c r="P38" t="s">
        <v>1331</v>
      </c>
      <c r="Q38" t="s">
        <v>1338</v>
      </c>
      <c r="R38" t="s">
        <v>1345</v>
      </c>
      <c r="S38" t="s">
        <v>1346</v>
      </c>
      <c r="T38" t="s">
        <v>1347</v>
      </c>
      <c r="U38" t="s">
        <v>1354</v>
      </c>
      <c r="V38" t="s">
        <v>1361</v>
      </c>
      <c r="W38" t="s">
        <v>1362</v>
      </c>
      <c r="X38" t="s">
        <v>1363</v>
      </c>
      <c r="Y38" t="s">
        <v>1364</v>
      </c>
      <c r="Z38" t="s">
        <v>1365</v>
      </c>
      <c r="AA38" t="s">
        <v>1366</v>
      </c>
      <c r="AB38" t="s">
        <v>1367</v>
      </c>
      <c r="AC38" s="77"/>
      <c r="AD38" s="77"/>
      <c r="AF38" t="s">
        <v>2254</v>
      </c>
      <c r="AG38" t="s">
        <v>2379</v>
      </c>
      <c r="AH38" t="s">
        <v>2380</v>
      </c>
    </row>
    <row r="39" spans="2:41" s="77" customFormat="1" x14ac:dyDescent="0.25">
      <c r="E39" s="77" t="s">
        <v>2500</v>
      </c>
      <c r="F39" s="77" t="s">
        <v>2499</v>
      </c>
      <c r="G39" s="200" t="s">
        <v>2498</v>
      </c>
      <c r="H39" s="200" t="s">
        <v>2497</v>
      </c>
      <c r="I39" s="200" t="s">
        <v>2496</v>
      </c>
      <c r="J39" s="77" t="s">
        <v>32</v>
      </c>
      <c r="K39" s="77" t="s">
        <v>1299</v>
      </c>
      <c r="M39" s="77" t="s">
        <v>1325</v>
      </c>
      <c r="N39" s="77" t="s">
        <v>1308</v>
      </c>
      <c r="O39" s="77" t="s">
        <v>1368</v>
      </c>
      <c r="P39" s="77" t="s">
        <v>1332</v>
      </c>
      <c r="Q39" s="77" t="s">
        <v>1339</v>
      </c>
      <c r="R39" s="77" t="s">
        <v>1374</v>
      </c>
      <c r="S39" s="77" t="s">
        <v>1380</v>
      </c>
      <c r="T39" s="77" t="s">
        <v>1348</v>
      </c>
      <c r="U39" s="77" t="s">
        <v>1355</v>
      </c>
      <c r="V39" s="77" t="s">
        <v>1381</v>
      </c>
      <c r="W39" s="77" t="s">
        <v>1382</v>
      </c>
      <c r="X39" s="77" t="s">
        <v>1385</v>
      </c>
      <c r="Y39" s="77" t="s">
        <v>1384</v>
      </c>
      <c r="Z39" s="77" t="s">
        <v>1386</v>
      </c>
      <c r="AA39" s="77" t="s">
        <v>1387</v>
      </c>
      <c r="AB39" s="77" t="s">
        <v>1583</v>
      </c>
      <c r="AC39" s="77" t="s">
        <v>9190</v>
      </c>
      <c r="AF39" t="s">
        <v>2255</v>
      </c>
      <c r="AG39" t="s">
        <v>2350</v>
      </c>
      <c r="AH39" t="s">
        <v>2351</v>
      </c>
      <c r="AI39" t="s">
        <v>2352</v>
      </c>
      <c r="AJ39" t="s">
        <v>2353</v>
      </c>
      <c r="AK39" t="s">
        <v>2354</v>
      </c>
      <c r="AL39"/>
      <c r="AM39"/>
      <c r="AN39"/>
      <c r="AO39"/>
    </row>
    <row r="40" spans="2:41" s="77" customFormat="1" x14ac:dyDescent="0.25">
      <c r="E40" s="77" t="s">
        <v>2505</v>
      </c>
      <c r="F40" s="77" t="s">
        <v>2504</v>
      </c>
      <c r="G40" s="200" t="s">
        <v>2503</v>
      </c>
      <c r="H40" s="200" t="s">
        <v>2502</v>
      </c>
      <c r="I40" s="200" t="s">
        <v>2501</v>
      </c>
      <c r="J40" s="46" t="s">
        <v>33</v>
      </c>
      <c r="K40" s="77" t="s">
        <v>1300</v>
      </c>
      <c r="M40" s="77" t="s">
        <v>1326</v>
      </c>
      <c r="N40" s="77" t="s">
        <v>1309</v>
      </c>
      <c r="O40" s="77" t="s">
        <v>1369</v>
      </c>
      <c r="P40" s="77" t="s">
        <v>1333</v>
      </c>
      <c r="Q40" s="77" t="s">
        <v>1340</v>
      </c>
      <c r="R40" s="77" t="s">
        <v>1375</v>
      </c>
      <c r="S40" s="77" t="s">
        <v>1388</v>
      </c>
      <c r="T40" s="77" t="s">
        <v>1349</v>
      </c>
      <c r="U40" s="77" t="s">
        <v>1356</v>
      </c>
      <c r="V40" s="77" t="s">
        <v>1393</v>
      </c>
      <c r="W40" s="77" t="s">
        <v>1398</v>
      </c>
      <c r="X40" s="77" t="s">
        <v>1383</v>
      </c>
      <c r="Y40" s="77" t="s">
        <v>1406</v>
      </c>
      <c r="Z40" s="77" t="s">
        <v>1411</v>
      </c>
      <c r="AA40" s="77" t="s">
        <v>1416</v>
      </c>
      <c r="AB40" s="77" t="s">
        <v>1584</v>
      </c>
      <c r="AF40" t="s">
        <v>2256</v>
      </c>
      <c r="AG40" t="s">
        <v>2356</v>
      </c>
      <c r="AH40" t="s">
        <v>2357</v>
      </c>
      <c r="AI40" t="s">
        <v>2358</v>
      </c>
      <c r="AJ40" t="s">
        <v>2359</v>
      </c>
      <c r="AK40" t="s">
        <v>2360</v>
      </c>
      <c r="AL40"/>
      <c r="AM40"/>
      <c r="AN40"/>
      <c r="AO40"/>
    </row>
    <row r="41" spans="2:41" s="930" customFormat="1" x14ac:dyDescent="0.25">
      <c r="G41" s="993" t="s">
        <v>9037</v>
      </c>
      <c r="H41" s="993" t="s">
        <v>9027</v>
      </c>
      <c r="I41" s="993" t="s">
        <v>9026</v>
      </c>
      <c r="J41" s="932" t="s">
        <v>8519</v>
      </c>
      <c r="K41" s="930" t="s">
        <v>8526</v>
      </c>
      <c r="M41" s="930" t="s">
        <v>8527</v>
      </c>
      <c r="N41" s="930" t="s">
        <v>8528</v>
      </c>
      <c r="O41" s="930" t="s">
        <v>8529</v>
      </c>
      <c r="P41" s="930" t="s">
        <v>8530</v>
      </c>
      <c r="Q41" s="930" t="s">
        <v>8531</v>
      </c>
      <c r="R41" s="930" t="s">
        <v>8532</v>
      </c>
      <c r="S41" s="930" t="s">
        <v>8533</v>
      </c>
      <c r="T41" s="930" t="s">
        <v>8534</v>
      </c>
      <c r="U41" s="930" t="s">
        <v>8535</v>
      </c>
      <c r="V41" s="930" t="s">
        <v>8536</v>
      </c>
      <c r="W41" s="930" t="s">
        <v>8537</v>
      </c>
      <c r="X41" s="930" t="s">
        <v>8538</v>
      </c>
      <c r="Y41" s="930" t="s">
        <v>8539</v>
      </c>
      <c r="AA41" s="930" t="s">
        <v>8540</v>
      </c>
      <c r="AB41" s="930" t="s">
        <v>8541</v>
      </c>
      <c r="AF41" t="s">
        <v>8759</v>
      </c>
      <c r="AG41" t="s">
        <v>9030</v>
      </c>
      <c r="AH41" t="s">
        <v>9031</v>
      </c>
      <c r="AI41" s="995" t="s">
        <v>9036</v>
      </c>
      <c r="AJ41" s="203"/>
      <c r="AK41" s="203"/>
      <c r="AL41" s="203"/>
      <c r="AM41" s="203"/>
      <c r="AN41" s="203"/>
      <c r="AO41" s="203"/>
    </row>
    <row r="42" spans="2:41" s="77" customFormat="1" x14ac:dyDescent="0.25">
      <c r="B42" s="992" t="s">
        <v>8543</v>
      </c>
      <c r="F42" s="200" t="s">
        <v>2743</v>
      </c>
      <c r="G42" s="89" t="s">
        <v>8323</v>
      </c>
      <c r="H42" s="200" t="s">
        <v>2509</v>
      </c>
      <c r="I42" s="200" t="s">
        <v>2508</v>
      </c>
      <c r="J42" s="46" t="s">
        <v>35</v>
      </c>
      <c r="K42" s="77" t="s">
        <v>1302</v>
      </c>
      <c r="M42" s="77" t="s">
        <v>1327</v>
      </c>
      <c r="N42" s="77" t="s">
        <v>1760</v>
      </c>
      <c r="O42" s="77" t="s">
        <v>1371</v>
      </c>
      <c r="P42" s="77" t="s">
        <v>1335</v>
      </c>
      <c r="Q42" s="77" t="s">
        <v>1342</v>
      </c>
      <c r="R42" s="77" t="s">
        <v>1377</v>
      </c>
      <c r="S42" s="77" t="s">
        <v>1390</v>
      </c>
      <c r="T42" s="77" t="s">
        <v>1351</v>
      </c>
      <c r="U42" s="77" t="s">
        <v>1358</v>
      </c>
      <c r="V42" s="77" t="s">
        <v>1395</v>
      </c>
      <c r="W42" s="77" t="s">
        <v>1400</v>
      </c>
      <c r="X42" s="77" t="s">
        <v>1404</v>
      </c>
      <c r="Y42" s="77" t="s">
        <v>1408</v>
      </c>
      <c r="Z42" s="77" t="s">
        <v>1413</v>
      </c>
      <c r="AA42" s="77" t="s">
        <v>1418</v>
      </c>
      <c r="AB42" s="77" t="s">
        <v>1586</v>
      </c>
      <c r="AC42" s="77" t="s">
        <v>8322</v>
      </c>
      <c r="AF42" t="s">
        <v>2258</v>
      </c>
      <c r="AG42" t="s">
        <v>2363</v>
      </c>
      <c r="AH42" t="s">
        <v>2364</v>
      </c>
      <c r="AI42" t="s">
        <v>8324</v>
      </c>
      <c r="AJ42" t="s">
        <v>2417</v>
      </c>
      <c r="AK42"/>
      <c r="AL42"/>
      <c r="AM42"/>
      <c r="AN42"/>
      <c r="AO42"/>
    </row>
    <row r="43" spans="2:41" s="930" customFormat="1" x14ac:dyDescent="0.25">
      <c r="G43" s="203"/>
      <c r="H43" s="993" t="s">
        <v>9029</v>
      </c>
      <c r="I43" s="993" t="s">
        <v>9028</v>
      </c>
      <c r="J43" s="932" t="s">
        <v>8544</v>
      </c>
      <c r="K43" s="930" t="s">
        <v>8546</v>
      </c>
      <c r="M43" s="930" t="s">
        <v>8547</v>
      </c>
      <c r="N43" s="930" t="s">
        <v>8548</v>
      </c>
      <c r="O43" s="930" t="s">
        <v>8549</v>
      </c>
      <c r="P43" s="930" t="s">
        <v>8550</v>
      </c>
      <c r="Q43" s="930" t="s">
        <v>8551</v>
      </c>
      <c r="R43" s="930" t="s">
        <v>8552</v>
      </c>
      <c r="S43" s="930" t="s">
        <v>8553</v>
      </c>
      <c r="T43" s="930" t="s">
        <v>8554</v>
      </c>
      <c r="U43" s="930" t="s">
        <v>8555</v>
      </c>
      <c r="V43" s="930" t="s">
        <v>8556</v>
      </c>
      <c r="W43" s="930" t="s">
        <v>8557</v>
      </c>
      <c r="X43" s="930" t="s">
        <v>8558</v>
      </c>
      <c r="Y43" s="930" t="s">
        <v>8559</v>
      </c>
      <c r="AA43" s="930" t="s">
        <v>8560</v>
      </c>
      <c r="AB43" s="930" t="s">
        <v>8561</v>
      </c>
      <c r="AF43" t="s">
        <v>8760</v>
      </c>
      <c r="AG43" t="s">
        <v>9032</v>
      </c>
      <c r="AH43" t="s">
        <v>9033</v>
      </c>
      <c r="AI43" s="203"/>
      <c r="AJ43" s="203"/>
      <c r="AK43" s="203"/>
      <c r="AL43" s="203"/>
      <c r="AM43" s="203"/>
      <c r="AN43" s="203"/>
      <c r="AO43" s="203"/>
    </row>
    <row r="44" spans="2:41" s="930" customFormat="1" x14ac:dyDescent="0.25">
      <c r="G44" s="203"/>
      <c r="H44" s="200" t="s">
        <v>9293</v>
      </c>
      <c r="I44" s="200" t="s">
        <v>9294</v>
      </c>
      <c r="J44" s="932" t="s">
        <v>8710</v>
      </c>
      <c r="K44" s="930" t="s">
        <v>8721</v>
      </c>
      <c r="M44" s="930" t="s">
        <v>8724</v>
      </c>
      <c r="N44" s="930" t="s">
        <v>8727</v>
      </c>
      <c r="O44" s="930" t="s">
        <v>8729</v>
      </c>
      <c r="P44" s="930" t="s">
        <v>8731</v>
      </c>
      <c r="Q44" s="930" t="s">
        <v>8733</v>
      </c>
      <c r="R44" s="930" t="s">
        <v>8735</v>
      </c>
      <c r="S44" s="930" t="s">
        <v>8737</v>
      </c>
      <c r="T44" s="930" t="s">
        <v>8739</v>
      </c>
      <c r="U44" s="930" t="s">
        <v>8741</v>
      </c>
      <c r="V44" s="930" t="s">
        <v>8743</v>
      </c>
      <c r="W44" s="930" t="s">
        <v>8745</v>
      </c>
      <c r="X44" s="930" t="s">
        <v>8747</v>
      </c>
      <c r="Y44" s="930" t="s">
        <v>8749</v>
      </c>
      <c r="AA44" s="930" t="s">
        <v>8751</v>
      </c>
      <c r="AB44" s="930" t="s">
        <v>8753</v>
      </c>
      <c r="AF44" t="s">
        <v>8761</v>
      </c>
      <c r="AG44" t="s">
        <v>9291</v>
      </c>
      <c r="AH44" t="s">
        <v>9292</v>
      </c>
      <c r="AI44" s="203"/>
      <c r="AJ44" s="203"/>
      <c r="AK44" s="203"/>
      <c r="AL44" s="203"/>
      <c r="AM44" s="203"/>
      <c r="AN44" s="203"/>
      <c r="AO44" s="203"/>
    </row>
    <row r="45" spans="2:41" s="77" customFormat="1" x14ac:dyDescent="0.25">
      <c r="E45" s="77" t="s">
        <v>2742</v>
      </c>
      <c r="F45" s="200" t="s">
        <v>2512</v>
      </c>
      <c r="G45" t="s">
        <v>2839</v>
      </c>
      <c r="H45" s="200" t="s">
        <v>2511</v>
      </c>
      <c r="I45" s="200" t="s">
        <v>2510</v>
      </c>
      <c r="J45" s="46" t="s">
        <v>3</v>
      </c>
      <c r="K45" s="77" t="s">
        <v>1303</v>
      </c>
      <c r="M45" s="77" t="s">
        <v>1328</v>
      </c>
      <c r="N45" s="77" t="s">
        <v>1761</v>
      </c>
      <c r="O45" s="77" t="s">
        <v>1372</v>
      </c>
      <c r="P45" s="77" t="s">
        <v>1336</v>
      </c>
      <c r="Q45" s="77" t="s">
        <v>1343</v>
      </c>
      <c r="R45" s="77" t="s">
        <v>1378</v>
      </c>
      <c r="S45" s="77" t="s">
        <v>1391</v>
      </c>
      <c r="T45" s="77" t="s">
        <v>1352</v>
      </c>
      <c r="U45" s="77" t="s">
        <v>1359</v>
      </c>
      <c r="V45" s="77" t="s">
        <v>1396</v>
      </c>
      <c r="W45" s="77" t="s">
        <v>1401</v>
      </c>
      <c r="X45" s="77" t="s">
        <v>1405</v>
      </c>
      <c r="Y45" s="77" t="s">
        <v>1409</v>
      </c>
      <c r="Z45" s="77" t="s">
        <v>1414</v>
      </c>
      <c r="AA45" s="77" t="s">
        <v>1419</v>
      </c>
      <c r="AB45" s="77" t="s">
        <v>1587</v>
      </c>
      <c r="AC45" s="77" t="s">
        <v>1589</v>
      </c>
      <c r="AF45" s="77" t="s">
        <v>2259</v>
      </c>
      <c r="AG45" t="s">
        <v>2365</v>
      </c>
      <c r="AH45" t="s">
        <v>2366</v>
      </c>
      <c r="AI45" t="s">
        <v>2838</v>
      </c>
      <c r="AJ45" t="s">
        <v>2367</v>
      </c>
      <c r="AK45" t="s">
        <v>2418</v>
      </c>
      <c r="AL45"/>
      <c r="AM45"/>
      <c r="AN45"/>
      <c r="AO45"/>
    </row>
    <row r="46" spans="2:41" s="930" customFormat="1" x14ac:dyDescent="0.25">
      <c r="G46" s="203"/>
      <c r="H46" s="931"/>
      <c r="I46" s="931" t="s">
        <v>9267</v>
      </c>
      <c r="J46" s="932" t="s">
        <v>8712</v>
      </c>
      <c r="K46" s="930" t="s">
        <v>8722</v>
      </c>
      <c r="M46" s="930" t="s">
        <v>8726</v>
      </c>
      <c r="N46" s="930" t="s">
        <v>8728</v>
      </c>
      <c r="O46" s="930" t="s">
        <v>8730</v>
      </c>
      <c r="P46" s="930" t="s">
        <v>8732</v>
      </c>
      <c r="Q46" s="930" t="s">
        <v>8734</v>
      </c>
      <c r="R46" s="930" t="s">
        <v>8736</v>
      </c>
      <c r="S46" s="930" t="s">
        <v>8738</v>
      </c>
      <c r="T46" s="930" t="s">
        <v>8740</v>
      </c>
      <c r="U46" s="930" t="s">
        <v>8742</v>
      </c>
      <c r="V46" s="930" t="s">
        <v>8744</v>
      </c>
      <c r="W46" s="930" t="s">
        <v>8746</v>
      </c>
      <c r="X46" s="930" t="s">
        <v>8748</v>
      </c>
      <c r="Y46" s="930" t="s">
        <v>8750</v>
      </c>
      <c r="AA46" s="930" t="s">
        <v>8752</v>
      </c>
      <c r="AB46" s="930" t="s">
        <v>8725</v>
      </c>
      <c r="AF46" t="s">
        <v>8762</v>
      </c>
      <c r="AG46" s="203" t="s">
        <v>9266</v>
      </c>
      <c r="AH46" s="203"/>
      <c r="AI46" s="203"/>
      <c r="AJ46" s="203"/>
      <c r="AK46" s="203"/>
      <c r="AL46" s="203"/>
      <c r="AM46" s="203"/>
      <c r="AN46" s="203"/>
      <c r="AO46" s="203"/>
    </row>
    <row r="47" spans="2:41" s="77" customFormat="1" x14ac:dyDescent="0.25">
      <c r="E47" s="77" t="s">
        <v>2744</v>
      </c>
      <c r="F47" s="200" t="s">
        <v>2515</v>
      </c>
      <c r="G47" s="200" t="s">
        <v>2823</v>
      </c>
      <c r="H47" s="200" t="s">
        <v>2514</v>
      </c>
      <c r="I47" s="200" t="s">
        <v>2513</v>
      </c>
      <c r="J47" s="46" t="s">
        <v>36</v>
      </c>
      <c r="K47" s="77" t="s">
        <v>1304</v>
      </c>
      <c r="M47" s="77" t="s">
        <v>1329</v>
      </c>
      <c r="N47" s="77" t="s">
        <v>1762</v>
      </c>
      <c r="O47" s="77" t="s">
        <v>1373</v>
      </c>
      <c r="P47" s="77" t="s">
        <v>1337</v>
      </c>
      <c r="Q47" s="77" t="s">
        <v>1344</v>
      </c>
      <c r="R47" s="77" t="s">
        <v>1379</v>
      </c>
      <c r="S47" s="77" t="s">
        <v>1392</v>
      </c>
      <c r="T47" s="77" t="s">
        <v>1353</v>
      </c>
      <c r="U47" s="77" t="s">
        <v>1360</v>
      </c>
      <c r="V47" s="77" t="s">
        <v>1397</v>
      </c>
      <c r="W47" s="77" t="s">
        <v>1402</v>
      </c>
      <c r="X47" s="77" t="s">
        <v>2640</v>
      </c>
      <c r="Y47" s="77" t="s">
        <v>1410</v>
      </c>
      <c r="Z47" s="77" t="s">
        <v>1415</v>
      </c>
      <c r="AA47" s="77" t="s">
        <v>1420</v>
      </c>
      <c r="AB47" s="77" t="s">
        <v>1588</v>
      </c>
      <c r="AC47" s="77" t="s">
        <v>1590</v>
      </c>
      <c r="AF47" s="77" t="s">
        <v>2260</v>
      </c>
      <c r="AG47" t="s">
        <v>2368</v>
      </c>
      <c r="AH47" t="s">
        <v>2369</v>
      </c>
      <c r="AI47" t="s">
        <v>2826</v>
      </c>
      <c r="AJ47" t="s">
        <v>2420</v>
      </c>
      <c r="AK47" t="s">
        <v>2419</v>
      </c>
      <c r="AL47"/>
      <c r="AM47"/>
      <c r="AN47"/>
      <c r="AO47"/>
    </row>
    <row r="50" spans="2:41" s="77" customFormat="1" x14ac:dyDescent="0.25">
      <c r="B50" s="992" t="s">
        <v>8543</v>
      </c>
      <c r="G50" s="200" t="s">
        <v>2741</v>
      </c>
      <c r="H50" s="200" t="s">
        <v>2507</v>
      </c>
      <c r="I50" s="200" t="s">
        <v>2506</v>
      </c>
      <c r="J50" s="46" t="s">
        <v>34</v>
      </c>
      <c r="K50" s="77" t="s">
        <v>1301</v>
      </c>
      <c r="M50" s="77" t="s">
        <v>2736</v>
      </c>
      <c r="N50" s="77" t="s">
        <v>1759</v>
      </c>
      <c r="O50" s="77" t="s">
        <v>1370</v>
      </c>
      <c r="P50" s="77" t="s">
        <v>1334</v>
      </c>
      <c r="Q50" s="77" t="s">
        <v>1341</v>
      </c>
      <c r="R50" s="77" t="s">
        <v>1376</v>
      </c>
      <c r="S50" s="77" t="s">
        <v>1389</v>
      </c>
      <c r="T50" s="77" t="s">
        <v>1350</v>
      </c>
      <c r="U50" s="77" t="s">
        <v>1357</v>
      </c>
      <c r="V50" s="77" t="s">
        <v>1394</v>
      </c>
      <c r="W50" s="77" t="s">
        <v>1399</v>
      </c>
      <c r="X50" s="77" t="s">
        <v>1403</v>
      </c>
      <c r="Y50" s="77" t="s">
        <v>1407</v>
      </c>
      <c r="Z50" s="77" t="s">
        <v>1412</v>
      </c>
      <c r="AA50" s="77" t="s">
        <v>1417</v>
      </c>
      <c r="AB50" s="77" t="s">
        <v>1585</v>
      </c>
      <c r="AF50" t="s">
        <v>2257</v>
      </c>
      <c r="AG50" t="s">
        <v>2361</v>
      </c>
      <c r="AH50" t="s">
        <v>2362</v>
      </c>
      <c r="AI50" t="s">
        <v>2416</v>
      </c>
      <c r="AJ50"/>
      <c r="AK50"/>
      <c r="AL50"/>
      <c r="AM50"/>
      <c r="AN50"/>
      <c r="AO50"/>
    </row>
  </sheetData>
  <sheetProtection algorithmName="SHA-512" hashValue="4L/FbaVIBmj5XtncVhVtRG9CoPGFEATyjoUfHIuUK83DongIgZDuEOnb+hxwZYvE4VIaOaJhYJEIB7PHRJsEGA==" saltValue="t84FMgQUnHlHA+xkfO1iww==" spinCount="100000" sheet="1" formatCells="0" formatColumns="0" formatRows="0" insertColumns="0" insertRows="0" insertHyperlinks="0" deleteColumns="0" deleteRows="0" sort="0" autoFilter="0" pivotTables="0"/>
  <customSheetViews>
    <customSheetView guid="{06DB2853-7D68-4CCD-B200-5668C8C6C2AC}" state="hidden">
      <pane xSplit="7" ySplit="2" topLeftCell="H21" activePane="bottomRight" state="frozen"/>
      <selection pane="bottomRight" activeCell="A21" sqref="A21"/>
      <pageMargins left="0.7" right="0.7" top="0.75" bottom="0.75" header="0.3" footer="0.3"/>
      <pageSetup paperSize="9" orientation="portrait" horizontalDpi="0" verticalDpi="0" r:id="rId1"/>
    </customSheetView>
    <customSheetView guid="{DED96869-3237-47A8-8703-6FAD48A16335}" scale="85" state="hidden">
      <pane xSplit="5" ySplit="2" topLeftCell="R3" activePane="bottomRight" state="frozen"/>
      <selection pane="bottomRight" activeCell="X17" sqref="X17"/>
      <pageMargins left="0.7" right="0.7" top="0.75" bottom="0.75" header="0.3" footer="0.3"/>
      <pageSetup paperSize="9" orientation="portrait" horizontalDpi="0" verticalDpi="0" r:id="rId2"/>
    </customSheetView>
    <customSheetView guid="{5C9FA074-3174-4651-92BB-F6B5D711B431}" state="hidden">
      <pane xSplit="7" ySplit="2" topLeftCell="H21" activePane="bottomRight" state="frozen"/>
      <selection pane="bottomRight" activeCell="A21" sqref="A21"/>
      <pageMargins left="0.7" right="0.7" top="0.75" bottom="0.75" header="0.3" footer="0.3"/>
      <pageSetup paperSize="9" orientation="portrait" horizontalDpi="0" verticalDpi="0" r:id="rId3"/>
    </customSheetView>
  </customSheetViews>
  <mergeCells count="1">
    <mergeCell ref="F2:I2"/>
  </mergeCells>
  <pageMargins left="0.7" right="0.7" top="0.75" bottom="0.75" header="0.3" footer="0.3"/>
  <pageSetup paperSize="9" orientation="portrait" horizontalDpi="0" verticalDpi="0"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3" tint="0.39997558519241921"/>
  </sheetPr>
  <dimension ref="A1:AN48"/>
  <sheetViews>
    <sheetView topLeftCell="B17" workbookViewId="0">
      <selection activeCell="H36" sqref="H36"/>
    </sheetView>
  </sheetViews>
  <sheetFormatPr defaultRowHeight="15" x14ac:dyDescent="0.25"/>
  <cols>
    <col min="1" max="1" width="21.42578125" customWidth="1"/>
    <col min="2" max="2" width="31.7109375" bestFit="1" customWidth="1"/>
    <col min="3" max="3" width="22.5703125" customWidth="1"/>
    <col min="4" max="4" width="28.140625" bestFit="1" customWidth="1"/>
    <col min="5" max="5" width="26.42578125" bestFit="1" customWidth="1"/>
    <col min="6" max="6" width="26.7109375" bestFit="1" customWidth="1"/>
    <col min="7" max="7" width="34.140625" bestFit="1" customWidth="1"/>
    <col min="8" max="8" width="36.7109375" bestFit="1" customWidth="1"/>
    <col min="19" max="21" width="13.140625" bestFit="1" customWidth="1"/>
    <col min="22" max="22" width="10.42578125" bestFit="1" customWidth="1"/>
    <col min="23" max="23" width="20.85546875" bestFit="1" customWidth="1"/>
    <col min="26" max="26" width="12.85546875" bestFit="1" customWidth="1"/>
    <col min="28" max="28" width="20.85546875" bestFit="1" customWidth="1"/>
    <col min="33" max="33" width="12.140625" customWidth="1"/>
  </cols>
  <sheetData>
    <row r="1" spans="1:27" x14ac:dyDescent="0.25">
      <c r="R1" s="239"/>
      <c r="S1" s="239">
        <f>INDEX(DAZYMAS!$S:$S,MATCH(Sablonas!$C$10,DAZYMAS!R:R,0),1)</f>
        <v>0</v>
      </c>
      <c r="T1" s="239">
        <f>INDEX(DAZYMAS!$T:$T,MATCH(Sablonas!$C$10,DAZYMAS!R:R,0),1)</f>
        <v>0</v>
      </c>
      <c r="U1" s="239">
        <f>INDEX(DAZYMAS!$U:$U,MATCH(Sablonas!$C$10,DAZYMAS!R:R,0),1)</f>
        <v>0</v>
      </c>
      <c r="V1" s="239">
        <f>INDEX(DAZYMAS!$V:$V,MATCH(Sablonas!$C$10,DAZYMAS!R:R,0),1)</f>
        <v>0</v>
      </c>
      <c r="W1" s="239" t="str">
        <f>INDEX(DAZYMAS!$W:$W,MATCH(Sablonas!$C$10,DAZYMAS!R:R,0),1)</f>
        <v>PI_ADAPTERIAI</v>
      </c>
      <c r="X1" s="239"/>
      <c r="Y1" s="239"/>
      <c r="Z1" s="239"/>
      <c r="AA1" s="239" t="str">
        <f>INDEX(DAZYMAS!$AA:$AA,MATCH(Sablonas!$C$10,DAZYMAS!Z:Z,0),1)</f>
        <v>SP_kebulai</v>
      </c>
    </row>
    <row r="2" spans="1:27" ht="15.75" thickBot="1" x14ac:dyDescent="0.3">
      <c r="A2" s="191"/>
      <c r="B2" s="192" t="s">
        <v>1601</v>
      </c>
      <c r="C2" s="192" t="s">
        <v>1608</v>
      </c>
      <c r="D2" s="192" t="s">
        <v>1657</v>
      </c>
      <c r="E2" s="192" t="s">
        <v>1656</v>
      </c>
      <c r="F2" s="192" t="s">
        <v>1658</v>
      </c>
      <c r="G2" s="192" t="s">
        <v>1659</v>
      </c>
      <c r="H2" s="192" t="s">
        <v>1776</v>
      </c>
      <c r="I2" s="191"/>
      <c r="J2" s="191"/>
      <c r="K2" s="192" t="s">
        <v>1605</v>
      </c>
      <c r="L2" s="191"/>
      <c r="M2" s="191"/>
      <c r="S2" s="247" t="s">
        <v>1784</v>
      </c>
      <c r="T2" s="247" t="s">
        <v>1792</v>
      </c>
      <c r="U2" s="247" t="s">
        <v>1785</v>
      </c>
      <c r="V2" s="247" t="s">
        <v>1642</v>
      </c>
      <c r="W2" s="247" t="s">
        <v>3554</v>
      </c>
      <c r="AA2" s="247" t="s">
        <v>1642</v>
      </c>
    </row>
    <row r="3" spans="1:27" ht="15.75" thickBot="1" x14ac:dyDescent="0.3">
      <c r="A3" s="192" t="s">
        <v>1642</v>
      </c>
      <c r="B3" s="193" t="s">
        <v>1643</v>
      </c>
      <c r="C3" s="207" t="s">
        <v>1789</v>
      </c>
      <c r="D3" s="208" t="s">
        <v>1644</v>
      </c>
      <c r="E3" s="208" t="s">
        <v>1645</v>
      </c>
      <c r="F3" s="209" t="s">
        <v>1646</v>
      </c>
      <c r="G3" s="210" t="s">
        <v>1647</v>
      </c>
      <c r="H3" s="212" t="s">
        <v>1787</v>
      </c>
      <c r="I3" s="191"/>
      <c r="J3" s="191"/>
      <c r="K3" s="191" t="s">
        <v>1602</v>
      </c>
      <c r="L3" s="191"/>
      <c r="M3" s="191"/>
      <c r="R3" s="248" t="s">
        <v>32</v>
      </c>
      <c r="S3" s="239" t="s">
        <v>1793</v>
      </c>
      <c r="T3" t="s">
        <v>1795</v>
      </c>
      <c r="U3" t="s">
        <v>1794</v>
      </c>
      <c r="V3" s="37" t="s">
        <v>1797</v>
      </c>
      <c r="Z3" s="46" t="s">
        <v>209</v>
      </c>
      <c r="AA3" t="s">
        <v>1798</v>
      </c>
    </row>
    <row r="4" spans="1:27" ht="15.75" thickBot="1" x14ac:dyDescent="0.3">
      <c r="A4" s="192" t="s">
        <v>1648</v>
      </c>
      <c r="B4" s="190" t="s">
        <v>1649</v>
      </c>
      <c r="C4" s="213" t="s">
        <v>1790</v>
      </c>
      <c r="D4" s="191" t="s">
        <v>1650</v>
      </c>
      <c r="E4" s="214" t="s">
        <v>1788</v>
      </c>
      <c r="F4" s="191" t="s">
        <v>1649</v>
      </c>
      <c r="G4" s="191" t="s">
        <v>1649</v>
      </c>
      <c r="H4" s="191" t="s">
        <v>1775</v>
      </c>
      <c r="I4" s="191"/>
      <c r="J4" s="191"/>
      <c r="K4" s="191" t="s">
        <v>1603</v>
      </c>
      <c r="L4" s="191"/>
      <c r="M4" s="191"/>
      <c r="R4" s="249" t="s">
        <v>33</v>
      </c>
      <c r="S4" s="239" t="s">
        <v>1793</v>
      </c>
      <c r="T4" t="s">
        <v>1795</v>
      </c>
      <c r="U4" t="s">
        <v>1794</v>
      </c>
      <c r="V4" s="37" t="s">
        <v>1797</v>
      </c>
      <c r="Z4" s="46" t="s">
        <v>210</v>
      </c>
      <c r="AA4" t="s">
        <v>1798</v>
      </c>
    </row>
    <row r="5" spans="1:27" ht="15.75" thickBot="1" x14ac:dyDescent="0.3">
      <c r="A5" s="192" t="s">
        <v>1490</v>
      </c>
      <c r="B5" s="190" t="s">
        <v>1651</v>
      </c>
      <c r="C5" s="211" t="str">
        <f>B5</f>
        <v>Kaip is gamyklos atvyko</v>
      </c>
      <c r="D5" s="215" t="s">
        <v>1652</v>
      </c>
      <c r="E5" s="216" t="s">
        <v>1653</v>
      </c>
      <c r="F5" s="217" t="s">
        <v>1654</v>
      </c>
      <c r="G5" s="191" t="s">
        <v>1606</v>
      </c>
      <c r="H5" s="191" t="s">
        <v>1606</v>
      </c>
      <c r="I5" s="191"/>
      <c r="J5" s="191"/>
      <c r="K5" s="191" t="s">
        <v>1604</v>
      </c>
      <c r="L5" s="191"/>
      <c r="M5" s="191"/>
      <c r="N5" t="s">
        <v>1534</v>
      </c>
      <c r="R5" s="249" t="s">
        <v>34</v>
      </c>
      <c r="S5" s="239" t="s">
        <v>1793</v>
      </c>
      <c r="T5" t="s">
        <v>1795</v>
      </c>
      <c r="U5" t="s">
        <v>1794</v>
      </c>
      <c r="V5" s="37" t="s">
        <v>1797</v>
      </c>
      <c r="Z5" s="37" t="s">
        <v>207</v>
      </c>
      <c r="AA5" t="s">
        <v>1798</v>
      </c>
    </row>
    <row r="6" spans="1:27" x14ac:dyDescent="0.25">
      <c r="A6" s="189"/>
      <c r="B6" s="192"/>
      <c r="D6" s="192"/>
      <c r="E6" s="192"/>
      <c r="F6" s="192"/>
      <c r="N6" t="s">
        <v>5</v>
      </c>
      <c r="O6" t="s">
        <v>4</v>
      </c>
      <c r="R6" s="249" t="s">
        <v>8519</v>
      </c>
      <c r="S6" s="239" t="s">
        <v>1793</v>
      </c>
      <c r="T6" t="s">
        <v>1795</v>
      </c>
      <c r="U6" t="s">
        <v>1794</v>
      </c>
      <c r="V6" s="37" t="s">
        <v>1797</v>
      </c>
      <c r="Z6" s="37" t="s">
        <v>208</v>
      </c>
      <c r="AA6" t="s">
        <v>1798</v>
      </c>
    </row>
    <row r="7" spans="1:27" x14ac:dyDescent="0.25">
      <c r="A7" s="189"/>
      <c r="B7" s="192" t="s">
        <v>1601</v>
      </c>
      <c r="D7" s="192" t="s">
        <v>1607</v>
      </c>
      <c r="E7" s="192" t="s">
        <v>1608</v>
      </c>
      <c r="N7" s="105" t="s">
        <v>1493</v>
      </c>
      <c r="O7" s="105">
        <v>280</v>
      </c>
      <c r="R7" s="249" t="s">
        <v>35</v>
      </c>
      <c r="S7" s="239" t="s">
        <v>1793</v>
      </c>
      <c r="T7" t="s">
        <v>1795</v>
      </c>
      <c r="U7" t="s">
        <v>1794</v>
      </c>
      <c r="V7" s="37" t="s">
        <v>1797</v>
      </c>
      <c r="Z7" s="37" t="s">
        <v>226</v>
      </c>
      <c r="AA7" t="s">
        <v>1798</v>
      </c>
    </row>
    <row r="8" spans="1:27" x14ac:dyDescent="0.25">
      <c r="A8" s="148"/>
      <c r="N8" s="105">
        <v>913</v>
      </c>
      <c r="O8" s="105">
        <v>1520</v>
      </c>
      <c r="R8" s="249" t="s">
        <v>8544</v>
      </c>
      <c r="S8" s="239" t="s">
        <v>1793</v>
      </c>
      <c r="T8" t="s">
        <v>1795</v>
      </c>
      <c r="U8" t="s">
        <v>1794</v>
      </c>
      <c r="V8" s="37" t="s">
        <v>1797</v>
      </c>
      <c r="Z8" s="46" t="s">
        <v>225</v>
      </c>
      <c r="AA8" t="s">
        <v>1798</v>
      </c>
    </row>
    <row r="9" spans="1:27" x14ac:dyDescent="0.25">
      <c r="A9" s="177" t="s">
        <v>1492</v>
      </c>
      <c r="B9" t="str">
        <f>B$3</f>
        <v>RAL 2002 raudona</v>
      </c>
      <c r="D9" t="str">
        <f>D$3</f>
        <v>Class žalia</v>
      </c>
      <c r="E9" t="str">
        <f>E$3</f>
        <v>FENDT žalia</v>
      </c>
      <c r="K9" t="s">
        <v>1602</v>
      </c>
      <c r="N9" s="105">
        <v>0</v>
      </c>
      <c r="O9" s="105">
        <v>0</v>
      </c>
      <c r="R9" s="249" t="s">
        <v>8710</v>
      </c>
      <c r="S9" s="239" t="s">
        <v>1793</v>
      </c>
      <c r="T9" t="s">
        <v>1795</v>
      </c>
      <c r="U9" t="s">
        <v>1794</v>
      </c>
      <c r="V9" s="37" t="s">
        <v>1797</v>
      </c>
      <c r="Z9" s="46" t="s">
        <v>224</v>
      </c>
      <c r="AA9" t="s">
        <v>1798</v>
      </c>
    </row>
    <row r="10" spans="1:27" x14ac:dyDescent="0.25">
      <c r="A10" s="177" t="s">
        <v>1530</v>
      </c>
      <c r="B10" t="str">
        <f t="shared" ref="B10:D12" si="0">B$3</f>
        <v>RAL 2002 raudona</v>
      </c>
      <c r="D10" t="str">
        <f t="shared" si="0"/>
        <v>Class žalia</v>
      </c>
      <c r="E10" t="s">
        <v>1639</v>
      </c>
      <c r="K10" t="s">
        <v>1602</v>
      </c>
      <c r="N10" s="105">
        <v>100</v>
      </c>
      <c r="O10" s="105">
        <v>100</v>
      </c>
      <c r="R10" s="249" t="s">
        <v>8712</v>
      </c>
      <c r="S10" s="239" t="s">
        <v>1793</v>
      </c>
      <c r="T10" t="s">
        <v>1795</v>
      </c>
      <c r="U10" t="s">
        <v>1794</v>
      </c>
      <c r="V10" s="37" t="s">
        <v>1797</v>
      </c>
      <c r="Z10" s="46" t="s">
        <v>223</v>
      </c>
      <c r="AA10" t="s">
        <v>1798</v>
      </c>
    </row>
    <row r="11" spans="1:27" x14ac:dyDescent="0.25">
      <c r="A11" s="177" t="s">
        <v>1531</v>
      </c>
      <c r="B11" t="str">
        <f t="shared" si="0"/>
        <v>RAL 2002 raudona</v>
      </c>
      <c r="D11" t="str">
        <f t="shared" si="0"/>
        <v>Class žalia</v>
      </c>
      <c r="E11" t="str">
        <f>E$3</f>
        <v>FENDT žalia</v>
      </c>
      <c r="K11" t="s">
        <v>1602</v>
      </c>
      <c r="R11" s="249" t="s">
        <v>3</v>
      </c>
      <c r="S11" s="239" t="s">
        <v>1793</v>
      </c>
      <c r="T11" t="s">
        <v>1795</v>
      </c>
      <c r="U11" t="s">
        <v>1794</v>
      </c>
      <c r="V11" s="37" t="s">
        <v>1797</v>
      </c>
      <c r="Z11" s="46" t="s">
        <v>222</v>
      </c>
      <c r="AA11" t="s">
        <v>1798</v>
      </c>
    </row>
    <row r="12" spans="1:27" x14ac:dyDescent="0.25">
      <c r="A12" s="177" t="s">
        <v>231</v>
      </c>
      <c r="B12" t="str">
        <f t="shared" si="0"/>
        <v>RAL 2002 raudona</v>
      </c>
      <c r="D12" t="str">
        <f t="shared" si="0"/>
        <v>Class žalia</v>
      </c>
      <c r="E12" t="str">
        <f>E$3</f>
        <v>FENDT žalia</v>
      </c>
      <c r="K12" t="s">
        <v>1602</v>
      </c>
      <c r="N12" s="106">
        <v>170</v>
      </c>
      <c r="O12" s="106">
        <v>215</v>
      </c>
      <c r="R12" s="249" t="s">
        <v>36</v>
      </c>
      <c r="S12" s="239" t="s">
        <v>1793</v>
      </c>
      <c r="T12" t="s">
        <v>1795</v>
      </c>
      <c r="U12" t="s">
        <v>1794</v>
      </c>
      <c r="V12" s="37" t="s">
        <v>1797</v>
      </c>
      <c r="Z12" s="46" t="s">
        <v>672</v>
      </c>
      <c r="AA12" t="s">
        <v>1798</v>
      </c>
    </row>
    <row r="13" spans="1:27" ht="45" x14ac:dyDescent="0.25">
      <c r="A13" s="149" t="s">
        <v>1532</v>
      </c>
      <c r="B13" t="str">
        <f t="shared" ref="B13:E14" si="1">B$4</f>
        <v>RAL 7043 pilka</v>
      </c>
      <c r="D13" t="str">
        <f t="shared" si="1"/>
        <v>Class pilka</v>
      </c>
      <c r="E13" t="str">
        <f t="shared" si="1"/>
        <v>RAL 7043 (stand. pilka)</v>
      </c>
      <c r="K13" t="s">
        <v>1603</v>
      </c>
      <c r="R13" s="46" t="s">
        <v>214</v>
      </c>
      <c r="S13" s="239" t="s">
        <v>1793</v>
      </c>
      <c r="T13" t="s">
        <v>1795</v>
      </c>
      <c r="U13" t="s">
        <v>1794</v>
      </c>
      <c r="V13" s="37" t="s">
        <v>1797</v>
      </c>
      <c r="Z13" s="37" t="s">
        <v>221</v>
      </c>
      <c r="AA13" t="s">
        <v>1798</v>
      </c>
    </row>
    <row r="14" spans="1:27" x14ac:dyDescent="0.25">
      <c r="A14" s="177" t="s">
        <v>235</v>
      </c>
      <c r="B14" t="str">
        <f t="shared" si="1"/>
        <v>RAL 7043 pilka</v>
      </c>
      <c r="D14" t="str">
        <f t="shared" si="1"/>
        <v>Class pilka</v>
      </c>
      <c r="E14" t="str">
        <f t="shared" si="1"/>
        <v>RAL 7043 (stand. pilka)</v>
      </c>
      <c r="K14" t="s">
        <v>1603</v>
      </c>
      <c r="R14" s="46" t="s">
        <v>213</v>
      </c>
      <c r="S14" s="239" t="s">
        <v>1793</v>
      </c>
      <c r="T14" t="s">
        <v>1795</v>
      </c>
      <c r="U14" t="s">
        <v>1794</v>
      </c>
      <c r="V14" s="37" t="s">
        <v>1797</v>
      </c>
      <c r="Z14" s="37" t="s">
        <v>220</v>
      </c>
      <c r="AA14" t="s">
        <v>1798</v>
      </c>
    </row>
    <row r="15" spans="1:27" x14ac:dyDescent="0.25">
      <c r="A15" s="177" t="s">
        <v>705</v>
      </c>
      <c r="B15" t="s">
        <v>1491</v>
      </c>
      <c r="D15" t="s">
        <v>1488</v>
      </c>
      <c r="E15" t="s">
        <v>1488</v>
      </c>
      <c r="K15" t="s">
        <v>1491</v>
      </c>
      <c r="R15" s="46" t="s">
        <v>212</v>
      </c>
      <c r="S15" s="239" t="s">
        <v>1793</v>
      </c>
      <c r="T15" t="s">
        <v>1795</v>
      </c>
      <c r="U15" t="s">
        <v>1794</v>
      </c>
      <c r="V15" s="37" t="s">
        <v>1797</v>
      </c>
      <c r="Z15" s="37" t="s">
        <v>8386</v>
      </c>
      <c r="AA15" t="s">
        <v>1798</v>
      </c>
    </row>
    <row r="16" spans="1:27" x14ac:dyDescent="0.25">
      <c r="A16" s="148" t="s">
        <v>1489</v>
      </c>
      <c r="B16" t="str">
        <f>B$5</f>
        <v>Kaip is gamyklos atvyko</v>
      </c>
      <c r="D16" t="str">
        <f>D$5</f>
        <v>Class raudona</v>
      </c>
      <c r="E16" t="str">
        <f>E$5</f>
        <v>FENDT raudona</v>
      </c>
      <c r="K16" t="s">
        <v>1533</v>
      </c>
      <c r="R16" s="46" t="s">
        <v>211</v>
      </c>
      <c r="S16" s="239" t="s">
        <v>1793</v>
      </c>
      <c r="T16" t="s">
        <v>1795</v>
      </c>
      <c r="U16" t="s">
        <v>1794</v>
      </c>
      <c r="V16" s="37" t="s">
        <v>1797</v>
      </c>
      <c r="Z16" s="37" t="s">
        <v>8390</v>
      </c>
      <c r="AA16" t="s">
        <v>1798</v>
      </c>
    </row>
    <row r="17" spans="1:28" x14ac:dyDescent="0.25">
      <c r="R17" s="46" t="s">
        <v>2</v>
      </c>
      <c r="S17" s="239" t="s">
        <v>1793</v>
      </c>
      <c r="T17" t="s">
        <v>1795</v>
      </c>
      <c r="U17" t="s">
        <v>1794</v>
      </c>
      <c r="V17" s="37" t="s">
        <v>1797</v>
      </c>
      <c r="Z17" s="37" t="s">
        <v>8691</v>
      </c>
      <c r="AA17" t="s">
        <v>1798</v>
      </c>
    </row>
    <row r="18" spans="1:28" x14ac:dyDescent="0.25">
      <c r="R18" s="46" t="s">
        <v>515</v>
      </c>
      <c r="S18" s="239" t="s">
        <v>1793</v>
      </c>
      <c r="T18" t="s">
        <v>1795</v>
      </c>
      <c r="U18" t="s">
        <v>1794</v>
      </c>
      <c r="V18" s="37" t="s">
        <v>1797</v>
      </c>
      <c r="Z18" s="37" t="s">
        <v>8392</v>
      </c>
      <c r="AA18" t="s">
        <v>1798</v>
      </c>
    </row>
    <row r="19" spans="1:28" ht="15.75" thickBot="1" x14ac:dyDescent="0.3">
      <c r="A19" t="s">
        <v>1642</v>
      </c>
      <c r="R19" s="908" t="s">
        <v>8669</v>
      </c>
      <c r="W19" t="s">
        <v>3555</v>
      </c>
      <c r="Z19" s="37" t="s">
        <v>8637</v>
      </c>
      <c r="AA19" t="s">
        <v>1798</v>
      </c>
    </row>
    <row r="20" spans="1:28" ht="16.5" thickBot="1" x14ac:dyDescent="0.3">
      <c r="B20" s="224" t="s">
        <v>1791</v>
      </c>
      <c r="F20" s="224" t="s">
        <v>1530</v>
      </c>
      <c r="G20" s="219" t="s">
        <v>1740</v>
      </c>
      <c r="R20" s="908" t="s">
        <v>8668</v>
      </c>
      <c r="W20" t="s">
        <v>3555</v>
      </c>
      <c r="Z20" s="37" t="s">
        <v>219</v>
      </c>
      <c r="AA20" t="s">
        <v>1798</v>
      </c>
    </row>
    <row r="21" spans="1:28" ht="15.75" x14ac:dyDescent="0.25">
      <c r="B21" s="218"/>
      <c r="C21" s="225" t="s">
        <v>1784</v>
      </c>
      <c r="D21" s="226" t="s">
        <v>1786</v>
      </c>
      <c r="E21" s="227" t="s">
        <v>1785</v>
      </c>
      <c r="F21" s="218"/>
      <c r="G21" s="219"/>
      <c r="H21" s="239" t="s">
        <v>1789</v>
      </c>
      <c r="V21" s="250"/>
      <c r="W21" t="s">
        <v>1796</v>
      </c>
      <c r="Z21" s="46" t="s">
        <v>3413</v>
      </c>
      <c r="AA21" t="s">
        <v>1798</v>
      </c>
    </row>
    <row r="22" spans="1:28" x14ac:dyDescent="0.25">
      <c r="B22" s="193" t="s">
        <v>1789</v>
      </c>
      <c r="C22" s="228" t="s">
        <v>1789</v>
      </c>
      <c r="D22" s="193" t="s">
        <v>1789</v>
      </c>
      <c r="E22" s="229" t="s">
        <v>1789</v>
      </c>
      <c r="F22" s="191" t="s">
        <v>1788</v>
      </c>
      <c r="G22" s="191" t="s">
        <v>1741</v>
      </c>
      <c r="H22" s="239" t="str">
        <f>IF(H21=A,B,"")</f>
        <v/>
      </c>
      <c r="V22" s="37"/>
      <c r="Z22" s="46" t="s">
        <v>8994</v>
      </c>
      <c r="AA22" t="s">
        <v>1798</v>
      </c>
    </row>
    <row r="23" spans="1:28" x14ac:dyDescent="0.25">
      <c r="B23" s="220" t="s">
        <v>1644</v>
      </c>
      <c r="C23" s="230" t="s">
        <v>1644</v>
      </c>
      <c r="D23" s="220" t="s">
        <v>1644</v>
      </c>
      <c r="E23" s="231" t="s">
        <v>1644</v>
      </c>
      <c r="F23" s="191" t="s">
        <v>1650</v>
      </c>
      <c r="G23" s="191" t="s">
        <v>1652</v>
      </c>
      <c r="V23" s="37"/>
      <c r="Z23" s="46" t="s">
        <v>8636</v>
      </c>
      <c r="AA23" t="s">
        <v>1798</v>
      </c>
    </row>
    <row r="24" spans="1:28" x14ac:dyDescent="0.25">
      <c r="A24" t="s">
        <v>1648</v>
      </c>
      <c r="B24" s="220" t="s">
        <v>1645</v>
      </c>
      <c r="C24" s="230" t="s">
        <v>1645</v>
      </c>
      <c r="D24" s="220" t="s">
        <v>1645</v>
      </c>
      <c r="E24" s="231" t="s">
        <v>1645</v>
      </c>
      <c r="F24" s="191" t="s">
        <v>1790</v>
      </c>
      <c r="G24" s="191" t="s">
        <v>1653</v>
      </c>
      <c r="V24" s="37"/>
      <c r="Z24" s="37" t="s">
        <v>217</v>
      </c>
      <c r="AA24" t="s">
        <v>1798</v>
      </c>
    </row>
    <row r="25" spans="1:28" x14ac:dyDescent="0.25">
      <c r="B25" s="221" t="s">
        <v>1646</v>
      </c>
      <c r="C25" s="232" t="s">
        <v>1646</v>
      </c>
      <c r="D25" s="221" t="s">
        <v>1646</v>
      </c>
      <c r="E25" s="233" t="s">
        <v>1646</v>
      </c>
      <c r="F25" s="193" t="s">
        <v>1652</v>
      </c>
      <c r="G25" s="191" t="s">
        <v>1654</v>
      </c>
      <c r="V25" s="37"/>
      <c r="Z25" s="37" t="s">
        <v>216</v>
      </c>
      <c r="AA25" t="s">
        <v>1798</v>
      </c>
    </row>
    <row r="26" spans="1:28" x14ac:dyDescent="0.25">
      <c r="B26" s="222" t="s">
        <v>1647</v>
      </c>
      <c r="C26" s="234" t="s">
        <v>1647</v>
      </c>
      <c r="D26" s="222" t="s">
        <v>1647</v>
      </c>
      <c r="E26" s="235" t="s">
        <v>1647</v>
      </c>
      <c r="F26" s="233" t="s">
        <v>1646</v>
      </c>
      <c r="V26" s="37"/>
      <c r="Z26" s="37" t="s">
        <v>215</v>
      </c>
      <c r="AA26" t="s">
        <v>1798</v>
      </c>
    </row>
    <row r="27" spans="1:28" x14ac:dyDescent="0.25">
      <c r="B27" s="223" t="s">
        <v>1787</v>
      </c>
      <c r="C27" s="213" t="s">
        <v>1788</v>
      </c>
      <c r="D27" s="191" t="s">
        <v>1788</v>
      </c>
      <c r="E27" s="229" t="s">
        <v>1789</v>
      </c>
      <c r="V27" s="37"/>
      <c r="Z27" s="37" t="s">
        <v>8669</v>
      </c>
      <c r="AA27" t="s">
        <v>1798</v>
      </c>
    </row>
    <row r="28" spans="1:28" x14ac:dyDescent="0.25">
      <c r="B28" t="s">
        <v>1978</v>
      </c>
      <c r="C28" s="213" t="s">
        <v>1788</v>
      </c>
      <c r="D28" s="191" t="s">
        <v>1788</v>
      </c>
      <c r="E28" s="231" t="s">
        <v>1644</v>
      </c>
      <c r="V28" s="37"/>
      <c r="Z28" s="37" t="s">
        <v>8668</v>
      </c>
      <c r="AA28" t="s">
        <v>1798</v>
      </c>
    </row>
    <row r="29" spans="1:28" x14ac:dyDescent="0.25">
      <c r="B29" t="s">
        <v>3277</v>
      </c>
      <c r="C29" s="213" t="s">
        <v>1788</v>
      </c>
      <c r="D29" s="191" t="s">
        <v>1788</v>
      </c>
      <c r="E29" s="231" t="s">
        <v>1645</v>
      </c>
      <c r="V29" s="37"/>
      <c r="Z29" s="46" t="s">
        <v>1928</v>
      </c>
      <c r="AA29" t="s">
        <v>1798</v>
      </c>
    </row>
    <row r="30" spans="1:28" x14ac:dyDescent="0.25">
      <c r="C30" s="213" t="s">
        <v>1788</v>
      </c>
      <c r="D30" s="191" t="s">
        <v>1788</v>
      </c>
      <c r="E30" s="233" t="s">
        <v>1646</v>
      </c>
      <c r="V30" s="37"/>
      <c r="Z30" s="37" t="s">
        <v>3288</v>
      </c>
      <c r="AA30" t="s">
        <v>1798</v>
      </c>
    </row>
    <row r="31" spans="1:28" x14ac:dyDescent="0.25">
      <c r="C31" s="213" t="s">
        <v>1788</v>
      </c>
      <c r="D31" s="191" t="s">
        <v>1788</v>
      </c>
      <c r="E31" s="235" t="s">
        <v>1647</v>
      </c>
      <c r="V31" s="37"/>
      <c r="Z31" s="37" t="s">
        <v>3291</v>
      </c>
      <c r="AA31" t="s">
        <v>1798</v>
      </c>
    </row>
    <row r="32" spans="1:28" x14ac:dyDescent="0.25">
      <c r="C32" s="213" t="s">
        <v>1650</v>
      </c>
      <c r="D32" s="191" t="s">
        <v>1650</v>
      </c>
      <c r="E32" s="229" t="s">
        <v>1789</v>
      </c>
      <c r="V32" s="37"/>
      <c r="Z32" s="37" t="s">
        <v>44</v>
      </c>
      <c r="AA32" t="s">
        <v>1798</v>
      </c>
      <c r="AB32" t="s">
        <v>1796</v>
      </c>
    </row>
    <row r="33" spans="1:40" x14ac:dyDescent="0.25">
      <c r="C33" s="213" t="s">
        <v>1650</v>
      </c>
      <c r="D33" s="191" t="s">
        <v>1650</v>
      </c>
      <c r="E33" s="231" t="s">
        <v>1644</v>
      </c>
      <c r="V33" s="37"/>
      <c r="Z33" s="37"/>
      <c r="AA33" s="250"/>
    </row>
    <row r="34" spans="1:40" x14ac:dyDescent="0.25">
      <c r="C34" s="213" t="s">
        <v>1650</v>
      </c>
      <c r="D34" s="191" t="s">
        <v>1650</v>
      </c>
      <c r="E34" s="231" t="s">
        <v>1645</v>
      </c>
      <c r="V34" s="37"/>
    </row>
    <row r="35" spans="1:40" x14ac:dyDescent="0.25">
      <c r="A35" s="38"/>
      <c r="C35" s="213" t="s">
        <v>1650</v>
      </c>
      <c r="D35" s="191" t="s">
        <v>1650</v>
      </c>
      <c r="E35" s="233" t="s">
        <v>1646</v>
      </c>
      <c r="F35" s="37"/>
      <c r="G35" s="37"/>
      <c r="H35" s="37"/>
      <c r="I35" s="37"/>
      <c r="J35" s="37"/>
      <c r="K35" s="37"/>
      <c r="L35" s="37"/>
      <c r="M35" s="37"/>
      <c r="N35" s="37"/>
      <c r="O35" s="37"/>
      <c r="P35" s="37"/>
      <c r="Q35" s="37"/>
      <c r="R35" s="37"/>
      <c r="S35" s="37"/>
      <c r="T35" s="37"/>
      <c r="U35" s="37"/>
      <c r="V35" s="37"/>
      <c r="W35" s="37"/>
      <c r="X35" s="37"/>
      <c r="Y35" s="37"/>
      <c r="AC35" s="37"/>
      <c r="AD35" s="37"/>
      <c r="AE35" s="37"/>
      <c r="AF35" s="37"/>
      <c r="AG35" s="37"/>
      <c r="AH35" s="37"/>
      <c r="AJ35" s="37"/>
      <c r="AK35" s="37"/>
      <c r="AL35" s="37"/>
      <c r="AM35" s="37"/>
      <c r="AN35" s="37"/>
    </row>
    <row r="36" spans="1:40" ht="16.5" thickBot="1" x14ac:dyDescent="0.3">
      <c r="B36" s="194"/>
      <c r="C36" s="236" t="s">
        <v>1650</v>
      </c>
      <c r="D36" s="237" t="s">
        <v>1650</v>
      </c>
      <c r="E36" s="238" t="s">
        <v>1647</v>
      </c>
    </row>
    <row r="37" spans="1:40" ht="15.75" x14ac:dyDescent="0.25">
      <c r="B37" s="194"/>
    </row>
    <row r="38" spans="1:40" ht="16.5" thickBot="1" x14ac:dyDescent="0.3">
      <c r="B38" s="194"/>
    </row>
    <row r="39" spans="1:40" ht="15.75" x14ac:dyDescent="0.25">
      <c r="C39" s="225" t="s">
        <v>1784</v>
      </c>
      <c r="D39" s="246" t="s">
        <v>1786</v>
      </c>
      <c r="E39" s="246" t="s">
        <v>1785</v>
      </c>
      <c r="F39" s="246" t="s">
        <v>3554</v>
      </c>
    </row>
    <row r="40" spans="1:40" x14ac:dyDescent="0.25">
      <c r="C40" s="245" t="s">
        <v>1789</v>
      </c>
      <c r="D40" s="240" t="s">
        <v>1789</v>
      </c>
      <c r="E40" s="240" t="s">
        <v>1789</v>
      </c>
      <c r="F40" s="240" t="s">
        <v>1789</v>
      </c>
    </row>
    <row r="41" spans="1:40" x14ac:dyDescent="0.25">
      <c r="C41" s="241" t="s">
        <v>1644</v>
      </c>
      <c r="D41" s="241" t="s">
        <v>1644</v>
      </c>
      <c r="E41" s="241" t="s">
        <v>1644</v>
      </c>
      <c r="F41" s="241" t="s">
        <v>1644</v>
      </c>
    </row>
    <row r="42" spans="1:40" x14ac:dyDescent="0.25">
      <c r="C42" s="241" t="s">
        <v>1645</v>
      </c>
      <c r="D42" s="241" t="s">
        <v>1645</v>
      </c>
      <c r="E42" s="241" t="s">
        <v>1645</v>
      </c>
      <c r="F42" s="241" t="s">
        <v>1645</v>
      </c>
    </row>
    <row r="43" spans="1:40" x14ac:dyDescent="0.25">
      <c r="C43" s="242" t="s">
        <v>1646</v>
      </c>
      <c r="D43" s="242" t="s">
        <v>1646</v>
      </c>
      <c r="E43" s="242" t="s">
        <v>1646</v>
      </c>
      <c r="F43" s="242" t="s">
        <v>1646</v>
      </c>
    </row>
    <row r="44" spans="1:40" x14ac:dyDescent="0.25">
      <c r="C44" s="243" t="s">
        <v>1647</v>
      </c>
      <c r="D44" s="243" t="s">
        <v>1647</v>
      </c>
      <c r="E44" s="243" t="s">
        <v>1647</v>
      </c>
      <c r="F44" s="243" t="s">
        <v>1647</v>
      </c>
    </row>
    <row r="45" spans="1:40" x14ac:dyDescent="0.25">
      <c r="C45" s="244" t="s">
        <v>1788</v>
      </c>
      <c r="D45" s="244" t="s">
        <v>1788</v>
      </c>
      <c r="E45" s="200" t="s">
        <v>1978</v>
      </c>
      <c r="F45" s="244" t="s">
        <v>1788</v>
      </c>
    </row>
    <row r="46" spans="1:40" x14ac:dyDescent="0.25">
      <c r="C46" s="244" t="s">
        <v>1650</v>
      </c>
      <c r="D46" s="244" t="s">
        <v>1650</v>
      </c>
      <c r="E46" s="200" t="s">
        <v>3277</v>
      </c>
      <c r="F46" s="244" t="s">
        <v>1650</v>
      </c>
    </row>
    <row r="47" spans="1:40" x14ac:dyDescent="0.25">
      <c r="C47" s="200" t="s">
        <v>1978</v>
      </c>
      <c r="D47" s="200" t="s">
        <v>1978</v>
      </c>
      <c r="F47" s="200" t="s">
        <v>1978</v>
      </c>
    </row>
    <row r="48" spans="1:40" x14ac:dyDescent="0.25">
      <c r="C48" s="200" t="s">
        <v>3277</v>
      </c>
      <c r="D48" s="200" t="s">
        <v>3277</v>
      </c>
      <c r="F48" s="200" t="s">
        <v>3277</v>
      </c>
    </row>
  </sheetData>
  <sheetProtection algorithmName="SHA-512" hashValue="zTBHOCwBSo8LGeIGLheYc3S5dhAnnW/4jpyuThJbtf7ymUChp0Sg1IROhL9Zv0XbvPSbdMZHbfzFpRkOh9X2mw==" saltValue="cvIMaNCFSKlSQPZOgHiPAQ==" spinCount="100000" sheet="1" objects="1" scenarios="1" formatCells="0" formatColumns="0" formatRows="0" insertColumns="0" insertRows="0" insertHyperlinks="0" deleteColumns="0" deleteRows="0" sort="0" autoFilter="0" pivotTables="0"/>
  <customSheetViews>
    <customSheetView guid="{06DB2853-7D68-4CCD-B200-5668C8C6C2AC}" state="hidden">
      <selection activeCell="S22" sqref="S22"/>
      <pageMargins left="0.7" right="0.7" top="0.75" bottom="0.75" header="0.3" footer="0.3"/>
      <pageSetup paperSize="9" orientation="portrait" horizontalDpi="0" verticalDpi="0" r:id="rId1"/>
    </customSheetView>
    <customSheetView guid="{DED96869-3237-47A8-8703-6FAD48A16335}" state="hidden" topLeftCell="Q1">
      <selection activeCell="Z27" sqref="Z27"/>
      <pageMargins left="0.7" right="0.7" top="0.75" bottom="0.75" header="0.3" footer="0.3"/>
      <pageSetup paperSize="9" orientation="portrait" horizontalDpi="0" verticalDpi="0" r:id="rId2"/>
    </customSheetView>
    <customSheetView guid="{5C9FA074-3174-4651-92BB-F6B5D711B431}" state="hidden">
      <selection activeCell="S22" sqref="S22"/>
      <pageMargins left="0.7" right="0.7" top="0.75" bottom="0.75" header="0.3" footer="0.3"/>
      <pageSetup paperSize="9" orientation="portrait" horizontalDpi="0" verticalDpi="0" r:id="rId3"/>
    </customSheetView>
  </customSheetViews>
  <dataValidations disablePrompts="1" count="1">
    <dataValidation type="list" allowBlank="1" showInputMessage="1" showErrorMessage="1" sqref="H21" xr:uid="{00000000-0002-0000-0400-000000000000}">
      <formula1>$C$22:$C$26</formula1>
    </dataValidation>
  </dataValidation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BA1106"/>
  <sheetViews>
    <sheetView workbookViewId="0">
      <selection activeCell="N36" sqref="N36"/>
    </sheetView>
  </sheetViews>
  <sheetFormatPr defaultRowHeight="15" x14ac:dyDescent="0.25"/>
  <cols>
    <col min="1" max="1" width="5.140625" bestFit="1" customWidth="1"/>
    <col min="2" max="6" width="4.7109375" customWidth="1"/>
    <col min="7" max="7" width="5.7109375" customWidth="1"/>
    <col min="8" max="9" width="4.7109375" customWidth="1"/>
    <col min="10" max="10" width="8.42578125" bestFit="1" customWidth="1"/>
    <col min="11" max="11" width="4.7109375" customWidth="1"/>
    <col min="12" max="12" width="10.140625" bestFit="1" customWidth="1"/>
    <col min="13" max="17" width="4.7109375" customWidth="1"/>
    <col min="42" max="42" width="10.28515625" bestFit="1" customWidth="1"/>
    <col min="43" max="43" width="10.140625" bestFit="1" customWidth="1"/>
    <col min="44" max="44" width="21.7109375" customWidth="1"/>
    <col min="45" max="45" width="23.42578125" customWidth="1"/>
    <col min="46" max="46" width="18.42578125" customWidth="1"/>
    <col min="48" max="48" width="10" bestFit="1" customWidth="1"/>
    <col min="257" max="257" width="5.140625" bestFit="1" customWidth="1"/>
    <col min="258" max="262" width="4.7109375" customWidth="1"/>
    <col min="263" max="263" width="5.7109375" customWidth="1"/>
    <col min="264" max="265" width="4.7109375" customWidth="1"/>
    <col min="266" max="266" width="8.42578125" bestFit="1" customWidth="1"/>
    <col min="267" max="267" width="4.7109375" customWidth="1"/>
    <col min="268" max="268" width="8.5703125" bestFit="1" customWidth="1"/>
    <col min="269" max="273" width="4.7109375" customWidth="1"/>
    <col min="513" max="513" width="5.140625" bestFit="1" customWidth="1"/>
    <col min="514" max="518" width="4.7109375" customWidth="1"/>
    <col min="519" max="519" width="5.7109375" customWidth="1"/>
    <col min="520" max="521" width="4.7109375" customWidth="1"/>
    <col min="522" max="522" width="8.42578125" bestFit="1" customWidth="1"/>
    <col min="523" max="523" width="4.7109375" customWidth="1"/>
    <col min="524" max="524" width="8.5703125" bestFit="1" customWidth="1"/>
    <col min="525" max="529" width="4.7109375" customWidth="1"/>
    <col min="769" max="769" width="5.140625" bestFit="1" customWidth="1"/>
    <col min="770" max="774" width="4.7109375" customWidth="1"/>
    <col min="775" max="775" width="5.7109375" customWidth="1"/>
    <col min="776" max="777" width="4.7109375" customWidth="1"/>
    <col min="778" max="778" width="8.42578125" bestFit="1" customWidth="1"/>
    <col min="779" max="779" width="4.7109375" customWidth="1"/>
    <col min="780" max="780" width="8.5703125" bestFit="1" customWidth="1"/>
    <col min="781" max="785" width="4.7109375" customWidth="1"/>
    <col min="1025" max="1025" width="5.140625" bestFit="1" customWidth="1"/>
    <col min="1026" max="1030" width="4.7109375" customWidth="1"/>
    <col min="1031" max="1031" width="5.7109375" customWidth="1"/>
    <col min="1032" max="1033" width="4.7109375" customWidth="1"/>
    <col min="1034" max="1034" width="8.42578125" bestFit="1" customWidth="1"/>
    <col min="1035" max="1035" width="4.7109375" customWidth="1"/>
    <col min="1036" max="1036" width="8.5703125" bestFit="1" customWidth="1"/>
    <col min="1037" max="1041" width="4.7109375" customWidth="1"/>
    <col min="1281" max="1281" width="5.140625" bestFit="1" customWidth="1"/>
    <col min="1282" max="1286" width="4.7109375" customWidth="1"/>
    <col min="1287" max="1287" width="5.7109375" customWidth="1"/>
    <col min="1288" max="1289" width="4.7109375" customWidth="1"/>
    <col min="1290" max="1290" width="8.42578125" bestFit="1" customWidth="1"/>
    <col min="1291" max="1291" width="4.7109375" customWidth="1"/>
    <col min="1292" max="1292" width="8.5703125" bestFit="1" customWidth="1"/>
    <col min="1293" max="1297" width="4.7109375" customWidth="1"/>
    <col min="1537" max="1537" width="5.140625" bestFit="1" customWidth="1"/>
    <col min="1538" max="1542" width="4.7109375" customWidth="1"/>
    <col min="1543" max="1543" width="5.7109375" customWidth="1"/>
    <col min="1544" max="1545" width="4.7109375" customWidth="1"/>
    <col min="1546" max="1546" width="8.42578125" bestFit="1" customWidth="1"/>
    <col min="1547" max="1547" width="4.7109375" customWidth="1"/>
    <col min="1548" max="1548" width="8.5703125" bestFit="1" customWidth="1"/>
    <col min="1549" max="1553" width="4.7109375" customWidth="1"/>
    <col min="1793" max="1793" width="5.140625" bestFit="1" customWidth="1"/>
    <col min="1794" max="1798" width="4.7109375" customWidth="1"/>
    <col min="1799" max="1799" width="5.7109375" customWidth="1"/>
    <col min="1800" max="1801" width="4.7109375" customWidth="1"/>
    <col min="1802" max="1802" width="8.42578125" bestFit="1" customWidth="1"/>
    <col min="1803" max="1803" width="4.7109375" customWidth="1"/>
    <col min="1804" max="1804" width="8.5703125" bestFit="1" customWidth="1"/>
    <col min="1805" max="1809" width="4.7109375" customWidth="1"/>
    <col min="2049" max="2049" width="5.140625" bestFit="1" customWidth="1"/>
    <col min="2050" max="2054" width="4.7109375" customWidth="1"/>
    <col min="2055" max="2055" width="5.7109375" customWidth="1"/>
    <col min="2056" max="2057" width="4.7109375" customWidth="1"/>
    <col min="2058" max="2058" width="8.42578125" bestFit="1" customWidth="1"/>
    <col min="2059" max="2059" width="4.7109375" customWidth="1"/>
    <col min="2060" max="2060" width="8.5703125" bestFit="1" customWidth="1"/>
    <col min="2061" max="2065" width="4.7109375" customWidth="1"/>
    <col min="2305" max="2305" width="5.140625" bestFit="1" customWidth="1"/>
    <col min="2306" max="2310" width="4.7109375" customWidth="1"/>
    <col min="2311" max="2311" width="5.7109375" customWidth="1"/>
    <col min="2312" max="2313" width="4.7109375" customWidth="1"/>
    <col min="2314" max="2314" width="8.42578125" bestFit="1" customWidth="1"/>
    <col min="2315" max="2315" width="4.7109375" customWidth="1"/>
    <col min="2316" max="2316" width="8.5703125" bestFit="1" customWidth="1"/>
    <col min="2317" max="2321" width="4.7109375" customWidth="1"/>
    <col min="2561" max="2561" width="5.140625" bestFit="1" customWidth="1"/>
    <col min="2562" max="2566" width="4.7109375" customWidth="1"/>
    <col min="2567" max="2567" width="5.7109375" customWidth="1"/>
    <col min="2568" max="2569" width="4.7109375" customWidth="1"/>
    <col min="2570" max="2570" width="8.42578125" bestFit="1" customWidth="1"/>
    <col min="2571" max="2571" width="4.7109375" customWidth="1"/>
    <col min="2572" max="2572" width="8.5703125" bestFit="1" customWidth="1"/>
    <col min="2573" max="2577" width="4.7109375" customWidth="1"/>
    <col min="2817" max="2817" width="5.140625" bestFit="1" customWidth="1"/>
    <col min="2818" max="2822" width="4.7109375" customWidth="1"/>
    <col min="2823" max="2823" width="5.7109375" customWidth="1"/>
    <col min="2824" max="2825" width="4.7109375" customWidth="1"/>
    <col min="2826" max="2826" width="8.42578125" bestFit="1" customWidth="1"/>
    <col min="2827" max="2827" width="4.7109375" customWidth="1"/>
    <col min="2828" max="2828" width="8.5703125" bestFit="1" customWidth="1"/>
    <col min="2829" max="2833" width="4.7109375" customWidth="1"/>
    <col min="3073" max="3073" width="5.140625" bestFit="1" customWidth="1"/>
    <col min="3074" max="3078" width="4.7109375" customWidth="1"/>
    <col min="3079" max="3079" width="5.7109375" customWidth="1"/>
    <col min="3080" max="3081" width="4.7109375" customWidth="1"/>
    <col min="3082" max="3082" width="8.42578125" bestFit="1" customWidth="1"/>
    <col min="3083" max="3083" width="4.7109375" customWidth="1"/>
    <col min="3084" max="3084" width="8.5703125" bestFit="1" customWidth="1"/>
    <col min="3085" max="3089" width="4.7109375" customWidth="1"/>
    <col min="3329" max="3329" width="5.140625" bestFit="1" customWidth="1"/>
    <col min="3330" max="3334" width="4.7109375" customWidth="1"/>
    <col min="3335" max="3335" width="5.7109375" customWidth="1"/>
    <col min="3336" max="3337" width="4.7109375" customWidth="1"/>
    <col min="3338" max="3338" width="8.42578125" bestFit="1" customWidth="1"/>
    <col min="3339" max="3339" width="4.7109375" customWidth="1"/>
    <col min="3340" max="3340" width="8.5703125" bestFit="1" customWidth="1"/>
    <col min="3341" max="3345" width="4.7109375" customWidth="1"/>
    <col min="3585" max="3585" width="5.140625" bestFit="1" customWidth="1"/>
    <col min="3586" max="3590" width="4.7109375" customWidth="1"/>
    <col min="3591" max="3591" width="5.7109375" customWidth="1"/>
    <col min="3592" max="3593" width="4.7109375" customWidth="1"/>
    <col min="3594" max="3594" width="8.42578125" bestFit="1" customWidth="1"/>
    <col min="3595" max="3595" width="4.7109375" customWidth="1"/>
    <col min="3596" max="3596" width="8.5703125" bestFit="1" customWidth="1"/>
    <col min="3597" max="3601" width="4.7109375" customWidth="1"/>
    <col min="3841" max="3841" width="5.140625" bestFit="1" customWidth="1"/>
    <col min="3842" max="3846" width="4.7109375" customWidth="1"/>
    <col min="3847" max="3847" width="5.7109375" customWidth="1"/>
    <col min="3848" max="3849" width="4.7109375" customWidth="1"/>
    <col min="3850" max="3850" width="8.42578125" bestFit="1" customWidth="1"/>
    <col min="3851" max="3851" width="4.7109375" customWidth="1"/>
    <col min="3852" max="3852" width="8.5703125" bestFit="1" customWidth="1"/>
    <col min="3853" max="3857" width="4.7109375" customWidth="1"/>
    <col min="4097" max="4097" width="5.140625" bestFit="1" customWidth="1"/>
    <col min="4098" max="4102" width="4.7109375" customWidth="1"/>
    <col min="4103" max="4103" width="5.7109375" customWidth="1"/>
    <col min="4104" max="4105" width="4.7109375" customWidth="1"/>
    <col min="4106" max="4106" width="8.42578125" bestFit="1" customWidth="1"/>
    <col min="4107" max="4107" width="4.7109375" customWidth="1"/>
    <col min="4108" max="4108" width="8.5703125" bestFit="1" customWidth="1"/>
    <col min="4109" max="4113" width="4.7109375" customWidth="1"/>
    <col min="4353" max="4353" width="5.140625" bestFit="1" customWidth="1"/>
    <col min="4354" max="4358" width="4.7109375" customWidth="1"/>
    <col min="4359" max="4359" width="5.7109375" customWidth="1"/>
    <col min="4360" max="4361" width="4.7109375" customWidth="1"/>
    <col min="4362" max="4362" width="8.42578125" bestFit="1" customWidth="1"/>
    <col min="4363" max="4363" width="4.7109375" customWidth="1"/>
    <col min="4364" max="4364" width="8.5703125" bestFit="1" customWidth="1"/>
    <col min="4365" max="4369" width="4.7109375" customWidth="1"/>
    <col min="4609" max="4609" width="5.140625" bestFit="1" customWidth="1"/>
    <col min="4610" max="4614" width="4.7109375" customWidth="1"/>
    <col min="4615" max="4615" width="5.7109375" customWidth="1"/>
    <col min="4616" max="4617" width="4.7109375" customWidth="1"/>
    <col min="4618" max="4618" width="8.42578125" bestFit="1" customWidth="1"/>
    <col min="4619" max="4619" width="4.7109375" customWidth="1"/>
    <col min="4620" max="4620" width="8.5703125" bestFit="1" customWidth="1"/>
    <col min="4621" max="4625" width="4.7109375" customWidth="1"/>
    <col min="4865" max="4865" width="5.140625" bestFit="1" customWidth="1"/>
    <col min="4866" max="4870" width="4.7109375" customWidth="1"/>
    <col min="4871" max="4871" width="5.7109375" customWidth="1"/>
    <col min="4872" max="4873" width="4.7109375" customWidth="1"/>
    <col min="4874" max="4874" width="8.42578125" bestFit="1" customWidth="1"/>
    <col min="4875" max="4875" width="4.7109375" customWidth="1"/>
    <col min="4876" max="4876" width="8.5703125" bestFit="1" customWidth="1"/>
    <col min="4877" max="4881" width="4.7109375" customWidth="1"/>
    <col min="5121" max="5121" width="5.140625" bestFit="1" customWidth="1"/>
    <col min="5122" max="5126" width="4.7109375" customWidth="1"/>
    <col min="5127" max="5127" width="5.7109375" customWidth="1"/>
    <col min="5128" max="5129" width="4.7109375" customWidth="1"/>
    <col min="5130" max="5130" width="8.42578125" bestFit="1" customWidth="1"/>
    <col min="5131" max="5131" width="4.7109375" customWidth="1"/>
    <col min="5132" max="5132" width="8.5703125" bestFit="1" customWidth="1"/>
    <col min="5133" max="5137" width="4.7109375" customWidth="1"/>
    <col min="5377" max="5377" width="5.140625" bestFit="1" customWidth="1"/>
    <col min="5378" max="5382" width="4.7109375" customWidth="1"/>
    <col min="5383" max="5383" width="5.7109375" customWidth="1"/>
    <col min="5384" max="5385" width="4.7109375" customWidth="1"/>
    <col min="5386" max="5386" width="8.42578125" bestFit="1" customWidth="1"/>
    <col min="5387" max="5387" width="4.7109375" customWidth="1"/>
    <col min="5388" max="5388" width="8.5703125" bestFit="1" customWidth="1"/>
    <col min="5389" max="5393" width="4.7109375" customWidth="1"/>
    <col min="5633" max="5633" width="5.140625" bestFit="1" customWidth="1"/>
    <col min="5634" max="5638" width="4.7109375" customWidth="1"/>
    <col min="5639" max="5639" width="5.7109375" customWidth="1"/>
    <col min="5640" max="5641" width="4.7109375" customWidth="1"/>
    <col min="5642" max="5642" width="8.42578125" bestFit="1" customWidth="1"/>
    <col min="5643" max="5643" width="4.7109375" customWidth="1"/>
    <col min="5644" max="5644" width="8.5703125" bestFit="1" customWidth="1"/>
    <col min="5645" max="5649" width="4.7109375" customWidth="1"/>
    <col min="5889" max="5889" width="5.140625" bestFit="1" customWidth="1"/>
    <col min="5890" max="5894" width="4.7109375" customWidth="1"/>
    <col min="5895" max="5895" width="5.7109375" customWidth="1"/>
    <col min="5896" max="5897" width="4.7109375" customWidth="1"/>
    <col min="5898" max="5898" width="8.42578125" bestFit="1" customWidth="1"/>
    <col min="5899" max="5899" width="4.7109375" customWidth="1"/>
    <col min="5900" max="5900" width="8.5703125" bestFit="1" customWidth="1"/>
    <col min="5901" max="5905" width="4.7109375" customWidth="1"/>
    <col min="6145" max="6145" width="5.140625" bestFit="1" customWidth="1"/>
    <col min="6146" max="6150" width="4.7109375" customWidth="1"/>
    <col min="6151" max="6151" width="5.7109375" customWidth="1"/>
    <col min="6152" max="6153" width="4.7109375" customWidth="1"/>
    <col min="6154" max="6154" width="8.42578125" bestFit="1" customWidth="1"/>
    <col min="6155" max="6155" width="4.7109375" customWidth="1"/>
    <col min="6156" max="6156" width="8.5703125" bestFit="1" customWidth="1"/>
    <col min="6157" max="6161" width="4.7109375" customWidth="1"/>
    <col min="6401" max="6401" width="5.140625" bestFit="1" customWidth="1"/>
    <col min="6402" max="6406" width="4.7109375" customWidth="1"/>
    <col min="6407" max="6407" width="5.7109375" customWidth="1"/>
    <col min="6408" max="6409" width="4.7109375" customWidth="1"/>
    <col min="6410" max="6410" width="8.42578125" bestFit="1" customWidth="1"/>
    <col min="6411" max="6411" width="4.7109375" customWidth="1"/>
    <col min="6412" max="6412" width="8.5703125" bestFit="1" customWidth="1"/>
    <col min="6413" max="6417" width="4.7109375" customWidth="1"/>
    <col min="6657" max="6657" width="5.140625" bestFit="1" customWidth="1"/>
    <col min="6658" max="6662" width="4.7109375" customWidth="1"/>
    <col min="6663" max="6663" width="5.7109375" customWidth="1"/>
    <col min="6664" max="6665" width="4.7109375" customWidth="1"/>
    <col min="6666" max="6666" width="8.42578125" bestFit="1" customWidth="1"/>
    <col min="6667" max="6667" width="4.7109375" customWidth="1"/>
    <col min="6668" max="6668" width="8.5703125" bestFit="1" customWidth="1"/>
    <col min="6669" max="6673" width="4.7109375" customWidth="1"/>
    <col min="6913" max="6913" width="5.140625" bestFit="1" customWidth="1"/>
    <col min="6914" max="6918" width="4.7109375" customWidth="1"/>
    <col min="6919" max="6919" width="5.7109375" customWidth="1"/>
    <col min="6920" max="6921" width="4.7109375" customWidth="1"/>
    <col min="6922" max="6922" width="8.42578125" bestFit="1" customWidth="1"/>
    <col min="6923" max="6923" width="4.7109375" customWidth="1"/>
    <col min="6924" max="6924" width="8.5703125" bestFit="1" customWidth="1"/>
    <col min="6925" max="6929" width="4.7109375" customWidth="1"/>
    <col min="7169" max="7169" width="5.140625" bestFit="1" customWidth="1"/>
    <col min="7170" max="7174" width="4.7109375" customWidth="1"/>
    <col min="7175" max="7175" width="5.7109375" customWidth="1"/>
    <col min="7176" max="7177" width="4.7109375" customWidth="1"/>
    <col min="7178" max="7178" width="8.42578125" bestFit="1" customWidth="1"/>
    <col min="7179" max="7179" width="4.7109375" customWidth="1"/>
    <col min="7180" max="7180" width="8.5703125" bestFit="1" customWidth="1"/>
    <col min="7181" max="7185" width="4.7109375" customWidth="1"/>
    <col min="7425" max="7425" width="5.140625" bestFit="1" customWidth="1"/>
    <col min="7426" max="7430" width="4.7109375" customWidth="1"/>
    <col min="7431" max="7431" width="5.7109375" customWidth="1"/>
    <col min="7432" max="7433" width="4.7109375" customWidth="1"/>
    <col min="7434" max="7434" width="8.42578125" bestFit="1" customWidth="1"/>
    <col min="7435" max="7435" width="4.7109375" customWidth="1"/>
    <col min="7436" max="7436" width="8.5703125" bestFit="1" customWidth="1"/>
    <col min="7437" max="7441" width="4.7109375" customWidth="1"/>
    <col min="7681" max="7681" width="5.140625" bestFit="1" customWidth="1"/>
    <col min="7682" max="7686" width="4.7109375" customWidth="1"/>
    <col min="7687" max="7687" width="5.7109375" customWidth="1"/>
    <col min="7688" max="7689" width="4.7109375" customWidth="1"/>
    <col min="7690" max="7690" width="8.42578125" bestFit="1" customWidth="1"/>
    <col min="7691" max="7691" width="4.7109375" customWidth="1"/>
    <col min="7692" max="7692" width="8.5703125" bestFit="1" customWidth="1"/>
    <col min="7693" max="7697" width="4.7109375" customWidth="1"/>
    <col min="7937" max="7937" width="5.140625" bestFit="1" customWidth="1"/>
    <col min="7938" max="7942" width="4.7109375" customWidth="1"/>
    <col min="7943" max="7943" width="5.7109375" customWidth="1"/>
    <col min="7944" max="7945" width="4.7109375" customWidth="1"/>
    <col min="7946" max="7946" width="8.42578125" bestFit="1" customWidth="1"/>
    <col min="7947" max="7947" width="4.7109375" customWidth="1"/>
    <col min="7948" max="7948" width="8.5703125" bestFit="1" customWidth="1"/>
    <col min="7949" max="7953" width="4.7109375" customWidth="1"/>
    <col min="8193" max="8193" width="5.140625" bestFit="1" customWidth="1"/>
    <col min="8194" max="8198" width="4.7109375" customWidth="1"/>
    <col min="8199" max="8199" width="5.7109375" customWidth="1"/>
    <col min="8200" max="8201" width="4.7109375" customWidth="1"/>
    <col min="8202" max="8202" width="8.42578125" bestFit="1" customWidth="1"/>
    <col min="8203" max="8203" width="4.7109375" customWidth="1"/>
    <col min="8204" max="8204" width="8.5703125" bestFit="1" customWidth="1"/>
    <col min="8205" max="8209" width="4.7109375" customWidth="1"/>
    <col min="8449" max="8449" width="5.140625" bestFit="1" customWidth="1"/>
    <col min="8450" max="8454" width="4.7109375" customWidth="1"/>
    <col min="8455" max="8455" width="5.7109375" customWidth="1"/>
    <col min="8456" max="8457" width="4.7109375" customWidth="1"/>
    <col min="8458" max="8458" width="8.42578125" bestFit="1" customWidth="1"/>
    <col min="8459" max="8459" width="4.7109375" customWidth="1"/>
    <col min="8460" max="8460" width="8.5703125" bestFit="1" customWidth="1"/>
    <col min="8461" max="8465" width="4.7109375" customWidth="1"/>
    <col min="8705" max="8705" width="5.140625" bestFit="1" customWidth="1"/>
    <col min="8706" max="8710" width="4.7109375" customWidth="1"/>
    <col min="8711" max="8711" width="5.7109375" customWidth="1"/>
    <col min="8712" max="8713" width="4.7109375" customWidth="1"/>
    <col min="8714" max="8714" width="8.42578125" bestFit="1" customWidth="1"/>
    <col min="8715" max="8715" width="4.7109375" customWidth="1"/>
    <col min="8716" max="8716" width="8.5703125" bestFit="1" customWidth="1"/>
    <col min="8717" max="8721" width="4.7109375" customWidth="1"/>
    <col min="8961" max="8961" width="5.140625" bestFit="1" customWidth="1"/>
    <col min="8962" max="8966" width="4.7109375" customWidth="1"/>
    <col min="8967" max="8967" width="5.7109375" customWidth="1"/>
    <col min="8968" max="8969" width="4.7109375" customWidth="1"/>
    <col min="8970" max="8970" width="8.42578125" bestFit="1" customWidth="1"/>
    <col min="8971" max="8971" width="4.7109375" customWidth="1"/>
    <col min="8972" max="8972" width="8.5703125" bestFit="1" customWidth="1"/>
    <col min="8973" max="8977" width="4.7109375" customWidth="1"/>
    <col min="9217" max="9217" width="5.140625" bestFit="1" customWidth="1"/>
    <col min="9218" max="9222" width="4.7109375" customWidth="1"/>
    <col min="9223" max="9223" width="5.7109375" customWidth="1"/>
    <col min="9224" max="9225" width="4.7109375" customWidth="1"/>
    <col min="9226" max="9226" width="8.42578125" bestFit="1" customWidth="1"/>
    <col min="9227" max="9227" width="4.7109375" customWidth="1"/>
    <col min="9228" max="9228" width="8.5703125" bestFit="1" customWidth="1"/>
    <col min="9229" max="9233" width="4.7109375" customWidth="1"/>
    <col min="9473" max="9473" width="5.140625" bestFit="1" customWidth="1"/>
    <col min="9474" max="9478" width="4.7109375" customWidth="1"/>
    <col min="9479" max="9479" width="5.7109375" customWidth="1"/>
    <col min="9480" max="9481" width="4.7109375" customWidth="1"/>
    <col min="9482" max="9482" width="8.42578125" bestFit="1" customWidth="1"/>
    <col min="9483" max="9483" width="4.7109375" customWidth="1"/>
    <col min="9484" max="9484" width="8.5703125" bestFit="1" customWidth="1"/>
    <col min="9485" max="9489" width="4.7109375" customWidth="1"/>
    <col min="9729" max="9729" width="5.140625" bestFit="1" customWidth="1"/>
    <col min="9730" max="9734" width="4.7109375" customWidth="1"/>
    <col min="9735" max="9735" width="5.7109375" customWidth="1"/>
    <col min="9736" max="9737" width="4.7109375" customWidth="1"/>
    <col min="9738" max="9738" width="8.42578125" bestFit="1" customWidth="1"/>
    <col min="9739" max="9739" width="4.7109375" customWidth="1"/>
    <col min="9740" max="9740" width="8.5703125" bestFit="1" customWidth="1"/>
    <col min="9741" max="9745" width="4.7109375" customWidth="1"/>
    <col min="9985" max="9985" width="5.140625" bestFit="1" customWidth="1"/>
    <col min="9986" max="9990" width="4.7109375" customWidth="1"/>
    <col min="9991" max="9991" width="5.7109375" customWidth="1"/>
    <col min="9992" max="9993" width="4.7109375" customWidth="1"/>
    <col min="9994" max="9994" width="8.42578125" bestFit="1" customWidth="1"/>
    <col min="9995" max="9995" width="4.7109375" customWidth="1"/>
    <col min="9996" max="9996" width="8.5703125" bestFit="1" customWidth="1"/>
    <col min="9997" max="10001" width="4.7109375" customWidth="1"/>
    <col min="10241" max="10241" width="5.140625" bestFit="1" customWidth="1"/>
    <col min="10242" max="10246" width="4.7109375" customWidth="1"/>
    <col min="10247" max="10247" width="5.7109375" customWidth="1"/>
    <col min="10248" max="10249" width="4.7109375" customWidth="1"/>
    <col min="10250" max="10250" width="8.42578125" bestFit="1" customWidth="1"/>
    <col min="10251" max="10251" width="4.7109375" customWidth="1"/>
    <col min="10252" max="10252" width="8.5703125" bestFit="1" customWidth="1"/>
    <col min="10253" max="10257" width="4.7109375" customWidth="1"/>
    <col min="10497" max="10497" width="5.140625" bestFit="1" customWidth="1"/>
    <col min="10498" max="10502" width="4.7109375" customWidth="1"/>
    <col min="10503" max="10503" width="5.7109375" customWidth="1"/>
    <col min="10504" max="10505" width="4.7109375" customWidth="1"/>
    <col min="10506" max="10506" width="8.42578125" bestFit="1" customWidth="1"/>
    <col min="10507" max="10507" width="4.7109375" customWidth="1"/>
    <col min="10508" max="10508" width="8.5703125" bestFit="1" customWidth="1"/>
    <col min="10509" max="10513" width="4.7109375" customWidth="1"/>
    <col min="10753" max="10753" width="5.140625" bestFit="1" customWidth="1"/>
    <col min="10754" max="10758" width="4.7109375" customWidth="1"/>
    <col min="10759" max="10759" width="5.7109375" customWidth="1"/>
    <col min="10760" max="10761" width="4.7109375" customWidth="1"/>
    <col min="10762" max="10762" width="8.42578125" bestFit="1" customWidth="1"/>
    <col min="10763" max="10763" width="4.7109375" customWidth="1"/>
    <col min="10764" max="10764" width="8.5703125" bestFit="1" customWidth="1"/>
    <col min="10765" max="10769" width="4.7109375" customWidth="1"/>
    <col min="11009" max="11009" width="5.140625" bestFit="1" customWidth="1"/>
    <col min="11010" max="11014" width="4.7109375" customWidth="1"/>
    <col min="11015" max="11015" width="5.7109375" customWidth="1"/>
    <col min="11016" max="11017" width="4.7109375" customWidth="1"/>
    <col min="11018" max="11018" width="8.42578125" bestFit="1" customWidth="1"/>
    <col min="11019" max="11019" width="4.7109375" customWidth="1"/>
    <col min="11020" max="11020" width="8.5703125" bestFit="1" customWidth="1"/>
    <col min="11021" max="11025" width="4.7109375" customWidth="1"/>
    <col min="11265" max="11265" width="5.140625" bestFit="1" customWidth="1"/>
    <col min="11266" max="11270" width="4.7109375" customWidth="1"/>
    <col min="11271" max="11271" width="5.7109375" customWidth="1"/>
    <col min="11272" max="11273" width="4.7109375" customWidth="1"/>
    <col min="11274" max="11274" width="8.42578125" bestFit="1" customWidth="1"/>
    <col min="11275" max="11275" width="4.7109375" customWidth="1"/>
    <col min="11276" max="11276" width="8.5703125" bestFit="1" customWidth="1"/>
    <col min="11277" max="11281" width="4.7109375" customWidth="1"/>
    <col min="11521" max="11521" width="5.140625" bestFit="1" customWidth="1"/>
    <col min="11522" max="11526" width="4.7109375" customWidth="1"/>
    <col min="11527" max="11527" width="5.7109375" customWidth="1"/>
    <col min="11528" max="11529" width="4.7109375" customWidth="1"/>
    <col min="11530" max="11530" width="8.42578125" bestFit="1" customWidth="1"/>
    <col min="11531" max="11531" width="4.7109375" customWidth="1"/>
    <col min="11532" max="11532" width="8.5703125" bestFit="1" customWidth="1"/>
    <col min="11533" max="11537" width="4.7109375" customWidth="1"/>
    <col min="11777" max="11777" width="5.140625" bestFit="1" customWidth="1"/>
    <col min="11778" max="11782" width="4.7109375" customWidth="1"/>
    <col min="11783" max="11783" width="5.7109375" customWidth="1"/>
    <col min="11784" max="11785" width="4.7109375" customWidth="1"/>
    <col min="11786" max="11786" width="8.42578125" bestFit="1" customWidth="1"/>
    <col min="11787" max="11787" width="4.7109375" customWidth="1"/>
    <col min="11788" max="11788" width="8.5703125" bestFit="1" customWidth="1"/>
    <col min="11789" max="11793" width="4.7109375" customWidth="1"/>
    <col min="12033" max="12033" width="5.140625" bestFit="1" customWidth="1"/>
    <col min="12034" max="12038" width="4.7109375" customWidth="1"/>
    <col min="12039" max="12039" width="5.7109375" customWidth="1"/>
    <col min="12040" max="12041" width="4.7109375" customWidth="1"/>
    <col min="12042" max="12042" width="8.42578125" bestFit="1" customWidth="1"/>
    <col min="12043" max="12043" width="4.7109375" customWidth="1"/>
    <col min="12044" max="12044" width="8.5703125" bestFit="1" customWidth="1"/>
    <col min="12045" max="12049" width="4.7109375" customWidth="1"/>
    <col min="12289" max="12289" width="5.140625" bestFit="1" customWidth="1"/>
    <col min="12290" max="12294" width="4.7109375" customWidth="1"/>
    <col min="12295" max="12295" width="5.7109375" customWidth="1"/>
    <col min="12296" max="12297" width="4.7109375" customWidth="1"/>
    <col min="12298" max="12298" width="8.42578125" bestFit="1" customWidth="1"/>
    <col min="12299" max="12299" width="4.7109375" customWidth="1"/>
    <col min="12300" max="12300" width="8.5703125" bestFit="1" customWidth="1"/>
    <col min="12301" max="12305" width="4.7109375" customWidth="1"/>
    <col min="12545" max="12545" width="5.140625" bestFit="1" customWidth="1"/>
    <col min="12546" max="12550" width="4.7109375" customWidth="1"/>
    <col min="12551" max="12551" width="5.7109375" customWidth="1"/>
    <col min="12552" max="12553" width="4.7109375" customWidth="1"/>
    <col min="12554" max="12554" width="8.42578125" bestFit="1" customWidth="1"/>
    <col min="12555" max="12555" width="4.7109375" customWidth="1"/>
    <col min="12556" max="12556" width="8.5703125" bestFit="1" customWidth="1"/>
    <col min="12557" max="12561" width="4.7109375" customWidth="1"/>
    <col min="12801" max="12801" width="5.140625" bestFit="1" customWidth="1"/>
    <col min="12802" max="12806" width="4.7109375" customWidth="1"/>
    <col min="12807" max="12807" width="5.7109375" customWidth="1"/>
    <col min="12808" max="12809" width="4.7109375" customWidth="1"/>
    <col min="12810" max="12810" width="8.42578125" bestFit="1" customWidth="1"/>
    <col min="12811" max="12811" width="4.7109375" customWidth="1"/>
    <col min="12812" max="12812" width="8.5703125" bestFit="1" customWidth="1"/>
    <col min="12813" max="12817" width="4.7109375" customWidth="1"/>
    <col min="13057" max="13057" width="5.140625" bestFit="1" customWidth="1"/>
    <col min="13058" max="13062" width="4.7109375" customWidth="1"/>
    <col min="13063" max="13063" width="5.7109375" customWidth="1"/>
    <col min="13064" max="13065" width="4.7109375" customWidth="1"/>
    <col min="13066" max="13066" width="8.42578125" bestFit="1" customWidth="1"/>
    <col min="13067" max="13067" width="4.7109375" customWidth="1"/>
    <col min="13068" max="13068" width="8.5703125" bestFit="1" customWidth="1"/>
    <col min="13069" max="13073" width="4.7109375" customWidth="1"/>
    <col min="13313" max="13313" width="5.140625" bestFit="1" customWidth="1"/>
    <col min="13314" max="13318" width="4.7109375" customWidth="1"/>
    <col min="13319" max="13319" width="5.7109375" customWidth="1"/>
    <col min="13320" max="13321" width="4.7109375" customWidth="1"/>
    <col min="13322" max="13322" width="8.42578125" bestFit="1" customWidth="1"/>
    <col min="13323" max="13323" width="4.7109375" customWidth="1"/>
    <col min="13324" max="13324" width="8.5703125" bestFit="1" customWidth="1"/>
    <col min="13325" max="13329" width="4.7109375" customWidth="1"/>
    <col min="13569" max="13569" width="5.140625" bestFit="1" customWidth="1"/>
    <col min="13570" max="13574" width="4.7109375" customWidth="1"/>
    <col min="13575" max="13575" width="5.7109375" customWidth="1"/>
    <col min="13576" max="13577" width="4.7109375" customWidth="1"/>
    <col min="13578" max="13578" width="8.42578125" bestFit="1" customWidth="1"/>
    <col min="13579" max="13579" width="4.7109375" customWidth="1"/>
    <col min="13580" max="13580" width="8.5703125" bestFit="1" customWidth="1"/>
    <col min="13581" max="13585" width="4.7109375" customWidth="1"/>
    <col min="13825" max="13825" width="5.140625" bestFit="1" customWidth="1"/>
    <col min="13826" max="13830" width="4.7109375" customWidth="1"/>
    <col min="13831" max="13831" width="5.7109375" customWidth="1"/>
    <col min="13832" max="13833" width="4.7109375" customWidth="1"/>
    <col min="13834" max="13834" width="8.42578125" bestFit="1" customWidth="1"/>
    <col min="13835" max="13835" width="4.7109375" customWidth="1"/>
    <col min="13836" max="13836" width="8.5703125" bestFit="1" customWidth="1"/>
    <col min="13837" max="13841" width="4.7109375" customWidth="1"/>
    <col min="14081" max="14081" width="5.140625" bestFit="1" customWidth="1"/>
    <col min="14082" max="14086" width="4.7109375" customWidth="1"/>
    <col min="14087" max="14087" width="5.7109375" customWidth="1"/>
    <col min="14088" max="14089" width="4.7109375" customWidth="1"/>
    <col min="14090" max="14090" width="8.42578125" bestFit="1" customWidth="1"/>
    <col min="14091" max="14091" width="4.7109375" customWidth="1"/>
    <col min="14092" max="14092" width="8.5703125" bestFit="1" customWidth="1"/>
    <col min="14093" max="14097" width="4.7109375" customWidth="1"/>
    <col min="14337" max="14337" width="5.140625" bestFit="1" customWidth="1"/>
    <col min="14338" max="14342" width="4.7109375" customWidth="1"/>
    <col min="14343" max="14343" width="5.7109375" customWidth="1"/>
    <col min="14344" max="14345" width="4.7109375" customWidth="1"/>
    <col min="14346" max="14346" width="8.42578125" bestFit="1" customWidth="1"/>
    <col min="14347" max="14347" width="4.7109375" customWidth="1"/>
    <col min="14348" max="14348" width="8.5703125" bestFit="1" customWidth="1"/>
    <col min="14349" max="14353" width="4.7109375" customWidth="1"/>
    <col min="14593" max="14593" width="5.140625" bestFit="1" customWidth="1"/>
    <col min="14594" max="14598" width="4.7109375" customWidth="1"/>
    <col min="14599" max="14599" width="5.7109375" customWidth="1"/>
    <col min="14600" max="14601" width="4.7109375" customWidth="1"/>
    <col min="14602" max="14602" width="8.42578125" bestFit="1" customWidth="1"/>
    <col min="14603" max="14603" width="4.7109375" customWidth="1"/>
    <col min="14604" max="14604" width="8.5703125" bestFit="1" customWidth="1"/>
    <col min="14605" max="14609" width="4.7109375" customWidth="1"/>
    <col min="14849" max="14849" width="5.140625" bestFit="1" customWidth="1"/>
    <col min="14850" max="14854" width="4.7109375" customWidth="1"/>
    <col min="14855" max="14855" width="5.7109375" customWidth="1"/>
    <col min="14856" max="14857" width="4.7109375" customWidth="1"/>
    <col min="14858" max="14858" width="8.42578125" bestFit="1" customWidth="1"/>
    <col min="14859" max="14859" width="4.7109375" customWidth="1"/>
    <col min="14860" max="14860" width="8.5703125" bestFit="1" customWidth="1"/>
    <col min="14861" max="14865" width="4.7109375" customWidth="1"/>
    <col min="15105" max="15105" width="5.140625" bestFit="1" customWidth="1"/>
    <col min="15106" max="15110" width="4.7109375" customWidth="1"/>
    <col min="15111" max="15111" width="5.7109375" customWidth="1"/>
    <col min="15112" max="15113" width="4.7109375" customWidth="1"/>
    <col min="15114" max="15114" width="8.42578125" bestFit="1" customWidth="1"/>
    <col min="15115" max="15115" width="4.7109375" customWidth="1"/>
    <col min="15116" max="15116" width="8.5703125" bestFit="1" customWidth="1"/>
    <col min="15117" max="15121" width="4.7109375" customWidth="1"/>
    <col min="15361" max="15361" width="5.140625" bestFit="1" customWidth="1"/>
    <col min="15362" max="15366" width="4.7109375" customWidth="1"/>
    <col min="15367" max="15367" width="5.7109375" customWidth="1"/>
    <col min="15368" max="15369" width="4.7109375" customWidth="1"/>
    <col min="15370" max="15370" width="8.42578125" bestFit="1" customWidth="1"/>
    <col min="15371" max="15371" width="4.7109375" customWidth="1"/>
    <col min="15372" max="15372" width="8.5703125" bestFit="1" customWidth="1"/>
    <col min="15373" max="15377" width="4.7109375" customWidth="1"/>
    <col min="15617" max="15617" width="5.140625" bestFit="1" customWidth="1"/>
    <col min="15618" max="15622" width="4.7109375" customWidth="1"/>
    <col min="15623" max="15623" width="5.7109375" customWidth="1"/>
    <col min="15624" max="15625" width="4.7109375" customWidth="1"/>
    <col min="15626" max="15626" width="8.42578125" bestFit="1" customWidth="1"/>
    <col min="15627" max="15627" width="4.7109375" customWidth="1"/>
    <col min="15628" max="15628" width="8.5703125" bestFit="1" customWidth="1"/>
    <col min="15629" max="15633" width="4.7109375" customWidth="1"/>
    <col min="15873" max="15873" width="5.140625" bestFit="1" customWidth="1"/>
    <col min="15874" max="15878" width="4.7109375" customWidth="1"/>
    <col min="15879" max="15879" width="5.7109375" customWidth="1"/>
    <col min="15880" max="15881" width="4.7109375" customWidth="1"/>
    <col min="15882" max="15882" width="8.42578125" bestFit="1" customWidth="1"/>
    <col min="15883" max="15883" width="4.7109375" customWidth="1"/>
    <col min="15884" max="15884" width="8.5703125" bestFit="1" customWidth="1"/>
    <col min="15885" max="15889" width="4.7109375" customWidth="1"/>
    <col min="16129" max="16129" width="5.140625" bestFit="1" customWidth="1"/>
    <col min="16130" max="16134" width="4.7109375" customWidth="1"/>
    <col min="16135" max="16135" width="5.7109375" customWidth="1"/>
    <col min="16136" max="16137" width="4.7109375" customWidth="1"/>
    <col min="16138" max="16138" width="8.42578125" bestFit="1" customWidth="1"/>
    <col min="16139" max="16139" width="4.7109375" customWidth="1"/>
    <col min="16140" max="16140" width="8.5703125" bestFit="1" customWidth="1"/>
    <col min="16141" max="16145" width="4.7109375" customWidth="1"/>
  </cols>
  <sheetData>
    <row r="1" spans="1:48" ht="19.5" thickBot="1" x14ac:dyDescent="0.3">
      <c r="A1" s="1183" t="s">
        <v>1856</v>
      </c>
      <c r="B1" s="1183"/>
      <c r="C1" s="1183"/>
      <c r="D1" s="1183"/>
      <c r="E1" s="1183"/>
      <c r="F1" s="1183"/>
      <c r="G1" s="1183"/>
      <c r="H1" s="1183"/>
      <c r="I1" s="1183"/>
      <c r="J1" s="1183"/>
      <c r="K1" s="1183"/>
      <c r="L1" s="1183"/>
      <c r="M1" s="1183"/>
      <c r="N1" s="1183"/>
      <c r="O1" s="1183"/>
      <c r="P1" s="1183"/>
      <c r="Q1" s="1183"/>
      <c r="Y1" s="1184" t="s">
        <v>1857</v>
      </c>
      <c r="Z1" s="1185"/>
      <c r="AQ1" s="176" t="s">
        <v>1888</v>
      </c>
      <c r="AR1" s="176" t="s">
        <v>1891</v>
      </c>
      <c r="AS1" s="176" t="s">
        <v>1889</v>
      </c>
      <c r="AT1" s="176" t="s">
        <v>1890</v>
      </c>
      <c r="AV1" s="280" t="s">
        <v>1892</v>
      </c>
    </row>
    <row r="2" spans="1:48" ht="19.5" thickBot="1" x14ac:dyDescent="0.3">
      <c r="A2" s="257" t="str">
        <f>Sablonas!F9</f>
        <v>U</v>
      </c>
      <c r="B2" s="257" t="str">
        <f>Sablonas!G9</f>
        <v>M</v>
      </c>
      <c r="C2" s="257" t="str">
        <f>Sablonas!H9</f>
        <v>E</v>
      </c>
      <c r="D2" s="257">
        <f>Sablonas!I9</f>
        <v>0</v>
      </c>
      <c r="E2" s="257">
        <f>Sablonas!J9</f>
        <v>0</v>
      </c>
      <c r="F2" s="257">
        <f>Sablonas!K9</f>
        <v>0</v>
      </c>
      <c r="G2" s="257">
        <f>Sablonas!L9</f>
        <v>0</v>
      </c>
      <c r="H2" s="257">
        <f>Sablonas!M9</f>
        <v>0</v>
      </c>
      <c r="I2" s="277"/>
      <c r="J2" s="257">
        <f>Sablonas!O9</f>
        <v>0</v>
      </c>
      <c r="K2" s="257">
        <f>Sablonas!P9</f>
        <v>0</v>
      </c>
      <c r="L2" s="257">
        <f>Sablonas!Q9</f>
        <v>0</v>
      </c>
      <c r="M2" s="257">
        <f>Sablonas!R9</f>
        <v>0</v>
      </c>
      <c r="N2" s="257">
        <f>Sablonas!S9</f>
        <v>0</v>
      </c>
      <c r="O2" s="257">
        <f>Sablonas!T9</f>
        <v>0</v>
      </c>
      <c r="P2" s="257">
        <f>Sablonas!U9</f>
        <v>0</v>
      </c>
      <c r="Q2" s="257">
        <f>Sablonas!V9</f>
        <v>0</v>
      </c>
      <c r="S2" s="258"/>
      <c r="T2" s="259" t="s">
        <v>1858</v>
      </c>
      <c r="V2" s="1184" t="s">
        <v>1859</v>
      </c>
      <c r="W2" s="1185"/>
      <c r="Y2" s="260">
        <v>1</v>
      </c>
      <c r="Z2" s="261">
        <v>8</v>
      </c>
      <c r="AB2" s="1175" t="s">
        <v>1860</v>
      </c>
      <c r="AC2" s="1176"/>
      <c r="AP2" t="s">
        <v>1933</v>
      </c>
      <c r="AQ2" s="278">
        <f ca="1">TODAY()</f>
        <v>43599</v>
      </c>
      <c r="AR2" s="279" t="str">
        <f>Sablonas!F73&amp;Sablonas!P73&amp;Sablonas!Q73</f>
        <v/>
      </c>
      <c r="AS2" s="279" t="str">
        <f>Sablonas!F9&amp;+Sablonas!G9&amp;+Sablonas!H9&amp;+Sablonas!I9&amp;+Sablonas!J9&amp;+Sablonas!K9&amp;+Sablonas!L9&amp;+Sablonas!M9&amp;+Sablonas!N9&amp;+Sablonas!O9&amp;+Sablonas!P9&amp;+Sablonas!Q9&amp;+Sablonas!R9&amp;+Sablonas!S9&amp;+Sablonas!T9&amp;+Sablonas!U9&amp;+Sablonas!V9</f>
        <v>UMEJ</v>
      </c>
      <c r="AT2" s="279" t="str">
        <f>RIGHT(AS2,7)</f>
        <v>UMEJ</v>
      </c>
      <c r="AV2" s="281" t="s">
        <v>1893</v>
      </c>
    </row>
    <row r="3" spans="1:48" ht="18.75" x14ac:dyDescent="0.25">
      <c r="A3" s="1177" t="s">
        <v>1861</v>
      </c>
      <c r="B3" s="1177"/>
      <c r="C3" s="1177"/>
      <c r="D3" s="1177"/>
      <c r="E3" s="1177"/>
      <c r="F3" s="1177"/>
      <c r="G3" s="1177"/>
      <c r="H3" s="1177"/>
      <c r="I3" s="1177"/>
      <c r="J3" s="1177"/>
      <c r="K3" s="1177"/>
      <c r="L3" s="1177"/>
      <c r="M3" s="1177"/>
      <c r="N3" s="1177"/>
      <c r="O3" s="1177"/>
      <c r="P3" s="1177"/>
      <c r="Q3" s="1177"/>
      <c r="V3" s="262" t="s">
        <v>648</v>
      </c>
      <c r="W3" s="263">
        <v>1</v>
      </c>
      <c r="Y3" s="260">
        <v>2</v>
      </c>
      <c r="Z3" s="261">
        <v>7</v>
      </c>
      <c r="AB3" s="260">
        <v>1</v>
      </c>
      <c r="AC3" s="261" t="s">
        <v>1862</v>
      </c>
      <c r="AP3" t="s">
        <v>1934</v>
      </c>
      <c r="AR3" t="str">
        <f>LEFT(AR2,7)</f>
        <v/>
      </c>
      <c r="AV3" s="281" t="s">
        <v>1894</v>
      </c>
    </row>
    <row r="4" spans="1:48" ht="18.75" x14ac:dyDescent="0.25">
      <c r="A4" s="264" t="str">
        <f>A2</f>
        <v>U</v>
      </c>
      <c r="B4" s="264" t="str">
        <f t="shared" ref="B4:Q4" si="0">B2</f>
        <v>M</v>
      </c>
      <c r="C4" s="264" t="str">
        <f t="shared" si="0"/>
        <v>E</v>
      </c>
      <c r="D4" s="264">
        <f t="shared" si="0"/>
        <v>0</v>
      </c>
      <c r="E4" s="264">
        <f t="shared" si="0"/>
        <v>0</v>
      </c>
      <c r="F4" s="264">
        <f t="shared" si="0"/>
        <v>0</v>
      </c>
      <c r="G4" s="264">
        <f t="shared" si="0"/>
        <v>0</v>
      </c>
      <c r="H4" s="264">
        <f t="shared" si="0"/>
        <v>0</v>
      </c>
      <c r="I4" s="265" t="str">
        <f>L11</f>
        <v>J</v>
      </c>
      <c r="J4" s="264">
        <f t="shared" si="0"/>
        <v>0</v>
      </c>
      <c r="K4" s="264">
        <f t="shared" si="0"/>
        <v>0</v>
      </c>
      <c r="L4" s="264">
        <f t="shared" si="0"/>
        <v>0</v>
      </c>
      <c r="M4" s="264">
        <f t="shared" si="0"/>
        <v>0</v>
      </c>
      <c r="N4" s="264">
        <f t="shared" si="0"/>
        <v>0</v>
      </c>
      <c r="O4" s="264">
        <f t="shared" si="0"/>
        <v>0</v>
      </c>
      <c r="P4" s="264">
        <f t="shared" si="0"/>
        <v>0</v>
      </c>
      <c r="Q4" s="264">
        <f t="shared" si="0"/>
        <v>0</v>
      </c>
      <c r="V4" s="260" t="s">
        <v>653</v>
      </c>
      <c r="W4" s="261">
        <v>2</v>
      </c>
      <c r="Y4" s="260">
        <v>3</v>
      </c>
      <c r="Z4" s="261">
        <v>6</v>
      </c>
      <c r="AB4" s="260">
        <v>2</v>
      </c>
      <c r="AC4" s="261" t="s">
        <v>1863</v>
      </c>
      <c r="AV4" s="281" t="s">
        <v>1895</v>
      </c>
    </row>
    <row r="5" spans="1:48" ht="18.75" x14ac:dyDescent="0.25">
      <c r="A5" s="1178" t="s">
        <v>1864</v>
      </c>
      <c r="B5" s="1178"/>
      <c r="C5" s="1178"/>
      <c r="D5" s="1178" t="s">
        <v>1865</v>
      </c>
      <c r="E5" s="1179"/>
      <c r="F5" s="1179"/>
      <c r="G5" s="1179"/>
      <c r="H5" s="1179"/>
      <c r="I5" s="266" t="s">
        <v>1866</v>
      </c>
      <c r="J5" s="266" t="s">
        <v>1867</v>
      </c>
      <c r="K5" s="1179">
        <v>3731</v>
      </c>
      <c r="L5" s="1179"/>
      <c r="M5" s="1179"/>
      <c r="N5" s="1179"/>
      <c r="O5" s="1179"/>
      <c r="P5" s="1179"/>
      <c r="Q5" s="1179"/>
      <c r="V5" s="260" t="s">
        <v>642</v>
      </c>
      <c r="W5" s="261">
        <v>3</v>
      </c>
      <c r="Y5" s="260">
        <v>4</v>
      </c>
      <c r="Z5" s="261">
        <v>5</v>
      </c>
      <c r="AB5" s="260">
        <v>3</v>
      </c>
      <c r="AC5" s="261" t="s">
        <v>648</v>
      </c>
      <c r="AV5" s="281" t="s">
        <v>1896</v>
      </c>
    </row>
    <row r="6" spans="1:48" ht="18.75" x14ac:dyDescent="0.25">
      <c r="V6" s="260" t="s">
        <v>649</v>
      </c>
      <c r="W6" s="261">
        <v>4</v>
      </c>
      <c r="Y6" s="260">
        <v>5</v>
      </c>
      <c r="Z6" s="261">
        <v>4</v>
      </c>
      <c r="AB6" s="260">
        <v>4</v>
      </c>
      <c r="AC6" s="261" t="s">
        <v>1</v>
      </c>
      <c r="AV6" s="281" t="s">
        <v>1927</v>
      </c>
    </row>
    <row r="7" spans="1:48" ht="18.75" x14ac:dyDescent="0.25">
      <c r="A7" s="1180" t="s">
        <v>1868</v>
      </c>
      <c r="B7" s="1179"/>
      <c r="C7" s="1179"/>
      <c r="D7" s="1179"/>
      <c r="E7" s="1179"/>
      <c r="F7" s="1179"/>
      <c r="G7" s="1179"/>
      <c r="H7" s="1179"/>
      <c r="I7" s="1179"/>
      <c r="J7" s="1179"/>
      <c r="K7" s="1179"/>
      <c r="L7" s="1179"/>
      <c r="M7" s="1179"/>
      <c r="N7" s="1179"/>
      <c r="O7" s="1179"/>
      <c r="P7" s="1179"/>
      <c r="Q7" s="1181"/>
      <c r="V7" s="260" t="s">
        <v>650</v>
      </c>
      <c r="W7" s="261">
        <v>5</v>
      </c>
      <c r="Y7" s="260">
        <v>6</v>
      </c>
      <c r="Z7" s="261">
        <v>3</v>
      </c>
      <c r="AB7" s="260">
        <v>5</v>
      </c>
      <c r="AC7" s="261" t="s">
        <v>1869</v>
      </c>
      <c r="AV7" s="281" t="s">
        <v>2623</v>
      </c>
    </row>
    <row r="8" spans="1:48" ht="18.75" x14ac:dyDescent="0.25">
      <c r="A8" s="267">
        <f>INDEX(reiksmes,MATCH(A2,A,0),1)</f>
        <v>4</v>
      </c>
      <c r="B8">
        <f t="shared" ref="B8:Q8" si="1">INDEX(reiksmes,MATCH(B2,A,0),1)</f>
        <v>4</v>
      </c>
      <c r="C8">
        <f t="shared" si="1"/>
        <v>5</v>
      </c>
      <c r="D8">
        <f t="shared" si="1"/>
        <v>0</v>
      </c>
      <c r="E8">
        <f t="shared" si="1"/>
        <v>0</v>
      </c>
      <c r="F8">
        <f t="shared" si="1"/>
        <v>0</v>
      </c>
      <c r="G8">
        <f t="shared" si="1"/>
        <v>0</v>
      </c>
      <c r="H8">
        <f t="shared" si="1"/>
        <v>0</v>
      </c>
      <c r="J8">
        <f t="shared" si="1"/>
        <v>0</v>
      </c>
      <c r="K8">
        <f t="shared" si="1"/>
        <v>0</v>
      </c>
      <c r="L8">
        <f t="shared" si="1"/>
        <v>0</v>
      </c>
      <c r="M8">
        <f t="shared" si="1"/>
        <v>0</v>
      </c>
      <c r="N8">
        <f t="shared" si="1"/>
        <v>0</v>
      </c>
      <c r="O8">
        <f t="shared" si="1"/>
        <v>0</v>
      </c>
      <c r="P8">
        <f t="shared" si="1"/>
        <v>0</v>
      </c>
      <c r="Q8" s="268">
        <f t="shared" si="1"/>
        <v>0</v>
      </c>
      <c r="V8" s="260" t="s">
        <v>1870</v>
      </c>
      <c r="W8" s="261">
        <v>6</v>
      </c>
      <c r="Y8" s="260">
        <v>7</v>
      </c>
      <c r="Z8" s="261">
        <v>2</v>
      </c>
      <c r="AB8" s="260">
        <v>6</v>
      </c>
      <c r="AC8" s="261" t="s">
        <v>1871</v>
      </c>
      <c r="AV8" s="281" t="s">
        <v>2624</v>
      </c>
    </row>
    <row r="9" spans="1:48" ht="18.75" x14ac:dyDescent="0.25">
      <c r="A9" s="267">
        <f>A8*Z2</f>
        <v>32</v>
      </c>
      <c r="B9">
        <f>B8*Z3</f>
        <v>28</v>
      </c>
      <c r="C9">
        <f>C8*Z4</f>
        <v>30</v>
      </c>
      <c r="D9">
        <f>D8*Z5</f>
        <v>0</v>
      </c>
      <c r="E9">
        <f>E8*Z6</f>
        <v>0</v>
      </c>
      <c r="F9">
        <f>F8*Z7</f>
        <v>0</v>
      </c>
      <c r="G9">
        <f>G8*Z8</f>
        <v>0</v>
      </c>
      <c r="H9">
        <f>H8*Z9</f>
        <v>0</v>
      </c>
      <c r="J9">
        <f>J8*Z11</f>
        <v>0</v>
      </c>
      <c r="K9">
        <f>K8*Z12</f>
        <v>0</v>
      </c>
      <c r="L9">
        <f>L8*Z13</f>
        <v>0</v>
      </c>
      <c r="M9">
        <f>M8*Z14</f>
        <v>0</v>
      </c>
      <c r="N9">
        <f>N8*Z15</f>
        <v>0</v>
      </c>
      <c r="O9">
        <f>O8*Z16</f>
        <v>0</v>
      </c>
      <c r="P9">
        <f>P8*Z17</f>
        <v>0</v>
      </c>
      <c r="Q9" s="268">
        <f>Q8*Z18</f>
        <v>0</v>
      </c>
      <c r="V9" s="260" t="s">
        <v>1872</v>
      </c>
      <c r="W9" s="261">
        <v>7</v>
      </c>
      <c r="Y9" s="260">
        <v>8</v>
      </c>
      <c r="Z9" s="261">
        <v>10</v>
      </c>
      <c r="AB9" s="260">
        <v>7</v>
      </c>
      <c r="AC9" s="261" t="s">
        <v>1873</v>
      </c>
      <c r="AV9" s="281" t="s">
        <v>2625</v>
      </c>
    </row>
    <row r="10" spans="1:48" ht="18.75" x14ac:dyDescent="0.25">
      <c r="A10" s="267"/>
      <c r="Q10" s="268"/>
      <c r="V10" s="260" t="s">
        <v>1873</v>
      </c>
      <c r="W10" s="261">
        <v>8</v>
      </c>
      <c r="Y10" s="260">
        <v>9</v>
      </c>
      <c r="Z10" s="261" t="s">
        <v>205</v>
      </c>
      <c r="AB10" s="260">
        <v>8</v>
      </c>
      <c r="AC10" s="261" t="s">
        <v>1874</v>
      </c>
      <c r="AV10" s="281" t="s">
        <v>1958</v>
      </c>
    </row>
    <row r="11" spans="1:48" ht="18.75" x14ac:dyDescent="0.25">
      <c r="A11" s="269" t="s">
        <v>1875</v>
      </c>
      <c r="B11" s="270">
        <f>SUM(A9:Q9)</f>
        <v>90</v>
      </c>
      <c r="C11" s="270"/>
      <c r="D11" s="1182" t="s">
        <v>1876</v>
      </c>
      <c r="E11" s="1182"/>
      <c r="F11" s="1182"/>
      <c r="G11" s="271">
        <f>B11/11</f>
        <v>8.1818181818181817</v>
      </c>
      <c r="H11" s="270"/>
      <c r="I11" s="270"/>
      <c r="J11" s="272">
        <f>MID(G11,4,1)*1</f>
        <v>8</v>
      </c>
      <c r="K11" s="270"/>
      <c r="L11" s="270" t="str">
        <f>IFERROR(INDEX(reiksmes2,MATCH(J11,B,0)*1),"C")</f>
        <v>J</v>
      </c>
      <c r="M11" s="270"/>
      <c r="N11" s="270"/>
      <c r="O11" s="270"/>
      <c r="P11" s="270"/>
      <c r="Q11" s="273"/>
      <c r="V11" s="260" t="s">
        <v>1877</v>
      </c>
      <c r="W11" s="261">
        <v>0</v>
      </c>
      <c r="Y11" s="260">
        <v>10</v>
      </c>
      <c r="Z11" s="261">
        <v>9</v>
      </c>
      <c r="AB11" s="260">
        <v>9</v>
      </c>
      <c r="AC11" s="261" t="s">
        <v>650</v>
      </c>
      <c r="AV11" s="281" t="s">
        <v>1959</v>
      </c>
    </row>
    <row r="12" spans="1:48" ht="15.75" thickBot="1" x14ac:dyDescent="0.3">
      <c r="V12" s="260" t="s">
        <v>1874</v>
      </c>
      <c r="W12" s="261">
        <v>1</v>
      </c>
      <c r="Y12" s="260">
        <v>11</v>
      </c>
      <c r="Z12" s="261">
        <v>8</v>
      </c>
      <c r="AB12" s="274">
        <v>0</v>
      </c>
      <c r="AC12" s="275" t="s">
        <v>642</v>
      </c>
    </row>
    <row r="13" spans="1:48" x14ac:dyDescent="0.25">
      <c r="V13" s="260" t="s">
        <v>1871</v>
      </c>
      <c r="W13" s="261">
        <v>2</v>
      </c>
      <c r="Y13" s="260">
        <v>12</v>
      </c>
      <c r="Z13" s="261">
        <v>7</v>
      </c>
      <c r="AB13" s="260">
        <v>8</v>
      </c>
    </row>
    <row r="14" spans="1:48" x14ac:dyDescent="0.25">
      <c r="V14" s="260" t="s">
        <v>1869</v>
      </c>
      <c r="W14" s="261">
        <v>3</v>
      </c>
      <c r="Y14" s="260">
        <v>13</v>
      </c>
      <c r="Z14" s="261">
        <v>6</v>
      </c>
    </row>
    <row r="15" spans="1:48" x14ac:dyDescent="0.25">
      <c r="L15" s="276">
        <f ca="1">TODAY()</f>
        <v>43599</v>
      </c>
      <c r="V15" s="260" t="s">
        <v>1878</v>
      </c>
      <c r="W15" s="261">
        <v>4</v>
      </c>
      <c r="Y15" s="260">
        <v>14</v>
      </c>
      <c r="Z15" s="261">
        <v>5</v>
      </c>
    </row>
    <row r="16" spans="1:48" x14ac:dyDescent="0.25">
      <c r="L16">
        <f ca="1">YEAR(L15)</f>
        <v>2019</v>
      </c>
      <c r="V16" s="260" t="s">
        <v>1879</v>
      </c>
      <c r="W16" s="261">
        <v>5</v>
      </c>
      <c r="Y16" s="260">
        <v>15</v>
      </c>
      <c r="Z16" s="261">
        <v>4</v>
      </c>
    </row>
    <row r="17" spans="22:28" x14ac:dyDescent="0.25">
      <c r="V17" s="260" t="s">
        <v>1880</v>
      </c>
      <c r="W17" s="261">
        <v>6</v>
      </c>
      <c r="Y17" s="260">
        <v>16</v>
      </c>
      <c r="Z17" s="261">
        <v>3</v>
      </c>
    </row>
    <row r="18" spans="22:28" ht="15.75" thickBot="1" x14ac:dyDescent="0.3">
      <c r="V18" s="260" t="s">
        <v>1</v>
      </c>
      <c r="W18" s="261">
        <v>7</v>
      </c>
      <c r="Y18" s="274">
        <v>17</v>
      </c>
      <c r="Z18" s="275">
        <v>2</v>
      </c>
    </row>
    <row r="19" spans="22:28" x14ac:dyDescent="0.25">
      <c r="V19" s="260" t="s">
        <v>1881</v>
      </c>
      <c r="W19" s="261">
        <v>0</v>
      </c>
      <c r="AB19" t="str">
        <f>INDEX(reiksmes2,MATCH(AC13,B,0)*1)</f>
        <v>C</v>
      </c>
    </row>
    <row r="20" spans="22:28" x14ac:dyDescent="0.25">
      <c r="V20" s="260" t="s">
        <v>1882</v>
      </c>
      <c r="W20" s="261">
        <v>9</v>
      </c>
    </row>
    <row r="21" spans="22:28" x14ac:dyDescent="0.25">
      <c r="V21" s="260" t="s">
        <v>1883</v>
      </c>
      <c r="W21" s="261">
        <v>2</v>
      </c>
    </row>
    <row r="22" spans="22:28" x14ac:dyDescent="0.25">
      <c r="V22" s="260" t="s">
        <v>1863</v>
      </c>
      <c r="W22" s="261">
        <v>3</v>
      </c>
    </row>
    <row r="23" spans="22:28" x14ac:dyDescent="0.25">
      <c r="V23" s="260" t="s">
        <v>1773</v>
      </c>
      <c r="W23" s="261">
        <v>4</v>
      </c>
    </row>
    <row r="24" spans="22:28" x14ac:dyDescent="0.25">
      <c r="V24" s="260" t="s">
        <v>1862</v>
      </c>
      <c r="W24" s="261">
        <v>5</v>
      </c>
    </row>
    <row r="25" spans="22:28" x14ac:dyDescent="0.25">
      <c r="V25" s="260" t="s">
        <v>1884</v>
      </c>
      <c r="W25" s="261">
        <v>6</v>
      </c>
    </row>
    <row r="26" spans="22:28" x14ac:dyDescent="0.25">
      <c r="V26" s="260" t="s">
        <v>1885</v>
      </c>
      <c r="W26" s="261">
        <v>7</v>
      </c>
    </row>
    <row r="27" spans="22:28" x14ac:dyDescent="0.25">
      <c r="V27" s="260" t="s">
        <v>1886</v>
      </c>
      <c r="W27" s="261">
        <v>8</v>
      </c>
    </row>
    <row r="28" spans="22:28" x14ac:dyDescent="0.25">
      <c r="V28" s="260" t="s">
        <v>639</v>
      </c>
      <c r="W28" s="261">
        <v>9</v>
      </c>
    </row>
    <row r="29" spans="22:28" x14ac:dyDescent="0.25">
      <c r="V29" s="260">
        <v>1</v>
      </c>
      <c r="W29" s="261">
        <v>1</v>
      </c>
    </row>
    <row r="30" spans="22:28" x14ac:dyDescent="0.25">
      <c r="V30" s="260">
        <v>2</v>
      </c>
      <c r="W30" s="261">
        <v>2</v>
      </c>
    </row>
    <row r="31" spans="22:28" x14ac:dyDescent="0.25">
      <c r="V31" s="260">
        <v>3</v>
      </c>
      <c r="W31" s="261">
        <v>3</v>
      </c>
    </row>
    <row r="32" spans="22:28" x14ac:dyDescent="0.25">
      <c r="V32" s="260">
        <v>4</v>
      </c>
      <c r="W32" s="261">
        <v>4</v>
      </c>
    </row>
    <row r="33" spans="22:23" x14ac:dyDescent="0.25">
      <c r="V33" s="260">
        <v>5</v>
      </c>
      <c r="W33" s="261">
        <v>5</v>
      </c>
    </row>
    <row r="34" spans="22:23" x14ac:dyDescent="0.25">
      <c r="V34" s="260">
        <v>6</v>
      </c>
      <c r="W34" s="261">
        <v>6</v>
      </c>
    </row>
    <row r="35" spans="22:23" x14ac:dyDescent="0.25">
      <c r="V35" s="260">
        <v>7</v>
      </c>
      <c r="W35" s="261">
        <v>7</v>
      </c>
    </row>
    <row r="36" spans="22:23" x14ac:dyDescent="0.25">
      <c r="V36" s="260">
        <v>8</v>
      </c>
      <c r="W36" s="261">
        <v>8</v>
      </c>
    </row>
    <row r="37" spans="22:23" x14ac:dyDescent="0.25">
      <c r="V37" s="260">
        <v>9</v>
      </c>
      <c r="W37" s="261">
        <v>9</v>
      </c>
    </row>
    <row r="38" spans="22:23" ht="15.75" thickBot="1" x14ac:dyDescent="0.3">
      <c r="V38" s="274">
        <v>0</v>
      </c>
      <c r="W38" s="275">
        <v>0</v>
      </c>
    </row>
    <row r="1103" spans="52:53" x14ac:dyDescent="0.25">
      <c r="AZ1103">
        <v>3</v>
      </c>
    </row>
    <row r="1104" spans="52:53" x14ac:dyDescent="0.25">
      <c r="AZ1104">
        <v>4</v>
      </c>
      <c r="BA1104">
        <v>4</v>
      </c>
    </row>
    <row r="1105" spans="52:52" x14ac:dyDescent="0.25">
      <c r="AZ1105">
        <v>5</v>
      </c>
    </row>
    <row r="1106" spans="52:52" x14ac:dyDescent="0.25">
      <c r="AZ1106">
        <v>6</v>
      </c>
    </row>
  </sheetData>
  <sheetProtection password="C61F" sheet="1" objects="1" scenarios="1"/>
  <customSheetViews>
    <customSheetView guid="{06DB2853-7D68-4CCD-B200-5668C8C6C2AC}" state="hidden">
      <selection activeCell="Q2" sqref="Q2"/>
      <pageMargins left="0.7" right="0.7" top="0.75" bottom="0.75" header="0.3" footer="0.3"/>
    </customSheetView>
    <customSheetView guid="{DED96869-3237-47A8-8703-6FAD48A16335}" state="hidden" topLeftCell="AG1">
      <selection activeCell="AU9" sqref="AU9"/>
      <pageMargins left="0.7" right="0.7" top="0.75" bottom="0.75" header="0.3" footer="0.3"/>
    </customSheetView>
    <customSheetView guid="{5C9FA074-3174-4651-92BB-F6B5D711B431}" state="hidden">
      <selection activeCell="Q2" sqref="Q2"/>
      <pageMargins left="0.7" right="0.7" top="0.75" bottom="0.75" header="0.3" footer="0.3"/>
    </customSheetView>
  </customSheetViews>
  <mergeCells count="10">
    <mergeCell ref="A7:Q7"/>
    <mergeCell ref="D11:F11"/>
    <mergeCell ref="A1:Q1"/>
    <mergeCell ref="Y1:Z1"/>
    <mergeCell ref="V2:W2"/>
    <mergeCell ref="AB2:AC2"/>
    <mergeCell ref="A3:Q3"/>
    <mergeCell ref="A5:C5"/>
    <mergeCell ref="D5:H5"/>
    <mergeCell ref="K5:Q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Q23"/>
  <sheetViews>
    <sheetView workbookViewId="0">
      <selection activeCell="AH12" sqref="AH12"/>
    </sheetView>
  </sheetViews>
  <sheetFormatPr defaultRowHeight="15" x14ac:dyDescent="0.25"/>
  <cols>
    <col min="1" max="1" width="13.7109375" bestFit="1" customWidth="1"/>
    <col min="2" max="2" width="10.140625" bestFit="1" customWidth="1"/>
    <col min="3" max="3" width="11.42578125" customWidth="1"/>
    <col min="4" max="4" width="12.28515625" customWidth="1"/>
    <col min="5" max="5" width="10.140625" bestFit="1" customWidth="1"/>
    <col min="6" max="7" width="13.7109375" bestFit="1" customWidth="1"/>
    <col min="8" max="8" width="16.85546875" customWidth="1"/>
    <col min="9" max="9" width="15.28515625" customWidth="1"/>
    <col min="10" max="10" width="16.28515625" customWidth="1"/>
    <col min="11" max="11" width="20" bestFit="1" customWidth="1"/>
    <col min="12" max="12" width="11.28515625" customWidth="1"/>
    <col min="13" max="13" width="12.42578125" bestFit="1" customWidth="1"/>
    <col min="14" max="16" width="11.28515625" customWidth="1"/>
    <col min="17" max="17" width="11.140625" customWidth="1"/>
    <col min="19" max="19" width="11" customWidth="1"/>
    <col min="20" max="20" width="13.140625" customWidth="1"/>
    <col min="21" max="21" width="12" customWidth="1"/>
    <col min="22" max="22" width="11.42578125" customWidth="1"/>
    <col min="23" max="23" width="12.42578125" customWidth="1"/>
    <col min="27" max="27" width="10.140625" bestFit="1" customWidth="1"/>
    <col min="34" max="34" width="13.7109375" customWidth="1"/>
    <col min="35" max="35" width="11.5703125" customWidth="1"/>
    <col min="36" max="36" width="11.140625" customWidth="1"/>
    <col min="37" max="37" width="12.28515625" bestFit="1" customWidth="1"/>
    <col min="38" max="39" width="19.28515625" customWidth="1"/>
    <col min="40" max="40" width="10.140625" bestFit="1" customWidth="1"/>
    <col min="41" max="41" width="8.7109375" bestFit="1" customWidth="1"/>
  </cols>
  <sheetData>
    <row r="1" spans="1:43" ht="39" customHeight="1" thickTop="1" thickBot="1" x14ac:dyDescent="0.3">
      <c r="A1" s="282" t="s">
        <v>1897</v>
      </c>
      <c r="B1" s="283" t="s">
        <v>1901</v>
      </c>
      <c r="C1" s="283" t="s">
        <v>1902</v>
      </c>
      <c r="D1" s="283" t="s">
        <v>1891</v>
      </c>
      <c r="E1" s="283">
        <v>7</v>
      </c>
      <c r="F1" s="283" t="s">
        <v>1904</v>
      </c>
      <c r="G1" s="283" t="s">
        <v>1905</v>
      </c>
      <c r="H1" s="283" t="s">
        <v>1906</v>
      </c>
      <c r="I1" s="283" t="s">
        <v>1907</v>
      </c>
      <c r="J1" s="283" t="s">
        <v>1908</v>
      </c>
      <c r="K1" s="283"/>
      <c r="L1" s="283" t="s">
        <v>1909</v>
      </c>
      <c r="M1" s="283" t="s">
        <v>1539</v>
      </c>
      <c r="N1" s="283" t="s">
        <v>1910</v>
      </c>
    </row>
    <row r="2" spans="1:43" ht="15.75" thickTop="1" x14ac:dyDescent="0.25">
      <c r="A2" s="200" t="s">
        <v>1898</v>
      </c>
      <c r="B2" s="175">
        <v>202</v>
      </c>
      <c r="C2" s="175" t="s">
        <v>1911</v>
      </c>
      <c r="D2" s="175">
        <f>Sablonas!$F$73</f>
        <v>0</v>
      </c>
      <c r="E2" s="284">
        <f ca="1">TODAY()</f>
        <v>43599</v>
      </c>
      <c r="F2" s="284">
        <f>Sablonas!$P$81</f>
        <v>0</v>
      </c>
      <c r="G2" s="175" t="s">
        <v>1911</v>
      </c>
      <c r="H2" s="175">
        <f>Sablonas!$C$81</f>
        <v>0</v>
      </c>
      <c r="I2" s="175">
        <f>Sablonas!$M$81</f>
        <v>0</v>
      </c>
      <c r="J2" s="175" t="s">
        <v>1913</v>
      </c>
      <c r="K2" s="175"/>
      <c r="L2" s="175">
        <f>Sablonas!$C$77</f>
        <v>0</v>
      </c>
      <c r="M2" s="175">
        <f>Sablonas!$B$81</f>
        <v>0</v>
      </c>
      <c r="N2" s="175" t="s">
        <v>1911</v>
      </c>
      <c r="O2" t="s">
        <v>1912</v>
      </c>
    </row>
    <row r="3" spans="1:43" x14ac:dyDescent="0.25">
      <c r="A3" s="200" t="s">
        <v>1899</v>
      </c>
      <c r="E3" s="276"/>
      <c r="F3" s="276"/>
    </row>
    <row r="4" spans="1:43" x14ac:dyDescent="0.25">
      <c r="A4" s="200" t="s">
        <v>1900</v>
      </c>
      <c r="E4" s="276"/>
      <c r="F4" s="276"/>
    </row>
    <row r="5" spans="1:43" x14ac:dyDescent="0.25">
      <c r="A5" s="267" t="s">
        <v>1960</v>
      </c>
      <c r="E5" s="276"/>
      <c r="F5" s="276"/>
    </row>
    <row r="6" spans="1:43" x14ac:dyDescent="0.25">
      <c r="A6" s="267" t="s">
        <v>2611</v>
      </c>
      <c r="D6" t="s">
        <v>1923</v>
      </c>
      <c r="E6" s="276" t="str">
        <f>Sablonas!F73&amp;Sablonas!P73&amp;Sablonas!Q73</f>
        <v/>
      </c>
      <c r="F6" s="276"/>
      <c r="AB6" t="s">
        <v>1923</v>
      </c>
    </row>
    <row r="7" spans="1:43" x14ac:dyDescent="0.25">
      <c r="E7" s="276"/>
      <c r="F7" s="276"/>
    </row>
    <row r="9" spans="1:43" s="190" customFormat="1" x14ac:dyDescent="0.25">
      <c r="A9" s="1187" t="s">
        <v>1921</v>
      </c>
      <c r="B9" s="1187"/>
      <c r="C9" s="1187"/>
      <c r="D9" s="285"/>
      <c r="G9" s="285"/>
      <c r="H9" s="285"/>
      <c r="I9" s="293"/>
      <c r="J9" s="293"/>
      <c r="K9" s="293"/>
      <c r="L9" s="1186"/>
      <c r="M9" s="1186"/>
      <c r="N9" s="1186"/>
      <c r="O9" s="293"/>
      <c r="P9" s="293"/>
      <c r="Z9" s="287" t="s">
        <v>1897</v>
      </c>
      <c r="AA9"/>
      <c r="AB9" s="288"/>
      <c r="AC9" s="288"/>
      <c r="AD9" s="288"/>
      <c r="AE9" s="288"/>
      <c r="AF9" s="289"/>
      <c r="AG9" s="288"/>
      <c r="AH9" s="288" t="s">
        <v>1914</v>
      </c>
      <c r="AI9" s="288"/>
      <c r="AJ9" s="288"/>
      <c r="AK9" s="288" t="s">
        <v>2610</v>
      </c>
      <c r="AL9" s="290"/>
      <c r="AM9"/>
      <c r="AN9"/>
      <c r="AO9"/>
      <c r="AP9"/>
      <c r="AQ9"/>
    </row>
    <row r="10" spans="1:43" s="190" customFormat="1" ht="57" x14ac:dyDescent="0.25">
      <c r="A10" s="298" t="s">
        <v>1915</v>
      </c>
      <c r="B10" s="299" t="s">
        <v>1916</v>
      </c>
      <c r="C10" s="300" t="s">
        <v>1891</v>
      </c>
      <c r="D10" s="286" t="s">
        <v>1917</v>
      </c>
      <c r="E10" s="314" t="s">
        <v>1936</v>
      </c>
      <c r="F10" s="299" t="s">
        <v>1918</v>
      </c>
      <c r="G10" s="300" t="s">
        <v>1909</v>
      </c>
      <c r="H10" s="300" t="s">
        <v>1919</v>
      </c>
      <c r="I10" s="301" t="s">
        <v>1920</v>
      </c>
      <c r="J10" s="295" t="s">
        <v>1930</v>
      </c>
      <c r="K10" s="294" t="s">
        <v>2757</v>
      </c>
      <c r="L10" s="294"/>
      <c r="M10" s="294"/>
      <c r="N10" s="294"/>
      <c r="O10" s="295"/>
      <c r="P10" s="295"/>
      <c r="Q10" s="296"/>
      <c r="R10" s="296"/>
      <c r="S10" s="297"/>
      <c r="T10" s="297"/>
      <c r="U10" s="297"/>
      <c r="V10" s="297"/>
      <c r="W10" s="297"/>
      <c r="Z10" s="291" t="s">
        <v>1915</v>
      </c>
      <c r="AA10" s="291" t="s">
        <v>1903</v>
      </c>
      <c r="AB10" s="291" t="s">
        <v>1891</v>
      </c>
      <c r="AC10" s="315" t="s">
        <v>1917</v>
      </c>
      <c r="AD10" s="315" t="s">
        <v>1936</v>
      </c>
      <c r="AE10" s="291" t="s">
        <v>1909</v>
      </c>
      <c r="AF10" s="291" t="s">
        <v>1922</v>
      </c>
      <c r="AG10" s="291" t="s">
        <v>1907</v>
      </c>
      <c r="AH10" s="313" t="s">
        <v>1920</v>
      </c>
      <c r="AI10" s="309" t="s">
        <v>1932</v>
      </c>
      <c r="AJ10" s="310"/>
      <c r="AK10" s="462" t="s">
        <v>1903</v>
      </c>
      <c r="AL10" s="461" t="s">
        <v>1924</v>
      </c>
      <c r="AM10" s="463" t="s">
        <v>1909</v>
      </c>
      <c r="AN10" s="463" t="s">
        <v>1906</v>
      </c>
      <c r="AO10" s="309" t="s">
        <v>1932</v>
      </c>
      <c r="AP10" s="311"/>
      <c r="AQ10" s="312"/>
    </row>
    <row r="11" spans="1:43" x14ac:dyDescent="0.25">
      <c r="A11" s="279">
        <v>0</v>
      </c>
      <c r="B11" s="278">
        <f ca="1">TODAY()</f>
        <v>43599</v>
      </c>
      <c r="C11" s="303" t="s">
        <v>3353</v>
      </c>
      <c r="D11" s="200"/>
      <c r="E11" s="200"/>
      <c r="F11" s="279" t="str">
        <f>Sablonas!F9&amp;+Sablonas!G9&amp;+Sablonas!H9&amp;+Sablonas!I9&amp;+Sablonas!J9&amp;+Sablonas!K9&amp;+Sablonas!L9&amp;+Sablonas!M9&amp;+Sablonas!N9&amp;+Sablonas!O9&amp;+Sablonas!P9&amp;+Sablonas!Q9&amp;+Sablonas!R9&amp;+Sablonas!S9&amp;+Sablonas!T9&amp;+Sablonas!U9&amp;+Sablonas!V9</f>
        <v>UMEJ</v>
      </c>
      <c r="G11" s="279">
        <f>Sablonas!$C$77</f>
        <v>0</v>
      </c>
      <c r="H11" s="279" t="str">
        <f>Sablonas!$C$10</f>
        <v>PI20</v>
      </c>
      <c r="I11" s="304">
        <f>Sablonas!$U$81</f>
        <v>0</v>
      </c>
      <c r="J11" s="287" t="str">
        <f>D6&amp;RIGHT(Sablonas!G64,7)</f>
        <v>ŽŪT-</v>
      </c>
      <c r="K11" s="276">
        <f>Sablonas!$AQ$1</f>
        <v>0</v>
      </c>
      <c r="Z11" s="200">
        <v>0</v>
      </c>
      <c r="AA11" s="318">
        <f ca="1">TODAY()</f>
        <v>43599</v>
      </c>
      <c r="AB11" s="302" t="s">
        <v>1977</v>
      </c>
      <c r="AC11" s="200" t="s">
        <v>1911</v>
      </c>
      <c r="AD11" s="200"/>
      <c r="AE11" s="200">
        <f>Sablonas!$C$77</f>
        <v>0</v>
      </c>
      <c r="AF11" s="200"/>
      <c r="AG11" s="200">
        <f>Sablonas!$P$81</f>
        <v>0</v>
      </c>
      <c r="AH11" s="304">
        <f>Sablonas!$U$81</f>
        <v>0</v>
      </c>
      <c r="AI11" t="str">
        <f>D6&amp;Sablonas!F73&amp;Sablonas!P73&amp;Sablonas!Q73</f>
        <v>ŽŪT-</v>
      </c>
      <c r="AK11" s="276">
        <f ca="1">TODAY()</f>
        <v>43599</v>
      </c>
      <c r="AL11" s="464" t="s">
        <v>2612</v>
      </c>
      <c r="AM11">
        <f>Sablonas!$C$77</f>
        <v>0</v>
      </c>
      <c r="AN11">
        <f>Sablonas!C81</f>
        <v>0</v>
      </c>
      <c r="AO11" s="200" t="str">
        <f>D6&amp;Sablonas!F73&amp;Sablonas!P73&amp;Sablonas!Q73</f>
        <v>ŽŪT-</v>
      </c>
      <c r="AP11" s="200" t="str">
        <f>AO11</f>
        <v>ŽŪT-</v>
      </c>
    </row>
    <row r="16" spans="1:43" x14ac:dyDescent="0.25">
      <c r="A16" t="s">
        <v>1898</v>
      </c>
      <c r="I16" s="288" t="s">
        <v>1914</v>
      </c>
      <c r="L16" t="s">
        <v>1899</v>
      </c>
    </row>
    <row r="17" spans="1:22" ht="57" x14ac:dyDescent="0.25">
      <c r="A17" s="306" t="s">
        <v>1915</v>
      </c>
      <c r="B17" s="306" t="s">
        <v>1903</v>
      </c>
      <c r="C17" s="307" t="s">
        <v>1917</v>
      </c>
      <c r="D17" s="314" t="s">
        <v>1936</v>
      </c>
      <c r="E17" s="306" t="s">
        <v>1924</v>
      </c>
      <c r="F17" s="308" t="s">
        <v>1909</v>
      </c>
      <c r="G17" s="308" t="s">
        <v>1906</v>
      </c>
      <c r="H17" s="308" t="s">
        <v>1907</v>
      </c>
      <c r="I17" s="292" t="s">
        <v>1920</v>
      </c>
      <c r="J17" s="305" t="s">
        <v>1931</v>
      </c>
      <c r="L17" s="316" t="s">
        <v>1915</v>
      </c>
      <c r="M17" s="316" t="s">
        <v>1903</v>
      </c>
      <c r="N17" s="316" t="s">
        <v>1891</v>
      </c>
      <c r="O17" s="317" t="s">
        <v>1917</v>
      </c>
      <c r="P17" s="317" t="s">
        <v>1936</v>
      </c>
      <c r="Q17" s="316" t="s">
        <v>1909</v>
      </c>
      <c r="R17" s="316" t="s">
        <v>1906</v>
      </c>
      <c r="S17" s="316" t="s">
        <v>1907</v>
      </c>
      <c r="T17" s="316" t="s">
        <v>1925</v>
      </c>
      <c r="U17" s="316" t="s">
        <v>1926</v>
      </c>
      <c r="V17" s="316" t="s">
        <v>1932</v>
      </c>
    </row>
    <row r="18" spans="1:22" x14ac:dyDescent="0.25">
      <c r="A18" s="200">
        <v>2</v>
      </c>
      <c r="B18" s="304">
        <f ca="1">TODAY()</f>
        <v>43599</v>
      </c>
      <c r="C18" s="200"/>
      <c r="D18" s="302"/>
      <c r="E18" s="302" t="s">
        <v>1977</v>
      </c>
      <c r="F18" s="200">
        <f>Sablonas!$C$77</f>
        <v>0</v>
      </c>
      <c r="G18" s="200">
        <f>Sablonas!C81</f>
        <v>0</v>
      </c>
      <c r="H18" s="200">
        <f>Sablonas!$P$81</f>
        <v>0</v>
      </c>
      <c r="I18" s="304">
        <f>Sablonas!$U$81</f>
        <v>0</v>
      </c>
      <c r="J18" s="323" t="str">
        <f>D6&amp;Sablonas!F73&amp;Sablonas!P73&amp;Sablonas!Q73</f>
        <v>ŽŪT-</v>
      </c>
      <c r="L18" s="279">
        <v>0</v>
      </c>
      <c r="M18" s="278">
        <f ca="1">TODAY()</f>
        <v>43599</v>
      </c>
      <c r="N18" s="303" t="s">
        <v>1977</v>
      </c>
      <c r="O18" s="279"/>
      <c r="P18" s="279"/>
      <c r="Q18" s="279">
        <f>Sablonas!$C$77</f>
        <v>0</v>
      </c>
      <c r="R18" s="279">
        <f>Sablonas!C81</f>
        <v>0</v>
      </c>
      <c r="S18" s="279">
        <f>Sablonas!$P$81</f>
        <v>0</v>
      </c>
      <c r="T18" s="279" t="s">
        <v>1913</v>
      </c>
      <c r="U18" s="278">
        <f>Sablonas!$U$81</f>
        <v>0</v>
      </c>
      <c r="V18" s="278" t="str">
        <f>D6&amp;Sablonas!F73&amp;Sablonas!P73&amp;Sablonas!Q73</f>
        <v>ŽŪT-</v>
      </c>
    </row>
    <row r="21" spans="1:22" x14ac:dyDescent="0.25">
      <c r="A21" t="s">
        <v>1975</v>
      </c>
    </row>
    <row r="22" spans="1:22" ht="42.75" x14ac:dyDescent="0.25">
      <c r="A22" t="s">
        <v>1961</v>
      </c>
      <c r="B22" s="299" t="s">
        <v>1903</v>
      </c>
      <c r="C22" s="299" t="s">
        <v>1891</v>
      </c>
      <c r="D22" s="286" t="s">
        <v>1917</v>
      </c>
      <c r="E22" s="286" t="s">
        <v>1936</v>
      </c>
      <c r="F22" s="299" t="s">
        <v>1962</v>
      </c>
      <c r="G22" s="299" t="s">
        <v>1909</v>
      </c>
      <c r="H22" s="299" t="s">
        <v>1919</v>
      </c>
      <c r="I22" s="299" t="s">
        <v>1907</v>
      </c>
      <c r="J22" s="299" t="s">
        <v>1920</v>
      </c>
      <c r="K22" s="299" t="s">
        <v>1931</v>
      </c>
    </row>
    <row r="23" spans="1:22" x14ac:dyDescent="0.25">
      <c r="B23" s="304">
        <f ca="1">TODAY()</f>
        <v>43599</v>
      </c>
      <c r="C23" s="302" t="s">
        <v>1976</v>
      </c>
      <c r="D23" s="200"/>
      <c r="E23" s="200"/>
      <c r="F23" s="200"/>
      <c r="G23" s="200">
        <f>Sablonas!$C$77</f>
        <v>0</v>
      </c>
      <c r="H23" s="200">
        <f>Sablonas!$C$81</f>
        <v>0</v>
      </c>
      <c r="I23" s="200">
        <f>Sablonas!$P$81</f>
        <v>0</v>
      </c>
      <c r="J23" s="304">
        <f>Sablonas!$U$81</f>
        <v>0</v>
      </c>
      <c r="K23" s="302" t="str">
        <f>D6&amp;Sablonas!F73&amp;Sablonas!P73&amp;Sablonas!Q73</f>
        <v>ŽŪT-</v>
      </c>
    </row>
  </sheetData>
  <protectedRanges>
    <protectedRange password="D9D8" sqref="B22:C22 F22:J22" name="pardavimai_2"/>
    <protectedRange password="D988" sqref="D22:E22" name="techninis_2"/>
    <protectedRange password="D9D8" sqref="AL10" name="Pardavimai_1"/>
  </protectedRanges>
  <customSheetViews>
    <customSheetView guid="{06DB2853-7D68-4CCD-B200-5668C8C6C2AC}" state="hidden">
      <selection activeCell="J11" sqref="J11"/>
      <pageMargins left="0.7" right="0.7" top="0.75" bottom="0.75" header="0.3" footer="0.3"/>
    </customSheetView>
    <customSheetView guid="{DED96869-3237-47A8-8703-6FAD48A16335}" state="hidden">
      <selection activeCell="J14" sqref="J14"/>
      <pageMargins left="0.7" right="0.7" top="0.75" bottom="0.75" header="0.3" footer="0.3"/>
    </customSheetView>
    <customSheetView guid="{5C9FA074-3174-4651-92BB-F6B5D711B431}" state="hidden">
      <selection activeCell="J11" sqref="J11"/>
      <pageMargins left="0.7" right="0.7" top="0.75" bottom="0.75" header="0.3" footer="0.3"/>
    </customSheetView>
  </customSheetViews>
  <mergeCells count="2">
    <mergeCell ref="L9:N9"/>
    <mergeCell ref="A9:C9"/>
  </mergeCells>
  <hyperlinks>
    <hyperlink ref="C11" r:id="rId1" xr:uid="{00000000-0004-0000-0600-000000000000}"/>
    <hyperlink ref="E18" r:id="rId2" xr:uid="{00000000-0004-0000-0600-000001000000}"/>
    <hyperlink ref="AB11" r:id="rId3" xr:uid="{00000000-0004-0000-0600-000002000000}"/>
    <hyperlink ref="AA11" r:id="rId4" display="ŽŪT-U4564" xr:uid="{00000000-0004-0000-0600-000003000000}"/>
    <hyperlink ref="C23" r:id="rId5" xr:uid="{00000000-0004-0000-0600-000004000000}"/>
    <hyperlink ref="K23" r:id="rId6" display="ŽŪT-S200" xr:uid="{00000000-0004-0000-0600-000005000000}"/>
    <hyperlink ref="N18" r:id="rId7" xr:uid="{00000000-0004-0000-0600-000006000000}"/>
    <hyperlink ref="AL11" r:id="rId8" xr:uid="{00000000-0004-0000-0600-000007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Y595"/>
  <sheetViews>
    <sheetView zoomScale="85" zoomScaleNormal="85" workbookViewId="0">
      <pane xSplit="3" ySplit="1" topLeftCell="E211" activePane="bottomRight" state="frozen"/>
      <selection pane="topRight" activeCell="D1" sqref="D1"/>
      <selection pane="bottomLeft" activeCell="A2" sqref="A2"/>
      <selection pane="bottomRight" activeCell="I243" sqref="I243"/>
    </sheetView>
  </sheetViews>
  <sheetFormatPr defaultRowHeight="15" x14ac:dyDescent="0.25"/>
  <cols>
    <col min="1" max="1" width="11" bestFit="1" customWidth="1"/>
    <col min="3" max="3" width="12.7109375" customWidth="1"/>
    <col min="4" max="4" width="18.7109375" style="175" bestFit="1" customWidth="1"/>
    <col min="5" max="5" width="11.7109375" style="175" customWidth="1"/>
    <col min="6" max="6" width="55.28515625" style="175" customWidth="1"/>
    <col min="7" max="7" width="49.7109375" style="175" customWidth="1"/>
    <col min="8" max="8" width="15.140625" style="175" customWidth="1"/>
    <col min="9" max="9" width="35.85546875" style="175" bestFit="1" customWidth="1"/>
    <col min="10" max="10" width="39.42578125" style="175" customWidth="1"/>
    <col min="11" max="11" width="21.5703125" style="410" customWidth="1"/>
    <col min="12" max="12" width="21.5703125" style="422" customWidth="1"/>
    <col min="13" max="13" width="13.5703125" customWidth="1"/>
    <col min="14" max="14" width="36.28515625" customWidth="1"/>
    <col min="15" max="15" width="24.85546875" customWidth="1"/>
    <col min="16" max="16" width="13.85546875" bestFit="1" customWidth="1"/>
    <col min="17" max="17" width="12" customWidth="1"/>
    <col min="18" max="18" width="10" bestFit="1" customWidth="1"/>
  </cols>
  <sheetData>
    <row r="1" spans="1:16" ht="60" customHeight="1" thickBot="1" x14ac:dyDescent="0.3">
      <c r="A1" s="276"/>
      <c r="C1" s="188" t="s">
        <v>1600</v>
      </c>
      <c r="D1" s="188" t="s">
        <v>2525</v>
      </c>
      <c r="E1" s="188" t="s">
        <v>8385</v>
      </c>
      <c r="F1" s="929" t="s">
        <v>2382</v>
      </c>
      <c r="G1" s="434" t="s">
        <v>2381</v>
      </c>
      <c r="H1" s="195" t="s">
        <v>1660</v>
      </c>
      <c r="I1" s="928" t="s">
        <v>1709</v>
      </c>
      <c r="J1" s="195" t="s">
        <v>2275</v>
      </c>
      <c r="K1" s="902" t="s">
        <v>2224</v>
      </c>
      <c r="L1" s="426" t="s">
        <v>2277</v>
      </c>
      <c r="M1" s="324" t="str">
        <f>Sablonas!B43&amp;" "&amp;Sablonas!D43</f>
        <v xml:space="preserve"> </v>
      </c>
      <c r="N1" s="200">
        <f>Sablonas!D43</f>
        <v>0</v>
      </c>
      <c r="O1" s="438"/>
      <c r="P1" s="259"/>
    </row>
    <row r="2" spans="1:16" ht="14.45" customHeight="1" x14ac:dyDescent="0.25">
      <c r="A2" s="45"/>
      <c r="B2" s="45"/>
      <c r="C2" s="171" t="s">
        <v>30</v>
      </c>
      <c r="D2" s="392"/>
      <c r="E2" s="392"/>
      <c r="F2" s="366"/>
      <c r="G2" s="366"/>
      <c r="H2" s="367"/>
      <c r="I2" s="367"/>
      <c r="J2" s="367"/>
      <c r="K2" s="903"/>
      <c r="L2" s="421"/>
      <c r="N2" s="425"/>
    </row>
    <row r="3" spans="1:16" ht="14.45" customHeight="1" x14ac:dyDescent="0.25">
      <c r="A3" s="41">
        <v>0</v>
      </c>
      <c r="B3" s="41" t="s">
        <v>765</v>
      </c>
      <c r="C3" s="169" t="s">
        <v>209</v>
      </c>
      <c r="D3" s="364"/>
      <c r="E3" s="364">
        <v>2200</v>
      </c>
      <c r="F3" s="346" t="s">
        <v>388</v>
      </c>
      <c r="G3" s="346"/>
      <c r="H3" s="346"/>
      <c r="I3" s="346"/>
      <c r="J3" s="413"/>
      <c r="K3" s="761"/>
      <c r="L3" s="417"/>
      <c r="N3" s="157" t="s">
        <v>388</v>
      </c>
      <c r="O3" s="18"/>
    </row>
    <row r="4" spans="1:16" ht="16.899999999999999" customHeight="1" x14ac:dyDescent="0.25">
      <c r="A4" s="41">
        <v>1</v>
      </c>
      <c r="B4" s="41" t="s">
        <v>765</v>
      </c>
      <c r="C4" s="169" t="s">
        <v>209</v>
      </c>
      <c r="D4" s="364" t="s">
        <v>2548</v>
      </c>
      <c r="E4" s="364"/>
      <c r="F4" s="365" t="str">
        <f>C4&amp;" 400/60 15.5 ET0"</f>
        <v>UHF08 400/60 15.5 ET0</v>
      </c>
      <c r="G4" s="365" t="s">
        <v>1664</v>
      </c>
      <c r="H4" s="365" t="s">
        <v>1662</v>
      </c>
      <c r="I4" s="393" t="s">
        <v>1804</v>
      </c>
      <c r="J4" s="383" t="str">
        <f>C4&amp;" "&amp;G4&amp;" "&amp;I4</f>
        <v>UHF08 400/60 15.5 ET0 Alliance 328 diagonalinė</v>
      </c>
      <c r="K4" s="762">
        <v>22405600</v>
      </c>
      <c r="L4" s="410"/>
      <c r="N4" s="158" t="s">
        <v>1641</v>
      </c>
      <c r="O4" s="52" t="s">
        <v>14</v>
      </c>
    </row>
    <row r="5" spans="1:16" ht="14.45" customHeight="1" x14ac:dyDescent="0.25">
      <c r="A5" s="41">
        <v>2</v>
      </c>
      <c r="B5" s="41" t="s">
        <v>765</v>
      </c>
      <c r="C5" s="169" t="s">
        <v>209</v>
      </c>
      <c r="D5" s="364" t="s">
        <v>2528</v>
      </c>
      <c r="E5" s="364"/>
      <c r="F5" s="365"/>
      <c r="G5" s="365" t="s">
        <v>1664</v>
      </c>
      <c r="H5" s="365" t="s">
        <v>1662</v>
      </c>
      <c r="I5" s="365" t="s">
        <v>2573</v>
      </c>
      <c r="J5" s="383" t="str">
        <f>C5&amp;" "&amp;G5&amp;" "&amp;I5</f>
        <v>UHF08 400/60 15.5 ET0 Starco SG Flotation diagonalinė</v>
      </c>
      <c r="K5" s="763">
        <v>224900300</v>
      </c>
      <c r="L5" s="411"/>
      <c r="N5" s="158"/>
      <c r="O5" s="52"/>
    </row>
    <row r="6" spans="1:16" ht="14.45" customHeight="1" x14ac:dyDescent="0.25">
      <c r="A6" s="41">
        <v>3</v>
      </c>
      <c r="B6" s="41" t="s">
        <v>765</v>
      </c>
      <c r="C6" s="169" t="s">
        <v>209</v>
      </c>
      <c r="D6" s="368"/>
      <c r="E6" s="368"/>
      <c r="F6" s="365"/>
      <c r="G6" s="365"/>
      <c r="H6" s="365"/>
      <c r="I6" s="365"/>
      <c r="J6" s="414"/>
      <c r="K6" s="763"/>
      <c r="L6" s="411"/>
      <c r="N6" s="158"/>
      <c r="O6" s="52"/>
    </row>
    <row r="7" spans="1:16" ht="14.45" customHeight="1" x14ac:dyDescent="0.25">
      <c r="A7" s="41">
        <v>4</v>
      </c>
      <c r="B7" s="41" t="s">
        <v>765</v>
      </c>
      <c r="C7" s="169" t="s">
        <v>209</v>
      </c>
      <c r="D7" s="368"/>
      <c r="E7" s="368"/>
      <c r="F7" s="365"/>
      <c r="G7" s="365"/>
      <c r="H7" s="365"/>
      <c r="I7" s="365"/>
      <c r="J7" s="414"/>
      <c r="K7" s="763"/>
      <c r="L7" s="411"/>
      <c r="N7" s="158"/>
      <c r="O7" s="52"/>
    </row>
    <row r="8" spans="1:16" ht="14.45" customHeight="1" x14ac:dyDescent="0.25">
      <c r="A8" s="41">
        <v>5</v>
      </c>
      <c r="B8" s="41" t="s">
        <v>765</v>
      </c>
      <c r="C8" s="169" t="s">
        <v>209</v>
      </c>
      <c r="D8" s="368"/>
      <c r="E8" s="368"/>
      <c r="F8" s="365"/>
      <c r="G8" s="365"/>
      <c r="H8" s="365"/>
      <c r="I8" s="365"/>
      <c r="J8" s="414"/>
      <c r="K8" s="763"/>
      <c r="L8" s="411"/>
      <c r="M8" s="324"/>
      <c r="N8" s="158"/>
      <c r="O8" s="52"/>
    </row>
    <row r="9" spans="1:16" ht="14.45" customHeight="1" x14ac:dyDescent="0.25">
      <c r="A9" s="41">
        <v>6</v>
      </c>
      <c r="B9" s="41" t="s">
        <v>765</v>
      </c>
      <c r="C9" s="169" t="s">
        <v>209</v>
      </c>
      <c r="D9" s="368"/>
      <c r="E9" s="368"/>
      <c r="F9" s="365"/>
      <c r="G9" s="365"/>
      <c r="H9" s="365"/>
      <c r="I9" s="365"/>
      <c r="J9" s="414"/>
      <c r="K9" s="763"/>
      <c r="L9" s="411"/>
      <c r="N9" s="158"/>
      <c r="O9" s="52"/>
    </row>
    <row r="10" spans="1:16" ht="14.45" customHeight="1" x14ac:dyDescent="0.25">
      <c r="A10" s="41">
        <v>7</v>
      </c>
      <c r="B10" s="41" t="s">
        <v>765</v>
      </c>
      <c r="C10" s="169" t="s">
        <v>209</v>
      </c>
      <c r="D10" s="368"/>
      <c r="E10" s="368"/>
      <c r="F10" s="365"/>
      <c r="G10" s="365"/>
      <c r="H10" s="365"/>
      <c r="I10" s="365"/>
      <c r="J10" s="414"/>
      <c r="K10" s="763"/>
      <c r="L10" s="411"/>
      <c r="N10" s="158"/>
      <c r="O10" s="52"/>
    </row>
    <row r="11" spans="1:16" ht="14.45" customHeight="1" x14ac:dyDescent="0.25">
      <c r="A11" s="41">
        <v>8</v>
      </c>
      <c r="B11" s="41" t="s">
        <v>765</v>
      </c>
      <c r="C11" s="169" t="s">
        <v>209</v>
      </c>
      <c r="D11" s="368"/>
      <c r="E11" s="368"/>
      <c r="F11" s="365"/>
      <c r="G11" s="365"/>
      <c r="H11" s="365"/>
      <c r="I11" s="365"/>
      <c r="J11" s="414"/>
      <c r="K11" s="763"/>
      <c r="L11" s="411"/>
      <c r="N11" s="158"/>
      <c r="O11" s="52"/>
    </row>
    <row r="12" spans="1:16" ht="14.45" customHeight="1" x14ac:dyDescent="0.25">
      <c r="A12" s="41">
        <v>9</v>
      </c>
      <c r="B12" s="41" t="s">
        <v>765</v>
      </c>
      <c r="C12" s="169" t="s">
        <v>209</v>
      </c>
      <c r="D12" s="368"/>
      <c r="E12" s="368"/>
      <c r="F12" s="365"/>
      <c r="G12" s="365"/>
      <c r="H12" s="365"/>
      <c r="I12" s="365"/>
      <c r="J12" s="414"/>
      <c r="K12" s="763"/>
      <c r="L12" s="411"/>
      <c r="N12" s="158"/>
      <c r="O12" s="52"/>
    </row>
    <row r="13" spans="1:16" ht="14.45" customHeight="1" x14ac:dyDescent="0.25">
      <c r="A13" s="41" t="s">
        <v>648</v>
      </c>
      <c r="B13" s="41" t="s">
        <v>765</v>
      </c>
      <c r="C13" s="169" t="s">
        <v>209</v>
      </c>
      <c r="D13" s="368"/>
      <c r="E13" s="368"/>
      <c r="F13" s="365"/>
      <c r="G13" s="365"/>
      <c r="H13" s="365"/>
      <c r="I13" s="365"/>
      <c r="J13" s="414"/>
      <c r="K13" s="763"/>
      <c r="L13" s="411"/>
      <c r="N13" s="158"/>
      <c r="O13" s="52"/>
    </row>
    <row r="14" spans="1:16" ht="14.45" customHeight="1" x14ac:dyDescent="0.25">
      <c r="A14" s="41" t="s">
        <v>653</v>
      </c>
      <c r="B14" s="41" t="s">
        <v>765</v>
      </c>
      <c r="C14" s="169" t="s">
        <v>209</v>
      </c>
      <c r="D14" s="368"/>
      <c r="E14" s="368"/>
      <c r="F14" s="365"/>
      <c r="G14" s="365"/>
      <c r="H14" s="365"/>
      <c r="I14" s="365"/>
      <c r="J14" s="414"/>
      <c r="K14" s="763"/>
      <c r="L14" s="411"/>
      <c r="N14" s="158"/>
      <c r="O14" s="52"/>
    </row>
    <row r="15" spans="1:16" ht="14.45" customHeight="1" x14ac:dyDescent="0.25">
      <c r="A15" s="41" t="s">
        <v>642</v>
      </c>
      <c r="B15" s="41" t="s">
        <v>765</v>
      </c>
      <c r="C15" s="169" t="s">
        <v>209</v>
      </c>
      <c r="D15" s="368" t="s">
        <v>1718</v>
      </c>
      <c r="E15" s="368"/>
      <c r="F15" s="365"/>
      <c r="G15" s="365"/>
      <c r="H15" s="365"/>
      <c r="I15" s="365"/>
      <c r="J15" s="414"/>
      <c r="K15" s="763"/>
      <c r="L15" s="411"/>
      <c r="N15" s="158"/>
      <c r="O15" s="52"/>
    </row>
    <row r="16" spans="1:16" ht="14.45" customHeight="1" x14ac:dyDescent="0.25">
      <c r="A16" s="42">
        <v>0</v>
      </c>
      <c r="B16" s="42" t="s">
        <v>766</v>
      </c>
      <c r="C16" s="170" t="s">
        <v>210</v>
      </c>
      <c r="D16" s="372" t="s">
        <v>1718</v>
      </c>
      <c r="E16" s="372" t="s">
        <v>1799</v>
      </c>
      <c r="F16" s="371" t="s">
        <v>388</v>
      </c>
      <c r="G16" s="371"/>
      <c r="H16" s="371"/>
      <c r="I16" s="324"/>
      <c r="J16" s="415"/>
      <c r="K16" s="764"/>
      <c r="L16" s="417"/>
      <c r="N16" s="159" t="s">
        <v>388</v>
      </c>
      <c r="O16" s="14"/>
    </row>
    <row r="17" spans="1:15" ht="14.45" customHeight="1" x14ac:dyDescent="0.25">
      <c r="A17" s="42">
        <v>1</v>
      </c>
      <c r="B17" s="42" t="s">
        <v>766</v>
      </c>
      <c r="C17" s="170" t="s">
        <v>210</v>
      </c>
      <c r="D17" s="372" t="s">
        <v>2548</v>
      </c>
      <c r="E17" s="372"/>
      <c r="F17" s="324" t="str">
        <f>C17&amp; " 400/60 15.5 ET0"</f>
        <v>UHF10 400/60 15.5 ET0</v>
      </c>
      <c r="G17" s="324" t="s">
        <v>1664</v>
      </c>
      <c r="H17" s="324" t="s">
        <v>1662</v>
      </c>
      <c r="I17" s="319" t="s">
        <v>1804</v>
      </c>
      <c r="J17" s="380" t="str">
        <f>C17&amp;" "&amp;G17&amp;" "&amp;I17</f>
        <v>UHF10 400/60 15.5 ET0 Alliance 328 diagonalinė</v>
      </c>
      <c r="K17" s="765">
        <v>22405600</v>
      </c>
      <c r="L17" s="410"/>
      <c r="N17" s="160" t="s">
        <v>1640</v>
      </c>
      <c r="O17" s="48" t="s">
        <v>15</v>
      </c>
    </row>
    <row r="18" spans="1:15" ht="14.45" customHeight="1" x14ac:dyDescent="0.25">
      <c r="A18" s="42">
        <v>2</v>
      </c>
      <c r="B18" s="42" t="s">
        <v>766</v>
      </c>
      <c r="C18" s="170" t="s">
        <v>210</v>
      </c>
      <c r="D18" s="372" t="s">
        <v>2528</v>
      </c>
      <c r="E18" s="372"/>
      <c r="F18" s="324" t="str">
        <f>C18&amp;" 520/50 17 ET0"</f>
        <v>UHF10 520/50 17 ET0</v>
      </c>
      <c r="G18" s="324" t="s">
        <v>1664</v>
      </c>
      <c r="H18" s="324" t="s">
        <v>1662</v>
      </c>
      <c r="I18" s="324" t="s">
        <v>2573</v>
      </c>
      <c r="J18" s="380" t="str">
        <f>C18&amp;" "&amp;G18&amp;" "&amp;I18</f>
        <v>UHF10 400/60 15.5 ET0 Starco SG Flotation diagonalinė</v>
      </c>
      <c r="K18" s="766">
        <v>224090300</v>
      </c>
      <c r="L18" s="411"/>
      <c r="N18" s="160" t="s">
        <v>1638</v>
      </c>
      <c r="O18" s="48" t="s">
        <v>16</v>
      </c>
    </row>
    <row r="19" spans="1:15" ht="14.45" customHeight="1" x14ac:dyDescent="0.25">
      <c r="A19" s="42">
        <v>3</v>
      </c>
      <c r="B19" s="42" t="s">
        <v>766</v>
      </c>
      <c r="C19" s="170" t="s">
        <v>210</v>
      </c>
      <c r="D19" s="372" t="s">
        <v>2533</v>
      </c>
      <c r="E19" s="372"/>
      <c r="F19" s="324"/>
      <c r="G19" s="324" t="s">
        <v>2626</v>
      </c>
      <c r="H19" s="324" t="s">
        <v>1662</v>
      </c>
      <c r="I19" s="394" t="s">
        <v>2574</v>
      </c>
      <c r="J19" s="380" t="str">
        <f>C19&amp;" "&amp;G19&amp;" "&amp;I19</f>
        <v>UHF10 520/50 17 ET0 Starco AW diagonalinė</v>
      </c>
      <c r="K19" s="767">
        <v>224900400</v>
      </c>
      <c r="L19" s="418"/>
      <c r="N19" s="427"/>
      <c r="O19" s="329"/>
    </row>
    <row r="20" spans="1:15" ht="14.45" customHeight="1" x14ac:dyDescent="0.25">
      <c r="A20" s="42">
        <v>4</v>
      </c>
      <c r="B20" s="42" t="s">
        <v>766</v>
      </c>
      <c r="C20" s="170" t="s">
        <v>210</v>
      </c>
      <c r="D20" s="372" t="s">
        <v>1718</v>
      </c>
      <c r="E20" s="372"/>
      <c r="F20" s="394"/>
      <c r="G20" s="394"/>
      <c r="H20" s="324"/>
      <c r="I20" s="324"/>
      <c r="J20" s="415"/>
      <c r="K20" s="768"/>
    </row>
    <row r="21" spans="1:15" ht="14.45" customHeight="1" x14ac:dyDescent="0.25">
      <c r="A21" s="42">
        <v>5</v>
      </c>
      <c r="B21" s="42" t="s">
        <v>766</v>
      </c>
      <c r="C21" s="170" t="s">
        <v>210</v>
      </c>
      <c r="D21" s="372" t="s">
        <v>1718</v>
      </c>
      <c r="E21" s="372"/>
      <c r="F21" s="324"/>
      <c r="G21" s="324"/>
      <c r="H21" s="324"/>
      <c r="I21" s="394"/>
      <c r="J21" s="416"/>
      <c r="K21" s="768"/>
      <c r="L21" s="410"/>
      <c r="N21" s="425"/>
      <c r="O21" s="153"/>
    </row>
    <row r="22" spans="1:15" ht="14.45" customHeight="1" x14ac:dyDescent="0.25">
      <c r="A22" s="42">
        <v>6</v>
      </c>
      <c r="B22" s="42" t="s">
        <v>766</v>
      </c>
      <c r="C22" s="170" t="s">
        <v>210</v>
      </c>
      <c r="D22" s="372" t="s">
        <v>1718</v>
      </c>
      <c r="E22" s="372"/>
      <c r="F22" s="324"/>
      <c r="G22" s="324"/>
      <c r="H22" s="324"/>
      <c r="I22" s="324"/>
      <c r="J22" s="415"/>
      <c r="K22" s="766"/>
      <c r="L22" s="411"/>
      <c r="N22" s="160"/>
      <c r="O22" s="48"/>
    </row>
    <row r="23" spans="1:15" ht="14.45" customHeight="1" x14ac:dyDescent="0.25">
      <c r="A23" s="42">
        <v>7</v>
      </c>
      <c r="B23" s="42" t="s">
        <v>766</v>
      </c>
      <c r="C23" s="170" t="s">
        <v>210</v>
      </c>
      <c r="D23" s="372" t="s">
        <v>1718</v>
      </c>
      <c r="E23" s="372"/>
      <c r="F23" s="324"/>
      <c r="G23" s="324"/>
      <c r="H23" s="324"/>
      <c r="I23" s="324"/>
      <c r="J23" s="415"/>
      <c r="K23" s="766"/>
    </row>
    <row r="24" spans="1:15" ht="14.45" customHeight="1" x14ac:dyDescent="0.25">
      <c r="A24" s="42">
        <v>8</v>
      </c>
      <c r="B24" s="42" t="s">
        <v>766</v>
      </c>
      <c r="C24" s="170" t="s">
        <v>210</v>
      </c>
      <c r="D24" s="372" t="s">
        <v>1718</v>
      </c>
      <c r="E24" s="372"/>
      <c r="F24" s="324"/>
      <c r="G24" s="324"/>
      <c r="H24" s="324"/>
      <c r="I24" s="324"/>
      <c r="J24" s="415"/>
      <c r="K24" s="766"/>
      <c r="L24" s="411"/>
      <c r="N24" s="160"/>
      <c r="O24" s="48"/>
    </row>
    <row r="25" spans="1:15" ht="14.45" customHeight="1" x14ac:dyDescent="0.25">
      <c r="A25" s="42">
        <v>9</v>
      </c>
      <c r="B25" s="42" t="s">
        <v>766</v>
      </c>
      <c r="C25" s="170" t="s">
        <v>210</v>
      </c>
      <c r="D25" s="372" t="s">
        <v>1718</v>
      </c>
      <c r="E25" s="372"/>
      <c r="F25" s="324"/>
      <c r="G25" s="324"/>
      <c r="H25" s="324"/>
      <c r="I25" s="324"/>
      <c r="J25" s="415"/>
      <c r="K25" s="766"/>
      <c r="L25" s="411"/>
      <c r="N25" s="160"/>
      <c r="O25" s="48"/>
    </row>
    <row r="26" spans="1:15" ht="14.45" customHeight="1" x14ac:dyDescent="0.25">
      <c r="A26" s="42" t="s">
        <v>648</v>
      </c>
      <c r="B26" s="42" t="s">
        <v>766</v>
      </c>
      <c r="C26" s="170" t="s">
        <v>210</v>
      </c>
      <c r="D26" s="372" t="s">
        <v>1718</v>
      </c>
      <c r="E26" s="372"/>
      <c r="F26" s="324"/>
      <c r="G26" s="324"/>
      <c r="H26" s="324"/>
      <c r="I26" s="324"/>
      <c r="J26" s="415"/>
      <c r="K26" s="766"/>
      <c r="L26" s="411"/>
      <c r="N26" s="160"/>
      <c r="O26" s="48"/>
    </row>
    <row r="27" spans="1:15" ht="14.45" customHeight="1" x14ac:dyDescent="0.25">
      <c r="A27" s="42" t="s">
        <v>653</v>
      </c>
      <c r="B27" s="42" t="s">
        <v>766</v>
      </c>
      <c r="C27" s="170" t="s">
        <v>210</v>
      </c>
      <c r="D27" s="372" t="s">
        <v>1718</v>
      </c>
      <c r="E27" s="372"/>
      <c r="F27" s="324"/>
      <c r="G27" s="324"/>
      <c r="H27" s="324"/>
      <c r="I27" s="324"/>
      <c r="J27" s="415"/>
      <c r="K27" s="766"/>
      <c r="L27" s="411"/>
      <c r="N27" s="160"/>
      <c r="O27" s="48"/>
    </row>
    <row r="28" spans="1:15" ht="8.4499999999999993" customHeight="1" x14ac:dyDescent="0.25">
      <c r="A28" s="42"/>
      <c r="B28" s="43"/>
      <c r="C28" s="197" t="s">
        <v>23</v>
      </c>
      <c r="D28" s="396" t="s">
        <v>1718</v>
      </c>
      <c r="E28" s="396"/>
      <c r="F28" s="375"/>
      <c r="G28" s="375"/>
      <c r="H28" s="375"/>
      <c r="I28" s="365"/>
      <c r="J28" s="414"/>
      <c r="K28" s="769"/>
      <c r="L28" s="411"/>
      <c r="N28" s="161"/>
      <c r="O28" s="60"/>
    </row>
    <row r="29" spans="1:15" ht="8.4499999999999993" customHeight="1" x14ac:dyDescent="0.25">
      <c r="A29" s="42"/>
      <c r="B29" s="43"/>
      <c r="C29" s="197" t="s">
        <v>23</v>
      </c>
      <c r="D29" s="396" t="s">
        <v>1718</v>
      </c>
      <c r="E29" s="396"/>
      <c r="F29" s="375"/>
      <c r="G29" s="375"/>
      <c r="H29" s="375" t="s">
        <v>1662</v>
      </c>
      <c r="I29" s="365"/>
      <c r="J29" s="414"/>
      <c r="K29" s="769"/>
      <c r="L29" s="411"/>
      <c r="N29" s="161"/>
      <c r="O29" s="60"/>
    </row>
    <row r="30" spans="1:15" ht="8.4499999999999993" customHeight="1" x14ac:dyDescent="0.25">
      <c r="A30" s="42"/>
      <c r="B30" s="43"/>
      <c r="C30" s="197" t="s">
        <v>23</v>
      </c>
      <c r="D30" s="396" t="s">
        <v>1718</v>
      </c>
      <c r="E30" s="396"/>
      <c r="F30" s="375"/>
      <c r="G30" s="375"/>
      <c r="H30" s="375"/>
      <c r="I30" s="365"/>
      <c r="J30" s="414"/>
      <c r="K30" s="769"/>
      <c r="L30" s="411"/>
      <c r="N30" s="161"/>
      <c r="O30" s="60"/>
    </row>
    <row r="31" spans="1:15" ht="8.4499999999999993" customHeight="1" x14ac:dyDescent="0.25">
      <c r="A31" s="42"/>
      <c r="B31" s="43"/>
      <c r="C31" s="197" t="s">
        <v>23</v>
      </c>
      <c r="D31" s="396" t="s">
        <v>1718</v>
      </c>
      <c r="E31" s="396"/>
      <c r="F31" s="375"/>
      <c r="G31" s="375"/>
      <c r="H31" s="375"/>
      <c r="I31" s="365"/>
      <c r="J31" s="414"/>
      <c r="K31" s="769"/>
      <c r="L31" s="411"/>
      <c r="N31" s="161"/>
      <c r="O31" s="60"/>
    </row>
    <row r="32" spans="1:15" ht="8.4499999999999993" customHeight="1" x14ac:dyDescent="0.25">
      <c r="A32" s="42"/>
      <c r="B32" s="43"/>
      <c r="C32" s="197" t="s">
        <v>23</v>
      </c>
      <c r="D32" s="396" t="s">
        <v>1718</v>
      </c>
      <c r="E32" s="396"/>
      <c r="F32" s="375"/>
      <c r="G32" s="375"/>
      <c r="H32" s="375"/>
      <c r="I32" s="365"/>
      <c r="J32" s="365"/>
      <c r="K32" s="770"/>
      <c r="L32" s="411"/>
      <c r="N32" s="161"/>
      <c r="O32" s="60"/>
    </row>
    <row r="33" spans="1:25" ht="8.4499999999999993" customHeight="1" x14ac:dyDescent="0.25">
      <c r="A33" s="42"/>
      <c r="B33" s="42"/>
      <c r="C33" s="196" t="s">
        <v>206</v>
      </c>
      <c r="D33" s="397" t="s">
        <v>1718</v>
      </c>
      <c r="E33" s="397"/>
      <c r="F33" s="373"/>
      <c r="G33" s="373"/>
      <c r="H33" s="373"/>
      <c r="I33" s="324"/>
      <c r="J33" s="324"/>
      <c r="K33" s="771"/>
      <c r="L33" s="411"/>
      <c r="N33" s="162"/>
      <c r="O33" s="61"/>
    </row>
    <row r="34" spans="1:25" ht="8.4499999999999993" customHeight="1" x14ac:dyDescent="0.25">
      <c r="A34" s="42"/>
      <c r="B34" s="42"/>
      <c r="C34" s="196" t="s">
        <v>206</v>
      </c>
      <c r="D34" s="397"/>
      <c r="E34" s="397"/>
      <c r="F34" s="324"/>
      <c r="G34" s="324"/>
      <c r="H34" s="324" t="s">
        <v>1661</v>
      </c>
      <c r="I34" s="324"/>
      <c r="J34" s="324"/>
      <c r="K34" s="771"/>
      <c r="L34" s="411"/>
      <c r="N34" s="160"/>
      <c r="O34" s="48"/>
    </row>
    <row r="35" spans="1:25" ht="8.4499999999999993" customHeight="1" x14ac:dyDescent="0.25">
      <c r="A35" s="42"/>
      <c r="B35" s="42"/>
      <c r="C35" s="196" t="s">
        <v>206</v>
      </c>
      <c r="D35" s="397"/>
      <c r="E35" s="397"/>
      <c r="F35" s="324"/>
      <c r="G35" s="324"/>
      <c r="H35" s="324"/>
      <c r="I35" s="324"/>
      <c r="J35" s="324"/>
      <c r="K35" s="771"/>
      <c r="L35" s="411"/>
      <c r="N35" s="160"/>
      <c r="O35" s="48"/>
    </row>
    <row r="36" spans="1:25" ht="8.4499999999999993" customHeight="1" x14ac:dyDescent="0.25">
      <c r="A36" s="42"/>
      <c r="B36" s="42"/>
      <c r="C36" s="196" t="s">
        <v>206</v>
      </c>
      <c r="D36" s="397"/>
      <c r="E36" s="397"/>
      <c r="F36" s="324"/>
      <c r="G36" s="324"/>
      <c r="H36" s="324"/>
      <c r="I36" s="324"/>
      <c r="J36" s="324"/>
      <c r="K36" s="771"/>
      <c r="L36" s="411"/>
      <c r="N36" s="160"/>
      <c r="O36" s="48"/>
    </row>
    <row r="37" spans="1:25" ht="8.4499999999999993" customHeight="1" x14ac:dyDescent="0.25">
      <c r="A37" s="42"/>
      <c r="B37" s="42"/>
      <c r="C37" s="196" t="s">
        <v>206</v>
      </c>
      <c r="D37" s="397"/>
      <c r="E37" s="397"/>
      <c r="F37" s="324"/>
      <c r="G37" s="324"/>
      <c r="H37" s="324"/>
      <c r="I37" s="324"/>
      <c r="J37" s="324"/>
      <c r="K37" s="771"/>
      <c r="L37" s="411"/>
      <c r="N37" s="160"/>
      <c r="O37" s="48"/>
    </row>
    <row r="38" spans="1:25" ht="14.45" customHeight="1" x14ac:dyDescent="0.25">
      <c r="A38" s="45"/>
      <c r="B38" s="45"/>
      <c r="C38" s="171" t="s">
        <v>24</v>
      </c>
      <c r="D38" s="398"/>
      <c r="E38" s="398"/>
      <c r="F38" s="377"/>
      <c r="G38" s="377"/>
      <c r="H38" s="377"/>
      <c r="I38" s="377"/>
      <c r="J38" s="377"/>
      <c r="K38" s="772"/>
      <c r="L38" s="411"/>
      <c r="N38" s="163"/>
      <c r="O38" s="63"/>
    </row>
    <row r="39" spans="1:25" ht="14.45" customHeight="1" x14ac:dyDescent="0.25">
      <c r="A39" s="82">
        <v>0</v>
      </c>
      <c r="B39" s="82" t="s">
        <v>767</v>
      </c>
      <c r="C39" s="173" t="s">
        <v>207</v>
      </c>
      <c r="D39" s="384"/>
      <c r="E39" s="384" t="s">
        <v>203</v>
      </c>
      <c r="F39" s="383" t="s">
        <v>388</v>
      </c>
      <c r="G39" s="383"/>
      <c r="H39" s="383"/>
      <c r="I39" s="385"/>
      <c r="J39" s="385"/>
      <c r="K39" s="773"/>
      <c r="L39" s="419"/>
      <c r="N39" s="157" t="s">
        <v>388</v>
      </c>
      <c r="O39" s="18"/>
      <c r="P39" s="201"/>
    </row>
    <row r="40" spans="1:25" s="203" customFormat="1" ht="14.45" customHeight="1" x14ac:dyDescent="0.25">
      <c r="A40" s="82">
        <v>1</v>
      </c>
      <c r="B40" s="82" t="s">
        <v>767</v>
      </c>
      <c r="C40" s="173" t="s">
        <v>207</v>
      </c>
      <c r="D40" s="384" t="s">
        <v>2530</v>
      </c>
      <c r="E40" s="384"/>
      <c r="F40" s="385" t="str">
        <f>C40&amp;" 425/65 22.5 ET0"</f>
        <v>SPA12 425/65 22.5 ET0</v>
      </c>
      <c r="G40" s="385" t="s">
        <v>1719</v>
      </c>
      <c r="H40" s="385" t="s">
        <v>1661</v>
      </c>
      <c r="I40" s="383" t="s">
        <v>1807</v>
      </c>
      <c r="J40" s="383" t="str">
        <f t="shared" ref="J40:J46" si="0">C40&amp;" "&amp;G40&amp;" "&amp;I40</f>
        <v>SPA12 425/65 22.5 ET0 Westlake CR931 radialinė</v>
      </c>
      <c r="K40" s="773">
        <v>22402700</v>
      </c>
      <c r="L40" s="419"/>
      <c r="N40" s="406" t="s">
        <v>1636</v>
      </c>
      <c r="O40" s="321" t="s">
        <v>7</v>
      </c>
      <c r="P40" s="409" t="s">
        <v>1720</v>
      </c>
      <c r="Q40" s="405" t="s">
        <v>2264</v>
      </c>
      <c r="R40" s="391"/>
      <c r="S40" s="388" t="s">
        <v>1661</v>
      </c>
      <c r="T40" s="388" t="s">
        <v>1943</v>
      </c>
      <c r="U40" s="388" t="s">
        <v>1821</v>
      </c>
      <c r="V40" s="388"/>
      <c r="W40" s="388"/>
      <c r="X40" s="388"/>
      <c r="Y40" s="389" t="s">
        <v>1715</v>
      </c>
    </row>
    <row r="41" spans="1:25" ht="14.45" customHeight="1" x14ac:dyDescent="0.25">
      <c r="A41" s="82">
        <v>2</v>
      </c>
      <c r="B41" s="82" t="s">
        <v>767</v>
      </c>
      <c r="C41" s="173" t="s">
        <v>207</v>
      </c>
      <c r="D41" s="384" t="s">
        <v>2565</v>
      </c>
      <c r="E41" s="384"/>
      <c r="F41" s="385" t="str">
        <f>C41&amp;" 500/45 22.5 ET0"</f>
        <v>SPA12 500/45 22.5 ET0</v>
      </c>
      <c r="G41" s="385" t="s">
        <v>1719</v>
      </c>
      <c r="H41" s="385" t="s">
        <v>1661</v>
      </c>
      <c r="I41" s="385" t="s">
        <v>1811</v>
      </c>
      <c r="J41" s="383" t="str">
        <f t="shared" si="0"/>
        <v>SPA12 425/65 22.5 ET0 Westlake AT557 radialinė</v>
      </c>
      <c r="K41" s="774">
        <v>224900200</v>
      </c>
      <c r="L41" s="420"/>
      <c r="N41" s="158"/>
      <c r="O41" s="52"/>
      <c r="P41" s="409" t="s">
        <v>1719</v>
      </c>
      <c r="Q41" s="405" t="s">
        <v>1940</v>
      </c>
      <c r="R41" s="391"/>
      <c r="S41" s="388" t="s">
        <v>1661</v>
      </c>
      <c r="T41" s="388" t="s">
        <v>1943</v>
      </c>
      <c r="U41" s="405" t="s">
        <v>1808</v>
      </c>
      <c r="V41" s="405"/>
      <c r="W41" s="405"/>
      <c r="X41" s="405"/>
      <c r="Y41" s="404" t="s">
        <v>337</v>
      </c>
    </row>
    <row r="42" spans="1:25" s="203" customFormat="1" ht="14.45" customHeight="1" x14ac:dyDescent="0.25">
      <c r="A42" s="82">
        <v>3</v>
      </c>
      <c r="B42" s="82" t="s">
        <v>767</v>
      </c>
      <c r="C42" s="173" t="s">
        <v>207</v>
      </c>
      <c r="D42" s="384" t="s">
        <v>2549</v>
      </c>
      <c r="E42" s="384"/>
      <c r="F42" s="383" t="str">
        <f>C42&amp;" 550/45 22.5 ET0"</f>
        <v>SPA12 550/45 22.5 ET0</v>
      </c>
      <c r="G42" s="385" t="s">
        <v>1721</v>
      </c>
      <c r="H42" s="385" t="s">
        <v>1661</v>
      </c>
      <c r="I42" s="383" t="s">
        <v>1804</v>
      </c>
      <c r="J42" s="383" t="str">
        <f t="shared" si="0"/>
        <v>SPA12 500/45 22.5 ET0 Alliance 328 diagonalinė</v>
      </c>
      <c r="K42" s="773">
        <v>22408000</v>
      </c>
      <c r="L42" s="419"/>
      <c r="N42" s="406"/>
      <c r="O42" s="321"/>
      <c r="P42" s="409" t="s">
        <v>1719</v>
      </c>
      <c r="Q42" s="405" t="s">
        <v>2265</v>
      </c>
      <c r="R42" s="391"/>
      <c r="S42" s="388" t="s">
        <v>1661</v>
      </c>
      <c r="T42" s="388" t="s">
        <v>1943</v>
      </c>
      <c r="U42" s="405" t="s">
        <v>1809</v>
      </c>
      <c r="V42" s="405"/>
      <c r="W42" s="405"/>
      <c r="X42" s="405"/>
      <c r="Y42" s="404" t="s">
        <v>43</v>
      </c>
    </row>
    <row r="43" spans="1:25" s="203" customFormat="1" ht="14.45" customHeight="1" x14ac:dyDescent="0.25">
      <c r="A43" s="82">
        <v>4</v>
      </c>
      <c r="B43" s="82" t="s">
        <v>767</v>
      </c>
      <c r="C43" s="173" t="s">
        <v>207</v>
      </c>
      <c r="D43" s="384" t="s">
        <v>2561</v>
      </c>
      <c r="E43" s="384"/>
      <c r="F43" s="383" t="str">
        <f>C43&amp;" 560/45 22.5 ET0"</f>
        <v>SPA12 560/45 22.5 ET0</v>
      </c>
      <c r="G43" s="385" t="s">
        <v>1721</v>
      </c>
      <c r="H43" s="385" t="s">
        <v>1661</v>
      </c>
      <c r="I43" s="385" t="s">
        <v>2575</v>
      </c>
      <c r="J43" s="383" t="str">
        <f t="shared" si="0"/>
        <v>SPA12 500/45 22.5 ET0 Trelleborg T404 diagonalinė</v>
      </c>
      <c r="K43" s="774">
        <v>224041000</v>
      </c>
      <c r="L43" s="420"/>
      <c r="N43" s="406"/>
      <c r="O43" s="321"/>
      <c r="P43" s="409" t="s">
        <v>1719</v>
      </c>
      <c r="Q43" s="405" t="s">
        <v>2266</v>
      </c>
      <c r="R43" s="391"/>
      <c r="S43" s="388" t="s">
        <v>1661</v>
      </c>
      <c r="T43" s="388" t="s">
        <v>1943</v>
      </c>
      <c r="U43" s="388" t="s">
        <v>1810</v>
      </c>
      <c r="V43" s="388"/>
      <c r="W43" s="388"/>
      <c r="X43" s="388"/>
      <c r="Y43" s="389" t="s">
        <v>1726</v>
      </c>
    </row>
    <row r="44" spans="1:25" s="203" customFormat="1" ht="14.45" customHeight="1" x14ac:dyDescent="0.25">
      <c r="A44" s="82">
        <v>5</v>
      </c>
      <c r="B44" s="82" t="s">
        <v>767</v>
      </c>
      <c r="C44" s="173" t="s">
        <v>207</v>
      </c>
      <c r="D44" s="384" t="s">
        <v>2547</v>
      </c>
      <c r="E44" s="384"/>
      <c r="F44" s="435"/>
      <c r="G44" s="383" t="s">
        <v>1722</v>
      </c>
      <c r="H44" s="385" t="s">
        <v>1661</v>
      </c>
      <c r="I44" s="383" t="s">
        <v>1806</v>
      </c>
      <c r="J44" s="383" t="str">
        <f t="shared" si="0"/>
        <v>SPA12 550/45 22.5 ET0 Alliance 380 radialinė</v>
      </c>
      <c r="K44" s="773">
        <v>22490100</v>
      </c>
      <c r="L44" s="419"/>
      <c r="N44" s="406"/>
      <c r="O44" s="321"/>
      <c r="P44" s="409" t="s">
        <v>1719</v>
      </c>
      <c r="Q44" s="405" t="s">
        <v>1944</v>
      </c>
      <c r="R44" s="391"/>
      <c r="S44" s="388" t="s">
        <v>1661</v>
      </c>
      <c r="T44" s="388" t="s">
        <v>1943</v>
      </c>
      <c r="U44" s="388" t="s">
        <v>1812</v>
      </c>
      <c r="V44" s="388"/>
      <c r="W44" s="388"/>
      <c r="X44" s="388"/>
      <c r="Y44" s="389" t="s">
        <v>1727</v>
      </c>
    </row>
    <row r="45" spans="1:25" ht="14.45" customHeight="1" x14ac:dyDescent="0.25">
      <c r="A45" s="82">
        <v>6</v>
      </c>
      <c r="B45" s="82" t="s">
        <v>767</v>
      </c>
      <c r="C45" s="173" t="s">
        <v>207</v>
      </c>
      <c r="D45" s="384" t="s">
        <v>2541</v>
      </c>
      <c r="E45" s="384"/>
      <c r="F45" s="383"/>
      <c r="G45" s="383" t="s">
        <v>1722</v>
      </c>
      <c r="H45" s="385" t="s">
        <v>1661</v>
      </c>
      <c r="I45" s="383" t="s">
        <v>1804</v>
      </c>
      <c r="J45" s="383" t="str">
        <f t="shared" si="0"/>
        <v>SPA12 550/45 22.5 ET0 Alliance 328 diagonalinė</v>
      </c>
      <c r="K45" s="773">
        <v>22401500</v>
      </c>
      <c r="L45" s="419"/>
      <c r="N45" s="158"/>
      <c r="O45" s="52"/>
      <c r="P45" s="409" t="s">
        <v>1719</v>
      </c>
      <c r="Q45" s="405" t="s">
        <v>2267</v>
      </c>
      <c r="R45" s="391"/>
      <c r="S45" s="388" t="s">
        <v>1661</v>
      </c>
      <c r="T45" s="388" t="s">
        <v>1943</v>
      </c>
      <c r="U45" s="388" t="s">
        <v>1813</v>
      </c>
      <c r="V45" s="388"/>
      <c r="W45" s="388"/>
      <c r="X45" s="388"/>
      <c r="Y45" s="389" t="s">
        <v>1728</v>
      </c>
    </row>
    <row r="46" spans="1:25" s="203" customFormat="1" ht="14.45" customHeight="1" x14ac:dyDescent="0.25">
      <c r="A46" s="82">
        <v>7</v>
      </c>
      <c r="B46" s="82" t="s">
        <v>767</v>
      </c>
      <c r="C46" s="173" t="s">
        <v>207</v>
      </c>
      <c r="D46" s="384" t="s">
        <v>2557</v>
      </c>
      <c r="E46" s="384"/>
      <c r="F46" s="385"/>
      <c r="G46" s="385" t="s">
        <v>1731</v>
      </c>
      <c r="H46" s="385" t="s">
        <v>1661</v>
      </c>
      <c r="I46" s="383" t="s">
        <v>2576</v>
      </c>
      <c r="J46" s="383" t="str">
        <f t="shared" si="0"/>
        <v>SPA12 560/45 22.5 ET0 BKT FL 630 PLUS radialinė</v>
      </c>
      <c r="K46" s="773">
        <v>22480500</v>
      </c>
      <c r="L46" s="419"/>
      <c r="N46" s="406"/>
      <c r="O46" s="321"/>
      <c r="P46" s="409" t="s">
        <v>1721</v>
      </c>
      <c r="Q46" s="405" t="s">
        <v>2268</v>
      </c>
      <c r="R46" s="391"/>
      <c r="S46" s="388" t="s">
        <v>1661</v>
      </c>
      <c r="T46" s="388" t="s">
        <v>1943</v>
      </c>
      <c r="U46" s="405" t="s">
        <v>1814</v>
      </c>
      <c r="V46" s="405"/>
      <c r="W46" s="405"/>
      <c r="X46" s="405"/>
      <c r="Y46" s="404" t="s">
        <v>1729</v>
      </c>
    </row>
    <row r="47" spans="1:25" s="203" customFormat="1" ht="14.45" customHeight="1" x14ac:dyDescent="0.25">
      <c r="A47" s="82">
        <v>8</v>
      </c>
      <c r="B47" s="82" t="s">
        <v>767</v>
      </c>
      <c r="C47" s="173" t="s">
        <v>207</v>
      </c>
      <c r="D47" s="384"/>
      <c r="E47" s="384"/>
      <c r="F47" s="385"/>
      <c r="G47" s="385"/>
      <c r="H47" s="385"/>
      <c r="I47" s="385"/>
      <c r="J47" s="383" t="str">
        <f t="shared" ref="J47:J53" si="1">F47&amp;" "&amp;I47</f>
        <v xml:space="preserve"> </v>
      </c>
      <c r="K47" s="774"/>
      <c r="L47" s="420"/>
      <c r="N47" s="406"/>
      <c r="O47" s="321"/>
    </row>
    <row r="48" spans="1:25" ht="14.45" customHeight="1" x14ac:dyDescent="0.25">
      <c r="A48" s="82">
        <v>9</v>
      </c>
      <c r="B48" s="82" t="s">
        <v>767</v>
      </c>
      <c r="C48" s="173" t="s">
        <v>207</v>
      </c>
      <c r="D48" s="384"/>
      <c r="E48" s="384"/>
      <c r="F48" s="385"/>
      <c r="G48" s="385"/>
      <c r="H48" s="385"/>
      <c r="I48" s="383"/>
      <c r="J48" s="383" t="str">
        <f t="shared" si="1"/>
        <v xml:space="preserve"> </v>
      </c>
      <c r="K48" s="773"/>
      <c r="L48" s="419"/>
      <c r="N48" s="158"/>
      <c r="O48" s="52"/>
    </row>
    <row r="49" spans="1:21" ht="14.45" customHeight="1" x14ac:dyDescent="0.25">
      <c r="A49" s="82" t="s">
        <v>648</v>
      </c>
      <c r="B49" s="82" t="s">
        <v>767</v>
      </c>
      <c r="C49" s="173" t="s">
        <v>207</v>
      </c>
      <c r="D49" s="384"/>
      <c r="E49" s="384"/>
      <c r="F49" s="385"/>
      <c r="G49" s="385"/>
      <c r="H49" s="385"/>
      <c r="I49" s="383"/>
      <c r="J49" s="383" t="str">
        <f t="shared" si="1"/>
        <v xml:space="preserve"> </v>
      </c>
      <c r="K49" s="773"/>
      <c r="L49" s="419"/>
      <c r="N49" s="158"/>
      <c r="O49" s="52"/>
    </row>
    <row r="50" spans="1:21" s="203" customFormat="1" ht="14.45" customHeight="1" x14ac:dyDescent="0.25">
      <c r="A50" s="82" t="s">
        <v>653</v>
      </c>
      <c r="B50" s="82" t="s">
        <v>767</v>
      </c>
      <c r="C50" s="173" t="s">
        <v>207</v>
      </c>
      <c r="D50" s="384"/>
      <c r="E50" s="384"/>
      <c r="F50" s="385"/>
      <c r="G50" s="385"/>
      <c r="H50" s="385"/>
      <c r="I50" s="383"/>
      <c r="J50" s="383" t="str">
        <f t="shared" si="1"/>
        <v xml:space="preserve"> </v>
      </c>
      <c r="K50" s="773"/>
      <c r="L50" s="419"/>
      <c r="N50" s="406"/>
      <c r="O50" s="321"/>
    </row>
    <row r="51" spans="1:21" ht="14.45" customHeight="1" x14ac:dyDescent="0.25">
      <c r="A51" s="82" t="s">
        <v>642</v>
      </c>
      <c r="B51" s="82" t="s">
        <v>767</v>
      </c>
      <c r="C51" s="173" t="s">
        <v>207</v>
      </c>
      <c r="D51" s="384"/>
      <c r="E51" s="384"/>
      <c r="F51" s="385"/>
      <c r="G51" s="385"/>
      <c r="H51" s="385"/>
      <c r="I51" s="385"/>
      <c r="J51" s="383" t="str">
        <f t="shared" si="1"/>
        <v xml:space="preserve"> </v>
      </c>
      <c r="K51" s="774"/>
      <c r="L51" s="420"/>
      <c r="N51" s="158"/>
      <c r="O51" s="52"/>
    </row>
    <row r="52" spans="1:21" ht="14.45" customHeight="1" x14ac:dyDescent="0.25">
      <c r="A52" s="82" t="s">
        <v>649</v>
      </c>
      <c r="B52" s="82" t="s">
        <v>767</v>
      </c>
      <c r="C52" s="173" t="s">
        <v>207</v>
      </c>
      <c r="D52" s="384"/>
      <c r="E52" s="458"/>
      <c r="F52" s="82"/>
      <c r="G52" s="383"/>
      <c r="H52" s="385"/>
      <c r="I52" s="383"/>
      <c r="J52" s="383" t="str">
        <f t="shared" si="1"/>
        <v xml:space="preserve"> </v>
      </c>
      <c r="K52" s="773"/>
      <c r="L52" s="419"/>
      <c r="N52" s="158"/>
      <c r="O52" s="52"/>
    </row>
    <row r="53" spans="1:21" ht="14.45" customHeight="1" x14ac:dyDescent="0.25">
      <c r="A53" s="82" t="s">
        <v>650</v>
      </c>
      <c r="B53" s="82" t="s">
        <v>767</v>
      </c>
      <c r="C53" s="173" t="s">
        <v>207</v>
      </c>
      <c r="D53" s="384"/>
      <c r="E53" s="384"/>
      <c r="F53" s="383"/>
      <c r="G53" s="383"/>
      <c r="H53" s="385"/>
      <c r="I53" s="383"/>
      <c r="J53" s="383" t="str">
        <f t="shared" si="1"/>
        <v xml:space="preserve"> </v>
      </c>
      <c r="K53" s="773"/>
      <c r="L53" s="419"/>
      <c r="N53" s="158"/>
      <c r="O53" s="52"/>
    </row>
    <row r="54" spans="1:21" ht="14.45" customHeight="1" x14ac:dyDescent="0.25">
      <c r="A54" s="42">
        <v>0</v>
      </c>
      <c r="B54" s="42" t="s">
        <v>768</v>
      </c>
      <c r="C54" s="170" t="s">
        <v>208</v>
      </c>
      <c r="D54" s="372"/>
      <c r="E54" s="372" t="s">
        <v>198</v>
      </c>
      <c r="F54" s="371" t="str">
        <f>F39</f>
        <v>Be ratų</v>
      </c>
      <c r="G54" s="371"/>
      <c r="H54" s="371"/>
      <c r="I54" s="394"/>
      <c r="J54" s="394"/>
      <c r="K54" s="775"/>
      <c r="L54" s="410"/>
      <c r="N54" s="159" t="s">
        <v>388</v>
      </c>
      <c r="O54" s="14"/>
      <c r="P54" s="408" t="s">
        <v>198</v>
      </c>
      <c r="Q54" s="371" t="s">
        <v>1719</v>
      </c>
      <c r="R54" s="324" t="s">
        <v>1661</v>
      </c>
      <c r="S54" s="324" t="s">
        <v>1821</v>
      </c>
      <c r="T54" s="324"/>
      <c r="U54" s="373" t="s">
        <v>1715</v>
      </c>
    </row>
    <row r="55" spans="1:21" ht="14.45" customHeight="1" x14ac:dyDescent="0.25">
      <c r="A55" s="42">
        <v>1</v>
      </c>
      <c r="B55" s="42" t="s">
        <v>768</v>
      </c>
      <c r="C55" s="170" t="s">
        <v>208</v>
      </c>
      <c r="D55" s="372" t="s">
        <v>2562</v>
      </c>
      <c r="E55" s="372"/>
      <c r="F55" s="324" t="str">
        <f>C55&amp;" 425/65 22.5 ET0"</f>
        <v>SPA14 425/65 22.5 ET0</v>
      </c>
      <c r="G55" s="415" t="s">
        <v>1719</v>
      </c>
      <c r="H55" s="324" t="s">
        <v>1661</v>
      </c>
      <c r="I55" s="394" t="s">
        <v>1807</v>
      </c>
      <c r="J55" s="394" t="str">
        <f t="shared" ref="J55:J61" si="2">C56&amp;" "&amp;G55&amp;" "&amp;I55</f>
        <v>SPA14 425/65 22.5 ET0 Westlake CR931 radialinė</v>
      </c>
      <c r="K55" s="775">
        <v>22402700</v>
      </c>
      <c r="L55" s="411"/>
      <c r="N55" s="159"/>
      <c r="O55" s="14"/>
      <c r="P55" s="408" t="s">
        <v>198</v>
      </c>
      <c r="Q55" s="324" t="s">
        <v>1719</v>
      </c>
      <c r="R55" s="324" t="s">
        <v>1661</v>
      </c>
      <c r="S55" s="394" t="s">
        <v>1808</v>
      </c>
      <c r="T55" s="394"/>
      <c r="U55" s="395" t="s">
        <v>337</v>
      </c>
    </row>
    <row r="56" spans="1:21" ht="14.45" customHeight="1" x14ac:dyDescent="0.25">
      <c r="A56" s="42">
        <v>2</v>
      </c>
      <c r="B56" s="42" t="s">
        <v>768</v>
      </c>
      <c r="C56" s="170" t="s">
        <v>208</v>
      </c>
      <c r="D56" s="372" t="s">
        <v>2565</v>
      </c>
      <c r="E56" s="372"/>
      <c r="F56" s="371" t="str">
        <f>C56&amp;" 500/45 22.5 ET0"</f>
        <v>SPA14 500/45 22.5 ET0</v>
      </c>
      <c r="G56" s="415" t="s">
        <v>1719</v>
      </c>
      <c r="H56" s="324" t="s">
        <v>1661</v>
      </c>
      <c r="I56" s="324" t="s">
        <v>1811</v>
      </c>
      <c r="J56" s="394" t="str">
        <f t="shared" si="2"/>
        <v>SPA14 425/65 22.5 ET0 Westlake AT557 radialinė</v>
      </c>
      <c r="K56" s="771">
        <v>224900200</v>
      </c>
      <c r="L56" s="410"/>
      <c r="N56" s="159"/>
      <c r="O56" s="14"/>
      <c r="P56" s="408" t="s">
        <v>198</v>
      </c>
      <c r="Q56" s="324" t="s">
        <v>1719</v>
      </c>
      <c r="R56" s="324" t="s">
        <v>1661</v>
      </c>
      <c r="S56" s="394" t="s">
        <v>1809</v>
      </c>
      <c r="T56" s="394"/>
      <c r="U56" s="395" t="s">
        <v>43</v>
      </c>
    </row>
    <row r="57" spans="1:21" ht="14.45" customHeight="1" x14ac:dyDescent="0.25">
      <c r="A57" s="42">
        <v>3</v>
      </c>
      <c r="B57" s="42" t="s">
        <v>768</v>
      </c>
      <c r="C57" s="170" t="s">
        <v>208</v>
      </c>
      <c r="D57" s="372" t="s">
        <v>2549</v>
      </c>
      <c r="E57" s="372"/>
      <c r="F57" s="394" t="str">
        <f>C57&amp;" 550/45 22.5 ET0"</f>
        <v>SPA14 550/45 22.5 ET0</v>
      </c>
      <c r="G57" s="447" t="s">
        <v>1721</v>
      </c>
      <c r="H57" s="324" t="s">
        <v>1661</v>
      </c>
      <c r="I57" s="394" t="s">
        <v>1804</v>
      </c>
      <c r="J57" s="394" t="str">
        <f t="shared" si="2"/>
        <v>SPA14 500/45 22.5 ET0 Alliance 328 diagonalinė</v>
      </c>
      <c r="K57" s="775">
        <v>22408000</v>
      </c>
      <c r="L57" s="410"/>
      <c r="N57" s="159"/>
      <c r="O57" s="14"/>
      <c r="P57" s="408" t="s">
        <v>198</v>
      </c>
      <c r="Q57" s="324" t="s">
        <v>1719</v>
      </c>
      <c r="R57" s="324" t="s">
        <v>1661</v>
      </c>
      <c r="S57" s="324" t="s">
        <v>1810</v>
      </c>
      <c r="T57" s="324"/>
      <c r="U57" s="373" t="s">
        <v>1726</v>
      </c>
    </row>
    <row r="58" spans="1:21" ht="14.45" customHeight="1" x14ac:dyDescent="0.25">
      <c r="A58" s="42">
        <v>4</v>
      </c>
      <c r="B58" s="42" t="s">
        <v>768</v>
      </c>
      <c r="C58" s="170" t="s">
        <v>208</v>
      </c>
      <c r="D58" s="372" t="s">
        <v>2561</v>
      </c>
      <c r="E58" s="372"/>
      <c r="F58" s="394" t="str">
        <f>C58&amp;" 560/45 22.5 ET0"</f>
        <v>SPA14 560/45 22.5 ET0</v>
      </c>
      <c r="G58" s="415" t="s">
        <v>1721</v>
      </c>
      <c r="H58" s="324" t="s">
        <v>1661</v>
      </c>
      <c r="I58" s="324" t="s">
        <v>2575</v>
      </c>
      <c r="J58" s="394" t="str">
        <f t="shared" si="2"/>
        <v>SPA14 500/45 22.5 ET0 Trelleborg T404 diagonalinė</v>
      </c>
      <c r="K58" s="771">
        <v>224041000</v>
      </c>
      <c r="L58" s="410"/>
      <c r="N58" s="159"/>
      <c r="O58" s="14"/>
      <c r="P58" s="408" t="s">
        <v>198</v>
      </c>
      <c r="Q58" s="324" t="s">
        <v>1719</v>
      </c>
      <c r="R58" s="324" t="s">
        <v>1661</v>
      </c>
      <c r="S58" s="324" t="s">
        <v>1812</v>
      </c>
      <c r="T58" s="324"/>
      <c r="U58" s="373" t="s">
        <v>1727</v>
      </c>
    </row>
    <row r="59" spans="1:21" ht="14.45" customHeight="1" x14ac:dyDescent="0.25">
      <c r="A59" s="42">
        <v>5</v>
      </c>
      <c r="B59" s="42" t="s">
        <v>768</v>
      </c>
      <c r="C59" s="170" t="s">
        <v>208</v>
      </c>
      <c r="D59" s="372" t="s">
        <v>2547</v>
      </c>
      <c r="E59" s="372"/>
      <c r="F59" s="324"/>
      <c r="G59" s="319" t="s">
        <v>1722</v>
      </c>
      <c r="H59" s="324" t="s">
        <v>1661</v>
      </c>
      <c r="I59" s="394" t="s">
        <v>1806</v>
      </c>
      <c r="J59" s="394" t="str">
        <f t="shared" si="2"/>
        <v>SPA14 550/45 22.5 ET0 Alliance 380 radialinė</v>
      </c>
      <c r="K59" s="775">
        <v>22490100</v>
      </c>
      <c r="L59" s="411"/>
      <c r="N59" s="159"/>
      <c r="O59" s="14"/>
      <c r="P59" s="408" t="s">
        <v>198</v>
      </c>
      <c r="Q59" s="324" t="s">
        <v>1719</v>
      </c>
      <c r="R59" s="324" t="s">
        <v>1661</v>
      </c>
      <c r="S59" s="324" t="s">
        <v>1813</v>
      </c>
      <c r="T59" s="324"/>
      <c r="U59" s="373" t="s">
        <v>1728</v>
      </c>
    </row>
    <row r="60" spans="1:21" ht="14.45" customHeight="1" x14ac:dyDescent="0.25">
      <c r="A60" s="42">
        <v>6</v>
      </c>
      <c r="B60" s="42" t="s">
        <v>768</v>
      </c>
      <c r="C60" s="170" t="s">
        <v>208</v>
      </c>
      <c r="D60" s="372" t="s">
        <v>2541</v>
      </c>
      <c r="E60" s="372"/>
      <c r="F60" s="402"/>
      <c r="G60" s="371" t="s">
        <v>1722</v>
      </c>
      <c r="H60" s="324" t="s">
        <v>1661</v>
      </c>
      <c r="I60" s="394" t="s">
        <v>1804</v>
      </c>
      <c r="J60" s="394" t="str">
        <f t="shared" si="2"/>
        <v>SPA14 550/45 22.5 ET0 Alliance 328 diagonalinė</v>
      </c>
      <c r="K60" s="775">
        <v>22401500</v>
      </c>
      <c r="L60" s="411"/>
      <c r="N60" s="159"/>
      <c r="O60" s="14"/>
      <c r="P60" s="408" t="s">
        <v>198</v>
      </c>
      <c r="Q60" s="324" t="s">
        <v>1721</v>
      </c>
      <c r="R60" s="324" t="s">
        <v>1661</v>
      </c>
      <c r="S60" s="394" t="s">
        <v>1814</v>
      </c>
      <c r="T60" s="394"/>
      <c r="U60" s="395" t="s">
        <v>1729</v>
      </c>
    </row>
    <row r="61" spans="1:21" ht="14.45" customHeight="1" x14ac:dyDescent="0.25">
      <c r="A61" s="42">
        <v>7</v>
      </c>
      <c r="B61" s="42" t="s">
        <v>768</v>
      </c>
      <c r="C61" s="170" t="s">
        <v>208</v>
      </c>
      <c r="D61" s="431" t="s">
        <v>2557</v>
      </c>
      <c r="E61" s="431"/>
      <c r="F61" s="378"/>
      <c r="G61" s="382" t="s">
        <v>1731</v>
      </c>
      <c r="H61" s="324" t="s">
        <v>1661</v>
      </c>
      <c r="I61" s="380" t="s">
        <v>2576</v>
      </c>
      <c r="J61" s="394" t="str">
        <f t="shared" si="2"/>
        <v>SPA14 560/45 22.5 ET0 BKT FL 630 PLUS radialinė</v>
      </c>
      <c r="K61" s="780">
        <v>22480500</v>
      </c>
      <c r="L61" s="411"/>
      <c r="N61" s="159"/>
      <c r="O61" s="14"/>
      <c r="P61" s="408"/>
      <c r="Q61" s="324"/>
      <c r="R61" s="324"/>
      <c r="S61" s="324"/>
      <c r="T61" s="324"/>
      <c r="U61" s="373"/>
    </row>
    <row r="62" spans="1:21" ht="14.45" customHeight="1" x14ac:dyDescent="0.25">
      <c r="A62" s="42">
        <v>8</v>
      </c>
      <c r="B62" s="42" t="s">
        <v>768</v>
      </c>
      <c r="C62" s="170" t="s">
        <v>208</v>
      </c>
      <c r="D62" s="402">
        <v>4875</v>
      </c>
      <c r="E62" s="402"/>
      <c r="F62" s="402"/>
      <c r="G62" s="402"/>
      <c r="H62" s="402"/>
      <c r="I62" s="402"/>
      <c r="J62" s="402"/>
      <c r="K62" s="775"/>
      <c r="L62" s="411"/>
      <c r="M62" s="430" t="s">
        <v>0</v>
      </c>
      <c r="N62" s="159"/>
      <c r="O62" s="14"/>
      <c r="P62" s="201"/>
    </row>
    <row r="63" spans="1:21" ht="14.45" customHeight="1" x14ac:dyDescent="0.25">
      <c r="A63" s="42">
        <v>9</v>
      </c>
      <c r="B63" s="42" t="s">
        <v>768</v>
      </c>
      <c r="C63" s="170" t="s">
        <v>208</v>
      </c>
      <c r="D63" s="372"/>
      <c r="E63" s="372"/>
      <c r="F63" s="371"/>
      <c r="G63" s="371"/>
      <c r="H63" s="324"/>
      <c r="I63" s="394"/>
      <c r="J63" s="394" t="str">
        <f t="shared" ref="J63:J68" si="3">F63&amp;" "&amp;I63</f>
        <v xml:space="preserve"> </v>
      </c>
      <c r="K63" s="775"/>
      <c r="L63" s="410"/>
      <c r="N63" s="159"/>
      <c r="O63" s="14"/>
      <c r="P63" s="201"/>
    </row>
    <row r="64" spans="1:21" ht="14.45" customHeight="1" x14ac:dyDescent="0.25">
      <c r="A64" s="42" t="s">
        <v>648</v>
      </c>
      <c r="B64" s="42" t="s">
        <v>768</v>
      </c>
      <c r="C64" s="170" t="s">
        <v>208</v>
      </c>
      <c r="D64" s="372"/>
      <c r="E64" s="431"/>
      <c r="F64" s="378"/>
      <c r="G64" s="371"/>
      <c r="H64" s="324"/>
      <c r="I64" s="394"/>
      <c r="J64" s="394" t="str">
        <f t="shared" si="3"/>
        <v xml:space="preserve"> </v>
      </c>
      <c r="K64" s="775"/>
      <c r="L64" s="410"/>
      <c r="N64" s="159"/>
      <c r="O64" s="14"/>
      <c r="P64" s="201"/>
    </row>
    <row r="65" spans="1:21" ht="14.45" customHeight="1" x14ac:dyDescent="0.25">
      <c r="A65" s="42" t="s">
        <v>653</v>
      </c>
      <c r="B65" s="42" t="s">
        <v>768</v>
      </c>
      <c r="C65" s="170" t="s">
        <v>208</v>
      </c>
      <c r="D65" s="372"/>
      <c r="E65" s="372"/>
      <c r="F65" s="324"/>
      <c r="G65" s="324"/>
      <c r="H65" s="324"/>
      <c r="I65" s="394"/>
      <c r="J65" s="394" t="str">
        <f t="shared" si="3"/>
        <v xml:space="preserve"> </v>
      </c>
      <c r="K65" s="775"/>
      <c r="L65" s="410"/>
      <c r="N65" s="160" t="s">
        <v>1636</v>
      </c>
      <c r="O65" s="48" t="s">
        <v>7</v>
      </c>
    </row>
    <row r="66" spans="1:21" ht="14.45" customHeight="1" x14ac:dyDescent="0.25">
      <c r="A66" s="42" t="s">
        <v>642</v>
      </c>
      <c r="B66" s="42" t="s">
        <v>768</v>
      </c>
      <c r="C66" s="170" t="s">
        <v>208</v>
      </c>
      <c r="D66" s="372"/>
      <c r="E66" s="372"/>
      <c r="F66" s="324"/>
      <c r="G66" s="324"/>
      <c r="H66" s="324"/>
      <c r="I66" s="324"/>
      <c r="J66" s="394" t="str">
        <f t="shared" si="3"/>
        <v xml:space="preserve"> </v>
      </c>
      <c r="K66" s="775"/>
      <c r="L66" s="411"/>
      <c r="N66" s="160"/>
      <c r="O66" s="48"/>
    </row>
    <row r="67" spans="1:21" ht="14.45" customHeight="1" x14ac:dyDescent="0.25">
      <c r="A67" s="42" t="s">
        <v>649</v>
      </c>
      <c r="B67" s="42" t="s">
        <v>768</v>
      </c>
      <c r="C67" s="170" t="s">
        <v>208</v>
      </c>
      <c r="D67" s="372"/>
      <c r="E67" s="417"/>
      <c r="F67" s="319"/>
      <c r="G67" s="319"/>
      <c r="H67" s="324"/>
      <c r="I67" s="394"/>
      <c r="J67" s="394" t="str">
        <f t="shared" si="3"/>
        <v xml:space="preserve"> </v>
      </c>
      <c r="K67" s="775"/>
      <c r="L67" s="410"/>
      <c r="N67" s="160"/>
      <c r="O67" s="48"/>
    </row>
    <row r="68" spans="1:21" ht="14.45" customHeight="1" x14ac:dyDescent="0.25">
      <c r="A68" s="42" t="s">
        <v>650</v>
      </c>
      <c r="B68" s="42" t="s">
        <v>768</v>
      </c>
      <c r="C68" s="170"/>
      <c r="D68" s="372"/>
      <c r="E68" s="372"/>
      <c r="F68" s="394"/>
      <c r="G68" s="394"/>
      <c r="H68" s="324"/>
      <c r="I68" s="394"/>
      <c r="J68" s="394" t="str">
        <f t="shared" si="3"/>
        <v xml:space="preserve"> </v>
      </c>
      <c r="K68" s="775"/>
      <c r="L68" s="410"/>
      <c r="N68" s="160"/>
      <c r="O68" s="48"/>
    </row>
    <row r="69" spans="1:21" ht="14.45" customHeight="1" x14ac:dyDescent="0.25">
      <c r="A69" s="41">
        <v>0</v>
      </c>
      <c r="B69" s="41" t="s">
        <v>769</v>
      </c>
      <c r="C69" s="173" t="s">
        <v>226</v>
      </c>
      <c r="D69" s="404"/>
      <c r="E69" s="404" t="s">
        <v>200</v>
      </c>
      <c r="F69" s="383" t="s">
        <v>388</v>
      </c>
      <c r="G69" s="383"/>
      <c r="H69" s="383"/>
      <c r="I69" s="385"/>
      <c r="J69" s="385"/>
      <c r="K69" s="773"/>
      <c r="L69" s="417"/>
      <c r="N69" s="157" t="s">
        <v>388</v>
      </c>
      <c r="O69" s="18"/>
      <c r="P69" s="440" t="s">
        <v>200</v>
      </c>
      <c r="Q69" s="365" t="s">
        <v>1730</v>
      </c>
      <c r="R69" s="365" t="s">
        <v>1661</v>
      </c>
      <c r="S69" s="393" t="s">
        <v>1820</v>
      </c>
      <c r="T69" s="393"/>
      <c r="U69" s="379" t="s">
        <v>1716</v>
      </c>
    </row>
    <row r="70" spans="1:21" ht="14.45" customHeight="1" x14ac:dyDescent="0.25">
      <c r="A70" s="41">
        <v>1</v>
      </c>
      <c r="B70" s="41" t="s">
        <v>769</v>
      </c>
      <c r="C70" s="173" t="s">
        <v>226</v>
      </c>
      <c r="D70" s="444" t="s">
        <v>2554</v>
      </c>
      <c r="E70" s="458"/>
      <c r="F70" s="82" t="str">
        <f>C70&amp;" 600/50 22.5 ET-20"</f>
        <v>SPA16 600/50 22.5 ET-20</v>
      </c>
      <c r="G70" s="82" t="s">
        <v>1713</v>
      </c>
      <c r="H70" s="443" t="s">
        <v>1661</v>
      </c>
      <c r="I70" s="443" t="s">
        <v>1819</v>
      </c>
      <c r="J70" s="443" t="str">
        <f t="shared" ref="J70:J76" si="4">C70&amp;" "&amp;G70&amp;" "&amp;I70</f>
        <v>SPA16 600/50 22.5 ET-20 Alliance 885 radialinė</v>
      </c>
      <c r="K70" s="776">
        <v>224901700</v>
      </c>
      <c r="L70" s="420"/>
      <c r="N70" s="158" t="s">
        <v>1633</v>
      </c>
      <c r="O70" s="52"/>
    </row>
    <row r="71" spans="1:21" ht="14.45" customHeight="1" x14ac:dyDescent="0.25">
      <c r="A71" s="41">
        <v>2</v>
      </c>
      <c r="B71" s="41" t="s">
        <v>769</v>
      </c>
      <c r="C71" s="173" t="s">
        <v>226</v>
      </c>
      <c r="D71" s="384" t="s">
        <v>2551</v>
      </c>
      <c r="E71" s="404"/>
      <c r="F71" s="385" t="str">
        <f>C71&amp;" 600/55 22.5 ET-20"</f>
        <v>SPA16 600/55 22.5 ET-20</v>
      </c>
      <c r="G71" s="385" t="s">
        <v>2580</v>
      </c>
      <c r="H71" s="385" t="s">
        <v>1661</v>
      </c>
      <c r="I71" s="385" t="s">
        <v>1710</v>
      </c>
      <c r="J71" s="443" t="str">
        <f t="shared" si="4"/>
        <v>SPA16 600/50 22.5 ET-20 radialinė Alliance 328</v>
      </c>
      <c r="K71" s="774">
        <v>22401600</v>
      </c>
      <c r="L71" s="410"/>
      <c r="N71" s="158" t="s">
        <v>1623</v>
      </c>
      <c r="O71" s="52"/>
    </row>
    <row r="72" spans="1:21" ht="14.45" customHeight="1" x14ac:dyDescent="0.25">
      <c r="A72" s="41">
        <v>3</v>
      </c>
      <c r="B72" s="41" t="s">
        <v>769</v>
      </c>
      <c r="C72" s="173" t="s">
        <v>226</v>
      </c>
      <c r="D72" s="368" t="s">
        <v>2558</v>
      </c>
      <c r="E72" s="404"/>
      <c r="F72" s="385" t="str">
        <f>C72&amp;" 600/50 22.5 ET-50 (tinka vairuojamai ašiai)"</f>
        <v>SPA16 600/50 22.5 ET-50 (tinka vairuojamai ašiai)</v>
      </c>
      <c r="G72" s="385" t="s">
        <v>1713</v>
      </c>
      <c r="H72" s="385" t="s">
        <v>1661</v>
      </c>
      <c r="I72" s="385" t="s">
        <v>2576</v>
      </c>
      <c r="J72" s="443" t="str">
        <f t="shared" si="4"/>
        <v>SPA16 600/50 22.5 ET-20 BKT FL 630 PLUS radialinė</v>
      </c>
      <c r="K72" s="774">
        <v>224902600</v>
      </c>
      <c r="L72" s="411"/>
      <c r="N72" s="158" t="s">
        <v>1634</v>
      </c>
      <c r="O72" s="52"/>
    </row>
    <row r="73" spans="1:21" ht="14.45" customHeight="1" x14ac:dyDescent="0.25">
      <c r="A73" s="41">
        <v>4</v>
      </c>
      <c r="B73" s="41" t="s">
        <v>769</v>
      </c>
      <c r="C73" s="173" t="s">
        <v>226</v>
      </c>
      <c r="D73" s="384" t="s">
        <v>2551</v>
      </c>
      <c r="E73" s="404"/>
      <c r="F73" s="385" t="str">
        <f>C73&amp;" 600/55 22.5 ET-50 (tinka vairuojamai ašiai)"</f>
        <v>SPA16 600/55 22.5 ET-50 (tinka vairuojamai ašiai)</v>
      </c>
      <c r="G73" s="385" t="s">
        <v>2580</v>
      </c>
      <c r="H73" s="385" t="s">
        <v>1661</v>
      </c>
      <c r="I73" s="385" t="s">
        <v>1710</v>
      </c>
      <c r="J73" s="443" t="str">
        <f t="shared" si="4"/>
        <v>SPA16 600/50 22.5 ET-20 radialinė Alliance 328</v>
      </c>
      <c r="K73" s="774">
        <v>22401600</v>
      </c>
      <c r="L73" s="411"/>
      <c r="N73" s="158"/>
      <c r="O73" s="52"/>
    </row>
    <row r="74" spans="1:21" ht="14.45" customHeight="1" x14ac:dyDescent="0.25">
      <c r="A74" s="41">
        <v>5</v>
      </c>
      <c r="B74" s="41" t="s">
        <v>769</v>
      </c>
      <c r="C74" s="173" t="s">
        <v>226</v>
      </c>
      <c r="D74" s="404" t="s">
        <v>2543</v>
      </c>
      <c r="E74" s="404"/>
      <c r="F74" s="385"/>
      <c r="G74" s="385" t="s">
        <v>1732</v>
      </c>
      <c r="H74" s="385" t="s">
        <v>1661</v>
      </c>
      <c r="I74" s="385" t="s">
        <v>1806</v>
      </c>
      <c r="J74" s="443" t="str">
        <f t="shared" si="4"/>
        <v>SPA16 600/55 22.5 ET-20 Alliance 380 radialinė</v>
      </c>
      <c r="K74" s="774">
        <v>22401700</v>
      </c>
      <c r="L74" s="411"/>
      <c r="N74" s="158"/>
      <c r="O74" s="52"/>
    </row>
    <row r="75" spans="1:21" ht="14.45" customHeight="1" x14ac:dyDescent="0.25">
      <c r="A75" s="41">
        <v>6</v>
      </c>
      <c r="B75" s="41" t="s">
        <v>769</v>
      </c>
      <c r="C75" s="173" t="s">
        <v>226</v>
      </c>
      <c r="D75" s="368" t="s">
        <v>2558</v>
      </c>
      <c r="E75" s="404"/>
      <c r="F75" s="385"/>
      <c r="G75" s="385" t="s">
        <v>1818</v>
      </c>
      <c r="H75" s="385" t="s">
        <v>1661</v>
      </c>
      <c r="I75" s="385" t="s">
        <v>2576</v>
      </c>
      <c r="J75" s="443" t="str">
        <f t="shared" si="4"/>
        <v>SPA16 600/50 22.5 ET-50 (tinka vairuojamai ašiai) BKT FL 630 PLUS radialinė</v>
      </c>
      <c r="K75" s="774">
        <v>22480600</v>
      </c>
      <c r="L75" s="411"/>
      <c r="N75" s="158"/>
      <c r="O75" s="52"/>
    </row>
    <row r="76" spans="1:21" ht="14.45" customHeight="1" x14ac:dyDescent="0.25">
      <c r="A76" s="41">
        <v>7</v>
      </c>
      <c r="B76" s="41" t="s">
        <v>769</v>
      </c>
      <c r="C76" s="173" t="s">
        <v>226</v>
      </c>
      <c r="D76" s="404" t="s">
        <v>2543</v>
      </c>
      <c r="E76" s="404"/>
      <c r="F76" s="385"/>
      <c r="G76" s="385" t="s">
        <v>1714</v>
      </c>
      <c r="H76" s="385" t="s">
        <v>1661</v>
      </c>
      <c r="I76" s="385" t="s">
        <v>2526</v>
      </c>
      <c r="J76" s="443" t="str">
        <f t="shared" si="4"/>
        <v>SPA16 600/55 22.5 ET-50 (tinka vairuojamai ašiai) Alliance 380</v>
      </c>
      <c r="K76" s="774">
        <v>22405400</v>
      </c>
      <c r="L76" s="411"/>
      <c r="N76" s="158"/>
      <c r="O76" s="52"/>
    </row>
    <row r="77" spans="1:21" ht="14.45" customHeight="1" x14ac:dyDescent="0.25">
      <c r="A77" s="41">
        <v>8</v>
      </c>
      <c r="B77" s="41" t="s">
        <v>769</v>
      </c>
      <c r="C77" s="173" t="s">
        <v>226</v>
      </c>
      <c r="D77" s="401"/>
      <c r="E77" s="401"/>
      <c r="F77" s="445"/>
      <c r="G77" s="445"/>
      <c r="H77" s="445"/>
      <c r="I77" s="445"/>
      <c r="J77" s="445"/>
      <c r="K77" s="773"/>
      <c r="L77" s="411"/>
      <c r="N77" s="158"/>
      <c r="O77" s="52"/>
    </row>
    <row r="78" spans="1:21" ht="14.45" customHeight="1" x14ac:dyDescent="0.25">
      <c r="A78" s="41">
        <v>9</v>
      </c>
      <c r="B78" s="41" t="s">
        <v>769</v>
      </c>
      <c r="C78" s="173" t="s">
        <v>226</v>
      </c>
      <c r="D78" s="384"/>
      <c r="E78" s="384"/>
      <c r="F78" s="365"/>
      <c r="G78" s="365"/>
      <c r="H78" s="365"/>
      <c r="I78" s="365"/>
      <c r="J78" s="365" t="str">
        <f>F78&amp;" "&amp;I78</f>
        <v xml:space="preserve"> </v>
      </c>
      <c r="K78" s="369"/>
      <c r="L78" s="411"/>
      <c r="N78" s="158"/>
      <c r="O78" s="52"/>
    </row>
    <row r="79" spans="1:21" ht="14.45" customHeight="1" x14ac:dyDescent="0.25">
      <c r="A79" s="41" t="s">
        <v>648</v>
      </c>
      <c r="B79" s="41" t="s">
        <v>769</v>
      </c>
      <c r="C79" s="173" t="s">
        <v>226</v>
      </c>
      <c r="D79" s="384"/>
      <c r="E79" s="384"/>
      <c r="F79" s="365"/>
      <c r="G79" s="365"/>
      <c r="H79" s="365"/>
      <c r="I79" s="365"/>
      <c r="J79" s="365" t="str">
        <f>F79&amp;" "&amp;I79</f>
        <v xml:space="preserve"> </v>
      </c>
      <c r="K79" s="369"/>
      <c r="L79" s="411"/>
      <c r="N79" s="158"/>
      <c r="O79" s="52"/>
    </row>
    <row r="80" spans="1:21" ht="14.45" customHeight="1" x14ac:dyDescent="0.25">
      <c r="A80" s="41" t="s">
        <v>653</v>
      </c>
      <c r="B80" s="41" t="s">
        <v>769</v>
      </c>
      <c r="C80" s="173" t="s">
        <v>226</v>
      </c>
      <c r="D80" s="384"/>
      <c r="E80" s="384"/>
      <c r="F80" s="365"/>
      <c r="G80" s="365"/>
      <c r="H80" s="365"/>
      <c r="I80" s="365"/>
      <c r="J80" s="365" t="str">
        <f>F80&amp;" "&amp;I80</f>
        <v xml:space="preserve"> </v>
      </c>
      <c r="K80" s="369"/>
      <c r="L80" s="411"/>
      <c r="N80" s="158"/>
      <c r="O80" s="52"/>
    </row>
    <row r="81" spans="1:21" ht="14.45" customHeight="1" x14ac:dyDescent="0.25">
      <c r="A81" s="45"/>
      <c r="B81" s="45"/>
      <c r="C81" s="171" t="s">
        <v>25</v>
      </c>
      <c r="D81" s="398"/>
      <c r="E81" s="398"/>
      <c r="F81" s="377"/>
      <c r="G81" s="377"/>
      <c r="H81" s="377"/>
      <c r="I81" s="377"/>
      <c r="J81" s="377"/>
      <c r="K81" s="772"/>
      <c r="L81" s="411"/>
      <c r="N81" s="163"/>
      <c r="O81" s="63"/>
    </row>
    <row r="82" spans="1:21" ht="14.45" customHeight="1" x14ac:dyDescent="0.25">
      <c r="A82" s="42">
        <v>0</v>
      </c>
      <c r="B82" s="42" t="s">
        <v>770</v>
      </c>
      <c r="C82" s="172" t="s">
        <v>225</v>
      </c>
      <c r="D82" s="381"/>
      <c r="E82" s="381" t="s">
        <v>1699</v>
      </c>
      <c r="F82" s="371" t="s">
        <v>388</v>
      </c>
      <c r="G82" s="371"/>
      <c r="H82" s="371"/>
      <c r="I82" s="324"/>
      <c r="J82" s="324"/>
      <c r="K82" s="777"/>
      <c r="L82" s="417"/>
      <c r="P82" s="441" t="s">
        <v>1699</v>
      </c>
      <c r="Q82" s="324" t="s">
        <v>1719</v>
      </c>
      <c r="R82" s="324" t="s">
        <v>1661</v>
      </c>
      <c r="S82" s="324" t="s">
        <v>1808</v>
      </c>
      <c r="T82" s="324"/>
      <c r="U82" s="395" t="s">
        <v>337</v>
      </c>
    </row>
    <row r="83" spans="1:21" ht="14.45" customHeight="1" x14ac:dyDescent="0.25">
      <c r="A83" s="42">
        <v>1</v>
      </c>
      <c r="B83" s="42" t="s">
        <v>770</v>
      </c>
      <c r="C83" s="172" t="s">
        <v>225</v>
      </c>
      <c r="D83" s="381" t="s">
        <v>2562</v>
      </c>
      <c r="E83" s="381"/>
      <c r="F83" s="324" t="str">
        <f>C83&amp;" 425/65 22.5 ET0"</f>
        <v>SPB10 425/65 22.5 ET0</v>
      </c>
      <c r="G83" s="324" t="s">
        <v>1719</v>
      </c>
      <c r="H83" s="324" t="s">
        <v>1661</v>
      </c>
      <c r="I83" s="394" t="s">
        <v>1807</v>
      </c>
      <c r="J83" s="432" t="str">
        <f>C83&amp;" "&amp;G83&amp;" "&amp;I83</f>
        <v>SPB10 425/65 22.5 ET0 Westlake CR931 radialinė</v>
      </c>
      <c r="K83" s="775">
        <v>22402700</v>
      </c>
      <c r="L83" s="410"/>
      <c r="P83" s="441" t="s">
        <v>1699</v>
      </c>
      <c r="Q83" s="324" t="s">
        <v>1719</v>
      </c>
      <c r="R83" s="324" t="s">
        <v>1661</v>
      </c>
      <c r="S83" s="324" t="s">
        <v>1809</v>
      </c>
      <c r="T83" s="324"/>
      <c r="U83" s="373" t="s">
        <v>43</v>
      </c>
    </row>
    <row r="84" spans="1:21" ht="14.45" customHeight="1" x14ac:dyDescent="0.25">
      <c r="A84" s="42">
        <v>2</v>
      </c>
      <c r="B84" s="42" t="s">
        <v>770</v>
      </c>
      <c r="C84" s="172" t="s">
        <v>225</v>
      </c>
      <c r="D84" s="381" t="s">
        <v>2565</v>
      </c>
      <c r="E84" s="381"/>
      <c r="F84" s="324" t="str">
        <f>C84&amp;" 500/45 22.5 ET0"</f>
        <v>SPB10 500/45 22.5 ET0</v>
      </c>
      <c r="G84" s="324" t="s">
        <v>1719</v>
      </c>
      <c r="H84" s="324" t="s">
        <v>1661</v>
      </c>
      <c r="I84" s="324" t="s">
        <v>1811</v>
      </c>
      <c r="J84" s="432" t="str">
        <f>C84&amp;" "&amp;G84&amp;" "&amp;I84</f>
        <v>SPB10 425/65 22.5 ET0 Westlake AT557 radialinė</v>
      </c>
      <c r="K84" s="771">
        <v>224900200</v>
      </c>
      <c r="L84" s="410"/>
      <c r="P84" s="441" t="s">
        <v>1699</v>
      </c>
      <c r="Q84" s="324" t="s">
        <v>1719</v>
      </c>
      <c r="R84" s="324" t="s">
        <v>1661</v>
      </c>
      <c r="S84" s="324" t="s">
        <v>1810</v>
      </c>
      <c r="T84" s="324"/>
      <c r="U84" s="373" t="s">
        <v>1726</v>
      </c>
    </row>
    <row r="85" spans="1:21" ht="14.45" customHeight="1" x14ac:dyDescent="0.25">
      <c r="A85" s="42">
        <v>3</v>
      </c>
      <c r="B85" s="42" t="s">
        <v>770</v>
      </c>
      <c r="C85" s="172" t="s">
        <v>225</v>
      </c>
      <c r="D85" s="381" t="s">
        <v>2549</v>
      </c>
      <c r="E85" s="381"/>
      <c r="F85" s="324" t="str">
        <f>C85&amp;" 550/45 22.5 ET0"</f>
        <v>SPB10 550/45 22.5 ET0</v>
      </c>
      <c r="G85" s="324" t="s">
        <v>1939</v>
      </c>
      <c r="H85" s="324" t="s">
        <v>1661</v>
      </c>
      <c r="I85" s="324" t="s">
        <v>1804</v>
      </c>
      <c r="J85" s="432" t="str">
        <f>C85&amp;" "&amp;G85&amp;" "&amp;I85</f>
        <v>SPB10 500/45 22,5 ET0 Alliance 328 diagonalinė</v>
      </c>
      <c r="K85" s="771">
        <v>22408000</v>
      </c>
      <c r="L85" s="411"/>
      <c r="P85" s="441" t="s">
        <v>1699</v>
      </c>
      <c r="Q85" s="324" t="s">
        <v>1719</v>
      </c>
      <c r="R85" s="324" t="s">
        <v>1661</v>
      </c>
      <c r="S85" s="324" t="s">
        <v>1812</v>
      </c>
      <c r="T85" s="324"/>
      <c r="U85" s="373" t="s">
        <v>1727</v>
      </c>
    </row>
    <row r="86" spans="1:21" ht="14.45" customHeight="1" x14ac:dyDescent="0.25">
      <c r="A86" s="42">
        <v>4</v>
      </c>
      <c r="B86" s="42" t="s">
        <v>770</v>
      </c>
      <c r="C86" s="172" t="s">
        <v>225</v>
      </c>
      <c r="D86" s="381" t="s">
        <v>2541</v>
      </c>
      <c r="E86" s="381"/>
      <c r="F86" s="402"/>
      <c r="G86" s="324" t="s">
        <v>1722</v>
      </c>
      <c r="H86" s="324" t="s">
        <v>1661</v>
      </c>
      <c r="I86" s="324" t="s">
        <v>1804</v>
      </c>
      <c r="J86" s="432" t="str">
        <f>C86&amp;" "&amp;G86&amp;" "&amp;I86</f>
        <v>SPB10 550/45 22.5 ET0 Alliance 328 diagonalinė</v>
      </c>
      <c r="K86" s="771">
        <v>22401500</v>
      </c>
      <c r="L86" s="411"/>
      <c r="P86" s="441" t="s">
        <v>1699</v>
      </c>
      <c r="Q86" s="324" t="s">
        <v>1719</v>
      </c>
      <c r="R86" s="324" t="s">
        <v>1661</v>
      </c>
      <c r="S86" s="324" t="s">
        <v>1813</v>
      </c>
      <c r="T86" s="324"/>
      <c r="U86" s="373" t="s">
        <v>1728</v>
      </c>
    </row>
    <row r="87" spans="1:21" ht="14.45" customHeight="1" x14ac:dyDescent="0.25">
      <c r="A87" s="42">
        <v>5</v>
      </c>
      <c r="B87" s="42" t="s">
        <v>770</v>
      </c>
      <c r="C87" s="172" t="s">
        <v>225</v>
      </c>
      <c r="D87" s="381" t="s">
        <v>2547</v>
      </c>
      <c r="E87" s="381"/>
      <c r="F87" s="324"/>
      <c r="G87" s="324" t="s">
        <v>1722</v>
      </c>
      <c r="H87" s="324" t="s">
        <v>1661</v>
      </c>
      <c r="I87" s="324" t="s">
        <v>1806</v>
      </c>
      <c r="J87" s="432" t="str">
        <f>C87&amp;" "&amp;G87&amp;" "&amp;I87</f>
        <v>SPB10 550/45 22.5 ET0 Alliance 380 radialinė</v>
      </c>
      <c r="K87" s="771">
        <v>22490100</v>
      </c>
      <c r="L87" s="411"/>
      <c r="N87" s="160"/>
      <c r="O87" s="48"/>
    </row>
    <row r="88" spans="1:21" ht="14.45" customHeight="1" x14ac:dyDescent="0.25">
      <c r="A88" s="42">
        <v>6</v>
      </c>
      <c r="B88" s="42" t="s">
        <v>770</v>
      </c>
      <c r="C88" s="172" t="s">
        <v>225</v>
      </c>
      <c r="D88" s="381"/>
      <c r="E88" s="381"/>
      <c r="F88" s="324"/>
      <c r="G88" s="324"/>
      <c r="H88" s="324"/>
      <c r="I88" s="324"/>
      <c r="J88" s="324"/>
      <c r="K88" s="771"/>
      <c r="L88" s="411"/>
      <c r="N88" s="160"/>
      <c r="O88" s="48"/>
    </row>
    <row r="89" spans="1:21" ht="14.45" customHeight="1" x14ac:dyDescent="0.25">
      <c r="A89" s="42">
        <v>7</v>
      </c>
      <c r="B89" s="42" t="s">
        <v>770</v>
      </c>
      <c r="C89" s="172" t="s">
        <v>225</v>
      </c>
      <c r="D89" s="381"/>
      <c r="E89" s="381"/>
      <c r="F89" s="324"/>
      <c r="G89" s="324"/>
      <c r="H89" s="324"/>
      <c r="I89" s="324"/>
      <c r="J89" s="324"/>
      <c r="K89" s="771"/>
      <c r="L89" s="411"/>
      <c r="N89" s="160"/>
      <c r="O89" s="48"/>
    </row>
    <row r="90" spans="1:21" ht="14.45" customHeight="1" x14ac:dyDescent="0.25">
      <c r="A90" s="42">
        <v>8</v>
      </c>
      <c r="B90" s="42" t="s">
        <v>770</v>
      </c>
      <c r="C90" s="172" t="s">
        <v>225</v>
      </c>
      <c r="D90" s="402"/>
      <c r="E90" s="402"/>
      <c r="F90" s="402"/>
      <c r="G90" s="402"/>
      <c r="H90" s="402"/>
      <c r="I90" s="402"/>
      <c r="J90" s="402"/>
      <c r="K90" s="775"/>
      <c r="L90" s="411"/>
      <c r="N90" s="160"/>
      <c r="O90" s="48"/>
    </row>
    <row r="91" spans="1:21" ht="14.45" customHeight="1" x14ac:dyDescent="0.25">
      <c r="A91" s="42">
        <v>9</v>
      </c>
      <c r="B91" s="42" t="s">
        <v>770</v>
      </c>
      <c r="C91" s="172" t="s">
        <v>225</v>
      </c>
      <c r="D91" s="402"/>
      <c r="E91" s="402"/>
      <c r="F91" s="402"/>
      <c r="G91" s="402"/>
      <c r="H91" s="402"/>
      <c r="I91" s="402"/>
      <c r="J91" s="402"/>
      <c r="K91" s="775"/>
      <c r="L91" s="411"/>
      <c r="N91" s="160"/>
      <c r="O91" s="48"/>
    </row>
    <row r="92" spans="1:21" ht="14.45" customHeight="1" x14ac:dyDescent="0.25">
      <c r="A92" s="42" t="s">
        <v>648</v>
      </c>
      <c r="B92" s="42" t="s">
        <v>770</v>
      </c>
      <c r="C92" s="172" t="s">
        <v>225</v>
      </c>
      <c r="D92" s="402"/>
      <c r="E92" s="402"/>
      <c r="F92" s="402"/>
      <c r="G92" s="402"/>
      <c r="H92" s="402"/>
      <c r="I92" s="402"/>
      <c r="J92" s="402"/>
      <c r="K92" s="775"/>
      <c r="L92" s="411"/>
      <c r="N92" s="160"/>
      <c r="O92" s="48"/>
    </row>
    <row r="93" spans="1:21" ht="14.45" customHeight="1" x14ac:dyDescent="0.25">
      <c r="A93" s="42" t="s">
        <v>653</v>
      </c>
      <c r="B93" s="42" t="s">
        <v>770</v>
      </c>
      <c r="C93" s="172" t="s">
        <v>225</v>
      </c>
      <c r="D93" s="381"/>
      <c r="E93" s="381"/>
      <c r="F93" s="324"/>
      <c r="G93" s="324"/>
      <c r="H93" s="324"/>
      <c r="I93" s="324"/>
      <c r="J93" s="324"/>
      <c r="K93" s="771"/>
      <c r="L93" s="411"/>
      <c r="N93" s="160"/>
      <c r="O93" s="48"/>
    </row>
    <row r="94" spans="1:21" ht="14.45" customHeight="1" x14ac:dyDescent="0.25">
      <c r="A94" s="42" t="s">
        <v>642</v>
      </c>
      <c r="B94" s="42" t="s">
        <v>770</v>
      </c>
      <c r="C94" s="172" t="s">
        <v>225</v>
      </c>
      <c r="D94" s="381"/>
      <c r="E94" s="381"/>
      <c r="F94" s="324"/>
      <c r="G94" s="324"/>
      <c r="H94" s="324"/>
      <c r="I94" s="324"/>
      <c r="J94" s="324"/>
      <c r="K94" s="771"/>
      <c r="L94" s="411"/>
      <c r="N94" s="160"/>
      <c r="O94" s="48"/>
    </row>
    <row r="95" spans="1:21" ht="14.45" customHeight="1" x14ac:dyDescent="0.25">
      <c r="A95" s="42" t="s">
        <v>649</v>
      </c>
      <c r="B95" s="42" t="s">
        <v>770</v>
      </c>
      <c r="C95" s="172" t="s">
        <v>225</v>
      </c>
      <c r="D95" s="381"/>
      <c r="E95" s="381"/>
      <c r="F95" s="324"/>
      <c r="G95" s="324"/>
      <c r="H95" s="324"/>
      <c r="I95" s="324"/>
      <c r="J95" s="324"/>
      <c r="K95" s="771"/>
      <c r="L95" s="411"/>
      <c r="N95" s="160"/>
      <c r="O95" s="48"/>
    </row>
    <row r="96" spans="1:21" ht="14.45" customHeight="1" x14ac:dyDescent="0.25">
      <c r="A96" s="41">
        <v>0</v>
      </c>
      <c r="B96" s="41" t="s">
        <v>771</v>
      </c>
      <c r="C96" s="169" t="s">
        <v>224</v>
      </c>
      <c r="D96" s="368"/>
      <c r="E96" s="368" t="s">
        <v>1700</v>
      </c>
      <c r="F96" s="346" t="str">
        <f>F39</f>
        <v>Be ratų</v>
      </c>
      <c r="G96" s="346"/>
      <c r="H96" s="346"/>
      <c r="I96" s="365"/>
      <c r="J96" s="365"/>
      <c r="K96" s="778"/>
      <c r="L96" s="417"/>
      <c r="N96" s="157" t="s">
        <v>388</v>
      </c>
      <c r="O96" s="18"/>
      <c r="P96" s="407" t="s">
        <v>1700</v>
      </c>
      <c r="Q96" s="346" t="str">
        <f>F40</f>
        <v>SPA12 425/65 22.5 ET0</v>
      </c>
      <c r="R96" s="365" t="s">
        <v>1661</v>
      </c>
      <c r="S96" s="365" t="s">
        <v>1821</v>
      </c>
      <c r="T96" s="365"/>
      <c r="U96" s="370" t="s">
        <v>1715</v>
      </c>
    </row>
    <row r="97" spans="1:21" ht="14.45" customHeight="1" x14ac:dyDescent="0.25">
      <c r="A97" s="41">
        <v>1</v>
      </c>
      <c r="B97" s="41" t="s">
        <v>771</v>
      </c>
      <c r="C97" s="169" t="s">
        <v>224</v>
      </c>
      <c r="D97" s="368" t="s">
        <v>2562</v>
      </c>
      <c r="E97" s="368"/>
      <c r="F97" s="365" t="str">
        <f>C97&amp;" 425/65 22.5 ET0"</f>
        <v>SPB12 425/65 22.5 ET0</v>
      </c>
      <c r="G97" s="365" t="s">
        <v>1719</v>
      </c>
      <c r="H97" s="365" t="s">
        <v>1661</v>
      </c>
      <c r="I97" s="364" t="s">
        <v>1807</v>
      </c>
      <c r="J97" s="364" t="str">
        <f t="shared" ref="J97:J103" si="5">C97&amp;" "&amp;G97&amp;" "&amp;I97</f>
        <v>SPB12 425/65 22.5 ET0 Westlake CR931 radialinė</v>
      </c>
      <c r="K97" s="779">
        <v>22402700</v>
      </c>
      <c r="L97" s="411"/>
      <c r="N97" s="157"/>
      <c r="O97" s="18"/>
      <c r="P97" s="407" t="s">
        <v>1700</v>
      </c>
      <c r="Q97" s="365" t="s">
        <v>1719</v>
      </c>
      <c r="R97" s="365" t="s">
        <v>1661</v>
      </c>
      <c r="S97" s="364" t="s">
        <v>1808</v>
      </c>
      <c r="T97" s="364"/>
      <c r="U97" s="399" t="s">
        <v>337</v>
      </c>
    </row>
    <row r="98" spans="1:21" ht="14.45" customHeight="1" x14ac:dyDescent="0.25">
      <c r="A98" s="41">
        <v>2</v>
      </c>
      <c r="B98" s="41" t="s">
        <v>771</v>
      </c>
      <c r="C98" s="169" t="s">
        <v>224</v>
      </c>
      <c r="D98" s="368" t="s">
        <v>2565</v>
      </c>
      <c r="E98" s="368"/>
      <c r="F98" s="365" t="str">
        <f>C98&amp;" 500/45 22.5 ET0"</f>
        <v>SPB12 500/45 22.5 ET0</v>
      </c>
      <c r="G98" s="365" t="s">
        <v>1719</v>
      </c>
      <c r="H98" s="365" t="s">
        <v>1661</v>
      </c>
      <c r="I98" s="365" t="s">
        <v>1811</v>
      </c>
      <c r="J98" s="364" t="str">
        <f t="shared" si="5"/>
        <v>SPB12 425/65 22.5 ET0 Westlake AT557 radialinė</v>
      </c>
      <c r="K98" s="369">
        <v>224900200</v>
      </c>
      <c r="L98" s="410"/>
      <c r="N98" s="157"/>
      <c r="O98" s="18"/>
      <c r="P98" s="407" t="s">
        <v>1700</v>
      </c>
      <c r="Q98" s="365" t="s">
        <v>1719</v>
      </c>
      <c r="R98" s="365" t="s">
        <v>1661</v>
      </c>
      <c r="S98" s="364" t="s">
        <v>1809</v>
      </c>
      <c r="T98" s="364"/>
      <c r="U98" s="399" t="s">
        <v>43</v>
      </c>
    </row>
    <row r="99" spans="1:21" ht="14.45" customHeight="1" x14ac:dyDescent="0.25">
      <c r="A99" s="41">
        <v>3</v>
      </c>
      <c r="B99" s="41" t="s">
        <v>771</v>
      </c>
      <c r="C99" s="169" t="s">
        <v>224</v>
      </c>
      <c r="D99" s="368" t="s">
        <v>2549</v>
      </c>
      <c r="E99" s="368"/>
      <c r="F99" s="346" t="str">
        <f>C99&amp;" 550/45 22.5 ET0"</f>
        <v>SPB12 550/45 22.5 ET0</v>
      </c>
      <c r="G99" s="346" t="s">
        <v>1721</v>
      </c>
      <c r="H99" s="365" t="s">
        <v>1661</v>
      </c>
      <c r="I99" s="364" t="s">
        <v>1804</v>
      </c>
      <c r="J99" s="364" t="str">
        <f t="shared" si="5"/>
        <v>SPB12 500/45 22.5 ET0 Alliance 328 diagonalinė</v>
      </c>
      <c r="K99" s="779">
        <v>22408000</v>
      </c>
      <c r="L99" s="410"/>
      <c r="N99" s="157"/>
      <c r="O99" s="18"/>
      <c r="P99" s="407" t="s">
        <v>1700</v>
      </c>
      <c r="Q99" s="365" t="s">
        <v>1719</v>
      </c>
      <c r="R99" s="365" t="s">
        <v>1661</v>
      </c>
      <c r="S99" s="365" t="s">
        <v>1810</v>
      </c>
      <c r="T99" s="365"/>
      <c r="U99" s="370" t="s">
        <v>1726</v>
      </c>
    </row>
    <row r="100" spans="1:21" ht="14.45" customHeight="1" x14ac:dyDescent="0.25">
      <c r="A100" s="41">
        <v>4</v>
      </c>
      <c r="B100" s="41" t="s">
        <v>771</v>
      </c>
      <c r="C100" s="169" t="s">
        <v>224</v>
      </c>
      <c r="D100" s="368" t="s">
        <v>2561</v>
      </c>
      <c r="E100" s="368"/>
      <c r="F100" s="365" t="str">
        <f>C100&amp;" 560/45 22.5 ET0"</f>
        <v>SPB12 560/45 22.5 ET0</v>
      </c>
      <c r="G100" s="365" t="s">
        <v>1721</v>
      </c>
      <c r="H100" s="365" t="s">
        <v>1661</v>
      </c>
      <c r="I100" s="365" t="s">
        <v>2575</v>
      </c>
      <c r="J100" s="364" t="str">
        <f t="shared" si="5"/>
        <v>SPB12 500/45 22.5 ET0 Trelleborg T404 diagonalinė</v>
      </c>
      <c r="K100" s="369">
        <v>224041000</v>
      </c>
      <c r="L100" s="410"/>
      <c r="N100" s="157"/>
      <c r="O100" s="18"/>
      <c r="P100" s="407" t="s">
        <v>1700</v>
      </c>
      <c r="Q100" s="365" t="s">
        <v>1719</v>
      </c>
      <c r="R100" s="365" t="s">
        <v>1661</v>
      </c>
      <c r="S100" s="365" t="s">
        <v>1812</v>
      </c>
      <c r="T100" s="365"/>
      <c r="U100" s="370" t="s">
        <v>1727</v>
      </c>
    </row>
    <row r="101" spans="1:21" ht="14.45" customHeight="1" x14ac:dyDescent="0.25">
      <c r="A101" s="41">
        <v>5</v>
      </c>
      <c r="B101" s="41" t="s">
        <v>771</v>
      </c>
      <c r="C101" s="169" t="s">
        <v>224</v>
      </c>
      <c r="D101" s="368" t="s">
        <v>2541</v>
      </c>
      <c r="E101" s="368"/>
      <c r="F101" s="346"/>
      <c r="G101" s="346" t="s">
        <v>1722</v>
      </c>
      <c r="H101" s="365" t="s">
        <v>1661</v>
      </c>
      <c r="I101" s="364" t="s">
        <v>1804</v>
      </c>
      <c r="J101" s="364" t="str">
        <f t="shared" si="5"/>
        <v>SPB12 550/45 22.5 ET0 Alliance 328 diagonalinė</v>
      </c>
      <c r="K101" s="779">
        <v>22401500</v>
      </c>
      <c r="L101" s="411"/>
      <c r="N101" s="157"/>
      <c r="O101" s="18"/>
      <c r="P101" s="407" t="s">
        <v>1700</v>
      </c>
      <c r="Q101" s="365" t="s">
        <v>1719</v>
      </c>
      <c r="R101" s="365" t="s">
        <v>1661</v>
      </c>
      <c r="S101" s="365" t="s">
        <v>1813</v>
      </c>
      <c r="T101" s="365"/>
      <c r="U101" s="370" t="s">
        <v>1728</v>
      </c>
    </row>
    <row r="102" spans="1:21" ht="14.45" customHeight="1" x14ac:dyDescent="0.25">
      <c r="A102" s="41">
        <v>6</v>
      </c>
      <c r="B102" s="41" t="s">
        <v>771</v>
      </c>
      <c r="C102" s="169" t="s">
        <v>224</v>
      </c>
      <c r="D102" s="368" t="s">
        <v>2547</v>
      </c>
      <c r="E102" s="368"/>
      <c r="F102" s="364"/>
      <c r="G102" s="364" t="s">
        <v>1722</v>
      </c>
      <c r="H102" s="365" t="s">
        <v>1661</v>
      </c>
      <c r="I102" s="364" t="s">
        <v>1806</v>
      </c>
      <c r="J102" s="364" t="str">
        <f t="shared" si="5"/>
        <v>SPB12 550/45 22.5 ET0 Alliance 380 radialinė</v>
      </c>
      <c r="K102" s="779">
        <v>22490100</v>
      </c>
      <c r="L102" s="411"/>
      <c r="N102" s="157"/>
      <c r="O102" s="18"/>
      <c r="P102" s="407" t="s">
        <v>1700</v>
      </c>
      <c r="Q102" s="365" t="s">
        <v>1721</v>
      </c>
      <c r="R102" s="365" t="s">
        <v>1661</v>
      </c>
      <c r="S102" s="364" t="s">
        <v>1814</v>
      </c>
      <c r="T102" s="364"/>
      <c r="U102" s="399" t="s">
        <v>1729</v>
      </c>
    </row>
    <row r="103" spans="1:21" ht="14.45" customHeight="1" x14ac:dyDescent="0.25">
      <c r="A103" s="41">
        <v>7</v>
      </c>
      <c r="B103" s="41" t="s">
        <v>771</v>
      </c>
      <c r="C103" s="169" t="s">
        <v>224</v>
      </c>
      <c r="D103" s="401" t="s">
        <v>2557</v>
      </c>
      <c r="E103" s="401"/>
      <c r="F103" s="401"/>
      <c r="G103" s="401" t="s">
        <v>1731</v>
      </c>
      <c r="H103" s="365" t="s">
        <v>1661</v>
      </c>
      <c r="I103" s="401" t="s">
        <v>2576</v>
      </c>
      <c r="J103" s="364" t="str">
        <f t="shared" si="5"/>
        <v>SPB12 560/45 22.5 ET0 BKT FL 630 PLUS radialinė</v>
      </c>
      <c r="K103" s="773">
        <v>22480500</v>
      </c>
      <c r="L103" s="411"/>
      <c r="N103" s="157"/>
      <c r="O103" s="18"/>
      <c r="P103" s="202"/>
      <c r="Q103" s="199"/>
      <c r="R103" s="199"/>
    </row>
    <row r="104" spans="1:21" ht="14.45" customHeight="1" x14ac:dyDescent="0.25">
      <c r="A104" s="41">
        <v>8</v>
      </c>
      <c r="B104" s="41" t="s">
        <v>771</v>
      </c>
      <c r="C104" s="169" t="s">
        <v>224</v>
      </c>
      <c r="D104" s="401"/>
      <c r="E104" s="401"/>
      <c r="F104" s="401"/>
      <c r="G104" s="401"/>
      <c r="H104" s="401"/>
      <c r="I104" s="401"/>
      <c r="J104" s="401"/>
      <c r="K104" s="779"/>
      <c r="L104" s="411"/>
      <c r="N104" s="157"/>
      <c r="O104" s="18"/>
      <c r="P104" s="202"/>
      <c r="Q104" s="199"/>
      <c r="R104" s="199"/>
    </row>
    <row r="105" spans="1:21" ht="14.45" customHeight="1" x14ac:dyDescent="0.25">
      <c r="A105" s="41">
        <v>9</v>
      </c>
      <c r="B105" s="41" t="s">
        <v>771</v>
      </c>
      <c r="C105" s="169" t="s">
        <v>224</v>
      </c>
      <c r="D105" s="401"/>
      <c r="E105" s="401"/>
      <c r="F105" s="401"/>
      <c r="G105" s="401"/>
      <c r="H105" s="401"/>
      <c r="I105" s="401"/>
      <c r="J105" s="401"/>
      <c r="K105" s="779"/>
      <c r="L105" s="410"/>
      <c r="N105" s="157"/>
      <c r="O105" s="18"/>
      <c r="P105" s="202"/>
      <c r="Q105" s="199"/>
      <c r="R105" s="199"/>
    </row>
    <row r="106" spans="1:21" ht="14.45" customHeight="1" x14ac:dyDescent="0.25">
      <c r="A106" s="41" t="s">
        <v>648</v>
      </c>
      <c r="B106" s="41" t="s">
        <v>771</v>
      </c>
      <c r="C106" s="169" t="s">
        <v>224</v>
      </c>
      <c r="D106" s="401"/>
      <c r="E106" s="401"/>
      <c r="F106" s="401"/>
      <c r="G106" s="401"/>
      <c r="H106" s="401"/>
      <c r="I106" s="401"/>
      <c r="J106" s="401"/>
      <c r="K106" s="779"/>
      <c r="L106" s="410"/>
      <c r="N106" s="157"/>
      <c r="O106" s="18"/>
      <c r="P106" s="202"/>
      <c r="Q106" s="199"/>
      <c r="R106" s="199"/>
    </row>
    <row r="107" spans="1:21" ht="14.45" customHeight="1" x14ac:dyDescent="0.25">
      <c r="A107" s="41" t="s">
        <v>653</v>
      </c>
      <c r="B107" s="41" t="s">
        <v>771</v>
      </c>
      <c r="C107" s="169" t="s">
        <v>224</v>
      </c>
      <c r="D107" s="401"/>
      <c r="E107" s="401"/>
      <c r="F107" s="401"/>
      <c r="G107" s="401"/>
      <c r="H107" s="401"/>
      <c r="I107" s="401"/>
      <c r="J107" s="401"/>
      <c r="K107" s="779"/>
      <c r="L107" s="410"/>
      <c r="N107" s="157"/>
      <c r="O107" s="18"/>
      <c r="P107" s="202"/>
      <c r="Q107" s="199"/>
      <c r="R107" s="199"/>
    </row>
    <row r="108" spans="1:21" ht="14.45" customHeight="1" x14ac:dyDescent="0.25">
      <c r="A108" s="41" t="s">
        <v>642</v>
      </c>
      <c r="B108" s="41" t="s">
        <v>771</v>
      </c>
      <c r="C108" s="169" t="s">
        <v>224</v>
      </c>
      <c r="D108" s="401"/>
      <c r="E108" s="401"/>
      <c r="F108" s="401"/>
      <c r="G108" s="401"/>
      <c r="H108" s="401"/>
      <c r="I108" s="401"/>
      <c r="J108" s="401"/>
      <c r="K108" s="779"/>
      <c r="L108" s="411"/>
      <c r="N108" s="157"/>
      <c r="O108" s="18"/>
      <c r="P108" s="202"/>
      <c r="Q108" s="199"/>
      <c r="R108" s="199"/>
    </row>
    <row r="109" spans="1:21" ht="14.45" customHeight="1" x14ac:dyDescent="0.25">
      <c r="A109" s="41" t="s">
        <v>649</v>
      </c>
      <c r="B109" s="41" t="s">
        <v>771</v>
      </c>
      <c r="C109" s="169" t="s">
        <v>224</v>
      </c>
      <c r="D109" s="401"/>
      <c r="E109" s="401"/>
      <c r="F109" s="401"/>
      <c r="G109" s="401"/>
      <c r="H109" s="401"/>
      <c r="I109" s="401"/>
      <c r="J109" s="401"/>
      <c r="K109" s="779"/>
      <c r="L109" s="410"/>
      <c r="N109" s="157"/>
      <c r="O109" s="18"/>
      <c r="P109" s="202"/>
      <c r="Q109" s="199"/>
      <c r="R109" s="199"/>
    </row>
    <row r="110" spans="1:21" ht="14.45" customHeight="1" x14ac:dyDescent="0.25">
      <c r="A110" s="41"/>
      <c r="B110" s="41"/>
      <c r="C110" s="169"/>
      <c r="D110" s="368"/>
      <c r="E110" s="368"/>
      <c r="F110" s="364"/>
      <c r="G110" s="364"/>
      <c r="H110" s="346"/>
      <c r="I110" s="364"/>
      <c r="J110" s="364"/>
      <c r="K110" s="779"/>
      <c r="L110" s="410"/>
      <c r="N110" s="157"/>
      <c r="O110" s="18"/>
      <c r="P110" s="202"/>
      <c r="Q110" s="199"/>
      <c r="R110" s="199"/>
    </row>
    <row r="111" spans="1:21" ht="14.45" customHeight="1" x14ac:dyDescent="0.25">
      <c r="A111" s="44">
        <v>0</v>
      </c>
      <c r="B111" s="44" t="s">
        <v>772</v>
      </c>
      <c r="C111" s="172" t="s">
        <v>223</v>
      </c>
      <c r="D111" s="381"/>
      <c r="E111" s="381" t="s">
        <v>1701</v>
      </c>
      <c r="F111" s="380" t="str">
        <f>F39</f>
        <v>Be ratų</v>
      </c>
      <c r="G111" s="380"/>
      <c r="H111" s="380"/>
      <c r="I111" s="324"/>
      <c r="J111" s="324"/>
      <c r="K111" s="780"/>
      <c r="L111" s="419"/>
      <c r="N111" s="164" t="s">
        <v>388</v>
      </c>
      <c r="O111" s="28"/>
      <c r="P111" s="441" t="s">
        <v>1701</v>
      </c>
      <c r="Q111" s="380" t="str">
        <f>F40</f>
        <v>SPA12 425/65 22.5 ET0</v>
      </c>
      <c r="R111" s="324" t="s">
        <v>1661</v>
      </c>
      <c r="S111" s="324" t="s">
        <v>1821</v>
      </c>
      <c r="T111" s="324" t="str">
        <f t="shared" ref="T111:T117" si="6">Q111&amp;" "&amp;S111</f>
        <v>SPA12 425/65 22.5 ET0 Pirelli radialinė</v>
      </c>
      <c r="U111" s="373" t="s">
        <v>1715</v>
      </c>
    </row>
    <row r="112" spans="1:21" ht="14.45" customHeight="1" x14ac:dyDescent="0.25">
      <c r="A112" s="44">
        <v>1</v>
      </c>
      <c r="B112" s="44" t="s">
        <v>772</v>
      </c>
      <c r="C112" s="172" t="s">
        <v>223</v>
      </c>
      <c r="D112" s="381" t="s">
        <v>2562</v>
      </c>
      <c r="E112" s="381"/>
      <c r="F112" s="324" t="str">
        <f>C112&amp;" 425/65 22.5 ET0"</f>
        <v>SPB14 425/65 22.5 ET0</v>
      </c>
      <c r="G112" s="324" t="s">
        <v>1719</v>
      </c>
      <c r="H112" s="324" t="s">
        <v>1661</v>
      </c>
      <c r="I112" s="394" t="s">
        <v>1807</v>
      </c>
      <c r="J112" s="324" t="str">
        <f t="shared" ref="J112:J122" si="7">C112&amp;" "&amp;G112&amp;" "&amp;I112</f>
        <v>SPB14 425/65 22.5 ET0 Westlake CR931 radialinė</v>
      </c>
      <c r="K112" s="775">
        <v>22402700</v>
      </c>
      <c r="L112" s="411"/>
      <c r="N112" s="164"/>
      <c r="O112" s="28"/>
      <c r="P112" s="441" t="s">
        <v>1701</v>
      </c>
      <c r="Q112" s="324" t="s">
        <v>1719</v>
      </c>
      <c r="R112" s="324" t="s">
        <v>1661</v>
      </c>
      <c r="S112" s="394" t="s">
        <v>1808</v>
      </c>
      <c r="T112" s="324" t="str">
        <f t="shared" si="6"/>
        <v>425/65 22.5 ET0 Sailun pada 165k radialinė</v>
      </c>
      <c r="U112" s="395" t="s">
        <v>337</v>
      </c>
    </row>
    <row r="113" spans="1:21" ht="14.45" customHeight="1" x14ac:dyDescent="0.25">
      <c r="A113" s="44">
        <v>2</v>
      </c>
      <c r="B113" s="44" t="s">
        <v>772</v>
      </c>
      <c r="C113" s="172" t="s">
        <v>223</v>
      </c>
      <c r="D113" s="381" t="s">
        <v>2565</v>
      </c>
      <c r="E113" s="381"/>
      <c r="F113" s="380" t="str">
        <f>C113&amp;" 500/45 22.5 ET0"</f>
        <v>SPB14 500/45 22.5 ET0</v>
      </c>
      <c r="G113" s="324" t="s">
        <v>1719</v>
      </c>
      <c r="H113" s="324" t="s">
        <v>1661</v>
      </c>
      <c r="I113" s="324" t="s">
        <v>1811</v>
      </c>
      <c r="J113" s="324" t="str">
        <f t="shared" si="7"/>
        <v>SPB14 425/65 22.5 ET0 Westlake AT557 radialinė</v>
      </c>
      <c r="K113" s="771">
        <v>224900200</v>
      </c>
      <c r="L113" s="410"/>
      <c r="N113" s="164"/>
      <c r="O113" s="28"/>
      <c r="P113" s="441" t="s">
        <v>1701</v>
      </c>
      <c r="Q113" s="324" t="s">
        <v>1719</v>
      </c>
      <c r="R113" s="324" t="s">
        <v>1661</v>
      </c>
      <c r="S113" s="394" t="s">
        <v>1809</v>
      </c>
      <c r="T113" s="324" t="str">
        <f t="shared" si="6"/>
        <v>425/65 22.5 ET0 Double Star radialinė</v>
      </c>
      <c r="U113" s="395" t="s">
        <v>43</v>
      </c>
    </row>
    <row r="114" spans="1:21" ht="14.45" customHeight="1" x14ac:dyDescent="0.25">
      <c r="A114" s="44">
        <v>3</v>
      </c>
      <c r="B114" s="44" t="s">
        <v>772</v>
      </c>
      <c r="C114" s="172" t="s">
        <v>223</v>
      </c>
      <c r="D114" s="381" t="s">
        <v>2549</v>
      </c>
      <c r="E114" s="381"/>
      <c r="F114" s="380" t="str">
        <f>C114&amp;" 550/45 22.5 ET0"</f>
        <v>SPB14 550/45 22.5 ET0</v>
      </c>
      <c r="G114" s="380" t="s">
        <v>1721</v>
      </c>
      <c r="H114" s="324" t="s">
        <v>1661</v>
      </c>
      <c r="I114" s="394" t="s">
        <v>1804</v>
      </c>
      <c r="J114" s="324" t="str">
        <f t="shared" si="7"/>
        <v>SPB14 500/45 22.5 ET0 Alliance 328 diagonalinė</v>
      </c>
      <c r="K114" s="775">
        <v>22408000</v>
      </c>
      <c r="L114" s="410"/>
      <c r="N114" s="164"/>
      <c r="O114" s="28"/>
      <c r="P114" s="441" t="s">
        <v>1701</v>
      </c>
      <c r="Q114" s="324" t="s">
        <v>1719</v>
      </c>
      <c r="R114" s="324" t="s">
        <v>1661</v>
      </c>
      <c r="S114" s="324" t="s">
        <v>1810</v>
      </c>
      <c r="T114" s="324" t="str">
        <f t="shared" si="6"/>
        <v>425/65 22.5 ET0 RoadShine RS609 radialinė</v>
      </c>
      <c r="U114" s="373" t="s">
        <v>1726</v>
      </c>
    </row>
    <row r="115" spans="1:21" ht="14.45" customHeight="1" x14ac:dyDescent="0.25">
      <c r="A115" s="44">
        <v>4</v>
      </c>
      <c r="B115" s="44" t="s">
        <v>772</v>
      </c>
      <c r="C115" s="172" t="s">
        <v>223</v>
      </c>
      <c r="D115" s="381" t="s">
        <v>2561</v>
      </c>
      <c r="E115" s="381"/>
      <c r="F115" s="324" t="str">
        <f>C115&amp;" 560/45 22.5 ET0"</f>
        <v>SPB14 560/45 22.5 ET0</v>
      </c>
      <c r="G115" s="324" t="s">
        <v>1721</v>
      </c>
      <c r="H115" s="324" t="s">
        <v>1661</v>
      </c>
      <c r="I115" s="324" t="s">
        <v>2575</v>
      </c>
      <c r="J115" s="324" t="str">
        <f t="shared" si="7"/>
        <v>SPB14 500/45 22.5 ET0 Trelleborg T404 diagonalinė</v>
      </c>
      <c r="K115" s="771">
        <v>224041000</v>
      </c>
      <c r="L115" s="410"/>
      <c r="N115" s="164"/>
      <c r="O115" s="28"/>
      <c r="P115" s="441" t="s">
        <v>1701</v>
      </c>
      <c r="Q115" s="324" t="s">
        <v>1719</v>
      </c>
      <c r="R115" s="324" t="s">
        <v>1661</v>
      </c>
      <c r="S115" s="324" t="s">
        <v>1812</v>
      </c>
      <c r="T115" s="324" t="str">
        <f t="shared" si="6"/>
        <v>425/65 22.5 ET0 Aeolus AGC28 165k TL M+S radialinė</v>
      </c>
      <c r="U115" s="373" t="s">
        <v>1727</v>
      </c>
    </row>
    <row r="116" spans="1:21" ht="14.45" customHeight="1" x14ac:dyDescent="0.25">
      <c r="A116" s="44">
        <v>5</v>
      </c>
      <c r="B116" s="44" t="s">
        <v>772</v>
      </c>
      <c r="C116" s="172" t="s">
        <v>223</v>
      </c>
      <c r="D116" s="381" t="s">
        <v>2541</v>
      </c>
      <c r="E116" s="381"/>
      <c r="F116" s="324" t="str">
        <f>C116&amp;" 560/60 22.5 ET-50"</f>
        <v>SPB14 560/60 22.5 ET-50</v>
      </c>
      <c r="G116" s="380" t="s">
        <v>1722</v>
      </c>
      <c r="H116" s="324" t="s">
        <v>1661</v>
      </c>
      <c r="I116" s="394" t="s">
        <v>1804</v>
      </c>
      <c r="J116" s="324" t="str">
        <f t="shared" si="7"/>
        <v>SPB14 550/45 22.5 ET0 Alliance 328 diagonalinė</v>
      </c>
      <c r="K116" s="775">
        <v>22401500</v>
      </c>
      <c r="L116" s="411"/>
      <c r="N116" s="164"/>
      <c r="O116" s="28"/>
      <c r="P116" s="441" t="s">
        <v>1701</v>
      </c>
      <c r="Q116" s="324" t="s">
        <v>1719</v>
      </c>
      <c r="R116" s="324" t="s">
        <v>1661</v>
      </c>
      <c r="S116" s="324" t="s">
        <v>1813</v>
      </c>
      <c r="T116" s="324" t="str">
        <f t="shared" si="6"/>
        <v>425/65 22.5 ET0 Firestone TSP3000 165k radialinė</v>
      </c>
      <c r="U116" s="373" t="s">
        <v>1728</v>
      </c>
    </row>
    <row r="117" spans="1:21" ht="14.45" customHeight="1" x14ac:dyDescent="0.25">
      <c r="A117" s="44">
        <v>6</v>
      </c>
      <c r="B117" s="44" t="s">
        <v>772</v>
      </c>
      <c r="C117" s="172" t="s">
        <v>223</v>
      </c>
      <c r="D117" s="381" t="s">
        <v>2547</v>
      </c>
      <c r="E117" s="381"/>
      <c r="F117" s="394"/>
      <c r="G117" s="394" t="s">
        <v>1722</v>
      </c>
      <c r="H117" s="324" t="s">
        <v>1661</v>
      </c>
      <c r="I117" s="395" t="s">
        <v>1806</v>
      </c>
      <c r="J117" s="324" t="str">
        <f t="shared" si="7"/>
        <v>SPB14 550/45 22.5 ET0 Alliance 380 radialinė</v>
      </c>
      <c r="K117" s="775">
        <v>22490100</v>
      </c>
      <c r="L117" s="411"/>
      <c r="N117" s="164"/>
      <c r="O117" s="28"/>
      <c r="P117" s="441" t="s">
        <v>1701</v>
      </c>
      <c r="Q117" s="324" t="s">
        <v>1721</v>
      </c>
      <c r="R117" s="324" t="s">
        <v>1661</v>
      </c>
      <c r="S117" s="319" t="s">
        <v>1814</v>
      </c>
      <c r="T117" s="324" t="str">
        <f t="shared" si="6"/>
        <v>500/45 22.5 ET0 Declora diagonalinė</v>
      </c>
      <c r="U117" s="395" t="s">
        <v>1729</v>
      </c>
    </row>
    <row r="118" spans="1:21" ht="14.45" customHeight="1" x14ac:dyDescent="0.25">
      <c r="A118" s="44">
        <v>7</v>
      </c>
      <c r="B118" s="44" t="s">
        <v>772</v>
      </c>
      <c r="C118" s="172" t="s">
        <v>223</v>
      </c>
      <c r="D118" s="402" t="s">
        <v>2557</v>
      </c>
      <c r="E118" s="402"/>
      <c r="F118" s="402"/>
      <c r="G118" s="402" t="s">
        <v>1731</v>
      </c>
      <c r="H118" s="324" t="s">
        <v>1661</v>
      </c>
      <c r="I118" s="402" t="s">
        <v>2576</v>
      </c>
      <c r="J118" s="324" t="str">
        <f t="shared" si="7"/>
        <v>SPB14 560/45 22.5 ET0 BKT FL 630 PLUS radialinė</v>
      </c>
      <c r="K118" s="780">
        <v>22480500</v>
      </c>
      <c r="L118" s="411"/>
      <c r="N118" s="164"/>
      <c r="O118" s="28"/>
      <c r="P118" s="201"/>
    </row>
    <row r="119" spans="1:21" ht="14.45" customHeight="1" x14ac:dyDescent="0.25">
      <c r="A119" s="44">
        <v>8</v>
      </c>
      <c r="B119" s="44" t="s">
        <v>772</v>
      </c>
      <c r="C119" s="172" t="s">
        <v>223</v>
      </c>
      <c r="D119" s="402" t="s">
        <v>2549</v>
      </c>
      <c r="E119" s="402"/>
      <c r="F119" s="402"/>
      <c r="G119" s="402" t="s">
        <v>1731</v>
      </c>
      <c r="H119" s="324" t="s">
        <v>1661</v>
      </c>
      <c r="I119" s="402" t="s">
        <v>2621</v>
      </c>
      <c r="J119" s="324" t="str">
        <f t="shared" si="7"/>
        <v>SPB14 560/45 22.5 ET0 Trelleborg T404</v>
      </c>
      <c r="K119" s="775">
        <v>224904400</v>
      </c>
      <c r="L119" s="411"/>
      <c r="N119" s="164"/>
      <c r="O119" s="28"/>
      <c r="P119" s="201"/>
    </row>
    <row r="120" spans="1:21" ht="14.45" customHeight="1" x14ac:dyDescent="0.25">
      <c r="A120" s="44">
        <v>9</v>
      </c>
      <c r="B120" s="44" t="s">
        <v>772</v>
      </c>
      <c r="C120" s="172" t="s">
        <v>223</v>
      </c>
      <c r="D120" s="402" t="s">
        <v>2549</v>
      </c>
      <c r="E120" s="402"/>
      <c r="F120" s="402"/>
      <c r="G120" s="402" t="s">
        <v>1731</v>
      </c>
      <c r="H120" s="324" t="s">
        <v>1661</v>
      </c>
      <c r="I120" s="402" t="s">
        <v>2851</v>
      </c>
      <c r="J120" s="324" t="str">
        <f t="shared" si="7"/>
        <v>SPB14 560/45 22.5 ET0 ALLI 885 SB Riepa TL</v>
      </c>
      <c r="K120" s="775">
        <v>22401400</v>
      </c>
      <c r="L120" s="410"/>
      <c r="N120" s="164"/>
      <c r="O120" s="28"/>
      <c r="P120" s="201"/>
    </row>
    <row r="121" spans="1:21" ht="14.45" customHeight="1" x14ac:dyDescent="0.25">
      <c r="A121" s="44" t="s">
        <v>648</v>
      </c>
      <c r="B121" s="44" t="s">
        <v>772</v>
      </c>
      <c r="C121" s="172" t="s">
        <v>223</v>
      </c>
      <c r="D121" s="402" t="s">
        <v>2549</v>
      </c>
      <c r="E121" s="402"/>
      <c r="F121" s="402"/>
      <c r="G121" s="402" t="s">
        <v>1731</v>
      </c>
      <c r="H121" s="324" t="s">
        <v>1661</v>
      </c>
      <c r="I121" s="175" t="s">
        <v>2875</v>
      </c>
      <c r="J121" s="324" t="str">
        <f t="shared" si="7"/>
        <v xml:space="preserve">SPB14 560/45 22.5 ET0 Alliance 885 sb riepa TL </v>
      </c>
      <c r="K121" s="775">
        <v>224905000</v>
      </c>
      <c r="L121" s="410"/>
      <c r="N121" s="164"/>
      <c r="O121" s="28"/>
      <c r="P121" s="201"/>
    </row>
    <row r="122" spans="1:21" ht="14.45" customHeight="1" x14ac:dyDescent="0.25">
      <c r="A122" s="44" t="s">
        <v>653</v>
      </c>
      <c r="B122" s="44" t="s">
        <v>772</v>
      </c>
      <c r="C122" s="172" t="s">
        <v>223</v>
      </c>
      <c r="D122" s="402" t="s">
        <v>8525</v>
      </c>
      <c r="E122" s="402"/>
      <c r="F122" s="402"/>
      <c r="G122" s="402" t="s">
        <v>8422</v>
      </c>
      <c r="H122" s="324" t="s">
        <v>1661</v>
      </c>
      <c r="I122" s="402" t="s">
        <v>1819</v>
      </c>
      <c r="J122" s="324" t="str">
        <f t="shared" si="7"/>
        <v>SPB14 560/60 22.5 ET-50 Alliance 885 radialinė</v>
      </c>
      <c r="K122" s="775">
        <v>224906000</v>
      </c>
      <c r="L122" s="411"/>
      <c r="N122" s="164"/>
      <c r="O122" s="28"/>
      <c r="P122" s="201"/>
    </row>
    <row r="123" spans="1:21" ht="14.45" customHeight="1" x14ac:dyDescent="0.25">
      <c r="A123" s="44" t="s">
        <v>642</v>
      </c>
      <c r="B123" s="44" t="s">
        <v>772</v>
      </c>
      <c r="C123" s="172" t="s">
        <v>223</v>
      </c>
      <c r="D123" s="402"/>
      <c r="E123" s="402"/>
      <c r="F123" s="402"/>
      <c r="G123" s="402"/>
      <c r="H123" s="402"/>
      <c r="I123" s="402"/>
      <c r="J123" s="324" t="str">
        <f>F123&amp;" "&amp;I123</f>
        <v xml:space="preserve"> </v>
      </c>
      <c r="K123" s="775"/>
      <c r="L123" s="410"/>
      <c r="N123" s="164"/>
      <c r="O123" s="28"/>
      <c r="P123" s="201"/>
    </row>
    <row r="124" spans="1:21" s="191" customFormat="1" ht="14.45" customHeight="1" x14ac:dyDescent="0.25">
      <c r="A124" s="44" t="s">
        <v>649</v>
      </c>
      <c r="B124" s="98" t="s">
        <v>772</v>
      </c>
      <c r="C124" s="172" t="s">
        <v>223</v>
      </c>
      <c r="D124" s="244"/>
      <c r="E124" s="244"/>
      <c r="F124" s="244"/>
      <c r="G124" s="244"/>
      <c r="H124" s="244"/>
      <c r="I124" s="244"/>
      <c r="J124" s="324" t="str">
        <f>F124&amp;" "&amp;I124</f>
        <v xml:space="preserve"> </v>
      </c>
      <c r="K124" s="781"/>
      <c r="L124" s="410"/>
      <c r="N124" s="160"/>
      <c r="O124" s="48"/>
    </row>
    <row r="125" spans="1:21" s="191" customFormat="1" ht="14.45" customHeight="1" x14ac:dyDescent="0.25">
      <c r="A125" s="44" t="s">
        <v>650</v>
      </c>
      <c r="B125" s="98" t="s">
        <v>772</v>
      </c>
      <c r="C125" s="172" t="s">
        <v>223</v>
      </c>
      <c r="D125" s="381"/>
      <c r="E125" s="381"/>
      <c r="F125" s="394"/>
      <c r="G125" s="394"/>
      <c r="H125" s="382"/>
      <c r="I125" s="395"/>
      <c r="J125" s="324" t="str">
        <f>F125&amp;" "&amp;I125</f>
        <v xml:space="preserve"> </v>
      </c>
      <c r="K125" s="775"/>
      <c r="L125" s="410"/>
      <c r="N125" s="160"/>
      <c r="O125" s="48"/>
    </row>
    <row r="126" spans="1:21" ht="14.45" customHeight="1" x14ac:dyDescent="0.25">
      <c r="A126" s="82">
        <v>0</v>
      </c>
      <c r="B126" s="97" t="s">
        <v>878</v>
      </c>
      <c r="C126" s="173" t="s">
        <v>672</v>
      </c>
      <c r="D126" s="384" t="s">
        <v>201</v>
      </c>
      <c r="E126" s="384" t="s">
        <v>201</v>
      </c>
      <c r="F126" s="383" t="s">
        <v>388</v>
      </c>
      <c r="G126" s="383"/>
      <c r="H126" s="383"/>
      <c r="I126" s="365"/>
      <c r="J126" s="365"/>
      <c r="K126" s="773"/>
      <c r="L126" s="419"/>
      <c r="N126" s="165" t="s">
        <v>388</v>
      </c>
      <c r="O126" s="83"/>
      <c r="P126" s="440" t="s">
        <v>201</v>
      </c>
      <c r="Q126" s="385" t="s">
        <v>1720</v>
      </c>
      <c r="R126" s="385" t="s">
        <v>1661</v>
      </c>
      <c r="S126" s="365" t="s">
        <v>1821</v>
      </c>
      <c r="T126" s="365"/>
      <c r="U126" s="370" t="s">
        <v>1715</v>
      </c>
    </row>
    <row r="127" spans="1:21" ht="14.45" customHeight="1" x14ac:dyDescent="0.25">
      <c r="A127" s="82">
        <v>1</v>
      </c>
      <c r="B127" s="97" t="s">
        <v>878</v>
      </c>
      <c r="C127" s="173" t="s">
        <v>672</v>
      </c>
      <c r="D127" s="384" t="s">
        <v>2562</v>
      </c>
      <c r="E127" s="384"/>
      <c r="F127" s="385" t="str">
        <f>C127&amp;" 425/65 22.5 ET0"</f>
        <v>SPB-R14 425/65 22.5 ET0</v>
      </c>
      <c r="G127" s="385" t="s">
        <v>1719</v>
      </c>
      <c r="H127" s="385" t="s">
        <v>1661</v>
      </c>
      <c r="I127" s="364" t="s">
        <v>1807</v>
      </c>
      <c r="J127" s="364" t="str">
        <f>C127&amp;" "&amp;G127&amp;" "&amp;I127</f>
        <v>SPB-R14 425/65 22.5 ET0 Westlake CR931 radialinė</v>
      </c>
      <c r="K127" s="779">
        <v>22402700</v>
      </c>
      <c r="L127" s="411"/>
      <c r="N127" s="165"/>
      <c r="O127" s="83"/>
      <c r="P127" s="440" t="s">
        <v>201</v>
      </c>
      <c r="Q127" s="365" t="s">
        <v>1719</v>
      </c>
      <c r="R127" s="385" t="s">
        <v>1661</v>
      </c>
      <c r="S127" s="364" t="s">
        <v>1808</v>
      </c>
      <c r="T127" s="364"/>
      <c r="U127" s="399" t="s">
        <v>337</v>
      </c>
    </row>
    <row r="128" spans="1:21" ht="14.45" customHeight="1" x14ac:dyDescent="0.25">
      <c r="A128" s="82">
        <v>2</v>
      </c>
      <c r="B128" s="97" t="s">
        <v>878</v>
      </c>
      <c r="C128" s="173" t="s">
        <v>672</v>
      </c>
      <c r="D128" s="384" t="s">
        <v>2565</v>
      </c>
      <c r="E128" s="384"/>
      <c r="F128" s="364" t="str">
        <f>C128&amp;" 550/45 22.5 ET0"</f>
        <v>SPB-R14 550/45 22.5 ET0</v>
      </c>
      <c r="G128" s="365" t="s">
        <v>1719</v>
      </c>
      <c r="H128" s="385" t="s">
        <v>1661</v>
      </c>
      <c r="I128" s="365" t="s">
        <v>1811</v>
      </c>
      <c r="J128" s="364" t="str">
        <f>C128&amp;" "&amp;G128&amp;" "&amp;I128</f>
        <v>SPB-R14 425/65 22.5 ET0 Westlake AT557 radialinė</v>
      </c>
      <c r="K128" s="369">
        <v>224900200</v>
      </c>
      <c r="L128" s="410"/>
      <c r="N128" s="165"/>
      <c r="O128" s="83"/>
      <c r="P128" s="440" t="s">
        <v>201</v>
      </c>
      <c r="Q128" s="365" t="s">
        <v>1719</v>
      </c>
      <c r="R128" s="385" t="s">
        <v>1661</v>
      </c>
      <c r="S128" s="364" t="s">
        <v>1809</v>
      </c>
      <c r="T128" s="364"/>
      <c r="U128" s="399" t="s">
        <v>43</v>
      </c>
    </row>
    <row r="129" spans="1:21" ht="14.45" customHeight="1" x14ac:dyDescent="0.25">
      <c r="A129" s="82">
        <v>3</v>
      </c>
      <c r="B129" s="97" t="s">
        <v>878</v>
      </c>
      <c r="C129" s="173" t="s">
        <v>672</v>
      </c>
      <c r="D129" s="384" t="s">
        <v>2541</v>
      </c>
      <c r="E129" s="384"/>
      <c r="F129" s="385" t="str">
        <f>C129&amp;" 560/45 22.5 ET0"</f>
        <v>SPB-R14 560/45 22.5 ET0</v>
      </c>
      <c r="G129" s="385" t="s">
        <v>1665</v>
      </c>
      <c r="H129" s="385" t="s">
        <v>1661</v>
      </c>
      <c r="I129" s="364" t="s">
        <v>1804</v>
      </c>
      <c r="J129" s="364" t="str">
        <f>C129&amp;" "&amp;G129&amp;" "&amp;I129</f>
        <v>SPB-R14 550/45 22,5 ET0 Alliance 328 diagonalinė</v>
      </c>
      <c r="K129" s="779">
        <v>22401500</v>
      </c>
      <c r="L129" s="410"/>
      <c r="N129" s="165"/>
      <c r="O129" s="83"/>
      <c r="P129" s="440" t="s">
        <v>201</v>
      </c>
      <c r="Q129" s="365" t="s">
        <v>1719</v>
      </c>
      <c r="R129" s="385" t="s">
        <v>1661</v>
      </c>
      <c r="S129" s="365" t="s">
        <v>1810</v>
      </c>
      <c r="T129" s="365"/>
      <c r="U129" s="370" t="s">
        <v>1726</v>
      </c>
    </row>
    <row r="130" spans="1:21" ht="14.45" customHeight="1" x14ac:dyDescent="0.25">
      <c r="A130" s="82">
        <v>4</v>
      </c>
      <c r="B130" s="97" t="s">
        <v>878</v>
      </c>
      <c r="C130" s="173" t="s">
        <v>672</v>
      </c>
      <c r="D130" s="384" t="s">
        <v>2547</v>
      </c>
      <c r="E130" s="384"/>
      <c r="F130" s="364"/>
      <c r="G130" s="364" t="s">
        <v>1722</v>
      </c>
      <c r="H130" s="385" t="s">
        <v>1661</v>
      </c>
      <c r="I130" s="364" t="s">
        <v>1806</v>
      </c>
      <c r="J130" s="364" t="str">
        <f>C130&amp;" "&amp;G130&amp;" "&amp;I130</f>
        <v>SPB-R14 550/45 22.5 ET0 Alliance 380 radialinė</v>
      </c>
      <c r="K130" s="779">
        <v>22490100</v>
      </c>
      <c r="L130" s="410"/>
      <c r="N130" s="165"/>
      <c r="O130" s="83"/>
      <c r="P130" s="440" t="s">
        <v>201</v>
      </c>
      <c r="Q130" s="365" t="s">
        <v>1719</v>
      </c>
      <c r="R130" s="385" t="s">
        <v>1661</v>
      </c>
      <c r="S130" s="365" t="s">
        <v>1812</v>
      </c>
      <c r="T130" s="365"/>
      <c r="U130" s="370" t="s">
        <v>1727</v>
      </c>
    </row>
    <row r="131" spans="1:21" ht="14.45" customHeight="1" x14ac:dyDescent="0.25">
      <c r="A131" s="82">
        <v>5</v>
      </c>
      <c r="B131" s="97" t="s">
        <v>878</v>
      </c>
      <c r="C131" s="173" t="s">
        <v>672</v>
      </c>
      <c r="D131" s="401" t="s">
        <v>2557</v>
      </c>
      <c r="E131" s="401"/>
      <c r="F131" s="401"/>
      <c r="G131" s="401" t="s">
        <v>1731</v>
      </c>
      <c r="H131" s="385" t="s">
        <v>1661</v>
      </c>
      <c r="I131" s="401" t="s">
        <v>2576</v>
      </c>
      <c r="J131" s="364" t="str">
        <f>C131&amp;" "&amp;G131&amp;" "&amp;I131</f>
        <v>SPB-R14 560/45 22.5 ET0 BKT FL 630 PLUS radialinė</v>
      </c>
      <c r="K131" s="773">
        <v>22480500</v>
      </c>
      <c r="L131" s="411"/>
      <c r="N131" s="165"/>
      <c r="O131" s="83"/>
      <c r="P131" s="440" t="s">
        <v>201</v>
      </c>
      <c r="Q131" s="365" t="s">
        <v>1719</v>
      </c>
      <c r="R131" s="385" t="s">
        <v>1661</v>
      </c>
      <c r="S131" s="365" t="s">
        <v>1813</v>
      </c>
      <c r="T131" s="365"/>
      <c r="U131" s="370" t="s">
        <v>1728</v>
      </c>
    </row>
    <row r="132" spans="1:21" ht="14.45" customHeight="1" x14ac:dyDescent="0.25">
      <c r="A132" s="82">
        <v>6</v>
      </c>
      <c r="B132" s="97" t="s">
        <v>878</v>
      </c>
      <c r="C132" s="173" t="s">
        <v>672</v>
      </c>
      <c r="D132" s="401"/>
      <c r="E132" s="401"/>
      <c r="F132" s="401"/>
      <c r="G132" s="401"/>
      <c r="H132" s="401"/>
      <c r="I132" s="401"/>
      <c r="J132" s="401"/>
      <c r="K132" s="779"/>
      <c r="L132" s="411"/>
      <c r="N132" s="165"/>
      <c r="O132" s="83"/>
    </row>
    <row r="133" spans="1:21" ht="14.45" customHeight="1" x14ac:dyDescent="0.25">
      <c r="A133" s="82">
        <v>7</v>
      </c>
      <c r="B133" s="97" t="s">
        <v>878</v>
      </c>
      <c r="C133" s="173" t="s">
        <v>672</v>
      </c>
      <c r="D133" s="401"/>
      <c r="E133" s="401"/>
      <c r="F133" s="401"/>
      <c r="G133" s="401"/>
      <c r="H133" s="401"/>
      <c r="I133" s="401"/>
      <c r="J133" s="401"/>
      <c r="K133" s="779"/>
      <c r="L133" s="411"/>
      <c r="N133" s="165"/>
      <c r="O133" s="83"/>
    </row>
    <row r="134" spans="1:21" ht="14.45" customHeight="1" x14ac:dyDescent="0.25">
      <c r="A134" s="82">
        <v>8</v>
      </c>
      <c r="B134" s="97" t="s">
        <v>878</v>
      </c>
      <c r="C134" s="173" t="s">
        <v>672</v>
      </c>
      <c r="D134" s="401"/>
      <c r="E134" s="401"/>
      <c r="F134" s="401"/>
      <c r="G134" s="401"/>
      <c r="H134" s="401"/>
      <c r="I134" s="401"/>
      <c r="J134" s="401"/>
      <c r="K134" s="779"/>
      <c r="L134" s="411"/>
      <c r="N134" s="165"/>
      <c r="O134" s="83"/>
    </row>
    <row r="135" spans="1:21" ht="14.45" customHeight="1" x14ac:dyDescent="0.25">
      <c r="A135" s="82">
        <v>9</v>
      </c>
      <c r="B135" s="97" t="s">
        <v>878</v>
      </c>
      <c r="C135" s="173" t="s">
        <v>672</v>
      </c>
      <c r="D135" s="401"/>
      <c r="E135" s="401"/>
      <c r="F135" s="401"/>
      <c r="G135" s="401"/>
      <c r="H135" s="401"/>
      <c r="I135" s="401"/>
      <c r="J135" s="401"/>
      <c r="K135" s="779"/>
      <c r="L135" s="410"/>
      <c r="N135" s="165"/>
      <c r="O135" s="83"/>
    </row>
    <row r="136" spans="1:21" ht="14.45" customHeight="1" x14ac:dyDescent="0.25">
      <c r="A136" s="82">
        <v>10</v>
      </c>
      <c r="B136" s="97" t="s">
        <v>878</v>
      </c>
      <c r="C136" s="173" t="s">
        <v>672</v>
      </c>
      <c r="D136" s="401"/>
      <c r="E136" s="401"/>
      <c r="F136" s="401"/>
      <c r="G136" s="401"/>
      <c r="H136" s="401"/>
      <c r="I136" s="401"/>
      <c r="J136" s="401"/>
      <c r="K136" s="779"/>
      <c r="L136" s="410"/>
      <c r="N136" s="165"/>
      <c r="O136" s="83"/>
    </row>
    <row r="137" spans="1:21" ht="14.45" customHeight="1" x14ac:dyDescent="0.25">
      <c r="A137" s="82">
        <v>11</v>
      </c>
      <c r="B137" s="97" t="s">
        <v>878</v>
      </c>
      <c r="C137" s="173" t="s">
        <v>672</v>
      </c>
      <c r="D137" s="384"/>
      <c r="E137" s="384"/>
      <c r="F137" s="364"/>
      <c r="G137" s="400"/>
      <c r="H137" s="386"/>
      <c r="I137" s="400"/>
      <c r="J137" s="400"/>
      <c r="K137" s="782"/>
      <c r="L137" s="410"/>
      <c r="N137" s="205"/>
      <c r="O137" s="439"/>
    </row>
    <row r="138" spans="1:21" ht="14.45" customHeight="1" x14ac:dyDescent="0.25">
      <c r="A138" s="42">
        <v>0</v>
      </c>
      <c r="B138" s="99" t="s">
        <v>773</v>
      </c>
      <c r="C138" s="198" t="s">
        <v>222</v>
      </c>
      <c r="D138" s="436"/>
      <c r="E138" s="436" t="s">
        <v>200</v>
      </c>
      <c r="F138" s="380" t="s">
        <v>388</v>
      </c>
      <c r="G138" s="380"/>
      <c r="H138" s="380"/>
      <c r="I138" s="382"/>
      <c r="J138" s="382"/>
      <c r="K138" s="780"/>
      <c r="L138" s="417"/>
      <c r="N138" s="167" t="s">
        <v>388</v>
      </c>
      <c r="O138" s="81"/>
      <c r="P138" s="442" t="s">
        <v>200</v>
      </c>
      <c r="Q138" s="324" t="s">
        <v>1730</v>
      </c>
      <c r="R138" s="324" t="s">
        <v>1661</v>
      </c>
      <c r="S138" s="324" t="s">
        <v>1820</v>
      </c>
      <c r="T138" s="324"/>
      <c r="U138" s="373" t="s">
        <v>1716</v>
      </c>
    </row>
    <row r="139" spans="1:21" ht="14.45" customHeight="1" x14ac:dyDescent="0.25">
      <c r="A139" s="42">
        <v>1</v>
      </c>
      <c r="B139" s="42" t="s">
        <v>773</v>
      </c>
      <c r="C139" s="172" t="s">
        <v>222</v>
      </c>
      <c r="D139" s="460" t="s">
        <v>2554</v>
      </c>
      <c r="E139" s="460"/>
      <c r="F139" s="382" t="str">
        <f>C139&amp;" 600/50 22.5 ET-20"</f>
        <v>SPB16 600/50 22.5 ET-20</v>
      </c>
      <c r="G139" s="382" t="s">
        <v>1713</v>
      </c>
      <c r="H139" s="382" t="s">
        <v>1661</v>
      </c>
      <c r="I139" s="382" t="s">
        <v>1819</v>
      </c>
      <c r="J139" s="382" t="str">
        <f t="shared" ref="J139:J145" si="8">C139&amp;" "&amp;G139&amp;" "&amp;I139</f>
        <v>SPB16 600/50 22.5 ET-20 Alliance 885 radialinė</v>
      </c>
      <c r="K139" s="783">
        <v>224901700</v>
      </c>
      <c r="L139" s="411"/>
      <c r="N139" s="160" t="s">
        <v>1633</v>
      </c>
      <c r="O139" s="48"/>
    </row>
    <row r="140" spans="1:21" ht="14.45" customHeight="1" x14ac:dyDescent="0.25">
      <c r="A140" s="42">
        <v>2</v>
      </c>
      <c r="B140" s="42" t="s">
        <v>773</v>
      </c>
      <c r="C140" s="172" t="s">
        <v>222</v>
      </c>
      <c r="D140" s="460" t="s">
        <v>2551</v>
      </c>
      <c r="E140" s="436"/>
      <c r="F140" s="380" t="str">
        <f>C140&amp;" 600/55 22.5 ET-20"</f>
        <v>SPB16 600/55 22.5 ET-20</v>
      </c>
      <c r="G140" s="382" t="s">
        <v>2580</v>
      </c>
      <c r="H140" s="382" t="s">
        <v>1661</v>
      </c>
      <c r="I140" s="382" t="s">
        <v>1710</v>
      </c>
      <c r="J140" s="382" t="str">
        <f t="shared" si="8"/>
        <v>SPB16 600/50 22.5 ET-20 radialinė Alliance 328</v>
      </c>
      <c r="K140" s="783">
        <v>22401600</v>
      </c>
      <c r="L140" s="411"/>
      <c r="N140" s="160" t="s">
        <v>1623</v>
      </c>
      <c r="O140" s="48" t="s">
        <v>8</v>
      </c>
    </row>
    <row r="141" spans="1:21" ht="14.45" customHeight="1" x14ac:dyDescent="0.25">
      <c r="A141" s="42">
        <v>3</v>
      </c>
      <c r="B141" s="42" t="s">
        <v>773</v>
      </c>
      <c r="C141" s="172" t="s">
        <v>222</v>
      </c>
      <c r="D141" s="460" t="s">
        <v>2558</v>
      </c>
      <c r="E141" s="436"/>
      <c r="F141" s="382" t="str">
        <f>C141&amp;" 600/50 22.5 ET-50 (tinka vairuojamai ašiai)"</f>
        <v>SPB16 600/50 22.5 ET-50 (tinka vairuojamai ašiai)</v>
      </c>
      <c r="G141" s="382" t="s">
        <v>1713</v>
      </c>
      <c r="H141" s="382" t="s">
        <v>1661</v>
      </c>
      <c r="I141" s="382" t="s">
        <v>2576</v>
      </c>
      <c r="J141" s="382" t="str">
        <f t="shared" si="8"/>
        <v>SPB16 600/50 22.5 ET-20 BKT FL 630 PLUS radialinė</v>
      </c>
      <c r="K141" s="783">
        <v>224902600</v>
      </c>
      <c r="L141" s="411"/>
      <c r="N141" s="160" t="s">
        <v>1634</v>
      </c>
      <c r="O141" s="48"/>
    </row>
    <row r="142" spans="1:21" ht="14.45" customHeight="1" x14ac:dyDescent="0.25">
      <c r="A142" s="42">
        <v>4</v>
      </c>
      <c r="B142" s="42" t="s">
        <v>773</v>
      </c>
      <c r="C142" s="172" t="s">
        <v>222</v>
      </c>
      <c r="D142" s="381" t="s">
        <v>2551</v>
      </c>
      <c r="E142" s="397"/>
      <c r="F142" s="382" t="str">
        <f>C142&amp;" 600/55 22.5 ET-50 (tinka vairuojamai ašiai)"</f>
        <v>SPB16 600/55 22.5 ET-50 (tinka vairuojamai ašiai)</v>
      </c>
      <c r="G142" s="380" t="s">
        <v>2580</v>
      </c>
      <c r="H142" s="382" t="s">
        <v>1661</v>
      </c>
      <c r="I142" s="380" t="s">
        <v>1710</v>
      </c>
      <c r="J142" s="382" t="str">
        <f t="shared" si="8"/>
        <v>SPB16 600/50 22.5 ET-20 radialinė Alliance 328</v>
      </c>
      <c r="K142" s="780">
        <v>22401600</v>
      </c>
      <c r="L142" s="420"/>
      <c r="N142" s="160" t="s">
        <v>1635</v>
      </c>
      <c r="O142" s="48"/>
    </row>
    <row r="143" spans="1:21" ht="14.45" customHeight="1" x14ac:dyDescent="0.25">
      <c r="A143" s="42">
        <v>5</v>
      </c>
      <c r="B143" s="42" t="s">
        <v>773</v>
      </c>
      <c r="C143" s="172" t="s">
        <v>222</v>
      </c>
      <c r="D143" s="397" t="s">
        <v>2543</v>
      </c>
      <c r="E143" s="397"/>
      <c r="F143" s="446"/>
      <c r="G143" s="380" t="s">
        <v>1732</v>
      </c>
      <c r="H143" s="382" t="s">
        <v>1661</v>
      </c>
      <c r="I143" s="380" t="s">
        <v>1806</v>
      </c>
      <c r="J143" s="382" t="str">
        <f t="shared" si="8"/>
        <v>SPB16 600/55 22.5 ET-20 Alliance 380 radialinė</v>
      </c>
      <c r="K143" s="780">
        <v>22401700</v>
      </c>
      <c r="L143" s="420"/>
      <c r="N143" s="160"/>
      <c r="O143" s="48"/>
    </row>
    <row r="144" spans="1:21" ht="14.45" customHeight="1" x14ac:dyDescent="0.25">
      <c r="A144" s="42">
        <v>6</v>
      </c>
      <c r="B144" s="42" t="s">
        <v>773</v>
      </c>
      <c r="C144" s="172" t="s">
        <v>222</v>
      </c>
      <c r="D144" s="381" t="s">
        <v>2558</v>
      </c>
      <c r="E144" s="397"/>
      <c r="F144" s="446"/>
      <c r="G144" s="382" t="s">
        <v>1818</v>
      </c>
      <c r="H144" s="382" t="s">
        <v>1661</v>
      </c>
      <c r="I144" s="382" t="s">
        <v>2576</v>
      </c>
      <c r="J144" s="382" t="str">
        <f t="shared" si="8"/>
        <v>SPB16 600/50 22.5 ET-50 (tinka vairuojamai ašiai) BKT FL 630 PLUS radialinė</v>
      </c>
      <c r="K144" s="783">
        <v>22480600</v>
      </c>
      <c r="L144" s="410"/>
      <c r="N144" s="160"/>
      <c r="O144" s="48"/>
    </row>
    <row r="145" spans="1:21" ht="14.45" customHeight="1" x14ac:dyDescent="0.25">
      <c r="A145" s="42">
        <v>7</v>
      </c>
      <c r="B145" s="42" t="s">
        <v>773</v>
      </c>
      <c r="C145" s="172" t="s">
        <v>222</v>
      </c>
      <c r="D145" s="397" t="s">
        <v>2543</v>
      </c>
      <c r="E145" s="397"/>
      <c r="F145" s="446"/>
      <c r="G145" s="382" t="s">
        <v>2582</v>
      </c>
      <c r="H145" s="382" t="s">
        <v>1661</v>
      </c>
      <c r="I145" s="382" t="s">
        <v>2526</v>
      </c>
      <c r="J145" s="382" t="str">
        <f t="shared" si="8"/>
        <v>SPB16 600/55 22.5 ET-50 (tinka vairuojamai ašiai) radialinė Alliance 380</v>
      </c>
      <c r="K145" s="783">
        <v>22405400</v>
      </c>
      <c r="L145" s="410"/>
      <c r="N145" s="160"/>
      <c r="O145" s="48"/>
    </row>
    <row r="146" spans="1:21" ht="14.45" customHeight="1" x14ac:dyDescent="0.25">
      <c r="A146" s="42">
        <v>8</v>
      </c>
      <c r="B146" s="42" t="s">
        <v>773</v>
      </c>
      <c r="C146" s="172" t="s">
        <v>222</v>
      </c>
      <c r="D146" s="437"/>
      <c r="E146" s="437"/>
      <c r="F146" s="446"/>
      <c r="G146" s="446"/>
      <c r="H146" s="446"/>
      <c r="I146" s="446"/>
      <c r="J146" s="446"/>
      <c r="K146" s="780"/>
      <c r="L146" s="411"/>
      <c r="N146" s="160"/>
      <c r="O146" s="48"/>
    </row>
    <row r="147" spans="1:21" ht="14.45" customHeight="1" x14ac:dyDescent="0.25">
      <c r="A147" s="42">
        <v>9</v>
      </c>
      <c r="B147" s="42" t="s">
        <v>773</v>
      </c>
      <c r="C147" s="172" t="s">
        <v>222</v>
      </c>
      <c r="D147" s="402"/>
      <c r="E147" s="402"/>
      <c r="F147" s="402"/>
      <c r="G147" s="402"/>
      <c r="H147" s="402"/>
      <c r="I147" s="402"/>
      <c r="J147" s="402"/>
      <c r="K147" s="775"/>
      <c r="L147" s="411"/>
      <c r="N147" s="160"/>
      <c r="O147" s="48"/>
    </row>
    <row r="148" spans="1:21" ht="14.45" customHeight="1" x14ac:dyDescent="0.25">
      <c r="A148" s="42" t="s">
        <v>648</v>
      </c>
      <c r="B148" s="42" t="s">
        <v>773</v>
      </c>
      <c r="C148" s="172" t="s">
        <v>222</v>
      </c>
      <c r="D148" s="381"/>
      <c r="E148" s="381"/>
      <c r="F148" s="324"/>
      <c r="G148" s="324"/>
      <c r="H148" s="324"/>
      <c r="I148" s="324"/>
      <c r="J148" s="324"/>
      <c r="K148" s="771"/>
      <c r="L148" s="411"/>
      <c r="N148" s="160"/>
      <c r="O148" s="48"/>
    </row>
    <row r="149" spans="1:21" ht="14.45" customHeight="1" x14ac:dyDescent="0.25">
      <c r="A149" s="42" t="s">
        <v>653</v>
      </c>
      <c r="B149" s="42" t="s">
        <v>773</v>
      </c>
      <c r="C149" s="172" t="s">
        <v>222</v>
      </c>
      <c r="D149" s="381"/>
      <c r="E149" s="381"/>
      <c r="F149" s="324"/>
      <c r="G149" s="324"/>
      <c r="H149" s="324"/>
      <c r="I149" s="324"/>
      <c r="J149" s="324"/>
      <c r="K149" s="771"/>
      <c r="L149" s="411"/>
      <c r="N149" s="160"/>
      <c r="O149" s="48"/>
    </row>
    <row r="150" spans="1:21" ht="14.45" customHeight="1" x14ac:dyDescent="0.25">
      <c r="A150" s="45"/>
      <c r="B150" s="45"/>
      <c r="C150" s="171" t="s">
        <v>26</v>
      </c>
      <c r="D150" s="398"/>
      <c r="E150" s="459"/>
      <c r="F150" s="45"/>
      <c r="G150" s="45"/>
      <c r="H150" s="367"/>
      <c r="I150" s="45"/>
      <c r="J150" s="45"/>
      <c r="K150" s="772"/>
      <c r="L150" s="411"/>
      <c r="N150" s="163"/>
      <c r="O150" s="63"/>
    </row>
    <row r="151" spans="1:21" ht="14.45" customHeight="1" x14ac:dyDescent="0.25">
      <c r="A151" s="82">
        <v>0</v>
      </c>
      <c r="B151" s="82" t="s">
        <v>774</v>
      </c>
      <c r="C151" s="173" t="s">
        <v>221</v>
      </c>
      <c r="D151" s="384"/>
      <c r="E151" s="384" t="s">
        <v>1699</v>
      </c>
      <c r="F151" s="383" t="s">
        <v>388</v>
      </c>
      <c r="G151" s="383"/>
      <c r="H151" s="383"/>
      <c r="I151" s="365"/>
      <c r="J151" s="365"/>
      <c r="K151" s="773"/>
      <c r="L151" s="419"/>
      <c r="N151" s="165" t="s">
        <v>388</v>
      </c>
      <c r="O151" s="83"/>
      <c r="P151" s="440" t="s">
        <v>1699</v>
      </c>
      <c r="Q151" s="365" t="s">
        <v>1719</v>
      </c>
      <c r="R151" s="385" t="s">
        <v>1661</v>
      </c>
      <c r="S151" s="364" t="s">
        <v>1808</v>
      </c>
      <c r="T151" s="364"/>
      <c r="U151" s="399" t="s">
        <v>337</v>
      </c>
    </row>
    <row r="152" spans="1:21" ht="18.600000000000001" customHeight="1" x14ac:dyDescent="0.25">
      <c r="A152" s="82">
        <v>1</v>
      </c>
      <c r="B152" s="82" t="s">
        <v>774</v>
      </c>
      <c r="C152" s="173" t="s">
        <v>221</v>
      </c>
      <c r="D152" s="384" t="s">
        <v>2562</v>
      </c>
      <c r="E152" s="384"/>
      <c r="F152" s="385" t="str">
        <f>C152&amp;" 425/65 22.5 ET0"</f>
        <v>SPC10 425/65 22.5 ET0</v>
      </c>
      <c r="G152" s="385" t="s">
        <v>1719</v>
      </c>
      <c r="H152" s="385" t="s">
        <v>1661</v>
      </c>
      <c r="I152" s="364" t="s">
        <v>1807</v>
      </c>
      <c r="J152" s="364" t="str">
        <f t="shared" ref="J152:J157" si="9">C152&amp;" "&amp;G152&amp;" "&amp;I152</f>
        <v>SPC10 425/65 22.5 ET0 Westlake CR931 radialinė</v>
      </c>
      <c r="K152" s="779">
        <v>22402700</v>
      </c>
      <c r="L152" s="410"/>
      <c r="N152" s="166" t="s">
        <v>753</v>
      </c>
      <c r="O152" s="86" t="s">
        <v>337</v>
      </c>
      <c r="P152" s="440" t="s">
        <v>1699</v>
      </c>
      <c r="Q152" s="365" t="s">
        <v>1719</v>
      </c>
      <c r="R152" s="385" t="s">
        <v>1661</v>
      </c>
      <c r="S152" s="364" t="s">
        <v>1809</v>
      </c>
      <c r="T152" s="364"/>
      <c r="U152" s="399" t="s">
        <v>43</v>
      </c>
    </row>
    <row r="153" spans="1:21" ht="18.600000000000001" customHeight="1" x14ac:dyDescent="0.25">
      <c r="A153" s="82">
        <v>2</v>
      </c>
      <c r="B153" s="82" t="s">
        <v>774</v>
      </c>
      <c r="C153" s="173" t="s">
        <v>221</v>
      </c>
      <c r="D153" s="384" t="s">
        <v>2565</v>
      </c>
      <c r="E153" s="384"/>
      <c r="F153" s="364" t="str">
        <f>C153&amp;" 500/45 22.5 ET0"</f>
        <v>SPC10 500/45 22.5 ET0</v>
      </c>
      <c r="G153" s="365" t="s">
        <v>1719</v>
      </c>
      <c r="H153" s="385" t="s">
        <v>1661</v>
      </c>
      <c r="I153" s="365" t="s">
        <v>1811</v>
      </c>
      <c r="J153" s="364" t="str">
        <f t="shared" si="9"/>
        <v>SPC10 425/65 22.5 ET0 Westlake AT557 radialinė</v>
      </c>
      <c r="K153" s="369">
        <v>224900200</v>
      </c>
      <c r="L153" s="410"/>
      <c r="N153" s="166"/>
      <c r="O153" s="86"/>
      <c r="P153" s="440" t="s">
        <v>1699</v>
      </c>
      <c r="Q153" s="365" t="s">
        <v>1719</v>
      </c>
      <c r="R153" s="385" t="s">
        <v>1661</v>
      </c>
      <c r="S153" s="365" t="s">
        <v>1810</v>
      </c>
      <c r="T153" s="365"/>
      <c r="U153" s="370" t="s">
        <v>1726</v>
      </c>
    </row>
    <row r="154" spans="1:21" ht="18.600000000000001" customHeight="1" x14ac:dyDescent="0.25">
      <c r="A154" s="82">
        <v>3</v>
      </c>
      <c r="B154" s="82" t="s">
        <v>774</v>
      </c>
      <c r="C154" s="173" t="s">
        <v>221</v>
      </c>
      <c r="D154" s="384" t="s">
        <v>2549</v>
      </c>
      <c r="E154" s="384"/>
      <c r="F154" s="385" t="str">
        <f>C154&amp;" 550/45 22.5 ET0"</f>
        <v>SPC10 550/45 22.5 ET0</v>
      </c>
      <c r="G154" s="364" t="s">
        <v>1939</v>
      </c>
      <c r="H154" s="385" t="s">
        <v>1661</v>
      </c>
      <c r="I154" s="364" t="s">
        <v>1804</v>
      </c>
      <c r="J154" s="364" t="str">
        <f t="shared" si="9"/>
        <v>SPC10 500/45 22,5 ET0 Alliance 328 diagonalinė</v>
      </c>
      <c r="K154" s="779">
        <v>22408000</v>
      </c>
      <c r="L154" s="410"/>
      <c r="N154" s="166"/>
      <c r="O154" s="86"/>
      <c r="P154" s="440" t="s">
        <v>1699</v>
      </c>
      <c r="Q154" s="365" t="s">
        <v>1719</v>
      </c>
      <c r="R154" s="385" t="s">
        <v>1661</v>
      </c>
      <c r="S154" s="365" t="s">
        <v>1812</v>
      </c>
      <c r="T154" s="365"/>
      <c r="U154" s="370" t="s">
        <v>1727</v>
      </c>
    </row>
    <row r="155" spans="1:21" ht="18.600000000000001" customHeight="1" x14ac:dyDescent="0.25">
      <c r="A155" s="82">
        <v>4</v>
      </c>
      <c r="B155" s="82" t="s">
        <v>774</v>
      </c>
      <c r="C155" s="173" t="s">
        <v>221</v>
      </c>
      <c r="D155" s="384" t="s">
        <v>2541</v>
      </c>
      <c r="E155" s="384"/>
      <c r="F155" s="401" t="str">
        <f>C155&amp;" 560/45 22.5 ET0"</f>
        <v>SPC10 560/45 22.5 ET0</v>
      </c>
      <c r="G155" s="385" t="s">
        <v>1722</v>
      </c>
      <c r="H155" s="385" t="s">
        <v>1661</v>
      </c>
      <c r="I155" s="364" t="s">
        <v>1804</v>
      </c>
      <c r="J155" s="364" t="str">
        <f t="shared" si="9"/>
        <v>SPC10 550/45 22.5 ET0 Alliance 328 diagonalinė</v>
      </c>
      <c r="K155" s="779">
        <v>22401500</v>
      </c>
      <c r="L155" s="411"/>
      <c r="N155" s="166"/>
      <c r="O155" s="86"/>
      <c r="P155" s="440" t="s">
        <v>1699</v>
      </c>
      <c r="Q155" s="365" t="s">
        <v>1719</v>
      </c>
      <c r="R155" s="385" t="s">
        <v>1661</v>
      </c>
      <c r="S155" s="365" t="s">
        <v>1813</v>
      </c>
      <c r="T155" s="365"/>
      <c r="U155" s="370" t="s">
        <v>1728</v>
      </c>
    </row>
    <row r="156" spans="1:21" ht="18.600000000000001" customHeight="1" x14ac:dyDescent="0.25">
      <c r="A156" s="82">
        <v>5</v>
      </c>
      <c r="B156" s="82" t="s">
        <v>774</v>
      </c>
      <c r="C156" s="173" t="s">
        <v>221</v>
      </c>
      <c r="D156" s="384" t="s">
        <v>2547</v>
      </c>
      <c r="E156" s="384"/>
      <c r="F156" s="364"/>
      <c r="G156" s="364" t="s">
        <v>1722</v>
      </c>
      <c r="H156" s="385" t="s">
        <v>1661</v>
      </c>
      <c r="I156" s="364" t="s">
        <v>1806</v>
      </c>
      <c r="J156" s="364" t="str">
        <f t="shared" si="9"/>
        <v>SPC10 550/45 22.5 ET0 Alliance 380 radialinė</v>
      </c>
      <c r="K156" s="779">
        <v>22490100</v>
      </c>
      <c r="L156" s="411"/>
      <c r="N156" s="166"/>
      <c r="O156" s="86"/>
    </row>
    <row r="157" spans="1:21" ht="18.600000000000001" customHeight="1" x14ac:dyDescent="0.25">
      <c r="A157" s="82">
        <v>6</v>
      </c>
      <c r="B157" s="82" t="s">
        <v>774</v>
      </c>
      <c r="C157" s="173" t="s">
        <v>221</v>
      </c>
      <c r="D157" s="401" t="s">
        <v>2557</v>
      </c>
      <c r="E157" s="401"/>
      <c r="F157" s="401"/>
      <c r="G157" s="401" t="s">
        <v>1731</v>
      </c>
      <c r="H157" s="385" t="s">
        <v>1661</v>
      </c>
      <c r="I157" s="401" t="s">
        <v>2576</v>
      </c>
      <c r="J157" s="364" t="str">
        <f t="shared" si="9"/>
        <v>SPC10 560/45 22.5 ET0 BKT FL 630 PLUS radialinė</v>
      </c>
      <c r="K157" s="773">
        <v>22480500</v>
      </c>
      <c r="L157" s="411"/>
      <c r="N157" s="166"/>
      <c r="O157" s="86"/>
    </row>
    <row r="158" spans="1:21" ht="18.600000000000001" customHeight="1" x14ac:dyDescent="0.25">
      <c r="A158" s="82">
        <v>7</v>
      </c>
      <c r="B158" s="82" t="s">
        <v>774</v>
      </c>
      <c r="C158" s="173" t="s">
        <v>221</v>
      </c>
      <c r="D158" s="401"/>
      <c r="E158" s="401"/>
      <c r="F158" s="401"/>
      <c r="G158" s="401"/>
      <c r="H158" s="401"/>
      <c r="I158" s="401"/>
      <c r="J158" s="401"/>
      <c r="K158" s="779"/>
      <c r="L158" s="411"/>
      <c r="N158" s="166"/>
      <c r="O158" s="86"/>
    </row>
    <row r="159" spans="1:21" ht="18.600000000000001" customHeight="1" x14ac:dyDescent="0.25">
      <c r="A159" s="82">
        <v>8</v>
      </c>
      <c r="B159" s="82" t="s">
        <v>774</v>
      </c>
      <c r="C159" s="173" t="s">
        <v>221</v>
      </c>
      <c r="D159" s="401"/>
      <c r="E159" s="401"/>
      <c r="F159" s="401"/>
      <c r="G159" s="401"/>
      <c r="H159" s="401"/>
      <c r="I159" s="401"/>
      <c r="J159" s="401"/>
      <c r="K159" s="779"/>
      <c r="L159" s="410"/>
      <c r="N159" s="166"/>
      <c r="O159" s="86"/>
    </row>
    <row r="160" spans="1:21" ht="18.600000000000001" customHeight="1" x14ac:dyDescent="0.25">
      <c r="A160" s="82">
        <v>9</v>
      </c>
      <c r="B160" s="82" t="s">
        <v>774</v>
      </c>
      <c r="C160" s="173" t="s">
        <v>221</v>
      </c>
      <c r="D160" s="401"/>
      <c r="E160" s="401"/>
      <c r="F160" s="401"/>
      <c r="G160" s="401"/>
      <c r="H160" s="401"/>
      <c r="I160" s="401"/>
      <c r="J160" s="401"/>
      <c r="K160" s="779"/>
      <c r="L160" s="410"/>
      <c r="N160" s="166"/>
      <c r="O160" s="86"/>
    </row>
    <row r="161" spans="1:21" ht="18.600000000000001" customHeight="1" x14ac:dyDescent="0.25">
      <c r="A161" s="82" t="s">
        <v>648</v>
      </c>
      <c r="B161" s="82" t="s">
        <v>774</v>
      </c>
      <c r="C161" s="173" t="s">
        <v>221</v>
      </c>
      <c r="D161" s="401"/>
      <c r="E161" s="401"/>
      <c r="F161" s="401"/>
      <c r="G161" s="401"/>
      <c r="H161" s="401"/>
      <c r="I161" s="401"/>
      <c r="J161" s="401"/>
      <c r="K161" s="779"/>
      <c r="L161" s="410"/>
      <c r="N161" s="166"/>
      <c r="O161" s="86"/>
    </row>
    <row r="162" spans="1:21" ht="18.600000000000001" customHeight="1" x14ac:dyDescent="0.25">
      <c r="A162" s="82"/>
      <c r="B162" s="82"/>
      <c r="C162" s="173"/>
      <c r="D162" s="401"/>
      <c r="E162" s="401"/>
      <c r="F162" s="401"/>
      <c r="G162" s="401"/>
      <c r="H162" s="401"/>
      <c r="I162" s="401"/>
      <c r="J162" s="401"/>
      <c r="K162" s="779"/>
      <c r="N162" s="166"/>
      <c r="O162" s="86"/>
    </row>
    <row r="163" spans="1:21" ht="14.45" customHeight="1" x14ac:dyDescent="0.25">
      <c r="A163" s="42">
        <v>0</v>
      </c>
      <c r="B163" s="42" t="s">
        <v>775</v>
      </c>
      <c r="C163" s="170" t="s">
        <v>220</v>
      </c>
      <c r="D163" s="372"/>
      <c r="E163" s="372" t="s">
        <v>1700</v>
      </c>
      <c r="F163" s="371" t="str">
        <f>F39</f>
        <v>Be ratų</v>
      </c>
      <c r="G163" s="371"/>
      <c r="H163" s="371"/>
      <c r="I163" s="324"/>
      <c r="J163" s="324"/>
      <c r="K163" s="777"/>
      <c r="L163" s="417"/>
      <c r="N163" s="159" t="s">
        <v>388</v>
      </c>
      <c r="O163" s="14"/>
      <c r="P163" s="408" t="s">
        <v>1700</v>
      </c>
      <c r="Q163" s="371" t="str">
        <f>F40</f>
        <v>SPA12 425/65 22.5 ET0</v>
      </c>
      <c r="R163" s="324" t="s">
        <v>1661</v>
      </c>
      <c r="S163" s="324" t="s">
        <v>1821</v>
      </c>
      <c r="T163" s="324"/>
      <c r="U163" s="373" t="s">
        <v>1715</v>
      </c>
    </row>
    <row r="164" spans="1:21" ht="14.45" customHeight="1" x14ac:dyDescent="0.25">
      <c r="A164" s="42">
        <v>1</v>
      </c>
      <c r="B164" s="42" t="s">
        <v>775</v>
      </c>
      <c r="C164" s="170" t="s">
        <v>220</v>
      </c>
      <c r="D164" s="372" t="s">
        <v>2562</v>
      </c>
      <c r="E164" s="372"/>
      <c r="F164" s="324" t="str">
        <f>C164&amp;" 425/65 22.5 ET0"</f>
        <v>SPC12 425/65 22.5 ET0</v>
      </c>
      <c r="G164" s="324" t="s">
        <v>1719</v>
      </c>
      <c r="H164" s="324" t="s">
        <v>1661</v>
      </c>
      <c r="I164" s="394" t="s">
        <v>1807</v>
      </c>
      <c r="J164" s="394" t="str">
        <f t="shared" ref="J164:J167" si="10">C164&amp;" "&amp;G164&amp;" "&amp;I164</f>
        <v>SPC12 425/65 22.5 ET0 Westlake CR931 radialinė</v>
      </c>
      <c r="K164" s="775">
        <v>22402700</v>
      </c>
      <c r="L164" s="411"/>
      <c r="N164" s="160" t="s">
        <v>743</v>
      </c>
      <c r="O164" s="48" t="s">
        <v>345</v>
      </c>
      <c r="P164" s="408" t="s">
        <v>1700</v>
      </c>
      <c r="Q164" s="324" t="s">
        <v>1719</v>
      </c>
      <c r="R164" s="324" t="s">
        <v>1661</v>
      </c>
      <c r="S164" s="394" t="s">
        <v>1808</v>
      </c>
      <c r="T164" s="394"/>
      <c r="U164" s="395" t="s">
        <v>337</v>
      </c>
    </row>
    <row r="165" spans="1:21" ht="14.45" customHeight="1" x14ac:dyDescent="0.25">
      <c r="A165" s="42">
        <v>2</v>
      </c>
      <c r="B165" s="42" t="s">
        <v>775</v>
      </c>
      <c r="C165" s="170" t="s">
        <v>220</v>
      </c>
      <c r="D165" s="372" t="s">
        <v>2565</v>
      </c>
      <c r="E165" s="372"/>
      <c r="F165" s="371" t="str">
        <f>C165&amp;" 500/45 22.5 ET0"</f>
        <v>SPC12 500/45 22.5 ET0</v>
      </c>
      <c r="G165" s="324" t="s">
        <v>1719</v>
      </c>
      <c r="H165" s="324" t="s">
        <v>1661</v>
      </c>
      <c r="I165" s="324" t="s">
        <v>1811</v>
      </c>
      <c r="J165" s="394" t="str">
        <f t="shared" si="10"/>
        <v>SPC12 425/65 22.5 ET0 Westlake AT557 radialinė</v>
      </c>
      <c r="K165" s="771">
        <v>224900200</v>
      </c>
      <c r="L165" s="410"/>
      <c r="N165" s="160"/>
      <c r="O165" s="48"/>
      <c r="P165" s="408" t="s">
        <v>1700</v>
      </c>
      <c r="Q165" s="324" t="s">
        <v>1719</v>
      </c>
      <c r="R165" s="324" t="s">
        <v>1661</v>
      </c>
      <c r="S165" s="394" t="s">
        <v>1809</v>
      </c>
      <c r="T165" s="394"/>
      <c r="U165" s="395" t="s">
        <v>43</v>
      </c>
    </row>
    <row r="166" spans="1:21" ht="14.45" customHeight="1" x14ac:dyDescent="0.25">
      <c r="A166" s="42">
        <v>3</v>
      </c>
      <c r="B166" s="42" t="s">
        <v>775</v>
      </c>
      <c r="C166" s="170" t="s">
        <v>220</v>
      </c>
      <c r="D166" s="372" t="s">
        <v>2549</v>
      </c>
      <c r="E166" s="372"/>
      <c r="F166" s="324" t="str">
        <f>C168&amp;" 500/60 22.5 ET0"</f>
        <v>SPC12 500/60 22.5 ET0</v>
      </c>
      <c r="G166" s="371" t="s">
        <v>1721</v>
      </c>
      <c r="H166" s="324" t="s">
        <v>1661</v>
      </c>
      <c r="I166" s="394" t="s">
        <v>1804</v>
      </c>
      <c r="J166" s="394" t="str">
        <f t="shared" si="10"/>
        <v>SPC12 500/45 22.5 ET0 Alliance 328 diagonalinė</v>
      </c>
      <c r="K166" s="775">
        <v>22408000</v>
      </c>
      <c r="L166" s="410"/>
      <c r="N166" s="160"/>
      <c r="O166" s="48"/>
      <c r="P166" s="408" t="s">
        <v>1700</v>
      </c>
      <c r="Q166" s="324" t="s">
        <v>1719</v>
      </c>
      <c r="R166" s="324" t="s">
        <v>1661</v>
      </c>
      <c r="S166" s="324" t="s">
        <v>1810</v>
      </c>
      <c r="T166" s="324"/>
      <c r="U166" s="373" t="s">
        <v>1726</v>
      </c>
    </row>
    <row r="167" spans="1:21" ht="14.45" customHeight="1" x14ac:dyDescent="0.25">
      <c r="A167" s="42">
        <v>4</v>
      </c>
      <c r="B167" s="42" t="s">
        <v>775</v>
      </c>
      <c r="C167" s="170" t="s">
        <v>220</v>
      </c>
      <c r="D167" s="372" t="s">
        <v>2561</v>
      </c>
      <c r="E167" s="372"/>
      <c r="F167" s="394" t="str">
        <f>C166&amp;" 550/45 22.5 ET0"</f>
        <v>SPC12 550/45 22.5 ET0</v>
      </c>
      <c r="G167" s="324" t="s">
        <v>1721</v>
      </c>
      <c r="H167" s="324" t="s">
        <v>1661</v>
      </c>
      <c r="I167" s="324" t="s">
        <v>2575</v>
      </c>
      <c r="J167" s="394" t="str">
        <f t="shared" si="10"/>
        <v>SPC12 500/45 22.5 ET0 Trelleborg T404 diagonalinė</v>
      </c>
      <c r="K167" s="771">
        <v>224041000</v>
      </c>
      <c r="L167" s="410"/>
      <c r="N167" s="160"/>
      <c r="O167" s="48"/>
      <c r="P167" s="408" t="s">
        <v>1700</v>
      </c>
      <c r="Q167" s="324" t="s">
        <v>1719</v>
      </c>
      <c r="R167" s="324" t="s">
        <v>1661</v>
      </c>
      <c r="S167" s="324" t="s">
        <v>1812</v>
      </c>
      <c r="T167" s="324"/>
      <c r="U167" s="373" t="s">
        <v>1727</v>
      </c>
    </row>
    <row r="168" spans="1:21" ht="14.45" customHeight="1" x14ac:dyDescent="0.25">
      <c r="A168" s="42">
        <v>5</v>
      </c>
      <c r="B168" s="42" t="s">
        <v>775</v>
      </c>
      <c r="C168" s="170" t="s">
        <v>220</v>
      </c>
      <c r="D168" s="372" t="s">
        <v>2547</v>
      </c>
      <c r="E168" s="417"/>
      <c r="F168" s="324" t="str">
        <f>C167&amp;" 560/45 22.5 ET0"</f>
        <v>SPC12 560/45 22.5 ET0</v>
      </c>
      <c r="G168" s="402" t="s">
        <v>1941</v>
      </c>
      <c r="H168" s="324" t="s">
        <v>1661</v>
      </c>
      <c r="I168" s="402" t="s">
        <v>2576</v>
      </c>
      <c r="J168" s="402" t="str">
        <f>C171&amp;" "&amp;G168&amp;" "&amp;I168</f>
        <v>SPC12 500/60 22.5 ET0 BKT FL 630 PLUS radialinė</v>
      </c>
      <c r="K168" s="775">
        <v>224904300</v>
      </c>
      <c r="L168" s="411"/>
      <c r="N168" s="160"/>
      <c r="O168" s="48"/>
      <c r="P168" s="408" t="s">
        <v>1700</v>
      </c>
      <c r="Q168" s="324" t="s">
        <v>1719</v>
      </c>
      <c r="R168" s="324" t="s">
        <v>1661</v>
      </c>
      <c r="S168" s="324" t="s">
        <v>1813</v>
      </c>
      <c r="T168" s="324"/>
      <c r="U168" s="373" t="s">
        <v>1728</v>
      </c>
    </row>
    <row r="169" spans="1:21" ht="14.45" customHeight="1" x14ac:dyDescent="0.25">
      <c r="A169" s="42">
        <v>6</v>
      </c>
      <c r="B169" s="42" t="s">
        <v>775</v>
      </c>
      <c r="C169" s="170" t="s">
        <v>220</v>
      </c>
      <c r="D169" s="372" t="s">
        <v>2541</v>
      </c>
      <c r="E169" s="372"/>
      <c r="G169" s="394" t="s">
        <v>1722</v>
      </c>
      <c r="H169" s="324" t="s">
        <v>1661</v>
      </c>
      <c r="I169" s="394" t="s">
        <v>1806</v>
      </c>
      <c r="J169" s="394" t="str">
        <f>C168&amp;" "&amp;G169&amp;" "&amp;I169</f>
        <v>SPC12 550/45 22.5 ET0 Alliance 380 radialinė</v>
      </c>
      <c r="K169" s="775">
        <v>22490100</v>
      </c>
      <c r="L169" s="411"/>
      <c r="N169" s="160"/>
      <c r="O169" s="48"/>
      <c r="P169" s="408" t="s">
        <v>1700</v>
      </c>
      <c r="Q169" s="324" t="s">
        <v>1721</v>
      </c>
      <c r="R169" s="324" t="s">
        <v>1661</v>
      </c>
      <c r="S169" s="394" t="s">
        <v>1814</v>
      </c>
      <c r="T169" s="394"/>
      <c r="U169" s="395" t="s">
        <v>1729</v>
      </c>
    </row>
    <row r="170" spans="1:21" ht="14.45" customHeight="1" x14ac:dyDescent="0.25">
      <c r="A170" s="42">
        <v>7</v>
      </c>
      <c r="B170" s="42" t="s">
        <v>775</v>
      </c>
      <c r="C170" s="170" t="s">
        <v>220</v>
      </c>
      <c r="D170" s="402" t="s">
        <v>2557</v>
      </c>
      <c r="E170" s="402"/>
      <c r="F170" s="402"/>
      <c r="G170" s="371" t="s">
        <v>1722</v>
      </c>
      <c r="H170" s="324" t="s">
        <v>1661</v>
      </c>
      <c r="I170" s="394" t="s">
        <v>1804</v>
      </c>
      <c r="J170" s="394" t="str">
        <f>C169&amp;" "&amp;G170&amp;" "&amp;I170</f>
        <v>SPC12 550/45 22.5 ET0 Alliance 328 diagonalinė</v>
      </c>
      <c r="K170" s="775">
        <v>22401500</v>
      </c>
      <c r="L170" s="411"/>
      <c r="N170" s="160"/>
      <c r="O170" s="48"/>
    </row>
    <row r="171" spans="1:21" ht="14.45" customHeight="1" x14ac:dyDescent="0.25">
      <c r="A171" s="42">
        <v>8</v>
      </c>
      <c r="B171" s="42" t="s">
        <v>775</v>
      </c>
      <c r="C171" s="170" t="s">
        <v>220</v>
      </c>
      <c r="D171" s="402"/>
      <c r="E171" s="402"/>
      <c r="F171" s="402"/>
      <c r="G171" s="402" t="s">
        <v>1731</v>
      </c>
      <c r="H171" s="324" t="s">
        <v>1661</v>
      </c>
      <c r="I171" s="402" t="s">
        <v>2576</v>
      </c>
      <c r="J171" s="394" t="str">
        <f>C170&amp;" "&amp;G171&amp;" "&amp;I171</f>
        <v>SPC12 560/45 22.5 ET0 BKT FL 630 PLUS radialinė</v>
      </c>
      <c r="K171" s="780">
        <v>22480500</v>
      </c>
      <c r="L171" s="411"/>
      <c r="N171" s="160"/>
      <c r="O171" s="48"/>
    </row>
    <row r="172" spans="1:21" ht="14.45" customHeight="1" x14ac:dyDescent="0.25">
      <c r="A172" s="42">
        <v>9</v>
      </c>
      <c r="B172" s="42" t="s">
        <v>775</v>
      </c>
      <c r="C172" s="170" t="s">
        <v>220</v>
      </c>
      <c r="D172" s="402"/>
      <c r="E172" s="402"/>
      <c r="F172" s="402"/>
      <c r="L172" s="410"/>
      <c r="N172" s="160"/>
      <c r="O172" s="48"/>
    </row>
    <row r="173" spans="1:21" ht="14.45" customHeight="1" x14ac:dyDescent="0.25">
      <c r="A173" s="42" t="s">
        <v>648</v>
      </c>
      <c r="B173" s="42" t="s">
        <v>775</v>
      </c>
      <c r="C173" s="170" t="s">
        <v>220</v>
      </c>
      <c r="D173" s="402"/>
      <c r="E173" s="402"/>
      <c r="F173" s="402"/>
      <c r="G173" s="402"/>
      <c r="H173" s="402"/>
      <c r="I173" s="402"/>
      <c r="J173" s="402"/>
      <c r="K173" s="775"/>
      <c r="L173" s="411"/>
      <c r="N173" s="160"/>
      <c r="O173" s="48"/>
    </row>
    <row r="174" spans="1:21" ht="14.45" customHeight="1" x14ac:dyDescent="0.25">
      <c r="A174" s="42" t="s">
        <v>653</v>
      </c>
      <c r="B174" s="42" t="s">
        <v>775</v>
      </c>
      <c r="C174" s="170" t="s">
        <v>220</v>
      </c>
      <c r="D174" s="402"/>
      <c r="E174" s="402"/>
      <c r="F174" s="402"/>
      <c r="G174" s="402"/>
      <c r="H174" s="402"/>
      <c r="I174" s="402"/>
      <c r="J174" s="402"/>
      <c r="K174" s="775"/>
      <c r="L174" s="410"/>
      <c r="N174" s="160"/>
      <c r="O174" s="48"/>
    </row>
    <row r="175" spans="1:21" ht="14.45" customHeight="1" x14ac:dyDescent="0.25">
      <c r="A175" s="42" t="s">
        <v>642</v>
      </c>
      <c r="B175" s="42" t="s">
        <v>775</v>
      </c>
      <c r="C175" s="170" t="s">
        <v>220</v>
      </c>
      <c r="D175" s="402"/>
      <c r="E175" s="402"/>
      <c r="F175" s="402"/>
      <c r="G175" s="402"/>
      <c r="H175" s="402"/>
      <c r="I175" s="402"/>
      <c r="J175" s="402"/>
      <c r="K175" s="775"/>
      <c r="L175" s="410"/>
      <c r="N175" s="160"/>
      <c r="O175" s="48"/>
    </row>
    <row r="176" spans="1:21" ht="14.45" customHeight="1" x14ac:dyDescent="0.25">
      <c r="A176" s="42" t="s">
        <v>649</v>
      </c>
      <c r="B176" s="42" t="s">
        <v>775</v>
      </c>
      <c r="C176" s="170" t="s">
        <v>220</v>
      </c>
      <c r="D176" s="402"/>
      <c r="E176" s="402"/>
      <c r="F176" s="402"/>
      <c r="G176" s="402"/>
      <c r="H176" s="402"/>
      <c r="I176" s="402"/>
      <c r="J176" s="402"/>
      <c r="K176" s="775"/>
      <c r="L176" s="410"/>
      <c r="N176" s="160"/>
      <c r="O176" s="48"/>
    </row>
    <row r="177" spans="1:21" ht="14.45" customHeight="1" x14ac:dyDescent="0.25">
      <c r="A177" s="42"/>
      <c r="B177" s="42"/>
      <c r="C177" s="170"/>
      <c r="D177" s="402"/>
      <c r="E177" s="402"/>
      <c r="F177" s="402"/>
      <c r="G177" s="402"/>
      <c r="H177" s="402"/>
      <c r="I177" s="402"/>
      <c r="J177" s="402"/>
      <c r="K177" s="775"/>
      <c r="N177" s="160"/>
      <c r="O177" s="48"/>
    </row>
    <row r="178" spans="1:21" ht="14.45" customHeight="1" x14ac:dyDescent="0.25">
      <c r="A178" s="41">
        <v>0</v>
      </c>
      <c r="B178" s="41" t="s">
        <v>776</v>
      </c>
      <c r="C178" s="169" t="s">
        <v>8386</v>
      </c>
      <c r="D178" s="368"/>
      <c r="E178" s="368" t="s">
        <v>1702</v>
      </c>
      <c r="F178" s="346" t="str">
        <f>F39</f>
        <v>Be ratų</v>
      </c>
      <c r="G178" s="346"/>
      <c r="H178" s="346"/>
      <c r="I178" s="365"/>
      <c r="J178" s="365"/>
      <c r="K178" s="778"/>
      <c r="L178" s="417"/>
      <c r="N178" s="157" t="s">
        <v>388</v>
      </c>
      <c r="O178" s="18"/>
      <c r="P178" s="407" t="s">
        <v>1702</v>
      </c>
      <c r="Q178" s="346" t="str">
        <f>F40</f>
        <v>SPA12 425/65 22.5 ET0</v>
      </c>
      <c r="R178" s="365" t="s">
        <v>1661</v>
      </c>
      <c r="S178" s="365" t="s">
        <v>1821</v>
      </c>
      <c r="T178" s="365"/>
      <c r="U178" s="370" t="s">
        <v>1715</v>
      </c>
    </row>
    <row r="179" spans="1:21" ht="14.45" customHeight="1" x14ac:dyDescent="0.25">
      <c r="A179" s="41">
        <v>1</v>
      </c>
      <c r="B179" s="41" t="s">
        <v>776</v>
      </c>
      <c r="C179" s="169" t="s">
        <v>8386</v>
      </c>
      <c r="D179" s="368" t="s">
        <v>2562</v>
      </c>
      <c r="E179" s="368"/>
      <c r="F179" s="346" t="str">
        <f>C179&amp;" 425/65 22.5 ET0"</f>
        <v>SPC14BS 425/65 22.5 ET0</v>
      </c>
      <c r="G179" s="346" t="s">
        <v>1719</v>
      </c>
      <c r="H179" s="365" t="s">
        <v>1661</v>
      </c>
      <c r="I179" s="364" t="s">
        <v>1807</v>
      </c>
      <c r="J179" s="364" t="str">
        <f t="shared" ref="J179:J191" si="11">C179&amp;" "&amp;G179&amp;" "&amp;I179</f>
        <v>SPC14BS 425/65 22.5 ET0 Westlake CR931 radialinė</v>
      </c>
      <c r="K179" s="779">
        <v>22402700</v>
      </c>
      <c r="L179" s="411"/>
      <c r="N179" s="157"/>
      <c r="O179" s="18"/>
      <c r="P179" s="407" t="s">
        <v>1702</v>
      </c>
      <c r="Q179" s="365" t="s">
        <v>1719</v>
      </c>
      <c r="R179" s="365" t="s">
        <v>1661</v>
      </c>
      <c r="S179" s="364" t="s">
        <v>1808</v>
      </c>
      <c r="T179" s="364"/>
      <c r="U179" s="399" t="s">
        <v>337</v>
      </c>
    </row>
    <row r="180" spans="1:21" ht="14.45" customHeight="1" x14ac:dyDescent="0.25">
      <c r="A180" s="41">
        <v>2</v>
      </c>
      <c r="B180" s="41" t="s">
        <v>776</v>
      </c>
      <c r="C180" s="169" t="s">
        <v>8386</v>
      </c>
      <c r="D180" s="368" t="s">
        <v>2565</v>
      </c>
      <c r="E180" s="368"/>
      <c r="F180" s="346" t="str">
        <f>C180&amp;" 500/45 22.5 ET0"</f>
        <v>SPC14BS 500/45 22.5 ET0</v>
      </c>
      <c r="G180" s="365" t="s">
        <v>1719</v>
      </c>
      <c r="H180" s="365" t="s">
        <v>1661</v>
      </c>
      <c r="I180" s="365" t="s">
        <v>1811</v>
      </c>
      <c r="J180" s="364" t="str">
        <f t="shared" si="11"/>
        <v>SPC14BS 425/65 22.5 ET0 Westlake AT557 radialinė</v>
      </c>
      <c r="K180" s="369">
        <v>224900200</v>
      </c>
      <c r="L180" s="410"/>
      <c r="N180" s="157"/>
      <c r="O180" s="18"/>
      <c r="P180" s="407" t="s">
        <v>1702</v>
      </c>
      <c r="Q180" s="365" t="s">
        <v>1719</v>
      </c>
      <c r="R180" s="365" t="s">
        <v>1661</v>
      </c>
      <c r="S180" s="364" t="s">
        <v>1809</v>
      </c>
      <c r="T180" s="364"/>
      <c r="U180" s="399" t="s">
        <v>43</v>
      </c>
    </row>
    <row r="181" spans="1:21" ht="14.45" customHeight="1" x14ac:dyDescent="0.25">
      <c r="A181" s="41">
        <v>3</v>
      </c>
      <c r="B181" s="41" t="s">
        <v>776</v>
      </c>
      <c r="C181" s="169" t="s">
        <v>8386</v>
      </c>
      <c r="D181" s="368" t="s">
        <v>2549</v>
      </c>
      <c r="E181" s="368"/>
      <c r="F181" s="364" t="str">
        <f>C181&amp;" 500/60 22.5 ET0"</f>
        <v>SPC14BS 500/60 22.5 ET0</v>
      </c>
      <c r="G181" s="346" t="s">
        <v>1721</v>
      </c>
      <c r="H181" s="365" t="s">
        <v>1661</v>
      </c>
      <c r="I181" s="364" t="s">
        <v>1804</v>
      </c>
      <c r="J181" s="364" t="str">
        <f t="shared" si="11"/>
        <v>SPC14BS 500/45 22.5 ET0 Alliance 328 diagonalinė</v>
      </c>
      <c r="K181" s="779">
        <v>22408000</v>
      </c>
      <c r="L181" s="410"/>
      <c r="N181" s="157"/>
      <c r="O181" s="18"/>
      <c r="P181" s="407" t="s">
        <v>1702</v>
      </c>
      <c r="Q181" s="365" t="s">
        <v>1719</v>
      </c>
      <c r="R181" s="365" t="s">
        <v>1661</v>
      </c>
      <c r="S181" s="365" t="s">
        <v>1810</v>
      </c>
      <c r="T181" s="365"/>
      <c r="U181" s="370" t="s">
        <v>1726</v>
      </c>
    </row>
    <row r="182" spans="1:21" ht="14.45" customHeight="1" x14ac:dyDescent="0.25">
      <c r="A182" s="41">
        <v>4</v>
      </c>
      <c r="B182" s="41" t="s">
        <v>776</v>
      </c>
      <c r="C182" s="169" t="s">
        <v>8386</v>
      </c>
      <c r="D182" s="368" t="s">
        <v>2561</v>
      </c>
      <c r="E182" s="368"/>
      <c r="F182" s="346" t="str">
        <f>C182&amp;" 550/45 22.5 ET0"</f>
        <v>SPC14BS 550/45 22.5 ET0</v>
      </c>
      <c r="G182" s="365" t="s">
        <v>1721</v>
      </c>
      <c r="H182" s="365" t="s">
        <v>1661</v>
      </c>
      <c r="I182" s="365" t="s">
        <v>2575</v>
      </c>
      <c r="J182" s="364" t="str">
        <f t="shared" si="11"/>
        <v>SPC14BS 500/45 22.5 ET0 Trelleborg T404 diagonalinė</v>
      </c>
      <c r="K182" s="369">
        <v>224041000</v>
      </c>
      <c r="L182" s="410"/>
      <c r="N182" s="157"/>
      <c r="O182" s="18"/>
      <c r="P182" s="407" t="s">
        <v>1702</v>
      </c>
      <c r="Q182" s="365" t="s">
        <v>1719</v>
      </c>
      <c r="R182" s="365" t="s">
        <v>1661</v>
      </c>
      <c r="S182" s="365" t="s">
        <v>1812</v>
      </c>
      <c r="T182" s="365"/>
      <c r="U182" s="370" t="s">
        <v>1727</v>
      </c>
    </row>
    <row r="183" spans="1:21" ht="14.45" customHeight="1" x14ac:dyDescent="0.25">
      <c r="A183" s="41">
        <v>5</v>
      </c>
      <c r="B183" s="41" t="s">
        <v>776</v>
      </c>
      <c r="C183" s="169" t="s">
        <v>8386</v>
      </c>
      <c r="D183" s="368" t="s">
        <v>2550</v>
      </c>
      <c r="E183" s="368"/>
      <c r="F183" s="401" t="str">
        <f>C183&amp;" 560/45 22.5 ET0"</f>
        <v>SPC14BS 560/45 22.5 ET0</v>
      </c>
      <c r="G183" s="364" t="s">
        <v>1941</v>
      </c>
      <c r="H183" s="365" t="s">
        <v>1661</v>
      </c>
      <c r="I183" s="364" t="s">
        <v>1804</v>
      </c>
      <c r="J183" s="364" t="str">
        <f t="shared" si="11"/>
        <v>SPC14BS 500/60 22.5 ET0 Alliance 328 diagonalinė</v>
      </c>
      <c r="K183" s="779">
        <v>22403500</v>
      </c>
      <c r="L183" s="411"/>
      <c r="N183" s="157"/>
      <c r="O183" s="18"/>
      <c r="P183" s="407" t="s">
        <v>1702</v>
      </c>
      <c r="Q183" s="385" t="s">
        <v>1719</v>
      </c>
      <c r="R183" s="365" t="s">
        <v>1661</v>
      </c>
      <c r="S183" s="385" t="s">
        <v>1813</v>
      </c>
      <c r="T183" s="385"/>
      <c r="U183" s="379" t="s">
        <v>1728</v>
      </c>
    </row>
    <row r="184" spans="1:21" ht="14.45" customHeight="1" x14ac:dyDescent="0.25">
      <c r="A184" s="41">
        <v>6</v>
      </c>
      <c r="B184" s="41" t="s">
        <v>776</v>
      </c>
      <c r="C184" s="169" t="s">
        <v>8386</v>
      </c>
      <c r="D184" s="368" t="s">
        <v>2550</v>
      </c>
      <c r="E184" s="368"/>
      <c r="F184" s="401" t="str">
        <f>C184&amp;" 600/50 22.5 ET0-50"</f>
        <v>SPC14BS 600/50 22.5 ET0-50</v>
      </c>
      <c r="G184" s="364" t="s">
        <v>1941</v>
      </c>
      <c r="H184" s="365" t="s">
        <v>1661</v>
      </c>
      <c r="I184" s="364" t="s">
        <v>1804</v>
      </c>
      <c r="J184" s="364" t="str">
        <f t="shared" si="11"/>
        <v>SPC14BS 500/60 22.5 ET0 Alliance 328 diagonalinė</v>
      </c>
      <c r="K184" s="779">
        <v>22403500</v>
      </c>
      <c r="L184" s="411"/>
      <c r="N184" s="157"/>
      <c r="O184" s="18"/>
      <c r="P184" s="407" t="s">
        <v>1702</v>
      </c>
      <c r="Q184" s="365" t="s">
        <v>1721</v>
      </c>
      <c r="R184" s="365" t="s">
        <v>1661</v>
      </c>
      <c r="S184" s="364" t="s">
        <v>1814</v>
      </c>
      <c r="T184" s="364"/>
      <c r="U184" s="399" t="s">
        <v>1729</v>
      </c>
    </row>
    <row r="185" spans="1:21" ht="14.45" customHeight="1" x14ac:dyDescent="0.25">
      <c r="A185" s="41">
        <v>7</v>
      </c>
      <c r="B185" s="41" t="s">
        <v>776</v>
      </c>
      <c r="C185" s="169" t="s">
        <v>8386</v>
      </c>
      <c r="D185" s="368" t="s">
        <v>2555</v>
      </c>
      <c r="E185" s="368"/>
      <c r="F185" s="401"/>
      <c r="G185" s="401" t="s">
        <v>1941</v>
      </c>
      <c r="H185" s="365" t="s">
        <v>1661</v>
      </c>
      <c r="I185" s="401" t="s">
        <v>2577</v>
      </c>
      <c r="J185" s="364" t="str">
        <f t="shared" si="11"/>
        <v>SPC14BS 500/60 22.5 ET0 BKT FL 630 radialinė</v>
      </c>
      <c r="K185" s="779">
        <v>224904300</v>
      </c>
      <c r="L185" s="410"/>
      <c r="N185" s="157"/>
      <c r="O185" s="18"/>
      <c r="P185" s="199"/>
      <c r="Q185" s="199"/>
      <c r="R185" s="199"/>
    </row>
    <row r="186" spans="1:21" ht="14.45" customHeight="1" x14ac:dyDescent="0.25">
      <c r="A186" s="41"/>
      <c r="B186" s="41" t="s">
        <v>776</v>
      </c>
      <c r="C186" s="169" t="s">
        <v>8386</v>
      </c>
      <c r="D186" s="368"/>
      <c r="E186" s="368"/>
      <c r="F186" s="401"/>
      <c r="G186" s="401" t="s">
        <v>1941</v>
      </c>
      <c r="H186" s="365" t="s">
        <v>1661</v>
      </c>
      <c r="I186" s="401" t="s">
        <v>2871</v>
      </c>
      <c r="J186" s="364" t="str">
        <f t="shared" si="11"/>
        <v>SPC14BS 500/60 22.5 ET0 Michelin CARGOXBIB TL 155 D</v>
      </c>
      <c r="K186" s="779">
        <v>224903700</v>
      </c>
      <c r="L186" s="410"/>
      <c r="N186" s="157"/>
      <c r="O186" s="18"/>
      <c r="P186" s="199"/>
      <c r="Q186" s="199"/>
      <c r="R186" s="199"/>
    </row>
    <row r="187" spans="1:21" ht="14.45" customHeight="1" x14ac:dyDescent="0.25">
      <c r="A187" s="41">
        <v>8</v>
      </c>
      <c r="B187" s="41" t="s">
        <v>776</v>
      </c>
      <c r="C187" s="169" t="s">
        <v>8386</v>
      </c>
      <c r="D187" s="368" t="s">
        <v>2541</v>
      </c>
      <c r="E187" s="368"/>
      <c r="F187" s="401"/>
      <c r="G187" s="346" t="s">
        <v>1722</v>
      </c>
      <c r="H187" s="365" t="s">
        <v>1661</v>
      </c>
      <c r="I187" s="364" t="s">
        <v>1804</v>
      </c>
      <c r="J187" s="364" t="str">
        <f t="shared" si="11"/>
        <v>SPC14BS 550/45 22.5 ET0 Alliance 328 diagonalinė</v>
      </c>
      <c r="K187" s="779">
        <v>22401500</v>
      </c>
      <c r="L187" s="411"/>
      <c r="N187" s="157"/>
      <c r="O187" s="18"/>
      <c r="P187" s="199"/>
      <c r="Q187" s="199"/>
      <c r="R187" s="199"/>
    </row>
    <row r="188" spans="1:21" ht="14.45" customHeight="1" x14ac:dyDescent="0.25">
      <c r="A188" s="41">
        <v>9</v>
      </c>
      <c r="B188" s="41" t="s">
        <v>776</v>
      </c>
      <c r="C188" s="169" t="s">
        <v>8386</v>
      </c>
      <c r="D188" s="368" t="s">
        <v>2547</v>
      </c>
      <c r="E188" s="368"/>
      <c r="F188" s="364"/>
      <c r="G188" s="364" t="s">
        <v>1722</v>
      </c>
      <c r="H188" s="365" t="s">
        <v>1661</v>
      </c>
      <c r="I188" s="364" t="s">
        <v>1806</v>
      </c>
      <c r="J188" s="364" t="str">
        <f t="shared" si="11"/>
        <v>SPC14BS 550/45 22.5 ET0 Alliance 380 radialinė</v>
      </c>
      <c r="K188" s="779">
        <v>22490100</v>
      </c>
      <c r="L188" s="420"/>
      <c r="N188" s="157"/>
      <c r="O188" s="18"/>
      <c r="P188" s="199"/>
      <c r="Q188" s="199"/>
      <c r="R188" s="199"/>
    </row>
    <row r="189" spans="1:21" ht="14.45" customHeight="1" x14ac:dyDescent="0.25">
      <c r="A189" s="41" t="s">
        <v>648</v>
      </c>
      <c r="B189" s="41" t="s">
        <v>776</v>
      </c>
      <c r="C189" s="169" t="s">
        <v>8386</v>
      </c>
      <c r="D189" s="401" t="s">
        <v>2557</v>
      </c>
      <c r="E189" s="401"/>
      <c r="F189" s="401"/>
      <c r="G189" s="364" t="s">
        <v>1731</v>
      </c>
      <c r="H189" s="365" t="s">
        <v>1661</v>
      </c>
      <c r="I189" s="401" t="s">
        <v>2576</v>
      </c>
      <c r="J189" s="364" t="str">
        <f t="shared" si="11"/>
        <v>SPC14BS 560/45 22.5 ET0 BKT FL 630 PLUS radialinė</v>
      </c>
      <c r="K189" s="773">
        <v>22480500</v>
      </c>
      <c r="L189" s="411"/>
      <c r="N189" s="157"/>
      <c r="O189" s="18"/>
      <c r="P189" s="199"/>
      <c r="Q189" s="199"/>
      <c r="R189" s="199"/>
    </row>
    <row r="190" spans="1:21" ht="14.45" customHeight="1" x14ac:dyDescent="0.25">
      <c r="A190" s="41" t="s">
        <v>653</v>
      </c>
      <c r="B190" s="41" t="s">
        <v>776</v>
      </c>
      <c r="C190" s="169" t="s">
        <v>8386</v>
      </c>
      <c r="D190" s="401"/>
      <c r="E190" s="401"/>
      <c r="F190" s="401"/>
      <c r="G190" s="364" t="s">
        <v>1731</v>
      </c>
      <c r="H190" s="365" t="s">
        <v>1661</v>
      </c>
      <c r="I190" s="401" t="s">
        <v>2851</v>
      </c>
      <c r="J190" s="401" t="str">
        <f t="shared" si="11"/>
        <v>SPC14BS 560/45 22.5 ET0 ALLI 885 SB Riepa TL</v>
      </c>
      <c r="K190" s="779">
        <v>22401400</v>
      </c>
      <c r="P190" s="199"/>
      <c r="Q190" s="199"/>
      <c r="R190" s="199"/>
    </row>
    <row r="191" spans="1:21" ht="14.45" customHeight="1" x14ac:dyDescent="0.25">
      <c r="A191" s="41" t="s">
        <v>642</v>
      </c>
      <c r="B191" s="41" t="s">
        <v>776</v>
      </c>
      <c r="C191" s="169" t="s">
        <v>8386</v>
      </c>
      <c r="D191" s="401"/>
      <c r="E191" s="401"/>
      <c r="F191" s="401"/>
      <c r="G191" s="401" t="s">
        <v>2900</v>
      </c>
      <c r="H191" s="365" t="s">
        <v>1661</v>
      </c>
      <c r="I191" s="401" t="s">
        <v>2872</v>
      </c>
      <c r="J191" s="401" t="str">
        <f t="shared" si="11"/>
        <v>SPC14BS 600/50 22.5 ET0-50 Alliance 885 sb riepa TL</v>
      </c>
      <c r="K191" s="779">
        <v>224905200</v>
      </c>
      <c r="P191" s="199"/>
      <c r="Q191" s="199"/>
      <c r="R191" s="199"/>
    </row>
    <row r="192" spans="1:21" ht="14.45" customHeight="1" x14ac:dyDescent="0.25">
      <c r="A192" s="41" t="s">
        <v>649</v>
      </c>
      <c r="B192" s="41" t="s">
        <v>776</v>
      </c>
      <c r="C192" s="169" t="s">
        <v>8386</v>
      </c>
      <c r="D192" s="401"/>
      <c r="E192" s="401"/>
      <c r="F192" s="401"/>
      <c r="G192" s="401"/>
      <c r="H192" s="401"/>
      <c r="I192" s="401"/>
      <c r="J192" s="401"/>
      <c r="K192" s="779"/>
      <c r="P192" s="199"/>
      <c r="Q192" s="199"/>
      <c r="R192" s="199"/>
    </row>
    <row r="193" spans="1:21" ht="14.45" customHeight="1" x14ac:dyDescent="0.25">
      <c r="A193" s="41" t="s">
        <v>650</v>
      </c>
      <c r="B193" s="41" t="s">
        <v>776</v>
      </c>
      <c r="C193" s="169" t="s">
        <v>8386</v>
      </c>
      <c r="D193" s="401"/>
      <c r="E193" s="401"/>
      <c r="F193" s="401"/>
      <c r="G193" s="401"/>
      <c r="H193" s="401"/>
      <c r="I193" s="401"/>
      <c r="J193" s="401"/>
      <c r="K193" s="779"/>
      <c r="P193" s="199"/>
      <c r="Q193" s="199"/>
      <c r="R193" s="199"/>
    </row>
    <row r="194" spans="1:21" ht="14.45" customHeight="1" x14ac:dyDescent="0.25">
      <c r="A194" s="41" t="s">
        <v>1870</v>
      </c>
      <c r="B194" s="41" t="s">
        <v>776</v>
      </c>
      <c r="C194" s="169" t="s">
        <v>8386</v>
      </c>
      <c r="D194" s="401"/>
      <c r="E194" s="401"/>
      <c r="F194" s="401"/>
      <c r="G194" s="401"/>
      <c r="H194" s="401"/>
      <c r="I194" s="401"/>
      <c r="J194" s="401"/>
      <c r="K194" s="779"/>
      <c r="L194" s="410"/>
      <c r="N194" s="157"/>
      <c r="O194" s="18"/>
      <c r="P194" s="199"/>
      <c r="Q194" s="199"/>
      <c r="R194" s="199"/>
    </row>
    <row r="195" spans="1:21" ht="14.45" customHeight="1" x14ac:dyDescent="0.25">
      <c r="A195" s="41" t="s">
        <v>1872</v>
      </c>
      <c r="B195" s="41"/>
      <c r="C195" s="169"/>
      <c r="D195" s="368"/>
      <c r="E195" s="368"/>
      <c r="F195" s="364"/>
      <c r="G195" s="364"/>
      <c r="H195" s="346"/>
      <c r="I195" s="364"/>
      <c r="J195" s="364"/>
      <c r="K195" s="779"/>
      <c r="L195" s="410"/>
      <c r="N195" s="157"/>
      <c r="O195" s="18"/>
      <c r="P195" s="199"/>
      <c r="Q195" s="199"/>
      <c r="R195" s="199"/>
    </row>
    <row r="196" spans="1:21" ht="14.45" customHeight="1" x14ac:dyDescent="0.25">
      <c r="A196" s="42">
        <v>0</v>
      </c>
      <c r="B196" s="42" t="s">
        <v>777</v>
      </c>
      <c r="C196" s="170" t="s">
        <v>8390</v>
      </c>
      <c r="D196" s="372"/>
      <c r="E196" s="372" t="s">
        <v>200</v>
      </c>
      <c r="F196" s="371" t="s">
        <v>388</v>
      </c>
      <c r="G196" s="371"/>
      <c r="H196" s="371"/>
      <c r="I196" s="324"/>
      <c r="J196" s="324"/>
      <c r="K196" s="777"/>
      <c r="L196" s="417"/>
      <c r="N196" s="159" t="s">
        <v>388</v>
      </c>
      <c r="O196" s="14"/>
      <c r="P196" s="408" t="s">
        <v>200</v>
      </c>
      <c r="Q196" s="324" t="s">
        <v>1730</v>
      </c>
      <c r="R196" s="324" t="s">
        <v>1661</v>
      </c>
      <c r="S196" s="324" t="s">
        <v>1820</v>
      </c>
      <c r="T196" s="324"/>
      <c r="U196" s="373" t="s">
        <v>1716</v>
      </c>
    </row>
    <row r="197" spans="1:21" ht="25.15" customHeight="1" x14ac:dyDescent="0.25">
      <c r="A197" s="42">
        <v>1</v>
      </c>
      <c r="B197" s="42" t="s">
        <v>777</v>
      </c>
      <c r="C197" s="170" t="s">
        <v>8390</v>
      </c>
      <c r="D197" s="1013"/>
      <c r="F197" s="324" t="str">
        <f>C197&amp;" 560/45 22.5 ET-50"</f>
        <v>SPC16BS 560/45 22.5 ET-50</v>
      </c>
      <c r="G197" s="175" t="s">
        <v>2737</v>
      </c>
      <c r="H197" s="324" t="s">
        <v>1661</v>
      </c>
      <c r="I197" s="324" t="s">
        <v>8423</v>
      </c>
      <c r="J197" s="324" t="str">
        <f>C197&amp;" "&amp;G197&amp;" "&amp;I197</f>
        <v xml:space="preserve">SPC16BS 560/45 22.5 ET-50 BKT FL 630 ULTRA </v>
      </c>
      <c r="K197" s="410" t="s">
        <v>9153</v>
      </c>
      <c r="L197" s="417"/>
      <c r="N197" s="159"/>
      <c r="O197" s="14"/>
      <c r="P197" s="417"/>
      <c r="Q197" s="923"/>
      <c r="R197" s="923"/>
      <c r="S197" s="923"/>
      <c r="T197" s="923"/>
      <c r="U197" s="411"/>
    </row>
    <row r="198" spans="1:21" ht="19.149999999999999" customHeight="1" x14ac:dyDescent="0.25">
      <c r="A198" s="42">
        <v>2</v>
      </c>
      <c r="B198" s="42" t="s">
        <v>777</v>
      </c>
      <c r="C198" s="170" t="s">
        <v>8390</v>
      </c>
      <c r="D198" s="372" t="s">
        <v>8421</v>
      </c>
      <c r="E198" s="372"/>
      <c r="F198" s="324" t="str">
        <f>C196&amp;" 560/60 22.5 ET-50"</f>
        <v>SPC16BS 560/60 22.5 ET-50</v>
      </c>
      <c r="G198" s="371" t="s">
        <v>8422</v>
      </c>
      <c r="H198" s="324" t="s">
        <v>1661</v>
      </c>
      <c r="I198" s="324" t="s">
        <v>8423</v>
      </c>
      <c r="J198" s="324" t="str">
        <f>C198&amp;" "&amp;G198&amp;" "&amp;I198</f>
        <v xml:space="preserve">SPC16BS 560/60 22.5 ET-50 BKT FL 630 ULTRA </v>
      </c>
      <c r="K198" s="777">
        <v>224905800</v>
      </c>
      <c r="L198" s="411"/>
      <c r="N198" s="160" t="s">
        <v>1632</v>
      </c>
      <c r="O198" s="48" t="s">
        <v>368</v>
      </c>
    </row>
    <row r="199" spans="1:21" ht="19.149999999999999" customHeight="1" x14ac:dyDescent="0.25">
      <c r="A199" s="42">
        <v>3</v>
      </c>
      <c r="B199" s="42" t="s">
        <v>777</v>
      </c>
      <c r="C199" s="170" t="s">
        <v>8390</v>
      </c>
      <c r="D199" s="372" t="s">
        <v>2554</v>
      </c>
      <c r="E199" s="372"/>
      <c r="F199" s="324" t="str">
        <f>C197&amp;" 600/50 22.5 ET-20"</f>
        <v>SPC16BS 600/50 22.5 ET-20</v>
      </c>
      <c r="G199" s="324" t="s">
        <v>1713</v>
      </c>
      <c r="H199" s="324" t="s">
        <v>1661</v>
      </c>
      <c r="I199" s="324" t="s">
        <v>1819</v>
      </c>
      <c r="J199" s="324" t="str">
        <f t="shared" ref="J199:J210" si="12">C199&amp;" "&amp;G199&amp;" "&amp;I199</f>
        <v>SPC16BS 600/50 22.5 ET-20 Alliance 885 radialinė</v>
      </c>
      <c r="K199" s="771">
        <v>224901700</v>
      </c>
      <c r="L199" s="411"/>
      <c r="N199" s="160" t="s">
        <v>1631</v>
      </c>
      <c r="O199" s="48" t="s">
        <v>8</v>
      </c>
    </row>
    <row r="200" spans="1:21" ht="19.149999999999999" customHeight="1" x14ac:dyDescent="0.25">
      <c r="A200" s="42">
        <v>4</v>
      </c>
      <c r="B200" s="42" t="s">
        <v>777</v>
      </c>
      <c r="C200" s="170" t="s">
        <v>8390</v>
      </c>
      <c r="D200" s="372" t="s">
        <v>2551</v>
      </c>
      <c r="E200" s="372"/>
      <c r="F200" s="324" t="str">
        <f>C198&amp;" 600/55 22.5 ET-20"</f>
        <v>SPC16BS 600/55 22.5 ET-20</v>
      </c>
      <c r="G200" s="324" t="s">
        <v>2580</v>
      </c>
      <c r="H200" s="324" t="s">
        <v>1661</v>
      </c>
      <c r="I200" s="324" t="s">
        <v>1710</v>
      </c>
      <c r="J200" s="324" t="str">
        <f t="shared" si="12"/>
        <v>SPC16BS 600/50 22.5 ET-20 radialinė Alliance 328</v>
      </c>
      <c r="K200" s="771">
        <v>22401600</v>
      </c>
      <c r="L200" s="410"/>
      <c r="N200" s="160" t="s">
        <v>734</v>
      </c>
      <c r="O200" s="48" t="s">
        <v>9</v>
      </c>
    </row>
    <row r="201" spans="1:21" ht="27" customHeight="1" x14ac:dyDescent="0.25">
      <c r="A201" s="42">
        <v>5</v>
      </c>
      <c r="B201" s="42" t="s">
        <v>777</v>
      </c>
      <c r="C201" s="170" t="s">
        <v>8390</v>
      </c>
      <c r="D201" s="372" t="s">
        <v>2558</v>
      </c>
      <c r="E201" s="372"/>
      <c r="F201" s="324" t="str">
        <f>C199&amp;" 600/50 22.5 ET-50 (tinka vairuojamai ašiai)"</f>
        <v>SPC16BS 600/50 22.5 ET-50 (tinka vairuojamai ašiai)</v>
      </c>
      <c r="G201" s="324" t="s">
        <v>1713</v>
      </c>
      <c r="H201" s="324" t="s">
        <v>1661</v>
      </c>
      <c r="I201" s="394" t="s">
        <v>2576</v>
      </c>
      <c r="J201" s="324" t="str">
        <f t="shared" si="12"/>
        <v>SPC16BS 600/50 22.5 ET-20 BKT FL 630 PLUS radialinė</v>
      </c>
      <c r="K201" s="771">
        <v>224902600</v>
      </c>
      <c r="L201" s="411"/>
      <c r="N201" s="160" t="s">
        <v>733</v>
      </c>
      <c r="O201" s="48" t="s">
        <v>10</v>
      </c>
    </row>
    <row r="202" spans="1:21" ht="19.149999999999999" customHeight="1" x14ac:dyDescent="0.25">
      <c r="A202" s="42"/>
      <c r="B202" s="42" t="s">
        <v>777</v>
      </c>
      <c r="C202" s="170" t="s">
        <v>8390</v>
      </c>
      <c r="D202" s="372" t="s">
        <v>2551</v>
      </c>
      <c r="E202" s="372"/>
      <c r="F202" s="324" t="str">
        <f>C200&amp;" 600/55 22.5 ET-50 (tinka vairuojamai ašiai)"</f>
        <v>SPC16BS 600/55 22.5 ET-50 (tinka vairuojamai ašiai)</v>
      </c>
      <c r="G202" s="324" t="s">
        <v>2580</v>
      </c>
      <c r="H202" s="324" t="s">
        <v>1661</v>
      </c>
      <c r="I202" s="324" t="s">
        <v>1710</v>
      </c>
      <c r="J202" s="324" t="str">
        <f t="shared" si="12"/>
        <v>SPC16BS 600/50 22.5 ET-20 radialinė Alliance 328</v>
      </c>
      <c r="K202" s="771">
        <v>22401600</v>
      </c>
      <c r="L202" s="411"/>
      <c r="N202" s="160" t="s">
        <v>742</v>
      </c>
      <c r="O202" s="48" t="s">
        <v>11</v>
      </c>
    </row>
    <row r="203" spans="1:21" ht="19.149999999999999" customHeight="1" x14ac:dyDescent="0.25">
      <c r="A203" s="42">
        <v>6</v>
      </c>
      <c r="B203" s="42" t="s">
        <v>777</v>
      </c>
      <c r="C203" s="170" t="s">
        <v>8390</v>
      </c>
      <c r="D203" s="372" t="s">
        <v>2543</v>
      </c>
      <c r="E203" s="372"/>
      <c r="F203" s="402" t="str">
        <f>C201&amp;" 600/55 26.5 ET-50"</f>
        <v>SPC16BS 600/55 26.5 ET-50</v>
      </c>
      <c r="G203" s="324" t="s">
        <v>1732</v>
      </c>
      <c r="H203" s="324" t="s">
        <v>1661</v>
      </c>
      <c r="I203" s="324" t="s">
        <v>1806</v>
      </c>
      <c r="J203" s="324" t="str">
        <f t="shared" si="12"/>
        <v>SPC16BS 600/55 22.5 ET-20 Alliance 380 radialinė</v>
      </c>
      <c r="K203" s="771">
        <v>22401700</v>
      </c>
      <c r="L203" s="411"/>
      <c r="N203" s="160"/>
      <c r="O203" s="48"/>
    </row>
    <row r="204" spans="1:21" ht="19.149999999999999" customHeight="1" x14ac:dyDescent="0.25">
      <c r="A204" s="42">
        <v>7</v>
      </c>
      <c r="B204" s="42" t="s">
        <v>777</v>
      </c>
      <c r="C204" s="170" t="s">
        <v>8390</v>
      </c>
      <c r="D204" s="372"/>
      <c r="E204" s="372"/>
      <c r="F204" s="402" t="str">
        <f>C203&amp;" 650/55 26.5 ET100"</f>
        <v>SPC16BS 650/55 26.5 ET100</v>
      </c>
      <c r="G204" s="324" t="s">
        <v>1818</v>
      </c>
      <c r="H204" s="324" t="s">
        <v>1661</v>
      </c>
      <c r="I204" s="324" t="s">
        <v>2825</v>
      </c>
      <c r="J204" s="324" t="str">
        <f t="shared" si="12"/>
        <v>SPC16BS 600/50 22.5 ET-50 (tinka vairuojamai ašiai) Michelin CARGOXBIB</v>
      </c>
      <c r="K204" s="771">
        <v>224903900</v>
      </c>
      <c r="L204" s="411"/>
      <c r="N204" s="160"/>
      <c r="O204" s="48"/>
    </row>
    <row r="205" spans="1:21" ht="27" customHeight="1" x14ac:dyDescent="0.25">
      <c r="A205" s="42">
        <v>8</v>
      </c>
      <c r="B205" s="42" t="s">
        <v>777</v>
      </c>
      <c r="C205" s="170" t="s">
        <v>8390</v>
      </c>
      <c r="D205" s="372" t="s">
        <v>2558</v>
      </c>
      <c r="E205" s="372"/>
      <c r="F205" s="402" t="str">
        <f>C204&amp;" 710/50 26.5 ET-100"</f>
        <v>SPC16BS 710/50 26.5 ET-100</v>
      </c>
      <c r="G205" s="324" t="s">
        <v>1818</v>
      </c>
      <c r="H205" s="324" t="s">
        <v>1661</v>
      </c>
      <c r="I205" s="394" t="s">
        <v>2576</v>
      </c>
      <c r="J205" s="324" t="str">
        <f t="shared" si="12"/>
        <v>SPC16BS 600/50 22.5 ET-50 (tinka vairuojamai ašiai) BKT FL 630 PLUS radialinė</v>
      </c>
      <c r="K205" s="775">
        <v>22480600</v>
      </c>
      <c r="L205" s="411"/>
      <c r="N205" s="160"/>
      <c r="O205" s="48"/>
    </row>
    <row r="206" spans="1:21" ht="30" x14ac:dyDescent="0.25">
      <c r="A206" s="42">
        <v>9</v>
      </c>
      <c r="B206" s="42" t="s">
        <v>777</v>
      </c>
      <c r="C206" s="170" t="s">
        <v>8390</v>
      </c>
      <c r="D206" s="372" t="s">
        <v>2543</v>
      </c>
      <c r="E206" s="372"/>
      <c r="G206" s="324" t="s">
        <v>2582</v>
      </c>
      <c r="H206" s="324" t="s">
        <v>1661</v>
      </c>
      <c r="I206" s="394" t="s">
        <v>2526</v>
      </c>
      <c r="J206" s="324" t="str">
        <f t="shared" si="12"/>
        <v>SPC16BS 600/55 22.5 ET-50 (tinka vairuojamai ašiai) radialinė Alliance 380</v>
      </c>
      <c r="K206" s="775">
        <v>22405400</v>
      </c>
      <c r="L206" s="410"/>
      <c r="N206" s="160"/>
      <c r="O206" s="48"/>
    </row>
    <row r="207" spans="1:21" ht="14.45" customHeight="1" x14ac:dyDescent="0.25">
      <c r="A207" s="42" t="s">
        <v>648</v>
      </c>
      <c r="B207" s="42" t="s">
        <v>777</v>
      </c>
      <c r="C207" s="170" t="s">
        <v>8390</v>
      </c>
      <c r="D207" s="394" t="s">
        <v>2556</v>
      </c>
      <c r="E207" s="394"/>
      <c r="F207" s="402"/>
      <c r="G207" s="402" t="s">
        <v>1725</v>
      </c>
      <c r="H207" s="324" t="s">
        <v>1661</v>
      </c>
      <c r="I207" s="394" t="s">
        <v>9295</v>
      </c>
      <c r="J207" s="324" t="str">
        <f t="shared" si="12"/>
        <v>SPC16BS 600/55 26.5 ET-50 BKT FL 630 radialinė (reikia važ. paaukš.)</v>
      </c>
      <c r="K207" s="780">
        <v>22407500</v>
      </c>
      <c r="L207" s="410"/>
      <c r="N207" s="160"/>
      <c r="O207" s="48"/>
    </row>
    <row r="208" spans="1:21" ht="14.45" customHeight="1" x14ac:dyDescent="0.25">
      <c r="A208" s="42" t="s">
        <v>653</v>
      </c>
      <c r="B208" s="42" t="s">
        <v>777</v>
      </c>
      <c r="C208" s="170" t="s">
        <v>8390</v>
      </c>
      <c r="D208" s="402" t="s">
        <v>2619</v>
      </c>
      <c r="E208" s="402"/>
      <c r="F208" s="402"/>
      <c r="G208" s="402" t="s">
        <v>2852</v>
      </c>
      <c r="H208" s="324" t="s">
        <v>1661</v>
      </c>
      <c r="I208" s="402" t="s">
        <v>9296</v>
      </c>
      <c r="J208" s="324" t="str">
        <f t="shared" si="12"/>
        <v>SPC16BS 650/55 26.5 ET100 BKT FL 630 ULTRA (reikia važ. paaukš.)</v>
      </c>
      <c r="K208" s="775">
        <v>224902800</v>
      </c>
      <c r="L208" s="411"/>
      <c r="N208" s="160"/>
      <c r="O208" s="48"/>
    </row>
    <row r="209" spans="1:21" ht="14.45" customHeight="1" x14ac:dyDescent="0.25">
      <c r="A209" s="42" t="s">
        <v>642</v>
      </c>
      <c r="B209" s="42" t="s">
        <v>777</v>
      </c>
      <c r="C209" s="170" t="s">
        <v>8390</v>
      </c>
      <c r="D209" s="372"/>
      <c r="E209" s="372"/>
      <c r="F209" s="324"/>
      <c r="G209" s="402" t="s">
        <v>1723</v>
      </c>
      <c r="H209" s="324" t="s">
        <v>1661</v>
      </c>
      <c r="I209" s="402" t="s">
        <v>9297</v>
      </c>
      <c r="J209" s="324" t="str">
        <f t="shared" si="12"/>
        <v>SPC16BS 710/50 26.5 ET-100 Trelleborg Twin Radial (reikia važ. paaukš.)</v>
      </c>
      <c r="K209" s="775">
        <v>224903200</v>
      </c>
      <c r="L209" s="411"/>
      <c r="N209" s="160"/>
      <c r="O209" s="48"/>
    </row>
    <row r="210" spans="1:21" ht="14.45" customHeight="1" x14ac:dyDescent="0.25">
      <c r="A210" s="42" t="s">
        <v>649</v>
      </c>
      <c r="B210" s="42" t="s">
        <v>777</v>
      </c>
      <c r="C210" s="170" t="s">
        <v>8390</v>
      </c>
      <c r="D210" s="402" t="s">
        <v>3495</v>
      </c>
      <c r="E210" s="372"/>
      <c r="F210" s="324"/>
      <c r="G210" s="324" t="s">
        <v>1723</v>
      </c>
      <c r="H210" s="324" t="s">
        <v>1661</v>
      </c>
      <c r="I210" s="402" t="s">
        <v>9298</v>
      </c>
      <c r="J210" s="324" t="str">
        <f t="shared" si="12"/>
        <v>SPC16BS 710/50 26.5 ET-100 BKT FL 630 ULTRA radialinė (reikia važ. paaukš.)</v>
      </c>
      <c r="K210" s="775">
        <v>224902900</v>
      </c>
      <c r="L210" s="411"/>
      <c r="N210" s="160"/>
      <c r="O210" s="48"/>
    </row>
    <row r="211" spans="1:21" ht="14.45" customHeight="1" x14ac:dyDescent="0.25">
      <c r="A211" s="911">
        <v>0</v>
      </c>
      <c r="B211" s="911" t="s">
        <v>8028</v>
      </c>
      <c r="C211" s="912" t="s">
        <v>8691</v>
      </c>
      <c r="D211" s="913"/>
      <c r="E211" s="913" t="s">
        <v>8384</v>
      </c>
      <c r="F211" s="914" t="s">
        <v>388</v>
      </c>
      <c r="G211" s="914"/>
      <c r="H211" s="914"/>
      <c r="I211" s="914"/>
      <c r="J211" s="914"/>
      <c r="K211" s="915"/>
      <c r="L211" s="411"/>
      <c r="N211" s="160"/>
      <c r="O211" s="48"/>
    </row>
    <row r="212" spans="1:21" ht="17.45" customHeight="1" x14ac:dyDescent="0.25">
      <c r="A212" s="911">
        <v>1</v>
      </c>
      <c r="B212" s="911" t="s">
        <v>8028</v>
      </c>
      <c r="C212" s="912" t="s">
        <v>8691</v>
      </c>
      <c r="D212" s="913" t="s">
        <v>3495</v>
      </c>
      <c r="E212" s="913"/>
      <c r="F212" s="914" t="str">
        <f>C212&amp;" 600/55 26.5 ET-50"</f>
        <v>SPC18L 600/55 26.5 ET-50</v>
      </c>
      <c r="G212" s="914" t="s">
        <v>1725</v>
      </c>
      <c r="H212" s="914" t="s">
        <v>1661</v>
      </c>
      <c r="I212" s="914" t="s">
        <v>2577</v>
      </c>
      <c r="J212" s="914" t="str">
        <f>C214&amp;" "&amp;G212&amp;" "&amp;I212</f>
        <v>SPC18L 600/55 26.5 ET-50 BKT FL 630 radialinė</v>
      </c>
      <c r="K212" s="915">
        <v>22407500</v>
      </c>
      <c r="L212" s="411"/>
      <c r="N212" s="160"/>
      <c r="O212" s="48"/>
    </row>
    <row r="213" spans="1:21" ht="17.45" customHeight="1" x14ac:dyDescent="0.25">
      <c r="A213" s="911">
        <v>2</v>
      </c>
      <c r="B213" s="911" t="s">
        <v>8028</v>
      </c>
      <c r="C213" s="912" t="s">
        <v>8691</v>
      </c>
      <c r="D213" s="913"/>
      <c r="E213" s="913"/>
      <c r="F213" s="914" t="str">
        <f>C213&amp;" 650/55 26.5 ET-50"</f>
        <v>SPC18L 650/55 26.5 ET-50</v>
      </c>
      <c r="G213" s="914" t="s">
        <v>8678</v>
      </c>
      <c r="H213" s="914" t="s">
        <v>1661</v>
      </c>
      <c r="I213" s="914" t="s">
        <v>2577</v>
      </c>
      <c r="J213" s="914" t="str">
        <f>C213&amp;" "&amp;G213&amp;" "&amp;I213</f>
        <v>SPC18L 650/55 26.5 ET-50 BKT FL 630 radialinė</v>
      </c>
      <c r="K213" s="915">
        <v>224906200</v>
      </c>
      <c r="L213" s="411"/>
      <c r="N213" s="160"/>
      <c r="O213" s="48"/>
    </row>
    <row r="214" spans="1:21" ht="17.45" customHeight="1" x14ac:dyDescent="0.25">
      <c r="A214" s="911">
        <v>3</v>
      </c>
      <c r="B214" s="911" t="s">
        <v>8028</v>
      </c>
      <c r="C214" s="912" t="s">
        <v>8691</v>
      </c>
      <c r="D214" s="913"/>
      <c r="E214" s="913"/>
      <c r="F214" s="914" t="str">
        <f>C214&amp;" 710/40 22.5 ET-50"</f>
        <v>SPC18L 710/40 22.5 ET-50</v>
      </c>
      <c r="G214" s="914" t="s">
        <v>8383</v>
      </c>
      <c r="H214" s="914" t="s">
        <v>1661</v>
      </c>
      <c r="I214" s="914" t="s">
        <v>2577</v>
      </c>
      <c r="J214" s="914" t="str">
        <f>C212&amp;" "&amp;G214&amp;" "&amp;I214</f>
        <v>SPC18L 710/40 22.5 ET-50 BKT FL 630 radialinė</v>
      </c>
      <c r="K214" s="921">
        <v>224905700</v>
      </c>
      <c r="L214" s="411"/>
      <c r="N214" s="160"/>
      <c r="O214" s="48"/>
    </row>
    <row r="215" spans="1:21" ht="14.45" customHeight="1" x14ac:dyDescent="0.25">
      <c r="A215" s="911">
        <v>4</v>
      </c>
      <c r="B215" s="911" t="s">
        <v>8028</v>
      </c>
      <c r="C215" s="912" t="s">
        <v>8691</v>
      </c>
      <c r="D215" s="913"/>
      <c r="E215" s="913"/>
      <c r="F215" s="914" t="str">
        <f>C215&amp;" 710/50 26.5 ET-50"</f>
        <v>SPC18L 710/50 26.5 ET-50</v>
      </c>
      <c r="G215" s="913" t="s">
        <v>2377</v>
      </c>
      <c r="H215" s="914" t="s">
        <v>1661</v>
      </c>
      <c r="I215" s="914" t="s">
        <v>2577</v>
      </c>
      <c r="J215" s="914" t="str">
        <f>C213&amp;" "&amp;G215&amp;" "&amp;I215</f>
        <v>SPC18L 710/50 26.5 ET-50 BKT FL 630 radialinė</v>
      </c>
      <c r="K215" s="913" t="s">
        <v>8689</v>
      </c>
      <c r="L215" s="411"/>
      <c r="N215" s="160"/>
      <c r="O215" s="48"/>
    </row>
    <row r="216" spans="1:21" ht="14.45" customHeight="1" x14ac:dyDescent="0.25">
      <c r="A216" s="911">
        <v>5</v>
      </c>
      <c r="B216" s="911" t="s">
        <v>8028</v>
      </c>
      <c r="C216" s="912" t="s">
        <v>8691</v>
      </c>
      <c r="D216" s="913"/>
      <c r="E216" s="913"/>
      <c r="F216" s="913"/>
      <c r="G216" s="913"/>
      <c r="H216" s="913"/>
      <c r="I216" s="913"/>
      <c r="J216" s="913"/>
      <c r="K216" s="913"/>
      <c r="L216" s="411"/>
      <c r="N216" s="160"/>
      <c r="O216" s="48"/>
    </row>
    <row r="217" spans="1:21" ht="14.45" customHeight="1" x14ac:dyDescent="0.25">
      <c r="A217" s="911">
        <v>6</v>
      </c>
      <c r="B217" s="911" t="s">
        <v>8028</v>
      </c>
      <c r="C217" s="912" t="s">
        <v>8691</v>
      </c>
      <c r="D217" s="913"/>
      <c r="E217" s="913"/>
      <c r="F217" s="913"/>
      <c r="G217" s="913"/>
      <c r="H217" s="913"/>
      <c r="I217" s="913"/>
      <c r="J217" s="913"/>
      <c r="K217" s="913"/>
      <c r="L217" s="411"/>
      <c r="N217" s="160"/>
      <c r="O217" s="48"/>
    </row>
    <row r="218" spans="1:21" ht="14.45" customHeight="1" x14ac:dyDescent="0.25">
      <c r="A218" s="911">
        <v>7</v>
      </c>
      <c r="B218" s="911" t="s">
        <v>8028</v>
      </c>
      <c r="C218" s="912" t="s">
        <v>8691</v>
      </c>
      <c r="D218" s="913"/>
      <c r="E218" s="913"/>
      <c r="F218" s="914"/>
      <c r="G218" s="914"/>
      <c r="H218" s="914"/>
      <c r="I218" s="914"/>
      <c r="J218" s="914"/>
      <c r="K218" s="915"/>
      <c r="L218" s="411"/>
      <c r="N218" s="160"/>
      <c r="O218" s="48"/>
    </row>
    <row r="219" spans="1:21" ht="14.45" customHeight="1" x14ac:dyDescent="0.25">
      <c r="A219" s="911">
        <v>8</v>
      </c>
      <c r="B219" s="911" t="s">
        <v>8028</v>
      </c>
      <c r="C219" s="912" t="s">
        <v>8691</v>
      </c>
      <c r="D219" s="913"/>
      <c r="E219" s="913"/>
      <c r="F219" s="914"/>
      <c r="G219" s="914"/>
      <c r="H219" s="914"/>
      <c r="I219" s="914"/>
      <c r="J219" s="914"/>
      <c r="K219" s="915"/>
      <c r="L219" s="411"/>
      <c r="N219" s="160"/>
      <c r="O219" s="48"/>
    </row>
    <row r="220" spans="1:21" ht="14.45" customHeight="1" x14ac:dyDescent="0.25">
      <c r="A220" s="911">
        <v>9</v>
      </c>
      <c r="B220" s="911" t="s">
        <v>8028</v>
      </c>
      <c r="C220" s="912" t="s">
        <v>8691</v>
      </c>
      <c r="D220" s="913"/>
      <c r="E220" s="913"/>
      <c r="F220" s="914"/>
      <c r="G220" s="914"/>
      <c r="H220" s="914"/>
      <c r="I220" s="914"/>
      <c r="J220" s="914"/>
      <c r="K220" s="915"/>
      <c r="L220" s="411"/>
      <c r="N220" s="160"/>
      <c r="O220" s="48"/>
    </row>
    <row r="221" spans="1:21" ht="14.45" customHeight="1" x14ac:dyDescent="0.25">
      <c r="A221" s="41">
        <v>0</v>
      </c>
      <c r="B221" s="41" t="s">
        <v>778</v>
      </c>
      <c r="C221" s="169" t="s">
        <v>8392</v>
      </c>
      <c r="D221" s="368"/>
      <c r="E221" s="368" t="s">
        <v>1703</v>
      </c>
      <c r="F221" s="346" t="s">
        <v>388</v>
      </c>
      <c r="G221" s="346"/>
      <c r="H221" s="346"/>
      <c r="I221" s="365"/>
      <c r="J221" s="365"/>
      <c r="K221" s="778"/>
      <c r="L221" s="417"/>
      <c r="N221" s="157" t="s">
        <v>388</v>
      </c>
      <c r="O221" s="18"/>
      <c r="P221" s="407" t="s">
        <v>1703</v>
      </c>
      <c r="Q221" s="365" t="s">
        <v>1730</v>
      </c>
      <c r="R221" s="365" t="s">
        <v>1661</v>
      </c>
      <c r="S221" s="365" t="s">
        <v>1820</v>
      </c>
      <c r="T221" s="365"/>
      <c r="U221" s="370" t="s">
        <v>1716</v>
      </c>
    </row>
    <row r="222" spans="1:21" ht="14.45" customHeight="1" x14ac:dyDescent="0.25">
      <c r="A222" s="41">
        <v>1</v>
      </c>
      <c r="B222" s="41" t="s">
        <v>778</v>
      </c>
      <c r="C222" s="169" t="s">
        <v>8392</v>
      </c>
      <c r="D222" s="368" t="s">
        <v>2557</v>
      </c>
      <c r="E222" s="368"/>
      <c r="F222" s="365" t="str">
        <f>C222&amp;" 560/45 22.5 ET0"</f>
        <v>SPC19BS 560/45 22.5 ET0</v>
      </c>
      <c r="G222" s="365" t="s">
        <v>1731</v>
      </c>
      <c r="H222" s="365" t="s">
        <v>1661</v>
      </c>
      <c r="I222" s="364" t="s">
        <v>2576</v>
      </c>
      <c r="J222" s="364" t="str">
        <f t="shared" ref="J222:J226" si="13">C222&amp;" "&amp;G222&amp;" "&amp;I222</f>
        <v>SPC19BS 560/45 22.5 ET0 BKT FL 630 PLUS radialinė</v>
      </c>
      <c r="K222" s="773">
        <v>22480500</v>
      </c>
      <c r="L222" s="410"/>
      <c r="N222" s="158" t="s">
        <v>1616</v>
      </c>
      <c r="O222" s="52" t="s">
        <v>11</v>
      </c>
    </row>
    <row r="223" spans="1:21" ht="14.45" customHeight="1" x14ac:dyDescent="0.25">
      <c r="A223" s="41">
        <v>2</v>
      </c>
      <c r="B223" s="41" t="s">
        <v>778</v>
      </c>
      <c r="C223" s="169" t="s">
        <v>8392</v>
      </c>
      <c r="D223" s="368" t="s">
        <v>2558</v>
      </c>
      <c r="E223" s="368"/>
      <c r="F223" s="365" t="str">
        <f>C223&amp;" 600/50 26.5 ET-50"</f>
        <v>SPC19BS 600/50 26.5 ET-50</v>
      </c>
      <c r="G223" s="365" t="s">
        <v>1724</v>
      </c>
      <c r="H223" s="365" t="s">
        <v>1661</v>
      </c>
      <c r="I223" s="365" t="s">
        <v>1806</v>
      </c>
      <c r="J223" s="364" t="str">
        <f t="shared" si="13"/>
        <v>SPC19BS 600/50 26.5 ET-50 Alliance 380 radialinė</v>
      </c>
      <c r="K223" s="369">
        <v>22405700</v>
      </c>
      <c r="L223" s="411"/>
      <c r="N223" s="158" t="s">
        <v>1617</v>
      </c>
      <c r="O223" s="52" t="s">
        <v>12</v>
      </c>
    </row>
    <row r="224" spans="1:21" ht="14.45" customHeight="1" x14ac:dyDescent="0.25">
      <c r="A224" s="41">
        <v>3</v>
      </c>
      <c r="B224" s="41" t="s">
        <v>778</v>
      </c>
      <c r="C224" s="169" t="s">
        <v>8392</v>
      </c>
      <c r="D224" s="368" t="s">
        <v>2543</v>
      </c>
      <c r="E224" s="368"/>
      <c r="F224" s="365" t="str">
        <f>C224&amp;" 600/55 22.5 ET-20"</f>
        <v>SPC19BS 600/55 22.5 ET-20</v>
      </c>
      <c r="G224" s="365" t="s">
        <v>1732</v>
      </c>
      <c r="H224" s="365" t="s">
        <v>1661</v>
      </c>
      <c r="I224" s="364" t="s">
        <v>1806</v>
      </c>
      <c r="J224" s="364" t="str">
        <f t="shared" si="13"/>
        <v>SPC19BS 600/55 22.5 ET-20 Alliance 380 radialinė</v>
      </c>
      <c r="K224" s="779">
        <v>22401700</v>
      </c>
      <c r="L224" s="410"/>
      <c r="N224" s="158" t="s">
        <v>1629</v>
      </c>
      <c r="O224" s="52" t="s">
        <v>13</v>
      </c>
    </row>
    <row r="225" spans="1:21" ht="14.45" customHeight="1" x14ac:dyDescent="0.25">
      <c r="A225" s="41">
        <v>4</v>
      </c>
      <c r="B225" s="41" t="s">
        <v>778</v>
      </c>
      <c r="C225" s="169" t="s">
        <v>8392</v>
      </c>
      <c r="D225" s="368" t="s">
        <v>2556</v>
      </c>
      <c r="E225" s="368"/>
      <c r="F225" s="365" t="str">
        <f>C225&amp;" 600/55 26.5 ET-50"</f>
        <v>SPC19BS 600/55 26.5 ET-50</v>
      </c>
      <c r="G225" s="365" t="s">
        <v>1725</v>
      </c>
      <c r="H225" s="365" t="s">
        <v>1661</v>
      </c>
      <c r="I225" s="383" t="s">
        <v>2577</v>
      </c>
      <c r="J225" s="364" t="str">
        <f t="shared" si="13"/>
        <v>SPC19BS 600/55 26.5 ET-50 BKT FL 630 radialinė</v>
      </c>
      <c r="K225" s="773">
        <v>22407500</v>
      </c>
      <c r="L225" s="419"/>
      <c r="N225" s="158" t="s">
        <v>1630</v>
      </c>
      <c r="O225" s="52" t="s">
        <v>45</v>
      </c>
    </row>
    <row r="226" spans="1:21" ht="14.45" customHeight="1" x14ac:dyDescent="0.25">
      <c r="A226" s="41">
        <v>5</v>
      </c>
      <c r="B226" s="41" t="s">
        <v>778</v>
      </c>
      <c r="C226" s="169" t="s">
        <v>8392</v>
      </c>
      <c r="D226" s="368" t="s">
        <v>2553</v>
      </c>
      <c r="E226" s="368"/>
      <c r="F226" s="365" t="str">
        <f>C226&amp;" 650/55 26.5 ET-100"</f>
        <v>SPC19BS 650/55 26.5 ET-100</v>
      </c>
      <c r="G226" s="393" t="s">
        <v>9269</v>
      </c>
      <c r="H226" s="365" t="s">
        <v>1661</v>
      </c>
      <c r="I226" s="393" t="s">
        <v>2577</v>
      </c>
      <c r="J226" s="364" t="str">
        <f t="shared" si="13"/>
        <v>SPC19BS 650/55 26.5 ET-100 BKT FL 630 radialinė</v>
      </c>
      <c r="K226" s="633" t="s">
        <v>9270</v>
      </c>
      <c r="L226" s="411"/>
      <c r="N226" s="158"/>
      <c r="O226" s="52"/>
    </row>
    <row r="227" spans="1:21" ht="14.45" customHeight="1" x14ac:dyDescent="0.25">
      <c r="A227" s="41">
        <v>6</v>
      </c>
      <c r="B227" s="41" t="s">
        <v>778</v>
      </c>
      <c r="C227" s="169" t="s">
        <v>8392</v>
      </c>
      <c r="D227" s="401" t="s">
        <v>2559</v>
      </c>
      <c r="E227" s="401"/>
      <c r="F227" s="365" t="str">
        <f>C226&amp;" 700/50 22.5 ET-100"</f>
        <v>SPC19BS 700/50 22.5 ET-100</v>
      </c>
      <c r="G227" s="365" t="s">
        <v>1733</v>
      </c>
      <c r="H227" s="365" t="s">
        <v>1661</v>
      </c>
      <c r="I227" s="364" t="s">
        <v>1710</v>
      </c>
      <c r="J227" s="364" t="str">
        <f>C226&amp;" "&amp;G227&amp;" "&amp;I227</f>
        <v>SPC19BS 700/50 22.5 ET-100 Alliance 328</v>
      </c>
      <c r="K227" s="779">
        <v>22402300</v>
      </c>
      <c r="L227" s="410"/>
      <c r="N227" s="158"/>
      <c r="O227" s="52"/>
    </row>
    <row r="228" spans="1:21" ht="14.45" customHeight="1" x14ac:dyDescent="0.25">
      <c r="A228" s="41">
        <v>7</v>
      </c>
      <c r="B228" s="41" t="s">
        <v>778</v>
      </c>
      <c r="C228" s="169" t="s">
        <v>8392</v>
      </c>
      <c r="D228" s="401"/>
      <c r="E228" s="401"/>
      <c r="F228" s="365" t="str">
        <f>C227&amp;" 710/50 26.5 ET-100"</f>
        <v>SPC19BS 710/50 26.5 ET-100</v>
      </c>
      <c r="G228" s="364" t="s">
        <v>1723</v>
      </c>
      <c r="H228" s="365" t="s">
        <v>1661</v>
      </c>
      <c r="I228" s="401" t="s">
        <v>2578</v>
      </c>
      <c r="J228" s="364" t="str">
        <f>C227&amp;" "&amp;G228&amp;" "&amp;I228</f>
        <v>SPC19BS 710/50 26.5 ET-100 BKT FL 630 ULTRA radialinė</v>
      </c>
      <c r="K228" s="779">
        <v>224902900</v>
      </c>
      <c r="L228" s="410"/>
      <c r="N228" s="158"/>
      <c r="O228" s="52"/>
    </row>
    <row r="229" spans="1:21" ht="14.45" customHeight="1" x14ac:dyDescent="0.25">
      <c r="A229" s="41">
        <v>8</v>
      </c>
      <c r="B229" s="41" t="s">
        <v>778</v>
      </c>
      <c r="C229" s="169" t="s">
        <v>8392</v>
      </c>
      <c r="D229" s="368"/>
      <c r="E229" s="368"/>
      <c r="F229" s="365"/>
      <c r="G229" s="365"/>
      <c r="H229" s="365"/>
      <c r="I229" s="365"/>
      <c r="J229" s="365"/>
      <c r="K229" s="369"/>
      <c r="L229" s="411"/>
      <c r="N229" s="158"/>
      <c r="O229" s="52"/>
    </row>
    <row r="230" spans="1:21" ht="14.45" customHeight="1" x14ac:dyDescent="0.25">
      <c r="A230" s="41">
        <v>9</v>
      </c>
      <c r="B230" s="41" t="s">
        <v>778</v>
      </c>
      <c r="C230" s="169" t="s">
        <v>8392</v>
      </c>
      <c r="D230" s="368"/>
      <c r="E230" s="368"/>
      <c r="F230" s="365"/>
      <c r="G230" s="365"/>
      <c r="H230" s="365"/>
      <c r="I230" s="365"/>
      <c r="J230" s="365"/>
      <c r="K230" s="369"/>
      <c r="L230" s="411"/>
      <c r="N230" s="158"/>
      <c r="O230" s="52"/>
    </row>
    <row r="231" spans="1:21" ht="14.45" customHeight="1" x14ac:dyDescent="0.25">
      <c r="A231" s="41" t="s">
        <v>648</v>
      </c>
      <c r="B231" s="41" t="s">
        <v>778</v>
      </c>
      <c r="C231" s="169" t="s">
        <v>8392</v>
      </c>
      <c r="D231" s="368"/>
      <c r="E231" s="368"/>
      <c r="F231" s="365"/>
      <c r="G231" s="365"/>
      <c r="H231" s="365"/>
      <c r="I231" s="365"/>
      <c r="J231" s="365"/>
      <c r="K231" s="369"/>
      <c r="L231" s="411"/>
      <c r="N231" s="158"/>
      <c r="O231" s="52"/>
    </row>
    <row r="232" spans="1:21" ht="14.45" customHeight="1" x14ac:dyDescent="0.25">
      <c r="A232" s="41" t="s">
        <v>653</v>
      </c>
      <c r="B232" s="41" t="s">
        <v>778</v>
      </c>
      <c r="C232" s="169" t="s">
        <v>8392</v>
      </c>
      <c r="D232" s="368"/>
      <c r="E232" s="368"/>
      <c r="F232" s="365"/>
      <c r="G232" s="365"/>
      <c r="H232" s="365"/>
      <c r="I232" s="365"/>
      <c r="J232" s="365"/>
      <c r="K232" s="369"/>
      <c r="L232" s="411"/>
      <c r="N232" s="158"/>
      <c r="O232" s="52"/>
    </row>
    <row r="233" spans="1:21" ht="14.45" customHeight="1" x14ac:dyDescent="0.25">
      <c r="A233" s="42">
        <v>0</v>
      </c>
      <c r="B233" s="42" t="s">
        <v>779</v>
      </c>
      <c r="C233" s="170" t="s">
        <v>8637</v>
      </c>
      <c r="D233" s="372"/>
      <c r="E233" s="372" t="s">
        <v>1703</v>
      </c>
      <c r="F233" s="324" t="s">
        <v>388</v>
      </c>
      <c r="G233" s="324"/>
      <c r="H233" s="324"/>
      <c r="I233" s="324"/>
      <c r="J233" s="324"/>
      <c r="K233" s="771"/>
      <c r="L233" s="411"/>
      <c r="N233" s="160" t="s">
        <v>388</v>
      </c>
      <c r="O233" s="48"/>
      <c r="P233" s="408" t="s">
        <v>1703</v>
      </c>
      <c r="Q233" s="324" t="s">
        <v>1730</v>
      </c>
      <c r="R233" s="324" t="s">
        <v>1661</v>
      </c>
      <c r="S233" s="324" t="s">
        <v>1820</v>
      </c>
      <c r="T233" s="324"/>
      <c r="U233" s="373" t="s">
        <v>1716</v>
      </c>
    </row>
    <row r="234" spans="1:21" ht="14.45" customHeight="1" x14ac:dyDescent="0.25">
      <c r="A234" s="42">
        <v>1</v>
      </c>
      <c r="B234" s="42" t="s">
        <v>779</v>
      </c>
      <c r="C234" s="170" t="s">
        <v>8637</v>
      </c>
      <c r="D234" s="372" t="s">
        <v>2557</v>
      </c>
      <c r="E234" s="372"/>
      <c r="F234" s="324" t="str">
        <f>C234&amp;" 560/45 22.5 ET0"</f>
        <v>SPC20BS 560/45 22.5 ET0</v>
      </c>
      <c r="G234" s="324" t="s">
        <v>1731</v>
      </c>
      <c r="H234" s="324" t="s">
        <v>1661</v>
      </c>
      <c r="I234" s="394" t="s">
        <v>2576</v>
      </c>
      <c r="J234" s="394" t="str">
        <f t="shared" ref="J234:J242" si="14">C234&amp;" "&amp;G234&amp;" "&amp;I234</f>
        <v>SPC20BS 560/45 22.5 ET0 BKT FL 630 PLUS radialinė</v>
      </c>
      <c r="K234" s="773">
        <v>22480500</v>
      </c>
      <c r="L234" s="410"/>
      <c r="N234" s="160" t="s">
        <v>1627</v>
      </c>
      <c r="O234" s="48" t="s">
        <v>11</v>
      </c>
    </row>
    <row r="235" spans="1:21" ht="15" customHeight="1" x14ac:dyDescent="0.25">
      <c r="A235" s="42">
        <v>2</v>
      </c>
      <c r="B235" s="42" t="s">
        <v>779</v>
      </c>
      <c r="C235" s="170" t="s">
        <v>8637</v>
      </c>
      <c r="D235" s="372" t="s">
        <v>2551</v>
      </c>
      <c r="E235" s="372"/>
      <c r="F235" s="324" t="str">
        <f>C235&amp;" 600/50 22.5 ET-20"</f>
        <v>SPC20BS 600/50 22.5 ET-20</v>
      </c>
      <c r="G235" s="324" t="s">
        <v>1713</v>
      </c>
      <c r="H235" s="324" t="s">
        <v>1661</v>
      </c>
      <c r="I235" s="324" t="s">
        <v>1815</v>
      </c>
      <c r="J235" s="394" t="str">
        <f t="shared" si="14"/>
        <v>SPC20BS 600/50 22.5 ET-20 Alliance 328 radialinė</v>
      </c>
      <c r="K235" s="771">
        <v>22400500</v>
      </c>
      <c r="L235" s="411"/>
      <c r="N235" s="160" t="s">
        <v>1628</v>
      </c>
      <c r="O235" s="48" t="s">
        <v>13</v>
      </c>
    </row>
    <row r="236" spans="1:21" ht="15" customHeight="1" x14ac:dyDescent="0.25">
      <c r="A236" s="42">
        <v>3</v>
      </c>
      <c r="B236" s="42" t="s">
        <v>779</v>
      </c>
      <c r="C236" s="170" t="s">
        <v>8637</v>
      </c>
      <c r="D236" s="402" t="s">
        <v>2558</v>
      </c>
      <c r="E236" s="402"/>
      <c r="F236" s="324" t="str">
        <f>C236&amp;" 600/50 22.5 ET-50"</f>
        <v>SPC20BS 600/50 22.5 ET-50</v>
      </c>
      <c r="G236" s="324" t="s">
        <v>2384</v>
      </c>
      <c r="H236" s="324" t="s">
        <v>1661</v>
      </c>
      <c r="I236" s="394" t="s">
        <v>2576</v>
      </c>
      <c r="J236" s="394" t="str">
        <f t="shared" si="14"/>
        <v>SPC20BS 600/50 22.5 ET-50 BKT FL 630 PLUS radialinė</v>
      </c>
      <c r="K236" s="775">
        <v>22480600</v>
      </c>
      <c r="L236" s="411"/>
      <c r="N236" s="160"/>
      <c r="O236" s="48"/>
    </row>
    <row r="237" spans="1:21" ht="15" customHeight="1" x14ac:dyDescent="0.25">
      <c r="A237" s="42"/>
      <c r="B237" s="42" t="s">
        <v>779</v>
      </c>
      <c r="C237" s="170" t="s">
        <v>8637</v>
      </c>
      <c r="D237" s="402"/>
      <c r="E237" s="402"/>
      <c r="F237" s="324" t="str">
        <f>C238&amp;" 600/55 22.5 ET-20"</f>
        <v>SPC20BS 600/55 22.5 ET-20</v>
      </c>
      <c r="G237" s="324" t="s">
        <v>2384</v>
      </c>
      <c r="H237" s="324" t="s">
        <v>1661</v>
      </c>
      <c r="I237" s="394" t="s">
        <v>2874</v>
      </c>
      <c r="J237" s="394" t="str">
        <f t="shared" si="14"/>
        <v xml:space="preserve">SPC20BS 600/50 22.5 ET-50 Michelin CARGOXBIB </v>
      </c>
      <c r="K237" s="775">
        <v>224904000</v>
      </c>
      <c r="L237" s="411"/>
      <c r="N237" s="160"/>
      <c r="O237" s="48"/>
    </row>
    <row r="238" spans="1:21" ht="14.45" customHeight="1" x14ac:dyDescent="0.25">
      <c r="A238" s="42">
        <v>4</v>
      </c>
      <c r="B238" s="42" t="s">
        <v>779</v>
      </c>
      <c r="C238" s="170" t="s">
        <v>8637</v>
      </c>
      <c r="D238" s="372" t="s">
        <v>2543</v>
      </c>
      <c r="E238" s="372"/>
      <c r="F238" s="324" t="str">
        <f>C239&amp;" 600/55 26.5 ET-50"</f>
        <v>SPC20BS 600/55 26.5 ET-50</v>
      </c>
      <c r="G238" s="324" t="s">
        <v>1732</v>
      </c>
      <c r="H238" s="324" t="s">
        <v>1661</v>
      </c>
      <c r="I238" s="394" t="s">
        <v>1806</v>
      </c>
      <c r="J238" s="394" t="str">
        <f t="shared" si="14"/>
        <v>SPC20BS 600/55 22.5 ET-20 Alliance 380 radialinė</v>
      </c>
      <c r="K238" s="775">
        <v>22401700</v>
      </c>
      <c r="L238" s="410"/>
      <c r="N238" s="160"/>
      <c r="O238" s="48"/>
    </row>
    <row r="239" spans="1:21" ht="14.45" customHeight="1" x14ac:dyDescent="0.25">
      <c r="A239" s="42">
        <v>5</v>
      </c>
      <c r="B239" s="42" t="s">
        <v>779</v>
      </c>
      <c r="C239" s="170" t="s">
        <v>8637</v>
      </c>
      <c r="D239" s="372" t="s">
        <v>2556</v>
      </c>
      <c r="E239" s="372"/>
      <c r="F239" s="324" t="str">
        <f>C240&amp;" 650/55 26.5 ET100"</f>
        <v>SPC20BS 650/55 26.5 ET100</v>
      </c>
      <c r="G239" s="324" t="s">
        <v>1725</v>
      </c>
      <c r="H239" s="324" t="s">
        <v>1661</v>
      </c>
      <c r="I239" s="380" t="s">
        <v>9295</v>
      </c>
      <c r="J239" s="394" t="str">
        <f t="shared" si="14"/>
        <v>SPC20BS 600/55 26.5 ET-50 BKT FL 630 radialinė (reikia važ. paaukš.)</v>
      </c>
      <c r="K239" s="780">
        <v>22407500</v>
      </c>
      <c r="L239" s="410"/>
      <c r="N239" s="160"/>
      <c r="O239" s="48"/>
    </row>
    <row r="240" spans="1:21" ht="14.45" customHeight="1" x14ac:dyDescent="0.25">
      <c r="A240" s="42">
        <v>6</v>
      </c>
      <c r="B240" s="42" t="s">
        <v>779</v>
      </c>
      <c r="C240" s="170" t="s">
        <v>8637</v>
      </c>
      <c r="D240" s="372" t="s">
        <v>2553</v>
      </c>
      <c r="E240" s="372"/>
      <c r="F240" s="324" t="str">
        <f>C241&amp;" 700/50 22.5 ET-100"</f>
        <v>SPC20BS 700/50 22.5 ET-100</v>
      </c>
      <c r="G240" s="324" t="s">
        <v>2852</v>
      </c>
      <c r="H240" s="324" t="s">
        <v>1661</v>
      </c>
      <c r="I240" s="402" t="s">
        <v>9296</v>
      </c>
      <c r="J240" s="394" t="str">
        <f t="shared" si="14"/>
        <v>SPC20BS 650/55 26.5 ET100 BKT FL 630 ULTRA (reikia važ. paaukš.)</v>
      </c>
      <c r="K240" s="775">
        <v>224902800</v>
      </c>
      <c r="L240" s="411"/>
      <c r="N240" s="160"/>
      <c r="O240" s="48"/>
    </row>
    <row r="241" spans="1:21" ht="14.45" customHeight="1" x14ac:dyDescent="0.25">
      <c r="A241" s="42">
        <v>7</v>
      </c>
      <c r="B241" s="42" t="s">
        <v>779</v>
      </c>
      <c r="C241" s="170" t="s">
        <v>8637</v>
      </c>
      <c r="D241" s="402"/>
      <c r="E241" s="402"/>
      <c r="F241" s="324" t="str">
        <f>C242&amp;" 710/50 26.5 ET-100"</f>
        <v>SPC20BS 710/50 26.5 ET-100</v>
      </c>
      <c r="G241" s="324" t="s">
        <v>1733</v>
      </c>
      <c r="H241" s="324" t="s">
        <v>1661</v>
      </c>
      <c r="I241" s="394" t="s">
        <v>1710</v>
      </c>
      <c r="J241" s="394" t="str">
        <f t="shared" si="14"/>
        <v>SPC20BS 700/50 22.5 ET-100 Alliance 328</v>
      </c>
      <c r="K241" s="775">
        <v>22402300</v>
      </c>
      <c r="L241" s="411"/>
      <c r="N241" s="160"/>
      <c r="O241" s="48"/>
    </row>
    <row r="242" spans="1:21" ht="14.45" customHeight="1" x14ac:dyDescent="0.25">
      <c r="A242" s="42">
        <v>8</v>
      </c>
      <c r="B242" s="42" t="s">
        <v>779</v>
      </c>
      <c r="C242" s="170" t="s">
        <v>8637</v>
      </c>
      <c r="D242" s="402" t="s">
        <v>3495</v>
      </c>
      <c r="E242" s="402"/>
      <c r="G242" s="402" t="s">
        <v>1723</v>
      </c>
      <c r="H242" s="324" t="s">
        <v>1661</v>
      </c>
      <c r="I242" s="402" t="s">
        <v>9298</v>
      </c>
      <c r="J242" s="402" t="str">
        <f t="shared" si="14"/>
        <v>SPC20BS 710/50 26.5 ET-100 BKT FL 630 ULTRA radialinė (reikia važ. paaukš.)</v>
      </c>
      <c r="K242" s="775">
        <v>224902900</v>
      </c>
      <c r="L242" s="411"/>
      <c r="N242" s="160"/>
      <c r="O242" s="48"/>
    </row>
    <row r="243" spans="1:21" ht="14.45" customHeight="1" x14ac:dyDescent="0.25">
      <c r="A243" s="42">
        <v>9</v>
      </c>
      <c r="B243" s="42" t="s">
        <v>779</v>
      </c>
      <c r="C243" s="170" t="s">
        <v>8637</v>
      </c>
      <c r="D243" s="402"/>
      <c r="E243" s="402"/>
      <c r="F243" s="402"/>
      <c r="G243" s="402"/>
      <c r="H243" s="402"/>
      <c r="I243" s="402"/>
      <c r="J243" s="402"/>
      <c r="K243" s="775"/>
      <c r="L243" s="411"/>
      <c r="N243" s="160"/>
      <c r="O243" s="48"/>
    </row>
    <row r="244" spans="1:21" ht="14.45" customHeight="1" x14ac:dyDescent="0.25">
      <c r="A244" s="42" t="s">
        <v>648</v>
      </c>
      <c r="B244" s="42" t="s">
        <v>779</v>
      </c>
      <c r="C244" s="170" t="s">
        <v>8637</v>
      </c>
      <c r="D244" s="402"/>
      <c r="E244" s="402"/>
      <c r="F244" s="402"/>
      <c r="G244" s="402"/>
      <c r="H244" s="402"/>
      <c r="I244" s="402"/>
      <c r="J244" s="402"/>
      <c r="K244" s="775"/>
      <c r="L244" s="411"/>
      <c r="N244" s="160"/>
      <c r="O244" s="48"/>
    </row>
    <row r="245" spans="1:21" ht="14.45" customHeight="1" x14ac:dyDescent="0.25">
      <c r="A245" s="42" t="s">
        <v>653</v>
      </c>
      <c r="B245" s="42" t="s">
        <v>779</v>
      </c>
      <c r="C245" s="170" t="s">
        <v>8637</v>
      </c>
      <c r="D245" s="402"/>
      <c r="E245" s="402"/>
      <c r="F245" s="402"/>
      <c r="G245" s="402"/>
      <c r="H245" s="402"/>
      <c r="I245" s="402"/>
      <c r="J245" s="402"/>
      <c r="K245" s="775"/>
      <c r="L245" s="411"/>
      <c r="N245" s="160"/>
      <c r="O245" s="48"/>
    </row>
    <row r="246" spans="1:21" ht="14.45" customHeight="1" x14ac:dyDescent="0.25">
      <c r="A246" t="s">
        <v>642</v>
      </c>
      <c r="B246" s="42" t="s">
        <v>779</v>
      </c>
      <c r="C246" s="170" t="s">
        <v>8637</v>
      </c>
      <c r="D246" s="372"/>
      <c r="E246" s="372"/>
      <c r="F246" s="324"/>
      <c r="G246" s="324"/>
      <c r="H246" s="324"/>
      <c r="I246" s="324"/>
      <c r="J246" s="324"/>
      <c r="K246" s="771"/>
      <c r="L246" s="411"/>
      <c r="N246" s="160"/>
      <c r="O246" s="48"/>
    </row>
    <row r="247" spans="1:21" ht="14.45" customHeight="1" x14ac:dyDescent="0.25">
      <c r="A247" s="41">
        <v>0</v>
      </c>
      <c r="B247" s="41" t="s">
        <v>780</v>
      </c>
      <c r="C247" s="169" t="s">
        <v>219</v>
      </c>
      <c r="D247" s="449"/>
      <c r="E247" s="449" t="s">
        <v>1703</v>
      </c>
      <c r="F247" s="450" t="s">
        <v>388</v>
      </c>
      <c r="G247" s="450"/>
      <c r="H247" s="450"/>
      <c r="I247" s="450"/>
      <c r="J247" s="450"/>
      <c r="K247" s="784"/>
      <c r="L247" s="411"/>
      <c r="N247" s="158" t="s">
        <v>388</v>
      </c>
      <c r="O247" s="52"/>
      <c r="P247" s="407" t="s">
        <v>1703</v>
      </c>
      <c r="Q247" s="365" t="s">
        <v>1723</v>
      </c>
      <c r="R247" s="387" t="s">
        <v>1661</v>
      </c>
      <c r="S247" s="365" t="s">
        <v>1816</v>
      </c>
      <c r="T247" s="365"/>
      <c r="U247" s="370" t="s">
        <v>1717</v>
      </c>
    </row>
    <row r="248" spans="1:21" ht="14.45" customHeight="1" x14ac:dyDescent="0.25">
      <c r="A248" s="41">
        <v>1</v>
      </c>
      <c r="B248" s="41" t="s">
        <v>780</v>
      </c>
      <c r="C248" s="169" t="s">
        <v>219</v>
      </c>
      <c r="D248" s="449" t="s">
        <v>2543</v>
      </c>
      <c r="E248" s="449"/>
      <c r="F248" s="450" t="str">
        <f>C248&amp;" 600/55 22.5 ET-20"</f>
        <v>SPC30 600/55 22.5 ET-20</v>
      </c>
      <c r="G248" s="450" t="s">
        <v>1732</v>
      </c>
      <c r="H248" s="450" t="s">
        <v>1661</v>
      </c>
      <c r="I248" s="451" t="s">
        <v>1806</v>
      </c>
      <c r="J248" s="451" t="str">
        <f t="shared" ref="J248:J256" si="15">C248&amp;" "&amp;G248&amp;" "&amp;I248</f>
        <v>SPC30 600/55 22.5 ET-20 Alliance 380 radialinė</v>
      </c>
      <c r="K248" s="785">
        <v>22401700</v>
      </c>
      <c r="L248" s="410"/>
      <c r="N248" s="158" t="s">
        <v>1616</v>
      </c>
      <c r="O248" s="52" t="s">
        <v>11</v>
      </c>
    </row>
    <row r="249" spans="1:21" ht="24" customHeight="1" x14ac:dyDescent="0.25">
      <c r="A249" s="41">
        <v>2</v>
      </c>
      <c r="B249" s="41" t="s">
        <v>780</v>
      </c>
      <c r="C249" s="169" t="s">
        <v>219</v>
      </c>
      <c r="D249" s="451" t="s">
        <v>2556</v>
      </c>
      <c r="E249" s="451"/>
      <c r="F249" s="450" t="str">
        <f>C249&amp;" 600/55 26.5 ET-50"</f>
        <v>SPC30 600/55 26.5 ET-50</v>
      </c>
      <c r="G249" s="450" t="s">
        <v>1725</v>
      </c>
      <c r="H249" s="450" t="s">
        <v>1661</v>
      </c>
      <c r="I249" s="452" t="s">
        <v>2577</v>
      </c>
      <c r="J249" s="451" t="str">
        <f t="shared" si="15"/>
        <v>SPC30 600/55 26.5 ET-50 BKT FL 630 radialinė</v>
      </c>
      <c r="K249" s="786">
        <v>22407500</v>
      </c>
      <c r="L249" s="410"/>
      <c r="N249" s="158" t="s">
        <v>1624</v>
      </c>
      <c r="O249" s="52" t="s">
        <v>13</v>
      </c>
    </row>
    <row r="250" spans="1:21" ht="24" customHeight="1" x14ac:dyDescent="0.25">
      <c r="A250" s="41"/>
      <c r="B250" s="41"/>
      <c r="C250" s="169" t="s">
        <v>219</v>
      </c>
      <c r="D250" s="451"/>
      <c r="E250" s="451"/>
      <c r="F250" s="450" t="str">
        <f>C250&amp;" 620/60 26.5 ET-50"</f>
        <v>SPC30 620/60 26.5 ET-50</v>
      </c>
      <c r="G250" s="450" t="s">
        <v>2847</v>
      </c>
      <c r="H250" s="450" t="s">
        <v>1661</v>
      </c>
      <c r="I250" s="452" t="s">
        <v>2848</v>
      </c>
      <c r="J250" s="451" t="str">
        <f t="shared" si="15"/>
        <v>SPC30 620/60 26.5 ET-50 Country King TL</v>
      </c>
      <c r="K250" s="786">
        <v>224904800</v>
      </c>
      <c r="L250" s="410"/>
      <c r="N250" s="158"/>
      <c r="O250" s="52"/>
    </row>
    <row r="251" spans="1:21" ht="14.45" customHeight="1" x14ac:dyDescent="0.25">
      <c r="A251" s="41">
        <v>3</v>
      </c>
      <c r="B251" s="41" t="s">
        <v>780</v>
      </c>
      <c r="C251" s="169" t="s">
        <v>219</v>
      </c>
      <c r="D251" s="449" t="s">
        <v>2553</v>
      </c>
      <c r="E251" s="449"/>
      <c r="F251" s="450" t="str">
        <f>C251&amp;" 700/50 22.5 ET-100"</f>
        <v>SPC30 700/50 22.5 ET-100</v>
      </c>
      <c r="G251" s="450" t="s">
        <v>1733</v>
      </c>
      <c r="H251" s="450" t="s">
        <v>1661</v>
      </c>
      <c r="I251" s="451" t="s">
        <v>1710</v>
      </c>
      <c r="J251" s="451" t="str">
        <f t="shared" si="15"/>
        <v>SPC30 700/50 22.5 ET-100 Alliance 328</v>
      </c>
      <c r="K251" s="785">
        <v>22402300</v>
      </c>
      <c r="L251" s="411"/>
      <c r="N251" s="158" t="s">
        <v>1625</v>
      </c>
      <c r="O251" s="52" t="s">
        <v>227</v>
      </c>
    </row>
    <row r="252" spans="1:21" ht="21.6" customHeight="1" x14ac:dyDescent="0.25">
      <c r="A252" s="41">
        <v>4</v>
      </c>
      <c r="B252" s="41" t="s">
        <v>780</v>
      </c>
      <c r="C252" s="169" t="s">
        <v>219</v>
      </c>
      <c r="D252" s="449" t="s">
        <v>2553</v>
      </c>
      <c r="E252" s="449"/>
      <c r="F252" s="450" t="str">
        <f>C252&amp;" 700/50 26.5 ET-100"</f>
        <v>SPC30 700/50 26.5 ET-100</v>
      </c>
      <c r="G252" s="450" t="s">
        <v>1734</v>
      </c>
      <c r="H252" s="450" t="s">
        <v>1661</v>
      </c>
      <c r="I252" s="450" t="s">
        <v>1804</v>
      </c>
      <c r="J252" s="451" t="str">
        <f t="shared" si="15"/>
        <v>SPC30 700/50 26.5 ET-100 Alliance 328 diagonalinė</v>
      </c>
      <c r="K252" s="784">
        <v>224900600</v>
      </c>
      <c r="L252" s="411"/>
      <c r="N252" s="158" t="s">
        <v>1626</v>
      </c>
      <c r="O252" s="52"/>
    </row>
    <row r="253" spans="1:21" ht="14.45" customHeight="1" x14ac:dyDescent="0.25">
      <c r="A253" s="41">
        <v>5</v>
      </c>
      <c r="B253" s="41" t="s">
        <v>780</v>
      </c>
      <c r="C253" s="169" t="s">
        <v>219</v>
      </c>
      <c r="D253" s="449" t="s">
        <v>2563</v>
      </c>
      <c r="E253" s="449"/>
      <c r="F253" s="450" t="str">
        <f>C253&amp;" 710/50 26.5 ET-100"</f>
        <v>SPC30 710/50 26.5 ET-100</v>
      </c>
      <c r="G253" s="450" t="s">
        <v>1723</v>
      </c>
      <c r="H253" s="450" t="s">
        <v>1661</v>
      </c>
      <c r="I253" s="450" t="s">
        <v>1817</v>
      </c>
      <c r="J253" s="451" t="str">
        <f t="shared" si="15"/>
        <v>SPC30 710/50 26.5 ET-100 Michelin radialinė</v>
      </c>
      <c r="K253" s="784">
        <v>224900700</v>
      </c>
      <c r="L253" s="411"/>
      <c r="N253" s="158"/>
      <c r="O253" s="52"/>
    </row>
    <row r="254" spans="1:21" ht="14.45" customHeight="1" x14ac:dyDescent="0.25">
      <c r="A254" s="41">
        <v>6</v>
      </c>
      <c r="B254" s="41" t="s">
        <v>780</v>
      </c>
      <c r="C254" s="169" t="s">
        <v>219</v>
      </c>
      <c r="D254" s="449" t="s">
        <v>2546</v>
      </c>
      <c r="E254" s="449"/>
      <c r="F254" s="450"/>
      <c r="G254" s="450" t="s">
        <v>1723</v>
      </c>
      <c r="H254" s="450" t="s">
        <v>1661</v>
      </c>
      <c r="I254" s="453" t="s">
        <v>1806</v>
      </c>
      <c r="J254" s="451" t="str">
        <f t="shared" si="15"/>
        <v>SPC30 710/50 26.5 ET-100 Alliance 380 radialinė</v>
      </c>
      <c r="K254" s="787">
        <v>224901400</v>
      </c>
      <c r="L254" s="418"/>
      <c r="N254" s="158"/>
      <c r="O254" s="52"/>
    </row>
    <row r="255" spans="1:21" ht="14.45" customHeight="1" x14ac:dyDescent="0.25">
      <c r="A255" s="41">
        <v>7</v>
      </c>
      <c r="B255" s="41" t="s">
        <v>780</v>
      </c>
      <c r="C255" s="169" t="s">
        <v>219</v>
      </c>
      <c r="D255" s="449" t="s">
        <v>2546</v>
      </c>
      <c r="E255" s="449"/>
      <c r="F255" s="450"/>
      <c r="G255" s="453" t="s">
        <v>1723</v>
      </c>
      <c r="H255" s="453" t="s">
        <v>1661</v>
      </c>
      <c r="I255" s="453" t="s">
        <v>1806</v>
      </c>
      <c r="J255" s="451" t="str">
        <f t="shared" si="15"/>
        <v>SPC30 710/50 26.5 ET-100 Alliance 380 radialinė</v>
      </c>
      <c r="K255" s="787">
        <v>224901400</v>
      </c>
      <c r="L255" s="418"/>
      <c r="N255" s="158"/>
      <c r="O255" s="52"/>
    </row>
    <row r="256" spans="1:21" ht="14.45" customHeight="1" x14ac:dyDescent="0.25">
      <c r="A256" s="41">
        <v>8</v>
      </c>
      <c r="B256" s="41" t="s">
        <v>780</v>
      </c>
      <c r="C256" s="169" t="s">
        <v>219</v>
      </c>
      <c r="D256" s="449" t="s">
        <v>2559</v>
      </c>
      <c r="E256" s="449"/>
      <c r="F256" s="450"/>
      <c r="G256" s="450" t="s">
        <v>1723</v>
      </c>
      <c r="H256" s="450" t="s">
        <v>1661</v>
      </c>
      <c r="I256" s="450" t="s">
        <v>2578</v>
      </c>
      <c r="J256" s="451" t="str">
        <f t="shared" si="15"/>
        <v>SPC30 710/50 26.5 ET-100 BKT FL 630 ULTRA radialinė</v>
      </c>
      <c r="K256" s="784">
        <v>224902900</v>
      </c>
      <c r="L256" s="411"/>
      <c r="N256" s="158"/>
      <c r="O256" s="52"/>
    </row>
    <row r="257" spans="1:15" ht="14.45" customHeight="1" x14ac:dyDescent="0.25">
      <c r="A257" s="41">
        <v>9</v>
      </c>
      <c r="B257" s="41" t="s">
        <v>780</v>
      </c>
      <c r="C257" s="169" t="s">
        <v>219</v>
      </c>
      <c r="D257" s="448"/>
      <c r="E257" s="448"/>
      <c r="F257" s="448"/>
      <c r="G257" s="448"/>
      <c r="H257" s="448"/>
      <c r="I257" s="448"/>
      <c r="J257" s="448"/>
      <c r="K257" s="785"/>
      <c r="N257" s="158"/>
      <c r="O257" s="52"/>
    </row>
    <row r="258" spans="1:15" ht="14.45" customHeight="1" x14ac:dyDescent="0.25">
      <c r="A258" s="41" t="s">
        <v>648</v>
      </c>
      <c r="B258" s="41" t="s">
        <v>780</v>
      </c>
      <c r="C258" s="169" t="s">
        <v>219</v>
      </c>
      <c r="D258" s="448"/>
      <c r="E258" s="448"/>
      <c r="F258" s="448"/>
      <c r="G258" s="448"/>
      <c r="H258" s="448"/>
      <c r="I258" s="448"/>
      <c r="J258" s="448"/>
      <c r="K258" s="785"/>
      <c r="L258" s="411"/>
      <c r="N258" s="158"/>
      <c r="O258" s="52"/>
    </row>
    <row r="259" spans="1:15" ht="14.45" customHeight="1" x14ac:dyDescent="0.25">
      <c r="A259" s="41" t="s">
        <v>653</v>
      </c>
      <c r="B259" s="41" t="s">
        <v>780</v>
      </c>
      <c r="C259" s="169" t="s">
        <v>219</v>
      </c>
      <c r="D259" s="449"/>
      <c r="E259" s="449"/>
      <c r="F259" s="450"/>
      <c r="G259" s="450"/>
      <c r="H259" s="450"/>
      <c r="I259" s="450"/>
      <c r="J259" s="450"/>
      <c r="K259" s="784"/>
      <c r="L259" s="411"/>
      <c r="N259" s="158"/>
      <c r="O259" s="52"/>
    </row>
    <row r="260" spans="1:15" s="842" customFormat="1" ht="14.45" customHeight="1" x14ac:dyDescent="0.25">
      <c r="A260" s="836"/>
      <c r="B260" s="836" t="s">
        <v>3410</v>
      </c>
      <c r="C260" s="837" t="s">
        <v>27</v>
      </c>
      <c r="D260" s="838"/>
      <c r="E260" s="838"/>
      <c r="F260" s="839"/>
      <c r="G260" s="839"/>
      <c r="H260" s="839"/>
      <c r="I260" s="839"/>
      <c r="J260" s="839"/>
      <c r="K260" s="840"/>
      <c r="L260" s="841"/>
      <c r="N260" s="843"/>
      <c r="O260" s="844"/>
    </row>
    <row r="261" spans="1:15" ht="14.45" customHeight="1" x14ac:dyDescent="0.25">
      <c r="A261" s="42">
        <v>0</v>
      </c>
      <c r="B261" s="42" t="s">
        <v>781</v>
      </c>
      <c r="C261" s="170" t="s">
        <v>8994</v>
      </c>
      <c r="D261" s="372"/>
      <c r="E261" s="372" t="s">
        <v>1704</v>
      </c>
      <c r="F261" s="324" t="s">
        <v>388</v>
      </c>
      <c r="G261" s="324"/>
      <c r="H261" s="324"/>
      <c r="I261" s="324"/>
      <c r="J261" s="324"/>
      <c r="K261" s="771"/>
      <c r="L261" s="411"/>
      <c r="N261" s="160" t="s">
        <v>388</v>
      </c>
      <c r="O261" s="48"/>
    </row>
    <row r="262" spans="1:15" ht="14.45" customHeight="1" x14ac:dyDescent="0.25">
      <c r="A262" s="42">
        <v>1</v>
      </c>
      <c r="B262" s="42" t="s">
        <v>781</v>
      </c>
      <c r="C262" s="170" t="s">
        <v>8994</v>
      </c>
      <c r="D262" s="372" t="s">
        <v>2557</v>
      </c>
      <c r="E262" s="372"/>
      <c r="F262" s="324" t="str">
        <f>C262&amp;" 560/45 22.5 ET0"</f>
        <v>SPD13 560/45 22.5 ET0</v>
      </c>
      <c r="G262" s="324" t="s">
        <v>1731</v>
      </c>
      <c r="H262" s="324" t="s">
        <v>1661</v>
      </c>
      <c r="I262" s="394" t="s">
        <v>2576</v>
      </c>
      <c r="J262" s="394" t="str">
        <f>C262&amp;" "&amp;G262&amp;" "&amp;I262</f>
        <v>SPD13 560/45 22.5 ET0 BKT FL 630 PLUS radialinė</v>
      </c>
      <c r="K262" s="773">
        <v>22480500</v>
      </c>
      <c r="L262" s="410"/>
      <c r="N262" s="160" t="s">
        <v>415</v>
      </c>
      <c r="O262" s="48" t="s">
        <v>20</v>
      </c>
    </row>
    <row r="263" spans="1:15" ht="14.45" customHeight="1" x14ac:dyDescent="0.25">
      <c r="A263" s="42">
        <v>2</v>
      </c>
      <c r="B263" s="42" t="s">
        <v>781</v>
      </c>
      <c r="C263" s="170" t="s">
        <v>8994</v>
      </c>
      <c r="D263" s="372" t="s">
        <v>2554</v>
      </c>
      <c r="E263" s="372"/>
      <c r="F263" s="324"/>
      <c r="G263" s="324" t="s">
        <v>1731</v>
      </c>
      <c r="H263" s="324" t="s">
        <v>1661</v>
      </c>
      <c r="I263" s="324" t="s">
        <v>1819</v>
      </c>
      <c r="J263" s="394" t="str">
        <f>C263&amp;" "&amp;G263&amp;" "&amp;I263</f>
        <v>SPD13 560/45 22.5 ET0 Alliance 885 radialinė</v>
      </c>
      <c r="K263" s="771">
        <v>22401400</v>
      </c>
      <c r="L263" s="411"/>
      <c r="N263" s="160"/>
      <c r="O263" s="48"/>
    </row>
    <row r="264" spans="1:15" ht="14.45" customHeight="1" x14ac:dyDescent="0.25">
      <c r="A264" s="42">
        <v>3</v>
      </c>
      <c r="B264" s="42" t="s">
        <v>781</v>
      </c>
      <c r="C264" s="170" t="s">
        <v>8994</v>
      </c>
      <c r="D264" s="372"/>
      <c r="E264" s="372"/>
      <c r="F264" s="324"/>
      <c r="G264" s="324"/>
      <c r="H264" s="324"/>
      <c r="I264" s="324"/>
      <c r="J264" s="324"/>
      <c r="K264" s="771"/>
      <c r="L264" s="411"/>
      <c r="N264" s="160"/>
      <c r="O264" s="48"/>
    </row>
    <row r="265" spans="1:15" ht="14.45" customHeight="1" x14ac:dyDescent="0.25">
      <c r="A265" s="42">
        <v>4</v>
      </c>
      <c r="B265" s="42" t="s">
        <v>781</v>
      </c>
      <c r="C265" s="170" t="s">
        <v>8994</v>
      </c>
      <c r="D265" s="372"/>
      <c r="E265" s="372"/>
      <c r="F265" s="324"/>
      <c r="G265" s="324"/>
      <c r="H265" s="324"/>
      <c r="I265" s="324"/>
      <c r="J265" s="324"/>
      <c r="K265" s="771"/>
      <c r="L265" s="411"/>
      <c r="N265" s="160"/>
      <c r="O265" s="48"/>
    </row>
    <row r="266" spans="1:15" ht="14.45" customHeight="1" x14ac:dyDescent="0.25">
      <c r="A266" s="42">
        <v>5</v>
      </c>
      <c r="B266" s="42" t="s">
        <v>781</v>
      </c>
      <c r="C266" s="170" t="s">
        <v>8994</v>
      </c>
      <c r="D266" s="372"/>
      <c r="E266" s="372"/>
      <c r="F266" s="324"/>
      <c r="G266" s="324"/>
      <c r="H266" s="324"/>
      <c r="I266" s="324"/>
      <c r="J266" s="324"/>
      <c r="K266" s="771"/>
      <c r="L266" s="411"/>
      <c r="N266" s="160"/>
      <c r="O266" s="48"/>
    </row>
    <row r="267" spans="1:15" ht="14.45" customHeight="1" x14ac:dyDescent="0.25">
      <c r="A267" s="42">
        <v>6</v>
      </c>
      <c r="B267" s="42" t="s">
        <v>781</v>
      </c>
      <c r="C267" s="170" t="s">
        <v>8994</v>
      </c>
      <c r="D267" s="372"/>
      <c r="E267" s="372"/>
      <c r="F267" s="324"/>
      <c r="G267" s="324"/>
      <c r="H267" s="324"/>
      <c r="I267" s="324"/>
      <c r="J267" s="324"/>
      <c r="K267" s="771"/>
      <c r="L267" s="411"/>
      <c r="N267" s="160"/>
      <c r="O267" s="48"/>
    </row>
    <row r="268" spans="1:15" ht="14.45" customHeight="1" x14ac:dyDescent="0.25">
      <c r="A268" s="42">
        <v>7</v>
      </c>
      <c r="B268" s="42" t="s">
        <v>781</v>
      </c>
      <c r="C268" s="170" t="s">
        <v>8994</v>
      </c>
      <c r="D268" s="372"/>
      <c r="E268" s="372"/>
      <c r="F268" s="324"/>
      <c r="G268" s="324"/>
      <c r="H268" s="324"/>
      <c r="I268" s="324"/>
      <c r="J268" s="324"/>
      <c r="K268" s="771"/>
      <c r="L268" s="411"/>
      <c r="N268" s="160"/>
      <c r="O268" s="48"/>
    </row>
    <row r="269" spans="1:15" ht="14.45" customHeight="1" x14ac:dyDescent="0.25">
      <c r="A269" s="42">
        <v>8</v>
      </c>
      <c r="B269" s="42" t="s">
        <v>781</v>
      </c>
      <c r="C269" s="170" t="s">
        <v>8994</v>
      </c>
      <c r="D269" s="372"/>
      <c r="E269" s="372"/>
      <c r="F269" s="324"/>
      <c r="G269" s="324"/>
      <c r="H269" s="324"/>
      <c r="I269" s="324"/>
      <c r="J269" s="324"/>
      <c r="K269" s="771"/>
      <c r="L269" s="411"/>
      <c r="N269" s="160"/>
      <c r="O269" s="48"/>
    </row>
    <row r="270" spans="1:15" ht="14.45" customHeight="1" x14ac:dyDescent="0.25">
      <c r="A270" s="42">
        <v>9</v>
      </c>
      <c r="B270" s="42" t="s">
        <v>781</v>
      </c>
      <c r="C270" s="170" t="s">
        <v>8994</v>
      </c>
      <c r="D270" s="372"/>
      <c r="E270" s="372"/>
      <c r="F270" s="324"/>
      <c r="G270" s="324"/>
      <c r="H270" s="324"/>
      <c r="I270" s="324"/>
      <c r="J270" s="324"/>
      <c r="K270" s="771"/>
      <c r="L270" s="411"/>
      <c r="N270" s="160"/>
      <c r="O270" s="48"/>
    </row>
    <row r="271" spans="1:15" ht="14.45" customHeight="1" x14ac:dyDescent="0.25">
      <c r="A271" s="42" t="s">
        <v>648</v>
      </c>
      <c r="B271" s="42" t="s">
        <v>781</v>
      </c>
      <c r="C271" s="170" t="s">
        <v>8994</v>
      </c>
      <c r="D271" s="372"/>
      <c r="E271" s="372"/>
      <c r="F271" s="324"/>
      <c r="G271" s="324"/>
      <c r="H271" s="324"/>
      <c r="I271" s="324"/>
      <c r="J271" s="324"/>
      <c r="K271" s="771"/>
      <c r="L271" s="411"/>
      <c r="N271" s="160"/>
      <c r="O271" s="48"/>
    </row>
    <row r="272" spans="1:15" ht="14.45" customHeight="1" x14ac:dyDescent="0.25">
      <c r="A272" s="42" t="s">
        <v>653</v>
      </c>
      <c r="B272" s="42" t="s">
        <v>781</v>
      </c>
      <c r="C272" s="170" t="s">
        <v>8994</v>
      </c>
      <c r="D272" s="372"/>
      <c r="E272" s="372"/>
      <c r="F272" s="324"/>
      <c r="G272" s="324"/>
      <c r="H272" s="324"/>
      <c r="I272" s="324"/>
      <c r="J272" s="324"/>
      <c r="K272" s="771"/>
      <c r="L272" s="411"/>
      <c r="N272" s="160"/>
      <c r="O272" s="48"/>
    </row>
    <row r="273" spans="1:21" ht="14.45" customHeight="1" x14ac:dyDescent="0.25">
      <c r="A273" s="41">
        <v>0</v>
      </c>
      <c r="B273" s="41" t="s">
        <v>782</v>
      </c>
      <c r="C273" s="169" t="s">
        <v>8636</v>
      </c>
      <c r="D273" s="368"/>
      <c r="E273" s="368" t="s">
        <v>200</v>
      </c>
      <c r="F273" s="365" t="s">
        <v>388</v>
      </c>
      <c r="G273" s="365"/>
      <c r="H273" s="365"/>
      <c r="I273" s="365"/>
      <c r="J273" s="365"/>
      <c r="K273" s="369"/>
      <c r="L273" s="411"/>
      <c r="N273" s="158" t="s">
        <v>388</v>
      </c>
      <c r="O273" s="52"/>
      <c r="P273" s="368" t="s">
        <v>200</v>
      </c>
      <c r="Q273" s="365" t="s">
        <v>1713</v>
      </c>
      <c r="R273" s="365" t="s">
        <v>1661</v>
      </c>
      <c r="S273" s="365" t="s">
        <v>1805</v>
      </c>
      <c r="T273" s="365" t="str">
        <f>C274&amp;" "&amp;Q273&amp;" "&amp;S273</f>
        <v>SPD17 600/50 22.5 ET-20 radialinė</v>
      </c>
      <c r="U273" s="370" t="s">
        <v>8</v>
      </c>
    </row>
    <row r="274" spans="1:21" ht="14.45" customHeight="1" x14ac:dyDescent="0.25">
      <c r="A274" s="41">
        <v>1</v>
      </c>
      <c r="B274" s="41" t="s">
        <v>782</v>
      </c>
      <c r="C274" s="169" t="s">
        <v>8636</v>
      </c>
      <c r="D274" s="401" t="s">
        <v>2554</v>
      </c>
      <c r="E274" s="401"/>
      <c r="F274" s="365" t="str">
        <f>C274&amp;" 600/50 22.5 ET-20"</f>
        <v>SPD17 600/50 22.5 ET-20</v>
      </c>
      <c r="G274" s="365" t="s">
        <v>1713</v>
      </c>
      <c r="H274" s="365" t="s">
        <v>1661</v>
      </c>
      <c r="I274" s="365" t="s">
        <v>1819</v>
      </c>
      <c r="J274" s="365" t="str">
        <f>C275&amp;" "&amp;G274&amp;" "&amp;I274</f>
        <v>SPD17 600/50 22.5 ET-20 Alliance 885 radialinė</v>
      </c>
      <c r="K274" s="369">
        <v>224901700</v>
      </c>
      <c r="L274" s="411"/>
      <c r="N274" s="158" t="s">
        <v>1623</v>
      </c>
      <c r="O274" s="52" t="s">
        <v>8</v>
      </c>
    </row>
    <row r="275" spans="1:21" ht="14.45" customHeight="1" x14ac:dyDescent="0.25">
      <c r="A275" s="41">
        <v>2</v>
      </c>
      <c r="B275" s="41" t="s">
        <v>782</v>
      </c>
      <c r="C275" s="169" t="s">
        <v>8636</v>
      </c>
      <c r="D275" s="368" t="s">
        <v>2558</v>
      </c>
      <c r="E275" s="368"/>
      <c r="F275" s="365"/>
      <c r="G275" s="365" t="s">
        <v>1713</v>
      </c>
      <c r="H275" s="365" t="s">
        <v>1661</v>
      </c>
      <c r="I275" s="364" t="s">
        <v>2576</v>
      </c>
      <c r="J275" s="365" t="str">
        <f>C276&amp;" "&amp;G275&amp;" "&amp;I275</f>
        <v>SPD17 600/50 22.5 ET-20 BKT FL 630 PLUS radialinė</v>
      </c>
      <c r="K275" s="369">
        <v>224902600</v>
      </c>
      <c r="L275" s="411"/>
      <c r="N275" s="158" t="s">
        <v>734</v>
      </c>
      <c r="O275" s="52" t="s">
        <v>9</v>
      </c>
    </row>
    <row r="276" spans="1:21" ht="30" x14ac:dyDescent="0.25">
      <c r="A276" s="41">
        <v>3</v>
      </c>
      <c r="B276" s="41" t="s">
        <v>782</v>
      </c>
      <c r="C276" s="169" t="s">
        <v>8636</v>
      </c>
      <c r="D276" s="457" t="s">
        <v>2620</v>
      </c>
      <c r="E276" s="401"/>
      <c r="F276" s="365"/>
      <c r="G276" s="365" t="s">
        <v>1713</v>
      </c>
      <c r="H276" s="365" t="s">
        <v>1661</v>
      </c>
      <c r="I276" s="401" t="s">
        <v>2622</v>
      </c>
      <c r="J276" s="365" t="str">
        <f>C277&amp;" "&amp;G276&amp;" "&amp;I276</f>
        <v>SPD17 600/50 22.5 ET-20 Trelleborg TWIN Radial</v>
      </c>
      <c r="K276" s="779" t="s">
        <v>2329</v>
      </c>
      <c r="L276" s="411"/>
      <c r="N276" s="158" t="s">
        <v>733</v>
      </c>
      <c r="O276" s="52" t="s">
        <v>10</v>
      </c>
    </row>
    <row r="277" spans="1:21" ht="14.45" customHeight="1" x14ac:dyDescent="0.25">
      <c r="A277" s="41">
        <v>4</v>
      </c>
      <c r="B277" s="41" t="s">
        <v>782</v>
      </c>
      <c r="C277" s="169" t="s">
        <v>8636</v>
      </c>
      <c r="D277" s="368"/>
      <c r="E277" s="368"/>
      <c r="F277" s="365"/>
      <c r="G277" s="365"/>
      <c r="H277" s="365"/>
      <c r="I277" s="365"/>
      <c r="J277" s="365"/>
      <c r="K277" s="369"/>
      <c r="L277" s="411"/>
      <c r="N277" s="158"/>
      <c r="O277" s="52"/>
    </row>
    <row r="278" spans="1:21" ht="14.45" customHeight="1" x14ac:dyDescent="0.25">
      <c r="A278" s="41">
        <v>5</v>
      </c>
      <c r="B278" s="41" t="s">
        <v>782</v>
      </c>
      <c r="C278" s="169" t="s">
        <v>8636</v>
      </c>
      <c r="D278" s="368"/>
      <c r="E278" s="368"/>
      <c r="F278" s="365"/>
      <c r="G278" s="365"/>
      <c r="H278" s="365"/>
      <c r="I278" s="365"/>
      <c r="J278" s="365"/>
      <c r="K278" s="369"/>
      <c r="L278" s="411"/>
      <c r="N278" s="158"/>
      <c r="O278" s="52"/>
    </row>
    <row r="279" spans="1:21" ht="14.45" customHeight="1" x14ac:dyDescent="0.25">
      <c r="A279" s="41">
        <v>6</v>
      </c>
      <c r="B279" s="41" t="s">
        <v>782</v>
      </c>
      <c r="C279" s="169" t="s">
        <v>8636</v>
      </c>
      <c r="D279" s="368"/>
      <c r="E279" s="368"/>
      <c r="F279" s="365"/>
      <c r="G279" s="365"/>
      <c r="H279" s="365"/>
      <c r="I279" s="365"/>
      <c r="J279" s="365"/>
      <c r="K279" s="369"/>
      <c r="L279" s="411"/>
      <c r="N279" s="158"/>
      <c r="O279" s="52"/>
    </row>
    <row r="280" spans="1:21" ht="14.45" customHeight="1" x14ac:dyDescent="0.25">
      <c r="A280" s="41">
        <v>7</v>
      </c>
      <c r="B280" s="41" t="s">
        <v>782</v>
      </c>
      <c r="C280" s="169" t="s">
        <v>8636</v>
      </c>
      <c r="D280" s="368"/>
      <c r="E280" s="368"/>
      <c r="F280" s="365"/>
      <c r="G280" s="365"/>
      <c r="H280" s="365"/>
      <c r="I280" s="365"/>
      <c r="J280" s="365"/>
      <c r="K280" s="369"/>
      <c r="L280" s="411"/>
      <c r="N280" s="158"/>
      <c r="O280" s="52"/>
    </row>
    <row r="281" spans="1:21" ht="14.45" customHeight="1" x14ac:dyDescent="0.25">
      <c r="A281" s="41">
        <v>8</v>
      </c>
      <c r="B281" s="41" t="s">
        <v>782</v>
      </c>
      <c r="C281" s="169" t="s">
        <v>8636</v>
      </c>
      <c r="D281" s="368"/>
      <c r="E281" s="368"/>
      <c r="F281" s="365"/>
      <c r="G281" s="365"/>
      <c r="H281" s="365"/>
      <c r="I281" s="365"/>
      <c r="J281" s="365"/>
      <c r="K281" s="369"/>
      <c r="L281" s="411"/>
      <c r="N281" s="158"/>
      <c r="O281" s="52"/>
    </row>
    <row r="282" spans="1:21" ht="14.45" customHeight="1" x14ac:dyDescent="0.25">
      <c r="A282" s="41">
        <v>9</v>
      </c>
      <c r="B282" s="41" t="s">
        <v>782</v>
      </c>
      <c r="C282" s="169" t="s">
        <v>8636</v>
      </c>
      <c r="D282" s="368"/>
      <c r="E282" s="368"/>
      <c r="F282" s="365"/>
      <c r="G282" s="365"/>
      <c r="H282" s="365"/>
      <c r="I282" s="365"/>
      <c r="J282" s="365"/>
      <c r="K282" s="369"/>
      <c r="L282" s="411"/>
      <c r="N282" s="158"/>
      <c r="O282" s="52"/>
    </row>
    <row r="283" spans="1:21" ht="14.45" customHeight="1" x14ac:dyDescent="0.25">
      <c r="A283" s="41" t="s">
        <v>648</v>
      </c>
      <c r="B283" s="41" t="s">
        <v>782</v>
      </c>
      <c r="C283" s="169" t="s">
        <v>8636</v>
      </c>
      <c r="D283" s="368"/>
      <c r="E283" s="368"/>
      <c r="F283" s="365"/>
      <c r="G283" s="365"/>
      <c r="H283" s="365"/>
      <c r="I283" s="365"/>
      <c r="J283" s="365"/>
      <c r="K283" s="369"/>
      <c r="L283" s="411"/>
      <c r="N283" s="158"/>
      <c r="O283" s="52"/>
    </row>
    <row r="284" spans="1:21" ht="14.45" customHeight="1" x14ac:dyDescent="0.25">
      <c r="A284" s="41" t="s">
        <v>653</v>
      </c>
      <c r="B284" s="41" t="s">
        <v>782</v>
      </c>
      <c r="C284" s="169" t="s">
        <v>8636</v>
      </c>
      <c r="D284" s="368"/>
      <c r="E284" s="368"/>
      <c r="F284" s="365"/>
      <c r="G284" s="365"/>
      <c r="H284" s="365"/>
      <c r="I284" s="365"/>
      <c r="J284" s="365"/>
      <c r="K284" s="369"/>
      <c r="L284" s="411"/>
      <c r="N284" s="158"/>
      <c r="O284" s="52"/>
    </row>
    <row r="285" spans="1:21" ht="14.45" customHeight="1" x14ac:dyDescent="0.25">
      <c r="A285" s="42"/>
      <c r="B285" s="42" t="s">
        <v>3410</v>
      </c>
      <c r="C285" s="170" t="s">
        <v>3411</v>
      </c>
      <c r="D285" s="372"/>
      <c r="E285" s="372"/>
      <c r="F285" s="324"/>
      <c r="G285" s="324"/>
      <c r="H285" s="324"/>
      <c r="I285" s="324"/>
      <c r="J285" s="324"/>
      <c r="K285" s="771"/>
      <c r="L285" s="411"/>
      <c r="N285" s="160"/>
      <c r="O285" s="48"/>
    </row>
    <row r="286" spans="1:21" s="199" customFormat="1" ht="14.45" customHeight="1" x14ac:dyDescent="0.25">
      <c r="A286" s="41">
        <v>0</v>
      </c>
      <c r="B286" s="41" t="s">
        <v>3412</v>
      </c>
      <c r="C286" s="169" t="s">
        <v>3413</v>
      </c>
      <c r="E286" s="368"/>
      <c r="F286" s="365" t="s">
        <v>388</v>
      </c>
      <c r="L286" s="635"/>
      <c r="N286" s="158"/>
      <c r="O286" s="52"/>
    </row>
    <row r="287" spans="1:21" s="199" customFormat="1" ht="14.45" customHeight="1" x14ac:dyDescent="0.25">
      <c r="A287" s="41">
        <v>1</v>
      </c>
      <c r="B287" s="41" t="s">
        <v>3412</v>
      </c>
      <c r="C287" s="169" t="s">
        <v>3413</v>
      </c>
      <c r="D287" s="372" t="s">
        <v>2548</v>
      </c>
      <c r="E287" s="372"/>
      <c r="F287" s="324" t="str">
        <f>C287&amp; " 400/60 15.5 ET0"</f>
        <v>SPD10 400/60 15.5 ET0</v>
      </c>
      <c r="G287" s="324" t="s">
        <v>1664</v>
      </c>
      <c r="H287" s="324" t="s">
        <v>1662</v>
      </c>
      <c r="I287" s="319" t="s">
        <v>1804</v>
      </c>
      <c r="J287" s="380" t="str">
        <f>C287&amp;" "&amp;G287&amp;" "&amp;I287</f>
        <v>SPD10 400/60 15.5 ET0 Alliance 328 diagonalinė</v>
      </c>
      <c r="K287" s="765">
        <v>22405600</v>
      </c>
      <c r="L287" s="635"/>
      <c r="N287" s="158"/>
      <c r="O287" s="52"/>
    </row>
    <row r="288" spans="1:21" s="199" customFormat="1" ht="14.45" customHeight="1" x14ac:dyDescent="0.25">
      <c r="A288" s="41">
        <v>2</v>
      </c>
      <c r="B288" s="41" t="s">
        <v>3412</v>
      </c>
      <c r="C288" s="169" t="s">
        <v>3413</v>
      </c>
      <c r="D288" s="372" t="s">
        <v>2528</v>
      </c>
      <c r="E288" s="372"/>
      <c r="F288" s="324" t="str">
        <f>C288&amp;" 520/50 17 ET0"</f>
        <v>SPD10 520/50 17 ET0</v>
      </c>
      <c r="G288" s="324" t="s">
        <v>1664</v>
      </c>
      <c r="H288" s="324" t="s">
        <v>1662</v>
      </c>
      <c r="I288" s="324" t="s">
        <v>2573</v>
      </c>
      <c r="J288" s="380" t="str">
        <f>C288&amp;" "&amp;G288&amp;" "&amp;I288</f>
        <v>SPD10 400/60 15.5 ET0 Starco SG Flotation diagonalinė</v>
      </c>
      <c r="K288" s="766">
        <v>224900300</v>
      </c>
      <c r="L288" s="635"/>
      <c r="N288" s="158"/>
      <c r="O288" s="52"/>
    </row>
    <row r="289" spans="1:21" s="199" customFormat="1" ht="14.45" customHeight="1" x14ac:dyDescent="0.25">
      <c r="A289" s="41">
        <v>3</v>
      </c>
      <c r="B289" s="41" t="s">
        <v>3412</v>
      </c>
      <c r="C289" s="169" t="s">
        <v>3413</v>
      </c>
      <c r="D289" s="372" t="s">
        <v>2533</v>
      </c>
      <c r="E289" s="372"/>
      <c r="F289" s="324"/>
      <c r="G289" s="324" t="s">
        <v>2626</v>
      </c>
      <c r="H289" s="324" t="s">
        <v>1662</v>
      </c>
      <c r="I289" s="394" t="s">
        <v>2574</v>
      </c>
      <c r="J289" s="380" t="str">
        <f>C289&amp;" "&amp;G289&amp;" "&amp;I289</f>
        <v>SPD10 520/50 17 ET0 Starco AW diagonalinė</v>
      </c>
      <c r="K289" s="767">
        <v>224900400</v>
      </c>
      <c r="L289" s="635"/>
      <c r="N289" s="158"/>
      <c r="O289" s="52"/>
    </row>
    <row r="290" spans="1:21" s="199" customFormat="1" ht="14.45" customHeight="1" x14ac:dyDescent="0.25">
      <c r="A290" s="41">
        <v>4</v>
      </c>
      <c r="B290" s="41" t="s">
        <v>3412</v>
      </c>
      <c r="C290" s="169" t="s">
        <v>3413</v>
      </c>
      <c r="D290" s="368"/>
      <c r="E290" s="368"/>
      <c r="F290" s="365"/>
      <c r="G290" s="365"/>
      <c r="H290" s="365"/>
      <c r="I290" s="365"/>
      <c r="J290" s="365"/>
      <c r="K290" s="369"/>
      <c r="L290" s="635"/>
      <c r="N290" s="158"/>
      <c r="O290" s="52"/>
    </row>
    <row r="291" spans="1:21" s="199" customFormat="1" ht="14.45" customHeight="1" x14ac:dyDescent="0.25">
      <c r="A291" s="41">
        <v>5</v>
      </c>
      <c r="B291" s="41" t="s">
        <v>3412</v>
      </c>
      <c r="C291" s="169" t="s">
        <v>3413</v>
      </c>
      <c r="D291" s="368"/>
      <c r="E291" s="368"/>
      <c r="F291" s="365"/>
      <c r="G291" s="365"/>
      <c r="H291" s="365"/>
      <c r="I291" s="365"/>
      <c r="J291" s="365"/>
      <c r="K291" s="369"/>
      <c r="L291" s="635"/>
      <c r="N291" s="158"/>
      <c r="O291" s="52"/>
    </row>
    <row r="292" spans="1:21" s="199" customFormat="1" ht="14.45" customHeight="1" x14ac:dyDescent="0.25">
      <c r="A292" s="41">
        <v>6</v>
      </c>
      <c r="B292" s="41" t="s">
        <v>3412</v>
      </c>
      <c r="C292" s="169" t="s">
        <v>3413</v>
      </c>
      <c r="D292" s="368"/>
      <c r="E292" s="368"/>
      <c r="F292" s="365"/>
      <c r="G292" s="365"/>
      <c r="H292" s="365"/>
      <c r="I292" s="365"/>
      <c r="J292" s="365"/>
      <c r="K292" s="369"/>
      <c r="L292" s="635"/>
      <c r="N292" s="158"/>
      <c r="O292" s="52"/>
    </row>
    <row r="293" spans="1:21" s="199" customFormat="1" ht="14.45" customHeight="1" x14ac:dyDescent="0.25">
      <c r="A293" s="41">
        <v>7</v>
      </c>
      <c r="B293" s="41" t="s">
        <v>3412</v>
      </c>
      <c r="C293" s="169" t="s">
        <v>3413</v>
      </c>
      <c r="D293" s="368"/>
      <c r="E293" s="368"/>
      <c r="F293" s="365"/>
      <c r="G293" s="365"/>
      <c r="H293" s="365"/>
      <c r="I293" s="365"/>
      <c r="J293" s="365"/>
      <c r="K293" s="369"/>
      <c r="L293" s="635"/>
      <c r="N293" s="158"/>
      <c r="O293" s="52"/>
    </row>
    <row r="294" spans="1:21" s="199" customFormat="1" ht="14.45" customHeight="1" x14ac:dyDescent="0.25">
      <c r="A294" s="41">
        <v>8</v>
      </c>
      <c r="B294" s="41" t="s">
        <v>3412</v>
      </c>
      <c r="C294" s="169" t="s">
        <v>3413</v>
      </c>
      <c r="D294" s="368"/>
      <c r="E294" s="368"/>
      <c r="F294" s="365"/>
      <c r="G294" s="365"/>
      <c r="H294" s="365"/>
      <c r="I294" s="365"/>
      <c r="J294" s="365"/>
      <c r="K294" s="369"/>
      <c r="L294" s="635"/>
      <c r="N294" s="158"/>
      <c r="O294" s="52"/>
    </row>
    <row r="295" spans="1:21" s="199" customFormat="1" ht="14.45" customHeight="1" x14ac:dyDescent="0.25">
      <c r="A295" s="41">
        <v>9</v>
      </c>
      <c r="B295" s="41" t="s">
        <v>3412</v>
      </c>
      <c r="C295" s="169" t="s">
        <v>3413</v>
      </c>
      <c r="D295" s="368"/>
      <c r="E295" s="368"/>
      <c r="F295" s="365"/>
      <c r="G295" s="365"/>
      <c r="H295" s="365"/>
      <c r="I295" s="365"/>
      <c r="J295" s="365"/>
      <c r="K295" s="369"/>
      <c r="L295" s="635"/>
      <c r="N295" s="158"/>
      <c r="O295" s="52"/>
    </row>
    <row r="296" spans="1:21" s="199" customFormat="1" ht="14.45" customHeight="1" x14ac:dyDescent="0.25">
      <c r="A296" s="41" t="s">
        <v>648</v>
      </c>
      <c r="B296" s="41" t="s">
        <v>3412</v>
      </c>
      <c r="C296" s="169" t="s">
        <v>3413</v>
      </c>
      <c r="D296" s="368"/>
      <c r="E296" s="368"/>
      <c r="F296" s="365"/>
      <c r="G296" s="365"/>
      <c r="H296" s="365"/>
      <c r="I296" s="365"/>
      <c r="J296" s="365"/>
      <c r="K296" s="369"/>
      <c r="L296" s="635"/>
      <c r="N296" s="158"/>
      <c r="O296" s="52"/>
    </row>
    <row r="297" spans="1:21" s="842" customFormat="1" ht="14.45" customHeight="1" x14ac:dyDescent="0.25">
      <c r="A297" s="836"/>
      <c r="B297" s="836"/>
      <c r="C297" s="837" t="s">
        <v>28</v>
      </c>
      <c r="D297" s="838"/>
      <c r="E297" s="838"/>
      <c r="F297" s="839"/>
      <c r="G297" s="839"/>
      <c r="H297" s="839"/>
      <c r="I297" s="839"/>
      <c r="J297" s="839"/>
      <c r="K297" s="840"/>
      <c r="L297" s="841"/>
      <c r="N297" s="843"/>
      <c r="O297" s="844"/>
    </row>
    <row r="298" spans="1:21" ht="14.45" customHeight="1" x14ac:dyDescent="0.25">
      <c r="A298" s="42">
        <v>0</v>
      </c>
      <c r="B298" s="42" t="s">
        <v>783</v>
      </c>
      <c r="C298" s="172" t="s">
        <v>217</v>
      </c>
      <c r="D298" s="381"/>
      <c r="E298" s="381" t="s">
        <v>1702</v>
      </c>
      <c r="F298" s="324" t="s">
        <v>388</v>
      </c>
      <c r="G298" s="324"/>
      <c r="H298" s="324"/>
      <c r="I298" s="324"/>
      <c r="J298" s="324"/>
      <c r="K298" s="771"/>
      <c r="L298" s="411"/>
      <c r="N298" s="160" t="s">
        <v>388</v>
      </c>
      <c r="O298" s="48"/>
      <c r="P298" s="441" t="s">
        <v>1702</v>
      </c>
      <c r="Q298" s="324" t="s">
        <v>1720</v>
      </c>
      <c r="R298" s="324" t="s">
        <v>1661</v>
      </c>
      <c r="S298" s="324" t="s">
        <v>1821</v>
      </c>
      <c r="T298" s="324"/>
      <c r="U298" s="373" t="s">
        <v>1715</v>
      </c>
    </row>
    <row r="299" spans="1:21" ht="14.45" customHeight="1" x14ac:dyDescent="0.25">
      <c r="A299" s="42">
        <v>1</v>
      </c>
      <c r="B299" s="42" t="s">
        <v>783</v>
      </c>
      <c r="C299" s="172" t="s">
        <v>217</v>
      </c>
      <c r="D299" s="381" t="s">
        <v>2562</v>
      </c>
      <c r="E299" s="381"/>
      <c r="F299" s="324" t="str">
        <f>C299&amp;" 425/65 22.5 ET0"</f>
        <v>SPE14 425/65 22.5 ET0</v>
      </c>
      <c r="G299" s="324" t="s">
        <v>1719</v>
      </c>
      <c r="H299" s="324" t="s">
        <v>1661</v>
      </c>
      <c r="I299" s="394" t="s">
        <v>1807</v>
      </c>
      <c r="J299" s="394" t="str">
        <f t="shared" ref="J299:J306" si="16">C299&amp;" "&amp;G299&amp;" "&amp;I299</f>
        <v>SPE14 425/65 22.5 ET0 Westlake CR931 radialinė</v>
      </c>
      <c r="K299" s="775">
        <v>22402700</v>
      </c>
      <c r="L299" s="411"/>
      <c r="N299" s="160" t="s">
        <v>431</v>
      </c>
      <c r="O299" s="48" t="s">
        <v>7</v>
      </c>
      <c r="P299" s="441" t="s">
        <v>1702</v>
      </c>
      <c r="Q299" s="324" t="s">
        <v>1719</v>
      </c>
      <c r="R299" s="324" t="s">
        <v>1661</v>
      </c>
      <c r="S299" s="394" t="s">
        <v>1808</v>
      </c>
      <c r="T299" s="394"/>
      <c r="U299" s="395" t="s">
        <v>337</v>
      </c>
    </row>
    <row r="300" spans="1:21" ht="14.45" customHeight="1" x14ac:dyDescent="0.25">
      <c r="A300" s="42">
        <v>2</v>
      </c>
      <c r="B300" s="42" t="s">
        <v>783</v>
      </c>
      <c r="C300" s="172" t="s">
        <v>217</v>
      </c>
      <c r="D300" s="381" t="s">
        <v>2565</v>
      </c>
      <c r="E300" s="381"/>
      <c r="F300" s="324" t="str">
        <f>C300&amp;" 500/60 22.5 ET0"</f>
        <v>SPE14 500/60 22.5 ET0</v>
      </c>
      <c r="G300" s="324" t="s">
        <v>1719</v>
      </c>
      <c r="H300" s="324" t="s">
        <v>1661</v>
      </c>
      <c r="I300" s="324" t="s">
        <v>1811</v>
      </c>
      <c r="J300" s="394" t="str">
        <f t="shared" si="16"/>
        <v>SPE14 425/65 22.5 ET0 Westlake AT557 radialinė</v>
      </c>
      <c r="K300" s="771">
        <v>224900200</v>
      </c>
      <c r="L300" s="410"/>
      <c r="N300" s="160"/>
      <c r="O300" s="48"/>
      <c r="P300" s="441" t="s">
        <v>1702</v>
      </c>
      <c r="Q300" s="324" t="s">
        <v>1719</v>
      </c>
      <c r="R300" s="324" t="s">
        <v>1661</v>
      </c>
      <c r="S300" s="394" t="s">
        <v>1809</v>
      </c>
      <c r="T300" s="394"/>
      <c r="U300" s="395" t="s">
        <v>43</v>
      </c>
    </row>
    <row r="301" spans="1:21" ht="14.45" customHeight="1" x14ac:dyDescent="0.25">
      <c r="A301" s="42">
        <v>3</v>
      </c>
      <c r="B301" s="42" t="s">
        <v>783</v>
      </c>
      <c r="C301" s="172" t="s">
        <v>217</v>
      </c>
      <c r="D301" s="381" t="s">
        <v>2550</v>
      </c>
      <c r="E301" s="381"/>
      <c r="F301" s="324" t="str">
        <f>C301&amp;" 550/45 22.5 ET0"</f>
        <v>SPE14 550/45 22.5 ET0</v>
      </c>
      <c r="G301" s="324" t="s">
        <v>1941</v>
      </c>
      <c r="H301" s="324" t="s">
        <v>1661</v>
      </c>
      <c r="I301" s="324" t="s">
        <v>1804</v>
      </c>
      <c r="J301" s="394" t="str">
        <f t="shared" si="16"/>
        <v>SPE14 500/60 22.5 ET0 Alliance 328 diagonalinė</v>
      </c>
      <c r="K301" s="789">
        <v>22403500</v>
      </c>
      <c r="L301" s="410"/>
      <c r="N301" s="160"/>
      <c r="O301" s="48"/>
      <c r="P301" s="441" t="s">
        <v>1702</v>
      </c>
      <c r="Q301" s="324" t="s">
        <v>1719</v>
      </c>
      <c r="R301" s="324" t="s">
        <v>1661</v>
      </c>
      <c r="S301" s="324" t="s">
        <v>1810</v>
      </c>
      <c r="T301" s="324"/>
      <c r="U301" s="373" t="s">
        <v>1726</v>
      </c>
    </row>
    <row r="302" spans="1:21" ht="14.45" customHeight="1" x14ac:dyDescent="0.25">
      <c r="A302" s="42">
        <v>4</v>
      </c>
      <c r="B302" s="42" t="s">
        <v>783</v>
      </c>
      <c r="C302" s="172" t="s">
        <v>217</v>
      </c>
      <c r="D302" s="402" t="s">
        <v>2555</v>
      </c>
      <c r="E302" s="402"/>
      <c r="F302" s="402" t="str">
        <f>C302&amp;" 560/45 22.5 ET0"</f>
        <v>SPE14 560/45 22.5 ET0</v>
      </c>
      <c r="G302" s="402" t="s">
        <v>1941</v>
      </c>
      <c r="H302" s="324" t="s">
        <v>1661</v>
      </c>
      <c r="I302" s="402" t="s">
        <v>2577</v>
      </c>
      <c r="J302" s="394" t="str">
        <f t="shared" si="16"/>
        <v>SPE14 500/60 22.5 ET0 BKT FL 630 radialinė</v>
      </c>
      <c r="K302" s="789">
        <v>224904300</v>
      </c>
      <c r="L302" s="410"/>
      <c r="N302" s="160"/>
      <c r="O302" s="48"/>
      <c r="P302" s="441" t="s">
        <v>1702</v>
      </c>
      <c r="Q302" s="324" t="s">
        <v>1719</v>
      </c>
      <c r="R302" s="324" t="s">
        <v>1661</v>
      </c>
      <c r="S302" s="324" t="s">
        <v>1812</v>
      </c>
      <c r="T302" s="324"/>
      <c r="U302" s="373" t="s">
        <v>1727</v>
      </c>
    </row>
    <row r="303" spans="1:21" ht="14.45" customHeight="1" x14ac:dyDescent="0.25">
      <c r="A303" s="42">
        <v>5</v>
      </c>
      <c r="B303" s="42" t="s">
        <v>783</v>
      </c>
      <c r="C303" s="172" t="s">
        <v>217</v>
      </c>
      <c r="D303" s="402"/>
      <c r="E303" s="402"/>
      <c r="F303" s="402"/>
      <c r="G303" s="402" t="s">
        <v>1941</v>
      </c>
      <c r="H303" s="324" t="s">
        <v>1661</v>
      </c>
      <c r="I303" s="402" t="s">
        <v>2868</v>
      </c>
      <c r="J303" s="394" t="str">
        <f t="shared" si="16"/>
        <v xml:space="preserve">SPE14 500/60 22.5 ET0 Michelin CARGOXBIB TL 155 D </v>
      </c>
      <c r="K303" s="789">
        <v>224903700</v>
      </c>
      <c r="L303" s="410"/>
      <c r="N303" s="160"/>
      <c r="O303" s="48"/>
      <c r="P303" s="441"/>
      <c r="Q303" s="324"/>
      <c r="R303" s="324"/>
      <c r="S303" s="324"/>
      <c r="T303" s="324"/>
      <c r="U303" s="373"/>
    </row>
    <row r="304" spans="1:21" ht="14.45" customHeight="1" x14ac:dyDescent="0.25">
      <c r="A304" s="42">
        <v>6</v>
      </c>
      <c r="B304" s="42" t="s">
        <v>783</v>
      </c>
      <c r="C304" s="172" t="s">
        <v>217</v>
      </c>
      <c r="D304" s="381" t="s">
        <v>2541</v>
      </c>
      <c r="E304" s="381"/>
      <c r="F304" s="402"/>
      <c r="G304" s="324" t="s">
        <v>1722</v>
      </c>
      <c r="H304" s="324" t="s">
        <v>1661</v>
      </c>
      <c r="I304" s="394" t="s">
        <v>1804</v>
      </c>
      <c r="J304" s="394" t="str">
        <f t="shared" si="16"/>
        <v>SPE14 550/45 22.5 ET0 Alliance 328 diagonalinė</v>
      </c>
      <c r="K304" s="789">
        <v>22401500</v>
      </c>
      <c r="L304" s="411"/>
      <c r="N304" s="160"/>
      <c r="O304" s="48"/>
      <c r="P304" s="441" t="s">
        <v>1702</v>
      </c>
      <c r="Q304" s="324" t="s">
        <v>1719</v>
      </c>
      <c r="R304" s="324" t="s">
        <v>1661</v>
      </c>
      <c r="S304" s="324" t="s">
        <v>1813</v>
      </c>
      <c r="T304" s="324"/>
      <c r="U304" s="373" t="s">
        <v>1728</v>
      </c>
    </row>
    <row r="305" spans="1:21" ht="14.45" customHeight="1" x14ac:dyDescent="0.25">
      <c r="A305" s="42">
        <v>7</v>
      </c>
      <c r="B305" s="42" t="s">
        <v>783</v>
      </c>
      <c r="C305" s="172" t="s">
        <v>217</v>
      </c>
      <c r="D305" s="381" t="s">
        <v>2547</v>
      </c>
      <c r="E305" s="381"/>
      <c r="F305" s="402"/>
      <c r="G305" s="324" t="s">
        <v>1722</v>
      </c>
      <c r="H305" s="324" t="s">
        <v>1661</v>
      </c>
      <c r="I305" s="324" t="s">
        <v>1806</v>
      </c>
      <c r="J305" s="394" t="str">
        <f t="shared" si="16"/>
        <v>SPE14 550/45 22.5 ET0 Alliance 380 radialinė</v>
      </c>
      <c r="K305" s="790">
        <v>24901000</v>
      </c>
      <c r="L305" s="411"/>
      <c r="N305" s="160"/>
      <c r="O305" s="48"/>
    </row>
    <row r="306" spans="1:21" ht="14.45" customHeight="1" x14ac:dyDescent="0.25">
      <c r="A306" s="42">
        <v>8</v>
      </c>
      <c r="B306" s="42" t="s">
        <v>783</v>
      </c>
      <c r="C306" s="172" t="s">
        <v>217</v>
      </c>
      <c r="D306" s="402" t="s">
        <v>2557</v>
      </c>
      <c r="E306" s="402"/>
      <c r="F306" s="402"/>
      <c r="G306" s="402" t="s">
        <v>1731</v>
      </c>
      <c r="H306" s="324" t="s">
        <v>1661</v>
      </c>
      <c r="I306" s="402" t="s">
        <v>2576</v>
      </c>
      <c r="J306" s="394" t="str">
        <f t="shared" si="16"/>
        <v>SPE14 560/45 22.5 ET0 BKT FL 630 PLUS radialinė</v>
      </c>
      <c r="K306" s="791">
        <v>22480500</v>
      </c>
      <c r="L306" s="411"/>
      <c r="N306" s="160"/>
      <c r="O306" s="48"/>
    </row>
    <row r="307" spans="1:21" ht="14.45" customHeight="1" x14ac:dyDescent="0.25">
      <c r="A307" s="42">
        <v>9</v>
      </c>
      <c r="B307" s="42" t="s">
        <v>783</v>
      </c>
      <c r="C307" s="172" t="s">
        <v>217</v>
      </c>
      <c r="D307" s="402"/>
      <c r="E307" s="402"/>
      <c r="F307" s="402"/>
      <c r="G307" s="402"/>
      <c r="H307" s="402"/>
      <c r="I307" s="402"/>
      <c r="J307" s="402"/>
      <c r="K307" s="775"/>
      <c r="L307" s="411"/>
      <c r="N307" s="160"/>
      <c r="O307" s="48"/>
    </row>
    <row r="308" spans="1:21" s="320" customFormat="1" ht="14.45" customHeight="1" x14ac:dyDescent="0.25">
      <c r="A308" s="42" t="s">
        <v>648</v>
      </c>
      <c r="B308" s="42" t="s">
        <v>783</v>
      </c>
      <c r="C308" s="172" t="s">
        <v>217</v>
      </c>
      <c r="D308" s="433"/>
      <c r="E308" s="433"/>
      <c r="F308" s="433"/>
      <c r="G308" s="433"/>
      <c r="H308" s="433"/>
      <c r="I308" s="433"/>
      <c r="J308" s="433"/>
      <c r="K308" s="904"/>
      <c r="L308" s="411"/>
      <c r="N308" s="160"/>
      <c r="O308" s="48"/>
    </row>
    <row r="309" spans="1:21" ht="14.45" customHeight="1" x14ac:dyDescent="0.25">
      <c r="A309" s="42" t="s">
        <v>653</v>
      </c>
      <c r="B309" s="42" t="s">
        <v>783</v>
      </c>
      <c r="C309" s="172" t="s">
        <v>217</v>
      </c>
      <c r="D309" s="402"/>
      <c r="E309" s="402"/>
      <c r="F309" s="402"/>
      <c r="G309" s="402"/>
      <c r="H309" s="402"/>
      <c r="I309" s="402"/>
      <c r="J309" s="402"/>
      <c r="K309" s="775"/>
      <c r="L309" s="410"/>
      <c r="N309" s="160"/>
      <c r="O309" s="48"/>
    </row>
    <row r="310" spans="1:21" ht="14.45" customHeight="1" x14ac:dyDescent="0.25">
      <c r="A310" s="42" t="s">
        <v>642</v>
      </c>
      <c r="B310" s="42" t="s">
        <v>783</v>
      </c>
      <c r="C310" s="172" t="s">
        <v>217</v>
      </c>
      <c r="D310" s="402"/>
      <c r="E310" s="402"/>
      <c r="F310" s="402"/>
      <c r="G310" s="402"/>
      <c r="H310" s="402"/>
      <c r="I310" s="402"/>
      <c r="J310" s="402"/>
      <c r="K310" s="775"/>
      <c r="L310" s="411"/>
      <c r="N310" s="160"/>
      <c r="O310" s="48"/>
    </row>
    <row r="311" spans="1:21" ht="14.45" customHeight="1" x14ac:dyDescent="0.25">
      <c r="A311" s="319" t="s">
        <v>649</v>
      </c>
      <c r="B311" s="42" t="s">
        <v>783</v>
      </c>
      <c r="C311" s="172" t="s">
        <v>217</v>
      </c>
      <c r="D311" s="381"/>
      <c r="E311" s="381"/>
      <c r="F311" s="324"/>
      <c r="G311" s="324"/>
      <c r="H311" s="324"/>
      <c r="I311" s="324"/>
      <c r="J311" s="324"/>
      <c r="K311" s="771"/>
      <c r="L311" s="411"/>
      <c r="N311" s="160"/>
      <c r="O311" s="48"/>
    </row>
    <row r="312" spans="1:21" ht="14.45" customHeight="1" x14ac:dyDescent="0.25">
      <c r="A312" s="41">
        <v>0</v>
      </c>
      <c r="B312" s="41" t="s">
        <v>784</v>
      </c>
      <c r="C312" s="169" t="s">
        <v>216</v>
      </c>
      <c r="D312" s="368"/>
      <c r="E312" s="368" t="s">
        <v>200</v>
      </c>
      <c r="F312" s="365" t="s">
        <v>388</v>
      </c>
      <c r="G312" s="365"/>
      <c r="H312" s="365"/>
      <c r="I312" s="365"/>
      <c r="J312" s="365"/>
      <c r="K312" s="369"/>
      <c r="L312" s="411"/>
      <c r="N312" s="158" t="s">
        <v>388</v>
      </c>
      <c r="O312" s="52"/>
      <c r="P312" s="407" t="s">
        <v>200</v>
      </c>
      <c r="Q312" s="365" t="s">
        <v>1730</v>
      </c>
      <c r="R312" s="365" t="s">
        <v>1661</v>
      </c>
      <c r="S312" s="365" t="s">
        <v>1820</v>
      </c>
      <c r="T312" s="365"/>
      <c r="U312" s="370" t="s">
        <v>1716</v>
      </c>
    </row>
    <row r="313" spans="1:21" ht="14.45" customHeight="1" x14ac:dyDescent="0.25">
      <c r="A313" s="41"/>
      <c r="B313" s="41" t="s">
        <v>784</v>
      </c>
      <c r="C313" s="169" t="s">
        <v>216</v>
      </c>
      <c r="D313" s="368"/>
      <c r="E313" s="368"/>
      <c r="F313" s="365" t="str">
        <f>C313&amp;" 500/60 22.5 ET0"</f>
        <v>SPE16 500/60 22.5 ET0</v>
      </c>
      <c r="G313" s="365" t="s">
        <v>1941</v>
      </c>
      <c r="H313" s="365" t="s">
        <v>1661</v>
      </c>
      <c r="I313" s="365" t="s">
        <v>2868</v>
      </c>
      <c r="J313" s="364" t="str">
        <f t="shared" ref="J313:J320" si="17">C313&amp;" "&amp;G313&amp;" "&amp;I313</f>
        <v xml:space="preserve">SPE16 500/60 22.5 ET0 Michelin CARGOXBIB TL 155 D </v>
      </c>
      <c r="K313" s="369">
        <v>224903700</v>
      </c>
      <c r="L313" s="411"/>
      <c r="N313" s="158"/>
      <c r="O313" s="52"/>
      <c r="P313" s="631"/>
      <c r="Q313" s="632"/>
      <c r="R313" s="632"/>
      <c r="S313" s="632"/>
      <c r="T313" s="632"/>
      <c r="U313" s="635"/>
    </row>
    <row r="314" spans="1:21" ht="14.45" customHeight="1" x14ac:dyDescent="0.25">
      <c r="A314" s="41">
        <v>1</v>
      </c>
      <c r="B314" s="41" t="s">
        <v>784</v>
      </c>
      <c r="C314" s="169" t="s">
        <v>216</v>
      </c>
      <c r="D314" s="368" t="s">
        <v>2557</v>
      </c>
      <c r="E314" s="368"/>
      <c r="F314" s="365" t="str">
        <f>C314&amp;" 560/45 22.5 ET0"</f>
        <v>SPE16 560/45 22.5 ET0</v>
      </c>
      <c r="G314" s="365" t="s">
        <v>1731</v>
      </c>
      <c r="H314" s="365" t="s">
        <v>1661</v>
      </c>
      <c r="I314" s="364" t="s">
        <v>2576</v>
      </c>
      <c r="J314" s="364" t="str">
        <f t="shared" si="17"/>
        <v>SPE16 560/45 22.5 ET0 BKT FL 630 PLUS radialinė</v>
      </c>
      <c r="K314" s="773">
        <v>22480500</v>
      </c>
      <c r="L314" s="410"/>
      <c r="N314" s="158" t="s">
        <v>1620</v>
      </c>
      <c r="O314" s="52" t="s">
        <v>8</v>
      </c>
    </row>
    <row r="315" spans="1:21" ht="14.45" customHeight="1" x14ac:dyDescent="0.25">
      <c r="A315" s="41">
        <v>2</v>
      </c>
      <c r="B315" s="41" t="s">
        <v>784</v>
      </c>
      <c r="C315" s="169" t="s">
        <v>216</v>
      </c>
      <c r="D315" s="368" t="s">
        <v>2554</v>
      </c>
      <c r="E315" s="368"/>
      <c r="F315" s="365" t="str">
        <f>C315&amp;" 600/50 22.5 ET-20"</f>
        <v>SPE16 600/50 22.5 ET-20</v>
      </c>
      <c r="G315" s="365" t="s">
        <v>1713</v>
      </c>
      <c r="H315" s="365" t="s">
        <v>1661</v>
      </c>
      <c r="I315" s="365" t="s">
        <v>1819</v>
      </c>
      <c r="J315" s="364" t="str">
        <f t="shared" si="17"/>
        <v>SPE16 600/50 22.5 ET-20 Alliance 885 radialinė</v>
      </c>
      <c r="K315" s="369">
        <v>224901700</v>
      </c>
      <c r="L315" s="411"/>
      <c r="N315" s="158" t="s">
        <v>1621</v>
      </c>
      <c r="O315" s="52" t="s">
        <v>11</v>
      </c>
    </row>
    <row r="316" spans="1:21" ht="14.45" customHeight="1" x14ac:dyDescent="0.25">
      <c r="A316" s="41">
        <v>3</v>
      </c>
      <c r="B316" s="41" t="s">
        <v>784</v>
      </c>
      <c r="C316" s="169" t="s">
        <v>216</v>
      </c>
      <c r="D316" s="401" t="s">
        <v>2558</v>
      </c>
      <c r="E316" s="401"/>
      <c r="F316" s="365" t="str">
        <f>C316&amp;" 600/55 22.5 ET-20"</f>
        <v>SPE16 600/55 22.5 ET-20</v>
      </c>
      <c r="G316" s="401" t="s">
        <v>1713</v>
      </c>
      <c r="H316" s="365" t="s">
        <v>1661</v>
      </c>
      <c r="I316" s="401" t="s">
        <v>2576</v>
      </c>
      <c r="J316" s="364" t="str">
        <f t="shared" si="17"/>
        <v>SPE16 600/50 22.5 ET-20 BKT FL 630 PLUS radialinė</v>
      </c>
      <c r="K316" s="779">
        <v>224902600</v>
      </c>
      <c r="L316" s="410"/>
      <c r="N316" s="158" t="s">
        <v>1622</v>
      </c>
      <c r="O316" s="52" t="s">
        <v>13</v>
      </c>
    </row>
    <row r="317" spans="1:21" ht="14.45" customHeight="1" x14ac:dyDescent="0.25">
      <c r="A317" s="41">
        <v>4</v>
      </c>
      <c r="B317" s="41" t="s">
        <v>784</v>
      </c>
      <c r="C317" s="169" t="s">
        <v>216</v>
      </c>
      <c r="D317" s="368" t="s">
        <v>2551</v>
      </c>
      <c r="E317" s="368"/>
      <c r="F317" s="365" t="str">
        <f>C317&amp;" 600/55 26.5 ET-50"</f>
        <v>SPE16 600/55 26.5 ET-50</v>
      </c>
      <c r="G317" s="365" t="s">
        <v>1713</v>
      </c>
      <c r="H317" s="365" t="s">
        <v>1661</v>
      </c>
      <c r="I317" s="365" t="s">
        <v>1804</v>
      </c>
      <c r="J317" s="364" t="str">
        <f t="shared" si="17"/>
        <v>SPE16 600/50 22.5 ET-20 Alliance 328 diagonalinė</v>
      </c>
      <c r="K317" s="369">
        <v>2249020500</v>
      </c>
      <c r="L317" s="411"/>
      <c r="N317" s="158"/>
      <c r="O317" s="52"/>
    </row>
    <row r="318" spans="1:21" ht="14.45" customHeight="1" x14ac:dyDescent="0.25">
      <c r="A318" s="41">
        <v>5</v>
      </c>
      <c r="B318" s="41" t="s">
        <v>784</v>
      </c>
      <c r="C318" s="169" t="s">
        <v>216</v>
      </c>
      <c r="D318" s="368" t="s">
        <v>2543</v>
      </c>
      <c r="E318" s="368"/>
      <c r="F318" s="365" t="str">
        <f>C318&amp;" 700/50 22.5 ET-100"</f>
        <v>SPE16 700/50 22.5 ET-100</v>
      </c>
      <c r="G318" s="365" t="s">
        <v>1732</v>
      </c>
      <c r="H318" s="365" t="s">
        <v>1661</v>
      </c>
      <c r="I318" s="364" t="s">
        <v>1806</v>
      </c>
      <c r="J318" s="364" t="str">
        <f t="shared" si="17"/>
        <v>SPE16 600/55 22.5 ET-20 Alliance 380 radialinė</v>
      </c>
      <c r="K318" s="779">
        <v>22401700</v>
      </c>
      <c r="L318" s="411"/>
      <c r="N318" s="158"/>
      <c r="O318" s="52"/>
    </row>
    <row r="319" spans="1:21" ht="14.45" customHeight="1" x14ac:dyDescent="0.25">
      <c r="A319" s="41">
        <v>6</v>
      </c>
      <c r="B319" s="41" t="s">
        <v>784</v>
      </c>
      <c r="C319" s="169" t="s">
        <v>216</v>
      </c>
      <c r="D319" s="364" t="s">
        <v>2556</v>
      </c>
      <c r="E319" s="364"/>
      <c r="F319" s="401"/>
      <c r="G319" s="365" t="s">
        <v>1725</v>
      </c>
      <c r="H319" s="365" t="s">
        <v>1661</v>
      </c>
      <c r="I319" s="364" t="s">
        <v>2577</v>
      </c>
      <c r="J319" s="364" t="str">
        <f t="shared" si="17"/>
        <v>SPE16 600/55 26.5 ET-50 BKT FL 630 radialinė</v>
      </c>
      <c r="K319" s="779">
        <v>22407500</v>
      </c>
      <c r="L319" s="410"/>
      <c r="N319" s="158"/>
      <c r="O319" s="52"/>
    </row>
    <row r="320" spans="1:21" ht="14.45" customHeight="1" x14ac:dyDescent="0.25">
      <c r="A320" s="41">
        <v>7</v>
      </c>
      <c r="B320" s="41" t="s">
        <v>784</v>
      </c>
      <c r="C320" s="169" t="s">
        <v>216</v>
      </c>
      <c r="D320" s="368" t="s">
        <v>2553</v>
      </c>
      <c r="E320" s="368"/>
      <c r="F320" s="401"/>
      <c r="G320" s="365" t="s">
        <v>1733</v>
      </c>
      <c r="H320" s="365" t="s">
        <v>1661</v>
      </c>
      <c r="I320" s="364" t="s">
        <v>1710</v>
      </c>
      <c r="J320" s="364" t="str">
        <f t="shared" si="17"/>
        <v>SPE16 700/50 22.5 ET-100 Alliance 328</v>
      </c>
      <c r="K320" s="779">
        <v>22402300</v>
      </c>
      <c r="N320" s="158"/>
      <c r="O320" s="52"/>
    </row>
    <row r="321" spans="1:21" ht="14.45" customHeight="1" x14ac:dyDescent="0.25">
      <c r="A321" s="41">
        <v>8</v>
      </c>
      <c r="B321" s="41" t="s">
        <v>784</v>
      </c>
      <c r="C321" s="169" t="s">
        <v>216</v>
      </c>
      <c r="D321" s="401"/>
      <c r="E321" s="401"/>
      <c r="F321" s="401"/>
      <c r="G321" s="401"/>
      <c r="H321" s="401"/>
      <c r="I321" s="401"/>
      <c r="J321" s="401"/>
      <c r="K321" s="779"/>
      <c r="L321" s="411"/>
      <c r="N321" s="158"/>
      <c r="O321" s="52"/>
    </row>
    <row r="322" spans="1:21" ht="14.45" customHeight="1" x14ac:dyDescent="0.25">
      <c r="A322" s="41">
        <v>9</v>
      </c>
      <c r="B322" s="41" t="s">
        <v>784</v>
      </c>
      <c r="C322" s="169" t="s">
        <v>216</v>
      </c>
      <c r="D322" s="401"/>
      <c r="E322" s="401"/>
      <c r="F322" s="401"/>
      <c r="G322" s="401"/>
      <c r="H322" s="401"/>
      <c r="I322" s="401"/>
      <c r="J322" s="401"/>
      <c r="K322" s="779"/>
      <c r="L322" s="411"/>
      <c r="N322" s="158"/>
      <c r="O322" s="52"/>
    </row>
    <row r="323" spans="1:21" ht="14.45" customHeight="1" x14ac:dyDescent="0.25">
      <c r="A323" s="41" t="s">
        <v>648</v>
      </c>
      <c r="B323" s="41" t="s">
        <v>784</v>
      </c>
      <c r="C323" s="169" t="s">
        <v>216</v>
      </c>
      <c r="D323" s="401"/>
      <c r="E323" s="401"/>
      <c r="F323" s="401"/>
      <c r="G323" s="401"/>
      <c r="H323" s="401"/>
      <c r="I323" s="401"/>
      <c r="J323" s="401"/>
      <c r="K323" s="779"/>
      <c r="L323" s="411"/>
      <c r="N323" s="158"/>
      <c r="O323" s="52"/>
    </row>
    <row r="324" spans="1:21" ht="14.45" customHeight="1" x14ac:dyDescent="0.25">
      <c r="A324" s="41" t="s">
        <v>653</v>
      </c>
      <c r="B324" s="41" t="s">
        <v>784</v>
      </c>
      <c r="C324" s="169" t="s">
        <v>216</v>
      </c>
      <c r="D324" s="401"/>
      <c r="E324" s="401"/>
      <c r="F324" s="401"/>
      <c r="G324" s="401"/>
      <c r="H324" s="401"/>
      <c r="I324" s="401"/>
      <c r="J324" s="401"/>
      <c r="K324" s="779"/>
      <c r="L324" s="411"/>
      <c r="N324" s="158"/>
      <c r="O324" s="52"/>
    </row>
    <row r="325" spans="1:21" ht="14.45" customHeight="1" x14ac:dyDescent="0.25">
      <c r="A325" s="42">
        <v>0</v>
      </c>
      <c r="B325" s="42" t="s">
        <v>785</v>
      </c>
      <c r="C325" s="170" t="s">
        <v>215</v>
      </c>
      <c r="D325" s="372"/>
      <c r="E325" s="372" t="s">
        <v>1703</v>
      </c>
      <c r="F325" s="324" t="s">
        <v>388</v>
      </c>
      <c r="G325" s="324"/>
      <c r="H325" s="324"/>
      <c r="I325" s="324"/>
      <c r="J325" s="324"/>
      <c r="K325" s="790"/>
      <c r="L325" s="411"/>
      <c r="N325" s="160" t="s">
        <v>388</v>
      </c>
      <c r="O325" s="48"/>
      <c r="P325" s="408" t="s">
        <v>1703</v>
      </c>
      <c r="Q325" s="324" t="s">
        <v>1730</v>
      </c>
      <c r="R325" s="324" t="s">
        <v>1661</v>
      </c>
      <c r="S325" s="394" t="s">
        <v>1820</v>
      </c>
      <c r="T325" s="394"/>
      <c r="U325" s="395" t="s">
        <v>1716</v>
      </c>
    </row>
    <row r="326" spans="1:21" ht="24" customHeight="1" x14ac:dyDescent="0.25">
      <c r="A326" s="42">
        <v>1</v>
      </c>
      <c r="B326" s="42" t="s">
        <v>785</v>
      </c>
      <c r="C326" s="170" t="s">
        <v>215</v>
      </c>
      <c r="D326" s="372" t="s">
        <v>2557</v>
      </c>
      <c r="E326" s="372"/>
      <c r="F326" s="324" t="str">
        <f>C326&amp;" 560/45 22.5 ET0"</f>
        <v>SPE19 560/45 22.5 ET0</v>
      </c>
      <c r="G326" s="324" t="s">
        <v>1731</v>
      </c>
      <c r="H326" s="324" t="s">
        <v>1661</v>
      </c>
      <c r="I326" s="394" t="s">
        <v>2576</v>
      </c>
      <c r="J326" s="324" t="str">
        <f t="shared" ref="J326:J331" si="18">C326&amp;" "&amp;G326&amp;" "&amp;I326</f>
        <v>SPE19 560/45 22.5 ET0 BKT FL 630 PLUS radialinė</v>
      </c>
      <c r="K326" s="773">
        <v>22480500</v>
      </c>
      <c r="L326" s="411"/>
      <c r="N326" s="160" t="s">
        <v>1615</v>
      </c>
      <c r="O326" s="48"/>
    </row>
    <row r="327" spans="1:21" ht="14.45" customHeight="1" x14ac:dyDescent="0.25">
      <c r="A327" s="42">
        <v>2</v>
      </c>
      <c r="B327" s="42" t="s">
        <v>785</v>
      </c>
      <c r="C327" s="170" t="s">
        <v>215</v>
      </c>
      <c r="D327" s="402" t="s">
        <v>2558</v>
      </c>
      <c r="E327" s="402"/>
      <c r="F327" s="402" t="str">
        <f>C327&amp;" 600/50 26.5 ET-50"</f>
        <v>SPE19 600/50 26.5 ET-50</v>
      </c>
      <c r="G327" s="402" t="s">
        <v>1724</v>
      </c>
      <c r="H327" s="402" t="s">
        <v>1661</v>
      </c>
      <c r="I327" s="394" t="s">
        <v>1806</v>
      </c>
      <c r="J327" s="324" t="str">
        <f t="shared" si="18"/>
        <v>SPE19 600/50 26.5 ET-50 Alliance 380 radialinė</v>
      </c>
      <c r="K327" s="775">
        <v>22405700</v>
      </c>
      <c r="L327" s="410"/>
      <c r="N327" s="160" t="s">
        <v>1616</v>
      </c>
      <c r="O327" s="48" t="s">
        <v>11</v>
      </c>
    </row>
    <row r="328" spans="1:21" ht="14.45" customHeight="1" x14ac:dyDescent="0.25">
      <c r="A328" s="42">
        <v>3</v>
      </c>
      <c r="B328" s="42" t="s">
        <v>785</v>
      </c>
      <c r="C328" s="170" t="s">
        <v>215</v>
      </c>
      <c r="D328" s="372" t="s">
        <v>2543</v>
      </c>
      <c r="E328" s="372"/>
      <c r="F328" s="324" t="str">
        <f>C328&amp;" 600/55 22.5 ET-20"</f>
        <v>SPE19 600/55 22.5 ET-20</v>
      </c>
      <c r="G328" s="324" t="s">
        <v>1732</v>
      </c>
      <c r="H328" s="324" t="s">
        <v>1661</v>
      </c>
      <c r="I328" s="324" t="s">
        <v>1806</v>
      </c>
      <c r="J328" s="324" t="str">
        <f t="shared" si="18"/>
        <v>SPE19 600/55 22.5 ET-20 Alliance 380 radialinė</v>
      </c>
      <c r="K328" s="792">
        <v>22401700</v>
      </c>
      <c r="L328" s="420"/>
      <c r="N328" s="160" t="s">
        <v>1617</v>
      </c>
      <c r="O328" s="48" t="s">
        <v>12</v>
      </c>
    </row>
    <row r="329" spans="1:21" ht="24" customHeight="1" x14ac:dyDescent="0.25">
      <c r="A329" s="42">
        <v>4</v>
      </c>
      <c r="B329" s="42" t="s">
        <v>785</v>
      </c>
      <c r="C329" s="170" t="s">
        <v>215</v>
      </c>
      <c r="D329" s="372" t="s">
        <v>2556</v>
      </c>
      <c r="E329" s="372"/>
      <c r="F329" s="324" t="str">
        <f>C329&amp;" 600/55 26.5 ET-50"</f>
        <v>SPE19 600/55 26.5 ET-50</v>
      </c>
      <c r="G329" s="324" t="s">
        <v>1725</v>
      </c>
      <c r="H329" s="324" t="s">
        <v>1661</v>
      </c>
      <c r="I329" s="394" t="s">
        <v>2577</v>
      </c>
      <c r="J329" s="324" t="str">
        <f t="shared" si="18"/>
        <v>SPE19 600/55 26.5 ET-50 BKT FL 630 radialinė</v>
      </c>
      <c r="K329" s="775">
        <v>22407500</v>
      </c>
      <c r="L329" s="410"/>
      <c r="N329" s="160" t="s">
        <v>1618</v>
      </c>
      <c r="O329" s="48"/>
    </row>
    <row r="330" spans="1:21" x14ac:dyDescent="0.25">
      <c r="A330" s="42">
        <v>5</v>
      </c>
      <c r="B330" s="42" t="s">
        <v>785</v>
      </c>
      <c r="C330" s="170" t="s">
        <v>215</v>
      </c>
      <c r="D330" s="372" t="s">
        <v>2552</v>
      </c>
      <c r="E330" s="372"/>
      <c r="F330" s="324" t="str">
        <f>C330&amp;" 700/40 22.5 ET-100"</f>
        <v>SPE19 700/40 22.5 ET-100</v>
      </c>
      <c r="G330" s="324" t="s">
        <v>1735</v>
      </c>
      <c r="H330" s="324" t="s">
        <v>1661</v>
      </c>
      <c r="I330" s="324" t="s">
        <v>1710</v>
      </c>
      <c r="J330" s="324" t="str">
        <f t="shared" si="18"/>
        <v>SPE19 700/40 22.5 ET-100 Alliance 328</v>
      </c>
      <c r="K330" s="792">
        <v>22402200</v>
      </c>
      <c r="N330" s="160" t="s">
        <v>1619</v>
      </c>
      <c r="O330" s="48" t="s">
        <v>10</v>
      </c>
    </row>
    <row r="331" spans="1:21" ht="22.9" customHeight="1" x14ac:dyDescent="0.25">
      <c r="A331" s="42">
        <v>6</v>
      </c>
      <c r="B331" s="42" t="s">
        <v>785</v>
      </c>
      <c r="C331" s="170" t="s">
        <v>215</v>
      </c>
      <c r="D331" s="402" t="s">
        <v>2559</v>
      </c>
      <c r="E331" s="402"/>
      <c r="F331" s="324" t="str">
        <f>C331&amp;" 710/50 26.5 ET-100"</f>
        <v>SPE19 710/50 26.5 ET-100</v>
      </c>
      <c r="G331" s="402" t="s">
        <v>1723</v>
      </c>
      <c r="H331" s="324" t="s">
        <v>1661</v>
      </c>
      <c r="I331" s="287" t="s">
        <v>2578</v>
      </c>
      <c r="J331" s="324" t="str">
        <f t="shared" si="18"/>
        <v>SPE19 710/50 26.5 ET-100 BKT FL 630 ULTRA radialinė</v>
      </c>
      <c r="K331" s="775">
        <v>224902900</v>
      </c>
      <c r="L331" s="418"/>
      <c r="N331" s="160"/>
      <c r="O331" s="48"/>
    </row>
    <row r="332" spans="1:21" ht="14.45" customHeight="1" x14ac:dyDescent="0.25">
      <c r="A332" s="42">
        <v>7</v>
      </c>
      <c r="B332" s="42" t="s">
        <v>785</v>
      </c>
      <c r="C332" s="170" t="s">
        <v>215</v>
      </c>
      <c r="D332" s="372"/>
      <c r="E332" s="372"/>
      <c r="F332" s="394"/>
      <c r="G332" s="394"/>
      <c r="H332" s="324"/>
      <c r="I332" s="394"/>
      <c r="J332" s="394"/>
      <c r="K332" s="775"/>
      <c r="L332" s="410"/>
      <c r="N332" s="160"/>
      <c r="O332" s="48"/>
    </row>
    <row r="333" spans="1:21" ht="14.45" customHeight="1" x14ac:dyDescent="0.25">
      <c r="A333" s="42">
        <v>8</v>
      </c>
      <c r="B333" s="42" t="s">
        <v>785</v>
      </c>
      <c r="C333" s="170" t="s">
        <v>215</v>
      </c>
      <c r="D333" s="372"/>
      <c r="E333" s="372"/>
      <c r="F333" s="324"/>
      <c r="G333" s="324"/>
      <c r="H333" s="324"/>
      <c r="I333" s="324"/>
      <c r="J333" s="324"/>
      <c r="K333" s="790"/>
      <c r="L333" s="411"/>
      <c r="N333" s="160"/>
      <c r="O333" s="48"/>
    </row>
    <row r="334" spans="1:21" ht="14.45" customHeight="1" x14ac:dyDescent="0.25">
      <c r="A334" s="42">
        <v>9</v>
      </c>
      <c r="B334" s="42" t="s">
        <v>785</v>
      </c>
      <c r="C334" s="170" t="s">
        <v>215</v>
      </c>
      <c r="D334" s="372"/>
      <c r="E334" s="372"/>
      <c r="F334" s="324"/>
      <c r="G334" s="324"/>
      <c r="H334" s="324"/>
      <c r="I334" s="324"/>
      <c r="J334" s="324"/>
      <c r="K334" s="790"/>
      <c r="L334" s="411"/>
      <c r="N334" s="160"/>
      <c r="O334" s="48"/>
    </row>
    <row r="335" spans="1:21" ht="14.45" customHeight="1" x14ac:dyDescent="0.25">
      <c r="A335" s="42" t="s">
        <v>648</v>
      </c>
      <c r="B335" s="42" t="s">
        <v>785</v>
      </c>
      <c r="C335" s="170" t="s">
        <v>215</v>
      </c>
      <c r="D335" s="372"/>
      <c r="E335" s="372"/>
      <c r="F335" s="324"/>
      <c r="G335" s="324"/>
      <c r="H335" s="324"/>
      <c r="I335" s="324"/>
      <c r="J335" s="324"/>
      <c r="K335" s="790"/>
      <c r="L335" s="411"/>
      <c r="N335" s="160"/>
      <c r="O335" s="48"/>
    </row>
    <row r="336" spans="1:21" ht="14.45" customHeight="1" x14ac:dyDescent="0.25">
      <c r="A336" s="42" t="s">
        <v>653</v>
      </c>
      <c r="B336" s="42" t="s">
        <v>785</v>
      </c>
      <c r="C336" s="170" t="s">
        <v>215</v>
      </c>
      <c r="D336" s="372"/>
      <c r="E336" s="372"/>
      <c r="F336" s="324"/>
      <c r="G336" s="324"/>
      <c r="H336" s="324"/>
      <c r="I336" s="324"/>
      <c r="J336" s="324"/>
      <c r="K336" s="790"/>
      <c r="L336" s="411"/>
      <c r="N336" s="160"/>
      <c r="O336" s="48"/>
    </row>
    <row r="337" spans="1:22" ht="14.45" customHeight="1" x14ac:dyDescent="0.25">
      <c r="A337" s="92"/>
      <c r="B337" s="92"/>
      <c r="C337" s="174" t="s">
        <v>29</v>
      </c>
      <c r="D337" s="376"/>
      <c r="E337" s="376"/>
      <c r="F337" s="377"/>
      <c r="G337" s="377"/>
      <c r="H337" s="390"/>
      <c r="I337" s="377"/>
      <c r="J337" s="377"/>
      <c r="K337" s="788"/>
      <c r="L337" s="411"/>
      <c r="N337" s="168"/>
      <c r="O337" s="95"/>
    </row>
    <row r="338" spans="1:22" ht="14.45" customHeight="1" x14ac:dyDescent="0.25">
      <c r="A338" s="41">
        <v>0</v>
      </c>
      <c r="B338" s="41" t="s">
        <v>786</v>
      </c>
      <c r="C338" s="173" t="s">
        <v>214</v>
      </c>
      <c r="D338" s="384"/>
      <c r="E338" s="384" t="s">
        <v>1706</v>
      </c>
      <c r="F338" s="346" t="s">
        <v>388</v>
      </c>
      <c r="G338" s="346"/>
      <c r="H338" s="346"/>
      <c r="I338" s="365"/>
      <c r="J338" s="365"/>
      <c r="K338" s="778"/>
      <c r="L338" s="417"/>
      <c r="N338" s="157" t="s">
        <v>388</v>
      </c>
      <c r="O338" s="18"/>
      <c r="P338" s="384" t="s">
        <v>1706</v>
      </c>
      <c r="Q338" s="385" t="str">
        <f>C339&amp;" 10/75-15.3"</f>
        <v>SPT3,5 10/75-15.3</v>
      </c>
      <c r="R338" s="385" t="s">
        <v>2537</v>
      </c>
      <c r="S338" s="365" t="s">
        <v>1662</v>
      </c>
      <c r="T338" s="365" t="s">
        <v>1937</v>
      </c>
      <c r="U338" s="365" t="str">
        <f>C339&amp;" "&amp;R338&amp;" "&amp;T338</f>
        <v>SPT3,5 10/73-15,3 ET0 Alliance 130</v>
      </c>
      <c r="V338" s="370" t="s">
        <v>1938</v>
      </c>
    </row>
    <row r="339" spans="1:22" ht="15" customHeight="1" x14ac:dyDescent="0.25">
      <c r="A339" s="41">
        <v>1</v>
      </c>
      <c r="B339" s="41" t="s">
        <v>786</v>
      </c>
      <c r="C339" s="173" t="s">
        <v>214</v>
      </c>
      <c r="D339" s="384" t="s">
        <v>2542</v>
      </c>
      <c r="E339" s="384"/>
      <c r="F339" s="365" t="str">
        <f>C340&amp;" 11.5/80-15.3 ET0"</f>
        <v>SPT3,5 11.5/80-15.3 ET0</v>
      </c>
      <c r="G339" s="365" t="s">
        <v>2336</v>
      </c>
      <c r="H339" s="365" t="s">
        <v>1662</v>
      </c>
      <c r="I339" s="364" t="s">
        <v>2579</v>
      </c>
      <c r="J339" s="365" t="str">
        <f>C340&amp;" "&amp;G339&amp;" "&amp;I339</f>
        <v>SPT3,5 11.5/80-15.3 ET0 Alliance 320 diagonalinė</v>
      </c>
      <c r="K339" s="779">
        <v>22400800</v>
      </c>
      <c r="L339" s="411"/>
      <c r="N339" s="158" t="s">
        <v>457</v>
      </c>
      <c r="O339" s="52"/>
    </row>
    <row r="340" spans="1:22" ht="24" customHeight="1" x14ac:dyDescent="0.25">
      <c r="A340" s="41">
        <v>2</v>
      </c>
      <c r="B340" s="41" t="s">
        <v>786</v>
      </c>
      <c r="C340" s="173" t="s">
        <v>214</v>
      </c>
      <c r="D340" s="384"/>
      <c r="E340" s="384"/>
      <c r="F340" s="365"/>
      <c r="G340" s="365"/>
      <c r="H340" s="365"/>
      <c r="I340" s="364"/>
      <c r="J340" s="365"/>
      <c r="K340" s="779"/>
      <c r="L340" s="424"/>
      <c r="N340" s="158" t="s">
        <v>458</v>
      </c>
      <c r="O340" s="52" t="s">
        <v>18</v>
      </c>
    </row>
    <row r="341" spans="1:22" ht="14.45" customHeight="1" x14ac:dyDescent="0.25">
      <c r="A341" s="41">
        <v>3</v>
      </c>
      <c r="B341" s="41" t="s">
        <v>786</v>
      </c>
      <c r="C341" s="173" t="s">
        <v>214</v>
      </c>
      <c r="D341" s="401"/>
      <c r="E341" s="384"/>
      <c r="F341" s="401"/>
      <c r="G341" s="401"/>
      <c r="H341" s="401"/>
      <c r="I341" s="401"/>
      <c r="J341" s="401"/>
      <c r="K341" s="779"/>
      <c r="L341" s="410"/>
      <c r="N341" s="158"/>
      <c r="O341" s="52"/>
    </row>
    <row r="342" spans="1:22" ht="14.45" customHeight="1" x14ac:dyDescent="0.25">
      <c r="A342" s="41">
        <v>4</v>
      </c>
      <c r="B342" s="41" t="s">
        <v>786</v>
      </c>
      <c r="C342" s="173" t="s">
        <v>214</v>
      </c>
      <c r="D342" s="384"/>
      <c r="E342" s="384"/>
      <c r="F342" s="388"/>
      <c r="G342" s="388"/>
      <c r="H342" s="388"/>
      <c r="I342" s="405"/>
      <c r="J342" s="365" t="str">
        <f t="shared" ref="J342:J349" si="19">F342&amp;" "&amp;I342</f>
        <v xml:space="preserve"> </v>
      </c>
      <c r="K342" s="793"/>
      <c r="L342" s="423"/>
      <c r="N342" s="158"/>
      <c r="O342" s="52"/>
    </row>
    <row r="343" spans="1:22" ht="14.45" customHeight="1" x14ac:dyDescent="0.25">
      <c r="A343" s="41">
        <v>5</v>
      </c>
      <c r="B343" s="41" t="s">
        <v>786</v>
      </c>
      <c r="C343" s="173" t="s">
        <v>214</v>
      </c>
      <c r="D343" s="384"/>
      <c r="E343" s="384"/>
      <c r="F343" s="365"/>
      <c r="G343" s="365"/>
      <c r="H343" s="365"/>
      <c r="I343" s="365"/>
      <c r="J343" s="365" t="str">
        <f t="shared" si="19"/>
        <v xml:space="preserve"> </v>
      </c>
      <c r="K343" s="369"/>
      <c r="L343" s="411"/>
      <c r="N343" s="158"/>
      <c r="O343" s="52"/>
    </row>
    <row r="344" spans="1:22" ht="14.45" customHeight="1" x14ac:dyDescent="0.25">
      <c r="A344" s="41">
        <v>6</v>
      </c>
      <c r="B344" s="41" t="s">
        <v>786</v>
      </c>
      <c r="C344" s="173" t="s">
        <v>214</v>
      </c>
      <c r="D344" s="384"/>
      <c r="E344" s="384"/>
      <c r="F344" s="365"/>
      <c r="G344" s="365"/>
      <c r="H344" s="365"/>
      <c r="I344" s="365"/>
      <c r="J344" s="365" t="str">
        <f t="shared" si="19"/>
        <v xml:space="preserve"> </v>
      </c>
      <c r="K344" s="369"/>
      <c r="L344" s="411"/>
      <c r="N344" s="158"/>
      <c r="O344" s="52"/>
    </row>
    <row r="345" spans="1:22" ht="14.45" customHeight="1" x14ac:dyDescent="0.25">
      <c r="A345" s="41">
        <v>7</v>
      </c>
      <c r="B345" s="41" t="s">
        <v>786</v>
      </c>
      <c r="C345" s="173" t="s">
        <v>214</v>
      </c>
      <c r="D345" s="384"/>
      <c r="E345" s="384"/>
      <c r="F345" s="365"/>
      <c r="G345" s="365"/>
      <c r="H345" s="365"/>
      <c r="I345" s="365"/>
      <c r="J345" s="365" t="str">
        <f t="shared" si="19"/>
        <v xml:space="preserve"> </v>
      </c>
      <c r="K345" s="369"/>
      <c r="L345" s="411"/>
      <c r="N345" s="158"/>
      <c r="O345" s="52"/>
    </row>
    <row r="346" spans="1:22" ht="14.45" customHeight="1" x14ac:dyDescent="0.25">
      <c r="A346" s="41">
        <v>8</v>
      </c>
      <c r="B346" s="41" t="s">
        <v>786</v>
      </c>
      <c r="C346" s="173" t="s">
        <v>214</v>
      </c>
      <c r="D346" s="384"/>
      <c r="E346" s="384"/>
      <c r="F346" s="365"/>
      <c r="G346" s="365"/>
      <c r="H346" s="365"/>
      <c r="I346" s="365"/>
      <c r="J346" s="365" t="str">
        <f t="shared" si="19"/>
        <v xml:space="preserve"> </v>
      </c>
      <c r="K346" s="369"/>
      <c r="L346" s="411"/>
      <c r="N346" s="158"/>
      <c r="O346" s="52"/>
    </row>
    <row r="347" spans="1:22" ht="14.45" customHeight="1" x14ac:dyDescent="0.25">
      <c r="A347" s="41">
        <v>9</v>
      </c>
      <c r="B347" s="41" t="s">
        <v>786</v>
      </c>
      <c r="C347" s="173" t="s">
        <v>214</v>
      </c>
      <c r="D347" s="384"/>
      <c r="E347" s="384"/>
      <c r="F347" s="365"/>
      <c r="G347" s="365"/>
      <c r="H347" s="365"/>
      <c r="I347" s="365"/>
      <c r="J347" s="365" t="str">
        <f t="shared" si="19"/>
        <v xml:space="preserve"> </v>
      </c>
      <c r="K347" s="369"/>
      <c r="L347" s="411"/>
      <c r="N347" s="158"/>
      <c r="O347" s="52"/>
    </row>
    <row r="348" spans="1:22" ht="14.45" customHeight="1" x14ac:dyDescent="0.25">
      <c r="A348" s="41" t="s">
        <v>648</v>
      </c>
      <c r="B348" s="41" t="s">
        <v>786</v>
      </c>
      <c r="C348" s="173" t="s">
        <v>214</v>
      </c>
      <c r="D348" s="384"/>
      <c r="E348" s="384"/>
      <c r="F348" s="365"/>
      <c r="G348" s="365"/>
      <c r="H348" s="365"/>
      <c r="I348" s="365"/>
      <c r="J348" s="365" t="str">
        <f t="shared" si="19"/>
        <v xml:space="preserve"> </v>
      </c>
      <c r="K348" s="369"/>
      <c r="L348" s="411"/>
      <c r="N348" s="158"/>
      <c r="O348" s="52"/>
    </row>
    <row r="349" spans="1:22" ht="14.45" customHeight="1" x14ac:dyDescent="0.25">
      <c r="A349" s="41" t="s">
        <v>653</v>
      </c>
      <c r="B349" s="41" t="s">
        <v>786</v>
      </c>
      <c r="C349" s="173" t="s">
        <v>214</v>
      </c>
      <c r="D349" s="384"/>
      <c r="E349" s="384"/>
      <c r="F349" s="365"/>
      <c r="G349" s="365"/>
      <c r="H349" s="365"/>
      <c r="I349" s="365"/>
      <c r="J349" s="365" t="str">
        <f t="shared" si="19"/>
        <v xml:space="preserve"> </v>
      </c>
      <c r="K349" s="369"/>
      <c r="L349" s="411"/>
      <c r="N349" s="158"/>
      <c r="O349" s="52"/>
    </row>
    <row r="350" spans="1:22" ht="14.45" customHeight="1" x14ac:dyDescent="0.25">
      <c r="A350" s="42">
        <v>0</v>
      </c>
      <c r="B350" s="42" t="s">
        <v>787</v>
      </c>
      <c r="C350" s="170" t="s">
        <v>213</v>
      </c>
      <c r="D350" s="372"/>
      <c r="E350" s="372" t="s">
        <v>2536</v>
      </c>
      <c r="F350" s="324" t="s">
        <v>388</v>
      </c>
      <c r="G350" s="324"/>
      <c r="H350" s="324"/>
      <c r="I350" s="324"/>
      <c r="J350" s="324"/>
      <c r="K350" s="771"/>
      <c r="L350" s="411"/>
      <c r="N350" s="160" t="s">
        <v>388</v>
      </c>
      <c r="O350" s="48"/>
    </row>
    <row r="351" spans="1:22" ht="14.45" customHeight="1" x14ac:dyDescent="0.25">
      <c r="A351" s="42">
        <v>1</v>
      </c>
      <c r="B351" s="42" t="s">
        <v>787</v>
      </c>
      <c r="C351" s="170" t="s">
        <v>213</v>
      </c>
      <c r="D351" s="372" t="s">
        <v>2538</v>
      </c>
      <c r="E351" s="372"/>
      <c r="F351" s="324" t="str">
        <f>C351&amp;" 11.5/80-15.3 ET0"</f>
        <v>SPT5 11.5/80-15.3 ET0</v>
      </c>
      <c r="G351" s="324" t="s">
        <v>2336</v>
      </c>
      <c r="H351" s="324" t="s">
        <v>1662</v>
      </c>
      <c r="I351" s="324" t="s">
        <v>2579</v>
      </c>
      <c r="J351" s="324" t="str">
        <f>C351&amp;" "&amp;G351&amp;" "&amp;I351</f>
        <v>SPT5 11.5/80-15.3 ET0 Alliance 320 diagonalinė</v>
      </c>
      <c r="K351" s="771">
        <v>22400800</v>
      </c>
      <c r="L351" s="411"/>
      <c r="N351" s="160"/>
      <c r="O351" s="48"/>
    </row>
    <row r="352" spans="1:22" ht="14.45" customHeight="1" x14ac:dyDescent="0.25">
      <c r="A352" s="42">
        <v>2</v>
      </c>
      <c r="B352" s="42" t="s">
        <v>787</v>
      </c>
      <c r="C352" s="170" t="s">
        <v>213</v>
      </c>
      <c r="D352" s="372" t="s">
        <v>2548</v>
      </c>
      <c r="E352" s="372"/>
      <c r="F352" s="324" t="str">
        <f>C352&amp;" 400/60 15.5 ET0"</f>
        <v>SPT5 400/60 15.5 ET0</v>
      </c>
      <c r="G352" s="324" t="s">
        <v>1664</v>
      </c>
      <c r="H352" s="324" t="s">
        <v>1662</v>
      </c>
      <c r="I352" s="394" t="s">
        <v>1804</v>
      </c>
      <c r="J352" s="324" t="str">
        <f>C352&amp;" "&amp;G352&amp;" "&amp;I352</f>
        <v>SPT5 400/60 15.5 ET0 Alliance 328 diagonalinė</v>
      </c>
      <c r="K352" s="775">
        <v>22405600</v>
      </c>
      <c r="L352" s="410"/>
      <c r="N352" s="160" t="s">
        <v>471</v>
      </c>
      <c r="O352" s="48" t="s">
        <v>21</v>
      </c>
    </row>
    <row r="353" spans="1:21" ht="14.45" customHeight="1" x14ac:dyDescent="0.25">
      <c r="A353" s="42">
        <v>3</v>
      </c>
      <c r="B353" s="42" t="s">
        <v>787</v>
      </c>
      <c r="C353" s="170" t="s">
        <v>213</v>
      </c>
      <c r="D353" s="372" t="s">
        <v>2528</v>
      </c>
      <c r="E353" s="372"/>
      <c r="F353" s="324"/>
      <c r="G353" s="324" t="s">
        <v>1664</v>
      </c>
      <c r="H353" s="324" t="s">
        <v>1662</v>
      </c>
      <c r="I353" s="324" t="s">
        <v>2573</v>
      </c>
      <c r="J353" s="324" t="str">
        <f>C353&amp;" "&amp;G353&amp;" "&amp;I353</f>
        <v>SPT5 400/60 15.5 ET0 Starco SG Flotation diagonalinė</v>
      </c>
      <c r="K353" s="771">
        <v>224900300</v>
      </c>
      <c r="L353" s="411"/>
      <c r="N353" s="160"/>
      <c r="O353" s="48"/>
    </row>
    <row r="354" spans="1:21" ht="14.45" customHeight="1" x14ac:dyDescent="0.25">
      <c r="A354" s="42">
        <v>4</v>
      </c>
      <c r="B354" s="42" t="s">
        <v>787</v>
      </c>
      <c r="C354" s="170" t="s">
        <v>213</v>
      </c>
      <c r="D354" s="372"/>
      <c r="E354" s="372"/>
      <c r="F354" s="324"/>
      <c r="G354" s="324"/>
      <c r="H354" s="324"/>
      <c r="I354" s="324"/>
      <c r="J354" s="324" t="str">
        <f t="shared" ref="J354:J362" si="20">F354&amp;" "&amp;I354</f>
        <v xml:space="preserve"> </v>
      </c>
      <c r="K354" s="771"/>
      <c r="L354" s="411"/>
      <c r="N354" s="160"/>
      <c r="O354" s="48"/>
    </row>
    <row r="355" spans="1:21" ht="14.45" customHeight="1" x14ac:dyDescent="0.25">
      <c r="A355" s="42">
        <v>5</v>
      </c>
      <c r="B355" s="42" t="s">
        <v>787</v>
      </c>
      <c r="C355" s="170" t="s">
        <v>213</v>
      </c>
      <c r="D355" s="372"/>
      <c r="E355" s="372"/>
      <c r="F355" s="324"/>
      <c r="G355" s="324"/>
      <c r="H355" s="324"/>
      <c r="I355" s="324"/>
      <c r="J355" s="324" t="str">
        <f t="shared" si="20"/>
        <v xml:space="preserve"> </v>
      </c>
      <c r="K355" s="771"/>
      <c r="L355" s="411"/>
      <c r="N355" s="160"/>
      <c r="O355" s="48"/>
    </row>
    <row r="356" spans="1:21" ht="14.45" customHeight="1" x14ac:dyDescent="0.25">
      <c r="A356" s="42">
        <v>6</v>
      </c>
      <c r="B356" s="42" t="s">
        <v>787</v>
      </c>
      <c r="C356" s="170" t="s">
        <v>213</v>
      </c>
      <c r="D356" s="372"/>
      <c r="E356" s="372"/>
      <c r="F356" s="324"/>
      <c r="G356" s="324"/>
      <c r="H356" s="324"/>
      <c r="I356" s="324"/>
      <c r="J356" s="324" t="str">
        <f t="shared" si="20"/>
        <v xml:space="preserve"> </v>
      </c>
      <c r="K356" s="771"/>
      <c r="L356" s="411"/>
      <c r="N356" s="160"/>
      <c r="O356" s="48"/>
    </row>
    <row r="357" spans="1:21" ht="14.45" customHeight="1" x14ac:dyDescent="0.25">
      <c r="A357" s="42">
        <v>7</v>
      </c>
      <c r="B357" s="42" t="s">
        <v>787</v>
      </c>
      <c r="C357" s="170" t="s">
        <v>213</v>
      </c>
      <c r="D357" s="372"/>
      <c r="E357" s="372"/>
      <c r="F357" s="324"/>
      <c r="G357" s="324"/>
      <c r="H357" s="324"/>
      <c r="I357" s="324"/>
      <c r="J357" s="324" t="str">
        <f t="shared" si="20"/>
        <v xml:space="preserve"> </v>
      </c>
      <c r="K357" s="771"/>
      <c r="L357" s="411"/>
      <c r="N357" s="160"/>
      <c r="O357" s="48"/>
    </row>
    <row r="358" spans="1:21" ht="14.45" customHeight="1" x14ac:dyDescent="0.25">
      <c r="A358" s="42">
        <v>8</v>
      </c>
      <c r="B358" s="42" t="s">
        <v>787</v>
      </c>
      <c r="C358" s="170" t="s">
        <v>213</v>
      </c>
      <c r="D358" s="372"/>
      <c r="E358" s="372"/>
      <c r="F358" s="324"/>
      <c r="G358" s="324"/>
      <c r="H358" s="324"/>
      <c r="I358" s="324"/>
      <c r="J358" s="324" t="str">
        <f t="shared" si="20"/>
        <v xml:space="preserve"> </v>
      </c>
      <c r="K358" s="771"/>
      <c r="L358" s="411"/>
      <c r="N358" s="160"/>
      <c r="O358" s="48"/>
    </row>
    <row r="359" spans="1:21" ht="14.45" customHeight="1" x14ac:dyDescent="0.25">
      <c r="A359" s="42">
        <v>9</v>
      </c>
      <c r="B359" s="42" t="s">
        <v>787</v>
      </c>
      <c r="C359" s="170" t="s">
        <v>213</v>
      </c>
      <c r="D359" s="372"/>
      <c r="E359" s="372"/>
      <c r="F359" s="324"/>
      <c r="G359" s="324"/>
      <c r="H359" s="324"/>
      <c r="I359" s="324"/>
      <c r="J359" s="324" t="str">
        <f t="shared" si="20"/>
        <v xml:space="preserve"> </v>
      </c>
      <c r="K359" s="771"/>
      <c r="L359" s="411"/>
      <c r="N359" s="160"/>
      <c r="O359" s="48"/>
    </row>
    <row r="360" spans="1:21" ht="14.45" customHeight="1" x14ac:dyDescent="0.25">
      <c r="A360" s="42" t="s">
        <v>648</v>
      </c>
      <c r="B360" s="42" t="s">
        <v>787</v>
      </c>
      <c r="C360" s="170" t="s">
        <v>213</v>
      </c>
      <c r="D360" s="372"/>
      <c r="E360" s="372"/>
      <c r="F360" s="324"/>
      <c r="G360" s="324"/>
      <c r="H360" s="324"/>
      <c r="I360" s="324"/>
      <c r="J360" s="324" t="str">
        <f t="shared" si="20"/>
        <v xml:space="preserve"> </v>
      </c>
      <c r="K360" s="771"/>
      <c r="L360" s="411"/>
      <c r="N360" s="160"/>
      <c r="O360" s="48"/>
    </row>
    <row r="361" spans="1:21" ht="14.45" customHeight="1" x14ac:dyDescent="0.25">
      <c r="A361" s="42" t="s">
        <v>653</v>
      </c>
      <c r="B361" s="42" t="s">
        <v>787</v>
      </c>
      <c r="C361" s="170" t="s">
        <v>213</v>
      </c>
      <c r="D361" s="372"/>
      <c r="E361" s="372"/>
      <c r="F361" s="324"/>
      <c r="G361" s="324"/>
      <c r="H361" s="324"/>
      <c r="I361" s="324"/>
      <c r="J361" s="324" t="str">
        <f t="shared" si="20"/>
        <v xml:space="preserve"> </v>
      </c>
      <c r="K361" s="771"/>
      <c r="L361" s="411"/>
      <c r="N361" s="160"/>
      <c r="O361" s="48"/>
    </row>
    <row r="362" spans="1:21" ht="14.45" customHeight="1" x14ac:dyDescent="0.25">
      <c r="A362" t="s">
        <v>642</v>
      </c>
      <c r="B362" s="42" t="s">
        <v>787</v>
      </c>
      <c r="C362" s="170" t="s">
        <v>213</v>
      </c>
      <c r="D362" s="372"/>
      <c r="E362" s="372"/>
      <c r="F362" s="324"/>
      <c r="G362" s="324"/>
      <c r="H362" s="324"/>
      <c r="I362" s="324"/>
      <c r="J362" s="324" t="str">
        <f t="shared" si="20"/>
        <v xml:space="preserve"> </v>
      </c>
      <c r="K362" s="771"/>
      <c r="L362" s="411"/>
      <c r="N362" s="160"/>
      <c r="O362" s="48"/>
    </row>
    <row r="363" spans="1:21" ht="14.45" customHeight="1" x14ac:dyDescent="0.25">
      <c r="A363" s="41">
        <v>0</v>
      </c>
      <c r="B363" s="41" t="s">
        <v>788</v>
      </c>
      <c r="C363" s="173" t="s">
        <v>212</v>
      </c>
      <c r="D363" s="384"/>
      <c r="E363" s="384" t="s">
        <v>1699</v>
      </c>
      <c r="F363" s="365" t="s">
        <v>388</v>
      </c>
      <c r="G363" s="365"/>
      <c r="H363" s="365"/>
      <c r="I363" s="365"/>
      <c r="J363" s="365"/>
      <c r="K363" s="369"/>
      <c r="L363" s="411"/>
      <c r="N363" s="158" t="s">
        <v>388</v>
      </c>
      <c r="O363" s="52"/>
      <c r="P363" s="440" t="s">
        <v>1699</v>
      </c>
      <c r="Q363" s="365" t="s">
        <v>1720</v>
      </c>
      <c r="R363" s="365" t="s">
        <v>1661</v>
      </c>
      <c r="S363" s="365" t="s">
        <v>1821</v>
      </c>
      <c r="T363" s="365"/>
      <c r="U363" s="370" t="s">
        <v>1715</v>
      </c>
    </row>
    <row r="364" spans="1:21" ht="14.45" customHeight="1" x14ac:dyDescent="0.25">
      <c r="A364" s="41">
        <v>1</v>
      </c>
      <c r="B364" s="41" t="s">
        <v>788</v>
      </c>
      <c r="C364" s="173" t="s">
        <v>212</v>
      </c>
      <c r="D364" s="384" t="s">
        <v>2564</v>
      </c>
      <c r="E364" s="384"/>
      <c r="F364" s="365" t="str">
        <f>C364&amp;" 385/65 22.5 ET0"</f>
        <v>SPT10 385/65 22.5 ET0</v>
      </c>
      <c r="G364" s="365" t="s">
        <v>1720</v>
      </c>
      <c r="H364" s="365" t="s">
        <v>1661</v>
      </c>
      <c r="I364" s="365" t="s">
        <v>2529</v>
      </c>
      <c r="J364" s="365" t="str">
        <f>C364&amp;" "&amp;G364&amp;" "&amp;I364</f>
        <v>SPT10 385/65 22.5 ET0 Westlake AT557</v>
      </c>
      <c r="K364" s="391" t="s">
        <v>2329</v>
      </c>
      <c r="L364" s="411"/>
      <c r="N364" s="158"/>
      <c r="O364" s="52"/>
      <c r="P364" s="440" t="s">
        <v>1699</v>
      </c>
      <c r="Q364" s="365" t="s">
        <v>1719</v>
      </c>
      <c r="R364" s="365" t="s">
        <v>1661</v>
      </c>
      <c r="S364" s="364" t="s">
        <v>1808</v>
      </c>
      <c r="T364" s="364"/>
      <c r="U364" s="399" t="s">
        <v>337</v>
      </c>
    </row>
    <row r="365" spans="1:21" ht="14.45" customHeight="1" x14ac:dyDescent="0.25">
      <c r="A365" s="41">
        <v>2</v>
      </c>
      <c r="B365" s="41" t="s">
        <v>788</v>
      </c>
      <c r="C365" s="173" t="s">
        <v>212</v>
      </c>
      <c r="D365" s="384" t="s">
        <v>2562</v>
      </c>
      <c r="E365" s="384"/>
      <c r="F365" s="365" t="str">
        <f>C365&amp;" 425/65 22.5 ET0"</f>
        <v>SPT10 425/65 22.5 ET0</v>
      </c>
      <c r="G365" s="365" t="s">
        <v>1719</v>
      </c>
      <c r="H365" s="365" t="s">
        <v>1661</v>
      </c>
      <c r="I365" s="365" t="s">
        <v>1807</v>
      </c>
      <c r="J365" s="365" t="str">
        <f>C365&amp;" "&amp;G365&amp;" "&amp;I365</f>
        <v>SPT10 425/65 22.5 ET0 Westlake CR931 radialinė</v>
      </c>
      <c r="K365" s="369">
        <v>22402700</v>
      </c>
      <c r="L365" s="418"/>
      <c r="N365" s="158"/>
      <c r="O365" s="52"/>
      <c r="P365" s="440" t="s">
        <v>1699</v>
      </c>
      <c r="Q365" s="365" t="s">
        <v>1719</v>
      </c>
      <c r="R365" s="365" t="s">
        <v>1661</v>
      </c>
      <c r="S365" s="365" t="s">
        <v>1812</v>
      </c>
      <c r="T365" s="365"/>
      <c r="U365" s="370" t="s">
        <v>1727</v>
      </c>
    </row>
    <row r="366" spans="1:21" ht="14.45" customHeight="1" x14ac:dyDescent="0.25">
      <c r="A366" s="41">
        <v>3</v>
      </c>
      <c r="B366" s="41" t="s">
        <v>788</v>
      </c>
      <c r="C366" s="173" t="s">
        <v>212</v>
      </c>
      <c r="D366" s="384" t="s">
        <v>2565</v>
      </c>
      <c r="E366" s="384"/>
      <c r="F366" s="365" t="str">
        <f>C366&amp;" 560/45 22.5 ET0"</f>
        <v>SPT10 560/45 22.5 ET0</v>
      </c>
      <c r="G366" s="365" t="s">
        <v>1719</v>
      </c>
      <c r="H366" s="365" t="s">
        <v>1661</v>
      </c>
      <c r="I366" s="365" t="s">
        <v>1811</v>
      </c>
      <c r="J366" s="365" t="str">
        <f>C366&amp;" "&amp;G366&amp;" "&amp;I366</f>
        <v>SPT10 425/65 22.5 ET0 Westlake AT557 radialinė</v>
      </c>
      <c r="K366" s="369">
        <v>224900200</v>
      </c>
      <c r="L366" s="410"/>
      <c r="N366" s="158"/>
      <c r="O366" s="52"/>
    </row>
    <row r="367" spans="1:21" ht="14.45" customHeight="1" x14ac:dyDescent="0.25">
      <c r="A367" s="41">
        <v>4</v>
      </c>
      <c r="B367" s="41" t="s">
        <v>788</v>
      </c>
      <c r="C367" s="173" t="s">
        <v>212</v>
      </c>
      <c r="D367" s="401" t="s">
        <v>2557</v>
      </c>
      <c r="E367" s="401"/>
      <c r="F367" s="401"/>
      <c r="G367" s="401" t="s">
        <v>1731</v>
      </c>
      <c r="H367" s="365" t="s">
        <v>1661</v>
      </c>
      <c r="I367" s="401" t="s">
        <v>2576</v>
      </c>
      <c r="J367" s="365" t="str">
        <f>C367&amp;" "&amp;G367&amp;" "&amp;I367</f>
        <v>SPT10 560/45 22.5 ET0 BKT FL 630 PLUS radialinė</v>
      </c>
      <c r="K367" s="773">
        <v>22480500</v>
      </c>
      <c r="L367" s="411"/>
      <c r="N367" s="158"/>
      <c r="O367" s="52"/>
    </row>
    <row r="368" spans="1:21" ht="14.45" customHeight="1" x14ac:dyDescent="0.25">
      <c r="A368" s="41">
        <v>5</v>
      </c>
      <c r="B368" s="41" t="s">
        <v>788</v>
      </c>
      <c r="C368" s="173" t="s">
        <v>212</v>
      </c>
      <c r="D368" s="401"/>
      <c r="E368" s="401"/>
      <c r="F368" s="401"/>
      <c r="G368" s="401"/>
      <c r="H368" s="401"/>
      <c r="I368" s="401"/>
      <c r="J368" s="401"/>
      <c r="K368" s="779"/>
      <c r="L368" s="411"/>
      <c r="N368" s="158"/>
      <c r="O368" s="52"/>
    </row>
    <row r="369" spans="1:21" ht="14.45" customHeight="1" x14ac:dyDescent="0.25">
      <c r="A369" s="41">
        <v>6</v>
      </c>
      <c r="B369" s="41" t="s">
        <v>788</v>
      </c>
      <c r="C369" s="173" t="s">
        <v>212</v>
      </c>
      <c r="D369" s="401"/>
      <c r="E369" s="401"/>
      <c r="F369" s="401"/>
      <c r="G369" s="401"/>
      <c r="H369" s="401"/>
      <c r="I369" s="401"/>
      <c r="J369" s="401"/>
      <c r="K369" s="779"/>
      <c r="L369" s="411"/>
      <c r="N369" s="158"/>
      <c r="O369" s="52"/>
    </row>
    <row r="370" spans="1:21" ht="14.45" customHeight="1" x14ac:dyDescent="0.25">
      <c r="A370" s="41">
        <v>7</v>
      </c>
      <c r="B370" s="41" t="s">
        <v>788</v>
      </c>
      <c r="C370" s="173" t="s">
        <v>212</v>
      </c>
      <c r="D370" s="384"/>
      <c r="E370" s="384"/>
      <c r="F370" s="365"/>
      <c r="G370" s="365"/>
      <c r="H370" s="365"/>
      <c r="I370" s="365"/>
      <c r="J370" s="365"/>
      <c r="K370" s="369"/>
      <c r="L370" s="411"/>
      <c r="N370" s="158"/>
      <c r="O370" s="52"/>
    </row>
    <row r="371" spans="1:21" ht="14.45" customHeight="1" x14ac:dyDescent="0.25">
      <c r="A371" s="41">
        <v>8</v>
      </c>
      <c r="B371" s="41" t="s">
        <v>788</v>
      </c>
      <c r="C371" s="173" t="s">
        <v>212</v>
      </c>
      <c r="D371" s="384"/>
      <c r="E371" s="384"/>
      <c r="F371" s="365"/>
      <c r="G371" s="365"/>
      <c r="H371" s="365"/>
      <c r="I371" s="365"/>
      <c r="J371" s="365"/>
      <c r="K371" s="369"/>
      <c r="L371" s="411"/>
      <c r="N371" s="158"/>
      <c r="O371" s="52"/>
    </row>
    <row r="372" spans="1:21" ht="14.45" customHeight="1" x14ac:dyDescent="0.25">
      <c r="A372" s="41">
        <v>9</v>
      </c>
      <c r="B372" s="41" t="s">
        <v>788</v>
      </c>
      <c r="C372" s="173" t="s">
        <v>212</v>
      </c>
      <c r="D372" s="401"/>
      <c r="E372" s="401"/>
      <c r="F372" s="401"/>
      <c r="G372" s="401"/>
      <c r="H372" s="401"/>
      <c r="I372" s="401"/>
      <c r="J372" s="401"/>
      <c r="K372" s="779"/>
      <c r="N372" s="158"/>
      <c r="O372" s="52"/>
    </row>
    <row r="373" spans="1:21" ht="14.45" customHeight="1" x14ac:dyDescent="0.25">
      <c r="A373" s="41" t="s">
        <v>648</v>
      </c>
      <c r="B373" s="41" t="s">
        <v>788</v>
      </c>
      <c r="C373" s="173" t="s">
        <v>212</v>
      </c>
      <c r="D373" s="384"/>
      <c r="E373" s="384"/>
      <c r="F373" s="365"/>
      <c r="G373" s="365"/>
      <c r="H373" s="365"/>
      <c r="I373" s="365"/>
      <c r="J373" s="365"/>
      <c r="K373" s="369"/>
      <c r="L373" s="411"/>
      <c r="N373" s="158"/>
      <c r="O373" s="52"/>
    </row>
    <row r="374" spans="1:21" ht="14.45" customHeight="1" x14ac:dyDescent="0.25">
      <c r="A374" s="41" t="s">
        <v>653</v>
      </c>
      <c r="B374" s="41" t="s">
        <v>788</v>
      </c>
      <c r="C374" s="173" t="s">
        <v>212</v>
      </c>
      <c r="D374" s="384"/>
      <c r="E374" s="384"/>
      <c r="F374" s="365"/>
      <c r="G374" s="365"/>
      <c r="H374" s="365"/>
      <c r="I374" s="365"/>
      <c r="J374" s="365"/>
      <c r="K374" s="369"/>
      <c r="L374" s="411"/>
      <c r="N374" s="158"/>
      <c r="O374" s="52"/>
    </row>
    <row r="375" spans="1:21" ht="14.45" customHeight="1" x14ac:dyDescent="0.25">
      <c r="A375" s="42">
        <v>0</v>
      </c>
      <c r="B375" s="42" t="s">
        <v>789</v>
      </c>
      <c r="C375" s="172" t="s">
        <v>211</v>
      </c>
      <c r="D375" s="381"/>
      <c r="E375" s="381" t="s">
        <v>1700</v>
      </c>
      <c r="F375" s="324" t="s">
        <v>388</v>
      </c>
      <c r="G375" s="324"/>
      <c r="H375" s="324"/>
      <c r="I375" s="324"/>
      <c r="J375" s="324"/>
      <c r="K375" s="771"/>
      <c r="L375" s="411"/>
      <c r="N375" s="160" t="s">
        <v>388</v>
      </c>
      <c r="O375" s="48"/>
      <c r="P375" s="441" t="s">
        <v>1700</v>
      </c>
      <c r="Q375" s="324" t="s">
        <v>1720</v>
      </c>
      <c r="R375" s="324" t="s">
        <v>1661</v>
      </c>
      <c r="S375" s="324" t="s">
        <v>1821</v>
      </c>
      <c r="T375" s="324"/>
      <c r="U375" s="373" t="s">
        <v>1715</v>
      </c>
    </row>
    <row r="376" spans="1:21" ht="14.45" customHeight="1" x14ac:dyDescent="0.25">
      <c r="A376" s="42">
        <v>1</v>
      </c>
      <c r="B376" s="42" t="s">
        <v>789</v>
      </c>
      <c r="C376" s="172" t="s">
        <v>211</v>
      </c>
      <c r="D376" s="381" t="s">
        <v>2564</v>
      </c>
      <c r="E376" s="381"/>
      <c r="F376" s="394" t="str">
        <f>C376&amp;" 385/65 22.5 ET0"</f>
        <v>SPT12 385/65 22.5 ET0</v>
      </c>
      <c r="G376" s="394" t="s">
        <v>1720</v>
      </c>
      <c r="H376" s="324" t="s">
        <v>1661</v>
      </c>
      <c r="I376" s="402" t="s">
        <v>2529</v>
      </c>
      <c r="J376" s="402" t="str">
        <f>C376&amp;" "&amp;G376&amp;" "&amp;I376</f>
        <v>SPT12 385/65 22.5 ET0 Westlake AT557</v>
      </c>
      <c r="K376" s="794" t="s">
        <v>2329</v>
      </c>
      <c r="L376" s="411"/>
      <c r="N376" s="160"/>
      <c r="O376" s="48"/>
      <c r="P376" s="441" t="s">
        <v>1700</v>
      </c>
      <c r="Q376" s="324" t="s">
        <v>1719</v>
      </c>
      <c r="R376" s="324" t="s">
        <v>1661</v>
      </c>
      <c r="S376" s="324" t="s">
        <v>1808</v>
      </c>
      <c r="T376" s="324"/>
      <c r="U376" s="373" t="s">
        <v>337</v>
      </c>
    </row>
    <row r="377" spans="1:21" ht="14.45" customHeight="1" x14ac:dyDescent="0.25">
      <c r="A377" s="42">
        <v>2</v>
      </c>
      <c r="B377" s="42" t="s">
        <v>789</v>
      </c>
      <c r="C377" s="172" t="s">
        <v>211</v>
      </c>
      <c r="D377" s="381" t="s">
        <v>2562</v>
      </c>
      <c r="E377" s="381"/>
      <c r="F377" s="324" t="str">
        <f>C377&amp;" 425/65 22.5 ET0"</f>
        <v>SPT12 425/65 22.5 ET0</v>
      </c>
      <c r="G377" s="324" t="s">
        <v>1719</v>
      </c>
      <c r="H377" s="324" t="s">
        <v>1661</v>
      </c>
      <c r="I377" s="324" t="s">
        <v>1807</v>
      </c>
      <c r="J377" s="402" t="str">
        <f>C378&amp;" "&amp;G377&amp;" "&amp;I377</f>
        <v>SPT12 425/65 22.5 ET0 Westlake CR931 radialinė</v>
      </c>
      <c r="K377" s="771">
        <v>22402700</v>
      </c>
      <c r="L377" s="423"/>
      <c r="N377" s="160"/>
      <c r="O377" s="48"/>
      <c r="P377" s="441" t="s">
        <v>1700</v>
      </c>
      <c r="Q377" s="324" t="s">
        <v>1719</v>
      </c>
      <c r="R377" s="324" t="s">
        <v>1661</v>
      </c>
      <c r="S377" s="324" t="s">
        <v>1812</v>
      </c>
      <c r="T377" s="324"/>
      <c r="U377" s="373" t="s">
        <v>1727</v>
      </c>
    </row>
    <row r="378" spans="1:21" ht="14.45" customHeight="1" x14ac:dyDescent="0.25">
      <c r="A378" s="42">
        <v>3</v>
      </c>
      <c r="B378" s="42" t="s">
        <v>789</v>
      </c>
      <c r="C378" s="172" t="s">
        <v>211</v>
      </c>
      <c r="D378" s="381" t="s">
        <v>2565</v>
      </c>
      <c r="E378" s="381"/>
      <c r="F378" s="324" t="str">
        <f>C378&amp;" 560/45 22.5 ET0"</f>
        <v>SPT12 560/45 22.5 ET0</v>
      </c>
      <c r="G378" s="324" t="s">
        <v>1719</v>
      </c>
      <c r="H378" s="324" t="s">
        <v>1661</v>
      </c>
      <c r="I378" s="324" t="s">
        <v>1811</v>
      </c>
      <c r="J378" s="402" t="str">
        <f>C379&amp;" "&amp;G378&amp;" "&amp;I378</f>
        <v>SPT12 425/65 22.5 ET0 Westlake AT557 radialinė</v>
      </c>
      <c r="K378" s="771">
        <v>224900200</v>
      </c>
      <c r="L378" s="418"/>
      <c r="N378" s="160"/>
      <c r="O378" s="48"/>
      <c r="P378" s="381" t="s">
        <v>1700</v>
      </c>
      <c r="Q378" s="324" t="s">
        <v>1719</v>
      </c>
      <c r="R378" s="324" t="s">
        <v>1661</v>
      </c>
      <c r="S378" s="324" t="s">
        <v>1805</v>
      </c>
      <c r="T378" s="402" t="str">
        <f>C377&amp;" "&amp;Q378&amp;" "&amp;S378</f>
        <v>SPT12 425/65 22.5 ET0 radialinė</v>
      </c>
      <c r="U378" s="374" t="s">
        <v>2329</v>
      </c>
    </row>
    <row r="379" spans="1:21" ht="14.45" customHeight="1" x14ac:dyDescent="0.25">
      <c r="A379" s="42">
        <v>4</v>
      </c>
      <c r="B379" s="42" t="s">
        <v>789</v>
      </c>
      <c r="C379" s="172" t="s">
        <v>211</v>
      </c>
      <c r="D379" s="402" t="s">
        <v>2557</v>
      </c>
      <c r="E379" s="402"/>
      <c r="F379" s="324"/>
      <c r="G379" s="324" t="s">
        <v>1731</v>
      </c>
      <c r="H379" s="324" t="s">
        <v>1661</v>
      </c>
      <c r="I379" s="394" t="s">
        <v>2576</v>
      </c>
      <c r="J379" s="402" t="str">
        <f>C380&amp;" "&amp;G379&amp;" "&amp;I379</f>
        <v>SPT12 560/45 22.5 ET0 BKT FL 630 PLUS radialinė</v>
      </c>
      <c r="K379" s="773">
        <v>22480500</v>
      </c>
      <c r="L379" s="411"/>
      <c r="N379" s="160"/>
      <c r="O379" s="48"/>
    </row>
    <row r="380" spans="1:21" ht="14.45" customHeight="1" x14ac:dyDescent="0.25">
      <c r="A380" s="42">
        <v>5</v>
      </c>
      <c r="B380" s="42" t="s">
        <v>789</v>
      </c>
      <c r="C380" s="172" t="s">
        <v>211</v>
      </c>
      <c r="D380" s="402"/>
      <c r="E380" s="402"/>
      <c r="F380" s="402"/>
      <c r="G380" s="402"/>
      <c r="H380" s="402"/>
      <c r="I380" s="402"/>
      <c r="J380" s="402"/>
      <c r="K380" s="775"/>
      <c r="L380" s="411"/>
      <c r="N380" s="160"/>
      <c r="O380" s="48"/>
    </row>
    <row r="381" spans="1:21" ht="14.45" customHeight="1" x14ac:dyDescent="0.25">
      <c r="A381" s="42">
        <v>6</v>
      </c>
      <c r="B381" s="42" t="s">
        <v>789</v>
      </c>
      <c r="C381" s="172" t="s">
        <v>211</v>
      </c>
      <c r="D381" s="402"/>
      <c r="E381" s="402"/>
      <c r="F381" s="402"/>
      <c r="G381" s="402"/>
      <c r="H381" s="402"/>
      <c r="I381" s="402"/>
      <c r="J381" s="402"/>
      <c r="K381" s="775"/>
      <c r="L381" s="411"/>
      <c r="N381" s="160"/>
      <c r="O381" s="48"/>
    </row>
    <row r="382" spans="1:21" ht="14.45" customHeight="1" x14ac:dyDescent="0.25">
      <c r="A382" s="42">
        <v>7</v>
      </c>
      <c r="B382" s="42" t="s">
        <v>789</v>
      </c>
      <c r="C382" s="172" t="s">
        <v>211</v>
      </c>
      <c r="D382" s="402"/>
      <c r="E382" s="402"/>
      <c r="F382" s="402"/>
      <c r="G382" s="402"/>
      <c r="H382" s="402"/>
      <c r="I382" s="402"/>
      <c r="J382" s="402"/>
      <c r="K382" s="775"/>
      <c r="L382" s="411"/>
      <c r="N382" s="160"/>
      <c r="O382" s="48"/>
    </row>
    <row r="383" spans="1:21" ht="14.45" customHeight="1" x14ac:dyDescent="0.25">
      <c r="A383" s="42">
        <v>8</v>
      </c>
      <c r="B383" s="42" t="s">
        <v>789</v>
      </c>
      <c r="C383" s="172" t="s">
        <v>211</v>
      </c>
      <c r="D383" s="381"/>
      <c r="E383" s="381"/>
      <c r="F383" s="324"/>
      <c r="G383" s="324"/>
      <c r="H383" s="324"/>
      <c r="I383" s="324"/>
      <c r="J383" s="324"/>
      <c r="K383" s="771"/>
      <c r="L383" s="411"/>
      <c r="N383" s="160"/>
      <c r="O383" s="48"/>
    </row>
    <row r="384" spans="1:21" ht="14.45" customHeight="1" x14ac:dyDescent="0.25">
      <c r="A384" s="42">
        <v>9</v>
      </c>
      <c r="B384" s="42" t="s">
        <v>789</v>
      </c>
      <c r="C384" s="172" t="s">
        <v>211</v>
      </c>
      <c r="D384" s="381"/>
      <c r="E384" s="381"/>
      <c r="F384" s="324"/>
      <c r="G384" s="324"/>
      <c r="H384" s="324"/>
      <c r="I384" s="324"/>
      <c r="J384" s="324"/>
      <c r="K384" s="771"/>
      <c r="L384" s="411"/>
      <c r="N384" s="160"/>
      <c r="O384" s="48"/>
    </row>
    <row r="385" spans="1:21" ht="14.45" customHeight="1" x14ac:dyDescent="0.25">
      <c r="A385" s="42" t="s">
        <v>648</v>
      </c>
      <c r="B385" s="42" t="s">
        <v>789</v>
      </c>
      <c r="C385" s="172" t="s">
        <v>211</v>
      </c>
      <c r="D385" s="381"/>
      <c r="E385" s="381"/>
      <c r="F385" s="324"/>
      <c r="G385" s="324"/>
      <c r="H385" s="324"/>
      <c r="I385" s="324"/>
      <c r="J385" s="324"/>
      <c r="K385" s="771"/>
      <c r="L385" s="411"/>
      <c r="N385" s="160"/>
      <c r="O385" s="48"/>
    </row>
    <row r="386" spans="1:21" ht="14.45" customHeight="1" x14ac:dyDescent="0.25">
      <c r="A386" s="42" t="s">
        <v>653</v>
      </c>
      <c r="B386" s="42" t="s">
        <v>789</v>
      </c>
      <c r="C386" s="172" t="s">
        <v>211</v>
      </c>
      <c r="D386" s="381"/>
      <c r="E386" s="381"/>
      <c r="F386" s="324"/>
      <c r="G386" s="324"/>
      <c r="H386" s="324"/>
      <c r="I386" s="324"/>
      <c r="J386" s="324"/>
      <c r="K386" s="771"/>
      <c r="L386" s="411"/>
      <c r="N386" s="160"/>
      <c r="O386" s="48"/>
    </row>
    <row r="387" spans="1:21" ht="14.45" customHeight="1" x14ac:dyDescent="0.25">
      <c r="A387" s="41">
        <v>0</v>
      </c>
      <c r="B387" s="41" t="s">
        <v>790</v>
      </c>
      <c r="C387" s="169" t="s">
        <v>2</v>
      </c>
      <c r="D387" s="368"/>
      <c r="E387" s="368" t="s">
        <v>1702</v>
      </c>
      <c r="F387" s="365" t="s">
        <v>388</v>
      </c>
      <c r="G387" s="365"/>
      <c r="H387" s="365"/>
      <c r="I387" s="365"/>
      <c r="J387" s="365"/>
      <c r="K387" s="369"/>
      <c r="L387" s="411"/>
      <c r="N387" s="158" t="s">
        <v>388</v>
      </c>
      <c r="O387" s="52"/>
      <c r="P387" s="407" t="s">
        <v>1702</v>
      </c>
      <c r="Q387" s="365" t="s">
        <v>1720</v>
      </c>
      <c r="R387" s="365" t="s">
        <v>1661</v>
      </c>
      <c r="S387" s="365" t="s">
        <v>1821</v>
      </c>
      <c r="T387" s="365"/>
      <c r="U387" s="370" t="s">
        <v>1715</v>
      </c>
    </row>
    <row r="388" spans="1:21" ht="14.45" customHeight="1" x14ac:dyDescent="0.25">
      <c r="A388" s="41">
        <v>1</v>
      </c>
      <c r="B388" s="41" t="s">
        <v>790</v>
      </c>
      <c r="C388" s="169" t="s">
        <v>2</v>
      </c>
      <c r="D388" s="368" t="s">
        <v>2562</v>
      </c>
      <c r="E388" s="368"/>
      <c r="F388" s="365" t="str">
        <f>C388&amp;" 425/65 22.5 ET0"</f>
        <v>SPT14U 425/65 22.5 ET0</v>
      </c>
      <c r="G388" s="365" t="s">
        <v>1719</v>
      </c>
      <c r="H388" s="365" t="s">
        <v>1661</v>
      </c>
      <c r="I388" s="364" t="s">
        <v>1807</v>
      </c>
      <c r="J388" s="364" t="str">
        <f t="shared" ref="J388:J396" si="21">C388&amp;" "&amp;G388&amp;" "&amp;I388</f>
        <v>SPT14U 425/65 22.5 ET0 Westlake CR931 radialinė</v>
      </c>
      <c r="K388" s="779">
        <v>22402700</v>
      </c>
      <c r="L388" s="411"/>
      <c r="N388" s="158"/>
      <c r="O388" s="52"/>
      <c r="P388" s="407" t="s">
        <v>1702</v>
      </c>
      <c r="Q388" s="365" t="s">
        <v>1719</v>
      </c>
      <c r="R388" s="365" t="s">
        <v>1661</v>
      </c>
      <c r="S388" s="364" t="s">
        <v>1808</v>
      </c>
      <c r="T388" s="364"/>
      <c r="U388" s="399" t="s">
        <v>337</v>
      </c>
    </row>
    <row r="389" spans="1:21" ht="14.45" customHeight="1" x14ac:dyDescent="0.25">
      <c r="A389" s="41">
        <v>2</v>
      </c>
      <c r="B389" s="41" t="s">
        <v>790</v>
      </c>
      <c r="C389" s="169" t="s">
        <v>2</v>
      </c>
      <c r="D389" s="368" t="s">
        <v>2565</v>
      </c>
      <c r="E389" s="368"/>
      <c r="F389" s="365" t="str">
        <f>C389&amp;" 500/45 22.5 ET0"</f>
        <v>SPT14U 500/45 22.5 ET0</v>
      </c>
      <c r="G389" s="365" t="s">
        <v>1719</v>
      </c>
      <c r="H389" s="365" t="s">
        <v>1661</v>
      </c>
      <c r="I389" s="365" t="s">
        <v>1811</v>
      </c>
      <c r="J389" s="364" t="str">
        <f t="shared" si="21"/>
        <v>SPT14U 425/65 22.5 ET0 Westlake AT557 radialinė</v>
      </c>
      <c r="K389" s="369">
        <v>224900200</v>
      </c>
      <c r="L389" s="410"/>
      <c r="N389" s="158"/>
      <c r="O389" s="52"/>
      <c r="P389" s="407" t="s">
        <v>1702</v>
      </c>
      <c r="Q389" s="365" t="s">
        <v>1719</v>
      </c>
      <c r="R389" s="365" t="s">
        <v>1661</v>
      </c>
      <c r="S389" s="364" t="s">
        <v>1809</v>
      </c>
      <c r="T389" s="364"/>
      <c r="U389" s="399" t="s">
        <v>43</v>
      </c>
    </row>
    <row r="390" spans="1:21" ht="14.45" customHeight="1" x14ac:dyDescent="0.25">
      <c r="A390" s="41">
        <v>3</v>
      </c>
      <c r="B390" s="41" t="s">
        <v>790</v>
      </c>
      <c r="C390" s="169" t="s">
        <v>2</v>
      </c>
      <c r="D390" s="368" t="s">
        <v>2549</v>
      </c>
      <c r="E390" s="368"/>
      <c r="F390" s="365" t="str">
        <f>C390&amp;" 500/60 22.5 ET0"</f>
        <v>SPT14U 500/60 22.5 ET0</v>
      </c>
      <c r="G390" s="365" t="s">
        <v>1721</v>
      </c>
      <c r="H390" s="365" t="s">
        <v>1661</v>
      </c>
      <c r="I390" s="364" t="s">
        <v>1804</v>
      </c>
      <c r="J390" s="364" t="str">
        <f t="shared" si="21"/>
        <v>SPT14U 500/45 22.5 ET0 Alliance 328 diagonalinė</v>
      </c>
      <c r="K390" s="779">
        <v>22408000</v>
      </c>
      <c r="L390" s="410"/>
      <c r="N390" s="158"/>
      <c r="O390" s="52"/>
      <c r="P390" s="407" t="s">
        <v>1702</v>
      </c>
      <c r="Q390" s="365" t="s">
        <v>1719</v>
      </c>
      <c r="R390" s="365" t="s">
        <v>1661</v>
      </c>
      <c r="S390" s="365" t="s">
        <v>1810</v>
      </c>
      <c r="T390" s="365"/>
      <c r="U390" s="370" t="s">
        <v>1726</v>
      </c>
    </row>
    <row r="391" spans="1:21" ht="14.45" customHeight="1" x14ac:dyDescent="0.25">
      <c r="A391" s="41">
        <v>4</v>
      </c>
      <c r="B391" s="41" t="s">
        <v>790</v>
      </c>
      <c r="C391" s="169" t="s">
        <v>2</v>
      </c>
      <c r="D391" s="368" t="s">
        <v>2561</v>
      </c>
      <c r="E391" s="368"/>
      <c r="F391" s="365" t="str">
        <f>C391&amp;" 560/45 22.5 ET0"</f>
        <v>SPT14U 560/45 22.5 ET0</v>
      </c>
      <c r="G391" s="365" t="s">
        <v>1721</v>
      </c>
      <c r="H391" s="365" t="s">
        <v>1661</v>
      </c>
      <c r="I391" s="365" t="s">
        <v>2575</v>
      </c>
      <c r="J391" s="364" t="str">
        <f t="shared" si="21"/>
        <v>SPT14U 500/45 22.5 ET0 Trelleborg T404 diagonalinė</v>
      </c>
      <c r="K391" s="369">
        <v>224041000</v>
      </c>
      <c r="L391" s="410"/>
      <c r="N391" s="158"/>
      <c r="O391" s="52"/>
      <c r="P391" s="407" t="s">
        <v>1702</v>
      </c>
      <c r="Q391" s="365" t="s">
        <v>1719</v>
      </c>
      <c r="R391" s="365" t="s">
        <v>1661</v>
      </c>
      <c r="S391" s="365" t="s">
        <v>1812</v>
      </c>
      <c r="T391" s="365"/>
      <c r="U391" s="370" t="s">
        <v>1727</v>
      </c>
    </row>
    <row r="392" spans="1:21" ht="14.45" customHeight="1" x14ac:dyDescent="0.25">
      <c r="A392" s="41">
        <v>5</v>
      </c>
      <c r="B392" s="41" t="s">
        <v>790</v>
      </c>
      <c r="C392" s="169" t="s">
        <v>2</v>
      </c>
      <c r="D392" s="368" t="s">
        <v>2550</v>
      </c>
      <c r="E392" s="368"/>
      <c r="F392" s="365" t="str">
        <f>C392&amp;" 600/50 22.5 ET0"</f>
        <v>SPT14U 600/50 22.5 ET0</v>
      </c>
      <c r="G392" s="365" t="s">
        <v>1941</v>
      </c>
      <c r="H392" s="365" t="s">
        <v>1661</v>
      </c>
      <c r="I392" s="364" t="s">
        <v>1804</v>
      </c>
      <c r="J392" s="364" t="str">
        <f t="shared" si="21"/>
        <v>SPT14U 500/60 22.5 ET0 Alliance 328 diagonalinė</v>
      </c>
      <c r="K392" s="779">
        <v>22403500</v>
      </c>
      <c r="L392" s="411"/>
      <c r="N392" s="158"/>
      <c r="O392" s="52"/>
      <c r="P392" s="407" t="s">
        <v>1702</v>
      </c>
      <c r="Q392" s="365" t="s">
        <v>1719</v>
      </c>
      <c r="R392" s="365" t="s">
        <v>1661</v>
      </c>
      <c r="S392" s="365" t="s">
        <v>1813</v>
      </c>
      <c r="T392" s="365"/>
      <c r="U392" s="370" t="s">
        <v>1728</v>
      </c>
    </row>
    <row r="393" spans="1:21" ht="14.45" customHeight="1" x14ac:dyDescent="0.25">
      <c r="A393" s="41">
        <v>6</v>
      </c>
      <c r="B393" s="41" t="s">
        <v>790</v>
      </c>
      <c r="C393" s="169" t="s">
        <v>2</v>
      </c>
      <c r="D393" s="401" t="s">
        <v>2555</v>
      </c>
      <c r="E393" s="401"/>
      <c r="F393" s="401"/>
      <c r="G393" s="401" t="s">
        <v>1941</v>
      </c>
      <c r="H393" s="365" t="s">
        <v>1661</v>
      </c>
      <c r="I393" s="401" t="s">
        <v>2577</v>
      </c>
      <c r="J393" s="364" t="str">
        <f t="shared" si="21"/>
        <v>SPT14U 500/60 22.5 ET0 BKT FL 630 radialinė</v>
      </c>
      <c r="K393" s="779">
        <v>224904300</v>
      </c>
      <c r="L393" s="411"/>
      <c r="N393" s="158"/>
      <c r="O393" s="52"/>
      <c r="P393" s="407" t="s">
        <v>1702</v>
      </c>
      <c r="Q393" s="365" t="s">
        <v>1721</v>
      </c>
      <c r="R393" s="365" t="s">
        <v>1661</v>
      </c>
      <c r="S393" s="364" t="s">
        <v>1814</v>
      </c>
      <c r="T393" s="364"/>
      <c r="U393" s="399" t="s">
        <v>1729</v>
      </c>
    </row>
    <row r="394" spans="1:21" ht="14.45" customHeight="1" x14ac:dyDescent="0.25">
      <c r="A394" s="41"/>
      <c r="B394" s="41" t="s">
        <v>790</v>
      </c>
      <c r="C394" s="169" t="s">
        <v>2</v>
      </c>
      <c r="D394" s="401"/>
      <c r="E394" s="401"/>
      <c r="F394" s="401"/>
      <c r="G394" s="401" t="s">
        <v>1941</v>
      </c>
      <c r="H394" s="365" t="s">
        <v>1661</v>
      </c>
      <c r="I394" s="401" t="s">
        <v>2868</v>
      </c>
      <c r="J394" s="364" t="str">
        <f t="shared" si="21"/>
        <v xml:space="preserve">SPT14U 500/60 22.5 ET0 Michelin CARGOXBIB TL 155 D </v>
      </c>
      <c r="K394" s="779">
        <v>224903700</v>
      </c>
      <c r="L394" s="411"/>
      <c r="N394" s="158"/>
      <c r="O394" s="52"/>
      <c r="P394" s="631"/>
      <c r="Q394" s="632"/>
      <c r="R394" s="632"/>
      <c r="S394" s="393"/>
      <c r="T394" s="393"/>
      <c r="U394" s="633"/>
    </row>
    <row r="395" spans="1:21" ht="14.45" customHeight="1" x14ac:dyDescent="0.25">
      <c r="A395" s="41">
        <v>7</v>
      </c>
      <c r="B395" s="41" t="s">
        <v>790</v>
      </c>
      <c r="C395" s="169" t="s">
        <v>2</v>
      </c>
      <c r="D395" s="401" t="s">
        <v>2557</v>
      </c>
      <c r="E395" s="401"/>
      <c r="F395" s="401"/>
      <c r="G395" s="365" t="s">
        <v>1731</v>
      </c>
      <c r="H395" s="365" t="s">
        <v>1661</v>
      </c>
      <c r="I395" s="364" t="s">
        <v>2576</v>
      </c>
      <c r="J395" s="364" t="str">
        <f t="shared" si="21"/>
        <v>SPT14U 560/45 22.5 ET0 BKT FL 630 PLUS radialinė</v>
      </c>
      <c r="K395" s="773">
        <v>22480500</v>
      </c>
      <c r="L395" s="411"/>
      <c r="N395" s="158"/>
      <c r="O395" s="52"/>
    </row>
    <row r="396" spans="1:21" ht="14.45" customHeight="1" x14ac:dyDescent="0.25">
      <c r="A396" s="41">
        <v>8</v>
      </c>
      <c r="B396" s="41" t="s">
        <v>790</v>
      </c>
      <c r="C396" s="169" t="s">
        <v>2</v>
      </c>
      <c r="D396" s="401" t="s">
        <v>2558</v>
      </c>
      <c r="E396" s="401"/>
      <c r="F396" s="401"/>
      <c r="G396" s="401" t="s">
        <v>2383</v>
      </c>
      <c r="H396" s="401"/>
      <c r="I396" s="401" t="s">
        <v>2576</v>
      </c>
      <c r="J396" s="364" t="str">
        <f t="shared" si="21"/>
        <v>SPT14U 600/50 22.5 ET0 BKT FL 630 PLUS radialinė</v>
      </c>
      <c r="K396" s="779" t="s">
        <v>2329</v>
      </c>
      <c r="L396" s="411"/>
      <c r="N396" s="158"/>
      <c r="O396" s="52"/>
    </row>
    <row r="397" spans="1:21" ht="14.45" customHeight="1" x14ac:dyDescent="0.25">
      <c r="A397" s="41">
        <v>9</v>
      </c>
      <c r="B397" s="41" t="s">
        <v>790</v>
      </c>
      <c r="C397" s="169" t="s">
        <v>2</v>
      </c>
      <c r="D397" s="401"/>
      <c r="E397" s="401"/>
      <c r="F397" s="401"/>
      <c r="G397" s="401"/>
      <c r="H397" s="401"/>
      <c r="I397" s="401"/>
      <c r="J397" s="401"/>
      <c r="K397" s="779"/>
      <c r="L397" s="410"/>
      <c r="N397" s="158"/>
      <c r="O397" s="52"/>
    </row>
    <row r="398" spans="1:21" ht="14.45" customHeight="1" x14ac:dyDescent="0.25">
      <c r="A398" s="41" t="s">
        <v>648</v>
      </c>
      <c r="B398" s="41" t="s">
        <v>790</v>
      </c>
      <c r="C398" s="169" t="s">
        <v>2</v>
      </c>
      <c r="D398" s="401"/>
      <c r="E398" s="401"/>
      <c r="F398" s="401"/>
      <c r="G398" s="401"/>
      <c r="H398" s="401"/>
      <c r="I398" s="401"/>
      <c r="J398" s="401"/>
      <c r="K398" s="779"/>
      <c r="L398" s="411"/>
      <c r="N398" s="158"/>
      <c r="O398" s="52"/>
    </row>
    <row r="399" spans="1:21" ht="14.45" customHeight="1" x14ac:dyDescent="0.25">
      <c r="A399" s="41" t="s">
        <v>653</v>
      </c>
      <c r="B399" s="41" t="s">
        <v>790</v>
      </c>
      <c r="C399" s="169" t="s">
        <v>2</v>
      </c>
      <c r="D399" s="401"/>
      <c r="E399" s="401"/>
      <c r="F399" s="401"/>
      <c r="G399" s="401"/>
      <c r="H399" s="401"/>
      <c r="I399" s="401"/>
      <c r="J399" s="401"/>
      <c r="K399" s="779"/>
      <c r="L399" s="410"/>
      <c r="N399" s="158"/>
      <c r="O399" s="52"/>
    </row>
    <row r="400" spans="1:21" ht="14.45" customHeight="1" x14ac:dyDescent="0.25">
      <c r="A400" s="41" t="s">
        <v>642</v>
      </c>
      <c r="B400" s="41" t="s">
        <v>790</v>
      </c>
      <c r="C400" s="169" t="s">
        <v>2</v>
      </c>
      <c r="D400" s="401"/>
      <c r="E400" s="401"/>
      <c r="F400" s="401"/>
      <c r="G400" s="401"/>
      <c r="H400" s="401"/>
      <c r="I400" s="401"/>
      <c r="J400" s="401"/>
      <c r="K400" s="779"/>
      <c r="L400" s="410"/>
      <c r="N400" s="158"/>
      <c r="O400" s="52"/>
    </row>
    <row r="401" spans="1:23" ht="14.45" customHeight="1" x14ac:dyDescent="0.25">
      <c r="A401" s="41" t="s">
        <v>649</v>
      </c>
      <c r="B401" s="41" t="s">
        <v>791</v>
      </c>
      <c r="C401" s="169" t="s">
        <v>2</v>
      </c>
      <c r="D401" s="368"/>
      <c r="E401" s="368"/>
      <c r="F401" s="365"/>
      <c r="G401" s="365"/>
      <c r="H401" s="365"/>
      <c r="I401" s="364"/>
      <c r="J401" s="364"/>
      <c r="K401" s="779"/>
      <c r="L401" s="410"/>
      <c r="N401" s="158"/>
      <c r="O401" s="52"/>
    </row>
    <row r="402" spans="1:23" ht="14.45" customHeight="1" x14ac:dyDescent="0.25">
      <c r="A402" s="42">
        <v>0</v>
      </c>
      <c r="B402" s="42" t="s">
        <v>791</v>
      </c>
      <c r="C402" s="170" t="s">
        <v>515</v>
      </c>
      <c r="D402" s="372"/>
      <c r="E402" s="372" t="s">
        <v>200</v>
      </c>
      <c r="F402" s="324" t="s">
        <v>388</v>
      </c>
      <c r="G402" s="324"/>
      <c r="H402" s="324"/>
      <c r="I402" s="324"/>
      <c r="J402" s="324"/>
      <c r="K402" s="771"/>
      <c r="L402" s="411"/>
      <c r="N402" s="160" t="s">
        <v>388</v>
      </c>
      <c r="O402" s="48"/>
      <c r="P402" s="408" t="s">
        <v>200</v>
      </c>
      <c r="Q402" s="394" t="s">
        <v>1719</v>
      </c>
      <c r="R402" s="394" t="s">
        <v>1661</v>
      </c>
      <c r="S402" s="394" t="s">
        <v>1808</v>
      </c>
      <c r="T402" s="394"/>
      <c r="U402" s="403" t="s">
        <v>337</v>
      </c>
    </row>
    <row r="403" spans="1:23" ht="15.75" customHeight="1" x14ac:dyDescent="0.25">
      <c r="A403" s="42">
        <v>1</v>
      </c>
      <c r="B403" s="42" t="s">
        <v>791</v>
      </c>
      <c r="C403" s="170" t="s">
        <v>515</v>
      </c>
      <c r="D403" s="372" t="s">
        <v>2562</v>
      </c>
      <c r="E403" s="372"/>
      <c r="F403" s="394" t="str">
        <f>C403&amp;" 425/65 22.5 ET0"</f>
        <v>SPT16U 425/65 22.5 ET0</v>
      </c>
      <c r="G403" s="394" t="s">
        <v>1719</v>
      </c>
      <c r="H403" s="394" t="s">
        <v>1661</v>
      </c>
      <c r="I403" s="394" t="s">
        <v>1807</v>
      </c>
      <c r="J403" s="394" t="str">
        <f t="shared" ref="J403:J408" si="22">C403&amp;" "&amp;G403&amp;" "&amp;I403</f>
        <v>SPT16U 425/65 22.5 ET0 Westlake CR931 radialinė</v>
      </c>
      <c r="K403" s="775">
        <v>22402700</v>
      </c>
      <c r="N403" s="160" t="s">
        <v>1614</v>
      </c>
      <c r="O403" s="48" t="s">
        <v>520</v>
      </c>
      <c r="P403" s="408" t="s">
        <v>200</v>
      </c>
      <c r="Q403" s="324" t="s">
        <v>1719</v>
      </c>
      <c r="R403" s="324" t="s">
        <v>1661</v>
      </c>
      <c r="S403" s="324" t="s">
        <v>1812</v>
      </c>
      <c r="T403" s="324"/>
      <c r="U403" s="373" t="s">
        <v>1727</v>
      </c>
    </row>
    <row r="404" spans="1:23" ht="14.45" customHeight="1" x14ac:dyDescent="0.25">
      <c r="A404" s="42">
        <v>2</v>
      </c>
      <c r="B404" s="42" t="s">
        <v>791</v>
      </c>
      <c r="C404" s="170" t="s">
        <v>515</v>
      </c>
      <c r="D404" s="372" t="s">
        <v>2565</v>
      </c>
      <c r="E404" s="372"/>
      <c r="F404" s="324" t="str">
        <f>C404&amp;" 500/60 22,5 ET0"</f>
        <v>SPT16U 500/60 22,5 ET0</v>
      </c>
      <c r="G404" s="394" t="s">
        <v>1719</v>
      </c>
      <c r="H404" s="394" t="s">
        <v>1661</v>
      </c>
      <c r="I404" s="394" t="s">
        <v>1811</v>
      </c>
      <c r="J404" s="394" t="str">
        <f t="shared" si="22"/>
        <v>SPT16U 425/65 22.5 ET0 Westlake AT557 radialinė</v>
      </c>
      <c r="K404" s="775">
        <v>224900200</v>
      </c>
      <c r="N404" s="160"/>
      <c r="O404" s="48"/>
      <c r="P404" s="408" t="s">
        <v>200</v>
      </c>
      <c r="Q404" s="324" t="s">
        <v>1730</v>
      </c>
      <c r="R404" s="324" t="s">
        <v>1661</v>
      </c>
      <c r="S404" s="324" t="s">
        <v>1820</v>
      </c>
      <c r="T404" s="324"/>
      <c r="U404" s="373" t="s">
        <v>1716</v>
      </c>
    </row>
    <row r="405" spans="1:23" ht="14.45" customHeight="1" x14ac:dyDescent="0.25">
      <c r="A405" s="42"/>
      <c r="B405" s="42" t="s">
        <v>791</v>
      </c>
      <c r="C405" s="170" t="s">
        <v>515</v>
      </c>
      <c r="D405" s="372" t="s">
        <v>2550</v>
      </c>
      <c r="E405" s="634"/>
      <c r="F405" s="324" t="str">
        <f>C407&amp;" 560/45 22.5 ET0"</f>
        <v>SPT16U 560/45 22.5 ET0</v>
      </c>
      <c r="G405" s="324" t="s">
        <v>1941</v>
      </c>
      <c r="H405" s="394" t="s">
        <v>1661</v>
      </c>
      <c r="I405" s="394" t="s">
        <v>2868</v>
      </c>
      <c r="J405" s="394" t="str">
        <f t="shared" si="22"/>
        <v xml:space="preserve">SPT16U 500/60 22.5 ET0 Michelin CARGOXBIB TL 155 D </v>
      </c>
      <c r="K405" s="775">
        <v>224903700</v>
      </c>
      <c r="N405" s="160"/>
      <c r="O405" s="48"/>
      <c r="P405" s="408"/>
      <c r="Q405" s="324"/>
      <c r="R405" s="324"/>
      <c r="S405" s="324"/>
      <c r="T405" s="324"/>
      <c r="U405" s="373"/>
    </row>
    <row r="406" spans="1:23" ht="14.45" customHeight="1" x14ac:dyDescent="0.25">
      <c r="A406" s="42">
        <v>3</v>
      </c>
      <c r="B406" s="42" t="s">
        <v>791</v>
      </c>
      <c r="C406" s="170" t="s">
        <v>515</v>
      </c>
      <c r="D406" s="372" t="s">
        <v>2557</v>
      </c>
      <c r="E406" s="417"/>
      <c r="F406" s="402"/>
      <c r="G406" s="324" t="s">
        <v>1941</v>
      </c>
      <c r="H406" s="324" t="s">
        <v>1661</v>
      </c>
      <c r="I406" s="324" t="s">
        <v>1804</v>
      </c>
      <c r="J406" s="394" t="str">
        <f t="shared" si="22"/>
        <v>SPT16U 500/60 22.5 ET0 Alliance 328 diagonalinė</v>
      </c>
      <c r="K406" s="771">
        <v>22403500</v>
      </c>
      <c r="N406" s="160"/>
      <c r="O406" s="48"/>
      <c r="P406" s="381" t="s">
        <v>2550</v>
      </c>
      <c r="Q406" s="381"/>
      <c r="R406" s="324" t="str">
        <f>O406&amp;" 550/45 22.5 ET0"</f>
        <v xml:space="preserve"> 550/45 22.5 ET0</v>
      </c>
      <c r="S406" s="324" t="s">
        <v>1941</v>
      </c>
      <c r="T406" s="324" t="s">
        <v>1661</v>
      </c>
      <c r="U406" s="324" t="s">
        <v>1710</v>
      </c>
      <c r="V406" s="394" t="str">
        <f>O406&amp;" "&amp;S406&amp;" "&amp;U406</f>
        <v xml:space="preserve"> 500/60 22.5 ET0 Alliance 328</v>
      </c>
      <c r="W406" s="373" t="s">
        <v>1942</v>
      </c>
    </row>
    <row r="407" spans="1:23" ht="14.45" customHeight="1" x14ac:dyDescent="0.25">
      <c r="A407" s="42">
        <v>4</v>
      </c>
      <c r="B407" s="42" t="s">
        <v>791</v>
      </c>
      <c r="C407" s="170" t="s">
        <v>515</v>
      </c>
      <c r="G407" s="324" t="s">
        <v>1941</v>
      </c>
      <c r="H407" s="324" t="s">
        <v>1661</v>
      </c>
      <c r="I407" s="905" t="s">
        <v>3491</v>
      </c>
      <c r="J407" s="394" t="str">
        <f t="shared" si="22"/>
        <v>SPT16U 500/60 22.5 ET0 BKT FL 630</v>
      </c>
      <c r="K407" s="906">
        <v>224904300</v>
      </c>
      <c r="L407" s="411"/>
      <c r="N407" s="160"/>
      <c r="O407" s="48"/>
    </row>
    <row r="408" spans="1:23" ht="14.45" customHeight="1" x14ac:dyDescent="0.25">
      <c r="A408" s="42">
        <v>5</v>
      </c>
      <c r="B408" s="42" t="s">
        <v>791</v>
      </c>
      <c r="C408" s="170" t="s">
        <v>515</v>
      </c>
      <c r="D408" s="402"/>
      <c r="E408" s="402"/>
      <c r="F408" s="402"/>
      <c r="G408" s="324" t="s">
        <v>1731</v>
      </c>
      <c r="H408" s="324" t="s">
        <v>1661</v>
      </c>
      <c r="I408" s="394" t="s">
        <v>2576</v>
      </c>
      <c r="J408" s="394" t="str">
        <f t="shared" si="22"/>
        <v>SPT16U 560/45 22.5 ET0 BKT FL 630 PLUS radialinė</v>
      </c>
      <c r="K408" s="780">
        <v>22480500</v>
      </c>
      <c r="L408" s="411"/>
      <c r="N408" s="160"/>
      <c r="O408" s="48"/>
    </row>
    <row r="409" spans="1:23" ht="14.45" customHeight="1" x14ac:dyDescent="0.25">
      <c r="A409" s="42">
        <v>6</v>
      </c>
      <c r="B409" s="42" t="s">
        <v>791</v>
      </c>
      <c r="C409" s="170" t="s">
        <v>515</v>
      </c>
      <c r="D409" s="402"/>
      <c r="E409" s="402"/>
      <c r="F409" s="402"/>
      <c r="G409" s="402"/>
      <c r="H409" s="402"/>
      <c r="I409" s="402"/>
      <c r="J409" s="402"/>
      <c r="K409" s="775"/>
      <c r="L409" s="410"/>
      <c r="N409" s="160"/>
      <c r="O409" s="48"/>
    </row>
    <row r="410" spans="1:23" ht="14.45" customHeight="1" x14ac:dyDescent="0.25">
      <c r="A410" s="42">
        <v>7</v>
      </c>
      <c r="B410" s="42" t="s">
        <v>791</v>
      </c>
      <c r="C410" s="170" t="s">
        <v>515</v>
      </c>
      <c r="D410" s="402"/>
      <c r="E410" s="402"/>
      <c r="F410" s="402"/>
      <c r="G410" s="402"/>
      <c r="H410" s="402"/>
      <c r="I410" s="402"/>
      <c r="J410" s="402"/>
      <c r="K410" s="775"/>
      <c r="L410" s="411"/>
      <c r="N410" s="160"/>
      <c r="O410" s="48"/>
    </row>
    <row r="411" spans="1:23" ht="14.45" customHeight="1" x14ac:dyDescent="0.25">
      <c r="A411" s="42">
        <v>8</v>
      </c>
      <c r="B411" s="42" t="s">
        <v>791</v>
      </c>
      <c r="C411" s="170" t="s">
        <v>515</v>
      </c>
      <c r="D411" s="372"/>
      <c r="E411" s="372"/>
      <c r="F411" s="324"/>
      <c r="G411" s="324"/>
      <c r="H411" s="324"/>
      <c r="I411" s="324"/>
      <c r="J411" s="324"/>
      <c r="K411" s="771"/>
      <c r="L411" s="411"/>
      <c r="N411" s="160"/>
      <c r="O411" s="48"/>
    </row>
    <row r="412" spans="1:23" ht="14.45" customHeight="1" x14ac:dyDescent="0.25">
      <c r="A412" s="42">
        <v>9</v>
      </c>
      <c r="B412" s="42" t="s">
        <v>791</v>
      </c>
      <c r="C412" s="170" t="s">
        <v>515</v>
      </c>
      <c r="D412" s="372"/>
      <c r="E412" s="372"/>
      <c r="F412" s="324"/>
      <c r="G412" s="324"/>
      <c r="H412" s="324"/>
      <c r="I412" s="324"/>
      <c r="J412" s="324"/>
      <c r="K412" s="771"/>
      <c r="L412" s="411"/>
      <c r="N412" s="160"/>
      <c r="O412" s="48"/>
    </row>
    <row r="413" spans="1:23" ht="14.45" customHeight="1" x14ac:dyDescent="0.25">
      <c r="A413" s="42" t="s">
        <v>648</v>
      </c>
      <c r="B413" s="42" t="s">
        <v>791</v>
      </c>
      <c r="C413" s="170" t="s">
        <v>515</v>
      </c>
      <c r="D413" s="372"/>
      <c r="E413" s="372"/>
      <c r="F413" s="324"/>
      <c r="G413" s="324"/>
      <c r="H413" s="324"/>
      <c r="I413" s="324"/>
      <c r="J413" s="324"/>
      <c r="K413" s="771"/>
      <c r="L413" s="411"/>
      <c r="N413" s="160"/>
      <c r="O413" s="48"/>
    </row>
    <row r="414" spans="1:23" ht="14.45" customHeight="1" x14ac:dyDescent="0.25">
      <c r="A414" s="42" t="s">
        <v>653</v>
      </c>
      <c r="B414" s="42" t="s">
        <v>791</v>
      </c>
      <c r="C414" s="170" t="s">
        <v>515</v>
      </c>
      <c r="D414" s="372"/>
      <c r="E414" s="372"/>
      <c r="F414" s="324"/>
      <c r="G414" s="324"/>
      <c r="H414" s="324"/>
      <c r="I414" s="324"/>
      <c r="J414" s="324"/>
      <c r="K414" s="771"/>
      <c r="L414" s="411"/>
      <c r="N414" s="160"/>
      <c r="O414" s="48"/>
    </row>
    <row r="415" spans="1:23" ht="14.45" customHeight="1" x14ac:dyDescent="0.25">
      <c r="A415" s="92"/>
      <c r="B415" s="92"/>
      <c r="C415" s="174" t="s">
        <v>31</v>
      </c>
      <c r="D415" s="376"/>
      <c r="E415" s="376"/>
      <c r="F415" s="377"/>
      <c r="G415" s="377"/>
      <c r="H415" s="390"/>
      <c r="I415" s="377"/>
      <c r="J415" s="377"/>
      <c r="K415" s="788"/>
      <c r="L415" s="411"/>
      <c r="N415" s="168"/>
      <c r="O415" s="95"/>
    </row>
    <row r="416" spans="1:23" ht="14.45" customHeight="1" x14ac:dyDescent="0.25">
      <c r="A416" s="41">
        <v>0</v>
      </c>
      <c r="B416" s="41" t="s">
        <v>792</v>
      </c>
      <c r="C416" s="169" t="s">
        <v>32</v>
      </c>
      <c r="D416" s="368"/>
      <c r="E416" s="368" t="s">
        <v>199</v>
      </c>
      <c r="F416" s="365" t="s">
        <v>388</v>
      </c>
      <c r="G416" s="365"/>
      <c r="H416" s="365"/>
      <c r="I416" s="365"/>
      <c r="J416" s="365"/>
      <c r="K416" s="369"/>
      <c r="L416" s="411"/>
      <c r="N416" s="158" t="s">
        <v>388</v>
      </c>
      <c r="O416" s="52"/>
    </row>
    <row r="417" spans="1:15" ht="24" customHeight="1" x14ac:dyDescent="0.25">
      <c r="A417" s="41">
        <v>1</v>
      </c>
      <c r="B417" s="41" t="s">
        <v>792</v>
      </c>
      <c r="C417" s="169" t="s">
        <v>32</v>
      </c>
      <c r="D417" s="368" t="s">
        <v>2538</v>
      </c>
      <c r="E417" s="368"/>
      <c r="F417" s="365" t="str">
        <f>C417&amp;" 11.5/80-15.3 ET0"</f>
        <v>SPP6 11.5/80-15.3 ET0</v>
      </c>
      <c r="G417" s="365" t="s">
        <v>2336</v>
      </c>
      <c r="H417" s="365" t="s">
        <v>1662</v>
      </c>
      <c r="I417" s="364" t="s">
        <v>2579</v>
      </c>
      <c r="J417" s="364" t="str">
        <f t="shared" ref="J417:J422" si="23">C417&amp;" "&amp;G417&amp;" "&amp;I417</f>
        <v>SPP6 11.5/80-15.3 ET0 Alliance 320 diagonalinė</v>
      </c>
      <c r="K417" s="779">
        <v>22400800</v>
      </c>
      <c r="L417" s="410"/>
      <c r="N417" s="158" t="s">
        <v>535</v>
      </c>
      <c r="O417" s="52" t="s">
        <v>37</v>
      </c>
    </row>
    <row r="418" spans="1:15" ht="15" customHeight="1" x14ac:dyDescent="0.25">
      <c r="A418" s="41">
        <v>2</v>
      </c>
      <c r="B418" s="41" t="s">
        <v>792</v>
      </c>
      <c r="C418" s="169" t="s">
        <v>32</v>
      </c>
      <c r="D418" s="368" t="s">
        <v>2540</v>
      </c>
      <c r="E418" s="368"/>
      <c r="F418" s="365" t="str">
        <f>C418&amp;" 14/65 16 ET0"</f>
        <v>SPP6 14/65 16 ET0</v>
      </c>
      <c r="G418" s="365" t="s">
        <v>2349</v>
      </c>
      <c r="H418" s="365" t="s">
        <v>1662</v>
      </c>
      <c r="I418" s="364" t="s">
        <v>2385</v>
      </c>
      <c r="J418" s="364" t="str">
        <f t="shared" si="23"/>
        <v>SPP6 14/65 16 ET0 Alliance 327</v>
      </c>
      <c r="K418" s="779">
        <v>224903000</v>
      </c>
      <c r="L418" s="410"/>
      <c r="N418" s="158"/>
      <c r="O418" s="52"/>
    </row>
    <row r="419" spans="1:15" ht="24" customHeight="1" x14ac:dyDescent="0.25">
      <c r="A419" s="41">
        <v>3</v>
      </c>
      <c r="B419" s="41" t="s">
        <v>792</v>
      </c>
      <c r="C419" s="169" t="s">
        <v>32</v>
      </c>
      <c r="D419" s="368" t="s">
        <v>2531</v>
      </c>
      <c r="E419" s="368"/>
      <c r="F419" s="365" t="str">
        <f>C419&amp;" 15/55-17 ET0"</f>
        <v>SPP6 15/55-17 ET0</v>
      </c>
      <c r="G419" s="365" t="s">
        <v>2355</v>
      </c>
      <c r="H419" s="365" t="s">
        <v>1662</v>
      </c>
      <c r="I419" s="365" t="s">
        <v>2581</v>
      </c>
      <c r="J419" s="364" t="str">
        <f t="shared" si="23"/>
        <v>SPP6 15/55-17 ET0 Eurogrip IM126 diagonalinė</v>
      </c>
      <c r="K419" s="369">
        <v>22402600</v>
      </c>
      <c r="L419" s="411"/>
      <c r="N419" s="158" t="s">
        <v>536</v>
      </c>
      <c r="O419" s="52"/>
    </row>
    <row r="420" spans="1:15" ht="24" customHeight="1" x14ac:dyDescent="0.25">
      <c r="A420" s="41">
        <v>4</v>
      </c>
      <c r="B420" s="41" t="s">
        <v>792</v>
      </c>
      <c r="C420" s="169" t="s">
        <v>32</v>
      </c>
      <c r="D420" s="368" t="s">
        <v>2560</v>
      </c>
      <c r="E420" s="368"/>
      <c r="F420" s="365" t="str">
        <f>C420&amp;" 360/65-16 ET0"</f>
        <v>SPP6 360/65-16 ET0</v>
      </c>
      <c r="G420" s="365" t="s">
        <v>1666</v>
      </c>
      <c r="H420" s="365" t="s">
        <v>1662</v>
      </c>
      <c r="I420" s="364" t="s">
        <v>1822</v>
      </c>
      <c r="J420" s="364" t="str">
        <f t="shared" si="23"/>
        <v>SPP6 360/65-16 ET0 Trelleborg AW 305 diagonalinė</v>
      </c>
      <c r="K420" s="779">
        <v>22403700</v>
      </c>
      <c r="L420" s="410"/>
      <c r="N420" s="158" t="s">
        <v>537</v>
      </c>
      <c r="O420" s="52" t="s">
        <v>38</v>
      </c>
    </row>
    <row r="421" spans="1:15" ht="14.45" customHeight="1" x14ac:dyDescent="0.25">
      <c r="A421" s="41">
        <v>5</v>
      </c>
      <c r="B421" s="41" t="s">
        <v>792</v>
      </c>
      <c r="C421" s="169" t="s">
        <v>32</v>
      </c>
      <c r="D421" s="368" t="s">
        <v>2548</v>
      </c>
      <c r="E421" s="368"/>
      <c r="F421" s="365" t="str">
        <f>C421&amp;" 400/60 15.5 ET0"</f>
        <v>SPP6 400/60 15.5 ET0</v>
      </c>
      <c r="G421" s="365" t="s">
        <v>1664</v>
      </c>
      <c r="H421" s="365" t="s">
        <v>1662</v>
      </c>
      <c r="I421" s="365" t="s">
        <v>2572</v>
      </c>
      <c r="J421" s="364" t="str">
        <f t="shared" si="23"/>
        <v>SPP6 400/60 15.5 ET0 Alliance 328  diagonalinė</v>
      </c>
      <c r="K421" s="369">
        <v>22405600</v>
      </c>
      <c r="L421" s="411"/>
      <c r="N421" s="158" t="s">
        <v>538</v>
      </c>
      <c r="O421" s="52" t="s">
        <v>19</v>
      </c>
    </row>
    <row r="422" spans="1:15" ht="14.45" customHeight="1" x14ac:dyDescent="0.25">
      <c r="A422" s="41">
        <v>6</v>
      </c>
      <c r="B422" s="41" t="s">
        <v>792</v>
      </c>
      <c r="C422" s="169" t="s">
        <v>32</v>
      </c>
      <c r="D422" s="368" t="s">
        <v>9193</v>
      </c>
      <c r="E422" s="368"/>
      <c r="F422" s="365"/>
      <c r="G422" s="365" t="s">
        <v>1664</v>
      </c>
      <c r="H422" s="365" t="s">
        <v>1662</v>
      </c>
      <c r="I422" s="364" t="s">
        <v>9192</v>
      </c>
      <c r="J422" s="364" t="str">
        <f t="shared" si="23"/>
        <v>SPP6 400/60 15.5 ET0 BKT TR882</v>
      </c>
      <c r="K422" s="779">
        <v>224906700</v>
      </c>
      <c r="L422" s="410"/>
      <c r="N422" s="158" t="s">
        <v>539</v>
      </c>
      <c r="O422" s="52" t="s">
        <v>39</v>
      </c>
    </row>
    <row r="423" spans="1:15" ht="14.45" customHeight="1" x14ac:dyDescent="0.25">
      <c r="A423" s="41">
        <v>7</v>
      </c>
      <c r="B423" s="41" t="s">
        <v>792</v>
      </c>
      <c r="C423" s="169" t="s">
        <v>32</v>
      </c>
      <c r="D423" s="368"/>
      <c r="E423" s="368"/>
      <c r="F423" s="365"/>
      <c r="G423" s="365"/>
      <c r="H423" s="365"/>
      <c r="I423" s="365"/>
      <c r="J423" s="365"/>
      <c r="K423" s="369"/>
      <c r="L423" s="411"/>
      <c r="N423" s="158"/>
      <c r="O423" s="52"/>
    </row>
    <row r="424" spans="1:15" ht="14.45" customHeight="1" x14ac:dyDescent="0.25">
      <c r="A424" s="41">
        <v>8</v>
      </c>
      <c r="B424" s="41" t="s">
        <v>792</v>
      </c>
      <c r="C424" s="169" t="s">
        <v>32</v>
      </c>
      <c r="D424" s="368"/>
      <c r="E424" s="368"/>
      <c r="F424" s="365"/>
      <c r="G424" s="365"/>
      <c r="H424" s="365"/>
      <c r="I424" s="365"/>
      <c r="J424" s="365"/>
      <c r="K424" s="369"/>
      <c r="L424" s="411"/>
      <c r="N424" s="158"/>
      <c r="O424" s="52"/>
    </row>
    <row r="425" spans="1:15" ht="14.45" customHeight="1" x14ac:dyDescent="0.25">
      <c r="A425" s="41">
        <v>9</v>
      </c>
      <c r="B425" s="41" t="s">
        <v>792</v>
      </c>
      <c r="C425" s="169" t="s">
        <v>32</v>
      </c>
      <c r="D425" s="368"/>
      <c r="E425" s="368"/>
      <c r="F425" s="365"/>
      <c r="G425" s="365"/>
      <c r="H425" s="365"/>
      <c r="I425" s="365"/>
      <c r="J425" s="365"/>
      <c r="K425" s="369"/>
      <c r="L425" s="411"/>
      <c r="N425" s="158"/>
      <c r="O425" s="52"/>
    </row>
    <row r="426" spans="1:15" ht="14.45" customHeight="1" x14ac:dyDescent="0.25">
      <c r="A426" s="41" t="s">
        <v>648</v>
      </c>
      <c r="B426" s="41" t="s">
        <v>792</v>
      </c>
      <c r="C426" s="169" t="s">
        <v>32</v>
      </c>
      <c r="D426" s="368"/>
      <c r="E426" s="368"/>
      <c r="F426" s="365"/>
      <c r="G426" s="365"/>
      <c r="H426" s="365"/>
      <c r="I426" s="365"/>
      <c r="J426" s="365"/>
      <c r="K426" s="369"/>
      <c r="L426" s="411"/>
      <c r="N426" s="158"/>
      <c r="O426" s="52"/>
    </row>
    <row r="427" spans="1:15" ht="14.45" customHeight="1" x14ac:dyDescent="0.25">
      <c r="A427" s="322" t="s">
        <v>653</v>
      </c>
      <c r="B427" s="41" t="s">
        <v>792</v>
      </c>
      <c r="C427" s="169" t="s">
        <v>32</v>
      </c>
      <c r="D427" s="368"/>
      <c r="E427" s="368"/>
      <c r="F427" s="365"/>
      <c r="G427" s="365"/>
      <c r="H427" s="365"/>
      <c r="I427" s="365"/>
      <c r="J427" s="365"/>
      <c r="K427" s="369"/>
      <c r="L427" s="411"/>
      <c r="N427" s="158"/>
      <c r="O427" s="52"/>
    </row>
    <row r="428" spans="1:15" ht="14.45" customHeight="1" x14ac:dyDescent="0.25">
      <c r="A428" s="42">
        <v>0</v>
      </c>
      <c r="B428" s="42" t="s">
        <v>793</v>
      </c>
      <c r="C428" s="170" t="s">
        <v>33</v>
      </c>
      <c r="D428" s="372"/>
      <c r="E428" s="372" t="s">
        <v>1699</v>
      </c>
      <c r="F428" s="324" t="s">
        <v>388</v>
      </c>
      <c r="G428" s="324"/>
      <c r="H428" s="324"/>
      <c r="I428" s="394"/>
      <c r="J428" s="394"/>
      <c r="K428" s="775"/>
      <c r="L428" s="410"/>
      <c r="N428" s="160" t="s">
        <v>388</v>
      </c>
      <c r="O428" s="48"/>
    </row>
    <row r="429" spans="1:15" ht="14.45" customHeight="1" x14ac:dyDescent="0.25">
      <c r="A429" s="42">
        <v>1</v>
      </c>
      <c r="B429" s="42" t="s">
        <v>793</v>
      </c>
      <c r="C429" s="170" t="s">
        <v>33</v>
      </c>
      <c r="D429" s="372" t="s">
        <v>2538</v>
      </c>
      <c r="E429" s="372"/>
      <c r="F429" s="324" t="str">
        <f>C429&amp;" 11.5/80-15.3 ET0"</f>
        <v>SPP8 11.5/80-15.3 ET0</v>
      </c>
      <c r="G429" s="324" t="s">
        <v>2336</v>
      </c>
      <c r="H429" s="324" t="s">
        <v>1662</v>
      </c>
      <c r="I429" s="394" t="s">
        <v>2579</v>
      </c>
      <c r="J429" s="394" t="str">
        <f>C429&amp;" "&amp;G429&amp;" "&amp;I429</f>
        <v>SPP8 11.5/80-15.3 ET0 Alliance 320 diagonalinė</v>
      </c>
      <c r="K429" s="775">
        <v>22400800</v>
      </c>
      <c r="L429" s="410"/>
      <c r="N429" s="160"/>
      <c r="O429" s="48"/>
    </row>
    <row r="430" spans="1:15" ht="14.45" customHeight="1" x14ac:dyDescent="0.25">
      <c r="A430" s="42">
        <v>2</v>
      </c>
      <c r="B430" s="42" t="s">
        <v>793</v>
      </c>
      <c r="C430" s="170" t="s">
        <v>33</v>
      </c>
      <c r="D430" s="372" t="s">
        <v>2540</v>
      </c>
      <c r="E430" s="372"/>
      <c r="F430" s="324" t="str">
        <f>C430&amp;" 14/65 16 ET0"</f>
        <v>SPP8 14/65 16 ET0</v>
      </c>
      <c r="G430" s="324" t="s">
        <v>2349</v>
      </c>
      <c r="H430" s="324" t="s">
        <v>1662</v>
      </c>
      <c r="I430" s="394" t="s">
        <v>2385</v>
      </c>
      <c r="J430" s="394" t="str">
        <f>C430&amp;" "&amp;G430&amp;" "&amp;I430</f>
        <v>SPP8 14/65 16 ET0 Alliance 327</v>
      </c>
      <c r="K430" s="780">
        <v>224903000</v>
      </c>
      <c r="L430" s="423"/>
      <c r="N430" s="160"/>
      <c r="O430" s="48"/>
    </row>
    <row r="431" spans="1:15" ht="24" customHeight="1" x14ac:dyDescent="0.25">
      <c r="A431" s="42">
        <v>3</v>
      </c>
      <c r="B431" s="42" t="s">
        <v>793</v>
      </c>
      <c r="C431" s="170" t="s">
        <v>33</v>
      </c>
      <c r="D431" s="372" t="s">
        <v>2531</v>
      </c>
      <c r="E431" s="372"/>
      <c r="F431" s="324" t="str">
        <f>C431&amp;" 15/55-17 ET0"</f>
        <v>SPP8 15/55-17 ET0</v>
      </c>
      <c r="G431" s="324" t="s">
        <v>2355</v>
      </c>
      <c r="H431" s="324" t="s">
        <v>1662</v>
      </c>
      <c r="I431" s="324" t="s">
        <v>2581</v>
      </c>
      <c r="J431" s="394" t="str">
        <f>C431&amp;" "&amp;G431&amp;" "&amp;I431</f>
        <v>SPP8 15/55-17 ET0 Eurogrip IM126 diagonalinė</v>
      </c>
      <c r="K431" s="771">
        <v>22402600</v>
      </c>
      <c r="L431" s="411"/>
      <c r="N431" s="160" t="s">
        <v>40</v>
      </c>
      <c r="O431" s="48" t="s">
        <v>38</v>
      </c>
    </row>
    <row r="432" spans="1:15" ht="15" customHeight="1" x14ac:dyDescent="0.25">
      <c r="A432" s="42">
        <v>5</v>
      </c>
      <c r="B432" s="42" t="s">
        <v>793</v>
      </c>
      <c r="C432" s="170" t="s">
        <v>33</v>
      </c>
      <c r="D432" s="372" t="s">
        <v>2560</v>
      </c>
      <c r="E432" s="372"/>
      <c r="F432" s="324" t="str">
        <f>C432&amp;" 360/65-16 ET0"</f>
        <v>SPP8 360/65-16 ET0</v>
      </c>
      <c r="G432" s="324" t="s">
        <v>1666</v>
      </c>
      <c r="H432" s="324" t="s">
        <v>1662</v>
      </c>
      <c r="I432" s="394" t="s">
        <v>1822</v>
      </c>
      <c r="J432" s="394" t="str">
        <f>C432&amp;" "&amp;G432&amp;" "&amp;I432</f>
        <v>SPP8 360/65-16 ET0 Trelleborg AW 305 diagonalinė</v>
      </c>
      <c r="K432" s="775">
        <v>22403700</v>
      </c>
      <c r="L432" s="410"/>
      <c r="N432" s="160" t="s">
        <v>632</v>
      </c>
      <c r="O432" s="48" t="s">
        <v>19</v>
      </c>
    </row>
    <row r="433" spans="1:21" ht="14.45" customHeight="1" x14ac:dyDescent="0.25">
      <c r="A433" s="42">
        <v>6</v>
      </c>
      <c r="B433" s="42" t="s">
        <v>793</v>
      </c>
      <c r="C433" s="170" t="s">
        <v>33</v>
      </c>
      <c r="D433" s="372" t="s">
        <v>2548</v>
      </c>
      <c r="E433" s="372"/>
      <c r="F433" s="324" t="str">
        <f>C433&amp;" 400/60 15.5 ET0"</f>
        <v>SPP8 400/60 15.5 ET0</v>
      </c>
      <c r="G433" s="324" t="s">
        <v>1664</v>
      </c>
      <c r="H433" s="324" t="s">
        <v>1662</v>
      </c>
      <c r="I433" s="324" t="s">
        <v>2572</v>
      </c>
      <c r="J433" s="394" t="str">
        <f>C433&amp;" "&amp;G433&amp;" "&amp;I433</f>
        <v>SPP8 400/60 15.5 ET0 Alliance 328  diagonalinė</v>
      </c>
      <c r="K433" s="771">
        <v>22405600</v>
      </c>
      <c r="L433" s="411"/>
      <c r="N433" s="160" t="s">
        <v>633</v>
      </c>
      <c r="O433" s="48" t="s">
        <v>39</v>
      </c>
    </row>
    <row r="434" spans="1:21" ht="14.45" customHeight="1" x14ac:dyDescent="0.25">
      <c r="A434" s="42">
        <v>7</v>
      </c>
      <c r="B434" s="42" t="s">
        <v>793</v>
      </c>
      <c r="C434" s="170" t="s">
        <v>33</v>
      </c>
      <c r="D434" s="372"/>
      <c r="E434" s="372"/>
      <c r="F434" s="394"/>
      <c r="G434" s="394"/>
      <c r="H434" s="371"/>
      <c r="I434" s="324"/>
      <c r="J434" s="324"/>
      <c r="K434" s="777"/>
      <c r="L434" s="417"/>
      <c r="N434" s="456"/>
      <c r="O434" s="7"/>
    </row>
    <row r="435" spans="1:21" ht="14.45" customHeight="1" x14ac:dyDescent="0.25">
      <c r="A435" s="42">
        <v>8</v>
      </c>
      <c r="B435" s="42" t="s">
        <v>793</v>
      </c>
      <c r="C435" s="170" t="s">
        <v>33</v>
      </c>
      <c r="D435" s="372"/>
      <c r="E435" s="372"/>
      <c r="F435" s="324"/>
      <c r="G435" s="324"/>
      <c r="H435" s="324"/>
      <c r="I435" s="324"/>
      <c r="J435" s="324"/>
      <c r="K435" s="771"/>
      <c r="L435" s="411"/>
      <c r="N435" s="160"/>
      <c r="O435" s="48"/>
    </row>
    <row r="436" spans="1:21" ht="14.45" customHeight="1" x14ac:dyDescent="0.25">
      <c r="A436" s="42">
        <v>9</v>
      </c>
      <c r="B436" s="42" t="s">
        <v>793</v>
      </c>
      <c r="C436" s="170" t="s">
        <v>33</v>
      </c>
      <c r="D436" s="372"/>
      <c r="E436" s="372"/>
      <c r="F436" s="324"/>
      <c r="G436" s="324"/>
      <c r="H436" s="324"/>
      <c r="I436" s="324"/>
      <c r="J436" s="324"/>
      <c r="K436" s="771"/>
      <c r="L436" s="411"/>
      <c r="N436" s="160"/>
      <c r="O436" s="48"/>
    </row>
    <row r="437" spans="1:21" ht="14.45" customHeight="1" x14ac:dyDescent="0.25">
      <c r="A437" s="42" t="s">
        <v>648</v>
      </c>
      <c r="B437" s="42" t="s">
        <v>793</v>
      </c>
      <c r="C437" s="170" t="s">
        <v>33</v>
      </c>
      <c r="D437" s="372"/>
      <c r="E437" s="372"/>
      <c r="F437" s="324"/>
      <c r="G437" s="324"/>
      <c r="H437" s="324"/>
      <c r="I437" s="324"/>
      <c r="J437" s="324"/>
      <c r="K437" s="771"/>
      <c r="L437" s="411"/>
      <c r="N437" s="160"/>
      <c r="O437" s="48"/>
    </row>
    <row r="438" spans="1:21" ht="14.45" customHeight="1" x14ac:dyDescent="0.25">
      <c r="A438" s="42" t="s">
        <v>653</v>
      </c>
      <c r="B438" s="42" t="s">
        <v>793</v>
      </c>
      <c r="C438" s="170" t="s">
        <v>33</v>
      </c>
      <c r="D438" s="372"/>
      <c r="E438" s="372"/>
      <c r="F438" s="324"/>
      <c r="G438" s="324"/>
      <c r="H438" s="324"/>
      <c r="I438" s="324"/>
      <c r="J438" s="324"/>
      <c r="K438" s="771"/>
      <c r="L438" s="411"/>
      <c r="N438" s="160"/>
      <c r="O438" s="48"/>
    </row>
    <row r="439" spans="1:21" ht="14.45" customHeight="1" x14ac:dyDescent="0.25">
      <c r="A439" s="42" t="s">
        <v>642</v>
      </c>
      <c r="B439" s="42" t="s">
        <v>793</v>
      </c>
      <c r="C439" s="170" t="s">
        <v>33</v>
      </c>
      <c r="D439" s="372"/>
      <c r="E439" s="372"/>
      <c r="F439" s="324"/>
      <c r="G439" s="324"/>
      <c r="H439" s="324"/>
      <c r="I439" s="324"/>
      <c r="J439" s="324"/>
      <c r="K439" s="771"/>
      <c r="L439" s="411"/>
      <c r="N439" s="160"/>
      <c r="O439" s="48"/>
    </row>
    <row r="440" spans="1:21" ht="14.45" customHeight="1" x14ac:dyDescent="0.25">
      <c r="A440" s="42" t="s">
        <v>649</v>
      </c>
      <c r="B440" s="42" t="s">
        <v>793</v>
      </c>
      <c r="C440" s="170" t="s">
        <v>33</v>
      </c>
      <c r="D440" s="372"/>
      <c r="E440" s="372"/>
      <c r="F440" s="324"/>
      <c r="G440" s="324"/>
      <c r="H440" s="324"/>
      <c r="I440" s="324"/>
      <c r="J440" s="324"/>
      <c r="K440" s="771"/>
      <c r="L440" s="411"/>
      <c r="N440" s="160"/>
      <c r="O440" s="48"/>
    </row>
    <row r="441" spans="1:21" ht="14.45" customHeight="1" x14ac:dyDescent="0.25">
      <c r="A441" s="42" t="s">
        <v>650</v>
      </c>
      <c r="B441" s="42" t="s">
        <v>793</v>
      </c>
      <c r="C441" s="170" t="s">
        <v>33</v>
      </c>
      <c r="D441" s="372"/>
      <c r="E441" s="372"/>
      <c r="F441" s="324"/>
      <c r="G441" s="324"/>
      <c r="H441" s="324"/>
      <c r="I441" s="324"/>
      <c r="J441" s="324"/>
      <c r="K441" s="771"/>
      <c r="L441" s="411"/>
      <c r="N441" s="160"/>
      <c r="O441" s="48"/>
    </row>
    <row r="442" spans="1:21" ht="14.45" customHeight="1" x14ac:dyDescent="0.25">
      <c r="A442" s="41">
        <v>0</v>
      </c>
      <c r="B442" s="41" t="s">
        <v>794</v>
      </c>
      <c r="C442" s="169" t="s">
        <v>34</v>
      </c>
      <c r="D442" s="368"/>
      <c r="E442" s="368" t="s">
        <v>1705</v>
      </c>
      <c r="F442" s="365" t="s">
        <v>388</v>
      </c>
      <c r="G442" s="365"/>
      <c r="H442" s="365"/>
      <c r="I442" s="365"/>
      <c r="J442" s="365"/>
      <c r="K442" s="369"/>
      <c r="L442" s="411"/>
      <c r="N442" s="158" t="s">
        <v>388</v>
      </c>
      <c r="O442" s="52"/>
      <c r="P442" s="407" t="s">
        <v>1705</v>
      </c>
      <c r="Q442" s="365" t="s">
        <v>1720</v>
      </c>
      <c r="R442" s="365" t="s">
        <v>1661</v>
      </c>
      <c r="S442" s="365" t="s">
        <v>1821</v>
      </c>
      <c r="T442" s="365"/>
      <c r="U442" s="370" t="s">
        <v>1715</v>
      </c>
    </row>
    <row r="443" spans="1:21" ht="14.45" customHeight="1" x14ac:dyDescent="0.25">
      <c r="A443" s="41">
        <v>1</v>
      </c>
      <c r="B443" s="41" t="s">
        <v>794</v>
      </c>
      <c r="C443" s="169" t="s">
        <v>34</v>
      </c>
      <c r="D443" s="368" t="s">
        <v>2564</v>
      </c>
      <c r="E443" s="368"/>
      <c r="F443" s="365" t="str">
        <f>C443&amp;" 385/65 22.5 ET0"</f>
        <v>SPP10 385/65 22.5 ET0</v>
      </c>
      <c r="G443" s="365" t="s">
        <v>1720</v>
      </c>
      <c r="H443" s="365" t="s">
        <v>1661</v>
      </c>
      <c r="I443" s="365" t="s">
        <v>2529</v>
      </c>
      <c r="J443" s="365" t="str">
        <f>C443&amp;" "&amp;G443&amp;" "&amp;I443</f>
        <v>SPP10 385/65 22.5 ET0 Westlake AT557</v>
      </c>
      <c r="K443" s="391" t="s">
        <v>2329</v>
      </c>
      <c r="L443" s="411"/>
      <c r="N443" s="158" t="s">
        <v>559</v>
      </c>
      <c r="O443" s="52" t="s">
        <v>41</v>
      </c>
      <c r="P443" s="407" t="s">
        <v>1705</v>
      </c>
      <c r="Q443" s="365" t="s">
        <v>1719</v>
      </c>
      <c r="R443" s="365" t="s">
        <v>1661</v>
      </c>
      <c r="S443" s="365" t="s">
        <v>1812</v>
      </c>
      <c r="T443" s="365"/>
      <c r="U443" s="370" t="s">
        <v>1727</v>
      </c>
    </row>
    <row r="444" spans="1:21" ht="14.45" customHeight="1" x14ac:dyDescent="0.25">
      <c r="A444" s="41">
        <v>2</v>
      </c>
      <c r="B444" s="41" t="s">
        <v>794</v>
      </c>
      <c r="C444" s="169" t="s">
        <v>34</v>
      </c>
      <c r="D444" s="368" t="s">
        <v>2562</v>
      </c>
      <c r="E444" s="368"/>
      <c r="F444" s="365" t="str">
        <f>C444&amp;" 425/65 22.5 ET0"</f>
        <v>SPP10 425/65 22.5 ET0</v>
      </c>
      <c r="G444" s="365" t="s">
        <v>1719</v>
      </c>
      <c r="H444" s="365" t="s">
        <v>1661</v>
      </c>
      <c r="I444" s="365" t="s">
        <v>1807</v>
      </c>
      <c r="J444" s="365" t="str">
        <f>C444&amp;" "&amp;G444&amp;" "&amp;I444</f>
        <v>SPP10 425/65 22.5 ET0 Westlake CR931 radialinė</v>
      </c>
      <c r="K444" s="369">
        <v>22402700</v>
      </c>
      <c r="L444" s="418"/>
      <c r="N444" s="158"/>
      <c r="O444" s="52"/>
      <c r="P444" s="407" t="s">
        <v>1705</v>
      </c>
      <c r="Q444" s="365" t="s">
        <v>1719</v>
      </c>
      <c r="R444" s="365" t="s">
        <v>1661</v>
      </c>
      <c r="S444" s="365" t="s">
        <v>1808</v>
      </c>
      <c r="T444" s="365"/>
      <c r="U444" s="370" t="s">
        <v>337</v>
      </c>
    </row>
    <row r="445" spans="1:21" ht="14.45" customHeight="1" x14ac:dyDescent="0.25">
      <c r="A445" s="41">
        <v>3</v>
      </c>
      <c r="B445" s="41" t="s">
        <v>794</v>
      </c>
      <c r="C445" s="169" t="s">
        <v>34</v>
      </c>
      <c r="D445" s="368" t="s">
        <v>2565</v>
      </c>
      <c r="E445" s="368"/>
      <c r="F445" s="365" t="str">
        <f>C445&amp;" 560/45 22.5 ET-50"</f>
        <v>SPP10 560/45 22.5 ET-50</v>
      </c>
      <c r="G445" s="365" t="s">
        <v>1719</v>
      </c>
      <c r="H445" s="365" t="s">
        <v>1661</v>
      </c>
      <c r="I445" s="365" t="s">
        <v>1811</v>
      </c>
      <c r="J445" s="365" t="str">
        <f>C445&amp;" "&amp;G445&amp;" "&amp;I445</f>
        <v>SPP10 425/65 22.5 ET0 Westlake AT557 radialinė</v>
      </c>
      <c r="K445" s="369">
        <v>224900200</v>
      </c>
      <c r="L445" s="411"/>
      <c r="N445" s="158"/>
      <c r="O445" s="52"/>
    </row>
    <row r="446" spans="1:21" ht="14.45" customHeight="1" x14ac:dyDescent="0.25">
      <c r="A446" s="41">
        <v>4</v>
      </c>
      <c r="B446" s="41" t="s">
        <v>794</v>
      </c>
      <c r="C446" s="169" t="s">
        <v>34</v>
      </c>
      <c r="D446" s="401" t="s">
        <v>2557</v>
      </c>
      <c r="E446" s="401"/>
      <c r="F446" s="401"/>
      <c r="G446" s="365" t="s">
        <v>2737</v>
      </c>
      <c r="H446" s="365" t="s">
        <v>1661</v>
      </c>
      <c r="I446" s="364" t="s">
        <v>2576</v>
      </c>
      <c r="J446" s="365" t="str">
        <f>C446&amp;" "&amp;G446&amp;" "&amp;I446</f>
        <v>SPP10 560/45 22.5 ET-50 BKT FL 630 PLUS radialinė</v>
      </c>
      <c r="K446" s="773">
        <v>224902300</v>
      </c>
      <c r="L446" s="411"/>
      <c r="N446" s="158"/>
      <c r="O446" s="52"/>
    </row>
    <row r="447" spans="1:21" ht="14.45" customHeight="1" x14ac:dyDescent="0.25">
      <c r="A447" s="41">
        <v>5</v>
      </c>
      <c r="B447" s="41" t="s">
        <v>794</v>
      </c>
      <c r="C447" s="169" t="s">
        <v>34</v>
      </c>
      <c r="D447" s="401"/>
      <c r="E447" s="401"/>
      <c r="F447" s="401"/>
      <c r="G447" s="401"/>
      <c r="H447" s="401"/>
      <c r="I447" s="401"/>
      <c r="J447" s="365"/>
      <c r="K447" s="779"/>
      <c r="L447" s="411"/>
      <c r="N447" s="158"/>
      <c r="O447" s="52"/>
    </row>
    <row r="448" spans="1:21" ht="14.45" customHeight="1" x14ac:dyDescent="0.25">
      <c r="A448" s="41">
        <v>6</v>
      </c>
      <c r="B448" s="41" t="s">
        <v>794</v>
      </c>
      <c r="C448" s="169" t="s">
        <v>34</v>
      </c>
      <c r="D448" s="401"/>
      <c r="E448" s="401"/>
      <c r="F448" s="401"/>
      <c r="G448" s="401"/>
      <c r="H448" s="401"/>
      <c r="I448" s="401"/>
      <c r="J448" s="365"/>
      <c r="K448" s="779"/>
      <c r="L448" s="411"/>
      <c r="N448" s="158"/>
      <c r="O448" s="52"/>
    </row>
    <row r="449" spans="1:21" ht="14.45" customHeight="1" x14ac:dyDescent="0.25">
      <c r="A449" s="41">
        <v>7</v>
      </c>
      <c r="B449" s="41" t="s">
        <v>794</v>
      </c>
      <c r="C449" s="169" t="s">
        <v>34</v>
      </c>
      <c r="D449" s="368"/>
      <c r="E449" s="368"/>
      <c r="F449" s="365"/>
      <c r="G449" s="365"/>
      <c r="H449" s="365"/>
      <c r="I449" s="365"/>
      <c r="J449" s="365"/>
      <c r="K449" s="369"/>
      <c r="L449" s="411"/>
      <c r="N449" s="158"/>
      <c r="O449" s="52"/>
    </row>
    <row r="450" spans="1:21" ht="14.45" customHeight="1" x14ac:dyDescent="0.25">
      <c r="A450" s="41">
        <v>8</v>
      </c>
      <c r="B450" s="41" t="s">
        <v>794</v>
      </c>
      <c r="C450" s="169" t="s">
        <v>34</v>
      </c>
      <c r="D450" s="401"/>
      <c r="E450" s="401"/>
      <c r="F450" s="401"/>
      <c r="G450" s="401"/>
      <c r="H450" s="401"/>
      <c r="I450" s="401"/>
      <c r="J450" s="365"/>
      <c r="K450" s="779"/>
      <c r="N450" s="158"/>
      <c r="O450" s="52"/>
    </row>
    <row r="451" spans="1:21" ht="14.45" customHeight="1" x14ac:dyDescent="0.25">
      <c r="A451" s="41">
        <v>9</v>
      </c>
      <c r="B451" s="41" t="s">
        <v>794</v>
      </c>
      <c r="C451" s="169" t="s">
        <v>34</v>
      </c>
      <c r="D451" s="368"/>
      <c r="E451" s="368"/>
      <c r="F451" s="365"/>
      <c r="G451" s="365"/>
      <c r="H451" s="365"/>
      <c r="I451" s="365"/>
      <c r="J451" s="365"/>
      <c r="K451" s="369"/>
      <c r="L451" s="411"/>
      <c r="N451" s="158"/>
      <c r="O451" s="52"/>
    </row>
    <row r="452" spans="1:21" ht="14.45" customHeight="1" x14ac:dyDescent="0.25">
      <c r="A452" s="42">
        <v>0</v>
      </c>
      <c r="B452" s="42" t="s">
        <v>8518</v>
      </c>
      <c r="C452" s="170" t="s">
        <v>8519</v>
      </c>
      <c r="D452" s="372"/>
      <c r="E452" s="372"/>
      <c r="F452" s="324" t="s">
        <v>388</v>
      </c>
      <c r="G452" s="324"/>
      <c r="H452" s="324"/>
      <c r="I452" s="324"/>
      <c r="J452" s="324"/>
      <c r="K452" s="771"/>
      <c r="L452" s="411"/>
      <c r="N452" s="158"/>
      <c r="O452" s="52"/>
    </row>
    <row r="453" spans="1:21" ht="14.45" customHeight="1" x14ac:dyDescent="0.25">
      <c r="A453" s="42">
        <v>1</v>
      </c>
      <c r="B453" s="42" t="s">
        <v>8518</v>
      </c>
      <c r="C453" s="170" t="s">
        <v>8519</v>
      </c>
      <c r="D453" s="372"/>
      <c r="E453" s="372"/>
      <c r="F453" s="324" t="str">
        <f>C453&amp;" 385/65 22.5 ET0"</f>
        <v>SPP10P 385/65 22.5 ET0</v>
      </c>
      <c r="G453" s="324" t="s">
        <v>1720</v>
      </c>
      <c r="H453" s="324" t="s">
        <v>9022</v>
      </c>
      <c r="I453" s="175" t="s">
        <v>9024</v>
      </c>
      <c r="J453" s="324" t="str">
        <f t="shared" ref="J453:J455" si="24">C453&amp;" "&amp;G453&amp;" "&amp;I453</f>
        <v>SPP10P 385/65 22.5 ET0 Tyrex TR1</v>
      </c>
      <c r="K453" s="410" t="s">
        <v>9025</v>
      </c>
      <c r="L453" s="411"/>
      <c r="N453" s="158"/>
      <c r="O453" s="52"/>
    </row>
    <row r="454" spans="1:21" ht="14.45" customHeight="1" x14ac:dyDescent="0.25">
      <c r="A454" s="42">
        <v>2</v>
      </c>
      <c r="B454" s="42" t="s">
        <v>8518</v>
      </c>
      <c r="C454" s="170" t="s">
        <v>8519</v>
      </c>
      <c r="D454" s="372"/>
      <c r="E454" s="372"/>
      <c r="F454" s="324" t="str">
        <f>C454&amp;" 425/65 22.5 ET0"</f>
        <v>SPP10P 425/65 22.5 ET0</v>
      </c>
      <c r="G454" s="324" t="s">
        <v>1719</v>
      </c>
      <c r="H454" s="324" t="s">
        <v>9022</v>
      </c>
      <c r="I454" s="324" t="s">
        <v>9023</v>
      </c>
      <c r="J454" s="324" t="str">
        <f t="shared" si="24"/>
        <v xml:space="preserve">SPP10P 425/65 22.5 ET0 Ling Long Infinity </v>
      </c>
      <c r="K454" s="771">
        <v>22404500</v>
      </c>
      <c r="L454" s="411"/>
      <c r="N454" s="158"/>
      <c r="O454" s="52"/>
    </row>
    <row r="455" spans="1:21" ht="14.45" customHeight="1" x14ac:dyDescent="0.25">
      <c r="A455" s="42">
        <v>3</v>
      </c>
      <c r="B455" s="42" t="s">
        <v>8518</v>
      </c>
      <c r="C455" s="170" t="s">
        <v>8519</v>
      </c>
      <c r="D455" s="372"/>
      <c r="E455" s="372"/>
      <c r="F455" s="324" t="str">
        <f>C455&amp;" 560/45 22.5 ET-50"</f>
        <v>SPP10P 560/45 22.5 ET-50</v>
      </c>
      <c r="G455" s="324" t="s">
        <v>2737</v>
      </c>
      <c r="H455" s="324" t="s">
        <v>9022</v>
      </c>
      <c r="I455" s="324" t="s">
        <v>3491</v>
      </c>
      <c r="J455" s="324" t="str">
        <f t="shared" si="24"/>
        <v>SPP10P 560/45 22.5 ET-50 BKT FL 630</v>
      </c>
      <c r="K455" s="771">
        <v>224906600</v>
      </c>
      <c r="L455" s="411"/>
      <c r="N455" s="158"/>
      <c r="O455" s="52"/>
    </row>
    <row r="456" spans="1:21" ht="14.45" customHeight="1" x14ac:dyDescent="0.25">
      <c r="A456" s="42">
        <v>4</v>
      </c>
      <c r="B456" s="42" t="s">
        <v>8518</v>
      </c>
      <c r="C456" s="170" t="s">
        <v>8519</v>
      </c>
      <c r="D456" s="372"/>
      <c r="E456" s="372"/>
      <c r="F456" s="324"/>
      <c r="G456" s="324"/>
      <c r="H456" s="324"/>
      <c r="I456" s="324"/>
      <c r="J456" s="324"/>
      <c r="K456" s="771"/>
      <c r="L456" s="411"/>
      <c r="N456" s="158"/>
      <c r="O456" s="52"/>
    </row>
    <row r="457" spans="1:21" ht="14.45" customHeight="1" x14ac:dyDescent="0.25">
      <c r="A457" s="42">
        <v>5</v>
      </c>
      <c r="B457" s="42" t="s">
        <v>8518</v>
      </c>
      <c r="C457" s="170" t="s">
        <v>8519</v>
      </c>
      <c r="D457" s="372"/>
      <c r="E457" s="372"/>
      <c r="F457" s="324"/>
      <c r="G457" s="324"/>
      <c r="H457" s="324"/>
      <c r="I457" s="324"/>
      <c r="J457" s="324"/>
      <c r="K457" s="771"/>
      <c r="L457" s="411"/>
      <c r="N457" s="158"/>
      <c r="O457" s="52"/>
    </row>
    <row r="458" spans="1:21" ht="14.45" customHeight="1" x14ac:dyDescent="0.25">
      <c r="A458" s="42">
        <v>6</v>
      </c>
      <c r="B458" s="42" t="s">
        <v>8518</v>
      </c>
      <c r="C458" s="170" t="s">
        <v>8519</v>
      </c>
      <c r="D458" s="372"/>
      <c r="E458" s="372"/>
      <c r="F458" s="324"/>
      <c r="G458" s="324"/>
      <c r="H458" s="324"/>
      <c r="I458" s="324"/>
      <c r="J458" s="324"/>
      <c r="K458" s="771"/>
      <c r="L458" s="411"/>
      <c r="N458" s="158"/>
      <c r="O458" s="52"/>
    </row>
    <row r="459" spans="1:21" ht="14.45" customHeight="1" x14ac:dyDescent="0.25">
      <c r="A459" s="42">
        <v>7</v>
      </c>
      <c r="B459" s="42" t="s">
        <v>8518</v>
      </c>
      <c r="C459" s="170" t="s">
        <v>8519</v>
      </c>
      <c r="D459" s="372"/>
      <c r="E459" s="372"/>
      <c r="F459" s="324"/>
      <c r="G459" s="324"/>
      <c r="H459" s="324"/>
      <c r="I459" s="324"/>
      <c r="J459" s="324"/>
      <c r="K459" s="771"/>
      <c r="L459" s="411"/>
      <c r="N459" s="158"/>
      <c r="O459" s="52"/>
    </row>
    <row r="460" spans="1:21" ht="14.45" customHeight="1" x14ac:dyDescent="0.25">
      <c r="A460" s="42">
        <v>8</v>
      </c>
      <c r="B460" s="42" t="s">
        <v>8518</v>
      </c>
      <c r="C460" s="170" t="s">
        <v>8519</v>
      </c>
      <c r="D460" s="372"/>
      <c r="E460" s="372"/>
      <c r="F460" s="324"/>
      <c r="G460" s="324"/>
      <c r="H460" s="324"/>
      <c r="I460" s="324"/>
      <c r="J460" s="324"/>
      <c r="K460" s="771"/>
      <c r="L460" s="411"/>
      <c r="N460" s="158"/>
      <c r="O460" s="52"/>
    </row>
    <row r="461" spans="1:21" s="199" customFormat="1" ht="14.45" customHeight="1" x14ac:dyDescent="0.25">
      <c r="A461" s="41">
        <v>0</v>
      </c>
      <c r="B461" s="41" t="s">
        <v>795</v>
      </c>
      <c r="C461" s="169" t="s">
        <v>35</v>
      </c>
      <c r="D461" s="368"/>
      <c r="E461" s="368" t="s">
        <v>1702</v>
      </c>
      <c r="F461" s="365" t="s">
        <v>388</v>
      </c>
      <c r="G461" s="365"/>
      <c r="H461" s="365"/>
      <c r="I461" s="365"/>
      <c r="J461" s="365"/>
      <c r="K461" s="369"/>
      <c r="L461" s="635"/>
      <c r="N461" s="158" t="s">
        <v>388</v>
      </c>
      <c r="O461" s="52"/>
      <c r="P461" s="407" t="s">
        <v>1702</v>
      </c>
      <c r="Q461" s="365" t="s">
        <v>1720</v>
      </c>
      <c r="R461" s="365" t="s">
        <v>1661</v>
      </c>
      <c r="S461" s="365" t="s">
        <v>1821</v>
      </c>
      <c r="T461" s="365"/>
      <c r="U461" s="370" t="s">
        <v>1715</v>
      </c>
    </row>
    <row r="462" spans="1:21" s="199" customFormat="1" ht="14.45" customHeight="1" x14ac:dyDescent="0.25">
      <c r="A462" s="41">
        <v>1</v>
      </c>
      <c r="B462" s="41" t="s">
        <v>795</v>
      </c>
      <c r="C462" s="169" t="s">
        <v>35</v>
      </c>
      <c r="D462" s="368" t="s">
        <v>2564</v>
      </c>
      <c r="E462" s="368"/>
      <c r="F462" s="365" t="str">
        <f>C462&amp;" 385/65 22.5 ET0"</f>
        <v>SPP12 385/65 22.5 ET0</v>
      </c>
      <c r="G462" s="365" t="s">
        <v>1720</v>
      </c>
      <c r="H462" s="365" t="s">
        <v>1661</v>
      </c>
      <c r="I462" s="365" t="s">
        <v>2529</v>
      </c>
      <c r="J462" s="365" t="str">
        <f>C462&amp;" "&amp;G462&amp;" "&amp;I462</f>
        <v>SPP12 385/65 22.5 ET0 Westlake AT557</v>
      </c>
      <c r="K462" s="391" t="s">
        <v>2329</v>
      </c>
      <c r="L462" s="635"/>
      <c r="N462" s="158" t="s">
        <v>559</v>
      </c>
      <c r="O462" s="52" t="s">
        <v>41</v>
      </c>
      <c r="P462" s="407" t="s">
        <v>1702</v>
      </c>
      <c r="Q462" s="365" t="s">
        <v>1719</v>
      </c>
      <c r="R462" s="365" t="s">
        <v>1661</v>
      </c>
      <c r="S462" s="365" t="s">
        <v>1808</v>
      </c>
      <c r="T462" s="365"/>
      <c r="U462" s="370" t="s">
        <v>337</v>
      </c>
    </row>
    <row r="463" spans="1:21" s="199" customFormat="1" ht="14.45" customHeight="1" x14ac:dyDescent="0.25">
      <c r="A463" s="41">
        <v>2</v>
      </c>
      <c r="B463" s="41" t="s">
        <v>795</v>
      </c>
      <c r="C463" s="169" t="s">
        <v>35</v>
      </c>
      <c r="D463" s="368" t="s">
        <v>2562</v>
      </c>
      <c r="E463" s="368"/>
      <c r="F463" s="365" t="str">
        <f>C463&amp;" 425/65 22.5 ET0"</f>
        <v>SPP12 425/65 22.5 ET0</v>
      </c>
      <c r="G463" s="365" t="s">
        <v>1719</v>
      </c>
      <c r="H463" s="365" t="s">
        <v>1661</v>
      </c>
      <c r="I463" s="365" t="s">
        <v>1807</v>
      </c>
      <c r="J463" s="365" t="str">
        <f>C463&amp;" "&amp;G463&amp;" "&amp;I463</f>
        <v>SPP12 425/65 22.5 ET0 Westlake CR931 radialinė</v>
      </c>
      <c r="K463" s="369">
        <v>22402700</v>
      </c>
      <c r="L463" s="979"/>
      <c r="N463" s="158"/>
      <c r="O463" s="52"/>
      <c r="P463" s="407" t="s">
        <v>1702</v>
      </c>
      <c r="Q463" s="365" t="s">
        <v>1719</v>
      </c>
      <c r="R463" s="365" t="s">
        <v>1661</v>
      </c>
      <c r="S463" s="365" t="s">
        <v>1812</v>
      </c>
      <c r="T463" s="365"/>
      <c r="U463" s="370" t="s">
        <v>1727</v>
      </c>
    </row>
    <row r="464" spans="1:21" s="199" customFormat="1" ht="14.45" customHeight="1" x14ac:dyDescent="0.25">
      <c r="A464" s="41">
        <v>3</v>
      </c>
      <c r="B464" s="41" t="s">
        <v>795</v>
      </c>
      <c r="C464" s="169" t="s">
        <v>35</v>
      </c>
      <c r="D464" s="368" t="s">
        <v>2565</v>
      </c>
      <c r="E464" s="368"/>
      <c r="F464" s="365" t="str">
        <f>C464&amp;" 500/60 22.5 ET-50"</f>
        <v>SPP12 500/60 22.5 ET-50</v>
      </c>
      <c r="G464" s="365" t="s">
        <v>1719</v>
      </c>
      <c r="H464" s="365" t="s">
        <v>1661</v>
      </c>
      <c r="I464" s="365" t="s">
        <v>1811</v>
      </c>
      <c r="J464" s="365" t="str">
        <f>C464&amp;" "&amp;G464&amp;" "&amp;I464</f>
        <v>SPP12 425/65 22.5 ET0 Westlake AT557 radialinė</v>
      </c>
      <c r="K464" s="369">
        <v>224900200</v>
      </c>
      <c r="L464" s="635"/>
      <c r="N464" s="158"/>
      <c r="O464" s="52"/>
    </row>
    <row r="465" spans="1:15" s="199" customFormat="1" ht="14.45" customHeight="1" x14ac:dyDescent="0.25">
      <c r="A465" s="41">
        <v>4</v>
      </c>
      <c r="B465" s="41" t="s">
        <v>795</v>
      </c>
      <c r="C465" s="169" t="s">
        <v>35</v>
      </c>
      <c r="D465" s="980"/>
      <c r="E465" s="457"/>
      <c r="F465" s="365" t="str">
        <f>C465&amp;" 560/45 22.5 ET-50"</f>
        <v>SPP12 560/45 22.5 ET-50</v>
      </c>
      <c r="G465" s="365" t="s">
        <v>2824</v>
      </c>
      <c r="H465" s="365" t="s">
        <v>1661</v>
      </c>
      <c r="I465" s="364" t="s">
        <v>2577</v>
      </c>
      <c r="J465" s="365" t="str">
        <f>C465&amp;" "&amp;G465&amp;" "&amp;I465</f>
        <v>SPP12 500/60 22.5 ET-50 BKT FL 630 radialinė</v>
      </c>
      <c r="K465" s="773">
        <v>224902700</v>
      </c>
      <c r="L465" s="635"/>
      <c r="N465" s="158"/>
      <c r="O465" s="52"/>
    </row>
    <row r="466" spans="1:15" s="199" customFormat="1" ht="14.45" customHeight="1" x14ac:dyDescent="0.25">
      <c r="A466" s="41">
        <v>5</v>
      </c>
      <c r="B466" s="41" t="s">
        <v>795</v>
      </c>
      <c r="C466" s="169" t="s">
        <v>35</v>
      </c>
      <c r="D466" s="401" t="s">
        <v>2557</v>
      </c>
      <c r="E466" s="401"/>
      <c r="F466" s="401"/>
      <c r="G466" s="365" t="s">
        <v>2737</v>
      </c>
      <c r="H466" s="365" t="s">
        <v>1661</v>
      </c>
      <c r="I466" s="364" t="s">
        <v>2576</v>
      </c>
      <c r="J466" s="365" t="str">
        <f>C466&amp;" "&amp;G466&amp;" "&amp;I466</f>
        <v>SPP12 560/45 22.5 ET-50 BKT FL 630 PLUS radialinė</v>
      </c>
      <c r="K466" s="773">
        <v>224902300</v>
      </c>
      <c r="L466" s="635"/>
      <c r="N466" s="158"/>
      <c r="O466" s="52"/>
    </row>
    <row r="467" spans="1:15" s="199" customFormat="1" ht="14.45" customHeight="1" x14ac:dyDescent="0.25">
      <c r="A467" s="41">
        <v>6</v>
      </c>
      <c r="B467" s="41" t="s">
        <v>795</v>
      </c>
      <c r="C467" s="169" t="s">
        <v>35</v>
      </c>
      <c r="D467" s="401"/>
      <c r="E467" s="401"/>
      <c r="F467" s="401"/>
      <c r="G467" s="401"/>
      <c r="H467" s="401"/>
      <c r="I467" s="401"/>
      <c r="J467" s="401"/>
      <c r="K467" s="779"/>
      <c r="L467" s="635"/>
      <c r="N467" s="158"/>
      <c r="O467" s="52"/>
    </row>
    <row r="468" spans="1:15" s="199" customFormat="1" ht="14.45" customHeight="1" x14ac:dyDescent="0.25">
      <c r="A468" s="41">
        <v>7</v>
      </c>
      <c r="B468" s="41" t="s">
        <v>795</v>
      </c>
      <c r="C468" s="169" t="s">
        <v>35</v>
      </c>
      <c r="D468" s="401"/>
      <c r="E468" s="401"/>
      <c r="F468" s="401"/>
      <c r="G468" s="401"/>
      <c r="H468" s="401"/>
      <c r="I468" s="401"/>
      <c r="J468" s="401"/>
      <c r="K468" s="779"/>
      <c r="L468" s="981"/>
      <c r="N468" s="158"/>
      <c r="O468" s="52"/>
    </row>
    <row r="469" spans="1:15" s="199" customFormat="1" ht="14.45" customHeight="1" x14ac:dyDescent="0.25">
      <c r="A469" s="41">
        <v>8</v>
      </c>
      <c r="B469" s="41" t="s">
        <v>795</v>
      </c>
      <c r="C469" s="169" t="s">
        <v>35</v>
      </c>
      <c r="D469" s="368"/>
      <c r="E469" s="368"/>
      <c r="F469" s="365"/>
      <c r="G469" s="365"/>
      <c r="H469" s="365"/>
      <c r="I469" s="365"/>
      <c r="J469" s="365"/>
      <c r="K469" s="369"/>
      <c r="L469" s="635"/>
      <c r="N469" s="158"/>
      <c r="O469" s="52"/>
    </row>
    <row r="470" spans="1:15" s="199" customFormat="1" ht="14.45" customHeight="1" x14ac:dyDescent="0.25">
      <c r="A470" s="41">
        <v>9</v>
      </c>
      <c r="B470" s="41" t="s">
        <v>795</v>
      </c>
      <c r="C470" s="169" t="s">
        <v>35</v>
      </c>
      <c r="D470" s="368"/>
      <c r="E470" s="368"/>
      <c r="F470" s="365"/>
      <c r="G470" s="365"/>
      <c r="H470" s="365"/>
      <c r="I470" s="365"/>
      <c r="J470" s="365"/>
      <c r="K470" s="369"/>
      <c r="L470" s="635"/>
      <c r="N470" s="158"/>
      <c r="O470" s="52"/>
    </row>
    <row r="471" spans="1:15" ht="14.45" customHeight="1" x14ac:dyDescent="0.25">
      <c r="A471" s="42">
        <v>0</v>
      </c>
      <c r="B471" s="42" t="s">
        <v>8545</v>
      </c>
      <c r="C471" s="170" t="s">
        <v>8544</v>
      </c>
      <c r="D471" s="372"/>
      <c r="E471" s="372"/>
      <c r="F471" s="324" t="s">
        <v>388</v>
      </c>
      <c r="G471" s="324"/>
      <c r="H471" s="324"/>
      <c r="I471" s="324"/>
      <c r="J471" s="324"/>
      <c r="K471" s="771"/>
      <c r="L471" s="411"/>
      <c r="N471" s="160"/>
      <c r="O471" s="48"/>
    </row>
    <row r="472" spans="1:15" ht="14.45" customHeight="1" x14ac:dyDescent="0.25">
      <c r="A472" s="42">
        <v>1</v>
      </c>
      <c r="B472" s="42" t="s">
        <v>8545</v>
      </c>
      <c r="C472" s="170" t="s">
        <v>8544</v>
      </c>
      <c r="D472" s="372"/>
      <c r="E472" s="372"/>
      <c r="F472" s="324" t="str">
        <f>C472&amp;" 385/65 22.5 ET0"</f>
        <v>SPP12P 385/65 22.5 ET0</v>
      </c>
      <c r="G472" s="324" t="s">
        <v>1720</v>
      </c>
      <c r="H472" s="324" t="s">
        <v>9022</v>
      </c>
      <c r="I472" s="175" t="s">
        <v>9024</v>
      </c>
      <c r="J472" s="324" t="str">
        <f t="shared" ref="J472:J473" si="25">C472&amp;" "&amp;G472&amp;" "&amp;I472</f>
        <v>SPP12P 385/65 22.5 ET0 Tyrex TR1</v>
      </c>
      <c r="K472" s="410" t="s">
        <v>9025</v>
      </c>
      <c r="L472" s="411"/>
      <c r="N472" s="160"/>
      <c r="O472" s="48"/>
    </row>
    <row r="473" spans="1:15" ht="14.45" customHeight="1" x14ac:dyDescent="0.25">
      <c r="A473" s="42">
        <v>2</v>
      </c>
      <c r="B473" s="42" t="s">
        <v>8545</v>
      </c>
      <c r="C473" s="170" t="s">
        <v>8544</v>
      </c>
      <c r="D473" s="372"/>
      <c r="E473" s="372"/>
      <c r="F473" s="324" t="str">
        <f>C473&amp;" 425/65 22.5 ET0"</f>
        <v>SPP12P 425/65 22.5 ET0</v>
      </c>
      <c r="G473" s="324" t="s">
        <v>1719</v>
      </c>
      <c r="H473" s="324" t="s">
        <v>9022</v>
      </c>
      <c r="I473" s="324" t="s">
        <v>9023</v>
      </c>
      <c r="J473" s="324" t="str">
        <f t="shared" si="25"/>
        <v xml:space="preserve">SPP12P 425/65 22.5 ET0 Ling Long Infinity </v>
      </c>
      <c r="K473" s="771">
        <v>22404500</v>
      </c>
      <c r="L473" s="411"/>
      <c r="N473" s="160"/>
      <c r="O473" s="48"/>
    </row>
    <row r="474" spans="1:15" ht="14.45" customHeight="1" x14ac:dyDescent="0.25">
      <c r="A474" s="42">
        <v>3</v>
      </c>
      <c r="B474" s="42" t="s">
        <v>8545</v>
      </c>
      <c r="C474" s="170" t="s">
        <v>8544</v>
      </c>
      <c r="D474" s="372"/>
      <c r="E474" s="372"/>
      <c r="F474" s="324"/>
      <c r="G474" s="324"/>
      <c r="H474" s="324"/>
      <c r="I474" s="324"/>
      <c r="J474" s="324"/>
      <c r="K474" s="771"/>
      <c r="L474" s="411"/>
      <c r="N474" s="160"/>
      <c r="O474" s="48"/>
    </row>
    <row r="475" spans="1:15" ht="14.45" customHeight="1" x14ac:dyDescent="0.25">
      <c r="A475" s="42">
        <v>4</v>
      </c>
      <c r="B475" s="42" t="s">
        <v>8545</v>
      </c>
      <c r="C475" s="170" t="s">
        <v>8544</v>
      </c>
      <c r="D475" s="372"/>
      <c r="E475" s="372"/>
      <c r="F475" s="324"/>
      <c r="G475" s="324"/>
      <c r="H475" s="324"/>
      <c r="I475" s="324"/>
      <c r="J475" s="324"/>
      <c r="K475" s="771"/>
      <c r="L475" s="411"/>
      <c r="N475" s="160"/>
      <c r="O475" s="48"/>
    </row>
    <row r="476" spans="1:15" ht="14.45" customHeight="1" x14ac:dyDescent="0.25">
      <c r="A476" s="42">
        <v>5</v>
      </c>
      <c r="B476" s="42" t="s">
        <v>8545</v>
      </c>
      <c r="C476" s="170" t="s">
        <v>8544</v>
      </c>
      <c r="D476" s="372"/>
      <c r="E476" s="372"/>
      <c r="F476" s="324"/>
      <c r="G476" s="324"/>
      <c r="H476" s="324"/>
      <c r="I476" s="324"/>
      <c r="J476" s="324"/>
      <c r="K476" s="771"/>
      <c r="L476" s="411"/>
      <c r="N476" s="160"/>
      <c r="O476" s="48"/>
    </row>
    <row r="477" spans="1:15" ht="14.45" customHeight="1" x14ac:dyDescent="0.25">
      <c r="A477" s="42">
        <v>6</v>
      </c>
      <c r="B477" s="42" t="s">
        <v>8545</v>
      </c>
      <c r="C477" s="170" t="s">
        <v>8544</v>
      </c>
      <c r="D477" s="372"/>
      <c r="E477" s="372"/>
      <c r="F477" s="324"/>
      <c r="G477" s="324"/>
      <c r="H477" s="324"/>
      <c r="I477" s="324"/>
      <c r="J477" s="324"/>
      <c r="K477" s="771"/>
      <c r="L477" s="411"/>
      <c r="N477" s="160"/>
      <c r="O477" s="48"/>
    </row>
    <row r="478" spans="1:15" ht="14.45" customHeight="1" x14ac:dyDescent="0.25">
      <c r="A478" s="42">
        <v>7</v>
      </c>
      <c r="B478" s="42" t="s">
        <v>8545</v>
      </c>
      <c r="C478" s="170" t="s">
        <v>8544</v>
      </c>
      <c r="D478" s="372"/>
      <c r="E478" s="372"/>
      <c r="F478" s="324"/>
      <c r="G478" s="324"/>
      <c r="H478" s="324"/>
      <c r="I478" s="324"/>
      <c r="J478" s="324"/>
      <c r="K478" s="771"/>
      <c r="L478" s="411"/>
      <c r="N478" s="160"/>
      <c r="O478" s="48"/>
    </row>
    <row r="479" spans="1:15" ht="14.45" customHeight="1" x14ac:dyDescent="0.25">
      <c r="A479" s="42">
        <v>8</v>
      </c>
      <c r="B479" s="42" t="s">
        <v>8545</v>
      </c>
      <c r="C479" s="170" t="s">
        <v>8544</v>
      </c>
      <c r="D479" s="372"/>
      <c r="E479" s="372"/>
      <c r="F479" s="324"/>
      <c r="G479" s="324"/>
      <c r="H479" s="324"/>
      <c r="I479" s="324"/>
      <c r="J479" s="324"/>
      <c r="K479" s="771"/>
      <c r="L479" s="411"/>
      <c r="N479" s="160"/>
      <c r="O479" s="48"/>
    </row>
    <row r="480" spans="1:15" ht="14.45" customHeight="1" x14ac:dyDescent="0.25">
      <c r="A480" s="42">
        <v>9</v>
      </c>
      <c r="B480" s="42" t="s">
        <v>8545</v>
      </c>
      <c r="C480" s="170" t="s">
        <v>8544</v>
      </c>
      <c r="D480" s="372"/>
      <c r="E480" s="372"/>
      <c r="F480" s="324"/>
      <c r="G480" s="324"/>
      <c r="H480" s="324"/>
      <c r="I480" s="324"/>
      <c r="J480" s="324"/>
      <c r="K480" s="771"/>
      <c r="L480" s="411"/>
      <c r="N480" s="160"/>
      <c r="O480" s="48"/>
    </row>
    <row r="481" spans="1:21" ht="14.45" customHeight="1" x14ac:dyDescent="0.25">
      <c r="A481" s="41">
        <v>0</v>
      </c>
      <c r="B481" s="41" t="s">
        <v>796</v>
      </c>
      <c r="C481" s="169" t="s">
        <v>3</v>
      </c>
      <c r="D481" s="368"/>
      <c r="E481" s="368" t="s">
        <v>200</v>
      </c>
      <c r="F481" s="365" t="s">
        <v>388</v>
      </c>
      <c r="G481" s="365"/>
      <c r="H481" s="365"/>
      <c r="I481" s="365"/>
      <c r="J481" s="365"/>
      <c r="K481" s="369"/>
      <c r="L481" s="411"/>
      <c r="N481" s="158" t="s">
        <v>388</v>
      </c>
      <c r="O481" s="52"/>
      <c r="P481" s="407" t="s">
        <v>200</v>
      </c>
      <c r="Q481" s="365" t="s">
        <v>1720</v>
      </c>
      <c r="R481" s="365" t="s">
        <v>1661</v>
      </c>
      <c r="S481" s="365" t="s">
        <v>1821</v>
      </c>
      <c r="T481" s="365"/>
      <c r="U481" s="370" t="s">
        <v>1715</v>
      </c>
    </row>
    <row r="482" spans="1:21" ht="14.45" customHeight="1" x14ac:dyDescent="0.25">
      <c r="A482" s="41">
        <v>1</v>
      </c>
      <c r="B482" s="41" t="s">
        <v>796</v>
      </c>
      <c r="C482" s="169" t="s">
        <v>3</v>
      </c>
      <c r="D482" s="368" t="s">
        <v>2564</v>
      </c>
      <c r="E482" s="368"/>
      <c r="F482" s="365" t="str">
        <f>C482&amp;" 385/65 22.5 ET0"</f>
        <v>SPP14U 385/65 22.5 ET0</v>
      </c>
      <c r="G482" s="365" t="s">
        <v>1720</v>
      </c>
      <c r="H482" s="365" t="s">
        <v>1661</v>
      </c>
      <c r="I482" s="365" t="s">
        <v>2529</v>
      </c>
      <c r="J482" s="365" t="str">
        <f t="shared" ref="J482:J493" si="26">C482&amp;" "&amp;G482&amp;" "&amp;I482</f>
        <v>SPP14U 385/65 22.5 ET0 Westlake AT557</v>
      </c>
      <c r="K482" s="391" t="s">
        <v>2329</v>
      </c>
      <c r="L482" s="411"/>
      <c r="N482" s="158" t="s">
        <v>727</v>
      </c>
      <c r="O482" s="52" t="s">
        <v>42</v>
      </c>
      <c r="P482" s="407" t="s">
        <v>200</v>
      </c>
      <c r="Q482" s="365" t="s">
        <v>1719</v>
      </c>
      <c r="R482" s="365" t="s">
        <v>1661</v>
      </c>
      <c r="S482" s="365" t="s">
        <v>1808</v>
      </c>
      <c r="T482" s="365"/>
      <c r="U482" s="370" t="s">
        <v>337</v>
      </c>
    </row>
    <row r="483" spans="1:21" ht="14.45" customHeight="1" x14ac:dyDescent="0.25">
      <c r="A483" s="41">
        <v>2</v>
      </c>
      <c r="B483" s="41" t="s">
        <v>796</v>
      </c>
      <c r="C483" s="169" t="s">
        <v>3</v>
      </c>
      <c r="D483" s="368" t="s">
        <v>2562</v>
      </c>
      <c r="E483" s="368"/>
      <c r="F483" s="365" t="str">
        <f>C483&amp;" 425/65 22.5 ET0"</f>
        <v>SPP14U 425/65 22.5 ET0</v>
      </c>
      <c r="G483" s="365" t="s">
        <v>1719</v>
      </c>
      <c r="H483" s="365" t="s">
        <v>1661</v>
      </c>
      <c r="I483" s="365" t="s">
        <v>1807</v>
      </c>
      <c r="J483" s="365" t="str">
        <f t="shared" si="26"/>
        <v>SPP14U 425/65 22.5 ET0 Westlake CR931 radialinė</v>
      </c>
      <c r="K483" s="369">
        <v>22402700</v>
      </c>
      <c r="L483" s="418"/>
      <c r="N483" s="158"/>
      <c r="O483" s="52"/>
      <c r="P483" s="407" t="s">
        <v>200</v>
      </c>
      <c r="Q483" s="365" t="s">
        <v>1719</v>
      </c>
      <c r="R483" s="365" t="s">
        <v>1661</v>
      </c>
      <c r="S483" s="365" t="s">
        <v>1812</v>
      </c>
      <c r="T483" s="365"/>
      <c r="U483" s="370" t="s">
        <v>1727</v>
      </c>
    </row>
    <row r="484" spans="1:21" ht="14.45" customHeight="1" x14ac:dyDescent="0.25">
      <c r="A484" s="41">
        <v>3</v>
      </c>
      <c r="B484" s="41" t="s">
        <v>796</v>
      </c>
      <c r="C484" s="169" t="s">
        <v>3</v>
      </c>
      <c r="D484" s="368" t="s">
        <v>2565</v>
      </c>
      <c r="E484" s="368"/>
      <c r="F484" s="365" t="str">
        <f>C484&amp;" 500/60 22.5 ET-50"</f>
        <v>SPP14U 500/60 22.5 ET-50</v>
      </c>
      <c r="G484" s="365" t="s">
        <v>1719</v>
      </c>
      <c r="H484" s="365" t="s">
        <v>1661</v>
      </c>
      <c r="I484" s="365" t="s">
        <v>1811</v>
      </c>
      <c r="J484" s="365" t="str">
        <f t="shared" si="26"/>
        <v>SPP14U 425/65 22.5 ET0 Westlake AT557 radialinė</v>
      </c>
      <c r="K484" s="369">
        <v>224900200</v>
      </c>
      <c r="L484" s="411"/>
      <c r="N484" s="158"/>
      <c r="O484" s="52"/>
    </row>
    <row r="485" spans="1:21" ht="14.45" customHeight="1" x14ac:dyDescent="0.25">
      <c r="A485" s="41">
        <v>4</v>
      </c>
      <c r="B485" s="41" t="s">
        <v>796</v>
      </c>
      <c r="C485" s="169" t="s">
        <v>3</v>
      </c>
      <c r="D485" s="368"/>
      <c r="E485" s="368"/>
      <c r="F485" s="365" t="str">
        <f>C485&amp;" 550/45 22.5 ET-50"</f>
        <v>SPP14U 550/45 22.5 ET-50</v>
      </c>
      <c r="G485" s="365" t="s">
        <v>2824</v>
      </c>
      <c r="H485" s="365" t="s">
        <v>1661</v>
      </c>
      <c r="I485" s="365" t="s">
        <v>2837</v>
      </c>
      <c r="J485" s="365" t="str">
        <f t="shared" si="26"/>
        <v>SPP14U 500/60 22.5 ET-50 BKT FLOT FL630</v>
      </c>
      <c r="K485" s="369">
        <v>224902700</v>
      </c>
      <c r="L485" s="411"/>
      <c r="N485" s="158"/>
      <c r="O485" s="52"/>
    </row>
    <row r="486" spans="1:21" ht="14.45" customHeight="1" x14ac:dyDescent="0.25">
      <c r="A486" s="41">
        <v>5</v>
      </c>
      <c r="B486" s="41" t="s">
        <v>796</v>
      </c>
      <c r="C486" s="169" t="s">
        <v>3</v>
      </c>
      <c r="D486" s="368" t="s">
        <v>2541</v>
      </c>
      <c r="E486" s="368"/>
      <c r="F486" s="401" t="str">
        <f>C486&amp;" 560/45 22.5 ET-50"</f>
        <v>SPP14U 560/45 22.5 ET-50</v>
      </c>
      <c r="G486" s="365" t="s">
        <v>1712</v>
      </c>
      <c r="H486" s="365" t="s">
        <v>1661</v>
      </c>
      <c r="I486" s="365" t="s">
        <v>1710</v>
      </c>
      <c r="J486" s="365" t="str">
        <f t="shared" si="26"/>
        <v>SPP14U 550/45 22.5 ET-50 Alliance 328</v>
      </c>
      <c r="K486" s="369">
        <v>22405100</v>
      </c>
      <c r="L486" s="411"/>
      <c r="N486" s="158"/>
      <c r="O486" s="52"/>
    </row>
    <row r="487" spans="1:21" ht="14.45" customHeight="1" x14ac:dyDescent="0.25">
      <c r="A487" s="41">
        <v>6</v>
      </c>
      <c r="B487" s="41" t="s">
        <v>796</v>
      </c>
      <c r="C487" s="169" t="s">
        <v>3</v>
      </c>
      <c r="D487" s="401" t="s">
        <v>2557</v>
      </c>
      <c r="E487" s="401"/>
      <c r="F487" s="401"/>
      <c r="G487" s="365" t="s">
        <v>2737</v>
      </c>
      <c r="H487" s="365" t="s">
        <v>1661</v>
      </c>
      <c r="I487" s="364" t="s">
        <v>2576</v>
      </c>
      <c r="J487" s="365" t="str">
        <f t="shared" si="26"/>
        <v>SPP14U 560/45 22.5 ET-50 BKT FL 630 PLUS radialinė</v>
      </c>
      <c r="K487" s="773">
        <v>224902300</v>
      </c>
      <c r="L487" s="411"/>
      <c r="N487" s="158"/>
      <c r="O487" s="52"/>
    </row>
    <row r="488" spans="1:21" ht="14.45" customHeight="1" x14ac:dyDescent="0.25">
      <c r="A488" s="41">
        <v>7</v>
      </c>
      <c r="B488" s="41" t="s">
        <v>796</v>
      </c>
      <c r="C488" s="169" t="s">
        <v>3</v>
      </c>
      <c r="D488" s="401"/>
      <c r="E488" s="401"/>
      <c r="F488" s="401"/>
      <c r="G488" s="401"/>
      <c r="H488" s="401"/>
      <c r="I488" s="401"/>
      <c r="J488" s="365"/>
      <c r="K488" s="779"/>
      <c r="L488" s="411"/>
      <c r="N488" s="158"/>
      <c r="O488" s="52"/>
    </row>
    <row r="489" spans="1:21" ht="14.45" customHeight="1" x14ac:dyDescent="0.25">
      <c r="A489" s="41">
        <v>8</v>
      </c>
      <c r="B489" s="41" t="s">
        <v>796</v>
      </c>
      <c r="C489" s="169" t="s">
        <v>3</v>
      </c>
      <c r="D489" s="401"/>
      <c r="E489" s="401"/>
      <c r="F489" s="401"/>
      <c r="G489" s="401"/>
      <c r="H489" s="401"/>
      <c r="I489" s="401"/>
      <c r="J489" s="365"/>
      <c r="K489" s="779"/>
      <c r="L489" s="411"/>
      <c r="N489" s="158"/>
      <c r="O489" s="52"/>
    </row>
    <row r="490" spans="1:21" ht="14.45" customHeight="1" x14ac:dyDescent="0.25">
      <c r="A490" s="41">
        <v>9</v>
      </c>
      <c r="B490" s="41" t="s">
        <v>796</v>
      </c>
      <c r="C490" s="169" t="s">
        <v>3</v>
      </c>
      <c r="D490" s="368"/>
      <c r="E490" s="368"/>
      <c r="F490" s="365"/>
      <c r="G490" s="365"/>
      <c r="H490" s="365"/>
      <c r="I490" s="365"/>
      <c r="J490" s="365"/>
      <c r="K490" s="369"/>
      <c r="L490" s="411"/>
      <c r="N490" s="158"/>
      <c r="O490" s="52"/>
    </row>
    <row r="491" spans="1:21" ht="16.149999999999999" customHeight="1" x14ac:dyDescent="0.25">
      <c r="A491" s="42">
        <v>0</v>
      </c>
      <c r="B491" s="42" t="s">
        <v>8709</v>
      </c>
      <c r="C491" s="170" t="s">
        <v>8710</v>
      </c>
      <c r="D491" s="372"/>
      <c r="E491" s="372"/>
      <c r="F491" s="324" t="s">
        <v>388</v>
      </c>
      <c r="G491" s="324"/>
      <c r="H491" s="324"/>
      <c r="I491" s="324"/>
      <c r="J491" s="1033"/>
      <c r="K491" s="771"/>
      <c r="L491" s="411"/>
      <c r="N491" s="158"/>
      <c r="O491" s="52"/>
    </row>
    <row r="492" spans="1:21" ht="16.149999999999999" customHeight="1" x14ac:dyDescent="0.25">
      <c r="A492" s="42">
        <v>1</v>
      </c>
      <c r="B492" s="42" t="s">
        <v>8709</v>
      </c>
      <c r="C492" s="170" t="s">
        <v>8710</v>
      </c>
      <c r="D492" s="372"/>
      <c r="E492" s="372"/>
      <c r="F492" s="324" t="str">
        <f>C492&amp;" 385/65 22.5 ET0"</f>
        <v>SPP14P 385/65 22.5 ET0</v>
      </c>
      <c r="G492" s="324" t="s">
        <v>1720</v>
      </c>
      <c r="H492" s="324" t="s">
        <v>1661</v>
      </c>
      <c r="I492" s="324"/>
      <c r="J492" s="1033" t="str">
        <f t="shared" si="26"/>
        <v xml:space="preserve">SPP14P 385/65 22.5 ET0 </v>
      </c>
      <c r="K492" s="771"/>
      <c r="L492" s="411"/>
      <c r="N492" s="158"/>
      <c r="O492" s="52"/>
    </row>
    <row r="493" spans="1:21" ht="16.149999999999999" customHeight="1" x14ac:dyDescent="0.25">
      <c r="A493" s="42">
        <v>2</v>
      </c>
      <c r="B493" s="42" t="s">
        <v>8709</v>
      </c>
      <c r="C493" s="170" t="s">
        <v>8710</v>
      </c>
      <c r="D493" s="372"/>
      <c r="E493" s="372"/>
      <c r="F493" s="324" t="str">
        <f>C493&amp;" 425/65 22.5 ET0"</f>
        <v>SPP14P 425/65 22.5 ET0</v>
      </c>
      <c r="G493" s="1033" t="s">
        <v>1719</v>
      </c>
      <c r="H493" s="324" t="s">
        <v>1661</v>
      </c>
      <c r="I493" s="324" t="s">
        <v>9265</v>
      </c>
      <c r="J493" s="1033" t="str">
        <f t="shared" si="26"/>
        <v>SPP14P 425/65 22.5 ET0 Ling Long Infinity</v>
      </c>
      <c r="K493" s="771">
        <v>224905900</v>
      </c>
      <c r="L493" s="411"/>
      <c r="N493" s="158"/>
      <c r="O493" s="52"/>
    </row>
    <row r="494" spans="1:21" ht="16.149999999999999" customHeight="1" x14ac:dyDescent="0.25">
      <c r="A494" s="42">
        <v>3</v>
      </c>
      <c r="B494" s="42" t="s">
        <v>8709</v>
      </c>
      <c r="C494" s="170" t="s">
        <v>8710</v>
      </c>
      <c r="D494" s="372"/>
      <c r="E494" s="372"/>
      <c r="F494" s="324"/>
      <c r="G494" s="324"/>
      <c r="H494" s="324"/>
      <c r="I494" s="324"/>
      <c r="J494" s="1033"/>
      <c r="K494" s="771"/>
      <c r="L494" s="411"/>
      <c r="N494" s="158"/>
      <c r="O494" s="52"/>
    </row>
    <row r="495" spans="1:21" ht="16.149999999999999" customHeight="1" x14ac:dyDescent="0.25">
      <c r="A495" s="42">
        <v>4</v>
      </c>
      <c r="B495" s="42" t="s">
        <v>8709</v>
      </c>
      <c r="C495" s="170" t="s">
        <v>8710</v>
      </c>
      <c r="D495" s="372"/>
      <c r="E495" s="372"/>
      <c r="F495" s="324"/>
      <c r="G495" s="324"/>
      <c r="H495" s="324"/>
      <c r="I495" s="324"/>
      <c r="J495" s="1033"/>
      <c r="K495" s="771"/>
      <c r="L495" s="411"/>
      <c r="N495" s="158"/>
      <c r="O495" s="52"/>
    </row>
    <row r="496" spans="1:21" ht="16.149999999999999" customHeight="1" x14ac:dyDescent="0.25">
      <c r="A496" s="42">
        <v>5</v>
      </c>
      <c r="B496" s="42" t="s">
        <v>8709</v>
      </c>
      <c r="C496" s="170" t="s">
        <v>8710</v>
      </c>
      <c r="D496" s="372"/>
      <c r="E496" s="372"/>
      <c r="F496" s="324"/>
      <c r="G496" s="324"/>
      <c r="H496" s="324"/>
      <c r="I496" s="324"/>
      <c r="J496" s="1033"/>
      <c r="K496" s="771"/>
      <c r="L496" s="411"/>
      <c r="N496" s="158"/>
      <c r="O496" s="52"/>
    </row>
    <row r="497" spans="1:21" ht="16.149999999999999" customHeight="1" x14ac:dyDescent="0.25">
      <c r="A497" s="42">
        <v>6</v>
      </c>
      <c r="B497" s="42" t="s">
        <v>8709</v>
      </c>
      <c r="C497" s="170" t="s">
        <v>8710</v>
      </c>
      <c r="D497" s="372"/>
      <c r="E497" s="372"/>
      <c r="F497" s="324"/>
      <c r="G497" s="324"/>
      <c r="H497" s="324"/>
      <c r="I497" s="324"/>
      <c r="J497" s="1033"/>
      <c r="K497" s="771"/>
      <c r="L497" s="411"/>
      <c r="N497" s="158"/>
      <c r="O497" s="52"/>
    </row>
    <row r="498" spans="1:21" ht="16.149999999999999" customHeight="1" x14ac:dyDescent="0.25">
      <c r="A498" s="42">
        <v>7</v>
      </c>
      <c r="B498" s="42" t="s">
        <v>8709</v>
      </c>
      <c r="C498" s="170" t="s">
        <v>8710</v>
      </c>
      <c r="D498" s="372"/>
      <c r="E498" s="372"/>
      <c r="F498" s="324"/>
      <c r="G498" s="324"/>
      <c r="H498" s="324"/>
      <c r="I498" s="324"/>
      <c r="J498" s="1033"/>
      <c r="K498" s="771"/>
      <c r="L498" s="411"/>
      <c r="N498" s="158"/>
      <c r="O498" s="52"/>
    </row>
    <row r="499" spans="1:21" ht="16.149999999999999" customHeight="1" x14ac:dyDescent="0.25">
      <c r="A499" s="42">
        <v>8</v>
      </c>
      <c r="B499" s="42" t="s">
        <v>8709</v>
      </c>
      <c r="C499" s="170" t="s">
        <v>8710</v>
      </c>
      <c r="D499" s="372"/>
      <c r="E499" s="372"/>
      <c r="F499" s="324"/>
      <c r="G499" s="324"/>
      <c r="H499" s="324"/>
      <c r="I499" s="324"/>
      <c r="J499" s="1033"/>
      <c r="K499" s="771"/>
      <c r="L499" s="411"/>
      <c r="N499" s="158"/>
      <c r="O499" s="52"/>
    </row>
    <row r="500" spans="1:21" ht="16.149999999999999" customHeight="1" x14ac:dyDescent="0.25">
      <c r="A500" s="42">
        <v>9</v>
      </c>
      <c r="B500" s="42" t="s">
        <v>8709</v>
      </c>
      <c r="C500" s="170" t="s">
        <v>8710</v>
      </c>
      <c r="D500" s="372"/>
      <c r="E500" s="372"/>
      <c r="F500" s="324"/>
      <c r="G500" s="324"/>
      <c r="H500" s="324"/>
      <c r="I500" s="324"/>
      <c r="J500" s="324"/>
      <c r="K500" s="771"/>
      <c r="L500" s="411"/>
      <c r="N500" s="158"/>
      <c r="O500" s="52"/>
    </row>
    <row r="501" spans="1:21" s="199" customFormat="1" ht="14.45" customHeight="1" x14ac:dyDescent="0.25">
      <c r="A501" s="41">
        <v>0</v>
      </c>
      <c r="B501" s="41" t="s">
        <v>797</v>
      </c>
      <c r="C501" s="169" t="s">
        <v>36</v>
      </c>
      <c r="D501" s="368"/>
      <c r="E501" s="368" t="s">
        <v>200</v>
      </c>
      <c r="F501" s="365" t="s">
        <v>388</v>
      </c>
      <c r="G501" s="365"/>
      <c r="H501" s="365"/>
      <c r="I501" s="365"/>
      <c r="J501" s="365"/>
      <c r="K501" s="369"/>
      <c r="L501" s="635"/>
      <c r="N501" s="158" t="s">
        <v>388</v>
      </c>
      <c r="O501" s="52"/>
      <c r="P501" s="407" t="s">
        <v>200</v>
      </c>
      <c r="Q501" s="365" t="s">
        <v>1720</v>
      </c>
      <c r="R501" s="365" t="s">
        <v>1661</v>
      </c>
      <c r="S501" s="365" t="s">
        <v>1821</v>
      </c>
      <c r="T501" s="365"/>
      <c r="U501" s="370" t="s">
        <v>1715</v>
      </c>
    </row>
    <row r="502" spans="1:21" s="199" customFormat="1" ht="14.45" customHeight="1" x14ac:dyDescent="0.25">
      <c r="A502" s="41">
        <v>1</v>
      </c>
      <c r="B502" s="41" t="s">
        <v>797</v>
      </c>
      <c r="C502" s="169" t="s">
        <v>36</v>
      </c>
      <c r="D502" s="368" t="s">
        <v>2564</v>
      </c>
      <c r="E502" s="368"/>
      <c r="F502" s="365" t="str">
        <f>C502&amp;" 385/65 22.5 ET0"</f>
        <v>SPP16U 385/65 22.5 ET0</v>
      </c>
      <c r="G502" s="365" t="s">
        <v>1720</v>
      </c>
      <c r="H502" s="365" t="s">
        <v>1661</v>
      </c>
      <c r="I502" s="365" t="s">
        <v>2529</v>
      </c>
      <c r="J502" s="365" t="str">
        <f>C502&amp;" "&amp;G502&amp;" "&amp;I502</f>
        <v>SPP16U 385/65 22.5 ET0 Westlake AT557</v>
      </c>
      <c r="K502" s="391" t="s">
        <v>2329</v>
      </c>
      <c r="L502" s="635"/>
      <c r="N502" s="158" t="s">
        <v>727</v>
      </c>
      <c r="O502" s="52" t="s">
        <v>42</v>
      </c>
      <c r="P502" s="407" t="s">
        <v>200</v>
      </c>
      <c r="Q502" s="365" t="s">
        <v>1719</v>
      </c>
      <c r="R502" s="365" t="s">
        <v>1661</v>
      </c>
      <c r="S502" s="365" t="s">
        <v>1808</v>
      </c>
      <c r="T502" s="365"/>
      <c r="U502" s="370" t="s">
        <v>337</v>
      </c>
    </row>
    <row r="503" spans="1:21" s="199" customFormat="1" ht="14.45" customHeight="1" x14ac:dyDescent="0.25">
      <c r="A503" s="41">
        <v>2</v>
      </c>
      <c r="B503" s="41" t="s">
        <v>797</v>
      </c>
      <c r="C503" s="169" t="s">
        <v>36</v>
      </c>
      <c r="D503" s="368" t="s">
        <v>2562</v>
      </c>
      <c r="E503" s="368"/>
      <c r="F503" s="365" t="str">
        <f>C503&amp;" 425/65 22.5 ET0"</f>
        <v>SPP16U 425/65 22.5 ET0</v>
      </c>
      <c r="G503" s="365" t="s">
        <v>1719</v>
      </c>
      <c r="H503" s="365" t="s">
        <v>1661</v>
      </c>
      <c r="I503" s="365" t="s">
        <v>1807</v>
      </c>
      <c r="J503" s="365" t="str">
        <f>C503&amp;" "&amp;G503&amp;" "&amp;I503</f>
        <v>SPP16U 425/65 22.5 ET0 Westlake CR931 radialinė</v>
      </c>
      <c r="K503" s="369">
        <v>22402700</v>
      </c>
      <c r="L503" s="979"/>
      <c r="N503" s="158"/>
      <c r="O503" s="52"/>
      <c r="P503" s="407" t="s">
        <v>200</v>
      </c>
      <c r="Q503" s="365" t="s">
        <v>1719</v>
      </c>
      <c r="R503" s="365" t="s">
        <v>1661</v>
      </c>
      <c r="S503" s="365" t="s">
        <v>1812</v>
      </c>
      <c r="T503" s="365"/>
      <c r="U503" s="370" t="s">
        <v>1727</v>
      </c>
    </row>
    <row r="504" spans="1:21" s="199" customFormat="1" ht="14.45" customHeight="1" x14ac:dyDescent="0.25">
      <c r="A504" s="41">
        <v>3</v>
      </c>
      <c r="B504" s="41" t="s">
        <v>797</v>
      </c>
      <c r="C504" s="169" t="s">
        <v>36</v>
      </c>
      <c r="D504" s="368" t="s">
        <v>2565</v>
      </c>
      <c r="E504" s="368"/>
      <c r="F504" s="365" t="s">
        <v>2823</v>
      </c>
      <c r="G504" s="365" t="s">
        <v>1719</v>
      </c>
      <c r="H504" s="365" t="s">
        <v>1661</v>
      </c>
      <c r="I504" s="365" t="s">
        <v>1811</v>
      </c>
      <c r="J504" s="365" t="str">
        <f>C504&amp;" "&amp;G504&amp;" "&amp;I504</f>
        <v>SPP16U 425/65 22.5 ET0 Westlake AT557 radialinė</v>
      </c>
      <c r="K504" s="369">
        <v>224900200</v>
      </c>
      <c r="L504" s="635"/>
      <c r="N504" s="158"/>
      <c r="O504" s="52"/>
    </row>
    <row r="505" spans="1:21" s="199" customFormat="1" ht="14.45" customHeight="1" x14ac:dyDescent="0.25">
      <c r="A505" s="41">
        <v>4</v>
      </c>
      <c r="B505" s="41" t="s">
        <v>797</v>
      </c>
      <c r="C505" s="169" t="s">
        <v>36</v>
      </c>
      <c r="D505" s="368" t="s">
        <v>2541</v>
      </c>
      <c r="E505" s="368"/>
      <c r="F505" s="365" t="str">
        <f>C505&amp;" 550/45 22.5 ET-50"</f>
        <v>SPP16U 550/45 22.5 ET-50</v>
      </c>
      <c r="G505" s="365" t="s">
        <v>2824</v>
      </c>
      <c r="H505" s="365" t="s">
        <v>1661</v>
      </c>
      <c r="I505" s="365" t="s">
        <v>2825</v>
      </c>
      <c r="J505" s="365" t="str">
        <f>C505&amp;" "&amp;G505&amp;" "&amp;I505</f>
        <v>SPP16U 500/60 22.5 ET-50 Michelin CARGOXBIB</v>
      </c>
      <c r="K505" s="369" t="s">
        <v>2329</v>
      </c>
      <c r="L505" s="635"/>
      <c r="N505" s="158"/>
      <c r="O505" s="52"/>
    </row>
    <row r="506" spans="1:21" s="199" customFormat="1" ht="14.45" customHeight="1" x14ac:dyDescent="0.25">
      <c r="A506" s="41">
        <v>5</v>
      </c>
      <c r="B506" s="41" t="s">
        <v>797</v>
      </c>
      <c r="C506" s="169" t="s">
        <v>36</v>
      </c>
      <c r="D506" s="401" t="s">
        <v>2557</v>
      </c>
      <c r="E506" s="401"/>
      <c r="F506" s="401" t="str">
        <f>C506&amp;" 560/45 22.5 ET-50"</f>
        <v>SPP16U 560/45 22.5 ET-50</v>
      </c>
      <c r="G506" s="457" t="s">
        <v>2824</v>
      </c>
      <c r="H506" s="365" t="s">
        <v>1661</v>
      </c>
      <c r="I506" s="457" t="s">
        <v>2577</v>
      </c>
      <c r="J506" s="457" t="str">
        <f>C506&amp;" "&amp;G506&amp;" "&amp;I506</f>
        <v>SPP16U 500/60 22.5 ET-50 BKT FL 630 radialinė</v>
      </c>
      <c r="K506" s="633" t="s">
        <v>8686</v>
      </c>
      <c r="L506" s="635"/>
      <c r="N506" s="158"/>
      <c r="O506" s="52"/>
    </row>
    <row r="507" spans="1:21" s="199" customFormat="1" ht="14.45" customHeight="1" x14ac:dyDescent="0.25">
      <c r="A507" s="41">
        <v>6</v>
      </c>
      <c r="B507" s="41" t="s">
        <v>797</v>
      </c>
      <c r="C507" s="169" t="s">
        <v>36</v>
      </c>
      <c r="D507" s="401"/>
      <c r="E507" s="401"/>
      <c r="F507" s="401"/>
      <c r="G507" s="365" t="s">
        <v>1712</v>
      </c>
      <c r="H507" s="365" t="s">
        <v>1661</v>
      </c>
      <c r="I507" s="365" t="s">
        <v>1710</v>
      </c>
      <c r="J507" s="365" t="str">
        <f>C506&amp;" "&amp;G507&amp;" "&amp;I507</f>
        <v>SPP16U 550/45 22.5 ET-50 Alliance 328</v>
      </c>
      <c r="K507" s="369">
        <v>22405100</v>
      </c>
      <c r="L507" s="635"/>
      <c r="N507" s="158"/>
      <c r="O507" s="52"/>
    </row>
    <row r="508" spans="1:21" s="199" customFormat="1" ht="14.45" customHeight="1" x14ac:dyDescent="0.25">
      <c r="A508" s="41">
        <v>7</v>
      </c>
      <c r="B508" s="41" t="s">
        <v>797</v>
      </c>
      <c r="C508" s="169" t="s">
        <v>36</v>
      </c>
      <c r="D508" s="401"/>
      <c r="E508" s="401"/>
      <c r="F508" s="401"/>
      <c r="G508" s="365" t="s">
        <v>2737</v>
      </c>
      <c r="H508" s="365" t="s">
        <v>1661</v>
      </c>
      <c r="I508" s="364" t="s">
        <v>2576</v>
      </c>
      <c r="J508" s="365" t="str">
        <f>C507&amp;" "&amp;G508&amp;" "&amp;I508</f>
        <v>SPP16U 560/45 22.5 ET-50 BKT FL 630 PLUS radialinė</v>
      </c>
      <c r="K508" s="773">
        <v>224902300</v>
      </c>
      <c r="L508" s="635"/>
      <c r="N508" s="158"/>
      <c r="O508" s="52"/>
    </row>
    <row r="509" spans="1:21" s="199" customFormat="1" ht="14.45" customHeight="1" x14ac:dyDescent="0.25">
      <c r="A509" s="41">
        <v>8</v>
      </c>
      <c r="B509" s="41" t="s">
        <v>797</v>
      </c>
      <c r="C509" s="169" t="s">
        <v>36</v>
      </c>
      <c r="D509" s="401"/>
      <c r="E509" s="401"/>
      <c r="F509" s="401"/>
      <c r="G509" s="401"/>
      <c r="H509" s="401"/>
      <c r="I509" s="401"/>
      <c r="J509" s="365"/>
      <c r="K509" s="779"/>
      <c r="L509" s="981"/>
      <c r="N509" s="158"/>
      <c r="O509" s="52"/>
    </row>
    <row r="510" spans="1:21" s="199" customFormat="1" ht="14.45" customHeight="1" x14ac:dyDescent="0.25">
      <c r="A510" s="41">
        <v>9</v>
      </c>
      <c r="B510" s="41" t="s">
        <v>797</v>
      </c>
      <c r="C510" s="169" t="s">
        <v>36</v>
      </c>
      <c r="D510" s="401"/>
      <c r="E510" s="401"/>
      <c r="F510" s="401"/>
      <c r="G510" s="401"/>
      <c r="H510" s="401"/>
      <c r="I510" s="401"/>
      <c r="J510" s="365"/>
      <c r="K510" s="779"/>
      <c r="L510" s="981"/>
      <c r="N510" s="158"/>
      <c r="O510" s="52"/>
    </row>
    <row r="511" spans="1:21" s="199" customFormat="1" ht="14.45" customHeight="1" x14ac:dyDescent="0.25">
      <c r="A511" s="41" t="s">
        <v>648</v>
      </c>
      <c r="B511" s="41" t="s">
        <v>797</v>
      </c>
      <c r="C511" s="169" t="s">
        <v>36</v>
      </c>
      <c r="D511" s="401"/>
      <c r="E511" s="401"/>
      <c r="F511" s="401"/>
      <c r="G511" s="401"/>
      <c r="H511" s="401"/>
      <c r="I511" s="401"/>
      <c r="J511" s="365"/>
      <c r="K511" s="779"/>
      <c r="L511" s="981"/>
      <c r="N511" s="158"/>
      <c r="O511" s="52"/>
    </row>
    <row r="512" spans="1:21" s="199" customFormat="1" ht="14.45" customHeight="1" x14ac:dyDescent="0.25">
      <c r="A512" s="41" t="s">
        <v>653</v>
      </c>
      <c r="B512" s="41" t="s">
        <v>797</v>
      </c>
      <c r="C512" s="169" t="s">
        <v>36</v>
      </c>
      <c r="D512" s="368"/>
      <c r="E512" s="368"/>
      <c r="F512" s="365"/>
      <c r="G512" s="365"/>
      <c r="H512" s="365"/>
      <c r="I512" s="365"/>
      <c r="J512" s="365"/>
      <c r="K512" s="369"/>
      <c r="L512" s="635"/>
      <c r="N512" s="158"/>
      <c r="O512" s="52"/>
    </row>
    <row r="513" spans="1:15" ht="16.149999999999999" customHeight="1" x14ac:dyDescent="0.25">
      <c r="A513" s="42">
        <v>0</v>
      </c>
      <c r="B513" s="42" t="s">
        <v>8711</v>
      </c>
      <c r="C513" s="170" t="s">
        <v>8712</v>
      </c>
      <c r="D513" s="372"/>
      <c r="E513" s="372"/>
      <c r="F513" s="324" t="s">
        <v>388</v>
      </c>
      <c r="G513" s="324"/>
      <c r="H513" s="324"/>
      <c r="I513" s="324"/>
      <c r="J513" s="1033"/>
      <c r="K513" s="771"/>
      <c r="L513" s="411"/>
      <c r="N513" s="160"/>
      <c r="O513" s="48"/>
    </row>
    <row r="514" spans="1:15" ht="16.149999999999999" customHeight="1" x14ac:dyDescent="0.25">
      <c r="A514" s="42">
        <v>1</v>
      </c>
      <c r="B514" s="42" t="s">
        <v>8711</v>
      </c>
      <c r="C514" s="170" t="s">
        <v>8712</v>
      </c>
      <c r="D514" s="372"/>
      <c r="E514" s="372"/>
      <c r="F514" s="324" t="str">
        <f>C514&amp;" 385/65 22.5 ET0"</f>
        <v>SPP16P 385/65 22.5 ET0</v>
      </c>
      <c r="G514" s="324" t="s">
        <v>1720</v>
      </c>
      <c r="H514" s="324" t="s">
        <v>1661</v>
      </c>
      <c r="I514" s="324"/>
      <c r="J514" s="1033"/>
      <c r="K514" s="771"/>
      <c r="L514" s="411"/>
      <c r="N514" s="160"/>
      <c r="O514" s="48"/>
    </row>
    <row r="515" spans="1:15" ht="16.149999999999999" customHeight="1" x14ac:dyDescent="0.25">
      <c r="A515" s="42">
        <v>2</v>
      </c>
      <c r="B515" s="42" t="s">
        <v>8711</v>
      </c>
      <c r="C515" s="170" t="s">
        <v>8712</v>
      </c>
      <c r="D515" s="372"/>
      <c r="E515" s="372"/>
      <c r="F515" s="324" t="str">
        <f>C515&amp;" 425/65 22.5 ET0"</f>
        <v>SPP16P 425/65 22.5 ET0</v>
      </c>
      <c r="G515" s="324" t="s">
        <v>1719</v>
      </c>
      <c r="H515" s="324" t="s">
        <v>1661</v>
      </c>
      <c r="I515" s="324" t="s">
        <v>9265</v>
      </c>
      <c r="J515" s="1033" t="str">
        <f t="shared" ref="J515" si="27">C514&amp;" "&amp;G515&amp;" "&amp;I515</f>
        <v>SPP16P 425/65 22.5 ET0 Ling Long Infinity</v>
      </c>
      <c r="K515" s="771">
        <v>224905900</v>
      </c>
      <c r="L515" s="411"/>
      <c r="N515" s="160"/>
      <c r="O515" s="48"/>
    </row>
    <row r="516" spans="1:15" ht="16.149999999999999" customHeight="1" x14ac:dyDescent="0.25">
      <c r="A516" s="42">
        <v>3</v>
      </c>
      <c r="B516" s="42" t="s">
        <v>8711</v>
      </c>
      <c r="C516" s="170" t="s">
        <v>8712</v>
      </c>
      <c r="D516" s="372"/>
      <c r="E516" s="372"/>
      <c r="F516" s="324"/>
      <c r="G516" s="324"/>
      <c r="H516" s="324"/>
      <c r="I516" s="324"/>
      <c r="J516" s="1033"/>
      <c r="K516" s="771"/>
      <c r="L516" s="411"/>
      <c r="N516" s="160"/>
      <c r="O516" s="48"/>
    </row>
    <row r="517" spans="1:15" ht="16.149999999999999" customHeight="1" x14ac:dyDescent="0.25">
      <c r="A517" s="42">
        <v>4</v>
      </c>
      <c r="B517" s="42" t="s">
        <v>8711</v>
      </c>
      <c r="C517" s="170" t="s">
        <v>8712</v>
      </c>
      <c r="D517" s="372"/>
      <c r="E517" s="372"/>
      <c r="F517" s="324"/>
      <c r="G517" s="324"/>
      <c r="H517" s="324"/>
      <c r="I517" s="324"/>
      <c r="J517" s="1033"/>
      <c r="K517" s="771"/>
      <c r="L517" s="411"/>
      <c r="N517" s="160"/>
      <c r="O517" s="48"/>
    </row>
    <row r="518" spans="1:15" ht="16.149999999999999" customHeight="1" x14ac:dyDescent="0.25">
      <c r="A518" s="42">
        <v>5</v>
      </c>
      <c r="B518" s="42" t="s">
        <v>8711</v>
      </c>
      <c r="C518" s="170" t="s">
        <v>8712</v>
      </c>
      <c r="D518" s="372"/>
      <c r="E518" s="372"/>
      <c r="F518" s="324"/>
      <c r="G518" s="324"/>
      <c r="H518" s="324"/>
      <c r="I518" s="324"/>
      <c r="J518" s="1033"/>
      <c r="K518" s="771"/>
      <c r="L518" s="411"/>
      <c r="N518" s="160"/>
      <c r="O518" s="48"/>
    </row>
    <row r="519" spans="1:15" ht="16.149999999999999" customHeight="1" x14ac:dyDescent="0.25">
      <c r="A519" s="42">
        <v>6</v>
      </c>
      <c r="B519" s="42" t="s">
        <v>8711</v>
      </c>
      <c r="C519" s="170" t="s">
        <v>8712</v>
      </c>
      <c r="D519" s="372"/>
      <c r="E519" s="372"/>
      <c r="F519" s="324"/>
      <c r="G519" s="324"/>
      <c r="H519" s="324"/>
      <c r="I519" s="324"/>
      <c r="J519" s="1033"/>
      <c r="K519" s="771"/>
      <c r="L519" s="411"/>
      <c r="N519" s="160"/>
      <c r="O519" s="48"/>
    </row>
    <row r="520" spans="1:15" ht="16.149999999999999" customHeight="1" x14ac:dyDescent="0.25">
      <c r="A520" s="42">
        <v>7</v>
      </c>
      <c r="B520" s="42" t="s">
        <v>8711</v>
      </c>
      <c r="C520" s="170" t="s">
        <v>8712</v>
      </c>
      <c r="D520" s="372"/>
      <c r="E520" s="372"/>
      <c r="F520" s="324"/>
      <c r="G520" s="324"/>
      <c r="H520" s="324"/>
      <c r="I520" s="324"/>
      <c r="J520" s="1033"/>
      <c r="K520" s="771"/>
      <c r="L520" s="411"/>
      <c r="N520" s="160"/>
      <c r="O520" s="48"/>
    </row>
    <row r="521" spans="1:15" ht="16.149999999999999" customHeight="1" x14ac:dyDescent="0.25">
      <c r="A521" s="42">
        <v>8</v>
      </c>
      <c r="B521" s="42" t="s">
        <v>8711</v>
      </c>
      <c r="C521" s="170" t="s">
        <v>8712</v>
      </c>
      <c r="D521" s="372"/>
      <c r="E521" s="372"/>
      <c r="F521" s="324"/>
      <c r="G521" s="324"/>
      <c r="H521" s="324"/>
      <c r="I521" s="324"/>
      <c r="J521" s="1033"/>
      <c r="K521" s="771"/>
      <c r="L521" s="411"/>
      <c r="N521" s="160"/>
      <c r="O521" s="48"/>
    </row>
    <row r="522" spans="1:15" ht="18" customHeight="1" x14ac:dyDescent="0.25">
      <c r="A522" s="42">
        <v>9</v>
      </c>
      <c r="B522" s="42" t="s">
        <v>8711</v>
      </c>
      <c r="C522" s="170" t="s">
        <v>8712</v>
      </c>
      <c r="D522" s="372"/>
      <c r="E522" s="372"/>
      <c r="F522" s="324"/>
      <c r="G522" s="324"/>
      <c r="H522" s="324"/>
      <c r="I522" s="324"/>
      <c r="J522" s="1033"/>
      <c r="K522" s="771"/>
      <c r="L522" s="411"/>
      <c r="N522" s="160"/>
      <c r="O522" s="48"/>
    </row>
    <row r="523" spans="1:15" ht="14.45" customHeight="1" x14ac:dyDescent="0.25">
      <c r="A523" s="92"/>
      <c r="B523" s="92"/>
      <c r="C523" s="174" t="s">
        <v>583</v>
      </c>
      <c r="D523" s="376"/>
      <c r="E523" s="376"/>
      <c r="F523" s="377"/>
      <c r="G523" s="377"/>
      <c r="H523" s="390"/>
      <c r="I523" s="377"/>
      <c r="J523" s="377"/>
      <c r="K523" s="788"/>
      <c r="L523" s="411"/>
      <c r="N523" s="168"/>
      <c r="O523" s="95"/>
    </row>
    <row r="524" spans="1:15" ht="14.45" customHeight="1" x14ac:dyDescent="0.25">
      <c r="A524" s="41">
        <v>0</v>
      </c>
      <c r="B524" s="41" t="s">
        <v>798</v>
      </c>
      <c r="C524" s="169" t="s">
        <v>8669</v>
      </c>
      <c r="D524" s="368"/>
      <c r="E524" s="368" t="s">
        <v>1707</v>
      </c>
      <c r="F524" s="365" t="s">
        <v>388</v>
      </c>
      <c r="G524" s="365"/>
      <c r="H524" s="365"/>
      <c r="I524" s="365"/>
      <c r="J524" s="365"/>
      <c r="K524" s="369"/>
      <c r="L524" s="411"/>
      <c r="N524" s="158" t="s">
        <v>388</v>
      </c>
      <c r="O524" s="52"/>
    </row>
    <row r="525" spans="1:15" ht="14.45" customHeight="1" x14ac:dyDescent="0.25">
      <c r="A525" s="41">
        <v>1</v>
      </c>
      <c r="B525" s="41" t="s">
        <v>798</v>
      </c>
      <c r="C525" s="169" t="s">
        <v>8669</v>
      </c>
      <c r="D525" s="368" t="s">
        <v>2556</v>
      </c>
      <c r="E525" s="368"/>
      <c r="F525" s="365" t="str">
        <f>C525&amp;" 600/55 26.5 ET-50"</f>
        <v>PI20 600/55 26.5 ET-50</v>
      </c>
      <c r="G525" s="365" t="s">
        <v>1725</v>
      </c>
      <c r="H525" s="365" t="s">
        <v>1661</v>
      </c>
      <c r="I525" s="82" t="s">
        <v>2577</v>
      </c>
      <c r="J525" s="383" t="str">
        <f t="shared" ref="J525:J530" si="28">C525&amp;" "&amp;G525&amp;" "&amp;I525</f>
        <v>PI20 600/55 26.5 ET-50 BKT FL 630 radialinė</v>
      </c>
      <c r="K525" s="773">
        <v>22407500</v>
      </c>
      <c r="L525" s="419"/>
      <c r="N525" s="158" t="s">
        <v>1612</v>
      </c>
      <c r="O525" s="52" t="s">
        <v>12</v>
      </c>
    </row>
    <row r="526" spans="1:15" ht="14.45" customHeight="1" x14ac:dyDescent="0.25">
      <c r="A526" s="41">
        <v>2</v>
      </c>
      <c r="B526" s="41" t="s">
        <v>798</v>
      </c>
      <c r="C526" s="169" t="s">
        <v>8669</v>
      </c>
      <c r="D526" s="368" t="s">
        <v>2544</v>
      </c>
      <c r="E526" s="368"/>
      <c r="F526" s="365" t="str">
        <f>C526&amp;" 700/50 26.5 ET-100"</f>
        <v>PI20 700/50 26.5 ET-100</v>
      </c>
      <c r="G526" s="365" t="s">
        <v>1725</v>
      </c>
      <c r="H526" s="365" t="s">
        <v>1661</v>
      </c>
      <c r="I526" s="369" t="s">
        <v>1806</v>
      </c>
      <c r="J526" s="383" t="str">
        <f t="shared" si="28"/>
        <v>PI20 600/55 26.5 ET-50 Alliance 380 radialinė</v>
      </c>
      <c r="K526" s="369">
        <v>22405700</v>
      </c>
      <c r="L526" s="411"/>
      <c r="N526" s="158" t="s">
        <v>1613</v>
      </c>
      <c r="O526" s="52" t="s">
        <v>45</v>
      </c>
    </row>
    <row r="527" spans="1:15" ht="14.45" customHeight="1" x14ac:dyDescent="0.25">
      <c r="A527" s="41">
        <v>3</v>
      </c>
      <c r="B527" s="41" t="s">
        <v>798</v>
      </c>
      <c r="C527" s="169" t="s">
        <v>8669</v>
      </c>
      <c r="D527" s="368" t="s">
        <v>2553</v>
      </c>
      <c r="E527" s="368"/>
      <c r="F527" s="364" t="str">
        <f>C527&amp;" 710/50 26.5 ET-100"</f>
        <v>PI20 710/50 26.5 ET-100</v>
      </c>
      <c r="G527" s="365" t="s">
        <v>1734</v>
      </c>
      <c r="H527" s="365" t="s">
        <v>1661</v>
      </c>
      <c r="I527" s="369" t="s">
        <v>1804</v>
      </c>
      <c r="J527" s="383" t="str">
        <f t="shared" si="28"/>
        <v>PI20 700/50 26.5 ET-100 Alliance 328 diagonalinė</v>
      </c>
      <c r="K527" s="369">
        <v>224900600</v>
      </c>
      <c r="L527" s="411"/>
      <c r="N527" s="158"/>
      <c r="O527" s="52"/>
    </row>
    <row r="528" spans="1:15" ht="14.45" customHeight="1" x14ac:dyDescent="0.25">
      <c r="A528" s="41">
        <v>4</v>
      </c>
      <c r="B528" s="41" t="s">
        <v>798</v>
      </c>
      <c r="C528" s="169" t="s">
        <v>8669</v>
      </c>
      <c r="D528" s="368" t="s">
        <v>2546</v>
      </c>
      <c r="E528" s="368"/>
      <c r="F528" s="401"/>
      <c r="G528" s="364" t="s">
        <v>1723</v>
      </c>
      <c r="H528" s="365" t="s">
        <v>1661</v>
      </c>
      <c r="I528" s="393" t="s">
        <v>1806</v>
      </c>
      <c r="J528" s="383" t="str">
        <f t="shared" si="28"/>
        <v>PI20 710/50 26.5 ET-100 Alliance 380 radialinė</v>
      </c>
      <c r="K528" s="779">
        <v>224901400</v>
      </c>
      <c r="L528" s="410"/>
      <c r="N528" s="158"/>
      <c r="O528" s="52"/>
    </row>
    <row r="529" spans="1:15" ht="14.45" customHeight="1" x14ac:dyDescent="0.25">
      <c r="A529" s="41">
        <v>5</v>
      </c>
      <c r="B529" s="41" t="s">
        <v>798</v>
      </c>
      <c r="C529" s="169" t="s">
        <v>8669</v>
      </c>
      <c r="D529" s="368" t="s">
        <v>2559</v>
      </c>
      <c r="E529" s="368"/>
      <c r="F529" s="365"/>
      <c r="G529" s="365" t="s">
        <v>1723</v>
      </c>
      <c r="H529" s="365" t="s">
        <v>1661</v>
      </c>
      <c r="I529" s="365" t="s">
        <v>2578</v>
      </c>
      <c r="J529" s="383" t="str">
        <f t="shared" si="28"/>
        <v>PI20 710/50 26.5 ET-100 BKT FL 630 ULTRA radialinė</v>
      </c>
      <c r="K529" s="369">
        <v>224902900</v>
      </c>
      <c r="L529" s="411"/>
      <c r="N529" s="158"/>
      <c r="O529" s="52"/>
    </row>
    <row r="530" spans="1:15" ht="14.45" customHeight="1" x14ac:dyDescent="0.25">
      <c r="A530" s="41">
        <v>6</v>
      </c>
      <c r="B530" s="41" t="s">
        <v>798</v>
      </c>
      <c r="C530" s="169" t="s">
        <v>8669</v>
      </c>
      <c r="D530" s="368"/>
      <c r="E530" s="368"/>
      <c r="F530" s="365"/>
      <c r="G530" s="365" t="s">
        <v>1723</v>
      </c>
      <c r="H530" s="365" t="s">
        <v>1661</v>
      </c>
      <c r="I530" s="365" t="s">
        <v>2874</v>
      </c>
      <c r="J530" s="383" t="str">
        <f t="shared" si="28"/>
        <v xml:space="preserve">PI20 710/50 26.5 ET-100 Michelin CARGOXBIB </v>
      </c>
      <c r="K530" s="774">
        <v>224904100</v>
      </c>
      <c r="L530" s="411"/>
      <c r="N530" s="158"/>
      <c r="O530" s="52"/>
    </row>
    <row r="531" spans="1:15" ht="14.45" customHeight="1" x14ac:dyDescent="0.25">
      <c r="A531" s="41">
        <v>7</v>
      </c>
      <c r="B531" s="41" t="s">
        <v>798</v>
      </c>
      <c r="C531" s="169" t="s">
        <v>8669</v>
      </c>
      <c r="D531" s="368"/>
      <c r="E531" s="368"/>
      <c r="F531" s="365"/>
      <c r="G531" s="365"/>
      <c r="H531" s="365"/>
      <c r="I531" s="365"/>
      <c r="J531" s="365"/>
      <c r="K531" s="369"/>
      <c r="L531" s="411"/>
      <c r="N531" s="158"/>
      <c r="O531" s="52"/>
    </row>
    <row r="532" spans="1:15" ht="14.45" customHeight="1" x14ac:dyDescent="0.25">
      <c r="A532" s="41">
        <v>8</v>
      </c>
      <c r="B532" s="41" t="s">
        <v>798</v>
      </c>
      <c r="C532" s="169" t="s">
        <v>8669</v>
      </c>
      <c r="D532" s="368"/>
      <c r="E532" s="368"/>
      <c r="F532" s="365"/>
      <c r="G532" s="365"/>
      <c r="H532" s="365"/>
      <c r="I532" s="365"/>
      <c r="J532" s="365"/>
      <c r="K532" s="369"/>
      <c r="L532" s="411"/>
      <c r="N532" s="158"/>
      <c r="O532" s="52"/>
    </row>
    <row r="533" spans="1:15" ht="14.45" customHeight="1" x14ac:dyDescent="0.25">
      <c r="A533" s="41">
        <v>9</v>
      </c>
      <c r="B533" s="41" t="s">
        <v>798</v>
      </c>
      <c r="C533" s="169" t="s">
        <v>8669</v>
      </c>
      <c r="D533" s="368"/>
      <c r="E533" s="368"/>
      <c r="F533" s="365"/>
      <c r="G533" s="365"/>
      <c r="H533" s="365"/>
      <c r="I533" s="365"/>
      <c r="J533" s="365"/>
      <c r="K533" s="369"/>
      <c r="L533" s="411"/>
      <c r="N533" s="158"/>
      <c r="O533" s="52"/>
    </row>
    <row r="534" spans="1:15" ht="14.45" customHeight="1" x14ac:dyDescent="0.25">
      <c r="A534" s="41" t="s">
        <v>648</v>
      </c>
      <c r="B534" s="41" t="s">
        <v>798</v>
      </c>
      <c r="C534" s="169" t="s">
        <v>8669</v>
      </c>
      <c r="D534" s="368"/>
      <c r="E534" s="368"/>
      <c r="F534" s="365"/>
      <c r="G534" s="365"/>
      <c r="H534" s="365"/>
      <c r="I534" s="365"/>
      <c r="J534" s="365"/>
      <c r="K534" s="369"/>
      <c r="L534" s="411"/>
      <c r="N534" s="158"/>
      <c r="O534" s="52"/>
    </row>
    <row r="535" spans="1:15" ht="14.45" customHeight="1" x14ac:dyDescent="0.25">
      <c r="A535" s="41" t="s">
        <v>653</v>
      </c>
      <c r="B535" s="41" t="s">
        <v>798</v>
      </c>
      <c r="C535" s="169" t="s">
        <v>8669</v>
      </c>
      <c r="D535" s="368"/>
      <c r="E535" s="368"/>
      <c r="F535" s="365"/>
      <c r="G535" s="365"/>
      <c r="H535" s="365"/>
      <c r="I535" s="365"/>
      <c r="J535" s="365"/>
      <c r="K535" s="369"/>
      <c r="L535" s="411"/>
      <c r="N535" s="158"/>
      <c r="O535" s="52"/>
    </row>
    <row r="536" spans="1:15" ht="14.45" customHeight="1" x14ac:dyDescent="0.25">
      <c r="A536" s="42">
        <v>0</v>
      </c>
      <c r="B536" s="42" t="s">
        <v>8681</v>
      </c>
      <c r="C536" s="170" t="s">
        <v>8668</v>
      </c>
      <c r="D536" s="372"/>
      <c r="E536" s="372" t="s">
        <v>1707</v>
      </c>
      <c r="F536" s="324" t="s">
        <v>388</v>
      </c>
      <c r="G536" s="324"/>
      <c r="H536" s="324"/>
      <c r="I536" s="324"/>
      <c r="J536" s="324"/>
      <c r="K536" s="771"/>
      <c r="L536" s="411"/>
      <c r="N536" s="160"/>
      <c r="O536" s="48"/>
    </row>
    <row r="537" spans="1:15" ht="14.45" customHeight="1" x14ac:dyDescent="0.25">
      <c r="A537" s="42">
        <v>1</v>
      </c>
      <c r="B537" s="42" t="s">
        <v>8681</v>
      </c>
      <c r="C537" s="170" t="s">
        <v>8668</v>
      </c>
      <c r="D537" s="372" t="s">
        <v>2556</v>
      </c>
      <c r="E537" s="372"/>
      <c r="F537" s="324" t="str">
        <f>C537&amp;" 600/55 26.5 ET-50"</f>
        <v>PI42 600/55 26.5 ET-50</v>
      </c>
      <c r="G537" s="324" t="s">
        <v>1725</v>
      </c>
      <c r="H537" s="324" t="s">
        <v>1661</v>
      </c>
      <c r="I537" s="44" t="s">
        <v>2577</v>
      </c>
      <c r="J537" s="380" t="str">
        <f t="shared" ref="J537:J542" si="29">C537&amp;" "&amp;G537&amp;" "&amp;I537</f>
        <v>PI42 600/55 26.5 ET-50 BKT FL 630 radialinė</v>
      </c>
      <c r="K537" s="780">
        <v>22407500</v>
      </c>
      <c r="L537" s="411"/>
      <c r="N537" s="160"/>
      <c r="O537" s="48"/>
    </row>
    <row r="538" spans="1:15" ht="14.45" customHeight="1" x14ac:dyDescent="0.25">
      <c r="A538" s="42">
        <v>2</v>
      </c>
      <c r="B538" s="42" t="s">
        <v>8681</v>
      </c>
      <c r="C538" s="170" t="s">
        <v>8668</v>
      </c>
      <c r="D538" s="372" t="s">
        <v>2544</v>
      </c>
      <c r="E538" s="372"/>
      <c r="F538" s="324" t="str">
        <f>C538&amp;" 700/50 26.5 ET-100"</f>
        <v>PI42 700/50 26.5 ET-100</v>
      </c>
      <c r="G538" s="324" t="s">
        <v>1725</v>
      </c>
      <c r="H538" s="324" t="s">
        <v>1661</v>
      </c>
      <c r="I538" s="771" t="s">
        <v>1806</v>
      </c>
      <c r="J538" s="380" t="str">
        <f t="shared" si="29"/>
        <v>PI42 600/55 26.5 ET-50 Alliance 380 radialinė</v>
      </c>
      <c r="K538" s="771">
        <v>22405700</v>
      </c>
      <c r="L538" s="411"/>
      <c r="N538" s="160"/>
      <c r="O538" s="48"/>
    </row>
    <row r="539" spans="1:15" ht="14.45" customHeight="1" x14ac:dyDescent="0.25">
      <c r="A539" s="42">
        <v>3</v>
      </c>
      <c r="B539" s="42" t="s">
        <v>8681</v>
      </c>
      <c r="C539" s="170" t="s">
        <v>8668</v>
      </c>
      <c r="D539" s="372" t="s">
        <v>2553</v>
      </c>
      <c r="E539" s="372"/>
      <c r="F539" s="394" t="str">
        <f>C539&amp;" 710/50 26.5 ET-100"</f>
        <v>PI42 710/50 26.5 ET-100</v>
      </c>
      <c r="G539" s="324" t="s">
        <v>1734</v>
      </c>
      <c r="H539" s="324" t="s">
        <v>1661</v>
      </c>
      <c r="I539" s="771" t="s">
        <v>1804</v>
      </c>
      <c r="J539" s="380" t="str">
        <f t="shared" si="29"/>
        <v>PI42 700/50 26.5 ET-100 Alliance 328 diagonalinė</v>
      </c>
      <c r="K539" s="771">
        <v>224900600</v>
      </c>
      <c r="L539" s="411"/>
      <c r="N539" s="160"/>
      <c r="O539" s="48"/>
    </row>
    <row r="540" spans="1:15" ht="14.45" customHeight="1" x14ac:dyDescent="0.25">
      <c r="A540" s="42">
        <v>4</v>
      </c>
      <c r="B540" s="42" t="s">
        <v>8681</v>
      </c>
      <c r="C540" s="170" t="s">
        <v>8668</v>
      </c>
      <c r="D540" s="372" t="s">
        <v>2546</v>
      </c>
      <c r="E540" s="372"/>
      <c r="F540" s="402"/>
      <c r="G540" s="394" t="s">
        <v>1723</v>
      </c>
      <c r="H540" s="324" t="s">
        <v>1661</v>
      </c>
      <c r="I540" s="319" t="s">
        <v>1806</v>
      </c>
      <c r="J540" s="380" t="str">
        <f t="shared" si="29"/>
        <v>PI42 710/50 26.5 ET-100 Alliance 380 radialinė</v>
      </c>
      <c r="K540" s="775">
        <v>224901400</v>
      </c>
      <c r="L540" s="411"/>
      <c r="N540" s="160"/>
      <c r="O540" s="48"/>
    </row>
    <row r="541" spans="1:15" ht="14.45" customHeight="1" x14ac:dyDescent="0.25">
      <c r="A541" s="42">
        <v>5</v>
      </c>
      <c r="B541" s="42" t="s">
        <v>8681</v>
      </c>
      <c r="C541" s="170" t="s">
        <v>8668</v>
      </c>
      <c r="D541" s="372" t="s">
        <v>2559</v>
      </c>
      <c r="E541" s="372"/>
      <c r="F541" s="324"/>
      <c r="G541" s="324" t="s">
        <v>1723</v>
      </c>
      <c r="H541" s="324" t="s">
        <v>1661</v>
      </c>
      <c r="I541" s="324" t="s">
        <v>2578</v>
      </c>
      <c r="J541" s="380" t="str">
        <f t="shared" si="29"/>
        <v>PI42 710/50 26.5 ET-100 BKT FL 630 ULTRA radialinė</v>
      </c>
      <c r="K541" s="771">
        <v>224902900</v>
      </c>
      <c r="L541" s="411"/>
      <c r="N541" s="160"/>
      <c r="O541" s="48"/>
    </row>
    <row r="542" spans="1:15" ht="14.45" customHeight="1" x14ac:dyDescent="0.25">
      <c r="A542" s="42">
        <v>6</v>
      </c>
      <c r="B542" s="42" t="s">
        <v>8681</v>
      </c>
      <c r="C542" s="170" t="s">
        <v>8668</v>
      </c>
      <c r="D542" s="372"/>
      <c r="E542" s="372"/>
      <c r="F542" s="324"/>
      <c r="G542" s="324" t="s">
        <v>1723</v>
      </c>
      <c r="H542" s="324" t="s">
        <v>1661</v>
      </c>
      <c r="I542" s="324" t="s">
        <v>2874</v>
      </c>
      <c r="J542" s="380" t="str">
        <f t="shared" si="29"/>
        <v xml:space="preserve">PI42 710/50 26.5 ET-100 Michelin CARGOXBIB </v>
      </c>
      <c r="K542" s="783">
        <v>224904100</v>
      </c>
      <c r="L542" s="411"/>
      <c r="N542" s="160"/>
      <c r="O542" s="48"/>
    </row>
    <row r="543" spans="1:15" ht="14.45" customHeight="1" x14ac:dyDescent="0.25">
      <c r="A543" s="42">
        <v>7</v>
      </c>
      <c r="B543" s="42" t="s">
        <v>8681</v>
      </c>
      <c r="C543" s="170" t="s">
        <v>8668</v>
      </c>
      <c r="D543" s="372"/>
      <c r="E543" s="372"/>
      <c r="F543" s="324"/>
      <c r="G543" s="324"/>
      <c r="H543" s="324"/>
      <c r="I543" s="324"/>
      <c r="J543" s="324"/>
      <c r="K543" s="771"/>
      <c r="L543" s="411"/>
      <c r="N543" s="160"/>
      <c r="O543" s="48"/>
    </row>
    <row r="544" spans="1:15" ht="14.45" customHeight="1" x14ac:dyDescent="0.25">
      <c r="A544" s="42">
        <v>8</v>
      </c>
      <c r="B544" s="42" t="s">
        <v>8681</v>
      </c>
      <c r="C544" s="170" t="s">
        <v>8668</v>
      </c>
      <c r="D544" s="372"/>
      <c r="E544" s="372"/>
      <c r="F544" s="324"/>
      <c r="G544" s="324"/>
      <c r="H544" s="324"/>
      <c r="I544" s="324"/>
      <c r="J544" s="324"/>
      <c r="K544" s="771"/>
      <c r="L544" s="411"/>
      <c r="N544" s="160"/>
      <c r="O544" s="48"/>
    </row>
    <row r="545" spans="1:15" ht="14.45" customHeight="1" x14ac:dyDescent="0.25">
      <c r="A545" s="42">
        <v>9</v>
      </c>
      <c r="B545" s="42" t="s">
        <v>8681</v>
      </c>
      <c r="C545" s="170" t="s">
        <v>8668</v>
      </c>
      <c r="D545" s="372"/>
      <c r="E545" s="372"/>
      <c r="F545" s="324"/>
      <c r="G545" s="324"/>
      <c r="H545" s="324"/>
      <c r="I545" s="324"/>
      <c r="J545" s="324"/>
      <c r="K545" s="771"/>
      <c r="L545" s="411"/>
      <c r="N545" s="160"/>
      <c r="O545" s="48"/>
    </row>
    <row r="546" spans="1:15" ht="14.45" customHeight="1" x14ac:dyDescent="0.25">
      <c r="A546" s="92"/>
      <c r="B546" s="92"/>
      <c r="C546" s="174" t="s">
        <v>662</v>
      </c>
      <c r="D546" s="376"/>
      <c r="E546" s="376"/>
      <c r="F546" s="377"/>
      <c r="G546" s="377"/>
      <c r="H546" s="390"/>
      <c r="I546" s="377"/>
      <c r="J546" s="377"/>
      <c r="K546" s="788"/>
      <c r="L546" s="411"/>
      <c r="N546" s="168"/>
      <c r="O546" s="95"/>
    </row>
    <row r="547" spans="1:15" ht="14.45" customHeight="1" x14ac:dyDescent="0.25">
      <c r="A547" s="42">
        <v>0</v>
      </c>
      <c r="B547" s="42" t="s">
        <v>799</v>
      </c>
      <c r="C547" s="170" t="s">
        <v>48</v>
      </c>
      <c r="D547" s="372"/>
      <c r="E547" s="372" t="s">
        <v>202</v>
      </c>
      <c r="F547" s="324" t="s">
        <v>388</v>
      </c>
      <c r="G547" s="324"/>
      <c r="H547" s="324"/>
      <c r="I547" s="324"/>
      <c r="J547" s="324"/>
      <c r="K547" s="771"/>
      <c r="L547" s="411"/>
      <c r="N547" s="160" t="s">
        <v>388</v>
      </c>
      <c r="O547" s="48"/>
    </row>
    <row r="548" spans="1:15" ht="14.45" customHeight="1" x14ac:dyDescent="0.25">
      <c r="A548" s="42">
        <v>1</v>
      </c>
      <c r="B548" s="42" t="s">
        <v>799</v>
      </c>
      <c r="C548" s="170" t="s">
        <v>48</v>
      </c>
      <c r="D548" s="372" t="s">
        <v>2544</v>
      </c>
      <c r="E548" s="372"/>
      <c r="F548" s="324" t="str">
        <f>C548&amp;" 600/55 26.5 ET0"</f>
        <v>GPP23(UW24) 600/55 26.5 ET0</v>
      </c>
      <c r="G548" s="324" t="s">
        <v>1736</v>
      </c>
      <c r="H548" s="324" t="s">
        <v>1661</v>
      </c>
      <c r="I548" s="324" t="s">
        <v>1806</v>
      </c>
      <c r="J548" s="324" t="str">
        <f t="shared" ref="J548:J554" si="30">C548&amp;" "&amp;G548&amp;" "&amp;I548</f>
        <v>GPP23(UW24) 600/55 26.5 ET0 Alliance 380 radialinė</v>
      </c>
      <c r="K548" s="775">
        <v>22401800</v>
      </c>
      <c r="L548" s="410"/>
      <c r="N548" s="160" t="s">
        <v>1610</v>
      </c>
      <c r="O548" s="48" t="s">
        <v>12</v>
      </c>
    </row>
    <row r="549" spans="1:15" ht="14.45" customHeight="1" x14ac:dyDescent="0.25">
      <c r="A549" s="42">
        <v>2</v>
      </c>
      <c r="B549" s="42" t="s">
        <v>799</v>
      </c>
      <c r="C549" s="170" t="s">
        <v>48</v>
      </c>
      <c r="D549" s="372" t="s">
        <v>2556</v>
      </c>
      <c r="E549" s="372"/>
      <c r="F549" s="324" t="str">
        <f>C549&amp;" 600/55 26.5 ET-50"</f>
        <v>GPP23(UW24) 600/55 26.5 ET-50</v>
      </c>
      <c r="G549" s="324" t="s">
        <v>1725</v>
      </c>
      <c r="H549" s="324" t="s">
        <v>1661</v>
      </c>
      <c r="I549" s="380" t="s">
        <v>2577</v>
      </c>
      <c r="J549" s="324" t="str">
        <f t="shared" si="30"/>
        <v>GPP23(UW24) 600/55 26.5 ET-50 BKT FL 630 radialinė</v>
      </c>
      <c r="K549" s="780">
        <v>22407500</v>
      </c>
      <c r="L549" s="410"/>
      <c r="N549" s="160" t="s">
        <v>1609</v>
      </c>
      <c r="O549" s="48" t="s">
        <v>46</v>
      </c>
    </row>
    <row r="550" spans="1:15" ht="14.45" customHeight="1" x14ac:dyDescent="0.25">
      <c r="A550" s="42">
        <v>3</v>
      </c>
      <c r="B550" s="42" t="s">
        <v>799</v>
      </c>
      <c r="C550" s="170" t="s">
        <v>48</v>
      </c>
      <c r="D550" s="372" t="s">
        <v>2545</v>
      </c>
      <c r="E550" s="372"/>
      <c r="F550" s="394" t="str">
        <f>C550&amp;" 650/55 26.5 ET0"</f>
        <v>GPP23(UW24) 650/55 26.5 ET0</v>
      </c>
      <c r="G550" s="394" t="s">
        <v>1711</v>
      </c>
      <c r="H550" s="324" t="s">
        <v>1661</v>
      </c>
      <c r="I550" s="324" t="s">
        <v>1806</v>
      </c>
      <c r="J550" s="324" t="str">
        <f t="shared" si="30"/>
        <v>GPP23(UW24) 650/55 26.5 ET0 Alliance 380 radialinė</v>
      </c>
      <c r="K550" s="775">
        <v>22405500</v>
      </c>
      <c r="L550" s="410"/>
      <c r="N550" s="160" t="s">
        <v>1611</v>
      </c>
      <c r="O550" s="48" t="s">
        <v>47</v>
      </c>
    </row>
    <row r="551" spans="1:15" ht="14.45" customHeight="1" x14ac:dyDescent="0.25">
      <c r="A551" s="42">
        <v>4</v>
      </c>
      <c r="B551" s="42" t="s">
        <v>799</v>
      </c>
      <c r="C551" s="170" t="s">
        <v>48</v>
      </c>
      <c r="D551" s="372" t="s">
        <v>2553</v>
      </c>
      <c r="E551" s="372"/>
      <c r="F551" s="324" t="str">
        <f>C551&amp;" 700/50 26.5 ET-50"</f>
        <v>GPP23(UW24) 700/50 26.5 ET-50</v>
      </c>
      <c r="G551" s="324" t="s">
        <v>1737</v>
      </c>
      <c r="H551" s="324" t="s">
        <v>1661</v>
      </c>
      <c r="I551" s="394" t="s">
        <v>1804</v>
      </c>
      <c r="J551" s="324" t="str">
        <f t="shared" si="30"/>
        <v>GPP23(UW24) 700/50 26.5 ET-50 Alliance 328 diagonalinė</v>
      </c>
      <c r="K551" s="775">
        <v>22401900</v>
      </c>
      <c r="L551" s="418"/>
      <c r="N551" s="160"/>
      <c r="O551" s="48"/>
    </row>
    <row r="552" spans="1:15" ht="14.45" customHeight="1" x14ac:dyDescent="0.25">
      <c r="A552" s="42">
        <v>5</v>
      </c>
      <c r="B552" s="42" t="s">
        <v>799</v>
      </c>
      <c r="C552" s="170" t="s">
        <v>48</v>
      </c>
      <c r="D552" s="372" t="s">
        <v>2562</v>
      </c>
      <c r="E552" s="372"/>
      <c r="F552" s="382" t="str">
        <f>C552&amp;" 710/45 26.5 ET-50"</f>
        <v>GPP23(UW24) 710/45 26.5 ET-50</v>
      </c>
      <c r="G552" s="382" t="s">
        <v>1738</v>
      </c>
      <c r="H552" s="382" t="s">
        <v>1661</v>
      </c>
      <c r="I552" s="382" t="s">
        <v>2532</v>
      </c>
      <c r="J552" s="324" t="str">
        <f t="shared" si="30"/>
        <v>GPP23(UW24) 710/45 26.5 ET-50 Trelleborg T423</v>
      </c>
      <c r="K552" s="795">
        <v>22403800</v>
      </c>
      <c r="L552" s="411"/>
      <c r="N552" s="160"/>
      <c r="O552" s="48"/>
    </row>
    <row r="553" spans="1:15" ht="14.45" customHeight="1" x14ac:dyDescent="0.25">
      <c r="A553" s="42">
        <v>6</v>
      </c>
      <c r="B553" s="42" t="s">
        <v>799</v>
      </c>
      <c r="C553" s="170" t="s">
        <v>48</v>
      </c>
      <c r="D553" s="372" t="s">
        <v>2546</v>
      </c>
      <c r="E553" s="372"/>
      <c r="F553" s="394" t="str">
        <f>C553&amp;" 710/50 26.5 ET-50"</f>
        <v>GPP23(UW24) 710/50 26.5 ET-50</v>
      </c>
      <c r="G553" s="394" t="s">
        <v>2377</v>
      </c>
      <c r="H553" s="324" t="s">
        <v>1661</v>
      </c>
      <c r="I553" s="324" t="s">
        <v>1806</v>
      </c>
      <c r="J553" s="324" t="str">
        <f t="shared" si="30"/>
        <v>GPP23(UW24) 710/50 26.5 ET-50 Alliance 380 radialinė</v>
      </c>
      <c r="K553" s="771">
        <v>224901400</v>
      </c>
      <c r="L553" s="411"/>
      <c r="N553" s="160"/>
      <c r="O553" s="48"/>
    </row>
    <row r="554" spans="1:15" ht="14.45" customHeight="1" x14ac:dyDescent="0.25">
      <c r="A554" s="42">
        <v>7</v>
      </c>
      <c r="B554" s="42" t="s">
        <v>799</v>
      </c>
      <c r="C554" s="170" t="s">
        <v>48</v>
      </c>
      <c r="D554" s="372" t="s">
        <v>2559</v>
      </c>
      <c r="E554" s="372"/>
      <c r="F554" s="324"/>
      <c r="G554" s="324" t="s">
        <v>2377</v>
      </c>
      <c r="H554" s="324" t="s">
        <v>1661</v>
      </c>
      <c r="I554" s="324" t="s">
        <v>2578</v>
      </c>
      <c r="J554" s="324" t="str">
        <f t="shared" si="30"/>
        <v>GPP23(UW24) 710/50 26.5 ET-50 BKT FL 630 ULTRA radialinė</v>
      </c>
      <c r="K554" s="771">
        <v>224902901</v>
      </c>
      <c r="L554" s="411"/>
      <c r="N554" s="160"/>
      <c r="O554" s="48"/>
    </row>
    <row r="555" spans="1:15" ht="14.45" customHeight="1" x14ac:dyDescent="0.25">
      <c r="A555" s="42">
        <v>8</v>
      </c>
      <c r="B555" s="42" t="s">
        <v>799</v>
      </c>
      <c r="C555" s="170" t="s">
        <v>48</v>
      </c>
      <c r="D555" s="372" t="s">
        <v>2559</v>
      </c>
      <c r="E555" s="402"/>
      <c r="F555" s="402"/>
      <c r="G555" s="394" t="s">
        <v>2377</v>
      </c>
      <c r="H555" s="324" t="s">
        <v>1661</v>
      </c>
      <c r="I555" s="394" t="s">
        <v>2828</v>
      </c>
      <c r="J555" s="394" t="str">
        <f>C555&amp;" "&amp;G555&amp;" "&amp;I555</f>
        <v>GPP23(UW24) 710/50 26.5 ET-50 Michelin CARGOXBIB TL170D</v>
      </c>
      <c r="K555" s="775">
        <v>224903800</v>
      </c>
      <c r="L555" s="411"/>
      <c r="N555" s="160"/>
      <c r="O555" s="48"/>
    </row>
    <row r="556" spans="1:15" ht="14.45" customHeight="1" x14ac:dyDescent="0.25">
      <c r="A556" s="42">
        <v>9</v>
      </c>
      <c r="B556" s="42" t="s">
        <v>799</v>
      </c>
      <c r="C556" s="170" t="s">
        <v>48</v>
      </c>
      <c r="D556" s="372"/>
      <c r="E556" s="372"/>
      <c r="F556" s="324"/>
      <c r="G556" s="324"/>
      <c r="H556" s="324"/>
      <c r="I556" s="324"/>
      <c r="J556" s="324"/>
      <c r="K556" s="771"/>
      <c r="L556" s="411"/>
      <c r="N556" s="160"/>
      <c r="O556" s="48"/>
    </row>
    <row r="557" spans="1:15" ht="14.45" customHeight="1" x14ac:dyDescent="0.25">
      <c r="A557" s="42" t="s">
        <v>648</v>
      </c>
      <c r="B557" s="42" t="s">
        <v>799</v>
      </c>
      <c r="C557" s="170" t="s">
        <v>48</v>
      </c>
      <c r="D557" s="372"/>
      <c r="E557" s="372"/>
      <c r="F557" s="324"/>
      <c r="G557" s="324"/>
      <c r="H557" s="324"/>
      <c r="I557" s="324"/>
      <c r="J557" s="324"/>
      <c r="K557" s="771"/>
      <c r="L557" s="411"/>
      <c r="N557" s="160"/>
      <c r="O557" s="48"/>
    </row>
    <row r="558" spans="1:15" x14ac:dyDescent="0.25">
      <c r="A558" s="42" t="s">
        <v>653</v>
      </c>
      <c r="B558" s="42" t="s">
        <v>799</v>
      </c>
      <c r="C558" s="170" t="s">
        <v>48</v>
      </c>
      <c r="D558" s="372"/>
      <c r="E558" s="372"/>
      <c r="F558" s="324"/>
      <c r="G558" s="324"/>
      <c r="H558" s="324"/>
      <c r="I558" s="324"/>
      <c r="J558" s="324"/>
      <c r="K558" s="771"/>
      <c r="L558" s="411"/>
      <c r="N558" s="160"/>
      <c r="O558" s="48"/>
    </row>
    <row r="559" spans="1:15" ht="14.45" customHeight="1" x14ac:dyDescent="0.25">
      <c r="A559" s="41">
        <v>0</v>
      </c>
      <c r="B559" s="41" t="s">
        <v>3289</v>
      </c>
      <c r="C559" s="16" t="s">
        <v>3288</v>
      </c>
      <c r="D559" s="368"/>
      <c r="E559" s="368" t="s">
        <v>202</v>
      </c>
      <c r="F559" s="365" t="s">
        <v>388</v>
      </c>
      <c r="G559" s="365"/>
      <c r="H559" s="365"/>
      <c r="I559" s="365"/>
      <c r="J559" s="365"/>
      <c r="K559" s="369"/>
      <c r="L559" s="411"/>
      <c r="N559" s="160"/>
      <c r="O559" s="48"/>
    </row>
    <row r="560" spans="1:15" ht="14.45" customHeight="1" x14ac:dyDescent="0.25">
      <c r="A560" s="41">
        <v>1</v>
      </c>
      <c r="B560" s="41" t="s">
        <v>3289</v>
      </c>
      <c r="C560" s="16" t="s">
        <v>3288</v>
      </c>
      <c r="D560" s="368" t="s">
        <v>2546</v>
      </c>
      <c r="E560" s="368"/>
      <c r="F560" s="365" t="str">
        <f>C565&amp;" 710/50 26.5 ET-100"</f>
        <v>GPP23HD 710/50 26.5 ET-100</v>
      </c>
      <c r="G560" s="365" t="s">
        <v>1723</v>
      </c>
      <c r="H560" s="365" t="s">
        <v>1661</v>
      </c>
      <c r="I560" s="365" t="s">
        <v>1806</v>
      </c>
      <c r="J560" s="365" t="str">
        <f>C565&amp;" "&amp;G560&amp;" "&amp;I560</f>
        <v>GPP23HD 710/50 26.5 ET-100 Alliance 380 radialinė</v>
      </c>
      <c r="K560" s="369">
        <v>224901400</v>
      </c>
      <c r="L560" s="411"/>
      <c r="N560" s="160"/>
      <c r="O560" s="48"/>
    </row>
    <row r="561" spans="1:15" ht="14.45" customHeight="1" x14ac:dyDescent="0.25">
      <c r="A561" s="41">
        <v>2</v>
      </c>
      <c r="B561" s="41" t="s">
        <v>3289</v>
      </c>
      <c r="C561" s="16" t="s">
        <v>3288</v>
      </c>
      <c r="D561" s="368" t="s">
        <v>2559</v>
      </c>
      <c r="E561" s="368"/>
      <c r="F561" s="365"/>
      <c r="G561" s="365" t="s">
        <v>1723</v>
      </c>
      <c r="H561" s="365" t="s">
        <v>1661</v>
      </c>
      <c r="I561" s="365" t="s">
        <v>2578</v>
      </c>
      <c r="J561" s="365" t="str">
        <f>C566&amp;" "&amp;G561&amp;" "&amp;I561</f>
        <v>GPP23HD 710/50 26.5 ET-100 BKT FL 630 ULTRA radialinė</v>
      </c>
      <c r="K561" s="369">
        <v>224902900</v>
      </c>
      <c r="L561" s="411"/>
      <c r="N561" s="160"/>
      <c r="O561" s="48"/>
    </row>
    <row r="562" spans="1:15" ht="14.45" customHeight="1" x14ac:dyDescent="0.25">
      <c r="A562" s="41">
        <v>3</v>
      </c>
      <c r="B562" s="41" t="s">
        <v>3289</v>
      </c>
      <c r="C562" s="16" t="s">
        <v>3288</v>
      </c>
      <c r="D562" s="368" t="s">
        <v>2559</v>
      </c>
      <c r="E562" s="368"/>
      <c r="F562" s="365"/>
      <c r="G562" s="365" t="s">
        <v>1723</v>
      </c>
      <c r="H562" s="365" t="s">
        <v>1661</v>
      </c>
      <c r="I562" s="365" t="s">
        <v>2828</v>
      </c>
      <c r="J562" s="365" t="str">
        <f>C567&amp;" "&amp;G562&amp;" "&amp;I562</f>
        <v>GPP23HD 710/50 26.5 ET-100 Michelin CARGOXBIB TL170D</v>
      </c>
      <c r="K562" s="369">
        <v>224904100</v>
      </c>
      <c r="L562" s="411"/>
      <c r="N562" s="160"/>
      <c r="O562" s="48"/>
    </row>
    <row r="563" spans="1:15" ht="14.45" customHeight="1" x14ac:dyDescent="0.25">
      <c r="A563" s="41">
        <v>4</v>
      </c>
      <c r="B563" s="41" t="s">
        <v>3289</v>
      </c>
      <c r="C563" s="16" t="s">
        <v>3288</v>
      </c>
      <c r="D563" s="368"/>
      <c r="E563" s="368"/>
      <c r="F563" s="368"/>
      <c r="G563" s="368"/>
      <c r="H563" s="368"/>
      <c r="I563" s="368"/>
      <c r="J563" s="368"/>
      <c r="K563" s="368"/>
      <c r="L563" s="411"/>
      <c r="N563" s="160"/>
      <c r="O563" s="48"/>
    </row>
    <row r="564" spans="1:15" ht="14.45" customHeight="1" x14ac:dyDescent="0.25">
      <c r="A564" s="41">
        <v>5</v>
      </c>
      <c r="B564" s="41" t="s">
        <v>3289</v>
      </c>
      <c r="C564" s="16" t="s">
        <v>3288</v>
      </c>
      <c r="D564" s="368"/>
      <c r="E564" s="368"/>
      <c r="F564" s="368"/>
      <c r="G564" s="368"/>
      <c r="H564" s="368"/>
      <c r="I564" s="368"/>
      <c r="J564" s="368"/>
      <c r="K564" s="368"/>
      <c r="L564" s="411"/>
      <c r="N564" s="160"/>
      <c r="O564" s="48"/>
    </row>
    <row r="565" spans="1:15" ht="14.45" customHeight="1" x14ac:dyDescent="0.25">
      <c r="A565" s="41">
        <v>6</v>
      </c>
      <c r="B565" s="41" t="s">
        <v>3289</v>
      </c>
      <c r="C565" s="16" t="s">
        <v>3288</v>
      </c>
      <c r="D565" s="368"/>
      <c r="E565" s="368"/>
      <c r="F565" s="368"/>
      <c r="G565" s="368"/>
      <c r="H565" s="368"/>
      <c r="I565" s="368"/>
      <c r="J565" s="368"/>
      <c r="K565" s="368"/>
      <c r="L565" s="411"/>
      <c r="N565" s="160"/>
      <c r="O565" s="48"/>
    </row>
    <row r="566" spans="1:15" ht="14.45" customHeight="1" x14ac:dyDescent="0.25">
      <c r="A566" s="41">
        <v>7</v>
      </c>
      <c r="B566" s="41" t="s">
        <v>3289</v>
      </c>
      <c r="C566" s="16" t="s">
        <v>3288</v>
      </c>
      <c r="D566" s="368"/>
      <c r="E566" s="368"/>
      <c r="F566" s="368"/>
      <c r="G566" s="368"/>
      <c r="H566" s="368"/>
      <c r="I566" s="368"/>
      <c r="J566" s="368"/>
      <c r="K566" s="368"/>
      <c r="L566" s="411"/>
      <c r="N566" s="160"/>
      <c r="O566" s="48"/>
    </row>
    <row r="567" spans="1:15" ht="14.45" customHeight="1" x14ac:dyDescent="0.25">
      <c r="A567" s="41">
        <v>8</v>
      </c>
      <c r="B567" s="41" t="s">
        <v>3289</v>
      </c>
      <c r="C567" s="16" t="s">
        <v>3288</v>
      </c>
      <c r="D567" s="368"/>
      <c r="E567" s="368"/>
      <c r="F567" s="368"/>
      <c r="G567" s="368"/>
      <c r="H567" s="368"/>
      <c r="I567" s="368"/>
      <c r="J567" s="368"/>
      <c r="K567" s="368"/>
      <c r="L567" s="411"/>
      <c r="N567" s="160"/>
      <c r="O567" s="48"/>
    </row>
    <row r="568" spans="1:15" ht="14.45" customHeight="1" x14ac:dyDescent="0.25">
      <c r="A568" s="41">
        <v>9</v>
      </c>
      <c r="B568" s="41" t="s">
        <v>3289</v>
      </c>
      <c r="C568" s="16" t="s">
        <v>3288</v>
      </c>
      <c r="D568" s="368"/>
      <c r="E568" s="368"/>
      <c r="F568" s="365"/>
      <c r="G568" s="365"/>
      <c r="H568" s="365"/>
      <c r="I568" s="365"/>
      <c r="J568" s="365"/>
      <c r="K568" s="369"/>
      <c r="L568" s="411"/>
      <c r="N568" s="160"/>
      <c r="O568" s="48"/>
    </row>
    <row r="569" spans="1:15" ht="14.45" customHeight="1" x14ac:dyDescent="0.25">
      <c r="A569" s="41" t="s">
        <v>648</v>
      </c>
      <c r="B569" s="41" t="s">
        <v>3289</v>
      </c>
      <c r="C569" s="16" t="s">
        <v>3288</v>
      </c>
      <c r="D569" s="368"/>
      <c r="E569" s="368"/>
      <c r="F569" s="365"/>
      <c r="G569" s="365"/>
      <c r="H569" s="365"/>
      <c r="I569" s="365"/>
      <c r="J569" s="365"/>
      <c r="K569" s="369"/>
      <c r="L569" s="411"/>
      <c r="N569" s="160"/>
      <c r="O569" s="48"/>
    </row>
    <row r="570" spans="1:15" ht="14.45" customHeight="1" x14ac:dyDescent="0.25">
      <c r="A570" s="41" t="s">
        <v>653</v>
      </c>
      <c r="B570" s="41" t="s">
        <v>3289</v>
      </c>
      <c r="C570" s="16" t="s">
        <v>3288</v>
      </c>
      <c r="D570" s="368"/>
      <c r="E570" s="368"/>
      <c r="F570" s="365"/>
      <c r="G570" s="365"/>
      <c r="H570" s="365"/>
      <c r="I570" s="365"/>
      <c r="J570" s="365"/>
      <c r="K570" s="369"/>
      <c r="L570" s="411"/>
      <c r="N570" s="160"/>
      <c r="O570" s="48"/>
    </row>
    <row r="571" spans="1:15" ht="14.45" customHeight="1" x14ac:dyDescent="0.25">
      <c r="A571" s="42">
        <v>0</v>
      </c>
      <c r="B571" s="42" t="s">
        <v>3290</v>
      </c>
      <c r="C571" s="12" t="s">
        <v>3291</v>
      </c>
      <c r="D571" s="372"/>
      <c r="E571" s="372"/>
      <c r="F571" s="324" t="s">
        <v>388</v>
      </c>
      <c r="G571" s="324"/>
      <c r="H571" s="324"/>
      <c r="I571" s="324"/>
      <c r="J571" s="324"/>
      <c r="K571" s="771"/>
      <c r="L571" s="411"/>
      <c r="N571" s="160"/>
      <c r="O571" s="48"/>
    </row>
    <row r="572" spans="1:15" ht="14.45" customHeight="1" x14ac:dyDescent="0.25">
      <c r="A572" s="42">
        <v>1</v>
      </c>
      <c r="B572" s="42" t="s">
        <v>3290</v>
      </c>
      <c r="C572" s="12" t="s">
        <v>3291</v>
      </c>
      <c r="D572" s="372" t="s">
        <v>2559</v>
      </c>
      <c r="E572" s="372"/>
      <c r="F572" s="324" t="str">
        <f>C572&amp;" 710/50 26.5 ET-50"</f>
        <v>GPP27L 710/50 26.5 ET-50</v>
      </c>
      <c r="G572" s="324" t="s">
        <v>2377</v>
      </c>
      <c r="H572" s="324" t="s">
        <v>2225</v>
      </c>
      <c r="I572" s="324" t="s">
        <v>2578</v>
      </c>
      <c r="J572" s="833" t="str">
        <f>C572&amp;" "&amp;G572&amp;" "&amp;I572</f>
        <v>GPP27L 710/50 26.5 ET-50 BKT FL 630 ULTRA radialinė</v>
      </c>
      <c r="K572" s="771">
        <v>224902901</v>
      </c>
      <c r="L572" s="411"/>
      <c r="N572" s="160"/>
      <c r="O572" s="48"/>
    </row>
    <row r="573" spans="1:15" ht="14.45" customHeight="1" x14ac:dyDescent="0.25">
      <c r="A573" s="42">
        <v>2</v>
      </c>
      <c r="B573" s="42" t="s">
        <v>3290</v>
      </c>
      <c r="C573" s="12" t="s">
        <v>3291</v>
      </c>
      <c r="D573" s="372" t="s">
        <v>3356</v>
      </c>
      <c r="E573" s="372"/>
      <c r="F573" s="324" t="str">
        <f>C573&amp;" 800/45 26.5 ET-100"</f>
        <v>GPP27L 800/45 26.5 ET-100</v>
      </c>
      <c r="G573" s="324" t="s">
        <v>3336</v>
      </c>
      <c r="H573" s="324" t="s">
        <v>2225</v>
      </c>
      <c r="I573" s="324" t="s">
        <v>3337</v>
      </c>
      <c r="J573" s="252" t="str">
        <f>C573&amp;" "&amp;G573&amp;" "&amp;I573</f>
        <v>GPP27L 800/45 26.5 ET-100 Michelin</v>
      </c>
      <c r="K573" s="771">
        <v>224905300</v>
      </c>
      <c r="L573" s="411"/>
      <c r="N573" s="160"/>
      <c r="O573" s="48"/>
    </row>
    <row r="574" spans="1:15" ht="14.45" customHeight="1" x14ac:dyDescent="0.25">
      <c r="A574" s="42">
        <v>3</v>
      </c>
      <c r="B574" s="42" t="s">
        <v>3290</v>
      </c>
      <c r="C574" s="12" t="s">
        <v>3291</v>
      </c>
      <c r="D574" s="372" t="s">
        <v>3390</v>
      </c>
      <c r="E574" s="372"/>
      <c r="F574" s="324"/>
      <c r="G574" s="324" t="s">
        <v>3336</v>
      </c>
      <c r="H574" s="324" t="s">
        <v>2225</v>
      </c>
      <c r="I574" s="324" t="s">
        <v>3389</v>
      </c>
      <c r="J574" s="252" t="str">
        <f>C574&amp;" "&amp;G574&amp;" "&amp;I574</f>
        <v>GPP27L 800/45 26.5 ET-100 BKT FL 630 PLIUS radialinė</v>
      </c>
      <c r="K574" s="771">
        <v>224905400</v>
      </c>
      <c r="L574" s="411"/>
      <c r="N574" s="160"/>
      <c r="O574" s="48"/>
    </row>
    <row r="575" spans="1:15" ht="14.45" customHeight="1" x14ac:dyDescent="0.25">
      <c r="A575" s="42">
        <v>4</v>
      </c>
      <c r="B575" s="42" t="s">
        <v>3290</v>
      </c>
      <c r="C575" s="12" t="s">
        <v>3291</v>
      </c>
      <c r="D575" s="372"/>
      <c r="E575" s="372"/>
      <c r="F575" s="324"/>
      <c r="G575" s="324"/>
      <c r="H575" s="324"/>
      <c r="I575" s="324"/>
      <c r="J575" s="324"/>
      <c r="K575" s="771"/>
      <c r="L575" s="411"/>
      <c r="N575" s="160"/>
      <c r="O575" s="48"/>
    </row>
    <row r="576" spans="1:15" ht="14.45" customHeight="1" x14ac:dyDescent="0.25">
      <c r="A576" s="42">
        <v>5</v>
      </c>
      <c r="B576" s="42" t="s">
        <v>3290</v>
      </c>
      <c r="C576" s="12" t="s">
        <v>3291</v>
      </c>
      <c r="D576" s="372"/>
      <c r="E576" s="372"/>
      <c r="F576" s="324"/>
      <c r="G576" s="324"/>
      <c r="H576" s="324"/>
      <c r="I576" s="324"/>
      <c r="J576" s="324"/>
      <c r="K576" s="771"/>
      <c r="L576" s="411"/>
      <c r="N576" s="160"/>
      <c r="O576" s="48"/>
    </row>
    <row r="577" spans="1:15" ht="14.45" customHeight="1" x14ac:dyDescent="0.25">
      <c r="A577" s="42">
        <v>6</v>
      </c>
      <c r="B577" s="42" t="s">
        <v>3290</v>
      </c>
      <c r="C577" s="12" t="s">
        <v>3291</v>
      </c>
      <c r="D577" s="372"/>
      <c r="E577" s="372"/>
      <c r="F577" s="324"/>
      <c r="G577" s="324"/>
      <c r="H577" s="324"/>
      <c r="I577" s="324"/>
      <c r="J577" s="324"/>
      <c r="K577" s="771"/>
      <c r="L577" s="411"/>
      <c r="N577" s="160"/>
      <c r="O577" s="48"/>
    </row>
    <row r="578" spans="1:15" ht="14.45" customHeight="1" x14ac:dyDescent="0.25">
      <c r="A578" s="42">
        <v>7</v>
      </c>
      <c r="B578" s="42" t="s">
        <v>3290</v>
      </c>
      <c r="C578" s="12" t="s">
        <v>3291</v>
      </c>
      <c r="D578" s="372"/>
      <c r="E578" s="372"/>
      <c r="F578" s="324"/>
      <c r="G578" s="324"/>
      <c r="H578" s="324"/>
      <c r="I578" s="324"/>
      <c r="J578" s="324"/>
      <c r="K578" s="771"/>
      <c r="L578" s="411"/>
      <c r="N578" s="160"/>
      <c r="O578" s="48"/>
    </row>
    <row r="579" spans="1:15" ht="14.45" customHeight="1" x14ac:dyDescent="0.25">
      <c r="A579" s="42">
        <v>8</v>
      </c>
      <c r="B579" s="42" t="s">
        <v>3290</v>
      </c>
      <c r="C579" s="12" t="s">
        <v>3291</v>
      </c>
      <c r="D579" s="372"/>
      <c r="E579" s="372"/>
      <c r="F579" s="324"/>
      <c r="G579" s="324"/>
      <c r="H579" s="324"/>
      <c r="I579" s="324"/>
      <c r="J579" s="324"/>
      <c r="K579" s="771"/>
      <c r="L579" s="411"/>
      <c r="N579" s="160"/>
      <c r="O579" s="48"/>
    </row>
    <row r="580" spans="1:15" ht="14.45" customHeight="1" x14ac:dyDescent="0.25">
      <c r="A580" s="42">
        <v>9</v>
      </c>
      <c r="B580" s="42" t="s">
        <v>3290</v>
      </c>
      <c r="C580" s="12" t="s">
        <v>3291</v>
      </c>
      <c r="D580" s="372"/>
      <c r="E580" s="372"/>
      <c r="F580" s="324"/>
      <c r="G580" s="324"/>
      <c r="H580" s="324"/>
      <c r="I580" s="324"/>
      <c r="J580" s="324"/>
      <c r="K580" s="771"/>
      <c r="L580" s="411"/>
      <c r="N580" s="160"/>
      <c r="O580" s="48"/>
    </row>
    <row r="581" spans="1:15" ht="14.45" customHeight="1" x14ac:dyDescent="0.25">
      <c r="A581" s="42" t="s">
        <v>648</v>
      </c>
      <c r="B581" s="42" t="s">
        <v>3290</v>
      </c>
      <c r="C581" s="12" t="s">
        <v>3291</v>
      </c>
      <c r="D581" s="372"/>
      <c r="E581" s="372"/>
      <c r="F581" s="324"/>
      <c r="G581" s="324"/>
      <c r="H581" s="324"/>
      <c r="I581" s="324"/>
      <c r="J581" s="324"/>
      <c r="K581" s="771"/>
      <c r="L581" s="411"/>
      <c r="N581" s="160"/>
      <c r="O581" s="48"/>
    </row>
    <row r="582" spans="1:15" ht="14.45" customHeight="1" x14ac:dyDescent="0.25">
      <c r="A582" s="42" t="s">
        <v>653</v>
      </c>
      <c r="B582" s="42" t="s">
        <v>3290</v>
      </c>
      <c r="C582" s="12" t="s">
        <v>3291</v>
      </c>
      <c r="D582" s="372"/>
      <c r="E582" s="372"/>
      <c r="F582" s="324"/>
      <c r="G582" s="324"/>
      <c r="H582" s="324"/>
      <c r="I582" s="324"/>
      <c r="J582" s="324"/>
      <c r="K582" s="771"/>
      <c r="L582" s="411"/>
      <c r="N582" s="160"/>
      <c r="O582" s="48"/>
    </row>
    <row r="583" spans="1:15" ht="14.45" customHeight="1" x14ac:dyDescent="0.25">
      <c r="A583" s="92"/>
      <c r="B583" s="92"/>
      <c r="C583" s="174" t="s">
        <v>663</v>
      </c>
      <c r="D583" s="376"/>
      <c r="E583" s="376"/>
      <c r="F583" s="377"/>
      <c r="G583" s="377"/>
      <c r="H583" s="390"/>
      <c r="I583" s="377"/>
      <c r="J583" s="377"/>
      <c r="K583" s="788"/>
      <c r="L583" s="411"/>
      <c r="N583" s="168"/>
      <c r="O583" s="95"/>
    </row>
    <row r="584" spans="1:15" ht="14.45" customHeight="1" x14ac:dyDescent="0.25">
      <c r="A584" s="41">
        <v>0</v>
      </c>
      <c r="B584" s="41" t="s">
        <v>800</v>
      </c>
      <c r="C584" s="169" t="s">
        <v>44</v>
      </c>
      <c r="D584" s="368"/>
      <c r="E584" s="368" t="s">
        <v>1708</v>
      </c>
      <c r="F584" s="365" t="s">
        <v>388</v>
      </c>
      <c r="G584" s="365"/>
      <c r="H584" s="365"/>
      <c r="I584" s="365"/>
      <c r="J584" s="365"/>
      <c r="K584" s="369"/>
      <c r="L584" s="411"/>
      <c r="N584" s="158" t="s">
        <v>388</v>
      </c>
      <c r="O584" s="52"/>
    </row>
    <row r="585" spans="1:15" ht="14.45" customHeight="1" x14ac:dyDescent="0.25">
      <c r="A585" s="41">
        <v>1</v>
      </c>
      <c r="B585" s="41" t="s">
        <v>800</v>
      </c>
      <c r="C585" s="169" t="s">
        <v>44</v>
      </c>
      <c r="D585" s="368" t="s">
        <v>2548</v>
      </c>
      <c r="E585" s="368"/>
      <c r="F585" s="365" t="str">
        <f>C585&amp;" 400/60 15.5 ET-50"</f>
        <v>SPS14 400/60 15.5 ET-50</v>
      </c>
      <c r="G585" s="365" t="s">
        <v>1667</v>
      </c>
      <c r="H585" s="365" t="s">
        <v>1662</v>
      </c>
      <c r="I585" s="365" t="s">
        <v>2572</v>
      </c>
      <c r="J585" s="365" t="str">
        <f>C585&amp;" "&amp;G585&amp;" "&amp;I585</f>
        <v>SPS14 400/60 15.5 ET-50 Alliance 328  diagonalinė</v>
      </c>
      <c r="K585" s="369">
        <v>22405600</v>
      </c>
      <c r="L585" s="411"/>
      <c r="N585" s="158" t="s">
        <v>617</v>
      </c>
      <c r="O585" s="52" t="s">
        <v>21</v>
      </c>
    </row>
    <row r="586" spans="1:15" ht="14.45" customHeight="1" x14ac:dyDescent="0.25">
      <c r="A586" s="41">
        <v>2</v>
      </c>
      <c r="B586" s="41" t="s">
        <v>800</v>
      </c>
      <c r="C586" s="169" t="s">
        <v>44</v>
      </c>
      <c r="D586" s="368" t="s">
        <v>2539</v>
      </c>
      <c r="E586" s="368"/>
      <c r="F586" s="385" t="str">
        <f>C586&amp;" 500/50 17 ET-100"</f>
        <v>SPS14 500/50 17 ET-100</v>
      </c>
      <c r="G586" s="385" t="s">
        <v>2378</v>
      </c>
      <c r="H586" s="365" t="s">
        <v>1662</v>
      </c>
      <c r="I586" s="82" t="s">
        <v>2385</v>
      </c>
      <c r="J586" s="365" t="str">
        <f>C586&amp;" "&amp;G586&amp;" "&amp;I586</f>
        <v>SPS14 500/50 17 ET-100 Alliance 327</v>
      </c>
      <c r="K586" s="774">
        <v>224902100</v>
      </c>
      <c r="L586" s="418"/>
      <c r="N586" s="158"/>
      <c r="O586" s="52"/>
    </row>
    <row r="587" spans="1:15" ht="14.45" customHeight="1" x14ac:dyDescent="0.25">
      <c r="A587" s="41">
        <v>3</v>
      </c>
      <c r="B587" s="41" t="s">
        <v>800</v>
      </c>
      <c r="C587" s="169" t="s">
        <v>44</v>
      </c>
      <c r="D587" s="368"/>
      <c r="E587" s="368"/>
      <c r="F587" s="385"/>
      <c r="G587" s="365" t="s">
        <v>2378</v>
      </c>
      <c r="H587" s="365" t="s">
        <v>1662</v>
      </c>
      <c r="I587" s="365" t="s">
        <v>2867</v>
      </c>
      <c r="J587" s="365" t="str">
        <f>C587&amp;" "&amp;G587&amp;" "&amp;I587</f>
        <v>SPS14 500/50 17 ET-100 Mitas IM07</v>
      </c>
      <c r="K587" s="369">
        <v>22480300</v>
      </c>
      <c r="L587" s="411"/>
      <c r="N587" s="158"/>
      <c r="O587" s="52"/>
    </row>
    <row r="588" spans="1:15" ht="14.45" customHeight="1" x14ac:dyDescent="0.25">
      <c r="A588" s="41">
        <v>4</v>
      </c>
      <c r="B588" s="41" t="s">
        <v>800</v>
      </c>
      <c r="C588" s="169" t="s">
        <v>44</v>
      </c>
      <c r="D588" s="368"/>
      <c r="E588" s="368"/>
      <c r="F588" s="365"/>
      <c r="G588" s="365"/>
      <c r="H588" s="365"/>
      <c r="I588" s="365"/>
      <c r="J588" s="365" t="str">
        <f t="shared" ref="J588:J595" si="31">F588&amp;" "&amp;I588</f>
        <v xml:space="preserve"> </v>
      </c>
      <c r="K588" s="369"/>
      <c r="L588" s="411"/>
      <c r="N588" s="158"/>
      <c r="O588" s="52"/>
    </row>
    <row r="589" spans="1:15" ht="14.45" customHeight="1" x14ac:dyDescent="0.25">
      <c r="A589" s="41">
        <v>5</v>
      </c>
      <c r="B589" s="41" t="s">
        <v>800</v>
      </c>
      <c r="C589" s="169" t="s">
        <v>44</v>
      </c>
      <c r="D589" s="368"/>
      <c r="E589" s="368"/>
      <c r="F589" s="365"/>
      <c r="G589" s="365"/>
      <c r="H589" s="365"/>
      <c r="I589" s="365"/>
      <c r="J589" s="365" t="str">
        <f t="shared" si="31"/>
        <v xml:space="preserve"> </v>
      </c>
      <c r="K589" s="369"/>
      <c r="L589" s="411"/>
      <c r="N589" s="158"/>
      <c r="O589" s="52"/>
    </row>
    <row r="590" spans="1:15" ht="14.45" customHeight="1" x14ac:dyDescent="0.25">
      <c r="A590" s="41">
        <v>6</v>
      </c>
      <c r="B590" s="41" t="s">
        <v>800</v>
      </c>
      <c r="C590" s="169" t="s">
        <v>44</v>
      </c>
      <c r="D590" s="368"/>
      <c r="E590" s="368"/>
      <c r="F590" s="365"/>
      <c r="G590" s="365"/>
      <c r="H590" s="365"/>
      <c r="I590" s="365"/>
      <c r="J590" s="365" t="str">
        <f t="shared" si="31"/>
        <v xml:space="preserve"> </v>
      </c>
      <c r="K590" s="369"/>
      <c r="L590" s="411"/>
      <c r="N590" s="158"/>
      <c r="O590" s="52"/>
    </row>
    <row r="591" spans="1:15" ht="14.45" customHeight="1" x14ac:dyDescent="0.25">
      <c r="A591" s="41">
        <v>7</v>
      </c>
      <c r="B591" s="41" t="s">
        <v>800</v>
      </c>
      <c r="C591" s="169" t="s">
        <v>44</v>
      </c>
      <c r="D591" s="368"/>
      <c r="E591" s="368"/>
      <c r="F591" s="365"/>
      <c r="G591" s="365"/>
      <c r="H591" s="365"/>
      <c r="I591" s="365"/>
      <c r="J591" s="365" t="str">
        <f t="shared" si="31"/>
        <v xml:space="preserve"> </v>
      </c>
      <c r="K591" s="369"/>
      <c r="L591" s="411"/>
      <c r="N591" s="158"/>
      <c r="O591" s="52"/>
    </row>
    <row r="592" spans="1:15" ht="14.45" customHeight="1" x14ac:dyDescent="0.25">
      <c r="A592" s="41">
        <v>8</v>
      </c>
      <c r="B592" s="41" t="s">
        <v>800</v>
      </c>
      <c r="C592" s="169" t="s">
        <v>44</v>
      </c>
      <c r="D592" s="368"/>
      <c r="E592" s="368"/>
      <c r="F592" s="365"/>
      <c r="G592" s="365"/>
      <c r="H592" s="365"/>
      <c r="I592" s="365"/>
      <c r="J592" s="365" t="str">
        <f t="shared" si="31"/>
        <v xml:space="preserve"> </v>
      </c>
      <c r="K592" s="369"/>
      <c r="L592" s="411"/>
      <c r="N592" s="158"/>
      <c r="O592" s="52"/>
    </row>
    <row r="593" spans="1:15" ht="14.45" customHeight="1" x14ac:dyDescent="0.25">
      <c r="A593" s="41">
        <v>9</v>
      </c>
      <c r="B593" s="41" t="s">
        <v>800</v>
      </c>
      <c r="C593" s="169" t="s">
        <v>44</v>
      </c>
      <c r="D593" s="368"/>
      <c r="E593" s="368"/>
      <c r="F593" s="365"/>
      <c r="G593" s="365"/>
      <c r="H593" s="365"/>
      <c r="I593" s="365"/>
      <c r="J593" s="365" t="str">
        <f t="shared" si="31"/>
        <v xml:space="preserve"> </v>
      </c>
      <c r="K593" s="369"/>
      <c r="L593" s="411"/>
      <c r="N593" s="158"/>
      <c r="O593" s="52"/>
    </row>
    <row r="594" spans="1:15" ht="14.45" customHeight="1" x14ac:dyDescent="0.25">
      <c r="A594" s="41" t="s">
        <v>648</v>
      </c>
      <c r="B594" s="41" t="s">
        <v>800</v>
      </c>
      <c r="C594" s="169" t="s">
        <v>44</v>
      </c>
      <c r="D594" s="368"/>
      <c r="E594" s="368"/>
      <c r="F594" s="365"/>
      <c r="G594" s="365"/>
      <c r="H594" s="365"/>
      <c r="I594" s="365"/>
      <c r="J594" s="365" t="str">
        <f t="shared" si="31"/>
        <v xml:space="preserve"> </v>
      </c>
      <c r="K594" s="369"/>
      <c r="L594" s="411"/>
      <c r="N594" s="158"/>
      <c r="O594" s="52"/>
    </row>
    <row r="595" spans="1:15" ht="14.45" customHeight="1" x14ac:dyDescent="0.25">
      <c r="A595" s="41" t="s">
        <v>653</v>
      </c>
      <c r="B595" s="41" t="s">
        <v>800</v>
      </c>
      <c r="C595" s="169" t="s">
        <v>44</v>
      </c>
      <c r="D595" s="368"/>
      <c r="E595" s="368"/>
      <c r="F595" s="365"/>
      <c r="G595" s="365"/>
      <c r="H595" s="365"/>
      <c r="I595" s="365"/>
      <c r="J595" s="365" t="str">
        <f t="shared" si="31"/>
        <v xml:space="preserve"> </v>
      </c>
      <c r="K595" s="369"/>
      <c r="L595" s="411"/>
      <c r="N595" s="158"/>
      <c r="O595" s="52"/>
    </row>
  </sheetData>
  <sheetProtection algorithmName="SHA-512" hashValue="cw19uaWQ7o9NJ/WRFeCiM9f4FlhYF55VCaTt4WaZIITXincRDBTD7KBnwWxguaLZZD4J7Mq2InPYq+qgjly5yw==" saltValue="BgJQqxQO8Ydmr9s6aOEHPA==" spinCount="100000" sheet="1" formatCells="0" formatColumns="0" formatRows="0" insertColumns="0" insertRows="0" insertHyperlinks="0" deleteColumns="0" deleteRows="0" sort="0" autoFilter="0" pivotTables="0"/>
  <autoFilter ref="A1:AA595" xr:uid="{00000000-0009-0000-0000-000007000000}"/>
  <dataConsolidate/>
  <customSheetViews>
    <customSheetView guid="{06DB2853-7D68-4CCD-B200-5668C8C6C2AC}" scale="70" showAutoFilter="1" state="hidden">
      <pane xSplit="3" ySplit="1" topLeftCell="D410" activePane="bottomRight" state="frozen"/>
      <selection pane="bottomRight" activeCell="F453" sqref="F453"/>
      <pageMargins left="0.7" right="0.7" top="0.75" bottom="0.75" header="0.3" footer="0.3"/>
      <pageSetup paperSize="9" orientation="portrait" horizontalDpi="0" verticalDpi="0" r:id="rId1"/>
      <autoFilter ref="A1:AA498" xr:uid="{00000000-0000-0000-0000-000000000000}"/>
    </customSheetView>
    <customSheetView guid="{DED96869-3237-47A8-8703-6FAD48A16335}" scale="90" showAutoFilter="1" hiddenColumns="1" state="hidden">
      <pane xSplit="3" ySplit="1" topLeftCell="D428" activePane="bottomRight" state="frozen"/>
      <selection pane="bottomRight" activeCell="I458" sqref="I458"/>
      <pageMargins left="0.7" right="0.7" top="0.75" bottom="0.75" header="0.3" footer="0.3"/>
      <pageSetup paperSize="9" orientation="portrait" horizontalDpi="0" verticalDpi="0" r:id="rId2"/>
      <autoFilter ref="C1:H498" xr:uid="{00000000-0000-0000-0000-000000000000}">
        <sortState ref="C52:H275">
          <sortCondition ref="F1:F486"/>
        </sortState>
      </autoFilter>
    </customSheetView>
    <customSheetView guid="{5C9FA074-3174-4651-92BB-F6B5D711B431}" scale="70" showAutoFilter="1" state="hidden">
      <pane xSplit="3" ySplit="1" topLeftCell="D410" activePane="bottomRight" state="frozen"/>
      <selection pane="bottomRight" activeCell="F453" sqref="F453"/>
      <pageMargins left="0.7" right="0.7" top="0.75" bottom="0.75" header="0.3" footer="0.3"/>
      <pageSetup paperSize="9" orientation="portrait" horizontalDpi="0" verticalDpi="0" r:id="rId3"/>
      <autoFilter ref="A1:AA498" xr:uid="{00000000-0000-0000-0000-000000000000}"/>
    </customSheetView>
  </customSheetViews>
  <pageMargins left="0.7" right="0.7" top="0.75" bottom="0.75" header="0.3" footer="0.3"/>
  <pageSetup paperSize="9"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CA018-1C5A-4396-BFD3-2F9E7740BF5B}">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D22"/>
  <sheetViews>
    <sheetView workbookViewId="0">
      <selection activeCell="J7" sqref="J7"/>
    </sheetView>
  </sheetViews>
  <sheetFormatPr defaultColWidth="9.140625" defaultRowHeight="15.75" x14ac:dyDescent="0.25"/>
  <cols>
    <col min="1" max="1" width="4.42578125" style="347" bestFit="1" customWidth="1"/>
    <col min="2" max="2" width="24.42578125" style="357" customWidth="1"/>
    <col min="3" max="3" width="16.28515625" style="351" customWidth="1"/>
    <col min="4" max="4" width="17.140625" style="347" customWidth="1"/>
    <col min="5" max="16384" width="9.140625" style="347"/>
  </cols>
  <sheetData>
    <row r="1" spans="1:4" x14ac:dyDescent="0.25">
      <c r="C1" s="1188" t="s">
        <v>2262</v>
      </c>
      <c r="D1" s="1188" t="s">
        <v>2261</v>
      </c>
    </row>
    <row r="2" spans="1:4" x14ac:dyDescent="0.25">
      <c r="C2" s="1189"/>
      <c r="D2" s="1189"/>
    </row>
    <row r="3" spans="1:4" ht="16.5" thickBot="1" x14ac:dyDescent="0.3">
      <c r="C3" s="1190"/>
      <c r="D3" s="1190"/>
    </row>
    <row r="4" spans="1:4" x14ac:dyDescent="0.25">
      <c r="A4" s="350">
        <v>4</v>
      </c>
      <c r="B4" s="349" t="s">
        <v>229</v>
      </c>
      <c r="C4" s="362">
        <f>Sablonas!C12</f>
        <v>0</v>
      </c>
      <c r="D4" s="352"/>
    </row>
    <row r="5" spans="1:4" ht="31.5" x14ac:dyDescent="0.25">
      <c r="A5" s="350">
        <v>5</v>
      </c>
      <c r="B5" s="349" t="s">
        <v>1475</v>
      </c>
      <c r="C5" s="363">
        <f>Sablonas!C13</f>
        <v>0</v>
      </c>
      <c r="D5" s="348"/>
    </row>
    <row r="6" spans="1:4" x14ac:dyDescent="0.25">
      <c r="A6" s="350">
        <v>6</v>
      </c>
      <c r="B6" s="349" t="s">
        <v>231</v>
      </c>
      <c r="C6" s="363">
        <f>Sablonas!C14</f>
        <v>0</v>
      </c>
      <c r="D6" s="348"/>
    </row>
    <row r="7" spans="1:4" ht="31.5" x14ac:dyDescent="0.25">
      <c r="A7" s="350">
        <v>7</v>
      </c>
      <c r="B7" s="349" t="s">
        <v>1670</v>
      </c>
      <c r="C7" s="363">
        <f>Sablonas!C15</f>
        <v>0</v>
      </c>
      <c r="D7" s="348"/>
    </row>
    <row r="8" spans="1:4" ht="31.5" x14ac:dyDescent="0.25">
      <c r="A8" s="350">
        <v>8</v>
      </c>
      <c r="B8" s="349" t="s">
        <v>646</v>
      </c>
      <c r="C8" s="363">
        <f>Sablonas!C16</f>
        <v>0</v>
      </c>
      <c r="D8" s="348"/>
    </row>
    <row r="9" spans="1:4" x14ac:dyDescent="0.25">
      <c r="A9" s="350">
        <v>9</v>
      </c>
      <c r="B9" s="349" t="s">
        <v>232</v>
      </c>
      <c r="C9" s="363">
        <f>Sablonas!C17</f>
        <v>0</v>
      </c>
      <c r="D9" s="348"/>
    </row>
    <row r="10" spans="1:4" x14ac:dyDescent="0.25">
      <c r="A10" s="350">
        <v>10</v>
      </c>
      <c r="B10" s="349" t="s">
        <v>233</v>
      </c>
      <c r="C10" s="363">
        <f>Sablonas!C18</f>
        <v>0</v>
      </c>
      <c r="D10" s="348"/>
    </row>
    <row r="11" spans="1:4" x14ac:dyDescent="0.25">
      <c r="A11" s="350">
        <v>11</v>
      </c>
      <c r="B11" s="349" t="s">
        <v>234</v>
      </c>
      <c r="C11" s="363">
        <f>Sablonas!C19</f>
        <v>0</v>
      </c>
      <c r="D11" s="348"/>
    </row>
    <row r="12" spans="1:4" x14ac:dyDescent="0.25">
      <c r="A12" s="350">
        <v>12</v>
      </c>
      <c r="B12" s="349" t="s">
        <v>235</v>
      </c>
      <c r="C12" s="363">
        <f>Sablonas!C20</f>
        <v>0</v>
      </c>
      <c r="D12" s="348"/>
    </row>
    <row r="13" spans="1:4" x14ac:dyDescent="0.25">
      <c r="A13" s="350">
        <v>13</v>
      </c>
      <c r="B13" s="349" t="s">
        <v>1558</v>
      </c>
      <c r="C13" s="363">
        <f>Sablonas!C21</f>
        <v>0</v>
      </c>
      <c r="D13" s="348"/>
    </row>
    <row r="14" spans="1:4" x14ac:dyDescent="0.25">
      <c r="A14" s="350">
        <v>14</v>
      </c>
      <c r="B14" s="349" t="s">
        <v>236</v>
      </c>
      <c r="C14" s="363">
        <f>Sablonas!C22</f>
        <v>0</v>
      </c>
      <c r="D14" s="348"/>
    </row>
    <row r="15" spans="1:4" x14ac:dyDescent="0.25">
      <c r="A15" s="350">
        <v>15</v>
      </c>
      <c r="B15" s="349" t="s">
        <v>647</v>
      </c>
      <c r="C15" s="363">
        <f>Sablonas!C23</f>
        <v>0</v>
      </c>
      <c r="D15" s="348"/>
    </row>
    <row r="16" spans="1:4" x14ac:dyDescent="0.25">
      <c r="A16" s="350">
        <v>16</v>
      </c>
      <c r="B16" s="349" t="s">
        <v>238</v>
      </c>
      <c r="C16" s="363">
        <f>Sablonas!C24</f>
        <v>0</v>
      </c>
      <c r="D16" s="348"/>
    </row>
    <row r="17" spans="1:4" x14ac:dyDescent="0.25">
      <c r="A17" s="350">
        <v>17</v>
      </c>
      <c r="B17" s="349" t="s">
        <v>239</v>
      </c>
      <c r="C17" s="363">
        <f>Sablonas!C25</f>
        <v>0</v>
      </c>
      <c r="D17" s="348"/>
    </row>
    <row r="18" spans="1:4" ht="32.25" thickBot="1" x14ac:dyDescent="0.3">
      <c r="A18" s="358">
        <v>18</v>
      </c>
      <c r="B18" s="353" t="s">
        <v>1832</v>
      </c>
      <c r="C18" s="363">
        <f>Sablonas!C26</f>
        <v>0</v>
      </c>
      <c r="D18" s="348"/>
    </row>
    <row r="19" spans="1:4" x14ac:dyDescent="0.25">
      <c r="A19" s="359">
        <v>19</v>
      </c>
      <c r="B19" s="354" t="s">
        <v>1136</v>
      </c>
      <c r="C19" s="363">
        <f>Sablonas!C27</f>
        <v>0</v>
      </c>
      <c r="D19" s="348"/>
    </row>
    <row r="20" spans="1:4" x14ac:dyDescent="0.25">
      <c r="A20" s="360">
        <v>20</v>
      </c>
      <c r="B20" s="355" t="s">
        <v>1852</v>
      </c>
      <c r="C20" s="363">
        <f>Sablonas!C28</f>
        <v>0</v>
      </c>
      <c r="D20" s="348"/>
    </row>
    <row r="21" spans="1:4" x14ac:dyDescent="0.25">
      <c r="A21" s="360">
        <v>21</v>
      </c>
      <c r="B21" s="355">
        <v>0</v>
      </c>
      <c r="C21" s="363">
        <f>Sablonas!C29</f>
        <v>0</v>
      </c>
      <c r="D21" s="348"/>
    </row>
    <row r="22" spans="1:4" ht="16.5" thickBot="1" x14ac:dyDescent="0.3">
      <c r="A22" s="361">
        <v>22</v>
      </c>
      <c r="B22" s="356">
        <v>0</v>
      </c>
      <c r="C22" s="363">
        <f>Sablonas!C30</f>
        <v>0</v>
      </c>
      <c r="D22" s="348"/>
    </row>
  </sheetData>
  <sheetProtection password="C61F" sheet="1" objects="1" scenarios="1"/>
  <customSheetViews>
    <customSheetView guid="{06DB2853-7D68-4CCD-B200-5668C8C6C2AC}" state="hidden">
      <selection activeCell="J7" sqref="J7"/>
      <pageMargins left="0.7" right="0.7" top="0.75" bottom="0.75" header="0.3" footer="0.3"/>
    </customSheetView>
    <customSheetView guid="{5C9FA074-3174-4651-92BB-F6B5D711B431}" state="hidden">
      <selection activeCell="J7" sqref="J7"/>
      <pageMargins left="0.7" right="0.7" top="0.75" bottom="0.75" header="0.3" footer="0.3"/>
    </customSheetView>
  </customSheetViews>
  <mergeCells count="2">
    <mergeCell ref="C1:C3"/>
    <mergeCell ref="D1:D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T20011"/>
  <sheetViews>
    <sheetView workbookViewId="0">
      <pane xSplit="1" ySplit="1" topLeftCell="B13514" activePane="bottomRight" state="frozen"/>
      <selection pane="topRight" activeCell="B1" sqref="B1"/>
      <selection pane="bottomLeft" activeCell="A2" sqref="A2"/>
      <selection pane="bottomRight" activeCell="A12" sqref="A12:S20010"/>
    </sheetView>
  </sheetViews>
  <sheetFormatPr defaultRowHeight="15" x14ac:dyDescent="0.25"/>
  <cols>
    <col min="1" max="1" width="18.28515625" bestFit="1" customWidth="1"/>
    <col min="2" max="7" width="6" customWidth="1"/>
    <col min="8" max="8" width="12" bestFit="1" customWidth="1"/>
    <col min="9" max="9" width="12" style="710" bestFit="1" customWidth="1"/>
    <col min="10" max="10" width="20.28515625" bestFit="1" customWidth="1"/>
    <col min="11" max="11" width="12" style="711" bestFit="1" customWidth="1"/>
    <col min="12" max="12" width="20.42578125" bestFit="1" customWidth="1"/>
    <col min="13" max="13" width="12" bestFit="1" customWidth="1"/>
    <col min="14" max="15" width="25" bestFit="1" customWidth="1"/>
    <col min="16" max="16" width="13.28515625" bestFit="1" customWidth="1"/>
    <col min="17" max="17" width="18.28515625" bestFit="1" customWidth="1"/>
    <col min="18" max="18" width="15.5703125" bestFit="1" customWidth="1"/>
  </cols>
  <sheetData>
    <row r="1" spans="1:20" x14ac:dyDescent="0.25">
      <c r="A1" s="148" t="s">
        <v>3070</v>
      </c>
      <c r="B1" s="148" t="s">
        <v>3071</v>
      </c>
      <c r="C1" s="148" t="s">
        <v>3072</v>
      </c>
      <c r="D1" s="148" t="s">
        <v>3073</v>
      </c>
      <c r="E1" s="148" t="s">
        <v>3074</v>
      </c>
      <c r="F1" s="148" t="s">
        <v>3075</v>
      </c>
      <c r="G1" s="148" t="s">
        <v>3076</v>
      </c>
      <c r="H1" s="148" t="s">
        <v>3077</v>
      </c>
      <c r="I1" s="148" t="s">
        <v>3078</v>
      </c>
      <c r="J1" s="148" t="s">
        <v>3079</v>
      </c>
      <c r="K1" s="148" t="s">
        <v>3080</v>
      </c>
      <c r="L1" s="148" t="s">
        <v>3081</v>
      </c>
      <c r="M1" s="148" t="s">
        <v>3082</v>
      </c>
      <c r="N1" s="148" t="s">
        <v>3083</v>
      </c>
      <c r="O1" s="148" t="s">
        <v>3084</v>
      </c>
      <c r="P1" s="148" t="s">
        <v>3085</v>
      </c>
      <c r="Q1" s="148" t="s">
        <v>3086</v>
      </c>
      <c r="R1" s="148" t="s">
        <v>3087</v>
      </c>
      <c r="S1" t="s">
        <v>3088</v>
      </c>
      <c r="T1" s="148"/>
    </row>
    <row r="2" spans="1:20" x14ac:dyDescent="0.25">
      <c r="A2" s="745" t="s">
        <v>670</v>
      </c>
      <c r="B2" s="148"/>
      <c r="C2" s="148"/>
      <c r="D2" s="148"/>
      <c r="E2" s="148"/>
      <c r="F2" s="148"/>
      <c r="G2" s="148"/>
      <c r="H2" s="148"/>
      <c r="I2" s="148">
        <v>0</v>
      </c>
      <c r="J2" s="148"/>
      <c r="K2" s="148">
        <v>0</v>
      </c>
      <c r="L2" s="148"/>
      <c r="M2" s="148"/>
      <c r="N2" s="148"/>
      <c r="O2" s="148"/>
      <c r="P2" s="148"/>
      <c r="Q2" s="148"/>
      <c r="R2" s="148"/>
    </row>
    <row r="3" spans="1:20" x14ac:dyDescent="0.25">
      <c r="A3" s="745"/>
      <c r="B3" s="148"/>
      <c r="C3" s="148"/>
      <c r="D3" s="148"/>
      <c r="E3" s="148"/>
      <c r="F3" s="148"/>
      <c r="G3" s="148"/>
      <c r="H3" s="148"/>
      <c r="I3" s="148"/>
      <c r="J3" s="148"/>
      <c r="K3" s="148"/>
      <c r="L3" s="148"/>
      <c r="M3" s="148"/>
      <c r="N3" s="148"/>
      <c r="O3" s="148"/>
      <c r="P3" s="148"/>
      <c r="Q3" s="148"/>
      <c r="R3" s="148"/>
    </row>
    <row r="4" spans="1:20" x14ac:dyDescent="0.25">
      <c r="A4" s="745"/>
      <c r="B4" s="148"/>
      <c r="C4" s="148"/>
      <c r="D4" s="148"/>
      <c r="E4" s="148"/>
      <c r="F4" s="148"/>
      <c r="G4" s="148"/>
      <c r="H4" s="148"/>
      <c r="I4" s="148"/>
      <c r="J4" s="148"/>
      <c r="K4" s="148"/>
      <c r="L4" s="148"/>
      <c r="M4" s="148"/>
      <c r="N4" s="148"/>
      <c r="O4" s="148"/>
      <c r="P4" s="148"/>
      <c r="Q4" s="148"/>
      <c r="R4" s="148"/>
    </row>
    <row r="5" spans="1:20" x14ac:dyDescent="0.25">
      <c r="A5" s="745"/>
      <c r="B5" s="148"/>
      <c r="C5" s="148"/>
      <c r="D5" s="148"/>
      <c r="E5" s="148"/>
      <c r="F5" s="148"/>
      <c r="G5" s="148"/>
      <c r="H5" s="148"/>
      <c r="I5" s="148"/>
      <c r="J5" s="148"/>
      <c r="K5" s="148"/>
      <c r="L5" s="148"/>
      <c r="M5" s="148"/>
      <c r="N5" s="148"/>
      <c r="O5" s="148"/>
      <c r="P5" s="148"/>
      <c r="Q5" s="148"/>
      <c r="R5" s="148"/>
    </row>
    <row r="6" spans="1:20" x14ac:dyDescent="0.25">
      <c r="A6" s="745"/>
      <c r="B6" s="148"/>
      <c r="C6" s="148"/>
      <c r="D6" s="148"/>
      <c r="E6" s="148"/>
      <c r="F6" s="148"/>
      <c r="G6" s="148"/>
      <c r="H6" s="148"/>
      <c r="I6" s="148"/>
      <c r="J6" s="148"/>
      <c r="K6" s="148"/>
      <c r="L6" s="148"/>
      <c r="M6" s="148"/>
      <c r="N6" s="148"/>
      <c r="O6" s="148"/>
      <c r="P6" s="148"/>
      <c r="Q6" s="148"/>
      <c r="R6" s="148"/>
    </row>
    <row r="7" spans="1:20" x14ac:dyDescent="0.25">
      <c r="A7" s="745"/>
      <c r="B7" s="148"/>
      <c r="C7" s="148"/>
      <c r="D7" s="148"/>
      <c r="E7" s="148"/>
      <c r="F7" s="148"/>
      <c r="G7" s="148"/>
      <c r="H7" s="148"/>
      <c r="I7" s="148"/>
      <c r="J7" s="148"/>
      <c r="K7" s="148"/>
      <c r="L7" s="148"/>
      <c r="M7" s="148"/>
      <c r="N7" s="148"/>
      <c r="O7" s="148"/>
      <c r="P7" s="148"/>
      <c r="Q7" s="148"/>
      <c r="R7" s="148"/>
    </row>
    <row r="8" spans="1:20" x14ac:dyDescent="0.25">
      <c r="A8" s="745"/>
      <c r="B8" s="148"/>
      <c r="C8" s="148"/>
      <c r="D8" s="148"/>
      <c r="E8" s="148"/>
      <c r="F8" s="148"/>
      <c r="G8" s="148"/>
      <c r="H8" s="148"/>
      <c r="I8" s="148"/>
      <c r="J8" s="148"/>
      <c r="K8" s="148"/>
      <c r="L8" s="148"/>
      <c r="M8" s="148"/>
      <c r="N8" s="148"/>
      <c r="O8" s="148"/>
      <c r="P8" s="148"/>
      <c r="Q8" s="148"/>
      <c r="R8" s="148"/>
    </row>
    <row r="9" spans="1:20" x14ac:dyDescent="0.25">
      <c r="A9" s="745"/>
      <c r="B9" s="148"/>
      <c r="C9" s="148"/>
      <c r="D9" s="148"/>
      <c r="E9" s="148"/>
      <c r="F9" s="148"/>
      <c r="G9" s="148"/>
      <c r="H9" s="148"/>
      <c r="I9" s="148"/>
      <c r="J9" s="148"/>
      <c r="K9" s="148"/>
      <c r="L9" s="148"/>
      <c r="M9" s="148"/>
      <c r="N9" s="148"/>
      <c r="O9" s="148"/>
      <c r="P9" s="148"/>
      <c r="Q9" s="148"/>
      <c r="R9" s="148"/>
    </row>
    <row r="10" spans="1:20" x14ac:dyDescent="0.25">
      <c r="A10" s="745"/>
      <c r="B10" s="148"/>
      <c r="C10" s="148"/>
      <c r="D10" s="148"/>
      <c r="E10" s="148"/>
      <c r="F10" s="148"/>
      <c r="G10" s="148"/>
      <c r="H10" s="148"/>
      <c r="I10" s="148"/>
      <c r="J10" s="148"/>
      <c r="K10" s="148"/>
      <c r="L10" s="148"/>
      <c r="M10" s="148"/>
      <c r="N10" s="148"/>
      <c r="O10" s="148"/>
      <c r="P10" s="148"/>
      <c r="Q10" s="148"/>
      <c r="R10" s="148"/>
    </row>
    <row r="11" spans="1:20" x14ac:dyDescent="0.25">
      <c r="A11" s="745" t="s">
        <v>8504</v>
      </c>
      <c r="B11" s="148"/>
      <c r="C11" s="148"/>
      <c r="D11" s="148"/>
      <c r="E11" s="148"/>
      <c r="F11" s="148"/>
      <c r="G11" s="148"/>
      <c r="H11" s="148"/>
      <c r="I11" s="148">
        <v>1500</v>
      </c>
      <c r="J11" s="148"/>
      <c r="K11" s="148">
        <v>413.13</v>
      </c>
      <c r="L11" s="148"/>
      <c r="M11" s="148"/>
      <c r="N11" s="148"/>
      <c r="O11" s="148"/>
      <c r="P11" s="148"/>
      <c r="Q11" s="148"/>
      <c r="R11" s="148"/>
    </row>
    <row r="12" spans="1:20" x14ac:dyDescent="0.25">
      <c r="A12">
        <v>2700</v>
      </c>
      <c r="B12" t="s">
        <v>3089</v>
      </c>
      <c r="D12" t="s">
        <v>3090</v>
      </c>
      <c r="F12">
        <v>1</v>
      </c>
      <c r="G12">
        <v>0</v>
      </c>
      <c r="H12">
        <v>0</v>
      </c>
      <c r="I12"/>
      <c r="K12"/>
      <c r="N12" t="s">
        <v>3091</v>
      </c>
      <c r="O12" t="s">
        <v>3092</v>
      </c>
      <c r="P12" t="s">
        <v>3093</v>
      </c>
      <c r="R12" t="s">
        <v>3094</v>
      </c>
    </row>
    <row r="13" spans="1:20" x14ac:dyDescent="0.25">
      <c r="A13">
        <v>1103001</v>
      </c>
      <c r="B13" t="s">
        <v>3089</v>
      </c>
      <c r="D13" t="s">
        <v>3090</v>
      </c>
      <c r="F13">
        <v>1</v>
      </c>
      <c r="G13">
        <v>0</v>
      </c>
      <c r="H13">
        <v>0</v>
      </c>
      <c r="I13">
        <v>0</v>
      </c>
      <c r="K13"/>
      <c r="N13" t="s">
        <v>3091</v>
      </c>
      <c r="O13" t="s">
        <v>3092</v>
      </c>
      <c r="P13" t="s">
        <v>3093</v>
      </c>
      <c r="R13" t="s">
        <v>3094</v>
      </c>
    </row>
    <row r="14" spans="1:20" x14ac:dyDescent="0.25">
      <c r="A14">
        <v>1103800</v>
      </c>
      <c r="B14" t="s">
        <v>3089</v>
      </c>
      <c r="D14" t="s">
        <v>3090</v>
      </c>
      <c r="F14">
        <v>1</v>
      </c>
      <c r="G14">
        <v>0</v>
      </c>
      <c r="H14">
        <v>0</v>
      </c>
      <c r="I14">
        <v>0</v>
      </c>
      <c r="K14"/>
      <c r="N14" t="s">
        <v>3091</v>
      </c>
      <c r="O14" t="s">
        <v>3092</v>
      </c>
      <c r="P14" t="s">
        <v>3093</v>
      </c>
      <c r="R14" t="s">
        <v>3094</v>
      </c>
    </row>
    <row r="15" spans="1:20" x14ac:dyDescent="0.25">
      <c r="A15">
        <v>1105000</v>
      </c>
      <c r="B15" t="s">
        <v>3089</v>
      </c>
      <c r="D15" t="s">
        <v>3090</v>
      </c>
      <c r="F15">
        <v>1</v>
      </c>
      <c r="G15">
        <v>0</v>
      </c>
      <c r="H15">
        <v>150.6</v>
      </c>
      <c r="I15">
        <v>150.6</v>
      </c>
      <c r="K15"/>
      <c r="N15" t="s">
        <v>3091</v>
      </c>
      <c r="O15" t="s">
        <v>3092</v>
      </c>
      <c r="P15" t="s">
        <v>3093</v>
      </c>
      <c r="R15" t="s">
        <v>3094</v>
      </c>
    </row>
    <row r="16" spans="1:20" x14ac:dyDescent="0.25">
      <c r="A16">
        <v>1105001</v>
      </c>
      <c r="B16" t="s">
        <v>3089</v>
      </c>
      <c r="D16" t="s">
        <v>3090</v>
      </c>
      <c r="F16">
        <v>1</v>
      </c>
      <c r="G16">
        <v>0</v>
      </c>
      <c r="H16">
        <v>185.786</v>
      </c>
      <c r="I16">
        <v>185.786</v>
      </c>
      <c r="K16"/>
      <c r="N16" t="s">
        <v>3091</v>
      </c>
      <c r="O16" t="s">
        <v>3092</v>
      </c>
      <c r="P16" t="s">
        <v>3093</v>
      </c>
      <c r="R16" t="s">
        <v>3094</v>
      </c>
    </row>
    <row r="17" spans="1:18" x14ac:dyDescent="0.25">
      <c r="A17">
        <v>1105002</v>
      </c>
      <c r="B17" t="s">
        <v>3089</v>
      </c>
      <c r="D17" t="s">
        <v>3090</v>
      </c>
      <c r="F17">
        <v>1</v>
      </c>
      <c r="G17">
        <v>0</v>
      </c>
      <c r="H17">
        <v>204.38</v>
      </c>
      <c r="I17">
        <v>204.38</v>
      </c>
      <c r="K17"/>
      <c r="N17" t="s">
        <v>3091</v>
      </c>
      <c r="O17" t="s">
        <v>3092</v>
      </c>
      <c r="P17" t="s">
        <v>3093</v>
      </c>
      <c r="R17" t="s">
        <v>3094</v>
      </c>
    </row>
    <row r="18" spans="1:18" x14ac:dyDescent="0.25">
      <c r="A18">
        <v>1105003</v>
      </c>
      <c r="B18" t="s">
        <v>3089</v>
      </c>
      <c r="D18" t="s">
        <v>3090</v>
      </c>
      <c r="F18">
        <v>1</v>
      </c>
      <c r="G18">
        <v>0</v>
      </c>
      <c r="H18">
        <v>58.326000000000001</v>
      </c>
      <c r="I18">
        <v>58.326000000000001</v>
      </c>
      <c r="K18"/>
      <c r="N18" t="s">
        <v>3091</v>
      </c>
      <c r="O18" t="s">
        <v>3092</v>
      </c>
      <c r="P18" t="s">
        <v>3093</v>
      </c>
      <c r="R18" t="s">
        <v>3094</v>
      </c>
    </row>
    <row r="19" spans="1:18" x14ac:dyDescent="0.25">
      <c r="A19">
        <v>1105102</v>
      </c>
      <c r="B19" t="s">
        <v>3089</v>
      </c>
      <c r="D19" t="s">
        <v>3090</v>
      </c>
      <c r="F19">
        <v>1</v>
      </c>
      <c r="G19">
        <v>0</v>
      </c>
      <c r="H19">
        <v>391.97</v>
      </c>
      <c r="I19">
        <v>391.97</v>
      </c>
      <c r="K19"/>
      <c r="N19" t="s">
        <v>3091</v>
      </c>
      <c r="O19" t="s">
        <v>3092</v>
      </c>
      <c r="P19" t="s">
        <v>3093</v>
      </c>
      <c r="R19" t="s">
        <v>3094</v>
      </c>
    </row>
    <row r="20" spans="1:18" x14ac:dyDescent="0.25">
      <c r="A20">
        <v>1105200</v>
      </c>
      <c r="B20" t="s">
        <v>3089</v>
      </c>
      <c r="D20" t="s">
        <v>3090</v>
      </c>
      <c r="F20">
        <v>1</v>
      </c>
      <c r="G20">
        <v>0</v>
      </c>
      <c r="H20">
        <v>172.26</v>
      </c>
      <c r="I20">
        <v>172.26</v>
      </c>
      <c r="K20"/>
      <c r="N20" t="s">
        <v>3091</v>
      </c>
      <c r="O20" t="s">
        <v>3092</v>
      </c>
      <c r="P20" t="s">
        <v>3093</v>
      </c>
      <c r="R20" t="s">
        <v>3094</v>
      </c>
    </row>
    <row r="21" spans="1:18" x14ac:dyDescent="0.25">
      <c r="A21">
        <v>1105300</v>
      </c>
      <c r="B21" t="s">
        <v>3089</v>
      </c>
      <c r="D21" t="s">
        <v>3090</v>
      </c>
      <c r="F21">
        <v>1</v>
      </c>
      <c r="G21">
        <v>0</v>
      </c>
      <c r="H21">
        <v>361.39</v>
      </c>
      <c r="I21">
        <v>361.39</v>
      </c>
      <c r="K21"/>
      <c r="N21" t="s">
        <v>3091</v>
      </c>
      <c r="O21" t="s">
        <v>3092</v>
      </c>
      <c r="P21" t="s">
        <v>3093</v>
      </c>
      <c r="R21" t="s">
        <v>3094</v>
      </c>
    </row>
    <row r="22" spans="1:18" x14ac:dyDescent="0.25">
      <c r="A22">
        <v>1105400</v>
      </c>
      <c r="B22" t="s">
        <v>3089</v>
      </c>
      <c r="D22" t="s">
        <v>3090</v>
      </c>
      <c r="F22">
        <v>1</v>
      </c>
      <c r="G22">
        <v>0</v>
      </c>
      <c r="H22">
        <v>165.21</v>
      </c>
      <c r="I22">
        <v>165.21</v>
      </c>
      <c r="K22"/>
      <c r="N22" t="s">
        <v>3091</v>
      </c>
      <c r="O22" t="s">
        <v>3092</v>
      </c>
      <c r="P22" t="s">
        <v>3093</v>
      </c>
      <c r="R22" t="s">
        <v>3094</v>
      </c>
    </row>
    <row r="23" spans="1:18" x14ac:dyDescent="0.25">
      <c r="A23">
        <v>1105500</v>
      </c>
      <c r="B23" t="s">
        <v>3089</v>
      </c>
      <c r="D23" t="s">
        <v>3090</v>
      </c>
      <c r="F23">
        <v>1</v>
      </c>
      <c r="G23">
        <v>0</v>
      </c>
      <c r="H23">
        <v>0</v>
      </c>
      <c r="I23"/>
      <c r="K23"/>
      <c r="N23" t="s">
        <v>3091</v>
      </c>
      <c r="O23" t="s">
        <v>3092</v>
      </c>
      <c r="P23" t="s">
        <v>3093</v>
      </c>
      <c r="R23" t="s">
        <v>3094</v>
      </c>
    </row>
    <row r="24" spans="1:18" x14ac:dyDescent="0.25">
      <c r="A24">
        <v>1105600</v>
      </c>
      <c r="B24" t="s">
        <v>3089</v>
      </c>
      <c r="D24" t="s">
        <v>3090</v>
      </c>
      <c r="F24">
        <v>1</v>
      </c>
      <c r="G24">
        <v>0</v>
      </c>
      <c r="H24">
        <v>0</v>
      </c>
      <c r="I24"/>
      <c r="K24"/>
      <c r="N24" t="s">
        <v>3091</v>
      </c>
      <c r="O24" t="s">
        <v>3092</v>
      </c>
      <c r="P24" t="s">
        <v>3093</v>
      </c>
      <c r="R24" t="s">
        <v>3094</v>
      </c>
    </row>
    <row r="25" spans="1:18" x14ac:dyDescent="0.25">
      <c r="A25">
        <v>1105700</v>
      </c>
      <c r="B25" t="s">
        <v>3089</v>
      </c>
      <c r="D25" t="s">
        <v>3090</v>
      </c>
      <c r="F25">
        <v>1</v>
      </c>
      <c r="G25">
        <v>0</v>
      </c>
      <c r="H25">
        <v>0</v>
      </c>
      <c r="I25"/>
      <c r="K25"/>
      <c r="N25" t="s">
        <v>3091</v>
      </c>
      <c r="O25" t="s">
        <v>3092</v>
      </c>
      <c r="P25" t="s">
        <v>3093</v>
      </c>
      <c r="R25" t="s">
        <v>3094</v>
      </c>
    </row>
    <row r="26" spans="1:18" x14ac:dyDescent="0.25">
      <c r="A26">
        <v>12633000</v>
      </c>
      <c r="B26" t="s">
        <v>3089</v>
      </c>
      <c r="D26" t="s">
        <v>3090</v>
      </c>
      <c r="F26">
        <v>1</v>
      </c>
      <c r="G26">
        <v>0</v>
      </c>
      <c r="H26">
        <v>0</v>
      </c>
      <c r="I26">
        <v>0</v>
      </c>
      <c r="K26"/>
      <c r="N26" t="s">
        <v>3091</v>
      </c>
      <c r="O26" t="s">
        <v>3092</v>
      </c>
      <c r="P26" t="s">
        <v>3093</v>
      </c>
      <c r="R26" t="s">
        <v>3094</v>
      </c>
    </row>
    <row r="27" spans="1:18" x14ac:dyDescent="0.25">
      <c r="A27">
        <v>1400800</v>
      </c>
      <c r="B27" t="s">
        <v>3089</v>
      </c>
      <c r="D27" t="s">
        <v>3090</v>
      </c>
      <c r="F27">
        <v>1</v>
      </c>
      <c r="G27">
        <v>0</v>
      </c>
      <c r="H27">
        <v>0</v>
      </c>
      <c r="I27">
        <v>0</v>
      </c>
      <c r="K27"/>
      <c r="N27" t="s">
        <v>3091</v>
      </c>
      <c r="O27" t="s">
        <v>3092</v>
      </c>
      <c r="P27" t="s">
        <v>3093</v>
      </c>
      <c r="R27" t="s">
        <v>3094</v>
      </c>
    </row>
    <row r="28" spans="1:18" x14ac:dyDescent="0.25">
      <c r="A28">
        <v>1401400</v>
      </c>
      <c r="B28" t="s">
        <v>3089</v>
      </c>
      <c r="D28" t="s">
        <v>3090</v>
      </c>
      <c r="F28">
        <v>1</v>
      </c>
      <c r="G28">
        <v>0</v>
      </c>
      <c r="H28">
        <v>5.28</v>
      </c>
      <c r="I28">
        <v>5.28</v>
      </c>
      <c r="K28"/>
      <c r="N28" t="s">
        <v>3091</v>
      </c>
      <c r="O28" t="s">
        <v>3092</v>
      </c>
      <c r="P28" t="s">
        <v>3093</v>
      </c>
      <c r="R28" t="s">
        <v>3094</v>
      </c>
    </row>
    <row r="29" spans="1:18" x14ac:dyDescent="0.25">
      <c r="A29">
        <v>1500500</v>
      </c>
      <c r="B29" t="s">
        <v>3089</v>
      </c>
      <c r="D29" t="s">
        <v>3090</v>
      </c>
      <c r="F29">
        <v>1</v>
      </c>
      <c r="G29">
        <v>0</v>
      </c>
      <c r="H29">
        <v>865.25081212791304</v>
      </c>
      <c r="I29">
        <v>865.25081212791304</v>
      </c>
      <c r="K29"/>
      <c r="N29" t="s">
        <v>3091</v>
      </c>
      <c r="O29" t="s">
        <v>3092</v>
      </c>
      <c r="P29" t="s">
        <v>3093</v>
      </c>
      <c r="R29" t="s">
        <v>3094</v>
      </c>
    </row>
    <row r="30" spans="1:18" x14ac:dyDescent="0.25">
      <c r="A30">
        <v>2001300</v>
      </c>
      <c r="B30" t="s">
        <v>3089</v>
      </c>
      <c r="D30" t="s">
        <v>3090</v>
      </c>
      <c r="F30">
        <v>1</v>
      </c>
      <c r="G30">
        <v>0</v>
      </c>
      <c r="H30">
        <v>22.881720430107499</v>
      </c>
      <c r="I30">
        <v>22.881720430107499</v>
      </c>
      <c r="K30"/>
      <c r="N30" t="s">
        <v>3091</v>
      </c>
      <c r="O30" t="s">
        <v>3092</v>
      </c>
      <c r="P30" t="s">
        <v>3093</v>
      </c>
      <c r="R30" t="s">
        <v>3094</v>
      </c>
    </row>
    <row r="31" spans="1:18" x14ac:dyDescent="0.25">
      <c r="A31">
        <v>23917100</v>
      </c>
      <c r="B31" t="s">
        <v>3089</v>
      </c>
      <c r="D31" t="s">
        <v>3090</v>
      </c>
      <c r="F31">
        <v>1</v>
      </c>
      <c r="G31">
        <v>0</v>
      </c>
      <c r="H31">
        <v>0</v>
      </c>
      <c r="I31">
        <v>0</v>
      </c>
      <c r="K31"/>
      <c r="N31" t="s">
        <v>3091</v>
      </c>
      <c r="O31" t="s">
        <v>3092</v>
      </c>
      <c r="P31" t="s">
        <v>3093</v>
      </c>
      <c r="R31" t="s">
        <v>3094</v>
      </c>
    </row>
    <row r="32" spans="1:18" x14ac:dyDescent="0.25">
      <c r="A32">
        <v>24000100</v>
      </c>
      <c r="B32" t="s">
        <v>3089</v>
      </c>
      <c r="D32" t="s">
        <v>3090</v>
      </c>
      <c r="F32">
        <v>1</v>
      </c>
      <c r="G32">
        <v>0</v>
      </c>
      <c r="H32">
        <v>0</v>
      </c>
      <c r="I32">
        <v>0</v>
      </c>
      <c r="K32"/>
      <c r="N32" t="s">
        <v>3091</v>
      </c>
      <c r="O32" t="s">
        <v>3092</v>
      </c>
      <c r="P32" t="s">
        <v>3093</v>
      </c>
      <c r="R32" t="s">
        <v>3094</v>
      </c>
    </row>
    <row r="33" spans="1:18" x14ac:dyDescent="0.25">
      <c r="A33">
        <v>3020800</v>
      </c>
      <c r="B33" t="s">
        <v>3089</v>
      </c>
      <c r="D33" t="s">
        <v>3090</v>
      </c>
      <c r="F33">
        <v>1</v>
      </c>
      <c r="G33">
        <v>0</v>
      </c>
      <c r="H33">
        <v>8.7333333333333305E-2</v>
      </c>
      <c r="I33">
        <v>8.7333333333333305E-2</v>
      </c>
      <c r="K33"/>
      <c r="N33" t="s">
        <v>3091</v>
      </c>
      <c r="O33" t="s">
        <v>3092</v>
      </c>
      <c r="P33" t="s">
        <v>3093</v>
      </c>
      <c r="R33" t="s">
        <v>3094</v>
      </c>
    </row>
    <row r="34" spans="1:18" x14ac:dyDescent="0.25">
      <c r="A34">
        <v>3031200</v>
      </c>
      <c r="B34" t="s">
        <v>3089</v>
      </c>
      <c r="D34" t="s">
        <v>3090</v>
      </c>
      <c r="F34">
        <v>1</v>
      </c>
      <c r="G34">
        <v>0</v>
      </c>
      <c r="H34">
        <v>9.6600000000000005E-2</v>
      </c>
      <c r="I34">
        <v>9.6600000000000005E-2</v>
      </c>
      <c r="K34"/>
      <c r="N34" t="s">
        <v>3091</v>
      </c>
      <c r="O34" t="s">
        <v>3092</v>
      </c>
      <c r="P34" t="s">
        <v>3093</v>
      </c>
      <c r="R34" t="s">
        <v>3094</v>
      </c>
    </row>
    <row r="35" spans="1:18" x14ac:dyDescent="0.25">
      <c r="A35">
        <v>3031900</v>
      </c>
      <c r="B35" t="s">
        <v>3089</v>
      </c>
      <c r="D35" t="s">
        <v>3090</v>
      </c>
      <c r="F35">
        <v>1</v>
      </c>
      <c r="G35">
        <v>0</v>
      </c>
      <c r="H35">
        <v>0</v>
      </c>
      <c r="I35">
        <v>0</v>
      </c>
      <c r="K35"/>
      <c r="N35" t="s">
        <v>3091</v>
      </c>
      <c r="O35" t="s">
        <v>3092</v>
      </c>
      <c r="P35" t="s">
        <v>3093</v>
      </c>
      <c r="R35" t="s">
        <v>3094</v>
      </c>
    </row>
    <row r="36" spans="1:18" x14ac:dyDescent="0.25">
      <c r="A36">
        <v>3032000</v>
      </c>
      <c r="B36" t="s">
        <v>3089</v>
      </c>
      <c r="D36" t="s">
        <v>3090</v>
      </c>
      <c r="F36">
        <v>1</v>
      </c>
      <c r="G36">
        <v>0</v>
      </c>
      <c r="H36">
        <v>4.5999999999999999E-2</v>
      </c>
      <c r="I36">
        <v>4.5999999999999999E-2</v>
      </c>
      <c r="K36"/>
      <c r="N36" t="s">
        <v>3091</v>
      </c>
      <c r="O36" t="s">
        <v>3092</v>
      </c>
      <c r="P36" t="s">
        <v>3093</v>
      </c>
      <c r="R36" t="s">
        <v>3094</v>
      </c>
    </row>
    <row r="37" spans="1:18" x14ac:dyDescent="0.25">
      <c r="A37">
        <v>3042100</v>
      </c>
      <c r="B37" t="s">
        <v>3089</v>
      </c>
      <c r="D37" t="s">
        <v>3090</v>
      </c>
      <c r="F37">
        <v>1</v>
      </c>
      <c r="G37">
        <v>0</v>
      </c>
      <c r="H37">
        <v>0</v>
      </c>
      <c r="I37">
        <v>0</v>
      </c>
      <c r="K37"/>
      <c r="N37" t="s">
        <v>3091</v>
      </c>
      <c r="O37" t="s">
        <v>3092</v>
      </c>
      <c r="P37" t="s">
        <v>3093</v>
      </c>
      <c r="R37" t="s">
        <v>3094</v>
      </c>
    </row>
    <row r="38" spans="1:18" x14ac:dyDescent="0.25">
      <c r="A38">
        <v>3042900</v>
      </c>
      <c r="B38" t="s">
        <v>3089</v>
      </c>
      <c r="D38" t="s">
        <v>3090</v>
      </c>
      <c r="F38">
        <v>1</v>
      </c>
      <c r="G38">
        <v>0</v>
      </c>
      <c r="H38">
        <v>0.75900330033003305</v>
      </c>
      <c r="I38">
        <v>0.75900330033003305</v>
      </c>
      <c r="K38"/>
      <c r="N38" t="s">
        <v>3091</v>
      </c>
      <c r="O38" t="s">
        <v>3092</v>
      </c>
      <c r="P38" t="s">
        <v>3093</v>
      </c>
      <c r="R38" t="s">
        <v>3094</v>
      </c>
    </row>
    <row r="39" spans="1:18" x14ac:dyDescent="0.25">
      <c r="A39">
        <v>3046800</v>
      </c>
      <c r="B39" t="s">
        <v>3089</v>
      </c>
      <c r="D39" t="s">
        <v>3090</v>
      </c>
      <c r="F39">
        <v>1</v>
      </c>
      <c r="G39">
        <v>0</v>
      </c>
      <c r="H39">
        <v>0.185</v>
      </c>
      <c r="I39">
        <v>0.185</v>
      </c>
      <c r="K39"/>
      <c r="N39" t="s">
        <v>3091</v>
      </c>
      <c r="O39" t="s">
        <v>3092</v>
      </c>
      <c r="P39" t="s">
        <v>3093</v>
      </c>
      <c r="R39" t="s">
        <v>3094</v>
      </c>
    </row>
    <row r="40" spans="1:18" x14ac:dyDescent="0.25">
      <c r="A40">
        <v>3081500</v>
      </c>
      <c r="B40" t="s">
        <v>3089</v>
      </c>
      <c r="D40" t="s">
        <v>3090</v>
      </c>
      <c r="F40">
        <v>1</v>
      </c>
      <c r="G40">
        <v>0</v>
      </c>
      <c r="H40">
        <v>0.188</v>
      </c>
      <c r="I40">
        <v>0.188</v>
      </c>
      <c r="K40"/>
      <c r="N40" t="s">
        <v>3091</v>
      </c>
      <c r="O40" t="s">
        <v>3092</v>
      </c>
      <c r="P40" t="s">
        <v>3093</v>
      </c>
      <c r="R40" t="s">
        <v>3094</v>
      </c>
    </row>
    <row r="41" spans="1:18" x14ac:dyDescent="0.25">
      <c r="A41">
        <v>3085010</v>
      </c>
      <c r="B41" t="s">
        <v>3089</v>
      </c>
      <c r="D41" t="s">
        <v>3090</v>
      </c>
      <c r="F41">
        <v>1</v>
      </c>
      <c r="G41">
        <v>0</v>
      </c>
      <c r="H41">
        <v>0</v>
      </c>
      <c r="I41">
        <v>0</v>
      </c>
      <c r="K41"/>
      <c r="N41" t="s">
        <v>3091</v>
      </c>
      <c r="O41" t="s">
        <v>3092</v>
      </c>
      <c r="P41" t="s">
        <v>3093</v>
      </c>
      <c r="R41" t="s">
        <v>3094</v>
      </c>
    </row>
    <row r="42" spans="1:18" x14ac:dyDescent="0.25">
      <c r="A42">
        <v>3090000</v>
      </c>
      <c r="B42" t="s">
        <v>3089</v>
      </c>
      <c r="D42" t="s">
        <v>3090</v>
      </c>
      <c r="F42">
        <v>1</v>
      </c>
      <c r="G42">
        <v>0</v>
      </c>
      <c r="H42">
        <v>0</v>
      </c>
      <c r="I42">
        <v>0</v>
      </c>
      <c r="K42"/>
      <c r="N42" t="s">
        <v>3091</v>
      </c>
      <c r="O42" t="s">
        <v>3092</v>
      </c>
      <c r="P42" t="s">
        <v>3093</v>
      </c>
      <c r="R42" t="s">
        <v>3094</v>
      </c>
    </row>
    <row r="43" spans="1:18" x14ac:dyDescent="0.25">
      <c r="A43">
        <v>3091100</v>
      </c>
      <c r="B43" t="s">
        <v>3089</v>
      </c>
      <c r="D43" t="s">
        <v>3090</v>
      </c>
      <c r="F43">
        <v>1</v>
      </c>
      <c r="G43">
        <v>0</v>
      </c>
      <c r="H43">
        <v>0</v>
      </c>
      <c r="I43">
        <v>0</v>
      </c>
      <c r="K43"/>
      <c r="N43" t="s">
        <v>3091</v>
      </c>
      <c r="O43" t="s">
        <v>3092</v>
      </c>
      <c r="P43" t="s">
        <v>3093</v>
      </c>
      <c r="R43" t="s">
        <v>3094</v>
      </c>
    </row>
    <row r="44" spans="1:18" x14ac:dyDescent="0.25">
      <c r="A44">
        <v>3100000</v>
      </c>
      <c r="B44" t="s">
        <v>3089</v>
      </c>
      <c r="D44" t="s">
        <v>3090</v>
      </c>
      <c r="F44">
        <v>1</v>
      </c>
      <c r="G44">
        <v>0</v>
      </c>
      <c r="H44">
        <v>1.65</v>
      </c>
      <c r="I44">
        <v>1.65</v>
      </c>
      <c r="K44"/>
      <c r="N44" t="s">
        <v>3091</v>
      </c>
      <c r="O44" t="s">
        <v>3092</v>
      </c>
      <c r="P44" t="s">
        <v>3093</v>
      </c>
      <c r="R44" t="s">
        <v>3094</v>
      </c>
    </row>
    <row r="45" spans="1:18" x14ac:dyDescent="0.25">
      <c r="A45">
        <v>3111300</v>
      </c>
      <c r="B45" t="s">
        <v>3089</v>
      </c>
      <c r="D45" t="s">
        <v>3090</v>
      </c>
      <c r="F45">
        <v>1</v>
      </c>
      <c r="G45">
        <v>0</v>
      </c>
      <c r="H45">
        <v>17.36</v>
      </c>
      <c r="I45">
        <v>17.36</v>
      </c>
      <c r="K45"/>
      <c r="N45" t="s">
        <v>3091</v>
      </c>
      <c r="O45" t="s">
        <v>3092</v>
      </c>
      <c r="P45" t="s">
        <v>3093</v>
      </c>
      <c r="R45" t="s">
        <v>3094</v>
      </c>
    </row>
    <row r="46" spans="1:18" x14ac:dyDescent="0.25">
      <c r="A46">
        <v>3120200</v>
      </c>
      <c r="B46" t="s">
        <v>3089</v>
      </c>
      <c r="D46" t="s">
        <v>3090</v>
      </c>
      <c r="F46">
        <v>1</v>
      </c>
      <c r="G46">
        <v>0</v>
      </c>
      <c r="H46">
        <v>3.7200000000000002E-3</v>
      </c>
      <c r="I46">
        <v>3.7200000000000002E-3</v>
      </c>
      <c r="K46"/>
      <c r="N46" t="s">
        <v>3091</v>
      </c>
      <c r="O46" t="s">
        <v>3092</v>
      </c>
      <c r="P46" t="s">
        <v>3093</v>
      </c>
      <c r="R46" t="s">
        <v>3094</v>
      </c>
    </row>
    <row r="47" spans="1:18" x14ac:dyDescent="0.25">
      <c r="A47">
        <v>3120700</v>
      </c>
      <c r="B47" t="s">
        <v>3089</v>
      </c>
      <c r="D47" t="s">
        <v>3090</v>
      </c>
      <c r="F47">
        <v>1</v>
      </c>
      <c r="G47">
        <v>0</v>
      </c>
      <c r="H47">
        <v>8.3799999999999999E-2</v>
      </c>
      <c r="I47">
        <v>8.3799999999999999E-2</v>
      </c>
      <c r="K47"/>
      <c r="N47" t="s">
        <v>3091</v>
      </c>
      <c r="O47" t="s">
        <v>3092</v>
      </c>
      <c r="P47" t="s">
        <v>3093</v>
      </c>
      <c r="R47" t="s">
        <v>3094</v>
      </c>
    </row>
    <row r="48" spans="1:18" x14ac:dyDescent="0.25">
      <c r="A48">
        <v>5002000</v>
      </c>
      <c r="B48" t="s">
        <v>3089</v>
      </c>
      <c r="D48" t="s">
        <v>3090</v>
      </c>
      <c r="F48">
        <v>1</v>
      </c>
      <c r="G48">
        <v>0</v>
      </c>
      <c r="H48">
        <v>96.066666666666706</v>
      </c>
      <c r="I48">
        <v>96.066666666666706</v>
      </c>
      <c r="K48"/>
      <c r="N48" t="s">
        <v>3091</v>
      </c>
      <c r="O48" t="s">
        <v>3092</v>
      </c>
      <c r="P48" t="s">
        <v>3093</v>
      </c>
      <c r="R48" t="s">
        <v>3094</v>
      </c>
    </row>
    <row r="49" spans="1:18" x14ac:dyDescent="0.25">
      <c r="A49">
        <v>5031700</v>
      </c>
      <c r="B49" t="s">
        <v>3089</v>
      </c>
      <c r="D49" t="s">
        <v>3090</v>
      </c>
      <c r="F49">
        <v>1</v>
      </c>
      <c r="G49">
        <v>0</v>
      </c>
      <c r="H49">
        <v>0</v>
      </c>
      <c r="I49">
        <v>0</v>
      </c>
      <c r="K49"/>
      <c r="N49" t="s">
        <v>3091</v>
      </c>
      <c r="O49" t="s">
        <v>3092</v>
      </c>
      <c r="P49" t="s">
        <v>3093</v>
      </c>
      <c r="R49" t="s">
        <v>3094</v>
      </c>
    </row>
    <row r="50" spans="1:18" x14ac:dyDescent="0.25">
      <c r="A50">
        <v>5031910</v>
      </c>
      <c r="B50" t="s">
        <v>3089</v>
      </c>
      <c r="D50" t="s">
        <v>3090</v>
      </c>
      <c r="F50">
        <v>1</v>
      </c>
      <c r="G50">
        <v>0</v>
      </c>
      <c r="H50">
        <v>65</v>
      </c>
      <c r="I50">
        <v>65</v>
      </c>
      <c r="K50"/>
      <c r="N50" t="s">
        <v>3091</v>
      </c>
      <c r="O50" t="s">
        <v>3092</v>
      </c>
      <c r="P50" t="s">
        <v>3093</v>
      </c>
      <c r="R50" t="s">
        <v>3094</v>
      </c>
    </row>
    <row r="51" spans="1:18" x14ac:dyDescent="0.25">
      <c r="A51">
        <v>5031920</v>
      </c>
      <c r="B51" t="s">
        <v>3089</v>
      </c>
      <c r="D51" t="s">
        <v>3090</v>
      </c>
      <c r="F51">
        <v>1</v>
      </c>
      <c r="G51">
        <v>0</v>
      </c>
      <c r="H51">
        <v>660</v>
      </c>
      <c r="I51">
        <v>660</v>
      </c>
      <c r="K51"/>
      <c r="N51" t="s">
        <v>3091</v>
      </c>
      <c r="O51" t="s">
        <v>3092</v>
      </c>
      <c r="P51" t="s">
        <v>3093</v>
      </c>
      <c r="R51" t="s">
        <v>3094</v>
      </c>
    </row>
    <row r="52" spans="1:18" x14ac:dyDescent="0.25">
      <c r="A52">
        <v>5091430</v>
      </c>
      <c r="B52" t="s">
        <v>3089</v>
      </c>
      <c r="D52" t="s">
        <v>3090</v>
      </c>
      <c r="F52">
        <v>1</v>
      </c>
      <c r="G52">
        <v>0</v>
      </c>
      <c r="H52">
        <v>0</v>
      </c>
      <c r="I52">
        <v>0</v>
      </c>
      <c r="K52"/>
      <c r="N52" t="s">
        <v>3091</v>
      </c>
      <c r="O52" t="s">
        <v>3092</v>
      </c>
      <c r="P52" t="s">
        <v>3093</v>
      </c>
      <c r="R52" t="s">
        <v>3094</v>
      </c>
    </row>
    <row r="53" spans="1:18" x14ac:dyDescent="0.25">
      <c r="A53">
        <v>6000000</v>
      </c>
      <c r="B53" t="s">
        <v>3089</v>
      </c>
      <c r="D53" t="s">
        <v>3090</v>
      </c>
      <c r="F53">
        <v>1</v>
      </c>
      <c r="G53">
        <v>0</v>
      </c>
      <c r="H53">
        <v>0</v>
      </c>
      <c r="I53">
        <v>0</v>
      </c>
      <c r="K53"/>
      <c r="N53" t="s">
        <v>3091</v>
      </c>
      <c r="O53" t="s">
        <v>3092</v>
      </c>
      <c r="P53" t="s">
        <v>3093</v>
      </c>
      <c r="R53" t="s">
        <v>3094</v>
      </c>
    </row>
    <row r="54" spans="1:18" x14ac:dyDescent="0.25">
      <c r="A54">
        <v>6001800</v>
      </c>
      <c r="B54" t="s">
        <v>3089</v>
      </c>
      <c r="D54" t="s">
        <v>3090</v>
      </c>
      <c r="F54">
        <v>1</v>
      </c>
      <c r="G54">
        <v>0</v>
      </c>
      <c r="H54">
        <v>3.6124999999999998</v>
      </c>
      <c r="I54">
        <v>3.6124999999999998</v>
      </c>
      <c r="K54"/>
      <c r="N54" t="s">
        <v>3091</v>
      </c>
      <c r="O54" t="s">
        <v>3092</v>
      </c>
      <c r="P54" t="s">
        <v>3093</v>
      </c>
      <c r="R54" t="s">
        <v>3094</v>
      </c>
    </row>
    <row r="55" spans="1:18" x14ac:dyDescent="0.25">
      <c r="A55">
        <v>6004300</v>
      </c>
      <c r="B55" t="s">
        <v>3089</v>
      </c>
      <c r="D55" t="s">
        <v>3090</v>
      </c>
      <c r="F55">
        <v>1</v>
      </c>
      <c r="G55">
        <v>0</v>
      </c>
      <c r="H55">
        <v>0</v>
      </c>
      <c r="I55">
        <v>0</v>
      </c>
      <c r="K55"/>
      <c r="N55" t="s">
        <v>3091</v>
      </c>
      <c r="O55" t="s">
        <v>3092</v>
      </c>
      <c r="P55" t="s">
        <v>3093</v>
      </c>
      <c r="R55" t="s">
        <v>3094</v>
      </c>
    </row>
    <row r="56" spans="1:18" x14ac:dyDescent="0.25">
      <c r="A56">
        <v>6005300</v>
      </c>
      <c r="B56" t="s">
        <v>3089</v>
      </c>
      <c r="D56" t="s">
        <v>3090</v>
      </c>
      <c r="F56">
        <v>1</v>
      </c>
      <c r="G56">
        <v>0</v>
      </c>
      <c r="H56">
        <v>0.64</v>
      </c>
      <c r="I56">
        <v>0.64</v>
      </c>
      <c r="K56"/>
      <c r="N56" t="s">
        <v>3091</v>
      </c>
      <c r="O56" t="s">
        <v>3092</v>
      </c>
      <c r="P56" t="s">
        <v>3093</v>
      </c>
      <c r="R56" t="s">
        <v>3094</v>
      </c>
    </row>
    <row r="57" spans="1:18" x14ac:dyDescent="0.25">
      <c r="A57">
        <v>6007300</v>
      </c>
      <c r="B57" t="s">
        <v>3089</v>
      </c>
      <c r="D57" t="s">
        <v>3090</v>
      </c>
      <c r="F57">
        <v>1</v>
      </c>
      <c r="G57">
        <v>0</v>
      </c>
      <c r="H57">
        <v>7.7350000000000003</v>
      </c>
      <c r="I57">
        <v>7.7350000000000003</v>
      </c>
      <c r="K57"/>
      <c r="N57" t="s">
        <v>3091</v>
      </c>
      <c r="O57" t="s">
        <v>3092</v>
      </c>
      <c r="P57" t="s">
        <v>3093</v>
      </c>
      <c r="R57" t="s">
        <v>3094</v>
      </c>
    </row>
    <row r="58" spans="1:18" x14ac:dyDescent="0.25">
      <c r="A58">
        <v>6007400</v>
      </c>
      <c r="B58" t="s">
        <v>3089</v>
      </c>
      <c r="D58" t="s">
        <v>3090</v>
      </c>
      <c r="F58">
        <v>1</v>
      </c>
      <c r="G58">
        <v>0</v>
      </c>
      <c r="H58">
        <v>2.7235999999999998</v>
      </c>
      <c r="I58">
        <v>2.7235999999999998</v>
      </c>
      <c r="K58"/>
      <c r="N58" t="s">
        <v>3091</v>
      </c>
      <c r="O58" t="s">
        <v>3092</v>
      </c>
      <c r="P58" t="s">
        <v>3093</v>
      </c>
      <c r="R58" t="s">
        <v>3094</v>
      </c>
    </row>
    <row r="59" spans="1:18" x14ac:dyDescent="0.25">
      <c r="A59">
        <v>6009300</v>
      </c>
      <c r="B59" t="s">
        <v>3089</v>
      </c>
      <c r="D59" t="s">
        <v>3090</v>
      </c>
      <c r="F59">
        <v>1</v>
      </c>
      <c r="G59">
        <v>0</v>
      </c>
      <c r="H59">
        <v>1.48</v>
      </c>
      <c r="I59">
        <v>1.48</v>
      </c>
      <c r="K59"/>
      <c r="N59" t="s">
        <v>3091</v>
      </c>
      <c r="O59" t="s">
        <v>3092</v>
      </c>
      <c r="P59" t="s">
        <v>3093</v>
      </c>
      <c r="R59" t="s">
        <v>3094</v>
      </c>
    </row>
    <row r="60" spans="1:18" x14ac:dyDescent="0.25">
      <c r="A60">
        <v>6009400</v>
      </c>
      <c r="B60" t="s">
        <v>3089</v>
      </c>
      <c r="D60" t="s">
        <v>3090</v>
      </c>
      <c r="F60">
        <v>1</v>
      </c>
      <c r="G60">
        <v>0</v>
      </c>
      <c r="H60">
        <v>0.86439999999999995</v>
      </c>
      <c r="I60">
        <v>0.86439999999999995</v>
      </c>
      <c r="K60"/>
      <c r="N60" t="s">
        <v>3091</v>
      </c>
      <c r="O60" t="s">
        <v>3092</v>
      </c>
      <c r="P60" t="s">
        <v>3093</v>
      </c>
      <c r="R60" t="s">
        <v>3094</v>
      </c>
    </row>
    <row r="61" spans="1:18" x14ac:dyDescent="0.25">
      <c r="A61">
        <v>6009500</v>
      </c>
      <c r="B61" t="s">
        <v>3089</v>
      </c>
      <c r="D61" t="s">
        <v>3090</v>
      </c>
      <c r="F61">
        <v>1</v>
      </c>
      <c r="G61">
        <v>0</v>
      </c>
      <c r="H61">
        <v>0.86433333333333295</v>
      </c>
      <c r="I61">
        <v>0.86433333333333295</v>
      </c>
      <c r="K61"/>
      <c r="N61" t="s">
        <v>3091</v>
      </c>
      <c r="O61" t="s">
        <v>3092</v>
      </c>
      <c r="P61" t="s">
        <v>3093</v>
      </c>
      <c r="R61" t="s">
        <v>3094</v>
      </c>
    </row>
    <row r="62" spans="1:18" x14ac:dyDescent="0.25">
      <c r="A62">
        <v>6013000</v>
      </c>
      <c r="B62" t="s">
        <v>3089</v>
      </c>
      <c r="D62" t="s">
        <v>3090</v>
      </c>
      <c r="F62">
        <v>1</v>
      </c>
      <c r="G62">
        <v>0</v>
      </c>
      <c r="H62">
        <v>0</v>
      </c>
      <c r="I62">
        <v>0</v>
      </c>
      <c r="K62"/>
      <c r="N62" t="s">
        <v>3091</v>
      </c>
      <c r="O62" t="s">
        <v>3092</v>
      </c>
      <c r="P62" t="s">
        <v>3093</v>
      </c>
      <c r="R62" t="s">
        <v>3094</v>
      </c>
    </row>
    <row r="63" spans="1:18" x14ac:dyDescent="0.25">
      <c r="A63">
        <v>6016400</v>
      </c>
      <c r="B63" t="s">
        <v>3089</v>
      </c>
      <c r="D63" t="s">
        <v>3090</v>
      </c>
      <c r="F63">
        <v>1</v>
      </c>
      <c r="G63">
        <v>0</v>
      </c>
      <c r="H63">
        <v>3.88</v>
      </c>
      <c r="I63">
        <v>3.88</v>
      </c>
      <c r="K63"/>
      <c r="N63" t="s">
        <v>3091</v>
      </c>
      <c r="O63" t="s">
        <v>3092</v>
      </c>
      <c r="P63" t="s">
        <v>3093</v>
      </c>
      <c r="R63" t="s">
        <v>3094</v>
      </c>
    </row>
    <row r="64" spans="1:18" x14ac:dyDescent="0.25">
      <c r="A64">
        <v>6019000</v>
      </c>
      <c r="B64" t="s">
        <v>3089</v>
      </c>
      <c r="D64" t="s">
        <v>3090</v>
      </c>
      <c r="F64">
        <v>1</v>
      </c>
      <c r="G64">
        <v>0</v>
      </c>
      <c r="H64">
        <v>3.45</v>
      </c>
      <c r="I64">
        <v>3.45</v>
      </c>
      <c r="K64"/>
      <c r="N64" t="s">
        <v>3091</v>
      </c>
      <c r="O64" t="s">
        <v>3092</v>
      </c>
      <c r="P64" t="s">
        <v>3093</v>
      </c>
      <c r="R64" t="s">
        <v>3094</v>
      </c>
    </row>
    <row r="65" spans="1:18" x14ac:dyDescent="0.25">
      <c r="A65">
        <v>6022100</v>
      </c>
      <c r="B65" t="s">
        <v>3089</v>
      </c>
      <c r="D65" t="s">
        <v>3090</v>
      </c>
      <c r="F65">
        <v>1</v>
      </c>
      <c r="G65">
        <v>0</v>
      </c>
      <c r="H65">
        <v>0</v>
      </c>
      <c r="I65">
        <v>0</v>
      </c>
      <c r="K65"/>
      <c r="N65" t="s">
        <v>3091</v>
      </c>
      <c r="O65" t="s">
        <v>3092</v>
      </c>
      <c r="P65" t="s">
        <v>3093</v>
      </c>
      <c r="R65" t="s">
        <v>3094</v>
      </c>
    </row>
    <row r="66" spans="1:18" x14ac:dyDescent="0.25">
      <c r="A66">
        <v>6022300</v>
      </c>
      <c r="B66" t="s">
        <v>3089</v>
      </c>
      <c r="D66" t="s">
        <v>3090</v>
      </c>
      <c r="F66">
        <v>1</v>
      </c>
      <c r="G66">
        <v>0</v>
      </c>
      <c r="H66">
        <v>4.96</v>
      </c>
      <c r="I66">
        <v>4.96</v>
      </c>
      <c r="K66"/>
      <c r="N66" t="s">
        <v>3091</v>
      </c>
      <c r="O66" t="s">
        <v>3092</v>
      </c>
      <c r="P66" t="s">
        <v>3093</v>
      </c>
      <c r="R66" t="s">
        <v>3094</v>
      </c>
    </row>
    <row r="67" spans="1:18" x14ac:dyDescent="0.25">
      <c r="A67">
        <v>7004000</v>
      </c>
      <c r="B67" t="s">
        <v>3089</v>
      </c>
      <c r="D67" t="s">
        <v>3090</v>
      </c>
      <c r="F67">
        <v>1</v>
      </c>
      <c r="G67">
        <v>0</v>
      </c>
      <c r="H67">
        <v>0.628</v>
      </c>
      <c r="I67">
        <v>0.628</v>
      </c>
      <c r="K67"/>
      <c r="N67" t="s">
        <v>3091</v>
      </c>
      <c r="O67" t="s">
        <v>3092</v>
      </c>
      <c r="P67" t="s">
        <v>3093</v>
      </c>
      <c r="R67" t="s">
        <v>3094</v>
      </c>
    </row>
    <row r="68" spans="1:18" x14ac:dyDescent="0.25">
      <c r="A68">
        <v>7006900</v>
      </c>
      <c r="B68" t="s">
        <v>3089</v>
      </c>
      <c r="D68" t="s">
        <v>3090</v>
      </c>
      <c r="F68">
        <v>1</v>
      </c>
      <c r="G68">
        <v>0</v>
      </c>
      <c r="H68">
        <v>34.524999999999999</v>
      </c>
      <c r="I68">
        <v>34.524999999999999</v>
      </c>
      <c r="K68"/>
      <c r="N68" t="s">
        <v>3091</v>
      </c>
      <c r="O68" t="s">
        <v>3092</v>
      </c>
      <c r="P68" t="s">
        <v>3093</v>
      </c>
      <c r="R68" t="s">
        <v>3094</v>
      </c>
    </row>
    <row r="69" spans="1:18" x14ac:dyDescent="0.25">
      <c r="A69">
        <v>7008000</v>
      </c>
      <c r="B69" t="s">
        <v>3089</v>
      </c>
      <c r="D69" t="s">
        <v>3090</v>
      </c>
      <c r="F69">
        <v>1</v>
      </c>
      <c r="G69">
        <v>0</v>
      </c>
      <c r="H69">
        <v>3.306</v>
      </c>
      <c r="I69">
        <v>3.306</v>
      </c>
      <c r="K69"/>
      <c r="N69" t="s">
        <v>3091</v>
      </c>
      <c r="O69" t="s">
        <v>3092</v>
      </c>
      <c r="P69" t="s">
        <v>3093</v>
      </c>
      <c r="R69" t="s">
        <v>3094</v>
      </c>
    </row>
    <row r="70" spans="1:18" x14ac:dyDescent="0.25">
      <c r="A70">
        <v>7008300</v>
      </c>
      <c r="B70" t="s">
        <v>3089</v>
      </c>
      <c r="D70" t="s">
        <v>3090</v>
      </c>
      <c r="F70">
        <v>1</v>
      </c>
      <c r="G70">
        <v>0</v>
      </c>
      <c r="H70">
        <v>0.79110000000000003</v>
      </c>
      <c r="I70">
        <v>0.79110000000000003</v>
      </c>
      <c r="K70"/>
      <c r="N70" t="s">
        <v>3091</v>
      </c>
      <c r="O70" t="s">
        <v>3092</v>
      </c>
      <c r="P70" t="s">
        <v>3093</v>
      </c>
      <c r="R70" t="s">
        <v>3094</v>
      </c>
    </row>
    <row r="71" spans="1:18" x14ac:dyDescent="0.25">
      <c r="A71">
        <v>7008400</v>
      </c>
      <c r="B71" t="s">
        <v>3089</v>
      </c>
      <c r="D71" t="s">
        <v>3090</v>
      </c>
      <c r="F71">
        <v>1</v>
      </c>
      <c r="G71">
        <v>0</v>
      </c>
      <c r="H71">
        <v>1.60029268292683</v>
      </c>
      <c r="I71">
        <v>1.60029268292683</v>
      </c>
      <c r="K71"/>
      <c r="N71" t="s">
        <v>3091</v>
      </c>
      <c r="O71" t="s">
        <v>3092</v>
      </c>
      <c r="P71" t="s">
        <v>3093</v>
      </c>
      <c r="R71" t="s">
        <v>3094</v>
      </c>
    </row>
    <row r="72" spans="1:18" x14ac:dyDescent="0.25">
      <c r="A72">
        <v>7009000</v>
      </c>
      <c r="B72" t="s">
        <v>3089</v>
      </c>
      <c r="D72" t="s">
        <v>3090</v>
      </c>
      <c r="F72">
        <v>1</v>
      </c>
      <c r="G72">
        <v>0</v>
      </c>
      <c r="H72">
        <v>0</v>
      </c>
      <c r="I72">
        <v>0</v>
      </c>
      <c r="K72"/>
      <c r="N72" t="s">
        <v>3091</v>
      </c>
      <c r="O72" t="s">
        <v>3092</v>
      </c>
      <c r="P72" t="s">
        <v>3093</v>
      </c>
      <c r="R72" t="s">
        <v>3094</v>
      </c>
    </row>
    <row r="73" spans="1:18" x14ac:dyDescent="0.25">
      <c r="A73">
        <v>7030000</v>
      </c>
      <c r="B73" t="s">
        <v>3089</v>
      </c>
      <c r="D73" t="s">
        <v>3090</v>
      </c>
      <c r="F73">
        <v>1</v>
      </c>
      <c r="G73">
        <v>0</v>
      </c>
      <c r="H73">
        <v>1.49</v>
      </c>
      <c r="I73">
        <v>1.49</v>
      </c>
      <c r="K73"/>
      <c r="N73" t="s">
        <v>3091</v>
      </c>
      <c r="O73" t="s">
        <v>3092</v>
      </c>
      <c r="P73" t="s">
        <v>3093</v>
      </c>
      <c r="R73" t="s">
        <v>3094</v>
      </c>
    </row>
    <row r="74" spans="1:18" x14ac:dyDescent="0.25">
      <c r="A74">
        <v>7037200</v>
      </c>
      <c r="B74" t="s">
        <v>3089</v>
      </c>
      <c r="D74" t="s">
        <v>3090</v>
      </c>
      <c r="F74">
        <v>1</v>
      </c>
      <c r="G74">
        <v>0</v>
      </c>
      <c r="H74">
        <v>1.3</v>
      </c>
      <c r="I74">
        <v>1.3</v>
      </c>
      <c r="K74"/>
      <c r="N74" t="s">
        <v>3091</v>
      </c>
      <c r="O74" t="s">
        <v>3092</v>
      </c>
      <c r="P74" t="s">
        <v>3093</v>
      </c>
      <c r="R74" t="s">
        <v>3094</v>
      </c>
    </row>
    <row r="75" spans="1:18" x14ac:dyDescent="0.25">
      <c r="A75">
        <v>7037300</v>
      </c>
      <c r="B75" t="s">
        <v>3089</v>
      </c>
      <c r="D75" t="s">
        <v>3090</v>
      </c>
      <c r="F75">
        <v>1</v>
      </c>
      <c r="G75">
        <v>0</v>
      </c>
      <c r="H75">
        <v>0.94199999999999995</v>
      </c>
      <c r="I75">
        <v>0.94199999999999995</v>
      </c>
      <c r="K75"/>
      <c r="N75" t="s">
        <v>3091</v>
      </c>
      <c r="O75" t="s">
        <v>3092</v>
      </c>
      <c r="P75" t="s">
        <v>3093</v>
      </c>
      <c r="R75" t="s">
        <v>3094</v>
      </c>
    </row>
    <row r="76" spans="1:18" x14ac:dyDescent="0.25">
      <c r="A76">
        <v>7051200</v>
      </c>
      <c r="B76" t="s">
        <v>3089</v>
      </c>
      <c r="D76" t="s">
        <v>3090</v>
      </c>
      <c r="F76">
        <v>1</v>
      </c>
      <c r="G76">
        <v>0</v>
      </c>
      <c r="H76">
        <v>4.0999999999999996</v>
      </c>
      <c r="I76">
        <v>4.0999999999999996</v>
      </c>
      <c r="K76"/>
      <c r="N76" t="s">
        <v>3091</v>
      </c>
      <c r="O76" t="s">
        <v>3092</v>
      </c>
      <c r="P76" t="s">
        <v>3093</v>
      </c>
      <c r="R76" t="s">
        <v>3094</v>
      </c>
    </row>
    <row r="77" spans="1:18" x14ac:dyDescent="0.25">
      <c r="A77">
        <v>7510200</v>
      </c>
      <c r="B77" t="s">
        <v>3089</v>
      </c>
      <c r="D77" t="s">
        <v>3090</v>
      </c>
      <c r="F77">
        <v>1</v>
      </c>
      <c r="G77">
        <v>0</v>
      </c>
      <c r="H77">
        <v>2.0659999999999998</v>
      </c>
      <c r="I77">
        <v>2.0659999999999998</v>
      </c>
      <c r="K77"/>
      <c r="N77" t="s">
        <v>3091</v>
      </c>
      <c r="O77" t="s">
        <v>3092</v>
      </c>
      <c r="P77" t="s">
        <v>3093</v>
      </c>
      <c r="R77" t="s">
        <v>3094</v>
      </c>
    </row>
    <row r="78" spans="1:18" x14ac:dyDescent="0.25">
      <c r="A78">
        <v>7510600</v>
      </c>
      <c r="B78" t="s">
        <v>3089</v>
      </c>
      <c r="D78" t="s">
        <v>3090</v>
      </c>
      <c r="F78">
        <v>1</v>
      </c>
      <c r="G78">
        <v>0</v>
      </c>
      <c r="H78">
        <v>10.6633333333333</v>
      </c>
      <c r="I78">
        <v>10.6633333333333</v>
      </c>
      <c r="K78"/>
      <c r="N78" t="s">
        <v>3091</v>
      </c>
      <c r="O78" t="s">
        <v>3092</v>
      </c>
      <c r="P78" t="s">
        <v>3093</v>
      </c>
      <c r="R78" t="s">
        <v>3094</v>
      </c>
    </row>
    <row r="79" spans="1:18" x14ac:dyDescent="0.25">
      <c r="A79">
        <v>8008300</v>
      </c>
      <c r="B79" t="s">
        <v>3089</v>
      </c>
      <c r="D79" t="s">
        <v>3090</v>
      </c>
      <c r="F79">
        <v>1</v>
      </c>
      <c r="G79">
        <v>0</v>
      </c>
      <c r="H79">
        <v>0</v>
      </c>
      <c r="I79">
        <v>0</v>
      </c>
      <c r="K79"/>
      <c r="N79" t="s">
        <v>3091</v>
      </c>
      <c r="O79" t="s">
        <v>3092</v>
      </c>
      <c r="P79" t="s">
        <v>3093</v>
      </c>
      <c r="R79" t="s">
        <v>3094</v>
      </c>
    </row>
    <row r="80" spans="1:18" x14ac:dyDescent="0.25">
      <c r="A80">
        <v>8008400</v>
      </c>
      <c r="B80" t="s">
        <v>3089</v>
      </c>
      <c r="D80" t="s">
        <v>3090</v>
      </c>
      <c r="F80">
        <v>1</v>
      </c>
      <c r="G80">
        <v>0</v>
      </c>
      <c r="H80">
        <v>0</v>
      </c>
      <c r="I80">
        <v>0</v>
      </c>
      <c r="K80"/>
      <c r="N80" t="s">
        <v>3091</v>
      </c>
      <c r="O80" t="s">
        <v>3092</v>
      </c>
      <c r="P80" t="s">
        <v>3093</v>
      </c>
      <c r="R80" t="s">
        <v>3094</v>
      </c>
    </row>
    <row r="81" spans="1:18" x14ac:dyDescent="0.25">
      <c r="A81">
        <v>8013900</v>
      </c>
      <c r="B81" t="s">
        <v>3089</v>
      </c>
      <c r="D81" t="s">
        <v>3090</v>
      </c>
      <c r="F81">
        <v>1</v>
      </c>
      <c r="G81">
        <v>0</v>
      </c>
      <c r="H81">
        <v>49.5</v>
      </c>
      <c r="I81">
        <v>49.5</v>
      </c>
      <c r="K81"/>
      <c r="N81" t="s">
        <v>3091</v>
      </c>
      <c r="O81" t="s">
        <v>3092</v>
      </c>
      <c r="P81" t="s">
        <v>3093</v>
      </c>
      <c r="R81" t="s">
        <v>3094</v>
      </c>
    </row>
    <row r="82" spans="1:18" x14ac:dyDescent="0.25">
      <c r="A82">
        <v>8014200</v>
      </c>
      <c r="B82" t="s">
        <v>3089</v>
      </c>
      <c r="D82" t="s">
        <v>3090</v>
      </c>
      <c r="F82">
        <v>1</v>
      </c>
      <c r="G82">
        <v>0</v>
      </c>
      <c r="H82">
        <v>2.89</v>
      </c>
      <c r="I82">
        <v>2.89</v>
      </c>
      <c r="K82"/>
      <c r="N82" t="s">
        <v>3091</v>
      </c>
      <c r="O82" t="s">
        <v>3092</v>
      </c>
      <c r="P82" t="s">
        <v>3093</v>
      </c>
      <c r="R82" t="s">
        <v>3094</v>
      </c>
    </row>
    <row r="83" spans="1:18" x14ac:dyDescent="0.25">
      <c r="A83">
        <v>8051400</v>
      </c>
      <c r="B83" t="s">
        <v>3089</v>
      </c>
      <c r="D83" t="s">
        <v>3090</v>
      </c>
      <c r="F83">
        <v>1</v>
      </c>
      <c r="G83">
        <v>0</v>
      </c>
      <c r="H83">
        <v>0</v>
      </c>
      <c r="I83">
        <v>0</v>
      </c>
      <c r="K83"/>
      <c r="N83" t="s">
        <v>3091</v>
      </c>
      <c r="O83" t="s">
        <v>3092</v>
      </c>
      <c r="P83" t="s">
        <v>3093</v>
      </c>
      <c r="R83" t="s">
        <v>3094</v>
      </c>
    </row>
    <row r="84" spans="1:18" x14ac:dyDescent="0.25">
      <c r="A84">
        <v>8064500</v>
      </c>
      <c r="B84" t="s">
        <v>3089</v>
      </c>
      <c r="D84" t="s">
        <v>3090</v>
      </c>
      <c r="F84">
        <v>1</v>
      </c>
      <c r="G84">
        <v>0</v>
      </c>
      <c r="H84">
        <v>12</v>
      </c>
      <c r="I84">
        <v>12</v>
      </c>
      <c r="K84"/>
      <c r="N84" t="s">
        <v>3091</v>
      </c>
      <c r="O84" t="s">
        <v>3092</v>
      </c>
      <c r="P84" t="s">
        <v>3093</v>
      </c>
      <c r="R84" t="s">
        <v>3094</v>
      </c>
    </row>
    <row r="85" spans="1:18" x14ac:dyDescent="0.25">
      <c r="A85">
        <v>9000300</v>
      </c>
      <c r="B85" t="s">
        <v>3089</v>
      </c>
      <c r="D85" t="s">
        <v>3090</v>
      </c>
      <c r="F85">
        <v>1</v>
      </c>
      <c r="G85">
        <v>0</v>
      </c>
      <c r="H85">
        <v>0</v>
      </c>
      <c r="I85">
        <v>0</v>
      </c>
      <c r="K85"/>
      <c r="N85" t="s">
        <v>3091</v>
      </c>
      <c r="O85" t="s">
        <v>3092</v>
      </c>
      <c r="P85" t="s">
        <v>3093</v>
      </c>
      <c r="R85" t="s">
        <v>3094</v>
      </c>
    </row>
    <row r="86" spans="1:18" x14ac:dyDescent="0.25">
      <c r="A86">
        <v>9004000</v>
      </c>
      <c r="B86" t="s">
        <v>3089</v>
      </c>
      <c r="D86" t="s">
        <v>3090</v>
      </c>
      <c r="F86">
        <v>1</v>
      </c>
      <c r="G86">
        <v>0</v>
      </c>
      <c r="H86">
        <v>0.98680000000000101</v>
      </c>
      <c r="I86">
        <v>0.98680000000000101</v>
      </c>
      <c r="K86"/>
      <c r="N86" t="s">
        <v>3091</v>
      </c>
      <c r="O86" t="s">
        <v>3092</v>
      </c>
      <c r="P86" t="s">
        <v>3093</v>
      </c>
      <c r="R86" t="s">
        <v>3094</v>
      </c>
    </row>
    <row r="87" spans="1:18" x14ac:dyDescent="0.25">
      <c r="A87">
        <v>9004200</v>
      </c>
      <c r="B87" t="s">
        <v>3089</v>
      </c>
      <c r="D87" t="s">
        <v>3090</v>
      </c>
      <c r="F87">
        <v>1</v>
      </c>
      <c r="G87">
        <v>0</v>
      </c>
      <c r="H87">
        <v>2.5132075471698099</v>
      </c>
      <c r="I87">
        <v>2.5132075471698099</v>
      </c>
      <c r="K87"/>
      <c r="N87" t="s">
        <v>3091</v>
      </c>
      <c r="O87" t="s">
        <v>3092</v>
      </c>
      <c r="P87" t="s">
        <v>3093</v>
      </c>
      <c r="R87" t="s">
        <v>3094</v>
      </c>
    </row>
    <row r="88" spans="1:18" x14ac:dyDescent="0.25">
      <c r="A88">
        <v>9012100</v>
      </c>
      <c r="B88" t="s">
        <v>3089</v>
      </c>
      <c r="D88" t="s">
        <v>3090</v>
      </c>
      <c r="F88">
        <v>1</v>
      </c>
      <c r="G88">
        <v>0</v>
      </c>
      <c r="H88">
        <v>0.214</v>
      </c>
      <c r="I88">
        <v>0.214</v>
      </c>
      <c r="K88"/>
      <c r="N88" t="s">
        <v>3091</v>
      </c>
      <c r="O88" t="s">
        <v>3092</v>
      </c>
      <c r="P88" t="s">
        <v>3093</v>
      </c>
      <c r="R88" t="s">
        <v>3094</v>
      </c>
    </row>
    <row r="89" spans="1:18" x14ac:dyDescent="0.25">
      <c r="A89">
        <v>9014100</v>
      </c>
      <c r="B89" t="s">
        <v>3089</v>
      </c>
      <c r="D89" t="s">
        <v>3090</v>
      </c>
      <c r="F89">
        <v>1</v>
      </c>
      <c r="G89">
        <v>0</v>
      </c>
      <c r="H89">
        <v>54.8</v>
      </c>
      <c r="I89">
        <v>54.8</v>
      </c>
      <c r="K89"/>
      <c r="N89" t="s">
        <v>3091</v>
      </c>
      <c r="O89" t="s">
        <v>3092</v>
      </c>
      <c r="P89" t="s">
        <v>3093</v>
      </c>
      <c r="R89" t="s">
        <v>3094</v>
      </c>
    </row>
    <row r="90" spans="1:18" x14ac:dyDescent="0.25">
      <c r="A90">
        <v>9014900</v>
      </c>
      <c r="B90" t="s">
        <v>3089</v>
      </c>
      <c r="D90" t="s">
        <v>3090</v>
      </c>
      <c r="F90">
        <v>1</v>
      </c>
      <c r="G90">
        <v>0</v>
      </c>
      <c r="H90">
        <v>1.65</v>
      </c>
      <c r="I90">
        <v>1.65</v>
      </c>
      <c r="K90"/>
      <c r="N90" t="s">
        <v>3091</v>
      </c>
      <c r="O90" t="s">
        <v>3092</v>
      </c>
      <c r="P90" t="s">
        <v>3093</v>
      </c>
      <c r="R90" t="s">
        <v>3094</v>
      </c>
    </row>
    <row r="91" spans="1:18" x14ac:dyDescent="0.25">
      <c r="A91">
        <v>9016100</v>
      </c>
      <c r="B91" t="s">
        <v>3089</v>
      </c>
      <c r="D91" t="s">
        <v>3090</v>
      </c>
      <c r="F91">
        <v>1</v>
      </c>
      <c r="G91">
        <v>0</v>
      </c>
      <c r="H91">
        <v>0.375</v>
      </c>
      <c r="I91">
        <v>0.375</v>
      </c>
      <c r="K91"/>
      <c r="N91" t="s">
        <v>3091</v>
      </c>
      <c r="O91" t="s">
        <v>3092</v>
      </c>
      <c r="P91" t="s">
        <v>3093</v>
      </c>
      <c r="R91" t="s">
        <v>3094</v>
      </c>
    </row>
    <row r="92" spans="1:18" x14ac:dyDescent="0.25">
      <c r="A92">
        <v>9016400</v>
      </c>
      <c r="B92" t="s">
        <v>3089</v>
      </c>
      <c r="D92" t="s">
        <v>3090</v>
      </c>
      <c r="F92">
        <v>1</v>
      </c>
      <c r="G92">
        <v>0</v>
      </c>
      <c r="H92">
        <v>1.8674999999999999</v>
      </c>
      <c r="I92">
        <v>1.8674999999999999</v>
      </c>
      <c r="K92"/>
      <c r="N92" t="s">
        <v>3091</v>
      </c>
      <c r="O92" t="s">
        <v>3092</v>
      </c>
      <c r="P92" t="s">
        <v>3093</v>
      </c>
      <c r="R92" t="s">
        <v>3094</v>
      </c>
    </row>
    <row r="93" spans="1:18" x14ac:dyDescent="0.25">
      <c r="A93">
        <v>9016500</v>
      </c>
      <c r="B93" t="s">
        <v>3089</v>
      </c>
      <c r="D93" t="s">
        <v>3090</v>
      </c>
      <c r="F93">
        <v>1</v>
      </c>
      <c r="G93">
        <v>0</v>
      </c>
      <c r="H93">
        <v>1.07</v>
      </c>
      <c r="I93">
        <v>1.07</v>
      </c>
      <c r="K93"/>
      <c r="N93" t="s">
        <v>3091</v>
      </c>
      <c r="O93" t="s">
        <v>3092</v>
      </c>
      <c r="P93" t="s">
        <v>3093</v>
      </c>
      <c r="R93" t="s">
        <v>3094</v>
      </c>
    </row>
    <row r="94" spans="1:18" x14ac:dyDescent="0.25">
      <c r="A94">
        <v>9016600</v>
      </c>
      <c r="B94" t="s">
        <v>3089</v>
      </c>
      <c r="D94" t="s">
        <v>3090</v>
      </c>
      <c r="F94">
        <v>1</v>
      </c>
      <c r="G94">
        <v>0</v>
      </c>
      <c r="H94">
        <v>0.236538461538462</v>
      </c>
      <c r="I94">
        <v>0.236538461538462</v>
      </c>
      <c r="K94"/>
      <c r="N94" t="s">
        <v>3091</v>
      </c>
      <c r="O94" t="s">
        <v>3092</v>
      </c>
      <c r="P94" t="s">
        <v>3093</v>
      </c>
      <c r="R94" t="s">
        <v>3094</v>
      </c>
    </row>
    <row r="95" spans="1:18" x14ac:dyDescent="0.25">
      <c r="A95">
        <v>9016700</v>
      </c>
      <c r="B95" t="s">
        <v>3089</v>
      </c>
      <c r="D95" t="s">
        <v>3090</v>
      </c>
      <c r="F95">
        <v>1</v>
      </c>
      <c r="G95">
        <v>0</v>
      </c>
      <c r="H95">
        <v>1.26</v>
      </c>
      <c r="I95">
        <v>1.26</v>
      </c>
      <c r="K95"/>
      <c r="N95" t="s">
        <v>3091</v>
      </c>
      <c r="O95" t="s">
        <v>3092</v>
      </c>
      <c r="P95" t="s">
        <v>3093</v>
      </c>
      <c r="R95" t="s">
        <v>3094</v>
      </c>
    </row>
    <row r="96" spans="1:18" x14ac:dyDescent="0.25">
      <c r="A96">
        <v>9017100</v>
      </c>
      <c r="B96" t="s">
        <v>3089</v>
      </c>
      <c r="D96" t="s">
        <v>3090</v>
      </c>
      <c r="F96">
        <v>1</v>
      </c>
      <c r="G96">
        <v>0</v>
      </c>
      <c r="H96">
        <v>4.25</v>
      </c>
      <c r="I96">
        <v>4.25</v>
      </c>
      <c r="K96"/>
      <c r="N96" t="s">
        <v>3091</v>
      </c>
      <c r="O96" t="s">
        <v>3092</v>
      </c>
      <c r="P96" t="s">
        <v>3093</v>
      </c>
      <c r="R96" t="s">
        <v>3094</v>
      </c>
    </row>
    <row r="97" spans="1:18" x14ac:dyDescent="0.25">
      <c r="A97">
        <v>9020300</v>
      </c>
      <c r="B97" t="s">
        <v>3089</v>
      </c>
      <c r="D97" t="s">
        <v>3090</v>
      </c>
      <c r="F97">
        <v>1</v>
      </c>
      <c r="G97">
        <v>0</v>
      </c>
      <c r="H97">
        <v>0</v>
      </c>
      <c r="I97">
        <v>0</v>
      </c>
      <c r="K97"/>
      <c r="N97" t="s">
        <v>3091</v>
      </c>
      <c r="O97" t="s">
        <v>3092</v>
      </c>
      <c r="P97" t="s">
        <v>3093</v>
      </c>
      <c r="R97" t="s">
        <v>3094</v>
      </c>
    </row>
    <row r="98" spans="1:18" x14ac:dyDescent="0.25">
      <c r="A98">
        <v>9021800</v>
      </c>
      <c r="B98" t="s">
        <v>3089</v>
      </c>
      <c r="D98" t="s">
        <v>3090</v>
      </c>
      <c r="F98">
        <v>1</v>
      </c>
      <c r="G98">
        <v>0</v>
      </c>
      <c r="H98">
        <v>0</v>
      </c>
      <c r="I98">
        <v>0</v>
      </c>
      <c r="K98"/>
      <c r="N98" t="s">
        <v>3091</v>
      </c>
      <c r="O98" t="s">
        <v>3092</v>
      </c>
      <c r="P98" t="s">
        <v>3093</v>
      </c>
      <c r="R98" t="s">
        <v>3094</v>
      </c>
    </row>
    <row r="99" spans="1:18" x14ac:dyDescent="0.25">
      <c r="A99">
        <v>9023200</v>
      </c>
      <c r="B99" t="s">
        <v>3089</v>
      </c>
      <c r="D99" t="s">
        <v>3090</v>
      </c>
      <c r="F99">
        <v>1</v>
      </c>
      <c r="G99">
        <v>0</v>
      </c>
      <c r="H99">
        <v>2.61</v>
      </c>
      <c r="I99">
        <v>2.61</v>
      </c>
      <c r="K99"/>
      <c r="N99" t="s">
        <v>3091</v>
      </c>
      <c r="O99" t="s">
        <v>3092</v>
      </c>
      <c r="P99" t="s">
        <v>3093</v>
      </c>
      <c r="R99" t="s">
        <v>3094</v>
      </c>
    </row>
    <row r="100" spans="1:18" x14ac:dyDescent="0.25">
      <c r="A100">
        <v>9030300</v>
      </c>
      <c r="B100" t="s">
        <v>3089</v>
      </c>
      <c r="D100" t="s">
        <v>3090</v>
      </c>
      <c r="F100">
        <v>1</v>
      </c>
      <c r="G100">
        <v>0</v>
      </c>
      <c r="H100">
        <v>65</v>
      </c>
      <c r="I100">
        <v>65</v>
      </c>
      <c r="K100"/>
      <c r="N100" t="s">
        <v>3091</v>
      </c>
      <c r="O100" t="s">
        <v>3092</v>
      </c>
      <c r="P100" t="s">
        <v>3093</v>
      </c>
      <c r="R100" t="s">
        <v>3094</v>
      </c>
    </row>
    <row r="101" spans="1:18" x14ac:dyDescent="0.25">
      <c r="A101">
        <v>9032300</v>
      </c>
      <c r="B101" t="s">
        <v>3089</v>
      </c>
      <c r="D101" t="s">
        <v>3090</v>
      </c>
      <c r="F101">
        <v>1</v>
      </c>
      <c r="G101">
        <v>0</v>
      </c>
      <c r="H101">
        <v>1.0740000000000001</v>
      </c>
      <c r="I101">
        <v>1.0740000000000001</v>
      </c>
      <c r="K101"/>
      <c r="N101" t="s">
        <v>3091</v>
      </c>
      <c r="O101" t="s">
        <v>3092</v>
      </c>
      <c r="P101" t="s">
        <v>3093</v>
      </c>
      <c r="R101" t="s">
        <v>3094</v>
      </c>
    </row>
    <row r="102" spans="1:18" x14ac:dyDescent="0.25">
      <c r="A102">
        <v>9033100</v>
      </c>
      <c r="B102" t="s">
        <v>3089</v>
      </c>
      <c r="D102" t="s">
        <v>3090</v>
      </c>
      <c r="F102">
        <v>1</v>
      </c>
      <c r="G102">
        <v>0</v>
      </c>
      <c r="H102">
        <v>3.96</v>
      </c>
      <c r="I102">
        <v>3.96</v>
      </c>
      <c r="K102"/>
      <c r="N102" t="s">
        <v>3091</v>
      </c>
      <c r="O102" t="s">
        <v>3092</v>
      </c>
      <c r="P102" t="s">
        <v>3093</v>
      </c>
      <c r="R102" t="s">
        <v>3094</v>
      </c>
    </row>
    <row r="103" spans="1:18" x14ac:dyDescent="0.25">
      <c r="A103">
        <v>9036000</v>
      </c>
      <c r="B103" t="s">
        <v>3089</v>
      </c>
      <c r="D103" t="s">
        <v>3090</v>
      </c>
      <c r="F103">
        <v>1</v>
      </c>
      <c r="G103">
        <v>0</v>
      </c>
      <c r="H103">
        <v>1.728</v>
      </c>
      <c r="I103">
        <v>1.728</v>
      </c>
      <c r="K103"/>
      <c r="N103" t="s">
        <v>3091</v>
      </c>
      <c r="O103" t="s">
        <v>3092</v>
      </c>
      <c r="P103" t="s">
        <v>3093</v>
      </c>
      <c r="R103" t="s">
        <v>3094</v>
      </c>
    </row>
    <row r="104" spans="1:18" x14ac:dyDescent="0.25">
      <c r="A104">
        <v>9041000</v>
      </c>
      <c r="B104" t="s">
        <v>3089</v>
      </c>
      <c r="D104" t="s">
        <v>3090</v>
      </c>
      <c r="F104">
        <v>1</v>
      </c>
      <c r="G104">
        <v>0</v>
      </c>
      <c r="H104">
        <v>0</v>
      </c>
      <c r="I104">
        <v>0</v>
      </c>
      <c r="K104"/>
      <c r="N104" t="s">
        <v>3091</v>
      </c>
      <c r="O104" t="s">
        <v>3092</v>
      </c>
      <c r="P104" t="s">
        <v>3093</v>
      </c>
      <c r="R104" t="s">
        <v>3094</v>
      </c>
    </row>
    <row r="105" spans="1:18" x14ac:dyDescent="0.25">
      <c r="A105">
        <v>9041800</v>
      </c>
      <c r="B105" t="s">
        <v>3089</v>
      </c>
      <c r="D105" t="s">
        <v>3090</v>
      </c>
      <c r="F105">
        <v>1</v>
      </c>
      <c r="G105">
        <v>0</v>
      </c>
      <c r="H105">
        <v>1.032</v>
      </c>
      <c r="I105">
        <v>1.032</v>
      </c>
      <c r="K105"/>
      <c r="N105" t="s">
        <v>3091</v>
      </c>
      <c r="O105" t="s">
        <v>3092</v>
      </c>
      <c r="P105" t="s">
        <v>3093</v>
      </c>
      <c r="R105" t="s">
        <v>3094</v>
      </c>
    </row>
    <row r="106" spans="1:18" x14ac:dyDescent="0.25">
      <c r="A106">
        <v>9043600</v>
      </c>
      <c r="B106" t="s">
        <v>3089</v>
      </c>
      <c r="D106" t="s">
        <v>3090</v>
      </c>
      <c r="F106">
        <v>1</v>
      </c>
      <c r="G106">
        <v>0</v>
      </c>
      <c r="H106">
        <v>11.57</v>
      </c>
      <c r="I106">
        <v>11.57</v>
      </c>
      <c r="K106"/>
      <c r="N106" t="s">
        <v>3091</v>
      </c>
      <c r="O106" t="s">
        <v>3092</v>
      </c>
      <c r="P106" t="s">
        <v>3093</v>
      </c>
      <c r="R106" t="s">
        <v>3094</v>
      </c>
    </row>
    <row r="107" spans="1:18" x14ac:dyDescent="0.25">
      <c r="A107">
        <v>9043700</v>
      </c>
      <c r="B107" t="s">
        <v>3089</v>
      </c>
      <c r="D107" t="s">
        <v>3090</v>
      </c>
      <c r="F107">
        <v>1</v>
      </c>
      <c r="G107">
        <v>0</v>
      </c>
      <c r="H107">
        <v>5.07</v>
      </c>
      <c r="I107">
        <v>5.07</v>
      </c>
      <c r="K107"/>
      <c r="N107" t="s">
        <v>3091</v>
      </c>
      <c r="O107" t="s">
        <v>3092</v>
      </c>
      <c r="P107" t="s">
        <v>3093</v>
      </c>
      <c r="R107" t="s">
        <v>3094</v>
      </c>
    </row>
    <row r="108" spans="1:18" x14ac:dyDescent="0.25">
      <c r="A108">
        <v>9043800</v>
      </c>
      <c r="B108" t="s">
        <v>3089</v>
      </c>
      <c r="D108" t="s">
        <v>3090</v>
      </c>
      <c r="F108">
        <v>1</v>
      </c>
      <c r="G108">
        <v>0</v>
      </c>
      <c r="H108">
        <v>0</v>
      </c>
      <c r="I108">
        <v>0</v>
      </c>
      <c r="K108"/>
      <c r="N108" t="s">
        <v>3091</v>
      </c>
      <c r="O108" t="s">
        <v>3092</v>
      </c>
      <c r="P108" t="s">
        <v>3093</v>
      </c>
      <c r="R108" t="s">
        <v>3094</v>
      </c>
    </row>
    <row r="109" spans="1:18" x14ac:dyDescent="0.25">
      <c r="A109">
        <v>9047600</v>
      </c>
      <c r="B109" t="s">
        <v>3089</v>
      </c>
      <c r="D109" t="s">
        <v>3090</v>
      </c>
      <c r="F109">
        <v>1</v>
      </c>
      <c r="G109">
        <v>0</v>
      </c>
      <c r="H109">
        <v>0.33</v>
      </c>
      <c r="I109">
        <v>0.33</v>
      </c>
      <c r="K109"/>
      <c r="N109" t="s">
        <v>3091</v>
      </c>
      <c r="O109" t="s">
        <v>3092</v>
      </c>
      <c r="P109" t="s">
        <v>3093</v>
      </c>
      <c r="R109" t="s">
        <v>3094</v>
      </c>
    </row>
    <row r="110" spans="1:18" x14ac:dyDescent="0.25">
      <c r="A110">
        <v>9047700</v>
      </c>
      <c r="B110" t="s">
        <v>3089</v>
      </c>
      <c r="D110" t="s">
        <v>3090</v>
      </c>
      <c r="F110">
        <v>1</v>
      </c>
      <c r="G110">
        <v>0</v>
      </c>
      <c r="H110">
        <v>0</v>
      </c>
      <c r="I110">
        <v>0</v>
      </c>
      <c r="K110"/>
      <c r="N110" t="s">
        <v>3091</v>
      </c>
      <c r="O110" t="s">
        <v>3092</v>
      </c>
      <c r="P110" t="s">
        <v>3093</v>
      </c>
      <c r="R110" t="s">
        <v>3094</v>
      </c>
    </row>
    <row r="111" spans="1:18" x14ac:dyDescent="0.25">
      <c r="A111">
        <v>9047800</v>
      </c>
      <c r="B111" t="s">
        <v>3089</v>
      </c>
      <c r="D111" t="s">
        <v>3090</v>
      </c>
      <c r="F111">
        <v>1</v>
      </c>
      <c r="G111">
        <v>0</v>
      </c>
      <c r="H111">
        <v>0</v>
      </c>
      <c r="I111">
        <v>0</v>
      </c>
      <c r="K111"/>
      <c r="N111" t="s">
        <v>3091</v>
      </c>
      <c r="O111" t="s">
        <v>3092</v>
      </c>
      <c r="P111" t="s">
        <v>3093</v>
      </c>
      <c r="R111" t="s">
        <v>3094</v>
      </c>
    </row>
    <row r="112" spans="1:18" x14ac:dyDescent="0.25">
      <c r="A112">
        <v>9057900</v>
      </c>
      <c r="B112" t="s">
        <v>3089</v>
      </c>
      <c r="D112" t="s">
        <v>3090</v>
      </c>
      <c r="F112">
        <v>1</v>
      </c>
      <c r="G112">
        <v>0</v>
      </c>
      <c r="H112">
        <v>8.3633333333333297</v>
      </c>
      <c r="I112">
        <v>8.3633333333333297</v>
      </c>
      <c r="K112"/>
      <c r="N112" t="s">
        <v>3091</v>
      </c>
      <c r="O112" t="s">
        <v>3092</v>
      </c>
      <c r="P112" t="s">
        <v>3093</v>
      </c>
      <c r="R112" t="s">
        <v>3094</v>
      </c>
    </row>
    <row r="113" spans="1:18" x14ac:dyDescent="0.25">
      <c r="A113">
        <v>905800</v>
      </c>
      <c r="B113" t="s">
        <v>3089</v>
      </c>
      <c r="D113" t="s">
        <v>3090</v>
      </c>
      <c r="F113">
        <v>1</v>
      </c>
      <c r="G113">
        <v>0</v>
      </c>
      <c r="H113">
        <v>3.9666666666666699</v>
      </c>
      <c r="I113">
        <v>3.9666666666666699</v>
      </c>
      <c r="K113"/>
      <c r="N113" t="s">
        <v>3091</v>
      </c>
      <c r="O113" t="s">
        <v>3092</v>
      </c>
      <c r="P113" t="s">
        <v>3093</v>
      </c>
      <c r="R113" t="s">
        <v>3094</v>
      </c>
    </row>
    <row r="114" spans="1:18" x14ac:dyDescent="0.25">
      <c r="A114">
        <v>9058200</v>
      </c>
      <c r="B114" t="s">
        <v>3089</v>
      </c>
      <c r="D114" t="s">
        <v>3090</v>
      </c>
      <c r="F114">
        <v>1</v>
      </c>
      <c r="G114">
        <v>0</v>
      </c>
      <c r="H114">
        <v>4.2959999999999896</v>
      </c>
      <c r="I114">
        <v>4.2959999999999896</v>
      </c>
      <c r="K114"/>
      <c r="N114" t="s">
        <v>3091</v>
      </c>
      <c r="O114" t="s">
        <v>3092</v>
      </c>
      <c r="P114" t="s">
        <v>3093</v>
      </c>
      <c r="R114" t="s">
        <v>3094</v>
      </c>
    </row>
    <row r="115" spans="1:18" x14ac:dyDescent="0.25">
      <c r="A115">
        <v>9058400</v>
      </c>
      <c r="B115" t="s">
        <v>3089</v>
      </c>
      <c r="D115" t="s">
        <v>3090</v>
      </c>
      <c r="F115">
        <v>1</v>
      </c>
      <c r="G115">
        <v>0</v>
      </c>
      <c r="H115">
        <v>0.99250000000000005</v>
      </c>
      <c r="I115">
        <v>0.99250000000000005</v>
      </c>
      <c r="K115"/>
      <c r="N115" t="s">
        <v>3091</v>
      </c>
      <c r="O115" t="s">
        <v>3092</v>
      </c>
      <c r="P115" t="s">
        <v>3093</v>
      </c>
      <c r="R115" t="s">
        <v>3094</v>
      </c>
    </row>
    <row r="116" spans="1:18" x14ac:dyDescent="0.25">
      <c r="A116">
        <v>9059400</v>
      </c>
      <c r="B116" t="s">
        <v>3089</v>
      </c>
      <c r="D116" t="s">
        <v>3090</v>
      </c>
      <c r="F116">
        <v>1</v>
      </c>
      <c r="G116">
        <v>0</v>
      </c>
      <c r="H116">
        <v>0</v>
      </c>
      <c r="I116">
        <v>0</v>
      </c>
      <c r="K116"/>
      <c r="N116" t="s">
        <v>3091</v>
      </c>
      <c r="O116" t="s">
        <v>3092</v>
      </c>
      <c r="P116" t="s">
        <v>3093</v>
      </c>
      <c r="R116" t="s">
        <v>3094</v>
      </c>
    </row>
    <row r="117" spans="1:18" x14ac:dyDescent="0.25">
      <c r="A117">
        <v>9059500</v>
      </c>
      <c r="B117" t="s">
        <v>3089</v>
      </c>
      <c r="D117" t="s">
        <v>3090</v>
      </c>
      <c r="F117">
        <v>1</v>
      </c>
      <c r="G117">
        <v>0</v>
      </c>
      <c r="H117">
        <v>1.1759999999999999</v>
      </c>
      <c r="I117">
        <v>1.1759999999999999</v>
      </c>
      <c r="K117"/>
      <c r="N117" t="s">
        <v>3091</v>
      </c>
      <c r="O117" t="s">
        <v>3092</v>
      </c>
      <c r="P117" t="s">
        <v>3093</v>
      </c>
      <c r="R117" t="s">
        <v>3094</v>
      </c>
    </row>
    <row r="118" spans="1:18" x14ac:dyDescent="0.25">
      <c r="A118">
        <v>9061200</v>
      </c>
      <c r="B118" t="s">
        <v>3089</v>
      </c>
      <c r="D118" t="s">
        <v>3090</v>
      </c>
      <c r="F118">
        <v>1</v>
      </c>
      <c r="G118">
        <v>0</v>
      </c>
      <c r="H118">
        <v>52.41</v>
      </c>
      <c r="I118">
        <v>52.41</v>
      </c>
      <c r="K118"/>
      <c r="N118" t="s">
        <v>3091</v>
      </c>
      <c r="O118" t="s">
        <v>3092</v>
      </c>
      <c r="P118" t="s">
        <v>3093</v>
      </c>
      <c r="R118" t="s">
        <v>3094</v>
      </c>
    </row>
    <row r="119" spans="1:18" x14ac:dyDescent="0.25">
      <c r="A119">
        <v>9069000</v>
      </c>
      <c r="B119" t="s">
        <v>3089</v>
      </c>
      <c r="D119" t="s">
        <v>3090</v>
      </c>
      <c r="F119">
        <v>1</v>
      </c>
      <c r="G119">
        <v>0</v>
      </c>
      <c r="H119">
        <v>5.7916666666666696</v>
      </c>
      <c r="I119">
        <v>5.7916666666666696</v>
      </c>
      <c r="K119"/>
      <c r="N119" t="s">
        <v>3091</v>
      </c>
      <c r="O119" t="s">
        <v>3092</v>
      </c>
      <c r="P119" t="s">
        <v>3093</v>
      </c>
      <c r="R119" t="s">
        <v>3094</v>
      </c>
    </row>
    <row r="120" spans="1:18" x14ac:dyDescent="0.25">
      <c r="A120">
        <v>9070000</v>
      </c>
      <c r="B120" t="s">
        <v>3089</v>
      </c>
      <c r="D120" t="s">
        <v>3090</v>
      </c>
      <c r="F120">
        <v>1</v>
      </c>
      <c r="G120">
        <v>0</v>
      </c>
      <c r="H120">
        <v>0.706666666666667</v>
      </c>
      <c r="I120">
        <v>0.706666666666667</v>
      </c>
      <c r="K120"/>
      <c r="N120" t="s">
        <v>3091</v>
      </c>
      <c r="O120" t="s">
        <v>3092</v>
      </c>
      <c r="P120" t="s">
        <v>3093</v>
      </c>
      <c r="R120" t="s">
        <v>3094</v>
      </c>
    </row>
    <row r="121" spans="1:18" x14ac:dyDescent="0.25">
      <c r="A121">
        <v>9072000</v>
      </c>
      <c r="B121" t="s">
        <v>3089</v>
      </c>
      <c r="D121" t="s">
        <v>3090</v>
      </c>
      <c r="F121">
        <v>1</v>
      </c>
      <c r="G121">
        <v>0</v>
      </c>
      <c r="H121">
        <v>2.09</v>
      </c>
      <c r="I121">
        <v>2.09</v>
      </c>
      <c r="K121"/>
      <c r="N121" t="s">
        <v>3091</v>
      </c>
      <c r="O121" t="s">
        <v>3092</v>
      </c>
      <c r="P121" t="s">
        <v>3093</v>
      </c>
      <c r="R121" t="s">
        <v>3094</v>
      </c>
    </row>
    <row r="122" spans="1:18" x14ac:dyDescent="0.25">
      <c r="A122">
        <v>9076000</v>
      </c>
      <c r="B122" t="s">
        <v>3089</v>
      </c>
      <c r="D122" t="s">
        <v>3090</v>
      </c>
      <c r="F122">
        <v>1</v>
      </c>
      <c r="G122">
        <v>0</v>
      </c>
      <c r="H122">
        <v>0.87</v>
      </c>
      <c r="I122">
        <v>0.87</v>
      </c>
      <c r="K122"/>
      <c r="N122" t="s">
        <v>3091</v>
      </c>
      <c r="O122" t="s">
        <v>3092</v>
      </c>
      <c r="P122" t="s">
        <v>3093</v>
      </c>
      <c r="R122" t="s">
        <v>3094</v>
      </c>
    </row>
    <row r="123" spans="1:18" x14ac:dyDescent="0.25">
      <c r="A123">
        <v>9076100</v>
      </c>
      <c r="B123" t="s">
        <v>3089</v>
      </c>
      <c r="D123" t="s">
        <v>3090</v>
      </c>
      <c r="F123">
        <v>1</v>
      </c>
      <c r="G123">
        <v>0</v>
      </c>
      <c r="H123">
        <v>0</v>
      </c>
      <c r="I123">
        <v>0</v>
      </c>
      <c r="K123"/>
      <c r="N123" t="s">
        <v>3091</v>
      </c>
      <c r="O123" t="s">
        <v>3092</v>
      </c>
      <c r="P123" t="s">
        <v>3093</v>
      </c>
      <c r="R123" t="s">
        <v>3094</v>
      </c>
    </row>
    <row r="124" spans="1:18" x14ac:dyDescent="0.25">
      <c r="A124">
        <v>9090000</v>
      </c>
      <c r="B124" t="s">
        <v>3089</v>
      </c>
      <c r="D124" t="s">
        <v>3090</v>
      </c>
      <c r="F124">
        <v>1</v>
      </c>
      <c r="G124">
        <v>0</v>
      </c>
      <c r="H124">
        <v>1.27552</v>
      </c>
      <c r="I124">
        <v>1.27552</v>
      </c>
      <c r="K124"/>
      <c r="N124" t="s">
        <v>3091</v>
      </c>
      <c r="O124" t="s">
        <v>3092</v>
      </c>
      <c r="P124" t="s">
        <v>3093</v>
      </c>
      <c r="R124" t="s">
        <v>3094</v>
      </c>
    </row>
    <row r="125" spans="1:18" x14ac:dyDescent="0.25">
      <c r="A125">
        <v>9092000</v>
      </c>
      <c r="B125" t="s">
        <v>3089</v>
      </c>
      <c r="D125" t="s">
        <v>3090</v>
      </c>
      <c r="F125">
        <v>1</v>
      </c>
      <c r="G125">
        <v>0</v>
      </c>
      <c r="H125">
        <v>12.28</v>
      </c>
      <c r="I125">
        <v>12.28</v>
      </c>
      <c r="K125"/>
      <c r="N125" t="s">
        <v>3091</v>
      </c>
      <c r="O125" t="s">
        <v>3092</v>
      </c>
      <c r="P125" t="s">
        <v>3093</v>
      </c>
      <c r="R125" t="s">
        <v>3094</v>
      </c>
    </row>
    <row r="126" spans="1:18" x14ac:dyDescent="0.25">
      <c r="A126">
        <v>9095050</v>
      </c>
      <c r="B126" t="s">
        <v>3089</v>
      </c>
      <c r="D126" t="s">
        <v>3090</v>
      </c>
      <c r="F126">
        <v>1</v>
      </c>
      <c r="G126">
        <v>0</v>
      </c>
      <c r="H126">
        <v>2.51265625</v>
      </c>
      <c r="I126">
        <v>2.51265625</v>
      </c>
      <c r="K126"/>
      <c r="N126" t="s">
        <v>3091</v>
      </c>
      <c r="O126" t="s">
        <v>3092</v>
      </c>
      <c r="P126" t="s">
        <v>3093</v>
      </c>
      <c r="R126" t="s">
        <v>3094</v>
      </c>
    </row>
    <row r="127" spans="1:18" x14ac:dyDescent="0.25">
      <c r="A127">
        <v>9111500</v>
      </c>
      <c r="B127" t="s">
        <v>3089</v>
      </c>
      <c r="D127" t="s">
        <v>3090</v>
      </c>
      <c r="F127">
        <v>1</v>
      </c>
      <c r="G127">
        <v>0</v>
      </c>
      <c r="H127">
        <v>4.3733333333333304</v>
      </c>
      <c r="I127">
        <v>4.3733333333333304</v>
      </c>
      <c r="K127"/>
      <c r="N127" t="s">
        <v>3091</v>
      </c>
      <c r="O127" t="s">
        <v>3092</v>
      </c>
      <c r="P127" t="s">
        <v>3093</v>
      </c>
      <c r="R127" t="s">
        <v>3094</v>
      </c>
    </row>
    <row r="128" spans="1:18" x14ac:dyDescent="0.25">
      <c r="A128">
        <v>9111600</v>
      </c>
      <c r="B128" t="s">
        <v>3089</v>
      </c>
      <c r="D128" t="s">
        <v>3090</v>
      </c>
      <c r="F128">
        <v>1</v>
      </c>
      <c r="G128">
        <v>0</v>
      </c>
      <c r="H128">
        <v>19.006250000000001</v>
      </c>
      <c r="I128">
        <v>19.006250000000001</v>
      </c>
      <c r="K128"/>
      <c r="N128" t="s">
        <v>3091</v>
      </c>
      <c r="O128" t="s">
        <v>3092</v>
      </c>
      <c r="P128" t="s">
        <v>3093</v>
      </c>
      <c r="R128" t="s">
        <v>3094</v>
      </c>
    </row>
    <row r="129" spans="1:18" x14ac:dyDescent="0.25">
      <c r="A129">
        <v>9111700</v>
      </c>
      <c r="B129" t="s">
        <v>3089</v>
      </c>
      <c r="D129" t="s">
        <v>3090</v>
      </c>
      <c r="F129">
        <v>1</v>
      </c>
      <c r="G129">
        <v>0</v>
      </c>
      <c r="H129">
        <v>4.9119999999999999</v>
      </c>
      <c r="I129">
        <v>4.9119999999999999</v>
      </c>
      <c r="K129"/>
      <c r="N129" t="s">
        <v>3091</v>
      </c>
      <c r="O129" t="s">
        <v>3092</v>
      </c>
      <c r="P129" t="s">
        <v>3093</v>
      </c>
      <c r="R129" t="s">
        <v>3094</v>
      </c>
    </row>
    <row r="130" spans="1:18" x14ac:dyDescent="0.25">
      <c r="A130">
        <v>9111800</v>
      </c>
      <c r="B130" t="s">
        <v>3089</v>
      </c>
      <c r="D130" t="s">
        <v>3090</v>
      </c>
      <c r="F130">
        <v>1</v>
      </c>
      <c r="G130">
        <v>0</v>
      </c>
      <c r="H130">
        <v>0</v>
      </c>
      <c r="I130">
        <v>0</v>
      </c>
      <c r="K130"/>
      <c r="N130" t="s">
        <v>3091</v>
      </c>
      <c r="O130" t="s">
        <v>3092</v>
      </c>
      <c r="P130" t="s">
        <v>3093</v>
      </c>
      <c r="R130" t="s">
        <v>3094</v>
      </c>
    </row>
    <row r="131" spans="1:18" x14ac:dyDescent="0.25">
      <c r="A131">
        <v>9114000</v>
      </c>
      <c r="B131" t="s">
        <v>3089</v>
      </c>
      <c r="D131" t="s">
        <v>3090</v>
      </c>
      <c r="F131">
        <v>1</v>
      </c>
      <c r="G131">
        <v>0</v>
      </c>
      <c r="H131">
        <v>0</v>
      </c>
      <c r="I131">
        <v>0</v>
      </c>
      <c r="K131"/>
      <c r="N131" t="s">
        <v>3091</v>
      </c>
      <c r="O131" t="s">
        <v>3092</v>
      </c>
      <c r="P131" t="s">
        <v>3093</v>
      </c>
      <c r="R131" t="s">
        <v>3094</v>
      </c>
    </row>
    <row r="132" spans="1:18" x14ac:dyDescent="0.25">
      <c r="A132">
        <v>9125000</v>
      </c>
      <c r="B132" t="s">
        <v>3089</v>
      </c>
      <c r="D132" t="s">
        <v>3090</v>
      </c>
      <c r="F132">
        <v>1</v>
      </c>
      <c r="G132">
        <v>0</v>
      </c>
      <c r="H132">
        <v>3.54</v>
      </c>
      <c r="I132">
        <v>3.54</v>
      </c>
      <c r="K132"/>
      <c r="N132" t="s">
        <v>3091</v>
      </c>
      <c r="O132" t="s">
        <v>3092</v>
      </c>
      <c r="P132" t="s">
        <v>3093</v>
      </c>
      <c r="R132" t="s">
        <v>3094</v>
      </c>
    </row>
    <row r="133" spans="1:18" x14ac:dyDescent="0.25">
      <c r="A133">
        <v>9125100</v>
      </c>
      <c r="B133" t="s">
        <v>3089</v>
      </c>
      <c r="D133" t="s">
        <v>3090</v>
      </c>
      <c r="F133">
        <v>1</v>
      </c>
      <c r="G133">
        <v>0</v>
      </c>
      <c r="H133">
        <v>16</v>
      </c>
      <c r="I133">
        <v>16</v>
      </c>
      <c r="K133"/>
      <c r="N133" t="s">
        <v>3091</v>
      </c>
      <c r="O133" t="s">
        <v>3092</v>
      </c>
      <c r="P133" t="s">
        <v>3093</v>
      </c>
      <c r="R133" t="s">
        <v>3094</v>
      </c>
    </row>
    <row r="134" spans="1:18" x14ac:dyDescent="0.25">
      <c r="A134">
        <v>9144200</v>
      </c>
      <c r="B134" t="s">
        <v>3089</v>
      </c>
      <c r="D134" t="s">
        <v>3090</v>
      </c>
      <c r="F134">
        <v>1</v>
      </c>
      <c r="G134">
        <v>0</v>
      </c>
      <c r="H134">
        <v>180</v>
      </c>
      <c r="I134">
        <v>180</v>
      </c>
      <c r="K134"/>
      <c r="N134" t="s">
        <v>3091</v>
      </c>
      <c r="O134" t="s">
        <v>3092</v>
      </c>
      <c r="P134" t="s">
        <v>3093</v>
      </c>
      <c r="R134" t="s">
        <v>3094</v>
      </c>
    </row>
    <row r="135" spans="1:18" x14ac:dyDescent="0.25">
      <c r="A135">
        <v>9200100</v>
      </c>
      <c r="B135" t="s">
        <v>3089</v>
      </c>
      <c r="D135" t="s">
        <v>3090</v>
      </c>
      <c r="F135">
        <v>1</v>
      </c>
      <c r="G135">
        <v>0</v>
      </c>
      <c r="H135">
        <v>92.82</v>
      </c>
      <c r="I135">
        <v>92.82</v>
      </c>
      <c r="K135"/>
      <c r="N135" t="s">
        <v>3091</v>
      </c>
      <c r="O135" t="s">
        <v>3092</v>
      </c>
      <c r="P135" t="s">
        <v>3093</v>
      </c>
      <c r="R135" t="s">
        <v>3094</v>
      </c>
    </row>
    <row r="136" spans="1:18" x14ac:dyDescent="0.25">
      <c r="A136">
        <v>9200101</v>
      </c>
      <c r="B136" t="s">
        <v>3089</v>
      </c>
      <c r="D136" t="s">
        <v>3090</v>
      </c>
      <c r="F136">
        <v>1</v>
      </c>
      <c r="G136">
        <v>0</v>
      </c>
      <c r="H136">
        <v>3.8228</v>
      </c>
      <c r="I136">
        <v>3.8228</v>
      </c>
      <c r="K136"/>
      <c r="N136" t="s">
        <v>3091</v>
      </c>
      <c r="O136" t="s">
        <v>3092</v>
      </c>
      <c r="P136" t="s">
        <v>3093</v>
      </c>
      <c r="R136" t="s">
        <v>3094</v>
      </c>
    </row>
    <row r="137" spans="1:18" x14ac:dyDescent="0.25">
      <c r="A137">
        <v>9200102</v>
      </c>
      <c r="B137" t="s">
        <v>3089</v>
      </c>
      <c r="D137" t="s">
        <v>3090</v>
      </c>
      <c r="F137">
        <v>1</v>
      </c>
      <c r="G137">
        <v>0</v>
      </c>
      <c r="H137">
        <v>57.74</v>
      </c>
      <c r="I137">
        <v>57.74</v>
      </c>
      <c r="K137"/>
      <c r="N137" t="s">
        <v>3091</v>
      </c>
      <c r="O137" t="s">
        <v>3092</v>
      </c>
      <c r="P137" t="s">
        <v>3093</v>
      </c>
      <c r="R137" t="s">
        <v>3094</v>
      </c>
    </row>
    <row r="138" spans="1:18" x14ac:dyDescent="0.25">
      <c r="A138">
        <v>9200200</v>
      </c>
      <c r="B138" t="s">
        <v>3089</v>
      </c>
      <c r="D138" t="s">
        <v>3090</v>
      </c>
      <c r="F138">
        <v>1</v>
      </c>
      <c r="G138">
        <v>0</v>
      </c>
      <c r="H138">
        <v>1.8719999999999899</v>
      </c>
      <c r="I138">
        <v>1.8719999999999899</v>
      </c>
      <c r="K138"/>
      <c r="N138" t="s">
        <v>3091</v>
      </c>
      <c r="O138" t="s">
        <v>3092</v>
      </c>
      <c r="P138" t="s">
        <v>3093</v>
      </c>
      <c r="R138" t="s">
        <v>3094</v>
      </c>
    </row>
    <row r="139" spans="1:18" x14ac:dyDescent="0.25">
      <c r="A139">
        <v>9200300</v>
      </c>
      <c r="B139" t="s">
        <v>3089</v>
      </c>
      <c r="D139" t="s">
        <v>3090</v>
      </c>
      <c r="F139">
        <v>1</v>
      </c>
      <c r="G139">
        <v>0</v>
      </c>
      <c r="H139">
        <v>0</v>
      </c>
      <c r="I139">
        <v>0</v>
      </c>
      <c r="K139"/>
      <c r="N139" t="s">
        <v>3091</v>
      </c>
      <c r="O139" t="s">
        <v>3092</v>
      </c>
      <c r="P139" t="s">
        <v>3093</v>
      </c>
      <c r="R139" t="s">
        <v>3094</v>
      </c>
    </row>
    <row r="140" spans="1:18" x14ac:dyDescent="0.25">
      <c r="A140">
        <v>9222500</v>
      </c>
      <c r="B140" t="s">
        <v>3089</v>
      </c>
      <c r="D140" t="s">
        <v>3090</v>
      </c>
      <c r="F140">
        <v>1</v>
      </c>
      <c r="G140">
        <v>0</v>
      </c>
      <c r="H140">
        <v>0.86250000000000004</v>
      </c>
      <c r="I140">
        <v>0.86250000000000004</v>
      </c>
      <c r="K140"/>
      <c r="N140" t="s">
        <v>3091</v>
      </c>
      <c r="O140" t="s">
        <v>3092</v>
      </c>
      <c r="P140" t="s">
        <v>3093</v>
      </c>
      <c r="R140" t="s">
        <v>3094</v>
      </c>
    </row>
    <row r="141" spans="1:18" x14ac:dyDescent="0.25">
      <c r="A141">
        <v>9230000</v>
      </c>
      <c r="B141" t="s">
        <v>3089</v>
      </c>
      <c r="D141" t="s">
        <v>3090</v>
      </c>
      <c r="F141">
        <v>1</v>
      </c>
      <c r="G141">
        <v>0</v>
      </c>
      <c r="H141">
        <v>1.6442000000000001</v>
      </c>
      <c r="I141">
        <v>1.6442000000000001</v>
      </c>
      <c r="K141"/>
      <c r="N141" t="s">
        <v>3091</v>
      </c>
      <c r="O141" t="s">
        <v>3092</v>
      </c>
      <c r="P141" t="s">
        <v>3093</v>
      </c>
      <c r="R141" t="s">
        <v>3094</v>
      </c>
    </row>
    <row r="142" spans="1:18" x14ac:dyDescent="0.25">
      <c r="A142">
        <v>9235000</v>
      </c>
      <c r="B142" t="s">
        <v>3089</v>
      </c>
      <c r="D142" t="s">
        <v>3090</v>
      </c>
      <c r="F142">
        <v>1</v>
      </c>
      <c r="G142">
        <v>0</v>
      </c>
      <c r="H142">
        <v>8.26</v>
      </c>
      <c r="I142">
        <v>8.26</v>
      </c>
      <c r="K142"/>
      <c r="N142" t="s">
        <v>3091</v>
      </c>
      <c r="O142" t="s">
        <v>3092</v>
      </c>
      <c r="P142" t="s">
        <v>3093</v>
      </c>
      <c r="R142" t="s">
        <v>3094</v>
      </c>
    </row>
    <row r="143" spans="1:18" x14ac:dyDescent="0.25">
      <c r="A143">
        <v>9243500</v>
      </c>
      <c r="B143" t="s">
        <v>3089</v>
      </c>
      <c r="D143" t="s">
        <v>3090</v>
      </c>
      <c r="F143">
        <v>1</v>
      </c>
      <c r="G143">
        <v>0</v>
      </c>
      <c r="H143">
        <v>3.95</v>
      </c>
      <c r="I143">
        <v>3.95</v>
      </c>
      <c r="K143"/>
      <c r="N143" t="s">
        <v>3091</v>
      </c>
      <c r="O143" t="s">
        <v>3092</v>
      </c>
      <c r="P143" t="s">
        <v>3093</v>
      </c>
      <c r="R143" t="s">
        <v>3094</v>
      </c>
    </row>
    <row r="144" spans="1:18" x14ac:dyDescent="0.25">
      <c r="A144">
        <v>9244400</v>
      </c>
      <c r="B144" t="s">
        <v>3089</v>
      </c>
      <c r="D144" t="s">
        <v>3090</v>
      </c>
      <c r="F144">
        <v>1</v>
      </c>
      <c r="G144">
        <v>0</v>
      </c>
      <c r="H144">
        <v>79.33</v>
      </c>
      <c r="I144">
        <v>79.33</v>
      </c>
      <c r="K144"/>
      <c r="N144" t="s">
        <v>3091</v>
      </c>
      <c r="O144" t="s">
        <v>3092</v>
      </c>
      <c r="P144" t="s">
        <v>3093</v>
      </c>
      <c r="R144" t="s">
        <v>3094</v>
      </c>
    </row>
    <row r="145" spans="1:18" x14ac:dyDescent="0.25">
      <c r="A145">
        <v>9244900</v>
      </c>
      <c r="B145" t="s">
        <v>3089</v>
      </c>
      <c r="D145" t="s">
        <v>3090</v>
      </c>
      <c r="F145">
        <v>1</v>
      </c>
      <c r="G145">
        <v>0</v>
      </c>
      <c r="H145">
        <v>0.69166666666666698</v>
      </c>
      <c r="I145">
        <v>0.69166666666666698</v>
      </c>
      <c r="K145"/>
      <c r="N145" t="s">
        <v>3091</v>
      </c>
      <c r="O145" t="s">
        <v>3092</v>
      </c>
      <c r="P145" t="s">
        <v>3093</v>
      </c>
      <c r="R145" t="s">
        <v>3094</v>
      </c>
    </row>
    <row r="146" spans="1:18" x14ac:dyDescent="0.25">
      <c r="A146">
        <v>9245400</v>
      </c>
      <c r="B146" t="s">
        <v>3089</v>
      </c>
      <c r="D146" t="s">
        <v>3090</v>
      </c>
      <c r="F146">
        <v>1</v>
      </c>
      <c r="G146">
        <v>0</v>
      </c>
      <c r="H146">
        <v>0</v>
      </c>
      <c r="I146">
        <v>0</v>
      </c>
      <c r="K146"/>
      <c r="N146" t="s">
        <v>3091</v>
      </c>
      <c r="O146" t="s">
        <v>3092</v>
      </c>
      <c r="P146" t="s">
        <v>3093</v>
      </c>
      <c r="R146" t="s">
        <v>3094</v>
      </c>
    </row>
    <row r="147" spans="1:18" x14ac:dyDescent="0.25">
      <c r="A147">
        <v>9245500</v>
      </c>
      <c r="B147" t="s">
        <v>3089</v>
      </c>
      <c r="D147" t="s">
        <v>3090</v>
      </c>
      <c r="F147">
        <v>1</v>
      </c>
      <c r="G147">
        <v>0</v>
      </c>
      <c r="H147">
        <v>0</v>
      </c>
      <c r="I147">
        <v>0</v>
      </c>
      <c r="K147"/>
      <c r="N147" t="s">
        <v>3091</v>
      </c>
      <c r="O147" t="s">
        <v>3092</v>
      </c>
      <c r="P147" t="s">
        <v>3093</v>
      </c>
      <c r="R147" t="s">
        <v>3094</v>
      </c>
    </row>
    <row r="148" spans="1:18" x14ac:dyDescent="0.25">
      <c r="A148">
        <v>9251000</v>
      </c>
      <c r="B148" t="s">
        <v>3089</v>
      </c>
      <c r="D148" t="s">
        <v>3090</v>
      </c>
      <c r="F148">
        <v>1</v>
      </c>
      <c r="G148">
        <v>0</v>
      </c>
      <c r="H148">
        <v>4.5372340425531901</v>
      </c>
      <c r="I148">
        <v>4.5372340425531901</v>
      </c>
      <c r="K148"/>
      <c r="N148" t="s">
        <v>3091</v>
      </c>
      <c r="O148" t="s">
        <v>3092</v>
      </c>
      <c r="P148" t="s">
        <v>3093</v>
      </c>
      <c r="R148" t="s">
        <v>3094</v>
      </c>
    </row>
    <row r="149" spans="1:18" x14ac:dyDescent="0.25">
      <c r="A149">
        <v>9390100</v>
      </c>
      <c r="B149" t="s">
        <v>3089</v>
      </c>
      <c r="D149" t="s">
        <v>3090</v>
      </c>
      <c r="F149">
        <v>1</v>
      </c>
      <c r="G149">
        <v>0</v>
      </c>
      <c r="H149">
        <v>4.68</v>
      </c>
      <c r="I149">
        <v>4.68</v>
      </c>
      <c r="K149"/>
      <c r="N149" t="s">
        <v>3091</v>
      </c>
      <c r="O149" t="s">
        <v>3092</v>
      </c>
      <c r="P149" t="s">
        <v>3093</v>
      </c>
      <c r="R149" t="s">
        <v>3094</v>
      </c>
    </row>
    <row r="150" spans="1:18" x14ac:dyDescent="0.25">
      <c r="A150">
        <v>9502700</v>
      </c>
      <c r="B150" t="s">
        <v>3089</v>
      </c>
      <c r="D150" t="s">
        <v>3090</v>
      </c>
      <c r="F150">
        <v>1</v>
      </c>
      <c r="G150">
        <v>0</v>
      </c>
      <c r="H150">
        <v>24.8</v>
      </c>
      <c r="I150">
        <v>24.8</v>
      </c>
      <c r="K150"/>
      <c r="N150" t="s">
        <v>3091</v>
      </c>
      <c r="O150" t="s">
        <v>3092</v>
      </c>
      <c r="P150" t="s">
        <v>3093</v>
      </c>
      <c r="R150" t="s">
        <v>3094</v>
      </c>
    </row>
    <row r="151" spans="1:18" x14ac:dyDescent="0.25">
      <c r="A151">
        <v>9504400</v>
      </c>
      <c r="B151" t="s">
        <v>3089</v>
      </c>
      <c r="D151" t="s">
        <v>3090</v>
      </c>
      <c r="F151">
        <v>1</v>
      </c>
      <c r="G151">
        <v>0</v>
      </c>
      <c r="H151">
        <v>0</v>
      </c>
      <c r="I151">
        <v>0</v>
      </c>
      <c r="K151"/>
      <c r="N151" t="s">
        <v>3091</v>
      </c>
      <c r="O151" t="s">
        <v>3092</v>
      </c>
      <c r="P151" t="s">
        <v>3093</v>
      </c>
      <c r="R151" t="s">
        <v>3094</v>
      </c>
    </row>
    <row r="152" spans="1:18" x14ac:dyDescent="0.25">
      <c r="A152">
        <v>9640300</v>
      </c>
      <c r="B152" t="s">
        <v>3089</v>
      </c>
      <c r="D152" t="s">
        <v>3090</v>
      </c>
      <c r="F152">
        <v>1</v>
      </c>
      <c r="G152">
        <v>0</v>
      </c>
      <c r="H152">
        <v>4.6100000000000003</v>
      </c>
      <c r="I152">
        <v>4.6100000000000003</v>
      </c>
      <c r="K152"/>
      <c r="N152" t="s">
        <v>3091</v>
      </c>
      <c r="O152" t="s">
        <v>3092</v>
      </c>
      <c r="P152" t="s">
        <v>3093</v>
      </c>
      <c r="R152" t="s">
        <v>3094</v>
      </c>
    </row>
    <row r="153" spans="1:18" x14ac:dyDescent="0.25">
      <c r="A153">
        <v>9852000</v>
      </c>
      <c r="B153" t="s">
        <v>3089</v>
      </c>
      <c r="D153" t="s">
        <v>3090</v>
      </c>
      <c r="F153">
        <v>1</v>
      </c>
      <c r="G153">
        <v>0</v>
      </c>
      <c r="H153">
        <v>0</v>
      </c>
      <c r="I153">
        <v>0</v>
      </c>
      <c r="K153"/>
      <c r="N153" t="s">
        <v>3091</v>
      </c>
      <c r="O153" t="s">
        <v>3092</v>
      </c>
      <c r="P153" t="s">
        <v>3093</v>
      </c>
      <c r="R153" t="s">
        <v>3094</v>
      </c>
    </row>
    <row r="154" spans="1:18" x14ac:dyDescent="0.25">
      <c r="A154">
        <v>10000100</v>
      </c>
      <c r="B154" t="s">
        <v>3089</v>
      </c>
      <c r="D154" t="s">
        <v>3090</v>
      </c>
      <c r="F154">
        <v>1</v>
      </c>
      <c r="G154">
        <v>0</v>
      </c>
      <c r="H154">
        <v>0</v>
      </c>
      <c r="I154">
        <v>0</v>
      </c>
      <c r="K154"/>
      <c r="N154" t="s">
        <v>3091</v>
      </c>
      <c r="O154" t="s">
        <v>3092</v>
      </c>
      <c r="P154" t="s">
        <v>3093</v>
      </c>
      <c r="R154" t="s">
        <v>3094</v>
      </c>
    </row>
    <row r="155" spans="1:18" x14ac:dyDescent="0.25">
      <c r="A155">
        <v>10001000</v>
      </c>
      <c r="B155" t="s">
        <v>3089</v>
      </c>
      <c r="D155" t="s">
        <v>3090</v>
      </c>
      <c r="F155">
        <v>1</v>
      </c>
      <c r="G155">
        <v>0</v>
      </c>
      <c r="H155">
        <v>0</v>
      </c>
      <c r="I155">
        <v>0</v>
      </c>
      <c r="K155"/>
      <c r="N155" t="s">
        <v>3091</v>
      </c>
      <c r="O155" t="s">
        <v>3092</v>
      </c>
      <c r="P155" t="s">
        <v>3093</v>
      </c>
      <c r="R155" t="s">
        <v>3094</v>
      </c>
    </row>
    <row r="156" spans="1:18" x14ac:dyDescent="0.25">
      <c r="A156">
        <v>10004200</v>
      </c>
      <c r="B156" t="s">
        <v>3089</v>
      </c>
      <c r="D156" t="s">
        <v>3090</v>
      </c>
      <c r="F156">
        <v>1</v>
      </c>
      <c r="G156">
        <v>0</v>
      </c>
      <c r="H156">
        <v>0</v>
      </c>
      <c r="I156">
        <v>0</v>
      </c>
      <c r="K156"/>
      <c r="N156" t="s">
        <v>3091</v>
      </c>
      <c r="O156" t="s">
        <v>3092</v>
      </c>
      <c r="P156" t="s">
        <v>3093</v>
      </c>
      <c r="R156" t="s">
        <v>3094</v>
      </c>
    </row>
    <row r="157" spans="1:18" x14ac:dyDescent="0.25">
      <c r="A157">
        <v>10004900</v>
      </c>
      <c r="B157" t="s">
        <v>3089</v>
      </c>
      <c r="D157" t="s">
        <v>3090</v>
      </c>
      <c r="F157">
        <v>1</v>
      </c>
      <c r="G157">
        <v>0</v>
      </c>
      <c r="H157">
        <v>0.27775</v>
      </c>
      <c r="I157">
        <v>0.27775</v>
      </c>
      <c r="K157"/>
      <c r="N157" t="s">
        <v>3091</v>
      </c>
      <c r="O157" t="s">
        <v>3092</v>
      </c>
      <c r="P157" t="s">
        <v>3093</v>
      </c>
      <c r="R157" t="s">
        <v>3094</v>
      </c>
    </row>
    <row r="158" spans="1:18" x14ac:dyDescent="0.25">
      <c r="A158">
        <v>10012600</v>
      </c>
      <c r="B158" t="s">
        <v>3089</v>
      </c>
      <c r="D158" t="s">
        <v>3090</v>
      </c>
      <c r="F158">
        <v>1</v>
      </c>
      <c r="G158">
        <v>0</v>
      </c>
      <c r="H158">
        <v>0</v>
      </c>
      <c r="I158"/>
      <c r="K158"/>
      <c r="N158" t="s">
        <v>3091</v>
      </c>
      <c r="O158" t="s">
        <v>3092</v>
      </c>
      <c r="P158" t="s">
        <v>3093</v>
      </c>
      <c r="R158" t="s">
        <v>3094</v>
      </c>
    </row>
    <row r="159" spans="1:18" x14ac:dyDescent="0.25">
      <c r="A159">
        <v>10037300</v>
      </c>
      <c r="B159" t="s">
        <v>3089</v>
      </c>
      <c r="D159" t="s">
        <v>3090</v>
      </c>
      <c r="F159">
        <v>1</v>
      </c>
      <c r="G159">
        <v>0</v>
      </c>
      <c r="H159">
        <v>19.8333333333333</v>
      </c>
      <c r="I159">
        <v>19.8333333333333</v>
      </c>
      <c r="K159"/>
      <c r="N159" t="s">
        <v>3091</v>
      </c>
      <c r="O159" t="s">
        <v>3092</v>
      </c>
      <c r="P159" t="s">
        <v>3093</v>
      </c>
      <c r="R159" t="s">
        <v>3094</v>
      </c>
    </row>
    <row r="160" spans="1:18" x14ac:dyDescent="0.25">
      <c r="A160">
        <v>10045000</v>
      </c>
      <c r="B160" t="s">
        <v>3089</v>
      </c>
      <c r="D160" t="s">
        <v>3090</v>
      </c>
      <c r="F160">
        <v>1</v>
      </c>
      <c r="G160">
        <v>0</v>
      </c>
      <c r="H160">
        <v>0.36420000000000002</v>
      </c>
      <c r="I160">
        <v>0.36420000000000002</v>
      </c>
      <c r="K160"/>
      <c r="N160" t="s">
        <v>3091</v>
      </c>
      <c r="O160" t="s">
        <v>3092</v>
      </c>
      <c r="P160" t="s">
        <v>3093</v>
      </c>
      <c r="R160" t="s">
        <v>3094</v>
      </c>
    </row>
    <row r="161" spans="1:18" x14ac:dyDescent="0.25">
      <c r="A161">
        <v>10057400</v>
      </c>
      <c r="B161" t="s">
        <v>3089</v>
      </c>
      <c r="D161" t="s">
        <v>3090</v>
      </c>
      <c r="F161">
        <v>1</v>
      </c>
      <c r="G161">
        <v>0</v>
      </c>
      <c r="H161">
        <v>3.35666666666667</v>
      </c>
      <c r="I161">
        <v>3.35666666666667</v>
      </c>
      <c r="K161"/>
      <c r="N161" t="s">
        <v>3091</v>
      </c>
      <c r="O161" t="s">
        <v>3092</v>
      </c>
      <c r="P161" t="s">
        <v>3093</v>
      </c>
      <c r="R161" t="s">
        <v>3094</v>
      </c>
    </row>
    <row r="162" spans="1:18" x14ac:dyDescent="0.25">
      <c r="A162">
        <v>10100100</v>
      </c>
      <c r="B162" t="s">
        <v>3089</v>
      </c>
      <c r="D162" t="s">
        <v>3090</v>
      </c>
      <c r="F162">
        <v>1</v>
      </c>
      <c r="G162">
        <v>0</v>
      </c>
      <c r="H162">
        <v>0</v>
      </c>
      <c r="I162">
        <v>0</v>
      </c>
      <c r="K162"/>
      <c r="N162" t="s">
        <v>3091</v>
      </c>
      <c r="O162" t="s">
        <v>3092</v>
      </c>
      <c r="P162" t="s">
        <v>3093</v>
      </c>
      <c r="R162" t="s">
        <v>3094</v>
      </c>
    </row>
    <row r="163" spans="1:18" x14ac:dyDescent="0.25">
      <c r="A163">
        <v>10100200</v>
      </c>
      <c r="B163" t="s">
        <v>3089</v>
      </c>
      <c r="D163" t="s">
        <v>3090</v>
      </c>
      <c r="F163">
        <v>1</v>
      </c>
      <c r="G163">
        <v>0</v>
      </c>
      <c r="H163">
        <v>0.63624999999999998</v>
      </c>
      <c r="I163">
        <v>0.63624999999999998</v>
      </c>
      <c r="K163"/>
      <c r="N163" t="s">
        <v>3091</v>
      </c>
      <c r="O163" t="s">
        <v>3092</v>
      </c>
      <c r="P163" t="s">
        <v>3093</v>
      </c>
      <c r="R163" t="s">
        <v>3094</v>
      </c>
    </row>
    <row r="164" spans="1:18" x14ac:dyDescent="0.25">
      <c r="A164">
        <v>10100300</v>
      </c>
      <c r="B164" t="s">
        <v>3089</v>
      </c>
      <c r="D164" t="s">
        <v>3090</v>
      </c>
      <c r="F164">
        <v>1</v>
      </c>
      <c r="G164">
        <v>0</v>
      </c>
      <c r="H164">
        <v>0.69</v>
      </c>
      <c r="I164">
        <v>0.69</v>
      </c>
      <c r="K164"/>
      <c r="N164" t="s">
        <v>3091</v>
      </c>
      <c r="O164" t="s">
        <v>3092</v>
      </c>
      <c r="P164" t="s">
        <v>3093</v>
      </c>
      <c r="R164" t="s">
        <v>3094</v>
      </c>
    </row>
    <row r="165" spans="1:18" x14ac:dyDescent="0.25">
      <c r="A165">
        <v>10100400</v>
      </c>
      <c r="B165" t="s">
        <v>3089</v>
      </c>
      <c r="D165" t="s">
        <v>3090</v>
      </c>
      <c r="F165">
        <v>1</v>
      </c>
      <c r="G165">
        <v>0</v>
      </c>
      <c r="H165">
        <v>0.113</v>
      </c>
      <c r="I165">
        <v>0.113</v>
      </c>
      <c r="K165"/>
      <c r="N165" t="s">
        <v>3091</v>
      </c>
      <c r="O165" t="s">
        <v>3092</v>
      </c>
      <c r="P165" t="s">
        <v>3093</v>
      </c>
      <c r="R165" t="s">
        <v>3094</v>
      </c>
    </row>
    <row r="166" spans="1:18" x14ac:dyDescent="0.25">
      <c r="A166">
        <v>10101000</v>
      </c>
      <c r="B166" t="s">
        <v>3089</v>
      </c>
      <c r="D166" t="s">
        <v>3090</v>
      </c>
      <c r="F166">
        <v>1</v>
      </c>
      <c r="G166">
        <v>0</v>
      </c>
      <c r="H166">
        <v>0.69</v>
      </c>
      <c r="I166">
        <v>0.69</v>
      </c>
      <c r="K166"/>
      <c r="N166" t="s">
        <v>3091</v>
      </c>
      <c r="O166" t="s">
        <v>3092</v>
      </c>
      <c r="P166" t="s">
        <v>3093</v>
      </c>
      <c r="R166" t="s">
        <v>3094</v>
      </c>
    </row>
    <row r="167" spans="1:18" x14ac:dyDescent="0.25">
      <c r="A167">
        <v>10101200</v>
      </c>
      <c r="B167" t="s">
        <v>3089</v>
      </c>
      <c r="D167" t="s">
        <v>3090</v>
      </c>
      <c r="F167">
        <v>1</v>
      </c>
      <c r="G167">
        <v>0</v>
      </c>
      <c r="H167">
        <v>0</v>
      </c>
      <c r="I167">
        <v>0</v>
      </c>
      <c r="K167"/>
      <c r="N167" t="s">
        <v>3091</v>
      </c>
      <c r="O167" t="s">
        <v>3092</v>
      </c>
      <c r="P167" t="s">
        <v>3093</v>
      </c>
      <c r="R167" t="s">
        <v>3094</v>
      </c>
    </row>
    <row r="168" spans="1:18" x14ac:dyDescent="0.25">
      <c r="A168">
        <v>10101700</v>
      </c>
      <c r="B168" t="s">
        <v>3089</v>
      </c>
      <c r="D168" t="s">
        <v>3090</v>
      </c>
      <c r="F168">
        <v>1</v>
      </c>
      <c r="G168">
        <v>0</v>
      </c>
      <c r="H168">
        <v>0</v>
      </c>
      <c r="I168">
        <v>0</v>
      </c>
      <c r="K168"/>
      <c r="N168" t="s">
        <v>3091</v>
      </c>
      <c r="O168" t="s">
        <v>3092</v>
      </c>
      <c r="P168" t="s">
        <v>3093</v>
      </c>
      <c r="R168" t="s">
        <v>3094</v>
      </c>
    </row>
    <row r="169" spans="1:18" x14ac:dyDescent="0.25">
      <c r="A169">
        <v>10102800</v>
      </c>
      <c r="B169" t="s">
        <v>3089</v>
      </c>
      <c r="D169" t="s">
        <v>3090</v>
      </c>
      <c r="F169">
        <v>1</v>
      </c>
      <c r="G169">
        <v>0</v>
      </c>
      <c r="H169">
        <v>0.56209677419354798</v>
      </c>
      <c r="I169">
        <v>0.56209677419354798</v>
      </c>
      <c r="K169"/>
      <c r="N169" t="s">
        <v>3091</v>
      </c>
      <c r="O169" t="s">
        <v>3092</v>
      </c>
      <c r="P169" t="s">
        <v>3093</v>
      </c>
      <c r="R169" t="s">
        <v>3094</v>
      </c>
    </row>
    <row r="170" spans="1:18" x14ac:dyDescent="0.25">
      <c r="A170">
        <v>10103700</v>
      </c>
      <c r="B170" t="s">
        <v>3089</v>
      </c>
      <c r="D170" t="s">
        <v>3090</v>
      </c>
      <c r="F170">
        <v>1</v>
      </c>
      <c r="G170">
        <v>0</v>
      </c>
      <c r="H170">
        <v>0.69</v>
      </c>
      <c r="I170">
        <v>0.69</v>
      </c>
      <c r="K170"/>
      <c r="N170" t="s">
        <v>3091</v>
      </c>
      <c r="O170" t="s">
        <v>3092</v>
      </c>
      <c r="P170" t="s">
        <v>3093</v>
      </c>
      <c r="R170" t="s">
        <v>3094</v>
      </c>
    </row>
    <row r="171" spans="1:18" x14ac:dyDescent="0.25">
      <c r="A171">
        <v>10104200</v>
      </c>
      <c r="B171" t="s">
        <v>3089</v>
      </c>
      <c r="D171" t="s">
        <v>3090</v>
      </c>
      <c r="F171">
        <v>1</v>
      </c>
      <c r="G171">
        <v>0</v>
      </c>
      <c r="H171">
        <v>0</v>
      </c>
      <c r="I171">
        <v>0</v>
      </c>
      <c r="K171"/>
      <c r="N171" t="s">
        <v>3091</v>
      </c>
      <c r="O171" t="s">
        <v>3092</v>
      </c>
      <c r="P171" t="s">
        <v>3093</v>
      </c>
      <c r="R171" t="s">
        <v>3094</v>
      </c>
    </row>
    <row r="172" spans="1:18" x14ac:dyDescent="0.25">
      <c r="A172">
        <v>10104300</v>
      </c>
      <c r="B172" t="s">
        <v>3089</v>
      </c>
      <c r="D172" t="s">
        <v>3090</v>
      </c>
      <c r="F172">
        <v>1</v>
      </c>
      <c r="G172">
        <v>0</v>
      </c>
      <c r="H172">
        <v>0</v>
      </c>
      <c r="I172">
        <v>0</v>
      </c>
      <c r="K172"/>
      <c r="N172" t="s">
        <v>3091</v>
      </c>
      <c r="O172" t="s">
        <v>3092</v>
      </c>
      <c r="P172" t="s">
        <v>3093</v>
      </c>
      <c r="R172" t="s">
        <v>3094</v>
      </c>
    </row>
    <row r="173" spans="1:18" x14ac:dyDescent="0.25">
      <c r="A173">
        <v>10106600</v>
      </c>
      <c r="B173" t="s">
        <v>3089</v>
      </c>
      <c r="D173" t="s">
        <v>3090</v>
      </c>
      <c r="F173">
        <v>1</v>
      </c>
      <c r="G173">
        <v>0</v>
      </c>
      <c r="H173">
        <v>0</v>
      </c>
      <c r="I173">
        <v>0</v>
      </c>
      <c r="K173"/>
      <c r="N173" t="s">
        <v>3091</v>
      </c>
      <c r="O173" t="s">
        <v>3092</v>
      </c>
      <c r="P173" t="s">
        <v>3093</v>
      </c>
      <c r="R173" t="s">
        <v>3094</v>
      </c>
    </row>
    <row r="174" spans="1:18" x14ac:dyDescent="0.25">
      <c r="A174">
        <v>10106700</v>
      </c>
      <c r="B174" t="s">
        <v>3089</v>
      </c>
      <c r="D174" t="s">
        <v>3090</v>
      </c>
      <c r="F174">
        <v>1</v>
      </c>
      <c r="G174">
        <v>0</v>
      </c>
      <c r="H174">
        <v>0</v>
      </c>
      <c r="I174">
        <v>0</v>
      </c>
      <c r="K174"/>
      <c r="N174" t="s">
        <v>3091</v>
      </c>
      <c r="O174" t="s">
        <v>3092</v>
      </c>
      <c r="P174" t="s">
        <v>3093</v>
      </c>
      <c r="R174" t="s">
        <v>3094</v>
      </c>
    </row>
    <row r="175" spans="1:18" x14ac:dyDescent="0.25">
      <c r="A175">
        <v>10108600</v>
      </c>
      <c r="B175" t="s">
        <v>3089</v>
      </c>
      <c r="D175" t="s">
        <v>3090</v>
      </c>
      <c r="F175">
        <v>1</v>
      </c>
      <c r="G175">
        <v>0</v>
      </c>
      <c r="H175">
        <v>0</v>
      </c>
      <c r="I175">
        <v>0</v>
      </c>
      <c r="K175"/>
      <c r="N175" t="s">
        <v>3091</v>
      </c>
      <c r="O175" t="s">
        <v>3092</v>
      </c>
      <c r="P175" t="s">
        <v>3093</v>
      </c>
      <c r="R175" t="s">
        <v>3094</v>
      </c>
    </row>
    <row r="176" spans="1:18" x14ac:dyDescent="0.25">
      <c r="A176">
        <v>10109100</v>
      </c>
      <c r="B176" t="s">
        <v>3089</v>
      </c>
      <c r="D176" t="s">
        <v>3090</v>
      </c>
      <c r="F176">
        <v>1</v>
      </c>
      <c r="G176">
        <v>0</v>
      </c>
      <c r="H176">
        <v>1.1399999999999999</v>
      </c>
      <c r="I176">
        <v>1.1399999999999999</v>
      </c>
      <c r="K176"/>
      <c r="N176" t="s">
        <v>3091</v>
      </c>
      <c r="O176" t="s">
        <v>3092</v>
      </c>
      <c r="P176" t="s">
        <v>3093</v>
      </c>
      <c r="R176" t="s">
        <v>3094</v>
      </c>
    </row>
    <row r="177" spans="1:18" x14ac:dyDescent="0.25">
      <c r="A177">
        <v>10109300</v>
      </c>
      <c r="B177" t="s">
        <v>3089</v>
      </c>
      <c r="D177" t="s">
        <v>3090</v>
      </c>
      <c r="F177">
        <v>1</v>
      </c>
      <c r="G177">
        <v>0</v>
      </c>
      <c r="H177">
        <v>0.59338000000000002</v>
      </c>
      <c r="I177">
        <v>0.59338000000000002</v>
      </c>
      <c r="K177"/>
      <c r="N177" t="s">
        <v>3091</v>
      </c>
      <c r="O177" t="s">
        <v>3092</v>
      </c>
      <c r="P177" t="s">
        <v>3093</v>
      </c>
      <c r="R177" t="s">
        <v>3094</v>
      </c>
    </row>
    <row r="178" spans="1:18" x14ac:dyDescent="0.25">
      <c r="A178">
        <v>10110300</v>
      </c>
      <c r="B178" t="s">
        <v>3089</v>
      </c>
      <c r="D178" t="s">
        <v>3090</v>
      </c>
      <c r="F178">
        <v>1</v>
      </c>
      <c r="G178">
        <v>0</v>
      </c>
      <c r="H178">
        <v>0</v>
      </c>
      <c r="I178">
        <v>0</v>
      </c>
      <c r="K178"/>
      <c r="N178" t="s">
        <v>3091</v>
      </c>
      <c r="O178" t="s">
        <v>3092</v>
      </c>
      <c r="P178" t="s">
        <v>3093</v>
      </c>
      <c r="R178" t="s">
        <v>3094</v>
      </c>
    </row>
    <row r="179" spans="1:18" x14ac:dyDescent="0.25">
      <c r="A179">
        <v>10110500</v>
      </c>
      <c r="B179" t="s">
        <v>3089</v>
      </c>
      <c r="D179" t="s">
        <v>3090</v>
      </c>
      <c r="F179">
        <v>1</v>
      </c>
      <c r="G179">
        <v>0</v>
      </c>
      <c r="H179">
        <v>9.3000000000000007</v>
      </c>
      <c r="I179">
        <v>9.3000000000000007</v>
      </c>
      <c r="K179"/>
      <c r="N179" t="s">
        <v>3091</v>
      </c>
      <c r="O179" t="s">
        <v>3092</v>
      </c>
      <c r="P179" t="s">
        <v>3093</v>
      </c>
      <c r="R179" t="s">
        <v>3094</v>
      </c>
    </row>
    <row r="180" spans="1:18" x14ac:dyDescent="0.25">
      <c r="A180">
        <v>10110800</v>
      </c>
      <c r="B180" t="s">
        <v>3089</v>
      </c>
      <c r="D180" t="s">
        <v>3090</v>
      </c>
      <c r="F180">
        <v>1</v>
      </c>
      <c r="G180">
        <v>0</v>
      </c>
      <c r="H180">
        <v>0</v>
      </c>
      <c r="I180">
        <v>0</v>
      </c>
      <c r="K180"/>
      <c r="N180" t="s">
        <v>3091</v>
      </c>
      <c r="O180" t="s">
        <v>3092</v>
      </c>
      <c r="P180" t="s">
        <v>3093</v>
      </c>
      <c r="R180" t="s">
        <v>3094</v>
      </c>
    </row>
    <row r="181" spans="1:18" x14ac:dyDescent="0.25">
      <c r="A181">
        <v>10111900</v>
      </c>
      <c r="B181" t="s">
        <v>3089</v>
      </c>
      <c r="D181" t="s">
        <v>3090</v>
      </c>
      <c r="F181">
        <v>1</v>
      </c>
      <c r="G181">
        <v>0</v>
      </c>
      <c r="H181">
        <v>0.74</v>
      </c>
      <c r="I181">
        <v>0.74</v>
      </c>
      <c r="K181"/>
      <c r="N181" t="s">
        <v>3091</v>
      </c>
      <c r="O181" t="s">
        <v>3092</v>
      </c>
      <c r="P181" t="s">
        <v>3093</v>
      </c>
      <c r="R181" t="s">
        <v>3094</v>
      </c>
    </row>
    <row r="182" spans="1:18" x14ac:dyDescent="0.25">
      <c r="A182">
        <v>10112700</v>
      </c>
      <c r="B182" t="s">
        <v>3089</v>
      </c>
      <c r="D182" t="s">
        <v>3090</v>
      </c>
      <c r="F182">
        <v>1</v>
      </c>
      <c r="G182">
        <v>0</v>
      </c>
      <c r="H182">
        <v>0.92</v>
      </c>
      <c r="I182">
        <v>0.92</v>
      </c>
      <c r="K182"/>
      <c r="N182" t="s">
        <v>3091</v>
      </c>
      <c r="O182" t="s">
        <v>3092</v>
      </c>
      <c r="P182" t="s">
        <v>3093</v>
      </c>
      <c r="R182" t="s">
        <v>3094</v>
      </c>
    </row>
    <row r="183" spans="1:18" x14ac:dyDescent="0.25">
      <c r="A183">
        <v>10113400</v>
      </c>
      <c r="B183" t="s">
        <v>3089</v>
      </c>
      <c r="D183" t="s">
        <v>3090</v>
      </c>
      <c r="F183">
        <v>1</v>
      </c>
      <c r="G183">
        <v>0</v>
      </c>
      <c r="H183">
        <v>0.51</v>
      </c>
      <c r="I183">
        <v>0.51</v>
      </c>
      <c r="K183"/>
      <c r="N183" t="s">
        <v>3091</v>
      </c>
      <c r="O183" t="s">
        <v>3092</v>
      </c>
      <c r="P183" t="s">
        <v>3093</v>
      </c>
      <c r="R183" t="s">
        <v>3094</v>
      </c>
    </row>
    <row r="184" spans="1:18" x14ac:dyDescent="0.25">
      <c r="A184">
        <v>10113900</v>
      </c>
      <c r="B184" t="s">
        <v>3089</v>
      </c>
      <c r="D184" t="s">
        <v>3090</v>
      </c>
      <c r="F184">
        <v>1</v>
      </c>
      <c r="G184">
        <v>0</v>
      </c>
      <c r="H184">
        <v>0</v>
      </c>
      <c r="I184">
        <v>0</v>
      </c>
      <c r="K184"/>
      <c r="N184" t="s">
        <v>3091</v>
      </c>
      <c r="O184" t="s">
        <v>3092</v>
      </c>
      <c r="P184" t="s">
        <v>3093</v>
      </c>
      <c r="R184" t="s">
        <v>3094</v>
      </c>
    </row>
    <row r="185" spans="1:18" x14ac:dyDescent="0.25">
      <c r="A185">
        <v>10114000</v>
      </c>
      <c r="B185" t="s">
        <v>3089</v>
      </c>
      <c r="D185" t="s">
        <v>3090</v>
      </c>
      <c r="F185">
        <v>1</v>
      </c>
      <c r="G185">
        <v>0</v>
      </c>
      <c r="H185">
        <v>0</v>
      </c>
      <c r="I185"/>
      <c r="K185"/>
      <c r="N185" t="s">
        <v>3091</v>
      </c>
      <c r="O185" t="s">
        <v>3092</v>
      </c>
      <c r="P185" t="s">
        <v>3093</v>
      </c>
      <c r="R185" t="s">
        <v>3094</v>
      </c>
    </row>
    <row r="186" spans="1:18" x14ac:dyDescent="0.25">
      <c r="A186">
        <v>10115600</v>
      </c>
      <c r="B186" t="s">
        <v>3089</v>
      </c>
      <c r="D186" t="s">
        <v>3090</v>
      </c>
      <c r="F186">
        <v>1</v>
      </c>
      <c r="G186">
        <v>0</v>
      </c>
      <c r="H186">
        <v>0.66200000000000003</v>
      </c>
      <c r="I186">
        <v>0.66200000000000003</v>
      </c>
      <c r="K186"/>
      <c r="N186" t="s">
        <v>3091</v>
      </c>
      <c r="O186" t="s">
        <v>3092</v>
      </c>
      <c r="P186" t="s">
        <v>3093</v>
      </c>
      <c r="R186" t="s">
        <v>3094</v>
      </c>
    </row>
    <row r="187" spans="1:18" x14ac:dyDescent="0.25">
      <c r="A187">
        <v>10115800</v>
      </c>
      <c r="B187" t="s">
        <v>3089</v>
      </c>
      <c r="D187" t="s">
        <v>3090</v>
      </c>
      <c r="F187">
        <v>1</v>
      </c>
      <c r="G187">
        <v>0</v>
      </c>
      <c r="H187">
        <v>0.66032786885245898</v>
      </c>
      <c r="I187">
        <v>0.66032786885245898</v>
      </c>
      <c r="K187"/>
      <c r="N187" t="s">
        <v>3091</v>
      </c>
      <c r="O187" t="s">
        <v>3092</v>
      </c>
      <c r="P187" t="s">
        <v>3093</v>
      </c>
      <c r="R187" t="s">
        <v>3094</v>
      </c>
    </row>
    <row r="188" spans="1:18" x14ac:dyDescent="0.25">
      <c r="A188">
        <v>10116300</v>
      </c>
      <c r="B188" t="s">
        <v>3089</v>
      </c>
      <c r="D188" t="s">
        <v>3090</v>
      </c>
      <c r="F188">
        <v>1</v>
      </c>
      <c r="G188">
        <v>0</v>
      </c>
      <c r="H188">
        <v>0.64459459459459501</v>
      </c>
      <c r="I188">
        <v>0.64459459459459501</v>
      </c>
      <c r="K188"/>
      <c r="N188" t="s">
        <v>3091</v>
      </c>
      <c r="O188" t="s">
        <v>3092</v>
      </c>
      <c r="P188" t="s">
        <v>3093</v>
      </c>
      <c r="R188" t="s">
        <v>3094</v>
      </c>
    </row>
    <row r="189" spans="1:18" x14ac:dyDescent="0.25">
      <c r="A189">
        <v>10121000</v>
      </c>
      <c r="B189" t="s">
        <v>3089</v>
      </c>
      <c r="D189" t="s">
        <v>3090</v>
      </c>
      <c r="F189">
        <v>1</v>
      </c>
      <c r="G189">
        <v>0</v>
      </c>
      <c r="H189">
        <v>0.763625</v>
      </c>
      <c r="I189">
        <v>0.763625</v>
      </c>
      <c r="K189"/>
      <c r="N189" t="s">
        <v>3091</v>
      </c>
      <c r="O189" t="s">
        <v>3092</v>
      </c>
      <c r="P189" t="s">
        <v>3093</v>
      </c>
      <c r="R189" t="s">
        <v>3094</v>
      </c>
    </row>
    <row r="190" spans="1:18" x14ac:dyDescent="0.25">
      <c r="A190">
        <v>10124800</v>
      </c>
      <c r="B190" t="s">
        <v>3089</v>
      </c>
      <c r="D190" t="s">
        <v>3090</v>
      </c>
      <c r="F190">
        <v>1</v>
      </c>
      <c r="G190">
        <v>0</v>
      </c>
      <c r="H190">
        <v>1.22</v>
      </c>
      <c r="I190">
        <v>1.22</v>
      </c>
      <c r="K190"/>
      <c r="N190" t="s">
        <v>3091</v>
      </c>
      <c r="O190" t="s">
        <v>3092</v>
      </c>
      <c r="P190" t="s">
        <v>3093</v>
      </c>
      <c r="R190" t="s">
        <v>3094</v>
      </c>
    </row>
    <row r="191" spans="1:18" x14ac:dyDescent="0.25">
      <c r="A191">
        <v>10124900</v>
      </c>
      <c r="B191" t="s">
        <v>3089</v>
      </c>
      <c r="D191" t="s">
        <v>3090</v>
      </c>
      <c r="F191">
        <v>1</v>
      </c>
      <c r="G191">
        <v>0</v>
      </c>
      <c r="H191">
        <v>0.56310000000000004</v>
      </c>
      <c r="I191">
        <v>0.56310000000000004</v>
      </c>
      <c r="K191"/>
      <c r="N191" t="s">
        <v>3091</v>
      </c>
      <c r="O191" t="s">
        <v>3092</v>
      </c>
      <c r="P191" t="s">
        <v>3093</v>
      </c>
      <c r="R191" t="s">
        <v>3094</v>
      </c>
    </row>
    <row r="192" spans="1:18" x14ac:dyDescent="0.25">
      <c r="A192">
        <v>10125900</v>
      </c>
      <c r="B192" t="s">
        <v>3089</v>
      </c>
      <c r="D192" t="s">
        <v>3090</v>
      </c>
      <c r="F192">
        <v>1</v>
      </c>
      <c r="G192">
        <v>0</v>
      </c>
      <c r="H192">
        <v>0.95</v>
      </c>
      <c r="I192">
        <v>0.95</v>
      </c>
      <c r="K192"/>
      <c r="N192" t="s">
        <v>3091</v>
      </c>
      <c r="O192" t="s">
        <v>3092</v>
      </c>
      <c r="P192" t="s">
        <v>3093</v>
      </c>
      <c r="R192" t="s">
        <v>3094</v>
      </c>
    </row>
    <row r="193" spans="1:18" x14ac:dyDescent="0.25">
      <c r="A193">
        <v>10126500</v>
      </c>
      <c r="B193" t="s">
        <v>3089</v>
      </c>
      <c r="D193" t="s">
        <v>3090</v>
      </c>
      <c r="F193">
        <v>1</v>
      </c>
      <c r="G193">
        <v>0</v>
      </c>
      <c r="H193">
        <v>0.61499999999999999</v>
      </c>
      <c r="I193">
        <v>0.61499999999999999</v>
      </c>
      <c r="K193"/>
      <c r="N193" t="s">
        <v>3091</v>
      </c>
      <c r="O193" t="s">
        <v>3092</v>
      </c>
      <c r="P193" t="s">
        <v>3093</v>
      </c>
      <c r="R193" t="s">
        <v>3094</v>
      </c>
    </row>
    <row r="194" spans="1:18" x14ac:dyDescent="0.25">
      <c r="A194">
        <v>10126700</v>
      </c>
      <c r="B194" t="s">
        <v>3089</v>
      </c>
      <c r="D194" t="s">
        <v>3090</v>
      </c>
      <c r="F194">
        <v>1</v>
      </c>
      <c r="G194">
        <v>0</v>
      </c>
      <c r="H194">
        <v>0</v>
      </c>
      <c r="I194">
        <v>0</v>
      </c>
      <c r="K194"/>
      <c r="N194" t="s">
        <v>3091</v>
      </c>
      <c r="O194" t="s">
        <v>3092</v>
      </c>
      <c r="P194" t="s">
        <v>3093</v>
      </c>
      <c r="R194" t="s">
        <v>3094</v>
      </c>
    </row>
    <row r="195" spans="1:18" x14ac:dyDescent="0.25">
      <c r="A195">
        <v>10128800</v>
      </c>
      <c r="B195" t="s">
        <v>3089</v>
      </c>
      <c r="D195" t="s">
        <v>3090</v>
      </c>
      <c r="F195">
        <v>1</v>
      </c>
      <c r="G195">
        <v>0</v>
      </c>
      <c r="H195">
        <v>0.73</v>
      </c>
      <c r="I195">
        <v>0.73</v>
      </c>
      <c r="K195"/>
      <c r="N195" t="s">
        <v>3091</v>
      </c>
      <c r="O195" t="s">
        <v>3092</v>
      </c>
      <c r="P195" t="s">
        <v>3093</v>
      </c>
      <c r="R195" t="s">
        <v>3094</v>
      </c>
    </row>
    <row r="196" spans="1:18" x14ac:dyDescent="0.25">
      <c r="A196">
        <v>10129000</v>
      </c>
      <c r="B196" t="s">
        <v>3089</v>
      </c>
      <c r="D196" t="s">
        <v>3090</v>
      </c>
      <c r="F196">
        <v>1</v>
      </c>
      <c r="G196">
        <v>0</v>
      </c>
      <c r="H196">
        <v>0</v>
      </c>
      <c r="I196">
        <v>0</v>
      </c>
      <c r="K196"/>
      <c r="N196" t="s">
        <v>3091</v>
      </c>
      <c r="O196" t="s">
        <v>3092</v>
      </c>
      <c r="P196" t="s">
        <v>3093</v>
      </c>
      <c r="R196" t="s">
        <v>3094</v>
      </c>
    </row>
    <row r="197" spans="1:18" x14ac:dyDescent="0.25">
      <c r="A197">
        <v>10130100</v>
      </c>
      <c r="B197" t="s">
        <v>3089</v>
      </c>
      <c r="D197" t="s">
        <v>3090</v>
      </c>
      <c r="F197">
        <v>1</v>
      </c>
      <c r="G197">
        <v>0</v>
      </c>
      <c r="H197">
        <v>0.61982000000000004</v>
      </c>
      <c r="I197">
        <v>0.61982000000000004</v>
      </c>
      <c r="K197"/>
      <c r="N197" t="s">
        <v>3091</v>
      </c>
      <c r="O197" t="s">
        <v>3092</v>
      </c>
      <c r="P197" t="s">
        <v>3093</v>
      </c>
      <c r="R197" t="s">
        <v>3094</v>
      </c>
    </row>
    <row r="198" spans="1:18" x14ac:dyDescent="0.25">
      <c r="A198">
        <v>10131800</v>
      </c>
      <c r="B198" t="s">
        <v>3089</v>
      </c>
      <c r="D198" t="s">
        <v>3090</v>
      </c>
      <c r="F198">
        <v>1</v>
      </c>
      <c r="G198">
        <v>0</v>
      </c>
      <c r="H198">
        <v>0</v>
      </c>
      <c r="I198"/>
      <c r="K198"/>
      <c r="N198" t="s">
        <v>3091</v>
      </c>
      <c r="O198" t="s">
        <v>3092</v>
      </c>
      <c r="P198" t="s">
        <v>3093</v>
      </c>
      <c r="R198" t="s">
        <v>3094</v>
      </c>
    </row>
    <row r="199" spans="1:18" x14ac:dyDescent="0.25">
      <c r="A199">
        <v>10131900</v>
      </c>
      <c r="B199" t="s">
        <v>3089</v>
      </c>
      <c r="D199" t="s">
        <v>3090</v>
      </c>
      <c r="F199">
        <v>1</v>
      </c>
      <c r="G199">
        <v>0</v>
      </c>
      <c r="H199">
        <v>0.65064935064935103</v>
      </c>
      <c r="I199">
        <v>0.65064935064935103</v>
      </c>
      <c r="K199"/>
      <c r="N199" t="s">
        <v>3091</v>
      </c>
      <c r="O199" t="s">
        <v>3092</v>
      </c>
      <c r="P199" t="s">
        <v>3093</v>
      </c>
      <c r="R199" t="s">
        <v>3094</v>
      </c>
    </row>
    <row r="200" spans="1:18" x14ac:dyDescent="0.25">
      <c r="A200">
        <v>10133400</v>
      </c>
      <c r="B200" t="s">
        <v>3089</v>
      </c>
      <c r="D200" t="s">
        <v>3090</v>
      </c>
      <c r="F200">
        <v>1</v>
      </c>
      <c r="G200">
        <v>0</v>
      </c>
      <c r="H200">
        <v>0</v>
      </c>
      <c r="I200"/>
      <c r="K200"/>
      <c r="N200" t="s">
        <v>3091</v>
      </c>
      <c r="O200" t="s">
        <v>3092</v>
      </c>
      <c r="P200" t="s">
        <v>3093</v>
      </c>
      <c r="R200" t="s">
        <v>3094</v>
      </c>
    </row>
    <row r="201" spans="1:18" x14ac:dyDescent="0.25">
      <c r="A201">
        <v>10133600</v>
      </c>
      <c r="B201" t="s">
        <v>3089</v>
      </c>
      <c r="D201" t="s">
        <v>3090</v>
      </c>
      <c r="F201">
        <v>1</v>
      </c>
      <c r="G201">
        <v>0</v>
      </c>
      <c r="H201">
        <v>0</v>
      </c>
      <c r="I201">
        <v>0</v>
      </c>
      <c r="K201"/>
      <c r="N201" t="s">
        <v>3091</v>
      </c>
      <c r="O201" t="s">
        <v>3092</v>
      </c>
      <c r="P201" t="s">
        <v>3093</v>
      </c>
      <c r="R201" t="s">
        <v>3094</v>
      </c>
    </row>
    <row r="202" spans="1:18" x14ac:dyDescent="0.25">
      <c r="A202">
        <v>10133800</v>
      </c>
      <c r="B202" t="s">
        <v>3089</v>
      </c>
      <c r="D202" t="s">
        <v>3090</v>
      </c>
      <c r="F202">
        <v>1</v>
      </c>
      <c r="G202">
        <v>0</v>
      </c>
      <c r="H202">
        <v>0.739633463447115</v>
      </c>
      <c r="I202">
        <v>0.739633463447115</v>
      </c>
      <c r="K202"/>
      <c r="N202" t="s">
        <v>3091</v>
      </c>
      <c r="O202" t="s">
        <v>3092</v>
      </c>
      <c r="P202" t="s">
        <v>3093</v>
      </c>
      <c r="R202" t="s">
        <v>3094</v>
      </c>
    </row>
    <row r="203" spans="1:18" x14ac:dyDescent="0.25">
      <c r="A203">
        <v>10133950</v>
      </c>
      <c r="B203" t="s">
        <v>3089</v>
      </c>
      <c r="D203" t="s">
        <v>3090</v>
      </c>
      <c r="F203">
        <v>1</v>
      </c>
      <c r="G203">
        <v>0</v>
      </c>
      <c r="H203">
        <v>0.96333333333333304</v>
      </c>
      <c r="I203">
        <v>0.96333333333333304</v>
      </c>
      <c r="K203"/>
      <c r="N203" t="s">
        <v>3091</v>
      </c>
      <c r="O203" t="s">
        <v>3092</v>
      </c>
      <c r="P203" t="s">
        <v>3093</v>
      </c>
      <c r="R203" t="s">
        <v>3094</v>
      </c>
    </row>
    <row r="204" spans="1:18" x14ac:dyDescent="0.25">
      <c r="A204">
        <v>10134000</v>
      </c>
      <c r="B204" t="s">
        <v>3089</v>
      </c>
      <c r="D204" t="s">
        <v>3090</v>
      </c>
      <c r="F204">
        <v>1</v>
      </c>
      <c r="G204">
        <v>0</v>
      </c>
      <c r="H204">
        <v>0.61558123766943396</v>
      </c>
      <c r="I204">
        <v>0.61558123766943396</v>
      </c>
      <c r="K204"/>
      <c r="N204" t="s">
        <v>3091</v>
      </c>
      <c r="O204" t="s">
        <v>3092</v>
      </c>
      <c r="P204" t="s">
        <v>3093</v>
      </c>
      <c r="R204" t="s">
        <v>3094</v>
      </c>
    </row>
    <row r="205" spans="1:18" x14ac:dyDescent="0.25">
      <c r="A205">
        <v>10134500</v>
      </c>
      <c r="B205" t="s">
        <v>3089</v>
      </c>
      <c r="D205" t="s">
        <v>3090</v>
      </c>
      <c r="F205">
        <v>1</v>
      </c>
      <c r="G205">
        <v>0</v>
      </c>
      <c r="H205">
        <v>1.25</v>
      </c>
      <c r="I205">
        <v>1.25</v>
      </c>
      <c r="K205"/>
      <c r="N205" t="s">
        <v>3091</v>
      </c>
      <c r="O205" t="s">
        <v>3092</v>
      </c>
      <c r="P205" t="s">
        <v>3093</v>
      </c>
      <c r="R205" t="s">
        <v>3094</v>
      </c>
    </row>
    <row r="206" spans="1:18" x14ac:dyDescent="0.25">
      <c r="A206">
        <v>10157000</v>
      </c>
      <c r="B206" t="s">
        <v>3089</v>
      </c>
      <c r="D206" t="s">
        <v>3090</v>
      </c>
      <c r="F206">
        <v>1</v>
      </c>
      <c r="G206">
        <v>0</v>
      </c>
      <c r="H206">
        <v>0.65500000000000003</v>
      </c>
      <c r="I206">
        <v>0.65500000000000003</v>
      </c>
      <c r="K206"/>
      <c r="N206" t="s">
        <v>3091</v>
      </c>
      <c r="O206" t="s">
        <v>3092</v>
      </c>
      <c r="P206" t="s">
        <v>3093</v>
      </c>
      <c r="R206" t="s">
        <v>3094</v>
      </c>
    </row>
    <row r="207" spans="1:18" x14ac:dyDescent="0.25">
      <c r="A207">
        <v>10157300</v>
      </c>
      <c r="B207" t="s">
        <v>3089</v>
      </c>
      <c r="D207" t="s">
        <v>3090</v>
      </c>
      <c r="F207">
        <v>1</v>
      </c>
      <c r="G207">
        <v>0</v>
      </c>
      <c r="H207">
        <v>0.63717948717948703</v>
      </c>
      <c r="I207">
        <v>0.63717948717948703</v>
      </c>
      <c r="K207"/>
      <c r="N207" t="s">
        <v>3091</v>
      </c>
      <c r="O207" t="s">
        <v>3092</v>
      </c>
      <c r="P207" t="s">
        <v>3093</v>
      </c>
      <c r="R207" t="s">
        <v>3094</v>
      </c>
    </row>
    <row r="208" spans="1:18" x14ac:dyDescent="0.25">
      <c r="A208">
        <v>10157900</v>
      </c>
      <c r="B208" t="s">
        <v>3089</v>
      </c>
      <c r="D208" t="s">
        <v>3090</v>
      </c>
      <c r="F208">
        <v>1</v>
      </c>
      <c r="G208">
        <v>0</v>
      </c>
      <c r="H208">
        <v>0.532790055248618</v>
      </c>
      <c r="I208">
        <v>0.532790055248618</v>
      </c>
      <c r="K208"/>
      <c r="N208" t="s">
        <v>3091</v>
      </c>
      <c r="O208" t="s">
        <v>3092</v>
      </c>
      <c r="P208" t="s">
        <v>3093</v>
      </c>
      <c r="R208" t="s">
        <v>3094</v>
      </c>
    </row>
    <row r="209" spans="1:18" x14ac:dyDescent="0.25">
      <c r="A209">
        <v>10158000</v>
      </c>
      <c r="B209" t="s">
        <v>3089</v>
      </c>
      <c r="D209" t="s">
        <v>3090</v>
      </c>
      <c r="F209">
        <v>1</v>
      </c>
      <c r="G209">
        <v>0</v>
      </c>
      <c r="H209">
        <v>2.85</v>
      </c>
      <c r="I209">
        <v>2.85</v>
      </c>
      <c r="K209"/>
      <c r="N209" t="s">
        <v>3091</v>
      </c>
      <c r="O209" t="s">
        <v>3092</v>
      </c>
      <c r="P209" t="s">
        <v>3093</v>
      </c>
      <c r="R209" t="s">
        <v>3094</v>
      </c>
    </row>
    <row r="210" spans="1:18" x14ac:dyDescent="0.25">
      <c r="A210">
        <v>10158100</v>
      </c>
      <c r="B210" t="s">
        <v>3089</v>
      </c>
      <c r="D210" t="s">
        <v>3090</v>
      </c>
      <c r="F210">
        <v>1</v>
      </c>
      <c r="G210">
        <v>0</v>
      </c>
      <c r="H210">
        <v>0</v>
      </c>
      <c r="I210">
        <v>0</v>
      </c>
      <c r="K210"/>
      <c r="N210" t="s">
        <v>3091</v>
      </c>
      <c r="O210" t="s">
        <v>3092</v>
      </c>
      <c r="P210" t="s">
        <v>3093</v>
      </c>
      <c r="R210" t="s">
        <v>3094</v>
      </c>
    </row>
    <row r="211" spans="1:18" x14ac:dyDescent="0.25">
      <c r="A211">
        <v>10158200</v>
      </c>
      <c r="B211" t="s">
        <v>3089</v>
      </c>
      <c r="D211" t="s">
        <v>3090</v>
      </c>
      <c r="F211">
        <v>1</v>
      </c>
      <c r="G211">
        <v>0</v>
      </c>
      <c r="H211">
        <v>5.9</v>
      </c>
      <c r="I211">
        <v>5.9</v>
      </c>
      <c r="K211"/>
      <c r="N211" t="s">
        <v>3091</v>
      </c>
      <c r="O211" t="s">
        <v>3092</v>
      </c>
      <c r="P211" t="s">
        <v>3093</v>
      </c>
      <c r="R211" t="s">
        <v>3094</v>
      </c>
    </row>
    <row r="212" spans="1:18" x14ac:dyDescent="0.25">
      <c r="A212">
        <v>10158300</v>
      </c>
      <c r="B212" t="s">
        <v>3089</v>
      </c>
      <c r="D212" t="s">
        <v>3090</v>
      </c>
      <c r="F212">
        <v>1</v>
      </c>
      <c r="G212">
        <v>0</v>
      </c>
      <c r="H212">
        <v>0.67198717948717901</v>
      </c>
      <c r="I212">
        <v>0.67198717948717901</v>
      </c>
      <c r="K212"/>
      <c r="N212" t="s">
        <v>3091</v>
      </c>
      <c r="O212" t="s">
        <v>3092</v>
      </c>
      <c r="P212" t="s">
        <v>3093</v>
      </c>
      <c r="R212" t="s">
        <v>3094</v>
      </c>
    </row>
    <row r="213" spans="1:18" x14ac:dyDescent="0.25">
      <c r="A213">
        <v>10158400</v>
      </c>
      <c r="B213" t="s">
        <v>3089</v>
      </c>
      <c r="D213" t="s">
        <v>3090</v>
      </c>
      <c r="F213">
        <v>1</v>
      </c>
      <c r="G213">
        <v>0</v>
      </c>
      <c r="H213">
        <v>0.87444444444444402</v>
      </c>
      <c r="I213">
        <v>0.87444444444444402</v>
      </c>
      <c r="K213"/>
      <c r="N213" t="s">
        <v>3091</v>
      </c>
      <c r="O213" t="s">
        <v>3092</v>
      </c>
      <c r="P213" t="s">
        <v>3093</v>
      </c>
      <c r="R213" t="s">
        <v>3094</v>
      </c>
    </row>
    <row r="214" spans="1:18" x14ac:dyDescent="0.25">
      <c r="A214">
        <v>10158500</v>
      </c>
      <c r="B214" t="s">
        <v>3089</v>
      </c>
      <c r="D214" t="s">
        <v>3090</v>
      </c>
      <c r="F214">
        <v>1</v>
      </c>
      <c r="G214">
        <v>0</v>
      </c>
      <c r="H214">
        <v>0</v>
      </c>
      <c r="I214">
        <v>0</v>
      </c>
      <c r="K214"/>
      <c r="N214" t="s">
        <v>3091</v>
      </c>
      <c r="O214" t="s">
        <v>3092</v>
      </c>
      <c r="P214" t="s">
        <v>3093</v>
      </c>
      <c r="R214" t="s">
        <v>3094</v>
      </c>
    </row>
    <row r="215" spans="1:18" x14ac:dyDescent="0.25">
      <c r="A215">
        <v>10158600</v>
      </c>
      <c r="B215" t="s">
        <v>3089</v>
      </c>
      <c r="D215" t="s">
        <v>3090</v>
      </c>
      <c r="F215">
        <v>1</v>
      </c>
      <c r="G215">
        <v>0</v>
      </c>
      <c r="H215">
        <v>0</v>
      </c>
      <c r="I215">
        <v>0</v>
      </c>
      <c r="K215"/>
      <c r="N215" t="s">
        <v>3091</v>
      </c>
      <c r="O215" t="s">
        <v>3092</v>
      </c>
      <c r="P215" t="s">
        <v>3093</v>
      </c>
      <c r="R215" t="s">
        <v>3094</v>
      </c>
    </row>
    <row r="216" spans="1:18" x14ac:dyDescent="0.25">
      <c r="A216">
        <v>10158700</v>
      </c>
      <c r="B216" t="s">
        <v>3089</v>
      </c>
      <c r="D216" t="s">
        <v>3090</v>
      </c>
      <c r="F216">
        <v>1</v>
      </c>
      <c r="G216">
        <v>0</v>
      </c>
      <c r="H216">
        <v>0</v>
      </c>
      <c r="I216">
        <v>0</v>
      </c>
      <c r="K216"/>
      <c r="N216" t="s">
        <v>3091</v>
      </c>
      <c r="O216" t="s">
        <v>3092</v>
      </c>
      <c r="P216" t="s">
        <v>3093</v>
      </c>
      <c r="R216" t="s">
        <v>3094</v>
      </c>
    </row>
    <row r="217" spans="1:18" x14ac:dyDescent="0.25">
      <c r="A217">
        <v>10158800</v>
      </c>
      <c r="B217" t="s">
        <v>3089</v>
      </c>
      <c r="D217" t="s">
        <v>3090</v>
      </c>
      <c r="F217">
        <v>1</v>
      </c>
      <c r="G217">
        <v>0</v>
      </c>
      <c r="H217">
        <v>0</v>
      </c>
      <c r="I217">
        <v>0</v>
      </c>
      <c r="K217"/>
      <c r="N217" t="s">
        <v>3091</v>
      </c>
      <c r="O217" t="s">
        <v>3092</v>
      </c>
      <c r="P217" t="s">
        <v>3093</v>
      </c>
      <c r="R217" t="s">
        <v>3094</v>
      </c>
    </row>
    <row r="218" spans="1:18" x14ac:dyDescent="0.25">
      <c r="A218">
        <v>10158900</v>
      </c>
      <c r="B218" t="s">
        <v>3089</v>
      </c>
      <c r="D218" t="s">
        <v>3090</v>
      </c>
      <c r="F218">
        <v>1</v>
      </c>
      <c r="G218">
        <v>0</v>
      </c>
      <c r="H218">
        <v>0</v>
      </c>
      <c r="I218">
        <v>0</v>
      </c>
      <c r="K218"/>
      <c r="N218" t="s">
        <v>3091</v>
      </c>
      <c r="O218" t="s">
        <v>3092</v>
      </c>
      <c r="P218" t="s">
        <v>3093</v>
      </c>
      <c r="R218" t="s">
        <v>3094</v>
      </c>
    </row>
    <row r="219" spans="1:18" x14ac:dyDescent="0.25">
      <c r="A219">
        <v>10159000</v>
      </c>
      <c r="B219" t="s">
        <v>3089</v>
      </c>
      <c r="D219" t="s">
        <v>3090</v>
      </c>
      <c r="F219">
        <v>1</v>
      </c>
      <c r="G219">
        <v>0</v>
      </c>
      <c r="H219">
        <v>7.2</v>
      </c>
      <c r="I219">
        <v>7.2</v>
      </c>
      <c r="K219"/>
      <c r="N219" t="s">
        <v>3091</v>
      </c>
      <c r="O219" t="s">
        <v>3092</v>
      </c>
      <c r="P219" t="s">
        <v>3093</v>
      </c>
      <c r="R219" t="s">
        <v>3094</v>
      </c>
    </row>
    <row r="220" spans="1:18" x14ac:dyDescent="0.25">
      <c r="A220">
        <v>10159100</v>
      </c>
      <c r="B220" t="s">
        <v>3089</v>
      </c>
      <c r="D220" t="s">
        <v>3090</v>
      </c>
      <c r="F220">
        <v>1</v>
      </c>
      <c r="G220">
        <v>0</v>
      </c>
      <c r="H220">
        <v>0</v>
      </c>
      <c r="I220">
        <v>0</v>
      </c>
      <c r="K220"/>
      <c r="N220" t="s">
        <v>3091</v>
      </c>
      <c r="O220" t="s">
        <v>3092</v>
      </c>
      <c r="P220" t="s">
        <v>3093</v>
      </c>
      <c r="R220" t="s">
        <v>3094</v>
      </c>
    </row>
    <row r="221" spans="1:18" x14ac:dyDescent="0.25">
      <c r="A221">
        <v>10159200</v>
      </c>
      <c r="B221" t="s">
        <v>3089</v>
      </c>
      <c r="D221" t="s">
        <v>3090</v>
      </c>
      <c r="F221">
        <v>1</v>
      </c>
      <c r="G221">
        <v>0</v>
      </c>
      <c r="H221">
        <v>0.88</v>
      </c>
      <c r="I221">
        <v>0.88</v>
      </c>
      <c r="K221"/>
      <c r="N221" t="s">
        <v>3091</v>
      </c>
      <c r="O221" t="s">
        <v>3092</v>
      </c>
      <c r="P221" t="s">
        <v>3093</v>
      </c>
      <c r="R221" t="s">
        <v>3094</v>
      </c>
    </row>
    <row r="222" spans="1:18" x14ac:dyDescent="0.25">
      <c r="A222">
        <v>10159300</v>
      </c>
      <c r="B222" t="s">
        <v>3089</v>
      </c>
      <c r="D222" t="s">
        <v>3090</v>
      </c>
      <c r="F222">
        <v>1</v>
      </c>
      <c r="G222">
        <v>0</v>
      </c>
      <c r="H222">
        <v>0</v>
      </c>
      <c r="I222">
        <v>0</v>
      </c>
      <c r="K222"/>
      <c r="N222" t="s">
        <v>3091</v>
      </c>
      <c r="O222" t="s">
        <v>3092</v>
      </c>
      <c r="P222" t="s">
        <v>3093</v>
      </c>
      <c r="R222" t="s">
        <v>3094</v>
      </c>
    </row>
    <row r="223" spans="1:18" x14ac:dyDescent="0.25">
      <c r="A223">
        <v>10159400</v>
      </c>
      <c r="B223" t="s">
        <v>3089</v>
      </c>
      <c r="D223" t="s">
        <v>3090</v>
      </c>
      <c r="F223">
        <v>1</v>
      </c>
      <c r="G223">
        <v>0</v>
      </c>
      <c r="H223">
        <v>0</v>
      </c>
      <c r="I223">
        <v>0</v>
      </c>
      <c r="K223"/>
      <c r="N223" t="s">
        <v>3091</v>
      </c>
      <c r="O223" t="s">
        <v>3092</v>
      </c>
      <c r="P223" t="s">
        <v>3093</v>
      </c>
      <c r="R223" t="s">
        <v>3094</v>
      </c>
    </row>
    <row r="224" spans="1:18" x14ac:dyDescent="0.25">
      <c r="A224">
        <v>10159500</v>
      </c>
      <c r="B224" t="s">
        <v>3089</v>
      </c>
      <c r="D224" t="s">
        <v>3090</v>
      </c>
      <c r="F224">
        <v>1</v>
      </c>
      <c r="G224">
        <v>0</v>
      </c>
      <c r="H224">
        <v>7.2</v>
      </c>
      <c r="I224">
        <v>7.2</v>
      </c>
      <c r="K224"/>
      <c r="N224" t="s">
        <v>3091</v>
      </c>
      <c r="O224" t="s">
        <v>3092</v>
      </c>
      <c r="P224" t="s">
        <v>3093</v>
      </c>
      <c r="R224" t="s">
        <v>3094</v>
      </c>
    </row>
    <row r="225" spans="1:18" x14ac:dyDescent="0.25">
      <c r="A225">
        <v>10159600</v>
      </c>
      <c r="B225" t="s">
        <v>3089</v>
      </c>
      <c r="D225" t="s">
        <v>3090</v>
      </c>
      <c r="F225">
        <v>1</v>
      </c>
      <c r="G225">
        <v>0</v>
      </c>
      <c r="H225">
        <v>0</v>
      </c>
      <c r="I225">
        <v>0</v>
      </c>
      <c r="K225"/>
      <c r="N225" t="s">
        <v>3091</v>
      </c>
      <c r="O225" t="s">
        <v>3092</v>
      </c>
      <c r="P225" t="s">
        <v>3093</v>
      </c>
      <c r="R225" t="s">
        <v>3094</v>
      </c>
    </row>
    <row r="226" spans="1:18" x14ac:dyDescent="0.25">
      <c r="A226">
        <v>10159700</v>
      </c>
      <c r="B226" t="s">
        <v>3089</v>
      </c>
      <c r="D226" t="s">
        <v>3090</v>
      </c>
      <c r="F226">
        <v>1</v>
      </c>
      <c r="G226">
        <v>0</v>
      </c>
      <c r="H226">
        <v>0.71</v>
      </c>
      <c r="I226">
        <v>0.71</v>
      </c>
      <c r="K226"/>
      <c r="N226" t="s">
        <v>3091</v>
      </c>
      <c r="O226" t="s">
        <v>3092</v>
      </c>
      <c r="P226" t="s">
        <v>3093</v>
      </c>
      <c r="R226" t="s">
        <v>3094</v>
      </c>
    </row>
    <row r="227" spans="1:18" x14ac:dyDescent="0.25">
      <c r="A227">
        <v>10159800</v>
      </c>
      <c r="B227" t="s">
        <v>3089</v>
      </c>
      <c r="D227" t="s">
        <v>3090</v>
      </c>
      <c r="F227">
        <v>1</v>
      </c>
      <c r="G227">
        <v>0</v>
      </c>
      <c r="H227">
        <v>0.66200000000000003</v>
      </c>
      <c r="I227">
        <v>0.66200000000000003</v>
      </c>
      <c r="K227"/>
      <c r="N227" t="s">
        <v>3091</v>
      </c>
      <c r="O227" t="s">
        <v>3092</v>
      </c>
      <c r="P227" t="s">
        <v>3093</v>
      </c>
      <c r="R227" t="s">
        <v>3094</v>
      </c>
    </row>
    <row r="228" spans="1:18" x14ac:dyDescent="0.25">
      <c r="A228">
        <v>10159900</v>
      </c>
      <c r="B228" t="s">
        <v>3089</v>
      </c>
      <c r="D228" t="s">
        <v>3090</v>
      </c>
      <c r="F228">
        <v>1</v>
      </c>
      <c r="G228">
        <v>0</v>
      </c>
      <c r="H228">
        <v>0</v>
      </c>
      <c r="I228">
        <v>0</v>
      </c>
      <c r="K228"/>
      <c r="N228" t="s">
        <v>3091</v>
      </c>
      <c r="O228" t="s">
        <v>3092</v>
      </c>
      <c r="P228" t="s">
        <v>3093</v>
      </c>
      <c r="R228" t="s">
        <v>3094</v>
      </c>
    </row>
    <row r="229" spans="1:18" x14ac:dyDescent="0.25">
      <c r="A229">
        <v>10160000</v>
      </c>
      <c r="B229" t="s">
        <v>3089</v>
      </c>
      <c r="D229" t="s">
        <v>3090</v>
      </c>
      <c r="F229">
        <v>1</v>
      </c>
      <c r="G229">
        <v>0</v>
      </c>
      <c r="H229">
        <v>0.76867174752093503</v>
      </c>
      <c r="I229">
        <v>0.76867174752093503</v>
      </c>
      <c r="K229"/>
      <c r="N229" t="s">
        <v>3091</v>
      </c>
      <c r="O229" t="s">
        <v>3092</v>
      </c>
      <c r="P229" t="s">
        <v>3093</v>
      </c>
      <c r="R229" t="s">
        <v>3094</v>
      </c>
    </row>
    <row r="230" spans="1:18" x14ac:dyDescent="0.25">
      <c r="A230">
        <v>10160100</v>
      </c>
      <c r="B230" t="s">
        <v>3089</v>
      </c>
      <c r="D230" t="s">
        <v>3090</v>
      </c>
      <c r="F230">
        <v>1</v>
      </c>
      <c r="G230">
        <v>0</v>
      </c>
      <c r="H230">
        <v>0</v>
      </c>
      <c r="I230">
        <v>0</v>
      </c>
      <c r="K230"/>
      <c r="N230" t="s">
        <v>3091</v>
      </c>
      <c r="O230" t="s">
        <v>3092</v>
      </c>
      <c r="P230" t="s">
        <v>3093</v>
      </c>
      <c r="R230" t="s">
        <v>3094</v>
      </c>
    </row>
    <row r="231" spans="1:18" x14ac:dyDescent="0.25">
      <c r="A231">
        <v>10161000</v>
      </c>
      <c r="B231" t="s">
        <v>3089</v>
      </c>
      <c r="D231" t="s">
        <v>3090</v>
      </c>
      <c r="F231">
        <v>1</v>
      </c>
      <c r="G231">
        <v>0</v>
      </c>
      <c r="H231">
        <v>0.48346666666666699</v>
      </c>
      <c r="I231">
        <v>0.48346666666666699</v>
      </c>
      <c r="K231"/>
      <c r="N231" t="s">
        <v>3091</v>
      </c>
      <c r="O231" t="s">
        <v>3092</v>
      </c>
      <c r="P231" t="s">
        <v>3093</v>
      </c>
      <c r="R231" t="s">
        <v>3094</v>
      </c>
    </row>
    <row r="232" spans="1:18" x14ac:dyDescent="0.25">
      <c r="A232">
        <v>10161200</v>
      </c>
      <c r="B232" t="s">
        <v>3089</v>
      </c>
      <c r="D232" t="s">
        <v>3090</v>
      </c>
      <c r="F232">
        <v>1</v>
      </c>
      <c r="G232">
        <v>0</v>
      </c>
      <c r="H232">
        <v>0</v>
      </c>
      <c r="I232">
        <v>0</v>
      </c>
      <c r="K232"/>
      <c r="N232" t="s">
        <v>3091</v>
      </c>
      <c r="O232" t="s">
        <v>3092</v>
      </c>
      <c r="P232" t="s">
        <v>3093</v>
      </c>
      <c r="R232" t="s">
        <v>3094</v>
      </c>
    </row>
    <row r="233" spans="1:18" x14ac:dyDescent="0.25">
      <c r="A233">
        <v>10161400</v>
      </c>
      <c r="B233" t="s">
        <v>3089</v>
      </c>
      <c r="D233" t="s">
        <v>3090</v>
      </c>
      <c r="F233">
        <v>1</v>
      </c>
      <c r="G233">
        <v>0</v>
      </c>
      <c r="H233">
        <v>1.35</v>
      </c>
      <c r="I233">
        <v>1.35</v>
      </c>
      <c r="K233"/>
      <c r="N233" t="s">
        <v>3091</v>
      </c>
      <c r="O233" t="s">
        <v>3092</v>
      </c>
      <c r="P233" t="s">
        <v>3093</v>
      </c>
      <c r="R233" t="s">
        <v>3094</v>
      </c>
    </row>
    <row r="234" spans="1:18" x14ac:dyDescent="0.25">
      <c r="A234">
        <v>10161500</v>
      </c>
      <c r="B234" t="s">
        <v>3089</v>
      </c>
      <c r="D234" t="s">
        <v>3090</v>
      </c>
      <c r="F234">
        <v>1</v>
      </c>
      <c r="G234">
        <v>0</v>
      </c>
      <c r="H234">
        <v>0.69410000000000005</v>
      </c>
      <c r="I234">
        <v>0.69410000000000005</v>
      </c>
      <c r="K234"/>
      <c r="N234" t="s">
        <v>3091</v>
      </c>
      <c r="O234" t="s">
        <v>3092</v>
      </c>
      <c r="P234" t="s">
        <v>3093</v>
      </c>
      <c r="R234" t="s">
        <v>3094</v>
      </c>
    </row>
    <row r="235" spans="1:18" x14ac:dyDescent="0.25">
      <c r="A235">
        <v>10161600</v>
      </c>
      <c r="B235" t="s">
        <v>3089</v>
      </c>
      <c r="D235" t="s">
        <v>3090</v>
      </c>
      <c r="F235">
        <v>1</v>
      </c>
      <c r="G235">
        <v>0</v>
      </c>
      <c r="H235">
        <v>12.87</v>
      </c>
      <c r="I235">
        <v>12.87</v>
      </c>
      <c r="K235"/>
      <c r="N235" t="s">
        <v>3091</v>
      </c>
      <c r="O235" t="s">
        <v>3092</v>
      </c>
      <c r="P235" t="s">
        <v>3093</v>
      </c>
      <c r="R235" t="s">
        <v>3094</v>
      </c>
    </row>
    <row r="236" spans="1:18" x14ac:dyDescent="0.25">
      <c r="A236">
        <v>10161700</v>
      </c>
      <c r="B236" t="s">
        <v>3089</v>
      </c>
      <c r="D236" t="s">
        <v>3090</v>
      </c>
      <c r="F236">
        <v>1</v>
      </c>
      <c r="G236">
        <v>0</v>
      </c>
      <c r="H236">
        <v>1.25</v>
      </c>
      <c r="I236">
        <v>1.25</v>
      </c>
      <c r="K236"/>
      <c r="N236" t="s">
        <v>3091</v>
      </c>
      <c r="O236" t="s">
        <v>3092</v>
      </c>
      <c r="P236" t="s">
        <v>3093</v>
      </c>
      <c r="R236" t="s">
        <v>3094</v>
      </c>
    </row>
    <row r="237" spans="1:18" x14ac:dyDescent="0.25">
      <c r="A237">
        <v>10161800</v>
      </c>
      <c r="B237" t="s">
        <v>3089</v>
      </c>
      <c r="D237" t="s">
        <v>3090</v>
      </c>
      <c r="F237">
        <v>1</v>
      </c>
      <c r="G237">
        <v>0</v>
      </c>
      <c r="H237">
        <v>0.85</v>
      </c>
      <c r="I237">
        <v>0.85</v>
      </c>
      <c r="K237"/>
      <c r="N237" t="s">
        <v>3091</v>
      </c>
      <c r="O237" t="s">
        <v>3092</v>
      </c>
      <c r="P237" t="s">
        <v>3093</v>
      </c>
      <c r="R237" t="s">
        <v>3094</v>
      </c>
    </row>
    <row r="238" spans="1:18" x14ac:dyDescent="0.25">
      <c r="A238">
        <v>10162500</v>
      </c>
      <c r="B238" t="s">
        <v>3089</v>
      </c>
      <c r="D238" t="s">
        <v>3090</v>
      </c>
      <c r="F238">
        <v>1</v>
      </c>
      <c r="G238">
        <v>0</v>
      </c>
      <c r="H238">
        <v>0.69</v>
      </c>
      <c r="I238">
        <v>0.69</v>
      </c>
      <c r="K238"/>
      <c r="N238" t="s">
        <v>3091</v>
      </c>
      <c r="O238" t="s">
        <v>3092</v>
      </c>
      <c r="P238" t="s">
        <v>3093</v>
      </c>
      <c r="R238" t="s">
        <v>3094</v>
      </c>
    </row>
    <row r="239" spans="1:18" x14ac:dyDescent="0.25">
      <c r="A239">
        <v>10162600</v>
      </c>
      <c r="B239" t="s">
        <v>3089</v>
      </c>
      <c r="D239" t="s">
        <v>3090</v>
      </c>
      <c r="F239">
        <v>1</v>
      </c>
      <c r="G239">
        <v>0</v>
      </c>
      <c r="H239">
        <v>0</v>
      </c>
      <c r="I239"/>
      <c r="K239"/>
      <c r="N239" t="s">
        <v>3091</v>
      </c>
      <c r="O239" t="s">
        <v>3092</v>
      </c>
      <c r="P239" t="s">
        <v>3093</v>
      </c>
      <c r="R239" t="s">
        <v>3094</v>
      </c>
    </row>
    <row r="240" spans="1:18" x14ac:dyDescent="0.25">
      <c r="A240">
        <v>10217200</v>
      </c>
      <c r="B240" t="s">
        <v>3089</v>
      </c>
      <c r="D240" t="s">
        <v>3090</v>
      </c>
      <c r="F240">
        <v>1</v>
      </c>
      <c r="G240">
        <v>0</v>
      </c>
      <c r="H240">
        <v>0</v>
      </c>
      <c r="I240"/>
      <c r="K240"/>
      <c r="N240" t="s">
        <v>3091</v>
      </c>
      <c r="O240" t="s">
        <v>3092</v>
      </c>
      <c r="P240" t="s">
        <v>3093</v>
      </c>
      <c r="R240" t="s">
        <v>3094</v>
      </c>
    </row>
    <row r="241" spans="1:18" x14ac:dyDescent="0.25">
      <c r="A241">
        <v>10407800</v>
      </c>
      <c r="B241" t="s">
        <v>3089</v>
      </c>
      <c r="D241" t="s">
        <v>3090</v>
      </c>
      <c r="F241">
        <v>1</v>
      </c>
      <c r="G241">
        <v>0</v>
      </c>
      <c r="H241">
        <v>6.26</v>
      </c>
      <c r="I241">
        <v>6.26</v>
      </c>
      <c r="K241"/>
      <c r="N241" t="s">
        <v>3091</v>
      </c>
      <c r="O241" t="s">
        <v>3092</v>
      </c>
      <c r="P241" t="s">
        <v>3093</v>
      </c>
      <c r="R241" t="s">
        <v>3094</v>
      </c>
    </row>
    <row r="242" spans="1:18" x14ac:dyDescent="0.25">
      <c r="A242">
        <v>10411000</v>
      </c>
      <c r="B242" t="s">
        <v>3089</v>
      </c>
      <c r="D242" t="s">
        <v>3090</v>
      </c>
      <c r="F242">
        <v>1</v>
      </c>
      <c r="G242">
        <v>0</v>
      </c>
      <c r="H242">
        <v>0</v>
      </c>
      <c r="I242">
        <v>0</v>
      </c>
      <c r="K242"/>
      <c r="N242" t="s">
        <v>3091</v>
      </c>
      <c r="O242" t="s">
        <v>3092</v>
      </c>
      <c r="P242" t="s">
        <v>3093</v>
      </c>
      <c r="R242" t="s">
        <v>3094</v>
      </c>
    </row>
    <row r="243" spans="1:18" x14ac:dyDescent="0.25">
      <c r="A243">
        <v>10415000</v>
      </c>
      <c r="B243" t="s">
        <v>3089</v>
      </c>
      <c r="D243" t="s">
        <v>3090</v>
      </c>
      <c r="F243">
        <v>1</v>
      </c>
      <c r="G243">
        <v>0</v>
      </c>
      <c r="H243">
        <v>2.4500000000000002</v>
      </c>
      <c r="I243">
        <v>2.4500000000000002</v>
      </c>
      <c r="K243"/>
      <c r="N243" t="s">
        <v>3091</v>
      </c>
      <c r="O243" t="s">
        <v>3092</v>
      </c>
      <c r="P243" t="s">
        <v>3093</v>
      </c>
      <c r="R243" t="s">
        <v>3094</v>
      </c>
    </row>
    <row r="244" spans="1:18" x14ac:dyDescent="0.25">
      <c r="A244">
        <v>10415510</v>
      </c>
      <c r="B244" t="s">
        <v>3089</v>
      </c>
      <c r="D244" t="s">
        <v>3090</v>
      </c>
      <c r="F244">
        <v>1</v>
      </c>
      <c r="G244">
        <v>0</v>
      </c>
      <c r="H244">
        <v>3.74269662921348</v>
      </c>
      <c r="I244">
        <v>3.74269662921348</v>
      </c>
      <c r="K244"/>
      <c r="N244" t="s">
        <v>3091</v>
      </c>
      <c r="O244" t="s">
        <v>3092</v>
      </c>
      <c r="P244" t="s">
        <v>3093</v>
      </c>
      <c r="R244" t="s">
        <v>3094</v>
      </c>
    </row>
    <row r="245" spans="1:18" x14ac:dyDescent="0.25">
      <c r="A245">
        <v>10415520</v>
      </c>
      <c r="B245" t="s">
        <v>3089</v>
      </c>
      <c r="D245" t="s">
        <v>3090</v>
      </c>
      <c r="F245">
        <v>1</v>
      </c>
      <c r="G245">
        <v>0</v>
      </c>
      <c r="H245">
        <v>5.3777777777777702</v>
      </c>
      <c r="I245">
        <v>5.3777777777777702</v>
      </c>
      <c r="K245"/>
      <c r="N245" t="s">
        <v>3091</v>
      </c>
      <c r="O245" t="s">
        <v>3092</v>
      </c>
      <c r="P245" t="s">
        <v>3093</v>
      </c>
      <c r="R245" t="s">
        <v>3094</v>
      </c>
    </row>
    <row r="246" spans="1:18" x14ac:dyDescent="0.25">
      <c r="A246">
        <v>10415600</v>
      </c>
      <c r="B246" t="s">
        <v>3089</v>
      </c>
      <c r="D246" t="s">
        <v>3090</v>
      </c>
      <c r="F246">
        <v>1</v>
      </c>
      <c r="G246">
        <v>0</v>
      </c>
      <c r="H246">
        <v>3.8652173913043399</v>
      </c>
      <c r="I246">
        <v>3.8652173913043399</v>
      </c>
      <c r="K246"/>
      <c r="N246" t="s">
        <v>3091</v>
      </c>
      <c r="O246" t="s">
        <v>3092</v>
      </c>
      <c r="P246" t="s">
        <v>3093</v>
      </c>
      <c r="R246" t="s">
        <v>3094</v>
      </c>
    </row>
    <row r="247" spans="1:18" x14ac:dyDescent="0.25">
      <c r="A247">
        <v>10416400</v>
      </c>
      <c r="B247" t="s">
        <v>3089</v>
      </c>
      <c r="D247" t="s">
        <v>3090</v>
      </c>
      <c r="F247">
        <v>1</v>
      </c>
      <c r="G247">
        <v>0</v>
      </c>
      <c r="H247">
        <v>3</v>
      </c>
      <c r="I247">
        <v>3</v>
      </c>
      <c r="K247"/>
      <c r="N247" t="s">
        <v>3091</v>
      </c>
      <c r="O247" t="s">
        <v>3092</v>
      </c>
      <c r="P247" t="s">
        <v>3093</v>
      </c>
      <c r="R247" t="s">
        <v>3094</v>
      </c>
    </row>
    <row r="248" spans="1:18" x14ac:dyDescent="0.25">
      <c r="A248">
        <v>10416500</v>
      </c>
      <c r="B248" t="s">
        <v>3089</v>
      </c>
      <c r="D248" t="s">
        <v>3090</v>
      </c>
      <c r="F248">
        <v>1</v>
      </c>
      <c r="G248">
        <v>0</v>
      </c>
      <c r="H248">
        <v>3.0818696883852601</v>
      </c>
      <c r="I248">
        <v>3.0818696883852601</v>
      </c>
      <c r="K248"/>
      <c r="N248" t="s">
        <v>3091</v>
      </c>
      <c r="O248" t="s">
        <v>3092</v>
      </c>
      <c r="P248" t="s">
        <v>3093</v>
      </c>
      <c r="R248" t="s">
        <v>3094</v>
      </c>
    </row>
    <row r="249" spans="1:18" x14ac:dyDescent="0.25">
      <c r="A249">
        <v>10416600</v>
      </c>
      <c r="B249" t="s">
        <v>3089</v>
      </c>
      <c r="D249" t="s">
        <v>3090</v>
      </c>
      <c r="F249">
        <v>1</v>
      </c>
      <c r="G249">
        <v>0</v>
      </c>
      <c r="H249">
        <v>0</v>
      </c>
      <c r="I249">
        <v>0</v>
      </c>
      <c r="K249"/>
      <c r="N249" t="s">
        <v>3091</v>
      </c>
      <c r="O249" t="s">
        <v>3092</v>
      </c>
      <c r="P249" t="s">
        <v>3093</v>
      </c>
      <c r="R249" t="s">
        <v>3094</v>
      </c>
    </row>
    <row r="250" spans="1:18" x14ac:dyDescent="0.25">
      <c r="A250">
        <v>10416800</v>
      </c>
      <c r="B250" t="s">
        <v>3089</v>
      </c>
      <c r="D250" t="s">
        <v>3090</v>
      </c>
      <c r="F250">
        <v>1</v>
      </c>
      <c r="G250">
        <v>0</v>
      </c>
      <c r="H250">
        <v>2.35063291139241</v>
      </c>
      <c r="I250">
        <v>2.35063291139241</v>
      </c>
      <c r="K250"/>
      <c r="N250" t="s">
        <v>3091</v>
      </c>
      <c r="O250" t="s">
        <v>3092</v>
      </c>
      <c r="P250" t="s">
        <v>3093</v>
      </c>
      <c r="R250" t="s">
        <v>3094</v>
      </c>
    </row>
    <row r="251" spans="1:18" x14ac:dyDescent="0.25">
      <c r="A251">
        <v>10417200</v>
      </c>
      <c r="B251" t="s">
        <v>3089</v>
      </c>
      <c r="D251" t="s">
        <v>3090</v>
      </c>
      <c r="F251">
        <v>1</v>
      </c>
      <c r="G251">
        <v>0</v>
      </c>
      <c r="H251">
        <v>13.9</v>
      </c>
      <c r="I251">
        <v>13.9</v>
      </c>
      <c r="K251"/>
      <c r="N251" t="s">
        <v>3091</v>
      </c>
      <c r="O251" t="s">
        <v>3092</v>
      </c>
      <c r="P251" t="s">
        <v>3093</v>
      </c>
      <c r="R251" t="s">
        <v>3094</v>
      </c>
    </row>
    <row r="252" spans="1:18" x14ac:dyDescent="0.25">
      <c r="A252">
        <v>10418700</v>
      </c>
      <c r="B252" t="s">
        <v>3089</v>
      </c>
      <c r="D252" t="s">
        <v>3090</v>
      </c>
      <c r="F252">
        <v>1</v>
      </c>
      <c r="G252">
        <v>0</v>
      </c>
      <c r="H252">
        <v>8.8000000000000007</v>
      </c>
      <c r="I252">
        <v>8.8000000000000007</v>
      </c>
      <c r="K252"/>
      <c r="N252" t="s">
        <v>3091</v>
      </c>
      <c r="O252" t="s">
        <v>3092</v>
      </c>
      <c r="P252" t="s">
        <v>3093</v>
      </c>
      <c r="R252" t="s">
        <v>3094</v>
      </c>
    </row>
    <row r="253" spans="1:18" x14ac:dyDescent="0.25">
      <c r="A253">
        <v>10420100</v>
      </c>
      <c r="B253" t="s">
        <v>3089</v>
      </c>
      <c r="D253" t="s">
        <v>3090</v>
      </c>
      <c r="F253">
        <v>1</v>
      </c>
      <c r="G253">
        <v>0</v>
      </c>
      <c r="H253">
        <v>0</v>
      </c>
      <c r="I253">
        <v>0</v>
      </c>
      <c r="K253"/>
      <c r="N253" t="s">
        <v>3091</v>
      </c>
      <c r="O253" t="s">
        <v>3092</v>
      </c>
      <c r="P253" t="s">
        <v>3093</v>
      </c>
      <c r="R253" t="s">
        <v>3094</v>
      </c>
    </row>
    <row r="254" spans="1:18" x14ac:dyDescent="0.25">
      <c r="A254">
        <v>10420400</v>
      </c>
      <c r="B254" t="s">
        <v>3089</v>
      </c>
      <c r="D254" t="s">
        <v>3090</v>
      </c>
      <c r="F254">
        <v>1</v>
      </c>
      <c r="G254">
        <v>0</v>
      </c>
      <c r="H254">
        <v>0</v>
      </c>
      <c r="I254">
        <v>0</v>
      </c>
      <c r="K254"/>
      <c r="N254" t="s">
        <v>3091</v>
      </c>
      <c r="O254" t="s">
        <v>3092</v>
      </c>
      <c r="P254" t="s">
        <v>3093</v>
      </c>
      <c r="R254" t="s">
        <v>3094</v>
      </c>
    </row>
    <row r="255" spans="1:18" x14ac:dyDescent="0.25">
      <c r="A255">
        <v>10421000</v>
      </c>
      <c r="B255" t="s">
        <v>3089</v>
      </c>
      <c r="D255" t="s">
        <v>3090</v>
      </c>
      <c r="F255">
        <v>1</v>
      </c>
      <c r="G255">
        <v>0</v>
      </c>
      <c r="H255">
        <v>14.2099699716383</v>
      </c>
      <c r="I255">
        <v>14.2099699716383</v>
      </c>
      <c r="K255"/>
      <c r="N255" t="s">
        <v>3091</v>
      </c>
      <c r="O255" t="s">
        <v>3092</v>
      </c>
      <c r="P255" t="s">
        <v>3093</v>
      </c>
      <c r="R255" t="s">
        <v>3094</v>
      </c>
    </row>
    <row r="256" spans="1:18" x14ac:dyDescent="0.25">
      <c r="A256">
        <v>10431600</v>
      </c>
      <c r="B256" t="s">
        <v>3089</v>
      </c>
      <c r="D256" t="s">
        <v>3090</v>
      </c>
      <c r="F256">
        <v>1</v>
      </c>
      <c r="G256">
        <v>0</v>
      </c>
      <c r="H256">
        <v>6.37</v>
      </c>
      <c r="I256">
        <v>6.37</v>
      </c>
      <c r="K256"/>
      <c r="N256" t="s">
        <v>3091</v>
      </c>
      <c r="O256" t="s">
        <v>3092</v>
      </c>
      <c r="P256" t="s">
        <v>3093</v>
      </c>
      <c r="R256" t="s">
        <v>3094</v>
      </c>
    </row>
    <row r="257" spans="1:18" x14ac:dyDescent="0.25">
      <c r="A257">
        <v>10431700</v>
      </c>
      <c r="B257" t="s">
        <v>3089</v>
      </c>
      <c r="D257" t="s">
        <v>3090</v>
      </c>
      <c r="F257">
        <v>1</v>
      </c>
      <c r="G257">
        <v>0</v>
      </c>
      <c r="H257">
        <v>15.9000111438536</v>
      </c>
      <c r="I257">
        <v>15.9000111438536</v>
      </c>
      <c r="K257"/>
      <c r="N257" t="s">
        <v>3091</v>
      </c>
      <c r="O257" t="s">
        <v>3092</v>
      </c>
      <c r="P257" t="s">
        <v>3093</v>
      </c>
      <c r="R257" t="s">
        <v>3094</v>
      </c>
    </row>
    <row r="258" spans="1:18" x14ac:dyDescent="0.25">
      <c r="A258">
        <v>10431800</v>
      </c>
      <c r="B258" t="s">
        <v>3089</v>
      </c>
      <c r="D258" t="s">
        <v>3090</v>
      </c>
      <c r="F258">
        <v>1</v>
      </c>
      <c r="G258">
        <v>0</v>
      </c>
      <c r="H258">
        <v>18.380057242854399</v>
      </c>
      <c r="I258">
        <v>18.380057242854399</v>
      </c>
      <c r="K258"/>
      <c r="N258" t="s">
        <v>3091</v>
      </c>
      <c r="O258" t="s">
        <v>3092</v>
      </c>
      <c r="P258" t="s">
        <v>3093</v>
      </c>
      <c r="R258" t="s">
        <v>3094</v>
      </c>
    </row>
    <row r="259" spans="1:18" x14ac:dyDescent="0.25">
      <c r="A259">
        <v>10431900</v>
      </c>
      <c r="B259" t="s">
        <v>3089</v>
      </c>
      <c r="D259" t="s">
        <v>3090</v>
      </c>
      <c r="F259">
        <v>1</v>
      </c>
      <c r="G259">
        <v>0</v>
      </c>
      <c r="H259">
        <v>16.840699999999998</v>
      </c>
      <c r="I259">
        <v>16.840699999999998</v>
      </c>
      <c r="K259"/>
      <c r="N259" t="s">
        <v>3091</v>
      </c>
      <c r="O259" t="s">
        <v>3092</v>
      </c>
      <c r="P259" t="s">
        <v>3093</v>
      </c>
      <c r="R259" t="s">
        <v>3094</v>
      </c>
    </row>
    <row r="260" spans="1:18" x14ac:dyDescent="0.25">
      <c r="A260">
        <v>10432000</v>
      </c>
      <c r="B260" t="s">
        <v>3089</v>
      </c>
      <c r="D260" t="s">
        <v>3090</v>
      </c>
      <c r="F260">
        <v>1</v>
      </c>
      <c r="G260">
        <v>0</v>
      </c>
      <c r="H260">
        <v>44.519971469329498</v>
      </c>
      <c r="I260">
        <v>44.519971469329498</v>
      </c>
      <c r="K260"/>
      <c r="N260" t="s">
        <v>3091</v>
      </c>
      <c r="O260" t="s">
        <v>3092</v>
      </c>
      <c r="P260" t="s">
        <v>3093</v>
      </c>
      <c r="R260" t="s">
        <v>3094</v>
      </c>
    </row>
    <row r="261" spans="1:18" x14ac:dyDescent="0.25">
      <c r="A261">
        <v>10432110</v>
      </c>
      <c r="B261" t="s">
        <v>3089</v>
      </c>
      <c r="D261" t="s">
        <v>3090</v>
      </c>
      <c r="F261">
        <v>1</v>
      </c>
      <c r="G261">
        <v>0</v>
      </c>
      <c r="H261">
        <v>59.099917423616802</v>
      </c>
      <c r="I261">
        <v>59.099917423616802</v>
      </c>
      <c r="K261"/>
      <c r="N261" t="s">
        <v>3091</v>
      </c>
      <c r="O261" t="s">
        <v>3092</v>
      </c>
      <c r="P261" t="s">
        <v>3093</v>
      </c>
      <c r="R261" t="s">
        <v>3094</v>
      </c>
    </row>
    <row r="262" spans="1:18" x14ac:dyDescent="0.25">
      <c r="A262">
        <v>10432600</v>
      </c>
      <c r="B262" t="s">
        <v>3089</v>
      </c>
      <c r="D262" t="s">
        <v>3090</v>
      </c>
      <c r="F262">
        <v>1</v>
      </c>
      <c r="G262">
        <v>0</v>
      </c>
      <c r="H262">
        <v>0.53300000000000003</v>
      </c>
      <c r="I262">
        <v>0.53300000000000003</v>
      </c>
      <c r="K262"/>
      <c r="N262" t="s">
        <v>3091</v>
      </c>
      <c r="O262" t="s">
        <v>3092</v>
      </c>
      <c r="P262" t="s">
        <v>3093</v>
      </c>
      <c r="R262" t="s">
        <v>3094</v>
      </c>
    </row>
    <row r="263" spans="1:18" x14ac:dyDescent="0.25">
      <c r="A263">
        <v>10432900</v>
      </c>
      <c r="B263" t="s">
        <v>3089</v>
      </c>
      <c r="D263" t="s">
        <v>3090</v>
      </c>
      <c r="F263">
        <v>1</v>
      </c>
      <c r="G263">
        <v>0</v>
      </c>
      <c r="H263">
        <v>3.4162790697674401</v>
      </c>
      <c r="I263">
        <v>3.4162790697674401</v>
      </c>
      <c r="K263"/>
      <c r="N263" t="s">
        <v>3091</v>
      </c>
      <c r="O263" t="s">
        <v>3092</v>
      </c>
      <c r="P263" t="s">
        <v>3093</v>
      </c>
      <c r="R263" t="s">
        <v>3094</v>
      </c>
    </row>
    <row r="264" spans="1:18" x14ac:dyDescent="0.25">
      <c r="A264">
        <v>10433000</v>
      </c>
      <c r="B264" t="s">
        <v>3089</v>
      </c>
      <c r="D264" t="s">
        <v>3090</v>
      </c>
      <c r="F264">
        <v>1</v>
      </c>
      <c r="G264">
        <v>0</v>
      </c>
      <c r="H264">
        <v>3.8774193548387101</v>
      </c>
      <c r="I264">
        <v>3.8774193548387101</v>
      </c>
      <c r="K264"/>
      <c r="N264" t="s">
        <v>3091</v>
      </c>
      <c r="O264" t="s">
        <v>3092</v>
      </c>
      <c r="P264" t="s">
        <v>3093</v>
      </c>
      <c r="R264" t="s">
        <v>3094</v>
      </c>
    </row>
    <row r="265" spans="1:18" x14ac:dyDescent="0.25">
      <c r="A265">
        <v>10434000</v>
      </c>
      <c r="B265" t="s">
        <v>3089</v>
      </c>
      <c r="D265" t="s">
        <v>3090</v>
      </c>
      <c r="F265">
        <v>1</v>
      </c>
      <c r="G265">
        <v>0</v>
      </c>
      <c r="H265">
        <v>46.41</v>
      </c>
      <c r="I265">
        <v>46.41</v>
      </c>
      <c r="K265"/>
      <c r="N265" t="s">
        <v>3091</v>
      </c>
      <c r="O265" t="s">
        <v>3092</v>
      </c>
      <c r="P265" t="s">
        <v>3093</v>
      </c>
      <c r="R265" t="s">
        <v>3094</v>
      </c>
    </row>
    <row r="266" spans="1:18" x14ac:dyDescent="0.25">
      <c r="A266">
        <v>10434100</v>
      </c>
      <c r="B266" t="s">
        <v>3089</v>
      </c>
      <c r="D266" t="s">
        <v>3090</v>
      </c>
      <c r="F266">
        <v>1</v>
      </c>
      <c r="G266">
        <v>0</v>
      </c>
      <c r="H266">
        <v>14.1</v>
      </c>
      <c r="I266">
        <v>14.1</v>
      </c>
      <c r="K266"/>
      <c r="N266" t="s">
        <v>3091</v>
      </c>
      <c r="O266" t="s">
        <v>3092</v>
      </c>
      <c r="P266" t="s">
        <v>3093</v>
      </c>
      <c r="R266" t="s">
        <v>3094</v>
      </c>
    </row>
    <row r="267" spans="1:18" x14ac:dyDescent="0.25">
      <c r="A267">
        <v>10434400</v>
      </c>
      <c r="B267" t="s">
        <v>3089</v>
      </c>
      <c r="D267" t="s">
        <v>3090</v>
      </c>
      <c r="F267">
        <v>1</v>
      </c>
      <c r="G267">
        <v>0</v>
      </c>
      <c r="H267">
        <v>94.440012935216103</v>
      </c>
      <c r="I267">
        <v>94.440012935216103</v>
      </c>
      <c r="K267"/>
      <c r="N267" t="s">
        <v>3091</v>
      </c>
      <c r="O267" t="s">
        <v>3092</v>
      </c>
      <c r="P267" t="s">
        <v>3093</v>
      </c>
      <c r="R267" t="s">
        <v>3094</v>
      </c>
    </row>
    <row r="268" spans="1:18" x14ac:dyDescent="0.25">
      <c r="A268">
        <v>10700400</v>
      </c>
      <c r="B268" t="s">
        <v>3089</v>
      </c>
      <c r="D268" t="s">
        <v>3090</v>
      </c>
      <c r="F268">
        <v>1</v>
      </c>
      <c r="G268">
        <v>0</v>
      </c>
      <c r="H268">
        <v>0</v>
      </c>
      <c r="I268">
        <v>0</v>
      </c>
      <c r="K268"/>
      <c r="N268" t="s">
        <v>3091</v>
      </c>
      <c r="O268" t="s">
        <v>3092</v>
      </c>
      <c r="P268" t="s">
        <v>3093</v>
      </c>
      <c r="R268" t="s">
        <v>3094</v>
      </c>
    </row>
    <row r="269" spans="1:18" x14ac:dyDescent="0.25">
      <c r="A269">
        <v>10700500</v>
      </c>
      <c r="B269" t="s">
        <v>3089</v>
      </c>
      <c r="D269" t="s">
        <v>3090</v>
      </c>
      <c r="F269">
        <v>1</v>
      </c>
      <c r="G269">
        <v>0</v>
      </c>
      <c r="H269">
        <v>0.57321557866911799</v>
      </c>
      <c r="I269">
        <v>0.57321557866911799</v>
      </c>
      <c r="K269"/>
      <c r="N269" t="s">
        <v>3091</v>
      </c>
      <c r="O269" t="s">
        <v>3092</v>
      </c>
      <c r="P269" t="s">
        <v>3093</v>
      </c>
      <c r="R269" t="s">
        <v>3094</v>
      </c>
    </row>
    <row r="270" spans="1:18" x14ac:dyDescent="0.25">
      <c r="A270">
        <v>10700600</v>
      </c>
      <c r="B270" t="s">
        <v>3089</v>
      </c>
      <c r="D270" t="s">
        <v>3090</v>
      </c>
      <c r="F270">
        <v>1</v>
      </c>
      <c r="G270">
        <v>0</v>
      </c>
      <c r="H270">
        <v>0.58084404706500203</v>
      </c>
      <c r="I270">
        <v>0.58084404706500203</v>
      </c>
      <c r="K270"/>
      <c r="N270" t="s">
        <v>3091</v>
      </c>
      <c r="O270" t="s">
        <v>3092</v>
      </c>
      <c r="P270" t="s">
        <v>3093</v>
      </c>
      <c r="R270" t="s">
        <v>3094</v>
      </c>
    </row>
    <row r="271" spans="1:18" x14ac:dyDescent="0.25">
      <c r="A271">
        <v>10700610</v>
      </c>
      <c r="B271" t="s">
        <v>3089</v>
      </c>
      <c r="D271" t="s">
        <v>3090</v>
      </c>
      <c r="F271">
        <v>1</v>
      </c>
      <c r="G271">
        <v>0</v>
      </c>
      <c r="H271">
        <v>0.60499999999999998</v>
      </c>
      <c r="I271">
        <v>0.60499999999999998</v>
      </c>
      <c r="K271"/>
      <c r="N271" t="s">
        <v>3091</v>
      </c>
      <c r="O271" t="s">
        <v>3092</v>
      </c>
      <c r="P271" t="s">
        <v>3093</v>
      </c>
      <c r="R271" t="s">
        <v>3094</v>
      </c>
    </row>
    <row r="272" spans="1:18" x14ac:dyDescent="0.25">
      <c r="A272">
        <v>10700700</v>
      </c>
      <c r="B272" t="s">
        <v>3089</v>
      </c>
      <c r="D272" t="s">
        <v>3090</v>
      </c>
      <c r="F272">
        <v>1</v>
      </c>
      <c r="G272">
        <v>0</v>
      </c>
      <c r="H272">
        <v>0.59825166789455797</v>
      </c>
      <c r="I272">
        <v>0.59825166789455797</v>
      </c>
      <c r="K272"/>
      <c r="N272" t="s">
        <v>3091</v>
      </c>
      <c r="O272" t="s">
        <v>3092</v>
      </c>
      <c r="P272" t="s">
        <v>3093</v>
      </c>
      <c r="R272" t="s">
        <v>3094</v>
      </c>
    </row>
    <row r="273" spans="1:18" x14ac:dyDescent="0.25">
      <c r="A273">
        <v>10700800</v>
      </c>
      <c r="B273" t="s">
        <v>3089</v>
      </c>
      <c r="D273" t="s">
        <v>3090</v>
      </c>
      <c r="F273">
        <v>1</v>
      </c>
      <c r="G273">
        <v>0</v>
      </c>
      <c r="H273">
        <v>0.56486077141399704</v>
      </c>
      <c r="I273">
        <v>0.56486077141399704</v>
      </c>
      <c r="K273"/>
      <c r="N273" t="s">
        <v>3091</v>
      </c>
      <c r="O273" t="s">
        <v>3092</v>
      </c>
      <c r="P273" t="s">
        <v>3093</v>
      </c>
      <c r="R273" t="s">
        <v>3094</v>
      </c>
    </row>
    <row r="274" spans="1:18" x14ac:dyDescent="0.25">
      <c r="A274">
        <v>10701000</v>
      </c>
      <c r="B274" t="s">
        <v>3089</v>
      </c>
      <c r="D274" t="s">
        <v>3090</v>
      </c>
      <c r="F274">
        <v>1</v>
      </c>
      <c r="G274">
        <v>0</v>
      </c>
      <c r="H274">
        <v>0.57819360843554202</v>
      </c>
      <c r="I274">
        <v>0.57819360843554202</v>
      </c>
      <c r="K274"/>
      <c r="N274" t="s">
        <v>3091</v>
      </c>
      <c r="O274" t="s">
        <v>3092</v>
      </c>
      <c r="P274" t="s">
        <v>3093</v>
      </c>
      <c r="R274" t="s">
        <v>3094</v>
      </c>
    </row>
    <row r="275" spans="1:18" x14ac:dyDescent="0.25">
      <c r="A275">
        <v>10701100</v>
      </c>
      <c r="B275" t="s">
        <v>3089</v>
      </c>
      <c r="D275" t="s">
        <v>3090</v>
      </c>
      <c r="F275">
        <v>1</v>
      </c>
      <c r="G275">
        <v>0</v>
      </c>
      <c r="H275">
        <v>0.46420161801191601</v>
      </c>
      <c r="I275">
        <v>0.46420161801191601</v>
      </c>
      <c r="K275"/>
      <c r="N275" t="s">
        <v>3091</v>
      </c>
      <c r="O275" t="s">
        <v>3092</v>
      </c>
      <c r="P275" t="s">
        <v>3093</v>
      </c>
      <c r="R275" t="s">
        <v>3094</v>
      </c>
    </row>
    <row r="276" spans="1:18" x14ac:dyDescent="0.25">
      <c r="A276">
        <v>10702800</v>
      </c>
      <c r="B276" t="s">
        <v>3089</v>
      </c>
      <c r="D276" t="s">
        <v>3090</v>
      </c>
      <c r="F276">
        <v>1</v>
      </c>
      <c r="G276">
        <v>0</v>
      </c>
      <c r="H276">
        <v>0</v>
      </c>
      <c r="I276">
        <v>0</v>
      </c>
      <c r="K276"/>
      <c r="N276" t="s">
        <v>3091</v>
      </c>
      <c r="O276" t="s">
        <v>3092</v>
      </c>
      <c r="P276" t="s">
        <v>3093</v>
      </c>
      <c r="R276" t="s">
        <v>3094</v>
      </c>
    </row>
    <row r="277" spans="1:18" x14ac:dyDescent="0.25">
      <c r="A277">
        <v>10703800</v>
      </c>
      <c r="B277" t="s">
        <v>3089</v>
      </c>
      <c r="D277" t="s">
        <v>3090</v>
      </c>
      <c r="F277">
        <v>1</v>
      </c>
      <c r="G277">
        <v>0</v>
      </c>
      <c r="H277">
        <v>0.46</v>
      </c>
      <c r="I277">
        <v>0.46</v>
      </c>
      <c r="K277"/>
      <c r="N277" t="s">
        <v>3091</v>
      </c>
      <c r="O277" t="s">
        <v>3092</v>
      </c>
      <c r="P277" t="s">
        <v>3093</v>
      </c>
      <c r="R277" t="s">
        <v>3094</v>
      </c>
    </row>
    <row r="278" spans="1:18" x14ac:dyDescent="0.25">
      <c r="A278">
        <v>10703900</v>
      </c>
      <c r="B278" t="s">
        <v>3089</v>
      </c>
      <c r="D278" t="s">
        <v>3090</v>
      </c>
      <c r="F278">
        <v>1</v>
      </c>
      <c r="G278">
        <v>0</v>
      </c>
      <c r="H278">
        <v>0.62810069444444405</v>
      </c>
      <c r="I278">
        <v>0.62810069444444405</v>
      </c>
      <c r="K278"/>
      <c r="N278" t="s">
        <v>3091</v>
      </c>
      <c r="O278" t="s">
        <v>3092</v>
      </c>
      <c r="P278" t="s">
        <v>3093</v>
      </c>
      <c r="R278" t="s">
        <v>3094</v>
      </c>
    </row>
    <row r="279" spans="1:18" x14ac:dyDescent="0.25">
      <c r="A279">
        <v>10705800</v>
      </c>
      <c r="B279" t="s">
        <v>3089</v>
      </c>
      <c r="D279" t="s">
        <v>3090</v>
      </c>
      <c r="F279">
        <v>1</v>
      </c>
      <c r="G279">
        <v>0</v>
      </c>
      <c r="H279">
        <v>0.58084162533044204</v>
      </c>
      <c r="I279">
        <v>0.58084162533044204</v>
      </c>
      <c r="K279"/>
      <c r="N279" t="s">
        <v>3091</v>
      </c>
      <c r="O279" t="s">
        <v>3092</v>
      </c>
      <c r="P279" t="s">
        <v>3093</v>
      </c>
      <c r="R279" t="s">
        <v>3094</v>
      </c>
    </row>
    <row r="280" spans="1:18" x14ac:dyDescent="0.25">
      <c r="A280">
        <v>10707800</v>
      </c>
      <c r="B280" t="s">
        <v>3089</v>
      </c>
      <c r="D280" t="s">
        <v>3090</v>
      </c>
      <c r="F280">
        <v>1</v>
      </c>
      <c r="G280">
        <v>0</v>
      </c>
      <c r="H280">
        <v>0.59420069204152204</v>
      </c>
      <c r="I280">
        <v>0.59420069204152204</v>
      </c>
      <c r="K280"/>
      <c r="N280" t="s">
        <v>3091</v>
      </c>
      <c r="O280" t="s">
        <v>3092</v>
      </c>
      <c r="P280" t="s">
        <v>3093</v>
      </c>
      <c r="R280" t="s">
        <v>3094</v>
      </c>
    </row>
    <row r="281" spans="1:18" x14ac:dyDescent="0.25">
      <c r="A281">
        <v>10709700</v>
      </c>
      <c r="B281" t="s">
        <v>3089</v>
      </c>
      <c r="D281" t="s">
        <v>3090</v>
      </c>
      <c r="F281">
        <v>1</v>
      </c>
      <c r="G281">
        <v>0</v>
      </c>
      <c r="H281">
        <v>0.59881464453113298</v>
      </c>
      <c r="I281">
        <v>0.59881464453113298</v>
      </c>
      <c r="K281"/>
      <c r="N281" t="s">
        <v>3091</v>
      </c>
      <c r="O281" t="s">
        <v>3092</v>
      </c>
      <c r="P281" t="s">
        <v>3093</v>
      </c>
      <c r="R281" t="s">
        <v>3094</v>
      </c>
    </row>
    <row r="282" spans="1:18" x14ac:dyDescent="0.25">
      <c r="A282">
        <v>10711000</v>
      </c>
      <c r="B282" t="s">
        <v>3089</v>
      </c>
      <c r="D282" t="s">
        <v>3090</v>
      </c>
      <c r="F282">
        <v>1</v>
      </c>
      <c r="G282">
        <v>0</v>
      </c>
      <c r="H282">
        <v>0</v>
      </c>
      <c r="I282">
        <v>0</v>
      </c>
      <c r="K282"/>
      <c r="N282" t="s">
        <v>3091</v>
      </c>
      <c r="O282" t="s">
        <v>3092</v>
      </c>
      <c r="P282" t="s">
        <v>3093</v>
      </c>
      <c r="R282" t="s">
        <v>3094</v>
      </c>
    </row>
    <row r="283" spans="1:18" x14ac:dyDescent="0.25">
      <c r="A283">
        <v>10711600</v>
      </c>
      <c r="B283" t="s">
        <v>3089</v>
      </c>
      <c r="D283" t="s">
        <v>3090</v>
      </c>
      <c r="F283">
        <v>1</v>
      </c>
      <c r="G283">
        <v>0</v>
      </c>
      <c r="H283">
        <v>0.61440682631433996</v>
      </c>
      <c r="I283">
        <v>0.61440682631433996</v>
      </c>
      <c r="K283"/>
      <c r="N283" t="s">
        <v>3091</v>
      </c>
      <c r="O283" t="s">
        <v>3092</v>
      </c>
      <c r="P283" t="s">
        <v>3093</v>
      </c>
      <c r="R283" t="s">
        <v>3094</v>
      </c>
    </row>
    <row r="284" spans="1:18" x14ac:dyDescent="0.25">
      <c r="A284">
        <v>10711900</v>
      </c>
      <c r="B284" t="s">
        <v>3089</v>
      </c>
      <c r="D284" t="s">
        <v>3090</v>
      </c>
      <c r="F284">
        <v>1</v>
      </c>
      <c r="G284">
        <v>0</v>
      </c>
      <c r="H284">
        <v>0.76170000000000004</v>
      </c>
      <c r="I284">
        <v>0.76170000000000004</v>
      </c>
      <c r="K284"/>
      <c r="N284" t="s">
        <v>3091</v>
      </c>
      <c r="O284" t="s">
        <v>3092</v>
      </c>
      <c r="P284" t="s">
        <v>3093</v>
      </c>
      <c r="R284" t="s">
        <v>3094</v>
      </c>
    </row>
    <row r="285" spans="1:18" x14ac:dyDescent="0.25">
      <c r="A285">
        <v>10712300</v>
      </c>
      <c r="B285" t="s">
        <v>3089</v>
      </c>
      <c r="D285" t="s">
        <v>3090</v>
      </c>
      <c r="F285">
        <v>1</v>
      </c>
      <c r="G285">
        <v>0</v>
      </c>
      <c r="H285">
        <v>0.59917647058823498</v>
      </c>
      <c r="I285">
        <v>0.59917647058823498</v>
      </c>
      <c r="K285"/>
      <c r="N285" t="s">
        <v>3091</v>
      </c>
      <c r="O285" t="s">
        <v>3092</v>
      </c>
      <c r="P285" t="s">
        <v>3093</v>
      </c>
      <c r="R285" t="s">
        <v>3094</v>
      </c>
    </row>
    <row r="286" spans="1:18" x14ac:dyDescent="0.25">
      <c r="A286">
        <v>10712500</v>
      </c>
      <c r="B286" t="s">
        <v>3089</v>
      </c>
      <c r="D286" t="s">
        <v>3090</v>
      </c>
      <c r="F286">
        <v>1</v>
      </c>
      <c r="G286">
        <v>0</v>
      </c>
      <c r="H286">
        <v>0.639630498533724</v>
      </c>
      <c r="I286">
        <v>0.639630498533724</v>
      </c>
      <c r="K286"/>
      <c r="N286" t="s">
        <v>3091</v>
      </c>
      <c r="O286" t="s">
        <v>3092</v>
      </c>
      <c r="P286" t="s">
        <v>3093</v>
      </c>
      <c r="R286" t="s">
        <v>3094</v>
      </c>
    </row>
    <row r="287" spans="1:18" x14ac:dyDescent="0.25">
      <c r="A287">
        <v>10712600</v>
      </c>
      <c r="B287" t="s">
        <v>3089</v>
      </c>
      <c r="D287" t="s">
        <v>3090</v>
      </c>
      <c r="F287">
        <v>1</v>
      </c>
      <c r="G287">
        <v>0</v>
      </c>
      <c r="H287">
        <v>0.46800000000000003</v>
      </c>
      <c r="I287">
        <v>0.46800000000000003</v>
      </c>
      <c r="K287"/>
      <c r="N287" t="s">
        <v>3091</v>
      </c>
      <c r="O287" t="s">
        <v>3092</v>
      </c>
      <c r="P287" t="s">
        <v>3093</v>
      </c>
      <c r="R287" t="s">
        <v>3094</v>
      </c>
    </row>
    <row r="288" spans="1:18" x14ac:dyDescent="0.25">
      <c r="A288">
        <v>10713000</v>
      </c>
      <c r="B288" t="s">
        <v>3089</v>
      </c>
      <c r="D288" t="s">
        <v>3090</v>
      </c>
      <c r="F288">
        <v>1</v>
      </c>
      <c r="G288">
        <v>0</v>
      </c>
      <c r="H288">
        <v>0</v>
      </c>
      <c r="I288">
        <v>0</v>
      </c>
      <c r="K288"/>
      <c r="N288" t="s">
        <v>3091</v>
      </c>
      <c r="O288" t="s">
        <v>3092</v>
      </c>
      <c r="P288" t="s">
        <v>3093</v>
      </c>
      <c r="R288" t="s">
        <v>3094</v>
      </c>
    </row>
    <row r="289" spans="1:18" x14ac:dyDescent="0.25">
      <c r="A289">
        <v>10713300</v>
      </c>
      <c r="B289" t="s">
        <v>3089</v>
      </c>
      <c r="D289" t="s">
        <v>3090</v>
      </c>
      <c r="F289">
        <v>1</v>
      </c>
      <c r="G289">
        <v>0</v>
      </c>
      <c r="H289">
        <v>0.62891666666666701</v>
      </c>
      <c r="I289">
        <v>0.62891666666666701</v>
      </c>
      <c r="K289"/>
      <c r="N289" t="s">
        <v>3091</v>
      </c>
      <c r="O289" t="s">
        <v>3092</v>
      </c>
      <c r="P289" t="s">
        <v>3093</v>
      </c>
      <c r="R289" t="s">
        <v>3094</v>
      </c>
    </row>
    <row r="290" spans="1:18" x14ac:dyDescent="0.25">
      <c r="A290">
        <v>10713400</v>
      </c>
      <c r="B290" t="s">
        <v>3089</v>
      </c>
      <c r="D290" t="s">
        <v>3090</v>
      </c>
      <c r="F290">
        <v>1</v>
      </c>
      <c r="G290">
        <v>0</v>
      </c>
      <c r="H290">
        <v>0.65123333219656898</v>
      </c>
      <c r="I290">
        <v>0.65123333219656898</v>
      </c>
      <c r="K290"/>
      <c r="N290" t="s">
        <v>3091</v>
      </c>
      <c r="O290" t="s">
        <v>3092</v>
      </c>
      <c r="P290" t="s">
        <v>3093</v>
      </c>
      <c r="R290" t="s">
        <v>3094</v>
      </c>
    </row>
    <row r="291" spans="1:18" x14ac:dyDescent="0.25">
      <c r="A291">
        <v>10713500</v>
      </c>
      <c r="B291" t="s">
        <v>3089</v>
      </c>
      <c r="D291" t="s">
        <v>3090</v>
      </c>
      <c r="F291">
        <v>1</v>
      </c>
      <c r="G291">
        <v>0</v>
      </c>
      <c r="H291">
        <v>0.62108782074448798</v>
      </c>
      <c r="I291">
        <v>0.62108782074448798</v>
      </c>
      <c r="K291"/>
      <c r="N291" t="s">
        <v>3091</v>
      </c>
      <c r="O291" t="s">
        <v>3092</v>
      </c>
      <c r="P291" t="s">
        <v>3093</v>
      </c>
      <c r="R291" t="s">
        <v>3094</v>
      </c>
    </row>
    <row r="292" spans="1:18" x14ac:dyDescent="0.25">
      <c r="A292">
        <v>10713800</v>
      </c>
      <c r="B292" t="s">
        <v>3089</v>
      </c>
      <c r="D292" t="s">
        <v>3090</v>
      </c>
      <c r="F292">
        <v>1</v>
      </c>
      <c r="G292">
        <v>0</v>
      </c>
      <c r="H292">
        <v>0.73823640800486001</v>
      </c>
      <c r="I292">
        <v>0.73823640800486001</v>
      </c>
      <c r="K292"/>
      <c r="N292" t="s">
        <v>3091</v>
      </c>
      <c r="O292" t="s">
        <v>3092</v>
      </c>
      <c r="P292" t="s">
        <v>3093</v>
      </c>
      <c r="R292" t="s">
        <v>3094</v>
      </c>
    </row>
    <row r="293" spans="1:18" x14ac:dyDescent="0.25">
      <c r="A293">
        <v>10715900</v>
      </c>
      <c r="B293" t="s">
        <v>3089</v>
      </c>
      <c r="D293" t="s">
        <v>3090</v>
      </c>
      <c r="F293">
        <v>1</v>
      </c>
      <c r="G293">
        <v>0</v>
      </c>
      <c r="H293">
        <v>0.49</v>
      </c>
      <c r="I293">
        <v>0.49</v>
      </c>
      <c r="K293"/>
      <c r="N293" t="s">
        <v>3091</v>
      </c>
      <c r="O293" t="s">
        <v>3092</v>
      </c>
      <c r="P293" t="s">
        <v>3093</v>
      </c>
      <c r="R293" t="s">
        <v>3094</v>
      </c>
    </row>
    <row r="294" spans="1:18" x14ac:dyDescent="0.25">
      <c r="A294">
        <v>10716100</v>
      </c>
      <c r="B294" t="s">
        <v>3089</v>
      </c>
      <c r="D294" t="s">
        <v>3090</v>
      </c>
      <c r="F294">
        <v>1</v>
      </c>
      <c r="G294">
        <v>0</v>
      </c>
      <c r="H294">
        <v>0.56682935147272995</v>
      </c>
      <c r="I294">
        <v>0.56682935147272995</v>
      </c>
      <c r="K294"/>
      <c r="N294" t="s">
        <v>3091</v>
      </c>
      <c r="O294" t="s">
        <v>3092</v>
      </c>
      <c r="P294" t="s">
        <v>3093</v>
      </c>
      <c r="R294" t="s">
        <v>3094</v>
      </c>
    </row>
    <row r="295" spans="1:18" x14ac:dyDescent="0.25">
      <c r="A295">
        <v>10716800</v>
      </c>
      <c r="B295" t="s">
        <v>3089</v>
      </c>
      <c r="D295" t="s">
        <v>3090</v>
      </c>
      <c r="F295">
        <v>1</v>
      </c>
      <c r="G295">
        <v>0</v>
      </c>
      <c r="H295">
        <v>0.48486111111111102</v>
      </c>
      <c r="I295">
        <v>0.48486111111111102</v>
      </c>
      <c r="K295"/>
      <c r="N295" t="s">
        <v>3091</v>
      </c>
      <c r="O295" t="s">
        <v>3092</v>
      </c>
      <c r="P295" t="s">
        <v>3093</v>
      </c>
      <c r="R295" t="s">
        <v>3094</v>
      </c>
    </row>
    <row r="296" spans="1:18" x14ac:dyDescent="0.25">
      <c r="A296">
        <v>10717500</v>
      </c>
      <c r="B296" t="s">
        <v>3089</v>
      </c>
      <c r="D296" t="s">
        <v>3090</v>
      </c>
      <c r="F296">
        <v>1</v>
      </c>
      <c r="G296">
        <v>0</v>
      </c>
      <c r="H296">
        <v>0.65900000000000003</v>
      </c>
      <c r="I296">
        <v>0.65900000000000003</v>
      </c>
      <c r="K296"/>
      <c r="N296" t="s">
        <v>3091</v>
      </c>
      <c r="O296" t="s">
        <v>3092</v>
      </c>
      <c r="P296" t="s">
        <v>3093</v>
      </c>
      <c r="R296" t="s">
        <v>3094</v>
      </c>
    </row>
    <row r="297" spans="1:18" x14ac:dyDescent="0.25">
      <c r="A297">
        <v>10717800</v>
      </c>
      <c r="B297" t="s">
        <v>3089</v>
      </c>
      <c r="D297" t="s">
        <v>3090</v>
      </c>
      <c r="F297">
        <v>1</v>
      </c>
      <c r="G297">
        <v>0</v>
      </c>
      <c r="H297">
        <v>0.625</v>
      </c>
      <c r="I297">
        <v>0.625</v>
      </c>
      <c r="K297"/>
      <c r="N297" t="s">
        <v>3091</v>
      </c>
      <c r="O297" t="s">
        <v>3092</v>
      </c>
      <c r="P297" t="s">
        <v>3093</v>
      </c>
      <c r="R297" t="s">
        <v>3094</v>
      </c>
    </row>
    <row r="298" spans="1:18" x14ac:dyDescent="0.25">
      <c r="A298">
        <v>10718100</v>
      </c>
      <c r="B298" t="s">
        <v>3089</v>
      </c>
      <c r="D298" t="s">
        <v>3090</v>
      </c>
      <c r="F298">
        <v>1</v>
      </c>
      <c r="G298">
        <v>0</v>
      </c>
      <c r="H298">
        <v>0</v>
      </c>
      <c r="I298">
        <v>0</v>
      </c>
      <c r="K298"/>
      <c r="N298" t="s">
        <v>3091</v>
      </c>
      <c r="O298" t="s">
        <v>3092</v>
      </c>
      <c r="P298" t="s">
        <v>3093</v>
      </c>
      <c r="R298" t="s">
        <v>3094</v>
      </c>
    </row>
    <row r="299" spans="1:18" x14ac:dyDescent="0.25">
      <c r="A299">
        <v>10720500</v>
      </c>
      <c r="B299" t="s">
        <v>3089</v>
      </c>
      <c r="D299" t="s">
        <v>3090</v>
      </c>
      <c r="F299">
        <v>1</v>
      </c>
      <c r="G299">
        <v>0</v>
      </c>
      <c r="H299">
        <v>0</v>
      </c>
      <c r="I299">
        <v>0</v>
      </c>
      <c r="K299"/>
      <c r="N299" t="s">
        <v>3091</v>
      </c>
      <c r="O299" t="s">
        <v>3092</v>
      </c>
      <c r="P299" t="s">
        <v>3093</v>
      </c>
      <c r="R299" t="s">
        <v>3094</v>
      </c>
    </row>
    <row r="300" spans="1:18" x14ac:dyDescent="0.25">
      <c r="A300">
        <v>10721000</v>
      </c>
      <c r="B300" t="s">
        <v>3089</v>
      </c>
      <c r="D300" t="s">
        <v>3090</v>
      </c>
      <c r="F300">
        <v>1</v>
      </c>
      <c r="G300">
        <v>0</v>
      </c>
      <c r="H300">
        <v>0.600210215319403</v>
      </c>
      <c r="I300">
        <v>0.600210215319403</v>
      </c>
      <c r="K300"/>
      <c r="N300" t="s">
        <v>3091</v>
      </c>
      <c r="O300" t="s">
        <v>3092</v>
      </c>
      <c r="P300" t="s">
        <v>3093</v>
      </c>
      <c r="R300" t="s">
        <v>3094</v>
      </c>
    </row>
    <row r="301" spans="1:18" x14ac:dyDescent="0.25">
      <c r="A301">
        <v>10721100</v>
      </c>
      <c r="B301" t="s">
        <v>3089</v>
      </c>
      <c r="D301" t="s">
        <v>3090</v>
      </c>
      <c r="F301">
        <v>1</v>
      </c>
      <c r="G301">
        <v>0</v>
      </c>
      <c r="H301">
        <v>0.64</v>
      </c>
      <c r="I301">
        <v>0.64</v>
      </c>
      <c r="K301"/>
      <c r="N301" t="s">
        <v>3091</v>
      </c>
      <c r="O301" t="s">
        <v>3092</v>
      </c>
      <c r="P301" t="s">
        <v>3093</v>
      </c>
      <c r="R301" t="s">
        <v>3094</v>
      </c>
    </row>
    <row r="302" spans="1:18" x14ac:dyDescent="0.25">
      <c r="A302">
        <v>10721400</v>
      </c>
      <c r="B302" t="s">
        <v>3089</v>
      </c>
      <c r="D302" t="s">
        <v>3090</v>
      </c>
      <c r="F302">
        <v>1</v>
      </c>
      <c r="G302">
        <v>0</v>
      </c>
      <c r="H302">
        <v>0</v>
      </c>
      <c r="I302">
        <v>0</v>
      </c>
      <c r="K302"/>
      <c r="N302" t="s">
        <v>3091</v>
      </c>
      <c r="O302" t="s">
        <v>3092</v>
      </c>
      <c r="P302" t="s">
        <v>3093</v>
      </c>
      <c r="R302" t="s">
        <v>3094</v>
      </c>
    </row>
    <row r="303" spans="1:18" x14ac:dyDescent="0.25">
      <c r="A303">
        <v>10722700</v>
      </c>
      <c r="B303" t="s">
        <v>3089</v>
      </c>
      <c r="D303" t="s">
        <v>3090</v>
      </c>
      <c r="F303">
        <v>1</v>
      </c>
      <c r="G303">
        <v>0</v>
      </c>
      <c r="H303">
        <v>0.64957777777777803</v>
      </c>
      <c r="I303">
        <v>0.64957777777777803</v>
      </c>
      <c r="K303"/>
      <c r="N303" t="s">
        <v>3091</v>
      </c>
      <c r="O303" t="s">
        <v>3092</v>
      </c>
      <c r="P303" t="s">
        <v>3093</v>
      </c>
      <c r="R303" t="s">
        <v>3094</v>
      </c>
    </row>
    <row r="304" spans="1:18" x14ac:dyDescent="0.25">
      <c r="A304">
        <v>10722800</v>
      </c>
      <c r="B304" t="s">
        <v>3089</v>
      </c>
      <c r="D304" t="s">
        <v>3090</v>
      </c>
      <c r="F304">
        <v>1</v>
      </c>
      <c r="G304">
        <v>0</v>
      </c>
      <c r="H304">
        <v>0.57222728015431501</v>
      </c>
      <c r="I304">
        <v>0.57222728015431501</v>
      </c>
      <c r="K304"/>
      <c r="N304" t="s">
        <v>3091</v>
      </c>
      <c r="O304" t="s">
        <v>3092</v>
      </c>
      <c r="P304" t="s">
        <v>3093</v>
      </c>
      <c r="R304" t="s">
        <v>3094</v>
      </c>
    </row>
    <row r="305" spans="1:18" x14ac:dyDescent="0.25">
      <c r="A305">
        <v>10723300</v>
      </c>
      <c r="B305" t="s">
        <v>3089</v>
      </c>
      <c r="D305" t="s">
        <v>3090</v>
      </c>
      <c r="F305">
        <v>1</v>
      </c>
      <c r="G305">
        <v>0</v>
      </c>
      <c r="H305">
        <v>0</v>
      </c>
      <c r="I305"/>
      <c r="K305"/>
      <c r="N305" t="s">
        <v>3091</v>
      </c>
      <c r="O305" t="s">
        <v>3092</v>
      </c>
      <c r="P305" t="s">
        <v>3093</v>
      </c>
      <c r="R305" t="s">
        <v>3094</v>
      </c>
    </row>
    <row r="306" spans="1:18" x14ac:dyDescent="0.25">
      <c r="A306">
        <v>10723600</v>
      </c>
      <c r="B306" t="s">
        <v>3089</v>
      </c>
      <c r="D306" t="s">
        <v>3090</v>
      </c>
      <c r="F306">
        <v>1</v>
      </c>
      <c r="G306">
        <v>0</v>
      </c>
      <c r="H306">
        <v>0.64500000000000002</v>
      </c>
      <c r="I306">
        <v>0.64500000000000002</v>
      </c>
      <c r="K306"/>
      <c r="N306" t="s">
        <v>3091</v>
      </c>
      <c r="O306" t="s">
        <v>3092</v>
      </c>
      <c r="P306" t="s">
        <v>3093</v>
      </c>
      <c r="R306" t="s">
        <v>3094</v>
      </c>
    </row>
    <row r="307" spans="1:18" x14ac:dyDescent="0.25">
      <c r="A307">
        <v>10724500</v>
      </c>
      <c r="B307" t="s">
        <v>3089</v>
      </c>
      <c r="D307" t="s">
        <v>3090</v>
      </c>
      <c r="F307">
        <v>1</v>
      </c>
      <c r="G307">
        <v>0</v>
      </c>
      <c r="H307">
        <v>0.53</v>
      </c>
      <c r="I307">
        <v>0.53</v>
      </c>
      <c r="K307"/>
      <c r="N307" t="s">
        <v>3091</v>
      </c>
      <c r="O307" t="s">
        <v>3092</v>
      </c>
      <c r="P307" t="s">
        <v>3093</v>
      </c>
      <c r="R307" t="s">
        <v>3094</v>
      </c>
    </row>
    <row r="308" spans="1:18" x14ac:dyDescent="0.25">
      <c r="A308">
        <v>10724600</v>
      </c>
      <c r="B308" t="s">
        <v>3089</v>
      </c>
      <c r="D308" t="s">
        <v>3090</v>
      </c>
      <c r="F308">
        <v>1</v>
      </c>
      <c r="G308">
        <v>0</v>
      </c>
      <c r="H308">
        <v>0.65</v>
      </c>
      <c r="I308">
        <v>0.65</v>
      </c>
      <c r="K308"/>
      <c r="N308" t="s">
        <v>3091</v>
      </c>
      <c r="O308" t="s">
        <v>3092</v>
      </c>
      <c r="P308" t="s">
        <v>3093</v>
      </c>
      <c r="R308" t="s">
        <v>3094</v>
      </c>
    </row>
    <row r="309" spans="1:18" x14ac:dyDescent="0.25">
      <c r="A309">
        <v>10724700</v>
      </c>
      <c r="B309" t="s">
        <v>3089</v>
      </c>
      <c r="D309" t="s">
        <v>3090</v>
      </c>
      <c r="F309">
        <v>1</v>
      </c>
      <c r="G309">
        <v>0</v>
      </c>
      <c r="H309">
        <v>0.65500000000000003</v>
      </c>
      <c r="I309">
        <v>0.65500000000000003</v>
      </c>
      <c r="K309"/>
      <c r="N309" t="s">
        <v>3091</v>
      </c>
      <c r="O309" t="s">
        <v>3092</v>
      </c>
      <c r="P309" t="s">
        <v>3093</v>
      </c>
      <c r="R309" t="s">
        <v>3094</v>
      </c>
    </row>
    <row r="310" spans="1:18" x14ac:dyDescent="0.25">
      <c r="A310">
        <v>10725100</v>
      </c>
      <c r="B310" t="s">
        <v>3089</v>
      </c>
      <c r="D310" t="s">
        <v>3090</v>
      </c>
      <c r="F310">
        <v>1</v>
      </c>
      <c r="G310">
        <v>0</v>
      </c>
      <c r="H310">
        <v>0</v>
      </c>
      <c r="I310">
        <v>0</v>
      </c>
      <c r="K310"/>
      <c r="N310" t="s">
        <v>3091</v>
      </c>
      <c r="O310" t="s">
        <v>3092</v>
      </c>
      <c r="P310" t="s">
        <v>3093</v>
      </c>
      <c r="R310" t="s">
        <v>3094</v>
      </c>
    </row>
    <row r="311" spans="1:18" x14ac:dyDescent="0.25">
      <c r="A311">
        <v>10725600</v>
      </c>
      <c r="B311" t="s">
        <v>3089</v>
      </c>
      <c r="D311" t="s">
        <v>3090</v>
      </c>
      <c r="F311">
        <v>1</v>
      </c>
      <c r="G311">
        <v>0</v>
      </c>
      <c r="H311">
        <v>0.64</v>
      </c>
      <c r="I311">
        <v>0.64</v>
      </c>
      <c r="K311"/>
      <c r="N311" t="s">
        <v>3091</v>
      </c>
      <c r="O311" t="s">
        <v>3092</v>
      </c>
      <c r="P311" t="s">
        <v>3093</v>
      </c>
      <c r="R311" t="s">
        <v>3094</v>
      </c>
    </row>
    <row r="312" spans="1:18" x14ac:dyDescent="0.25">
      <c r="A312">
        <v>10725610</v>
      </c>
      <c r="B312" t="s">
        <v>3089</v>
      </c>
      <c r="D312" t="s">
        <v>3090</v>
      </c>
      <c r="F312">
        <v>1</v>
      </c>
      <c r="G312">
        <v>0</v>
      </c>
      <c r="H312">
        <v>0.64</v>
      </c>
      <c r="I312">
        <v>0.64</v>
      </c>
      <c r="K312"/>
      <c r="N312" t="s">
        <v>3091</v>
      </c>
      <c r="O312" t="s">
        <v>3092</v>
      </c>
      <c r="P312" t="s">
        <v>3093</v>
      </c>
      <c r="R312" t="s">
        <v>3094</v>
      </c>
    </row>
    <row r="313" spans="1:18" x14ac:dyDescent="0.25">
      <c r="A313">
        <v>10725620</v>
      </c>
      <c r="B313" t="s">
        <v>3089</v>
      </c>
      <c r="D313" t="s">
        <v>3090</v>
      </c>
      <c r="F313">
        <v>1</v>
      </c>
      <c r="G313">
        <v>0</v>
      </c>
      <c r="H313">
        <v>0.67500000000000004</v>
      </c>
      <c r="I313">
        <v>0.67500000000000004</v>
      </c>
      <c r="K313"/>
      <c r="N313" t="s">
        <v>3091</v>
      </c>
      <c r="O313" t="s">
        <v>3092</v>
      </c>
      <c r="P313" t="s">
        <v>3093</v>
      </c>
      <c r="R313" t="s">
        <v>3094</v>
      </c>
    </row>
    <row r="314" spans="1:18" x14ac:dyDescent="0.25">
      <c r="A314">
        <v>10725630</v>
      </c>
      <c r="B314" t="s">
        <v>3089</v>
      </c>
      <c r="D314" t="s">
        <v>3090</v>
      </c>
      <c r="F314">
        <v>1</v>
      </c>
      <c r="G314">
        <v>0</v>
      </c>
      <c r="H314">
        <v>0.72</v>
      </c>
      <c r="I314">
        <v>0.72</v>
      </c>
      <c r="K314"/>
      <c r="N314" t="s">
        <v>3091</v>
      </c>
      <c r="O314" t="s">
        <v>3092</v>
      </c>
      <c r="P314" t="s">
        <v>3093</v>
      </c>
      <c r="R314" t="s">
        <v>3094</v>
      </c>
    </row>
    <row r="315" spans="1:18" x14ac:dyDescent="0.25">
      <c r="A315">
        <v>10725700</v>
      </c>
      <c r="B315" t="s">
        <v>3089</v>
      </c>
      <c r="D315" t="s">
        <v>3090</v>
      </c>
      <c r="F315">
        <v>1</v>
      </c>
      <c r="G315">
        <v>0</v>
      </c>
      <c r="H315">
        <v>0.68899999999999995</v>
      </c>
      <c r="I315">
        <v>0.68899999999999995</v>
      </c>
      <c r="K315"/>
      <c r="N315" t="s">
        <v>3091</v>
      </c>
      <c r="O315" t="s">
        <v>3092</v>
      </c>
      <c r="P315" t="s">
        <v>3093</v>
      </c>
      <c r="R315" t="s">
        <v>3094</v>
      </c>
    </row>
    <row r="316" spans="1:18" x14ac:dyDescent="0.25">
      <c r="A316">
        <v>10725800</v>
      </c>
      <c r="B316" t="s">
        <v>3089</v>
      </c>
      <c r="D316" t="s">
        <v>3090</v>
      </c>
      <c r="F316">
        <v>1</v>
      </c>
      <c r="G316">
        <v>0</v>
      </c>
      <c r="H316">
        <v>0.62268939210428798</v>
      </c>
      <c r="I316">
        <v>0.62268939210428798</v>
      </c>
      <c r="K316"/>
      <c r="N316" t="s">
        <v>3091</v>
      </c>
      <c r="O316" t="s">
        <v>3092</v>
      </c>
      <c r="P316" t="s">
        <v>3093</v>
      </c>
      <c r="R316" t="s">
        <v>3094</v>
      </c>
    </row>
    <row r="317" spans="1:18" x14ac:dyDescent="0.25">
      <c r="A317">
        <v>10725900</v>
      </c>
      <c r="B317" t="s">
        <v>3089</v>
      </c>
      <c r="D317" t="s">
        <v>3090</v>
      </c>
      <c r="F317">
        <v>1</v>
      </c>
      <c r="G317">
        <v>0</v>
      </c>
      <c r="H317">
        <v>0.58935356431434904</v>
      </c>
      <c r="I317">
        <v>0.58935356431434904</v>
      </c>
      <c r="K317"/>
      <c r="N317" t="s">
        <v>3091</v>
      </c>
      <c r="O317" t="s">
        <v>3092</v>
      </c>
      <c r="P317" t="s">
        <v>3093</v>
      </c>
      <c r="R317" t="s">
        <v>3094</v>
      </c>
    </row>
    <row r="318" spans="1:18" x14ac:dyDescent="0.25">
      <c r="A318">
        <v>10726000</v>
      </c>
      <c r="B318" t="s">
        <v>3089</v>
      </c>
      <c r="D318" t="s">
        <v>3090</v>
      </c>
      <c r="F318">
        <v>1</v>
      </c>
      <c r="G318">
        <v>0</v>
      </c>
      <c r="H318">
        <v>0.61</v>
      </c>
      <c r="I318">
        <v>0.61</v>
      </c>
      <c r="K318"/>
      <c r="N318" t="s">
        <v>3091</v>
      </c>
      <c r="O318" t="s">
        <v>3092</v>
      </c>
      <c r="P318" t="s">
        <v>3093</v>
      </c>
      <c r="R318" t="s">
        <v>3094</v>
      </c>
    </row>
    <row r="319" spans="1:18" x14ac:dyDescent="0.25">
      <c r="A319">
        <v>10726100</v>
      </c>
      <c r="B319" t="s">
        <v>3089</v>
      </c>
      <c r="D319" t="s">
        <v>3090</v>
      </c>
      <c r="F319">
        <v>1</v>
      </c>
      <c r="G319">
        <v>0</v>
      </c>
      <c r="H319">
        <v>0</v>
      </c>
      <c r="I319">
        <v>0</v>
      </c>
      <c r="K319"/>
      <c r="N319" t="s">
        <v>3091</v>
      </c>
      <c r="O319" t="s">
        <v>3092</v>
      </c>
      <c r="P319" t="s">
        <v>3093</v>
      </c>
      <c r="R319" t="s">
        <v>3094</v>
      </c>
    </row>
    <row r="320" spans="1:18" x14ac:dyDescent="0.25">
      <c r="A320">
        <v>10726200</v>
      </c>
      <c r="B320" t="s">
        <v>3089</v>
      </c>
      <c r="D320" t="s">
        <v>3090</v>
      </c>
      <c r="F320">
        <v>1</v>
      </c>
      <c r="G320">
        <v>0</v>
      </c>
      <c r="H320">
        <v>1.33</v>
      </c>
      <c r="I320">
        <v>1.33</v>
      </c>
      <c r="K320"/>
      <c r="N320" t="s">
        <v>3091</v>
      </c>
      <c r="O320" t="s">
        <v>3092</v>
      </c>
      <c r="P320" t="s">
        <v>3093</v>
      </c>
      <c r="R320" t="s">
        <v>3094</v>
      </c>
    </row>
    <row r="321" spans="1:18" x14ac:dyDescent="0.25">
      <c r="A321">
        <v>10726300</v>
      </c>
      <c r="B321" t="s">
        <v>3089</v>
      </c>
      <c r="D321" t="s">
        <v>3090</v>
      </c>
      <c r="F321">
        <v>1</v>
      </c>
      <c r="G321">
        <v>0</v>
      </c>
      <c r="H321">
        <v>0.66454385672312999</v>
      </c>
      <c r="I321">
        <v>0.66454385672312999</v>
      </c>
      <c r="K321"/>
      <c r="N321" t="s">
        <v>3091</v>
      </c>
      <c r="O321" t="s">
        <v>3092</v>
      </c>
      <c r="P321" t="s">
        <v>3093</v>
      </c>
      <c r="R321" t="s">
        <v>3094</v>
      </c>
    </row>
    <row r="322" spans="1:18" x14ac:dyDescent="0.25">
      <c r="A322">
        <v>10726600</v>
      </c>
      <c r="B322" t="s">
        <v>3089</v>
      </c>
      <c r="D322" t="s">
        <v>3090</v>
      </c>
      <c r="F322">
        <v>1</v>
      </c>
      <c r="G322">
        <v>0</v>
      </c>
      <c r="H322">
        <v>0.70992258064516101</v>
      </c>
      <c r="I322">
        <v>0.70992258064516101</v>
      </c>
      <c r="K322"/>
      <c r="N322" t="s">
        <v>3091</v>
      </c>
      <c r="O322" t="s">
        <v>3092</v>
      </c>
      <c r="P322" t="s">
        <v>3093</v>
      </c>
      <c r="R322" t="s">
        <v>3094</v>
      </c>
    </row>
    <row r="323" spans="1:18" x14ac:dyDescent="0.25">
      <c r="A323">
        <v>10726700</v>
      </c>
      <c r="B323" t="s">
        <v>3089</v>
      </c>
      <c r="D323" t="s">
        <v>3090</v>
      </c>
      <c r="F323">
        <v>1</v>
      </c>
      <c r="G323">
        <v>0</v>
      </c>
      <c r="H323">
        <v>0</v>
      </c>
      <c r="I323">
        <v>0</v>
      </c>
      <c r="K323"/>
      <c r="N323" t="s">
        <v>3091</v>
      </c>
      <c r="O323" t="s">
        <v>3092</v>
      </c>
      <c r="P323" t="s">
        <v>3093</v>
      </c>
      <c r="R323" t="s">
        <v>3094</v>
      </c>
    </row>
    <row r="324" spans="1:18" x14ac:dyDescent="0.25">
      <c r="A324">
        <v>10726800</v>
      </c>
      <c r="B324" t="s">
        <v>3089</v>
      </c>
      <c r="D324" t="s">
        <v>3090</v>
      </c>
      <c r="F324">
        <v>1</v>
      </c>
      <c r="G324">
        <v>0</v>
      </c>
      <c r="H324">
        <v>0</v>
      </c>
      <c r="I324">
        <v>0</v>
      </c>
      <c r="K324"/>
      <c r="N324" t="s">
        <v>3091</v>
      </c>
      <c r="O324" t="s">
        <v>3092</v>
      </c>
      <c r="P324" t="s">
        <v>3093</v>
      </c>
      <c r="R324" t="s">
        <v>3094</v>
      </c>
    </row>
    <row r="325" spans="1:18" x14ac:dyDescent="0.25">
      <c r="A325">
        <v>10726810</v>
      </c>
      <c r="B325" t="s">
        <v>3089</v>
      </c>
      <c r="D325" t="s">
        <v>3090</v>
      </c>
      <c r="F325">
        <v>1</v>
      </c>
      <c r="G325">
        <v>0</v>
      </c>
      <c r="H325">
        <v>1.96</v>
      </c>
      <c r="I325">
        <v>1.96</v>
      </c>
      <c r="K325"/>
      <c r="N325" t="s">
        <v>3091</v>
      </c>
      <c r="O325" t="s">
        <v>3092</v>
      </c>
      <c r="P325" t="s">
        <v>3093</v>
      </c>
      <c r="R325" t="s">
        <v>3094</v>
      </c>
    </row>
    <row r="326" spans="1:18" x14ac:dyDescent="0.25">
      <c r="A326">
        <v>10726900</v>
      </c>
      <c r="B326" t="s">
        <v>3089</v>
      </c>
      <c r="D326" t="s">
        <v>3090</v>
      </c>
      <c r="F326">
        <v>1</v>
      </c>
      <c r="G326">
        <v>0</v>
      </c>
      <c r="H326">
        <v>2.2966666666666602</v>
      </c>
      <c r="I326">
        <v>2.2966666666666602</v>
      </c>
      <c r="K326"/>
      <c r="N326" t="s">
        <v>3091</v>
      </c>
      <c r="O326" t="s">
        <v>3092</v>
      </c>
      <c r="P326" t="s">
        <v>3093</v>
      </c>
      <c r="R326" t="s">
        <v>3094</v>
      </c>
    </row>
    <row r="327" spans="1:18" x14ac:dyDescent="0.25">
      <c r="A327">
        <v>10727000</v>
      </c>
      <c r="B327" t="s">
        <v>3089</v>
      </c>
      <c r="D327" t="s">
        <v>3090</v>
      </c>
      <c r="F327">
        <v>1</v>
      </c>
      <c r="G327">
        <v>0</v>
      </c>
      <c r="H327">
        <v>0</v>
      </c>
      <c r="I327">
        <v>0</v>
      </c>
      <c r="K327"/>
      <c r="N327" t="s">
        <v>3091</v>
      </c>
      <c r="O327" t="s">
        <v>3092</v>
      </c>
      <c r="P327" t="s">
        <v>3093</v>
      </c>
      <c r="R327" t="s">
        <v>3094</v>
      </c>
    </row>
    <row r="328" spans="1:18" x14ac:dyDescent="0.25">
      <c r="A328">
        <v>10727100</v>
      </c>
      <c r="B328" t="s">
        <v>3089</v>
      </c>
      <c r="D328" t="s">
        <v>3090</v>
      </c>
      <c r="F328">
        <v>1</v>
      </c>
      <c r="G328">
        <v>0</v>
      </c>
      <c r="H328">
        <v>0</v>
      </c>
      <c r="I328">
        <v>0</v>
      </c>
      <c r="K328"/>
      <c r="N328" t="s">
        <v>3091</v>
      </c>
      <c r="O328" t="s">
        <v>3092</v>
      </c>
      <c r="P328" t="s">
        <v>3093</v>
      </c>
      <c r="R328" t="s">
        <v>3094</v>
      </c>
    </row>
    <row r="329" spans="1:18" x14ac:dyDescent="0.25">
      <c r="A329">
        <v>10727200</v>
      </c>
      <c r="B329" t="s">
        <v>3089</v>
      </c>
      <c r="D329" t="s">
        <v>3090</v>
      </c>
      <c r="F329">
        <v>1</v>
      </c>
      <c r="G329">
        <v>0</v>
      </c>
      <c r="H329">
        <v>0.62483438416151305</v>
      </c>
      <c r="I329">
        <v>0.62483438416151305</v>
      </c>
      <c r="K329"/>
      <c r="N329" t="s">
        <v>3091</v>
      </c>
      <c r="O329" t="s">
        <v>3092</v>
      </c>
      <c r="P329" t="s">
        <v>3093</v>
      </c>
      <c r="R329" t="s">
        <v>3094</v>
      </c>
    </row>
    <row r="330" spans="1:18" x14ac:dyDescent="0.25">
      <c r="A330">
        <v>10727300</v>
      </c>
      <c r="B330" t="s">
        <v>3089</v>
      </c>
      <c r="D330" t="s">
        <v>3090</v>
      </c>
      <c r="F330">
        <v>1</v>
      </c>
      <c r="G330">
        <v>0</v>
      </c>
      <c r="H330">
        <v>0</v>
      </c>
      <c r="I330">
        <v>0</v>
      </c>
      <c r="K330"/>
      <c r="N330" t="s">
        <v>3091</v>
      </c>
      <c r="O330" t="s">
        <v>3092</v>
      </c>
      <c r="P330" t="s">
        <v>3093</v>
      </c>
      <c r="R330" t="s">
        <v>3094</v>
      </c>
    </row>
    <row r="331" spans="1:18" x14ac:dyDescent="0.25">
      <c r="A331">
        <v>10727400</v>
      </c>
      <c r="B331" t="s">
        <v>3089</v>
      </c>
      <c r="D331" t="s">
        <v>3090</v>
      </c>
      <c r="F331">
        <v>1</v>
      </c>
      <c r="G331">
        <v>0</v>
      </c>
      <c r="H331">
        <v>0</v>
      </c>
      <c r="I331">
        <v>0</v>
      </c>
      <c r="K331"/>
      <c r="N331" t="s">
        <v>3091</v>
      </c>
      <c r="O331" t="s">
        <v>3092</v>
      </c>
      <c r="P331" t="s">
        <v>3093</v>
      </c>
      <c r="R331" t="s">
        <v>3094</v>
      </c>
    </row>
    <row r="332" spans="1:18" x14ac:dyDescent="0.25">
      <c r="A332">
        <v>10727500</v>
      </c>
      <c r="B332" t="s">
        <v>3089</v>
      </c>
      <c r="D332" t="s">
        <v>3090</v>
      </c>
      <c r="F332">
        <v>1</v>
      </c>
      <c r="G332">
        <v>0</v>
      </c>
      <c r="H332">
        <v>0.57413993985867995</v>
      </c>
      <c r="I332">
        <v>0.57413993985867995</v>
      </c>
      <c r="K332"/>
      <c r="N332" t="s">
        <v>3091</v>
      </c>
      <c r="O332" t="s">
        <v>3092</v>
      </c>
      <c r="P332" t="s">
        <v>3093</v>
      </c>
      <c r="R332" t="s">
        <v>3094</v>
      </c>
    </row>
    <row r="333" spans="1:18" x14ac:dyDescent="0.25">
      <c r="A333">
        <v>10727600</v>
      </c>
      <c r="B333" t="s">
        <v>3089</v>
      </c>
      <c r="D333" t="s">
        <v>3090</v>
      </c>
      <c r="F333">
        <v>1</v>
      </c>
      <c r="G333">
        <v>0</v>
      </c>
      <c r="H333">
        <v>0.52737985392739795</v>
      </c>
      <c r="I333">
        <v>0.52737985392739795</v>
      </c>
      <c r="K333"/>
      <c r="N333" t="s">
        <v>3091</v>
      </c>
      <c r="O333" t="s">
        <v>3092</v>
      </c>
      <c r="P333" t="s">
        <v>3093</v>
      </c>
      <c r="R333" t="s">
        <v>3094</v>
      </c>
    </row>
    <row r="334" spans="1:18" x14ac:dyDescent="0.25">
      <c r="A334">
        <v>10727700</v>
      </c>
      <c r="B334" t="s">
        <v>3089</v>
      </c>
      <c r="D334" t="s">
        <v>3090</v>
      </c>
      <c r="F334">
        <v>1</v>
      </c>
      <c r="G334">
        <v>0</v>
      </c>
      <c r="H334">
        <v>0.83120000000000005</v>
      </c>
      <c r="I334">
        <v>0.83120000000000005</v>
      </c>
      <c r="K334"/>
      <c r="N334" t="s">
        <v>3091</v>
      </c>
      <c r="O334" t="s">
        <v>3092</v>
      </c>
      <c r="P334" t="s">
        <v>3093</v>
      </c>
      <c r="R334" t="s">
        <v>3094</v>
      </c>
    </row>
    <row r="335" spans="1:18" x14ac:dyDescent="0.25">
      <c r="A335">
        <v>10727800</v>
      </c>
      <c r="B335" t="s">
        <v>3089</v>
      </c>
      <c r="D335" t="s">
        <v>3090</v>
      </c>
      <c r="F335">
        <v>1</v>
      </c>
      <c r="G335">
        <v>0</v>
      </c>
      <c r="H335">
        <v>1.89</v>
      </c>
      <c r="I335">
        <v>1.89</v>
      </c>
      <c r="K335"/>
      <c r="N335" t="s">
        <v>3091</v>
      </c>
      <c r="O335" t="s">
        <v>3092</v>
      </c>
      <c r="P335" t="s">
        <v>3093</v>
      </c>
      <c r="R335" t="s">
        <v>3094</v>
      </c>
    </row>
    <row r="336" spans="1:18" x14ac:dyDescent="0.25">
      <c r="A336">
        <v>10729000</v>
      </c>
      <c r="B336" t="s">
        <v>3089</v>
      </c>
      <c r="D336" t="s">
        <v>3090</v>
      </c>
      <c r="F336">
        <v>1</v>
      </c>
      <c r="G336">
        <v>0</v>
      </c>
      <c r="H336">
        <v>0.57500031220730596</v>
      </c>
      <c r="I336">
        <v>0.57500031220730596</v>
      </c>
      <c r="K336"/>
      <c r="N336" t="s">
        <v>3091</v>
      </c>
      <c r="O336" t="s">
        <v>3092</v>
      </c>
      <c r="P336" t="s">
        <v>3093</v>
      </c>
      <c r="R336" t="s">
        <v>3094</v>
      </c>
    </row>
    <row r="337" spans="1:18" x14ac:dyDescent="0.25">
      <c r="A337">
        <v>10732700</v>
      </c>
      <c r="B337" t="s">
        <v>3089</v>
      </c>
      <c r="D337" t="s">
        <v>3090</v>
      </c>
      <c r="F337">
        <v>1</v>
      </c>
      <c r="G337">
        <v>0</v>
      </c>
      <c r="H337">
        <v>0.62256718184084603</v>
      </c>
      <c r="I337">
        <v>0.62256718184084603</v>
      </c>
      <c r="K337"/>
      <c r="N337" t="s">
        <v>3091</v>
      </c>
      <c r="O337" t="s">
        <v>3092</v>
      </c>
      <c r="P337" t="s">
        <v>3093</v>
      </c>
      <c r="R337" t="s">
        <v>3094</v>
      </c>
    </row>
    <row r="338" spans="1:18" x14ac:dyDescent="0.25">
      <c r="A338">
        <v>10732800</v>
      </c>
      <c r="B338" t="s">
        <v>3089</v>
      </c>
      <c r="D338" t="s">
        <v>3090</v>
      </c>
      <c r="F338">
        <v>1</v>
      </c>
      <c r="G338">
        <v>0</v>
      </c>
      <c r="H338">
        <v>0</v>
      </c>
      <c r="I338">
        <v>0</v>
      </c>
      <c r="K338"/>
      <c r="N338" t="s">
        <v>3091</v>
      </c>
      <c r="O338" t="s">
        <v>3092</v>
      </c>
      <c r="P338" t="s">
        <v>3093</v>
      </c>
      <c r="R338" t="s">
        <v>3094</v>
      </c>
    </row>
    <row r="339" spans="1:18" x14ac:dyDescent="0.25">
      <c r="A339">
        <v>10732900</v>
      </c>
      <c r="B339" t="s">
        <v>3089</v>
      </c>
      <c r="D339" t="s">
        <v>3090</v>
      </c>
      <c r="F339">
        <v>1</v>
      </c>
      <c r="G339">
        <v>0</v>
      </c>
      <c r="H339">
        <v>1.2361361014994201</v>
      </c>
      <c r="I339">
        <v>1.2361361014994201</v>
      </c>
      <c r="K339"/>
      <c r="N339" t="s">
        <v>3091</v>
      </c>
      <c r="O339" t="s">
        <v>3092</v>
      </c>
      <c r="P339" t="s">
        <v>3093</v>
      </c>
      <c r="R339" t="s">
        <v>3094</v>
      </c>
    </row>
    <row r="340" spans="1:18" x14ac:dyDescent="0.25">
      <c r="A340">
        <v>10733000</v>
      </c>
      <c r="B340" t="s">
        <v>3089</v>
      </c>
      <c r="D340" t="s">
        <v>3090</v>
      </c>
      <c r="F340">
        <v>1</v>
      </c>
      <c r="G340">
        <v>0</v>
      </c>
      <c r="H340">
        <v>0</v>
      </c>
      <c r="I340">
        <v>0</v>
      </c>
      <c r="K340"/>
      <c r="N340" t="s">
        <v>3091</v>
      </c>
      <c r="O340" t="s">
        <v>3092</v>
      </c>
      <c r="P340" t="s">
        <v>3093</v>
      </c>
      <c r="R340" t="s">
        <v>3094</v>
      </c>
    </row>
    <row r="341" spans="1:18" x14ac:dyDescent="0.25">
      <c r="A341">
        <v>10733100</v>
      </c>
      <c r="B341" t="s">
        <v>3089</v>
      </c>
      <c r="D341" t="s">
        <v>3090</v>
      </c>
      <c r="F341">
        <v>1</v>
      </c>
      <c r="G341">
        <v>0</v>
      </c>
      <c r="H341">
        <v>0</v>
      </c>
      <c r="I341">
        <v>0</v>
      </c>
      <c r="K341"/>
      <c r="N341" t="s">
        <v>3091</v>
      </c>
      <c r="O341" t="s">
        <v>3092</v>
      </c>
      <c r="P341" t="s">
        <v>3093</v>
      </c>
      <c r="R341" t="s">
        <v>3094</v>
      </c>
    </row>
    <row r="342" spans="1:18" x14ac:dyDescent="0.25">
      <c r="A342">
        <v>10733200</v>
      </c>
      <c r="B342" t="s">
        <v>3089</v>
      </c>
      <c r="D342" t="s">
        <v>3090</v>
      </c>
      <c r="F342">
        <v>1</v>
      </c>
      <c r="G342">
        <v>0</v>
      </c>
      <c r="H342">
        <v>0.42066666666666702</v>
      </c>
      <c r="I342">
        <v>0.42066666666666702</v>
      </c>
      <c r="K342"/>
      <c r="N342" t="s">
        <v>3091</v>
      </c>
      <c r="O342" t="s">
        <v>3092</v>
      </c>
      <c r="P342" t="s">
        <v>3093</v>
      </c>
      <c r="R342" t="s">
        <v>3094</v>
      </c>
    </row>
    <row r="343" spans="1:18" x14ac:dyDescent="0.25">
      <c r="A343">
        <v>10733300</v>
      </c>
      <c r="B343" t="s">
        <v>3089</v>
      </c>
      <c r="D343" t="s">
        <v>3090</v>
      </c>
      <c r="F343">
        <v>1</v>
      </c>
      <c r="G343">
        <v>0</v>
      </c>
      <c r="H343">
        <v>0.64380015432098803</v>
      </c>
      <c r="I343">
        <v>0.64380015432098803</v>
      </c>
      <c r="K343"/>
      <c r="N343" t="s">
        <v>3091</v>
      </c>
      <c r="O343" t="s">
        <v>3092</v>
      </c>
      <c r="P343" t="s">
        <v>3093</v>
      </c>
      <c r="R343" t="s">
        <v>3094</v>
      </c>
    </row>
    <row r="344" spans="1:18" x14ac:dyDescent="0.25">
      <c r="A344">
        <v>10733400</v>
      </c>
      <c r="B344" t="s">
        <v>3089</v>
      </c>
      <c r="D344" t="s">
        <v>3090</v>
      </c>
      <c r="F344">
        <v>1</v>
      </c>
      <c r="G344">
        <v>0</v>
      </c>
      <c r="H344">
        <v>0</v>
      </c>
      <c r="I344">
        <v>0</v>
      </c>
      <c r="K344"/>
      <c r="N344" t="s">
        <v>3091</v>
      </c>
      <c r="O344" t="s">
        <v>3092</v>
      </c>
      <c r="P344" t="s">
        <v>3093</v>
      </c>
      <c r="R344" t="s">
        <v>3094</v>
      </c>
    </row>
    <row r="345" spans="1:18" x14ac:dyDescent="0.25">
      <c r="A345">
        <v>10733500</v>
      </c>
      <c r="B345" t="s">
        <v>3089</v>
      </c>
      <c r="D345" t="s">
        <v>3090</v>
      </c>
      <c r="F345">
        <v>1</v>
      </c>
      <c r="G345">
        <v>0</v>
      </c>
      <c r="H345">
        <v>0.64300000000000002</v>
      </c>
      <c r="I345">
        <v>0.64300000000000002</v>
      </c>
      <c r="K345"/>
      <c r="N345" t="s">
        <v>3091</v>
      </c>
      <c r="O345" t="s">
        <v>3092</v>
      </c>
      <c r="P345" t="s">
        <v>3093</v>
      </c>
      <c r="R345" t="s">
        <v>3094</v>
      </c>
    </row>
    <row r="346" spans="1:18" x14ac:dyDescent="0.25">
      <c r="A346">
        <v>10733600</v>
      </c>
      <c r="B346" t="s">
        <v>3089</v>
      </c>
      <c r="D346" t="s">
        <v>3090</v>
      </c>
      <c r="F346">
        <v>1</v>
      </c>
      <c r="G346">
        <v>0</v>
      </c>
      <c r="H346">
        <v>0.83</v>
      </c>
      <c r="I346">
        <v>0.83</v>
      </c>
      <c r="K346"/>
      <c r="N346" t="s">
        <v>3091</v>
      </c>
      <c r="O346" t="s">
        <v>3092</v>
      </c>
      <c r="P346" t="s">
        <v>3093</v>
      </c>
      <c r="R346" t="s">
        <v>3094</v>
      </c>
    </row>
    <row r="347" spans="1:18" x14ac:dyDescent="0.25">
      <c r="A347">
        <v>10733700</v>
      </c>
      <c r="B347" t="s">
        <v>3089</v>
      </c>
      <c r="D347" t="s">
        <v>3090</v>
      </c>
      <c r="F347">
        <v>1</v>
      </c>
      <c r="G347">
        <v>0</v>
      </c>
      <c r="H347">
        <v>0.83</v>
      </c>
      <c r="I347">
        <v>0.83</v>
      </c>
      <c r="K347"/>
      <c r="N347" t="s">
        <v>3091</v>
      </c>
      <c r="O347" t="s">
        <v>3092</v>
      </c>
      <c r="P347" t="s">
        <v>3093</v>
      </c>
      <c r="R347" t="s">
        <v>3094</v>
      </c>
    </row>
    <row r="348" spans="1:18" x14ac:dyDescent="0.25">
      <c r="A348">
        <v>10733900</v>
      </c>
      <c r="B348" t="s">
        <v>3089</v>
      </c>
      <c r="D348" t="s">
        <v>3090</v>
      </c>
      <c r="F348">
        <v>1</v>
      </c>
      <c r="G348">
        <v>0</v>
      </c>
      <c r="H348">
        <v>0.59894738917006196</v>
      </c>
      <c r="I348">
        <v>0.59894738917006196</v>
      </c>
      <c r="K348"/>
      <c r="N348" t="s">
        <v>3091</v>
      </c>
      <c r="O348" t="s">
        <v>3092</v>
      </c>
      <c r="P348" t="s">
        <v>3093</v>
      </c>
      <c r="R348" t="s">
        <v>3094</v>
      </c>
    </row>
    <row r="349" spans="1:18" x14ac:dyDescent="0.25">
      <c r="A349">
        <v>10734300</v>
      </c>
      <c r="B349" t="s">
        <v>3089</v>
      </c>
      <c r="D349" t="s">
        <v>3090</v>
      </c>
      <c r="F349">
        <v>1</v>
      </c>
      <c r="G349">
        <v>0</v>
      </c>
      <c r="H349">
        <v>0</v>
      </c>
      <c r="I349">
        <v>0</v>
      </c>
      <c r="K349"/>
      <c r="N349" t="s">
        <v>3091</v>
      </c>
      <c r="O349" t="s">
        <v>3092</v>
      </c>
      <c r="P349" t="s">
        <v>3093</v>
      </c>
      <c r="R349" t="s">
        <v>3094</v>
      </c>
    </row>
    <row r="350" spans="1:18" x14ac:dyDescent="0.25">
      <c r="A350">
        <v>10734500</v>
      </c>
      <c r="B350" t="s">
        <v>3089</v>
      </c>
      <c r="D350" t="s">
        <v>3090</v>
      </c>
      <c r="F350">
        <v>1</v>
      </c>
      <c r="G350">
        <v>0</v>
      </c>
      <c r="H350">
        <v>0</v>
      </c>
      <c r="I350">
        <v>0</v>
      </c>
      <c r="K350"/>
      <c r="N350" t="s">
        <v>3091</v>
      </c>
      <c r="O350" t="s">
        <v>3092</v>
      </c>
      <c r="P350" t="s">
        <v>3093</v>
      </c>
      <c r="R350" t="s">
        <v>3094</v>
      </c>
    </row>
    <row r="351" spans="1:18" x14ac:dyDescent="0.25">
      <c r="A351">
        <v>10735000</v>
      </c>
      <c r="B351" t="s">
        <v>3089</v>
      </c>
      <c r="D351" t="s">
        <v>3090</v>
      </c>
      <c r="F351">
        <v>1</v>
      </c>
      <c r="G351">
        <v>0</v>
      </c>
      <c r="H351">
        <v>0.63480465287160104</v>
      </c>
      <c r="I351">
        <v>0.63480465287160104</v>
      </c>
      <c r="K351"/>
      <c r="N351" t="s">
        <v>3091</v>
      </c>
      <c r="O351" t="s">
        <v>3092</v>
      </c>
      <c r="P351" t="s">
        <v>3093</v>
      </c>
      <c r="R351" t="s">
        <v>3094</v>
      </c>
    </row>
    <row r="352" spans="1:18" x14ac:dyDescent="0.25">
      <c r="A352">
        <v>10735100</v>
      </c>
      <c r="B352" t="s">
        <v>3089</v>
      </c>
      <c r="D352" t="s">
        <v>3090</v>
      </c>
      <c r="F352">
        <v>1</v>
      </c>
      <c r="G352">
        <v>0</v>
      </c>
      <c r="H352">
        <v>0</v>
      </c>
      <c r="I352">
        <v>0</v>
      </c>
      <c r="K352"/>
      <c r="N352" t="s">
        <v>3091</v>
      </c>
      <c r="O352" t="s">
        <v>3092</v>
      </c>
      <c r="P352" t="s">
        <v>3093</v>
      </c>
      <c r="R352" t="s">
        <v>3094</v>
      </c>
    </row>
    <row r="353" spans="1:18" x14ac:dyDescent="0.25">
      <c r="A353">
        <v>10735200</v>
      </c>
      <c r="B353" t="s">
        <v>3089</v>
      </c>
      <c r="D353" t="s">
        <v>3090</v>
      </c>
      <c r="F353">
        <v>1</v>
      </c>
      <c r="G353">
        <v>0</v>
      </c>
      <c r="H353">
        <v>0.64</v>
      </c>
      <c r="I353">
        <v>0.64</v>
      </c>
      <c r="K353"/>
      <c r="N353" t="s">
        <v>3091</v>
      </c>
      <c r="O353" t="s">
        <v>3092</v>
      </c>
      <c r="P353" t="s">
        <v>3093</v>
      </c>
      <c r="R353" t="s">
        <v>3094</v>
      </c>
    </row>
    <row r="354" spans="1:18" x14ac:dyDescent="0.25">
      <c r="A354">
        <v>10735300</v>
      </c>
      <c r="B354" t="s">
        <v>3089</v>
      </c>
      <c r="D354" t="s">
        <v>3090</v>
      </c>
      <c r="F354">
        <v>1</v>
      </c>
      <c r="G354">
        <v>0</v>
      </c>
      <c r="H354">
        <v>0.55702923976608198</v>
      </c>
      <c r="I354">
        <v>0.55702923976608198</v>
      </c>
      <c r="K354"/>
      <c r="N354" t="s">
        <v>3091</v>
      </c>
      <c r="O354" t="s">
        <v>3092</v>
      </c>
      <c r="P354" t="s">
        <v>3093</v>
      </c>
      <c r="R354" t="s">
        <v>3094</v>
      </c>
    </row>
    <row r="355" spans="1:18" x14ac:dyDescent="0.25">
      <c r="A355">
        <v>10735400</v>
      </c>
      <c r="B355" t="s">
        <v>3089</v>
      </c>
      <c r="D355" t="s">
        <v>3090</v>
      </c>
      <c r="F355">
        <v>1</v>
      </c>
      <c r="G355">
        <v>0</v>
      </c>
      <c r="H355">
        <v>0.53966071428571405</v>
      </c>
      <c r="I355">
        <v>0.53966071428571405</v>
      </c>
      <c r="K355"/>
      <c r="N355" t="s">
        <v>3091</v>
      </c>
      <c r="O355" t="s">
        <v>3092</v>
      </c>
      <c r="P355" t="s">
        <v>3093</v>
      </c>
      <c r="R355" t="s">
        <v>3094</v>
      </c>
    </row>
    <row r="356" spans="1:18" x14ac:dyDescent="0.25">
      <c r="A356">
        <v>10735500</v>
      </c>
      <c r="B356" t="s">
        <v>3089</v>
      </c>
      <c r="D356" t="s">
        <v>3090</v>
      </c>
      <c r="F356">
        <v>1</v>
      </c>
      <c r="G356">
        <v>0</v>
      </c>
      <c r="H356">
        <v>0.59875466572110303</v>
      </c>
      <c r="I356">
        <v>0.59875466572110303</v>
      </c>
      <c r="K356"/>
      <c r="N356" t="s">
        <v>3091</v>
      </c>
      <c r="O356" t="s">
        <v>3092</v>
      </c>
      <c r="P356" t="s">
        <v>3093</v>
      </c>
      <c r="R356" t="s">
        <v>3094</v>
      </c>
    </row>
    <row r="357" spans="1:18" x14ac:dyDescent="0.25">
      <c r="A357">
        <v>10735600</v>
      </c>
      <c r="B357" t="s">
        <v>3089</v>
      </c>
      <c r="D357" t="s">
        <v>3090</v>
      </c>
      <c r="F357">
        <v>1</v>
      </c>
      <c r="G357">
        <v>0</v>
      </c>
      <c r="H357">
        <v>0</v>
      </c>
      <c r="I357">
        <v>0</v>
      </c>
      <c r="K357"/>
      <c r="N357" t="s">
        <v>3091</v>
      </c>
      <c r="O357" t="s">
        <v>3092</v>
      </c>
      <c r="P357" t="s">
        <v>3093</v>
      </c>
      <c r="R357" t="s">
        <v>3094</v>
      </c>
    </row>
    <row r="358" spans="1:18" x14ac:dyDescent="0.25">
      <c r="A358">
        <v>10735900</v>
      </c>
      <c r="B358" t="s">
        <v>3089</v>
      </c>
      <c r="D358" t="s">
        <v>3090</v>
      </c>
      <c r="F358">
        <v>1</v>
      </c>
      <c r="G358">
        <v>0</v>
      </c>
      <c r="H358">
        <v>0.7339</v>
      </c>
      <c r="I358">
        <v>0.7339</v>
      </c>
      <c r="K358"/>
      <c r="N358" t="s">
        <v>3091</v>
      </c>
      <c r="O358" t="s">
        <v>3092</v>
      </c>
      <c r="P358" t="s">
        <v>3093</v>
      </c>
      <c r="R358" t="s">
        <v>3094</v>
      </c>
    </row>
    <row r="359" spans="1:18" x14ac:dyDescent="0.25">
      <c r="A359">
        <v>10736100</v>
      </c>
      <c r="B359" t="s">
        <v>3089</v>
      </c>
      <c r="D359" t="s">
        <v>3090</v>
      </c>
      <c r="F359">
        <v>1</v>
      </c>
      <c r="G359">
        <v>0</v>
      </c>
      <c r="H359">
        <v>0</v>
      </c>
      <c r="I359"/>
      <c r="K359"/>
      <c r="N359" t="s">
        <v>3091</v>
      </c>
      <c r="O359" t="s">
        <v>3092</v>
      </c>
      <c r="P359" t="s">
        <v>3093</v>
      </c>
      <c r="R359" t="s">
        <v>3094</v>
      </c>
    </row>
    <row r="360" spans="1:18" x14ac:dyDescent="0.25">
      <c r="A360">
        <v>10736200</v>
      </c>
      <c r="B360" t="s">
        <v>3089</v>
      </c>
      <c r="D360" t="s">
        <v>3090</v>
      </c>
      <c r="F360">
        <v>1</v>
      </c>
      <c r="G360">
        <v>0</v>
      </c>
      <c r="H360">
        <v>37.038333333333298</v>
      </c>
      <c r="I360">
        <v>37.038333333333298</v>
      </c>
      <c r="K360"/>
      <c r="N360" t="s">
        <v>3091</v>
      </c>
      <c r="O360" t="s">
        <v>3092</v>
      </c>
      <c r="P360" t="s">
        <v>3093</v>
      </c>
      <c r="R360" t="s">
        <v>3094</v>
      </c>
    </row>
    <row r="361" spans="1:18" x14ac:dyDescent="0.25">
      <c r="A361">
        <v>10736600</v>
      </c>
      <c r="B361" t="s">
        <v>3089</v>
      </c>
      <c r="D361" t="s">
        <v>3090</v>
      </c>
      <c r="F361">
        <v>1</v>
      </c>
      <c r="G361">
        <v>0</v>
      </c>
      <c r="H361">
        <v>0.46418082094833601</v>
      </c>
      <c r="I361">
        <v>0.46418082094833601</v>
      </c>
      <c r="K361"/>
      <c r="N361" t="s">
        <v>3091</v>
      </c>
      <c r="O361" t="s">
        <v>3092</v>
      </c>
      <c r="P361" t="s">
        <v>3093</v>
      </c>
      <c r="R361" t="s">
        <v>3094</v>
      </c>
    </row>
    <row r="362" spans="1:18" x14ac:dyDescent="0.25">
      <c r="A362">
        <v>10736700</v>
      </c>
      <c r="B362" t="s">
        <v>3089</v>
      </c>
      <c r="D362" t="s">
        <v>3090</v>
      </c>
      <c r="F362">
        <v>1</v>
      </c>
      <c r="G362">
        <v>0</v>
      </c>
      <c r="H362">
        <v>0.49479150871872601</v>
      </c>
      <c r="I362">
        <v>0.49479150871872601</v>
      </c>
      <c r="K362"/>
      <c r="N362" t="s">
        <v>3091</v>
      </c>
      <c r="O362" t="s">
        <v>3092</v>
      </c>
      <c r="P362" t="s">
        <v>3093</v>
      </c>
      <c r="R362" t="s">
        <v>3094</v>
      </c>
    </row>
    <row r="363" spans="1:18" x14ac:dyDescent="0.25">
      <c r="A363">
        <v>10736800</v>
      </c>
      <c r="B363" t="s">
        <v>3089</v>
      </c>
      <c r="D363" t="s">
        <v>3090</v>
      </c>
      <c r="F363">
        <v>1</v>
      </c>
      <c r="G363">
        <v>0</v>
      </c>
      <c r="H363">
        <v>0.51589525831563998</v>
      </c>
      <c r="I363">
        <v>0.51589525831563998</v>
      </c>
      <c r="K363"/>
      <c r="N363" t="s">
        <v>3091</v>
      </c>
      <c r="O363" t="s">
        <v>3092</v>
      </c>
      <c r="P363" t="s">
        <v>3093</v>
      </c>
      <c r="R363" t="s">
        <v>3094</v>
      </c>
    </row>
    <row r="364" spans="1:18" x14ac:dyDescent="0.25">
      <c r="A364">
        <v>10736900</v>
      </c>
      <c r="B364" t="s">
        <v>3089</v>
      </c>
      <c r="D364" t="s">
        <v>3090</v>
      </c>
      <c r="F364">
        <v>1</v>
      </c>
      <c r="G364">
        <v>0</v>
      </c>
      <c r="H364">
        <v>0.46418259023354502</v>
      </c>
      <c r="I364">
        <v>0.46418259023354502</v>
      </c>
      <c r="K364"/>
      <c r="N364" t="s">
        <v>3091</v>
      </c>
      <c r="O364" t="s">
        <v>3092</v>
      </c>
      <c r="P364" t="s">
        <v>3093</v>
      </c>
      <c r="R364" t="s">
        <v>3094</v>
      </c>
    </row>
    <row r="365" spans="1:18" x14ac:dyDescent="0.25">
      <c r="A365">
        <v>10737000</v>
      </c>
      <c r="B365" t="s">
        <v>3089</v>
      </c>
      <c r="D365" t="s">
        <v>3090</v>
      </c>
      <c r="F365">
        <v>1</v>
      </c>
      <c r="G365">
        <v>0</v>
      </c>
      <c r="H365">
        <v>0</v>
      </c>
      <c r="I365"/>
      <c r="K365"/>
      <c r="N365" t="s">
        <v>3091</v>
      </c>
      <c r="O365" t="s">
        <v>3092</v>
      </c>
      <c r="P365" t="s">
        <v>3093</v>
      </c>
      <c r="R365" t="s">
        <v>3094</v>
      </c>
    </row>
    <row r="366" spans="1:18" x14ac:dyDescent="0.25">
      <c r="A366">
        <v>10737100</v>
      </c>
      <c r="B366" t="s">
        <v>3089</v>
      </c>
      <c r="D366" t="s">
        <v>3090</v>
      </c>
      <c r="F366">
        <v>1</v>
      </c>
      <c r="G366">
        <v>0</v>
      </c>
      <c r="H366">
        <v>0.51</v>
      </c>
      <c r="I366">
        <v>0.51</v>
      </c>
      <c r="K366"/>
      <c r="N366" t="s">
        <v>3091</v>
      </c>
      <c r="O366" t="s">
        <v>3092</v>
      </c>
      <c r="P366" t="s">
        <v>3093</v>
      </c>
      <c r="R366" t="s">
        <v>3094</v>
      </c>
    </row>
    <row r="367" spans="1:18" x14ac:dyDescent="0.25">
      <c r="A367">
        <v>10737200</v>
      </c>
      <c r="B367" t="s">
        <v>3089</v>
      </c>
      <c r="D367" t="s">
        <v>3090</v>
      </c>
      <c r="F367">
        <v>1</v>
      </c>
      <c r="G367">
        <v>0</v>
      </c>
      <c r="H367">
        <v>0.91</v>
      </c>
      <c r="I367">
        <v>0.91</v>
      </c>
      <c r="K367"/>
      <c r="N367" t="s">
        <v>3091</v>
      </c>
      <c r="O367" t="s">
        <v>3092</v>
      </c>
      <c r="P367" t="s">
        <v>3093</v>
      </c>
      <c r="R367" t="s">
        <v>3094</v>
      </c>
    </row>
    <row r="368" spans="1:18" x14ac:dyDescent="0.25">
      <c r="A368">
        <v>10737300</v>
      </c>
      <c r="B368" t="s">
        <v>3089</v>
      </c>
      <c r="D368" t="s">
        <v>3090</v>
      </c>
      <c r="F368">
        <v>1</v>
      </c>
      <c r="G368">
        <v>0</v>
      </c>
      <c r="H368">
        <v>0.68</v>
      </c>
      <c r="I368">
        <v>0.68</v>
      </c>
      <c r="K368"/>
      <c r="N368" t="s">
        <v>3091</v>
      </c>
      <c r="O368" t="s">
        <v>3092</v>
      </c>
      <c r="P368" t="s">
        <v>3093</v>
      </c>
      <c r="R368" t="s">
        <v>3094</v>
      </c>
    </row>
    <row r="369" spans="1:18" x14ac:dyDescent="0.25">
      <c r="A369">
        <v>10737400</v>
      </c>
      <c r="B369" t="s">
        <v>3089</v>
      </c>
      <c r="D369" t="s">
        <v>3090</v>
      </c>
      <c r="F369">
        <v>1</v>
      </c>
      <c r="G369">
        <v>0</v>
      </c>
      <c r="H369">
        <v>0.68</v>
      </c>
      <c r="I369">
        <v>0.68</v>
      </c>
      <c r="K369"/>
      <c r="N369" t="s">
        <v>3091</v>
      </c>
      <c r="O369" t="s">
        <v>3092</v>
      </c>
      <c r="P369" t="s">
        <v>3093</v>
      </c>
      <c r="R369" t="s">
        <v>3094</v>
      </c>
    </row>
    <row r="370" spans="1:18" x14ac:dyDescent="0.25">
      <c r="A370">
        <v>10737500</v>
      </c>
      <c r="B370" t="s">
        <v>3089</v>
      </c>
      <c r="D370" t="s">
        <v>3090</v>
      </c>
      <c r="F370">
        <v>1</v>
      </c>
      <c r="G370">
        <v>0</v>
      </c>
      <c r="H370">
        <v>0.70499999999999996</v>
      </c>
      <c r="I370">
        <v>0.70499999999999996</v>
      </c>
      <c r="K370"/>
      <c r="N370" t="s">
        <v>3091</v>
      </c>
      <c r="O370" t="s">
        <v>3092</v>
      </c>
      <c r="P370" t="s">
        <v>3093</v>
      </c>
      <c r="R370" t="s">
        <v>3094</v>
      </c>
    </row>
    <row r="371" spans="1:18" x14ac:dyDescent="0.25">
      <c r="A371">
        <v>10737700</v>
      </c>
      <c r="B371" t="s">
        <v>3089</v>
      </c>
      <c r="D371" t="s">
        <v>3090</v>
      </c>
      <c r="F371">
        <v>1</v>
      </c>
      <c r="G371">
        <v>0</v>
      </c>
      <c r="H371">
        <v>0.51589171974522197</v>
      </c>
      <c r="I371">
        <v>0.51589171974522197</v>
      </c>
      <c r="K371"/>
      <c r="N371" t="s">
        <v>3091</v>
      </c>
      <c r="O371" t="s">
        <v>3092</v>
      </c>
      <c r="P371" t="s">
        <v>3093</v>
      </c>
      <c r="R371" t="s">
        <v>3094</v>
      </c>
    </row>
    <row r="372" spans="1:18" x14ac:dyDescent="0.25">
      <c r="A372">
        <v>10737800</v>
      </c>
      <c r="B372" t="s">
        <v>3089</v>
      </c>
      <c r="D372" t="s">
        <v>3090</v>
      </c>
      <c r="F372">
        <v>1</v>
      </c>
      <c r="G372">
        <v>0</v>
      </c>
      <c r="H372">
        <v>0.49566468253968199</v>
      </c>
      <c r="I372">
        <v>0.49566468253968199</v>
      </c>
      <c r="K372"/>
      <c r="N372" t="s">
        <v>3091</v>
      </c>
      <c r="O372" t="s">
        <v>3092</v>
      </c>
      <c r="P372" t="s">
        <v>3093</v>
      </c>
      <c r="R372" t="s">
        <v>3094</v>
      </c>
    </row>
    <row r="373" spans="1:18" x14ac:dyDescent="0.25">
      <c r="A373">
        <v>10737900</v>
      </c>
      <c r="B373" t="s">
        <v>3089</v>
      </c>
      <c r="D373" t="s">
        <v>3090</v>
      </c>
      <c r="F373">
        <v>1</v>
      </c>
      <c r="G373">
        <v>0</v>
      </c>
      <c r="H373">
        <v>0.51589696969696897</v>
      </c>
      <c r="I373">
        <v>0.51589696969696897</v>
      </c>
      <c r="K373"/>
      <c r="N373" t="s">
        <v>3091</v>
      </c>
      <c r="O373" t="s">
        <v>3092</v>
      </c>
      <c r="P373" t="s">
        <v>3093</v>
      </c>
      <c r="R373" t="s">
        <v>3094</v>
      </c>
    </row>
    <row r="374" spans="1:18" x14ac:dyDescent="0.25">
      <c r="A374">
        <v>10738000</v>
      </c>
      <c r="B374" t="s">
        <v>3089</v>
      </c>
      <c r="D374" t="s">
        <v>3090</v>
      </c>
      <c r="F374">
        <v>1</v>
      </c>
      <c r="G374">
        <v>0</v>
      </c>
      <c r="H374">
        <v>0.56999999999999995</v>
      </c>
      <c r="I374">
        <v>0.56999999999999995</v>
      </c>
      <c r="K374"/>
      <c r="N374" t="s">
        <v>3091</v>
      </c>
      <c r="O374" t="s">
        <v>3092</v>
      </c>
      <c r="P374" t="s">
        <v>3093</v>
      </c>
      <c r="R374" t="s">
        <v>3094</v>
      </c>
    </row>
    <row r="375" spans="1:18" x14ac:dyDescent="0.25">
      <c r="A375">
        <v>10738100</v>
      </c>
      <c r="B375" t="s">
        <v>3089</v>
      </c>
      <c r="D375" t="s">
        <v>3090</v>
      </c>
      <c r="F375">
        <v>1</v>
      </c>
      <c r="G375">
        <v>0</v>
      </c>
      <c r="H375">
        <v>0.52</v>
      </c>
      <c r="I375">
        <v>0.52</v>
      </c>
      <c r="K375"/>
      <c r="N375" t="s">
        <v>3091</v>
      </c>
      <c r="O375" t="s">
        <v>3092</v>
      </c>
      <c r="P375" t="s">
        <v>3093</v>
      </c>
      <c r="R375" t="s">
        <v>3094</v>
      </c>
    </row>
    <row r="376" spans="1:18" x14ac:dyDescent="0.25">
      <c r="A376">
        <v>10738200</v>
      </c>
      <c r="B376" t="s">
        <v>3089</v>
      </c>
      <c r="D376" t="s">
        <v>3090</v>
      </c>
      <c r="F376">
        <v>1</v>
      </c>
      <c r="G376">
        <v>0</v>
      </c>
      <c r="H376">
        <v>0.52</v>
      </c>
      <c r="I376">
        <v>0.52</v>
      </c>
      <c r="K376"/>
      <c r="N376" t="s">
        <v>3091</v>
      </c>
      <c r="O376" t="s">
        <v>3092</v>
      </c>
      <c r="P376" t="s">
        <v>3093</v>
      </c>
      <c r="R376" t="s">
        <v>3094</v>
      </c>
    </row>
    <row r="377" spans="1:18" x14ac:dyDescent="0.25">
      <c r="A377">
        <v>10738400</v>
      </c>
      <c r="B377" t="s">
        <v>3089</v>
      </c>
      <c r="D377" t="s">
        <v>3090</v>
      </c>
      <c r="F377">
        <v>1</v>
      </c>
      <c r="G377">
        <v>0</v>
      </c>
      <c r="H377">
        <v>0.68</v>
      </c>
      <c r="I377">
        <v>0.68</v>
      </c>
      <c r="K377"/>
      <c r="N377" t="s">
        <v>3091</v>
      </c>
      <c r="O377" t="s">
        <v>3092</v>
      </c>
      <c r="P377" t="s">
        <v>3093</v>
      </c>
      <c r="R377" t="s">
        <v>3094</v>
      </c>
    </row>
    <row r="378" spans="1:18" x14ac:dyDescent="0.25">
      <c r="A378">
        <v>10738500</v>
      </c>
      <c r="B378" t="s">
        <v>3089</v>
      </c>
      <c r="D378" t="s">
        <v>3090</v>
      </c>
      <c r="F378">
        <v>1</v>
      </c>
      <c r="G378">
        <v>0</v>
      </c>
      <c r="H378">
        <v>0.97</v>
      </c>
      <c r="I378">
        <v>0.97</v>
      </c>
      <c r="K378"/>
      <c r="N378" t="s">
        <v>3091</v>
      </c>
      <c r="O378" t="s">
        <v>3092</v>
      </c>
      <c r="P378" t="s">
        <v>3093</v>
      </c>
      <c r="R378" t="s">
        <v>3094</v>
      </c>
    </row>
    <row r="379" spans="1:18" x14ac:dyDescent="0.25">
      <c r="A379">
        <v>10738600</v>
      </c>
      <c r="B379" t="s">
        <v>3089</v>
      </c>
      <c r="D379" t="s">
        <v>3090</v>
      </c>
      <c r="F379">
        <v>1</v>
      </c>
      <c r="G379">
        <v>0</v>
      </c>
      <c r="H379">
        <v>0.53</v>
      </c>
      <c r="I379">
        <v>0.53</v>
      </c>
      <c r="K379"/>
      <c r="N379" t="s">
        <v>3091</v>
      </c>
      <c r="O379" t="s">
        <v>3092</v>
      </c>
      <c r="P379" t="s">
        <v>3093</v>
      </c>
      <c r="R379" t="s">
        <v>3094</v>
      </c>
    </row>
    <row r="380" spans="1:18" x14ac:dyDescent="0.25">
      <c r="A380">
        <v>10738700</v>
      </c>
      <c r="B380" t="s">
        <v>3089</v>
      </c>
      <c r="D380" t="s">
        <v>3090</v>
      </c>
      <c r="F380">
        <v>1</v>
      </c>
      <c r="G380">
        <v>0</v>
      </c>
      <c r="H380">
        <v>0.61365837466286099</v>
      </c>
      <c r="I380">
        <v>0.61365837466286099</v>
      </c>
      <c r="K380"/>
      <c r="N380" t="s">
        <v>3091</v>
      </c>
      <c r="O380" t="s">
        <v>3092</v>
      </c>
      <c r="P380" t="s">
        <v>3093</v>
      </c>
      <c r="R380" t="s">
        <v>3094</v>
      </c>
    </row>
    <row r="381" spans="1:18" x14ac:dyDescent="0.25">
      <c r="A381">
        <v>10738800</v>
      </c>
      <c r="B381" t="s">
        <v>3089</v>
      </c>
      <c r="D381" t="s">
        <v>3090</v>
      </c>
      <c r="F381">
        <v>1</v>
      </c>
      <c r="G381">
        <v>0</v>
      </c>
      <c r="H381">
        <v>0.55702721088435403</v>
      </c>
      <c r="I381">
        <v>0.55702721088435403</v>
      </c>
      <c r="K381"/>
      <c r="N381" t="s">
        <v>3091</v>
      </c>
      <c r="O381" t="s">
        <v>3092</v>
      </c>
      <c r="P381" t="s">
        <v>3093</v>
      </c>
      <c r="R381" t="s">
        <v>3094</v>
      </c>
    </row>
    <row r="382" spans="1:18" x14ac:dyDescent="0.25">
      <c r="A382">
        <v>10741000</v>
      </c>
      <c r="B382" t="s">
        <v>3089</v>
      </c>
      <c r="D382" t="s">
        <v>3090</v>
      </c>
      <c r="F382">
        <v>1</v>
      </c>
      <c r="G382">
        <v>0</v>
      </c>
      <c r="H382">
        <v>0.6</v>
      </c>
      <c r="I382">
        <v>0.6</v>
      </c>
      <c r="K382"/>
      <c r="N382" t="s">
        <v>3091</v>
      </c>
      <c r="O382" t="s">
        <v>3092</v>
      </c>
      <c r="P382" t="s">
        <v>3093</v>
      </c>
      <c r="R382" t="s">
        <v>3094</v>
      </c>
    </row>
    <row r="383" spans="1:18" x14ac:dyDescent="0.25">
      <c r="A383">
        <v>10744000</v>
      </c>
      <c r="B383" t="s">
        <v>3089</v>
      </c>
      <c r="D383" t="s">
        <v>3090</v>
      </c>
      <c r="F383">
        <v>1</v>
      </c>
      <c r="G383">
        <v>0</v>
      </c>
      <c r="H383">
        <v>0</v>
      </c>
      <c r="I383"/>
      <c r="K383"/>
      <c r="N383" t="s">
        <v>3091</v>
      </c>
      <c r="O383" t="s">
        <v>3092</v>
      </c>
      <c r="P383" t="s">
        <v>3093</v>
      </c>
      <c r="R383" t="s">
        <v>3094</v>
      </c>
    </row>
    <row r="384" spans="1:18" x14ac:dyDescent="0.25">
      <c r="A384">
        <v>10745000</v>
      </c>
      <c r="B384" t="s">
        <v>3089</v>
      </c>
      <c r="D384" t="s">
        <v>3090</v>
      </c>
      <c r="F384">
        <v>1</v>
      </c>
      <c r="G384">
        <v>0</v>
      </c>
      <c r="H384">
        <v>0.75087936865839899</v>
      </c>
      <c r="I384">
        <v>0.75087936865839899</v>
      </c>
      <c r="K384"/>
      <c r="N384" t="s">
        <v>3091</v>
      </c>
      <c r="O384" t="s">
        <v>3092</v>
      </c>
      <c r="P384" t="s">
        <v>3093</v>
      </c>
      <c r="R384" t="s">
        <v>3094</v>
      </c>
    </row>
    <row r="385" spans="1:18" x14ac:dyDescent="0.25">
      <c r="A385">
        <v>10798900</v>
      </c>
      <c r="B385" t="s">
        <v>3089</v>
      </c>
      <c r="D385" t="s">
        <v>3090</v>
      </c>
      <c r="F385">
        <v>1</v>
      </c>
      <c r="G385">
        <v>0</v>
      </c>
      <c r="H385">
        <v>1.96432239464852</v>
      </c>
      <c r="I385">
        <v>1.96432239464852</v>
      </c>
      <c r="K385"/>
      <c r="N385" t="s">
        <v>3091</v>
      </c>
      <c r="O385" t="s">
        <v>3092</v>
      </c>
      <c r="P385" t="s">
        <v>3093</v>
      </c>
      <c r="R385" t="s">
        <v>3094</v>
      </c>
    </row>
    <row r="386" spans="1:18" x14ac:dyDescent="0.25">
      <c r="A386">
        <v>10799000</v>
      </c>
      <c r="B386" t="s">
        <v>3089</v>
      </c>
      <c r="D386" t="s">
        <v>3090</v>
      </c>
      <c r="F386">
        <v>1</v>
      </c>
      <c r="G386">
        <v>0</v>
      </c>
      <c r="H386">
        <v>1.92</v>
      </c>
      <c r="I386">
        <v>1.92</v>
      </c>
      <c r="K386"/>
      <c r="N386" t="s">
        <v>3091</v>
      </c>
      <c r="O386" t="s">
        <v>3092</v>
      </c>
      <c r="P386" t="s">
        <v>3093</v>
      </c>
      <c r="R386" t="s">
        <v>3094</v>
      </c>
    </row>
    <row r="387" spans="1:18" x14ac:dyDescent="0.25">
      <c r="A387">
        <v>10799100</v>
      </c>
      <c r="B387" t="s">
        <v>3089</v>
      </c>
      <c r="D387" t="s">
        <v>3090</v>
      </c>
      <c r="F387">
        <v>1</v>
      </c>
      <c r="G387">
        <v>0</v>
      </c>
      <c r="H387">
        <v>0.64792982456140402</v>
      </c>
      <c r="I387">
        <v>0.64792982456140402</v>
      </c>
      <c r="K387"/>
      <c r="N387" t="s">
        <v>3091</v>
      </c>
      <c r="O387" t="s">
        <v>3092</v>
      </c>
      <c r="P387" t="s">
        <v>3093</v>
      </c>
      <c r="R387" t="s">
        <v>3094</v>
      </c>
    </row>
    <row r="388" spans="1:18" x14ac:dyDescent="0.25">
      <c r="A388">
        <v>10799200</v>
      </c>
      <c r="B388" t="s">
        <v>3089</v>
      </c>
      <c r="D388" t="s">
        <v>3090</v>
      </c>
      <c r="F388">
        <v>1</v>
      </c>
      <c r="G388">
        <v>0</v>
      </c>
      <c r="H388">
        <v>0.479337278106509</v>
      </c>
      <c r="I388">
        <v>0.479337278106509</v>
      </c>
      <c r="K388"/>
      <c r="N388" t="s">
        <v>3091</v>
      </c>
      <c r="O388" t="s">
        <v>3092</v>
      </c>
      <c r="P388" t="s">
        <v>3093</v>
      </c>
      <c r="R388" t="s">
        <v>3094</v>
      </c>
    </row>
    <row r="389" spans="1:18" x14ac:dyDescent="0.25">
      <c r="A389">
        <v>10799400</v>
      </c>
      <c r="B389" t="s">
        <v>3089</v>
      </c>
      <c r="D389" t="s">
        <v>3090</v>
      </c>
      <c r="F389">
        <v>1</v>
      </c>
      <c r="G389">
        <v>0</v>
      </c>
      <c r="H389">
        <v>0.58842881944444403</v>
      </c>
      <c r="I389">
        <v>0.58842881944444403</v>
      </c>
      <c r="K389"/>
      <c r="N389" t="s">
        <v>3091</v>
      </c>
      <c r="O389" t="s">
        <v>3092</v>
      </c>
      <c r="P389" t="s">
        <v>3093</v>
      </c>
      <c r="R389" t="s">
        <v>3094</v>
      </c>
    </row>
    <row r="390" spans="1:18" x14ac:dyDescent="0.25">
      <c r="A390">
        <v>10799500</v>
      </c>
      <c r="B390" t="s">
        <v>3089</v>
      </c>
      <c r="D390" t="s">
        <v>3090</v>
      </c>
      <c r="F390">
        <v>1</v>
      </c>
      <c r="G390">
        <v>0</v>
      </c>
      <c r="H390">
        <v>0.69</v>
      </c>
      <c r="I390">
        <v>0.69</v>
      </c>
      <c r="K390"/>
      <c r="N390" t="s">
        <v>3091</v>
      </c>
      <c r="O390" t="s">
        <v>3092</v>
      </c>
      <c r="P390" t="s">
        <v>3093</v>
      </c>
      <c r="R390" t="s">
        <v>3094</v>
      </c>
    </row>
    <row r="391" spans="1:18" x14ac:dyDescent="0.25">
      <c r="A391">
        <v>10799900</v>
      </c>
      <c r="B391" t="s">
        <v>3089</v>
      </c>
      <c r="D391" t="s">
        <v>3090</v>
      </c>
      <c r="F391">
        <v>1</v>
      </c>
      <c r="G391">
        <v>0</v>
      </c>
      <c r="H391">
        <v>0.7</v>
      </c>
      <c r="I391">
        <v>0.7</v>
      </c>
      <c r="K391"/>
      <c r="N391" t="s">
        <v>3091</v>
      </c>
      <c r="O391" t="s">
        <v>3092</v>
      </c>
      <c r="P391" t="s">
        <v>3093</v>
      </c>
      <c r="R391" t="s">
        <v>3094</v>
      </c>
    </row>
    <row r="392" spans="1:18" x14ac:dyDescent="0.25">
      <c r="A392">
        <v>10801200</v>
      </c>
      <c r="B392" t="s">
        <v>3089</v>
      </c>
      <c r="D392" t="s">
        <v>3090</v>
      </c>
      <c r="F392">
        <v>1</v>
      </c>
      <c r="G392">
        <v>0</v>
      </c>
      <c r="H392">
        <v>0.68</v>
      </c>
      <c r="I392">
        <v>0.68</v>
      </c>
      <c r="K392"/>
      <c r="N392" t="s">
        <v>3091</v>
      </c>
      <c r="O392" t="s">
        <v>3092</v>
      </c>
      <c r="P392" t="s">
        <v>3093</v>
      </c>
      <c r="R392" t="s">
        <v>3094</v>
      </c>
    </row>
    <row r="393" spans="1:18" x14ac:dyDescent="0.25">
      <c r="A393">
        <v>10801600</v>
      </c>
      <c r="B393" t="s">
        <v>3089</v>
      </c>
      <c r="D393" t="s">
        <v>3090</v>
      </c>
      <c r="F393">
        <v>1</v>
      </c>
      <c r="G393">
        <v>0</v>
      </c>
      <c r="H393">
        <v>0.61</v>
      </c>
      <c r="I393">
        <v>0.61</v>
      </c>
      <c r="K393"/>
      <c r="N393" t="s">
        <v>3091</v>
      </c>
      <c r="O393" t="s">
        <v>3092</v>
      </c>
      <c r="P393" t="s">
        <v>3093</v>
      </c>
      <c r="R393" t="s">
        <v>3094</v>
      </c>
    </row>
    <row r="394" spans="1:18" x14ac:dyDescent="0.25">
      <c r="A394">
        <v>10801900</v>
      </c>
      <c r="B394" t="s">
        <v>3089</v>
      </c>
      <c r="D394" t="s">
        <v>3090</v>
      </c>
      <c r="F394">
        <v>1</v>
      </c>
      <c r="G394">
        <v>0</v>
      </c>
      <c r="H394">
        <v>0.69099999999999995</v>
      </c>
      <c r="I394">
        <v>0.69099999999999995</v>
      </c>
      <c r="K394"/>
      <c r="N394" t="s">
        <v>3091</v>
      </c>
      <c r="O394" t="s">
        <v>3092</v>
      </c>
      <c r="P394" t="s">
        <v>3093</v>
      </c>
      <c r="R394" t="s">
        <v>3094</v>
      </c>
    </row>
    <row r="395" spans="1:18" x14ac:dyDescent="0.25">
      <c r="A395">
        <v>10802000</v>
      </c>
      <c r="B395" t="s">
        <v>3089</v>
      </c>
      <c r="D395" t="s">
        <v>3090</v>
      </c>
      <c r="F395">
        <v>1</v>
      </c>
      <c r="G395">
        <v>0</v>
      </c>
      <c r="H395">
        <v>0.72</v>
      </c>
      <c r="I395">
        <v>0.72</v>
      </c>
      <c r="K395"/>
      <c r="N395" t="s">
        <v>3091</v>
      </c>
      <c r="O395" t="s">
        <v>3092</v>
      </c>
      <c r="P395" t="s">
        <v>3093</v>
      </c>
      <c r="R395" t="s">
        <v>3094</v>
      </c>
    </row>
    <row r="396" spans="1:18" x14ac:dyDescent="0.25">
      <c r="A396">
        <v>10802100</v>
      </c>
      <c r="B396" t="s">
        <v>3089</v>
      </c>
      <c r="D396" t="s">
        <v>3090</v>
      </c>
      <c r="F396">
        <v>1</v>
      </c>
      <c r="G396">
        <v>0</v>
      </c>
      <c r="H396">
        <v>0.84</v>
      </c>
      <c r="I396">
        <v>0.84</v>
      </c>
      <c r="K396"/>
      <c r="N396" t="s">
        <v>3091</v>
      </c>
      <c r="O396" t="s">
        <v>3092</v>
      </c>
      <c r="P396" t="s">
        <v>3093</v>
      </c>
      <c r="R396" t="s">
        <v>3094</v>
      </c>
    </row>
    <row r="397" spans="1:18" x14ac:dyDescent="0.25">
      <c r="A397">
        <v>10802400</v>
      </c>
      <c r="B397" t="s">
        <v>3089</v>
      </c>
      <c r="D397" t="s">
        <v>3090</v>
      </c>
      <c r="F397">
        <v>1</v>
      </c>
      <c r="G397">
        <v>0</v>
      </c>
      <c r="H397">
        <v>0.83087921371428497</v>
      </c>
      <c r="I397">
        <v>0.83087921371428497</v>
      </c>
      <c r="K397"/>
      <c r="N397" t="s">
        <v>3091</v>
      </c>
      <c r="O397" t="s">
        <v>3092</v>
      </c>
      <c r="P397" t="s">
        <v>3093</v>
      </c>
      <c r="R397" t="s">
        <v>3094</v>
      </c>
    </row>
    <row r="398" spans="1:18" x14ac:dyDescent="0.25">
      <c r="A398">
        <v>10802410</v>
      </c>
      <c r="B398" t="s">
        <v>3089</v>
      </c>
      <c r="D398" t="s">
        <v>3090</v>
      </c>
      <c r="F398">
        <v>1</v>
      </c>
      <c r="G398">
        <v>0</v>
      </c>
      <c r="H398">
        <v>0.72</v>
      </c>
      <c r="I398">
        <v>0.72</v>
      </c>
      <c r="K398"/>
      <c r="N398" t="s">
        <v>3091</v>
      </c>
      <c r="O398" t="s">
        <v>3092</v>
      </c>
      <c r="P398" t="s">
        <v>3093</v>
      </c>
      <c r="R398" t="s">
        <v>3094</v>
      </c>
    </row>
    <row r="399" spans="1:18" x14ac:dyDescent="0.25">
      <c r="A399">
        <v>10803100</v>
      </c>
      <c r="B399" t="s">
        <v>3089</v>
      </c>
      <c r="D399" t="s">
        <v>3090</v>
      </c>
      <c r="F399">
        <v>1</v>
      </c>
      <c r="G399">
        <v>0</v>
      </c>
      <c r="H399">
        <v>0</v>
      </c>
      <c r="I399"/>
      <c r="K399"/>
      <c r="N399" t="s">
        <v>3091</v>
      </c>
      <c r="O399" t="s">
        <v>3092</v>
      </c>
      <c r="P399" t="s">
        <v>3093</v>
      </c>
      <c r="R399" t="s">
        <v>3094</v>
      </c>
    </row>
    <row r="400" spans="1:18" x14ac:dyDescent="0.25">
      <c r="A400">
        <v>10803800</v>
      </c>
      <c r="B400" t="s">
        <v>3089</v>
      </c>
      <c r="D400" t="s">
        <v>3090</v>
      </c>
      <c r="F400">
        <v>1</v>
      </c>
      <c r="G400">
        <v>0</v>
      </c>
      <c r="H400">
        <v>0</v>
      </c>
      <c r="I400"/>
      <c r="K400"/>
      <c r="N400" t="s">
        <v>3091</v>
      </c>
      <c r="O400" t="s">
        <v>3092</v>
      </c>
      <c r="P400" t="s">
        <v>3093</v>
      </c>
      <c r="R400" t="s">
        <v>3094</v>
      </c>
    </row>
    <row r="401" spans="1:18" x14ac:dyDescent="0.25">
      <c r="A401">
        <v>10805100</v>
      </c>
      <c r="B401" t="s">
        <v>3089</v>
      </c>
      <c r="D401" t="s">
        <v>3090</v>
      </c>
      <c r="F401">
        <v>1</v>
      </c>
      <c r="G401">
        <v>0</v>
      </c>
      <c r="H401">
        <v>0</v>
      </c>
      <c r="I401">
        <v>0</v>
      </c>
      <c r="K401"/>
      <c r="N401" t="s">
        <v>3091</v>
      </c>
      <c r="O401" t="s">
        <v>3092</v>
      </c>
      <c r="P401" t="s">
        <v>3093</v>
      </c>
      <c r="R401" t="s">
        <v>3094</v>
      </c>
    </row>
    <row r="402" spans="1:18" x14ac:dyDescent="0.25">
      <c r="A402">
        <v>10810090</v>
      </c>
      <c r="B402" t="s">
        <v>3089</v>
      </c>
      <c r="D402" t="s">
        <v>3090</v>
      </c>
      <c r="F402">
        <v>1</v>
      </c>
      <c r="G402">
        <v>0</v>
      </c>
      <c r="H402">
        <v>0.44</v>
      </c>
      <c r="I402">
        <v>0.44</v>
      </c>
      <c r="K402"/>
      <c r="N402" t="s">
        <v>3091</v>
      </c>
      <c r="O402" t="s">
        <v>3092</v>
      </c>
      <c r="P402" t="s">
        <v>3093</v>
      </c>
      <c r="R402" t="s">
        <v>3094</v>
      </c>
    </row>
    <row r="403" spans="1:18" x14ac:dyDescent="0.25">
      <c r="A403">
        <v>10815100</v>
      </c>
      <c r="B403" t="s">
        <v>3089</v>
      </c>
      <c r="D403" t="s">
        <v>3090</v>
      </c>
      <c r="F403">
        <v>1</v>
      </c>
      <c r="G403">
        <v>0</v>
      </c>
      <c r="H403">
        <v>0.66</v>
      </c>
      <c r="I403">
        <v>0.66</v>
      </c>
      <c r="K403"/>
      <c r="N403" t="s">
        <v>3091</v>
      </c>
      <c r="O403" t="s">
        <v>3092</v>
      </c>
      <c r="P403" t="s">
        <v>3093</v>
      </c>
      <c r="R403" t="s">
        <v>3094</v>
      </c>
    </row>
    <row r="404" spans="1:18" x14ac:dyDescent="0.25">
      <c r="A404">
        <v>10821200</v>
      </c>
      <c r="B404" t="s">
        <v>3089</v>
      </c>
      <c r="D404" t="s">
        <v>3090</v>
      </c>
      <c r="F404">
        <v>1</v>
      </c>
      <c r="G404">
        <v>0</v>
      </c>
      <c r="H404">
        <v>0.67300000000000004</v>
      </c>
      <c r="I404">
        <v>0.67300000000000004</v>
      </c>
      <c r="K404"/>
      <c r="N404" t="s">
        <v>3091</v>
      </c>
      <c r="O404" t="s">
        <v>3092</v>
      </c>
      <c r="P404" t="s">
        <v>3093</v>
      </c>
      <c r="R404" t="s">
        <v>3094</v>
      </c>
    </row>
    <row r="405" spans="1:18" x14ac:dyDescent="0.25">
      <c r="A405">
        <v>10822300</v>
      </c>
      <c r="B405" t="s">
        <v>3089</v>
      </c>
      <c r="D405" t="s">
        <v>3090</v>
      </c>
      <c r="F405">
        <v>1</v>
      </c>
      <c r="G405">
        <v>0</v>
      </c>
      <c r="H405">
        <v>0</v>
      </c>
      <c r="I405"/>
      <c r="K405"/>
      <c r="N405" t="s">
        <v>3091</v>
      </c>
      <c r="O405" t="s">
        <v>3092</v>
      </c>
      <c r="P405" t="s">
        <v>3093</v>
      </c>
      <c r="R405" t="s">
        <v>3094</v>
      </c>
    </row>
    <row r="406" spans="1:18" x14ac:dyDescent="0.25">
      <c r="A406">
        <v>10823000</v>
      </c>
      <c r="B406" t="s">
        <v>3089</v>
      </c>
      <c r="D406" t="s">
        <v>3090</v>
      </c>
      <c r="F406">
        <v>1</v>
      </c>
      <c r="G406">
        <v>0</v>
      </c>
      <c r="H406">
        <v>0.61850000000000005</v>
      </c>
      <c r="I406">
        <v>0.61850000000000005</v>
      </c>
      <c r="K406"/>
      <c r="N406" t="s">
        <v>3091</v>
      </c>
      <c r="O406" t="s">
        <v>3092</v>
      </c>
      <c r="P406" t="s">
        <v>3093</v>
      </c>
      <c r="R406" t="s">
        <v>3094</v>
      </c>
    </row>
    <row r="407" spans="1:18" x14ac:dyDescent="0.25">
      <c r="A407">
        <v>10823100</v>
      </c>
      <c r="B407" t="s">
        <v>3089</v>
      </c>
      <c r="D407" t="s">
        <v>3090</v>
      </c>
      <c r="F407">
        <v>1</v>
      </c>
      <c r="G407">
        <v>0</v>
      </c>
      <c r="H407">
        <v>0.72</v>
      </c>
      <c r="I407">
        <v>0.72</v>
      </c>
      <c r="K407"/>
      <c r="N407" t="s">
        <v>3091</v>
      </c>
      <c r="O407" t="s">
        <v>3092</v>
      </c>
      <c r="P407" t="s">
        <v>3093</v>
      </c>
      <c r="R407" t="s">
        <v>3094</v>
      </c>
    </row>
    <row r="408" spans="1:18" x14ac:dyDescent="0.25">
      <c r="A408">
        <v>10823300</v>
      </c>
      <c r="B408" t="s">
        <v>3089</v>
      </c>
      <c r="D408" t="s">
        <v>3090</v>
      </c>
      <c r="F408">
        <v>1</v>
      </c>
      <c r="G408">
        <v>0</v>
      </c>
      <c r="H408">
        <v>7.8971647175451398</v>
      </c>
      <c r="I408">
        <v>7.8971647175451398</v>
      </c>
      <c r="K408"/>
      <c r="N408" t="s">
        <v>3091</v>
      </c>
      <c r="O408" t="s">
        <v>3092</v>
      </c>
      <c r="P408" t="s">
        <v>3093</v>
      </c>
      <c r="R408" t="s">
        <v>3094</v>
      </c>
    </row>
    <row r="409" spans="1:18" x14ac:dyDescent="0.25">
      <c r="A409">
        <v>10823800</v>
      </c>
      <c r="B409" t="s">
        <v>3089</v>
      </c>
      <c r="D409" t="s">
        <v>3090</v>
      </c>
      <c r="F409">
        <v>1</v>
      </c>
      <c r="G409">
        <v>0</v>
      </c>
      <c r="H409">
        <v>0.63219999999999998</v>
      </c>
      <c r="I409">
        <v>0.63219999999999998</v>
      </c>
      <c r="K409"/>
      <c r="N409" t="s">
        <v>3091</v>
      </c>
      <c r="O409" t="s">
        <v>3092</v>
      </c>
      <c r="P409" t="s">
        <v>3093</v>
      </c>
      <c r="R409" t="s">
        <v>3094</v>
      </c>
    </row>
    <row r="410" spans="1:18" x14ac:dyDescent="0.25">
      <c r="A410">
        <v>10824600</v>
      </c>
      <c r="B410" t="s">
        <v>3089</v>
      </c>
      <c r="D410" t="s">
        <v>3090</v>
      </c>
      <c r="F410">
        <v>1</v>
      </c>
      <c r="G410">
        <v>0</v>
      </c>
      <c r="H410">
        <v>0.72</v>
      </c>
      <c r="I410">
        <v>0.72</v>
      </c>
      <c r="K410"/>
      <c r="N410" t="s">
        <v>3091</v>
      </c>
      <c r="O410" t="s">
        <v>3092</v>
      </c>
      <c r="P410" t="s">
        <v>3093</v>
      </c>
      <c r="R410" t="s">
        <v>3094</v>
      </c>
    </row>
    <row r="411" spans="1:18" x14ac:dyDescent="0.25">
      <c r="A411">
        <v>10824800</v>
      </c>
      <c r="B411" t="s">
        <v>3089</v>
      </c>
      <c r="D411" t="s">
        <v>3090</v>
      </c>
      <c r="F411">
        <v>1</v>
      </c>
      <c r="G411">
        <v>0</v>
      </c>
      <c r="H411">
        <v>26.645</v>
      </c>
      <c r="I411">
        <v>26.645</v>
      </c>
      <c r="K411"/>
      <c r="N411" t="s">
        <v>3091</v>
      </c>
      <c r="O411" t="s">
        <v>3092</v>
      </c>
      <c r="P411" t="s">
        <v>3093</v>
      </c>
      <c r="R411" t="s">
        <v>3094</v>
      </c>
    </row>
    <row r="412" spans="1:18" x14ac:dyDescent="0.25">
      <c r="A412">
        <v>10824900</v>
      </c>
      <c r="B412" t="s">
        <v>3089</v>
      </c>
      <c r="D412" t="s">
        <v>3090</v>
      </c>
      <c r="F412">
        <v>1</v>
      </c>
      <c r="G412">
        <v>0</v>
      </c>
      <c r="H412">
        <v>0.44</v>
      </c>
      <c r="I412">
        <v>0.44</v>
      </c>
      <c r="K412"/>
      <c r="N412" t="s">
        <v>3091</v>
      </c>
      <c r="O412" t="s">
        <v>3092</v>
      </c>
      <c r="P412" t="s">
        <v>3093</v>
      </c>
      <c r="R412" t="s">
        <v>3094</v>
      </c>
    </row>
    <row r="413" spans="1:18" x14ac:dyDescent="0.25">
      <c r="A413">
        <v>10825400</v>
      </c>
      <c r="B413" t="s">
        <v>3089</v>
      </c>
      <c r="D413" t="s">
        <v>3090</v>
      </c>
      <c r="F413">
        <v>1</v>
      </c>
      <c r="G413">
        <v>0</v>
      </c>
      <c r="H413">
        <v>0.72546089098747601</v>
      </c>
      <c r="I413">
        <v>0.72546089098747601</v>
      </c>
      <c r="K413"/>
      <c r="N413" t="s">
        <v>3091</v>
      </c>
      <c r="O413" t="s">
        <v>3092</v>
      </c>
      <c r="P413" t="s">
        <v>3093</v>
      </c>
      <c r="R413" t="s">
        <v>3094</v>
      </c>
    </row>
    <row r="414" spans="1:18" x14ac:dyDescent="0.25">
      <c r="A414">
        <v>10825700</v>
      </c>
      <c r="B414" t="s">
        <v>3089</v>
      </c>
      <c r="D414" t="s">
        <v>3090</v>
      </c>
      <c r="F414">
        <v>1</v>
      </c>
      <c r="G414">
        <v>0</v>
      </c>
      <c r="H414">
        <v>0.57799999999999996</v>
      </c>
      <c r="I414">
        <v>0.57799999999999996</v>
      </c>
      <c r="K414"/>
      <c r="N414" t="s">
        <v>3091</v>
      </c>
      <c r="O414" t="s">
        <v>3092</v>
      </c>
      <c r="P414" t="s">
        <v>3093</v>
      </c>
      <c r="R414" t="s">
        <v>3094</v>
      </c>
    </row>
    <row r="415" spans="1:18" x14ac:dyDescent="0.25">
      <c r="A415">
        <v>10826300</v>
      </c>
      <c r="B415" t="s">
        <v>3089</v>
      </c>
      <c r="D415" t="s">
        <v>3090</v>
      </c>
      <c r="F415">
        <v>1</v>
      </c>
      <c r="G415">
        <v>0</v>
      </c>
      <c r="H415">
        <v>0.60500719424460403</v>
      </c>
      <c r="I415">
        <v>0.60500719424460403</v>
      </c>
      <c r="K415"/>
      <c r="N415" t="s">
        <v>3091</v>
      </c>
      <c r="O415" t="s">
        <v>3092</v>
      </c>
      <c r="P415" t="s">
        <v>3093</v>
      </c>
      <c r="R415" t="s">
        <v>3094</v>
      </c>
    </row>
    <row r="416" spans="1:18" x14ac:dyDescent="0.25">
      <c r="A416">
        <v>10826600</v>
      </c>
      <c r="B416" t="s">
        <v>3089</v>
      </c>
      <c r="D416" t="s">
        <v>3090</v>
      </c>
      <c r="F416">
        <v>1</v>
      </c>
      <c r="G416">
        <v>0</v>
      </c>
      <c r="H416">
        <v>1.98</v>
      </c>
      <c r="I416">
        <v>1.98</v>
      </c>
      <c r="K416"/>
      <c r="N416" t="s">
        <v>3091</v>
      </c>
      <c r="O416" t="s">
        <v>3092</v>
      </c>
      <c r="P416" t="s">
        <v>3093</v>
      </c>
      <c r="R416" t="s">
        <v>3094</v>
      </c>
    </row>
    <row r="417" spans="1:18" x14ac:dyDescent="0.25">
      <c r="A417">
        <v>10826700</v>
      </c>
      <c r="B417" t="s">
        <v>3089</v>
      </c>
      <c r="D417" t="s">
        <v>3090</v>
      </c>
      <c r="F417">
        <v>1</v>
      </c>
      <c r="G417">
        <v>0</v>
      </c>
      <c r="H417">
        <v>270.42</v>
      </c>
      <c r="I417">
        <v>270.42</v>
      </c>
      <c r="K417"/>
      <c r="N417" t="s">
        <v>3091</v>
      </c>
      <c r="O417" t="s">
        <v>3092</v>
      </c>
      <c r="P417" t="s">
        <v>3093</v>
      </c>
      <c r="R417" t="s">
        <v>3094</v>
      </c>
    </row>
    <row r="418" spans="1:18" x14ac:dyDescent="0.25">
      <c r="A418">
        <v>10826800</v>
      </c>
      <c r="B418" t="s">
        <v>3089</v>
      </c>
      <c r="D418" t="s">
        <v>3090</v>
      </c>
      <c r="F418">
        <v>1</v>
      </c>
      <c r="G418">
        <v>0</v>
      </c>
      <c r="H418">
        <v>270.42</v>
      </c>
      <c r="I418">
        <v>270.42</v>
      </c>
      <c r="K418"/>
      <c r="N418" t="s">
        <v>3091</v>
      </c>
      <c r="O418" t="s">
        <v>3092</v>
      </c>
      <c r="P418" t="s">
        <v>3093</v>
      </c>
      <c r="R418" t="s">
        <v>3094</v>
      </c>
    </row>
    <row r="419" spans="1:18" x14ac:dyDescent="0.25">
      <c r="A419">
        <v>10826900</v>
      </c>
      <c r="B419" t="s">
        <v>3089</v>
      </c>
      <c r="D419" t="s">
        <v>3090</v>
      </c>
      <c r="F419">
        <v>1</v>
      </c>
      <c r="G419">
        <v>0</v>
      </c>
      <c r="H419">
        <v>270.42</v>
      </c>
      <c r="I419">
        <v>270.42</v>
      </c>
      <c r="K419"/>
      <c r="N419" t="s">
        <v>3091</v>
      </c>
      <c r="O419" t="s">
        <v>3092</v>
      </c>
      <c r="P419" t="s">
        <v>3093</v>
      </c>
      <c r="R419" t="s">
        <v>3094</v>
      </c>
    </row>
    <row r="420" spans="1:18" x14ac:dyDescent="0.25">
      <c r="A420">
        <v>10827000</v>
      </c>
      <c r="B420" t="s">
        <v>3089</v>
      </c>
      <c r="D420" t="s">
        <v>3090</v>
      </c>
      <c r="F420">
        <v>1</v>
      </c>
      <c r="G420">
        <v>0</v>
      </c>
      <c r="H420">
        <v>0.64760933834065904</v>
      </c>
      <c r="I420">
        <v>0.64760933834065904</v>
      </c>
      <c r="K420"/>
      <c r="N420" t="s">
        <v>3091</v>
      </c>
      <c r="O420" t="s">
        <v>3092</v>
      </c>
      <c r="P420" t="s">
        <v>3093</v>
      </c>
      <c r="R420" t="s">
        <v>3094</v>
      </c>
    </row>
    <row r="421" spans="1:18" x14ac:dyDescent="0.25">
      <c r="A421">
        <v>10827100</v>
      </c>
      <c r="B421" t="s">
        <v>3089</v>
      </c>
      <c r="D421" t="s">
        <v>3090</v>
      </c>
      <c r="F421">
        <v>1</v>
      </c>
      <c r="G421">
        <v>0</v>
      </c>
      <c r="H421">
        <v>1.9</v>
      </c>
      <c r="I421">
        <v>1.9</v>
      </c>
      <c r="K421"/>
      <c r="N421" t="s">
        <v>3091</v>
      </c>
      <c r="O421" t="s">
        <v>3092</v>
      </c>
      <c r="P421" t="s">
        <v>3093</v>
      </c>
      <c r="R421" t="s">
        <v>3094</v>
      </c>
    </row>
    <row r="422" spans="1:18" x14ac:dyDescent="0.25">
      <c r="A422">
        <v>10827200</v>
      </c>
      <c r="B422" t="s">
        <v>3089</v>
      </c>
      <c r="D422" t="s">
        <v>3090</v>
      </c>
      <c r="F422">
        <v>1</v>
      </c>
      <c r="G422">
        <v>0</v>
      </c>
      <c r="H422">
        <v>0.83</v>
      </c>
      <c r="I422">
        <v>0.83</v>
      </c>
      <c r="K422"/>
      <c r="N422" t="s">
        <v>3091</v>
      </c>
      <c r="O422" t="s">
        <v>3092</v>
      </c>
      <c r="P422" t="s">
        <v>3093</v>
      </c>
      <c r="R422" t="s">
        <v>3094</v>
      </c>
    </row>
    <row r="423" spans="1:18" x14ac:dyDescent="0.25">
      <c r="A423">
        <v>10827210</v>
      </c>
      <c r="B423" t="s">
        <v>3089</v>
      </c>
      <c r="D423" t="s">
        <v>3090</v>
      </c>
      <c r="F423">
        <v>1</v>
      </c>
      <c r="G423">
        <v>0</v>
      </c>
      <c r="H423">
        <v>0.95</v>
      </c>
      <c r="I423">
        <v>0.95</v>
      </c>
      <c r="K423"/>
      <c r="N423" t="s">
        <v>3091</v>
      </c>
      <c r="O423" t="s">
        <v>3092</v>
      </c>
      <c r="P423" t="s">
        <v>3093</v>
      </c>
      <c r="R423" t="s">
        <v>3094</v>
      </c>
    </row>
    <row r="424" spans="1:18" x14ac:dyDescent="0.25">
      <c r="A424">
        <v>10828000</v>
      </c>
      <c r="B424" t="s">
        <v>3089</v>
      </c>
      <c r="D424" t="s">
        <v>3090</v>
      </c>
      <c r="F424">
        <v>1</v>
      </c>
      <c r="G424">
        <v>0</v>
      </c>
      <c r="H424">
        <v>32.787500000000001</v>
      </c>
      <c r="I424">
        <v>32.787500000000001</v>
      </c>
      <c r="K424"/>
      <c r="N424" t="s">
        <v>3091</v>
      </c>
      <c r="O424" t="s">
        <v>3092</v>
      </c>
      <c r="P424" t="s">
        <v>3093</v>
      </c>
      <c r="R424" t="s">
        <v>3094</v>
      </c>
    </row>
    <row r="425" spans="1:18" x14ac:dyDescent="0.25">
      <c r="A425">
        <v>10828400</v>
      </c>
      <c r="B425" t="s">
        <v>3089</v>
      </c>
      <c r="D425" t="s">
        <v>3090</v>
      </c>
      <c r="F425">
        <v>1</v>
      </c>
      <c r="G425">
        <v>0</v>
      </c>
      <c r="H425">
        <v>1.19</v>
      </c>
      <c r="I425">
        <v>1.19</v>
      </c>
      <c r="K425"/>
      <c r="N425" t="s">
        <v>3091</v>
      </c>
      <c r="O425" t="s">
        <v>3092</v>
      </c>
      <c r="P425" t="s">
        <v>3093</v>
      </c>
      <c r="R425" t="s">
        <v>3094</v>
      </c>
    </row>
    <row r="426" spans="1:18" x14ac:dyDescent="0.25">
      <c r="A426">
        <v>10828800</v>
      </c>
      <c r="B426" t="s">
        <v>3089</v>
      </c>
      <c r="D426" t="s">
        <v>3090</v>
      </c>
      <c r="F426">
        <v>1</v>
      </c>
      <c r="G426">
        <v>0</v>
      </c>
      <c r="H426">
        <v>1.92</v>
      </c>
      <c r="I426">
        <v>1.92</v>
      </c>
      <c r="K426"/>
      <c r="N426" t="s">
        <v>3091</v>
      </c>
      <c r="O426" t="s">
        <v>3092</v>
      </c>
      <c r="P426" t="s">
        <v>3093</v>
      </c>
      <c r="R426" t="s">
        <v>3094</v>
      </c>
    </row>
    <row r="427" spans="1:18" x14ac:dyDescent="0.25">
      <c r="A427">
        <v>10829300</v>
      </c>
      <c r="B427" t="s">
        <v>3089</v>
      </c>
      <c r="D427" t="s">
        <v>3090</v>
      </c>
      <c r="F427">
        <v>1</v>
      </c>
      <c r="G427">
        <v>0</v>
      </c>
      <c r="H427">
        <v>1.58</v>
      </c>
      <c r="I427">
        <v>1.58</v>
      </c>
      <c r="K427"/>
      <c r="N427" t="s">
        <v>3091</v>
      </c>
      <c r="O427" t="s">
        <v>3092</v>
      </c>
      <c r="P427" t="s">
        <v>3093</v>
      </c>
      <c r="R427" t="s">
        <v>3094</v>
      </c>
    </row>
    <row r="428" spans="1:18" x14ac:dyDescent="0.25">
      <c r="A428">
        <v>10904500</v>
      </c>
      <c r="B428" t="s">
        <v>3089</v>
      </c>
      <c r="D428" t="s">
        <v>3090</v>
      </c>
      <c r="F428">
        <v>1</v>
      </c>
      <c r="G428">
        <v>0</v>
      </c>
      <c r="H428">
        <v>3.1278999999999999</v>
      </c>
      <c r="I428">
        <v>3.1278999999999999</v>
      </c>
      <c r="K428"/>
      <c r="N428" t="s">
        <v>3091</v>
      </c>
      <c r="O428" t="s">
        <v>3092</v>
      </c>
      <c r="P428" t="s">
        <v>3093</v>
      </c>
      <c r="R428" t="s">
        <v>3094</v>
      </c>
    </row>
    <row r="429" spans="1:18" x14ac:dyDescent="0.25">
      <c r="A429">
        <v>10905000</v>
      </c>
      <c r="B429" t="s">
        <v>3089</v>
      </c>
      <c r="D429" t="s">
        <v>3090</v>
      </c>
      <c r="F429">
        <v>1</v>
      </c>
      <c r="G429">
        <v>0</v>
      </c>
      <c r="H429">
        <v>0</v>
      </c>
      <c r="I429">
        <v>0</v>
      </c>
      <c r="K429"/>
      <c r="N429" t="s">
        <v>3091</v>
      </c>
      <c r="O429" t="s">
        <v>3092</v>
      </c>
      <c r="P429" t="s">
        <v>3093</v>
      </c>
      <c r="R429" t="s">
        <v>3094</v>
      </c>
    </row>
    <row r="430" spans="1:18" x14ac:dyDescent="0.25">
      <c r="A430">
        <v>10905500</v>
      </c>
      <c r="B430" t="s">
        <v>3089</v>
      </c>
      <c r="D430" t="s">
        <v>3090</v>
      </c>
      <c r="F430">
        <v>1</v>
      </c>
      <c r="G430">
        <v>0</v>
      </c>
      <c r="H430">
        <v>2.41</v>
      </c>
      <c r="I430">
        <v>2.41</v>
      </c>
      <c r="K430"/>
      <c r="N430" t="s">
        <v>3091</v>
      </c>
      <c r="O430" t="s">
        <v>3092</v>
      </c>
      <c r="P430" t="s">
        <v>3093</v>
      </c>
      <c r="R430" t="s">
        <v>3094</v>
      </c>
    </row>
    <row r="431" spans="1:18" x14ac:dyDescent="0.25">
      <c r="A431">
        <v>10905700</v>
      </c>
      <c r="B431" t="s">
        <v>3089</v>
      </c>
      <c r="D431" t="s">
        <v>3090</v>
      </c>
      <c r="F431">
        <v>1</v>
      </c>
      <c r="G431">
        <v>0</v>
      </c>
      <c r="H431">
        <v>0</v>
      </c>
      <c r="I431">
        <v>0</v>
      </c>
      <c r="K431"/>
      <c r="N431" t="s">
        <v>3091</v>
      </c>
      <c r="O431" t="s">
        <v>3092</v>
      </c>
      <c r="P431" t="s">
        <v>3093</v>
      </c>
      <c r="R431" t="s">
        <v>3094</v>
      </c>
    </row>
    <row r="432" spans="1:18" x14ac:dyDescent="0.25">
      <c r="A432">
        <v>10906300</v>
      </c>
      <c r="B432" t="s">
        <v>3089</v>
      </c>
      <c r="D432" t="s">
        <v>3090</v>
      </c>
      <c r="F432">
        <v>1</v>
      </c>
      <c r="G432">
        <v>0</v>
      </c>
      <c r="H432">
        <v>0</v>
      </c>
      <c r="I432">
        <v>0</v>
      </c>
      <c r="K432"/>
      <c r="N432" t="s">
        <v>3091</v>
      </c>
      <c r="O432" t="s">
        <v>3092</v>
      </c>
      <c r="P432" t="s">
        <v>3093</v>
      </c>
      <c r="R432" t="s">
        <v>3094</v>
      </c>
    </row>
    <row r="433" spans="1:18" x14ac:dyDescent="0.25">
      <c r="A433">
        <v>10906700</v>
      </c>
      <c r="B433" t="s">
        <v>3089</v>
      </c>
      <c r="D433" t="s">
        <v>3090</v>
      </c>
      <c r="F433">
        <v>1</v>
      </c>
      <c r="G433">
        <v>0</v>
      </c>
      <c r="H433">
        <v>0</v>
      </c>
      <c r="I433">
        <v>0</v>
      </c>
      <c r="K433"/>
      <c r="N433" t="s">
        <v>3091</v>
      </c>
      <c r="O433" t="s">
        <v>3092</v>
      </c>
      <c r="P433" t="s">
        <v>3093</v>
      </c>
      <c r="R433" t="s">
        <v>3094</v>
      </c>
    </row>
    <row r="434" spans="1:18" x14ac:dyDescent="0.25">
      <c r="A434">
        <v>10908800</v>
      </c>
      <c r="B434" t="s">
        <v>3089</v>
      </c>
      <c r="D434" t="s">
        <v>3090</v>
      </c>
      <c r="F434">
        <v>1</v>
      </c>
      <c r="G434">
        <v>0</v>
      </c>
      <c r="H434">
        <v>0</v>
      </c>
      <c r="I434">
        <v>0</v>
      </c>
      <c r="K434"/>
      <c r="N434" t="s">
        <v>3091</v>
      </c>
      <c r="O434" t="s">
        <v>3092</v>
      </c>
      <c r="P434" t="s">
        <v>3093</v>
      </c>
      <c r="R434" t="s">
        <v>3094</v>
      </c>
    </row>
    <row r="435" spans="1:18" x14ac:dyDescent="0.25">
      <c r="A435">
        <v>10910100</v>
      </c>
      <c r="B435" t="s">
        <v>3089</v>
      </c>
      <c r="D435" t="s">
        <v>3090</v>
      </c>
      <c r="F435">
        <v>1</v>
      </c>
      <c r="G435">
        <v>0</v>
      </c>
      <c r="H435">
        <v>0</v>
      </c>
      <c r="I435">
        <v>0</v>
      </c>
      <c r="K435"/>
      <c r="N435" t="s">
        <v>3091</v>
      </c>
      <c r="O435" t="s">
        <v>3092</v>
      </c>
      <c r="P435" t="s">
        <v>3093</v>
      </c>
      <c r="R435" t="s">
        <v>3094</v>
      </c>
    </row>
    <row r="436" spans="1:18" x14ac:dyDescent="0.25">
      <c r="A436">
        <v>10910300</v>
      </c>
      <c r="B436" t="s">
        <v>3089</v>
      </c>
      <c r="D436" t="s">
        <v>3090</v>
      </c>
      <c r="F436">
        <v>1</v>
      </c>
      <c r="G436">
        <v>0</v>
      </c>
      <c r="H436">
        <v>0</v>
      </c>
      <c r="I436"/>
      <c r="K436"/>
      <c r="N436" t="s">
        <v>3091</v>
      </c>
      <c r="O436" t="s">
        <v>3092</v>
      </c>
      <c r="P436" t="s">
        <v>3093</v>
      </c>
      <c r="R436" t="s">
        <v>3094</v>
      </c>
    </row>
    <row r="437" spans="1:18" x14ac:dyDescent="0.25">
      <c r="A437">
        <v>10912120</v>
      </c>
      <c r="B437" t="s">
        <v>3089</v>
      </c>
      <c r="D437" t="s">
        <v>3090</v>
      </c>
      <c r="F437">
        <v>1</v>
      </c>
      <c r="G437">
        <v>0</v>
      </c>
      <c r="H437">
        <v>0</v>
      </c>
      <c r="I437">
        <v>0</v>
      </c>
      <c r="K437"/>
      <c r="N437" t="s">
        <v>3091</v>
      </c>
      <c r="O437" t="s">
        <v>3092</v>
      </c>
      <c r="P437" t="s">
        <v>3093</v>
      </c>
      <c r="R437" t="s">
        <v>3094</v>
      </c>
    </row>
    <row r="438" spans="1:18" x14ac:dyDescent="0.25">
      <c r="A438">
        <v>10912800</v>
      </c>
      <c r="B438" t="s">
        <v>3089</v>
      </c>
      <c r="D438" t="s">
        <v>3090</v>
      </c>
      <c r="F438">
        <v>1</v>
      </c>
      <c r="G438">
        <v>0</v>
      </c>
      <c r="H438">
        <v>2.7062499999999998</v>
      </c>
      <c r="I438">
        <v>2.7062499999999998</v>
      </c>
      <c r="K438"/>
      <c r="N438" t="s">
        <v>3091</v>
      </c>
      <c r="O438" t="s">
        <v>3092</v>
      </c>
      <c r="P438" t="s">
        <v>3093</v>
      </c>
      <c r="R438" t="s">
        <v>3094</v>
      </c>
    </row>
    <row r="439" spans="1:18" x14ac:dyDescent="0.25">
      <c r="A439">
        <v>10913100</v>
      </c>
      <c r="B439" t="s">
        <v>3089</v>
      </c>
      <c r="D439" t="s">
        <v>3090</v>
      </c>
      <c r="F439">
        <v>1</v>
      </c>
      <c r="G439">
        <v>0</v>
      </c>
      <c r="H439">
        <v>0</v>
      </c>
      <c r="I439"/>
      <c r="K439"/>
      <c r="N439" t="s">
        <v>3091</v>
      </c>
      <c r="O439" t="s">
        <v>3092</v>
      </c>
      <c r="P439" t="s">
        <v>3093</v>
      </c>
      <c r="R439" t="s">
        <v>3094</v>
      </c>
    </row>
    <row r="440" spans="1:18" x14ac:dyDescent="0.25">
      <c r="A440">
        <v>10914200</v>
      </c>
      <c r="B440" t="s">
        <v>3089</v>
      </c>
      <c r="D440" t="s">
        <v>3090</v>
      </c>
      <c r="F440">
        <v>1</v>
      </c>
      <c r="G440">
        <v>0</v>
      </c>
      <c r="H440">
        <v>4.05</v>
      </c>
      <c r="I440">
        <v>4.05</v>
      </c>
      <c r="K440"/>
      <c r="N440" t="s">
        <v>3091</v>
      </c>
      <c r="O440" t="s">
        <v>3092</v>
      </c>
      <c r="P440" t="s">
        <v>3093</v>
      </c>
      <c r="R440" t="s">
        <v>3094</v>
      </c>
    </row>
    <row r="441" spans="1:18" x14ac:dyDescent="0.25">
      <c r="A441">
        <v>10914400</v>
      </c>
      <c r="B441" t="s">
        <v>3089</v>
      </c>
      <c r="D441" t="s">
        <v>3090</v>
      </c>
      <c r="F441">
        <v>1</v>
      </c>
      <c r="G441">
        <v>0</v>
      </c>
      <c r="H441">
        <v>0</v>
      </c>
      <c r="I441">
        <v>0</v>
      </c>
      <c r="K441"/>
      <c r="N441" t="s">
        <v>3091</v>
      </c>
      <c r="O441" t="s">
        <v>3092</v>
      </c>
      <c r="P441" t="s">
        <v>3093</v>
      </c>
      <c r="R441" t="s">
        <v>3094</v>
      </c>
    </row>
    <row r="442" spans="1:18" x14ac:dyDescent="0.25">
      <c r="A442">
        <v>10917100</v>
      </c>
      <c r="B442" t="s">
        <v>3089</v>
      </c>
      <c r="D442" t="s">
        <v>3090</v>
      </c>
      <c r="F442">
        <v>1</v>
      </c>
      <c r="G442">
        <v>0</v>
      </c>
      <c r="H442">
        <v>2.2000000000000002</v>
      </c>
      <c r="I442">
        <v>2.2000000000000002</v>
      </c>
      <c r="K442"/>
      <c r="N442" t="s">
        <v>3091</v>
      </c>
      <c r="O442" t="s">
        <v>3092</v>
      </c>
      <c r="P442" t="s">
        <v>3093</v>
      </c>
      <c r="R442" t="s">
        <v>3094</v>
      </c>
    </row>
    <row r="443" spans="1:18" x14ac:dyDescent="0.25">
      <c r="A443">
        <v>10917700</v>
      </c>
      <c r="B443" t="s">
        <v>3089</v>
      </c>
      <c r="D443" t="s">
        <v>3090</v>
      </c>
      <c r="F443">
        <v>1</v>
      </c>
      <c r="G443">
        <v>0</v>
      </c>
      <c r="H443">
        <v>2.7</v>
      </c>
      <c r="I443">
        <v>2.7</v>
      </c>
      <c r="K443"/>
      <c r="N443" t="s">
        <v>3091</v>
      </c>
      <c r="O443" t="s">
        <v>3092</v>
      </c>
      <c r="P443" t="s">
        <v>3093</v>
      </c>
      <c r="R443" t="s">
        <v>3094</v>
      </c>
    </row>
    <row r="444" spans="1:18" x14ac:dyDescent="0.25">
      <c r="A444">
        <v>10917800</v>
      </c>
      <c r="B444" t="s">
        <v>3089</v>
      </c>
      <c r="D444" t="s">
        <v>3090</v>
      </c>
      <c r="F444">
        <v>1</v>
      </c>
      <c r="G444">
        <v>0</v>
      </c>
      <c r="H444">
        <v>2.48</v>
      </c>
      <c r="I444">
        <v>2.48</v>
      </c>
      <c r="K444"/>
      <c r="N444" t="s">
        <v>3091</v>
      </c>
      <c r="O444" t="s">
        <v>3092</v>
      </c>
      <c r="P444" t="s">
        <v>3093</v>
      </c>
      <c r="R444" t="s">
        <v>3094</v>
      </c>
    </row>
    <row r="445" spans="1:18" x14ac:dyDescent="0.25">
      <c r="A445">
        <v>11000300</v>
      </c>
      <c r="B445" t="s">
        <v>3089</v>
      </c>
      <c r="D445" t="s">
        <v>3090</v>
      </c>
      <c r="F445">
        <v>1</v>
      </c>
      <c r="G445">
        <v>0</v>
      </c>
      <c r="H445">
        <v>0.88619999999999999</v>
      </c>
      <c r="I445">
        <v>0.88619999999999999</v>
      </c>
      <c r="K445"/>
      <c r="N445" t="s">
        <v>3091</v>
      </c>
      <c r="O445" t="s">
        <v>3092</v>
      </c>
      <c r="P445" t="s">
        <v>3093</v>
      </c>
      <c r="R445" t="s">
        <v>3094</v>
      </c>
    </row>
    <row r="446" spans="1:18" x14ac:dyDescent="0.25">
      <c r="A446">
        <v>11000700</v>
      </c>
      <c r="B446" t="s">
        <v>3089</v>
      </c>
      <c r="D446" t="s">
        <v>3090</v>
      </c>
      <c r="F446">
        <v>1</v>
      </c>
      <c r="G446">
        <v>0</v>
      </c>
      <c r="H446">
        <v>0</v>
      </c>
      <c r="I446">
        <v>0</v>
      </c>
      <c r="K446"/>
      <c r="N446" t="s">
        <v>3091</v>
      </c>
      <c r="O446" t="s">
        <v>3092</v>
      </c>
      <c r="P446" t="s">
        <v>3093</v>
      </c>
      <c r="R446" t="s">
        <v>3094</v>
      </c>
    </row>
    <row r="447" spans="1:18" x14ac:dyDescent="0.25">
      <c r="A447">
        <v>11001400</v>
      </c>
      <c r="B447" t="s">
        <v>3089</v>
      </c>
      <c r="D447" t="s">
        <v>3090</v>
      </c>
      <c r="F447">
        <v>1</v>
      </c>
      <c r="G447">
        <v>0</v>
      </c>
      <c r="H447">
        <v>0</v>
      </c>
      <c r="I447">
        <v>0</v>
      </c>
      <c r="K447"/>
      <c r="N447" t="s">
        <v>3091</v>
      </c>
      <c r="O447" t="s">
        <v>3092</v>
      </c>
      <c r="P447" t="s">
        <v>3093</v>
      </c>
      <c r="R447" t="s">
        <v>3094</v>
      </c>
    </row>
    <row r="448" spans="1:18" x14ac:dyDescent="0.25">
      <c r="A448">
        <v>110032</v>
      </c>
      <c r="B448" t="s">
        <v>3089</v>
      </c>
      <c r="D448" t="s">
        <v>3090</v>
      </c>
      <c r="F448">
        <v>1</v>
      </c>
      <c r="G448">
        <v>0</v>
      </c>
      <c r="H448">
        <v>0</v>
      </c>
      <c r="I448">
        <v>0</v>
      </c>
      <c r="K448"/>
      <c r="N448" t="s">
        <v>3091</v>
      </c>
      <c r="O448" t="s">
        <v>3092</v>
      </c>
      <c r="P448" t="s">
        <v>3093</v>
      </c>
      <c r="R448" t="s">
        <v>3094</v>
      </c>
    </row>
    <row r="449" spans="1:18" x14ac:dyDescent="0.25">
      <c r="A449">
        <v>11004700</v>
      </c>
      <c r="B449" t="s">
        <v>3089</v>
      </c>
      <c r="D449" t="s">
        <v>3090</v>
      </c>
      <c r="F449">
        <v>1</v>
      </c>
      <c r="G449">
        <v>0</v>
      </c>
      <c r="H449">
        <v>1.22</v>
      </c>
      <c r="I449">
        <v>1.22</v>
      </c>
      <c r="K449"/>
      <c r="N449" t="s">
        <v>3091</v>
      </c>
      <c r="O449" t="s">
        <v>3092</v>
      </c>
      <c r="P449" t="s">
        <v>3093</v>
      </c>
      <c r="R449" t="s">
        <v>3094</v>
      </c>
    </row>
    <row r="450" spans="1:18" x14ac:dyDescent="0.25">
      <c r="A450">
        <v>11004900</v>
      </c>
      <c r="B450" t="s">
        <v>3089</v>
      </c>
      <c r="D450" t="s">
        <v>3090</v>
      </c>
      <c r="F450">
        <v>1</v>
      </c>
      <c r="G450">
        <v>0</v>
      </c>
      <c r="H450">
        <v>0.99375000000000002</v>
      </c>
      <c r="I450">
        <v>0.99375000000000002</v>
      </c>
      <c r="K450"/>
      <c r="N450" t="s">
        <v>3091</v>
      </c>
      <c r="O450" t="s">
        <v>3092</v>
      </c>
      <c r="P450" t="s">
        <v>3093</v>
      </c>
      <c r="R450" t="s">
        <v>3094</v>
      </c>
    </row>
    <row r="451" spans="1:18" x14ac:dyDescent="0.25">
      <c r="A451">
        <v>11005400</v>
      </c>
      <c r="B451" t="s">
        <v>3089</v>
      </c>
      <c r="D451" t="s">
        <v>3090</v>
      </c>
      <c r="F451">
        <v>1</v>
      </c>
      <c r="G451">
        <v>0</v>
      </c>
      <c r="H451">
        <v>0</v>
      </c>
      <c r="I451">
        <v>0</v>
      </c>
      <c r="K451"/>
      <c r="N451" t="s">
        <v>3091</v>
      </c>
      <c r="O451" t="s">
        <v>3092</v>
      </c>
      <c r="P451" t="s">
        <v>3093</v>
      </c>
      <c r="R451" t="s">
        <v>3094</v>
      </c>
    </row>
    <row r="452" spans="1:18" x14ac:dyDescent="0.25">
      <c r="A452">
        <v>11005500</v>
      </c>
      <c r="B452" t="s">
        <v>3089</v>
      </c>
      <c r="D452" t="s">
        <v>3090</v>
      </c>
      <c r="F452">
        <v>1</v>
      </c>
      <c r="G452">
        <v>0</v>
      </c>
      <c r="H452">
        <v>0</v>
      </c>
      <c r="I452">
        <v>0</v>
      </c>
      <c r="K452"/>
      <c r="N452" t="s">
        <v>3091</v>
      </c>
      <c r="O452" t="s">
        <v>3092</v>
      </c>
      <c r="P452" t="s">
        <v>3093</v>
      </c>
      <c r="R452" t="s">
        <v>3094</v>
      </c>
    </row>
    <row r="453" spans="1:18" x14ac:dyDescent="0.25">
      <c r="A453">
        <v>11005600</v>
      </c>
      <c r="B453" t="s">
        <v>3089</v>
      </c>
      <c r="D453" t="s">
        <v>3090</v>
      </c>
      <c r="F453">
        <v>1</v>
      </c>
      <c r="G453">
        <v>0</v>
      </c>
      <c r="H453">
        <v>0</v>
      </c>
      <c r="I453">
        <v>0</v>
      </c>
      <c r="K453"/>
      <c r="N453" t="s">
        <v>3091</v>
      </c>
      <c r="O453" t="s">
        <v>3092</v>
      </c>
      <c r="P453" t="s">
        <v>3093</v>
      </c>
      <c r="R453" t="s">
        <v>3094</v>
      </c>
    </row>
    <row r="454" spans="1:18" x14ac:dyDescent="0.25">
      <c r="A454">
        <v>11005700</v>
      </c>
      <c r="B454" t="s">
        <v>3089</v>
      </c>
      <c r="D454" t="s">
        <v>3090</v>
      </c>
      <c r="F454">
        <v>1</v>
      </c>
      <c r="G454">
        <v>0</v>
      </c>
      <c r="H454">
        <v>0</v>
      </c>
      <c r="I454">
        <v>0</v>
      </c>
      <c r="K454"/>
      <c r="N454" t="s">
        <v>3091</v>
      </c>
      <c r="O454" t="s">
        <v>3092</v>
      </c>
      <c r="P454" t="s">
        <v>3093</v>
      </c>
      <c r="R454" t="s">
        <v>3094</v>
      </c>
    </row>
    <row r="455" spans="1:18" x14ac:dyDescent="0.25">
      <c r="A455">
        <v>11009100</v>
      </c>
      <c r="B455" t="s">
        <v>3089</v>
      </c>
      <c r="D455" t="s">
        <v>3090</v>
      </c>
      <c r="F455">
        <v>1</v>
      </c>
      <c r="G455">
        <v>0</v>
      </c>
      <c r="H455">
        <v>1.08804958677685</v>
      </c>
      <c r="I455">
        <v>1.08804958677685</v>
      </c>
      <c r="K455"/>
      <c r="N455" t="s">
        <v>3091</v>
      </c>
      <c r="O455" t="s">
        <v>3092</v>
      </c>
      <c r="P455" t="s">
        <v>3093</v>
      </c>
      <c r="R455" t="s">
        <v>3094</v>
      </c>
    </row>
    <row r="456" spans="1:18" x14ac:dyDescent="0.25">
      <c r="A456">
        <v>11012100</v>
      </c>
      <c r="B456" t="s">
        <v>3089</v>
      </c>
      <c r="D456" t="s">
        <v>3090</v>
      </c>
      <c r="F456">
        <v>1</v>
      </c>
      <c r="G456">
        <v>0</v>
      </c>
      <c r="H456">
        <v>1.65</v>
      </c>
      <c r="I456">
        <v>1.65</v>
      </c>
      <c r="K456"/>
      <c r="N456" t="s">
        <v>3091</v>
      </c>
      <c r="O456" t="s">
        <v>3092</v>
      </c>
      <c r="P456" t="s">
        <v>3093</v>
      </c>
      <c r="R456" t="s">
        <v>3094</v>
      </c>
    </row>
    <row r="457" spans="1:18" x14ac:dyDescent="0.25">
      <c r="A457">
        <v>11013800</v>
      </c>
      <c r="B457" t="s">
        <v>3089</v>
      </c>
      <c r="D457" t="s">
        <v>3090</v>
      </c>
      <c r="F457">
        <v>1</v>
      </c>
      <c r="G457">
        <v>0</v>
      </c>
      <c r="H457">
        <v>1.5295000000000001</v>
      </c>
      <c r="I457">
        <v>1.5295000000000001</v>
      </c>
      <c r="K457"/>
      <c r="N457" t="s">
        <v>3091</v>
      </c>
      <c r="O457" t="s">
        <v>3092</v>
      </c>
      <c r="P457" t="s">
        <v>3093</v>
      </c>
      <c r="R457" t="s">
        <v>3094</v>
      </c>
    </row>
    <row r="458" spans="1:18" x14ac:dyDescent="0.25">
      <c r="A458">
        <v>11016300</v>
      </c>
      <c r="B458" t="s">
        <v>3089</v>
      </c>
      <c r="D458" t="s">
        <v>3090</v>
      </c>
      <c r="F458">
        <v>1</v>
      </c>
      <c r="G458">
        <v>0</v>
      </c>
      <c r="H458">
        <v>0</v>
      </c>
      <c r="I458">
        <v>0</v>
      </c>
      <c r="K458"/>
      <c r="N458" t="s">
        <v>3091</v>
      </c>
      <c r="O458" t="s">
        <v>3092</v>
      </c>
      <c r="P458" t="s">
        <v>3093</v>
      </c>
      <c r="R458" t="s">
        <v>3094</v>
      </c>
    </row>
    <row r="459" spans="1:18" x14ac:dyDescent="0.25">
      <c r="A459">
        <v>11016600</v>
      </c>
      <c r="B459" t="s">
        <v>3089</v>
      </c>
      <c r="D459" t="s">
        <v>3090</v>
      </c>
      <c r="F459">
        <v>1</v>
      </c>
      <c r="G459">
        <v>0</v>
      </c>
      <c r="H459">
        <v>19.829999999999998</v>
      </c>
      <c r="I459">
        <v>19.829999999999998</v>
      </c>
      <c r="K459"/>
      <c r="N459" t="s">
        <v>3091</v>
      </c>
      <c r="O459" t="s">
        <v>3092</v>
      </c>
      <c r="P459" t="s">
        <v>3093</v>
      </c>
      <c r="R459" t="s">
        <v>3094</v>
      </c>
    </row>
    <row r="460" spans="1:18" x14ac:dyDescent="0.25">
      <c r="A460">
        <v>11022200</v>
      </c>
      <c r="B460" t="s">
        <v>3089</v>
      </c>
      <c r="D460" t="s">
        <v>3090</v>
      </c>
      <c r="F460">
        <v>1</v>
      </c>
      <c r="G460">
        <v>0</v>
      </c>
      <c r="H460">
        <v>0</v>
      </c>
      <c r="I460">
        <v>0</v>
      </c>
      <c r="K460"/>
      <c r="N460" t="s">
        <v>3091</v>
      </c>
      <c r="O460" t="s">
        <v>3092</v>
      </c>
      <c r="P460" t="s">
        <v>3093</v>
      </c>
      <c r="R460" t="s">
        <v>3094</v>
      </c>
    </row>
    <row r="461" spans="1:18" x14ac:dyDescent="0.25">
      <c r="A461">
        <v>11023500</v>
      </c>
      <c r="B461" t="s">
        <v>3089</v>
      </c>
      <c r="D461" t="s">
        <v>3090</v>
      </c>
      <c r="F461">
        <v>1</v>
      </c>
      <c r="G461">
        <v>0</v>
      </c>
      <c r="H461">
        <v>5.7380952380952399</v>
      </c>
      <c r="I461">
        <v>5.7380952380952399</v>
      </c>
      <c r="K461"/>
      <c r="N461" t="s">
        <v>3091</v>
      </c>
      <c r="O461" t="s">
        <v>3092</v>
      </c>
      <c r="P461" t="s">
        <v>3093</v>
      </c>
      <c r="R461" t="s">
        <v>3094</v>
      </c>
    </row>
    <row r="462" spans="1:18" x14ac:dyDescent="0.25">
      <c r="A462">
        <v>11025100</v>
      </c>
      <c r="B462" t="s">
        <v>3089</v>
      </c>
      <c r="D462" t="s">
        <v>3090</v>
      </c>
      <c r="F462">
        <v>1</v>
      </c>
      <c r="G462">
        <v>0</v>
      </c>
      <c r="H462">
        <v>0</v>
      </c>
      <c r="I462">
        <v>0</v>
      </c>
      <c r="K462"/>
      <c r="N462" t="s">
        <v>3091</v>
      </c>
      <c r="O462" t="s">
        <v>3092</v>
      </c>
      <c r="P462" t="s">
        <v>3093</v>
      </c>
      <c r="R462" t="s">
        <v>3094</v>
      </c>
    </row>
    <row r="463" spans="1:18" x14ac:dyDescent="0.25">
      <c r="A463">
        <v>11026800</v>
      </c>
      <c r="B463" t="s">
        <v>3089</v>
      </c>
      <c r="D463" t="s">
        <v>3090</v>
      </c>
      <c r="F463">
        <v>1</v>
      </c>
      <c r="G463">
        <v>0</v>
      </c>
      <c r="H463">
        <v>0.48</v>
      </c>
      <c r="I463">
        <v>0.48</v>
      </c>
      <c r="K463"/>
      <c r="N463" t="s">
        <v>3091</v>
      </c>
      <c r="O463" t="s">
        <v>3092</v>
      </c>
      <c r="P463" t="s">
        <v>3093</v>
      </c>
      <c r="R463" t="s">
        <v>3094</v>
      </c>
    </row>
    <row r="464" spans="1:18" x14ac:dyDescent="0.25">
      <c r="A464">
        <v>11028600</v>
      </c>
      <c r="B464" t="s">
        <v>3089</v>
      </c>
      <c r="D464" t="s">
        <v>3090</v>
      </c>
      <c r="F464">
        <v>1</v>
      </c>
      <c r="G464">
        <v>0</v>
      </c>
      <c r="H464">
        <v>24.38</v>
      </c>
      <c r="I464">
        <v>24.38</v>
      </c>
      <c r="K464"/>
      <c r="N464" t="s">
        <v>3091</v>
      </c>
      <c r="O464" t="s">
        <v>3092</v>
      </c>
      <c r="P464" t="s">
        <v>3093</v>
      </c>
      <c r="R464" t="s">
        <v>3094</v>
      </c>
    </row>
    <row r="465" spans="1:18" x14ac:dyDescent="0.25">
      <c r="A465">
        <v>11028700</v>
      </c>
      <c r="B465" t="s">
        <v>3089</v>
      </c>
      <c r="D465" t="s">
        <v>3090</v>
      </c>
      <c r="F465">
        <v>1</v>
      </c>
      <c r="G465">
        <v>0</v>
      </c>
      <c r="H465">
        <v>53.72</v>
      </c>
      <c r="I465">
        <v>53.72</v>
      </c>
      <c r="K465"/>
      <c r="N465" t="s">
        <v>3091</v>
      </c>
      <c r="O465" t="s">
        <v>3092</v>
      </c>
      <c r="P465" t="s">
        <v>3093</v>
      </c>
      <c r="R465" t="s">
        <v>3094</v>
      </c>
    </row>
    <row r="466" spans="1:18" x14ac:dyDescent="0.25">
      <c r="A466">
        <v>110309500</v>
      </c>
      <c r="B466" t="s">
        <v>3089</v>
      </c>
      <c r="D466" t="s">
        <v>3090</v>
      </c>
      <c r="F466">
        <v>1</v>
      </c>
      <c r="G466">
        <v>0</v>
      </c>
      <c r="H466">
        <v>2.86</v>
      </c>
      <c r="I466">
        <v>2.86</v>
      </c>
      <c r="K466"/>
      <c r="N466" t="s">
        <v>3091</v>
      </c>
      <c r="O466" t="s">
        <v>3092</v>
      </c>
      <c r="P466" t="s">
        <v>3093</v>
      </c>
      <c r="R466" t="s">
        <v>3094</v>
      </c>
    </row>
    <row r="467" spans="1:18" x14ac:dyDescent="0.25">
      <c r="A467">
        <v>11070700</v>
      </c>
      <c r="B467" t="s">
        <v>3089</v>
      </c>
      <c r="D467" t="s">
        <v>3090</v>
      </c>
      <c r="F467">
        <v>1</v>
      </c>
      <c r="G467">
        <v>0</v>
      </c>
      <c r="H467">
        <v>0</v>
      </c>
      <c r="I467">
        <v>0</v>
      </c>
      <c r="K467"/>
      <c r="N467" t="s">
        <v>3091</v>
      </c>
      <c r="O467" t="s">
        <v>3092</v>
      </c>
      <c r="P467" t="s">
        <v>3093</v>
      </c>
      <c r="R467" t="s">
        <v>3094</v>
      </c>
    </row>
    <row r="468" spans="1:18" x14ac:dyDescent="0.25">
      <c r="A468">
        <v>11092800</v>
      </c>
      <c r="B468" t="s">
        <v>3089</v>
      </c>
      <c r="D468" t="s">
        <v>3090</v>
      </c>
      <c r="F468">
        <v>1</v>
      </c>
      <c r="G468">
        <v>0</v>
      </c>
      <c r="H468">
        <v>9.09</v>
      </c>
      <c r="I468">
        <v>9.09</v>
      </c>
      <c r="K468"/>
      <c r="N468" t="s">
        <v>3091</v>
      </c>
      <c r="O468" t="s">
        <v>3092</v>
      </c>
      <c r="P468" t="s">
        <v>3093</v>
      </c>
      <c r="R468" t="s">
        <v>3094</v>
      </c>
    </row>
    <row r="469" spans="1:18" x14ac:dyDescent="0.25">
      <c r="A469">
        <v>11093200</v>
      </c>
      <c r="B469" t="s">
        <v>3089</v>
      </c>
      <c r="D469" t="s">
        <v>3090</v>
      </c>
      <c r="F469">
        <v>1</v>
      </c>
      <c r="G469">
        <v>0</v>
      </c>
      <c r="H469">
        <v>6.84</v>
      </c>
      <c r="I469">
        <v>6.84</v>
      </c>
      <c r="K469"/>
      <c r="N469" t="s">
        <v>3091</v>
      </c>
      <c r="O469" t="s">
        <v>3092</v>
      </c>
      <c r="P469" t="s">
        <v>3093</v>
      </c>
      <c r="R469" t="s">
        <v>3094</v>
      </c>
    </row>
    <row r="470" spans="1:18" x14ac:dyDescent="0.25">
      <c r="A470">
        <v>11094000</v>
      </c>
      <c r="B470" t="s">
        <v>3089</v>
      </c>
      <c r="D470" t="s">
        <v>3090</v>
      </c>
      <c r="F470">
        <v>1</v>
      </c>
      <c r="G470">
        <v>0</v>
      </c>
      <c r="H470">
        <v>0</v>
      </c>
      <c r="I470"/>
      <c r="K470"/>
      <c r="N470" t="s">
        <v>3091</v>
      </c>
      <c r="O470" t="s">
        <v>3092</v>
      </c>
      <c r="P470" t="s">
        <v>3093</v>
      </c>
      <c r="R470" t="s">
        <v>3094</v>
      </c>
    </row>
    <row r="471" spans="1:18" x14ac:dyDescent="0.25">
      <c r="A471">
        <v>11094600</v>
      </c>
      <c r="B471" t="s">
        <v>3089</v>
      </c>
      <c r="D471" t="s">
        <v>3090</v>
      </c>
      <c r="F471">
        <v>1</v>
      </c>
      <c r="G471">
        <v>0</v>
      </c>
      <c r="H471">
        <v>15.49</v>
      </c>
      <c r="I471">
        <v>15.49</v>
      </c>
      <c r="K471"/>
      <c r="N471" t="s">
        <v>3091</v>
      </c>
      <c r="O471" t="s">
        <v>3092</v>
      </c>
      <c r="P471" t="s">
        <v>3093</v>
      </c>
      <c r="R471" t="s">
        <v>3094</v>
      </c>
    </row>
    <row r="472" spans="1:18" x14ac:dyDescent="0.25">
      <c r="A472">
        <v>11094900</v>
      </c>
      <c r="B472" t="s">
        <v>3089</v>
      </c>
      <c r="D472" t="s">
        <v>3090</v>
      </c>
      <c r="F472">
        <v>1</v>
      </c>
      <c r="G472">
        <v>0</v>
      </c>
      <c r="H472">
        <v>221.99700000000001</v>
      </c>
      <c r="I472">
        <v>221.99700000000001</v>
      </c>
      <c r="K472"/>
      <c r="N472" t="s">
        <v>3091</v>
      </c>
      <c r="O472" t="s">
        <v>3092</v>
      </c>
      <c r="P472" t="s">
        <v>3093</v>
      </c>
      <c r="R472" t="s">
        <v>3094</v>
      </c>
    </row>
    <row r="473" spans="1:18" x14ac:dyDescent="0.25">
      <c r="A473">
        <v>11095000</v>
      </c>
      <c r="B473" t="s">
        <v>3089</v>
      </c>
      <c r="D473" t="s">
        <v>3090</v>
      </c>
      <c r="F473">
        <v>1</v>
      </c>
      <c r="G473">
        <v>0</v>
      </c>
      <c r="H473">
        <v>38</v>
      </c>
      <c r="I473">
        <v>38</v>
      </c>
      <c r="K473"/>
      <c r="N473" t="s">
        <v>3091</v>
      </c>
      <c r="O473" t="s">
        <v>3092</v>
      </c>
      <c r="P473" t="s">
        <v>3093</v>
      </c>
      <c r="R473" t="s">
        <v>3094</v>
      </c>
    </row>
    <row r="474" spans="1:18" x14ac:dyDescent="0.25">
      <c r="A474">
        <v>11214200</v>
      </c>
      <c r="B474" t="s">
        <v>3089</v>
      </c>
      <c r="D474" t="s">
        <v>3090</v>
      </c>
      <c r="F474">
        <v>1</v>
      </c>
      <c r="G474">
        <v>0</v>
      </c>
      <c r="H474">
        <v>0</v>
      </c>
      <c r="I474"/>
      <c r="K474"/>
      <c r="N474" t="s">
        <v>3091</v>
      </c>
      <c r="O474" t="s">
        <v>3092</v>
      </c>
      <c r="P474" t="s">
        <v>3093</v>
      </c>
      <c r="R474" t="s">
        <v>3094</v>
      </c>
    </row>
    <row r="475" spans="1:18" x14ac:dyDescent="0.25">
      <c r="A475">
        <v>11214600</v>
      </c>
      <c r="B475" t="s">
        <v>3089</v>
      </c>
      <c r="D475" t="s">
        <v>3090</v>
      </c>
      <c r="F475">
        <v>1</v>
      </c>
      <c r="G475">
        <v>0</v>
      </c>
      <c r="H475">
        <v>0</v>
      </c>
      <c r="I475">
        <v>0</v>
      </c>
      <c r="K475"/>
      <c r="N475" t="s">
        <v>3091</v>
      </c>
      <c r="O475" t="s">
        <v>3092</v>
      </c>
      <c r="P475" t="s">
        <v>3093</v>
      </c>
      <c r="R475" t="s">
        <v>3094</v>
      </c>
    </row>
    <row r="476" spans="1:18" x14ac:dyDescent="0.25">
      <c r="A476">
        <v>11214700</v>
      </c>
      <c r="B476" t="s">
        <v>3089</v>
      </c>
      <c r="D476" t="s">
        <v>3090</v>
      </c>
      <c r="F476">
        <v>1</v>
      </c>
      <c r="G476">
        <v>0</v>
      </c>
      <c r="H476">
        <v>0.78</v>
      </c>
      <c r="I476">
        <v>0.78</v>
      </c>
      <c r="K476"/>
      <c r="N476" t="s">
        <v>3091</v>
      </c>
      <c r="O476" t="s">
        <v>3092</v>
      </c>
      <c r="P476" t="s">
        <v>3093</v>
      </c>
      <c r="R476" t="s">
        <v>3094</v>
      </c>
    </row>
    <row r="477" spans="1:18" x14ac:dyDescent="0.25">
      <c r="A477">
        <v>11302100</v>
      </c>
      <c r="B477" t="s">
        <v>3089</v>
      </c>
      <c r="D477" t="s">
        <v>3090</v>
      </c>
      <c r="F477">
        <v>1</v>
      </c>
      <c r="G477">
        <v>0</v>
      </c>
      <c r="H477">
        <v>0.6603</v>
      </c>
      <c r="I477">
        <v>0.6603</v>
      </c>
      <c r="K477"/>
      <c r="N477" t="s">
        <v>3091</v>
      </c>
      <c r="O477" t="s">
        <v>3092</v>
      </c>
      <c r="P477" t="s">
        <v>3093</v>
      </c>
      <c r="R477" t="s">
        <v>3094</v>
      </c>
    </row>
    <row r="478" spans="1:18" x14ac:dyDescent="0.25">
      <c r="A478">
        <v>11303400</v>
      </c>
      <c r="B478" t="s">
        <v>3089</v>
      </c>
      <c r="D478" t="s">
        <v>3090</v>
      </c>
      <c r="F478">
        <v>1</v>
      </c>
      <c r="G478">
        <v>0</v>
      </c>
      <c r="H478">
        <v>0.64571428571428602</v>
      </c>
      <c r="I478">
        <v>0.64571428571428602</v>
      </c>
      <c r="K478"/>
      <c r="N478" t="s">
        <v>3091</v>
      </c>
      <c r="O478" t="s">
        <v>3092</v>
      </c>
      <c r="P478" t="s">
        <v>3093</v>
      </c>
      <c r="R478" t="s">
        <v>3094</v>
      </c>
    </row>
    <row r="479" spans="1:18" x14ac:dyDescent="0.25">
      <c r="A479">
        <v>11303600</v>
      </c>
      <c r="B479" t="s">
        <v>3089</v>
      </c>
      <c r="D479" t="s">
        <v>3090</v>
      </c>
      <c r="F479">
        <v>1</v>
      </c>
      <c r="G479">
        <v>0</v>
      </c>
      <c r="H479">
        <v>0.72770000000000001</v>
      </c>
      <c r="I479">
        <v>0.72770000000000001</v>
      </c>
      <c r="K479"/>
      <c r="N479" t="s">
        <v>3091</v>
      </c>
      <c r="O479" t="s">
        <v>3092</v>
      </c>
      <c r="P479" t="s">
        <v>3093</v>
      </c>
      <c r="R479" t="s">
        <v>3094</v>
      </c>
    </row>
    <row r="480" spans="1:18" x14ac:dyDescent="0.25">
      <c r="A480">
        <v>11304000</v>
      </c>
      <c r="B480" t="s">
        <v>3089</v>
      </c>
      <c r="D480" t="s">
        <v>3090</v>
      </c>
      <c r="F480">
        <v>1</v>
      </c>
      <c r="G480">
        <v>0</v>
      </c>
      <c r="H480">
        <v>1.35</v>
      </c>
      <c r="I480">
        <v>1.35</v>
      </c>
      <c r="K480"/>
      <c r="N480" t="s">
        <v>3091</v>
      </c>
      <c r="O480" t="s">
        <v>3092</v>
      </c>
      <c r="P480" t="s">
        <v>3093</v>
      </c>
      <c r="R480" t="s">
        <v>3094</v>
      </c>
    </row>
    <row r="481" spans="1:18" x14ac:dyDescent="0.25">
      <c r="A481">
        <v>11305700</v>
      </c>
      <c r="B481" t="s">
        <v>3089</v>
      </c>
      <c r="D481" t="s">
        <v>3090</v>
      </c>
      <c r="F481">
        <v>1</v>
      </c>
      <c r="G481">
        <v>0</v>
      </c>
      <c r="H481">
        <v>0</v>
      </c>
      <c r="I481">
        <v>0</v>
      </c>
      <c r="K481"/>
      <c r="N481" t="s">
        <v>3091</v>
      </c>
      <c r="O481" t="s">
        <v>3092</v>
      </c>
      <c r="P481" t="s">
        <v>3093</v>
      </c>
      <c r="R481" t="s">
        <v>3094</v>
      </c>
    </row>
    <row r="482" spans="1:18" x14ac:dyDescent="0.25">
      <c r="A482">
        <v>11305800</v>
      </c>
      <c r="B482" t="s">
        <v>3089</v>
      </c>
      <c r="D482" t="s">
        <v>3090</v>
      </c>
      <c r="F482">
        <v>1</v>
      </c>
      <c r="G482">
        <v>0</v>
      </c>
      <c r="H482">
        <v>0.66535050537984997</v>
      </c>
      <c r="I482">
        <v>0.66535050537984997</v>
      </c>
      <c r="K482"/>
      <c r="N482" t="s">
        <v>3091</v>
      </c>
      <c r="O482" t="s">
        <v>3092</v>
      </c>
      <c r="P482" t="s">
        <v>3093</v>
      </c>
      <c r="R482" t="s">
        <v>3094</v>
      </c>
    </row>
    <row r="483" spans="1:18" x14ac:dyDescent="0.25">
      <c r="A483">
        <v>11305900</v>
      </c>
      <c r="B483" t="s">
        <v>3089</v>
      </c>
      <c r="D483" t="s">
        <v>3090</v>
      </c>
      <c r="F483">
        <v>1</v>
      </c>
      <c r="G483">
        <v>0</v>
      </c>
      <c r="H483">
        <v>0.63300000000000001</v>
      </c>
      <c r="I483">
        <v>0.63300000000000001</v>
      </c>
      <c r="K483"/>
      <c r="N483" t="s">
        <v>3091</v>
      </c>
      <c r="O483" t="s">
        <v>3092</v>
      </c>
      <c r="P483" t="s">
        <v>3093</v>
      </c>
      <c r="R483" t="s">
        <v>3094</v>
      </c>
    </row>
    <row r="484" spans="1:18" x14ac:dyDescent="0.25">
      <c r="A484">
        <v>11306100</v>
      </c>
      <c r="B484" t="s">
        <v>3089</v>
      </c>
      <c r="D484" t="s">
        <v>3090</v>
      </c>
      <c r="F484">
        <v>1</v>
      </c>
      <c r="G484">
        <v>0</v>
      </c>
      <c r="H484">
        <v>0.66500000000000004</v>
      </c>
      <c r="I484">
        <v>0.66500000000000004</v>
      </c>
      <c r="K484"/>
      <c r="N484" t="s">
        <v>3091</v>
      </c>
      <c r="O484" t="s">
        <v>3092</v>
      </c>
      <c r="P484" t="s">
        <v>3093</v>
      </c>
      <c r="R484" t="s">
        <v>3094</v>
      </c>
    </row>
    <row r="485" spans="1:18" x14ac:dyDescent="0.25">
      <c r="A485">
        <v>11306400</v>
      </c>
      <c r="B485" t="s">
        <v>3089</v>
      </c>
      <c r="D485" t="s">
        <v>3090</v>
      </c>
      <c r="F485">
        <v>1</v>
      </c>
      <c r="G485">
        <v>0</v>
      </c>
      <c r="H485">
        <v>0</v>
      </c>
      <c r="I485">
        <v>0</v>
      </c>
      <c r="K485"/>
      <c r="N485" t="s">
        <v>3091</v>
      </c>
      <c r="O485" t="s">
        <v>3092</v>
      </c>
      <c r="P485" t="s">
        <v>3093</v>
      </c>
      <c r="R485" t="s">
        <v>3094</v>
      </c>
    </row>
    <row r="486" spans="1:18" x14ac:dyDescent="0.25">
      <c r="A486">
        <v>11307600</v>
      </c>
      <c r="B486" t="s">
        <v>3089</v>
      </c>
      <c r="D486" t="s">
        <v>3090</v>
      </c>
      <c r="F486">
        <v>1</v>
      </c>
      <c r="G486">
        <v>0</v>
      </c>
      <c r="H486">
        <v>0.63884210526315799</v>
      </c>
      <c r="I486">
        <v>0.63884210526315799</v>
      </c>
      <c r="K486"/>
      <c r="N486" t="s">
        <v>3091</v>
      </c>
      <c r="O486" t="s">
        <v>3092</v>
      </c>
      <c r="P486" t="s">
        <v>3093</v>
      </c>
      <c r="R486" t="s">
        <v>3094</v>
      </c>
    </row>
    <row r="487" spans="1:18" x14ac:dyDescent="0.25">
      <c r="A487">
        <v>11307700</v>
      </c>
      <c r="B487" t="s">
        <v>3089</v>
      </c>
      <c r="D487" t="s">
        <v>3090</v>
      </c>
      <c r="F487">
        <v>1</v>
      </c>
      <c r="G487">
        <v>0</v>
      </c>
      <c r="H487">
        <v>0.72</v>
      </c>
      <c r="I487">
        <v>0.72</v>
      </c>
      <c r="K487"/>
      <c r="N487" t="s">
        <v>3091</v>
      </c>
      <c r="O487" t="s">
        <v>3092</v>
      </c>
      <c r="P487" t="s">
        <v>3093</v>
      </c>
      <c r="R487" t="s">
        <v>3094</v>
      </c>
    </row>
    <row r="488" spans="1:18" x14ac:dyDescent="0.25">
      <c r="A488">
        <v>11307900</v>
      </c>
      <c r="B488" t="s">
        <v>3089</v>
      </c>
      <c r="D488" t="s">
        <v>3090</v>
      </c>
      <c r="F488">
        <v>1</v>
      </c>
      <c r="G488">
        <v>0</v>
      </c>
      <c r="H488">
        <v>0.69042452830188605</v>
      </c>
      <c r="I488">
        <v>0.69042452830188605</v>
      </c>
      <c r="K488"/>
      <c r="N488" t="s">
        <v>3091</v>
      </c>
      <c r="O488" t="s">
        <v>3092</v>
      </c>
      <c r="P488" t="s">
        <v>3093</v>
      </c>
      <c r="R488" t="s">
        <v>3094</v>
      </c>
    </row>
    <row r="489" spans="1:18" x14ac:dyDescent="0.25">
      <c r="A489">
        <v>11308300</v>
      </c>
      <c r="B489" t="s">
        <v>3089</v>
      </c>
      <c r="D489" t="s">
        <v>3090</v>
      </c>
      <c r="F489">
        <v>1</v>
      </c>
      <c r="G489">
        <v>0</v>
      </c>
      <c r="H489">
        <v>0.63634782608695695</v>
      </c>
      <c r="I489">
        <v>0.63634782608695695</v>
      </c>
      <c r="K489"/>
      <c r="N489" t="s">
        <v>3091</v>
      </c>
      <c r="O489" t="s">
        <v>3092</v>
      </c>
      <c r="P489" t="s">
        <v>3093</v>
      </c>
      <c r="R489" t="s">
        <v>3094</v>
      </c>
    </row>
    <row r="490" spans="1:18" x14ac:dyDescent="0.25">
      <c r="A490">
        <v>11308900</v>
      </c>
      <c r="B490" t="s">
        <v>3089</v>
      </c>
      <c r="D490" t="s">
        <v>3090</v>
      </c>
      <c r="F490">
        <v>1</v>
      </c>
      <c r="G490">
        <v>0</v>
      </c>
      <c r="H490">
        <v>0.67718079720150903</v>
      </c>
      <c r="I490">
        <v>0.67718079720150903</v>
      </c>
      <c r="K490"/>
      <c r="N490" t="s">
        <v>3091</v>
      </c>
      <c r="O490" t="s">
        <v>3092</v>
      </c>
      <c r="P490" t="s">
        <v>3093</v>
      </c>
      <c r="R490" t="s">
        <v>3094</v>
      </c>
    </row>
    <row r="491" spans="1:18" x14ac:dyDescent="0.25">
      <c r="A491">
        <v>11310900</v>
      </c>
      <c r="B491" t="s">
        <v>3089</v>
      </c>
      <c r="D491" t="s">
        <v>3090</v>
      </c>
      <c r="F491">
        <v>1</v>
      </c>
      <c r="G491">
        <v>0</v>
      </c>
      <c r="H491">
        <v>0</v>
      </c>
      <c r="I491">
        <v>0</v>
      </c>
      <c r="K491"/>
      <c r="N491" t="s">
        <v>3091</v>
      </c>
      <c r="O491" t="s">
        <v>3092</v>
      </c>
      <c r="P491" t="s">
        <v>3093</v>
      </c>
      <c r="R491" t="s">
        <v>3094</v>
      </c>
    </row>
    <row r="492" spans="1:18" x14ac:dyDescent="0.25">
      <c r="A492">
        <v>11314500</v>
      </c>
      <c r="B492" t="s">
        <v>3089</v>
      </c>
      <c r="D492" t="s">
        <v>3090</v>
      </c>
      <c r="F492">
        <v>1</v>
      </c>
      <c r="G492">
        <v>0</v>
      </c>
      <c r="H492">
        <v>0.653225254823811</v>
      </c>
      <c r="I492">
        <v>0.653225254823811</v>
      </c>
      <c r="K492"/>
      <c r="N492" t="s">
        <v>3091</v>
      </c>
      <c r="O492" t="s">
        <v>3092</v>
      </c>
      <c r="P492" t="s">
        <v>3093</v>
      </c>
      <c r="R492" t="s">
        <v>3094</v>
      </c>
    </row>
    <row r="493" spans="1:18" x14ac:dyDescent="0.25">
      <c r="A493">
        <v>11316400</v>
      </c>
      <c r="B493" t="s">
        <v>3089</v>
      </c>
      <c r="D493" t="s">
        <v>3090</v>
      </c>
      <c r="F493">
        <v>1</v>
      </c>
      <c r="G493">
        <v>0</v>
      </c>
      <c r="H493">
        <v>0.66062689759407001</v>
      </c>
      <c r="I493">
        <v>0.66062689759407001</v>
      </c>
      <c r="K493"/>
      <c r="N493" t="s">
        <v>3091</v>
      </c>
      <c r="O493" t="s">
        <v>3092</v>
      </c>
      <c r="P493" t="s">
        <v>3093</v>
      </c>
      <c r="R493" t="s">
        <v>3094</v>
      </c>
    </row>
    <row r="494" spans="1:18" x14ac:dyDescent="0.25">
      <c r="A494">
        <v>11316500</v>
      </c>
      <c r="B494" t="s">
        <v>3089</v>
      </c>
      <c r="D494" t="s">
        <v>3090</v>
      </c>
      <c r="F494">
        <v>1</v>
      </c>
      <c r="G494">
        <v>0</v>
      </c>
      <c r="H494">
        <v>0.63749999999999996</v>
      </c>
      <c r="I494">
        <v>0.63749999999999996</v>
      </c>
      <c r="K494"/>
      <c r="N494" t="s">
        <v>3091</v>
      </c>
      <c r="O494" t="s">
        <v>3092</v>
      </c>
      <c r="P494" t="s">
        <v>3093</v>
      </c>
      <c r="R494" t="s">
        <v>3094</v>
      </c>
    </row>
    <row r="495" spans="1:18" x14ac:dyDescent="0.25">
      <c r="A495">
        <v>11316600</v>
      </c>
      <c r="B495" t="s">
        <v>3089</v>
      </c>
      <c r="D495" t="s">
        <v>3090</v>
      </c>
      <c r="F495">
        <v>1</v>
      </c>
      <c r="G495">
        <v>0</v>
      </c>
      <c r="H495">
        <v>0</v>
      </c>
      <c r="I495">
        <v>0</v>
      </c>
      <c r="K495"/>
      <c r="N495" t="s">
        <v>3091</v>
      </c>
      <c r="O495" t="s">
        <v>3092</v>
      </c>
      <c r="P495" t="s">
        <v>3093</v>
      </c>
      <c r="R495" t="s">
        <v>3094</v>
      </c>
    </row>
    <row r="496" spans="1:18" x14ac:dyDescent="0.25">
      <c r="A496">
        <v>11316900</v>
      </c>
      <c r="B496" t="s">
        <v>3089</v>
      </c>
      <c r="D496" t="s">
        <v>3090</v>
      </c>
      <c r="F496">
        <v>1</v>
      </c>
      <c r="G496">
        <v>0</v>
      </c>
      <c r="H496">
        <v>0.64500000000000002</v>
      </c>
      <c r="I496">
        <v>0.64500000000000002</v>
      </c>
      <c r="K496"/>
      <c r="N496" t="s">
        <v>3091</v>
      </c>
      <c r="O496" t="s">
        <v>3092</v>
      </c>
      <c r="P496" t="s">
        <v>3093</v>
      </c>
      <c r="R496" t="s">
        <v>3094</v>
      </c>
    </row>
    <row r="497" spans="1:18" x14ac:dyDescent="0.25">
      <c r="A497">
        <v>11317000</v>
      </c>
      <c r="B497" t="s">
        <v>3089</v>
      </c>
      <c r="D497" t="s">
        <v>3090</v>
      </c>
      <c r="F497">
        <v>1</v>
      </c>
      <c r="G497">
        <v>0</v>
      </c>
      <c r="H497">
        <v>0.64606918238993705</v>
      </c>
      <c r="I497">
        <v>0.64606918238993705</v>
      </c>
      <c r="K497"/>
      <c r="N497" t="s">
        <v>3091</v>
      </c>
      <c r="O497" t="s">
        <v>3092</v>
      </c>
      <c r="P497" t="s">
        <v>3093</v>
      </c>
      <c r="R497" t="s">
        <v>3094</v>
      </c>
    </row>
    <row r="498" spans="1:18" x14ac:dyDescent="0.25">
      <c r="A498">
        <v>11317100</v>
      </c>
      <c r="B498" t="s">
        <v>3089</v>
      </c>
      <c r="D498" t="s">
        <v>3090</v>
      </c>
      <c r="F498">
        <v>1</v>
      </c>
      <c r="G498">
        <v>0</v>
      </c>
      <c r="H498">
        <v>0.63749999999999996</v>
      </c>
      <c r="I498">
        <v>0.63749999999999996</v>
      </c>
      <c r="K498"/>
      <c r="N498" t="s">
        <v>3091</v>
      </c>
      <c r="O498" t="s">
        <v>3092</v>
      </c>
      <c r="P498" t="s">
        <v>3093</v>
      </c>
      <c r="R498" t="s">
        <v>3094</v>
      </c>
    </row>
    <row r="499" spans="1:18" x14ac:dyDescent="0.25">
      <c r="A499">
        <v>11317200</v>
      </c>
      <c r="B499" t="s">
        <v>3089</v>
      </c>
      <c r="D499" t="s">
        <v>3090</v>
      </c>
      <c r="F499">
        <v>1</v>
      </c>
      <c r="G499">
        <v>0</v>
      </c>
      <c r="H499">
        <v>0.63387878787878704</v>
      </c>
      <c r="I499">
        <v>0.63387878787878704</v>
      </c>
      <c r="K499"/>
      <c r="N499" t="s">
        <v>3091</v>
      </c>
      <c r="O499" t="s">
        <v>3092</v>
      </c>
      <c r="P499" t="s">
        <v>3093</v>
      </c>
      <c r="R499" t="s">
        <v>3094</v>
      </c>
    </row>
    <row r="500" spans="1:18" x14ac:dyDescent="0.25">
      <c r="A500">
        <v>11317300</v>
      </c>
      <c r="B500" t="s">
        <v>3089</v>
      </c>
      <c r="D500" t="s">
        <v>3090</v>
      </c>
      <c r="F500">
        <v>1</v>
      </c>
      <c r="G500">
        <v>0</v>
      </c>
      <c r="H500">
        <v>0.47517241379310299</v>
      </c>
      <c r="I500">
        <v>0.47517241379310299</v>
      </c>
      <c r="K500"/>
      <c r="N500" t="s">
        <v>3091</v>
      </c>
      <c r="O500" t="s">
        <v>3092</v>
      </c>
      <c r="P500" t="s">
        <v>3093</v>
      </c>
      <c r="R500" t="s">
        <v>3094</v>
      </c>
    </row>
    <row r="501" spans="1:18" x14ac:dyDescent="0.25">
      <c r="A501">
        <v>11317400</v>
      </c>
      <c r="B501" t="s">
        <v>3089</v>
      </c>
      <c r="D501" t="s">
        <v>3090</v>
      </c>
      <c r="F501">
        <v>1</v>
      </c>
      <c r="G501">
        <v>0</v>
      </c>
      <c r="H501">
        <v>0.63028516127724699</v>
      </c>
      <c r="I501">
        <v>0.63028516127724699</v>
      </c>
      <c r="K501"/>
      <c r="N501" t="s">
        <v>3091</v>
      </c>
      <c r="O501" t="s">
        <v>3092</v>
      </c>
      <c r="P501" t="s">
        <v>3093</v>
      </c>
      <c r="R501" t="s">
        <v>3094</v>
      </c>
    </row>
    <row r="502" spans="1:18" x14ac:dyDescent="0.25">
      <c r="A502">
        <v>11317500</v>
      </c>
      <c r="B502" t="s">
        <v>3089</v>
      </c>
      <c r="D502" t="s">
        <v>3090</v>
      </c>
      <c r="F502">
        <v>1</v>
      </c>
      <c r="G502">
        <v>0</v>
      </c>
      <c r="H502">
        <v>0.61427425538672198</v>
      </c>
      <c r="I502">
        <v>0.61427425538672198</v>
      </c>
      <c r="K502"/>
      <c r="N502" t="s">
        <v>3091</v>
      </c>
      <c r="O502" t="s">
        <v>3092</v>
      </c>
      <c r="P502" t="s">
        <v>3093</v>
      </c>
      <c r="R502" t="s">
        <v>3094</v>
      </c>
    </row>
    <row r="503" spans="1:18" x14ac:dyDescent="0.25">
      <c r="A503">
        <v>11317600</v>
      </c>
      <c r="B503" t="s">
        <v>3089</v>
      </c>
      <c r="D503" t="s">
        <v>3090</v>
      </c>
      <c r="F503">
        <v>1</v>
      </c>
      <c r="G503">
        <v>0</v>
      </c>
      <c r="H503">
        <v>4.2572407547169799</v>
      </c>
      <c r="I503">
        <v>4.2572407547169799</v>
      </c>
      <c r="K503"/>
      <c r="N503" t="s">
        <v>3091</v>
      </c>
      <c r="O503" t="s">
        <v>3092</v>
      </c>
      <c r="P503" t="s">
        <v>3093</v>
      </c>
      <c r="R503" t="s">
        <v>3094</v>
      </c>
    </row>
    <row r="504" spans="1:18" x14ac:dyDescent="0.25">
      <c r="A504">
        <v>11317700</v>
      </c>
      <c r="B504" t="s">
        <v>3089</v>
      </c>
      <c r="D504" t="s">
        <v>3090</v>
      </c>
      <c r="F504">
        <v>1</v>
      </c>
      <c r="G504">
        <v>0</v>
      </c>
      <c r="H504">
        <v>0.64626865671641798</v>
      </c>
      <c r="I504">
        <v>0.64626865671641798</v>
      </c>
      <c r="K504"/>
      <c r="N504" t="s">
        <v>3091</v>
      </c>
      <c r="O504" t="s">
        <v>3092</v>
      </c>
      <c r="P504" t="s">
        <v>3093</v>
      </c>
      <c r="R504" t="s">
        <v>3094</v>
      </c>
    </row>
    <row r="505" spans="1:18" x14ac:dyDescent="0.25">
      <c r="A505">
        <v>11317750</v>
      </c>
      <c r="B505" t="s">
        <v>3089</v>
      </c>
      <c r="D505" t="s">
        <v>3090</v>
      </c>
      <c r="F505">
        <v>1</v>
      </c>
      <c r="G505">
        <v>0</v>
      </c>
      <c r="H505">
        <v>0.64502564102564097</v>
      </c>
      <c r="I505">
        <v>0.64502564102564097</v>
      </c>
      <c r="K505"/>
      <c r="N505" t="s">
        <v>3091</v>
      </c>
      <c r="O505" t="s">
        <v>3092</v>
      </c>
      <c r="P505" t="s">
        <v>3093</v>
      </c>
      <c r="R505" t="s">
        <v>3094</v>
      </c>
    </row>
    <row r="506" spans="1:18" x14ac:dyDescent="0.25">
      <c r="A506">
        <v>11317800</v>
      </c>
      <c r="B506" t="s">
        <v>3089</v>
      </c>
      <c r="D506" t="s">
        <v>3090</v>
      </c>
      <c r="F506">
        <v>1</v>
      </c>
      <c r="G506">
        <v>0</v>
      </c>
      <c r="H506">
        <v>0.62904347826087004</v>
      </c>
      <c r="I506">
        <v>0.62904347826087004</v>
      </c>
      <c r="K506"/>
      <c r="N506" t="s">
        <v>3091</v>
      </c>
      <c r="O506" t="s">
        <v>3092</v>
      </c>
      <c r="P506" t="s">
        <v>3093</v>
      </c>
      <c r="R506" t="s">
        <v>3094</v>
      </c>
    </row>
    <row r="507" spans="1:18" x14ac:dyDescent="0.25">
      <c r="A507">
        <v>11317900</v>
      </c>
      <c r="B507" t="s">
        <v>3089</v>
      </c>
      <c r="D507" t="s">
        <v>3090</v>
      </c>
      <c r="F507">
        <v>1</v>
      </c>
      <c r="G507">
        <v>0</v>
      </c>
      <c r="H507">
        <v>0.61042901230296498</v>
      </c>
      <c r="I507">
        <v>0.61042901230296498</v>
      </c>
      <c r="K507"/>
      <c r="N507" t="s">
        <v>3091</v>
      </c>
      <c r="O507" t="s">
        <v>3092</v>
      </c>
      <c r="P507" t="s">
        <v>3093</v>
      </c>
      <c r="R507" t="s">
        <v>3094</v>
      </c>
    </row>
    <row r="508" spans="1:18" x14ac:dyDescent="0.25">
      <c r="A508">
        <v>11318000</v>
      </c>
      <c r="B508" t="s">
        <v>3089</v>
      </c>
      <c r="D508" t="s">
        <v>3090</v>
      </c>
      <c r="F508">
        <v>1</v>
      </c>
      <c r="G508">
        <v>0</v>
      </c>
      <c r="H508">
        <v>0</v>
      </c>
      <c r="I508">
        <v>0</v>
      </c>
      <c r="K508"/>
      <c r="N508" t="s">
        <v>3091</v>
      </c>
      <c r="O508" t="s">
        <v>3092</v>
      </c>
      <c r="P508" t="s">
        <v>3093</v>
      </c>
      <c r="R508" t="s">
        <v>3094</v>
      </c>
    </row>
    <row r="509" spans="1:18" x14ac:dyDescent="0.25">
      <c r="A509">
        <v>11318001</v>
      </c>
      <c r="B509" t="s">
        <v>3089</v>
      </c>
      <c r="D509" t="s">
        <v>3090</v>
      </c>
      <c r="F509">
        <v>1</v>
      </c>
      <c r="G509">
        <v>0</v>
      </c>
      <c r="H509">
        <v>0.60495039314198695</v>
      </c>
      <c r="I509">
        <v>0.60495039314198695</v>
      </c>
      <c r="K509"/>
      <c r="N509" t="s">
        <v>3091</v>
      </c>
      <c r="O509" t="s">
        <v>3092</v>
      </c>
      <c r="P509" t="s">
        <v>3093</v>
      </c>
      <c r="R509" t="s">
        <v>3094</v>
      </c>
    </row>
    <row r="510" spans="1:18" x14ac:dyDescent="0.25">
      <c r="A510">
        <v>11318100</v>
      </c>
      <c r="B510" t="s">
        <v>3089</v>
      </c>
      <c r="D510" t="s">
        <v>3090</v>
      </c>
      <c r="F510">
        <v>1</v>
      </c>
      <c r="G510">
        <v>0</v>
      </c>
      <c r="H510">
        <v>0.73616180274433496</v>
      </c>
      <c r="I510">
        <v>0.73616180274433496</v>
      </c>
      <c r="K510"/>
      <c r="N510" t="s">
        <v>3091</v>
      </c>
      <c r="O510" t="s">
        <v>3092</v>
      </c>
      <c r="P510" t="s">
        <v>3093</v>
      </c>
      <c r="R510" t="s">
        <v>3094</v>
      </c>
    </row>
    <row r="511" spans="1:18" x14ac:dyDescent="0.25">
      <c r="A511">
        <v>11318200</v>
      </c>
      <c r="B511" t="s">
        <v>3089</v>
      </c>
      <c r="D511" t="s">
        <v>3090</v>
      </c>
      <c r="F511">
        <v>1</v>
      </c>
      <c r="G511">
        <v>0</v>
      </c>
      <c r="H511">
        <v>0.64596774193548401</v>
      </c>
      <c r="I511">
        <v>0.64596774193548401</v>
      </c>
      <c r="K511"/>
      <c r="N511" t="s">
        <v>3091</v>
      </c>
      <c r="O511" t="s">
        <v>3092</v>
      </c>
      <c r="P511" t="s">
        <v>3093</v>
      </c>
      <c r="R511" t="s">
        <v>3094</v>
      </c>
    </row>
    <row r="512" spans="1:18" x14ac:dyDescent="0.25">
      <c r="A512">
        <v>11318201</v>
      </c>
      <c r="B512" t="s">
        <v>3089</v>
      </c>
      <c r="D512" t="s">
        <v>3090</v>
      </c>
      <c r="F512">
        <v>1</v>
      </c>
      <c r="G512">
        <v>0</v>
      </c>
      <c r="H512">
        <v>0.60666666666666602</v>
      </c>
      <c r="I512">
        <v>0.60666666666666602</v>
      </c>
      <c r="K512"/>
      <c r="N512" t="s">
        <v>3091</v>
      </c>
      <c r="O512" t="s">
        <v>3092</v>
      </c>
      <c r="P512" t="s">
        <v>3093</v>
      </c>
      <c r="R512" t="s">
        <v>3094</v>
      </c>
    </row>
    <row r="513" spans="1:18" x14ac:dyDescent="0.25">
      <c r="A513">
        <v>11318300</v>
      </c>
      <c r="B513" t="s">
        <v>3089</v>
      </c>
      <c r="D513" t="s">
        <v>3090</v>
      </c>
      <c r="F513">
        <v>1</v>
      </c>
      <c r="G513">
        <v>0</v>
      </c>
      <c r="H513">
        <v>0.62</v>
      </c>
      <c r="I513">
        <v>0.62</v>
      </c>
      <c r="K513"/>
      <c r="N513" t="s">
        <v>3091</v>
      </c>
      <c r="O513" t="s">
        <v>3092</v>
      </c>
      <c r="P513" t="s">
        <v>3093</v>
      </c>
      <c r="R513" t="s">
        <v>3094</v>
      </c>
    </row>
    <row r="514" spans="1:18" x14ac:dyDescent="0.25">
      <c r="A514">
        <v>11318400</v>
      </c>
      <c r="B514" t="s">
        <v>3089</v>
      </c>
      <c r="D514" t="s">
        <v>3090</v>
      </c>
      <c r="F514">
        <v>1</v>
      </c>
      <c r="G514">
        <v>0</v>
      </c>
      <c r="H514">
        <v>0.60499999999999998</v>
      </c>
      <c r="I514">
        <v>0.60499999999999998</v>
      </c>
      <c r="K514"/>
      <c r="N514" t="s">
        <v>3091</v>
      </c>
      <c r="O514" t="s">
        <v>3092</v>
      </c>
      <c r="P514" t="s">
        <v>3093</v>
      </c>
      <c r="R514" t="s">
        <v>3094</v>
      </c>
    </row>
    <row r="515" spans="1:18" x14ac:dyDescent="0.25">
      <c r="A515">
        <v>11318500</v>
      </c>
      <c r="B515" t="s">
        <v>3089</v>
      </c>
      <c r="D515" t="s">
        <v>3090</v>
      </c>
      <c r="F515">
        <v>1</v>
      </c>
      <c r="G515">
        <v>0</v>
      </c>
      <c r="H515">
        <v>0</v>
      </c>
      <c r="I515">
        <v>0</v>
      </c>
      <c r="K515"/>
      <c r="N515" t="s">
        <v>3091</v>
      </c>
      <c r="O515" t="s">
        <v>3092</v>
      </c>
      <c r="P515" t="s">
        <v>3093</v>
      </c>
      <c r="R515" t="s">
        <v>3094</v>
      </c>
    </row>
    <row r="516" spans="1:18" x14ac:dyDescent="0.25">
      <c r="A516">
        <v>11318600</v>
      </c>
      <c r="B516" t="s">
        <v>3089</v>
      </c>
      <c r="D516" t="s">
        <v>3090</v>
      </c>
      <c r="F516">
        <v>1</v>
      </c>
      <c r="G516">
        <v>0</v>
      </c>
      <c r="H516">
        <v>0</v>
      </c>
      <c r="I516">
        <v>0</v>
      </c>
      <c r="K516"/>
      <c r="N516" t="s">
        <v>3091</v>
      </c>
      <c r="O516" t="s">
        <v>3092</v>
      </c>
      <c r="P516" t="s">
        <v>3093</v>
      </c>
      <c r="R516" t="s">
        <v>3094</v>
      </c>
    </row>
    <row r="517" spans="1:18" x14ac:dyDescent="0.25">
      <c r="A517">
        <v>11318700</v>
      </c>
      <c r="B517" t="s">
        <v>3089</v>
      </c>
      <c r="D517" t="s">
        <v>3090</v>
      </c>
      <c r="F517">
        <v>1</v>
      </c>
      <c r="G517">
        <v>0</v>
      </c>
      <c r="H517">
        <v>0.73</v>
      </c>
      <c r="I517">
        <v>0.73</v>
      </c>
      <c r="K517"/>
      <c r="N517" t="s">
        <v>3091</v>
      </c>
      <c r="O517" t="s">
        <v>3092</v>
      </c>
      <c r="P517" t="s">
        <v>3093</v>
      </c>
      <c r="R517" t="s">
        <v>3094</v>
      </c>
    </row>
    <row r="518" spans="1:18" x14ac:dyDescent="0.25">
      <c r="A518">
        <v>11318800</v>
      </c>
      <c r="B518" t="s">
        <v>3089</v>
      </c>
      <c r="D518" t="s">
        <v>3090</v>
      </c>
      <c r="F518">
        <v>1</v>
      </c>
      <c r="G518">
        <v>0</v>
      </c>
      <c r="H518">
        <v>0.63409090909090804</v>
      </c>
      <c r="I518">
        <v>0.63409090909090804</v>
      </c>
      <c r="K518"/>
      <c r="N518" t="s">
        <v>3091</v>
      </c>
      <c r="O518" t="s">
        <v>3092</v>
      </c>
      <c r="P518" t="s">
        <v>3093</v>
      </c>
      <c r="R518" t="s">
        <v>3094</v>
      </c>
    </row>
    <row r="519" spans="1:18" x14ac:dyDescent="0.25">
      <c r="A519">
        <v>11318900</v>
      </c>
      <c r="B519" t="s">
        <v>3089</v>
      </c>
      <c r="D519" t="s">
        <v>3090</v>
      </c>
      <c r="F519">
        <v>1</v>
      </c>
      <c r="G519">
        <v>0</v>
      </c>
      <c r="H519">
        <v>0</v>
      </c>
      <c r="I519">
        <v>0</v>
      </c>
      <c r="K519"/>
      <c r="N519" t="s">
        <v>3091</v>
      </c>
      <c r="O519" t="s">
        <v>3092</v>
      </c>
      <c r="P519" t="s">
        <v>3093</v>
      </c>
      <c r="R519" t="s">
        <v>3094</v>
      </c>
    </row>
    <row r="520" spans="1:18" x14ac:dyDescent="0.25">
      <c r="A520">
        <v>11319100</v>
      </c>
      <c r="B520" t="s">
        <v>3089</v>
      </c>
      <c r="D520" t="s">
        <v>3090</v>
      </c>
      <c r="F520">
        <v>1</v>
      </c>
      <c r="G520">
        <v>0</v>
      </c>
      <c r="H520">
        <v>0</v>
      </c>
      <c r="I520">
        <v>0</v>
      </c>
      <c r="K520"/>
      <c r="N520" t="s">
        <v>3091</v>
      </c>
      <c r="O520" t="s">
        <v>3092</v>
      </c>
      <c r="P520" t="s">
        <v>3093</v>
      </c>
      <c r="R520" t="s">
        <v>3094</v>
      </c>
    </row>
    <row r="521" spans="1:18" x14ac:dyDescent="0.25">
      <c r="A521">
        <v>11319200</v>
      </c>
      <c r="B521" t="s">
        <v>3089</v>
      </c>
      <c r="D521" t="s">
        <v>3090</v>
      </c>
      <c r="F521">
        <v>1</v>
      </c>
      <c r="G521">
        <v>0</v>
      </c>
      <c r="H521">
        <v>0.88</v>
      </c>
      <c r="I521">
        <v>0.88</v>
      </c>
      <c r="K521"/>
      <c r="N521" t="s">
        <v>3091</v>
      </c>
      <c r="O521" t="s">
        <v>3092</v>
      </c>
      <c r="P521" t="s">
        <v>3093</v>
      </c>
      <c r="R521" t="s">
        <v>3094</v>
      </c>
    </row>
    <row r="522" spans="1:18" x14ac:dyDescent="0.25">
      <c r="A522">
        <v>11319300</v>
      </c>
      <c r="B522" t="s">
        <v>3089</v>
      </c>
      <c r="D522" t="s">
        <v>3090</v>
      </c>
      <c r="F522">
        <v>1</v>
      </c>
      <c r="G522">
        <v>0</v>
      </c>
      <c r="H522">
        <v>0.66800000000000004</v>
      </c>
      <c r="I522">
        <v>0.66800000000000004</v>
      </c>
      <c r="K522"/>
      <c r="N522" t="s">
        <v>3091</v>
      </c>
      <c r="O522" t="s">
        <v>3092</v>
      </c>
      <c r="P522" t="s">
        <v>3093</v>
      </c>
      <c r="R522" t="s">
        <v>3094</v>
      </c>
    </row>
    <row r="523" spans="1:18" x14ac:dyDescent="0.25">
      <c r="A523">
        <v>11319500</v>
      </c>
      <c r="B523" t="s">
        <v>3089</v>
      </c>
      <c r="D523" t="s">
        <v>3090</v>
      </c>
      <c r="F523">
        <v>1</v>
      </c>
      <c r="G523">
        <v>0</v>
      </c>
      <c r="H523">
        <v>0</v>
      </c>
      <c r="I523">
        <v>0</v>
      </c>
      <c r="K523"/>
      <c r="N523" t="s">
        <v>3091</v>
      </c>
      <c r="O523" t="s">
        <v>3092</v>
      </c>
      <c r="P523" t="s">
        <v>3093</v>
      </c>
      <c r="R523" t="s">
        <v>3094</v>
      </c>
    </row>
    <row r="524" spans="1:18" x14ac:dyDescent="0.25">
      <c r="A524">
        <v>11319600</v>
      </c>
      <c r="B524" t="s">
        <v>3089</v>
      </c>
      <c r="D524" t="s">
        <v>3090</v>
      </c>
      <c r="F524">
        <v>1</v>
      </c>
      <c r="G524">
        <v>0</v>
      </c>
      <c r="H524">
        <v>0</v>
      </c>
      <c r="I524">
        <v>0</v>
      </c>
      <c r="K524"/>
      <c r="N524" t="s">
        <v>3091</v>
      </c>
      <c r="O524" t="s">
        <v>3092</v>
      </c>
      <c r="P524" t="s">
        <v>3093</v>
      </c>
      <c r="R524" t="s">
        <v>3094</v>
      </c>
    </row>
    <row r="525" spans="1:18" x14ac:dyDescent="0.25">
      <c r="A525">
        <v>11319700</v>
      </c>
      <c r="B525" t="s">
        <v>3089</v>
      </c>
      <c r="D525" t="s">
        <v>3090</v>
      </c>
      <c r="F525">
        <v>1</v>
      </c>
      <c r="G525">
        <v>0</v>
      </c>
      <c r="H525">
        <v>0</v>
      </c>
      <c r="I525">
        <v>0</v>
      </c>
      <c r="K525"/>
      <c r="N525" t="s">
        <v>3091</v>
      </c>
      <c r="O525" t="s">
        <v>3092</v>
      </c>
      <c r="P525" t="s">
        <v>3093</v>
      </c>
      <c r="R525" t="s">
        <v>3094</v>
      </c>
    </row>
    <row r="526" spans="1:18" x14ac:dyDescent="0.25">
      <c r="A526">
        <v>11319710</v>
      </c>
      <c r="B526" t="s">
        <v>3089</v>
      </c>
      <c r="D526" t="s">
        <v>3090</v>
      </c>
      <c r="F526">
        <v>1</v>
      </c>
      <c r="G526">
        <v>0</v>
      </c>
      <c r="H526">
        <v>0.71</v>
      </c>
      <c r="I526">
        <v>0.71</v>
      </c>
      <c r="K526"/>
      <c r="N526" t="s">
        <v>3091</v>
      </c>
      <c r="O526" t="s">
        <v>3092</v>
      </c>
      <c r="P526" t="s">
        <v>3093</v>
      </c>
      <c r="R526" t="s">
        <v>3094</v>
      </c>
    </row>
    <row r="527" spans="1:18" x14ac:dyDescent="0.25">
      <c r="A527">
        <v>11319800</v>
      </c>
      <c r="B527" t="s">
        <v>3089</v>
      </c>
      <c r="D527" t="s">
        <v>3090</v>
      </c>
      <c r="F527">
        <v>1</v>
      </c>
      <c r="G527">
        <v>0</v>
      </c>
      <c r="H527">
        <v>0</v>
      </c>
      <c r="I527">
        <v>0</v>
      </c>
      <c r="K527"/>
      <c r="N527" t="s">
        <v>3091</v>
      </c>
      <c r="O527" t="s">
        <v>3092</v>
      </c>
      <c r="P527" t="s">
        <v>3093</v>
      </c>
      <c r="R527" t="s">
        <v>3094</v>
      </c>
    </row>
    <row r="528" spans="1:18" x14ac:dyDescent="0.25">
      <c r="A528">
        <v>11319900</v>
      </c>
      <c r="B528" t="s">
        <v>3089</v>
      </c>
      <c r="D528" t="s">
        <v>3090</v>
      </c>
      <c r="F528">
        <v>1</v>
      </c>
      <c r="G528">
        <v>0</v>
      </c>
      <c r="H528">
        <v>1.05</v>
      </c>
      <c r="I528">
        <v>1.05</v>
      </c>
      <c r="K528"/>
      <c r="N528" t="s">
        <v>3091</v>
      </c>
      <c r="O528" t="s">
        <v>3092</v>
      </c>
      <c r="P528" t="s">
        <v>3093</v>
      </c>
      <c r="R528" t="s">
        <v>3094</v>
      </c>
    </row>
    <row r="529" spans="1:18" x14ac:dyDescent="0.25">
      <c r="A529">
        <v>11320200</v>
      </c>
      <c r="B529" t="s">
        <v>3089</v>
      </c>
      <c r="D529" t="s">
        <v>3090</v>
      </c>
      <c r="F529">
        <v>1</v>
      </c>
      <c r="G529">
        <v>0</v>
      </c>
      <c r="H529">
        <v>0</v>
      </c>
      <c r="I529">
        <v>0</v>
      </c>
      <c r="K529"/>
      <c r="N529" t="s">
        <v>3091</v>
      </c>
      <c r="O529" t="s">
        <v>3092</v>
      </c>
      <c r="P529" t="s">
        <v>3093</v>
      </c>
      <c r="R529" t="s">
        <v>3094</v>
      </c>
    </row>
    <row r="530" spans="1:18" x14ac:dyDescent="0.25">
      <c r="A530">
        <v>11320700</v>
      </c>
      <c r="B530" t="s">
        <v>3089</v>
      </c>
      <c r="D530" t="s">
        <v>3090</v>
      </c>
      <c r="F530">
        <v>1</v>
      </c>
      <c r="G530">
        <v>0</v>
      </c>
      <c r="H530">
        <v>3.9266666666666699</v>
      </c>
      <c r="I530">
        <v>3.9266666666666699</v>
      </c>
      <c r="K530"/>
      <c r="N530" t="s">
        <v>3091</v>
      </c>
      <c r="O530" t="s">
        <v>3092</v>
      </c>
      <c r="P530" t="s">
        <v>3093</v>
      </c>
      <c r="R530" t="s">
        <v>3094</v>
      </c>
    </row>
    <row r="531" spans="1:18" x14ac:dyDescent="0.25">
      <c r="A531">
        <v>11320900</v>
      </c>
      <c r="B531" t="s">
        <v>3089</v>
      </c>
      <c r="D531" t="s">
        <v>3090</v>
      </c>
      <c r="F531">
        <v>1</v>
      </c>
      <c r="G531">
        <v>0</v>
      </c>
      <c r="H531">
        <v>0.64344347826086901</v>
      </c>
      <c r="I531">
        <v>0.64344347826086901</v>
      </c>
      <c r="K531"/>
      <c r="N531" t="s">
        <v>3091</v>
      </c>
      <c r="O531" t="s">
        <v>3092</v>
      </c>
      <c r="P531" t="s">
        <v>3093</v>
      </c>
      <c r="R531" t="s">
        <v>3094</v>
      </c>
    </row>
    <row r="532" spans="1:18" x14ac:dyDescent="0.25">
      <c r="A532">
        <v>11321000</v>
      </c>
      <c r="B532" t="s">
        <v>3089</v>
      </c>
      <c r="D532" t="s">
        <v>3090</v>
      </c>
      <c r="F532">
        <v>1</v>
      </c>
      <c r="G532">
        <v>0</v>
      </c>
      <c r="H532">
        <v>0.62</v>
      </c>
      <c r="I532">
        <v>0.62</v>
      </c>
      <c r="K532"/>
      <c r="N532" t="s">
        <v>3091</v>
      </c>
      <c r="O532" t="s">
        <v>3092</v>
      </c>
      <c r="P532" t="s">
        <v>3093</v>
      </c>
      <c r="R532" t="s">
        <v>3094</v>
      </c>
    </row>
    <row r="533" spans="1:18" x14ac:dyDescent="0.25">
      <c r="A533">
        <v>11321100</v>
      </c>
      <c r="B533" t="s">
        <v>3089</v>
      </c>
      <c r="D533" t="s">
        <v>3090</v>
      </c>
      <c r="F533">
        <v>1</v>
      </c>
      <c r="G533">
        <v>0</v>
      </c>
      <c r="H533">
        <v>0</v>
      </c>
      <c r="I533"/>
      <c r="K533"/>
      <c r="N533" t="s">
        <v>3091</v>
      </c>
      <c r="O533" t="s">
        <v>3092</v>
      </c>
      <c r="P533" t="s">
        <v>3093</v>
      </c>
      <c r="R533" t="s">
        <v>3094</v>
      </c>
    </row>
    <row r="534" spans="1:18" x14ac:dyDescent="0.25">
      <c r="A534">
        <v>11321200</v>
      </c>
      <c r="B534" t="s">
        <v>3089</v>
      </c>
      <c r="D534" t="s">
        <v>3090</v>
      </c>
      <c r="F534">
        <v>1</v>
      </c>
      <c r="G534">
        <v>0</v>
      </c>
      <c r="H534">
        <v>0.462842105263158</v>
      </c>
      <c r="I534">
        <v>0.462842105263158</v>
      </c>
      <c r="K534"/>
      <c r="N534" t="s">
        <v>3091</v>
      </c>
      <c r="O534" t="s">
        <v>3092</v>
      </c>
      <c r="P534" t="s">
        <v>3093</v>
      </c>
      <c r="R534" t="s">
        <v>3094</v>
      </c>
    </row>
    <row r="535" spans="1:18" x14ac:dyDescent="0.25">
      <c r="A535">
        <v>11321300</v>
      </c>
      <c r="B535" t="s">
        <v>3089</v>
      </c>
      <c r="D535" t="s">
        <v>3090</v>
      </c>
      <c r="F535">
        <v>1</v>
      </c>
      <c r="G535">
        <v>0</v>
      </c>
      <c r="H535">
        <v>0.93174999999999997</v>
      </c>
      <c r="I535">
        <v>0.93174999999999997</v>
      </c>
      <c r="K535"/>
      <c r="N535" t="s">
        <v>3091</v>
      </c>
      <c r="O535" t="s">
        <v>3092</v>
      </c>
      <c r="P535" t="s">
        <v>3093</v>
      </c>
      <c r="R535" t="s">
        <v>3094</v>
      </c>
    </row>
    <row r="536" spans="1:18" x14ac:dyDescent="0.25">
      <c r="A536">
        <v>11321400</v>
      </c>
      <c r="B536" t="s">
        <v>3089</v>
      </c>
      <c r="D536" t="s">
        <v>3090</v>
      </c>
      <c r="F536">
        <v>1</v>
      </c>
      <c r="G536">
        <v>0</v>
      </c>
      <c r="H536">
        <v>1.05</v>
      </c>
      <c r="I536">
        <v>1.05</v>
      </c>
      <c r="K536"/>
      <c r="N536" t="s">
        <v>3091</v>
      </c>
      <c r="O536" t="s">
        <v>3092</v>
      </c>
      <c r="P536" t="s">
        <v>3093</v>
      </c>
      <c r="R536" t="s">
        <v>3094</v>
      </c>
    </row>
    <row r="537" spans="1:18" x14ac:dyDescent="0.25">
      <c r="A537">
        <v>11321800</v>
      </c>
      <c r="B537" t="s">
        <v>3089</v>
      </c>
      <c r="D537" t="s">
        <v>3090</v>
      </c>
      <c r="F537">
        <v>1</v>
      </c>
      <c r="G537">
        <v>0</v>
      </c>
      <c r="H537">
        <v>0.91</v>
      </c>
      <c r="I537">
        <v>0.91</v>
      </c>
      <c r="K537"/>
      <c r="N537" t="s">
        <v>3091</v>
      </c>
      <c r="O537" t="s">
        <v>3092</v>
      </c>
      <c r="P537" t="s">
        <v>3093</v>
      </c>
      <c r="R537" t="s">
        <v>3094</v>
      </c>
    </row>
    <row r="538" spans="1:18" x14ac:dyDescent="0.25">
      <c r="A538">
        <v>11321900</v>
      </c>
      <c r="B538" t="s">
        <v>3089</v>
      </c>
      <c r="D538" t="s">
        <v>3090</v>
      </c>
      <c r="F538">
        <v>1</v>
      </c>
      <c r="G538">
        <v>0</v>
      </c>
      <c r="H538">
        <v>0.45868571428571397</v>
      </c>
      <c r="I538">
        <v>0.45868571428571397</v>
      </c>
      <c r="K538"/>
      <c r="N538" t="s">
        <v>3091</v>
      </c>
      <c r="O538" t="s">
        <v>3092</v>
      </c>
      <c r="P538" t="s">
        <v>3093</v>
      </c>
      <c r="R538" t="s">
        <v>3094</v>
      </c>
    </row>
    <row r="539" spans="1:18" x14ac:dyDescent="0.25">
      <c r="A539">
        <v>11322000</v>
      </c>
      <c r="B539" t="s">
        <v>3089</v>
      </c>
      <c r="D539" t="s">
        <v>3090</v>
      </c>
      <c r="F539">
        <v>1</v>
      </c>
      <c r="G539">
        <v>0</v>
      </c>
      <c r="H539">
        <v>2</v>
      </c>
      <c r="I539">
        <v>2</v>
      </c>
      <c r="K539"/>
      <c r="N539" t="s">
        <v>3091</v>
      </c>
      <c r="O539" t="s">
        <v>3092</v>
      </c>
      <c r="P539" t="s">
        <v>3093</v>
      </c>
      <c r="R539" t="s">
        <v>3094</v>
      </c>
    </row>
    <row r="540" spans="1:18" x14ac:dyDescent="0.25">
      <c r="A540">
        <v>11322100</v>
      </c>
      <c r="B540" t="s">
        <v>3089</v>
      </c>
      <c r="D540" t="s">
        <v>3090</v>
      </c>
      <c r="F540">
        <v>1</v>
      </c>
      <c r="G540">
        <v>0</v>
      </c>
      <c r="H540">
        <v>2</v>
      </c>
      <c r="I540">
        <v>2</v>
      </c>
      <c r="K540"/>
      <c r="N540" t="s">
        <v>3091</v>
      </c>
      <c r="O540" t="s">
        <v>3092</v>
      </c>
      <c r="P540" t="s">
        <v>3093</v>
      </c>
      <c r="R540" t="s">
        <v>3094</v>
      </c>
    </row>
    <row r="541" spans="1:18" x14ac:dyDescent="0.25">
      <c r="A541">
        <v>11322200</v>
      </c>
      <c r="B541" t="s">
        <v>3089</v>
      </c>
      <c r="D541" t="s">
        <v>3090</v>
      </c>
      <c r="F541">
        <v>1</v>
      </c>
      <c r="G541">
        <v>0</v>
      </c>
      <c r="H541">
        <v>2</v>
      </c>
      <c r="I541">
        <v>2</v>
      </c>
      <c r="K541"/>
      <c r="N541" t="s">
        <v>3091</v>
      </c>
      <c r="O541" t="s">
        <v>3092</v>
      </c>
      <c r="P541" t="s">
        <v>3093</v>
      </c>
      <c r="R541" t="s">
        <v>3094</v>
      </c>
    </row>
    <row r="542" spans="1:18" x14ac:dyDescent="0.25">
      <c r="A542">
        <v>11322300</v>
      </c>
      <c r="B542" t="s">
        <v>3089</v>
      </c>
      <c r="D542" t="s">
        <v>3090</v>
      </c>
      <c r="F542">
        <v>1</v>
      </c>
      <c r="G542">
        <v>0</v>
      </c>
      <c r="H542">
        <v>0.50590909090909097</v>
      </c>
      <c r="I542">
        <v>0.50590909090909097</v>
      </c>
      <c r="K542"/>
      <c r="N542" t="s">
        <v>3091</v>
      </c>
      <c r="O542" t="s">
        <v>3092</v>
      </c>
      <c r="P542" t="s">
        <v>3093</v>
      </c>
      <c r="R542" t="s">
        <v>3094</v>
      </c>
    </row>
    <row r="543" spans="1:18" x14ac:dyDescent="0.25">
      <c r="A543">
        <v>11322500</v>
      </c>
      <c r="B543" t="s">
        <v>3089</v>
      </c>
      <c r="D543" t="s">
        <v>3090</v>
      </c>
      <c r="F543">
        <v>1</v>
      </c>
      <c r="G543">
        <v>0</v>
      </c>
      <c r="H543">
        <v>0.52480000000000004</v>
      </c>
      <c r="I543">
        <v>0.52480000000000004</v>
      </c>
      <c r="K543"/>
      <c r="N543" t="s">
        <v>3091</v>
      </c>
      <c r="O543" t="s">
        <v>3092</v>
      </c>
      <c r="P543" t="s">
        <v>3093</v>
      </c>
      <c r="R543" t="s">
        <v>3094</v>
      </c>
    </row>
    <row r="544" spans="1:18" x14ac:dyDescent="0.25">
      <c r="A544">
        <v>11323600</v>
      </c>
      <c r="B544" t="s">
        <v>3089</v>
      </c>
      <c r="D544" t="s">
        <v>3090</v>
      </c>
      <c r="F544">
        <v>1</v>
      </c>
      <c r="G544">
        <v>0</v>
      </c>
      <c r="H544">
        <v>3.5166666666666702</v>
      </c>
      <c r="I544">
        <v>3.5166666666666702</v>
      </c>
      <c r="K544"/>
      <c r="N544" t="s">
        <v>3091</v>
      </c>
      <c r="O544" t="s">
        <v>3092</v>
      </c>
      <c r="P544" t="s">
        <v>3093</v>
      </c>
      <c r="R544" t="s">
        <v>3094</v>
      </c>
    </row>
    <row r="545" spans="1:18" x14ac:dyDescent="0.25">
      <c r="A545">
        <v>11323700</v>
      </c>
      <c r="B545" t="s">
        <v>3089</v>
      </c>
      <c r="D545" t="s">
        <v>3090</v>
      </c>
      <c r="F545">
        <v>1</v>
      </c>
      <c r="G545">
        <v>0</v>
      </c>
      <c r="H545">
        <v>0.65</v>
      </c>
      <c r="I545">
        <v>0.65</v>
      </c>
      <c r="K545"/>
      <c r="N545" t="s">
        <v>3091</v>
      </c>
      <c r="O545" t="s">
        <v>3092</v>
      </c>
      <c r="P545" t="s">
        <v>3093</v>
      </c>
      <c r="R545" t="s">
        <v>3094</v>
      </c>
    </row>
    <row r="546" spans="1:18" x14ac:dyDescent="0.25">
      <c r="A546">
        <v>11323810</v>
      </c>
      <c r="B546" t="s">
        <v>3089</v>
      </c>
      <c r="D546" t="s">
        <v>3090</v>
      </c>
      <c r="F546">
        <v>1</v>
      </c>
      <c r="G546">
        <v>0</v>
      </c>
      <c r="H546">
        <v>0.82722222222222197</v>
      </c>
      <c r="I546">
        <v>0.82722222222222197</v>
      </c>
      <c r="K546"/>
      <c r="N546" t="s">
        <v>3091</v>
      </c>
      <c r="O546" t="s">
        <v>3092</v>
      </c>
      <c r="P546" t="s">
        <v>3093</v>
      </c>
      <c r="R546" t="s">
        <v>3094</v>
      </c>
    </row>
    <row r="547" spans="1:18" x14ac:dyDescent="0.25">
      <c r="A547">
        <v>11323820</v>
      </c>
      <c r="B547" t="s">
        <v>3089</v>
      </c>
      <c r="D547" t="s">
        <v>3090</v>
      </c>
      <c r="F547">
        <v>1</v>
      </c>
      <c r="G547">
        <v>0</v>
      </c>
      <c r="H547">
        <v>0</v>
      </c>
      <c r="I547"/>
      <c r="K547"/>
      <c r="N547" t="s">
        <v>3091</v>
      </c>
      <c r="O547" t="s">
        <v>3092</v>
      </c>
      <c r="P547" t="s">
        <v>3093</v>
      </c>
      <c r="R547" t="s">
        <v>3094</v>
      </c>
    </row>
    <row r="548" spans="1:18" x14ac:dyDescent="0.25">
      <c r="A548">
        <v>11323830</v>
      </c>
      <c r="B548" t="s">
        <v>3089</v>
      </c>
      <c r="D548" t="s">
        <v>3090</v>
      </c>
      <c r="F548">
        <v>1</v>
      </c>
      <c r="G548">
        <v>0</v>
      </c>
      <c r="H548">
        <v>1.35</v>
      </c>
      <c r="I548">
        <v>1.35</v>
      </c>
      <c r="K548"/>
      <c r="N548" t="s">
        <v>3091</v>
      </c>
      <c r="O548" t="s">
        <v>3092</v>
      </c>
      <c r="P548" t="s">
        <v>3093</v>
      </c>
      <c r="R548" t="s">
        <v>3094</v>
      </c>
    </row>
    <row r="549" spans="1:18" x14ac:dyDescent="0.25">
      <c r="A549">
        <v>11323900</v>
      </c>
      <c r="B549" t="s">
        <v>3089</v>
      </c>
      <c r="D549" t="s">
        <v>3090</v>
      </c>
      <c r="F549">
        <v>1</v>
      </c>
      <c r="G549">
        <v>0</v>
      </c>
      <c r="H549">
        <v>0.69</v>
      </c>
      <c r="I549">
        <v>0.69</v>
      </c>
      <c r="K549"/>
      <c r="N549" t="s">
        <v>3091</v>
      </c>
      <c r="O549" t="s">
        <v>3092</v>
      </c>
      <c r="P549" t="s">
        <v>3093</v>
      </c>
      <c r="R549" t="s">
        <v>3094</v>
      </c>
    </row>
    <row r="550" spans="1:18" x14ac:dyDescent="0.25">
      <c r="A550">
        <v>11324000</v>
      </c>
      <c r="B550" t="s">
        <v>3089</v>
      </c>
      <c r="D550" t="s">
        <v>3090</v>
      </c>
      <c r="F550">
        <v>1</v>
      </c>
      <c r="G550">
        <v>0</v>
      </c>
      <c r="H550">
        <v>0.79</v>
      </c>
      <c r="I550">
        <v>0.79</v>
      </c>
      <c r="K550"/>
      <c r="N550" t="s">
        <v>3091</v>
      </c>
      <c r="O550" t="s">
        <v>3092</v>
      </c>
      <c r="P550" t="s">
        <v>3093</v>
      </c>
      <c r="R550" t="s">
        <v>3094</v>
      </c>
    </row>
    <row r="551" spans="1:18" x14ac:dyDescent="0.25">
      <c r="A551">
        <v>11324200</v>
      </c>
      <c r="B551" t="s">
        <v>3089</v>
      </c>
      <c r="D551" t="s">
        <v>3090</v>
      </c>
      <c r="F551">
        <v>1</v>
      </c>
      <c r="G551">
        <v>0</v>
      </c>
      <c r="H551">
        <v>0.64305555555555605</v>
      </c>
      <c r="I551">
        <v>0.64305555555555605</v>
      </c>
      <c r="K551"/>
      <c r="N551" t="s">
        <v>3091</v>
      </c>
      <c r="O551" t="s">
        <v>3092</v>
      </c>
      <c r="P551" t="s">
        <v>3093</v>
      </c>
      <c r="R551" t="s">
        <v>3094</v>
      </c>
    </row>
    <row r="552" spans="1:18" x14ac:dyDescent="0.25">
      <c r="A552">
        <v>11324300</v>
      </c>
      <c r="B552" t="s">
        <v>3089</v>
      </c>
      <c r="D552" t="s">
        <v>3090</v>
      </c>
      <c r="F552">
        <v>1</v>
      </c>
      <c r="G552">
        <v>0</v>
      </c>
      <c r="H552">
        <v>0.60787037037036995</v>
      </c>
      <c r="I552">
        <v>0.60787037037036995</v>
      </c>
      <c r="K552"/>
      <c r="N552" t="s">
        <v>3091</v>
      </c>
      <c r="O552" t="s">
        <v>3092</v>
      </c>
      <c r="P552" t="s">
        <v>3093</v>
      </c>
      <c r="R552" t="s">
        <v>3094</v>
      </c>
    </row>
    <row r="553" spans="1:18" x14ac:dyDescent="0.25">
      <c r="A553">
        <v>11600200</v>
      </c>
      <c r="B553" t="s">
        <v>3089</v>
      </c>
      <c r="D553" t="s">
        <v>3090</v>
      </c>
      <c r="F553">
        <v>1</v>
      </c>
      <c r="G553">
        <v>0</v>
      </c>
      <c r="H553">
        <v>1.07</v>
      </c>
      <c r="I553">
        <v>1.07</v>
      </c>
      <c r="K553"/>
      <c r="N553" t="s">
        <v>3091</v>
      </c>
      <c r="O553" t="s">
        <v>3092</v>
      </c>
      <c r="P553" t="s">
        <v>3093</v>
      </c>
      <c r="R553" t="s">
        <v>3094</v>
      </c>
    </row>
    <row r="554" spans="1:18" x14ac:dyDescent="0.25">
      <c r="A554">
        <v>11600600</v>
      </c>
      <c r="B554" t="s">
        <v>3089</v>
      </c>
      <c r="D554" t="s">
        <v>3090</v>
      </c>
      <c r="F554">
        <v>1</v>
      </c>
      <c r="G554">
        <v>0</v>
      </c>
      <c r="H554">
        <v>1.0242931937172699</v>
      </c>
      <c r="I554">
        <v>1.0242931937172699</v>
      </c>
      <c r="K554"/>
      <c r="N554" t="s">
        <v>3091</v>
      </c>
      <c r="O554" t="s">
        <v>3092</v>
      </c>
      <c r="P554" t="s">
        <v>3093</v>
      </c>
      <c r="R554" t="s">
        <v>3094</v>
      </c>
    </row>
    <row r="555" spans="1:18" x14ac:dyDescent="0.25">
      <c r="A555">
        <v>11600800</v>
      </c>
      <c r="B555" t="s">
        <v>3089</v>
      </c>
      <c r="D555" t="s">
        <v>3090</v>
      </c>
      <c r="F555">
        <v>1</v>
      </c>
      <c r="G555">
        <v>0</v>
      </c>
      <c r="H555">
        <v>1.0186483518559299</v>
      </c>
      <c r="I555">
        <v>1.0186483518559299</v>
      </c>
      <c r="K555"/>
      <c r="N555" t="s">
        <v>3091</v>
      </c>
      <c r="O555" t="s">
        <v>3092</v>
      </c>
      <c r="P555" t="s">
        <v>3093</v>
      </c>
      <c r="R555" t="s">
        <v>3094</v>
      </c>
    </row>
    <row r="556" spans="1:18" x14ac:dyDescent="0.25">
      <c r="A556">
        <v>11600801</v>
      </c>
      <c r="B556" t="s">
        <v>3089</v>
      </c>
      <c r="D556" t="s">
        <v>3090</v>
      </c>
      <c r="F556">
        <v>1</v>
      </c>
      <c r="G556">
        <v>0</v>
      </c>
      <c r="H556">
        <v>0.479375</v>
      </c>
      <c r="I556">
        <v>0.479375</v>
      </c>
      <c r="K556"/>
      <c r="N556" t="s">
        <v>3091</v>
      </c>
      <c r="O556" t="s">
        <v>3092</v>
      </c>
      <c r="P556" t="s">
        <v>3093</v>
      </c>
      <c r="R556" t="s">
        <v>3094</v>
      </c>
    </row>
    <row r="557" spans="1:18" x14ac:dyDescent="0.25">
      <c r="A557">
        <v>11600830</v>
      </c>
      <c r="B557" t="s">
        <v>3089</v>
      </c>
      <c r="D557" t="s">
        <v>3090</v>
      </c>
      <c r="F557">
        <v>1</v>
      </c>
      <c r="G557">
        <v>0</v>
      </c>
      <c r="H557">
        <v>0.88</v>
      </c>
      <c r="I557">
        <v>0.88</v>
      </c>
      <c r="K557"/>
      <c r="N557" t="s">
        <v>3091</v>
      </c>
      <c r="O557" t="s">
        <v>3092</v>
      </c>
      <c r="P557" t="s">
        <v>3093</v>
      </c>
      <c r="R557" t="s">
        <v>3094</v>
      </c>
    </row>
    <row r="558" spans="1:18" x14ac:dyDescent="0.25">
      <c r="A558">
        <v>11600840</v>
      </c>
      <c r="B558" t="s">
        <v>3089</v>
      </c>
      <c r="D558" t="s">
        <v>3090</v>
      </c>
      <c r="F558">
        <v>1</v>
      </c>
      <c r="G558">
        <v>0</v>
      </c>
      <c r="H558">
        <v>0.88</v>
      </c>
      <c r="I558">
        <v>0.88</v>
      </c>
      <c r="K558"/>
      <c r="N558" t="s">
        <v>3091</v>
      </c>
      <c r="O558" t="s">
        <v>3092</v>
      </c>
      <c r="P558" t="s">
        <v>3093</v>
      </c>
      <c r="R558" t="s">
        <v>3094</v>
      </c>
    </row>
    <row r="559" spans="1:18" x14ac:dyDescent="0.25">
      <c r="A559">
        <v>11601100</v>
      </c>
      <c r="B559" t="s">
        <v>3089</v>
      </c>
      <c r="D559" t="s">
        <v>3090</v>
      </c>
      <c r="F559">
        <v>1</v>
      </c>
      <c r="G559">
        <v>0</v>
      </c>
      <c r="H559">
        <v>0.78</v>
      </c>
      <c r="I559">
        <v>0.78</v>
      </c>
      <c r="K559"/>
      <c r="N559" t="s">
        <v>3091</v>
      </c>
      <c r="O559" t="s">
        <v>3092</v>
      </c>
      <c r="P559" t="s">
        <v>3093</v>
      </c>
      <c r="R559" t="s">
        <v>3094</v>
      </c>
    </row>
    <row r="560" spans="1:18" x14ac:dyDescent="0.25">
      <c r="A560">
        <v>11601200</v>
      </c>
      <c r="B560" t="s">
        <v>3089</v>
      </c>
      <c r="D560" t="s">
        <v>3090</v>
      </c>
      <c r="F560">
        <v>1</v>
      </c>
      <c r="G560">
        <v>0</v>
      </c>
      <c r="H560">
        <v>3</v>
      </c>
      <c r="I560">
        <v>3</v>
      </c>
      <c r="K560"/>
      <c r="N560" t="s">
        <v>3091</v>
      </c>
      <c r="O560" t="s">
        <v>3092</v>
      </c>
      <c r="P560" t="s">
        <v>3093</v>
      </c>
      <c r="R560" t="s">
        <v>3094</v>
      </c>
    </row>
    <row r="561" spans="1:18" x14ac:dyDescent="0.25">
      <c r="A561">
        <v>11601300</v>
      </c>
      <c r="B561" t="s">
        <v>3089</v>
      </c>
      <c r="D561" t="s">
        <v>3090</v>
      </c>
      <c r="F561">
        <v>1</v>
      </c>
      <c r="G561">
        <v>0</v>
      </c>
      <c r="H561">
        <v>1.02619031531531</v>
      </c>
      <c r="I561">
        <v>1.02619031531531</v>
      </c>
      <c r="K561"/>
      <c r="N561" t="s">
        <v>3091</v>
      </c>
      <c r="O561" t="s">
        <v>3092</v>
      </c>
      <c r="P561" t="s">
        <v>3093</v>
      </c>
      <c r="R561" t="s">
        <v>3094</v>
      </c>
    </row>
    <row r="562" spans="1:18" x14ac:dyDescent="0.25">
      <c r="A562">
        <v>11601500</v>
      </c>
      <c r="B562" t="s">
        <v>3089</v>
      </c>
      <c r="D562" t="s">
        <v>3090</v>
      </c>
      <c r="F562">
        <v>1</v>
      </c>
      <c r="G562">
        <v>0</v>
      </c>
      <c r="H562">
        <v>0.99</v>
      </c>
      <c r="I562">
        <v>0.99</v>
      </c>
      <c r="K562"/>
      <c r="N562" t="s">
        <v>3091</v>
      </c>
      <c r="O562" t="s">
        <v>3092</v>
      </c>
      <c r="P562" t="s">
        <v>3093</v>
      </c>
      <c r="R562" t="s">
        <v>3094</v>
      </c>
    </row>
    <row r="563" spans="1:18" x14ac:dyDescent="0.25">
      <c r="A563">
        <v>11602200</v>
      </c>
      <c r="B563" t="s">
        <v>3089</v>
      </c>
      <c r="D563" t="s">
        <v>3090</v>
      </c>
      <c r="F563">
        <v>1</v>
      </c>
      <c r="G563">
        <v>0</v>
      </c>
      <c r="H563">
        <v>1.05</v>
      </c>
      <c r="I563">
        <v>1.05</v>
      </c>
      <c r="K563"/>
      <c r="N563" t="s">
        <v>3091</v>
      </c>
      <c r="O563" t="s">
        <v>3092</v>
      </c>
      <c r="P563" t="s">
        <v>3093</v>
      </c>
      <c r="R563" t="s">
        <v>3094</v>
      </c>
    </row>
    <row r="564" spans="1:18" x14ac:dyDescent="0.25">
      <c r="A564">
        <v>11604120</v>
      </c>
      <c r="B564" t="s">
        <v>3089</v>
      </c>
      <c r="D564" t="s">
        <v>3090</v>
      </c>
      <c r="F564">
        <v>1</v>
      </c>
      <c r="G564">
        <v>0</v>
      </c>
      <c r="H564">
        <v>1.1499999999999999</v>
      </c>
      <c r="I564">
        <v>1.1499999999999999</v>
      </c>
      <c r="K564"/>
      <c r="N564" t="s">
        <v>3091</v>
      </c>
      <c r="O564" t="s">
        <v>3092</v>
      </c>
      <c r="P564" t="s">
        <v>3093</v>
      </c>
      <c r="R564" t="s">
        <v>3094</v>
      </c>
    </row>
    <row r="565" spans="1:18" x14ac:dyDescent="0.25">
      <c r="A565">
        <v>11604130</v>
      </c>
      <c r="B565" t="s">
        <v>3089</v>
      </c>
      <c r="D565" t="s">
        <v>3090</v>
      </c>
      <c r="F565">
        <v>1</v>
      </c>
      <c r="G565">
        <v>0</v>
      </c>
      <c r="H565">
        <v>1.07</v>
      </c>
      <c r="I565">
        <v>1.07</v>
      </c>
      <c r="K565"/>
      <c r="N565" t="s">
        <v>3091</v>
      </c>
      <c r="O565" t="s">
        <v>3092</v>
      </c>
      <c r="P565" t="s">
        <v>3093</v>
      </c>
      <c r="R565" t="s">
        <v>3094</v>
      </c>
    </row>
    <row r="566" spans="1:18" x14ac:dyDescent="0.25">
      <c r="A566">
        <v>11604140</v>
      </c>
      <c r="B566" t="s">
        <v>3089</v>
      </c>
      <c r="D566" t="s">
        <v>3090</v>
      </c>
      <c r="F566">
        <v>1</v>
      </c>
      <c r="G566">
        <v>0</v>
      </c>
      <c r="H566">
        <v>1.1499999999999999</v>
      </c>
      <c r="I566">
        <v>1.1499999999999999</v>
      </c>
      <c r="K566"/>
      <c r="N566" t="s">
        <v>3091</v>
      </c>
      <c r="O566" t="s">
        <v>3092</v>
      </c>
      <c r="P566" t="s">
        <v>3093</v>
      </c>
      <c r="R566" t="s">
        <v>3094</v>
      </c>
    </row>
    <row r="567" spans="1:18" x14ac:dyDescent="0.25">
      <c r="A567">
        <v>11604150</v>
      </c>
      <c r="B567" t="s">
        <v>3089</v>
      </c>
      <c r="D567" t="s">
        <v>3090</v>
      </c>
      <c r="F567">
        <v>1</v>
      </c>
      <c r="G567">
        <v>0</v>
      </c>
      <c r="H567">
        <v>1.01</v>
      </c>
      <c r="I567">
        <v>1.01</v>
      </c>
      <c r="K567"/>
      <c r="N567" t="s">
        <v>3091</v>
      </c>
      <c r="O567" t="s">
        <v>3092</v>
      </c>
      <c r="P567" t="s">
        <v>3093</v>
      </c>
      <c r="R567" t="s">
        <v>3094</v>
      </c>
    </row>
    <row r="568" spans="1:18" x14ac:dyDescent="0.25">
      <c r="A568">
        <v>11604160</v>
      </c>
      <c r="B568" t="s">
        <v>3089</v>
      </c>
      <c r="D568" t="s">
        <v>3090</v>
      </c>
      <c r="F568">
        <v>1</v>
      </c>
      <c r="G568">
        <v>0</v>
      </c>
      <c r="H568">
        <v>0.88678391959798897</v>
      </c>
      <c r="I568">
        <v>0.88678391959798897</v>
      </c>
      <c r="K568"/>
      <c r="N568" t="s">
        <v>3091</v>
      </c>
      <c r="O568" t="s">
        <v>3092</v>
      </c>
      <c r="P568" t="s">
        <v>3093</v>
      </c>
      <c r="R568" t="s">
        <v>3094</v>
      </c>
    </row>
    <row r="569" spans="1:18" x14ac:dyDescent="0.25">
      <c r="A569">
        <v>11604500</v>
      </c>
      <c r="B569" t="s">
        <v>3089</v>
      </c>
      <c r="D569" t="s">
        <v>3090</v>
      </c>
      <c r="F569">
        <v>1</v>
      </c>
      <c r="G569">
        <v>0</v>
      </c>
      <c r="H569">
        <v>1.86275862068965</v>
      </c>
      <c r="I569">
        <v>1.86275862068965</v>
      </c>
      <c r="K569"/>
      <c r="N569" t="s">
        <v>3091</v>
      </c>
      <c r="O569" t="s">
        <v>3092</v>
      </c>
      <c r="P569" t="s">
        <v>3093</v>
      </c>
      <c r="R569" t="s">
        <v>3094</v>
      </c>
    </row>
    <row r="570" spans="1:18" x14ac:dyDescent="0.25">
      <c r="A570">
        <v>11604600</v>
      </c>
      <c r="B570" t="s">
        <v>3089</v>
      </c>
      <c r="D570" t="s">
        <v>3090</v>
      </c>
      <c r="F570">
        <v>1</v>
      </c>
      <c r="G570">
        <v>0</v>
      </c>
      <c r="H570">
        <v>1.02824317900941</v>
      </c>
      <c r="I570">
        <v>1.02824317900941</v>
      </c>
      <c r="K570"/>
      <c r="N570" t="s">
        <v>3091</v>
      </c>
      <c r="O570" t="s">
        <v>3092</v>
      </c>
      <c r="P570" t="s">
        <v>3093</v>
      </c>
      <c r="R570" t="s">
        <v>3094</v>
      </c>
    </row>
    <row r="571" spans="1:18" x14ac:dyDescent="0.25">
      <c r="A571">
        <v>11604700</v>
      </c>
      <c r="B571" t="s">
        <v>3089</v>
      </c>
      <c r="D571" t="s">
        <v>3090</v>
      </c>
      <c r="F571">
        <v>1</v>
      </c>
      <c r="G571">
        <v>0</v>
      </c>
      <c r="H571">
        <v>1.03</v>
      </c>
      <c r="I571">
        <v>1.03</v>
      </c>
      <c r="K571"/>
      <c r="N571" t="s">
        <v>3091</v>
      </c>
      <c r="O571" t="s">
        <v>3092</v>
      </c>
      <c r="P571" t="s">
        <v>3093</v>
      </c>
      <c r="R571" t="s">
        <v>3094</v>
      </c>
    </row>
    <row r="572" spans="1:18" x14ac:dyDescent="0.25">
      <c r="A572">
        <v>11607000</v>
      </c>
      <c r="B572" t="s">
        <v>3089</v>
      </c>
      <c r="D572" t="s">
        <v>3090</v>
      </c>
      <c r="F572">
        <v>1</v>
      </c>
      <c r="G572">
        <v>0</v>
      </c>
      <c r="H572">
        <v>1.05</v>
      </c>
      <c r="I572">
        <v>1.05</v>
      </c>
      <c r="K572"/>
      <c r="N572" t="s">
        <v>3091</v>
      </c>
      <c r="O572" t="s">
        <v>3092</v>
      </c>
      <c r="P572" t="s">
        <v>3093</v>
      </c>
      <c r="R572" t="s">
        <v>3094</v>
      </c>
    </row>
    <row r="573" spans="1:18" x14ac:dyDescent="0.25">
      <c r="A573">
        <v>11609100</v>
      </c>
      <c r="B573" t="s">
        <v>3089</v>
      </c>
      <c r="D573" t="s">
        <v>3090</v>
      </c>
      <c r="F573">
        <v>1</v>
      </c>
      <c r="G573">
        <v>0</v>
      </c>
      <c r="H573">
        <v>0.93</v>
      </c>
      <c r="I573">
        <v>0.93</v>
      </c>
      <c r="K573"/>
      <c r="N573" t="s">
        <v>3091</v>
      </c>
      <c r="O573" t="s">
        <v>3092</v>
      </c>
      <c r="P573" t="s">
        <v>3093</v>
      </c>
      <c r="R573" t="s">
        <v>3094</v>
      </c>
    </row>
    <row r="574" spans="1:18" x14ac:dyDescent="0.25">
      <c r="A574">
        <v>11609200</v>
      </c>
      <c r="B574" t="s">
        <v>3089</v>
      </c>
      <c r="D574" t="s">
        <v>3090</v>
      </c>
      <c r="F574">
        <v>1</v>
      </c>
      <c r="G574">
        <v>0</v>
      </c>
      <c r="H574">
        <v>0</v>
      </c>
      <c r="I574"/>
      <c r="K574"/>
      <c r="N574" t="s">
        <v>3091</v>
      </c>
      <c r="O574" t="s">
        <v>3092</v>
      </c>
      <c r="P574" t="s">
        <v>3093</v>
      </c>
      <c r="R574" t="s">
        <v>3094</v>
      </c>
    </row>
    <row r="575" spans="1:18" x14ac:dyDescent="0.25">
      <c r="A575">
        <v>11610300</v>
      </c>
      <c r="B575" t="s">
        <v>3089</v>
      </c>
      <c r="D575" t="s">
        <v>3090</v>
      </c>
      <c r="F575">
        <v>1</v>
      </c>
      <c r="G575">
        <v>0</v>
      </c>
      <c r="H575">
        <v>0</v>
      </c>
      <c r="I575"/>
      <c r="K575"/>
      <c r="N575" t="s">
        <v>3091</v>
      </c>
      <c r="O575" t="s">
        <v>3092</v>
      </c>
      <c r="P575" t="s">
        <v>3093</v>
      </c>
      <c r="R575" t="s">
        <v>3094</v>
      </c>
    </row>
    <row r="576" spans="1:18" x14ac:dyDescent="0.25">
      <c r="A576">
        <v>11610830</v>
      </c>
      <c r="B576" t="s">
        <v>3089</v>
      </c>
      <c r="D576" t="s">
        <v>3090</v>
      </c>
      <c r="F576">
        <v>1</v>
      </c>
      <c r="G576">
        <v>0</v>
      </c>
      <c r="H576">
        <v>1.2246666666666599</v>
      </c>
      <c r="I576">
        <v>1.2246666666666599</v>
      </c>
      <c r="K576"/>
      <c r="N576" t="s">
        <v>3091</v>
      </c>
      <c r="O576" t="s">
        <v>3092</v>
      </c>
      <c r="P576" t="s">
        <v>3093</v>
      </c>
      <c r="R576" t="s">
        <v>3094</v>
      </c>
    </row>
    <row r="577" spans="1:18" x14ac:dyDescent="0.25">
      <c r="A577">
        <v>11611200</v>
      </c>
      <c r="B577" t="s">
        <v>3089</v>
      </c>
      <c r="D577" t="s">
        <v>3090</v>
      </c>
      <c r="F577">
        <v>1</v>
      </c>
      <c r="G577">
        <v>0</v>
      </c>
      <c r="H577">
        <v>3.03</v>
      </c>
      <c r="I577">
        <v>3.03</v>
      </c>
      <c r="K577"/>
      <c r="N577" t="s">
        <v>3091</v>
      </c>
      <c r="O577" t="s">
        <v>3092</v>
      </c>
      <c r="P577" t="s">
        <v>3093</v>
      </c>
      <c r="R577" t="s">
        <v>3094</v>
      </c>
    </row>
    <row r="578" spans="1:18" x14ac:dyDescent="0.25">
      <c r="A578">
        <v>11613800</v>
      </c>
      <c r="B578" t="s">
        <v>3089</v>
      </c>
      <c r="D578" t="s">
        <v>3090</v>
      </c>
      <c r="F578">
        <v>1</v>
      </c>
      <c r="G578">
        <v>0</v>
      </c>
      <c r="H578">
        <v>0.65797927461139905</v>
      </c>
      <c r="I578">
        <v>0.65797927461139905</v>
      </c>
      <c r="K578"/>
      <c r="N578" t="s">
        <v>3091</v>
      </c>
      <c r="O578" t="s">
        <v>3092</v>
      </c>
      <c r="P578" t="s">
        <v>3093</v>
      </c>
      <c r="R578" t="s">
        <v>3094</v>
      </c>
    </row>
    <row r="579" spans="1:18" x14ac:dyDescent="0.25">
      <c r="A579">
        <v>11613810</v>
      </c>
      <c r="B579" t="s">
        <v>3089</v>
      </c>
      <c r="D579" t="s">
        <v>3090</v>
      </c>
      <c r="F579">
        <v>1</v>
      </c>
      <c r="G579">
        <v>0</v>
      </c>
      <c r="H579">
        <v>0.69899999999999995</v>
      </c>
      <c r="I579">
        <v>0.69899999999999995</v>
      </c>
      <c r="K579"/>
      <c r="N579" t="s">
        <v>3091</v>
      </c>
      <c r="O579" t="s">
        <v>3092</v>
      </c>
      <c r="P579" t="s">
        <v>3093</v>
      </c>
      <c r="R579" t="s">
        <v>3094</v>
      </c>
    </row>
    <row r="580" spans="1:18" x14ac:dyDescent="0.25">
      <c r="A580">
        <v>11613820</v>
      </c>
      <c r="B580" t="s">
        <v>3089</v>
      </c>
      <c r="D580" t="s">
        <v>3090</v>
      </c>
      <c r="F580">
        <v>1</v>
      </c>
      <c r="G580">
        <v>0</v>
      </c>
      <c r="H580">
        <v>1.05</v>
      </c>
      <c r="I580">
        <v>1.05</v>
      </c>
      <c r="K580"/>
      <c r="N580" t="s">
        <v>3091</v>
      </c>
      <c r="O580" t="s">
        <v>3092</v>
      </c>
      <c r="P580" t="s">
        <v>3093</v>
      </c>
      <c r="R580" t="s">
        <v>3094</v>
      </c>
    </row>
    <row r="581" spans="1:18" x14ac:dyDescent="0.25">
      <c r="A581">
        <v>11615100</v>
      </c>
      <c r="B581" t="s">
        <v>3089</v>
      </c>
      <c r="D581" t="s">
        <v>3090</v>
      </c>
      <c r="F581">
        <v>1</v>
      </c>
      <c r="G581">
        <v>0</v>
      </c>
      <c r="H581">
        <v>0.77500000000000002</v>
      </c>
      <c r="I581">
        <v>0.77500000000000002</v>
      </c>
      <c r="K581"/>
      <c r="N581" t="s">
        <v>3091</v>
      </c>
      <c r="O581" t="s">
        <v>3092</v>
      </c>
      <c r="P581" t="s">
        <v>3093</v>
      </c>
      <c r="R581" t="s">
        <v>3094</v>
      </c>
    </row>
    <row r="582" spans="1:18" x14ac:dyDescent="0.25">
      <c r="A582">
        <v>11616000</v>
      </c>
      <c r="B582" t="s">
        <v>3089</v>
      </c>
      <c r="D582" t="s">
        <v>3090</v>
      </c>
      <c r="F582">
        <v>1</v>
      </c>
      <c r="G582">
        <v>0</v>
      </c>
      <c r="H582">
        <v>0.80677419354838698</v>
      </c>
      <c r="I582">
        <v>0.80677419354838698</v>
      </c>
      <c r="K582"/>
      <c r="N582" t="s">
        <v>3091</v>
      </c>
      <c r="O582" t="s">
        <v>3092</v>
      </c>
      <c r="P582" t="s">
        <v>3093</v>
      </c>
      <c r="R582" t="s">
        <v>3094</v>
      </c>
    </row>
    <row r="583" spans="1:18" x14ac:dyDescent="0.25">
      <c r="A583">
        <v>11617000</v>
      </c>
      <c r="B583" t="s">
        <v>3089</v>
      </c>
      <c r="D583" t="s">
        <v>3090</v>
      </c>
      <c r="F583">
        <v>1</v>
      </c>
      <c r="G583">
        <v>0</v>
      </c>
      <c r="H583">
        <v>0.78</v>
      </c>
      <c r="I583">
        <v>0.78</v>
      </c>
      <c r="K583"/>
      <c r="N583" t="s">
        <v>3091</v>
      </c>
      <c r="O583" t="s">
        <v>3092</v>
      </c>
      <c r="P583" t="s">
        <v>3093</v>
      </c>
      <c r="R583" t="s">
        <v>3094</v>
      </c>
    </row>
    <row r="584" spans="1:18" x14ac:dyDescent="0.25">
      <c r="A584">
        <v>11617100</v>
      </c>
      <c r="B584" t="s">
        <v>3089</v>
      </c>
      <c r="D584" t="s">
        <v>3090</v>
      </c>
      <c r="F584">
        <v>1</v>
      </c>
      <c r="G584">
        <v>0</v>
      </c>
      <c r="H584">
        <v>0</v>
      </c>
      <c r="I584">
        <v>0</v>
      </c>
      <c r="K584"/>
      <c r="N584" t="s">
        <v>3091</v>
      </c>
      <c r="O584" t="s">
        <v>3092</v>
      </c>
      <c r="P584" t="s">
        <v>3093</v>
      </c>
      <c r="R584" t="s">
        <v>3094</v>
      </c>
    </row>
    <row r="585" spans="1:18" x14ac:dyDescent="0.25">
      <c r="A585">
        <v>11620600</v>
      </c>
      <c r="B585" t="s">
        <v>3089</v>
      </c>
      <c r="D585" t="s">
        <v>3090</v>
      </c>
      <c r="F585">
        <v>1</v>
      </c>
      <c r="G585">
        <v>0</v>
      </c>
      <c r="H585">
        <v>0.96</v>
      </c>
      <c r="I585">
        <v>0.96</v>
      </c>
      <c r="K585"/>
      <c r="N585" t="s">
        <v>3091</v>
      </c>
      <c r="O585" t="s">
        <v>3092</v>
      </c>
      <c r="P585" t="s">
        <v>3093</v>
      </c>
      <c r="R585" t="s">
        <v>3094</v>
      </c>
    </row>
    <row r="586" spans="1:18" x14ac:dyDescent="0.25">
      <c r="A586">
        <v>11620700</v>
      </c>
      <c r="B586" t="s">
        <v>3089</v>
      </c>
      <c r="D586" t="s">
        <v>3090</v>
      </c>
      <c r="F586">
        <v>1</v>
      </c>
      <c r="G586">
        <v>0</v>
      </c>
      <c r="H586">
        <v>0</v>
      </c>
      <c r="I586">
        <v>0</v>
      </c>
      <c r="K586"/>
      <c r="N586" t="s">
        <v>3091</v>
      </c>
      <c r="O586" t="s">
        <v>3092</v>
      </c>
      <c r="P586" t="s">
        <v>3093</v>
      </c>
      <c r="R586" t="s">
        <v>3094</v>
      </c>
    </row>
    <row r="587" spans="1:18" x14ac:dyDescent="0.25">
      <c r="A587">
        <v>11620800</v>
      </c>
      <c r="B587" t="s">
        <v>3089</v>
      </c>
      <c r="D587" t="s">
        <v>3090</v>
      </c>
      <c r="F587">
        <v>1</v>
      </c>
      <c r="G587">
        <v>0</v>
      </c>
      <c r="H587">
        <v>0</v>
      </c>
      <c r="I587">
        <v>0</v>
      </c>
      <c r="K587"/>
      <c r="N587" t="s">
        <v>3091</v>
      </c>
      <c r="O587" t="s">
        <v>3092</v>
      </c>
      <c r="P587" t="s">
        <v>3093</v>
      </c>
      <c r="R587" t="s">
        <v>3094</v>
      </c>
    </row>
    <row r="588" spans="1:18" x14ac:dyDescent="0.25">
      <c r="A588">
        <v>11620900</v>
      </c>
      <c r="B588" t="s">
        <v>3089</v>
      </c>
      <c r="D588" t="s">
        <v>3090</v>
      </c>
      <c r="F588">
        <v>1</v>
      </c>
      <c r="G588">
        <v>0</v>
      </c>
      <c r="H588">
        <v>0</v>
      </c>
      <c r="I588">
        <v>0</v>
      </c>
      <c r="K588"/>
      <c r="N588" t="s">
        <v>3091</v>
      </c>
      <c r="O588" t="s">
        <v>3092</v>
      </c>
      <c r="P588" t="s">
        <v>3093</v>
      </c>
      <c r="R588" t="s">
        <v>3094</v>
      </c>
    </row>
    <row r="589" spans="1:18" x14ac:dyDescent="0.25">
      <c r="A589">
        <v>11621200</v>
      </c>
      <c r="B589" t="s">
        <v>3089</v>
      </c>
      <c r="D589" t="s">
        <v>3090</v>
      </c>
      <c r="F589">
        <v>1</v>
      </c>
      <c r="G589">
        <v>0</v>
      </c>
      <c r="H589">
        <v>0.99</v>
      </c>
      <c r="I589">
        <v>0.99</v>
      </c>
      <c r="K589"/>
      <c r="N589" t="s">
        <v>3091</v>
      </c>
      <c r="O589" t="s">
        <v>3092</v>
      </c>
      <c r="P589" t="s">
        <v>3093</v>
      </c>
      <c r="R589" t="s">
        <v>3094</v>
      </c>
    </row>
    <row r="590" spans="1:18" x14ac:dyDescent="0.25">
      <c r="A590">
        <v>11621300</v>
      </c>
      <c r="B590" t="s">
        <v>3089</v>
      </c>
      <c r="D590" t="s">
        <v>3090</v>
      </c>
      <c r="F590">
        <v>1</v>
      </c>
      <c r="G590">
        <v>0</v>
      </c>
      <c r="H590">
        <v>0.757777777777777</v>
      </c>
      <c r="I590">
        <v>0.757777777777777</v>
      </c>
      <c r="K590"/>
      <c r="N590" t="s">
        <v>3091</v>
      </c>
      <c r="O590" t="s">
        <v>3092</v>
      </c>
      <c r="P590" t="s">
        <v>3093</v>
      </c>
      <c r="R590" t="s">
        <v>3094</v>
      </c>
    </row>
    <row r="591" spans="1:18" x14ac:dyDescent="0.25">
      <c r="A591">
        <v>11621400</v>
      </c>
      <c r="B591" t="s">
        <v>3089</v>
      </c>
      <c r="D591" t="s">
        <v>3090</v>
      </c>
      <c r="F591">
        <v>1</v>
      </c>
      <c r="G591">
        <v>0</v>
      </c>
      <c r="H591">
        <v>0.79208333333333303</v>
      </c>
      <c r="I591">
        <v>0.79208333333333303</v>
      </c>
      <c r="K591"/>
      <c r="N591" t="s">
        <v>3091</v>
      </c>
      <c r="O591" t="s">
        <v>3092</v>
      </c>
      <c r="P591" t="s">
        <v>3093</v>
      </c>
      <c r="R591" t="s">
        <v>3094</v>
      </c>
    </row>
    <row r="592" spans="1:18" x14ac:dyDescent="0.25">
      <c r="A592">
        <v>11621500</v>
      </c>
      <c r="B592" t="s">
        <v>3089</v>
      </c>
      <c r="D592" t="s">
        <v>3090</v>
      </c>
      <c r="F592">
        <v>1</v>
      </c>
      <c r="G592">
        <v>0</v>
      </c>
      <c r="H592">
        <v>0.94</v>
      </c>
      <c r="I592">
        <v>0.94</v>
      </c>
      <c r="K592"/>
      <c r="N592" t="s">
        <v>3091</v>
      </c>
      <c r="O592" t="s">
        <v>3092</v>
      </c>
      <c r="P592" t="s">
        <v>3093</v>
      </c>
      <c r="R592" t="s">
        <v>3094</v>
      </c>
    </row>
    <row r="593" spans="1:18" x14ac:dyDescent="0.25">
      <c r="A593">
        <v>11621800</v>
      </c>
      <c r="B593" t="s">
        <v>3089</v>
      </c>
      <c r="D593" t="s">
        <v>3090</v>
      </c>
      <c r="F593">
        <v>1</v>
      </c>
      <c r="G593">
        <v>0</v>
      </c>
      <c r="H593">
        <v>3</v>
      </c>
      <c r="I593">
        <v>3</v>
      </c>
      <c r="K593"/>
      <c r="N593" t="s">
        <v>3091</v>
      </c>
      <c r="O593" t="s">
        <v>3092</v>
      </c>
      <c r="P593" t="s">
        <v>3093</v>
      </c>
      <c r="R593" t="s">
        <v>3094</v>
      </c>
    </row>
    <row r="594" spans="1:18" x14ac:dyDescent="0.25">
      <c r="A594">
        <v>11622200</v>
      </c>
      <c r="B594" t="s">
        <v>3089</v>
      </c>
      <c r="D594" t="s">
        <v>3090</v>
      </c>
      <c r="F594">
        <v>1</v>
      </c>
      <c r="G594">
        <v>0</v>
      </c>
      <c r="H594">
        <v>1.1000000000000001</v>
      </c>
      <c r="I594">
        <v>1.1000000000000001</v>
      </c>
      <c r="K594"/>
      <c r="N594" t="s">
        <v>3091</v>
      </c>
      <c r="O594" t="s">
        <v>3092</v>
      </c>
      <c r="P594" t="s">
        <v>3093</v>
      </c>
      <c r="R594" t="s">
        <v>3094</v>
      </c>
    </row>
    <row r="595" spans="1:18" x14ac:dyDescent="0.25">
      <c r="A595">
        <v>11622500</v>
      </c>
      <c r="B595" t="s">
        <v>3089</v>
      </c>
      <c r="D595" t="s">
        <v>3090</v>
      </c>
      <c r="F595">
        <v>1</v>
      </c>
      <c r="G595">
        <v>0</v>
      </c>
      <c r="H595">
        <v>0</v>
      </c>
      <c r="I595"/>
      <c r="K595"/>
      <c r="N595" t="s">
        <v>3091</v>
      </c>
      <c r="O595" t="s">
        <v>3092</v>
      </c>
      <c r="P595" t="s">
        <v>3093</v>
      </c>
      <c r="R595" t="s">
        <v>3094</v>
      </c>
    </row>
    <row r="596" spans="1:18" x14ac:dyDescent="0.25">
      <c r="A596">
        <v>11622600</v>
      </c>
      <c r="B596" t="s">
        <v>3089</v>
      </c>
      <c r="D596" t="s">
        <v>3090</v>
      </c>
      <c r="F596">
        <v>1</v>
      </c>
      <c r="G596">
        <v>0</v>
      </c>
      <c r="H596">
        <v>1.0900000000000001</v>
      </c>
      <c r="I596">
        <v>1.0900000000000001</v>
      </c>
      <c r="K596"/>
      <c r="N596" t="s">
        <v>3091</v>
      </c>
      <c r="O596" t="s">
        <v>3092</v>
      </c>
      <c r="P596" t="s">
        <v>3093</v>
      </c>
      <c r="R596" t="s">
        <v>3094</v>
      </c>
    </row>
    <row r="597" spans="1:18" x14ac:dyDescent="0.25">
      <c r="A597">
        <v>12000100</v>
      </c>
      <c r="B597" t="s">
        <v>3089</v>
      </c>
      <c r="D597" t="s">
        <v>3090</v>
      </c>
      <c r="F597">
        <v>1</v>
      </c>
      <c r="G597">
        <v>0</v>
      </c>
      <c r="H597">
        <v>0.73333333333333295</v>
      </c>
      <c r="I597">
        <v>0.73333333333333295</v>
      </c>
      <c r="K597"/>
      <c r="N597" t="s">
        <v>3091</v>
      </c>
      <c r="O597" t="s">
        <v>3092</v>
      </c>
      <c r="P597" t="s">
        <v>3093</v>
      </c>
      <c r="R597" t="s">
        <v>3094</v>
      </c>
    </row>
    <row r="598" spans="1:18" x14ac:dyDescent="0.25">
      <c r="A598">
        <v>12000200</v>
      </c>
      <c r="B598" t="s">
        <v>3089</v>
      </c>
      <c r="D598" t="s">
        <v>3090</v>
      </c>
      <c r="F598">
        <v>1</v>
      </c>
      <c r="G598">
        <v>0</v>
      </c>
      <c r="H598">
        <v>0.51259999999999994</v>
      </c>
      <c r="I598">
        <v>0.51259999999999994</v>
      </c>
      <c r="K598"/>
      <c r="N598" t="s">
        <v>3091</v>
      </c>
      <c r="O598" t="s">
        <v>3092</v>
      </c>
      <c r="P598" t="s">
        <v>3093</v>
      </c>
      <c r="R598" t="s">
        <v>3094</v>
      </c>
    </row>
    <row r="599" spans="1:18" x14ac:dyDescent="0.25">
      <c r="A599">
        <v>12000300</v>
      </c>
      <c r="B599" t="s">
        <v>3089</v>
      </c>
      <c r="D599" t="s">
        <v>3090</v>
      </c>
      <c r="F599">
        <v>1</v>
      </c>
      <c r="G599">
        <v>0</v>
      </c>
      <c r="H599">
        <v>0</v>
      </c>
      <c r="I599">
        <v>0</v>
      </c>
      <c r="K599"/>
      <c r="N599" t="s">
        <v>3091</v>
      </c>
      <c r="O599" t="s">
        <v>3092</v>
      </c>
      <c r="P599" t="s">
        <v>3093</v>
      </c>
      <c r="R599" t="s">
        <v>3094</v>
      </c>
    </row>
    <row r="600" spans="1:18" x14ac:dyDescent="0.25">
      <c r="A600">
        <v>12001000</v>
      </c>
      <c r="B600" t="s">
        <v>3089</v>
      </c>
      <c r="D600" t="s">
        <v>3090</v>
      </c>
      <c r="F600">
        <v>1</v>
      </c>
      <c r="G600">
        <v>0</v>
      </c>
      <c r="H600">
        <v>0.64540229885057399</v>
      </c>
      <c r="I600">
        <v>0.64540229885057399</v>
      </c>
      <c r="K600"/>
      <c r="N600" t="s">
        <v>3091</v>
      </c>
      <c r="O600" t="s">
        <v>3092</v>
      </c>
      <c r="P600" t="s">
        <v>3093</v>
      </c>
      <c r="R600" t="s">
        <v>3094</v>
      </c>
    </row>
    <row r="601" spans="1:18" x14ac:dyDescent="0.25">
      <c r="A601">
        <v>12001100</v>
      </c>
      <c r="B601" t="s">
        <v>3089</v>
      </c>
      <c r="D601" t="s">
        <v>3090</v>
      </c>
      <c r="F601">
        <v>1</v>
      </c>
      <c r="G601">
        <v>0</v>
      </c>
      <c r="H601">
        <v>0.60663157894736797</v>
      </c>
      <c r="I601">
        <v>0.60663157894736797</v>
      </c>
      <c r="K601"/>
      <c r="N601" t="s">
        <v>3091</v>
      </c>
      <c r="O601" t="s">
        <v>3092</v>
      </c>
      <c r="P601" t="s">
        <v>3093</v>
      </c>
      <c r="R601" t="s">
        <v>3094</v>
      </c>
    </row>
    <row r="602" spans="1:18" x14ac:dyDescent="0.25">
      <c r="A602">
        <v>12001110</v>
      </c>
      <c r="B602" t="s">
        <v>3089</v>
      </c>
      <c r="D602" t="s">
        <v>3090</v>
      </c>
      <c r="F602">
        <v>1</v>
      </c>
      <c r="G602">
        <v>0</v>
      </c>
      <c r="H602">
        <v>0.71499999999999997</v>
      </c>
      <c r="I602">
        <v>0.71499999999999997</v>
      </c>
      <c r="K602"/>
      <c r="N602" t="s">
        <v>3091</v>
      </c>
      <c r="O602" t="s">
        <v>3092</v>
      </c>
      <c r="P602" t="s">
        <v>3093</v>
      </c>
      <c r="R602" t="s">
        <v>3094</v>
      </c>
    </row>
    <row r="603" spans="1:18" x14ac:dyDescent="0.25">
      <c r="A603">
        <v>12001200</v>
      </c>
      <c r="B603" t="s">
        <v>3089</v>
      </c>
      <c r="D603" t="s">
        <v>3090</v>
      </c>
      <c r="F603">
        <v>1</v>
      </c>
      <c r="G603">
        <v>0</v>
      </c>
      <c r="H603">
        <v>7.35</v>
      </c>
      <c r="I603">
        <v>7.35</v>
      </c>
      <c r="K603"/>
      <c r="N603" t="s">
        <v>3091</v>
      </c>
      <c r="O603" t="s">
        <v>3092</v>
      </c>
      <c r="P603" t="s">
        <v>3093</v>
      </c>
      <c r="R603" t="s">
        <v>3094</v>
      </c>
    </row>
    <row r="604" spans="1:18" x14ac:dyDescent="0.25">
      <c r="A604">
        <v>12001400</v>
      </c>
      <c r="B604" t="s">
        <v>3089</v>
      </c>
      <c r="D604" t="s">
        <v>3090</v>
      </c>
      <c r="F604">
        <v>1</v>
      </c>
      <c r="G604">
        <v>0</v>
      </c>
      <c r="H604">
        <v>0.59147434464179205</v>
      </c>
      <c r="I604">
        <v>0.59147434464179205</v>
      </c>
      <c r="K604"/>
      <c r="N604" t="s">
        <v>3091</v>
      </c>
      <c r="O604" t="s">
        <v>3092</v>
      </c>
      <c r="P604" t="s">
        <v>3093</v>
      </c>
      <c r="R604" t="s">
        <v>3094</v>
      </c>
    </row>
    <row r="605" spans="1:18" x14ac:dyDescent="0.25">
      <c r="A605">
        <v>12001401</v>
      </c>
      <c r="B605" t="s">
        <v>3089</v>
      </c>
      <c r="D605" t="s">
        <v>3090</v>
      </c>
      <c r="F605">
        <v>1</v>
      </c>
      <c r="G605">
        <v>0</v>
      </c>
      <c r="H605">
        <v>0.59643804471390705</v>
      </c>
      <c r="I605">
        <v>0.59643804471390705</v>
      </c>
      <c r="K605"/>
      <c r="N605" t="s">
        <v>3091</v>
      </c>
      <c r="O605" t="s">
        <v>3092</v>
      </c>
      <c r="P605" t="s">
        <v>3093</v>
      </c>
      <c r="R605" t="s">
        <v>3094</v>
      </c>
    </row>
    <row r="606" spans="1:18" x14ac:dyDescent="0.25">
      <c r="A606">
        <v>12001600</v>
      </c>
      <c r="B606" t="s">
        <v>3089</v>
      </c>
      <c r="D606" t="s">
        <v>3090</v>
      </c>
      <c r="F606">
        <v>1</v>
      </c>
      <c r="G606">
        <v>0</v>
      </c>
      <c r="H606">
        <v>0.64624999999999999</v>
      </c>
      <c r="I606">
        <v>0.64624999999999999</v>
      </c>
      <c r="K606"/>
      <c r="N606" t="s">
        <v>3091</v>
      </c>
      <c r="O606" t="s">
        <v>3092</v>
      </c>
      <c r="P606" t="s">
        <v>3093</v>
      </c>
      <c r="R606" t="s">
        <v>3094</v>
      </c>
    </row>
    <row r="607" spans="1:18" x14ac:dyDescent="0.25">
      <c r="A607">
        <v>12001700</v>
      </c>
      <c r="B607" t="s">
        <v>3089</v>
      </c>
      <c r="D607" t="s">
        <v>3090</v>
      </c>
      <c r="F607">
        <v>1</v>
      </c>
      <c r="G607">
        <v>0</v>
      </c>
      <c r="H607">
        <v>10.809917355371899</v>
      </c>
      <c r="I607">
        <v>10.809917355371899</v>
      </c>
      <c r="K607"/>
      <c r="N607" t="s">
        <v>3091</v>
      </c>
      <c r="O607" t="s">
        <v>3092</v>
      </c>
      <c r="P607" t="s">
        <v>3093</v>
      </c>
      <c r="R607" t="s">
        <v>3094</v>
      </c>
    </row>
    <row r="608" spans="1:18" x14ac:dyDescent="0.25">
      <c r="A608">
        <v>12001800</v>
      </c>
      <c r="B608" t="s">
        <v>3089</v>
      </c>
      <c r="D608" t="s">
        <v>3090</v>
      </c>
      <c r="F608">
        <v>1</v>
      </c>
      <c r="G608">
        <v>0</v>
      </c>
      <c r="H608">
        <v>0.74466549707602303</v>
      </c>
      <c r="I608">
        <v>0.74466549707602303</v>
      </c>
      <c r="K608"/>
      <c r="N608" t="s">
        <v>3091</v>
      </c>
      <c r="O608" t="s">
        <v>3092</v>
      </c>
      <c r="P608" t="s">
        <v>3093</v>
      </c>
      <c r="R608" t="s">
        <v>3094</v>
      </c>
    </row>
    <row r="609" spans="1:18" x14ac:dyDescent="0.25">
      <c r="A609">
        <v>12002000</v>
      </c>
      <c r="B609" t="s">
        <v>3089</v>
      </c>
      <c r="D609" t="s">
        <v>3090</v>
      </c>
      <c r="F609">
        <v>1</v>
      </c>
      <c r="G609">
        <v>0</v>
      </c>
      <c r="H609">
        <v>0.74</v>
      </c>
      <c r="I609">
        <v>0.74</v>
      </c>
      <c r="K609"/>
      <c r="N609" t="s">
        <v>3091</v>
      </c>
      <c r="O609" t="s">
        <v>3092</v>
      </c>
      <c r="P609" t="s">
        <v>3093</v>
      </c>
      <c r="R609" t="s">
        <v>3094</v>
      </c>
    </row>
    <row r="610" spans="1:18" x14ac:dyDescent="0.25">
      <c r="A610">
        <v>12002100</v>
      </c>
      <c r="B610" t="s">
        <v>3089</v>
      </c>
      <c r="D610" t="s">
        <v>3090</v>
      </c>
      <c r="F610">
        <v>1</v>
      </c>
      <c r="G610">
        <v>0</v>
      </c>
      <c r="H610">
        <v>11.86</v>
      </c>
      <c r="I610">
        <v>11.86</v>
      </c>
      <c r="K610"/>
      <c r="N610" t="s">
        <v>3091</v>
      </c>
      <c r="O610" t="s">
        <v>3092</v>
      </c>
      <c r="P610" t="s">
        <v>3093</v>
      </c>
      <c r="R610" t="s">
        <v>3094</v>
      </c>
    </row>
    <row r="611" spans="1:18" x14ac:dyDescent="0.25">
      <c r="A611">
        <v>12002110</v>
      </c>
      <c r="B611" t="s">
        <v>3089</v>
      </c>
      <c r="D611" t="s">
        <v>3090</v>
      </c>
      <c r="F611">
        <v>1</v>
      </c>
      <c r="G611">
        <v>0</v>
      </c>
      <c r="H611">
        <v>13.758688046647199</v>
      </c>
      <c r="I611">
        <v>13.758688046647199</v>
      </c>
      <c r="K611"/>
      <c r="N611" t="s">
        <v>3091</v>
      </c>
      <c r="O611" t="s">
        <v>3092</v>
      </c>
      <c r="P611" t="s">
        <v>3093</v>
      </c>
      <c r="R611" t="s">
        <v>3094</v>
      </c>
    </row>
    <row r="612" spans="1:18" x14ac:dyDescent="0.25">
      <c r="A612">
        <v>12002190</v>
      </c>
      <c r="B612" t="s">
        <v>3089</v>
      </c>
      <c r="D612" t="s">
        <v>3090</v>
      </c>
      <c r="F612">
        <v>1</v>
      </c>
      <c r="G612">
        <v>0</v>
      </c>
      <c r="H612">
        <v>0</v>
      </c>
      <c r="I612">
        <v>0</v>
      </c>
      <c r="K612"/>
      <c r="N612" t="s">
        <v>3091</v>
      </c>
      <c r="O612" t="s">
        <v>3092</v>
      </c>
      <c r="P612" t="s">
        <v>3093</v>
      </c>
      <c r="R612" t="s">
        <v>3094</v>
      </c>
    </row>
    <row r="613" spans="1:18" x14ac:dyDescent="0.25">
      <c r="A613">
        <v>12002200</v>
      </c>
      <c r="B613" t="s">
        <v>3089</v>
      </c>
      <c r="D613" t="s">
        <v>3090</v>
      </c>
      <c r="F613">
        <v>1</v>
      </c>
      <c r="G613">
        <v>0</v>
      </c>
      <c r="H613">
        <v>0.59</v>
      </c>
      <c r="I613">
        <v>0.59</v>
      </c>
      <c r="K613"/>
      <c r="N613" t="s">
        <v>3091</v>
      </c>
      <c r="O613" t="s">
        <v>3092</v>
      </c>
      <c r="P613" t="s">
        <v>3093</v>
      </c>
      <c r="R613" t="s">
        <v>3094</v>
      </c>
    </row>
    <row r="614" spans="1:18" x14ac:dyDescent="0.25">
      <c r="A614">
        <v>12002230</v>
      </c>
      <c r="B614" t="s">
        <v>3089</v>
      </c>
      <c r="D614" t="s">
        <v>3090</v>
      </c>
      <c r="F614">
        <v>1</v>
      </c>
      <c r="G614">
        <v>0</v>
      </c>
      <c r="H614">
        <v>0</v>
      </c>
      <c r="I614">
        <v>0</v>
      </c>
      <c r="K614"/>
      <c r="N614" t="s">
        <v>3091</v>
      </c>
      <c r="O614" t="s">
        <v>3092</v>
      </c>
      <c r="P614" t="s">
        <v>3093</v>
      </c>
      <c r="R614" t="s">
        <v>3094</v>
      </c>
    </row>
    <row r="615" spans="1:18" x14ac:dyDescent="0.25">
      <c r="A615">
        <v>12002600</v>
      </c>
      <c r="B615" t="s">
        <v>3089</v>
      </c>
      <c r="D615" t="s">
        <v>3090</v>
      </c>
      <c r="F615">
        <v>1</v>
      </c>
      <c r="G615">
        <v>0</v>
      </c>
      <c r="H615">
        <v>0</v>
      </c>
      <c r="I615">
        <v>0</v>
      </c>
      <c r="K615"/>
      <c r="N615" t="s">
        <v>3091</v>
      </c>
      <c r="O615" t="s">
        <v>3092</v>
      </c>
      <c r="P615" t="s">
        <v>3093</v>
      </c>
      <c r="R615" t="s">
        <v>3094</v>
      </c>
    </row>
    <row r="616" spans="1:18" x14ac:dyDescent="0.25">
      <c r="A616">
        <v>12002700</v>
      </c>
      <c r="B616" t="s">
        <v>3089</v>
      </c>
      <c r="D616" t="s">
        <v>3090</v>
      </c>
      <c r="F616">
        <v>1</v>
      </c>
      <c r="G616">
        <v>0</v>
      </c>
      <c r="H616">
        <v>5.2399615754082598</v>
      </c>
      <c r="I616">
        <v>5.2399615754082598</v>
      </c>
      <c r="K616"/>
      <c r="N616" t="s">
        <v>3091</v>
      </c>
      <c r="O616" t="s">
        <v>3092</v>
      </c>
      <c r="P616" t="s">
        <v>3093</v>
      </c>
      <c r="R616" t="s">
        <v>3094</v>
      </c>
    </row>
    <row r="617" spans="1:18" x14ac:dyDescent="0.25">
      <c r="A617">
        <v>12002720</v>
      </c>
      <c r="B617" t="s">
        <v>3089</v>
      </c>
      <c r="D617" t="s">
        <v>3090</v>
      </c>
      <c r="F617">
        <v>1</v>
      </c>
      <c r="G617">
        <v>0</v>
      </c>
      <c r="H617">
        <v>6.3599173553719002</v>
      </c>
      <c r="I617">
        <v>6.3599173553719002</v>
      </c>
      <c r="K617"/>
      <c r="N617" t="s">
        <v>3091</v>
      </c>
      <c r="O617" t="s">
        <v>3092</v>
      </c>
      <c r="P617" t="s">
        <v>3093</v>
      </c>
      <c r="R617" t="s">
        <v>3094</v>
      </c>
    </row>
    <row r="618" spans="1:18" x14ac:dyDescent="0.25">
      <c r="A618">
        <v>12003000</v>
      </c>
      <c r="B618" t="s">
        <v>3089</v>
      </c>
      <c r="D618" t="s">
        <v>3090</v>
      </c>
      <c r="F618">
        <v>1</v>
      </c>
      <c r="G618">
        <v>0</v>
      </c>
      <c r="H618">
        <v>0.62749999999999995</v>
      </c>
      <c r="I618">
        <v>0.62749999999999995</v>
      </c>
      <c r="K618"/>
      <c r="N618" t="s">
        <v>3091</v>
      </c>
      <c r="O618" t="s">
        <v>3092</v>
      </c>
      <c r="P618" t="s">
        <v>3093</v>
      </c>
      <c r="R618" t="s">
        <v>3094</v>
      </c>
    </row>
    <row r="619" spans="1:18" x14ac:dyDescent="0.25">
      <c r="A619">
        <v>12003300</v>
      </c>
      <c r="B619" t="s">
        <v>3089</v>
      </c>
      <c r="D619" t="s">
        <v>3090</v>
      </c>
      <c r="F619">
        <v>1</v>
      </c>
      <c r="G619">
        <v>0</v>
      </c>
      <c r="H619">
        <v>0</v>
      </c>
      <c r="I619">
        <v>0</v>
      </c>
      <c r="K619"/>
      <c r="N619" t="s">
        <v>3091</v>
      </c>
      <c r="O619" t="s">
        <v>3092</v>
      </c>
      <c r="P619" t="s">
        <v>3093</v>
      </c>
      <c r="R619" t="s">
        <v>3094</v>
      </c>
    </row>
    <row r="620" spans="1:18" x14ac:dyDescent="0.25">
      <c r="A620">
        <v>12003400</v>
      </c>
      <c r="B620" t="s">
        <v>3089</v>
      </c>
      <c r="D620" t="s">
        <v>3090</v>
      </c>
      <c r="F620">
        <v>1</v>
      </c>
      <c r="G620">
        <v>0</v>
      </c>
      <c r="H620">
        <v>0.5</v>
      </c>
      <c r="I620">
        <v>0.5</v>
      </c>
      <c r="K620"/>
      <c r="N620" t="s">
        <v>3091</v>
      </c>
      <c r="O620" t="s">
        <v>3092</v>
      </c>
      <c r="P620" t="s">
        <v>3093</v>
      </c>
      <c r="R620" t="s">
        <v>3094</v>
      </c>
    </row>
    <row r="621" spans="1:18" x14ac:dyDescent="0.25">
      <c r="A621">
        <v>12003900</v>
      </c>
      <c r="B621" t="s">
        <v>3089</v>
      </c>
      <c r="D621" t="s">
        <v>3090</v>
      </c>
      <c r="F621">
        <v>1</v>
      </c>
      <c r="G621">
        <v>0</v>
      </c>
      <c r="H621">
        <v>0.7</v>
      </c>
      <c r="I621">
        <v>0.7</v>
      </c>
      <c r="K621"/>
      <c r="N621" t="s">
        <v>3091</v>
      </c>
      <c r="O621" t="s">
        <v>3092</v>
      </c>
      <c r="P621" t="s">
        <v>3093</v>
      </c>
      <c r="R621" t="s">
        <v>3094</v>
      </c>
    </row>
    <row r="622" spans="1:18" x14ac:dyDescent="0.25">
      <c r="A622">
        <v>12003920</v>
      </c>
      <c r="B622" t="s">
        <v>3089</v>
      </c>
      <c r="D622" t="s">
        <v>3090</v>
      </c>
      <c r="F622">
        <v>1</v>
      </c>
      <c r="G622">
        <v>0</v>
      </c>
      <c r="H622">
        <v>0.87636363636363601</v>
      </c>
      <c r="I622">
        <v>0.87636363636363601</v>
      </c>
      <c r="K622"/>
      <c r="N622" t="s">
        <v>3091</v>
      </c>
      <c r="O622" t="s">
        <v>3092</v>
      </c>
      <c r="P622" t="s">
        <v>3093</v>
      </c>
      <c r="R622" t="s">
        <v>3094</v>
      </c>
    </row>
    <row r="623" spans="1:18" x14ac:dyDescent="0.25">
      <c r="A623">
        <v>120040</v>
      </c>
      <c r="B623" t="s">
        <v>3089</v>
      </c>
      <c r="D623" t="s">
        <v>3090</v>
      </c>
      <c r="F623">
        <v>1</v>
      </c>
      <c r="G623">
        <v>0</v>
      </c>
      <c r="H623">
        <v>0</v>
      </c>
      <c r="I623"/>
      <c r="K623"/>
      <c r="N623" t="s">
        <v>3091</v>
      </c>
      <c r="O623" t="s">
        <v>3092</v>
      </c>
      <c r="P623" t="s">
        <v>3093</v>
      </c>
      <c r="R623" t="s">
        <v>3094</v>
      </c>
    </row>
    <row r="624" spans="1:18" x14ac:dyDescent="0.25">
      <c r="A624">
        <v>12004000</v>
      </c>
      <c r="B624" t="s">
        <v>3089</v>
      </c>
      <c r="D624" t="s">
        <v>3090</v>
      </c>
      <c r="F624">
        <v>1</v>
      </c>
      <c r="G624">
        <v>0</v>
      </c>
      <c r="H624">
        <v>0.62709459459459405</v>
      </c>
      <c r="I624">
        <v>0.62709459459459405</v>
      </c>
      <c r="K624"/>
      <c r="N624" t="s">
        <v>3091</v>
      </c>
      <c r="O624" t="s">
        <v>3092</v>
      </c>
      <c r="P624" t="s">
        <v>3093</v>
      </c>
      <c r="R624" t="s">
        <v>3094</v>
      </c>
    </row>
    <row r="625" spans="1:18" x14ac:dyDescent="0.25">
      <c r="A625">
        <v>12004001</v>
      </c>
      <c r="B625" t="s">
        <v>3089</v>
      </c>
      <c r="D625" t="s">
        <v>3090</v>
      </c>
      <c r="F625">
        <v>1</v>
      </c>
      <c r="G625">
        <v>0</v>
      </c>
      <c r="H625">
        <v>0.64238095238095205</v>
      </c>
      <c r="I625">
        <v>0.64238095238095205</v>
      </c>
      <c r="K625"/>
      <c r="N625" t="s">
        <v>3091</v>
      </c>
      <c r="O625" t="s">
        <v>3092</v>
      </c>
      <c r="P625" t="s">
        <v>3093</v>
      </c>
      <c r="R625" t="s">
        <v>3094</v>
      </c>
    </row>
    <row r="626" spans="1:18" x14ac:dyDescent="0.25">
      <c r="A626">
        <v>12004150</v>
      </c>
      <c r="B626" t="s">
        <v>3089</v>
      </c>
      <c r="D626" t="s">
        <v>3090</v>
      </c>
      <c r="F626">
        <v>1</v>
      </c>
      <c r="G626">
        <v>0</v>
      </c>
      <c r="H626">
        <v>0.79</v>
      </c>
      <c r="I626">
        <v>0.79</v>
      </c>
      <c r="K626"/>
      <c r="N626" t="s">
        <v>3091</v>
      </c>
      <c r="O626" t="s">
        <v>3092</v>
      </c>
      <c r="P626" t="s">
        <v>3093</v>
      </c>
      <c r="R626" t="s">
        <v>3094</v>
      </c>
    </row>
    <row r="627" spans="1:18" x14ac:dyDescent="0.25">
      <c r="A627">
        <v>12004550</v>
      </c>
      <c r="B627" t="s">
        <v>3089</v>
      </c>
      <c r="D627" t="s">
        <v>3090</v>
      </c>
      <c r="F627">
        <v>1</v>
      </c>
      <c r="G627">
        <v>0</v>
      </c>
      <c r="H627">
        <v>0.86975308641975302</v>
      </c>
      <c r="I627">
        <v>0.86975308641975302</v>
      </c>
      <c r="K627"/>
      <c r="N627" t="s">
        <v>3091</v>
      </c>
      <c r="O627" t="s">
        <v>3092</v>
      </c>
      <c r="P627" t="s">
        <v>3093</v>
      </c>
      <c r="R627" t="s">
        <v>3094</v>
      </c>
    </row>
    <row r="628" spans="1:18" x14ac:dyDescent="0.25">
      <c r="A628">
        <v>12004600</v>
      </c>
      <c r="B628" t="s">
        <v>3089</v>
      </c>
      <c r="D628" t="s">
        <v>3090</v>
      </c>
      <c r="F628">
        <v>1</v>
      </c>
      <c r="G628">
        <v>0</v>
      </c>
      <c r="H628">
        <v>0</v>
      </c>
      <c r="I628">
        <v>0</v>
      </c>
      <c r="K628"/>
      <c r="N628" t="s">
        <v>3091</v>
      </c>
      <c r="O628" t="s">
        <v>3092</v>
      </c>
      <c r="P628" t="s">
        <v>3093</v>
      </c>
      <c r="R628" t="s">
        <v>3094</v>
      </c>
    </row>
    <row r="629" spans="1:18" x14ac:dyDescent="0.25">
      <c r="A629">
        <v>12005100</v>
      </c>
      <c r="B629" t="s">
        <v>3089</v>
      </c>
      <c r="D629" t="s">
        <v>3090</v>
      </c>
      <c r="F629">
        <v>1</v>
      </c>
      <c r="G629">
        <v>0</v>
      </c>
      <c r="H629">
        <v>9.7500826446280993</v>
      </c>
      <c r="I629">
        <v>9.7500826446280993</v>
      </c>
      <c r="K629"/>
      <c r="N629" t="s">
        <v>3091</v>
      </c>
      <c r="O629" t="s">
        <v>3092</v>
      </c>
      <c r="P629" t="s">
        <v>3093</v>
      </c>
      <c r="R629" t="s">
        <v>3094</v>
      </c>
    </row>
    <row r="630" spans="1:18" x14ac:dyDescent="0.25">
      <c r="A630">
        <v>12005200</v>
      </c>
      <c r="B630" t="s">
        <v>3089</v>
      </c>
      <c r="D630" t="s">
        <v>3090</v>
      </c>
      <c r="F630">
        <v>1</v>
      </c>
      <c r="G630">
        <v>0</v>
      </c>
      <c r="H630">
        <v>11.8761406490048</v>
      </c>
      <c r="I630">
        <v>11.8761406490048</v>
      </c>
      <c r="K630"/>
      <c r="N630" t="s">
        <v>3091</v>
      </c>
      <c r="O630" t="s">
        <v>3092</v>
      </c>
      <c r="P630" t="s">
        <v>3093</v>
      </c>
      <c r="R630" t="s">
        <v>3094</v>
      </c>
    </row>
    <row r="631" spans="1:18" x14ac:dyDescent="0.25">
      <c r="A631">
        <v>12005201</v>
      </c>
      <c r="B631" t="s">
        <v>3089</v>
      </c>
      <c r="D631" t="s">
        <v>3090</v>
      </c>
      <c r="F631">
        <v>1</v>
      </c>
      <c r="G631">
        <v>0</v>
      </c>
      <c r="H631">
        <v>9.9731788079470203</v>
      </c>
      <c r="I631">
        <v>9.9731788079470203</v>
      </c>
      <c r="K631"/>
      <c r="N631" t="s">
        <v>3091</v>
      </c>
      <c r="O631" t="s">
        <v>3092</v>
      </c>
      <c r="P631" t="s">
        <v>3093</v>
      </c>
      <c r="R631" t="s">
        <v>3094</v>
      </c>
    </row>
    <row r="632" spans="1:18" x14ac:dyDescent="0.25">
      <c r="A632">
        <v>12005300</v>
      </c>
      <c r="B632" t="s">
        <v>3089</v>
      </c>
      <c r="D632" t="s">
        <v>3090</v>
      </c>
      <c r="F632">
        <v>1</v>
      </c>
      <c r="G632">
        <v>0</v>
      </c>
      <c r="H632">
        <v>15.1322314049587</v>
      </c>
      <c r="I632">
        <v>15.1322314049587</v>
      </c>
      <c r="K632"/>
      <c r="N632" t="s">
        <v>3091</v>
      </c>
      <c r="O632" t="s">
        <v>3092</v>
      </c>
      <c r="P632" t="s">
        <v>3093</v>
      </c>
      <c r="R632" t="s">
        <v>3094</v>
      </c>
    </row>
    <row r="633" spans="1:18" x14ac:dyDescent="0.25">
      <c r="A633">
        <v>12005400</v>
      </c>
      <c r="B633" t="s">
        <v>3089</v>
      </c>
      <c r="D633" t="s">
        <v>3090</v>
      </c>
      <c r="F633">
        <v>1</v>
      </c>
      <c r="G633">
        <v>0</v>
      </c>
      <c r="H633">
        <v>21.07</v>
      </c>
      <c r="I633">
        <v>21.07</v>
      </c>
      <c r="K633"/>
      <c r="N633" t="s">
        <v>3091</v>
      </c>
      <c r="O633" t="s">
        <v>3092</v>
      </c>
      <c r="P633" t="s">
        <v>3093</v>
      </c>
      <c r="R633" t="s">
        <v>3094</v>
      </c>
    </row>
    <row r="634" spans="1:18" x14ac:dyDescent="0.25">
      <c r="A634">
        <v>12005401</v>
      </c>
      <c r="B634" t="s">
        <v>3089</v>
      </c>
      <c r="D634" t="s">
        <v>3090</v>
      </c>
      <c r="F634">
        <v>1</v>
      </c>
      <c r="G634">
        <v>0</v>
      </c>
      <c r="H634">
        <v>20.0541436464088</v>
      </c>
      <c r="I634">
        <v>20.0541436464088</v>
      </c>
      <c r="K634"/>
      <c r="N634" t="s">
        <v>3091</v>
      </c>
      <c r="O634" t="s">
        <v>3092</v>
      </c>
      <c r="P634" t="s">
        <v>3093</v>
      </c>
      <c r="R634" t="s">
        <v>3094</v>
      </c>
    </row>
    <row r="635" spans="1:18" x14ac:dyDescent="0.25">
      <c r="A635">
        <v>12005500</v>
      </c>
      <c r="B635" t="s">
        <v>3089</v>
      </c>
      <c r="D635" t="s">
        <v>3090</v>
      </c>
      <c r="F635">
        <v>1</v>
      </c>
      <c r="G635">
        <v>0</v>
      </c>
      <c r="H635">
        <v>23.950413223140501</v>
      </c>
      <c r="I635">
        <v>23.950413223140501</v>
      </c>
      <c r="K635"/>
      <c r="N635" t="s">
        <v>3091</v>
      </c>
      <c r="O635" t="s">
        <v>3092</v>
      </c>
      <c r="P635" t="s">
        <v>3093</v>
      </c>
      <c r="R635" t="s">
        <v>3094</v>
      </c>
    </row>
    <row r="636" spans="1:18" x14ac:dyDescent="0.25">
      <c r="A636">
        <v>12005600</v>
      </c>
      <c r="B636" t="s">
        <v>3089</v>
      </c>
      <c r="D636" t="s">
        <v>3090</v>
      </c>
      <c r="F636">
        <v>1</v>
      </c>
      <c r="G636">
        <v>0</v>
      </c>
      <c r="H636">
        <v>1.45</v>
      </c>
      <c r="I636">
        <v>1.45</v>
      </c>
      <c r="K636"/>
      <c r="N636" t="s">
        <v>3091</v>
      </c>
      <c r="O636" t="s">
        <v>3092</v>
      </c>
      <c r="P636" t="s">
        <v>3093</v>
      </c>
      <c r="R636" t="s">
        <v>3094</v>
      </c>
    </row>
    <row r="637" spans="1:18" x14ac:dyDescent="0.25">
      <c r="A637">
        <v>12005630</v>
      </c>
      <c r="B637" t="s">
        <v>3089</v>
      </c>
      <c r="D637" t="s">
        <v>3090</v>
      </c>
      <c r="F637">
        <v>1</v>
      </c>
      <c r="G637">
        <v>0</v>
      </c>
      <c r="H637">
        <v>3.5536885245901599</v>
      </c>
      <c r="I637">
        <v>3.5536885245901599</v>
      </c>
      <c r="K637"/>
      <c r="N637" t="s">
        <v>3091</v>
      </c>
      <c r="O637" t="s">
        <v>3092</v>
      </c>
      <c r="P637" t="s">
        <v>3093</v>
      </c>
      <c r="R637" t="s">
        <v>3094</v>
      </c>
    </row>
    <row r="638" spans="1:18" x14ac:dyDescent="0.25">
      <c r="A638">
        <v>12005640</v>
      </c>
      <c r="B638" t="s">
        <v>3089</v>
      </c>
      <c r="D638" t="s">
        <v>3090</v>
      </c>
      <c r="F638">
        <v>1</v>
      </c>
      <c r="G638">
        <v>0</v>
      </c>
      <c r="H638">
        <v>4.6900000000000004</v>
      </c>
      <c r="I638">
        <v>4.6900000000000004</v>
      </c>
      <c r="K638"/>
      <c r="N638" t="s">
        <v>3091</v>
      </c>
      <c r="O638" t="s">
        <v>3092</v>
      </c>
      <c r="P638" t="s">
        <v>3093</v>
      </c>
      <c r="R638" t="s">
        <v>3094</v>
      </c>
    </row>
    <row r="639" spans="1:18" x14ac:dyDescent="0.25">
      <c r="A639">
        <v>12005650</v>
      </c>
      <c r="B639" t="s">
        <v>3089</v>
      </c>
      <c r="D639" t="s">
        <v>3090</v>
      </c>
      <c r="F639">
        <v>1</v>
      </c>
      <c r="G639">
        <v>0</v>
      </c>
      <c r="H639">
        <v>3.55</v>
      </c>
      <c r="I639">
        <v>3.55</v>
      </c>
      <c r="K639"/>
      <c r="N639" t="s">
        <v>3091</v>
      </c>
      <c r="O639" t="s">
        <v>3092</v>
      </c>
      <c r="P639" t="s">
        <v>3093</v>
      </c>
      <c r="R639" t="s">
        <v>3094</v>
      </c>
    </row>
    <row r="640" spans="1:18" x14ac:dyDescent="0.25">
      <c r="A640">
        <v>12005690</v>
      </c>
      <c r="B640" t="s">
        <v>3089</v>
      </c>
      <c r="D640" t="s">
        <v>3090</v>
      </c>
      <c r="F640">
        <v>1</v>
      </c>
      <c r="G640">
        <v>0</v>
      </c>
      <c r="H640">
        <v>4.2467908902691498</v>
      </c>
      <c r="I640">
        <v>4.2467908902691498</v>
      </c>
      <c r="K640"/>
      <c r="N640" t="s">
        <v>3091</v>
      </c>
      <c r="O640" t="s">
        <v>3092</v>
      </c>
      <c r="P640" t="s">
        <v>3093</v>
      </c>
      <c r="R640" t="s">
        <v>3094</v>
      </c>
    </row>
    <row r="641" spans="1:18" x14ac:dyDescent="0.25">
      <c r="A641">
        <v>12005700</v>
      </c>
      <c r="B641" t="s">
        <v>3089</v>
      </c>
      <c r="D641" t="s">
        <v>3090</v>
      </c>
      <c r="F641">
        <v>1</v>
      </c>
      <c r="G641">
        <v>0</v>
      </c>
      <c r="H641">
        <v>4.2465999999999999</v>
      </c>
      <c r="I641">
        <v>4.2465999999999999</v>
      </c>
      <c r="K641"/>
      <c r="N641" t="s">
        <v>3091</v>
      </c>
      <c r="O641" t="s">
        <v>3092</v>
      </c>
      <c r="P641" t="s">
        <v>3093</v>
      </c>
      <c r="R641" t="s">
        <v>3094</v>
      </c>
    </row>
    <row r="642" spans="1:18" x14ac:dyDescent="0.25">
      <c r="A642">
        <v>12005720</v>
      </c>
      <c r="B642" t="s">
        <v>3089</v>
      </c>
      <c r="D642" t="s">
        <v>3090</v>
      </c>
      <c r="F642">
        <v>1</v>
      </c>
      <c r="G642">
        <v>0</v>
      </c>
      <c r="H642">
        <v>4.2977900552486199</v>
      </c>
      <c r="I642">
        <v>4.2977900552486199</v>
      </c>
      <c r="K642"/>
      <c r="N642" t="s">
        <v>3091</v>
      </c>
      <c r="O642" t="s">
        <v>3092</v>
      </c>
      <c r="P642" t="s">
        <v>3093</v>
      </c>
      <c r="R642" t="s">
        <v>3094</v>
      </c>
    </row>
    <row r="643" spans="1:18" x14ac:dyDescent="0.25">
      <c r="A643">
        <v>12005730</v>
      </c>
      <c r="B643" t="s">
        <v>3089</v>
      </c>
      <c r="D643" t="s">
        <v>3090</v>
      </c>
      <c r="F643">
        <v>1</v>
      </c>
      <c r="G643">
        <v>0</v>
      </c>
      <c r="H643">
        <v>0</v>
      </c>
      <c r="I643">
        <v>0</v>
      </c>
      <c r="K643"/>
      <c r="N643" t="s">
        <v>3091</v>
      </c>
      <c r="O643" t="s">
        <v>3092</v>
      </c>
      <c r="P643" t="s">
        <v>3093</v>
      </c>
      <c r="R643" t="s">
        <v>3094</v>
      </c>
    </row>
    <row r="644" spans="1:18" x14ac:dyDescent="0.25">
      <c r="A644">
        <v>12005740</v>
      </c>
      <c r="B644" t="s">
        <v>3089</v>
      </c>
      <c r="D644" t="s">
        <v>3090</v>
      </c>
      <c r="F644">
        <v>1</v>
      </c>
      <c r="G644">
        <v>0</v>
      </c>
      <c r="H644">
        <v>17.2500590318772</v>
      </c>
      <c r="I644">
        <v>17.2500590318772</v>
      </c>
      <c r="K644"/>
      <c r="N644" t="s">
        <v>3091</v>
      </c>
      <c r="O644" t="s">
        <v>3092</v>
      </c>
      <c r="P644" t="s">
        <v>3093</v>
      </c>
      <c r="R644" t="s">
        <v>3094</v>
      </c>
    </row>
    <row r="645" spans="1:18" x14ac:dyDescent="0.25">
      <c r="A645">
        <v>12005800</v>
      </c>
      <c r="B645" t="s">
        <v>3089</v>
      </c>
      <c r="D645" t="s">
        <v>3090</v>
      </c>
      <c r="F645">
        <v>1</v>
      </c>
      <c r="G645">
        <v>0</v>
      </c>
      <c r="H645">
        <v>8.2644628099173598</v>
      </c>
      <c r="I645">
        <v>8.2644628099173598</v>
      </c>
      <c r="K645"/>
      <c r="N645" t="s">
        <v>3091</v>
      </c>
      <c r="O645" t="s">
        <v>3092</v>
      </c>
      <c r="P645" t="s">
        <v>3093</v>
      </c>
      <c r="R645" t="s">
        <v>3094</v>
      </c>
    </row>
    <row r="646" spans="1:18" x14ac:dyDescent="0.25">
      <c r="A646">
        <v>12005801</v>
      </c>
      <c r="B646" t="s">
        <v>3089</v>
      </c>
      <c r="D646" t="s">
        <v>3090</v>
      </c>
      <c r="F646">
        <v>1</v>
      </c>
      <c r="G646">
        <v>0</v>
      </c>
      <c r="H646">
        <v>7.80661157024793</v>
      </c>
      <c r="I646">
        <v>7.80661157024793</v>
      </c>
      <c r="K646"/>
      <c r="N646" t="s">
        <v>3091</v>
      </c>
      <c r="O646" t="s">
        <v>3092</v>
      </c>
      <c r="P646" t="s">
        <v>3093</v>
      </c>
      <c r="R646" t="s">
        <v>3094</v>
      </c>
    </row>
    <row r="647" spans="1:18" x14ac:dyDescent="0.25">
      <c r="A647">
        <v>12005900</v>
      </c>
      <c r="B647" t="s">
        <v>3089</v>
      </c>
      <c r="D647" t="s">
        <v>3090</v>
      </c>
      <c r="F647">
        <v>1</v>
      </c>
      <c r="G647">
        <v>0</v>
      </c>
      <c r="H647">
        <v>12.3190082644628</v>
      </c>
      <c r="I647">
        <v>12.3190082644628</v>
      </c>
      <c r="K647"/>
      <c r="N647" t="s">
        <v>3091</v>
      </c>
      <c r="O647" t="s">
        <v>3092</v>
      </c>
      <c r="P647" t="s">
        <v>3093</v>
      </c>
      <c r="R647" t="s">
        <v>3094</v>
      </c>
    </row>
    <row r="648" spans="1:18" x14ac:dyDescent="0.25">
      <c r="A648">
        <v>12005950</v>
      </c>
      <c r="B648" t="s">
        <v>3089</v>
      </c>
      <c r="D648" t="s">
        <v>3090</v>
      </c>
      <c r="F648">
        <v>1</v>
      </c>
      <c r="G648">
        <v>0</v>
      </c>
      <c r="H648">
        <v>16.034297520661202</v>
      </c>
      <c r="I648">
        <v>16.034297520661202</v>
      </c>
      <c r="K648"/>
      <c r="N648" t="s">
        <v>3091</v>
      </c>
      <c r="O648" t="s">
        <v>3092</v>
      </c>
      <c r="P648" t="s">
        <v>3093</v>
      </c>
      <c r="R648" t="s">
        <v>3094</v>
      </c>
    </row>
    <row r="649" spans="1:18" x14ac:dyDescent="0.25">
      <c r="A649">
        <v>12006000</v>
      </c>
      <c r="B649" t="s">
        <v>3089</v>
      </c>
      <c r="D649" t="s">
        <v>3090</v>
      </c>
      <c r="F649">
        <v>1</v>
      </c>
      <c r="G649">
        <v>0</v>
      </c>
      <c r="H649">
        <v>13.181818181818199</v>
      </c>
      <c r="I649">
        <v>13.181818181818199</v>
      </c>
      <c r="K649"/>
      <c r="N649" t="s">
        <v>3091</v>
      </c>
      <c r="O649" t="s">
        <v>3092</v>
      </c>
      <c r="P649" t="s">
        <v>3093</v>
      </c>
      <c r="R649" t="s">
        <v>3094</v>
      </c>
    </row>
    <row r="650" spans="1:18" x14ac:dyDescent="0.25">
      <c r="A650">
        <v>12006100</v>
      </c>
      <c r="B650" t="s">
        <v>3089</v>
      </c>
      <c r="D650" t="s">
        <v>3090</v>
      </c>
      <c r="F650">
        <v>1</v>
      </c>
      <c r="G650">
        <v>0</v>
      </c>
      <c r="H650">
        <v>0</v>
      </c>
      <c r="I650">
        <v>0</v>
      </c>
      <c r="K650"/>
      <c r="N650" t="s">
        <v>3091</v>
      </c>
      <c r="O650" t="s">
        <v>3092</v>
      </c>
      <c r="P650" t="s">
        <v>3093</v>
      </c>
      <c r="R650" t="s">
        <v>3094</v>
      </c>
    </row>
    <row r="651" spans="1:18" x14ac:dyDescent="0.25">
      <c r="A651">
        <v>12006200</v>
      </c>
      <c r="B651" t="s">
        <v>3089</v>
      </c>
      <c r="D651" t="s">
        <v>3090</v>
      </c>
      <c r="F651">
        <v>1</v>
      </c>
      <c r="G651">
        <v>0</v>
      </c>
      <c r="H651">
        <v>25.944583333333298</v>
      </c>
      <c r="I651">
        <v>25.944583333333298</v>
      </c>
      <c r="K651"/>
      <c r="N651" t="s">
        <v>3091</v>
      </c>
      <c r="O651" t="s">
        <v>3092</v>
      </c>
      <c r="P651" t="s">
        <v>3093</v>
      </c>
      <c r="R651" t="s">
        <v>3094</v>
      </c>
    </row>
    <row r="652" spans="1:18" x14ac:dyDescent="0.25">
      <c r="A652">
        <v>12006210</v>
      </c>
      <c r="B652" t="s">
        <v>3089</v>
      </c>
      <c r="D652" t="s">
        <v>3090</v>
      </c>
      <c r="F652">
        <v>1</v>
      </c>
      <c r="G652">
        <v>0</v>
      </c>
      <c r="H652">
        <v>16.831269349845101</v>
      </c>
      <c r="I652">
        <v>16.831269349845101</v>
      </c>
      <c r="K652"/>
      <c r="N652" t="s">
        <v>3091</v>
      </c>
      <c r="O652" t="s">
        <v>3092</v>
      </c>
      <c r="P652" t="s">
        <v>3093</v>
      </c>
      <c r="R652" t="s">
        <v>3094</v>
      </c>
    </row>
    <row r="653" spans="1:18" x14ac:dyDescent="0.25">
      <c r="A653">
        <v>12006300</v>
      </c>
      <c r="B653" t="s">
        <v>3089</v>
      </c>
      <c r="D653" t="s">
        <v>3090</v>
      </c>
      <c r="F653">
        <v>1</v>
      </c>
      <c r="G653">
        <v>0</v>
      </c>
      <c r="H653">
        <v>19.633333333333301</v>
      </c>
      <c r="I653">
        <v>19.633333333333301</v>
      </c>
      <c r="K653"/>
      <c r="N653" t="s">
        <v>3091</v>
      </c>
      <c r="O653" t="s">
        <v>3092</v>
      </c>
      <c r="P653" t="s">
        <v>3093</v>
      </c>
      <c r="R653" t="s">
        <v>3094</v>
      </c>
    </row>
    <row r="654" spans="1:18" x14ac:dyDescent="0.25">
      <c r="A654">
        <v>12006400</v>
      </c>
      <c r="B654" t="s">
        <v>3089</v>
      </c>
      <c r="D654" t="s">
        <v>3090</v>
      </c>
      <c r="F654">
        <v>1</v>
      </c>
      <c r="G654">
        <v>0</v>
      </c>
      <c r="H654">
        <v>0</v>
      </c>
      <c r="I654">
        <v>0</v>
      </c>
      <c r="K654"/>
      <c r="N654" t="s">
        <v>3091</v>
      </c>
      <c r="O654" t="s">
        <v>3092</v>
      </c>
      <c r="P654" t="s">
        <v>3093</v>
      </c>
      <c r="R654" t="s">
        <v>3094</v>
      </c>
    </row>
    <row r="655" spans="1:18" x14ac:dyDescent="0.25">
      <c r="A655">
        <v>12006500</v>
      </c>
      <c r="B655" t="s">
        <v>3089</v>
      </c>
      <c r="D655" t="s">
        <v>3090</v>
      </c>
      <c r="F655">
        <v>1</v>
      </c>
      <c r="G655">
        <v>0</v>
      </c>
      <c r="H655">
        <v>0</v>
      </c>
      <c r="I655">
        <v>0</v>
      </c>
      <c r="K655"/>
      <c r="N655" t="s">
        <v>3091</v>
      </c>
      <c r="O655" t="s">
        <v>3092</v>
      </c>
      <c r="P655" t="s">
        <v>3093</v>
      </c>
      <c r="R655" t="s">
        <v>3094</v>
      </c>
    </row>
    <row r="656" spans="1:18" x14ac:dyDescent="0.25">
      <c r="A656">
        <v>12006600</v>
      </c>
      <c r="B656" t="s">
        <v>3089</v>
      </c>
      <c r="D656" t="s">
        <v>3090</v>
      </c>
      <c r="F656">
        <v>1</v>
      </c>
      <c r="G656">
        <v>0</v>
      </c>
      <c r="H656">
        <v>0</v>
      </c>
      <c r="I656">
        <v>0</v>
      </c>
      <c r="K656"/>
      <c r="N656" t="s">
        <v>3091</v>
      </c>
      <c r="O656" t="s">
        <v>3092</v>
      </c>
      <c r="P656" t="s">
        <v>3093</v>
      </c>
      <c r="R656" t="s">
        <v>3094</v>
      </c>
    </row>
    <row r="657" spans="1:18" x14ac:dyDescent="0.25">
      <c r="A657">
        <v>12006700</v>
      </c>
      <c r="B657" t="s">
        <v>3089</v>
      </c>
      <c r="D657" t="s">
        <v>3090</v>
      </c>
      <c r="F657">
        <v>1</v>
      </c>
      <c r="G657">
        <v>0</v>
      </c>
      <c r="H657">
        <v>0</v>
      </c>
      <c r="I657">
        <v>0</v>
      </c>
      <c r="K657"/>
      <c r="N657" t="s">
        <v>3091</v>
      </c>
      <c r="O657" t="s">
        <v>3092</v>
      </c>
      <c r="P657" t="s">
        <v>3093</v>
      </c>
      <c r="R657" t="s">
        <v>3094</v>
      </c>
    </row>
    <row r="658" spans="1:18" x14ac:dyDescent="0.25">
      <c r="A658">
        <v>12006800</v>
      </c>
      <c r="B658" t="s">
        <v>3089</v>
      </c>
      <c r="D658" t="s">
        <v>3090</v>
      </c>
      <c r="F658">
        <v>1</v>
      </c>
      <c r="G658">
        <v>0</v>
      </c>
      <c r="H658">
        <v>0</v>
      </c>
      <c r="I658">
        <v>0</v>
      </c>
      <c r="K658"/>
      <c r="N658" t="s">
        <v>3091</v>
      </c>
      <c r="O658" t="s">
        <v>3092</v>
      </c>
      <c r="P658" t="s">
        <v>3093</v>
      </c>
      <c r="R658" t="s">
        <v>3094</v>
      </c>
    </row>
    <row r="659" spans="1:18" x14ac:dyDescent="0.25">
      <c r="A659">
        <v>12006900</v>
      </c>
      <c r="B659" t="s">
        <v>3089</v>
      </c>
      <c r="D659" t="s">
        <v>3090</v>
      </c>
      <c r="F659">
        <v>1</v>
      </c>
      <c r="G659">
        <v>0</v>
      </c>
      <c r="H659">
        <v>17.6859504132231</v>
      </c>
      <c r="I659">
        <v>17.6859504132231</v>
      </c>
      <c r="K659"/>
      <c r="N659" t="s">
        <v>3091</v>
      </c>
      <c r="O659" t="s">
        <v>3092</v>
      </c>
      <c r="P659" t="s">
        <v>3093</v>
      </c>
      <c r="R659" t="s">
        <v>3094</v>
      </c>
    </row>
    <row r="660" spans="1:18" x14ac:dyDescent="0.25">
      <c r="A660">
        <v>12006910</v>
      </c>
      <c r="B660" t="s">
        <v>3089</v>
      </c>
      <c r="D660" t="s">
        <v>3090</v>
      </c>
      <c r="F660">
        <v>1</v>
      </c>
      <c r="G660">
        <v>0</v>
      </c>
      <c r="H660">
        <v>21.0758333333333</v>
      </c>
      <c r="I660">
        <v>21.0758333333333</v>
      </c>
      <c r="K660"/>
      <c r="N660" t="s">
        <v>3091</v>
      </c>
      <c r="O660" t="s">
        <v>3092</v>
      </c>
      <c r="P660" t="s">
        <v>3093</v>
      </c>
      <c r="R660" t="s">
        <v>3094</v>
      </c>
    </row>
    <row r="661" spans="1:18" x14ac:dyDescent="0.25">
      <c r="A661">
        <v>12006920</v>
      </c>
      <c r="B661" t="s">
        <v>3089</v>
      </c>
      <c r="D661" t="s">
        <v>3090</v>
      </c>
      <c r="F661">
        <v>1</v>
      </c>
      <c r="G661">
        <v>0</v>
      </c>
      <c r="H661">
        <v>13.553719008264499</v>
      </c>
      <c r="I661">
        <v>13.553719008264499</v>
      </c>
      <c r="K661"/>
      <c r="N661" t="s">
        <v>3091</v>
      </c>
      <c r="O661" t="s">
        <v>3092</v>
      </c>
      <c r="P661" t="s">
        <v>3093</v>
      </c>
      <c r="R661" t="s">
        <v>3094</v>
      </c>
    </row>
    <row r="662" spans="1:18" x14ac:dyDescent="0.25">
      <c r="A662">
        <v>12006930</v>
      </c>
      <c r="B662" t="s">
        <v>3089</v>
      </c>
      <c r="D662" t="s">
        <v>3090</v>
      </c>
      <c r="F662">
        <v>1</v>
      </c>
      <c r="G662">
        <v>0</v>
      </c>
      <c r="H662">
        <v>11.6118457300275</v>
      </c>
      <c r="I662">
        <v>11.6118457300275</v>
      </c>
      <c r="K662"/>
      <c r="N662" t="s">
        <v>3091</v>
      </c>
      <c r="O662" t="s">
        <v>3092</v>
      </c>
      <c r="P662" t="s">
        <v>3093</v>
      </c>
      <c r="R662" t="s">
        <v>3094</v>
      </c>
    </row>
    <row r="663" spans="1:18" x14ac:dyDescent="0.25">
      <c r="A663">
        <v>12006940</v>
      </c>
      <c r="B663" t="s">
        <v>3089</v>
      </c>
      <c r="D663" t="s">
        <v>3090</v>
      </c>
      <c r="F663">
        <v>1</v>
      </c>
      <c r="G663">
        <v>0</v>
      </c>
      <c r="H663">
        <v>27.621059602649002</v>
      </c>
      <c r="I663">
        <v>27.621059602649002</v>
      </c>
      <c r="K663"/>
      <c r="N663" t="s">
        <v>3091</v>
      </c>
      <c r="O663" t="s">
        <v>3092</v>
      </c>
      <c r="P663" t="s">
        <v>3093</v>
      </c>
      <c r="R663" t="s">
        <v>3094</v>
      </c>
    </row>
    <row r="664" spans="1:18" x14ac:dyDescent="0.25">
      <c r="A664">
        <v>12006950</v>
      </c>
      <c r="B664" t="s">
        <v>3089</v>
      </c>
      <c r="D664" t="s">
        <v>3090</v>
      </c>
      <c r="F664">
        <v>1</v>
      </c>
      <c r="G664">
        <v>0</v>
      </c>
      <c r="H664">
        <v>13.565994403165099</v>
      </c>
      <c r="I664">
        <v>13.565994403165099</v>
      </c>
      <c r="K664"/>
      <c r="N664" t="s">
        <v>3091</v>
      </c>
      <c r="O664" t="s">
        <v>3092</v>
      </c>
      <c r="P664" t="s">
        <v>3093</v>
      </c>
      <c r="R664" t="s">
        <v>3094</v>
      </c>
    </row>
    <row r="665" spans="1:18" x14ac:dyDescent="0.25">
      <c r="A665">
        <v>12007000</v>
      </c>
      <c r="B665" t="s">
        <v>3089</v>
      </c>
      <c r="D665" t="s">
        <v>3090</v>
      </c>
      <c r="F665">
        <v>1</v>
      </c>
      <c r="G665">
        <v>0</v>
      </c>
      <c r="H665">
        <v>4.4627062706270602</v>
      </c>
      <c r="I665">
        <v>4.4627062706270602</v>
      </c>
      <c r="K665"/>
      <c r="N665" t="s">
        <v>3091</v>
      </c>
      <c r="O665" t="s">
        <v>3092</v>
      </c>
      <c r="P665" t="s">
        <v>3093</v>
      </c>
      <c r="R665" t="s">
        <v>3094</v>
      </c>
    </row>
    <row r="666" spans="1:18" x14ac:dyDescent="0.25">
      <c r="A666">
        <v>12007100</v>
      </c>
      <c r="B666" t="s">
        <v>3089</v>
      </c>
      <c r="D666" t="s">
        <v>3090</v>
      </c>
      <c r="F666">
        <v>1</v>
      </c>
      <c r="G666">
        <v>0</v>
      </c>
      <c r="H666">
        <v>0.71499999999999997</v>
      </c>
      <c r="I666">
        <v>0.71499999999999997</v>
      </c>
      <c r="K666"/>
      <c r="N666" t="s">
        <v>3091</v>
      </c>
      <c r="O666" t="s">
        <v>3092</v>
      </c>
      <c r="P666" t="s">
        <v>3093</v>
      </c>
      <c r="R666" t="s">
        <v>3094</v>
      </c>
    </row>
    <row r="667" spans="1:18" x14ac:dyDescent="0.25">
      <c r="A667">
        <v>12007300</v>
      </c>
      <c r="B667" t="s">
        <v>3089</v>
      </c>
      <c r="D667" t="s">
        <v>3090</v>
      </c>
      <c r="F667">
        <v>1</v>
      </c>
      <c r="G667">
        <v>0</v>
      </c>
      <c r="H667">
        <v>9.2698611111110996</v>
      </c>
      <c r="I667">
        <v>9.2698611111110996</v>
      </c>
      <c r="K667"/>
      <c r="N667" t="s">
        <v>3091</v>
      </c>
      <c r="O667" t="s">
        <v>3092</v>
      </c>
      <c r="P667" t="s">
        <v>3093</v>
      </c>
      <c r="R667" t="s">
        <v>3094</v>
      </c>
    </row>
    <row r="668" spans="1:18" x14ac:dyDescent="0.25">
      <c r="A668">
        <v>12007400</v>
      </c>
      <c r="B668" t="s">
        <v>3089</v>
      </c>
      <c r="D668" t="s">
        <v>3090</v>
      </c>
      <c r="F668">
        <v>1</v>
      </c>
      <c r="G668">
        <v>0</v>
      </c>
      <c r="H668">
        <v>0</v>
      </c>
      <c r="I668">
        <v>0</v>
      </c>
      <c r="K668"/>
      <c r="N668" t="s">
        <v>3091</v>
      </c>
      <c r="O668" t="s">
        <v>3092</v>
      </c>
      <c r="P668" t="s">
        <v>3093</v>
      </c>
      <c r="R668" t="s">
        <v>3094</v>
      </c>
    </row>
    <row r="669" spans="1:18" x14ac:dyDescent="0.25">
      <c r="A669">
        <v>12007500</v>
      </c>
      <c r="B669" t="s">
        <v>3089</v>
      </c>
      <c r="D669" t="s">
        <v>3090</v>
      </c>
      <c r="F669">
        <v>1</v>
      </c>
      <c r="G669">
        <v>0</v>
      </c>
      <c r="H669">
        <v>0.64149999999999996</v>
      </c>
      <c r="I669">
        <v>0.64149999999999996</v>
      </c>
      <c r="K669"/>
      <c r="N669" t="s">
        <v>3091</v>
      </c>
      <c r="O669" t="s">
        <v>3092</v>
      </c>
      <c r="P669" t="s">
        <v>3093</v>
      </c>
      <c r="R669" t="s">
        <v>3094</v>
      </c>
    </row>
    <row r="670" spans="1:18" x14ac:dyDescent="0.25">
      <c r="A670">
        <v>12007600</v>
      </c>
      <c r="B670" t="s">
        <v>3089</v>
      </c>
      <c r="D670" t="s">
        <v>3090</v>
      </c>
      <c r="F670">
        <v>1</v>
      </c>
      <c r="G670">
        <v>0</v>
      </c>
      <c r="H670">
        <v>6.5785123966942098</v>
      </c>
      <c r="I670">
        <v>6.5785123966942098</v>
      </c>
      <c r="K670"/>
      <c r="N670" t="s">
        <v>3091</v>
      </c>
      <c r="O670" t="s">
        <v>3092</v>
      </c>
      <c r="P670" t="s">
        <v>3093</v>
      </c>
      <c r="R670" t="s">
        <v>3094</v>
      </c>
    </row>
    <row r="671" spans="1:18" x14ac:dyDescent="0.25">
      <c r="A671">
        <v>12007610</v>
      </c>
      <c r="B671" t="s">
        <v>3089</v>
      </c>
      <c r="D671" t="s">
        <v>3090</v>
      </c>
      <c r="F671">
        <v>1</v>
      </c>
      <c r="G671">
        <v>0</v>
      </c>
      <c r="H671">
        <v>9.7604395604395595</v>
      </c>
      <c r="I671">
        <v>9.7604395604395595</v>
      </c>
      <c r="K671"/>
      <c r="N671" t="s">
        <v>3091</v>
      </c>
      <c r="O671" t="s">
        <v>3092</v>
      </c>
      <c r="P671" t="s">
        <v>3093</v>
      </c>
      <c r="R671" t="s">
        <v>3094</v>
      </c>
    </row>
    <row r="672" spans="1:18" x14ac:dyDescent="0.25">
      <c r="A672">
        <v>12007800</v>
      </c>
      <c r="B672" t="s">
        <v>3089</v>
      </c>
      <c r="D672" t="s">
        <v>3090</v>
      </c>
      <c r="F672">
        <v>1</v>
      </c>
      <c r="G672">
        <v>0</v>
      </c>
      <c r="H672">
        <v>0.86502304147465403</v>
      </c>
      <c r="I672">
        <v>0.86502304147465403</v>
      </c>
      <c r="K672"/>
      <c r="N672" t="s">
        <v>3091</v>
      </c>
      <c r="O672" t="s">
        <v>3092</v>
      </c>
      <c r="P672" t="s">
        <v>3093</v>
      </c>
      <c r="R672" t="s">
        <v>3094</v>
      </c>
    </row>
    <row r="673" spans="1:18" x14ac:dyDescent="0.25">
      <c r="A673">
        <v>12007900</v>
      </c>
      <c r="B673" t="s">
        <v>3089</v>
      </c>
      <c r="D673" t="s">
        <v>3090</v>
      </c>
      <c r="F673">
        <v>1</v>
      </c>
      <c r="G673">
        <v>0</v>
      </c>
      <c r="H673">
        <v>0.85670000000000002</v>
      </c>
      <c r="I673">
        <v>0.85670000000000002</v>
      </c>
      <c r="K673"/>
      <c r="N673" t="s">
        <v>3091</v>
      </c>
      <c r="O673" t="s">
        <v>3092</v>
      </c>
      <c r="P673" t="s">
        <v>3093</v>
      </c>
      <c r="R673" t="s">
        <v>3094</v>
      </c>
    </row>
    <row r="674" spans="1:18" x14ac:dyDescent="0.25">
      <c r="A674">
        <v>12008000</v>
      </c>
      <c r="B674" t="s">
        <v>3089</v>
      </c>
      <c r="D674" t="s">
        <v>3090</v>
      </c>
      <c r="F674">
        <v>1</v>
      </c>
      <c r="G674">
        <v>0</v>
      </c>
      <c r="H674">
        <v>0</v>
      </c>
      <c r="I674">
        <v>0</v>
      </c>
      <c r="K674"/>
      <c r="N674" t="s">
        <v>3091</v>
      </c>
      <c r="O674" t="s">
        <v>3092</v>
      </c>
      <c r="P674" t="s">
        <v>3093</v>
      </c>
      <c r="R674" t="s">
        <v>3094</v>
      </c>
    </row>
    <row r="675" spans="1:18" x14ac:dyDescent="0.25">
      <c r="A675">
        <v>12008100</v>
      </c>
      <c r="B675" t="s">
        <v>3089</v>
      </c>
      <c r="D675" t="s">
        <v>3090</v>
      </c>
      <c r="F675">
        <v>1</v>
      </c>
      <c r="G675">
        <v>0</v>
      </c>
      <c r="H675">
        <v>0.74199999999999999</v>
      </c>
      <c r="I675">
        <v>0.74199999999999999</v>
      </c>
      <c r="K675"/>
      <c r="N675" t="s">
        <v>3091</v>
      </c>
      <c r="O675" t="s">
        <v>3092</v>
      </c>
      <c r="P675" t="s">
        <v>3093</v>
      </c>
      <c r="R675" t="s">
        <v>3094</v>
      </c>
    </row>
    <row r="676" spans="1:18" x14ac:dyDescent="0.25">
      <c r="A676">
        <v>12008200</v>
      </c>
      <c r="B676" t="s">
        <v>3089</v>
      </c>
      <c r="D676" t="s">
        <v>3090</v>
      </c>
      <c r="F676">
        <v>1</v>
      </c>
      <c r="G676">
        <v>0</v>
      </c>
      <c r="H676">
        <v>0.78</v>
      </c>
      <c r="I676">
        <v>0.78</v>
      </c>
      <c r="K676"/>
      <c r="N676" t="s">
        <v>3091</v>
      </c>
      <c r="O676" t="s">
        <v>3092</v>
      </c>
      <c r="P676" t="s">
        <v>3093</v>
      </c>
      <c r="R676" t="s">
        <v>3094</v>
      </c>
    </row>
    <row r="677" spans="1:18" x14ac:dyDescent="0.25">
      <c r="A677">
        <v>12008230</v>
      </c>
      <c r="B677" t="s">
        <v>3089</v>
      </c>
      <c r="D677" t="s">
        <v>3090</v>
      </c>
      <c r="F677">
        <v>1</v>
      </c>
      <c r="G677">
        <v>0</v>
      </c>
      <c r="H677">
        <v>3.835</v>
      </c>
      <c r="I677">
        <v>3.835</v>
      </c>
      <c r="K677"/>
      <c r="N677" t="s">
        <v>3091</v>
      </c>
      <c r="O677" t="s">
        <v>3092</v>
      </c>
      <c r="P677" t="s">
        <v>3093</v>
      </c>
      <c r="R677" t="s">
        <v>3094</v>
      </c>
    </row>
    <row r="678" spans="1:18" x14ac:dyDescent="0.25">
      <c r="A678">
        <v>12008800</v>
      </c>
      <c r="B678" t="s">
        <v>3089</v>
      </c>
      <c r="D678" t="s">
        <v>3090</v>
      </c>
      <c r="F678">
        <v>1</v>
      </c>
      <c r="G678">
        <v>0</v>
      </c>
      <c r="H678">
        <v>0</v>
      </c>
      <c r="I678">
        <v>0</v>
      </c>
      <c r="K678"/>
      <c r="N678" t="s">
        <v>3091</v>
      </c>
      <c r="O678" t="s">
        <v>3092</v>
      </c>
      <c r="P678" t="s">
        <v>3093</v>
      </c>
      <c r="R678" t="s">
        <v>3094</v>
      </c>
    </row>
    <row r="679" spans="1:18" x14ac:dyDescent="0.25">
      <c r="A679">
        <v>12008900</v>
      </c>
      <c r="B679" t="s">
        <v>3089</v>
      </c>
      <c r="D679" t="s">
        <v>3090</v>
      </c>
      <c r="F679">
        <v>1</v>
      </c>
      <c r="G679">
        <v>0</v>
      </c>
      <c r="H679">
        <v>6.6198347107437998</v>
      </c>
      <c r="I679">
        <v>6.6198347107437998</v>
      </c>
      <c r="K679"/>
      <c r="N679" t="s">
        <v>3091</v>
      </c>
      <c r="O679" t="s">
        <v>3092</v>
      </c>
      <c r="P679" t="s">
        <v>3093</v>
      </c>
      <c r="R679" t="s">
        <v>3094</v>
      </c>
    </row>
    <row r="680" spans="1:18" x14ac:dyDescent="0.25">
      <c r="A680">
        <v>12009101</v>
      </c>
      <c r="B680" t="s">
        <v>3089</v>
      </c>
      <c r="D680" t="s">
        <v>3090</v>
      </c>
      <c r="F680">
        <v>1</v>
      </c>
      <c r="G680">
        <v>0</v>
      </c>
      <c r="H680">
        <v>30</v>
      </c>
      <c r="I680">
        <v>30</v>
      </c>
      <c r="K680"/>
      <c r="N680" t="s">
        <v>3091</v>
      </c>
      <c r="O680" t="s">
        <v>3092</v>
      </c>
      <c r="P680" t="s">
        <v>3093</v>
      </c>
      <c r="R680" t="s">
        <v>3094</v>
      </c>
    </row>
    <row r="681" spans="1:18" x14ac:dyDescent="0.25">
      <c r="A681">
        <v>12009300</v>
      </c>
      <c r="B681" t="s">
        <v>3089</v>
      </c>
      <c r="D681" t="s">
        <v>3090</v>
      </c>
      <c r="F681">
        <v>1</v>
      </c>
      <c r="G681">
        <v>0</v>
      </c>
      <c r="H681">
        <v>0.40666666666666701</v>
      </c>
      <c r="I681">
        <v>0.40666666666666701</v>
      </c>
      <c r="K681"/>
      <c r="N681" t="s">
        <v>3091</v>
      </c>
      <c r="O681" t="s">
        <v>3092</v>
      </c>
      <c r="P681" t="s">
        <v>3093</v>
      </c>
      <c r="R681" t="s">
        <v>3094</v>
      </c>
    </row>
    <row r="682" spans="1:18" x14ac:dyDescent="0.25">
      <c r="A682">
        <v>12010000</v>
      </c>
      <c r="B682" t="s">
        <v>3089</v>
      </c>
      <c r="D682" t="s">
        <v>3090</v>
      </c>
      <c r="F682">
        <v>1</v>
      </c>
      <c r="G682">
        <v>0</v>
      </c>
      <c r="H682">
        <v>8.5209917355371907</v>
      </c>
      <c r="I682">
        <v>8.5209917355371907</v>
      </c>
      <c r="K682"/>
      <c r="N682" t="s">
        <v>3091</v>
      </c>
      <c r="O682" t="s">
        <v>3092</v>
      </c>
      <c r="P682" t="s">
        <v>3093</v>
      </c>
      <c r="R682" t="s">
        <v>3094</v>
      </c>
    </row>
    <row r="683" spans="1:18" x14ac:dyDescent="0.25">
      <c r="A683">
        <v>12010100</v>
      </c>
      <c r="B683" t="s">
        <v>3089</v>
      </c>
      <c r="D683" t="s">
        <v>3090</v>
      </c>
      <c r="F683">
        <v>1</v>
      </c>
      <c r="G683">
        <v>0</v>
      </c>
      <c r="H683">
        <v>15.085123966942099</v>
      </c>
      <c r="I683">
        <v>15.085123966942099</v>
      </c>
      <c r="K683"/>
      <c r="N683" t="s">
        <v>3091</v>
      </c>
      <c r="O683" t="s">
        <v>3092</v>
      </c>
      <c r="P683" t="s">
        <v>3093</v>
      </c>
      <c r="R683" t="s">
        <v>3094</v>
      </c>
    </row>
    <row r="684" spans="1:18" x14ac:dyDescent="0.25">
      <c r="A684">
        <v>12010101</v>
      </c>
      <c r="B684" t="s">
        <v>3089</v>
      </c>
      <c r="D684" t="s">
        <v>3090</v>
      </c>
      <c r="F684">
        <v>1</v>
      </c>
      <c r="G684">
        <v>0</v>
      </c>
      <c r="H684">
        <v>15.757644628099101</v>
      </c>
      <c r="I684">
        <v>15.757644628099101</v>
      </c>
      <c r="K684"/>
      <c r="N684" t="s">
        <v>3091</v>
      </c>
      <c r="O684" t="s">
        <v>3092</v>
      </c>
      <c r="P684" t="s">
        <v>3093</v>
      </c>
      <c r="R684" t="s">
        <v>3094</v>
      </c>
    </row>
    <row r="685" spans="1:18" x14ac:dyDescent="0.25">
      <c r="A685">
        <v>12010200</v>
      </c>
      <c r="B685" t="s">
        <v>3089</v>
      </c>
      <c r="D685" t="s">
        <v>3090</v>
      </c>
      <c r="F685">
        <v>1</v>
      </c>
      <c r="G685">
        <v>0</v>
      </c>
      <c r="H685">
        <v>0</v>
      </c>
      <c r="I685">
        <v>0</v>
      </c>
      <c r="K685"/>
      <c r="N685" t="s">
        <v>3091</v>
      </c>
      <c r="O685" t="s">
        <v>3092</v>
      </c>
      <c r="P685" t="s">
        <v>3093</v>
      </c>
      <c r="R685" t="s">
        <v>3094</v>
      </c>
    </row>
    <row r="686" spans="1:18" x14ac:dyDescent="0.25">
      <c r="A686">
        <v>12010300</v>
      </c>
      <c r="B686" t="s">
        <v>3089</v>
      </c>
      <c r="D686" t="s">
        <v>3090</v>
      </c>
      <c r="F686">
        <v>1</v>
      </c>
      <c r="G686">
        <v>0</v>
      </c>
      <c r="H686">
        <v>26.362087912087901</v>
      </c>
      <c r="I686">
        <v>26.362087912087901</v>
      </c>
      <c r="K686"/>
      <c r="N686" t="s">
        <v>3091</v>
      </c>
      <c r="O686" t="s">
        <v>3092</v>
      </c>
      <c r="P686" t="s">
        <v>3093</v>
      </c>
      <c r="R686" t="s">
        <v>3094</v>
      </c>
    </row>
    <row r="687" spans="1:18" x14ac:dyDescent="0.25">
      <c r="A687">
        <v>12010301</v>
      </c>
      <c r="B687" t="s">
        <v>3089</v>
      </c>
      <c r="D687" t="s">
        <v>3090</v>
      </c>
      <c r="F687">
        <v>1</v>
      </c>
      <c r="G687">
        <v>0</v>
      </c>
      <c r="H687">
        <v>24.857547169811301</v>
      </c>
      <c r="I687">
        <v>24.857547169811301</v>
      </c>
      <c r="K687"/>
      <c r="N687" t="s">
        <v>3091</v>
      </c>
      <c r="O687" t="s">
        <v>3092</v>
      </c>
      <c r="P687" t="s">
        <v>3093</v>
      </c>
      <c r="R687" t="s">
        <v>3094</v>
      </c>
    </row>
    <row r="688" spans="1:18" x14ac:dyDescent="0.25">
      <c r="A688">
        <v>12010400</v>
      </c>
      <c r="B688" t="s">
        <v>3089</v>
      </c>
      <c r="D688" t="s">
        <v>3090</v>
      </c>
      <c r="F688">
        <v>1</v>
      </c>
      <c r="G688">
        <v>0</v>
      </c>
      <c r="H688">
        <v>15.6814</v>
      </c>
      <c r="I688">
        <v>15.6814</v>
      </c>
      <c r="K688"/>
      <c r="N688" t="s">
        <v>3091</v>
      </c>
      <c r="O688" t="s">
        <v>3092</v>
      </c>
      <c r="P688" t="s">
        <v>3093</v>
      </c>
      <c r="R688" t="s">
        <v>3094</v>
      </c>
    </row>
    <row r="689" spans="1:18" x14ac:dyDescent="0.25">
      <c r="A689">
        <v>12010500</v>
      </c>
      <c r="B689" t="s">
        <v>3089</v>
      </c>
      <c r="D689" t="s">
        <v>3090</v>
      </c>
      <c r="F689">
        <v>1</v>
      </c>
      <c r="G689">
        <v>0</v>
      </c>
      <c r="H689">
        <v>32.4876033057851</v>
      </c>
      <c r="I689">
        <v>32.4876033057851</v>
      </c>
      <c r="K689"/>
      <c r="N689" t="s">
        <v>3091</v>
      </c>
      <c r="O689" t="s">
        <v>3092</v>
      </c>
      <c r="P689" t="s">
        <v>3093</v>
      </c>
      <c r="R689" t="s">
        <v>3094</v>
      </c>
    </row>
    <row r="690" spans="1:18" x14ac:dyDescent="0.25">
      <c r="A690">
        <v>12010600</v>
      </c>
      <c r="B690" t="s">
        <v>3089</v>
      </c>
      <c r="D690" t="s">
        <v>3090</v>
      </c>
      <c r="F690">
        <v>1</v>
      </c>
      <c r="G690">
        <v>0</v>
      </c>
      <c r="H690">
        <v>0.57970588235294096</v>
      </c>
      <c r="I690">
        <v>0.57970588235294096</v>
      </c>
      <c r="K690"/>
      <c r="N690" t="s">
        <v>3091</v>
      </c>
      <c r="O690" t="s">
        <v>3092</v>
      </c>
      <c r="P690" t="s">
        <v>3093</v>
      </c>
      <c r="R690" t="s">
        <v>3094</v>
      </c>
    </row>
    <row r="691" spans="1:18" x14ac:dyDescent="0.25">
      <c r="A691">
        <v>12010700</v>
      </c>
      <c r="B691" t="s">
        <v>3089</v>
      </c>
      <c r="D691" t="s">
        <v>3090</v>
      </c>
      <c r="F691">
        <v>1</v>
      </c>
      <c r="G691">
        <v>0</v>
      </c>
      <c r="H691">
        <v>0</v>
      </c>
      <c r="I691">
        <v>0</v>
      </c>
      <c r="K691"/>
      <c r="N691" t="s">
        <v>3091</v>
      </c>
      <c r="O691" t="s">
        <v>3092</v>
      </c>
      <c r="P691" t="s">
        <v>3093</v>
      </c>
      <c r="R691" t="s">
        <v>3094</v>
      </c>
    </row>
    <row r="692" spans="1:18" x14ac:dyDescent="0.25">
      <c r="A692">
        <v>12010800</v>
      </c>
      <c r="B692" t="s">
        <v>3089</v>
      </c>
      <c r="D692" t="s">
        <v>3090</v>
      </c>
      <c r="F692">
        <v>1</v>
      </c>
      <c r="G692">
        <v>0</v>
      </c>
      <c r="H692">
        <v>0.63714285714285701</v>
      </c>
      <c r="I692">
        <v>0.63714285714285701</v>
      </c>
      <c r="K692"/>
      <c r="N692" t="s">
        <v>3091</v>
      </c>
      <c r="O692" t="s">
        <v>3092</v>
      </c>
      <c r="P692" t="s">
        <v>3093</v>
      </c>
      <c r="R692" t="s">
        <v>3094</v>
      </c>
    </row>
    <row r="693" spans="1:18" x14ac:dyDescent="0.25">
      <c r="A693">
        <v>12010900</v>
      </c>
      <c r="B693" t="s">
        <v>3089</v>
      </c>
      <c r="D693" t="s">
        <v>3090</v>
      </c>
      <c r="F693">
        <v>1</v>
      </c>
      <c r="G693">
        <v>0</v>
      </c>
      <c r="H693">
        <v>0</v>
      </c>
      <c r="I693">
        <v>0</v>
      </c>
      <c r="K693"/>
      <c r="N693" t="s">
        <v>3091</v>
      </c>
      <c r="O693" t="s">
        <v>3092</v>
      </c>
      <c r="P693" t="s">
        <v>3093</v>
      </c>
      <c r="R693" t="s">
        <v>3094</v>
      </c>
    </row>
    <row r="694" spans="1:18" x14ac:dyDescent="0.25">
      <c r="A694">
        <v>12011000</v>
      </c>
      <c r="B694" t="s">
        <v>3089</v>
      </c>
      <c r="D694" t="s">
        <v>3090</v>
      </c>
      <c r="F694">
        <v>1</v>
      </c>
      <c r="G694">
        <v>0</v>
      </c>
      <c r="H694">
        <v>0</v>
      </c>
      <c r="I694">
        <v>0</v>
      </c>
      <c r="K694"/>
      <c r="N694" t="s">
        <v>3091</v>
      </c>
      <c r="O694" t="s">
        <v>3092</v>
      </c>
      <c r="P694" t="s">
        <v>3093</v>
      </c>
      <c r="R694" t="s">
        <v>3094</v>
      </c>
    </row>
    <row r="695" spans="1:18" x14ac:dyDescent="0.25">
      <c r="A695">
        <v>12011300</v>
      </c>
      <c r="B695" t="s">
        <v>3089</v>
      </c>
      <c r="D695" t="s">
        <v>3090</v>
      </c>
      <c r="F695">
        <v>1</v>
      </c>
      <c r="G695">
        <v>0</v>
      </c>
      <c r="H695">
        <v>0</v>
      </c>
      <c r="I695">
        <v>0</v>
      </c>
      <c r="K695"/>
      <c r="N695" t="s">
        <v>3091</v>
      </c>
      <c r="O695" t="s">
        <v>3092</v>
      </c>
      <c r="P695" t="s">
        <v>3093</v>
      </c>
      <c r="R695" t="s">
        <v>3094</v>
      </c>
    </row>
    <row r="696" spans="1:18" x14ac:dyDescent="0.25">
      <c r="A696">
        <v>12011400</v>
      </c>
      <c r="B696" t="s">
        <v>3089</v>
      </c>
      <c r="D696" t="s">
        <v>3090</v>
      </c>
      <c r="F696">
        <v>1</v>
      </c>
      <c r="G696">
        <v>0</v>
      </c>
      <c r="H696">
        <v>4.3937499999999998</v>
      </c>
      <c r="I696">
        <v>4.3937499999999998</v>
      </c>
      <c r="K696"/>
      <c r="N696" t="s">
        <v>3091</v>
      </c>
      <c r="O696" t="s">
        <v>3092</v>
      </c>
      <c r="P696" t="s">
        <v>3093</v>
      </c>
      <c r="R696" t="s">
        <v>3094</v>
      </c>
    </row>
    <row r="697" spans="1:18" x14ac:dyDescent="0.25">
      <c r="A697">
        <v>12011500</v>
      </c>
      <c r="B697" t="s">
        <v>3089</v>
      </c>
      <c r="D697" t="s">
        <v>3090</v>
      </c>
      <c r="F697">
        <v>1</v>
      </c>
      <c r="G697">
        <v>0</v>
      </c>
      <c r="H697">
        <v>0</v>
      </c>
      <c r="I697">
        <v>0</v>
      </c>
      <c r="K697"/>
      <c r="N697" t="s">
        <v>3091</v>
      </c>
      <c r="O697" t="s">
        <v>3092</v>
      </c>
      <c r="P697" t="s">
        <v>3093</v>
      </c>
      <c r="R697" t="s">
        <v>3094</v>
      </c>
    </row>
    <row r="698" spans="1:18" x14ac:dyDescent="0.25">
      <c r="A698">
        <v>12011600</v>
      </c>
      <c r="B698" t="s">
        <v>3089</v>
      </c>
      <c r="D698" t="s">
        <v>3090</v>
      </c>
      <c r="F698">
        <v>1</v>
      </c>
      <c r="G698">
        <v>0</v>
      </c>
      <c r="H698">
        <v>0</v>
      </c>
      <c r="I698">
        <v>0</v>
      </c>
      <c r="K698"/>
      <c r="N698" t="s">
        <v>3091</v>
      </c>
      <c r="O698" t="s">
        <v>3092</v>
      </c>
      <c r="P698" t="s">
        <v>3093</v>
      </c>
      <c r="R698" t="s">
        <v>3094</v>
      </c>
    </row>
    <row r="699" spans="1:18" x14ac:dyDescent="0.25">
      <c r="A699">
        <v>12011700</v>
      </c>
      <c r="B699" t="s">
        <v>3089</v>
      </c>
      <c r="D699" t="s">
        <v>3090</v>
      </c>
      <c r="F699">
        <v>1</v>
      </c>
      <c r="G699">
        <v>0</v>
      </c>
      <c r="H699">
        <v>0</v>
      </c>
      <c r="I699">
        <v>0</v>
      </c>
      <c r="K699"/>
      <c r="N699" t="s">
        <v>3091</v>
      </c>
      <c r="O699" t="s">
        <v>3092</v>
      </c>
      <c r="P699" t="s">
        <v>3093</v>
      </c>
      <c r="R699" t="s">
        <v>3094</v>
      </c>
    </row>
    <row r="700" spans="1:18" x14ac:dyDescent="0.25">
      <c r="A700">
        <v>12011800</v>
      </c>
      <c r="B700" t="s">
        <v>3089</v>
      </c>
      <c r="D700" t="s">
        <v>3090</v>
      </c>
      <c r="F700">
        <v>1</v>
      </c>
      <c r="G700">
        <v>0</v>
      </c>
      <c r="H700">
        <v>24.793388429752099</v>
      </c>
      <c r="I700">
        <v>24.793388429752099</v>
      </c>
      <c r="K700"/>
      <c r="N700" t="s">
        <v>3091</v>
      </c>
      <c r="O700" t="s">
        <v>3092</v>
      </c>
      <c r="P700" t="s">
        <v>3093</v>
      </c>
      <c r="R700" t="s">
        <v>3094</v>
      </c>
    </row>
    <row r="701" spans="1:18" x14ac:dyDescent="0.25">
      <c r="A701">
        <v>12013000</v>
      </c>
      <c r="B701" t="s">
        <v>3089</v>
      </c>
      <c r="D701" t="s">
        <v>3090</v>
      </c>
      <c r="F701">
        <v>1</v>
      </c>
      <c r="G701">
        <v>0</v>
      </c>
      <c r="H701">
        <v>18</v>
      </c>
      <c r="I701">
        <v>18</v>
      </c>
      <c r="K701"/>
      <c r="N701" t="s">
        <v>3091</v>
      </c>
      <c r="O701" t="s">
        <v>3092</v>
      </c>
      <c r="P701" t="s">
        <v>3093</v>
      </c>
      <c r="R701" t="s">
        <v>3094</v>
      </c>
    </row>
    <row r="702" spans="1:18" x14ac:dyDescent="0.25">
      <c r="A702">
        <v>12016100</v>
      </c>
      <c r="B702" t="s">
        <v>3089</v>
      </c>
      <c r="D702" t="s">
        <v>3090</v>
      </c>
      <c r="F702">
        <v>1</v>
      </c>
      <c r="G702">
        <v>0</v>
      </c>
      <c r="H702">
        <v>0</v>
      </c>
      <c r="I702"/>
      <c r="K702"/>
      <c r="N702" t="s">
        <v>3091</v>
      </c>
      <c r="O702" t="s">
        <v>3092</v>
      </c>
      <c r="P702" t="s">
        <v>3093</v>
      </c>
      <c r="R702" t="s">
        <v>3094</v>
      </c>
    </row>
    <row r="703" spans="1:18" x14ac:dyDescent="0.25">
      <c r="A703">
        <v>12016200</v>
      </c>
      <c r="B703" t="s">
        <v>3089</v>
      </c>
      <c r="D703" t="s">
        <v>3090</v>
      </c>
      <c r="F703">
        <v>1</v>
      </c>
      <c r="G703">
        <v>0</v>
      </c>
      <c r="H703">
        <v>8</v>
      </c>
      <c r="I703">
        <v>8</v>
      </c>
      <c r="K703"/>
      <c r="N703" t="s">
        <v>3091</v>
      </c>
      <c r="O703" t="s">
        <v>3092</v>
      </c>
      <c r="P703" t="s">
        <v>3093</v>
      </c>
      <c r="R703" t="s">
        <v>3094</v>
      </c>
    </row>
    <row r="704" spans="1:18" x14ac:dyDescent="0.25">
      <c r="A704">
        <v>12023000</v>
      </c>
      <c r="B704" t="s">
        <v>3089</v>
      </c>
      <c r="D704" t="s">
        <v>3090</v>
      </c>
      <c r="F704">
        <v>1</v>
      </c>
      <c r="G704">
        <v>0</v>
      </c>
      <c r="H704">
        <v>2.48</v>
      </c>
      <c r="I704">
        <v>2.48</v>
      </c>
      <c r="K704"/>
      <c r="N704" t="s">
        <v>3091</v>
      </c>
      <c r="O704" t="s">
        <v>3092</v>
      </c>
      <c r="P704" t="s">
        <v>3093</v>
      </c>
      <c r="R704" t="s">
        <v>3094</v>
      </c>
    </row>
    <row r="705" spans="1:18" x14ac:dyDescent="0.25">
      <c r="A705">
        <v>12026400</v>
      </c>
      <c r="B705" t="s">
        <v>3089</v>
      </c>
      <c r="D705" t="s">
        <v>3090</v>
      </c>
      <c r="F705">
        <v>1</v>
      </c>
      <c r="G705">
        <v>0</v>
      </c>
      <c r="H705">
        <v>0</v>
      </c>
      <c r="I705">
        <v>0</v>
      </c>
      <c r="K705"/>
      <c r="N705" t="s">
        <v>3091</v>
      </c>
      <c r="O705" t="s">
        <v>3092</v>
      </c>
      <c r="P705" t="s">
        <v>3093</v>
      </c>
      <c r="R705" t="s">
        <v>3094</v>
      </c>
    </row>
    <row r="706" spans="1:18" x14ac:dyDescent="0.25">
      <c r="A706">
        <v>12030200</v>
      </c>
      <c r="B706" t="s">
        <v>3089</v>
      </c>
      <c r="D706" t="s">
        <v>3090</v>
      </c>
      <c r="F706">
        <v>1</v>
      </c>
      <c r="G706">
        <v>0</v>
      </c>
      <c r="H706">
        <v>5.53</v>
      </c>
      <c r="I706">
        <v>5.53</v>
      </c>
      <c r="K706"/>
      <c r="N706" t="s">
        <v>3091</v>
      </c>
      <c r="O706" t="s">
        <v>3092</v>
      </c>
      <c r="P706" t="s">
        <v>3093</v>
      </c>
      <c r="R706" t="s">
        <v>3094</v>
      </c>
    </row>
    <row r="707" spans="1:18" x14ac:dyDescent="0.25">
      <c r="A707">
        <v>12050000</v>
      </c>
      <c r="B707" t="s">
        <v>3089</v>
      </c>
      <c r="D707" t="s">
        <v>3090</v>
      </c>
      <c r="F707">
        <v>1</v>
      </c>
      <c r="G707">
        <v>0</v>
      </c>
      <c r="H707">
        <v>18.649999999999999</v>
      </c>
      <c r="I707">
        <v>18.649999999999999</v>
      </c>
      <c r="K707"/>
      <c r="N707" t="s">
        <v>3091</v>
      </c>
      <c r="O707" t="s">
        <v>3092</v>
      </c>
      <c r="P707" t="s">
        <v>3093</v>
      </c>
      <c r="R707" t="s">
        <v>3094</v>
      </c>
    </row>
    <row r="708" spans="1:18" x14ac:dyDescent="0.25">
      <c r="A708">
        <v>12095200</v>
      </c>
      <c r="B708" t="s">
        <v>3089</v>
      </c>
      <c r="D708" t="s">
        <v>3090</v>
      </c>
      <c r="F708">
        <v>1</v>
      </c>
      <c r="G708">
        <v>0</v>
      </c>
      <c r="H708">
        <v>4.76</v>
      </c>
      <c r="I708">
        <v>4.76</v>
      </c>
      <c r="K708"/>
      <c r="N708" t="s">
        <v>3091</v>
      </c>
      <c r="O708" t="s">
        <v>3092</v>
      </c>
      <c r="P708" t="s">
        <v>3093</v>
      </c>
      <c r="R708" t="s">
        <v>3094</v>
      </c>
    </row>
    <row r="709" spans="1:18" x14ac:dyDescent="0.25">
      <c r="A709">
        <v>12095400</v>
      </c>
      <c r="B709" t="s">
        <v>3089</v>
      </c>
      <c r="D709" t="s">
        <v>3090</v>
      </c>
      <c r="F709">
        <v>1</v>
      </c>
      <c r="G709">
        <v>0</v>
      </c>
      <c r="H709">
        <v>0</v>
      </c>
      <c r="I709">
        <v>0</v>
      </c>
      <c r="K709"/>
      <c r="N709" t="s">
        <v>3091</v>
      </c>
      <c r="O709" t="s">
        <v>3092</v>
      </c>
      <c r="P709" t="s">
        <v>3093</v>
      </c>
      <c r="R709" t="s">
        <v>3094</v>
      </c>
    </row>
    <row r="710" spans="1:18" x14ac:dyDescent="0.25">
      <c r="A710">
        <v>12095500</v>
      </c>
      <c r="B710" t="s">
        <v>3089</v>
      </c>
      <c r="D710" t="s">
        <v>3090</v>
      </c>
      <c r="F710">
        <v>1</v>
      </c>
      <c r="G710">
        <v>0</v>
      </c>
      <c r="H710">
        <v>0</v>
      </c>
      <c r="I710">
        <v>0</v>
      </c>
      <c r="K710"/>
      <c r="N710" t="s">
        <v>3091</v>
      </c>
      <c r="O710" t="s">
        <v>3092</v>
      </c>
      <c r="P710" t="s">
        <v>3093</v>
      </c>
      <c r="R710" t="s">
        <v>3094</v>
      </c>
    </row>
    <row r="711" spans="1:18" x14ac:dyDescent="0.25">
      <c r="A711">
        <v>12095600</v>
      </c>
      <c r="B711" t="s">
        <v>3089</v>
      </c>
      <c r="D711" t="s">
        <v>3090</v>
      </c>
      <c r="F711">
        <v>1</v>
      </c>
      <c r="G711">
        <v>0</v>
      </c>
      <c r="H711">
        <v>0</v>
      </c>
      <c r="I711">
        <v>0</v>
      </c>
      <c r="K711"/>
      <c r="N711" t="s">
        <v>3091</v>
      </c>
      <c r="O711" t="s">
        <v>3092</v>
      </c>
      <c r="P711" t="s">
        <v>3093</v>
      </c>
      <c r="R711" t="s">
        <v>3094</v>
      </c>
    </row>
    <row r="712" spans="1:18" x14ac:dyDescent="0.25">
      <c r="A712">
        <v>12095650</v>
      </c>
      <c r="B712" t="s">
        <v>3089</v>
      </c>
      <c r="D712" t="s">
        <v>3090</v>
      </c>
      <c r="F712">
        <v>1</v>
      </c>
      <c r="G712">
        <v>0</v>
      </c>
      <c r="H712">
        <v>0.65</v>
      </c>
      <c r="I712">
        <v>0.65</v>
      </c>
      <c r="K712"/>
      <c r="N712" t="s">
        <v>3091</v>
      </c>
      <c r="O712" t="s">
        <v>3092</v>
      </c>
      <c r="P712" t="s">
        <v>3093</v>
      </c>
      <c r="R712" t="s">
        <v>3094</v>
      </c>
    </row>
    <row r="713" spans="1:18" x14ac:dyDescent="0.25">
      <c r="A713">
        <v>12095700</v>
      </c>
      <c r="B713" t="s">
        <v>3089</v>
      </c>
      <c r="D713" t="s">
        <v>3090</v>
      </c>
      <c r="F713">
        <v>1</v>
      </c>
      <c r="G713">
        <v>0</v>
      </c>
      <c r="H713">
        <v>0</v>
      </c>
      <c r="I713">
        <v>0</v>
      </c>
      <c r="K713"/>
      <c r="N713" t="s">
        <v>3091</v>
      </c>
      <c r="O713" t="s">
        <v>3092</v>
      </c>
      <c r="P713" t="s">
        <v>3093</v>
      </c>
      <c r="R713" t="s">
        <v>3094</v>
      </c>
    </row>
    <row r="714" spans="1:18" x14ac:dyDescent="0.25">
      <c r="A714">
        <v>12095800</v>
      </c>
      <c r="B714" t="s">
        <v>3089</v>
      </c>
      <c r="D714" t="s">
        <v>3090</v>
      </c>
      <c r="F714">
        <v>1</v>
      </c>
      <c r="G714">
        <v>0</v>
      </c>
      <c r="H714">
        <v>0</v>
      </c>
      <c r="I714">
        <v>0</v>
      </c>
      <c r="K714"/>
      <c r="N714" t="s">
        <v>3091</v>
      </c>
      <c r="O714" t="s">
        <v>3092</v>
      </c>
      <c r="P714" t="s">
        <v>3093</v>
      </c>
      <c r="R714" t="s">
        <v>3094</v>
      </c>
    </row>
    <row r="715" spans="1:18" x14ac:dyDescent="0.25">
      <c r="A715">
        <v>12095801</v>
      </c>
      <c r="B715" t="s">
        <v>3089</v>
      </c>
      <c r="D715" t="s">
        <v>3090</v>
      </c>
      <c r="F715">
        <v>1</v>
      </c>
      <c r="G715">
        <v>0</v>
      </c>
      <c r="H715">
        <v>0</v>
      </c>
      <c r="I715"/>
      <c r="K715"/>
      <c r="N715" t="s">
        <v>3091</v>
      </c>
      <c r="O715" t="s">
        <v>3092</v>
      </c>
      <c r="P715" t="s">
        <v>3093</v>
      </c>
      <c r="R715" t="s">
        <v>3094</v>
      </c>
    </row>
    <row r="716" spans="1:18" x14ac:dyDescent="0.25">
      <c r="A716">
        <v>12095900</v>
      </c>
      <c r="B716" t="s">
        <v>3089</v>
      </c>
      <c r="D716" t="s">
        <v>3090</v>
      </c>
      <c r="F716">
        <v>1</v>
      </c>
      <c r="G716">
        <v>0</v>
      </c>
      <c r="H716">
        <v>0</v>
      </c>
      <c r="I716">
        <v>0</v>
      </c>
      <c r="K716"/>
      <c r="N716" t="s">
        <v>3091</v>
      </c>
      <c r="O716" t="s">
        <v>3092</v>
      </c>
      <c r="P716" t="s">
        <v>3093</v>
      </c>
      <c r="R716" t="s">
        <v>3094</v>
      </c>
    </row>
    <row r="717" spans="1:18" x14ac:dyDescent="0.25">
      <c r="A717">
        <v>12095910</v>
      </c>
      <c r="B717" t="s">
        <v>3089</v>
      </c>
      <c r="D717" t="s">
        <v>3090</v>
      </c>
      <c r="F717">
        <v>1</v>
      </c>
      <c r="G717">
        <v>0</v>
      </c>
      <c r="H717">
        <v>78.801652892562004</v>
      </c>
      <c r="I717">
        <v>78.801652892562004</v>
      </c>
      <c r="K717"/>
      <c r="N717" t="s">
        <v>3091</v>
      </c>
      <c r="O717" t="s">
        <v>3092</v>
      </c>
      <c r="P717" t="s">
        <v>3093</v>
      </c>
      <c r="R717" t="s">
        <v>3094</v>
      </c>
    </row>
    <row r="718" spans="1:18" x14ac:dyDescent="0.25">
      <c r="A718">
        <v>12096200</v>
      </c>
      <c r="B718" t="s">
        <v>3089</v>
      </c>
      <c r="D718" t="s">
        <v>3090</v>
      </c>
      <c r="F718">
        <v>1</v>
      </c>
      <c r="G718">
        <v>0</v>
      </c>
      <c r="H718">
        <v>0.58599999999999997</v>
      </c>
      <c r="I718">
        <v>0.58599999999999997</v>
      </c>
      <c r="K718"/>
      <c r="N718" t="s">
        <v>3091</v>
      </c>
      <c r="O718" t="s">
        <v>3092</v>
      </c>
      <c r="P718" t="s">
        <v>3093</v>
      </c>
      <c r="R718" t="s">
        <v>3094</v>
      </c>
    </row>
    <row r="719" spans="1:18" x14ac:dyDescent="0.25">
      <c r="A719">
        <v>12096300</v>
      </c>
      <c r="B719" t="s">
        <v>3089</v>
      </c>
      <c r="D719" t="s">
        <v>3090</v>
      </c>
      <c r="F719">
        <v>1</v>
      </c>
      <c r="G719">
        <v>0</v>
      </c>
      <c r="H719">
        <v>2.2000000000000002</v>
      </c>
      <c r="I719">
        <v>2.2000000000000002</v>
      </c>
      <c r="K719"/>
      <c r="N719" t="s">
        <v>3091</v>
      </c>
      <c r="O719" t="s">
        <v>3092</v>
      </c>
      <c r="P719" t="s">
        <v>3093</v>
      </c>
      <c r="R719" t="s">
        <v>3094</v>
      </c>
    </row>
    <row r="720" spans="1:18" x14ac:dyDescent="0.25">
      <c r="A720">
        <v>12096400</v>
      </c>
      <c r="B720" t="s">
        <v>3089</v>
      </c>
      <c r="D720" t="s">
        <v>3090</v>
      </c>
      <c r="F720">
        <v>1</v>
      </c>
      <c r="G720">
        <v>0</v>
      </c>
      <c r="H720">
        <v>0</v>
      </c>
      <c r="I720">
        <v>0</v>
      </c>
      <c r="K720"/>
      <c r="N720" t="s">
        <v>3091</v>
      </c>
      <c r="O720" t="s">
        <v>3092</v>
      </c>
      <c r="P720" t="s">
        <v>3093</v>
      </c>
      <c r="R720" t="s">
        <v>3094</v>
      </c>
    </row>
    <row r="721" spans="1:18" x14ac:dyDescent="0.25">
      <c r="A721">
        <v>12096500</v>
      </c>
      <c r="B721" t="s">
        <v>3089</v>
      </c>
      <c r="D721" t="s">
        <v>3090</v>
      </c>
      <c r="F721">
        <v>1</v>
      </c>
      <c r="G721">
        <v>0</v>
      </c>
      <c r="H721">
        <v>0</v>
      </c>
      <c r="I721">
        <v>0</v>
      </c>
      <c r="K721"/>
      <c r="N721" t="s">
        <v>3091</v>
      </c>
      <c r="O721" t="s">
        <v>3092</v>
      </c>
      <c r="P721" t="s">
        <v>3093</v>
      </c>
      <c r="R721" t="s">
        <v>3094</v>
      </c>
    </row>
    <row r="722" spans="1:18" x14ac:dyDescent="0.25">
      <c r="A722">
        <v>12096600</v>
      </c>
      <c r="B722" t="s">
        <v>3089</v>
      </c>
      <c r="D722" t="s">
        <v>3090</v>
      </c>
      <c r="F722">
        <v>1</v>
      </c>
      <c r="G722">
        <v>0</v>
      </c>
      <c r="H722">
        <v>0.72409999999999997</v>
      </c>
      <c r="I722">
        <v>0.72409999999999997</v>
      </c>
      <c r="K722"/>
      <c r="N722" t="s">
        <v>3091</v>
      </c>
      <c r="O722" t="s">
        <v>3092</v>
      </c>
      <c r="P722" t="s">
        <v>3093</v>
      </c>
      <c r="R722" t="s">
        <v>3094</v>
      </c>
    </row>
    <row r="723" spans="1:18" x14ac:dyDescent="0.25">
      <c r="A723">
        <v>12096700</v>
      </c>
      <c r="B723" t="s">
        <v>3089</v>
      </c>
      <c r="D723" t="s">
        <v>3090</v>
      </c>
      <c r="F723">
        <v>1</v>
      </c>
      <c r="G723">
        <v>0</v>
      </c>
      <c r="H723">
        <v>10.5289256198347</v>
      </c>
      <c r="I723">
        <v>10.5289256198347</v>
      </c>
      <c r="K723"/>
      <c r="N723" t="s">
        <v>3091</v>
      </c>
      <c r="O723" t="s">
        <v>3092</v>
      </c>
      <c r="P723" t="s">
        <v>3093</v>
      </c>
      <c r="R723" t="s">
        <v>3094</v>
      </c>
    </row>
    <row r="724" spans="1:18" x14ac:dyDescent="0.25">
      <c r="A724">
        <v>12096800</v>
      </c>
      <c r="B724" t="s">
        <v>3089</v>
      </c>
      <c r="D724" t="s">
        <v>3090</v>
      </c>
      <c r="F724">
        <v>1</v>
      </c>
      <c r="G724">
        <v>0</v>
      </c>
      <c r="H724">
        <v>0</v>
      </c>
      <c r="I724">
        <v>0</v>
      </c>
      <c r="K724"/>
      <c r="N724" t="s">
        <v>3091</v>
      </c>
      <c r="O724" t="s">
        <v>3092</v>
      </c>
      <c r="P724" t="s">
        <v>3093</v>
      </c>
      <c r="R724" t="s">
        <v>3094</v>
      </c>
    </row>
    <row r="725" spans="1:18" x14ac:dyDescent="0.25">
      <c r="A725">
        <v>12096900</v>
      </c>
      <c r="B725" t="s">
        <v>3089</v>
      </c>
      <c r="D725" t="s">
        <v>3090</v>
      </c>
      <c r="F725">
        <v>1</v>
      </c>
      <c r="G725">
        <v>0</v>
      </c>
      <c r="H725">
        <v>0</v>
      </c>
      <c r="I725">
        <v>0</v>
      </c>
      <c r="K725"/>
      <c r="N725" t="s">
        <v>3091</v>
      </c>
      <c r="O725" t="s">
        <v>3092</v>
      </c>
      <c r="P725" t="s">
        <v>3093</v>
      </c>
      <c r="R725" t="s">
        <v>3094</v>
      </c>
    </row>
    <row r="726" spans="1:18" x14ac:dyDescent="0.25">
      <c r="A726">
        <v>12097000</v>
      </c>
      <c r="B726" t="s">
        <v>3089</v>
      </c>
      <c r="D726" t="s">
        <v>3090</v>
      </c>
      <c r="F726">
        <v>1</v>
      </c>
      <c r="G726">
        <v>0</v>
      </c>
      <c r="H726">
        <v>0.83914285714285697</v>
      </c>
      <c r="I726">
        <v>0.83914285714285697</v>
      </c>
      <c r="K726"/>
      <c r="N726" t="s">
        <v>3091</v>
      </c>
      <c r="O726" t="s">
        <v>3092</v>
      </c>
      <c r="P726" t="s">
        <v>3093</v>
      </c>
      <c r="R726" t="s">
        <v>3094</v>
      </c>
    </row>
    <row r="727" spans="1:18" x14ac:dyDescent="0.25">
      <c r="A727">
        <v>12097010</v>
      </c>
      <c r="B727" t="s">
        <v>3089</v>
      </c>
      <c r="D727" t="s">
        <v>3090</v>
      </c>
      <c r="F727">
        <v>1</v>
      </c>
      <c r="G727">
        <v>0</v>
      </c>
      <c r="H727">
        <v>0</v>
      </c>
      <c r="I727"/>
      <c r="K727"/>
      <c r="N727" t="s">
        <v>3091</v>
      </c>
      <c r="O727" t="s">
        <v>3092</v>
      </c>
      <c r="P727" t="s">
        <v>3093</v>
      </c>
      <c r="R727" t="s">
        <v>3094</v>
      </c>
    </row>
    <row r="728" spans="1:18" x14ac:dyDescent="0.25">
      <c r="A728">
        <v>12097100</v>
      </c>
      <c r="B728" t="s">
        <v>3089</v>
      </c>
      <c r="D728" t="s">
        <v>3090</v>
      </c>
      <c r="F728">
        <v>1</v>
      </c>
      <c r="G728">
        <v>0</v>
      </c>
      <c r="H728">
        <v>0.55500000000000005</v>
      </c>
      <c r="I728">
        <v>0.55500000000000005</v>
      </c>
      <c r="K728"/>
      <c r="N728" t="s">
        <v>3091</v>
      </c>
      <c r="O728" t="s">
        <v>3092</v>
      </c>
      <c r="P728" t="s">
        <v>3093</v>
      </c>
      <c r="R728" t="s">
        <v>3094</v>
      </c>
    </row>
    <row r="729" spans="1:18" x14ac:dyDescent="0.25">
      <c r="A729">
        <v>12097200</v>
      </c>
      <c r="B729" t="s">
        <v>3089</v>
      </c>
      <c r="D729" t="s">
        <v>3090</v>
      </c>
      <c r="F729">
        <v>1</v>
      </c>
      <c r="G729">
        <v>0</v>
      </c>
      <c r="H729">
        <v>0.58119047619047604</v>
      </c>
      <c r="I729">
        <v>0.58119047619047604</v>
      </c>
      <c r="K729"/>
      <c r="N729" t="s">
        <v>3091</v>
      </c>
      <c r="O729" t="s">
        <v>3092</v>
      </c>
      <c r="P729" t="s">
        <v>3093</v>
      </c>
      <c r="R729" t="s">
        <v>3094</v>
      </c>
    </row>
    <row r="730" spans="1:18" x14ac:dyDescent="0.25">
      <c r="A730">
        <v>12097300</v>
      </c>
      <c r="B730" t="s">
        <v>3089</v>
      </c>
      <c r="D730" t="s">
        <v>3090</v>
      </c>
      <c r="F730">
        <v>1</v>
      </c>
      <c r="G730">
        <v>0</v>
      </c>
      <c r="H730">
        <v>0.72</v>
      </c>
      <c r="I730">
        <v>0.72</v>
      </c>
      <c r="K730"/>
      <c r="N730" t="s">
        <v>3091</v>
      </c>
      <c r="O730" t="s">
        <v>3092</v>
      </c>
      <c r="P730" t="s">
        <v>3093</v>
      </c>
      <c r="R730" t="s">
        <v>3094</v>
      </c>
    </row>
    <row r="731" spans="1:18" x14ac:dyDescent="0.25">
      <c r="A731">
        <v>12097310</v>
      </c>
      <c r="B731" t="s">
        <v>3089</v>
      </c>
      <c r="D731" t="s">
        <v>3090</v>
      </c>
      <c r="F731">
        <v>1</v>
      </c>
      <c r="G731">
        <v>0</v>
      </c>
      <c r="H731">
        <v>0.6</v>
      </c>
      <c r="I731">
        <v>0.6</v>
      </c>
      <c r="K731"/>
      <c r="N731" t="s">
        <v>3091</v>
      </c>
      <c r="O731" t="s">
        <v>3092</v>
      </c>
      <c r="P731" t="s">
        <v>3093</v>
      </c>
      <c r="R731" t="s">
        <v>3094</v>
      </c>
    </row>
    <row r="732" spans="1:18" x14ac:dyDescent="0.25">
      <c r="A732">
        <v>12097400</v>
      </c>
      <c r="B732" t="s">
        <v>3089</v>
      </c>
      <c r="D732" t="s">
        <v>3090</v>
      </c>
      <c r="F732">
        <v>1</v>
      </c>
      <c r="G732">
        <v>0</v>
      </c>
      <c r="H732">
        <v>0.61636389831174399</v>
      </c>
      <c r="I732">
        <v>0.61636389831174399</v>
      </c>
      <c r="K732"/>
      <c r="N732" t="s">
        <v>3091</v>
      </c>
      <c r="O732" t="s">
        <v>3092</v>
      </c>
      <c r="P732" t="s">
        <v>3093</v>
      </c>
      <c r="R732" t="s">
        <v>3094</v>
      </c>
    </row>
    <row r="733" spans="1:18" x14ac:dyDescent="0.25">
      <c r="A733">
        <v>12097500</v>
      </c>
      <c r="B733" t="s">
        <v>3089</v>
      </c>
      <c r="D733" t="s">
        <v>3090</v>
      </c>
      <c r="F733">
        <v>1</v>
      </c>
      <c r="G733">
        <v>0</v>
      </c>
      <c r="H733">
        <v>0.70493609519612099</v>
      </c>
      <c r="I733">
        <v>0.70493609519612099</v>
      </c>
      <c r="K733"/>
      <c r="N733" t="s">
        <v>3091</v>
      </c>
      <c r="O733" t="s">
        <v>3092</v>
      </c>
      <c r="P733" t="s">
        <v>3093</v>
      </c>
      <c r="R733" t="s">
        <v>3094</v>
      </c>
    </row>
    <row r="734" spans="1:18" x14ac:dyDescent="0.25">
      <c r="A734">
        <v>12097600</v>
      </c>
      <c r="B734" t="s">
        <v>3089</v>
      </c>
      <c r="D734" t="s">
        <v>3090</v>
      </c>
      <c r="F734">
        <v>1</v>
      </c>
      <c r="G734">
        <v>0</v>
      </c>
      <c r="H734">
        <v>0.78</v>
      </c>
      <c r="I734">
        <v>0.78</v>
      </c>
      <c r="K734"/>
      <c r="N734" t="s">
        <v>3091</v>
      </c>
      <c r="O734" t="s">
        <v>3092</v>
      </c>
      <c r="P734" t="s">
        <v>3093</v>
      </c>
      <c r="R734" t="s">
        <v>3094</v>
      </c>
    </row>
    <row r="735" spans="1:18" x14ac:dyDescent="0.25">
      <c r="A735">
        <v>12097700</v>
      </c>
      <c r="B735" t="s">
        <v>3089</v>
      </c>
      <c r="D735" t="s">
        <v>3090</v>
      </c>
      <c r="F735">
        <v>1</v>
      </c>
      <c r="G735">
        <v>0</v>
      </c>
      <c r="H735">
        <v>0.79</v>
      </c>
      <c r="I735">
        <v>0.79</v>
      </c>
      <c r="K735"/>
      <c r="N735" t="s">
        <v>3091</v>
      </c>
      <c r="O735" t="s">
        <v>3092</v>
      </c>
      <c r="P735" t="s">
        <v>3093</v>
      </c>
      <c r="R735" t="s">
        <v>3094</v>
      </c>
    </row>
    <row r="736" spans="1:18" x14ac:dyDescent="0.25">
      <c r="A736">
        <v>12097800</v>
      </c>
      <c r="B736" t="s">
        <v>3089</v>
      </c>
      <c r="D736" t="s">
        <v>3090</v>
      </c>
      <c r="F736">
        <v>1</v>
      </c>
      <c r="G736">
        <v>0</v>
      </c>
      <c r="H736">
        <v>0.73299999999999998</v>
      </c>
      <c r="I736">
        <v>0.73299999999999998</v>
      </c>
      <c r="K736"/>
      <c r="N736" t="s">
        <v>3091</v>
      </c>
      <c r="O736" t="s">
        <v>3092</v>
      </c>
      <c r="P736" t="s">
        <v>3093</v>
      </c>
      <c r="R736" t="s">
        <v>3094</v>
      </c>
    </row>
    <row r="737" spans="1:18" x14ac:dyDescent="0.25">
      <c r="A737">
        <v>12097900</v>
      </c>
      <c r="B737" t="s">
        <v>3089</v>
      </c>
      <c r="D737" t="s">
        <v>3090</v>
      </c>
      <c r="F737">
        <v>1</v>
      </c>
      <c r="G737">
        <v>0</v>
      </c>
      <c r="H737">
        <v>6.1983471074380203</v>
      </c>
      <c r="I737">
        <v>6.1983471074380203</v>
      </c>
      <c r="K737"/>
      <c r="N737" t="s">
        <v>3091</v>
      </c>
      <c r="O737" t="s">
        <v>3092</v>
      </c>
      <c r="P737" t="s">
        <v>3093</v>
      </c>
      <c r="R737" t="s">
        <v>3094</v>
      </c>
    </row>
    <row r="738" spans="1:18" x14ac:dyDescent="0.25">
      <c r="A738">
        <v>12098000</v>
      </c>
      <c r="B738" t="s">
        <v>3089</v>
      </c>
      <c r="D738" t="s">
        <v>3090</v>
      </c>
      <c r="F738">
        <v>1</v>
      </c>
      <c r="G738">
        <v>0</v>
      </c>
      <c r="H738">
        <v>0.73307692307692296</v>
      </c>
      <c r="I738">
        <v>0.73307692307692296</v>
      </c>
      <c r="K738"/>
      <c r="N738" t="s">
        <v>3091</v>
      </c>
      <c r="O738" t="s">
        <v>3092</v>
      </c>
      <c r="P738" t="s">
        <v>3093</v>
      </c>
      <c r="R738" t="s">
        <v>3094</v>
      </c>
    </row>
    <row r="739" spans="1:18" x14ac:dyDescent="0.25">
      <c r="A739">
        <v>12098100</v>
      </c>
      <c r="B739" t="s">
        <v>3089</v>
      </c>
      <c r="D739" t="s">
        <v>3090</v>
      </c>
      <c r="F739">
        <v>1</v>
      </c>
      <c r="G739">
        <v>0</v>
      </c>
      <c r="H739">
        <v>0.63646138807429098</v>
      </c>
      <c r="I739">
        <v>0.63646138807429098</v>
      </c>
      <c r="K739"/>
      <c r="N739" t="s">
        <v>3091</v>
      </c>
      <c r="O739" t="s">
        <v>3092</v>
      </c>
      <c r="P739" t="s">
        <v>3093</v>
      </c>
      <c r="R739" t="s">
        <v>3094</v>
      </c>
    </row>
    <row r="740" spans="1:18" x14ac:dyDescent="0.25">
      <c r="A740">
        <v>12099000</v>
      </c>
      <c r="B740" t="s">
        <v>3089</v>
      </c>
      <c r="D740" t="s">
        <v>3090</v>
      </c>
      <c r="F740">
        <v>1</v>
      </c>
      <c r="G740">
        <v>0</v>
      </c>
      <c r="H740">
        <v>0.57508978126020205</v>
      </c>
      <c r="I740">
        <v>0.57508978126020205</v>
      </c>
      <c r="K740"/>
      <c r="N740" t="s">
        <v>3091</v>
      </c>
      <c r="O740" t="s">
        <v>3092</v>
      </c>
      <c r="P740" t="s">
        <v>3093</v>
      </c>
      <c r="R740" t="s">
        <v>3094</v>
      </c>
    </row>
    <row r="741" spans="1:18" x14ac:dyDescent="0.25">
      <c r="A741">
        <v>12099100</v>
      </c>
      <c r="B741" t="s">
        <v>3089</v>
      </c>
      <c r="D741" t="s">
        <v>3090</v>
      </c>
      <c r="F741">
        <v>1</v>
      </c>
      <c r="G741">
        <v>0</v>
      </c>
      <c r="H741">
        <v>38.016528925619802</v>
      </c>
      <c r="I741">
        <v>38.016528925619802</v>
      </c>
      <c r="K741"/>
      <c r="N741" t="s">
        <v>3091</v>
      </c>
      <c r="O741" t="s">
        <v>3092</v>
      </c>
      <c r="P741" t="s">
        <v>3093</v>
      </c>
      <c r="R741" t="s">
        <v>3094</v>
      </c>
    </row>
    <row r="742" spans="1:18" x14ac:dyDescent="0.25">
      <c r="A742">
        <v>12099200</v>
      </c>
      <c r="B742" t="s">
        <v>3089</v>
      </c>
      <c r="D742" t="s">
        <v>3090</v>
      </c>
      <c r="F742">
        <v>1</v>
      </c>
      <c r="G742">
        <v>0</v>
      </c>
      <c r="H742">
        <v>28.5131147540984</v>
      </c>
      <c r="I742">
        <v>28.5131147540984</v>
      </c>
      <c r="K742"/>
      <c r="N742" t="s">
        <v>3091</v>
      </c>
      <c r="O742" t="s">
        <v>3092</v>
      </c>
      <c r="P742" t="s">
        <v>3093</v>
      </c>
      <c r="R742" t="s">
        <v>3094</v>
      </c>
    </row>
    <row r="743" spans="1:18" x14ac:dyDescent="0.25">
      <c r="A743">
        <v>12099400</v>
      </c>
      <c r="B743" t="s">
        <v>3089</v>
      </c>
      <c r="D743" t="s">
        <v>3090</v>
      </c>
      <c r="F743">
        <v>1</v>
      </c>
      <c r="G743">
        <v>0</v>
      </c>
      <c r="H743">
        <v>0.49254999999999999</v>
      </c>
      <c r="I743">
        <v>0.49254999999999999</v>
      </c>
      <c r="K743"/>
      <c r="N743" t="s">
        <v>3091</v>
      </c>
      <c r="O743" t="s">
        <v>3092</v>
      </c>
      <c r="P743" t="s">
        <v>3093</v>
      </c>
      <c r="R743" t="s">
        <v>3094</v>
      </c>
    </row>
    <row r="744" spans="1:18" x14ac:dyDescent="0.25">
      <c r="A744">
        <v>12099500</v>
      </c>
      <c r="B744" t="s">
        <v>3089</v>
      </c>
      <c r="D744" t="s">
        <v>3090</v>
      </c>
      <c r="F744">
        <v>1</v>
      </c>
      <c r="G744">
        <v>0</v>
      </c>
      <c r="H744">
        <v>0.49</v>
      </c>
      <c r="I744">
        <v>0.49</v>
      </c>
      <c r="K744"/>
      <c r="N744" t="s">
        <v>3091</v>
      </c>
      <c r="O744" t="s">
        <v>3092</v>
      </c>
      <c r="P744" t="s">
        <v>3093</v>
      </c>
      <c r="R744" t="s">
        <v>3094</v>
      </c>
    </row>
    <row r="745" spans="1:18" x14ac:dyDescent="0.25">
      <c r="A745">
        <v>12099600</v>
      </c>
      <c r="B745" t="s">
        <v>3089</v>
      </c>
      <c r="D745" t="s">
        <v>3090</v>
      </c>
      <c r="F745">
        <v>1</v>
      </c>
      <c r="G745">
        <v>0</v>
      </c>
      <c r="H745">
        <v>12.0833333333333</v>
      </c>
      <c r="I745">
        <v>12.0833333333333</v>
      </c>
      <c r="K745"/>
      <c r="N745" t="s">
        <v>3091</v>
      </c>
      <c r="O745" t="s">
        <v>3092</v>
      </c>
      <c r="P745" t="s">
        <v>3093</v>
      </c>
      <c r="R745" t="s">
        <v>3094</v>
      </c>
    </row>
    <row r="746" spans="1:18" x14ac:dyDescent="0.25">
      <c r="A746">
        <v>12099700</v>
      </c>
      <c r="B746" t="s">
        <v>3089</v>
      </c>
      <c r="D746" t="s">
        <v>3090</v>
      </c>
      <c r="F746">
        <v>1</v>
      </c>
      <c r="G746">
        <v>0</v>
      </c>
      <c r="H746">
        <v>10.591666666666701</v>
      </c>
      <c r="I746">
        <v>10.591666666666701</v>
      </c>
      <c r="K746"/>
      <c r="N746" t="s">
        <v>3091</v>
      </c>
      <c r="O746" t="s">
        <v>3092</v>
      </c>
      <c r="P746" t="s">
        <v>3093</v>
      </c>
      <c r="R746" t="s">
        <v>3094</v>
      </c>
    </row>
    <row r="747" spans="1:18" x14ac:dyDescent="0.25">
      <c r="A747">
        <v>12099800</v>
      </c>
      <c r="B747" t="s">
        <v>3089</v>
      </c>
      <c r="D747" t="s">
        <v>3090</v>
      </c>
      <c r="F747">
        <v>1</v>
      </c>
      <c r="G747">
        <v>0</v>
      </c>
      <c r="H747">
        <v>1.1125</v>
      </c>
      <c r="I747">
        <v>1.1125</v>
      </c>
      <c r="K747"/>
      <c r="N747" t="s">
        <v>3091</v>
      </c>
      <c r="O747" t="s">
        <v>3092</v>
      </c>
      <c r="P747" t="s">
        <v>3093</v>
      </c>
      <c r="R747" t="s">
        <v>3094</v>
      </c>
    </row>
    <row r="748" spans="1:18" x14ac:dyDescent="0.25">
      <c r="A748">
        <v>12099900</v>
      </c>
      <c r="B748" t="s">
        <v>3089</v>
      </c>
      <c r="D748" t="s">
        <v>3090</v>
      </c>
      <c r="F748">
        <v>1</v>
      </c>
      <c r="G748">
        <v>0</v>
      </c>
      <c r="H748">
        <v>2.2000000000000002</v>
      </c>
      <c r="I748">
        <v>2.2000000000000002</v>
      </c>
      <c r="K748"/>
      <c r="N748" t="s">
        <v>3091</v>
      </c>
      <c r="O748" t="s">
        <v>3092</v>
      </c>
      <c r="P748" t="s">
        <v>3093</v>
      </c>
      <c r="R748" t="s">
        <v>3094</v>
      </c>
    </row>
    <row r="749" spans="1:18" x14ac:dyDescent="0.25">
      <c r="A749">
        <v>12100000</v>
      </c>
      <c r="B749" t="s">
        <v>3089</v>
      </c>
      <c r="D749" t="s">
        <v>3090</v>
      </c>
      <c r="F749">
        <v>1</v>
      </c>
      <c r="G749">
        <v>0</v>
      </c>
      <c r="H749">
        <v>2.2000000000000002</v>
      </c>
      <c r="I749">
        <v>2.2000000000000002</v>
      </c>
      <c r="K749"/>
      <c r="N749" t="s">
        <v>3091</v>
      </c>
      <c r="O749" t="s">
        <v>3092</v>
      </c>
      <c r="P749" t="s">
        <v>3093</v>
      </c>
      <c r="R749" t="s">
        <v>3094</v>
      </c>
    </row>
    <row r="750" spans="1:18" x14ac:dyDescent="0.25">
      <c r="A750">
        <v>12100100</v>
      </c>
      <c r="B750" t="s">
        <v>3089</v>
      </c>
      <c r="D750" t="s">
        <v>3090</v>
      </c>
      <c r="F750">
        <v>1</v>
      </c>
      <c r="G750">
        <v>0</v>
      </c>
      <c r="H750">
        <v>0.56611111111111101</v>
      </c>
      <c r="I750">
        <v>0.56611111111111101</v>
      </c>
      <c r="K750"/>
      <c r="N750" t="s">
        <v>3091</v>
      </c>
      <c r="O750" t="s">
        <v>3092</v>
      </c>
      <c r="P750" t="s">
        <v>3093</v>
      </c>
      <c r="R750" t="s">
        <v>3094</v>
      </c>
    </row>
    <row r="751" spans="1:18" x14ac:dyDescent="0.25">
      <c r="A751">
        <v>12100300</v>
      </c>
      <c r="B751" t="s">
        <v>3089</v>
      </c>
      <c r="D751" t="s">
        <v>3090</v>
      </c>
      <c r="F751">
        <v>1</v>
      </c>
      <c r="G751">
        <v>0</v>
      </c>
      <c r="H751">
        <v>0.98</v>
      </c>
      <c r="I751">
        <v>0.98</v>
      </c>
      <c r="K751"/>
      <c r="N751" t="s">
        <v>3091</v>
      </c>
      <c r="O751" t="s">
        <v>3092</v>
      </c>
      <c r="P751" t="s">
        <v>3093</v>
      </c>
      <c r="R751" t="s">
        <v>3094</v>
      </c>
    </row>
    <row r="752" spans="1:18" x14ac:dyDescent="0.25">
      <c r="A752">
        <v>12100600</v>
      </c>
      <c r="B752" t="s">
        <v>3089</v>
      </c>
      <c r="D752" t="s">
        <v>3090</v>
      </c>
      <c r="F752">
        <v>1</v>
      </c>
      <c r="G752">
        <v>0</v>
      </c>
      <c r="H752">
        <v>0.6</v>
      </c>
      <c r="I752">
        <v>0.6</v>
      </c>
      <c r="K752"/>
      <c r="N752" t="s">
        <v>3091</v>
      </c>
      <c r="O752" t="s">
        <v>3092</v>
      </c>
      <c r="P752" t="s">
        <v>3093</v>
      </c>
      <c r="R752" t="s">
        <v>3094</v>
      </c>
    </row>
    <row r="753" spans="1:18" x14ac:dyDescent="0.25">
      <c r="A753">
        <v>12100700</v>
      </c>
      <c r="B753" t="s">
        <v>3089</v>
      </c>
      <c r="D753" t="s">
        <v>3090</v>
      </c>
      <c r="F753">
        <v>1</v>
      </c>
      <c r="G753">
        <v>0</v>
      </c>
      <c r="H753">
        <v>0</v>
      </c>
      <c r="I753">
        <v>0</v>
      </c>
      <c r="K753"/>
      <c r="N753" t="s">
        <v>3091</v>
      </c>
      <c r="O753" t="s">
        <v>3092</v>
      </c>
      <c r="P753" t="s">
        <v>3093</v>
      </c>
      <c r="R753" t="s">
        <v>3094</v>
      </c>
    </row>
    <row r="754" spans="1:18" x14ac:dyDescent="0.25">
      <c r="A754">
        <v>12100800</v>
      </c>
      <c r="B754" t="s">
        <v>3089</v>
      </c>
      <c r="D754" t="s">
        <v>3090</v>
      </c>
      <c r="F754">
        <v>1</v>
      </c>
      <c r="G754">
        <v>0</v>
      </c>
      <c r="H754">
        <v>0</v>
      </c>
      <c r="I754">
        <v>0</v>
      </c>
      <c r="K754"/>
      <c r="N754" t="s">
        <v>3091</v>
      </c>
      <c r="O754" t="s">
        <v>3092</v>
      </c>
      <c r="P754" t="s">
        <v>3093</v>
      </c>
      <c r="R754" t="s">
        <v>3094</v>
      </c>
    </row>
    <row r="755" spans="1:18" x14ac:dyDescent="0.25">
      <c r="A755">
        <v>12100900</v>
      </c>
      <c r="B755" t="s">
        <v>3089</v>
      </c>
      <c r="D755" t="s">
        <v>3090</v>
      </c>
      <c r="F755">
        <v>1</v>
      </c>
      <c r="G755">
        <v>0</v>
      </c>
      <c r="H755">
        <v>0</v>
      </c>
      <c r="I755">
        <v>0</v>
      </c>
      <c r="K755"/>
      <c r="N755" t="s">
        <v>3091</v>
      </c>
      <c r="O755" t="s">
        <v>3092</v>
      </c>
      <c r="P755" t="s">
        <v>3093</v>
      </c>
      <c r="R755" t="s">
        <v>3094</v>
      </c>
    </row>
    <row r="756" spans="1:18" x14ac:dyDescent="0.25">
      <c r="A756">
        <v>12130800</v>
      </c>
      <c r="B756" t="s">
        <v>3089</v>
      </c>
      <c r="D756" t="s">
        <v>3090</v>
      </c>
      <c r="F756">
        <v>1</v>
      </c>
      <c r="G756">
        <v>0</v>
      </c>
      <c r="H756">
        <v>145</v>
      </c>
      <c r="I756">
        <v>145</v>
      </c>
      <c r="K756"/>
      <c r="N756" t="s">
        <v>3091</v>
      </c>
      <c r="O756" t="s">
        <v>3092</v>
      </c>
      <c r="P756" t="s">
        <v>3093</v>
      </c>
      <c r="R756" t="s">
        <v>3094</v>
      </c>
    </row>
    <row r="757" spans="1:18" x14ac:dyDescent="0.25">
      <c r="A757">
        <v>12134900</v>
      </c>
      <c r="B757" t="s">
        <v>3089</v>
      </c>
      <c r="D757" t="s">
        <v>3090</v>
      </c>
      <c r="F757">
        <v>1</v>
      </c>
      <c r="G757">
        <v>0</v>
      </c>
      <c r="H757">
        <v>3.99</v>
      </c>
      <c r="I757">
        <v>3.99</v>
      </c>
      <c r="K757"/>
      <c r="N757" t="s">
        <v>3091</v>
      </c>
      <c r="O757" t="s">
        <v>3092</v>
      </c>
      <c r="P757" t="s">
        <v>3093</v>
      </c>
      <c r="R757" t="s">
        <v>3094</v>
      </c>
    </row>
    <row r="758" spans="1:18" x14ac:dyDescent="0.25">
      <c r="A758">
        <v>12160200</v>
      </c>
      <c r="B758" t="s">
        <v>3089</v>
      </c>
      <c r="D758" t="s">
        <v>3090</v>
      </c>
      <c r="F758">
        <v>1</v>
      </c>
      <c r="G758">
        <v>0</v>
      </c>
      <c r="H758">
        <v>0</v>
      </c>
      <c r="I758">
        <v>0</v>
      </c>
      <c r="K758"/>
      <c r="N758" t="s">
        <v>3091</v>
      </c>
      <c r="O758" t="s">
        <v>3092</v>
      </c>
      <c r="P758" t="s">
        <v>3093</v>
      </c>
      <c r="R758" t="s">
        <v>3094</v>
      </c>
    </row>
    <row r="759" spans="1:18" x14ac:dyDescent="0.25">
      <c r="A759">
        <v>12160201</v>
      </c>
      <c r="B759" t="s">
        <v>3089</v>
      </c>
      <c r="D759" t="s">
        <v>3090</v>
      </c>
      <c r="F759">
        <v>1</v>
      </c>
      <c r="G759">
        <v>0</v>
      </c>
      <c r="H759">
        <v>7.31</v>
      </c>
      <c r="I759">
        <v>7.31</v>
      </c>
      <c r="K759"/>
      <c r="N759" t="s">
        <v>3091</v>
      </c>
      <c r="O759" t="s">
        <v>3092</v>
      </c>
      <c r="P759" t="s">
        <v>3093</v>
      </c>
      <c r="R759" t="s">
        <v>3094</v>
      </c>
    </row>
    <row r="760" spans="1:18" x14ac:dyDescent="0.25">
      <c r="A760">
        <v>12160301</v>
      </c>
      <c r="B760" t="s">
        <v>3089</v>
      </c>
      <c r="D760" t="s">
        <v>3090</v>
      </c>
      <c r="F760">
        <v>1</v>
      </c>
      <c r="G760">
        <v>0</v>
      </c>
      <c r="H760">
        <v>0.89</v>
      </c>
      <c r="I760">
        <v>0.89</v>
      </c>
      <c r="K760"/>
      <c r="N760" t="s">
        <v>3091</v>
      </c>
      <c r="O760" t="s">
        <v>3092</v>
      </c>
      <c r="P760" t="s">
        <v>3093</v>
      </c>
      <c r="R760" t="s">
        <v>3094</v>
      </c>
    </row>
    <row r="761" spans="1:18" x14ac:dyDescent="0.25">
      <c r="A761">
        <v>12160401</v>
      </c>
      <c r="B761" t="s">
        <v>3089</v>
      </c>
      <c r="D761" t="s">
        <v>3090</v>
      </c>
      <c r="F761">
        <v>1</v>
      </c>
      <c r="G761">
        <v>0</v>
      </c>
      <c r="H761">
        <v>32.495867768594998</v>
      </c>
      <c r="I761">
        <v>32.495867768594998</v>
      </c>
      <c r="K761"/>
      <c r="N761" t="s">
        <v>3091</v>
      </c>
      <c r="O761" t="s">
        <v>3092</v>
      </c>
      <c r="P761" t="s">
        <v>3093</v>
      </c>
      <c r="R761" t="s">
        <v>3094</v>
      </c>
    </row>
    <row r="762" spans="1:18" x14ac:dyDescent="0.25">
      <c r="A762">
        <v>12160501</v>
      </c>
      <c r="B762" t="s">
        <v>3089</v>
      </c>
      <c r="D762" t="s">
        <v>3090</v>
      </c>
      <c r="F762">
        <v>1</v>
      </c>
      <c r="G762">
        <v>0</v>
      </c>
      <c r="H762">
        <v>0.46033333333333298</v>
      </c>
      <c r="I762">
        <v>0.46033333333333298</v>
      </c>
      <c r="K762"/>
      <c r="N762" t="s">
        <v>3091</v>
      </c>
      <c r="O762" t="s">
        <v>3092</v>
      </c>
      <c r="P762" t="s">
        <v>3093</v>
      </c>
      <c r="R762" t="s">
        <v>3094</v>
      </c>
    </row>
    <row r="763" spans="1:18" x14ac:dyDescent="0.25">
      <c r="A763">
        <v>12160601</v>
      </c>
      <c r="B763" t="s">
        <v>3089</v>
      </c>
      <c r="D763" t="s">
        <v>3090</v>
      </c>
      <c r="F763">
        <v>1</v>
      </c>
      <c r="G763">
        <v>0</v>
      </c>
      <c r="H763">
        <v>10.01</v>
      </c>
      <c r="I763">
        <v>10.01</v>
      </c>
      <c r="K763"/>
      <c r="N763" t="s">
        <v>3091</v>
      </c>
      <c r="O763" t="s">
        <v>3092</v>
      </c>
      <c r="P763" t="s">
        <v>3093</v>
      </c>
      <c r="R763" t="s">
        <v>3094</v>
      </c>
    </row>
    <row r="764" spans="1:18" x14ac:dyDescent="0.25">
      <c r="A764">
        <v>12160701</v>
      </c>
      <c r="B764" t="s">
        <v>3089</v>
      </c>
      <c r="D764" t="s">
        <v>3090</v>
      </c>
      <c r="F764">
        <v>1</v>
      </c>
      <c r="G764">
        <v>0</v>
      </c>
      <c r="H764">
        <v>0.67626705300012002</v>
      </c>
      <c r="I764">
        <v>0.67626705300012002</v>
      </c>
      <c r="K764"/>
      <c r="N764" t="s">
        <v>3091</v>
      </c>
      <c r="O764" t="s">
        <v>3092</v>
      </c>
      <c r="P764" t="s">
        <v>3093</v>
      </c>
      <c r="R764" t="s">
        <v>3094</v>
      </c>
    </row>
    <row r="765" spans="1:18" x14ac:dyDescent="0.25">
      <c r="A765">
        <v>12160801</v>
      </c>
      <c r="B765" t="s">
        <v>3089</v>
      </c>
      <c r="D765" t="s">
        <v>3090</v>
      </c>
      <c r="F765">
        <v>1</v>
      </c>
      <c r="G765">
        <v>0</v>
      </c>
      <c r="H765">
        <v>0.63</v>
      </c>
      <c r="I765">
        <v>0.63</v>
      </c>
      <c r="K765"/>
      <c r="N765" t="s">
        <v>3091</v>
      </c>
      <c r="O765" t="s">
        <v>3092</v>
      </c>
      <c r="P765" t="s">
        <v>3093</v>
      </c>
      <c r="R765" t="s">
        <v>3094</v>
      </c>
    </row>
    <row r="766" spans="1:18" x14ac:dyDescent="0.25">
      <c r="A766">
        <v>12160901</v>
      </c>
      <c r="B766" t="s">
        <v>3089</v>
      </c>
      <c r="D766" t="s">
        <v>3090</v>
      </c>
      <c r="F766">
        <v>1</v>
      </c>
      <c r="G766">
        <v>0</v>
      </c>
      <c r="H766">
        <v>27</v>
      </c>
      <c r="I766">
        <v>27</v>
      </c>
      <c r="K766"/>
      <c r="N766" t="s">
        <v>3091</v>
      </c>
      <c r="O766" t="s">
        <v>3092</v>
      </c>
      <c r="P766" t="s">
        <v>3093</v>
      </c>
      <c r="R766" t="s">
        <v>3094</v>
      </c>
    </row>
    <row r="767" spans="1:18" x14ac:dyDescent="0.25">
      <c r="A767">
        <v>12161001</v>
      </c>
      <c r="B767" t="s">
        <v>3089</v>
      </c>
      <c r="D767" t="s">
        <v>3090</v>
      </c>
      <c r="F767">
        <v>1</v>
      </c>
      <c r="G767">
        <v>0</v>
      </c>
      <c r="H767">
        <v>1.22</v>
      </c>
      <c r="I767">
        <v>1.22</v>
      </c>
      <c r="K767"/>
      <c r="N767" t="s">
        <v>3091</v>
      </c>
      <c r="O767" t="s">
        <v>3092</v>
      </c>
      <c r="P767" t="s">
        <v>3093</v>
      </c>
      <c r="R767" t="s">
        <v>3094</v>
      </c>
    </row>
    <row r="768" spans="1:18" x14ac:dyDescent="0.25">
      <c r="A768">
        <v>12162001</v>
      </c>
      <c r="B768" t="s">
        <v>3089</v>
      </c>
      <c r="D768" t="s">
        <v>3090</v>
      </c>
      <c r="F768">
        <v>1</v>
      </c>
      <c r="G768">
        <v>0</v>
      </c>
      <c r="H768">
        <v>44.95</v>
      </c>
      <c r="I768">
        <v>44.95</v>
      </c>
      <c r="K768"/>
      <c r="N768" t="s">
        <v>3091</v>
      </c>
      <c r="O768" t="s">
        <v>3092</v>
      </c>
      <c r="P768" t="s">
        <v>3093</v>
      </c>
      <c r="R768" t="s">
        <v>3094</v>
      </c>
    </row>
    <row r="769" spans="1:18" x14ac:dyDescent="0.25">
      <c r="A769">
        <v>12200001</v>
      </c>
      <c r="B769" t="s">
        <v>3089</v>
      </c>
      <c r="D769" t="s">
        <v>3090</v>
      </c>
      <c r="F769">
        <v>1</v>
      </c>
      <c r="G769">
        <v>0</v>
      </c>
      <c r="H769">
        <v>0</v>
      </c>
      <c r="I769"/>
      <c r="K769"/>
      <c r="N769" t="s">
        <v>3091</v>
      </c>
      <c r="O769" t="s">
        <v>3092</v>
      </c>
      <c r="P769" t="s">
        <v>3093</v>
      </c>
      <c r="R769" t="s">
        <v>3094</v>
      </c>
    </row>
    <row r="770" spans="1:18" x14ac:dyDescent="0.25">
      <c r="A770">
        <v>12233000</v>
      </c>
      <c r="B770" t="s">
        <v>3089</v>
      </c>
      <c r="D770" t="s">
        <v>3090</v>
      </c>
      <c r="F770">
        <v>1</v>
      </c>
      <c r="G770">
        <v>0</v>
      </c>
      <c r="H770">
        <v>1.1399999999999999</v>
      </c>
      <c r="I770">
        <v>1.1399999999999999</v>
      </c>
      <c r="K770"/>
      <c r="N770" t="s">
        <v>3091</v>
      </c>
      <c r="O770" t="s">
        <v>3092</v>
      </c>
      <c r="P770" t="s">
        <v>3093</v>
      </c>
      <c r="R770" t="s">
        <v>3094</v>
      </c>
    </row>
    <row r="771" spans="1:18" x14ac:dyDescent="0.25">
      <c r="A771">
        <v>12240000</v>
      </c>
      <c r="B771" t="s">
        <v>3089</v>
      </c>
      <c r="D771" t="s">
        <v>3090</v>
      </c>
      <c r="F771">
        <v>1</v>
      </c>
      <c r="G771">
        <v>0</v>
      </c>
      <c r="H771">
        <v>0</v>
      </c>
      <c r="I771">
        <v>0</v>
      </c>
      <c r="K771"/>
      <c r="N771" t="s">
        <v>3091</v>
      </c>
      <c r="O771" t="s">
        <v>3092</v>
      </c>
      <c r="P771" t="s">
        <v>3093</v>
      </c>
      <c r="R771" t="s">
        <v>3094</v>
      </c>
    </row>
    <row r="772" spans="1:18" x14ac:dyDescent="0.25">
      <c r="A772">
        <v>12240002</v>
      </c>
      <c r="B772" t="s">
        <v>3089</v>
      </c>
      <c r="D772" t="s">
        <v>3090</v>
      </c>
      <c r="F772">
        <v>1</v>
      </c>
      <c r="G772">
        <v>0</v>
      </c>
      <c r="H772">
        <v>0</v>
      </c>
      <c r="I772"/>
      <c r="K772"/>
      <c r="N772" t="s">
        <v>3091</v>
      </c>
      <c r="O772" t="s">
        <v>3092</v>
      </c>
      <c r="P772" t="s">
        <v>3093</v>
      </c>
      <c r="R772" t="s">
        <v>3094</v>
      </c>
    </row>
    <row r="773" spans="1:18" x14ac:dyDescent="0.25">
      <c r="A773">
        <v>12240006</v>
      </c>
      <c r="B773" t="s">
        <v>3089</v>
      </c>
      <c r="D773" t="s">
        <v>3090</v>
      </c>
      <c r="F773">
        <v>1</v>
      </c>
      <c r="G773">
        <v>0</v>
      </c>
      <c r="H773">
        <v>0</v>
      </c>
      <c r="I773">
        <v>0</v>
      </c>
      <c r="K773"/>
      <c r="N773" t="s">
        <v>3091</v>
      </c>
      <c r="O773" t="s">
        <v>3092</v>
      </c>
      <c r="P773" t="s">
        <v>3093</v>
      </c>
      <c r="R773" t="s">
        <v>3094</v>
      </c>
    </row>
    <row r="774" spans="1:18" x14ac:dyDescent="0.25">
      <c r="A774">
        <v>12240010</v>
      </c>
      <c r="B774" t="s">
        <v>3089</v>
      </c>
      <c r="D774" t="s">
        <v>3090</v>
      </c>
      <c r="F774">
        <v>1</v>
      </c>
      <c r="G774">
        <v>0</v>
      </c>
      <c r="H774">
        <v>0</v>
      </c>
      <c r="I774"/>
      <c r="K774"/>
      <c r="N774" t="s">
        <v>3091</v>
      </c>
      <c r="O774" t="s">
        <v>3092</v>
      </c>
      <c r="P774" t="s">
        <v>3093</v>
      </c>
      <c r="R774" t="s">
        <v>3094</v>
      </c>
    </row>
    <row r="775" spans="1:18" x14ac:dyDescent="0.25">
      <c r="A775">
        <v>12240040</v>
      </c>
      <c r="B775" t="s">
        <v>3089</v>
      </c>
      <c r="D775" t="s">
        <v>3090</v>
      </c>
      <c r="F775">
        <v>1</v>
      </c>
      <c r="G775">
        <v>0</v>
      </c>
      <c r="H775">
        <v>0</v>
      </c>
      <c r="I775">
        <v>0</v>
      </c>
      <c r="K775"/>
      <c r="N775" t="s">
        <v>3091</v>
      </c>
      <c r="O775" t="s">
        <v>3092</v>
      </c>
      <c r="P775" t="s">
        <v>3093</v>
      </c>
      <c r="R775" t="s">
        <v>3094</v>
      </c>
    </row>
    <row r="776" spans="1:18" x14ac:dyDescent="0.25">
      <c r="A776">
        <v>12250020</v>
      </c>
      <c r="B776" t="s">
        <v>3089</v>
      </c>
      <c r="D776" t="s">
        <v>3090</v>
      </c>
      <c r="F776">
        <v>1</v>
      </c>
      <c r="G776">
        <v>0</v>
      </c>
      <c r="H776">
        <v>1.0616231325202801</v>
      </c>
      <c r="I776">
        <v>1.0616231325202801</v>
      </c>
      <c r="K776"/>
      <c r="N776" t="s">
        <v>3091</v>
      </c>
      <c r="O776" t="s">
        <v>3092</v>
      </c>
      <c r="P776" t="s">
        <v>3093</v>
      </c>
      <c r="R776" t="s">
        <v>3094</v>
      </c>
    </row>
    <row r="777" spans="1:18" x14ac:dyDescent="0.25">
      <c r="A777">
        <v>12250050</v>
      </c>
      <c r="B777" t="s">
        <v>3089</v>
      </c>
      <c r="D777" t="s">
        <v>3090</v>
      </c>
      <c r="F777">
        <v>1</v>
      </c>
      <c r="G777">
        <v>0</v>
      </c>
      <c r="H777">
        <v>8.0983333333333292</v>
      </c>
      <c r="I777">
        <v>8.0983333333333292</v>
      </c>
      <c r="K777"/>
      <c r="N777" t="s">
        <v>3091</v>
      </c>
      <c r="O777" t="s">
        <v>3092</v>
      </c>
      <c r="P777" t="s">
        <v>3093</v>
      </c>
      <c r="R777" t="s">
        <v>3094</v>
      </c>
    </row>
    <row r="778" spans="1:18" x14ac:dyDescent="0.25">
      <c r="A778">
        <v>12251020</v>
      </c>
      <c r="B778" t="s">
        <v>3089</v>
      </c>
      <c r="D778" t="s">
        <v>3090</v>
      </c>
      <c r="F778">
        <v>1</v>
      </c>
      <c r="G778">
        <v>0</v>
      </c>
      <c r="H778">
        <v>2.4500000000000002</v>
      </c>
      <c r="I778">
        <v>2.4500000000000002</v>
      </c>
      <c r="K778"/>
      <c r="N778" t="s">
        <v>3091</v>
      </c>
      <c r="O778" t="s">
        <v>3092</v>
      </c>
      <c r="P778" t="s">
        <v>3093</v>
      </c>
      <c r="R778" t="s">
        <v>3094</v>
      </c>
    </row>
    <row r="779" spans="1:18" x14ac:dyDescent="0.25">
      <c r="A779">
        <v>12251110</v>
      </c>
      <c r="B779" t="s">
        <v>3089</v>
      </c>
      <c r="D779" t="s">
        <v>3090</v>
      </c>
      <c r="F779">
        <v>1</v>
      </c>
      <c r="G779">
        <v>0</v>
      </c>
      <c r="H779">
        <v>0.85</v>
      </c>
      <c r="I779">
        <v>0.85</v>
      </c>
      <c r="K779"/>
      <c r="N779" t="s">
        <v>3091</v>
      </c>
      <c r="O779" t="s">
        <v>3092</v>
      </c>
      <c r="P779" t="s">
        <v>3093</v>
      </c>
      <c r="R779" t="s">
        <v>3094</v>
      </c>
    </row>
    <row r="780" spans="1:18" x14ac:dyDescent="0.25">
      <c r="A780" t="s">
        <v>3573</v>
      </c>
      <c r="B780" t="s">
        <v>3089</v>
      </c>
      <c r="D780" t="s">
        <v>3090</v>
      </c>
      <c r="F780">
        <v>1</v>
      </c>
      <c r="G780">
        <v>0</v>
      </c>
      <c r="H780">
        <v>0</v>
      </c>
      <c r="I780"/>
      <c r="K780"/>
      <c r="N780" t="s">
        <v>3091</v>
      </c>
      <c r="O780" t="s">
        <v>3092</v>
      </c>
      <c r="P780" t="s">
        <v>3093</v>
      </c>
      <c r="R780" t="s">
        <v>3094</v>
      </c>
    </row>
    <row r="781" spans="1:18" x14ac:dyDescent="0.25">
      <c r="A781">
        <v>12303400</v>
      </c>
      <c r="B781" t="s">
        <v>3089</v>
      </c>
      <c r="D781" t="s">
        <v>3090</v>
      </c>
      <c r="F781">
        <v>1</v>
      </c>
      <c r="G781">
        <v>0</v>
      </c>
      <c r="H781">
        <v>0</v>
      </c>
      <c r="I781">
        <v>0</v>
      </c>
      <c r="K781"/>
      <c r="N781" t="s">
        <v>3091</v>
      </c>
      <c r="O781" t="s">
        <v>3092</v>
      </c>
      <c r="P781" t="s">
        <v>3093</v>
      </c>
      <c r="R781" t="s">
        <v>3094</v>
      </c>
    </row>
    <row r="782" spans="1:18" x14ac:dyDescent="0.25">
      <c r="A782">
        <v>12305300</v>
      </c>
      <c r="B782" t="s">
        <v>3089</v>
      </c>
      <c r="D782" t="s">
        <v>3090</v>
      </c>
      <c r="F782">
        <v>1</v>
      </c>
      <c r="G782">
        <v>0</v>
      </c>
      <c r="H782">
        <v>0</v>
      </c>
      <c r="I782">
        <v>0</v>
      </c>
      <c r="K782"/>
      <c r="N782" t="s">
        <v>3091</v>
      </c>
      <c r="O782" t="s">
        <v>3092</v>
      </c>
      <c r="P782" t="s">
        <v>3093</v>
      </c>
      <c r="R782" t="s">
        <v>3094</v>
      </c>
    </row>
    <row r="783" spans="1:18" x14ac:dyDescent="0.25">
      <c r="A783">
        <v>12305701</v>
      </c>
      <c r="B783" t="s">
        <v>3089</v>
      </c>
      <c r="D783" t="s">
        <v>3090</v>
      </c>
      <c r="F783">
        <v>1</v>
      </c>
      <c r="G783">
        <v>0</v>
      </c>
      <c r="H783">
        <v>0</v>
      </c>
      <c r="I783"/>
      <c r="K783"/>
      <c r="N783" t="s">
        <v>3091</v>
      </c>
      <c r="O783" t="s">
        <v>3092</v>
      </c>
      <c r="P783" t="s">
        <v>3093</v>
      </c>
      <c r="R783" t="s">
        <v>3094</v>
      </c>
    </row>
    <row r="784" spans="1:18" x14ac:dyDescent="0.25">
      <c r="A784">
        <v>12305805</v>
      </c>
      <c r="B784" t="s">
        <v>3089</v>
      </c>
      <c r="D784" t="s">
        <v>3090</v>
      </c>
      <c r="F784">
        <v>1</v>
      </c>
      <c r="G784">
        <v>0</v>
      </c>
      <c r="H784">
        <v>21</v>
      </c>
      <c r="I784">
        <v>21</v>
      </c>
      <c r="K784"/>
      <c r="N784" t="s">
        <v>3091</v>
      </c>
      <c r="O784" t="s">
        <v>3092</v>
      </c>
      <c r="P784" t="s">
        <v>3093</v>
      </c>
      <c r="R784" t="s">
        <v>3094</v>
      </c>
    </row>
    <row r="785" spans="1:18" x14ac:dyDescent="0.25">
      <c r="A785">
        <v>12305900</v>
      </c>
      <c r="B785" t="s">
        <v>3089</v>
      </c>
      <c r="D785" t="s">
        <v>3090</v>
      </c>
      <c r="F785">
        <v>1</v>
      </c>
      <c r="G785">
        <v>0</v>
      </c>
      <c r="H785">
        <v>48.56</v>
      </c>
      <c r="I785">
        <v>48.56</v>
      </c>
      <c r="K785"/>
      <c r="N785" t="s">
        <v>3091</v>
      </c>
      <c r="O785" t="s">
        <v>3092</v>
      </c>
      <c r="P785" t="s">
        <v>3093</v>
      </c>
      <c r="R785" t="s">
        <v>3094</v>
      </c>
    </row>
    <row r="786" spans="1:18" x14ac:dyDescent="0.25">
      <c r="A786">
        <v>12308200</v>
      </c>
      <c r="B786" t="s">
        <v>3089</v>
      </c>
      <c r="D786" t="s">
        <v>3090</v>
      </c>
      <c r="F786">
        <v>1</v>
      </c>
      <c r="G786">
        <v>0</v>
      </c>
      <c r="H786">
        <v>12.2</v>
      </c>
      <c r="I786">
        <v>12.2</v>
      </c>
      <c r="K786"/>
      <c r="N786" t="s">
        <v>3091</v>
      </c>
      <c r="O786" t="s">
        <v>3092</v>
      </c>
      <c r="P786" t="s">
        <v>3093</v>
      </c>
      <c r="R786" t="s">
        <v>3094</v>
      </c>
    </row>
    <row r="787" spans="1:18" x14ac:dyDescent="0.25">
      <c r="A787">
        <v>12400500</v>
      </c>
      <c r="B787" t="s">
        <v>3089</v>
      </c>
      <c r="D787" t="s">
        <v>3090</v>
      </c>
      <c r="F787">
        <v>1</v>
      </c>
      <c r="G787">
        <v>0</v>
      </c>
      <c r="H787">
        <v>0</v>
      </c>
      <c r="I787">
        <v>0</v>
      </c>
      <c r="K787"/>
      <c r="N787" t="s">
        <v>3091</v>
      </c>
      <c r="O787" t="s">
        <v>3092</v>
      </c>
      <c r="P787" t="s">
        <v>3093</v>
      </c>
      <c r="R787" t="s">
        <v>3094</v>
      </c>
    </row>
    <row r="788" spans="1:18" x14ac:dyDescent="0.25">
      <c r="A788">
        <v>12401100</v>
      </c>
      <c r="B788" t="s">
        <v>3089</v>
      </c>
      <c r="D788" t="s">
        <v>3090</v>
      </c>
      <c r="F788">
        <v>1</v>
      </c>
      <c r="G788">
        <v>0</v>
      </c>
      <c r="H788">
        <v>50.88</v>
      </c>
      <c r="I788">
        <v>50.88</v>
      </c>
      <c r="K788"/>
      <c r="N788" t="s">
        <v>3091</v>
      </c>
      <c r="O788" t="s">
        <v>3092</v>
      </c>
      <c r="P788" t="s">
        <v>3093</v>
      </c>
      <c r="R788" t="s">
        <v>3094</v>
      </c>
    </row>
    <row r="789" spans="1:18" x14ac:dyDescent="0.25">
      <c r="A789">
        <v>12401400</v>
      </c>
      <c r="B789" t="s">
        <v>3089</v>
      </c>
      <c r="D789" t="s">
        <v>3090</v>
      </c>
      <c r="F789">
        <v>1</v>
      </c>
      <c r="G789">
        <v>0</v>
      </c>
      <c r="H789">
        <v>0</v>
      </c>
      <c r="I789">
        <v>0</v>
      </c>
      <c r="K789"/>
      <c r="N789" t="s">
        <v>3091</v>
      </c>
      <c r="O789" t="s">
        <v>3092</v>
      </c>
      <c r="P789" t="s">
        <v>3093</v>
      </c>
      <c r="R789" t="s">
        <v>3094</v>
      </c>
    </row>
    <row r="790" spans="1:18" x14ac:dyDescent="0.25">
      <c r="A790">
        <v>12401700</v>
      </c>
      <c r="B790" t="s">
        <v>3089</v>
      </c>
      <c r="D790" t="s">
        <v>3090</v>
      </c>
      <c r="F790">
        <v>1</v>
      </c>
      <c r="G790">
        <v>0</v>
      </c>
      <c r="H790">
        <v>95.045000000000002</v>
      </c>
      <c r="I790">
        <v>95.045000000000002</v>
      </c>
      <c r="K790"/>
      <c r="N790" t="s">
        <v>3091</v>
      </c>
      <c r="O790" t="s">
        <v>3092</v>
      </c>
      <c r="P790" t="s">
        <v>3093</v>
      </c>
      <c r="R790" t="s">
        <v>3094</v>
      </c>
    </row>
    <row r="791" spans="1:18" x14ac:dyDescent="0.25">
      <c r="A791">
        <v>12401900</v>
      </c>
      <c r="B791" t="s">
        <v>3089</v>
      </c>
      <c r="D791" t="s">
        <v>3090</v>
      </c>
      <c r="F791">
        <v>1</v>
      </c>
      <c r="G791">
        <v>0</v>
      </c>
      <c r="H791">
        <v>0</v>
      </c>
      <c r="I791">
        <v>0</v>
      </c>
      <c r="K791"/>
      <c r="N791" t="s">
        <v>3091</v>
      </c>
      <c r="O791" t="s">
        <v>3092</v>
      </c>
      <c r="P791" t="s">
        <v>3093</v>
      </c>
      <c r="R791" t="s">
        <v>3094</v>
      </c>
    </row>
    <row r="792" spans="1:18" x14ac:dyDescent="0.25">
      <c r="A792">
        <v>12402100</v>
      </c>
      <c r="B792" t="s">
        <v>3089</v>
      </c>
      <c r="D792" t="s">
        <v>3090</v>
      </c>
      <c r="F792">
        <v>1</v>
      </c>
      <c r="G792">
        <v>0</v>
      </c>
      <c r="H792">
        <v>51.3</v>
      </c>
      <c r="I792">
        <v>51.3</v>
      </c>
      <c r="K792"/>
      <c r="N792" t="s">
        <v>3091</v>
      </c>
      <c r="O792" t="s">
        <v>3092</v>
      </c>
      <c r="P792" t="s">
        <v>3093</v>
      </c>
      <c r="R792" t="s">
        <v>3094</v>
      </c>
    </row>
    <row r="793" spans="1:18" x14ac:dyDescent="0.25">
      <c r="A793">
        <v>12402800</v>
      </c>
      <c r="B793" t="s">
        <v>3089</v>
      </c>
      <c r="D793" t="s">
        <v>3090</v>
      </c>
      <c r="F793">
        <v>1</v>
      </c>
      <c r="G793">
        <v>0</v>
      </c>
      <c r="H793">
        <v>0</v>
      </c>
      <c r="I793">
        <v>0</v>
      </c>
      <c r="K793"/>
      <c r="N793" t="s">
        <v>3091</v>
      </c>
      <c r="O793" t="s">
        <v>3092</v>
      </c>
      <c r="P793" t="s">
        <v>3093</v>
      </c>
      <c r="R793" t="s">
        <v>3094</v>
      </c>
    </row>
    <row r="794" spans="1:18" x14ac:dyDescent="0.25">
      <c r="A794">
        <v>12405500</v>
      </c>
      <c r="B794" t="s">
        <v>3089</v>
      </c>
      <c r="D794" t="s">
        <v>3090</v>
      </c>
      <c r="F794">
        <v>1</v>
      </c>
      <c r="G794">
        <v>0</v>
      </c>
      <c r="H794">
        <v>0</v>
      </c>
      <c r="I794">
        <v>0</v>
      </c>
      <c r="K794"/>
      <c r="N794" t="s">
        <v>3091</v>
      </c>
      <c r="O794" t="s">
        <v>3092</v>
      </c>
      <c r="P794" t="s">
        <v>3093</v>
      </c>
      <c r="R794" t="s">
        <v>3094</v>
      </c>
    </row>
    <row r="795" spans="1:18" x14ac:dyDescent="0.25">
      <c r="A795">
        <v>12405800</v>
      </c>
      <c r="B795" t="s">
        <v>3089</v>
      </c>
      <c r="D795" t="s">
        <v>3090</v>
      </c>
      <c r="F795">
        <v>1</v>
      </c>
      <c r="G795">
        <v>0</v>
      </c>
      <c r="H795">
        <v>108.5612</v>
      </c>
      <c r="I795">
        <v>108.5612</v>
      </c>
      <c r="K795"/>
      <c r="N795" t="s">
        <v>3091</v>
      </c>
      <c r="O795" t="s">
        <v>3092</v>
      </c>
      <c r="P795" t="s">
        <v>3093</v>
      </c>
      <c r="R795" t="s">
        <v>3094</v>
      </c>
    </row>
    <row r="796" spans="1:18" x14ac:dyDescent="0.25">
      <c r="A796">
        <v>12405900</v>
      </c>
      <c r="B796" t="s">
        <v>3089</v>
      </c>
      <c r="D796" t="s">
        <v>3090</v>
      </c>
      <c r="F796">
        <v>1</v>
      </c>
      <c r="G796">
        <v>0</v>
      </c>
      <c r="H796">
        <v>0</v>
      </c>
      <c r="I796">
        <v>0</v>
      </c>
      <c r="K796"/>
      <c r="N796" t="s">
        <v>3091</v>
      </c>
      <c r="O796" t="s">
        <v>3092</v>
      </c>
      <c r="P796" t="s">
        <v>3093</v>
      </c>
      <c r="R796" t="s">
        <v>3094</v>
      </c>
    </row>
    <row r="797" spans="1:18" x14ac:dyDescent="0.25">
      <c r="A797">
        <v>12406500</v>
      </c>
      <c r="B797" t="s">
        <v>3089</v>
      </c>
      <c r="D797" t="s">
        <v>3090</v>
      </c>
      <c r="F797">
        <v>1</v>
      </c>
      <c r="G797">
        <v>0</v>
      </c>
      <c r="H797">
        <v>15.228999999999999</v>
      </c>
      <c r="I797">
        <v>15.228999999999999</v>
      </c>
      <c r="K797"/>
      <c r="N797" t="s">
        <v>3091</v>
      </c>
      <c r="O797" t="s">
        <v>3092</v>
      </c>
      <c r="P797" t="s">
        <v>3093</v>
      </c>
      <c r="R797" t="s">
        <v>3094</v>
      </c>
    </row>
    <row r="798" spans="1:18" x14ac:dyDescent="0.25">
      <c r="A798">
        <v>12406700</v>
      </c>
      <c r="B798" t="s">
        <v>3089</v>
      </c>
      <c r="D798" t="s">
        <v>3090</v>
      </c>
      <c r="F798">
        <v>1</v>
      </c>
      <c r="G798">
        <v>0</v>
      </c>
      <c r="H798">
        <v>12.5</v>
      </c>
      <c r="I798">
        <v>12.5</v>
      </c>
      <c r="K798"/>
      <c r="N798" t="s">
        <v>3091</v>
      </c>
      <c r="O798" t="s">
        <v>3092</v>
      </c>
      <c r="P798" t="s">
        <v>3093</v>
      </c>
      <c r="R798" t="s">
        <v>3094</v>
      </c>
    </row>
    <row r="799" spans="1:18" x14ac:dyDescent="0.25">
      <c r="A799">
        <v>12406900</v>
      </c>
      <c r="B799" t="s">
        <v>3089</v>
      </c>
      <c r="D799" t="s">
        <v>3090</v>
      </c>
      <c r="F799">
        <v>1</v>
      </c>
      <c r="G799">
        <v>0</v>
      </c>
      <c r="H799">
        <v>0</v>
      </c>
      <c r="I799">
        <v>0</v>
      </c>
      <c r="K799"/>
      <c r="N799" t="s">
        <v>3091</v>
      </c>
      <c r="O799" t="s">
        <v>3092</v>
      </c>
      <c r="P799" t="s">
        <v>3093</v>
      </c>
      <c r="R799" t="s">
        <v>3094</v>
      </c>
    </row>
    <row r="800" spans="1:18" x14ac:dyDescent="0.25">
      <c r="A800">
        <v>12407000</v>
      </c>
      <c r="B800" t="s">
        <v>3089</v>
      </c>
      <c r="D800" t="s">
        <v>3090</v>
      </c>
      <c r="F800">
        <v>1</v>
      </c>
      <c r="G800">
        <v>0</v>
      </c>
      <c r="H800">
        <v>26.96</v>
      </c>
      <c r="I800">
        <v>26.96</v>
      </c>
      <c r="K800"/>
      <c r="N800" t="s">
        <v>3091</v>
      </c>
      <c r="O800" t="s">
        <v>3092</v>
      </c>
      <c r="P800" t="s">
        <v>3093</v>
      </c>
      <c r="R800" t="s">
        <v>3094</v>
      </c>
    </row>
    <row r="801" spans="1:18" x14ac:dyDescent="0.25">
      <c r="A801">
        <v>12407700</v>
      </c>
      <c r="B801" t="s">
        <v>3089</v>
      </c>
      <c r="D801" t="s">
        <v>3090</v>
      </c>
      <c r="F801">
        <v>1</v>
      </c>
      <c r="G801">
        <v>0</v>
      </c>
      <c r="H801">
        <v>0</v>
      </c>
      <c r="I801">
        <v>0</v>
      </c>
      <c r="K801"/>
      <c r="N801" t="s">
        <v>3091</v>
      </c>
      <c r="O801" t="s">
        <v>3092</v>
      </c>
      <c r="P801" t="s">
        <v>3093</v>
      </c>
      <c r="R801" t="s">
        <v>3094</v>
      </c>
    </row>
    <row r="802" spans="1:18" x14ac:dyDescent="0.25">
      <c r="A802">
        <v>12407800</v>
      </c>
      <c r="B802" t="s">
        <v>3089</v>
      </c>
      <c r="D802" t="s">
        <v>3090</v>
      </c>
      <c r="F802">
        <v>1</v>
      </c>
      <c r="G802">
        <v>0</v>
      </c>
      <c r="H802">
        <v>5.86</v>
      </c>
      <c r="I802">
        <v>5.86</v>
      </c>
      <c r="K802"/>
      <c r="N802" t="s">
        <v>3091</v>
      </c>
      <c r="O802" t="s">
        <v>3092</v>
      </c>
      <c r="P802" t="s">
        <v>3093</v>
      </c>
      <c r="R802" t="s">
        <v>3094</v>
      </c>
    </row>
    <row r="803" spans="1:18" x14ac:dyDescent="0.25">
      <c r="A803">
        <v>12408200</v>
      </c>
      <c r="B803" t="s">
        <v>3089</v>
      </c>
      <c r="D803" t="s">
        <v>3090</v>
      </c>
      <c r="F803">
        <v>1</v>
      </c>
      <c r="G803">
        <v>0</v>
      </c>
      <c r="H803">
        <v>5.2562499999999996</v>
      </c>
      <c r="I803">
        <v>5.2562499999999996</v>
      </c>
      <c r="K803"/>
      <c r="N803" t="s">
        <v>3091</v>
      </c>
      <c r="O803" t="s">
        <v>3092</v>
      </c>
      <c r="P803" t="s">
        <v>3093</v>
      </c>
      <c r="R803" t="s">
        <v>3094</v>
      </c>
    </row>
    <row r="804" spans="1:18" x14ac:dyDescent="0.25">
      <c r="A804">
        <v>12408300</v>
      </c>
      <c r="B804" t="s">
        <v>3089</v>
      </c>
      <c r="D804" t="s">
        <v>3090</v>
      </c>
      <c r="F804">
        <v>1</v>
      </c>
      <c r="G804">
        <v>0</v>
      </c>
      <c r="H804">
        <v>10.6</v>
      </c>
      <c r="I804">
        <v>10.6</v>
      </c>
      <c r="K804"/>
      <c r="N804" t="s">
        <v>3091</v>
      </c>
      <c r="O804" t="s">
        <v>3092</v>
      </c>
      <c r="P804" t="s">
        <v>3093</v>
      </c>
      <c r="R804" t="s">
        <v>3094</v>
      </c>
    </row>
    <row r="805" spans="1:18" x14ac:dyDescent="0.25">
      <c r="A805">
        <v>12409000</v>
      </c>
      <c r="B805" t="s">
        <v>3089</v>
      </c>
      <c r="D805" t="s">
        <v>3090</v>
      </c>
      <c r="F805">
        <v>1</v>
      </c>
      <c r="G805">
        <v>0</v>
      </c>
      <c r="H805">
        <v>0.36</v>
      </c>
      <c r="I805">
        <v>0.36</v>
      </c>
      <c r="K805"/>
      <c r="N805" t="s">
        <v>3091</v>
      </c>
      <c r="O805" t="s">
        <v>3092</v>
      </c>
      <c r="P805" t="s">
        <v>3093</v>
      </c>
      <c r="R805" t="s">
        <v>3094</v>
      </c>
    </row>
    <row r="806" spans="1:18" x14ac:dyDescent="0.25">
      <c r="A806">
        <v>12409500</v>
      </c>
      <c r="B806" t="s">
        <v>3089</v>
      </c>
      <c r="D806" t="s">
        <v>3090</v>
      </c>
      <c r="F806">
        <v>1</v>
      </c>
      <c r="G806">
        <v>0</v>
      </c>
      <c r="H806">
        <v>6.2090857142857097</v>
      </c>
      <c r="I806">
        <v>6.2090857142857097</v>
      </c>
      <c r="K806"/>
      <c r="N806" t="s">
        <v>3091</v>
      </c>
      <c r="O806" t="s">
        <v>3092</v>
      </c>
      <c r="P806" t="s">
        <v>3093</v>
      </c>
      <c r="R806" t="s">
        <v>3094</v>
      </c>
    </row>
    <row r="807" spans="1:18" x14ac:dyDescent="0.25">
      <c r="A807">
        <v>12409900</v>
      </c>
      <c r="B807" t="s">
        <v>3089</v>
      </c>
      <c r="D807" t="s">
        <v>3090</v>
      </c>
      <c r="F807">
        <v>1</v>
      </c>
      <c r="G807">
        <v>0</v>
      </c>
      <c r="H807">
        <v>2.08</v>
      </c>
      <c r="I807">
        <v>2.08</v>
      </c>
      <c r="K807"/>
      <c r="N807" t="s">
        <v>3091</v>
      </c>
      <c r="O807" t="s">
        <v>3092</v>
      </c>
      <c r="P807" t="s">
        <v>3093</v>
      </c>
      <c r="R807" t="s">
        <v>3094</v>
      </c>
    </row>
    <row r="808" spans="1:18" x14ac:dyDescent="0.25">
      <c r="A808">
        <v>12410100</v>
      </c>
      <c r="B808" t="s">
        <v>3089</v>
      </c>
      <c r="D808" t="s">
        <v>3090</v>
      </c>
      <c r="F808">
        <v>1</v>
      </c>
      <c r="G808">
        <v>0</v>
      </c>
      <c r="H808">
        <v>10.873275862068899</v>
      </c>
      <c r="I808">
        <v>10.873275862068899</v>
      </c>
      <c r="K808"/>
      <c r="N808" t="s">
        <v>3091</v>
      </c>
      <c r="O808" t="s">
        <v>3092</v>
      </c>
      <c r="P808" t="s">
        <v>3093</v>
      </c>
      <c r="R808" t="s">
        <v>3094</v>
      </c>
    </row>
    <row r="809" spans="1:18" x14ac:dyDescent="0.25">
      <c r="A809">
        <v>12411100</v>
      </c>
      <c r="B809" t="s">
        <v>3089</v>
      </c>
      <c r="D809" t="s">
        <v>3090</v>
      </c>
      <c r="F809">
        <v>1</v>
      </c>
      <c r="G809">
        <v>0</v>
      </c>
      <c r="H809">
        <v>2.0299999999999998</v>
      </c>
      <c r="I809">
        <v>2.0299999999999998</v>
      </c>
      <c r="K809"/>
      <c r="N809" t="s">
        <v>3091</v>
      </c>
      <c r="O809" t="s">
        <v>3092</v>
      </c>
      <c r="P809" t="s">
        <v>3093</v>
      </c>
      <c r="R809" t="s">
        <v>3094</v>
      </c>
    </row>
    <row r="810" spans="1:18" x14ac:dyDescent="0.25">
      <c r="A810">
        <v>12411110</v>
      </c>
      <c r="B810" t="s">
        <v>3089</v>
      </c>
      <c r="D810" t="s">
        <v>3090</v>
      </c>
      <c r="F810">
        <v>1</v>
      </c>
      <c r="G810">
        <v>0</v>
      </c>
      <c r="H810">
        <v>5.2698675496688701</v>
      </c>
      <c r="I810">
        <v>5.2698675496688701</v>
      </c>
      <c r="K810"/>
      <c r="N810" t="s">
        <v>3091</v>
      </c>
      <c r="O810" t="s">
        <v>3092</v>
      </c>
      <c r="P810" t="s">
        <v>3093</v>
      </c>
      <c r="R810" t="s">
        <v>3094</v>
      </c>
    </row>
    <row r="811" spans="1:18" x14ac:dyDescent="0.25">
      <c r="A811">
        <v>12412300</v>
      </c>
      <c r="B811" t="s">
        <v>3089</v>
      </c>
      <c r="D811" t="s">
        <v>3090</v>
      </c>
      <c r="F811">
        <v>1</v>
      </c>
      <c r="G811">
        <v>0</v>
      </c>
      <c r="H811">
        <v>0</v>
      </c>
      <c r="I811"/>
      <c r="K811"/>
      <c r="N811" t="s">
        <v>3091</v>
      </c>
      <c r="O811" t="s">
        <v>3092</v>
      </c>
      <c r="P811" t="s">
        <v>3093</v>
      </c>
      <c r="R811" t="s">
        <v>3094</v>
      </c>
    </row>
    <row r="812" spans="1:18" x14ac:dyDescent="0.25">
      <c r="A812">
        <v>12412500</v>
      </c>
      <c r="B812" t="s">
        <v>3089</v>
      </c>
      <c r="D812" t="s">
        <v>3090</v>
      </c>
      <c r="F812">
        <v>1</v>
      </c>
      <c r="G812">
        <v>0</v>
      </c>
      <c r="H812">
        <v>1.2809999999999999</v>
      </c>
      <c r="I812">
        <v>1.2809999999999999</v>
      </c>
      <c r="K812"/>
      <c r="N812" t="s">
        <v>3091</v>
      </c>
      <c r="O812" t="s">
        <v>3092</v>
      </c>
      <c r="P812" t="s">
        <v>3093</v>
      </c>
      <c r="R812" t="s">
        <v>3094</v>
      </c>
    </row>
    <row r="813" spans="1:18" x14ac:dyDescent="0.25">
      <c r="A813">
        <v>12412600</v>
      </c>
      <c r="B813" t="s">
        <v>3089</v>
      </c>
      <c r="D813" t="s">
        <v>3090</v>
      </c>
      <c r="F813">
        <v>1</v>
      </c>
      <c r="G813">
        <v>0</v>
      </c>
      <c r="H813">
        <v>19.64</v>
      </c>
      <c r="I813">
        <v>19.64</v>
      </c>
      <c r="K813"/>
      <c r="N813" t="s">
        <v>3091</v>
      </c>
      <c r="O813" t="s">
        <v>3092</v>
      </c>
      <c r="P813" t="s">
        <v>3093</v>
      </c>
      <c r="R813" t="s">
        <v>3094</v>
      </c>
    </row>
    <row r="814" spans="1:18" x14ac:dyDescent="0.25">
      <c r="A814">
        <v>12413200</v>
      </c>
      <c r="B814" t="s">
        <v>3089</v>
      </c>
      <c r="D814" t="s">
        <v>3090</v>
      </c>
      <c r="F814">
        <v>1</v>
      </c>
      <c r="G814">
        <v>0</v>
      </c>
      <c r="H814">
        <v>3.1907894736842102</v>
      </c>
      <c r="I814">
        <v>3.1907894736842102</v>
      </c>
      <c r="K814"/>
      <c r="N814" t="s">
        <v>3091</v>
      </c>
      <c r="O814" t="s">
        <v>3092</v>
      </c>
      <c r="P814" t="s">
        <v>3093</v>
      </c>
      <c r="R814" t="s">
        <v>3094</v>
      </c>
    </row>
    <row r="815" spans="1:18" x14ac:dyDescent="0.25">
      <c r="A815">
        <v>12413600</v>
      </c>
      <c r="B815" t="s">
        <v>3089</v>
      </c>
      <c r="D815" t="s">
        <v>3090</v>
      </c>
      <c r="F815">
        <v>1</v>
      </c>
      <c r="G815">
        <v>0</v>
      </c>
      <c r="H815">
        <v>4.5</v>
      </c>
      <c r="I815">
        <v>4.5</v>
      </c>
      <c r="K815"/>
      <c r="N815" t="s">
        <v>3091</v>
      </c>
      <c r="O815" t="s">
        <v>3092</v>
      </c>
      <c r="P815" t="s">
        <v>3093</v>
      </c>
      <c r="R815" t="s">
        <v>3094</v>
      </c>
    </row>
    <row r="816" spans="1:18" x14ac:dyDescent="0.25">
      <c r="A816">
        <v>12414000</v>
      </c>
      <c r="B816" t="s">
        <v>3089</v>
      </c>
      <c r="D816" t="s">
        <v>3090</v>
      </c>
      <c r="F816">
        <v>1</v>
      </c>
      <c r="G816">
        <v>0</v>
      </c>
      <c r="H816">
        <v>10.0657894736842</v>
      </c>
      <c r="I816">
        <v>10.0657894736842</v>
      </c>
      <c r="K816"/>
      <c r="N816" t="s">
        <v>3091</v>
      </c>
      <c r="O816" t="s">
        <v>3092</v>
      </c>
      <c r="P816" t="s">
        <v>3093</v>
      </c>
      <c r="R816" t="s">
        <v>3094</v>
      </c>
    </row>
    <row r="817" spans="1:18" x14ac:dyDescent="0.25">
      <c r="A817">
        <v>12414600</v>
      </c>
      <c r="B817" t="s">
        <v>3089</v>
      </c>
      <c r="D817" t="s">
        <v>3090</v>
      </c>
      <c r="F817">
        <v>1</v>
      </c>
      <c r="G817">
        <v>0</v>
      </c>
      <c r="H817">
        <v>15.3083333333333</v>
      </c>
      <c r="I817">
        <v>15.3083333333333</v>
      </c>
      <c r="K817"/>
      <c r="N817" t="s">
        <v>3091</v>
      </c>
      <c r="O817" t="s">
        <v>3092</v>
      </c>
      <c r="P817" t="s">
        <v>3093</v>
      </c>
      <c r="R817" t="s">
        <v>3094</v>
      </c>
    </row>
    <row r="818" spans="1:18" x14ac:dyDescent="0.25">
      <c r="A818">
        <v>12414700</v>
      </c>
      <c r="B818" t="s">
        <v>3089</v>
      </c>
      <c r="D818" t="s">
        <v>3090</v>
      </c>
      <c r="F818">
        <v>1</v>
      </c>
      <c r="G818">
        <v>0</v>
      </c>
      <c r="H818">
        <v>11.7686417388768</v>
      </c>
      <c r="I818">
        <v>11.7686417388768</v>
      </c>
      <c r="K818"/>
      <c r="N818" t="s">
        <v>3091</v>
      </c>
      <c r="O818" t="s">
        <v>3092</v>
      </c>
      <c r="P818" t="s">
        <v>3093</v>
      </c>
      <c r="R818" t="s">
        <v>3094</v>
      </c>
    </row>
    <row r="819" spans="1:18" x14ac:dyDescent="0.25">
      <c r="A819">
        <v>12414800</v>
      </c>
      <c r="B819" t="s">
        <v>3089</v>
      </c>
      <c r="D819" t="s">
        <v>3090</v>
      </c>
      <c r="F819">
        <v>1</v>
      </c>
      <c r="G819">
        <v>0</v>
      </c>
      <c r="H819">
        <v>15.799671592775001</v>
      </c>
      <c r="I819">
        <v>15.799671592775001</v>
      </c>
      <c r="K819"/>
      <c r="N819" t="s">
        <v>3091</v>
      </c>
      <c r="O819" t="s">
        <v>3092</v>
      </c>
      <c r="P819" t="s">
        <v>3093</v>
      </c>
      <c r="R819" t="s">
        <v>3094</v>
      </c>
    </row>
    <row r="820" spans="1:18" x14ac:dyDescent="0.25">
      <c r="A820">
        <v>12415000</v>
      </c>
      <c r="B820" t="s">
        <v>3089</v>
      </c>
      <c r="D820" t="s">
        <v>3090</v>
      </c>
      <c r="F820">
        <v>1</v>
      </c>
      <c r="G820">
        <v>0</v>
      </c>
      <c r="H820">
        <v>11.9499999999999</v>
      </c>
      <c r="I820">
        <v>11.9499999999999</v>
      </c>
      <c r="K820"/>
      <c r="N820" t="s">
        <v>3091</v>
      </c>
      <c r="O820" t="s">
        <v>3092</v>
      </c>
      <c r="P820" t="s">
        <v>3093</v>
      </c>
      <c r="R820" t="s">
        <v>3094</v>
      </c>
    </row>
    <row r="821" spans="1:18" x14ac:dyDescent="0.25">
      <c r="A821">
        <v>12415400</v>
      </c>
      <c r="B821" t="s">
        <v>3089</v>
      </c>
      <c r="D821" t="s">
        <v>3090</v>
      </c>
      <c r="F821">
        <v>1</v>
      </c>
      <c r="G821">
        <v>0</v>
      </c>
      <c r="H821">
        <v>10.01375</v>
      </c>
      <c r="I821">
        <v>10.01375</v>
      </c>
      <c r="K821"/>
      <c r="N821" t="s">
        <v>3091</v>
      </c>
      <c r="O821" t="s">
        <v>3092</v>
      </c>
      <c r="P821" t="s">
        <v>3093</v>
      </c>
      <c r="R821" t="s">
        <v>3094</v>
      </c>
    </row>
    <row r="822" spans="1:18" x14ac:dyDescent="0.25">
      <c r="A822">
        <v>12415510</v>
      </c>
      <c r="B822" t="s">
        <v>3089</v>
      </c>
      <c r="D822" t="s">
        <v>3090</v>
      </c>
      <c r="F822">
        <v>1</v>
      </c>
      <c r="G822">
        <v>0</v>
      </c>
      <c r="H822">
        <v>16.200331812525899</v>
      </c>
      <c r="I822">
        <v>16.200331812525899</v>
      </c>
      <c r="K822"/>
      <c r="N822" t="s">
        <v>3091</v>
      </c>
      <c r="O822" t="s">
        <v>3092</v>
      </c>
      <c r="P822" t="s">
        <v>3093</v>
      </c>
      <c r="R822" t="s">
        <v>3094</v>
      </c>
    </row>
    <row r="823" spans="1:18" x14ac:dyDescent="0.25">
      <c r="A823">
        <v>12415600</v>
      </c>
      <c r="B823" t="s">
        <v>3089</v>
      </c>
      <c r="D823" t="s">
        <v>3090</v>
      </c>
      <c r="F823">
        <v>1</v>
      </c>
      <c r="G823">
        <v>0</v>
      </c>
      <c r="H823">
        <v>8.9781999999999993</v>
      </c>
      <c r="I823">
        <v>8.9781999999999993</v>
      </c>
      <c r="K823"/>
      <c r="N823" t="s">
        <v>3091</v>
      </c>
      <c r="O823" t="s">
        <v>3092</v>
      </c>
      <c r="P823" t="s">
        <v>3093</v>
      </c>
      <c r="R823" t="s">
        <v>3094</v>
      </c>
    </row>
    <row r="824" spans="1:18" x14ac:dyDescent="0.25">
      <c r="A824">
        <v>12415800</v>
      </c>
      <c r="B824" t="s">
        <v>3089</v>
      </c>
      <c r="D824" t="s">
        <v>3090</v>
      </c>
      <c r="F824">
        <v>1</v>
      </c>
      <c r="G824">
        <v>0</v>
      </c>
      <c r="H824">
        <v>9.3164451827242498</v>
      </c>
      <c r="I824">
        <v>9.3164451827242498</v>
      </c>
      <c r="K824"/>
      <c r="N824" t="s">
        <v>3091</v>
      </c>
      <c r="O824" t="s">
        <v>3092</v>
      </c>
      <c r="P824" t="s">
        <v>3093</v>
      </c>
      <c r="R824" t="s">
        <v>3094</v>
      </c>
    </row>
    <row r="825" spans="1:18" x14ac:dyDescent="0.25">
      <c r="A825">
        <v>12416000</v>
      </c>
      <c r="B825" t="s">
        <v>3089</v>
      </c>
      <c r="D825" t="s">
        <v>3090</v>
      </c>
      <c r="F825">
        <v>1</v>
      </c>
      <c r="G825">
        <v>0</v>
      </c>
      <c r="H825">
        <v>23.679920477137099</v>
      </c>
      <c r="I825">
        <v>23.679920477137099</v>
      </c>
      <c r="K825"/>
      <c r="N825" t="s">
        <v>3091</v>
      </c>
      <c r="O825" t="s">
        <v>3092</v>
      </c>
      <c r="P825" t="s">
        <v>3093</v>
      </c>
      <c r="R825" t="s">
        <v>3094</v>
      </c>
    </row>
    <row r="826" spans="1:18" x14ac:dyDescent="0.25">
      <c r="A826">
        <v>12416200</v>
      </c>
      <c r="B826" t="s">
        <v>3089</v>
      </c>
      <c r="D826" t="s">
        <v>3090</v>
      </c>
      <c r="F826">
        <v>1</v>
      </c>
      <c r="G826">
        <v>0</v>
      </c>
      <c r="H826">
        <v>25.67</v>
      </c>
      <c r="I826">
        <v>25.67</v>
      </c>
      <c r="K826"/>
      <c r="N826" t="s">
        <v>3091</v>
      </c>
      <c r="O826" t="s">
        <v>3092</v>
      </c>
      <c r="P826" t="s">
        <v>3093</v>
      </c>
      <c r="R826" t="s">
        <v>3094</v>
      </c>
    </row>
    <row r="827" spans="1:18" x14ac:dyDescent="0.25">
      <c r="A827">
        <v>12416300</v>
      </c>
      <c r="B827" t="s">
        <v>3089</v>
      </c>
      <c r="D827" t="s">
        <v>3090</v>
      </c>
      <c r="F827">
        <v>1</v>
      </c>
      <c r="G827">
        <v>0</v>
      </c>
      <c r="H827">
        <v>0</v>
      </c>
      <c r="I827">
        <v>0</v>
      </c>
      <c r="K827"/>
      <c r="N827" t="s">
        <v>3091</v>
      </c>
      <c r="O827" t="s">
        <v>3092</v>
      </c>
      <c r="P827" t="s">
        <v>3093</v>
      </c>
      <c r="R827" t="s">
        <v>3094</v>
      </c>
    </row>
    <row r="828" spans="1:18" x14ac:dyDescent="0.25">
      <c r="A828">
        <v>12416400</v>
      </c>
      <c r="B828" t="s">
        <v>3089</v>
      </c>
      <c r="D828" t="s">
        <v>3090</v>
      </c>
      <c r="F828">
        <v>1</v>
      </c>
      <c r="G828">
        <v>0</v>
      </c>
      <c r="H828">
        <v>18.549755301794502</v>
      </c>
      <c r="I828">
        <v>18.549755301794502</v>
      </c>
      <c r="K828"/>
      <c r="N828" t="s">
        <v>3091</v>
      </c>
      <c r="O828" t="s">
        <v>3092</v>
      </c>
      <c r="P828" t="s">
        <v>3093</v>
      </c>
      <c r="R828" t="s">
        <v>3094</v>
      </c>
    </row>
    <row r="829" spans="1:18" x14ac:dyDescent="0.25">
      <c r="A829">
        <v>12416500</v>
      </c>
      <c r="B829" t="s">
        <v>3089</v>
      </c>
      <c r="D829" t="s">
        <v>3090</v>
      </c>
      <c r="F829">
        <v>1</v>
      </c>
      <c r="G829">
        <v>0</v>
      </c>
      <c r="H829">
        <v>0</v>
      </c>
      <c r="I829">
        <v>0</v>
      </c>
      <c r="K829"/>
      <c r="N829" t="s">
        <v>3091</v>
      </c>
      <c r="O829" t="s">
        <v>3092</v>
      </c>
      <c r="P829" t="s">
        <v>3093</v>
      </c>
      <c r="R829" t="s">
        <v>3094</v>
      </c>
    </row>
    <row r="830" spans="1:18" x14ac:dyDescent="0.25">
      <c r="A830">
        <v>12416600</v>
      </c>
      <c r="B830" t="s">
        <v>3089</v>
      </c>
      <c r="D830" t="s">
        <v>3090</v>
      </c>
      <c r="F830">
        <v>1</v>
      </c>
      <c r="G830">
        <v>0</v>
      </c>
      <c r="H830">
        <v>0</v>
      </c>
      <c r="I830">
        <v>0</v>
      </c>
      <c r="K830"/>
      <c r="N830" t="s">
        <v>3091</v>
      </c>
      <c r="O830" t="s">
        <v>3092</v>
      </c>
      <c r="P830" t="s">
        <v>3093</v>
      </c>
      <c r="R830" t="s">
        <v>3094</v>
      </c>
    </row>
    <row r="831" spans="1:18" x14ac:dyDescent="0.25">
      <c r="A831">
        <v>12416800</v>
      </c>
      <c r="B831" t="s">
        <v>3089</v>
      </c>
      <c r="D831" t="s">
        <v>3090</v>
      </c>
      <c r="F831">
        <v>1</v>
      </c>
      <c r="G831">
        <v>0</v>
      </c>
      <c r="H831">
        <v>25.702283849918398</v>
      </c>
      <c r="I831">
        <v>25.702283849918398</v>
      </c>
      <c r="K831"/>
      <c r="N831" t="s">
        <v>3091</v>
      </c>
      <c r="O831" t="s">
        <v>3092</v>
      </c>
      <c r="P831" t="s">
        <v>3093</v>
      </c>
      <c r="R831" t="s">
        <v>3094</v>
      </c>
    </row>
    <row r="832" spans="1:18" x14ac:dyDescent="0.25">
      <c r="A832">
        <v>12416900</v>
      </c>
      <c r="B832" t="s">
        <v>3089</v>
      </c>
      <c r="D832" t="s">
        <v>3090</v>
      </c>
      <c r="F832">
        <v>1</v>
      </c>
      <c r="G832">
        <v>0</v>
      </c>
      <c r="H832">
        <v>0</v>
      </c>
      <c r="I832">
        <v>0</v>
      </c>
      <c r="K832"/>
      <c r="N832" t="s">
        <v>3091</v>
      </c>
      <c r="O832" t="s">
        <v>3092</v>
      </c>
      <c r="P832" t="s">
        <v>3093</v>
      </c>
      <c r="R832" t="s">
        <v>3094</v>
      </c>
    </row>
    <row r="833" spans="1:18" x14ac:dyDescent="0.25">
      <c r="A833">
        <v>12417000</v>
      </c>
      <c r="B833" t="s">
        <v>3089</v>
      </c>
      <c r="D833" t="s">
        <v>3090</v>
      </c>
      <c r="F833">
        <v>1</v>
      </c>
      <c r="G833">
        <v>0</v>
      </c>
      <c r="H833">
        <v>32.046012269938601</v>
      </c>
      <c r="I833">
        <v>32.046012269938601</v>
      </c>
      <c r="K833"/>
      <c r="N833" t="s">
        <v>3091</v>
      </c>
      <c r="O833" t="s">
        <v>3092</v>
      </c>
      <c r="P833" t="s">
        <v>3093</v>
      </c>
      <c r="R833" t="s">
        <v>3094</v>
      </c>
    </row>
    <row r="834" spans="1:18" x14ac:dyDescent="0.25">
      <c r="A834">
        <v>12417100</v>
      </c>
      <c r="B834" t="s">
        <v>3089</v>
      </c>
      <c r="D834" t="s">
        <v>3090</v>
      </c>
      <c r="F834">
        <v>1</v>
      </c>
      <c r="G834">
        <v>0</v>
      </c>
      <c r="H834">
        <v>7.2813531353135303</v>
      </c>
      <c r="I834">
        <v>7.2813531353135303</v>
      </c>
      <c r="K834"/>
      <c r="N834" t="s">
        <v>3091</v>
      </c>
      <c r="O834" t="s">
        <v>3092</v>
      </c>
      <c r="P834" t="s">
        <v>3093</v>
      </c>
      <c r="R834" t="s">
        <v>3094</v>
      </c>
    </row>
    <row r="835" spans="1:18" x14ac:dyDescent="0.25">
      <c r="A835">
        <v>12417200</v>
      </c>
      <c r="B835" t="s">
        <v>3089</v>
      </c>
      <c r="D835" t="s">
        <v>3090</v>
      </c>
      <c r="F835">
        <v>1</v>
      </c>
      <c r="G835">
        <v>0</v>
      </c>
      <c r="H835">
        <v>26.32</v>
      </c>
      <c r="I835">
        <v>26.32</v>
      </c>
      <c r="K835"/>
      <c r="N835" t="s">
        <v>3091</v>
      </c>
      <c r="O835" t="s">
        <v>3092</v>
      </c>
      <c r="P835" t="s">
        <v>3093</v>
      </c>
      <c r="R835" t="s">
        <v>3094</v>
      </c>
    </row>
    <row r="836" spans="1:18" x14ac:dyDescent="0.25">
      <c r="A836">
        <v>12417210</v>
      </c>
      <c r="B836" t="s">
        <v>3089</v>
      </c>
      <c r="D836" t="s">
        <v>3090</v>
      </c>
      <c r="F836">
        <v>1</v>
      </c>
      <c r="G836">
        <v>0</v>
      </c>
      <c r="H836">
        <v>28.1</v>
      </c>
      <c r="I836">
        <v>28.1</v>
      </c>
      <c r="K836"/>
      <c r="N836" t="s">
        <v>3091</v>
      </c>
      <c r="O836" t="s">
        <v>3092</v>
      </c>
      <c r="P836" t="s">
        <v>3093</v>
      </c>
      <c r="R836" t="s">
        <v>3094</v>
      </c>
    </row>
    <row r="837" spans="1:18" x14ac:dyDescent="0.25">
      <c r="A837">
        <v>12417300</v>
      </c>
      <c r="B837" t="s">
        <v>3089</v>
      </c>
      <c r="D837" t="s">
        <v>3090</v>
      </c>
      <c r="F837">
        <v>1</v>
      </c>
      <c r="G837">
        <v>0</v>
      </c>
      <c r="H837">
        <v>32.223026666666598</v>
      </c>
      <c r="I837">
        <v>32.223026666666598</v>
      </c>
      <c r="K837"/>
      <c r="N837" t="s">
        <v>3091</v>
      </c>
      <c r="O837" t="s">
        <v>3092</v>
      </c>
      <c r="P837" t="s">
        <v>3093</v>
      </c>
      <c r="R837" t="s">
        <v>3094</v>
      </c>
    </row>
    <row r="838" spans="1:18" x14ac:dyDescent="0.25">
      <c r="A838">
        <v>12417400</v>
      </c>
      <c r="B838" t="s">
        <v>3089</v>
      </c>
      <c r="D838" t="s">
        <v>3090</v>
      </c>
      <c r="F838">
        <v>1</v>
      </c>
      <c r="G838">
        <v>0</v>
      </c>
      <c r="H838">
        <v>9.3816666666666606</v>
      </c>
      <c r="I838">
        <v>9.3816666666666606</v>
      </c>
      <c r="K838"/>
      <c r="N838" t="s">
        <v>3091</v>
      </c>
      <c r="O838" t="s">
        <v>3092</v>
      </c>
      <c r="P838" t="s">
        <v>3093</v>
      </c>
      <c r="R838" t="s">
        <v>3094</v>
      </c>
    </row>
    <row r="839" spans="1:18" x14ac:dyDescent="0.25">
      <c r="A839">
        <v>12417500</v>
      </c>
      <c r="B839" t="s">
        <v>3089</v>
      </c>
      <c r="D839" t="s">
        <v>3090</v>
      </c>
      <c r="F839">
        <v>1</v>
      </c>
      <c r="G839">
        <v>0</v>
      </c>
      <c r="H839">
        <v>0</v>
      </c>
      <c r="I839">
        <v>0</v>
      </c>
      <c r="K839"/>
      <c r="N839" t="s">
        <v>3091</v>
      </c>
      <c r="O839" t="s">
        <v>3092</v>
      </c>
      <c r="P839" t="s">
        <v>3093</v>
      </c>
      <c r="R839" t="s">
        <v>3094</v>
      </c>
    </row>
    <row r="840" spans="1:18" x14ac:dyDescent="0.25">
      <c r="A840">
        <v>12417600</v>
      </c>
      <c r="B840" t="s">
        <v>3089</v>
      </c>
      <c r="D840" t="s">
        <v>3090</v>
      </c>
      <c r="F840">
        <v>1</v>
      </c>
      <c r="G840">
        <v>0</v>
      </c>
      <c r="H840">
        <v>38.100404858299598</v>
      </c>
      <c r="I840">
        <v>38.100404858299598</v>
      </c>
      <c r="K840"/>
      <c r="N840" t="s">
        <v>3091</v>
      </c>
      <c r="O840" t="s">
        <v>3092</v>
      </c>
      <c r="P840" t="s">
        <v>3093</v>
      </c>
      <c r="R840" t="s">
        <v>3094</v>
      </c>
    </row>
    <row r="841" spans="1:18" x14ac:dyDescent="0.25">
      <c r="A841">
        <v>12417700</v>
      </c>
      <c r="B841" t="s">
        <v>3089</v>
      </c>
      <c r="D841" t="s">
        <v>3090</v>
      </c>
      <c r="F841">
        <v>1</v>
      </c>
      <c r="G841">
        <v>0</v>
      </c>
      <c r="H841">
        <v>0</v>
      </c>
      <c r="I841">
        <v>0</v>
      </c>
      <c r="K841"/>
      <c r="N841" t="s">
        <v>3091</v>
      </c>
      <c r="O841" t="s">
        <v>3092</v>
      </c>
      <c r="P841" t="s">
        <v>3093</v>
      </c>
      <c r="R841" t="s">
        <v>3094</v>
      </c>
    </row>
    <row r="842" spans="1:18" x14ac:dyDescent="0.25">
      <c r="A842">
        <v>12417800</v>
      </c>
      <c r="B842" t="s">
        <v>3089</v>
      </c>
      <c r="D842" t="s">
        <v>3090</v>
      </c>
      <c r="F842">
        <v>1</v>
      </c>
      <c r="G842">
        <v>0</v>
      </c>
      <c r="H842">
        <v>45.703003337041203</v>
      </c>
      <c r="I842">
        <v>45.703003337041203</v>
      </c>
      <c r="K842"/>
      <c r="N842" t="s">
        <v>3091</v>
      </c>
      <c r="O842" t="s">
        <v>3092</v>
      </c>
      <c r="P842" t="s">
        <v>3093</v>
      </c>
      <c r="R842" t="s">
        <v>3094</v>
      </c>
    </row>
    <row r="843" spans="1:18" x14ac:dyDescent="0.25">
      <c r="A843">
        <v>12417900</v>
      </c>
      <c r="B843" t="s">
        <v>3089</v>
      </c>
      <c r="D843" t="s">
        <v>3090</v>
      </c>
      <c r="F843">
        <v>1</v>
      </c>
      <c r="G843">
        <v>0</v>
      </c>
      <c r="H843">
        <v>0</v>
      </c>
      <c r="I843">
        <v>0</v>
      </c>
      <c r="K843"/>
      <c r="N843" t="s">
        <v>3091</v>
      </c>
      <c r="O843" t="s">
        <v>3092</v>
      </c>
      <c r="P843" t="s">
        <v>3093</v>
      </c>
      <c r="R843" t="s">
        <v>3094</v>
      </c>
    </row>
    <row r="844" spans="1:18" x14ac:dyDescent="0.25">
      <c r="A844">
        <v>12418000</v>
      </c>
      <c r="B844" t="s">
        <v>3089</v>
      </c>
      <c r="D844" t="s">
        <v>3090</v>
      </c>
      <c r="F844">
        <v>1</v>
      </c>
      <c r="G844">
        <v>0</v>
      </c>
      <c r="H844">
        <v>38.809100000000001</v>
      </c>
      <c r="I844">
        <v>38.809100000000001</v>
      </c>
      <c r="K844"/>
      <c r="N844" t="s">
        <v>3091</v>
      </c>
      <c r="O844" t="s">
        <v>3092</v>
      </c>
      <c r="P844" t="s">
        <v>3093</v>
      </c>
      <c r="R844" t="s">
        <v>3094</v>
      </c>
    </row>
    <row r="845" spans="1:18" x14ac:dyDescent="0.25">
      <c r="A845">
        <v>12418100</v>
      </c>
      <c r="B845" t="s">
        <v>3089</v>
      </c>
      <c r="D845" t="s">
        <v>3090</v>
      </c>
      <c r="F845">
        <v>1</v>
      </c>
      <c r="G845">
        <v>0</v>
      </c>
      <c r="H845">
        <v>0</v>
      </c>
      <c r="I845">
        <v>0</v>
      </c>
      <c r="K845"/>
      <c r="N845" t="s">
        <v>3091</v>
      </c>
      <c r="O845" t="s">
        <v>3092</v>
      </c>
      <c r="P845" t="s">
        <v>3093</v>
      </c>
      <c r="R845" t="s">
        <v>3094</v>
      </c>
    </row>
    <row r="846" spans="1:18" x14ac:dyDescent="0.25">
      <c r="A846">
        <v>12418200</v>
      </c>
      <c r="B846" t="s">
        <v>3089</v>
      </c>
      <c r="D846" t="s">
        <v>3090</v>
      </c>
      <c r="F846">
        <v>1</v>
      </c>
      <c r="G846">
        <v>0</v>
      </c>
      <c r="H846">
        <v>0</v>
      </c>
      <c r="I846">
        <v>0</v>
      </c>
      <c r="K846"/>
      <c r="N846" t="s">
        <v>3091</v>
      </c>
      <c r="O846" t="s">
        <v>3092</v>
      </c>
      <c r="P846" t="s">
        <v>3093</v>
      </c>
      <c r="R846" t="s">
        <v>3094</v>
      </c>
    </row>
    <row r="847" spans="1:18" x14ac:dyDescent="0.25">
      <c r="A847">
        <v>12418300</v>
      </c>
      <c r="B847" t="s">
        <v>3089</v>
      </c>
      <c r="D847" t="s">
        <v>3090</v>
      </c>
      <c r="F847">
        <v>1</v>
      </c>
      <c r="G847">
        <v>0</v>
      </c>
      <c r="H847">
        <v>0</v>
      </c>
      <c r="I847">
        <v>0</v>
      </c>
      <c r="K847"/>
      <c r="N847" t="s">
        <v>3091</v>
      </c>
      <c r="O847" t="s">
        <v>3092</v>
      </c>
      <c r="P847" t="s">
        <v>3093</v>
      </c>
      <c r="R847" t="s">
        <v>3094</v>
      </c>
    </row>
    <row r="848" spans="1:18" x14ac:dyDescent="0.25">
      <c r="A848">
        <v>12418400</v>
      </c>
      <c r="B848" t="s">
        <v>3089</v>
      </c>
      <c r="D848" t="s">
        <v>3090</v>
      </c>
      <c r="F848">
        <v>1</v>
      </c>
      <c r="G848">
        <v>0</v>
      </c>
      <c r="H848">
        <v>0</v>
      </c>
      <c r="I848">
        <v>0</v>
      </c>
      <c r="K848"/>
      <c r="N848" t="s">
        <v>3091</v>
      </c>
      <c r="O848" t="s">
        <v>3092</v>
      </c>
      <c r="P848" t="s">
        <v>3093</v>
      </c>
      <c r="R848" t="s">
        <v>3094</v>
      </c>
    </row>
    <row r="849" spans="1:18" x14ac:dyDescent="0.25">
      <c r="A849">
        <v>12418500</v>
      </c>
      <c r="B849" t="s">
        <v>3089</v>
      </c>
      <c r="D849" t="s">
        <v>3090</v>
      </c>
      <c r="F849">
        <v>1</v>
      </c>
      <c r="G849">
        <v>0</v>
      </c>
      <c r="H849">
        <v>0</v>
      </c>
      <c r="I849">
        <v>0</v>
      </c>
      <c r="K849"/>
      <c r="N849" t="s">
        <v>3091</v>
      </c>
      <c r="O849" t="s">
        <v>3092</v>
      </c>
      <c r="P849" t="s">
        <v>3093</v>
      </c>
      <c r="R849" t="s">
        <v>3094</v>
      </c>
    </row>
    <row r="850" spans="1:18" x14ac:dyDescent="0.25">
      <c r="A850">
        <v>12418600</v>
      </c>
      <c r="B850" t="s">
        <v>3089</v>
      </c>
      <c r="D850" t="s">
        <v>3090</v>
      </c>
      <c r="F850">
        <v>1</v>
      </c>
      <c r="G850">
        <v>0</v>
      </c>
      <c r="H850">
        <v>0</v>
      </c>
      <c r="I850">
        <v>0</v>
      </c>
      <c r="K850"/>
      <c r="N850" t="s">
        <v>3091</v>
      </c>
      <c r="O850" t="s">
        <v>3092</v>
      </c>
      <c r="P850" t="s">
        <v>3093</v>
      </c>
      <c r="R850" t="s">
        <v>3094</v>
      </c>
    </row>
    <row r="851" spans="1:18" x14ac:dyDescent="0.25">
      <c r="A851">
        <v>12418700</v>
      </c>
      <c r="B851" t="s">
        <v>3089</v>
      </c>
      <c r="D851" t="s">
        <v>3090</v>
      </c>
      <c r="F851">
        <v>1</v>
      </c>
      <c r="G851">
        <v>0</v>
      </c>
      <c r="H851">
        <v>0</v>
      </c>
      <c r="I851">
        <v>0</v>
      </c>
      <c r="K851"/>
      <c r="N851" t="s">
        <v>3091</v>
      </c>
      <c r="O851" t="s">
        <v>3092</v>
      </c>
      <c r="P851" t="s">
        <v>3093</v>
      </c>
      <c r="R851" t="s">
        <v>3094</v>
      </c>
    </row>
    <row r="852" spans="1:18" x14ac:dyDescent="0.25">
      <c r="A852">
        <v>12418800</v>
      </c>
      <c r="B852" t="s">
        <v>3089</v>
      </c>
      <c r="D852" t="s">
        <v>3090</v>
      </c>
      <c r="F852">
        <v>1</v>
      </c>
      <c r="G852">
        <v>0</v>
      </c>
      <c r="H852">
        <v>0</v>
      </c>
      <c r="I852">
        <v>0</v>
      </c>
      <c r="K852"/>
      <c r="N852" t="s">
        <v>3091</v>
      </c>
      <c r="O852" t="s">
        <v>3092</v>
      </c>
      <c r="P852" t="s">
        <v>3093</v>
      </c>
      <c r="R852" t="s">
        <v>3094</v>
      </c>
    </row>
    <row r="853" spans="1:18" x14ac:dyDescent="0.25">
      <c r="A853">
        <v>12418900</v>
      </c>
      <c r="B853" t="s">
        <v>3089</v>
      </c>
      <c r="D853" t="s">
        <v>3090</v>
      </c>
      <c r="F853">
        <v>1</v>
      </c>
      <c r="G853">
        <v>0</v>
      </c>
      <c r="H853">
        <v>19.5202492211838</v>
      </c>
      <c r="I853">
        <v>19.5202492211838</v>
      </c>
      <c r="K853"/>
      <c r="N853" t="s">
        <v>3091</v>
      </c>
      <c r="O853" t="s">
        <v>3092</v>
      </c>
      <c r="P853" t="s">
        <v>3093</v>
      </c>
      <c r="R853" t="s">
        <v>3094</v>
      </c>
    </row>
    <row r="854" spans="1:18" x14ac:dyDescent="0.25">
      <c r="A854">
        <v>12419000</v>
      </c>
      <c r="B854" t="s">
        <v>3089</v>
      </c>
      <c r="D854" t="s">
        <v>3090</v>
      </c>
      <c r="F854">
        <v>1</v>
      </c>
      <c r="G854">
        <v>0</v>
      </c>
      <c r="H854">
        <v>0</v>
      </c>
      <c r="I854">
        <v>0</v>
      </c>
      <c r="K854"/>
      <c r="N854" t="s">
        <v>3091</v>
      </c>
      <c r="O854" t="s">
        <v>3092</v>
      </c>
      <c r="P854" t="s">
        <v>3093</v>
      </c>
      <c r="R854" t="s">
        <v>3094</v>
      </c>
    </row>
    <row r="855" spans="1:18" x14ac:dyDescent="0.25">
      <c r="A855">
        <v>12419300</v>
      </c>
      <c r="B855" t="s">
        <v>3089</v>
      </c>
      <c r="D855" t="s">
        <v>3090</v>
      </c>
      <c r="F855">
        <v>1</v>
      </c>
      <c r="G855">
        <v>0</v>
      </c>
      <c r="H855">
        <v>19.719166666666698</v>
      </c>
      <c r="I855">
        <v>19.719166666666698</v>
      </c>
      <c r="K855"/>
      <c r="N855" t="s">
        <v>3091</v>
      </c>
      <c r="O855" t="s">
        <v>3092</v>
      </c>
      <c r="P855" t="s">
        <v>3093</v>
      </c>
      <c r="R855" t="s">
        <v>3094</v>
      </c>
    </row>
    <row r="856" spans="1:18" x14ac:dyDescent="0.25">
      <c r="A856">
        <v>12419900</v>
      </c>
      <c r="B856" t="s">
        <v>3089</v>
      </c>
      <c r="D856" t="s">
        <v>3090</v>
      </c>
      <c r="F856">
        <v>1</v>
      </c>
      <c r="G856">
        <v>0</v>
      </c>
      <c r="H856">
        <v>3.6</v>
      </c>
      <c r="I856">
        <v>3.6</v>
      </c>
      <c r="K856"/>
      <c r="N856" t="s">
        <v>3091</v>
      </c>
      <c r="O856" t="s">
        <v>3092</v>
      </c>
      <c r="P856" t="s">
        <v>3093</v>
      </c>
      <c r="R856" t="s">
        <v>3094</v>
      </c>
    </row>
    <row r="857" spans="1:18" x14ac:dyDescent="0.25">
      <c r="A857">
        <v>12419910</v>
      </c>
      <c r="B857" t="s">
        <v>3089</v>
      </c>
      <c r="D857" t="s">
        <v>3090</v>
      </c>
      <c r="F857">
        <v>1</v>
      </c>
      <c r="G857">
        <v>0</v>
      </c>
      <c r="H857">
        <v>13.14</v>
      </c>
      <c r="I857">
        <v>13.14</v>
      </c>
      <c r="K857"/>
      <c r="N857" t="s">
        <v>3091</v>
      </c>
      <c r="O857" t="s">
        <v>3092</v>
      </c>
      <c r="P857" t="s">
        <v>3093</v>
      </c>
      <c r="R857" t="s">
        <v>3094</v>
      </c>
    </row>
    <row r="858" spans="1:18" x14ac:dyDescent="0.25">
      <c r="A858">
        <v>12420100</v>
      </c>
      <c r="B858" t="s">
        <v>3089</v>
      </c>
      <c r="D858" t="s">
        <v>3090</v>
      </c>
      <c r="F858">
        <v>1</v>
      </c>
      <c r="G858">
        <v>0</v>
      </c>
      <c r="H858">
        <v>18.45</v>
      </c>
      <c r="I858">
        <v>18.45</v>
      </c>
      <c r="K858"/>
      <c r="N858" t="s">
        <v>3091</v>
      </c>
      <c r="O858" t="s">
        <v>3092</v>
      </c>
      <c r="P858" t="s">
        <v>3093</v>
      </c>
      <c r="R858" t="s">
        <v>3094</v>
      </c>
    </row>
    <row r="859" spans="1:18" x14ac:dyDescent="0.25">
      <c r="A859">
        <v>12420300</v>
      </c>
      <c r="B859" t="s">
        <v>3089</v>
      </c>
      <c r="D859" t="s">
        <v>3090</v>
      </c>
      <c r="F859">
        <v>1</v>
      </c>
      <c r="G859">
        <v>0</v>
      </c>
      <c r="H859">
        <v>8.8264999999999993</v>
      </c>
      <c r="I859">
        <v>8.8264999999999993</v>
      </c>
      <c r="K859"/>
      <c r="N859" t="s">
        <v>3091</v>
      </c>
      <c r="O859" t="s">
        <v>3092</v>
      </c>
      <c r="P859" t="s">
        <v>3093</v>
      </c>
      <c r="R859" t="s">
        <v>3094</v>
      </c>
    </row>
    <row r="860" spans="1:18" x14ac:dyDescent="0.25">
      <c r="A860">
        <v>12420700</v>
      </c>
      <c r="B860" t="s">
        <v>3089</v>
      </c>
      <c r="D860" t="s">
        <v>3090</v>
      </c>
      <c r="F860">
        <v>1</v>
      </c>
      <c r="G860">
        <v>0</v>
      </c>
      <c r="H860">
        <v>0</v>
      </c>
      <c r="I860">
        <v>0</v>
      </c>
      <c r="K860"/>
      <c r="N860" t="s">
        <v>3091</v>
      </c>
      <c r="O860" t="s">
        <v>3092</v>
      </c>
      <c r="P860" t="s">
        <v>3093</v>
      </c>
      <c r="R860" t="s">
        <v>3094</v>
      </c>
    </row>
    <row r="861" spans="1:18" x14ac:dyDescent="0.25">
      <c r="A861">
        <v>12420800</v>
      </c>
      <c r="B861" t="s">
        <v>3089</v>
      </c>
      <c r="D861" t="s">
        <v>3090</v>
      </c>
      <c r="F861">
        <v>1</v>
      </c>
      <c r="G861">
        <v>0</v>
      </c>
      <c r="H861">
        <v>0</v>
      </c>
      <c r="I861">
        <v>0</v>
      </c>
      <c r="K861"/>
      <c r="N861" t="s">
        <v>3091</v>
      </c>
      <c r="O861" t="s">
        <v>3092</v>
      </c>
      <c r="P861" t="s">
        <v>3093</v>
      </c>
      <c r="R861" t="s">
        <v>3094</v>
      </c>
    </row>
    <row r="862" spans="1:18" x14ac:dyDescent="0.25">
      <c r="A862">
        <v>12420900</v>
      </c>
      <c r="B862" t="s">
        <v>3089</v>
      </c>
      <c r="D862" t="s">
        <v>3090</v>
      </c>
      <c r="F862">
        <v>1</v>
      </c>
      <c r="G862">
        <v>0</v>
      </c>
      <c r="H862">
        <v>7.5162420382165598</v>
      </c>
      <c r="I862">
        <v>7.5162420382165598</v>
      </c>
      <c r="K862"/>
      <c r="N862" t="s">
        <v>3091</v>
      </c>
      <c r="O862" t="s">
        <v>3092</v>
      </c>
      <c r="P862" t="s">
        <v>3093</v>
      </c>
      <c r="R862" t="s">
        <v>3094</v>
      </c>
    </row>
    <row r="863" spans="1:18" x14ac:dyDescent="0.25">
      <c r="A863">
        <v>12421200</v>
      </c>
      <c r="B863" t="s">
        <v>3089</v>
      </c>
      <c r="D863" t="s">
        <v>3090</v>
      </c>
      <c r="F863">
        <v>1</v>
      </c>
      <c r="G863">
        <v>0</v>
      </c>
      <c r="H863">
        <v>5.3289999999999997</v>
      </c>
      <c r="I863">
        <v>5.3289999999999997</v>
      </c>
      <c r="K863"/>
      <c r="N863" t="s">
        <v>3091</v>
      </c>
      <c r="O863" t="s">
        <v>3092</v>
      </c>
      <c r="P863" t="s">
        <v>3093</v>
      </c>
      <c r="R863" t="s">
        <v>3094</v>
      </c>
    </row>
    <row r="864" spans="1:18" x14ac:dyDescent="0.25">
      <c r="A864">
        <v>12421300</v>
      </c>
      <c r="B864" t="s">
        <v>3089</v>
      </c>
      <c r="D864" t="s">
        <v>3090</v>
      </c>
      <c r="F864">
        <v>1</v>
      </c>
      <c r="G864">
        <v>0</v>
      </c>
      <c r="H864">
        <v>6.4966666666666599</v>
      </c>
      <c r="I864">
        <v>6.4966666666666599</v>
      </c>
      <c r="K864"/>
      <c r="N864" t="s">
        <v>3091</v>
      </c>
      <c r="O864" t="s">
        <v>3092</v>
      </c>
      <c r="P864" t="s">
        <v>3093</v>
      </c>
      <c r="R864" t="s">
        <v>3094</v>
      </c>
    </row>
    <row r="865" spans="1:18" x14ac:dyDescent="0.25">
      <c r="A865">
        <v>12421400</v>
      </c>
      <c r="B865" t="s">
        <v>3089</v>
      </c>
      <c r="D865" t="s">
        <v>3090</v>
      </c>
      <c r="F865">
        <v>1</v>
      </c>
      <c r="G865">
        <v>0</v>
      </c>
      <c r="H865">
        <v>8.1</v>
      </c>
      <c r="I865">
        <v>8.1</v>
      </c>
      <c r="K865"/>
      <c r="N865" t="s">
        <v>3091</v>
      </c>
      <c r="O865" t="s">
        <v>3092</v>
      </c>
      <c r="P865" t="s">
        <v>3093</v>
      </c>
      <c r="R865" t="s">
        <v>3094</v>
      </c>
    </row>
    <row r="866" spans="1:18" x14ac:dyDescent="0.25">
      <c r="A866">
        <v>12421500</v>
      </c>
      <c r="B866" t="s">
        <v>3089</v>
      </c>
      <c r="D866" t="s">
        <v>3090</v>
      </c>
      <c r="F866">
        <v>1</v>
      </c>
      <c r="G866">
        <v>0</v>
      </c>
      <c r="H866">
        <v>8.1999999999999993</v>
      </c>
      <c r="I866">
        <v>8.1999999999999993</v>
      </c>
      <c r="K866"/>
      <c r="N866" t="s">
        <v>3091</v>
      </c>
      <c r="O866" t="s">
        <v>3092</v>
      </c>
      <c r="P866" t="s">
        <v>3093</v>
      </c>
      <c r="R866" t="s">
        <v>3094</v>
      </c>
    </row>
    <row r="867" spans="1:18" x14ac:dyDescent="0.25">
      <c r="A867">
        <v>12421600</v>
      </c>
      <c r="B867" t="s">
        <v>3089</v>
      </c>
      <c r="D867" t="s">
        <v>3090</v>
      </c>
      <c r="F867">
        <v>1</v>
      </c>
      <c r="G867">
        <v>0</v>
      </c>
      <c r="H867">
        <v>26.95</v>
      </c>
      <c r="I867">
        <v>26.95</v>
      </c>
      <c r="K867"/>
      <c r="N867" t="s">
        <v>3091</v>
      </c>
      <c r="O867" t="s">
        <v>3092</v>
      </c>
      <c r="P867" t="s">
        <v>3093</v>
      </c>
      <c r="R867" t="s">
        <v>3094</v>
      </c>
    </row>
    <row r="868" spans="1:18" x14ac:dyDescent="0.25">
      <c r="A868">
        <v>12421700</v>
      </c>
      <c r="B868" t="s">
        <v>3089</v>
      </c>
      <c r="D868" t="s">
        <v>3090</v>
      </c>
      <c r="F868">
        <v>1</v>
      </c>
      <c r="G868">
        <v>0</v>
      </c>
      <c r="H868">
        <v>4.6500000000000004</v>
      </c>
      <c r="I868">
        <v>4.6500000000000004</v>
      </c>
      <c r="K868"/>
      <c r="N868" t="s">
        <v>3091</v>
      </c>
      <c r="O868" t="s">
        <v>3092</v>
      </c>
      <c r="P868" t="s">
        <v>3093</v>
      </c>
      <c r="R868" t="s">
        <v>3094</v>
      </c>
    </row>
    <row r="869" spans="1:18" x14ac:dyDescent="0.25">
      <c r="A869">
        <v>12422100</v>
      </c>
      <c r="B869" t="s">
        <v>3089</v>
      </c>
      <c r="D869" t="s">
        <v>3090</v>
      </c>
      <c r="F869">
        <v>1</v>
      </c>
      <c r="G869">
        <v>0</v>
      </c>
      <c r="H869">
        <v>8.1199999999999992</v>
      </c>
      <c r="I869">
        <v>8.1199999999999992</v>
      </c>
      <c r="K869"/>
      <c r="N869" t="s">
        <v>3091</v>
      </c>
      <c r="O869" t="s">
        <v>3092</v>
      </c>
      <c r="P869" t="s">
        <v>3093</v>
      </c>
      <c r="R869" t="s">
        <v>3094</v>
      </c>
    </row>
    <row r="870" spans="1:18" x14ac:dyDescent="0.25">
      <c r="A870">
        <v>12422200</v>
      </c>
      <c r="B870" t="s">
        <v>3089</v>
      </c>
      <c r="D870" t="s">
        <v>3090</v>
      </c>
      <c r="F870">
        <v>1</v>
      </c>
      <c r="G870">
        <v>0</v>
      </c>
      <c r="H870">
        <v>14.997516525023601</v>
      </c>
      <c r="I870">
        <v>14.997516525023601</v>
      </c>
      <c r="K870"/>
      <c r="N870" t="s">
        <v>3091</v>
      </c>
      <c r="O870" t="s">
        <v>3092</v>
      </c>
      <c r="P870" t="s">
        <v>3093</v>
      </c>
      <c r="R870" t="s">
        <v>3094</v>
      </c>
    </row>
    <row r="871" spans="1:18" x14ac:dyDescent="0.25">
      <c r="A871">
        <v>12422300</v>
      </c>
      <c r="B871" t="s">
        <v>3089</v>
      </c>
      <c r="D871" t="s">
        <v>3090</v>
      </c>
      <c r="F871">
        <v>1</v>
      </c>
      <c r="G871">
        <v>0</v>
      </c>
      <c r="H871">
        <v>3.63</v>
      </c>
      <c r="I871">
        <v>3.63</v>
      </c>
      <c r="K871"/>
      <c r="N871" t="s">
        <v>3091</v>
      </c>
      <c r="O871" t="s">
        <v>3092</v>
      </c>
      <c r="P871" t="s">
        <v>3093</v>
      </c>
      <c r="R871" t="s">
        <v>3094</v>
      </c>
    </row>
    <row r="872" spans="1:18" x14ac:dyDescent="0.25">
      <c r="A872">
        <v>12422500</v>
      </c>
      <c r="B872" t="s">
        <v>3089</v>
      </c>
      <c r="D872" t="s">
        <v>3090</v>
      </c>
      <c r="F872">
        <v>1</v>
      </c>
      <c r="G872">
        <v>0</v>
      </c>
      <c r="H872">
        <v>26.4</v>
      </c>
      <c r="I872">
        <v>26.4</v>
      </c>
      <c r="K872"/>
      <c r="N872" t="s">
        <v>3091</v>
      </c>
      <c r="O872" t="s">
        <v>3092</v>
      </c>
      <c r="P872" t="s">
        <v>3093</v>
      </c>
      <c r="R872" t="s">
        <v>3094</v>
      </c>
    </row>
    <row r="873" spans="1:18" x14ac:dyDescent="0.25">
      <c r="A873">
        <v>12422600</v>
      </c>
      <c r="B873" t="s">
        <v>3089</v>
      </c>
      <c r="D873" t="s">
        <v>3090</v>
      </c>
      <c r="F873">
        <v>1</v>
      </c>
      <c r="G873">
        <v>0</v>
      </c>
      <c r="H873">
        <v>11.2405271828666</v>
      </c>
      <c r="I873">
        <v>11.2405271828666</v>
      </c>
      <c r="K873"/>
      <c r="N873" t="s">
        <v>3091</v>
      </c>
      <c r="O873" t="s">
        <v>3092</v>
      </c>
      <c r="P873" t="s">
        <v>3093</v>
      </c>
      <c r="R873" t="s">
        <v>3094</v>
      </c>
    </row>
    <row r="874" spans="1:18" x14ac:dyDescent="0.25">
      <c r="A874">
        <v>12422610</v>
      </c>
      <c r="B874" t="s">
        <v>3089</v>
      </c>
      <c r="D874" t="s">
        <v>3090</v>
      </c>
      <c r="F874">
        <v>1</v>
      </c>
      <c r="G874">
        <v>0</v>
      </c>
      <c r="H874">
        <v>23.199341021416799</v>
      </c>
      <c r="I874">
        <v>23.199341021416799</v>
      </c>
      <c r="K874"/>
      <c r="N874" t="s">
        <v>3091</v>
      </c>
      <c r="O874" t="s">
        <v>3092</v>
      </c>
      <c r="P874" t="s">
        <v>3093</v>
      </c>
      <c r="R874" t="s">
        <v>3094</v>
      </c>
    </row>
    <row r="875" spans="1:18" x14ac:dyDescent="0.25">
      <c r="A875">
        <v>12422800</v>
      </c>
      <c r="B875" t="s">
        <v>3089</v>
      </c>
      <c r="D875" t="s">
        <v>3090</v>
      </c>
      <c r="F875">
        <v>1</v>
      </c>
      <c r="G875">
        <v>0</v>
      </c>
      <c r="H875">
        <v>29.7</v>
      </c>
      <c r="I875">
        <v>29.7</v>
      </c>
      <c r="K875"/>
      <c r="N875" t="s">
        <v>3091</v>
      </c>
      <c r="O875" t="s">
        <v>3092</v>
      </c>
      <c r="P875" t="s">
        <v>3093</v>
      </c>
      <c r="R875" t="s">
        <v>3094</v>
      </c>
    </row>
    <row r="876" spans="1:18" x14ac:dyDescent="0.25">
      <c r="A876">
        <v>12423000</v>
      </c>
      <c r="B876" t="s">
        <v>3089</v>
      </c>
      <c r="D876" t="s">
        <v>3090</v>
      </c>
      <c r="F876">
        <v>1</v>
      </c>
      <c r="G876">
        <v>0</v>
      </c>
      <c r="H876">
        <v>18.55</v>
      </c>
      <c r="I876">
        <v>18.55</v>
      </c>
      <c r="K876"/>
      <c r="N876" t="s">
        <v>3091</v>
      </c>
      <c r="O876" t="s">
        <v>3092</v>
      </c>
      <c r="P876" t="s">
        <v>3093</v>
      </c>
      <c r="R876" t="s">
        <v>3094</v>
      </c>
    </row>
    <row r="877" spans="1:18" x14ac:dyDescent="0.25">
      <c r="A877">
        <v>12500100</v>
      </c>
      <c r="B877" t="s">
        <v>3089</v>
      </c>
      <c r="D877" t="s">
        <v>3090</v>
      </c>
      <c r="F877">
        <v>1</v>
      </c>
      <c r="G877">
        <v>0</v>
      </c>
      <c r="H877">
        <v>1.2166984184285701</v>
      </c>
      <c r="I877">
        <v>1.2166984184285701</v>
      </c>
      <c r="K877"/>
      <c r="N877" t="s">
        <v>3091</v>
      </c>
      <c r="O877" t="s">
        <v>3092</v>
      </c>
      <c r="P877" t="s">
        <v>3093</v>
      </c>
      <c r="R877" t="s">
        <v>3094</v>
      </c>
    </row>
    <row r="878" spans="1:18" x14ac:dyDescent="0.25">
      <c r="A878">
        <v>12500110</v>
      </c>
      <c r="B878" t="s">
        <v>3089</v>
      </c>
      <c r="D878" t="s">
        <v>3090</v>
      </c>
      <c r="F878">
        <v>1</v>
      </c>
      <c r="G878">
        <v>0</v>
      </c>
      <c r="H878">
        <v>1.47</v>
      </c>
      <c r="I878">
        <v>1.47</v>
      </c>
      <c r="K878"/>
      <c r="N878" t="s">
        <v>3091</v>
      </c>
      <c r="O878" t="s">
        <v>3092</v>
      </c>
      <c r="P878" t="s">
        <v>3093</v>
      </c>
      <c r="R878" t="s">
        <v>3094</v>
      </c>
    </row>
    <row r="879" spans="1:18" x14ac:dyDescent="0.25">
      <c r="A879">
        <v>12500200</v>
      </c>
      <c r="B879" t="s">
        <v>3089</v>
      </c>
      <c r="D879" t="s">
        <v>3090</v>
      </c>
      <c r="F879">
        <v>1</v>
      </c>
      <c r="G879">
        <v>0</v>
      </c>
      <c r="H879">
        <v>0.76083333333333303</v>
      </c>
      <c r="I879">
        <v>0.76083333333333303</v>
      </c>
      <c r="K879"/>
      <c r="N879" t="s">
        <v>3091</v>
      </c>
      <c r="O879" t="s">
        <v>3092</v>
      </c>
      <c r="P879" t="s">
        <v>3093</v>
      </c>
      <c r="R879" t="s">
        <v>3094</v>
      </c>
    </row>
    <row r="880" spans="1:18" x14ac:dyDescent="0.25">
      <c r="A880">
        <v>12500210</v>
      </c>
      <c r="B880" t="s">
        <v>3089</v>
      </c>
      <c r="D880" t="s">
        <v>3090</v>
      </c>
      <c r="F880">
        <v>1</v>
      </c>
      <c r="G880">
        <v>0</v>
      </c>
      <c r="H880">
        <v>0</v>
      </c>
      <c r="I880"/>
      <c r="K880"/>
      <c r="N880" t="s">
        <v>3091</v>
      </c>
      <c r="O880" t="s">
        <v>3092</v>
      </c>
      <c r="P880" t="s">
        <v>3093</v>
      </c>
      <c r="R880" t="s">
        <v>3094</v>
      </c>
    </row>
    <row r="881" spans="1:18" x14ac:dyDescent="0.25">
      <c r="A881">
        <v>12500300</v>
      </c>
      <c r="B881" t="s">
        <v>3089</v>
      </c>
      <c r="D881" t="s">
        <v>3090</v>
      </c>
      <c r="F881">
        <v>1</v>
      </c>
      <c r="G881">
        <v>0</v>
      </c>
      <c r="H881">
        <v>1.2292410863602901</v>
      </c>
      <c r="I881">
        <v>1.2292410863602901</v>
      </c>
      <c r="K881"/>
      <c r="N881" t="s">
        <v>3091</v>
      </c>
      <c r="O881" t="s">
        <v>3092</v>
      </c>
      <c r="P881" t="s">
        <v>3093</v>
      </c>
      <c r="R881" t="s">
        <v>3094</v>
      </c>
    </row>
    <row r="882" spans="1:18" x14ac:dyDescent="0.25">
      <c r="A882">
        <v>12500500</v>
      </c>
      <c r="B882" t="s">
        <v>3089</v>
      </c>
      <c r="D882" t="s">
        <v>3090</v>
      </c>
      <c r="F882">
        <v>1</v>
      </c>
      <c r="G882">
        <v>0</v>
      </c>
      <c r="H882">
        <v>1.98630954269937</v>
      </c>
      <c r="I882">
        <v>1.98630954269937</v>
      </c>
      <c r="K882"/>
      <c r="N882" t="s">
        <v>3091</v>
      </c>
      <c r="O882" t="s">
        <v>3092</v>
      </c>
      <c r="P882" t="s">
        <v>3093</v>
      </c>
      <c r="R882" t="s">
        <v>3094</v>
      </c>
    </row>
    <row r="883" spans="1:18" x14ac:dyDescent="0.25">
      <c r="A883">
        <v>12500700</v>
      </c>
      <c r="B883" t="s">
        <v>3089</v>
      </c>
      <c r="D883" t="s">
        <v>3090</v>
      </c>
      <c r="F883">
        <v>1</v>
      </c>
      <c r="G883">
        <v>0</v>
      </c>
      <c r="H883">
        <v>3.81</v>
      </c>
      <c r="I883">
        <v>3.81</v>
      </c>
      <c r="K883"/>
      <c r="N883" t="s">
        <v>3091</v>
      </c>
      <c r="O883" t="s">
        <v>3092</v>
      </c>
      <c r="P883" t="s">
        <v>3093</v>
      </c>
      <c r="R883" t="s">
        <v>3094</v>
      </c>
    </row>
    <row r="884" spans="1:18" x14ac:dyDescent="0.25">
      <c r="A884">
        <v>12501000</v>
      </c>
      <c r="B884" t="s">
        <v>3089</v>
      </c>
      <c r="D884" t="s">
        <v>3090</v>
      </c>
      <c r="F884">
        <v>1</v>
      </c>
      <c r="G884">
        <v>0</v>
      </c>
      <c r="H884">
        <v>1.1383565588285101</v>
      </c>
      <c r="I884">
        <v>1.1383565588285101</v>
      </c>
      <c r="K884"/>
      <c r="N884" t="s">
        <v>3091</v>
      </c>
      <c r="O884" t="s">
        <v>3092</v>
      </c>
      <c r="P884" t="s">
        <v>3093</v>
      </c>
      <c r="R884" t="s">
        <v>3094</v>
      </c>
    </row>
    <row r="885" spans="1:18" x14ac:dyDescent="0.25">
      <c r="A885">
        <v>12501100</v>
      </c>
      <c r="B885" t="s">
        <v>3089</v>
      </c>
      <c r="D885" t="s">
        <v>3090</v>
      </c>
      <c r="F885">
        <v>1</v>
      </c>
      <c r="G885">
        <v>0</v>
      </c>
      <c r="H885">
        <v>1.6723526343244599</v>
      </c>
      <c r="I885">
        <v>1.6723526343244599</v>
      </c>
      <c r="K885"/>
      <c r="N885" t="s">
        <v>3091</v>
      </c>
      <c r="O885" t="s">
        <v>3092</v>
      </c>
      <c r="P885" t="s">
        <v>3093</v>
      </c>
      <c r="R885" t="s">
        <v>3094</v>
      </c>
    </row>
    <row r="886" spans="1:18" x14ac:dyDescent="0.25">
      <c r="A886">
        <v>12501600</v>
      </c>
      <c r="B886" t="s">
        <v>3089</v>
      </c>
      <c r="D886" t="s">
        <v>3090</v>
      </c>
      <c r="F886">
        <v>1</v>
      </c>
      <c r="G886">
        <v>0</v>
      </c>
      <c r="H886">
        <v>0.74</v>
      </c>
      <c r="I886">
        <v>0.74</v>
      </c>
      <c r="K886"/>
      <c r="N886" t="s">
        <v>3091</v>
      </c>
      <c r="O886" t="s">
        <v>3092</v>
      </c>
      <c r="P886" t="s">
        <v>3093</v>
      </c>
      <c r="R886" t="s">
        <v>3094</v>
      </c>
    </row>
    <row r="887" spans="1:18" x14ac:dyDescent="0.25">
      <c r="A887">
        <v>12501800</v>
      </c>
      <c r="B887" t="s">
        <v>3089</v>
      </c>
      <c r="D887" t="s">
        <v>3090</v>
      </c>
      <c r="F887">
        <v>1</v>
      </c>
      <c r="G887">
        <v>0</v>
      </c>
      <c r="H887">
        <v>5.98</v>
      </c>
      <c r="I887">
        <v>5.98</v>
      </c>
      <c r="K887"/>
      <c r="N887" t="s">
        <v>3091</v>
      </c>
      <c r="O887" t="s">
        <v>3092</v>
      </c>
      <c r="P887" t="s">
        <v>3093</v>
      </c>
      <c r="R887" t="s">
        <v>3094</v>
      </c>
    </row>
    <row r="888" spans="1:18" x14ac:dyDescent="0.25">
      <c r="A888">
        <v>12502400</v>
      </c>
      <c r="B888" t="s">
        <v>3089</v>
      </c>
      <c r="D888" t="s">
        <v>3090</v>
      </c>
      <c r="F888">
        <v>1</v>
      </c>
      <c r="G888">
        <v>0</v>
      </c>
      <c r="H888">
        <v>27.2492063492063</v>
      </c>
      <c r="I888">
        <v>27.2492063492063</v>
      </c>
      <c r="K888"/>
      <c r="N888" t="s">
        <v>3091</v>
      </c>
      <c r="O888" t="s">
        <v>3092</v>
      </c>
      <c r="P888" t="s">
        <v>3093</v>
      </c>
      <c r="R888" t="s">
        <v>3094</v>
      </c>
    </row>
    <row r="889" spans="1:18" x14ac:dyDescent="0.25">
      <c r="A889">
        <v>12502900</v>
      </c>
      <c r="B889" t="s">
        <v>3089</v>
      </c>
      <c r="D889" t="s">
        <v>3090</v>
      </c>
      <c r="F889">
        <v>1</v>
      </c>
      <c r="G889">
        <v>0</v>
      </c>
      <c r="H889">
        <v>1.75166666666667</v>
      </c>
      <c r="I889">
        <v>1.75166666666667</v>
      </c>
      <c r="K889"/>
      <c r="N889" t="s">
        <v>3091</v>
      </c>
      <c r="O889" t="s">
        <v>3092</v>
      </c>
      <c r="P889" t="s">
        <v>3093</v>
      </c>
      <c r="R889" t="s">
        <v>3094</v>
      </c>
    </row>
    <row r="890" spans="1:18" x14ac:dyDescent="0.25">
      <c r="A890">
        <v>1250300</v>
      </c>
      <c r="B890" t="s">
        <v>3089</v>
      </c>
      <c r="D890" t="s">
        <v>3090</v>
      </c>
      <c r="F890">
        <v>1</v>
      </c>
      <c r="G890">
        <v>0</v>
      </c>
      <c r="H890">
        <v>2.4716666666666698</v>
      </c>
      <c r="I890">
        <v>2.4716666666666698</v>
      </c>
      <c r="K890"/>
      <c r="N890" t="s">
        <v>3091</v>
      </c>
      <c r="O890" t="s">
        <v>3092</v>
      </c>
      <c r="P890" t="s">
        <v>3093</v>
      </c>
      <c r="R890" t="s">
        <v>3094</v>
      </c>
    </row>
    <row r="891" spans="1:18" x14ac:dyDescent="0.25">
      <c r="A891">
        <v>12503500</v>
      </c>
      <c r="B891" t="s">
        <v>3089</v>
      </c>
      <c r="D891" t="s">
        <v>3090</v>
      </c>
      <c r="F891">
        <v>1</v>
      </c>
      <c r="G891">
        <v>0</v>
      </c>
      <c r="H891">
        <v>0</v>
      </c>
      <c r="I891">
        <v>0</v>
      </c>
      <c r="K891"/>
      <c r="N891" t="s">
        <v>3091</v>
      </c>
      <c r="O891" t="s">
        <v>3092</v>
      </c>
      <c r="P891" t="s">
        <v>3093</v>
      </c>
      <c r="R891" t="s">
        <v>3094</v>
      </c>
    </row>
    <row r="892" spans="1:18" x14ac:dyDescent="0.25">
      <c r="A892">
        <v>12503900</v>
      </c>
      <c r="B892" t="s">
        <v>3089</v>
      </c>
      <c r="D892" t="s">
        <v>3090</v>
      </c>
      <c r="F892">
        <v>1</v>
      </c>
      <c r="G892">
        <v>0</v>
      </c>
      <c r="H892">
        <v>0</v>
      </c>
      <c r="I892">
        <v>0</v>
      </c>
      <c r="K892"/>
      <c r="N892" t="s">
        <v>3091</v>
      </c>
      <c r="O892" t="s">
        <v>3092</v>
      </c>
      <c r="P892" t="s">
        <v>3093</v>
      </c>
      <c r="R892" t="s">
        <v>3094</v>
      </c>
    </row>
    <row r="893" spans="1:18" x14ac:dyDescent="0.25">
      <c r="A893">
        <v>12504000</v>
      </c>
      <c r="B893" t="s">
        <v>3089</v>
      </c>
      <c r="D893" t="s">
        <v>3090</v>
      </c>
      <c r="F893">
        <v>1</v>
      </c>
      <c r="G893">
        <v>0</v>
      </c>
      <c r="H893">
        <v>12.335000000000001</v>
      </c>
      <c r="I893">
        <v>12.335000000000001</v>
      </c>
      <c r="K893"/>
      <c r="N893" t="s">
        <v>3091</v>
      </c>
      <c r="O893" t="s">
        <v>3092</v>
      </c>
      <c r="P893" t="s">
        <v>3093</v>
      </c>
      <c r="R893" t="s">
        <v>3094</v>
      </c>
    </row>
    <row r="894" spans="1:18" x14ac:dyDescent="0.25">
      <c r="A894">
        <v>12504100</v>
      </c>
      <c r="B894" t="s">
        <v>3089</v>
      </c>
      <c r="D894" t="s">
        <v>3090</v>
      </c>
      <c r="F894">
        <v>1</v>
      </c>
      <c r="G894">
        <v>0</v>
      </c>
      <c r="H894">
        <v>3.4750000000000001</v>
      </c>
      <c r="I894">
        <v>3.4750000000000001</v>
      </c>
      <c r="K894"/>
      <c r="N894" t="s">
        <v>3091</v>
      </c>
      <c r="O894" t="s">
        <v>3092</v>
      </c>
      <c r="P894" t="s">
        <v>3093</v>
      </c>
      <c r="R894" t="s">
        <v>3094</v>
      </c>
    </row>
    <row r="895" spans="1:18" x14ac:dyDescent="0.25">
      <c r="A895">
        <v>12504200</v>
      </c>
      <c r="B895" t="s">
        <v>3089</v>
      </c>
      <c r="D895" t="s">
        <v>3090</v>
      </c>
      <c r="F895">
        <v>1</v>
      </c>
      <c r="G895">
        <v>0</v>
      </c>
      <c r="H895">
        <v>42.210769230769202</v>
      </c>
      <c r="I895">
        <v>42.210769230769202</v>
      </c>
      <c r="K895"/>
      <c r="N895" t="s">
        <v>3091</v>
      </c>
      <c r="O895" t="s">
        <v>3092</v>
      </c>
      <c r="P895" t="s">
        <v>3093</v>
      </c>
      <c r="R895" t="s">
        <v>3094</v>
      </c>
    </row>
    <row r="896" spans="1:18" x14ac:dyDescent="0.25">
      <c r="A896">
        <v>125540200</v>
      </c>
      <c r="B896" t="s">
        <v>3089</v>
      </c>
      <c r="D896" t="s">
        <v>3090</v>
      </c>
      <c r="F896">
        <v>1</v>
      </c>
      <c r="G896">
        <v>0</v>
      </c>
      <c r="H896">
        <v>0</v>
      </c>
      <c r="I896">
        <v>0</v>
      </c>
      <c r="K896"/>
      <c r="N896" t="s">
        <v>3091</v>
      </c>
      <c r="O896" t="s">
        <v>3092</v>
      </c>
      <c r="P896" t="s">
        <v>3093</v>
      </c>
      <c r="R896" t="s">
        <v>3094</v>
      </c>
    </row>
    <row r="897" spans="1:18" x14ac:dyDescent="0.25">
      <c r="A897">
        <v>12602500</v>
      </c>
      <c r="B897" t="s">
        <v>3089</v>
      </c>
      <c r="D897" t="s">
        <v>3090</v>
      </c>
      <c r="F897">
        <v>1</v>
      </c>
      <c r="G897">
        <v>0</v>
      </c>
      <c r="H897">
        <v>2.33</v>
      </c>
      <c r="I897">
        <v>2.33</v>
      </c>
      <c r="K897"/>
      <c r="N897" t="s">
        <v>3091</v>
      </c>
      <c r="O897" t="s">
        <v>3092</v>
      </c>
      <c r="P897" t="s">
        <v>3093</v>
      </c>
      <c r="R897" t="s">
        <v>3094</v>
      </c>
    </row>
    <row r="898" spans="1:18" x14ac:dyDescent="0.25">
      <c r="A898">
        <v>12602800</v>
      </c>
      <c r="B898" t="s">
        <v>3089</v>
      </c>
      <c r="D898" t="s">
        <v>3090</v>
      </c>
      <c r="F898">
        <v>1</v>
      </c>
      <c r="G898">
        <v>0</v>
      </c>
      <c r="H898">
        <v>3.5463293650793601</v>
      </c>
      <c r="I898">
        <v>3.5463293650793601</v>
      </c>
      <c r="K898"/>
      <c r="N898" t="s">
        <v>3091</v>
      </c>
      <c r="O898" t="s">
        <v>3092</v>
      </c>
      <c r="P898" t="s">
        <v>3093</v>
      </c>
      <c r="R898" t="s">
        <v>3094</v>
      </c>
    </row>
    <row r="899" spans="1:18" x14ac:dyDescent="0.25">
      <c r="A899">
        <v>12602810</v>
      </c>
      <c r="B899" t="s">
        <v>3089</v>
      </c>
      <c r="D899" t="s">
        <v>3090</v>
      </c>
      <c r="F899">
        <v>1</v>
      </c>
      <c r="G899">
        <v>0</v>
      </c>
      <c r="H899">
        <v>4.6516666666666602</v>
      </c>
      <c r="I899">
        <v>4.6516666666666602</v>
      </c>
      <c r="K899"/>
      <c r="N899" t="s">
        <v>3091</v>
      </c>
      <c r="O899" t="s">
        <v>3092</v>
      </c>
      <c r="P899" t="s">
        <v>3093</v>
      </c>
      <c r="R899" t="s">
        <v>3094</v>
      </c>
    </row>
    <row r="900" spans="1:18" x14ac:dyDescent="0.25">
      <c r="A900">
        <v>12602900</v>
      </c>
      <c r="B900" t="s">
        <v>3089</v>
      </c>
      <c r="D900" t="s">
        <v>3090</v>
      </c>
      <c r="F900">
        <v>1</v>
      </c>
      <c r="G900">
        <v>0</v>
      </c>
      <c r="H900">
        <v>5.9916666666666698</v>
      </c>
      <c r="I900">
        <v>5.9916666666666698</v>
      </c>
      <c r="K900"/>
      <c r="N900" t="s">
        <v>3091</v>
      </c>
      <c r="O900" t="s">
        <v>3092</v>
      </c>
      <c r="P900" t="s">
        <v>3093</v>
      </c>
      <c r="R900" t="s">
        <v>3094</v>
      </c>
    </row>
    <row r="901" spans="1:18" x14ac:dyDescent="0.25">
      <c r="A901">
        <v>12603700</v>
      </c>
      <c r="B901" t="s">
        <v>3089</v>
      </c>
      <c r="D901" t="s">
        <v>3090</v>
      </c>
      <c r="F901">
        <v>1</v>
      </c>
      <c r="G901">
        <v>0</v>
      </c>
      <c r="H901">
        <v>0.649166666666666</v>
      </c>
      <c r="I901">
        <v>0.649166666666666</v>
      </c>
      <c r="K901"/>
      <c r="N901" t="s">
        <v>3091</v>
      </c>
      <c r="O901" t="s">
        <v>3092</v>
      </c>
      <c r="P901" t="s">
        <v>3093</v>
      </c>
      <c r="R901" t="s">
        <v>3094</v>
      </c>
    </row>
    <row r="902" spans="1:18" x14ac:dyDescent="0.25">
      <c r="A902">
        <v>12603800</v>
      </c>
      <c r="B902" t="s">
        <v>3089</v>
      </c>
      <c r="D902" t="s">
        <v>3090</v>
      </c>
      <c r="F902">
        <v>1</v>
      </c>
      <c r="G902">
        <v>0</v>
      </c>
      <c r="H902">
        <v>4.2302939255388603</v>
      </c>
      <c r="I902">
        <v>4.2302939255388603</v>
      </c>
      <c r="K902"/>
      <c r="N902" t="s">
        <v>3091</v>
      </c>
      <c r="O902" t="s">
        <v>3092</v>
      </c>
      <c r="P902" t="s">
        <v>3093</v>
      </c>
      <c r="R902" t="s">
        <v>3094</v>
      </c>
    </row>
    <row r="903" spans="1:18" x14ac:dyDescent="0.25">
      <c r="A903">
        <v>12605900</v>
      </c>
      <c r="B903" t="s">
        <v>3089</v>
      </c>
      <c r="D903" t="s">
        <v>3090</v>
      </c>
      <c r="F903">
        <v>1</v>
      </c>
      <c r="G903">
        <v>0</v>
      </c>
      <c r="H903">
        <v>4.84</v>
      </c>
      <c r="I903">
        <v>4.84</v>
      </c>
      <c r="K903"/>
      <c r="N903" t="s">
        <v>3091</v>
      </c>
      <c r="O903" t="s">
        <v>3092</v>
      </c>
      <c r="P903" t="s">
        <v>3093</v>
      </c>
      <c r="R903" t="s">
        <v>3094</v>
      </c>
    </row>
    <row r="904" spans="1:18" x14ac:dyDescent="0.25">
      <c r="A904">
        <v>12606000</v>
      </c>
      <c r="B904" t="s">
        <v>3089</v>
      </c>
      <c r="D904" t="s">
        <v>3090</v>
      </c>
      <c r="F904">
        <v>1</v>
      </c>
      <c r="G904">
        <v>0</v>
      </c>
      <c r="H904">
        <v>2.48</v>
      </c>
      <c r="I904">
        <v>2.48</v>
      </c>
      <c r="K904"/>
      <c r="N904" t="s">
        <v>3091</v>
      </c>
      <c r="O904" t="s">
        <v>3092</v>
      </c>
      <c r="P904" t="s">
        <v>3093</v>
      </c>
      <c r="R904" t="s">
        <v>3094</v>
      </c>
    </row>
    <row r="905" spans="1:18" x14ac:dyDescent="0.25">
      <c r="A905">
        <v>12606100</v>
      </c>
      <c r="B905" t="s">
        <v>3089</v>
      </c>
      <c r="D905" t="s">
        <v>3090</v>
      </c>
      <c r="F905">
        <v>1</v>
      </c>
      <c r="G905">
        <v>0</v>
      </c>
      <c r="H905">
        <v>0</v>
      </c>
      <c r="I905">
        <v>0</v>
      </c>
      <c r="K905"/>
      <c r="N905" t="s">
        <v>3091</v>
      </c>
      <c r="O905" t="s">
        <v>3092</v>
      </c>
      <c r="P905" t="s">
        <v>3093</v>
      </c>
      <c r="R905" t="s">
        <v>3094</v>
      </c>
    </row>
    <row r="906" spans="1:18" x14ac:dyDescent="0.25">
      <c r="A906">
        <v>12609300</v>
      </c>
      <c r="B906" t="s">
        <v>3089</v>
      </c>
      <c r="D906" t="s">
        <v>3090</v>
      </c>
      <c r="F906">
        <v>1</v>
      </c>
      <c r="G906">
        <v>0</v>
      </c>
      <c r="H906">
        <v>7.02</v>
      </c>
      <c r="I906">
        <v>7.02</v>
      </c>
      <c r="K906"/>
      <c r="N906" t="s">
        <v>3091</v>
      </c>
      <c r="O906" t="s">
        <v>3092</v>
      </c>
      <c r="P906" t="s">
        <v>3093</v>
      </c>
      <c r="R906" t="s">
        <v>3094</v>
      </c>
    </row>
    <row r="907" spans="1:18" x14ac:dyDescent="0.25">
      <c r="A907">
        <v>12609700</v>
      </c>
      <c r="B907" t="s">
        <v>3089</v>
      </c>
      <c r="D907" t="s">
        <v>3090</v>
      </c>
      <c r="F907">
        <v>1</v>
      </c>
      <c r="G907">
        <v>0</v>
      </c>
      <c r="H907">
        <v>19.008333333333301</v>
      </c>
      <c r="I907">
        <v>19.008333333333301</v>
      </c>
      <c r="K907"/>
      <c r="N907" t="s">
        <v>3091</v>
      </c>
      <c r="O907" t="s">
        <v>3092</v>
      </c>
      <c r="P907" t="s">
        <v>3093</v>
      </c>
      <c r="R907" t="s">
        <v>3094</v>
      </c>
    </row>
    <row r="908" spans="1:18" x14ac:dyDescent="0.25">
      <c r="A908">
        <v>12609750</v>
      </c>
      <c r="B908" t="s">
        <v>3089</v>
      </c>
      <c r="D908" t="s">
        <v>3090</v>
      </c>
      <c r="F908">
        <v>1</v>
      </c>
      <c r="G908">
        <v>0</v>
      </c>
      <c r="H908">
        <v>27</v>
      </c>
      <c r="I908">
        <v>27</v>
      </c>
      <c r="K908"/>
      <c r="N908" t="s">
        <v>3091</v>
      </c>
      <c r="O908" t="s">
        <v>3092</v>
      </c>
      <c r="P908" t="s">
        <v>3093</v>
      </c>
      <c r="R908" t="s">
        <v>3094</v>
      </c>
    </row>
    <row r="909" spans="1:18" x14ac:dyDescent="0.25">
      <c r="A909">
        <v>12610100</v>
      </c>
      <c r="B909" t="s">
        <v>3089</v>
      </c>
      <c r="D909" t="s">
        <v>3090</v>
      </c>
      <c r="F909">
        <v>1</v>
      </c>
      <c r="G909">
        <v>0</v>
      </c>
      <c r="H909">
        <v>7.6216666666666697</v>
      </c>
      <c r="I909">
        <v>7.6216666666666697</v>
      </c>
      <c r="K909"/>
      <c r="N909" t="s">
        <v>3091</v>
      </c>
      <c r="O909" t="s">
        <v>3092</v>
      </c>
      <c r="P909" t="s">
        <v>3093</v>
      </c>
      <c r="R909" t="s">
        <v>3094</v>
      </c>
    </row>
    <row r="910" spans="1:18" x14ac:dyDescent="0.25">
      <c r="A910">
        <v>12612000</v>
      </c>
      <c r="B910" t="s">
        <v>3089</v>
      </c>
      <c r="D910" t="s">
        <v>3090</v>
      </c>
      <c r="F910">
        <v>1</v>
      </c>
      <c r="G910">
        <v>0</v>
      </c>
      <c r="H910">
        <v>1.0912999999999999</v>
      </c>
      <c r="I910">
        <v>1.0912999999999999</v>
      </c>
      <c r="K910"/>
      <c r="N910" t="s">
        <v>3091</v>
      </c>
      <c r="O910" t="s">
        <v>3092</v>
      </c>
      <c r="P910" t="s">
        <v>3093</v>
      </c>
      <c r="R910" t="s">
        <v>3094</v>
      </c>
    </row>
    <row r="911" spans="1:18" x14ac:dyDescent="0.25">
      <c r="A911">
        <v>12612900</v>
      </c>
      <c r="B911" t="s">
        <v>3089</v>
      </c>
      <c r="D911" t="s">
        <v>3090</v>
      </c>
      <c r="F911">
        <v>1</v>
      </c>
      <c r="G911">
        <v>0</v>
      </c>
      <c r="H911">
        <v>0</v>
      </c>
      <c r="I911">
        <v>0</v>
      </c>
      <c r="K911"/>
      <c r="N911" t="s">
        <v>3091</v>
      </c>
      <c r="O911" t="s">
        <v>3092</v>
      </c>
      <c r="P911" t="s">
        <v>3093</v>
      </c>
      <c r="R911" t="s">
        <v>3094</v>
      </c>
    </row>
    <row r="912" spans="1:18" x14ac:dyDescent="0.25">
      <c r="A912">
        <v>12613100</v>
      </c>
      <c r="B912" t="s">
        <v>3089</v>
      </c>
      <c r="D912" t="s">
        <v>3090</v>
      </c>
      <c r="F912">
        <v>1</v>
      </c>
      <c r="G912">
        <v>0</v>
      </c>
      <c r="H912">
        <v>5</v>
      </c>
      <c r="I912">
        <v>5</v>
      </c>
      <c r="K912"/>
      <c r="N912" t="s">
        <v>3091</v>
      </c>
      <c r="O912" t="s">
        <v>3092</v>
      </c>
      <c r="P912" t="s">
        <v>3093</v>
      </c>
      <c r="R912" t="s">
        <v>3094</v>
      </c>
    </row>
    <row r="913" spans="1:18" x14ac:dyDescent="0.25">
      <c r="A913">
        <v>12613400</v>
      </c>
      <c r="B913" t="s">
        <v>3089</v>
      </c>
      <c r="D913" t="s">
        <v>3090</v>
      </c>
      <c r="F913">
        <v>1</v>
      </c>
      <c r="G913">
        <v>0</v>
      </c>
      <c r="H913">
        <v>0.90111111111111097</v>
      </c>
      <c r="I913">
        <v>0.90111111111111097</v>
      </c>
      <c r="K913"/>
      <c r="N913" t="s">
        <v>3091</v>
      </c>
      <c r="O913" t="s">
        <v>3092</v>
      </c>
      <c r="P913" t="s">
        <v>3093</v>
      </c>
      <c r="R913" t="s">
        <v>3094</v>
      </c>
    </row>
    <row r="914" spans="1:18" x14ac:dyDescent="0.25">
      <c r="A914">
        <v>12614400</v>
      </c>
      <c r="B914" t="s">
        <v>3089</v>
      </c>
      <c r="D914" t="s">
        <v>3090</v>
      </c>
      <c r="F914">
        <v>1</v>
      </c>
      <c r="G914">
        <v>0</v>
      </c>
      <c r="H914">
        <v>3.9396411092985302</v>
      </c>
      <c r="I914">
        <v>3.9396411092985302</v>
      </c>
      <c r="K914"/>
      <c r="N914" t="s">
        <v>3091</v>
      </c>
      <c r="O914" t="s">
        <v>3092</v>
      </c>
      <c r="P914" t="s">
        <v>3093</v>
      </c>
      <c r="R914" t="s">
        <v>3094</v>
      </c>
    </row>
    <row r="915" spans="1:18" x14ac:dyDescent="0.25">
      <c r="A915">
        <v>12614600</v>
      </c>
      <c r="B915" t="s">
        <v>3089</v>
      </c>
      <c r="D915" t="s">
        <v>3090</v>
      </c>
      <c r="F915">
        <v>1</v>
      </c>
      <c r="G915">
        <v>0</v>
      </c>
      <c r="H915">
        <v>0</v>
      </c>
      <c r="I915">
        <v>0</v>
      </c>
      <c r="K915"/>
      <c r="N915" t="s">
        <v>3091</v>
      </c>
      <c r="O915" t="s">
        <v>3092</v>
      </c>
      <c r="P915" t="s">
        <v>3093</v>
      </c>
      <c r="R915" t="s">
        <v>3094</v>
      </c>
    </row>
    <row r="916" spans="1:18" x14ac:dyDescent="0.25">
      <c r="A916">
        <v>12614900</v>
      </c>
      <c r="B916" t="s">
        <v>3089</v>
      </c>
      <c r="D916" t="s">
        <v>3090</v>
      </c>
      <c r="F916">
        <v>1</v>
      </c>
      <c r="G916">
        <v>0</v>
      </c>
      <c r="H916">
        <v>0.47720000000000001</v>
      </c>
      <c r="I916">
        <v>0.47720000000000001</v>
      </c>
      <c r="K916"/>
      <c r="N916" t="s">
        <v>3091</v>
      </c>
      <c r="O916" t="s">
        <v>3092</v>
      </c>
      <c r="P916" t="s">
        <v>3093</v>
      </c>
      <c r="R916" t="s">
        <v>3094</v>
      </c>
    </row>
    <row r="917" spans="1:18" x14ac:dyDescent="0.25">
      <c r="A917">
        <v>12615100</v>
      </c>
      <c r="B917" t="s">
        <v>3089</v>
      </c>
      <c r="D917" t="s">
        <v>3090</v>
      </c>
      <c r="F917">
        <v>1</v>
      </c>
      <c r="G917">
        <v>0</v>
      </c>
      <c r="H917">
        <v>0</v>
      </c>
      <c r="I917"/>
      <c r="K917"/>
      <c r="N917" t="s">
        <v>3091</v>
      </c>
      <c r="O917" t="s">
        <v>3092</v>
      </c>
      <c r="P917" t="s">
        <v>3093</v>
      </c>
      <c r="R917" t="s">
        <v>3094</v>
      </c>
    </row>
    <row r="918" spans="1:18" x14ac:dyDescent="0.25">
      <c r="A918">
        <v>12615300</v>
      </c>
      <c r="B918" t="s">
        <v>3089</v>
      </c>
      <c r="D918" t="s">
        <v>3090</v>
      </c>
      <c r="F918">
        <v>1</v>
      </c>
      <c r="G918">
        <v>0</v>
      </c>
      <c r="H918">
        <v>0</v>
      </c>
      <c r="I918">
        <v>0</v>
      </c>
      <c r="K918"/>
      <c r="N918" t="s">
        <v>3091</v>
      </c>
      <c r="O918" t="s">
        <v>3092</v>
      </c>
      <c r="P918" t="s">
        <v>3093</v>
      </c>
      <c r="R918" t="s">
        <v>3094</v>
      </c>
    </row>
    <row r="919" spans="1:18" x14ac:dyDescent="0.25">
      <c r="A919">
        <v>12615900</v>
      </c>
      <c r="B919" t="s">
        <v>3089</v>
      </c>
      <c r="D919" t="s">
        <v>3090</v>
      </c>
      <c r="F919">
        <v>1</v>
      </c>
      <c r="G919">
        <v>0</v>
      </c>
      <c r="H919">
        <v>5.16</v>
      </c>
      <c r="I919">
        <v>5.16</v>
      </c>
      <c r="K919"/>
      <c r="N919" t="s">
        <v>3091</v>
      </c>
      <c r="O919" t="s">
        <v>3092</v>
      </c>
      <c r="P919" t="s">
        <v>3093</v>
      </c>
      <c r="R919" t="s">
        <v>3094</v>
      </c>
    </row>
    <row r="920" spans="1:18" x14ac:dyDescent="0.25">
      <c r="A920">
        <v>12616600</v>
      </c>
      <c r="B920" t="s">
        <v>3089</v>
      </c>
      <c r="D920" t="s">
        <v>3090</v>
      </c>
      <c r="F920">
        <v>1</v>
      </c>
      <c r="G920">
        <v>0</v>
      </c>
      <c r="H920">
        <v>3.4707728196917702</v>
      </c>
      <c r="I920">
        <v>3.4707728196917702</v>
      </c>
      <c r="K920"/>
      <c r="N920" t="s">
        <v>3091</v>
      </c>
      <c r="O920" t="s">
        <v>3092</v>
      </c>
      <c r="P920" t="s">
        <v>3093</v>
      </c>
      <c r="R920" t="s">
        <v>3094</v>
      </c>
    </row>
    <row r="921" spans="1:18" x14ac:dyDescent="0.25">
      <c r="A921">
        <v>12616700</v>
      </c>
      <c r="B921" t="s">
        <v>3089</v>
      </c>
      <c r="D921" t="s">
        <v>3090</v>
      </c>
      <c r="F921">
        <v>1</v>
      </c>
      <c r="G921">
        <v>0</v>
      </c>
      <c r="H921">
        <v>2.9007738095238098</v>
      </c>
      <c r="I921">
        <v>2.9007738095238098</v>
      </c>
      <c r="K921"/>
      <c r="N921" t="s">
        <v>3091</v>
      </c>
      <c r="O921" t="s">
        <v>3092</v>
      </c>
      <c r="P921" t="s">
        <v>3093</v>
      </c>
      <c r="R921" t="s">
        <v>3094</v>
      </c>
    </row>
    <row r="922" spans="1:18" x14ac:dyDescent="0.25">
      <c r="A922">
        <v>12617300</v>
      </c>
      <c r="B922" t="s">
        <v>3089</v>
      </c>
      <c r="D922" t="s">
        <v>3090</v>
      </c>
      <c r="F922">
        <v>1</v>
      </c>
      <c r="G922">
        <v>0</v>
      </c>
      <c r="H922">
        <v>4.4689473684210501</v>
      </c>
      <c r="I922">
        <v>4.4689473684210501</v>
      </c>
      <c r="K922"/>
      <c r="N922" t="s">
        <v>3091</v>
      </c>
      <c r="O922" t="s">
        <v>3092</v>
      </c>
      <c r="P922" t="s">
        <v>3093</v>
      </c>
      <c r="R922" t="s">
        <v>3094</v>
      </c>
    </row>
    <row r="923" spans="1:18" x14ac:dyDescent="0.25">
      <c r="A923">
        <v>12618100</v>
      </c>
      <c r="B923" t="s">
        <v>3089</v>
      </c>
      <c r="D923" t="s">
        <v>3090</v>
      </c>
      <c r="F923">
        <v>1</v>
      </c>
      <c r="G923">
        <v>0</v>
      </c>
      <c r="H923">
        <v>7.6033333333333299</v>
      </c>
      <c r="I923">
        <v>7.6033333333333299</v>
      </c>
      <c r="K923"/>
      <c r="N923" t="s">
        <v>3091</v>
      </c>
      <c r="O923" t="s">
        <v>3092</v>
      </c>
      <c r="P923" t="s">
        <v>3093</v>
      </c>
      <c r="R923" t="s">
        <v>3094</v>
      </c>
    </row>
    <row r="924" spans="1:18" x14ac:dyDescent="0.25">
      <c r="A924">
        <v>12618400</v>
      </c>
      <c r="B924" t="s">
        <v>3089</v>
      </c>
      <c r="D924" t="s">
        <v>3090</v>
      </c>
      <c r="F924">
        <v>1</v>
      </c>
      <c r="G924">
        <v>0</v>
      </c>
      <c r="H924">
        <v>1.52</v>
      </c>
      <c r="I924">
        <v>1.52</v>
      </c>
      <c r="K924"/>
      <c r="N924" t="s">
        <v>3091</v>
      </c>
      <c r="O924" t="s">
        <v>3092</v>
      </c>
      <c r="P924" t="s">
        <v>3093</v>
      </c>
      <c r="R924" t="s">
        <v>3094</v>
      </c>
    </row>
    <row r="925" spans="1:18" x14ac:dyDescent="0.25">
      <c r="A925">
        <v>12618410</v>
      </c>
      <c r="B925" t="s">
        <v>3089</v>
      </c>
      <c r="D925" t="s">
        <v>3090</v>
      </c>
      <c r="F925">
        <v>1</v>
      </c>
      <c r="G925">
        <v>0</v>
      </c>
      <c r="H925">
        <v>1.5</v>
      </c>
      <c r="I925">
        <v>1.5</v>
      </c>
      <c r="K925"/>
      <c r="N925" t="s">
        <v>3091</v>
      </c>
      <c r="O925" t="s">
        <v>3092</v>
      </c>
      <c r="P925" t="s">
        <v>3093</v>
      </c>
      <c r="R925" t="s">
        <v>3094</v>
      </c>
    </row>
    <row r="926" spans="1:18" x14ac:dyDescent="0.25">
      <c r="A926">
        <v>12619500</v>
      </c>
      <c r="B926" t="s">
        <v>3089</v>
      </c>
      <c r="D926" t="s">
        <v>3090</v>
      </c>
      <c r="F926">
        <v>1</v>
      </c>
      <c r="G926">
        <v>0</v>
      </c>
      <c r="H926">
        <v>0</v>
      </c>
      <c r="I926"/>
      <c r="K926"/>
      <c r="N926" t="s">
        <v>3091</v>
      </c>
      <c r="O926" t="s">
        <v>3092</v>
      </c>
      <c r="P926" t="s">
        <v>3093</v>
      </c>
      <c r="R926" t="s">
        <v>3094</v>
      </c>
    </row>
    <row r="927" spans="1:18" x14ac:dyDescent="0.25">
      <c r="A927">
        <v>12619600</v>
      </c>
      <c r="B927" t="s">
        <v>3089</v>
      </c>
      <c r="D927" t="s">
        <v>3090</v>
      </c>
      <c r="F927">
        <v>1</v>
      </c>
      <c r="G927">
        <v>0</v>
      </c>
      <c r="H927">
        <v>0</v>
      </c>
      <c r="I927">
        <v>0</v>
      </c>
      <c r="K927"/>
      <c r="N927" t="s">
        <v>3091</v>
      </c>
      <c r="O927" t="s">
        <v>3092</v>
      </c>
      <c r="P927" t="s">
        <v>3093</v>
      </c>
      <c r="R927" t="s">
        <v>3094</v>
      </c>
    </row>
    <row r="928" spans="1:18" x14ac:dyDescent="0.25">
      <c r="A928">
        <v>12619700</v>
      </c>
      <c r="B928" t="s">
        <v>3089</v>
      </c>
      <c r="D928" t="s">
        <v>3090</v>
      </c>
      <c r="F928">
        <v>1</v>
      </c>
      <c r="G928">
        <v>0</v>
      </c>
      <c r="H928">
        <v>0</v>
      </c>
      <c r="I928"/>
      <c r="K928"/>
      <c r="N928" t="s">
        <v>3091</v>
      </c>
      <c r="O928" t="s">
        <v>3092</v>
      </c>
      <c r="P928" t="s">
        <v>3093</v>
      </c>
      <c r="R928" t="s">
        <v>3094</v>
      </c>
    </row>
    <row r="929" spans="1:18" x14ac:dyDescent="0.25">
      <c r="A929">
        <v>12619800</v>
      </c>
      <c r="B929" t="s">
        <v>3089</v>
      </c>
      <c r="D929" t="s">
        <v>3090</v>
      </c>
      <c r="F929">
        <v>1</v>
      </c>
      <c r="G929">
        <v>0</v>
      </c>
      <c r="H929">
        <v>6.06</v>
      </c>
      <c r="I929">
        <v>6.06</v>
      </c>
      <c r="K929"/>
      <c r="N929" t="s">
        <v>3091</v>
      </c>
      <c r="O929" t="s">
        <v>3092</v>
      </c>
      <c r="P929" t="s">
        <v>3093</v>
      </c>
      <c r="R929" t="s">
        <v>3094</v>
      </c>
    </row>
    <row r="930" spans="1:18" x14ac:dyDescent="0.25">
      <c r="A930">
        <v>12619900</v>
      </c>
      <c r="B930" t="s">
        <v>3089</v>
      </c>
      <c r="D930" t="s">
        <v>3090</v>
      </c>
      <c r="F930">
        <v>1</v>
      </c>
      <c r="G930">
        <v>0</v>
      </c>
      <c r="H930">
        <v>5.7882281087790499</v>
      </c>
      <c r="I930">
        <v>5.7882281087790499</v>
      </c>
      <c r="K930"/>
      <c r="N930" t="s">
        <v>3091</v>
      </c>
      <c r="O930" t="s">
        <v>3092</v>
      </c>
      <c r="P930" t="s">
        <v>3093</v>
      </c>
      <c r="R930" t="s">
        <v>3094</v>
      </c>
    </row>
    <row r="931" spans="1:18" x14ac:dyDescent="0.25">
      <c r="A931">
        <v>12621100</v>
      </c>
      <c r="B931" t="s">
        <v>3089</v>
      </c>
      <c r="D931" t="s">
        <v>3090</v>
      </c>
      <c r="F931">
        <v>1</v>
      </c>
      <c r="G931">
        <v>0</v>
      </c>
      <c r="H931">
        <v>0.52</v>
      </c>
      <c r="I931">
        <v>0.52</v>
      </c>
      <c r="K931"/>
      <c r="N931" t="s">
        <v>3091</v>
      </c>
      <c r="O931" t="s">
        <v>3092</v>
      </c>
      <c r="P931" t="s">
        <v>3093</v>
      </c>
      <c r="R931" t="s">
        <v>3094</v>
      </c>
    </row>
    <row r="932" spans="1:18" x14ac:dyDescent="0.25">
      <c r="A932">
        <v>12621200</v>
      </c>
      <c r="B932" t="s">
        <v>3089</v>
      </c>
      <c r="D932" t="s">
        <v>3090</v>
      </c>
      <c r="F932">
        <v>1</v>
      </c>
      <c r="G932">
        <v>0</v>
      </c>
      <c r="H932">
        <v>0.90833333333333299</v>
      </c>
      <c r="I932">
        <v>0.90833333333333299</v>
      </c>
      <c r="K932"/>
      <c r="N932" t="s">
        <v>3091</v>
      </c>
      <c r="O932" t="s">
        <v>3092</v>
      </c>
      <c r="P932" t="s">
        <v>3093</v>
      </c>
      <c r="R932" t="s">
        <v>3094</v>
      </c>
    </row>
    <row r="933" spans="1:18" x14ac:dyDescent="0.25">
      <c r="A933">
        <v>12621210</v>
      </c>
      <c r="B933" t="s">
        <v>3089</v>
      </c>
      <c r="D933" t="s">
        <v>3090</v>
      </c>
      <c r="F933">
        <v>1</v>
      </c>
      <c r="G933">
        <v>0</v>
      </c>
      <c r="H933">
        <v>1.0330645161290299</v>
      </c>
      <c r="I933">
        <v>1.0330645161290299</v>
      </c>
      <c r="K933"/>
      <c r="N933" t="s">
        <v>3091</v>
      </c>
      <c r="O933" t="s">
        <v>3092</v>
      </c>
      <c r="P933" t="s">
        <v>3093</v>
      </c>
      <c r="R933" t="s">
        <v>3094</v>
      </c>
    </row>
    <row r="934" spans="1:18" x14ac:dyDescent="0.25">
      <c r="A934">
        <v>12621400</v>
      </c>
      <c r="B934" t="s">
        <v>3089</v>
      </c>
      <c r="D934" t="s">
        <v>3090</v>
      </c>
      <c r="F934">
        <v>1</v>
      </c>
      <c r="G934">
        <v>0</v>
      </c>
      <c r="H934">
        <v>0</v>
      </c>
      <c r="I934">
        <v>0</v>
      </c>
      <c r="K934"/>
      <c r="N934" t="s">
        <v>3091</v>
      </c>
      <c r="O934" t="s">
        <v>3092</v>
      </c>
      <c r="P934" t="s">
        <v>3093</v>
      </c>
      <c r="R934" t="s">
        <v>3094</v>
      </c>
    </row>
    <row r="935" spans="1:18" x14ac:dyDescent="0.25">
      <c r="A935">
        <v>12622800</v>
      </c>
      <c r="B935" t="s">
        <v>3089</v>
      </c>
      <c r="D935" t="s">
        <v>3090</v>
      </c>
      <c r="F935">
        <v>1</v>
      </c>
      <c r="G935">
        <v>0</v>
      </c>
      <c r="H935">
        <v>0</v>
      </c>
      <c r="I935">
        <v>0</v>
      </c>
      <c r="K935"/>
      <c r="N935" t="s">
        <v>3091</v>
      </c>
      <c r="O935" t="s">
        <v>3092</v>
      </c>
      <c r="P935" t="s">
        <v>3093</v>
      </c>
      <c r="R935" t="s">
        <v>3094</v>
      </c>
    </row>
    <row r="936" spans="1:18" x14ac:dyDescent="0.25">
      <c r="A936">
        <v>12622900</v>
      </c>
      <c r="B936" t="s">
        <v>3089</v>
      </c>
      <c r="D936" t="s">
        <v>3090</v>
      </c>
      <c r="F936">
        <v>1</v>
      </c>
      <c r="G936">
        <v>0</v>
      </c>
      <c r="H936">
        <v>0</v>
      </c>
      <c r="I936">
        <v>0</v>
      </c>
      <c r="K936"/>
      <c r="N936" t="s">
        <v>3091</v>
      </c>
      <c r="O936" t="s">
        <v>3092</v>
      </c>
      <c r="P936" t="s">
        <v>3093</v>
      </c>
      <c r="R936" t="s">
        <v>3094</v>
      </c>
    </row>
    <row r="937" spans="1:18" x14ac:dyDescent="0.25">
      <c r="A937">
        <v>12623200</v>
      </c>
      <c r="B937" t="s">
        <v>3089</v>
      </c>
      <c r="D937" t="s">
        <v>3090</v>
      </c>
      <c r="F937">
        <v>1</v>
      </c>
      <c r="G937">
        <v>0</v>
      </c>
      <c r="H937">
        <v>9.2840740740740699</v>
      </c>
      <c r="I937">
        <v>9.2840740740740699</v>
      </c>
      <c r="K937"/>
      <c r="N937" t="s">
        <v>3091</v>
      </c>
      <c r="O937" t="s">
        <v>3092</v>
      </c>
      <c r="P937" t="s">
        <v>3093</v>
      </c>
      <c r="R937" t="s">
        <v>3094</v>
      </c>
    </row>
    <row r="938" spans="1:18" x14ac:dyDescent="0.25">
      <c r="A938">
        <v>12623500</v>
      </c>
      <c r="B938" t="s">
        <v>3089</v>
      </c>
      <c r="D938" t="s">
        <v>3090</v>
      </c>
      <c r="F938">
        <v>1</v>
      </c>
      <c r="G938">
        <v>0</v>
      </c>
      <c r="H938">
        <v>0</v>
      </c>
      <c r="I938">
        <v>0</v>
      </c>
      <c r="K938"/>
      <c r="N938" t="s">
        <v>3091</v>
      </c>
      <c r="O938" t="s">
        <v>3092</v>
      </c>
      <c r="P938" t="s">
        <v>3093</v>
      </c>
      <c r="R938" t="s">
        <v>3094</v>
      </c>
    </row>
    <row r="939" spans="1:18" x14ac:dyDescent="0.25">
      <c r="A939">
        <v>12623800</v>
      </c>
      <c r="B939" t="s">
        <v>3089</v>
      </c>
      <c r="D939" t="s">
        <v>3090</v>
      </c>
      <c r="F939">
        <v>1</v>
      </c>
      <c r="G939">
        <v>0</v>
      </c>
      <c r="H939">
        <v>15.654375</v>
      </c>
      <c r="I939">
        <v>15.654375</v>
      </c>
      <c r="K939"/>
      <c r="N939" t="s">
        <v>3091</v>
      </c>
      <c r="O939" t="s">
        <v>3092</v>
      </c>
      <c r="P939" t="s">
        <v>3093</v>
      </c>
      <c r="R939" t="s">
        <v>3094</v>
      </c>
    </row>
    <row r="940" spans="1:18" x14ac:dyDescent="0.25">
      <c r="A940">
        <v>12623900</v>
      </c>
      <c r="B940" t="s">
        <v>3089</v>
      </c>
      <c r="D940" t="s">
        <v>3090</v>
      </c>
      <c r="F940">
        <v>1</v>
      </c>
      <c r="G940">
        <v>0</v>
      </c>
      <c r="H940">
        <v>1.12081035923141</v>
      </c>
      <c r="I940">
        <v>1.12081035923141</v>
      </c>
      <c r="K940"/>
      <c r="N940" t="s">
        <v>3091</v>
      </c>
      <c r="O940" t="s">
        <v>3092</v>
      </c>
      <c r="P940" t="s">
        <v>3093</v>
      </c>
      <c r="R940" t="s">
        <v>3094</v>
      </c>
    </row>
    <row r="941" spans="1:18" x14ac:dyDescent="0.25">
      <c r="A941">
        <v>12625100</v>
      </c>
      <c r="B941" t="s">
        <v>3089</v>
      </c>
      <c r="D941" t="s">
        <v>3090</v>
      </c>
      <c r="F941">
        <v>1</v>
      </c>
      <c r="G941">
        <v>0</v>
      </c>
      <c r="H941">
        <v>0.61521421743286597</v>
      </c>
      <c r="I941">
        <v>0.61521421743286597</v>
      </c>
      <c r="K941"/>
      <c r="N941" t="s">
        <v>3091</v>
      </c>
      <c r="O941" t="s">
        <v>3092</v>
      </c>
      <c r="P941" t="s">
        <v>3093</v>
      </c>
      <c r="R941" t="s">
        <v>3094</v>
      </c>
    </row>
    <row r="942" spans="1:18" x14ac:dyDescent="0.25">
      <c r="A942">
        <v>12625200</v>
      </c>
      <c r="B942" t="s">
        <v>3089</v>
      </c>
      <c r="D942" t="s">
        <v>3090</v>
      </c>
      <c r="F942">
        <v>1</v>
      </c>
      <c r="G942">
        <v>0</v>
      </c>
      <c r="H942">
        <v>21.2599671150668</v>
      </c>
      <c r="I942">
        <v>21.2599671150668</v>
      </c>
      <c r="K942"/>
      <c r="N942" t="s">
        <v>3091</v>
      </c>
      <c r="O942" t="s">
        <v>3092</v>
      </c>
      <c r="P942" t="s">
        <v>3093</v>
      </c>
      <c r="R942" t="s">
        <v>3094</v>
      </c>
    </row>
    <row r="943" spans="1:18" x14ac:dyDescent="0.25">
      <c r="A943">
        <v>12625300</v>
      </c>
      <c r="B943" t="s">
        <v>3089</v>
      </c>
      <c r="D943" t="s">
        <v>3090</v>
      </c>
      <c r="F943">
        <v>1</v>
      </c>
      <c r="G943">
        <v>0</v>
      </c>
      <c r="H943">
        <v>2.1447965661472002</v>
      </c>
      <c r="I943">
        <v>2.1447965661472002</v>
      </c>
      <c r="K943"/>
      <c r="N943" t="s">
        <v>3091</v>
      </c>
      <c r="O943" t="s">
        <v>3092</v>
      </c>
      <c r="P943" t="s">
        <v>3093</v>
      </c>
      <c r="R943" t="s">
        <v>3094</v>
      </c>
    </row>
    <row r="944" spans="1:18" x14ac:dyDescent="0.25">
      <c r="A944">
        <v>12625400</v>
      </c>
      <c r="B944" t="s">
        <v>3089</v>
      </c>
      <c r="D944" t="s">
        <v>3090</v>
      </c>
      <c r="F944">
        <v>1</v>
      </c>
      <c r="G944">
        <v>0</v>
      </c>
      <c r="H944">
        <v>8.49</v>
      </c>
      <c r="I944">
        <v>8.49</v>
      </c>
      <c r="K944"/>
      <c r="N944" t="s">
        <v>3091</v>
      </c>
      <c r="O944" t="s">
        <v>3092</v>
      </c>
      <c r="P944" t="s">
        <v>3093</v>
      </c>
      <c r="R944" t="s">
        <v>3094</v>
      </c>
    </row>
    <row r="945" spans="1:18" x14ac:dyDescent="0.25">
      <c r="A945">
        <v>12625500</v>
      </c>
      <c r="B945" t="s">
        <v>3089</v>
      </c>
      <c r="D945" t="s">
        <v>3090</v>
      </c>
      <c r="F945">
        <v>1</v>
      </c>
      <c r="G945">
        <v>0</v>
      </c>
      <c r="H945">
        <v>1.8247349823321499</v>
      </c>
      <c r="I945">
        <v>1.8247349823321499</v>
      </c>
      <c r="K945"/>
      <c r="N945" t="s">
        <v>3091</v>
      </c>
      <c r="O945" t="s">
        <v>3092</v>
      </c>
      <c r="P945" t="s">
        <v>3093</v>
      </c>
      <c r="R945" t="s">
        <v>3094</v>
      </c>
    </row>
    <row r="946" spans="1:18" x14ac:dyDescent="0.25">
      <c r="A946">
        <v>12625600</v>
      </c>
      <c r="B946" t="s">
        <v>3089</v>
      </c>
      <c r="D946" t="s">
        <v>3090</v>
      </c>
      <c r="F946">
        <v>1</v>
      </c>
      <c r="G946">
        <v>0</v>
      </c>
      <c r="H946">
        <v>9.0533676108004002</v>
      </c>
      <c r="I946">
        <v>9.0533676108004002</v>
      </c>
      <c r="K946"/>
      <c r="N946" t="s">
        <v>3091</v>
      </c>
      <c r="O946" t="s">
        <v>3092</v>
      </c>
      <c r="P946" t="s">
        <v>3093</v>
      </c>
      <c r="R946" t="s">
        <v>3094</v>
      </c>
    </row>
    <row r="947" spans="1:18" x14ac:dyDescent="0.25">
      <c r="A947">
        <v>12625700</v>
      </c>
      <c r="B947" t="s">
        <v>3089</v>
      </c>
      <c r="D947" t="s">
        <v>3090</v>
      </c>
      <c r="F947">
        <v>1</v>
      </c>
      <c r="G947">
        <v>0</v>
      </c>
      <c r="H947">
        <v>13.520666666666701</v>
      </c>
      <c r="I947">
        <v>13.520666666666701</v>
      </c>
      <c r="K947"/>
      <c r="N947" t="s">
        <v>3091</v>
      </c>
      <c r="O947" t="s">
        <v>3092</v>
      </c>
      <c r="P947" t="s">
        <v>3093</v>
      </c>
      <c r="R947" t="s">
        <v>3094</v>
      </c>
    </row>
    <row r="948" spans="1:18" x14ac:dyDescent="0.25">
      <c r="A948">
        <v>12625800</v>
      </c>
      <c r="B948" t="s">
        <v>3089</v>
      </c>
      <c r="D948" t="s">
        <v>3090</v>
      </c>
      <c r="F948">
        <v>1</v>
      </c>
      <c r="G948">
        <v>0</v>
      </c>
      <c r="H948">
        <v>20.375166666666701</v>
      </c>
      <c r="I948">
        <v>20.375166666666701</v>
      </c>
      <c r="K948"/>
      <c r="N948" t="s">
        <v>3091</v>
      </c>
      <c r="O948" t="s">
        <v>3092</v>
      </c>
      <c r="P948" t="s">
        <v>3093</v>
      </c>
      <c r="R948" t="s">
        <v>3094</v>
      </c>
    </row>
    <row r="949" spans="1:18" x14ac:dyDescent="0.25">
      <c r="A949">
        <v>12625900</v>
      </c>
      <c r="B949" t="s">
        <v>3089</v>
      </c>
      <c r="D949" t="s">
        <v>3090</v>
      </c>
      <c r="F949">
        <v>1</v>
      </c>
      <c r="G949">
        <v>0</v>
      </c>
      <c r="H949">
        <v>25.8459848061668</v>
      </c>
      <c r="I949">
        <v>25.8459848061668</v>
      </c>
      <c r="K949"/>
      <c r="N949" t="s">
        <v>3091</v>
      </c>
      <c r="O949" t="s">
        <v>3092</v>
      </c>
      <c r="P949" t="s">
        <v>3093</v>
      </c>
      <c r="R949" t="s">
        <v>3094</v>
      </c>
    </row>
    <row r="950" spans="1:18" x14ac:dyDescent="0.25">
      <c r="A950">
        <v>12625960</v>
      </c>
      <c r="B950" t="s">
        <v>3089</v>
      </c>
      <c r="D950" t="s">
        <v>3090</v>
      </c>
      <c r="F950">
        <v>1</v>
      </c>
      <c r="G950">
        <v>0</v>
      </c>
      <c r="H950">
        <v>1.1399999999999999</v>
      </c>
      <c r="I950">
        <v>1.1399999999999999</v>
      </c>
      <c r="K950"/>
      <c r="N950" t="s">
        <v>3091</v>
      </c>
      <c r="O950" t="s">
        <v>3092</v>
      </c>
      <c r="P950" t="s">
        <v>3093</v>
      </c>
      <c r="R950" t="s">
        <v>3094</v>
      </c>
    </row>
    <row r="951" spans="1:18" x14ac:dyDescent="0.25">
      <c r="A951">
        <v>12626100</v>
      </c>
      <c r="B951" t="s">
        <v>3089</v>
      </c>
      <c r="D951" t="s">
        <v>3090</v>
      </c>
      <c r="F951">
        <v>1</v>
      </c>
      <c r="G951">
        <v>0</v>
      </c>
      <c r="H951">
        <v>4.6855224281493397</v>
      </c>
      <c r="I951">
        <v>4.6855224281493397</v>
      </c>
      <c r="K951"/>
      <c r="N951" t="s">
        <v>3091</v>
      </c>
      <c r="O951" t="s">
        <v>3092</v>
      </c>
      <c r="P951" t="s">
        <v>3093</v>
      </c>
      <c r="R951" t="s">
        <v>3094</v>
      </c>
    </row>
    <row r="952" spans="1:18" x14ac:dyDescent="0.25">
      <c r="A952">
        <v>12626200</v>
      </c>
      <c r="B952" t="s">
        <v>3089</v>
      </c>
      <c r="D952" t="s">
        <v>3090</v>
      </c>
      <c r="F952">
        <v>1</v>
      </c>
      <c r="G952">
        <v>0</v>
      </c>
      <c r="H952">
        <v>0</v>
      </c>
      <c r="I952">
        <v>0</v>
      </c>
      <c r="K952"/>
      <c r="N952" t="s">
        <v>3091</v>
      </c>
      <c r="O952" t="s">
        <v>3092</v>
      </c>
      <c r="P952" t="s">
        <v>3093</v>
      </c>
      <c r="R952" t="s">
        <v>3094</v>
      </c>
    </row>
    <row r="953" spans="1:18" x14ac:dyDescent="0.25">
      <c r="A953">
        <v>12626300</v>
      </c>
      <c r="B953" t="s">
        <v>3089</v>
      </c>
      <c r="D953" t="s">
        <v>3090</v>
      </c>
      <c r="F953">
        <v>1</v>
      </c>
      <c r="G953">
        <v>0</v>
      </c>
      <c r="H953">
        <v>0</v>
      </c>
      <c r="I953">
        <v>0</v>
      </c>
      <c r="K953"/>
      <c r="N953" t="s">
        <v>3091</v>
      </c>
      <c r="O953" t="s">
        <v>3092</v>
      </c>
      <c r="P953" t="s">
        <v>3093</v>
      </c>
      <c r="R953" t="s">
        <v>3094</v>
      </c>
    </row>
    <row r="954" spans="1:18" x14ac:dyDescent="0.25">
      <c r="A954">
        <v>12626400</v>
      </c>
      <c r="B954" t="s">
        <v>3089</v>
      </c>
      <c r="D954" t="s">
        <v>3090</v>
      </c>
      <c r="F954">
        <v>1</v>
      </c>
      <c r="G954">
        <v>0</v>
      </c>
      <c r="H954">
        <v>1.59040404040404</v>
      </c>
      <c r="I954">
        <v>1.59040404040404</v>
      </c>
      <c r="K954"/>
      <c r="N954" t="s">
        <v>3091</v>
      </c>
      <c r="O954" t="s">
        <v>3092</v>
      </c>
      <c r="P954" t="s">
        <v>3093</v>
      </c>
      <c r="R954" t="s">
        <v>3094</v>
      </c>
    </row>
    <row r="955" spans="1:18" x14ac:dyDescent="0.25">
      <c r="A955">
        <v>12626500</v>
      </c>
      <c r="B955" t="s">
        <v>3089</v>
      </c>
      <c r="D955" t="s">
        <v>3090</v>
      </c>
      <c r="F955">
        <v>1</v>
      </c>
      <c r="G955">
        <v>0</v>
      </c>
      <c r="H955">
        <v>0.57999999999999996</v>
      </c>
      <c r="I955">
        <v>0.57999999999999996</v>
      </c>
      <c r="K955"/>
      <c r="N955" t="s">
        <v>3091</v>
      </c>
      <c r="O955" t="s">
        <v>3092</v>
      </c>
      <c r="P955" t="s">
        <v>3093</v>
      </c>
      <c r="R955" t="s">
        <v>3094</v>
      </c>
    </row>
    <row r="956" spans="1:18" x14ac:dyDescent="0.25">
      <c r="A956">
        <v>12626600</v>
      </c>
      <c r="B956" t="s">
        <v>3089</v>
      </c>
      <c r="D956" t="s">
        <v>3090</v>
      </c>
      <c r="F956">
        <v>1</v>
      </c>
      <c r="G956">
        <v>0</v>
      </c>
      <c r="H956">
        <v>3.55</v>
      </c>
      <c r="I956">
        <v>3.55</v>
      </c>
      <c r="K956"/>
      <c r="N956" t="s">
        <v>3091</v>
      </c>
      <c r="O956" t="s">
        <v>3092</v>
      </c>
      <c r="P956" t="s">
        <v>3093</v>
      </c>
      <c r="R956" t="s">
        <v>3094</v>
      </c>
    </row>
    <row r="957" spans="1:18" x14ac:dyDescent="0.25">
      <c r="A957">
        <v>12626700</v>
      </c>
      <c r="B957" t="s">
        <v>3089</v>
      </c>
      <c r="D957" t="s">
        <v>3090</v>
      </c>
      <c r="F957">
        <v>1</v>
      </c>
      <c r="G957">
        <v>0</v>
      </c>
      <c r="H957">
        <v>5.7277905781501497</v>
      </c>
      <c r="I957">
        <v>5.7277905781501497</v>
      </c>
      <c r="K957"/>
      <c r="N957" t="s">
        <v>3091</v>
      </c>
      <c r="O957" t="s">
        <v>3092</v>
      </c>
      <c r="P957" t="s">
        <v>3093</v>
      </c>
      <c r="R957" t="s">
        <v>3094</v>
      </c>
    </row>
    <row r="958" spans="1:18" x14ac:dyDescent="0.25">
      <c r="A958">
        <v>12626710</v>
      </c>
      <c r="B958" t="s">
        <v>3089</v>
      </c>
      <c r="D958" t="s">
        <v>3090</v>
      </c>
      <c r="F958">
        <v>1</v>
      </c>
      <c r="G958">
        <v>0</v>
      </c>
      <c r="H958">
        <v>4.0661111111111099</v>
      </c>
      <c r="I958">
        <v>4.0661111111111099</v>
      </c>
      <c r="K958"/>
      <c r="N958" t="s">
        <v>3091</v>
      </c>
      <c r="O958" t="s">
        <v>3092</v>
      </c>
      <c r="P958" t="s">
        <v>3093</v>
      </c>
      <c r="R958" t="s">
        <v>3094</v>
      </c>
    </row>
    <row r="959" spans="1:18" x14ac:dyDescent="0.25">
      <c r="A959">
        <v>12626800</v>
      </c>
      <c r="B959" t="s">
        <v>3089</v>
      </c>
      <c r="D959" t="s">
        <v>3090</v>
      </c>
      <c r="F959">
        <v>1</v>
      </c>
      <c r="G959">
        <v>0</v>
      </c>
      <c r="H959">
        <v>12.22</v>
      </c>
      <c r="I959">
        <v>12.22</v>
      </c>
      <c r="K959"/>
      <c r="N959" t="s">
        <v>3091</v>
      </c>
      <c r="O959" t="s">
        <v>3092</v>
      </c>
      <c r="P959" t="s">
        <v>3093</v>
      </c>
      <c r="R959" t="s">
        <v>3094</v>
      </c>
    </row>
    <row r="960" spans="1:18" x14ac:dyDescent="0.25">
      <c r="A960">
        <v>12626900</v>
      </c>
      <c r="B960" t="s">
        <v>3089</v>
      </c>
      <c r="D960" t="s">
        <v>3090</v>
      </c>
      <c r="F960">
        <v>1</v>
      </c>
      <c r="G960">
        <v>0</v>
      </c>
      <c r="H960">
        <v>6.72</v>
      </c>
      <c r="I960">
        <v>6.72</v>
      </c>
      <c r="K960"/>
      <c r="N960" t="s">
        <v>3091</v>
      </c>
      <c r="O960" t="s">
        <v>3092</v>
      </c>
      <c r="P960" t="s">
        <v>3093</v>
      </c>
      <c r="R960" t="s">
        <v>3094</v>
      </c>
    </row>
    <row r="961" spans="1:18" x14ac:dyDescent="0.25">
      <c r="A961">
        <v>12627000</v>
      </c>
      <c r="B961" t="s">
        <v>3089</v>
      </c>
      <c r="D961" t="s">
        <v>3090</v>
      </c>
      <c r="F961">
        <v>1</v>
      </c>
      <c r="G961">
        <v>0</v>
      </c>
      <c r="H961">
        <v>0</v>
      </c>
      <c r="I961">
        <v>0</v>
      </c>
      <c r="K961"/>
      <c r="N961" t="s">
        <v>3091</v>
      </c>
      <c r="O961" t="s">
        <v>3092</v>
      </c>
      <c r="P961" t="s">
        <v>3093</v>
      </c>
      <c r="R961" t="s">
        <v>3094</v>
      </c>
    </row>
    <row r="962" spans="1:18" x14ac:dyDescent="0.25">
      <c r="A962">
        <v>12627100</v>
      </c>
      <c r="B962" t="s">
        <v>3089</v>
      </c>
      <c r="D962" t="s">
        <v>3090</v>
      </c>
      <c r="F962">
        <v>1</v>
      </c>
      <c r="G962">
        <v>0</v>
      </c>
      <c r="H962">
        <v>27.9773</v>
      </c>
      <c r="I962">
        <v>27.9773</v>
      </c>
      <c r="K962"/>
      <c r="N962" t="s">
        <v>3091</v>
      </c>
      <c r="O962" t="s">
        <v>3092</v>
      </c>
      <c r="P962" t="s">
        <v>3093</v>
      </c>
      <c r="R962" t="s">
        <v>3094</v>
      </c>
    </row>
    <row r="963" spans="1:18" x14ac:dyDescent="0.25">
      <c r="A963">
        <v>12627200</v>
      </c>
      <c r="B963" t="s">
        <v>3089</v>
      </c>
      <c r="D963" t="s">
        <v>3090</v>
      </c>
      <c r="F963">
        <v>1</v>
      </c>
      <c r="G963">
        <v>0</v>
      </c>
      <c r="H963">
        <v>9.1204277352543901</v>
      </c>
      <c r="I963">
        <v>9.1204277352543901</v>
      </c>
      <c r="K963"/>
      <c r="N963" t="s">
        <v>3091</v>
      </c>
      <c r="O963" t="s">
        <v>3092</v>
      </c>
      <c r="P963" t="s">
        <v>3093</v>
      </c>
      <c r="R963" t="s">
        <v>3094</v>
      </c>
    </row>
    <row r="964" spans="1:18" x14ac:dyDescent="0.25">
      <c r="A964">
        <v>12627400</v>
      </c>
      <c r="B964" t="s">
        <v>3089</v>
      </c>
      <c r="D964" t="s">
        <v>3090</v>
      </c>
      <c r="F964">
        <v>1</v>
      </c>
      <c r="G964">
        <v>0</v>
      </c>
      <c r="H964">
        <v>15.2</v>
      </c>
      <c r="I964">
        <v>15.2</v>
      </c>
      <c r="K964"/>
      <c r="N964" t="s">
        <v>3091</v>
      </c>
      <c r="O964" t="s">
        <v>3092</v>
      </c>
      <c r="P964" t="s">
        <v>3093</v>
      </c>
      <c r="R964" t="s">
        <v>3094</v>
      </c>
    </row>
    <row r="965" spans="1:18" x14ac:dyDescent="0.25">
      <c r="A965">
        <v>12627500</v>
      </c>
      <c r="B965" t="s">
        <v>3089</v>
      </c>
      <c r="D965" t="s">
        <v>3090</v>
      </c>
      <c r="F965">
        <v>1</v>
      </c>
      <c r="G965">
        <v>0</v>
      </c>
      <c r="H965">
        <v>21.545789473684199</v>
      </c>
      <c r="I965">
        <v>21.545789473684199</v>
      </c>
      <c r="K965"/>
      <c r="N965" t="s">
        <v>3091</v>
      </c>
      <c r="O965" t="s">
        <v>3092</v>
      </c>
      <c r="P965" t="s">
        <v>3093</v>
      </c>
      <c r="R965" t="s">
        <v>3094</v>
      </c>
    </row>
    <row r="966" spans="1:18" x14ac:dyDescent="0.25">
      <c r="A966">
        <v>12627600</v>
      </c>
      <c r="B966" t="s">
        <v>3089</v>
      </c>
      <c r="D966" t="s">
        <v>3090</v>
      </c>
      <c r="F966">
        <v>1</v>
      </c>
      <c r="G966">
        <v>0</v>
      </c>
      <c r="H966">
        <v>16.057777777777801</v>
      </c>
      <c r="I966">
        <v>16.057777777777801</v>
      </c>
      <c r="K966"/>
      <c r="N966" t="s">
        <v>3091</v>
      </c>
      <c r="O966" t="s">
        <v>3092</v>
      </c>
      <c r="P966" t="s">
        <v>3093</v>
      </c>
      <c r="R966" t="s">
        <v>3094</v>
      </c>
    </row>
    <row r="967" spans="1:18" x14ac:dyDescent="0.25">
      <c r="A967">
        <v>12627700</v>
      </c>
      <c r="B967" t="s">
        <v>3089</v>
      </c>
      <c r="D967" t="s">
        <v>3090</v>
      </c>
      <c r="F967">
        <v>1</v>
      </c>
      <c r="G967">
        <v>0</v>
      </c>
      <c r="H967">
        <v>31.049293865905799</v>
      </c>
      <c r="I967">
        <v>31.049293865905799</v>
      </c>
      <c r="K967"/>
      <c r="N967" t="s">
        <v>3091</v>
      </c>
      <c r="O967" t="s">
        <v>3092</v>
      </c>
      <c r="P967" t="s">
        <v>3093</v>
      </c>
      <c r="R967" t="s">
        <v>3094</v>
      </c>
    </row>
    <row r="968" spans="1:18" x14ac:dyDescent="0.25">
      <c r="A968">
        <v>12627800</v>
      </c>
      <c r="B968" t="s">
        <v>3089</v>
      </c>
      <c r="D968" t="s">
        <v>3090</v>
      </c>
      <c r="F968">
        <v>1</v>
      </c>
      <c r="G968">
        <v>0</v>
      </c>
      <c r="H968">
        <v>9.7025000000000006</v>
      </c>
      <c r="I968">
        <v>9.7025000000000006</v>
      </c>
      <c r="K968"/>
      <c r="N968" t="s">
        <v>3091</v>
      </c>
      <c r="O968" t="s">
        <v>3092</v>
      </c>
      <c r="P968" t="s">
        <v>3093</v>
      </c>
      <c r="R968" t="s">
        <v>3094</v>
      </c>
    </row>
    <row r="969" spans="1:18" x14ac:dyDescent="0.25">
      <c r="A969">
        <v>12627900</v>
      </c>
      <c r="B969" t="s">
        <v>3089</v>
      </c>
      <c r="D969" t="s">
        <v>3090</v>
      </c>
      <c r="F969">
        <v>1</v>
      </c>
      <c r="G969">
        <v>0</v>
      </c>
      <c r="H969">
        <v>26.132166666666699</v>
      </c>
      <c r="I969">
        <v>26.132166666666699</v>
      </c>
      <c r="K969"/>
      <c r="N969" t="s">
        <v>3091</v>
      </c>
      <c r="O969" t="s">
        <v>3092</v>
      </c>
      <c r="P969" t="s">
        <v>3093</v>
      </c>
      <c r="R969" t="s">
        <v>3094</v>
      </c>
    </row>
    <row r="970" spans="1:18" x14ac:dyDescent="0.25">
      <c r="A970">
        <v>12628000</v>
      </c>
      <c r="B970" t="s">
        <v>3089</v>
      </c>
      <c r="D970" t="s">
        <v>3090</v>
      </c>
      <c r="F970">
        <v>1</v>
      </c>
      <c r="G970">
        <v>0</v>
      </c>
      <c r="H970">
        <v>0</v>
      </c>
      <c r="I970">
        <v>0</v>
      </c>
      <c r="K970"/>
      <c r="N970" t="s">
        <v>3091</v>
      </c>
      <c r="O970" t="s">
        <v>3092</v>
      </c>
      <c r="P970" t="s">
        <v>3093</v>
      </c>
      <c r="R970" t="s">
        <v>3094</v>
      </c>
    </row>
    <row r="971" spans="1:18" x14ac:dyDescent="0.25">
      <c r="A971">
        <v>12628100</v>
      </c>
      <c r="B971" t="s">
        <v>3089</v>
      </c>
      <c r="D971" t="s">
        <v>3090</v>
      </c>
      <c r="F971">
        <v>1</v>
      </c>
      <c r="G971">
        <v>0</v>
      </c>
      <c r="H971">
        <v>0</v>
      </c>
      <c r="I971">
        <v>0</v>
      </c>
      <c r="K971"/>
      <c r="N971" t="s">
        <v>3091</v>
      </c>
      <c r="O971" t="s">
        <v>3092</v>
      </c>
      <c r="P971" t="s">
        <v>3093</v>
      </c>
      <c r="R971" t="s">
        <v>3094</v>
      </c>
    </row>
    <row r="972" spans="1:18" x14ac:dyDescent="0.25">
      <c r="A972">
        <v>12628200</v>
      </c>
      <c r="B972" t="s">
        <v>3089</v>
      </c>
      <c r="D972" t="s">
        <v>3090</v>
      </c>
      <c r="F972">
        <v>1</v>
      </c>
      <c r="G972">
        <v>0</v>
      </c>
      <c r="H972">
        <v>0</v>
      </c>
      <c r="I972">
        <v>0</v>
      </c>
      <c r="K972"/>
      <c r="N972" t="s">
        <v>3091</v>
      </c>
      <c r="O972" t="s">
        <v>3092</v>
      </c>
      <c r="P972" t="s">
        <v>3093</v>
      </c>
      <c r="R972" t="s">
        <v>3094</v>
      </c>
    </row>
    <row r="973" spans="1:18" x14ac:dyDescent="0.25">
      <c r="A973">
        <v>12628300</v>
      </c>
      <c r="B973" t="s">
        <v>3089</v>
      </c>
      <c r="D973" t="s">
        <v>3090</v>
      </c>
      <c r="F973">
        <v>1</v>
      </c>
      <c r="G973">
        <v>0</v>
      </c>
      <c r="H973">
        <v>1.9366666666666601</v>
      </c>
      <c r="I973">
        <v>1.9366666666666601</v>
      </c>
      <c r="K973"/>
      <c r="N973" t="s">
        <v>3091</v>
      </c>
      <c r="O973" t="s">
        <v>3092</v>
      </c>
      <c r="P973" t="s">
        <v>3093</v>
      </c>
      <c r="R973" t="s">
        <v>3094</v>
      </c>
    </row>
    <row r="974" spans="1:18" x14ac:dyDescent="0.25">
      <c r="A974">
        <v>12628400</v>
      </c>
      <c r="B974" t="s">
        <v>3089</v>
      </c>
      <c r="D974" t="s">
        <v>3090</v>
      </c>
      <c r="F974">
        <v>1</v>
      </c>
      <c r="G974">
        <v>0</v>
      </c>
      <c r="H974">
        <v>4.55</v>
      </c>
      <c r="I974">
        <v>4.55</v>
      </c>
      <c r="K974"/>
      <c r="N974" t="s">
        <v>3091</v>
      </c>
      <c r="O974" t="s">
        <v>3092</v>
      </c>
      <c r="P974" t="s">
        <v>3093</v>
      </c>
      <c r="R974" t="s">
        <v>3094</v>
      </c>
    </row>
    <row r="975" spans="1:18" x14ac:dyDescent="0.25">
      <c r="A975">
        <v>12628420</v>
      </c>
      <c r="B975" t="s">
        <v>3089</v>
      </c>
      <c r="D975" t="s">
        <v>3090</v>
      </c>
      <c r="F975">
        <v>1</v>
      </c>
      <c r="G975">
        <v>0</v>
      </c>
      <c r="H975">
        <v>7.5008333333333299</v>
      </c>
      <c r="I975">
        <v>7.5008333333333299</v>
      </c>
      <c r="K975"/>
      <c r="N975" t="s">
        <v>3091</v>
      </c>
      <c r="O975" t="s">
        <v>3092</v>
      </c>
      <c r="P975" t="s">
        <v>3093</v>
      </c>
      <c r="R975" t="s">
        <v>3094</v>
      </c>
    </row>
    <row r="976" spans="1:18" x14ac:dyDescent="0.25">
      <c r="A976">
        <v>12628500</v>
      </c>
      <c r="B976" t="s">
        <v>3089</v>
      </c>
      <c r="D976" t="s">
        <v>3090</v>
      </c>
      <c r="F976">
        <v>1</v>
      </c>
      <c r="G976">
        <v>0</v>
      </c>
      <c r="H976">
        <v>0</v>
      </c>
      <c r="I976">
        <v>0</v>
      </c>
      <c r="K976"/>
      <c r="N976" t="s">
        <v>3091</v>
      </c>
      <c r="O976" t="s">
        <v>3092</v>
      </c>
      <c r="P976" t="s">
        <v>3093</v>
      </c>
      <c r="R976" t="s">
        <v>3094</v>
      </c>
    </row>
    <row r="977" spans="1:18" x14ac:dyDescent="0.25">
      <c r="A977">
        <v>12628600</v>
      </c>
      <c r="B977" t="s">
        <v>3089</v>
      </c>
      <c r="D977" t="s">
        <v>3090</v>
      </c>
      <c r="F977">
        <v>1</v>
      </c>
      <c r="G977">
        <v>0</v>
      </c>
      <c r="H977">
        <v>6.67</v>
      </c>
      <c r="I977">
        <v>6.67</v>
      </c>
      <c r="K977"/>
      <c r="N977" t="s">
        <v>3091</v>
      </c>
      <c r="O977" t="s">
        <v>3092</v>
      </c>
      <c r="P977" t="s">
        <v>3093</v>
      </c>
      <c r="R977" t="s">
        <v>3094</v>
      </c>
    </row>
    <row r="978" spans="1:18" x14ac:dyDescent="0.25">
      <c r="A978">
        <v>12628700</v>
      </c>
      <c r="B978" t="s">
        <v>3089</v>
      </c>
      <c r="D978" t="s">
        <v>3090</v>
      </c>
      <c r="F978">
        <v>1</v>
      </c>
      <c r="G978">
        <v>0</v>
      </c>
      <c r="H978">
        <v>7.3195652173913004</v>
      </c>
      <c r="I978">
        <v>7.3195652173913004</v>
      </c>
      <c r="K978"/>
      <c r="N978" t="s">
        <v>3091</v>
      </c>
      <c r="O978" t="s">
        <v>3092</v>
      </c>
      <c r="P978" t="s">
        <v>3093</v>
      </c>
      <c r="R978" t="s">
        <v>3094</v>
      </c>
    </row>
    <row r="979" spans="1:18" x14ac:dyDescent="0.25">
      <c r="A979">
        <v>12628800</v>
      </c>
      <c r="B979" t="s">
        <v>3089</v>
      </c>
      <c r="D979" t="s">
        <v>3090</v>
      </c>
      <c r="F979">
        <v>1</v>
      </c>
      <c r="G979">
        <v>0</v>
      </c>
      <c r="H979">
        <v>12.32</v>
      </c>
      <c r="I979">
        <v>12.32</v>
      </c>
      <c r="K979"/>
      <c r="N979" t="s">
        <v>3091</v>
      </c>
      <c r="O979" t="s">
        <v>3092</v>
      </c>
      <c r="P979" t="s">
        <v>3093</v>
      </c>
      <c r="R979" t="s">
        <v>3094</v>
      </c>
    </row>
    <row r="980" spans="1:18" x14ac:dyDescent="0.25">
      <c r="A980">
        <v>12628900</v>
      </c>
      <c r="B980" t="s">
        <v>3089</v>
      </c>
      <c r="D980" t="s">
        <v>3090</v>
      </c>
      <c r="F980">
        <v>1</v>
      </c>
      <c r="G980">
        <v>0</v>
      </c>
      <c r="H980">
        <v>14.702763076923</v>
      </c>
      <c r="I980">
        <v>14.702763076923</v>
      </c>
      <c r="K980"/>
      <c r="N980" t="s">
        <v>3091</v>
      </c>
      <c r="O980" t="s">
        <v>3092</v>
      </c>
      <c r="P980" t="s">
        <v>3093</v>
      </c>
      <c r="R980" t="s">
        <v>3094</v>
      </c>
    </row>
    <row r="981" spans="1:18" x14ac:dyDescent="0.25">
      <c r="A981">
        <v>12629000</v>
      </c>
      <c r="B981" t="s">
        <v>3089</v>
      </c>
      <c r="D981" t="s">
        <v>3090</v>
      </c>
      <c r="F981">
        <v>1</v>
      </c>
      <c r="G981">
        <v>0</v>
      </c>
      <c r="H981">
        <v>11.528145402468301</v>
      </c>
      <c r="I981">
        <v>11.528145402468301</v>
      </c>
      <c r="K981"/>
      <c r="N981" t="s">
        <v>3091</v>
      </c>
      <c r="O981" t="s">
        <v>3092</v>
      </c>
      <c r="P981" t="s">
        <v>3093</v>
      </c>
      <c r="R981" t="s">
        <v>3094</v>
      </c>
    </row>
    <row r="982" spans="1:18" x14ac:dyDescent="0.25">
      <c r="A982">
        <v>12629100</v>
      </c>
      <c r="B982" t="s">
        <v>3089</v>
      </c>
      <c r="D982" t="s">
        <v>3090</v>
      </c>
      <c r="F982">
        <v>1</v>
      </c>
      <c r="G982">
        <v>0</v>
      </c>
      <c r="H982">
        <v>10.96</v>
      </c>
      <c r="I982">
        <v>10.96</v>
      </c>
      <c r="K982"/>
      <c r="N982" t="s">
        <v>3091</v>
      </c>
      <c r="O982" t="s">
        <v>3092</v>
      </c>
      <c r="P982" t="s">
        <v>3093</v>
      </c>
      <c r="R982" t="s">
        <v>3094</v>
      </c>
    </row>
    <row r="983" spans="1:18" x14ac:dyDescent="0.25">
      <c r="A983">
        <v>12629200</v>
      </c>
      <c r="B983" t="s">
        <v>3089</v>
      </c>
      <c r="D983" t="s">
        <v>3090</v>
      </c>
      <c r="F983">
        <v>1</v>
      </c>
      <c r="G983">
        <v>0</v>
      </c>
      <c r="H983">
        <v>12.45</v>
      </c>
      <c r="I983">
        <v>12.45</v>
      </c>
      <c r="K983"/>
      <c r="N983" t="s">
        <v>3091</v>
      </c>
      <c r="O983" t="s">
        <v>3092</v>
      </c>
      <c r="P983" t="s">
        <v>3093</v>
      </c>
      <c r="R983" t="s">
        <v>3094</v>
      </c>
    </row>
    <row r="984" spans="1:18" x14ac:dyDescent="0.25">
      <c r="A984">
        <v>12629300</v>
      </c>
      <c r="B984" t="s">
        <v>3089</v>
      </c>
      <c r="D984" t="s">
        <v>3090</v>
      </c>
      <c r="F984">
        <v>1</v>
      </c>
      <c r="G984">
        <v>0</v>
      </c>
      <c r="H984">
        <v>15.4958333333333</v>
      </c>
      <c r="I984">
        <v>15.4958333333333</v>
      </c>
      <c r="K984"/>
      <c r="N984" t="s">
        <v>3091</v>
      </c>
      <c r="O984" t="s">
        <v>3092</v>
      </c>
      <c r="P984" t="s">
        <v>3093</v>
      </c>
      <c r="R984" t="s">
        <v>3094</v>
      </c>
    </row>
    <row r="985" spans="1:18" x14ac:dyDescent="0.25">
      <c r="A985">
        <v>12629400</v>
      </c>
      <c r="B985" t="s">
        <v>3089</v>
      </c>
      <c r="D985" t="s">
        <v>3090</v>
      </c>
      <c r="F985">
        <v>1</v>
      </c>
      <c r="G985">
        <v>0</v>
      </c>
      <c r="H985">
        <v>0</v>
      </c>
      <c r="I985">
        <v>0</v>
      </c>
      <c r="K985"/>
      <c r="N985" t="s">
        <v>3091</v>
      </c>
      <c r="O985" t="s">
        <v>3092</v>
      </c>
      <c r="P985" t="s">
        <v>3093</v>
      </c>
      <c r="R985" t="s">
        <v>3094</v>
      </c>
    </row>
    <row r="986" spans="1:18" x14ac:dyDescent="0.25">
      <c r="A986">
        <v>12629500</v>
      </c>
      <c r="B986" t="s">
        <v>3089</v>
      </c>
      <c r="D986" t="s">
        <v>3090</v>
      </c>
      <c r="F986">
        <v>1</v>
      </c>
      <c r="G986">
        <v>0</v>
      </c>
      <c r="H986">
        <v>18.031666666666698</v>
      </c>
      <c r="I986">
        <v>18.031666666666698</v>
      </c>
      <c r="K986"/>
      <c r="N986" t="s">
        <v>3091</v>
      </c>
      <c r="O986" t="s">
        <v>3092</v>
      </c>
      <c r="P986" t="s">
        <v>3093</v>
      </c>
      <c r="R986" t="s">
        <v>3094</v>
      </c>
    </row>
    <row r="987" spans="1:18" x14ac:dyDescent="0.25">
      <c r="A987">
        <v>12629600</v>
      </c>
      <c r="B987" t="s">
        <v>3089</v>
      </c>
      <c r="D987" t="s">
        <v>3090</v>
      </c>
      <c r="F987">
        <v>1</v>
      </c>
      <c r="G987">
        <v>0</v>
      </c>
      <c r="H987">
        <v>21.627372104247101</v>
      </c>
      <c r="I987">
        <v>21.627372104247101</v>
      </c>
      <c r="K987"/>
      <c r="N987" t="s">
        <v>3091</v>
      </c>
      <c r="O987" t="s">
        <v>3092</v>
      </c>
      <c r="P987" t="s">
        <v>3093</v>
      </c>
      <c r="R987" t="s">
        <v>3094</v>
      </c>
    </row>
    <row r="988" spans="1:18" x14ac:dyDescent="0.25">
      <c r="A988">
        <v>12629700</v>
      </c>
      <c r="B988" t="s">
        <v>3089</v>
      </c>
      <c r="D988" t="s">
        <v>3090</v>
      </c>
      <c r="F988">
        <v>1</v>
      </c>
      <c r="G988">
        <v>0</v>
      </c>
      <c r="H988">
        <v>0</v>
      </c>
      <c r="I988">
        <v>0</v>
      </c>
      <c r="K988"/>
      <c r="N988" t="s">
        <v>3091</v>
      </c>
      <c r="O988" t="s">
        <v>3092</v>
      </c>
      <c r="P988" t="s">
        <v>3093</v>
      </c>
      <c r="R988" t="s">
        <v>3094</v>
      </c>
    </row>
    <row r="989" spans="1:18" x14ac:dyDescent="0.25">
      <c r="A989">
        <v>12629800</v>
      </c>
      <c r="B989" t="s">
        <v>3089</v>
      </c>
      <c r="D989" t="s">
        <v>3090</v>
      </c>
      <c r="F989">
        <v>1</v>
      </c>
      <c r="G989">
        <v>0</v>
      </c>
      <c r="H989">
        <v>27.4732176069435</v>
      </c>
      <c r="I989">
        <v>27.4732176069435</v>
      </c>
      <c r="K989"/>
      <c r="N989" t="s">
        <v>3091</v>
      </c>
      <c r="O989" t="s">
        <v>3092</v>
      </c>
      <c r="P989" t="s">
        <v>3093</v>
      </c>
      <c r="R989" t="s">
        <v>3094</v>
      </c>
    </row>
    <row r="990" spans="1:18" x14ac:dyDescent="0.25">
      <c r="A990">
        <v>12629900</v>
      </c>
      <c r="B990" t="s">
        <v>3089</v>
      </c>
      <c r="D990" t="s">
        <v>3090</v>
      </c>
      <c r="F990">
        <v>1</v>
      </c>
      <c r="G990">
        <v>0</v>
      </c>
      <c r="H990">
        <v>34.68</v>
      </c>
      <c r="I990">
        <v>34.68</v>
      </c>
      <c r="K990"/>
      <c r="N990" t="s">
        <v>3091</v>
      </c>
      <c r="O990" t="s">
        <v>3092</v>
      </c>
      <c r="P990" t="s">
        <v>3093</v>
      </c>
      <c r="R990" t="s">
        <v>3094</v>
      </c>
    </row>
    <row r="991" spans="1:18" x14ac:dyDescent="0.25">
      <c r="A991">
        <v>12630000</v>
      </c>
      <c r="B991" t="s">
        <v>3089</v>
      </c>
      <c r="D991" t="s">
        <v>3090</v>
      </c>
      <c r="F991">
        <v>1</v>
      </c>
      <c r="G991">
        <v>0</v>
      </c>
      <c r="H991">
        <v>37.620431424665803</v>
      </c>
      <c r="I991">
        <v>37.620431424665803</v>
      </c>
      <c r="K991"/>
      <c r="N991" t="s">
        <v>3091</v>
      </c>
      <c r="O991" t="s">
        <v>3092</v>
      </c>
      <c r="P991" t="s">
        <v>3093</v>
      </c>
      <c r="R991" t="s">
        <v>3094</v>
      </c>
    </row>
    <row r="992" spans="1:18" x14ac:dyDescent="0.25">
      <c r="A992">
        <v>12630100</v>
      </c>
      <c r="B992" t="s">
        <v>3089</v>
      </c>
      <c r="D992" t="s">
        <v>3090</v>
      </c>
      <c r="F992">
        <v>1</v>
      </c>
      <c r="G992">
        <v>0</v>
      </c>
      <c r="H992">
        <v>33.948290299716398</v>
      </c>
      <c r="I992">
        <v>33.948290299716398</v>
      </c>
      <c r="K992"/>
      <c r="N992" t="s">
        <v>3091</v>
      </c>
      <c r="O992" t="s">
        <v>3092</v>
      </c>
      <c r="P992" t="s">
        <v>3093</v>
      </c>
      <c r="R992" t="s">
        <v>3094</v>
      </c>
    </row>
    <row r="993" spans="1:18" x14ac:dyDescent="0.25">
      <c r="A993">
        <v>12630200</v>
      </c>
      <c r="B993" t="s">
        <v>3089</v>
      </c>
      <c r="D993" t="s">
        <v>3090</v>
      </c>
      <c r="F993">
        <v>1</v>
      </c>
      <c r="G993">
        <v>0</v>
      </c>
      <c r="H993">
        <v>41.016527777777803</v>
      </c>
      <c r="I993">
        <v>41.016527777777803</v>
      </c>
      <c r="K993"/>
      <c r="N993" t="s">
        <v>3091</v>
      </c>
      <c r="O993" t="s">
        <v>3092</v>
      </c>
      <c r="P993" t="s">
        <v>3093</v>
      </c>
      <c r="R993" t="s">
        <v>3094</v>
      </c>
    </row>
    <row r="994" spans="1:18" x14ac:dyDescent="0.25">
      <c r="A994">
        <v>12630300</v>
      </c>
      <c r="B994" t="s">
        <v>3089</v>
      </c>
      <c r="D994" t="s">
        <v>3090</v>
      </c>
      <c r="F994">
        <v>1</v>
      </c>
      <c r="G994">
        <v>0</v>
      </c>
      <c r="H994">
        <v>154.79599999999999</v>
      </c>
      <c r="I994">
        <v>154.79599999999999</v>
      </c>
      <c r="K994"/>
      <c r="N994" t="s">
        <v>3091</v>
      </c>
      <c r="O994" t="s">
        <v>3092</v>
      </c>
      <c r="P994" t="s">
        <v>3093</v>
      </c>
      <c r="R994" t="s">
        <v>3094</v>
      </c>
    </row>
    <row r="995" spans="1:18" x14ac:dyDescent="0.25">
      <c r="A995">
        <v>12630400</v>
      </c>
      <c r="B995" t="s">
        <v>3089</v>
      </c>
      <c r="D995" t="s">
        <v>3090</v>
      </c>
      <c r="F995">
        <v>1</v>
      </c>
      <c r="G995">
        <v>0</v>
      </c>
      <c r="H995">
        <v>0</v>
      </c>
      <c r="I995">
        <v>0</v>
      </c>
      <c r="K995"/>
      <c r="N995" t="s">
        <v>3091</v>
      </c>
      <c r="O995" t="s">
        <v>3092</v>
      </c>
      <c r="P995" t="s">
        <v>3093</v>
      </c>
      <c r="R995" t="s">
        <v>3094</v>
      </c>
    </row>
    <row r="996" spans="1:18" x14ac:dyDescent="0.25">
      <c r="A996">
        <v>12630500</v>
      </c>
      <c r="B996" t="s">
        <v>3089</v>
      </c>
      <c r="D996" t="s">
        <v>3090</v>
      </c>
      <c r="F996">
        <v>1</v>
      </c>
      <c r="G996">
        <v>0</v>
      </c>
      <c r="H996">
        <v>0</v>
      </c>
      <c r="I996">
        <v>0</v>
      </c>
      <c r="K996"/>
      <c r="N996" t="s">
        <v>3091</v>
      </c>
      <c r="O996" t="s">
        <v>3092</v>
      </c>
      <c r="P996" t="s">
        <v>3093</v>
      </c>
      <c r="R996" t="s">
        <v>3094</v>
      </c>
    </row>
    <row r="997" spans="1:18" x14ac:dyDescent="0.25">
      <c r="A997">
        <v>12630600</v>
      </c>
      <c r="B997" t="s">
        <v>3089</v>
      </c>
      <c r="D997" t="s">
        <v>3090</v>
      </c>
      <c r="F997">
        <v>1</v>
      </c>
      <c r="G997">
        <v>0</v>
      </c>
      <c r="H997">
        <v>0</v>
      </c>
      <c r="I997">
        <v>0</v>
      </c>
      <c r="K997"/>
      <c r="N997" t="s">
        <v>3091</v>
      </c>
      <c r="O997" t="s">
        <v>3092</v>
      </c>
      <c r="P997" t="s">
        <v>3093</v>
      </c>
      <c r="R997" t="s">
        <v>3094</v>
      </c>
    </row>
    <row r="998" spans="1:18" x14ac:dyDescent="0.25">
      <c r="A998">
        <v>12630700</v>
      </c>
      <c r="B998" t="s">
        <v>3089</v>
      </c>
      <c r="D998" t="s">
        <v>3090</v>
      </c>
      <c r="F998">
        <v>1</v>
      </c>
      <c r="G998">
        <v>0</v>
      </c>
      <c r="H998">
        <v>7.3575609684862204</v>
      </c>
      <c r="I998">
        <v>7.3575609684862204</v>
      </c>
      <c r="K998"/>
      <c r="N998" t="s">
        <v>3091</v>
      </c>
      <c r="O998" t="s">
        <v>3092</v>
      </c>
      <c r="P998" t="s">
        <v>3093</v>
      </c>
      <c r="R998" t="s">
        <v>3094</v>
      </c>
    </row>
    <row r="999" spans="1:18" x14ac:dyDescent="0.25">
      <c r="A999">
        <v>12630800</v>
      </c>
      <c r="B999" t="s">
        <v>3089</v>
      </c>
      <c r="D999" t="s">
        <v>3090</v>
      </c>
      <c r="F999">
        <v>1</v>
      </c>
      <c r="G999">
        <v>0</v>
      </c>
      <c r="H999">
        <v>13.094166666666601</v>
      </c>
      <c r="I999">
        <v>13.094166666666601</v>
      </c>
      <c r="K999"/>
      <c r="N999" t="s">
        <v>3091</v>
      </c>
      <c r="O999" t="s">
        <v>3092</v>
      </c>
      <c r="P999" t="s">
        <v>3093</v>
      </c>
      <c r="R999" t="s">
        <v>3094</v>
      </c>
    </row>
    <row r="1000" spans="1:18" x14ac:dyDescent="0.25">
      <c r="A1000">
        <v>12630900</v>
      </c>
      <c r="B1000" t="s">
        <v>3089</v>
      </c>
      <c r="D1000" t="s">
        <v>3090</v>
      </c>
      <c r="F1000">
        <v>1</v>
      </c>
      <c r="G1000">
        <v>0</v>
      </c>
      <c r="H1000">
        <v>14.7016666666667</v>
      </c>
      <c r="I1000">
        <v>14.7016666666667</v>
      </c>
      <c r="K1000"/>
      <c r="N1000" t="s">
        <v>3091</v>
      </c>
      <c r="O1000" t="s">
        <v>3092</v>
      </c>
      <c r="P1000" t="s">
        <v>3093</v>
      </c>
      <c r="R1000" t="s">
        <v>3094</v>
      </c>
    </row>
    <row r="1001" spans="1:18" x14ac:dyDescent="0.25">
      <c r="A1001">
        <v>12630910</v>
      </c>
      <c r="B1001" t="s">
        <v>3089</v>
      </c>
      <c r="D1001" t="s">
        <v>3090</v>
      </c>
      <c r="F1001">
        <v>1</v>
      </c>
      <c r="G1001">
        <v>0</v>
      </c>
      <c r="H1001">
        <v>14.331605392156799</v>
      </c>
      <c r="I1001">
        <v>14.331605392156799</v>
      </c>
      <c r="K1001"/>
      <c r="N1001" t="s">
        <v>3091</v>
      </c>
      <c r="O1001" t="s">
        <v>3092</v>
      </c>
      <c r="P1001" t="s">
        <v>3093</v>
      </c>
      <c r="R1001" t="s">
        <v>3094</v>
      </c>
    </row>
    <row r="1002" spans="1:18" x14ac:dyDescent="0.25">
      <c r="A1002">
        <v>12631000</v>
      </c>
      <c r="B1002" t="s">
        <v>3089</v>
      </c>
      <c r="D1002" t="s">
        <v>3090</v>
      </c>
      <c r="F1002">
        <v>1</v>
      </c>
      <c r="G1002">
        <v>0</v>
      </c>
      <c r="H1002">
        <v>1.65</v>
      </c>
      <c r="I1002">
        <v>1.65</v>
      </c>
      <c r="K1002"/>
      <c r="N1002" t="s">
        <v>3091</v>
      </c>
      <c r="O1002" t="s">
        <v>3092</v>
      </c>
      <c r="P1002" t="s">
        <v>3093</v>
      </c>
      <c r="R1002" t="s">
        <v>3094</v>
      </c>
    </row>
    <row r="1003" spans="1:18" x14ac:dyDescent="0.25">
      <c r="A1003">
        <v>12631100</v>
      </c>
      <c r="B1003" t="s">
        <v>3089</v>
      </c>
      <c r="D1003" t="s">
        <v>3090</v>
      </c>
      <c r="F1003">
        <v>1</v>
      </c>
      <c r="G1003">
        <v>0</v>
      </c>
      <c r="H1003">
        <v>0</v>
      </c>
      <c r="I1003">
        <v>0</v>
      </c>
      <c r="K1003"/>
      <c r="N1003" t="s">
        <v>3091</v>
      </c>
      <c r="O1003" t="s">
        <v>3092</v>
      </c>
      <c r="P1003" t="s">
        <v>3093</v>
      </c>
      <c r="R1003" t="s">
        <v>3094</v>
      </c>
    </row>
    <row r="1004" spans="1:18" x14ac:dyDescent="0.25">
      <c r="A1004">
        <v>12631200</v>
      </c>
      <c r="B1004" t="s">
        <v>3089</v>
      </c>
      <c r="D1004" t="s">
        <v>3090</v>
      </c>
      <c r="F1004">
        <v>1</v>
      </c>
      <c r="G1004">
        <v>0</v>
      </c>
      <c r="H1004">
        <v>5.4921559633027499</v>
      </c>
      <c r="I1004">
        <v>5.4921559633027499</v>
      </c>
      <c r="K1004"/>
      <c r="N1004" t="s">
        <v>3091</v>
      </c>
      <c r="O1004" t="s">
        <v>3092</v>
      </c>
      <c r="P1004" t="s">
        <v>3093</v>
      </c>
      <c r="R1004" t="s">
        <v>3094</v>
      </c>
    </row>
    <row r="1005" spans="1:18" x14ac:dyDescent="0.25">
      <c r="A1005">
        <v>12631300</v>
      </c>
      <c r="B1005" t="s">
        <v>3089</v>
      </c>
      <c r="D1005" t="s">
        <v>3090</v>
      </c>
      <c r="F1005">
        <v>1</v>
      </c>
      <c r="G1005">
        <v>0</v>
      </c>
      <c r="H1005">
        <v>0</v>
      </c>
      <c r="I1005">
        <v>0</v>
      </c>
      <c r="K1005"/>
      <c r="N1005" t="s">
        <v>3091</v>
      </c>
      <c r="O1005" t="s">
        <v>3092</v>
      </c>
      <c r="P1005" t="s">
        <v>3093</v>
      </c>
      <c r="R1005" t="s">
        <v>3094</v>
      </c>
    </row>
    <row r="1006" spans="1:18" x14ac:dyDescent="0.25">
      <c r="A1006">
        <v>12631310</v>
      </c>
      <c r="B1006" t="s">
        <v>3089</v>
      </c>
      <c r="D1006" t="s">
        <v>3090</v>
      </c>
      <c r="F1006">
        <v>1</v>
      </c>
      <c r="G1006">
        <v>0</v>
      </c>
      <c r="H1006">
        <v>4.5183303717076297</v>
      </c>
      <c r="I1006">
        <v>4.5183303717076297</v>
      </c>
      <c r="K1006"/>
      <c r="N1006" t="s">
        <v>3091</v>
      </c>
      <c r="O1006" t="s">
        <v>3092</v>
      </c>
      <c r="P1006" t="s">
        <v>3093</v>
      </c>
      <c r="R1006" t="s">
        <v>3094</v>
      </c>
    </row>
    <row r="1007" spans="1:18" x14ac:dyDescent="0.25">
      <c r="A1007">
        <v>12631400</v>
      </c>
      <c r="B1007" t="s">
        <v>3089</v>
      </c>
      <c r="D1007" t="s">
        <v>3090</v>
      </c>
      <c r="F1007">
        <v>1</v>
      </c>
      <c r="G1007">
        <v>0</v>
      </c>
      <c r="H1007">
        <v>23.3</v>
      </c>
      <c r="I1007">
        <v>23.3</v>
      </c>
      <c r="K1007"/>
      <c r="N1007" t="s">
        <v>3091</v>
      </c>
      <c r="O1007" t="s">
        <v>3092</v>
      </c>
      <c r="P1007" t="s">
        <v>3093</v>
      </c>
      <c r="R1007" t="s">
        <v>3094</v>
      </c>
    </row>
    <row r="1008" spans="1:18" x14ac:dyDescent="0.25">
      <c r="A1008">
        <v>12631500</v>
      </c>
      <c r="B1008" t="s">
        <v>3089</v>
      </c>
      <c r="D1008" t="s">
        <v>3090</v>
      </c>
      <c r="F1008">
        <v>1</v>
      </c>
      <c r="G1008">
        <v>0</v>
      </c>
      <c r="H1008">
        <v>0</v>
      </c>
      <c r="I1008">
        <v>0</v>
      </c>
      <c r="K1008"/>
      <c r="N1008" t="s">
        <v>3091</v>
      </c>
      <c r="O1008" t="s">
        <v>3092</v>
      </c>
      <c r="P1008" t="s">
        <v>3093</v>
      </c>
      <c r="R1008" t="s">
        <v>3094</v>
      </c>
    </row>
    <row r="1009" spans="1:18" x14ac:dyDescent="0.25">
      <c r="A1009">
        <v>12631600</v>
      </c>
      <c r="B1009" t="s">
        <v>3089</v>
      </c>
      <c r="D1009" t="s">
        <v>3090</v>
      </c>
      <c r="F1009">
        <v>1</v>
      </c>
      <c r="G1009">
        <v>0</v>
      </c>
      <c r="H1009">
        <v>0</v>
      </c>
      <c r="I1009">
        <v>0</v>
      </c>
      <c r="K1009"/>
      <c r="N1009" t="s">
        <v>3091</v>
      </c>
      <c r="O1009" t="s">
        <v>3092</v>
      </c>
      <c r="P1009" t="s">
        <v>3093</v>
      </c>
      <c r="R1009" t="s">
        <v>3094</v>
      </c>
    </row>
    <row r="1010" spans="1:18" x14ac:dyDescent="0.25">
      <c r="A1010">
        <v>12631700</v>
      </c>
      <c r="B1010" t="s">
        <v>3089</v>
      </c>
      <c r="D1010" t="s">
        <v>3090</v>
      </c>
      <c r="F1010">
        <v>1</v>
      </c>
      <c r="G1010">
        <v>0</v>
      </c>
      <c r="H1010">
        <v>0</v>
      </c>
      <c r="I1010">
        <v>0</v>
      </c>
      <c r="K1010"/>
      <c r="N1010" t="s">
        <v>3091</v>
      </c>
      <c r="O1010" t="s">
        <v>3092</v>
      </c>
      <c r="P1010" t="s">
        <v>3093</v>
      </c>
      <c r="R1010" t="s">
        <v>3094</v>
      </c>
    </row>
    <row r="1011" spans="1:18" x14ac:dyDescent="0.25">
      <c r="A1011">
        <v>12631800</v>
      </c>
      <c r="B1011" t="s">
        <v>3089</v>
      </c>
      <c r="D1011" t="s">
        <v>3090</v>
      </c>
      <c r="F1011">
        <v>1</v>
      </c>
      <c r="G1011">
        <v>0</v>
      </c>
      <c r="H1011">
        <v>0</v>
      </c>
      <c r="I1011">
        <v>0</v>
      </c>
      <c r="K1011"/>
      <c r="N1011" t="s">
        <v>3091</v>
      </c>
      <c r="O1011" t="s">
        <v>3092</v>
      </c>
      <c r="P1011" t="s">
        <v>3093</v>
      </c>
      <c r="R1011" t="s">
        <v>3094</v>
      </c>
    </row>
    <row r="1012" spans="1:18" x14ac:dyDescent="0.25">
      <c r="A1012">
        <v>12631900</v>
      </c>
      <c r="B1012" t="s">
        <v>3089</v>
      </c>
      <c r="D1012" t="s">
        <v>3090</v>
      </c>
      <c r="F1012">
        <v>1</v>
      </c>
      <c r="G1012">
        <v>0</v>
      </c>
      <c r="H1012">
        <v>4.62</v>
      </c>
      <c r="I1012">
        <v>4.62</v>
      </c>
      <c r="K1012"/>
      <c r="N1012" t="s">
        <v>3091</v>
      </c>
      <c r="O1012" t="s">
        <v>3092</v>
      </c>
      <c r="P1012" t="s">
        <v>3093</v>
      </c>
      <c r="R1012" t="s">
        <v>3094</v>
      </c>
    </row>
    <row r="1013" spans="1:18" x14ac:dyDescent="0.25">
      <c r="A1013">
        <v>12632200</v>
      </c>
      <c r="B1013" t="s">
        <v>3089</v>
      </c>
      <c r="D1013" t="s">
        <v>3090</v>
      </c>
      <c r="F1013">
        <v>1</v>
      </c>
      <c r="G1013">
        <v>0</v>
      </c>
      <c r="H1013">
        <v>7.06</v>
      </c>
      <c r="I1013">
        <v>7.06</v>
      </c>
      <c r="K1013"/>
      <c r="N1013" t="s">
        <v>3091</v>
      </c>
      <c r="O1013" t="s">
        <v>3092</v>
      </c>
      <c r="P1013" t="s">
        <v>3093</v>
      </c>
      <c r="R1013" t="s">
        <v>3094</v>
      </c>
    </row>
    <row r="1014" spans="1:18" x14ac:dyDescent="0.25">
      <c r="A1014">
        <v>12632300</v>
      </c>
      <c r="B1014" t="s">
        <v>3089</v>
      </c>
      <c r="D1014" t="s">
        <v>3090</v>
      </c>
      <c r="F1014">
        <v>1</v>
      </c>
      <c r="G1014">
        <v>0</v>
      </c>
      <c r="H1014">
        <v>5.6599999999999904</v>
      </c>
      <c r="I1014">
        <v>5.6599999999999904</v>
      </c>
      <c r="K1014"/>
      <c r="N1014" t="s">
        <v>3091</v>
      </c>
      <c r="O1014" t="s">
        <v>3092</v>
      </c>
      <c r="P1014" t="s">
        <v>3093</v>
      </c>
      <c r="R1014" t="s">
        <v>3094</v>
      </c>
    </row>
    <row r="1015" spans="1:18" x14ac:dyDescent="0.25">
      <c r="A1015">
        <v>12632400</v>
      </c>
      <c r="B1015" t="s">
        <v>3089</v>
      </c>
      <c r="D1015" t="s">
        <v>3090</v>
      </c>
      <c r="F1015">
        <v>1</v>
      </c>
      <c r="G1015">
        <v>0</v>
      </c>
      <c r="H1015">
        <v>0</v>
      </c>
      <c r="I1015">
        <v>0</v>
      </c>
      <c r="K1015"/>
      <c r="N1015" t="s">
        <v>3091</v>
      </c>
      <c r="O1015" t="s">
        <v>3092</v>
      </c>
      <c r="P1015" t="s">
        <v>3093</v>
      </c>
      <c r="R1015" t="s">
        <v>3094</v>
      </c>
    </row>
    <row r="1016" spans="1:18" x14ac:dyDescent="0.25">
      <c r="A1016">
        <v>12632500</v>
      </c>
      <c r="B1016" t="s">
        <v>3089</v>
      </c>
      <c r="D1016" t="s">
        <v>3090</v>
      </c>
      <c r="F1016">
        <v>1</v>
      </c>
      <c r="G1016">
        <v>0</v>
      </c>
      <c r="H1016">
        <v>0</v>
      </c>
      <c r="I1016">
        <v>0</v>
      </c>
      <c r="K1016"/>
      <c r="N1016" t="s">
        <v>3091</v>
      </c>
      <c r="O1016" t="s">
        <v>3092</v>
      </c>
      <c r="P1016" t="s">
        <v>3093</v>
      </c>
      <c r="R1016" t="s">
        <v>3094</v>
      </c>
    </row>
    <row r="1017" spans="1:18" x14ac:dyDescent="0.25">
      <c r="A1017">
        <v>12632600</v>
      </c>
      <c r="B1017" t="s">
        <v>3089</v>
      </c>
      <c r="D1017" t="s">
        <v>3090</v>
      </c>
      <c r="F1017">
        <v>1</v>
      </c>
      <c r="G1017">
        <v>0</v>
      </c>
      <c r="H1017">
        <v>0</v>
      </c>
      <c r="I1017">
        <v>0</v>
      </c>
      <c r="K1017"/>
      <c r="N1017" t="s">
        <v>3091</v>
      </c>
      <c r="O1017" t="s">
        <v>3092</v>
      </c>
      <c r="P1017" t="s">
        <v>3093</v>
      </c>
      <c r="R1017" t="s">
        <v>3094</v>
      </c>
    </row>
    <row r="1018" spans="1:18" x14ac:dyDescent="0.25">
      <c r="A1018">
        <v>12632700</v>
      </c>
      <c r="B1018" t="s">
        <v>3089</v>
      </c>
      <c r="D1018" t="s">
        <v>3090</v>
      </c>
      <c r="F1018">
        <v>1</v>
      </c>
      <c r="G1018">
        <v>0</v>
      </c>
      <c r="H1018">
        <v>0</v>
      </c>
      <c r="I1018">
        <v>0</v>
      </c>
      <c r="K1018"/>
      <c r="N1018" t="s">
        <v>3091</v>
      </c>
      <c r="O1018" t="s">
        <v>3092</v>
      </c>
      <c r="P1018" t="s">
        <v>3093</v>
      </c>
      <c r="R1018" t="s">
        <v>3094</v>
      </c>
    </row>
    <row r="1019" spans="1:18" x14ac:dyDescent="0.25">
      <c r="A1019">
        <v>12632800</v>
      </c>
      <c r="B1019" t="s">
        <v>3089</v>
      </c>
      <c r="D1019" t="s">
        <v>3090</v>
      </c>
      <c r="F1019">
        <v>1</v>
      </c>
      <c r="G1019">
        <v>0</v>
      </c>
      <c r="H1019">
        <v>6</v>
      </c>
      <c r="I1019">
        <v>6</v>
      </c>
      <c r="K1019"/>
      <c r="N1019" t="s">
        <v>3091</v>
      </c>
      <c r="O1019" t="s">
        <v>3092</v>
      </c>
      <c r="P1019" t="s">
        <v>3093</v>
      </c>
      <c r="R1019" t="s">
        <v>3094</v>
      </c>
    </row>
    <row r="1020" spans="1:18" x14ac:dyDescent="0.25">
      <c r="A1020">
        <v>12632900</v>
      </c>
      <c r="B1020" t="s">
        <v>3089</v>
      </c>
      <c r="D1020" t="s">
        <v>3090</v>
      </c>
      <c r="F1020">
        <v>1</v>
      </c>
      <c r="G1020">
        <v>0</v>
      </c>
      <c r="H1020">
        <v>0</v>
      </c>
      <c r="I1020">
        <v>0</v>
      </c>
      <c r="K1020"/>
      <c r="N1020" t="s">
        <v>3091</v>
      </c>
      <c r="O1020" t="s">
        <v>3092</v>
      </c>
      <c r="P1020" t="s">
        <v>3093</v>
      </c>
      <c r="R1020" t="s">
        <v>3094</v>
      </c>
    </row>
    <row r="1021" spans="1:18" x14ac:dyDescent="0.25">
      <c r="A1021">
        <v>12633100</v>
      </c>
      <c r="B1021" t="s">
        <v>3089</v>
      </c>
      <c r="D1021" t="s">
        <v>3090</v>
      </c>
      <c r="F1021">
        <v>1</v>
      </c>
      <c r="G1021">
        <v>0</v>
      </c>
      <c r="H1021">
        <v>0</v>
      </c>
      <c r="I1021">
        <v>0</v>
      </c>
      <c r="K1021"/>
      <c r="N1021" t="s">
        <v>3091</v>
      </c>
      <c r="O1021" t="s">
        <v>3092</v>
      </c>
      <c r="P1021" t="s">
        <v>3093</v>
      </c>
      <c r="R1021" t="s">
        <v>3094</v>
      </c>
    </row>
    <row r="1022" spans="1:18" x14ac:dyDescent="0.25">
      <c r="A1022">
        <v>12633200</v>
      </c>
      <c r="B1022" t="s">
        <v>3089</v>
      </c>
      <c r="D1022" t="s">
        <v>3090</v>
      </c>
      <c r="F1022">
        <v>1</v>
      </c>
      <c r="G1022">
        <v>0</v>
      </c>
      <c r="H1022">
        <v>12.512499999999999</v>
      </c>
      <c r="I1022">
        <v>12.512499999999999</v>
      </c>
      <c r="K1022"/>
      <c r="N1022" t="s">
        <v>3091</v>
      </c>
      <c r="O1022" t="s">
        <v>3092</v>
      </c>
      <c r="P1022" t="s">
        <v>3093</v>
      </c>
      <c r="R1022" t="s">
        <v>3094</v>
      </c>
    </row>
    <row r="1023" spans="1:18" x14ac:dyDescent="0.25">
      <c r="A1023">
        <v>12633300</v>
      </c>
      <c r="B1023" t="s">
        <v>3089</v>
      </c>
      <c r="D1023" t="s">
        <v>3090</v>
      </c>
      <c r="F1023">
        <v>1</v>
      </c>
      <c r="G1023">
        <v>0</v>
      </c>
      <c r="H1023">
        <v>0</v>
      </c>
      <c r="I1023">
        <v>0</v>
      </c>
      <c r="K1023"/>
      <c r="N1023" t="s">
        <v>3091</v>
      </c>
      <c r="O1023" t="s">
        <v>3092</v>
      </c>
      <c r="P1023" t="s">
        <v>3093</v>
      </c>
      <c r="R1023" t="s">
        <v>3094</v>
      </c>
    </row>
    <row r="1024" spans="1:18" x14ac:dyDescent="0.25">
      <c r="A1024">
        <v>12633400</v>
      </c>
      <c r="B1024" t="s">
        <v>3089</v>
      </c>
      <c r="D1024" t="s">
        <v>3090</v>
      </c>
      <c r="F1024">
        <v>1</v>
      </c>
      <c r="G1024">
        <v>0</v>
      </c>
      <c r="H1024">
        <v>0</v>
      </c>
      <c r="I1024">
        <v>0</v>
      </c>
      <c r="K1024"/>
      <c r="N1024" t="s">
        <v>3091</v>
      </c>
      <c r="O1024" t="s">
        <v>3092</v>
      </c>
      <c r="P1024" t="s">
        <v>3093</v>
      </c>
      <c r="R1024" t="s">
        <v>3094</v>
      </c>
    </row>
    <row r="1025" spans="1:18" x14ac:dyDescent="0.25">
      <c r="A1025">
        <v>12633500</v>
      </c>
      <c r="B1025" t="s">
        <v>3089</v>
      </c>
      <c r="D1025" t="s">
        <v>3090</v>
      </c>
      <c r="F1025">
        <v>1</v>
      </c>
      <c r="G1025">
        <v>0</v>
      </c>
      <c r="H1025">
        <v>1.85</v>
      </c>
      <c r="I1025">
        <v>1.85</v>
      </c>
      <c r="K1025"/>
      <c r="N1025" t="s">
        <v>3091</v>
      </c>
      <c r="O1025" t="s">
        <v>3092</v>
      </c>
      <c r="P1025" t="s">
        <v>3093</v>
      </c>
      <c r="R1025" t="s">
        <v>3094</v>
      </c>
    </row>
    <row r="1026" spans="1:18" x14ac:dyDescent="0.25">
      <c r="A1026">
        <v>12633600</v>
      </c>
      <c r="B1026" t="s">
        <v>3089</v>
      </c>
      <c r="D1026" t="s">
        <v>3090</v>
      </c>
      <c r="F1026">
        <v>1</v>
      </c>
      <c r="G1026">
        <v>0</v>
      </c>
      <c r="H1026">
        <v>2.71</v>
      </c>
      <c r="I1026">
        <v>2.71</v>
      </c>
      <c r="K1026"/>
      <c r="N1026" t="s">
        <v>3091</v>
      </c>
      <c r="O1026" t="s">
        <v>3092</v>
      </c>
      <c r="P1026" t="s">
        <v>3093</v>
      </c>
      <c r="R1026" t="s">
        <v>3094</v>
      </c>
    </row>
    <row r="1027" spans="1:18" x14ac:dyDescent="0.25">
      <c r="A1027">
        <v>12633601</v>
      </c>
      <c r="B1027" t="s">
        <v>3089</v>
      </c>
      <c r="D1027" t="s">
        <v>3090</v>
      </c>
      <c r="F1027">
        <v>1</v>
      </c>
      <c r="G1027">
        <v>0</v>
      </c>
      <c r="H1027">
        <v>1.75</v>
      </c>
      <c r="I1027">
        <v>1.75</v>
      </c>
      <c r="K1027"/>
      <c r="N1027" t="s">
        <v>3091</v>
      </c>
      <c r="O1027" t="s">
        <v>3092</v>
      </c>
      <c r="P1027" t="s">
        <v>3093</v>
      </c>
      <c r="R1027" t="s">
        <v>3094</v>
      </c>
    </row>
    <row r="1028" spans="1:18" x14ac:dyDescent="0.25">
      <c r="A1028">
        <v>12633700</v>
      </c>
      <c r="B1028" t="s">
        <v>3089</v>
      </c>
      <c r="D1028" t="s">
        <v>3090</v>
      </c>
      <c r="F1028">
        <v>1</v>
      </c>
      <c r="G1028">
        <v>0</v>
      </c>
      <c r="H1028">
        <v>2.05033333333333</v>
      </c>
      <c r="I1028">
        <v>2.05033333333333</v>
      </c>
      <c r="K1028"/>
      <c r="N1028" t="s">
        <v>3091</v>
      </c>
      <c r="O1028" t="s">
        <v>3092</v>
      </c>
      <c r="P1028" t="s">
        <v>3093</v>
      </c>
      <c r="R1028" t="s">
        <v>3094</v>
      </c>
    </row>
    <row r="1029" spans="1:18" x14ac:dyDescent="0.25">
      <c r="A1029">
        <v>12634000</v>
      </c>
      <c r="B1029" t="s">
        <v>3089</v>
      </c>
      <c r="D1029" t="s">
        <v>3090</v>
      </c>
      <c r="F1029">
        <v>1</v>
      </c>
      <c r="G1029">
        <v>0</v>
      </c>
      <c r="H1029">
        <v>0</v>
      </c>
      <c r="I1029">
        <v>0</v>
      </c>
      <c r="K1029"/>
      <c r="N1029" t="s">
        <v>3091</v>
      </c>
      <c r="O1029" t="s">
        <v>3092</v>
      </c>
      <c r="P1029" t="s">
        <v>3093</v>
      </c>
      <c r="R1029" t="s">
        <v>3094</v>
      </c>
    </row>
    <row r="1030" spans="1:18" x14ac:dyDescent="0.25">
      <c r="A1030">
        <v>12634200</v>
      </c>
      <c r="B1030" t="s">
        <v>3089</v>
      </c>
      <c r="D1030" t="s">
        <v>3090</v>
      </c>
      <c r="F1030">
        <v>1</v>
      </c>
      <c r="G1030">
        <v>0</v>
      </c>
      <c r="H1030">
        <v>2.1</v>
      </c>
      <c r="I1030">
        <v>2.1</v>
      </c>
      <c r="K1030"/>
      <c r="N1030" t="s">
        <v>3091</v>
      </c>
      <c r="O1030" t="s">
        <v>3092</v>
      </c>
      <c r="P1030" t="s">
        <v>3093</v>
      </c>
      <c r="R1030" t="s">
        <v>3094</v>
      </c>
    </row>
    <row r="1031" spans="1:18" x14ac:dyDescent="0.25">
      <c r="A1031">
        <v>12634300</v>
      </c>
      <c r="B1031" t="s">
        <v>3089</v>
      </c>
      <c r="D1031" t="s">
        <v>3090</v>
      </c>
      <c r="F1031">
        <v>1</v>
      </c>
      <c r="G1031">
        <v>0</v>
      </c>
      <c r="H1031">
        <v>10.223141025641</v>
      </c>
      <c r="I1031">
        <v>10.223141025641</v>
      </c>
      <c r="K1031"/>
      <c r="N1031" t="s">
        <v>3091</v>
      </c>
      <c r="O1031" t="s">
        <v>3092</v>
      </c>
      <c r="P1031" t="s">
        <v>3093</v>
      </c>
      <c r="R1031" t="s">
        <v>3094</v>
      </c>
    </row>
    <row r="1032" spans="1:18" x14ac:dyDescent="0.25">
      <c r="A1032">
        <v>12634400</v>
      </c>
      <c r="B1032" t="s">
        <v>3089</v>
      </c>
      <c r="D1032" t="s">
        <v>3090</v>
      </c>
      <c r="F1032">
        <v>1</v>
      </c>
      <c r="G1032">
        <v>0</v>
      </c>
      <c r="H1032">
        <v>0</v>
      </c>
      <c r="I1032">
        <v>0</v>
      </c>
      <c r="K1032"/>
      <c r="N1032" t="s">
        <v>3091</v>
      </c>
      <c r="O1032" t="s">
        <v>3092</v>
      </c>
      <c r="P1032" t="s">
        <v>3093</v>
      </c>
      <c r="R1032" t="s">
        <v>3094</v>
      </c>
    </row>
    <row r="1033" spans="1:18" x14ac:dyDescent="0.25">
      <c r="A1033">
        <v>12634500</v>
      </c>
      <c r="B1033" t="s">
        <v>3089</v>
      </c>
      <c r="D1033" t="s">
        <v>3090</v>
      </c>
      <c r="F1033">
        <v>1</v>
      </c>
      <c r="G1033">
        <v>0</v>
      </c>
      <c r="H1033">
        <v>0</v>
      </c>
      <c r="I1033">
        <v>0</v>
      </c>
      <c r="K1033"/>
      <c r="N1033" t="s">
        <v>3091</v>
      </c>
      <c r="O1033" t="s">
        <v>3092</v>
      </c>
      <c r="P1033" t="s">
        <v>3093</v>
      </c>
      <c r="R1033" t="s">
        <v>3094</v>
      </c>
    </row>
    <row r="1034" spans="1:18" x14ac:dyDescent="0.25">
      <c r="A1034">
        <v>12634600</v>
      </c>
      <c r="B1034" t="s">
        <v>3089</v>
      </c>
      <c r="D1034" t="s">
        <v>3090</v>
      </c>
      <c r="F1034">
        <v>1</v>
      </c>
      <c r="G1034">
        <v>0</v>
      </c>
      <c r="H1034">
        <v>1.14916666666667</v>
      </c>
      <c r="I1034">
        <v>1.14916666666667</v>
      </c>
      <c r="K1034"/>
      <c r="N1034" t="s">
        <v>3091</v>
      </c>
      <c r="O1034" t="s">
        <v>3092</v>
      </c>
      <c r="P1034" t="s">
        <v>3093</v>
      </c>
      <c r="R1034" t="s">
        <v>3094</v>
      </c>
    </row>
    <row r="1035" spans="1:18" x14ac:dyDescent="0.25">
      <c r="A1035">
        <v>12634700</v>
      </c>
      <c r="B1035" t="s">
        <v>3089</v>
      </c>
      <c r="D1035" t="s">
        <v>3090</v>
      </c>
      <c r="F1035">
        <v>1</v>
      </c>
      <c r="G1035">
        <v>0</v>
      </c>
      <c r="H1035">
        <v>17.7702409638554</v>
      </c>
      <c r="I1035">
        <v>17.7702409638554</v>
      </c>
      <c r="K1035"/>
      <c r="N1035" t="s">
        <v>3091</v>
      </c>
      <c r="O1035" t="s">
        <v>3092</v>
      </c>
      <c r="P1035" t="s">
        <v>3093</v>
      </c>
      <c r="R1035" t="s">
        <v>3094</v>
      </c>
    </row>
    <row r="1036" spans="1:18" x14ac:dyDescent="0.25">
      <c r="A1036">
        <v>12634800</v>
      </c>
      <c r="B1036" t="s">
        <v>3089</v>
      </c>
      <c r="D1036" t="s">
        <v>3090</v>
      </c>
      <c r="F1036">
        <v>1</v>
      </c>
      <c r="G1036">
        <v>0</v>
      </c>
      <c r="H1036">
        <v>0</v>
      </c>
      <c r="I1036">
        <v>0</v>
      </c>
      <c r="K1036"/>
      <c r="N1036" t="s">
        <v>3091</v>
      </c>
      <c r="O1036" t="s">
        <v>3092</v>
      </c>
      <c r="P1036" t="s">
        <v>3093</v>
      </c>
      <c r="R1036" t="s">
        <v>3094</v>
      </c>
    </row>
    <row r="1037" spans="1:18" x14ac:dyDescent="0.25">
      <c r="A1037">
        <v>12634900</v>
      </c>
      <c r="B1037" t="s">
        <v>3089</v>
      </c>
      <c r="D1037" t="s">
        <v>3090</v>
      </c>
      <c r="F1037">
        <v>1</v>
      </c>
      <c r="G1037">
        <v>0</v>
      </c>
      <c r="H1037">
        <v>11.3</v>
      </c>
      <c r="I1037">
        <v>11.3</v>
      </c>
      <c r="K1037"/>
      <c r="N1037" t="s">
        <v>3091</v>
      </c>
      <c r="O1037" t="s">
        <v>3092</v>
      </c>
      <c r="P1037" t="s">
        <v>3093</v>
      </c>
      <c r="R1037" t="s">
        <v>3094</v>
      </c>
    </row>
    <row r="1038" spans="1:18" x14ac:dyDescent="0.25">
      <c r="A1038">
        <v>12635000</v>
      </c>
      <c r="B1038" t="s">
        <v>3089</v>
      </c>
      <c r="D1038" t="s">
        <v>3090</v>
      </c>
      <c r="F1038">
        <v>1</v>
      </c>
      <c r="G1038">
        <v>0</v>
      </c>
      <c r="H1038">
        <v>22.4545833333333</v>
      </c>
      <c r="I1038">
        <v>22.4545833333333</v>
      </c>
      <c r="K1038"/>
      <c r="N1038" t="s">
        <v>3091</v>
      </c>
      <c r="O1038" t="s">
        <v>3092</v>
      </c>
      <c r="P1038" t="s">
        <v>3093</v>
      </c>
      <c r="R1038" t="s">
        <v>3094</v>
      </c>
    </row>
    <row r="1039" spans="1:18" x14ac:dyDescent="0.25">
      <c r="A1039">
        <v>12635100</v>
      </c>
      <c r="B1039" t="s">
        <v>3089</v>
      </c>
      <c r="D1039" t="s">
        <v>3090</v>
      </c>
      <c r="F1039">
        <v>1</v>
      </c>
      <c r="G1039">
        <v>0</v>
      </c>
      <c r="H1039">
        <v>15</v>
      </c>
      <c r="I1039">
        <v>15</v>
      </c>
      <c r="K1039"/>
      <c r="N1039" t="s">
        <v>3091</v>
      </c>
      <c r="O1039" t="s">
        <v>3092</v>
      </c>
      <c r="P1039" t="s">
        <v>3093</v>
      </c>
      <c r="R1039" t="s">
        <v>3094</v>
      </c>
    </row>
    <row r="1040" spans="1:18" x14ac:dyDescent="0.25">
      <c r="A1040">
        <v>12635200</v>
      </c>
      <c r="B1040" t="s">
        <v>3089</v>
      </c>
      <c r="D1040" t="s">
        <v>3090</v>
      </c>
      <c r="F1040">
        <v>1</v>
      </c>
      <c r="G1040">
        <v>0</v>
      </c>
      <c r="H1040">
        <v>0</v>
      </c>
      <c r="I1040">
        <v>0</v>
      </c>
      <c r="K1040"/>
      <c r="N1040" t="s">
        <v>3091</v>
      </c>
      <c r="O1040" t="s">
        <v>3092</v>
      </c>
      <c r="P1040" t="s">
        <v>3093</v>
      </c>
      <c r="R1040" t="s">
        <v>3094</v>
      </c>
    </row>
    <row r="1041" spans="1:18" x14ac:dyDescent="0.25">
      <c r="A1041">
        <v>12635700</v>
      </c>
      <c r="B1041" t="s">
        <v>3089</v>
      </c>
      <c r="D1041" t="s">
        <v>3090</v>
      </c>
      <c r="F1041">
        <v>1</v>
      </c>
      <c r="G1041">
        <v>0</v>
      </c>
      <c r="H1041">
        <v>22.4467</v>
      </c>
      <c r="I1041">
        <v>22.4467</v>
      </c>
      <c r="K1041"/>
      <c r="N1041" t="s">
        <v>3091</v>
      </c>
      <c r="O1041" t="s">
        <v>3092</v>
      </c>
      <c r="P1041" t="s">
        <v>3093</v>
      </c>
      <c r="R1041" t="s">
        <v>3094</v>
      </c>
    </row>
    <row r="1042" spans="1:18" x14ac:dyDescent="0.25">
      <c r="A1042">
        <v>12635800</v>
      </c>
      <c r="B1042" t="s">
        <v>3089</v>
      </c>
      <c r="D1042" t="s">
        <v>3090</v>
      </c>
      <c r="F1042">
        <v>1</v>
      </c>
      <c r="G1042">
        <v>0</v>
      </c>
      <c r="H1042">
        <v>2.8209374999999999</v>
      </c>
      <c r="I1042">
        <v>2.8209374999999999</v>
      </c>
      <c r="K1042"/>
      <c r="N1042" t="s">
        <v>3091</v>
      </c>
      <c r="O1042" t="s">
        <v>3092</v>
      </c>
      <c r="P1042" t="s">
        <v>3093</v>
      </c>
      <c r="R1042" t="s">
        <v>3094</v>
      </c>
    </row>
    <row r="1043" spans="1:18" x14ac:dyDescent="0.25">
      <c r="A1043">
        <v>12635910</v>
      </c>
      <c r="B1043" t="s">
        <v>3089</v>
      </c>
      <c r="D1043" t="s">
        <v>3090</v>
      </c>
      <c r="F1043">
        <v>1</v>
      </c>
      <c r="G1043">
        <v>0</v>
      </c>
      <c r="H1043">
        <v>4.33</v>
      </c>
      <c r="I1043">
        <v>4.33</v>
      </c>
      <c r="K1043"/>
      <c r="N1043" t="s">
        <v>3091</v>
      </c>
      <c r="O1043" t="s">
        <v>3092</v>
      </c>
      <c r="P1043" t="s">
        <v>3093</v>
      </c>
      <c r="R1043" t="s">
        <v>3094</v>
      </c>
    </row>
    <row r="1044" spans="1:18" x14ac:dyDescent="0.25">
      <c r="A1044">
        <v>12636000</v>
      </c>
      <c r="B1044" t="s">
        <v>3089</v>
      </c>
      <c r="D1044" t="s">
        <v>3090</v>
      </c>
      <c r="F1044">
        <v>1</v>
      </c>
      <c r="G1044">
        <v>0</v>
      </c>
      <c r="H1044">
        <v>40.385599999999997</v>
      </c>
      <c r="I1044">
        <v>40.385599999999997</v>
      </c>
      <c r="K1044"/>
      <c r="N1044" t="s">
        <v>3091</v>
      </c>
      <c r="O1044" t="s">
        <v>3092</v>
      </c>
      <c r="P1044" t="s">
        <v>3093</v>
      </c>
      <c r="R1044" t="s">
        <v>3094</v>
      </c>
    </row>
    <row r="1045" spans="1:18" x14ac:dyDescent="0.25">
      <c r="A1045">
        <v>12636300</v>
      </c>
      <c r="B1045" t="s">
        <v>3089</v>
      </c>
      <c r="D1045" t="s">
        <v>3090</v>
      </c>
      <c r="F1045">
        <v>1</v>
      </c>
      <c r="G1045">
        <v>0</v>
      </c>
      <c r="H1045">
        <v>19.55</v>
      </c>
      <c r="I1045">
        <v>19.55</v>
      </c>
      <c r="K1045"/>
      <c r="N1045" t="s">
        <v>3091</v>
      </c>
      <c r="O1045" t="s">
        <v>3092</v>
      </c>
      <c r="P1045" t="s">
        <v>3093</v>
      </c>
      <c r="R1045" t="s">
        <v>3094</v>
      </c>
    </row>
    <row r="1046" spans="1:18" x14ac:dyDescent="0.25">
      <c r="A1046">
        <v>12636400</v>
      </c>
      <c r="B1046" t="s">
        <v>3089</v>
      </c>
      <c r="D1046" t="s">
        <v>3090</v>
      </c>
      <c r="F1046">
        <v>1</v>
      </c>
      <c r="G1046">
        <v>0</v>
      </c>
      <c r="H1046">
        <v>0</v>
      </c>
      <c r="I1046">
        <v>0</v>
      </c>
      <c r="K1046"/>
      <c r="N1046" t="s">
        <v>3091</v>
      </c>
      <c r="O1046" t="s">
        <v>3092</v>
      </c>
      <c r="P1046" t="s">
        <v>3093</v>
      </c>
      <c r="R1046" t="s">
        <v>3094</v>
      </c>
    </row>
    <row r="1047" spans="1:18" x14ac:dyDescent="0.25">
      <c r="A1047">
        <v>12636500</v>
      </c>
      <c r="B1047" t="s">
        <v>3089</v>
      </c>
      <c r="D1047" t="s">
        <v>3090</v>
      </c>
      <c r="F1047">
        <v>1</v>
      </c>
      <c r="G1047">
        <v>0</v>
      </c>
      <c r="H1047">
        <v>4.5582015065913302</v>
      </c>
      <c r="I1047">
        <v>4.5582015065913302</v>
      </c>
      <c r="K1047"/>
      <c r="N1047" t="s">
        <v>3091</v>
      </c>
      <c r="O1047" t="s">
        <v>3092</v>
      </c>
      <c r="P1047" t="s">
        <v>3093</v>
      </c>
      <c r="R1047" t="s">
        <v>3094</v>
      </c>
    </row>
    <row r="1048" spans="1:18" x14ac:dyDescent="0.25">
      <c r="A1048">
        <v>12636600</v>
      </c>
      <c r="B1048" t="s">
        <v>3089</v>
      </c>
      <c r="D1048" t="s">
        <v>3090</v>
      </c>
      <c r="F1048">
        <v>1</v>
      </c>
      <c r="G1048">
        <v>0</v>
      </c>
      <c r="H1048">
        <v>0</v>
      </c>
      <c r="I1048">
        <v>0</v>
      </c>
      <c r="K1048"/>
      <c r="N1048" t="s">
        <v>3091</v>
      </c>
      <c r="O1048" t="s">
        <v>3092</v>
      </c>
      <c r="P1048" t="s">
        <v>3093</v>
      </c>
      <c r="R1048" t="s">
        <v>3094</v>
      </c>
    </row>
    <row r="1049" spans="1:18" x14ac:dyDescent="0.25">
      <c r="A1049">
        <v>12636700</v>
      </c>
      <c r="B1049" t="s">
        <v>3089</v>
      </c>
      <c r="D1049" t="s">
        <v>3090</v>
      </c>
      <c r="F1049">
        <v>1</v>
      </c>
      <c r="G1049">
        <v>0</v>
      </c>
      <c r="H1049">
        <v>15.248333333333299</v>
      </c>
      <c r="I1049">
        <v>15.248333333333299</v>
      </c>
      <c r="K1049"/>
      <c r="N1049" t="s">
        <v>3091</v>
      </c>
      <c r="O1049" t="s">
        <v>3092</v>
      </c>
      <c r="P1049" t="s">
        <v>3093</v>
      </c>
      <c r="R1049" t="s">
        <v>3094</v>
      </c>
    </row>
    <row r="1050" spans="1:18" x14ac:dyDescent="0.25">
      <c r="A1050">
        <v>12636800</v>
      </c>
      <c r="B1050" t="s">
        <v>3089</v>
      </c>
      <c r="D1050" t="s">
        <v>3090</v>
      </c>
      <c r="F1050">
        <v>1</v>
      </c>
      <c r="G1050">
        <v>0</v>
      </c>
      <c r="H1050">
        <v>14.8</v>
      </c>
      <c r="I1050">
        <v>14.8</v>
      </c>
      <c r="K1050"/>
      <c r="N1050" t="s">
        <v>3091</v>
      </c>
      <c r="O1050" t="s">
        <v>3092</v>
      </c>
      <c r="P1050" t="s">
        <v>3093</v>
      </c>
      <c r="R1050" t="s">
        <v>3094</v>
      </c>
    </row>
    <row r="1051" spans="1:18" x14ac:dyDescent="0.25">
      <c r="A1051">
        <v>12636810</v>
      </c>
      <c r="B1051" t="s">
        <v>3089</v>
      </c>
      <c r="D1051" t="s">
        <v>3090</v>
      </c>
      <c r="F1051">
        <v>1</v>
      </c>
      <c r="G1051">
        <v>0</v>
      </c>
      <c r="H1051">
        <v>16.038458781361999</v>
      </c>
      <c r="I1051">
        <v>16.038458781361999</v>
      </c>
      <c r="K1051"/>
      <c r="N1051" t="s">
        <v>3091</v>
      </c>
      <c r="O1051" t="s">
        <v>3092</v>
      </c>
      <c r="P1051" t="s">
        <v>3093</v>
      </c>
      <c r="R1051" t="s">
        <v>3094</v>
      </c>
    </row>
    <row r="1052" spans="1:18" x14ac:dyDescent="0.25">
      <c r="A1052">
        <v>12636900</v>
      </c>
      <c r="B1052" t="s">
        <v>3089</v>
      </c>
      <c r="D1052" t="s">
        <v>3090</v>
      </c>
      <c r="F1052">
        <v>1</v>
      </c>
      <c r="G1052">
        <v>0</v>
      </c>
      <c r="H1052">
        <v>0</v>
      </c>
      <c r="I1052">
        <v>0</v>
      </c>
      <c r="K1052"/>
      <c r="N1052" t="s">
        <v>3091</v>
      </c>
      <c r="O1052" t="s">
        <v>3092</v>
      </c>
      <c r="P1052" t="s">
        <v>3093</v>
      </c>
      <c r="R1052" t="s">
        <v>3094</v>
      </c>
    </row>
    <row r="1053" spans="1:18" x14ac:dyDescent="0.25">
      <c r="A1053">
        <v>12637000</v>
      </c>
      <c r="B1053" t="s">
        <v>3089</v>
      </c>
      <c r="D1053" t="s">
        <v>3090</v>
      </c>
      <c r="F1053">
        <v>1</v>
      </c>
      <c r="G1053">
        <v>0</v>
      </c>
      <c r="H1053">
        <v>0</v>
      </c>
      <c r="I1053">
        <v>0</v>
      </c>
      <c r="K1053"/>
      <c r="N1053" t="s">
        <v>3091</v>
      </c>
      <c r="O1053" t="s">
        <v>3092</v>
      </c>
      <c r="P1053" t="s">
        <v>3093</v>
      </c>
      <c r="R1053" t="s">
        <v>3094</v>
      </c>
    </row>
    <row r="1054" spans="1:18" x14ac:dyDescent="0.25">
      <c r="A1054">
        <v>12637100</v>
      </c>
      <c r="B1054" t="s">
        <v>3089</v>
      </c>
      <c r="D1054" t="s">
        <v>3090</v>
      </c>
      <c r="F1054">
        <v>1</v>
      </c>
      <c r="G1054">
        <v>0</v>
      </c>
      <c r="H1054">
        <v>3.92</v>
      </c>
      <c r="I1054">
        <v>3.92</v>
      </c>
      <c r="K1054"/>
      <c r="N1054" t="s">
        <v>3091</v>
      </c>
      <c r="O1054" t="s">
        <v>3092</v>
      </c>
      <c r="P1054" t="s">
        <v>3093</v>
      </c>
      <c r="R1054" t="s">
        <v>3094</v>
      </c>
    </row>
    <row r="1055" spans="1:18" x14ac:dyDescent="0.25">
      <c r="A1055">
        <v>12637200</v>
      </c>
      <c r="B1055" t="s">
        <v>3089</v>
      </c>
      <c r="D1055" t="s">
        <v>3090</v>
      </c>
      <c r="F1055">
        <v>1</v>
      </c>
      <c r="G1055">
        <v>0</v>
      </c>
      <c r="H1055">
        <v>2.0533333333333301</v>
      </c>
      <c r="I1055">
        <v>2.0533333333333301</v>
      </c>
      <c r="K1055"/>
      <c r="N1055" t="s">
        <v>3091</v>
      </c>
      <c r="O1055" t="s">
        <v>3092</v>
      </c>
      <c r="P1055" t="s">
        <v>3093</v>
      </c>
      <c r="R1055" t="s">
        <v>3094</v>
      </c>
    </row>
    <row r="1056" spans="1:18" x14ac:dyDescent="0.25">
      <c r="A1056">
        <v>12637300</v>
      </c>
      <c r="B1056" t="s">
        <v>3089</v>
      </c>
      <c r="D1056" t="s">
        <v>3090</v>
      </c>
      <c r="F1056">
        <v>1</v>
      </c>
      <c r="G1056">
        <v>0</v>
      </c>
      <c r="H1056">
        <v>4.4524999999999997</v>
      </c>
      <c r="I1056">
        <v>4.4524999999999997</v>
      </c>
      <c r="K1056"/>
      <c r="N1056" t="s">
        <v>3091</v>
      </c>
      <c r="O1056" t="s">
        <v>3092</v>
      </c>
      <c r="P1056" t="s">
        <v>3093</v>
      </c>
      <c r="R1056" t="s">
        <v>3094</v>
      </c>
    </row>
    <row r="1057" spans="1:18" x14ac:dyDescent="0.25">
      <c r="A1057">
        <v>12637400</v>
      </c>
      <c r="B1057" t="s">
        <v>3089</v>
      </c>
      <c r="D1057" t="s">
        <v>3090</v>
      </c>
      <c r="F1057">
        <v>1</v>
      </c>
      <c r="G1057">
        <v>0</v>
      </c>
      <c r="H1057">
        <v>8.8386111111111099</v>
      </c>
      <c r="I1057">
        <v>8.8386111111111099</v>
      </c>
      <c r="K1057"/>
      <c r="N1057" t="s">
        <v>3091</v>
      </c>
      <c r="O1057" t="s">
        <v>3092</v>
      </c>
      <c r="P1057" t="s">
        <v>3093</v>
      </c>
      <c r="R1057" t="s">
        <v>3094</v>
      </c>
    </row>
    <row r="1058" spans="1:18" x14ac:dyDescent="0.25">
      <c r="A1058">
        <v>12637500</v>
      </c>
      <c r="B1058" t="s">
        <v>3089</v>
      </c>
      <c r="D1058" t="s">
        <v>3090</v>
      </c>
      <c r="F1058">
        <v>1</v>
      </c>
      <c r="G1058">
        <v>0</v>
      </c>
      <c r="H1058">
        <v>15.0703703703703</v>
      </c>
      <c r="I1058">
        <v>15.0703703703703</v>
      </c>
      <c r="K1058"/>
      <c r="N1058" t="s">
        <v>3091</v>
      </c>
      <c r="O1058" t="s">
        <v>3092</v>
      </c>
      <c r="P1058" t="s">
        <v>3093</v>
      </c>
      <c r="R1058" t="s">
        <v>3094</v>
      </c>
    </row>
    <row r="1059" spans="1:18" x14ac:dyDescent="0.25">
      <c r="A1059">
        <v>12637600</v>
      </c>
      <c r="B1059" t="s">
        <v>3089</v>
      </c>
      <c r="D1059" t="s">
        <v>3090</v>
      </c>
      <c r="F1059">
        <v>1</v>
      </c>
      <c r="G1059">
        <v>0</v>
      </c>
      <c r="H1059">
        <v>8.1494252873563209</v>
      </c>
      <c r="I1059">
        <v>8.1494252873563209</v>
      </c>
      <c r="K1059"/>
      <c r="N1059" t="s">
        <v>3091</v>
      </c>
      <c r="O1059" t="s">
        <v>3092</v>
      </c>
      <c r="P1059" t="s">
        <v>3093</v>
      </c>
      <c r="R1059" t="s">
        <v>3094</v>
      </c>
    </row>
    <row r="1060" spans="1:18" x14ac:dyDescent="0.25">
      <c r="A1060">
        <v>12637700</v>
      </c>
      <c r="B1060" t="s">
        <v>3089</v>
      </c>
      <c r="D1060" t="s">
        <v>3090</v>
      </c>
      <c r="F1060">
        <v>1</v>
      </c>
      <c r="G1060">
        <v>0</v>
      </c>
      <c r="H1060">
        <v>14.67</v>
      </c>
      <c r="I1060">
        <v>14.67</v>
      </c>
      <c r="K1060"/>
      <c r="N1060" t="s">
        <v>3091</v>
      </c>
      <c r="O1060" t="s">
        <v>3092</v>
      </c>
      <c r="P1060" t="s">
        <v>3093</v>
      </c>
      <c r="R1060" t="s">
        <v>3094</v>
      </c>
    </row>
    <row r="1061" spans="1:18" x14ac:dyDescent="0.25">
      <c r="A1061">
        <v>12637800</v>
      </c>
      <c r="B1061" t="s">
        <v>3089</v>
      </c>
      <c r="D1061" t="s">
        <v>3090</v>
      </c>
      <c r="F1061">
        <v>1</v>
      </c>
      <c r="G1061">
        <v>0</v>
      </c>
      <c r="H1061">
        <v>11.4898360655737</v>
      </c>
      <c r="I1061">
        <v>11.4898360655737</v>
      </c>
      <c r="K1061"/>
      <c r="N1061" t="s">
        <v>3091</v>
      </c>
      <c r="O1061" t="s">
        <v>3092</v>
      </c>
      <c r="P1061" t="s">
        <v>3093</v>
      </c>
      <c r="R1061" t="s">
        <v>3094</v>
      </c>
    </row>
    <row r="1062" spans="1:18" x14ac:dyDescent="0.25">
      <c r="A1062">
        <v>12638000</v>
      </c>
      <c r="B1062" t="s">
        <v>3089</v>
      </c>
      <c r="D1062" t="s">
        <v>3090</v>
      </c>
      <c r="F1062">
        <v>1</v>
      </c>
      <c r="G1062">
        <v>0</v>
      </c>
      <c r="H1062">
        <v>12.88</v>
      </c>
      <c r="I1062">
        <v>12.88</v>
      </c>
      <c r="K1062"/>
      <c r="N1062" t="s">
        <v>3091</v>
      </c>
      <c r="O1062" t="s">
        <v>3092</v>
      </c>
      <c r="P1062" t="s">
        <v>3093</v>
      </c>
      <c r="R1062" t="s">
        <v>3094</v>
      </c>
    </row>
    <row r="1063" spans="1:18" x14ac:dyDescent="0.25">
      <c r="A1063">
        <v>12638100</v>
      </c>
      <c r="B1063" t="s">
        <v>3089</v>
      </c>
      <c r="D1063" t="s">
        <v>3090</v>
      </c>
      <c r="F1063">
        <v>1</v>
      </c>
      <c r="G1063">
        <v>0</v>
      </c>
      <c r="H1063">
        <v>6.5461666666666698</v>
      </c>
      <c r="I1063">
        <v>6.5461666666666698</v>
      </c>
      <c r="K1063"/>
      <c r="N1063" t="s">
        <v>3091</v>
      </c>
      <c r="O1063" t="s">
        <v>3092</v>
      </c>
      <c r="P1063" t="s">
        <v>3093</v>
      </c>
      <c r="R1063" t="s">
        <v>3094</v>
      </c>
    </row>
    <row r="1064" spans="1:18" x14ac:dyDescent="0.25">
      <c r="A1064">
        <v>12638200</v>
      </c>
      <c r="B1064" t="s">
        <v>3089</v>
      </c>
      <c r="D1064" t="s">
        <v>3090</v>
      </c>
      <c r="F1064">
        <v>1</v>
      </c>
      <c r="G1064">
        <v>0</v>
      </c>
      <c r="H1064">
        <v>15.6033333333333</v>
      </c>
      <c r="I1064">
        <v>15.6033333333333</v>
      </c>
      <c r="K1064"/>
      <c r="N1064" t="s">
        <v>3091</v>
      </c>
      <c r="O1064" t="s">
        <v>3092</v>
      </c>
      <c r="P1064" t="s">
        <v>3093</v>
      </c>
      <c r="R1064" t="s">
        <v>3094</v>
      </c>
    </row>
    <row r="1065" spans="1:18" x14ac:dyDescent="0.25">
      <c r="A1065">
        <v>12638300</v>
      </c>
      <c r="B1065" t="s">
        <v>3089</v>
      </c>
      <c r="D1065" t="s">
        <v>3090</v>
      </c>
      <c r="F1065">
        <v>1</v>
      </c>
      <c r="G1065">
        <v>0</v>
      </c>
      <c r="H1065">
        <v>9.6499542124542099</v>
      </c>
      <c r="I1065">
        <v>9.6499542124542099</v>
      </c>
      <c r="K1065"/>
      <c r="N1065" t="s">
        <v>3091</v>
      </c>
      <c r="O1065" t="s">
        <v>3092</v>
      </c>
      <c r="P1065" t="s">
        <v>3093</v>
      </c>
      <c r="R1065" t="s">
        <v>3094</v>
      </c>
    </row>
    <row r="1066" spans="1:18" x14ac:dyDescent="0.25">
      <c r="A1066">
        <v>12638400</v>
      </c>
      <c r="B1066" t="s">
        <v>3089</v>
      </c>
      <c r="D1066" t="s">
        <v>3090</v>
      </c>
      <c r="F1066">
        <v>1</v>
      </c>
      <c r="G1066">
        <v>0</v>
      </c>
      <c r="H1066">
        <v>0</v>
      </c>
      <c r="I1066"/>
      <c r="K1066"/>
      <c r="N1066" t="s">
        <v>3091</v>
      </c>
      <c r="O1066" t="s">
        <v>3092</v>
      </c>
      <c r="P1066" t="s">
        <v>3093</v>
      </c>
      <c r="R1066" t="s">
        <v>3094</v>
      </c>
    </row>
    <row r="1067" spans="1:18" x14ac:dyDescent="0.25">
      <c r="A1067">
        <v>12638500</v>
      </c>
      <c r="B1067" t="s">
        <v>3089</v>
      </c>
      <c r="D1067" t="s">
        <v>3090</v>
      </c>
      <c r="F1067">
        <v>1</v>
      </c>
      <c r="G1067">
        <v>0</v>
      </c>
      <c r="H1067">
        <v>11.45</v>
      </c>
      <c r="I1067">
        <v>11.45</v>
      </c>
      <c r="K1067"/>
      <c r="N1067" t="s">
        <v>3091</v>
      </c>
      <c r="O1067" t="s">
        <v>3092</v>
      </c>
      <c r="P1067" t="s">
        <v>3093</v>
      </c>
      <c r="R1067" t="s">
        <v>3094</v>
      </c>
    </row>
    <row r="1068" spans="1:18" x14ac:dyDescent="0.25">
      <c r="A1068">
        <v>12638510</v>
      </c>
      <c r="B1068" t="s">
        <v>3089</v>
      </c>
      <c r="D1068" t="s">
        <v>3090</v>
      </c>
      <c r="F1068">
        <v>1</v>
      </c>
      <c r="G1068">
        <v>0</v>
      </c>
      <c r="H1068">
        <v>14.33</v>
      </c>
      <c r="I1068">
        <v>14.33</v>
      </c>
      <c r="K1068"/>
      <c r="N1068" t="s">
        <v>3091</v>
      </c>
      <c r="O1068" t="s">
        <v>3092</v>
      </c>
      <c r="P1068" t="s">
        <v>3093</v>
      </c>
      <c r="R1068" t="s">
        <v>3094</v>
      </c>
    </row>
    <row r="1069" spans="1:18" x14ac:dyDescent="0.25">
      <c r="A1069">
        <v>12638600</v>
      </c>
      <c r="B1069" t="s">
        <v>3089</v>
      </c>
      <c r="D1069" t="s">
        <v>3090</v>
      </c>
      <c r="F1069">
        <v>1</v>
      </c>
      <c r="G1069">
        <v>0</v>
      </c>
      <c r="H1069">
        <v>8.42</v>
      </c>
      <c r="I1069">
        <v>8.42</v>
      </c>
      <c r="K1069"/>
      <c r="N1069" t="s">
        <v>3091</v>
      </c>
      <c r="O1069" t="s">
        <v>3092</v>
      </c>
      <c r="P1069" t="s">
        <v>3093</v>
      </c>
      <c r="R1069" t="s">
        <v>3094</v>
      </c>
    </row>
    <row r="1070" spans="1:18" x14ac:dyDescent="0.25">
      <c r="A1070">
        <v>12638610</v>
      </c>
      <c r="B1070" t="s">
        <v>3089</v>
      </c>
      <c r="D1070" t="s">
        <v>3090</v>
      </c>
      <c r="F1070">
        <v>1</v>
      </c>
      <c r="G1070">
        <v>0</v>
      </c>
      <c r="H1070">
        <v>8.6066666666666602</v>
      </c>
      <c r="I1070">
        <v>8.6066666666666602</v>
      </c>
      <c r="K1070"/>
      <c r="N1070" t="s">
        <v>3091</v>
      </c>
      <c r="O1070" t="s">
        <v>3092</v>
      </c>
      <c r="P1070" t="s">
        <v>3093</v>
      </c>
      <c r="R1070" t="s">
        <v>3094</v>
      </c>
    </row>
    <row r="1071" spans="1:18" x14ac:dyDescent="0.25">
      <c r="A1071">
        <v>12638700</v>
      </c>
      <c r="B1071" t="s">
        <v>3089</v>
      </c>
      <c r="D1071" t="s">
        <v>3090</v>
      </c>
      <c r="F1071">
        <v>1</v>
      </c>
      <c r="G1071">
        <v>0</v>
      </c>
      <c r="H1071">
        <v>36.5304327151687</v>
      </c>
      <c r="I1071">
        <v>36.5304327151687</v>
      </c>
      <c r="K1071"/>
      <c r="N1071" t="s">
        <v>3091</v>
      </c>
      <c r="O1071" t="s">
        <v>3092</v>
      </c>
      <c r="P1071" t="s">
        <v>3093</v>
      </c>
      <c r="R1071" t="s">
        <v>3094</v>
      </c>
    </row>
    <row r="1072" spans="1:18" x14ac:dyDescent="0.25">
      <c r="A1072">
        <v>12638800</v>
      </c>
      <c r="B1072" t="s">
        <v>3089</v>
      </c>
      <c r="D1072" t="s">
        <v>3090</v>
      </c>
      <c r="F1072">
        <v>1</v>
      </c>
      <c r="G1072">
        <v>0</v>
      </c>
      <c r="H1072">
        <v>2.5550000000000002</v>
      </c>
      <c r="I1072">
        <v>2.5550000000000002</v>
      </c>
      <c r="K1072"/>
      <c r="N1072" t="s">
        <v>3091</v>
      </c>
      <c r="O1072" t="s">
        <v>3092</v>
      </c>
      <c r="P1072" t="s">
        <v>3093</v>
      </c>
      <c r="R1072" t="s">
        <v>3094</v>
      </c>
    </row>
    <row r="1073" spans="1:18" x14ac:dyDescent="0.25">
      <c r="A1073">
        <v>12638900</v>
      </c>
      <c r="B1073" t="s">
        <v>3089</v>
      </c>
      <c r="D1073" t="s">
        <v>3090</v>
      </c>
      <c r="F1073">
        <v>1</v>
      </c>
      <c r="G1073">
        <v>0</v>
      </c>
      <c r="H1073">
        <v>25</v>
      </c>
      <c r="I1073">
        <v>25</v>
      </c>
      <c r="K1073"/>
      <c r="N1073" t="s">
        <v>3091</v>
      </c>
      <c r="O1073" t="s">
        <v>3092</v>
      </c>
      <c r="P1073" t="s">
        <v>3093</v>
      </c>
      <c r="R1073" t="s">
        <v>3094</v>
      </c>
    </row>
    <row r="1074" spans="1:18" x14ac:dyDescent="0.25">
      <c r="A1074">
        <v>12639000</v>
      </c>
      <c r="B1074" t="s">
        <v>3089</v>
      </c>
      <c r="D1074" t="s">
        <v>3090</v>
      </c>
      <c r="F1074">
        <v>1</v>
      </c>
      <c r="G1074">
        <v>0</v>
      </c>
      <c r="H1074">
        <v>6.9502777777777798</v>
      </c>
      <c r="I1074">
        <v>6.9502777777777798</v>
      </c>
      <c r="K1074"/>
      <c r="N1074" t="s">
        <v>3091</v>
      </c>
      <c r="O1074" t="s">
        <v>3092</v>
      </c>
      <c r="P1074" t="s">
        <v>3093</v>
      </c>
      <c r="R1074" t="s">
        <v>3094</v>
      </c>
    </row>
    <row r="1075" spans="1:18" x14ac:dyDescent="0.25">
      <c r="A1075">
        <v>12639100</v>
      </c>
      <c r="B1075" t="s">
        <v>3089</v>
      </c>
      <c r="D1075" t="s">
        <v>3090</v>
      </c>
      <c r="F1075">
        <v>1</v>
      </c>
      <c r="G1075">
        <v>0</v>
      </c>
      <c r="H1075">
        <v>2.75</v>
      </c>
      <c r="I1075">
        <v>2.75</v>
      </c>
      <c r="K1075"/>
      <c r="N1075" t="s">
        <v>3091</v>
      </c>
      <c r="O1075" t="s">
        <v>3092</v>
      </c>
      <c r="P1075" t="s">
        <v>3093</v>
      </c>
      <c r="R1075" t="s">
        <v>3094</v>
      </c>
    </row>
    <row r="1076" spans="1:18" x14ac:dyDescent="0.25">
      <c r="A1076">
        <v>12639200</v>
      </c>
      <c r="B1076" t="s">
        <v>3089</v>
      </c>
      <c r="D1076" t="s">
        <v>3090</v>
      </c>
      <c r="F1076">
        <v>1</v>
      </c>
      <c r="G1076">
        <v>0</v>
      </c>
      <c r="H1076">
        <v>31</v>
      </c>
      <c r="I1076">
        <v>31</v>
      </c>
      <c r="K1076"/>
      <c r="N1076" t="s">
        <v>3091</v>
      </c>
      <c r="O1076" t="s">
        <v>3092</v>
      </c>
      <c r="P1076" t="s">
        <v>3093</v>
      </c>
      <c r="R1076" t="s">
        <v>3094</v>
      </c>
    </row>
    <row r="1077" spans="1:18" x14ac:dyDescent="0.25">
      <c r="A1077">
        <v>12639700</v>
      </c>
      <c r="B1077" t="s">
        <v>3089</v>
      </c>
      <c r="D1077" t="s">
        <v>3090</v>
      </c>
      <c r="F1077">
        <v>1</v>
      </c>
      <c r="G1077">
        <v>0</v>
      </c>
      <c r="H1077">
        <v>6.1129491213151903</v>
      </c>
      <c r="I1077">
        <v>6.1129491213151903</v>
      </c>
      <c r="K1077"/>
      <c r="N1077" t="s">
        <v>3091</v>
      </c>
      <c r="O1077" t="s">
        <v>3092</v>
      </c>
      <c r="P1077" t="s">
        <v>3093</v>
      </c>
      <c r="R1077" t="s">
        <v>3094</v>
      </c>
    </row>
    <row r="1078" spans="1:18" x14ac:dyDescent="0.25">
      <c r="A1078">
        <v>12639800</v>
      </c>
      <c r="B1078" t="s">
        <v>3089</v>
      </c>
      <c r="D1078" t="s">
        <v>3090</v>
      </c>
      <c r="F1078">
        <v>1</v>
      </c>
      <c r="G1078">
        <v>0</v>
      </c>
      <c r="H1078">
        <v>5.8427777777777798</v>
      </c>
      <c r="I1078">
        <v>5.8427777777777798</v>
      </c>
      <c r="K1078"/>
      <c r="N1078" t="s">
        <v>3091</v>
      </c>
      <c r="O1078" t="s">
        <v>3092</v>
      </c>
      <c r="P1078" t="s">
        <v>3093</v>
      </c>
      <c r="R1078" t="s">
        <v>3094</v>
      </c>
    </row>
    <row r="1079" spans="1:18" x14ac:dyDescent="0.25">
      <c r="A1079">
        <v>12639900</v>
      </c>
      <c r="B1079" t="s">
        <v>3089</v>
      </c>
      <c r="D1079" t="s">
        <v>3090</v>
      </c>
      <c r="F1079">
        <v>1</v>
      </c>
      <c r="G1079">
        <v>0</v>
      </c>
      <c r="H1079">
        <v>1.2</v>
      </c>
      <c r="I1079">
        <v>1.2</v>
      </c>
      <c r="K1079"/>
      <c r="N1079" t="s">
        <v>3091</v>
      </c>
      <c r="O1079" t="s">
        <v>3092</v>
      </c>
      <c r="P1079" t="s">
        <v>3093</v>
      </c>
      <c r="R1079" t="s">
        <v>3094</v>
      </c>
    </row>
    <row r="1080" spans="1:18" x14ac:dyDescent="0.25">
      <c r="A1080">
        <v>126399100</v>
      </c>
      <c r="B1080" t="s">
        <v>3089</v>
      </c>
      <c r="D1080" t="s">
        <v>3090</v>
      </c>
      <c r="F1080">
        <v>1</v>
      </c>
      <c r="G1080">
        <v>0</v>
      </c>
      <c r="H1080">
        <v>4.82</v>
      </c>
      <c r="I1080">
        <v>4.82</v>
      </c>
      <c r="K1080"/>
      <c r="N1080" t="s">
        <v>3091</v>
      </c>
      <c r="O1080" t="s">
        <v>3092</v>
      </c>
      <c r="P1080" t="s">
        <v>3093</v>
      </c>
      <c r="R1080" t="s">
        <v>3094</v>
      </c>
    </row>
    <row r="1081" spans="1:18" x14ac:dyDescent="0.25">
      <c r="A1081">
        <v>126399200</v>
      </c>
      <c r="B1081" t="s">
        <v>3089</v>
      </c>
      <c r="D1081" t="s">
        <v>3090</v>
      </c>
      <c r="F1081">
        <v>1</v>
      </c>
      <c r="G1081">
        <v>0</v>
      </c>
      <c r="H1081">
        <v>4.0991666666666697</v>
      </c>
      <c r="I1081">
        <v>4.0991666666666697</v>
      </c>
      <c r="K1081"/>
      <c r="N1081" t="s">
        <v>3091</v>
      </c>
      <c r="O1081" t="s">
        <v>3092</v>
      </c>
      <c r="P1081" t="s">
        <v>3093</v>
      </c>
      <c r="R1081" t="s">
        <v>3094</v>
      </c>
    </row>
    <row r="1082" spans="1:18" x14ac:dyDescent="0.25">
      <c r="A1082">
        <v>12640000</v>
      </c>
      <c r="B1082" t="s">
        <v>3089</v>
      </c>
      <c r="D1082" t="s">
        <v>3090</v>
      </c>
      <c r="F1082">
        <v>1</v>
      </c>
      <c r="G1082">
        <v>0</v>
      </c>
      <c r="H1082">
        <v>15.6765047790257</v>
      </c>
      <c r="I1082">
        <v>15.6765047790257</v>
      </c>
      <c r="K1082"/>
      <c r="N1082" t="s">
        <v>3091</v>
      </c>
      <c r="O1082" t="s">
        <v>3092</v>
      </c>
      <c r="P1082" t="s">
        <v>3093</v>
      </c>
      <c r="R1082" t="s">
        <v>3094</v>
      </c>
    </row>
    <row r="1083" spans="1:18" x14ac:dyDescent="0.25">
      <c r="A1083">
        <v>12640100</v>
      </c>
      <c r="B1083" t="s">
        <v>3089</v>
      </c>
      <c r="D1083" t="s">
        <v>3090</v>
      </c>
      <c r="F1083">
        <v>1</v>
      </c>
      <c r="G1083">
        <v>0</v>
      </c>
      <c r="H1083">
        <v>3.0485860176395101</v>
      </c>
      <c r="I1083">
        <v>3.0485860176395101</v>
      </c>
      <c r="K1083"/>
      <c r="N1083" t="s">
        <v>3091</v>
      </c>
      <c r="O1083" t="s">
        <v>3092</v>
      </c>
      <c r="P1083" t="s">
        <v>3093</v>
      </c>
      <c r="R1083" t="s">
        <v>3094</v>
      </c>
    </row>
    <row r="1084" spans="1:18" x14ac:dyDescent="0.25">
      <c r="A1084">
        <v>12640200</v>
      </c>
      <c r="B1084" t="s">
        <v>3089</v>
      </c>
      <c r="D1084" t="s">
        <v>3090</v>
      </c>
      <c r="F1084">
        <v>1</v>
      </c>
      <c r="G1084">
        <v>0</v>
      </c>
      <c r="H1084">
        <v>14.4</v>
      </c>
      <c r="I1084">
        <v>14.4</v>
      </c>
      <c r="K1084"/>
      <c r="N1084" t="s">
        <v>3091</v>
      </c>
      <c r="O1084" t="s">
        <v>3092</v>
      </c>
      <c r="P1084" t="s">
        <v>3093</v>
      </c>
      <c r="R1084" t="s">
        <v>3094</v>
      </c>
    </row>
    <row r="1085" spans="1:18" x14ac:dyDescent="0.25">
      <c r="A1085">
        <v>12640300</v>
      </c>
      <c r="B1085" t="s">
        <v>3089</v>
      </c>
      <c r="D1085" t="s">
        <v>3090</v>
      </c>
      <c r="F1085">
        <v>1</v>
      </c>
      <c r="G1085">
        <v>0</v>
      </c>
      <c r="H1085">
        <v>8.1999999999999993</v>
      </c>
      <c r="I1085">
        <v>8.1999999999999993</v>
      </c>
      <c r="K1085"/>
      <c r="N1085" t="s">
        <v>3091</v>
      </c>
      <c r="O1085" t="s">
        <v>3092</v>
      </c>
      <c r="P1085" t="s">
        <v>3093</v>
      </c>
      <c r="R1085" t="s">
        <v>3094</v>
      </c>
    </row>
    <row r="1086" spans="1:18" x14ac:dyDescent="0.25">
      <c r="A1086">
        <v>12640400</v>
      </c>
      <c r="B1086" t="s">
        <v>3089</v>
      </c>
      <c r="D1086" t="s">
        <v>3090</v>
      </c>
      <c r="F1086">
        <v>1</v>
      </c>
      <c r="G1086">
        <v>0</v>
      </c>
      <c r="H1086">
        <v>15.082644628099199</v>
      </c>
      <c r="I1086">
        <v>15.082644628099199</v>
      </c>
      <c r="K1086"/>
      <c r="N1086" t="s">
        <v>3091</v>
      </c>
      <c r="O1086" t="s">
        <v>3092</v>
      </c>
      <c r="P1086" t="s">
        <v>3093</v>
      </c>
      <c r="R1086" t="s">
        <v>3094</v>
      </c>
    </row>
    <row r="1087" spans="1:18" x14ac:dyDescent="0.25">
      <c r="A1087">
        <v>12640600</v>
      </c>
      <c r="B1087" t="s">
        <v>3089</v>
      </c>
      <c r="D1087" t="s">
        <v>3090</v>
      </c>
      <c r="F1087">
        <v>1</v>
      </c>
      <c r="G1087">
        <v>0</v>
      </c>
      <c r="H1087">
        <v>3.4</v>
      </c>
      <c r="I1087">
        <v>3.4</v>
      </c>
      <c r="K1087"/>
      <c r="N1087" t="s">
        <v>3091</v>
      </c>
      <c r="O1087" t="s">
        <v>3092</v>
      </c>
      <c r="P1087" t="s">
        <v>3093</v>
      </c>
      <c r="R1087" t="s">
        <v>3094</v>
      </c>
    </row>
    <row r="1088" spans="1:18" x14ac:dyDescent="0.25">
      <c r="A1088">
        <v>12640700</v>
      </c>
      <c r="B1088" t="s">
        <v>3089</v>
      </c>
      <c r="D1088" t="s">
        <v>3090</v>
      </c>
      <c r="F1088">
        <v>1</v>
      </c>
      <c r="G1088">
        <v>0</v>
      </c>
      <c r="H1088">
        <v>8.7025000000000006</v>
      </c>
      <c r="I1088">
        <v>8.7025000000000006</v>
      </c>
      <c r="K1088"/>
      <c r="N1088" t="s">
        <v>3091</v>
      </c>
      <c r="O1088" t="s">
        <v>3092</v>
      </c>
      <c r="P1088" t="s">
        <v>3093</v>
      </c>
      <c r="R1088" t="s">
        <v>3094</v>
      </c>
    </row>
    <row r="1089" spans="1:18" x14ac:dyDescent="0.25">
      <c r="A1089">
        <v>12640800</v>
      </c>
      <c r="B1089" t="s">
        <v>3089</v>
      </c>
      <c r="D1089" t="s">
        <v>3090</v>
      </c>
      <c r="F1089">
        <v>1</v>
      </c>
      <c r="G1089">
        <v>0</v>
      </c>
      <c r="H1089">
        <v>3.96</v>
      </c>
      <c r="I1089">
        <v>3.96</v>
      </c>
      <c r="K1089"/>
      <c r="N1089" t="s">
        <v>3091</v>
      </c>
      <c r="O1089" t="s">
        <v>3092</v>
      </c>
      <c r="P1089" t="s">
        <v>3093</v>
      </c>
      <c r="R1089" t="s">
        <v>3094</v>
      </c>
    </row>
    <row r="1090" spans="1:18" x14ac:dyDescent="0.25">
      <c r="A1090">
        <v>12640900</v>
      </c>
      <c r="B1090" t="s">
        <v>3089</v>
      </c>
      <c r="D1090" t="s">
        <v>3090</v>
      </c>
      <c r="F1090">
        <v>1</v>
      </c>
      <c r="G1090">
        <v>0</v>
      </c>
      <c r="H1090">
        <v>10.62</v>
      </c>
      <c r="I1090">
        <v>10.62</v>
      </c>
      <c r="K1090"/>
      <c r="N1090" t="s">
        <v>3091</v>
      </c>
      <c r="O1090" t="s">
        <v>3092</v>
      </c>
      <c r="P1090" t="s">
        <v>3093</v>
      </c>
      <c r="R1090" t="s">
        <v>3094</v>
      </c>
    </row>
    <row r="1091" spans="1:18" x14ac:dyDescent="0.25">
      <c r="A1091">
        <v>12641000</v>
      </c>
      <c r="B1091" t="s">
        <v>3089</v>
      </c>
      <c r="D1091" t="s">
        <v>3090</v>
      </c>
      <c r="F1091">
        <v>1</v>
      </c>
      <c r="G1091">
        <v>0</v>
      </c>
      <c r="H1091">
        <v>1.35</v>
      </c>
      <c r="I1091">
        <v>1.35</v>
      </c>
      <c r="K1091"/>
      <c r="N1091" t="s">
        <v>3091</v>
      </c>
      <c r="O1091" t="s">
        <v>3092</v>
      </c>
      <c r="P1091" t="s">
        <v>3093</v>
      </c>
      <c r="R1091" t="s">
        <v>3094</v>
      </c>
    </row>
    <row r="1092" spans="1:18" x14ac:dyDescent="0.25">
      <c r="A1092">
        <v>12641100</v>
      </c>
      <c r="B1092" t="s">
        <v>3089</v>
      </c>
      <c r="D1092" t="s">
        <v>3090</v>
      </c>
      <c r="F1092">
        <v>1</v>
      </c>
      <c r="G1092">
        <v>0</v>
      </c>
      <c r="H1092">
        <v>9.66</v>
      </c>
      <c r="I1092">
        <v>9.66</v>
      </c>
      <c r="K1092"/>
      <c r="N1092" t="s">
        <v>3091</v>
      </c>
      <c r="O1092" t="s">
        <v>3092</v>
      </c>
      <c r="P1092" t="s">
        <v>3093</v>
      </c>
      <c r="R1092" t="s">
        <v>3094</v>
      </c>
    </row>
    <row r="1093" spans="1:18" x14ac:dyDescent="0.25">
      <c r="A1093">
        <v>12641200</v>
      </c>
      <c r="B1093" t="s">
        <v>3089</v>
      </c>
      <c r="D1093" t="s">
        <v>3090</v>
      </c>
      <c r="F1093">
        <v>1</v>
      </c>
      <c r="G1093">
        <v>0</v>
      </c>
      <c r="H1093">
        <v>7.8975</v>
      </c>
      <c r="I1093">
        <v>7.8975</v>
      </c>
      <c r="K1093"/>
      <c r="N1093" t="s">
        <v>3091</v>
      </c>
      <c r="O1093" t="s">
        <v>3092</v>
      </c>
      <c r="P1093" t="s">
        <v>3093</v>
      </c>
      <c r="R1093" t="s">
        <v>3094</v>
      </c>
    </row>
    <row r="1094" spans="1:18" x14ac:dyDescent="0.25">
      <c r="A1094">
        <v>12641300</v>
      </c>
      <c r="B1094" t="s">
        <v>3089</v>
      </c>
      <c r="D1094" t="s">
        <v>3090</v>
      </c>
      <c r="F1094">
        <v>1</v>
      </c>
      <c r="G1094">
        <v>0</v>
      </c>
      <c r="H1094">
        <v>7.63</v>
      </c>
      <c r="I1094">
        <v>7.63</v>
      </c>
      <c r="K1094"/>
      <c r="N1094" t="s">
        <v>3091</v>
      </c>
      <c r="O1094" t="s">
        <v>3092</v>
      </c>
      <c r="P1094" t="s">
        <v>3093</v>
      </c>
      <c r="R1094" t="s">
        <v>3094</v>
      </c>
    </row>
    <row r="1095" spans="1:18" x14ac:dyDescent="0.25">
      <c r="A1095">
        <v>12641400</v>
      </c>
      <c r="B1095" t="s">
        <v>3089</v>
      </c>
      <c r="D1095" t="s">
        <v>3090</v>
      </c>
      <c r="F1095">
        <v>1</v>
      </c>
      <c r="G1095">
        <v>0</v>
      </c>
      <c r="H1095">
        <v>6.3</v>
      </c>
      <c r="I1095">
        <v>6.3</v>
      </c>
      <c r="K1095"/>
      <c r="N1095" t="s">
        <v>3091</v>
      </c>
      <c r="O1095" t="s">
        <v>3092</v>
      </c>
      <c r="P1095" t="s">
        <v>3093</v>
      </c>
      <c r="R1095" t="s">
        <v>3094</v>
      </c>
    </row>
    <row r="1096" spans="1:18" x14ac:dyDescent="0.25">
      <c r="A1096">
        <v>12641500</v>
      </c>
      <c r="B1096" t="s">
        <v>3089</v>
      </c>
      <c r="D1096" t="s">
        <v>3090</v>
      </c>
      <c r="F1096">
        <v>1</v>
      </c>
      <c r="G1096">
        <v>0</v>
      </c>
      <c r="H1096">
        <v>2.95</v>
      </c>
      <c r="I1096">
        <v>2.95</v>
      </c>
      <c r="K1096"/>
      <c r="N1096" t="s">
        <v>3091</v>
      </c>
      <c r="O1096" t="s">
        <v>3092</v>
      </c>
      <c r="P1096" t="s">
        <v>3093</v>
      </c>
      <c r="R1096" t="s">
        <v>3094</v>
      </c>
    </row>
    <row r="1097" spans="1:18" x14ac:dyDescent="0.25">
      <c r="A1097">
        <v>12641600</v>
      </c>
      <c r="B1097" t="s">
        <v>3089</v>
      </c>
      <c r="D1097" t="s">
        <v>3090</v>
      </c>
      <c r="F1097">
        <v>1</v>
      </c>
      <c r="G1097">
        <v>0</v>
      </c>
      <c r="H1097">
        <v>9.3966666666666701</v>
      </c>
      <c r="I1097">
        <v>9.3966666666666701</v>
      </c>
      <c r="K1097"/>
      <c r="N1097" t="s">
        <v>3091</v>
      </c>
      <c r="O1097" t="s">
        <v>3092</v>
      </c>
      <c r="P1097" t="s">
        <v>3093</v>
      </c>
      <c r="R1097" t="s">
        <v>3094</v>
      </c>
    </row>
    <row r="1098" spans="1:18" x14ac:dyDescent="0.25">
      <c r="A1098">
        <v>12641700</v>
      </c>
      <c r="B1098" t="s">
        <v>3089</v>
      </c>
      <c r="D1098" t="s">
        <v>3090</v>
      </c>
      <c r="F1098">
        <v>1</v>
      </c>
      <c r="G1098">
        <v>0</v>
      </c>
      <c r="H1098">
        <v>5.8758333333333299</v>
      </c>
      <c r="I1098">
        <v>5.8758333333333299</v>
      </c>
      <c r="K1098"/>
      <c r="N1098" t="s">
        <v>3091</v>
      </c>
      <c r="O1098" t="s">
        <v>3092</v>
      </c>
      <c r="P1098" t="s">
        <v>3093</v>
      </c>
      <c r="R1098" t="s">
        <v>3094</v>
      </c>
    </row>
    <row r="1099" spans="1:18" x14ac:dyDescent="0.25">
      <c r="A1099">
        <v>12642000</v>
      </c>
      <c r="B1099" t="s">
        <v>3089</v>
      </c>
      <c r="D1099" t="s">
        <v>3090</v>
      </c>
      <c r="F1099">
        <v>1</v>
      </c>
      <c r="G1099">
        <v>0</v>
      </c>
      <c r="H1099">
        <v>16.561825726141102</v>
      </c>
      <c r="I1099">
        <v>16.561825726141102</v>
      </c>
      <c r="K1099"/>
      <c r="N1099" t="s">
        <v>3091</v>
      </c>
      <c r="O1099" t="s">
        <v>3092</v>
      </c>
      <c r="P1099" t="s">
        <v>3093</v>
      </c>
      <c r="R1099" t="s">
        <v>3094</v>
      </c>
    </row>
    <row r="1100" spans="1:18" x14ac:dyDescent="0.25">
      <c r="A1100">
        <v>12642200</v>
      </c>
      <c r="B1100" t="s">
        <v>3089</v>
      </c>
      <c r="D1100" t="s">
        <v>3090</v>
      </c>
      <c r="F1100">
        <v>1</v>
      </c>
      <c r="G1100">
        <v>0</v>
      </c>
      <c r="H1100">
        <v>34.091111111111097</v>
      </c>
      <c r="I1100">
        <v>34.091111111111097</v>
      </c>
      <c r="K1100"/>
      <c r="N1100" t="s">
        <v>3091</v>
      </c>
      <c r="O1100" t="s">
        <v>3092</v>
      </c>
      <c r="P1100" t="s">
        <v>3093</v>
      </c>
      <c r="R1100" t="s">
        <v>3094</v>
      </c>
    </row>
    <row r="1101" spans="1:18" x14ac:dyDescent="0.25">
      <c r="A1101">
        <v>12642300</v>
      </c>
      <c r="B1101" t="s">
        <v>3089</v>
      </c>
      <c r="D1101" t="s">
        <v>3090</v>
      </c>
      <c r="F1101">
        <v>1</v>
      </c>
      <c r="G1101">
        <v>0</v>
      </c>
      <c r="H1101">
        <v>12.015000000000001</v>
      </c>
      <c r="I1101">
        <v>12.015000000000001</v>
      </c>
      <c r="K1101"/>
      <c r="N1101" t="s">
        <v>3091</v>
      </c>
      <c r="O1101" t="s">
        <v>3092</v>
      </c>
      <c r="P1101" t="s">
        <v>3093</v>
      </c>
      <c r="R1101" t="s">
        <v>3094</v>
      </c>
    </row>
    <row r="1102" spans="1:18" x14ac:dyDescent="0.25">
      <c r="A1102">
        <v>12642500</v>
      </c>
      <c r="B1102" t="s">
        <v>3089</v>
      </c>
      <c r="D1102" t="s">
        <v>3090</v>
      </c>
      <c r="F1102">
        <v>1</v>
      </c>
      <c r="G1102">
        <v>0</v>
      </c>
      <c r="H1102">
        <v>10.185</v>
      </c>
      <c r="I1102">
        <v>10.185</v>
      </c>
      <c r="K1102"/>
      <c r="N1102" t="s">
        <v>3091</v>
      </c>
      <c r="O1102" t="s">
        <v>3092</v>
      </c>
      <c r="P1102" t="s">
        <v>3093</v>
      </c>
      <c r="R1102" t="s">
        <v>3094</v>
      </c>
    </row>
    <row r="1103" spans="1:18" x14ac:dyDescent="0.25">
      <c r="A1103">
        <v>12642600</v>
      </c>
      <c r="B1103" t="s">
        <v>3089</v>
      </c>
      <c r="D1103" t="s">
        <v>3090</v>
      </c>
      <c r="F1103">
        <v>1</v>
      </c>
      <c r="G1103">
        <v>0</v>
      </c>
      <c r="H1103">
        <v>9.7100000000000009</v>
      </c>
      <c r="I1103">
        <v>9.7100000000000009</v>
      </c>
      <c r="K1103"/>
      <c r="N1103" t="s">
        <v>3091</v>
      </c>
      <c r="O1103" t="s">
        <v>3092</v>
      </c>
      <c r="P1103" t="s">
        <v>3093</v>
      </c>
      <c r="R1103" t="s">
        <v>3094</v>
      </c>
    </row>
    <row r="1104" spans="1:18" x14ac:dyDescent="0.25">
      <c r="A1104">
        <v>12642700</v>
      </c>
      <c r="B1104" t="s">
        <v>3089</v>
      </c>
      <c r="D1104" t="s">
        <v>3090</v>
      </c>
      <c r="F1104">
        <v>1</v>
      </c>
      <c r="G1104">
        <v>0</v>
      </c>
      <c r="H1104">
        <v>19.8885245901639</v>
      </c>
      <c r="I1104">
        <v>19.8885245901639</v>
      </c>
      <c r="K1104"/>
      <c r="N1104" t="s">
        <v>3091</v>
      </c>
      <c r="O1104" t="s">
        <v>3092</v>
      </c>
      <c r="P1104" t="s">
        <v>3093</v>
      </c>
      <c r="R1104" t="s">
        <v>3094</v>
      </c>
    </row>
    <row r="1105" spans="1:18" x14ac:dyDescent="0.25">
      <c r="A1105">
        <v>12642900</v>
      </c>
      <c r="B1105" t="s">
        <v>3089</v>
      </c>
      <c r="D1105" t="s">
        <v>3090</v>
      </c>
      <c r="F1105">
        <v>1</v>
      </c>
      <c r="G1105">
        <v>0</v>
      </c>
      <c r="H1105">
        <v>29.5</v>
      </c>
      <c r="I1105">
        <v>29.5</v>
      </c>
      <c r="K1105"/>
      <c r="N1105" t="s">
        <v>3091</v>
      </c>
      <c r="O1105" t="s">
        <v>3092</v>
      </c>
      <c r="P1105" t="s">
        <v>3093</v>
      </c>
      <c r="R1105" t="s">
        <v>3094</v>
      </c>
    </row>
    <row r="1106" spans="1:18" x14ac:dyDescent="0.25">
      <c r="A1106">
        <v>12643100</v>
      </c>
      <c r="B1106" t="s">
        <v>3089</v>
      </c>
      <c r="D1106" t="s">
        <v>3090</v>
      </c>
      <c r="F1106">
        <v>1</v>
      </c>
      <c r="G1106">
        <v>0</v>
      </c>
      <c r="H1106">
        <v>35.69</v>
      </c>
      <c r="I1106">
        <v>35.69</v>
      </c>
      <c r="K1106"/>
      <c r="N1106" t="s">
        <v>3091</v>
      </c>
      <c r="O1106" t="s">
        <v>3092</v>
      </c>
      <c r="P1106" t="s">
        <v>3093</v>
      </c>
      <c r="R1106" t="s">
        <v>3094</v>
      </c>
    </row>
    <row r="1107" spans="1:18" x14ac:dyDescent="0.25">
      <c r="A1107">
        <v>12643400</v>
      </c>
      <c r="B1107" t="s">
        <v>3089</v>
      </c>
      <c r="D1107" t="s">
        <v>3090</v>
      </c>
      <c r="F1107">
        <v>1</v>
      </c>
      <c r="G1107">
        <v>0</v>
      </c>
      <c r="H1107">
        <v>14.22</v>
      </c>
      <c r="I1107">
        <v>14.22</v>
      </c>
      <c r="K1107"/>
      <c r="N1107" t="s">
        <v>3091</v>
      </c>
      <c r="O1107" t="s">
        <v>3092</v>
      </c>
      <c r="P1107" t="s">
        <v>3093</v>
      </c>
      <c r="R1107" t="s">
        <v>3094</v>
      </c>
    </row>
    <row r="1108" spans="1:18" x14ac:dyDescent="0.25">
      <c r="A1108">
        <v>12643500</v>
      </c>
      <c r="B1108" t="s">
        <v>3089</v>
      </c>
      <c r="D1108" t="s">
        <v>3090</v>
      </c>
      <c r="F1108">
        <v>1</v>
      </c>
      <c r="G1108">
        <v>0</v>
      </c>
      <c r="H1108">
        <v>5.8807069199457196</v>
      </c>
      <c r="I1108">
        <v>5.8807069199457196</v>
      </c>
      <c r="K1108"/>
      <c r="N1108" t="s">
        <v>3091</v>
      </c>
      <c r="O1108" t="s">
        <v>3092</v>
      </c>
      <c r="P1108" t="s">
        <v>3093</v>
      </c>
      <c r="R1108" t="s">
        <v>3094</v>
      </c>
    </row>
    <row r="1109" spans="1:18" x14ac:dyDescent="0.25">
      <c r="A1109">
        <v>12644100</v>
      </c>
      <c r="B1109" t="s">
        <v>3089</v>
      </c>
      <c r="D1109" t="s">
        <v>3090</v>
      </c>
      <c r="F1109">
        <v>1</v>
      </c>
      <c r="G1109">
        <v>0</v>
      </c>
      <c r="H1109">
        <v>2.46495677599796</v>
      </c>
      <c r="I1109">
        <v>2.46495677599796</v>
      </c>
      <c r="K1109"/>
      <c r="N1109" t="s">
        <v>3091</v>
      </c>
      <c r="O1109" t="s">
        <v>3092</v>
      </c>
      <c r="P1109" t="s">
        <v>3093</v>
      </c>
      <c r="R1109" t="s">
        <v>3094</v>
      </c>
    </row>
    <row r="1110" spans="1:18" x14ac:dyDescent="0.25">
      <c r="A1110">
        <v>12644200</v>
      </c>
      <c r="B1110" t="s">
        <v>3089</v>
      </c>
      <c r="D1110" t="s">
        <v>3090</v>
      </c>
      <c r="F1110">
        <v>1</v>
      </c>
      <c r="G1110">
        <v>0</v>
      </c>
      <c r="H1110">
        <v>15.099166666666701</v>
      </c>
      <c r="I1110">
        <v>15.099166666666701</v>
      </c>
      <c r="K1110"/>
      <c r="N1110" t="s">
        <v>3091</v>
      </c>
      <c r="O1110" t="s">
        <v>3092</v>
      </c>
      <c r="P1110" t="s">
        <v>3093</v>
      </c>
      <c r="R1110" t="s">
        <v>3094</v>
      </c>
    </row>
    <row r="1111" spans="1:18" x14ac:dyDescent="0.25">
      <c r="A1111">
        <v>12644300</v>
      </c>
      <c r="B1111" t="s">
        <v>3089</v>
      </c>
      <c r="D1111" t="s">
        <v>3090</v>
      </c>
      <c r="F1111">
        <v>1</v>
      </c>
      <c r="G1111">
        <v>0</v>
      </c>
      <c r="H1111">
        <v>0</v>
      </c>
      <c r="I1111"/>
      <c r="K1111"/>
      <c r="N1111" t="s">
        <v>3091</v>
      </c>
      <c r="O1111" t="s">
        <v>3092</v>
      </c>
      <c r="P1111" t="s">
        <v>3093</v>
      </c>
      <c r="R1111" t="s">
        <v>3094</v>
      </c>
    </row>
    <row r="1112" spans="1:18" x14ac:dyDescent="0.25">
      <c r="A1112">
        <v>12700300</v>
      </c>
      <c r="B1112" t="s">
        <v>3089</v>
      </c>
      <c r="D1112" t="s">
        <v>3090</v>
      </c>
      <c r="F1112">
        <v>1</v>
      </c>
      <c r="G1112">
        <v>0</v>
      </c>
      <c r="H1112">
        <v>0</v>
      </c>
      <c r="I1112">
        <v>0</v>
      </c>
      <c r="K1112"/>
      <c r="N1112" t="s">
        <v>3091</v>
      </c>
      <c r="O1112" t="s">
        <v>3092</v>
      </c>
      <c r="P1112" t="s">
        <v>3093</v>
      </c>
      <c r="R1112" t="s">
        <v>3094</v>
      </c>
    </row>
    <row r="1113" spans="1:18" x14ac:dyDescent="0.25">
      <c r="A1113">
        <v>12701900</v>
      </c>
      <c r="B1113" t="s">
        <v>3089</v>
      </c>
      <c r="D1113" t="s">
        <v>3090</v>
      </c>
      <c r="F1113">
        <v>1</v>
      </c>
      <c r="G1113">
        <v>0</v>
      </c>
      <c r="H1113">
        <v>0</v>
      </c>
      <c r="I1113">
        <v>0</v>
      </c>
      <c r="K1113"/>
      <c r="N1113" t="s">
        <v>3091</v>
      </c>
      <c r="O1113" t="s">
        <v>3092</v>
      </c>
      <c r="P1113" t="s">
        <v>3093</v>
      </c>
      <c r="R1113" t="s">
        <v>3094</v>
      </c>
    </row>
    <row r="1114" spans="1:18" x14ac:dyDescent="0.25">
      <c r="A1114">
        <v>12701901</v>
      </c>
      <c r="B1114" t="s">
        <v>3089</v>
      </c>
      <c r="D1114" t="s">
        <v>3090</v>
      </c>
      <c r="F1114">
        <v>1</v>
      </c>
      <c r="G1114">
        <v>0</v>
      </c>
      <c r="H1114">
        <v>0.86309999999999998</v>
      </c>
      <c r="I1114">
        <v>0.86309999999999998</v>
      </c>
      <c r="K1114"/>
      <c r="N1114" t="s">
        <v>3091</v>
      </c>
      <c r="O1114" t="s">
        <v>3092</v>
      </c>
      <c r="P1114" t="s">
        <v>3093</v>
      </c>
      <c r="R1114" t="s">
        <v>3094</v>
      </c>
    </row>
    <row r="1115" spans="1:18" x14ac:dyDescent="0.25">
      <c r="A1115">
        <v>12702000</v>
      </c>
      <c r="B1115" t="s">
        <v>3089</v>
      </c>
      <c r="D1115" t="s">
        <v>3090</v>
      </c>
      <c r="F1115">
        <v>1</v>
      </c>
      <c r="G1115">
        <v>0</v>
      </c>
      <c r="H1115">
        <v>0.70250000000000001</v>
      </c>
      <c r="I1115">
        <v>0.70250000000000001</v>
      </c>
      <c r="K1115"/>
      <c r="N1115" t="s">
        <v>3091</v>
      </c>
      <c r="O1115" t="s">
        <v>3092</v>
      </c>
      <c r="P1115" t="s">
        <v>3093</v>
      </c>
      <c r="R1115" t="s">
        <v>3094</v>
      </c>
    </row>
    <row r="1116" spans="1:18" x14ac:dyDescent="0.25">
      <c r="A1116">
        <v>12900500</v>
      </c>
      <c r="B1116" t="s">
        <v>3089</v>
      </c>
      <c r="D1116" t="s">
        <v>3090</v>
      </c>
      <c r="F1116">
        <v>1</v>
      </c>
      <c r="G1116">
        <v>0</v>
      </c>
      <c r="H1116">
        <v>8.3098600661176203</v>
      </c>
      <c r="I1116">
        <v>8.3098600661176203</v>
      </c>
      <c r="K1116"/>
      <c r="N1116" t="s">
        <v>3091</v>
      </c>
      <c r="O1116" t="s">
        <v>3092</v>
      </c>
      <c r="P1116" t="s">
        <v>3093</v>
      </c>
      <c r="R1116" t="s">
        <v>3094</v>
      </c>
    </row>
    <row r="1117" spans="1:18" x14ac:dyDescent="0.25">
      <c r="A1117">
        <v>12900600</v>
      </c>
      <c r="B1117" t="s">
        <v>3089</v>
      </c>
      <c r="D1117" t="s">
        <v>3090</v>
      </c>
      <c r="F1117">
        <v>1</v>
      </c>
      <c r="G1117">
        <v>0</v>
      </c>
      <c r="H1117">
        <v>0</v>
      </c>
      <c r="I1117">
        <v>0</v>
      </c>
      <c r="K1117"/>
      <c r="N1117" t="s">
        <v>3091</v>
      </c>
      <c r="O1117" t="s">
        <v>3092</v>
      </c>
      <c r="P1117" t="s">
        <v>3093</v>
      </c>
      <c r="R1117" t="s">
        <v>3094</v>
      </c>
    </row>
    <row r="1118" spans="1:18" x14ac:dyDescent="0.25">
      <c r="A1118">
        <v>12901400</v>
      </c>
      <c r="B1118" t="s">
        <v>3089</v>
      </c>
      <c r="D1118" t="s">
        <v>3090</v>
      </c>
      <c r="F1118">
        <v>1</v>
      </c>
      <c r="G1118">
        <v>0</v>
      </c>
      <c r="H1118">
        <v>0</v>
      </c>
      <c r="I1118">
        <v>0</v>
      </c>
      <c r="K1118"/>
      <c r="N1118" t="s">
        <v>3091</v>
      </c>
      <c r="O1118" t="s">
        <v>3092</v>
      </c>
      <c r="P1118" t="s">
        <v>3093</v>
      </c>
      <c r="R1118" t="s">
        <v>3094</v>
      </c>
    </row>
    <row r="1119" spans="1:18" x14ac:dyDescent="0.25">
      <c r="A1119">
        <v>13000200</v>
      </c>
      <c r="B1119" t="s">
        <v>3089</v>
      </c>
      <c r="D1119" t="s">
        <v>3090</v>
      </c>
      <c r="F1119">
        <v>1</v>
      </c>
      <c r="G1119">
        <v>0</v>
      </c>
      <c r="H1119">
        <v>1.33506666666667</v>
      </c>
      <c r="I1119">
        <v>1.33506666666667</v>
      </c>
      <c r="K1119"/>
      <c r="N1119" t="s">
        <v>3091</v>
      </c>
      <c r="O1119" t="s">
        <v>3092</v>
      </c>
      <c r="P1119" t="s">
        <v>3093</v>
      </c>
      <c r="R1119" t="s">
        <v>3094</v>
      </c>
    </row>
    <row r="1120" spans="1:18" x14ac:dyDescent="0.25">
      <c r="A1120">
        <v>130002500</v>
      </c>
      <c r="B1120" t="s">
        <v>3089</v>
      </c>
      <c r="D1120" t="s">
        <v>3090</v>
      </c>
      <c r="F1120">
        <v>1</v>
      </c>
      <c r="G1120">
        <v>0</v>
      </c>
      <c r="H1120">
        <v>0</v>
      </c>
      <c r="I1120">
        <v>0</v>
      </c>
      <c r="K1120"/>
      <c r="N1120" t="s">
        <v>3091</v>
      </c>
      <c r="O1120" t="s">
        <v>3092</v>
      </c>
      <c r="P1120" t="s">
        <v>3093</v>
      </c>
      <c r="R1120" t="s">
        <v>3094</v>
      </c>
    </row>
    <row r="1121" spans="1:18" x14ac:dyDescent="0.25">
      <c r="A1121">
        <v>13000400</v>
      </c>
      <c r="B1121" t="s">
        <v>3089</v>
      </c>
      <c r="D1121" t="s">
        <v>3090</v>
      </c>
      <c r="F1121">
        <v>1</v>
      </c>
      <c r="G1121">
        <v>0</v>
      </c>
      <c r="H1121">
        <v>1.07439</v>
      </c>
      <c r="I1121">
        <v>1.07439</v>
      </c>
      <c r="K1121"/>
      <c r="N1121" t="s">
        <v>3091</v>
      </c>
      <c r="O1121" t="s">
        <v>3092</v>
      </c>
      <c r="P1121" t="s">
        <v>3093</v>
      </c>
      <c r="R1121" t="s">
        <v>3094</v>
      </c>
    </row>
    <row r="1122" spans="1:18" x14ac:dyDescent="0.25">
      <c r="A1122">
        <v>13000600</v>
      </c>
      <c r="B1122" t="s">
        <v>3089</v>
      </c>
      <c r="D1122" t="s">
        <v>3090</v>
      </c>
      <c r="F1122">
        <v>1</v>
      </c>
      <c r="G1122">
        <v>0</v>
      </c>
      <c r="H1122">
        <v>1.88</v>
      </c>
      <c r="I1122">
        <v>1.88</v>
      </c>
      <c r="K1122"/>
      <c r="N1122" t="s">
        <v>3091</v>
      </c>
      <c r="O1122" t="s">
        <v>3092</v>
      </c>
      <c r="P1122" t="s">
        <v>3093</v>
      </c>
      <c r="R1122" t="s">
        <v>3094</v>
      </c>
    </row>
    <row r="1123" spans="1:18" x14ac:dyDescent="0.25">
      <c r="A1123">
        <v>13000653</v>
      </c>
      <c r="B1123" t="s">
        <v>3089</v>
      </c>
      <c r="D1123" t="s">
        <v>3090</v>
      </c>
      <c r="F1123">
        <v>1</v>
      </c>
      <c r="G1123">
        <v>0</v>
      </c>
      <c r="H1123">
        <v>3.89</v>
      </c>
      <c r="I1123">
        <v>3.89</v>
      </c>
      <c r="K1123"/>
      <c r="N1123" t="s">
        <v>3091</v>
      </c>
      <c r="O1123" t="s">
        <v>3092</v>
      </c>
      <c r="P1123" t="s">
        <v>3093</v>
      </c>
      <c r="R1123" t="s">
        <v>3094</v>
      </c>
    </row>
    <row r="1124" spans="1:18" x14ac:dyDescent="0.25">
      <c r="A1124">
        <v>13000658</v>
      </c>
      <c r="B1124" t="s">
        <v>3089</v>
      </c>
      <c r="D1124" t="s">
        <v>3090</v>
      </c>
      <c r="F1124">
        <v>1</v>
      </c>
      <c r="G1124">
        <v>0</v>
      </c>
      <c r="H1124">
        <v>0.52</v>
      </c>
      <c r="I1124">
        <v>0.52</v>
      </c>
      <c r="K1124"/>
      <c r="N1124" t="s">
        <v>3091</v>
      </c>
      <c r="O1124" t="s">
        <v>3092</v>
      </c>
      <c r="P1124" t="s">
        <v>3093</v>
      </c>
      <c r="R1124" t="s">
        <v>3094</v>
      </c>
    </row>
    <row r="1125" spans="1:18" x14ac:dyDescent="0.25">
      <c r="A1125">
        <v>13001200</v>
      </c>
      <c r="B1125" t="s">
        <v>3089</v>
      </c>
      <c r="D1125" t="s">
        <v>3090</v>
      </c>
      <c r="F1125">
        <v>1</v>
      </c>
      <c r="G1125">
        <v>0</v>
      </c>
      <c r="H1125">
        <v>2.4700000000000002</v>
      </c>
      <c r="I1125">
        <v>2.4700000000000002</v>
      </c>
      <c r="K1125"/>
      <c r="N1125" t="s">
        <v>3091</v>
      </c>
      <c r="O1125" t="s">
        <v>3092</v>
      </c>
      <c r="P1125" t="s">
        <v>3093</v>
      </c>
      <c r="R1125" t="s">
        <v>3094</v>
      </c>
    </row>
    <row r="1126" spans="1:18" x14ac:dyDescent="0.25">
      <c r="A1126">
        <v>13001800</v>
      </c>
      <c r="B1126" t="s">
        <v>3089</v>
      </c>
      <c r="D1126" t="s">
        <v>3090</v>
      </c>
      <c r="F1126">
        <v>1</v>
      </c>
      <c r="G1126">
        <v>0</v>
      </c>
      <c r="H1126">
        <v>12.5</v>
      </c>
      <c r="I1126">
        <v>12.5</v>
      </c>
      <c r="K1126"/>
      <c r="N1126" t="s">
        <v>3091</v>
      </c>
      <c r="O1126" t="s">
        <v>3092</v>
      </c>
      <c r="P1126" t="s">
        <v>3093</v>
      </c>
      <c r="R1126" t="s">
        <v>3094</v>
      </c>
    </row>
    <row r="1127" spans="1:18" x14ac:dyDescent="0.25">
      <c r="A1127">
        <v>13001900</v>
      </c>
      <c r="B1127" t="s">
        <v>3089</v>
      </c>
      <c r="D1127" t="s">
        <v>3090</v>
      </c>
      <c r="F1127">
        <v>1</v>
      </c>
      <c r="G1127">
        <v>0</v>
      </c>
      <c r="H1127">
        <v>1.1100000000000001</v>
      </c>
      <c r="I1127">
        <v>1.1100000000000001</v>
      </c>
      <c r="K1127"/>
      <c r="N1127" t="s">
        <v>3091</v>
      </c>
      <c r="O1127" t="s">
        <v>3092</v>
      </c>
      <c r="P1127" t="s">
        <v>3093</v>
      </c>
      <c r="R1127" t="s">
        <v>3094</v>
      </c>
    </row>
    <row r="1128" spans="1:18" x14ac:dyDescent="0.25">
      <c r="A1128">
        <v>13002000</v>
      </c>
      <c r="B1128" t="s">
        <v>3089</v>
      </c>
      <c r="D1128" t="s">
        <v>3090</v>
      </c>
      <c r="F1128">
        <v>1</v>
      </c>
      <c r="G1128">
        <v>0</v>
      </c>
      <c r="H1128">
        <v>1.04</v>
      </c>
      <c r="I1128">
        <v>1.04</v>
      </c>
      <c r="K1128"/>
      <c r="N1128" t="s">
        <v>3091</v>
      </c>
      <c r="O1128" t="s">
        <v>3092</v>
      </c>
      <c r="P1128" t="s">
        <v>3093</v>
      </c>
      <c r="R1128" t="s">
        <v>3094</v>
      </c>
    </row>
    <row r="1129" spans="1:18" x14ac:dyDescent="0.25">
      <c r="A1129">
        <v>13002100</v>
      </c>
      <c r="B1129" t="s">
        <v>3089</v>
      </c>
      <c r="D1129" t="s">
        <v>3090</v>
      </c>
      <c r="F1129">
        <v>1</v>
      </c>
      <c r="G1129">
        <v>0</v>
      </c>
      <c r="H1129">
        <v>0.70252173913043503</v>
      </c>
      <c r="I1129">
        <v>0.70252173913043503</v>
      </c>
      <c r="K1129"/>
      <c r="N1129" t="s">
        <v>3091</v>
      </c>
      <c r="O1129" t="s">
        <v>3092</v>
      </c>
      <c r="P1129" t="s">
        <v>3093</v>
      </c>
      <c r="R1129" t="s">
        <v>3094</v>
      </c>
    </row>
    <row r="1130" spans="1:18" x14ac:dyDescent="0.25">
      <c r="A1130">
        <v>13002200</v>
      </c>
      <c r="B1130" t="s">
        <v>3089</v>
      </c>
      <c r="D1130" t="s">
        <v>3090</v>
      </c>
      <c r="F1130">
        <v>1</v>
      </c>
      <c r="G1130">
        <v>0</v>
      </c>
      <c r="H1130">
        <v>0</v>
      </c>
      <c r="I1130">
        <v>0</v>
      </c>
      <c r="K1130"/>
      <c r="N1130" t="s">
        <v>3091</v>
      </c>
      <c r="O1130" t="s">
        <v>3092</v>
      </c>
      <c r="P1130" t="s">
        <v>3093</v>
      </c>
      <c r="R1130" t="s">
        <v>3094</v>
      </c>
    </row>
    <row r="1131" spans="1:18" x14ac:dyDescent="0.25">
      <c r="A1131">
        <v>13002300</v>
      </c>
      <c r="B1131" t="s">
        <v>3089</v>
      </c>
      <c r="D1131" t="s">
        <v>3090</v>
      </c>
      <c r="F1131">
        <v>1</v>
      </c>
      <c r="G1131">
        <v>0</v>
      </c>
      <c r="H1131">
        <v>0</v>
      </c>
      <c r="I1131">
        <v>0</v>
      </c>
      <c r="K1131"/>
      <c r="N1131" t="s">
        <v>3091</v>
      </c>
      <c r="O1131" t="s">
        <v>3092</v>
      </c>
      <c r="P1131" t="s">
        <v>3093</v>
      </c>
      <c r="R1131" t="s">
        <v>3094</v>
      </c>
    </row>
    <row r="1132" spans="1:18" x14ac:dyDescent="0.25">
      <c r="A1132">
        <v>13002400</v>
      </c>
      <c r="B1132" t="s">
        <v>3089</v>
      </c>
      <c r="D1132" t="s">
        <v>3090</v>
      </c>
      <c r="F1132">
        <v>1</v>
      </c>
      <c r="G1132">
        <v>0</v>
      </c>
      <c r="H1132">
        <v>0</v>
      </c>
      <c r="I1132">
        <v>0</v>
      </c>
      <c r="K1132"/>
      <c r="N1132" t="s">
        <v>3091</v>
      </c>
      <c r="O1132" t="s">
        <v>3092</v>
      </c>
      <c r="P1132" t="s">
        <v>3093</v>
      </c>
      <c r="R1132" t="s">
        <v>3094</v>
      </c>
    </row>
    <row r="1133" spans="1:18" x14ac:dyDescent="0.25">
      <c r="A1133">
        <v>13002500</v>
      </c>
      <c r="B1133" t="s">
        <v>3089</v>
      </c>
      <c r="D1133" t="s">
        <v>3090</v>
      </c>
      <c r="F1133">
        <v>1</v>
      </c>
      <c r="G1133">
        <v>0</v>
      </c>
      <c r="H1133">
        <v>6.99</v>
      </c>
      <c r="I1133">
        <v>6.99</v>
      </c>
      <c r="K1133"/>
      <c r="N1133" t="s">
        <v>3091</v>
      </c>
      <c r="O1133" t="s">
        <v>3092</v>
      </c>
      <c r="P1133" t="s">
        <v>3093</v>
      </c>
      <c r="R1133" t="s">
        <v>3094</v>
      </c>
    </row>
    <row r="1134" spans="1:18" x14ac:dyDescent="0.25">
      <c r="A1134">
        <v>13002700</v>
      </c>
      <c r="B1134" t="s">
        <v>3089</v>
      </c>
      <c r="D1134" t="s">
        <v>3090</v>
      </c>
      <c r="F1134">
        <v>1</v>
      </c>
      <c r="G1134">
        <v>0</v>
      </c>
      <c r="H1134">
        <v>13.05</v>
      </c>
      <c r="I1134">
        <v>13.05</v>
      </c>
      <c r="K1134"/>
      <c r="N1134" t="s">
        <v>3091</v>
      </c>
      <c r="O1134" t="s">
        <v>3092</v>
      </c>
      <c r="P1134" t="s">
        <v>3093</v>
      </c>
      <c r="R1134" t="s">
        <v>3094</v>
      </c>
    </row>
    <row r="1135" spans="1:18" x14ac:dyDescent="0.25">
      <c r="A1135">
        <v>13003100</v>
      </c>
      <c r="B1135" t="s">
        <v>3089</v>
      </c>
      <c r="D1135" t="s">
        <v>3090</v>
      </c>
      <c r="F1135">
        <v>1</v>
      </c>
      <c r="G1135">
        <v>0</v>
      </c>
      <c r="H1135">
        <v>0.15848888888888901</v>
      </c>
      <c r="I1135">
        <v>0.15848888888888901</v>
      </c>
      <c r="K1135"/>
      <c r="N1135" t="s">
        <v>3091</v>
      </c>
      <c r="O1135" t="s">
        <v>3092</v>
      </c>
      <c r="P1135" t="s">
        <v>3093</v>
      </c>
      <c r="R1135" t="s">
        <v>3094</v>
      </c>
    </row>
    <row r="1136" spans="1:18" x14ac:dyDescent="0.25">
      <c r="A1136">
        <v>13100500</v>
      </c>
      <c r="B1136" t="s">
        <v>3089</v>
      </c>
      <c r="D1136" t="s">
        <v>3090</v>
      </c>
      <c r="F1136">
        <v>1</v>
      </c>
      <c r="G1136">
        <v>0</v>
      </c>
      <c r="H1136">
        <v>2.43396226415094</v>
      </c>
      <c r="I1136">
        <v>2.43396226415094</v>
      </c>
      <c r="K1136"/>
      <c r="N1136" t="s">
        <v>3091</v>
      </c>
      <c r="O1136" t="s">
        <v>3092</v>
      </c>
      <c r="P1136" t="s">
        <v>3093</v>
      </c>
      <c r="R1136" t="s">
        <v>3094</v>
      </c>
    </row>
    <row r="1137" spans="1:18" x14ac:dyDescent="0.25">
      <c r="A1137">
        <v>13100600</v>
      </c>
      <c r="B1137" t="s">
        <v>3089</v>
      </c>
      <c r="D1137" t="s">
        <v>3090</v>
      </c>
      <c r="F1137">
        <v>1</v>
      </c>
      <c r="G1137">
        <v>0</v>
      </c>
      <c r="H1137">
        <v>0</v>
      </c>
      <c r="I1137">
        <v>0</v>
      </c>
      <c r="K1137"/>
      <c r="N1137" t="s">
        <v>3091</v>
      </c>
      <c r="O1137" t="s">
        <v>3092</v>
      </c>
      <c r="P1137" t="s">
        <v>3093</v>
      </c>
      <c r="R1137" t="s">
        <v>3094</v>
      </c>
    </row>
    <row r="1138" spans="1:18" x14ac:dyDescent="0.25">
      <c r="A1138">
        <v>13101100</v>
      </c>
      <c r="B1138" t="s">
        <v>3089</v>
      </c>
      <c r="D1138" t="s">
        <v>3090</v>
      </c>
      <c r="F1138">
        <v>1</v>
      </c>
      <c r="G1138">
        <v>0</v>
      </c>
      <c r="H1138">
        <v>2.12439208197075</v>
      </c>
      <c r="I1138">
        <v>2.12439208197075</v>
      </c>
      <c r="K1138"/>
      <c r="N1138" t="s">
        <v>3091</v>
      </c>
      <c r="O1138" t="s">
        <v>3092</v>
      </c>
      <c r="P1138" t="s">
        <v>3093</v>
      </c>
      <c r="R1138" t="s">
        <v>3094</v>
      </c>
    </row>
    <row r="1139" spans="1:18" x14ac:dyDescent="0.25">
      <c r="A1139">
        <v>13101300</v>
      </c>
      <c r="B1139" t="s">
        <v>3089</v>
      </c>
      <c r="D1139" t="s">
        <v>3090</v>
      </c>
      <c r="F1139">
        <v>1</v>
      </c>
      <c r="G1139">
        <v>0</v>
      </c>
      <c r="H1139">
        <v>0</v>
      </c>
      <c r="I1139">
        <v>0</v>
      </c>
      <c r="K1139"/>
      <c r="N1139" t="s">
        <v>3091</v>
      </c>
      <c r="O1139" t="s">
        <v>3092</v>
      </c>
      <c r="P1139" t="s">
        <v>3093</v>
      </c>
      <c r="R1139" t="s">
        <v>3094</v>
      </c>
    </row>
    <row r="1140" spans="1:18" x14ac:dyDescent="0.25">
      <c r="A1140">
        <v>13101400</v>
      </c>
      <c r="B1140" t="s">
        <v>3089</v>
      </c>
      <c r="D1140" t="s">
        <v>3090</v>
      </c>
      <c r="F1140">
        <v>1</v>
      </c>
      <c r="G1140">
        <v>0</v>
      </c>
      <c r="H1140">
        <v>5.37</v>
      </c>
      <c r="I1140">
        <v>5.37</v>
      </c>
      <c r="K1140"/>
      <c r="N1140" t="s">
        <v>3091</v>
      </c>
      <c r="O1140" t="s">
        <v>3092</v>
      </c>
      <c r="P1140" t="s">
        <v>3093</v>
      </c>
      <c r="R1140" t="s">
        <v>3094</v>
      </c>
    </row>
    <row r="1141" spans="1:18" x14ac:dyDescent="0.25">
      <c r="A1141">
        <v>13101903</v>
      </c>
      <c r="B1141" t="s">
        <v>3089</v>
      </c>
      <c r="D1141" t="s">
        <v>3090</v>
      </c>
      <c r="F1141">
        <v>1</v>
      </c>
      <c r="G1141">
        <v>0</v>
      </c>
      <c r="H1141">
        <v>0</v>
      </c>
      <c r="I1141"/>
      <c r="K1141"/>
      <c r="N1141" t="s">
        <v>3091</v>
      </c>
      <c r="O1141" t="s">
        <v>3092</v>
      </c>
      <c r="P1141" t="s">
        <v>3093</v>
      </c>
      <c r="R1141" t="s">
        <v>3094</v>
      </c>
    </row>
    <row r="1142" spans="1:18" x14ac:dyDescent="0.25">
      <c r="A1142">
        <v>13101905</v>
      </c>
      <c r="B1142" t="s">
        <v>3089</v>
      </c>
      <c r="D1142" t="s">
        <v>3090</v>
      </c>
      <c r="F1142">
        <v>1</v>
      </c>
      <c r="G1142">
        <v>0</v>
      </c>
      <c r="H1142">
        <v>0</v>
      </c>
      <c r="I1142"/>
      <c r="K1142"/>
      <c r="N1142" t="s">
        <v>3091</v>
      </c>
      <c r="O1142" t="s">
        <v>3092</v>
      </c>
      <c r="P1142" t="s">
        <v>3093</v>
      </c>
      <c r="R1142" t="s">
        <v>3094</v>
      </c>
    </row>
    <row r="1143" spans="1:18" x14ac:dyDescent="0.25">
      <c r="A1143">
        <v>13101908</v>
      </c>
      <c r="B1143" t="s">
        <v>3089</v>
      </c>
      <c r="D1143" t="s">
        <v>3090</v>
      </c>
      <c r="F1143">
        <v>1</v>
      </c>
      <c r="G1143">
        <v>0</v>
      </c>
      <c r="H1143">
        <v>0</v>
      </c>
      <c r="I1143"/>
      <c r="K1143"/>
      <c r="N1143" t="s">
        <v>3091</v>
      </c>
      <c r="O1143" t="s">
        <v>3092</v>
      </c>
      <c r="P1143" t="s">
        <v>3093</v>
      </c>
      <c r="R1143" t="s">
        <v>3094</v>
      </c>
    </row>
    <row r="1144" spans="1:18" x14ac:dyDescent="0.25">
      <c r="A1144">
        <v>13103400</v>
      </c>
      <c r="B1144" t="s">
        <v>3089</v>
      </c>
      <c r="D1144" t="s">
        <v>3090</v>
      </c>
      <c r="F1144">
        <v>1</v>
      </c>
      <c r="G1144">
        <v>0</v>
      </c>
      <c r="H1144">
        <v>0</v>
      </c>
      <c r="I1144">
        <v>0</v>
      </c>
      <c r="K1144"/>
      <c r="N1144" t="s">
        <v>3091</v>
      </c>
      <c r="O1144" t="s">
        <v>3092</v>
      </c>
      <c r="P1144" t="s">
        <v>3093</v>
      </c>
      <c r="R1144" t="s">
        <v>3094</v>
      </c>
    </row>
    <row r="1145" spans="1:18" x14ac:dyDescent="0.25">
      <c r="A1145">
        <v>13104300</v>
      </c>
      <c r="B1145" t="s">
        <v>3089</v>
      </c>
      <c r="D1145" t="s">
        <v>3090</v>
      </c>
      <c r="F1145">
        <v>1</v>
      </c>
      <c r="G1145">
        <v>0</v>
      </c>
      <c r="H1145">
        <v>0.28999999999999998</v>
      </c>
      <c r="I1145">
        <v>0.28999999999999998</v>
      </c>
      <c r="K1145"/>
      <c r="N1145" t="s">
        <v>3091</v>
      </c>
      <c r="O1145" t="s">
        <v>3092</v>
      </c>
      <c r="P1145" t="s">
        <v>3093</v>
      </c>
      <c r="R1145" t="s">
        <v>3094</v>
      </c>
    </row>
    <row r="1146" spans="1:18" x14ac:dyDescent="0.25">
      <c r="A1146">
        <v>13104400</v>
      </c>
      <c r="B1146" t="s">
        <v>3089</v>
      </c>
      <c r="D1146" t="s">
        <v>3090</v>
      </c>
      <c r="F1146">
        <v>1</v>
      </c>
      <c r="G1146">
        <v>0</v>
      </c>
      <c r="H1146">
        <v>7.1</v>
      </c>
      <c r="I1146">
        <v>7.1</v>
      </c>
      <c r="K1146"/>
      <c r="N1146" t="s">
        <v>3091</v>
      </c>
      <c r="O1146" t="s">
        <v>3092</v>
      </c>
      <c r="P1146" t="s">
        <v>3093</v>
      </c>
      <c r="R1146" t="s">
        <v>3094</v>
      </c>
    </row>
    <row r="1147" spans="1:18" x14ac:dyDescent="0.25">
      <c r="A1147">
        <v>13104500</v>
      </c>
      <c r="B1147" t="s">
        <v>3089</v>
      </c>
      <c r="D1147" t="s">
        <v>3090</v>
      </c>
      <c r="F1147">
        <v>1</v>
      </c>
      <c r="G1147">
        <v>0</v>
      </c>
      <c r="H1147">
        <v>4.8</v>
      </c>
      <c r="I1147">
        <v>4.8</v>
      </c>
      <c r="K1147"/>
      <c r="N1147" t="s">
        <v>3091</v>
      </c>
      <c r="O1147" t="s">
        <v>3092</v>
      </c>
      <c r="P1147" t="s">
        <v>3093</v>
      </c>
      <c r="R1147" t="s">
        <v>3094</v>
      </c>
    </row>
    <row r="1148" spans="1:18" x14ac:dyDescent="0.25">
      <c r="A1148">
        <v>13104600</v>
      </c>
      <c r="B1148" t="s">
        <v>3089</v>
      </c>
      <c r="D1148" t="s">
        <v>3090</v>
      </c>
      <c r="F1148">
        <v>1</v>
      </c>
      <c r="G1148">
        <v>0</v>
      </c>
      <c r="H1148">
        <v>7.1</v>
      </c>
      <c r="I1148">
        <v>7.1</v>
      </c>
      <c r="K1148"/>
      <c r="N1148" t="s">
        <v>3091</v>
      </c>
      <c r="O1148" t="s">
        <v>3092</v>
      </c>
      <c r="P1148" t="s">
        <v>3093</v>
      </c>
      <c r="R1148" t="s">
        <v>3094</v>
      </c>
    </row>
    <row r="1149" spans="1:18" x14ac:dyDescent="0.25">
      <c r="A1149">
        <v>13104700</v>
      </c>
      <c r="B1149" t="s">
        <v>3089</v>
      </c>
      <c r="D1149" t="s">
        <v>3090</v>
      </c>
      <c r="F1149">
        <v>1</v>
      </c>
      <c r="G1149">
        <v>0</v>
      </c>
      <c r="H1149">
        <v>4.8</v>
      </c>
      <c r="I1149">
        <v>4.8</v>
      </c>
      <c r="K1149"/>
      <c r="N1149" t="s">
        <v>3091</v>
      </c>
      <c r="O1149" t="s">
        <v>3092</v>
      </c>
      <c r="P1149" t="s">
        <v>3093</v>
      </c>
      <c r="R1149" t="s">
        <v>3094</v>
      </c>
    </row>
    <row r="1150" spans="1:18" x14ac:dyDescent="0.25">
      <c r="A1150">
        <v>13104800</v>
      </c>
      <c r="B1150" t="s">
        <v>3089</v>
      </c>
      <c r="D1150" t="s">
        <v>3090</v>
      </c>
      <c r="F1150">
        <v>1</v>
      </c>
      <c r="G1150">
        <v>0</v>
      </c>
      <c r="H1150">
        <v>27.5</v>
      </c>
      <c r="I1150">
        <v>27.5</v>
      </c>
      <c r="K1150"/>
      <c r="N1150" t="s">
        <v>3091</v>
      </c>
      <c r="O1150" t="s">
        <v>3092</v>
      </c>
      <c r="P1150" t="s">
        <v>3093</v>
      </c>
      <c r="R1150" t="s">
        <v>3094</v>
      </c>
    </row>
    <row r="1151" spans="1:18" x14ac:dyDescent="0.25">
      <c r="A1151">
        <v>13104900</v>
      </c>
      <c r="B1151" t="s">
        <v>3089</v>
      </c>
      <c r="D1151" t="s">
        <v>3090</v>
      </c>
      <c r="F1151">
        <v>1</v>
      </c>
      <c r="G1151">
        <v>0</v>
      </c>
      <c r="H1151">
        <v>12.6</v>
      </c>
      <c r="I1151">
        <v>12.6</v>
      </c>
      <c r="K1151"/>
      <c r="N1151" t="s">
        <v>3091</v>
      </c>
      <c r="O1151" t="s">
        <v>3092</v>
      </c>
      <c r="P1151" t="s">
        <v>3093</v>
      </c>
      <c r="R1151" t="s">
        <v>3094</v>
      </c>
    </row>
    <row r="1152" spans="1:18" x14ac:dyDescent="0.25">
      <c r="A1152">
        <v>13105000</v>
      </c>
      <c r="B1152" t="s">
        <v>3089</v>
      </c>
      <c r="D1152" t="s">
        <v>3090</v>
      </c>
      <c r="F1152">
        <v>1</v>
      </c>
      <c r="G1152">
        <v>0</v>
      </c>
      <c r="H1152">
        <v>11</v>
      </c>
      <c r="I1152">
        <v>11</v>
      </c>
      <c r="K1152"/>
      <c r="N1152" t="s">
        <v>3091</v>
      </c>
      <c r="O1152" t="s">
        <v>3092</v>
      </c>
      <c r="P1152" t="s">
        <v>3093</v>
      </c>
      <c r="R1152" t="s">
        <v>3094</v>
      </c>
    </row>
    <row r="1153" spans="1:18" x14ac:dyDescent="0.25">
      <c r="A1153">
        <v>13105100</v>
      </c>
      <c r="B1153" t="s">
        <v>3089</v>
      </c>
      <c r="D1153" t="s">
        <v>3090</v>
      </c>
      <c r="F1153">
        <v>1</v>
      </c>
      <c r="G1153">
        <v>0</v>
      </c>
      <c r="H1153">
        <v>0</v>
      </c>
      <c r="I1153">
        <v>0</v>
      </c>
      <c r="K1153"/>
      <c r="N1153" t="s">
        <v>3091</v>
      </c>
      <c r="O1153" t="s">
        <v>3092</v>
      </c>
      <c r="P1153" t="s">
        <v>3093</v>
      </c>
      <c r="R1153" t="s">
        <v>3094</v>
      </c>
    </row>
    <row r="1154" spans="1:18" x14ac:dyDescent="0.25">
      <c r="A1154">
        <v>13105200</v>
      </c>
      <c r="B1154" t="s">
        <v>3089</v>
      </c>
      <c r="D1154" t="s">
        <v>3090</v>
      </c>
      <c r="F1154">
        <v>1</v>
      </c>
      <c r="G1154">
        <v>0</v>
      </c>
      <c r="H1154">
        <v>129</v>
      </c>
      <c r="I1154">
        <v>129</v>
      </c>
      <c r="K1154"/>
      <c r="N1154" t="s">
        <v>3091</v>
      </c>
      <c r="O1154" t="s">
        <v>3092</v>
      </c>
      <c r="P1154" t="s">
        <v>3093</v>
      </c>
      <c r="R1154" t="s">
        <v>3094</v>
      </c>
    </row>
    <row r="1155" spans="1:18" x14ac:dyDescent="0.25">
      <c r="A1155">
        <v>13105300</v>
      </c>
      <c r="B1155" t="s">
        <v>3089</v>
      </c>
      <c r="D1155" t="s">
        <v>3090</v>
      </c>
      <c r="F1155">
        <v>1</v>
      </c>
      <c r="G1155">
        <v>0</v>
      </c>
      <c r="H1155">
        <v>10.06</v>
      </c>
      <c r="I1155">
        <v>10.06</v>
      </c>
      <c r="K1155"/>
      <c r="N1155" t="s">
        <v>3091</v>
      </c>
      <c r="O1155" t="s">
        <v>3092</v>
      </c>
      <c r="P1155" t="s">
        <v>3093</v>
      </c>
      <c r="R1155" t="s">
        <v>3094</v>
      </c>
    </row>
    <row r="1156" spans="1:18" x14ac:dyDescent="0.25">
      <c r="A1156">
        <v>13105400</v>
      </c>
      <c r="B1156" t="s">
        <v>3089</v>
      </c>
      <c r="D1156" t="s">
        <v>3090</v>
      </c>
      <c r="F1156">
        <v>1</v>
      </c>
      <c r="G1156">
        <v>0</v>
      </c>
      <c r="H1156">
        <v>10.06</v>
      </c>
      <c r="I1156">
        <v>10.06</v>
      </c>
      <c r="K1156"/>
      <c r="N1156" t="s">
        <v>3091</v>
      </c>
      <c r="O1156" t="s">
        <v>3092</v>
      </c>
      <c r="P1156" t="s">
        <v>3093</v>
      </c>
      <c r="R1156" t="s">
        <v>3094</v>
      </c>
    </row>
    <row r="1157" spans="1:18" x14ac:dyDescent="0.25">
      <c r="A1157">
        <v>13105500</v>
      </c>
      <c r="B1157" t="s">
        <v>3089</v>
      </c>
      <c r="D1157" t="s">
        <v>3090</v>
      </c>
      <c r="F1157">
        <v>1</v>
      </c>
      <c r="G1157">
        <v>0</v>
      </c>
      <c r="H1157">
        <v>12.63</v>
      </c>
      <c r="I1157">
        <v>12.63</v>
      </c>
      <c r="K1157"/>
      <c r="N1157" t="s">
        <v>3091</v>
      </c>
      <c r="O1157" t="s">
        <v>3092</v>
      </c>
      <c r="P1157" t="s">
        <v>3093</v>
      </c>
      <c r="R1157" t="s">
        <v>3094</v>
      </c>
    </row>
    <row r="1158" spans="1:18" x14ac:dyDescent="0.25">
      <c r="A1158">
        <v>13105600</v>
      </c>
      <c r="B1158" t="s">
        <v>3089</v>
      </c>
      <c r="D1158" t="s">
        <v>3090</v>
      </c>
      <c r="F1158">
        <v>1</v>
      </c>
      <c r="G1158">
        <v>0</v>
      </c>
      <c r="H1158">
        <v>13.66</v>
      </c>
      <c r="I1158">
        <v>13.66</v>
      </c>
      <c r="K1158"/>
      <c r="N1158" t="s">
        <v>3091</v>
      </c>
      <c r="O1158" t="s">
        <v>3092</v>
      </c>
      <c r="P1158" t="s">
        <v>3093</v>
      </c>
      <c r="R1158" t="s">
        <v>3094</v>
      </c>
    </row>
    <row r="1159" spans="1:18" x14ac:dyDescent="0.25">
      <c r="A1159">
        <v>13105700</v>
      </c>
      <c r="B1159" t="s">
        <v>3089</v>
      </c>
      <c r="D1159" t="s">
        <v>3090</v>
      </c>
      <c r="F1159">
        <v>1</v>
      </c>
      <c r="G1159">
        <v>0</v>
      </c>
      <c r="H1159">
        <v>19.98</v>
      </c>
      <c r="I1159">
        <v>19.98</v>
      </c>
      <c r="K1159"/>
      <c r="N1159" t="s">
        <v>3091</v>
      </c>
      <c r="O1159" t="s">
        <v>3092</v>
      </c>
      <c r="P1159" t="s">
        <v>3093</v>
      </c>
      <c r="R1159" t="s">
        <v>3094</v>
      </c>
    </row>
    <row r="1160" spans="1:18" x14ac:dyDescent="0.25">
      <c r="A1160">
        <v>13105800</v>
      </c>
      <c r="B1160" t="s">
        <v>3089</v>
      </c>
      <c r="D1160" t="s">
        <v>3090</v>
      </c>
      <c r="F1160">
        <v>1</v>
      </c>
      <c r="G1160">
        <v>0</v>
      </c>
      <c r="H1160">
        <v>0</v>
      </c>
      <c r="I1160">
        <v>0</v>
      </c>
      <c r="K1160"/>
      <c r="N1160" t="s">
        <v>3091</v>
      </c>
      <c r="O1160" t="s">
        <v>3092</v>
      </c>
      <c r="P1160" t="s">
        <v>3093</v>
      </c>
      <c r="R1160" t="s">
        <v>3094</v>
      </c>
    </row>
    <row r="1161" spans="1:18" x14ac:dyDescent="0.25">
      <c r="A1161">
        <v>13105900</v>
      </c>
      <c r="B1161" t="s">
        <v>3089</v>
      </c>
      <c r="D1161" t="s">
        <v>3090</v>
      </c>
      <c r="F1161">
        <v>1</v>
      </c>
      <c r="G1161">
        <v>0</v>
      </c>
      <c r="H1161">
        <v>139.4</v>
      </c>
      <c r="I1161">
        <v>139.4</v>
      </c>
      <c r="K1161"/>
      <c r="N1161" t="s">
        <v>3091</v>
      </c>
      <c r="O1161" t="s">
        <v>3092</v>
      </c>
      <c r="P1161" t="s">
        <v>3093</v>
      </c>
      <c r="R1161" t="s">
        <v>3094</v>
      </c>
    </row>
    <row r="1162" spans="1:18" x14ac:dyDescent="0.25">
      <c r="A1162">
        <v>13106000</v>
      </c>
      <c r="B1162" t="s">
        <v>3089</v>
      </c>
      <c r="D1162" t="s">
        <v>3090</v>
      </c>
      <c r="F1162">
        <v>1</v>
      </c>
      <c r="G1162">
        <v>0</v>
      </c>
      <c r="H1162">
        <v>139.4</v>
      </c>
      <c r="I1162">
        <v>139.4</v>
      </c>
      <c r="K1162"/>
      <c r="N1162" t="s">
        <v>3091</v>
      </c>
      <c r="O1162" t="s">
        <v>3092</v>
      </c>
      <c r="P1162" t="s">
        <v>3093</v>
      </c>
      <c r="R1162" t="s">
        <v>3094</v>
      </c>
    </row>
    <row r="1163" spans="1:18" x14ac:dyDescent="0.25">
      <c r="A1163">
        <v>13106100</v>
      </c>
      <c r="B1163" t="s">
        <v>3089</v>
      </c>
      <c r="D1163" t="s">
        <v>3090</v>
      </c>
      <c r="F1163">
        <v>1</v>
      </c>
      <c r="G1163">
        <v>0</v>
      </c>
      <c r="H1163">
        <v>139.4</v>
      </c>
      <c r="I1163">
        <v>139.4</v>
      </c>
      <c r="K1163"/>
      <c r="N1163" t="s">
        <v>3091</v>
      </c>
      <c r="O1163" t="s">
        <v>3092</v>
      </c>
      <c r="P1163" t="s">
        <v>3093</v>
      </c>
      <c r="R1163" t="s">
        <v>3094</v>
      </c>
    </row>
    <row r="1164" spans="1:18" x14ac:dyDescent="0.25">
      <c r="A1164">
        <v>13106200</v>
      </c>
      <c r="B1164" t="s">
        <v>3089</v>
      </c>
      <c r="D1164" t="s">
        <v>3090</v>
      </c>
      <c r="F1164">
        <v>1</v>
      </c>
      <c r="G1164">
        <v>0</v>
      </c>
      <c r="H1164">
        <v>16.739999999999998</v>
      </c>
      <c r="I1164">
        <v>16.739999999999998</v>
      </c>
      <c r="K1164"/>
      <c r="N1164" t="s">
        <v>3091</v>
      </c>
      <c r="O1164" t="s">
        <v>3092</v>
      </c>
      <c r="P1164" t="s">
        <v>3093</v>
      </c>
      <c r="R1164" t="s">
        <v>3094</v>
      </c>
    </row>
    <row r="1165" spans="1:18" x14ac:dyDescent="0.25">
      <c r="A1165">
        <v>13106300</v>
      </c>
      <c r="B1165" t="s">
        <v>3089</v>
      </c>
      <c r="D1165" t="s">
        <v>3090</v>
      </c>
      <c r="F1165">
        <v>1</v>
      </c>
      <c r="G1165">
        <v>0</v>
      </c>
      <c r="H1165">
        <v>15.27</v>
      </c>
      <c r="I1165">
        <v>15.27</v>
      </c>
      <c r="K1165"/>
      <c r="N1165" t="s">
        <v>3091</v>
      </c>
      <c r="O1165" t="s">
        <v>3092</v>
      </c>
      <c r="P1165" t="s">
        <v>3093</v>
      </c>
      <c r="R1165" t="s">
        <v>3094</v>
      </c>
    </row>
    <row r="1166" spans="1:18" x14ac:dyDescent="0.25">
      <c r="A1166">
        <v>13106400</v>
      </c>
      <c r="B1166" t="s">
        <v>3089</v>
      </c>
      <c r="D1166" t="s">
        <v>3090</v>
      </c>
      <c r="F1166">
        <v>1</v>
      </c>
      <c r="G1166">
        <v>0</v>
      </c>
      <c r="H1166">
        <v>15.27</v>
      </c>
      <c r="I1166">
        <v>15.27</v>
      </c>
      <c r="K1166"/>
      <c r="N1166" t="s">
        <v>3091</v>
      </c>
      <c r="O1166" t="s">
        <v>3092</v>
      </c>
      <c r="P1166" t="s">
        <v>3093</v>
      </c>
      <c r="R1166" t="s">
        <v>3094</v>
      </c>
    </row>
    <row r="1167" spans="1:18" x14ac:dyDescent="0.25">
      <c r="A1167">
        <v>13106500</v>
      </c>
      <c r="B1167" t="s">
        <v>3089</v>
      </c>
      <c r="D1167" t="s">
        <v>3090</v>
      </c>
      <c r="F1167">
        <v>1</v>
      </c>
      <c r="G1167">
        <v>0</v>
      </c>
      <c r="H1167">
        <v>15.73</v>
      </c>
      <c r="I1167">
        <v>15.73</v>
      </c>
      <c r="K1167"/>
      <c r="N1167" t="s">
        <v>3091</v>
      </c>
      <c r="O1167" t="s">
        <v>3092</v>
      </c>
      <c r="P1167" t="s">
        <v>3093</v>
      </c>
      <c r="R1167" t="s">
        <v>3094</v>
      </c>
    </row>
    <row r="1168" spans="1:18" x14ac:dyDescent="0.25">
      <c r="A1168">
        <v>13106600</v>
      </c>
      <c r="B1168" t="s">
        <v>3089</v>
      </c>
      <c r="D1168" t="s">
        <v>3090</v>
      </c>
      <c r="F1168">
        <v>1</v>
      </c>
      <c r="G1168">
        <v>0</v>
      </c>
      <c r="H1168">
        <v>15.2</v>
      </c>
      <c r="I1168">
        <v>15.2</v>
      </c>
      <c r="K1168"/>
      <c r="N1168" t="s">
        <v>3091</v>
      </c>
      <c r="O1168" t="s">
        <v>3092</v>
      </c>
      <c r="P1168" t="s">
        <v>3093</v>
      </c>
      <c r="R1168" t="s">
        <v>3094</v>
      </c>
    </row>
    <row r="1169" spans="1:18" x14ac:dyDescent="0.25">
      <c r="A1169">
        <v>13106700</v>
      </c>
      <c r="B1169" t="s">
        <v>3089</v>
      </c>
      <c r="D1169" t="s">
        <v>3090</v>
      </c>
      <c r="F1169">
        <v>1</v>
      </c>
      <c r="G1169">
        <v>0</v>
      </c>
      <c r="H1169">
        <v>4.75</v>
      </c>
      <c r="I1169">
        <v>4.75</v>
      </c>
      <c r="K1169"/>
      <c r="N1169" t="s">
        <v>3091</v>
      </c>
      <c r="O1169" t="s">
        <v>3092</v>
      </c>
      <c r="P1169" t="s">
        <v>3093</v>
      </c>
      <c r="R1169" t="s">
        <v>3094</v>
      </c>
    </row>
    <row r="1170" spans="1:18" x14ac:dyDescent="0.25">
      <c r="A1170">
        <v>13106800</v>
      </c>
      <c r="B1170" t="s">
        <v>3089</v>
      </c>
      <c r="D1170" t="s">
        <v>3090</v>
      </c>
      <c r="F1170">
        <v>1</v>
      </c>
      <c r="G1170">
        <v>0</v>
      </c>
      <c r="H1170">
        <v>18.68</v>
      </c>
      <c r="I1170">
        <v>18.68</v>
      </c>
      <c r="K1170"/>
      <c r="N1170" t="s">
        <v>3091</v>
      </c>
      <c r="O1170" t="s">
        <v>3092</v>
      </c>
      <c r="P1170" t="s">
        <v>3093</v>
      </c>
      <c r="R1170" t="s">
        <v>3094</v>
      </c>
    </row>
    <row r="1171" spans="1:18" x14ac:dyDescent="0.25">
      <c r="A1171">
        <v>13106900</v>
      </c>
      <c r="B1171" t="s">
        <v>3089</v>
      </c>
      <c r="D1171" t="s">
        <v>3090</v>
      </c>
      <c r="F1171">
        <v>1</v>
      </c>
      <c r="G1171">
        <v>0</v>
      </c>
      <c r="H1171">
        <v>18.68</v>
      </c>
      <c r="I1171">
        <v>18.68</v>
      </c>
      <c r="K1171"/>
      <c r="N1171" t="s">
        <v>3091</v>
      </c>
      <c r="O1171" t="s">
        <v>3092</v>
      </c>
      <c r="P1171" t="s">
        <v>3093</v>
      </c>
      <c r="R1171" t="s">
        <v>3094</v>
      </c>
    </row>
    <row r="1172" spans="1:18" x14ac:dyDescent="0.25">
      <c r="A1172">
        <v>13107000</v>
      </c>
      <c r="B1172" t="s">
        <v>3089</v>
      </c>
      <c r="D1172" t="s">
        <v>3090</v>
      </c>
      <c r="F1172">
        <v>1</v>
      </c>
      <c r="G1172">
        <v>0</v>
      </c>
      <c r="H1172">
        <v>18.68</v>
      </c>
      <c r="I1172">
        <v>18.68</v>
      </c>
      <c r="K1172"/>
      <c r="N1172" t="s">
        <v>3091</v>
      </c>
      <c r="O1172" t="s">
        <v>3092</v>
      </c>
      <c r="P1172" t="s">
        <v>3093</v>
      </c>
      <c r="R1172" t="s">
        <v>3094</v>
      </c>
    </row>
    <row r="1173" spans="1:18" x14ac:dyDescent="0.25">
      <c r="A1173">
        <v>13107100</v>
      </c>
      <c r="B1173" t="s">
        <v>3089</v>
      </c>
      <c r="D1173" t="s">
        <v>3090</v>
      </c>
      <c r="F1173">
        <v>1</v>
      </c>
      <c r="G1173">
        <v>0</v>
      </c>
      <c r="H1173">
        <v>11.9034</v>
      </c>
      <c r="I1173">
        <v>11.9034</v>
      </c>
      <c r="K1173"/>
      <c r="N1173" t="s">
        <v>3091</v>
      </c>
      <c r="O1173" t="s">
        <v>3092</v>
      </c>
      <c r="P1173" t="s">
        <v>3093</v>
      </c>
      <c r="R1173" t="s">
        <v>3094</v>
      </c>
    </row>
    <row r="1174" spans="1:18" x14ac:dyDescent="0.25">
      <c r="A1174">
        <v>13107200</v>
      </c>
      <c r="B1174" t="s">
        <v>3089</v>
      </c>
      <c r="D1174" t="s">
        <v>3090</v>
      </c>
      <c r="F1174">
        <v>1</v>
      </c>
      <c r="G1174">
        <v>0</v>
      </c>
      <c r="H1174">
        <v>11.64</v>
      </c>
      <c r="I1174">
        <v>11.64</v>
      </c>
      <c r="K1174"/>
      <c r="N1174" t="s">
        <v>3091</v>
      </c>
      <c r="O1174" t="s">
        <v>3092</v>
      </c>
      <c r="P1174" t="s">
        <v>3093</v>
      </c>
      <c r="R1174" t="s">
        <v>3094</v>
      </c>
    </row>
    <row r="1175" spans="1:18" x14ac:dyDescent="0.25">
      <c r="A1175">
        <v>13107300</v>
      </c>
      <c r="B1175" t="s">
        <v>3089</v>
      </c>
      <c r="D1175" t="s">
        <v>3090</v>
      </c>
      <c r="F1175">
        <v>1</v>
      </c>
      <c r="G1175">
        <v>0</v>
      </c>
      <c r="H1175">
        <v>11.25</v>
      </c>
      <c r="I1175">
        <v>11.25</v>
      </c>
      <c r="K1175"/>
      <c r="N1175" t="s">
        <v>3091</v>
      </c>
      <c r="O1175" t="s">
        <v>3092</v>
      </c>
      <c r="P1175" t="s">
        <v>3093</v>
      </c>
      <c r="R1175" t="s">
        <v>3094</v>
      </c>
    </row>
    <row r="1176" spans="1:18" x14ac:dyDescent="0.25">
      <c r="A1176">
        <v>13107400</v>
      </c>
      <c r="B1176" t="s">
        <v>3089</v>
      </c>
      <c r="D1176" t="s">
        <v>3090</v>
      </c>
      <c r="F1176">
        <v>1</v>
      </c>
      <c r="G1176">
        <v>0</v>
      </c>
      <c r="H1176">
        <v>12.5</v>
      </c>
      <c r="I1176">
        <v>12.5</v>
      </c>
      <c r="K1176"/>
      <c r="N1176" t="s">
        <v>3091</v>
      </c>
      <c r="O1176" t="s">
        <v>3092</v>
      </c>
      <c r="P1176" t="s">
        <v>3093</v>
      </c>
      <c r="R1176" t="s">
        <v>3094</v>
      </c>
    </row>
    <row r="1177" spans="1:18" x14ac:dyDescent="0.25">
      <c r="A1177">
        <v>13107500</v>
      </c>
      <c r="B1177" t="s">
        <v>3089</v>
      </c>
      <c r="D1177" t="s">
        <v>3090</v>
      </c>
      <c r="F1177">
        <v>1</v>
      </c>
      <c r="G1177">
        <v>0</v>
      </c>
      <c r="H1177">
        <v>12.94</v>
      </c>
      <c r="I1177">
        <v>12.94</v>
      </c>
      <c r="K1177"/>
      <c r="N1177" t="s">
        <v>3091</v>
      </c>
      <c r="O1177" t="s">
        <v>3092</v>
      </c>
      <c r="P1177" t="s">
        <v>3093</v>
      </c>
      <c r="R1177" t="s">
        <v>3094</v>
      </c>
    </row>
    <row r="1178" spans="1:18" x14ac:dyDescent="0.25">
      <c r="A1178">
        <v>13107600</v>
      </c>
      <c r="B1178" t="s">
        <v>3089</v>
      </c>
      <c r="D1178" t="s">
        <v>3090</v>
      </c>
      <c r="F1178">
        <v>1</v>
      </c>
      <c r="G1178">
        <v>0</v>
      </c>
      <c r="H1178">
        <v>68</v>
      </c>
      <c r="I1178">
        <v>68</v>
      </c>
      <c r="K1178"/>
      <c r="N1178" t="s">
        <v>3091</v>
      </c>
      <c r="O1178" t="s">
        <v>3092</v>
      </c>
      <c r="P1178" t="s">
        <v>3093</v>
      </c>
      <c r="R1178" t="s">
        <v>3094</v>
      </c>
    </row>
    <row r="1179" spans="1:18" x14ac:dyDescent="0.25">
      <c r="A1179">
        <v>13107700</v>
      </c>
      <c r="B1179" t="s">
        <v>3089</v>
      </c>
      <c r="D1179" t="s">
        <v>3090</v>
      </c>
      <c r="F1179">
        <v>1</v>
      </c>
      <c r="G1179">
        <v>0</v>
      </c>
      <c r="H1179">
        <v>68</v>
      </c>
      <c r="I1179">
        <v>68</v>
      </c>
      <c r="K1179"/>
      <c r="N1179" t="s">
        <v>3091</v>
      </c>
      <c r="O1179" t="s">
        <v>3092</v>
      </c>
      <c r="P1179" t="s">
        <v>3093</v>
      </c>
      <c r="R1179" t="s">
        <v>3094</v>
      </c>
    </row>
    <row r="1180" spans="1:18" x14ac:dyDescent="0.25">
      <c r="A1180">
        <v>13107900</v>
      </c>
      <c r="B1180" t="s">
        <v>3089</v>
      </c>
      <c r="D1180" t="s">
        <v>3090</v>
      </c>
      <c r="F1180">
        <v>1</v>
      </c>
      <c r="G1180">
        <v>0</v>
      </c>
      <c r="H1180">
        <v>11.5703</v>
      </c>
      <c r="I1180">
        <v>11.5703</v>
      </c>
      <c r="K1180"/>
      <c r="N1180" t="s">
        <v>3091</v>
      </c>
      <c r="O1180" t="s">
        <v>3092</v>
      </c>
      <c r="P1180" t="s">
        <v>3093</v>
      </c>
      <c r="R1180" t="s">
        <v>3094</v>
      </c>
    </row>
    <row r="1181" spans="1:18" x14ac:dyDescent="0.25">
      <c r="A1181">
        <v>13108000</v>
      </c>
      <c r="B1181" t="s">
        <v>3089</v>
      </c>
      <c r="D1181" t="s">
        <v>3090</v>
      </c>
      <c r="F1181">
        <v>1</v>
      </c>
      <c r="G1181">
        <v>0</v>
      </c>
      <c r="H1181">
        <v>15.4223</v>
      </c>
      <c r="I1181">
        <v>15.4223</v>
      </c>
      <c r="K1181"/>
      <c r="N1181" t="s">
        <v>3091</v>
      </c>
      <c r="O1181" t="s">
        <v>3092</v>
      </c>
      <c r="P1181" t="s">
        <v>3093</v>
      </c>
      <c r="R1181" t="s">
        <v>3094</v>
      </c>
    </row>
    <row r="1182" spans="1:18" x14ac:dyDescent="0.25">
      <c r="A1182">
        <v>13108100</v>
      </c>
      <c r="B1182" t="s">
        <v>3089</v>
      </c>
      <c r="D1182" t="s">
        <v>3090</v>
      </c>
      <c r="F1182">
        <v>1</v>
      </c>
      <c r="G1182">
        <v>0</v>
      </c>
      <c r="H1182">
        <v>13.6845</v>
      </c>
      <c r="I1182">
        <v>13.6845</v>
      </c>
      <c r="K1182"/>
      <c r="N1182" t="s">
        <v>3091</v>
      </c>
      <c r="O1182" t="s">
        <v>3092</v>
      </c>
      <c r="P1182" t="s">
        <v>3093</v>
      </c>
      <c r="R1182" t="s">
        <v>3094</v>
      </c>
    </row>
    <row r="1183" spans="1:18" x14ac:dyDescent="0.25">
      <c r="A1183">
        <v>13108200</v>
      </c>
      <c r="B1183" t="s">
        <v>3089</v>
      </c>
      <c r="D1183" t="s">
        <v>3090</v>
      </c>
      <c r="F1183">
        <v>1</v>
      </c>
      <c r="G1183">
        <v>0</v>
      </c>
      <c r="H1183">
        <v>26.96</v>
      </c>
      <c r="I1183">
        <v>26.96</v>
      </c>
      <c r="K1183"/>
      <c r="N1183" t="s">
        <v>3091</v>
      </c>
      <c r="O1183" t="s">
        <v>3092</v>
      </c>
      <c r="P1183" t="s">
        <v>3093</v>
      </c>
      <c r="R1183" t="s">
        <v>3094</v>
      </c>
    </row>
    <row r="1184" spans="1:18" x14ac:dyDescent="0.25">
      <c r="A1184">
        <v>13108300</v>
      </c>
      <c r="B1184" t="s">
        <v>3089</v>
      </c>
      <c r="D1184" t="s">
        <v>3090</v>
      </c>
      <c r="F1184">
        <v>1</v>
      </c>
      <c r="G1184">
        <v>0</v>
      </c>
      <c r="H1184">
        <v>27.125</v>
      </c>
      <c r="I1184">
        <v>27.125</v>
      </c>
      <c r="K1184"/>
      <c r="N1184" t="s">
        <v>3091</v>
      </c>
      <c r="O1184" t="s">
        <v>3092</v>
      </c>
      <c r="P1184" t="s">
        <v>3093</v>
      </c>
      <c r="R1184" t="s">
        <v>3094</v>
      </c>
    </row>
    <row r="1185" spans="1:18" x14ac:dyDescent="0.25">
      <c r="A1185">
        <v>13108400</v>
      </c>
      <c r="B1185" t="s">
        <v>3089</v>
      </c>
      <c r="D1185" t="s">
        <v>3090</v>
      </c>
      <c r="F1185">
        <v>1</v>
      </c>
      <c r="G1185">
        <v>0</v>
      </c>
      <c r="H1185">
        <v>27.125</v>
      </c>
      <c r="I1185">
        <v>27.125</v>
      </c>
      <c r="K1185"/>
      <c r="N1185" t="s">
        <v>3091</v>
      </c>
      <c r="O1185" t="s">
        <v>3092</v>
      </c>
      <c r="P1185" t="s">
        <v>3093</v>
      </c>
      <c r="R1185" t="s">
        <v>3094</v>
      </c>
    </row>
    <row r="1186" spans="1:18" x14ac:dyDescent="0.25">
      <c r="A1186">
        <v>13108500</v>
      </c>
      <c r="B1186" t="s">
        <v>3089</v>
      </c>
      <c r="D1186" t="s">
        <v>3090</v>
      </c>
      <c r="F1186">
        <v>1</v>
      </c>
      <c r="G1186">
        <v>0</v>
      </c>
      <c r="H1186">
        <v>22.13</v>
      </c>
      <c r="I1186">
        <v>22.13</v>
      </c>
      <c r="K1186"/>
      <c r="N1186" t="s">
        <v>3091</v>
      </c>
      <c r="O1186" t="s">
        <v>3092</v>
      </c>
      <c r="P1186" t="s">
        <v>3093</v>
      </c>
      <c r="R1186" t="s">
        <v>3094</v>
      </c>
    </row>
    <row r="1187" spans="1:18" x14ac:dyDescent="0.25">
      <c r="A1187">
        <v>13108600</v>
      </c>
      <c r="B1187" t="s">
        <v>3089</v>
      </c>
      <c r="D1187" t="s">
        <v>3090</v>
      </c>
      <c r="F1187">
        <v>1</v>
      </c>
      <c r="G1187">
        <v>0</v>
      </c>
      <c r="H1187">
        <v>11</v>
      </c>
      <c r="I1187">
        <v>11</v>
      </c>
      <c r="K1187"/>
      <c r="N1187" t="s">
        <v>3091</v>
      </c>
      <c r="O1187" t="s">
        <v>3092</v>
      </c>
      <c r="P1187" t="s">
        <v>3093</v>
      </c>
      <c r="R1187" t="s">
        <v>3094</v>
      </c>
    </row>
    <row r="1188" spans="1:18" x14ac:dyDescent="0.25">
      <c r="A1188">
        <v>13108700</v>
      </c>
      <c r="B1188" t="s">
        <v>3089</v>
      </c>
      <c r="D1188" t="s">
        <v>3090</v>
      </c>
      <c r="F1188">
        <v>1</v>
      </c>
      <c r="G1188">
        <v>0</v>
      </c>
      <c r="H1188">
        <v>15.5</v>
      </c>
      <c r="I1188">
        <v>15.5</v>
      </c>
      <c r="K1188"/>
      <c r="N1188" t="s">
        <v>3091</v>
      </c>
      <c r="O1188" t="s">
        <v>3092</v>
      </c>
      <c r="P1188" t="s">
        <v>3093</v>
      </c>
      <c r="R1188" t="s">
        <v>3094</v>
      </c>
    </row>
    <row r="1189" spans="1:18" x14ac:dyDescent="0.25">
      <c r="A1189">
        <v>13108800</v>
      </c>
      <c r="B1189" t="s">
        <v>3089</v>
      </c>
      <c r="D1189" t="s">
        <v>3090</v>
      </c>
      <c r="F1189">
        <v>1</v>
      </c>
      <c r="G1189">
        <v>0</v>
      </c>
      <c r="H1189">
        <v>18.100000000000001</v>
      </c>
      <c r="I1189">
        <v>18.100000000000001</v>
      </c>
      <c r="K1189"/>
      <c r="N1189" t="s">
        <v>3091</v>
      </c>
      <c r="O1189" t="s">
        <v>3092</v>
      </c>
      <c r="P1189" t="s">
        <v>3093</v>
      </c>
      <c r="R1189" t="s">
        <v>3094</v>
      </c>
    </row>
    <row r="1190" spans="1:18" x14ac:dyDescent="0.25">
      <c r="A1190">
        <v>13108900</v>
      </c>
      <c r="B1190" t="s">
        <v>3089</v>
      </c>
      <c r="D1190" t="s">
        <v>3090</v>
      </c>
      <c r="F1190">
        <v>1</v>
      </c>
      <c r="G1190">
        <v>0</v>
      </c>
      <c r="H1190">
        <v>11.8</v>
      </c>
      <c r="I1190">
        <v>11.8</v>
      </c>
      <c r="K1190"/>
      <c r="N1190" t="s">
        <v>3091</v>
      </c>
      <c r="O1190" t="s">
        <v>3092</v>
      </c>
      <c r="P1190" t="s">
        <v>3093</v>
      </c>
      <c r="R1190" t="s">
        <v>3094</v>
      </c>
    </row>
    <row r="1191" spans="1:18" x14ac:dyDescent="0.25">
      <c r="A1191">
        <v>13109000</v>
      </c>
      <c r="B1191" t="s">
        <v>3089</v>
      </c>
      <c r="D1191" t="s">
        <v>3090</v>
      </c>
      <c r="F1191">
        <v>1</v>
      </c>
      <c r="G1191">
        <v>0</v>
      </c>
      <c r="H1191">
        <v>32.729999999999997</v>
      </c>
      <c r="I1191">
        <v>32.729999999999997</v>
      </c>
      <c r="K1191"/>
      <c r="N1191" t="s">
        <v>3091</v>
      </c>
      <c r="O1191" t="s">
        <v>3092</v>
      </c>
      <c r="P1191" t="s">
        <v>3093</v>
      </c>
      <c r="R1191" t="s">
        <v>3094</v>
      </c>
    </row>
    <row r="1192" spans="1:18" x14ac:dyDescent="0.25">
      <c r="A1192">
        <v>13109100</v>
      </c>
      <c r="B1192" t="s">
        <v>3089</v>
      </c>
      <c r="D1192" t="s">
        <v>3090</v>
      </c>
      <c r="F1192">
        <v>1</v>
      </c>
      <c r="G1192">
        <v>0</v>
      </c>
      <c r="H1192">
        <v>945.7</v>
      </c>
      <c r="I1192">
        <v>945.7</v>
      </c>
      <c r="K1192"/>
      <c r="N1192" t="s">
        <v>3091</v>
      </c>
      <c r="O1192" t="s">
        <v>3092</v>
      </c>
      <c r="P1192" t="s">
        <v>3093</v>
      </c>
      <c r="R1192" t="s">
        <v>3094</v>
      </c>
    </row>
    <row r="1193" spans="1:18" x14ac:dyDescent="0.25">
      <c r="A1193">
        <v>13109101</v>
      </c>
      <c r="B1193" t="s">
        <v>3089</v>
      </c>
      <c r="D1193" t="s">
        <v>3090</v>
      </c>
      <c r="F1193">
        <v>1</v>
      </c>
      <c r="G1193">
        <v>0</v>
      </c>
      <c r="H1193">
        <v>542.45000000000005</v>
      </c>
      <c r="I1193">
        <v>542.45000000000005</v>
      </c>
      <c r="K1193"/>
      <c r="N1193" t="s">
        <v>3091</v>
      </c>
      <c r="O1193" t="s">
        <v>3092</v>
      </c>
      <c r="P1193" t="s">
        <v>3093</v>
      </c>
      <c r="R1193" t="s">
        <v>3094</v>
      </c>
    </row>
    <row r="1194" spans="1:18" x14ac:dyDescent="0.25">
      <c r="A1194">
        <v>13109200</v>
      </c>
      <c r="B1194" t="s">
        <v>3089</v>
      </c>
      <c r="D1194" t="s">
        <v>3090</v>
      </c>
      <c r="F1194">
        <v>1</v>
      </c>
      <c r="G1194">
        <v>0</v>
      </c>
      <c r="H1194">
        <v>6.95</v>
      </c>
      <c r="I1194">
        <v>6.95</v>
      </c>
      <c r="K1194"/>
      <c r="N1194" t="s">
        <v>3091</v>
      </c>
      <c r="O1194" t="s">
        <v>3092</v>
      </c>
      <c r="P1194" t="s">
        <v>3093</v>
      </c>
      <c r="R1194" t="s">
        <v>3094</v>
      </c>
    </row>
    <row r="1195" spans="1:18" x14ac:dyDescent="0.25">
      <c r="A1195">
        <v>13109300</v>
      </c>
      <c r="B1195" t="s">
        <v>3089</v>
      </c>
      <c r="D1195" t="s">
        <v>3090</v>
      </c>
      <c r="F1195">
        <v>1</v>
      </c>
      <c r="G1195">
        <v>0</v>
      </c>
      <c r="H1195">
        <v>10.5</v>
      </c>
      <c r="I1195">
        <v>10.5</v>
      </c>
      <c r="K1195"/>
      <c r="N1195" t="s">
        <v>3091</v>
      </c>
      <c r="O1195" t="s">
        <v>3092</v>
      </c>
      <c r="P1195" t="s">
        <v>3093</v>
      </c>
      <c r="R1195" t="s">
        <v>3094</v>
      </c>
    </row>
    <row r="1196" spans="1:18" x14ac:dyDescent="0.25">
      <c r="A1196">
        <v>13109400</v>
      </c>
      <c r="B1196" t="s">
        <v>3089</v>
      </c>
      <c r="D1196" t="s">
        <v>3090</v>
      </c>
      <c r="F1196">
        <v>1</v>
      </c>
      <c r="G1196">
        <v>0</v>
      </c>
      <c r="H1196">
        <v>3.2</v>
      </c>
      <c r="I1196">
        <v>3.2</v>
      </c>
      <c r="K1196"/>
      <c r="N1196" t="s">
        <v>3091</v>
      </c>
      <c r="O1196" t="s">
        <v>3092</v>
      </c>
      <c r="P1196" t="s">
        <v>3093</v>
      </c>
      <c r="R1196" t="s">
        <v>3094</v>
      </c>
    </row>
    <row r="1197" spans="1:18" x14ac:dyDescent="0.25">
      <c r="A1197">
        <v>13109500</v>
      </c>
      <c r="B1197" t="s">
        <v>3089</v>
      </c>
      <c r="D1197" t="s">
        <v>3090</v>
      </c>
      <c r="F1197">
        <v>1</v>
      </c>
      <c r="G1197">
        <v>0</v>
      </c>
      <c r="H1197">
        <v>14.5</v>
      </c>
      <c r="I1197">
        <v>14.5</v>
      </c>
      <c r="K1197"/>
      <c r="N1197" t="s">
        <v>3091</v>
      </c>
      <c r="O1197" t="s">
        <v>3092</v>
      </c>
      <c r="P1197" t="s">
        <v>3093</v>
      </c>
      <c r="R1197" t="s">
        <v>3094</v>
      </c>
    </row>
    <row r="1198" spans="1:18" x14ac:dyDescent="0.25">
      <c r="A1198">
        <v>13109600</v>
      </c>
      <c r="B1198" t="s">
        <v>3089</v>
      </c>
      <c r="D1198" t="s">
        <v>3090</v>
      </c>
      <c r="F1198">
        <v>1</v>
      </c>
      <c r="G1198">
        <v>0</v>
      </c>
      <c r="H1198">
        <v>14.5</v>
      </c>
      <c r="I1198">
        <v>14.5</v>
      </c>
      <c r="K1198"/>
      <c r="N1198" t="s">
        <v>3091</v>
      </c>
      <c r="O1198" t="s">
        <v>3092</v>
      </c>
      <c r="P1198" t="s">
        <v>3093</v>
      </c>
      <c r="R1198" t="s">
        <v>3094</v>
      </c>
    </row>
    <row r="1199" spans="1:18" x14ac:dyDescent="0.25">
      <c r="A1199">
        <v>13109700</v>
      </c>
      <c r="B1199" t="s">
        <v>3089</v>
      </c>
      <c r="D1199" t="s">
        <v>3090</v>
      </c>
      <c r="F1199">
        <v>1</v>
      </c>
      <c r="G1199">
        <v>0</v>
      </c>
      <c r="H1199">
        <v>28.5</v>
      </c>
      <c r="I1199">
        <v>28.5</v>
      </c>
      <c r="K1199"/>
      <c r="N1199" t="s">
        <v>3091</v>
      </c>
      <c r="O1199" t="s">
        <v>3092</v>
      </c>
      <c r="P1199" t="s">
        <v>3093</v>
      </c>
      <c r="R1199" t="s">
        <v>3094</v>
      </c>
    </row>
    <row r="1200" spans="1:18" x14ac:dyDescent="0.25">
      <c r="A1200">
        <v>13109800</v>
      </c>
      <c r="B1200" t="s">
        <v>3089</v>
      </c>
      <c r="D1200" t="s">
        <v>3090</v>
      </c>
      <c r="F1200">
        <v>1</v>
      </c>
      <c r="G1200">
        <v>0</v>
      </c>
      <c r="H1200">
        <v>78.31</v>
      </c>
      <c r="I1200">
        <v>78.31</v>
      </c>
      <c r="K1200"/>
      <c r="N1200" t="s">
        <v>3091</v>
      </c>
      <c r="O1200" t="s">
        <v>3092</v>
      </c>
      <c r="P1200" t="s">
        <v>3093</v>
      </c>
      <c r="R1200" t="s">
        <v>3094</v>
      </c>
    </row>
    <row r="1201" spans="1:18" x14ac:dyDescent="0.25">
      <c r="A1201">
        <v>13200600</v>
      </c>
      <c r="B1201" t="s">
        <v>3089</v>
      </c>
      <c r="D1201" t="s">
        <v>3090</v>
      </c>
      <c r="F1201">
        <v>1</v>
      </c>
      <c r="G1201">
        <v>0</v>
      </c>
      <c r="H1201">
        <v>0</v>
      </c>
      <c r="I1201">
        <v>0</v>
      </c>
      <c r="K1201"/>
      <c r="N1201" t="s">
        <v>3091</v>
      </c>
      <c r="O1201" t="s">
        <v>3092</v>
      </c>
      <c r="P1201" t="s">
        <v>3093</v>
      </c>
      <c r="R1201" t="s">
        <v>3094</v>
      </c>
    </row>
    <row r="1202" spans="1:18" x14ac:dyDescent="0.25">
      <c r="A1202">
        <v>13200900</v>
      </c>
      <c r="B1202" t="s">
        <v>3089</v>
      </c>
      <c r="D1202" t="s">
        <v>3090</v>
      </c>
      <c r="F1202">
        <v>1</v>
      </c>
      <c r="G1202">
        <v>0</v>
      </c>
      <c r="H1202">
        <v>0</v>
      </c>
      <c r="I1202">
        <v>0</v>
      </c>
      <c r="K1202"/>
      <c r="N1202" t="s">
        <v>3091</v>
      </c>
      <c r="O1202" t="s">
        <v>3092</v>
      </c>
      <c r="P1202" t="s">
        <v>3093</v>
      </c>
      <c r="R1202" t="s">
        <v>3094</v>
      </c>
    </row>
    <row r="1203" spans="1:18" x14ac:dyDescent="0.25">
      <c r="A1203">
        <v>13201200</v>
      </c>
      <c r="B1203" t="s">
        <v>3089</v>
      </c>
      <c r="D1203" t="s">
        <v>3090</v>
      </c>
      <c r="F1203">
        <v>1</v>
      </c>
      <c r="G1203">
        <v>0</v>
      </c>
      <c r="H1203">
        <v>0</v>
      </c>
      <c r="I1203">
        <v>0</v>
      </c>
      <c r="K1203"/>
      <c r="N1203" t="s">
        <v>3091</v>
      </c>
      <c r="O1203" t="s">
        <v>3092</v>
      </c>
      <c r="P1203" t="s">
        <v>3093</v>
      </c>
      <c r="R1203" t="s">
        <v>3094</v>
      </c>
    </row>
    <row r="1204" spans="1:18" x14ac:dyDescent="0.25">
      <c r="A1204">
        <v>13201800</v>
      </c>
      <c r="B1204" t="s">
        <v>3089</v>
      </c>
      <c r="D1204" t="s">
        <v>3090</v>
      </c>
      <c r="F1204">
        <v>1</v>
      </c>
      <c r="G1204">
        <v>0</v>
      </c>
      <c r="H1204">
        <v>0</v>
      </c>
      <c r="I1204">
        <v>0</v>
      </c>
      <c r="K1204"/>
      <c r="N1204" t="s">
        <v>3091</v>
      </c>
      <c r="O1204" t="s">
        <v>3092</v>
      </c>
      <c r="P1204" t="s">
        <v>3093</v>
      </c>
      <c r="R1204" t="s">
        <v>3094</v>
      </c>
    </row>
    <row r="1205" spans="1:18" x14ac:dyDescent="0.25">
      <c r="A1205">
        <v>13202400</v>
      </c>
      <c r="B1205" t="s">
        <v>3089</v>
      </c>
      <c r="D1205" t="s">
        <v>3090</v>
      </c>
      <c r="F1205">
        <v>1</v>
      </c>
      <c r="G1205">
        <v>0</v>
      </c>
      <c r="H1205">
        <v>0.78500000000000003</v>
      </c>
      <c r="I1205">
        <v>0.78500000000000003</v>
      </c>
      <c r="K1205"/>
      <c r="N1205" t="s">
        <v>3091</v>
      </c>
      <c r="O1205" t="s">
        <v>3092</v>
      </c>
      <c r="P1205" t="s">
        <v>3093</v>
      </c>
      <c r="R1205" t="s">
        <v>3094</v>
      </c>
    </row>
    <row r="1206" spans="1:18" x14ac:dyDescent="0.25">
      <c r="A1206">
        <v>13202600</v>
      </c>
      <c r="B1206" t="s">
        <v>3089</v>
      </c>
      <c r="D1206" t="s">
        <v>3090</v>
      </c>
      <c r="F1206">
        <v>1</v>
      </c>
      <c r="G1206">
        <v>0</v>
      </c>
      <c r="H1206">
        <v>2.0499999999999998</v>
      </c>
      <c r="I1206">
        <v>2.0499999999999998</v>
      </c>
      <c r="K1206"/>
      <c r="N1206" t="s">
        <v>3091</v>
      </c>
      <c r="O1206" t="s">
        <v>3092</v>
      </c>
      <c r="P1206" t="s">
        <v>3093</v>
      </c>
      <c r="R1206" t="s">
        <v>3094</v>
      </c>
    </row>
    <row r="1207" spans="1:18" x14ac:dyDescent="0.25">
      <c r="A1207">
        <v>13203200</v>
      </c>
      <c r="B1207" t="s">
        <v>3089</v>
      </c>
      <c r="D1207" t="s">
        <v>3090</v>
      </c>
      <c r="F1207">
        <v>1</v>
      </c>
      <c r="G1207">
        <v>0</v>
      </c>
      <c r="H1207">
        <v>0</v>
      </c>
      <c r="I1207">
        <v>0</v>
      </c>
      <c r="K1207"/>
      <c r="N1207" t="s">
        <v>3091</v>
      </c>
      <c r="O1207" t="s">
        <v>3092</v>
      </c>
      <c r="P1207" t="s">
        <v>3093</v>
      </c>
      <c r="R1207" t="s">
        <v>3094</v>
      </c>
    </row>
    <row r="1208" spans="1:18" x14ac:dyDescent="0.25">
      <c r="A1208">
        <v>13203300</v>
      </c>
      <c r="B1208" t="s">
        <v>3089</v>
      </c>
      <c r="D1208" t="s">
        <v>3090</v>
      </c>
      <c r="F1208">
        <v>1</v>
      </c>
      <c r="G1208">
        <v>0</v>
      </c>
      <c r="H1208">
        <v>1.1828571428571399</v>
      </c>
      <c r="I1208">
        <v>1.1828571428571399</v>
      </c>
      <c r="K1208"/>
      <c r="N1208" t="s">
        <v>3091</v>
      </c>
      <c r="O1208" t="s">
        <v>3092</v>
      </c>
      <c r="P1208" t="s">
        <v>3093</v>
      </c>
      <c r="R1208" t="s">
        <v>3094</v>
      </c>
    </row>
    <row r="1209" spans="1:18" x14ac:dyDescent="0.25">
      <c r="A1209">
        <v>13203500</v>
      </c>
      <c r="B1209" t="s">
        <v>3089</v>
      </c>
      <c r="D1209" t="s">
        <v>3090</v>
      </c>
      <c r="F1209">
        <v>1</v>
      </c>
      <c r="G1209">
        <v>0</v>
      </c>
      <c r="H1209">
        <v>1.768</v>
      </c>
      <c r="I1209">
        <v>1.768</v>
      </c>
      <c r="K1209"/>
      <c r="N1209" t="s">
        <v>3091</v>
      </c>
      <c r="O1209" t="s">
        <v>3092</v>
      </c>
      <c r="P1209" t="s">
        <v>3093</v>
      </c>
      <c r="R1209" t="s">
        <v>3094</v>
      </c>
    </row>
    <row r="1210" spans="1:18" x14ac:dyDescent="0.25">
      <c r="A1210">
        <v>13203800</v>
      </c>
      <c r="B1210" t="s">
        <v>3089</v>
      </c>
      <c r="D1210" t="s">
        <v>3090</v>
      </c>
      <c r="F1210">
        <v>1</v>
      </c>
      <c r="G1210">
        <v>0</v>
      </c>
      <c r="H1210">
        <v>0</v>
      </c>
      <c r="I1210">
        <v>0</v>
      </c>
      <c r="K1210"/>
      <c r="N1210" t="s">
        <v>3091</v>
      </c>
      <c r="O1210" t="s">
        <v>3092</v>
      </c>
      <c r="P1210" t="s">
        <v>3093</v>
      </c>
      <c r="R1210" t="s">
        <v>3094</v>
      </c>
    </row>
    <row r="1211" spans="1:18" x14ac:dyDescent="0.25">
      <c r="A1211">
        <v>13204400</v>
      </c>
      <c r="B1211" t="s">
        <v>3089</v>
      </c>
      <c r="D1211" t="s">
        <v>3090</v>
      </c>
      <c r="F1211">
        <v>1</v>
      </c>
      <c r="G1211">
        <v>0</v>
      </c>
      <c r="H1211">
        <v>1.1000000000000001</v>
      </c>
      <c r="I1211">
        <v>1.1000000000000001</v>
      </c>
      <c r="K1211"/>
      <c r="N1211" t="s">
        <v>3091</v>
      </c>
      <c r="O1211" t="s">
        <v>3092</v>
      </c>
      <c r="P1211" t="s">
        <v>3093</v>
      </c>
      <c r="R1211" t="s">
        <v>3094</v>
      </c>
    </row>
    <row r="1212" spans="1:18" x14ac:dyDescent="0.25">
      <c r="A1212">
        <v>13206502</v>
      </c>
      <c r="B1212" t="s">
        <v>3089</v>
      </c>
      <c r="D1212" t="s">
        <v>3090</v>
      </c>
      <c r="F1212">
        <v>1</v>
      </c>
      <c r="G1212">
        <v>0</v>
      </c>
      <c r="H1212">
        <v>2.7191073050473502</v>
      </c>
      <c r="I1212">
        <v>2.7191073050473502</v>
      </c>
      <c r="K1212"/>
      <c r="N1212" t="s">
        <v>3091</v>
      </c>
      <c r="O1212" t="s">
        <v>3092</v>
      </c>
      <c r="P1212" t="s">
        <v>3093</v>
      </c>
      <c r="R1212" t="s">
        <v>3094</v>
      </c>
    </row>
    <row r="1213" spans="1:18" x14ac:dyDescent="0.25">
      <c r="A1213">
        <v>13206521</v>
      </c>
      <c r="B1213" t="s">
        <v>3089</v>
      </c>
      <c r="D1213" t="s">
        <v>3090</v>
      </c>
      <c r="F1213">
        <v>1</v>
      </c>
      <c r="G1213">
        <v>0</v>
      </c>
      <c r="H1213">
        <v>0</v>
      </c>
      <c r="I1213"/>
      <c r="K1213"/>
      <c r="N1213" t="s">
        <v>3091</v>
      </c>
      <c r="O1213" t="s">
        <v>3092</v>
      </c>
      <c r="P1213" t="s">
        <v>3093</v>
      </c>
      <c r="R1213" t="s">
        <v>3094</v>
      </c>
    </row>
    <row r="1214" spans="1:18" x14ac:dyDescent="0.25">
      <c r="A1214">
        <v>13206523</v>
      </c>
      <c r="B1214" t="s">
        <v>3089</v>
      </c>
      <c r="D1214" t="s">
        <v>3090</v>
      </c>
      <c r="F1214">
        <v>1</v>
      </c>
      <c r="G1214">
        <v>0</v>
      </c>
      <c r="H1214">
        <v>3.49</v>
      </c>
      <c r="I1214">
        <v>3.49</v>
      </c>
      <c r="K1214"/>
      <c r="N1214" t="s">
        <v>3091</v>
      </c>
      <c r="O1214" t="s">
        <v>3092</v>
      </c>
      <c r="P1214" t="s">
        <v>3093</v>
      </c>
      <c r="R1214" t="s">
        <v>3094</v>
      </c>
    </row>
    <row r="1215" spans="1:18" x14ac:dyDescent="0.25">
      <c r="A1215">
        <v>13206527</v>
      </c>
      <c r="B1215" t="s">
        <v>3089</v>
      </c>
      <c r="D1215" t="s">
        <v>3090</v>
      </c>
      <c r="F1215">
        <v>1</v>
      </c>
      <c r="G1215">
        <v>0</v>
      </c>
      <c r="H1215">
        <v>3.9831304347826002</v>
      </c>
      <c r="I1215">
        <v>3.9831304347826002</v>
      </c>
      <c r="K1215"/>
      <c r="N1215" t="s">
        <v>3091</v>
      </c>
      <c r="O1215" t="s">
        <v>3092</v>
      </c>
      <c r="P1215" t="s">
        <v>3093</v>
      </c>
      <c r="R1215" t="s">
        <v>3094</v>
      </c>
    </row>
    <row r="1216" spans="1:18" x14ac:dyDescent="0.25">
      <c r="A1216">
        <v>13206617</v>
      </c>
      <c r="B1216" t="s">
        <v>3089</v>
      </c>
      <c r="D1216" t="s">
        <v>3090</v>
      </c>
      <c r="F1216">
        <v>1</v>
      </c>
      <c r="G1216">
        <v>0</v>
      </c>
      <c r="H1216">
        <v>0.97</v>
      </c>
      <c r="I1216">
        <v>0.97</v>
      </c>
      <c r="K1216"/>
      <c r="N1216" t="s">
        <v>3091</v>
      </c>
      <c r="O1216" t="s">
        <v>3092</v>
      </c>
      <c r="P1216" t="s">
        <v>3093</v>
      </c>
      <c r="R1216" t="s">
        <v>3094</v>
      </c>
    </row>
    <row r="1217" spans="1:18" x14ac:dyDescent="0.25">
      <c r="A1217">
        <v>13206700</v>
      </c>
      <c r="B1217" t="s">
        <v>3089</v>
      </c>
      <c r="D1217" t="s">
        <v>3090</v>
      </c>
      <c r="F1217">
        <v>1</v>
      </c>
      <c r="G1217">
        <v>0</v>
      </c>
      <c r="H1217">
        <v>0</v>
      </c>
      <c r="I1217">
        <v>0</v>
      </c>
      <c r="K1217"/>
      <c r="N1217" t="s">
        <v>3091</v>
      </c>
      <c r="O1217" t="s">
        <v>3092</v>
      </c>
      <c r="P1217" t="s">
        <v>3093</v>
      </c>
      <c r="R1217" t="s">
        <v>3094</v>
      </c>
    </row>
    <row r="1218" spans="1:18" x14ac:dyDescent="0.25">
      <c r="A1218">
        <v>13206900</v>
      </c>
      <c r="B1218" t="s">
        <v>3089</v>
      </c>
      <c r="D1218" t="s">
        <v>3090</v>
      </c>
      <c r="F1218">
        <v>1</v>
      </c>
      <c r="G1218">
        <v>0</v>
      </c>
      <c r="H1218">
        <v>5.7789999999999999</v>
      </c>
      <c r="I1218">
        <v>5.7789999999999999</v>
      </c>
      <c r="K1218"/>
      <c r="N1218" t="s">
        <v>3091</v>
      </c>
      <c r="O1218" t="s">
        <v>3092</v>
      </c>
      <c r="P1218" t="s">
        <v>3093</v>
      </c>
      <c r="R1218" t="s">
        <v>3094</v>
      </c>
    </row>
    <row r="1219" spans="1:18" x14ac:dyDescent="0.25">
      <c r="A1219">
        <v>13207000</v>
      </c>
      <c r="B1219" t="s">
        <v>3089</v>
      </c>
      <c r="D1219" t="s">
        <v>3090</v>
      </c>
      <c r="F1219">
        <v>1</v>
      </c>
      <c r="G1219">
        <v>0</v>
      </c>
      <c r="H1219">
        <v>6.0975672215108796</v>
      </c>
      <c r="I1219">
        <v>6.0975672215108796</v>
      </c>
      <c r="K1219"/>
      <c r="N1219" t="s">
        <v>3091</v>
      </c>
      <c r="O1219" t="s">
        <v>3092</v>
      </c>
      <c r="P1219" t="s">
        <v>3093</v>
      </c>
      <c r="R1219" t="s">
        <v>3094</v>
      </c>
    </row>
    <row r="1220" spans="1:18" x14ac:dyDescent="0.25">
      <c r="A1220">
        <v>13207400</v>
      </c>
      <c r="B1220" t="s">
        <v>3089</v>
      </c>
      <c r="D1220" t="s">
        <v>3090</v>
      </c>
      <c r="F1220">
        <v>1</v>
      </c>
      <c r="G1220">
        <v>0</v>
      </c>
      <c r="H1220">
        <v>0</v>
      </c>
      <c r="I1220">
        <v>0</v>
      </c>
      <c r="K1220"/>
      <c r="N1220" t="s">
        <v>3091</v>
      </c>
      <c r="O1220" t="s">
        <v>3092</v>
      </c>
      <c r="P1220" t="s">
        <v>3093</v>
      </c>
      <c r="R1220" t="s">
        <v>3094</v>
      </c>
    </row>
    <row r="1221" spans="1:18" x14ac:dyDescent="0.25">
      <c r="A1221">
        <v>13207800</v>
      </c>
      <c r="B1221" t="s">
        <v>3089</v>
      </c>
      <c r="D1221" t="s">
        <v>3090</v>
      </c>
      <c r="F1221">
        <v>1</v>
      </c>
      <c r="G1221">
        <v>0</v>
      </c>
      <c r="H1221">
        <v>0</v>
      </c>
      <c r="I1221">
        <v>0</v>
      </c>
      <c r="K1221"/>
      <c r="N1221" t="s">
        <v>3091</v>
      </c>
      <c r="O1221" t="s">
        <v>3092</v>
      </c>
      <c r="P1221" t="s">
        <v>3093</v>
      </c>
      <c r="R1221" t="s">
        <v>3094</v>
      </c>
    </row>
    <row r="1222" spans="1:18" x14ac:dyDescent="0.25">
      <c r="A1222">
        <v>13207900</v>
      </c>
      <c r="B1222" t="s">
        <v>3089</v>
      </c>
      <c r="D1222" t="s">
        <v>3090</v>
      </c>
      <c r="F1222">
        <v>1</v>
      </c>
      <c r="G1222">
        <v>0</v>
      </c>
      <c r="H1222">
        <v>0</v>
      </c>
      <c r="I1222">
        <v>0</v>
      </c>
      <c r="K1222"/>
      <c r="N1222" t="s">
        <v>3091</v>
      </c>
      <c r="O1222" t="s">
        <v>3092</v>
      </c>
      <c r="P1222" t="s">
        <v>3093</v>
      </c>
      <c r="R1222" t="s">
        <v>3094</v>
      </c>
    </row>
    <row r="1223" spans="1:18" x14ac:dyDescent="0.25">
      <c r="A1223">
        <v>13208000</v>
      </c>
      <c r="B1223" t="s">
        <v>3089</v>
      </c>
      <c r="D1223" t="s">
        <v>3090</v>
      </c>
      <c r="F1223">
        <v>1</v>
      </c>
      <c r="G1223">
        <v>0</v>
      </c>
      <c r="H1223">
        <v>0</v>
      </c>
      <c r="I1223">
        <v>0</v>
      </c>
      <c r="K1223"/>
      <c r="N1223" t="s">
        <v>3091</v>
      </c>
      <c r="O1223" t="s">
        <v>3092</v>
      </c>
      <c r="P1223" t="s">
        <v>3093</v>
      </c>
      <c r="R1223" t="s">
        <v>3094</v>
      </c>
    </row>
    <row r="1224" spans="1:18" x14ac:dyDescent="0.25">
      <c r="A1224">
        <v>13208050</v>
      </c>
      <c r="B1224" t="s">
        <v>3089</v>
      </c>
      <c r="D1224" t="s">
        <v>3090</v>
      </c>
      <c r="F1224">
        <v>1</v>
      </c>
      <c r="G1224">
        <v>0</v>
      </c>
      <c r="H1224">
        <v>0.38</v>
      </c>
      <c r="I1224">
        <v>0.38</v>
      </c>
      <c r="K1224"/>
      <c r="N1224" t="s">
        <v>3091</v>
      </c>
      <c r="O1224" t="s">
        <v>3092</v>
      </c>
      <c r="P1224" t="s">
        <v>3093</v>
      </c>
      <c r="R1224" t="s">
        <v>3094</v>
      </c>
    </row>
    <row r="1225" spans="1:18" x14ac:dyDescent="0.25">
      <c r="A1225">
        <v>13208100</v>
      </c>
      <c r="B1225" t="s">
        <v>3089</v>
      </c>
      <c r="D1225" t="s">
        <v>3090</v>
      </c>
      <c r="F1225">
        <v>1</v>
      </c>
      <c r="G1225">
        <v>0</v>
      </c>
      <c r="H1225">
        <v>0.94734992570579402</v>
      </c>
      <c r="I1225">
        <v>0.94734992570579402</v>
      </c>
      <c r="K1225"/>
      <c r="N1225" t="s">
        <v>3091</v>
      </c>
      <c r="O1225" t="s">
        <v>3092</v>
      </c>
      <c r="P1225" t="s">
        <v>3093</v>
      </c>
      <c r="R1225" t="s">
        <v>3094</v>
      </c>
    </row>
    <row r="1226" spans="1:18" x14ac:dyDescent="0.25">
      <c r="A1226">
        <v>13208200</v>
      </c>
      <c r="B1226" t="s">
        <v>3089</v>
      </c>
      <c r="D1226" t="s">
        <v>3090</v>
      </c>
      <c r="F1226">
        <v>1</v>
      </c>
      <c r="G1226">
        <v>0</v>
      </c>
      <c r="H1226">
        <v>8.5500000000000007E-2</v>
      </c>
      <c r="I1226">
        <v>8.5500000000000007E-2</v>
      </c>
      <c r="K1226"/>
      <c r="N1226" t="s">
        <v>3091</v>
      </c>
      <c r="O1226" t="s">
        <v>3092</v>
      </c>
      <c r="P1226" t="s">
        <v>3093</v>
      </c>
      <c r="R1226" t="s">
        <v>3094</v>
      </c>
    </row>
    <row r="1227" spans="1:18" x14ac:dyDescent="0.25">
      <c r="A1227">
        <v>13208220</v>
      </c>
      <c r="B1227" t="s">
        <v>3089</v>
      </c>
      <c r="D1227" t="s">
        <v>3090</v>
      </c>
      <c r="F1227">
        <v>1</v>
      </c>
      <c r="G1227">
        <v>0</v>
      </c>
      <c r="H1227">
        <v>0</v>
      </c>
      <c r="I1227">
        <v>0</v>
      </c>
      <c r="K1227"/>
      <c r="N1227" t="s">
        <v>3091</v>
      </c>
      <c r="O1227" t="s">
        <v>3092</v>
      </c>
      <c r="P1227" t="s">
        <v>3093</v>
      </c>
      <c r="R1227" t="s">
        <v>3094</v>
      </c>
    </row>
    <row r="1228" spans="1:18" x14ac:dyDescent="0.25">
      <c r="A1228">
        <v>13208230</v>
      </c>
      <c r="B1228" t="s">
        <v>3089</v>
      </c>
      <c r="D1228" t="s">
        <v>3090</v>
      </c>
      <c r="F1228">
        <v>1</v>
      </c>
      <c r="G1228">
        <v>0</v>
      </c>
      <c r="H1228">
        <v>0.24625</v>
      </c>
      <c r="I1228">
        <v>0.24625</v>
      </c>
      <c r="K1228"/>
      <c r="N1228" t="s">
        <v>3091</v>
      </c>
      <c r="O1228" t="s">
        <v>3092</v>
      </c>
      <c r="P1228" t="s">
        <v>3093</v>
      </c>
      <c r="R1228" t="s">
        <v>3094</v>
      </c>
    </row>
    <row r="1229" spans="1:18" x14ac:dyDescent="0.25">
      <c r="A1229">
        <v>13208300</v>
      </c>
      <c r="B1229" t="s">
        <v>3089</v>
      </c>
      <c r="D1229" t="s">
        <v>3090</v>
      </c>
      <c r="F1229">
        <v>1</v>
      </c>
      <c r="G1229">
        <v>0</v>
      </c>
      <c r="H1229">
        <v>0.5</v>
      </c>
      <c r="I1229">
        <v>0.5</v>
      </c>
      <c r="K1229"/>
      <c r="N1229" t="s">
        <v>3091</v>
      </c>
      <c r="O1229" t="s">
        <v>3092</v>
      </c>
      <c r="P1229" t="s">
        <v>3093</v>
      </c>
      <c r="R1229" t="s">
        <v>3094</v>
      </c>
    </row>
    <row r="1230" spans="1:18" x14ac:dyDescent="0.25">
      <c r="A1230">
        <v>13208400</v>
      </c>
      <c r="B1230" t="s">
        <v>3089</v>
      </c>
      <c r="D1230" t="s">
        <v>3090</v>
      </c>
      <c r="F1230">
        <v>1</v>
      </c>
      <c r="G1230">
        <v>0</v>
      </c>
      <c r="H1230">
        <v>0.12039999999999999</v>
      </c>
      <c r="I1230">
        <v>0.12039999999999999</v>
      </c>
      <c r="K1230"/>
      <c r="N1230" t="s">
        <v>3091</v>
      </c>
      <c r="O1230" t="s">
        <v>3092</v>
      </c>
      <c r="P1230" t="s">
        <v>3093</v>
      </c>
      <c r="R1230" t="s">
        <v>3094</v>
      </c>
    </row>
    <row r="1231" spans="1:18" x14ac:dyDescent="0.25">
      <c r="A1231">
        <v>13208450</v>
      </c>
      <c r="B1231" t="s">
        <v>3089</v>
      </c>
      <c r="D1231" t="s">
        <v>3090</v>
      </c>
      <c r="F1231">
        <v>1</v>
      </c>
      <c r="G1231">
        <v>0</v>
      </c>
      <c r="H1231">
        <v>1</v>
      </c>
      <c r="I1231">
        <v>1</v>
      </c>
      <c r="K1231"/>
      <c r="N1231" t="s">
        <v>3091</v>
      </c>
      <c r="O1231" t="s">
        <v>3092</v>
      </c>
      <c r="P1231" t="s">
        <v>3093</v>
      </c>
      <c r="R1231" t="s">
        <v>3094</v>
      </c>
    </row>
    <row r="1232" spans="1:18" x14ac:dyDescent="0.25">
      <c r="A1232">
        <v>13208500</v>
      </c>
      <c r="B1232" t="s">
        <v>3089</v>
      </c>
      <c r="D1232" t="s">
        <v>3090</v>
      </c>
      <c r="F1232">
        <v>1</v>
      </c>
      <c r="G1232">
        <v>0</v>
      </c>
      <c r="H1232">
        <v>1.29775</v>
      </c>
      <c r="I1232">
        <v>1.29775</v>
      </c>
      <c r="K1232"/>
      <c r="N1232" t="s">
        <v>3091</v>
      </c>
      <c r="O1232" t="s">
        <v>3092</v>
      </c>
      <c r="P1232" t="s">
        <v>3093</v>
      </c>
      <c r="R1232" t="s">
        <v>3094</v>
      </c>
    </row>
    <row r="1233" spans="1:18" x14ac:dyDescent="0.25">
      <c r="A1233">
        <v>13208600</v>
      </c>
      <c r="B1233" t="s">
        <v>3089</v>
      </c>
      <c r="D1233" t="s">
        <v>3090</v>
      </c>
      <c r="F1233">
        <v>1</v>
      </c>
      <c r="G1233">
        <v>0</v>
      </c>
      <c r="H1233">
        <v>0.15640000000000001</v>
      </c>
      <c r="I1233">
        <v>0.15640000000000001</v>
      </c>
      <c r="K1233"/>
      <c r="N1233" t="s">
        <v>3091</v>
      </c>
      <c r="O1233" t="s">
        <v>3092</v>
      </c>
      <c r="P1233" t="s">
        <v>3093</v>
      </c>
      <c r="R1233" t="s">
        <v>3094</v>
      </c>
    </row>
    <row r="1234" spans="1:18" x14ac:dyDescent="0.25">
      <c r="A1234">
        <v>13208700</v>
      </c>
      <c r="B1234" t="s">
        <v>3089</v>
      </c>
      <c r="D1234" t="s">
        <v>3090</v>
      </c>
      <c r="F1234">
        <v>1</v>
      </c>
      <c r="G1234">
        <v>0</v>
      </c>
      <c r="H1234">
        <v>0.66828333333333301</v>
      </c>
      <c r="I1234">
        <v>0.66828333333333301</v>
      </c>
      <c r="K1234"/>
      <c r="N1234" t="s">
        <v>3091</v>
      </c>
      <c r="O1234" t="s">
        <v>3092</v>
      </c>
      <c r="P1234" t="s">
        <v>3093</v>
      </c>
      <c r="R1234" t="s">
        <v>3094</v>
      </c>
    </row>
    <row r="1235" spans="1:18" x14ac:dyDescent="0.25">
      <c r="A1235">
        <v>13208800</v>
      </c>
      <c r="B1235" t="s">
        <v>3089</v>
      </c>
      <c r="D1235" t="s">
        <v>3090</v>
      </c>
      <c r="F1235">
        <v>1</v>
      </c>
      <c r="G1235">
        <v>0</v>
      </c>
      <c r="H1235">
        <v>0.84264285714285703</v>
      </c>
      <c r="I1235">
        <v>0.84264285714285703</v>
      </c>
      <c r="K1235"/>
      <c r="N1235" t="s">
        <v>3091</v>
      </c>
      <c r="O1235" t="s">
        <v>3092</v>
      </c>
      <c r="P1235" t="s">
        <v>3093</v>
      </c>
      <c r="R1235" t="s">
        <v>3094</v>
      </c>
    </row>
    <row r="1236" spans="1:18" x14ac:dyDescent="0.25">
      <c r="A1236">
        <v>13208900</v>
      </c>
      <c r="B1236" t="s">
        <v>3089</v>
      </c>
      <c r="D1236" t="s">
        <v>3090</v>
      </c>
      <c r="F1236">
        <v>1</v>
      </c>
      <c r="G1236">
        <v>0</v>
      </c>
      <c r="H1236">
        <v>0.87836257309941501</v>
      </c>
      <c r="I1236">
        <v>0.87836257309941501</v>
      </c>
      <c r="K1236"/>
      <c r="N1236" t="s">
        <v>3091</v>
      </c>
      <c r="O1236" t="s">
        <v>3092</v>
      </c>
      <c r="P1236" t="s">
        <v>3093</v>
      </c>
      <c r="R1236" t="s">
        <v>3094</v>
      </c>
    </row>
    <row r="1237" spans="1:18" x14ac:dyDescent="0.25">
      <c r="A1237">
        <v>13209000</v>
      </c>
      <c r="B1237" t="s">
        <v>3089</v>
      </c>
      <c r="D1237" t="s">
        <v>3090</v>
      </c>
      <c r="F1237">
        <v>1</v>
      </c>
      <c r="G1237">
        <v>0</v>
      </c>
      <c r="H1237">
        <v>15.06</v>
      </c>
      <c r="I1237">
        <v>15.06</v>
      </c>
      <c r="K1237"/>
      <c r="N1237" t="s">
        <v>3091</v>
      </c>
      <c r="O1237" t="s">
        <v>3092</v>
      </c>
      <c r="P1237" t="s">
        <v>3093</v>
      </c>
      <c r="R1237" t="s">
        <v>3094</v>
      </c>
    </row>
    <row r="1238" spans="1:18" x14ac:dyDescent="0.25">
      <c r="A1238">
        <v>13209100</v>
      </c>
      <c r="B1238" t="s">
        <v>3089</v>
      </c>
      <c r="D1238" t="s">
        <v>3090</v>
      </c>
      <c r="F1238">
        <v>1</v>
      </c>
      <c r="G1238">
        <v>0</v>
      </c>
      <c r="H1238">
        <v>0</v>
      </c>
      <c r="I1238">
        <v>0</v>
      </c>
      <c r="K1238"/>
      <c r="N1238" t="s">
        <v>3091</v>
      </c>
      <c r="O1238" t="s">
        <v>3092</v>
      </c>
      <c r="P1238" t="s">
        <v>3093</v>
      </c>
      <c r="R1238" t="s">
        <v>3094</v>
      </c>
    </row>
    <row r="1239" spans="1:18" x14ac:dyDescent="0.25">
      <c r="A1239">
        <v>13209200</v>
      </c>
      <c r="B1239" t="s">
        <v>3089</v>
      </c>
      <c r="D1239" t="s">
        <v>3090</v>
      </c>
      <c r="F1239">
        <v>1</v>
      </c>
      <c r="G1239">
        <v>0</v>
      </c>
      <c r="H1239">
        <v>0</v>
      </c>
      <c r="I1239">
        <v>0</v>
      </c>
      <c r="K1239"/>
      <c r="N1239" t="s">
        <v>3091</v>
      </c>
      <c r="O1239" t="s">
        <v>3092</v>
      </c>
      <c r="P1239" t="s">
        <v>3093</v>
      </c>
      <c r="R1239" t="s">
        <v>3094</v>
      </c>
    </row>
    <row r="1240" spans="1:18" x14ac:dyDescent="0.25">
      <c r="A1240">
        <v>13209300</v>
      </c>
      <c r="B1240" t="s">
        <v>3089</v>
      </c>
      <c r="D1240" t="s">
        <v>3090</v>
      </c>
      <c r="F1240">
        <v>1</v>
      </c>
      <c r="G1240">
        <v>0</v>
      </c>
      <c r="H1240">
        <v>0</v>
      </c>
      <c r="I1240">
        <v>0</v>
      </c>
      <c r="K1240"/>
      <c r="N1240" t="s">
        <v>3091</v>
      </c>
      <c r="O1240" t="s">
        <v>3092</v>
      </c>
      <c r="P1240" t="s">
        <v>3093</v>
      </c>
      <c r="R1240" t="s">
        <v>3094</v>
      </c>
    </row>
    <row r="1241" spans="1:18" x14ac:dyDescent="0.25">
      <c r="A1241">
        <v>13209500</v>
      </c>
      <c r="B1241" t="s">
        <v>3089</v>
      </c>
      <c r="D1241" t="s">
        <v>3090</v>
      </c>
      <c r="F1241">
        <v>1</v>
      </c>
      <c r="G1241">
        <v>0</v>
      </c>
      <c r="H1241">
        <v>0</v>
      </c>
      <c r="I1241"/>
      <c r="K1241"/>
      <c r="N1241" t="s">
        <v>3091</v>
      </c>
      <c r="O1241" t="s">
        <v>3092</v>
      </c>
      <c r="P1241" t="s">
        <v>3093</v>
      </c>
      <c r="R1241" t="s">
        <v>3094</v>
      </c>
    </row>
    <row r="1242" spans="1:18" x14ac:dyDescent="0.25">
      <c r="A1242">
        <v>13209600</v>
      </c>
      <c r="B1242" t="s">
        <v>3089</v>
      </c>
      <c r="D1242" t="s">
        <v>3090</v>
      </c>
      <c r="F1242">
        <v>1</v>
      </c>
      <c r="G1242">
        <v>0</v>
      </c>
      <c r="H1242">
        <v>1.29775</v>
      </c>
      <c r="I1242">
        <v>1.29775</v>
      </c>
      <c r="K1242"/>
      <c r="N1242" t="s">
        <v>3091</v>
      </c>
      <c r="O1242" t="s">
        <v>3092</v>
      </c>
      <c r="P1242" t="s">
        <v>3093</v>
      </c>
      <c r="R1242" t="s">
        <v>3094</v>
      </c>
    </row>
    <row r="1243" spans="1:18" x14ac:dyDescent="0.25">
      <c r="A1243">
        <v>13219300</v>
      </c>
      <c r="B1243" t="s">
        <v>3089</v>
      </c>
      <c r="D1243" t="s">
        <v>3090</v>
      </c>
      <c r="F1243">
        <v>1</v>
      </c>
      <c r="G1243">
        <v>0</v>
      </c>
      <c r="H1243">
        <v>39.19</v>
      </c>
      <c r="I1243">
        <v>39.19</v>
      </c>
      <c r="K1243"/>
      <c r="N1243" t="s">
        <v>3091</v>
      </c>
      <c r="O1243" t="s">
        <v>3092</v>
      </c>
      <c r="P1243" t="s">
        <v>3093</v>
      </c>
      <c r="R1243" t="s">
        <v>3094</v>
      </c>
    </row>
    <row r="1244" spans="1:18" x14ac:dyDescent="0.25">
      <c r="A1244">
        <v>13219400</v>
      </c>
      <c r="B1244" t="s">
        <v>3089</v>
      </c>
      <c r="D1244" t="s">
        <v>3090</v>
      </c>
      <c r="F1244">
        <v>1</v>
      </c>
      <c r="G1244">
        <v>0</v>
      </c>
      <c r="H1244">
        <v>15.06</v>
      </c>
      <c r="I1244">
        <v>15.06</v>
      </c>
      <c r="K1244"/>
      <c r="N1244" t="s">
        <v>3091</v>
      </c>
      <c r="O1244" t="s">
        <v>3092</v>
      </c>
      <c r="P1244" t="s">
        <v>3093</v>
      </c>
      <c r="R1244" t="s">
        <v>3094</v>
      </c>
    </row>
    <row r="1245" spans="1:18" x14ac:dyDescent="0.25">
      <c r="A1245">
        <v>13219500</v>
      </c>
      <c r="B1245" t="s">
        <v>3089</v>
      </c>
      <c r="D1245" t="s">
        <v>3090</v>
      </c>
      <c r="F1245">
        <v>1</v>
      </c>
      <c r="G1245">
        <v>0</v>
      </c>
      <c r="H1245">
        <v>0</v>
      </c>
      <c r="I1245">
        <v>0</v>
      </c>
      <c r="K1245"/>
      <c r="N1245" t="s">
        <v>3091</v>
      </c>
      <c r="O1245" t="s">
        <v>3092</v>
      </c>
      <c r="P1245" t="s">
        <v>3093</v>
      </c>
      <c r="R1245" t="s">
        <v>3094</v>
      </c>
    </row>
    <row r="1246" spans="1:18" x14ac:dyDescent="0.25">
      <c r="A1246">
        <v>13219600</v>
      </c>
      <c r="B1246" t="s">
        <v>3089</v>
      </c>
      <c r="D1246" t="s">
        <v>3090</v>
      </c>
      <c r="F1246">
        <v>1</v>
      </c>
      <c r="G1246">
        <v>0</v>
      </c>
      <c r="H1246">
        <v>0</v>
      </c>
      <c r="I1246">
        <v>0</v>
      </c>
      <c r="K1246"/>
      <c r="N1246" t="s">
        <v>3091</v>
      </c>
      <c r="O1246" t="s">
        <v>3092</v>
      </c>
      <c r="P1246" t="s">
        <v>3093</v>
      </c>
      <c r="R1246" t="s">
        <v>3094</v>
      </c>
    </row>
    <row r="1247" spans="1:18" x14ac:dyDescent="0.25">
      <c r="A1247">
        <v>13219700</v>
      </c>
      <c r="B1247" t="s">
        <v>3089</v>
      </c>
      <c r="D1247" t="s">
        <v>3090</v>
      </c>
      <c r="F1247">
        <v>1</v>
      </c>
      <c r="G1247">
        <v>0</v>
      </c>
      <c r="H1247">
        <v>0.10100000000000001</v>
      </c>
      <c r="I1247">
        <v>0.10100000000000001</v>
      </c>
      <c r="K1247"/>
      <c r="N1247" t="s">
        <v>3091</v>
      </c>
      <c r="O1247" t="s">
        <v>3092</v>
      </c>
      <c r="P1247" t="s">
        <v>3093</v>
      </c>
      <c r="R1247" t="s">
        <v>3094</v>
      </c>
    </row>
    <row r="1248" spans="1:18" x14ac:dyDescent="0.25">
      <c r="A1248">
        <v>13219800</v>
      </c>
      <c r="B1248" t="s">
        <v>3089</v>
      </c>
      <c r="D1248" t="s">
        <v>3090</v>
      </c>
      <c r="F1248">
        <v>1</v>
      </c>
      <c r="G1248">
        <v>0</v>
      </c>
      <c r="H1248">
        <v>4.2548045757864597E-2</v>
      </c>
      <c r="I1248">
        <v>4.2548045757864597E-2</v>
      </c>
      <c r="K1248"/>
      <c r="N1248" t="s">
        <v>3091</v>
      </c>
      <c r="O1248" t="s">
        <v>3092</v>
      </c>
      <c r="P1248" t="s">
        <v>3093</v>
      </c>
      <c r="R1248" t="s">
        <v>3094</v>
      </c>
    </row>
    <row r="1249" spans="1:18" x14ac:dyDescent="0.25">
      <c r="A1249">
        <v>13219900</v>
      </c>
      <c r="B1249" t="s">
        <v>3089</v>
      </c>
      <c r="D1249" t="s">
        <v>3090</v>
      </c>
      <c r="F1249">
        <v>1</v>
      </c>
      <c r="G1249">
        <v>0</v>
      </c>
      <c r="H1249">
        <v>0.27669270833333298</v>
      </c>
      <c r="I1249">
        <v>0.27669270833333298</v>
      </c>
      <c r="K1249"/>
      <c r="N1249" t="s">
        <v>3091</v>
      </c>
      <c r="O1249" t="s">
        <v>3092</v>
      </c>
      <c r="P1249" t="s">
        <v>3093</v>
      </c>
      <c r="R1249" t="s">
        <v>3094</v>
      </c>
    </row>
    <row r="1250" spans="1:18" x14ac:dyDescent="0.25">
      <c r="A1250">
        <v>13219901</v>
      </c>
      <c r="B1250" t="s">
        <v>3089</v>
      </c>
      <c r="D1250" t="s">
        <v>3090</v>
      </c>
      <c r="F1250">
        <v>1</v>
      </c>
      <c r="G1250">
        <v>0</v>
      </c>
      <c r="H1250">
        <v>0</v>
      </c>
      <c r="I1250">
        <v>0</v>
      </c>
      <c r="K1250"/>
      <c r="N1250" t="s">
        <v>3091</v>
      </c>
      <c r="O1250" t="s">
        <v>3092</v>
      </c>
      <c r="P1250" t="s">
        <v>3093</v>
      </c>
      <c r="R1250" t="s">
        <v>3094</v>
      </c>
    </row>
    <row r="1251" spans="1:18" x14ac:dyDescent="0.25">
      <c r="A1251">
        <v>13220000</v>
      </c>
      <c r="B1251" t="s">
        <v>3089</v>
      </c>
      <c r="D1251" t="s">
        <v>3090</v>
      </c>
      <c r="F1251">
        <v>1</v>
      </c>
      <c r="G1251">
        <v>0</v>
      </c>
      <c r="H1251">
        <v>0.15279024006296699</v>
      </c>
      <c r="I1251">
        <v>0.15279024006296699</v>
      </c>
      <c r="K1251"/>
      <c r="N1251" t="s">
        <v>3091</v>
      </c>
      <c r="O1251" t="s">
        <v>3092</v>
      </c>
      <c r="P1251" t="s">
        <v>3093</v>
      </c>
      <c r="R1251" t="s">
        <v>3094</v>
      </c>
    </row>
    <row r="1252" spans="1:18" x14ac:dyDescent="0.25">
      <c r="A1252">
        <v>13221000</v>
      </c>
      <c r="B1252" t="s">
        <v>3089</v>
      </c>
      <c r="D1252" t="s">
        <v>3090</v>
      </c>
      <c r="F1252">
        <v>1</v>
      </c>
      <c r="G1252">
        <v>0</v>
      </c>
      <c r="H1252">
        <v>0.35325000000000001</v>
      </c>
      <c r="I1252">
        <v>0.35325000000000001</v>
      </c>
      <c r="K1252"/>
      <c r="N1252" t="s">
        <v>3091</v>
      </c>
      <c r="O1252" t="s">
        <v>3092</v>
      </c>
      <c r="P1252" t="s">
        <v>3093</v>
      </c>
      <c r="R1252" t="s">
        <v>3094</v>
      </c>
    </row>
    <row r="1253" spans="1:18" x14ac:dyDescent="0.25">
      <c r="A1253">
        <v>13222000</v>
      </c>
      <c r="B1253" t="s">
        <v>3089</v>
      </c>
      <c r="D1253" t="s">
        <v>3090</v>
      </c>
      <c r="F1253">
        <v>1</v>
      </c>
      <c r="G1253">
        <v>0</v>
      </c>
      <c r="H1253">
        <v>1773.16</v>
      </c>
      <c r="I1253">
        <v>1773.16</v>
      </c>
      <c r="K1253"/>
      <c r="N1253" t="s">
        <v>3091</v>
      </c>
      <c r="O1253" t="s">
        <v>3092</v>
      </c>
      <c r="P1253" t="s">
        <v>3093</v>
      </c>
      <c r="R1253" t="s">
        <v>3094</v>
      </c>
    </row>
    <row r="1254" spans="1:18" x14ac:dyDescent="0.25">
      <c r="A1254">
        <v>13222100</v>
      </c>
      <c r="B1254" t="s">
        <v>3089</v>
      </c>
      <c r="D1254" t="s">
        <v>3090</v>
      </c>
      <c r="F1254">
        <v>1</v>
      </c>
      <c r="G1254">
        <v>0</v>
      </c>
      <c r="H1254">
        <v>246.3</v>
      </c>
      <c r="I1254">
        <v>246.3</v>
      </c>
      <c r="K1254"/>
      <c r="N1254" t="s">
        <v>3091</v>
      </c>
      <c r="O1254" t="s">
        <v>3092</v>
      </c>
      <c r="P1254" t="s">
        <v>3093</v>
      </c>
      <c r="R1254" t="s">
        <v>3094</v>
      </c>
    </row>
    <row r="1255" spans="1:18" x14ac:dyDescent="0.25">
      <c r="A1255">
        <v>135408200</v>
      </c>
      <c r="B1255" t="s">
        <v>3089</v>
      </c>
      <c r="D1255" t="s">
        <v>3090</v>
      </c>
      <c r="F1255">
        <v>1</v>
      </c>
      <c r="G1255">
        <v>0</v>
      </c>
      <c r="H1255">
        <v>13.63</v>
      </c>
      <c r="I1255">
        <v>13.63</v>
      </c>
      <c r="K1255"/>
      <c r="N1255" t="s">
        <v>3091</v>
      </c>
      <c r="O1255" t="s">
        <v>3092</v>
      </c>
      <c r="P1255" t="s">
        <v>3093</v>
      </c>
      <c r="R1255" t="s">
        <v>3094</v>
      </c>
    </row>
    <row r="1256" spans="1:18" x14ac:dyDescent="0.25">
      <c r="A1256">
        <v>135408300</v>
      </c>
      <c r="B1256" t="s">
        <v>3089</v>
      </c>
      <c r="D1256" t="s">
        <v>3090</v>
      </c>
      <c r="F1256">
        <v>1</v>
      </c>
      <c r="G1256">
        <v>0</v>
      </c>
      <c r="H1256">
        <v>0</v>
      </c>
      <c r="I1256">
        <v>0</v>
      </c>
      <c r="K1256"/>
      <c r="N1256" t="s">
        <v>3091</v>
      </c>
      <c r="O1256" t="s">
        <v>3092</v>
      </c>
      <c r="P1256" t="s">
        <v>3093</v>
      </c>
      <c r="R1256" t="s">
        <v>3094</v>
      </c>
    </row>
    <row r="1257" spans="1:18" x14ac:dyDescent="0.25">
      <c r="A1257">
        <v>135541900</v>
      </c>
      <c r="B1257" t="s">
        <v>3089</v>
      </c>
      <c r="D1257" t="s">
        <v>3090</v>
      </c>
      <c r="F1257">
        <v>1</v>
      </c>
      <c r="G1257">
        <v>0</v>
      </c>
      <c r="H1257">
        <v>85</v>
      </c>
      <c r="I1257">
        <v>85</v>
      </c>
      <c r="K1257"/>
      <c r="N1257" t="s">
        <v>3091</v>
      </c>
      <c r="O1257" t="s">
        <v>3092</v>
      </c>
      <c r="P1257" t="s">
        <v>3093</v>
      </c>
      <c r="R1257" t="s">
        <v>3094</v>
      </c>
    </row>
    <row r="1258" spans="1:18" x14ac:dyDescent="0.25">
      <c r="A1258">
        <v>135542200</v>
      </c>
      <c r="B1258" t="s">
        <v>3089</v>
      </c>
      <c r="D1258" t="s">
        <v>3090</v>
      </c>
      <c r="F1258">
        <v>1</v>
      </c>
      <c r="G1258">
        <v>0</v>
      </c>
      <c r="H1258">
        <v>1.9079999999999999</v>
      </c>
      <c r="I1258">
        <v>1.9079999999999999</v>
      </c>
      <c r="K1258"/>
      <c r="N1258" t="s">
        <v>3091</v>
      </c>
      <c r="O1258" t="s">
        <v>3092</v>
      </c>
      <c r="P1258" t="s">
        <v>3093</v>
      </c>
      <c r="R1258" t="s">
        <v>3094</v>
      </c>
    </row>
    <row r="1259" spans="1:18" x14ac:dyDescent="0.25">
      <c r="A1259">
        <v>135542700</v>
      </c>
      <c r="B1259" t="s">
        <v>3089</v>
      </c>
      <c r="D1259" t="s">
        <v>3090</v>
      </c>
      <c r="F1259">
        <v>1</v>
      </c>
      <c r="G1259">
        <v>0</v>
      </c>
      <c r="H1259">
        <v>80.17</v>
      </c>
      <c r="I1259">
        <v>80.17</v>
      </c>
      <c r="K1259"/>
      <c r="N1259" t="s">
        <v>3091</v>
      </c>
      <c r="O1259" t="s">
        <v>3092</v>
      </c>
      <c r="P1259" t="s">
        <v>3093</v>
      </c>
      <c r="R1259" t="s">
        <v>3094</v>
      </c>
    </row>
    <row r="1260" spans="1:18" x14ac:dyDescent="0.25">
      <c r="A1260">
        <v>13887600</v>
      </c>
      <c r="B1260" t="s">
        <v>3089</v>
      </c>
      <c r="D1260" t="s">
        <v>3090</v>
      </c>
      <c r="F1260">
        <v>1</v>
      </c>
      <c r="G1260">
        <v>0</v>
      </c>
      <c r="H1260">
        <v>0</v>
      </c>
      <c r="I1260"/>
      <c r="K1260"/>
      <c r="N1260" t="s">
        <v>3091</v>
      </c>
      <c r="O1260" t="s">
        <v>3092</v>
      </c>
      <c r="P1260" t="s">
        <v>3093</v>
      </c>
      <c r="R1260" t="s">
        <v>3094</v>
      </c>
    </row>
    <row r="1261" spans="1:18" x14ac:dyDescent="0.25">
      <c r="A1261">
        <v>140049600</v>
      </c>
      <c r="B1261" t="s">
        <v>3089</v>
      </c>
      <c r="D1261" t="s">
        <v>3090</v>
      </c>
      <c r="F1261">
        <v>1</v>
      </c>
      <c r="G1261">
        <v>0</v>
      </c>
      <c r="H1261">
        <v>2.81</v>
      </c>
      <c r="I1261">
        <v>2.81</v>
      </c>
      <c r="K1261"/>
      <c r="N1261" t="s">
        <v>3091</v>
      </c>
      <c r="O1261" t="s">
        <v>3092</v>
      </c>
      <c r="P1261" t="s">
        <v>3093</v>
      </c>
      <c r="R1261" t="s">
        <v>3094</v>
      </c>
    </row>
    <row r="1262" spans="1:18" x14ac:dyDescent="0.25">
      <c r="A1262">
        <v>14015800</v>
      </c>
      <c r="B1262" t="s">
        <v>3089</v>
      </c>
      <c r="D1262" t="s">
        <v>3090</v>
      </c>
      <c r="F1262">
        <v>1</v>
      </c>
      <c r="G1262">
        <v>0</v>
      </c>
      <c r="H1262">
        <v>0</v>
      </c>
      <c r="I1262">
        <v>0</v>
      </c>
      <c r="K1262"/>
      <c r="N1262" t="s">
        <v>3091</v>
      </c>
      <c r="O1262" t="s">
        <v>3092</v>
      </c>
      <c r="P1262" t="s">
        <v>3093</v>
      </c>
      <c r="R1262" t="s">
        <v>3094</v>
      </c>
    </row>
    <row r="1263" spans="1:18" x14ac:dyDescent="0.25">
      <c r="A1263">
        <v>14016600</v>
      </c>
      <c r="B1263" t="s">
        <v>3089</v>
      </c>
      <c r="D1263" t="s">
        <v>3090</v>
      </c>
      <c r="F1263">
        <v>1</v>
      </c>
      <c r="G1263">
        <v>0</v>
      </c>
      <c r="H1263">
        <v>2.3372000000000002</v>
      </c>
      <c r="I1263">
        <v>2.3372000000000002</v>
      </c>
      <c r="K1263"/>
      <c r="N1263" t="s">
        <v>3091</v>
      </c>
      <c r="O1263" t="s">
        <v>3092</v>
      </c>
      <c r="P1263" t="s">
        <v>3093</v>
      </c>
      <c r="R1263" t="s">
        <v>3094</v>
      </c>
    </row>
    <row r="1264" spans="1:18" x14ac:dyDescent="0.25">
      <c r="A1264">
        <v>14060000</v>
      </c>
      <c r="B1264" t="s">
        <v>3089</v>
      </c>
      <c r="D1264" t="s">
        <v>3090</v>
      </c>
      <c r="F1264">
        <v>1</v>
      </c>
      <c r="G1264">
        <v>0</v>
      </c>
      <c r="H1264">
        <v>6.18</v>
      </c>
      <c r="I1264">
        <v>6.18</v>
      </c>
      <c r="K1264"/>
      <c r="N1264" t="s">
        <v>3091</v>
      </c>
      <c r="O1264" t="s">
        <v>3092</v>
      </c>
      <c r="P1264" t="s">
        <v>3093</v>
      </c>
      <c r="R1264" t="s">
        <v>3094</v>
      </c>
    </row>
    <row r="1265" spans="1:18" x14ac:dyDescent="0.25">
      <c r="A1265">
        <v>14064000</v>
      </c>
      <c r="B1265" t="s">
        <v>3089</v>
      </c>
      <c r="D1265" t="s">
        <v>3090</v>
      </c>
      <c r="F1265">
        <v>1</v>
      </c>
      <c r="G1265">
        <v>0</v>
      </c>
      <c r="H1265">
        <v>0</v>
      </c>
      <c r="I1265">
        <v>0</v>
      </c>
      <c r="K1265"/>
      <c r="N1265" t="s">
        <v>3091</v>
      </c>
      <c r="O1265" t="s">
        <v>3092</v>
      </c>
      <c r="P1265" t="s">
        <v>3093</v>
      </c>
      <c r="R1265" t="s">
        <v>3094</v>
      </c>
    </row>
    <row r="1266" spans="1:18" x14ac:dyDescent="0.25">
      <c r="A1266">
        <v>14071800</v>
      </c>
      <c r="B1266" t="s">
        <v>3089</v>
      </c>
      <c r="D1266" t="s">
        <v>3090</v>
      </c>
      <c r="F1266">
        <v>1</v>
      </c>
      <c r="G1266">
        <v>0</v>
      </c>
      <c r="H1266">
        <v>7.55</v>
      </c>
      <c r="I1266">
        <v>7.55</v>
      </c>
      <c r="K1266"/>
      <c r="N1266" t="s">
        <v>3091</v>
      </c>
      <c r="O1266" t="s">
        <v>3092</v>
      </c>
      <c r="P1266" t="s">
        <v>3093</v>
      </c>
      <c r="R1266" t="s">
        <v>3094</v>
      </c>
    </row>
    <row r="1267" spans="1:18" x14ac:dyDescent="0.25">
      <c r="A1267">
        <v>1409100</v>
      </c>
      <c r="B1267" t="s">
        <v>3089</v>
      </c>
      <c r="D1267" t="s">
        <v>3090</v>
      </c>
      <c r="F1267">
        <v>1</v>
      </c>
      <c r="G1267">
        <v>0</v>
      </c>
      <c r="H1267">
        <v>520</v>
      </c>
      <c r="I1267">
        <v>520</v>
      </c>
      <c r="K1267"/>
      <c r="N1267" t="s">
        <v>3091</v>
      </c>
      <c r="O1267" t="s">
        <v>3092</v>
      </c>
      <c r="P1267" t="s">
        <v>3093</v>
      </c>
      <c r="R1267" t="s">
        <v>3094</v>
      </c>
    </row>
    <row r="1268" spans="1:18" x14ac:dyDescent="0.25">
      <c r="A1268">
        <v>14091200</v>
      </c>
      <c r="B1268" t="s">
        <v>3089</v>
      </c>
      <c r="D1268" t="s">
        <v>3090</v>
      </c>
      <c r="F1268">
        <v>1</v>
      </c>
      <c r="G1268">
        <v>0</v>
      </c>
      <c r="H1268">
        <v>10.5918181818181</v>
      </c>
      <c r="I1268">
        <v>10.5918181818181</v>
      </c>
      <c r="K1268"/>
      <c r="N1268" t="s">
        <v>3091</v>
      </c>
      <c r="O1268" t="s">
        <v>3092</v>
      </c>
      <c r="P1268" t="s">
        <v>3093</v>
      </c>
      <c r="R1268" t="s">
        <v>3094</v>
      </c>
    </row>
    <row r="1269" spans="1:18" x14ac:dyDescent="0.25">
      <c r="A1269">
        <v>14091400</v>
      </c>
      <c r="B1269" t="s">
        <v>3089</v>
      </c>
      <c r="D1269" t="s">
        <v>3090</v>
      </c>
      <c r="F1269">
        <v>1</v>
      </c>
      <c r="G1269">
        <v>0</v>
      </c>
      <c r="H1269">
        <v>580</v>
      </c>
      <c r="I1269">
        <v>580</v>
      </c>
      <c r="K1269"/>
      <c r="N1269" t="s">
        <v>3091</v>
      </c>
      <c r="O1269" t="s">
        <v>3092</v>
      </c>
      <c r="P1269" t="s">
        <v>3093</v>
      </c>
      <c r="R1269" t="s">
        <v>3094</v>
      </c>
    </row>
    <row r="1270" spans="1:18" x14ac:dyDescent="0.25">
      <c r="A1270">
        <v>1409200</v>
      </c>
      <c r="B1270" t="s">
        <v>3089</v>
      </c>
      <c r="D1270" t="s">
        <v>3090</v>
      </c>
      <c r="F1270">
        <v>1</v>
      </c>
      <c r="G1270">
        <v>0</v>
      </c>
      <c r="H1270">
        <v>295</v>
      </c>
      <c r="I1270">
        <v>295</v>
      </c>
      <c r="K1270"/>
      <c r="N1270" t="s">
        <v>3091</v>
      </c>
      <c r="O1270" t="s">
        <v>3092</v>
      </c>
      <c r="P1270" t="s">
        <v>3093</v>
      </c>
      <c r="R1270" t="s">
        <v>3094</v>
      </c>
    </row>
    <row r="1271" spans="1:18" x14ac:dyDescent="0.25">
      <c r="A1271">
        <v>1409300</v>
      </c>
      <c r="B1271" t="s">
        <v>3089</v>
      </c>
      <c r="D1271" t="s">
        <v>3090</v>
      </c>
      <c r="F1271">
        <v>1</v>
      </c>
      <c r="G1271">
        <v>0</v>
      </c>
      <c r="H1271">
        <v>14.34</v>
      </c>
      <c r="I1271">
        <v>14.34</v>
      </c>
      <c r="K1271"/>
      <c r="N1271" t="s">
        <v>3091</v>
      </c>
      <c r="O1271" t="s">
        <v>3092</v>
      </c>
      <c r="P1271" t="s">
        <v>3093</v>
      </c>
      <c r="R1271" t="s">
        <v>3094</v>
      </c>
    </row>
    <row r="1272" spans="1:18" x14ac:dyDescent="0.25">
      <c r="A1272">
        <v>14094000</v>
      </c>
      <c r="B1272" t="s">
        <v>3089</v>
      </c>
      <c r="D1272" t="s">
        <v>3090</v>
      </c>
      <c r="F1272">
        <v>1</v>
      </c>
      <c r="G1272">
        <v>0</v>
      </c>
      <c r="H1272">
        <v>10000</v>
      </c>
      <c r="I1272">
        <v>10000</v>
      </c>
      <c r="K1272"/>
      <c r="N1272" t="s">
        <v>3091</v>
      </c>
      <c r="O1272" t="s">
        <v>3092</v>
      </c>
      <c r="P1272" t="s">
        <v>3093</v>
      </c>
      <c r="R1272" t="s">
        <v>3094</v>
      </c>
    </row>
    <row r="1273" spans="1:18" x14ac:dyDescent="0.25">
      <c r="A1273">
        <v>14095000</v>
      </c>
      <c r="B1273" t="s">
        <v>3089</v>
      </c>
      <c r="D1273" t="s">
        <v>3090</v>
      </c>
      <c r="F1273">
        <v>1</v>
      </c>
      <c r="G1273">
        <v>0</v>
      </c>
      <c r="H1273">
        <v>295</v>
      </c>
      <c r="I1273">
        <v>295</v>
      </c>
      <c r="K1273"/>
      <c r="N1273" t="s">
        <v>3091</v>
      </c>
      <c r="O1273" t="s">
        <v>3092</v>
      </c>
      <c r="P1273" t="s">
        <v>3093</v>
      </c>
      <c r="R1273" t="s">
        <v>3094</v>
      </c>
    </row>
    <row r="1274" spans="1:18" x14ac:dyDescent="0.25">
      <c r="A1274">
        <v>1410020</v>
      </c>
      <c r="B1274" t="s">
        <v>3089</v>
      </c>
      <c r="D1274" t="s">
        <v>3090</v>
      </c>
      <c r="F1274">
        <v>1</v>
      </c>
      <c r="G1274">
        <v>0</v>
      </c>
      <c r="H1274">
        <v>198.5</v>
      </c>
      <c r="I1274">
        <v>198.5</v>
      </c>
      <c r="K1274"/>
      <c r="N1274" t="s">
        <v>3091</v>
      </c>
      <c r="O1274" t="s">
        <v>3092</v>
      </c>
      <c r="P1274" t="s">
        <v>3093</v>
      </c>
      <c r="R1274" t="s">
        <v>3094</v>
      </c>
    </row>
    <row r="1275" spans="1:18" x14ac:dyDescent="0.25">
      <c r="A1275">
        <v>14112400</v>
      </c>
      <c r="B1275" t="s">
        <v>3089</v>
      </c>
      <c r="D1275" t="s">
        <v>3090</v>
      </c>
      <c r="F1275">
        <v>1</v>
      </c>
      <c r="G1275">
        <v>0</v>
      </c>
      <c r="H1275">
        <v>3.72</v>
      </c>
      <c r="I1275">
        <v>3.72</v>
      </c>
      <c r="K1275"/>
      <c r="N1275" t="s">
        <v>3091</v>
      </c>
      <c r="O1275" t="s">
        <v>3092</v>
      </c>
      <c r="P1275" t="s">
        <v>3093</v>
      </c>
      <c r="R1275" t="s">
        <v>3094</v>
      </c>
    </row>
    <row r="1276" spans="1:18" x14ac:dyDescent="0.25">
      <c r="A1276">
        <v>14113900</v>
      </c>
      <c r="B1276" t="s">
        <v>3089</v>
      </c>
      <c r="D1276" t="s">
        <v>3090</v>
      </c>
      <c r="F1276">
        <v>1</v>
      </c>
      <c r="G1276">
        <v>0</v>
      </c>
      <c r="H1276">
        <v>2.06666666666667</v>
      </c>
      <c r="I1276">
        <v>2.06666666666667</v>
      </c>
      <c r="K1276"/>
      <c r="N1276" t="s">
        <v>3091</v>
      </c>
      <c r="O1276" t="s">
        <v>3092</v>
      </c>
      <c r="P1276" t="s">
        <v>3093</v>
      </c>
      <c r="R1276" t="s">
        <v>3094</v>
      </c>
    </row>
    <row r="1277" spans="1:18" x14ac:dyDescent="0.25">
      <c r="A1277">
        <v>14130400</v>
      </c>
      <c r="B1277" t="s">
        <v>3089</v>
      </c>
      <c r="D1277" t="s">
        <v>3090</v>
      </c>
      <c r="F1277">
        <v>1</v>
      </c>
      <c r="G1277">
        <v>0</v>
      </c>
      <c r="H1277">
        <v>0</v>
      </c>
      <c r="I1277">
        <v>0</v>
      </c>
      <c r="K1277"/>
      <c r="N1277" t="s">
        <v>3091</v>
      </c>
      <c r="O1277" t="s">
        <v>3092</v>
      </c>
      <c r="P1277" t="s">
        <v>3093</v>
      </c>
      <c r="R1277" t="s">
        <v>3094</v>
      </c>
    </row>
    <row r="1278" spans="1:18" x14ac:dyDescent="0.25">
      <c r="A1278">
        <v>14156800</v>
      </c>
      <c r="B1278" t="s">
        <v>3089</v>
      </c>
      <c r="D1278" t="s">
        <v>3090</v>
      </c>
      <c r="F1278">
        <v>1</v>
      </c>
      <c r="G1278">
        <v>0</v>
      </c>
      <c r="H1278">
        <v>0</v>
      </c>
      <c r="I1278">
        <v>0</v>
      </c>
      <c r="K1278"/>
      <c r="N1278" t="s">
        <v>3091</v>
      </c>
      <c r="O1278" t="s">
        <v>3092</v>
      </c>
      <c r="P1278" t="s">
        <v>3093</v>
      </c>
      <c r="R1278" t="s">
        <v>3094</v>
      </c>
    </row>
    <row r="1279" spans="1:18" x14ac:dyDescent="0.25">
      <c r="A1279">
        <v>14164300</v>
      </c>
      <c r="B1279" t="s">
        <v>3089</v>
      </c>
      <c r="D1279" t="s">
        <v>3090</v>
      </c>
      <c r="F1279">
        <v>1</v>
      </c>
      <c r="G1279">
        <v>0</v>
      </c>
      <c r="H1279">
        <v>2.1</v>
      </c>
      <c r="I1279">
        <v>2.1</v>
      </c>
      <c r="K1279"/>
      <c r="N1279" t="s">
        <v>3091</v>
      </c>
      <c r="O1279" t="s">
        <v>3092</v>
      </c>
      <c r="P1279" t="s">
        <v>3093</v>
      </c>
      <c r="R1279" t="s">
        <v>3094</v>
      </c>
    </row>
    <row r="1280" spans="1:18" x14ac:dyDescent="0.25">
      <c r="A1280">
        <v>14168600</v>
      </c>
      <c r="B1280" t="s">
        <v>3089</v>
      </c>
      <c r="D1280" t="s">
        <v>3090</v>
      </c>
      <c r="F1280">
        <v>1</v>
      </c>
      <c r="G1280">
        <v>0</v>
      </c>
      <c r="H1280">
        <v>1.24</v>
      </c>
      <c r="I1280">
        <v>1.24</v>
      </c>
      <c r="K1280"/>
      <c r="N1280" t="s">
        <v>3091</v>
      </c>
      <c r="O1280" t="s">
        <v>3092</v>
      </c>
      <c r="P1280" t="s">
        <v>3093</v>
      </c>
      <c r="R1280" t="s">
        <v>3094</v>
      </c>
    </row>
    <row r="1281" spans="1:18" x14ac:dyDescent="0.25">
      <c r="A1281">
        <v>14169000</v>
      </c>
      <c r="B1281" t="s">
        <v>3089</v>
      </c>
      <c r="D1281" t="s">
        <v>3090</v>
      </c>
      <c r="F1281">
        <v>1</v>
      </c>
      <c r="G1281">
        <v>0</v>
      </c>
      <c r="H1281">
        <v>11.1</v>
      </c>
      <c r="I1281">
        <v>11.1</v>
      </c>
      <c r="K1281"/>
      <c r="N1281" t="s">
        <v>3091</v>
      </c>
      <c r="O1281" t="s">
        <v>3092</v>
      </c>
      <c r="P1281" t="s">
        <v>3093</v>
      </c>
      <c r="R1281" t="s">
        <v>3094</v>
      </c>
    </row>
    <row r="1282" spans="1:18" x14ac:dyDescent="0.25">
      <c r="A1282">
        <v>14221600</v>
      </c>
      <c r="B1282" t="s">
        <v>3089</v>
      </c>
      <c r="D1282" t="s">
        <v>3090</v>
      </c>
      <c r="F1282">
        <v>1</v>
      </c>
      <c r="G1282">
        <v>0</v>
      </c>
      <c r="H1282">
        <v>13.03</v>
      </c>
      <c r="I1282">
        <v>13.03</v>
      </c>
      <c r="K1282"/>
      <c r="N1282" t="s">
        <v>3091</v>
      </c>
      <c r="O1282" t="s">
        <v>3092</v>
      </c>
      <c r="P1282" t="s">
        <v>3093</v>
      </c>
      <c r="R1282" t="s">
        <v>3094</v>
      </c>
    </row>
    <row r="1283" spans="1:18" x14ac:dyDescent="0.25">
      <c r="A1283">
        <v>14223900</v>
      </c>
      <c r="B1283" t="s">
        <v>3089</v>
      </c>
      <c r="D1283" t="s">
        <v>3090</v>
      </c>
      <c r="F1283">
        <v>1</v>
      </c>
      <c r="G1283">
        <v>0</v>
      </c>
      <c r="H1283">
        <v>84</v>
      </c>
      <c r="I1283">
        <v>84</v>
      </c>
      <c r="K1283"/>
      <c r="N1283" t="s">
        <v>3091</v>
      </c>
      <c r="O1283" t="s">
        <v>3092</v>
      </c>
      <c r="P1283" t="s">
        <v>3093</v>
      </c>
      <c r="R1283" t="s">
        <v>3094</v>
      </c>
    </row>
    <row r="1284" spans="1:18" x14ac:dyDescent="0.25">
      <c r="A1284">
        <v>14282000</v>
      </c>
      <c r="B1284" t="s">
        <v>3089</v>
      </c>
      <c r="D1284" t="s">
        <v>3090</v>
      </c>
      <c r="F1284">
        <v>1</v>
      </c>
      <c r="G1284">
        <v>0</v>
      </c>
      <c r="H1284">
        <v>15.06</v>
      </c>
      <c r="I1284">
        <v>15.06</v>
      </c>
      <c r="K1284"/>
      <c r="N1284" t="s">
        <v>3091</v>
      </c>
      <c r="O1284" t="s">
        <v>3092</v>
      </c>
      <c r="P1284" t="s">
        <v>3093</v>
      </c>
      <c r="R1284" t="s">
        <v>3094</v>
      </c>
    </row>
    <row r="1285" spans="1:18" x14ac:dyDescent="0.25">
      <c r="A1285">
        <v>14282100</v>
      </c>
      <c r="B1285" t="s">
        <v>3089</v>
      </c>
      <c r="D1285" t="s">
        <v>3090</v>
      </c>
      <c r="F1285">
        <v>1</v>
      </c>
      <c r="G1285">
        <v>0</v>
      </c>
      <c r="H1285">
        <v>0</v>
      </c>
      <c r="I1285">
        <v>0</v>
      </c>
      <c r="K1285"/>
      <c r="N1285" t="s">
        <v>3091</v>
      </c>
      <c r="O1285" t="s">
        <v>3092</v>
      </c>
      <c r="P1285" t="s">
        <v>3093</v>
      </c>
      <c r="R1285" t="s">
        <v>3094</v>
      </c>
    </row>
    <row r="1286" spans="1:18" x14ac:dyDescent="0.25">
      <c r="A1286">
        <v>14282200</v>
      </c>
      <c r="B1286" t="s">
        <v>3089</v>
      </c>
      <c r="D1286" t="s">
        <v>3090</v>
      </c>
      <c r="F1286">
        <v>1</v>
      </c>
      <c r="G1286">
        <v>0</v>
      </c>
      <c r="H1286">
        <v>16.3</v>
      </c>
      <c r="I1286">
        <v>16.3</v>
      </c>
      <c r="K1286"/>
      <c r="N1286" t="s">
        <v>3091</v>
      </c>
      <c r="O1286" t="s">
        <v>3092</v>
      </c>
      <c r="P1286" t="s">
        <v>3093</v>
      </c>
      <c r="R1286" t="s">
        <v>3094</v>
      </c>
    </row>
    <row r="1287" spans="1:18" x14ac:dyDescent="0.25">
      <c r="A1287">
        <v>14282300</v>
      </c>
      <c r="B1287" t="s">
        <v>3089</v>
      </c>
      <c r="D1287" t="s">
        <v>3090</v>
      </c>
      <c r="F1287">
        <v>1</v>
      </c>
      <c r="G1287">
        <v>0</v>
      </c>
      <c r="H1287">
        <v>50.4</v>
      </c>
      <c r="I1287">
        <v>50.4</v>
      </c>
      <c r="K1287"/>
      <c r="N1287" t="s">
        <v>3091</v>
      </c>
      <c r="O1287" t="s">
        <v>3092</v>
      </c>
      <c r="P1287" t="s">
        <v>3093</v>
      </c>
      <c r="R1287" t="s">
        <v>3094</v>
      </c>
    </row>
    <row r="1288" spans="1:18" x14ac:dyDescent="0.25">
      <c r="A1288">
        <v>14282400</v>
      </c>
      <c r="B1288" t="s">
        <v>3089</v>
      </c>
      <c r="D1288" t="s">
        <v>3090</v>
      </c>
      <c r="F1288">
        <v>1</v>
      </c>
      <c r="G1288">
        <v>0</v>
      </c>
      <c r="H1288">
        <v>0</v>
      </c>
      <c r="I1288">
        <v>0</v>
      </c>
      <c r="K1288"/>
      <c r="N1288" t="s">
        <v>3091</v>
      </c>
      <c r="O1288" t="s">
        <v>3092</v>
      </c>
      <c r="P1288" t="s">
        <v>3093</v>
      </c>
      <c r="R1288" t="s">
        <v>3094</v>
      </c>
    </row>
    <row r="1289" spans="1:18" x14ac:dyDescent="0.25">
      <c r="A1289">
        <v>14282500</v>
      </c>
      <c r="B1289" t="s">
        <v>3089</v>
      </c>
      <c r="D1289" t="s">
        <v>3090</v>
      </c>
      <c r="F1289">
        <v>1</v>
      </c>
      <c r="G1289">
        <v>0</v>
      </c>
      <c r="H1289">
        <v>46.8</v>
      </c>
      <c r="I1289">
        <v>46.8</v>
      </c>
      <c r="K1289"/>
      <c r="N1289" t="s">
        <v>3091</v>
      </c>
      <c r="O1289" t="s">
        <v>3092</v>
      </c>
      <c r="P1289" t="s">
        <v>3093</v>
      </c>
      <c r="R1289" t="s">
        <v>3094</v>
      </c>
    </row>
    <row r="1290" spans="1:18" x14ac:dyDescent="0.25">
      <c r="A1290">
        <v>14282600</v>
      </c>
      <c r="B1290" t="s">
        <v>3089</v>
      </c>
      <c r="D1290" t="s">
        <v>3090</v>
      </c>
      <c r="F1290">
        <v>1</v>
      </c>
      <c r="G1290">
        <v>0</v>
      </c>
      <c r="H1290">
        <v>38.630000000000003</v>
      </c>
      <c r="I1290">
        <v>38.630000000000003</v>
      </c>
      <c r="K1290"/>
      <c r="N1290" t="s">
        <v>3091</v>
      </c>
      <c r="O1290" t="s">
        <v>3092</v>
      </c>
      <c r="P1290" t="s">
        <v>3093</v>
      </c>
      <c r="R1290" t="s">
        <v>3094</v>
      </c>
    </row>
    <row r="1291" spans="1:18" x14ac:dyDescent="0.25">
      <c r="A1291">
        <v>14282700</v>
      </c>
      <c r="B1291" t="s">
        <v>3089</v>
      </c>
      <c r="D1291" t="s">
        <v>3090</v>
      </c>
      <c r="F1291">
        <v>1</v>
      </c>
      <c r="G1291">
        <v>0</v>
      </c>
      <c r="H1291">
        <v>31.16</v>
      </c>
      <c r="I1291">
        <v>31.16</v>
      </c>
      <c r="K1291"/>
      <c r="N1291" t="s">
        <v>3091</v>
      </c>
      <c r="O1291" t="s">
        <v>3092</v>
      </c>
      <c r="P1291" t="s">
        <v>3093</v>
      </c>
      <c r="R1291" t="s">
        <v>3094</v>
      </c>
    </row>
    <row r="1292" spans="1:18" x14ac:dyDescent="0.25">
      <c r="A1292">
        <v>14282800</v>
      </c>
      <c r="B1292" t="s">
        <v>3089</v>
      </c>
      <c r="D1292" t="s">
        <v>3090</v>
      </c>
      <c r="F1292">
        <v>1</v>
      </c>
      <c r="G1292">
        <v>0</v>
      </c>
      <c r="H1292">
        <v>18.2</v>
      </c>
      <c r="I1292">
        <v>18.2</v>
      </c>
      <c r="K1292"/>
      <c r="N1292" t="s">
        <v>3091</v>
      </c>
      <c r="O1292" t="s">
        <v>3092</v>
      </c>
      <c r="P1292" t="s">
        <v>3093</v>
      </c>
      <c r="R1292" t="s">
        <v>3094</v>
      </c>
    </row>
    <row r="1293" spans="1:18" x14ac:dyDescent="0.25">
      <c r="A1293">
        <v>14282900</v>
      </c>
      <c r="B1293" t="s">
        <v>3089</v>
      </c>
      <c r="D1293" t="s">
        <v>3090</v>
      </c>
      <c r="F1293">
        <v>1</v>
      </c>
      <c r="G1293">
        <v>0</v>
      </c>
      <c r="H1293">
        <v>499.13</v>
      </c>
      <c r="I1293">
        <v>499.13</v>
      </c>
      <c r="K1293"/>
      <c r="N1293" t="s">
        <v>3091</v>
      </c>
      <c r="O1293" t="s">
        <v>3092</v>
      </c>
      <c r="P1293" t="s">
        <v>3093</v>
      </c>
      <c r="R1293" t="s">
        <v>3094</v>
      </c>
    </row>
    <row r="1294" spans="1:18" x14ac:dyDescent="0.25">
      <c r="A1294">
        <v>14283000</v>
      </c>
      <c r="B1294" t="s">
        <v>3089</v>
      </c>
      <c r="D1294" t="s">
        <v>3090</v>
      </c>
      <c r="F1294">
        <v>1</v>
      </c>
      <c r="G1294">
        <v>0</v>
      </c>
      <c r="H1294">
        <v>36.1</v>
      </c>
      <c r="I1294">
        <v>36.1</v>
      </c>
      <c r="K1294"/>
      <c r="N1294" t="s">
        <v>3091</v>
      </c>
      <c r="O1294" t="s">
        <v>3092</v>
      </c>
      <c r="P1294" t="s">
        <v>3093</v>
      </c>
      <c r="R1294" t="s">
        <v>3094</v>
      </c>
    </row>
    <row r="1295" spans="1:18" x14ac:dyDescent="0.25">
      <c r="A1295">
        <v>14284000</v>
      </c>
      <c r="B1295" t="s">
        <v>3089</v>
      </c>
      <c r="D1295" t="s">
        <v>3090</v>
      </c>
      <c r="F1295">
        <v>1</v>
      </c>
      <c r="G1295">
        <v>0</v>
      </c>
      <c r="H1295">
        <v>65.12</v>
      </c>
      <c r="I1295">
        <v>65.12</v>
      </c>
      <c r="K1295"/>
      <c r="N1295" t="s">
        <v>3091</v>
      </c>
      <c r="O1295" t="s">
        <v>3092</v>
      </c>
      <c r="P1295" t="s">
        <v>3093</v>
      </c>
      <c r="R1295" t="s">
        <v>3094</v>
      </c>
    </row>
    <row r="1296" spans="1:18" x14ac:dyDescent="0.25">
      <c r="A1296">
        <v>14284100</v>
      </c>
      <c r="B1296" t="s">
        <v>3089</v>
      </c>
      <c r="D1296" t="s">
        <v>3090</v>
      </c>
      <c r="F1296">
        <v>1</v>
      </c>
      <c r="G1296">
        <v>0</v>
      </c>
      <c r="H1296">
        <v>15</v>
      </c>
      <c r="I1296">
        <v>15</v>
      </c>
      <c r="K1296"/>
      <c r="N1296" t="s">
        <v>3091</v>
      </c>
      <c r="O1296" t="s">
        <v>3092</v>
      </c>
      <c r="P1296" t="s">
        <v>3093</v>
      </c>
      <c r="R1296" t="s">
        <v>3094</v>
      </c>
    </row>
    <row r="1297" spans="1:18" x14ac:dyDescent="0.25">
      <c r="A1297">
        <v>14340200</v>
      </c>
      <c r="B1297" t="s">
        <v>3089</v>
      </c>
      <c r="D1297" t="s">
        <v>3090</v>
      </c>
      <c r="F1297">
        <v>1</v>
      </c>
      <c r="G1297">
        <v>0</v>
      </c>
      <c r="H1297">
        <v>0</v>
      </c>
      <c r="I1297">
        <v>0</v>
      </c>
      <c r="K1297"/>
      <c r="N1297" t="s">
        <v>3091</v>
      </c>
      <c r="O1297" t="s">
        <v>3092</v>
      </c>
      <c r="P1297" t="s">
        <v>3093</v>
      </c>
      <c r="R1297" t="s">
        <v>3094</v>
      </c>
    </row>
    <row r="1298" spans="1:18" x14ac:dyDescent="0.25">
      <c r="A1298">
        <v>14693400</v>
      </c>
      <c r="B1298" t="s">
        <v>3089</v>
      </c>
      <c r="D1298" t="s">
        <v>3090</v>
      </c>
      <c r="F1298">
        <v>1</v>
      </c>
      <c r="G1298">
        <v>0</v>
      </c>
      <c r="H1298">
        <v>6.9000000000000006E-2</v>
      </c>
      <c r="I1298">
        <v>6.9000000000000006E-2</v>
      </c>
      <c r="K1298"/>
      <c r="N1298" t="s">
        <v>3091</v>
      </c>
      <c r="O1298" t="s">
        <v>3092</v>
      </c>
      <c r="P1298" t="s">
        <v>3093</v>
      </c>
      <c r="R1298" t="s">
        <v>3094</v>
      </c>
    </row>
    <row r="1299" spans="1:18" x14ac:dyDescent="0.25">
      <c r="A1299">
        <v>14693600</v>
      </c>
      <c r="B1299" t="s">
        <v>3089</v>
      </c>
      <c r="D1299" t="s">
        <v>3090</v>
      </c>
      <c r="F1299">
        <v>1</v>
      </c>
      <c r="G1299">
        <v>0</v>
      </c>
      <c r="H1299">
        <v>1.4</v>
      </c>
      <c r="I1299">
        <v>1.4</v>
      </c>
      <c r="K1299"/>
      <c r="N1299" t="s">
        <v>3091</v>
      </c>
      <c r="O1299" t="s">
        <v>3092</v>
      </c>
      <c r="P1299" t="s">
        <v>3093</v>
      </c>
      <c r="R1299" t="s">
        <v>3094</v>
      </c>
    </row>
    <row r="1300" spans="1:18" x14ac:dyDescent="0.25">
      <c r="A1300">
        <v>14695100</v>
      </c>
      <c r="B1300" t="s">
        <v>3089</v>
      </c>
      <c r="D1300" t="s">
        <v>3090</v>
      </c>
      <c r="F1300">
        <v>1</v>
      </c>
      <c r="G1300">
        <v>0</v>
      </c>
      <c r="H1300">
        <v>202.3</v>
      </c>
      <c r="I1300">
        <v>202.3</v>
      </c>
      <c r="K1300"/>
      <c r="N1300" t="s">
        <v>3091</v>
      </c>
      <c r="O1300" t="s">
        <v>3092</v>
      </c>
      <c r="P1300" t="s">
        <v>3093</v>
      </c>
      <c r="R1300" t="s">
        <v>3094</v>
      </c>
    </row>
    <row r="1301" spans="1:18" x14ac:dyDescent="0.25">
      <c r="A1301">
        <v>14695200</v>
      </c>
      <c r="B1301" t="s">
        <v>3089</v>
      </c>
      <c r="D1301" t="s">
        <v>3090</v>
      </c>
      <c r="F1301">
        <v>1</v>
      </c>
      <c r="G1301">
        <v>0</v>
      </c>
      <c r="H1301">
        <v>0</v>
      </c>
      <c r="I1301">
        <v>0</v>
      </c>
      <c r="K1301"/>
      <c r="N1301" t="s">
        <v>3091</v>
      </c>
      <c r="O1301" t="s">
        <v>3092</v>
      </c>
      <c r="P1301" t="s">
        <v>3093</v>
      </c>
      <c r="R1301" t="s">
        <v>3094</v>
      </c>
    </row>
    <row r="1302" spans="1:18" x14ac:dyDescent="0.25">
      <c r="A1302">
        <v>14701900</v>
      </c>
      <c r="B1302" t="s">
        <v>3089</v>
      </c>
      <c r="D1302" t="s">
        <v>3090</v>
      </c>
      <c r="F1302">
        <v>1</v>
      </c>
      <c r="G1302">
        <v>0</v>
      </c>
      <c r="H1302">
        <v>2.65</v>
      </c>
      <c r="I1302">
        <v>2.65</v>
      </c>
      <c r="K1302"/>
      <c r="N1302" t="s">
        <v>3091</v>
      </c>
      <c r="O1302" t="s">
        <v>3092</v>
      </c>
      <c r="P1302" t="s">
        <v>3093</v>
      </c>
      <c r="R1302" t="s">
        <v>3094</v>
      </c>
    </row>
    <row r="1303" spans="1:18" x14ac:dyDescent="0.25">
      <c r="A1303">
        <v>14713600</v>
      </c>
      <c r="B1303" t="s">
        <v>3089</v>
      </c>
      <c r="D1303" t="s">
        <v>3090</v>
      </c>
      <c r="F1303">
        <v>1</v>
      </c>
      <c r="G1303">
        <v>0</v>
      </c>
      <c r="H1303">
        <v>122.99</v>
      </c>
      <c r="I1303">
        <v>122.99</v>
      </c>
      <c r="K1303"/>
      <c r="N1303" t="s">
        <v>3091</v>
      </c>
      <c r="O1303" t="s">
        <v>3092</v>
      </c>
      <c r="P1303" t="s">
        <v>3093</v>
      </c>
      <c r="R1303" t="s">
        <v>3094</v>
      </c>
    </row>
    <row r="1304" spans="1:18" x14ac:dyDescent="0.25">
      <c r="A1304">
        <v>14720000</v>
      </c>
      <c r="B1304" t="s">
        <v>3089</v>
      </c>
      <c r="D1304" t="s">
        <v>3090</v>
      </c>
      <c r="F1304">
        <v>1</v>
      </c>
      <c r="G1304">
        <v>0</v>
      </c>
      <c r="H1304">
        <v>0.61</v>
      </c>
      <c r="I1304">
        <v>0.61</v>
      </c>
      <c r="K1304"/>
      <c r="N1304" t="s">
        <v>3091</v>
      </c>
      <c r="O1304" t="s">
        <v>3092</v>
      </c>
      <c r="P1304" t="s">
        <v>3093</v>
      </c>
      <c r="R1304" t="s">
        <v>3094</v>
      </c>
    </row>
    <row r="1305" spans="1:18" x14ac:dyDescent="0.25">
      <c r="A1305">
        <v>14720010</v>
      </c>
      <c r="B1305" t="s">
        <v>3089</v>
      </c>
      <c r="D1305" t="s">
        <v>3090</v>
      </c>
      <c r="F1305">
        <v>1</v>
      </c>
      <c r="G1305">
        <v>0</v>
      </c>
      <c r="H1305">
        <v>0</v>
      </c>
      <c r="I1305">
        <v>0</v>
      </c>
      <c r="K1305"/>
      <c r="N1305" t="s">
        <v>3091</v>
      </c>
      <c r="O1305" t="s">
        <v>3092</v>
      </c>
      <c r="P1305" t="s">
        <v>3093</v>
      </c>
      <c r="R1305" t="s">
        <v>3094</v>
      </c>
    </row>
    <row r="1306" spans="1:18" x14ac:dyDescent="0.25">
      <c r="A1306">
        <v>14720020</v>
      </c>
      <c r="B1306" t="s">
        <v>3089</v>
      </c>
      <c r="D1306" t="s">
        <v>3090</v>
      </c>
      <c r="F1306">
        <v>1</v>
      </c>
      <c r="G1306">
        <v>0</v>
      </c>
      <c r="H1306">
        <v>0</v>
      </c>
      <c r="I1306">
        <v>0</v>
      </c>
      <c r="K1306"/>
      <c r="N1306" t="s">
        <v>3091</v>
      </c>
      <c r="O1306" t="s">
        <v>3092</v>
      </c>
      <c r="P1306" t="s">
        <v>3093</v>
      </c>
      <c r="R1306" t="s">
        <v>3094</v>
      </c>
    </row>
    <row r="1307" spans="1:18" x14ac:dyDescent="0.25">
      <c r="A1307">
        <v>14720300</v>
      </c>
      <c r="B1307" t="s">
        <v>3089</v>
      </c>
      <c r="D1307" t="s">
        <v>3090</v>
      </c>
      <c r="F1307">
        <v>1</v>
      </c>
      <c r="G1307">
        <v>0</v>
      </c>
      <c r="H1307">
        <v>5.8366666666666598</v>
      </c>
      <c r="I1307">
        <v>5.8366666666666598</v>
      </c>
      <c r="K1307"/>
      <c r="N1307" t="s">
        <v>3091</v>
      </c>
      <c r="O1307" t="s">
        <v>3092</v>
      </c>
      <c r="P1307" t="s">
        <v>3093</v>
      </c>
      <c r="R1307" t="s">
        <v>3094</v>
      </c>
    </row>
    <row r="1308" spans="1:18" x14ac:dyDescent="0.25">
      <c r="A1308">
        <v>14720800</v>
      </c>
      <c r="B1308" t="s">
        <v>3089</v>
      </c>
      <c r="D1308" t="s">
        <v>3090</v>
      </c>
      <c r="F1308">
        <v>1</v>
      </c>
      <c r="G1308">
        <v>0</v>
      </c>
      <c r="H1308">
        <v>2.89</v>
      </c>
      <c r="I1308">
        <v>2.89</v>
      </c>
      <c r="K1308"/>
      <c r="N1308" t="s">
        <v>3091</v>
      </c>
      <c r="O1308" t="s">
        <v>3092</v>
      </c>
      <c r="P1308" t="s">
        <v>3093</v>
      </c>
      <c r="R1308" t="s">
        <v>3094</v>
      </c>
    </row>
    <row r="1309" spans="1:18" x14ac:dyDescent="0.25">
      <c r="A1309">
        <v>14721400</v>
      </c>
      <c r="B1309" t="s">
        <v>3089</v>
      </c>
      <c r="D1309" t="s">
        <v>3090</v>
      </c>
      <c r="F1309">
        <v>1</v>
      </c>
      <c r="G1309">
        <v>0</v>
      </c>
      <c r="H1309">
        <v>1.46</v>
      </c>
      <c r="I1309">
        <v>1.46</v>
      </c>
      <c r="K1309"/>
      <c r="N1309" t="s">
        <v>3091</v>
      </c>
      <c r="O1309" t="s">
        <v>3092</v>
      </c>
      <c r="P1309" t="s">
        <v>3093</v>
      </c>
      <c r="R1309" t="s">
        <v>3094</v>
      </c>
    </row>
    <row r="1310" spans="1:18" x14ac:dyDescent="0.25">
      <c r="A1310">
        <v>14721700</v>
      </c>
      <c r="B1310" t="s">
        <v>3089</v>
      </c>
      <c r="D1310" t="s">
        <v>3090</v>
      </c>
      <c r="F1310">
        <v>1</v>
      </c>
      <c r="G1310">
        <v>0</v>
      </c>
      <c r="H1310">
        <v>0</v>
      </c>
      <c r="I1310">
        <v>0</v>
      </c>
      <c r="K1310"/>
      <c r="N1310" t="s">
        <v>3091</v>
      </c>
      <c r="O1310" t="s">
        <v>3092</v>
      </c>
      <c r="P1310" t="s">
        <v>3093</v>
      </c>
      <c r="R1310" t="s">
        <v>3094</v>
      </c>
    </row>
    <row r="1311" spans="1:18" x14ac:dyDescent="0.25">
      <c r="A1311">
        <v>14722000</v>
      </c>
      <c r="B1311" t="s">
        <v>3089</v>
      </c>
      <c r="D1311" t="s">
        <v>3090</v>
      </c>
      <c r="F1311">
        <v>1</v>
      </c>
      <c r="G1311">
        <v>0</v>
      </c>
      <c r="H1311">
        <v>1.135</v>
      </c>
      <c r="I1311">
        <v>1.135</v>
      </c>
      <c r="K1311"/>
      <c r="N1311" t="s">
        <v>3091</v>
      </c>
      <c r="O1311" t="s">
        <v>3092</v>
      </c>
      <c r="P1311" t="s">
        <v>3093</v>
      </c>
      <c r="R1311" t="s">
        <v>3094</v>
      </c>
    </row>
    <row r="1312" spans="1:18" x14ac:dyDescent="0.25">
      <c r="A1312">
        <v>14722200</v>
      </c>
      <c r="B1312" t="s">
        <v>3089</v>
      </c>
      <c r="D1312" t="s">
        <v>3090</v>
      </c>
      <c r="F1312">
        <v>1</v>
      </c>
      <c r="G1312">
        <v>0</v>
      </c>
      <c r="H1312">
        <v>30.58</v>
      </c>
      <c r="I1312">
        <v>30.58</v>
      </c>
      <c r="K1312"/>
      <c r="N1312" t="s">
        <v>3091</v>
      </c>
      <c r="O1312" t="s">
        <v>3092</v>
      </c>
      <c r="P1312" t="s">
        <v>3093</v>
      </c>
      <c r="R1312" t="s">
        <v>3094</v>
      </c>
    </row>
    <row r="1313" spans="1:18" x14ac:dyDescent="0.25">
      <c r="A1313">
        <v>14722500</v>
      </c>
      <c r="B1313" t="s">
        <v>3089</v>
      </c>
      <c r="D1313" t="s">
        <v>3090</v>
      </c>
      <c r="F1313">
        <v>1</v>
      </c>
      <c r="G1313">
        <v>0</v>
      </c>
      <c r="H1313">
        <v>5.65</v>
      </c>
      <c r="I1313">
        <v>5.65</v>
      </c>
      <c r="K1313"/>
      <c r="N1313" t="s">
        <v>3091</v>
      </c>
      <c r="O1313" t="s">
        <v>3092</v>
      </c>
      <c r="P1313" t="s">
        <v>3093</v>
      </c>
      <c r="R1313" t="s">
        <v>3094</v>
      </c>
    </row>
    <row r="1314" spans="1:18" x14ac:dyDescent="0.25">
      <c r="A1314">
        <v>14722700</v>
      </c>
      <c r="B1314" t="s">
        <v>3089</v>
      </c>
      <c r="D1314" t="s">
        <v>3090</v>
      </c>
      <c r="F1314">
        <v>1</v>
      </c>
      <c r="G1314">
        <v>0</v>
      </c>
      <c r="H1314">
        <v>118.9</v>
      </c>
      <c r="I1314">
        <v>118.9</v>
      </c>
      <c r="K1314"/>
      <c r="N1314" t="s">
        <v>3091</v>
      </c>
      <c r="O1314" t="s">
        <v>3092</v>
      </c>
      <c r="P1314" t="s">
        <v>3093</v>
      </c>
      <c r="R1314" t="s">
        <v>3094</v>
      </c>
    </row>
    <row r="1315" spans="1:18" x14ac:dyDescent="0.25">
      <c r="A1315">
        <v>14722900</v>
      </c>
      <c r="B1315" t="s">
        <v>3089</v>
      </c>
      <c r="D1315" t="s">
        <v>3090</v>
      </c>
      <c r="F1315">
        <v>1</v>
      </c>
      <c r="G1315">
        <v>0</v>
      </c>
      <c r="H1315">
        <v>2.895</v>
      </c>
      <c r="I1315">
        <v>2.895</v>
      </c>
      <c r="K1315"/>
      <c r="N1315" t="s">
        <v>3091</v>
      </c>
      <c r="O1315" t="s">
        <v>3092</v>
      </c>
      <c r="P1315" t="s">
        <v>3093</v>
      </c>
      <c r="R1315" t="s">
        <v>3094</v>
      </c>
    </row>
    <row r="1316" spans="1:18" x14ac:dyDescent="0.25">
      <c r="A1316">
        <v>14723200</v>
      </c>
      <c r="B1316" t="s">
        <v>3089</v>
      </c>
      <c r="D1316" t="s">
        <v>3090</v>
      </c>
      <c r="F1316">
        <v>1</v>
      </c>
      <c r="G1316">
        <v>0</v>
      </c>
      <c r="H1316">
        <v>0</v>
      </c>
      <c r="I1316">
        <v>0</v>
      </c>
      <c r="K1316"/>
      <c r="N1316" t="s">
        <v>3091</v>
      </c>
      <c r="O1316" t="s">
        <v>3092</v>
      </c>
      <c r="P1316" t="s">
        <v>3093</v>
      </c>
      <c r="R1316" t="s">
        <v>3094</v>
      </c>
    </row>
    <row r="1317" spans="1:18" x14ac:dyDescent="0.25">
      <c r="A1317">
        <v>14723300</v>
      </c>
      <c r="B1317" t="s">
        <v>3089</v>
      </c>
      <c r="D1317" t="s">
        <v>3090</v>
      </c>
      <c r="F1317">
        <v>1</v>
      </c>
      <c r="G1317">
        <v>0</v>
      </c>
      <c r="H1317">
        <v>1.1499999999999999</v>
      </c>
      <c r="I1317">
        <v>1.1499999999999999</v>
      </c>
      <c r="K1317"/>
      <c r="N1317" t="s">
        <v>3091</v>
      </c>
      <c r="O1317" t="s">
        <v>3092</v>
      </c>
      <c r="P1317" t="s">
        <v>3093</v>
      </c>
      <c r="R1317" t="s">
        <v>3094</v>
      </c>
    </row>
    <row r="1318" spans="1:18" x14ac:dyDescent="0.25">
      <c r="A1318">
        <v>14723500</v>
      </c>
      <c r="B1318" t="s">
        <v>3089</v>
      </c>
      <c r="D1318" t="s">
        <v>3090</v>
      </c>
      <c r="F1318">
        <v>1</v>
      </c>
      <c r="G1318">
        <v>0</v>
      </c>
      <c r="H1318">
        <v>1.23</v>
      </c>
      <c r="I1318">
        <v>1.23</v>
      </c>
      <c r="K1318"/>
      <c r="N1318" t="s">
        <v>3091</v>
      </c>
      <c r="O1318" t="s">
        <v>3092</v>
      </c>
      <c r="P1318" t="s">
        <v>3093</v>
      </c>
      <c r="R1318" t="s">
        <v>3094</v>
      </c>
    </row>
    <row r="1319" spans="1:18" x14ac:dyDescent="0.25">
      <c r="A1319">
        <v>14723510</v>
      </c>
      <c r="B1319" t="s">
        <v>3089</v>
      </c>
      <c r="D1319" t="s">
        <v>3090</v>
      </c>
      <c r="F1319">
        <v>1</v>
      </c>
      <c r="G1319">
        <v>0</v>
      </c>
      <c r="H1319">
        <v>78</v>
      </c>
      <c r="I1319">
        <v>78</v>
      </c>
      <c r="K1319"/>
      <c r="N1319" t="s">
        <v>3091</v>
      </c>
      <c r="O1319" t="s">
        <v>3092</v>
      </c>
      <c r="P1319" t="s">
        <v>3093</v>
      </c>
      <c r="R1319" t="s">
        <v>3094</v>
      </c>
    </row>
    <row r="1320" spans="1:18" x14ac:dyDescent="0.25">
      <c r="A1320">
        <v>14723700</v>
      </c>
      <c r="B1320" t="s">
        <v>3089</v>
      </c>
      <c r="D1320" t="s">
        <v>3090</v>
      </c>
      <c r="F1320">
        <v>1</v>
      </c>
      <c r="G1320">
        <v>0</v>
      </c>
      <c r="H1320">
        <v>3.31</v>
      </c>
      <c r="I1320">
        <v>3.31</v>
      </c>
      <c r="K1320"/>
      <c r="N1320" t="s">
        <v>3091</v>
      </c>
      <c r="O1320" t="s">
        <v>3092</v>
      </c>
      <c r="P1320" t="s">
        <v>3093</v>
      </c>
      <c r="R1320" t="s">
        <v>3094</v>
      </c>
    </row>
    <row r="1321" spans="1:18" x14ac:dyDescent="0.25">
      <c r="A1321">
        <v>14724200</v>
      </c>
      <c r="B1321" t="s">
        <v>3089</v>
      </c>
      <c r="D1321" t="s">
        <v>3090</v>
      </c>
      <c r="F1321">
        <v>1</v>
      </c>
      <c r="G1321">
        <v>0</v>
      </c>
      <c r="H1321">
        <v>2.2733333333333299</v>
      </c>
      <c r="I1321">
        <v>2.2733333333333299</v>
      </c>
      <c r="K1321"/>
      <c r="N1321" t="s">
        <v>3091</v>
      </c>
      <c r="O1321" t="s">
        <v>3092</v>
      </c>
      <c r="P1321" t="s">
        <v>3093</v>
      </c>
      <c r="R1321" t="s">
        <v>3094</v>
      </c>
    </row>
    <row r="1322" spans="1:18" x14ac:dyDescent="0.25">
      <c r="A1322">
        <v>14724400</v>
      </c>
      <c r="B1322" t="s">
        <v>3089</v>
      </c>
      <c r="D1322" t="s">
        <v>3090</v>
      </c>
      <c r="F1322">
        <v>1</v>
      </c>
      <c r="G1322">
        <v>0</v>
      </c>
      <c r="H1322">
        <v>293.8</v>
      </c>
      <c r="I1322">
        <v>293.8</v>
      </c>
      <c r="K1322"/>
      <c r="N1322" t="s">
        <v>3091</v>
      </c>
      <c r="O1322" t="s">
        <v>3092</v>
      </c>
      <c r="P1322" t="s">
        <v>3093</v>
      </c>
      <c r="R1322" t="s">
        <v>3094</v>
      </c>
    </row>
    <row r="1323" spans="1:18" x14ac:dyDescent="0.25">
      <c r="A1323">
        <v>14724500</v>
      </c>
      <c r="B1323" t="s">
        <v>3089</v>
      </c>
      <c r="D1323" t="s">
        <v>3090</v>
      </c>
      <c r="F1323">
        <v>1</v>
      </c>
      <c r="G1323">
        <v>0</v>
      </c>
      <c r="H1323">
        <v>5</v>
      </c>
      <c r="I1323">
        <v>5</v>
      </c>
      <c r="K1323"/>
      <c r="N1323" t="s">
        <v>3091</v>
      </c>
      <c r="O1323" t="s">
        <v>3092</v>
      </c>
      <c r="P1323" t="s">
        <v>3093</v>
      </c>
      <c r="R1323" t="s">
        <v>3094</v>
      </c>
    </row>
    <row r="1324" spans="1:18" x14ac:dyDescent="0.25">
      <c r="A1324">
        <v>14724800</v>
      </c>
      <c r="B1324" t="s">
        <v>3089</v>
      </c>
      <c r="D1324" t="s">
        <v>3090</v>
      </c>
      <c r="F1324">
        <v>1</v>
      </c>
      <c r="G1324">
        <v>0</v>
      </c>
      <c r="H1324">
        <v>2.0699999999999998</v>
      </c>
      <c r="I1324">
        <v>2.0699999999999998</v>
      </c>
      <c r="K1324"/>
      <c r="N1324" t="s">
        <v>3091</v>
      </c>
      <c r="O1324" t="s">
        <v>3092</v>
      </c>
      <c r="P1324" t="s">
        <v>3093</v>
      </c>
      <c r="R1324" t="s">
        <v>3094</v>
      </c>
    </row>
    <row r="1325" spans="1:18" x14ac:dyDescent="0.25">
      <c r="A1325">
        <v>14725100</v>
      </c>
      <c r="B1325" t="s">
        <v>3089</v>
      </c>
      <c r="D1325" t="s">
        <v>3090</v>
      </c>
      <c r="F1325">
        <v>1</v>
      </c>
      <c r="G1325">
        <v>0</v>
      </c>
      <c r="H1325">
        <v>1.65</v>
      </c>
      <c r="I1325">
        <v>1.65</v>
      </c>
      <c r="K1325"/>
      <c r="N1325" t="s">
        <v>3091</v>
      </c>
      <c r="O1325" t="s">
        <v>3092</v>
      </c>
      <c r="P1325" t="s">
        <v>3093</v>
      </c>
      <c r="R1325" t="s">
        <v>3094</v>
      </c>
    </row>
    <row r="1326" spans="1:18" x14ac:dyDescent="0.25">
      <c r="A1326">
        <v>14725110</v>
      </c>
      <c r="B1326" t="s">
        <v>3089</v>
      </c>
      <c r="D1326" t="s">
        <v>3090</v>
      </c>
      <c r="F1326">
        <v>1</v>
      </c>
      <c r="G1326">
        <v>0</v>
      </c>
      <c r="H1326">
        <v>2.04</v>
      </c>
      <c r="I1326">
        <v>2.04</v>
      </c>
      <c r="K1326"/>
      <c r="N1326" t="s">
        <v>3091</v>
      </c>
      <c r="O1326" t="s">
        <v>3092</v>
      </c>
      <c r="P1326" t="s">
        <v>3093</v>
      </c>
      <c r="R1326" t="s">
        <v>3094</v>
      </c>
    </row>
    <row r="1327" spans="1:18" x14ac:dyDescent="0.25">
      <c r="A1327">
        <v>14725150</v>
      </c>
      <c r="B1327" t="s">
        <v>3089</v>
      </c>
      <c r="D1327" t="s">
        <v>3090</v>
      </c>
      <c r="F1327">
        <v>1</v>
      </c>
      <c r="G1327">
        <v>0</v>
      </c>
      <c r="H1327">
        <v>39.22</v>
      </c>
      <c r="I1327">
        <v>39.22</v>
      </c>
      <c r="K1327"/>
      <c r="N1327" t="s">
        <v>3091</v>
      </c>
      <c r="O1327" t="s">
        <v>3092</v>
      </c>
      <c r="P1327" t="s">
        <v>3093</v>
      </c>
      <c r="R1327" t="s">
        <v>3094</v>
      </c>
    </row>
    <row r="1328" spans="1:18" x14ac:dyDescent="0.25">
      <c r="A1328">
        <v>14725300</v>
      </c>
      <c r="B1328" t="s">
        <v>3089</v>
      </c>
      <c r="D1328" t="s">
        <v>3090</v>
      </c>
      <c r="F1328">
        <v>1</v>
      </c>
      <c r="G1328">
        <v>0</v>
      </c>
      <c r="H1328">
        <v>2.59</v>
      </c>
      <c r="I1328">
        <v>2.59</v>
      </c>
      <c r="K1328"/>
      <c r="N1328" t="s">
        <v>3091</v>
      </c>
      <c r="O1328" t="s">
        <v>3092</v>
      </c>
      <c r="P1328" t="s">
        <v>3093</v>
      </c>
      <c r="R1328" t="s">
        <v>3094</v>
      </c>
    </row>
    <row r="1329" spans="1:18" x14ac:dyDescent="0.25">
      <c r="A1329">
        <v>14725500</v>
      </c>
      <c r="B1329" t="s">
        <v>3089</v>
      </c>
      <c r="D1329" t="s">
        <v>3090</v>
      </c>
      <c r="F1329">
        <v>1</v>
      </c>
      <c r="G1329">
        <v>0</v>
      </c>
      <c r="H1329">
        <v>12.9</v>
      </c>
      <c r="I1329">
        <v>12.9</v>
      </c>
      <c r="K1329"/>
      <c r="N1329" t="s">
        <v>3091</v>
      </c>
      <c r="O1329" t="s">
        <v>3092</v>
      </c>
      <c r="P1329" t="s">
        <v>3093</v>
      </c>
      <c r="R1329" t="s">
        <v>3094</v>
      </c>
    </row>
    <row r="1330" spans="1:18" x14ac:dyDescent="0.25">
      <c r="A1330">
        <v>14725700</v>
      </c>
      <c r="B1330" t="s">
        <v>3089</v>
      </c>
      <c r="D1330" t="s">
        <v>3090</v>
      </c>
      <c r="F1330">
        <v>1</v>
      </c>
      <c r="G1330">
        <v>0</v>
      </c>
      <c r="H1330">
        <v>0.1148</v>
      </c>
      <c r="I1330">
        <v>0.1148</v>
      </c>
      <c r="K1330"/>
      <c r="N1330" t="s">
        <v>3091</v>
      </c>
      <c r="O1330" t="s">
        <v>3092</v>
      </c>
      <c r="P1330" t="s">
        <v>3093</v>
      </c>
      <c r="R1330" t="s">
        <v>3094</v>
      </c>
    </row>
    <row r="1331" spans="1:18" x14ac:dyDescent="0.25">
      <c r="A1331">
        <v>14725900</v>
      </c>
      <c r="B1331" t="s">
        <v>3089</v>
      </c>
      <c r="D1331" t="s">
        <v>3090</v>
      </c>
      <c r="F1331">
        <v>1</v>
      </c>
      <c r="G1331">
        <v>0</v>
      </c>
      <c r="H1331">
        <v>16.0625</v>
      </c>
      <c r="I1331">
        <v>16.0625</v>
      </c>
      <c r="K1331"/>
      <c r="N1331" t="s">
        <v>3091</v>
      </c>
      <c r="O1331" t="s">
        <v>3092</v>
      </c>
      <c r="P1331" t="s">
        <v>3093</v>
      </c>
      <c r="R1331" t="s">
        <v>3094</v>
      </c>
    </row>
    <row r="1332" spans="1:18" x14ac:dyDescent="0.25">
      <c r="A1332">
        <v>14726000</v>
      </c>
      <c r="B1332" t="s">
        <v>3089</v>
      </c>
      <c r="D1332" t="s">
        <v>3090</v>
      </c>
      <c r="F1332">
        <v>1</v>
      </c>
      <c r="G1332">
        <v>0</v>
      </c>
      <c r="H1332">
        <v>75</v>
      </c>
      <c r="I1332">
        <v>75</v>
      </c>
      <c r="K1332"/>
      <c r="N1332" t="s">
        <v>3091</v>
      </c>
      <c r="O1332" t="s">
        <v>3092</v>
      </c>
      <c r="P1332" t="s">
        <v>3093</v>
      </c>
      <c r="R1332" t="s">
        <v>3094</v>
      </c>
    </row>
    <row r="1333" spans="1:18" x14ac:dyDescent="0.25">
      <c r="A1333">
        <v>14726300</v>
      </c>
      <c r="B1333" t="s">
        <v>3089</v>
      </c>
      <c r="D1333" t="s">
        <v>3090</v>
      </c>
      <c r="F1333">
        <v>1</v>
      </c>
      <c r="G1333">
        <v>0</v>
      </c>
      <c r="H1333">
        <v>344.41</v>
      </c>
      <c r="I1333">
        <v>344.41</v>
      </c>
      <c r="K1333"/>
      <c r="N1333" t="s">
        <v>3091</v>
      </c>
      <c r="O1333" t="s">
        <v>3092</v>
      </c>
      <c r="P1333" t="s">
        <v>3093</v>
      </c>
      <c r="R1333" t="s">
        <v>3094</v>
      </c>
    </row>
    <row r="1334" spans="1:18" x14ac:dyDescent="0.25">
      <c r="A1334">
        <v>14727000</v>
      </c>
      <c r="B1334" t="s">
        <v>3089</v>
      </c>
      <c r="D1334" t="s">
        <v>3090</v>
      </c>
      <c r="F1334">
        <v>1</v>
      </c>
      <c r="G1334">
        <v>0</v>
      </c>
      <c r="H1334">
        <v>0.2</v>
      </c>
      <c r="I1334">
        <v>0.2</v>
      </c>
      <c r="K1334"/>
      <c r="N1334" t="s">
        <v>3091</v>
      </c>
      <c r="O1334" t="s">
        <v>3092</v>
      </c>
      <c r="P1334" t="s">
        <v>3093</v>
      </c>
      <c r="R1334" t="s">
        <v>3094</v>
      </c>
    </row>
    <row r="1335" spans="1:18" x14ac:dyDescent="0.25">
      <c r="A1335">
        <v>14727200</v>
      </c>
      <c r="B1335" t="s">
        <v>3089</v>
      </c>
      <c r="D1335" t="s">
        <v>3090</v>
      </c>
      <c r="F1335">
        <v>1</v>
      </c>
      <c r="G1335">
        <v>0</v>
      </c>
      <c r="H1335">
        <v>3.2</v>
      </c>
      <c r="I1335">
        <v>3.2</v>
      </c>
      <c r="K1335"/>
      <c r="N1335" t="s">
        <v>3091</v>
      </c>
      <c r="O1335" t="s">
        <v>3092</v>
      </c>
      <c r="P1335" t="s">
        <v>3093</v>
      </c>
      <c r="R1335" t="s">
        <v>3094</v>
      </c>
    </row>
    <row r="1336" spans="1:18" x14ac:dyDescent="0.25">
      <c r="A1336">
        <v>14727800</v>
      </c>
      <c r="B1336" t="s">
        <v>3089</v>
      </c>
      <c r="D1336" t="s">
        <v>3090</v>
      </c>
      <c r="F1336">
        <v>1</v>
      </c>
      <c r="G1336">
        <v>0</v>
      </c>
      <c r="H1336">
        <v>5.37</v>
      </c>
      <c r="I1336">
        <v>5.37</v>
      </c>
      <c r="K1336"/>
      <c r="N1336" t="s">
        <v>3091</v>
      </c>
      <c r="O1336" t="s">
        <v>3092</v>
      </c>
      <c r="P1336" t="s">
        <v>3093</v>
      </c>
      <c r="R1336" t="s">
        <v>3094</v>
      </c>
    </row>
    <row r="1337" spans="1:18" x14ac:dyDescent="0.25">
      <c r="A1337">
        <v>14727900</v>
      </c>
      <c r="B1337" t="s">
        <v>3089</v>
      </c>
      <c r="D1337" t="s">
        <v>3090</v>
      </c>
      <c r="F1337">
        <v>1</v>
      </c>
      <c r="G1337">
        <v>0</v>
      </c>
      <c r="H1337">
        <v>5</v>
      </c>
      <c r="I1337">
        <v>5</v>
      </c>
      <c r="K1337"/>
      <c r="N1337" t="s">
        <v>3091</v>
      </c>
      <c r="O1337" t="s">
        <v>3092</v>
      </c>
      <c r="P1337" t="s">
        <v>3093</v>
      </c>
      <c r="R1337" t="s">
        <v>3094</v>
      </c>
    </row>
    <row r="1338" spans="1:18" x14ac:dyDescent="0.25">
      <c r="A1338">
        <v>14728500</v>
      </c>
      <c r="B1338" t="s">
        <v>3089</v>
      </c>
      <c r="D1338" t="s">
        <v>3090</v>
      </c>
      <c r="F1338">
        <v>1</v>
      </c>
      <c r="G1338">
        <v>0</v>
      </c>
      <c r="H1338">
        <v>11.09375</v>
      </c>
      <c r="I1338">
        <v>11.09375</v>
      </c>
      <c r="K1338"/>
      <c r="N1338" t="s">
        <v>3091</v>
      </c>
      <c r="O1338" t="s">
        <v>3092</v>
      </c>
      <c r="P1338" t="s">
        <v>3093</v>
      </c>
      <c r="R1338" t="s">
        <v>3094</v>
      </c>
    </row>
    <row r="1339" spans="1:18" x14ac:dyDescent="0.25">
      <c r="A1339">
        <v>14729600</v>
      </c>
      <c r="B1339" t="s">
        <v>3089</v>
      </c>
      <c r="D1339" t="s">
        <v>3090</v>
      </c>
      <c r="F1339">
        <v>1</v>
      </c>
      <c r="G1339">
        <v>0</v>
      </c>
      <c r="H1339">
        <v>8.0325000000000006</v>
      </c>
      <c r="I1339">
        <v>8.0325000000000006</v>
      </c>
      <c r="K1339"/>
      <c r="N1339" t="s">
        <v>3091</v>
      </c>
      <c r="O1339" t="s">
        <v>3092</v>
      </c>
      <c r="P1339" t="s">
        <v>3093</v>
      </c>
      <c r="R1339" t="s">
        <v>3094</v>
      </c>
    </row>
    <row r="1340" spans="1:18" x14ac:dyDescent="0.25">
      <c r="A1340">
        <v>14729700</v>
      </c>
      <c r="B1340" t="s">
        <v>3089</v>
      </c>
      <c r="D1340" t="s">
        <v>3090</v>
      </c>
      <c r="F1340">
        <v>1</v>
      </c>
      <c r="G1340">
        <v>0</v>
      </c>
      <c r="H1340">
        <v>0</v>
      </c>
      <c r="I1340">
        <v>0</v>
      </c>
      <c r="K1340"/>
      <c r="N1340" t="s">
        <v>3091</v>
      </c>
      <c r="O1340" t="s">
        <v>3092</v>
      </c>
      <c r="P1340" t="s">
        <v>3093</v>
      </c>
      <c r="R1340" t="s">
        <v>3094</v>
      </c>
    </row>
    <row r="1341" spans="1:18" x14ac:dyDescent="0.25">
      <c r="A1341">
        <v>14729800</v>
      </c>
      <c r="B1341" t="s">
        <v>3089</v>
      </c>
      <c r="D1341" t="s">
        <v>3090</v>
      </c>
      <c r="F1341">
        <v>1</v>
      </c>
      <c r="G1341">
        <v>0</v>
      </c>
      <c r="H1341">
        <v>206.61</v>
      </c>
      <c r="I1341">
        <v>206.61</v>
      </c>
      <c r="K1341"/>
      <c r="N1341" t="s">
        <v>3091</v>
      </c>
      <c r="O1341" t="s">
        <v>3092</v>
      </c>
      <c r="P1341" t="s">
        <v>3093</v>
      </c>
      <c r="R1341" t="s">
        <v>3094</v>
      </c>
    </row>
    <row r="1342" spans="1:18" x14ac:dyDescent="0.25">
      <c r="A1342">
        <v>14730000</v>
      </c>
      <c r="B1342" t="s">
        <v>3089</v>
      </c>
      <c r="D1342" t="s">
        <v>3090</v>
      </c>
      <c r="F1342">
        <v>1</v>
      </c>
      <c r="G1342">
        <v>0</v>
      </c>
      <c r="H1342">
        <v>361.98</v>
      </c>
      <c r="I1342">
        <v>361.98</v>
      </c>
      <c r="K1342"/>
      <c r="N1342" t="s">
        <v>3091</v>
      </c>
      <c r="O1342" t="s">
        <v>3092</v>
      </c>
      <c r="P1342" t="s">
        <v>3093</v>
      </c>
      <c r="R1342" t="s">
        <v>3094</v>
      </c>
    </row>
    <row r="1343" spans="1:18" x14ac:dyDescent="0.25">
      <c r="A1343">
        <v>14741100</v>
      </c>
      <c r="B1343" t="s">
        <v>3089</v>
      </c>
      <c r="D1343" t="s">
        <v>3090</v>
      </c>
      <c r="F1343">
        <v>1</v>
      </c>
      <c r="G1343">
        <v>0</v>
      </c>
      <c r="H1343">
        <v>21</v>
      </c>
      <c r="I1343">
        <v>21</v>
      </c>
      <c r="K1343"/>
      <c r="N1343" t="s">
        <v>3091</v>
      </c>
      <c r="O1343" t="s">
        <v>3092</v>
      </c>
      <c r="P1343" t="s">
        <v>3093</v>
      </c>
      <c r="R1343" t="s">
        <v>3094</v>
      </c>
    </row>
    <row r="1344" spans="1:18" x14ac:dyDescent="0.25">
      <c r="A1344">
        <v>14742600</v>
      </c>
      <c r="B1344" t="s">
        <v>3089</v>
      </c>
      <c r="D1344" t="s">
        <v>3090</v>
      </c>
      <c r="F1344">
        <v>1</v>
      </c>
      <c r="G1344">
        <v>0</v>
      </c>
      <c r="H1344">
        <v>75.326666666666597</v>
      </c>
      <c r="I1344">
        <v>75.326666666666597</v>
      </c>
      <c r="K1344"/>
      <c r="N1344" t="s">
        <v>3091</v>
      </c>
      <c r="O1344" t="s">
        <v>3092</v>
      </c>
      <c r="P1344" t="s">
        <v>3093</v>
      </c>
      <c r="R1344" t="s">
        <v>3094</v>
      </c>
    </row>
    <row r="1345" spans="1:18" x14ac:dyDescent="0.25">
      <c r="A1345">
        <v>14750300</v>
      </c>
      <c r="B1345" t="s">
        <v>3089</v>
      </c>
      <c r="D1345" t="s">
        <v>3090</v>
      </c>
      <c r="F1345">
        <v>1</v>
      </c>
      <c r="G1345">
        <v>0</v>
      </c>
      <c r="H1345">
        <v>5.14</v>
      </c>
      <c r="I1345">
        <v>5.14</v>
      </c>
      <c r="K1345"/>
      <c r="N1345" t="s">
        <v>3091</v>
      </c>
      <c r="O1345" t="s">
        <v>3092</v>
      </c>
      <c r="P1345" t="s">
        <v>3093</v>
      </c>
      <c r="R1345" t="s">
        <v>3094</v>
      </c>
    </row>
    <row r="1346" spans="1:18" x14ac:dyDescent="0.25">
      <c r="A1346">
        <v>14750600</v>
      </c>
      <c r="B1346" t="s">
        <v>3089</v>
      </c>
      <c r="D1346" t="s">
        <v>3090</v>
      </c>
      <c r="F1346">
        <v>1</v>
      </c>
      <c r="G1346">
        <v>0</v>
      </c>
      <c r="H1346">
        <v>165</v>
      </c>
      <c r="I1346">
        <v>165</v>
      </c>
      <c r="K1346"/>
      <c r="N1346" t="s">
        <v>3091</v>
      </c>
      <c r="O1346" t="s">
        <v>3092</v>
      </c>
      <c r="P1346" t="s">
        <v>3093</v>
      </c>
      <c r="R1346" t="s">
        <v>3094</v>
      </c>
    </row>
    <row r="1347" spans="1:18" x14ac:dyDescent="0.25">
      <c r="A1347">
        <v>14750700</v>
      </c>
      <c r="B1347" t="s">
        <v>3089</v>
      </c>
      <c r="D1347" t="s">
        <v>3090</v>
      </c>
      <c r="F1347">
        <v>1</v>
      </c>
      <c r="G1347">
        <v>0</v>
      </c>
      <c r="H1347">
        <v>0</v>
      </c>
      <c r="I1347">
        <v>0</v>
      </c>
      <c r="K1347"/>
      <c r="N1347" t="s">
        <v>3091</v>
      </c>
      <c r="O1347" t="s">
        <v>3092</v>
      </c>
      <c r="P1347" t="s">
        <v>3093</v>
      </c>
      <c r="R1347" t="s">
        <v>3094</v>
      </c>
    </row>
    <row r="1348" spans="1:18" x14ac:dyDescent="0.25">
      <c r="A1348">
        <v>14751200</v>
      </c>
      <c r="B1348" t="s">
        <v>3089</v>
      </c>
      <c r="D1348" t="s">
        <v>3090</v>
      </c>
      <c r="F1348">
        <v>1</v>
      </c>
      <c r="G1348">
        <v>0</v>
      </c>
      <c r="H1348">
        <v>73.617999999999995</v>
      </c>
      <c r="I1348">
        <v>73.617999999999995</v>
      </c>
      <c r="K1348"/>
      <c r="N1348" t="s">
        <v>3091</v>
      </c>
      <c r="O1348" t="s">
        <v>3092</v>
      </c>
      <c r="P1348" t="s">
        <v>3093</v>
      </c>
      <c r="R1348" t="s">
        <v>3094</v>
      </c>
    </row>
    <row r="1349" spans="1:18" x14ac:dyDescent="0.25">
      <c r="A1349">
        <v>14751500</v>
      </c>
      <c r="B1349" t="s">
        <v>3089</v>
      </c>
      <c r="D1349" t="s">
        <v>3090</v>
      </c>
      <c r="F1349">
        <v>1</v>
      </c>
      <c r="G1349">
        <v>0</v>
      </c>
      <c r="H1349">
        <v>10.74</v>
      </c>
      <c r="I1349">
        <v>10.74</v>
      </c>
      <c r="K1349"/>
      <c r="N1349" t="s">
        <v>3091</v>
      </c>
      <c r="O1349" t="s">
        <v>3092</v>
      </c>
      <c r="P1349" t="s">
        <v>3093</v>
      </c>
      <c r="R1349" t="s">
        <v>3094</v>
      </c>
    </row>
    <row r="1350" spans="1:18" x14ac:dyDescent="0.25">
      <c r="A1350">
        <v>14751610</v>
      </c>
      <c r="B1350" t="s">
        <v>3089</v>
      </c>
      <c r="D1350" t="s">
        <v>3090</v>
      </c>
      <c r="F1350">
        <v>1</v>
      </c>
      <c r="G1350">
        <v>0</v>
      </c>
      <c r="H1350">
        <v>2.93</v>
      </c>
      <c r="I1350">
        <v>2.93</v>
      </c>
      <c r="K1350"/>
      <c r="N1350" t="s">
        <v>3091</v>
      </c>
      <c r="O1350" t="s">
        <v>3092</v>
      </c>
      <c r="P1350" t="s">
        <v>3093</v>
      </c>
      <c r="R1350" t="s">
        <v>3094</v>
      </c>
    </row>
    <row r="1351" spans="1:18" x14ac:dyDescent="0.25">
      <c r="A1351">
        <v>14752300</v>
      </c>
      <c r="B1351" t="s">
        <v>3089</v>
      </c>
      <c r="D1351" t="s">
        <v>3090</v>
      </c>
      <c r="F1351">
        <v>1</v>
      </c>
      <c r="G1351">
        <v>0</v>
      </c>
      <c r="H1351">
        <v>22.6331515151515</v>
      </c>
      <c r="I1351">
        <v>22.6331515151515</v>
      </c>
      <c r="K1351"/>
      <c r="N1351" t="s">
        <v>3091</v>
      </c>
      <c r="O1351" t="s">
        <v>3092</v>
      </c>
      <c r="P1351" t="s">
        <v>3093</v>
      </c>
      <c r="R1351" t="s">
        <v>3094</v>
      </c>
    </row>
    <row r="1352" spans="1:18" x14ac:dyDescent="0.25">
      <c r="A1352">
        <v>14752500</v>
      </c>
      <c r="B1352" t="s">
        <v>3089</v>
      </c>
      <c r="D1352" t="s">
        <v>3090</v>
      </c>
      <c r="F1352">
        <v>1</v>
      </c>
      <c r="G1352">
        <v>0</v>
      </c>
      <c r="H1352">
        <v>0.83</v>
      </c>
      <c r="I1352">
        <v>0.83</v>
      </c>
      <c r="K1352"/>
      <c r="N1352" t="s">
        <v>3091</v>
      </c>
      <c r="O1352" t="s">
        <v>3092</v>
      </c>
      <c r="P1352" t="s">
        <v>3093</v>
      </c>
      <c r="R1352" t="s">
        <v>3094</v>
      </c>
    </row>
    <row r="1353" spans="1:18" x14ac:dyDescent="0.25">
      <c r="A1353">
        <v>14752700</v>
      </c>
      <c r="B1353" t="s">
        <v>3089</v>
      </c>
      <c r="D1353" t="s">
        <v>3090</v>
      </c>
      <c r="F1353">
        <v>1</v>
      </c>
      <c r="G1353">
        <v>0</v>
      </c>
      <c r="H1353">
        <v>18.660833333333301</v>
      </c>
      <c r="I1353">
        <v>18.660833333333301</v>
      </c>
      <c r="K1353"/>
      <c r="N1353" t="s">
        <v>3091</v>
      </c>
      <c r="O1353" t="s">
        <v>3092</v>
      </c>
      <c r="P1353" t="s">
        <v>3093</v>
      </c>
      <c r="R1353" t="s">
        <v>3094</v>
      </c>
    </row>
    <row r="1354" spans="1:18" x14ac:dyDescent="0.25">
      <c r="A1354">
        <v>14752800</v>
      </c>
      <c r="B1354" t="s">
        <v>3089</v>
      </c>
      <c r="D1354" t="s">
        <v>3090</v>
      </c>
      <c r="F1354">
        <v>1</v>
      </c>
      <c r="G1354">
        <v>0</v>
      </c>
      <c r="H1354">
        <v>1.68</v>
      </c>
      <c r="I1354">
        <v>1.68</v>
      </c>
      <c r="K1354"/>
      <c r="N1354" t="s">
        <v>3091</v>
      </c>
      <c r="O1354" t="s">
        <v>3092</v>
      </c>
      <c r="P1354" t="s">
        <v>3093</v>
      </c>
      <c r="R1354" t="s">
        <v>3094</v>
      </c>
    </row>
    <row r="1355" spans="1:18" x14ac:dyDescent="0.25">
      <c r="A1355">
        <v>14752900</v>
      </c>
      <c r="B1355" t="s">
        <v>3089</v>
      </c>
      <c r="D1355" t="s">
        <v>3090</v>
      </c>
      <c r="F1355">
        <v>1</v>
      </c>
      <c r="G1355">
        <v>0</v>
      </c>
      <c r="H1355">
        <v>0.94199999999999995</v>
      </c>
      <c r="I1355">
        <v>0.94199999999999995</v>
      </c>
      <c r="K1355"/>
      <c r="N1355" t="s">
        <v>3091</v>
      </c>
      <c r="O1355" t="s">
        <v>3092</v>
      </c>
      <c r="P1355" t="s">
        <v>3093</v>
      </c>
      <c r="R1355" t="s">
        <v>3094</v>
      </c>
    </row>
    <row r="1356" spans="1:18" x14ac:dyDescent="0.25">
      <c r="A1356">
        <v>14753200</v>
      </c>
      <c r="B1356" t="s">
        <v>3089</v>
      </c>
      <c r="D1356" t="s">
        <v>3090</v>
      </c>
      <c r="F1356">
        <v>1</v>
      </c>
      <c r="G1356">
        <v>0</v>
      </c>
      <c r="H1356">
        <v>1.63</v>
      </c>
      <c r="I1356">
        <v>1.63</v>
      </c>
      <c r="K1356"/>
      <c r="N1356" t="s">
        <v>3091</v>
      </c>
      <c r="O1356" t="s">
        <v>3092</v>
      </c>
      <c r="P1356" t="s">
        <v>3093</v>
      </c>
      <c r="R1356" t="s">
        <v>3094</v>
      </c>
    </row>
    <row r="1357" spans="1:18" x14ac:dyDescent="0.25">
      <c r="A1357">
        <v>14753300</v>
      </c>
      <c r="B1357" t="s">
        <v>3089</v>
      </c>
      <c r="D1357" t="s">
        <v>3090</v>
      </c>
      <c r="F1357">
        <v>1</v>
      </c>
      <c r="G1357">
        <v>0</v>
      </c>
      <c r="H1357">
        <v>15.08</v>
      </c>
      <c r="I1357">
        <v>15.08</v>
      </c>
      <c r="K1357"/>
      <c r="N1357" t="s">
        <v>3091</v>
      </c>
      <c r="O1357" t="s">
        <v>3092</v>
      </c>
      <c r="P1357" t="s">
        <v>3093</v>
      </c>
      <c r="R1357" t="s">
        <v>3094</v>
      </c>
    </row>
    <row r="1358" spans="1:18" x14ac:dyDescent="0.25">
      <c r="A1358">
        <v>14753700</v>
      </c>
      <c r="B1358" t="s">
        <v>3089</v>
      </c>
      <c r="D1358" t="s">
        <v>3090</v>
      </c>
      <c r="F1358">
        <v>1</v>
      </c>
      <c r="G1358">
        <v>0</v>
      </c>
      <c r="H1358">
        <v>2.89</v>
      </c>
      <c r="I1358">
        <v>2.89</v>
      </c>
      <c r="K1358"/>
      <c r="N1358" t="s">
        <v>3091</v>
      </c>
      <c r="O1358" t="s">
        <v>3092</v>
      </c>
      <c r="P1358" t="s">
        <v>3093</v>
      </c>
      <c r="R1358" t="s">
        <v>3094</v>
      </c>
    </row>
    <row r="1359" spans="1:18" x14ac:dyDescent="0.25">
      <c r="A1359">
        <v>14754000</v>
      </c>
      <c r="B1359" t="s">
        <v>3089</v>
      </c>
      <c r="D1359" t="s">
        <v>3090</v>
      </c>
      <c r="F1359">
        <v>1</v>
      </c>
      <c r="G1359">
        <v>0</v>
      </c>
      <c r="H1359">
        <v>56.28</v>
      </c>
      <c r="I1359">
        <v>56.28</v>
      </c>
      <c r="K1359"/>
      <c r="N1359" t="s">
        <v>3091</v>
      </c>
      <c r="O1359" t="s">
        <v>3092</v>
      </c>
      <c r="P1359" t="s">
        <v>3093</v>
      </c>
      <c r="R1359" t="s">
        <v>3094</v>
      </c>
    </row>
    <row r="1360" spans="1:18" x14ac:dyDescent="0.25">
      <c r="A1360">
        <v>14754200</v>
      </c>
      <c r="B1360" t="s">
        <v>3089</v>
      </c>
      <c r="D1360" t="s">
        <v>3090</v>
      </c>
      <c r="F1360">
        <v>1</v>
      </c>
      <c r="G1360">
        <v>0</v>
      </c>
      <c r="H1360">
        <v>2.476</v>
      </c>
      <c r="I1360">
        <v>2.476</v>
      </c>
      <c r="K1360"/>
      <c r="N1360" t="s">
        <v>3091</v>
      </c>
      <c r="O1360" t="s">
        <v>3092</v>
      </c>
      <c r="P1360" t="s">
        <v>3093</v>
      </c>
      <c r="R1360" t="s">
        <v>3094</v>
      </c>
    </row>
    <row r="1361" spans="1:18" x14ac:dyDescent="0.25">
      <c r="A1361">
        <v>14754300</v>
      </c>
      <c r="B1361" t="s">
        <v>3089</v>
      </c>
      <c r="D1361" t="s">
        <v>3090</v>
      </c>
      <c r="F1361">
        <v>1</v>
      </c>
      <c r="G1361">
        <v>0</v>
      </c>
      <c r="H1361">
        <v>0.74</v>
      </c>
      <c r="I1361">
        <v>0.74</v>
      </c>
      <c r="K1361"/>
      <c r="N1361" t="s">
        <v>3091</v>
      </c>
      <c r="O1361" t="s">
        <v>3092</v>
      </c>
      <c r="P1361" t="s">
        <v>3093</v>
      </c>
      <c r="R1361" t="s">
        <v>3094</v>
      </c>
    </row>
    <row r="1362" spans="1:18" x14ac:dyDescent="0.25">
      <c r="A1362">
        <v>14754700</v>
      </c>
      <c r="B1362" t="s">
        <v>3089</v>
      </c>
      <c r="D1362" t="s">
        <v>3090</v>
      </c>
      <c r="F1362">
        <v>1</v>
      </c>
      <c r="G1362">
        <v>0</v>
      </c>
      <c r="H1362">
        <v>5.77</v>
      </c>
      <c r="I1362">
        <v>5.77</v>
      </c>
      <c r="K1362"/>
      <c r="N1362" t="s">
        <v>3091</v>
      </c>
      <c r="O1362" t="s">
        <v>3092</v>
      </c>
      <c r="P1362" t="s">
        <v>3093</v>
      </c>
      <c r="R1362" t="s">
        <v>3094</v>
      </c>
    </row>
    <row r="1363" spans="1:18" x14ac:dyDescent="0.25">
      <c r="A1363">
        <v>14755500</v>
      </c>
      <c r="B1363" t="s">
        <v>3089</v>
      </c>
      <c r="D1363" t="s">
        <v>3090</v>
      </c>
      <c r="F1363">
        <v>1</v>
      </c>
      <c r="G1363">
        <v>0</v>
      </c>
      <c r="H1363">
        <v>10.744</v>
      </c>
      <c r="I1363">
        <v>10.744</v>
      </c>
      <c r="K1363"/>
      <c r="N1363" t="s">
        <v>3091</v>
      </c>
      <c r="O1363" t="s">
        <v>3092</v>
      </c>
      <c r="P1363" t="s">
        <v>3093</v>
      </c>
      <c r="R1363" t="s">
        <v>3094</v>
      </c>
    </row>
    <row r="1364" spans="1:18" x14ac:dyDescent="0.25">
      <c r="A1364">
        <v>14756500</v>
      </c>
      <c r="B1364" t="s">
        <v>3089</v>
      </c>
      <c r="D1364" t="s">
        <v>3090</v>
      </c>
      <c r="F1364">
        <v>1</v>
      </c>
      <c r="G1364">
        <v>0</v>
      </c>
      <c r="H1364">
        <v>6.3687500000000004</v>
      </c>
      <c r="I1364">
        <v>6.3687500000000004</v>
      </c>
      <c r="K1364"/>
      <c r="N1364" t="s">
        <v>3091</v>
      </c>
      <c r="O1364" t="s">
        <v>3092</v>
      </c>
      <c r="P1364" t="s">
        <v>3093</v>
      </c>
      <c r="R1364" t="s">
        <v>3094</v>
      </c>
    </row>
    <row r="1365" spans="1:18" x14ac:dyDescent="0.25">
      <c r="A1365">
        <v>14757100</v>
      </c>
      <c r="B1365" t="s">
        <v>3089</v>
      </c>
      <c r="D1365" t="s">
        <v>3090</v>
      </c>
      <c r="F1365">
        <v>1</v>
      </c>
      <c r="G1365">
        <v>0</v>
      </c>
      <c r="H1365">
        <v>0.69199999999999995</v>
      </c>
      <c r="I1365">
        <v>0.69199999999999995</v>
      </c>
      <c r="K1365"/>
      <c r="N1365" t="s">
        <v>3091</v>
      </c>
      <c r="O1365" t="s">
        <v>3092</v>
      </c>
      <c r="P1365" t="s">
        <v>3093</v>
      </c>
      <c r="R1365" t="s">
        <v>3094</v>
      </c>
    </row>
    <row r="1366" spans="1:18" x14ac:dyDescent="0.25">
      <c r="A1366">
        <v>14757500</v>
      </c>
      <c r="B1366" t="s">
        <v>3089</v>
      </c>
      <c r="D1366" t="s">
        <v>3090</v>
      </c>
      <c r="F1366">
        <v>1</v>
      </c>
      <c r="G1366">
        <v>0</v>
      </c>
      <c r="H1366">
        <v>9.4</v>
      </c>
      <c r="I1366">
        <v>9.4</v>
      </c>
      <c r="K1366"/>
      <c r="N1366" t="s">
        <v>3091</v>
      </c>
      <c r="O1366" t="s">
        <v>3092</v>
      </c>
      <c r="P1366" t="s">
        <v>3093</v>
      </c>
      <c r="R1366" t="s">
        <v>3094</v>
      </c>
    </row>
    <row r="1367" spans="1:18" x14ac:dyDescent="0.25">
      <c r="A1367">
        <v>14757700</v>
      </c>
      <c r="B1367" t="s">
        <v>3089</v>
      </c>
      <c r="D1367" t="s">
        <v>3090</v>
      </c>
      <c r="F1367">
        <v>1</v>
      </c>
      <c r="G1367">
        <v>0</v>
      </c>
      <c r="H1367">
        <v>39</v>
      </c>
      <c r="I1367">
        <v>39</v>
      </c>
      <c r="K1367"/>
      <c r="N1367" t="s">
        <v>3091</v>
      </c>
      <c r="O1367" t="s">
        <v>3092</v>
      </c>
      <c r="P1367" t="s">
        <v>3093</v>
      </c>
      <c r="R1367" t="s">
        <v>3094</v>
      </c>
    </row>
    <row r="1368" spans="1:18" x14ac:dyDescent="0.25">
      <c r="A1368">
        <v>14758700</v>
      </c>
      <c r="B1368" t="s">
        <v>3089</v>
      </c>
      <c r="D1368" t="s">
        <v>3090</v>
      </c>
      <c r="F1368">
        <v>1</v>
      </c>
      <c r="G1368">
        <v>0</v>
      </c>
      <c r="H1368">
        <v>0</v>
      </c>
      <c r="I1368">
        <v>0</v>
      </c>
      <c r="K1368"/>
      <c r="N1368" t="s">
        <v>3091</v>
      </c>
      <c r="O1368" t="s">
        <v>3092</v>
      </c>
      <c r="P1368" t="s">
        <v>3093</v>
      </c>
      <c r="R1368" t="s">
        <v>3094</v>
      </c>
    </row>
    <row r="1369" spans="1:18" x14ac:dyDescent="0.25">
      <c r="A1369">
        <v>14759700</v>
      </c>
      <c r="B1369" t="s">
        <v>3089</v>
      </c>
      <c r="D1369" t="s">
        <v>3090</v>
      </c>
      <c r="F1369">
        <v>1</v>
      </c>
      <c r="G1369">
        <v>0</v>
      </c>
      <c r="H1369">
        <v>0.5</v>
      </c>
      <c r="I1369">
        <v>0.5</v>
      </c>
      <c r="K1369"/>
      <c r="N1369" t="s">
        <v>3091</v>
      </c>
      <c r="O1369" t="s">
        <v>3092</v>
      </c>
      <c r="P1369" t="s">
        <v>3093</v>
      </c>
      <c r="R1369" t="s">
        <v>3094</v>
      </c>
    </row>
    <row r="1370" spans="1:18" x14ac:dyDescent="0.25">
      <c r="A1370">
        <v>14760100</v>
      </c>
      <c r="B1370" t="s">
        <v>3089</v>
      </c>
      <c r="D1370" t="s">
        <v>3090</v>
      </c>
      <c r="F1370">
        <v>1</v>
      </c>
      <c r="G1370">
        <v>0</v>
      </c>
      <c r="H1370">
        <v>30</v>
      </c>
      <c r="I1370">
        <v>30</v>
      </c>
      <c r="K1370"/>
      <c r="N1370" t="s">
        <v>3091</v>
      </c>
      <c r="O1370" t="s">
        <v>3092</v>
      </c>
      <c r="P1370" t="s">
        <v>3093</v>
      </c>
      <c r="R1370" t="s">
        <v>3094</v>
      </c>
    </row>
    <row r="1371" spans="1:18" x14ac:dyDescent="0.25">
      <c r="A1371">
        <v>14760200</v>
      </c>
      <c r="B1371" t="s">
        <v>3089</v>
      </c>
      <c r="D1371" t="s">
        <v>3090</v>
      </c>
      <c r="F1371">
        <v>1</v>
      </c>
      <c r="G1371">
        <v>0</v>
      </c>
      <c r="H1371">
        <v>5.79</v>
      </c>
      <c r="I1371">
        <v>5.79</v>
      </c>
      <c r="K1371"/>
      <c r="N1371" t="s">
        <v>3091</v>
      </c>
      <c r="O1371" t="s">
        <v>3092</v>
      </c>
      <c r="P1371" t="s">
        <v>3093</v>
      </c>
      <c r="R1371" t="s">
        <v>3094</v>
      </c>
    </row>
    <row r="1372" spans="1:18" x14ac:dyDescent="0.25">
      <c r="A1372">
        <v>14761200</v>
      </c>
      <c r="B1372" t="s">
        <v>3089</v>
      </c>
      <c r="D1372" t="s">
        <v>3090</v>
      </c>
      <c r="F1372">
        <v>1</v>
      </c>
      <c r="G1372">
        <v>0</v>
      </c>
      <c r="H1372">
        <v>0</v>
      </c>
      <c r="I1372">
        <v>0</v>
      </c>
      <c r="K1372"/>
      <c r="N1372" t="s">
        <v>3091</v>
      </c>
      <c r="O1372" t="s">
        <v>3092</v>
      </c>
      <c r="P1372" t="s">
        <v>3093</v>
      </c>
      <c r="R1372" t="s">
        <v>3094</v>
      </c>
    </row>
    <row r="1373" spans="1:18" x14ac:dyDescent="0.25">
      <c r="A1373">
        <v>14763700</v>
      </c>
      <c r="B1373" t="s">
        <v>3089</v>
      </c>
      <c r="D1373" t="s">
        <v>3090</v>
      </c>
      <c r="F1373">
        <v>1</v>
      </c>
      <c r="G1373">
        <v>0</v>
      </c>
      <c r="H1373">
        <v>0</v>
      </c>
      <c r="I1373">
        <v>0</v>
      </c>
      <c r="K1373"/>
      <c r="N1373" t="s">
        <v>3091</v>
      </c>
      <c r="O1373" t="s">
        <v>3092</v>
      </c>
      <c r="P1373" t="s">
        <v>3093</v>
      </c>
      <c r="R1373" t="s">
        <v>3094</v>
      </c>
    </row>
    <row r="1374" spans="1:18" x14ac:dyDescent="0.25">
      <c r="A1374">
        <v>14764500</v>
      </c>
      <c r="B1374" t="s">
        <v>3089</v>
      </c>
      <c r="D1374" t="s">
        <v>3090</v>
      </c>
      <c r="F1374">
        <v>1</v>
      </c>
      <c r="G1374">
        <v>0</v>
      </c>
      <c r="H1374">
        <v>3.3</v>
      </c>
      <c r="I1374">
        <v>3.3</v>
      </c>
      <c r="K1374"/>
      <c r="N1374" t="s">
        <v>3091</v>
      </c>
      <c r="O1374" t="s">
        <v>3092</v>
      </c>
      <c r="P1374" t="s">
        <v>3093</v>
      </c>
      <c r="R1374" t="s">
        <v>3094</v>
      </c>
    </row>
    <row r="1375" spans="1:18" x14ac:dyDescent="0.25">
      <c r="A1375">
        <v>14765000</v>
      </c>
      <c r="B1375" t="s">
        <v>3089</v>
      </c>
      <c r="D1375" t="s">
        <v>3090</v>
      </c>
      <c r="F1375">
        <v>1</v>
      </c>
      <c r="G1375">
        <v>0</v>
      </c>
      <c r="H1375">
        <v>17.73</v>
      </c>
      <c r="I1375">
        <v>17.73</v>
      </c>
      <c r="K1375"/>
      <c r="N1375" t="s">
        <v>3091</v>
      </c>
      <c r="O1375" t="s">
        <v>3092</v>
      </c>
      <c r="P1375" t="s">
        <v>3093</v>
      </c>
      <c r="R1375" t="s">
        <v>3094</v>
      </c>
    </row>
    <row r="1376" spans="1:18" x14ac:dyDescent="0.25">
      <c r="A1376">
        <v>14765300</v>
      </c>
      <c r="B1376" t="s">
        <v>3089</v>
      </c>
      <c r="D1376" t="s">
        <v>3090</v>
      </c>
      <c r="F1376">
        <v>1</v>
      </c>
      <c r="G1376">
        <v>0</v>
      </c>
      <c r="H1376">
        <v>2.802</v>
      </c>
      <c r="I1376">
        <v>2.802</v>
      </c>
      <c r="K1376"/>
      <c r="N1376" t="s">
        <v>3091</v>
      </c>
      <c r="O1376" t="s">
        <v>3092</v>
      </c>
      <c r="P1376" t="s">
        <v>3093</v>
      </c>
      <c r="R1376" t="s">
        <v>3094</v>
      </c>
    </row>
    <row r="1377" spans="1:18" x14ac:dyDescent="0.25">
      <c r="A1377">
        <v>14765800</v>
      </c>
      <c r="B1377" t="s">
        <v>3089</v>
      </c>
      <c r="D1377" t="s">
        <v>3090</v>
      </c>
      <c r="F1377">
        <v>1</v>
      </c>
      <c r="G1377">
        <v>0</v>
      </c>
      <c r="H1377">
        <v>0.392666666666667</v>
      </c>
      <c r="I1377">
        <v>0.392666666666667</v>
      </c>
      <c r="K1377"/>
      <c r="N1377" t="s">
        <v>3091</v>
      </c>
      <c r="O1377" t="s">
        <v>3092</v>
      </c>
      <c r="P1377" t="s">
        <v>3093</v>
      </c>
      <c r="R1377" t="s">
        <v>3094</v>
      </c>
    </row>
    <row r="1378" spans="1:18" x14ac:dyDescent="0.25">
      <c r="A1378">
        <v>14766700</v>
      </c>
      <c r="B1378" t="s">
        <v>3089</v>
      </c>
      <c r="D1378" t="s">
        <v>3090</v>
      </c>
      <c r="F1378">
        <v>1</v>
      </c>
      <c r="G1378">
        <v>0</v>
      </c>
      <c r="H1378">
        <v>0</v>
      </c>
      <c r="I1378">
        <v>0</v>
      </c>
      <c r="K1378"/>
      <c r="N1378" t="s">
        <v>3091</v>
      </c>
      <c r="O1378" t="s">
        <v>3092</v>
      </c>
      <c r="P1378" t="s">
        <v>3093</v>
      </c>
      <c r="R1378" t="s">
        <v>3094</v>
      </c>
    </row>
    <row r="1379" spans="1:18" x14ac:dyDescent="0.25">
      <c r="A1379">
        <v>14766800</v>
      </c>
      <c r="B1379" t="s">
        <v>3089</v>
      </c>
      <c r="D1379" t="s">
        <v>3090</v>
      </c>
      <c r="F1379">
        <v>1</v>
      </c>
      <c r="G1379">
        <v>0</v>
      </c>
      <c r="H1379">
        <v>0.28930434782608699</v>
      </c>
      <c r="I1379">
        <v>0.28930434782608699</v>
      </c>
      <c r="K1379"/>
      <c r="N1379" t="s">
        <v>3091</v>
      </c>
      <c r="O1379" t="s">
        <v>3092</v>
      </c>
      <c r="P1379" t="s">
        <v>3093</v>
      </c>
      <c r="R1379" t="s">
        <v>3094</v>
      </c>
    </row>
    <row r="1380" spans="1:18" x14ac:dyDescent="0.25">
      <c r="A1380">
        <v>14767600</v>
      </c>
      <c r="B1380" t="s">
        <v>3089</v>
      </c>
      <c r="D1380" t="s">
        <v>3090</v>
      </c>
      <c r="F1380">
        <v>1</v>
      </c>
      <c r="G1380">
        <v>0</v>
      </c>
      <c r="H1380">
        <v>22.98</v>
      </c>
      <c r="I1380">
        <v>22.98</v>
      </c>
      <c r="K1380"/>
      <c r="N1380" t="s">
        <v>3091</v>
      </c>
      <c r="O1380" t="s">
        <v>3092</v>
      </c>
      <c r="P1380" t="s">
        <v>3093</v>
      </c>
      <c r="R1380" t="s">
        <v>3094</v>
      </c>
    </row>
    <row r="1381" spans="1:18" x14ac:dyDescent="0.25">
      <c r="A1381">
        <v>14767700</v>
      </c>
      <c r="B1381" t="s">
        <v>3089</v>
      </c>
      <c r="D1381" t="s">
        <v>3090</v>
      </c>
      <c r="F1381">
        <v>1</v>
      </c>
      <c r="G1381">
        <v>0</v>
      </c>
      <c r="H1381">
        <v>8.64</v>
      </c>
      <c r="I1381">
        <v>8.64</v>
      </c>
      <c r="K1381"/>
      <c r="N1381" t="s">
        <v>3091</v>
      </c>
      <c r="O1381" t="s">
        <v>3092</v>
      </c>
      <c r="P1381" t="s">
        <v>3093</v>
      </c>
      <c r="R1381" t="s">
        <v>3094</v>
      </c>
    </row>
    <row r="1382" spans="1:18" x14ac:dyDescent="0.25">
      <c r="A1382">
        <v>14768300</v>
      </c>
      <c r="B1382" t="s">
        <v>3089</v>
      </c>
      <c r="D1382" t="s">
        <v>3090</v>
      </c>
      <c r="F1382">
        <v>1</v>
      </c>
      <c r="G1382">
        <v>0</v>
      </c>
      <c r="H1382">
        <v>45</v>
      </c>
      <c r="I1382">
        <v>45</v>
      </c>
      <c r="K1382"/>
      <c r="N1382" t="s">
        <v>3091</v>
      </c>
      <c r="O1382" t="s">
        <v>3092</v>
      </c>
      <c r="P1382" t="s">
        <v>3093</v>
      </c>
      <c r="R1382" t="s">
        <v>3094</v>
      </c>
    </row>
    <row r="1383" spans="1:18" x14ac:dyDescent="0.25">
      <c r="A1383">
        <v>14768400</v>
      </c>
      <c r="B1383" t="s">
        <v>3089</v>
      </c>
      <c r="D1383" t="s">
        <v>3090</v>
      </c>
      <c r="F1383">
        <v>1</v>
      </c>
      <c r="G1383">
        <v>0</v>
      </c>
      <c r="H1383">
        <v>0</v>
      </c>
      <c r="I1383">
        <v>0</v>
      </c>
      <c r="K1383"/>
      <c r="N1383" t="s">
        <v>3091</v>
      </c>
      <c r="O1383" t="s">
        <v>3092</v>
      </c>
      <c r="P1383" t="s">
        <v>3093</v>
      </c>
      <c r="R1383" t="s">
        <v>3094</v>
      </c>
    </row>
    <row r="1384" spans="1:18" x14ac:dyDescent="0.25">
      <c r="A1384">
        <v>14769900</v>
      </c>
      <c r="B1384" t="s">
        <v>3089</v>
      </c>
      <c r="D1384" t="s">
        <v>3090</v>
      </c>
      <c r="F1384">
        <v>1</v>
      </c>
      <c r="G1384">
        <v>0</v>
      </c>
      <c r="H1384">
        <v>224</v>
      </c>
      <c r="I1384">
        <v>224</v>
      </c>
      <c r="K1384"/>
      <c r="N1384" t="s">
        <v>3091</v>
      </c>
      <c r="O1384" t="s">
        <v>3092</v>
      </c>
      <c r="P1384" t="s">
        <v>3093</v>
      </c>
      <c r="R1384" t="s">
        <v>3094</v>
      </c>
    </row>
    <row r="1385" spans="1:18" x14ac:dyDescent="0.25">
      <c r="A1385">
        <v>14774000</v>
      </c>
      <c r="B1385" t="s">
        <v>3089</v>
      </c>
      <c r="D1385" t="s">
        <v>3090</v>
      </c>
      <c r="F1385">
        <v>1</v>
      </c>
      <c r="G1385">
        <v>0</v>
      </c>
      <c r="H1385">
        <v>88.52</v>
      </c>
      <c r="I1385">
        <v>88.52</v>
      </c>
      <c r="K1385"/>
      <c r="N1385" t="s">
        <v>3091</v>
      </c>
      <c r="O1385" t="s">
        <v>3092</v>
      </c>
      <c r="P1385" t="s">
        <v>3093</v>
      </c>
      <c r="R1385" t="s">
        <v>3094</v>
      </c>
    </row>
    <row r="1386" spans="1:18" x14ac:dyDescent="0.25">
      <c r="A1386">
        <v>14775000</v>
      </c>
      <c r="B1386" t="s">
        <v>3089</v>
      </c>
      <c r="D1386" t="s">
        <v>3090</v>
      </c>
      <c r="F1386">
        <v>1</v>
      </c>
      <c r="G1386">
        <v>0</v>
      </c>
      <c r="H1386">
        <v>0</v>
      </c>
      <c r="I1386">
        <v>0</v>
      </c>
      <c r="K1386"/>
      <c r="N1386" t="s">
        <v>3091</v>
      </c>
      <c r="O1386" t="s">
        <v>3092</v>
      </c>
      <c r="P1386" t="s">
        <v>3093</v>
      </c>
      <c r="R1386" t="s">
        <v>3094</v>
      </c>
    </row>
    <row r="1387" spans="1:18" x14ac:dyDescent="0.25">
      <c r="A1387">
        <v>14776000</v>
      </c>
      <c r="B1387" t="s">
        <v>3089</v>
      </c>
      <c r="D1387" t="s">
        <v>3090</v>
      </c>
      <c r="F1387">
        <v>1</v>
      </c>
      <c r="G1387">
        <v>0</v>
      </c>
      <c r="H1387">
        <v>0</v>
      </c>
      <c r="I1387">
        <v>0</v>
      </c>
      <c r="K1387"/>
      <c r="N1387" t="s">
        <v>3091</v>
      </c>
      <c r="O1387" t="s">
        <v>3092</v>
      </c>
      <c r="P1387" t="s">
        <v>3093</v>
      </c>
      <c r="R1387" t="s">
        <v>3094</v>
      </c>
    </row>
    <row r="1388" spans="1:18" x14ac:dyDescent="0.25">
      <c r="A1388">
        <v>14777000</v>
      </c>
      <c r="B1388" t="s">
        <v>3089</v>
      </c>
      <c r="D1388" t="s">
        <v>3090</v>
      </c>
      <c r="F1388">
        <v>1</v>
      </c>
      <c r="G1388">
        <v>0</v>
      </c>
      <c r="H1388">
        <v>0</v>
      </c>
      <c r="I1388">
        <v>0</v>
      </c>
      <c r="K1388"/>
      <c r="N1388" t="s">
        <v>3091</v>
      </c>
      <c r="O1388" t="s">
        <v>3092</v>
      </c>
      <c r="P1388" t="s">
        <v>3093</v>
      </c>
      <c r="R1388" t="s">
        <v>3094</v>
      </c>
    </row>
    <row r="1389" spans="1:18" x14ac:dyDescent="0.25">
      <c r="A1389">
        <v>14777100</v>
      </c>
      <c r="B1389" t="s">
        <v>3089</v>
      </c>
      <c r="D1389" t="s">
        <v>3090</v>
      </c>
      <c r="F1389">
        <v>1</v>
      </c>
      <c r="G1389">
        <v>0</v>
      </c>
      <c r="H1389">
        <v>23.4</v>
      </c>
      <c r="I1389">
        <v>23.4</v>
      </c>
      <c r="K1389"/>
      <c r="N1389" t="s">
        <v>3091</v>
      </c>
      <c r="O1389" t="s">
        <v>3092</v>
      </c>
      <c r="P1389" t="s">
        <v>3093</v>
      </c>
      <c r="R1389" t="s">
        <v>3094</v>
      </c>
    </row>
    <row r="1390" spans="1:18" x14ac:dyDescent="0.25">
      <c r="A1390">
        <v>14777200</v>
      </c>
      <c r="B1390" t="s">
        <v>3089</v>
      </c>
      <c r="D1390" t="s">
        <v>3090</v>
      </c>
      <c r="F1390">
        <v>1</v>
      </c>
      <c r="G1390">
        <v>0</v>
      </c>
      <c r="H1390">
        <v>0</v>
      </c>
      <c r="I1390">
        <v>0</v>
      </c>
      <c r="K1390"/>
      <c r="N1390" t="s">
        <v>3091</v>
      </c>
      <c r="O1390" t="s">
        <v>3092</v>
      </c>
      <c r="P1390" t="s">
        <v>3093</v>
      </c>
      <c r="R1390" t="s">
        <v>3094</v>
      </c>
    </row>
    <row r="1391" spans="1:18" x14ac:dyDescent="0.25">
      <c r="A1391">
        <v>14777300</v>
      </c>
      <c r="B1391" t="s">
        <v>3089</v>
      </c>
      <c r="D1391" t="s">
        <v>3090</v>
      </c>
      <c r="F1391">
        <v>1</v>
      </c>
      <c r="G1391">
        <v>0</v>
      </c>
      <c r="H1391">
        <v>0</v>
      </c>
      <c r="I1391">
        <v>0</v>
      </c>
      <c r="K1391"/>
      <c r="N1391" t="s">
        <v>3091</v>
      </c>
      <c r="O1391" t="s">
        <v>3092</v>
      </c>
      <c r="P1391" t="s">
        <v>3093</v>
      </c>
      <c r="R1391" t="s">
        <v>3094</v>
      </c>
    </row>
    <row r="1392" spans="1:18" x14ac:dyDescent="0.25">
      <c r="A1392">
        <v>14777400</v>
      </c>
      <c r="B1392" t="s">
        <v>3089</v>
      </c>
      <c r="D1392" t="s">
        <v>3090</v>
      </c>
      <c r="F1392">
        <v>1</v>
      </c>
      <c r="G1392">
        <v>0</v>
      </c>
      <c r="H1392">
        <v>0.668461538461538</v>
      </c>
      <c r="I1392">
        <v>0.668461538461538</v>
      </c>
      <c r="K1392"/>
      <c r="N1392" t="s">
        <v>3091</v>
      </c>
      <c r="O1392" t="s">
        <v>3092</v>
      </c>
      <c r="P1392" t="s">
        <v>3093</v>
      </c>
      <c r="R1392" t="s">
        <v>3094</v>
      </c>
    </row>
    <row r="1393" spans="1:18" x14ac:dyDescent="0.25">
      <c r="A1393">
        <v>14777500</v>
      </c>
      <c r="B1393" t="s">
        <v>3089</v>
      </c>
      <c r="D1393" t="s">
        <v>3090</v>
      </c>
      <c r="F1393">
        <v>1</v>
      </c>
      <c r="G1393">
        <v>0</v>
      </c>
      <c r="H1393">
        <v>47.99</v>
      </c>
      <c r="I1393">
        <v>47.99</v>
      </c>
      <c r="K1393"/>
      <c r="N1393" t="s">
        <v>3091</v>
      </c>
      <c r="O1393" t="s">
        <v>3092</v>
      </c>
      <c r="P1393" t="s">
        <v>3093</v>
      </c>
      <c r="R1393" t="s">
        <v>3094</v>
      </c>
    </row>
    <row r="1394" spans="1:18" x14ac:dyDescent="0.25">
      <c r="A1394">
        <v>14777600</v>
      </c>
      <c r="B1394" t="s">
        <v>3089</v>
      </c>
      <c r="D1394" t="s">
        <v>3090</v>
      </c>
      <c r="F1394">
        <v>1</v>
      </c>
      <c r="G1394">
        <v>0</v>
      </c>
      <c r="H1394">
        <v>4.7816999999999998</v>
      </c>
      <c r="I1394">
        <v>4.7816999999999998</v>
      </c>
      <c r="K1394"/>
      <c r="N1394" t="s">
        <v>3091</v>
      </c>
      <c r="O1394" t="s">
        <v>3092</v>
      </c>
      <c r="P1394" t="s">
        <v>3093</v>
      </c>
      <c r="R1394" t="s">
        <v>3094</v>
      </c>
    </row>
    <row r="1395" spans="1:18" x14ac:dyDescent="0.25">
      <c r="A1395">
        <v>14777800</v>
      </c>
      <c r="B1395" t="s">
        <v>3089</v>
      </c>
      <c r="D1395" t="s">
        <v>3090</v>
      </c>
      <c r="F1395">
        <v>1</v>
      </c>
      <c r="G1395">
        <v>0</v>
      </c>
      <c r="H1395">
        <v>392.4</v>
      </c>
      <c r="I1395">
        <v>392.4</v>
      </c>
      <c r="K1395"/>
      <c r="N1395" t="s">
        <v>3091</v>
      </c>
      <c r="O1395" t="s">
        <v>3092</v>
      </c>
      <c r="P1395" t="s">
        <v>3093</v>
      </c>
      <c r="R1395" t="s">
        <v>3094</v>
      </c>
    </row>
    <row r="1396" spans="1:18" x14ac:dyDescent="0.25">
      <c r="A1396">
        <v>14777900</v>
      </c>
      <c r="B1396" t="s">
        <v>3089</v>
      </c>
      <c r="D1396" t="s">
        <v>3090</v>
      </c>
      <c r="F1396">
        <v>1</v>
      </c>
      <c r="G1396">
        <v>0</v>
      </c>
      <c r="H1396">
        <v>27.574999999999999</v>
      </c>
      <c r="I1396">
        <v>27.574999999999999</v>
      </c>
      <c r="K1396"/>
      <c r="N1396" t="s">
        <v>3091</v>
      </c>
      <c r="O1396" t="s">
        <v>3092</v>
      </c>
      <c r="P1396" t="s">
        <v>3093</v>
      </c>
      <c r="R1396" t="s">
        <v>3094</v>
      </c>
    </row>
    <row r="1397" spans="1:18" x14ac:dyDescent="0.25">
      <c r="A1397">
        <v>1477800</v>
      </c>
      <c r="B1397" t="s">
        <v>3089</v>
      </c>
      <c r="D1397" t="s">
        <v>3090</v>
      </c>
      <c r="F1397">
        <v>1</v>
      </c>
      <c r="G1397">
        <v>0</v>
      </c>
      <c r="H1397">
        <v>478.77</v>
      </c>
      <c r="I1397">
        <v>478.77</v>
      </c>
      <c r="K1397"/>
      <c r="N1397" t="s">
        <v>3091</v>
      </c>
      <c r="O1397" t="s">
        <v>3092</v>
      </c>
      <c r="P1397" t="s">
        <v>3093</v>
      </c>
      <c r="R1397" t="s">
        <v>3094</v>
      </c>
    </row>
    <row r="1398" spans="1:18" x14ac:dyDescent="0.25">
      <c r="A1398">
        <v>14778000</v>
      </c>
      <c r="B1398" t="s">
        <v>3089</v>
      </c>
      <c r="D1398" t="s">
        <v>3090</v>
      </c>
      <c r="F1398">
        <v>1</v>
      </c>
      <c r="G1398">
        <v>0</v>
      </c>
      <c r="H1398">
        <v>199.86500000000001</v>
      </c>
      <c r="I1398">
        <v>199.86500000000001</v>
      </c>
      <c r="K1398"/>
      <c r="N1398" t="s">
        <v>3091</v>
      </c>
      <c r="O1398" t="s">
        <v>3092</v>
      </c>
      <c r="P1398" t="s">
        <v>3093</v>
      </c>
      <c r="R1398" t="s">
        <v>3094</v>
      </c>
    </row>
    <row r="1399" spans="1:18" x14ac:dyDescent="0.25">
      <c r="A1399">
        <v>14778100</v>
      </c>
      <c r="B1399" t="s">
        <v>3089</v>
      </c>
      <c r="D1399" t="s">
        <v>3090</v>
      </c>
      <c r="F1399">
        <v>1</v>
      </c>
      <c r="G1399">
        <v>0</v>
      </c>
      <c r="H1399">
        <v>586.6</v>
      </c>
      <c r="I1399">
        <v>586.6</v>
      </c>
      <c r="K1399"/>
      <c r="N1399" t="s">
        <v>3091</v>
      </c>
      <c r="O1399" t="s">
        <v>3092</v>
      </c>
      <c r="P1399" t="s">
        <v>3093</v>
      </c>
      <c r="R1399" t="s">
        <v>3094</v>
      </c>
    </row>
    <row r="1400" spans="1:18" x14ac:dyDescent="0.25">
      <c r="A1400">
        <v>14778200</v>
      </c>
      <c r="B1400" t="s">
        <v>3089</v>
      </c>
      <c r="D1400" t="s">
        <v>3090</v>
      </c>
      <c r="F1400">
        <v>1</v>
      </c>
      <c r="G1400">
        <v>0</v>
      </c>
      <c r="H1400">
        <v>2.83175</v>
      </c>
      <c r="I1400">
        <v>2.83175</v>
      </c>
      <c r="K1400"/>
      <c r="N1400" t="s">
        <v>3091</v>
      </c>
      <c r="O1400" t="s">
        <v>3092</v>
      </c>
      <c r="P1400" t="s">
        <v>3093</v>
      </c>
      <c r="R1400" t="s">
        <v>3094</v>
      </c>
    </row>
    <row r="1401" spans="1:18" x14ac:dyDescent="0.25">
      <c r="A1401">
        <v>14778300</v>
      </c>
      <c r="B1401" t="s">
        <v>3089</v>
      </c>
      <c r="D1401" t="s">
        <v>3090</v>
      </c>
      <c r="F1401">
        <v>1</v>
      </c>
      <c r="G1401">
        <v>0</v>
      </c>
      <c r="H1401">
        <v>71.011666666666599</v>
      </c>
      <c r="I1401">
        <v>71.011666666666599</v>
      </c>
      <c r="K1401"/>
      <c r="N1401" t="s">
        <v>3091</v>
      </c>
      <c r="O1401" t="s">
        <v>3092</v>
      </c>
      <c r="P1401" t="s">
        <v>3093</v>
      </c>
      <c r="R1401" t="s">
        <v>3094</v>
      </c>
    </row>
    <row r="1402" spans="1:18" x14ac:dyDescent="0.25">
      <c r="A1402">
        <v>14778400</v>
      </c>
      <c r="B1402" t="s">
        <v>3089</v>
      </c>
      <c r="D1402" t="s">
        <v>3090</v>
      </c>
      <c r="F1402">
        <v>1</v>
      </c>
      <c r="G1402">
        <v>0</v>
      </c>
      <c r="H1402">
        <v>389.36</v>
      </c>
      <c r="I1402">
        <v>389.36</v>
      </c>
      <c r="K1402"/>
      <c r="N1402" t="s">
        <v>3091</v>
      </c>
      <c r="O1402" t="s">
        <v>3092</v>
      </c>
      <c r="P1402" t="s">
        <v>3093</v>
      </c>
      <c r="R1402" t="s">
        <v>3094</v>
      </c>
    </row>
    <row r="1403" spans="1:18" x14ac:dyDescent="0.25">
      <c r="A1403">
        <v>14778500</v>
      </c>
      <c r="B1403" t="s">
        <v>3089</v>
      </c>
      <c r="D1403" t="s">
        <v>3090</v>
      </c>
      <c r="F1403">
        <v>1</v>
      </c>
      <c r="G1403">
        <v>0</v>
      </c>
      <c r="H1403">
        <v>16.61</v>
      </c>
      <c r="I1403">
        <v>16.61</v>
      </c>
      <c r="K1403"/>
      <c r="N1403" t="s">
        <v>3091</v>
      </c>
      <c r="O1403" t="s">
        <v>3092</v>
      </c>
      <c r="P1403" t="s">
        <v>3093</v>
      </c>
      <c r="R1403" t="s">
        <v>3094</v>
      </c>
    </row>
    <row r="1404" spans="1:18" x14ac:dyDescent="0.25">
      <c r="A1404">
        <v>14778600</v>
      </c>
      <c r="B1404" t="s">
        <v>3089</v>
      </c>
      <c r="D1404" t="s">
        <v>3090</v>
      </c>
      <c r="F1404">
        <v>1</v>
      </c>
      <c r="G1404">
        <v>0</v>
      </c>
      <c r="H1404">
        <v>9.7874999999999996</v>
      </c>
      <c r="I1404">
        <v>9.7874999999999996</v>
      </c>
      <c r="K1404"/>
      <c r="N1404" t="s">
        <v>3091</v>
      </c>
      <c r="O1404" t="s">
        <v>3092</v>
      </c>
      <c r="P1404" t="s">
        <v>3093</v>
      </c>
      <c r="R1404" t="s">
        <v>3094</v>
      </c>
    </row>
    <row r="1405" spans="1:18" x14ac:dyDescent="0.25">
      <c r="A1405">
        <v>14778700</v>
      </c>
      <c r="B1405" t="s">
        <v>3089</v>
      </c>
      <c r="D1405" t="s">
        <v>3090</v>
      </c>
      <c r="F1405">
        <v>1</v>
      </c>
      <c r="G1405">
        <v>0</v>
      </c>
      <c r="H1405">
        <v>0</v>
      </c>
      <c r="I1405"/>
      <c r="K1405"/>
      <c r="N1405" t="s">
        <v>3091</v>
      </c>
      <c r="O1405" t="s">
        <v>3092</v>
      </c>
      <c r="P1405" t="s">
        <v>3093</v>
      </c>
      <c r="R1405" t="s">
        <v>3094</v>
      </c>
    </row>
    <row r="1406" spans="1:18" x14ac:dyDescent="0.25">
      <c r="A1406">
        <v>15000159</v>
      </c>
      <c r="B1406" t="s">
        <v>3089</v>
      </c>
      <c r="D1406" t="s">
        <v>3090</v>
      </c>
      <c r="F1406">
        <v>1</v>
      </c>
      <c r="G1406">
        <v>0</v>
      </c>
      <c r="H1406">
        <v>8.3887499999999999</v>
      </c>
      <c r="I1406">
        <v>8.3887499999999999</v>
      </c>
      <c r="K1406"/>
      <c r="N1406" t="s">
        <v>3091</v>
      </c>
      <c r="O1406" t="s">
        <v>3092</v>
      </c>
      <c r="P1406" t="s">
        <v>3093</v>
      </c>
      <c r="R1406" t="s">
        <v>3094</v>
      </c>
    </row>
    <row r="1407" spans="1:18" x14ac:dyDescent="0.25">
      <c r="A1407">
        <v>15000160</v>
      </c>
      <c r="B1407" t="s">
        <v>3089</v>
      </c>
      <c r="D1407" t="s">
        <v>3090</v>
      </c>
      <c r="F1407">
        <v>1</v>
      </c>
      <c r="G1407">
        <v>0</v>
      </c>
      <c r="H1407">
        <v>5.63</v>
      </c>
      <c r="I1407">
        <v>5.63</v>
      </c>
      <c r="K1407"/>
      <c r="N1407" t="s">
        <v>3091</v>
      </c>
      <c r="O1407" t="s">
        <v>3092</v>
      </c>
      <c r="P1407" t="s">
        <v>3093</v>
      </c>
      <c r="R1407" t="s">
        <v>3094</v>
      </c>
    </row>
    <row r="1408" spans="1:18" x14ac:dyDescent="0.25">
      <c r="A1408">
        <v>15000161</v>
      </c>
      <c r="B1408" t="s">
        <v>3089</v>
      </c>
      <c r="D1408" t="s">
        <v>3090</v>
      </c>
      <c r="F1408">
        <v>1</v>
      </c>
      <c r="G1408">
        <v>0</v>
      </c>
      <c r="H1408">
        <v>3.5625</v>
      </c>
      <c r="I1408">
        <v>3.5625</v>
      </c>
      <c r="K1408"/>
      <c r="N1408" t="s">
        <v>3091</v>
      </c>
      <c r="O1408" t="s">
        <v>3092</v>
      </c>
      <c r="P1408" t="s">
        <v>3093</v>
      </c>
      <c r="R1408" t="s">
        <v>3094</v>
      </c>
    </row>
    <row r="1409" spans="1:18" x14ac:dyDescent="0.25">
      <c r="A1409">
        <v>15000171</v>
      </c>
      <c r="B1409" t="s">
        <v>3089</v>
      </c>
      <c r="D1409" t="s">
        <v>3090</v>
      </c>
      <c r="F1409">
        <v>1</v>
      </c>
      <c r="G1409">
        <v>0</v>
      </c>
      <c r="H1409">
        <v>45.67</v>
      </c>
      <c r="I1409">
        <v>45.67</v>
      </c>
      <c r="K1409"/>
      <c r="N1409" t="s">
        <v>3091</v>
      </c>
      <c r="O1409" t="s">
        <v>3092</v>
      </c>
      <c r="P1409" t="s">
        <v>3093</v>
      </c>
      <c r="R1409" t="s">
        <v>3094</v>
      </c>
    </row>
    <row r="1410" spans="1:18" x14ac:dyDescent="0.25">
      <c r="A1410">
        <v>150307100</v>
      </c>
      <c r="B1410" t="s">
        <v>3089</v>
      </c>
      <c r="D1410" t="s">
        <v>3090</v>
      </c>
      <c r="F1410">
        <v>1</v>
      </c>
      <c r="G1410">
        <v>0</v>
      </c>
      <c r="H1410">
        <v>6.48</v>
      </c>
      <c r="I1410">
        <v>6.48</v>
      </c>
      <c r="K1410"/>
      <c r="N1410" t="s">
        <v>3091</v>
      </c>
      <c r="O1410" t="s">
        <v>3092</v>
      </c>
      <c r="P1410" t="s">
        <v>3093</v>
      </c>
      <c r="R1410" t="s">
        <v>3094</v>
      </c>
    </row>
    <row r="1411" spans="1:18" x14ac:dyDescent="0.25">
      <c r="A1411">
        <v>15031400</v>
      </c>
      <c r="B1411" t="s">
        <v>3089</v>
      </c>
      <c r="D1411" t="s">
        <v>3090</v>
      </c>
      <c r="F1411">
        <v>1</v>
      </c>
      <c r="G1411">
        <v>0</v>
      </c>
      <c r="H1411">
        <v>0</v>
      </c>
      <c r="I1411">
        <v>0</v>
      </c>
      <c r="K1411"/>
      <c r="N1411" t="s">
        <v>3091</v>
      </c>
      <c r="O1411" t="s">
        <v>3092</v>
      </c>
      <c r="P1411" t="s">
        <v>3093</v>
      </c>
      <c r="R1411" t="s">
        <v>3094</v>
      </c>
    </row>
    <row r="1412" spans="1:18" x14ac:dyDescent="0.25">
      <c r="A1412">
        <v>160002202</v>
      </c>
      <c r="B1412" t="s">
        <v>3089</v>
      </c>
      <c r="D1412" t="s">
        <v>3090</v>
      </c>
      <c r="F1412">
        <v>1</v>
      </c>
      <c r="G1412">
        <v>0</v>
      </c>
      <c r="H1412">
        <v>0</v>
      </c>
      <c r="I1412">
        <v>0</v>
      </c>
      <c r="K1412"/>
      <c r="N1412" t="s">
        <v>3091</v>
      </c>
      <c r="O1412" t="s">
        <v>3092</v>
      </c>
      <c r="P1412" t="s">
        <v>3093</v>
      </c>
      <c r="R1412" t="s">
        <v>3094</v>
      </c>
    </row>
    <row r="1413" spans="1:18" x14ac:dyDescent="0.25">
      <c r="A1413">
        <v>16001100</v>
      </c>
      <c r="B1413" t="s">
        <v>3089</v>
      </c>
      <c r="D1413" t="s">
        <v>3090</v>
      </c>
      <c r="F1413">
        <v>1</v>
      </c>
      <c r="G1413">
        <v>0</v>
      </c>
      <c r="H1413">
        <v>1.54</v>
      </c>
      <c r="I1413">
        <v>1.54</v>
      </c>
      <c r="K1413"/>
      <c r="N1413" t="s">
        <v>3091</v>
      </c>
      <c r="O1413" t="s">
        <v>3092</v>
      </c>
      <c r="P1413" t="s">
        <v>3093</v>
      </c>
      <c r="R1413" t="s">
        <v>3094</v>
      </c>
    </row>
    <row r="1414" spans="1:18" x14ac:dyDescent="0.25">
      <c r="A1414">
        <v>16001120</v>
      </c>
      <c r="B1414" t="s">
        <v>3089</v>
      </c>
      <c r="D1414" t="s">
        <v>3090</v>
      </c>
      <c r="F1414">
        <v>1</v>
      </c>
      <c r="G1414">
        <v>0</v>
      </c>
      <c r="H1414">
        <v>0.50318181818181795</v>
      </c>
      <c r="I1414">
        <v>0.50318181818181795</v>
      </c>
      <c r="K1414"/>
      <c r="N1414" t="s">
        <v>3091</v>
      </c>
      <c r="O1414" t="s">
        <v>3092</v>
      </c>
      <c r="P1414" t="s">
        <v>3093</v>
      </c>
      <c r="R1414" t="s">
        <v>3094</v>
      </c>
    </row>
    <row r="1415" spans="1:18" x14ac:dyDescent="0.25">
      <c r="A1415">
        <v>160011200</v>
      </c>
      <c r="B1415" t="s">
        <v>3089</v>
      </c>
      <c r="D1415" t="s">
        <v>3090</v>
      </c>
      <c r="F1415">
        <v>1</v>
      </c>
      <c r="G1415">
        <v>0</v>
      </c>
      <c r="H1415">
        <v>0</v>
      </c>
      <c r="I1415">
        <v>0</v>
      </c>
      <c r="K1415"/>
      <c r="N1415" t="s">
        <v>3091</v>
      </c>
      <c r="O1415" t="s">
        <v>3092</v>
      </c>
      <c r="P1415" t="s">
        <v>3093</v>
      </c>
      <c r="R1415" t="s">
        <v>3094</v>
      </c>
    </row>
    <row r="1416" spans="1:18" x14ac:dyDescent="0.25">
      <c r="A1416">
        <v>16003400</v>
      </c>
      <c r="B1416" t="s">
        <v>3089</v>
      </c>
      <c r="D1416" t="s">
        <v>3090</v>
      </c>
      <c r="F1416">
        <v>1</v>
      </c>
      <c r="G1416">
        <v>0</v>
      </c>
      <c r="H1416">
        <v>4.09</v>
      </c>
      <c r="I1416">
        <v>4.09</v>
      </c>
      <c r="K1416"/>
      <c r="N1416" t="s">
        <v>3091</v>
      </c>
      <c r="O1416" t="s">
        <v>3092</v>
      </c>
      <c r="P1416" t="s">
        <v>3093</v>
      </c>
      <c r="R1416" t="s">
        <v>3094</v>
      </c>
    </row>
    <row r="1417" spans="1:18" x14ac:dyDescent="0.25">
      <c r="A1417">
        <v>16003600</v>
      </c>
      <c r="B1417" t="s">
        <v>3089</v>
      </c>
      <c r="D1417" t="s">
        <v>3090</v>
      </c>
      <c r="F1417">
        <v>1</v>
      </c>
      <c r="G1417">
        <v>0</v>
      </c>
      <c r="H1417">
        <v>3.5150000000000001</v>
      </c>
      <c r="I1417">
        <v>3.5150000000000001</v>
      </c>
      <c r="K1417"/>
      <c r="N1417" t="s">
        <v>3091</v>
      </c>
      <c r="O1417" t="s">
        <v>3092</v>
      </c>
      <c r="P1417" t="s">
        <v>3093</v>
      </c>
      <c r="R1417" t="s">
        <v>3094</v>
      </c>
    </row>
    <row r="1418" spans="1:18" x14ac:dyDescent="0.25">
      <c r="A1418">
        <v>16003700</v>
      </c>
      <c r="B1418" t="s">
        <v>3089</v>
      </c>
      <c r="D1418" t="s">
        <v>3090</v>
      </c>
      <c r="F1418">
        <v>1</v>
      </c>
      <c r="G1418">
        <v>0</v>
      </c>
      <c r="H1418">
        <v>7.4</v>
      </c>
      <c r="I1418">
        <v>7.4</v>
      </c>
      <c r="K1418"/>
      <c r="N1418" t="s">
        <v>3091</v>
      </c>
      <c r="O1418" t="s">
        <v>3092</v>
      </c>
      <c r="P1418" t="s">
        <v>3093</v>
      </c>
      <c r="R1418" t="s">
        <v>3094</v>
      </c>
    </row>
    <row r="1419" spans="1:18" x14ac:dyDescent="0.25">
      <c r="A1419">
        <v>16008400</v>
      </c>
      <c r="B1419" t="s">
        <v>3089</v>
      </c>
      <c r="D1419" t="s">
        <v>3090</v>
      </c>
      <c r="F1419">
        <v>1</v>
      </c>
      <c r="G1419">
        <v>0</v>
      </c>
      <c r="H1419">
        <v>19.989999999999998</v>
      </c>
      <c r="I1419">
        <v>19.989999999999998</v>
      </c>
      <c r="K1419"/>
      <c r="N1419" t="s">
        <v>3091</v>
      </c>
      <c r="O1419" t="s">
        <v>3092</v>
      </c>
      <c r="P1419" t="s">
        <v>3093</v>
      </c>
      <c r="R1419" t="s">
        <v>3094</v>
      </c>
    </row>
    <row r="1420" spans="1:18" x14ac:dyDescent="0.25">
      <c r="A1420">
        <v>16020400</v>
      </c>
      <c r="B1420" t="s">
        <v>3089</v>
      </c>
      <c r="D1420" t="s">
        <v>3090</v>
      </c>
      <c r="F1420">
        <v>1</v>
      </c>
      <c r="G1420">
        <v>0</v>
      </c>
      <c r="H1420">
        <v>11.76</v>
      </c>
      <c r="I1420">
        <v>11.76</v>
      </c>
      <c r="K1420"/>
      <c r="N1420" t="s">
        <v>3091</v>
      </c>
      <c r="O1420" t="s">
        <v>3092</v>
      </c>
      <c r="P1420" t="s">
        <v>3093</v>
      </c>
      <c r="R1420" t="s">
        <v>3094</v>
      </c>
    </row>
    <row r="1421" spans="1:18" x14ac:dyDescent="0.25">
      <c r="A1421">
        <v>16021100</v>
      </c>
      <c r="B1421" t="s">
        <v>3089</v>
      </c>
      <c r="D1421" t="s">
        <v>3090</v>
      </c>
      <c r="F1421">
        <v>1</v>
      </c>
      <c r="G1421">
        <v>0</v>
      </c>
      <c r="H1421">
        <v>21.486666666666601</v>
      </c>
      <c r="I1421">
        <v>21.486666666666601</v>
      </c>
      <c r="K1421"/>
      <c r="N1421" t="s">
        <v>3091</v>
      </c>
      <c r="O1421" t="s">
        <v>3092</v>
      </c>
      <c r="P1421" t="s">
        <v>3093</v>
      </c>
      <c r="R1421" t="s">
        <v>3094</v>
      </c>
    </row>
    <row r="1422" spans="1:18" x14ac:dyDescent="0.25">
      <c r="A1422">
        <v>16028000</v>
      </c>
      <c r="B1422" t="s">
        <v>3089</v>
      </c>
      <c r="D1422" t="s">
        <v>3090</v>
      </c>
      <c r="F1422">
        <v>1</v>
      </c>
      <c r="G1422">
        <v>0</v>
      </c>
      <c r="H1422">
        <v>0</v>
      </c>
      <c r="I1422">
        <v>0</v>
      </c>
      <c r="K1422"/>
      <c r="N1422" t="s">
        <v>3091</v>
      </c>
      <c r="O1422" t="s">
        <v>3092</v>
      </c>
      <c r="P1422" t="s">
        <v>3093</v>
      </c>
      <c r="R1422" t="s">
        <v>3094</v>
      </c>
    </row>
    <row r="1423" spans="1:18" x14ac:dyDescent="0.25">
      <c r="A1423">
        <v>16028010</v>
      </c>
      <c r="B1423" t="s">
        <v>3089</v>
      </c>
      <c r="D1423" t="s">
        <v>3090</v>
      </c>
      <c r="F1423">
        <v>1</v>
      </c>
      <c r="G1423">
        <v>0</v>
      </c>
      <c r="H1423">
        <v>0</v>
      </c>
      <c r="I1423">
        <v>0</v>
      </c>
      <c r="K1423"/>
      <c r="N1423" t="s">
        <v>3091</v>
      </c>
      <c r="O1423" t="s">
        <v>3092</v>
      </c>
      <c r="P1423" t="s">
        <v>3093</v>
      </c>
      <c r="R1423" t="s">
        <v>3094</v>
      </c>
    </row>
    <row r="1424" spans="1:18" x14ac:dyDescent="0.25">
      <c r="A1424">
        <v>16033100</v>
      </c>
      <c r="B1424" t="s">
        <v>3089</v>
      </c>
      <c r="D1424" t="s">
        <v>3090</v>
      </c>
      <c r="F1424">
        <v>1</v>
      </c>
      <c r="G1424">
        <v>0</v>
      </c>
      <c r="H1424">
        <v>0</v>
      </c>
      <c r="I1424">
        <v>0</v>
      </c>
      <c r="K1424"/>
      <c r="N1424" t="s">
        <v>3091</v>
      </c>
      <c r="O1424" t="s">
        <v>3092</v>
      </c>
      <c r="P1424" t="s">
        <v>3093</v>
      </c>
      <c r="R1424" t="s">
        <v>3094</v>
      </c>
    </row>
    <row r="1425" spans="1:18" x14ac:dyDescent="0.25">
      <c r="A1425">
        <v>16033300</v>
      </c>
      <c r="B1425" t="s">
        <v>3089</v>
      </c>
      <c r="D1425" t="s">
        <v>3090</v>
      </c>
      <c r="F1425">
        <v>1</v>
      </c>
      <c r="G1425">
        <v>0</v>
      </c>
      <c r="H1425">
        <v>1.7825</v>
      </c>
      <c r="I1425">
        <v>1.7825</v>
      </c>
      <c r="K1425"/>
      <c r="N1425" t="s">
        <v>3091</v>
      </c>
      <c r="O1425" t="s">
        <v>3092</v>
      </c>
      <c r="P1425" t="s">
        <v>3093</v>
      </c>
      <c r="R1425" t="s">
        <v>3094</v>
      </c>
    </row>
    <row r="1426" spans="1:18" x14ac:dyDescent="0.25">
      <c r="A1426">
        <v>16058100</v>
      </c>
      <c r="B1426" t="s">
        <v>3089</v>
      </c>
      <c r="D1426" t="s">
        <v>3090</v>
      </c>
      <c r="F1426">
        <v>1</v>
      </c>
      <c r="G1426">
        <v>0</v>
      </c>
      <c r="H1426">
        <v>4.5374999999999996</v>
      </c>
      <c r="I1426">
        <v>4.5374999999999996</v>
      </c>
      <c r="K1426"/>
      <c r="N1426" t="s">
        <v>3091</v>
      </c>
      <c r="O1426" t="s">
        <v>3092</v>
      </c>
      <c r="P1426" t="s">
        <v>3093</v>
      </c>
      <c r="R1426" t="s">
        <v>3094</v>
      </c>
    </row>
    <row r="1427" spans="1:18" x14ac:dyDescent="0.25">
      <c r="A1427">
        <v>16069010</v>
      </c>
      <c r="B1427" t="s">
        <v>3089</v>
      </c>
      <c r="D1427" t="s">
        <v>3090</v>
      </c>
      <c r="F1427">
        <v>1</v>
      </c>
      <c r="G1427">
        <v>0</v>
      </c>
      <c r="H1427">
        <v>2.3765000000000001</v>
      </c>
      <c r="I1427">
        <v>2.3765000000000001</v>
      </c>
      <c r="K1427"/>
      <c r="N1427" t="s">
        <v>3091</v>
      </c>
      <c r="O1427" t="s">
        <v>3092</v>
      </c>
      <c r="P1427" t="s">
        <v>3093</v>
      </c>
      <c r="R1427" t="s">
        <v>3094</v>
      </c>
    </row>
    <row r="1428" spans="1:18" x14ac:dyDescent="0.25">
      <c r="A1428">
        <v>16069020</v>
      </c>
      <c r="B1428" t="s">
        <v>3089</v>
      </c>
      <c r="D1428" t="s">
        <v>3090</v>
      </c>
      <c r="F1428">
        <v>1</v>
      </c>
      <c r="G1428">
        <v>0</v>
      </c>
      <c r="H1428">
        <v>2.2000000000000002</v>
      </c>
      <c r="I1428">
        <v>2.2000000000000002</v>
      </c>
      <c r="K1428"/>
      <c r="N1428" t="s">
        <v>3091</v>
      </c>
      <c r="O1428" t="s">
        <v>3092</v>
      </c>
      <c r="P1428" t="s">
        <v>3093</v>
      </c>
      <c r="R1428" t="s">
        <v>3094</v>
      </c>
    </row>
    <row r="1429" spans="1:18" x14ac:dyDescent="0.25">
      <c r="A1429">
        <v>16069035</v>
      </c>
      <c r="B1429" t="s">
        <v>3089</v>
      </c>
      <c r="D1429" t="s">
        <v>3090</v>
      </c>
      <c r="F1429">
        <v>1</v>
      </c>
      <c r="G1429">
        <v>0</v>
      </c>
      <c r="H1429">
        <v>21.2</v>
      </c>
      <c r="I1429">
        <v>21.2</v>
      </c>
      <c r="K1429"/>
      <c r="N1429" t="s">
        <v>3091</v>
      </c>
      <c r="O1429" t="s">
        <v>3092</v>
      </c>
      <c r="P1429" t="s">
        <v>3093</v>
      </c>
      <c r="R1429" t="s">
        <v>3094</v>
      </c>
    </row>
    <row r="1430" spans="1:18" x14ac:dyDescent="0.25">
      <c r="A1430">
        <v>16070000</v>
      </c>
      <c r="B1430" t="s">
        <v>3089</v>
      </c>
      <c r="D1430" t="s">
        <v>3090</v>
      </c>
      <c r="F1430">
        <v>1</v>
      </c>
      <c r="G1430">
        <v>0</v>
      </c>
      <c r="H1430">
        <v>8</v>
      </c>
      <c r="I1430">
        <v>8</v>
      </c>
      <c r="K1430"/>
      <c r="N1430" t="s">
        <v>3091</v>
      </c>
      <c r="O1430" t="s">
        <v>3092</v>
      </c>
      <c r="P1430" t="s">
        <v>3093</v>
      </c>
      <c r="R1430" t="s">
        <v>3094</v>
      </c>
    </row>
    <row r="1431" spans="1:18" x14ac:dyDescent="0.25">
      <c r="A1431">
        <v>16081000</v>
      </c>
      <c r="B1431" t="s">
        <v>3089</v>
      </c>
      <c r="D1431" t="s">
        <v>3090</v>
      </c>
      <c r="F1431">
        <v>1</v>
      </c>
      <c r="G1431">
        <v>0</v>
      </c>
      <c r="H1431">
        <v>8.53125</v>
      </c>
      <c r="I1431">
        <v>8.53125</v>
      </c>
      <c r="K1431"/>
      <c r="N1431" t="s">
        <v>3091</v>
      </c>
      <c r="O1431" t="s">
        <v>3092</v>
      </c>
      <c r="P1431" t="s">
        <v>3093</v>
      </c>
      <c r="R1431" t="s">
        <v>3094</v>
      </c>
    </row>
    <row r="1432" spans="1:18" x14ac:dyDescent="0.25">
      <c r="A1432">
        <v>16083500</v>
      </c>
      <c r="B1432" t="s">
        <v>3089</v>
      </c>
      <c r="D1432" t="s">
        <v>3090</v>
      </c>
      <c r="F1432">
        <v>1</v>
      </c>
      <c r="G1432">
        <v>0</v>
      </c>
      <c r="H1432">
        <v>80.989999999999995</v>
      </c>
      <c r="I1432">
        <v>80.989999999999995</v>
      </c>
      <c r="K1432"/>
      <c r="N1432" t="s">
        <v>3091</v>
      </c>
      <c r="O1432" t="s">
        <v>3092</v>
      </c>
      <c r="P1432" t="s">
        <v>3093</v>
      </c>
      <c r="R1432" t="s">
        <v>3094</v>
      </c>
    </row>
    <row r="1433" spans="1:18" x14ac:dyDescent="0.25">
      <c r="A1433">
        <v>16090000</v>
      </c>
      <c r="B1433" t="s">
        <v>3089</v>
      </c>
      <c r="D1433" t="s">
        <v>3090</v>
      </c>
      <c r="F1433">
        <v>1</v>
      </c>
      <c r="G1433">
        <v>0</v>
      </c>
      <c r="H1433">
        <v>11.1325</v>
      </c>
      <c r="I1433">
        <v>11.1325</v>
      </c>
      <c r="K1433"/>
      <c r="N1433" t="s">
        <v>3091</v>
      </c>
      <c r="O1433" t="s">
        <v>3092</v>
      </c>
      <c r="P1433" t="s">
        <v>3093</v>
      </c>
      <c r="R1433" t="s">
        <v>3094</v>
      </c>
    </row>
    <row r="1434" spans="1:18" x14ac:dyDescent="0.25">
      <c r="A1434">
        <v>16091000</v>
      </c>
      <c r="B1434" t="s">
        <v>3089</v>
      </c>
      <c r="D1434" t="s">
        <v>3090</v>
      </c>
      <c r="F1434">
        <v>1</v>
      </c>
      <c r="G1434">
        <v>0</v>
      </c>
      <c r="H1434">
        <v>0</v>
      </c>
      <c r="I1434">
        <v>0</v>
      </c>
      <c r="K1434"/>
      <c r="N1434" t="s">
        <v>3091</v>
      </c>
      <c r="O1434" t="s">
        <v>3092</v>
      </c>
      <c r="P1434" t="s">
        <v>3093</v>
      </c>
      <c r="R1434" t="s">
        <v>3094</v>
      </c>
    </row>
    <row r="1435" spans="1:18" x14ac:dyDescent="0.25">
      <c r="A1435">
        <v>16092000</v>
      </c>
      <c r="B1435" t="s">
        <v>3089</v>
      </c>
      <c r="D1435" t="s">
        <v>3090</v>
      </c>
      <c r="F1435">
        <v>1</v>
      </c>
      <c r="G1435">
        <v>0</v>
      </c>
      <c r="H1435">
        <v>52.52</v>
      </c>
      <c r="I1435">
        <v>52.52</v>
      </c>
      <c r="K1435"/>
      <c r="N1435" t="s">
        <v>3091</v>
      </c>
      <c r="O1435" t="s">
        <v>3092</v>
      </c>
      <c r="P1435" t="s">
        <v>3093</v>
      </c>
      <c r="R1435" t="s">
        <v>3094</v>
      </c>
    </row>
    <row r="1436" spans="1:18" x14ac:dyDescent="0.25">
      <c r="A1436">
        <v>16092100</v>
      </c>
      <c r="B1436" t="s">
        <v>3089</v>
      </c>
      <c r="D1436" t="s">
        <v>3090</v>
      </c>
      <c r="F1436">
        <v>1</v>
      </c>
      <c r="G1436">
        <v>0</v>
      </c>
      <c r="H1436">
        <v>18.77</v>
      </c>
      <c r="I1436">
        <v>18.77</v>
      </c>
      <c r="K1436"/>
      <c r="N1436" t="s">
        <v>3091</v>
      </c>
      <c r="O1436" t="s">
        <v>3092</v>
      </c>
      <c r="P1436" t="s">
        <v>3093</v>
      </c>
      <c r="R1436" t="s">
        <v>3094</v>
      </c>
    </row>
    <row r="1437" spans="1:18" x14ac:dyDescent="0.25">
      <c r="A1437">
        <v>16101700</v>
      </c>
      <c r="B1437" t="s">
        <v>3089</v>
      </c>
      <c r="D1437" t="s">
        <v>3090</v>
      </c>
      <c r="F1437">
        <v>1</v>
      </c>
      <c r="G1437">
        <v>0</v>
      </c>
      <c r="H1437">
        <v>23.55</v>
      </c>
      <c r="I1437">
        <v>23.55</v>
      </c>
      <c r="K1437"/>
      <c r="N1437" t="s">
        <v>3091</v>
      </c>
      <c r="O1437" t="s">
        <v>3092</v>
      </c>
      <c r="P1437" t="s">
        <v>3093</v>
      </c>
      <c r="R1437" t="s">
        <v>3094</v>
      </c>
    </row>
    <row r="1438" spans="1:18" x14ac:dyDescent="0.25">
      <c r="A1438">
        <v>16102500</v>
      </c>
      <c r="B1438" t="s">
        <v>3089</v>
      </c>
      <c r="D1438" t="s">
        <v>3090</v>
      </c>
      <c r="F1438">
        <v>1</v>
      </c>
      <c r="G1438">
        <v>0</v>
      </c>
      <c r="H1438">
        <v>0</v>
      </c>
      <c r="I1438">
        <v>0</v>
      </c>
      <c r="K1438"/>
      <c r="N1438" t="s">
        <v>3091</v>
      </c>
      <c r="O1438" t="s">
        <v>3092</v>
      </c>
      <c r="P1438" t="s">
        <v>3093</v>
      </c>
      <c r="R1438" t="s">
        <v>3094</v>
      </c>
    </row>
    <row r="1439" spans="1:18" x14ac:dyDescent="0.25">
      <c r="A1439">
        <v>16102700</v>
      </c>
      <c r="B1439" t="s">
        <v>3089</v>
      </c>
      <c r="D1439" t="s">
        <v>3090</v>
      </c>
      <c r="F1439">
        <v>1</v>
      </c>
      <c r="G1439">
        <v>0</v>
      </c>
      <c r="H1439">
        <v>12.07</v>
      </c>
      <c r="I1439">
        <v>12.07</v>
      </c>
      <c r="K1439"/>
      <c r="N1439" t="s">
        <v>3091</v>
      </c>
      <c r="O1439" t="s">
        <v>3092</v>
      </c>
      <c r="P1439" t="s">
        <v>3093</v>
      </c>
      <c r="R1439" t="s">
        <v>3094</v>
      </c>
    </row>
    <row r="1440" spans="1:18" x14ac:dyDescent="0.25">
      <c r="A1440">
        <v>17132600</v>
      </c>
      <c r="B1440" t="s">
        <v>3089</v>
      </c>
      <c r="D1440" t="s">
        <v>3090</v>
      </c>
      <c r="F1440">
        <v>1</v>
      </c>
      <c r="G1440">
        <v>0</v>
      </c>
      <c r="H1440">
        <v>0</v>
      </c>
      <c r="I1440"/>
      <c r="K1440"/>
      <c r="N1440" t="s">
        <v>3091</v>
      </c>
      <c r="O1440" t="s">
        <v>3092</v>
      </c>
      <c r="P1440" t="s">
        <v>3093</v>
      </c>
      <c r="R1440" t="s">
        <v>3094</v>
      </c>
    </row>
    <row r="1441" spans="1:18" x14ac:dyDescent="0.25">
      <c r="A1441">
        <v>17136300</v>
      </c>
      <c r="B1441" t="s">
        <v>3089</v>
      </c>
      <c r="D1441" t="s">
        <v>3090</v>
      </c>
      <c r="F1441">
        <v>1</v>
      </c>
      <c r="G1441">
        <v>0</v>
      </c>
      <c r="H1441">
        <v>0.20069999999999999</v>
      </c>
      <c r="I1441">
        <v>0.20069999999999999</v>
      </c>
      <c r="K1441"/>
      <c r="N1441" t="s">
        <v>3091</v>
      </c>
      <c r="O1441" t="s">
        <v>3092</v>
      </c>
      <c r="P1441" t="s">
        <v>3093</v>
      </c>
      <c r="R1441" t="s">
        <v>3094</v>
      </c>
    </row>
    <row r="1442" spans="1:18" x14ac:dyDescent="0.25">
      <c r="A1442">
        <v>20001900</v>
      </c>
      <c r="B1442" t="s">
        <v>3089</v>
      </c>
      <c r="D1442" t="s">
        <v>3090</v>
      </c>
      <c r="F1442">
        <v>1</v>
      </c>
      <c r="G1442">
        <v>0</v>
      </c>
      <c r="H1442">
        <v>1.2522219999999999</v>
      </c>
      <c r="I1442">
        <v>1.2522219999999999</v>
      </c>
      <c r="K1442"/>
      <c r="N1442" t="s">
        <v>3091</v>
      </c>
      <c r="O1442" t="s">
        <v>3092</v>
      </c>
      <c r="P1442" t="s">
        <v>3093</v>
      </c>
      <c r="R1442" t="s">
        <v>3094</v>
      </c>
    </row>
    <row r="1443" spans="1:18" x14ac:dyDescent="0.25">
      <c r="A1443">
        <v>20001901</v>
      </c>
      <c r="B1443" t="s">
        <v>3089</v>
      </c>
      <c r="D1443" t="s">
        <v>3090</v>
      </c>
      <c r="F1443">
        <v>1</v>
      </c>
      <c r="G1443">
        <v>0</v>
      </c>
      <c r="H1443">
        <v>15.9656</v>
      </c>
      <c r="I1443">
        <v>15.9656</v>
      </c>
      <c r="K1443"/>
      <c r="N1443" t="s">
        <v>3091</v>
      </c>
      <c r="O1443" t="s">
        <v>3092</v>
      </c>
      <c r="P1443" t="s">
        <v>3093</v>
      </c>
      <c r="R1443" t="s">
        <v>3094</v>
      </c>
    </row>
    <row r="1444" spans="1:18" x14ac:dyDescent="0.25">
      <c r="A1444">
        <v>20003500</v>
      </c>
      <c r="B1444" t="s">
        <v>3089</v>
      </c>
      <c r="D1444" t="s">
        <v>3090</v>
      </c>
      <c r="F1444">
        <v>1</v>
      </c>
      <c r="G1444">
        <v>0</v>
      </c>
      <c r="H1444">
        <v>0.54490000000000005</v>
      </c>
      <c r="I1444">
        <v>0.54490000000000005</v>
      </c>
      <c r="K1444"/>
      <c r="N1444" t="s">
        <v>3091</v>
      </c>
      <c r="O1444" t="s">
        <v>3092</v>
      </c>
      <c r="P1444" t="s">
        <v>3093</v>
      </c>
      <c r="R1444" t="s">
        <v>3094</v>
      </c>
    </row>
    <row r="1445" spans="1:18" x14ac:dyDescent="0.25">
      <c r="A1445">
        <v>20005400</v>
      </c>
      <c r="B1445" t="s">
        <v>3089</v>
      </c>
      <c r="D1445" t="s">
        <v>3090</v>
      </c>
      <c r="F1445">
        <v>1</v>
      </c>
      <c r="G1445">
        <v>0</v>
      </c>
      <c r="H1445">
        <v>0.51329999999999998</v>
      </c>
      <c r="I1445">
        <v>0.51329999999999998</v>
      </c>
      <c r="K1445"/>
      <c r="N1445" t="s">
        <v>3091</v>
      </c>
      <c r="O1445" t="s">
        <v>3092</v>
      </c>
      <c r="P1445" t="s">
        <v>3093</v>
      </c>
      <c r="R1445" t="s">
        <v>3094</v>
      </c>
    </row>
    <row r="1446" spans="1:18" x14ac:dyDescent="0.25">
      <c r="A1446">
        <v>20008000</v>
      </c>
      <c r="B1446" t="s">
        <v>3089</v>
      </c>
      <c r="D1446" t="s">
        <v>3090</v>
      </c>
      <c r="F1446">
        <v>1</v>
      </c>
      <c r="G1446">
        <v>0</v>
      </c>
      <c r="H1446">
        <v>0.94430000000000003</v>
      </c>
      <c r="I1446">
        <v>0.94430000000000003</v>
      </c>
      <c r="K1446"/>
      <c r="N1446" t="s">
        <v>3091</v>
      </c>
      <c r="O1446" t="s">
        <v>3092</v>
      </c>
      <c r="P1446" t="s">
        <v>3093</v>
      </c>
      <c r="R1446" t="s">
        <v>3094</v>
      </c>
    </row>
    <row r="1447" spans="1:18" x14ac:dyDescent="0.25">
      <c r="A1447">
        <v>20010000</v>
      </c>
      <c r="B1447" t="s">
        <v>3089</v>
      </c>
      <c r="D1447" t="s">
        <v>3090</v>
      </c>
      <c r="F1447">
        <v>1</v>
      </c>
      <c r="G1447">
        <v>0</v>
      </c>
      <c r="H1447">
        <v>0.43730000000000002</v>
      </c>
      <c r="I1447">
        <v>0.43730000000000002</v>
      </c>
      <c r="K1447"/>
      <c r="N1447" t="s">
        <v>3091</v>
      </c>
      <c r="O1447" t="s">
        <v>3092</v>
      </c>
      <c r="P1447" t="s">
        <v>3093</v>
      </c>
      <c r="R1447" t="s">
        <v>3094</v>
      </c>
    </row>
    <row r="1448" spans="1:18" x14ac:dyDescent="0.25">
      <c r="A1448">
        <v>20010902</v>
      </c>
      <c r="B1448" t="s">
        <v>3089</v>
      </c>
      <c r="D1448" t="s">
        <v>3090</v>
      </c>
      <c r="F1448">
        <v>1</v>
      </c>
      <c r="G1448">
        <v>0</v>
      </c>
      <c r="H1448">
        <v>16.53</v>
      </c>
      <c r="I1448">
        <v>16.53</v>
      </c>
      <c r="K1448"/>
      <c r="N1448" t="s">
        <v>3091</v>
      </c>
      <c r="O1448" t="s">
        <v>3092</v>
      </c>
      <c r="P1448" t="s">
        <v>3093</v>
      </c>
      <c r="R1448" t="s">
        <v>3094</v>
      </c>
    </row>
    <row r="1449" spans="1:18" x14ac:dyDescent="0.25">
      <c r="A1449">
        <v>20010903</v>
      </c>
      <c r="B1449" t="s">
        <v>3089</v>
      </c>
      <c r="D1449" t="s">
        <v>3090</v>
      </c>
      <c r="F1449">
        <v>1</v>
      </c>
      <c r="G1449">
        <v>0</v>
      </c>
      <c r="H1449">
        <v>1.56819571865443</v>
      </c>
      <c r="I1449">
        <v>1.56819571865443</v>
      </c>
      <c r="K1449"/>
      <c r="N1449" t="s">
        <v>3091</v>
      </c>
      <c r="O1449" t="s">
        <v>3092</v>
      </c>
      <c r="P1449" t="s">
        <v>3093</v>
      </c>
      <c r="R1449" t="s">
        <v>3094</v>
      </c>
    </row>
    <row r="1450" spans="1:18" x14ac:dyDescent="0.25">
      <c r="A1450">
        <v>20020700</v>
      </c>
      <c r="B1450" t="s">
        <v>3089</v>
      </c>
      <c r="D1450" t="s">
        <v>3090</v>
      </c>
      <c r="F1450">
        <v>1</v>
      </c>
      <c r="G1450">
        <v>0</v>
      </c>
      <c r="H1450">
        <v>15.55</v>
      </c>
      <c r="I1450">
        <v>15.55</v>
      </c>
      <c r="K1450"/>
      <c r="N1450" t="s">
        <v>3091</v>
      </c>
      <c r="O1450" t="s">
        <v>3092</v>
      </c>
      <c r="P1450" t="s">
        <v>3093</v>
      </c>
      <c r="R1450" t="s">
        <v>3094</v>
      </c>
    </row>
    <row r="1451" spans="1:18" x14ac:dyDescent="0.25">
      <c r="A1451">
        <v>20024000</v>
      </c>
      <c r="B1451" t="s">
        <v>3089</v>
      </c>
      <c r="D1451" t="s">
        <v>3090</v>
      </c>
      <c r="F1451">
        <v>1</v>
      </c>
      <c r="G1451">
        <v>0</v>
      </c>
      <c r="H1451">
        <v>0</v>
      </c>
      <c r="I1451">
        <v>0</v>
      </c>
      <c r="K1451"/>
      <c r="N1451" t="s">
        <v>3091</v>
      </c>
      <c r="O1451" t="s">
        <v>3092</v>
      </c>
      <c r="P1451" t="s">
        <v>3093</v>
      </c>
      <c r="R1451" t="s">
        <v>3094</v>
      </c>
    </row>
    <row r="1452" spans="1:18" x14ac:dyDescent="0.25">
      <c r="A1452">
        <v>20030900</v>
      </c>
      <c r="B1452" t="s">
        <v>3089</v>
      </c>
      <c r="D1452" t="s">
        <v>3090</v>
      </c>
      <c r="F1452">
        <v>1</v>
      </c>
      <c r="G1452">
        <v>0</v>
      </c>
      <c r="H1452">
        <v>0</v>
      </c>
      <c r="I1452">
        <v>0</v>
      </c>
      <c r="K1452"/>
      <c r="N1452" t="s">
        <v>3091</v>
      </c>
      <c r="O1452" t="s">
        <v>3092</v>
      </c>
      <c r="P1452" t="s">
        <v>3093</v>
      </c>
      <c r="R1452" t="s">
        <v>3094</v>
      </c>
    </row>
    <row r="1453" spans="1:18" x14ac:dyDescent="0.25">
      <c r="A1453">
        <v>20034400</v>
      </c>
      <c r="B1453" t="s">
        <v>3089</v>
      </c>
      <c r="D1453" t="s">
        <v>3090</v>
      </c>
      <c r="F1453">
        <v>1</v>
      </c>
      <c r="G1453">
        <v>0</v>
      </c>
      <c r="H1453">
        <v>15.545999999999999</v>
      </c>
      <c r="I1453">
        <v>15.545999999999999</v>
      </c>
      <c r="K1453"/>
      <c r="N1453" t="s">
        <v>3091</v>
      </c>
      <c r="O1453" t="s">
        <v>3092</v>
      </c>
      <c r="P1453" t="s">
        <v>3093</v>
      </c>
      <c r="R1453" t="s">
        <v>3094</v>
      </c>
    </row>
    <row r="1454" spans="1:18" x14ac:dyDescent="0.25">
      <c r="A1454">
        <v>20062700</v>
      </c>
      <c r="B1454" t="s">
        <v>3089</v>
      </c>
      <c r="D1454" t="s">
        <v>3090</v>
      </c>
      <c r="F1454">
        <v>1</v>
      </c>
      <c r="G1454">
        <v>0</v>
      </c>
      <c r="H1454">
        <v>0</v>
      </c>
      <c r="I1454">
        <v>0</v>
      </c>
      <c r="K1454"/>
      <c r="N1454" t="s">
        <v>3091</v>
      </c>
      <c r="O1454" t="s">
        <v>3092</v>
      </c>
      <c r="P1454" t="s">
        <v>3093</v>
      </c>
      <c r="R1454" t="s">
        <v>3094</v>
      </c>
    </row>
    <row r="1455" spans="1:18" x14ac:dyDescent="0.25">
      <c r="A1455">
        <v>200627800</v>
      </c>
      <c r="B1455" t="s">
        <v>3089</v>
      </c>
      <c r="D1455" t="s">
        <v>3090</v>
      </c>
      <c r="F1455">
        <v>1</v>
      </c>
      <c r="G1455">
        <v>0</v>
      </c>
      <c r="H1455">
        <v>0</v>
      </c>
      <c r="I1455">
        <v>0</v>
      </c>
      <c r="K1455"/>
      <c r="N1455" t="s">
        <v>3091</v>
      </c>
      <c r="O1455" t="s">
        <v>3092</v>
      </c>
      <c r="P1455" t="s">
        <v>3093</v>
      </c>
      <c r="R1455" t="s">
        <v>3094</v>
      </c>
    </row>
    <row r="1456" spans="1:18" x14ac:dyDescent="0.25">
      <c r="A1456">
        <v>20062900</v>
      </c>
      <c r="B1456" t="s">
        <v>3089</v>
      </c>
      <c r="D1456" t="s">
        <v>3090</v>
      </c>
      <c r="F1456">
        <v>1</v>
      </c>
      <c r="G1456">
        <v>0</v>
      </c>
      <c r="H1456">
        <v>0</v>
      </c>
      <c r="I1456">
        <v>0</v>
      </c>
      <c r="K1456"/>
      <c r="N1456" t="s">
        <v>3091</v>
      </c>
      <c r="O1456" t="s">
        <v>3092</v>
      </c>
      <c r="P1456" t="s">
        <v>3093</v>
      </c>
      <c r="R1456" t="s">
        <v>3094</v>
      </c>
    </row>
    <row r="1457" spans="1:18" x14ac:dyDescent="0.25">
      <c r="A1457">
        <v>20063000</v>
      </c>
      <c r="B1457" t="s">
        <v>3089</v>
      </c>
      <c r="D1457" t="s">
        <v>3090</v>
      </c>
      <c r="F1457">
        <v>1</v>
      </c>
      <c r="G1457">
        <v>0</v>
      </c>
      <c r="H1457">
        <v>0</v>
      </c>
      <c r="I1457">
        <v>0</v>
      </c>
      <c r="K1457"/>
      <c r="N1457" t="s">
        <v>3091</v>
      </c>
      <c r="O1457" t="s">
        <v>3092</v>
      </c>
      <c r="P1457" t="s">
        <v>3093</v>
      </c>
      <c r="R1457" t="s">
        <v>3094</v>
      </c>
    </row>
    <row r="1458" spans="1:18" x14ac:dyDescent="0.25">
      <c r="A1458">
        <v>20063100</v>
      </c>
      <c r="B1458" t="s">
        <v>3089</v>
      </c>
      <c r="D1458" t="s">
        <v>3090</v>
      </c>
      <c r="F1458">
        <v>1</v>
      </c>
      <c r="G1458">
        <v>0</v>
      </c>
      <c r="H1458">
        <v>0</v>
      </c>
      <c r="I1458">
        <v>0</v>
      </c>
      <c r="K1458"/>
      <c r="N1458" t="s">
        <v>3091</v>
      </c>
      <c r="O1458" t="s">
        <v>3092</v>
      </c>
      <c r="P1458" t="s">
        <v>3093</v>
      </c>
      <c r="R1458" t="s">
        <v>3094</v>
      </c>
    </row>
    <row r="1459" spans="1:18" x14ac:dyDescent="0.25">
      <c r="A1459">
        <v>20063200</v>
      </c>
      <c r="B1459" t="s">
        <v>3089</v>
      </c>
      <c r="D1459" t="s">
        <v>3090</v>
      </c>
      <c r="F1459">
        <v>1</v>
      </c>
      <c r="G1459">
        <v>0</v>
      </c>
      <c r="H1459">
        <v>0</v>
      </c>
      <c r="I1459">
        <v>0</v>
      </c>
      <c r="K1459"/>
      <c r="N1459" t="s">
        <v>3091</v>
      </c>
      <c r="O1459" t="s">
        <v>3092</v>
      </c>
      <c r="P1459" t="s">
        <v>3093</v>
      </c>
      <c r="R1459" t="s">
        <v>3094</v>
      </c>
    </row>
    <row r="1460" spans="1:18" x14ac:dyDescent="0.25">
      <c r="A1460">
        <v>20063400</v>
      </c>
      <c r="B1460" t="s">
        <v>3089</v>
      </c>
      <c r="D1460" t="s">
        <v>3090</v>
      </c>
      <c r="F1460">
        <v>1</v>
      </c>
      <c r="G1460">
        <v>0</v>
      </c>
      <c r="H1460">
        <v>0</v>
      </c>
      <c r="I1460">
        <v>0</v>
      </c>
      <c r="K1460"/>
      <c r="N1460" t="s">
        <v>3091</v>
      </c>
      <c r="O1460" t="s">
        <v>3092</v>
      </c>
      <c r="P1460" t="s">
        <v>3093</v>
      </c>
      <c r="R1460" t="s">
        <v>3094</v>
      </c>
    </row>
    <row r="1461" spans="1:18" x14ac:dyDescent="0.25">
      <c r="A1461">
        <v>20063500</v>
      </c>
      <c r="B1461" t="s">
        <v>3089</v>
      </c>
      <c r="D1461" t="s">
        <v>3090</v>
      </c>
      <c r="F1461">
        <v>1</v>
      </c>
      <c r="G1461">
        <v>0</v>
      </c>
      <c r="H1461">
        <v>0</v>
      </c>
      <c r="I1461">
        <v>0</v>
      </c>
      <c r="K1461"/>
      <c r="N1461" t="s">
        <v>3091</v>
      </c>
      <c r="O1461" t="s">
        <v>3092</v>
      </c>
      <c r="P1461" t="s">
        <v>3093</v>
      </c>
      <c r="R1461" t="s">
        <v>3094</v>
      </c>
    </row>
    <row r="1462" spans="1:18" x14ac:dyDescent="0.25">
      <c r="A1462">
        <v>20063600</v>
      </c>
      <c r="B1462" t="s">
        <v>3089</v>
      </c>
      <c r="D1462" t="s">
        <v>3090</v>
      </c>
      <c r="F1462">
        <v>1</v>
      </c>
      <c r="G1462">
        <v>0</v>
      </c>
      <c r="H1462">
        <v>0</v>
      </c>
      <c r="I1462">
        <v>0</v>
      </c>
      <c r="K1462"/>
      <c r="N1462" t="s">
        <v>3091</v>
      </c>
      <c r="O1462" t="s">
        <v>3092</v>
      </c>
      <c r="P1462" t="s">
        <v>3093</v>
      </c>
      <c r="R1462" t="s">
        <v>3094</v>
      </c>
    </row>
    <row r="1463" spans="1:18" x14ac:dyDescent="0.25">
      <c r="A1463">
        <v>20063700</v>
      </c>
      <c r="B1463" t="s">
        <v>3089</v>
      </c>
      <c r="D1463" t="s">
        <v>3090</v>
      </c>
      <c r="F1463">
        <v>1</v>
      </c>
      <c r="G1463">
        <v>0</v>
      </c>
      <c r="H1463">
        <v>0</v>
      </c>
      <c r="I1463">
        <v>0</v>
      </c>
      <c r="K1463"/>
      <c r="N1463" t="s">
        <v>3091</v>
      </c>
      <c r="O1463" t="s">
        <v>3092</v>
      </c>
      <c r="P1463" t="s">
        <v>3093</v>
      </c>
      <c r="R1463" t="s">
        <v>3094</v>
      </c>
    </row>
    <row r="1464" spans="1:18" x14ac:dyDescent="0.25">
      <c r="A1464">
        <v>20064200</v>
      </c>
      <c r="B1464" t="s">
        <v>3089</v>
      </c>
      <c r="D1464" t="s">
        <v>3090</v>
      </c>
      <c r="F1464">
        <v>1</v>
      </c>
      <c r="G1464">
        <v>0</v>
      </c>
      <c r="H1464">
        <v>0</v>
      </c>
      <c r="I1464">
        <v>0</v>
      </c>
      <c r="K1464"/>
      <c r="N1464" t="s">
        <v>3091</v>
      </c>
      <c r="O1464" t="s">
        <v>3092</v>
      </c>
      <c r="P1464" t="s">
        <v>3093</v>
      </c>
      <c r="R1464" t="s">
        <v>3094</v>
      </c>
    </row>
    <row r="1465" spans="1:18" x14ac:dyDescent="0.25">
      <c r="A1465">
        <v>20064300</v>
      </c>
      <c r="B1465" t="s">
        <v>3089</v>
      </c>
      <c r="D1465" t="s">
        <v>3090</v>
      </c>
      <c r="F1465">
        <v>1</v>
      </c>
      <c r="G1465">
        <v>0</v>
      </c>
      <c r="H1465">
        <v>0</v>
      </c>
      <c r="I1465">
        <v>0</v>
      </c>
      <c r="K1465"/>
      <c r="N1465" t="s">
        <v>3091</v>
      </c>
      <c r="O1465" t="s">
        <v>3092</v>
      </c>
      <c r="P1465" t="s">
        <v>3093</v>
      </c>
      <c r="R1465" t="s">
        <v>3094</v>
      </c>
    </row>
    <row r="1466" spans="1:18" x14ac:dyDescent="0.25">
      <c r="A1466">
        <v>20065901</v>
      </c>
      <c r="B1466" t="s">
        <v>3089</v>
      </c>
      <c r="D1466" t="s">
        <v>3090</v>
      </c>
      <c r="F1466">
        <v>1</v>
      </c>
      <c r="G1466">
        <v>0</v>
      </c>
      <c r="H1466">
        <v>22.17</v>
      </c>
      <c r="I1466">
        <v>22.17</v>
      </c>
      <c r="K1466"/>
      <c r="N1466" t="s">
        <v>3091</v>
      </c>
      <c r="O1466" t="s">
        <v>3092</v>
      </c>
      <c r="P1466" t="s">
        <v>3095</v>
      </c>
      <c r="R1466" t="s">
        <v>3094</v>
      </c>
    </row>
    <row r="1467" spans="1:18" x14ac:dyDescent="0.25">
      <c r="A1467">
        <v>20065902</v>
      </c>
      <c r="B1467" t="s">
        <v>3089</v>
      </c>
      <c r="D1467" t="s">
        <v>3090</v>
      </c>
      <c r="F1467">
        <v>1</v>
      </c>
      <c r="G1467">
        <v>0</v>
      </c>
      <c r="H1467">
        <v>12.84</v>
      </c>
      <c r="I1467">
        <v>12.84</v>
      </c>
      <c r="K1467"/>
      <c r="N1467" t="s">
        <v>3091</v>
      </c>
      <c r="O1467" t="s">
        <v>3092</v>
      </c>
      <c r="P1467" t="s">
        <v>3093</v>
      </c>
      <c r="R1467" t="s">
        <v>3094</v>
      </c>
    </row>
    <row r="1468" spans="1:18" x14ac:dyDescent="0.25">
      <c r="A1468">
        <v>20100080</v>
      </c>
      <c r="B1468" t="s">
        <v>3089</v>
      </c>
      <c r="D1468" t="s">
        <v>3090</v>
      </c>
      <c r="F1468">
        <v>1</v>
      </c>
      <c r="G1468">
        <v>0</v>
      </c>
      <c r="H1468">
        <v>0</v>
      </c>
      <c r="I1468"/>
      <c r="K1468"/>
      <c r="N1468" t="s">
        <v>3091</v>
      </c>
      <c r="O1468" t="s">
        <v>3092</v>
      </c>
      <c r="P1468" t="s">
        <v>3093</v>
      </c>
      <c r="R1468" t="s">
        <v>3094</v>
      </c>
    </row>
    <row r="1469" spans="1:18" x14ac:dyDescent="0.25">
      <c r="A1469">
        <v>20100100</v>
      </c>
      <c r="B1469" t="s">
        <v>3089</v>
      </c>
      <c r="D1469" t="s">
        <v>3090</v>
      </c>
      <c r="F1469">
        <v>1</v>
      </c>
      <c r="G1469">
        <v>0</v>
      </c>
      <c r="H1469">
        <v>1.44E-2</v>
      </c>
      <c r="I1469">
        <v>1.44E-2</v>
      </c>
      <c r="K1469"/>
      <c r="N1469" t="s">
        <v>3091</v>
      </c>
      <c r="O1469" t="s">
        <v>3092</v>
      </c>
      <c r="P1469" t="s">
        <v>3093</v>
      </c>
      <c r="R1469" t="s">
        <v>3094</v>
      </c>
    </row>
    <row r="1470" spans="1:18" x14ac:dyDescent="0.25">
      <c r="A1470">
        <v>20100110</v>
      </c>
      <c r="B1470" t="s">
        <v>3089</v>
      </c>
      <c r="D1470" t="s">
        <v>3090</v>
      </c>
      <c r="F1470">
        <v>1</v>
      </c>
      <c r="G1470">
        <v>0</v>
      </c>
      <c r="H1470">
        <v>1.125E-2</v>
      </c>
      <c r="I1470">
        <v>1.125E-2</v>
      </c>
      <c r="K1470"/>
      <c r="N1470" t="s">
        <v>3091</v>
      </c>
      <c r="O1470" t="s">
        <v>3092</v>
      </c>
      <c r="P1470" t="s">
        <v>3093</v>
      </c>
      <c r="R1470" t="s">
        <v>3094</v>
      </c>
    </row>
    <row r="1471" spans="1:18" x14ac:dyDescent="0.25">
      <c r="A1471">
        <v>20100200</v>
      </c>
      <c r="B1471" t="s">
        <v>3089</v>
      </c>
      <c r="D1471" t="s">
        <v>3090</v>
      </c>
      <c r="F1471">
        <v>1</v>
      </c>
      <c r="G1471">
        <v>0</v>
      </c>
      <c r="H1471">
        <v>0.248</v>
      </c>
      <c r="I1471">
        <v>0.248</v>
      </c>
      <c r="K1471"/>
      <c r="N1471" t="s">
        <v>3091</v>
      </c>
      <c r="O1471" t="s">
        <v>3092</v>
      </c>
      <c r="P1471" t="s">
        <v>3093</v>
      </c>
      <c r="R1471" t="s">
        <v>3094</v>
      </c>
    </row>
    <row r="1472" spans="1:18" x14ac:dyDescent="0.25">
      <c r="A1472">
        <v>20100300</v>
      </c>
      <c r="B1472" t="s">
        <v>3089</v>
      </c>
      <c r="D1472" t="s">
        <v>3090</v>
      </c>
      <c r="F1472">
        <v>1</v>
      </c>
      <c r="G1472">
        <v>0</v>
      </c>
      <c r="H1472">
        <v>0</v>
      </c>
      <c r="I1472">
        <v>0</v>
      </c>
      <c r="K1472"/>
      <c r="N1472" t="s">
        <v>3091</v>
      </c>
      <c r="O1472" t="s">
        <v>3092</v>
      </c>
      <c r="P1472" t="s">
        <v>3093</v>
      </c>
      <c r="R1472" t="s">
        <v>3094</v>
      </c>
    </row>
    <row r="1473" spans="1:18" x14ac:dyDescent="0.25">
      <c r="A1473">
        <v>20100400</v>
      </c>
      <c r="B1473" t="s">
        <v>3089</v>
      </c>
      <c r="D1473" t="s">
        <v>3090</v>
      </c>
      <c r="F1473">
        <v>1</v>
      </c>
      <c r="G1473">
        <v>0</v>
      </c>
      <c r="H1473">
        <v>7.8100962250184994E-2</v>
      </c>
      <c r="I1473">
        <v>7.8100962250184994E-2</v>
      </c>
      <c r="K1473"/>
      <c r="N1473" t="s">
        <v>3091</v>
      </c>
      <c r="O1473" t="s">
        <v>3092</v>
      </c>
      <c r="P1473" t="s">
        <v>3093</v>
      </c>
      <c r="R1473" t="s">
        <v>3094</v>
      </c>
    </row>
    <row r="1474" spans="1:18" x14ac:dyDescent="0.25">
      <c r="A1474">
        <v>20100500</v>
      </c>
      <c r="B1474" t="s">
        <v>3089</v>
      </c>
      <c r="D1474" t="s">
        <v>3090</v>
      </c>
      <c r="F1474">
        <v>1</v>
      </c>
      <c r="G1474">
        <v>0</v>
      </c>
      <c r="H1474">
        <v>6.6000000000000003E-2</v>
      </c>
      <c r="I1474">
        <v>6.6000000000000003E-2</v>
      </c>
      <c r="K1474"/>
      <c r="N1474" t="s">
        <v>3091</v>
      </c>
      <c r="O1474" t="s">
        <v>3092</v>
      </c>
      <c r="P1474" t="s">
        <v>3093</v>
      </c>
      <c r="R1474" t="s">
        <v>3094</v>
      </c>
    </row>
    <row r="1475" spans="1:18" x14ac:dyDescent="0.25">
      <c r="A1475">
        <v>20100600</v>
      </c>
      <c r="B1475" t="s">
        <v>3089</v>
      </c>
      <c r="D1475" t="s">
        <v>3090</v>
      </c>
      <c r="F1475">
        <v>1</v>
      </c>
      <c r="G1475">
        <v>0</v>
      </c>
      <c r="H1475">
        <v>0.69097693474961996</v>
      </c>
      <c r="I1475">
        <v>0.69097693474961996</v>
      </c>
      <c r="K1475"/>
      <c r="N1475" t="s">
        <v>3091</v>
      </c>
      <c r="O1475" t="s">
        <v>3092</v>
      </c>
      <c r="P1475" t="s">
        <v>3093</v>
      </c>
      <c r="R1475" t="s">
        <v>3094</v>
      </c>
    </row>
    <row r="1476" spans="1:18" x14ac:dyDescent="0.25">
      <c r="A1476">
        <v>20100700</v>
      </c>
      <c r="B1476" t="s">
        <v>3089</v>
      </c>
      <c r="D1476" t="s">
        <v>3090</v>
      </c>
      <c r="F1476">
        <v>1</v>
      </c>
      <c r="G1476">
        <v>0</v>
      </c>
      <c r="H1476">
        <v>7.9149001222992205E-2</v>
      </c>
      <c r="I1476">
        <v>7.9149001222992205E-2</v>
      </c>
      <c r="K1476"/>
      <c r="N1476" t="s">
        <v>3091</v>
      </c>
      <c r="O1476" t="s">
        <v>3092</v>
      </c>
      <c r="P1476" t="s">
        <v>3093</v>
      </c>
      <c r="R1476" t="s">
        <v>3094</v>
      </c>
    </row>
    <row r="1477" spans="1:18" x14ac:dyDescent="0.25">
      <c r="A1477">
        <v>20100710</v>
      </c>
      <c r="B1477" t="s">
        <v>3089</v>
      </c>
      <c r="D1477" t="s">
        <v>3090</v>
      </c>
      <c r="F1477">
        <v>1</v>
      </c>
      <c r="G1477">
        <v>0</v>
      </c>
      <c r="H1477">
        <v>4.1666666666666699E-2</v>
      </c>
      <c r="I1477">
        <v>4.1666666666666699E-2</v>
      </c>
      <c r="K1477"/>
      <c r="N1477" t="s">
        <v>3091</v>
      </c>
      <c r="O1477" t="s">
        <v>3092</v>
      </c>
      <c r="P1477" t="s">
        <v>3093</v>
      </c>
      <c r="R1477" t="s">
        <v>3094</v>
      </c>
    </row>
    <row r="1478" spans="1:18" x14ac:dyDescent="0.25">
      <c r="A1478">
        <v>20100800</v>
      </c>
      <c r="B1478" t="s">
        <v>3089</v>
      </c>
      <c r="D1478" t="s">
        <v>3090</v>
      </c>
      <c r="F1478">
        <v>1</v>
      </c>
      <c r="G1478">
        <v>0</v>
      </c>
      <c r="H1478">
        <v>5.2542044767090103E-2</v>
      </c>
      <c r="I1478">
        <v>5.2542044767090103E-2</v>
      </c>
      <c r="K1478"/>
      <c r="N1478" t="s">
        <v>3091</v>
      </c>
      <c r="O1478" t="s">
        <v>3092</v>
      </c>
      <c r="P1478" t="s">
        <v>3093</v>
      </c>
      <c r="R1478" t="s">
        <v>3094</v>
      </c>
    </row>
    <row r="1479" spans="1:18" x14ac:dyDescent="0.25">
      <c r="A1479">
        <v>20100900</v>
      </c>
      <c r="B1479" t="s">
        <v>3089</v>
      </c>
      <c r="D1479" t="s">
        <v>3090</v>
      </c>
      <c r="F1479">
        <v>1</v>
      </c>
      <c r="G1479">
        <v>0</v>
      </c>
      <c r="H1479">
        <v>8.19733194733194E-2</v>
      </c>
      <c r="I1479">
        <v>8.19733194733194E-2</v>
      </c>
      <c r="K1479"/>
      <c r="N1479" t="s">
        <v>3091</v>
      </c>
      <c r="O1479" t="s">
        <v>3092</v>
      </c>
      <c r="P1479" t="s">
        <v>3093</v>
      </c>
      <c r="R1479" t="s">
        <v>3094</v>
      </c>
    </row>
    <row r="1480" spans="1:18" x14ac:dyDescent="0.25">
      <c r="A1480">
        <v>20101000</v>
      </c>
      <c r="B1480" t="s">
        <v>3089</v>
      </c>
      <c r="D1480" t="s">
        <v>3090</v>
      </c>
      <c r="F1480">
        <v>1</v>
      </c>
      <c r="G1480">
        <v>0</v>
      </c>
      <c r="H1480">
        <v>6.5799999999999997E-2</v>
      </c>
      <c r="I1480">
        <v>6.5799999999999997E-2</v>
      </c>
      <c r="K1480"/>
      <c r="N1480" t="s">
        <v>3091</v>
      </c>
      <c r="O1480" t="s">
        <v>3092</v>
      </c>
      <c r="P1480" t="s">
        <v>3093</v>
      </c>
      <c r="R1480" t="s">
        <v>3094</v>
      </c>
    </row>
    <row r="1481" spans="1:18" x14ac:dyDescent="0.25">
      <c r="A1481">
        <v>20101100</v>
      </c>
      <c r="B1481" t="s">
        <v>3089</v>
      </c>
      <c r="D1481" t="s">
        <v>3090</v>
      </c>
      <c r="F1481">
        <v>1</v>
      </c>
      <c r="G1481">
        <v>0</v>
      </c>
      <c r="H1481">
        <v>8.8208937034529394E-2</v>
      </c>
      <c r="I1481">
        <v>8.8208937034529394E-2</v>
      </c>
      <c r="K1481"/>
      <c r="N1481" t="s">
        <v>3091</v>
      </c>
      <c r="O1481" t="s">
        <v>3092</v>
      </c>
      <c r="P1481" t="s">
        <v>3093</v>
      </c>
      <c r="R1481" t="s">
        <v>3094</v>
      </c>
    </row>
    <row r="1482" spans="1:18" x14ac:dyDescent="0.25">
      <c r="A1482">
        <v>20101200</v>
      </c>
      <c r="B1482" t="s">
        <v>3089</v>
      </c>
      <c r="D1482" t="s">
        <v>3090</v>
      </c>
      <c r="F1482">
        <v>1</v>
      </c>
      <c r="G1482">
        <v>0</v>
      </c>
      <c r="H1482">
        <v>4.5313193588162701E-2</v>
      </c>
      <c r="I1482">
        <v>4.5313193588162701E-2</v>
      </c>
      <c r="K1482"/>
      <c r="N1482" t="s">
        <v>3091</v>
      </c>
      <c r="O1482" t="s">
        <v>3092</v>
      </c>
      <c r="P1482" t="s">
        <v>3093</v>
      </c>
      <c r="R1482" t="s">
        <v>3094</v>
      </c>
    </row>
    <row r="1483" spans="1:18" x14ac:dyDescent="0.25">
      <c r="A1483">
        <v>20101300</v>
      </c>
      <c r="B1483" t="s">
        <v>3089</v>
      </c>
      <c r="D1483" t="s">
        <v>3090</v>
      </c>
      <c r="F1483">
        <v>1</v>
      </c>
      <c r="G1483">
        <v>0</v>
      </c>
      <c r="H1483">
        <v>0.50044864226682295</v>
      </c>
      <c r="I1483">
        <v>0.50044864226682295</v>
      </c>
      <c r="K1483"/>
      <c r="N1483" t="s">
        <v>3091</v>
      </c>
      <c r="O1483" t="s">
        <v>3092</v>
      </c>
      <c r="P1483" t="s">
        <v>3093</v>
      </c>
      <c r="R1483" t="s">
        <v>3094</v>
      </c>
    </row>
    <row r="1484" spans="1:18" x14ac:dyDescent="0.25">
      <c r="A1484">
        <v>20101700</v>
      </c>
      <c r="B1484" t="s">
        <v>3089</v>
      </c>
      <c r="D1484" t="s">
        <v>3090</v>
      </c>
      <c r="F1484">
        <v>1</v>
      </c>
      <c r="G1484">
        <v>0</v>
      </c>
      <c r="H1484">
        <v>0</v>
      </c>
      <c r="I1484">
        <v>0</v>
      </c>
      <c r="K1484"/>
      <c r="N1484" t="s">
        <v>3091</v>
      </c>
      <c r="O1484" t="s">
        <v>3092</v>
      </c>
      <c r="P1484" t="s">
        <v>3093</v>
      </c>
      <c r="R1484" t="s">
        <v>3094</v>
      </c>
    </row>
    <row r="1485" spans="1:18" x14ac:dyDescent="0.25">
      <c r="A1485">
        <v>20101800</v>
      </c>
      <c r="B1485" t="s">
        <v>3089</v>
      </c>
      <c r="D1485" t="s">
        <v>3090</v>
      </c>
      <c r="F1485">
        <v>1</v>
      </c>
      <c r="G1485">
        <v>0</v>
      </c>
      <c r="H1485">
        <v>0.193675097276264</v>
      </c>
      <c r="I1485">
        <v>0.193675097276264</v>
      </c>
      <c r="K1485"/>
      <c r="N1485" t="s">
        <v>3091</v>
      </c>
      <c r="O1485" t="s">
        <v>3092</v>
      </c>
      <c r="P1485" t="s">
        <v>3093</v>
      </c>
      <c r="R1485" t="s">
        <v>3094</v>
      </c>
    </row>
    <row r="1486" spans="1:18" x14ac:dyDescent="0.25">
      <c r="A1486">
        <v>20101805</v>
      </c>
      <c r="B1486" t="s">
        <v>3089</v>
      </c>
      <c r="D1486" t="s">
        <v>3090</v>
      </c>
      <c r="F1486">
        <v>1</v>
      </c>
      <c r="G1486">
        <v>0</v>
      </c>
      <c r="H1486">
        <v>0.4</v>
      </c>
      <c r="I1486">
        <v>0.4</v>
      </c>
      <c r="K1486"/>
      <c r="N1486" t="s">
        <v>3091</v>
      </c>
      <c r="O1486" t="s">
        <v>3092</v>
      </c>
      <c r="P1486" t="s">
        <v>3093</v>
      </c>
      <c r="R1486" t="s">
        <v>3094</v>
      </c>
    </row>
    <row r="1487" spans="1:18" x14ac:dyDescent="0.25">
      <c r="A1487">
        <v>20102300</v>
      </c>
      <c r="B1487" t="s">
        <v>3089</v>
      </c>
      <c r="D1487" t="s">
        <v>3090</v>
      </c>
      <c r="F1487">
        <v>1</v>
      </c>
      <c r="G1487">
        <v>0</v>
      </c>
      <c r="H1487">
        <v>0.43</v>
      </c>
      <c r="I1487">
        <v>0.43</v>
      </c>
      <c r="K1487"/>
      <c r="N1487" t="s">
        <v>3091</v>
      </c>
      <c r="O1487" t="s">
        <v>3092</v>
      </c>
      <c r="P1487" t="s">
        <v>3093</v>
      </c>
      <c r="R1487" t="s">
        <v>3094</v>
      </c>
    </row>
    <row r="1488" spans="1:18" x14ac:dyDescent="0.25">
      <c r="A1488">
        <v>20102600</v>
      </c>
      <c r="B1488" t="s">
        <v>3089</v>
      </c>
      <c r="D1488" t="s">
        <v>3090</v>
      </c>
      <c r="F1488">
        <v>1</v>
      </c>
      <c r="G1488">
        <v>0</v>
      </c>
      <c r="H1488">
        <v>3.08115863562533E-2</v>
      </c>
      <c r="I1488">
        <v>3.08115863562533E-2</v>
      </c>
      <c r="K1488"/>
      <c r="N1488" t="s">
        <v>3091</v>
      </c>
      <c r="O1488" t="s">
        <v>3092</v>
      </c>
      <c r="P1488" t="s">
        <v>3093</v>
      </c>
      <c r="R1488" t="s">
        <v>3094</v>
      </c>
    </row>
    <row r="1489" spans="1:18" x14ac:dyDescent="0.25">
      <c r="A1489">
        <v>20103600</v>
      </c>
      <c r="B1489" t="s">
        <v>3089</v>
      </c>
      <c r="D1489" t="s">
        <v>3090</v>
      </c>
      <c r="F1489">
        <v>1</v>
      </c>
      <c r="G1489">
        <v>0</v>
      </c>
      <c r="H1489">
        <v>9.2200000000000004E-2</v>
      </c>
      <c r="I1489">
        <v>9.2200000000000004E-2</v>
      </c>
      <c r="K1489"/>
      <c r="N1489" t="s">
        <v>3091</v>
      </c>
      <c r="O1489" t="s">
        <v>3092</v>
      </c>
      <c r="P1489" t="s">
        <v>3093</v>
      </c>
      <c r="R1489" t="s">
        <v>3094</v>
      </c>
    </row>
    <row r="1490" spans="1:18" x14ac:dyDescent="0.25">
      <c r="A1490">
        <v>20103700</v>
      </c>
      <c r="B1490" t="s">
        <v>3089</v>
      </c>
      <c r="D1490" t="s">
        <v>3090</v>
      </c>
      <c r="F1490">
        <v>1</v>
      </c>
      <c r="G1490">
        <v>0</v>
      </c>
      <c r="H1490">
        <v>4.05423692636072E-2</v>
      </c>
      <c r="I1490">
        <v>4.05423692636072E-2</v>
      </c>
      <c r="K1490"/>
      <c r="N1490" t="s">
        <v>3091</v>
      </c>
      <c r="O1490" t="s">
        <v>3092</v>
      </c>
      <c r="P1490" t="s">
        <v>3093</v>
      </c>
      <c r="R1490" t="s">
        <v>3094</v>
      </c>
    </row>
    <row r="1491" spans="1:18" x14ac:dyDescent="0.25">
      <c r="A1491">
        <v>20104400</v>
      </c>
      <c r="B1491" t="s">
        <v>3089</v>
      </c>
      <c r="D1491" t="s">
        <v>3090</v>
      </c>
      <c r="F1491">
        <v>1</v>
      </c>
      <c r="G1491">
        <v>0</v>
      </c>
      <c r="H1491">
        <v>2.6336365953108998E-2</v>
      </c>
      <c r="I1491">
        <v>2.6336365953108998E-2</v>
      </c>
      <c r="K1491"/>
      <c r="N1491" t="s">
        <v>3091</v>
      </c>
      <c r="O1491" t="s">
        <v>3092</v>
      </c>
      <c r="P1491" t="s">
        <v>3093</v>
      </c>
      <c r="R1491" t="s">
        <v>3094</v>
      </c>
    </row>
    <row r="1492" spans="1:18" x14ac:dyDescent="0.25">
      <c r="A1492">
        <v>20104700</v>
      </c>
      <c r="B1492" t="s">
        <v>3089</v>
      </c>
      <c r="D1492" t="s">
        <v>3090</v>
      </c>
      <c r="F1492">
        <v>1</v>
      </c>
      <c r="G1492">
        <v>0</v>
      </c>
      <c r="H1492">
        <v>0.121031746031746</v>
      </c>
      <c r="I1492">
        <v>0.121031746031746</v>
      </c>
      <c r="K1492"/>
      <c r="N1492" t="s">
        <v>3091</v>
      </c>
      <c r="O1492" t="s">
        <v>3092</v>
      </c>
      <c r="P1492" t="s">
        <v>3093</v>
      </c>
      <c r="R1492" t="s">
        <v>3094</v>
      </c>
    </row>
    <row r="1493" spans="1:18" x14ac:dyDescent="0.25">
      <c r="A1493">
        <v>20105300</v>
      </c>
      <c r="B1493" t="s">
        <v>3089</v>
      </c>
      <c r="D1493" t="s">
        <v>3090</v>
      </c>
      <c r="F1493">
        <v>1</v>
      </c>
      <c r="G1493">
        <v>0</v>
      </c>
      <c r="H1493">
        <v>6.3799999999999996E-2</v>
      </c>
      <c r="I1493">
        <v>6.3799999999999996E-2</v>
      </c>
      <c r="K1493"/>
      <c r="N1493" t="s">
        <v>3091</v>
      </c>
      <c r="O1493" t="s">
        <v>3092</v>
      </c>
      <c r="P1493" t="s">
        <v>3093</v>
      </c>
      <c r="R1493" t="s">
        <v>3094</v>
      </c>
    </row>
    <row r="1494" spans="1:18" x14ac:dyDescent="0.25">
      <c r="A1494">
        <v>20105500</v>
      </c>
      <c r="B1494" t="s">
        <v>3089</v>
      </c>
      <c r="D1494" t="s">
        <v>3090</v>
      </c>
      <c r="F1494">
        <v>1</v>
      </c>
      <c r="G1494">
        <v>0</v>
      </c>
      <c r="H1494">
        <v>0</v>
      </c>
      <c r="I1494">
        <v>0</v>
      </c>
      <c r="K1494"/>
      <c r="N1494" t="s">
        <v>3091</v>
      </c>
      <c r="O1494" t="s">
        <v>3092</v>
      </c>
      <c r="P1494" t="s">
        <v>3093</v>
      </c>
      <c r="R1494" t="s">
        <v>3094</v>
      </c>
    </row>
    <row r="1495" spans="1:18" x14ac:dyDescent="0.25">
      <c r="A1495">
        <v>20106100</v>
      </c>
      <c r="B1495" t="s">
        <v>3089</v>
      </c>
      <c r="D1495" t="s">
        <v>3090</v>
      </c>
      <c r="F1495">
        <v>1</v>
      </c>
      <c r="G1495">
        <v>0</v>
      </c>
      <c r="H1495">
        <v>0.138267223382045</v>
      </c>
      <c r="I1495">
        <v>0.138267223382045</v>
      </c>
      <c r="K1495"/>
      <c r="N1495" t="s">
        <v>3091</v>
      </c>
      <c r="O1495" t="s">
        <v>3092</v>
      </c>
      <c r="P1495" t="s">
        <v>3093</v>
      </c>
      <c r="R1495" t="s">
        <v>3094</v>
      </c>
    </row>
    <row r="1496" spans="1:18" x14ac:dyDescent="0.25">
      <c r="A1496">
        <v>20106600</v>
      </c>
      <c r="B1496" t="s">
        <v>3089</v>
      </c>
      <c r="D1496" t="s">
        <v>3090</v>
      </c>
      <c r="F1496">
        <v>1</v>
      </c>
      <c r="G1496">
        <v>0</v>
      </c>
      <c r="H1496">
        <v>0.252</v>
      </c>
      <c r="I1496">
        <v>0.252</v>
      </c>
      <c r="K1496"/>
      <c r="N1496" t="s">
        <v>3091</v>
      </c>
      <c r="O1496" t="s">
        <v>3092</v>
      </c>
      <c r="P1496" t="s">
        <v>3093</v>
      </c>
      <c r="R1496" t="s">
        <v>3094</v>
      </c>
    </row>
    <row r="1497" spans="1:18" x14ac:dyDescent="0.25">
      <c r="A1497">
        <v>20107200</v>
      </c>
      <c r="B1497" t="s">
        <v>3089</v>
      </c>
      <c r="D1497" t="s">
        <v>3090</v>
      </c>
      <c r="F1497">
        <v>1</v>
      </c>
      <c r="G1497">
        <v>0</v>
      </c>
      <c r="H1497">
        <v>0.22620811808117999</v>
      </c>
      <c r="I1497">
        <v>0.22620811808117999</v>
      </c>
      <c r="K1497"/>
      <c r="N1497" t="s">
        <v>3091</v>
      </c>
      <c r="O1497" t="s">
        <v>3092</v>
      </c>
      <c r="P1497" t="s">
        <v>3093</v>
      </c>
      <c r="R1497" t="s">
        <v>3094</v>
      </c>
    </row>
    <row r="1498" spans="1:18" x14ac:dyDescent="0.25">
      <c r="A1498">
        <v>20107700</v>
      </c>
      <c r="B1498" t="s">
        <v>3089</v>
      </c>
      <c r="D1498" t="s">
        <v>3090</v>
      </c>
      <c r="F1498">
        <v>1</v>
      </c>
      <c r="G1498">
        <v>0</v>
      </c>
      <c r="H1498">
        <v>0.57840000000000003</v>
      </c>
      <c r="I1498">
        <v>0.57840000000000003</v>
      </c>
      <c r="K1498"/>
      <c r="N1498" t="s">
        <v>3091</v>
      </c>
      <c r="O1498" t="s">
        <v>3092</v>
      </c>
      <c r="P1498" t="s">
        <v>3093</v>
      </c>
      <c r="R1498" t="s">
        <v>3094</v>
      </c>
    </row>
    <row r="1499" spans="1:18" x14ac:dyDescent="0.25">
      <c r="A1499">
        <v>2010800</v>
      </c>
      <c r="B1499" t="s">
        <v>3089</v>
      </c>
      <c r="D1499" t="s">
        <v>3090</v>
      </c>
      <c r="F1499">
        <v>1</v>
      </c>
      <c r="G1499">
        <v>0</v>
      </c>
      <c r="H1499">
        <v>2.4799999999999999E-2</v>
      </c>
      <c r="I1499">
        <v>2.4799999999999999E-2</v>
      </c>
      <c r="K1499"/>
      <c r="N1499" t="s">
        <v>3091</v>
      </c>
      <c r="O1499" t="s">
        <v>3092</v>
      </c>
      <c r="P1499" t="s">
        <v>3093</v>
      </c>
      <c r="R1499" t="s">
        <v>3094</v>
      </c>
    </row>
    <row r="1500" spans="1:18" x14ac:dyDescent="0.25">
      <c r="A1500">
        <v>20108300</v>
      </c>
      <c r="B1500" t="s">
        <v>3089</v>
      </c>
      <c r="D1500" t="s">
        <v>3090</v>
      </c>
      <c r="F1500">
        <v>1</v>
      </c>
      <c r="G1500">
        <v>0</v>
      </c>
      <c r="H1500">
        <v>3.2352555701179501E-2</v>
      </c>
      <c r="I1500">
        <v>3.2352555701179501E-2</v>
      </c>
      <c r="K1500"/>
      <c r="N1500" t="s">
        <v>3091</v>
      </c>
      <c r="O1500" t="s">
        <v>3092</v>
      </c>
      <c r="P1500" t="s">
        <v>3093</v>
      </c>
      <c r="R1500" t="s">
        <v>3094</v>
      </c>
    </row>
    <row r="1501" spans="1:18" x14ac:dyDescent="0.25">
      <c r="A1501">
        <v>20108400</v>
      </c>
      <c r="B1501" t="s">
        <v>3089</v>
      </c>
      <c r="D1501" t="s">
        <v>3090</v>
      </c>
      <c r="F1501">
        <v>1</v>
      </c>
      <c r="G1501">
        <v>0</v>
      </c>
      <c r="H1501">
        <v>2.1000000000000001E-2</v>
      </c>
      <c r="I1501">
        <v>2.1000000000000001E-2</v>
      </c>
      <c r="K1501"/>
      <c r="N1501" t="s">
        <v>3091</v>
      </c>
      <c r="O1501" t="s">
        <v>3092</v>
      </c>
      <c r="P1501" t="s">
        <v>3093</v>
      </c>
      <c r="R1501" t="s">
        <v>3094</v>
      </c>
    </row>
    <row r="1502" spans="1:18" x14ac:dyDescent="0.25">
      <c r="A1502">
        <v>20108700</v>
      </c>
      <c r="B1502" t="s">
        <v>3089</v>
      </c>
      <c r="D1502" t="s">
        <v>3090</v>
      </c>
      <c r="F1502">
        <v>1</v>
      </c>
      <c r="G1502">
        <v>0</v>
      </c>
      <c r="H1502">
        <v>1.9202614379084899E-2</v>
      </c>
      <c r="I1502">
        <v>1.9202614379084899E-2</v>
      </c>
      <c r="K1502"/>
      <c r="N1502" t="s">
        <v>3091</v>
      </c>
      <c r="O1502" t="s">
        <v>3092</v>
      </c>
      <c r="P1502" t="s">
        <v>3093</v>
      </c>
      <c r="R1502" t="s">
        <v>3094</v>
      </c>
    </row>
    <row r="1503" spans="1:18" x14ac:dyDescent="0.25">
      <c r="A1503">
        <v>20109000</v>
      </c>
      <c r="B1503" t="s">
        <v>3089</v>
      </c>
      <c r="D1503" t="s">
        <v>3090</v>
      </c>
      <c r="F1503">
        <v>1</v>
      </c>
      <c r="G1503">
        <v>0</v>
      </c>
      <c r="H1503">
        <v>9.6829354207436394E-2</v>
      </c>
      <c r="I1503">
        <v>9.6829354207436394E-2</v>
      </c>
      <c r="K1503"/>
      <c r="N1503" t="s">
        <v>3091</v>
      </c>
      <c r="O1503" t="s">
        <v>3092</v>
      </c>
      <c r="P1503" t="s">
        <v>3093</v>
      </c>
      <c r="R1503" t="s">
        <v>3094</v>
      </c>
    </row>
    <row r="1504" spans="1:18" x14ac:dyDescent="0.25">
      <c r="A1504">
        <v>20109300</v>
      </c>
      <c r="B1504" t="s">
        <v>3089</v>
      </c>
      <c r="D1504" t="s">
        <v>3090</v>
      </c>
      <c r="F1504">
        <v>1</v>
      </c>
      <c r="G1504">
        <v>0</v>
      </c>
      <c r="H1504">
        <v>4.8300000000000003E-2</v>
      </c>
      <c r="I1504">
        <v>4.8300000000000003E-2</v>
      </c>
      <c r="K1504"/>
      <c r="N1504" t="s">
        <v>3091</v>
      </c>
      <c r="O1504" t="s">
        <v>3092</v>
      </c>
      <c r="P1504" t="s">
        <v>3093</v>
      </c>
      <c r="R1504" t="s">
        <v>3094</v>
      </c>
    </row>
    <row r="1505" spans="1:18" x14ac:dyDescent="0.25">
      <c r="A1505">
        <v>20109901</v>
      </c>
      <c r="B1505" t="s">
        <v>3089</v>
      </c>
      <c r="D1505" t="s">
        <v>3090</v>
      </c>
      <c r="F1505">
        <v>1</v>
      </c>
      <c r="G1505">
        <v>0</v>
      </c>
      <c r="H1505">
        <v>0.41947090909090901</v>
      </c>
      <c r="I1505">
        <v>0.41947090909090901</v>
      </c>
      <c r="K1505"/>
      <c r="N1505" t="s">
        <v>3091</v>
      </c>
      <c r="O1505" t="s">
        <v>3092</v>
      </c>
      <c r="P1505" t="s">
        <v>3093</v>
      </c>
      <c r="R1505" t="s">
        <v>3094</v>
      </c>
    </row>
    <row r="1506" spans="1:18" x14ac:dyDescent="0.25">
      <c r="A1506">
        <v>20109902</v>
      </c>
      <c r="B1506" t="s">
        <v>3089</v>
      </c>
      <c r="D1506" t="s">
        <v>3090</v>
      </c>
      <c r="F1506">
        <v>1</v>
      </c>
      <c r="G1506">
        <v>0</v>
      </c>
      <c r="H1506">
        <v>7.0000000000000007E-2</v>
      </c>
      <c r="I1506">
        <v>7.0000000000000007E-2</v>
      </c>
      <c r="K1506"/>
      <c r="N1506" t="s">
        <v>3091</v>
      </c>
      <c r="O1506" t="s">
        <v>3092</v>
      </c>
      <c r="P1506" t="s">
        <v>3093</v>
      </c>
      <c r="R1506" t="s">
        <v>3094</v>
      </c>
    </row>
    <row r="1507" spans="1:18" x14ac:dyDescent="0.25">
      <c r="A1507">
        <v>20110200</v>
      </c>
      <c r="B1507" t="s">
        <v>3089</v>
      </c>
      <c r="D1507" t="s">
        <v>3090</v>
      </c>
      <c r="F1507">
        <v>1</v>
      </c>
      <c r="G1507">
        <v>0</v>
      </c>
      <c r="H1507">
        <v>0.47878048780487797</v>
      </c>
      <c r="I1507">
        <v>0.47878048780487797</v>
      </c>
      <c r="K1507"/>
      <c r="N1507" t="s">
        <v>3091</v>
      </c>
      <c r="O1507" t="s">
        <v>3092</v>
      </c>
      <c r="P1507" t="s">
        <v>3093</v>
      </c>
      <c r="R1507" t="s">
        <v>3094</v>
      </c>
    </row>
    <row r="1508" spans="1:18" x14ac:dyDescent="0.25">
      <c r="A1508">
        <v>20110400</v>
      </c>
      <c r="B1508" t="s">
        <v>3089</v>
      </c>
      <c r="D1508" t="s">
        <v>3090</v>
      </c>
      <c r="F1508">
        <v>1</v>
      </c>
      <c r="G1508">
        <v>0</v>
      </c>
      <c r="H1508">
        <v>0.15548523206751</v>
      </c>
      <c r="I1508">
        <v>0.15548523206751</v>
      </c>
      <c r="K1508"/>
      <c r="N1508" t="s">
        <v>3091</v>
      </c>
      <c r="O1508" t="s">
        <v>3092</v>
      </c>
      <c r="P1508" t="s">
        <v>3093</v>
      </c>
      <c r="R1508" t="s">
        <v>3094</v>
      </c>
    </row>
    <row r="1509" spans="1:18" x14ac:dyDescent="0.25">
      <c r="A1509">
        <v>20110601</v>
      </c>
      <c r="B1509" t="s">
        <v>3089</v>
      </c>
      <c r="D1509" t="s">
        <v>3090</v>
      </c>
      <c r="F1509">
        <v>1</v>
      </c>
      <c r="G1509">
        <v>0</v>
      </c>
      <c r="H1509">
        <v>0.215999999999999</v>
      </c>
      <c r="I1509">
        <v>0.215999999999999</v>
      </c>
      <c r="K1509"/>
      <c r="N1509" t="s">
        <v>3091</v>
      </c>
      <c r="O1509" t="s">
        <v>3092</v>
      </c>
      <c r="P1509" t="s">
        <v>3093</v>
      </c>
      <c r="R1509" t="s">
        <v>3094</v>
      </c>
    </row>
    <row r="1510" spans="1:18" x14ac:dyDescent="0.25">
      <c r="A1510">
        <v>20111500</v>
      </c>
      <c r="B1510" t="s">
        <v>3089</v>
      </c>
      <c r="D1510" t="s">
        <v>3090</v>
      </c>
      <c r="F1510">
        <v>1</v>
      </c>
      <c r="G1510">
        <v>0</v>
      </c>
      <c r="H1510">
        <v>0.196333333333333</v>
      </c>
      <c r="I1510">
        <v>0.196333333333333</v>
      </c>
      <c r="K1510"/>
      <c r="N1510" t="s">
        <v>3091</v>
      </c>
      <c r="O1510" t="s">
        <v>3092</v>
      </c>
      <c r="P1510" t="s">
        <v>3093</v>
      </c>
      <c r="R1510" t="s">
        <v>3094</v>
      </c>
    </row>
    <row r="1511" spans="1:18" x14ac:dyDescent="0.25">
      <c r="A1511">
        <v>20111600</v>
      </c>
      <c r="B1511" t="s">
        <v>3089</v>
      </c>
      <c r="D1511" t="s">
        <v>3090</v>
      </c>
      <c r="F1511">
        <v>1</v>
      </c>
      <c r="G1511">
        <v>0</v>
      </c>
      <c r="H1511">
        <v>0.65844444444444405</v>
      </c>
      <c r="I1511">
        <v>0.65844444444444405</v>
      </c>
      <c r="K1511"/>
      <c r="N1511" t="s">
        <v>3091</v>
      </c>
      <c r="O1511" t="s">
        <v>3092</v>
      </c>
      <c r="P1511" t="s">
        <v>3093</v>
      </c>
      <c r="R1511" t="s">
        <v>3094</v>
      </c>
    </row>
    <row r="1512" spans="1:18" x14ac:dyDescent="0.25">
      <c r="A1512">
        <v>20111800</v>
      </c>
      <c r="B1512" t="s">
        <v>3089</v>
      </c>
      <c r="D1512" t="s">
        <v>3090</v>
      </c>
      <c r="F1512">
        <v>1</v>
      </c>
      <c r="G1512">
        <v>0</v>
      </c>
      <c r="H1512">
        <v>2.1250000000000002E-2</v>
      </c>
      <c r="I1512">
        <v>2.1250000000000002E-2</v>
      </c>
      <c r="K1512"/>
      <c r="N1512" t="s">
        <v>3091</v>
      </c>
      <c r="O1512" t="s">
        <v>3092</v>
      </c>
      <c r="P1512" t="s">
        <v>3093</v>
      </c>
      <c r="R1512" t="s">
        <v>3094</v>
      </c>
    </row>
    <row r="1513" spans="1:18" x14ac:dyDescent="0.25">
      <c r="A1513">
        <v>20112100</v>
      </c>
      <c r="B1513" t="s">
        <v>3089</v>
      </c>
      <c r="D1513" t="s">
        <v>3090</v>
      </c>
      <c r="F1513">
        <v>1</v>
      </c>
      <c r="G1513">
        <v>0</v>
      </c>
      <c r="H1513">
        <v>0</v>
      </c>
      <c r="I1513">
        <v>0</v>
      </c>
      <c r="K1513"/>
      <c r="N1513" t="s">
        <v>3091</v>
      </c>
      <c r="O1513" t="s">
        <v>3092</v>
      </c>
      <c r="P1513" t="s">
        <v>3093</v>
      </c>
      <c r="R1513" t="s">
        <v>3094</v>
      </c>
    </row>
    <row r="1514" spans="1:18" x14ac:dyDescent="0.25">
      <c r="A1514">
        <v>20112300</v>
      </c>
      <c r="B1514" t="s">
        <v>3089</v>
      </c>
      <c r="D1514" t="s">
        <v>3090</v>
      </c>
      <c r="F1514">
        <v>1</v>
      </c>
      <c r="G1514">
        <v>0</v>
      </c>
      <c r="H1514">
        <v>0</v>
      </c>
      <c r="I1514">
        <v>0</v>
      </c>
      <c r="K1514"/>
      <c r="N1514" t="s">
        <v>3091</v>
      </c>
      <c r="O1514" t="s">
        <v>3092</v>
      </c>
      <c r="P1514" t="s">
        <v>3093</v>
      </c>
      <c r="R1514" t="s">
        <v>3094</v>
      </c>
    </row>
    <row r="1515" spans="1:18" x14ac:dyDescent="0.25">
      <c r="A1515">
        <v>20112400</v>
      </c>
      <c r="B1515" t="s">
        <v>3089</v>
      </c>
      <c r="D1515" t="s">
        <v>3090</v>
      </c>
      <c r="F1515">
        <v>1</v>
      </c>
      <c r="G1515">
        <v>0</v>
      </c>
      <c r="H1515">
        <v>0</v>
      </c>
      <c r="I1515">
        <v>0</v>
      </c>
      <c r="K1515"/>
      <c r="N1515" t="s">
        <v>3091</v>
      </c>
      <c r="O1515" t="s">
        <v>3092</v>
      </c>
      <c r="P1515" t="s">
        <v>3093</v>
      </c>
      <c r="R1515" t="s">
        <v>3094</v>
      </c>
    </row>
    <row r="1516" spans="1:18" x14ac:dyDescent="0.25">
      <c r="A1516">
        <v>20112401</v>
      </c>
      <c r="B1516" t="s">
        <v>3089</v>
      </c>
      <c r="D1516" t="s">
        <v>3090</v>
      </c>
      <c r="F1516">
        <v>1</v>
      </c>
      <c r="G1516">
        <v>0</v>
      </c>
      <c r="H1516">
        <v>0</v>
      </c>
      <c r="I1516">
        <v>0</v>
      </c>
      <c r="K1516"/>
      <c r="N1516" t="s">
        <v>3091</v>
      </c>
      <c r="O1516" t="s">
        <v>3092</v>
      </c>
      <c r="P1516" t="s">
        <v>3093</v>
      </c>
      <c r="R1516" t="s">
        <v>3094</v>
      </c>
    </row>
    <row r="1517" spans="1:18" x14ac:dyDescent="0.25">
      <c r="A1517">
        <v>20112600</v>
      </c>
      <c r="B1517" t="s">
        <v>3089</v>
      </c>
      <c r="D1517" t="s">
        <v>3090</v>
      </c>
      <c r="F1517">
        <v>1</v>
      </c>
      <c r="G1517">
        <v>0</v>
      </c>
      <c r="H1517">
        <v>0.3095</v>
      </c>
      <c r="I1517">
        <v>0.3095</v>
      </c>
      <c r="K1517"/>
      <c r="N1517" t="s">
        <v>3091</v>
      </c>
      <c r="O1517" t="s">
        <v>3092</v>
      </c>
      <c r="P1517" t="s">
        <v>3093</v>
      </c>
      <c r="R1517" t="s">
        <v>3094</v>
      </c>
    </row>
    <row r="1518" spans="1:18" x14ac:dyDescent="0.25">
      <c r="A1518">
        <v>20112800</v>
      </c>
      <c r="B1518" t="s">
        <v>3089</v>
      </c>
      <c r="D1518" t="s">
        <v>3090</v>
      </c>
      <c r="F1518">
        <v>1</v>
      </c>
      <c r="G1518">
        <v>0</v>
      </c>
      <c r="H1518">
        <v>0.18666666666666701</v>
      </c>
      <c r="I1518">
        <v>0.18666666666666701</v>
      </c>
      <c r="K1518"/>
      <c r="N1518" t="s">
        <v>3091</v>
      </c>
      <c r="O1518" t="s">
        <v>3092</v>
      </c>
      <c r="P1518" t="s">
        <v>3093</v>
      </c>
      <c r="R1518" t="s">
        <v>3094</v>
      </c>
    </row>
    <row r="1519" spans="1:18" x14ac:dyDescent="0.25">
      <c r="A1519">
        <v>20113100</v>
      </c>
      <c r="B1519" t="s">
        <v>3089</v>
      </c>
      <c r="D1519" t="s">
        <v>3090</v>
      </c>
      <c r="F1519">
        <v>1</v>
      </c>
      <c r="G1519">
        <v>0</v>
      </c>
      <c r="H1519">
        <v>3.6774566473988399E-2</v>
      </c>
      <c r="I1519">
        <v>3.6774566473988399E-2</v>
      </c>
      <c r="K1519"/>
      <c r="N1519" t="s">
        <v>3091</v>
      </c>
      <c r="O1519" t="s">
        <v>3092</v>
      </c>
      <c r="P1519" t="s">
        <v>3093</v>
      </c>
      <c r="R1519" t="s">
        <v>3094</v>
      </c>
    </row>
    <row r="1520" spans="1:18" x14ac:dyDescent="0.25">
      <c r="A1520">
        <v>20113200</v>
      </c>
      <c r="B1520" t="s">
        <v>3089</v>
      </c>
      <c r="D1520" t="s">
        <v>3090</v>
      </c>
      <c r="F1520">
        <v>1</v>
      </c>
      <c r="G1520">
        <v>0</v>
      </c>
      <c r="H1520">
        <v>8.2621315192743697E-2</v>
      </c>
      <c r="I1520">
        <v>8.2621315192743697E-2</v>
      </c>
      <c r="K1520"/>
      <c r="N1520" t="s">
        <v>3091</v>
      </c>
      <c r="O1520" t="s">
        <v>3092</v>
      </c>
      <c r="P1520" t="s">
        <v>3093</v>
      </c>
      <c r="R1520" t="s">
        <v>3094</v>
      </c>
    </row>
    <row r="1521" spans="1:18" x14ac:dyDescent="0.25">
      <c r="A1521">
        <v>20113300</v>
      </c>
      <c r="B1521" t="s">
        <v>3089</v>
      </c>
      <c r="D1521" t="s">
        <v>3090</v>
      </c>
      <c r="F1521">
        <v>1</v>
      </c>
      <c r="G1521">
        <v>0</v>
      </c>
      <c r="H1521">
        <v>0.47</v>
      </c>
      <c r="I1521">
        <v>0.47</v>
      </c>
      <c r="K1521"/>
      <c r="N1521" t="s">
        <v>3091</v>
      </c>
      <c r="O1521" t="s">
        <v>3092</v>
      </c>
      <c r="P1521" t="s">
        <v>3093</v>
      </c>
      <c r="R1521" t="s">
        <v>3094</v>
      </c>
    </row>
    <row r="1522" spans="1:18" x14ac:dyDescent="0.25">
      <c r="A1522">
        <v>20113400</v>
      </c>
      <c r="B1522" t="s">
        <v>3089</v>
      </c>
      <c r="D1522" t="s">
        <v>3090</v>
      </c>
      <c r="F1522">
        <v>1</v>
      </c>
      <c r="G1522">
        <v>0</v>
      </c>
      <c r="H1522">
        <v>0.27654385964912198</v>
      </c>
      <c r="I1522">
        <v>0.27654385964912198</v>
      </c>
      <c r="K1522"/>
      <c r="N1522" t="s">
        <v>3091</v>
      </c>
      <c r="O1522" t="s">
        <v>3092</v>
      </c>
      <c r="P1522" t="s">
        <v>3093</v>
      </c>
      <c r="R1522" t="s">
        <v>3094</v>
      </c>
    </row>
    <row r="1523" spans="1:18" x14ac:dyDescent="0.25">
      <c r="A1523">
        <v>20113500</v>
      </c>
      <c r="B1523" t="s">
        <v>3089</v>
      </c>
      <c r="D1523" t="s">
        <v>3090</v>
      </c>
      <c r="F1523">
        <v>1</v>
      </c>
      <c r="G1523">
        <v>0</v>
      </c>
      <c r="H1523">
        <v>0.55000000000000004</v>
      </c>
      <c r="I1523">
        <v>0.55000000000000004</v>
      </c>
      <c r="K1523"/>
      <c r="N1523" t="s">
        <v>3091</v>
      </c>
      <c r="O1523" t="s">
        <v>3092</v>
      </c>
      <c r="P1523" t="s">
        <v>3093</v>
      </c>
      <c r="R1523" t="s">
        <v>3094</v>
      </c>
    </row>
    <row r="1524" spans="1:18" x14ac:dyDescent="0.25">
      <c r="A1524">
        <v>20114500</v>
      </c>
      <c r="B1524" t="s">
        <v>3089</v>
      </c>
      <c r="D1524" t="s">
        <v>3090</v>
      </c>
      <c r="F1524">
        <v>1</v>
      </c>
      <c r="G1524">
        <v>0</v>
      </c>
      <c r="H1524">
        <v>2.5301639344262199E-2</v>
      </c>
      <c r="I1524">
        <v>2.5301639344262199E-2</v>
      </c>
      <c r="K1524"/>
      <c r="N1524" t="s">
        <v>3091</v>
      </c>
      <c r="O1524" t="s">
        <v>3092</v>
      </c>
      <c r="P1524" t="s">
        <v>3093</v>
      </c>
      <c r="R1524" t="s">
        <v>3094</v>
      </c>
    </row>
    <row r="1525" spans="1:18" x14ac:dyDescent="0.25">
      <c r="A1525">
        <v>20115200</v>
      </c>
      <c r="B1525" t="s">
        <v>3089</v>
      </c>
      <c r="D1525" t="s">
        <v>3090</v>
      </c>
      <c r="F1525">
        <v>1</v>
      </c>
      <c r="G1525">
        <v>0</v>
      </c>
      <c r="H1525">
        <v>0.234641975308641</v>
      </c>
      <c r="I1525">
        <v>0.234641975308641</v>
      </c>
      <c r="K1525"/>
      <c r="N1525" t="s">
        <v>3091</v>
      </c>
      <c r="O1525" t="s">
        <v>3092</v>
      </c>
      <c r="P1525" t="s">
        <v>3093</v>
      </c>
      <c r="R1525" t="s">
        <v>3094</v>
      </c>
    </row>
    <row r="1526" spans="1:18" x14ac:dyDescent="0.25">
      <c r="A1526">
        <v>20115400</v>
      </c>
      <c r="B1526" t="s">
        <v>3089</v>
      </c>
      <c r="D1526" t="s">
        <v>3090</v>
      </c>
      <c r="F1526">
        <v>1</v>
      </c>
      <c r="G1526">
        <v>0</v>
      </c>
      <c r="H1526">
        <v>0.49680000000000002</v>
      </c>
      <c r="I1526">
        <v>0.49680000000000002</v>
      </c>
      <c r="K1526"/>
      <c r="N1526" t="s">
        <v>3091</v>
      </c>
      <c r="O1526" t="s">
        <v>3092</v>
      </c>
      <c r="P1526" t="s">
        <v>3093</v>
      </c>
      <c r="R1526" t="s">
        <v>3094</v>
      </c>
    </row>
    <row r="1527" spans="1:18" x14ac:dyDescent="0.25">
      <c r="A1527">
        <v>20115500</v>
      </c>
      <c r="B1527" t="s">
        <v>3089</v>
      </c>
      <c r="D1527" t="s">
        <v>3090</v>
      </c>
      <c r="F1527">
        <v>1</v>
      </c>
      <c r="G1527">
        <v>0</v>
      </c>
      <c r="H1527">
        <v>0.23826678765880199</v>
      </c>
      <c r="I1527">
        <v>0.23826678765880199</v>
      </c>
      <c r="K1527"/>
      <c r="N1527" t="s">
        <v>3091</v>
      </c>
      <c r="O1527" t="s">
        <v>3092</v>
      </c>
      <c r="P1527" t="s">
        <v>3093</v>
      </c>
      <c r="R1527" t="s">
        <v>3094</v>
      </c>
    </row>
    <row r="1528" spans="1:18" x14ac:dyDescent="0.25">
      <c r="A1528">
        <v>20115800</v>
      </c>
      <c r="B1528" t="s">
        <v>3089</v>
      </c>
      <c r="D1528" t="s">
        <v>3090</v>
      </c>
      <c r="F1528">
        <v>1</v>
      </c>
      <c r="G1528">
        <v>0</v>
      </c>
      <c r="H1528">
        <v>0</v>
      </c>
      <c r="I1528">
        <v>0</v>
      </c>
      <c r="K1528"/>
      <c r="N1528" t="s">
        <v>3091</v>
      </c>
      <c r="O1528" t="s">
        <v>3092</v>
      </c>
      <c r="P1528" t="s">
        <v>3093</v>
      </c>
      <c r="R1528" t="s">
        <v>3094</v>
      </c>
    </row>
    <row r="1529" spans="1:18" x14ac:dyDescent="0.25">
      <c r="A1529">
        <v>20116100</v>
      </c>
      <c r="B1529" t="s">
        <v>3089</v>
      </c>
      <c r="D1529" t="s">
        <v>3090</v>
      </c>
      <c r="F1529">
        <v>1</v>
      </c>
      <c r="G1529">
        <v>0</v>
      </c>
      <c r="H1529">
        <v>0.08</v>
      </c>
      <c r="I1529">
        <v>0.08</v>
      </c>
      <c r="K1529"/>
      <c r="N1529" t="s">
        <v>3091</v>
      </c>
      <c r="O1529" t="s">
        <v>3092</v>
      </c>
      <c r="P1529" t="s">
        <v>3093</v>
      </c>
      <c r="R1529" t="s">
        <v>3094</v>
      </c>
    </row>
    <row r="1530" spans="1:18" x14ac:dyDescent="0.25">
      <c r="A1530">
        <v>20116200</v>
      </c>
      <c r="B1530" t="s">
        <v>3089</v>
      </c>
      <c r="D1530" t="s">
        <v>3090</v>
      </c>
      <c r="F1530">
        <v>1</v>
      </c>
      <c r="G1530">
        <v>0</v>
      </c>
      <c r="H1530">
        <v>0</v>
      </c>
      <c r="I1530">
        <v>0</v>
      </c>
      <c r="K1530"/>
      <c r="N1530" t="s">
        <v>3091</v>
      </c>
      <c r="O1530" t="s">
        <v>3092</v>
      </c>
      <c r="P1530" t="s">
        <v>3093</v>
      </c>
      <c r="R1530" t="s">
        <v>3094</v>
      </c>
    </row>
    <row r="1531" spans="1:18" x14ac:dyDescent="0.25">
      <c r="A1531">
        <v>20116800</v>
      </c>
      <c r="B1531" t="s">
        <v>3089</v>
      </c>
      <c r="D1531" t="s">
        <v>3090</v>
      </c>
      <c r="F1531">
        <v>1</v>
      </c>
      <c r="G1531">
        <v>0</v>
      </c>
      <c r="H1531">
        <v>0</v>
      </c>
      <c r="I1531">
        <v>0</v>
      </c>
      <c r="K1531"/>
      <c r="N1531" t="s">
        <v>3091</v>
      </c>
      <c r="O1531" t="s">
        <v>3092</v>
      </c>
      <c r="P1531" t="s">
        <v>3093</v>
      </c>
      <c r="R1531" t="s">
        <v>3094</v>
      </c>
    </row>
    <row r="1532" spans="1:18" x14ac:dyDescent="0.25">
      <c r="A1532">
        <v>20116900</v>
      </c>
      <c r="B1532" t="s">
        <v>3089</v>
      </c>
      <c r="D1532" t="s">
        <v>3090</v>
      </c>
      <c r="F1532">
        <v>1</v>
      </c>
      <c r="G1532">
        <v>0</v>
      </c>
      <c r="H1532">
        <v>0</v>
      </c>
      <c r="I1532">
        <v>0</v>
      </c>
      <c r="K1532"/>
      <c r="N1532" t="s">
        <v>3091</v>
      </c>
      <c r="O1532" t="s">
        <v>3092</v>
      </c>
      <c r="P1532" t="s">
        <v>3093</v>
      </c>
      <c r="R1532" t="s">
        <v>3094</v>
      </c>
    </row>
    <row r="1533" spans="1:18" x14ac:dyDescent="0.25">
      <c r="A1533">
        <v>20118300</v>
      </c>
      <c r="B1533" t="s">
        <v>3089</v>
      </c>
      <c r="D1533" t="s">
        <v>3090</v>
      </c>
      <c r="F1533">
        <v>1</v>
      </c>
      <c r="G1533">
        <v>0</v>
      </c>
      <c r="H1533">
        <v>0</v>
      </c>
      <c r="I1533">
        <v>0</v>
      </c>
      <c r="K1533"/>
      <c r="N1533" t="s">
        <v>3091</v>
      </c>
      <c r="O1533" t="s">
        <v>3092</v>
      </c>
      <c r="P1533" t="s">
        <v>3093</v>
      </c>
      <c r="R1533" t="s">
        <v>3094</v>
      </c>
    </row>
    <row r="1534" spans="1:18" x14ac:dyDescent="0.25">
      <c r="A1534">
        <v>20118500</v>
      </c>
      <c r="B1534" t="s">
        <v>3089</v>
      </c>
      <c r="D1534" t="s">
        <v>3090</v>
      </c>
      <c r="F1534">
        <v>1</v>
      </c>
      <c r="G1534">
        <v>0</v>
      </c>
      <c r="H1534">
        <v>0.09</v>
      </c>
      <c r="I1534">
        <v>0.09</v>
      </c>
      <c r="K1534"/>
      <c r="N1534" t="s">
        <v>3091</v>
      </c>
      <c r="O1534" t="s">
        <v>3092</v>
      </c>
      <c r="P1534" t="s">
        <v>3093</v>
      </c>
      <c r="R1534" t="s">
        <v>3094</v>
      </c>
    </row>
    <row r="1535" spans="1:18" x14ac:dyDescent="0.25">
      <c r="A1535">
        <v>20118900</v>
      </c>
      <c r="B1535" t="s">
        <v>3089</v>
      </c>
      <c r="D1535" t="s">
        <v>3090</v>
      </c>
      <c r="F1535">
        <v>1</v>
      </c>
      <c r="G1535">
        <v>0</v>
      </c>
      <c r="H1535">
        <v>0.2</v>
      </c>
      <c r="I1535">
        <v>0.2</v>
      </c>
      <c r="K1535"/>
      <c r="N1535" t="s">
        <v>3091</v>
      </c>
      <c r="O1535" t="s">
        <v>3092</v>
      </c>
      <c r="P1535" t="s">
        <v>3093</v>
      </c>
      <c r="R1535" t="s">
        <v>3094</v>
      </c>
    </row>
    <row r="1536" spans="1:18" x14ac:dyDescent="0.25">
      <c r="A1536">
        <v>20119200</v>
      </c>
      <c r="B1536" t="s">
        <v>3089</v>
      </c>
      <c r="D1536" t="s">
        <v>3090</v>
      </c>
      <c r="F1536">
        <v>1</v>
      </c>
      <c r="G1536">
        <v>0</v>
      </c>
      <c r="H1536">
        <v>0.10970000000000001</v>
      </c>
      <c r="I1536">
        <v>0.10970000000000001</v>
      </c>
      <c r="K1536"/>
      <c r="N1536" t="s">
        <v>3091</v>
      </c>
      <c r="O1536" t="s">
        <v>3092</v>
      </c>
      <c r="P1536" t="s">
        <v>3093</v>
      </c>
      <c r="R1536" t="s">
        <v>3094</v>
      </c>
    </row>
    <row r="1537" spans="1:18" x14ac:dyDescent="0.25">
      <c r="A1537">
        <v>20119500</v>
      </c>
      <c r="B1537" t="s">
        <v>3089</v>
      </c>
      <c r="D1537" t="s">
        <v>3090</v>
      </c>
      <c r="F1537">
        <v>1</v>
      </c>
      <c r="G1537">
        <v>0</v>
      </c>
      <c r="H1537">
        <v>0.08</v>
      </c>
      <c r="I1537">
        <v>0.08</v>
      </c>
      <c r="K1537"/>
      <c r="N1537" t="s">
        <v>3091</v>
      </c>
      <c r="O1537" t="s">
        <v>3092</v>
      </c>
      <c r="P1537" t="s">
        <v>3093</v>
      </c>
      <c r="R1537" t="s">
        <v>3094</v>
      </c>
    </row>
    <row r="1538" spans="1:18" x14ac:dyDescent="0.25">
      <c r="A1538">
        <v>20120000</v>
      </c>
      <c r="B1538" t="s">
        <v>3089</v>
      </c>
      <c r="D1538" t="s">
        <v>3090</v>
      </c>
      <c r="F1538">
        <v>1</v>
      </c>
      <c r="G1538">
        <v>0</v>
      </c>
      <c r="H1538">
        <v>0.48499999999999999</v>
      </c>
      <c r="I1538">
        <v>0.48499999999999999</v>
      </c>
      <c r="K1538"/>
      <c r="N1538" t="s">
        <v>3091</v>
      </c>
      <c r="O1538" t="s">
        <v>3092</v>
      </c>
      <c r="P1538" t="s">
        <v>3093</v>
      </c>
      <c r="R1538" t="s">
        <v>3094</v>
      </c>
    </row>
    <row r="1539" spans="1:18" x14ac:dyDescent="0.25">
      <c r="A1539">
        <v>20120300</v>
      </c>
      <c r="B1539" t="s">
        <v>3089</v>
      </c>
      <c r="D1539" t="s">
        <v>3090</v>
      </c>
      <c r="F1539">
        <v>1</v>
      </c>
      <c r="G1539">
        <v>0</v>
      </c>
      <c r="H1539">
        <v>0</v>
      </c>
      <c r="I1539">
        <v>0</v>
      </c>
      <c r="K1539"/>
      <c r="N1539" t="s">
        <v>3091</v>
      </c>
      <c r="O1539" t="s">
        <v>3092</v>
      </c>
      <c r="P1539" t="s">
        <v>3093</v>
      </c>
      <c r="R1539" t="s">
        <v>3094</v>
      </c>
    </row>
    <row r="1540" spans="1:18" x14ac:dyDescent="0.25">
      <c r="A1540">
        <v>20120400</v>
      </c>
      <c r="B1540" t="s">
        <v>3089</v>
      </c>
      <c r="D1540" t="s">
        <v>3090</v>
      </c>
      <c r="F1540">
        <v>1</v>
      </c>
      <c r="G1540">
        <v>0</v>
      </c>
      <c r="H1540">
        <v>2.4271602434077E-2</v>
      </c>
      <c r="I1540">
        <v>2.4271602434077E-2</v>
      </c>
      <c r="K1540"/>
      <c r="N1540" t="s">
        <v>3091</v>
      </c>
      <c r="O1540" t="s">
        <v>3092</v>
      </c>
      <c r="P1540" t="s">
        <v>3093</v>
      </c>
      <c r="R1540" t="s">
        <v>3094</v>
      </c>
    </row>
    <row r="1541" spans="1:18" x14ac:dyDescent="0.25">
      <c r="A1541">
        <v>20120600</v>
      </c>
      <c r="B1541" t="s">
        <v>3089</v>
      </c>
      <c r="D1541" t="s">
        <v>3090</v>
      </c>
      <c r="F1541">
        <v>1</v>
      </c>
      <c r="G1541">
        <v>0</v>
      </c>
      <c r="H1541">
        <v>0.249</v>
      </c>
      <c r="I1541">
        <v>0.249</v>
      </c>
      <c r="K1541"/>
      <c r="N1541" t="s">
        <v>3091</v>
      </c>
      <c r="O1541" t="s">
        <v>3092</v>
      </c>
      <c r="P1541" t="s">
        <v>3093</v>
      </c>
      <c r="R1541" t="s">
        <v>3094</v>
      </c>
    </row>
    <row r="1542" spans="1:18" x14ac:dyDescent="0.25">
      <c r="A1542">
        <v>20120710</v>
      </c>
      <c r="B1542" t="s">
        <v>3089</v>
      </c>
      <c r="D1542" t="s">
        <v>3090</v>
      </c>
      <c r="F1542">
        <v>1</v>
      </c>
      <c r="G1542">
        <v>0</v>
      </c>
      <c r="H1542">
        <v>1.46</v>
      </c>
      <c r="I1542">
        <v>1.46</v>
      </c>
      <c r="K1542"/>
      <c r="N1542" t="s">
        <v>3091</v>
      </c>
      <c r="O1542" t="s">
        <v>3092</v>
      </c>
      <c r="P1542" t="s">
        <v>3093</v>
      </c>
      <c r="R1542" t="s">
        <v>3094</v>
      </c>
    </row>
    <row r="1543" spans="1:18" x14ac:dyDescent="0.25">
      <c r="A1543">
        <v>20121500</v>
      </c>
      <c r="B1543" t="s">
        <v>3089</v>
      </c>
      <c r="D1543" t="s">
        <v>3090</v>
      </c>
      <c r="F1543">
        <v>1</v>
      </c>
      <c r="G1543">
        <v>0</v>
      </c>
      <c r="H1543">
        <v>1.4319999999999999</v>
      </c>
      <c r="I1543">
        <v>1.4319999999999999</v>
      </c>
      <c r="K1543"/>
      <c r="N1543" t="s">
        <v>3091</v>
      </c>
      <c r="O1543" t="s">
        <v>3092</v>
      </c>
      <c r="P1543" t="s">
        <v>3093</v>
      </c>
      <c r="R1543" t="s">
        <v>3094</v>
      </c>
    </row>
    <row r="1544" spans="1:18" x14ac:dyDescent="0.25">
      <c r="A1544">
        <v>20121800</v>
      </c>
      <c r="B1544" t="s">
        <v>3089</v>
      </c>
      <c r="D1544" t="s">
        <v>3090</v>
      </c>
      <c r="F1544">
        <v>1</v>
      </c>
      <c r="G1544">
        <v>0</v>
      </c>
      <c r="H1544">
        <v>0.18325426944971501</v>
      </c>
      <c r="I1544">
        <v>0.18325426944971501</v>
      </c>
      <c r="K1544"/>
      <c r="N1544" t="s">
        <v>3091</v>
      </c>
      <c r="O1544" t="s">
        <v>3092</v>
      </c>
      <c r="P1544" t="s">
        <v>3093</v>
      </c>
      <c r="R1544" t="s">
        <v>3094</v>
      </c>
    </row>
    <row r="1545" spans="1:18" x14ac:dyDescent="0.25">
      <c r="A1545">
        <v>20121900</v>
      </c>
      <c r="B1545" t="s">
        <v>3089</v>
      </c>
      <c r="D1545" t="s">
        <v>3090</v>
      </c>
      <c r="F1545">
        <v>1</v>
      </c>
      <c r="G1545">
        <v>0</v>
      </c>
      <c r="H1545">
        <v>7.2222222222222202E-2</v>
      </c>
      <c r="I1545">
        <v>7.2222222222222202E-2</v>
      </c>
      <c r="K1545"/>
      <c r="N1545" t="s">
        <v>3091</v>
      </c>
      <c r="O1545" t="s">
        <v>3092</v>
      </c>
      <c r="P1545" t="s">
        <v>3093</v>
      </c>
      <c r="R1545" t="s">
        <v>3094</v>
      </c>
    </row>
    <row r="1546" spans="1:18" x14ac:dyDescent="0.25">
      <c r="A1546">
        <v>20122200</v>
      </c>
      <c r="B1546" t="s">
        <v>3089</v>
      </c>
      <c r="D1546" t="s">
        <v>3090</v>
      </c>
      <c r="F1546">
        <v>1</v>
      </c>
      <c r="G1546">
        <v>0</v>
      </c>
      <c r="H1546">
        <v>0.23398355871886101</v>
      </c>
      <c r="I1546">
        <v>0.23398355871886101</v>
      </c>
      <c r="K1546"/>
      <c r="N1546" t="s">
        <v>3091</v>
      </c>
      <c r="O1546" t="s">
        <v>3092</v>
      </c>
      <c r="P1546" t="s">
        <v>3093</v>
      </c>
      <c r="R1546" t="s">
        <v>3094</v>
      </c>
    </row>
    <row r="1547" spans="1:18" x14ac:dyDescent="0.25">
      <c r="A1547">
        <v>20122600</v>
      </c>
      <c r="B1547" t="s">
        <v>3089</v>
      </c>
      <c r="D1547" t="s">
        <v>3090</v>
      </c>
      <c r="F1547">
        <v>1</v>
      </c>
      <c r="G1547">
        <v>0</v>
      </c>
      <c r="H1547">
        <v>0</v>
      </c>
      <c r="I1547">
        <v>0</v>
      </c>
      <c r="K1547"/>
      <c r="N1547" t="s">
        <v>3091</v>
      </c>
      <c r="O1547" t="s">
        <v>3092</v>
      </c>
      <c r="P1547" t="s">
        <v>3093</v>
      </c>
      <c r="R1547" t="s">
        <v>3094</v>
      </c>
    </row>
    <row r="1548" spans="1:18" x14ac:dyDescent="0.25">
      <c r="A1548">
        <v>20123200</v>
      </c>
      <c r="B1548" t="s">
        <v>3089</v>
      </c>
      <c r="D1548" t="s">
        <v>3090</v>
      </c>
      <c r="F1548">
        <v>1</v>
      </c>
      <c r="G1548">
        <v>0</v>
      </c>
      <c r="H1548">
        <v>0</v>
      </c>
      <c r="I1548">
        <v>0</v>
      </c>
      <c r="K1548"/>
      <c r="N1548" t="s">
        <v>3091</v>
      </c>
      <c r="O1548" t="s">
        <v>3092</v>
      </c>
      <c r="P1548" t="s">
        <v>3093</v>
      </c>
      <c r="R1548" t="s">
        <v>3094</v>
      </c>
    </row>
    <row r="1549" spans="1:18" x14ac:dyDescent="0.25">
      <c r="A1549">
        <v>20123500</v>
      </c>
      <c r="B1549" t="s">
        <v>3089</v>
      </c>
      <c r="D1549" t="s">
        <v>3090</v>
      </c>
      <c r="F1549">
        <v>1</v>
      </c>
      <c r="G1549">
        <v>0</v>
      </c>
      <c r="H1549">
        <v>0.19401247637051</v>
      </c>
      <c r="I1549">
        <v>0.19401247637051</v>
      </c>
      <c r="K1549"/>
      <c r="N1549" t="s">
        <v>3091</v>
      </c>
      <c r="O1549" t="s">
        <v>3092</v>
      </c>
      <c r="P1549" t="s">
        <v>3093</v>
      </c>
      <c r="R1549" t="s">
        <v>3094</v>
      </c>
    </row>
    <row r="1550" spans="1:18" x14ac:dyDescent="0.25">
      <c r="A1550">
        <v>20123600</v>
      </c>
      <c r="B1550" t="s">
        <v>3089</v>
      </c>
      <c r="D1550" t="s">
        <v>3090</v>
      </c>
      <c r="F1550">
        <v>1</v>
      </c>
      <c r="G1550">
        <v>0</v>
      </c>
      <c r="H1550">
        <v>0.34221709006928303</v>
      </c>
      <c r="I1550">
        <v>0.34221709006928303</v>
      </c>
      <c r="K1550"/>
      <c r="N1550" t="s">
        <v>3091</v>
      </c>
      <c r="O1550" t="s">
        <v>3092</v>
      </c>
      <c r="P1550" t="s">
        <v>3093</v>
      </c>
      <c r="R1550" t="s">
        <v>3094</v>
      </c>
    </row>
    <row r="1551" spans="1:18" x14ac:dyDescent="0.25">
      <c r="A1551">
        <v>20124000</v>
      </c>
      <c r="B1551" t="s">
        <v>3089</v>
      </c>
      <c r="D1551" t="s">
        <v>3090</v>
      </c>
      <c r="F1551">
        <v>1</v>
      </c>
      <c r="G1551">
        <v>0</v>
      </c>
      <c r="H1551">
        <v>0.165023268398268</v>
      </c>
      <c r="I1551">
        <v>0.165023268398268</v>
      </c>
      <c r="K1551"/>
      <c r="N1551" t="s">
        <v>3091</v>
      </c>
      <c r="O1551" t="s">
        <v>3092</v>
      </c>
      <c r="P1551" t="s">
        <v>3093</v>
      </c>
      <c r="R1551" t="s">
        <v>3094</v>
      </c>
    </row>
    <row r="1552" spans="1:18" x14ac:dyDescent="0.25">
      <c r="A1552">
        <v>20124300</v>
      </c>
      <c r="B1552" t="s">
        <v>3089</v>
      </c>
      <c r="D1552" t="s">
        <v>3090</v>
      </c>
      <c r="F1552">
        <v>1</v>
      </c>
      <c r="G1552">
        <v>0</v>
      </c>
      <c r="H1552">
        <v>0.28999999999999998</v>
      </c>
      <c r="I1552">
        <v>0.28999999999999998</v>
      </c>
      <c r="K1552"/>
      <c r="N1552" t="s">
        <v>3091</v>
      </c>
      <c r="O1552" t="s">
        <v>3092</v>
      </c>
      <c r="P1552" t="s">
        <v>3093</v>
      </c>
      <c r="R1552" t="s">
        <v>3094</v>
      </c>
    </row>
    <row r="1553" spans="1:18" x14ac:dyDescent="0.25">
      <c r="A1553">
        <v>20124400</v>
      </c>
      <c r="B1553" t="s">
        <v>3089</v>
      </c>
      <c r="D1553" t="s">
        <v>3090</v>
      </c>
      <c r="F1553">
        <v>1</v>
      </c>
      <c r="G1553">
        <v>0</v>
      </c>
      <c r="H1553">
        <v>0</v>
      </c>
      <c r="I1553">
        <v>0</v>
      </c>
      <c r="K1553"/>
      <c r="N1553" t="s">
        <v>3091</v>
      </c>
      <c r="O1553" t="s">
        <v>3092</v>
      </c>
      <c r="P1553" t="s">
        <v>3093</v>
      </c>
      <c r="R1553" t="s">
        <v>3094</v>
      </c>
    </row>
    <row r="1554" spans="1:18" x14ac:dyDescent="0.25">
      <c r="A1554">
        <v>20125200</v>
      </c>
      <c r="B1554" t="s">
        <v>3089</v>
      </c>
      <c r="D1554" t="s">
        <v>3090</v>
      </c>
      <c r="F1554">
        <v>1</v>
      </c>
      <c r="G1554">
        <v>0</v>
      </c>
      <c r="H1554">
        <v>0</v>
      </c>
      <c r="I1554"/>
      <c r="K1554"/>
      <c r="N1554" t="s">
        <v>3091</v>
      </c>
      <c r="O1554" t="s">
        <v>3092</v>
      </c>
      <c r="P1554" t="s">
        <v>3093</v>
      </c>
      <c r="R1554" t="s">
        <v>3094</v>
      </c>
    </row>
    <row r="1555" spans="1:18" x14ac:dyDescent="0.25">
      <c r="A1555">
        <v>20126300</v>
      </c>
      <c r="B1555" t="s">
        <v>3089</v>
      </c>
      <c r="D1555" t="s">
        <v>3090</v>
      </c>
      <c r="F1555">
        <v>1</v>
      </c>
      <c r="G1555">
        <v>0</v>
      </c>
      <c r="H1555">
        <v>5.21E-2</v>
      </c>
      <c r="I1555">
        <v>5.21E-2</v>
      </c>
      <c r="K1555"/>
      <c r="N1555" t="s">
        <v>3091</v>
      </c>
      <c r="O1555" t="s">
        <v>3092</v>
      </c>
      <c r="P1555" t="s">
        <v>3093</v>
      </c>
      <c r="R1555" t="s">
        <v>3094</v>
      </c>
    </row>
    <row r="1556" spans="1:18" x14ac:dyDescent="0.25">
      <c r="A1556">
        <v>20126700</v>
      </c>
      <c r="B1556" t="s">
        <v>3089</v>
      </c>
      <c r="D1556" t="s">
        <v>3090</v>
      </c>
      <c r="F1556">
        <v>1</v>
      </c>
      <c r="G1556">
        <v>0</v>
      </c>
      <c r="H1556">
        <v>0.115833333333333</v>
      </c>
      <c r="I1556">
        <v>0.115833333333333</v>
      </c>
      <c r="K1556"/>
      <c r="N1556" t="s">
        <v>3091</v>
      </c>
      <c r="O1556" t="s">
        <v>3092</v>
      </c>
      <c r="P1556" t="s">
        <v>3093</v>
      </c>
      <c r="R1556" t="s">
        <v>3094</v>
      </c>
    </row>
    <row r="1557" spans="1:18" x14ac:dyDescent="0.25">
      <c r="A1557">
        <v>20126900</v>
      </c>
      <c r="B1557" t="s">
        <v>3089</v>
      </c>
      <c r="D1557" t="s">
        <v>3090</v>
      </c>
      <c r="F1557">
        <v>1</v>
      </c>
      <c r="G1557">
        <v>0</v>
      </c>
      <c r="H1557">
        <v>0</v>
      </c>
      <c r="I1557"/>
      <c r="K1557"/>
      <c r="N1557" t="s">
        <v>3091</v>
      </c>
      <c r="O1557" t="s">
        <v>3092</v>
      </c>
      <c r="P1557" t="s">
        <v>3093</v>
      </c>
      <c r="R1557" t="s">
        <v>3094</v>
      </c>
    </row>
    <row r="1558" spans="1:18" x14ac:dyDescent="0.25">
      <c r="A1558">
        <v>20127800</v>
      </c>
      <c r="B1558" t="s">
        <v>3089</v>
      </c>
      <c r="D1558" t="s">
        <v>3090</v>
      </c>
      <c r="F1558">
        <v>1</v>
      </c>
      <c r="G1558">
        <v>0</v>
      </c>
      <c r="H1558">
        <v>1.78E-2</v>
      </c>
      <c r="I1558">
        <v>1.78E-2</v>
      </c>
      <c r="K1558"/>
      <c r="N1558" t="s">
        <v>3091</v>
      </c>
      <c r="O1558" t="s">
        <v>3092</v>
      </c>
      <c r="P1558" t="s">
        <v>3093</v>
      </c>
      <c r="R1558" t="s">
        <v>3094</v>
      </c>
    </row>
    <row r="1559" spans="1:18" x14ac:dyDescent="0.25">
      <c r="A1559">
        <v>20128400</v>
      </c>
      <c r="B1559" t="s">
        <v>3089</v>
      </c>
      <c r="D1559" t="s">
        <v>3090</v>
      </c>
      <c r="F1559">
        <v>1</v>
      </c>
      <c r="G1559">
        <v>0</v>
      </c>
      <c r="H1559">
        <v>0.01</v>
      </c>
      <c r="I1559">
        <v>0.01</v>
      </c>
      <c r="K1559"/>
      <c r="N1559" t="s">
        <v>3091</v>
      </c>
      <c r="O1559" t="s">
        <v>3092</v>
      </c>
      <c r="P1559" t="s">
        <v>3093</v>
      </c>
      <c r="R1559" t="s">
        <v>3094</v>
      </c>
    </row>
    <row r="1560" spans="1:18" x14ac:dyDescent="0.25">
      <c r="A1560">
        <v>20128600</v>
      </c>
      <c r="B1560" t="s">
        <v>3089</v>
      </c>
      <c r="D1560" t="s">
        <v>3090</v>
      </c>
      <c r="F1560">
        <v>1</v>
      </c>
      <c r="G1560">
        <v>0</v>
      </c>
      <c r="H1560">
        <v>3.7993682132280299E-2</v>
      </c>
      <c r="I1560">
        <v>3.7993682132280299E-2</v>
      </c>
      <c r="K1560"/>
      <c r="N1560" t="s">
        <v>3091</v>
      </c>
      <c r="O1560" t="s">
        <v>3092</v>
      </c>
      <c r="P1560" t="s">
        <v>3093</v>
      </c>
      <c r="R1560" t="s">
        <v>3094</v>
      </c>
    </row>
    <row r="1561" spans="1:18" x14ac:dyDescent="0.25">
      <c r="A1561">
        <v>20129000</v>
      </c>
      <c r="B1561" t="s">
        <v>3089</v>
      </c>
      <c r="D1561" t="s">
        <v>3090</v>
      </c>
      <c r="F1561">
        <v>1</v>
      </c>
      <c r="G1561">
        <v>0</v>
      </c>
      <c r="H1561">
        <v>0.78500000000000003</v>
      </c>
      <c r="I1561">
        <v>0.78500000000000003</v>
      </c>
      <c r="K1561"/>
      <c r="N1561" t="s">
        <v>3091</v>
      </c>
      <c r="O1561" t="s">
        <v>3092</v>
      </c>
      <c r="P1561" t="s">
        <v>3093</v>
      </c>
      <c r="R1561" t="s">
        <v>3094</v>
      </c>
    </row>
    <row r="1562" spans="1:18" x14ac:dyDescent="0.25">
      <c r="A1562">
        <v>20129900</v>
      </c>
      <c r="B1562" t="s">
        <v>3089</v>
      </c>
      <c r="D1562" t="s">
        <v>3090</v>
      </c>
      <c r="F1562">
        <v>1</v>
      </c>
      <c r="G1562">
        <v>0</v>
      </c>
      <c r="H1562">
        <v>0</v>
      </c>
      <c r="I1562">
        <v>0</v>
      </c>
      <c r="K1562"/>
      <c r="N1562" t="s">
        <v>3091</v>
      </c>
      <c r="O1562" t="s">
        <v>3092</v>
      </c>
      <c r="P1562" t="s">
        <v>3093</v>
      </c>
      <c r="R1562" t="s">
        <v>3094</v>
      </c>
    </row>
    <row r="1563" spans="1:18" x14ac:dyDescent="0.25">
      <c r="A1563">
        <v>20130000</v>
      </c>
      <c r="B1563" t="s">
        <v>3089</v>
      </c>
      <c r="D1563" t="s">
        <v>3090</v>
      </c>
      <c r="F1563">
        <v>1</v>
      </c>
      <c r="G1563">
        <v>0</v>
      </c>
      <c r="H1563">
        <v>3.3888888888888899E-2</v>
      </c>
      <c r="I1563">
        <v>3.3888888888888899E-2</v>
      </c>
      <c r="K1563"/>
      <c r="N1563" t="s">
        <v>3091</v>
      </c>
      <c r="O1563" t="s">
        <v>3092</v>
      </c>
      <c r="P1563" t="s">
        <v>3093</v>
      </c>
      <c r="R1563" t="s">
        <v>3094</v>
      </c>
    </row>
    <row r="1564" spans="1:18" x14ac:dyDescent="0.25">
      <c r="A1564">
        <v>20131400</v>
      </c>
      <c r="B1564" t="s">
        <v>3089</v>
      </c>
      <c r="D1564" t="s">
        <v>3090</v>
      </c>
      <c r="F1564">
        <v>1</v>
      </c>
      <c r="G1564">
        <v>0</v>
      </c>
      <c r="H1564">
        <v>0.10989485458612901</v>
      </c>
      <c r="I1564">
        <v>0.10989485458612901</v>
      </c>
      <c r="K1564"/>
      <c r="N1564" t="s">
        <v>3091</v>
      </c>
      <c r="O1564" t="s">
        <v>3092</v>
      </c>
      <c r="P1564" t="s">
        <v>3093</v>
      </c>
      <c r="R1564" t="s">
        <v>3094</v>
      </c>
    </row>
    <row r="1565" spans="1:18" x14ac:dyDescent="0.25">
      <c r="A1565">
        <v>20132800</v>
      </c>
      <c r="B1565" t="s">
        <v>3089</v>
      </c>
      <c r="D1565" t="s">
        <v>3090</v>
      </c>
      <c r="F1565">
        <v>1</v>
      </c>
      <c r="G1565">
        <v>0</v>
      </c>
      <c r="H1565">
        <v>0.12812408477841999</v>
      </c>
      <c r="I1565">
        <v>0.12812408477841999</v>
      </c>
      <c r="K1565"/>
      <c r="N1565" t="s">
        <v>3091</v>
      </c>
      <c r="O1565" t="s">
        <v>3092</v>
      </c>
      <c r="P1565" t="s">
        <v>3093</v>
      </c>
      <c r="R1565" t="s">
        <v>3094</v>
      </c>
    </row>
    <row r="1566" spans="1:18" x14ac:dyDescent="0.25">
      <c r="A1566">
        <v>20133001</v>
      </c>
      <c r="B1566" t="s">
        <v>3089</v>
      </c>
      <c r="D1566" t="s">
        <v>3090</v>
      </c>
      <c r="F1566">
        <v>1</v>
      </c>
      <c r="G1566">
        <v>0</v>
      </c>
      <c r="H1566">
        <v>0</v>
      </c>
      <c r="I1566"/>
      <c r="K1566"/>
      <c r="N1566" t="s">
        <v>3091</v>
      </c>
      <c r="O1566" t="s">
        <v>3092</v>
      </c>
      <c r="P1566" t="s">
        <v>3093</v>
      </c>
      <c r="R1566" t="s">
        <v>3094</v>
      </c>
    </row>
    <row r="1567" spans="1:18" x14ac:dyDescent="0.25">
      <c r="A1567">
        <v>20133200</v>
      </c>
      <c r="B1567" t="s">
        <v>3089</v>
      </c>
      <c r="D1567" t="s">
        <v>3090</v>
      </c>
      <c r="F1567">
        <v>1</v>
      </c>
      <c r="G1567">
        <v>0</v>
      </c>
      <c r="H1567">
        <v>0</v>
      </c>
      <c r="I1567">
        <v>0</v>
      </c>
      <c r="K1567"/>
      <c r="N1567" t="s">
        <v>3091</v>
      </c>
      <c r="O1567" t="s">
        <v>3092</v>
      </c>
      <c r="P1567" t="s">
        <v>3093</v>
      </c>
      <c r="R1567" t="s">
        <v>3094</v>
      </c>
    </row>
    <row r="1568" spans="1:18" x14ac:dyDescent="0.25">
      <c r="A1568">
        <v>20134900</v>
      </c>
      <c r="B1568" t="s">
        <v>3089</v>
      </c>
      <c r="D1568" t="s">
        <v>3090</v>
      </c>
      <c r="F1568">
        <v>1</v>
      </c>
      <c r="G1568">
        <v>0</v>
      </c>
      <c r="H1568">
        <v>0</v>
      </c>
      <c r="I1568">
        <v>0</v>
      </c>
      <c r="K1568"/>
      <c r="N1568" t="s">
        <v>3091</v>
      </c>
      <c r="O1568" t="s">
        <v>3092</v>
      </c>
      <c r="P1568" t="s">
        <v>3093</v>
      </c>
      <c r="R1568" t="s">
        <v>3094</v>
      </c>
    </row>
    <row r="1569" spans="1:18" x14ac:dyDescent="0.25">
      <c r="A1569">
        <v>20135300</v>
      </c>
      <c r="B1569" t="s">
        <v>3089</v>
      </c>
      <c r="D1569" t="s">
        <v>3090</v>
      </c>
      <c r="F1569">
        <v>1</v>
      </c>
      <c r="G1569">
        <v>0</v>
      </c>
      <c r="H1569">
        <v>0</v>
      </c>
      <c r="I1569">
        <v>0</v>
      </c>
      <c r="K1569"/>
      <c r="N1569" t="s">
        <v>3091</v>
      </c>
      <c r="O1569" t="s">
        <v>3092</v>
      </c>
      <c r="P1569" t="s">
        <v>3093</v>
      </c>
      <c r="R1569" t="s">
        <v>3094</v>
      </c>
    </row>
    <row r="1570" spans="1:18" x14ac:dyDescent="0.25">
      <c r="A1570">
        <v>20136000</v>
      </c>
      <c r="B1570" t="s">
        <v>3089</v>
      </c>
      <c r="D1570" t="s">
        <v>3090</v>
      </c>
      <c r="F1570">
        <v>1</v>
      </c>
      <c r="G1570">
        <v>0</v>
      </c>
      <c r="H1570">
        <v>0.20749999999999999</v>
      </c>
      <c r="I1570">
        <v>0.20749999999999999</v>
      </c>
      <c r="K1570"/>
      <c r="N1570" t="s">
        <v>3091</v>
      </c>
      <c r="O1570" t="s">
        <v>3092</v>
      </c>
      <c r="P1570" t="s">
        <v>3093</v>
      </c>
      <c r="R1570" t="s">
        <v>3094</v>
      </c>
    </row>
    <row r="1571" spans="1:18" x14ac:dyDescent="0.25">
      <c r="A1571">
        <v>20136500</v>
      </c>
      <c r="B1571" t="s">
        <v>3089</v>
      </c>
      <c r="D1571" t="s">
        <v>3090</v>
      </c>
      <c r="F1571">
        <v>1</v>
      </c>
      <c r="G1571">
        <v>0</v>
      </c>
      <c r="H1571">
        <v>0</v>
      </c>
      <c r="I1571">
        <v>0</v>
      </c>
      <c r="K1571"/>
      <c r="N1571" t="s">
        <v>3091</v>
      </c>
      <c r="O1571" t="s">
        <v>3092</v>
      </c>
      <c r="P1571" t="s">
        <v>3093</v>
      </c>
      <c r="R1571" t="s">
        <v>3094</v>
      </c>
    </row>
    <row r="1572" spans="1:18" x14ac:dyDescent="0.25">
      <c r="A1572">
        <v>20137400</v>
      </c>
      <c r="B1572" t="s">
        <v>3089</v>
      </c>
      <c r="D1572" t="s">
        <v>3090</v>
      </c>
      <c r="F1572">
        <v>1</v>
      </c>
      <c r="G1572">
        <v>0</v>
      </c>
      <c r="H1572">
        <v>0.2</v>
      </c>
      <c r="I1572">
        <v>0.2</v>
      </c>
      <c r="K1572"/>
      <c r="N1572" t="s">
        <v>3091</v>
      </c>
      <c r="O1572" t="s">
        <v>3092</v>
      </c>
      <c r="P1572" t="s">
        <v>3093</v>
      </c>
      <c r="R1572" t="s">
        <v>3094</v>
      </c>
    </row>
    <row r="1573" spans="1:18" x14ac:dyDescent="0.25">
      <c r="A1573">
        <v>20137500</v>
      </c>
      <c r="B1573" t="s">
        <v>3089</v>
      </c>
      <c r="D1573" t="s">
        <v>3090</v>
      </c>
      <c r="F1573">
        <v>1</v>
      </c>
      <c r="G1573">
        <v>0</v>
      </c>
      <c r="H1573">
        <v>0.80059999999999998</v>
      </c>
      <c r="I1573">
        <v>0.80059999999999998</v>
      </c>
      <c r="K1573"/>
      <c r="N1573" t="s">
        <v>3091</v>
      </c>
      <c r="O1573" t="s">
        <v>3092</v>
      </c>
      <c r="P1573" t="s">
        <v>3093</v>
      </c>
      <c r="R1573" t="s">
        <v>3094</v>
      </c>
    </row>
    <row r="1574" spans="1:18" x14ac:dyDescent="0.25">
      <c r="A1574">
        <v>20138501</v>
      </c>
      <c r="B1574" t="s">
        <v>3089</v>
      </c>
      <c r="D1574" t="s">
        <v>3090</v>
      </c>
      <c r="F1574">
        <v>1</v>
      </c>
      <c r="G1574">
        <v>0</v>
      </c>
      <c r="H1574">
        <v>0</v>
      </c>
      <c r="I1574"/>
      <c r="K1574"/>
      <c r="N1574" t="s">
        <v>3091</v>
      </c>
      <c r="O1574" t="s">
        <v>3092</v>
      </c>
      <c r="P1574" t="s">
        <v>3093</v>
      </c>
      <c r="R1574" t="s">
        <v>3094</v>
      </c>
    </row>
    <row r="1575" spans="1:18" x14ac:dyDescent="0.25">
      <c r="A1575">
        <v>20138810</v>
      </c>
      <c r="B1575" t="s">
        <v>3089</v>
      </c>
      <c r="D1575" t="s">
        <v>3090</v>
      </c>
      <c r="F1575">
        <v>1</v>
      </c>
      <c r="G1575">
        <v>0</v>
      </c>
      <c r="H1575">
        <v>0.27297619047618998</v>
      </c>
      <c r="I1575">
        <v>0.27297619047618998</v>
      </c>
      <c r="K1575"/>
      <c r="N1575" t="s">
        <v>3091</v>
      </c>
      <c r="O1575" t="s">
        <v>3092</v>
      </c>
      <c r="P1575" t="s">
        <v>3093</v>
      </c>
      <c r="R1575" t="s">
        <v>3094</v>
      </c>
    </row>
    <row r="1576" spans="1:18" x14ac:dyDescent="0.25">
      <c r="A1576">
        <v>20139700</v>
      </c>
      <c r="B1576" t="s">
        <v>3089</v>
      </c>
      <c r="D1576" t="s">
        <v>3090</v>
      </c>
      <c r="F1576">
        <v>1</v>
      </c>
      <c r="G1576">
        <v>0</v>
      </c>
      <c r="H1576">
        <v>5.10349206349206E-2</v>
      </c>
      <c r="I1576">
        <v>5.10349206349206E-2</v>
      </c>
      <c r="K1576"/>
      <c r="N1576" t="s">
        <v>3091</v>
      </c>
      <c r="O1576" t="s">
        <v>3092</v>
      </c>
      <c r="P1576" t="s">
        <v>3093</v>
      </c>
      <c r="R1576" t="s">
        <v>3094</v>
      </c>
    </row>
    <row r="1577" spans="1:18" x14ac:dyDescent="0.25">
      <c r="A1577">
        <v>20139800</v>
      </c>
      <c r="B1577" t="s">
        <v>3089</v>
      </c>
      <c r="D1577" t="s">
        <v>3090</v>
      </c>
      <c r="F1577">
        <v>1</v>
      </c>
      <c r="G1577">
        <v>0</v>
      </c>
      <c r="H1577">
        <v>1.24E-2</v>
      </c>
      <c r="I1577">
        <v>1.24E-2</v>
      </c>
      <c r="K1577"/>
      <c r="N1577" t="s">
        <v>3091</v>
      </c>
      <c r="O1577" t="s">
        <v>3092</v>
      </c>
      <c r="P1577" t="s">
        <v>3093</v>
      </c>
      <c r="R1577" t="s">
        <v>3094</v>
      </c>
    </row>
    <row r="1578" spans="1:18" x14ac:dyDescent="0.25">
      <c r="A1578">
        <v>20140010</v>
      </c>
      <c r="B1578" t="s">
        <v>3089</v>
      </c>
      <c r="D1578" t="s">
        <v>3090</v>
      </c>
      <c r="F1578">
        <v>1</v>
      </c>
      <c r="G1578">
        <v>0</v>
      </c>
      <c r="H1578">
        <v>0.13916666666666699</v>
      </c>
      <c r="I1578">
        <v>0.13916666666666699</v>
      </c>
      <c r="K1578"/>
      <c r="N1578" t="s">
        <v>3091</v>
      </c>
      <c r="O1578" t="s">
        <v>3092</v>
      </c>
      <c r="P1578" t="s">
        <v>3093</v>
      </c>
      <c r="R1578" t="s">
        <v>3094</v>
      </c>
    </row>
    <row r="1579" spans="1:18" x14ac:dyDescent="0.25">
      <c r="A1579">
        <v>20140020</v>
      </c>
      <c r="B1579" t="s">
        <v>3089</v>
      </c>
      <c r="D1579" t="s">
        <v>3090</v>
      </c>
      <c r="F1579">
        <v>1</v>
      </c>
      <c r="G1579">
        <v>0</v>
      </c>
      <c r="H1579">
        <v>0.13750000000000001</v>
      </c>
      <c r="I1579">
        <v>0.13750000000000001</v>
      </c>
      <c r="K1579"/>
      <c r="N1579" t="s">
        <v>3091</v>
      </c>
      <c r="O1579" t="s">
        <v>3092</v>
      </c>
      <c r="P1579" t="s">
        <v>3093</v>
      </c>
      <c r="R1579" t="s">
        <v>3094</v>
      </c>
    </row>
    <row r="1580" spans="1:18" x14ac:dyDescent="0.25">
      <c r="A1580">
        <v>20140300</v>
      </c>
      <c r="B1580" t="s">
        <v>3089</v>
      </c>
      <c r="D1580" t="s">
        <v>3090</v>
      </c>
      <c r="F1580">
        <v>1</v>
      </c>
      <c r="G1580">
        <v>0</v>
      </c>
      <c r="H1580">
        <v>0</v>
      </c>
      <c r="I1580">
        <v>0</v>
      </c>
      <c r="K1580"/>
      <c r="N1580" t="s">
        <v>3091</v>
      </c>
      <c r="O1580" t="s">
        <v>3092</v>
      </c>
      <c r="P1580" t="s">
        <v>3093</v>
      </c>
      <c r="R1580" t="s">
        <v>3094</v>
      </c>
    </row>
    <row r="1581" spans="1:18" x14ac:dyDescent="0.25">
      <c r="A1581">
        <v>20140600</v>
      </c>
      <c r="B1581" t="s">
        <v>3089</v>
      </c>
      <c r="D1581" t="s">
        <v>3090</v>
      </c>
      <c r="F1581">
        <v>1</v>
      </c>
      <c r="G1581">
        <v>0</v>
      </c>
      <c r="H1581">
        <v>0</v>
      </c>
      <c r="I1581"/>
      <c r="K1581"/>
      <c r="N1581" t="s">
        <v>3091</v>
      </c>
      <c r="O1581" t="s">
        <v>3092</v>
      </c>
      <c r="P1581" t="s">
        <v>3093</v>
      </c>
      <c r="R1581" t="s">
        <v>3094</v>
      </c>
    </row>
    <row r="1582" spans="1:18" x14ac:dyDescent="0.25">
      <c r="A1582">
        <v>20140800</v>
      </c>
      <c r="B1582" t="s">
        <v>3089</v>
      </c>
      <c r="D1582" t="s">
        <v>3090</v>
      </c>
      <c r="F1582">
        <v>1</v>
      </c>
      <c r="G1582">
        <v>0</v>
      </c>
      <c r="H1582">
        <v>5.81666666666667E-2</v>
      </c>
      <c r="I1582">
        <v>5.81666666666667E-2</v>
      </c>
      <c r="K1582"/>
      <c r="N1582" t="s">
        <v>3091</v>
      </c>
      <c r="O1582" t="s">
        <v>3092</v>
      </c>
      <c r="P1582" t="s">
        <v>3093</v>
      </c>
      <c r="R1582" t="s">
        <v>3094</v>
      </c>
    </row>
    <row r="1583" spans="1:18" x14ac:dyDescent="0.25">
      <c r="A1583">
        <v>20140900</v>
      </c>
      <c r="B1583" t="s">
        <v>3089</v>
      </c>
      <c r="D1583" t="s">
        <v>3090</v>
      </c>
      <c r="F1583">
        <v>1</v>
      </c>
      <c r="G1583">
        <v>0</v>
      </c>
      <c r="H1583">
        <v>0.4672</v>
      </c>
      <c r="I1583">
        <v>0.4672</v>
      </c>
      <c r="K1583"/>
      <c r="N1583" t="s">
        <v>3091</v>
      </c>
      <c r="O1583" t="s">
        <v>3092</v>
      </c>
      <c r="P1583" t="s">
        <v>3093</v>
      </c>
      <c r="R1583" t="s">
        <v>3094</v>
      </c>
    </row>
    <row r="1584" spans="1:18" x14ac:dyDescent="0.25">
      <c r="A1584">
        <v>20141000</v>
      </c>
      <c r="B1584" t="s">
        <v>3089</v>
      </c>
      <c r="D1584" t="s">
        <v>3090</v>
      </c>
      <c r="F1584">
        <v>1</v>
      </c>
      <c r="G1584">
        <v>0</v>
      </c>
      <c r="H1584">
        <v>0</v>
      </c>
      <c r="I1584"/>
      <c r="K1584"/>
      <c r="N1584" t="s">
        <v>3091</v>
      </c>
      <c r="O1584" t="s">
        <v>3092</v>
      </c>
      <c r="P1584" t="s">
        <v>3093</v>
      </c>
      <c r="R1584" t="s">
        <v>3094</v>
      </c>
    </row>
    <row r="1585" spans="1:18" x14ac:dyDescent="0.25">
      <c r="A1585">
        <v>20141200</v>
      </c>
      <c r="B1585" t="s">
        <v>3089</v>
      </c>
      <c r="D1585" t="s">
        <v>3090</v>
      </c>
      <c r="F1585">
        <v>1</v>
      </c>
      <c r="G1585">
        <v>0</v>
      </c>
      <c r="H1585">
        <v>0</v>
      </c>
      <c r="I1585"/>
      <c r="K1585"/>
      <c r="N1585" t="s">
        <v>3091</v>
      </c>
      <c r="O1585" t="s">
        <v>3092</v>
      </c>
      <c r="P1585" t="s">
        <v>3093</v>
      </c>
      <c r="R1585" t="s">
        <v>3094</v>
      </c>
    </row>
    <row r="1586" spans="1:18" x14ac:dyDescent="0.25">
      <c r="A1586">
        <v>20141800</v>
      </c>
      <c r="B1586" t="s">
        <v>3089</v>
      </c>
      <c r="D1586" t="s">
        <v>3090</v>
      </c>
      <c r="F1586">
        <v>1</v>
      </c>
      <c r="G1586">
        <v>0</v>
      </c>
      <c r="H1586">
        <v>0</v>
      </c>
      <c r="I1586"/>
      <c r="K1586"/>
      <c r="N1586" t="s">
        <v>3091</v>
      </c>
      <c r="O1586" t="s">
        <v>3092</v>
      </c>
      <c r="P1586" t="s">
        <v>3093</v>
      </c>
      <c r="R1586" t="s">
        <v>3094</v>
      </c>
    </row>
    <row r="1587" spans="1:18" x14ac:dyDescent="0.25">
      <c r="A1587">
        <v>20141900</v>
      </c>
      <c r="B1587" t="s">
        <v>3089</v>
      </c>
      <c r="D1587" t="s">
        <v>3090</v>
      </c>
      <c r="F1587">
        <v>1</v>
      </c>
      <c r="G1587">
        <v>0</v>
      </c>
      <c r="H1587">
        <v>0.25809266409266401</v>
      </c>
      <c r="I1587">
        <v>0.25809266409266401</v>
      </c>
      <c r="K1587"/>
      <c r="N1587" t="s">
        <v>3091</v>
      </c>
      <c r="O1587" t="s">
        <v>3092</v>
      </c>
      <c r="P1587" t="s">
        <v>3093</v>
      </c>
      <c r="R1587" t="s">
        <v>3094</v>
      </c>
    </row>
    <row r="1588" spans="1:18" x14ac:dyDescent="0.25">
      <c r="A1588">
        <v>20142200</v>
      </c>
      <c r="B1588" t="s">
        <v>3089</v>
      </c>
      <c r="D1588" t="s">
        <v>3090</v>
      </c>
      <c r="F1588">
        <v>1</v>
      </c>
      <c r="G1588">
        <v>0</v>
      </c>
      <c r="H1588">
        <v>1.5303921568627501E-2</v>
      </c>
      <c r="I1588">
        <v>1.5303921568627501E-2</v>
      </c>
      <c r="K1588"/>
      <c r="N1588" t="s">
        <v>3091</v>
      </c>
      <c r="O1588" t="s">
        <v>3092</v>
      </c>
      <c r="P1588" t="s">
        <v>3093</v>
      </c>
      <c r="R1588" t="s">
        <v>3094</v>
      </c>
    </row>
    <row r="1589" spans="1:18" x14ac:dyDescent="0.25">
      <c r="A1589">
        <v>20142223</v>
      </c>
      <c r="B1589" t="s">
        <v>3089</v>
      </c>
      <c r="D1589" t="s">
        <v>3090</v>
      </c>
      <c r="F1589">
        <v>1</v>
      </c>
      <c r="G1589">
        <v>0</v>
      </c>
      <c r="H1589">
        <v>0</v>
      </c>
      <c r="I1589"/>
      <c r="K1589"/>
      <c r="N1589" t="s">
        <v>3091</v>
      </c>
      <c r="O1589" t="s">
        <v>3092</v>
      </c>
      <c r="P1589" t="s">
        <v>3093</v>
      </c>
      <c r="R1589" t="s">
        <v>3094</v>
      </c>
    </row>
    <row r="1590" spans="1:18" x14ac:dyDescent="0.25">
      <c r="A1590">
        <v>20142700</v>
      </c>
      <c r="B1590" t="s">
        <v>3089</v>
      </c>
      <c r="D1590" t="s">
        <v>3090</v>
      </c>
      <c r="F1590">
        <v>1</v>
      </c>
      <c r="G1590">
        <v>0</v>
      </c>
      <c r="H1590">
        <v>0</v>
      </c>
      <c r="I1590"/>
      <c r="K1590"/>
      <c r="N1590" t="s">
        <v>3091</v>
      </c>
      <c r="O1590" t="s">
        <v>3092</v>
      </c>
      <c r="P1590" t="s">
        <v>3093</v>
      </c>
      <c r="R1590" t="s">
        <v>3094</v>
      </c>
    </row>
    <row r="1591" spans="1:18" x14ac:dyDescent="0.25">
      <c r="A1591">
        <v>20143000</v>
      </c>
      <c r="B1591" t="s">
        <v>3089</v>
      </c>
      <c r="D1591" t="s">
        <v>3090</v>
      </c>
      <c r="F1591">
        <v>1</v>
      </c>
      <c r="G1591">
        <v>0</v>
      </c>
      <c r="H1591">
        <v>0</v>
      </c>
      <c r="I1591"/>
      <c r="K1591"/>
      <c r="N1591" t="s">
        <v>3091</v>
      </c>
      <c r="O1591" t="s">
        <v>3092</v>
      </c>
      <c r="P1591" t="s">
        <v>3093</v>
      </c>
      <c r="R1591" t="s">
        <v>3094</v>
      </c>
    </row>
    <row r="1592" spans="1:18" x14ac:dyDescent="0.25">
      <c r="A1592">
        <v>20143200</v>
      </c>
      <c r="B1592" t="s">
        <v>3089</v>
      </c>
      <c r="D1592" t="s">
        <v>3090</v>
      </c>
      <c r="F1592">
        <v>1</v>
      </c>
      <c r="G1592">
        <v>0</v>
      </c>
      <c r="H1592">
        <v>0</v>
      </c>
      <c r="I1592"/>
      <c r="K1592"/>
      <c r="N1592" t="s">
        <v>3091</v>
      </c>
      <c r="O1592" t="s">
        <v>3092</v>
      </c>
      <c r="P1592" t="s">
        <v>3093</v>
      </c>
      <c r="R1592" t="s">
        <v>3094</v>
      </c>
    </row>
    <row r="1593" spans="1:18" x14ac:dyDescent="0.25">
      <c r="A1593">
        <v>20144100</v>
      </c>
      <c r="B1593" t="s">
        <v>3089</v>
      </c>
      <c r="D1593" t="s">
        <v>3090</v>
      </c>
      <c r="F1593">
        <v>1</v>
      </c>
      <c r="G1593">
        <v>0</v>
      </c>
      <c r="H1593">
        <v>0</v>
      </c>
      <c r="I1593">
        <v>0</v>
      </c>
      <c r="K1593"/>
      <c r="N1593" t="s">
        <v>3091</v>
      </c>
      <c r="O1593" t="s">
        <v>3092</v>
      </c>
      <c r="P1593" t="s">
        <v>3093</v>
      </c>
      <c r="R1593" t="s">
        <v>3094</v>
      </c>
    </row>
    <row r="1594" spans="1:18" x14ac:dyDescent="0.25">
      <c r="A1594">
        <v>20144200</v>
      </c>
      <c r="B1594" t="s">
        <v>3089</v>
      </c>
      <c r="D1594" t="s">
        <v>3090</v>
      </c>
      <c r="F1594">
        <v>1</v>
      </c>
      <c r="G1594">
        <v>0</v>
      </c>
      <c r="H1594">
        <v>1.12274390243902</v>
      </c>
      <c r="I1594">
        <v>1.12274390243902</v>
      </c>
      <c r="K1594"/>
      <c r="N1594" t="s">
        <v>3091</v>
      </c>
      <c r="O1594" t="s">
        <v>3092</v>
      </c>
      <c r="P1594" t="s">
        <v>3093</v>
      </c>
      <c r="R1594" t="s">
        <v>3094</v>
      </c>
    </row>
    <row r="1595" spans="1:18" x14ac:dyDescent="0.25">
      <c r="A1595">
        <v>20144300</v>
      </c>
      <c r="B1595" t="s">
        <v>3089</v>
      </c>
      <c r="D1595" t="s">
        <v>3090</v>
      </c>
      <c r="F1595">
        <v>1</v>
      </c>
      <c r="G1595">
        <v>0</v>
      </c>
      <c r="H1595">
        <v>0.63500000000000001</v>
      </c>
      <c r="I1595">
        <v>0.63500000000000001</v>
      </c>
      <c r="K1595"/>
      <c r="N1595" t="s">
        <v>3091</v>
      </c>
      <c r="O1595" t="s">
        <v>3092</v>
      </c>
      <c r="P1595" t="s">
        <v>3093</v>
      </c>
      <c r="R1595" t="s">
        <v>3094</v>
      </c>
    </row>
    <row r="1596" spans="1:18" x14ac:dyDescent="0.25">
      <c r="A1596">
        <v>20144400</v>
      </c>
      <c r="B1596" t="s">
        <v>3089</v>
      </c>
      <c r="D1596" t="s">
        <v>3090</v>
      </c>
      <c r="F1596">
        <v>1</v>
      </c>
      <c r="G1596">
        <v>0</v>
      </c>
      <c r="H1596">
        <v>1.0645339207048401</v>
      </c>
      <c r="I1596">
        <v>1.0645339207048401</v>
      </c>
      <c r="K1596"/>
      <c r="N1596" t="s">
        <v>3091</v>
      </c>
      <c r="O1596" t="s">
        <v>3092</v>
      </c>
      <c r="P1596" t="s">
        <v>3093</v>
      </c>
      <c r="R1596" t="s">
        <v>3094</v>
      </c>
    </row>
    <row r="1597" spans="1:18" x14ac:dyDescent="0.25">
      <c r="A1597">
        <v>20144500</v>
      </c>
      <c r="B1597" t="s">
        <v>3089</v>
      </c>
      <c r="D1597" t="s">
        <v>3090</v>
      </c>
      <c r="F1597">
        <v>1</v>
      </c>
      <c r="G1597">
        <v>0</v>
      </c>
      <c r="H1597">
        <v>0.995159010600706</v>
      </c>
      <c r="I1597">
        <v>0.995159010600706</v>
      </c>
      <c r="K1597"/>
      <c r="N1597" t="s">
        <v>3091</v>
      </c>
      <c r="O1597" t="s">
        <v>3092</v>
      </c>
      <c r="P1597" t="s">
        <v>3093</v>
      </c>
      <c r="R1597" t="s">
        <v>3094</v>
      </c>
    </row>
    <row r="1598" spans="1:18" x14ac:dyDescent="0.25">
      <c r="A1598">
        <v>20144600</v>
      </c>
      <c r="B1598" t="s">
        <v>3089</v>
      </c>
      <c r="D1598" t="s">
        <v>3090</v>
      </c>
      <c r="F1598">
        <v>1</v>
      </c>
      <c r="G1598">
        <v>0</v>
      </c>
      <c r="H1598">
        <v>1.21E-2</v>
      </c>
      <c r="I1598">
        <v>1.21E-2</v>
      </c>
      <c r="K1598"/>
      <c r="N1598" t="s">
        <v>3091</v>
      </c>
      <c r="O1598" t="s">
        <v>3092</v>
      </c>
      <c r="P1598" t="s">
        <v>3093</v>
      </c>
      <c r="R1598" t="s">
        <v>3094</v>
      </c>
    </row>
    <row r="1599" spans="1:18" x14ac:dyDescent="0.25">
      <c r="A1599">
        <v>20144700</v>
      </c>
      <c r="B1599" t="s">
        <v>3089</v>
      </c>
      <c r="D1599" t="s">
        <v>3090</v>
      </c>
      <c r="F1599">
        <v>1</v>
      </c>
      <c r="G1599">
        <v>0</v>
      </c>
      <c r="H1599">
        <v>0</v>
      </c>
      <c r="I1599">
        <v>0</v>
      </c>
      <c r="K1599"/>
      <c r="N1599" t="s">
        <v>3091</v>
      </c>
      <c r="O1599" t="s">
        <v>3092</v>
      </c>
      <c r="P1599" t="s">
        <v>3093</v>
      </c>
      <c r="R1599" t="s">
        <v>3094</v>
      </c>
    </row>
    <row r="1600" spans="1:18" x14ac:dyDescent="0.25">
      <c r="A1600">
        <v>20144800</v>
      </c>
      <c r="B1600" t="s">
        <v>3089</v>
      </c>
      <c r="D1600" t="s">
        <v>3090</v>
      </c>
      <c r="F1600">
        <v>1</v>
      </c>
      <c r="G1600">
        <v>0</v>
      </c>
      <c r="H1600">
        <v>0</v>
      </c>
      <c r="I1600">
        <v>0</v>
      </c>
      <c r="K1600"/>
      <c r="N1600" t="s">
        <v>3091</v>
      </c>
      <c r="O1600" t="s">
        <v>3092</v>
      </c>
      <c r="P1600" t="s">
        <v>3093</v>
      </c>
      <c r="R1600" t="s">
        <v>3094</v>
      </c>
    </row>
    <row r="1601" spans="1:18" x14ac:dyDescent="0.25">
      <c r="A1601">
        <v>20144900</v>
      </c>
      <c r="B1601" t="s">
        <v>3089</v>
      </c>
      <c r="D1601" t="s">
        <v>3090</v>
      </c>
      <c r="F1601">
        <v>1</v>
      </c>
      <c r="G1601">
        <v>0</v>
      </c>
      <c r="H1601">
        <v>4.6899999999999997E-2</v>
      </c>
      <c r="I1601">
        <v>4.6899999999999997E-2</v>
      </c>
      <c r="K1601"/>
      <c r="N1601" t="s">
        <v>3091</v>
      </c>
      <c r="O1601" t="s">
        <v>3092</v>
      </c>
      <c r="P1601" t="s">
        <v>3093</v>
      </c>
      <c r="R1601" t="s">
        <v>3094</v>
      </c>
    </row>
    <row r="1602" spans="1:18" x14ac:dyDescent="0.25">
      <c r="A1602">
        <v>20145000</v>
      </c>
      <c r="B1602" t="s">
        <v>3089</v>
      </c>
      <c r="D1602" t="s">
        <v>3090</v>
      </c>
      <c r="F1602">
        <v>1</v>
      </c>
      <c r="G1602">
        <v>0</v>
      </c>
      <c r="H1602">
        <v>0</v>
      </c>
      <c r="I1602">
        <v>0</v>
      </c>
      <c r="K1602"/>
      <c r="N1602" t="s">
        <v>3091</v>
      </c>
      <c r="O1602" t="s">
        <v>3092</v>
      </c>
      <c r="P1602" t="s">
        <v>3093</v>
      </c>
      <c r="R1602" t="s">
        <v>3094</v>
      </c>
    </row>
    <row r="1603" spans="1:18" x14ac:dyDescent="0.25">
      <c r="A1603">
        <v>20145100</v>
      </c>
      <c r="B1603" t="s">
        <v>3089</v>
      </c>
      <c r="D1603" t="s">
        <v>3090</v>
      </c>
      <c r="F1603">
        <v>1</v>
      </c>
      <c r="G1603">
        <v>0</v>
      </c>
      <c r="H1603">
        <v>0</v>
      </c>
      <c r="I1603">
        <v>0</v>
      </c>
      <c r="K1603"/>
      <c r="N1603" t="s">
        <v>3091</v>
      </c>
      <c r="O1603" t="s">
        <v>3092</v>
      </c>
      <c r="P1603" t="s">
        <v>3093</v>
      </c>
      <c r="R1603" t="s">
        <v>3094</v>
      </c>
    </row>
    <row r="1604" spans="1:18" x14ac:dyDescent="0.25">
      <c r="A1604">
        <v>20145200</v>
      </c>
      <c r="B1604" t="s">
        <v>3089</v>
      </c>
      <c r="D1604" t="s">
        <v>3090</v>
      </c>
      <c r="F1604">
        <v>1</v>
      </c>
      <c r="G1604">
        <v>0</v>
      </c>
      <c r="H1604">
        <v>0.11169999999999999</v>
      </c>
      <c r="I1604">
        <v>0.11169999999999999</v>
      </c>
      <c r="K1604"/>
      <c r="N1604" t="s">
        <v>3091</v>
      </c>
      <c r="O1604" t="s">
        <v>3092</v>
      </c>
      <c r="P1604" t="s">
        <v>3093</v>
      </c>
      <c r="R1604" t="s">
        <v>3094</v>
      </c>
    </row>
    <row r="1605" spans="1:18" x14ac:dyDescent="0.25">
      <c r="A1605">
        <v>20145300</v>
      </c>
      <c r="B1605" t="s">
        <v>3089</v>
      </c>
      <c r="D1605" t="s">
        <v>3090</v>
      </c>
      <c r="F1605">
        <v>1</v>
      </c>
      <c r="G1605">
        <v>0</v>
      </c>
      <c r="H1605">
        <v>0.194246631016042</v>
      </c>
      <c r="I1605">
        <v>0.194246631016042</v>
      </c>
      <c r="K1605"/>
      <c r="N1605" t="s">
        <v>3091</v>
      </c>
      <c r="O1605" t="s">
        <v>3092</v>
      </c>
      <c r="P1605" t="s">
        <v>3093</v>
      </c>
      <c r="R1605" t="s">
        <v>3094</v>
      </c>
    </row>
    <row r="1606" spans="1:18" x14ac:dyDescent="0.25">
      <c r="A1606">
        <v>20145400</v>
      </c>
      <c r="B1606" t="s">
        <v>3089</v>
      </c>
      <c r="D1606" t="s">
        <v>3090</v>
      </c>
      <c r="F1606">
        <v>1</v>
      </c>
      <c r="G1606">
        <v>0</v>
      </c>
      <c r="H1606">
        <v>0.140013922518159</v>
      </c>
      <c r="I1606">
        <v>0.140013922518159</v>
      </c>
      <c r="K1606"/>
      <c r="N1606" t="s">
        <v>3091</v>
      </c>
      <c r="O1606" t="s">
        <v>3092</v>
      </c>
      <c r="P1606" t="s">
        <v>3093</v>
      </c>
      <c r="R1606" t="s">
        <v>3094</v>
      </c>
    </row>
    <row r="1607" spans="1:18" x14ac:dyDescent="0.25">
      <c r="A1607">
        <v>20145500</v>
      </c>
      <c r="B1607" t="s">
        <v>3089</v>
      </c>
      <c r="D1607" t="s">
        <v>3090</v>
      </c>
      <c r="F1607">
        <v>1</v>
      </c>
      <c r="G1607">
        <v>0</v>
      </c>
      <c r="H1607">
        <v>0</v>
      </c>
      <c r="I1607">
        <v>0</v>
      </c>
      <c r="K1607"/>
      <c r="N1607" t="s">
        <v>3091</v>
      </c>
      <c r="O1607" t="s">
        <v>3092</v>
      </c>
      <c r="P1607" t="s">
        <v>3093</v>
      </c>
      <c r="R1607" t="s">
        <v>3094</v>
      </c>
    </row>
    <row r="1608" spans="1:18" x14ac:dyDescent="0.25">
      <c r="A1608">
        <v>20145600</v>
      </c>
      <c r="B1608" t="s">
        <v>3089</v>
      </c>
      <c r="D1608" t="s">
        <v>3090</v>
      </c>
      <c r="F1608">
        <v>1</v>
      </c>
      <c r="G1608">
        <v>0</v>
      </c>
      <c r="H1608">
        <v>0.499</v>
      </c>
      <c r="I1608">
        <v>0.499</v>
      </c>
      <c r="K1608"/>
      <c r="N1608" t="s">
        <v>3091</v>
      </c>
      <c r="O1608" t="s">
        <v>3092</v>
      </c>
      <c r="P1608" t="s">
        <v>3093</v>
      </c>
      <c r="R1608" t="s">
        <v>3094</v>
      </c>
    </row>
    <row r="1609" spans="1:18" x14ac:dyDescent="0.25">
      <c r="A1609">
        <v>20145700</v>
      </c>
      <c r="B1609" t="s">
        <v>3089</v>
      </c>
      <c r="D1609" t="s">
        <v>3090</v>
      </c>
      <c r="F1609">
        <v>1</v>
      </c>
      <c r="G1609">
        <v>0</v>
      </c>
      <c r="H1609">
        <v>0.24449474535165699</v>
      </c>
      <c r="I1609">
        <v>0.24449474535165699</v>
      </c>
      <c r="K1609"/>
      <c r="N1609" t="s">
        <v>3091</v>
      </c>
      <c r="O1609" t="s">
        <v>3092</v>
      </c>
      <c r="P1609" t="s">
        <v>3093</v>
      </c>
      <c r="R1609" t="s">
        <v>3094</v>
      </c>
    </row>
    <row r="1610" spans="1:18" x14ac:dyDescent="0.25">
      <c r="A1610">
        <v>20145800</v>
      </c>
      <c r="B1610" t="s">
        <v>3089</v>
      </c>
      <c r="D1610" t="s">
        <v>3090</v>
      </c>
      <c r="F1610">
        <v>1</v>
      </c>
      <c r="G1610">
        <v>0</v>
      </c>
      <c r="H1610">
        <v>0</v>
      </c>
      <c r="I1610">
        <v>0</v>
      </c>
      <c r="K1610"/>
      <c r="N1610" t="s">
        <v>3091</v>
      </c>
      <c r="O1610" t="s">
        <v>3092</v>
      </c>
      <c r="P1610" t="s">
        <v>3093</v>
      </c>
      <c r="R1610" t="s">
        <v>3094</v>
      </c>
    </row>
    <row r="1611" spans="1:18" x14ac:dyDescent="0.25">
      <c r="A1611">
        <v>20145900</v>
      </c>
      <c r="B1611" t="s">
        <v>3089</v>
      </c>
      <c r="D1611" t="s">
        <v>3090</v>
      </c>
      <c r="F1611">
        <v>1</v>
      </c>
      <c r="G1611">
        <v>0</v>
      </c>
      <c r="H1611">
        <v>0.71899999999999997</v>
      </c>
      <c r="I1611">
        <v>0.71899999999999997</v>
      </c>
      <c r="K1611"/>
      <c r="N1611" t="s">
        <v>3091</v>
      </c>
      <c r="O1611" t="s">
        <v>3092</v>
      </c>
      <c r="P1611" t="s">
        <v>3093</v>
      </c>
      <c r="R1611" t="s">
        <v>3094</v>
      </c>
    </row>
    <row r="1612" spans="1:18" x14ac:dyDescent="0.25">
      <c r="A1612">
        <v>20146000</v>
      </c>
      <c r="B1612" t="s">
        <v>3089</v>
      </c>
      <c r="D1612" t="s">
        <v>3090</v>
      </c>
      <c r="F1612">
        <v>1</v>
      </c>
      <c r="G1612">
        <v>0</v>
      </c>
      <c r="H1612">
        <v>0</v>
      </c>
      <c r="I1612">
        <v>0</v>
      </c>
      <c r="K1612"/>
      <c r="N1612" t="s">
        <v>3091</v>
      </c>
      <c r="O1612" t="s">
        <v>3092</v>
      </c>
      <c r="P1612" t="s">
        <v>3093</v>
      </c>
      <c r="R1612" t="s">
        <v>3094</v>
      </c>
    </row>
    <row r="1613" spans="1:18" x14ac:dyDescent="0.25">
      <c r="A1613">
        <v>20146100</v>
      </c>
      <c r="B1613" t="s">
        <v>3089</v>
      </c>
      <c r="D1613" t="s">
        <v>3090</v>
      </c>
      <c r="F1613">
        <v>1</v>
      </c>
      <c r="G1613">
        <v>0</v>
      </c>
      <c r="H1613">
        <v>0.16372</v>
      </c>
      <c r="I1613">
        <v>0.16372</v>
      </c>
      <c r="K1613"/>
      <c r="N1613" t="s">
        <v>3091</v>
      </c>
      <c r="O1613" t="s">
        <v>3092</v>
      </c>
      <c r="P1613" t="s">
        <v>3093</v>
      </c>
      <c r="R1613" t="s">
        <v>3094</v>
      </c>
    </row>
    <row r="1614" spans="1:18" x14ac:dyDescent="0.25">
      <c r="A1614">
        <v>20146200</v>
      </c>
      <c r="B1614" t="s">
        <v>3089</v>
      </c>
      <c r="D1614" t="s">
        <v>3090</v>
      </c>
      <c r="F1614">
        <v>1</v>
      </c>
      <c r="G1614">
        <v>0</v>
      </c>
      <c r="H1614">
        <v>0</v>
      </c>
      <c r="I1614">
        <v>0</v>
      </c>
      <c r="K1614"/>
      <c r="N1614" t="s">
        <v>3091</v>
      </c>
      <c r="O1614" t="s">
        <v>3092</v>
      </c>
      <c r="P1614" t="s">
        <v>3093</v>
      </c>
      <c r="R1614" t="s">
        <v>3094</v>
      </c>
    </row>
    <row r="1615" spans="1:18" x14ac:dyDescent="0.25">
      <c r="A1615">
        <v>20146300</v>
      </c>
      <c r="B1615" t="s">
        <v>3089</v>
      </c>
      <c r="D1615" t="s">
        <v>3090</v>
      </c>
      <c r="F1615">
        <v>1</v>
      </c>
      <c r="G1615">
        <v>0</v>
      </c>
      <c r="H1615">
        <v>0.35</v>
      </c>
      <c r="I1615">
        <v>0.35</v>
      </c>
      <c r="K1615"/>
      <c r="N1615" t="s">
        <v>3091</v>
      </c>
      <c r="O1615" t="s">
        <v>3092</v>
      </c>
      <c r="P1615" t="s">
        <v>3093</v>
      </c>
      <c r="R1615" t="s">
        <v>3094</v>
      </c>
    </row>
    <row r="1616" spans="1:18" x14ac:dyDescent="0.25">
      <c r="A1616">
        <v>20146400</v>
      </c>
      <c r="B1616" t="s">
        <v>3089</v>
      </c>
      <c r="D1616" t="s">
        <v>3090</v>
      </c>
      <c r="F1616">
        <v>1</v>
      </c>
      <c r="G1616">
        <v>0</v>
      </c>
      <c r="H1616">
        <v>0.22086026017624799</v>
      </c>
      <c r="I1616">
        <v>0.22086026017624799</v>
      </c>
      <c r="K1616"/>
      <c r="N1616" t="s">
        <v>3091</v>
      </c>
      <c r="O1616" t="s">
        <v>3092</v>
      </c>
      <c r="P1616" t="s">
        <v>3093</v>
      </c>
      <c r="R1616" t="s">
        <v>3094</v>
      </c>
    </row>
    <row r="1617" spans="1:18" x14ac:dyDescent="0.25">
      <c r="A1617">
        <v>20146500</v>
      </c>
      <c r="B1617" t="s">
        <v>3089</v>
      </c>
      <c r="D1617" t="s">
        <v>3090</v>
      </c>
      <c r="F1617">
        <v>1</v>
      </c>
      <c r="G1617">
        <v>0</v>
      </c>
      <c r="H1617">
        <v>0.45</v>
      </c>
      <c r="I1617">
        <v>0.45</v>
      </c>
      <c r="K1617"/>
      <c r="N1617" t="s">
        <v>3091</v>
      </c>
      <c r="O1617" t="s">
        <v>3092</v>
      </c>
      <c r="P1617" t="s">
        <v>3093</v>
      </c>
      <c r="R1617" t="s">
        <v>3094</v>
      </c>
    </row>
    <row r="1618" spans="1:18" x14ac:dyDescent="0.25">
      <c r="A1618">
        <v>20146600</v>
      </c>
      <c r="B1618" t="s">
        <v>3089</v>
      </c>
      <c r="D1618" t="s">
        <v>3090</v>
      </c>
      <c r="F1618">
        <v>1</v>
      </c>
      <c r="G1618">
        <v>0</v>
      </c>
      <c r="H1618">
        <v>0.26886064030131801</v>
      </c>
      <c r="I1618">
        <v>0.26886064030131801</v>
      </c>
      <c r="K1618"/>
      <c r="N1618" t="s">
        <v>3091</v>
      </c>
      <c r="O1618" t="s">
        <v>3092</v>
      </c>
      <c r="P1618" t="s">
        <v>3093</v>
      </c>
      <c r="R1618" t="s">
        <v>3094</v>
      </c>
    </row>
    <row r="1619" spans="1:18" x14ac:dyDescent="0.25">
      <c r="A1619">
        <v>20146700</v>
      </c>
      <c r="B1619" t="s">
        <v>3089</v>
      </c>
      <c r="D1619" t="s">
        <v>3090</v>
      </c>
      <c r="F1619">
        <v>1</v>
      </c>
      <c r="G1619">
        <v>0</v>
      </c>
      <c r="H1619">
        <v>0.26</v>
      </c>
      <c r="I1619">
        <v>0.26</v>
      </c>
      <c r="K1619"/>
      <c r="N1619" t="s">
        <v>3091</v>
      </c>
      <c r="O1619" t="s">
        <v>3092</v>
      </c>
      <c r="P1619" t="s">
        <v>3093</v>
      </c>
      <c r="R1619" t="s">
        <v>3094</v>
      </c>
    </row>
    <row r="1620" spans="1:18" x14ac:dyDescent="0.25">
      <c r="A1620">
        <v>20146800</v>
      </c>
      <c r="B1620" t="s">
        <v>3089</v>
      </c>
      <c r="D1620" t="s">
        <v>3090</v>
      </c>
      <c r="F1620">
        <v>1</v>
      </c>
      <c r="G1620">
        <v>0</v>
      </c>
      <c r="H1620">
        <v>0.34974867724867698</v>
      </c>
      <c r="I1620">
        <v>0.34974867724867698</v>
      </c>
      <c r="K1620"/>
      <c r="N1620" t="s">
        <v>3091</v>
      </c>
      <c r="O1620" t="s">
        <v>3092</v>
      </c>
      <c r="P1620" t="s">
        <v>3093</v>
      </c>
      <c r="R1620" t="s">
        <v>3094</v>
      </c>
    </row>
    <row r="1621" spans="1:18" x14ac:dyDescent="0.25">
      <c r="A1621">
        <v>20146900</v>
      </c>
      <c r="B1621" t="s">
        <v>3089</v>
      </c>
      <c r="D1621" t="s">
        <v>3090</v>
      </c>
      <c r="F1621">
        <v>1</v>
      </c>
      <c r="G1621">
        <v>0</v>
      </c>
      <c r="H1621">
        <v>0.633793103448275</v>
      </c>
      <c r="I1621">
        <v>0.633793103448275</v>
      </c>
      <c r="K1621"/>
      <c r="N1621" t="s">
        <v>3091</v>
      </c>
      <c r="O1621" t="s">
        <v>3092</v>
      </c>
      <c r="P1621" t="s">
        <v>3093</v>
      </c>
      <c r="R1621" t="s">
        <v>3094</v>
      </c>
    </row>
    <row r="1622" spans="1:18" x14ac:dyDescent="0.25">
      <c r="A1622">
        <v>20147000</v>
      </c>
      <c r="B1622" t="s">
        <v>3089</v>
      </c>
      <c r="D1622" t="s">
        <v>3090</v>
      </c>
      <c r="F1622">
        <v>1</v>
      </c>
      <c r="G1622">
        <v>0</v>
      </c>
      <c r="H1622">
        <v>0.55764705882352905</v>
      </c>
      <c r="I1622">
        <v>0.55764705882352905</v>
      </c>
      <c r="K1622"/>
      <c r="N1622" t="s">
        <v>3091</v>
      </c>
      <c r="O1622" t="s">
        <v>3092</v>
      </c>
      <c r="P1622" t="s">
        <v>3093</v>
      </c>
      <c r="R1622" t="s">
        <v>3094</v>
      </c>
    </row>
    <row r="1623" spans="1:18" x14ac:dyDescent="0.25">
      <c r="A1623">
        <v>20147100</v>
      </c>
      <c r="B1623" t="s">
        <v>3089</v>
      </c>
      <c r="D1623" t="s">
        <v>3090</v>
      </c>
      <c r="F1623">
        <v>1</v>
      </c>
      <c r="G1623">
        <v>0</v>
      </c>
      <c r="H1623">
        <v>0.61574927953890402</v>
      </c>
      <c r="I1623">
        <v>0.61574927953890402</v>
      </c>
      <c r="K1623"/>
      <c r="N1623" t="s">
        <v>3091</v>
      </c>
      <c r="O1623" t="s">
        <v>3092</v>
      </c>
      <c r="P1623" t="s">
        <v>3093</v>
      </c>
      <c r="R1623" t="s">
        <v>3094</v>
      </c>
    </row>
    <row r="1624" spans="1:18" x14ac:dyDescent="0.25">
      <c r="A1624">
        <v>20147200</v>
      </c>
      <c r="B1624" t="s">
        <v>3089</v>
      </c>
      <c r="D1624" t="s">
        <v>3090</v>
      </c>
      <c r="F1624">
        <v>1</v>
      </c>
      <c r="G1624">
        <v>0</v>
      </c>
      <c r="H1624">
        <v>0.27800000000000002</v>
      </c>
      <c r="I1624">
        <v>0.27800000000000002</v>
      </c>
      <c r="K1624"/>
      <c r="N1624" t="s">
        <v>3091</v>
      </c>
      <c r="O1624" t="s">
        <v>3092</v>
      </c>
      <c r="P1624" t="s">
        <v>3093</v>
      </c>
      <c r="R1624" t="s">
        <v>3094</v>
      </c>
    </row>
    <row r="1625" spans="1:18" x14ac:dyDescent="0.25">
      <c r="A1625">
        <v>20147300</v>
      </c>
      <c r="B1625" t="s">
        <v>3089</v>
      </c>
      <c r="D1625" t="s">
        <v>3090</v>
      </c>
      <c r="F1625">
        <v>1</v>
      </c>
      <c r="G1625">
        <v>0</v>
      </c>
      <c r="H1625">
        <v>0</v>
      </c>
      <c r="I1625">
        <v>0</v>
      </c>
      <c r="K1625"/>
      <c r="N1625" t="s">
        <v>3091</v>
      </c>
      <c r="O1625" t="s">
        <v>3092</v>
      </c>
      <c r="P1625" t="s">
        <v>3093</v>
      </c>
      <c r="R1625" t="s">
        <v>3094</v>
      </c>
    </row>
    <row r="1626" spans="1:18" x14ac:dyDescent="0.25">
      <c r="A1626">
        <v>20147400</v>
      </c>
      <c r="B1626" t="s">
        <v>3089</v>
      </c>
      <c r="D1626" t="s">
        <v>3090</v>
      </c>
      <c r="F1626">
        <v>1</v>
      </c>
      <c r="G1626">
        <v>0</v>
      </c>
      <c r="H1626">
        <v>0</v>
      </c>
      <c r="I1626">
        <v>0</v>
      </c>
      <c r="K1626"/>
      <c r="N1626" t="s">
        <v>3091</v>
      </c>
      <c r="O1626" t="s">
        <v>3092</v>
      </c>
      <c r="P1626" t="s">
        <v>3093</v>
      </c>
      <c r="R1626" t="s">
        <v>3094</v>
      </c>
    </row>
    <row r="1627" spans="1:18" x14ac:dyDescent="0.25">
      <c r="A1627">
        <v>20147500</v>
      </c>
      <c r="B1627" t="s">
        <v>3089</v>
      </c>
      <c r="D1627" t="s">
        <v>3090</v>
      </c>
      <c r="F1627">
        <v>1</v>
      </c>
      <c r="G1627">
        <v>0</v>
      </c>
      <c r="H1627">
        <v>0.87354466858789603</v>
      </c>
      <c r="I1627">
        <v>0.87354466858789603</v>
      </c>
      <c r="K1627"/>
      <c r="N1627" t="s">
        <v>3091</v>
      </c>
      <c r="O1627" t="s">
        <v>3092</v>
      </c>
      <c r="P1627" t="s">
        <v>3093</v>
      </c>
      <c r="R1627" t="s">
        <v>3094</v>
      </c>
    </row>
    <row r="1628" spans="1:18" x14ac:dyDescent="0.25">
      <c r="A1628">
        <v>20147600</v>
      </c>
      <c r="B1628" t="s">
        <v>3089</v>
      </c>
      <c r="D1628" t="s">
        <v>3090</v>
      </c>
      <c r="F1628">
        <v>1</v>
      </c>
      <c r="G1628">
        <v>0</v>
      </c>
      <c r="H1628">
        <v>1.05</v>
      </c>
      <c r="I1628">
        <v>1.05</v>
      </c>
      <c r="K1628"/>
      <c r="N1628" t="s">
        <v>3091</v>
      </c>
      <c r="O1628" t="s">
        <v>3092</v>
      </c>
      <c r="P1628" t="s">
        <v>3093</v>
      </c>
      <c r="R1628" t="s">
        <v>3094</v>
      </c>
    </row>
    <row r="1629" spans="1:18" x14ac:dyDescent="0.25">
      <c r="A1629">
        <v>20147700</v>
      </c>
      <c r="B1629" t="s">
        <v>3089</v>
      </c>
      <c r="D1629" t="s">
        <v>3090</v>
      </c>
      <c r="F1629">
        <v>1</v>
      </c>
      <c r="G1629">
        <v>0</v>
      </c>
      <c r="H1629">
        <v>0.343807056229327</v>
      </c>
      <c r="I1629">
        <v>0.343807056229327</v>
      </c>
      <c r="K1629"/>
      <c r="N1629" t="s">
        <v>3091</v>
      </c>
      <c r="O1629" t="s">
        <v>3092</v>
      </c>
      <c r="P1629" t="s">
        <v>3093</v>
      </c>
      <c r="R1629" t="s">
        <v>3094</v>
      </c>
    </row>
    <row r="1630" spans="1:18" x14ac:dyDescent="0.25">
      <c r="A1630">
        <v>20147800</v>
      </c>
      <c r="B1630" t="s">
        <v>3089</v>
      </c>
      <c r="D1630" t="s">
        <v>3090</v>
      </c>
      <c r="F1630">
        <v>1</v>
      </c>
      <c r="G1630">
        <v>0</v>
      </c>
      <c r="H1630">
        <v>0.42715686274509801</v>
      </c>
      <c r="I1630">
        <v>0.42715686274509801</v>
      </c>
      <c r="K1630"/>
      <c r="N1630" t="s">
        <v>3091</v>
      </c>
      <c r="O1630" t="s">
        <v>3092</v>
      </c>
      <c r="P1630" t="s">
        <v>3093</v>
      </c>
      <c r="R1630" t="s">
        <v>3094</v>
      </c>
    </row>
    <row r="1631" spans="1:18" x14ac:dyDescent="0.25">
      <c r="A1631">
        <v>20147900</v>
      </c>
      <c r="B1631" t="s">
        <v>3089</v>
      </c>
      <c r="D1631" t="s">
        <v>3090</v>
      </c>
      <c r="F1631">
        <v>1</v>
      </c>
      <c r="G1631">
        <v>0</v>
      </c>
      <c r="H1631">
        <v>1.12419243986254</v>
      </c>
      <c r="I1631">
        <v>1.12419243986254</v>
      </c>
      <c r="K1631"/>
      <c r="N1631" t="s">
        <v>3091</v>
      </c>
      <c r="O1631" t="s">
        <v>3092</v>
      </c>
      <c r="P1631" t="s">
        <v>3093</v>
      </c>
      <c r="R1631" t="s">
        <v>3094</v>
      </c>
    </row>
    <row r="1632" spans="1:18" x14ac:dyDescent="0.25">
      <c r="A1632">
        <v>20148000</v>
      </c>
      <c r="B1632" t="s">
        <v>3089</v>
      </c>
      <c r="D1632" t="s">
        <v>3090</v>
      </c>
      <c r="F1632">
        <v>1</v>
      </c>
      <c r="G1632">
        <v>0</v>
      </c>
      <c r="H1632">
        <v>1.3174212034383901</v>
      </c>
      <c r="I1632">
        <v>1.3174212034383901</v>
      </c>
      <c r="K1632"/>
      <c r="N1632" t="s">
        <v>3091</v>
      </c>
      <c r="O1632" t="s">
        <v>3092</v>
      </c>
      <c r="P1632" t="s">
        <v>3093</v>
      </c>
      <c r="R1632" t="s">
        <v>3094</v>
      </c>
    </row>
    <row r="1633" spans="1:18" x14ac:dyDescent="0.25">
      <c r="A1633">
        <v>20148100</v>
      </c>
      <c r="B1633" t="s">
        <v>3089</v>
      </c>
      <c r="D1633" t="s">
        <v>3090</v>
      </c>
      <c r="F1633">
        <v>1</v>
      </c>
      <c r="G1633">
        <v>0</v>
      </c>
      <c r="H1633">
        <v>0.752</v>
      </c>
      <c r="I1633">
        <v>0.752</v>
      </c>
      <c r="K1633"/>
      <c r="N1633" t="s">
        <v>3091</v>
      </c>
      <c r="O1633" t="s">
        <v>3092</v>
      </c>
      <c r="P1633" t="s">
        <v>3093</v>
      </c>
      <c r="R1633" t="s">
        <v>3094</v>
      </c>
    </row>
    <row r="1634" spans="1:18" x14ac:dyDescent="0.25">
      <c r="A1634">
        <v>20148200</v>
      </c>
      <c r="B1634" t="s">
        <v>3089</v>
      </c>
      <c r="D1634" t="s">
        <v>3090</v>
      </c>
      <c r="F1634">
        <v>1</v>
      </c>
      <c r="G1634">
        <v>0</v>
      </c>
      <c r="H1634">
        <v>1.07011920529801</v>
      </c>
      <c r="I1634">
        <v>1.07011920529801</v>
      </c>
      <c r="K1634"/>
      <c r="N1634" t="s">
        <v>3091</v>
      </c>
      <c r="O1634" t="s">
        <v>3092</v>
      </c>
      <c r="P1634" t="s">
        <v>3093</v>
      </c>
      <c r="R1634" t="s">
        <v>3094</v>
      </c>
    </row>
    <row r="1635" spans="1:18" x14ac:dyDescent="0.25">
      <c r="A1635">
        <v>20148300</v>
      </c>
      <c r="B1635" t="s">
        <v>3089</v>
      </c>
      <c r="D1635" t="s">
        <v>3090</v>
      </c>
      <c r="F1635">
        <v>1</v>
      </c>
      <c r="G1635">
        <v>0</v>
      </c>
      <c r="H1635">
        <v>0.997</v>
      </c>
      <c r="I1635">
        <v>0.997</v>
      </c>
      <c r="K1635"/>
      <c r="N1635" t="s">
        <v>3091</v>
      </c>
      <c r="O1635" t="s">
        <v>3092</v>
      </c>
      <c r="P1635" t="s">
        <v>3093</v>
      </c>
      <c r="R1635" t="s">
        <v>3094</v>
      </c>
    </row>
    <row r="1636" spans="1:18" x14ac:dyDescent="0.25">
      <c r="A1636">
        <v>20148400</v>
      </c>
      <c r="B1636" t="s">
        <v>3089</v>
      </c>
      <c r="D1636" t="s">
        <v>3090</v>
      </c>
      <c r="F1636">
        <v>1</v>
      </c>
      <c r="G1636">
        <v>0</v>
      </c>
      <c r="H1636">
        <v>1.6711</v>
      </c>
      <c r="I1636">
        <v>1.6711</v>
      </c>
      <c r="K1636"/>
      <c r="N1636" t="s">
        <v>3091</v>
      </c>
      <c r="O1636" t="s">
        <v>3092</v>
      </c>
      <c r="P1636" t="s">
        <v>3093</v>
      </c>
      <c r="R1636" t="s">
        <v>3094</v>
      </c>
    </row>
    <row r="1637" spans="1:18" x14ac:dyDescent="0.25">
      <c r="A1637">
        <v>20148500</v>
      </c>
      <c r="B1637" t="s">
        <v>3089</v>
      </c>
      <c r="D1637" t="s">
        <v>3090</v>
      </c>
      <c r="F1637">
        <v>1</v>
      </c>
      <c r="G1637">
        <v>0</v>
      </c>
      <c r="H1637">
        <v>0</v>
      </c>
      <c r="I1637">
        <v>0</v>
      </c>
      <c r="K1637"/>
      <c r="N1637" t="s">
        <v>3091</v>
      </c>
      <c r="O1637" t="s">
        <v>3092</v>
      </c>
      <c r="P1637" t="s">
        <v>3093</v>
      </c>
      <c r="R1637" t="s">
        <v>3094</v>
      </c>
    </row>
    <row r="1638" spans="1:18" x14ac:dyDescent="0.25">
      <c r="A1638">
        <v>20148600</v>
      </c>
      <c r="B1638" t="s">
        <v>3089</v>
      </c>
      <c r="D1638" t="s">
        <v>3090</v>
      </c>
      <c r="F1638">
        <v>1</v>
      </c>
      <c r="G1638">
        <v>0</v>
      </c>
      <c r="H1638">
        <v>0.78274999999999995</v>
      </c>
      <c r="I1638">
        <v>0.78274999999999995</v>
      </c>
      <c r="K1638"/>
      <c r="N1638" t="s">
        <v>3091</v>
      </c>
      <c r="O1638" t="s">
        <v>3092</v>
      </c>
      <c r="P1638" t="s">
        <v>3093</v>
      </c>
      <c r="R1638" t="s">
        <v>3094</v>
      </c>
    </row>
    <row r="1639" spans="1:18" x14ac:dyDescent="0.25">
      <c r="A1639">
        <v>20148700</v>
      </c>
      <c r="B1639" t="s">
        <v>3089</v>
      </c>
      <c r="D1639" t="s">
        <v>3090</v>
      </c>
      <c r="F1639">
        <v>1</v>
      </c>
      <c r="G1639">
        <v>0</v>
      </c>
      <c r="H1639">
        <v>0.83106086956521696</v>
      </c>
      <c r="I1639">
        <v>0.83106086956521696</v>
      </c>
      <c r="K1639"/>
      <c r="N1639" t="s">
        <v>3091</v>
      </c>
      <c r="O1639" t="s">
        <v>3092</v>
      </c>
      <c r="P1639" t="s">
        <v>3093</v>
      </c>
      <c r="R1639" t="s">
        <v>3094</v>
      </c>
    </row>
    <row r="1640" spans="1:18" x14ac:dyDescent="0.25">
      <c r="A1640">
        <v>20148800</v>
      </c>
      <c r="B1640" t="s">
        <v>3089</v>
      </c>
      <c r="D1640" t="s">
        <v>3090</v>
      </c>
      <c r="F1640">
        <v>1</v>
      </c>
      <c r="G1640">
        <v>0</v>
      </c>
      <c r="H1640">
        <v>0.81</v>
      </c>
      <c r="I1640">
        <v>0.81</v>
      </c>
      <c r="K1640"/>
      <c r="N1640" t="s">
        <v>3091</v>
      </c>
      <c r="O1640" t="s">
        <v>3092</v>
      </c>
      <c r="P1640" t="s">
        <v>3093</v>
      </c>
      <c r="R1640" t="s">
        <v>3094</v>
      </c>
    </row>
    <row r="1641" spans="1:18" x14ac:dyDescent="0.25">
      <c r="A1641">
        <v>20148900</v>
      </c>
      <c r="B1641" t="s">
        <v>3089</v>
      </c>
      <c r="D1641" t="s">
        <v>3090</v>
      </c>
      <c r="F1641">
        <v>1</v>
      </c>
      <c r="G1641">
        <v>0</v>
      </c>
      <c r="H1641">
        <v>0</v>
      </c>
      <c r="I1641">
        <v>0</v>
      </c>
      <c r="K1641"/>
      <c r="N1641" t="s">
        <v>3091</v>
      </c>
      <c r="O1641" t="s">
        <v>3092</v>
      </c>
      <c r="P1641" t="s">
        <v>3093</v>
      </c>
      <c r="R1641" t="s">
        <v>3094</v>
      </c>
    </row>
    <row r="1642" spans="1:18" x14ac:dyDescent="0.25">
      <c r="A1642">
        <v>20149000</v>
      </c>
      <c r="B1642" t="s">
        <v>3089</v>
      </c>
      <c r="D1642" t="s">
        <v>3090</v>
      </c>
      <c r="F1642">
        <v>1</v>
      </c>
      <c r="G1642">
        <v>0</v>
      </c>
      <c r="H1642">
        <v>0</v>
      </c>
      <c r="I1642">
        <v>0</v>
      </c>
      <c r="K1642"/>
      <c r="N1642" t="s">
        <v>3091</v>
      </c>
      <c r="O1642" t="s">
        <v>3092</v>
      </c>
      <c r="P1642" t="s">
        <v>3093</v>
      </c>
      <c r="R1642" t="s">
        <v>3094</v>
      </c>
    </row>
    <row r="1643" spans="1:18" x14ac:dyDescent="0.25">
      <c r="A1643">
        <v>20149100</v>
      </c>
      <c r="B1643" t="s">
        <v>3089</v>
      </c>
      <c r="D1643" t="s">
        <v>3090</v>
      </c>
      <c r="F1643">
        <v>1</v>
      </c>
      <c r="G1643">
        <v>0</v>
      </c>
      <c r="H1643">
        <v>0</v>
      </c>
      <c r="I1643">
        <v>0</v>
      </c>
      <c r="K1643"/>
      <c r="N1643" t="s">
        <v>3091</v>
      </c>
      <c r="O1643" t="s">
        <v>3092</v>
      </c>
      <c r="P1643" t="s">
        <v>3093</v>
      </c>
      <c r="R1643" t="s">
        <v>3094</v>
      </c>
    </row>
    <row r="1644" spans="1:18" x14ac:dyDescent="0.25">
      <c r="A1644">
        <v>20149200</v>
      </c>
      <c r="B1644" t="s">
        <v>3089</v>
      </c>
      <c r="D1644" t="s">
        <v>3090</v>
      </c>
      <c r="F1644">
        <v>1</v>
      </c>
      <c r="G1644">
        <v>0</v>
      </c>
      <c r="H1644">
        <v>0</v>
      </c>
      <c r="I1644">
        <v>0</v>
      </c>
      <c r="K1644"/>
      <c r="N1644" t="s">
        <v>3091</v>
      </c>
      <c r="O1644" t="s">
        <v>3092</v>
      </c>
      <c r="P1644" t="s">
        <v>3093</v>
      </c>
      <c r="R1644" t="s">
        <v>3094</v>
      </c>
    </row>
    <row r="1645" spans="1:18" x14ac:dyDescent="0.25">
      <c r="A1645">
        <v>20149300</v>
      </c>
      <c r="B1645" t="s">
        <v>3089</v>
      </c>
      <c r="D1645" t="s">
        <v>3090</v>
      </c>
      <c r="F1645">
        <v>1</v>
      </c>
      <c r="G1645">
        <v>0</v>
      </c>
      <c r="H1645">
        <v>0.3997</v>
      </c>
      <c r="I1645">
        <v>0.3997</v>
      </c>
      <c r="K1645"/>
      <c r="N1645" t="s">
        <v>3091</v>
      </c>
      <c r="O1645" t="s">
        <v>3092</v>
      </c>
      <c r="P1645" t="s">
        <v>3093</v>
      </c>
      <c r="R1645" t="s">
        <v>3094</v>
      </c>
    </row>
    <row r="1646" spans="1:18" x14ac:dyDescent="0.25">
      <c r="A1646">
        <v>20149400</v>
      </c>
      <c r="B1646" t="s">
        <v>3089</v>
      </c>
      <c r="D1646" t="s">
        <v>3090</v>
      </c>
      <c r="F1646">
        <v>1</v>
      </c>
      <c r="G1646">
        <v>0</v>
      </c>
      <c r="H1646">
        <v>1.5347419354838701</v>
      </c>
      <c r="I1646">
        <v>1.5347419354838701</v>
      </c>
      <c r="K1646"/>
      <c r="N1646" t="s">
        <v>3091</v>
      </c>
      <c r="O1646" t="s">
        <v>3092</v>
      </c>
      <c r="P1646" t="s">
        <v>3093</v>
      </c>
      <c r="R1646" t="s">
        <v>3094</v>
      </c>
    </row>
    <row r="1647" spans="1:18" x14ac:dyDescent="0.25">
      <c r="A1647">
        <v>20149500</v>
      </c>
      <c r="B1647" t="s">
        <v>3089</v>
      </c>
      <c r="D1647" t="s">
        <v>3090</v>
      </c>
      <c r="F1647">
        <v>1</v>
      </c>
      <c r="G1647">
        <v>0</v>
      </c>
      <c r="H1647">
        <v>0</v>
      </c>
      <c r="I1647">
        <v>0</v>
      </c>
      <c r="K1647"/>
      <c r="N1647" t="s">
        <v>3091</v>
      </c>
      <c r="O1647" t="s">
        <v>3092</v>
      </c>
      <c r="P1647" t="s">
        <v>3093</v>
      </c>
      <c r="R1647" t="s">
        <v>3094</v>
      </c>
    </row>
    <row r="1648" spans="1:18" x14ac:dyDescent="0.25">
      <c r="A1648">
        <v>20149600</v>
      </c>
      <c r="B1648" t="s">
        <v>3089</v>
      </c>
      <c r="D1648" t="s">
        <v>3090</v>
      </c>
      <c r="F1648">
        <v>1</v>
      </c>
      <c r="G1648">
        <v>0</v>
      </c>
      <c r="H1648">
        <v>0</v>
      </c>
      <c r="I1648">
        <v>0</v>
      </c>
      <c r="K1648"/>
      <c r="N1648" t="s">
        <v>3091</v>
      </c>
      <c r="O1648" t="s">
        <v>3092</v>
      </c>
      <c r="P1648" t="s">
        <v>3093</v>
      </c>
      <c r="R1648" t="s">
        <v>3094</v>
      </c>
    </row>
    <row r="1649" spans="1:18" x14ac:dyDescent="0.25">
      <c r="A1649">
        <v>20150100</v>
      </c>
      <c r="B1649" t="s">
        <v>3089</v>
      </c>
      <c r="D1649" t="s">
        <v>3090</v>
      </c>
      <c r="F1649">
        <v>1</v>
      </c>
      <c r="G1649">
        <v>0</v>
      </c>
      <c r="H1649">
        <v>0</v>
      </c>
      <c r="I1649">
        <v>0</v>
      </c>
      <c r="K1649"/>
      <c r="N1649" t="s">
        <v>3091</v>
      </c>
      <c r="O1649" t="s">
        <v>3092</v>
      </c>
      <c r="P1649" t="s">
        <v>3093</v>
      </c>
      <c r="R1649" t="s">
        <v>3094</v>
      </c>
    </row>
    <row r="1650" spans="1:18" x14ac:dyDescent="0.25">
      <c r="A1650">
        <v>20150300</v>
      </c>
      <c r="B1650" t="s">
        <v>3089</v>
      </c>
      <c r="D1650" t="s">
        <v>3090</v>
      </c>
      <c r="F1650">
        <v>1</v>
      </c>
      <c r="G1650">
        <v>0</v>
      </c>
      <c r="H1650">
        <v>1.7635135135135101E-2</v>
      </c>
      <c r="I1650">
        <v>1.7635135135135101E-2</v>
      </c>
      <c r="K1650"/>
      <c r="N1650" t="s">
        <v>3091</v>
      </c>
      <c r="O1650" t="s">
        <v>3092</v>
      </c>
      <c r="P1650" t="s">
        <v>3093</v>
      </c>
      <c r="R1650" t="s">
        <v>3094</v>
      </c>
    </row>
    <row r="1651" spans="1:18" x14ac:dyDescent="0.25">
      <c r="A1651">
        <v>20150700</v>
      </c>
      <c r="B1651" t="s">
        <v>3089</v>
      </c>
      <c r="D1651" t="s">
        <v>3090</v>
      </c>
      <c r="F1651">
        <v>1</v>
      </c>
      <c r="G1651">
        <v>0</v>
      </c>
      <c r="H1651">
        <v>0.77784663645869601</v>
      </c>
      <c r="I1651">
        <v>0.77784663645869601</v>
      </c>
      <c r="K1651"/>
      <c r="N1651" t="s">
        <v>3091</v>
      </c>
      <c r="O1651" t="s">
        <v>3092</v>
      </c>
      <c r="P1651" t="s">
        <v>3093</v>
      </c>
      <c r="R1651" t="s">
        <v>3094</v>
      </c>
    </row>
    <row r="1652" spans="1:18" x14ac:dyDescent="0.25">
      <c r="A1652">
        <v>20150900</v>
      </c>
      <c r="B1652" t="s">
        <v>3089</v>
      </c>
      <c r="D1652" t="s">
        <v>3090</v>
      </c>
      <c r="F1652">
        <v>1</v>
      </c>
      <c r="G1652">
        <v>0</v>
      </c>
      <c r="H1652">
        <v>0.75280392156862697</v>
      </c>
      <c r="I1652">
        <v>0.75280392156862697</v>
      </c>
      <c r="K1652"/>
      <c r="N1652" t="s">
        <v>3091</v>
      </c>
      <c r="O1652" t="s">
        <v>3092</v>
      </c>
      <c r="P1652" t="s">
        <v>3093</v>
      </c>
      <c r="R1652" t="s">
        <v>3094</v>
      </c>
    </row>
    <row r="1653" spans="1:18" x14ac:dyDescent="0.25">
      <c r="A1653">
        <v>20151000</v>
      </c>
      <c r="B1653" t="s">
        <v>3089</v>
      </c>
      <c r="D1653" t="s">
        <v>3090</v>
      </c>
      <c r="F1653">
        <v>1</v>
      </c>
      <c r="G1653">
        <v>0</v>
      </c>
      <c r="H1653">
        <v>0</v>
      </c>
      <c r="I1653">
        <v>0</v>
      </c>
      <c r="K1653"/>
      <c r="N1653" t="s">
        <v>3091</v>
      </c>
      <c r="O1653" t="s">
        <v>3092</v>
      </c>
      <c r="P1653" t="s">
        <v>3093</v>
      </c>
      <c r="R1653" t="s">
        <v>3094</v>
      </c>
    </row>
    <row r="1654" spans="1:18" x14ac:dyDescent="0.25">
      <c r="A1654">
        <v>20151600</v>
      </c>
      <c r="B1654" t="s">
        <v>3089</v>
      </c>
      <c r="D1654" t="s">
        <v>3090</v>
      </c>
      <c r="F1654">
        <v>1</v>
      </c>
      <c r="G1654">
        <v>0</v>
      </c>
      <c r="H1654">
        <v>0</v>
      </c>
      <c r="I1654"/>
      <c r="K1654"/>
      <c r="N1654" t="s">
        <v>3091</v>
      </c>
      <c r="O1654" t="s">
        <v>3092</v>
      </c>
      <c r="P1654" t="s">
        <v>3093</v>
      </c>
      <c r="R1654" t="s">
        <v>3094</v>
      </c>
    </row>
    <row r="1655" spans="1:18" x14ac:dyDescent="0.25">
      <c r="A1655">
        <v>20151800</v>
      </c>
      <c r="B1655" t="s">
        <v>3089</v>
      </c>
      <c r="D1655" t="s">
        <v>3090</v>
      </c>
      <c r="F1655">
        <v>1</v>
      </c>
      <c r="G1655">
        <v>0</v>
      </c>
      <c r="H1655">
        <v>0</v>
      </c>
      <c r="I1655"/>
      <c r="K1655"/>
      <c r="N1655" t="s">
        <v>3091</v>
      </c>
      <c r="O1655" t="s">
        <v>3092</v>
      </c>
      <c r="P1655" t="s">
        <v>3093</v>
      </c>
      <c r="R1655" t="s">
        <v>3094</v>
      </c>
    </row>
    <row r="1656" spans="1:18" x14ac:dyDescent="0.25">
      <c r="A1656">
        <v>20151900</v>
      </c>
      <c r="B1656" t="s">
        <v>3089</v>
      </c>
      <c r="D1656" t="s">
        <v>3090</v>
      </c>
      <c r="F1656">
        <v>1</v>
      </c>
      <c r="G1656">
        <v>0</v>
      </c>
      <c r="H1656">
        <v>0</v>
      </c>
      <c r="I1656"/>
      <c r="K1656"/>
      <c r="N1656" t="s">
        <v>3091</v>
      </c>
      <c r="O1656" t="s">
        <v>3092</v>
      </c>
      <c r="P1656" t="s">
        <v>3093</v>
      </c>
      <c r="R1656" t="s">
        <v>3094</v>
      </c>
    </row>
    <row r="1657" spans="1:18" x14ac:dyDescent="0.25">
      <c r="A1657">
        <v>20152200</v>
      </c>
      <c r="B1657" t="s">
        <v>3089</v>
      </c>
      <c r="D1657" t="s">
        <v>3090</v>
      </c>
      <c r="F1657">
        <v>1</v>
      </c>
      <c r="G1657">
        <v>0</v>
      </c>
      <c r="H1657">
        <v>0</v>
      </c>
      <c r="I1657"/>
      <c r="K1657"/>
      <c r="N1657" t="s">
        <v>3091</v>
      </c>
      <c r="O1657" t="s">
        <v>3092</v>
      </c>
      <c r="P1657" t="s">
        <v>3093</v>
      </c>
      <c r="R1657" t="s">
        <v>3094</v>
      </c>
    </row>
    <row r="1658" spans="1:18" x14ac:dyDescent="0.25">
      <c r="A1658">
        <v>20152300</v>
      </c>
      <c r="B1658" t="s">
        <v>3089</v>
      </c>
      <c r="D1658" t="s">
        <v>3090</v>
      </c>
      <c r="F1658">
        <v>1</v>
      </c>
      <c r="G1658">
        <v>0</v>
      </c>
      <c r="H1658">
        <v>28.379899999999999</v>
      </c>
      <c r="I1658">
        <v>28.379899999999999</v>
      </c>
      <c r="K1658"/>
      <c r="N1658" t="s">
        <v>3091</v>
      </c>
      <c r="O1658" t="s">
        <v>3092</v>
      </c>
      <c r="P1658" t="s">
        <v>3093</v>
      </c>
      <c r="R1658" t="s">
        <v>3094</v>
      </c>
    </row>
    <row r="1659" spans="1:18" x14ac:dyDescent="0.25">
      <c r="A1659">
        <v>20152400</v>
      </c>
      <c r="B1659" t="s">
        <v>3089</v>
      </c>
      <c r="D1659" t="s">
        <v>3090</v>
      </c>
      <c r="F1659">
        <v>1</v>
      </c>
      <c r="G1659">
        <v>0</v>
      </c>
      <c r="H1659">
        <v>51.610999999999997</v>
      </c>
      <c r="I1659">
        <v>51.610999999999997</v>
      </c>
      <c r="K1659"/>
      <c r="N1659" t="s">
        <v>3091</v>
      </c>
      <c r="O1659" t="s">
        <v>3092</v>
      </c>
      <c r="P1659" t="s">
        <v>3093</v>
      </c>
      <c r="R1659" t="s">
        <v>3094</v>
      </c>
    </row>
    <row r="1660" spans="1:18" x14ac:dyDescent="0.25">
      <c r="A1660">
        <v>20152500</v>
      </c>
      <c r="B1660" t="s">
        <v>3089</v>
      </c>
      <c r="D1660" t="s">
        <v>3090</v>
      </c>
      <c r="F1660">
        <v>1</v>
      </c>
      <c r="G1660">
        <v>0</v>
      </c>
      <c r="H1660">
        <v>0.433</v>
      </c>
      <c r="I1660">
        <v>0.433</v>
      </c>
      <c r="K1660"/>
      <c r="N1660" t="s">
        <v>3091</v>
      </c>
      <c r="O1660" t="s">
        <v>3092</v>
      </c>
      <c r="P1660" t="s">
        <v>3093</v>
      </c>
      <c r="R1660" t="s">
        <v>3094</v>
      </c>
    </row>
    <row r="1661" spans="1:18" x14ac:dyDescent="0.25">
      <c r="A1661">
        <v>20152600</v>
      </c>
      <c r="B1661" t="s">
        <v>3089</v>
      </c>
      <c r="D1661" t="s">
        <v>3090</v>
      </c>
      <c r="F1661">
        <v>1</v>
      </c>
      <c r="G1661">
        <v>0</v>
      </c>
      <c r="H1661">
        <v>0</v>
      </c>
      <c r="I1661">
        <v>0</v>
      </c>
      <c r="K1661"/>
      <c r="N1661" t="s">
        <v>3091</v>
      </c>
      <c r="O1661" t="s">
        <v>3092</v>
      </c>
      <c r="P1661" t="s">
        <v>3093</v>
      </c>
      <c r="R1661" t="s">
        <v>3094</v>
      </c>
    </row>
    <row r="1662" spans="1:18" x14ac:dyDescent="0.25">
      <c r="A1662">
        <v>20152700</v>
      </c>
      <c r="B1662" t="s">
        <v>3089</v>
      </c>
      <c r="D1662" t="s">
        <v>3090</v>
      </c>
      <c r="F1662">
        <v>1</v>
      </c>
      <c r="G1662">
        <v>0</v>
      </c>
      <c r="H1662">
        <v>0</v>
      </c>
      <c r="I1662">
        <v>0</v>
      </c>
      <c r="K1662"/>
      <c r="N1662" t="s">
        <v>3091</v>
      </c>
      <c r="O1662" t="s">
        <v>3092</v>
      </c>
      <c r="P1662" t="s">
        <v>3093</v>
      </c>
      <c r="R1662" t="s">
        <v>3094</v>
      </c>
    </row>
    <row r="1663" spans="1:18" x14ac:dyDescent="0.25">
      <c r="A1663">
        <v>20152900</v>
      </c>
      <c r="B1663" t="s">
        <v>3089</v>
      </c>
      <c r="D1663" t="s">
        <v>3090</v>
      </c>
      <c r="F1663">
        <v>1</v>
      </c>
      <c r="G1663">
        <v>0</v>
      </c>
      <c r="H1663">
        <v>0</v>
      </c>
      <c r="I1663"/>
      <c r="K1663"/>
      <c r="N1663" t="s">
        <v>3091</v>
      </c>
      <c r="O1663" t="s">
        <v>3092</v>
      </c>
      <c r="P1663" t="s">
        <v>3093</v>
      </c>
      <c r="R1663" t="s">
        <v>3094</v>
      </c>
    </row>
    <row r="1664" spans="1:18" x14ac:dyDescent="0.25">
      <c r="A1664">
        <v>20153100</v>
      </c>
      <c r="B1664" t="s">
        <v>3089</v>
      </c>
      <c r="D1664" t="s">
        <v>3090</v>
      </c>
      <c r="F1664">
        <v>1</v>
      </c>
      <c r="G1664">
        <v>0</v>
      </c>
      <c r="H1664">
        <v>0</v>
      </c>
      <c r="I1664">
        <v>0</v>
      </c>
      <c r="K1664"/>
      <c r="N1664" t="s">
        <v>3091</v>
      </c>
      <c r="O1664" t="s">
        <v>3092</v>
      </c>
      <c r="P1664" t="s">
        <v>3093</v>
      </c>
      <c r="R1664" t="s">
        <v>3094</v>
      </c>
    </row>
    <row r="1665" spans="1:18" x14ac:dyDescent="0.25">
      <c r="A1665">
        <v>20153200</v>
      </c>
      <c r="B1665" t="s">
        <v>3089</v>
      </c>
      <c r="D1665" t="s">
        <v>3090</v>
      </c>
      <c r="F1665">
        <v>1</v>
      </c>
      <c r="G1665">
        <v>0</v>
      </c>
      <c r="H1665">
        <v>0.26500000000000001</v>
      </c>
      <c r="I1665">
        <v>0.26500000000000001</v>
      </c>
      <c r="K1665"/>
      <c r="N1665" t="s">
        <v>3091</v>
      </c>
      <c r="O1665" t="s">
        <v>3092</v>
      </c>
      <c r="P1665" t="s">
        <v>3093</v>
      </c>
      <c r="R1665" t="s">
        <v>3094</v>
      </c>
    </row>
    <row r="1666" spans="1:18" x14ac:dyDescent="0.25">
      <c r="A1666">
        <v>20153300</v>
      </c>
      <c r="B1666" t="s">
        <v>3089</v>
      </c>
      <c r="D1666" t="s">
        <v>3090</v>
      </c>
      <c r="F1666">
        <v>1</v>
      </c>
      <c r="G1666">
        <v>0</v>
      </c>
      <c r="H1666">
        <v>0.39200000000000002</v>
      </c>
      <c r="I1666">
        <v>0.39200000000000002</v>
      </c>
      <c r="K1666"/>
      <c r="N1666" t="s">
        <v>3091</v>
      </c>
      <c r="O1666" t="s">
        <v>3092</v>
      </c>
      <c r="P1666" t="s">
        <v>3093</v>
      </c>
      <c r="R1666" t="s">
        <v>3094</v>
      </c>
    </row>
    <row r="1667" spans="1:18" x14ac:dyDescent="0.25">
      <c r="A1667">
        <v>20153400</v>
      </c>
      <c r="B1667" t="s">
        <v>3089</v>
      </c>
      <c r="D1667" t="s">
        <v>3090</v>
      </c>
      <c r="F1667">
        <v>1</v>
      </c>
      <c r="G1667">
        <v>0</v>
      </c>
      <c r="H1667">
        <v>0</v>
      </c>
      <c r="I1667">
        <v>0</v>
      </c>
      <c r="K1667"/>
      <c r="N1667" t="s">
        <v>3091</v>
      </c>
      <c r="O1667" t="s">
        <v>3092</v>
      </c>
      <c r="P1667" t="s">
        <v>3093</v>
      </c>
      <c r="R1667" t="s">
        <v>3094</v>
      </c>
    </row>
    <row r="1668" spans="1:18" x14ac:dyDescent="0.25">
      <c r="A1668">
        <v>20153600</v>
      </c>
      <c r="B1668" t="s">
        <v>3089</v>
      </c>
      <c r="D1668" t="s">
        <v>3090</v>
      </c>
      <c r="F1668">
        <v>1</v>
      </c>
      <c r="G1668">
        <v>0</v>
      </c>
      <c r="H1668">
        <v>1.026</v>
      </c>
      <c r="I1668">
        <v>1.026</v>
      </c>
      <c r="K1668"/>
      <c r="N1668" t="s">
        <v>3091</v>
      </c>
      <c r="O1668" t="s">
        <v>3092</v>
      </c>
      <c r="P1668" t="s">
        <v>3093</v>
      </c>
      <c r="Q1668" t="s">
        <v>3090</v>
      </c>
      <c r="R1668" t="s">
        <v>3094</v>
      </c>
    </row>
    <row r="1669" spans="1:18" x14ac:dyDescent="0.25">
      <c r="A1669">
        <v>20153700</v>
      </c>
      <c r="B1669" t="s">
        <v>3089</v>
      </c>
      <c r="D1669" t="s">
        <v>3090</v>
      </c>
      <c r="F1669">
        <v>1</v>
      </c>
      <c r="G1669">
        <v>0</v>
      </c>
      <c r="H1669">
        <v>0</v>
      </c>
      <c r="I1669">
        <v>0</v>
      </c>
      <c r="K1669"/>
      <c r="N1669" t="s">
        <v>3091</v>
      </c>
      <c r="O1669" t="s">
        <v>3092</v>
      </c>
      <c r="P1669" t="s">
        <v>3093</v>
      </c>
      <c r="R1669" t="s">
        <v>3094</v>
      </c>
    </row>
    <row r="1670" spans="1:18" x14ac:dyDescent="0.25">
      <c r="A1670">
        <v>20153800</v>
      </c>
      <c r="B1670" t="s">
        <v>3089</v>
      </c>
      <c r="D1670" t="s">
        <v>3090</v>
      </c>
      <c r="F1670">
        <v>1</v>
      </c>
      <c r="G1670">
        <v>0</v>
      </c>
      <c r="H1670">
        <v>0</v>
      </c>
      <c r="I1670"/>
      <c r="K1670"/>
      <c r="N1670" t="s">
        <v>3091</v>
      </c>
      <c r="O1670" t="s">
        <v>3092</v>
      </c>
      <c r="P1670" t="s">
        <v>3093</v>
      </c>
      <c r="R1670" t="s">
        <v>3094</v>
      </c>
    </row>
    <row r="1671" spans="1:18" x14ac:dyDescent="0.25">
      <c r="A1671">
        <v>20154000</v>
      </c>
      <c r="B1671" t="s">
        <v>3089</v>
      </c>
      <c r="D1671" t="s">
        <v>3090</v>
      </c>
      <c r="F1671">
        <v>1</v>
      </c>
      <c r="G1671">
        <v>0</v>
      </c>
      <c r="H1671">
        <v>0</v>
      </c>
      <c r="I1671">
        <v>0</v>
      </c>
      <c r="K1671"/>
      <c r="N1671" t="s">
        <v>3091</v>
      </c>
      <c r="O1671" t="s">
        <v>3092</v>
      </c>
      <c r="P1671" t="s">
        <v>3093</v>
      </c>
      <c r="R1671" t="s">
        <v>3094</v>
      </c>
    </row>
    <row r="1672" spans="1:18" x14ac:dyDescent="0.25">
      <c r="A1672">
        <v>20154100</v>
      </c>
      <c r="B1672" t="s">
        <v>3089</v>
      </c>
      <c r="D1672" t="s">
        <v>3090</v>
      </c>
      <c r="F1672">
        <v>1</v>
      </c>
      <c r="G1672">
        <v>0</v>
      </c>
      <c r="H1672">
        <v>0.387083333333333</v>
      </c>
      <c r="I1672">
        <v>0.387083333333333</v>
      </c>
      <c r="K1672"/>
      <c r="N1672" t="s">
        <v>3091</v>
      </c>
      <c r="O1672" t="s">
        <v>3092</v>
      </c>
      <c r="P1672" t="s">
        <v>3093</v>
      </c>
      <c r="R1672" t="s">
        <v>3094</v>
      </c>
    </row>
    <row r="1673" spans="1:18" x14ac:dyDescent="0.25">
      <c r="A1673">
        <v>20154200</v>
      </c>
      <c r="B1673" t="s">
        <v>3089</v>
      </c>
      <c r="D1673" t="s">
        <v>3090</v>
      </c>
      <c r="F1673">
        <v>1</v>
      </c>
      <c r="G1673">
        <v>0</v>
      </c>
      <c r="H1673">
        <v>0</v>
      </c>
      <c r="I1673"/>
      <c r="K1673"/>
      <c r="N1673" t="s">
        <v>3091</v>
      </c>
      <c r="O1673" t="s">
        <v>3092</v>
      </c>
      <c r="P1673" t="s">
        <v>3093</v>
      </c>
      <c r="R1673" t="s">
        <v>3094</v>
      </c>
    </row>
    <row r="1674" spans="1:18" x14ac:dyDescent="0.25">
      <c r="A1674">
        <v>20154600</v>
      </c>
      <c r="B1674" t="s">
        <v>3089</v>
      </c>
      <c r="D1674" t="s">
        <v>3090</v>
      </c>
      <c r="F1674">
        <v>1</v>
      </c>
      <c r="G1674">
        <v>0</v>
      </c>
      <c r="H1674">
        <v>0</v>
      </c>
      <c r="I1674">
        <v>0</v>
      </c>
      <c r="K1674"/>
      <c r="N1674" t="s">
        <v>3091</v>
      </c>
      <c r="O1674" t="s">
        <v>3092</v>
      </c>
      <c r="P1674" t="s">
        <v>3093</v>
      </c>
      <c r="R1674" t="s">
        <v>3094</v>
      </c>
    </row>
    <row r="1675" spans="1:18" x14ac:dyDescent="0.25">
      <c r="A1675">
        <v>20154800</v>
      </c>
      <c r="B1675" t="s">
        <v>3089</v>
      </c>
      <c r="D1675" t="s">
        <v>3090</v>
      </c>
      <c r="F1675">
        <v>1</v>
      </c>
      <c r="G1675">
        <v>0</v>
      </c>
      <c r="H1675">
        <v>0</v>
      </c>
      <c r="I1675">
        <v>0</v>
      </c>
      <c r="K1675"/>
      <c r="N1675" t="s">
        <v>3091</v>
      </c>
      <c r="O1675" t="s">
        <v>3092</v>
      </c>
      <c r="P1675" t="s">
        <v>3093</v>
      </c>
      <c r="R1675" t="s">
        <v>3094</v>
      </c>
    </row>
    <row r="1676" spans="1:18" x14ac:dyDescent="0.25">
      <c r="A1676">
        <v>20154850</v>
      </c>
      <c r="B1676" t="s">
        <v>3089</v>
      </c>
      <c r="D1676" t="s">
        <v>3090</v>
      </c>
      <c r="F1676">
        <v>1</v>
      </c>
      <c r="G1676">
        <v>0</v>
      </c>
      <c r="H1676">
        <v>0</v>
      </c>
      <c r="I1676"/>
      <c r="K1676"/>
      <c r="N1676" t="s">
        <v>3091</v>
      </c>
      <c r="O1676" t="s">
        <v>3092</v>
      </c>
      <c r="P1676" t="s">
        <v>3093</v>
      </c>
      <c r="R1676" t="s">
        <v>3094</v>
      </c>
    </row>
    <row r="1677" spans="1:18" x14ac:dyDescent="0.25">
      <c r="A1677">
        <v>20154900</v>
      </c>
      <c r="B1677" t="s">
        <v>3089</v>
      </c>
      <c r="D1677" t="s">
        <v>3090</v>
      </c>
      <c r="F1677">
        <v>1</v>
      </c>
      <c r="G1677">
        <v>0</v>
      </c>
      <c r="H1677">
        <v>0.78500000000000003</v>
      </c>
      <c r="I1677">
        <v>0.78500000000000003</v>
      </c>
      <c r="K1677"/>
      <c r="N1677" t="s">
        <v>3091</v>
      </c>
      <c r="O1677" t="s">
        <v>3092</v>
      </c>
      <c r="P1677" t="s">
        <v>3093</v>
      </c>
      <c r="R1677" t="s">
        <v>3094</v>
      </c>
    </row>
    <row r="1678" spans="1:18" x14ac:dyDescent="0.25">
      <c r="A1678">
        <v>20155500</v>
      </c>
      <c r="B1678" t="s">
        <v>3089</v>
      </c>
      <c r="D1678" t="s">
        <v>3090</v>
      </c>
      <c r="F1678">
        <v>1</v>
      </c>
      <c r="G1678">
        <v>0</v>
      </c>
      <c r="H1678">
        <v>0</v>
      </c>
      <c r="I1678">
        <v>0</v>
      </c>
      <c r="K1678"/>
      <c r="N1678" t="s">
        <v>3091</v>
      </c>
      <c r="O1678" t="s">
        <v>3092</v>
      </c>
      <c r="P1678" t="s">
        <v>3093</v>
      </c>
      <c r="R1678" t="s">
        <v>3094</v>
      </c>
    </row>
    <row r="1679" spans="1:18" x14ac:dyDescent="0.25">
      <c r="A1679">
        <v>20155600</v>
      </c>
      <c r="B1679" t="s">
        <v>3089</v>
      </c>
      <c r="D1679" t="s">
        <v>3090</v>
      </c>
      <c r="F1679">
        <v>1</v>
      </c>
      <c r="G1679">
        <v>0</v>
      </c>
      <c r="H1679">
        <v>0</v>
      </c>
      <c r="I1679">
        <v>0</v>
      </c>
      <c r="K1679"/>
      <c r="N1679" t="s">
        <v>3091</v>
      </c>
      <c r="O1679" t="s">
        <v>3092</v>
      </c>
      <c r="P1679" t="s">
        <v>3093</v>
      </c>
      <c r="R1679" t="s">
        <v>3094</v>
      </c>
    </row>
    <row r="1680" spans="1:18" x14ac:dyDescent="0.25">
      <c r="A1680">
        <v>20155700</v>
      </c>
      <c r="B1680" t="s">
        <v>3089</v>
      </c>
      <c r="D1680" t="s">
        <v>3090</v>
      </c>
      <c r="F1680">
        <v>1</v>
      </c>
      <c r="G1680">
        <v>0</v>
      </c>
      <c r="H1680">
        <v>0</v>
      </c>
      <c r="I1680">
        <v>0</v>
      </c>
      <c r="K1680"/>
      <c r="N1680" t="s">
        <v>3091</v>
      </c>
      <c r="O1680" t="s">
        <v>3092</v>
      </c>
      <c r="P1680" t="s">
        <v>3093</v>
      </c>
      <c r="R1680" t="s">
        <v>3094</v>
      </c>
    </row>
    <row r="1681" spans="1:18" x14ac:dyDescent="0.25">
      <c r="A1681">
        <v>20156000</v>
      </c>
      <c r="B1681" t="s">
        <v>3089</v>
      </c>
      <c r="D1681" t="s">
        <v>3090</v>
      </c>
      <c r="F1681">
        <v>1</v>
      </c>
      <c r="G1681">
        <v>0</v>
      </c>
      <c r="H1681">
        <v>0</v>
      </c>
      <c r="I1681"/>
      <c r="K1681"/>
      <c r="N1681" t="s">
        <v>3091</v>
      </c>
      <c r="O1681" t="s">
        <v>3092</v>
      </c>
      <c r="P1681" t="s">
        <v>3093</v>
      </c>
      <c r="R1681" t="s">
        <v>3094</v>
      </c>
    </row>
    <row r="1682" spans="1:18" x14ac:dyDescent="0.25">
      <c r="A1682">
        <v>201560000</v>
      </c>
      <c r="B1682" t="s">
        <v>3089</v>
      </c>
      <c r="D1682" t="s">
        <v>3090</v>
      </c>
      <c r="F1682">
        <v>1</v>
      </c>
      <c r="G1682">
        <v>0</v>
      </c>
      <c r="H1682">
        <v>1.0145</v>
      </c>
      <c r="I1682">
        <v>1.0145</v>
      </c>
      <c r="K1682"/>
      <c r="N1682" t="s">
        <v>3091</v>
      </c>
      <c r="O1682" t="s">
        <v>3092</v>
      </c>
      <c r="P1682" t="s">
        <v>3093</v>
      </c>
      <c r="R1682" t="s">
        <v>3094</v>
      </c>
    </row>
    <row r="1683" spans="1:18" x14ac:dyDescent="0.25">
      <c r="A1683">
        <v>20156100</v>
      </c>
      <c r="B1683" t="s">
        <v>3089</v>
      </c>
      <c r="D1683" t="s">
        <v>3090</v>
      </c>
      <c r="F1683">
        <v>1</v>
      </c>
      <c r="G1683">
        <v>0</v>
      </c>
      <c r="H1683">
        <v>0</v>
      </c>
      <c r="I1683"/>
      <c r="K1683"/>
      <c r="N1683" t="s">
        <v>3091</v>
      </c>
      <c r="O1683" t="s">
        <v>3092</v>
      </c>
      <c r="P1683" t="s">
        <v>3093</v>
      </c>
      <c r="R1683" t="s">
        <v>3094</v>
      </c>
    </row>
    <row r="1684" spans="1:18" x14ac:dyDescent="0.25">
      <c r="A1684">
        <v>20156200</v>
      </c>
      <c r="B1684" t="s">
        <v>3089</v>
      </c>
      <c r="D1684" t="s">
        <v>3090</v>
      </c>
      <c r="F1684">
        <v>1</v>
      </c>
      <c r="G1684">
        <v>0</v>
      </c>
      <c r="H1684">
        <v>0</v>
      </c>
      <c r="I1684"/>
      <c r="K1684"/>
      <c r="N1684" t="s">
        <v>3091</v>
      </c>
      <c r="O1684" t="s">
        <v>3092</v>
      </c>
      <c r="P1684" t="s">
        <v>3093</v>
      </c>
      <c r="R1684" t="s">
        <v>3094</v>
      </c>
    </row>
    <row r="1685" spans="1:18" x14ac:dyDescent="0.25">
      <c r="A1685">
        <v>20156300</v>
      </c>
      <c r="B1685" t="s">
        <v>3089</v>
      </c>
      <c r="D1685" t="s">
        <v>3090</v>
      </c>
      <c r="F1685">
        <v>1</v>
      </c>
      <c r="G1685">
        <v>0</v>
      </c>
      <c r="H1685">
        <v>0.06</v>
      </c>
      <c r="I1685">
        <v>0.06</v>
      </c>
      <c r="K1685"/>
      <c r="N1685" t="s">
        <v>3091</v>
      </c>
      <c r="O1685" t="s">
        <v>3092</v>
      </c>
      <c r="P1685" t="s">
        <v>3093</v>
      </c>
      <c r="R1685" t="s">
        <v>3094</v>
      </c>
    </row>
    <row r="1686" spans="1:18" x14ac:dyDescent="0.25">
      <c r="A1686">
        <v>20156400</v>
      </c>
      <c r="B1686" t="s">
        <v>3089</v>
      </c>
      <c r="D1686" t="s">
        <v>3090</v>
      </c>
      <c r="F1686">
        <v>1</v>
      </c>
      <c r="G1686">
        <v>0</v>
      </c>
      <c r="H1686">
        <v>0</v>
      </c>
      <c r="I1686">
        <v>0</v>
      </c>
      <c r="K1686"/>
      <c r="N1686" t="s">
        <v>3091</v>
      </c>
      <c r="O1686" t="s">
        <v>3092</v>
      </c>
      <c r="P1686" t="s">
        <v>3093</v>
      </c>
      <c r="R1686" t="s">
        <v>3094</v>
      </c>
    </row>
    <row r="1687" spans="1:18" x14ac:dyDescent="0.25">
      <c r="A1687">
        <v>20156600</v>
      </c>
      <c r="B1687" t="s">
        <v>3089</v>
      </c>
      <c r="D1687" t="s">
        <v>3090</v>
      </c>
      <c r="F1687">
        <v>1</v>
      </c>
      <c r="G1687">
        <v>0</v>
      </c>
      <c r="H1687">
        <v>0</v>
      </c>
      <c r="I1687"/>
      <c r="K1687"/>
      <c r="N1687" t="s">
        <v>3091</v>
      </c>
      <c r="O1687" t="s">
        <v>3092</v>
      </c>
      <c r="P1687" t="s">
        <v>3093</v>
      </c>
      <c r="R1687" t="s">
        <v>3094</v>
      </c>
    </row>
    <row r="1688" spans="1:18" x14ac:dyDescent="0.25">
      <c r="A1688">
        <v>20156610</v>
      </c>
      <c r="B1688" t="s">
        <v>3089</v>
      </c>
      <c r="D1688" t="s">
        <v>3090</v>
      </c>
      <c r="F1688">
        <v>1</v>
      </c>
      <c r="G1688">
        <v>0</v>
      </c>
      <c r="H1688">
        <v>0.25416666666666698</v>
      </c>
      <c r="I1688">
        <v>0.25416666666666698</v>
      </c>
      <c r="K1688"/>
      <c r="N1688" t="s">
        <v>3091</v>
      </c>
      <c r="O1688" t="s">
        <v>3092</v>
      </c>
      <c r="P1688" t="s">
        <v>3093</v>
      </c>
      <c r="R1688" t="s">
        <v>3094</v>
      </c>
    </row>
    <row r="1689" spans="1:18" x14ac:dyDescent="0.25">
      <c r="A1689">
        <v>20156700</v>
      </c>
      <c r="B1689" t="s">
        <v>3089</v>
      </c>
      <c r="D1689" t="s">
        <v>3090</v>
      </c>
      <c r="F1689">
        <v>1</v>
      </c>
      <c r="G1689">
        <v>0</v>
      </c>
      <c r="H1689">
        <v>0</v>
      </c>
      <c r="I1689">
        <v>0</v>
      </c>
      <c r="K1689"/>
      <c r="N1689" t="s">
        <v>3091</v>
      </c>
      <c r="O1689" t="s">
        <v>3092</v>
      </c>
      <c r="P1689" t="s">
        <v>3093</v>
      </c>
      <c r="R1689" t="s">
        <v>3094</v>
      </c>
    </row>
    <row r="1690" spans="1:18" x14ac:dyDescent="0.25">
      <c r="A1690">
        <v>20156800</v>
      </c>
      <c r="B1690" t="s">
        <v>3089</v>
      </c>
      <c r="D1690" t="s">
        <v>3090</v>
      </c>
      <c r="F1690">
        <v>1</v>
      </c>
      <c r="G1690">
        <v>0</v>
      </c>
      <c r="H1690">
        <v>0</v>
      </c>
      <c r="I1690">
        <v>0</v>
      </c>
      <c r="K1690"/>
      <c r="N1690" t="s">
        <v>3091</v>
      </c>
      <c r="O1690" t="s">
        <v>3092</v>
      </c>
      <c r="P1690" t="s">
        <v>3093</v>
      </c>
      <c r="R1690" t="s">
        <v>3094</v>
      </c>
    </row>
    <row r="1691" spans="1:18" x14ac:dyDescent="0.25">
      <c r="A1691">
        <v>20156900</v>
      </c>
      <c r="B1691" t="s">
        <v>3089</v>
      </c>
      <c r="D1691" t="s">
        <v>3090</v>
      </c>
      <c r="F1691">
        <v>1</v>
      </c>
      <c r="G1691">
        <v>0</v>
      </c>
      <c r="H1691">
        <v>0</v>
      </c>
      <c r="I1691">
        <v>0</v>
      </c>
      <c r="K1691"/>
      <c r="N1691" t="s">
        <v>3091</v>
      </c>
      <c r="O1691" t="s">
        <v>3092</v>
      </c>
      <c r="P1691" t="s">
        <v>3093</v>
      </c>
      <c r="R1691" t="s">
        <v>3094</v>
      </c>
    </row>
    <row r="1692" spans="1:18" x14ac:dyDescent="0.25">
      <c r="A1692">
        <v>20157000</v>
      </c>
      <c r="B1692" t="s">
        <v>3089</v>
      </c>
      <c r="D1692" t="s">
        <v>3090</v>
      </c>
      <c r="F1692">
        <v>1</v>
      </c>
      <c r="G1692">
        <v>0</v>
      </c>
      <c r="H1692">
        <v>0</v>
      </c>
      <c r="I1692">
        <v>0</v>
      </c>
      <c r="K1692"/>
      <c r="N1692" t="s">
        <v>3091</v>
      </c>
      <c r="O1692" t="s">
        <v>3092</v>
      </c>
      <c r="P1692" t="s">
        <v>3093</v>
      </c>
      <c r="R1692" t="s">
        <v>3094</v>
      </c>
    </row>
    <row r="1693" spans="1:18" x14ac:dyDescent="0.25">
      <c r="A1693">
        <v>20157100</v>
      </c>
      <c r="B1693" t="s">
        <v>3089</v>
      </c>
      <c r="D1693" t="s">
        <v>3090</v>
      </c>
      <c r="F1693">
        <v>1</v>
      </c>
      <c r="G1693">
        <v>0</v>
      </c>
      <c r="H1693">
        <v>0</v>
      </c>
      <c r="I1693">
        <v>0</v>
      </c>
      <c r="K1693"/>
      <c r="N1693" t="s">
        <v>3091</v>
      </c>
      <c r="O1693" t="s">
        <v>3092</v>
      </c>
      <c r="P1693" t="s">
        <v>3093</v>
      </c>
      <c r="R1693" t="s">
        <v>3094</v>
      </c>
    </row>
    <row r="1694" spans="1:18" x14ac:dyDescent="0.25">
      <c r="A1694">
        <v>20157110</v>
      </c>
      <c r="B1694" t="s">
        <v>3089</v>
      </c>
      <c r="D1694" t="s">
        <v>3090</v>
      </c>
      <c r="F1694">
        <v>1</v>
      </c>
      <c r="G1694">
        <v>0</v>
      </c>
      <c r="H1694">
        <v>0.11</v>
      </c>
      <c r="I1694">
        <v>0.11</v>
      </c>
      <c r="K1694"/>
      <c r="N1694" t="s">
        <v>3091</v>
      </c>
      <c r="O1694" t="s">
        <v>3092</v>
      </c>
      <c r="P1694" t="s">
        <v>3093</v>
      </c>
      <c r="R1694" t="s">
        <v>3094</v>
      </c>
    </row>
    <row r="1695" spans="1:18" x14ac:dyDescent="0.25">
      <c r="A1695">
        <v>20157120</v>
      </c>
      <c r="B1695" t="s">
        <v>3089</v>
      </c>
      <c r="D1695" t="s">
        <v>3090</v>
      </c>
      <c r="F1695">
        <v>1</v>
      </c>
      <c r="G1695">
        <v>0</v>
      </c>
      <c r="H1695">
        <v>0.82550000000000001</v>
      </c>
      <c r="I1695">
        <v>0.82550000000000001</v>
      </c>
      <c r="K1695"/>
      <c r="N1695" t="s">
        <v>3091</v>
      </c>
      <c r="O1695" t="s">
        <v>3092</v>
      </c>
      <c r="P1695" t="s">
        <v>3093</v>
      </c>
      <c r="R1695" t="s">
        <v>3094</v>
      </c>
    </row>
    <row r="1696" spans="1:18" x14ac:dyDescent="0.25">
      <c r="A1696">
        <v>20157130</v>
      </c>
      <c r="B1696" t="s">
        <v>3089</v>
      </c>
      <c r="D1696" t="s">
        <v>3090</v>
      </c>
      <c r="F1696">
        <v>1</v>
      </c>
      <c r="G1696">
        <v>0</v>
      </c>
      <c r="H1696">
        <v>0</v>
      </c>
      <c r="I1696">
        <v>0</v>
      </c>
      <c r="K1696"/>
      <c r="N1696" t="s">
        <v>3091</v>
      </c>
      <c r="O1696" t="s">
        <v>3092</v>
      </c>
      <c r="P1696" t="s">
        <v>3093</v>
      </c>
      <c r="R1696" t="s">
        <v>3094</v>
      </c>
    </row>
    <row r="1697" spans="1:18" x14ac:dyDescent="0.25">
      <c r="A1697">
        <v>20157140</v>
      </c>
      <c r="B1697" t="s">
        <v>3089</v>
      </c>
      <c r="D1697" t="s">
        <v>3090</v>
      </c>
      <c r="F1697">
        <v>1</v>
      </c>
      <c r="G1697">
        <v>0</v>
      </c>
      <c r="H1697">
        <v>0</v>
      </c>
      <c r="I1697">
        <v>0</v>
      </c>
      <c r="K1697"/>
      <c r="N1697" t="s">
        <v>3091</v>
      </c>
      <c r="O1697" t="s">
        <v>3092</v>
      </c>
      <c r="P1697" t="s">
        <v>3093</v>
      </c>
      <c r="R1697" t="s">
        <v>3094</v>
      </c>
    </row>
    <row r="1698" spans="1:18" x14ac:dyDescent="0.25">
      <c r="A1698">
        <v>20157150</v>
      </c>
      <c r="B1698" t="s">
        <v>3089</v>
      </c>
      <c r="D1698" t="s">
        <v>3090</v>
      </c>
      <c r="F1698">
        <v>1</v>
      </c>
      <c r="G1698">
        <v>0</v>
      </c>
      <c r="H1698">
        <v>0</v>
      </c>
      <c r="I1698">
        <v>0</v>
      </c>
      <c r="K1698"/>
      <c r="N1698" t="s">
        <v>3091</v>
      </c>
      <c r="O1698" t="s">
        <v>3092</v>
      </c>
      <c r="P1698" t="s">
        <v>3093</v>
      </c>
      <c r="R1698" t="s">
        <v>3094</v>
      </c>
    </row>
    <row r="1699" spans="1:18" x14ac:dyDescent="0.25">
      <c r="A1699">
        <v>20157170</v>
      </c>
      <c r="B1699" t="s">
        <v>3089</v>
      </c>
      <c r="D1699" t="s">
        <v>3090</v>
      </c>
      <c r="F1699">
        <v>1</v>
      </c>
      <c r="G1699">
        <v>0</v>
      </c>
      <c r="H1699">
        <v>0.69130000000000003</v>
      </c>
      <c r="I1699">
        <v>0.69130000000000003</v>
      </c>
      <c r="K1699"/>
      <c r="N1699" t="s">
        <v>3091</v>
      </c>
      <c r="O1699" t="s">
        <v>3092</v>
      </c>
      <c r="P1699" t="s">
        <v>3093</v>
      </c>
      <c r="R1699" t="s">
        <v>3094</v>
      </c>
    </row>
    <row r="1700" spans="1:18" x14ac:dyDescent="0.25">
      <c r="A1700">
        <v>20157180</v>
      </c>
      <c r="B1700" t="s">
        <v>3089</v>
      </c>
      <c r="D1700" t="s">
        <v>3090</v>
      </c>
      <c r="F1700">
        <v>1</v>
      </c>
      <c r="G1700">
        <v>0</v>
      </c>
      <c r="H1700">
        <v>0</v>
      </c>
      <c r="I1700">
        <v>0</v>
      </c>
      <c r="K1700"/>
      <c r="N1700" t="s">
        <v>3091</v>
      </c>
      <c r="O1700" t="s">
        <v>3092</v>
      </c>
      <c r="P1700" t="s">
        <v>3093</v>
      </c>
      <c r="R1700" t="s">
        <v>3094</v>
      </c>
    </row>
    <row r="1701" spans="1:18" x14ac:dyDescent="0.25">
      <c r="A1701">
        <v>20157190</v>
      </c>
      <c r="B1701" t="s">
        <v>3089</v>
      </c>
      <c r="D1701" t="s">
        <v>3090</v>
      </c>
      <c r="F1701">
        <v>1</v>
      </c>
      <c r="G1701">
        <v>0</v>
      </c>
      <c r="H1701">
        <v>1.81466666666667</v>
      </c>
      <c r="I1701">
        <v>1.81466666666667</v>
      </c>
      <c r="K1701"/>
      <c r="N1701" t="s">
        <v>3091</v>
      </c>
      <c r="O1701" t="s">
        <v>3092</v>
      </c>
      <c r="P1701" t="s">
        <v>3093</v>
      </c>
      <c r="R1701" t="s">
        <v>3094</v>
      </c>
    </row>
    <row r="1702" spans="1:18" x14ac:dyDescent="0.25">
      <c r="A1702">
        <v>20157200</v>
      </c>
      <c r="B1702" t="s">
        <v>3089</v>
      </c>
      <c r="D1702" t="s">
        <v>3090</v>
      </c>
      <c r="F1702">
        <v>1</v>
      </c>
      <c r="G1702">
        <v>0</v>
      </c>
      <c r="H1702">
        <v>0</v>
      </c>
      <c r="I1702">
        <v>0</v>
      </c>
      <c r="K1702"/>
      <c r="N1702" t="s">
        <v>3091</v>
      </c>
      <c r="O1702" t="s">
        <v>3092</v>
      </c>
      <c r="P1702" t="s">
        <v>3093</v>
      </c>
      <c r="R1702" t="s">
        <v>3094</v>
      </c>
    </row>
    <row r="1703" spans="1:18" x14ac:dyDescent="0.25">
      <c r="A1703">
        <v>20157210</v>
      </c>
      <c r="B1703" t="s">
        <v>3089</v>
      </c>
      <c r="D1703" t="s">
        <v>3090</v>
      </c>
      <c r="F1703">
        <v>1</v>
      </c>
      <c r="G1703">
        <v>0</v>
      </c>
      <c r="H1703">
        <v>0</v>
      </c>
      <c r="I1703">
        <v>0</v>
      </c>
      <c r="K1703"/>
      <c r="N1703" t="s">
        <v>3091</v>
      </c>
      <c r="O1703" t="s">
        <v>3092</v>
      </c>
      <c r="P1703" t="s">
        <v>3093</v>
      </c>
      <c r="R1703" t="s">
        <v>3094</v>
      </c>
    </row>
    <row r="1704" spans="1:18" x14ac:dyDescent="0.25">
      <c r="A1704">
        <v>20157220</v>
      </c>
      <c r="B1704" t="s">
        <v>3089</v>
      </c>
      <c r="D1704" t="s">
        <v>3090</v>
      </c>
      <c r="F1704">
        <v>1</v>
      </c>
      <c r="G1704">
        <v>0</v>
      </c>
      <c r="H1704">
        <v>0</v>
      </c>
      <c r="I1704">
        <v>0</v>
      </c>
      <c r="K1704"/>
      <c r="N1704" t="s">
        <v>3091</v>
      </c>
      <c r="O1704" t="s">
        <v>3092</v>
      </c>
      <c r="P1704" t="s">
        <v>3093</v>
      </c>
      <c r="R1704" t="s">
        <v>3094</v>
      </c>
    </row>
    <row r="1705" spans="1:18" x14ac:dyDescent="0.25">
      <c r="A1705">
        <v>20157230</v>
      </c>
      <c r="B1705" t="s">
        <v>3089</v>
      </c>
      <c r="D1705" t="s">
        <v>3090</v>
      </c>
      <c r="F1705">
        <v>1</v>
      </c>
      <c r="G1705">
        <v>0</v>
      </c>
      <c r="H1705">
        <v>0</v>
      </c>
      <c r="I1705">
        <v>0</v>
      </c>
      <c r="K1705"/>
      <c r="N1705" t="s">
        <v>3091</v>
      </c>
      <c r="O1705" t="s">
        <v>3092</v>
      </c>
      <c r="P1705" t="s">
        <v>3093</v>
      </c>
      <c r="R1705" t="s">
        <v>3094</v>
      </c>
    </row>
    <row r="1706" spans="1:18" x14ac:dyDescent="0.25">
      <c r="A1706">
        <v>20157240</v>
      </c>
      <c r="B1706" t="s">
        <v>3089</v>
      </c>
      <c r="D1706" t="s">
        <v>3090</v>
      </c>
      <c r="F1706">
        <v>1</v>
      </c>
      <c r="G1706">
        <v>0</v>
      </c>
      <c r="H1706">
        <v>0</v>
      </c>
      <c r="I1706">
        <v>0</v>
      </c>
      <c r="K1706"/>
      <c r="N1706" t="s">
        <v>3091</v>
      </c>
      <c r="O1706" t="s">
        <v>3092</v>
      </c>
      <c r="P1706" t="s">
        <v>3093</v>
      </c>
      <c r="R1706" t="s">
        <v>3094</v>
      </c>
    </row>
    <row r="1707" spans="1:18" x14ac:dyDescent="0.25">
      <c r="A1707">
        <v>20157250</v>
      </c>
      <c r="B1707" t="s">
        <v>3089</v>
      </c>
      <c r="D1707" t="s">
        <v>3090</v>
      </c>
      <c r="F1707">
        <v>1</v>
      </c>
      <c r="G1707">
        <v>0</v>
      </c>
      <c r="H1707">
        <v>6.08E-2</v>
      </c>
      <c r="I1707">
        <v>6.08E-2</v>
      </c>
      <c r="K1707"/>
      <c r="N1707" t="s">
        <v>3091</v>
      </c>
      <c r="O1707" t="s">
        <v>3092</v>
      </c>
      <c r="P1707" t="s">
        <v>3093</v>
      </c>
      <c r="R1707" t="s">
        <v>3094</v>
      </c>
    </row>
    <row r="1708" spans="1:18" x14ac:dyDescent="0.25">
      <c r="A1708">
        <v>20157280</v>
      </c>
      <c r="B1708" t="s">
        <v>3089</v>
      </c>
      <c r="D1708" t="s">
        <v>3090</v>
      </c>
      <c r="F1708">
        <v>1</v>
      </c>
      <c r="G1708">
        <v>0</v>
      </c>
      <c r="H1708">
        <v>0</v>
      </c>
      <c r="I1708"/>
      <c r="K1708"/>
      <c r="N1708" t="s">
        <v>3091</v>
      </c>
      <c r="O1708" t="s">
        <v>3092</v>
      </c>
      <c r="P1708" t="s">
        <v>3093</v>
      </c>
      <c r="R1708" t="s">
        <v>3094</v>
      </c>
    </row>
    <row r="1709" spans="1:18" x14ac:dyDescent="0.25">
      <c r="A1709">
        <v>20157290</v>
      </c>
      <c r="B1709" t="s">
        <v>3089</v>
      </c>
      <c r="D1709" t="s">
        <v>3090</v>
      </c>
      <c r="F1709">
        <v>1</v>
      </c>
      <c r="G1709">
        <v>0</v>
      </c>
      <c r="H1709">
        <v>8.5333333333333303E-3</v>
      </c>
      <c r="I1709">
        <v>8.5333333333333303E-3</v>
      </c>
      <c r="K1709"/>
      <c r="N1709" t="s">
        <v>3091</v>
      </c>
      <c r="O1709" t="s">
        <v>3092</v>
      </c>
      <c r="P1709" t="s">
        <v>3093</v>
      </c>
      <c r="R1709" t="s">
        <v>3094</v>
      </c>
    </row>
    <row r="1710" spans="1:18" x14ac:dyDescent="0.25">
      <c r="A1710">
        <v>20157300</v>
      </c>
      <c r="B1710" t="s">
        <v>3089</v>
      </c>
      <c r="D1710" t="s">
        <v>3090</v>
      </c>
      <c r="F1710">
        <v>1</v>
      </c>
      <c r="G1710">
        <v>0</v>
      </c>
      <c r="H1710">
        <v>0</v>
      </c>
      <c r="I1710"/>
      <c r="K1710"/>
      <c r="N1710" t="s">
        <v>3091</v>
      </c>
      <c r="O1710" t="s">
        <v>3092</v>
      </c>
      <c r="P1710" t="s">
        <v>3093</v>
      </c>
      <c r="R1710" t="s">
        <v>3094</v>
      </c>
    </row>
    <row r="1711" spans="1:18" x14ac:dyDescent="0.25">
      <c r="A1711">
        <v>20157400</v>
      </c>
      <c r="B1711" t="s">
        <v>3089</v>
      </c>
      <c r="D1711" t="s">
        <v>3090</v>
      </c>
      <c r="F1711">
        <v>1</v>
      </c>
      <c r="G1711">
        <v>0</v>
      </c>
      <c r="H1711">
        <v>0</v>
      </c>
      <c r="I1711"/>
      <c r="K1711"/>
      <c r="N1711" t="s">
        <v>3091</v>
      </c>
      <c r="O1711" t="s">
        <v>3092</v>
      </c>
      <c r="P1711" t="s">
        <v>3093</v>
      </c>
      <c r="R1711" t="s">
        <v>3094</v>
      </c>
    </row>
    <row r="1712" spans="1:18" x14ac:dyDescent="0.25">
      <c r="A1712">
        <v>20157600</v>
      </c>
      <c r="B1712" t="s">
        <v>3089</v>
      </c>
      <c r="D1712" t="s">
        <v>3090</v>
      </c>
      <c r="F1712">
        <v>1</v>
      </c>
      <c r="G1712">
        <v>0</v>
      </c>
      <c r="H1712">
        <v>0</v>
      </c>
      <c r="I1712">
        <v>0</v>
      </c>
      <c r="K1712"/>
      <c r="N1712" t="s">
        <v>3091</v>
      </c>
      <c r="O1712" t="s">
        <v>3092</v>
      </c>
      <c r="P1712" t="s">
        <v>3093</v>
      </c>
      <c r="R1712" t="s">
        <v>3094</v>
      </c>
    </row>
    <row r="1713" spans="1:18" x14ac:dyDescent="0.25">
      <c r="A1713">
        <v>20157900</v>
      </c>
      <c r="B1713" t="s">
        <v>3089</v>
      </c>
      <c r="D1713" t="s">
        <v>3090</v>
      </c>
      <c r="F1713">
        <v>1</v>
      </c>
      <c r="G1713">
        <v>0</v>
      </c>
      <c r="H1713">
        <v>0</v>
      </c>
      <c r="I1713"/>
      <c r="K1713"/>
      <c r="N1713" t="s">
        <v>3091</v>
      </c>
      <c r="O1713" t="s">
        <v>3092</v>
      </c>
      <c r="P1713" t="s">
        <v>3093</v>
      </c>
      <c r="R1713" t="s">
        <v>3094</v>
      </c>
    </row>
    <row r="1714" spans="1:18" x14ac:dyDescent="0.25">
      <c r="A1714">
        <v>20158400</v>
      </c>
      <c r="B1714" t="s">
        <v>3089</v>
      </c>
      <c r="D1714" t="s">
        <v>3090</v>
      </c>
      <c r="F1714">
        <v>1</v>
      </c>
      <c r="G1714">
        <v>0</v>
      </c>
      <c r="H1714">
        <v>0</v>
      </c>
      <c r="I1714">
        <v>0</v>
      </c>
      <c r="K1714"/>
      <c r="N1714" t="s">
        <v>3091</v>
      </c>
      <c r="O1714" t="s">
        <v>3092</v>
      </c>
      <c r="P1714" t="s">
        <v>3093</v>
      </c>
      <c r="R1714" t="s">
        <v>3094</v>
      </c>
    </row>
    <row r="1715" spans="1:18" x14ac:dyDescent="0.25">
      <c r="A1715">
        <v>20158500</v>
      </c>
      <c r="B1715" t="s">
        <v>3089</v>
      </c>
      <c r="D1715" t="s">
        <v>3090</v>
      </c>
      <c r="F1715">
        <v>1</v>
      </c>
      <c r="G1715">
        <v>0</v>
      </c>
      <c r="H1715">
        <v>0</v>
      </c>
      <c r="I1715">
        <v>0</v>
      </c>
      <c r="K1715"/>
      <c r="N1715" t="s">
        <v>3091</v>
      </c>
      <c r="O1715" t="s">
        <v>3092</v>
      </c>
      <c r="P1715" t="s">
        <v>3093</v>
      </c>
      <c r="R1715" t="s">
        <v>3094</v>
      </c>
    </row>
    <row r="1716" spans="1:18" x14ac:dyDescent="0.25">
      <c r="A1716">
        <v>20158600</v>
      </c>
      <c r="B1716" t="s">
        <v>3089</v>
      </c>
      <c r="D1716" t="s">
        <v>3090</v>
      </c>
      <c r="F1716">
        <v>1</v>
      </c>
      <c r="G1716">
        <v>0</v>
      </c>
      <c r="H1716">
        <v>5.9637500000000001</v>
      </c>
      <c r="I1716">
        <v>5.9637500000000001</v>
      </c>
      <c r="K1716"/>
      <c r="N1716" t="s">
        <v>3091</v>
      </c>
      <c r="O1716" t="s">
        <v>3092</v>
      </c>
      <c r="P1716" t="s">
        <v>3093</v>
      </c>
      <c r="R1716" t="s">
        <v>3094</v>
      </c>
    </row>
    <row r="1717" spans="1:18" x14ac:dyDescent="0.25">
      <c r="A1717">
        <v>20158800</v>
      </c>
      <c r="B1717" t="s">
        <v>3089</v>
      </c>
      <c r="D1717" t="s">
        <v>3090</v>
      </c>
      <c r="F1717">
        <v>1</v>
      </c>
      <c r="G1717">
        <v>0</v>
      </c>
      <c r="H1717">
        <v>0</v>
      </c>
      <c r="I1717">
        <v>0</v>
      </c>
      <c r="K1717"/>
      <c r="N1717" t="s">
        <v>3091</v>
      </c>
      <c r="O1717" t="s">
        <v>3092</v>
      </c>
      <c r="P1717" t="s">
        <v>3093</v>
      </c>
      <c r="R1717" t="s">
        <v>3094</v>
      </c>
    </row>
    <row r="1718" spans="1:18" x14ac:dyDescent="0.25">
      <c r="A1718">
        <v>20158900</v>
      </c>
      <c r="B1718" t="s">
        <v>3089</v>
      </c>
      <c r="D1718" t="s">
        <v>3090</v>
      </c>
      <c r="F1718">
        <v>1</v>
      </c>
      <c r="G1718">
        <v>0</v>
      </c>
      <c r="H1718">
        <v>8.1096273291925397E-2</v>
      </c>
      <c r="I1718">
        <v>8.1096273291925397E-2</v>
      </c>
      <c r="K1718"/>
      <c r="N1718" t="s">
        <v>3091</v>
      </c>
      <c r="O1718" t="s">
        <v>3092</v>
      </c>
      <c r="P1718" t="s">
        <v>3093</v>
      </c>
      <c r="R1718" t="s">
        <v>3094</v>
      </c>
    </row>
    <row r="1719" spans="1:18" x14ac:dyDescent="0.25">
      <c r="A1719">
        <v>20159400</v>
      </c>
      <c r="B1719" t="s">
        <v>3089</v>
      </c>
      <c r="D1719" t="s">
        <v>3090</v>
      </c>
      <c r="F1719">
        <v>1</v>
      </c>
      <c r="G1719">
        <v>0</v>
      </c>
      <c r="H1719">
        <v>0</v>
      </c>
      <c r="I1719"/>
      <c r="K1719"/>
      <c r="N1719" t="s">
        <v>3091</v>
      </c>
      <c r="O1719" t="s">
        <v>3092</v>
      </c>
      <c r="P1719" t="s">
        <v>3093</v>
      </c>
      <c r="R1719" t="s">
        <v>3094</v>
      </c>
    </row>
    <row r="1720" spans="1:18" x14ac:dyDescent="0.25">
      <c r="A1720">
        <v>20159600</v>
      </c>
      <c r="B1720" t="s">
        <v>3089</v>
      </c>
      <c r="D1720" t="s">
        <v>3090</v>
      </c>
      <c r="F1720">
        <v>1</v>
      </c>
      <c r="G1720">
        <v>0</v>
      </c>
      <c r="H1720">
        <v>0.28000000000000003</v>
      </c>
      <c r="I1720">
        <v>0.28000000000000003</v>
      </c>
      <c r="K1720"/>
      <c r="N1720" t="s">
        <v>3091</v>
      </c>
      <c r="O1720" t="s">
        <v>3092</v>
      </c>
      <c r="P1720" t="s">
        <v>3093</v>
      </c>
      <c r="R1720" t="s">
        <v>3094</v>
      </c>
    </row>
    <row r="1721" spans="1:18" x14ac:dyDescent="0.25">
      <c r="A1721">
        <v>20159700</v>
      </c>
      <c r="B1721" t="s">
        <v>3089</v>
      </c>
      <c r="D1721" t="s">
        <v>3090</v>
      </c>
      <c r="F1721">
        <v>1</v>
      </c>
      <c r="G1721">
        <v>0</v>
      </c>
      <c r="H1721">
        <v>0</v>
      </c>
      <c r="I1721"/>
      <c r="K1721"/>
      <c r="N1721" t="s">
        <v>3091</v>
      </c>
      <c r="O1721" t="s">
        <v>3092</v>
      </c>
      <c r="P1721" t="s">
        <v>3093</v>
      </c>
      <c r="R1721" t="s">
        <v>3094</v>
      </c>
    </row>
    <row r="1722" spans="1:18" x14ac:dyDescent="0.25">
      <c r="A1722">
        <v>20160100</v>
      </c>
      <c r="B1722" t="s">
        <v>3089</v>
      </c>
      <c r="D1722" t="s">
        <v>3090</v>
      </c>
      <c r="F1722">
        <v>1</v>
      </c>
      <c r="G1722">
        <v>0</v>
      </c>
      <c r="H1722">
        <v>0</v>
      </c>
      <c r="I1722"/>
      <c r="K1722"/>
      <c r="N1722" t="s">
        <v>3091</v>
      </c>
      <c r="O1722" t="s">
        <v>3092</v>
      </c>
      <c r="P1722" t="s">
        <v>3093</v>
      </c>
      <c r="R1722" t="s">
        <v>3094</v>
      </c>
    </row>
    <row r="1723" spans="1:18" x14ac:dyDescent="0.25">
      <c r="A1723">
        <v>20160200</v>
      </c>
      <c r="B1723" t="s">
        <v>3089</v>
      </c>
      <c r="D1723" t="s">
        <v>3090</v>
      </c>
      <c r="F1723">
        <v>1</v>
      </c>
      <c r="G1723">
        <v>0</v>
      </c>
      <c r="H1723">
        <v>0</v>
      </c>
      <c r="I1723"/>
      <c r="K1723"/>
      <c r="N1723" t="s">
        <v>3091</v>
      </c>
      <c r="O1723" t="s">
        <v>3092</v>
      </c>
      <c r="P1723" t="s">
        <v>3093</v>
      </c>
      <c r="R1723" t="s">
        <v>3094</v>
      </c>
    </row>
    <row r="1724" spans="1:18" x14ac:dyDescent="0.25">
      <c r="A1724">
        <v>20160300</v>
      </c>
      <c r="B1724" t="s">
        <v>3089</v>
      </c>
      <c r="D1724" t="s">
        <v>3090</v>
      </c>
      <c r="F1724">
        <v>1</v>
      </c>
      <c r="G1724">
        <v>0</v>
      </c>
      <c r="H1724">
        <v>0</v>
      </c>
      <c r="I1724"/>
      <c r="K1724"/>
      <c r="N1724" t="s">
        <v>3091</v>
      </c>
      <c r="O1724" t="s">
        <v>3092</v>
      </c>
      <c r="P1724" t="s">
        <v>3093</v>
      </c>
      <c r="R1724" t="s">
        <v>3094</v>
      </c>
    </row>
    <row r="1725" spans="1:18" x14ac:dyDescent="0.25">
      <c r="A1725">
        <v>20160600</v>
      </c>
      <c r="B1725" t="s">
        <v>3089</v>
      </c>
      <c r="D1725" t="s">
        <v>3090</v>
      </c>
      <c r="F1725">
        <v>1</v>
      </c>
      <c r="G1725">
        <v>0</v>
      </c>
      <c r="H1725">
        <v>0</v>
      </c>
      <c r="I1725"/>
      <c r="K1725"/>
      <c r="N1725" t="s">
        <v>3091</v>
      </c>
      <c r="O1725" t="s">
        <v>3092</v>
      </c>
      <c r="P1725" t="s">
        <v>3093</v>
      </c>
      <c r="R1725" t="s">
        <v>3094</v>
      </c>
    </row>
    <row r="1726" spans="1:18" x14ac:dyDescent="0.25">
      <c r="A1726">
        <v>20160800</v>
      </c>
      <c r="B1726" t="s">
        <v>3089</v>
      </c>
      <c r="D1726" t="s">
        <v>3090</v>
      </c>
      <c r="F1726">
        <v>1</v>
      </c>
      <c r="G1726">
        <v>0</v>
      </c>
      <c r="H1726">
        <v>0</v>
      </c>
      <c r="I1726"/>
      <c r="K1726"/>
      <c r="N1726" t="s">
        <v>3091</v>
      </c>
      <c r="O1726" t="s">
        <v>3092</v>
      </c>
      <c r="P1726" t="s">
        <v>3093</v>
      </c>
      <c r="R1726" t="s">
        <v>3094</v>
      </c>
    </row>
    <row r="1727" spans="1:18" x14ac:dyDescent="0.25">
      <c r="A1727">
        <v>20160900</v>
      </c>
      <c r="B1727" t="s">
        <v>3089</v>
      </c>
      <c r="D1727" t="s">
        <v>3090</v>
      </c>
      <c r="F1727">
        <v>1</v>
      </c>
      <c r="G1727">
        <v>0</v>
      </c>
      <c r="H1727">
        <v>0</v>
      </c>
      <c r="I1727"/>
      <c r="K1727"/>
      <c r="N1727" t="s">
        <v>3091</v>
      </c>
      <c r="O1727" t="s">
        <v>3092</v>
      </c>
      <c r="P1727" t="s">
        <v>3093</v>
      </c>
      <c r="R1727" t="s">
        <v>3094</v>
      </c>
    </row>
    <row r="1728" spans="1:18" x14ac:dyDescent="0.25">
      <c r="A1728">
        <v>20161000</v>
      </c>
      <c r="B1728" t="s">
        <v>3089</v>
      </c>
      <c r="D1728" t="s">
        <v>3090</v>
      </c>
      <c r="F1728">
        <v>1</v>
      </c>
      <c r="G1728">
        <v>0</v>
      </c>
      <c r="H1728">
        <v>9.2499999999999999E-2</v>
      </c>
      <c r="I1728">
        <v>9.2499999999999999E-2</v>
      </c>
      <c r="K1728"/>
      <c r="N1728" t="s">
        <v>3091</v>
      </c>
      <c r="O1728" t="s">
        <v>3092</v>
      </c>
      <c r="P1728" t="s">
        <v>3093</v>
      </c>
      <c r="R1728" t="s">
        <v>3094</v>
      </c>
    </row>
    <row r="1729" spans="1:18" x14ac:dyDescent="0.25">
      <c r="A1729">
        <v>20161100</v>
      </c>
      <c r="B1729" t="s">
        <v>3089</v>
      </c>
      <c r="D1729" t="s">
        <v>3090</v>
      </c>
      <c r="F1729">
        <v>1</v>
      </c>
      <c r="G1729">
        <v>0</v>
      </c>
      <c r="H1729">
        <v>0</v>
      </c>
      <c r="I1729">
        <v>0</v>
      </c>
      <c r="K1729"/>
      <c r="N1729" t="s">
        <v>3091</v>
      </c>
      <c r="O1729" t="s">
        <v>3092</v>
      </c>
      <c r="P1729" t="s">
        <v>3093</v>
      </c>
      <c r="R1729" t="s">
        <v>3094</v>
      </c>
    </row>
    <row r="1730" spans="1:18" x14ac:dyDescent="0.25">
      <c r="A1730">
        <v>20161300</v>
      </c>
      <c r="B1730" t="s">
        <v>3089</v>
      </c>
      <c r="D1730" t="s">
        <v>3090</v>
      </c>
      <c r="F1730">
        <v>1</v>
      </c>
      <c r="G1730">
        <v>0</v>
      </c>
      <c r="H1730">
        <v>0.162944640753828</v>
      </c>
      <c r="I1730">
        <v>0.162944640753828</v>
      </c>
      <c r="K1730"/>
      <c r="N1730" t="s">
        <v>3091</v>
      </c>
      <c r="O1730" t="s">
        <v>3092</v>
      </c>
      <c r="P1730" t="s">
        <v>3093</v>
      </c>
      <c r="R1730" t="s">
        <v>3094</v>
      </c>
    </row>
    <row r="1731" spans="1:18" x14ac:dyDescent="0.25">
      <c r="A1731">
        <v>20161400</v>
      </c>
      <c r="B1731" t="s">
        <v>3089</v>
      </c>
      <c r="D1731" t="s">
        <v>3090</v>
      </c>
      <c r="F1731">
        <v>1</v>
      </c>
      <c r="G1731">
        <v>0</v>
      </c>
      <c r="H1731">
        <v>0.71938914027149303</v>
      </c>
      <c r="I1731">
        <v>0.71938914027149303</v>
      </c>
      <c r="K1731"/>
      <c r="N1731" t="s">
        <v>3091</v>
      </c>
      <c r="O1731" t="s">
        <v>3092</v>
      </c>
      <c r="P1731" t="s">
        <v>3093</v>
      </c>
      <c r="R1731" t="s">
        <v>3094</v>
      </c>
    </row>
    <row r="1732" spans="1:18" x14ac:dyDescent="0.25">
      <c r="A1732">
        <v>20161500</v>
      </c>
      <c r="B1732" t="s">
        <v>3089</v>
      </c>
      <c r="D1732" t="s">
        <v>3090</v>
      </c>
      <c r="F1732">
        <v>1</v>
      </c>
      <c r="G1732">
        <v>0</v>
      </c>
      <c r="H1732">
        <v>0.174358778625954</v>
      </c>
      <c r="I1732">
        <v>0.174358778625954</v>
      </c>
      <c r="K1732"/>
      <c r="N1732" t="s">
        <v>3091</v>
      </c>
      <c r="O1732" t="s">
        <v>3092</v>
      </c>
      <c r="P1732" t="s">
        <v>3093</v>
      </c>
      <c r="R1732" t="s">
        <v>3094</v>
      </c>
    </row>
    <row r="1733" spans="1:18" x14ac:dyDescent="0.25">
      <c r="A1733">
        <v>20161600</v>
      </c>
      <c r="B1733" t="s">
        <v>3089</v>
      </c>
      <c r="D1733" t="s">
        <v>3090</v>
      </c>
      <c r="F1733">
        <v>1</v>
      </c>
      <c r="G1733">
        <v>0</v>
      </c>
      <c r="H1733">
        <v>0</v>
      </c>
      <c r="I1733">
        <v>0</v>
      </c>
      <c r="K1733"/>
      <c r="N1733" t="s">
        <v>3091</v>
      </c>
      <c r="O1733" t="s">
        <v>3092</v>
      </c>
      <c r="P1733" t="s">
        <v>3093</v>
      </c>
      <c r="R1733" t="s">
        <v>3094</v>
      </c>
    </row>
    <row r="1734" spans="1:18" x14ac:dyDescent="0.25">
      <c r="A1734">
        <v>20161700</v>
      </c>
      <c r="B1734" t="s">
        <v>3089</v>
      </c>
      <c r="D1734" t="s">
        <v>3090</v>
      </c>
      <c r="F1734">
        <v>1</v>
      </c>
      <c r="G1734">
        <v>0</v>
      </c>
      <c r="H1734">
        <v>0</v>
      </c>
      <c r="I1734"/>
      <c r="K1734"/>
      <c r="N1734" t="s">
        <v>3091</v>
      </c>
      <c r="O1734" t="s">
        <v>3092</v>
      </c>
      <c r="P1734" t="s">
        <v>3093</v>
      </c>
      <c r="R1734" t="s">
        <v>3094</v>
      </c>
    </row>
    <row r="1735" spans="1:18" x14ac:dyDescent="0.25">
      <c r="A1735">
        <v>20161900</v>
      </c>
      <c r="B1735" t="s">
        <v>3089</v>
      </c>
      <c r="D1735" t="s">
        <v>3090</v>
      </c>
      <c r="F1735">
        <v>1</v>
      </c>
      <c r="G1735">
        <v>0</v>
      </c>
      <c r="H1735">
        <v>0.51119999999999999</v>
      </c>
      <c r="I1735">
        <v>0.51119999999999999</v>
      </c>
      <c r="K1735"/>
      <c r="N1735" t="s">
        <v>3091</v>
      </c>
      <c r="O1735" t="s">
        <v>3092</v>
      </c>
      <c r="P1735" t="s">
        <v>3093</v>
      </c>
      <c r="R1735" t="s">
        <v>3094</v>
      </c>
    </row>
    <row r="1736" spans="1:18" x14ac:dyDescent="0.25">
      <c r="A1736">
        <v>20162000</v>
      </c>
      <c r="B1736" t="s">
        <v>3089</v>
      </c>
      <c r="D1736" t="s">
        <v>3090</v>
      </c>
      <c r="F1736">
        <v>1</v>
      </c>
      <c r="G1736">
        <v>0</v>
      </c>
      <c r="H1736">
        <v>0.87749999999999995</v>
      </c>
      <c r="I1736">
        <v>0.87749999999999995</v>
      </c>
      <c r="K1736"/>
      <c r="N1736" t="s">
        <v>3091</v>
      </c>
      <c r="O1736" t="s">
        <v>3092</v>
      </c>
      <c r="P1736" t="s">
        <v>3093</v>
      </c>
      <c r="R1736" t="s">
        <v>3094</v>
      </c>
    </row>
    <row r="1737" spans="1:18" x14ac:dyDescent="0.25">
      <c r="A1737">
        <v>20162500</v>
      </c>
      <c r="B1737" t="s">
        <v>3089</v>
      </c>
      <c r="D1737" t="s">
        <v>3090</v>
      </c>
      <c r="F1737">
        <v>1</v>
      </c>
      <c r="G1737">
        <v>0</v>
      </c>
      <c r="H1737">
        <v>0.186359638554216</v>
      </c>
      <c r="I1737">
        <v>0.186359638554216</v>
      </c>
      <c r="K1737"/>
      <c r="N1737" t="s">
        <v>3091</v>
      </c>
      <c r="O1737" t="s">
        <v>3092</v>
      </c>
      <c r="P1737" t="s">
        <v>3093</v>
      </c>
      <c r="R1737" t="s">
        <v>3094</v>
      </c>
    </row>
    <row r="1738" spans="1:18" x14ac:dyDescent="0.25">
      <c r="A1738">
        <v>20162600</v>
      </c>
      <c r="B1738" t="s">
        <v>3089</v>
      </c>
      <c r="D1738" t="s">
        <v>3090</v>
      </c>
      <c r="F1738">
        <v>1</v>
      </c>
      <c r="G1738">
        <v>0</v>
      </c>
      <c r="H1738">
        <v>1.1705000000000001</v>
      </c>
      <c r="I1738">
        <v>1.1705000000000001</v>
      </c>
      <c r="K1738"/>
      <c r="N1738" t="s">
        <v>3091</v>
      </c>
      <c r="O1738" t="s">
        <v>3092</v>
      </c>
      <c r="P1738" t="s">
        <v>3093</v>
      </c>
      <c r="R1738" t="s">
        <v>3094</v>
      </c>
    </row>
    <row r="1739" spans="1:18" x14ac:dyDescent="0.25">
      <c r="A1739">
        <v>20162800</v>
      </c>
      <c r="B1739" t="s">
        <v>3089</v>
      </c>
      <c r="D1739" t="s">
        <v>3090</v>
      </c>
      <c r="F1739">
        <v>1</v>
      </c>
      <c r="G1739">
        <v>0</v>
      </c>
      <c r="H1739">
        <v>0.92479999999999996</v>
      </c>
      <c r="I1739">
        <v>0.92479999999999996</v>
      </c>
      <c r="K1739"/>
      <c r="N1739" t="s">
        <v>3091</v>
      </c>
      <c r="O1739" t="s">
        <v>3092</v>
      </c>
      <c r="P1739" t="s">
        <v>3093</v>
      </c>
      <c r="R1739" t="s">
        <v>3094</v>
      </c>
    </row>
    <row r="1740" spans="1:18" x14ac:dyDescent="0.25">
      <c r="A1740">
        <v>20162900</v>
      </c>
      <c r="B1740" t="s">
        <v>3089</v>
      </c>
      <c r="D1740" t="s">
        <v>3090</v>
      </c>
      <c r="F1740">
        <v>1</v>
      </c>
      <c r="G1740">
        <v>0</v>
      </c>
      <c r="H1740">
        <v>0.94257650941564697</v>
      </c>
      <c r="I1740">
        <v>0.94257650941564697</v>
      </c>
      <c r="K1740"/>
      <c r="N1740" t="s">
        <v>3091</v>
      </c>
      <c r="O1740" t="s">
        <v>3092</v>
      </c>
      <c r="P1740" t="s">
        <v>3093</v>
      </c>
      <c r="R1740" t="s">
        <v>3094</v>
      </c>
    </row>
    <row r="1741" spans="1:18" x14ac:dyDescent="0.25">
      <c r="A1741">
        <v>20163000</v>
      </c>
      <c r="B1741" t="s">
        <v>3089</v>
      </c>
      <c r="D1741" t="s">
        <v>3090</v>
      </c>
      <c r="F1741">
        <v>1</v>
      </c>
      <c r="G1741">
        <v>0</v>
      </c>
      <c r="H1741">
        <v>0.32129999999999997</v>
      </c>
      <c r="I1741">
        <v>0.32129999999999997</v>
      </c>
      <c r="K1741"/>
      <c r="N1741" t="s">
        <v>3091</v>
      </c>
      <c r="O1741" t="s">
        <v>3092</v>
      </c>
      <c r="P1741" t="s">
        <v>3093</v>
      </c>
      <c r="R1741" t="s">
        <v>3094</v>
      </c>
    </row>
    <row r="1742" spans="1:18" x14ac:dyDescent="0.25">
      <c r="A1742">
        <v>20163600</v>
      </c>
      <c r="B1742" t="s">
        <v>3089</v>
      </c>
      <c r="D1742" t="s">
        <v>3090</v>
      </c>
      <c r="F1742">
        <v>1</v>
      </c>
      <c r="G1742">
        <v>0</v>
      </c>
      <c r="H1742">
        <v>0.19850000000000001</v>
      </c>
      <c r="I1742">
        <v>0.19850000000000001</v>
      </c>
      <c r="K1742"/>
      <c r="N1742" t="s">
        <v>3091</v>
      </c>
      <c r="O1742" t="s">
        <v>3092</v>
      </c>
      <c r="P1742" t="s">
        <v>3093</v>
      </c>
      <c r="R1742" t="s">
        <v>3094</v>
      </c>
    </row>
    <row r="1743" spans="1:18" x14ac:dyDescent="0.25">
      <c r="A1743">
        <v>20163700</v>
      </c>
      <c r="B1743" t="s">
        <v>3089</v>
      </c>
      <c r="D1743" t="s">
        <v>3090</v>
      </c>
      <c r="F1743">
        <v>1</v>
      </c>
      <c r="G1743">
        <v>0</v>
      </c>
      <c r="H1743">
        <v>7.7299999999999994E-2</v>
      </c>
      <c r="I1743">
        <v>7.7299999999999994E-2</v>
      </c>
      <c r="K1743"/>
      <c r="N1743" t="s">
        <v>3091</v>
      </c>
      <c r="O1743" t="s">
        <v>3092</v>
      </c>
      <c r="P1743" t="s">
        <v>3093</v>
      </c>
      <c r="R1743" t="s">
        <v>3094</v>
      </c>
    </row>
    <row r="1744" spans="1:18" x14ac:dyDescent="0.25">
      <c r="A1744">
        <v>20163800</v>
      </c>
      <c r="B1744" t="s">
        <v>3089</v>
      </c>
      <c r="D1744" t="s">
        <v>3090</v>
      </c>
      <c r="F1744">
        <v>1</v>
      </c>
      <c r="G1744">
        <v>0</v>
      </c>
      <c r="H1744">
        <v>0</v>
      </c>
      <c r="I1744"/>
      <c r="K1744"/>
      <c r="N1744" t="s">
        <v>3091</v>
      </c>
      <c r="O1744" t="s">
        <v>3092</v>
      </c>
      <c r="P1744" t="s">
        <v>3093</v>
      </c>
      <c r="R1744" t="s">
        <v>3094</v>
      </c>
    </row>
    <row r="1745" spans="1:18" x14ac:dyDescent="0.25">
      <c r="A1745">
        <v>20163900</v>
      </c>
      <c r="B1745" t="s">
        <v>3089</v>
      </c>
      <c r="D1745" t="s">
        <v>3090</v>
      </c>
      <c r="F1745">
        <v>1</v>
      </c>
      <c r="G1745">
        <v>0</v>
      </c>
      <c r="H1745">
        <v>0</v>
      </c>
      <c r="I1745"/>
      <c r="K1745"/>
      <c r="N1745" t="s">
        <v>3091</v>
      </c>
      <c r="O1745" t="s">
        <v>3092</v>
      </c>
      <c r="P1745" t="s">
        <v>3093</v>
      </c>
      <c r="R1745" t="s">
        <v>3094</v>
      </c>
    </row>
    <row r="1746" spans="1:18" x14ac:dyDescent="0.25">
      <c r="A1746">
        <v>20164000</v>
      </c>
      <c r="B1746" t="s">
        <v>3089</v>
      </c>
      <c r="D1746" t="s">
        <v>3090</v>
      </c>
      <c r="F1746">
        <v>1</v>
      </c>
      <c r="G1746">
        <v>0</v>
      </c>
      <c r="H1746">
        <v>0.31059999999999999</v>
      </c>
      <c r="I1746">
        <v>0.31059999999999999</v>
      </c>
      <c r="K1746"/>
      <c r="N1746" t="s">
        <v>3091</v>
      </c>
      <c r="O1746" t="s">
        <v>3092</v>
      </c>
      <c r="P1746" t="s">
        <v>3093</v>
      </c>
      <c r="R1746" t="s">
        <v>3094</v>
      </c>
    </row>
    <row r="1747" spans="1:18" x14ac:dyDescent="0.25">
      <c r="A1747">
        <v>20164100</v>
      </c>
      <c r="B1747" t="s">
        <v>3089</v>
      </c>
      <c r="D1747" t="s">
        <v>3090</v>
      </c>
      <c r="F1747">
        <v>1</v>
      </c>
      <c r="G1747">
        <v>0</v>
      </c>
      <c r="H1747">
        <v>0</v>
      </c>
      <c r="I1747"/>
      <c r="K1747"/>
      <c r="N1747" t="s">
        <v>3091</v>
      </c>
      <c r="O1747" t="s">
        <v>3092</v>
      </c>
      <c r="P1747" t="s">
        <v>3093</v>
      </c>
      <c r="R1747" t="s">
        <v>3094</v>
      </c>
    </row>
    <row r="1748" spans="1:18" x14ac:dyDescent="0.25">
      <c r="A1748">
        <v>20164300</v>
      </c>
      <c r="B1748" t="s">
        <v>3089</v>
      </c>
      <c r="D1748" t="s">
        <v>3090</v>
      </c>
      <c r="F1748">
        <v>1</v>
      </c>
      <c r="G1748">
        <v>0</v>
      </c>
      <c r="H1748">
        <v>0</v>
      </c>
      <c r="I1748"/>
      <c r="K1748"/>
      <c r="N1748" t="s">
        <v>3091</v>
      </c>
      <c r="O1748" t="s">
        <v>3092</v>
      </c>
      <c r="P1748" t="s">
        <v>3093</v>
      </c>
      <c r="R1748" t="s">
        <v>3094</v>
      </c>
    </row>
    <row r="1749" spans="1:18" x14ac:dyDescent="0.25">
      <c r="A1749">
        <v>20164600</v>
      </c>
      <c r="B1749" t="s">
        <v>3089</v>
      </c>
      <c r="D1749" t="s">
        <v>3090</v>
      </c>
      <c r="F1749">
        <v>1</v>
      </c>
      <c r="G1749">
        <v>0</v>
      </c>
      <c r="H1749">
        <v>0</v>
      </c>
      <c r="I1749"/>
      <c r="K1749"/>
      <c r="N1749" t="s">
        <v>3091</v>
      </c>
      <c r="O1749" t="s">
        <v>3092</v>
      </c>
      <c r="P1749" t="s">
        <v>3093</v>
      </c>
      <c r="R1749" t="s">
        <v>3094</v>
      </c>
    </row>
    <row r="1750" spans="1:18" x14ac:dyDescent="0.25">
      <c r="A1750">
        <v>20164700</v>
      </c>
      <c r="B1750" t="s">
        <v>3089</v>
      </c>
      <c r="D1750" t="s">
        <v>3090</v>
      </c>
      <c r="F1750">
        <v>1</v>
      </c>
      <c r="G1750">
        <v>0</v>
      </c>
      <c r="H1750">
        <v>1.1531578947368399</v>
      </c>
      <c r="I1750">
        <v>1.1531578947368399</v>
      </c>
      <c r="K1750"/>
      <c r="N1750" t="s">
        <v>3091</v>
      </c>
      <c r="O1750" t="s">
        <v>3092</v>
      </c>
      <c r="P1750" t="s">
        <v>3093</v>
      </c>
      <c r="R1750" t="s">
        <v>3094</v>
      </c>
    </row>
    <row r="1751" spans="1:18" x14ac:dyDescent="0.25">
      <c r="A1751">
        <v>20164900</v>
      </c>
      <c r="B1751" t="s">
        <v>3089</v>
      </c>
      <c r="D1751" t="s">
        <v>3090</v>
      </c>
      <c r="F1751">
        <v>1</v>
      </c>
      <c r="G1751">
        <v>0</v>
      </c>
      <c r="H1751">
        <v>0.25829999999999997</v>
      </c>
      <c r="I1751">
        <v>0.25829999999999997</v>
      </c>
      <c r="K1751"/>
      <c r="N1751" t="s">
        <v>3091</v>
      </c>
      <c r="O1751" t="s">
        <v>3092</v>
      </c>
      <c r="P1751" t="s">
        <v>3093</v>
      </c>
      <c r="R1751" t="s">
        <v>3094</v>
      </c>
    </row>
    <row r="1752" spans="1:18" x14ac:dyDescent="0.25">
      <c r="A1752">
        <v>20165000</v>
      </c>
      <c r="B1752" t="s">
        <v>3089</v>
      </c>
      <c r="D1752" t="s">
        <v>3090</v>
      </c>
      <c r="F1752">
        <v>1</v>
      </c>
      <c r="G1752">
        <v>0</v>
      </c>
      <c r="H1752">
        <v>1.17777777777778</v>
      </c>
      <c r="I1752">
        <v>1.17777777777778</v>
      </c>
      <c r="K1752"/>
      <c r="N1752" t="s">
        <v>3091</v>
      </c>
      <c r="O1752" t="s">
        <v>3092</v>
      </c>
      <c r="P1752" t="s">
        <v>3093</v>
      </c>
      <c r="R1752" t="s">
        <v>3094</v>
      </c>
    </row>
    <row r="1753" spans="1:18" x14ac:dyDescent="0.25">
      <c r="A1753">
        <v>20165200</v>
      </c>
      <c r="B1753" t="s">
        <v>3089</v>
      </c>
      <c r="D1753" t="s">
        <v>3090</v>
      </c>
      <c r="F1753">
        <v>1</v>
      </c>
      <c r="G1753">
        <v>0</v>
      </c>
      <c r="H1753">
        <v>0</v>
      </c>
      <c r="I1753"/>
      <c r="K1753"/>
      <c r="N1753" t="s">
        <v>3091</v>
      </c>
      <c r="O1753" t="s">
        <v>3092</v>
      </c>
      <c r="P1753" t="s">
        <v>3093</v>
      </c>
      <c r="R1753" t="s">
        <v>3094</v>
      </c>
    </row>
    <row r="1754" spans="1:18" x14ac:dyDescent="0.25">
      <c r="A1754">
        <v>20166500</v>
      </c>
      <c r="B1754" t="s">
        <v>3089</v>
      </c>
      <c r="D1754" t="s">
        <v>3090</v>
      </c>
      <c r="F1754">
        <v>1</v>
      </c>
      <c r="G1754">
        <v>0</v>
      </c>
      <c r="H1754">
        <v>3.3799999999999997E-2</v>
      </c>
      <c r="I1754">
        <v>3.3799999999999997E-2</v>
      </c>
      <c r="K1754"/>
      <c r="N1754" t="s">
        <v>3091</v>
      </c>
      <c r="O1754" t="s">
        <v>3092</v>
      </c>
      <c r="P1754" t="s">
        <v>3093</v>
      </c>
      <c r="R1754" t="s">
        <v>3094</v>
      </c>
    </row>
    <row r="1755" spans="1:18" x14ac:dyDescent="0.25">
      <c r="A1755">
        <v>20166510</v>
      </c>
      <c r="B1755" t="s">
        <v>3089</v>
      </c>
      <c r="D1755" t="s">
        <v>3090</v>
      </c>
      <c r="F1755">
        <v>1</v>
      </c>
      <c r="G1755">
        <v>0</v>
      </c>
      <c r="H1755">
        <v>1.5803571428571399E-2</v>
      </c>
      <c r="I1755">
        <v>1.5803571428571399E-2</v>
      </c>
      <c r="K1755"/>
      <c r="N1755" t="s">
        <v>3091</v>
      </c>
      <c r="O1755" t="s">
        <v>3092</v>
      </c>
      <c r="P1755" t="s">
        <v>3093</v>
      </c>
      <c r="R1755" t="s">
        <v>3094</v>
      </c>
    </row>
    <row r="1756" spans="1:18" x14ac:dyDescent="0.25">
      <c r="A1756">
        <v>20166520</v>
      </c>
      <c r="B1756" t="s">
        <v>3089</v>
      </c>
      <c r="D1756" t="s">
        <v>3090</v>
      </c>
      <c r="F1756">
        <v>1</v>
      </c>
      <c r="G1756">
        <v>0</v>
      </c>
      <c r="H1756">
        <v>0</v>
      </c>
      <c r="I1756"/>
      <c r="K1756"/>
      <c r="N1756" t="s">
        <v>3091</v>
      </c>
      <c r="O1756" t="s">
        <v>3092</v>
      </c>
      <c r="P1756" t="s">
        <v>3093</v>
      </c>
      <c r="R1756" t="s">
        <v>3094</v>
      </c>
    </row>
    <row r="1757" spans="1:18" x14ac:dyDescent="0.25">
      <c r="A1757">
        <v>20167600</v>
      </c>
      <c r="B1757" t="s">
        <v>3089</v>
      </c>
      <c r="D1757" t="s">
        <v>3090</v>
      </c>
      <c r="F1757">
        <v>1</v>
      </c>
      <c r="G1757">
        <v>0</v>
      </c>
      <c r="H1757">
        <v>0</v>
      </c>
      <c r="I1757"/>
      <c r="K1757"/>
      <c r="N1757" t="s">
        <v>3091</v>
      </c>
      <c r="O1757" t="s">
        <v>3092</v>
      </c>
      <c r="P1757" t="s">
        <v>3093</v>
      </c>
      <c r="R1757" t="s">
        <v>3094</v>
      </c>
    </row>
    <row r="1758" spans="1:18" x14ac:dyDescent="0.25">
      <c r="A1758">
        <v>20167700</v>
      </c>
      <c r="B1758" t="s">
        <v>3089</v>
      </c>
      <c r="D1758" t="s">
        <v>3090</v>
      </c>
      <c r="F1758">
        <v>1</v>
      </c>
      <c r="G1758">
        <v>0</v>
      </c>
      <c r="H1758">
        <v>0</v>
      </c>
      <c r="I1758"/>
      <c r="K1758"/>
      <c r="N1758" t="s">
        <v>3091</v>
      </c>
      <c r="O1758" t="s">
        <v>3092</v>
      </c>
      <c r="P1758" t="s">
        <v>3093</v>
      </c>
      <c r="R1758" t="s">
        <v>3094</v>
      </c>
    </row>
    <row r="1759" spans="1:18" x14ac:dyDescent="0.25">
      <c r="A1759">
        <v>20169000</v>
      </c>
      <c r="B1759" t="s">
        <v>3089</v>
      </c>
      <c r="D1759" t="s">
        <v>3090</v>
      </c>
      <c r="F1759">
        <v>1</v>
      </c>
      <c r="G1759">
        <v>0</v>
      </c>
      <c r="H1759">
        <v>7.6999999999999999E-2</v>
      </c>
      <c r="I1759">
        <v>7.6999999999999999E-2</v>
      </c>
      <c r="K1759"/>
      <c r="N1759" t="s">
        <v>3091</v>
      </c>
      <c r="O1759" t="s">
        <v>3092</v>
      </c>
      <c r="P1759" t="s">
        <v>3093</v>
      </c>
      <c r="R1759" t="s">
        <v>3094</v>
      </c>
    </row>
    <row r="1760" spans="1:18" x14ac:dyDescent="0.25">
      <c r="A1760">
        <v>20169500</v>
      </c>
      <c r="B1760" t="s">
        <v>3089</v>
      </c>
      <c r="D1760" t="s">
        <v>3090</v>
      </c>
      <c r="F1760">
        <v>1</v>
      </c>
      <c r="G1760">
        <v>0</v>
      </c>
      <c r="H1760">
        <v>0</v>
      </c>
      <c r="I1760"/>
      <c r="K1760"/>
      <c r="N1760" t="s">
        <v>3091</v>
      </c>
      <c r="O1760" t="s">
        <v>3092</v>
      </c>
      <c r="P1760" t="s">
        <v>3093</v>
      </c>
      <c r="R1760" t="s">
        <v>3094</v>
      </c>
    </row>
    <row r="1761" spans="1:18" x14ac:dyDescent="0.25">
      <c r="A1761">
        <v>20172600</v>
      </c>
      <c r="B1761" t="s">
        <v>3089</v>
      </c>
      <c r="D1761" t="s">
        <v>3090</v>
      </c>
      <c r="F1761">
        <v>1</v>
      </c>
      <c r="G1761">
        <v>0</v>
      </c>
      <c r="H1761">
        <v>0</v>
      </c>
      <c r="I1761"/>
      <c r="K1761"/>
      <c r="N1761" t="s">
        <v>3091</v>
      </c>
      <c r="O1761" t="s">
        <v>3092</v>
      </c>
      <c r="P1761" t="s">
        <v>3093</v>
      </c>
      <c r="R1761" t="s">
        <v>3094</v>
      </c>
    </row>
    <row r="1762" spans="1:18" x14ac:dyDescent="0.25">
      <c r="A1762">
        <v>20172700</v>
      </c>
      <c r="B1762" t="s">
        <v>3089</v>
      </c>
      <c r="D1762" t="s">
        <v>3090</v>
      </c>
      <c r="F1762">
        <v>1</v>
      </c>
      <c r="G1762">
        <v>0</v>
      </c>
      <c r="H1762">
        <v>4.5039999999999996</v>
      </c>
      <c r="I1762">
        <v>4.5039999999999996</v>
      </c>
      <c r="K1762"/>
      <c r="N1762" t="s">
        <v>3091</v>
      </c>
      <c r="O1762" t="s">
        <v>3092</v>
      </c>
      <c r="P1762" t="s">
        <v>3093</v>
      </c>
      <c r="R1762" t="s">
        <v>3094</v>
      </c>
    </row>
    <row r="1763" spans="1:18" x14ac:dyDescent="0.25">
      <c r="A1763">
        <v>20172800</v>
      </c>
      <c r="B1763" t="s">
        <v>3089</v>
      </c>
      <c r="D1763" t="s">
        <v>3090</v>
      </c>
      <c r="F1763">
        <v>1</v>
      </c>
      <c r="G1763">
        <v>0</v>
      </c>
      <c r="H1763">
        <v>0</v>
      </c>
      <c r="I1763"/>
      <c r="K1763"/>
      <c r="N1763" t="s">
        <v>3091</v>
      </c>
      <c r="O1763" t="s">
        <v>3092</v>
      </c>
      <c r="P1763" t="s">
        <v>3093</v>
      </c>
      <c r="R1763" t="s">
        <v>3094</v>
      </c>
    </row>
    <row r="1764" spans="1:18" x14ac:dyDescent="0.25">
      <c r="A1764">
        <v>20200300</v>
      </c>
      <c r="B1764" t="s">
        <v>3089</v>
      </c>
      <c r="D1764" t="s">
        <v>3090</v>
      </c>
      <c r="F1764">
        <v>1</v>
      </c>
      <c r="G1764">
        <v>0</v>
      </c>
      <c r="H1764">
        <v>1.5320104244229299E-2</v>
      </c>
      <c r="I1764">
        <v>1.5320104244229299E-2</v>
      </c>
      <c r="K1764"/>
      <c r="N1764" t="s">
        <v>3091</v>
      </c>
      <c r="O1764" t="s">
        <v>3092</v>
      </c>
      <c r="P1764" t="s">
        <v>3093</v>
      </c>
      <c r="R1764" t="s">
        <v>3094</v>
      </c>
    </row>
    <row r="1765" spans="1:18" x14ac:dyDescent="0.25">
      <c r="A1765">
        <v>20200400</v>
      </c>
      <c r="B1765" t="s">
        <v>3089</v>
      </c>
      <c r="D1765" t="s">
        <v>3090</v>
      </c>
      <c r="F1765">
        <v>1</v>
      </c>
      <c r="G1765">
        <v>0</v>
      </c>
      <c r="H1765">
        <v>0</v>
      </c>
      <c r="I1765">
        <v>0</v>
      </c>
      <c r="K1765"/>
      <c r="N1765" t="s">
        <v>3091</v>
      </c>
      <c r="O1765" t="s">
        <v>3092</v>
      </c>
      <c r="P1765" t="s">
        <v>3093</v>
      </c>
      <c r="R1765" t="s">
        <v>3094</v>
      </c>
    </row>
    <row r="1766" spans="1:18" x14ac:dyDescent="0.25">
      <c r="A1766">
        <v>20200500</v>
      </c>
      <c r="B1766" t="s">
        <v>3089</v>
      </c>
      <c r="D1766" t="s">
        <v>3090</v>
      </c>
      <c r="F1766">
        <v>1</v>
      </c>
      <c r="G1766">
        <v>0</v>
      </c>
      <c r="H1766">
        <v>2.2778798404660398E-2</v>
      </c>
      <c r="I1766">
        <v>2.2778798404660398E-2</v>
      </c>
      <c r="K1766"/>
      <c r="N1766" t="s">
        <v>3091</v>
      </c>
      <c r="O1766" t="s">
        <v>3092</v>
      </c>
      <c r="P1766" t="s">
        <v>3093</v>
      </c>
      <c r="R1766" t="s">
        <v>3094</v>
      </c>
    </row>
    <row r="1767" spans="1:18" x14ac:dyDescent="0.25">
      <c r="A1767">
        <v>20200510</v>
      </c>
      <c r="B1767" t="s">
        <v>3089</v>
      </c>
      <c r="D1767" t="s">
        <v>3090</v>
      </c>
      <c r="F1767">
        <v>1</v>
      </c>
      <c r="G1767">
        <v>0</v>
      </c>
      <c r="H1767">
        <v>0.29166666666666702</v>
      </c>
      <c r="I1767">
        <v>0.29166666666666702</v>
      </c>
      <c r="K1767"/>
      <c r="N1767" t="s">
        <v>3091</v>
      </c>
      <c r="O1767" t="s">
        <v>3092</v>
      </c>
      <c r="P1767" t="s">
        <v>3093</v>
      </c>
      <c r="R1767" t="s">
        <v>3094</v>
      </c>
    </row>
    <row r="1768" spans="1:18" x14ac:dyDescent="0.25">
      <c r="A1768">
        <v>20200520</v>
      </c>
      <c r="B1768" t="s">
        <v>3089</v>
      </c>
      <c r="D1768" t="s">
        <v>3090</v>
      </c>
      <c r="F1768">
        <v>1</v>
      </c>
      <c r="G1768">
        <v>0</v>
      </c>
      <c r="H1768">
        <v>3.9</v>
      </c>
      <c r="I1768">
        <v>3.9</v>
      </c>
      <c r="K1768"/>
      <c r="N1768" t="s">
        <v>3091</v>
      </c>
      <c r="O1768" t="s">
        <v>3092</v>
      </c>
      <c r="P1768" t="s">
        <v>3093</v>
      </c>
      <c r="R1768" t="s">
        <v>3094</v>
      </c>
    </row>
    <row r="1769" spans="1:18" x14ac:dyDescent="0.25">
      <c r="A1769">
        <v>20200800</v>
      </c>
      <c r="B1769" t="s">
        <v>3089</v>
      </c>
      <c r="D1769" t="s">
        <v>3090</v>
      </c>
      <c r="F1769">
        <v>1</v>
      </c>
      <c r="G1769">
        <v>0</v>
      </c>
      <c r="H1769">
        <v>2.9734680782803901E-2</v>
      </c>
      <c r="I1769">
        <v>2.9734680782803901E-2</v>
      </c>
      <c r="K1769"/>
      <c r="N1769" t="s">
        <v>3091</v>
      </c>
      <c r="O1769" t="s">
        <v>3092</v>
      </c>
      <c r="P1769" t="s">
        <v>3093</v>
      </c>
      <c r="R1769" t="s">
        <v>3094</v>
      </c>
    </row>
    <row r="1770" spans="1:18" x14ac:dyDescent="0.25">
      <c r="A1770">
        <v>20201200</v>
      </c>
      <c r="B1770" t="s">
        <v>3089</v>
      </c>
      <c r="D1770" t="s">
        <v>3090</v>
      </c>
      <c r="F1770">
        <v>1</v>
      </c>
      <c r="G1770">
        <v>0</v>
      </c>
      <c r="H1770">
        <v>0</v>
      </c>
      <c r="I1770">
        <v>0</v>
      </c>
      <c r="K1770"/>
      <c r="N1770" t="s">
        <v>3091</v>
      </c>
      <c r="O1770" t="s">
        <v>3092</v>
      </c>
      <c r="P1770" t="s">
        <v>3093</v>
      </c>
      <c r="R1770" t="s">
        <v>3094</v>
      </c>
    </row>
    <row r="1771" spans="1:18" x14ac:dyDescent="0.25">
      <c r="A1771">
        <v>20201300</v>
      </c>
      <c r="B1771" t="s">
        <v>3089</v>
      </c>
      <c r="D1771" t="s">
        <v>3090</v>
      </c>
      <c r="F1771">
        <v>1</v>
      </c>
      <c r="G1771">
        <v>0</v>
      </c>
      <c r="H1771">
        <v>0.16662068965517199</v>
      </c>
      <c r="I1771">
        <v>0.16662068965517199</v>
      </c>
      <c r="K1771"/>
      <c r="N1771" t="s">
        <v>3091</v>
      </c>
      <c r="O1771" t="s">
        <v>3092</v>
      </c>
      <c r="P1771" t="s">
        <v>3093</v>
      </c>
      <c r="R1771" t="s">
        <v>3094</v>
      </c>
    </row>
    <row r="1772" spans="1:18" x14ac:dyDescent="0.25">
      <c r="A1772">
        <v>20201401</v>
      </c>
      <c r="B1772" t="s">
        <v>3089</v>
      </c>
      <c r="D1772" t="s">
        <v>3090</v>
      </c>
      <c r="F1772">
        <v>1</v>
      </c>
      <c r="G1772">
        <v>0</v>
      </c>
      <c r="H1772">
        <v>0.42</v>
      </c>
      <c r="I1772">
        <v>0.42</v>
      </c>
      <c r="K1772"/>
      <c r="N1772" t="s">
        <v>3091</v>
      </c>
      <c r="O1772" t="s">
        <v>3092</v>
      </c>
      <c r="P1772" t="s">
        <v>3093</v>
      </c>
      <c r="R1772" t="s">
        <v>3094</v>
      </c>
    </row>
    <row r="1773" spans="1:18" x14ac:dyDescent="0.25">
      <c r="A1773">
        <v>20201600</v>
      </c>
      <c r="B1773" t="s">
        <v>3089</v>
      </c>
      <c r="D1773" t="s">
        <v>3090</v>
      </c>
      <c r="F1773">
        <v>1</v>
      </c>
      <c r="G1773">
        <v>0</v>
      </c>
      <c r="H1773">
        <v>0.25759101123595501</v>
      </c>
      <c r="I1773">
        <v>0.25759101123595501</v>
      </c>
      <c r="K1773"/>
      <c r="N1773" t="s">
        <v>3091</v>
      </c>
      <c r="O1773" t="s">
        <v>3092</v>
      </c>
      <c r="P1773" t="s">
        <v>3093</v>
      </c>
      <c r="R1773" t="s">
        <v>3094</v>
      </c>
    </row>
    <row r="1774" spans="1:18" x14ac:dyDescent="0.25">
      <c r="A1774">
        <v>20203000</v>
      </c>
      <c r="B1774" t="s">
        <v>3089</v>
      </c>
      <c r="D1774" t="s">
        <v>3090</v>
      </c>
      <c r="F1774">
        <v>1</v>
      </c>
      <c r="G1774">
        <v>0</v>
      </c>
      <c r="H1774">
        <v>6.3004448160535104E-2</v>
      </c>
      <c r="I1774">
        <v>6.3004448160535104E-2</v>
      </c>
      <c r="K1774"/>
      <c r="N1774" t="s">
        <v>3091</v>
      </c>
      <c r="O1774" t="s">
        <v>3092</v>
      </c>
      <c r="P1774" t="s">
        <v>3093</v>
      </c>
      <c r="R1774" t="s">
        <v>3094</v>
      </c>
    </row>
    <row r="1775" spans="1:18" x14ac:dyDescent="0.25">
      <c r="A1775">
        <v>20203700</v>
      </c>
      <c r="B1775" t="s">
        <v>3089</v>
      </c>
      <c r="D1775" t="s">
        <v>3090</v>
      </c>
      <c r="F1775">
        <v>1</v>
      </c>
      <c r="G1775">
        <v>0</v>
      </c>
      <c r="H1775">
        <v>6.0099421965317899E-3</v>
      </c>
      <c r="I1775">
        <v>6.0099421965317899E-3</v>
      </c>
      <c r="K1775"/>
      <c r="N1775" t="s">
        <v>3091</v>
      </c>
      <c r="O1775" t="s">
        <v>3092</v>
      </c>
      <c r="P1775" t="s">
        <v>3093</v>
      </c>
      <c r="R1775" t="s">
        <v>3094</v>
      </c>
    </row>
    <row r="1776" spans="1:18" x14ac:dyDescent="0.25">
      <c r="A1776">
        <v>20203800</v>
      </c>
      <c r="B1776" t="s">
        <v>3089</v>
      </c>
      <c r="D1776" t="s">
        <v>3090</v>
      </c>
      <c r="F1776">
        <v>1</v>
      </c>
      <c r="G1776">
        <v>0</v>
      </c>
      <c r="H1776">
        <v>0</v>
      </c>
      <c r="I1776">
        <v>0</v>
      </c>
      <c r="K1776"/>
      <c r="N1776" t="s">
        <v>3091</v>
      </c>
      <c r="O1776" t="s">
        <v>3092</v>
      </c>
      <c r="P1776" t="s">
        <v>3093</v>
      </c>
      <c r="R1776" t="s">
        <v>3094</v>
      </c>
    </row>
    <row r="1777" spans="1:18" x14ac:dyDescent="0.25">
      <c r="A1777">
        <v>20204900</v>
      </c>
      <c r="B1777" t="s">
        <v>3089</v>
      </c>
      <c r="D1777" t="s">
        <v>3090</v>
      </c>
      <c r="F1777">
        <v>1</v>
      </c>
      <c r="G1777">
        <v>0</v>
      </c>
      <c r="H1777">
        <v>7.6E-3</v>
      </c>
      <c r="I1777">
        <v>7.6E-3</v>
      </c>
      <c r="K1777"/>
      <c r="N1777" t="s">
        <v>3091</v>
      </c>
      <c r="O1777" t="s">
        <v>3092</v>
      </c>
      <c r="P1777" t="s">
        <v>3093</v>
      </c>
      <c r="R1777" t="s">
        <v>3094</v>
      </c>
    </row>
    <row r="1778" spans="1:18" x14ac:dyDescent="0.25">
      <c r="A1778">
        <v>20204905</v>
      </c>
      <c r="B1778" t="s">
        <v>3089</v>
      </c>
      <c r="D1778" t="s">
        <v>3090</v>
      </c>
      <c r="F1778">
        <v>1</v>
      </c>
      <c r="G1778">
        <v>0</v>
      </c>
      <c r="H1778">
        <v>0</v>
      </c>
      <c r="I1778">
        <v>0</v>
      </c>
      <c r="K1778"/>
      <c r="N1778" t="s">
        <v>3091</v>
      </c>
      <c r="O1778" t="s">
        <v>3092</v>
      </c>
      <c r="P1778" t="s">
        <v>3093</v>
      </c>
      <c r="R1778" t="s">
        <v>3094</v>
      </c>
    </row>
    <row r="1779" spans="1:18" x14ac:dyDescent="0.25">
      <c r="A1779">
        <v>20204910</v>
      </c>
      <c r="B1779" t="s">
        <v>3089</v>
      </c>
      <c r="D1779" t="s">
        <v>3090</v>
      </c>
      <c r="F1779">
        <v>1</v>
      </c>
      <c r="G1779">
        <v>0</v>
      </c>
      <c r="H1779">
        <v>4.71246587807097E-3</v>
      </c>
      <c r="I1779">
        <v>4.71246587807097E-3</v>
      </c>
      <c r="K1779"/>
      <c r="N1779" t="s">
        <v>3091</v>
      </c>
      <c r="O1779" t="s">
        <v>3092</v>
      </c>
      <c r="P1779" t="s">
        <v>3093</v>
      </c>
      <c r="R1779" t="s">
        <v>3094</v>
      </c>
    </row>
    <row r="1780" spans="1:18" x14ac:dyDescent="0.25">
      <c r="A1780">
        <v>20204920</v>
      </c>
      <c r="B1780" t="s">
        <v>3089</v>
      </c>
      <c r="D1780" t="s">
        <v>3090</v>
      </c>
      <c r="F1780">
        <v>1</v>
      </c>
      <c r="G1780">
        <v>0</v>
      </c>
      <c r="H1780">
        <v>7.0833333333333304E-3</v>
      </c>
      <c r="I1780">
        <v>7.0833333333333304E-3</v>
      </c>
      <c r="K1780"/>
      <c r="N1780" t="s">
        <v>3091</v>
      </c>
      <c r="O1780" t="s">
        <v>3092</v>
      </c>
      <c r="P1780" t="s">
        <v>3093</v>
      </c>
      <c r="R1780" t="s">
        <v>3094</v>
      </c>
    </row>
    <row r="1781" spans="1:18" x14ac:dyDescent="0.25">
      <c r="A1781">
        <v>20205200</v>
      </c>
      <c r="B1781" t="s">
        <v>3089</v>
      </c>
      <c r="D1781" t="s">
        <v>3090</v>
      </c>
      <c r="F1781">
        <v>1</v>
      </c>
      <c r="G1781">
        <v>0</v>
      </c>
      <c r="H1781">
        <v>3.875E-2</v>
      </c>
      <c r="I1781">
        <v>3.875E-2</v>
      </c>
      <c r="K1781"/>
      <c r="N1781" t="s">
        <v>3091</v>
      </c>
      <c r="O1781" t="s">
        <v>3092</v>
      </c>
      <c r="P1781" t="s">
        <v>3093</v>
      </c>
      <c r="R1781" t="s">
        <v>3094</v>
      </c>
    </row>
    <row r="1782" spans="1:18" x14ac:dyDescent="0.25">
      <c r="A1782">
        <v>20205400</v>
      </c>
      <c r="B1782" t="s">
        <v>3089</v>
      </c>
      <c r="D1782" t="s">
        <v>3090</v>
      </c>
      <c r="F1782">
        <v>1</v>
      </c>
      <c r="G1782">
        <v>0</v>
      </c>
      <c r="H1782">
        <v>1.2710304054054E-2</v>
      </c>
      <c r="I1782">
        <v>1.2710304054054E-2</v>
      </c>
      <c r="K1782"/>
      <c r="N1782" t="s">
        <v>3091</v>
      </c>
      <c r="O1782" t="s">
        <v>3092</v>
      </c>
      <c r="P1782" t="s">
        <v>3093</v>
      </c>
      <c r="R1782" t="s">
        <v>3094</v>
      </c>
    </row>
    <row r="1783" spans="1:18" x14ac:dyDescent="0.25">
      <c r="A1783">
        <v>20205700</v>
      </c>
      <c r="B1783" t="s">
        <v>3089</v>
      </c>
      <c r="D1783" t="s">
        <v>3090</v>
      </c>
      <c r="F1783">
        <v>1</v>
      </c>
      <c r="G1783">
        <v>0</v>
      </c>
      <c r="H1783">
        <v>0.02</v>
      </c>
      <c r="I1783">
        <v>0.02</v>
      </c>
      <c r="K1783"/>
      <c r="N1783" t="s">
        <v>3091</v>
      </c>
      <c r="O1783" t="s">
        <v>3092</v>
      </c>
      <c r="P1783" t="s">
        <v>3093</v>
      </c>
      <c r="R1783" t="s">
        <v>3094</v>
      </c>
    </row>
    <row r="1784" spans="1:18" x14ac:dyDescent="0.25">
      <c r="A1784">
        <v>20205800</v>
      </c>
      <c r="B1784" t="s">
        <v>3089</v>
      </c>
      <c r="D1784" t="s">
        <v>3090</v>
      </c>
      <c r="F1784">
        <v>1</v>
      </c>
      <c r="G1784">
        <v>0</v>
      </c>
      <c r="H1784">
        <v>2.8000000000000001E-2</v>
      </c>
      <c r="I1784">
        <v>2.8000000000000001E-2</v>
      </c>
      <c r="K1784"/>
      <c r="N1784" t="s">
        <v>3091</v>
      </c>
      <c r="O1784" t="s">
        <v>3092</v>
      </c>
      <c r="P1784" t="s">
        <v>3093</v>
      </c>
      <c r="R1784" t="s">
        <v>3094</v>
      </c>
    </row>
    <row r="1785" spans="1:18" x14ac:dyDescent="0.25">
      <c r="A1785">
        <v>20205900</v>
      </c>
      <c r="B1785" t="s">
        <v>3089</v>
      </c>
      <c r="D1785" t="s">
        <v>3090</v>
      </c>
      <c r="F1785">
        <v>1</v>
      </c>
      <c r="G1785">
        <v>0</v>
      </c>
      <c r="H1785">
        <v>1.6E-2</v>
      </c>
      <c r="I1785">
        <v>1.6E-2</v>
      </c>
      <c r="K1785"/>
      <c r="N1785" t="s">
        <v>3091</v>
      </c>
      <c r="O1785" t="s">
        <v>3092</v>
      </c>
      <c r="P1785" t="s">
        <v>3093</v>
      </c>
      <c r="R1785" t="s">
        <v>3094</v>
      </c>
    </row>
    <row r="1786" spans="1:18" x14ac:dyDescent="0.25">
      <c r="A1786">
        <v>20206000</v>
      </c>
      <c r="B1786" t="s">
        <v>3089</v>
      </c>
      <c r="D1786" t="s">
        <v>3090</v>
      </c>
      <c r="F1786">
        <v>1</v>
      </c>
      <c r="G1786">
        <v>0</v>
      </c>
      <c r="H1786">
        <v>2.7952479385519001E-2</v>
      </c>
      <c r="I1786">
        <v>2.7952479385519001E-2</v>
      </c>
      <c r="K1786"/>
      <c r="N1786" t="s">
        <v>3091</v>
      </c>
      <c r="O1786" t="s">
        <v>3092</v>
      </c>
      <c r="P1786" t="s">
        <v>3093</v>
      </c>
      <c r="R1786" t="s">
        <v>3094</v>
      </c>
    </row>
    <row r="1787" spans="1:18" x14ac:dyDescent="0.25">
      <c r="A1787">
        <v>20206100</v>
      </c>
      <c r="B1787" t="s">
        <v>3089</v>
      </c>
      <c r="D1787" t="s">
        <v>3090</v>
      </c>
      <c r="F1787">
        <v>1</v>
      </c>
      <c r="G1787">
        <v>0</v>
      </c>
      <c r="H1787">
        <v>2.8000000000000001E-2</v>
      </c>
      <c r="I1787">
        <v>2.8000000000000001E-2</v>
      </c>
      <c r="K1787"/>
      <c r="N1787" t="s">
        <v>3091</v>
      </c>
      <c r="O1787" t="s">
        <v>3092</v>
      </c>
      <c r="P1787" t="s">
        <v>3093</v>
      </c>
      <c r="R1787" t="s">
        <v>3094</v>
      </c>
    </row>
    <row r="1788" spans="1:18" x14ac:dyDescent="0.25">
      <c r="A1788">
        <v>20206300</v>
      </c>
      <c r="B1788" t="s">
        <v>3089</v>
      </c>
      <c r="D1788" t="s">
        <v>3090</v>
      </c>
      <c r="F1788">
        <v>1</v>
      </c>
      <c r="G1788">
        <v>0</v>
      </c>
      <c r="H1788">
        <v>0</v>
      </c>
      <c r="I1788">
        <v>0</v>
      </c>
      <c r="K1788"/>
      <c r="N1788" t="s">
        <v>3091</v>
      </c>
      <c r="O1788" t="s">
        <v>3092</v>
      </c>
      <c r="P1788" t="s">
        <v>3093</v>
      </c>
      <c r="R1788" t="s">
        <v>3094</v>
      </c>
    </row>
    <row r="1789" spans="1:18" x14ac:dyDescent="0.25">
      <c r="A1789">
        <v>20207100</v>
      </c>
      <c r="B1789" t="s">
        <v>3089</v>
      </c>
      <c r="D1789" t="s">
        <v>3090</v>
      </c>
      <c r="F1789">
        <v>1</v>
      </c>
      <c r="G1789">
        <v>0</v>
      </c>
      <c r="H1789">
        <v>0.06</v>
      </c>
      <c r="I1789">
        <v>0.06</v>
      </c>
      <c r="K1789"/>
      <c r="N1789" t="s">
        <v>3091</v>
      </c>
      <c r="O1789" t="s">
        <v>3092</v>
      </c>
      <c r="P1789" t="s">
        <v>3093</v>
      </c>
      <c r="R1789" t="s">
        <v>3094</v>
      </c>
    </row>
    <row r="1790" spans="1:18" x14ac:dyDescent="0.25">
      <c r="A1790">
        <v>20207900</v>
      </c>
      <c r="B1790" t="s">
        <v>3089</v>
      </c>
      <c r="D1790" t="s">
        <v>3090</v>
      </c>
      <c r="F1790">
        <v>1</v>
      </c>
      <c r="G1790">
        <v>0</v>
      </c>
      <c r="H1790">
        <v>0.02</v>
      </c>
      <c r="I1790">
        <v>0.02</v>
      </c>
      <c r="K1790"/>
      <c r="N1790" t="s">
        <v>3091</v>
      </c>
      <c r="O1790" t="s">
        <v>3092</v>
      </c>
      <c r="P1790" t="s">
        <v>3093</v>
      </c>
      <c r="R1790" t="s">
        <v>3094</v>
      </c>
    </row>
    <row r="1791" spans="1:18" x14ac:dyDescent="0.25">
      <c r="A1791">
        <v>20208100</v>
      </c>
      <c r="B1791" t="s">
        <v>3089</v>
      </c>
      <c r="D1791" t="s">
        <v>3090</v>
      </c>
      <c r="F1791">
        <v>1</v>
      </c>
      <c r="G1791">
        <v>0</v>
      </c>
      <c r="H1791">
        <v>0.05</v>
      </c>
      <c r="I1791">
        <v>0.05</v>
      </c>
      <c r="K1791"/>
      <c r="N1791" t="s">
        <v>3091</v>
      </c>
      <c r="O1791" t="s">
        <v>3092</v>
      </c>
      <c r="P1791" t="s">
        <v>3093</v>
      </c>
      <c r="R1791" t="s">
        <v>3094</v>
      </c>
    </row>
    <row r="1792" spans="1:18" x14ac:dyDescent="0.25">
      <c r="A1792">
        <v>20208400</v>
      </c>
      <c r="B1792" t="s">
        <v>3089</v>
      </c>
      <c r="D1792" t="s">
        <v>3090</v>
      </c>
      <c r="F1792">
        <v>1</v>
      </c>
      <c r="G1792">
        <v>0</v>
      </c>
      <c r="H1792">
        <v>0</v>
      </c>
      <c r="I1792">
        <v>0</v>
      </c>
      <c r="K1792"/>
      <c r="N1792" t="s">
        <v>3091</v>
      </c>
      <c r="O1792" t="s">
        <v>3092</v>
      </c>
      <c r="P1792" t="s">
        <v>3093</v>
      </c>
      <c r="R1792" t="s">
        <v>3094</v>
      </c>
    </row>
    <row r="1793" spans="1:18" x14ac:dyDescent="0.25">
      <c r="A1793">
        <v>20208500</v>
      </c>
      <c r="B1793" t="s">
        <v>3089</v>
      </c>
      <c r="D1793" t="s">
        <v>3090</v>
      </c>
      <c r="F1793">
        <v>1</v>
      </c>
      <c r="G1793">
        <v>0</v>
      </c>
      <c r="H1793">
        <v>3.8091080729166601E-2</v>
      </c>
      <c r="I1793">
        <v>3.8091080729166601E-2</v>
      </c>
      <c r="K1793"/>
      <c r="N1793" t="s">
        <v>3091</v>
      </c>
      <c r="O1793" t="s">
        <v>3092</v>
      </c>
      <c r="P1793" t="s">
        <v>3093</v>
      </c>
      <c r="R1793" t="s">
        <v>3094</v>
      </c>
    </row>
    <row r="1794" spans="1:18" x14ac:dyDescent="0.25">
      <c r="A1794">
        <v>20209300</v>
      </c>
      <c r="B1794" t="s">
        <v>3089</v>
      </c>
      <c r="D1794" t="s">
        <v>3090</v>
      </c>
      <c r="F1794">
        <v>1</v>
      </c>
      <c r="G1794">
        <v>0</v>
      </c>
      <c r="H1794">
        <v>0</v>
      </c>
      <c r="I1794">
        <v>0</v>
      </c>
      <c r="K1794"/>
      <c r="N1794" t="s">
        <v>3091</v>
      </c>
      <c r="O1794" t="s">
        <v>3092</v>
      </c>
      <c r="P1794" t="s">
        <v>3093</v>
      </c>
      <c r="R1794" t="s">
        <v>3094</v>
      </c>
    </row>
    <row r="1795" spans="1:18" x14ac:dyDescent="0.25">
      <c r="A1795">
        <v>20209700</v>
      </c>
      <c r="B1795" t="s">
        <v>3089</v>
      </c>
      <c r="D1795" t="s">
        <v>3090</v>
      </c>
      <c r="F1795">
        <v>1</v>
      </c>
      <c r="G1795">
        <v>0</v>
      </c>
      <c r="H1795">
        <v>0.24</v>
      </c>
      <c r="I1795">
        <v>0.24</v>
      </c>
      <c r="K1795"/>
      <c r="N1795" t="s">
        <v>3091</v>
      </c>
      <c r="O1795" t="s">
        <v>3092</v>
      </c>
      <c r="P1795" t="s">
        <v>3093</v>
      </c>
      <c r="R1795" t="s">
        <v>3094</v>
      </c>
    </row>
    <row r="1796" spans="1:18" x14ac:dyDescent="0.25">
      <c r="A1796">
        <v>20209800</v>
      </c>
      <c r="B1796" t="s">
        <v>3089</v>
      </c>
      <c r="D1796" t="s">
        <v>3090</v>
      </c>
      <c r="F1796">
        <v>1</v>
      </c>
      <c r="G1796">
        <v>0</v>
      </c>
      <c r="H1796">
        <v>9.1179376083188907E-2</v>
      </c>
      <c r="I1796">
        <v>9.1179376083188907E-2</v>
      </c>
      <c r="K1796"/>
      <c r="N1796" t="s">
        <v>3091</v>
      </c>
      <c r="O1796" t="s">
        <v>3092</v>
      </c>
      <c r="P1796" t="s">
        <v>3093</v>
      </c>
      <c r="R1796" t="s">
        <v>3094</v>
      </c>
    </row>
    <row r="1797" spans="1:18" x14ac:dyDescent="0.25">
      <c r="A1797">
        <v>20210000</v>
      </c>
      <c r="B1797" t="s">
        <v>3089</v>
      </c>
      <c r="D1797" t="s">
        <v>3090</v>
      </c>
      <c r="F1797">
        <v>1</v>
      </c>
      <c r="G1797">
        <v>0</v>
      </c>
      <c r="H1797">
        <v>0</v>
      </c>
      <c r="I1797"/>
      <c r="K1797"/>
      <c r="N1797" t="s">
        <v>3091</v>
      </c>
      <c r="O1797" t="s">
        <v>3092</v>
      </c>
      <c r="P1797" t="s">
        <v>3093</v>
      </c>
      <c r="R1797" t="s">
        <v>3094</v>
      </c>
    </row>
    <row r="1798" spans="1:18" x14ac:dyDescent="0.25">
      <c r="A1798">
        <v>20210300</v>
      </c>
      <c r="B1798" t="s">
        <v>3089</v>
      </c>
      <c r="D1798" t="s">
        <v>3090</v>
      </c>
      <c r="F1798">
        <v>1</v>
      </c>
      <c r="G1798">
        <v>0</v>
      </c>
      <c r="H1798">
        <v>3.7000000000000002E-3</v>
      </c>
      <c r="I1798">
        <v>3.7000000000000002E-3</v>
      </c>
      <c r="K1798"/>
      <c r="N1798" t="s">
        <v>3091</v>
      </c>
      <c r="O1798" t="s">
        <v>3092</v>
      </c>
      <c r="P1798" t="s">
        <v>3093</v>
      </c>
      <c r="R1798" t="s">
        <v>3094</v>
      </c>
    </row>
    <row r="1799" spans="1:18" x14ac:dyDescent="0.25">
      <c r="A1799">
        <v>20210500</v>
      </c>
      <c r="B1799" t="s">
        <v>3089</v>
      </c>
      <c r="D1799" t="s">
        <v>3090</v>
      </c>
      <c r="F1799">
        <v>1</v>
      </c>
      <c r="G1799">
        <v>0</v>
      </c>
      <c r="H1799">
        <v>0.118666666666667</v>
      </c>
      <c r="I1799">
        <v>0.118666666666667</v>
      </c>
      <c r="K1799"/>
      <c r="N1799" t="s">
        <v>3091</v>
      </c>
      <c r="O1799" t="s">
        <v>3092</v>
      </c>
      <c r="P1799" t="s">
        <v>3093</v>
      </c>
      <c r="R1799" t="s">
        <v>3094</v>
      </c>
    </row>
    <row r="1800" spans="1:18" x14ac:dyDescent="0.25">
      <c r="A1800">
        <v>20210800</v>
      </c>
      <c r="B1800" t="s">
        <v>3089</v>
      </c>
      <c r="D1800" t="s">
        <v>3090</v>
      </c>
      <c r="F1800">
        <v>1</v>
      </c>
      <c r="G1800">
        <v>0</v>
      </c>
      <c r="H1800">
        <v>0.14399999999999999</v>
      </c>
      <c r="I1800">
        <v>0.14399999999999999</v>
      </c>
      <c r="K1800"/>
      <c r="N1800" t="s">
        <v>3091</v>
      </c>
      <c r="O1800" t="s">
        <v>3092</v>
      </c>
      <c r="P1800" t="s">
        <v>3093</v>
      </c>
      <c r="R1800" t="s">
        <v>3094</v>
      </c>
    </row>
    <row r="1801" spans="1:18" x14ac:dyDescent="0.25">
      <c r="A1801">
        <v>20273500</v>
      </c>
      <c r="B1801" t="s">
        <v>3089</v>
      </c>
      <c r="D1801" t="s">
        <v>3090</v>
      </c>
      <c r="F1801">
        <v>1</v>
      </c>
      <c r="G1801">
        <v>0</v>
      </c>
      <c r="H1801">
        <v>3.8913043478260897E-2</v>
      </c>
      <c r="I1801">
        <v>3.8913043478260897E-2</v>
      </c>
      <c r="K1801"/>
      <c r="N1801" t="s">
        <v>3091</v>
      </c>
      <c r="O1801" t="s">
        <v>3092</v>
      </c>
      <c r="P1801" t="s">
        <v>3093</v>
      </c>
      <c r="R1801" t="s">
        <v>3094</v>
      </c>
    </row>
    <row r="1802" spans="1:18" x14ac:dyDescent="0.25">
      <c r="A1802">
        <v>20274800</v>
      </c>
      <c r="B1802" t="s">
        <v>3089</v>
      </c>
      <c r="D1802" t="s">
        <v>3090</v>
      </c>
      <c r="F1802">
        <v>1</v>
      </c>
      <c r="G1802">
        <v>0</v>
      </c>
      <c r="H1802">
        <v>2.3E-3</v>
      </c>
      <c r="I1802">
        <v>2.3E-3</v>
      </c>
      <c r="K1802"/>
      <c r="N1802" t="s">
        <v>3091</v>
      </c>
      <c r="O1802" t="s">
        <v>3092</v>
      </c>
      <c r="P1802" t="s">
        <v>3093</v>
      </c>
      <c r="R1802" t="s">
        <v>3094</v>
      </c>
    </row>
    <row r="1803" spans="1:18" x14ac:dyDescent="0.25">
      <c r="A1803">
        <v>20274900</v>
      </c>
      <c r="B1803" t="s">
        <v>3089</v>
      </c>
      <c r="D1803" t="s">
        <v>3090</v>
      </c>
      <c r="F1803">
        <v>1</v>
      </c>
      <c r="G1803">
        <v>0</v>
      </c>
      <c r="H1803">
        <v>2.7553429027113198E-3</v>
      </c>
      <c r="I1803">
        <v>2.7553429027113198E-3</v>
      </c>
      <c r="K1803"/>
      <c r="N1803" t="s">
        <v>3091</v>
      </c>
      <c r="O1803" t="s">
        <v>3092</v>
      </c>
      <c r="P1803" t="s">
        <v>3093</v>
      </c>
      <c r="R1803" t="s">
        <v>3094</v>
      </c>
    </row>
    <row r="1804" spans="1:18" x14ac:dyDescent="0.25">
      <c r="A1804">
        <v>20275000</v>
      </c>
      <c r="B1804" t="s">
        <v>3089</v>
      </c>
      <c r="D1804" t="s">
        <v>3090</v>
      </c>
      <c r="F1804">
        <v>1</v>
      </c>
      <c r="G1804">
        <v>0</v>
      </c>
      <c r="H1804">
        <v>6.1999999999999902E-3</v>
      </c>
      <c r="I1804">
        <v>6.1999999999999902E-3</v>
      </c>
      <c r="K1804"/>
      <c r="N1804" t="s">
        <v>3091</v>
      </c>
      <c r="O1804" t="s">
        <v>3092</v>
      </c>
      <c r="P1804" t="s">
        <v>3093</v>
      </c>
      <c r="R1804" t="s">
        <v>3094</v>
      </c>
    </row>
    <row r="1805" spans="1:18" x14ac:dyDescent="0.25">
      <c r="A1805">
        <v>20275200</v>
      </c>
      <c r="B1805" t="s">
        <v>3089</v>
      </c>
      <c r="D1805" t="s">
        <v>3090</v>
      </c>
      <c r="F1805">
        <v>1</v>
      </c>
      <c r="G1805">
        <v>0</v>
      </c>
      <c r="H1805">
        <v>0.144303167420814</v>
      </c>
      <c r="I1805">
        <v>0.144303167420814</v>
      </c>
      <c r="K1805"/>
      <c r="N1805" t="s">
        <v>3091</v>
      </c>
      <c r="O1805" t="s">
        <v>3092</v>
      </c>
      <c r="P1805" t="s">
        <v>3093</v>
      </c>
      <c r="R1805" t="s">
        <v>3094</v>
      </c>
    </row>
    <row r="1806" spans="1:18" x14ac:dyDescent="0.25">
      <c r="A1806">
        <v>20275400</v>
      </c>
      <c r="B1806" t="s">
        <v>3089</v>
      </c>
      <c r="D1806" t="s">
        <v>3090</v>
      </c>
      <c r="F1806">
        <v>1</v>
      </c>
      <c r="G1806">
        <v>0</v>
      </c>
      <c r="H1806">
        <v>0.04</v>
      </c>
      <c r="I1806">
        <v>0.04</v>
      </c>
      <c r="K1806"/>
      <c r="N1806" t="s">
        <v>3091</v>
      </c>
      <c r="O1806" t="s">
        <v>3092</v>
      </c>
      <c r="P1806" t="s">
        <v>3093</v>
      </c>
      <c r="R1806" t="s">
        <v>3094</v>
      </c>
    </row>
    <row r="1807" spans="1:18" x14ac:dyDescent="0.25">
      <c r="A1807">
        <v>20275500</v>
      </c>
      <c r="B1807" t="s">
        <v>3089</v>
      </c>
      <c r="D1807" t="s">
        <v>3090</v>
      </c>
      <c r="F1807">
        <v>1</v>
      </c>
      <c r="G1807">
        <v>0</v>
      </c>
      <c r="H1807">
        <v>0.12766666666666701</v>
      </c>
      <c r="I1807">
        <v>0.12766666666666701</v>
      </c>
      <c r="K1807"/>
      <c r="N1807" t="s">
        <v>3091</v>
      </c>
      <c r="O1807" t="s">
        <v>3092</v>
      </c>
      <c r="P1807" t="s">
        <v>3093</v>
      </c>
      <c r="R1807" t="s">
        <v>3094</v>
      </c>
    </row>
    <row r="1808" spans="1:18" x14ac:dyDescent="0.25">
      <c r="A1808">
        <v>20275600</v>
      </c>
      <c r="B1808" t="s">
        <v>3089</v>
      </c>
      <c r="D1808" t="s">
        <v>3090</v>
      </c>
      <c r="F1808">
        <v>1</v>
      </c>
      <c r="G1808">
        <v>0</v>
      </c>
      <c r="H1808">
        <v>1.0999999999999999E-2</v>
      </c>
      <c r="I1808">
        <v>1.0999999999999999E-2</v>
      </c>
      <c r="K1808"/>
      <c r="N1808" t="s">
        <v>3091</v>
      </c>
      <c r="O1808" t="s">
        <v>3092</v>
      </c>
      <c r="P1808" t="s">
        <v>3093</v>
      </c>
      <c r="R1808" t="s">
        <v>3094</v>
      </c>
    </row>
    <row r="1809" spans="1:18" x14ac:dyDescent="0.25">
      <c r="A1809">
        <v>20275700</v>
      </c>
      <c r="B1809" t="s">
        <v>3089</v>
      </c>
      <c r="D1809" t="s">
        <v>3090</v>
      </c>
      <c r="F1809">
        <v>1</v>
      </c>
      <c r="G1809">
        <v>0</v>
      </c>
      <c r="H1809">
        <v>1.2181314455514699E-2</v>
      </c>
      <c r="I1809">
        <v>1.2181314455514699E-2</v>
      </c>
      <c r="K1809"/>
      <c r="N1809" t="s">
        <v>3091</v>
      </c>
      <c r="O1809" t="s">
        <v>3092</v>
      </c>
      <c r="P1809" t="s">
        <v>3093</v>
      </c>
      <c r="R1809" t="s">
        <v>3094</v>
      </c>
    </row>
    <row r="1810" spans="1:18" x14ac:dyDescent="0.25">
      <c r="A1810">
        <v>20275800</v>
      </c>
      <c r="B1810" t="s">
        <v>3089</v>
      </c>
      <c r="D1810" t="s">
        <v>3090</v>
      </c>
      <c r="F1810">
        <v>1</v>
      </c>
      <c r="G1810">
        <v>0</v>
      </c>
      <c r="H1810">
        <v>0</v>
      </c>
      <c r="I1810">
        <v>0</v>
      </c>
      <c r="K1810"/>
      <c r="N1810" t="s">
        <v>3091</v>
      </c>
      <c r="O1810" t="s">
        <v>3092</v>
      </c>
      <c r="P1810" t="s">
        <v>3093</v>
      </c>
      <c r="R1810" t="s">
        <v>3094</v>
      </c>
    </row>
    <row r="1811" spans="1:18" x14ac:dyDescent="0.25">
      <c r="A1811">
        <v>20276000</v>
      </c>
      <c r="B1811" t="s">
        <v>3089</v>
      </c>
      <c r="D1811" t="s">
        <v>3090</v>
      </c>
      <c r="F1811">
        <v>1</v>
      </c>
      <c r="G1811">
        <v>0</v>
      </c>
      <c r="H1811">
        <v>6.3266894781864799E-2</v>
      </c>
      <c r="I1811">
        <v>6.3266894781864799E-2</v>
      </c>
      <c r="K1811"/>
      <c r="N1811" t="s">
        <v>3091</v>
      </c>
      <c r="O1811" t="s">
        <v>3092</v>
      </c>
      <c r="P1811" t="s">
        <v>3093</v>
      </c>
      <c r="R1811" t="s">
        <v>3094</v>
      </c>
    </row>
    <row r="1812" spans="1:18" x14ac:dyDescent="0.25">
      <c r="A1812">
        <v>20276100</v>
      </c>
      <c r="B1812" t="s">
        <v>3089</v>
      </c>
      <c r="D1812" t="s">
        <v>3090</v>
      </c>
      <c r="F1812">
        <v>1</v>
      </c>
      <c r="G1812">
        <v>0</v>
      </c>
      <c r="H1812">
        <v>0.232314181818181</v>
      </c>
      <c r="I1812">
        <v>0.232314181818181</v>
      </c>
      <c r="K1812"/>
      <c r="N1812" t="s">
        <v>3091</v>
      </c>
      <c r="O1812" t="s">
        <v>3092</v>
      </c>
      <c r="P1812" t="s">
        <v>3093</v>
      </c>
      <c r="R1812" t="s">
        <v>3094</v>
      </c>
    </row>
    <row r="1813" spans="1:18" x14ac:dyDescent="0.25">
      <c r="A1813">
        <v>20276200</v>
      </c>
      <c r="B1813" t="s">
        <v>3089</v>
      </c>
      <c r="D1813" t="s">
        <v>3090</v>
      </c>
      <c r="F1813">
        <v>1</v>
      </c>
      <c r="G1813">
        <v>0</v>
      </c>
      <c r="H1813">
        <v>4.6399999999999997E-2</v>
      </c>
      <c r="I1813">
        <v>4.6399999999999997E-2</v>
      </c>
      <c r="K1813"/>
      <c r="N1813" t="s">
        <v>3091</v>
      </c>
      <c r="O1813" t="s">
        <v>3092</v>
      </c>
      <c r="P1813" t="s">
        <v>3093</v>
      </c>
      <c r="R1813" t="s">
        <v>3094</v>
      </c>
    </row>
    <row r="1814" spans="1:18" x14ac:dyDescent="0.25">
      <c r="A1814">
        <v>20276300</v>
      </c>
      <c r="B1814" t="s">
        <v>3089</v>
      </c>
      <c r="D1814" t="s">
        <v>3090</v>
      </c>
      <c r="F1814">
        <v>1</v>
      </c>
      <c r="G1814">
        <v>0</v>
      </c>
      <c r="H1814">
        <v>0.137580952380952</v>
      </c>
      <c r="I1814">
        <v>0.137580952380952</v>
      </c>
      <c r="K1814"/>
      <c r="N1814" t="s">
        <v>3091</v>
      </c>
      <c r="O1814" t="s">
        <v>3092</v>
      </c>
      <c r="P1814" t="s">
        <v>3093</v>
      </c>
      <c r="R1814" t="s">
        <v>3094</v>
      </c>
    </row>
    <row r="1815" spans="1:18" x14ac:dyDescent="0.25">
      <c r="A1815">
        <v>20276500</v>
      </c>
      <c r="B1815" t="s">
        <v>3089</v>
      </c>
      <c r="D1815" t="s">
        <v>3090</v>
      </c>
      <c r="F1815">
        <v>1</v>
      </c>
      <c r="G1815">
        <v>0</v>
      </c>
      <c r="H1815">
        <v>0.26893919694072599</v>
      </c>
      <c r="I1815">
        <v>0.26893919694072599</v>
      </c>
      <c r="K1815"/>
      <c r="N1815" t="s">
        <v>3091</v>
      </c>
      <c r="O1815" t="s">
        <v>3092</v>
      </c>
      <c r="P1815" t="s">
        <v>3093</v>
      </c>
      <c r="R1815" t="s">
        <v>3094</v>
      </c>
    </row>
    <row r="1816" spans="1:18" x14ac:dyDescent="0.25">
      <c r="A1816">
        <v>20276600</v>
      </c>
      <c r="B1816" t="s">
        <v>3089</v>
      </c>
      <c r="D1816" t="s">
        <v>3090</v>
      </c>
      <c r="F1816">
        <v>1</v>
      </c>
      <c r="G1816">
        <v>0</v>
      </c>
      <c r="H1816">
        <v>0.135639604462474</v>
      </c>
      <c r="I1816">
        <v>0.135639604462474</v>
      </c>
      <c r="K1816"/>
      <c r="N1816" t="s">
        <v>3091</v>
      </c>
      <c r="O1816" t="s">
        <v>3092</v>
      </c>
      <c r="P1816" t="s">
        <v>3093</v>
      </c>
      <c r="R1816" t="s">
        <v>3094</v>
      </c>
    </row>
    <row r="1817" spans="1:18" x14ac:dyDescent="0.25">
      <c r="A1817">
        <v>20276800</v>
      </c>
      <c r="B1817" t="s">
        <v>3089</v>
      </c>
      <c r="D1817" t="s">
        <v>3090</v>
      </c>
      <c r="F1817">
        <v>1</v>
      </c>
      <c r="G1817">
        <v>0</v>
      </c>
      <c r="H1817">
        <v>0</v>
      </c>
      <c r="I1817">
        <v>0</v>
      </c>
      <c r="K1817"/>
      <c r="N1817" t="s">
        <v>3091</v>
      </c>
      <c r="O1817" t="s">
        <v>3092</v>
      </c>
      <c r="P1817" t="s">
        <v>3093</v>
      </c>
      <c r="R1817" t="s">
        <v>3094</v>
      </c>
    </row>
    <row r="1818" spans="1:18" x14ac:dyDescent="0.25">
      <c r="A1818">
        <v>20276900</v>
      </c>
      <c r="B1818" t="s">
        <v>3089</v>
      </c>
      <c r="D1818" t="s">
        <v>3090</v>
      </c>
      <c r="F1818">
        <v>1</v>
      </c>
      <c r="G1818">
        <v>0</v>
      </c>
      <c r="H1818">
        <v>0.23899999999999999</v>
      </c>
      <c r="I1818">
        <v>0.23899999999999999</v>
      </c>
      <c r="K1818"/>
      <c r="N1818" t="s">
        <v>3091</v>
      </c>
      <c r="O1818" t="s">
        <v>3092</v>
      </c>
      <c r="P1818" t="s">
        <v>3093</v>
      </c>
      <c r="R1818" t="s">
        <v>3094</v>
      </c>
    </row>
    <row r="1819" spans="1:18" x14ac:dyDescent="0.25">
      <c r="A1819">
        <v>20277000</v>
      </c>
      <c r="B1819" t="s">
        <v>3089</v>
      </c>
      <c r="D1819" t="s">
        <v>3090</v>
      </c>
      <c r="F1819">
        <v>1</v>
      </c>
      <c r="G1819">
        <v>0</v>
      </c>
      <c r="H1819">
        <v>0.39599999999999902</v>
      </c>
      <c r="I1819">
        <v>0.39599999999999902</v>
      </c>
      <c r="K1819"/>
      <c r="N1819" t="s">
        <v>3091</v>
      </c>
      <c r="O1819" t="s">
        <v>3092</v>
      </c>
      <c r="P1819" t="s">
        <v>3093</v>
      </c>
      <c r="R1819" t="s">
        <v>3094</v>
      </c>
    </row>
    <row r="1820" spans="1:18" x14ac:dyDescent="0.25">
      <c r="A1820">
        <v>20277100</v>
      </c>
      <c r="B1820" t="s">
        <v>3089</v>
      </c>
      <c r="D1820" t="s">
        <v>3090</v>
      </c>
      <c r="F1820">
        <v>1</v>
      </c>
      <c r="G1820">
        <v>0</v>
      </c>
      <c r="H1820">
        <v>0.5958</v>
      </c>
      <c r="I1820">
        <v>0.5958</v>
      </c>
      <c r="K1820"/>
      <c r="N1820" t="s">
        <v>3091</v>
      </c>
      <c r="O1820" t="s">
        <v>3092</v>
      </c>
      <c r="P1820" t="s">
        <v>3093</v>
      </c>
      <c r="R1820" t="s">
        <v>3094</v>
      </c>
    </row>
    <row r="1821" spans="1:18" x14ac:dyDescent="0.25">
      <c r="A1821">
        <v>20277200</v>
      </c>
      <c r="B1821" t="s">
        <v>3089</v>
      </c>
      <c r="D1821" t="s">
        <v>3090</v>
      </c>
      <c r="F1821">
        <v>1</v>
      </c>
      <c r="G1821">
        <v>0</v>
      </c>
      <c r="H1821">
        <v>0.242553633217993</v>
      </c>
      <c r="I1821">
        <v>0.242553633217993</v>
      </c>
      <c r="K1821"/>
      <c r="N1821" t="s">
        <v>3091</v>
      </c>
      <c r="O1821" t="s">
        <v>3092</v>
      </c>
      <c r="P1821" t="s">
        <v>3093</v>
      </c>
      <c r="R1821" t="s">
        <v>3094</v>
      </c>
    </row>
    <row r="1822" spans="1:18" x14ac:dyDescent="0.25">
      <c r="A1822">
        <v>20277300</v>
      </c>
      <c r="B1822" t="s">
        <v>3089</v>
      </c>
      <c r="D1822" t="s">
        <v>3090</v>
      </c>
      <c r="F1822">
        <v>1</v>
      </c>
      <c r="G1822">
        <v>0</v>
      </c>
      <c r="H1822">
        <v>0.3004</v>
      </c>
      <c r="I1822">
        <v>0.3004</v>
      </c>
      <c r="K1822"/>
      <c r="N1822" t="s">
        <v>3091</v>
      </c>
      <c r="O1822" t="s">
        <v>3092</v>
      </c>
      <c r="P1822" t="s">
        <v>3093</v>
      </c>
      <c r="R1822" t="s">
        <v>3094</v>
      </c>
    </row>
    <row r="1823" spans="1:18" x14ac:dyDescent="0.25">
      <c r="A1823">
        <v>20277400</v>
      </c>
      <c r="B1823" t="s">
        <v>3089</v>
      </c>
      <c r="D1823" t="s">
        <v>3090</v>
      </c>
      <c r="F1823">
        <v>1</v>
      </c>
      <c r="G1823">
        <v>0</v>
      </c>
      <c r="H1823">
        <v>1.36217647058823</v>
      </c>
      <c r="I1823">
        <v>1.36217647058823</v>
      </c>
      <c r="K1823"/>
      <c r="N1823" t="s">
        <v>3091</v>
      </c>
      <c r="O1823" t="s">
        <v>3092</v>
      </c>
      <c r="P1823" t="s">
        <v>3093</v>
      </c>
      <c r="R1823" t="s">
        <v>3094</v>
      </c>
    </row>
    <row r="1824" spans="1:18" x14ac:dyDescent="0.25">
      <c r="A1824">
        <v>20277500</v>
      </c>
      <c r="B1824" t="s">
        <v>3089</v>
      </c>
      <c r="D1824" t="s">
        <v>3090</v>
      </c>
      <c r="F1824">
        <v>1</v>
      </c>
      <c r="G1824">
        <v>0</v>
      </c>
      <c r="H1824">
        <v>1.33706862745098</v>
      </c>
      <c r="I1824">
        <v>1.33706862745098</v>
      </c>
      <c r="K1824"/>
      <c r="N1824" t="s">
        <v>3091</v>
      </c>
      <c r="O1824" t="s">
        <v>3092</v>
      </c>
      <c r="P1824" t="s">
        <v>3093</v>
      </c>
      <c r="R1824" t="s">
        <v>3094</v>
      </c>
    </row>
    <row r="1825" spans="1:18" x14ac:dyDescent="0.25">
      <c r="A1825">
        <v>20277600</v>
      </c>
      <c r="B1825" t="s">
        <v>3089</v>
      </c>
      <c r="D1825" t="s">
        <v>3090</v>
      </c>
      <c r="F1825">
        <v>1</v>
      </c>
      <c r="G1825">
        <v>0</v>
      </c>
      <c r="H1825">
        <v>0</v>
      </c>
      <c r="I1825">
        <v>0</v>
      </c>
      <c r="K1825"/>
      <c r="N1825" t="s">
        <v>3091</v>
      </c>
      <c r="O1825" t="s">
        <v>3092</v>
      </c>
      <c r="P1825" t="s">
        <v>3093</v>
      </c>
      <c r="R1825" t="s">
        <v>3094</v>
      </c>
    </row>
    <row r="1826" spans="1:18" x14ac:dyDescent="0.25">
      <c r="A1826">
        <v>20277700</v>
      </c>
      <c r="B1826" t="s">
        <v>3089</v>
      </c>
      <c r="D1826" t="s">
        <v>3090</v>
      </c>
      <c r="F1826">
        <v>1</v>
      </c>
      <c r="G1826">
        <v>0</v>
      </c>
      <c r="H1826">
        <v>1.35</v>
      </c>
      <c r="I1826">
        <v>1.35</v>
      </c>
      <c r="K1826"/>
      <c r="N1826" t="s">
        <v>3091</v>
      </c>
      <c r="O1826" t="s">
        <v>3092</v>
      </c>
      <c r="P1826" t="s">
        <v>3093</v>
      </c>
      <c r="R1826" t="s">
        <v>3094</v>
      </c>
    </row>
    <row r="1827" spans="1:18" x14ac:dyDescent="0.25">
      <c r="A1827">
        <v>20277710</v>
      </c>
      <c r="B1827" t="s">
        <v>3089</v>
      </c>
      <c r="D1827" t="s">
        <v>3090</v>
      </c>
      <c r="F1827">
        <v>1</v>
      </c>
      <c r="G1827">
        <v>0</v>
      </c>
      <c r="H1827">
        <v>1.8683333333333301</v>
      </c>
      <c r="I1827">
        <v>1.8683333333333301</v>
      </c>
      <c r="K1827"/>
      <c r="N1827" t="s">
        <v>3091</v>
      </c>
      <c r="O1827" t="s">
        <v>3092</v>
      </c>
      <c r="P1827" t="s">
        <v>3093</v>
      </c>
      <c r="R1827" t="s">
        <v>3094</v>
      </c>
    </row>
    <row r="1828" spans="1:18" x14ac:dyDescent="0.25">
      <c r="A1828">
        <v>20277800</v>
      </c>
      <c r="B1828" t="s">
        <v>3089</v>
      </c>
      <c r="D1828" t="s">
        <v>3090</v>
      </c>
      <c r="F1828">
        <v>1</v>
      </c>
      <c r="G1828">
        <v>0</v>
      </c>
      <c r="H1828">
        <v>0.24740000000000001</v>
      </c>
      <c r="I1828">
        <v>0.24740000000000001</v>
      </c>
      <c r="K1828"/>
      <c r="N1828" t="s">
        <v>3091</v>
      </c>
      <c r="O1828" t="s">
        <v>3092</v>
      </c>
      <c r="P1828" t="s">
        <v>3093</v>
      </c>
      <c r="R1828" t="s">
        <v>3094</v>
      </c>
    </row>
    <row r="1829" spans="1:18" x14ac:dyDescent="0.25">
      <c r="A1829">
        <v>20277900</v>
      </c>
      <c r="B1829" t="s">
        <v>3089</v>
      </c>
      <c r="D1829" t="s">
        <v>3090</v>
      </c>
      <c r="F1829">
        <v>1</v>
      </c>
      <c r="G1829">
        <v>0</v>
      </c>
      <c r="H1829">
        <v>0</v>
      </c>
      <c r="I1829">
        <v>0</v>
      </c>
      <c r="K1829"/>
      <c r="N1829" t="s">
        <v>3091</v>
      </c>
      <c r="O1829" t="s">
        <v>3092</v>
      </c>
      <c r="P1829" t="s">
        <v>3093</v>
      </c>
      <c r="R1829" t="s">
        <v>3094</v>
      </c>
    </row>
    <row r="1830" spans="1:18" x14ac:dyDescent="0.25">
      <c r="A1830">
        <v>20278200</v>
      </c>
      <c r="B1830" t="s">
        <v>3089</v>
      </c>
      <c r="D1830" t="s">
        <v>3090</v>
      </c>
      <c r="F1830">
        <v>1</v>
      </c>
      <c r="G1830">
        <v>0</v>
      </c>
      <c r="H1830">
        <v>3.6800000000000001E-3</v>
      </c>
      <c r="I1830">
        <v>3.6800000000000001E-3</v>
      </c>
      <c r="K1830"/>
      <c r="N1830" t="s">
        <v>3091</v>
      </c>
      <c r="O1830" t="s">
        <v>3092</v>
      </c>
      <c r="P1830" t="s">
        <v>3093</v>
      </c>
      <c r="R1830" t="s">
        <v>3094</v>
      </c>
    </row>
    <row r="1831" spans="1:18" x14ac:dyDescent="0.25">
      <c r="A1831">
        <v>20278300</v>
      </c>
      <c r="B1831" t="s">
        <v>3089</v>
      </c>
      <c r="D1831" t="s">
        <v>3090</v>
      </c>
      <c r="F1831">
        <v>1</v>
      </c>
      <c r="G1831">
        <v>0</v>
      </c>
      <c r="H1831">
        <v>4.2794964028776902E-2</v>
      </c>
      <c r="I1831">
        <v>4.2794964028776902E-2</v>
      </c>
      <c r="K1831"/>
      <c r="N1831" t="s">
        <v>3091</v>
      </c>
      <c r="O1831" t="s">
        <v>3092</v>
      </c>
      <c r="P1831" t="s">
        <v>3093</v>
      </c>
      <c r="R1831" t="s">
        <v>3094</v>
      </c>
    </row>
    <row r="1832" spans="1:18" x14ac:dyDescent="0.25">
      <c r="A1832">
        <v>20278400</v>
      </c>
      <c r="B1832" t="s">
        <v>3089</v>
      </c>
      <c r="D1832" t="s">
        <v>3090</v>
      </c>
      <c r="F1832">
        <v>1</v>
      </c>
      <c r="G1832">
        <v>0</v>
      </c>
      <c r="H1832">
        <v>0</v>
      </c>
      <c r="I1832">
        <v>0</v>
      </c>
      <c r="K1832"/>
      <c r="N1832" t="s">
        <v>3091</v>
      </c>
      <c r="O1832" t="s">
        <v>3092</v>
      </c>
      <c r="P1832" t="s">
        <v>3093</v>
      </c>
      <c r="R1832" t="s">
        <v>3094</v>
      </c>
    </row>
    <row r="1833" spans="1:18" x14ac:dyDescent="0.25">
      <c r="A1833">
        <v>20278500</v>
      </c>
      <c r="B1833" t="s">
        <v>3089</v>
      </c>
      <c r="D1833" t="s">
        <v>3090</v>
      </c>
      <c r="F1833">
        <v>1</v>
      </c>
      <c r="G1833">
        <v>0</v>
      </c>
      <c r="H1833">
        <v>0</v>
      </c>
      <c r="I1833"/>
      <c r="K1833"/>
      <c r="N1833" t="s">
        <v>3091</v>
      </c>
      <c r="O1833" t="s">
        <v>3092</v>
      </c>
      <c r="P1833" t="s">
        <v>3093</v>
      </c>
      <c r="R1833" t="s">
        <v>3094</v>
      </c>
    </row>
    <row r="1834" spans="1:18" x14ac:dyDescent="0.25">
      <c r="A1834">
        <v>20278600</v>
      </c>
      <c r="B1834" t="s">
        <v>3089</v>
      </c>
      <c r="D1834" t="s">
        <v>3090</v>
      </c>
      <c r="F1834">
        <v>1</v>
      </c>
      <c r="G1834">
        <v>0</v>
      </c>
      <c r="H1834">
        <v>0</v>
      </c>
      <c r="I1834"/>
      <c r="K1834"/>
      <c r="N1834" t="s">
        <v>3091</v>
      </c>
      <c r="O1834" t="s">
        <v>3092</v>
      </c>
      <c r="P1834" t="s">
        <v>3093</v>
      </c>
      <c r="R1834" t="s">
        <v>3094</v>
      </c>
    </row>
    <row r="1835" spans="1:18" x14ac:dyDescent="0.25">
      <c r="A1835">
        <v>20278700</v>
      </c>
      <c r="B1835" t="s">
        <v>3089</v>
      </c>
      <c r="D1835" t="s">
        <v>3090</v>
      </c>
      <c r="F1835">
        <v>1</v>
      </c>
      <c r="G1835">
        <v>0</v>
      </c>
      <c r="H1835">
        <v>0</v>
      </c>
      <c r="I1835">
        <v>0</v>
      </c>
      <c r="K1835"/>
      <c r="N1835" t="s">
        <v>3091</v>
      </c>
      <c r="O1835" t="s">
        <v>3092</v>
      </c>
      <c r="P1835" t="s">
        <v>3093</v>
      </c>
      <c r="R1835" t="s">
        <v>3094</v>
      </c>
    </row>
    <row r="1836" spans="1:18" x14ac:dyDescent="0.25">
      <c r="A1836">
        <v>20279400</v>
      </c>
      <c r="B1836" t="s">
        <v>3089</v>
      </c>
      <c r="D1836" t="s">
        <v>3090</v>
      </c>
      <c r="F1836">
        <v>1</v>
      </c>
      <c r="G1836">
        <v>0</v>
      </c>
      <c r="H1836">
        <v>4.1230936819172101E-2</v>
      </c>
      <c r="I1836">
        <v>4.1230936819172101E-2</v>
      </c>
      <c r="K1836"/>
      <c r="N1836" t="s">
        <v>3091</v>
      </c>
      <c r="O1836" t="s">
        <v>3092</v>
      </c>
      <c r="P1836" t="s">
        <v>3093</v>
      </c>
      <c r="R1836" t="s">
        <v>3094</v>
      </c>
    </row>
    <row r="1837" spans="1:18" x14ac:dyDescent="0.25">
      <c r="A1837">
        <v>20280000</v>
      </c>
      <c r="B1837" t="s">
        <v>3089</v>
      </c>
      <c r="D1837" t="s">
        <v>3090</v>
      </c>
      <c r="F1837">
        <v>1</v>
      </c>
      <c r="G1837">
        <v>0</v>
      </c>
      <c r="H1837">
        <v>5.8665349143609997E-2</v>
      </c>
      <c r="I1837">
        <v>5.8665349143609997E-2</v>
      </c>
      <c r="K1837"/>
      <c r="N1837" t="s">
        <v>3091</v>
      </c>
      <c r="O1837" t="s">
        <v>3092</v>
      </c>
      <c r="P1837" t="s">
        <v>3093</v>
      </c>
      <c r="R1837" t="s">
        <v>3094</v>
      </c>
    </row>
    <row r="1838" spans="1:18" x14ac:dyDescent="0.25">
      <c r="A1838">
        <v>20281100</v>
      </c>
      <c r="B1838" t="s">
        <v>3089</v>
      </c>
      <c r="D1838" t="s">
        <v>3090</v>
      </c>
      <c r="F1838">
        <v>1</v>
      </c>
      <c r="G1838">
        <v>0</v>
      </c>
      <c r="H1838">
        <v>0.32733239436619699</v>
      </c>
      <c r="I1838">
        <v>0.32733239436619699</v>
      </c>
      <c r="K1838"/>
      <c r="N1838" t="s">
        <v>3091</v>
      </c>
      <c r="O1838" t="s">
        <v>3092</v>
      </c>
      <c r="P1838" t="s">
        <v>3093</v>
      </c>
      <c r="R1838" t="s">
        <v>3094</v>
      </c>
    </row>
    <row r="1839" spans="1:18" x14ac:dyDescent="0.25">
      <c r="A1839">
        <v>20281200</v>
      </c>
      <c r="B1839" t="s">
        <v>3089</v>
      </c>
      <c r="D1839" t="s">
        <v>3090</v>
      </c>
      <c r="F1839">
        <v>1</v>
      </c>
      <c r="G1839">
        <v>0</v>
      </c>
      <c r="H1839">
        <v>1.9330221703617201</v>
      </c>
      <c r="I1839">
        <v>1.9330221703617201</v>
      </c>
      <c r="K1839"/>
      <c r="N1839" t="s">
        <v>3091</v>
      </c>
      <c r="O1839" t="s">
        <v>3092</v>
      </c>
      <c r="P1839" t="s">
        <v>3093</v>
      </c>
      <c r="R1839" t="s">
        <v>3094</v>
      </c>
    </row>
    <row r="1840" spans="1:18" x14ac:dyDescent="0.25">
      <c r="A1840">
        <v>20281300</v>
      </c>
      <c r="B1840" t="s">
        <v>3089</v>
      </c>
      <c r="D1840" t="s">
        <v>3090</v>
      </c>
      <c r="F1840">
        <v>1</v>
      </c>
      <c r="G1840">
        <v>0</v>
      </c>
      <c r="H1840">
        <v>1.08</v>
      </c>
      <c r="I1840">
        <v>1.08</v>
      </c>
      <c r="K1840"/>
      <c r="N1840" t="s">
        <v>3091</v>
      </c>
      <c r="O1840" t="s">
        <v>3092</v>
      </c>
      <c r="P1840" t="s">
        <v>3093</v>
      </c>
      <c r="R1840" t="s">
        <v>3094</v>
      </c>
    </row>
    <row r="1841" spans="1:18" x14ac:dyDescent="0.25">
      <c r="A1841">
        <v>20281400</v>
      </c>
      <c r="B1841" t="s">
        <v>3089</v>
      </c>
      <c r="D1841" t="s">
        <v>3090</v>
      </c>
      <c r="F1841">
        <v>1</v>
      </c>
      <c r="G1841">
        <v>0</v>
      </c>
      <c r="H1841">
        <v>0</v>
      </c>
      <c r="I1841"/>
      <c r="K1841"/>
      <c r="N1841" t="s">
        <v>3091</v>
      </c>
      <c r="O1841" t="s">
        <v>3092</v>
      </c>
      <c r="P1841" t="s">
        <v>3093</v>
      </c>
      <c r="R1841" t="s">
        <v>3094</v>
      </c>
    </row>
    <row r="1842" spans="1:18" x14ac:dyDescent="0.25">
      <c r="A1842">
        <v>20281600</v>
      </c>
      <c r="B1842" t="s">
        <v>3089</v>
      </c>
      <c r="D1842" t="s">
        <v>3090</v>
      </c>
      <c r="F1842">
        <v>1</v>
      </c>
      <c r="G1842">
        <v>0</v>
      </c>
      <c r="H1842">
        <v>5.6500000000000002E-2</v>
      </c>
      <c r="I1842">
        <v>5.6500000000000002E-2</v>
      </c>
      <c r="K1842"/>
      <c r="N1842" t="s">
        <v>3091</v>
      </c>
      <c r="O1842" t="s">
        <v>3092</v>
      </c>
      <c r="P1842" t="s">
        <v>3093</v>
      </c>
      <c r="R1842" t="s">
        <v>3094</v>
      </c>
    </row>
    <row r="1843" spans="1:18" x14ac:dyDescent="0.25">
      <c r="A1843">
        <v>20281800</v>
      </c>
      <c r="B1843" t="s">
        <v>3089</v>
      </c>
      <c r="D1843" t="s">
        <v>3090</v>
      </c>
      <c r="F1843">
        <v>1</v>
      </c>
      <c r="G1843">
        <v>0</v>
      </c>
      <c r="H1843">
        <v>1.2330000000000001</v>
      </c>
      <c r="I1843">
        <v>1.2330000000000001</v>
      </c>
      <c r="K1843"/>
      <c r="N1843" t="s">
        <v>3091</v>
      </c>
      <c r="O1843" t="s">
        <v>3092</v>
      </c>
      <c r="P1843" t="s">
        <v>3093</v>
      </c>
      <c r="R1843" t="s">
        <v>3094</v>
      </c>
    </row>
    <row r="1844" spans="1:18" x14ac:dyDescent="0.25">
      <c r="A1844">
        <v>20281900</v>
      </c>
      <c r="B1844" t="s">
        <v>3089</v>
      </c>
      <c r="D1844" t="s">
        <v>3090</v>
      </c>
      <c r="F1844">
        <v>1</v>
      </c>
      <c r="G1844">
        <v>0</v>
      </c>
      <c r="H1844">
        <v>0.35212500000000002</v>
      </c>
      <c r="I1844">
        <v>0.35212500000000002</v>
      </c>
      <c r="K1844"/>
      <c r="N1844" t="s">
        <v>3091</v>
      </c>
      <c r="O1844" t="s">
        <v>3092</v>
      </c>
      <c r="P1844" t="s">
        <v>3093</v>
      </c>
      <c r="R1844" t="s">
        <v>3094</v>
      </c>
    </row>
    <row r="1845" spans="1:18" x14ac:dyDescent="0.25">
      <c r="A1845">
        <v>20282000</v>
      </c>
      <c r="B1845" t="s">
        <v>3089</v>
      </c>
      <c r="D1845" t="s">
        <v>3090</v>
      </c>
      <c r="F1845">
        <v>1</v>
      </c>
      <c r="G1845">
        <v>0</v>
      </c>
      <c r="H1845">
        <v>1.4350000000000001</v>
      </c>
      <c r="I1845">
        <v>1.4350000000000001</v>
      </c>
      <c r="K1845"/>
      <c r="N1845" t="s">
        <v>3091</v>
      </c>
      <c r="O1845" t="s">
        <v>3092</v>
      </c>
      <c r="P1845" t="s">
        <v>3093</v>
      </c>
      <c r="R1845" t="s">
        <v>3094</v>
      </c>
    </row>
    <row r="1846" spans="1:18" x14ac:dyDescent="0.25">
      <c r="A1846">
        <v>20283100</v>
      </c>
      <c r="B1846" t="s">
        <v>3089</v>
      </c>
      <c r="D1846" t="s">
        <v>3090</v>
      </c>
      <c r="F1846">
        <v>1</v>
      </c>
      <c r="G1846">
        <v>0</v>
      </c>
      <c r="H1846">
        <v>0.06</v>
      </c>
      <c r="I1846">
        <v>0.06</v>
      </c>
      <c r="K1846"/>
      <c r="N1846" t="s">
        <v>3091</v>
      </c>
      <c r="O1846" t="s">
        <v>3092</v>
      </c>
      <c r="P1846" t="s">
        <v>3093</v>
      </c>
      <c r="R1846" t="s">
        <v>3094</v>
      </c>
    </row>
    <row r="1847" spans="1:18" x14ac:dyDescent="0.25">
      <c r="A1847">
        <v>20283700</v>
      </c>
      <c r="B1847" t="s">
        <v>3089</v>
      </c>
      <c r="D1847" t="s">
        <v>3090</v>
      </c>
      <c r="F1847">
        <v>1</v>
      </c>
      <c r="G1847">
        <v>0</v>
      </c>
      <c r="H1847">
        <v>1.22571428571428</v>
      </c>
      <c r="I1847">
        <v>1.22571428571428</v>
      </c>
      <c r="K1847"/>
      <c r="N1847" t="s">
        <v>3091</v>
      </c>
      <c r="O1847" t="s">
        <v>3092</v>
      </c>
      <c r="P1847" t="s">
        <v>3093</v>
      </c>
      <c r="R1847" t="s">
        <v>3094</v>
      </c>
    </row>
    <row r="1848" spans="1:18" x14ac:dyDescent="0.25">
      <c r="A1848">
        <v>20283900</v>
      </c>
      <c r="B1848" t="s">
        <v>3089</v>
      </c>
      <c r="D1848" t="s">
        <v>3090</v>
      </c>
      <c r="F1848">
        <v>1</v>
      </c>
      <c r="G1848">
        <v>0</v>
      </c>
      <c r="H1848">
        <v>0</v>
      </c>
      <c r="I1848"/>
      <c r="K1848"/>
      <c r="N1848" t="s">
        <v>3091</v>
      </c>
      <c r="O1848" t="s">
        <v>3092</v>
      </c>
      <c r="P1848" t="s">
        <v>3093</v>
      </c>
      <c r="R1848" t="s">
        <v>3094</v>
      </c>
    </row>
    <row r="1849" spans="1:18" x14ac:dyDescent="0.25">
      <c r="A1849">
        <v>20300124</v>
      </c>
      <c r="B1849" t="s">
        <v>3089</v>
      </c>
      <c r="D1849" t="s">
        <v>3090</v>
      </c>
      <c r="F1849">
        <v>1</v>
      </c>
      <c r="G1849">
        <v>0</v>
      </c>
      <c r="H1849">
        <v>0</v>
      </c>
      <c r="I1849">
        <v>0</v>
      </c>
      <c r="K1849"/>
      <c r="N1849" t="s">
        <v>3091</v>
      </c>
      <c r="O1849" t="s">
        <v>3092</v>
      </c>
      <c r="P1849" t="s">
        <v>3093</v>
      </c>
      <c r="R1849" t="s">
        <v>3094</v>
      </c>
    </row>
    <row r="1850" spans="1:18" x14ac:dyDescent="0.25">
      <c r="A1850">
        <v>20300200</v>
      </c>
      <c r="B1850" t="s">
        <v>3089</v>
      </c>
      <c r="D1850" t="s">
        <v>3090</v>
      </c>
      <c r="F1850">
        <v>1</v>
      </c>
      <c r="G1850">
        <v>0</v>
      </c>
      <c r="H1850">
        <v>3.1681415929203502E-3</v>
      </c>
      <c r="I1850">
        <v>3.1681415929203502E-3</v>
      </c>
      <c r="K1850"/>
      <c r="N1850" t="s">
        <v>3091</v>
      </c>
      <c r="O1850" t="s">
        <v>3092</v>
      </c>
      <c r="P1850" t="s">
        <v>3093</v>
      </c>
      <c r="R1850" t="s">
        <v>3094</v>
      </c>
    </row>
    <row r="1851" spans="1:18" x14ac:dyDescent="0.25">
      <c r="A1851">
        <v>20300300</v>
      </c>
      <c r="B1851" t="s">
        <v>3089</v>
      </c>
      <c r="D1851" t="s">
        <v>3090</v>
      </c>
      <c r="F1851">
        <v>1</v>
      </c>
      <c r="G1851">
        <v>0</v>
      </c>
      <c r="H1851">
        <v>1.04E-2</v>
      </c>
      <c r="I1851">
        <v>1.04E-2</v>
      </c>
      <c r="K1851"/>
      <c r="N1851" t="s">
        <v>3091</v>
      </c>
      <c r="O1851" t="s">
        <v>3092</v>
      </c>
      <c r="P1851" t="s">
        <v>3093</v>
      </c>
      <c r="R1851" t="s">
        <v>3094</v>
      </c>
    </row>
    <row r="1852" spans="1:18" x14ac:dyDescent="0.25">
      <c r="A1852">
        <v>20300600</v>
      </c>
      <c r="B1852" t="s">
        <v>3089</v>
      </c>
      <c r="D1852" t="s">
        <v>3090</v>
      </c>
      <c r="F1852">
        <v>1</v>
      </c>
      <c r="G1852">
        <v>0</v>
      </c>
      <c r="H1852">
        <v>0</v>
      </c>
      <c r="I1852">
        <v>0</v>
      </c>
      <c r="K1852"/>
      <c r="N1852" t="s">
        <v>3091</v>
      </c>
      <c r="O1852" t="s">
        <v>3092</v>
      </c>
      <c r="P1852" t="s">
        <v>3093</v>
      </c>
      <c r="R1852" t="s">
        <v>3094</v>
      </c>
    </row>
    <row r="1853" spans="1:18" x14ac:dyDescent="0.25">
      <c r="A1853">
        <v>20300610</v>
      </c>
      <c r="B1853" t="s">
        <v>3089</v>
      </c>
      <c r="D1853" t="s">
        <v>3090</v>
      </c>
      <c r="F1853">
        <v>1</v>
      </c>
      <c r="G1853">
        <v>0</v>
      </c>
      <c r="H1853">
        <v>4.1666666666666702E-4</v>
      </c>
      <c r="I1853">
        <v>4.1666666666666702E-4</v>
      </c>
      <c r="K1853"/>
      <c r="N1853" t="s">
        <v>3091</v>
      </c>
      <c r="O1853" t="s">
        <v>3092</v>
      </c>
      <c r="P1853" t="s">
        <v>3093</v>
      </c>
      <c r="R1853" t="s">
        <v>3094</v>
      </c>
    </row>
    <row r="1854" spans="1:18" x14ac:dyDescent="0.25">
      <c r="A1854">
        <v>20301100</v>
      </c>
      <c r="B1854" t="s">
        <v>3089</v>
      </c>
      <c r="D1854" t="s">
        <v>3090</v>
      </c>
      <c r="F1854">
        <v>1</v>
      </c>
      <c r="G1854">
        <v>0</v>
      </c>
      <c r="H1854">
        <v>9.2239234065345399E-2</v>
      </c>
      <c r="I1854">
        <v>9.2239234065345399E-2</v>
      </c>
      <c r="K1854"/>
      <c r="N1854" t="s">
        <v>3091</v>
      </c>
      <c r="O1854" t="s">
        <v>3092</v>
      </c>
      <c r="P1854" t="s">
        <v>3093</v>
      </c>
      <c r="R1854" t="s">
        <v>3094</v>
      </c>
    </row>
    <row r="1855" spans="1:18" x14ac:dyDescent="0.25">
      <c r="A1855">
        <v>20301300</v>
      </c>
      <c r="B1855" t="s">
        <v>3089</v>
      </c>
      <c r="D1855" t="s">
        <v>3090</v>
      </c>
      <c r="F1855">
        <v>1</v>
      </c>
      <c r="G1855">
        <v>0</v>
      </c>
      <c r="H1855">
        <v>0</v>
      </c>
      <c r="I1855">
        <v>0</v>
      </c>
      <c r="K1855"/>
      <c r="N1855" t="s">
        <v>3091</v>
      </c>
      <c r="O1855" t="s">
        <v>3092</v>
      </c>
      <c r="P1855" t="s">
        <v>3093</v>
      </c>
      <c r="R1855" t="s">
        <v>3094</v>
      </c>
    </row>
    <row r="1856" spans="1:18" x14ac:dyDescent="0.25">
      <c r="A1856">
        <v>20301600</v>
      </c>
      <c r="B1856" t="s">
        <v>3089</v>
      </c>
      <c r="D1856" t="s">
        <v>3090</v>
      </c>
      <c r="F1856">
        <v>1</v>
      </c>
      <c r="G1856">
        <v>0</v>
      </c>
      <c r="H1856">
        <v>0</v>
      </c>
      <c r="I1856">
        <v>0</v>
      </c>
      <c r="K1856"/>
      <c r="N1856" t="s">
        <v>3091</v>
      </c>
      <c r="O1856" t="s">
        <v>3092</v>
      </c>
      <c r="P1856" t="s">
        <v>3093</v>
      </c>
      <c r="R1856" t="s">
        <v>3094</v>
      </c>
    </row>
    <row r="1857" spans="1:18" x14ac:dyDescent="0.25">
      <c r="A1857">
        <v>20301700</v>
      </c>
      <c r="B1857" t="s">
        <v>3089</v>
      </c>
      <c r="D1857" t="s">
        <v>3090</v>
      </c>
      <c r="F1857">
        <v>1</v>
      </c>
      <c r="G1857">
        <v>0</v>
      </c>
      <c r="H1857">
        <v>1.06E-2</v>
      </c>
      <c r="I1857">
        <v>1.06E-2</v>
      </c>
      <c r="K1857"/>
      <c r="N1857" t="s">
        <v>3091</v>
      </c>
      <c r="O1857" t="s">
        <v>3092</v>
      </c>
      <c r="P1857" t="s">
        <v>3093</v>
      </c>
      <c r="R1857" t="s">
        <v>3094</v>
      </c>
    </row>
    <row r="1858" spans="1:18" x14ac:dyDescent="0.25">
      <c r="A1858">
        <v>20301800</v>
      </c>
      <c r="B1858" t="s">
        <v>3089</v>
      </c>
      <c r="D1858" t="s">
        <v>3090</v>
      </c>
      <c r="F1858">
        <v>1</v>
      </c>
      <c r="G1858">
        <v>0</v>
      </c>
      <c r="H1858">
        <v>1.472E-2</v>
      </c>
      <c r="I1858">
        <v>1.472E-2</v>
      </c>
      <c r="K1858"/>
      <c r="N1858" t="s">
        <v>3091</v>
      </c>
      <c r="O1858" t="s">
        <v>3092</v>
      </c>
      <c r="P1858" t="s">
        <v>3093</v>
      </c>
      <c r="R1858" t="s">
        <v>3094</v>
      </c>
    </row>
    <row r="1859" spans="1:18" x14ac:dyDescent="0.25">
      <c r="A1859">
        <v>20301900</v>
      </c>
      <c r="B1859" t="s">
        <v>3089</v>
      </c>
      <c r="D1859" t="s">
        <v>3090</v>
      </c>
      <c r="F1859">
        <v>1</v>
      </c>
      <c r="G1859">
        <v>0</v>
      </c>
      <c r="H1859">
        <v>0</v>
      </c>
      <c r="I1859">
        <v>0</v>
      </c>
      <c r="K1859"/>
      <c r="N1859" t="s">
        <v>3091</v>
      </c>
      <c r="O1859" t="s">
        <v>3092</v>
      </c>
      <c r="P1859" t="s">
        <v>3093</v>
      </c>
      <c r="R1859" t="s">
        <v>3094</v>
      </c>
    </row>
    <row r="1860" spans="1:18" x14ac:dyDescent="0.25">
      <c r="A1860">
        <v>20302100</v>
      </c>
      <c r="B1860" t="s">
        <v>3089</v>
      </c>
      <c r="D1860" t="s">
        <v>3090</v>
      </c>
      <c r="F1860">
        <v>1</v>
      </c>
      <c r="G1860">
        <v>0</v>
      </c>
      <c r="H1860">
        <v>0</v>
      </c>
      <c r="I1860">
        <v>0</v>
      </c>
      <c r="K1860"/>
      <c r="N1860" t="s">
        <v>3091</v>
      </c>
      <c r="O1860" t="s">
        <v>3092</v>
      </c>
      <c r="P1860" t="s">
        <v>3093</v>
      </c>
      <c r="R1860" t="s">
        <v>3094</v>
      </c>
    </row>
    <row r="1861" spans="1:18" x14ac:dyDescent="0.25">
      <c r="A1861">
        <v>20302300</v>
      </c>
      <c r="B1861" t="s">
        <v>3089</v>
      </c>
      <c r="D1861" t="s">
        <v>3090</v>
      </c>
      <c r="F1861">
        <v>1</v>
      </c>
      <c r="G1861">
        <v>0</v>
      </c>
      <c r="H1861">
        <v>0.1096</v>
      </c>
      <c r="I1861">
        <v>0.1096</v>
      </c>
      <c r="K1861"/>
      <c r="N1861" t="s">
        <v>3091</v>
      </c>
      <c r="O1861" t="s">
        <v>3092</v>
      </c>
      <c r="P1861" t="s">
        <v>3093</v>
      </c>
      <c r="R1861" t="s">
        <v>3094</v>
      </c>
    </row>
    <row r="1862" spans="1:18" x14ac:dyDescent="0.25">
      <c r="A1862">
        <v>20302900</v>
      </c>
      <c r="B1862" t="s">
        <v>3089</v>
      </c>
      <c r="D1862" t="s">
        <v>3090</v>
      </c>
      <c r="F1862">
        <v>1</v>
      </c>
      <c r="G1862">
        <v>0</v>
      </c>
      <c r="H1862">
        <v>3.5992392544693698E-3</v>
      </c>
      <c r="I1862">
        <v>3.5992392544693698E-3</v>
      </c>
      <c r="K1862"/>
      <c r="N1862" t="s">
        <v>3091</v>
      </c>
      <c r="O1862" t="s">
        <v>3092</v>
      </c>
      <c r="P1862" t="s">
        <v>3093</v>
      </c>
      <c r="R1862" t="s">
        <v>3094</v>
      </c>
    </row>
    <row r="1863" spans="1:18" x14ac:dyDescent="0.25">
      <c r="A1863">
        <v>20303000</v>
      </c>
      <c r="B1863" t="s">
        <v>3089</v>
      </c>
      <c r="D1863" t="s">
        <v>3090</v>
      </c>
      <c r="F1863">
        <v>1</v>
      </c>
      <c r="G1863">
        <v>0</v>
      </c>
      <c r="H1863">
        <v>1.0999999999999999E-2</v>
      </c>
      <c r="I1863">
        <v>1.0999999999999999E-2</v>
      </c>
      <c r="K1863"/>
      <c r="N1863" t="s">
        <v>3091</v>
      </c>
      <c r="O1863" t="s">
        <v>3092</v>
      </c>
      <c r="P1863" t="s">
        <v>3093</v>
      </c>
      <c r="R1863" t="s">
        <v>3094</v>
      </c>
    </row>
    <row r="1864" spans="1:18" x14ac:dyDescent="0.25">
      <c r="A1864">
        <v>20303700</v>
      </c>
      <c r="B1864" t="s">
        <v>3089</v>
      </c>
      <c r="D1864" t="s">
        <v>3090</v>
      </c>
      <c r="F1864">
        <v>1</v>
      </c>
      <c r="G1864">
        <v>0</v>
      </c>
      <c r="H1864">
        <v>1.12E-2</v>
      </c>
      <c r="I1864">
        <v>1.12E-2</v>
      </c>
      <c r="K1864"/>
      <c r="N1864" t="s">
        <v>3091</v>
      </c>
      <c r="O1864" t="s">
        <v>3092</v>
      </c>
      <c r="P1864" t="s">
        <v>3093</v>
      </c>
      <c r="R1864" t="s">
        <v>3094</v>
      </c>
    </row>
    <row r="1865" spans="1:18" x14ac:dyDescent="0.25">
      <c r="A1865">
        <v>20303800</v>
      </c>
      <c r="B1865" t="s">
        <v>3089</v>
      </c>
      <c r="D1865" t="s">
        <v>3090</v>
      </c>
      <c r="F1865">
        <v>1</v>
      </c>
      <c r="G1865">
        <v>0</v>
      </c>
      <c r="H1865">
        <v>1.0980392156862699E-3</v>
      </c>
      <c r="I1865">
        <v>1.0980392156862699E-3</v>
      </c>
      <c r="K1865"/>
      <c r="N1865" t="s">
        <v>3091</v>
      </c>
      <c r="O1865" t="s">
        <v>3092</v>
      </c>
      <c r="P1865" t="s">
        <v>3093</v>
      </c>
      <c r="R1865" t="s">
        <v>3094</v>
      </c>
    </row>
    <row r="1866" spans="1:18" x14ac:dyDescent="0.25">
      <c r="A1866">
        <v>20304300</v>
      </c>
      <c r="B1866" t="s">
        <v>3089</v>
      </c>
      <c r="D1866" t="s">
        <v>3090</v>
      </c>
      <c r="F1866">
        <v>1</v>
      </c>
      <c r="G1866">
        <v>0</v>
      </c>
      <c r="H1866">
        <v>1.9400000000000001E-2</v>
      </c>
      <c r="I1866">
        <v>1.9400000000000001E-2</v>
      </c>
      <c r="K1866"/>
      <c r="N1866" t="s">
        <v>3091</v>
      </c>
      <c r="O1866" t="s">
        <v>3092</v>
      </c>
      <c r="P1866" t="s">
        <v>3093</v>
      </c>
      <c r="R1866" t="s">
        <v>3094</v>
      </c>
    </row>
    <row r="1867" spans="1:18" x14ac:dyDescent="0.25">
      <c r="A1867">
        <v>20304800</v>
      </c>
      <c r="B1867" t="s">
        <v>3089</v>
      </c>
      <c r="D1867" t="s">
        <v>3090</v>
      </c>
      <c r="F1867">
        <v>1</v>
      </c>
      <c r="G1867">
        <v>0</v>
      </c>
      <c r="H1867">
        <v>4.4999999999999998E-2</v>
      </c>
      <c r="I1867">
        <v>4.4999999999999998E-2</v>
      </c>
      <c r="K1867"/>
      <c r="N1867" t="s">
        <v>3091</v>
      </c>
      <c r="O1867" t="s">
        <v>3092</v>
      </c>
      <c r="P1867" t="s">
        <v>3093</v>
      </c>
      <c r="R1867" t="s">
        <v>3094</v>
      </c>
    </row>
    <row r="1868" spans="1:18" x14ac:dyDescent="0.25">
      <c r="A1868">
        <v>20304900</v>
      </c>
      <c r="B1868" t="s">
        <v>3089</v>
      </c>
      <c r="D1868" t="s">
        <v>3090</v>
      </c>
      <c r="F1868">
        <v>1</v>
      </c>
      <c r="G1868">
        <v>0</v>
      </c>
      <c r="H1868">
        <v>8.0999999999999996E-3</v>
      </c>
      <c r="I1868">
        <v>8.0999999999999996E-3</v>
      </c>
      <c r="K1868"/>
      <c r="N1868" t="s">
        <v>3091</v>
      </c>
      <c r="O1868" t="s">
        <v>3092</v>
      </c>
      <c r="P1868" t="s">
        <v>3093</v>
      </c>
      <c r="R1868" t="s">
        <v>3094</v>
      </c>
    </row>
    <row r="1869" spans="1:18" x14ac:dyDescent="0.25">
      <c r="A1869">
        <v>20305000</v>
      </c>
      <c r="B1869" t="s">
        <v>3089</v>
      </c>
      <c r="D1869" t="s">
        <v>3090</v>
      </c>
      <c r="F1869">
        <v>1</v>
      </c>
      <c r="G1869">
        <v>0</v>
      </c>
      <c r="H1869">
        <v>2.5702448210922699E-2</v>
      </c>
      <c r="I1869">
        <v>2.5702448210922699E-2</v>
      </c>
      <c r="K1869"/>
      <c r="N1869" t="s">
        <v>3091</v>
      </c>
      <c r="O1869" t="s">
        <v>3092</v>
      </c>
      <c r="P1869" t="s">
        <v>3093</v>
      </c>
      <c r="R1869" t="s">
        <v>3094</v>
      </c>
    </row>
    <row r="1870" spans="1:18" x14ac:dyDescent="0.25">
      <c r="A1870">
        <v>20306200</v>
      </c>
      <c r="B1870" t="s">
        <v>3089</v>
      </c>
      <c r="D1870" t="s">
        <v>3090</v>
      </c>
      <c r="F1870">
        <v>1</v>
      </c>
      <c r="G1870">
        <v>0</v>
      </c>
      <c r="H1870">
        <v>0.02</v>
      </c>
      <c r="I1870">
        <v>0.02</v>
      </c>
      <c r="K1870"/>
      <c r="N1870" t="s">
        <v>3091</v>
      </c>
      <c r="O1870" t="s">
        <v>3092</v>
      </c>
      <c r="P1870" t="s">
        <v>3093</v>
      </c>
      <c r="R1870" t="s">
        <v>3094</v>
      </c>
    </row>
    <row r="1871" spans="1:18" x14ac:dyDescent="0.25">
      <c r="A1871">
        <v>20306900</v>
      </c>
      <c r="B1871" t="s">
        <v>3089</v>
      </c>
      <c r="D1871" t="s">
        <v>3090</v>
      </c>
      <c r="F1871">
        <v>1</v>
      </c>
      <c r="G1871">
        <v>0</v>
      </c>
      <c r="H1871">
        <v>8.0922935779816393E-2</v>
      </c>
      <c r="I1871">
        <v>8.0922935779816393E-2</v>
      </c>
      <c r="K1871"/>
      <c r="N1871" t="s">
        <v>3091</v>
      </c>
      <c r="O1871" t="s">
        <v>3092</v>
      </c>
      <c r="P1871" t="s">
        <v>3093</v>
      </c>
      <c r="R1871" t="s">
        <v>3094</v>
      </c>
    </row>
    <row r="1872" spans="1:18" x14ac:dyDescent="0.25">
      <c r="A1872">
        <v>20307200</v>
      </c>
      <c r="B1872" t="s">
        <v>3089</v>
      </c>
      <c r="D1872" t="s">
        <v>3090</v>
      </c>
      <c r="F1872">
        <v>1</v>
      </c>
      <c r="G1872">
        <v>0</v>
      </c>
      <c r="H1872">
        <v>2.2499999999999999E-2</v>
      </c>
      <c r="I1872">
        <v>2.2499999999999999E-2</v>
      </c>
      <c r="K1872"/>
      <c r="N1872" t="s">
        <v>3091</v>
      </c>
      <c r="O1872" t="s">
        <v>3092</v>
      </c>
      <c r="P1872" t="s">
        <v>3093</v>
      </c>
      <c r="R1872" t="s">
        <v>3094</v>
      </c>
    </row>
    <row r="1873" spans="1:18" x14ac:dyDescent="0.25">
      <c r="A1873">
        <v>20307400</v>
      </c>
      <c r="B1873" t="s">
        <v>3089</v>
      </c>
      <c r="D1873" t="s">
        <v>3090</v>
      </c>
      <c r="F1873">
        <v>1</v>
      </c>
      <c r="G1873">
        <v>0</v>
      </c>
      <c r="H1873">
        <v>0.155</v>
      </c>
      <c r="I1873">
        <v>0.155</v>
      </c>
      <c r="K1873"/>
      <c r="N1873" t="s">
        <v>3091</v>
      </c>
      <c r="O1873" t="s">
        <v>3092</v>
      </c>
      <c r="P1873" t="s">
        <v>3093</v>
      </c>
      <c r="R1873" t="s">
        <v>3094</v>
      </c>
    </row>
    <row r="1874" spans="1:18" x14ac:dyDescent="0.25">
      <c r="A1874">
        <v>20307700</v>
      </c>
      <c r="B1874" t="s">
        <v>3089</v>
      </c>
      <c r="D1874" t="s">
        <v>3090</v>
      </c>
      <c r="F1874">
        <v>1</v>
      </c>
      <c r="G1874">
        <v>0</v>
      </c>
      <c r="H1874">
        <v>3.3E-3</v>
      </c>
      <c r="I1874">
        <v>3.3E-3</v>
      </c>
      <c r="K1874"/>
      <c r="N1874" t="s">
        <v>3091</v>
      </c>
      <c r="O1874" t="s">
        <v>3092</v>
      </c>
      <c r="P1874" t="s">
        <v>3093</v>
      </c>
      <c r="R1874" t="s">
        <v>3094</v>
      </c>
    </row>
    <row r="1875" spans="1:18" x14ac:dyDescent="0.25">
      <c r="A1875">
        <v>20307900</v>
      </c>
      <c r="B1875" t="s">
        <v>3089</v>
      </c>
      <c r="D1875" t="s">
        <v>3090</v>
      </c>
      <c r="F1875">
        <v>1</v>
      </c>
      <c r="G1875">
        <v>0</v>
      </c>
      <c r="H1875">
        <v>0.19</v>
      </c>
      <c r="I1875">
        <v>0.19</v>
      </c>
      <c r="K1875"/>
      <c r="N1875" t="s">
        <v>3091</v>
      </c>
      <c r="O1875" t="s">
        <v>3092</v>
      </c>
      <c r="P1875" t="s">
        <v>3093</v>
      </c>
      <c r="R1875" t="s">
        <v>3094</v>
      </c>
    </row>
    <row r="1876" spans="1:18" x14ac:dyDescent="0.25">
      <c r="A1876">
        <v>20308000</v>
      </c>
      <c r="B1876" t="s">
        <v>3089</v>
      </c>
      <c r="D1876" t="s">
        <v>3090</v>
      </c>
      <c r="F1876">
        <v>1</v>
      </c>
      <c r="G1876">
        <v>0</v>
      </c>
      <c r="H1876">
        <v>7.0999999999999994E-2</v>
      </c>
      <c r="I1876">
        <v>7.0999999999999994E-2</v>
      </c>
      <c r="K1876"/>
      <c r="N1876" t="s">
        <v>3091</v>
      </c>
      <c r="O1876" t="s">
        <v>3092</v>
      </c>
      <c r="P1876" t="s">
        <v>3093</v>
      </c>
      <c r="R1876" t="s">
        <v>3094</v>
      </c>
    </row>
    <row r="1877" spans="1:18" x14ac:dyDescent="0.25">
      <c r="A1877">
        <v>20308200</v>
      </c>
      <c r="B1877" t="s">
        <v>3089</v>
      </c>
      <c r="D1877" t="s">
        <v>3090</v>
      </c>
      <c r="F1877">
        <v>1</v>
      </c>
      <c r="G1877">
        <v>0</v>
      </c>
      <c r="H1877">
        <v>2.3270015698587099E-2</v>
      </c>
      <c r="I1877">
        <v>2.3270015698587099E-2</v>
      </c>
      <c r="K1877"/>
      <c r="N1877" t="s">
        <v>3091</v>
      </c>
      <c r="O1877" t="s">
        <v>3092</v>
      </c>
      <c r="P1877" t="s">
        <v>3093</v>
      </c>
      <c r="R1877" t="s">
        <v>3094</v>
      </c>
    </row>
    <row r="1878" spans="1:18" x14ac:dyDescent="0.25">
      <c r="A1878">
        <v>20308800</v>
      </c>
      <c r="B1878" t="s">
        <v>3089</v>
      </c>
      <c r="D1878" t="s">
        <v>3090</v>
      </c>
      <c r="F1878">
        <v>1</v>
      </c>
      <c r="G1878">
        <v>0</v>
      </c>
      <c r="H1878">
        <v>1.2499999999999901E-3</v>
      </c>
      <c r="I1878">
        <v>1.2499999999999901E-3</v>
      </c>
      <c r="K1878"/>
      <c r="N1878" t="s">
        <v>3091</v>
      </c>
      <c r="O1878" t="s">
        <v>3092</v>
      </c>
      <c r="P1878" t="s">
        <v>3093</v>
      </c>
      <c r="R1878" t="s">
        <v>3094</v>
      </c>
    </row>
    <row r="1879" spans="1:18" x14ac:dyDescent="0.25">
      <c r="A1879">
        <v>20310100</v>
      </c>
      <c r="B1879" t="s">
        <v>3089</v>
      </c>
      <c r="D1879" t="s">
        <v>3090</v>
      </c>
      <c r="F1879">
        <v>1</v>
      </c>
      <c r="G1879">
        <v>0</v>
      </c>
      <c r="H1879">
        <v>0</v>
      </c>
      <c r="I1879">
        <v>0</v>
      </c>
      <c r="K1879"/>
      <c r="N1879" t="s">
        <v>3091</v>
      </c>
      <c r="O1879" t="s">
        <v>3092</v>
      </c>
      <c r="P1879" t="s">
        <v>3093</v>
      </c>
      <c r="R1879" t="s">
        <v>3094</v>
      </c>
    </row>
    <row r="1880" spans="1:18" x14ac:dyDescent="0.25">
      <c r="A1880">
        <v>20310300</v>
      </c>
      <c r="B1880" t="s">
        <v>3089</v>
      </c>
      <c r="D1880" t="s">
        <v>3090</v>
      </c>
      <c r="F1880">
        <v>1</v>
      </c>
      <c r="G1880">
        <v>0</v>
      </c>
      <c r="H1880">
        <v>0</v>
      </c>
      <c r="I1880"/>
      <c r="K1880"/>
      <c r="N1880" t="s">
        <v>3091</v>
      </c>
      <c r="O1880" t="s">
        <v>3092</v>
      </c>
      <c r="P1880" t="s">
        <v>3093</v>
      </c>
      <c r="R1880" t="s">
        <v>3094</v>
      </c>
    </row>
    <row r="1881" spans="1:18" x14ac:dyDescent="0.25">
      <c r="A1881">
        <v>20310400</v>
      </c>
      <c r="B1881" t="s">
        <v>3089</v>
      </c>
      <c r="D1881" t="s">
        <v>3090</v>
      </c>
      <c r="F1881">
        <v>1</v>
      </c>
      <c r="G1881">
        <v>0</v>
      </c>
      <c r="H1881">
        <v>0</v>
      </c>
      <c r="I1881"/>
      <c r="K1881"/>
      <c r="N1881" t="s">
        <v>3091</v>
      </c>
      <c r="O1881" t="s">
        <v>3092</v>
      </c>
      <c r="P1881" t="s">
        <v>3093</v>
      </c>
      <c r="R1881" t="s">
        <v>3094</v>
      </c>
    </row>
    <row r="1882" spans="1:18" x14ac:dyDescent="0.25">
      <c r="A1882">
        <v>20311200</v>
      </c>
      <c r="B1882" t="s">
        <v>3089</v>
      </c>
      <c r="D1882" t="s">
        <v>3090</v>
      </c>
      <c r="F1882">
        <v>1</v>
      </c>
      <c r="G1882">
        <v>0</v>
      </c>
      <c r="H1882">
        <v>0</v>
      </c>
      <c r="I1882"/>
      <c r="K1882"/>
      <c r="N1882" t="s">
        <v>3091</v>
      </c>
      <c r="O1882" t="s">
        <v>3092</v>
      </c>
      <c r="P1882" t="s">
        <v>3093</v>
      </c>
      <c r="R1882" t="s">
        <v>3094</v>
      </c>
    </row>
    <row r="1883" spans="1:18" x14ac:dyDescent="0.25">
      <c r="A1883">
        <v>20311400</v>
      </c>
      <c r="B1883" t="s">
        <v>3089</v>
      </c>
      <c r="D1883" t="s">
        <v>3090</v>
      </c>
      <c r="F1883">
        <v>1</v>
      </c>
      <c r="G1883">
        <v>0</v>
      </c>
      <c r="H1883">
        <v>0</v>
      </c>
      <c r="I1883">
        <v>0</v>
      </c>
      <c r="K1883"/>
      <c r="N1883" t="s">
        <v>3091</v>
      </c>
      <c r="O1883" t="s">
        <v>3092</v>
      </c>
      <c r="P1883" t="s">
        <v>3093</v>
      </c>
      <c r="R1883" t="s">
        <v>3094</v>
      </c>
    </row>
    <row r="1884" spans="1:18" x14ac:dyDescent="0.25">
      <c r="A1884">
        <v>20311600</v>
      </c>
      <c r="B1884" t="s">
        <v>3089</v>
      </c>
      <c r="D1884" t="s">
        <v>3090</v>
      </c>
      <c r="F1884">
        <v>1</v>
      </c>
      <c r="G1884">
        <v>0</v>
      </c>
      <c r="H1884">
        <v>4.9000000000000002E-2</v>
      </c>
      <c r="I1884">
        <v>4.9000000000000002E-2</v>
      </c>
      <c r="K1884"/>
      <c r="N1884" t="s">
        <v>3091</v>
      </c>
      <c r="O1884" t="s">
        <v>3092</v>
      </c>
      <c r="P1884" t="s">
        <v>3093</v>
      </c>
      <c r="R1884" t="s">
        <v>3094</v>
      </c>
    </row>
    <row r="1885" spans="1:18" x14ac:dyDescent="0.25">
      <c r="A1885">
        <v>20311700</v>
      </c>
      <c r="B1885" t="s">
        <v>3089</v>
      </c>
      <c r="D1885" t="s">
        <v>3090</v>
      </c>
      <c r="F1885">
        <v>1</v>
      </c>
      <c r="G1885">
        <v>0</v>
      </c>
      <c r="H1885">
        <v>8.97955056179775E-2</v>
      </c>
      <c r="I1885">
        <v>8.97955056179775E-2</v>
      </c>
      <c r="K1885"/>
      <c r="N1885" t="s">
        <v>3091</v>
      </c>
      <c r="O1885" t="s">
        <v>3092</v>
      </c>
      <c r="P1885" t="s">
        <v>3093</v>
      </c>
      <c r="R1885" t="s">
        <v>3094</v>
      </c>
    </row>
    <row r="1886" spans="1:18" x14ac:dyDescent="0.25">
      <c r="A1886">
        <v>20311800</v>
      </c>
      <c r="B1886" t="s">
        <v>3089</v>
      </c>
      <c r="D1886" t="s">
        <v>3090</v>
      </c>
      <c r="F1886">
        <v>1</v>
      </c>
      <c r="G1886">
        <v>0</v>
      </c>
      <c r="H1886">
        <v>0</v>
      </c>
      <c r="I1886">
        <v>0</v>
      </c>
      <c r="K1886"/>
      <c r="N1886" t="s">
        <v>3091</v>
      </c>
      <c r="O1886" t="s">
        <v>3092</v>
      </c>
      <c r="P1886" t="s">
        <v>3093</v>
      </c>
      <c r="R1886" t="s">
        <v>3094</v>
      </c>
    </row>
    <row r="1887" spans="1:18" x14ac:dyDescent="0.25">
      <c r="A1887">
        <v>20311900</v>
      </c>
      <c r="B1887" t="s">
        <v>3089</v>
      </c>
      <c r="D1887" t="s">
        <v>3090</v>
      </c>
      <c r="F1887">
        <v>1</v>
      </c>
      <c r="G1887">
        <v>0</v>
      </c>
      <c r="H1887">
        <v>0</v>
      </c>
      <c r="I1887">
        <v>0</v>
      </c>
      <c r="K1887"/>
      <c r="N1887" t="s">
        <v>3091</v>
      </c>
      <c r="O1887" t="s">
        <v>3092</v>
      </c>
      <c r="P1887" t="s">
        <v>3093</v>
      </c>
      <c r="R1887" t="s">
        <v>3094</v>
      </c>
    </row>
    <row r="1888" spans="1:18" x14ac:dyDescent="0.25">
      <c r="A1888">
        <v>20312000</v>
      </c>
      <c r="B1888" t="s">
        <v>3089</v>
      </c>
      <c r="D1888" t="s">
        <v>3090</v>
      </c>
      <c r="F1888">
        <v>1</v>
      </c>
      <c r="G1888">
        <v>0</v>
      </c>
      <c r="H1888">
        <v>0.16860954335556599</v>
      </c>
      <c r="I1888">
        <v>0.16860954335556599</v>
      </c>
      <c r="K1888"/>
      <c r="N1888" t="s">
        <v>3091</v>
      </c>
      <c r="O1888" t="s">
        <v>3092</v>
      </c>
      <c r="P1888" t="s">
        <v>3093</v>
      </c>
      <c r="R1888" t="s">
        <v>3094</v>
      </c>
    </row>
    <row r="1889" spans="1:18" x14ac:dyDescent="0.25">
      <c r="A1889">
        <v>20312100</v>
      </c>
      <c r="B1889" t="s">
        <v>3089</v>
      </c>
      <c r="D1889" t="s">
        <v>3090</v>
      </c>
      <c r="F1889">
        <v>1</v>
      </c>
      <c r="G1889">
        <v>0</v>
      </c>
      <c r="H1889">
        <v>0</v>
      </c>
      <c r="I1889">
        <v>0</v>
      </c>
      <c r="K1889"/>
      <c r="N1889" t="s">
        <v>3091</v>
      </c>
      <c r="O1889" t="s">
        <v>3092</v>
      </c>
      <c r="P1889" t="s">
        <v>3093</v>
      </c>
      <c r="R1889" t="s">
        <v>3094</v>
      </c>
    </row>
    <row r="1890" spans="1:18" x14ac:dyDescent="0.25">
      <c r="A1890">
        <v>20312200</v>
      </c>
      <c r="B1890" t="s">
        <v>3089</v>
      </c>
      <c r="D1890" t="s">
        <v>3090</v>
      </c>
      <c r="F1890">
        <v>1</v>
      </c>
      <c r="G1890">
        <v>0</v>
      </c>
      <c r="H1890">
        <v>2.0666666666666702E-3</v>
      </c>
      <c r="I1890">
        <v>2.0666666666666702E-3</v>
      </c>
      <c r="K1890"/>
      <c r="N1890" t="s">
        <v>3091</v>
      </c>
      <c r="O1890" t="s">
        <v>3092</v>
      </c>
      <c r="P1890" t="s">
        <v>3093</v>
      </c>
      <c r="R1890" t="s">
        <v>3094</v>
      </c>
    </row>
    <row r="1891" spans="1:18" x14ac:dyDescent="0.25">
      <c r="A1891">
        <v>20312300</v>
      </c>
      <c r="B1891" t="s">
        <v>3089</v>
      </c>
      <c r="D1891" t="s">
        <v>3090</v>
      </c>
      <c r="F1891">
        <v>1</v>
      </c>
      <c r="G1891">
        <v>0</v>
      </c>
      <c r="H1891">
        <v>8.8917241379310296E-3</v>
      </c>
      <c r="I1891">
        <v>8.8917241379310296E-3</v>
      </c>
      <c r="K1891"/>
      <c r="N1891" t="s">
        <v>3091</v>
      </c>
      <c r="O1891" t="s">
        <v>3092</v>
      </c>
      <c r="P1891" t="s">
        <v>3093</v>
      </c>
      <c r="R1891" t="s">
        <v>3094</v>
      </c>
    </row>
    <row r="1892" spans="1:18" x14ac:dyDescent="0.25">
      <c r="A1892">
        <v>20312500</v>
      </c>
      <c r="B1892" t="s">
        <v>3089</v>
      </c>
      <c r="D1892" t="s">
        <v>3090</v>
      </c>
      <c r="F1892">
        <v>1</v>
      </c>
      <c r="G1892">
        <v>0</v>
      </c>
      <c r="H1892">
        <v>5.7789346246973298E-3</v>
      </c>
      <c r="I1892">
        <v>5.7789346246973298E-3</v>
      </c>
      <c r="K1892"/>
      <c r="N1892" t="s">
        <v>3091</v>
      </c>
      <c r="O1892" t="s">
        <v>3092</v>
      </c>
      <c r="P1892" t="s">
        <v>3093</v>
      </c>
      <c r="R1892" t="s">
        <v>3094</v>
      </c>
    </row>
    <row r="1893" spans="1:18" x14ac:dyDescent="0.25">
      <c r="A1893">
        <v>20312600</v>
      </c>
      <c r="B1893" t="s">
        <v>3089</v>
      </c>
      <c r="D1893" t="s">
        <v>3090</v>
      </c>
      <c r="F1893">
        <v>1</v>
      </c>
      <c r="G1893">
        <v>0</v>
      </c>
      <c r="H1893">
        <v>0</v>
      </c>
      <c r="I1893">
        <v>0</v>
      </c>
      <c r="K1893"/>
      <c r="N1893" t="s">
        <v>3091</v>
      </c>
      <c r="O1893" t="s">
        <v>3092</v>
      </c>
      <c r="P1893" t="s">
        <v>3093</v>
      </c>
      <c r="R1893" t="s">
        <v>3094</v>
      </c>
    </row>
    <row r="1894" spans="1:18" x14ac:dyDescent="0.25">
      <c r="A1894">
        <v>20312700</v>
      </c>
      <c r="B1894" t="s">
        <v>3089</v>
      </c>
      <c r="D1894" t="s">
        <v>3090</v>
      </c>
      <c r="F1894">
        <v>1</v>
      </c>
      <c r="G1894">
        <v>0</v>
      </c>
      <c r="H1894">
        <v>1.06E-2</v>
      </c>
      <c r="I1894">
        <v>1.06E-2</v>
      </c>
      <c r="K1894"/>
      <c r="N1894" t="s">
        <v>3091</v>
      </c>
      <c r="O1894" t="s">
        <v>3092</v>
      </c>
      <c r="P1894" t="s">
        <v>3093</v>
      </c>
      <c r="R1894" t="s">
        <v>3094</v>
      </c>
    </row>
    <row r="1895" spans="1:18" x14ac:dyDescent="0.25">
      <c r="A1895">
        <v>20312800</v>
      </c>
      <c r="B1895" t="s">
        <v>3089</v>
      </c>
      <c r="D1895" t="s">
        <v>3090</v>
      </c>
      <c r="F1895">
        <v>1</v>
      </c>
      <c r="G1895">
        <v>0</v>
      </c>
      <c r="H1895">
        <v>5.2336359292881E-3</v>
      </c>
      <c r="I1895">
        <v>5.2336359292881E-3</v>
      </c>
      <c r="K1895"/>
      <c r="N1895" t="s">
        <v>3091</v>
      </c>
      <c r="O1895" t="s">
        <v>3092</v>
      </c>
      <c r="P1895" t="s">
        <v>3093</v>
      </c>
      <c r="R1895" t="s">
        <v>3094</v>
      </c>
    </row>
    <row r="1896" spans="1:18" x14ac:dyDescent="0.25">
      <c r="A1896">
        <v>20313100</v>
      </c>
      <c r="B1896" t="s">
        <v>3089</v>
      </c>
      <c r="D1896" t="s">
        <v>3090</v>
      </c>
      <c r="F1896">
        <v>1</v>
      </c>
      <c r="G1896">
        <v>0</v>
      </c>
      <c r="H1896">
        <v>9.5833333333333309E-3</v>
      </c>
      <c r="I1896">
        <v>9.5833333333333309E-3</v>
      </c>
      <c r="K1896"/>
      <c r="N1896" t="s">
        <v>3091</v>
      </c>
      <c r="O1896" t="s">
        <v>3092</v>
      </c>
      <c r="P1896" t="s">
        <v>3093</v>
      </c>
      <c r="R1896" t="s">
        <v>3094</v>
      </c>
    </row>
    <row r="1897" spans="1:18" x14ac:dyDescent="0.25">
      <c r="A1897">
        <v>20313200</v>
      </c>
      <c r="B1897" t="s">
        <v>3089</v>
      </c>
      <c r="D1897" t="s">
        <v>3090</v>
      </c>
      <c r="F1897">
        <v>1</v>
      </c>
      <c r="G1897">
        <v>0</v>
      </c>
      <c r="H1897">
        <v>1.66E-2</v>
      </c>
      <c r="I1897">
        <v>1.66E-2</v>
      </c>
      <c r="K1897"/>
      <c r="N1897" t="s">
        <v>3091</v>
      </c>
      <c r="O1897" t="s">
        <v>3092</v>
      </c>
      <c r="P1897" t="s">
        <v>3093</v>
      </c>
      <c r="R1897" t="s">
        <v>3094</v>
      </c>
    </row>
    <row r="1898" spans="1:18" x14ac:dyDescent="0.25">
      <c r="A1898">
        <v>20313300</v>
      </c>
      <c r="B1898" t="s">
        <v>3089</v>
      </c>
      <c r="D1898" t="s">
        <v>3090</v>
      </c>
      <c r="F1898">
        <v>1</v>
      </c>
      <c r="G1898">
        <v>0</v>
      </c>
      <c r="H1898">
        <v>0.16628767123287599</v>
      </c>
      <c r="I1898">
        <v>0.16628767123287599</v>
      </c>
      <c r="K1898"/>
      <c r="N1898" t="s">
        <v>3091</v>
      </c>
      <c r="O1898" t="s">
        <v>3092</v>
      </c>
      <c r="P1898" t="s">
        <v>3093</v>
      </c>
      <c r="R1898" t="s">
        <v>3094</v>
      </c>
    </row>
    <row r="1899" spans="1:18" x14ac:dyDescent="0.25">
      <c r="A1899">
        <v>20313400</v>
      </c>
      <c r="B1899" t="s">
        <v>3089</v>
      </c>
      <c r="D1899" t="s">
        <v>3090</v>
      </c>
      <c r="F1899">
        <v>1</v>
      </c>
      <c r="G1899">
        <v>0</v>
      </c>
      <c r="H1899">
        <v>0</v>
      </c>
      <c r="I1899">
        <v>0</v>
      </c>
      <c r="K1899"/>
      <c r="N1899" t="s">
        <v>3091</v>
      </c>
      <c r="O1899" t="s">
        <v>3092</v>
      </c>
      <c r="P1899" t="s">
        <v>3093</v>
      </c>
      <c r="R1899" t="s">
        <v>3094</v>
      </c>
    </row>
    <row r="1900" spans="1:18" x14ac:dyDescent="0.25">
      <c r="A1900">
        <v>20313500</v>
      </c>
      <c r="B1900" t="s">
        <v>3089</v>
      </c>
      <c r="D1900" t="s">
        <v>3090</v>
      </c>
      <c r="F1900">
        <v>1</v>
      </c>
      <c r="G1900">
        <v>0</v>
      </c>
      <c r="H1900">
        <v>0</v>
      </c>
      <c r="I1900">
        <v>0</v>
      </c>
      <c r="K1900"/>
      <c r="N1900" t="s">
        <v>3091</v>
      </c>
      <c r="O1900" t="s">
        <v>3092</v>
      </c>
      <c r="P1900" t="s">
        <v>3093</v>
      </c>
      <c r="R1900" t="s">
        <v>3094</v>
      </c>
    </row>
    <row r="1901" spans="1:18" x14ac:dyDescent="0.25">
      <c r="A1901">
        <v>20313600</v>
      </c>
      <c r="B1901" t="s">
        <v>3089</v>
      </c>
      <c r="D1901" t="s">
        <v>3090</v>
      </c>
      <c r="F1901">
        <v>1</v>
      </c>
      <c r="G1901">
        <v>0</v>
      </c>
      <c r="H1901">
        <v>7.4099999999999999E-2</v>
      </c>
      <c r="I1901">
        <v>7.4099999999999999E-2</v>
      </c>
      <c r="K1901"/>
      <c r="N1901" t="s">
        <v>3091</v>
      </c>
      <c r="O1901" t="s">
        <v>3092</v>
      </c>
      <c r="P1901" t="s">
        <v>3093</v>
      </c>
      <c r="R1901" t="s">
        <v>3094</v>
      </c>
    </row>
    <row r="1902" spans="1:18" x14ac:dyDescent="0.25">
      <c r="A1902">
        <v>20313700</v>
      </c>
      <c r="B1902" t="s">
        <v>3089</v>
      </c>
      <c r="D1902" t="s">
        <v>3090</v>
      </c>
      <c r="F1902">
        <v>1</v>
      </c>
      <c r="G1902">
        <v>0</v>
      </c>
      <c r="H1902">
        <v>2.7796019900497501E-2</v>
      </c>
      <c r="I1902">
        <v>2.7796019900497501E-2</v>
      </c>
      <c r="K1902"/>
      <c r="N1902" t="s">
        <v>3091</v>
      </c>
      <c r="O1902" t="s">
        <v>3092</v>
      </c>
      <c r="P1902" t="s">
        <v>3093</v>
      </c>
      <c r="R1902" t="s">
        <v>3094</v>
      </c>
    </row>
    <row r="1903" spans="1:18" x14ac:dyDescent="0.25">
      <c r="A1903">
        <v>20313800</v>
      </c>
      <c r="B1903" t="s">
        <v>3089</v>
      </c>
      <c r="D1903" t="s">
        <v>3090</v>
      </c>
      <c r="F1903">
        <v>1</v>
      </c>
      <c r="G1903">
        <v>0</v>
      </c>
      <c r="H1903">
        <v>0</v>
      </c>
      <c r="I1903">
        <v>0</v>
      </c>
      <c r="K1903"/>
      <c r="N1903" t="s">
        <v>3091</v>
      </c>
      <c r="O1903" t="s">
        <v>3092</v>
      </c>
      <c r="P1903" t="s">
        <v>3093</v>
      </c>
      <c r="R1903" t="s">
        <v>3094</v>
      </c>
    </row>
    <row r="1904" spans="1:18" x14ac:dyDescent="0.25">
      <c r="A1904">
        <v>20313900</v>
      </c>
      <c r="B1904" t="s">
        <v>3089</v>
      </c>
      <c r="D1904" t="s">
        <v>3090</v>
      </c>
      <c r="F1904">
        <v>1</v>
      </c>
      <c r="G1904">
        <v>0</v>
      </c>
      <c r="H1904">
        <v>2.8464479229379801E-2</v>
      </c>
      <c r="I1904">
        <v>2.8464479229379801E-2</v>
      </c>
      <c r="K1904"/>
      <c r="N1904" t="s">
        <v>3091</v>
      </c>
      <c r="O1904" t="s">
        <v>3092</v>
      </c>
      <c r="P1904" t="s">
        <v>3093</v>
      </c>
      <c r="R1904" t="s">
        <v>3094</v>
      </c>
    </row>
    <row r="1905" spans="1:18" x14ac:dyDescent="0.25">
      <c r="A1905">
        <v>20314000</v>
      </c>
      <c r="B1905" t="s">
        <v>3089</v>
      </c>
      <c r="D1905" t="s">
        <v>3090</v>
      </c>
      <c r="F1905">
        <v>1</v>
      </c>
      <c r="G1905">
        <v>0</v>
      </c>
      <c r="H1905">
        <v>3.8763934426229503E-2</v>
      </c>
      <c r="I1905">
        <v>3.8763934426229503E-2</v>
      </c>
      <c r="K1905"/>
      <c r="N1905" t="s">
        <v>3091</v>
      </c>
      <c r="O1905" t="s">
        <v>3092</v>
      </c>
      <c r="P1905" t="s">
        <v>3093</v>
      </c>
      <c r="R1905" t="s">
        <v>3094</v>
      </c>
    </row>
    <row r="1906" spans="1:18" x14ac:dyDescent="0.25">
      <c r="A1906">
        <v>20314100</v>
      </c>
      <c r="B1906" t="s">
        <v>3089</v>
      </c>
      <c r="D1906" t="s">
        <v>3090</v>
      </c>
      <c r="F1906">
        <v>1</v>
      </c>
      <c r="G1906">
        <v>0</v>
      </c>
      <c r="H1906">
        <v>0</v>
      </c>
      <c r="I1906">
        <v>0</v>
      </c>
      <c r="K1906"/>
      <c r="N1906" t="s">
        <v>3091</v>
      </c>
      <c r="O1906" t="s">
        <v>3092</v>
      </c>
      <c r="P1906" t="s">
        <v>3093</v>
      </c>
      <c r="R1906" t="s">
        <v>3094</v>
      </c>
    </row>
    <row r="1907" spans="1:18" x14ac:dyDescent="0.25">
      <c r="A1907">
        <v>20314200</v>
      </c>
      <c r="B1907" t="s">
        <v>3089</v>
      </c>
      <c r="D1907" t="s">
        <v>3090</v>
      </c>
      <c r="F1907">
        <v>1</v>
      </c>
      <c r="G1907">
        <v>0</v>
      </c>
      <c r="H1907">
        <v>7.5901461829994493E-2</v>
      </c>
      <c r="I1907">
        <v>7.5901461829994493E-2</v>
      </c>
      <c r="K1907"/>
      <c r="N1907" t="s">
        <v>3091</v>
      </c>
      <c r="O1907" t="s">
        <v>3092</v>
      </c>
      <c r="P1907" t="s">
        <v>3093</v>
      </c>
      <c r="R1907" t="s">
        <v>3094</v>
      </c>
    </row>
    <row r="1908" spans="1:18" x14ac:dyDescent="0.25">
      <c r="A1908">
        <v>20314300</v>
      </c>
      <c r="B1908" t="s">
        <v>3089</v>
      </c>
      <c r="D1908" t="s">
        <v>3090</v>
      </c>
      <c r="F1908">
        <v>1</v>
      </c>
      <c r="G1908">
        <v>0</v>
      </c>
      <c r="H1908">
        <v>0.309</v>
      </c>
      <c r="I1908">
        <v>0.309</v>
      </c>
      <c r="K1908"/>
      <c r="N1908" t="s">
        <v>3091</v>
      </c>
      <c r="O1908" t="s">
        <v>3092</v>
      </c>
      <c r="P1908" t="s">
        <v>3093</v>
      </c>
      <c r="R1908" t="s">
        <v>3094</v>
      </c>
    </row>
    <row r="1909" spans="1:18" x14ac:dyDescent="0.25">
      <c r="A1909">
        <v>20314400</v>
      </c>
      <c r="B1909" t="s">
        <v>3089</v>
      </c>
      <c r="D1909" t="s">
        <v>3090</v>
      </c>
      <c r="F1909">
        <v>1</v>
      </c>
      <c r="G1909">
        <v>0</v>
      </c>
      <c r="H1909">
        <v>1.075</v>
      </c>
      <c r="I1909">
        <v>1.075</v>
      </c>
      <c r="K1909"/>
      <c r="N1909" t="s">
        <v>3091</v>
      </c>
      <c r="O1909" t="s">
        <v>3092</v>
      </c>
      <c r="P1909" t="s">
        <v>3093</v>
      </c>
      <c r="R1909" t="s">
        <v>3094</v>
      </c>
    </row>
    <row r="1910" spans="1:18" x14ac:dyDescent="0.25">
      <c r="A1910">
        <v>20314500</v>
      </c>
      <c r="B1910" t="s">
        <v>3089</v>
      </c>
      <c r="D1910" t="s">
        <v>3090</v>
      </c>
      <c r="F1910">
        <v>1</v>
      </c>
      <c r="G1910">
        <v>0</v>
      </c>
      <c r="H1910">
        <v>0.324322649572649</v>
      </c>
      <c r="I1910">
        <v>0.324322649572649</v>
      </c>
      <c r="K1910"/>
      <c r="N1910" t="s">
        <v>3091</v>
      </c>
      <c r="O1910" t="s">
        <v>3092</v>
      </c>
      <c r="P1910" t="s">
        <v>3093</v>
      </c>
      <c r="R1910" t="s">
        <v>3094</v>
      </c>
    </row>
    <row r="1911" spans="1:18" x14ac:dyDescent="0.25">
      <c r="A1911">
        <v>20314600</v>
      </c>
      <c r="B1911" t="s">
        <v>3089</v>
      </c>
      <c r="D1911" t="s">
        <v>3090</v>
      </c>
      <c r="F1911">
        <v>1</v>
      </c>
      <c r="G1911">
        <v>0</v>
      </c>
      <c r="H1911">
        <v>1.3031999999999999</v>
      </c>
      <c r="I1911">
        <v>1.3031999999999999</v>
      </c>
      <c r="K1911"/>
      <c r="N1911" t="s">
        <v>3091</v>
      </c>
      <c r="O1911" t="s">
        <v>3092</v>
      </c>
      <c r="P1911" t="s">
        <v>3093</v>
      </c>
      <c r="R1911" t="s">
        <v>3094</v>
      </c>
    </row>
    <row r="1912" spans="1:18" x14ac:dyDescent="0.25">
      <c r="A1912">
        <v>20314700</v>
      </c>
      <c r="B1912" t="s">
        <v>3089</v>
      </c>
      <c r="D1912" t="s">
        <v>3090</v>
      </c>
      <c r="F1912">
        <v>1</v>
      </c>
      <c r="G1912">
        <v>0</v>
      </c>
      <c r="H1912">
        <v>2.0897001513431698E-2</v>
      </c>
      <c r="I1912">
        <v>2.0897001513431698E-2</v>
      </c>
      <c r="K1912"/>
      <c r="N1912" t="s">
        <v>3091</v>
      </c>
      <c r="O1912" t="s">
        <v>3092</v>
      </c>
      <c r="P1912" t="s">
        <v>3093</v>
      </c>
      <c r="R1912" t="s">
        <v>3094</v>
      </c>
    </row>
    <row r="1913" spans="1:18" x14ac:dyDescent="0.25">
      <c r="A1913">
        <v>20314800</v>
      </c>
      <c r="B1913" t="s">
        <v>3089</v>
      </c>
      <c r="D1913" t="s">
        <v>3090</v>
      </c>
      <c r="F1913">
        <v>1</v>
      </c>
      <c r="G1913">
        <v>0</v>
      </c>
      <c r="H1913">
        <v>0</v>
      </c>
      <c r="I1913">
        <v>0</v>
      </c>
      <c r="K1913"/>
      <c r="N1913" t="s">
        <v>3091</v>
      </c>
      <c r="O1913" t="s">
        <v>3092</v>
      </c>
      <c r="P1913" t="s">
        <v>3093</v>
      </c>
      <c r="R1913" t="s">
        <v>3094</v>
      </c>
    </row>
    <row r="1914" spans="1:18" x14ac:dyDescent="0.25">
      <c r="A1914">
        <v>20314900</v>
      </c>
      <c r="B1914" t="s">
        <v>3089</v>
      </c>
      <c r="D1914" t="s">
        <v>3090</v>
      </c>
      <c r="F1914">
        <v>1</v>
      </c>
      <c r="G1914">
        <v>0</v>
      </c>
      <c r="H1914">
        <v>0</v>
      </c>
      <c r="I1914">
        <v>0</v>
      </c>
      <c r="K1914"/>
      <c r="N1914" t="s">
        <v>3091</v>
      </c>
      <c r="O1914" t="s">
        <v>3092</v>
      </c>
      <c r="P1914" t="s">
        <v>3093</v>
      </c>
      <c r="R1914" t="s">
        <v>3094</v>
      </c>
    </row>
    <row r="1915" spans="1:18" x14ac:dyDescent="0.25">
      <c r="A1915">
        <v>20315000</v>
      </c>
      <c r="B1915" t="s">
        <v>3089</v>
      </c>
      <c r="D1915" t="s">
        <v>3090</v>
      </c>
      <c r="F1915">
        <v>1</v>
      </c>
      <c r="G1915">
        <v>0</v>
      </c>
      <c r="H1915">
        <v>7.4936000000000003E-2</v>
      </c>
      <c r="I1915">
        <v>7.4936000000000003E-2</v>
      </c>
      <c r="K1915"/>
      <c r="N1915" t="s">
        <v>3091</v>
      </c>
      <c r="O1915" t="s">
        <v>3092</v>
      </c>
      <c r="P1915" t="s">
        <v>3093</v>
      </c>
      <c r="R1915" t="s">
        <v>3094</v>
      </c>
    </row>
    <row r="1916" spans="1:18" x14ac:dyDescent="0.25">
      <c r="A1916">
        <v>20315200</v>
      </c>
      <c r="B1916" t="s">
        <v>3089</v>
      </c>
      <c r="D1916" t="s">
        <v>3090</v>
      </c>
      <c r="F1916">
        <v>1</v>
      </c>
      <c r="G1916">
        <v>0</v>
      </c>
      <c r="H1916">
        <v>0</v>
      </c>
      <c r="I1916">
        <v>0</v>
      </c>
      <c r="K1916"/>
      <c r="N1916" t="s">
        <v>3091</v>
      </c>
      <c r="O1916" t="s">
        <v>3092</v>
      </c>
      <c r="P1916" t="s">
        <v>3093</v>
      </c>
      <c r="R1916" t="s">
        <v>3094</v>
      </c>
    </row>
    <row r="1917" spans="1:18" x14ac:dyDescent="0.25">
      <c r="A1917">
        <v>20315300</v>
      </c>
      <c r="B1917" t="s">
        <v>3089</v>
      </c>
      <c r="D1917" t="s">
        <v>3090</v>
      </c>
      <c r="F1917">
        <v>1</v>
      </c>
      <c r="G1917">
        <v>0</v>
      </c>
      <c r="H1917">
        <v>0</v>
      </c>
      <c r="I1917">
        <v>0</v>
      </c>
      <c r="K1917"/>
      <c r="N1917" t="s">
        <v>3091</v>
      </c>
      <c r="O1917" t="s">
        <v>3092</v>
      </c>
      <c r="P1917" t="s">
        <v>3093</v>
      </c>
      <c r="R1917" t="s">
        <v>3094</v>
      </c>
    </row>
    <row r="1918" spans="1:18" x14ac:dyDescent="0.25">
      <c r="A1918">
        <v>20315400</v>
      </c>
      <c r="B1918" t="s">
        <v>3089</v>
      </c>
      <c r="D1918" t="s">
        <v>3090</v>
      </c>
      <c r="F1918">
        <v>1</v>
      </c>
      <c r="G1918">
        <v>0</v>
      </c>
      <c r="H1918">
        <v>0</v>
      </c>
      <c r="I1918"/>
      <c r="K1918"/>
      <c r="N1918" t="s">
        <v>3091</v>
      </c>
      <c r="O1918" t="s">
        <v>3092</v>
      </c>
      <c r="P1918" t="s">
        <v>3093</v>
      </c>
      <c r="R1918" t="s">
        <v>3094</v>
      </c>
    </row>
    <row r="1919" spans="1:18" x14ac:dyDescent="0.25">
      <c r="A1919">
        <v>20315500</v>
      </c>
      <c r="B1919" t="s">
        <v>3089</v>
      </c>
      <c r="D1919" t="s">
        <v>3090</v>
      </c>
      <c r="F1919">
        <v>1</v>
      </c>
      <c r="G1919">
        <v>0</v>
      </c>
      <c r="H1919">
        <v>0</v>
      </c>
      <c r="I1919">
        <v>0</v>
      </c>
      <c r="K1919"/>
      <c r="N1919" t="s">
        <v>3091</v>
      </c>
      <c r="O1919" t="s">
        <v>3092</v>
      </c>
      <c r="P1919" t="s">
        <v>3093</v>
      </c>
      <c r="R1919" t="s">
        <v>3094</v>
      </c>
    </row>
    <row r="1920" spans="1:18" x14ac:dyDescent="0.25">
      <c r="A1920">
        <v>20315600</v>
      </c>
      <c r="B1920" t="s">
        <v>3089</v>
      </c>
      <c r="D1920" t="s">
        <v>3090</v>
      </c>
      <c r="F1920">
        <v>1</v>
      </c>
      <c r="G1920">
        <v>0</v>
      </c>
      <c r="H1920">
        <v>0</v>
      </c>
      <c r="I1920">
        <v>0</v>
      </c>
      <c r="K1920"/>
      <c r="N1920" t="s">
        <v>3091</v>
      </c>
      <c r="O1920" t="s">
        <v>3092</v>
      </c>
      <c r="P1920" t="s">
        <v>3093</v>
      </c>
      <c r="R1920" t="s">
        <v>3094</v>
      </c>
    </row>
    <row r="1921" spans="1:18" x14ac:dyDescent="0.25">
      <c r="A1921">
        <v>20315700</v>
      </c>
      <c r="B1921" t="s">
        <v>3089</v>
      </c>
      <c r="D1921" t="s">
        <v>3090</v>
      </c>
      <c r="F1921">
        <v>1</v>
      </c>
      <c r="G1921">
        <v>0</v>
      </c>
      <c r="H1921">
        <v>0</v>
      </c>
      <c r="I1921">
        <v>0</v>
      </c>
      <c r="K1921"/>
      <c r="N1921" t="s">
        <v>3091</v>
      </c>
      <c r="O1921" t="s">
        <v>3092</v>
      </c>
      <c r="P1921" t="s">
        <v>3093</v>
      </c>
      <c r="R1921" t="s">
        <v>3094</v>
      </c>
    </row>
    <row r="1922" spans="1:18" x14ac:dyDescent="0.25">
      <c r="A1922">
        <v>20316100</v>
      </c>
      <c r="B1922" t="s">
        <v>3089</v>
      </c>
      <c r="D1922" t="s">
        <v>3090</v>
      </c>
      <c r="F1922">
        <v>1</v>
      </c>
      <c r="G1922">
        <v>0</v>
      </c>
      <c r="H1922">
        <v>0</v>
      </c>
      <c r="I1922">
        <v>0</v>
      </c>
      <c r="K1922"/>
      <c r="N1922" t="s">
        <v>3091</v>
      </c>
      <c r="O1922" t="s">
        <v>3092</v>
      </c>
      <c r="P1922" t="s">
        <v>3093</v>
      </c>
      <c r="R1922" t="s">
        <v>3094</v>
      </c>
    </row>
    <row r="1923" spans="1:18" x14ac:dyDescent="0.25">
      <c r="A1923">
        <v>20316200</v>
      </c>
      <c r="B1923" t="s">
        <v>3089</v>
      </c>
      <c r="D1923" t="s">
        <v>3090</v>
      </c>
      <c r="F1923">
        <v>1</v>
      </c>
      <c r="G1923">
        <v>0</v>
      </c>
      <c r="H1923">
        <v>0</v>
      </c>
      <c r="I1923">
        <v>0</v>
      </c>
      <c r="K1923"/>
      <c r="N1923" t="s">
        <v>3091</v>
      </c>
      <c r="O1923" t="s">
        <v>3092</v>
      </c>
      <c r="P1923" t="s">
        <v>3093</v>
      </c>
      <c r="R1923" t="s">
        <v>3094</v>
      </c>
    </row>
    <row r="1924" spans="1:18" x14ac:dyDescent="0.25">
      <c r="A1924">
        <v>20317000</v>
      </c>
      <c r="B1924" t="s">
        <v>3089</v>
      </c>
      <c r="D1924" t="s">
        <v>3090</v>
      </c>
      <c r="F1924">
        <v>1</v>
      </c>
      <c r="G1924">
        <v>0</v>
      </c>
      <c r="H1924">
        <v>1.5476190476190499E-2</v>
      </c>
      <c r="I1924">
        <v>1.5476190476190499E-2</v>
      </c>
      <c r="K1924"/>
      <c r="N1924" t="s">
        <v>3091</v>
      </c>
      <c r="O1924" t="s">
        <v>3092</v>
      </c>
      <c r="P1924" t="s">
        <v>3093</v>
      </c>
      <c r="R1924" t="s">
        <v>3094</v>
      </c>
    </row>
    <row r="1925" spans="1:18" x14ac:dyDescent="0.25">
      <c r="A1925">
        <v>20318000</v>
      </c>
      <c r="B1925" t="s">
        <v>3089</v>
      </c>
      <c r="D1925" t="s">
        <v>3090</v>
      </c>
      <c r="F1925">
        <v>1</v>
      </c>
      <c r="G1925">
        <v>0</v>
      </c>
      <c r="H1925">
        <v>0</v>
      </c>
      <c r="I1925">
        <v>0</v>
      </c>
      <c r="K1925"/>
      <c r="N1925" t="s">
        <v>3091</v>
      </c>
      <c r="O1925" t="s">
        <v>3092</v>
      </c>
      <c r="P1925" t="s">
        <v>3093</v>
      </c>
      <c r="R1925" t="s">
        <v>3094</v>
      </c>
    </row>
    <row r="1926" spans="1:18" x14ac:dyDescent="0.25">
      <c r="A1926">
        <v>20319000</v>
      </c>
      <c r="B1926" t="s">
        <v>3089</v>
      </c>
      <c r="D1926" t="s">
        <v>3090</v>
      </c>
      <c r="F1926">
        <v>1</v>
      </c>
      <c r="G1926">
        <v>0</v>
      </c>
      <c r="H1926">
        <v>0</v>
      </c>
      <c r="I1926">
        <v>0</v>
      </c>
      <c r="K1926"/>
      <c r="N1926" t="s">
        <v>3091</v>
      </c>
      <c r="O1926" t="s">
        <v>3092</v>
      </c>
      <c r="P1926" t="s">
        <v>3093</v>
      </c>
      <c r="R1926" t="s">
        <v>3094</v>
      </c>
    </row>
    <row r="1927" spans="1:18" x14ac:dyDescent="0.25">
      <c r="A1927">
        <v>20319100</v>
      </c>
      <c r="B1927" t="s">
        <v>3089</v>
      </c>
      <c r="D1927" t="s">
        <v>3090</v>
      </c>
      <c r="F1927">
        <v>1</v>
      </c>
      <c r="G1927">
        <v>0</v>
      </c>
      <c r="H1927">
        <v>0</v>
      </c>
      <c r="I1927"/>
      <c r="K1927"/>
      <c r="N1927" t="s">
        <v>3091</v>
      </c>
      <c r="O1927" t="s">
        <v>3092</v>
      </c>
      <c r="P1927" t="s">
        <v>3093</v>
      </c>
      <c r="R1927" t="s">
        <v>3094</v>
      </c>
    </row>
    <row r="1928" spans="1:18" x14ac:dyDescent="0.25">
      <c r="A1928">
        <v>20320000</v>
      </c>
      <c r="B1928" t="s">
        <v>3089</v>
      </c>
      <c r="D1928" t="s">
        <v>3090</v>
      </c>
      <c r="F1928">
        <v>1</v>
      </c>
      <c r="G1928">
        <v>0</v>
      </c>
      <c r="H1928">
        <v>0</v>
      </c>
      <c r="I1928"/>
      <c r="K1928"/>
      <c r="N1928" t="s">
        <v>3091</v>
      </c>
      <c r="O1928" t="s">
        <v>3092</v>
      </c>
      <c r="P1928" t="s">
        <v>3093</v>
      </c>
      <c r="R1928" t="s">
        <v>3094</v>
      </c>
    </row>
    <row r="1929" spans="1:18" x14ac:dyDescent="0.25">
      <c r="A1929">
        <v>20321000</v>
      </c>
      <c r="B1929" t="s">
        <v>3089</v>
      </c>
      <c r="D1929" t="s">
        <v>3090</v>
      </c>
      <c r="F1929">
        <v>1</v>
      </c>
      <c r="G1929">
        <v>0</v>
      </c>
      <c r="H1929">
        <v>0</v>
      </c>
      <c r="I1929">
        <v>0</v>
      </c>
      <c r="K1929"/>
      <c r="N1929" t="s">
        <v>3091</v>
      </c>
      <c r="O1929" t="s">
        <v>3092</v>
      </c>
      <c r="P1929" t="s">
        <v>3093</v>
      </c>
      <c r="R1929" t="s">
        <v>3094</v>
      </c>
    </row>
    <row r="1930" spans="1:18" x14ac:dyDescent="0.25">
      <c r="A1930">
        <v>20332200</v>
      </c>
      <c r="B1930" t="s">
        <v>3089</v>
      </c>
      <c r="D1930" t="s">
        <v>3090</v>
      </c>
      <c r="F1930">
        <v>1</v>
      </c>
      <c r="G1930">
        <v>0</v>
      </c>
      <c r="H1930">
        <v>0</v>
      </c>
      <c r="I1930">
        <v>0</v>
      </c>
      <c r="K1930"/>
      <c r="N1930" t="s">
        <v>3091</v>
      </c>
      <c r="O1930" t="s">
        <v>3092</v>
      </c>
      <c r="P1930" t="s">
        <v>3093</v>
      </c>
      <c r="R1930" t="s">
        <v>3094</v>
      </c>
    </row>
    <row r="1931" spans="1:18" x14ac:dyDescent="0.25">
      <c r="A1931">
        <v>20332500</v>
      </c>
      <c r="B1931" t="s">
        <v>3089</v>
      </c>
      <c r="D1931" t="s">
        <v>3090</v>
      </c>
      <c r="F1931">
        <v>1</v>
      </c>
      <c r="G1931">
        <v>0</v>
      </c>
      <c r="H1931">
        <v>0</v>
      </c>
      <c r="I1931">
        <v>0</v>
      </c>
      <c r="K1931"/>
      <c r="N1931" t="s">
        <v>3091</v>
      </c>
      <c r="O1931" t="s">
        <v>3092</v>
      </c>
      <c r="P1931" t="s">
        <v>3093</v>
      </c>
      <c r="R1931" t="s">
        <v>3094</v>
      </c>
    </row>
    <row r="1932" spans="1:18" x14ac:dyDescent="0.25">
      <c r="A1932">
        <v>20332600</v>
      </c>
      <c r="B1932" t="s">
        <v>3089</v>
      </c>
      <c r="D1932" t="s">
        <v>3090</v>
      </c>
      <c r="F1932">
        <v>1</v>
      </c>
      <c r="G1932">
        <v>0</v>
      </c>
      <c r="H1932">
        <v>0</v>
      </c>
      <c r="I1932">
        <v>0</v>
      </c>
      <c r="K1932"/>
      <c r="N1932" t="s">
        <v>3091</v>
      </c>
      <c r="O1932" t="s">
        <v>3092</v>
      </c>
      <c r="P1932" t="s">
        <v>3093</v>
      </c>
      <c r="R1932" t="s">
        <v>3094</v>
      </c>
    </row>
    <row r="1933" spans="1:18" x14ac:dyDescent="0.25">
      <c r="A1933">
        <v>20333000</v>
      </c>
      <c r="B1933" t="s">
        <v>3089</v>
      </c>
      <c r="D1933" t="s">
        <v>3090</v>
      </c>
      <c r="F1933">
        <v>1</v>
      </c>
      <c r="G1933">
        <v>0</v>
      </c>
      <c r="H1933">
        <v>1.7053365949119301E-2</v>
      </c>
      <c r="I1933">
        <v>1.7053365949119301E-2</v>
      </c>
      <c r="K1933"/>
      <c r="N1933" t="s">
        <v>3091</v>
      </c>
      <c r="O1933" t="s">
        <v>3092</v>
      </c>
      <c r="P1933" t="s">
        <v>3093</v>
      </c>
      <c r="R1933" t="s">
        <v>3094</v>
      </c>
    </row>
    <row r="1934" spans="1:18" x14ac:dyDescent="0.25">
      <c r="A1934">
        <v>20333010</v>
      </c>
      <c r="B1934" t="s">
        <v>3089</v>
      </c>
      <c r="D1934" t="s">
        <v>3090</v>
      </c>
      <c r="F1934">
        <v>1</v>
      </c>
      <c r="G1934">
        <v>0</v>
      </c>
      <c r="H1934">
        <v>6.6E-3</v>
      </c>
      <c r="I1934">
        <v>6.6E-3</v>
      </c>
      <c r="K1934"/>
      <c r="N1934" t="s">
        <v>3091</v>
      </c>
      <c r="O1934" t="s">
        <v>3092</v>
      </c>
      <c r="P1934" t="s">
        <v>3093</v>
      </c>
      <c r="R1934" t="s">
        <v>3094</v>
      </c>
    </row>
    <row r="1935" spans="1:18" x14ac:dyDescent="0.25">
      <c r="A1935">
        <v>20333100</v>
      </c>
      <c r="B1935" t="s">
        <v>3089</v>
      </c>
      <c r="D1935" t="s">
        <v>3090</v>
      </c>
      <c r="F1935">
        <v>1</v>
      </c>
      <c r="G1935">
        <v>0</v>
      </c>
      <c r="H1935">
        <v>1.7999999999999999E-2</v>
      </c>
      <c r="I1935">
        <v>1.7999999999999999E-2</v>
      </c>
      <c r="K1935"/>
      <c r="N1935" t="s">
        <v>3091</v>
      </c>
      <c r="O1935" t="s">
        <v>3092</v>
      </c>
      <c r="P1935" t="s">
        <v>3093</v>
      </c>
      <c r="R1935" t="s">
        <v>3094</v>
      </c>
    </row>
    <row r="1936" spans="1:18" x14ac:dyDescent="0.25">
      <c r="A1936">
        <v>20400051</v>
      </c>
      <c r="B1936" t="s">
        <v>3089</v>
      </c>
      <c r="D1936" t="s">
        <v>3090</v>
      </c>
      <c r="F1936">
        <v>1</v>
      </c>
      <c r="G1936">
        <v>0</v>
      </c>
      <c r="H1936">
        <v>0</v>
      </c>
      <c r="I1936">
        <v>0</v>
      </c>
      <c r="K1936"/>
      <c r="N1936" t="s">
        <v>3091</v>
      </c>
      <c r="O1936" t="s">
        <v>3092</v>
      </c>
      <c r="P1936" t="s">
        <v>3093</v>
      </c>
      <c r="R1936" t="s">
        <v>3094</v>
      </c>
    </row>
    <row r="1937" spans="1:18" x14ac:dyDescent="0.25">
      <c r="A1937">
        <v>20400082</v>
      </c>
      <c r="B1937" t="s">
        <v>3089</v>
      </c>
      <c r="D1937" t="s">
        <v>3090</v>
      </c>
      <c r="F1937">
        <v>1</v>
      </c>
      <c r="G1937">
        <v>0</v>
      </c>
      <c r="H1937">
        <v>0</v>
      </c>
      <c r="I1937">
        <v>0</v>
      </c>
      <c r="K1937"/>
      <c r="N1937" t="s">
        <v>3091</v>
      </c>
      <c r="O1937" t="s">
        <v>3092</v>
      </c>
      <c r="P1937" t="s">
        <v>3093</v>
      </c>
      <c r="R1937" t="s">
        <v>3094</v>
      </c>
    </row>
    <row r="1938" spans="1:18" x14ac:dyDescent="0.25">
      <c r="A1938">
        <v>20400089</v>
      </c>
      <c r="B1938" t="s">
        <v>3089</v>
      </c>
      <c r="D1938" t="s">
        <v>3090</v>
      </c>
      <c r="F1938">
        <v>1</v>
      </c>
      <c r="G1938">
        <v>0</v>
      </c>
      <c r="H1938">
        <v>0</v>
      </c>
      <c r="I1938">
        <v>0</v>
      </c>
      <c r="K1938"/>
      <c r="N1938" t="s">
        <v>3091</v>
      </c>
      <c r="O1938" t="s">
        <v>3092</v>
      </c>
      <c r="P1938" t="s">
        <v>3093</v>
      </c>
      <c r="R1938" t="s">
        <v>3094</v>
      </c>
    </row>
    <row r="1939" spans="1:18" x14ac:dyDescent="0.25">
      <c r="A1939">
        <v>20400101</v>
      </c>
      <c r="B1939" t="s">
        <v>3089</v>
      </c>
      <c r="D1939" t="s">
        <v>3090</v>
      </c>
      <c r="F1939">
        <v>1</v>
      </c>
      <c r="G1939">
        <v>0</v>
      </c>
      <c r="H1939">
        <v>0</v>
      </c>
      <c r="I1939"/>
      <c r="K1939"/>
      <c r="N1939" t="s">
        <v>3091</v>
      </c>
      <c r="O1939" t="s">
        <v>3092</v>
      </c>
      <c r="P1939" t="s">
        <v>3093</v>
      </c>
      <c r="R1939" t="s">
        <v>3094</v>
      </c>
    </row>
    <row r="1940" spans="1:18" x14ac:dyDescent="0.25">
      <c r="A1940">
        <v>20400300</v>
      </c>
      <c r="B1940" t="s">
        <v>3089</v>
      </c>
      <c r="D1940" t="s">
        <v>3090</v>
      </c>
      <c r="F1940">
        <v>1</v>
      </c>
      <c r="G1940">
        <v>0</v>
      </c>
      <c r="H1940">
        <v>1.6401069518716602E-2</v>
      </c>
      <c r="I1940">
        <v>1.6401069518716602E-2</v>
      </c>
      <c r="K1940"/>
      <c r="N1940" t="s">
        <v>3091</v>
      </c>
      <c r="O1940" t="s">
        <v>3092</v>
      </c>
      <c r="P1940" t="s">
        <v>3093</v>
      </c>
      <c r="R1940" t="s">
        <v>3094</v>
      </c>
    </row>
    <row r="1941" spans="1:18" x14ac:dyDescent="0.25">
      <c r="A1941">
        <v>20400301</v>
      </c>
      <c r="B1941" t="s">
        <v>3089</v>
      </c>
      <c r="D1941" t="s">
        <v>3090</v>
      </c>
      <c r="F1941">
        <v>1</v>
      </c>
      <c r="G1941">
        <v>0</v>
      </c>
      <c r="H1941">
        <v>0</v>
      </c>
      <c r="I1941"/>
      <c r="K1941"/>
      <c r="N1941" t="s">
        <v>3091</v>
      </c>
      <c r="O1941" t="s">
        <v>3092</v>
      </c>
      <c r="P1941" t="s">
        <v>3093</v>
      </c>
      <c r="R1941" t="s">
        <v>3094</v>
      </c>
    </row>
    <row r="1942" spans="1:18" x14ac:dyDescent="0.25">
      <c r="A1942">
        <v>20400490</v>
      </c>
      <c r="B1942" t="s">
        <v>3089</v>
      </c>
      <c r="D1942" t="s">
        <v>3090</v>
      </c>
      <c r="F1942">
        <v>1</v>
      </c>
      <c r="G1942">
        <v>0</v>
      </c>
      <c r="H1942">
        <v>0.05</v>
      </c>
      <c r="I1942">
        <v>0.05</v>
      </c>
      <c r="K1942"/>
      <c r="N1942" t="s">
        <v>3091</v>
      </c>
      <c r="O1942" t="s">
        <v>3092</v>
      </c>
      <c r="P1942" t="s">
        <v>3093</v>
      </c>
      <c r="R1942" t="s">
        <v>3094</v>
      </c>
    </row>
    <row r="1943" spans="1:18" x14ac:dyDescent="0.25">
      <c r="A1943">
        <v>20400494</v>
      </c>
      <c r="B1943" t="s">
        <v>3089</v>
      </c>
      <c r="D1943" t="s">
        <v>3090</v>
      </c>
      <c r="F1943">
        <v>1</v>
      </c>
      <c r="G1943">
        <v>0</v>
      </c>
      <c r="H1943">
        <v>4.5357142857142901E-2</v>
      </c>
      <c r="I1943">
        <v>4.5357142857142901E-2</v>
      </c>
      <c r="K1943"/>
      <c r="N1943" t="s">
        <v>3091</v>
      </c>
      <c r="O1943" t="s">
        <v>3092</v>
      </c>
      <c r="P1943" t="s">
        <v>3093</v>
      </c>
      <c r="R1943" t="s">
        <v>3094</v>
      </c>
    </row>
    <row r="1944" spans="1:18" x14ac:dyDescent="0.25">
      <c r="A1944">
        <v>20400500</v>
      </c>
      <c r="B1944" t="s">
        <v>3089</v>
      </c>
      <c r="D1944" t="s">
        <v>3090</v>
      </c>
      <c r="F1944">
        <v>1</v>
      </c>
      <c r="G1944">
        <v>0</v>
      </c>
      <c r="H1944">
        <v>2.4763488543976302E-2</v>
      </c>
      <c r="I1944">
        <v>2.4763488543976302E-2</v>
      </c>
      <c r="K1944"/>
      <c r="N1944" t="s">
        <v>3091</v>
      </c>
      <c r="O1944" t="s">
        <v>3092</v>
      </c>
      <c r="P1944" t="s">
        <v>3093</v>
      </c>
      <c r="R1944" t="s">
        <v>3094</v>
      </c>
    </row>
    <row r="1945" spans="1:18" x14ac:dyDescent="0.25">
      <c r="A1945">
        <v>20400900</v>
      </c>
      <c r="B1945" t="s">
        <v>3089</v>
      </c>
      <c r="D1945" t="s">
        <v>3090</v>
      </c>
      <c r="F1945">
        <v>1</v>
      </c>
      <c r="G1945">
        <v>0</v>
      </c>
      <c r="H1945">
        <v>0</v>
      </c>
      <c r="I1945">
        <v>0</v>
      </c>
      <c r="K1945"/>
      <c r="N1945" t="s">
        <v>3091</v>
      </c>
      <c r="O1945" t="s">
        <v>3092</v>
      </c>
      <c r="P1945" t="s">
        <v>3093</v>
      </c>
      <c r="R1945" t="s">
        <v>3094</v>
      </c>
    </row>
    <row r="1946" spans="1:18" x14ac:dyDescent="0.25">
      <c r="A1946">
        <v>20401200</v>
      </c>
      <c r="B1946" t="s">
        <v>3089</v>
      </c>
      <c r="D1946" t="s">
        <v>3090</v>
      </c>
      <c r="F1946">
        <v>1</v>
      </c>
      <c r="G1946">
        <v>0</v>
      </c>
      <c r="H1946">
        <v>1.50038218606144E-2</v>
      </c>
      <c r="I1946">
        <v>1.50038218606144E-2</v>
      </c>
      <c r="K1946"/>
      <c r="N1946" t="s">
        <v>3091</v>
      </c>
      <c r="O1946" t="s">
        <v>3092</v>
      </c>
      <c r="P1946" t="s">
        <v>3093</v>
      </c>
      <c r="R1946" t="s">
        <v>3094</v>
      </c>
    </row>
    <row r="1947" spans="1:18" x14ac:dyDescent="0.25">
      <c r="A1947">
        <v>20401400</v>
      </c>
      <c r="B1947" t="s">
        <v>3089</v>
      </c>
      <c r="D1947" t="s">
        <v>3090</v>
      </c>
      <c r="F1947">
        <v>1</v>
      </c>
      <c r="G1947">
        <v>0</v>
      </c>
      <c r="H1947">
        <v>2.7799999999999998E-2</v>
      </c>
      <c r="I1947">
        <v>2.7799999999999998E-2</v>
      </c>
      <c r="K1947"/>
      <c r="N1947" t="s">
        <v>3091</v>
      </c>
      <c r="O1947" t="s">
        <v>3092</v>
      </c>
      <c r="P1947" t="s">
        <v>3093</v>
      </c>
      <c r="R1947" t="s">
        <v>3094</v>
      </c>
    </row>
    <row r="1948" spans="1:18" x14ac:dyDescent="0.25">
      <c r="A1948">
        <v>20404400</v>
      </c>
      <c r="B1948" t="s">
        <v>3089</v>
      </c>
      <c r="D1948" t="s">
        <v>3090</v>
      </c>
      <c r="F1948">
        <v>1</v>
      </c>
      <c r="G1948">
        <v>0</v>
      </c>
      <c r="H1948">
        <v>0</v>
      </c>
      <c r="I1948">
        <v>0</v>
      </c>
      <c r="K1948"/>
      <c r="N1948" t="s">
        <v>3091</v>
      </c>
      <c r="O1948" t="s">
        <v>3092</v>
      </c>
      <c r="P1948" t="s">
        <v>3093</v>
      </c>
      <c r="R1948" t="s">
        <v>3094</v>
      </c>
    </row>
    <row r="1949" spans="1:18" x14ac:dyDescent="0.25">
      <c r="A1949">
        <v>20407300</v>
      </c>
      <c r="B1949" t="s">
        <v>3089</v>
      </c>
      <c r="D1949" t="s">
        <v>3090</v>
      </c>
      <c r="F1949">
        <v>1</v>
      </c>
      <c r="G1949">
        <v>0</v>
      </c>
      <c r="H1949">
        <v>4.5999999999999999E-3</v>
      </c>
      <c r="I1949">
        <v>4.5999999999999999E-3</v>
      </c>
      <c r="K1949"/>
      <c r="N1949" t="s">
        <v>3091</v>
      </c>
      <c r="O1949" t="s">
        <v>3092</v>
      </c>
      <c r="P1949" t="s">
        <v>3093</v>
      </c>
      <c r="R1949" t="s">
        <v>3094</v>
      </c>
    </row>
    <row r="1950" spans="1:18" x14ac:dyDescent="0.25">
      <c r="A1950">
        <v>20407600</v>
      </c>
      <c r="B1950" t="s">
        <v>3089</v>
      </c>
      <c r="D1950" t="s">
        <v>3090</v>
      </c>
      <c r="F1950">
        <v>1</v>
      </c>
      <c r="G1950">
        <v>0</v>
      </c>
      <c r="H1950">
        <v>0</v>
      </c>
      <c r="I1950">
        <v>0</v>
      </c>
      <c r="K1950"/>
      <c r="N1950" t="s">
        <v>3091</v>
      </c>
      <c r="O1950" t="s">
        <v>3092</v>
      </c>
      <c r="P1950" t="s">
        <v>3093</v>
      </c>
      <c r="R1950" t="s">
        <v>3094</v>
      </c>
    </row>
    <row r="1951" spans="1:18" x14ac:dyDescent="0.25">
      <c r="A1951">
        <v>20408100</v>
      </c>
      <c r="B1951" t="s">
        <v>3089</v>
      </c>
      <c r="D1951" t="s">
        <v>3090</v>
      </c>
      <c r="F1951">
        <v>1</v>
      </c>
      <c r="G1951">
        <v>0</v>
      </c>
      <c r="H1951">
        <v>0</v>
      </c>
      <c r="I1951">
        <v>0</v>
      </c>
      <c r="K1951"/>
      <c r="N1951" t="s">
        <v>3091</v>
      </c>
      <c r="O1951" t="s">
        <v>3092</v>
      </c>
      <c r="P1951" t="s">
        <v>3093</v>
      </c>
      <c r="R1951" t="s">
        <v>3094</v>
      </c>
    </row>
    <row r="1952" spans="1:18" x14ac:dyDescent="0.25">
      <c r="A1952">
        <v>20409100</v>
      </c>
      <c r="B1952" t="s">
        <v>3089</v>
      </c>
      <c r="D1952" t="s">
        <v>3090</v>
      </c>
      <c r="F1952">
        <v>1</v>
      </c>
      <c r="G1952">
        <v>0</v>
      </c>
      <c r="H1952">
        <v>0</v>
      </c>
      <c r="I1952"/>
      <c r="K1952"/>
      <c r="N1952" t="s">
        <v>3091</v>
      </c>
      <c r="O1952" t="s">
        <v>3092</v>
      </c>
      <c r="P1952" t="s">
        <v>3093</v>
      </c>
      <c r="R1952" t="s">
        <v>3094</v>
      </c>
    </row>
    <row r="1953" spans="1:18" x14ac:dyDescent="0.25">
      <c r="A1953">
        <v>20409300</v>
      </c>
      <c r="B1953" t="s">
        <v>3089</v>
      </c>
      <c r="D1953" t="s">
        <v>3090</v>
      </c>
      <c r="F1953">
        <v>1</v>
      </c>
      <c r="G1953">
        <v>0</v>
      </c>
      <c r="H1953">
        <v>4.1999999999999997E-3</v>
      </c>
      <c r="I1953">
        <v>4.1999999999999997E-3</v>
      </c>
      <c r="K1953"/>
      <c r="N1953" t="s">
        <v>3091</v>
      </c>
      <c r="O1953" t="s">
        <v>3092</v>
      </c>
      <c r="P1953" t="s">
        <v>3093</v>
      </c>
      <c r="R1953" t="s">
        <v>3094</v>
      </c>
    </row>
    <row r="1954" spans="1:18" x14ac:dyDescent="0.25">
      <c r="A1954">
        <v>20409400</v>
      </c>
      <c r="B1954" t="s">
        <v>3089</v>
      </c>
      <c r="D1954" t="s">
        <v>3090</v>
      </c>
      <c r="F1954">
        <v>1</v>
      </c>
      <c r="G1954">
        <v>0</v>
      </c>
      <c r="H1954">
        <v>0</v>
      </c>
      <c r="I1954">
        <v>0</v>
      </c>
      <c r="K1954"/>
      <c r="N1954" t="s">
        <v>3091</v>
      </c>
      <c r="O1954" t="s">
        <v>3092</v>
      </c>
      <c r="P1954" t="s">
        <v>3093</v>
      </c>
      <c r="R1954" t="s">
        <v>3094</v>
      </c>
    </row>
    <row r="1955" spans="1:18" x14ac:dyDescent="0.25">
      <c r="A1955">
        <v>20410600</v>
      </c>
      <c r="B1955" t="s">
        <v>3089</v>
      </c>
      <c r="D1955" t="s">
        <v>3090</v>
      </c>
      <c r="F1955">
        <v>1</v>
      </c>
      <c r="G1955">
        <v>0</v>
      </c>
      <c r="H1955">
        <v>0</v>
      </c>
      <c r="I1955"/>
      <c r="K1955"/>
      <c r="N1955" t="s">
        <v>3091</v>
      </c>
      <c r="O1955" t="s">
        <v>3092</v>
      </c>
      <c r="P1955" t="s">
        <v>3093</v>
      </c>
      <c r="R1955" t="s">
        <v>3094</v>
      </c>
    </row>
    <row r="1956" spans="1:18" x14ac:dyDescent="0.25">
      <c r="A1956">
        <v>20411600</v>
      </c>
      <c r="B1956" t="s">
        <v>3089</v>
      </c>
      <c r="D1956" t="s">
        <v>3090</v>
      </c>
      <c r="F1956">
        <v>1</v>
      </c>
      <c r="G1956">
        <v>0</v>
      </c>
      <c r="H1956">
        <v>0</v>
      </c>
      <c r="I1956">
        <v>0</v>
      </c>
      <c r="K1956"/>
      <c r="N1956" t="s">
        <v>3091</v>
      </c>
      <c r="O1956" t="s">
        <v>3092</v>
      </c>
      <c r="P1956" t="s">
        <v>3093</v>
      </c>
      <c r="R1956" t="s">
        <v>3094</v>
      </c>
    </row>
    <row r="1957" spans="1:18" x14ac:dyDescent="0.25">
      <c r="A1957">
        <v>20413101</v>
      </c>
      <c r="B1957" t="s">
        <v>3089</v>
      </c>
      <c r="D1957" t="s">
        <v>3090</v>
      </c>
      <c r="F1957">
        <v>1</v>
      </c>
      <c r="G1957">
        <v>0</v>
      </c>
      <c r="H1957">
        <v>0</v>
      </c>
      <c r="I1957">
        <v>0</v>
      </c>
      <c r="K1957"/>
      <c r="N1957" t="s">
        <v>3091</v>
      </c>
      <c r="O1957" t="s">
        <v>3092</v>
      </c>
      <c r="P1957" t="s">
        <v>3093</v>
      </c>
      <c r="R1957" t="s">
        <v>3094</v>
      </c>
    </row>
    <row r="1958" spans="1:18" x14ac:dyDescent="0.25">
      <c r="A1958">
        <v>20413110</v>
      </c>
      <c r="B1958" t="s">
        <v>3089</v>
      </c>
      <c r="D1958" t="s">
        <v>3090</v>
      </c>
      <c r="F1958">
        <v>1</v>
      </c>
      <c r="G1958">
        <v>0</v>
      </c>
      <c r="H1958">
        <v>0</v>
      </c>
      <c r="I1958">
        <v>0</v>
      </c>
      <c r="K1958"/>
      <c r="N1958" t="s">
        <v>3091</v>
      </c>
      <c r="O1958" t="s">
        <v>3092</v>
      </c>
      <c r="P1958" t="s">
        <v>3093</v>
      </c>
      <c r="R1958" t="s">
        <v>3094</v>
      </c>
    </row>
    <row r="1959" spans="1:18" x14ac:dyDescent="0.25">
      <c r="A1959">
        <v>20415400</v>
      </c>
      <c r="B1959" t="s">
        <v>3089</v>
      </c>
      <c r="D1959" t="s">
        <v>3090</v>
      </c>
      <c r="F1959">
        <v>1</v>
      </c>
      <c r="G1959">
        <v>0</v>
      </c>
      <c r="H1959">
        <v>0</v>
      </c>
      <c r="I1959">
        <v>0</v>
      </c>
      <c r="K1959"/>
      <c r="N1959" t="s">
        <v>3091</v>
      </c>
      <c r="O1959" t="s">
        <v>3092</v>
      </c>
      <c r="P1959" t="s">
        <v>3093</v>
      </c>
      <c r="R1959" t="s">
        <v>3094</v>
      </c>
    </row>
    <row r="1960" spans="1:18" x14ac:dyDescent="0.25">
      <c r="A1960">
        <v>20416300</v>
      </c>
      <c r="B1960" t="s">
        <v>3089</v>
      </c>
      <c r="D1960" t="s">
        <v>3090</v>
      </c>
      <c r="F1960">
        <v>1</v>
      </c>
      <c r="G1960">
        <v>0</v>
      </c>
      <c r="H1960">
        <v>2.3981515711645099E-2</v>
      </c>
      <c r="I1960">
        <v>2.3981515711645099E-2</v>
      </c>
      <c r="K1960"/>
      <c r="N1960" t="s">
        <v>3091</v>
      </c>
      <c r="O1960" t="s">
        <v>3092</v>
      </c>
      <c r="P1960" t="s">
        <v>3093</v>
      </c>
      <c r="R1960" t="s">
        <v>3094</v>
      </c>
    </row>
    <row r="1961" spans="1:18" x14ac:dyDescent="0.25">
      <c r="A1961">
        <v>20417300</v>
      </c>
      <c r="B1961" t="s">
        <v>3089</v>
      </c>
      <c r="D1961" t="s">
        <v>3090</v>
      </c>
      <c r="F1961">
        <v>1</v>
      </c>
      <c r="G1961">
        <v>0</v>
      </c>
      <c r="H1961">
        <v>0</v>
      </c>
      <c r="I1961"/>
      <c r="K1961"/>
      <c r="N1961" t="s">
        <v>3091</v>
      </c>
      <c r="O1961" t="s">
        <v>3092</v>
      </c>
      <c r="P1961" t="s">
        <v>3093</v>
      </c>
      <c r="R1961" t="s">
        <v>3094</v>
      </c>
    </row>
    <row r="1962" spans="1:18" x14ac:dyDescent="0.25">
      <c r="A1962">
        <v>20417400</v>
      </c>
      <c r="B1962" t="s">
        <v>3089</v>
      </c>
      <c r="D1962" t="s">
        <v>3090</v>
      </c>
      <c r="F1962">
        <v>1</v>
      </c>
      <c r="G1962">
        <v>0</v>
      </c>
      <c r="H1962">
        <v>0</v>
      </c>
      <c r="I1962"/>
      <c r="K1962"/>
      <c r="N1962" t="s">
        <v>3091</v>
      </c>
      <c r="O1962" t="s">
        <v>3092</v>
      </c>
      <c r="P1962" t="s">
        <v>3093</v>
      </c>
      <c r="R1962" t="s">
        <v>3094</v>
      </c>
    </row>
    <row r="1963" spans="1:18" x14ac:dyDescent="0.25">
      <c r="A1963">
        <v>20417500</v>
      </c>
      <c r="B1963" t="s">
        <v>3089</v>
      </c>
      <c r="D1963" t="s">
        <v>3090</v>
      </c>
      <c r="F1963">
        <v>1</v>
      </c>
      <c r="G1963">
        <v>0</v>
      </c>
      <c r="H1963">
        <v>0</v>
      </c>
      <c r="I1963"/>
      <c r="K1963"/>
      <c r="N1963" t="s">
        <v>3091</v>
      </c>
      <c r="O1963" t="s">
        <v>3092</v>
      </c>
      <c r="P1963" t="s">
        <v>3093</v>
      </c>
      <c r="R1963" t="s">
        <v>3094</v>
      </c>
    </row>
    <row r="1964" spans="1:18" x14ac:dyDescent="0.25">
      <c r="A1964">
        <v>20417600</v>
      </c>
      <c r="B1964" t="s">
        <v>3089</v>
      </c>
      <c r="D1964" t="s">
        <v>3090</v>
      </c>
      <c r="F1964">
        <v>1</v>
      </c>
      <c r="G1964">
        <v>0</v>
      </c>
      <c r="H1964">
        <v>0</v>
      </c>
      <c r="I1964"/>
      <c r="K1964"/>
      <c r="N1964" t="s">
        <v>3091</v>
      </c>
      <c r="O1964" t="s">
        <v>3092</v>
      </c>
      <c r="P1964" t="s">
        <v>3093</v>
      </c>
      <c r="R1964" t="s">
        <v>3094</v>
      </c>
    </row>
    <row r="1965" spans="1:18" x14ac:dyDescent="0.25">
      <c r="A1965">
        <v>20417700</v>
      </c>
      <c r="B1965" t="s">
        <v>3089</v>
      </c>
      <c r="D1965" t="s">
        <v>3090</v>
      </c>
      <c r="F1965">
        <v>1</v>
      </c>
      <c r="G1965">
        <v>0</v>
      </c>
      <c r="H1965">
        <v>0</v>
      </c>
      <c r="I1965"/>
      <c r="K1965"/>
      <c r="N1965" t="s">
        <v>3091</v>
      </c>
      <c r="O1965" t="s">
        <v>3092</v>
      </c>
      <c r="P1965" t="s">
        <v>3093</v>
      </c>
      <c r="R1965" t="s">
        <v>3094</v>
      </c>
    </row>
    <row r="1966" spans="1:18" x14ac:dyDescent="0.25">
      <c r="A1966">
        <v>20421000</v>
      </c>
      <c r="B1966" t="s">
        <v>3089</v>
      </c>
      <c r="D1966" t="s">
        <v>3090</v>
      </c>
      <c r="F1966">
        <v>1</v>
      </c>
      <c r="G1966">
        <v>0</v>
      </c>
      <c r="H1966">
        <v>0.14499999999999999</v>
      </c>
      <c r="I1966">
        <v>0.14499999999999999</v>
      </c>
      <c r="K1966"/>
      <c r="N1966" t="s">
        <v>3091</v>
      </c>
      <c r="O1966" t="s">
        <v>3092</v>
      </c>
      <c r="P1966" t="s">
        <v>3093</v>
      </c>
      <c r="R1966" t="s">
        <v>3094</v>
      </c>
    </row>
    <row r="1967" spans="1:18" x14ac:dyDescent="0.25">
      <c r="A1967">
        <v>20431400</v>
      </c>
      <c r="B1967" t="s">
        <v>3089</v>
      </c>
      <c r="D1967" t="s">
        <v>3090</v>
      </c>
      <c r="F1967">
        <v>1</v>
      </c>
      <c r="G1967">
        <v>0</v>
      </c>
      <c r="H1967">
        <v>0</v>
      </c>
      <c r="I1967">
        <v>0</v>
      </c>
      <c r="K1967"/>
      <c r="N1967" t="s">
        <v>3091</v>
      </c>
      <c r="O1967" t="s">
        <v>3092</v>
      </c>
      <c r="P1967" t="s">
        <v>3093</v>
      </c>
      <c r="R1967" t="s">
        <v>3094</v>
      </c>
    </row>
    <row r="1968" spans="1:18" x14ac:dyDescent="0.25">
      <c r="A1968">
        <v>20431600</v>
      </c>
      <c r="B1968" t="s">
        <v>3089</v>
      </c>
      <c r="D1968" t="s">
        <v>3090</v>
      </c>
      <c r="F1968">
        <v>1</v>
      </c>
      <c r="G1968">
        <v>0</v>
      </c>
      <c r="H1968">
        <v>0</v>
      </c>
      <c r="I1968">
        <v>0</v>
      </c>
      <c r="K1968"/>
      <c r="N1968" t="s">
        <v>3091</v>
      </c>
      <c r="O1968" t="s">
        <v>3092</v>
      </c>
      <c r="P1968" t="s">
        <v>3093</v>
      </c>
      <c r="R1968" t="s">
        <v>3094</v>
      </c>
    </row>
    <row r="1969" spans="1:18" x14ac:dyDescent="0.25">
      <c r="A1969">
        <v>20433700</v>
      </c>
      <c r="B1969" t="s">
        <v>3089</v>
      </c>
      <c r="D1969" t="s">
        <v>3090</v>
      </c>
      <c r="F1969">
        <v>1</v>
      </c>
      <c r="G1969">
        <v>0</v>
      </c>
      <c r="H1969">
        <v>0</v>
      </c>
      <c r="I1969">
        <v>0</v>
      </c>
      <c r="K1969"/>
      <c r="N1969" t="s">
        <v>3091</v>
      </c>
      <c r="O1969" t="s">
        <v>3092</v>
      </c>
      <c r="P1969" t="s">
        <v>3093</v>
      </c>
      <c r="R1969" t="s">
        <v>3094</v>
      </c>
    </row>
    <row r="1970" spans="1:18" x14ac:dyDescent="0.25">
      <c r="A1970">
        <v>20440000</v>
      </c>
      <c r="B1970" t="s">
        <v>3089</v>
      </c>
      <c r="D1970" t="s">
        <v>3090</v>
      </c>
      <c r="F1970">
        <v>1</v>
      </c>
      <c r="G1970">
        <v>0</v>
      </c>
      <c r="H1970">
        <v>0</v>
      </c>
      <c r="I1970">
        <v>0</v>
      </c>
      <c r="K1970"/>
      <c r="N1970" t="s">
        <v>3091</v>
      </c>
      <c r="O1970" t="s">
        <v>3092</v>
      </c>
      <c r="P1970" t="s">
        <v>3093</v>
      </c>
      <c r="R1970" t="s">
        <v>3094</v>
      </c>
    </row>
    <row r="1971" spans="1:18" x14ac:dyDescent="0.25">
      <c r="A1971">
        <v>20441000</v>
      </c>
      <c r="B1971" t="s">
        <v>3089</v>
      </c>
      <c r="D1971" t="s">
        <v>3090</v>
      </c>
      <c r="F1971">
        <v>1</v>
      </c>
      <c r="G1971">
        <v>0</v>
      </c>
      <c r="H1971">
        <v>0</v>
      </c>
      <c r="I1971"/>
      <c r="K1971"/>
      <c r="N1971" t="s">
        <v>3091</v>
      </c>
      <c r="O1971" t="s">
        <v>3092</v>
      </c>
      <c r="P1971" t="s">
        <v>3093</v>
      </c>
      <c r="R1971" t="s">
        <v>3094</v>
      </c>
    </row>
    <row r="1972" spans="1:18" x14ac:dyDescent="0.25">
      <c r="A1972">
        <v>20450400</v>
      </c>
      <c r="B1972" t="s">
        <v>3089</v>
      </c>
      <c r="D1972" t="s">
        <v>3090</v>
      </c>
      <c r="F1972">
        <v>1</v>
      </c>
      <c r="G1972">
        <v>0</v>
      </c>
      <c r="H1972">
        <v>5.7208269733402997E-2</v>
      </c>
      <c r="I1972">
        <v>5.7208269733402997E-2</v>
      </c>
      <c r="K1972"/>
      <c r="N1972" t="s">
        <v>3091</v>
      </c>
      <c r="O1972" t="s">
        <v>3092</v>
      </c>
      <c r="P1972" t="s">
        <v>3093</v>
      </c>
      <c r="R1972" t="s">
        <v>3094</v>
      </c>
    </row>
    <row r="1973" spans="1:18" x14ac:dyDescent="0.25">
      <c r="A1973">
        <v>20451800</v>
      </c>
      <c r="B1973" t="s">
        <v>3089</v>
      </c>
      <c r="D1973" t="s">
        <v>3090</v>
      </c>
      <c r="F1973">
        <v>1</v>
      </c>
      <c r="G1973">
        <v>0</v>
      </c>
      <c r="H1973">
        <v>0</v>
      </c>
      <c r="I1973">
        <v>0</v>
      </c>
      <c r="K1973"/>
      <c r="N1973" t="s">
        <v>3091</v>
      </c>
      <c r="O1973" t="s">
        <v>3092</v>
      </c>
      <c r="P1973" t="s">
        <v>3093</v>
      </c>
      <c r="R1973" t="s">
        <v>3094</v>
      </c>
    </row>
    <row r="1974" spans="1:18" x14ac:dyDescent="0.25">
      <c r="A1974">
        <v>20451900</v>
      </c>
      <c r="B1974" t="s">
        <v>3089</v>
      </c>
      <c r="D1974" t="s">
        <v>3090</v>
      </c>
      <c r="F1974">
        <v>1</v>
      </c>
      <c r="G1974">
        <v>0</v>
      </c>
      <c r="H1974">
        <v>1.1900000000000001E-2</v>
      </c>
      <c r="I1974">
        <v>1.1900000000000001E-2</v>
      </c>
      <c r="K1974"/>
      <c r="N1974" t="s">
        <v>3091</v>
      </c>
      <c r="O1974" t="s">
        <v>3092</v>
      </c>
      <c r="P1974" t="s">
        <v>3093</v>
      </c>
      <c r="R1974" t="s">
        <v>3094</v>
      </c>
    </row>
    <row r="1975" spans="1:18" x14ac:dyDescent="0.25">
      <c r="A1975">
        <v>20452000</v>
      </c>
      <c r="B1975" t="s">
        <v>3089</v>
      </c>
      <c r="D1975" t="s">
        <v>3090</v>
      </c>
      <c r="F1975">
        <v>1</v>
      </c>
      <c r="G1975">
        <v>0</v>
      </c>
      <c r="H1975">
        <v>0</v>
      </c>
      <c r="I1975">
        <v>0</v>
      </c>
      <c r="K1975"/>
      <c r="N1975" t="s">
        <v>3091</v>
      </c>
      <c r="O1975" t="s">
        <v>3092</v>
      </c>
      <c r="P1975" t="s">
        <v>3093</v>
      </c>
      <c r="R1975" t="s">
        <v>3094</v>
      </c>
    </row>
    <row r="1976" spans="1:18" x14ac:dyDescent="0.25">
      <c r="A1976">
        <v>20452100</v>
      </c>
      <c r="B1976" t="s">
        <v>3089</v>
      </c>
      <c r="D1976" t="s">
        <v>3090</v>
      </c>
      <c r="F1976">
        <v>1</v>
      </c>
      <c r="G1976">
        <v>0</v>
      </c>
      <c r="H1976">
        <v>0</v>
      </c>
      <c r="I1976">
        <v>0</v>
      </c>
      <c r="K1976"/>
      <c r="N1976" t="s">
        <v>3091</v>
      </c>
      <c r="O1976" t="s">
        <v>3092</v>
      </c>
      <c r="P1976" t="s">
        <v>3093</v>
      </c>
      <c r="R1976" t="s">
        <v>3094</v>
      </c>
    </row>
    <row r="1977" spans="1:18" x14ac:dyDescent="0.25">
      <c r="A1977">
        <v>20452200</v>
      </c>
      <c r="B1977" t="s">
        <v>3089</v>
      </c>
      <c r="D1977" t="s">
        <v>3090</v>
      </c>
      <c r="F1977">
        <v>1</v>
      </c>
      <c r="G1977">
        <v>0</v>
      </c>
      <c r="H1977">
        <v>0</v>
      </c>
      <c r="I1977">
        <v>0</v>
      </c>
      <c r="K1977"/>
      <c r="N1977" t="s">
        <v>3091</v>
      </c>
      <c r="O1977" t="s">
        <v>3092</v>
      </c>
      <c r="P1977" t="s">
        <v>3093</v>
      </c>
      <c r="R1977" t="s">
        <v>3094</v>
      </c>
    </row>
    <row r="1978" spans="1:18" x14ac:dyDescent="0.25">
      <c r="A1978">
        <v>20452300</v>
      </c>
      <c r="B1978" t="s">
        <v>3089</v>
      </c>
      <c r="D1978" t="s">
        <v>3090</v>
      </c>
      <c r="F1978">
        <v>1</v>
      </c>
      <c r="G1978">
        <v>0</v>
      </c>
      <c r="H1978">
        <v>0.12914853358561901</v>
      </c>
      <c r="I1978">
        <v>0.12914853358561901</v>
      </c>
      <c r="K1978"/>
      <c r="N1978" t="s">
        <v>3091</v>
      </c>
      <c r="O1978" t="s">
        <v>3092</v>
      </c>
      <c r="P1978" t="s">
        <v>3093</v>
      </c>
      <c r="R1978" t="s">
        <v>3094</v>
      </c>
    </row>
    <row r="1979" spans="1:18" x14ac:dyDescent="0.25">
      <c r="A1979">
        <v>20452400</v>
      </c>
      <c r="B1979" t="s">
        <v>3089</v>
      </c>
      <c r="D1979" t="s">
        <v>3090</v>
      </c>
      <c r="F1979">
        <v>1</v>
      </c>
      <c r="G1979">
        <v>0</v>
      </c>
      <c r="H1979">
        <v>0</v>
      </c>
      <c r="I1979">
        <v>0</v>
      </c>
      <c r="K1979"/>
      <c r="N1979" t="s">
        <v>3091</v>
      </c>
      <c r="O1979" t="s">
        <v>3092</v>
      </c>
      <c r="P1979" t="s">
        <v>3093</v>
      </c>
      <c r="R1979" t="s">
        <v>3094</v>
      </c>
    </row>
    <row r="1980" spans="1:18" x14ac:dyDescent="0.25">
      <c r="A1980">
        <v>20452500</v>
      </c>
      <c r="B1980" t="s">
        <v>3089</v>
      </c>
      <c r="D1980" t="s">
        <v>3090</v>
      </c>
      <c r="F1980">
        <v>1</v>
      </c>
      <c r="G1980">
        <v>0</v>
      </c>
      <c r="H1980">
        <v>0.2457</v>
      </c>
      <c r="I1980">
        <v>0.2457</v>
      </c>
      <c r="K1980"/>
      <c r="N1980" t="s">
        <v>3091</v>
      </c>
      <c r="O1980" t="s">
        <v>3092</v>
      </c>
      <c r="P1980" t="s">
        <v>3093</v>
      </c>
      <c r="R1980" t="s">
        <v>3094</v>
      </c>
    </row>
    <row r="1981" spans="1:18" x14ac:dyDescent="0.25">
      <c r="A1981">
        <v>20452600</v>
      </c>
      <c r="B1981" t="s">
        <v>3089</v>
      </c>
      <c r="D1981" t="s">
        <v>3090</v>
      </c>
      <c r="F1981">
        <v>1</v>
      </c>
      <c r="G1981">
        <v>0</v>
      </c>
      <c r="H1981">
        <v>0</v>
      </c>
      <c r="I1981">
        <v>0</v>
      </c>
      <c r="K1981"/>
      <c r="N1981" t="s">
        <v>3091</v>
      </c>
      <c r="O1981" t="s">
        <v>3092</v>
      </c>
      <c r="P1981" t="s">
        <v>3093</v>
      </c>
      <c r="R1981" t="s">
        <v>3094</v>
      </c>
    </row>
    <row r="1982" spans="1:18" x14ac:dyDescent="0.25">
      <c r="A1982">
        <v>20452700</v>
      </c>
      <c r="B1982" t="s">
        <v>3089</v>
      </c>
      <c r="D1982" t="s">
        <v>3090</v>
      </c>
      <c r="F1982">
        <v>1</v>
      </c>
      <c r="G1982">
        <v>0</v>
      </c>
      <c r="H1982">
        <v>4.2609686609686601E-2</v>
      </c>
      <c r="I1982">
        <v>4.2609686609686601E-2</v>
      </c>
      <c r="K1982"/>
      <c r="N1982" t="s">
        <v>3091</v>
      </c>
      <c r="O1982" t="s">
        <v>3092</v>
      </c>
      <c r="P1982" t="s">
        <v>3093</v>
      </c>
      <c r="R1982" t="s">
        <v>3094</v>
      </c>
    </row>
    <row r="1983" spans="1:18" x14ac:dyDescent="0.25">
      <c r="A1983">
        <v>20452800</v>
      </c>
      <c r="B1983" t="s">
        <v>3089</v>
      </c>
      <c r="D1983" t="s">
        <v>3090</v>
      </c>
      <c r="F1983">
        <v>1</v>
      </c>
      <c r="G1983">
        <v>0</v>
      </c>
      <c r="H1983">
        <v>0.1086</v>
      </c>
      <c r="I1983">
        <v>0.1086</v>
      </c>
      <c r="K1983"/>
      <c r="N1983" t="s">
        <v>3091</v>
      </c>
      <c r="O1983" t="s">
        <v>3092</v>
      </c>
      <c r="P1983" t="s">
        <v>3093</v>
      </c>
      <c r="R1983" t="s">
        <v>3094</v>
      </c>
    </row>
    <row r="1984" spans="1:18" x14ac:dyDescent="0.25">
      <c r="A1984">
        <v>20452900</v>
      </c>
      <c r="B1984" t="s">
        <v>3089</v>
      </c>
      <c r="D1984" t="s">
        <v>3090</v>
      </c>
      <c r="F1984">
        <v>1</v>
      </c>
      <c r="G1984">
        <v>0</v>
      </c>
      <c r="H1984">
        <v>7.3400000000000007E-2</v>
      </c>
      <c r="I1984">
        <v>7.3400000000000007E-2</v>
      </c>
      <c r="K1984"/>
      <c r="N1984" t="s">
        <v>3091</v>
      </c>
      <c r="O1984" t="s">
        <v>3092</v>
      </c>
      <c r="P1984" t="s">
        <v>3093</v>
      </c>
      <c r="R1984" t="s">
        <v>3094</v>
      </c>
    </row>
    <row r="1985" spans="1:18" x14ac:dyDescent="0.25">
      <c r="A1985">
        <v>20453000</v>
      </c>
      <c r="B1985" t="s">
        <v>3089</v>
      </c>
      <c r="D1985" t="s">
        <v>3090</v>
      </c>
      <c r="F1985">
        <v>1</v>
      </c>
      <c r="G1985">
        <v>0</v>
      </c>
      <c r="H1985">
        <v>3.5775000000000001</v>
      </c>
      <c r="I1985">
        <v>3.5775000000000001</v>
      </c>
      <c r="K1985"/>
      <c r="N1985" t="s">
        <v>3091</v>
      </c>
      <c r="O1985" t="s">
        <v>3092</v>
      </c>
      <c r="P1985" t="s">
        <v>3093</v>
      </c>
      <c r="R1985" t="s">
        <v>3094</v>
      </c>
    </row>
    <row r="1986" spans="1:18" x14ac:dyDescent="0.25">
      <c r="A1986">
        <v>20454000</v>
      </c>
      <c r="B1986" t="s">
        <v>3089</v>
      </c>
      <c r="D1986" t="s">
        <v>3090</v>
      </c>
      <c r="F1986">
        <v>1</v>
      </c>
      <c r="G1986">
        <v>0</v>
      </c>
      <c r="H1986">
        <v>0</v>
      </c>
      <c r="I1986">
        <v>0</v>
      </c>
      <c r="K1986"/>
      <c r="N1986" t="s">
        <v>3091</v>
      </c>
      <c r="O1986" t="s">
        <v>3092</v>
      </c>
      <c r="P1986" t="s">
        <v>3093</v>
      </c>
      <c r="R1986" t="s">
        <v>3094</v>
      </c>
    </row>
    <row r="1987" spans="1:18" x14ac:dyDescent="0.25">
      <c r="A1987">
        <v>20490302</v>
      </c>
      <c r="B1987" t="s">
        <v>3089</v>
      </c>
      <c r="D1987" t="s">
        <v>3090</v>
      </c>
      <c r="F1987">
        <v>1</v>
      </c>
      <c r="G1987">
        <v>0</v>
      </c>
      <c r="H1987">
        <v>0</v>
      </c>
      <c r="I1987">
        <v>0</v>
      </c>
      <c r="K1987"/>
      <c r="N1987" t="s">
        <v>3091</v>
      </c>
      <c r="O1987" t="s">
        <v>3092</v>
      </c>
      <c r="P1987" t="s">
        <v>3093</v>
      </c>
      <c r="R1987" t="s">
        <v>3094</v>
      </c>
    </row>
    <row r="1988" spans="1:18" x14ac:dyDescent="0.25">
      <c r="A1988">
        <v>20490400</v>
      </c>
      <c r="B1988" t="s">
        <v>3089</v>
      </c>
      <c r="D1988" t="s">
        <v>3090</v>
      </c>
      <c r="F1988">
        <v>1</v>
      </c>
      <c r="G1988">
        <v>0</v>
      </c>
      <c r="H1988">
        <v>0</v>
      </c>
      <c r="I1988">
        <v>0</v>
      </c>
      <c r="K1988"/>
      <c r="N1988" t="s">
        <v>3091</v>
      </c>
      <c r="O1988" t="s">
        <v>3092</v>
      </c>
      <c r="P1988" t="s">
        <v>3093</v>
      </c>
      <c r="R1988" t="s">
        <v>3094</v>
      </c>
    </row>
    <row r="1989" spans="1:18" x14ac:dyDescent="0.25">
      <c r="A1989">
        <v>20490600</v>
      </c>
      <c r="B1989" t="s">
        <v>3089</v>
      </c>
      <c r="D1989" t="s">
        <v>3090</v>
      </c>
      <c r="F1989">
        <v>1</v>
      </c>
      <c r="G1989">
        <v>0</v>
      </c>
      <c r="H1989">
        <v>0</v>
      </c>
      <c r="I1989"/>
      <c r="K1989"/>
      <c r="N1989" t="s">
        <v>3091</v>
      </c>
      <c r="O1989" t="s">
        <v>3092</v>
      </c>
      <c r="P1989" t="s">
        <v>3093</v>
      </c>
      <c r="R1989" t="s">
        <v>3094</v>
      </c>
    </row>
    <row r="1990" spans="1:18" x14ac:dyDescent="0.25">
      <c r="A1990">
        <v>20490700</v>
      </c>
      <c r="B1990" t="s">
        <v>3089</v>
      </c>
      <c r="D1990" t="s">
        <v>3090</v>
      </c>
      <c r="F1990">
        <v>1</v>
      </c>
      <c r="G1990">
        <v>0</v>
      </c>
      <c r="H1990">
        <v>0</v>
      </c>
      <c r="I1990"/>
      <c r="K1990"/>
      <c r="N1990" t="s">
        <v>3091</v>
      </c>
      <c r="O1990" t="s">
        <v>3092</v>
      </c>
      <c r="P1990" t="s">
        <v>3093</v>
      </c>
      <c r="R1990" t="s">
        <v>3094</v>
      </c>
    </row>
    <row r="1991" spans="1:18" x14ac:dyDescent="0.25">
      <c r="A1991">
        <v>20490800</v>
      </c>
      <c r="B1991" t="s">
        <v>3089</v>
      </c>
      <c r="D1991" t="s">
        <v>3090</v>
      </c>
      <c r="F1991">
        <v>1</v>
      </c>
      <c r="G1991">
        <v>0</v>
      </c>
      <c r="H1991">
        <v>0</v>
      </c>
      <c r="I1991">
        <v>0</v>
      </c>
      <c r="K1991"/>
      <c r="N1991" t="s">
        <v>3091</v>
      </c>
      <c r="O1991" t="s">
        <v>3092</v>
      </c>
      <c r="P1991" t="s">
        <v>3093</v>
      </c>
      <c r="R1991" t="s">
        <v>3094</v>
      </c>
    </row>
    <row r="1992" spans="1:18" x14ac:dyDescent="0.25">
      <c r="A1992">
        <v>20492000</v>
      </c>
      <c r="B1992" t="s">
        <v>3089</v>
      </c>
      <c r="D1992" t="s">
        <v>3090</v>
      </c>
      <c r="F1992">
        <v>1</v>
      </c>
      <c r="G1992">
        <v>0</v>
      </c>
      <c r="H1992">
        <v>0</v>
      </c>
      <c r="I1992"/>
      <c r="K1992"/>
      <c r="N1992" t="s">
        <v>3091</v>
      </c>
      <c r="O1992" t="s">
        <v>3092</v>
      </c>
      <c r="P1992" t="s">
        <v>3093</v>
      </c>
      <c r="R1992" t="s">
        <v>3094</v>
      </c>
    </row>
    <row r="1993" spans="1:18" x14ac:dyDescent="0.25">
      <c r="A1993">
        <v>20492200</v>
      </c>
      <c r="B1993" t="s">
        <v>3089</v>
      </c>
      <c r="D1993" t="s">
        <v>3090</v>
      </c>
      <c r="F1993">
        <v>1</v>
      </c>
      <c r="G1993">
        <v>0</v>
      </c>
      <c r="H1993">
        <v>0</v>
      </c>
      <c r="I1993">
        <v>0</v>
      </c>
      <c r="K1993"/>
      <c r="N1993" t="s">
        <v>3091</v>
      </c>
      <c r="O1993" t="s">
        <v>3092</v>
      </c>
      <c r="P1993" t="s">
        <v>3093</v>
      </c>
      <c r="R1993" t="s">
        <v>3094</v>
      </c>
    </row>
    <row r="1994" spans="1:18" x14ac:dyDescent="0.25">
      <c r="A1994">
        <v>20492300</v>
      </c>
      <c r="B1994" t="s">
        <v>3089</v>
      </c>
      <c r="D1994" t="s">
        <v>3090</v>
      </c>
      <c r="F1994">
        <v>1</v>
      </c>
      <c r="G1994">
        <v>0</v>
      </c>
      <c r="H1994">
        <v>2.94875</v>
      </c>
      <c r="I1994">
        <v>2.94875</v>
      </c>
      <c r="K1994"/>
      <c r="N1994" t="s">
        <v>3091</v>
      </c>
      <c r="O1994" t="s">
        <v>3092</v>
      </c>
      <c r="P1994" t="s">
        <v>3093</v>
      </c>
      <c r="R1994" t="s">
        <v>3094</v>
      </c>
    </row>
    <row r="1995" spans="1:18" x14ac:dyDescent="0.25">
      <c r="A1995">
        <v>20492301</v>
      </c>
      <c r="B1995" t="s">
        <v>3089</v>
      </c>
      <c r="D1995" t="s">
        <v>3090</v>
      </c>
      <c r="F1995">
        <v>1</v>
      </c>
      <c r="G1995">
        <v>0</v>
      </c>
      <c r="H1995">
        <v>0</v>
      </c>
      <c r="I1995">
        <v>0</v>
      </c>
      <c r="K1995"/>
      <c r="N1995" t="s">
        <v>3091</v>
      </c>
      <c r="O1995" t="s">
        <v>3092</v>
      </c>
      <c r="P1995" t="s">
        <v>3093</v>
      </c>
      <c r="R1995" t="s">
        <v>3094</v>
      </c>
    </row>
    <row r="1996" spans="1:18" x14ac:dyDescent="0.25">
      <c r="A1996">
        <v>20492303</v>
      </c>
      <c r="B1996" t="s">
        <v>3089</v>
      </c>
      <c r="D1996" t="s">
        <v>3090</v>
      </c>
      <c r="F1996">
        <v>1</v>
      </c>
      <c r="G1996">
        <v>0</v>
      </c>
      <c r="H1996">
        <v>0</v>
      </c>
      <c r="I1996"/>
      <c r="K1996"/>
      <c r="N1996" t="s">
        <v>3091</v>
      </c>
      <c r="O1996" t="s">
        <v>3092</v>
      </c>
      <c r="P1996" t="s">
        <v>3093</v>
      </c>
      <c r="R1996" t="s">
        <v>3094</v>
      </c>
    </row>
    <row r="1997" spans="1:18" x14ac:dyDescent="0.25">
      <c r="A1997">
        <v>20492304</v>
      </c>
      <c r="B1997" t="s">
        <v>3089</v>
      </c>
      <c r="D1997" t="s">
        <v>3090</v>
      </c>
      <c r="F1997">
        <v>1</v>
      </c>
      <c r="G1997">
        <v>0</v>
      </c>
      <c r="H1997">
        <v>0</v>
      </c>
      <c r="I1997">
        <v>0</v>
      </c>
      <c r="K1997"/>
      <c r="N1997" t="s">
        <v>3091</v>
      </c>
      <c r="O1997" t="s">
        <v>3092</v>
      </c>
      <c r="P1997" t="s">
        <v>3093</v>
      </c>
      <c r="R1997" t="s">
        <v>3094</v>
      </c>
    </row>
    <row r="1998" spans="1:18" x14ac:dyDescent="0.25">
      <c r="A1998">
        <v>20492306</v>
      </c>
      <c r="B1998" t="s">
        <v>3089</v>
      </c>
      <c r="D1998" t="s">
        <v>3090</v>
      </c>
      <c r="F1998">
        <v>1</v>
      </c>
      <c r="G1998">
        <v>0</v>
      </c>
      <c r="H1998">
        <v>4.4166666666666701E-2</v>
      </c>
      <c r="I1998">
        <v>4.4166666666666701E-2</v>
      </c>
      <c r="K1998"/>
      <c r="N1998" t="s">
        <v>3091</v>
      </c>
      <c r="O1998" t="s">
        <v>3092</v>
      </c>
      <c r="P1998" t="s">
        <v>3093</v>
      </c>
      <c r="R1998" t="s">
        <v>3094</v>
      </c>
    </row>
    <row r="1999" spans="1:18" x14ac:dyDescent="0.25">
      <c r="A1999">
        <v>20492360</v>
      </c>
      <c r="B1999" t="s">
        <v>3089</v>
      </c>
      <c r="D1999" t="s">
        <v>3090</v>
      </c>
      <c r="F1999">
        <v>1</v>
      </c>
      <c r="G1999">
        <v>0</v>
      </c>
      <c r="H1999">
        <v>0</v>
      </c>
      <c r="I1999"/>
      <c r="K1999"/>
      <c r="N1999" t="s">
        <v>3091</v>
      </c>
      <c r="O1999" t="s">
        <v>3092</v>
      </c>
      <c r="P1999" t="s">
        <v>3093</v>
      </c>
      <c r="R1999" t="s">
        <v>3094</v>
      </c>
    </row>
    <row r="2000" spans="1:18" x14ac:dyDescent="0.25">
      <c r="A2000">
        <v>20492370</v>
      </c>
      <c r="B2000" t="s">
        <v>3089</v>
      </c>
      <c r="D2000" t="s">
        <v>3090</v>
      </c>
      <c r="F2000">
        <v>1</v>
      </c>
      <c r="G2000">
        <v>0</v>
      </c>
      <c r="H2000">
        <v>3.7272727272727298E-2</v>
      </c>
      <c r="I2000">
        <v>3.7272727272727298E-2</v>
      </c>
      <c r="K2000"/>
      <c r="N2000" t="s">
        <v>3091</v>
      </c>
      <c r="O2000" t="s">
        <v>3092</v>
      </c>
      <c r="P2000" t="s">
        <v>3093</v>
      </c>
      <c r="R2000" t="s">
        <v>3094</v>
      </c>
    </row>
    <row r="2001" spans="1:18" x14ac:dyDescent="0.25">
      <c r="A2001">
        <v>20492380</v>
      </c>
      <c r="B2001" t="s">
        <v>3089</v>
      </c>
      <c r="D2001" t="s">
        <v>3090</v>
      </c>
      <c r="F2001">
        <v>1</v>
      </c>
      <c r="G2001">
        <v>0</v>
      </c>
      <c r="H2001">
        <v>7.3333333333333306E-2</v>
      </c>
      <c r="I2001">
        <v>7.3333333333333306E-2</v>
      </c>
      <c r="K2001"/>
      <c r="N2001" t="s">
        <v>3091</v>
      </c>
      <c r="O2001" t="s">
        <v>3092</v>
      </c>
      <c r="P2001" t="s">
        <v>3093</v>
      </c>
      <c r="R2001" t="s">
        <v>3094</v>
      </c>
    </row>
    <row r="2002" spans="1:18" x14ac:dyDescent="0.25">
      <c r="A2002">
        <v>20492390</v>
      </c>
      <c r="B2002" t="s">
        <v>3089</v>
      </c>
      <c r="D2002" t="s">
        <v>3090</v>
      </c>
      <c r="F2002">
        <v>1</v>
      </c>
      <c r="G2002">
        <v>0</v>
      </c>
      <c r="H2002">
        <v>0.102989655172413</v>
      </c>
      <c r="I2002">
        <v>0.102989655172413</v>
      </c>
      <c r="K2002"/>
      <c r="N2002" t="s">
        <v>3091</v>
      </c>
      <c r="O2002" t="s">
        <v>3092</v>
      </c>
      <c r="P2002" t="s">
        <v>3093</v>
      </c>
      <c r="R2002" t="s">
        <v>3094</v>
      </c>
    </row>
    <row r="2003" spans="1:18" x14ac:dyDescent="0.25">
      <c r="A2003">
        <v>20492450</v>
      </c>
      <c r="B2003" t="s">
        <v>3089</v>
      </c>
      <c r="D2003" t="s">
        <v>3090</v>
      </c>
      <c r="F2003">
        <v>1</v>
      </c>
      <c r="G2003">
        <v>0</v>
      </c>
      <c r="H2003">
        <v>2.5000000000000001E-2</v>
      </c>
      <c r="I2003">
        <v>2.5000000000000001E-2</v>
      </c>
      <c r="K2003"/>
      <c r="N2003" t="s">
        <v>3091</v>
      </c>
      <c r="O2003" t="s">
        <v>3092</v>
      </c>
      <c r="P2003" t="s">
        <v>3093</v>
      </c>
      <c r="R2003" t="s">
        <v>3094</v>
      </c>
    </row>
    <row r="2004" spans="1:18" x14ac:dyDescent="0.25">
      <c r="A2004">
        <v>20492490</v>
      </c>
      <c r="B2004" t="s">
        <v>3089</v>
      </c>
      <c r="D2004" t="s">
        <v>3090</v>
      </c>
      <c r="F2004">
        <v>1</v>
      </c>
      <c r="G2004">
        <v>0</v>
      </c>
      <c r="H2004">
        <v>3.7000000000000002E-3</v>
      </c>
      <c r="I2004">
        <v>3.7000000000000002E-3</v>
      </c>
      <c r="K2004"/>
      <c r="N2004" t="s">
        <v>3091</v>
      </c>
      <c r="O2004" t="s">
        <v>3092</v>
      </c>
      <c r="P2004" t="s">
        <v>3093</v>
      </c>
      <c r="R2004" t="s">
        <v>3094</v>
      </c>
    </row>
    <row r="2005" spans="1:18" x14ac:dyDescent="0.25">
      <c r="A2005">
        <v>20492530</v>
      </c>
      <c r="B2005" t="s">
        <v>3089</v>
      </c>
      <c r="D2005" t="s">
        <v>3090</v>
      </c>
      <c r="F2005">
        <v>1</v>
      </c>
      <c r="G2005">
        <v>0</v>
      </c>
      <c r="H2005">
        <v>1.57</v>
      </c>
      <c r="I2005">
        <v>1.57</v>
      </c>
      <c r="K2005"/>
      <c r="N2005" t="s">
        <v>3091</v>
      </c>
      <c r="O2005" t="s">
        <v>3092</v>
      </c>
      <c r="P2005" t="s">
        <v>3093</v>
      </c>
      <c r="R2005" t="s">
        <v>3094</v>
      </c>
    </row>
    <row r="2006" spans="1:18" x14ac:dyDescent="0.25">
      <c r="A2006">
        <v>20500300</v>
      </c>
      <c r="B2006" t="s">
        <v>3089</v>
      </c>
      <c r="D2006" t="s">
        <v>3090</v>
      </c>
      <c r="F2006">
        <v>1</v>
      </c>
      <c r="G2006">
        <v>0</v>
      </c>
      <c r="H2006">
        <v>1.1826670366259699</v>
      </c>
      <c r="I2006">
        <v>1.1826670366259699</v>
      </c>
      <c r="K2006"/>
      <c r="N2006" t="s">
        <v>3091</v>
      </c>
      <c r="O2006" t="s">
        <v>3092</v>
      </c>
      <c r="P2006" t="s">
        <v>3093</v>
      </c>
      <c r="R2006" t="s">
        <v>3094</v>
      </c>
    </row>
    <row r="2007" spans="1:18" x14ac:dyDescent="0.25">
      <c r="A2007">
        <v>20500800</v>
      </c>
      <c r="B2007" t="s">
        <v>3089</v>
      </c>
      <c r="D2007" t="s">
        <v>3090</v>
      </c>
      <c r="F2007">
        <v>1</v>
      </c>
      <c r="G2007">
        <v>0</v>
      </c>
      <c r="H2007">
        <v>0</v>
      </c>
      <c r="I2007">
        <v>0</v>
      </c>
      <c r="K2007"/>
      <c r="N2007" t="s">
        <v>3091</v>
      </c>
      <c r="O2007" t="s">
        <v>3092</v>
      </c>
      <c r="P2007" t="s">
        <v>3093</v>
      </c>
      <c r="R2007" t="s">
        <v>3094</v>
      </c>
    </row>
    <row r="2008" spans="1:18" x14ac:dyDescent="0.25">
      <c r="A2008">
        <v>20501000</v>
      </c>
      <c r="B2008" t="s">
        <v>3089</v>
      </c>
      <c r="D2008" t="s">
        <v>3090</v>
      </c>
      <c r="F2008">
        <v>1</v>
      </c>
      <c r="G2008">
        <v>0</v>
      </c>
      <c r="H2008">
        <v>2.04</v>
      </c>
      <c r="I2008">
        <v>2.04</v>
      </c>
      <c r="K2008"/>
      <c r="N2008" t="s">
        <v>3091</v>
      </c>
      <c r="O2008" t="s">
        <v>3092</v>
      </c>
      <c r="P2008" t="s">
        <v>3093</v>
      </c>
      <c r="R2008" t="s">
        <v>3094</v>
      </c>
    </row>
    <row r="2009" spans="1:18" x14ac:dyDescent="0.25">
      <c r="A2009">
        <v>20501100</v>
      </c>
      <c r="B2009" t="s">
        <v>3089</v>
      </c>
      <c r="D2009" t="s">
        <v>3090</v>
      </c>
      <c r="F2009">
        <v>1</v>
      </c>
      <c r="G2009">
        <v>0</v>
      </c>
      <c r="H2009">
        <v>1.37375</v>
      </c>
      <c r="I2009">
        <v>1.37375</v>
      </c>
      <c r="K2009"/>
      <c r="N2009" t="s">
        <v>3091</v>
      </c>
      <c r="O2009" t="s">
        <v>3092</v>
      </c>
      <c r="P2009" t="s">
        <v>3093</v>
      </c>
      <c r="R2009" t="s">
        <v>3094</v>
      </c>
    </row>
    <row r="2010" spans="1:18" x14ac:dyDescent="0.25">
      <c r="A2010">
        <v>20501200</v>
      </c>
      <c r="B2010" t="s">
        <v>3089</v>
      </c>
      <c r="D2010" t="s">
        <v>3090</v>
      </c>
      <c r="F2010">
        <v>1</v>
      </c>
      <c r="G2010">
        <v>0</v>
      </c>
      <c r="H2010">
        <v>1.1000000000000001</v>
      </c>
      <c r="I2010">
        <v>1.1000000000000001</v>
      </c>
      <c r="K2010"/>
      <c r="N2010" t="s">
        <v>3091</v>
      </c>
      <c r="O2010" t="s">
        <v>3092</v>
      </c>
      <c r="P2010" t="s">
        <v>3093</v>
      </c>
      <c r="R2010" t="s">
        <v>3094</v>
      </c>
    </row>
    <row r="2011" spans="1:18" x14ac:dyDescent="0.25">
      <c r="A2011">
        <v>20501500</v>
      </c>
      <c r="B2011" t="s">
        <v>3089</v>
      </c>
      <c r="D2011" t="s">
        <v>3090</v>
      </c>
      <c r="F2011">
        <v>1</v>
      </c>
      <c r="G2011">
        <v>0</v>
      </c>
      <c r="H2011">
        <v>0.86350000000000005</v>
      </c>
      <c r="I2011">
        <v>0.86350000000000005</v>
      </c>
      <c r="K2011"/>
      <c r="N2011" t="s">
        <v>3091</v>
      </c>
      <c r="O2011" t="s">
        <v>3092</v>
      </c>
      <c r="P2011" t="s">
        <v>3093</v>
      </c>
      <c r="R2011" t="s">
        <v>3094</v>
      </c>
    </row>
    <row r="2012" spans="1:18" x14ac:dyDescent="0.25">
      <c r="A2012">
        <v>20501800</v>
      </c>
      <c r="B2012" t="s">
        <v>3089</v>
      </c>
      <c r="D2012" t="s">
        <v>3090</v>
      </c>
      <c r="F2012">
        <v>1</v>
      </c>
      <c r="G2012">
        <v>0</v>
      </c>
      <c r="H2012">
        <v>4.55</v>
      </c>
      <c r="I2012">
        <v>4.55</v>
      </c>
      <c r="K2012"/>
      <c r="N2012" t="s">
        <v>3091</v>
      </c>
      <c r="O2012" t="s">
        <v>3092</v>
      </c>
      <c r="P2012" t="s">
        <v>3093</v>
      </c>
      <c r="R2012" t="s">
        <v>3094</v>
      </c>
    </row>
    <row r="2013" spans="1:18" x14ac:dyDescent="0.25">
      <c r="A2013">
        <v>20502100</v>
      </c>
      <c r="B2013" t="s">
        <v>3089</v>
      </c>
      <c r="D2013" t="s">
        <v>3090</v>
      </c>
      <c r="F2013">
        <v>1</v>
      </c>
      <c r="G2013">
        <v>0</v>
      </c>
      <c r="H2013">
        <v>0.223616352201257</v>
      </c>
      <c r="I2013">
        <v>0.223616352201257</v>
      </c>
      <c r="K2013"/>
      <c r="N2013" t="s">
        <v>3091</v>
      </c>
      <c r="O2013" t="s">
        <v>3092</v>
      </c>
      <c r="P2013" t="s">
        <v>3093</v>
      </c>
      <c r="R2013" t="s">
        <v>3094</v>
      </c>
    </row>
    <row r="2014" spans="1:18" x14ac:dyDescent="0.25">
      <c r="A2014">
        <v>20502700</v>
      </c>
      <c r="B2014" t="s">
        <v>3089</v>
      </c>
      <c r="D2014" t="s">
        <v>3090</v>
      </c>
      <c r="F2014">
        <v>1</v>
      </c>
      <c r="G2014">
        <v>0</v>
      </c>
      <c r="H2014">
        <v>0</v>
      </c>
      <c r="I2014"/>
      <c r="K2014"/>
      <c r="N2014" t="s">
        <v>3091</v>
      </c>
      <c r="O2014" t="s">
        <v>3092</v>
      </c>
      <c r="P2014" t="s">
        <v>3093</v>
      </c>
      <c r="R2014" t="s">
        <v>3094</v>
      </c>
    </row>
    <row r="2015" spans="1:18" x14ac:dyDescent="0.25">
      <c r="A2015">
        <v>20600700</v>
      </c>
      <c r="B2015" t="s">
        <v>3089</v>
      </c>
      <c r="D2015" t="s">
        <v>3090</v>
      </c>
      <c r="F2015">
        <v>1</v>
      </c>
      <c r="G2015">
        <v>0</v>
      </c>
      <c r="H2015">
        <v>0</v>
      </c>
      <c r="I2015">
        <v>0</v>
      </c>
      <c r="K2015"/>
      <c r="N2015" t="s">
        <v>3091</v>
      </c>
      <c r="O2015" t="s">
        <v>3092</v>
      </c>
      <c r="P2015" t="s">
        <v>3093</v>
      </c>
      <c r="R2015" t="s">
        <v>3094</v>
      </c>
    </row>
    <row r="2016" spans="1:18" x14ac:dyDescent="0.25">
      <c r="A2016">
        <v>20601500</v>
      </c>
      <c r="B2016" t="s">
        <v>3089</v>
      </c>
      <c r="D2016" t="s">
        <v>3090</v>
      </c>
      <c r="F2016">
        <v>1</v>
      </c>
      <c r="G2016">
        <v>0</v>
      </c>
      <c r="H2016">
        <v>1.7886178861788601E-2</v>
      </c>
      <c r="I2016">
        <v>1.7886178861788601E-2</v>
      </c>
      <c r="K2016"/>
      <c r="N2016" t="s">
        <v>3091</v>
      </c>
      <c r="O2016" t="s">
        <v>3092</v>
      </c>
      <c r="P2016" t="s">
        <v>3093</v>
      </c>
      <c r="R2016" t="s">
        <v>3094</v>
      </c>
    </row>
    <row r="2017" spans="1:18" x14ac:dyDescent="0.25">
      <c r="A2017">
        <v>20601610</v>
      </c>
      <c r="B2017" t="s">
        <v>3089</v>
      </c>
      <c r="D2017" t="s">
        <v>3090</v>
      </c>
      <c r="F2017">
        <v>1</v>
      </c>
      <c r="G2017">
        <v>0</v>
      </c>
      <c r="H2017">
        <v>0</v>
      </c>
      <c r="I2017"/>
      <c r="K2017"/>
      <c r="N2017" t="s">
        <v>3091</v>
      </c>
      <c r="O2017" t="s">
        <v>3092</v>
      </c>
      <c r="P2017" t="s">
        <v>3093</v>
      </c>
      <c r="R2017" t="s">
        <v>3094</v>
      </c>
    </row>
    <row r="2018" spans="1:18" x14ac:dyDescent="0.25">
      <c r="A2018">
        <v>20604100</v>
      </c>
      <c r="B2018" t="s">
        <v>3089</v>
      </c>
      <c r="D2018" t="s">
        <v>3090</v>
      </c>
      <c r="F2018">
        <v>1</v>
      </c>
      <c r="G2018">
        <v>0</v>
      </c>
      <c r="H2018">
        <v>0</v>
      </c>
      <c r="I2018">
        <v>0</v>
      </c>
      <c r="K2018"/>
      <c r="N2018" t="s">
        <v>3091</v>
      </c>
      <c r="O2018" t="s">
        <v>3092</v>
      </c>
      <c r="P2018" t="s">
        <v>3093</v>
      </c>
      <c r="R2018" t="s">
        <v>3094</v>
      </c>
    </row>
    <row r="2019" spans="1:18" x14ac:dyDescent="0.25">
      <c r="A2019">
        <v>20605400</v>
      </c>
      <c r="B2019" t="s">
        <v>3089</v>
      </c>
      <c r="D2019" t="s">
        <v>3090</v>
      </c>
      <c r="F2019">
        <v>1</v>
      </c>
      <c r="G2019">
        <v>0</v>
      </c>
      <c r="H2019">
        <v>0</v>
      </c>
      <c r="I2019">
        <v>0</v>
      </c>
      <c r="K2019"/>
      <c r="N2019" t="s">
        <v>3091</v>
      </c>
      <c r="O2019" t="s">
        <v>3092</v>
      </c>
      <c r="P2019" t="s">
        <v>3093</v>
      </c>
      <c r="R2019" t="s">
        <v>3094</v>
      </c>
    </row>
    <row r="2020" spans="1:18" x14ac:dyDescent="0.25">
      <c r="A2020">
        <v>20606600</v>
      </c>
      <c r="B2020" t="s">
        <v>3089</v>
      </c>
      <c r="D2020" t="s">
        <v>3090</v>
      </c>
      <c r="F2020">
        <v>1</v>
      </c>
      <c r="G2020">
        <v>0</v>
      </c>
      <c r="H2020">
        <v>1.7500000000000002E-2</v>
      </c>
      <c r="I2020">
        <v>1.7500000000000002E-2</v>
      </c>
      <c r="K2020"/>
      <c r="N2020" t="s">
        <v>3091</v>
      </c>
      <c r="O2020" t="s">
        <v>3092</v>
      </c>
      <c r="P2020" t="s">
        <v>3093</v>
      </c>
      <c r="R2020" t="s">
        <v>3094</v>
      </c>
    </row>
    <row r="2021" spans="1:18" x14ac:dyDescent="0.25">
      <c r="A2021">
        <v>20606800</v>
      </c>
      <c r="B2021" t="s">
        <v>3089</v>
      </c>
      <c r="D2021" t="s">
        <v>3090</v>
      </c>
      <c r="F2021">
        <v>1</v>
      </c>
      <c r="G2021">
        <v>0</v>
      </c>
      <c r="H2021">
        <v>0</v>
      </c>
      <c r="I2021">
        <v>0</v>
      </c>
      <c r="K2021"/>
      <c r="N2021" t="s">
        <v>3091</v>
      </c>
      <c r="O2021" t="s">
        <v>3092</v>
      </c>
      <c r="P2021" t="s">
        <v>3093</v>
      </c>
      <c r="R2021" t="s">
        <v>3094</v>
      </c>
    </row>
    <row r="2022" spans="1:18" x14ac:dyDescent="0.25">
      <c r="A2022">
        <v>20606900</v>
      </c>
      <c r="B2022" t="s">
        <v>3089</v>
      </c>
      <c r="D2022" t="s">
        <v>3090</v>
      </c>
      <c r="F2022">
        <v>1</v>
      </c>
      <c r="G2022">
        <v>0</v>
      </c>
      <c r="H2022">
        <v>0.122333333333333</v>
      </c>
      <c r="I2022">
        <v>0.122333333333333</v>
      </c>
      <c r="K2022"/>
      <c r="N2022" t="s">
        <v>3091</v>
      </c>
      <c r="O2022" t="s">
        <v>3092</v>
      </c>
      <c r="P2022" t="s">
        <v>3093</v>
      </c>
      <c r="R2022" t="s">
        <v>3094</v>
      </c>
    </row>
    <row r="2023" spans="1:18" x14ac:dyDescent="0.25">
      <c r="A2023">
        <v>20609500</v>
      </c>
      <c r="B2023" t="s">
        <v>3089</v>
      </c>
      <c r="D2023" t="s">
        <v>3090</v>
      </c>
      <c r="F2023">
        <v>1</v>
      </c>
      <c r="G2023">
        <v>0</v>
      </c>
      <c r="H2023">
        <v>8.0549707602339093E-2</v>
      </c>
      <c r="I2023">
        <v>8.0549707602339093E-2</v>
      </c>
      <c r="K2023"/>
      <c r="N2023" t="s">
        <v>3091</v>
      </c>
      <c r="O2023" t="s">
        <v>3092</v>
      </c>
      <c r="P2023" t="s">
        <v>3093</v>
      </c>
      <c r="R2023" t="s">
        <v>3094</v>
      </c>
    </row>
    <row r="2024" spans="1:18" x14ac:dyDescent="0.25">
      <c r="A2024">
        <v>20610700</v>
      </c>
      <c r="B2024" t="s">
        <v>3089</v>
      </c>
      <c r="D2024" t="s">
        <v>3090</v>
      </c>
      <c r="F2024">
        <v>1</v>
      </c>
      <c r="G2024">
        <v>0</v>
      </c>
      <c r="H2024">
        <v>0</v>
      </c>
      <c r="I2024"/>
      <c r="K2024"/>
      <c r="N2024" t="s">
        <v>3091</v>
      </c>
      <c r="O2024" t="s">
        <v>3092</v>
      </c>
      <c r="P2024" t="s">
        <v>3093</v>
      </c>
      <c r="R2024" t="s">
        <v>3094</v>
      </c>
    </row>
    <row r="2025" spans="1:18" x14ac:dyDescent="0.25">
      <c r="A2025">
        <v>20611100</v>
      </c>
      <c r="B2025" t="s">
        <v>3089</v>
      </c>
      <c r="D2025" t="s">
        <v>3090</v>
      </c>
      <c r="F2025">
        <v>1</v>
      </c>
      <c r="G2025">
        <v>0</v>
      </c>
      <c r="H2025">
        <v>0</v>
      </c>
      <c r="I2025">
        <v>0</v>
      </c>
      <c r="K2025"/>
      <c r="N2025" t="s">
        <v>3091</v>
      </c>
      <c r="O2025" t="s">
        <v>3092</v>
      </c>
      <c r="P2025" t="s">
        <v>3093</v>
      </c>
      <c r="R2025" t="s">
        <v>3094</v>
      </c>
    </row>
    <row r="2026" spans="1:18" x14ac:dyDescent="0.25">
      <c r="A2026">
        <v>20611402</v>
      </c>
      <c r="B2026" t="s">
        <v>3089</v>
      </c>
      <c r="D2026" t="s">
        <v>3090</v>
      </c>
      <c r="F2026">
        <v>1</v>
      </c>
      <c r="G2026">
        <v>0</v>
      </c>
      <c r="H2026">
        <v>0</v>
      </c>
      <c r="I2026"/>
      <c r="K2026"/>
      <c r="N2026" t="s">
        <v>3091</v>
      </c>
      <c r="O2026" t="s">
        <v>3092</v>
      </c>
      <c r="P2026" t="s">
        <v>3093</v>
      </c>
      <c r="R2026" t="s">
        <v>3094</v>
      </c>
    </row>
    <row r="2027" spans="1:18" x14ac:dyDescent="0.25">
      <c r="A2027">
        <v>20611404</v>
      </c>
      <c r="B2027" t="s">
        <v>3089</v>
      </c>
      <c r="D2027" t="s">
        <v>3090</v>
      </c>
      <c r="F2027">
        <v>1</v>
      </c>
      <c r="G2027">
        <v>0</v>
      </c>
      <c r="H2027">
        <v>0</v>
      </c>
      <c r="I2027">
        <v>0</v>
      </c>
      <c r="K2027"/>
      <c r="N2027" t="s">
        <v>3091</v>
      </c>
      <c r="O2027" t="s">
        <v>3092</v>
      </c>
      <c r="P2027" t="s">
        <v>3093</v>
      </c>
      <c r="R2027" t="s">
        <v>3094</v>
      </c>
    </row>
    <row r="2028" spans="1:18" x14ac:dyDescent="0.25">
      <c r="A2028">
        <v>20611408</v>
      </c>
      <c r="B2028" t="s">
        <v>3089</v>
      </c>
      <c r="D2028" t="s">
        <v>3090</v>
      </c>
      <c r="F2028">
        <v>1</v>
      </c>
      <c r="G2028">
        <v>0</v>
      </c>
      <c r="H2028">
        <v>0</v>
      </c>
      <c r="I2028"/>
      <c r="K2028"/>
      <c r="N2028" t="s">
        <v>3091</v>
      </c>
      <c r="O2028" t="s">
        <v>3092</v>
      </c>
      <c r="P2028" t="s">
        <v>3093</v>
      </c>
      <c r="R2028" t="s">
        <v>3094</v>
      </c>
    </row>
    <row r="2029" spans="1:18" x14ac:dyDescent="0.25">
      <c r="A2029">
        <v>20611409</v>
      </c>
      <c r="B2029" t="s">
        <v>3089</v>
      </c>
      <c r="D2029" t="s">
        <v>3090</v>
      </c>
      <c r="F2029">
        <v>1</v>
      </c>
      <c r="G2029">
        <v>0</v>
      </c>
      <c r="H2029">
        <v>0</v>
      </c>
      <c r="I2029">
        <v>0</v>
      </c>
      <c r="K2029"/>
      <c r="N2029" t="s">
        <v>3091</v>
      </c>
      <c r="O2029" t="s">
        <v>3092</v>
      </c>
      <c r="P2029" t="s">
        <v>3093</v>
      </c>
      <c r="R2029" t="s">
        <v>3094</v>
      </c>
    </row>
    <row r="2030" spans="1:18" x14ac:dyDescent="0.25">
      <c r="A2030">
        <v>20611411</v>
      </c>
      <c r="B2030" t="s">
        <v>3089</v>
      </c>
      <c r="D2030" t="s">
        <v>3090</v>
      </c>
      <c r="F2030">
        <v>1</v>
      </c>
      <c r="G2030">
        <v>0</v>
      </c>
      <c r="H2030">
        <v>0</v>
      </c>
      <c r="I2030"/>
      <c r="K2030"/>
      <c r="N2030" t="s">
        <v>3091</v>
      </c>
      <c r="O2030" t="s">
        <v>3092</v>
      </c>
      <c r="P2030" t="s">
        <v>3093</v>
      </c>
      <c r="R2030" t="s">
        <v>3094</v>
      </c>
    </row>
    <row r="2031" spans="1:18" x14ac:dyDescent="0.25">
      <c r="A2031">
        <v>20611500</v>
      </c>
      <c r="B2031" t="s">
        <v>3089</v>
      </c>
      <c r="D2031" t="s">
        <v>3090</v>
      </c>
      <c r="F2031">
        <v>1</v>
      </c>
      <c r="G2031">
        <v>0</v>
      </c>
      <c r="H2031">
        <v>8.72E-2</v>
      </c>
      <c r="I2031">
        <v>8.72E-2</v>
      </c>
      <c r="K2031"/>
      <c r="N2031" t="s">
        <v>3091</v>
      </c>
      <c r="O2031" t="s">
        <v>3092</v>
      </c>
      <c r="P2031" t="s">
        <v>3093</v>
      </c>
      <c r="R2031" t="s">
        <v>3094</v>
      </c>
    </row>
    <row r="2032" spans="1:18" x14ac:dyDescent="0.25">
      <c r="A2032">
        <v>20611600</v>
      </c>
      <c r="B2032" t="s">
        <v>3089</v>
      </c>
      <c r="D2032" t="s">
        <v>3090</v>
      </c>
      <c r="F2032">
        <v>1</v>
      </c>
      <c r="G2032">
        <v>0</v>
      </c>
      <c r="H2032">
        <v>8.1600000000000006E-2</v>
      </c>
      <c r="I2032">
        <v>8.1600000000000006E-2</v>
      </c>
      <c r="K2032"/>
      <c r="N2032" t="s">
        <v>3091</v>
      </c>
      <c r="O2032" t="s">
        <v>3092</v>
      </c>
      <c r="P2032" t="s">
        <v>3093</v>
      </c>
      <c r="R2032" t="s">
        <v>3094</v>
      </c>
    </row>
    <row r="2033" spans="1:18" x14ac:dyDescent="0.25">
      <c r="A2033">
        <v>20611800</v>
      </c>
      <c r="B2033" t="s">
        <v>3089</v>
      </c>
      <c r="D2033" t="s">
        <v>3090</v>
      </c>
      <c r="F2033">
        <v>1</v>
      </c>
      <c r="G2033">
        <v>0</v>
      </c>
      <c r="H2033">
        <v>0</v>
      </c>
      <c r="I2033">
        <v>0</v>
      </c>
      <c r="K2033"/>
      <c r="N2033" t="s">
        <v>3091</v>
      </c>
      <c r="O2033" t="s">
        <v>3092</v>
      </c>
      <c r="P2033" t="s">
        <v>3093</v>
      </c>
      <c r="R2033" t="s">
        <v>3094</v>
      </c>
    </row>
    <row r="2034" spans="1:18" x14ac:dyDescent="0.25">
      <c r="A2034">
        <v>20611900</v>
      </c>
      <c r="B2034" t="s">
        <v>3089</v>
      </c>
      <c r="D2034" t="s">
        <v>3090</v>
      </c>
      <c r="F2034">
        <v>1</v>
      </c>
      <c r="G2034">
        <v>0</v>
      </c>
      <c r="H2034">
        <v>0</v>
      </c>
      <c r="I2034">
        <v>0</v>
      </c>
      <c r="K2034"/>
      <c r="N2034" t="s">
        <v>3091</v>
      </c>
      <c r="O2034" t="s">
        <v>3092</v>
      </c>
      <c r="P2034" t="s">
        <v>3093</v>
      </c>
      <c r="R2034" t="s">
        <v>3094</v>
      </c>
    </row>
    <row r="2035" spans="1:18" x14ac:dyDescent="0.25">
      <c r="A2035">
        <v>20612000</v>
      </c>
      <c r="B2035" t="s">
        <v>3089</v>
      </c>
      <c r="D2035" t="s">
        <v>3090</v>
      </c>
      <c r="F2035">
        <v>1</v>
      </c>
      <c r="G2035">
        <v>0</v>
      </c>
      <c r="H2035">
        <v>5.45E-2</v>
      </c>
      <c r="I2035">
        <v>5.45E-2</v>
      </c>
      <c r="K2035"/>
      <c r="N2035" t="s">
        <v>3091</v>
      </c>
      <c r="O2035" t="s">
        <v>3092</v>
      </c>
      <c r="P2035" t="s">
        <v>3093</v>
      </c>
      <c r="R2035" t="s">
        <v>3094</v>
      </c>
    </row>
    <row r="2036" spans="1:18" x14ac:dyDescent="0.25">
      <c r="A2036">
        <v>20612100</v>
      </c>
      <c r="B2036" t="s">
        <v>3089</v>
      </c>
      <c r="D2036" t="s">
        <v>3090</v>
      </c>
      <c r="F2036">
        <v>1</v>
      </c>
      <c r="G2036">
        <v>0</v>
      </c>
      <c r="H2036">
        <v>5.4768518518518501E-2</v>
      </c>
      <c r="I2036">
        <v>5.4768518518518501E-2</v>
      </c>
      <c r="K2036"/>
      <c r="N2036" t="s">
        <v>3091</v>
      </c>
      <c r="O2036" t="s">
        <v>3092</v>
      </c>
      <c r="P2036" t="s">
        <v>3093</v>
      </c>
      <c r="R2036" t="s">
        <v>3094</v>
      </c>
    </row>
    <row r="2037" spans="1:18" x14ac:dyDescent="0.25">
      <c r="A2037">
        <v>20612200</v>
      </c>
      <c r="B2037" t="s">
        <v>3089</v>
      </c>
      <c r="D2037" t="s">
        <v>3090</v>
      </c>
      <c r="F2037">
        <v>1</v>
      </c>
      <c r="G2037">
        <v>0</v>
      </c>
      <c r="H2037">
        <v>0</v>
      </c>
      <c r="I2037">
        <v>0</v>
      </c>
      <c r="K2037"/>
      <c r="N2037" t="s">
        <v>3091</v>
      </c>
      <c r="O2037" t="s">
        <v>3092</v>
      </c>
      <c r="P2037" t="s">
        <v>3093</v>
      </c>
      <c r="R2037" t="s">
        <v>3094</v>
      </c>
    </row>
    <row r="2038" spans="1:18" x14ac:dyDescent="0.25">
      <c r="A2038">
        <v>20612300</v>
      </c>
      <c r="B2038" t="s">
        <v>3089</v>
      </c>
      <c r="D2038" t="s">
        <v>3090</v>
      </c>
      <c r="F2038">
        <v>1</v>
      </c>
      <c r="G2038">
        <v>0</v>
      </c>
      <c r="H2038">
        <v>0.53166666666666695</v>
      </c>
      <c r="I2038">
        <v>0.53166666666666695</v>
      </c>
      <c r="K2038"/>
      <c r="N2038" t="s">
        <v>3091</v>
      </c>
      <c r="O2038" t="s">
        <v>3092</v>
      </c>
      <c r="P2038" t="s">
        <v>3093</v>
      </c>
      <c r="R2038" t="s">
        <v>3094</v>
      </c>
    </row>
    <row r="2039" spans="1:18" x14ac:dyDescent="0.25">
      <c r="A2039">
        <v>20612400</v>
      </c>
      <c r="B2039" t="s">
        <v>3089</v>
      </c>
      <c r="D2039" t="s">
        <v>3090</v>
      </c>
      <c r="F2039">
        <v>1</v>
      </c>
      <c r="G2039">
        <v>0</v>
      </c>
      <c r="H2039">
        <v>0.19059999999999999</v>
      </c>
      <c r="I2039">
        <v>0.19059999999999999</v>
      </c>
      <c r="K2039"/>
      <c r="N2039" t="s">
        <v>3091</v>
      </c>
      <c r="O2039" t="s">
        <v>3092</v>
      </c>
      <c r="P2039" t="s">
        <v>3093</v>
      </c>
      <c r="R2039" t="s">
        <v>3094</v>
      </c>
    </row>
    <row r="2040" spans="1:18" x14ac:dyDescent="0.25">
      <c r="A2040">
        <v>20612500</v>
      </c>
      <c r="B2040" t="s">
        <v>3089</v>
      </c>
      <c r="D2040" t="s">
        <v>3090</v>
      </c>
      <c r="F2040">
        <v>1</v>
      </c>
      <c r="G2040">
        <v>0</v>
      </c>
      <c r="H2040">
        <v>0</v>
      </c>
      <c r="I2040">
        <v>0</v>
      </c>
      <c r="K2040"/>
      <c r="N2040" t="s">
        <v>3091</v>
      </c>
      <c r="O2040" t="s">
        <v>3092</v>
      </c>
      <c r="P2040" t="s">
        <v>3093</v>
      </c>
      <c r="R2040" t="s">
        <v>3094</v>
      </c>
    </row>
    <row r="2041" spans="1:18" x14ac:dyDescent="0.25">
      <c r="A2041">
        <v>20612600</v>
      </c>
      <c r="B2041" t="s">
        <v>3089</v>
      </c>
      <c r="D2041" t="s">
        <v>3090</v>
      </c>
      <c r="F2041">
        <v>1</v>
      </c>
      <c r="G2041">
        <v>0</v>
      </c>
      <c r="H2041">
        <v>5.4874418604651101E-2</v>
      </c>
      <c r="I2041">
        <v>5.4874418604651101E-2</v>
      </c>
      <c r="K2041"/>
      <c r="N2041" t="s">
        <v>3091</v>
      </c>
      <c r="O2041" t="s">
        <v>3092</v>
      </c>
      <c r="P2041" t="s">
        <v>3093</v>
      </c>
      <c r="R2041" t="s">
        <v>3094</v>
      </c>
    </row>
    <row r="2042" spans="1:18" x14ac:dyDescent="0.25">
      <c r="A2042">
        <v>20612700</v>
      </c>
      <c r="B2042" t="s">
        <v>3089</v>
      </c>
      <c r="D2042" t="s">
        <v>3090</v>
      </c>
      <c r="F2042">
        <v>1</v>
      </c>
      <c r="G2042">
        <v>0</v>
      </c>
      <c r="H2042">
        <v>0.65</v>
      </c>
      <c r="I2042">
        <v>0.65</v>
      </c>
      <c r="K2042"/>
      <c r="N2042" t="s">
        <v>3091</v>
      </c>
      <c r="O2042" t="s">
        <v>3092</v>
      </c>
      <c r="P2042" t="s">
        <v>3093</v>
      </c>
      <c r="R2042" t="s">
        <v>3094</v>
      </c>
    </row>
    <row r="2043" spans="1:18" x14ac:dyDescent="0.25">
      <c r="A2043">
        <v>20612800</v>
      </c>
      <c r="B2043" t="s">
        <v>3089</v>
      </c>
      <c r="D2043" t="s">
        <v>3090</v>
      </c>
      <c r="F2043">
        <v>1</v>
      </c>
      <c r="G2043">
        <v>0</v>
      </c>
      <c r="H2043">
        <v>0.43209999999999998</v>
      </c>
      <c r="I2043">
        <v>0.43209999999999998</v>
      </c>
      <c r="K2043"/>
      <c r="N2043" t="s">
        <v>3091</v>
      </c>
      <c r="O2043" t="s">
        <v>3092</v>
      </c>
      <c r="P2043" t="s">
        <v>3093</v>
      </c>
      <c r="R2043" t="s">
        <v>3094</v>
      </c>
    </row>
    <row r="2044" spans="1:18" x14ac:dyDescent="0.25">
      <c r="A2044">
        <v>20612900</v>
      </c>
      <c r="B2044" t="s">
        <v>3089</v>
      </c>
      <c r="D2044" t="s">
        <v>3090</v>
      </c>
      <c r="F2044">
        <v>1</v>
      </c>
      <c r="G2044">
        <v>0</v>
      </c>
      <c r="H2044">
        <v>0.40600000000000003</v>
      </c>
      <c r="I2044">
        <v>0.40600000000000003</v>
      </c>
      <c r="K2044"/>
      <c r="N2044" t="s">
        <v>3091</v>
      </c>
      <c r="O2044" t="s">
        <v>3092</v>
      </c>
      <c r="P2044" t="s">
        <v>3093</v>
      </c>
      <c r="R2044" t="s">
        <v>3094</v>
      </c>
    </row>
    <row r="2045" spans="1:18" x14ac:dyDescent="0.25">
      <c r="A2045">
        <v>20613000</v>
      </c>
      <c r="B2045" t="s">
        <v>3089</v>
      </c>
      <c r="D2045" t="s">
        <v>3090</v>
      </c>
      <c r="F2045">
        <v>1</v>
      </c>
      <c r="G2045">
        <v>0</v>
      </c>
      <c r="H2045">
        <v>0.90300000000000002</v>
      </c>
      <c r="I2045">
        <v>0.90300000000000002</v>
      </c>
      <c r="K2045"/>
      <c r="N2045" t="s">
        <v>3091</v>
      </c>
      <c r="O2045" t="s">
        <v>3092</v>
      </c>
      <c r="P2045" t="s">
        <v>3093</v>
      </c>
      <c r="R2045" t="s">
        <v>3094</v>
      </c>
    </row>
    <row r="2046" spans="1:18" x14ac:dyDescent="0.25">
      <c r="A2046">
        <v>20613200</v>
      </c>
      <c r="B2046" t="s">
        <v>3089</v>
      </c>
      <c r="D2046" t="s">
        <v>3090</v>
      </c>
      <c r="F2046">
        <v>1</v>
      </c>
      <c r="G2046">
        <v>0</v>
      </c>
      <c r="H2046">
        <v>0.15575</v>
      </c>
      <c r="I2046">
        <v>0.15575</v>
      </c>
      <c r="K2046"/>
      <c r="N2046" t="s">
        <v>3091</v>
      </c>
      <c r="O2046" t="s">
        <v>3092</v>
      </c>
      <c r="P2046" t="s">
        <v>3093</v>
      </c>
      <c r="R2046" t="s">
        <v>3094</v>
      </c>
    </row>
    <row r="2047" spans="1:18" x14ac:dyDescent="0.25">
      <c r="A2047">
        <v>20613300</v>
      </c>
      <c r="B2047" t="s">
        <v>3089</v>
      </c>
      <c r="D2047" t="s">
        <v>3090</v>
      </c>
      <c r="F2047">
        <v>1</v>
      </c>
      <c r="G2047">
        <v>0</v>
      </c>
      <c r="H2047">
        <v>0.37</v>
      </c>
      <c r="I2047">
        <v>0.37</v>
      </c>
      <c r="K2047"/>
      <c r="N2047" t="s">
        <v>3091</v>
      </c>
      <c r="O2047" t="s">
        <v>3092</v>
      </c>
      <c r="P2047" t="s">
        <v>3093</v>
      </c>
      <c r="R2047" t="s">
        <v>3094</v>
      </c>
    </row>
    <row r="2048" spans="1:18" x14ac:dyDescent="0.25">
      <c r="A2048">
        <v>20613400</v>
      </c>
      <c r="B2048" t="s">
        <v>3089</v>
      </c>
      <c r="D2048" t="s">
        <v>3090</v>
      </c>
      <c r="F2048">
        <v>1</v>
      </c>
      <c r="G2048">
        <v>0</v>
      </c>
      <c r="H2048">
        <v>0</v>
      </c>
      <c r="I2048"/>
      <c r="K2048"/>
      <c r="N2048" t="s">
        <v>3091</v>
      </c>
      <c r="O2048" t="s">
        <v>3092</v>
      </c>
      <c r="P2048" t="s">
        <v>3093</v>
      </c>
      <c r="R2048" t="s">
        <v>3094</v>
      </c>
    </row>
    <row r="2049" spans="1:18" x14ac:dyDescent="0.25">
      <c r="A2049">
        <v>20613800</v>
      </c>
      <c r="B2049" t="s">
        <v>3089</v>
      </c>
      <c r="D2049" t="s">
        <v>3090</v>
      </c>
      <c r="F2049">
        <v>1</v>
      </c>
      <c r="G2049">
        <v>0</v>
      </c>
      <c r="H2049">
        <v>0.281734104046242</v>
      </c>
      <c r="I2049">
        <v>0.281734104046242</v>
      </c>
      <c r="K2049"/>
      <c r="N2049" t="s">
        <v>3091</v>
      </c>
      <c r="O2049" t="s">
        <v>3092</v>
      </c>
      <c r="P2049" t="s">
        <v>3093</v>
      </c>
      <c r="R2049" t="s">
        <v>3094</v>
      </c>
    </row>
    <row r="2050" spans="1:18" x14ac:dyDescent="0.25">
      <c r="A2050">
        <v>20613900</v>
      </c>
      <c r="B2050" t="s">
        <v>3089</v>
      </c>
      <c r="D2050" t="s">
        <v>3090</v>
      </c>
      <c r="F2050">
        <v>1</v>
      </c>
      <c r="G2050">
        <v>0</v>
      </c>
      <c r="H2050">
        <v>4.9784722222222202E-2</v>
      </c>
      <c r="I2050">
        <v>4.9784722222222202E-2</v>
      </c>
      <c r="K2050"/>
      <c r="N2050" t="s">
        <v>3091</v>
      </c>
      <c r="O2050" t="s">
        <v>3092</v>
      </c>
      <c r="P2050" t="s">
        <v>3093</v>
      </c>
      <c r="R2050" t="s">
        <v>3094</v>
      </c>
    </row>
    <row r="2051" spans="1:18" x14ac:dyDescent="0.25">
      <c r="A2051">
        <v>20614000</v>
      </c>
      <c r="B2051" t="s">
        <v>3089</v>
      </c>
      <c r="D2051" t="s">
        <v>3090</v>
      </c>
      <c r="F2051">
        <v>1</v>
      </c>
      <c r="G2051">
        <v>0</v>
      </c>
      <c r="H2051">
        <v>0.19</v>
      </c>
      <c r="I2051">
        <v>0.19</v>
      </c>
      <c r="K2051"/>
      <c r="N2051" t="s">
        <v>3091</v>
      </c>
      <c r="O2051" t="s">
        <v>3092</v>
      </c>
      <c r="P2051" t="s">
        <v>3093</v>
      </c>
      <c r="R2051" t="s">
        <v>3094</v>
      </c>
    </row>
    <row r="2052" spans="1:18" x14ac:dyDescent="0.25">
      <c r="A2052">
        <v>20614100</v>
      </c>
      <c r="B2052" t="s">
        <v>3089</v>
      </c>
      <c r="D2052" t="s">
        <v>3090</v>
      </c>
      <c r="F2052">
        <v>1</v>
      </c>
      <c r="G2052">
        <v>0</v>
      </c>
      <c r="H2052">
        <v>0</v>
      </c>
      <c r="I2052">
        <v>0</v>
      </c>
      <c r="K2052"/>
      <c r="N2052" t="s">
        <v>3091</v>
      </c>
      <c r="O2052" t="s">
        <v>3092</v>
      </c>
      <c r="P2052" t="s">
        <v>3093</v>
      </c>
      <c r="R2052" t="s">
        <v>3094</v>
      </c>
    </row>
    <row r="2053" spans="1:18" x14ac:dyDescent="0.25">
      <c r="A2053">
        <v>20614200</v>
      </c>
      <c r="B2053" t="s">
        <v>3089</v>
      </c>
      <c r="D2053" t="s">
        <v>3090</v>
      </c>
      <c r="F2053">
        <v>1</v>
      </c>
      <c r="G2053">
        <v>0</v>
      </c>
      <c r="H2053">
        <v>0</v>
      </c>
      <c r="I2053">
        <v>0</v>
      </c>
      <c r="K2053"/>
      <c r="N2053" t="s">
        <v>3091</v>
      </c>
      <c r="O2053" t="s">
        <v>3092</v>
      </c>
      <c r="P2053" t="s">
        <v>3093</v>
      </c>
      <c r="R2053" t="s">
        <v>3094</v>
      </c>
    </row>
    <row r="2054" spans="1:18" x14ac:dyDescent="0.25">
      <c r="A2054">
        <v>20614300</v>
      </c>
      <c r="B2054" t="s">
        <v>3089</v>
      </c>
      <c r="D2054" t="s">
        <v>3090</v>
      </c>
      <c r="F2054">
        <v>1</v>
      </c>
      <c r="G2054">
        <v>0</v>
      </c>
      <c r="H2054">
        <v>0</v>
      </c>
      <c r="I2054"/>
      <c r="K2054"/>
      <c r="N2054" t="s">
        <v>3091</v>
      </c>
      <c r="O2054" t="s">
        <v>3092</v>
      </c>
      <c r="P2054" t="s">
        <v>3093</v>
      </c>
      <c r="R2054" t="s">
        <v>3094</v>
      </c>
    </row>
    <row r="2055" spans="1:18" x14ac:dyDescent="0.25">
      <c r="A2055">
        <v>20614400</v>
      </c>
      <c r="B2055" t="s">
        <v>3089</v>
      </c>
      <c r="D2055" t="s">
        <v>3090</v>
      </c>
      <c r="F2055">
        <v>1</v>
      </c>
      <c r="G2055">
        <v>0</v>
      </c>
      <c r="H2055">
        <v>0</v>
      </c>
      <c r="I2055"/>
      <c r="K2055"/>
      <c r="N2055" t="s">
        <v>3091</v>
      </c>
      <c r="O2055" t="s">
        <v>3092</v>
      </c>
      <c r="P2055" t="s">
        <v>3093</v>
      </c>
      <c r="R2055" t="s">
        <v>3094</v>
      </c>
    </row>
    <row r="2056" spans="1:18" x14ac:dyDescent="0.25">
      <c r="A2056">
        <v>20614500</v>
      </c>
      <c r="B2056" t="s">
        <v>3089</v>
      </c>
      <c r="D2056" t="s">
        <v>3090</v>
      </c>
      <c r="F2056">
        <v>1</v>
      </c>
      <c r="G2056">
        <v>0</v>
      </c>
      <c r="H2056">
        <v>3.8290000000000002</v>
      </c>
      <c r="I2056">
        <v>3.8290000000000002</v>
      </c>
      <c r="K2056"/>
      <c r="N2056" t="s">
        <v>3091</v>
      </c>
      <c r="O2056" t="s">
        <v>3092</v>
      </c>
      <c r="P2056" t="s">
        <v>3093</v>
      </c>
      <c r="R2056" t="s">
        <v>3094</v>
      </c>
    </row>
    <row r="2057" spans="1:18" x14ac:dyDescent="0.25">
      <c r="A2057">
        <v>20614600</v>
      </c>
      <c r="B2057" t="s">
        <v>3089</v>
      </c>
      <c r="D2057" t="s">
        <v>3090</v>
      </c>
      <c r="F2057">
        <v>1</v>
      </c>
      <c r="G2057">
        <v>0</v>
      </c>
      <c r="H2057">
        <v>0</v>
      </c>
      <c r="I2057">
        <v>0</v>
      </c>
      <c r="K2057"/>
      <c r="N2057" t="s">
        <v>3091</v>
      </c>
      <c r="O2057" t="s">
        <v>3092</v>
      </c>
      <c r="P2057" t="s">
        <v>3093</v>
      </c>
      <c r="R2057" t="s">
        <v>3094</v>
      </c>
    </row>
    <row r="2058" spans="1:18" x14ac:dyDescent="0.25">
      <c r="A2058">
        <v>20614700</v>
      </c>
      <c r="B2058" t="s">
        <v>3089</v>
      </c>
      <c r="D2058" t="s">
        <v>3090</v>
      </c>
      <c r="F2058">
        <v>1</v>
      </c>
      <c r="G2058">
        <v>0</v>
      </c>
      <c r="H2058">
        <v>0.83</v>
      </c>
      <c r="I2058">
        <v>0.83</v>
      </c>
      <c r="K2058"/>
      <c r="N2058" t="s">
        <v>3091</v>
      </c>
      <c r="O2058" t="s">
        <v>3092</v>
      </c>
      <c r="P2058" t="s">
        <v>3093</v>
      </c>
      <c r="R2058" t="s">
        <v>3094</v>
      </c>
    </row>
    <row r="2059" spans="1:18" x14ac:dyDescent="0.25">
      <c r="A2059">
        <v>20614710</v>
      </c>
      <c r="B2059" t="s">
        <v>3089</v>
      </c>
      <c r="D2059" t="s">
        <v>3090</v>
      </c>
      <c r="F2059">
        <v>1</v>
      </c>
      <c r="G2059">
        <v>0</v>
      </c>
      <c r="H2059">
        <v>5.8000000000000003E-2</v>
      </c>
      <c r="I2059">
        <v>5.8000000000000003E-2</v>
      </c>
      <c r="K2059"/>
      <c r="N2059" t="s">
        <v>3091</v>
      </c>
      <c r="O2059" t="s">
        <v>3092</v>
      </c>
      <c r="P2059" t="s">
        <v>3093</v>
      </c>
      <c r="R2059" t="s">
        <v>3094</v>
      </c>
    </row>
    <row r="2060" spans="1:18" x14ac:dyDescent="0.25">
      <c r="A2060">
        <v>20614720</v>
      </c>
      <c r="B2060" t="s">
        <v>3089</v>
      </c>
      <c r="D2060" t="s">
        <v>3090</v>
      </c>
      <c r="F2060">
        <v>1</v>
      </c>
      <c r="G2060">
        <v>0</v>
      </c>
      <c r="H2060">
        <v>9.5000000000000001E-2</v>
      </c>
      <c r="I2060">
        <v>9.5000000000000001E-2</v>
      </c>
      <c r="K2060"/>
      <c r="N2060" t="s">
        <v>3091</v>
      </c>
      <c r="O2060" t="s">
        <v>3092</v>
      </c>
      <c r="P2060" t="s">
        <v>3093</v>
      </c>
      <c r="R2060" t="s">
        <v>3094</v>
      </c>
    </row>
    <row r="2061" spans="1:18" x14ac:dyDescent="0.25">
      <c r="A2061">
        <v>20614800</v>
      </c>
      <c r="B2061" t="s">
        <v>3089</v>
      </c>
      <c r="D2061" t="s">
        <v>3090</v>
      </c>
      <c r="F2061">
        <v>1</v>
      </c>
      <c r="G2061">
        <v>0</v>
      </c>
      <c r="H2061">
        <v>21.9071</v>
      </c>
      <c r="I2061">
        <v>21.9071</v>
      </c>
      <c r="K2061"/>
      <c r="N2061" t="s">
        <v>3091</v>
      </c>
      <c r="O2061" t="s">
        <v>3092</v>
      </c>
      <c r="P2061" t="s">
        <v>3093</v>
      </c>
      <c r="R2061" t="s">
        <v>3094</v>
      </c>
    </row>
    <row r="2062" spans="1:18" x14ac:dyDescent="0.25">
      <c r="A2062">
        <v>20615200</v>
      </c>
      <c r="B2062" t="s">
        <v>3089</v>
      </c>
      <c r="D2062" t="s">
        <v>3090</v>
      </c>
      <c r="F2062">
        <v>1</v>
      </c>
      <c r="G2062">
        <v>0</v>
      </c>
      <c r="H2062">
        <v>0</v>
      </c>
      <c r="I2062"/>
      <c r="K2062"/>
      <c r="N2062" t="s">
        <v>3091</v>
      </c>
      <c r="O2062" t="s">
        <v>3092</v>
      </c>
      <c r="P2062" t="s">
        <v>3093</v>
      </c>
      <c r="R2062" t="s">
        <v>3094</v>
      </c>
    </row>
    <row r="2063" spans="1:18" x14ac:dyDescent="0.25">
      <c r="A2063">
        <v>20615300</v>
      </c>
      <c r="B2063" t="s">
        <v>3089</v>
      </c>
      <c r="D2063" t="s">
        <v>3090</v>
      </c>
      <c r="F2063">
        <v>1</v>
      </c>
      <c r="G2063">
        <v>0</v>
      </c>
      <c r="H2063">
        <v>0</v>
      </c>
      <c r="I2063"/>
      <c r="K2063"/>
      <c r="N2063" t="s">
        <v>3091</v>
      </c>
      <c r="O2063" t="s">
        <v>3092</v>
      </c>
      <c r="P2063" t="s">
        <v>3093</v>
      </c>
      <c r="R2063" t="s">
        <v>3094</v>
      </c>
    </row>
    <row r="2064" spans="1:18" x14ac:dyDescent="0.25">
      <c r="A2064">
        <v>20615500</v>
      </c>
      <c r="B2064" t="s">
        <v>3089</v>
      </c>
      <c r="D2064" t="s">
        <v>3090</v>
      </c>
      <c r="F2064">
        <v>1</v>
      </c>
      <c r="G2064">
        <v>0</v>
      </c>
      <c r="H2064">
        <v>0</v>
      </c>
      <c r="I2064"/>
      <c r="K2064"/>
      <c r="N2064" t="s">
        <v>3091</v>
      </c>
      <c r="O2064" t="s">
        <v>3092</v>
      </c>
      <c r="P2064" t="s">
        <v>3093</v>
      </c>
      <c r="R2064" t="s">
        <v>3094</v>
      </c>
    </row>
    <row r="2065" spans="1:18" x14ac:dyDescent="0.25">
      <c r="A2065">
        <v>20616700</v>
      </c>
      <c r="B2065" t="s">
        <v>3089</v>
      </c>
      <c r="D2065" t="s">
        <v>3090</v>
      </c>
      <c r="F2065">
        <v>1</v>
      </c>
      <c r="G2065">
        <v>0</v>
      </c>
      <c r="H2065">
        <v>6.6887575136612004E-2</v>
      </c>
      <c r="I2065">
        <v>6.6887575136612004E-2</v>
      </c>
      <c r="K2065"/>
      <c r="N2065" t="s">
        <v>3091</v>
      </c>
      <c r="O2065" t="s">
        <v>3092</v>
      </c>
      <c r="P2065" t="s">
        <v>3093</v>
      </c>
      <c r="R2065" t="s">
        <v>3094</v>
      </c>
    </row>
    <row r="2066" spans="1:18" x14ac:dyDescent="0.25">
      <c r="A2066">
        <v>2061800</v>
      </c>
      <c r="B2066" t="s">
        <v>3089</v>
      </c>
      <c r="D2066" t="s">
        <v>3090</v>
      </c>
      <c r="F2066">
        <v>1</v>
      </c>
      <c r="G2066">
        <v>0</v>
      </c>
      <c r="H2066">
        <v>0.1963</v>
      </c>
      <c r="I2066">
        <v>0.1963</v>
      </c>
      <c r="K2066"/>
      <c r="N2066" t="s">
        <v>3091</v>
      </c>
      <c r="O2066" t="s">
        <v>3092</v>
      </c>
      <c r="P2066" t="s">
        <v>3093</v>
      </c>
      <c r="R2066" t="s">
        <v>3094</v>
      </c>
    </row>
    <row r="2067" spans="1:18" x14ac:dyDescent="0.25">
      <c r="A2067">
        <v>2061900</v>
      </c>
      <c r="B2067" t="s">
        <v>3089</v>
      </c>
      <c r="D2067" t="s">
        <v>3090</v>
      </c>
      <c r="F2067">
        <v>1</v>
      </c>
      <c r="G2067">
        <v>0</v>
      </c>
      <c r="H2067">
        <v>14.6</v>
      </c>
      <c r="I2067">
        <v>14.6</v>
      </c>
      <c r="K2067"/>
      <c r="N2067" t="s">
        <v>3091</v>
      </c>
      <c r="O2067" t="s">
        <v>3092</v>
      </c>
      <c r="P2067" t="s">
        <v>3093</v>
      </c>
      <c r="R2067" t="s">
        <v>3094</v>
      </c>
    </row>
    <row r="2068" spans="1:18" x14ac:dyDescent="0.25">
      <c r="A2068">
        <v>2062000</v>
      </c>
      <c r="B2068" t="s">
        <v>3089</v>
      </c>
      <c r="D2068" t="s">
        <v>3090</v>
      </c>
      <c r="F2068">
        <v>1</v>
      </c>
      <c r="G2068">
        <v>0</v>
      </c>
      <c r="H2068">
        <v>0.08</v>
      </c>
      <c r="I2068">
        <v>0.08</v>
      </c>
      <c r="K2068"/>
      <c r="N2068" t="s">
        <v>3091</v>
      </c>
      <c r="O2068" t="s">
        <v>3092</v>
      </c>
      <c r="P2068" t="s">
        <v>3093</v>
      </c>
      <c r="R2068" t="s">
        <v>3094</v>
      </c>
    </row>
    <row r="2069" spans="1:18" x14ac:dyDescent="0.25">
      <c r="A2069">
        <v>2070060</v>
      </c>
      <c r="B2069" t="s">
        <v>3089</v>
      </c>
      <c r="D2069" t="s">
        <v>3090</v>
      </c>
      <c r="F2069">
        <v>1</v>
      </c>
      <c r="G2069">
        <v>0</v>
      </c>
      <c r="H2069">
        <v>0</v>
      </c>
      <c r="I2069">
        <v>0</v>
      </c>
      <c r="K2069"/>
      <c r="N2069" t="s">
        <v>3091</v>
      </c>
      <c r="O2069" t="s">
        <v>3092</v>
      </c>
      <c r="P2069" t="s">
        <v>3093</v>
      </c>
      <c r="R2069" t="s">
        <v>3094</v>
      </c>
    </row>
    <row r="2070" spans="1:18" x14ac:dyDescent="0.25">
      <c r="A2070">
        <v>20700600</v>
      </c>
      <c r="B2070" t="s">
        <v>3089</v>
      </c>
      <c r="D2070" t="s">
        <v>3090</v>
      </c>
      <c r="F2070">
        <v>1</v>
      </c>
      <c r="G2070">
        <v>0</v>
      </c>
      <c r="H2070">
        <v>0</v>
      </c>
      <c r="I2070">
        <v>0</v>
      </c>
      <c r="K2070"/>
      <c r="N2070" t="s">
        <v>3091</v>
      </c>
      <c r="O2070" t="s">
        <v>3092</v>
      </c>
      <c r="P2070" t="s">
        <v>3093</v>
      </c>
      <c r="R2070" t="s">
        <v>3094</v>
      </c>
    </row>
    <row r="2071" spans="1:18" x14ac:dyDescent="0.25">
      <c r="A2071">
        <v>20701900</v>
      </c>
      <c r="B2071" t="s">
        <v>3089</v>
      </c>
      <c r="D2071" t="s">
        <v>3090</v>
      </c>
      <c r="F2071">
        <v>1</v>
      </c>
      <c r="G2071">
        <v>0</v>
      </c>
      <c r="H2071">
        <v>1.24125</v>
      </c>
      <c r="I2071">
        <v>1.24125</v>
      </c>
      <c r="K2071"/>
      <c r="N2071" t="s">
        <v>3091</v>
      </c>
      <c r="O2071" t="s">
        <v>3092</v>
      </c>
      <c r="P2071" t="s">
        <v>3093</v>
      </c>
      <c r="R2071" t="s">
        <v>3094</v>
      </c>
    </row>
    <row r="2072" spans="1:18" x14ac:dyDescent="0.25">
      <c r="A2072">
        <v>20702200</v>
      </c>
      <c r="B2072" t="s">
        <v>3089</v>
      </c>
      <c r="D2072" t="s">
        <v>3090</v>
      </c>
      <c r="F2072">
        <v>1</v>
      </c>
      <c r="G2072">
        <v>0</v>
      </c>
      <c r="H2072">
        <v>6.2300000000000001E-2</v>
      </c>
      <c r="I2072">
        <v>6.2300000000000001E-2</v>
      </c>
      <c r="K2072"/>
      <c r="N2072" t="s">
        <v>3091</v>
      </c>
      <c r="O2072" t="s">
        <v>3092</v>
      </c>
      <c r="P2072" t="s">
        <v>3093</v>
      </c>
      <c r="R2072" t="s">
        <v>3094</v>
      </c>
    </row>
    <row r="2073" spans="1:18" x14ac:dyDescent="0.25">
      <c r="A2073">
        <v>20702900</v>
      </c>
      <c r="B2073" t="s">
        <v>3089</v>
      </c>
      <c r="D2073" t="s">
        <v>3090</v>
      </c>
      <c r="F2073">
        <v>1</v>
      </c>
      <c r="G2073">
        <v>0</v>
      </c>
      <c r="H2073">
        <v>0.128</v>
      </c>
      <c r="I2073">
        <v>0.128</v>
      </c>
      <c r="K2073"/>
      <c r="N2073" t="s">
        <v>3091</v>
      </c>
      <c r="O2073" t="s">
        <v>3092</v>
      </c>
      <c r="P2073" t="s">
        <v>3093</v>
      </c>
      <c r="R2073" t="s">
        <v>3094</v>
      </c>
    </row>
    <row r="2074" spans="1:18" x14ac:dyDescent="0.25">
      <c r="A2074">
        <v>20705300</v>
      </c>
      <c r="B2074" t="s">
        <v>3089</v>
      </c>
      <c r="D2074" t="s">
        <v>3090</v>
      </c>
      <c r="F2074">
        <v>1</v>
      </c>
      <c r="G2074">
        <v>0</v>
      </c>
      <c r="H2074">
        <v>1</v>
      </c>
      <c r="I2074">
        <v>1</v>
      </c>
      <c r="K2074"/>
      <c r="N2074" t="s">
        <v>3091</v>
      </c>
      <c r="O2074" t="s">
        <v>3092</v>
      </c>
      <c r="P2074" t="s">
        <v>3093</v>
      </c>
      <c r="R2074" t="s">
        <v>3094</v>
      </c>
    </row>
    <row r="2075" spans="1:18" x14ac:dyDescent="0.25">
      <c r="A2075">
        <v>20706100</v>
      </c>
      <c r="B2075" t="s">
        <v>3089</v>
      </c>
      <c r="D2075" t="s">
        <v>3090</v>
      </c>
      <c r="F2075">
        <v>1</v>
      </c>
      <c r="G2075">
        <v>0</v>
      </c>
      <c r="H2075">
        <v>0.106</v>
      </c>
      <c r="I2075">
        <v>0.106</v>
      </c>
      <c r="K2075"/>
      <c r="N2075" t="s">
        <v>3091</v>
      </c>
      <c r="O2075" t="s">
        <v>3092</v>
      </c>
      <c r="P2075" t="s">
        <v>3093</v>
      </c>
      <c r="R2075" t="s">
        <v>3094</v>
      </c>
    </row>
    <row r="2076" spans="1:18" x14ac:dyDescent="0.25">
      <c r="A2076">
        <v>20706350</v>
      </c>
      <c r="B2076" t="s">
        <v>3089</v>
      </c>
      <c r="D2076" t="s">
        <v>3090</v>
      </c>
      <c r="F2076">
        <v>1</v>
      </c>
      <c r="G2076">
        <v>0</v>
      </c>
      <c r="H2076">
        <v>1.38775510204082E-2</v>
      </c>
      <c r="I2076">
        <v>1.38775510204082E-2</v>
      </c>
      <c r="K2076"/>
      <c r="N2076" t="s">
        <v>3091</v>
      </c>
      <c r="O2076" t="s">
        <v>3092</v>
      </c>
      <c r="P2076" t="s">
        <v>3093</v>
      </c>
      <c r="R2076" t="s">
        <v>3094</v>
      </c>
    </row>
    <row r="2077" spans="1:18" x14ac:dyDescent="0.25">
      <c r="A2077">
        <v>20706900</v>
      </c>
      <c r="B2077" t="s">
        <v>3089</v>
      </c>
      <c r="D2077" t="s">
        <v>3090</v>
      </c>
      <c r="F2077">
        <v>1</v>
      </c>
      <c r="G2077">
        <v>0</v>
      </c>
      <c r="H2077">
        <v>5.22448979591837E-3</v>
      </c>
      <c r="I2077">
        <v>5.22448979591837E-3</v>
      </c>
      <c r="K2077"/>
      <c r="N2077" t="s">
        <v>3091</v>
      </c>
      <c r="O2077" t="s">
        <v>3092</v>
      </c>
      <c r="P2077" t="s">
        <v>3093</v>
      </c>
      <c r="R2077" t="s">
        <v>3094</v>
      </c>
    </row>
    <row r="2078" spans="1:18" x14ac:dyDescent="0.25">
      <c r="A2078">
        <v>20707400</v>
      </c>
      <c r="B2078" t="s">
        <v>3089</v>
      </c>
      <c r="D2078" t="s">
        <v>3090</v>
      </c>
      <c r="F2078">
        <v>1</v>
      </c>
      <c r="G2078">
        <v>0</v>
      </c>
      <c r="H2078">
        <v>0</v>
      </c>
      <c r="I2078"/>
      <c r="K2078"/>
      <c r="N2078" t="s">
        <v>3091</v>
      </c>
      <c r="O2078" t="s">
        <v>3092</v>
      </c>
      <c r="P2078" t="s">
        <v>3093</v>
      </c>
      <c r="R2078" t="s">
        <v>3094</v>
      </c>
    </row>
    <row r="2079" spans="1:18" x14ac:dyDescent="0.25">
      <c r="A2079">
        <v>20707700</v>
      </c>
      <c r="B2079" t="s">
        <v>3089</v>
      </c>
      <c r="D2079" t="s">
        <v>3090</v>
      </c>
      <c r="F2079">
        <v>1</v>
      </c>
      <c r="G2079">
        <v>0</v>
      </c>
      <c r="H2079">
        <v>0</v>
      </c>
      <c r="I2079">
        <v>0</v>
      </c>
      <c r="K2079"/>
      <c r="N2079" t="s">
        <v>3091</v>
      </c>
      <c r="O2079" t="s">
        <v>3092</v>
      </c>
      <c r="P2079" t="s">
        <v>3093</v>
      </c>
      <c r="R2079" t="s">
        <v>3094</v>
      </c>
    </row>
    <row r="2080" spans="1:18" x14ac:dyDescent="0.25">
      <c r="A2080">
        <v>20708000</v>
      </c>
      <c r="B2080" t="s">
        <v>3089</v>
      </c>
      <c r="D2080" t="s">
        <v>3090</v>
      </c>
      <c r="F2080">
        <v>1</v>
      </c>
      <c r="G2080">
        <v>0</v>
      </c>
      <c r="H2080">
        <v>7.4344023323615199E-3</v>
      </c>
      <c r="I2080">
        <v>7.4344023323615199E-3</v>
      </c>
      <c r="K2080"/>
      <c r="N2080" t="s">
        <v>3091</v>
      </c>
      <c r="O2080" t="s">
        <v>3092</v>
      </c>
      <c r="P2080" t="s">
        <v>3093</v>
      </c>
      <c r="R2080" t="s">
        <v>3094</v>
      </c>
    </row>
    <row r="2081" spans="1:18" x14ac:dyDescent="0.25">
      <c r="A2081">
        <v>20708300</v>
      </c>
      <c r="B2081" t="s">
        <v>3089</v>
      </c>
      <c r="D2081" t="s">
        <v>3090</v>
      </c>
      <c r="F2081">
        <v>1</v>
      </c>
      <c r="G2081">
        <v>0</v>
      </c>
      <c r="H2081">
        <v>6.6666666666666697E-3</v>
      </c>
      <c r="I2081">
        <v>6.6666666666666697E-3</v>
      </c>
      <c r="K2081"/>
      <c r="N2081" t="s">
        <v>3091</v>
      </c>
      <c r="O2081" t="s">
        <v>3092</v>
      </c>
      <c r="P2081" t="s">
        <v>3093</v>
      </c>
      <c r="R2081" t="s">
        <v>3094</v>
      </c>
    </row>
    <row r="2082" spans="1:18" x14ac:dyDescent="0.25">
      <c r="A2082">
        <v>20708400</v>
      </c>
      <c r="B2082" t="s">
        <v>3089</v>
      </c>
      <c r="D2082" t="s">
        <v>3090</v>
      </c>
      <c r="F2082">
        <v>1</v>
      </c>
      <c r="G2082">
        <v>0</v>
      </c>
      <c r="H2082">
        <v>9.1000000000000004E-3</v>
      </c>
      <c r="I2082">
        <v>9.1000000000000004E-3</v>
      </c>
      <c r="K2082"/>
      <c r="N2082" t="s">
        <v>3091</v>
      </c>
      <c r="O2082" t="s">
        <v>3092</v>
      </c>
      <c r="P2082" t="s">
        <v>3093</v>
      </c>
      <c r="R2082" t="s">
        <v>3094</v>
      </c>
    </row>
    <row r="2083" spans="1:18" x14ac:dyDescent="0.25">
      <c r="A2083">
        <v>20708500</v>
      </c>
      <c r="B2083" t="s">
        <v>3089</v>
      </c>
      <c r="D2083" t="s">
        <v>3090</v>
      </c>
      <c r="F2083">
        <v>1</v>
      </c>
      <c r="G2083">
        <v>0</v>
      </c>
      <c r="H2083">
        <v>1.4058823529411801E-2</v>
      </c>
      <c r="I2083">
        <v>1.4058823529411801E-2</v>
      </c>
      <c r="K2083"/>
      <c r="N2083" t="s">
        <v>3091</v>
      </c>
      <c r="O2083" t="s">
        <v>3092</v>
      </c>
      <c r="P2083" t="s">
        <v>3093</v>
      </c>
      <c r="R2083" t="s">
        <v>3094</v>
      </c>
    </row>
    <row r="2084" spans="1:18" x14ac:dyDescent="0.25">
      <c r="A2084">
        <v>20708600</v>
      </c>
      <c r="B2084" t="s">
        <v>3089</v>
      </c>
      <c r="D2084" t="s">
        <v>3090</v>
      </c>
      <c r="F2084">
        <v>1</v>
      </c>
      <c r="G2084">
        <v>0</v>
      </c>
      <c r="H2084">
        <v>1.0352941176470599E-2</v>
      </c>
      <c r="I2084">
        <v>1.0352941176470599E-2</v>
      </c>
      <c r="K2084"/>
      <c r="N2084" t="s">
        <v>3091</v>
      </c>
      <c r="O2084" t="s">
        <v>3092</v>
      </c>
      <c r="P2084" t="s">
        <v>3093</v>
      </c>
      <c r="R2084" t="s">
        <v>3094</v>
      </c>
    </row>
    <row r="2085" spans="1:18" x14ac:dyDescent="0.25">
      <c r="A2085">
        <v>20708700</v>
      </c>
      <c r="B2085" t="s">
        <v>3089</v>
      </c>
      <c r="D2085" t="s">
        <v>3090</v>
      </c>
      <c r="F2085">
        <v>1</v>
      </c>
      <c r="G2085">
        <v>0</v>
      </c>
      <c r="H2085">
        <v>0</v>
      </c>
      <c r="I2085">
        <v>0</v>
      </c>
      <c r="K2085"/>
      <c r="N2085" t="s">
        <v>3091</v>
      </c>
      <c r="O2085" t="s">
        <v>3092</v>
      </c>
      <c r="P2085" t="s">
        <v>3093</v>
      </c>
      <c r="R2085" t="s">
        <v>3094</v>
      </c>
    </row>
    <row r="2086" spans="1:18" x14ac:dyDescent="0.25">
      <c r="A2086">
        <v>20709600</v>
      </c>
      <c r="B2086" t="s">
        <v>3089</v>
      </c>
      <c r="D2086" t="s">
        <v>3090</v>
      </c>
      <c r="F2086">
        <v>1</v>
      </c>
      <c r="G2086">
        <v>0</v>
      </c>
      <c r="H2086">
        <v>0</v>
      </c>
      <c r="I2086"/>
      <c r="K2086"/>
      <c r="N2086" t="s">
        <v>3091</v>
      </c>
      <c r="O2086" t="s">
        <v>3092</v>
      </c>
      <c r="P2086" t="s">
        <v>3093</v>
      </c>
      <c r="R2086" t="s">
        <v>3094</v>
      </c>
    </row>
    <row r="2087" spans="1:18" x14ac:dyDescent="0.25">
      <c r="A2087">
        <v>20709700</v>
      </c>
      <c r="B2087" t="s">
        <v>3089</v>
      </c>
      <c r="D2087" t="s">
        <v>3090</v>
      </c>
      <c r="F2087">
        <v>1</v>
      </c>
      <c r="G2087">
        <v>0</v>
      </c>
      <c r="H2087">
        <v>5.91603053435115E-2</v>
      </c>
      <c r="I2087">
        <v>5.91603053435115E-2</v>
      </c>
      <c r="K2087"/>
      <c r="N2087" t="s">
        <v>3091</v>
      </c>
      <c r="O2087" t="s">
        <v>3092</v>
      </c>
      <c r="P2087" t="s">
        <v>3093</v>
      </c>
      <c r="R2087" t="s">
        <v>3094</v>
      </c>
    </row>
    <row r="2088" spans="1:18" x14ac:dyDescent="0.25">
      <c r="A2088">
        <v>20710200</v>
      </c>
      <c r="B2088" t="s">
        <v>3089</v>
      </c>
      <c r="D2088" t="s">
        <v>3090</v>
      </c>
      <c r="F2088">
        <v>1</v>
      </c>
      <c r="G2088">
        <v>0</v>
      </c>
      <c r="H2088">
        <v>1.0699999999999999E-2</v>
      </c>
      <c r="I2088">
        <v>1.0699999999999999E-2</v>
      </c>
      <c r="K2088"/>
      <c r="N2088" t="s">
        <v>3091</v>
      </c>
      <c r="O2088" t="s">
        <v>3092</v>
      </c>
      <c r="P2088" t="s">
        <v>3093</v>
      </c>
      <c r="R2088" t="s">
        <v>3094</v>
      </c>
    </row>
    <row r="2089" spans="1:18" x14ac:dyDescent="0.25">
      <c r="A2089">
        <v>20710500</v>
      </c>
      <c r="B2089" t="s">
        <v>3089</v>
      </c>
      <c r="D2089" t="s">
        <v>3090</v>
      </c>
      <c r="F2089">
        <v>1</v>
      </c>
      <c r="G2089">
        <v>0</v>
      </c>
      <c r="H2089">
        <v>8.7014285714285697E-2</v>
      </c>
      <c r="I2089">
        <v>8.7014285714285697E-2</v>
      </c>
      <c r="K2089"/>
      <c r="N2089" t="s">
        <v>3091</v>
      </c>
      <c r="O2089" t="s">
        <v>3092</v>
      </c>
      <c r="P2089" t="s">
        <v>3093</v>
      </c>
      <c r="R2089" t="s">
        <v>3094</v>
      </c>
    </row>
    <row r="2090" spans="1:18" x14ac:dyDescent="0.25">
      <c r="A2090">
        <v>20710600</v>
      </c>
      <c r="B2090" t="s">
        <v>3089</v>
      </c>
      <c r="D2090" t="s">
        <v>3090</v>
      </c>
      <c r="F2090">
        <v>1</v>
      </c>
      <c r="G2090">
        <v>0</v>
      </c>
      <c r="H2090">
        <v>3.3099999999999997E-2</v>
      </c>
      <c r="I2090">
        <v>3.3099999999999997E-2</v>
      </c>
      <c r="K2090"/>
      <c r="N2090" t="s">
        <v>3091</v>
      </c>
      <c r="O2090" t="s">
        <v>3092</v>
      </c>
      <c r="P2090" t="s">
        <v>3093</v>
      </c>
      <c r="R2090" t="s">
        <v>3094</v>
      </c>
    </row>
    <row r="2091" spans="1:18" x14ac:dyDescent="0.25">
      <c r="A2091">
        <v>20710700</v>
      </c>
      <c r="B2091" t="s">
        <v>3089</v>
      </c>
      <c r="D2091" t="s">
        <v>3090</v>
      </c>
      <c r="F2091">
        <v>1</v>
      </c>
      <c r="G2091">
        <v>0</v>
      </c>
      <c r="H2091">
        <v>719</v>
      </c>
      <c r="I2091">
        <v>719</v>
      </c>
      <c r="K2091"/>
      <c r="N2091" t="s">
        <v>3091</v>
      </c>
      <c r="O2091" t="s">
        <v>3092</v>
      </c>
      <c r="P2091" t="s">
        <v>3093</v>
      </c>
      <c r="R2091" t="s">
        <v>3094</v>
      </c>
    </row>
    <row r="2092" spans="1:18" x14ac:dyDescent="0.25">
      <c r="A2092">
        <v>20710800</v>
      </c>
      <c r="B2092" t="s">
        <v>3089</v>
      </c>
      <c r="D2092" t="s">
        <v>3090</v>
      </c>
      <c r="F2092">
        <v>1</v>
      </c>
      <c r="G2092">
        <v>0</v>
      </c>
      <c r="H2092">
        <v>330</v>
      </c>
      <c r="I2092">
        <v>330</v>
      </c>
      <c r="K2092"/>
      <c r="N2092" t="s">
        <v>3091</v>
      </c>
      <c r="O2092" t="s">
        <v>3092</v>
      </c>
      <c r="P2092" t="s">
        <v>3093</v>
      </c>
      <c r="R2092" t="s">
        <v>3094</v>
      </c>
    </row>
    <row r="2093" spans="1:18" x14ac:dyDescent="0.25">
      <c r="A2093">
        <v>20711500</v>
      </c>
      <c r="B2093" t="s">
        <v>3089</v>
      </c>
      <c r="D2093" t="s">
        <v>3090</v>
      </c>
      <c r="F2093">
        <v>1</v>
      </c>
      <c r="G2093">
        <v>0</v>
      </c>
      <c r="H2093">
        <v>0</v>
      </c>
      <c r="I2093"/>
      <c r="K2093"/>
      <c r="N2093" t="s">
        <v>3091</v>
      </c>
      <c r="O2093" t="s">
        <v>3092</v>
      </c>
      <c r="P2093" t="s">
        <v>3093</v>
      </c>
      <c r="R2093" t="s">
        <v>3094</v>
      </c>
    </row>
    <row r="2094" spans="1:18" x14ac:dyDescent="0.25">
      <c r="A2094">
        <v>20800810</v>
      </c>
      <c r="B2094" t="s">
        <v>3089</v>
      </c>
      <c r="D2094" t="s">
        <v>3090</v>
      </c>
      <c r="F2094">
        <v>1</v>
      </c>
      <c r="G2094">
        <v>0</v>
      </c>
      <c r="H2094">
        <v>0.01</v>
      </c>
      <c r="I2094">
        <v>0.01</v>
      </c>
      <c r="K2094"/>
      <c r="N2094" t="s">
        <v>3091</v>
      </c>
      <c r="O2094" t="s">
        <v>3092</v>
      </c>
      <c r="P2094" t="s">
        <v>3093</v>
      </c>
      <c r="R2094" t="s">
        <v>3094</v>
      </c>
    </row>
    <row r="2095" spans="1:18" x14ac:dyDescent="0.25">
      <c r="A2095">
        <v>20803500</v>
      </c>
      <c r="B2095" t="s">
        <v>3089</v>
      </c>
      <c r="D2095" t="s">
        <v>3090</v>
      </c>
      <c r="F2095">
        <v>1</v>
      </c>
      <c r="G2095">
        <v>0</v>
      </c>
      <c r="H2095">
        <v>0.17299999999999999</v>
      </c>
      <c r="I2095">
        <v>0.17299999999999999</v>
      </c>
      <c r="K2095"/>
      <c r="N2095" t="s">
        <v>3091</v>
      </c>
      <c r="O2095" t="s">
        <v>3092</v>
      </c>
      <c r="P2095" t="s">
        <v>3093</v>
      </c>
      <c r="R2095" t="s">
        <v>3094</v>
      </c>
    </row>
    <row r="2096" spans="1:18" x14ac:dyDescent="0.25">
      <c r="A2096">
        <v>20803700</v>
      </c>
      <c r="B2096" t="s">
        <v>3089</v>
      </c>
      <c r="D2096" t="s">
        <v>3090</v>
      </c>
      <c r="F2096">
        <v>1</v>
      </c>
      <c r="G2096">
        <v>0</v>
      </c>
      <c r="H2096">
        <v>4.8358618504435902E-2</v>
      </c>
      <c r="I2096">
        <v>4.8358618504435902E-2</v>
      </c>
      <c r="K2096"/>
      <c r="N2096" t="s">
        <v>3091</v>
      </c>
      <c r="O2096" t="s">
        <v>3092</v>
      </c>
      <c r="P2096" t="s">
        <v>3093</v>
      </c>
      <c r="R2096" t="s">
        <v>3094</v>
      </c>
    </row>
    <row r="2097" spans="1:18" x14ac:dyDescent="0.25">
      <c r="A2097">
        <v>20804600</v>
      </c>
      <c r="B2097" t="s">
        <v>3089</v>
      </c>
      <c r="D2097" t="s">
        <v>3090</v>
      </c>
      <c r="F2097">
        <v>1</v>
      </c>
      <c r="G2097">
        <v>0</v>
      </c>
      <c r="H2097">
        <v>0.23280000000000001</v>
      </c>
      <c r="I2097">
        <v>0.23280000000000001</v>
      </c>
      <c r="K2097"/>
      <c r="N2097" t="s">
        <v>3091</v>
      </c>
      <c r="O2097" t="s">
        <v>3092</v>
      </c>
      <c r="P2097" t="s">
        <v>3093</v>
      </c>
      <c r="R2097" t="s">
        <v>3094</v>
      </c>
    </row>
    <row r="2098" spans="1:18" x14ac:dyDescent="0.25">
      <c r="A2098">
        <v>20804700</v>
      </c>
      <c r="B2098" t="s">
        <v>3089</v>
      </c>
      <c r="D2098" t="s">
        <v>3090</v>
      </c>
      <c r="F2098">
        <v>1</v>
      </c>
      <c r="G2098">
        <v>0</v>
      </c>
      <c r="H2098">
        <v>2.1001380262249798E-2</v>
      </c>
      <c r="I2098">
        <v>2.1001380262249798E-2</v>
      </c>
      <c r="K2098"/>
      <c r="N2098" t="s">
        <v>3091</v>
      </c>
      <c r="O2098" t="s">
        <v>3092</v>
      </c>
      <c r="P2098" t="s">
        <v>3093</v>
      </c>
      <c r="R2098" t="s">
        <v>3094</v>
      </c>
    </row>
    <row r="2099" spans="1:18" x14ac:dyDescent="0.25">
      <c r="A2099">
        <v>20804800</v>
      </c>
      <c r="B2099" t="s">
        <v>3089</v>
      </c>
      <c r="D2099" t="s">
        <v>3090</v>
      </c>
      <c r="F2099">
        <v>1</v>
      </c>
      <c r="G2099">
        <v>0</v>
      </c>
      <c r="H2099">
        <v>0</v>
      </c>
      <c r="I2099">
        <v>0</v>
      </c>
      <c r="K2099"/>
      <c r="N2099" t="s">
        <v>3091</v>
      </c>
      <c r="O2099" t="s">
        <v>3092</v>
      </c>
      <c r="P2099" t="s">
        <v>3093</v>
      </c>
      <c r="R2099" t="s">
        <v>3094</v>
      </c>
    </row>
    <row r="2100" spans="1:18" x14ac:dyDescent="0.25">
      <c r="A2100">
        <v>20804900</v>
      </c>
      <c r="B2100" t="s">
        <v>3089</v>
      </c>
      <c r="D2100" t="s">
        <v>3090</v>
      </c>
      <c r="F2100">
        <v>1</v>
      </c>
      <c r="G2100">
        <v>0</v>
      </c>
      <c r="H2100">
        <v>2.75315392895586E-2</v>
      </c>
      <c r="I2100">
        <v>2.75315392895586E-2</v>
      </c>
      <c r="K2100"/>
      <c r="N2100" t="s">
        <v>3091</v>
      </c>
      <c r="O2100" t="s">
        <v>3092</v>
      </c>
      <c r="P2100" t="s">
        <v>3093</v>
      </c>
      <c r="R2100" t="s">
        <v>3094</v>
      </c>
    </row>
    <row r="2101" spans="1:18" x14ac:dyDescent="0.25">
      <c r="A2101">
        <v>20805000</v>
      </c>
      <c r="B2101" t="s">
        <v>3089</v>
      </c>
      <c r="D2101" t="s">
        <v>3090</v>
      </c>
      <c r="F2101">
        <v>1</v>
      </c>
      <c r="G2101">
        <v>0</v>
      </c>
      <c r="H2101">
        <v>0</v>
      </c>
      <c r="I2101">
        <v>0</v>
      </c>
      <c r="K2101"/>
      <c r="N2101" t="s">
        <v>3091</v>
      </c>
      <c r="O2101" t="s">
        <v>3092</v>
      </c>
      <c r="P2101" t="s">
        <v>3093</v>
      </c>
      <c r="R2101" t="s">
        <v>3094</v>
      </c>
    </row>
    <row r="2102" spans="1:18" x14ac:dyDescent="0.25">
      <c r="A2102">
        <v>20805100</v>
      </c>
      <c r="B2102" t="s">
        <v>3089</v>
      </c>
      <c r="D2102" t="s">
        <v>3090</v>
      </c>
      <c r="F2102">
        <v>1</v>
      </c>
      <c r="G2102">
        <v>0</v>
      </c>
      <c r="H2102">
        <v>0</v>
      </c>
      <c r="I2102">
        <v>0</v>
      </c>
      <c r="K2102"/>
      <c r="N2102" t="s">
        <v>3091</v>
      </c>
      <c r="O2102" t="s">
        <v>3092</v>
      </c>
      <c r="P2102" t="s">
        <v>3093</v>
      </c>
      <c r="R2102" t="s">
        <v>3094</v>
      </c>
    </row>
    <row r="2103" spans="1:18" x14ac:dyDescent="0.25">
      <c r="A2103">
        <v>20805200</v>
      </c>
      <c r="B2103" t="s">
        <v>3089</v>
      </c>
      <c r="D2103" t="s">
        <v>3090</v>
      </c>
      <c r="F2103">
        <v>1</v>
      </c>
      <c r="G2103">
        <v>0</v>
      </c>
      <c r="H2103">
        <v>0.32519999999999999</v>
      </c>
      <c r="I2103">
        <v>0.32519999999999999</v>
      </c>
      <c r="K2103"/>
      <c r="N2103" t="s">
        <v>3091</v>
      </c>
      <c r="O2103" t="s">
        <v>3092</v>
      </c>
      <c r="P2103" t="s">
        <v>3093</v>
      </c>
      <c r="R2103" t="s">
        <v>3094</v>
      </c>
    </row>
    <row r="2104" spans="1:18" x14ac:dyDescent="0.25">
      <c r="A2104">
        <v>20805201</v>
      </c>
      <c r="B2104" t="s">
        <v>3089</v>
      </c>
      <c r="D2104" t="s">
        <v>3090</v>
      </c>
      <c r="F2104">
        <v>1</v>
      </c>
      <c r="G2104">
        <v>0</v>
      </c>
      <c r="H2104">
        <v>0.133470562195661</v>
      </c>
      <c r="I2104">
        <v>0.133470562195661</v>
      </c>
      <c r="K2104"/>
      <c r="N2104" t="s">
        <v>3091</v>
      </c>
      <c r="O2104" t="s">
        <v>3092</v>
      </c>
      <c r="P2104" t="s">
        <v>3093</v>
      </c>
      <c r="R2104" t="s">
        <v>3094</v>
      </c>
    </row>
    <row r="2105" spans="1:18" x14ac:dyDescent="0.25">
      <c r="A2105">
        <v>20805300</v>
      </c>
      <c r="B2105" t="s">
        <v>3089</v>
      </c>
      <c r="D2105" t="s">
        <v>3090</v>
      </c>
      <c r="F2105">
        <v>1</v>
      </c>
      <c r="G2105">
        <v>0</v>
      </c>
      <c r="H2105">
        <v>0.252480996068152</v>
      </c>
      <c r="I2105">
        <v>0.252480996068152</v>
      </c>
      <c r="K2105"/>
      <c r="N2105" t="s">
        <v>3091</v>
      </c>
      <c r="O2105" t="s">
        <v>3092</v>
      </c>
      <c r="P2105" t="s">
        <v>3093</v>
      </c>
      <c r="R2105" t="s">
        <v>3094</v>
      </c>
    </row>
    <row r="2106" spans="1:18" x14ac:dyDescent="0.25">
      <c r="A2106">
        <v>20805400</v>
      </c>
      <c r="B2106" t="s">
        <v>3089</v>
      </c>
      <c r="D2106" t="s">
        <v>3090</v>
      </c>
      <c r="F2106">
        <v>1</v>
      </c>
      <c r="G2106">
        <v>0</v>
      </c>
      <c r="H2106">
        <v>3.4289026737967902E-2</v>
      </c>
      <c r="I2106">
        <v>3.4289026737967902E-2</v>
      </c>
      <c r="K2106"/>
      <c r="N2106" t="s">
        <v>3091</v>
      </c>
      <c r="O2106" t="s">
        <v>3092</v>
      </c>
      <c r="P2106" t="s">
        <v>3093</v>
      </c>
      <c r="R2106" t="s">
        <v>3094</v>
      </c>
    </row>
    <row r="2107" spans="1:18" x14ac:dyDescent="0.25">
      <c r="A2107">
        <v>20805500</v>
      </c>
      <c r="B2107" t="s">
        <v>3089</v>
      </c>
      <c r="D2107" t="s">
        <v>3090</v>
      </c>
      <c r="F2107">
        <v>1</v>
      </c>
      <c r="G2107">
        <v>0</v>
      </c>
      <c r="H2107">
        <v>0</v>
      </c>
      <c r="I2107">
        <v>0</v>
      </c>
      <c r="K2107"/>
      <c r="N2107" t="s">
        <v>3091</v>
      </c>
      <c r="O2107" t="s">
        <v>3092</v>
      </c>
      <c r="P2107" t="s">
        <v>3093</v>
      </c>
      <c r="R2107" t="s">
        <v>3094</v>
      </c>
    </row>
    <row r="2108" spans="1:18" x14ac:dyDescent="0.25">
      <c r="A2108">
        <v>20805600</v>
      </c>
      <c r="B2108" t="s">
        <v>3089</v>
      </c>
      <c r="D2108" t="s">
        <v>3090</v>
      </c>
      <c r="F2108">
        <v>1</v>
      </c>
      <c r="G2108">
        <v>0</v>
      </c>
      <c r="H2108">
        <v>8.2682368775235507E-2</v>
      </c>
      <c r="I2108">
        <v>8.2682368775235507E-2</v>
      </c>
      <c r="K2108"/>
      <c r="N2108" t="s">
        <v>3091</v>
      </c>
      <c r="O2108" t="s">
        <v>3092</v>
      </c>
      <c r="P2108" t="s">
        <v>3093</v>
      </c>
      <c r="R2108" t="s">
        <v>3094</v>
      </c>
    </row>
    <row r="2109" spans="1:18" x14ac:dyDescent="0.25">
      <c r="A2109">
        <v>20805700</v>
      </c>
      <c r="B2109" t="s">
        <v>3089</v>
      </c>
      <c r="D2109" t="s">
        <v>3090</v>
      </c>
      <c r="F2109">
        <v>1</v>
      </c>
      <c r="G2109">
        <v>0</v>
      </c>
      <c r="H2109">
        <v>0.27239999999999998</v>
      </c>
      <c r="I2109">
        <v>0.27239999999999998</v>
      </c>
      <c r="K2109"/>
      <c r="N2109" t="s">
        <v>3091</v>
      </c>
      <c r="O2109" t="s">
        <v>3092</v>
      </c>
      <c r="P2109" t="s">
        <v>3093</v>
      </c>
      <c r="R2109" t="s">
        <v>3094</v>
      </c>
    </row>
    <row r="2110" spans="1:18" x14ac:dyDescent="0.25">
      <c r="A2110">
        <v>20805800</v>
      </c>
      <c r="B2110" t="s">
        <v>3089</v>
      </c>
      <c r="D2110" t="s">
        <v>3090</v>
      </c>
      <c r="F2110">
        <v>1</v>
      </c>
      <c r="G2110">
        <v>0</v>
      </c>
      <c r="H2110">
        <v>0</v>
      </c>
      <c r="I2110">
        <v>0</v>
      </c>
      <c r="K2110"/>
      <c r="N2110" t="s">
        <v>3091</v>
      </c>
      <c r="O2110" t="s">
        <v>3092</v>
      </c>
      <c r="P2110" t="s">
        <v>3093</v>
      </c>
      <c r="R2110" t="s">
        <v>3094</v>
      </c>
    </row>
    <row r="2111" spans="1:18" x14ac:dyDescent="0.25">
      <c r="A2111">
        <v>20805900</v>
      </c>
      <c r="B2111" t="s">
        <v>3089</v>
      </c>
      <c r="D2111" t="s">
        <v>3090</v>
      </c>
      <c r="F2111">
        <v>1</v>
      </c>
      <c r="G2111">
        <v>0</v>
      </c>
      <c r="H2111">
        <v>0</v>
      </c>
      <c r="I2111"/>
      <c r="K2111"/>
      <c r="N2111" t="s">
        <v>3091</v>
      </c>
      <c r="O2111" t="s">
        <v>3092</v>
      </c>
      <c r="P2111" t="s">
        <v>3093</v>
      </c>
      <c r="R2111" t="s">
        <v>3094</v>
      </c>
    </row>
    <row r="2112" spans="1:18" x14ac:dyDescent="0.25">
      <c r="A2112">
        <v>20806400</v>
      </c>
      <c r="B2112" t="s">
        <v>3089</v>
      </c>
      <c r="D2112" t="s">
        <v>3090</v>
      </c>
      <c r="F2112">
        <v>1</v>
      </c>
      <c r="G2112">
        <v>0</v>
      </c>
      <c r="H2112">
        <v>2.0839017824663499E-2</v>
      </c>
      <c r="I2112">
        <v>2.0839017824663499E-2</v>
      </c>
      <c r="K2112"/>
      <c r="N2112" t="s">
        <v>3091</v>
      </c>
      <c r="O2112" t="s">
        <v>3092</v>
      </c>
      <c r="P2112" t="s">
        <v>3093</v>
      </c>
      <c r="R2112" t="s">
        <v>3094</v>
      </c>
    </row>
    <row r="2113" spans="1:18" x14ac:dyDescent="0.25">
      <c r="A2113">
        <v>20900110</v>
      </c>
      <c r="B2113" t="s">
        <v>3089</v>
      </c>
      <c r="D2113" t="s">
        <v>3090</v>
      </c>
      <c r="F2113">
        <v>1</v>
      </c>
      <c r="G2113">
        <v>0</v>
      </c>
      <c r="H2113">
        <v>1.66E-2</v>
      </c>
      <c r="I2113">
        <v>1.66E-2</v>
      </c>
      <c r="K2113"/>
      <c r="N2113" t="s">
        <v>3091</v>
      </c>
      <c r="O2113" t="s">
        <v>3092</v>
      </c>
      <c r="P2113" t="s">
        <v>3093</v>
      </c>
      <c r="R2113" t="s">
        <v>3094</v>
      </c>
    </row>
    <row r="2114" spans="1:18" x14ac:dyDescent="0.25">
      <c r="A2114">
        <v>20900200</v>
      </c>
      <c r="B2114" t="s">
        <v>3089</v>
      </c>
      <c r="D2114" t="s">
        <v>3090</v>
      </c>
      <c r="F2114">
        <v>1</v>
      </c>
      <c r="G2114">
        <v>0</v>
      </c>
      <c r="H2114">
        <v>0</v>
      </c>
      <c r="I2114">
        <v>0</v>
      </c>
      <c r="K2114"/>
      <c r="N2114" t="s">
        <v>3091</v>
      </c>
      <c r="O2114" t="s">
        <v>3092</v>
      </c>
      <c r="P2114" t="s">
        <v>3093</v>
      </c>
      <c r="R2114" t="s">
        <v>3094</v>
      </c>
    </row>
    <row r="2115" spans="1:18" x14ac:dyDescent="0.25">
      <c r="A2115">
        <v>20909500</v>
      </c>
      <c r="B2115" t="s">
        <v>3089</v>
      </c>
      <c r="D2115" t="s">
        <v>3090</v>
      </c>
      <c r="F2115">
        <v>1</v>
      </c>
      <c r="G2115">
        <v>0</v>
      </c>
      <c r="H2115">
        <v>0</v>
      </c>
      <c r="I2115">
        <v>0</v>
      </c>
      <c r="K2115"/>
      <c r="N2115" t="s">
        <v>3091</v>
      </c>
      <c r="O2115" t="s">
        <v>3092</v>
      </c>
      <c r="P2115" t="s">
        <v>3093</v>
      </c>
      <c r="R2115" t="s">
        <v>3094</v>
      </c>
    </row>
    <row r="2116" spans="1:18" x14ac:dyDescent="0.25">
      <c r="A2116">
        <v>21004310</v>
      </c>
      <c r="B2116" t="s">
        <v>3089</v>
      </c>
      <c r="D2116" t="s">
        <v>3090</v>
      </c>
      <c r="F2116">
        <v>1</v>
      </c>
      <c r="G2116">
        <v>0</v>
      </c>
      <c r="H2116">
        <v>0</v>
      </c>
      <c r="I2116">
        <v>0</v>
      </c>
      <c r="K2116"/>
      <c r="N2116" t="s">
        <v>3091</v>
      </c>
      <c r="O2116" t="s">
        <v>3092</v>
      </c>
      <c r="P2116" t="s">
        <v>3093</v>
      </c>
      <c r="R2116" t="s">
        <v>3094</v>
      </c>
    </row>
    <row r="2117" spans="1:18" x14ac:dyDescent="0.25">
      <c r="A2117">
        <v>21004320</v>
      </c>
      <c r="B2117" t="s">
        <v>3089</v>
      </c>
      <c r="D2117" t="s">
        <v>3090</v>
      </c>
      <c r="F2117">
        <v>1</v>
      </c>
      <c r="G2117">
        <v>0</v>
      </c>
      <c r="H2117">
        <v>0</v>
      </c>
      <c r="I2117">
        <v>0</v>
      </c>
      <c r="K2117"/>
      <c r="N2117" t="s">
        <v>3091</v>
      </c>
      <c r="O2117" t="s">
        <v>3092</v>
      </c>
      <c r="P2117" t="s">
        <v>3093</v>
      </c>
      <c r="R2117" t="s">
        <v>3094</v>
      </c>
    </row>
    <row r="2118" spans="1:18" x14ac:dyDescent="0.25">
      <c r="A2118">
        <v>21004330</v>
      </c>
      <c r="B2118" t="s">
        <v>3089</v>
      </c>
      <c r="D2118" t="s">
        <v>3090</v>
      </c>
      <c r="F2118">
        <v>1</v>
      </c>
      <c r="G2118">
        <v>0</v>
      </c>
      <c r="H2118">
        <v>0</v>
      </c>
      <c r="I2118">
        <v>0</v>
      </c>
      <c r="K2118"/>
      <c r="N2118" t="s">
        <v>3091</v>
      </c>
      <c r="O2118" t="s">
        <v>3092</v>
      </c>
      <c r="P2118" t="s">
        <v>3093</v>
      </c>
      <c r="R2118" t="s">
        <v>3094</v>
      </c>
    </row>
    <row r="2119" spans="1:18" x14ac:dyDescent="0.25">
      <c r="A2119">
        <v>21019310</v>
      </c>
      <c r="B2119" t="s">
        <v>3089</v>
      </c>
      <c r="D2119" t="s">
        <v>3090</v>
      </c>
      <c r="F2119">
        <v>1</v>
      </c>
      <c r="G2119">
        <v>0</v>
      </c>
      <c r="H2119">
        <v>12</v>
      </c>
      <c r="I2119">
        <v>12</v>
      </c>
      <c r="K2119"/>
      <c r="N2119" t="s">
        <v>3091</v>
      </c>
      <c r="O2119" t="s">
        <v>3092</v>
      </c>
      <c r="P2119" t="s">
        <v>3093</v>
      </c>
      <c r="R2119" t="s">
        <v>3094</v>
      </c>
    </row>
    <row r="2120" spans="1:18" x14ac:dyDescent="0.25">
      <c r="A2120">
        <v>21020300</v>
      </c>
      <c r="B2120" t="s">
        <v>3089</v>
      </c>
      <c r="D2120" t="s">
        <v>3090</v>
      </c>
      <c r="F2120">
        <v>1</v>
      </c>
      <c r="G2120">
        <v>0</v>
      </c>
      <c r="H2120">
        <v>1.2023809523809501</v>
      </c>
      <c r="I2120">
        <v>1.2023809523809501</v>
      </c>
      <c r="K2120"/>
      <c r="N2120" t="s">
        <v>3091</v>
      </c>
      <c r="O2120" t="s">
        <v>3092</v>
      </c>
      <c r="P2120" t="s">
        <v>3093</v>
      </c>
      <c r="R2120" t="s">
        <v>3094</v>
      </c>
    </row>
    <row r="2121" spans="1:18" x14ac:dyDescent="0.25">
      <c r="A2121">
        <v>21106100</v>
      </c>
      <c r="B2121" t="s">
        <v>3089</v>
      </c>
      <c r="D2121" t="s">
        <v>3090</v>
      </c>
      <c r="F2121">
        <v>1</v>
      </c>
      <c r="G2121">
        <v>0</v>
      </c>
      <c r="H2121">
        <v>0</v>
      </c>
      <c r="I2121">
        <v>0</v>
      </c>
      <c r="K2121"/>
      <c r="N2121" t="s">
        <v>3091</v>
      </c>
      <c r="O2121" t="s">
        <v>3092</v>
      </c>
      <c r="P2121" t="s">
        <v>3093</v>
      </c>
      <c r="R2121" t="s">
        <v>3094</v>
      </c>
    </row>
    <row r="2122" spans="1:18" x14ac:dyDescent="0.25">
      <c r="A2122">
        <v>21107300</v>
      </c>
      <c r="B2122" t="s">
        <v>3089</v>
      </c>
      <c r="D2122" t="s">
        <v>3090</v>
      </c>
      <c r="F2122">
        <v>1</v>
      </c>
      <c r="G2122">
        <v>0</v>
      </c>
      <c r="H2122">
        <v>580</v>
      </c>
      <c r="I2122">
        <v>580</v>
      </c>
      <c r="K2122"/>
      <c r="N2122" t="s">
        <v>3091</v>
      </c>
      <c r="O2122" t="s">
        <v>3092</v>
      </c>
      <c r="P2122" t="s">
        <v>3093</v>
      </c>
      <c r="R2122" t="s">
        <v>3094</v>
      </c>
    </row>
    <row r="2123" spans="1:18" x14ac:dyDescent="0.25">
      <c r="A2123">
        <v>21202400</v>
      </c>
      <c r="B2123" t="s">
        <v>3089</v>
      </c>
      <c r="D2123" t="s">
        <v>3090</v>
      </c>
      <c r="F2123">
        <v>1</v>
      </c>
      <c r="G2123">
        <v>0</v>
      </c>
      <c r="H2123">
        <v>0</v>
      </c>
      <c r="I2123">
        <v>0</v>
      </c>
      <c r="K2123"/>
      <c r="N2123" t="s">
        <v>3091</v>
      </c>
      <c r="O2123" t="s">
        <v>3092</v>
      </c>
      <c r="P2123" t="s">
        <v>3093</v>
      </c>
      <c r="R2123" t="s">
        <v>3094</v>
      </c>
    </row>
    <row r="2124" spans="1:18" x14ac:dyDescent="0.25">
      <c r="A2124">
        <v>21209800</v>
      </c>
      <c r="B2124" t="s">
        <v>3089</v>
      </c>
      <c r="D2124" t="s">
        <v>3090</v>
      </c>
      <c r="F2124">
        <v>1</v>
      </c>
      <c r="G2124">
        <v>0</v>
      </c>
      <c r="H2124">
        <v>0</v>
      </c>
      <c r="I2124">
        <v>0</v>
      </c>
      <c r="K2124"/>
      <c r="N2124" t="s">
        <v>3091</v>
      </c>
      <c r="O2124" t="s">
        <v>3092</v>
      </c>
      <c r="P2124" t="s">
        <v>3093</v>
      </c>
      <c r="R2124" t="s">
        <v>3094</v>
      </c>
    </row>
    <row r="2125" spans="1:18" x14ac:dyDescent="0.25">
      <c r="A2125">
        <v>21280400</v>
      </c>
      <c r="B2125" t="s">
        <v>3089</v>
      </c>
      <c r="D2125" t="s">
        <v>3090</v>
      </c>
      <c r="F2125">
        <v>1</v>
      </c>
      <c r="G2125">
        <v>0</v>
      </c>
      <c r="H2125">
        <v>0</v>
      </c>
      <c r="I2125">
        <v>0</v>
      </c>
      <c r="K2125"/>
      <c r="N2125" t="s">
        <v>3091</v>
      </c>
      <c r="O2125" t="s">
        <v>3092</v>
      </c>
      <c r="P2125" t="s">
        <v>3093</v>
      </c>
      <c r="R2125" t="s">
        <v>3094</v>
      </c>
    </row>
    <row r="2126" spans="1:18" x14ac:dyDescent="0.25">
      <c r="A2126">
        <v>21280500</v>
      </c>
      <c r="B2126" t="s">
        <v>3089</v>
      </c>
      <c r="D2126" t="s">
        <v>3090</v>
      </c>
      <c r="F2126">
        <v>1</v>
      </c>
      <c r="G2126">
        <v>0</v>
      </c>
      <c r="H2126">
        <v>0.600229007633587</v>
      </c>
      <c r="I2126">
        <v>0.600229007633587</v>
      </c>
      <c r="K2126"/>
      <c r="N2126" t="s">
        <v>3091</v>
      </c>
      <c r="O2126" t="s">
        <v>3092</v>
      </c>
      <c r="P2126" t="s">
        <v>3093</v>
      </c>
      <c r="R2126" t="s">
        <v>3094</v>
      </c>
    </row>
    <row r="2127" spans="1:18" x14ac:dyDescent="0.25">
      <c r="A2127">
        <v>21280600</v>
      </c>
      <c r="B2127" t="s">
        <v>3089</v>
      </c>
      <c r="D2127" t="s">
        <v>3090</v>
      </c>
      <c r="F2127">
        <v>1</v>
      </c>
      <c r="G2127">
        <v>0</v>
      </c>
      <c r="H2127">
        <v>0.29516129032257998</v>
      </c>
      <c r="I2127">
        <v>0.29516129032257998</v>
      </c>
      <c r="K2127"/>
      <c r="N2127" t="s">
        <v>3091</v>
      </c>
      <c r="O2127" t="s">
        <v>3092</v>
      </c>
      <c r="P2127" t="s">
        <v>3093</v>
      </c>
      <c r="R2127" t="s">
        <v>3094</v>
      </c>
    </row>
    <row r="2128" spans="1:18" x14ac:dyDescent="0.25">
      <c r="A2128">
        <v>2129500</v>
      </c>
      <c r="B2128" t="s">
        <v>3089</v>
      </c>
      <c r="D2128" t="s">
        <v>3090</v>
      </c>
      <c r="F2128">
        <v>1</v>
      </c>
      <c r="G2128">
        <v>0</v>
      </c>
      <c r="H2128">
        <v>82.48</v>
      </c>
      <c r="I2128">
        <v>82.48</v>
      </c>
      <c r="K2128"/>
      <c r="N2128" t="s">
        <v>3091</v>
      </c>
      <c r="O2128" t="s">
        <v>3092</v>
      </c>
      <c r="P2128" t="s">
        <v>3093</v>
      </c>
      <c r="R2128" t="s">
        <v>3094</v>
      </c>
    </row>
    <row r="2129" spans="1:18" x14ac:dyDescent="0.25">
      <c r="A2129">
        <v>2129600</v>
      </c>
      <c r="B2129" t="s">
        <v>3089</v>
      </c>
      <c r="D2129" t="s">
        <v>3090</v>
      </c>
      <c r="F2129">
        <v>1</v>
      </c>
      <c r="G2129">
        <v>0</v>
      </c>
      <c r="H2129">
        <v>51.686666666666603</v>
      </c>
      <c r="I2129">
        <v>51.686666666666603</v>
      </c>
      <c r="K2129"/>
      <c r="N2129" t="s">
        <v>3091</v>
      </c>
      <c r="O2129" t="s">
        <v>3092</v>
      </c>
      <c r="P2129" t="s">
        <v>3093</v>
      </c>
      <c r="R2129" t="s">
        <v>3094</v>
      </c>
    </row>
    <row r="2130" spans="1:18" x14ac:dyDescent="0.25">
      <c r="A2130">
        <v>2129700</v>
      </c>
      <c r="B2130" t="s">
        <v>3089</v>
      </c>
      <c r="D2130" t="s">
        <v>3090</v>
      </c>
      <c r="F2130">
        <v>1</v>
      </c>
      <c r="G2130">
        <v>0</v>
      </c>
      <c r="H2130">
        <v>6.5</v>
      </c>
      <c r="I2130">
        <v>6.5</v>
      </c>
      <c r="K2130"/>
      <c r="N2130" t="s">
        <v>3091</v>
      </c>
      <c r="O2130" t="s">
        <v>3092</v>
      </c>
      <c r="P2130" t="s">
        <v>3093</v>
      </c>
      <c r="R2130" t="s">
        <v>3094</v>
      </c>
    </row>
    <row r="2131" spans="1:18" x14ac:dyDescent="0.25">
      <c r="A2131">
        <v>2129800</v>
      </c>
      <c r="B2131" t="s">
        <v>3089</v>
      </c>
      <c r="D2131" t="s">
        <v>3090</v>
      </c>
      <c r="F2131">
        <v>1</v>
      </c>
      <c r="G2131">
        <v>0</v>
      </c>
      <c r="H2131">
        <v>5</v>
      </c>
      <c r="I2131">
        <v>5</v>
      </c>
      <c r="K2131"/>
      <c r="N2131" t="s">
        <v>3091</v>
      </c>
      <c r="O2131" t="s">
        <v>3092</v>
      </c>
      <c r="P2131" t="s">
        <v>3093</v>
      </c>
      <c r="R2131" t="s">
        <v>3094</v>
      </c>
    </row>
    <row r="2132" spans="1:18" x14ac:dyDescent="0.25">
      <c r="A2132">
        <v>2129900</v>
      </c>
      <c r="B2132" t="s">
        <v>3089</v>
      </c>
      <c r="D2132" t="s">
        <v>3090</v>
      </c>
      <c r="F2132">
        <v>1</v>
      </c>
      <c r="G2132">
        <v>0</v>
      </c>
      <c r="H2132">
        <v>2</v>
      </c>
      <c r="I2132">
        <v>2</v>
      </c>
      <c r="K2132"/>
      <c r="N2132" t="s">
        <v>3091</v>
      </c>
      <c r="O2132" t="s">
        <v>3092</v>
      </c>
      <c r="P2132" t="s">
        <v>3093</v>
      </c>
      <c r="R2132" t="s">
        <v>3094</v>
      </c>
    </row>
    <row r="2133" spans="1:18" x14ac:dyDescent="0.25">
      <c r="A2133">
        <v>2130000</v>
      </c>
      <c r="B2133" t="s">
        <v>3089</v>
      </c>
      <c r="D2133" t="s">
        <v>3090</v>
      </c>
      <c r="F2133">
        <v>1</v>
      </c>
      <c r="G2133">
        <v>0</v>
      </c>
      <c r="H2133">
        <v>69.915999999999997</v>
      </c>
      <c r="I2133">
        <v>69.915999999999997</v>
      </c>
      <c r="K2133"/>
      <c r="N2133" t="s">
        <v>3091</v>
      </c>
      <c r="O2133" t="s">
        <v>3092</v>
      </c>
      <c r="P2133" t="s">
        <v>3093</v>
      </c>
      <c r="R2133" t="s">
        <v>3094</v>
      </c>
    </row>
    <row r="2134" spans="1:18" x14ac:dyDescent="0.25">
      <c r="A2134">
        <v>21302300</v>
      </c>
      <c r="B2134" t="s">
        <v>3089</v>
      </c>
      <c r="D2134" t="s">
        <v>3090</v>
      </c>
      <c r="F2134">
        <v>1</v>
      </c>
      <c r="G2134">
        <v>0</v>
      </c>
      <c r="H2134">
        <v>3</v>
      </c>
      <c r="I2134">
        <v>3</v>
      </c>
      <c r="K2134"/>
      <c r="N2134" t="s">
        <v>3091</v>
      </c>
      <c r="O2134" t="s">
        <v>3092</v>
      </c>
      <c r="P2134" t="s">
        <v>3093</v>
      </c>
      <c r="R2134" t="s">
        <v>3094</v>
      </c>
    </row>
    <row r="2135" spans="1:18" x14ac:dyDescent="0.25">
      <c r="A2135">
        <v>21302400</v>
      </c>
      <c r="B2135" t="s">
        <v>3089</v>
      </c>
      <c r="D2135" t="s">
        <v>3090</v>
      </c>
      <c r="F2135">
        <v>1</v>
      </c>
      <c r="G2135">
        <v>0</v>
      </c>
      <c r="H2135">
        <v>34.799999999999997</v>
      </c>
      <c r="I2135">
        <v>34.799999999999997</v>
      </c>
      <c r="K2135"/>
      <c r="N2135" t="s">
        <v>3091</v>
      </c>
      <c r="O2135" t="s">
        <v>3092</v>
      </c>
      <c r="P2135" t="s">
        <v>3093</v>
      </c>
      <c r="R2135" t="s">
        <v>3094</v>
      </c>
    </row>
    <row r="2136" spans="1:18" x14ac:dyDescent="0.25">
      <c r="A2136">
        <v>21370100</v>
      </c>
      <c r="B2136" t="s">
        <v>3089</v>
      </c>
      <c r="D2136" t="s">
        <v>3090</v>
      </c>
      <c r="F2136">
        <v>1</v>
      </c>
      <c r="G2136">
        <v>0</v>
      </c>
      <c r="H2136">
        <v>0</v>
      </c>
      <c r="I2136">
        <v>0</v>
      </c>
      <c r="K2136"/>
      <c r="N2136" t="s">
        <v>3091</v>
      </c>
      <c r="O2136" t="s">
        <v>3092</v>
      </c>
      <c r="P2136" t="s">
        <v>3093</v>
      </c>
      <c r="R2136" t="s">
        <v>3094</v>
      </c>
    </row>
    <row r="2137" spans="1:18" x14ac:dyDescent="0.25">
      <c r="A2137">
        <v>21370200</v>
      </c>
      <c r="B2137" t="s">
        <v>3089</v>
      </c>
      <c r="D2137" t="s">
        <v>3090</v>
      </c>
      <c r="F2137">
        <v>1</v>
      </c>
      <c r="G2137">
        <v>0</v>
      </c>
      <c r="H2137">
        <v>6.0833333333333304</v>
      </c>
      <c r="I2137">
        <v>6.0833333333333304</v>
      </c>
      <c r="K2137"/>
      <c r="N2137" t="s">
        <v>3091</v>
      </c>
      <c r="O2137" t="s">
        <v>3092</v>
      </c>
      <c r="P2137" t="s">
        <v>3093</v>
      </c>
      <c r="R2137" t="s">
        <v>3094</v>
      </c>
    </row>
    <row r="2138" spans="1:18" x14ac:dyDescent="0.25">
      <c r="A2138">
        <v>21370300</v>
      </c>
      <c r="B2138" t="s">
        <v>3089</v>
      </c>
      <c r="D2138" t="s">
        <v>3090</v>
      </c>
      <c r="F2138">
        <v>1</v>
      </c>
      <c r="G2138">
        <v>0</v>
      </c>
      <c r="H2138">
        <v>4.0149999999999997</v>
      </c>
      <c r="I2138">
        <v>4.0149999999999997</v>
      </c>
      <c r="K2138"/>
      <c r="N2138" t="s">
        <v>3091</v>
      </c>
      <c r="O2138" t="s">
        <v>3092</v>
      </c>
      <c r="P2138" t="s">
        <v>3093</v>
      </c>
      <c r="R2138" t="s">
        <v>3094</v>
      </c>
    </row>
    <row r="2139" spans="1:18" x14ac:dyDescent="0.25">
      <c r="A2139">
        <v>21370400</v>
      </c>
      <c r="B2139" t="s">
        <v>3089</v>
      </c>
      <c r="D2139" t="s">
        <v>3090</v>
      </c>
      <c r="F2139">
        <v>1</v>
      </c>
      <c r="G2139">
        <v>0</v>
      </c>
      <c r="H2139">
        <v>4.7300000000000004</v>
      </c>
      <c r="I2139">
        <v>4.7300000000000004</v>
      </c>
      <c r="K2139"/>
      <c r="N2139" t="s">
        <v>3091</v>
      </c>
      <c r="O2139" t="s">
        <v>3092</v>
      </c>
      <c r="P2139" t="s">
        <v>3093</v>
      </c>
      <c r="R2139" t="s">
        <v>3094</v>
      </c>
    </row>
    <row r="2140" spans="1:18" x14ac:dyDescent="0.25">
      <c r="A2140">
        <v>21370500</v>
      </c>
      <c r="B2140" t="s">
        <v>3089</v>
      </c>
      <c r="D2140" t="s">
        <v>3090</v>
      </c>
      <c r="F2140">
        <v>1</v>
      </c>
      <c r="G2140">
        <v>0</v>
      </c>
      <c r="H2140">
        <v>4.7300000000000004</v>
      </c>
      <c r="I2140">
        <v>4.7300000000000004</v>
      </c>
      <c r="K2140"/>
      <c r="N2140" t="s">
        <v>3091</v>
      </c>
      <c r="O2140" t="s">
        <v>3092</v>
      </c>
      <c r="P2140" t="s">
        <v>3093</v>
      </c>
      <c r="R2140" t="s">
        <v>3094</v>
      </c>
    </row>
    <row r="2141" spans="1:18" x14ac:dyDescent="0.25">
      <c r="A2141">
        <v>21370600</v>
      </c>
      <c r="B2141" t="s">
        <v>3089</v>
      </c>
      <c r="D2141" t="s">
        <v>3090</v>
      </c>
      <c r="F2141">
        <v>1</v>
      </c>
      <c r="G2141">
        <v>0</v>
      </c>
      <c r="H2141">
        <v>1752.41</v>
      </c>
      <c r="I2141">
        <v>1752.41</v>
      </c>
      <c r="K2141"/>
      <c r="N2141" t="s">
        <v>3091</v>
      </c>
      <c r="O2141" t="s">
        <v>3092</v>
      </c>
      <c r="P2141" t="s">
        <v>3093</v>
      </c>
      <c r="R2141" t="s">
        <v>3094</v>
      </c>
    </row>
    <row r="2142" spans="1:18" x14ac:dyDescent="0.25">
      <c r="A2142">
        <v>21370900</v>
      </c>
      <c r="B2142" t="s">
        <v>3089</v>
      </c>
      <c r="D2142" t="s">
        <v>3090</v>
      </c>
      <c r="F2142">
        <v>1</v>
      </c>
      <c r="G2142">
        <v>0</v>
      </c>
      <c r="H2142">
        <v>2.6759333333333299</v>
      </c>
      <c r="I2142">
        <v>2.6759333333333299</v>
      </c>
      <c r="K2142"/>
      <c r="N2142" t="s">
        <v>3091</v>
      </c>
      <c r="O2142" t="s">
        <v>3092</v>
      </c>
      <c r="P2142" t="s">
        <v>3093</v>
      </c>
      <c r="R2142" t="s">
        <v>3094</v>
      </c>
    </row>
    <row r="2143" spans="1:18" x14ac:dyDescent="0.25">
      <c r="A2143">
        <v>21371000</v>
      </c>
      <c r="B2143" t="s">
        <v>3089</v>
      </c>
      <c r="D2143" t="s">
        <v>3090</v>
      </c>
      <c r="F2143">
        <v>1</v>
      </c>
      <c r="G2143">
        <v>0</v>
      </c>
      <c r="H2143">
        <v>185.5</v>
      </c>
      <c r="I2143">
        <v>185.5</v>
      </c>
      <c r="K2143"/>
      <c r="N2143" t="s">
        <v>3091</v>
      </c>
      <c r="O2143" t="s">
        <v>3092</v>
      </c>
      <c r="P2143" t="s">
        <v>3093</v>
      </c>
      <c r="R2143" t="s">
        <v>3094</v>
      </c>
    </row>
    <row r="2144" spans="1:18" x14ac:dyDescent="0.25">
      <c r="A2144">
        <v>21371100</v>
      </c>
      <c r="B2144" t="s">
        <v>3089</v>
      </c>
      <c r="D2144" t="s">
        <v>3090</v>
      </c>
      <c r="F2144">
        <v>1</v>
      </c>
      <c r="G2144">
        <v>0</v>
      </c>
      <c r="H2144">
        <v>242</v>
      </c>
      <c r="I2144">
        <v>242</v>
      </c>
      <c r="K2144"/>
      <c r="N2144" t="s">
        <v>3091</v>
      </c>
      <c r="O2144" t="s">
        <v>3092</v>
      </c>
      <c r="P2144" t="s">
        <v>3093</v>
      </c>
      <c r="R2144" t="s">
        <v>3094</v>
      </c>
    </row>
    <row r="2145" spans="1:18" x14ac:dyDescent="0.25">
      <c r="A2145">
        <v>21371200</v>
      </c>
      <c r="B2145" t="s">
        <v>3089</v>
      </c>
      <c r="D2145" t="s">
        <v>3090</v>
      </c>
      <c r="F2145">
        <v>1</v>
      </c>
      <c r="G2145">
        <v>0</v>
      </c>
      <c r="H2145">
        <v>7.0933333333333302</v>
      </c>
      <c r="I2145">
        <v>7.0933333333333302</v>
      </c>
      <c r="K2145"/>
      <c r="N2145" t="s">
        <v>3091</v>
      </c>
      <c r="O2145" t="s">
        <v>3092</v>
      </c>
      <c r="P2145" t="s">
        <v>3093</v>
      </c>
      <c r="R2145" t="s">
        <v>3094</v>
      </c>
    </row>
    <row r="2146" spans="1:18" x14ac:dyDescent="0.25">
      <c r="A2146">
        <v>21402000</v>
      </c>
      <c r="B2146" t="s">
        <v>3089</v>
      </c>
      <c r="D2146" t="s">
        <v>3090</v>
      </c>
      <c r="F2146">
        <v>1</v>
      </c>
      <c r="G2146">
        <v>0</v>
      </c>
      <c r="H2146">
        <v>9.36</v>
      </c>
      <c r="I2146">
        <v>9.36</v>
      </c>
      <c r="K2146"/>
      <c r="N2146" t="s">
        <v>3091</v>
      </c>
      <c r="O2146" t="s">
        <v>3092</v>
      </c>
      <c r="P2146" t="s">
        <v>3093</v>
      </c>
      <c r="R2146" t="s">
        <v>3094</v>
      </c>
    </row>
    <row r="2147" spans="1:18" x14ac:dyDescent="0.25">
      <c r="A2147">
        <v>21402902</v>
      </c>
      <c r="B2147" t="s">
        <v>3089</v>
      </c>
      <c r="D2147" t="s">
        <v>3090</v>
      </c>
      <c r="F2147">
        <v>1</v>
      </c>
      <c r="G2147">
        <v>0</v>
      </c>
      <c r="H2147">
        <v>11.35</v>
      </c>
      <c r="I2147">
        <v>11.35</v>
      </c>
      <c r="K2147"/>
      <c r="N2147" t="s">
        <v>3091</v>
      </c>
      <c r="O2147" t="s">
        <v>3092</v>
      </c>
      <c r="P2147" t="s">
        <v>3093</v>
      </c>
      <c r="R2147" t="s">
        <v>3094</v>
      </c>
    </row>
    <row r="2148" spans="1:18" x14ac:dyDescent="0.25">
      <c r="A2148">
        <v>21403201</v>
      </c>
      <c r="B2148" t="s">
        <v>3089</v>
      </c>
      <c r="D2148" t="s">
        <v>3090</v>
      </c>
      <c r="F2148">
        <v>1</v>
      </c>
      <c r="G2148">
        <v>0</v>
      </c>
      <c r="H2148">
        <v>1.984</v>
      </c>
      <c r="I2148">
        <v>1.984</v>
      </c>
      <c r="K2148"/>
      <c r="N2148" t="s">
        <v>3091</v>
      </c>
      <c r="O2148" t="s">
        <v>3092</v>
      </c>
      <c r="P2148" t="s">
        <v>3093</v>
      </c>
      <c r="R2148" t="s">
        <v>3094</v>
      </c>
    </row>
    <row r="2149" spans="1:18" x14ac:dyDescent="0.25">
      <c r="A2149">
        <v>21410000</v>
      </c>
      <c r="B2149" t="s">
        <v>3089</v>
      </c>
      <c r="D2149" t="s">
        <v>3090</v>
      </c>
      <c r="F2149">
        <v>1</v>
      </c>
      <c r="G2149">
        <v>0</v>
      </c>
      <c r="H2149">
        <v>2.06666666666667</v>
      </c>
      <c r="I2149">
        <v>2.06666666666667</v>
      </c>
      <c r="K2149"/>
      <c r="N2149" t="s">
        <v>3091</v>
      </c>
      <c r="O2149" t="s">
        <v>3092</v>
      </c>
      <c r="P2149" t="s">
        <v>3093</v>
      </c>
      <c r="R2149" t="s">
        <v>3094</v>
      </c>
    </row>
    <row r="2150" spans="1:18" x14ac:dyDescent="0.25">
      <c r="A2150">
        <v>21411100</v>
      </c>
      <c r="B2150" t="s">
        <v>3089</v>
      </c>
      <c r="D2150" t="s">
        <v>3090</v>
      </c>
      <c r="F2150">
        <v>1</v>
      </c>
      <c r="G2150">
        <v>0</v>
      </c>
      <c r="H2150">
        <v>0</v>
      </c>
      <c r="I2150">
        <v>0</v>
      </c>
      <c r="K2150"/>
      <c r="N2150" t="s">
        <v>3091</v>
      </c>
      <c r="O2150" t="s">
        <v>3092</v>
      </c>
      <c r="P2150" t="s">
        <v>3093</v>
      </c>
      <c r="R2150" t="s">
        <v>3094</v>
      </c>
    </row>
    <row r="2151" spans="1:18" x14ac:dyDescent="0.25">
      <c r="A2151">
        <v>2141430</v>
      </c>
      <c r="B2151" t="s">
        <v>3089</v>
      </c>
      <c r="D2151" t="s">
        <v>3090</v>
      </c>
      <c r="F2151">
        <v>1</v>
      </c>
      <c r="G2151">
        <v>0</v>
      </c>
      <c r="H2151">
        <v>0.47649999999999998</v>
      </c>
      <c r="I2151">
        <v>0.47649999999999998</v>
      </c>
      <c r="K2151"/>
      <c r="N2151" t="s">
        <v>3091</v>
      </c>
      <c r="O2151" t="s">
        <v>3092</v>
      </c>
      <c r="P2151" t="s">
        <v>3093</v>
      </c>
      <c r="R2151" t="s">
        <v>3094</v>
      </c>
    </row>
    <row r="2152" spans="1:18" x14ac:dyDescent="0.25">
      <c r="A2152">
        <v>21414300</v>
      </c>
      <c r="B2152" t="s">
        <v>3089</v>
      </c>
      <c r="D2152" t="s">
        <v>3090</v>
      </c>
      <c r="F2152">
        <v>1</v>
      </c>
      <c r="G2152">
        <v>0</v>
      </c>
      <c r="H2152">
        <v>0</v>
      </c>
      <c r="I2152">
        <v>0</v>
      </c>
      <c r="K2152"/>
      <c r="N2152" t="s">
        <v>3091</v>
      </c>
      <c r="O2152" t="s">
        <v>3092</v>
      </c>
      <c r="P2152" t="s">
        <v>3093</v>
      </c>
      <c r="R2152" t="s">
        <v>3094</v>
      </c>
    </row>
    <row r="2153" spans="1:18" x14ac:dyDescent="0.25">
      <c r="A2153">
        <v>21415300</v>
      </c>
      <c r="B2153" t="s">
        <v>3089</v>
      </c>
      <c r="D2153" t="s">
        <v>3090</v>
      </c>
      <c r="F2153">
        <v>1</v>
      </c>
      <c r="G2153">
        <v>0</v>
      </c>
      <c r="H2153">
        <v>4.6100000000000002E-2</v>
      </c>
      <c r="I2153">
        <v>4.6100000000000002E-2</v>
      </c>
      <c r="K2153"/>
      <c r="N2153" t="s">
        <v>3091</v>
      </c>
      <c r="O2153" t="s">
        <v>3092</v>
      </c>
      <c r="P2153" t="s">
        <v>3093</v>
      </c>
      <c r="R2153" t="s">
        <v>3094</v>
      </c>
    </row>
    <row r="2154" spans="1:18" x14ac:dyDescent="0.25">
      <c r="A2154">
        <v>21417901</v>
      </c>
      <c r="B2154" t="s">
        <v>3089</v>
      </c>
      <c r="D2154" t="s">
        <v>3090</v>
      </c>
      <c r="F2154">
        <v>1</v>
      </c>
      <c r="G2154">
        <v>0</v>
      </c>
      <c r="H2154">
        <v>0</v>
      </c>
      <c r="I2154"/>
      <c r="K2154"/>
      <c r="N2154" t="s">
        <v>3091</v>
      </c>
      <c r="O2154" t="s">
        <v>3092</v>
      </c>
      <c r="P2154" t="s">
        <v>3093</v>
      </c>
      <c r="R2154" t="s">
        <v>3094</v>
      </c>
    </row>
    <row r="2155" spans="1:18" x14ac:dyDescent="0.25">
      <c r="A2155">
        <v>21419400</v>
      </c>
      <c r="B2155" t="s">
        <v>3089</v>
      </c>
      <c r="D2155" t="s">
        <v>3090</v>
      </c>
      <c r="F2155">
        <v>1</v>
      </c>
      <c r="G2155">
        <v>0</v>
      </c>
      <c r="H2155">
        <v>0</v>
      </c>
      <c r="I2155"/>
      <c r="K2155"/>
      <c r="N2155" t="s">
        <v>3091</v>
      </c>
      <c r="O2155" t="s">
        <v>3092</v>
      </c>
      <c r="P2155" t="s">
        <v>3093</v>
      </c>
      <c r="R2155" t="s">
        <v>3094</v>
      </c>
    </row>
    <row r="2156" spans="1:18" x14ac:dyDescent="0.25">
      <c r="A2156">
        <v>21420001</v>
      </c>
      <c r="B2156" t="s">
        <v>3089</v>
      </c>
      <c r="D2156" t="s">
        <v>3090</v>
      </c>
      <c r="F2156">
        <v>1</v>
      </c>
      <c r="G2156">
        <v>0</v>
      </c>
      <c r="H2156">
        <v>0</v>
      </c>
      <c r="I2156"/>
      <c r="K2156"/>
      <c r="N2156" t="s">
        <v>3091</v>
      </c>
      <c r="O2156" t="s">
        <v>3092</v>
      </c>
      <c r="P2156" t="s">
        <v>3093</v>
      </c>
      <c r="R2156" t="s">
        <v>3094</v>
      </c>
    </row>
    <row r="2157" spans="1:18" x14ac:dyDescent="0.25">
      <c r="A2157">
        <v>21428900</v>
      </c>
      <c r="B2157" t="s">
        <v>3089</v>
      </c>
      <c r="D2157" t="s">
        <v>3090</v>
      </c>
      <c r="F2157">
        <v>1</v>
      </c>
      <c r="G2157">
        <v>0</v>
      </c>
      <c r="H2157">
        <v>0</v>
      </c>
      <c r="I2157"/>
      <c r="K2157"/>
      <c r="N2157" t="s">
        <v>3091</v>
      </c>
      <c r="O2157" t="s">
        <v>3092</v>
      </c>
      <c r="P2157" t="s">
        <v>3093</v>
      </c>
      <c r="R2157" t="s">
        <v>3094</v>
      </c>
    </row>
    <row r="2158" spans="1:18" x14ac:dyDescent="0.25">
      <c r="A2158">
        <v>21430100</v>
      </c>
      <c r="B2158" t="s">
        <v>3089</v>
      </c>
      <c r="D2158" t="s">
        <v>3090</v>
      </c>
      <c r="F2158">
        <v>1</v>
      </c>
      <c r="G2158">
        <v>0</v>
      </c>
      <c r="H2158">
        <v>0</v>
      </c>
      <c r="I2158"/>
      <c r="K2158"/>
      <c r="N2158" t="s">
        <v>3091</v>
      </c>
      <c r="O2158" t="s">
        <v>3092</v>
      </c>
      <c r="P2158" t="s">
        <v>3093</v>
      </c>
      <c r="R2158" t="s">
        <v>3094</v>
      </c>
    </row>
    <row r="2159" spans="1:18" x14ac:dyDescent="0.25">
      <c r="A2159">
        <v>21433700</v>
      </c>
      <c r="B2159" t="s">
        <v>3089</v>
      </c>
      <c r="D2159" t="s">
        <v>3090</v>
      </c>
      <c r="F2159">
        <v>1</v>
      </c>
      <c r="G2159">
        <v>0</v>
      </c>
      <c r="H2159">
        <v>3.3</v>
      </c>
      <c r="I2159">
        <v>3.3</v>
      </c>
      <c r="K2159"/>
      <c r="N2159" t="s">
        <v>3091</v>
      </c>
      <c r="O2159" t="s">
        <v>3092</v>
      </c>
      <c r="P2159" t="s">
        <v>3093</v>
      </c>
      <c r="R2159" t="s">
        <v>3094</v>
      </c>
    </row>
    <row r="2160" spans="1:18" x14ac:dyDescent="0.25">
      <c r="A2160">
        <v>21442700</v>
      </c>
      <c r="B2160" t="s">
        <v>3089</v>
      </c>
      <c r="D2160" t="s">
        <v>3090</v>
      </c>
      <c r="F2160">
        <v>1</v>
      </c>
      <c r="G2160">
        <v>0</v>
      </c>
      <c r="H2160">
        <v>0</v>
      </c>
      <c r="I2160"/>
      <c r="K2160"/>
      <c r="N2160" t="s">
        <v>3091</v>
      </c>
      <c r="O2160" t="s">
        <v>3092</v>
      </c>
      <c r="P2160" t="s">
        <v>3093</v>
      </c>
      <c r="R2160" t="s">
        <v>3094</v>
      </c>
    </row>
    <row r="2161" spans="1:18" x14ac:dyDescent="0.25">
      <c r="A2161">
        <v>21443201</v>
      </c>
      <c r="B2161" t="s">
        <v>3089</v>
      </c>
      <c r="D2161" t="s">
        <v>3090</v>
      </c>
      <c r="F2161">
        <v>1</v>
      </c>
      <c r="G2161">
        <v>0</v>
      </c>
      <c r="H2161">
        <v>0</v>
      </c>
      <c r="I2161"/>
      <c r="K2161"/>
      <c r="N2161" t="s">
        <v>3091</v>
      </c>
      <c r="O2161" t="s">
        <v>3092</v>
      </c>
      <c r="P2161" t="s">
        <v>3093</v>
      </c>
      <c r="R2161" t="s">
        <v>3094</v>
      </c>
    </row>
    <row r="2162" spans="1:18" x14ac:dyDescent="0.25">
      <c r="A2162">
        <v>21454900</v>
      </c>
      <c r="B2162" t="s">
        <v>3089</v>
      </c>
      <c r="D2162" t="s">
        <v>3090</v>
      </c>
      <c r="F2162">
        <v>1</v>
      </c>
      <c r="G2162">
        <v>0</v>
      </c>
      <c r="H2162">
        <v>0</v>
      </c>
      <c r="I2162"/>
      <c r="K2162"/>
      <c r="N2162" t="s">
        <v>3091</v>
      </c>
      <c r="O2162" t="s">
        <v>3092</v>
      </c>
      <c r="P2162" t="s">
        <v>3093</v>
      </c>
      <c r="R2162" t="s">
        <v>3094</v>
      </c>
    </row>
    <row r="2163" spans="1:18" x14ac:dyDescent="0.25">
      <c r="A2163">
        <v>21471600</v>
      </c>
      <c r="B2163" t="s">
        <v>3089</v>
      </c>
      <c r="D2163" t="s">
        <v>3090</v>
      </c>
      <c r="F2163">
        <v>1</v>
      </c>
      <c r="G2163">
        <v>0</v>
      </c>
      <c r="H2163">
        <v>0</v>
      </c>
      <c r="I2163"/>
      <c r="K2163"/>
      <c r="N2163" t="s">
        <v>3091</v>
      </c>
      <c r="O2163" t="s">
        <v>3092</v>
      </c>
      <c r="P2163" t="s">
        <v>3093</v>
      </c>
      <c r="R2163" t="s">
        <v>3094</v>
      </c>
    </row>
    <row r="2164" spans="1:18" x14ac:dyDescent="0.25">
      <c r="A2164">
        <v>21471800</v>
      </c>
      <c r="B2164" t="s">
        <v>3089</v>
      </c>
      <c r="D2164" t="s">
        <v>3090</v>
      </c>
      <c r="F2164">
        <v>1</v>
      </c>
      <c r="G2164">
        <v>0</v>
      </c>
      <c r="H2164">
        <v>0</v>
      </c>
      <c r="I2164"/>
      <c r="K2164"/>
      <c r="N2164" t="s">
        <v>3091</v>
      </c>
      <c r="O2164" t="s">
        <v>3092</v>
      </c>
      <c r="P2164" t="s">
        <v>3093</v>
      </c>
      <c r="R2164" t="s">
        <v>3094</v>
      </c>
    </row>
    <row r="2165" spans="1:18" x14ac:dyDescent="0.25">
      <c r="A2165">
        <v>21472700</v>
      </c>
      <c r="B2165" t="s">
        <v>3089</v>
      </c>
      <c r="D2165" t="s">
        <v>3090</v>
      </c>
      <c r="F2165">
        <v>1</v>
      </c>
      <c r="G2165">
        <v>0</v>
      </c>
      <c r="H2165">
        <v>0</v>
      </c>
      <c r="I2165">
        <v>0</v>
      </c>
      <c r="K2165"/>
      <c r="N2165" t="s">
        <v>3091</v>
      </c>
      <c r="O2165" t="s">
        <v>3092</v>
      </c>
      <c r="P2165" t="s">
        <v>3093</v>
      </c>
      <c r="R2165" t="s">
        <v>3094</v>
      </c>
    </row>
    <row r="2166" spans="1:18" x14ac:dyDescent="0.25">
      <c r="A2166">
        <v>21472900</v>
      </c>
      <c r="B2166" t="s">
        <v>3089</v>
      </c>
      <c r="D2166" t="s">
        <v>3090</v>
      </c>
      <c r="F2166">
        <v>1</v>
      </c>
      <c r="G2166">
        <v>0</v>
      </c>
      <c r="H2166">
        <v>6.5683534591194901</v>
      </c>
      <c r="I2166">
        <v>6.5683534591194901</v>
      </c>
      <c r="K2166"/>
      <c r="N2166" t="s">
        <v>3091</v>
      </c>
      <c r="O2166" t="s">
        <v>3092</v>
      </c>
      <c r="P2166" t="s">
        <v>3093</v>
      </c>
      <c r="R2166" t="s">
        <v>3094</v>
      </c>
    </row>
    <row r="2167" spans="1:18" x14ac:dyDescent="0.25">
      <c r="A2167">
        <v>21473000</v>
      </c>
      <c r="B2167" t="s">
        <v>3089</v>
      </c>
      <c r="D2167" t="s">
        <v>3090</v>
      </c>
      <c r="F2167">
        <v>1</v>
      </c>
      <c r="G2167">
        <v>0</v>
      </c>
      <c r="H2167">
        <v>10.35</v>
      </c>
      <c r="I2167">
        <v>10.35</v>
      </c>
      <c r="K2167"/>
      <c r="N2167" t="s">
        <v>3091</v>
      </c>
      <c r="O2167" t="s">
        <v>3092</v>
      </c>
      <c r="P2167" t="s">
        <v>3093</v>
      </c>
      <c r="R2167" t="s">
        <v>3094</v>
      </c>
    </row>
    <row r="2168" spans="1:18" x14ac:dyDescent="0.25">
      <c r="A2168">
        <v>21473100</v>
      </c>
      <c r="B2168" t="s">
        <v>3089</v>
      </c>
      <c r="D2168" t="s">
        <v>3090</v>
      </c>
      <c r="F2168">
        <v>1</v>
      </c>
      <c r="G2168">
        <v>0</v>
      </c>
      <c r="H2168">
        <v>30.156666666666599</v>
      </c>
      <c r="I2168">
        <v>30.156666666666599</v>
      </c>
      <c r="K2168"/>
      <c r="N2168" t="s">
        <v>3091</v>
      </c>
      <c r="O2168" t="s">
        <v>3092</v>
      </c>
      <c r="P2168" t="s">
        <v>3093</v>
      </c>
      <c r="R2168" t="s">
        <v>3094</v>
      </c>
    </row>
    <row r="2169" spans="1:18" x14ac:dyDescent="0.25">
      <c r="A2169">
        <v>21473200</v>
      </c>
      <c r="B2169" t="s">
        <v>3089</v>
      </c>
      <c r="D2169" t="s">
        <v>3090</v>
      </c>
      <c r="F2169">
        <v>1</v>
      </c>
      <c r="G2169">
        <v>0</v>
      </c>
      <c r="H2169">
        <v>10.982284263959301</v>
      </c>
      <c r="I2169">
        <v>10.982284263959301</v>
      </c>
      <c r="K2169"/>
      <c r="N2169" t="s">
        <v>3091</v>
      </c>
      <c r="O2169" t="s">
        <v>3092</v>
      </c>
      <c r="P2169" t="s">
        <v>3093</v>
      </c>
      <c r="R2169" t="s">
        <v>3094</v>
      </c>
    </row>
    <row r="2170" spans="1:18" x14ac:dyDescent="0.25">
      <c r="A2170">
        <v>21473400</v>
      </c>
      <c r="B2170" t="s">
        <v>3089</v>
      </c>
      <c r="D2170" t="s">
        <v>3090</v>
      </c>
      <c r="F2170">
        <v>1</v>
      </c>
      <c r="G2170">
        <v>0</v>
      </c>
      <c r="H2170">
        <v>0</v>
      </c>
      <c r="I2170"/>
      <c r="K2170"/>
      <c r="N2170" t="s">
        <v>3091</v>
      </c>
      <c r="O2170" t="s">
        <v>3092</v>
      </c>
      <c r="P2170" t="s">
        <v>3093</v>
      </c>
      <c r="R2170" t="s">
        <v>3094</v>
      </c>
    </row>
    <row r="2171" spans="1:18" x14ac:dyDescent="0.25">
      <c r="A2171">
        <v>21473500</v>
      </c>
      <c r="B2171" t="s">
        <v>3089</v>
      </c>
      <c r="D2171" t="s">
        <v>3090</v>
      </c>
      <c r="F2171">
        <v>1</v>
      </c>
      <c r="G2171">
        <v>0</v>
      </c>
      <c r="H2171">
        <v>0.98</v>
      </c>
      <c r="I2171">
        <v>0.98</v>
      </c>
      <c r="K2171"/>
      <c r="N2171" t="s">
        <v>3091</v>
      </c>
      <c r="O2171" t="s">
        <v>3092</v>
      </c>
      <c r="P2171" t="s">
        <v>3093</v>
      </c>
      <c r="R2171" t="s">
        <v>3094</v>
      </c>
    </row>
    <row r="2172" spans="1:18" x14ac:dyDescent="0.25">
      <c r="A2172">
        <v>21473600</v>
      </c>
      <c r="B2172" t="s">
        <v>3089</v>
      </c>
      <c r="D2172" t="s">
        <v>3090</v>
      </c>
      <c r="F2172">
        <v>1</v>
      </c>
      <c r="G2172">
        <v>0</v>
      </c>
      <c r="H2172">
        <v>1.4550000000000001</v>
      </c>
      <c r="I2172">
        <v>1.4550000000000001</v>
      </c>
      <c r="K2172"/>
      <c r="N2172" t="s">
        <v>3091</v>
      </c>
      <c r="O2172" t="s">
        <v>3092</v>
      </c>
      <c r="P2172" t="s">
        <v>3093</v>
      </c>
      <c r="R2172" t="s">
        <v>3094</v>
      </c>
    </row>
    <row r="2173" spans="1:18" x14ac:dyDescent="0.25">
      <c r="A2173">
        <v>21473700</v>
      </c>
      <c r="B2173" t="s">
        <v>3089</v>
      </c>
      <c r="D2173" t="s">
        <v>3090</v>
      </c>
      <c r="F2173">
        <v>1</v>
      </c>
      <c r="G2173">
        <v>0</v>
      </c>
      <c r="H2173">
        <v>0.73545454545454503</v>
      </c>
      <c r="I2173">
        <v>0.73545454545454503</v>
      </c>
      <c r="K2173"/>
      <c r="N2173" t="s">
        <v>3091</v>
      </c>
      <c r="O2173" t="s">
        <v>3092</v>
      </c>
      <c r="P2173" t="s">
        <v>3093</v>
      </c>
      <c r="R2173" t="s">
        <v>3094</v>
      </c>
    </row>
    <row r="2174" spans="1:18" x14ac:dyDescent="0.25">
      <c r="A2174">
        <v>21473800</v>
      </c>
      <c r="B2174" t="s">
        <v>3089</v>
      </c>
      <c r="D2174" t="s">
        <v>3090</v>
      </c>
      <c r="F2174">
        <v>1</v>
      </c>
      <c r="G2174">
        <v>0</v>
      </c>
      <c r="H2174">
        <v>0.45333333333333298</v>
      </c>
      <c r="I2174">
        <v>0.45333333333333298</v>
      </c>
      <c r="K2174"/>
      <c r="N2174" t="s">
        <v>3091</v>
      </c>
      <c r="O2174" t="s">
        <v>3092</v>
      </c>
      <c r="P2174" t="s">
        <v>3093</v>
      </c>
      <c r="R2174" t="s">
        <v>3094</v>
      </c>
    </row>
    <row r="2175" spans="1:18" x14ac:dyDescent="0.25">
      <c r="A2175">
        <v>21473810</v>
      </c>
      <c r="B2175" t="s">
        <v>3089</v>
      </c>
      <c r="D2175" t="s">
        <v>3090</v>
      </c>
      <c r="F2175">
        <v>1</v>
      </c>
      <c r="G2175">
        <v>0</v>
      </c>
      <c r="H2175">
        <v>0.64</v>
      </c>
      <c r="I2175">
        <v>0.64</v>
      </c>
      <c r="K2175"/>
      <c r="N2175" t="s">
        <v>3091</v>
      </c>
      <c r="O2175" t="s">
        <v>3092</v>
      </c>
      <c r="P2175" t="s">
        <v>3093</v>
      </c>
      <c r="R2175" t="s">
        <v>3094</v>
      </c>
    </row>
    <row r="2176" spans="1:18" x14ac:dyDescent="0.25">
      <c r="A2176">
        <v>21473900</v>
      </c>
      <c r="B2176" t="s">
        <v>3089</v>
      </c>
      <c r="D2176" t="s">
        <v>3090</v>
      </c>
      <c r="F2176">
        <v>1</v>
      </c>
      <c r="G2176">
        <v>0</v>
      </c>
      <c r="H2176">
        <v>0.58799999999999997</v>
      </c>
      <c r="I2176">
        <v>0.58799999999999997</v>
      </c>
      <c r="K2176"/>
      <c r="N2176" t="s">
        <v>3091</v>
      </c>
      <c r="O2176" t="s">
        <v>3092</v>
      </c>
      <c r="P2176" t="s">
        <v>3093</v>
      </c>
      <c r="R2176" t="s">
        <v>3094</v>
      </c>
    </row>
    <row r="2177" spans="1:18" x14ac:dyDescent="0.25">
      <c r="A2177">
        <v>21474000</v>
      </c>
      <c r="B2177" t="s">
        <v>3089</v>
      </c>
      <c r="D2177" t="s">
        <v>3090</v>
      </c>
      <c r="F2177">
        <v>1</v>
      </c>
      <c r="G2177">
        <v>0</v>
      </c>
      <c r="H2177">
        <v>0.65100000000000002</v>
      </c>
      <c r="I2177">
        <v>0.65100000000000002</v>
      </c>
      <c r="K2177"/>
      <c r="N2177" t="s">
        <v>3091</v>
      </c>
      <c r="O2177" t="s">
        <v>3092</v>
      </c>
      <c r="P2177" t="s">
        <v>3093</v>
      </c>
      <c r="R2177" t="s">
        <v>3094</v>
      </c>
    </row>
    <row r="2178" spans="1:18" x14ac:dyDescent="0.25">
      <c r="A2178">
        <v>21474100</v>
      </c>
      <c r="B2178" t="s">
        <v>3089</v>
      </c>
      <c r="D2178" t="s">
        <v>3090</v>
      </c>
      <c r="F2178">
        <v>1</v>
      </c>
      <c r="G2178">
        <v>0</v>
      </c>
      <c r="H2178">
        <v>0.91700000000000004</v>
      </c>
      <c r="I2178">
        <v>0.91700000000000004</v>
      </c>
      <c r="K2178"/>
      <c r="N2178" t="s">
        <v>3091</v>
      </c>
      <c r="O2178" t="s">
        <v>3092</v>
      </c>
      <c r="P2178" t="s">
        <v>3093</v>
      </c>
      <c r="R2178" t="s">
        <v>3094</v>
      </c>
    </row>
    <row r="2179" spans="1:18" x14ac:dyDescent="0.25">
      <c r="A2179">
        <v>21474200</v>
      </c>
      <c r="B2179" t="s">
        <v>3089</v>
      </c>
      <c r="D2179" t="s">
        <v>3090</v>
      </c>
      <c r="F2179">
        <v>1</v>
      </c>
      <c r="G2179">
        <v>0</v>
      </c>
      <c r="H2179">
        <v>0</v>
      </c>
      <c r="I2179"/>
      <c r="K2179"/>
      <c r="N2179" t="s">
        <v>3091</v>
      </c>
      <c r="O2179" t="s">
        <v>3092</v>
      </c>
      <c r="P2179" t="s">
        <v>3093</v>
      </c>
      <c r="R2179" t="s">
        <v>3094</v>
      </c>
    </row>
    <row r="2180" spans="1:18" x14ac:dyDescent="0.25">
      <c r="A2180">
        <v>21474300</v>
      </c>
      <c r="B2180" t="s">
        <v>3089</v>
      </c>
      <c r="D2180" t="s">
        <v>3090</v>
      </c>
      <c r="F2180">
        <v>1</v>
      </c>
      <c r="G2180">
        <v>0</v>
      </c>
      <c r="H2180">
        <v>9.2930031746031698</v>
      </c>
      <c r="I2180">
        <v>9.2930031746031698</v>
      </c>
      <c r="K2180"/>
      <c r="N2180" t="s">
        <v>3091</v>
      </c>
      <c r="O2180" t="s">
        <v>3092</v>
      </c>
      <c r="P2180" t="s">
        <v>3093</v>
      </c>
      <c r="R2180" t="s">
        <v>3094</v>
      </c>
    </row>
    <row r="2181" spans="1:18" x14ac:dyDescent="0.25">
      <c r="A2181">
        <v>21476100</v>
      </c>
      <c r="B2181" t="s">
        <v>3089</v>
      </c>
      <c r="D2181" t="s">
        <v>3090</v>
      </c>
      <c r="F2181">
        <v>1</v>
      </c>
      <c r="G2181">
        <v>0</v>
      </c>
      <c r="H2181">
        <v>10.7433333333333</v>
      </c>
      <c r="I2181">
        <v>10.7433333333333</v>
      </c>
      <c r="K2181"/>
      <c r="N2181" t="s">
        <v>3091</v>
      </c>
      <c r="O2181" t="s">
        <v>3092</v>
      </c>
      <c r="P2181" t="s">
        <v>3093</v>
      </c>
      <c r="R2181" t="s">
        <v>3094</v>
      </c>
    </row>
    <row r="2182" spans="1:18" x14ac:dyDescent="0.25">
      <c r="A2182">
        <v>21476400</v>
      </c>
      <c r="B2182" t="s">
        <v>3089</v>
      </c>
      <c r="D2182" t="s">
        <v>3090</v>
      </c>
      <c r="F2182">
        <v>1</v>
      </c>
      <c r="G2182">
        <v>0</v>
      </c>
      <c r="H2182">
        <v>6.55</v>
      </c>
      <c r="I2182">
        <v>6.55</v>
      </c>
      <c r="K2182"/>
      <c r="N2182" t="s">
        <v>3091</v>
      </c>
      <c r="O2182" t="s">
        <v>3092</v>
      </c>
      <c r="P2182" t="s">
        <v>3093</v>
      </c>
      <c r="R2182" t="s">
        <v>3094</v>
      </c>
    </row>
    <row r="2183" spans="1:18" x14ac:dyDescent="0.25">
      <c r="A2183">
        <v>21476500</v>
      </c>
      <c r="B2183" t="s">
        <v>3089</v>
      </c>
      <c r="D2183" t="s">
        <v>3090</v>
      </c>
      <c r="F2183">
        <v>1</v>
      </c>
      <c r="G2183">
        <v>0</v>
      </c>
      <c r="H2183">
        <v>0</v>
      </c>
      <c r="I2183"/>
      <c r="K2183"/>
      <c r="N2183" t="s">
        <v>3091</v>
      </c>
      <c r="O2183" t="s">
        <v>3092</v>
      </c>
      <c r="P2183" t="s">
        <v>3093</v>
      </c>
      <c r="R2183" t="s">
        <v>3094</v>
      </c>
    </row>
    <row r="2184" spans="1:18" x14ac:dyDescent="0.25">
      <c r="A2184">
        <v>21500800</v>
      </c>
      <c r="B2184" t="s">
        <v>3089</v>
      </c>
      <c r="D2184" t="s">
        <v>3090</v>
      </c>
      <c r="F2184">
        <v>1</v>
      </c>
      <c r="G2184">
        <v>0</v>
      </c>
      <c r="H2184">
        <v>2.3199999999999998</v>
      </c>
      <c r="I2184">
        <v>2.3199999999999998</v>
      </c>
      <c r="K2184"/>
      <c r="N2184" t="s">
        <v>3091</v>
      </c>
      <c r="O2184" t="s">
        <v>3092</v>
      </c>
      <c r="P2184" t="s">
        <v>3093</v>
      </c>
      <c r="R2184" t="s">
        <v>3094</v>
      </c>
    </row>
    <row r="2185" spans="1:18" x14ac:dyDescent="0.25">
      <c r="A2185">
        <v>21501500</v>
      </c>
      <c r="B2185" t="s">
        <v>3089</v>
      </c>
      <c r="D2185" t="s">
        <v>3090</v>
      </c>
      <c r="F2185">
        <v>1</v>
      </c>
      <c r="G2185">
        <v>0</v>
      </c>
      <c r="H2185">
        <v>0</v>
      </c>
      <c r="I2185"/>
      <c r="K2185"/>
      <c r="N2185" t="s">
        <v>3091</v>
      </c>
      <c r="O2185" t="s">
        <v>3092</v>
      </c>
      <c r="P2185" t="s">
        <v>3093</v>
      </c>
      <c r="R2185" t="s">
        <v>3094</v>
      </c>
    </row>
    <row r="2186" spans="1:18" x14ac:dyDescent="0.25">
      <c r="A2186">
        <v>21701100</v>
      </c>
      <c r="B2186" t="s">
        <v>3089</v>
      </c>
      <c r="D2186" t="s">
        <v>3090</v>
      </c>
      <c r="F2186">
        <v>1</v>
      </c>
      <c r="G2186">
        <v>0</v>
      </c>
      <c r="H2186">
        <v>0</v>
      </c>
      <c r="I2186">
        <v>0</v>
      </c>
      <c r="K2186"/>
      <c r="N2186" t="s">
        <v>3091</v>
      </c>
      <c r="O2186" t="s">
        <v>3092</v>
      </c>
      <c r="P2186" t="s">
        <v>3093</v>
      </c>
      <c r="R2186" t="s">
        <v>3094</v>
      </c>
    </row>
    <row r="2187" spans="1:18" x14ac:dyDescent="0.25">
      <c r="A2187">
        <v>21800400</v>
      </c>
      <c r="B2187" t="s">
        <v>3089</v>
      </c>
      <c r="D2187" t="s">
        <v>3090</v>
      </c>
      <c r="F2187">
        <v>1</v>
      </c>
      <c r="G2187">
        <v>0</v>
      </c>
      <c r="H2187">
        <v>4.16</v>
      </c>
      <c r="I2187">
        <v>4.16</v>
      </c>
      <c r="K2187"/>
      <c r="N2187" t="s">
        <v>3091</v>
      </c>
      <c r="O2187" t="s">
        <v>3092</v>
      </c>
      <c r="P2187" t="s">
        <v>3093</v>
      </c>
      <c r="R2187" t="s">
        <v>3094</v>
      </c>
    </row>
    <row r="2188" spans="1:18" x14ac:dyDescent="0.25">
      <c r="A2188">
        <v>21801600</v>
      </c>
      <c r="B2188" t="s">
        <v>3089</v>
      </c>
      <c r="D2188" t="s">
        <v>3090</v>
      </c>
      <c r="F2188">
        <v>1</v>
      </c>
      <c r="G2188">
        <v>0</v>
      </c>
      <c r="H2188">
        <v>0</v>
      </c>
      <c r="I2188"/>
      <c r="K2188"/>
      <c r="N2188" t="s">
        <v>3091</v>
      </c>
      <c r="O2188" t="s">
        <v>3092</v>
      </c>
      <c r="P2188" t="s">
        <v>3093</v>
      </c>
      <c r="R2188" t="s">
        <v>3094</v>
      </c>
    </row>
    <row r="2189" spans="1:18" x14ac:dyDescent="0.25">
      <c r="A2189">
        <v>21808800</v>
      </c>
      <c r="B2189" t="s">
        <v>3089</v>
      </c>
      <c r="D2189" t="s">
        <v>3090</v>
      </c>
      <c r="F2189">
        <v>1</v>
      </c>
      <c r="G2189">
        <v>0</v>
      </c>
      <c r="H2189">
        <v>0.1416</v>
      </c>
      <c r="I2189">
        <v>0.1416</v>
      </c>
      <c r="K2189"/>
      <c r="N2189" t="s">
        <v>3091</v>
      </c>
      <c r="O2189" t="s">
        <v>3092</v>
      </c>
      <c r="P2189" t="s">
        <v>3093</v>
      </c>
      <c r="R2189" t="s">
        <v>3094</v>
      </c>
    </row>
    <row r="2190" spans="1:18" x14ac:dyDescent="0.25">
      <c r="A2190">
        <v>21809150</v>
      </c>
      <c r="B2190" t="s">
        <v>3089</v>
      </c>
      <c r="D2190" t="s">
        <v>3090</v>
      </c>
      <c r="F2190">
        <v>1</v>
      </c>
      <c r="G2190">
        <v>0</v>
      </c>
      <c r="H2190">
        <v>2.4</v>
      </c>
      <c r="I2190">
        <v>2.4</v>
      </c>
      <c r="K2190"/>
      <c r="N2190" t="s">
        <v>3091</v>
      </c>
      <c r="O2190" t="s">
        <v>3092</v>
      </c>
      <c r="P2190" t="s">
        <v>3093</v>
      </c>
      <c r="R2190" t="s">
        <v>3094</v>
      </c>
    </row>
    <row r="2191" spans="1:18" x14ac:dyDescent="0.25">
      <c r="A2191">
        <v>2181000</v>
      </c>
      <c r="B2191" t="s">
        <v>3089</v>
      </c>
      <c r="D2191" t="s">
        <v>3090</v>
      </c>
      <c r="F2191">
        <v>1</v>
      </c>
      <c r="G2191">
        <v>0</v>
      </c>
      <c r="H2191">
        <v>0</v>
      </c>
      <c r="I2191">
        <v>0</v>
      </c>
      <c r="K2191"/>
      <c r="N2191" t="s">
        <v>3091</v>
      </c>
      <c r="O2191" t="s">
        <v>3092</v>
      </c>
      <c r="P2191" t="s">
        <v>3093</v>
      </c>
      <c r="R2191" t="s">
        <v>3094</v>
      </c>
    </row>
    <row r="2192" spans="1:18" x14ac:dyDescent="0.25">
      <c r="A2192">
        <v>21813206</v>
      </c>
      <c r="B2192" t="s">
        <v>3089</v>
      </c>
      <c r="D2192" t="s">
        <v>3090</v>
      </c>
      <c r="F2192">
        <v>1</v>
      </c>
      <c r="G2192">
        <v>0</v>
      </c>
      <c r="H2192">
        <v>0</v>
      </c>
      <c r="I2192"/>
      <c r="K2192"/>
      <c r="N2192" t="s">
        <v>3091</v>
      </c>
      <c r="O2192" t="s">
        <v>3092</v>
      </c>
      <c r="P2192" t="s">
        <v>3093</v>
      </c>
      <c r="R2192" t="s">
        <v>3094</v>
      </c>
    </row>
    <row r="2193" spans="1:18" x14ac:dyDescent="0.25">
      <c r="A2193">
        <v>21815300</v>
      </c>
      <c r="B2193" t="s">
        <v>3089</v>
      </c>
      <c r="D2193" t="s">
        <v>3090</v>
      </c>
      <c r="F2193">
        <v>1</v>
      </c>
      <c r="G2193">
        <v>0</v>
      </c>
      <c r="H2193">
        <v>4.3966666666666701</v>
      </c>
      <c r="I2193">
        <v>4.3966666666666701</v>
      </c>
      <c r="K2193"/>
      <c r="N2193" t="s">
        <v>3091</v>
      </c>
      <c r="O2193" t="s">
        <v>3092</v>
      </c>
      <c r="P2193" t="s">
        <v>3093</v>
      </c>
      <c r="R2193" t="s">
        <v>3094</v>
      </c>
    </row>
    <row r="2194" spans="1:18" x14ac:dyDescent="0.25">
      <c r="A2194">
        <v>21815500</v>
      </c>
      <c r="B2194" t="s">
        <v>3089</v>
      </c>
      <c r="D2194" t="s">
        <v>3090</v>
      </c>
      <c r="F2194">
        <v>1</v>
      </c>
      <c r="G2194">
        <v>0</v>
      </c>
      <c r="H2194">
        <v>0</v>
      </c>
      <c r="I2194">
        <v>0</v>
      </c>
      <c r="K2194"/>
      <c r="N2194" t="s">
        <v>3091</v>
      </c>
      <c r="O2194" t="s">
        <v>3092</v>
      </c>
      <c r="P2194" t="s">
        <v>3093</v>
      </c>
      <c r="R2194" t="s">
        <v>3094</v>
      </c>
    </row>
    <row r="2195" spans="1:18" x14ac:dyDescent="0.25">
      <c r="A2195">
        <v>21815600</v>
      </c>
      <c r="B2195" t="s">
        <v>3089</v>
      </c>
      <c r="D2195" t="s">
        <v>3090</v>
      </c>
      <c r="F2195">
        <v>1</v>
      </c>
      <c r="G2195">
        <v>0</v>
      </c>
      <c r="H2195">
        <v>25.59</v>
      </c>
      <c r="I2195">
        <v>25.59</v>
      </c>
      <c r="K2195"/>
      <c r="N2195" t="s">
        <v>3091</v>
      </c>
      <c r="O2195" t="s">
        <v>3092</v>
      </c>
      <c r="P2195" t="s">
        <v>3093</v>
      </c>
      <c r="R2195" t="s">
        <v>3094</v>
      </c>
    </row>
    <row r="2196" spans="1:18" x14ac:dyDescent="0.25">
      <c r="A2196">
        <v>21815700</v>
      </c>
      <c r="B2196" t="s">
        <v>3089</v>
      </c>
      <c r="D2196" t="s">
        <v>3090</v>
      </c>
      <c r="F2196">
        <v>1</v>
      </c>
      <c r="G2196">
        <v>0</v>
      </c>
      <c r="H2196">
        <v>2.97272727272727</v>
      </c>
      <c r="I2196">
        <v>2.97272727272727</v>
      </c>
      <c r="K2196"/>
      <c r="N2196" t="s">
        <v>3091</v>
      </c>
      <c r="O2196" t="s">
        <v>3092</v>
      </c>
      <c r="P2196" t="s">
        <v>3093</v>
      </c>
      <c r="R2196" t="s">
        <v>3094</v>
      </c>
    </row>
    <row r="2197" spans="1:18" x14ac:dyDescent="0.25">
      <c r="A2197">
        <v>21815800</v>
      </c>
      <c r="B2197" t="s">
        <v>3089</v>
      </c>
      <c r="D2197" t="s">
        <v>3090</v>
      </c>
      <c r="F2197">
        <v>1</v>
      </c>
      <c r="G2197">
        <v>0</v>
      </c>
      <c r="H2197">
        <v>2.2010999999999998</v>
      </c>
      <c r="I2197">
        <v>2.2010999999999998</v>
      </c>
      <c r="K2197"/>
      <c r="N2197" t="s">
        <v>3091</v>
      </c>
      <c r="O2197" t="s">
        <v>3092</v>
      </c>
      <c r="P2197" t="s">
        <v>3093</v>
      </c>
      <c r="R2197" t="s">
        <v>3094</v>
      </c>
    </row>
    <row r="2198" spans="1:18" x14ac:dyDescent="0.25">
      <c r="A2198">
        <v>21815900</v>
      </c>
      <c r="B2198" t="s">
        <v>3089</v>
      </c>
      <c r="D2198" t="s">
        <v>3090</v>
      </c>
      <c r="F2198">
        <v>1</v>
      </c>
      <c r="G2198">
        <v>0</v>
      </c>
      <c r="H2198">
        <v>1.23</v>
      </c>
      <c r="I2198">
        <v>1.23</v>
      </c>
      <c r="K2198"/>
      <c r="N2198" t="s">
        <v>3091</v>
      </c>
      <c r="O2198" t="s">
        <v>3092</v>
      </c>
      <c r="P2198" t="s">
        <v>3093</v>
      </c>
      <c r="R2198" t="s">
        <v>3094</v>
      </c>
    </row>
    <row r="2199" spans="1:18" x14ac:dyDescent="0.25">
      <c r="A2199">
        <v>21816000</v>
      </c>
      <c r="B2199" t="s">
        <v>3089</v>
      </c>
      <c r="D2199" t="s">
        <v>3090</v>
      </c>
      <c r="F2199">
        <v>1</v>
      </c>
      <c r="G2199">
        <v>0</v>
      </c>
      <c r="H2199">
        <v>21.57</v>
      </c>
      <c r="I2199">
        <v>21.57</v>
      </c>
      <c r="K2199"/>
      <c r="N2199" t="s">
        <v>3091</v>
      </c>
      <c r="O2199" t="s">
        <v>3092</v>
      </c>
      <c r="P2199" t="s">
        <v>3093</v>
      </c>
      <c r="R2199" t="s">
        <v>3094</v>
      </c>
    </row>
    <row r="2200" spans="1:18" x14ac:dyDescent="0.25">
      <c r="A2200">
        <v>21816100</v>
      </c>
      <c r="B2200" t="s">
        <v>3089</v>
      </c>
      <c r="D2200" t="s">
        <v>3090</v>
      </c>
      <c r="F2200">
        <v>1</v>
      </c>
      <c r="G2200">
        <v>0</v>
      </c>
      <c r="H2200">
        <v>2.2305263157894699</v>
      </c>
      <c r="I2200">
        <v>2.2305263157894699</v>
      </c>
      <c r="K2200"/>
      <c r="N2200" t="s">
        <v>3091</v>
      </c>
      <c r="O2200" t="s">
        <v>3092</v>
      </c>
      <c r="P2200" t="s">
        <v>3093</v>
      </c>
      <c r="R2200" t="s">
        <v>3094</v>
      </c>
    </row>
    <row r="2201" spans="1:18" x14ac:dyDescent="0.25">
      <c r="A2201">
        <v>21816200</v>
      </c>
      <c r="B2201" t="s">
        <v>3089</v>
      </c>
      <c r="D2201" t="s">
        <v>3090</v>
      </c>
      <c r="F2201">
        <v>1</v>
      </c>
      <c r="G2201">
        <v>0</v>
      </c>
      <c r="H2201">
        <v>0.46280796796593798</v>
      </c>
      <c r="I2201">
        <v>0.46280796796593798</v>
      </c>
      <c r="K2201"/>
      <c r="N2201" t="s">
        <v>3091</v>
      </c>
      <c r="O2201" t="s">
        <v>3092</v>
      </c>
      <c r="P2201" t="s">
        <v>3093</v>
      </c>
      <c r="R2201" t="s">
        <v>3094</v>
      </c>
    </row>
    <row r="2202" spans="1:18" x14ac:dyDescent="0.25">
      <c r="A2202">
        <v>21816300</v>
      </c>
      <c r="B2202" t="s">
        <v>3089</v>
      </c>
      <c r="D2202" t="s">
        <v>3090</v>
      </c>
      <c r="F2202">
        <v>1</v>
      </c>
      <c r="G2202">
        <v>0</v>
      </c>
      <c r="H2202">
        <v>3.92566666666667</v>
      </c>
      <c r="I2202">
        <v>3.92566666666667</v>
      </c>
      <c r="K2202"/>
      <c r="N2202" t="s">
        <v>3091</v>
      </c>
      <c r="O2202" t="s">
        <v>3092</v>
      </c>
      <c r="P2202" t="s">
        <v>3093</v>
      </c>
      <c r="R2202" t="s">
        <v>3094</v>
      </c>
    </row>
    <row r="2203" spans="1:18" x14ac:dyDescent="0.25">
      <c r="A2203">
        <v>21816400</v>
      </c>
      <c r="B2203" t="s">
        <v>3089</v>
      </c>
      <c r="D2203" t="s">
        <v>3090</v>
      </c>
      <c r="F2203">
        <v>1</v>
      </c>
      <c r="G2203">
        <v>0</v>
      </c>
      <c r="H2203">
        <v>5.5</v>
      </c>
      <c r="I2203">
        <v>5.5</v>
      </c>
      <c r="K2203"/>
      <c r="N2203" t="s">
        <v>3091</v>
      </c>
      <c r="O2203" t="s">
        <v>3092</v>
      </c>
      <c r="P2203" t="s">
        <v>3093</v>
      </c>
      <c r="R2203" t="s">
        <v>3094</v>
      </c>
    </row>
    <row r="2204" spans="1:18" x14ac:dyDescent="0.25">
      <c r="A2204">
        <v>21818600</v>
      </c>
      <c r="B2204" t="s">
        <v>3089</v>
      </c>
      <c r="D2204" t="s">
        <v>3090</v>
      </c>
      <c r="F2204">
        <v>1</v>
      </c>
      <c r="G2204">
        <v>0</v>
      </c>
      <c r="H2204">
        <v>0</v>
      </c>
      <c r="I2204"/>
      <c r="K2204"/>
      <c r="N2204" t="s">
        <v>3091</v>
      </c>
      <c r="O2204" t="s">
        <v>3092</v>
      </c>
      <c r="P2204" t="s">
        <v>3093</v>
      </c>
      <c r="R2204" t="s">
        <v>3094</v>
      </c>
    </row>
    <row r="2205" spans="1:18" x14ac:dyDescent="0.25">
      <c r="A2205">
        <v>21818700</v>
      </c>
      <c r="B2205" t="s">
        <v>3089</v>
      </c>
      <c r="D2205" t="s">
        <v>3090</v>
      </c>
      <c r="F2205">
        <v>1</v>
      </c>
      <c r="G2205">
        <v>0</v>
      </c>
      <c r="H2205">
        <v>0</v>
      </c>
      <c r="I2205"/>
      <c r="K2205"/>
      <c r="N2205" t="s">
        <v>3091</v>
      </c>
      <c r="O2205" t="s">
        <v>3092</v>
      </c>
      <c r="P2205" t="s">
        <v>3093</v>
      </c>
      <c r="R2205" t="s">
        <v>3094</v>
      </c>
    </row>
    <row r="2206" spans="1:18" x14ac:dyDescent="0.25">
      <c r="A2206">
        <v>21819000</v>
      </c>
      <c r="B2206" t="s">
        <v>3089</v>
      </c>
      <c r="D2206" t="s">
        <v>3090</v>
      </c>
      <c r="F2206">
        <v>1</v>
      </c>
      <c r="G2206">
        <v>0</v>
      </c>
      <c r="H2206">
        <v>0</v>
      </c>
      <c r="I2206"/>
      <c r="K2206"/>
      <c r="N2206" t="s">
        <v>3091</v>
      </c>
      <c r="O2206" t="s">
        <v>3092</v>
      </c>
      <c r="P2206" t="s">
        <v>3093</v>
      </c>
      <c r="R2206" t="s">
        <v>3094</v>
      </c>
    </row>
    <row r="2207" spans="1:18" x14ac:dyDescent="0.25">
      <c r="A2207">
        <v>2182000</v>
      </c>
      <c r="B2207" t="s">
        <v>3089</v>
      </c>
      <c r="D2207" t="s">
        <v>3090</v>
      </c>
      <c r="F2207">
        <v>1</v>
      </c>
      <c r="G2207">
        <v>0</v>
      </c>
      <c r="H2207">
        <v>0</v>
      </c>
      <c r="I2207">
        <v>0</v>
      </c>
      <c r="K2207"/>
      <c r="N2207" t="s">
        <v>3091</v>
      </c>
      <c r="O2207" t="s">
        <v>3092</v>
      </c>
      <c r="P2207" t="s">
        <v>3093</v>
      </c>
      <c r="R2207" t="s">
        <v>3094</v>
      </c>
    </row>
    <row r="2208" spans="1:18" x14ac:dyDescent="0.25">
      <c r="A2208">
        <v>21820500</v>
      </c>
      <c r="B2208" t="s">
        <v>3089</v>
      </c>
      <c r="D2208" t="s">
        <v>3090</v>
      </c>
      <c r="F2208">
        <v>1</v>
      </c>
      <c r="G2208">
        <v>0</v>
      </c>
      <c r="H2208">
        <v>0</v>
      </c>
      <c r="I2208"/>
      <c r="K2208"/>
      <c r="N2208" t="s">
        <v>3091</v>
      </c>
      <c r="O2208" t="s">
        <v>3092</v>
      </c>
      <c r="P2208" t="s">
        <v>3093</v>
      </c>
      <c r="R2208" t="s">
        <v>3094</v>
      </c>
    </row>
    <row r="2209" spans="1:18" x14ac:dyDescent="0.25">
      <c r="A2209">
        <v>21820700</v>
      </c>
      <c r="B2209" t="s">
        <v>3089</v>
      </c>
      <c r="D2209" t="s">
        <v>3090</v>
      </c>
      <c r="F2209">
        <v>1</v>
      </c>
      <c r="G2209">
        <v>0</v>
      </c>
      <c r="H2209">
        <v>0</v>
      </c>
      <c r="I2209"/>
      <c r="K2209"/>
      <c r="N2209" t="s">
        <v>3091</v>
      </c>
      <c r="O2209" t="s">
        <v>3092</v>
      </c>
      <c r="P2209" t="s">
        <v>3093</v>
      </c>
      <c r="R2209" t="s">
        <v>3094</v>
      </c>
    </row>
    <row r="2210" spans="1:18" x14ac:dyDescent="0.25">
      <c r="A2210">
        <v>21849900</v>
      </c>
      <c r="B2210" t="s">
        <v>3089</v>
      </c>
      <c r="D2210" t="s">
        <v>3090</v>
      </c>
      <c r="F2210">
        <v>1</v>
      </c>
      <c r="G2210">
        <v>0</v>
      </c>
      <c r="H2210">
        <v>0</v>
      </c>
      <c r="I2210"/>
      <c r="K2210"/>
      <c r="N2210" t="s">
        <v>3091</v>
      </c>
      <c r="O2210" t="s">
        <v>3092</v>
      </c>
      <c r="P2210" t="s">
        <v>3093</v>
      </c>
      <c r="R2210" t="s">
        <v>3094</v>
      </c>
    </row>
    <row r="2211" spans="1:18" x14ac:dyDescent="0.25">
      <c r="A2211">
        <v>21850000</v>
      </c>
      <c r="B2211" t="s">
        <v>3089</v>
      </c>
      <c r="D2211" t="s">
        <v>3090</v>
      </c>
      <c r="F2211">
        <v>1</v>
      </c>
      <c r="G2211">
        <v>0</v>
      </c>
      <c r="H2211">
        <v>0</v>
      </c>
      <c r="I2211">
        <v>0</v>
      </c>
      <c r="K2211"/>
      <c r="N2211" t="s">
        <v>3091</v>
      </c>
      <c r="O2211" t="s">
        <v>3092</v>
      </c>
      <c r="P2211" t="s">
        <v>3093</v>
      </c>
      <c r="R2211" t="s">
        <v>3094</v>
      </c>
    </row>
    <row r="2212" spans="1:18" x14ac:dyDescent="0.25">
      <c r="A2212">
        <v>21850100</v>
      </c>
      <c r="B2212" t="s">
        <v>3089</v>
      </c>
      <c r="D2212" t="s">
        <v>3090</v>
      </c>
      <c r="F2212">
        <v>1</v>
      </c>
      <c r="G2212">
        <v>0</v>
      </c>
      <c r="H2212">
        <v>1.0249999999999999</v>
      </c>
      <c r="I2212">
        <v>1.0249999999999999</v>
      </c>
      <c r="K2212"/>
      <c r="N2212" t="s">
        <v>3091</v>
      </c>
      <c r="O2212" t="s">
        <v>3092</v>
      </c>
      <c r="P2212" t="s">
        <v>3093</v>
      </c>
      <c r="R2212" t="s">
        <v>3094</v>
      </c>
    </row>
    <row r="2213" spans="1:18" x14ac:dyDescent="0.25">
      <c r="A2213">
        <v>21850200</v>
      </c>
      <c r="B2213" t="s">
        <v>3089</v>
      </c>
      <c r="D2213" t="s">
        <v>3090</v>
      </c>
      <c r="F2213">
        <v>1</v>
      </c>
      <c r="G2213">
        <v>0</v>
      </c>
      <c r="H2213">
        <v>0</v>
      </c>
      <c r="I2213">
        <v>0</v>
      </c>
      <c r="K2213"/>
      <c r="N2213" t="s">
        <v>3091</v>
      </c>
      <c r="O2213" t="s">
        <v>3092</v>
      </c>
      <c r="P2213" t="s">
        <v>3093</v>
      </c>
      <c r="R2213" t="s">
        <v>3094</v>
      </c>
    </row>
    <row r="2214" spans="1:18" x14ac:dyDescent="0.25">
      <c r="A2214">
        <v>21850400</v>
      </c>
      <c r="B2214" t="s">
        <v>3089</v>
      </c>
      <c r="D2214" t="s">
        <v>3090</v>
      </c>
      <c r="F2214">
        <v>1</v>
      </c>
      <c r="G2214">
        <v>0</v>
      </c>
      <c r="H2214">
        <v>2.9836</v>
      </c>
      <c r="I2214">
        <v>2.9836</v>
      </c>
      <c r="K2214"/>
      <c r="N2214" t="s">
        <v>3091</v>
      </c>
      <c r="O2214" t="s">
        <v>3092</v>
      </c>
      <c r="P2214" t="s">
        <v>3093</v>
      </c>
      <c r="R2214" t="s">
        <v>3094</v>
      </c>
    </row>
    <row r="2215" spans="1:18" x14ac:dyDescent="0.25">
      <c r="A2215">
        <v>21850500</v>
      </c>
      <c r="B2215" t="s">
        <v>3089</v>
      </c>
      <c r="D2215" t="s">
        <v>3090</v>
      </c>
      <c r="F2215">
        <v>1</v>
      </c>
      <c r="G2215">
        <v>0</v>
      </c>
      <c r="H2215">
        <v>10.7903076923076</v>
      </c>
      <c r="I2215">
        <v>10.7903076923076</v>
      </c>
      <c r="K2215"/>
      <c r="N2215" t="s">
        <v>3091</v>
      </c>
      <c r="O2215" t="s">
        <v>3092</v>
      </c>
      <c r="P2215" t="s">
        <v>3093</v>
      </c>
      <c r="R2215" t="s">
        <v>3094</v>
      </c>
    </row>
    <row r="2216" spans="1:18" x14ac:dyDescent="0.25">
      <c r="A2216">
        <v>21850510</v>
      </c>
      <c r="B2216" t="s">
        <v>3089</v>
      </c>
      <c r="D2216" t="s">
        <v>3090</v>
      </c>
      <c r="F2216">
        <v>1</v>
      </c>
      <c r="G2216">
        <v>0</v>
      </c>
      <c r="H2216">
        <v>2.355</v>
      </c>
      <c r="I2216">
        <v>2.355</v>
      </c>
      <c r="K2216"/>
      <c r="N2216" t="s">
        <v>3091</v>
      </c>
      <c r="O2216" t="s">
        <v>3092</v>
      </c>
      <c r="P2216" t="s">
        <v>3093</v>
      </c>
      <c r="R2216" t="s">
        <v>3094</v>
      </c>
    </row>
    <row r="2217" spans="1:18" x14ac:dyDescent="0.25">
      <c r="A2217">
        <v>21850900</v>
      </c>
      <c r="B2217" t="s">
        <v>3089</v>
      </c>
      <c r="D2217" t="s">
        <v>3090</v>
      </c>
      <c r="F2217">
        <v>1</v>
      </c>
      <c r="G2217">
        <v>0</v>
      </c>
      <c r="H2217">
        <v>4.71</v>
      </c>
      <c r="I2217">
        <v>4.71</v>
      </c>
      <c r="K2217"/>
      <c r="N2217" t="s">
        <v>3091</v>
      </c>
      <c r="O2217" t="s">
        <v>3092</v>
      </c>
      <c r="P2217" t="s">
        <v>3093</v>
      </c>
      <c r="R2217" t="s">
        <v>3094</v>
      </c>
    </row>
    <row r="2218" spans="1:18" x14ac:dyDescent="0.25">
      <c r="A2218">
        <v>21851100</v>
      </c>
      <c r="B2218" t="s">
        <v>3089</v>
      </c>
      <c r="D2218" t="s">
        <v>3090</v>
      </c>
      <c r="F2218">
        <v>1</v>
      </c>
      <c r="G2218">
        <v>0</v>
      </c>
      <c r="H2218">
        <v>0</v>
      </c>
      <c r="I2218">
        <v>0</v>
      </c>
      <c r="K2218"/>
      <c r="N2218" t="s">
        <v>3091</v>
      </c>
      <c r="O2218" t="s">
        <v>3092</v>
      </c>
      <c r="P2218" t="s">
        <v>3093</v>
      </c>
      <c r="R2218" t="s">
        <v>3094</v>
      </c>
    </row>
    <row r="2219" spans="1:18" x14ac:dyDescent="0.25">
      <c r="A2219">
        <v>21851200</v>
      </c>
      <c r="B2219" t="s">
        <v>3089</v>
      </c>
      <c r="D2219" t="s">
        <v>3090</v>
      </c>
      <c r="F2219">
        <v>1</v>
      </c>
      <c r="G2219">
        <v>0</v>
      </c>
      <c r="H2219">
        <v>4.22</v>
      </c>
      <c r="I2219">
        <v>4.22</v>
      </c>
      <c r="K2219"/>
      <c r="N2219" t="s">
        <v>3091</v>
      </c>
      <c r="O2219" t="s">
        <v>3092</v>
      </c>
      <c r="P2219" t="s">
        <v>3093</v>
      </c>
      <c r="R2219" t="s">
        <v>3094</v>
      </c>
    </row>
    <row r="2220" spans="1:18" x14ac:dyDescent="0.25">
      <c r="A2220">
        <v>21851300</v>
      </c>
      <c r="B2220" t="s">
        <v>3089</v>
      </c>
      <c r="D2220" t="s">
        <v>3090</v>
      </c>
      <c r="F2220">
        <v>1</v>
      </c>
      <c r="G2220">
        <v>0</v>
      </c>
      <c r="H2220">
        <v>10.84</v>
      </c>
      <c r="I2220">
        <v>10.84</v>
      </c>
      <c r="K2220"/>
      <c r="N2220" t="s">
        <v>3091</v>
      </c>
      <c r="O2220" t="s">
        <v>3092</v>
      </c>
      <c r="P2220" t="s">
        <v>3093</v>
      </c>
      <c r="R2220" t="s">
        <v>3094</v>
      </c>
    </row>
    <row r="2221" spans="1:18" x14ac:dyDescent="0.25">
      <c r="A2221">
        <v>21851400</v>
      </c>
      <c r="B2221" t="s">
        <v>3089</v>
      </c>
      <c r="D2221" t="s">
        <v>3090</v>
      </c>
      <c r="F2221">
        <v>1</v>
      </c>
      <c r="G2221">
        <v>0</v>
      </c>
      <c r="H2221">
        <v>3.24</v>
      </c>
      <c r="I2221">
        <v>3.24</v>
      </c>
      <c r="K2221"/>
      <c r="N2221" t="s">
        <v>3091</v>
      </c>
      <c r="O2221" t="s">
        <v>3092</v>
      </c>
      <c r="P2221" t="s">
        <v>3093</v>
      </c>
      <c r="R2221" t="s">
        <v>3094</v>
      </c>
    </row>
    <row r="2222" spans="1:18" x14ac:dyDescent="0.25">
      <c r="A2222">
        <v>21851500</v>
      </c>
      <c r="B2222" t="s">
        <v>3089</v>
      </c>
      <c r="D2222" t="s">
        <v>3090</v>
      </c>
      <c r="F2222">
        <v>1</v>
      </c>
      <c r="G2222">
        <v>0</v>
      </c>
      <c r="H2222">
        <v>0</v>
      </c>
      <c r="I2222">
        <v>0</v>
      </c>
      <c r="K2222"/>
      <c r="N2222" t="s">
        <v>3091</v>
      </c>
      <c r="O2222" t="s">
        <v>3092</v>
      </c>
      <c r="P2222" t="s">
        <v>3093</v>
      </c>
      <c r="R2222" t="s">
        <v>3094</v>
      </c>
    </row>
    <row r="2223" spans="1:18" x14ac:dyDescent="0.25">
      <c r="A2223">
        <v>21851600</v>
      </c>
      <c r="B2223" t="s">
        <v>3089</v>
      </c>
      <c r="D2223" t="s">
        <v>3090</v>
      </c>
      <c r="F2223">
        <v>1</v>
      </c>
      <c r="G2223">
        <v>0</v>
      </c>
      <c r="H2223">
        <v>0</v>
      </c>
      <c r="I2223">
        <v>0</v>
      </c>
      <c r="K2223"/>
      <c r="N2223" t="s">
        <v>3091</v>
      </c>
      <c r="O2223" t="s">
        <v>3092</v>
      </c>
      <c r="P2223" t="s">
        <v>3093</v>
      </c>
      <c r="R2223" t="s">
        <v>3094</v>
      </c>
    </row>
    <row r="2224" spans="1:18" x14ac:dyDescent="0.25">
      <c r="A2224">
        <v>21851700</v>
      </c>
      <c r="B2224" t="s">
        <v>3089</v>
      </c>
      <c r="D2224" t="s">
        <v>3090</v>
      </c>
      <c r="F2224">
        <v>1</v>
      </c>
      <c r="G2224">
        <v>0</v>
      </c>
      <c r="H2224">
        <v>0</v>
      </c>
      <c r="I2224">
        <v>0</v>
      </c>
      <c r="K2224"/>
      <c r="N2224" t="s">
        <v>3091</v>
      </c>
      <c r="O2224" t="s">
        <v>3092</v>
      </c>
      <c r="P2224" t="s">
        <v>3093</v>
      </c>
      <c r="R2224" t="s">
        <v>3094</v>
      </c>
    </row>
    <row r="2225" spans="1:18" x14ac:dyDescent="0.25">
      <c r="A2225">
        <v>21851800</v>
      </c>
      <c r="B2225" t="s">
        <v>3089</v>
      </c>
      <c r="D2225" t="s">
        <v>3090</v>
      </c>
      <c r="F2225">
        <v>1</v>
      </c>
      <c r="G2225">
        <v>0</v>
      </c>
      <c r="H2225">
        <v>3.24</v>
      </c>
      <c r="I2225">
        <v>3.24</v>
      </c>
      <c r="K2225"/>
      <c r="N2225" t="s">
        <v>3091</v>
      </c>
      <c r="O2225" t="s">
        <v>3092</v>
      </c>
      <c r="P2225" t="s">
        <v>3093</v>
      </c>
      <c r="R2225" t="s">
        <v>3094</v>
      </c>
    </row>
    <row r="2226" spans="1:18" x14ac:dyDescent="0.25">
      <c r="A2226">
        <v>21852000</v>
      </c>
      <c r="B2226" t="s">
        <v>3089</v>
      </c>
      <c r="D2226" t="s">
        <v>3090</v>
      </c>
      <c r="F2226">
        <v>1</v>
      </c>
      <c r="G2226">
        <v>0</v>
      </c>
      <c r="H2226">
        <v>0.62983333333333302</v>
      </c>
      <c r="I2226">
        <v>0.62983333333333302</v>
      </c>
      <c r="K2226"/>
      <c r="N2226" t="s">
        <v>3091</v>
      </c>
      <c r="O2226" t="s">
        <v>3092</v>
      </c>
      <c r="P2226" t="s">
        <v>3093</v>
      </c>
      <c r="R2226" t="s">
        <v>3094</v>
      </c>
    </row>
    <row r="2227" spans="1:18" x14ac:dyDescent="0.25">
      <c r="A2227">
        <v>21852200</v>
      </c>
      <c r="B2227" t="s">
        <v>3089</v>
      </c>
      <c r="D2227" t="s">
        <v>3090</v>
      </c>
      <c r="F2227">
        <v>1</v>
      </c>
      <c r="G2227">
        <v>0</v>
      </c>
      <c r="H2227">
        <v>4.6900000000000004</v>
      </c>
      <c r="I2227">
        <v>4.6900000000000004</v>
      </c>
      <c r="K2227"/>
      <c r="N2227" t="s">
        <v>3091</v>
      </c>
      <c r="O2227" t="s">
        <v>3092</v>
      </c>
      <c r="P2227" t="s">
        <v>3093</v>
      </c>
      <c r="R2227" t="s">
        <v>3094</v>
      </c>
    </row>
    <row r="2228" spans="1:18" x14ac:dyDescent="0.25">
      <c r="A2228">
        <v>21852600</v>
      </c>
      <c r="B2228" t="s">
        <v>3089</v>
      </c>
      <c r="D2228" t="s">
        <v>3090</v>
      </c>
      <c r="F2228">
        <v>1</v>
      </c>
      <c r="G2228">
        <v>0</v>
      </c>
      <c r="H2228">
        <v>0</v>
      </c>
      <c r="I2228">
        <v>0</v>
      </c>
      <c r="K2228"/>
      <c r="N2228" t="s">
        <v>3091</v>
      </c>
      <c r="O2228" t="s">
        <v>3092</v>
      </c>
      <c r="P2228" t="s">
        <v>3093</v>
      </c>
      <c r="R2228" t="s">
        <v>3094</v>
      </c>
    </row>
    <row r="2229" spans="1:18" x14ac:dyDescent="0.25">
      <c r="A2229">
        <v>21852800</v>
      </c>
      <c r="B2229" t="s">
        <v>3089</v>
      </c>
      <c r="D2229" t="s">
        <v>3090</v>
      </c>
      <c r="F2229">
        <v>1</v>
      </c>
      <c r="G2229">
        <v>0</v>
      </c>
      <c r="H2229">
        <v>0</v>
      </c>
      <c r="I2229">
        <v>0</v>
      </c>
      <c r="K2229"/>
      <c r="N2229" t="s">
        <v>3091</v>
      </c>
      <c r="O2229" t="s">
        <v>3092</v>
      </c>
      <c r="P2229" t="s">
        <v>3093</v>
      </c>
      <c r="R2229" t="s">
        <v>3094</v>
      </c>
    </row>
    <row r="2230" spans="1:18" x14ac:dyDescent="0.25">
      <c r="A2230">
        <v>21852900</v>
      </c>
      <c r="B2230" t="s">
        <v>3089</v>
      </c>
      <c r="D2230" t="s">
        <v>3090</v>
      </c>
      <c r="F2230">
        <v>1</v>
      </c>
      <c r="G2230">
        <v>0</v>
      </c>
      <c r="H2230">
        <v>0</v>
      </c>
      <c r="I2230">
        <v>0</v>
      </c>
      <c r="K2230"/>
      <c r="N2230" t="s">
        <v>3091</v>
      </c>
      <c r="O2230" t="s">
        <v>3092</v>
      </c>
      <c r="P2230" t="s">
        <v>3093</v>
      </c>
      <c r="R2230" t="s">
        <v>3094</v>
      </c>
    </row>
    <row r="2231" spans="1:18" x14ac:dyDescent="0.25">
      <c r="A2231">
        <v>21853000</v>
      </c>
      <c r="B2231" t="s">
        <v>3089</v>
      </c>
      <c r="D2231" t="s">
        <v>3090</v>
      </c>
      <c r="F2231">
        <v>1</v>
      </c>
      <c r="G2231">
        <v>0</v>
      </c>
      <c r="H2231">
        <v>0</v>
      </c>
      <c r="I2231">
        <v>0</v>
      </c>
      <c r="K2231"/>
      <c r="N2231" t="s">
        <v>3091</v>
      </c>
      <c r="O2231" t="s">
        <v>3092</v>
      </c>
      <c r="P2231" t="s">
        <v>3093</v>
      </c>
      <c r="R2231" t="s">
        <v>3094</v>
      </c>
    </row>
    <row r="2232" spans="1:18" x14ac:dyDescent="0.25">
      <c r="A2232">
        <v>21853100</v>
      </c>
      <c r="B2232" t="s">
        <v>3089</v>
      </c>
      <c r="D2232" t="s">
        <v>3090</v>
      </c>
      <c r="F2232">
        <v>1</v>
      </c>
      <c r="G2232">
        <v>0</v>
      </c>
      <c r="H2232">
        <v>0</v>
      </c>
      <c r="I2232">
        <v>0</v>
      </c>
      <c r="K2232"/>
      <c r="N2232" t="s">
        <v>3091</v>
      </c>
      <c r="O2232" t="s">
        <v>3092</v>
      </c>
      <c r="P2232" t="s">
        <v>3093</v>
      </c>
      <c r="R2232" t="s">
        <v>3094</v>
      </c>
    </row>
    <row r="2233" spans="1:18" x14ac:dyDescent="0.25">
      <c r="A2233">
        <v>21853300</v>
      </c>
      <c r="B2233" t="s">
        <v>3089</v>
      </c>
      <c r="D2233" t="s">
        <v>3090</v>
      </c>
      <c r="F2233">
        <v>1</v>
      </c>
      <c r="G2233">
        <v>0</v>
      </c>
      <c r="H2233">
        <v>0</v>
      </c>
      <c r="I2233"/>
      <c r="K2233"/>
      <c r="N2233" t="s">
        <v>3091</v>
      </c>
      <c r="O2233" t="s">
        <v>3092</v>
      </c>
      <c r="P2233" t="s">
        <v>3093</v>
      </c>
      <c r="R2233" t="s">
        <v>3094</v>
      </c>
    </row>
    <row r="2234" spans="1:18" x14ac:dyDescent="0.25">
      <c r="A2234">
        <v>21853400</v>
      </c>
      <c r="B2234" t="s">
        <v>3089</v>
      </c>
      <c r="D2234" t="s">
        <v>3090</v>
      </c>
      <c r="F2234">
        <v>1</v>
      </c>
      <c r="G2234">
        <v>0</v>
      </c>
      <c r="H2234">
        <v>1.90083333333333</v>
      </c>
      <c r="I2234">
        <v>1.90083333333333</v>
      </c>
      <c r="K2234"/>
      <c r="N2234" t="s">
        <v>3091</v>
      </c>
      <c r="O2234" t="s">
        <v>3092</v>
      </c>
      <c r="P2234" t="s">
        <v>3093</v>
      </c>
      <c r="R2234" t="s">
        <v>3094</v>
      </c>
    </row>
    <row r="2235" spans="1:18" x14ac:dyDescent="0.25">
      <c r="A2235">
        <v>21853900</v>
      </c>
      <c r="B2235" t="s">
        <v>3089</v>
      </c>
      <c r="D2235" t="s">
        <v>3090</v>
      </c>
      <c r="F2235">
        <v>1</v>
      </c>
      <c r="G2235">
        <v>0</v>
      </c>
      <c r="H2235">
        <v>0</v>
      </c>
      <c r="I2235">
        <v>0</v>
      </c>
      <c r="K2235"/>
      <c r="N2235" t="s">
        <v>3091</v>
      </c>
      <c r="O2235" t="s">
        <v>3092</v>
      </c>
      <c r="P2235" t="s">
        <v>3093</v>
      </c>
      <c r="R2235" t="s">
        <v>3094</v>
      </c>
    </row>
    <row r="2236" spans="1:18" x14ac:dyDescent="0.25">
      <c r="A2236">
        <v>21854000</v>
      </c>
      <c r="B2236" t="s">
        <v>3089</v>
      </c>
      <c r="D2236" t="s">
        <v>3090</v>
      </c>
      <c r="F2236">
        <v>1</v>
      </c>
      <c r="G2236">
        <v>0</v>
      </c>
      <c r="H2236">
        <v>0.62811249999999996</v>
      </c>
      <c r="I2236">
        <v>0.62811249999999996</v>
      </c>
      <c r="K2236"/>
      <c r="N2236" t="s">
        <v>3091</v>
      </c>
      <c r="O2236" t="s">
        <v>3092</v>
      </c>
      <c r="P2236" t="s">
        <v>3093</v>
      </c>
      <c r="R2236" t="s">
        <v>3094</v>
      </c>
    </row>
    <row r="2237" spans="1:18" x14ac:dyDescent="0.25">
      <c r="A2237">
        <v>21854100</v>
      </c>
      <c r="B2237" t="s">
        <v>3089</v>
      </c>
      <c r="D2237" t="s">
        <v>3090</v>
      </c>
      <c r="F2237">
        <v>1</v>
      </c>
      <c r="G2237">
        <v>0</v>
      </c>
      <c r="H2237">
        <v>0</v>
      </c>
      <c r="I2237">
        <v>0</v>
      </c>
      <c r="K2237"/>
      <c r="N2237" t="s">
        <v>3091</v>
      </c>
      <c r="O2237" t="s">
        <v>3092</v>
      </c>
      <c r="P2237" t="s">
        <v>3093</v>
      </c>
      <c r="R2237" t="s">
        <v>3094</v>
      </c>
    </row>
    <row r="2238" spans="1:18" x14ac:dyDescent="0.25">
      <c r="A2238">
        <v>21854200</v>
      </c>
      <c r="B2238" t="s">
        <v>3089</v>
      </c>
      <c r="D2238" t="s">
        <v>3090</v>
      </c>
      <c r="F2238">
        <v>1</v>
      </c>
      <c r="G2238">
        <v>0</v>
      </c>
      <c r="H2238">
        <v>0</v>
      </c>
      <c r="I2238">
        <v>0</v>
      </c>
      <c r="K2238"/>
      <c r="N2238" t="s">
        <v>3091</v>
      </c>
      <c r="O2238" t="s">
        <v>3092</v>
      </c>
      <c r="P2238" t="s">
        <v>3093</v>
      </c>
      <c r="R2238" t="s">
        <v>3094</v>
      </c>
    </row>
    <row r="2239" spans="1:18" x14ac:dyDescent="0.25">
      <c r="A2239">
        <v>21854300</v>
      </c>
      <c r="B2239" t="s">
        <v>3089</v>
      </c>
      <c r="D2239" t="s">
        <v>3090</v>
      </c>
      <c r="F2239">
        <v>1</v>
      </c>
      <c r="G2239">
        <v>0</v>
      </c>
      <c r="H2239">
        <v>0</v>
      </c>
      <c r="I2239"/>
      <c r="K2239"/>
      <c r="N2239" t="s">
        <v>3091</v>
      </c>
      <c r="O2239" t="s">
        <v>3092</v>
      </c>
      <c r="P2239" t="s">
        <v>3093</v>
      </c>
      <c r="R2239" t="s">
        <v>3094</v>
      </c>
    </row>
    <row r="2240" spans="1:18" x14ac:dyDescent="0.25">
      <c r="A2240">
        <v>21854600</v>
      </c>
      <c r="B2240" t="s">
        <v>3089</v>
      </c>
      <c r="D2240" t="s">
        <v>3090</v>
      </c>
      <c r="F2240">
        <v>1</v>
      </c>
      <c r="G2240">
        <v>0</v>
      </c>
      <c r="H2240">
        <v>472.00162638872001</v>
      </c>
      <c r="I2240">
        <v>472.00162638872001</v>
      </c>
      <c r="K2240"/>
      <c r="N2240" t="s">
        <v>3091</v>
      </c>
      <c r="O2240" t="s">
        <v>3092</v>
      </c>
      <c r="P2240" t="s">
        <v>3093</v>
      </c>
      <c r="R2240" t="s">
        <v>3094</v>
      </c>
    </row>
    <row r="2241" spans="1:18" x14ac:dyDescent="0.25">
      <c r="A2241">
        <v>21854700</v>
      </c>
      <c r="B2241" t="s">
        <v>3089</v>
      </c>
      <c r="D2241" t="s">
        <v>3090</v>
      </c>
      <c r="F2241">
        <v>1</v>
      </c>
      <c r="G2241">
        <v>0</v>
      </c>
      <c r="H2241">
        <v>1.79</v>
      </c>
      <c r="I2241">
        <v>1.79</v>
      </c>
      <c r="K2241"/>
      <c r="N2241" t="s">
        <v>3091</v>
      </c>
      <c r="O2241" t="s">
        <v>3092</v>
      </c>
      <c r="P2241" t="s">
        <v>3093</v>
      </c>
      <c r="R2241" t="s">
        <v>3094</v>
      </c>
    </row>
    <row r="2242" spans="1:18" x14ac:dyDescent="0.25">
      <c r="A2242">
        <v>21854800</v>
      </c>
      <c r="B2242" t="s">
        <v>3089</v>
      </c>
      <c r="D2242" t="s">
        <v>3090</v>
      </c>
      <c r="F2242">
        <v>1</v>
      </c>
      <c r="G2242">
        <v>0</v>
      </c>
      <c r="H2242">
        <v>0.56000000000000005</v>
      </c>
      <c r="I2242">
        <v>0.56000000000000005</v>
      </c>
      <c r="K2242"/>
      <c r="N2242" t="s">
        <v>3091</v>
      </c>
      <c r="O2242" t="s">
        <v>3092</v>
      </c>
      <c r="P2242" t="s">
        <v>3093</v>
      </c>
      <c r="R2242" t="s">
        <v>3094</v>
      </c>
    </row>
    <row r="2243" spans="1:18" x14ac:dyDescent="0.25">
      <c r="A2243">
        <v>21854900</v>
      </c>
      <c r="B2243" t="s">
        <v>3089</v>
      </c>
      <c r="D2243" t="s">
        <v>3090</v>
      </c>
      <c r="F2243">
        <v>1</v>
      </c>
      <c r="G2243">
        <v>0</v>
      </c>
      <c r="H2243">
        <v>61.28</v>
      </c>
      <c r="I2243">
        <v>61.28</v>
      </c>
      <c r="K2243"/>
      <c r="N2243" t="s">
        <v>3091</v>
      </c>
      <c r="O2243" t="s">
        <v>3092</v>
      </c>
      <c r="P2243" t="s">
        <v>3093</v>
      </c>
      <c r="R2243" t="s">
        <v>3094</v>
      </c>
    </row>
    <row r="2244" spans="1:18" x14ac:dyDescent="0.25">
      <c r="A2244">
        <v>2185490000</v>
      </c>
      <c r="B2244" t="s">
        <v>3089</v>
      </c>
      <c r="D2244" t="s">
        <v>3090</v>
      </c>
      <c r="F2244">
        <v>1</v>
      </c>
      <c r="G2244">
        <v>0</v>
      </c>
      <c r="H2244">
        <v>0</v>
      </c>
      <c r="I2244">
        <v>0</v>
      </c>
      <c r="K2244"/>
      <c r="N2244" t="s">
        <v>3091</v>
      </c>
      <c r="O2244" t="s">
        <v>3092</v>
      </c>
      <c r="P2244" t="s">
        <v>3093</v>
      </c>
      <c r="R2244" t="s">
        <v>3094</v>
      </c>
    </row>
    <row r="2245" spans="1:18" x14ac:dyDescent="0.25">
      <c r="A2245">
        <v>21855000</v>
      </c>
      <c r="B2245" t="s">
        <v>3089</v>
      </c>
      <c r="D2245" t="s">
        <v>3090</v>
      </c>
      <c r="F2245">
        <v>1</v>
      </c>
      <c r="G2245">
        <v>0</v>
      </c>
      <c r="H2245">
        <v>0.37</v>
      </c>
      <c r="I2245">
        <v>0.37</v>
      </c>
      <c r="K2245"/>
      <c r="N2245" t="s">
        <v>3091</v>
      </c>
      <c r="O2245" t="s">
        <v>3092</v>
      </c>
      <c r="P2245" t="s">
        <v>3093</v>
      </c>
      <c r="R2245" t="s">
        <v>3094</v>
      </c>
    </row>
    <row r="2246" spans="1:18" x14ac:dyDescent="0.25">
      <c r="A2246">
        <v>21855100</v>
      </c>
      <c r="B2246" t="s">
        <v>3089</v>
      </c>
      <c r="D2246" t="s">
        <v>3090</v>
      </c>
      <c r="F2246">
        <v>1</v>
      </c>
      <c r="G2246">
        <v>0</v>
      </c>
      <c r="H2246">
        <v>0.43</v>
      </c>
      <c r="I2246">
        <v>0.43</v>
      </c>
      <c r="K2246"/>
      <c r="N2246" t="s">
        <v>3091</v>
      </c>
      <c r="O2246" t="s">
        <v>3092</v>
      </c>
      <c r="P2246" t="s">
        <v>3093</v>
      </c>
      <c r="R2246" t="s">
        <v>3094</v>
      </c>
    </row>
    <row r="2247" spans="1:18" x14ac:dyDescent="0.25">
      <c r="A2247">
        <v>21855200</v>
      </c>
      <c r="B2247" t="s">
        <v>3089</v>
      </c>
      <c r="D2247" t="s">
        <v>3090</v>
      </c>
      <c r="F2247">
        <v>1</v>
      </c>
      <c r="G2247">
        <v>0</v>
      </c>
      <c r="H2247">
        <v>1.58</v>
      </c>
      <c r="I2247">
        <v>1.58</v>
      </c>
      <c r="K2247"/>
      <c r="N2247" t="s">
        <v>3091</v>
      </c>
      <c r="O2247" t="s">
        <v>3092</v>
      </c>
      <c r="P2247" t="s">
        <v>3093</v>
      </c>
      <c r="R2247" t="s">
        <v>3094</v>
      </c>
    </row>
    <row r="2248" spans="1:18" x14ac:dyDescent="0.25">
      <c r="A2248">
        <v>21855300</v>
      </c>
      <c r="B2248" t="s">
        <v>3089</v>
      </c>
      <c r="D2248" t="s">
        <v>3090</v>
      </c>
      <c r="F2248">
        <v>1</v>
      </c>
      <c r="G2248">
        <v>0</v>
      </c>
      <c r="H2248">
        <v>6.2850000000000001</v>
      </c>
      <c r="I2248">
        <v>6.2850000000000001</v>
      </c>
      <c r="K2248"/>
      <c r="N2248" t="s">
        <v>3091</v>
      </c>
      <c r="O2248" t="s">
        <v>3092</v>
      </c>
      <c r="P2248" t="s">
        <v>3093</v>
      </c>
      <c r="R2248" t="s">
        <v>3094</v>
      </c>
    </row>
    <row r="2249" spans="1:18" x14ac:dyDescent="0.25">
      <c r="A2249">
        <v>21855400</v>
      </c>
      <c r="B2249" t="s">
        <v>3089</v>
      </c>
      <c r="D2249" t="s">
        <v>3090</v>
      </c>
      <c r="F2249">
        <v>1</v>
      </c>
      <c r="G2249">
        <v>0</v>
      </c>
      <c r="H2249">
        <v>4.03</v>
      </c>
      <c r="I2249">
        <v>4.03</v>
      </c>
      <c r="K2249"/>
      <c r="N2249" t="s">
        <v>3091</v>
      </c>
      <c r="O2249" t="s">
        <v>3092</v>
      </c>
      <c r="P2249" t="s">
        <v>3093</v>
      </c>
      <c r="R2249" t="s">
        <v>3094</v>
      </c>
    </row>
    <row r="2250" spans="1:18" x14ac:dyDescent="0.25">
      <c r="A2250">
        <v>21855500</v>
      </c>
      <c r="B2250" t="s">
        <v>3089</v>
      </c>
      <c r="D2250" t="s">
        <v>3090</v>
      </c>
      <c r="F2250">
        <v>1</v>
      </c>
      <c r="G2250">
        <v>0</v>
      </c>
      <c r="H2250">
        <v>9.07</v>
      </c>
      <c r="I2250">
        <v>9.07</v>
      </c>
      <c r="K2250"/>
      <c r="N2250" t="s">
        <v>3091</v>
      </c>
      <c r="O2250" t="s">
        <v>3092</v>
      </c>
      <c r="P2250" t="s">
        <v>3093</v>
      </c>
      <c r="R2250" t="s">
        <v>3094</v>
      </c>
    </row>
    <row r="2251" spans="1:18" x14ac:dyDescent="0.25">
      <c r="A2251">
        <v>21855700</v>
      </c>
      <c r="B2251" t="s">
        <v>3089</v>
      </c>
      <c r="D2251" t="s">
        <v>3090</v>
      </c>
      <c r="F2251">
        <v>1</v>
      </c>
      <c r="G2251">
        <v>0</v>
      </c>
      <c r="H2251">
        <v>0.13</v>
      </c>
      <c r="I2251">
        <v>0.13</v>
      </c>
      <c r="K2251"/>
      <c r="N2251" t="s">
        <v>3091</v>
      </c>
      <c r="O2251" t="s">
        <v>3092</v>
      </c>
      <c r="P2251" t="s">
        <v>3093</v>
      </c>
      <c r="R2251" t="s">
        <v>3094</v>
      </c>
    </row>
    <row r="2252" spans="1:18" x14ac:dyDescent="0.25">
      <c r="A2252">
        <v>21855800</v>
      </c>
      <c r="B2252" t="s">
        <v>3089</v>
      </c>
      <c r="D2252" t="s">
        <v>3090</v>
      </c>
      <c r="F2252">
        <v>1</v>
      </c>
      <c r="G2252">
        <v>0</v>
      </c>
      <c r="H2252">
        <v>0.21</v>
      </c>
      <c r="I2252">
        <v>0.21</v>
      </c>
      <c r="K2252"/>
      <c r="N2252" t="s">
        <v>3091</v>
      </c>
      <c r="O2252" t="s">
        <v>3092</v>
      </c>
      <c r="P2252" t="s">
        <v>3093</v>
      </c>
      <c r="R2252" t="s">
        <v>3094</v>
      </c>
    </row>
    <row r="2253" spans="1:18" x14ac:dyDescent="0.25">
      <c r="A2253">
        <v>21855900</v>
      </c>
      <c r="B2253" t="s">
        <v>3089</v>
      </c>
      <c r="D2253" t="s">
        <v>3090</v>
      </c>
      <c r="F2253">
        <v>1</v>
      </c>
      <c r="G2253">
        <v>0</v>
      </c>
      <c r="H2253">
        <v>0.31</v>
      </c>
      <c r="I2253">
        <v>0.31</v>
      </c>
      <c r="K2253"/>
      <c r="N2253" t="s">
        <v>3091</v>
      </c>
      <c r="O2253" t="s">
        <v>3092</v>
      </c>
      <c r="P2253" t="s">
        <v>3093</v>
      </c>
      <c r="R2253" t="s">
        <v>3094</v>
      </c>
    </row>
    <row r="2254" spans="1:18" x14ac:dyDescent="0.25">
      <c r="A2254">
        <v>21856000</v>
      </c>
      <c r="B2254" t="s">
        <v>3089</v>
      </c>
      <c r="D2254" t="s">
        <v>3090</v>
      </c>
      <c r="F2254">
        <v>1</v>
      </c>
      <c r="G2254">
        <v>0</v>
      </c>
      <c r="H2254">
        <v>0.97</v>
      </c>
      <c r="I2254">
        <v>0.97</v>
      </c>
      <c r="K2254"/>
      <c r="N2254" t="s">
        <v>3091</v>
      </c>
      <c r="O2254" t="s">
        <v>3092</v>
      </c>
      <c r="P2254" t="s">
        <v>3093</v>
      </c>
      <c r="R2254" t="s">
        <v>3094</v>
      </c>
    </row>
    <row r="2255" spans="1:18" x14ac:dyDescent="0.25">
      <c r="A2255">
        <v>21856100</v>
      </c>
      <c r="B2255" t="s">
        <v>3089</v>
      </c>
      <c r="D2255" t="s">
        <v>3090</v>
      </c>
      <c r="F2255">
        <v>1</v>
      </c>
      <c r="G2255">
        <v>0</v>
      </c>
      <c r="H2255">
        <v>0</v>
      </c>
      <c r="I2255">
        <v>0</v>
      </c>
      <c r="K2255"/>
      <c r="N2255" t="s">
        <v>3091</v>
      </c>
      <c r="O2255" t="s">
        <v>3092</v>
      </c>
      <c r="P2255" t="s">
        <v>3093</v>
      </c>
      <c r="R2255" t="s">
        <v>3094</v>
      </c>
    </row>
    <row r="2256" spans="1:18" x14ac:dyDescent="0.25">
      <c r="A2256">
        <v>21856500</v>
      </c>
      <c r="B2256" t="s">
        <v>3089</v>
      </c>
      <c r="D2256" t="s">
        <v>3090</v>
      </c>
      <c r="F2256">
        <v>1</v>
      </c>
      <c r="G2256">
        <v>0</v>
      </c>
      <c r="H2256">
        <v>0</v>
      </c>
      <c r="I2256">
        <v>0</v>
      </c>
      <c r="K2256"/>
      <c r="N2256" t="s">
        <v>3091</v>
      </c>
      <c r="O2256" t="s">
        <v>3092</v>
      </c>
      <c r="P2256" t="s">
        <v>3093</v>
      </c>
      <c r="R2256" t="s">
        <v>3094</v>
      </c>
    </row>
    <row r="2257" spans="1:18" x14ac:dyDescent="0.25">
      <c r="A2257">
        <v>21856600</v>
      </c>
      <c r="B2257" t="s">
        <v>3089</v>
      </c>
      <c r="D2257" t="s">
        <v>3090</v>
      </c>
      <c r="F2257">
        <v>1</v>
      </c>
      <c r="G2257">
        <v>0</v>
      </c>
      <c r="H2257">
        <v>1.66</v>
      </c>
      <c r="I2257">
        <v>1.66</v>
      </c>
      <c r="K2257"/>
      <c r="N2257" t="s">
        <v>3091</v>
      </c>
      <c r="O2257" t="s">
        <v>3092</v>
      </c>
      <c r="P2257" t="s">
        <v>3093</v>
      </c>
      <c r="R2257" t="s">
        <v>3094</v>
      </c>
    </row>
    <row r="2258" spans="1:18" x14ac:dyDescent="0.25">
      <c r="A2258">
        <v>21856700</v>
      </c>
      <c r="B2258" t="s">
        <v>3089</v>
      </c>
      <c r="D2258" t="s">
        <v>3090</v>
      </c>
      <c r="F2258">
        <v>1</v>
      </c>
      <c r="G2258">
        <v>0</v>
      </c>
      <c r="H2258">
        <v>18.87</v>
      </c>
      <c r="I2258">
        <v>18.87</v>
      </c>
      <c r="K2258"/>
      <c r="N2258" t="s">
        <v>3091</v>
      </c>
      <c r="O2258" t="s">
        <v>3092</v>
      </c>
      <c r="P2258" t="s">
        <v>3093</v>
      </c>
      <c r="R2258" t="s">
        <v>3094</v>
      </c>
    </row>
    <row r="2259" spans="1:18" x14ac:dyDescent="0.25">
      <c r="A2259">
        <v>21856800</v>
      </c>
      <c r="B2259" t="s">
        <v>3089</v>
      </c>
      <c r="D2259" t="s">
        <v>3090</v>
      </c>
      <c r="F2259">
        <v>1</v>
      </c>
      <c r="G2259">
        <v>0</v>
      </c>
      <c r="H2259">
        <v>94.05</v>
      </c>
      <c r="I2259">
        <v>94.05</v>
      </c>
      <c r="K2259"/>
      <c r="N2259" t="s">
        <v>3091</v>
      </c>
      <c r="O2259" t="s">
        <v>3092</v>
      </c>
      <c r="P2259" t="s">
        <v>3093</v>
      </c>
      <c r="R2259" t="s">
        <v>3094</v>
      </c>
    </row>
    <row r="2260" spans="1:18" x14ac:dyDescent="0.25">
      <c r="A2260">
        <v>21856900</v>
      </c>
      <c r="B2260" t="s">
        <v>3089</v>
      </c>
      <c r="D2260" t="s">
        <v>3090</v>
      </c>
      <c r="F2260">
        <v>1</v>
      </c>
      <c r="G2260">
        <v>0</v>
      </c>
      <c r="H2260">
        <v>9.0799999999999995E-3</v>
      </c>
      <c r="I2260">
        <v>9.0799999999999995E-3</v>
      </c>
      <c r="K2260"/>
      <c r="N2260" t="s">
        <v>3091</v>
      </c>
      <c r="O2260" t="s">
        <v>3092</v>
      </c>
      <c r="P2260" t="s">
        <v>3093</v>
      </c>
      <c r="R2260" t="s">
        <v>3094</v>
      </c>
    </row>
    <row r="2261" spans="1:18" x14ac:dyDescent="0.25">
      <c r="A2261">
        <v>21857000</v>
      </c>
      <c r="B2261" t="s">
        <v>3089</v>
      </c>
      <c r="D2261" t="s">
        <v>3090</v>
      </c>
      <c r="F2261">
        <v>1</v>
      </c>
      <c r="G2261">
        <v>0</v>
      </c>
      <c r="H2261">
        <v>1.3950000000000001E-2</v>
      </c>
      <c r="I2261">
        <v>1.3950000000000001E-2</v>
      </c>
      <c r="K2261"/>
      <c r="N2261" t="s">
        <v>3091</v>
      </c>
      <c r="O2261" t="s">
        <v>3092</v>
      </c>
      <c r="P2261" t="s">
        <v>3093</v>
      </c>
      <c r="R2261" t="s">
        <v>3094</v>
      </c>
    </row>
    <row r="2262" spans="1:18" x14ac:dyDescent="0.25">
      <c r="A2262">
        <v>21857100</v>
      </c>
      <c r="B2262" t="s">
        <v>3089</v>
      </c>
      <c r="D2262" t="s">
        <v>3090</v>
      </c>
      <c r="F2262">
        <v>1</v>
      </c>
      <c r="G2262">
        <v>0</v>
      </c>
      <c r="H2262">
        <v>8.7799999999999996E-3</v>
      </c>
      <c r="I2262">
        <v>8.7799999999999996E-3</v>
      </c>
      <c r="K2262"/>
      <c r="N2262" t="s">
        <v>3091</v>
      </c>
      <c r="O2262" t="s">
        <v>3092</v>
      </c>
      <c r="P2262" t="s">
        <v>3093</v>
      </c>
      <c r="R2262" t="s">
        <v>3094</v>
      </c>
    </row>
    <row r="2263" spans="1:18" x14ac:dyDescent="0.25">
      <c r="A2263">
        <v>21857200</v>
      </c>
      <c r="B2263" t="s">
        <v>3089</v>
      </c>
      <c r="D2263" t="s">
        <v>3090</v>
      </c>
      <c r="F2263">
        <v>1</v>
      </c>
      <c r="G2263">
        <v>0</v>
      </c>
      <c r="H2263">
        <v>6.2799999999999995E-2</v>
      </c>
      <c r="I2263">
        <v>6.2799999999999995E-2</v>
      </c>
      <c r="K2263"/>
      <c r="N2263" t="s">
        <v>3091</v>
      </c>
      <c r="O2263" t="s">
        <v>3092</v>
      </c>
      <c r="P2263" t="s">
        <v>3093</v>
      </c>
      <c r="R2263" t="s">
        <v>3094</v>
      </c>
    </row>
    <row r="2264" spans="1:18" x14ac:dyDescent="0.25">
      <c r="A2264">
        <v>21857300</v>
      </c>
      <c r="B2264" t="s">
        <v>3089</v>
      </c>
      <c r="D2264" t="s">
        <v>3090</v>
      </c>
      <c r="F2264">
        <v>1</v>
      </c>
      <c r="G2264">
        <v>0</v>
      </c>
      <c r="H2264">
        <v>56.15</v>
      </c>
      <c r="I2264">
        <v>56.15</v>
      </c>
      <c r="K2264"/>
      <c r="N2264" t="s">
        <v>3091</v>
      </c>
      <c r="O2264" t="s">
        <v>3092</v>
      </c>
      <c r="P2264" t="s">
        <v>3093</v>
      </c>
      <c r="R2264" t="s">
        <v>3094</v>
      </c>
    </row>
    <row r="2265" spans="1:18" x14ac:dyDescent="0.25">
      <c r="A2265">
        <v>21857301</v>
      </c>
      <c r="B2265" t="s">
        <v>3089</v>
      </c>
      <c r="D2265" t="s">
        <v>3090</v>
      </c>
      <c r="F2265">
        <v>1</v>
      </c>
      <c r="G2265">
        <v>0</v>
      </c>
      <c r="H2265">
        <v>1250</v>
      </c>
      <c r="I2265">
        <v>1250</v>
      </c>
      <c r="K2265"/>
      <c r="N2265" t="s">
        <v>3091</v>
      </c>
      <c r="O2265" t="s">
        <v>3092</v>
      </c>
      <c r="P2265" t="s">
        <v>3093</v>
      </c>
      <c r="R2265" t="s">
        <v>3094</v>
      </c>
    </row>
    <row r="2266" spans="1:18" x14ac:dyDescent="0.25">
      <c r="A2266">
        <v>21857400</v>
      </c>
      <c r="B2266" t="s">
        <v>3089</v>
      </c>
      <c r="D2266" t="s">
        <v>3090</v>
      </c>
      <c r="F2266">
        <v>1</v>
      </c>
      <c r="G2266">
        <v>0</v>
      </c>
      <c r="H2266">
        <v>1342.4</v>
      </c>
      <c r="I2266">
        <v>1342.4</v>
      </c>
      <c r="K2266"/>
      <c r="N2266" t="s">
        <v>3091</v>
      </c>
      <c r="O2266" t="s">
        <v>3092</v>
      </c>
      <c r="P2266" t="s">
        <v>3093</v>
      </c>
      <c r="R2266" t="s">
        <v>3094</v>
      </c>
    </row>
    <row r="2267" spans="1:18" x14ac:dyDescent="0.25">
      <c r="A2267">
        <v>2185740000</v>
      </c>
      <c r="B2267" t="s">
        <v>3089</v>
      </c>
      <c r="D2267" t="s">
        <v>3090</v>
      </c>
      <c r="F2267">
        <v>1</v>
      </c>
      <c r="G2267">
        <v>0</v>
      </c>
      <c r="H2267">
        <v>0</v>
      </c>
      <c r="I2267">
        <v>0</v>
      </c>
      <c r="K2267"/>
      <c r="N2267" t="s">
        <v>3091</v>
      </c>
      <c r="O2267" t="s">
        <v>3092</v>
      </c>
      <c r="P2267" t="s">
        <v>3093</v>
      </c>
      <c r="R2267" t="s">
        <v>3094</v>
      </c>
    </row>
    <row r="2268" spans="1:18" x14ac:dyDescent="0.25">
      <c r="A2268">
        <v>21857500</v>
      </c>
      <c r="B2268" t="s">
        <v>3089</v>
      </c>
      <c r="D2268" t="s">
        <v>3090</v>
      </c>
      <c r="F2268">
        <v>1</v>
      </c>
      <c r="G2268">
        <v>0</v>
      </c>
      <c r="H2268">
        <v>542.39</v>
      </c>
      <c r="I2268">
        <v>542.39</v>
      </c>
      <c r="K2268"/>
      <c r="N2268" t="s">
        <v>3091</v>
      </c>
      <c r="O2268" t="s">
        <v>3092</v>
      </c>
      <c r="P2268" t="s">
        <v>3093</v>
      </c>
      <c r="R2268" t="s">
        <v>3094</v>
      </c>
    </row>
    <row r="2269" spans="1:18" x14ac:dyDescent="0.25">
      <c r="A2269">
        <v>21857600</v>
      </c>
      <c r="B2269" t="s">
        <v>3089</v>
      </c>
      <c r="D2269" t="s">
        <v>3090</v>
      </c>
      <c r="F2269">
        <v>1</v>
      </c>
      <c r="G2269">
        <v>0</v>
      </c>
      <c r="H2269">
        <v>289.16000000000003</v>
      </c>
      <c r="I2269">
        <v>289.16000000000003</v>
      </c>
      <c r="K2269"/>
      <c r="N2269" t="s">
        <v>3091</v>
      </c>
      <c r="O2269" t="s">
        <v>3092</v>
      </c>
      <c r="P2269" t="s">
        <v>3093</v>
      </c>
      <c r="R2269" t="s">
        <v>3094</v>
      </c>
    </row>
    <row r="2270" spans="1:18" x14ac:dyDescent="0.25">
      <c r="A2270">
        <v>21857700</v>
      </c>
      <c r="B2270" t="s">
        <v>3089</v>
      </c>
      <c r="D2270" t="s">
        <v>3090</v>
      </c>
      <c r="F2270">
        <v>1</v>
      </c>
      <c r="G2270">
        <v>0</v>
      </c>
      <c r="H2270">
        <v>372.11</v>
      </c>
      <c r="I2270">
        <v>372.11</v>
      </c>
      <c r="K2270"/>
      <c r="N2270" t="s">
        <v>3091</v>
      </c>
      <c r="O2270" t="s">
        <v>3092</v>
      </c>
      <c r="P2270" t="s">
        <v>3093</v>
      </c>
      <c r="R2270" t="s">
        <v>3094</v>
      </c>
    </row>
    <row r="2271" spans="1:18" x14ac:dyDescent="0.25">
      <c r="A2271">
        <v>21857800</v>
      </c>
      <c r="B2271" t="s">
        <v>3089</v>
      </c>
      <c r="D2271" t="s">
        <v>3090</v>
      </c>
      <c r="F2271">
        <v>1</v>
      </c>
      <c r="G2271">
        <v>0</v>
      </c>
      <c r="H2271">
        <v>0</v>
      </c>
      <c r="I2271">
        <v>0</v>
      </c>
      <c r="K2271"/>
      <c r="N2271" t="s">
        <v>3091</v>
      </c>
      <c r="O2271" t="s">
        <v>3092</v>
      </c>
      <c r="P2271" t="s">
        <v>3093</v>
      </c>
      <c r="R2271" t="s">
        <v>3094</v>
      </c>
    </row>
    <row r="2272" spans="1:18" x14ac:dyDescent="0.25">
      <c r="A2272">
        <v>21857900</v>
      </c>
      <c r="B2272" t="s">
        <v>3089</v>
      </c>
      <c r="D2272" t="s">
        <v>3090</v>
      </c>
      <c r="F2272">
        <v>1</v>
      </c>
      <c r="G2272">
        <v>0</v>
      </c>
      <c r="H2272">
        <v>5.4574999999999996</v>
      </c>
      <c r="I2272">
        <v>5.4574999999999996</v>
      </c>
      <c r="K2272"/>
      <c r="N2272" t="s">
        <v>3091</v>
      </c>
      <c r="O2272" t="s">
        <v>3092</v>
      </c>
      <c r="P2272" t="s">
        <v>3093</v>
      </c>
      <c r="R2272" t="s">
        <v>3094</v>
      </c>
    </row>
    <row r="2273" spans="1:18" x14ac:dyDescent="0.25">
      <c r="A2273">
        <v>21858200</v>
      </c>
      <c r="B2273" t="s">
        <v>3089</v>
      </c>
      <c r="D2273" t="s">
        <v>3090</v>
      </c>
      <c r="F2273">
        <v>1</v>
      </c>
      <c r="G2273">
        <v>0</v>
      </c>
      <c r="H2273">
        <v>13.465</v>
      </c>
      <c r="I2273">
        <v>13.465</v>
      </c>
      <c r="K2273"/>
      <c r="N2273" t="s">
        <v>3091</v>
      </c>
      <c r="O2273" t="s">
        <v>3092</v>
      </c>
      <c r="P2273" t="s">
        <v>3093</v>
      </c>
      <c r="R2273" t="s">
        <v>3094</v>
      </c>
    </row>
    <row r="2274" spans="1:18" x14ac:dyDescent="0.25">
      <c r="A2274">
        <v>21858300</v>
      </c>
      <c r="B2274" t="s">
        <v>3089</v>
      </c>
      <c r="D2274" t="s">
        <v>3090</v>
      </c>
      <c r="F2274">
        <v>1</v>
      </c>
      <c r="G2274">
        <v>0</v>
      </c>
      <c r="H2274">
        <v>3.74</v>
      </c>
      <c r="I2274">
        <v>3.74</v>
      </c>
      <c r="K2274"/>
      <c r="N2274" t="s">
        <v>3091</v>
      </c>
      <c r="O2274" t="s">
        <v>3092</v>
      </c>
      <c r="P2274" t="s">
        <v>3093</v>
      </c>
      <c r="R2274" t="s">
        <v>3094</v>
      </c>
    </row>
    <row r="2275" spans="1:18" x14ac:dyDescent="0.25">
      <c r="A2275">
        <v>21858400</v>
      </c>
      <c r="B2275" t="s">
        <v>3089</v>
      </c>
      <c r="D2275" t="s">
        <v>3090</v>
      </c>
      <c r="F2275">
        <v>1</v>
      </c>
      <c r="G2275">
        <v>0</v>
      </c>
      <c r="H2275">
        <v>0</v>
      </c>
      <c r="I2275">
        <v>0</v>
      </c>
      <c r="K2275"/>
      <c r="N2275" t="s">
        <v>3091</v>
      </c>
      <c r="O2275" t="s">
        <v>3092</v>
      </c>
      <c r="P2275" t="s">
        <v>3093</v>
      </c>
      <c r="R2275" t="s">
        <v>3094</v>
      </c>
    </row>
    <row r="2276" spans="1:18" x14ac:dyDescent="0.25">
      <c r="A2276">
        <v>21858500</v>
      </c>
      <c r="B2276" t="s">
        <v>3089</v>
      </c>
      <c r="D2276" t="s">
        <v>3090</v>
      </c>
      <c r="F2276">
        <v>1</v>
      </c>
      <c r="G2276">
        <v>0</v>
      </c>
      <c r="H2276">
        <v>18.683333333333302</v>
      </c>
      <c r="I2276">
        <v>18.683333333333302</v>
      </c>
      <c r="K2276"/>
      <c r="N2276" t="s">
        <v>3091</v>
      </c>
      <c r="O2276" t="s">
        <v>3092</v>
      </c>
      <c r="P2276" t="s">
        <v>3093</v>
      </c>
      <c r="R2276" t="s">
        <v>3094</v>
      </c>
    </row>
    <row r="2277" spans="1:18" x14ac:dyDescent="0.25">
      <c r="A2277">
        <v>21858600</v>
      </c>
      <c r="B2277" t="s">
        <v>3089</v>
      </c>
      <c r="D2277" t="s">
        <v>3090</v>
      </c>
      <c r="F2277">
        <v>1</v>
      </c>
      <c r="G2277">
        <v>0</v>
      </c>
      <c r="H2277">
        <v>0.11799999999999999</v>
      </c>
      <c r="I2277">
        <v>0.11799999999999999</v>
      </c>
      <c r="K2277"/>
      <c r="N2277" t="s">
        <v>3091</v>
      </c>
      <c r="O2277" t="s">
        <v>3092</v>
      </c>
      <c r="P2277" t="s">
        <v>3093</v>
      </c>
      <c r="R2277" t="s">
        <v>3094</v>
      </c>
    </row>
    <row r="2278" spans="1:18" x14ac:dyDescent="0.25">
      <c r="A2278">
        <v>21858700</v>
      </c>
      <c r="B2278" t="s">
        <v>3089</v>
      </c>
      <c r="D2278" t="s">
        <v>3090</v>
      </c>
      <c r="F2278">
        <v>1</v>
      </c>
      <c r="G2278">
        <v>0</v>
      </c>
      <c r="H2278">
        <v>0</v>
      </c>
      <c r="I2278">
        <v>0</v>
      </c>
      <c r="K2278"/>
      <c r="N2278" t="s">
        <v>3091</v>
      </c>
      <c r="O2278" t="s">
        <v>3092</v>
      </c>
      <c r="P2278" t="s">
        <v>3093</v>
      </c>
      <c r="R2278" t="s">
        <v>3094</v>
      </c>
    </row>
    <row r="2279" spans="1:18" x14ac:dyDescent="0.25">
      <c r="A2279">
        <v>21858800</v>
      </c>
      <c r="B2279" t="s">
        <v>3089</v>
      </c>
      <c r="D2279" t="s">
        <v>3090</v>
      </c>
      <c r="E2279" t="s">
        <v>3090</v>
      </c>
      <c r="F2279">
        <v>1</v>
      </c>
      <c r="G2279">
        <v>0</v>
      </c>
      <c r="H2279">
        <v>0</v>
      </c>
      <c r="I2279">
        <v>0</v>
      </c>
      <c r="K2279"/>
      <c r="N2279" t="s">
        <v>3091</v>
      </c>
      <c r="O2279" t="s">
        <v>3092</v>
      </c>
      <c r="P2279" t="s">
        <v>3093</v>
      </c>
      <c r="R2279" t="s">
        <v>3094</v>
      </c>
    </row>
    <row r="2280" spans="1:18" x14ac:dyDescent="0.25">
      <c r="A2280">
        <v>21859100</v>
      </c>
      <c r="B2280" t="s">
        <v>3089</v>
      </c>
      <c r="D2280" t="s">
        <v>3090</v>
      </c>
      <c r="F2280">
        <v>1</v>
      </c>
      <c r="G2280">
        <v>0</v>
      </c>
      <c r="H2280">
        <v>1.41333333333333</v>
      </c>
      <c r="I2280">
        <v>1.41333333333333</v>
      </c>
      <c r="K2280"/>
      <c r="N2280" t="s">
        <v>3091</v>
      </c>
      <c r="O2280" t="s">
        <v>3092</v>
      </c>
      <c r="P2280" t="s">
        <v>3093</v>
      </c>
      <c r="R2280" t="s">
        <v>3094</v>
      </c>
    </row>
    <row r="2281" spans="1:18" x14ac:dyDescent="0.25">
      <c r="A2281">
        <v>21859200</v>
      </c>
      <c r="B2281" t="s">
        <v>3089</v>
      </c>
      <c r="D2281" t="s">
        <v>3090</v>
      </c>
      <c r="F2281">
        <v>1</v>
      </c>
      <c r="G2281">
        <v>0</v>
      </c>
      <c r="H2281">
        <v>1.64333333333333</v>
      </c>
      <c r="I2281">
        <v>1.64333333333333</v>
      </c>
      <c r="K2281"/>
      <c r="N2281" t="s">
        <v>3091</v>
      </c>
      <c r="O2281" t="s">
        <v>3092</v>
      </c>
      <c r="P2281" t="s">
        <v>3093</v>
      </c>
      <c r="R2281" t="s">
        <v>3094</v>
      </c>
    </row>
    <row r="2282" spans="1:18" x14ac:dyDescent="0.25">
      <c r="A2282">
        <v>21859300</v>
      </c>
      <c r="B2282" t="s">
        <v>3089</v>
      </c>
      <c r="D2282" t="s">
        <v>3090</v>
      </c>
      <c r="F2282">
        <v>1</v>
      </c>
      <c r="G2282">
        <v>0</v>
      </c>
      <c r="H2282">
        <v>2.0789037037037001</v>
      </c>
      <c r="I2282">
        <v>2.0789037037037001</v>
      </c>
      <c r="K2282"/>
      <c r="N2282" t="s">
        <v>3091</v>
      </c>
      <c r="O2282" t="s">
        <v>3092</v>
      </c>
      <c r="P2282" t="s">
        <v>3093</v>
      </c>
      <c r="R2282" t="s">
        <v>3094</v>
      </c>
    </row>
    <row r="2283" spans="1:18" x14ac:dyDescent="0.25">
      <c r="A2283">
        <v>21859400</v>
      </c>
      <c r="B2283" t="s">
        <v>3089</v>
      </c>
      <c r="D2283" t="s">
        <v>3090</v>
      </c>
      <c r="F2283">
        <v>1</v>
      </c>
      <c r="G2283">
        <v>0</v>
      </c>
      <c r="H2283">
        <v>2.6156666666666699</v>
      </c>
      <c r="I2283">
        <v>2.6156666666666699</v>
      </c>
      <c r="K2283"/>
      <c r="N2283" t="s">
        <v>3091</v>
      </c>
      <c r="O2283" t="s">
        <v>3092</v>
      </c>
      <c r="P2283" t="s">
        <v>3093</v>
      </c>
      <c r="R2283" t="s">
        <v>3094</v>
      </c>
    </row>
    <row r="2284" spans="1:18" x14ac:dyDescent="0.25">
      <c r="A2284">
        <v>21859500</v>
      </c>
      <c r="B2284" t="s">
        <v>3089</v>
      </c>
      <c r="D2284" t="s">
        <v>3090</v>
      </c>
      <c r="F2284">
        <v>1</v>
      </c>
      <c r="G2284">
        <v>0</v>
      </c>
      <c r="H2284">
        <v>3.24</v>
      </c>
      <c r="I2284">
        <v>3.24</v>
      </c>
      <c r="K2284"/>
      <c r="N2284" t="s">
        <v>3091</v>
      </c>
      <c r="O2284" t="s">
        <v>3092</v>
      </c>
      <c r="P2284" t="s">
        <v>3093</v>
      </c>
      <c r="R2284" t="s">
        <v>3094</v>
      </c>
    </row>
    <row r="2285" spans="1:18" x14ac:dyDescent="0.25">
      <c r="A2285">
        <v>21859600</v>
      </c>
      <c r="B2285" t="s">
        <v>3089</v>
      </c>
      <c r="D2285" t="s">
        <v>3090</v>
      </c>
      <c r="F2285">
        <v>1</v>
      </c>
      <c r="G2285">
        <v>0</v>
      </c>
      <c r="H2285">
        <v>9.09</v>
      </c>
      <c r="I2285">
        <v>9.09</v>
      </c>
      <c r="K2285"/>
      <c r="N2285" t="s">
        <v>3091</v>
      </c>
      <c r="O2285" t="s">
        <v>3092</v>
      </c>
      <c r="P2285" t="s">
        <v>3093</v>
      </c>
      <c r="R2285" t="s">
        <v>3094</v>
      </c>
    </row>
    <row r="2286" spans="1:18" x14ac:dyDescent="0.25">
      <c r="A2286">
        <v>21859700</v>
      </c>
      <c r="B2286" t="s">
        <v>3089</v>
      </c>
      <c r="D2286" t="s">
        <v>3090</v>
      </c>
      <c r="F2286">
        <v>1</v>
      </c>
      <c r="G2286">
        <v>0</v>
      </c>
      <c r="H2286">
        <v>5.4950000000000001</v>
      </c>
      <c r="I2286">
        <v>5.4950000000000001</v>
      </c>
      <c r="K2286"/>
      <c r="N2286" t="s">
        <v>3091</v>
      </c>
      <c r="O2286" t="s">
        <v>3092</v>
      </c>
      <c r="P2286" t="s">
        <v>3093</v>
      </c>
      <c r="R2286" t="s">
        <v>3094</v>
      </c>
    </row>
    <row r="2287" spans="1:18" x14ac:dyDescent="0.25">
      <c r="A2287">
        <v>21859800</v>
      </c>
      <c r="B2287" t="s">
        <v>3089</v>
      </c>
      <c r="D2287" t="s">
        <v>3090</v>
      </c>
      <c r="F2287">
        <v>1</v>
      </c>
      <c r="G2287">
        <v>0</v>
      </c>
      <c r="H2287">
        <v>639.20000000000005</v>
      </c>
      <c r="I2287">
        <v>639.20000000000005</v>
      </c>
      <c r="K2287"/>
      <c r="N2287" t="s">
        <v>3091</v>
      </c>
      <c r="O2287" t="s">
        <v>3092</v>
      </c>
      <c r="P2287" t="s">
        <v>3093</v>
      </c>
      <c r="R2287" t="s">
        <v>3094</v>
      </c>
    </row>
    <row r="2288" spans="1:18" x14ac:dyDescent="0.25">
      <c r="A2288">
        <v>21859900</v>
      </c>
      <c r="B2288" t="s">
        <v>3089</v>
      </c>
      <c r="D2288" t="s">
        <v>3090</v>
      </c>
      <c r="F2288">
        <v>1</v>
      </c>
      <c r="G2288">
        <v>0</v>
      </c>
      <c r="H2288">
        <v>8.69</v>
      </c>
      <c r="I2288">
        <v>8.69</v>
      </c>
      <c r="K2288"/>
      <c r="N2288" t="s">
        <v>3091</v>
      </c>
      <c r="O2288" t="s">
        <v>3092</v>
      </c>
      <c r="P2288" t="s">
        <v>3093</v>
      </c>
      <c r="R2288" t="s">
        <v>3094</v>
      </c>
    </row>
    <row r="2289" spans="1:18" x14ac:dyDescent="0.25">
      <c r="A2289">
        <v>21860000</v>
      </c>
      <c r="B2289" t="s">
        <v>3089</v>
      </c>
      <c r="D2289" t="s">
        <v>3090</v>
      </c>
      <c r="F2289">
        <v>1</v>
      </c>
      <c r="G2289">
        <v>0</v>
      </c>
      <c r="H2289">
        <v>8.82</v>
      </c>
      <c r="I2289">
        <v>8.82</v>
      </c>
      <c r="K2289"/>
      <c r="N2289" t="s">
        <v>3091</v>
      </c>
      <c r="O2289" t="s">
        <v>3092</v>
      </c>
      <c r="P2289" t="s">
        <v>3093</v>
      </c>
      <c r="R2289" t="s">
        <v>3094</v>
      </c>
    </row>
    <row r="2290" spans="1:18" x14ac:dyDescent="0.25">
      <c r="A2290">
        <v>21860100</v>
      </c>
      <c r="B2290" t="s">
        <v>3089</v>
      </c>
      <c r="D2290" t="s">
        <v>3090</v>
      </c>
      <c r="F2290">
        <v>1</v>
      </c>
      <c r="G2290">
        <v>0</v>
      </c>
      <c r="H2290">
        <v>8.49</v>
      </c>
      <c r="I2290">
        <v>8.49</v>
      </c>
      <c r="K2290"/>
      <c r="N2290" t="s">
        <v>3091</v>
      </c>
      <c r="O2290" t="s">
        <v>3092</v>
      </c>
      <c r="P2290" t="s">
        <v>3093</v>
      </c>
      <c r="R2290" t="s">
        <v>3094</v>
      </c>
    </row>
    <row r="2291" spans="1:18" x14ac:dyDescent="0.25">
      <c r="A2291">
        <v>21860200</v>
      </c>
      <c r="B2291" t="s">
        <v>3089</v>
      </c>
      <c r="D2291" t="s">
        <v>3090</v>
      </c>
      <c r="F2291">
        <v>1</v>
      </c>
      <c r="G2291">
        <v>0</v>
      </c>
      <c r="H2291">
        <v>11.62</v>
      </c>
      <c r="I2291">
        <v>11.62</v>
      </c>
      <c r="K2291"/>
      <c r="N2291" t="s">
        <v>3091</v>
      </c>
      <c r="O2291" t="s">
        <v>3092</v>
      </c>
      <c r="P2291" t="s">
        <v>3093</v>
      </c>
      <c r="R2291" t="s">
        <v>3094</v>
      </c>
    </row>
    <row r="2292" spans="1:18" x14ac:dyDescent="0.25">
      <c r="A2292">
        <v>21860300</v>
      </c>
      <c r="B2292" t="s">
        <v>3089</v>
      </c>
      <c r="D2292" t="s">
        <v>3090</v>
      </c>
      <c r="F2292">
        <v>1</v>
      </c>
      <c r="G2292">
        <v>0</v>
      </c>
      <c r="H2292">
        <v>0</v>
      </c>
      <c r="I2292">
        <v>0</v>
      </c>
      <c r="K2292"/>
      <c r="N2292" t="s">
        <v>3091</v>
      </c>
      <c r="O2292" t="s">
        <v>3092</v>
      </c>
      <c r="P2292" t="s">
        <v>3093</v>
      </c>
      <c r="R2292" t="s">
        <v>3094</v>
      </c>
    </row>
    <row r="2293" spans="1:18" x14ac:dyDescent="0.25">
      <c r="A2293">
        <v>21860400</v>
      </c>
      <c r="B2293" t="s">
        <v>3089</v>
      </c>
      <c r="D2293" t="s">
        <v>3090</v>
      </c>
      <c r="F2293">
        <v>1</v>
      </c>
      <c r="G2293">
        <v>0</v>
      </c>
      <c r="H2293">
        <v>1.35</v>
      </c>
      <c r="I2293">
        <v>1.35</v>
      </c>
      <c r="K2293"/>
      <c r="N2293" t="s">
        <v>3091</v>
      </c>
      <c r="O2293" t="s">
        <v>3092</v>
      </c>
      <c r="P2293" t="s">
        <v>3093</v>
      </c>
      <c r="R2293" t="s">
        <v>3094</v>
      </c>
    </row>
    <row r="2294" spans="1:18" x14ac:dyDescent="0.25">
      <c r="A2294">
        <v>21860500</v>
      </c>
      <c r="B2294" t="s">
        <v>3089</v>
      </c>
      <c r="D2294" t="s">
        <v>3090</v>
      </c>
      <c r="F2294">
        <v>1</v>
      </c>
      <c r="G2294">
        <v>0</v>
      </c>
      <c r="H2294">
        <v>3.9260000000000002</v>
      </c>
      <c r="I2294">
        <v>3.9260000000000002</v>
      </c>
      <c r="K2294"/>
      <c r="N2294" t="s">
        <v>3091</v>
      </c>
      <c r="O2294" t="s">
        <v>3092</v>
      </c>
      <c r="P2294" t="s">
        <v>3093</v>
      </c>
      <c r="R2294" t="s">
        <v>3094</v>
      </c>
    </row>
    <row r="2295" spans="1:18" x14ac:dyDescent="0.25">
      <c r="A2295">
        <v>21860700</v>
      </c>
      <c r="B2295" t="s">
        <v>3089</v>
      </c>
      <c r="D2295" t="s">
        <v>3090</v>
      </c>
      <c r="F2295">
        <v>1</v>
      </c>
      <c r="G2295">
        <v>0</v>
      </c>
      <c r="H2295">
        <v>0</v>
      </c>
      <c r="I2295">
        <v>0</v>
      </c>
      <c r="K2295"/>
      <c r="N2295" t="s">
        <v>3091</v>
      </c>
      <c r="O2295" t="s">
        <v>3092</v>
      </c>
      <c r="P2295" t="s">
        <v>3093</v>
      </c>
      <c r="R2295" t="s">
        <v>3094</v>
      </c>
    </row>
    <row r="2296" spans="1:18" x14ac:dyDescent="0.25">
      <c r="A2296">
        <v>21860800</v>
      </c>
      <c r="B2296" t="s">
        <v>3089</v>
      </c>
      <c r="D2296" t="s">
        <v>3090</v>
      </c>
      <c r="F2296">
        <v>1</v>
      </c>
      <c r="G2296">
        <v>0</v>
      </c>
      <c r="H2296">
        <v>0</v>
      </c>
      <c r="I2296">
        <v>0</v>
      </c>
      <c r="K2296"/>
      <c r="N2296" t="s">
        <v>3091</v>
      </c>
      <c r="O2296" t="s">
        <v>3092</v>
      </c>
      <c r="P2296" t="s">
        <v>3093</v>
      </c>
      <c r="R2296" t="s">
        <v>3094</v>
      </c>
    </row>
    <row r="2297" spans="1:18" x14ac:dyDescent="0.25">
      <c r="A2297">
        <v>21860900</v>
      </c>
      <c r="B2297" t="s">
        <v>3089</v>
      </c>
      <c r="D2297" t="s">
        <v>3090</v>
      </c>
      <c r="F2297">
        <v>1</v>
      </c>
      <c r="G2297">
        <v>0</v>
      </c>
      <c r="H2297">
        <v>14.23</v>
      </c>
      <c r="I2297">
        <v>14.23</v>
      </c>
      <c r="K2297"/>
      <c r="N2297" t="s">
        <v>3091</v>
      </c>
      <c r="O2297" t="s">
        <v>3092</v>
      </c>
      <c r="P2297" t="s">
        <v>3093</v>
      </c>
      <c r="R2297" t="s">
        <v>3094</v>
      </c>
    </row>
    <row r="2298" spans="1:18" x14ac:dyDescent="0.25">
      <c r="A2298">
        <v>21861000</v>
      </c>
      <c r="B2298" t="s">
        <v>3089</v>
      </c>
      <c r="D2298" t="s">
        <v>3090</v>
      </c>
      <c r="F2298">
        <v>1</v>
      </c>
      <c r="G2298">
        <v>0</v>
      </c>
      <c r="H2298">
        <v>0</v>
      </c>
      <c r="I2298">
        <v>0</v>
      </c>
      <c r="K2298"/>
      <c r="N2298" t="s">
        <v>3091</v>
      </c>
      <c r="O2298" t="s">
        <v>3092</v>
      </c>
      <c r="P2298" t="s">
        <v>3093</v>
      </c>
      <c r="R2298" t="s">
        <v>3094</v>
      </c>
    </row>
    <row r="2299" spans="1:18" x14ac:dyDescent="0.25">
      <c r="A2299">
        <v>21861100</v>
      </c>
      <c r="B2299" t="s">
        <v>3089</v>
      </c>
      <c r="D2299" t="s">
        <v>3090</v>
      </c>
      <c r="F2299">
        <v>1</v>
      </c>
      <c r="G2299">
        <v>0</v>
      </c>
      <c r="H2299">
        <v>0</v>
      </c>
      <c r="I2299">
        <v>0</v>
      </c>
      <c r="K2299"/>
      <c r="N2299" t="s">
        <v>3091</v>
      </c>
      <c r="O2299" t="s">
        <v>3092</v>
      </c>
      <c r="P2299" t="s">
        <v>3093</v>
      </c>
      <c r="R2299" t="s">
        <v>3094</v>
      </c>
    </row>
    <row r="2300" spans="1:18" x14ac:dyDescent="0.25">
      <c r="A2300">
        <v>21861200</v>
      </c>
      <c r="B2300" t="s">
        <v>3089</v>
      </c>
      <c r="D2300" t="s">
        <v>3090</v>
      </c>
      <c r="F2300">
        <v>1</v>
      </c>
      <c r="G2300">
        <v>0</v>
      </c>
      <c r="H2300">
        <v>0</v>
      </c>
      <c r="I2300">
        <v>0</v>
      </c>
      <c r="K2300"/>
      <c r="N2300" t="s">
        <v>3091</v>
      </c>
      <c r="O2300" t="s">
        <v>3092</v>
      </c>
      <c r="P2300" t="s">
        <v>3093</v>
      </c>
      <c r="R2300" t="s">
        <v>3094</v>
      </c>
    </row>
    <row r="2301" spans="1:18" x14ac:dyDescent="0.25">
      <c r="A2301">
        <v>21861300</v>
      </c>
      <c r="B2301" t="s">
        <v>3089</v>
      </c>
      <c r="D2301" t="s">
        <v>3090</v>
      </c>
      <c r="F2301">
        <v>1</v>
      </c>
      <c r="G2301">
        <v>0</v>
      </c>
      <c r="H2301">
        <v>0</v>
      </c>
      <c r="I2301">
        <v>0</v>
      </c>
      <c r="K2301"/>
      <c r="N2301" t="s">
        <v>3091</v>
      </c>
      <c r="O2301" t="s">
        <v>3092</v>
      </c>
      <c r="P2301" t="s">
        <v>3093</v>
      </c>
      <c r="R2301" t="s">
        <v>3094</v>
      </c>
    </row>
    <row r="2302" spans="1:18" x14ac:dyDescent="0.25">
      <c r="A2302">
        <v>21861400</v>
      </c>
      <c r="B2302" t="s">
        <v>3089</v>
      </c>
      <c r="D2302" t="s">
        <v>3090</v>
      </c>
      <c r="F2302">
        <v>1</v>
      </c>
      <c r="G2302">
        <v>0</v>
      </c>
      <c r="H2302">
        <v>3.42</v>
      </c>
      <c r="I2302">
        <v>3.42</v>
      </c>
      <c r="K2302"/>
      <c r="N2302" t="s">
        <v>3091</v>
      </c>
      <c r="O2302" t="s">
        <v>3092</v>
      </c>
      <c r="P2302" t="s">
        <v>3093</v>
      </c>
      <c r="R2302" t="s">
        <v>3094</v>
      </c>
    </row>
    <row r="2303" spans="1:18" x14ac:dyDescent="0.25">
      <c r="A2303">
        <v>21861500</v>
      </c>
      <c r="B2303" t="s">
        <v>3089</v>
      </c>
      <c r="D2303" t="s">
        <v>3090</v>
      </c>
      <c r="F2303">
        <v>1</v>
      </c>
      <c r="G2303">
        <v>0</v>
      </c>
      <c r="H2303">
        <v>3.48</v>
      </c>
      <c r="I2303">
        <v>3.48</v>
      </c>
      <c r="K2303"/>
      <c r="N2303" t="s">
        <v>3091</v>
      </c>
      <c r="O2303" t="s">
        <v>3092</v>
      </c>
      <c r="P2303" t="s">
        <v>3093</v>
      </c>
      <c r="R2303" t="s">
        <v>3094</v>
      </c>
    </row>
    <row r="2304" spans="1:18" x14ac:dyDescent="0.25">
      <c r="A2304">
        <v>21861600</v>
      </c>
      <c r="B2304" t="s">
        <v>3089</v>
      </c>
      <c r="D2304" t="s">
        <v>3090</v>
      </c>
      <c r="F2304">
        <v>1</v>
      </c>
      <c r="G2304">
        <v>0</v>
      </c>
      <c r="H2304">
        <v>4.01</v>
      </c>
      <c r="I2304">
        <v>4.01</v>
      </c>
      <c r="K2304"/>
      <c r="N2304" t="s">
        <v>3091</v>
      </c>
      <c r="O2304" t="s">
        <v>3092</v>
      </c>
      <c r="P2304" t="s">
        <v>3093</v>
      </c>
      <c r="R2304" t="s">
        <v>3094</v>
      </c>
    </row>
    <row r="2305" spans="1:18" x14ac:dyDescent="0.25">
      <c r="A2305">
        <v>21861700</v>
      </c>
      <c r="B2305" t="s">
        <v>3089</v>
      </c>
      <c r="D2305" t="s">
        <v>3090</v>
      </c>
      <c r="F2305">
        <v>1</v>
      </c>
      <c r="G2305">
        <v>0</v>
      </c>
      <c r="H2305">
        <v>0</v>
      </c>
      <c r="I2305">
        <v>0</v>
      </c>
      <c r="K2305"/>
      <c r="N2305" t="s">
        <v>3091</v>
      </c>
      <c r="O2305" t="s">
        <v>3092</v>
      </c>
      <c r="P2305" t="s">
        <v>3093</v>
      </c>
      <c r="R2305" t="s">
        <v>3094</v>
      </c>
    </row>
    <row r="2306" spans="1:18" x14ac:dyDescent="0.25">
      <c r="A2306">
        <v>21861800</v>
      </c>
      <c r="B2306" t="s">
        <v>3089</v>
      </c>
      <c r="D2306" t="s">
        <v>3090</v>
      </c>
      <c r="F2306">
        <v>1</v>
      </c>
      <c r="G2306">
        <v>0</v>
      </c>
      <c r="H2306">
        <v>5.7916666666666696</v>
      </c>
      <c r="I2306">
        <v>5.7916666666666696</v>
      </c>
      <c r="K2306"/>
      <c r="N2306" t="s">
        <v>3091</v>
      </c>
      <c r="O2306" t="s">
        <v>3092</v>
      </c>
      <c r="P2306" t="s">
        <v>3093</v>
      </c>
      <c r="R2306" t="s">
        <v>3094</v>
      </c>
    </row>
    <row r="2307" spans="1:18" x14ac:dyDescent="0.25">
      <c r="A2307">
        <v>21861900</v>
      </c>
      <c r="B2307" t="s">
        <v>3089</v>
      </c>
      <c r="D2307" t="s">
        <v>3090</v>
      </c>
      <c r="F2307">
        <v>1</v>
      </c>
      <c r="G2307">
        <v>0</v>
      </c>
      <c r="H2307">
        <v>0</v>
      </c>
      <c r="I2307">
        <v>0</v>
      </c>
      <c r="K2307"/>
      <c r="N2307" t="s">
        <v>3091</v>
      </c>
      <c r="O2307" t="s">
        <v>3092</v>
      </c>
      <c r="P2307" t="s">
        <v>3093</v>
      </c>
      <c r="R2307" t="s">
        <v>3094</v>
      </c>
    </row>
    <row r="2308" spans="1:18" x14ac:dyDescent="0.25">
      <c r="A2308">
        <v>21862000</v>
      </c>
      <c r="B2308" t="s">
        <v>3089</v>
      </c>
      <c r="D2308" t="s">
        <v>3090</v>
      </c>
      <c r="F2308">
        <v>1</v>
      </c>
      <c r="G2308">
        <v>0</v>
      </c>
      <c r="H2308">
        <v>3.2466666666666599</v>
      </c>
      <c r="I2308">
        <v>3.2466666666666599</v>
      </c>
      <c r="K2308"/>
      <c r="N2308" t="s">
        <v>3091</v>
      </c>
      <c r="O2308" t="s">
        <v>3092</v>
      </c>
      <c r="P2308" t="s">
        <v>3093</v>
      </c>
      <c r="R2308" t="s">
        <v>3094</v>
      </c>
    </row>
    <row r="2309" spans="1:18" x14ac:dyDescent="0.25">
      <c r="A2309">
        <v>21862100</v>
      </c>
      <c r="B2309" t="s">
        <v>3089</v>
      </c>
      <c r="D2309" t="s">
        <v>3090</v>
      </c>
      <c r="F2309">
        <v>1</v>
      </c>
      <c r="G2309">
        <v>0</v>
      </c>
      <c r="H2309">
        <v>3.48</v>
      </c>
      <c r="I2309">
        <v>3.48</v>
      </c>
      <c r="K2309"/>
      <c r="N2309" t="s">
        <v>3091</v>
      </c>
      <c r="O2309" t="s">
        <v>3092</v>
      </c>
      <c r="P2309" t="s">
        <v>3093</v>
      </c>
      <c r="R2309" t="s">
        <v>3094</v>
      </c>
    </row>
    <row r="2310" spans="1:18" x14ac:dyDescent="0.25">
      <c r="A2310">
        <v>21862200</v>
      </c>
      <c r="B2310" t="s">
        <v>3089</v>
      </c>
      <c r="D2310" t="s">
        <v>3090</v>
      </c>
      <c r="F2310">
        <v>1</v>
      </c>
      <c r="G2310">
        <v>0</v>
      </c>
      <c r="H2310">
        <v>32.422499999999999</v>
      </c>
      <c r="I2310">
        <v>32.422499999999999</v>
      </c>
      <c r="K2310"/>
      <c r="N2310" t="s">
        <v>3091</v>
      </c>
      <c r="O2310" t="s">
        <v>3092</v>
      </c>
      <c r="P2310" t="s">
        <v>3093</v>
      </c>
      <c r="R2310" t="s">
        <v>3094</v>
      </c>
    </row>
    <row r="2311" spans="1:18" x14ac:dyDescent="0.25">
      <c r="A2311">
        <v>21862300</v>
      </c>
      <c r="B2311" t="s">
        <v>3089</v>
      </c>
      <c r="D2311" t="s">
        <v>3090</v>
      </c>
      <c r="F2311">
        <v>1</v>
      </c>
      <c r="G2311">
        <v>0</v>
      </c>
      <c r="H2311">
        <v>3.94</v>
      </c>
      <c r="I2311">
        <v>3.94</v>
      </c>
      <c r="K2311"/>
      <c r="N2311" t="s">
        <v>3091</v>
      </c>
      <c r="O2311" t="s">
        <v>3092</v>
      </c>
      <c r="P2311" t="s">
        <v>3093</v>
      </c>
      <c r="R2311" t="s">
        <v>3094</v>
      </c>
    </row>
    <row r="2312" spans="1:18" x14ac:dyDescent="0.25">
      <c r="A2312">
        <v>21862400</v>
      </c>
      <c r="B2312" t="s">
        <v>3089</v>
      </c>
      <c r="D2312" t="s">
        <v>3090</v>
      </c>
      <c r="F2312">
        <v>1</v>
      </c>
      <c r="G2312">
        <v>0</v>
      </c>
      <c r="H2312">
        <v>0</v>
      </c>
      <c r="I2312">
        <v>0</v>
      </c>
      <c r="K2312"/>
      <c r="N2312" t="s">
        <v>3091</v>
      </c>
      <c r="O2312" t="s">
        <v>3092</v>
      </c>
      <c r="P2312" t="s">
        <v>3093</v>
      </c>
      <c r="R2312" t="s">
        <v>3094</v>
      </c>
    </row>
    <row r="2313" spans="1:18" x14ac:dyDescent="0.25">
      <c r="A2313">
        <v>21862500</v>
      </c>
      <c r="B2313" t="s">
        <v>3089</v>
      </c>
      <c r="D2313" t="s">
        <v>3090</v>
      </c>
      <c r="F2313">
        <v>1</v>
      </c>
      <c r="G2313">
        <v>0</v>
      </c>
      <c r="H2313">
        <v>2.4740000000000002</v>
      </c>
      <c r="I2313">
        <v>2.4740000000000002</v>
      </c>
      <c r="K2313"/>
      <c r="N2313" t="s">
        <v>3091</v>
      </c>
      <c r="O2313" t="s">
        <v>3092</v>
      </c>
      <c r="P2313" t="s">
        <v>3093</v>
      </c>
      <c r="R2313" t="s">
        <v>3094</v>
      </c>
    </row>
    <row r="2314" spans="1:18" x14ac:dyDescent="0.25">
      <c r="A2314">
        <v>21862600</v>
      </c>
      <c r="B2314" t="s">
        <v>3089</v>
      </c>
      <c r="D2314" t="s">
        <v>3090</v>
      </c>
      <c r="F2314">
        <v>1</v>
      </c>
      <c r="G2314">
        <v>0</v>
      </c>
      <c r="H2314">
        <v>3.24</v>
      </c>
      <c r="I2314">
        <v>3.24</v>
      </c>
      <c r="K2314"/>
      <c r="N2314" t="s">
        <v>3091</v>
      </c>
      <c r="O2314" t="s">
        <v>3092</v>
      </c>
      <c r="P2314" t="s">
        <v>3093</v>
      </c>
      <c r="R2314" t="s">
        <v>3094</v>
      </c>
    </row>
    <row r="2315" spans="1:18" x14ac:dyDescent="0.25">
      <c r="A2315">
        <v>21862700</v>
      </c>
      <c r="B2315" t="s">
        <v>3089</v>
      </c>
      <c r="D2315" t="s">
        <v>3090</v>
      </c>
      <c r="F2315">
        <v>1</v>
      </c>
      <c r="G2315">
        <v>0</v>
      </c>
      <c r="H2315">
        <v>0</v>
      </c>
      <c r="I2315">
        <v>0</v>
      </c>
      <c r="K2315"/>
      <c r="N2315" t="s">
        <v>3091</v>
      </c>
      <c r="O2315" t="s">
        <v>3092</v>
      </c>
      <c r="P2315" t="s">
        <v>3093</v>
      </c>
      <c r="R2315" t="s">
        <v>3094</v>
      </c>
    </row>
    <row r="2316" spans="1:18" x14ac:dyDescent="0.25">
      <c r="A2316">
        <v>21862800</v>
      </c>
      <c r="B2316" t="s">
        <v>3089</v>
      </c>
      <c r="D2316" t="s">
        <v>3090</v>
      </c>
      <c r="F2316">
        <v>1</v>
      </c>
      <c r="G2316">
        <v>0</v>
      </c>
      <c r="H2316">
        <v>2.8519999999999999</v>
      </c>
      <c r="I2316">
        <v>2.8519999999999999</v>
      </c>
      <c r="K2316"/>
      <c r="N2316" t="s">
        <v>3091</v>
      </c>
      <c r="O2316" t="s">
        <v>3092</v>
      </c>
      <c r="P2316" t="s">
        <v>3093</v>
      </c>
      <c r="R2316" t="s">
        <v>3094</v>
      </c>
    </row>
    <row r="2317" spans="1:18" x14ac:dyDescent="0.25">
      <c r="A2317">
        <v>21862900</v>
      </c>
      <c r="B2317" t="s">
        <v>3089</v>
      </c>
      <c r="D2317" t="s">
        <v>3090</v>
      </c>
      <c r="F2317">
        <v>1</v>
      </c>
      <c r="G2317">
        <v>0</v>
      </c>
      <c r="H2317">
        <v>0</v>
      </c>
      <c r="I2317">
        <v>0</v>
      </c>
      <c r="K2317"/>
      <c r="N2317" t="s">
        <v>3091</v>
      </c>
      <c r="O2317" t="s">
        <v>3092</v>
      </c>
      <c r="P2317" t="s">
        <v>3093</v>
      </c>
      <c r="R2317" t="s">
        <v>3094</v>
      </c>
    </row>
    <row r="2318" spans="1:18" x14ac:dyDescent="0.25">
      <c r="A2318">
        <v>21863000</v>
      </c>
      <c r="B2318" t="s">
        <v>3089</v>
      </c>
      <c r="D2318" t="s">
        <v>3090</v>
      </c>
      <c r="F2318">
        <v>1</v>
      </c>
      <c r="G2318">
        <v>0</v>
      </c>
      <c r="H2318">
        <v>0</v>
      </c>
      <c r="I2318">
        <v>0</v>
      </c>
      <c r="K2318"/>
      <c r="N2318" t="s">
        <v>3091</v>
      </c>
      <c r="O2318" t="s">
        <v>3092</v>
      </c>
      <c r="P2318" t="s">
        <v>3093</v>
      </c>
      <c r="R2318" t="s">
        <v>3094</v>
      </c>
    </row>
    <row r="2319" spans="1:18" x14ac:dyDescent="0.25">
      <c r="A2319">
        <v>21863100</v>
      </c>
      <c r="B2319" t="s">
        <v>3089</v>
      </c>
      <c r="D2319" t="s">
        <v>3090</v>
      </c>
      <c r="F2319">
        <v>1</v>
      </c>
      <c r="G2319">
        <v>0</v>
      </c>
      <c r="H2319">
        <v>1.099</v>
      </c>
      <c r="I2319">
        <v>1.099</v>
      </c>
      <c r="K2319"/>
      <c r="N2319" t="s">
        <v>3091</v>
      </c>
      <c r="O2319" t="s">
        <v>3092</v>
      </c>
      <c r="P2319" t="s">
        <v>3093</v>
      </c>
      <c r="R2319" t="s">
        <v>3094</v>
      </c>
    </row>
    <row r="2320" spans="1:18" x14ac:dyDescent="0.25">
      <c r="A2320">
        <v>21863200</v>
      </c>
      <c r="B2320" t="s">
        <v>3089</v>
      </c>
      <c r="D2320" t="s">
        <v>3090</v>
      </c>
      <c r="F2320">
        <v>1</v>
      </c>
      <c r="G2320">
        <v>0</v>
      </c>
      <c r="H2320">
        <v>0</v>
      </c>
      <c r="I2320">
        <v>0</v>
      </c>
      <c r="K2320"/>
      <c r="N2320" t="s">
        <v>3091</v>
      </c>
      <c r="O2320" t="s">
        <v>3092</v>
      </c>
      <c r="P2320" t="s">
        <v>3093</v>
      </c>
      <c r="R2320" t="s">
        <v>3094</v>
      </c>
    </row>
    <row r="2321" spans="1:18" x14ac:dyDescent="0.25">
      <c r="A2321">
        <v>21863300</v>
      </c>
      <c r="B2321" t="s">
        <v>3089</v>
      </c>
      <c r="D2321" t="s">
        <v>3090</v>
      </c>
      <c r="F2321">
        <v>1</v>
      </c>
      <c r="G2321">
        <v>0</v>
      </c>
      <c r="H2321">
        <v>4.3174999999999999</v>
      </c>
      <c r="I2321">
        <v>4.3174999999999999</v>
      </c>
      <c r="K2321"/>
      <c r="N2321" t="s">
        <v>3091</v>
      </c>
      <c r="O2321" t="s">
        <v>3092</v>
      </c>
      <c r="P2321" t="s">
        <v>3093</v>
      </c>
      <c r="R2321" t="s">
        <v>3094</v>
      </c>
    </row>
    <row r="2322" spans="1:18" x14ac:dyDescent="0.25">
      <c r="A2322">
        <v>21863400</v>
      </c>
      <c r="B2322" t="s">
        <v>3089</v>
      </c>
      <c r="D2322" t="s">
        <v>3090</v>
      </c>
      <c r="F2322">
        <v>1</v>
      </c>
      <c r="G2322">
        <v>0</v>
      </c>
      <c r="H2322">
        <v>0</v>
      </c>
      <c r="I2322">
        <v>0</v>
      </c>
      <c r="K2322"/>
      <c r="N2322" t="s">
        <v>3091</v>
      </c>
      <c r="O2322" t="s">
        <v>3092</v>
      </c>
      <c r="P2322" t="s">
        <v>3093</v>
      </c>
      <c r="R2322" t="s">
        <v>3094</v>
      </c>
    </row>
    <row r="2323" spans="1:18" x14ac:dyDescent="0.25">
      <c r="A2323">
        <v>21863500</v>
      </c>
      <c r="B2323" t="s">
        <v>3089</v>
      </c>
      <c r="D2323" t="s">
        <v>3090</v>
      </c>
      <c r="F2323">
        <v>1</v>
      </c>
      <c r="G2323">
        <v>0</v>
      </c>
      <c r="H2323">
        <v>4.6616041666666597</v>
      </c>
      <c r="I2323">
        <v>4.6616041666666597</v>
      </c>
      <c r="K2323"/>
      <c r="N2323" t="s">
        <v>3091</v>
      </c>
      <c r="O2323" t="s">
        <v>3092</v>
      </c>
      <c r="P2323" t="s">
        <v>3093</v>
      </c>
      <c r="R2323" t="s">
        <v>3094</v>
      </c>
    </row>
    <row r="2324" spans="1:18" x14ac:dyDescent="0.25">
      <c r="A2324">
        <v>21863600</v>
      </c>
      <c r="B2324" t="s">
        <v>3089</v>
      </c>
      <c r="D2324" t="s">
        <v>3090</v>
      </c>
      <c r="F2324">
        <v>1</v>
      </c>
      <c r="G2324">
        <v>0</v>
      </c>
      <c r="H2324">
        <v>0</v>
      </c>
      <c r="I2324">
        <v>0</v>
      </c>
      <c r="K2324"/>
      <c r="N2324" t="s">
        <v>3091</v>
      </c>
      <c r="O2324" t="s">
        <v>3092</v>
      </c>
      <c r="P2324" t="s">
        <v>3093</v>
      </c>
      <c r="R2324" t="s">
        <v>3094</v>
      </c>
    </row>
    <row r="2325" spans="1:18" x14ac:dyDescent="0.25">
      <c r="A2325">
        <v>21863700</v>
      </c>
      <c r="B2325" t="s">
        <v>3089</v>
      </c>
      <c r="D2325" t="s">
        <v>3090</v>
      </c>
      <c r="F2325">
        <v>1</v>
      </c>
      <c r="G2325">
        <v>0</v>
      </c>
      <c r="H2325">
        <v>0</v>
      </c>
      <c r="I2325">
        <v>0</v>
      </c>
      <c r="K2325"/>
      <c r="N2325" t="s">
        <v>3091</v>
      </c>
      <c r="O2325" t="s">
        <v>3092</v>
      </c>
      <c r="P2325" t="s">
        <v>3093</v>
      </c>
      <c r="R2325" t="s">
        <v>3094</v>
      </c>
    </row>
    <row r="2326" spans="1:18" x14ac:dyDescent="0.25">
      <c r="A2326">
        <v>21863800</v>
      </c>
      <c r="B2326" t="s">
        <v>3089</v>
      </c>
      <c r="D2326" t="s">
        <v>3090</v>
      </c>
      <c r="F2326">
        <v>1</v>
      </c>
      <c r="G2326">
        <v>0</v>
      </c>
      <c r="H2326">
        <v>22.74</v>
      </c>
      <c r="I2326">
        <v>22.74</v>
      </c>
      <c r="K2326"/>
      <c r="N2326" t="s">
        <v>3091</v>
      </c>
      <c r="O2326" t="s">
        <v>3092</v>
      </c>
      <c r="P2326" t="s">
        <v>3093</v>
      </c>
      <c r="R2326" t="s">
        <v>3094</v>
      </c>
    </row>
    <row r="2327" spans="1:18" x14ac:dyDescent="0.25">
      <c r="A2327">
        <v>21863900</v>
      </c>
      <c r="B2327" t="s">
        <v>3089</v>
      </c>
      <c r="D2327" t="s">
        <v>3090</v>
      </c>
      <c r="F2327">
        <v>1</v>
      </c>
      <c r="G2327">
        <v>0</v>
      </c>
      <c r="H2327">
        <v>0.432</v>
      </c>
      <c r="I2327">
        <v>0.432</v>
      </c>
      <c r="K2327"/>
      <c r="N2327" t="s">
        <v>3091</v>
      </c>
      <c r="O2327" t="s">
        <v>3092</v>
      </c>
      <c r="P2327" t="s">
        <v>3093</v>
      </c>
      <c r="R2327" t="s">
        <v>3094</v>
      </c>
    </row>
    <row r="2328" spans="1:18" x14ac:dyDescent="0.25">
      <c r="A2328">
        <v>21864000</v>
      </c>
      <c r="B2328" t="s">
        <v>3089</v>
      </c>
      <c r="D2328" t="s">
        <v>3090</v>
      </c>
      <c r="F2328">
        <v>1</v>
      </c>
      <c r="G2328">
        <v>0</v>
      </c>
      <c r="H2328">
        <v>1.413</v>
      </c>
      <c r="I2328">
        <v>1.413</v>
      </c>
      <c r="K2328"/>
      <c r="N2328" t="s">
        <v>3091</v>
      </c>
      <c r="O2328" t="s">
        <v>3092</v>
      </c>
      <c r="P2328" t="s">
        <v>3093</v>
      </c>
      <c r="R2328" t="s">
        <v>3094</v>
      </c>
    </row>
    <row r="2329" spans="1:18" x14ac:dyDescent="0.25">
      <c r="A2329">
        <v>21864100</v>
      </c>
      <c r="B2329" t="s">
        <v>3089</v>
      </c>
      <c r="D2329" t="s">
        <v>3090</v>
      </c>
      <c r="F2329">
        <v>1</v>
      </c>
      <c r="G2329">
        <v>0</v>
      </c>
      <c r="H2329">
        <v>0.14199999999999999</v>
      </c>
      <c r="I2329">
        <v>0.14199999999999999</v>
      </c>
      <c r="K2329"/>
      <c r="N2329" t="s">
        <v>3091</v>
      </c>
      <c r="O2329" t="s">
        <v>3092</v>
      </c>
      <c r="P2329" t="s">
        <v>3093</v>
      </c>
      <c r="R2329" t="s">
        <v>3094</v>
      </c>
    </row>
    <row r="2330" spans="1:18" x14ac:dyDescent="0.25">
      <c r="A2330">
        <v>21864200</v>
      </c>
      <c r="B2330" t="s">
        <v>3089</v>
      </c>
      <c r="D2330" t="s">
        <v>3090</v>
      </c>
      <c r="F2330">
        <v>1</v>
      </c>
      <c r="G2330">
        <v>0</v>
      </c>
      <c r="H2330">
        <v>0</v>
      </c>
      <c r="I2330">
        <v>0</v>
      </c>
      <c r="K2330"/>
      <c r="N2330" t="s">
        <v>3091</v>
      </c>
      <c r="O2330" t="s">
        <v>3092</v>
      </c>
      <c r="P2330" t="s">
        <v>3093</v>
      </c>
      <c r="R2330" t="s">
        <v>3094</v>
      </c>
    </row>
    <row r="2331" spans="1:18" x14ac:dyDescent="0.25">
      <c r="A2331">
        <v>21864300</v>
      </c>
      <c r="B2331" t="s">
        <v>3089</v>
      </c>
      <c r="D2331" t="s">
        <v>3090</v>
      </c>
      <c r="F2331">
        <v>1</v>
      </c>
      <c r="G2331">
        <v>0</v>
      </c>
      <c r="H2331">
        <v>0</v>
      </c>
      <c r="I2331">
        <v>0</v>
      </c>
      <c r="K2331"/>
      <c r="N2331" t="s">
        <v>3091</v>
      </c>
      <c r="O2331" t="s">
        <v>3092</v>
      </c>
      <c r="P2331" t="s">
        <v>3093</v>
      </c>
      <c r="R2331" t="s">
        <v>3094</v>
      </c>
    </row>
    <row r="2332" spans="1:18" x14ac:dyDescent="0.25">
      <c r="A2332">
        <v>21864400</v>
      </c>
      <c r="B2332" t="s">
        <v>3089</v>
      </c>
      <c r="D2332" t="s">
        <v>3090</v>
      </c>
      <c r="F2332">
        <v>1</v>
      </c>
      <c r="G2332">
        <v>0</v>
      </c>
      <c r="H2332">
        <v>318.58199999999999</v>
      </c>
      <c r="I2332">
        <v>318.58199999999999</v>
      </c>
      <c r="K2332"/>
      <c r="N2332" t="s">
        <v>3091</v>
      </c>
      <c r="O2332" t="s">
        <v>3092</v>
      </c>
      <c r="P2332" t="s">
        <v>3093</v>
      </c>
      <c r="R2332" t="s">
        <v>3094</v>
      </c>
    </row>
    <row r="2333" spans="1:18" x14ac:dyDescent="0.25">
      <c r="A2333">
        <v>21864500</v>
      </c>
      <c r="B2333" t="s">
        <v>3089</v>
      </c>
      <c r="D2333" t="s">
        <v>3090</v>
      </c>
      <c r="F2333">
        <v>1</v>
      </c>
      <c r="G2333">
        <v>0</v>
      </c>
      <c r="H2333">
        <v>493.22</v>
      </c>
      <c r="I2333">
        <v>493.22</v>
      </c>
      <c r="K2333"/>
      <c r="N2333" t="s">
        <v>3091</v>
      </c>
      <c r="O2333" t="s">
        <v>3092</v>
      </c>
      <c r="P2333" t="s">
        <v>3093</v>
      </c>
      <c r="R2333" t="s">
        <v>3094</v>
      </c>
    </row>
    <row r="2334" spans="1:18" x14ac:dyDescent="0.25">
      <c r="A2334">
        <v>21864600</v>
      </c>
      <c r="B2334" t="s">
        <v>3089</v>
      </c>
      <c r="D2334" t="s">
        <v>3090</v>
      </c>
      <c r="F2334">
        <v>1</v>
      </c>
      <c r="G2334">
        <v>0</v>
      </c>
      <c r="H2334">
        <v>10</v>
      </c>
      <c r="I2334">
        <v>10</v>
      </c>
      <c r="K2334"/>
      <c r="N2334" t="s">
        <v>3091</v>
      </c>
      <c r="O2334" t="s">
        <v>3092</v>
      </c>
      <c r="P2334" t="s">
        <v>3093</v>
      </c>
      <c r="R2334" t="s">
        <v>3094</v>
      </c>
    </row>
    <row r="2335" spans="1:18" x14ac:dyDescent="0.25">
      <c r="A2335">
        <v>21864700</v>
      </c>
      <c r="B2335" t="s">
        <v>3089</v>
      </c>
      <c r="D2335" t="s">
        <v>3090</v>
      </c>
      <c r="F2335">
        <v>1</v>
      </c>
      <c r="G2335">
        <v>0</v>
      </c>
      <c r="H2335">
        <v>6.63</v>
      </c>
      <c r="I2335">
        <v>6.63</v>
      </c>
      <c r="K2335"/>
      <c r="N2335" t="s">
        <v>3091</v>
      </c>
      <c r="O2335" t="s">
        <v>3092</v>
      </c>
      <c r="P2335" t="s">
        <v>3093</v>
      </c>
      <c r="R2335" t="s">
        <v>3094</v>
      </c>
    </row>
    <row r="2336" spans="1:18" x14ac:dyDescent="0.25">
      <c r="A2336">
        <v>21864800</v>
      </c>
      <c r="B2336" t="s">
        <v>3089</v>
      </c>
      <c r="D2336" t="s">
        <v>3090</v>
      </c>
      <c r="F2336">
        <v>1</v>
      </c>
      <c r="G2336">
        <v>0</v>
      </c>
      <c r="H2336">
        <v>0</v>
      </c>
      <c r="I2336">
        <v>0</v>
      </c>
      <c r="K2336"/>
      <c r="N2336" t="s">
        <v>3091</v>
      </c>
      <c r="O2336" t="s">
        <v>3092</v>
      </c>
      <c r="P2336" t="s">
        <v>3093</v>
      </c>
      <c r="R2336" t="s">
        <v>3094</v>
      </c>
    </row>
    <row r="2337" spans="1:18" x14ac:dyDescent="0.25">
      <c r="A2337">
        <v>21864900</v>
      </c>
      <c r="B2337" t="s">
        <v>3089</v>
      </c>
      <c r="D2337" t="s">
        <v>3090</v>
      </c>
      <c r="F2337">
        <v>1</v>
      </c>
      <c r="G2337">
        <v>0</v>
      </c>
      <c r="H2337">
        <v>0</v>
      </c>
      <c r="I2337">
        <v>0</v>
      </c>
      <c r="K2337"/>
      <c r="N2337" t="s">
        <v>3091</v>
      </c>
      <c r="O2337" t="s">
        <v>3092</v>
      </c>
      <c r="P2337" t="s">
        <v>3093</v>
      </c>
      <c r="R2337" t="s">
        <v>3094</v>
      </c>
    </row>
    <row r="2338" spans="1:18" x14ac:dyDescent="0.25">
      <c r="A2338">
        <v>21865100</v>
      </c>
      <c r="B2338" t="s">
        <v>3089</v>
      </c>
      <c r="D2338" t="s">
        <v>3090</v>
      </c>
      <c r="F2338">
        <v>1</v>
      </c>
      <c r="G2338">
        <v>0</v>
      </c>
      <c r="H2338">
        <v>62.844999999999999</v>
      </c>
      <c r="I2338">
        <v>62.844999999999999</v>
      </c>
      <c r="K2338"/>
      <c r="N2338" t="s">
        <v>3091</v>
      </c>
      <c r="O2338" t="s">
        <v>3092</v>
      </c>
      <c r="P2338" t="s">
        <v>3093</v>
      </c>
      <c r="R2338" t="s">
        <v>3094</v>
      </c>
    </row>
    <row r="2339" spans="1:18" x14ac:dyDescent="0.25">
      <c r="A2339">
        <v>21865200</v>
      </c>
      <c r="B2339" t="s">
        <v>3089</v>
      </c>
      <c r="D2339" t="s">
        <v>3090</v>
      </c>
      <c r="F2339">
        <v>1</v>
      </c>
      <c r="G2339">
        <v>0</v>
      </c>
      <c r="H2339">
        <v>143.69</v>
      </c>
      <c r="I2339">
        <v>143.69</v>
      </c>
      <c r="K2339"/>
      <c r="N2339" t="s">
        <v>3091</v>
      </c>
      <c r="O2339" t="s">
        <v>3092</v>
      </c>
      <c r="P2339" t="s">
        <v>3093</v>
      </c>
      <c r="R2339" t="s">
        <v>3094</v>
      </c>
    </row>
    <row r="2340" spans="1:18" x14ac:dyDescent="0.25">
      <c r="A2340">
        <v>21865300</v>
      </c>
      <c r="B2340" t="s">
        <v>3089</v>
      </c>
      <c r="D2340" t="s">
        <v>3090</v>
      </c>
      <c r="F2340">
        <v>1</v>
      </c>
      <c r="G2340">
        <v>0</v>
      </c>
      <c r="H2340">
        <v>250.12744495035</v>
      </c>
      <c r="I2340">
        <v>250.12744495035</v>
      </c>
      <c r="K2340"/>
      <c r="N2340" t="s">
        <v>3091</v>
      </c>
      <c r="O2340" t="s">
        <v>3092</v>
      </c>
      <c r="P2340" t="s">
        <v>3093</v>
      </c>
      <c r="R2340" t="s">
        <v>3094</v>
      </c>
    </row>
    <row r="2341" spans="1:18" x14ac:dyDescent="0.25">
      <c r="A2341">
        <v>21865400</v>
      </c>
      <c r="B2341" t="s">
        <v>3089</v>
      </c>
      <c r="D2341" t="s">
        <v>3090</v>
      </c>
      <c r="F2341">
        <v>1</v>
      </c>
      <c r="G2341">
        <v>0</v>
      </c>
      <c r="H2341">
        <v>242.24</v>
      </c>
      <c r="I2341">
        <v>242.24</v>
      </c>
      <c r="K2341"/>
      <c r="N2341" t="s">
        <v>3091</v>
      </c>
      <c r="O2341" t="s">
        <v>3092</v>
      </c>
      <c r="P2341" t="s">
        <v>3093</v>
      </c>
      <c r="R2341" t="s">
        <v>3094</v>
      </c>
    </row>
    <row r="2342" spans="1:18" x14ac:dyDescent="0.25">
      <c r="A2342">
        <v>21865500</v>
      </c>
      <c r="B2342" t="s">
        <v>3089</v>
      </c>
      <c r="D2342" t="s">
        <v>3090</v>
      </c>
      <c r="F2342">
        <v>1</v>
      </c>
      <c r="G2342">
        <v>0</v>
      </c>
      <c r="H2342">
        <v>242.24</v>
      </c>
      <c r="I2342">
        <v>242.24</v>
      </c>
      <c r="K2342"/>
      <c r="N2342" t="s">
        <v>3091</v>
      </c>
      <c r="O2342" t="s">
        <v>3092</v>
      </c>
      <c r="P2342" t="s">
        <v>3093</v>
      </c>
      <c r="R2342" t="s">
        <v>3094</v>
      </c>
    </row>
    <row r="2343" spans="1:18" x14ac:dyDescent="0.25">
      <c r="A2343">
        <v>21865600</v>
      </c>
      <c r="B2343" t="s">
        <v>3089</v>
      </c>
      <c r="D2343" t="s">
        <v>3090</v>
      </c>
      <c r="F2343">
        <v>1</v>
      </c>
      <c r="G2343">
        <v>0</v>
      </c>
      <c r="H2343">
        <v>68.95</v>
      </c>
      <c r="I2343">
        <v>68.95</v>
      </c>
      <c r="K2343"/>
      <c r="N2343" t="s">
        <v>3091</v>
      </c>
      <c r="O2343" t="s">
        <v>3092</v>
      </c>
      <c r="P2343" t="s">
        <v>3093</v>
      </c>
      <c r="R2343" t="s">
        <v>3094</v>
      </c>
    </row>
    <row r="2344" spans="1:18" x14ac:dyDescent="0.25">
      <c r="A2344">
        <v>21865700</v>
      </c>
      <c r="B2344" t="s">
        <v>3089</v>
      </c>
      <c r="D2344" t="s">
        <v>3090</v>
      </c>
      <c r="F2344">
        <v>1</v>
      </c>
      <c r="G2344">
        <v>0</v>
      </c>
      <c r="H2344">
        <v>13.125597326649901</v>
      </c>
      <c r="I2344">
        <v>13.125597326649901</v>
      </c>
      <c r="K2344"/>
      <c r="N2344" t="s">
        <v>3091</v>
      </c>
      <c r="O2344" t="s">
        <v>3092</v>
      </c>
      <c r="P2344" t="s">
        <v>3093</v>
      </c>
      <c r="R2344" t="s">
        <v>3094</v>
      </c>
    </row>
    <row r="2345" spans="1:18" x14ac:dyDescent="0.25">
      <c r="A2345">
        <v>21865800</v>
      </c>
      <c r="B2345" t="s">
        <v>3089</v>
      </c>
      <c r="D2345" t="s">
        <v>3090</v>
      </c>
      <c r="F2345">
        <v>1</v>
      </c>
      <c r="G2345">
        <v>0</v>
      </c>
      <c r="H2345">
        <v>0</v>
      </c>
      <c r="I2345">
        <v>0</v>
      </c>
      <c r="K2345"/>
      <c r="N2345" t="s">
        <v>3091</v>
      </c>
      <c r="O2345" t="s">
        <v>3092</v>
      </c>
      <c r="P2345" t="s">
        <v>3093</v>
      </c>
      <c r="R2345" t="s">
        <v>3094</v>
      </c>
    </row>
    <row r="2346" spans="1:18" x14ac:dyDescent="0.25">
      <c r="A2346">
        <v>21865900</v>
      </c>
      <c r="B2346" t="s">
        <v>3089</v>
      </c>
      <c r="D2346" t="s">
        <v>3090</v>
      </c>
      <c r="F2346">
        <v>1</v>
      </c>
      <c r="G2346">
        <v>0</v>
      </c>
      <c r="H2346">
        <v>33.06</v>
      </c>
      <c r="I2346">
        <v>33.06</v>
      </c>
      <c r="K2346"/>
      <c r="N2346" t="s">
        <v>3091</v>
      </c>
      <c r="O2346" t="s">
        <v>3092</v>
      </c>
      <c r="P2346" t="s">
        <v>3093</v>
      </c>
      <c r="R2346" t="s">
        <v>3094</v>
      </c>
    </row>
    <row r="2347" spans="1:18" x14ac:dyDescent="0.25">
      <c r="A2347">
        <v>21866000</v>
      </c>
      <c r="B2347" t="s">
        <v>3089</v>
      </c>
      <c r="D2347" t="s">
        <v>3090</v>
      </c>
      <c r="F2347">
        <v>1</v>
      </c>
      <c r="G2347">
        <v>0</v>
      </c>
      <c r="H2347">
        <v>1.099</v>
      </c>
      <c r="I2347">
        <v>1.099</v>
      </c>
      <c r="K2347"/>
      <c r="N2347" t="s">
        <v>3091</v>
      </c>
      <c r="O2347" t="s">
        <v>3092</v>
      </c>
      <c r="P2347" t="s">
        <v>3093</v>
      </c>
      <c r="R2347" t="s">
        <v>3094</v>
      </c>
    </row>
    <row r="2348" spans="1:18" x14ac:dyDescent="0.25">
      <c r="A2348">
        <v>21866001</v>
      </c>
      <c r="B2348" t="s">
        <v>3089</v>
      </c>
      <c r="D2348" t="s">
        <v>3090</v>
      </c>
      <c r="F2348">
        <v>1</v>
      </c>
      <c r="G2348">
        <v>0</v>
      </c>
      <c r="H2348">
        <v>3.93</v>
      </c>
      <c r="I2348">
        <v>3.93</v>
      </c>
      <c r="K2348"/>
      <c r="N2348" t="s">
        <v>3091</v>
      </c>
      <c r="O2348" t="s">
        <v>3092</v>
      </c>
      <c r="P2348" t="s">
        <v>3093</v>
      </c>
      <c r="R2348" t="s">
        <v>3094</v>
      </c>
    </row>
    <row r="2349" spans="1:18" x14ac:dyDescent="0.25">
      <c r="A2349">
        <v>21866100</v>
      </c>
      <c r="B2349" t="s">
        <v>3089</v>
      </c>
      <c r="D2349" t="s">
        <v>3090</v>
      </c>
      <c r="F2349">
        <v>1</v>
      </c>
      <c r="G2349">
        <v>0</v>
      </c>
      <c r="H2349">
        <v>1.18</v>
      </c>
      <c r="I2349">
        <v>1.18</v>
      </c>
      <c r="K2349"/>
      <c r="N2349" t="s">
        <v>3091</v>
      </c>
      <c r="O2349" t="s">
        <v>3092</v>
      </c>
      <c r="P2349" t="s">
        <v>3093</v>
      </c>
      <c r="R2349" t="s">
        <v>3094</v>
      </c>
    </row>
    <row r="2350" spans="1:18" x14ac:dyDescent="0.25">
      <c r="A2350">
        <v>21866200</v>
      </c>
      <c r="B2350" t="s">
        <v>3089</v>
      </c>
      <c r="D2350" t="s">
        <v>3090</v>
      </c>
      <c r="F2350">
        <v>1</v>
      </c>
      <c r="G2350">
        <v>0</v>
      </c>
      <c r="H2350">
        <v>9.6966666666666601</v>
      </c>
      <c r="I2350">
        <v>9.6966666666666601</v>
      </c>
      <c r="K2350"/>
      <c r="N2350" t="s">
        <v>3091</v>
      </c>
      <c r="O2350" t="s">
        <v>3092</v>
      </c>
      <c r="P2350" t="s">
        <v>3093</v>
      </c>
      <c r="R2350" t="s">
        <v>3094</v>
      </c>
    </row>
    <row r="2351" spans="1:18" x14ac:dyDescent="0.25">
      <c r="A2351">
        <v>21866300</v>
      </c>
      <c r="B2351" t="s">
        <v>3089</v>
      </c>
      <c r="D2351" t="s">
        <v>3090</v>
      </c>
      <c r="F2351">
        <v>1</v>
      </c>
      <c r="G2351">
        <v>0</v>
      </c>
      <c r="H2351">
        <v>0</v>
      </c>
      <c r="I2351">
        <v>0</v>
      </c>
      <c r="K2351"/>
      <c r="N2351" t="s">
        <v>3091</v>
      </c>
      <c r="O2351" t="s">
        <v>3092</v>
      </c>
      <c r="P2351" t="s">
        <v>3093</v>
      </c>
      <c r="R2351" t="s">
        <v>3094</v>
      </c>
    </row>
    <row r="2352" spans="1:18" x14ac:dyDescent="0.25">
      <c r="A2352">
        <v>21866400</v>
      </c>
      <c r="B2352" t="s">
        <v>3089</v>
      </c>
      <c r="D2352" t="s">
        <v>3090</v>
      </c>
      <c r="F2352">
        <v>1</v>
      </c>
      <c r="G2352">
        <v>0</v>
      </c>
      <c r="H2352">
        <v>0</v>
      </c>
      <c r="I2352">
        <v>0</v>
      </c>
      <c r="K2352"/>
      <c r="N2352" t="s">
        <v>3091</v>
      </c>
      <c r="O2352" t="s">
        <v>3092</v>
      </c>
      <c r="P2352" t="s">
        <v>3093</v>
      </c>
      <c r="R2352" t="s">
        <v>3094</v>
      </c>
    </row>
    <row r="2353" spans="1:18" x14ac:dyDescent="0.25">
      <c r="A2353">
        <v>21866500</v>
      </c>
      <c r="B2353" t="s">
        <v>3089</v>
      </c>
      <c r="D2353" t="s">
        <v>3090</v>
      </c>
      <c r="F2353">
        <v>1</v>
      </c>
      <c r="G2353">
        <v>0</v>
      </c>
      <c r="H2353">
        <v>11.35</v>
      </c>
      <c r="I2353">
        <v>11.35</v>
      </c>
      <c r="K2353"/>
      <c r="N2353" t="s">
        <v>3091</v>
      </c>
      <c r="O2353" t="s">
        <v>3092</v>
      </c>
      <c r="P2353" t="s">
        <v>3093</v>
      </c>
      <c r="R2353" t="s">
        <v>3094</v>
      </c>
    </row>
    <row r="2354" spans="1:18" x14ac:dyDescent="0.25">
      <c r="A2354">
        <v>21866600</v>
      </c>
      <c r="B2354" t="s">
        <v>3089</v>
      </c>
      <c r="D2354" t="s">
        <v>3090</v>
      </c>
      <c r="F2354">
        <v>1</v>
      </c>
      <c r="G2354">
        <v>0</v>
      </c>
      <c r="H2354">
        <v>0.47099999999999997</v>
      </c>
      <c r="I2354">
        <v>0.47099999999999997</v>
      </c>
      <c r="K2354"/>
      <c r="N2354" t="s">
        <v>3091</v>
      </c>
      <c r="O2354" t="s">
        <v>3092</v>
      </c>
      <c r="P2354" t="s">
        <v>3093</v>
      </c>
      <c r="R2354" t="s">
        <v>3094</v>
      </c>
    </row>
    <row r="2355" spans="1:18" x14ac:dyDescent="0.25">
      <c r="A2355">
        <v>21866610</v>
      </c>
      <c r="B2355" t="s">
        <v>3089</v>
      </c>
      <c r="D2355" t="s">
        <v>3090</v>
      </c>
      <c r="F2355">
        <v>1</v>
      </c>
      <c r="G2355">
        <v>0</v>
      </c>
      <c r="H2355">
        <v>8.6362745098039202</v>
      </c>
      <c r="I2355">
        <v>8.6362745098039202</v>
      </c>
      <c r="K2355"/>
      <c r="N2355" t="s">
        <v>3091</v>
      </c>
      <c r="O2355" t="s">
        <v>3092</v>
      </c>
      <c r="P2355" t="s">
        <v>3093</v>
      </c>
      <c r="R2355" t="s">
        <v>3094</v>
      </c>
    </row>
    <row r="2356" spans="1:18" x14ac:dyDescent="0.25">
      <c r="A2356">
        <v>21866700</v>
      </c>
      <c r="B2356" t="s">
        <v>3089</v>
      </c>
      <c r="D2356" t="s">
        <v>3090</v>
      </c>
      <c r="F2356">
        <v>1</v>
      </c>
      <c r="G2356">
        <v>0</v>
      </c>
      <c r="H2356">
        <v>0</v>
      </c>
      <c r="I2356">
        <v>0</v>
      </c>
      <c r="K2356"/>
      <c r="N2356" t="s">
        <v>3091</v>
      </c>
      <c r="O2356" t="s">
        <v>3092</v>
      </c>
      <c r="P2356" t="s">
        <v>3093</v>
      </c>
      <c r="R2356" t="s">
        <v>3094</v>
      </c>
    </row>
    <row r="2357" spans="1:18" x14ac:dyDescent="0.25">
      <c r="A2357">
        <v>21866800</v>
      </c>
      <c r="B2357" t="s">
        <v>3089</v>
      </c>
      <c r="D2357" t="s">
        <v>3090</v>
      </c>
      <c r="F2357">
        <v>1</v>
      </c>
      <c r="G2357">
        <v>0</v>
      </c>
      <c r="H2357">
        <v>12.45</v>
      </c>
      <c r="I2357">
        <v>12.45</v>
      </c>
      <c r="K2357"/>
      <c r="N2357" t="s">
        <v>3091</v>
      </c>
      <c r="O2357" t="s">
        <v>3092</v>
      </c>
      <c r="P2357" t="s">
        <v>3093</v>
      </c>
      <c r="R2357" t="s">
        <v>3094</v>
      </c>
    </row>
    <row r="2358" spans="1:18" x14ac:dyDescent="0.25">
      <c r="A2358">
        <v>21866900</v>
      </c>
      <c r="B2358" t="s">
        <v>3089</v>
      </c>
      <c r="D2358" t="s">
        <v>3090</v>
      </c>
      <c r="F2358">
        <v>1</v>
      </c>
      <c r="G2358">
        <v>0</v>
      </c>
      <c r="H2358">
        <v>2.2250000000000001</v>
      </c>
      <c r="I2358">
        <v>2.2250000000000001</v>
      </c>
      <c r="K2358"/>
      <c r="N2358" t="s">
        <v>3091</v>
      </c>
      <c r="O2358" t="s">
        <v>3092</v>
      </c>
      <c r="P2358" t="s">
        <v>3093</v>
      </c>
      <c r="R2358" t="s">
        <v>3094</v>
      </c>
    </row>
    <row r="2359" spans="1:18" x14ac:dyDescent="0.25">
      <c r="A2359">
        <v>21867000</v>
      </c>
      <c r="B2359" t="s">
        <v>3089</v>
      </c>
      <c r="D2359" t="s">
        <v>3090</v>
      </c>
      <c r="F2359">
        <v>1</v>
      </c>
      <c r="G2359">
        <v>0</v>
      </c>
      <c r="H2359">
        <v>0</v>
      </c>
      <c r="I2359">
        <v>0</v>
      </c>
      <c r="K2359"/>
      <c r="N2359" t="s">
        <v>3091</v>
      </c>
      <c r="O2359" t="s">
        <v>3092</v>
      </c>
      <c r="P2359" t="s">
        <v>3093</v>
      </c>
      <c r="R2359" t="s">
        <v>3094</v>
      </c>
    </row>
    <row r="2360" spans="1:18" x14ac:dyDescent="0.25">
      <c r="A2360">
        <v>21867100</v>
      </c>
      <c r="B2360" t="s">
        <v>3089</v>
      </c>
      <c r="D2360" t="s">
        <v>3090</v>
      </c>
      <c r="F2360">
        <v>1</v>
      </c>
      <c r="G2360">
        <v>0</v>
      </c>
      <c r="H2360">
        <v>0</v>
      </c>
      <c r="I2360">
        <v>0</v>
      </c>
      <c r="K2360"/>
      <c r="N2360" t="s">
        <v>3091</v>
      </c>
      <c r="O2360" t="s">
        <v>3092</v>
      </c>
      <c r="P2360" t="s">
        <v>3093</v>
      </c>
      <c r="R2360" t="s">
        <v>3094</v>
      </c>
    </row>
    <row r="2361" spans="1:18" x14ac:dyDescent="0.25">
      <c r="A2361">
        <v>21867200</v>
      </c>
      <c r="B2361" t="s">
        <v>3089</v>
      </c>
      <c r="D2361" t="s">
        <v>3090</v>
      </c>
      <c r="F2361">
        <v>1</v>
      </c>
      <c r="G2361">
        <v>0</v>
      </c>
      <c r="H2361">
        <v>0</v>
      </c>
      <c r="I2361">
        <v>0</v>
      </c>
      <c r="K2361"/>
      <c r="N2361" t="s">
        <v>3091</v>
      </c>
      <c r="O2361" t="s">
        <v>3092</v>
      </c>
      <c r="P2361" t="s">
        <v>3093</v>
      </c>
      <c r="R2361" t="s">
        <v>3094</v>
      </c>
    </row>
    <row r="2362" spans="1:18" x14ac:dyDescent="0.25">
      <c r="A2362">
        <v>21867300</v>
      </c>
      <c r="B2362" t="s">
        <v>3089</v>
      </c>
      <c r="D2362" t="s">
        <v>3090</v>
      </c>
      <c r="F2362">
        <v>1</v>
      </c>
      <c r="G2362">
        <v>0</v>
      </c>
      <c r="H2362">
        <v>0</v>
      </c>
      <c r="I2362">
        <v>0</v>
      </c>
      <c r="K2362"/>
      <c r="N2362" t="s">
        <v>3091</v>
      </c>
      <c r="O2362" t="s">
        <v>3092</v>
      </c>
      <c r="P2362" t="s">
        <v>3093</v>
      </c>
      <c r="R2362" t="s">
        <v>3094</v>
      </c>
    </row>
    <row r="2363" spans="1:18" x14ac:dyDescent="0.25">
      <c r="A2363">
        <v>21867400</v>
      </c>
      <c r="B2363" t="s">
        <v>3089</v>
      </c>
      <c r="D2363" t="s">
        <v>3090</v>
      </c>
      <c r="F2363">
        <v>1</v>
      </c>
      <c r="G2363">
        <v>0</v>
      </c>
      <c r="H2363">
        <v>13.566666666666601</v>
      </c>
      <c r="I2363">
        <v>13.566666666666601</v>
      </c>
      <c r="K2363"/>
      <c r="N2363" t="s">
        <v>3091</v>
      </c>
      <c r="O2363" t="s">
        <v>3092</v>
      </c>
      <c r="P2363" t="s">
        <v>3093</v>
      </c>
      <c r="R2363" t="s">
        <v>3094</v>
      </c>
    </row>
    <row r="2364" spans="1:18" x14ac:dyDescent="0.25">
      <c r="A2364">
        <v>21867500</v>
      </c>
      <c r="B2364" t="s">
        <v>3089</v>
      </c>
      <c r="D2364" t="s">
        <v>3090</v>
      </c>
      <c r="F2364">
        <v>1</v>
      </c>
      <c r="G2364">
        <v>0</v>
      </c>
      <c r="H2364">
        <v>693.27499999999998</v>
      </c>
      <c r="I2364">
        <v>693.27499999999998</v>
      </c>
      <c r="K2364"/>
      <c r="N2364" t="s">
        <v>3091</v>
      </c>
      <c r="O2364" t="s">
        <v>3092</v>
      </c>
      <c r="P2364" t="s">
        <v>3093</v>
      </c>
      <c r="R2364" t="s">
        <v>3094</v>
      </c>
    </row>
    <row r="2365" spans="1:18" x14ac:dyDescent="0.25">
      <c r="A2365">
        <v>21867600</v>
      </c>
      <c r="B2365" t="s">
        <v>3089</v>
      </c>
      <c r="D2365" t="s">
        <v>3090</v>
      </c>
      <c r="F2365">
        <v>1</v>
      </c>
      <c r="G2365">
        <v>0</v>
      </c>
      <c r="H2365">
        <v>0.59</v>
      </c>
      <c r="I2365">
        <v>0.59</v>
      </c>
      <c r="K2365"/>
      <c r="N2365" t="s">
        <v>3091</v>
      </c>
      <c r="O2365" t="s">
        <v>3092</v>
      </c>
      <c r="P2365" t="s">
        <v>3093</v>
      </c>
      <c r="R2365" t="s">
        <v>3094</v>
      </c>
    </row>
    <row r="2366" spans="1:18" x14ac:dyDescent="0.25">
      <c r="A2366">
        <v>21867700</v>
      </c>
      <c r="B2366" t="s">
        <v>3089</v>
      </c>
      <c r="D2366" t="s">
        <v>3090</v>
      </c>
      <c r="F2366">
        <v>1</v>
      </c>
      <c r="G2366">
        <v>0</v>
      </c>
      <c r="H2366">
        <v>2.1800000000000002</v>
      </c>
      <c r="I2366">
        <v>2.1800000000000002</v>
      </c>
      <c r="K2366"/>
      <c r="N2366" t="s">
        <v>3091</v>
      </c>
      <c r="O2366" t="s">
        <v>3092</v>
      </c>
      <c r="P2366" t="s">
        <v>3093</v>
      </c>
      <c r="R2366" t="s">
        <v>3094</v>
      </c>
    </row>
    <row r="2367" spans="1:18" x14ac:dyDescent="0.25">
      <c r="A2367">
        <v>21867800</v>
      </c>
      <c r="B2367" t="s">
        <v>3089</v>
      </c>
      <c r="D2367" t="s">
        <v>3090</v>
      </c>
      <c r="F2367">
        <v>1</v>
      </c>
      <c r="G2367">
        <v>0</v>
      </c>
      <c r="H2367">
        <v>3.7830357142857101</v>
      </c>
      <c r="I2367">
        <v>3.7830357142857101</v>
      </c>
      <c r="K2367"/>
      <c r="N2367" t="s">
        <v>3091</v>
      </c>
      <c r="O2367" t="s">
        <v>3092</v>
      </c>
      <c r="P2367" t="s">
        <v>3093</v>
      </c>
      <c r="R2367" t="s">
        <v>3094</v>
      </c>
    </row>
    <row r="2368" spans="1:18" x14ac:dyDescent="0.25">
      <c r="A2368">
        <v>21867900</v>
      </c>
      <c r="B2368" t="s">
        <v>3089</v>
      </c>
      <c r="D2368" t="s">
        <v>3090</v>
      </c>
      <c r="F2368">
        <v>1</v>
      </c>
      <c r="G2368">
        <v>0</v>
      </c>
      <c r="H2368">
        <v>1.1915</v>
      </c>
      <c r="I2368">
        <v>1.1915</v>
      </c>
      <c r="K2368"/>
      <c r="N2368" t="s">
        <v>3091</v>
      </c>
      <c r="O2368" t="s">
        <v>3092</v>
      </c>
      <c r="P2368" t="s">
        <v>3093</v>
      </c>
      <c r="R2368" t="s">
        <v>3094</v>
      </c>
    </row>
    <row r="2369" spans="1:18" x14ac:dyDescent="0.25">
      <c r="A2369">
        <v>21868000</v>
      </c>
      <c r="B2369" t="s">
        <v>3089</v>
      </c>
      <c r="D2369" t="s">
        <v>3090</v>
      </c>
      <c r="F2369">
        <v>1</v>
      </c>
      <c r="G2369">
        <v>0</v>
      </c>
      <c r="H2369">
        <v>1.478</v>
      </c>
      <c r="I2369">
        <v>1.478</v>
      </c>
      <c r="K2369"/>
      <c r="N2369" t="s">
        <v>3091</v>
      </c>
      <c r="O2369" t="s">
        <v>3092</v>
      </c>
      <c r="P2369" t="s">
        <v>3093</v>
      </c>
      <c r="R2369" t="s">
        <v>3094</v>
      </c>
    </row>
    <row r="2370" spans="1:18" x14ac:dyDescent="0.25">
      <c r="A2370">
        <v>21868100</v>
      </c>
      <c r="B2370" t="s">
        <v>3089</v>
      </c>
      <c r="D2370" t="s">
        <v>3090</v>
      </c>
      <c r="F2370">
        <v>1</v>
      </c>
      <c r="G2370">
        <v>0</v>
      </c>
      <c r="H2370">
        <v>19.63</v>
      </c>
      <c r="I2370">
        <v>19.63</v>
      </c>
      <c r="K2370"/>
      <c r="N2370" t="s">
        <v>3091</v>
      </c>
      <c r="O2370" t="s">
        <v>3092</v>
      </c>
      <c r="P2370" t="s">
        <v>3093</v>
      </c>
      <c r="R2370" t="s">
        <v>3094</v>
      </c>
    </row>
    <row r="2371" spans="1:18" x14ac:dyDescent="0.25">
      <c r="A2371">
        <v>21868200</v>
      </c>
      <c r="B2371" t="s">
        <v>3089</v>
      </c>
      <c r="D2371" t="s">
        <v>3090</v>
      </c>
      <c r="F2371">
        <v>1</v>
      </c>
      <c r="G2371">
        <v>0</v>
      </c>
      <c r="H2371">
        <v>15.31</v>
      </c>
      <c r="I2371">
        <v>15.31</v>
      </c>
      <c r="K2371"/>
      <c r="N2371" t="s">
        <v>3091</v>
      </c>
      <c r="O2371" t="s">
        <v>3092</v>
      </c>
      <c r="P2371" t="s">
        <v>3093</v>
      </c>
      <c r="R2371" t="s">
        <v>3094</v>
      </c>
    </row>
    <row r="2372" spans="1:18" x14ac:dyDescent="0.25">
      <c r="A2372">
        <v>21868300</v>
      </c>
      <c r="B2372" t="s">
        <v>3089</v>
      </c>
      <c r="D2372" t="s">
        <v>3090</v>
      </c>
      <c r="F2372">
        <v>1</v>
      </c>
      <c r="G2372">
        <v>0</v>
      </c>
      <c r="H2372">
        <v>0</v>
      </c>
      <c r="I2372">
        <v>0</v>
      </c>
      <c r="K2372"/>
      <c r="N2372" t="s">
        <v>3091</v>
      </c>
      <c r="O2372" t="s">
        <v>3092</v>
      </c>
      <c r="P2372" t="s">
        <v>3093</v>
      </c>
      <c r="R2372" t="s">
        <v>3094</v>
      </c>
    </row>
    <row r="2373" spans="1:18" x14ac:dyDescent="0.25">
      <c r="A2373">
        <v>21868400</v>
      </c>
      <c r="B2373" t="s">
        <v>3089</v>
      </c>
      <c r="D2373" t="s">
        <v>3090</v>
      </c>
      <c r="F2373">
        <v>1</v>
      </c>
      <c r="G2373">
        <v>0</v>
      </c>
      <c r="H2373">
        <v>5.4166666666666696</v>
      </c>
      <c r="I2373">
        <v>5.4166666666666696</v>
      </c>
      <c r="K2373"/>
      <c r="N2373" t="s">
        <v>3091</v>
      </c>
      <c r="O2373" t="s">
        <v>3092</v>
      </c>
      <c r="P2373" t="s">
        <v>3093</v>
      </c>
      <c r="R2373" t="s">
        <v>3094</v>
      </c>
    </row>
    <row r="2374" spans="1:18" x14ac:dyDescent="0.25">
      <c r="A2374">
        <v>21868500</v>
      </c>
      <c r="B2374" t="s">
        <v>3089</v>
      </c>
      <c r="D2374" t="s">
        <v>3090</v>
      </c>
      <c r="F2374">
        <v>1</v>
      </c>
      <c r="G2374">
        <v>0</v>
      </c>
      <c r="H2374">
        <v>0</v>
      </c>
      <c r="I2374">
        <v>0</v>
      </c>
      <c r="K2374"/>
      <c r="N2374" t="s">
        <v>3091</v>
      </c>
      <c r="O2374" t="s">
        <v>3092</v>
      </c>
      <c r="P2374" t="s">
        <v>3093</v>
      </c>
      <c r="R2374" t="s">
        <v>3094</v>
      </c>
    </row>
    <row r="2375" spans="1:18" x14ac:dyDescent="0.25">
      <c r="A2375">
        <v>21868600</v>
      </c>
      <c r="B2375" t="s">
        <v>3089</v>
      </c>
      <c r="D2375" t="s">
        <v>3090</v>
      </c>
      <c r="F2375">
        <v>1</v>
      </c>
      <c r="G2375">
        <v>0</v>
      </c>
      <c r="H2375">
        <v>3.48</v>
      </c>
      <c r="I2375">
        <v>3.48</v>
      </c>
      <c r="K2375"/>
      <c r="N2375" t="s">
        <v>3091</v>
      </c>
      <c r="O2375" t="s">
        <v>3092</v>
      </c>
      <c r="P2375" t="s">
        <v>3093</v>
      </c>
      <c r="R2375" t="s">
        <v>3094</v>
      </c>
    </row>
    <row r="2376" spans="1:18" x14ac:dyDescent="0.25">
      <c r="A2376">
        <v>21868700</v>
      </c>
      <c r="B2376" t="s">
        <v>3089</v>
      </c>
      <c r="D2376" t="s">
        <v>3090</v>
      </c>
      <c r="F2376">
        <v>1</v>
      </c>
      <c r="G2376">
        <v>0</v>
      </c>
      <c r="H2376">
        <v>0</v>
      </c>
      <c r="I2376">
        <v>0</v>
      </c>
      <c r="K2376"/>
      <c r="N2376" t="s">
        <v>3091</v>
      </c>
      <c r="O2376" t="s">
        <v>3092</v>
      </c>
      <c r="P2376" t="s">
        <v>3093</v>
      </c>
      <c r="R2376" t="s">
        <v>3094</v>
      </c>
    </row>
    <row r="2377" spans="1:18" x14ac:dyDescent="0.25">
      <c r="A2377">
        <v>21868800</v>
      </c>
      <c r="B2377" t="s">
        <v>3089</v>
      </c>
      <c r="D2377" t="s">
        <v>3090</v>
      </c>
      <c r="F2377">
        <v>1</v>
      </c>
      <c r="G2377">
        <v>0</v>
      </c>
      <c r="H2377">
        <v>0</v>
      </c>
      <c r="I2377">
        <v>0</v>
      </c>
      <c r="K2377"/>
      <c r="N2377" t="s">
        <v>3091</v>
      </c>
      <c r="O2377" t="s">
        <v>3092</v>
      </c>
      <c r="P2377" t="s">
        <v>3093</v>
      </c>
      <c r="R2377" t="s">
        <v>3094</v>
      </c>
    </row>
    <row r="2378" spans="1:18" x14ac:dyDescent="0.25">
      <c r="A2378">
        <v>21868900</v>
      </c>
      <c r="B2378" t="s">
        <v>3089</v>
      </c>
      <c r="D2378" t="s">
        <v>3090</v>
      </c>
      <c r="F2378">
        <v>1</v>
      </c>
      <c r="G2378">
        <v>0</v>
      </c>
      <c r="H2378">
        <v>2.2549999999999999</v>
      </c>
      <c r="I2378">
        <v>2.2549999999999999</v>
      </c>
      <c r="K2378"/>
      <c r="N2378" t="s">
        <v>3091</v>
      </c>
      <c r="O2378" t="s">
        <v>3092</v>
      </c>
      <c r="P2378" t="s">
        <v>3093</v>
      </c>
      <c r="R2378" t="s">
        <v>3094</v>
      </c>
    </row>
    <row r="2379" spans="1:18" x14ac:dyDescent="0.25">
      <c r="A2379">
        <v>21869000</v>
      </c>
      <c r="B2379" t="s">
        <v>3089</v>
      </c>
      <c r="D2379" t="s">
        <v>3090</v>
      </c>
      <c r="F2379">
        <v>1</v>
      </c>
      <c r="G2379">
        <v>0</v>
      </c>
      <c r="H2379">
        <v>0.66739999999999999</v>
      </c>
      <c r="I2379">
        <v>0.66739999999999999</v>
      </c>
      <c r="K2379"/>
      <c r="N2379" t="s">
        <v>3091</v>
      </c>
      <c r="O2379" t="s">
        <v>3092</v>
      </c>
      <c r="P2379" t="s">
        <v>3093</v>
      </c>
      <c r="R2379" t="s">
        <v>3094</v>
      </c>
    </row>
    <row r="2380" spans="1:18" x14ac:dyDescent="0.25">
      <c r="A2380">
        <v>21869100</v>
      </c>
      <c r="B2380" t="s">
        <v>3089</v>
      </c>
      <c r="D2380" t="s">
        <v>3090</v>
      </c>
      <c r="F2380">
        <v>1</v>
      </c>
      <c r="G2380">
        <v>0</v>
      </c>
      <c r="H2380">
        <v>10.206250000000001</v>
      </c>
      <c r="I2380">
        <v>10.206250000000001</v>
      </c>
      <c r="K2380"/>
      <c r="N2380" t="s">
        <v>3091</v>
      </c>
      <c r="O2380" t="s">
        <v>3092</v>
      </c>
      <c r="P2380" t="s">
        <v>3093</v>
      </c>
      <c r="R2380" t="s">
        <v>3094</v>
      </c>
    </row>
    <row r="2381" spans="1:18" x14ac:dyDescent="0.25">
      <c r="A2381">
        <v>21869200</v>
      </c>
      <c r="B2381" t="s">
        <v>3089</v>
      </c>
      <c r="D2381" t="s">
        <v>3090</v>
      </c>
      <c r="F2381">
        <v>1</v>
      </c>
      <c r="G2381">
        <v>0</v>
      </c>
      <c r="H2381">
        <v>20.414000000000001</v>
      </c>
      <c r="I2381">
        <v>20.414000000000001</v>
      </c>
      <c r="K2381"/>
      <c r="N2381" t="s">
        <v>3091</v>
      </c>
      <c r="O2381" t="s">
        <v>3092</v>
      </c>
      <c r="P2381" t="s">
        <v>3093</v>
      </c>
      <c r="R2381" t="s">
        <v>3094</v>
      </c>
    </row>
    <row r="2382" spans="1:18" x14ac:dyDescent="0.25">
      <c r="A2382">
        <v>21869300</v>
      </c>
      <c r="B2382" t="s">
        <v>3089</v>
      </c>
      <c r="D2382" t="s">
        <v>3090</v>
      </c>
      <c r="F2382">
        <v>1</v>
      </c>
      <c r="G2382">
        <v>0</v>
      </c>
      <c r="H2382">
        <v>2.0933333333333302</v>
      </c>
      <c r="I2382">
        <v>2.0933333333333302</v>
      </c>
      <c r="K2382"/>
      <c r="N2382" t="s">
        <v>3091</v>
      </c>
      <c r="O2382" t="s">
        <v>3092</v>
      </c>
      <c r="P2382" t="s">
        <v>3093</v>
      </c>
      <c r="R2382" t="s">
        <v>3094</v>
      </c>
    </row>
    <row r="2383" spans="1:18" x14ac:dyDescent="0.25">
      <c r="A2383">
        <v>21869400</v>
      </c>
      <c r="B2383" t="s">
        <v>3089</v>
      </c>
      <c r="D2383" t="s">
        <v>3090</v>
      </c>
      <c r="F2383">
        <v>1</v>
      </c>
      <c r="G2383">
        <v>0</v>
      </c>
      <c r="H2383">
        <v>0.88</v>
      </c>
      <c r="I2383">
        <v>0.88</v>
      </c>
      <c r="K2383"/>
      <c r="N2383" t="s">
        <v>3091</v>
      </c>
      <c r="O2383" t="s">
        <v>3092</v>
      </c>
      <c r="P2383" t="s">
        <v>3093</v>
      </c>
      <c r="R2383" t="s">
        <v>3094</v>
      </c>
    </row>
    <row r="2384" spans="1:18" x14ac:dyDescent="0.25">
      <c r="A2384">
        <v>21869401</v>
      </c>
      <c r="B2384" t="s">
        <v>3089</v>
      </c>
      <c r="D2384" t="s">
        <v>3090</v>
      </c>
      <c r="F2384">
        <v>1</v>
      </c>
      <c r="G2384">
        <v>0</v>
      </c>
      <c r="H2384">
        <v>0.27500000000000002</v>
      </c>
      <c r="I2384">
        <v>0.27500000000000002</v>
      </c>
      <c r="K2384"/>
      <c r="N2384" t="s">
        <v>3091</v>
      </c>
      <c r="O2384" t="s">
        <v>3092</v>
      </c>
      <c r="P2384" t="s">
        <v>3093</v>
      </c>
      <c r="R2384" t="s">
        <v>3094</v>
      </c>
    </row>
    <row r="2385" spans="1:18" x14ac:dyDescent="0.25">
      <c r="A2385">
        <v>21869500</v>
      </c>
      <c r="B2385" t="s">
        <v>3089</v>
      </c>
      <c r="D2385" t="s">
        <v>3090</v>
      </c>
      <c r="F2385">
        <v>1</v>
      </c>
      <c r="G2385">
        <v>0</v>
      </c>
      <c r="H2385">
        <v>2.0550000000000002</v>
      </c>
      <c r="I2385">
        <v>2.0550000000000002</v>
      </c>
      <c r="K2385"/>
      <c r="N2385" t="s">
        <v>3091</v>
      </c>
      <c r="O2385" t="s">
        <v>3092</v>
      </c>
      <c r="P2385" t="s">
        <v>3093</v>
      </c>
      <c r="R2385" t="s">
        <v>3094</v>
      </c>
    </row>
    <row r="2386" spans="1:18" x14ac:dyDescent="0.25">
      <c r="A2386">
        <v>21869600</v>
      </c>
      <c r="B2386" t="s">
        <v>3089</v>
      </c>
      <c r="D2386" t="s">
        <v>3090</v>
      </c>
      <c r="F2386">
        <v>1</v>
      </c>
      <c r="G2386">
        <v>0</v>
      </c>
      <c r="H2386">
        <v>0</v>
      </c>
      <c r="I2386">
        <v>0</v>
      </c>
      <c r="K2386"/>
      <c r="N2386" t="s">
        <v>3091</v>
      </c>
      <c r="O2386" t="s">
        <v>3092</v>
      </c>
      <c r="P2386" t="s">
        <v>3093</v>
      </c>
      <c r="R2386" t="s">
        <v>3094</v>
      </c>
    </row>
    <row r="2387" spans="1:18" x14ac:dyDescent="0.25">
      <c r="A2387">
        <v>21869700</v>
      </c>
      <c r="B2387" t="s">
        <v>3089</v>
      </c>
      <c r="D2387" t="s">
        <v>3090</v>
      </c>
      <c r="F2387">
        <v>1</v>
      </c>
      <c r="G2387">
        <v>0</v>
      </c>
      <c r="H2387">
        <v>1.885</v>
      </c>
      <c r="I2387">
        <v>1.885</v>
      </c>
      <c r="K2387"/>
      <c r="N2387" t="s">
        <v>3091</v>
      </c>
      <c r="O2387" t="s">
        <v>3092</v>
      </c>
      <c r="P2387" t="s">
        <v>3093</v>
      </c>
      <c r="R2387" t="s">
        <v>3094</v>
      </c>
    </row>
    <row r="2388" spans="1:18" x14ac:dyDescent="0.25">
      <c r="A2388">
        <v>21869800</v>
      </c>
      <c r="B2388" t="s">
        <v>3089</v>
      </c>
      <c r="D2388" t="s">
        <v>3090</v>
      </c>
      <c r="F2388">
        <v>1</v>
      </c>
      <c r="G2388">
        <v>0</v>
      </c>
      <c r="H2388">
        <v>0</v>
      </c>
      <c r="I2388">
        <v>0</v>
      </c>
      <c r="K2388"/>
      <c r="N2388" t="s">
        <v>3091</v>
      </c>
      <c r="O2388" t="s">
        <v>3092</v>
      </c>
      <c r="P2388" t="s">
        <v>3093</v>
      </c>
      <c r="R2388" t="s">
        <v>3094</v>
      </c>
    </row>
    <row r="2389" spans="1:18" x14ac:dyDescent="0.25">
      <c r="A2389">
        <v>21869900</v>
      </c>
      <c r="B2389" t="s">
        <v>3089</v>
      </c>
      <c r="D2389" t="s">
        <v>3090</v>
      </c>
      <c r="F2389">
        <v>1</v>
      </c>
      <c r="G2389">
        <v>0</v>
      </c>
      <c r="H2389">
        <v>2.82</v>
      </c>
      <c r="I2389">
        <v>2.82</v>
      </c>
      <c r="K2389"/>
      <c r="N2389" t="s">
        <v>3091</v>
      </c>
      <c r="O2389" t="s">
        <v>3092</v>
      </c>
      <c r="P2389" t="s">
        <v>3093</v>
      </c>
      <c r="R2389" t="s">
        <v>3094</v>
      </c>
    </row>
    <row r="2390" spans="1:18" x14ac:dyDescent="0.25">
      <c r="A2390">
        <v>218700</v>
      </c>
      <c r="B2390" t="s">
        <v>3089</v>
      </c>
      <c r="D2390" t="s">
        <v>3090</v>
      </c>
      <c r="F2390">
        <v>1</v>
      </c>
      <c r="G2390">
        <v>0</v>
      </c>
      <c r="H2390">
        <v>2.12</v>
      </c>
      <c r="I2390">
        <v>2.12</v>
      </c>
      <c r="K2390"/>
      <c r="N2390" t="s">
        <v>3091</v>
      </c>
      <c r="O2390" t="s">
        <v>3092</v>
      </c>
      <c r="P2390" t="s">
        <v>3093</v>
      </c>
      <c r="R2390" t="s">
        <v>3094</v>
      </c>
    </row>
    <row r="2391" spans="1:18" x14ac:dyDescent="0.25">
      <c r="A2391">
        <v>218700000</v>
      </c>
      <c r="B2391" t="s">
        <v>3089</v>
      </c>
      <c r="D2391" t="s">
        <v>3090</v>
      </c>
      <c r="F2391">
        <v>1</v>
      </c>
      <c r="G2391">
        <v>0</v>
      </c>
      <c r="H2391">
        <v>0</v>
      </c>
      <c r="I2391">
        <v>0</v>
      </c>
      <c r="K2391"/>
      <c r="N2391" t="s">
        <v>3091</v>
      </c>
      <c r="O2391" t="s">
        <v>3092</v>
      </c>
      <c r="P2391" t="s">
        <v>3093</v>
      </c>
      <c r="R2391" t="s">
        <v>3094</v>
      </c>
    </row>
    <row r="2392" spans="1:18" x14ac:dyDescent="0.25">
      <c r="A2392">
        <v>21870100</v>
      </c>
      <c r="B2392" t="s">
        <v>3089</v>
      </c>
      <c r="D2392" t="s">
        <v>3090</v>
      </c>
      <c r="F2392">
        <v>1</v>
      </c>
      <c r="G2392">
        <v>0</v>
      </c>
      <c r="H2392">
        <v>3.1570588235294101</v>
      </c>
      <c r="I2392">
        <v>3.1570588235294101</v>
      </c>
      <c r="K2392"/>
      <c r="N2392" t="s">
        <v>3091</v>
      </c>
      <c r="O2392" t="s">
        <v>3092</v>
      </c>
      <c r="P2392" t="s">
        <v>3093</v>
      </c>
      <c r="R2392" t="s">
        <v>3094</v>
      </c>
    </row>
    <row r="2393" spans="1:18" x14ac:dyDescent="0.25">
      <c r="A2393">
        <v>21870200</v>
      </c>
      <c r="B2393" t="s">
        <v>3089</v>
      </c>
      <c r="D2393" t="s">
        <v>3090</v>
      </c>
      <c r="F2393">
        <v>1</v>
      </c>
      <c r="G2393">
        <v>0</v>
      </c>
      <c r="H2393">
        <v>1.099</v>
      </c>
      <c r="I2393">
        <v>1.099</v>
      </c>
      <c r="K2393"/>
      <c r="N2393" t="s">
        <v>3091</v>
      </c>
      <c r="O2393" t="s">
        <v>3092</v>
      </c>
      <c r="P2393" t="s">
        <v>3093</v>
      </c>
      <c r="R2393" t="s">
        <v>3094</v>
      </c>
    </row>
    <row r="2394" spans="1:18" x14ac:dyDescent="0.25">
      <c r="A2394">
        <v>21870300</v>
      </c>
      <c r="B2394" t="s">
        <v>3089</v>
      </c>
      <c r="D2394" t="s">
        <v>3090</v>
      </c>
      <c r="F2394">
        <v>1</v>
      </c>
      <c r="G2394">
        <v>0</v>
      </c>
      <c r="H2394">
        <v>1.7849999999999999</v>
      </c>
      <c r="I2394">
        <v>1.7849999999999999</v>
      </c>
      <c r="K2394"/>
      <c r="N2394" t="s">
        <v>3091</v>
      </c>
      <c r="O2394" t="s">
        <v>3092</v>
      </c>
      <c r="P2394" t="s">
        <v>3093</v>
      </c>
      <c r="R2394" t="s">
        <v>3094</v>
      </c>
    </row>
    <row r="2395" spans="1:18" x14ac:dyDescent="0.25">
      <c r="A2395">
        <v>21870400</v>
      </c>
      <c r="B2395" t="s">
        <v>3089</v>
      </c>
      <c r="D2395" t="s">
        <v>3090</v>
      </c>
      <c r="F2395">
        <v>1</v>
      </c>
      <c r="G2395">
        <v>0</v>
      </c>
      <c r="H2395">
        <v>0.78500000000000003</v>
      </c>
      <c r="I2395">
        <v>0.78500000000000003</v>
      </c>
      <c r="K2395"/>
      <c r="N2395" t="s">
        <v>3091</v>
      </c>
      <c r="O2395" t="s">
        <v>3092</v>
      </c>
      <c r="P2395" t="s">
        <v>3093</v>
      </c>
      <c r="R2395" t="s">
        <v>3094</v>
      </c>
    </row>
    <row r="2396" spans="1:18" x14ac:dyDescent="0.25">
      <c r="A2396">
        <v>21870500</v>
      </c>
      <c r="B2396" t="s">
        <v>3089</v>
      </c>
      <c r="D2396" t="s">
        <v>3090</v>
      </c>
      <c r="F2396">
        <v>1</v>
      </c>
      <c r="G2396">
        <v>0</v>
      </c>
      <c r="H2396">
        <v>1.02</v>
      </c>
      <c r="I2396">
        <v>1.02</v>
      </c>
      <c r="K2396"/>
      <c r="N2396" t="s">
        <v>3091</v>
      </c>
      <c r="O2396" t="s">
        <v>3092</v>
      </c>
      <c r="P2396" t="s">
        <v>3093</v>
      </c>
      <c r="R2396" t="s">
        <v>3094</v>
      </c>
    </row>
    <row r="2397" spans="1:18" x14ac:dyDescent="0.25">
      <c r="A2397">
        <v>21870600</v>
      </c>
      <c r="B2397" t="s">
        <v>3089</v>
      </c>
      <c r="D2397" t="s">
        <v>3090</v>
      </c>
      <c r="F2397">
        <v>1</v>
      </c>
      <c r="G2397">
        <v>0</v>
      </c>
      <c r="H2397">
        <v>1.02</v>
      </c>
      <c r="I2397">
        <v>1.02</v>
      </c>
      <c r="K2397"/>
      <c r="N2397" t="s">
        <v>3091</v>
      </c>
      <c r="O2397" t="s">
        <v>3092</v>
      </c>
      <c r="P2397" t="s">
        <v>3093</v>
      </c>
      <c r="R2397" t="s">
        <v>3094</v>
      </c>
    </row>
    <row r="2398" spans="1:18" x14ac:dyDescent="0.25">
      <c r="A2398">
        <v>21870700</v>
      </c>
      <c r="B2398" t="s">
        <v>3089</v>
      </c>
      <c r="D2398" t="s">
        <v>3090</v>
      </c>
      <c r="F2398">
        <v>1</v>
      </c>
      <c r="G2398">
        <v>0</v>
      </c>
      <c r="H2398">
        <v>1.65</v>
      </c>
      <c r="I2398">
        <v>1.65</v>
      </c>
      <c r="K2398"/>
      <c r="N2398" t="s">
        <v>3091</v>
      </c>
      <c r="O2398" t="s">
        <v>3092</v>
      </c>
      <c r="P2398" t="s">
        <v>3093</v>
      </c>
      <c r="R2398" t="s">
        <v>3094</v>
      </c>
    </row>
    <row r="2399" spans="1:18" x14ac:dyDescent="0.25">
      <c r="A2399">
        <v>21870800</v>
      </c>
      <c r="B2399" t="s">
        <v>3089</v>
      </c>
      <c r="D2399" t="s">
        <v>3090</v>
      </c>
      <c r="F2399">
        <v>1</v>
      </c>
      <c r="G2399">
        <v>0</v>
      </c>
      <c r="H2399">
        <v>26.44</v>
      </c>
      <c r="I2399">
        <v>26.44</v>
      </c>
      <c r="K2399"/>
      <c r="N2399" t="s">
        <v>3091</v>
      </c>
      <c r="O2399" t="s">
        <v>3092</v>
      </c>
      <c r="P2399" t="s">
        <v>3093</v>
      </c>
      <c r="R2399" t="s">
        <v>3094</v>
      </c>
    </row>
    <row r="2400" spans="1:18" x14ac:dyDescent="0.25">
      <c r="A2400">
        <v>21870900</v>
      </c>
      <c r="B2400" t="s">
        <v>3089</v>
      </c>
      <c r="D2400" t="s">
        <v>3090</v>
      </c>
      <c r="F2400">
        <v>1</v>
      </c>
      <c r="G2400">
        <v>0</v>
      </c>
      <c r="H2400">
        <v>0</v>
      </c>
      <c r="I2400">
        <v>0</v>
      </c>
      <c r="K2400"/>
      <c r="N2400" t="s">
        <v>3091</v>
      </c>
      <c r="O2400" t="s">
        <v>3092</v>
      </c>
      <c r="P2400" t="s">
        <v>3093</v>
      </c>
      <c r="R2400" t="s">
        <v>3094</v>
      </c>
    </row>
    <row r="2401" spans="1:18" x14ac:dyDescent="0.25">
      <c r="A2401">
        <v>21871000</v>
      </c>
      <c r="B2401" t="s">
        <v>3089</v>
      </c>
      <c r="D2401" t="s">
        <v>3090</v>
      </c>
      <c r="F2401">
        <v>1</v>
      </c>
      <c r="G2401">
        <v>0</v>
      </c>
      <c r="H2401">
        <v>0</v>
      </c>
      <c r="I2401">
        <v>0</v>
      </c>
      <c r="K2401"/>
      <c r="N2401" t="s">
        <v>3091</v>
      </c>
      <c r="O2401" t="s">
        <v>3092</v>
      </c>
      <c r="P2401" t="s">
        <v>3093</v>
      </c>
      <c r="R2401" t="s">
        <v>3094</v>
      </c>
    </row>
    <row r="2402" spans="1:18" x14ac:dyDescent="0.25">
      <c r="A2402">
        <v>21872000</v>
      </c>
      <c r="B2402" t="s">
        <v>3089</v>
      </c>
      <c r="D2402" t="s">
        <v>3090</v>
      </c>
      <c r="F2402">
        <v>1</v>
      </c>
      <c r="G2402">
        <v>0</v>
      </c>
      <c r="H2402">
        <v>0</v>
      </c>
      <c r="I2402">
        <v>0</v>
      </c>
      <c r="K2402"/>
      <c r="N2402" t="s">
        <v>3091</v>
      </c>
      <c r="O2402" t="s">
        <v>3092</v>
      </c>
      <c r="P2402" t="s">
        <v>3093</v>
      </c>
      <c r="R2402" t="s">
        <v>3094</v>
      </c>
    </row>
    <row r="2403" spans="1:18" x14ac:dyDescent="0.25">
      <c r="A2403">
        <v>21872100</v>
      </c>
      <c r="B2403" t="s">
        <v>3089</v>
      </c>
      <c r="D2403" t="s">
        <v>3090</v>
      </c>
      <c r="F2403">
        <v>1</v>
      </c>
      <c r="G2403">
        <v>0</v>
      </c>
      <c r="H2403">
        <v>9.8333333333333304</v>
      </c>
      <c r="I2403">
        <v>9.8333333333333304</v>
      </c>
      <c r="K2403"/>
      <c r="N2403" t="s">
        <v>3091</v>
      </c>
      <c r="O2403" t="s">
        <v>3092</v>
      </c>
      <c r="P2403" t="s">
        <v>3093</v>
      </c>
      <c r="R2403" t="s">
        <v>3094</v>
      </c>
    </row>
    <row r="2404" spans="1:18" x14ac:dyDescent="0.25">
      <c r="A2404">
        <v>21872200</v>
      </c>
      <c r="B2404" t="s">
        <v>3089</v>
      </c>
      <c r="D2404" t="s">
        <v>3090</v>
      </c>
      <c r="F2404">
        <v>1</v>
      </c>
      <c r="G2404">
        <v>0</v>
      </c>
      <c r="H2404">
        <v>0</v>
      </c>
      <c r="I2404">
        <v>0</v>
      </c>
      <c r="K2404"/>
      <c r="N2404" t="s">
        <v>3091</v>
      </c>
      <c r="O2404" t="s">
        <v>3092</v>
      </c>
      <c r="P2404" t="s">
        <v>3093</v>
      </c>
      <c r="R2404" t="s">
        <v>3094</v>
      </c>
    </row>
    <row r="2405" spans="1:18" x14ac:dyDescent="0.25">
      <c r="A2405">
        <v>21872300</v>
      </c>
      <c r="B2405" t="s">
        <v>3089</v>
      </c>
      <c r="D2405" t="s">
        <v>3090</v>
      </c>
      <c r="F2405">
        <v>1</v>
      </c>
      <c r="G2405">
        <v>0</v>
      </c>
      <c r="H2405">
        <v>0.24</v>
      </c>
      <c r="I2405">
        <v>0.24</v>
      </c>
      <c r="K2405"/>
      <c r="N2405" t="s">
        <v>3091</v>
      </c>
      <c r="O2405" t="s">
        <v>3092</v>
      </c>
      <c r="P2405" t="s">
        <v>3093</v>
      </c>
      <c r="R2405" t="s">
        <v>3094</v>
      </c>
    </row>
    <row r="2406" spans="1:18" x14ac:dyDescent="0.25">
      <c r="A2406">
        <v>21872400</v>
      </c>
      <c r="B2406" t="s">
        <v>3089</v>
      </c>
      <c r="D2406" t="s">
        <v>3090</v>
      </c>
      <c r="F2406">
        <v>1</v>
      </c>
      <c r="G2406">
        <v>0</v>
      </c>
      <c r="H2406">
        <v>1.02</v>
      </c>
      <c r="I2406">
        <v>1.02</v>
      </c>
      <c r="K2406"/>
      <c r="N2406" t="s">
        <v>3091</v>
      </c>
      <c r="O2406" t="s">
        <v>3092</v>
      </c>
      <c r="P2406" t="s">
        <v>3093</v>
      </c>
      <c r="R2406" t="s">
        <v>3094</v>
      </c>
    </row>
    <row r="2407" spans="1:18" x14ac:dyDescent="0.25">
      <c r="A2407">
        <v>21872500</v>
      </c>
      <c r="B2407" t="s">
        <v>3089</v>
      </c>
      <c r="D2407" t="s">
        <v>3090</v>
      </c>
      <c r="F2407">
        <v>1</v>
      </c>
      <c r="G2407">
        <v>0</v>
      </c>
      <c r="H2407">
        <v>0</v>
      </c>
      <c r="I2407">
        <v>0</v>
      </c>
      <c r="K2407"/>
      <c r="N2407" t="s">
        <v>3091</v>
      </c>
      <c r="O2407" t="s">
        <v>3092</v>
      </c>
      <c r="P2407" t="s">
        <v>3093</v>
      </c>
      <c r="R2407" t="s">
        <v>3094</v>
      </c>
    </row>
    <row r="2408" spans="1:18" x14ac:dyDescent="0.25">
      <c r="A2408">
        <v>21873000</v>
      </c>
      <c r="B2408" t="s">
        <v>3089</v>
      </c>
      <c r="D2408" t="s">
        <v>3090</v>
      </c>
      <c r="F2408">
        <v>1</v>
      </c>
      <c r="G2408">
        <v>0</v>
      </c>
      <c r="H2408">
        <v>2.725E-2</v>
      </c>
      <c r="I2408">
        <v>2.725E-2</v>
      </c>
      <c r="K2408"/>
      <c r="N2408" t="s">
        <v>3091</v>
      </c>
      <c r="O2408" t="s">
        <v>3092</v>
      </c>
      <c r="P2408" t="s">
        <v>3093</v>
      </c>
      <c r="R2408" t="s">
        <v>3094</v>
      </c>
    </row>
    <row r="2409" spans="1:18" x14ac:dyDescent="0.25">
      <c r="A2409">
        <v>21874000</v>
      </c>
      <c r="B2409" t="s">
        <v>3089</v>
      </c>
      <c r="D2409" t="s">
        <v>3090</v>
      </c>
      <c r="F2409">
        <v>1</v>
      </c>
      <c r="G2409">
        <v>0</v>
      </c>
      <c r="H2409">
        <v>7.7000000000000002E-3</v>
      </c>
      <c r="I2409">
        <v>7.7000000000000002E-3</v>
      </c>
      <c r="K2409"/>
      <c r="N2409" t="s">
        <v>3091</v>
      </c>
      <c r="O2409" t="s">
        <v>3092</v>
      </c>
      <c r="P2409" t="s">
        <v>3093</v>
      </c>
      <c r="R2409" t="s">
        <v>3094</v>
      </c>
    </row>
    <row r="2410" spans="1:18" x14ac:dyDescent="0.25">
      <c r="A2410">
        <v>21874100</v>
      </c>
      <c r="B2410" t="s">
        <v>3089</v>
      </c>
      <c r="D2410" t="s">
        <v>3090</v>
      </c>
      <c r="F2410">
        <v>1</v>
      </c>
      <c r="G2410">
        <v>0</v>
      </c>
      <c r="H2410">
        <v>597.71</v>
      </c>
      <c r="I2410">
        <v>597.71</v>
      </c>
      <c r="K2410"/>
      <c r="N2410" t="s">
        <v>3091</v>
      </c>
      <c r="O2410" t="s">
        <v>3092</v>
      </c>
      <c r="P2410" t="s">
        <v>3093</v>
      </c>
      <c r="R2410" t="s">
        <v>3094</v>
      </c>
    </row>
    <row r="2411" spans="1:18" x14ac:dyDescent="0.25">
      <c r="A2411">
        <v>21874200</v>
      </c>
      <c r="B2411" t="s">
        <v>3089</v>
      </c>
      <c r="D2411" t="s">
        <v>3090</v>
      </c>
      <c r="F2411">
        <v>1</v>
      </c>
      <c r="G2411">
        <v>0</v>
      </c>
      <c r="H2411">
        <v>0</v>
      </c>
      <c r="I2411">
        <v>0</v>
      </c>
      <c r="K2411"/>
      <c r="N2411" t="s">
        <v>3091</v>
      </c>
      <c r="O2411" t="s">
        <v>3092</v>
      </c>
      <c r="P2411" t="s">
        <v>3093</v>
      </c>
      <c r="R2411" t="s">
        <v>3094</v>
      </c>
    </row>
    <row r="2412" spans="1:18" x14ac:dyDescent="0.25">
      <c r="A2412">
        <v>21874300</v>
      </c>
      <c r="B2412" t="s">
        <v>3089</v>
      </c>
      <c r="D2412" t="s">
        <v>3090</v>
      </c>
      <c r="F2412">
        <v>1</v>
      </c>
      <c r="G2412">
        <v>0</v>
      </c>
      <c r="H2412">
        <v>0</v>
      </c>
      <c r="I2412">
        <v>0</v>
      </c>
      <c r="K2412"/>
      <c r="N2412" t="s">
        <v>3091</v>
      </c>
      <c r="O2412" t="s">
        <v>3092</v>
      </c>
      <c r="P2412" t="s">
        <v>3093</v>
      </c>
      <c r="R2412" t="s">
        <v>3094</v>
      </c>
    </row>
    <row r="2413" spans="1:18" x14ac:dyDescent="0.25">
      <c r="A2413">
        <v>21874400</v>
      </c>
      <c r="B2413" t="s">
        <v>3089</v>
      </c>
      <c r="D2413" t="s">
        <v>3090</v>
      </c>
      <c r="F2413">
        <v>1</v>
      </c>
      <c r="G2413">
        <v>0</v>
      </c>
      <c r="H2413">
        <v>11.49</v>
      </c>
      <c r="I2413">
        <v>11.49</v>
      </c>
      <c r="K2413"/>
      <c r="N2413" t="s">
        <v>3091</v>
      </c>
      <c r="O2413" t="s">
        <v>3092</v>
      </c>
      <c r="P2413" t="s">
        <v>3093</v>
      </c>
      <c r="R2413" t="s">
        <v>3094</v>
      </c>
    </row>
    <row r="2414" spans="1:18" x14ac:dyDescent="0.25">
      <c r="A2414">
        <v>21874500</v>
      </c>
      <c r="B2414" t="s">
        <v>3089</v>
      </c>
      <c r="D2414" t="s">
        <v>3090</v>
      </c>
      <c r="F2414">
        <v>1</v>
      </c>
      <c r="G2414">
        <v>0</v>
      </c>
      <c r="H2414">
        <v>29.835000000000001</v>
      </c>
      <c r="I2414">
        <v>29.835000000000001</v>
      </c>
      <c r="K2414"/>
      <c r="N2414" t="s">
        <v>3091</v>
      </c>
      <c r="O2414" t="s">
        <v>3092</v>
      </c>
      <c r="P2414" t="s">
        <v>3093</v>
      </c>
      <c r="R2414" t="s">
        <v>3094</v>
      </c>
    </row>
    <row r="2415" spans="1:18" x14ac:dyDescent="0.25">
      <c r="A2415">
        <v>21874600</v>
      </c>
      <c r="B2415" t="s">
        <v>3089</v>
      </c>
      <c r="D2415" t="s">
        <v>3090</v>
      </c>
      <c r="F2415">
        <v>1</v>
      </c>
      <c r="G2415">
        <v>0</v>
      </c>
      <c r="H2415">
        <v>5.7275</v>
      </c>
      <c r="I2415">
        <v>5.7275</v>
      </c>
      <c r="K2415"/>
      <c r="N2415" t="s">
        <v>3091</v>
      </c>
      <c r="O2415" t="s">
        <v>3092</v>
      </c>
      <c r="P2415" t="s">
        <v>3093</v>
      </c>
      <c r="R2415" t="s">
        <v>3094</v>
      </c>
    </row>
    <row r="2416" spans="1:18" x14ac:dyDescent="0.25">
      <c r="A2416">
        <v>21874700</v>
      </c>
      <c r="B2416" t="s">
        <v>3089</v>
      </c>
      <c r="D2416" t="s">
        <v>3090</v>
      </c>
      <c r="F2416">
        <v>1</v>
      </c>
      <c r="G2416">
        <v>0</v>
      </c>
      <c r="H2416">
        <v>0</v>
      </c>
      <c r="I2416">
        <v>0</v>
      </c>
      <c r="K2416"/>
      <c r="N2416" t="s">
        <v>3091</v>
      </c>
      <c r="O2416" t="s">
        <v>3092</v>
      </c>
      <c r="P2416" t="s">
        <v>3093</v>
      </c>
      <c r="R2416" t="s">
        <v>3094</v>
      </c>
    </row>
    <row r="2417" spans="1:18" x14ac:dyDescent="0.25">
      <c r="A2417">
        <v>21874800</v>
      </c>
      <c r="B2417" t="s">
        <v>3089</v>
      </c>
      <c r="D2417" t="s">
        <v>3090</v>
      </c>
      <c r="F2417">
        <v>1</v>
      </c>
      <c r="G2417">
        <v>0</v>
      </c>
      <c r="H2417">
        <v>189.84</v>
      </c>
      <c r="I2417">
        <v>189.84</v>
      </c>
      <c r="K2417"/>
      <c r="N2417" t="s">
        <v>3091</v>
      </c>
      <c r="O2417" t="s">
        <v>3092</v>
      </c>
      <c r="P2417" t="s">
        <v>3093</v>
      </c>
      <c r="R2417" t="s">
        <v>3094</v>
      </c>
    </row>
    <row r="2418" spans="1:18" x14ac:dyDescent="0.25">
      <c r="A2418">
        <v>21874900</v>
      </c>
      <c r="B2418" t="s">
        <v>3089</v>
      </c>
      <c r="D2418" t="s">
        <v>3090</v>
      </c>
      <c r="F2418">
        <v>1</v>
      </c>
      <c r="G2418">
        <v>0</v>
      </c>
      <c r="H2418">
        <v>403.55502135832</v>
      </c>
      <c r="I2418">
        <v>403.55502135832</v>
      </c>
      <c r="K2418"/>
      <c r="N2418" t="s">
        <v>3091</v>
      </c>
      <c r="O2418" t="s">
        <v>3092</v>
      </c>
      <c r="P2418" t="s">
        <v>3093</v>
      </c>
      <c r="R2418" t="s">
        <v>3094</v>
      </c>
    </row>
    <row r="2419" spans="1:18" x14ac:dyDescent="0.25">
      <c r="A2419">
        <v>21875000</v>
      </c>
      <c r="B2419" t="s">
        <v>3089</v>
      </c>
      <c r="D2419" t="s">
        <v>3090</v>
      </c>
      <c r="F2419">
        <v>1</v>
      </c>
      <c r="G2419">
        <v>0</v>
      </c>
      <c r="H2419">
        <v>155.99817864479999</v>
      </c>
      <c r="I2419">
        <v>155.99817864479999</v>
      </c>
      <c r="K2419"/>
      <c r="N2419" t="s">
        <v>3091</v>
      </c>
      <c r="O2419" t="s">
        <v>3092</v>
      </c>
      <c r="P2419" t="s">
        <v>3093</v>
      </c>
      <c r="R2419" t="s">
        <v>3094</v>
      </c>
    </row>
    <row r="2420" spans="1:18" x14ac:dyDescent="0.25">
      <c r="A2420">
        <v>21875100</v>
      </c>
      <c r="B2420" t="s">
        <v>3089</v>
      </c>
      <c r="D2420" t="s">
        <v>3090</v>
      </c>
      <c r="F2420">
        <v>1</v>
      </c>
      <c r="G2420">
        <v>0</v>
      </c>
      <c r="H2420">
        <v>25.15</v>
      </c>
      <c r="I2420">
        <v>25.15</v>
      </c>
      <c r="K2420"/>
      <c r="N2420" t="s">
        <v>3091</v>
      </c>
      <c r="O2420" t="s">
        <v>3092</v>
      </c>
      <c r="P2420" t="s">
        <v>3093</v>
      </c>
      <c r="R2420" t="s">
        <v>3094</v>
      </c>
    </row>
    <row r="2421" spans="1:18" x14ac:dyDescent="0.25">
      <c r="A2421">
        <v>21875200</v>
      </c>
      <c r="B2421" t="s">
        <v>3089</v>
      </c>
      <c r="D2421" t="s">
        <v>3090</v>
      </c>
      <c r="F2421">
        <v>1</v>
      </c>
      <c r="G2421">
        <v>0</v>
      </c>
      <c r="H2421">
        <v>0</v>
      </c>
      <c r="I2421">
        <v>0</v>
      </c>
      <c r="K2421"/>
      <c r="N2421" t="s">
        <v>3091</v>
      </c>
      <c r="O2421" t="s">
        <v>3092</v>
      </c>
      <c r="P2421" t="s">
        <v>3093</v>
      </c>
      <c r="R2421" t="s">
        <v>3094</v>
      </c>
    </row>
    <row r="2422" spans="1:18" x14ac:dyDescent="0.25">
      <c r="A2422">
        <v>21875300</v>
      </c>
      <c r="B2422" t="s">
        <v>3089</v>
      </c>
      <c r="D2422" t="s">
        <v>3090</v>
      </c>
      <c r="F2422">
        <v>1</v>
      </c>
      <c r="G2422">
        <v>0</v>
      </c>
      <c r="H2422">
        <v>8.11</v>
      </c>
      <c r="I2422">
        <v>8.11</v>
      </c>
      <c r="K2422"/>
      <c r="N2422" t="s">
        <v>3091</v>
      </c>
      <c r="O2422" t="s">
        <v>3092</v>
      </c>
      <c r="P2422" t="s">
        <v>3093</v>
      </c>
      <c r="R2422" t="s">
        <v>3094</v>
      </c>
    </row>
    <row r="2423" spans="1:18" x14ac:dyDescent="0.25">
      <c r="A2423">
        <v>21875400</v>
      </c>
      <c r="B2423" t="s">
        <v>3089</v>
      </c>
      <c r="D2423" t="s">
        <v>3090</v>
      </c>
      <c r="F2423">
        <v>1</v>
      </c>
      <c r="G2423">
        <v>0</v>
      </c>
      <c r="H2423">
        <v>0</v>
      </c>
      <c r="I2423">
        <v>0</v>
      </c>
      <c r="K2423"/>
      <c r="N2423" t="s">
        <v>3091</v>
      </c>
      <c r="O2423" t="s">
        <v>3092</v>
      </c>
      <c r="P2423" t="s">
        <v>3093</v>
      </c>
      <c r="R2423" t="s">
        <v>3094</v>
      </c>
    </row>
    <row r="2424" spans="1:18" x14ac:dyDescent="0.25">
      <c r="A2424">
        <v>21875410</v>
      </c>
      <c r="B2424" t="s">
        <v>3089</v>
      </c>
      <c r="D2424" t="s">
        <v>3090</v>
      </c>
      <c r="F2424">
        <v>1</v>
      </c>
      <c r="G2424">
        <v>0</v>
      </c>
      <c r="H2424">
        <v>17.62</v>
      </c>
      <c r="I2424">
        <v>17.62</v>
      </c>
      <c r="K2424"/>
      <c r="N2424" t="s">
        <v>3091</v>
      </c>
      <c r="O2424" t="s">
        <v>3092</v>
      </c>
      <c r="P2424" t="s">
        <v>3093</v>
      </c>
      <c r="R2424" t="s">
        <v>3094</v>
      </c>
    </row>
    <row r="2425" spans="1:18" x14ac:dyDescent="0.25">
      <c r="A2425">
        <v>21875500</v>
      </c>
      <c r="B2425" t="s">
        <v>3089</v>
      </c>
      <c r="D2425" t="s">
        <v>3090</v>
      </c>
      <c r="F2425">
        <v>1</v>
      </c>
      <c r="G2425">
        <v>0</v>
      </c>
      <c r="H2425">
        <v>27.22</v>
      </c>
      <c r="I2425">
        <v>27.22</v>
      </c>
      <c r="K2425"/>
      <c r="N2425" t="s">
        <v>3091</v>
      </c>
      <c r="O2425" t="s">
        <v>3092</v>
      </c>
      <c r="P2425" t="s">
        <v>3093</v>
      </c>
      <c r="R2425" t="s">
        <v>3094</v>
      </c>
    </row>
    <row r="2426" spans="1:18" x14ac:dyDescent="0.25">
      <c r="A2426">
        <v>21875600</v>
      </c>
      <c r="B2426" t="s">
        <v>3089</v>
      </c>
      <c r="D2426" t="s">
        <v>3090</v>
      </c>
      <c r="F2426">
        <v>1</v>
      </c>
      <c r="G2426">
        <v>0</v>
      </c>
      <c r="H2426">
        <v>0</v>
      </c>
      <c r="I2426">
        <v>0</v>
      </c>
      <c r="K2426"/>
      <c r="N2426" t="s">
        <v>3091</v>
      </c>
      <c r="O2426" t="s">
        <v>3092</v>
      </c>
      <c r="P2426" t="s">
        <v>3093</v>
      </c>
      <c r="R2426" t="s">
        <v>3094</v>
      </c>
    </row>
    <row r="2427" spans="1:18" x14ac:dyDescent="0.25">
      <c r="A2427">
        <v>21875610</v>
      </c>
      <c r="B2427" t="s">
        <v>3089</v>
      </c>
      <c r="D2427" t="s">
        <v>3090</v>
      </c>
      <c r="F2427">
        <v>1</v>
      </c>
      <c r="G2427">
        <v>0</v>
      </c>
      <c r="H2427">
        <v>18.54</v>
      </c>
      <c r="I2427">
        <v>18.54</v>
      </c>
      <c r="K2427"/>
      <c r="N2427" t="s">
        <v>3091</v>
      </c>
      <c r="O2427" t="s">
        <v>3092</v>
      </c>
      <c r="P2427" t="s">
        <v>3093</v>
      </c>
      <c r="R2427" t="s">
        <v>3094</v>
      </c>
    </row>
    <row r="2428" spans="1:18" x14ac:dyDescent="0.25">
      <c r="A2428">
        <v>21875700</v>
      </c>
      <c r="B2428" t="s">
        <v>3089</v>
      </c>
      <c r="D2428" t="s">
        <v>3090</v>
      </c>
      <c r="F2428">
        <v>1</v>
      </c>
      <c r="G2428">
        <v>0</v>
      </c>
      <c r="H2428">
        <v>14.53</v>
      </c>
      <c r="I2428">
        <v>14.53</v>
      </c>
      <c r="K2428"/>
      <c r="N2428" t="s">
        <v>3091</v>
      </c>
      <c r="O2428" t="s">
        <v>3092</v>
      </c>
      <c r="P2428" t="s">
        <v>3093</v>
      </c>
      <c r="R2428" t="s">
        <v>3094</v>
      </c>
    </row>
    <row r="2429" spans="1:18" x14ac:dyDescent="0.25">
      <c r="A2429">
        <v>21875800</v>
      </c>
      <c r="B2429" t="s">
        <v>3089</v>
      </c>
      <c r="D2429" t="s">
        <v>3090</v>
      </c>
      <c r="F2429">
        <v>1</v>
      </c>
      <c r="G2429">
        <v>0</v>
      </c>
      <c r="H2429">
        <v>9.85</v>
      </c>
      <c r="I2429">
        <v>9.85</v>
      </c>
      <c r="K2429"/>
      <c r="N2429" t="s">
        <v>3091</v>
      </c>
      <c r="O2429" t="s">
        <v>3092</v>
      </c>
      <c r="P2429" t="s">
        <v>3093</v>
      </c>
      <c r="R2429" t="s">
        <v>3094</v>
      </c>
    </row>
    <row r="2430" spans="1:18" x14ac:dyDescent="0.25">
      <c r="A2430">
        <v>21875900</v>
      </c>
      <c r="B2430" t="s">
        <v>3089</v>
      </c>
      <c r="D2430" t="s">
        <v>3090</v>
      </c>
      <c r="F2430">
        <v>1</v>
      </c>
      <c r="G2430">
        <v>0</v>
      </c>
      <c r="H2430">
        <v>8.69</v>
      </c>
      <c r="I2430">
        <v>8.69</v>
      </c>
      <c r="K2430"/>
      <c r="N2430" t="s">
        <v>3091</v>
      </c>
      <c r="O2430" t="s">
        <v>3092</v>
      </c>
      <c r="P2430" t="s">
        <v>3093</v>
      </c>
      <c r="R2430" t="s">
        <v>3094</v>
      </c>
    </row>
    <row r="2431" spans="1:18" x14ac:dyDescent="0.25">
      <c r="A2431">
        <v>21876000</v>
      </c>
      <c r="B2431" t="s">
        <v>3089</v>
      </c>
      <c r="D2431" t="s">
        <v>3090</v>
      </c>
      <c r="F2431">
        <v>1</v>
      </c>
      <c r="G2431">
        <v>0</v>
      </c>
      <c r="H2431">
        <v>39.39</v>
      </c>
      <c r="I2431">
        <v>39.39</v>
      </c>
      <c r="K2431"/>
      <c r="N2431" t="s">
        <v>3091</v>
      </c>
      <c r="O2431" t="s">
        <v>3092</v>
      </c>
      <c r="P2431" t="s">
        <v>3093</v>
      </c>
      <c r="R2431" t="s">
        <v>3094</v>
      </c>
    </row>
    <row r="2432" spans="1:18" x14ac:dyDescent="0.25">
      <c r="A2432">
        <v>21876100</v>
      </c>
      <c r="B2432" t="s">
        <v>3089</v>
      </c>
      <c r="D2432" t="s">
        <v>3090</v>
      </c>
      <c r="F2432">
        <v>1</v>
      </c>
      <c r="G2432">
        <v>0</v>
      </c>
      <c r="H2432">
        <v>43.15</v>
      </c>
      <c r="I2432">
        <v>43.15</v>
      </c>
      <c r="K2432"/>
      <c r="N2432" t="s">
        <v>3091</v>
      </c>
      <c r="O2432" t="s">
        <v>3092</v>
      </c>
      <c r="P2432" t="s">
        <v>3093</v>
      </c>
      <c r="R2432" t="s">
        <v>3094</v>
      </c>
    </row>
    <row r="2433" spans="1:18" x14ac:dyDescent="0.25">
      <c r="A2433">
        <v>21876200</v>
      </c>
      <c r="B2433" t="s">
        <v>3089</v>
      </c>
      <c r="D2433" t="s">
        <v>3090</v>
      </c>
      <c r="F2433">
        <v>1</v>
      </c>
      <c r="G2433">
        <v>0</v>
      </c>
      <c r="H2433">
        <v>8.11</v>
      </c>
      <c r="I2433">
        <v>8.11</v>
      </c>
      <c r="K2433"/>
      <c r="N2433" t="s">
        <v>3091</v>
      </c>
      <c r="O2433" t="s">
        <v>3092</v>
      </c>
      <c r="P2433" t="s">
        <v>3093</v>
      </c>
      <c r="R2433" t="s">
        <v>3094</v>
      </c>
    </row>
    <row r="2434" spans="1:18" x14ac:dyDescent="0.25">
      <c r="A2434">
        <v>21876300</v>
      </c>
      <c r="B2434" t="s">
        <v>3089</v>
      </c>
      <c r="D2434" t="s">
        <v>3090</v>
      </c>
      <c r="F2434">
        <v>1</v>
      </c>
      <c r="G2434">
        <v>0</v>
      </c>
      <c r="H2434">
        <v>8.64</v>
      </c>
      <c r="I2434">
        <v>8.64</v>
      </c>
      <c r="K2434"/>
      <c r="N2434" t="s">
        <v>3091</v>
      </c>
      <c r="O2434" t="s">
        <v>3092</v>
      </c>
      <c r="P2434" t="s">
        <v>3093</v>
      </c>
      <c r="R2434" t="s">
        <v>3094</v>
      </c>
    </row>
    <row r="2435" spans="1:18" x14ac:dyDescent="0.25">
      <c r="A2435">
        <v>21876400</v>
      </c>
      <c r="B2435" t="s">
        <v>3089</v>
      </c>
      <c r="D2435" t="s">
        <v>3090</v>
      </c>
      <c r="F2435">
        <v>1</v>
      </c>
      <c r="G2435">
        <v>0</v>
      </c>
      <c r="H2435">
        <v>0</v>
      </c>
      <c r="I2435">
        <v>0</v>
      </c>
      <c r="K2435"/>
      <c r="N2435" t="s">
        <v>3091</v>
      </c>
      <c r="O2435" t="s">
        <v>3092</v>
      </c>
      <c r="P2435" t="s">
        <v>3093</v>
      </c>
      <c r="R2435" t="s">
        <v>3094</v>
      </c>
    </row>
    <row r="2436" spans="1:18" x14ac:dyDescent="0.25">
      <c r="A2436">
        <v>21876500</v>
      </c>
      <c r="B2436" t="s">
        <v>3089</v>
      </c>
      <c r="D2436" t="s">
        <v>3090</v>
      </c>
      <c r="F2436">
        <v>1</v>
      </c>
      <c r="G2436">
        <v>0</v>
      </c>
      <c r="H2436">
        <v>0</v>
      </c>
      <c r="I2436">
        <v>0</v>
      </c>
      <c r="K2436"/>
      <c r="N2436" t="s">
        <v>3091</v>
      </c>
      <c r="O2436" t="s">
        <v>3092</v>
      </c>
      <c r="P2436" t="s">
        <v>3093</v>
      </c>
      <c r="R2436" t="s">
        <v>3094</v>
      </c>
    </row>
    <row r="2437" spans="1:18" x14ac:dyDescent="0.25">
      <c r="A2437">
        <v>21876600</v>
      </c>
      <c r="B2437" t="s">
        <v>3089</v>
      </c>
      <c r="D2437" t="s">
        <v>3090</v>
      </c>
      <c r="F2437">
        <v>1</v>
      </c>
      <c r="G2437">
        <v>0</v>
      </c>
      <c r="H2437">
        <v>0</v>
      </c>
      <c r="I2437">
        <v>0</v>
      </c>
      <c r="K2437"/>
      <c r="N2437" t="s">
        <v>3091</v>
      </c>
      <c r="O2437" t="s">
        <v>3092</v>
      </c>
      <c r="P2437" t="s">
        <v>3093</v>
      </c>
      <c r="R2437" t="s">
        <v>3094</v>
      </c>
    </row>
    <row r="2438" spans="1:18" x14ac:dyDescent="0.25">
      <c r="A2438">
        <v>21876700</v>
      </c>
      <c r="B2438" t="s">
        <v>3089</v>
      </c>
      <c r="D2438" t="s">
        <v>3090</v>
      </c>
      <c r="F2438">
        <v>1</v>
      </c>
      <c r="G2438">
        <v>0</v>
      </c>
      <c r="H2438">
        <v>0</v>
      </c>
      <c r="I2438">
        <v>0</v>
      </c>
      <c r="K2438"/>
      <c r="N2438" t="s">
        <v>3091</v>
      </c>
      <c r="O2438" t="s">
        <v>3092</v>
      </c>
      <c r="P2438" t="s">
        <v>3093</v>
      </c>
      <c r="R2438" t="s">
        <v>3094</v>
      </c>
    </row>
    <row r="2439" spans="1:18" x14ac:dyDescent="0.25">
      <c r="A2439">
        <v>21876800</v>
      </c>
      <c r="B2439" t="s">
        <v>3089</v>
      </c>
      <c r="D2439" t="s">
        <v>3090</v>
      </c>
      <c r="F2439">
        <v>1</v>
      </c>
      <c r="G2439">
        <v>0</v>
      </c>
      <c r="H2439">
        <v>0</v>
      </c>
      <c r="I2439">
        <v>0</v>
      </c>
      <c r="K2439"/>
      <c r="N2439" t="s">
        <v>3091</v>
      </c>
      <c r="O2439" t="s">
        <v>3092</v>
      </c>
      <c r="P2439" t="s">
        <v>3093</v>
      </c>
      <c r="R2439" t="s">
        <v>3094</v>
      </c>
    </row>
    <row r="2440" spans="1:18" x14ac:dyDescent="0.25">
      <c r="A2440">
        <v>21876900</v>
      </c>
      <c r="B2440" t="s">
        <v>3089</v>
      </c>
      <c r="D2440" t="s">
        <v>3090</v>
      </c>
      <c r="F2440">
        <v>1</v>
      </c>
      <c r="G2440">
        <v>0</v>
      </c>
      <c r="H2440">
        <v>10.6</v>
      </c>
      <c r="I2440">
        <v>10.6</v>
      </c>
      <c r="K2440"/>
      <c r="N2440" t="s">
        <v>3091</v>
      </c>
      <c r="O2440" t="s">
        <v>3092</v>
      </c>
      <c r="P2440" t="s">
        <v>3093</v>
      </c>
      <c r="R2440" t="s">
        <v>3094</v>
      </c>
    </row>
    <row r="2441" spans="1:18" x14ac:dyDescent="0.25">
      <c r="A2441">
        <v>21877000</v>
      </c>
      <c r="B2441" t="s">
        <v>3089</v>
      </c>
      <c r="D2441" t="s">
        <v>3090</v>
      </c>
      <c r="F2441">
        <v>1</v>
      </c>
      <c r="G2441">
        <v>0</v>
      </c>
      <c r="H2441">
        <v>0</v>
      </c>
      <c r="I2441">
        <v>0</v>
      </c>
      <c r="K2441"/>
      <c r="N2441" t="s">
        <v>3091</v>
      </c>
      <c r="O2441" t="s">
        <v>3092</v>
      </c>
      <c r="P2441" t="s">
        <v>3093</v>
      </c>
      <c r="R2441" t="s">
        <v>3094</v>
      </c>
    </row>
    <row r="2442" spans="1:18" x14ac:dyDescent="0.25">
      <c r="A2442">
        <v>21877100</v>
      </c>
      <c r="B2442" t="s">
        <v>3089</v>
      </c>
      <c r="D2442" t="s">
        <v>3090</v>
      </c>
      <c r="F2442">
        <v>1</v>
      </c>
      <c r="G2442">
        <v>0</v>
      </c>
      <c r="H2442">
        <v>0</v>
      </c>
      <c r="I2442">
        <v>0</v>
      </c>
      <c r="K2442"/>
      <c r="N2442" t="s">
        <v>3091</v>
      </c>
      <c r="O2442" t="s">
        <v>3092</v>
      </c>
      <c r="P2442" t="s">
        <v>3093</v>
      </c>
      <c r="R2442" t="s">
        <v>3094</v>
      </c>
    </row>
    <row r="2443" spans="1:18" x14ac:dyDescent="0.25">
      <c r="A2443">
        <v>21877200</v>
      </c>
      <c r="B2443" t="s">
        <v>3089</v>
      </c>
      <c r="D2443" t="s">
        <v>3090</v>
      </c>
      <c r="F2443">
        <v>1</v>
      </c>
      <c r="G2443">
        <v>0</v>
      </c>
      <c r="H2443">
        <v>0</v>
      </c>
      <c r="I2443">
        <v>0</v>
      </c>
      <c r="K2443"/>
      <c r="N2443" t="s">
        <v>3091</v>
      </c>
      <c r="O2443" t="s">
        <v>3092</v>
      </c>
      <c r="P2443" t="s">
        <v>3093</v>
      </c>
      <c r="R2443" t="s">
        <v>3094</v>
      </c>
    </row>
    <row r="2444" spans="1:18" x14ac:dyDescent="0.25">
      <c r="A2444">
        <v>21877300</v>
      </c>
      <c r="B2444" t="s">
        <v>3089</v>
      </c>
      <c r="D2444" t="s">
        <v>3090</v>
      </c>
      <c r="F2444">
        <v>1</v>
      </c>
      <c r="G2444">
        <v>0</v>
      </c>
      <c r="H2444">
        <v>0</v>
      </c>
      <c r="I2444">
        <v>0</v>
      </c>
      <c r="K2444"/>
      <c r="N2444" t="s">
        <v>3091</v>
      </c>
      <c r="O2444" t="s">
        <v>3092</v>
      </c>
      <c r="P2444" t="s">
        <v>3093</v>
      </c>
      <c r="R2444" t="s">
        <v>3094</v>
      </c>
    </row>
    <row r="2445" spans="1:18" x14ac:dyDescent="0.25">
      <c r="A2445">
        <v>21877400</v>
      </c>
      <c r="B2445" t="s">
        <v>3089</v>
      </c>
      <c r="D2445" t="s">
        <v>3090</v>
      </c>
      <c r="F2445">
        <v>1</v>
      </c>
      <c r="G2445">
        <v>0</v>
      </c>
      <c r="H2445">
        <v>0</v>
      </c>
      <c r="I2445">
        <v>0</v>
      </c>
      <c r="K2445"/>
      <c r="N2445" t="s">
        <v>3091</v>
      </c>
      <c r="O2445" t="s">
        <v>3092</v>
      </c>
      <c r="P2445" t="s">
        <v>3093</v>
      </c>
      <c r="R2445" t="s">
        <v>3094</v>
      </c>
    </row>
    <row r="2446" spans="1:18" x14ac:dyDescent="0.25">
      <c r="A2446">
        <v>21877500</v>
      </c>
      <c r="B2446" t="s">
        <v>3089</v>
      </c>
      <c r="D2446" t="s">
        <v>3090</v>
      </c>
      <c r="F2446">
        <v>1</v>
      </c>
      <c r="G2446">
        <v>0</v>
      </c>
      <c r="H2446">
        <v>0</v>
      </c>
      <c r="I2446">
        <v>0</v>
      </c>
      <c r="K2446"/>
      <c r="N2446" t="s">
        <v>3091</v>
      </c>
      <c r="O2446" t="s">
        <v>3092</v>
      </c>
      <c r="P2446" t="s">
        <v>3093</v>
      </c>
      <c r="R2446" t="s">
        <v>3094</v>
      </c>
    </row>
    <row r="2447" spans="1:18" x14ac:dyDescent="0.25">
      <c r="A2447">
        <v>21877600</v>
      </c>
      <c r="B2447" t="s">
        <v>3089</v>
      </c>
      <c r="D2447" t="s">
        <v>3090</v>
      </c>
      <c r="F2447">
        <v>1</v>
      </c>
      <c r="G2447">
        <v>0</v>
      </c>
      <c r="H2447">
        <v>31.835000000000001</v>
      </c>
      <c r="I2447">
        <v>31.835000000000001</v>
      </c>
      <c r="K2447"/>
      <c r="N2447" t="s">
        <v>3091</v>
      </c>
      <c r="O2447" t="s">
        <v>3092</v>
      </c>
      <c r="P2447" t="s">
        <v>3093</v>
      </c>
      <c r="R2447" t="s">
        <v>3094</v>
      </c>
    </row>
    <row r="2448" spans="1:18" x14ac:dyDescent="0.25">
      <c r="A2448">
        <v>21877700</v>
      </c>
      <c r="B2448" t="s">
        <v>3089</v>
      </c>
      <c r="D2448" t="s">
        <v>3090</v>
      </c>
      <c r="F2448">
        <v>1</v>
      </c>
      <c r="G2448">
        <v>0</v>
      </c>
      <c r="H2448">
        <v>17.600000000000001</v>
      </c>
      <c r="I2448">
        <v>17.600000000000001</v>
      </c>
      <c r="K2448"/>
      <c r="N2448" t="s">
        <v>3091</v>
      </c>
      <c r="O2448" t="s">
        <v>3092</v>
      </c>
      <c r="P2448" t="s">
        <v>3093</v>
      </c>
      <c r="R2448" t="s">
        <v>3094</v>
      </c>
    </row>
    <row r="2449" spans="1:18" x14ac:dyDescent="0.25">
      <c r="A2449">
        <v>21877800</v>
      </c>
      <c r="B2449" t="s">
        <v>3089</v>
      </c>
      <c r="D2449" t="s">
        <v>3090</v>
      </c>
      <c r="F2449">
        <v>1</v>
      </c>
      <c r="G2449">
        <v>0</v>
      </c>
      <c r="H2449">
        <v>0</v>
      </c>
      <c r="I2449">
        <v>0</v>
      </c>
      <c r="K2449"/>
      <c r="N2449" t="s">
        <v>3091</v>
      </c>
      <c r="O2449" t="s">
        <v>3092</v>
      </c>
      <c r="P2449" t="s">
        <v>3093</v>
      </c>
      <c r="R2449" t="s">
        <v>3094</v>
      </c>
    </row>
    <row r="2450" spans="1:18" x14ac:dyDescent="0.25">
      <c r="A2450">
        <v>21877900</v>
      </c>
      <c r="B2450" t="s">
        <v>3089</v>
      </c>
      <c r="D2450" t="s">
        <v>3090</v>
      </c>
      <c r="F2450">
        <v>1</v>
      </c>
      <c r="G2450">
        <v>0</v>
      </c>
      <c r="H2450">
        <v>0</v>
      </c>
      <c r="I2450">
        <v>0</v>
      </c>
      <c r="K2450"/>
      <c r="N2450" t="s">
        <v>3091</v>
      </c>
      <c r="O2450" t="s">
        <v>3092</v>
      </c>
      <c r="P2450" t="s">
        <v>3093</v>
      </c>
      <c r="R2450" t="s">
        <v>3094</v>
      </c>
    </row>
    <row r="2451" spans="1:18" x14ac:dyDescent="0.25">
      <c r="A2451">
        <v>2187800</v>
      </c>
      <c r="B2451" t="s">
        <v>3089</v>
      </c>
      <c r="D2451" t="s">
        <v>3090</v>
      </c>
      <c r="F2451">
        <v>1</v>
      </c>
      <c r="G2451">
        <v>0</v>
      </c>
      <c r="H2451">
        <v>0</v>
      </c>
      <c r="I2451">
        <v>0</v>
      </c>
      <c r="K2451"/>
      <c r="N2451" t="s">
        <v>3091</v>
      </c>
      <c r="O2451" t="s">
        <v>3092</v>
      </c>
      <c r="P2451" t="s">
        <v>3093</v>
      </c>
      <c r="R2451" t="s">
        <v>3094</v>
      </c>
    </row>
    <row r="2452" spans="1:18" x14ac:dyDescent="0.25">
      <c r="A2452">
        <v>21878000</v>
      </c>
      <c r="B2452" t="s">
        <v>3089</v>
      </c>
      <c r="D2452" t="s">
        <v>3090</v>
      </c>
      <c r="F2452">
        <v>1</v>
      </c>
      <c r="G2452">
        <v>0</v>
      </c>
      <c r="H2452">
        <v>0</v>
      </c>
      <c r="I2452">
        <v>0</v>
      </c>
      <c r="K2452"/>
      <c r="N2452" t="s">
        <v>3091</v>
      </c>
      <c r="O2452" t="s">
        <v>3092</v>
      </c>
      <c r="P2452" t="s">
        <v>3093</v>
      </c>
      <c r="R2452" t="s">
        <v>3094</v>
      </c>
    </row>
    <row r="2453" spans="1:18" x14ac:dyDescent="0.25">
      <c r="A2453">
        <v>21878100</v>
      </c>
      <c r="B2453" t="s">
        <v>3089</v>
      </c>
      <c r="D2453" t="s">
        <v>3090</v>
      </c>
      <c r="F2453">
        <v>1</v>
      </c>
      <c r="G2453">
        <v>0</v>
      </c>
      <c r="H2453">
        <v>0</v>
      </c>
      <c r="I2453">
        <v>0</v>
      </c>
      <c r="K2453"/>
      <c r="N2453" t="s">
        <v>3091</v>
      </c>
      <c r="O2453" t="s">
        <v>3092</v>
      </c>
      <c r="P2453" t="s">
        <v>3093</v>
      </c>
      <c r="R2453" t="s">
        <v>3094</v>
      </c>
    </row>
    <row r="2454" spans="1:18" x14ac:dyDescent="0.25">
      <c r="A2454">
        <v>21878200</v>
      </c>
      <c r="B2454" t="s">
        <v>3089</v>
      </c>
      <c r="D2454" t="s">
        <v>3090</v>
      </c>
      <c r="F2454">
        <v>1</v>
      </c>
      <c r="G2454">
        <v>0</v>
      </c>
      <c r="H2454">
        <v>12.5613333333333</v>
      </c>
      <c r="I2454">
        <v>12.5613333333333</v>
      </c>
      <c r="K2454"/>
      <c r="N2454" t="s">
        <v>3091</v>
      </c>
      <c r="O2454" t="s">
        <v>3092</v>
      </c>
      <c r="P2454" t="s">
        <v>3093</v>
      </c>
      <c r="R2454" t="s">
        <v>3094</v>
      </c>
    </row>
    <row r="2455" spans="1:18" x14ac:dyDescent="0.25">
      <c r="A2455">
        <v>21878300</v>
      </c>
      <c r="B2455" t="s">
        <v>3089</v>
      </c>
      <c r="D2455" t="s">
        <v>3090</v>
      </c>
      <c r="F2455">
        <v>1</v>
      </c>
      <c r="G2455">
        <v>0</v>
      </c>
      <c r="H2455">
        <v>0</v>
      </c>
      <c r="I2455">
        <v>0</v>
      </c>
      <c r="K2455"/>
      <c r="N2455" t="s">
        <v>3091</v>
      </c>
      <c r="O2455" t="s">
        <v>3092</v>
      </c>
      <c r="P2455" t="s">
        <v>3093</v>
      </c>
      <c r="R2455" t="s">
        <v>3094</v>
      </c>
    </row>
    <row r="2456" spans="1:18" x14ac:dyDescent="0.25">
      <c r="A2456">
        <v>21878400</v>
      </c>
      <c r="B2456" t="s">
        <v>3089</v>
      </c>
      <c r="D2456" t="s">
        <v>3090</v>
      </c>
      <c r="F2456">
        <v>1</v>
      </c>
      <c r="G2456">
        <v>0</v>
      </c>
      <c r="H2456">
        <v>0</v>
      </c>
      <c r="I2456">
        <v>0</v>
      </c>
      <c r="K2456"/>
      <c r="N2456" t="s">
        <v>3091</v>
      </c>
      <c r="O2456" t="s">
        <v>3092</v>
      </c>
      <c r="P2456" t="s">
        <v>3093</v>
      </c>
      <c r="R2456" t="s">
        <v>3094</v>
      </c>
    </row>
    <row r="2457" spans="1:18" x14ac:dyDescent="0.25">
      <c r="A2457">
        <v>21878500</v>
      </c>
      <c r="B2457" t="s">
        <v>3089</v>
      </c>
      <c r="D2457" t="s">
        <v>3090</v>
      </c>
      <c r="F2457">
        <v>1</v>
      </c>
      <c r="G2457">
        <v>0</v>
      </c>
      <c r="H2457">
        <v>0</v>
      </c>
      <c r="I2457">
        <v>0</v>
      </c>
      <c r="K2457"/>
      <c r="N2457" t="s">
        <v>3091</v>
      </c>
      <c r="O2457" t="s">
        <v>3092</v>
      </c>
      <c r="P2457" t="s">
        <v>3093</v>
      </c>
      <c r="R2457" t="s">
        <v>3094</v>
      </c>
    </row>
    <row r="2458" spans="1:18" x14ac:dyDescent="0.25">
      <c r="A2458">
        <v>21878600</v>
      </c>
      <c r="B2458" t="s">
        <v>3089</v>
      </c>
      <c r="D2458" t="s">
        <v>3090</v>
      </c>
      <c r="F2458">
        <v>1</v>
      </c>
      <c r="G2458">
        <v>0</v>
      </c>
      <c r="H2458">
        <v>0</v>
      </c>
      <c r="I2458">
        <v>0</v>
      </c>
      <c r="K2458"/>
      <c r="N2458" t="s">
        <v>3091</v>
      </c>
      <c r="O2458" t="s">
        <v>3092</v>
      </c>
      <c r="P2458" t="s">
        <v>3093</v>
      </c>
      <c r="R2458" t="s">
        <v>3094</v>
      </c>
    </row>
    <row r="2459" spans="1:18" x14ac:dyDescent="0.25">
      <c r="A2459">
        <v>21878700</v>
      </c>
      <c r="B2459" t="s">
        <v>3089</v>
      </c>
      <c r="D2459" t="s">
        <v>3090</v>
      </c>
      <c r="F2459">
        <v>1</v>
      </c>
      <c r="G2459">
        <v>0</v>
      </c>
      <c r="H2459">
        <v>0</v>
      </c>
      <c r="I2459">
        <v>0</v>
      </c>
      <c r="K2459"/>
      <c r="N2459" t="s">
        <v>3091</v>
      </c>
      <c r="O2459" t="s">
        <v>3092</v>
      </c>
      <c r="P2459" t="s">
        <v>3093</v>
      </c>
      <c r="R2459" t="s">
        <v>3094</v>
      </c>
    </row>
    <row r="2460" spans="1:18" x14ac:dyDescent="0.25">
      <c r="A2460">
        <v>21878800</v>
      </c>
      <c r="B2460" t="s">
        <v>3089</v>
      </c>
      <c r="D2460" t="s">
        <v>3090</v>
      </c>
      <c r="F2460">
        <v>1</v>
      </c>
      <c r="G2460">
        <v>0</v>
      </c>
      <c r="H2460">
        <v>0</v>
      </c>
      <c r="I2460">
        <v>0</v>
      </c>
      <c r="K2460"/>
      <c r="N2460" t="s">
        <v>3091</v>
      </c>
      <c r="O2460" t="s">
        <v>3092</v>
      </c>
      <c r="P2460" t="s">
        <v>3093</v>
      </c>
      <c r="R2460" t="s">
        <v>3094</v>
      </c>
    </row>
    <row r="2461" spans="1:18" x14ac:dyDescent="0.25">
      <c r="A2461">
        <v>21878900</v>
      </c>
      <c r="B2461" t="s">
        <v>3089</v>
      </c>
      <c r="D2461" t="s">
        <v>3090</v>
      </c>
      <c r="F2461">
        <v>1</v>
      </c>
      <c r="G2461">
        <v>0</v>
      </c>
      <c r="H2461">
        <v>0</v>
      </c>
      <c r="I2461">
        <v>0</v>
      </c>
      <c r="K2461"/>
      <c r="N2461" t="s">
        <v>3091</v>
      </c>
      <c r="O2461" t="s">
        <v>3092</v>
      </c>
      <c r="P2461" t="s">
        <v>3093</v>
      </c>
      <c r="R2461" t="s">
        <v>3094</v>
      </c>
    </row>
    <row r="2462" spans="1:18" x14ac:dyDescent="0.25">
      <c r="A2462">
        <v>2187900</v>
      </c>
      <c r="B2462" t="s">
        <v>3089</v>
      </c>
      <c r="D2462" t="s">
        <v>3090</v>
      </c>
      <c r="F2462">
        <v>1</v>
      </c>
      <c r="G2462">
        <v>0</v>
      </c>
      <c r="H2462">
        <v>0</v>
      </c>
      <c r="I2462">
        <v>0</v>
      </c>
      <c r="K2462"/>
      <c r="N2462" t="s">
        <v>3091</v>
      </c>
      <c r="O2462" t="s">
        <v>3092</v>
      </c>
      <c r="P2462" t="s">
        <v>3093</v>
      </c>
      <c r="R2462" t="s">
        <v>3094</v>
      </c>
    </row>
    <row r="2463" spans="1:18" x14ac:dyDescent="0.25">
      <c r="A2463">
        <v>21879900</v>
      </c>
      <c r="B2463" t="s">
        <v>3089</v>
      </c>
      <c r="D2463" t="s">
        <v>3090</v>
      </c>
      <c r="F2463">
        <v>1</v>
      </c>
      <c r="G2463">
        <v>0</v>
      </c>
      <c r="H2463">
        <v>0</v>
      </c>
      <c r="I2463">
        <v>0</v>
      </c>
      <c r="K2463"/>
      <c r="N2463" t="s">
        <v>3091</v>
      </c>
      <c r="O2463" t="s">
        <v>3092</v>
      </c>
      <c r="P2463" t="s">
        <v>3093</v>
      </c>
      <c r="R2463" t="s">
        <v>3094</v>
      </c>
    </row>
    <row r="2464" spans="1:18" x14ac:dyDescent="0.25">
      <c r="A2464">
        <v>2188000</v>
      </c>
      <c r="B2464" t="s">
        <v>3089</v>
      </c>
      <c r="D2464" t="s">
        <v>3090</v>
      </c>
      <c r="F2464">
        <v>1</v>
      </c>
      <c r="G2464">
        <v>0</v>
      </c>
      <c r="H2464">
        <v>0</v>
      </c>
      <c r="I2464">
        <v>0</v>
      </c>
      <c r="K2464"/>
      <c r="N2464" t="s">
        <v>3091</v>
      </c>
      <c r="O2464" t="s">
        <v>3092</v>
      </c>
      <c r="P2464" t="s">
        <v>3093</v>
      </c>
      <c r="R2464" t="s">
        <v>3094</v>
      </c>
    </row>
    <row r="2465" spans="1:18" x14ac:dyDescent="0.25">
      <c r="A2465">
        <v>21880000</v>
      </c>
      <c r="B2465" t="s">
        <v>3089</v>
      </c>
      <c r="D2465" t="s">
        <v>3090</v>
      </c>
      <c r="F2465">
        <v>1</v>
      </c>
      <c r="G2465">
        <v>0</v>
      </c>
      <c r="H2465">
        <v>0</v>
      </c>
      <c r="I2465">
        <v>0</v>
      </c>
      <c r="K2465"/>
      <c r="N2465" t="s">
        <v>3091</v>
      </c>
      <c r="O2465" t="s">
        <v>3092</v>
      </c>
      <c r="P2465" t="s">
        <v>3093</v>
      </c>
      <c r="R2465" t="s">
        <v>3094</v>
      </c>
    </row>
    <row r="2466" spans="1:18" x14ac:dyDescent="0.25">
      <c r="A2466">
        <v>21880100</v>
      </c>
      <c r="B2466" t="s">
        <v>3089</v>
      </c>
      <c r="D2466" t="s">
        <v>3090</v>
      </c>
      <c r="F2466">
        <v>1</v>
      </c>
      <c r="G2466">
        <v>0</v>
      </c>
      <c r="H2466">
        <v>0</v>
      </c>
      <c r="I2466">
        <v>0</v>
      </c>
      <c r="K2466"/>
      <c r="N2466" t="s">
        <v>3091</v>
      </c>
      <c r="O2466" t="s">
        <v>3092</v>
      </c>
      <c r="P2466" t="s">
        <v>3093</v>
      </c>
      <c r="R2466" t="s">
        <v>3094</v>
      </c>
    </row>
    <row r="2467" spans="1:18" x14ac:dyDescent="0.25">
      <c r="A2467">
        <v>21880200</v>
      </c>
      <c r="B2467" t="s">
        <v>3089</v>
      </c>
      <c r="D2467" t="s">
        <v>3090</v>
      </c>
      <c r="F2467">
        <v>1</v>
      </c>
      <c r="G2467">
        <v>0</v>
      </c>
      <c r="H2467">
        <v>0</v>
      </c>
      <c r="I2467">
        <v>0</v>
      </c>
      <c r="K2467"/>
      <c r="N2467" t="s">
        <v>3091</v>
      </c>
      <c r="O2467" t="s">
        <v>3092</v>
      </c>
      <c r="P2467" t="s">
        <v>3093</v>
      </c>
      <c r="R2467" t="s">
        <v>3094</v>
      </c>
    </row>
    <row r="2468" spans="1:18" x14ac:dyDescent="0.25">
      <c r="A2468">
        <v>21880300</v>
      </c>
      <c r="B2468" t="s">
        <v>3089</v>
      </c>
      <c r="D2468" t="s">
        <v>3090</v>
      </c>
      <c r="F2468">
        <v>1</v>
      </c>
      <c r="G2468">
        <v>0</v>
      </c>
      <c r="H2468">
        <v>0</v>
      </c>
      <c r="I2468">
        <v>0</v>
      </c>
      <c r="K2468"/>
      <c r="N2468" t="s">
        <v>3091</v>
      </c>
      <c r="O2468" t="s">
        <v>3092</v>
      </c>
      <c r="P2468" t="s">
        <v>3093</v>
      </c>
      <c r="R2468" t="s">
        <v>3094</v>
      </c>
    </row>
    <row r="2469" spans="1:18" x14ac:dyDescent="0.25">
      <c r="A2469">
        <v>21880400</v>
      </c>
      <c r="B2469" t="s">
        <v>3089</v>
      </c>
      <c r="D2469" t="s">
        <v>3090</v>
      </c>
      <c r="F2469">
        <v>1</v>
      </c>
      <c r="G2469">
        <v>0</v>
      </c>
      <c r="H2469">
        <v>0</v>
      </c>
      <c r="I2469">
        <v>0</v>
      </c>
      <c r="K2469"/>
      <c r="N2469" t="s">
        <v>3091</v>
      </c>
      <c r="O2469" t="s">
        <v>3092</v>
      </c>
      <c r="P2469" t="s">
        <v>3093</v>
      </c>
      <c r="R2469" t="s">
        <v>3094</v>
      </c>
    </row>
    <row r="2470" spans="1:18" x14ac:dyDescent="0.25">
      <c r="A2470">
        <v>21880500</v>
      </c>
      <c r="B2470" t="s">
        <v>3089</v>
      </c>
      <c r="D2470" t="s">
        <v>3090</v>
      </c>
      <c r="F2470">
        <v>1</v>
      </c>
      <c r="G2470">
        <v>0</v>
      </c>
      <c r="H2470">
        <v>0</v>
      </c>
      <c r="I2470">
        <v>0</v>
      </c>
      <c r="K2470"/>
      <c r="N2470" t="s">
        <v>3091</v>
      </c>
      <c r="O2470" t="s">
        <v>3092</v>
      </c>
      <c r="P2470" t="s">
        <v>3093</v>
      </c>
      <c r="R2470" t="s">
        <v>3094</v>
      </c>
    </row>
    <row r="2471" spans="1:18" x14ac:dyDescent="0.25">
      <c r="A2471">
        <v>21880600</v>
      </c>
      <c r="B2471" t="s">
        <v>3089</v>
      </c>
      <c r="D2471" t="s">
        <v>3090</v>
      </c>
      <c r="F2471">
        <v>1</v>
      </c>
      <c r="G2471">
        <v>0</v>
      </c>
      <c r="H2471">
        <v>6.5953488372092997</v>
      </c>
      <c r="I2471">
        <v>6.5953488372092997</v>
      </c>
      <c r="K2471"/>
      <c r="N2471" t="s">
        <v>3091</v>
      </c>
      <c r="O2471" t="s">
        <v>3092</v>
      </c>
      <c r="P2471" t="s">
        <v>3093</v>
      </c>
      <c r="R2471" t="s">
        <v>3094</v>
      </c>
    </row>
    <row r="2472" spans="1:18" x14ac:dyDescent="0.25">
      <c r="A2472">
        <v>21880700</v>
      </c>
      <c r="B2472" t="s">
        <v>3089</v>
      </c>
      <c r="D2472" t="s">
        <v>3090</v>
      </c>
      <c r="F2472">
        <v>1</v>
      </c>
      <c r="G2472">
        <v>0</v>
      </c>
      <c r="H2472">
        <v>0</v>
      </c>
      <c r="I2472">
        <v>0</v>
      </c>
      <c r="K2472"/>
      <c r="N2472" t="s">
        <v>3091</v>
      </c>
      <c r="O2472" t="s">
        <v>3092</v>
      </c>
      <c r="P2472" t="s">
        <v>3093</v>
      </c>
      <c r="R2472" t="s">
        <v>3094</v>
      </c>
    </row>
    <row r="2473" spans="1:18" x14ac:dyDescent="0.25">
      <c r="A2473">
        <v>21880800</v>
      </c>
      <c r="B2473" t="s">
        <v>3089</v>
      </c>
      <c r="D2473" t="s">
        <v>3090</v>
      </c>
      <c r="F2473">
        <v>1</v>
      </c>
      <c r="G2473">
        <v>0</v>
      </c>
      <c r="H2473">
        <v>0</v>
      </c>
      <c r="I2473">
        <v>0</v>
      </c>
      <c r="K2473"/>
      <c r="N2473" t="s">
        <v>3091</v>
      </c>
      <c r="O2473" t="s">
        <v>3092</v>
      </c>
      <c r="P2473" t="s">
        <v>3093</v>
      </c>
      <c r="R2473" t="s">
        <v>3094</v>
      </c>
    </row>
    <row r="2474" spans="1:18" x14ac:dyDescent="0.25">
      <c r="A2474">
        <v>21880900</v>
      </c>
      <c r="B2474" t="s">
        <v>3089</v>
      </c>
      <c r="D2474" t="s">
        <v>3090</v>
      </c>
      <c r="F2474">
        <v>1</v>
      </c>
      <c r="G2474">
        <v>0</v>
      </c>
      <c r="H2474">
        <v>33.74</v>
      </c>
      <c r="I2474">
        <v>33.74</v>
      </c>
      <c r="K2474"/>
      <c r="N2474" t="s">
        <v>3091</v>
      </c>
      <c r="O2474" t="s">
        <v>3092</v>
      </c>
      <c r="P2474" t="s">
        <v>3093</v>
      </c>
      <c r="R2474" t="s">
        <v>3094</v>
      </c>
    </row>
    <row r="2475" spans="1:18" x14ac:dyDescent="0.25">
      <c r="A2475">
        <v>21881000</v>
      </c>
      <c r="B2475" t="s">
        <v>3089</v>
      </c>
      <c r="D2475" t="s">
        <v>3090</v>
      </c>
      <c r="F2475">
        <v>1</v>
      </c>
      <c r="G2475">
        <v>0</v>
      </c>
      <c r="H2475">
        <v>0</v>
      </c>
      <c r="I2475">
        <v>0</v>
      </c>
      <c r="K2475"/>
      <c r="N2475" t="s">
        <v>3091</v>
      </c>
      <c r="O2475" t="s">
        <v>3092</v>
      </c>
      <c r="P2475" t="s">
        <v>3093</v>
      </c>
      <c r="R2475" t="s">
        <v>3094</v>
      </c>
    </row>
    <row r="2476" spans="1:18" x14ac:dyDescent="0.25">
      <c r="A2476">
        <v>21881100</v>
      </c>
      <c r="B2476" t="s">
        <v>3089</v>
      </c>
      <c r="D2476" t="s">
        <v>3090</v>
      </c>
      <c r="F2476">
        <v>1</v>
      </c>
      <c r="G2476">
        <v>0</v>
      </c>
      <c r="H2476">
        <v>27.49</v>
      </c>
      <c r="I2476">
        <v>27.49</v>
      </c>
      <c r="K2476"/>
      <c r="N2476" t="s">
        <v>3091</v>
      </c>
      <c r="O2476" t="s">
        <v>3092</v>
      </c>
      <c r="P2476" t="s">
        <v>3093</v>
      </c>
      <c r="R2476" t="s">
        <v>3094</v>
      </c>
    </row>
    <row r="2477" spans="1:18" x14ac:dyDescent="0.25">
      <c r="A2477">
        <v>21881200</v>
      </c>
      <c r="B2477" t="s">
        <v>3089</v>
      </c>
      <c r="D2477" t="s">
        <v>3090</v>
      </c>
      <c r="F2477">
        <v>1</v>
      </c>
      <c r="G2477">
        <v>0</v>
      </c>
      <c r="H2477">
        <v>9.1179230769230699</v>
      </c>
      <c r="I2477">
        <v>9.1179230769230699</v>
      </c>
      <c r="K2477"/>
      <c r="N2477" t="s">
        <v>3091</v>
      </c>
      <c r="O2477" t="s">
        <v>3092</v>
      </c>
      <c r="P2477" t="s">
        <v>3093</v>
      </c>
      <c r="R2477" t="s">
        <v>3094</v>
      </c>
    </row>
    <row r="2478" spans="1:18" x14ac:dyDescent="0.25">
      <c r="A2478">
        <v>21881300</v>
      </c>
      <c r="B2478" t="s">
        <v>3089</v>
      </c>
      <c r="D2478" t="s">
        <v>3090</v>
      </c>
      <c r="F2478">
        <v>1</v>
      </c>
      <c r="G2478">
        <v>0</v>
      </c>
      <c r="H2478">
        <v>0</v>
      </c>
      <c r="I2478">
        <v>0</v>
      </c>
      <c r="K2478"/>
      <c r="N2478" t="s">
        <v>3091</v>
      </c>
      <c r="O2478" t="s">
        <v>3092</v>
      </c>
      <c r="P2478" t="s">
        <v>3093</v>
      </c>
      <c r="R2478" t="s">
        <v>3094</v>
      </c>
    </row>
    <row r="2479" spans="1:18" x14ac:dyDescent="0.25">
      <c r="A2479">
        <v>21881400</v>
      </c>
      <c r="B2479" t="s">
        <v>3089</v>
      </c>
      <c r="D2479" t="s">
        <v>3090</v>
      </c>
      <c r="F2479">
        <v>1</v>
      </c>
      <c r="G2479">
        <v>0</v>
      </c>
      <c r="H2479">
        <v>0</v>
      </c>
      <c r="I2479">
        <v>0</v>
      </c>
      <c r="K2479"/>
      <c r="N2479" t="s">
        <v>3091</v>
      </c>
      <c r="O2479" t="s">
        <v>3092</v>
      </c>
      <c r="P2479" t="s">
        <v>3093</v>
      </c>
      <c r="R2479" t="s">
        <v>3094</v>
      </c>
    </row>
    <row r="2480" spans="1:18" x14ac:dyDescent="0.25">
      <c r="A2480">
        <v>21881500</v>
      </c>
      <c r="B2480" t="s">
        <v>3089</v>
      </c>
      <c r="D2480" t="s">
        <v>3090</v>
      </c>
      <c r="F2480">
        <v>1</v>
      </c>
      <c r="G2480">
        <v>0</v>
      </c>
      <c r="H2480">
        <v>7.15</v>
      </c>
      <c r="I2480">
        <v>7.15</v>
      </c>
      <c r="K2480"/>
      <c r="N2480" t="s">
        <v>3091</v>
      </c>
      <c r="O2480" t="s">
        <v>3092</v>
      </c>
      <c r="P2480" t="s">
        <v>3093</v>
      </c>
      <c r="R2480" t="s">
        <v>3094</v>
      </c>
    </row>
    <row r="2481" spans="1:18" x14ac:dyDescent="0.25">
      <c r="A2481">
        <v>21881600</v>
      </c>
      <c r="B2481" t="s">
        <v>3089</v>
      </c>
      <c r="D2481" t="s">
        <v>3090</v>
      </c>
      <c r="F2481">
        <v>1</v>
      </c>
      <c r="G2481">
        <v>0</v>
      </c>
      <c r="H2481">
        <v>0</v>
      </c>
      <c r="I2481">
        <v>0</v>
      </c>
      <c r="K2481"/>
      <c r="N2481" t="s">
        <v>3091</v>
      </c>
      <c r="O2481" t="s">
        <v>3092</v>
      </c>
      <c r="P2481" t="s">
        <v>3093</v>
      </c>
      <c r="R2481" t="s">
        <v>3094</v>
      </c>
    </row>
    <row r="2482" spans="1:18" x14ac:dyDescent="0.25">
      <c r="A2482">
        <v>21881700</v>
      </c>
      <c r="B2482" t="s">
        <v>3089</v>
      </c>
      <c r="D2482" t="s">
        <v>3090</v>
      </c>
      <c r="F2482">
        <v>1</v>
      </c>
      <c r="G2482">
        <v>0</v>
      </c>
      <c r="H2482">
        <v>0</v>
      </c>
      <c r="I2482">
        <v>0</v>
      </c>
      <c r="K2482"/>
      <c r="N2482" t="s">
        <v>3091</v>
      </c>
      <c r="O2482" t="s">
        <v>3092</v>
      </c>
      <c r="P2482" t="s">
        <v>3093</v>
      </c>
      <c r="R2482" t="s">
        <v>3094</v>
      </c>
    </row>
    <row r="2483" spans="1:18" x14ac:dyDescent="0.25">
      <c r="A2483">
        <v>21881800</v>
      </c>
      <c r="B2483" t="s">
        <v>3089</v>
      </c>
      <c r="D2483" t="s">
        <v>3090</v>
      </c>
      <c r="F2483">
        <v>1</v>
      </c>
      <c r="G2483">
        <v>0</v>
      </c>
      <c r="H2483">
        <v>0</v>
      </c>
      <c r="I2483">
        <v>0</v>
      </c>
      <c r="K2483"/>
      <c r="N2483" t="s">
        <v>3091</v>
      </c>
      <c r="O2483" t="s">
        <v>3092</v>
      </c>
      <c r="P2483" t="s">
        <v>3093</v>
      </c>
      <c r="R2483" t="s">
        <v>3094</v>
      </c>
    </row>
    <row r="2484" spans="1:18" x14ac:dyDescent="0.25">
      <c r="A2484">
        <v>21881900</v>
      </c>
      <c r="B2484" t="s">
        <v>3089</v>
      </c>
      <c r="D2484" t="s">
        <v>3090</v>
      </c>
      <c r="F2484">
        <v>1</v>
      </c>
      <c r="G2484">
        <v>0</v>
      </c>
      <c r="H2484">
        <v>0</v>
      </c>
      <c r="I2484">
        <v>0</v>
      </c>
      <c r="K2484"/>
      <c r="N2484" t="s">
        <v>3091</v>
      </c>
      <c r="O2484" t="s">
        <v>3092</v>
      </c>
      <c r="P2484" t="s">
        <v>3093</v>
      </c>
      <c r="R2484" t="s">
        <v>3094</v>
      </c>
    </row>
    <row r="2485" spans="1:18" x14ac:dyDescent="0.25">
      <c r="A2485">
        <v>21882000</v>
      </c>
      <c r="B2485" t="s">
        <v>3089</v>
      </c>
      <c r="D2485" t="s">
        <v>3090</v>
      </c>
      <c r="F2485">
        <v>1</v>
      </c>
      <c r="G2485">
        <v>0</v>
      </c>
      <c r="H2485">
        <v>0</v>
      </c>
      <c r="I2485">
        <v>0</v>
      </c>
      <c r="K2485"/>
      <c r="N2485" t="s">
        <v>3091</v>
      </c>
      <c r="O2485" t="s">
        <v>3092</v>
      </c>
      <c r="P2485" t="s">
        <v>3093</v>
      </c>
      <c r="R2485" t="s">
        <v>3094</v>
      </c>
    </row>
    <row r="2486" spans="1:18" x14ac:dyDescent="0.25">
      <c r="A2486">
        <v>21882100</v>
      </c>
      <c r="B2486" t="s">
        <v>3089</v>
      </c>
      <c r="D2486" t="s">
        <v>3090</v>
      </c>
      <c r="F2486">
        <v>1</v>
      </c>
      <c r="G2486">
        <v>0</v>
      </c>
      <c r="H2486">
        <v>0</v>
      </c>
      <c r="I2486">
        <v>0</v>
      </c>
      <c r="K2486"/>
      <c r="N2486" t="s">
        <v>3091</v>
      </c>
      <c r="O2486" t="s">
        <v>3092</v>
      </c>
      <c r="P2486" t="s">
        <v>3093</v>
      </c>
      <c r="R2486" t="s">
        <v>3094</v>
      </c>
    </row>
    <row r="2487" spans="1:18" x14ac:dyDescent="0.25">
      <c r="A2487">
        <v>21882200</v>
      </c>
      <c r="B2487" t="s">
        <v>3089</v>
      </c>
      <c r="D2487" t="s">
        <v>3090</v>
      </c>
      <c r="F2487">
        <v>1</v>
      </c>
      <c r="G2487">
        <v>0</v>
      </c>
      <c r="H2487">
        <v>0</v>
      </c>
      <c r="I2487">
        <v>0</v>
      </c>
      <c r="K2487"/>
      <c r="N2487" t="s">
        <v>3091</v>
      </c>
      <c r="O2487" t="s">
        <v>3092</v>
      </c>
      <c r="P2487" t="s">
        <v>3093</v>
      </c>
      <c r="R2487" t="s">
        <v>3094</v>
      </c>
    </row>
    <row r="2488" spans="1:18" x14ac:dyDescent="0.25">
      <c r="A2488">
        <v>21882300</v>
      </c>
      <c r="B2488" t="s">
        <v>3089</v>
      </c>
      <c r="D2488" t="s">
        <v>3090</v>
      </c>
      <c r="F2488">
        <v>1</v>
      </c>
      <c r="G2488">
        <v>0</v>
      </c>
      <c r="H2488">
        <v>0</v>
      </c>
      <c r="I2488">
        <v>0</v>
      </c>
      <c r="K2488"/>
      <c r="N2488" t="s">
        <v>3091</v>
      </c>
      <c r="O2488" t="s">
        <v>3092</v>
      </c>
      <c r="P2488" t="s">
        <v>3093</v>
      </c>
      <c r="R2488" t="s">
        <v>3094</v>
      </c>
    </row>
    <row r="2489" spans="1:18" x14ac:dyDescent="0.25">
      <c r="A2489">
        <v>21882400</v>
      </c>
      <c r="B2489" t="s">
        <v>3089</v>
      </c>
      <c r="D2489" t="s">
        <v>3090</v>
      </c>
      <c r="F2489">
        <v>1</v>
      </c>
      <c r="G2489">
        <v>0</v>
      </c>
      <c r="H2489">
        <v>0</v>
      </c>
      <c r="I2489">
        <v>0</v>
      </c>
      <c r="K2489"/>
      <c r="N2489" t="s">
        <v>3091</v>
      </c>
      <c r="O2489" t="s">
        <v>3092</v>
      </c>
      <c r="P2489" t="s">
        <v>3093</v>
      </c>
      <c r="R2489" t="s">
        <v>3094</v>
      </c>
    </row>
    <row r="2490" spans="1:18" x14ac:dyDescent="0.25">
      <c r="A2490">
        <v>21882500</v>
      </c>
      <c r="B2490" t="s">
        <v>3089</v>
      </c>
      <c r="D2490" t="s">
        <v>3090</v>
      </c>
      <c r="F2490">
        <v>1</v>
      </c>
      <c r="G2490">
        <v>0</v>
      </c>
      <c r="H2490">
        <v>0</v>
      </c>
      <c r="I2490">
        <v>0</v>
      </c>
      <c r="K2490"/>
      <c r="N2490" t="s">
        <v>3091</v>
      </c>
      <c r="O2490" t="s">
        <v>3092</v>
      </c>
      <c r="P2490" t="s">
        <v>3093</v>
      </c>
      <c r="R2490" t="s">
        <v>3094</v>
      </c>
    </row>
    <row r="2491" spans="1:18" x14ac:dyDescent="0.25">
      <c r="A2491">
        <v>21882600</v>
      </c>
      <c r="B2491" t="s">
        <v>3089</v>
      </c>
      <c r="D2491" t="s">
        <v>3090</v>
      </c>
      <c r="F2491">
        <v>1</v>
      </c>
      <c r="G2491">
        <v>0</v>
      </c>
      <c r="H2491">
        <v>18.184539999999998</v>
      </c>
      <c r="I2491">
        <v>18.184539999999998</v>
      </c>
      <c r="K2491"/>
      <c r="N2491" t="s">
        <v>3091</v>
      </c>
      <c r="O2491" t="s">
        <v>3092</v>
      </c>
      <c r="P2491" t="s">
        <v>3093</v>
      </c>
      <c r="R2491" t="s">
        <v>3094</v>
      </c>
    </row>
    <row r="2492" spans="1:18" x14ac:dyDescent="0.25">
      <c r="A2492">
        <v>21882700</v>
      </c>
      <c r="B2492" t="s">
        <v>3089</v>
      </c>
      <c r="D2492" t="s">
        <v>3090</v>
      </c>
      <c r="F2492">
        <v>1</v>
      </c>
      <c r="G2492">
        <v>0</v>
      </c>
      <c r="H2492">
        <v>0</v>
      </c>
      <c r="I2492">
        <v>0</v>
      </c>
      <c r="K2492"/>
      <c r="N2492" t="s">
        <v>3091</v>
      </c>
      <c r="O2492" t="s">
        <v>3092</v>
      </c>
      <c r="P2492" t="s">
        <v>3093</v>
      </c>
      <c r="R2492" t="s">
        <v>3094</v>
      </c>
    </row>
    <row r="2493" spans="1:18" x14ac:dyDescent="0.25">
      <c r="A2493">
        <v>21882800</v>
      </c>
      <c r="B2493" t="s">
        <v>3089</v>
      </c>
      <c r="D2493" t="s">
        <v>3090</v>
      </c>
      <c r="F2493">
        <v>1</v>
      </c>
      <c r="G2493">
        <v>0</v>
      </c>
      <c r="H2493">
        <v>0</v>
      </c>
      <c r="I2493">
        <v>0</v>
      </c>
      <c r="K2493"/>
      <c r="N2493" t="s">
        <v>3091</v>
      </c>
      <c r="O2493" t="s">
        <v>3092</v>
      </c>
      <c r="P2493" t="s">
        <v>3093</v>
      </c>
      <c r="R2493" t="s">
        <v>3094</v>
      </c>
    </row>
    <row r="2494" spans="1:18" x14ac:dyDescent="0.25">
      <c r="A2494">
        <v>21882900</v>
      </c>
      <c r="B2494" t="s">
        <v>3089</v>
      </c>
      <c r="D2494" t="s">
        <v>3090</v>
      </c>
      <c r="F2494">
        <v>1</v>
      </c>
      <c r="G2494">
        <v>0</v>
      </c>
      <c r="H2494">
        <v>17.809999999999999</v>
      </c>
      <c r="I2494">
        <v>17.809999999999999</v>
      </c>
      <c r="K2494"/>
      <c r="N2494" t="s">
        <v>3091</v>
      </c>
      <c r="O2494" t="s">
        <v>3092</v>
      </c>
      <c r="P2494" t="s">
        <v>3093</v>
      </c>
      <c r="R2494" t="s">
        <v>3094</v>
      </c>
    </row>
    <row r="2495" spans="1:18" x14ac:dyDescent="0.25">
      <c r="A2495">
        <v>21883000</v>
      </c>
      <c r="B2495" t="s">
        <v>3089</v>
      </c>
      <c r="D2495" t="s">
        <v>3090</v>
      </c>
      <c r="F2495">
        <v>1</v>
      </c>
      <c r="G2495">
        <v>0</v>
      </c>
      <c r="H2495">
        <v>0.72750000000000004</v>
      </c>
      <c r="I2495">
        <v>0.72750000000000004</v>
      </c>
      <c r="K2495"/>
      <c r="N2495" t="s">
        <v>3091</v>
      </c>
      <c r="O2495" t="s">
        <v>3092</v>
      </c>
      <c r="P2495" t="s">
        <v>3093</v>
      </c>
      <c r="R2495" t="s">
        <v>3094</v>
      </c>
    </row>
    <row r="2496" spans="1:18" x14ac:dyDescent="0.25">
      <c r="A2496">
        <v>21883100</v>
      </c>
      <c r="B2496" t="s">
        <v>3089</v>
      </c>
      <c r="D2496" t="s">
        <v>3090</v>
      </c>
      <c r="F2496">
        <v>1</v>
      </c>
      <c r="G2496">
        <v>0</v>
      </c>
      <c r="H2496">
        <v>0</v>
      </c>
      <c r="I2496">
        <v>0</v>
      </c>
      <c r="K2496"/>
      <c r="N2496" t="s">
        <v>3091</v>
      </c>
      <c r="O2496" t="s">
        <v>3092</v>
      </c>
      <c r="P2496" t="s">
        <v>3093</v>
      </c>
      <c r="R2496" t="s">
        <v>3094</v>
      </c>
    </row>
    <row r="2497" spans="1:18" x14ac:dyDescent="0.25">
      <c r="A2497">
        <v>21883200</v>
      </c>
      <c r="B2497" t="s">
        <v>3089</v>
      </c>
      <c r="D2497" t="s">
        <v>3090</v>
      </c>
      <c r="F2497">
        <v>1</v>
      </c>
      <c r="G2497">
        <v>0</v>
      </c>
      <c r="H2497">
        <v>4.7949999999999999</v>
      </c>
      <c r="I2497">
        <v>4.7949999999999999</v>
      </c>
      <c r="K2497"/>
      <c r="N2497" t="s">
        <v>3091</v>
      </c>
      <c r="O2497" t="s">
        <v>3092</v>
      </c>
      <c r="P2497" t="s">
        <v>3093</v>
      </c>
      <c r="R2497" t="s">
        <v>3094</v>
      </c>
    </row>
    <row r="2498" spans="1:18" x14ac:dyDescent="0.25">
      <c r="A2498">
        <v>21883300</v>
      </c>
      <c r="B2498" t="s">
        <v>3089</v>
      </c>
      <c r="D2498" t="s">
        <v>3090</v>
      </c>
      <c r="F2498">
        <v>1</v>
      </c>
      <c r="G2498">
        <v>0</v>
      </c>
      <c r="H2498">
        <v>0</v>
      </c>
      <c r="I2498">
        <v>0</v>
      </c>
      <c r="K2498"/>
      <c r="N2498" t="s">
        <v>3091</v>
      </c>
      <c r="O2498" t="s">
        <v>3092</v>
      </c>
      <c r="P2498" t="s">
        <v>3093</v>
      </c>
      <c r="R2498" t="s">
        <v>3094</v>
      </c>
    </row>
    <row r="2499" spans="1:18" x14ac:dyDescent="0.25">
      <c r="A2499">
        <v>21883400</v>
      </c>
      <c r="B2499" t="s">
        <v>3089</v>
      </c>
      <c r="D2499" t="s">
        <v>3090</v>
      </c>
      <c r="F2499">
        <v>1</v>
      </c>
      <c r="G2499">
        <v>0</v>
      </c>
      <c r="H2499">
        <v>0</v>
      </c>
      <c r="I2499">
        <v>0</v>
      </c>
      <c r="K2499"/>
      <c r="N2499" t="s">
        <v>3091</v>
      </c>
      <c r="O2499" t="s">
        <v>3092</v>
      </c>
      <c r="P2499" t="s">
        <v>3093</v>
      </c>
      <c r="R2499" t="s">
        <v>3094</v>
      </c>
    </row>
    <row r="2500" spans="1:18" x14ac:dyDescent="0.25">
      <c r="A2500">
        <v>21883500</v>
      </c>
      <c r="B2500" t="s">
        <v>3089</v>
      </c>
      <c r="D2500" t="s">
        <v>3090</v>
      </c>
      <c r="F2500">
        <v>1</v>
      </c>
      <c r="G2500">
        <v>0</v>
      </c>
      <c r="H2500">
        <v>0</v>
      </c>
      <c r="I2500">
        <v>0</v>
      </c>
      <c r="K2500"/>
      <c r="N2500" t="s">
        <v>3091</v>
      </c>
      <c r="O2500" t="s">
        <v>3092</v>
      </c>
      <c r="P2500" t="s">
        <v>3093</v>
      </c>
      <c r="R2500" t="s">
        <v>3094</v>
      </c>
    </row>
    <row r="2501" spans="1:18" x14ac:dyDescent="0.25">
      <c r="A2501">
        <v>21883600</v>
      </c>
      <c r="B2501" t="s">
        <v>3089</v>
      </c>
      <c r="D2501" t="s">
        <v>3090</v>
      </c>
      <c r="F2501">
        <v>1</v>
      </c>
      <c r="G2501">
        <v>0</v>
      </c>
      <c r="H2501">
        <v>0</v>
      </c>
      <c r="I2501">
        <v>0</v>
      </c>
      <c r="K2501"/>
      <c r="N2501" t="s">
        <v>3091</v>
      </c>
      <c r="O2501" t="s">
        <v>3092</v>
      </c>
      <c r="P2501" t="s">
        <v>3093</v>
      </c>
      <c r="R2501" t="s">
        <v>3094</v>
      </c>
    </row>
    <row r="2502" spans="1:18" x14ac:dyDescent="0.25">
      <c r="A2502">
        <v>21883700</v>
      </c>
      <c r="B2502" t="s">
        <v>3089</v>
      </c>
      <c r="D2502" t="s">
        <v>3090</v>
      </c>
      <c r="F2502">
        <v>1</v>
      </c>
      <c r="G2502">
        <v>0</v>
      </c>
      <c r="H2502">
        <v>5.47</v>
      </c>
      <c r="I2502">
        <v>5.47</v>
      </c>
      <c r="K2502"/>
      <c r="N2502" t="s">
        <v>3091</v>
      </c>
      <c r="O2502" t="s">
        <v>3092</v>
      </c>
      <c r="P2502" t="s">
        <v>3093</v>
      </c>
      <c r="R2502" t="s">
        <v>3094</v>
      </c>
    </row>
    <row r="2503" spans="1:18" x14ac:dyDescent="0.25">
      <c r="A2503">
        <v>21883800</v>
      </c>
      <c r="B2503" t="s">
        <v>3089</v>
      </c>
      <c r="D2503" t="s">
        <v>3090</v>
      </c>
      <c r="F2503">
        <v>1</v>
      </c>
      <c r="G2503">
        <v>0</v>
      </c>
      <c r="H2503">
        <v>0</v>
      </c>
      <c r="I2503">
        <v>0</v>
      </c>
      <c r="K2503"/>
      <c r="N2503" t="s">
        <v>3091</v>
      </c>
      <c r="O2503" t="s">
        <v>3092</v>
      </c>
      <c r="P2503" t="s">
        <v>3093</v>
      </c>
      <c r="R2503" t="s">
        <v>3094</v>
      </c>
    </row>
    <row r="2504" spans="1:18" x14ac:dyDescent="0.25">
      <c r="A2504">
        <v>21883900</v>
      </c>
      <c r="B2504" t="s">
        <v>3089</v>
      </c>
      <c r="D2504" t="s">
        <v>3090</v>
      </c>
      <c r="F2504">
        <v>1</v>
      </c>
      <c r="G2504">
        <v>0</v>
      </c>
      <c r="H2504">
        <v>0</v>
      </c>
      <c r="I2504">
        <v>0</v>
      </c>
      <c r="K2504"/>
      <c r="N2504" t="s">
        <v>3091</v>
      </c>
      <c r="O2504" t="s">
        <v>3092</v>
      </c>
      <c r="P2504" t="s">
        <v>3093</v>
      </c>
      <c r="R2504" t="s">
        <v>3094</v>
      </c>
    </row>
    <row r="2505" spans="1:18" x14ac:dyDescent="0.25">
      <c r="A2505">
        <v>21884000</v>
      </c>
      <c r="B2505" t="s">
        <v>3089</v>
      </c>
      <c r="D2505" t="s">
        <v>3090</v>
      </c>
      <c r="F2505">
        <v>1</v>
      </c>
      <c r="G2505">
        <v>0</v>
      </c>
      <c r="H2505">
        <v>0</v>
      </c>
      <c r="I2505">
        <v>0</v>
      </c>
      <c r="K2505"/>
      <c r="N2505" t="s">
        <v>3091</v>
      </c>
      <c r="O2505" t="s">
        <v>3092</v>
      </c>
      <c r="P2505" t="s">
        <v>3093</v>
      </c>
      <c r="R2505" t="s">
        <v>3094</v>
      </c>
    </row>
    <row r="2506" spans="1:18" x14ac:dyDescent="0.25">
      <c r="A2506">
        <v>21884100</v>
      </c>
      <c r="B2506" t="s">
        <v>3089</v>
      </c>
      <c r="D2506" t="s">
        <v>3090</v>
      </c>
      <c r="F2506">
        <v>1</v>
      </c>
      <c r="G2506">
        <v>0</v>
      </c>
      <c r="H2506">
        <v>0</v>
      </c>
      <c r="I2506">
        <v>0</v>
      </c>
      <c r="K2506"/>
      <c r="N2506" t="s">
        <v>3091</v>
      </c>
      <c r="O2506" t="s">
        <v>3092</v>
      </c>
      <c r="P2506" t="s">
        <v>3093</v>
      </c>
      <c r="R2506" t="s">
        <v>3094</v>
      </c>
    </row>
    <row r="2507" spans="1:18" x14ac:dyDescent="0.25">
      <c r="A2507">
        <v>21884200</v>
      </c>
      <c r="B2507" t="s">
        <v>3089</v>
      </c>
      <c r="D2507" t="s">
        <v>3090</v>
      </c>
      <c r="F2507">
        <v>1</v>
      </c>
      <c r="G2507">
        <v>0</v>
      </c>
      <c r="H2507">
        <v>0</v>
      </c>
      <c r="I2507">
        <v>0</v>
      </c>
      <c r="K2507"/>
      <c r="N2507" t="s">
        <v>3091</v>
      </c>
      <c r="O2507" t="s">
        <v>3092</v>
      </c>
      <c r="P2507" t="s">
        <v>3093</v>
      </c>
      <c r="R2507" t="s">
        <v>3094</v>
      </c>
    </row>
    <row r="2508" spans="1:18" x14ac:dyDescent="0.25">
      <c r="A2508">
        <v>21884300</v>
      </c>
      <c r="B2508" t="s">
        <v>3089</v>
      </c>
      <c r="D2508" t="s">
        <v>3090</v>
      </c>
      <c r="F2508">
        <v>1</v>
      </c>
      <c r="G2508">
        <v>0</v>
      </c>
      <c r="H2508">
        <v>23</v>
      </c>
      <c r="I2508">
        <v>23</v>
      </c>
      <c r="K2508"/>
      <c r="N2508" t="s">
        <v>3091</v>
      </c>
      <c r="O2508" t="s">
        <v>3092</v>
      </c>
      <c r="P2508" t="s">
        <v>3093</v>
      </c>
      <c r="R2508" t="s">
        <v>3094</v>
      </c>
    </row>
    <row r="2509" spans="1:18" x14ac:dyDescent="0.25">
      <c r="A2509">
        <v>21884400</v>
      </c>
      <c r="B2509" t="s">
        <v>3089</v>
      </c>
      <c r="D2509" t="s">
        <v>3090</v>
      </c>
      <c r="F2509">
        <v>1</v>
      </c>
      <c r="G2509">
        <v>0</v>
      </c>
      <c r="H2509">
        <v>0.622352941176471</v>
      </c>
      <c r="I2509">
        <v>0.622352941176471</v>
      </c>
      <c r="K2509"/>
      <c r="N2509" t="s">
        <v>3091</v>
      </c>
      <c r="O2509" t="s">
        <v>3092</v>
      </c>
      <c r="P2509" t="s">
        <v>3093</v>
      </c>
      <c r="R2509" t="s">
        <v>3094</v>
      </c>
    </row>
    <row r="2510" spans="1:18" x14ac:dyDescent="0.25">
      <c r="A2510">
        <v>21884500</v>
      </c>
      <c r="B2510" t="s">
        <v>3089</v>
      </c>
      <c r="D2510" t="s">
        <v>3090</v>
      </c>
      <c r="F2510">
        <v>1</v>
      </c>
      <c r="G2510">
        <v>0</v>
      </c>
      <c r="H2510">
        <v>9.09</v>
      </c>
      <c r="I2510">
        <v>9.09</v>
      </c>
      <c r="K2510"/>
      <c r="N2510" t="s">
        <v>3091</v>
      </c>
      <c r="O2510" t="s">
        <v>3092</v>
      </c>
      <c r="P2510" t="s">
        <v>3093</v>
      </c>
      <c r="R2510" t="s">
        <v>3094</v>
      </c>
    </row>
    <row r="2511" spans="1:18" x14ac:dyDescent="0.25">
      <c r="A2511">
        <v>21884600</v>
      </c>
      <c r="B2511" t="s">
        <v>3089</v>
      </c>
      <c r="D2511" t="s">
        <v>3090</v>
      </c>
      <c r="F2511">
        <v>1</v>
      </c>
      <c r="G2511">
        <v>0</v>
      </c>
      <c r="H2511">
        <v>0</v>
      </c>
      <c r="I2511">
        <v>0</v>
      </c>
      <c r="K2511"/>
      <c r="N2511" t="s">
        <v>3091</v>
      </c>
      <c r="O2511" t="s">
        <v>3092</v>
      </c>
      <c r="P2511" t="s">
        <v>3093</v>
      </c>
      <c r="R2511" t="s">
        <v>3094</v>
      </c>
    </row>
    <row r="2512" spans="1:18" x14ac:dyDescent="0.25">
      <c r="A2512">
        <v>21884700</v>
      </c>
      <c r="B2512" t="s">
        <v>3089</v>
      </c>
      <c r="D2512" t="s">
        <v>3090</v>
      </c>
      <c r="F2512">
        <v>1</v>
      </c>
      <c r="G2512">
        <v>0</v>
      </c>
      <c r="H2512">
        <v>0</v>
      </c>
      <c r="I2512">
        <v>0</v>
      </c>
      <c r="K2512"/>
      <c r="N2512" t="s">
        <v>3091</v>
      </c>
      <c r="O2512" t="s">
        <v>3092</v>
      </c>
      <c r="P2512" t="s">
        <v>3093</v>
      </c>
      <c r="R2512" t="s">
        <v>3094</v>
      </c>
    </row>
    <row r="2513" spans="1:18" x14ac:dyDescent="0.25">
      <c r="A2513">
        <v>21884800</v>
      </c>
      <c r="B2513" t="s">
        <v>3089</v>
      </c>
      <c r="D2513" t="s">
        <v>3090</v>
      </c>
      <c r="F2513">
        <v>1</v>
      </c>
      <c r="G2513">
        <v>0</v>
      </c>
      <c r="H2513">
        <v>0</v>
      </c>
      <c r="I2513">
        <v>0</v>
      </c>
      <c r="K2513"/>
      <c r="N2513" t="s">
        <v>3091</v>
      </c>
      <c r="O2513" t="s">
        <v>3092</v>
      </c>
      <c r="P2513" t="s">
        <v>3093</v>
      </c>
      <c r="R2513" t="s">
        <v>3094</v>
      </c>
    </row>
    <row r="2514" spans="1:18" x14ac:dyDescent="0.25">
      <c r="A2514">
        <v>21884900</v>
      </c>
      <c r="B2514" t="s">
        <v>3089</v>
      </c>
      <c r="D2514" t="s">
        <v>3090</v>
      </c>
      <c r="F2514">
        <v>1</v>
      </c>
      <c r="G2514">
        <v>0</v>
      </c>
      <c r="H2514">
        <v>3.4754</v>
      </c>
      <c r="I2514">
        <v>3.4754</v>
      </c>
      <c r="K2514"/>
      <c r="N2514" t="s">
        <v>3091</v>
      </c>
      <c r="O2514" t="s">
        <v>3092</v>
      </c>
      <c r="P2514" t="s">
        <v>3093</v>
      </c>
      <c r="R2514" t="s">
        <v>3094</v>
      </c>
    </row>
    <row r="2515" spans="1:18" x14ac:dyDescent="0.25">
      <c r="A2515">
        <v>21885100</v>
      </c>
      <c r="B2515" t="s">
        <v>3089</v>
      </c>
      <c r="D2515" t="s">
        <v>3090</v>
      </c>
      <c r="F2515">
        <v>1</v>
      </c>
      <c r="G2515">
        <v>0</v>
      </c>
      <c r="H2515">
        <v>5.9566666666666599</v>
      </c>
      <c r="I2515">
        <v>5.9566666666666599</v>
      </c>
      <c r="K2515"/>
      <c r="N2515" t="s">
        <v>3091</v>
      </c>
      <c r="O2515" t="s">
        <v>3092</v>
      </c>
      <c r="P2515" t="s">
        <v>3093</v>
      </c>
      <c r="R2515" t="s">
        <v>3094</v>
      </c>
    </row>
    <row r="2516" spans="1:18" x14ac:dyDescent="0.25">
      <c r="A2516">
        <v>21885200</v>
      </c>
      <c r="B2516" t="s">
        <v>3089</v>
      </c>
      <c r="D2516" t="s">
        <v>3090</v>
      </c>
      <c r="F2516">
        <v>1</v>
      </c>
      <c r="G2516">
        <v>0</v>
      </c>
      <c r="H2516">
        <v>0</v>
      </c>
      <c r="I2516">
        <v>0</v>
      </c>
      <c r="K2516"/>
      <c r="N2516" t="s">
        <v>3091</v>
      </c>
      <c r="O2516" t="s">
        <v>3092</v>
      </c>
      <c r="P2516" t="s">
        <v>3093</v>
      </c>
      <c r="R2516" t="s">
        <v>3094</v>
      </c>
    </row>
    <row r="2517" spans="1:18" x14ac:dyDescent="0.25">
      <c r="A2517">
        <v>21885300</v>
      </c>
      <c r="B2517" t="s">
        <v>3089</v>
      </c>
      <c r="D2517" t="s">
        <v>3090</v>
      </c>
      <c r="F2517">
        <v>1</v>
      </c>
      <c r="G2517">
        <v>0</v>
      </c>
      <c r="H2517">
        <v>0</v>
      </c>
      <c r="I2517">
        <v>0</v>
      </c>
      <c r="K2517"/>
      <c r="N2517" t="s">
        <v>3091</v>
      </c>
      <c r="O2517" t="s">
        <v>3092</v>
      </c>
      <c r="P2517" t="s">
        <v>3093</v>
      </c>
      <c r="R2517" t="s">
        <v>3094</v>
      </c>
    </row>
    <row r="2518" spans="1:18" x14ac:dyDescent="0.25">
      <c r="A2518">
        <v>21885400</v>
      </c>
      <c r="B2518" t="s">
        <v>3089</v>
      </c>
      <c r="D2518" t="s">
        <v>3090</v>
      </c>
      <c r="F2518">
        <v>1</v>
      </c>
      <c r="G2518">
        <v>0</v>
      </c>
      <c r="H2518">
        <v>0</v>
      </c>
      <c r="I2518">
        <v>0</v>
      </c>
      <c r="K2518"/>
      <c r="N2518" t="s">
        <v>3091</v>
      </c>
      <c r="O2518" t="s">
        <v>3092</v>
      </c>
      <c r="P2518" t="s">
        <v>3093</v>
      </c>
      <c r="R2518" t="s">
        <v>3094</v>
      </c>
    </row>
    <row r="2519" spans="1:18" x14ac:dyDescent="0.25">
      <c r="A2519">
        <v>21885500</v>
      </c>
      <c r="B2519" t="s">
        <v>3089</v>
      </c>
      <c r="D2519" t="s">
        <v>3090</v>
      </c>
      <c r="F2519">
        <v>1</v>
      </c>
      <c r="G2519">
        <v>0</v>
      </c>
      <c r="H2519">
        <v>0</v>
      </c>
      <c r="I2519">
        <v>0</v>
      </c>
      <c r="K2519"/>
      <c r="N2519" t="s">
        <v>3091</v>
      </c>
      <c r="O2519" t="s">
        <v>3092</v>
      </c>
      <c r="P2519" t="s">
        <v>3093</v>
      </c>
      <c r="R2519" t="s">
        <v>3094</v>
      </c>
    </row>
    <row r="2520" spans="1:18" x14ac:dyDescent="0.25">
      <c r="A2520">
        <v>21885600</v>
      </c>
      <c r="B2520" t="s">
        <v>3089</v>
      </c>
      <c r="D2520" t="s">
        <v>3090</v>
      </c>
      <c r="F2520">
        <v>1</v>
      </c>
      <c r="G2520">
        <v>0</v>
      </c>
      <c r="H2520">
        <v>95.005942864000005</v>
      </c>
      <c r="I2520">
        <v>95.005942864000005</v>
      </c>
      <c r="K2520"/>
      <c r="N2520" t="s">
        <v>3091</v>
      </c>
      <c r="O2520" t="s">
        <v>3092</v>
      </c>
      <c r="P2520" t="s">
        <v>3093</v>
      </c>
      <c r="R2520" t="s">
        <v>3094</v>
      </c>
    </row>
    <row r="2521" spans="1:18" x14ac:dyDescent="0.25">
      <c r="A2521">
        <v>21885700</v>
      </c>
      <c r="B2521" t="s">
        <v>3089</v>
      </c>
      <c r="D2521" t="s">
        <v>3090</v>
      </c>
      <c r="F2521">
        <v>1</v>
      </c>
      <c r="G2521">
        <v>0</v>
      </c>
      <c r="H2521">
        <v>0</v>
      </c>
      <c r="I2521">
        <v>0</v>
      </c>
      <c r="K2521"/>
      <c r="N2521" t="s">
        <v>3091</v>
      </c>
      <c r="O2521" t="s">
        <v>3092</v>
      </c>
      <c r="P2521" t="s">
        <v>3093</v>
      </c>
      <c r="R2521" t="s">
        <v>3094</v>
      </c>
    </row>
    <row r="2522" spans="1:18" x14ac:dyDescent="0.25">
      <c r="A2522">
        <v>21885800</v>
      </c>
      <c r="B2522" t="s">
        <v>3089</v>
      </c>
      <c r="D2522" t="s">
        <v>3090</v>
      </c>
      <c r="F2522">
        <v>1</v>
      </c>
      <c r="G2522">
        <v>0</v>
      </c>
      <c r="H2522">
        <v>3420</v>
      </c>
      <c r="I2522">
        <v>3420</v>
      </c>
      <c r="K2522"/>
      <c r="N2522" t="s">
        <v>3091</v>
      </c>
      <c r="O2522" t="s">
        <v>3092</v>
      </c>
      <c r="P2522" t="s">
        <v>3093</v>
      </c>
      <c r="R2522" t="s">
        <v>3094</v>
      </c>
    </row>
    <row r="2523" spans="1:18" x14ac:dyDescent="0.25">
      <c r="A2523">
        <v>21885900</v>
      </c>
      <c r="B2523" t="s">
        <v>3089</v>
      </c>
      <c r="D2523" t="s">
        <v>3090</v>
      </c>
      <c r="F2523">
        <v>1</v>
      </c>
      <c r="G2523">
        <v>0</v>
      </c>
      <c r="H2523">
        <v>3.48</v>
      </c>
      <c r="I2523">
        <v>3.48</v>
      </c>
      <c r="K2523"/>
      <c r="N2523" t="s">
        <v>3091</v>
      </c>
      <c r="O2523" t="s">
        <v>3092</v>
      </c>
      <c r="P2523" t="s">
        <v>3093</v>
      </c>
      <c r="R2523" t="s">
        <v>3094</v>
      </c>
    </row>
    <row r="2524" spans="1:18" x14ac:dyDescent="0.25">
      <c r="A2524">
        <v>21886000</v>
      </c>
      <c r="B2524" t="s">
        <v>3089</v>
      </c>
      <c r="D2524" t="s">
        <v>3090</v>
      </c>
      <c r="F2524">
        <v>1</v>
      </c>
      <c r="G2524">
        <v>0</v>
      </c>
      <c r="H2524">
        <v>0</v>
      </c>
      <c r="I2524">
        <v>0</v>
      </c>
      <c r="K2524"/>
      <c r="N2524" t="s">
        <v>3091</v>
      </c>
      <c r="O2524" t="s">
        <v>3092</v>
      </c>
      <c r="P2524" t="s">
        <v>3093</v>
      </c>
      <c r="R2524" t="s">
        <v>3094</v>
      </c>
    </row>
    <row r="2525" spans="1:18" x14ac:dyDescent="0.25">
      <c r="A2525">
        <v>21886200</v>
      </c>
      <c r="B2525" t="s">
        <v>3089</v>
      </c>
      <c r="D2525" t="s">
        <v>3090</v>
      </c>
      <c r="F2525">
        <v>1</v>
      </c>
      <c r="G2525">
        <v>0</v>
      </c>
      <c r="H2525">
        <v>1023.6186054360001</v>
      </c>
      <c r="I2525">
        <v>1023.6186054360001</v>
      </c>
      <c r="K2525"/>
      <c r="N2525" t="s">
        <v>3091</v>
      </c>
      <c r="O2525" t="s">
        <v>3092</v>
      </c>
      <c r="P2525" t="s">
        <v>3093</v>
      </c>
      <c r="R2525" t="s">
        <v>3094</v>
      </c>
    </row>
    <row r="2526" spans="1:18" x14ac:dyDescent="0.25">
      <c r="A2526">
        <v>21886300</v>
      </c>
      <c r="B2526" t="s">
        <v>3089</v>
      </c>
      <c r="D2526" t="s">
        <v>3090</v>
      </c>
      <c r="F2526">
        <v>1</v>
      </c>
      <c r="G2526">
        <v>0</v>
      </c>
      <c r="H2526">
        <v>65.880056029599999</v>
      </c>
      <c r="I2526">
        <v>65.880056029599999</v>
      </c>
      <c r="K2526"/>
      <c r="N2526" t="s">
        <v>3091</v>
      </c>
      <c r="O2526" t="s">
        <v>3092</v>
      </c>
      <c r="P2526" t="s">
        <v>3093</v>
      </c>
      <c r="R2526" t="s">
        <v>3094</v>
      </c>
    </row>
    <row r="2527" spans="1:18" x14ac:dyDescent="0.25">
      <c r="A2527">
        <v>21886400</v>
      </c>
      <c r="B2527" t="s">
        <v>3089</v>
      </c>
      <c r="D2527" t="s">
        <v>3090</v>
      </c>
      <c r="F2527">
        <v>1</v>
      </c>
      <c r="G2527">
        <v>0</v>
      </c>
      <c r="H2527">
        <v>963.06653068505602</v>
      </c>
      <c r="I2527">
        <v>963.06653068505602</v>
      </c>
      <c r="K2527"/>
      <c r="N2527" t="s">
        <v>3091</v>
      </c>
      <c r="O2527" t="s">
        <v>3092</v>
      </c>
      <c r="P2527" t="s">
        <v>3093</v>
      </c>
      <c r="R2527" t="s">
        <v>3094</v>
      </c>
    </row>
    <row r="2528" spans="1:18" x14ac:dyDescent="0.25">
      <c r="A2528">
        <v>21886410</v>
      </c>
      <c r="B2528" t="s">
        <v>3089</v>
      </c>
      <c r="D2528" t="s">
        <v>3090</v>
      </c>
      <c r="F2528">
        <v>1</v>
      </c>
      <c r="G2528">
        <v>0</v>
      </c>
      <c r="H2528">
        <v>512.75</v>
      </c>
      <c r="I2528">
        <v>512.75</v>
      </c>
      <c r="K2528"/>
      <c r="N2528" t="s">
        <v>3091</v>
      </c>
      <c r="O2528" t="s">
        <v>3092</v>
      </c>
      <c r="P2528" t="s">
        <v>3093</v>
      </c>
      <c r="R2528" t="s">
        <v>3094</v>
      </c>
    </row>
    <row r="2529" spans="1:18" x14ac:dyDescent="0.25">
      <c r="A2529">
        <v>21886500</v>
      </c>
      <c r="B2529" t="s">
        <v>3089</v>
      </c>
      <c r="D2529" t="s">
        <v>3090</v>
      </c>
      <c r="F2529">
        <v>1</v>
      </c>
      <c r="G2529">
        <v>0</v>
      </c>
      <c r="H2529">
        <v>21.571428571428601</v>
      </c>
      <c r="I2529">
        <v>21.571428571428601</v>
      </c>
      <c r="K2529"/>
      <c r="N2529" t="s">
        <v>3091</v>
      </c>
      <c r="O2529" t="s">
        <v>3092</v>
      </c>
      <c r="P2529" t="s">
        <v>3093</v>
      </c>
      <c r="R2529" t="s">
        <v>3094</v>
      </c>
    </row>
    <row r="2530" spans="1:18" x14ac:dyDescent="0.25">
      <c r="A2530">
        <v>21886600</v>
      </c>
      <c r="B2530" t="s">
        <v>3089</v>
      </c>
      <c r="D2530" t="s">
        <v>3090</v>
      </c>
      <c r="F2530">
        <v>1</v>
      </c>
      <c r="G2530">
        <v>0</v>
      </c>
      <c r="H2530">
        <v>1.86</v>
      </c>
      <c r="I2530">
        <v>1.86</v>
      </c>
      <c r="K2530"/>
      <c r="N2530" t="s">
        <v>3091</v>
      </c>
      <c r="O2530" t="s">
        <v>3092</v>
      </c>
      <c r="P2530" t="s">
        <v>3093</v>
      </c>
      <c r="R2530" t="s">
        <v>3094</v>
      </c>
    </row>
    <row r="2531" spans="1:18" x14ac:dyDescent="0.25">
      <c r="A2531">
        <v>21886700</v>
      </c>
      <c r="B2531" t="s">
        <v>3089</v>
      </c>
      <c r="D2531" t="s">
        <v>3090</v>
      </c>
      <c r="F2531">
        <v>1</v>
      </c>
      <c r="G2531">
        <v>0</v>
      </c>
      <c r="H2531">
        <v>3.62</v>
      </c>
      <c r="I2531">
        <v>3.62</v>
      </c>
      <c r="K2531"/>
      <c r="N2531" t="s">
        <v>3091</v>
      </c>
      <c r="O2531" t="s">
        <v>3092</v>
      </c>
      <c r="P2531" t="s">
        <v>3093</v>
      </c>
      <c r="R2531" t="s">
        <v>3094</v>
      </c>
    </row>
    <row r="2532" spans="1:18" x14ac:dyDescent="0.25">
      <c r="A2532">
        <v>21886800</v>
      </c>
      <c r="B2532" t="s">
        <v>3089</v>
      </c>
      <c r="D2532" t="s">
        <v>3090</v>
      </c>
      <c r="F2532">
        <v>1</v>
      </c>
      <c r="G2532">
        <v>0</v>
      </c>
      <c r="H2532">
        <v>0</v>
      </c>
      <c r="I2532"/>
      <c r="K2532"/>
      <c r="N2532" t="s">
        <v>3091</v>
      </c>
      <c r="O2532" t="s">
        <v>3092</v>
      </c>
      <c r="P2532" t="s">
        <v>3093</v>
      </c>
      <c r="R2532" t="s">
        <v>3094</v>
      </c>
    </row>
    <row r="2533" spans="1:18" x14ac:dyDescent="0.25">
      <c r="A2533">
        <v>21886900</v>
      </c>
      <c r="B2533" t="s">
        <v>3089</v>
      </c>
      <c r="D2533" t="s">
        <v>3090</v>
      </c>
      <c r="F2533">
        <v>1</v>
      </c>
      <c r="G2533">
        <v>0</v>
      </c>
      <c r="H2533">
        <v>5818</v>
      </c>
      <c r="I2533">
        <v>5818</v>
      </c>
      <c r="K2533"/>
      <c r="N2533" t="s">
        <v>3091</v>
      </c>
      <c r="O2533" t="s">
        <v>3092</v>
      </c>
      <c r="P2533" t="s">
        <v>3093</v>
      </c>
      <c r="R2533" t="s">
        <v>3094</v>
      </c>
    </row>
    <row r="2534" spans="1:18" x14ac:dyDescent="0.25">
      <c r="A2534">
        <v>21887000</v>
      </c>
      <c r="B2534" t="s">
        <v>3089</v>
      </c>
      <c r="D2534" t="s">
        <v>3090</v>
      </c>
      <c r="F2534">
        <v>1</v>
      </c>
      <c r="G2534">
        <v>0</v>
      </c>
      <c r="H2534">
        <v>22.3</v>
      </c>
      <c r="I2534">
        <v>22.3</v>
      </c>
      <c r="K2534"/>
      <c r="N2534" t="s">
        <v>3091</v>
      </c>
      <c r="O2534" t="s">
        <v>3092</v>
      </c>
      <c r="P2534" t="s">
        <v>3093</v>
      </c>
      <c r="R2534" t="s">
        <v>3094</v>
      </c>
    </row>
    <row r="2535" spans="1:18" x14ac:dyDescent="0.25">
      <c r="A2535">
        <v>21887200</v>
      </c>
      <c r="B2535" t="s">
        <v>3089</v>
      </c>
      <c r="D2535" t="s">
        <v>3090</v>
      </c>
      <c r="F2535">
        <v>1</v>
      </c>
      <c r="G2535">
        <v>0</v>
      </c>
      <c r="H2535">
        <v>0</v>
      </c>
      <c r="I2535"/>
      <c r="K2535"/>
      <c r="N2535" t="s">
        <v>3091</v>
      </c>
      <c r="O2535" t="s">
        <v>3092</v>
      </c>
      <c r="P2535" t="s">
        <v>3093</v>
      </c>
      <c r="R2535" t="s">
        <v>3094</v>
      </c>
    </row>
    <row r="2536" spans="1:18" x14ac:dyDescent="0.25">
      <c r="A2536">
        <v>21887400</v>
      </c>
      <c r="B2536" t="s">
        <v>3089</v>
      </c>
      <c r="D2536" t="s">
        <v>3090</v>
      </c>
      <c r="F2536">
        <v>1</v>
      </c>
      <c r="G2536">
        <v>0</v>
      </c>
      <c r="H2536">
        <v>0</v>
      </c>
      <c r="I2536"/>
      <c r="K2536"/>
      <c r="N2536" t="s">
        <v>3091</v>
      </c>
      <c r="O2536" t="s">
        <v>3092</v>
      </c>
      <c r="P2536" t="s">
        <v>3093</v>
      </c>
      <c r="R2536" t="s">
        <v>3094</v>
      </c>
    </row>
    <row r="2537" spans="1:18" x14ac:dyDescent="0.25">
      <c r="A2537">
        <v>21888000</v>
      </c>
      <c r="B2537" t="s">
        <v>3089</v>
      </c>
      <c r="D2537" t="s">
        <v>3090</v>
      </c>
      <c r="F2537">
        <v>1</v>
      </c>
      <c r="G2537">
        <v>0</v>
      </c>
      <c r="H2537">
        <v>0</v>
      </c>
      <c r="I2537"/>
      <c r="K2537"/>
      <c r="N2537" t="s">
        <v>3091</v>
      </c>
      <c r="O2537" t="s">
        <v>3092</v>
      </c>
      <c r="P2537" t="s">
        <v>3093</v>
      </c>
      <c r="R2537" t="s">
        <v>3094</v>
      </c>
    </row>
    <row r="2538" spans="1:18" x14ac:dyDescent="0.25">
      <c r="A2538">
        <v>21894000</v>
      </c>
      <c r="B2538" t="s">
        <v>3089</v>
      </c>
      <c r="D2538" t="s">
        <v>3090</v>
      </c>
      <c r="F2538">
        <v>1</v>
      </c>
      <c r="G2538">
        <v>0</v>
      </c>
      <c r="H2538">
        <v>0</v>
      </c>
      <c r="I2538"/>
      <c r="K2538"/>
      <c r="N2538" t="s">
        <v>3091</v>
      </c>
      <c r="O2538" t="s">
        <v>3092</v>
      </c>
      <c r="P2538" t="s">
        <v>3093</v>
      </c>
      <c r="R2538" t="s">
        <v>3094</v>
      </c>
    </row>
    <row r="2539" spans="1:18" x14ac:dyDescent="0.25">
      <c r="A2539">
        <v>21894100</v>
      </c>
      <c r="B2539" t="s">
        <v>3089</v>
      </c>
      <c r="D2539" t="s">
        <v>3090</v>
      </c>
      <c r="F2539">
        <v>1</v>
      </c>
      <c r="G2539">
        <v>0</v>
      </c>
      <c r="H2539">
        <v>96.968984650159996</v>
      </c>
      <c r="I2539">
        <v>96.968984650159996</v>
      </c>
      <c r="K2539"/>
      <c r="N2539" t="s">
        <v>3091</v>
      </c>
      <c r="O2539" t="s">
        <v>3092</v>
      </c>
      <c r="P2539" t="s">
        <v>3093</v>
      </c>
      <c r="R2539" t="s">
        <v>3094</v>
      </c>
    </row>
    <row r="2540" spans="1:18" x14ac:dyDescent="0.25">
      <c r="A2540">
        <v>21894200</v>
      </c>
      <c r="B2540" t="s">
        <v>3089</v>
      </c>
      <c r="D2540" t="s">
        <v>3090</v>
      </c>
      <c r="F2540">
        <v>1</v>
      </c>
      <c r="G2540">
        <v>0</v>
      </c>
      <c r="H2540">
        <v>115.931910691486</v>
      </c>
      <c r="I2540">
        <v>115.931910691486</v>
      </c>
      <c r="K2540"/>
      <c r="N2540" t="s">
        <v>3091</v>
      </c>
      <c r="O2540" t="s">
        <v>3092</v>
      </c>
      <c r="P2540" t="s">
        <v>3093</v>
      </c>
      <c r="R2540" t="s">
        <v>3094</v>
      </c>
    </row>
    <row r="2541" spans="1:18" x14ac:dyDescent="0.25">
      <c r="A2541">
        <v>21894300</v>
      </c>
      <c r="B2541" t="s">
        <v>3089</v>
      </c>
      <c r="D2541" t="s">
        <v>3090</v>
      </c>
      <c r="F2541">
        <v>1</v>
      </c>
      <c r="G2541">
        <v>0</v>
      </c>
      <c r="H2541">
        <v>55.684951581280004</v>
      </c>
      <c r="I2541">
        <v>55.684951581280004</v>
      </c>
      <c r="K2541"/>
      <c r="N2541" t="s">
        <v>3091</v>
      </c>
      <c r="O2541" t="s">
        <v>3092</v>
      </c>
      <c r="P2541" t="s">
        <v>3093</v>
      </c>
      <c r="R2541" t="s">
        <v>3094</v>
      </c>
    </row>
    <row r="2542" spans="1:18" x14ac:dyDescent="0.25">
      <c r="A2542">
        <v>21894400</v>
      </c>
      <c r="B2542" t="s">
        <v>3089</v>
      </c>
      <c r="D2542" t="s">
        <v>3090</v>
      </c>
      <c r="F2542">
        <v>1</v>
      </c>
      <c r="G2542">
        <v>0</v>
      </c>
      <c r="H2542">
        <v>63.926760507819999</v>
      </c>
      <c r="I2542">
        <v>63.926760507819999</v>
      </c>
      <c r="K2542"/>
      <c r="N2542" t="s">
        <v>3091</v>
      </c>
      <c r="O2542" t="s">
        <v>3092</v>
      </c>
      <c r="P2542" t="s">
        <v>3093</v>
      </c>
      <c r="R2542" t="s">
        <v>3094</v>
      </c>
    </row>
    <row r="2543" spans="1:18" x14ac:dyDescent="0.25">
      <c r="A2543">
        <v>21894500</v>
      </c>
      <c r="B2543" t="s">
        <v>3089</v>
      </c>
      <c r="D2543" t="s">
        <v>3090</v>
      </c>
      <c r="F2543">
        <v>1</v>
      </c>
      <c r="G2543">
        <v>0</v>
      </c>
      <c r="H2543">
        <v>126.8116713453</v>
      </c>
      <c r="I2543">
        <v>126.8116713453</v>
      </c>
      <c r="K2543"/>
      <c r="N2543" t="s">
        <v>3091</v>
      </c>
      <c r="O2543" t="s">
        <v>3092</v>
      </c>
      <c r="P2543" t="s">
        <v>3093</v>
      </c>
      <c r="R2543" t="s">
        <v>3094</v>
      </c>
    </row>
    <row r="2544" spans="1:18" x14ac:dyDescent="0.25">
      <c r="A2544">
        <v>21894600</v>
      </c>
      <c r="B2544" t="s">
        <v>3089</v>
      </c>
      <c r="D2544" t="s">
        <v>3090</v>
      </c>
      <c r="F2544">
        <v>1</v>
      </c>
      <c r="G2544">
        <v>0</v>
      </c>
      <c r="H2544">
        <v>22.92</v>
      </c>
      <c r="I2544">
        <v>22.92</v>
      </c>
      <c r="K2544"/>
      <c r="N2544" t="s">
        <v>3091</v>
      </c>
      <c r="O2544" t="s">
        <v>3092</v>
      </c>
      <c r="P2544" t="s">
        <v>3093</v>
      </c>
      <c r="R2544" t="s">
        <v>3094</v>
      </c>
    </row>
    <row r="2545" spans="1:18" x14ac:dyDescent="0.25">
      <c r="A2545">
        <v>21894700</v>
      </c>
      <c r="B2545" t="s">
        <v>3089</v>
      </c>
      <c r="D2545" t="s">
        <v>3090</v>
      </c>
      <c r="F2545">
        <v>1</v>
      </c>
      <c r="G2545">
        <v>0</v>
      </c>
      <c r="H2545">
        <v>21.762187974293301</v>
      </c>
      <c r="I2545">
        <v>21.762187974293301</v>
      </c>
      <c r="K2545"/>
      <c r="N2545" t="s">
        <v>3091</v>
      </c>
      <c r="O2545" t="s">
        <v>3092</v>
      </c>
      <c r="P2545" t="s">
        <v>3093</v>
      </c>
      <c r="R2545" t="s">
        <v>3094</v>
      </c>
    </row>
    <row r="2546" spans="1:18" x14ac:dyDescent="0.25">
      <c r="A2546">
        <v>21894800</v>
      </c>
      <c r="B2546" t="s">
        <v>3089</v>
      </c>
      <c r="D2546" t="s">
        <v>3090</v>
      </c>
      <c r="F2546">
        <v>1</v>
      </c>
      <c r="G2546">
        <v>0</v>
      </c>
      <c r="H2546">
        <v>14.22</v>
      </c>
      <c r="I2546">
        <v>14.22</v>
      </c>
      <c r="K2546"/>
      <c r="N2546" t="s">
        <v>3091</v>
      </c>
      <c r="O2546" t="s">
        <v>3092</v>
      </c>
      <c r="P2546" t="s">
        <v>3093</v>
      </c>
      <c r="R2546" t="s">
        <v>3094</v>
      </c>
    </row>
    <row r="2547" spans="1:18" x14ac:dyDescent="0.25">
      <c r="A2547">
        <v>21894900</v>
      </c>
      <c r="B2547" t="s">
        <v>3089</v>
      </c>
      <c r="D2547" t="s">
        <v>3090</v>
      </c>
      <c r="F2547">
        <v>1</v>
      </c>
      <c r="G2547">
        <v>0</v>
      </c>
      <c r="H2547">
        <v>1.3741666666666701</v>
      </c>
      <c r="I2547">
        <v>1.3741666666666701</v>
      </c>
      <c r="K2547"/>
      <c r="N2547" t="s">
        <v>3091</v>
      </c>
      <c r="O2547" t="s">
        <v>3092</v>
      </c>
      <c r="P2547" t="s">
        <v>3093</v>
      </c>
      <c r="R2547" t="s">
        <v>3094</v>
      </c>
    </row>
    <row r="2548" spans="1:18" x14ac:dyDescent="0.25">
      <c r="A2548">
        <v>21895000</v>
      </c>
      <c r="B2548" t="s">
        <v>3089</v>
      </c>
      <c r="D2548" t="s">
        <v>3090</v>
      </c>
      <c r="F2548">
        <v>1</v>
      </c>
      <c r="G2548">
        <v>0</v>
      </c>
      <c r="H2548">
        <v>0.77864583333333404</v>
      </c>
      <c r="I2548">
        <v>0.77864583333333404</v>
      </c>
      <c r="K2548"/>
      <c r="N2548" t="s">
        <v>3091</v>
      </c>
      <c r="O2548" t="s">
        <v>3092</v>
      </c>
      <c r="P2548" t="s">
        <v>3093</v>
      </c>
      <c r="R2548" t="s">
        <v>3094</v>
      </c>
    </row>
    <row r="2549" spans="1:18" x14ac:dyDescent="0.25">
      <c r="A2549">
        <v>21895100</v>
      </c>
      <c r="B2549" t="s">
        <v>3089</v>
      </c>
      <c r="D2549" t="s">
        <v>3090</v>
      </c>
      <c r="F2549">
        <v>1</v>
      </c>
      <c r="G2549">
        <v>0</v>
      </c>
      <c r="H2549">
        <v>0.91322400000000004</v>
      </c>
      <c r="I2549">
        <v>0.91322400000000004</v>
      </c>
      <c r="K2549"/>
      <c r="N2549" t="s">
        <v>3091</v>
      </c>
      <c r="O2549" t="s">
        <v>3092</v>
      </c>
      <c r="P2549" t="s">
        <v>3093</v>
      </c>
      <c r="R2549" t="s">
        <v>3094</v>
      </c>
    </row>
    <row r="2550" spans="1:18" x14ac:dyDescent="0.25">
      <c r="A2550">
        <v>21895200</v>
      </c>
      <c r="B2550" t="s">
        <v>3089</v>
      </c>
      <c r="D2550" t="s">
        <v>3090</v>
      </c>
      <c r="F2550">
        <v>1</v>
      </c>
      <c r="G2550">
        <v>0</v>
      </c>
      <c r="H2550">
        <v>2.355</v>
      </c>
      <c r="I2550">
        <v>2.355</v>
      </c>
      <c r="K2550"/>
      <c r="N2550" t="s">
        <v>3091</v>
      </c>
      <c r="O2550" t="s">
        <v>3092</v>
      </c>
      <c r="P2550" t="s">
        <v>3093</v>
      </c>
      <c r="R2550" t="s">
        <v>3094</v>
      </c>
    </row>
    <row r="2551" spans="1:18" x14ac:dyDescent="0.25">
      <c r="A2551">
        <v>21895300</v>
      </c>
      <c r="B2551" t="s">
        <v>3089</v>
      </c>
      <c r="D2551" t="s">
        <v>3090</v>
      </c>
      <c r="F2551">
        <v>1</v>
      </c>
      <c r="G2551">
        <v>0</v>
      </c>
      <c r="H2551">
        <v>0.78549999999999998</v>
      </c>
      <c r="I2551">
        <v>0.78549999999999998</v>
      </c>
      <c r="K2551"/>
      <c r="N2551" t="s">
        <v>3091</v>
      </c>
      <c r="O2551" t="s">
        <v>3092</v>
      </c>
      <c r="P2551" t="s">
        <v>3093</v>
      </c>
      <c r="R2551" t="s">
        <v>3094</v>
      </c>
    </row>
    <row r="2552" spans="1:18" x14ac:dyDescent="0.25">
      <c r="A2552">
        <v>21895400</v>
      </c>
      <c r="B2552" t="s">
        <v>3089</v>
      </c>
      <c r="D2552" t="s">
        <v>3090</v>
      </c>
      <c r="F2552">
        <v>1</v>
      </c>
      <c r="G2552">
        <v>0</v>
      </c>
      <c r="H2552">
        <v>12.27</v>
      </c>
      <c r="I2552">
        <v>12.27</v>
      </c>
      <c r="K2552"/>
      <c r="N2552" t="s">
        <v>3091</v>
      </c>
      <c r="O2552" t="s">
        <v>3092</v>
      </c>
      <c r="P2552" t="s">
        <v>3093</v>
      </c>
      <c r="R2552" t="s">
        <v>3094</v>
      </c>
    </row>
    <row r="2553" spans="1:18" x14ac:dyDescent="0.25">
      <c r="A2553">
        <v>21895500</v>
      </c>
      <c r="B2553" t="s">
        <v>3089</v>
      </c>
      <c r="D2553" t="s">
        <v>3090</v>
      </c>
      <c r="F2553">
        <v>1</v>
      </c>
      <c r="G2553">
        <v>0</v>
      </c>
      <c r="H2553">
        <v>12.734999999999999</v>
      </c>
      <c r="I2553">
        <v>12.734999999999999</v>
      </c>
      <c r="K2553"/>
      <c r="N2553" t="s">
        <v>3091</v>
      </c>
      <c r="O2553" t="s">
        <v>3092</v>
      </c>
      <c r="P2553" t="s">
        <v>3093</v>
      </c>
      <c r="R2553" t="s">
        <v>3094</v>
      </c>
    </row>
    <row r="2554" spans="1:18" x14ac:dyDescent="0.25">
      <c r="A2554">
        <v>21895600</v>
      </c>
      <c r="B2554" t="s">
        <v>3089</v>
      </c>
      <c r="D2554" t="s">
        <v>3090</v>
      </c>
      <c r="F2554">
        <v>1</v>
      </c>
      <c r="G2554">
        <v>0</v>
      </c>
      <c r="H2554">
        <v>0.78500000000000003</v>
      </c>
      <c r="I2554">
        <v>0.78500000000000003</v>
      </c>
      <c r="K2554"/>
      <c r="N2554" t="s">
        <v>3091</v>
      </c>
      <c r="O2554" t="s">
        <v>3092</v>
      </c>
      <c r="P2554" t="s">
        <v>3093</v>
      </c>
      <c r="R2554" t="s">
        <v>3094</v>
      </c>
    </row>
    <row r="2555" spans="1:18" x14ac:dyDescent="0.25">
      <c r="A2555">
        <v>21895700</v>
      </c>
      <c r="B2555" t="s">
        <v>3089</v>
      </c>
      <c r="D2555" t="s">
        <v>3090</v>
      </c>
      <c r="F2555">
        <v>1</v>
      </c>
      <c r="G2555">
        <v>0</v>
      </c>
      <c r="H2555">
        <v>0.78500000000000003</v>
      </c>
      <c r="I2555">
        <v>0.78500000000000003</v>
      </c>
      <c r="K2555"/>
      <c r="N2555" t="s">
        <v>3091</v>
      </c>
      <c r="O2555" t="s">
        <v>3092</v>
      </c>
      <c r="P2555" t="s">
        <v>3093</v>
      </c>
      <c r="R2555" t="s">
        <v>3094</v>
      </c>
    </row>
    <row r="2556" spans="1:18" x14ac:dyDescent="0.25">
      <c r="A2556">
        <v>21895800</v>
      </c>
      <c r="B2556" t="s">
        <v>3089</v>
      </c>
      <c r="D2556" t="s">
        <v>3090</v>
      </c>
      <c r="F2556">
        <v>1</v>
      </c>
      <c r="G2556">
        <v>0</v>
      </c>
      <c r="H2556">
        <v>1.7250000000000001</v>
      </c>
      <c r="I2556">
        <v>1.7250000000000001</v>
      </c>
      <c r="K2556"/>
      <c r="N2556" t="s">
        <v>3091</v>
      </c>
      <c r="O2556" t="s">
        <v>3092</v>
      </c>
      <c r="P2556" t="s">
        <v>3093</v>
      </c>
      <c r="R2556" t="s">
        <v>3094</v>
      </c>
    </row>
    <row r="2557" spans="1:18" x14ac:dyDescent="0.25">
      <c r="A2557">
        <v>21895900</v>
      </c>
      <c r="B2557" t="s">
        <v>3089</v>
      </c>
      <c r="D2557" t="s">
        <v>3090</v>
      </c>
      <c r="F2557">
        <v>1</v>
      </c>
      <c r="G2557">
        <v>0</v>
      </c>
      <c r="H2557">
        <v>1.655</v>
      </c>
      <c r="I2557">
        <v>1.655</v>
      </c>
      <c r="K2557"/>
      <c r="N2557" t="s">
        <v>3091</v>
      </c>
      <c r="O2557" t="s">
        <v>3092</v>
      </c>
      <c r="P2557" t="s">
        <v>3093</v>
      </c>
      <c r="R2557" t="s">
        <v>3094</v>
      </c>
    </row>
    <row r="2558" spans="1:18" x14ac:dyDescent="0.25">
      <c r="A2558">
        <v>21896000</v>
      </c>
      <c r="B2558" t="s">
        <v>3089</v>
      </c>
      <c r="D2558" t="s">
        <v>3090</v>
      </c>
      <c r="F2558">
        <v>1</v>
      </c>
      <c r="G2558">
        <v>0</v>
      </c>
      <c r="H2558">
        <v>0.51039999999999996</v>
      </c>
      <c r="I2558">
        <v>0.51039999999999996</v>
      </c>
      <c r="K2558"/>
      <c r="N2558" t="s">
        <v>3091</v>
      </c>
      <c r="O2558" t="s">
        <v>3092</v>
      </c>
      <c r="P2558" t="s">
        <v>3093</v>
      </c>
      <c r="R2558" t="s">
        <v>3094</v>
      </c>
    </row>
    <row r="2559" spans="1:18" x14ac:dyDescent="0.25">
      <c r="A2559">
        <v>21896100</v>
      </c>
      <c r="B2559" t="s">
        <v>3089</v>
      </c>
      <c r="D2559" t="s">
        <v>3090</v>
      </c>
      <c r="F2559">
        <v>1</v>
      </c>
      <c r="G2559">
        <v>0</v>
      </c>
      <c r="H2559">
        <v>0.70699999999999996</v>
      </c>
      <c r="I2559">
        <v>0.70699999999999996</v>
      </c>
      <c r="K2559"/>
      <c r="N2559" t="s">
        <v>3091</v>
      </c>
      <c r="O2559" t="s">
        <v>3092</v>
      </c>
      <c r="P2559" t="s">
        <v>3093</v>
      </c>
      <c r="R2559" t="s">
        <v>3094</v>
      </c>
    </row>
    <row r="2560" spans="1:18" x14ac:dyDescent="0.25">
      <c r="A2560">
        <v>21896200</v>
      </c>
      <c r="B2560" t="s">
        <v>3089</v>
      </c>
      <c r="D2560" t="s">
        <v>3090</v>
      </c>
      <c r="F2560">
        <v>1</v>
      </c>
      <c r="G2560">
        <v>0</v>
      </c>
      <c r="H2560">
        <v>85.6</v>
      </c>
      <c r="I2560">
        <v>85.6</v>
      </c>
      <c r="K2560"/>
      <c r="N2560" t="s">
        <v>3091</v>
      </c>
      <c r="O2560" t="s">
        <v>3092</v>
      </c>
      <c r="P2560" t="s">
        <v>3093</v>
      </c>
      <c r="R2560" t="s">
        <v>3094</v>
      </c>
    </row>
    <row r="2561" spans="1:18" x14ac:dyDescent="0.25">
      <c r="A2561">
        <v>21896300</v>
      </c>
      <c r="B2561" t="s">
        <v>3089</v>
      </c>
      <c r="D2561" t="s">
        <v>3090</v>
      </c>
      <c r="F2561">
        <v>1</v>
      </c>
      <c r="G2561">
        <v>0</v>
      </c>
      <c r="H2561">
        <v>61.56</v>
      </c>
      <c r="I2561">
        <v>61.56</v>
      </c>
      <c r="K2561"/>
      <c r="N2561" t="s">
        <v>3091</v>
      </c>
      <c r="O2561" t="s">
        <v>3092</v>
      </c>
      <c r="P2561" t="s">
        <v>3093</v>
      </c>
      <c r="R2561" t="s">
        <v>3094</v>
      </c>
    </row>
    <row r="2562" spans="1:18" x14ac:dyDescent="0.25">
      <c r="A2562">
        <v>21896400</v>
      </c>
      <c r="B2562" t="s">
        <v>3089</v>
      </c>
      <c r="D2562" t="s">
        <v>3090</v>
      </c>
      <c r="F2562">
        <v>1</v>
      </c>
      <c r="G2562">
        <v>0</v>
      </c>
      <c r="H2562">
        <v>50.38</v>
      </c>
      <c r="I2562">
        <v>50.38</v>
      </c>
      <c r="K2562"/>
      <c r="N2562" t="s">
        <v>3091</v>
      </c>
      <c r="O2562" t="s">
        <v>3092</v>
      </c>
      <c r="P2562" t="s">
        <v>3093</v>
      </c>
      <c r="R2562" t="s">
        <v>3094</v>
      </c>
    </row>
    <row r="2563" spans="1:18" x14ac:dyDescent="0.25">
      <c r="A2563">
        <v>21896500</v>
      </c>
      <c r="B2563" t="s">
        <v>3089</v>
      </c>
      <c r="D2563" t="s">
        <v>3090</v>
      </c>
      <c r="F2563">
        <v>1</v>
      </c>
      <c r="G2563">
        <v>0</v>
      </c>
      <c r="H2563">
        <v>162</v>
      </c>
      <c r="I2563">
        <v>162</v>
      </c>
      <c r="K2563"/>
      <c r="N2563" t="s">
        <v>3091</v>
      </c>
      <c r="O2563" t="s">
        <v>3092</v>
      </c>
      <c r="P2563" t="s">
        <v>3093</v>
      </c>
      <c r="R2563" t="s">
        <v>3094</v>
      </c>
    </row>
    <row r="2564" spans="1:18" x14ac:dyDescent="0.25">
      <c r="A2564">
        <v>21896600</v>
      </c>
      <c r="B2564" t="s">
        <v>3089</v>
      </c>
      <c r="D2564" t="s">
        <v>3090</v>
      </c>
      <c r="F2564">
        <v>1</v>
      </c>
      <c r="G2564">
        <v>0</v>
      </c>
      <c r="H2564">
        <v>94</v>
      </c>
      <c r="I2564">
        <v>94</v>
      </c>
      <c r="K2564"/>
      <c r="N2564" t="s">
        <v>3091</v>
      </c>
      <c r="O2564" t="s">
        <v>3092</v>
      </c>
      <c r="P2564" t="s">
        <v>3093</v>
      </c>
      <c r="R2564" t="s">
        <v>3094</v>
      </c>
    </row>
    <row r="2565" spans="1:18" x14ac:dyDescent="0.25">
      <c r="A2565">
        <v>21896800</v>
      </c>
      <c r="B2565" t="s">
        <v>3089</v>
      </c>
      <c r="D2565" t="s">
        <v>3090</v>
      </c>
      <c r="F2565">
        <v>1</v>
      </c>
      <c r="G2565">
        <v>0</v>
      </c>
      <c r="H2565">
        <v>119.31</v>
      </c>
      <c r="I2565">
        <v>119.31</v>
      </c>
      <c r="K2565"/>
      <c r="N2565" t="s">
        <v>3091</v>
      </c>
      <c r="O2565" t="s">
        <v>3092</v>
      </c>
      <c r="P2565" t="s">
        <v>3093</v>
      </c>
      <c r="R2565" t="s">
        <v>3094</v>
      </c>
    </row>
    <row r="2566" spans="1:18" x14ac:dyDescent="0.25">
      <c r="A2566">
        <v>21896900</v>
      </c>
      <c r="B2566" t="s">
        <v>3089</v>
      </c>
      <c r="D2566" t="s">
        <v>3090</v>
      </c>
      <c r="F2566">
        <v>1</v>
      </c>
      <c r="G2566">
        <v>0</v>
      </c>
      <c r="H2566">
        <v>32.54</v>
      </c>
      <c r="I2566">
        <v>32.54</v>
      </c>
      <c r="K2566"/>
      <c r="N2566" t="s">
        <v>3091</v>
      </c>
      <c r="O2566" t="s">
        <v>3092</v>
      </c>
      <c r="P2566" t="s">
        <v>3093</v>
      </c>
      <c r="R2566" t="s">
        <v>3094</v>
      </c>
    </row>
    <row r="2567" spans="1:18" x14ac:dyDescent="0.25">
      <c r="A2567">
        <v>21897000</v>
      </c>
      <c r="B2567" t="s">
        <v>3089</v>
      </c>
      <c r="D2567" t="s">
        <v>3090</v>
      </c>
      <c r="F2567">
        <v>1</v>
      </c>
      <c r="G2567">
        <v>0</v>
      </c>
      <c r="H2567">
        <v>27.114999999999998</v>
      </c>
      <c r="I2567">
        <v>27.114999999999998</v>
      </c>
      <c r="K2567"/>
      <c r="N2567" t="s">
        <v>3091</v>
      </c>
      <c r="O2567" t="s">
        <v>3092</v>
      </c>
      <c r="P2567" t="s">
        <v>3093</v>
      </c>
      <c r="R2567" t="s">
        <v>3094</v>
      </c>
    </row>
    <row r="2568" spans="1:18" x14ac:dyDescent="0.25">
      <c r="A2568">
        <v>21897100</v>
      </c>
      <c r="B2568" t="s">
        <v>3089</v>
      </c>
      <c r="D2568" t="s">
        <v>3090</v>
      </c>
      <c r="F2568">
        <v>1</v>
      </c>
      <c r="G2568">
        <v>0</v>
      </c>
      <c r="H2568">
        <v>29.135999999999999</v>
      </c>
      <c r="I2568">
        <v>29.135999999999999</v>
      </c>
      <c r="K2568"/>
      <c r="N2568" t="s">
        <v>3091</v>
      </c>
      <c r="O2568" t="s">
        <v>3092</v>
      </c>
      <c r="P2568" t="s">
        <v>3093</v>
      </c>
      <c r="R2568" t="s">
        <v>3094</v>
      </c>
    </row>
    <row r="2569" spans="1:18" x14ac:dyDescent="0.25">
      <c r="A2569">
        <v>21897200</v>
      </c>
      <c r="B2569" t="s">
        <v>3089</v>
      </c>
      <c r="D2569" t="s">
        <v>3090</v>
      </c>
      <c r="F2569">
        <v>1</v>
      </c>
      <c r="G2569">
        <v>0</v>
      </c>
      <c r="H2569">
        <v>10.064</v>
      </c>
      <c r="I2569">
        <v>10.064</v>
      </c>
      <c r="K2569"/>
      <c r="N2569" t="s">
        <v>3091</v>
      </c>
      <c r="O2569" t="s">
        <v>3092</v>
      </c>
      <c r="P2569" t="s">
        <v>3093</v>
      </c>
      <c r="R2569" t="s">
        <v>3094</v>
      </c>
    </row>
    <row r="2570" spans="1:18" x14ac:dyDescent="0.25">
      <c r="A2570">
        <v>21897600</v>
      </c>
      <c r="B2570" t="s">
        <v>3089</v>
      </c>
      <c r="D2570" t="s">
        <v>3090</v>
      </c>
      <c r="F2570">
        <v>1</v>
      </c>
      <c r="G2570">
        <v>0</v>
      </c>
      <c r="H2570">
        <v>9.1</v>
      </c>
      <c r="I2570">
        <v>9.1</v>
      </c>
      <c r="K2570"/>
      <c r="N2570" t="s">
        <v>3091</v>
      </c>
      <c r="O2570" t="s">
        <v>3092</v>
      </c>
      <c r="P2570" t="s">
        <v>3093</v>
      </c>
      <c r="R2570" t="s">
        <v>3094</v>
      </c>
    </row>
    <row r="2571" spans="1:18" x14ac:dyDescent="0.25">
      <c r="A2571">
        <v>21903600</v>
      </c>
      <c r="B2571" t="s">
        <v>3089</v>
      </c>
      <c r="D2571" t="s">
        <v>3090</v>
      </c>
      <c r="F2571">
        <v>1</v>
      </c>
      <c r="G2571">
        <v>0</v>
      </c>
      <c r="H2571">
        <v>2</v>
      </c>
      <c r="I2571">
        <v>2</v>
      </c>
      <c r="K2571"/>
      <c r="N2571" t="s">
        <v>3091</v>
      </c>
      <c r="O2571" t="s">
        <v>3092</v>
      </c>
      <c r="P2571" t="s">
        <v>3093</v>
      </c>
      <c r="R2571" t="s">
        <v>3094</v>
      </c>
    </row>
    <row r="2572" spans="1:18" x14ac:dyDescent="0.25">
      <c r="A2572">
        <v>22001200</v>
      </c>
      <c r="B2572" t="s">
        <v>3089</v>
      </c>
      <c r="D2572" t="s">
        <v>3090</v>
      </c>
      <c r="F2572">
        <v>1</v>
      </c>
      <c r="G2572">
        <v>0</v>
      </c>
      <c r="H2572">
        <v>9.32</v>
      </c>
      <c r="I2572">
        <v>9.32</v>
      </c>
      <c r="K2572"/>
      <c r="N2572" t="s">
        <v>3091</v>
      </c>
      <c r="O2572" t="s">
        <v>3092</v>
      </c>
      <c r="P2572" t="s">
        <v>3093</v>
      </c>
      <c r="R2572" t="s">
        <v>3094</v>
      </c>
    </row>
    <row r="2573" spans="1:18" x14ac:dyDescent="0.25">
      <c r="A2573">
        <v>22003700</v>
      </c>
      <c r="B2573" t="s">
        <v>3089</v>
      </c>
      <c r="D2573" t="s">
        <v>3090</v>
      </c>
      <c r="F2573">
        <v>1</v>
      </c>
      <c r="G2573">
        <v>0</v>
      </c>
      <c r="H2573">
        <v>14.914999999999999</v>
      </c>
      <c r="I2573">
        <v>14.914999999999999</v>
      </c>
      <c r="K2573"/>
      <c r="N2573" t="s">
        <v>3091</v>
      </c>
      <c r="O2573" t="s">
        <v>3092</v>
      </c>
      <c r="P2573" t="s">
        <v>3093</v>
      </c>
      <c r="R2573" t="s">
        <v>3094</v>
      </c>
    </row>
    <row r="2574" spans="1:18" x14ac:dyDescent="0.25">
      <c r="A2574">
        <v>22020300</v>
      </c>
      <c r="B2574" t="s">
        <v>3089</v>
      </c>
      <c r="D2574" t="s">
        <v>3090</v>
      </c>
      <c r="F2574">
        <v>1</v>
      </c>
      <c r="G2574">
        <v>0</v>
      </c>
      <c r="H2574">
        <v>5.5433333333333303</v>
      </c>
      <c r="I2574">
        <v>5.5433333333333303</v>
      </c>
      <c r="K2574"/>
      <c r="N2574" t="s">
        <v>3091</v>
      </c>
      <c r="O2574" t="s">
        <v>3092</v>
      </c>
      <c r="P2574" t="s">
        <v>3093</v>
      </c>
      <c r="R2574" t="s">
        <v>3094</v>
      </c>
    </row>
    <row r="2575" spans="1:18" x14ac:dyDescent="0.25">
      <c r="A2575">
        <v>22050000</v>
      </c>
      <c r="B2575" t="s">
        <v>3089</v>
      </c>
      <c r="D2575" t="s">
        <v>3090</v>
      </c>
      <c r="F2575">
        <v>1</v>
      </c>
      <c r="G2575">
        <v>0</v>
      </c>
      <c r="H2575">
        <v>3.89</v>
      </c>
      <c r="I2575">
        <v>3.89</v>
      </c>
      <c r="K2575"/>
      <c r="N2575" t="s">
        <v>3091</v>
      </c>
      <c r="O2575" t="s">
        <v>3092</v>
      </c>
      <c r="P2575" t="s">
        <v>3093</v>
      </c>
      <c r="R2575" t="s">
        <v>3094</v>
      </c>
    </row>
    <row r="2576" spans="1:18" x14ac:dyDescent="0.25">
      <c r="A2576">
        <v>22102263</v>
      </c>
      <c r="B2576" t="s">
        <v>3089</v>
      </c>
      <c r="D2576" t="s">
        <v>3090</v>
      </c>
      <c r="F2576">
        <v>1</v>
      </c>
      <c r="G2576">
        <v>0</v>
      </c>
      <c r="H2576">
        <v>0</v>
      </c>
      <c r="I2576"/>
      <c r="K2576"/>
      <c r="N2576" t="s">
        <v>3091</v>
      </c>
      <c r="O2576" t="s">
        <v>3092</v>
      </c>
      <c r="P2576" t="s">
        <v>3093</v>
      </c>
      <c r="R2576" t="s">
        <v>3094</v>
      </c>
    </row>
    <row r="2577" spans="1:18" x14ac:dyDescent="0.25">
      <c r="A2577">
        <v>22103000</v>
      </c>
      <c r="B2577" t="s">
        <v>3089</v>
      </c>
      <c r="D2577" t="s">
        <v>3090</v>
      </c>
      <c r="F2577">
        <v>1</v>
      </c>
      <c r="G2577">
        <v>0</v>
      </c>
      <c r="H2577">
        <v>0.745</v>
      </c>
      <c r="I2577">
        <v>0.745</v>
      </c>
      <c r="K2577"/>
      <c r="N2577" t="s">
        <v>3091</v>
      </c>
      <c r="O2577" t="s">
        <v>3092</v>
      </c>
      <c r="P2577" t="s">
        <v>3093</v>
      </c>
      <c r="R2577" t="s">
        <v>3094</v>
      </c>
    </row>
    <row r="2578" spans="1:18" x14ac:dyDescent="0.25">
      <c r="A2578">
        <v>22104900</v>
      </c>
      <c r="B2578" t="s">
        <v>3089</v>
      </c>
      <c r="D2578" t="s">
        <v>3090</v>
      </c>
      <c r="F2578">
        <v>1</v>
      </c>
      <c r="G2578">
        <v>0</v>
      </c>
      <c r="H2578">
        <v>4.96</v>
      </c>
      <c r="I2578">
        <v>4.96</v>
      </c>
      <c r="K2578"/>
      <c r="N2578" t="s">
        <v>3091</v>
      </c>
      <c r="O2578" t="s">
        <v>3092</v>
      </c>
      <c r="P2578" t="s">
        <v>3093</v>
      </c>
      <c r="R2578" t="s">
        <v>3094</v>
      </c>
    </row>
    <row r="2579" spans="1:18" x14ac:dyDescent="0.25">
      <c r="A2579">
        <v>22109200</v>
      </c>
      <c r="B2579" t="s">
        <v>3089</v>
      </c>
      <c r="D2579" t="s">
        <v>3090</v>
      </c>
      <c r="F2579">
        <v>1</v>
      </c>
      <c r="G2579">
        <v>0</v>
      </c>
      <c r="H2579">
        <v>0</v>
      </c>
      <c r="I2579"/>
      <c r="K2579"/>
      <c r="N2579" t="s">
        <v>3091</v>
      </c>
      <c r="O2579" t="s">
        <v>3092</v>
      </c>
      <c r="P2579" t="s">
        <v>3093</v>
      </c>
      <c r="R2579" t="s">
        <v>3094</v>
      </c>
    </row>
    <row r="2580" spans="1:18" x14ac:dyDescent="0.25">
      <c r="A2580">
        <v>22109300</v>
      </c>
      <c r="B2580" t="s">
        <v>3089</v>
      </c>
      <c r="D2580" t="s">
        <v>3090</v>
      </c>
      <c r="F2580">
        <v>1</v>
      </c>
      <c r="G2580">
        <v>0</v>
      </c>
      <c r="H2580">
        <v>0</v>
      </c>
      <c r="I2580"/>
      <c r="K2580"/>
      <c r="N2580" t="s">
        <v>3091</v>
      </c>
      <c r="O2580" t="s">
        <v>3092</v>
      </c>
      <c r="P2580" t="s">
        <v>3093</v>
      </c>
      <c r="R2580" t="s">
        <v>3094</v>
      </c>
    </row>
    <row r="2581" spans="1:18" x14ac:dyDescent="0.25">
      <c r="A2581">
        <v>22109500</v>
      </c>
      <c r="B2581" t="s">
        <v>3089</v>
      </c>
      <c r="D2581" t="s">
        <v>3090</v>
      </c>
      <c r="F2581">
        <v>1</v>
      </c>
      <c r="G2581">
        <v>0</v>
      </c>
      <c r="H2581">
        <v>0</v>
      </c>
      <c r="I2581"/>
      <c r="K2581"/>
      <c r="N2581" t="s">
        <v>3091</v>
      </c>
      <c r="O2581" t="s">
        <v>3092</v>
      </c>
      <c r="P2581" t="s">
        <v>3093</v>
      </c>
      <c r="R2581" t="s">
        <v>3094</v>
      </c>
    </row>
    <row r="2582" spans="1:18" x14ac:dyDescent="0.25">
      <c r="A2582">
        <v>22110300</v>
      </c>
      <c r="B2582" t="s">
        <v>3089</v>
      </c>
      <c r="D2582" t="s">
        <v>3090</v>
      </c>
      <c r="F2582">
        <v>1</v>
      </c>
      <c r="G2582">
        <v>0</v>
      </c>
      <c r="H2582">
        <v>0</v>
      </c>
      <c r="I2582"/>
      <c r="K2582"/>
      <c r="N2582" t="s">
        <v>3091</v>
      </c>
      <c r="O2582" t="s">
        <v>3092</v>
      </c>
      <c r="P2582" t="s">
        <v>3093</v>
      </c>
      <c r="R2582" t="s">
        <v>3094</v>
      </c>
    </row>
    <row r="2583" spans="1:18" x14ac:dyDescent="0.25">
      <c r="A2583">
        <v>22111700</v>
      </c>
      <c r="B2583" t="s">
        <v>3089</v>
      </c>
      <c r="D2583" t="s">
        <v>3090</v>
      </c>
      <c r="F2583">
        <v>1</v>
      </c>
      <c r="G2583">
        <v>0</v>
      </c>
      <c r="H2583">
        <v>0</v>
      </c>
      <c r="I2583"/>
      <c r="K2583"/>
      <c r="N2583" t="s">
        <v>3091</v>
      </c>
      <c r="O2583" t="s">
        <v>3092</v>
      </c>
      <c r="P2583" t="s">
        <v>3093</v>
      </c>
      <c r="R2583" t="s">
        <v>3094</v>
      </c>
    </row>
    <row r="2584" spans="1:18" x14ac:dyDescent="0.25">
      <c r="A2584">
        <v>22113300</v>
      </c>
      <c r="B2584" t="s">
        <v>3089</v>
      </c>
      <c r="D2584" t="s">
        <v>3090</v>
      </c>
      <c r="F2584">
        <v>1</v>
      </c>
      <c r="G2584">
        <v>0</v>
      </c>
      <c r="H2584">
        <v>0</v>
      </c>
      <c r="I2584"/>
      <c r="K2584"/>
      <c r="N2584" t="s">
        <v>3091</v>
      </c>
      <c r="O2584" t="s">
        <v>3092</v>
      </c>
      <c r="P2584" t="s">
        <v>3093</v>
      </c>
      <c r="R2584" t="s">
        <v>3094</v>
      </c>
    </row>
    <row r="2585" spans="1:18" x14ac:dyDescent="0.25">
      <c r="A2585">
        <v>22113800</v>
      </c>
      <c r="B2585" t="s">
        <v>3089</v>
      </c>
      <c r="D2585" t="s">
        <v>3090</v>
      </c>
      <c r="F2585">
        <v>1</v>
      </c>
      <c r="G2585">
        <v>0</v>
      </c>
      <c r="H2585">
        <v>1.07</v>
      </c>
      <c r="I2585">
        <v>1.07</v>
      </c>
      <c r="K2585"/>
      <c r="N2585" t="s">
        <v>3091</v>
      </c>
      <c r="O2585" t="s">
        <v>3092</v>
      </c>
      <c r="P2585" t="s">
        <v>3093</v>
      </c>
      <c r="R2585" t="s">
        <v>3094</v>
      </c>
    </row>
    <row r="2586" spans="1:18" x14ac:dyDescent="0.25">
      <c r="A2586">
        <v>22114600</v>
      </c>
      <c r="B2586" t="s">
        <v>3089</v>
      </c>
      <c r="D2586" t="s">
        <v>3090</v>
      </c>
      <c r="F2586">
        <v>1</v>
      </c>
      <c r="G2586">
        <v>0</v>
      </c>
      <c r="H2586">
        <v>0</v>
      </c>
      <c r="I2586"/>
      <c r="K2586"/>
      <c r="N2586" t="s">
        <v>3091</v>
      </c>
      <c r="O2586" t="s">
        <v>3092</v>
      </c>
      <c r="P2586" t="s">
        <v>3093</v>
      </c>
      <c r="R2586" t="s">
        <v>3094</v>
      </c>
    </row>
    <row r="2587" spans="1:18" x14ac:dyDescent="0.25">
      <c r="A2587">
        <v>22114900</v>
      </c>
      <c r="B2587" t="s">
        <v>3089</v>
      </c>
      <c r="D2587" t="s">
        <v>3090</v>
      </c>
      <c r="F2587">
        <v>1</v>
      </c>
      <c r="G2587">
        <v>0</v>
      </c>
      <c r="H2587">
        <v>0</v>
      </c>
      <c r="I2587"/>
      <c r="K2587"/>
      <c r="N2587" t="s">
        <v>3091</v>
      </c>
      <c r="O2587" t="s">
        <v>3092</v>
      </c>
      <c r="P2587" t="s">
        <v>3093</v>
      </c>
      <c r="R2587" t="s">
        <v>3094</v>
      </c>
    </row>
    <row r="2588" spans="1:18" x14ac:dyDescent="0.25">
      <c r="A2588">
        <v>22116100</v>
      </c>
      <c r="B2588" t="s">
        <v>3089</v>
      </c>
      <c r="D2588" t="s">
        <v>3090</v>
      </c>
      <c r="F2588">
        <v>1</v>
      </c>
      <c r="G2588">
        <v>0</v>
      </c>
      <c r="H2588">
        <v>0</v>
      </c>
      <c r="I2588">
        <v>0</v>
      </c>
      <c r="K2588"/>
      <c r="N2588" t="s">
        <v>3091</v>
      </c>
      <c r="O2588" t="s">
        <v>3092</v>
      </c>
      <c r="P2588" t="s">
        <v>3093</v>
      </c>
      <c r="R2588" t="s">
        <v>3094</v>
      </c>
    </row>
    <row r="2589" spans="1:18" x14ac:dyDescent="0.25">
      <c r="A2589">
        <v>22116200</v>
      </c>
      <c r="B2589" t="s">
        <v>3089</v>
      </c>
      <c r="D2589" t="s">
        <v>3090</v>
      </c>
      <c r="F2589">
        <v>1</v>
      </c>
      <c r="G2589">
        <v>0</v>
      </c>
      <c r="H2589">
        <v>0</v>
      </c>
      <c r="I2589">
        <v>0</v>
      </c>
      <c r="K2589"/>
      <c r="N2589" t="s">
        <v>3091</v>
      </c>
      <c r="O2589" t="s">
        <v>3092</v>
      </c>
      <c r="P2589" t="s">
        <v>3093</v>
      </c>
      <c r="R2589" t="s">
        <v>3094</v>
      </c>
    </row>
    <row r="2590" spans="1:18" x14ac:dyDescent="0.25">
      <c r="A2590">
        <v>22116300</v>
      </c>
      <c r="B2590" t="s">
        <v>3089</v>
      </c>
      <c r="D2590" t="s">
        <v>3090</v>
      </c>
      <c r="F2590">
        <v>1</v>
      </c>
      <c r="G2590">
        <v>0</v>
      </c>
      <c r="H2590">
        <v>0</v>
      </c>
      <c r="I2590">
        <v>0</v>
      </c>
      <c r="K2590"/>
      <c r="N2590" t="s">
        <v>3091</v>
      </c>
      <c r="O2590" t="s">
        <v>3092</v>
      </c>
      <c r="P2590" t="s">
        <v>3093</v>
      </c>
      <c r="R2590" t="s">
        <v>3094</v>
      </c>
    </row>
    <row r="2591" spans="1:18" x14ac:dyDescent="0.25">
      <c r="A2591">
        <v>22116400</v>
      </c>
      <c r="B2591" t="s">
        <v>3089</v>
      </c>
      <c r="D2591" t="s">
        <v>3090</v>
      </c>
      <c r="F2591">
        <v>1</v>
      </c>
      <c r="G2591">
        <v>0</v>
      </c>
      <c r="H2591">
        <v>0</v>
      </c>
      <c r="I2591">
        <v>0</v>
      </c>
      <c r="K2591"/>
      <c r="N2591" t="s">
        <v>3091</v>
      </c>
      <c r="O2591" t="s">
        <v>3092</v>
      </c>
      <c r="P2591" t="s">
        <v>3093</v>
      </c>
      <c r="R2591" t="s">
        <v>3094</v>
      </c>
    </row>
    <row r="2592" spans="1:18" x14ac:dyDescent="0.25">
      <c r="A2592">
        <v>22116500</v>
      </c>
      <c r="B2592" t="s">
        <v>3089</v>
      </c>
      <c r="D2592" t="s">
        <v>3090</v>
      </c>
      <c r="F2592">
        <v>1</v>
      </c>
      <c r="G2592">
        <v>0</v>
      </c>
      <c r="H2592">
        <v>0</v>
      </c>
      <c r="I2592">
        <v>0</v>
      </c>
      <c r="K2592"/>
      <c r="N2592" t="s">
        <v>3091</v>
      </c>
      <c r="O2592" t="s">
        <v>3092</v>
      </c>
      <c r="P2592" t="s">
        <v>3093</v>
      </c>
      <c r="R2592" t="s">
        <v>3094</v>
      </c>
    </row>
    <row r="2593" spans="1:18" x14ac:dyDescent="0.25">
      <c r="A2593">
        <v>22116600</v>
      </c>
      <c r="B2593" t="s">
        <v>3089</v>
      </c>
      <c r="D2593" t="s">
        <v>3090</v>
      </c>
      <c r="F2593">
        <v>1</v>
      </c>
      <c r="G2593">
        <v>0</v>
      </c>
      <c r="H2593">
        <v>0</v>
      </c>
      <c r="I2593">
        <v>0</v>
      </c>
      <c r="K2593"/>
      <c r="N2593" t="s">
        <v>3091</v>
      </c>
      <c r="O2593" t="s">
        <v>3092</v>
      </c>
      <c r="P2593" t="s">
        <v>3093</v>
      </c>
      <c r="R2593" t="s">
        <v>3094</v>
      </c>
    </row>
    <row r="2594" spans="1:18" x14ac:dyDescent="0.25">
      <c r="A2594">
        <v>22116800</v>
      </c>
      <c r="B2594" t="s">
        <v>3089</v>
      </c>
      <c r="D2594" t="s">
        <v>3090</v>
      </c>
      <c r="F2594">
        <v>1</v>
      </c>
      <c r="G2594">
        <v>0</v>
      </c>
      <c r="H2594">
        <v>0</v>
      </c>
      <c r="I2594"/>
      <c r="K2594"/>
      <c r="N2594" t="s">
        <v>3091</v>
      </c>
      <c r="O2594" t="s">
        <v>3092</v>
      </c>
      <c r="P2594" t="s">
        <v>3093</v>
      </c>
      <c r="R2594" t="s">
        <v>3094</v>
      </c>
    </row>
    <row r="2595" spans="1:18" x14ac:dyDescent="0.25">
      <c r="A2595">
        <v>22116900</v>
      </c>
      <c r="B2595" t="s">
        <v>3089</v>
      </c>
      <c r="D2595" t="s">
        <v>3090</v>
      </c>
      <c r="F2595">
        <v>1</v>
      </c>
      <c r="G2595">
        <v>0</v>
      </c>
      <c r="H2595">
        <v>0</v>
      </c>
      <c r="I2595"/>
      <c r="K2595"/>
      <c r="N2595" t="s">
        <v>3091</v>
      </c>
      <c r="O2595" t="s">
        <v>3092</v>
      </c>
      <c r="P2595" t="s">
        <v>3093</v>
      </c>
      <c r="R2595" t="s">
        <v>3094</v>
      </c>
    </row>
    <row r="2596" spans="1:18" x14ac:dyDescent="0.25">
      <c r="A2596">
        <v>22118100</v>
      </c>
      <c r="B2596" t="s">
        <v>3089</v>
      </c>
      <c r="D2596" t="s">
        <v>3090</v>
      </c>
      <c r="F2596">
        <v>1</v>
      </c>
      <c r="G2596">
        <v>0</v>
      </c>
      <c r="H2596">
        <v>0</v>
      </c>
      <c r="I2596"/>
      <c r="K2596"/>
      <c r="N2596" t="s">
        <v>3091</v>
      </c>
      <c r="O2596" t="s">
        <v>3092</v>
      </c>
      <c r="P2596" t="s">
        <v>3093</v>
      </c>
      <c r="R2596" t="s">
        <v>3094</v>
      </c>
    </row>
    <row r="2597" spans="1:18" x14ac:dyDescent="0.25">
      <c r="A2597">
        <v>22118200</v>
      </c>
      <c r="B2597" t="s">
        <v>3089</v>
      </c>
      <c r="D2597" t="s">
        <v>3090</v>
      </c>
      <c r="F2597">
        <v>1</v>
      </c>
      <c r="G2597">
        <v>0</v>
      </c>
      <c r="H2597">
        <v>0</v>
      </c>
      <c r="I2597"/>
      <c r="K2597"/>
      <c r="N2597" t="s">
        <v>3091</v>
      </c>
      <c r="O2597" t="s">
        <v>3092</v>
      </c>
      <c r="P2597" t="s">
        <v>3093</v>
      </c>
      <c r="R2597" t="s">
        <v>3094</v>
      </c>
    </row>
    <row r="2598" spans="1:18" x14ac:dyDescent="0.25">
      <c r="A2598">
        <v>22118500</v>
      </c>
      <c r="B2598" t="s">
        <v>3089</v>
      </c>
      <c r="D2598" t="s">
        <v>3090</v>
      </c>
      <c r="F2598">
        <v>1</v>
      </c>
      <c r="G2598">
        <v>0</v>
      </c>
      <c r="H2598">
        <v>0</v>
      </c>
      <c r="I2598"/>
      <c r="K2598"/>
      <c r="N2598" t="s">
        <v>3091</v>
      </c>
      <c r="O2598" t="s">
        <v>3092</v>
      </c>
      <c r="P2598" t="s">
        <v>3093</v>
      </c>
      <c r="R2598" t="s">
        <v>3094</v>
      </c>
    </row>
    <row r="2599" spans="1:18" x14ac:dyDescent="0.25">
      <c r="A2599">
        <v>22118600</v>
      </c>
      <c r="B2599" t="s">
        <v>3089</v>
      </c>
      <c r="D2599" t="s">
        <v>3090</v>
      </c>
      <c r="F2599">
        <v>1</v>
      </c>
      <c r="G2599">
        <v>0</v>
      </c>
      <c r="H2599">
        <v>0</v>
      </c>
      <c r="I2599"/>
      <c r="K2599"/>
      <c r="N2599" t="s">
        <v>3091</v>
      </c>
      <c r="O2599" t="s">
        <v>3092</v>
      </c>
      <c r="P2599" t="s">
        <v>3093</v>
      </c>
      <c r="R2599" t="s">
        <v>3094</v>
      </c>
    </row>
    <row r="2600" spans="1:18" x14ac:dyDescent="0.25">
      <c r="A2600">
        <v>22118700</v>
      </c>
      <c r="B2600" t="s">
        <v>3089</v>
      </c>
      <c r="D2600" t="s">
        <v>3090</v>
      </c>
      <c r="F2600">
        <v>1</v>
      </c>
      <c r="G2600">
        <v>0</v>
      </c>
      <c r="H2600">
        <v>0</v>
      </c>
      <c r="I2600"/>
      <c r="K2600"/>
      <c r="N2600" t="s">
        <v>3091</v>
      </c>
      <c r="O2600" t="s">
        <v>3092</v>
      </c>
      <c r="P2600" t="s">
        <v>3093</v>
      </c>
      <c r="R2600" t="s">
        <v>3094</v>
      </c>
    </row>
    <row r="2601" spans="1:18" x14ac:dyDescent="0.25">
      <c r="A2601">
        <v>22119000</v>
      </c>
      <c r="B2601" t="s">
        <v>3089</v>
      </c>
      <c r="D2601" t="s">
        <v>3090</v>
      </c>
      <c r="F2601">
        <v>1</v>
      </c>
      <c r="G2601">
        <v>0</v>
      </c>
      <c r="H2601">
        <v>0</v>
      </c>
      <c r="I2601"/>
      <c r="K2601"/>
      <c r="N2601" t="s">
        <v>3091</v>
      </c>
      <c r="O2601" t="s">
        <v>3092</v>
      </c>
      <c r="P2601" t="s">
        <v>3093</v>
      </c>
      <c r="R2601" t="s">
        <v>3094</v>
      </c>
    </row>
    <row r="2602" spans="1:18" x14ac:dyDescent="0.25">
      <c r="A2602">
        <v>22119100</v>
      </c>
      <c r="B2602" t="s">
        <v>3089</v>
      </c>
      <c r="D2602" t="s">
        <v>3090</v>
      </c>
      <c r="F2602">
        <v>1</v>
      </c>
      <c r="G2602">
        <v>0</v>
      </c>
      <c r="H2602">
        <v>0</v>
      </c>
      <c r="I2602"/>
      <c r="K2602"/>
      <c r="N2602" t="s">
        <v>3091</v>
      </c>
      <c r="O2602" t="s">
        <v>3092</v>
      </c>
      <c r="P2602" t="s">
        <v>3093</v>
      </c>
      <c r="R2602" t="s">
        <v>3094</v>
      </c>
    </row>
    <row r="2603" spans="1:18" x14ac:dyDescent="0.25">
      <c r="A2603">
        <v>22119200</v>
      </c>
      <c r="B2603" t="s">
        <v>3089</v>
      </c>
      <c r="D2603" t="s">
        <v>3090</v>
      </c>
      <c r="F2603">
        <v>1</v>
      </c>
      <c r="G2603">
        <v>0</v>
      </c>
      <c r="H2603">
        <v>0</v>
      </c>
      <c r="I2603"/>
      <c r="K2603"/>
      <c r="N2603" t="s">
        <v>3091</v>
      </c>
      <c r="O2603" t="s">
        <v>3092</v>
      </c>
      <c r="P2603" t="s">
        <v>3093</v>
      </c>
      <c r="R2603" t="s">
        <v>3094</v>
      </c>
    </row>
    <row r="2604" spans="1:18" x14ac:dyDescent="0.25">
      <c r="A2604">
        <v>22119300</v>
      </c>
      <c r="B2604" t="s">
        <v>3089</v>
      </c>
      <c r="D2604" t="s">
        <v>3090</v>
      </c>
      <c r="F2604">
        <v>1</v>
      </c>
      <c r="G2604">
        <v>0</v>
      </c>
      <c r="H2604">
        <v>0</v>
      </c>
      <c r="I2604"/>
      <c r="K2604"/>
      <c r="N2604" t="s">
        <v>3091</v>
      </c>
      <c r="O2604" t="s">
        <v>3092</v>
      </c>
      <c r="P2604" t="s">
        <v>3093</v>
      </c>
      <c r="R2604" t="s">
        <v>3094</v>
      </c>
    </row>
    <row r="2605" spans="1:18" x14ac:dyDescent="0.25">
      <c r="A2605">
        <v>22119400</v>
      </c>
      <c r="B2605" t="s">
        <v>3089</v>
      </c>
      <c r="D2605" t="s">
        <v>3090</v>
      </c>
      <c r="F2605">
        <v>1</v>
      </c>
      <c r="G2605">
        <v>0</v>
      </c>
      <c r="H2605">
        <v>0</v>
      </c>
      <c r="I2605"/>
      <c r="K2605"/>
      <c r="N2605" t="s">
        <v>3091</v>
      </c>
      <c r="O2605" t="s">
        <v>3092</v>
      </c>
      <c r="P2605" t="s">
        <v>3093</v>
      </c>
      <c r="R2605" t="s">
        <v>3094</v>
      </c>
    </row>
    <row r="2606" spans="1:18" x14ac:dyDescent="0.25">
      <c r="A2606">
        <v>22119900</v>
      </c>
      <c r="B2606" t="s">
        <v>3089</v>
      </c>
      <c r="D2606" t="s">
        <v>3090</v>
      </c>
      <c r="F2606">
        <v>1</v>
      </c>
      <c r="G2606">
        <v>0</v>
      </c>
      <c r="H2606">
        <v>0.63</v>
      </c>
      <c r="I2606">
        <v>0.63</v>
      </c>
      <c r="K2606"/>
      <c r="N2606" t="s">
        <v>3091</v>
      </c>
      <c r="O2606" t="s">
        <v>3092</v>
      </c>
      <c r="P2606" t="s">
        <v>3093</v>
      </c>
      <c r="R2606" t="s">
        <v>3094</v>
      </c>
    </row>
    <row r="2607" spans="1:18" x14ac:dyDescent="0.25">
      <c r="A2607">
        <v>22122200</v>
      </c>
      <c r="B2607" t="s">
        <v>3089</v>
      </c>
      <c r="D2607" t="s">
        <v>3090</v>
      </c>
      <c r="F2607">
        <v>1</v>
      </c>
      <c r="G2607">
        <v>0</v>
      </c>
      <c r="H2607">
        <v>0</v>
      </c>
      <c r="I2607"/>
      <c r="K2607"/>
      <c r="N2607" t="s">
        <v>3091</v>
      </c>
      <c r="O2607" t="s">
        <v>3092</v>
      </c>
      <c r="P2607" t="s">
        <v>3093</v>
      </c>
      <c r="R2607" t="s">
        <v>3094</v>
      </c>
    </row>
    <row r="2608" spans="1:18" x14ac:dyDescent="0.25">
      <c r="A2608">
        <v>22123400</v>
      </c>
      <c r="B2608" t="s">
        <v>3089</v>
      </c>
      <c r="D2608" t="s">
        <v>3090</v>
      </c>
      <c r="F2608">
        <v>1</v>
      </c>
      <c r="G2608">
        <v>0</v>
      </c>
      <c r="H2608">
        <v>0</v>
      </c>
      <c r="I2608"/>
      <c r="K2608"/>
      <c r="N2608" t="s">
        <v>3091</v>
      </c>
      <c r="O2608" t="s">
        <v>3092</v>
      </c>
      <c r="P2608" t="s">
        <v>3093</v>
      </c>
      <c r="R2608" t="s">
        <v>3094</v>
      </c>
    </row>
    <row r="2609" spans="1:18" x14ac:dyDescent="0.25">
      <c r="A2609">
        <v>22123500</v>
      </c>
      <c r="B2609" t="s">
        <v>3089</v>
      </c>
      <c r="D2609" t="s">
        <v>3090</v>
      </c>
      <c r="F2609">
        <v>1</v>
      </c>
      <c r="G2609">
        <v>0</v>
      </c>
      <c r="H2609">
        <v>0</v>
      </c>
      <c r="I2609"/>
      <c r="K2609"/>
      <c r="N2609" t="s">
        <v>3091</v>
      </c>
      <c r="O2609" t="s">
        <v>3092</v>
      </c>
      <c r="P2609" t="s">
        <v>3093</v>
      </c>
      <c r="R2609" t="s">
        <v>3094</v>
      </c>
    </row>
    <row r="2610" spans="1:18" x14ac:dyDescent="0.25">
      <c r="A2610">
        <v>22126500</v>
      </c>
      <c r="B2610" t="s">
        <v>3089</v>
      </c>
      <c r="D2610" t="s">
        <v>3090</v>
      </c>
      <c r="F2610">
        <v>1</v>
      </c>
      <c r="G2610">
        <v>0</v>
      </c>
      <c r="H2610">
        <v>5.2537000000000003</v>
      </c>
      <c r="I2610">
        <v>5.2537000000000003</v>
      </c>
      <c r="K2610"/>
      <c r="N2610" t="s">
        <v>3091</v>
      </c>
      <c r="O2610" t="s">
        <v>3092</v>
      </c>
      <c r="P2610" t="s">
        <v>3093</v>
      </c>
      <c r="R2610" t="s">
        <v>3094</v>
      </c>
    </row>
    <row r="2611" spans="1:18" x14ac:dyDescent="0.25">
      <c r="A2611">
        <v>22126900</v>
      </c>
      <c r="B2611" t="s">
        <v>3089</v>
      </c>
      <c r="D2611" t="s">
        <v>3090</v>
      </c>
      <c r="F2611">
        <v>1</v>
      </c>
      <c r="G2611">
        <v>0</v>
      </c>
      <c r="H2611">
        <v>0</v>
      </c>
      <c r="I2611"/>
      <c r="K2611"/>
      <c r="N2611" t="s">
        <v>3091</v>
      </c>
      <c r="O2611" t="s">
        <v>3092</v>
      </c>
      <c r="P2611" t="s">
        <v>3093</v>
      </c>
      <c r="R2611" t="s">
        <v>3094</v>
      </c>
    </row>
    <row r="2612" spans="1:18" x14ac:dyDescent="0.25">
      <c r="A2612">
        <v>22128901</v>
      </c>
      <c r="B2612" t="s">
        <v>3089</v>
      </c>
      <c r="D2612" t="s">
        <v>3090</v>
      </c>
      <c r="F2612">
        <v>1</v>
      </c>
      <c r="G2612">
        <v>0</v>
      </c>
      <c r="H2612">
        <v>0</v>
      </c>
      <c r="I2612"/>
      <c r="K2612"/>
      <c r="N2612" t="s">
        <v>3091</v>
      </c>
      <c r="O2612" t="s">
        <v>3092</v>
      </c>
      <c r="P2612" t="s">
        <v>3093</v>
      </c>
      <c r="R2612" t="s">
        <v>3094</v>
      </c>
    </row>
    <row r="2613" spans="1:18" x14ac:dyDescent="0.25">
      <c r="A2613">
        <v>22129200</v>
      </c>
      <c r="B2613" t="s">
        <v>3089</v>
      </c>
      <c r="D2613" t="s">
        <v>3090</v>
      </c>
      <c r="F2613">
        <v>1</v>
      </c>
      <c r="G2613">
        <v>0</v>
      </c>
      <c r="H2613">
        <v>0</v>
      </c>
      <c r="I2613"/>
      <c r="K2613"/>
      <c r="N2613" t="s">
        <v>3091</v>
      </c>
      <c r="O2613" t="s">
        <v>3092</v>
      </c>
      <c r="P2613" t="s">
        <v>3093</v>
      </c>
      <c r="R2613" t="s">
        <v>3094</v>
      </c>
    </row>
    <row r="2614" spans="1:18" x14ac:dyDescent="0.25">
      <c r="A2614">
        <v>22130000</v>
      </c>
      <c r="B2614" t="s">
        <v>3089</v>
      </c>
      <c r="D2614" t="s">
        <v>3090</v>
      </c>
      <c r="F2614">
        <v>1</v>
      </c>
      <c r="G2614">
        <v>0</v>
      </c>
      <c r="H2614">
        <v>0</v>
      </c>
      <c r="I2614"/>
      <c r="K2614"/>
      <c r="N2614" t="s">
        <v>3091</v>
      </c>
      <c r="O2614" t="s">
        <v>3092</v>
      </c>
      <c r="P2614" t="s">
        <v>3093</v>
      </c>
      <c r="R2614" t="s">
        <v>3094</v>
      </c>
    </row>
    <row r="2615" spans="1:18" x14ac:dyDescent="0.25">
      <c r="A2615">
        <v>22130400</v>
      </c>
      <c r="B2615" t="s">
        <v>3089</v>
      </c>
      <c r="D2615" t="s">
        <v>3090</v>
      </c>
      <c r="F2615">
        <v>1</v>
      </c>
      <c r="G2615">
        <v>0</v>
      </c>
      <c r="H2615">
        <v>0.68500000000000005</v>
      </c>
      <c r="I2615">
        <v>0.68500000000000005</v>
      </c>
      <c r="K2615"/>
      <c r="N2615" t="s">
        <v>3091</v>
      </c>
      <c r="O2615" t="s">
        <v>3092</v>
      </c>
      <c r="P2615" t="s">
        <v>3093</v>
      </c>
      <c r="R2615" t="s">
        <v>3094</v>
      </c>
    </row>
    <row r="2616" spans="1:18" x14ac:dyDescent="0.25">
      <c r="A2616">
        <v>22130700</v>
      </c>
      <c r="B2616" t="s">
        <v>3089</v>
      </c>
      <c r="D2616" t="s">
        <v>3090</v>
      </c>
      <c r="F2616">
        <v>1</v>
      </c>
      <c r="G2616">
        <v>0</v>
      </c>
      <c r="H2616">
        <v>0</v>
      </c>
      <c r="I2616"/>
      <c r="K2616"/>
      <c r="N2616" t="s">
        <v>3091</v>
      </c>
      <c r="O2616" t="s">
        <v>3092</v>
      </c>
      <c r="P2616" t="s">
        <v>3093</v>
      </c>
      <c r="R2616" t="s">
        <v>3094</v>
      </c>
    </row>
    <row r="2617" spans="1:18" x14ac:dyDescent="0.25">
      <c r="A2617">
        <v>22130900</v>
      </c>
      <c r="B2617" t="s">
        <v>3089</v>
      </c>
      <c r="D2617" t="s">
        <v>3090</v>
      </c>
      <c r="F2617">
        <v>1</v>
      </c>
      <c r="G2617">
        <v>0</v>
      </c>
      <c r="H2617">
        <v>0</v>
      </c>
      <c r="I2617">
        <v>0</v>
      </c>
      <c r="K2617"/>
      <c r="N2617" t="s">
        <v>3091</v>
      </c>
      <c r="O2617" t="s">
        <v>3092</v>
      </c>
      <c r="P2617" t="s">
        <v>3093</v>
      </c>
      <c r="R2617" t="s">
        <v>3094</v>
      </c>
    </row>
    <row r="2618" spans="1:18" x14ac:dyDescent="0.25">
      <c r="A2618">
        <v>22131100</v>
      </c>
      <c r="B2618" t="s">
        <v>3089</v>
      </c>
      <c r="D2618" t="s">
        <v>3090</v>
      </c>
      <c r="F2618">
        <v>1</v>
      </c>
      <c r="G2618">
        <v>0</v>
      </c>
      <c r="H2618">
        <v>0</v>
      </c>
      <c r="I2618"/>
      <c r="K2618"/>
      <c r="N2618" t="s">
        <v>3091</v>
      </c>
      <c r="O2618" t="s">
        <v>3092</v>
      </c>
      <c r="P2618" t="s">
        <v>3093</v>
      </c>
      <c r="R2618" t="s">
        <v>3094</v>
      </c>
    </row>
    <row r="2619" spans="1:18" x14ac:dyDescent="0.25">
      <c r="A2619">
        <v>22131200</v>
      </c>
      <c r="B2619" t="s">
        <v>3089</v>
      </c>
      <c r="D2619" t="s">
        <v>3090</v>
      </c>
      <c r="F2619">
        <v>1</v>
      </c>
      <c r="G2619">
        <v>0</v>
      </c>
      <c r="H2619">
        <v>0</v>
      </c>
      <c r="I2619"/>
      <c r="K2619"/>
      <c r="N2619" t="s">
        <v>3091</v>
      </c>
      <c r="O2619" t="s">
        <v>3092</v>
      </c>
      <c r="P2619" t="s">
        <v>3093</v>
      </c>
      <c r="R2619" t="s">
        <v>3094</v>
      </c>
    </row>
    <row r="2620" spans="1:18" x14ac:dyDescent="0.25">
      <c r="A2620">
        <v>22131700</v>
      </c>
      <c r="B2620" t="s">
        <v>3089</v>
      </c>
      <c r="D2620" t="s">
        <v>3090</v>
      </c>
      <c r="F2620">
        <v>1</v>
      </c>
      <c r="G2620">
        <v>0</v>
      </c>
      <c r="H2620">
        <v>0</v>
      </c>
      <c r="I2620"/>
      <c r="K2620"/>
      <c r="N2620" t="s">
        <v>3091</v>
      </c>
      <c r="O2620" t="s">
        <v>3092</v>
      </c>
      <c r="P2620" t="s">
        <v>3093</v>
      </c>
      <c r="R2620" t="s">
        <v>3094</v>
      </c>
    </row>
    <row r="2621" spans="1:18" x14ac:dyDescent="0.25">
      <c r="A2621">
        <v>22131800</v>
      </c>
      <c r="B2621" t="s">
        <v>3089</v>
      </c>
      <c r="D2621" t="s">
        <v>3090</v>
      </c>
      <c r="F2621">
        <v>1</v>
      </c>
      <c r="G2621">
        <v>0</v>
      </c>
      <c r="H2621">
        <v>0</v>
      </c>
      <c r="I2621"/>
      <c r="K2621"/>
      <c r="N2621" t="s">
        <v>3091</v>
      </c>
      <c r="O2621" t="s">
        <v>3092</v>
      </c>
      <c r="P2621" t="s">
        <v>3093</v>
      </c>
      <c r="R2621" t="s">
        <v>3094</v>
      </c>
    </row>
    <row r="2622" spans="1:18" x14ac:dyDescent="0.25">
      <c r="A2622">
        <v>22132000</v>
      </c>
      <c r="B2622" t="s">
        <v>3089</v>
      </c>
      <c r="D2622" t="s">
        <v>3090</v>
      </c>
      <c r="F2622">
        <v>1</v>
      </c>
      <c r="G2622">
        <v>0</v>
      </c>
      <c r="H2622">
        <v>0</v>
      </c>
      <c r="I2622"/>
      <c r="K2622"/>
      <c r="N2622" t="s">
        <v>3091</v>
      </c>
      <c r="O2622" t="s">
        <v>3092</v>
      </c>
      <c r="P2622" t="s">
        <v>3093</v>
      </c>
      <c r="R2622" t="s">
        <v>3094</v>
      </c>
    </row>
    <row r="2623" spans="1:18" x14ac:dyDescent="0.25">
      <c r="A2623">
        <v>22132500</v>
      </c>
      <c r="B2623" t="s">
        <v>3089</v>
      </c>
      <c r="D2623" t="s">
        <v>3090</v>
      </c>
      <c r="F2623">
        <v>1</v>
      </c>
      <c r="G2623">
        <v>0</v>
      </c>
      <c r="H2623">
        <v>0</v>
      </c>
      <c r="I2623"/>
      <c r="K2623"/>
      <c r="N2623" t="s">
        <v>3091</v>
      </c>
      <c r="O2623" t="s">
        <v>3092</v>
      </c>
      <c r="P2623" t="s">
        <v>3093</v>
      </c>
      <c r="R2623" t="s">
        <v>3094</v>
      </c>
    </row>
    <row r="2624" spans="1:18" x14ac:dyDescent="0.25">
      <c r="A2624">
        <v>22132700</v>
      </c>
      <c r="B2624" t="s">
        <v>3089</v>
      </c>
      <c r="D2624" t="s">
        <v>3090</v>
      </c>
      <c r="F2624">
        <v>1</v>
      </c>
      <c r="G2624">
        <v>0</v>
      </c>
      <c r="H2624">
        <v>9.9000000000000005E-2</v>
      </c>
      <c r="I2624">
        <v>9.9000000000000005E-2</v>
      </c>
      <c r="K2624"/>
      <c r="N2624" t="s">
        <v>3091</v>
      </c>
      <c r="O2624" t="s">
        <v>3092</v>
      </c>
      <c r="P2624" t="s">
        <v>3093</v>
      </c>
      <c r="R2624" t="s">
        <v>3094</v>
      </c>
    </row>
    <row r="2625" spans="1:18" x14ac:dyDescent="0.25">
      <c r="A2625">
        <v>22133000</v>
      </c>
      <c r="B2625" t="s">
        <v>3089</v>
      </c>
      <c r="D2625" t="s">
        <v>3090</v>
      </c>
      <c r="F2625">
        <v>1</v>
      </c>
      <c r="G2625">
        <v>0</v>
      </c>
      <c r="H2625">
        <v>0</v>
      </c>
      <c r="I2625"/>
      <c r="K2625"/>
      <c r="N2625" t="s">
        <v>3091</v>
      </c>
      <c r="O2625" t="s">
        <v>3092</v>
      </c>
      <c r="P2625" t="s">
        <v>3093</v>
      </c>
      <c r="R2625" t="s">
        <v>3094</v>
      </c>
    </row>
    <row r="2626" spans="1:18" x14ac:dyDescent="0.25">
      <c r="A2626">
        <v>22152500</v>
      </c>
      <c r="B2626" t="s">
        <v>3089</v>
      </c>
      <c r="D2626" t="s">
        <v>3090</v>
      </c>
      <c r="F2626">
        <v>1</v>
      </c>
      <c r="G2626">
        <v>0</v>
      </c>
      <c r="H2626">
        <v>0</v>
      </c>
      <c r="I2626">
        <v>0</v>
      </c>
      <c r="K2626"/>
      <c r="N2626" t="s">
        <v>3091</v>
      </c>
      <c r="O2626" t="s">
        <v>3092</v>
      </c>
      <c r="P2626" t="s">
        <v>3093</v>
      </c>
      <c r="R2626" t="s">
        <v>3094</v>
      </c>
    </row>
    <row r="2627" spans="1:18" x14ac:dyDescent="0.25">
      <c r="A2627">
        <v>22152601</v>
      </c>
      <c r="B2627" t="s">
        <v>3089</v>
      </c>
      <c r="D2627" t="s">
        <v>3090</v>
      </c>
      <c r="F2627">
        <v>1</v>
      </c>
      <c r="G2627">
        <v>0</v>
      </c>
      <c r="H2627">
        <v>0</v>
      </c>
      <c r="I2627"/>
      <c r="K2627"/>
      <c r="N2627" t="s">
        <v>3091</v>
      </c>
      <c r="O2627" t="s">
        <v>3092</v>
      </c>
      <c r="P2627" t="s">
        <v>3093</v>
      </c>
      <c r="R2627" t="s">
        <v>3094</v>
      </c>
    </row>
    <row r="2628" spans="1:18" x14ac:dyDescent="0.25">
      <c r="A2628">
        <v>22152607</v>
      </c>
      <c r="B2628" t="s">
        <v>3089</v>
      </c>
      <c r="D2628" t="s">
        <v>3090</v>
      </c>
      <c r="F2628">
        <v>1</v>
      </c>
      <c r="G2628">
        <v>0</v>
      </c>
      <c r="H2628">
        <v>0</v>
      </c>
      <c r="I2628"/>
      <c r="K2628"/>
      <c r="N2628" t="s">
        <v>3091</v>
      </c>
      <c r="O2628" t="s">
        <v>3092</v>
      </c>
      <c r="P2628" t="s">
        <v>3093</v>
      </c>
      <c r="R2628" t="s">
        <v>3094</v>
      </c>
    </row>
    <row r="2629" spans="1:18" x14ac:dyDescent="0.25">
      <c r="A2629">
        <v>22152610</v>
      </c>
      <c r="B2629" t="s">
        <v>3089</v>
      </c>
      <c r="D2629" t="s">
        <v>3090</v>
      </c>
      <c r="F2629">
        <v>1</v>
      </c>
      <c r="G2629">
        <v>0</v>
      </c>
      <c r="H2629">
        <v>0</v>
      </c>
      <c r="I2629"/>
      <c r="K2629"/>
      <c r="N2629" t="s">
        <v>3091</v>
      </c>
      <c r="O2629" t="s">
        <v>3092</v>
      </c>
      <c r="P2629" t="s">
        <v>3093</v>
      </c>
      <c r="R2629" t="s">
        <v>3094</v>
      </c>
    </row>
    <row r="2630" spans="1:18" x14ac:dyDescent="0.25">
      <c r="A2630">
        <v>22152614</v>
      </c>
      <c r="B2630" t="s">
        <v>3089</v>
      </c>
      <c r="D2630" t="s">
        <v>3090</v>
      </c>
      <c r="F2630">
        <v>1</v>
      </c>
      <c r="G2630">
        <v>0</v>
      </c>
      <c r="H2630">
        <v>0</v>
      </c>
      <c r="I2630"/>
      <c r="K2630"/>
      <c r="N2630" t="s">
        <v>3091</v>
      </c>
      <c r="O2630" t="s">
        <v>3092</v>
      </c>
      <c r="P2630" t="s">
        <v>3093</v>
      </c>
      <c r="R2630" t="s">
        <v>3094</v>
      </c>
    </row>
    <row r="2631" spans="1:18" x14ac:dyDescent="0.25">
      <c r="A2631">
        <v>22152615</v>
      </c>
      <c r="B2631" t="s">
        <v>3089</v>
      </c>
      <c r="D2631" t="s">
        <v>3090</v>
      </c>
      <c r="F2631">
        <v>1</v>
      </c>
      <c r="G2631">
        <v>0</v>
      </c>
      <c r="H2631">
        <v>0</v>
      </c>
      <c r="I2631"/>
      <c r="K2631"/>
      <c r="N2631" t="s">
        <v>3091</v>
      </c>
      <c r="O2631" t="s">
        <v>3092</v>
      </c>
      <c r="P2631" t="s">
        <v>3093</v>
      </c>
      <c r="R2631" t="s">
        <v>3094</v>
      </c>
    </row>
    <row r="2632" spans="1:18" x14ac:dyDescent="0.25">
      <c r="A2632">
        <v>22152616</v>
      </c>
      <c r="B2632" t="s">
        <v>3089</v>
      </c>
      <c r="D2632" t="s">
        <v>3090</v>
      </c>
      <c r="F2632">
        <v>1</v>
      </c>
      <c r="G2632">
        <v>0</v>
      </c>
      <c r="H2632">
        <v>0</v>
      </c>
      <c r="I2632"/>
      <c r="K2632"/>
      <c r="N2632" t="s">
        <v>3091</v>
      </c>
      <c r="O2632" t="s">
        <v>3092</v>
      </c>
      <c r="P2632" t="s">
        <v>3093</v>
      </c>
      <c r="R2632" t="s">
        <v>3094</v>
      </c>
    </row>
    <row r="2633" spans="1:18" x14ac:dyDescent="0.25">
      <c r="A2633">
        <v>22152620</v>
      </c>
      <c r="B2633" t="s">
        <v>3089</v>
      </c>
      <c r="D2633" t="s">
        <v>3090</v>
      </c>
      <c r="F2633">
        <v>1</v>
      </c>
      <c r="G2633">
        <v>0</v>
      </c>
      <c r="H2633">
        <v>0</v>
      </c>
      <c r="I2633"/>
      <c r="K2633"/>
      <c r="N2633" t="s">
        <v>3091</v>
      </c>
      <c r="O2633" t="s">
        <v>3092</v>
      </c>
      <c r="P2633" t="s">
        <v>3093</v>
      </c>
      <c r="R2633" t="s">
        <v>3094</v>
      </c>
    </row>
    <row r="2634" spans="1:18" x14ac:dyDescent="0.25">
      <c r="A2634">
        <v>22152621</v>
      </c>
      <c r="B2634" t="s">
        <v>3089</v>
      </c>
      <c r="D2634" t="s">
        <v>3090</v>
      </c>
      <c r="F2634">
        <v>1</v>
      </c>
      <c r="G2634">
        <v>0</v>
      </c>
      <c r="H2634">
        <v>0</v>
      </c>
      <c r="I2634"/>
      <c r="K2634"/>
      <c r="N2634" t="s">
        <v>3091</v>
      </c>
      <c r="O2634" t="s">
        <v>3092</v>
      </c>
      <c r="P2634" t="s">
        <v>3093</v>
      </c>
      <c r="R2634" t="s">
        <v>3094</v>
      </c>
    </row>
    <row r="2635" spans="1:18" x14ac:dyDescent="0.25">
      <c r="A2635">
        <v>22152624</v>
      </c>
      <c r="B2635" t="s">
        <v>3089</v>
      </c>
      <c r="D2635" t="s">
        <v>3090</v>
      </c>
      <c r="F2635">
        <v>1</v>
      </c>
      <c r="G2635">
        <v>0</v>
      </c>
      <c r="H2635">
        <v>0</v>
      </c>
      <c r="I2635"/>
      <c r="K2635"/>
      <c r="N2635" t="s">
        <v>3091</v>
      </c>
      <c r="O2635" t="s">
        <v>3092</v>
      </c>
      <c r="P2635" t="s">
        <v>3093</v>
      </c>
      <c r="R2635" t="s">
        <v>3094</v>
      </c>
    </row>
    <row r="2636" spans="1:18" x14ac:dyDescent="0.25">
      <c r="A2636">
        <v>22152632</v>
      </c>
      <c r="B2636" t="s">
        <v>3089</v>
      </c>
      <c r="D2636" t="s">
        <v>3090</v>
      </c>
      <c r="F2636">
        <v>1</v>
      </c>
      <c r="G2636">
        <v>0</v>
      </c>
      <c r="H2636">
        <v>0</v>
      </c>
      <c r="I2636"/>
      <c r="K2636"/>
      <c r="N2636" t="s">
        <v>3091</v>
      </c>
      <c r="O2636" t="s">
        <v>3092</v>
      </c>
      <c r="P2636" t="s">
        <v>3093</v>
      </c>
      <c r="R2636" t="s">
        <v>3094</v>
      </c>
    </row>
    <row r="2637" spans="1:18" x14ac:dyDescent="0.25">
      <c r="A2637">
        <v>22152644</v>
      </c>
      <c r="B2637" t="s">
        <v>3089</v>
      </c>
      <c r="D2637" t="s">
        <v>3090</v>
      </c>
      <c r="F2637">
        <v>1</v>
      </c>
      <c r="G2637">
        <v>0</v>
      </c>
      <c r="H2637">
        <v>0</v>
      </c>
      <c r="I2637"/>
      <c r="K2637"/>
      <c r="N2637" t="s">
        <v>3091</v>
      </c>
      <c r="O2637" t="s">
        <v>3092</v>
      </c>
      <c r="P2637" t="s">
        <v>3093</v>
      </c>
      <c r="R2637" t="s">
        <v>3094</v>
      </c>
    </row>
    <row r="2638" spans="1:18" x14ac:dyDescent="0.25">
      <c r="A2638">
        <v>22152700</v>
      </c>
      <c r="B2638" t="s">
        <v>3089</v>
      </c>
      <c r="D2638" t="s">
        <v>3090</v>
      </c>
      <c r="F2638">
        <v>1</v>
      </c>
      <c r="G2638">
        <v>0</v>
      </c>
      <c r="H2638">
        <v>0</v>
      </c>
      <c r="I2638"/>
      <c r="K2638"/>
      <c r="N2638" t="s">
        <v>3091</v>
      </c>
      <c r="O2638" t="s">
        <v>3092</v>
      </c>
      <c r="P2638" t="s">
        <v>3093</v>
      </c>
      <c r="R2638" t="s">
        <v>3094</v>
      </c>
    </row>
    <row r="2639" spans="1:18" x14ac:dyDescent="0.25">
      <c r="A2639">
        <v>22152900</v>
      </c>
      <c r="B2639" t="s">
        <v>3089</v>
      </c>
      <c r="D2639" t="s">
        <v>3090</v>
      </c>
      <c r="F2639">
        <v>1</v>
      </c>
      <c r="G2639">
        <v>0</v>
      </c>
      <c r="H2639">
        <v>5.8500000000000002E-3</v>
      </c>
      <c r="I2639">
        <v>5.8500000000000002E-3</v>
      </c>
      <c r="K2639"/>
      <c r="N2639" t="s">
        <v>3091</v>
      </c>
      <c r="O2639" t="s">
        <v>3092</v>
      </c>
      <c r="P2639" t="s">
        <v>3093</v>
      </c>
      <c r="R2639" t="s">
        <v>3094</v>
      </c>
    </row>
    <row r="2640" spans="1:18" x14ac:dyDescent="0.25">
      <c r="A2640">
        <v>22153100</v>
      </c>
      <c r="B2640" t="s">
        <v>3089</v>
      </c>
      <c r="D2640" t="s">
        <v>3090</v>
      </c>
      <c r="F2640">
        <v>1</v>
      </c>
      <c r="G2640">
        <v>0</v>
      </c>
      <c r="H2640">
        <v>0.1</v>
      </c>
      <c r="I2640">
        <v>0.1</v>
      </c>
      <c r="K2640"/>
      <c r="N2640" t="s">
        <v>3091</v>
      </c>
      <c r="O2640" t="s">
        <v>3092</v>
      </c>
      <c r="P2640" t="s">
        <v>3093</v>
      </c>
      <c r="R2640" t="s">
        <v>3094</v>
      </c>
    </row>
    <row r="2641" spans="1:18" x14ac:dyDescent="0.25">
      <c r="A2641">
        <v>22153200</v>
      </c>
      <c r="B2641" t="s">
        <v>3089</v>
      </c>
      <c r="D2641" t="s">
        <v>3090</v>
      </c>
      <c r="F2641">
        <v>1</v>
      </c>
      <c r="G2641">
        <v>0</v>
      </c>
      <c r="H2641">
        <v>0</v>
      </c>
      <c r="I2641"/>
      <c r="K2641"/>
      <c r="N2641" t="s">
        <v>3091</v>
      </c>
      <c r="O2641" t="s">
        <v>3092</v>
      </c>
      <c r="P2641" t="s">
        <v>3093</v>
      </c>
      <c r="R2641" t="s">
        <v>3094</v>
      </c>
    </row>
    <row r="2642" spans="1:18" x14ac:dyDescent="0.25">
      <c r="A2642">
        <v>22205400</v>
      </c>
      <c r="B2642" t="s">
        <v>3089</v>
      </c>
      <c r="D2642" t="s">
        <v>3090</v>
      </c>
      <c r="F2642">
        <v>1</v>
      </c>
      <c r="G2642">
        <v>0</v>
      </c>
      <c r="H2642">
        <v>0</v>
      </c>
      <c r="I2642">
        <v>0</v>
      </c>
      <c r="K2642"/>
      <c r="N2642" t="s">
        <v>3091</v>
      </c>
      <c r="O2642" t="s">
        <v>3092</v>
      </c>
      <c r="P2642" t="s">
        <v>3093</v>
      </c>
      <c r="R2642" t="s">
        <v>3094</v>
      </c>
    </row>
    <row r="2643" spans="1:18" x14ac:dyDescent="0.25">
      <c r="A2643">
        <v>22208000</v>
      </c>
      <c r="B2643" t="s">
        <v>3089</v>
      </c>
      <c r="D2643" t="s">
        <v>3090</v>
      </c>
      <c r="F2643">
        <v>1</v>
      </c>
      <c r="G2643">
        <v>0</v>
      </c>
      <c r="H2643">
        <v>0</v>
      </c>
      <c r="I2643"/>
      <c r="K2643"/>
      <c r="N2643" t="s">
        <v>3091</v>
      </c>
      <c r="O2643" t="s">
        <v>3092</v>
      </c>
      <c r="P2643" t="s">
        <v>3093</v>
      </c>
      <c r="R2643" t="s">
        <v>3094</v>
      </c>
    </row>
    <row r="2644" spans="1:18" x14ac:dyDescent="0.25">
      <c r="A2644">
        <v>22210000</v>
      </c>
      <c r="B2644" t="s">
        <v>3089</v>
      </c>
      <c r="D2644" t="s">
        <v>3090</v>
      </c>
      <c r="F2644">
        <v>1</v>
      </c>
      <c r="G2644">
        <v>0</v>
      </c>
      <c r="H2644">
        <v>0</v>
      </c>
      <c r="I2644">
        <v>0</v>
      </c>
      <c r="K2644"/>
      <c r="N2644" t="s">
        <v>3091</v>
      </c>
      <c r="O2644" t="s">
        <v>3092</v>
      </c>
      <c r="P2644" t="s">
        <v>3093</v>
      </c>
      <c r="R2644" t="s">
        <v>3094</v>
      </c>
    </row>
    <row r="2645" spans="1:18" x14ac:dyDescent="0.25">
      <c r="A2645">
        <v>22211500</v>
      </c>
      <c r="B2645" t="s">
        <v>3089</v>
      </c>
      <c r="D2645" t="s">
        <v>3090</v>
      </c>
      <c r="F2645">
        <v>1</v>
      </c>
      <c r="G2645">
        <v>0</v>
      </c>
      <c r="H2645">
        <v>0</v>
      </c>
      <c r="I2645">
        <v>0</v>
      </c>
      <c r="K2645"/>
      <c r="N2645" t="s">
        <v>3091</v>
      </c>
      <c r="O2645" t="s">
        <v>3092</v>
      </c>
      <c r="P2645" t="s">
        <v>3093</v>
      </c>
      <c r="R2645" t="s">
        <v>3094</v>
      </c>
    </row>
    <row r="2646" spans="1:18" x14ac:dyDescent="0.25">
      <c r="A2646">
        <v>22211800</v>
      </c>
      <c r="B2646" t="s">
        <v>3089</v>
      </c>
      <c r="D2646" t="s">
        <v>3090</v>
      </c>
      <c r="F2646">
        <v>1</v>
      </c>
      <c r="G2646">
        <v>0</v>
      </c>
      <c r="H2646">
        <v>0</v>
      </c>
      <c r="I2646">
        <v>0</v>
      </c>
      <c r="K2646"/>
      <c r="N2646" t="s">
        <v>3091</v>
      </c>
      <c r="O2646" t="s">
        <v>3092</v>
      </c>
      <c r="P2646" t="s">
        <v>3093</v>
      </c>
      <c r="R2646" t="s">
        <v>3094</v>
      </c>
    </row>
    <row r="2647" spans="1:18" x14ac:dyDescent="0.25">
      <c r="A2647">
        <v>22212900</v>
      </c>
      <c r="B2647" t="s">
        <v>3089</v>
      </c>
      <c r="D2647" t="s">
        <v>3090</v>
      </c>
      <c r="F2647">
        <v>1</v>
      </c>
      <c r="G2647">
        <v>0</v>
      </c>
      <c r="H2647">
        <v>0</v>
      </c>
      <c r="I2647"/>
      <c r="K2647"/>
      <c r="N2647" t="s">
        <v>3091</v>
      </c>
      <c r="O2647" t="s">
        <v>3092</v>
      </c>
      <c r="P2647" t="s">
        <v>3093</v>
      </c>
      <c r="R2647" t="s">
        <v>3094</v>
      </c>
    </row>
    <row r="2648" spans="1:18" x14ac:dyDescent="0.25">
      <c r="A2648">
        <v>22213500</v>
      </c>
      <c r="B2648" t="s">
        <v>3089</v>
      </c>
      <c r="D2648" t="s">
        <v>3090</v>
      </c>
      <c r="F2648">
        <v>1</v>
      </c>
      <c r="G2648">
        <v>0</v>
      </c>
      <c r="H2648">
        <v>0</v>
      </c>
      <c r="I2648">
        <v>0</v>
      </c>
      <c r="K2648"/>
      <c r="N2648" t="s">
        <v>3091</v>
      </c>
      <c r="O2648" t="s">
        <v>3092</v>
      </c>
      <c r="P2648" t="s">
        <v>3093</v>
      </c>
      <c r="R2648" t="s">
        <v>3094</v>
      </c>
    </row>
    <row r="2649" spans="1:18" x14ac:dyDescent="0.25">
      <c r="A2649">
        <v>22213600</v>
      </c>
      <c r="B2649" t="s">
        <v>3089</v>
      </c>
      <c r="D2649" t="s">
        <v>3090</v>
      </c>
      <c r="F2649">
        <v>1</v>
      </c>
      <c r="G2649">
        <v>0</v>
      </c>
      <c r="H2649">
        <v>0</v>
      </c>
      <c r="I2649">
        <v>0</v>
      </c>
      <c r="K2649"/>
      <c r="N2649" t="s">
        <v>3091</v>
      </c>
      <c r="O2649" t="s">
        <v>3092</v>
      </c>
      <c r="P2649" t="s">
        <v>3093</v>
      </c>
      <c r="R2649" t="s">
        <v>3094</v>
      </c>
    </row>
    <row r="2650" spans="1:18" x14ac:dyDescent="0.25">
      <c r="A2650">
        <v>22213700</v>
      </c>
      <c r="B2650" t="s">
        <v>3089</v>
      </c>
      <c r="D2650" t="s">
        <v>3090</v>
      </c>
      <c r="F2650">
        <v>1</v>
      </c>
      <c r="G2650">
        <v>0</v>
      </c>
      <c r="H2650">
        <v>0</v>
      </c>
      <c r="I2650">
        <v>0</v>
      </c>
      <c r="K2650"/>
      <c r="N2650" t="s">
        <v>3091</v>
      </c>
      <c r="O2650" t="s">
        <v>3092</v>
      </c>
      <c r="P2650" t="s">
        <v>3093</v>
      </c>
      <c r="R2650" t="s">
        <v>3094</v>
      </c>
    </row>
    <row r="2651" spans="1:18" x14ac:dyDescent="0.25">
      <c r="A2651">
        <v>22213900</v>
      </c>
      <c r="B2651" t="s">
        <v>3089</v>
      </c>
      <c r="D2651" t="s">
        <v>3090</v>
      </c>
      <c r="F2651">
        <v>1</v>
      </c>
      <c r="G2651">
        <v>0</v>
      </c>
      <c r="H2651">
        <v>22.841803278688499</v>
      </c>
      <c r="I2651">
        <v>22.841803278688499</v>
      </c>
      <c r="K2651"/>
      <c r="N2651" t="s">
        <v>3091</v>
      </c>
      <c r="O2651" t="s">
        <v>3092</v>
      </c>
      <c r="P2651" t="s">
        <v>3093</v>
      </c>
      <c r="R2651" t="s">
        <v>3094</v>
      </c>
    </row>
    <row r="2652" spans="1:18" x14ac:dyDescent="0.25">
      <c r="A2652">
        <v>22214000</v>
      </c>
      <c r="B2652" t="s">
        <v>3089</v>
      </c>
      <c r="D2652" t="s">
        <v>3090</v>
      </c>
      <c r="F2652">
        <v>1</v>
      </c>
      <c r="G2652">
        <v>0</v>
      </c>
      <c r="H2652">
        <v>10.6942857142857</v>
      </c>
      <c r="I2652">
        <v>10.6942857142857</v>
      </c>
      <c r="K2652"/>
      <c r="N2652" t="s">
        <v>3091</v>
      </c>
      <c r="O2652" t="s">
        <v>3092</v>
      </c>
      <c r="P2652" t="s">
        <v>3093</v>
      </c>
      <c r="R2652" t="s">
        <v>3094</v>
      </c>
    </row>
    <row r="2653" spans="1:18" x14ac:dyDescent="0.25">
      <c r="A2653">
        <v>22214500</v>
      </c>
      <c r="B2653" t="s">
        <v>3089</v>
      </c>
      <c r="D2653" t="s">
        <v>3090</v>
      </c>
      <c r="F2653">
        <v>1</v>
      </c>
      <c r="G2653">
        <v>0</v>
      </c>
      <c r="H2653">
        <v>0</v>
      </c>
      <c r="I2653">
        <v>0</v>
      </c>
      <c r="K2653"/>
      <c r="N2653" t="s">
        <v>3091</v>
      </c>
      <c r="O2653" t="s">
        <v>3092</v>
      </c>
      <c r="P2653" t="s">
        <v>3093</v>
      </c>
      <c r="R2653" t="s">
        <v>3094</v>
      </c>
    </row>
    <row r="2654" spans="1:18" x14ac:dyDescent="0.25">
      <c r="A2654">
        <v>22218510</v>
      </c>
      <c r="B2654" t="s">
        <v>3089</v>
      </c>
      <c r="D2654" t="s">
        <v>3090</v>
      </c>
      <c r="F2654">
        <v>1</v>
      </c>
      <c r="G2654">
        <v>0</v>
      </c>
      <c r="H2654">
        <v>6.85</v>
      </c>
      <c r="I2654">
        <v>6.85</v>
      </c>
      <c r="K2654"/>
      <c r="N2654" t="s">
        <v>3091</v>
      </c>
      <c r="O2654" t="s">
        <v>3092</v>
      </c>
      <c r="P2654" t="s">
        <v>3093</v>
      </c>
      <c r="R2654" t="s">
        <v>3094</v>
      </c>
    </row>
    <row r="2655" spans="1:18" x14ac:dyDescent="0.25">
      <c r="A2655">
        <v>22218600</v>
      </c>
      <c r="B2655" t="s">
        <v>3089</v>
      </c>
      <c r="D2655" t="s">
        <v>3090</v>
      </c>
      <c r="F2655">
        <v>1</v>
      </c>
      <c r="G2655">
        <v>0</v>
      </c>
      <c r="H2655">
        <v>0</v>
      </c>
      <c r="I2655"/>
      <c r="K2655"/>
      <c r="N2655" t="s">
        <v>3091</v>
      </c>
      <c r="O2655" t="s">
        <v>3092</v>
      </c>
      <c r="P2655" t="s">
        <v>3093</v>
      </c>
      <c r="R2655" t="s">
        <v>3094</v>
      </c>
    </row>
    <row r="2656" spans="1:18" x14ac:dyDescent="0.25">
      <c r="A2656">
        <v>22219200</v>
      </c>
      <c r="B2656" t="s">
        <v>3089</v>
      </c>
      <c r="D2656" t="s">
        <v>3090</v>
      </c>
      <c r="F2656">
        <v>1</v>
      </c>
      <c r="G2656">
        <v>0</v>
      </c>
      <c r="H2656">
        <v>0</v>
      </c>
      <c r="I2656"/>
      <c r="K2656"/>
      <c r="N2656" t="s">
        <v>3091</v>
      </c>
      <c r="O2656" t="s">
        <v>3092</v>
      </c>
      <c r="P2656" t="s">
        <v>3093</v>
      </c>
      <c r="R2656" t="s">
        <v>3094</v>
      </c>
    </row>
    <row r="2657" spans="1:18" x14ac:dyDescent="0.25">
      <c r="A2657">
        <v>22221500</v>
      </c>
      <c r="B2657" t="s">
        <v>3089</v>
      </c>
      <c r="D2657" t="s">
        <v>3090</v>
      </c>
      <c r="F2657">
        <v>1</v>
      </c>
      <c r="G2657">
        <v>0</v>
      </c>
      <c r="H2657">
        <v>0</v>
      </c>
      <c r="I2657"/>
      <c r="K2657"/>
      <c r="N2657" t="s">
        <v>3091</v>
      </c>
      <c r="O2657" t="s">
        <v>3092</v>
      </c>
      <c r="P2657" t="s">
        <v>3093</v>
      </c>
      <c r="R2657" t="s">
        <v>3094</v>
      </c>
    </row>
    <row r="2658" spans="1:18" x14ac:dyDescent="0.25">
      <c r="A2658">
        <v>22222200</v>
      </c>
      <c r="B2658" t="s">
        <v>3089</v>
      </c>
      <c r="D2658" t="s">
        <v>3090</v>
      </c>
      <c r="F2658">
        <v>1</v>
      </c>
      <c r="G2658">
        <v>0</v>
      </c>
      <c r="H2658">
        <v>0</v>
      </c>
      <c r="I2658"/>
      <c r="K2658"/>
      <c r="N2658" t="s">
        <v>3091</v>
      </c>
      <c r="O2658" t="s">
        <v>3092</v>
      </c>
      <c r="P2658" t="s">
        <v>3093</v>
      </c>
      <c r="R2658" t="s">
        <v>3094</v>
      </c>
    </row>
    <row r="2659" spans="1:18" x14ac:dyDescent="0.25">
      <c r="A2659">
        <v>22222300</v>
      </c>
      <c r="B2659" t="s">
        <v>3089</v>
      </c>
      <c r="D2659" t="s">
        <v>3090</v>
      </c>
      <c r="F2659">
        <v>1</v>
      </c>
      <c r="G2659">
        <v>0</v>
      </c>
      <c r="H2659">
        <v>0</v>
      </c>
      <c r="I2659"/>
      <c r="K2659"/>
      <c r="N2659" t="s">
        <v>3091</v>
      </c>
      <c r="O2659" t="s">
        <v>3092</v>
      </c>
      <c r="P2659" t="s">
        <v>3093</v>
      </c>
      <c r="R2659" t="s">
        <v>3094</v>
      </c>
    </row>
    <row r="2660" spans="1:18" x14ac:dyDescent="0.25">
      <c r="A2660">
        <v>22222500</v>
      </c>
      <c r="B2660" t="s">
        <v>3089</v>
      </c>
      <c r="D2660" t="s">
        <v>3090</v>
      </c>
      <c r="F2660">
        <v>1</v>
      </c>
      <c r="G2660">
        <v>0</v>
      </c>
      <c r="H2660">
        <v>0</v>
      </c>
      <c r="I2660"/>
      <c r="K2660"/>
      <c r="N2660" t="s">
        <v>3091</v>
      </c>
      <c r="O2660" t="s">
        <v>3092</v>
      </c>
      <c r="P2660" t="s">
        <v>3093</v>
      </c>
      <c r="R2660" t="s">
        <v>3094</v>
      </c>
    </row>
    <row r="2661" spans="1:18" x14ac:dyDescent="0.25">
      <c r="A2661">
        <v>22222600</v>
      </c>
      <c r="B2661" t="s">
        <v>3089</v>
      </c>
      <c r="D2661" t="s">
        <v>3090</v>
      </c>
      <c r="F2661">
        <v>1</v>
      </c>
      <c r="G2661">
        <v>0</v>
      </c>
      <c r="H2661">
        <v>0</v>
      </c>
      <c r="I2661"/>
      <c r="K2661"/>
      <c r="N2661" t="s">
        <v>3091</v>
      </c>
      <c r="O2661" t="s">
        <v>3092</v>
      </c>
      <c r="P2661" t="s">
        <v>3093</v>
      </c>
      <c r="R2661" t="s">
        <v>3094</v>
      </c>
    </row>
    <row r="2662" spans="1:18" x14ac:dyDescent="0.25">
      <c r="A2662">
        <v>22230000</v>
      </c>
      <c r="B2662" t="s">
        <v>3089</v>
      </c>
      <c r="D2662" t="s">
        <v>3090</v>
      </c>
      <c r="F2662">
        <v>1</v>
      </c>
      <c r="G2662">
        <v>0</v>
      </c>
      <c r="H2662">
        <v>0</v>
      </c>
      <c r="I2662"/>
      <c r="K2662"/>
      <c r="N2662" t="s">
        <v>3091</v>
      </c>
      <c r="O2662" t="s">
        <v>3092</v>
      </c>
      <c r="P2662" t="s">
        <v>3093</v>
      </c>
      <c r="R2662" t="s">
        <v>3094</v>
      </c>
    </row>
    <row r="2663" spans="1:18" x14ac:dyDescent="0.25">
      <c r="A2663">
        <v>22230100</v>
      </c>
      <c r="B2663" t="s">
        <v>3089</v>
      </c>
      <c r="D2663" t="s">
        <v>3090</v>
      </c>
      <c r="F2663">
        <v>1</v>
      </c>
      <c r="G2663">
        <v>0</v>
      </c>
      <c r="H2663">
        <v>0</v>
      </c>
      <c r="I2663"/>
      <c r="K2663"/>
      <c r="N2663" t="s">
        <v>3091</v>
      </c>
      <c r="O2663" t="s">
        <v>3092</v>
      </c>
      <c r="P2663" t="s">
        <v>3093</v>
      </c>
      <c r="R2663" t="s">
        <v>3094</v>
      </c>
    </row>
    <row r="2664" spans="1:18" x14ac:dyDescent="0.25">
      <c r="A2664">
        <v>22230200</v>
      </c>
      <c r="B2664" t="s">
        <v>3089</v>
      </c>
      <c r="D2664" t="s">
        <v>3090</v>
      </c>
      <c r="F2664">
        <v>1</v>
      </c>
      <c r="G2664">
        <v>0</v>
      </c>
      <c r="H2664">
        <v>0</v>
      </c>
      <c r="I2664"/>
      <c r="K2664"/>
      <c r="N2664" t="s">
        <v>3091</v>
      </c>
      <c r="O2664" t="s">
        <v>3092</v>
      </c>
      <c r="P2664" t="s">
        <v>3093</v>
      </c>
      <c r="R2664" t="s">
        <v>3094</v>
      </c>
    </row>
    <row r="2665" spans="1:18" x14ac:dyDescent="0.25">
      <c r="A2665">
        <v>22230300</v>
      </c>
      <c r="B2665" t="s">
        <v>3089</v>
      </c>
      <c r="D2665" t="s">
        <v>3090</v>
      </c>
      <c r="F2665">
        <v>1</v>
      </c>
      <c r="G2665">
        <v>0</v>
      </c>
      <c r="H2665">
        <v>0</v>
      </c>
      <c r="I2665"/>
      <c r="K2665"/>
      <c r="N2665" t="s">
        <v>3091</v>
      </c>
      <c r="O2665" t="s">
        <v>3092</v>
      </c>
      <c r="P2665" t="s">
        <v>3093</v>
      </c>
      <c r="R2665" t="s">
        <v>3094</v>
      </c>
    </row>
    <row r="2666" spans="1:18" x14ac:dyDescent="0.25">
      <c r="A2666">
        <v>22230400</v>
      </c>
      <c r="B2666" t="s">
        <v>3089</v>
      </c>
      <c r="D2666" t="s">
        <v>3090</v>
      </c>
      <c r="F2666">
        <v>1</v>
      </c>
      <c r="G2666">
        <v>0</v>
      </c>
      <c r="H2666">
        <v>0</v>
      </c>
      <c r="I2666"/>
      <c r="K2666"/>
      <c r="N2666" t="s">
        <v>3091</v>
      </c>
      <c r="O2666" t="s">
        <v>3092</v>
      </c>
      <c r="P2666" t="s">
        <v>3093</v>
      </c>
      <c r="R2666" t="s">
        <v>3094</v>
      </c>
    </row>
    <row r="2667" spans="1:18" x14ac:dyDescent="0.25">
      <c r="A2667">
        <v>22230500</v>
      </c>
      <c r="B2667" t="s">
        <v>3089</v>
      </c>
      <c r="D2667" t="s">
        <v>3090</v>
      </c>
      <c r="F2667">
        <v>1</v>
      </c>
      <c r="G2667">
        <v>0</v>
      </c>
      <c r="H2667">
        <v>0</v>
      </c>
      <c r="I2667"/>
      <c r="K2667"/>
      <c r="N2667" t="s">
        <v>3091</v>
      </c>
      <c r="O2667" t="s">
        <v>3092</v>
      </c>
      <c r="P2667" t="s">
        <v>3093</v>
      </c>
      <c r="R2667" t="s">
        <v>3094</v>
      </c>
    </row>
    <row r="2668" spans="1:18" x14ac:dyDescent="0.25">
      <c r="A2668">
        <v>22253220</v>
      </c>
      <c r="B2668" t="s">
        <v>3089</v>
      </c>
      <c r="D2668" t="s">
        <v>3090</v>
      </c>
      <c r="F2668">
        <v>1</v>
      </c>
      <c r="G2668">
        <v>0</v>
      </c>
      <c r="H2668">
        <v>0</v>
      </c>
      <c r="I2668"/>
      <c r="K2668"/>
      <c r="N2668" t="s">
        <v>3091</v>
      </c>
      <c r="O2668" t="s">
        <v>3092</v>
      </c>
      <c r="P2668" t="s">
        <v>3093</v>
      </c>
      <c r="R2668" t="s">
        <v>3094</v>
      </c>
    </row>
    <row r="2669" spans="1:18" x14ac:dyDescent="0.25">
      <c r="A2669">
        <v>22253700</v>
      </c>
      <c r="B2669" t="s">
        <v>3089</v>
      </c>
      <c r="D2669" t="s">
        <v>3090</v>
      </c>
      <c r="F2669">
        <v>1</v>
      </c>
      <c r="G2669">
        <v>0</v>
      </c>
      <c r="H2669">
        <v>0</v>
      </c>
      <c r="I2669"/>
      <c r="K2669"/>
      <c r="N2669" t="s">
        <v>3091</v>
      </c>
      <c r="O2669" t="s">
        <v>3092</v>
      </c>
      <c r="P2669" t="s">
        <v>3093</v>
      </c>
      <c r="R2669" t="s">
        <v>3094</v>
      </c>
    </row>
    <row r="2670" spans="1:18" x14ac:dyDescent="0.25">
      <c r="A2670">
        <v>22254100</v>
      </c>
      <c r="B2670" t="s">
        <v>3089</v>
      </c>
      <c r="D2670" t="s">
        <v>3090</v>
      </c>
      <c r="F2670">
        <v>1</v>
      </c>
      <c r="G2670">
        <v>0</v>
      </c>
      <c r="H2670">
        <v>0</v>
      </c>
      <c r="I2670"/>
      <c r="K2670"/>
      <c r="N2670" t="s">
        <v>3091</v>
      </c>
      <c r="O2670" t="s">
        <v>3092</v>
      </c>
      <c r="P2670" t="s">
        <v>3093</v>
      </c>
      <c r="R2670" t="s">
        <v>3094</v>
      </c>
    </row>
    <row r="2671" spans="1:18" x14ac:dyDescent="0.25">
      <c r="A2671">
        <v>22254300</v>
      </c>
      <c r="B2671" t="s">
        <v>3089</v>
      </c>
      <c r="D2671" t="s">
        <v>3090</v>
      </c>
      <c r="F2671">
        <v>1</v>
      </c>
      <c r="G2671">
        <v>0</v>
      </c>
      <c r="H2671">
        <v>0</v>
      </c>
      <c r="I2671"/>
      <c r="K2671"/>
      <c r="N2671" t="s">
        <v>3091</v>
      </c>
      <c r="O2671" t="s">
        <v>3092</v>
      </c>
      <c r="P2671" t="s">
        <v>3093</v>
      </c>
      <c r="R2671" t="s">
        <v>3094</v>
      </c>
    </row>
    <row r="2672" spans="1:18" x14ac:dyDescent="0.25">
      <c r="A2672">
        <v>22256200</v>
      </c>
      <c r="B2672" t="s">
        <v>3089</v>
      </c>
      <c r="D2672" t="s">
        <v>3090</v>
      </c>
      <c r="F2672">
        <v>1</v>
      </c>
      <c r="G2672">
        <v>0</v>
      </c>
      <c r="H2672">
        <v>0</v>
      </c>
      <c r="I2672"/>
      <c r="K2672"/>
      <c r="N2672" t="s">
        <v>3091</v>
      </c>
      <c r="O2672" t="s">
        <v>3092</v>
      </c>
      <c r="P2672" t="s">
        <v>3093</v>
      </c>
      <c r="R2672" t="s">
        <v>3094</v>
      </c>
    </row>
    <row r="2673" spans="1:18" x14ac:dyDescent="0.25">
      <c r="A2673">
        <v>22256300</v>
      </c>
      <c r="B2673" t="s">
        <v>3089</v>
      </c>
      <c r="D2673" t="s">
        <v>3090</v>
      </c>
      <c r="F2673">
        <v>1</v>
      </c>
      <c r="G2673">
        <v>0</v>
      </c>
      <c r="H2673">
        <v>0</v>
      </c>
      <c r="I2673"/>
      <c r="K2673"/>
      <c r="N2673" t="s">
        <v>3091</v>
      </c>
      <c r="O2673" t="s">
        <v>3092</v>
      </c>
      <c r="P2673" t="s">
        <v>3093</v>
      </c>
      <c r="R2673" t="s">
        <v>3094</v>
      </c>
    </row>
    <row r="2674" spans="1:18" x14ac:dyDescent="0.25">
      <c r="A2674">
        <v>22256400</v>
      </c>
      <c r="B2674" t="s">
        <v>3089</v>
      </c>
      <c r="D2674" t="s">
        <v>3090</v>
      </c>
      <c r="F2674">
        <v>1</v>
      </c>
      <c r="G2674">
        <v>0</v>
      </c>
      <c r="H2674">
        <v>0</v>
      </c>
      <c r="I2674"/>
      <c r="K2674"/>
      <c r="N2674" t="s">
        <v>3091</v>
      </c>
      <c r="O2674" t="s">
        <v>3092</v>
      </c>
      <c r="P2674" t="s">
        <v>3093</v>
      </c>
      <c r="R2674" t="s">
        <v>3094</v>
      </c>
    </row>
    <row r="2675" spans="1:18" x14ac:dyDescent="0.25">
      <c r="A2675">
        <v>22257100</v>
      </c>
      <c r="B2675" t="s">
        <v>3089</v>
      </c>
      <c r="D2675" t="s">
        <v>3090</v>
      </c>
      <c r="F2675">
        <v>1</v>
      </c>
      <c r="G2675">
        <v>0</v>
      </c>
      <c r="H2675">
        <v>0</v>
      </c>
      <c r="I2675"/>
      <c r="K2675"/>
      <c r="N2675" t="s">
        <v>3091</v>
      </c>
      <c r="O2675" t="s">
        <v>3092</v>
      </c>
      <c r="P2675" t="s">
        <v>3093</v>
      </c>
      <c r="R2675" t="s">
        <v>3094</v>
      </c>
    </row>
    <row r="2676" spans="1:18" x14ac:dyDescent="0.25">
      <c r="A2676">
        <v>22258500</v>
      </c>
      <c r="B2676" t="s">
        <v>3089</v>
      </c>
      <c r="D2676" t="s">
        <v>3090</v>
      </c>
      <c r="F2676">
        <v>1</v>
      </c>
      <c r="G2676">
        <v>0</v>
      </c>
      <c r="H2676">
        <v>0</v>
      </c>
      <c r="I2676">
        <v>0</v>
      </c>
      <c r="K2676"/>
      <c r="N2676" t="s">
        <v>3091</v>
      </c>
      <c r="O2676" t="s">
        <v>3092</v>
      </c>
      <c r="P2676" t="s">
        <v>3093</v>
      </c>
      <c r="R2676" t="s">
        <v>3094</v>
      </c>
    </row>
    <row r="2677" spans="1:18" x14ac:dyDescent="0.25">
      <c r="A2677">
        <v>22258600</v>
      </c>
      <c r="B2677" t="s">
        <v>3089</v>
      </c>
      <c r="D2677" t="s">
        <v>3090</v>
      </c>
      <c r="F2677">
        <v>1</v>
      </c>
      <c r="G2677">
        <v>0</v>
      </c>
      <c r="H2677">
        <v>0</v>
      </c>
      <c r="I2677">
        <v>0</v>
      </c>
      <c r="K2677"/>
      <c r="N2677" t="s">
        <v>3091</v>
      </c>
      <c r="O2677" t="s">
        <v>3092</v>
      </c>
      <c r="P2677" t="s">
        <v>3093</v>
      </c>
      <c r="R2677" t="s">
        <v>3094</v>
      </c>
    </row>
    <row r="2678" spans="1:18" x14ac:dyDescent="0.25">
      <c r="A2678">
        <v>22258610</v>
      </c>
      <c r="B2678" t="s">
        <v>3089</v>
      </c>
      <c r="D2678" t="s">
        <v>3090</v>
      </c>
      <c r="F2678">
        <v>1</v>
      </c>
      <c r="G2678">
        <v>0</v>
      </c>
      <c r="H2678">
        <v>660.78</v>
      </c>
      <c r="I2678">
        <v>660.78</v>
      </c>
      <c r="K2678"/>
      <c r="N2678" t="s">
        <v>3091</v>
      </c>
      <c r="O2678" t="s">
        <v>3092</v>
      </c>
      <c r="P2678" t="s">
        <v>3093</v>
      </c>
      <c r="R2678" t="s">
        <v>3094</v>
      </c>
    </row>
    <row r="2679" spans="1:18" x14ac:dyDescent="0.25">
      <c r="A2679">
        <v>22258700</v>
      </c>
      <c r="B2679" t="s">
        <v>3089</v>
      </c>
      <c r="D2679" t="s">
        <v>3090</v>
      </c>
      <c r="F2679">
        <v>1</v>
      </c>
      <c r="G2679">
        <v>0</v>
      </c>
      <c r="H2679">
        <v>0</v>
      </c>
      <c r="I2679"/>
      <c r="K2679"/>
      <c r="N2679" t="s">
        <v>3091</v>
      </c>
      <c r="O2679" t="s">
        <v>3092</v>
      </c>
      <c r="P2679" t="s">
        <v>3093</v>
      </c>
      <c r="R2679" t="s">
        <v>3094</v>
      </c>
    </row>
    <row r="2680" spans="1:18" x14ac:dyDescent="0.25">
      <c r="A2680">
        <v>22259200</v>
      </c>
      <c r="B2680" t="s">
        <v>3089</v>
      </c>
      <c r="D2680" t="s">
        <v>3090</v>
      </c>
      <c r="F2680">
        <v>1</v>
      </c>
      <c r="G2680">
        <v>0</v>
      </c>
      <c r="H2680">
        <v>0</v>
      </c>
      <c r="I2680"/>
      <c r="K2680"/>
      <c r="N2680" t="s">
        <v>3091</v>
      </c>
      <c r="O2680" t="s">
        <v>3092</v>
      </c>
      <c r="P2680" t="s">
        <v>3093</v>
      </c>
      <c r="R2680" t="s">
        <v>3094</v>
      </c>
    </row>
    <row r="2681" spans="1:18" x14ac:dyDescent="0.25">
      <c r="A2681">
        <v>22259300</v>
      </c>
      <c r="B2681" t="s">
        <v>3089</v>
      </c>
      <c r="D2681" t="s">
        <v>3090</v>
      </c>
      <c r="F2681">
        <v>1</v>
      </c>
      <c r="G2681">
        <v>0</v>
      </c>
      <c r="H2681">
        <v>0</v>
      </c>
      <c r="I2681">
        <v>0</v>
      </c>
      <c r="K2681"/>
      <c r="N2681" t="s">
        <v>3091</v>
      </c>
      <c r="O2681" t="s">
        <v>3092</v>
      </c>
      <c r="P2681" t="s">
        <v>3093</v>
      </c>
      <c r="R2681" t="s">
        <v>3094</v>
      </c>
    </row>
    <row r="2682" spans="1:18" x14ac:dyDescent="0.25">
      <c r="A2682">
        <v>22259500</v>
      </c>
      <c r="B2682" t="s">
        <v>3089</v>
      </c>
      <c r="D2682" t="s">
        <v>3090</v>
      </c>
      <c r="F2682">
        <v>1</v>
      </c>
      <c r="G2682">
        <v>0</v>
      </c>
      <c r="H2682">
        <v>0</v>
      </c>
      <c r="I2682"/>
      <c r="K2682"/>
      <c r="N2682" t="s">
        <v>3091</v>
      </c>
      <c r="O2682" t="s">
        <v>3092</v>
      </c>
      <c r="P2682" t="s">
        <v>3093</v>
      </c>
      <c r="R2682" t="s">
        <v>3094</v>
      </c>
    </row>
    <row r="2683" spans="1:18" x14ac:dyDescent="0.25">
      <c r="A2683">
        <v>22259600</v>
      </c>
      <c r="B2683" t="s">
        <v>3089</v>
      </c>
      <c r="D2683" t="s">
        <v>3090</v>
      </c>
      <c r="F2683">
        <v>1</v>
      </c>
      <c r="G2683">
        <v>0</v>
      </c>
      <c r="H2683">
        <v>0</v>
      </c>
      <c r="I2683"/>
      <c r="K2683"/>
      <c r="N2683" t="s">
        <v>3091</v>
      </c>
      <c r="O2683" t="s">
        <v>3092</v>
      </c>
      <c r="P2683" t="s">
        <v>3093</v>
      </c>
      <c r="R2683" t="s">
        <v>3094</v>
      </c>
    </row>
    <row r="2684" spans="1:18" x14ac:dyDescent="0.25">
      <c r="A2684">
        <v>22262200</v>
      </c>
      <c r="B2684" t="s">
        <v>3089</v>
      </c>
      <c r="D2684" t="s">
        <v>3090</v>
      </c>
      <c r="F2684">
        <v>1</v>
      </c>
      <c r="G2684">
        <v>0</v>
      </c>
      <c r="H2684">
        <v>0</v>
      </c>
      <c r="I2684"/>
      <c r="K2684"/>
      <c r="N2684" t="s">
        <v>3091</v>
      </c>
      <c r="O2684" t="s">
        <v>3092</v>
      </c>
      <c r="P2684" t="s">
        <v>3093</v>
      </c>
      <c r="R2684" t="s">
        <v>3094</v>
      </c>
    </row>
    <row r="2685" spans="1:18" x14ac:dyDescent="0.25">
      <c r="A2685">
        <v>22262300</v>
      </c>
      <c r="B2685" t="s">
        <v>3089</v>
      </c>
      <c r="D2685" t="s">
        <v>3090</v>
      </c>
      <c r="F2685">
        <v>1</v>
      </c>
      <c r="G2685">
        <v>0</v>
      </c>
      <c r="H2685">
        <v>0</v>
      </c>
      <c r="I2685"/>
      <c r="K2685"/>
      <c r="N2685" t="s">
        <v>3091</v>
      </c>
      <c r="O2685" t="s">
        <v>3092</v>
      </c>
      <c r="P2685" t="s">
        <v>3093</v>
      </c>
      <c r="R2685" t="s">
        <v>3094</v>
      </c>
    </row>
    <row r="2686" spans="1:18" x14ac:dyDescent="0.25">
      <c r="A2686">
        <v>22266700</v>
      </c>
      <c r="B2686" t="s">
        <v>3089</v>
      </c>
      <c r="D2686" t="s">
        <v>3090</v>
      </c>
      <c r="F2686">
        <v>1</v>
      </c>
      <c r="G2686">
        <v>0</v>
      </c>
      <c r="H2686">
        <v>0</v>
      </c>
      <c r="I2686"/>
      <c r="K2686"/>
      <c r="N2686" t="s">
        <v>3091</v>
      </c>
      <c r="O2686" t="s">
        <v>3092</v>
      </c>
      <c r="P2686" t="s">
        <v>3093</v>
      </c>
      <c r="R2686" t="s">
        <v>3094</v>
      </c>
    </row>
    <row r="2687" spans="1:18" x14ac:dyDescent="0.25">
      <c r="A2687">
        <v>22266800</v>
      </c>
      <c r="B2687" t="s">
        <v>3089</v>
      </c>
      <c r="D2687" t="s">
        <v>3090</v>
      </c>
      <c r="F2687">
        <v>1</v>
      </c>
      <c r="G2687">
        <v>0</v>
      </c>
      <c r="H2687">
        <v>0</v>
      </c>
      <c r="I2687"/>
      <c r="K2687"/>
      <c r="N2687" t="s">
        <v>3091</v>
      </c>
      <c r="O2687" t="s">
        <v>3092</v>
      </c>
      <c r="P2687" t="s">
        <v>3093</v>
      </c>
      <c r="R2687" t="s">
        <v>3094</v>
      </c>
    </row>
    <row r="2688" spans="1:18" x14ac:dyDescent="0.25">
      <c r="A2688">
        <v>22266900</v>
      </c>
      <c r="B2688" t="s">
        <v>3089</v>
      </c>
      <c r="D2688" t="s">
        <v>3090</v>
      </c>
      <c r="F2688">
        <v>1</v>
      </c>
      <c r="G2688">
        <v>0</v>
      </c>
      <c r="H2688">
        <v>0</v>
      </c>
      <c r="I2688"/>
      <c r="K2688"/>
      <c r="N2688" t="s">
        <v>3091</v>
      </c>
      <c r="O2688" t="s">
        <v>3092</v>
      </c>
      <c r="P2688" t="s">
        <v>3093</v>
      </c>
      <c r="R2688" t="s">
        <v>3094</v>
      </c>
    </row>
    <row r="2689" spans="1:18" x14ac:dyDescent="0.25">
      <c r="A2689">
        <v>22270100</v>
      </c>
      <c r="B2689" t="s">
        <v>3089</v>
      </c>
      <c r="D2689" t="s">
        <v>3090</v>
      </c>
      <c r="F2689">
        <v>1</v>
      </c>
      <c r="G2689">
        <v>0</v>
      </c>
      <c r="H2689">
        <v>0</v>
      </c>
      <c r="I2689"/>
      <c r="K2689"/>
      <c r="N2689" t="s">
        <v>3091</v>
      </c>
      <c r="O2689" t="s">
        <v>3092</v>
      </c>
      <c r="P2689" t="s">
        <v>3093</v>
      </c>
      <c r="R2689" t="s">
        <v>3094</v>
      </c>
    </row>
    <row r="2690" spans="1:18" x14ac:dyDescent="0.25">
      <c r="A2690">
        <v>22270200</v>
      </c>
      <c r="B2690" t="s">
        <v>3089</v>
      </c>
      <c r="D2690" t="s">
        <v>3090</v>
      </c>
      <c r="F2690">
        <v>1</v>
      </c>
      <c r="G2690">
        <v>0</v>
      </c>
      <c r="H2690">
        <v>0</v>
      </c>
      <c r="I2690"/>
      <c r="K2690"/>
      <c r="N2690" t="s">
        <v>3091</v>
      </c>
      <c r="O2690" t="s">
        <v>3092</v>
      </c>
      <c r="P2690" t="s">
        <v>3093</v>
      </c>
      <c r="R2690" t="s">
        <v>3094</v>
      </c>
    </row>
    <row r="2691" spans="1:18" x14ac:dyDescent="0.25">
      <c r="A2691">
        <v>22270500</v>
      </c>
      <c r="B2691" t="s">
        <v>3089</v>
      </c>
      <c r="D2691" t="s">
        <v>3090</v>
      </c>
      <c r="F2691">
        <v>1</v>
      </c>
      <c r="G2691">
        <v>0</v>
      </c>
      <c r="H2691">
        <v>0</v>
      </c>
      <c r="I2691"/>
      <c r="K2691"/>
      <c r="N2691" t="s">
        <v>3091</v>
      </c>
      <c r="O2691" t="s">
        <v>3092</v>
      </c>
      <c r="P2691" t="s">
        <v>3093</v>
      </c>
      <c r="R2691" t="s">
        <v>3094</v>
      </c>
    </row>
    <row r="2692" spans="1:18" x14ac:dyDescent="0.25">
      <c r="A2692">
        <v>22270600</v>
      </c>
      <c r="B2692" t="s">
        <v>3089</v>
      </c>
      <c r="D2692" t="s">
        <v>3090</v>
      </c>
      <c r="F2692">
        <v>1</v>
      </c>
      <c r="G2692">
        <v>0</v>
      </c>
      <c r="H2692">
        <v>0</v>
      </c>
      <c r="I2692"/>
      <c r="K2692"/>
      <c r="N2692" t="s">
        <v>3091</v>
      </c>
      <c r="O2692" t="s">
        <v>3092</v>
      </c>
      <c r="P2692" t="s">
        <v>3093</v>
      </c>
      <c r="R2692" t="s">
        <v>3094</v>
      </c>
    </row>
    <row r="2693" spans="1:18" x14ac:dyDescent="0.25">
      <c r="A2693">
        <v>22271800</v>
      </c>
      <c r="B2693" t="s">
        <v>3089</v>
      </c>
      <c r="D2693" t="s">
        <v>3090</v>
      </c>
      <c r="F2693">
        <v>1</v>
      </c>
      <c r="G2693">
        <v>0</v>
      </c>
      <c r="H2693">
        <v>0</v>
      </c>
      <c r="I2693"/>
      <c r="K2693"/>
      <c r="N2693" t="s">
        <v>3091</v>
      </c>
      <c r="O2693" t="s">
        <v>3092</v>
      </c>
      <c r="P2693" t="s">
        <v>3093</v>
      </c>
      <c r="R2693" t="s">
        <v>3094</v>
      </c>
    </row>
    <row r="2694" spans="1:18" x14ac:dyDescent="0.25">
      <c r="A2694">
        <v>22272300</v>
      </c>
      <c r="B2694" t="s">
        <v>3089</v>
      </c>
      <c r="D2694" t="s">
        <v>3090</v>
      </c>
      <c r="F2694">
        <v>1</v>
      </c>
      <c r="G2694">
        <v>0</v>
      </c>
      <c r="H2694">
        <v>0</v>
      </c>
      <c r="I2694"/>
      <c r="K2694"/>
      <c r="N2694" t="s">
        <v>3091</v>
      </c>
      <c r="O2694" t="s">
        <v>3092</v>
      </c>
      <c r="P2694" t="s">
        <v>3093</v>
      </c>
      <c r="R2694" t="s">
        <v>3094</v>
      </c>
    </row>
    <row r="2695" spans="1:18" x14ac:dyDescent="0.25">
      <c r="A2695">
        <v>22286400</v>
      </c>
      <c r="B2695" t="s">
        <v>3089</v>
      </c>
      <c r="D2695" t="s">
        <v>3090</v>
      </c>
      <c r="F2695">
        <v>1</v>
      </c>
      <c r="G2695">
        <v>0</v>
      </c>
      <c r="H2695">
        <v>3.76583333333333</v>
      </c>
      <c r="I2695">
        <v>3.76583333333333</v>
      </c>
      <c r="K2695"/>
      <c r="N2695" t="s">
        <v>3091</v>
      </c>
      <c r="O2695" t="s">
        <v>3092</v>
      </c>
      <c r="P2695" t="s">
        <v>3093</v>
      </c>
      <c r="R2695" t="s">
        <v>3094</v>
      </c>
    </row>
    <row r="2696" spans="1:18" x14ac:dyDescent="0.25">
      <c r="A2696">
        <v>22286500</v>
      </c>
      <c r="B2696" t="s">
        <v>3089</v>
      </c>
      <c r="D2696" t="s">
        <v>3090</v>
      </c>
      <c r="F2696">
        <v>1</v>
      </c>
      <c r="G2696">
        <v>0</v>
      </c>
      <c r="H2696">
        <v>11.8</v>
      </c>
      <c r="I2696">
        <v>11.8</v>
      </c>
      <c r="K2696"/>
      <c r="N2696" t="s">
        <v>3091</v>
      </c>
      <c r="O2696" t="s">
        <v>3092</v>
      </c>
      <c r="P2696" t="s">
        <v>3093</v>
      </c>
      <c r="R2696" t="s">
        <v>3094</v>
      </c>
    </row>
    <row r="2697" spans="1:18" x14ac:dyDescent="0.25">
      <c r="A2697">
        <v>22289800</v>
      </c>
      <c r="B2697" t="s">
        <v>3089</v>
      </c>
      <c r="D2697" t="s">
        <v>3090</v>
      </c>
      <c r="F2697">
        <v>1</v>
      </c>
      <c r="G2697">
        <v>0</v>
      </c>
      <c r="H2697">
        <v>0</v>
      </c>
      <c r="I2697"/>
      <c r="K2697"/>
      <c r="N2697" t="s">
        <v>3091</v>
      </c>
      <c r="O2697" t="s">
        <v>3092</v>
      </c>
      <c r="P2697" t="s">
        <v>3093</v>
      </c>
      <c r="R2697" t="s">
        <v>3094</v>
      </c>
    </row>
    <row r="2698" spans="1:18" x14ac:dyDescent="0.25">
      <c r="A2698">
        <v>22290000</v>
      </c>
      <c r="B2698" t="s">
        <v>3089</v>
      </c>
      <c r="D2698" t="s">
        <v>3090</v>
      </c>
      <c r="F2698">
        <v>1</v>
      </c>
      <c r="G2698">
        <v>0</v>
      </c>
      <c r="H2698">
        <v>0</v>
      </c>
      <c r="I2698"/>
      <c r="K2698"/>
      <c r="N2698" t="s">
        <v>3091</v>
      </c>
      <c r="O2698" t="s">
        <v>3092</v>
      </c>
      <c r="P2698" t="s">
        <v>3093</v>
      </c>
      <c r="R2698" t="s">
        <v>3094</v>
      </c>
    </row>
    <row r="2699" spans="1:18" x14ac:dyDescent="0.25">
      <c r="A2699">
        <v>22290100</v>
      </c>
      <c r="B2699" t="s">
        <v>3089</v>
      </c>
      <c r="D2699" t="s">
        <v>3090</v>
      </c>
      <c r="F2699">
        <v>1</v>
      </c>
      <c r="G2699">
        <v>0</v>
      </c>
      <c r="H2699">
        <v>0</v>
      </c>
      <c r="I2699"/>
      <c r="K2699"/>
      <c r="N2699" t="s">
        <v>3091</v>
      </c>
      <c r="O2699" t="s">
        <v>3092</v>
      </c>
      <c r="P2699" t="s">
        <v>3093</v>
      </c>
      <c r="R2699" t="s">
        <v>3094</v>
      </c>
    </row>
    <row r="2700" spans="1:18" x14ac:dyDescent="0.25">
      <c r="A2700">
        <v>22290200</v>
      </c>
      <c r="B2700" t="s">
        <v>3089</v>
      </c>
      <c r="D2700" t="s">
        <v>3090</v>
      </c>
      <c r="F2700">
        <v>1</v>
      </c>
      <c r="G2700">
        <v>0</v>
      </c>
      <c r="H2700">
        <v>0</v>
      </c>
      <c r="I2700"/>
      <c r="K2700"/>
      <c r="N2700" t="s">
        <v>3091</v>
      </c>
      <c r="O2700" t="s">
        <v>3092</v>
      </c>
      <c r="P2700" t="s">
        <v>3093</v>
      </c>
      <c r="R2700" t="s">
        <v>3094</v>
      </c>
    </row>
    <row r="2701" spans="1:18" x14ac:dyDescent="0.25">
      <c r="A2701">
        <v>22292500</v>
      </c>
      <c r="B2701" t="s">
        <v>3089</v>
      </c>
      <c r="D2701" t="s">
        <v>3090</v>
      </c>
      <c r="F2701">
        <v>1</v>
      </c>
      <c r="G2701">
        <v>0</v>
      </c>
      <c r="H2701">
        <v>55.125</v>
      </c>
      <c r="I2701">
        <v>55.125</v>
      </c>
      <c r="K2701"/>
      <c r="N2701" t="s">
        <v>3091</v>
      </c>
      <c r="O2701" t="s">
        <v>3092</v>
      </c>
      <c r="P2701" t="s">
        <v>3093</v>
      </c>
      <c r="R2701" t="s">
        <v>3094</v>
      </c>
    </row>
    <row r="2702" spans="1:18" x14ac:dyDescent="0.25">
      <c r="A2702">
        <v>22292510</v>
      </c>
      <c r="B2702" t="s">
        <v>3089</v>
      </c>
      <c r="D2702" t="s">
        <v>3090</v>
      </c>
      <c r="F2702">
        <v>1</v>
      </c>
      <c r="G2702">
        <v>0</v>
      </c>
      <c r="H2702">
        <v>1728.7249999999999</v>
      </c>
      <c r="I2702">
        <v>1728.7249999999999</v>
      </c>
      <c r="K2702"/>
      <c r="N2702" t="s">
        <v>3091</v>
      </c>
      <c r="O2702" t="s">
        <v>3092</v>
      </c>
      <c r="P2702" t="s">
        <v>3093</v>
      </c>
      <c r="R2702" t="s">
        <v>3094</v>
      </c>
    </row>
    <row r="2703" spans="1:18" x14ac:dyDescent="0.25">
      <c r="A2703">
        <v>22292530</v>
      </c>
      <c r="B2703" t="s">
        <v>3089</v>
      </c>
      <c r="D2703" t="s">
        <v>3090</v>
      </c>
      <c r="F2703">
        <v>1</v>
      </c>
      <c r="G2703">
        <v>0</v>
      </c>
      <c r="H2703">
        <v>6.84</v>
      </c>
      <c r="I2703">
        <v>6.84</v>
      </c>
      <c r="K2703"/>
      <c r="N2703" t="s">
        <v>3091</v>
      </c>
      <c r="O2703" t="s">
        <v>3092</v>
      </c>
      <c r="P2703" t="s">
        <v>3093</v>
      </c>
      <c r="R2703" t="s">
        <v>3094</v>
      </c>
    </row>
    <row r="2704" spans="1:18" x14ac:dyDescent="0.25">
      <c r="A2704">
        <v>22292540</v>
      </c>
      <c r="B2704" t="s">
        <v>3089</v>
      </c>
      <c r="D2704" t="s">
        <v>3090</v>
      </c>
      <c r="F2704">
        <v>1</v>
      </c>
      <c r="G2704">
        <v>0</v>
      </c>
      <c r="H2704">
        <v>1.02</v>
      </c>
      <c r="I2704">
        <v>1.02</v>
      </c>
      <c r="K2704"/>
      <c r="N2704" t="s">
        <v>3091</v>
      </c>
      <c r="O2704" t="s">
        <v>3092</v>
      </c>
      <c r="P2704" t="s">
        <v>3093</v>
      </c>
      <c r="R2704" t="s">
        <v>3094</v>
      </c>
    </row>
    <row r="2705" spans="1:18" x14ac:dyDescent="0.25">
      <c r="A2705">
        <v>22292550</v>
      </c>
      <c r="B2705" t="s">
        <v>3089</v>
      </c>
      <c r="D2705" t="s">
        <v>3090</v>
      </c>
      <c r="F2705">
        <v>1</v>
      </c>
      <c r="G2705">
        <v>0</v>
      </c>
      <c r="H2705">
        <v>6.4</v>
      </c>
      <c r="I2705">
        <v>6.4</v>
      </c>
      <c r="K2705"/>
      <c r="N2705" t="s">
        <v>3091</v>
      </c>
      <c r="O2705" t="s">
        <v>3092</v>
      </c>
      <c r="P2705" t="s">
        <v>3093</v>
      </c>
      <c r="R2705" t="s">
        <v>3094</v>
      </c>
    </row>
    <row r="2706" spans="1:18" x14ac:dyDescent="0.25">
      <c r="A2706">
        <v>22295900</v>
      </c>
      <c r="B2706" t="s">
        <v>3089</v>
      </c>
      <c r="D2706" t="s">
        <v>3090</v>
      </c>
      <c r="F2706">
        <v>1</v>
      </c>
      <c r="G2706">
        <v>0</v>
      </c>
      <c r="H2706">
        <v>0</v>
      </c>
      <c r="I2706"/>
      <c r="K2706"/>
      <c r="N2706" t="s">
        <v>3091</v>
      </c>
      <c r="O2706" t="s">
        <v>3092</v>
      </c>
      <c r="P2706" t="s">
        <v>3093</v>
      </c>
      <c r="R2706" t="s">
        <v>3094</v>
      </c>
    </row>
    <row r="2707" spans="1:18" x14ac:dyDescent="0.25">
      <c r="A2707">
        <v>22298100</v>
      </c>
      <c r="B2707" t="s">
        <v>3089</v>
      </c>
      <c r="D2707" t="s">
        <v>3090</v>
      </c>
      <c r="F2707">
        <v>1</v>
      </c>
      <c r="G2707">
        <v>0</v>
      </c>
      <c r="H2707">
        <v>118.64666666666599</v>
      </c>
      <c r="I2707">
        <v>118.64666666666599</v>
      </c>
      <c r="K2707"/>
      <c r="N2707" t="s">
        <v>3091</v>
      </c>
      <c r="O2707" t="s">
        <v>3092</v>
      </c>
      <c r="P2707" t="s">
        <v>3093</v>
      </c>
      <c r="R2707" t="s">
        <v>3094</v>
      </c>
    </row>
    <row r="2708" spans="1:18" x14ac:dyDescent="0.25">
      <c r="A2708">
        <v>22300300</v>
      </c>
      <c r="B2708" t="s">
        <v>3089</v>
      </c>
      <c r="D2708" t="s">
        <v>3090</v>
      </c>
      <c r="F2708">
        <v>1</v>
      </c>
      <c r="G2708">
        <v>0</v>
      </c>
      <c r="H2708">
        <v>1.44</v>
      </c>
      <c r="I2708">
        <v>1.44</v>
      </c>
      <c r="K2708"/>
      <c r="N2708" t="s">
        <v>3091</v>
      </c>
      <c r="O2708" t="s">
        <v>3092</v>
      </c>
      <c r="P2708" t="s">
        <v>3093</v>
      </c>
      <c r="R2708" t="s">
        <v>3094</v>
      </c>
    </row>
    <row r="2709" spans="1:18" x14ac:dyDescent="0.25">
      <c r="A2709">
        <v>22301500</v>
      </c>
      <c r="B2709" t="s">
        <v>3089</v>
      </c>
      <c r="D2709" t="s">
        <v>3090</v>
      </c>
      <c r="F2709">
        <v>1</v>
      </c>
      <c r="G2709">
        <v>0</v>
      </c>
      <c r="H2709">
        <v>2.0640833333333299</v>
      </c>
      <c r="I2709">
        <v>2.0640833333333299</v>
      </c>
      <c r="K2709"/>
      <c r="N2709" t="s">
        <v>3091</v>
      </c>
      <c r="O2709" t="s">
        <v>3092</v>
      </c>
      <c r="P2709" t="s">
        <v>3093</v>
      </c>
      <c r="R2709" t="s">
        <v>3094</v>
      </c>
    </row>
    <row r="2710" spans="1:18" x14ac:dyDescent="0.25">
      <c r="A2710">
        <v>22301600</v>
      </c>
      <c r="B2710" t="s">
        <v>3089</v>
      </c>
      <c r="D2710" t="s">
        <v>3090</v>
      </c>
      <c r="F2710">
        <v>1</v>
      </c>
      <c r="G2710">
        <v>0</v>
      </c>
      <c r="H2710">
        <v>3.4460000000000002</v>
      </c>
      <c r="I2710">
        <v>3.4460000000000002</v>
      </c>
      <c r="K2710"/>
      <c r="N2710" t="s">
        <v>3091</v>
      </c>
      <c r="O2710" t="s">
        <v>3092</v>
      </c>
      <c r="P2710" t="s">
        <v>3093</v>
      </c>
      <c r="R2710" t="s">
        <v>3094</v>
      </c>
    </row>
    <row r="2711" spans="1:18" x14ac:dyDescent="0.25">
      <c r="A2711">
        <v>22301700</v>
      </c>
      <c r="B2711" t="s">
        <v>3089</v>
      </c>
      <c r="D2711" t="s">
        <v>3090</v>
      </c>
      <c r="F2711">
        <v>1</v>
      </c>
      <c r="G2711">
        <v>0</v>
      </c>
      <c r="H2711">
        <v>3.2583333333333302</v>
      </c>
      <c r="I2711">
        <v>3.2583333333333302</v>
      </c>
      <c r="K2711"/>
      <c r="N2711" t="s">
        <v>3091</v>
      </c>
      <c r="O2711" t="s">
        <v>3092</v>
      </c>
      <c r="P2711" t="s">
        <v>3093</v>
      </c>
      <c r="R2711" t="s">
        <v>3094</v>
      </c>
    </row>
    <row r="2712" spans="1:18" x14ac:dyDescent="0.25">
      <c r="A2712">
        <v>22301800</v>
      </c>
      <c r="B2712" t="s">
        <v>3089</v>
      </c>
      <c r="D2712" t="s">
        <v>3090</v>
      </c>
      <c r="F2712">
        <v>1</v>
      </c>
      <c r="G2712">
        <v>0</v>
      </c>
      <c r="H2712">
        <v>3.31</v>
      </c>
      <c r="I2712">
        <v>3.31</v>
      </c>
      <c r="K2712"/>
      <c r="N2712" t="s">
        <v>3091</v>
      </c>
      <c r="O2712" t="s">
        <v>3092</v>
      </c>
      <c r="P2712" t="s">
        <v>3093</v>
      </c>
      <c r="R2712" t="s">
        <v>3094</v>
      </c>
    </row>
    <row r="2713" spans="1:18" x14ac:dyDescent="0.25">
      <c r="A2713">
        <v>22301900</v>
      </c>
      <c r="B2713" t="s">
        <v>3089</v>
      </c>
      <c r="D2713" t="s">
        <v>3090</v>
      </c>
      <c r="F2713">
        <v>1</v>
      </c>
      <c r="G2713">
        <v>0</v>
      </c>
      <c r="H2713">
        <v>4.72</v>
      </c>
      <c r="I2713">
        <v>4.72</v>
      </c>
      <c r="K2713"/>
      <c r="N2713" t="s">
        <v>3091</v>
      </c>
      <c r="O2713" t="s">
        <v>3092</v>
      </c>
      <c r="P2713" t="s">
        <v>3093</v>
      </c>
      <c r="R2713" t="s">
        <v>3094</v>
      </c>
    </row>
    <row r="2714" spans="1:18" x14ac:dyDescent="0.25">
      <c r="A2714">
        <v>22302000</v>
      </c>
      <c r="B2714" t="s">
        <v>3089</v>
      </c>
      <c r="D2714" t="s">
        <v>3090</v>
      </c>
      <c r="F2714">
        <v>1</v>
      </c>
      <c r="G2714">
        <v>0</v>
      </c>
      <c r="H2714">
        <v>2.1689194915254202</v>
      </c>
      <c r="I2714">
        <v>2.1689194915254202</v>
      </c>
      <c r="K2714"/>
      <c r="N2714" t="s">
        <v>3091</v>
      </c>
      <c r="O2714" t="s">
        <v>3092</v>
      </c>
      <c r="P2714" t="s">
        <v>3093</v>
      </c>
      <c r="R2714" t="s">
        <v>3094</v>
      </c>
    </row>
    <row r="2715" spans="1:18" x14ac:dyDescent="0.25">
      <c r="A2715">
        <v>22302100</v>
      </c>
      <c r="B2715" t="s">
        <v>3089</v>
      </c>
      <c r="D2715" t="s">
        <v>3090</v>
      </c>
      <c r="F2715">
        <v>1</v>
      </c>
      <c r="G2715">
        <v>0</v>
      </c>
      <c r="H2715">
        <v>7.7738636363636298</v>
      </c>
      <c r="I2715">
        <v>7.7738636363636298</v>
      </c>
      <c r="K2715"/>
      <c r="N2715" t="s">
        <v>3091</v>
      </c>
      <c r="O2715" t="s">
        <v>3092</v>
      </c>
      <c r="P2715" t="s">
        <v>3093</v>
      </c>
      <c r="R2715" t="s">
        <v>3094</v>
      </c>
    </row>
    <row r="2716" spans="1:18" x14ac:dyDescent="0.25">
      <c r="A2716">
        <v>22302200</v>
      </c>
      <c r="B2716" t="s">
        <v>3089</v>
      </c>
      <c r="D2716" t="s">
        <v>3090</v>
      </c>
      <c r="F2716">
        <v>1</v>
      </c>
      <c r="G2716">
        <v>0</v>
      </c>
      <c r="H2716">
        <v>0</v>
      </c>
      <c r="I2716">
        <v>0</v>
      </c>
      <c r="K2716"/>
      <c r="N2716" t="s">
        <v>3091</v>
      </c>
      <c r="O2716" t="s">
        <v>3092</v>
      </c>
      <c r="P2716" t="s">
        <v>3093</v>
      </c>
      <c r="R2716" t="s">
        <v>3094</v>
      </c>
    </row>
    <row r="2717" spans="1:18" x14ac:dyDescent="0.25">
      <c r="A2717">
        <v>22302300</v>
      </c>
      <c r="B2717" t="s">
        <v>3089</v>
      </c>
      <c r="D2717" t="s">
        <v>3090</v>
      </c>
      <c r="F2717">
        <v>1</v>
      </c>
      <c r="G2717">
        <v>0</v>
      </c>
      <c r="H2717">
        <v>1.26</v>
      </c>
      <c r="I2717">
        <v>1.26</v>
      </c>
      <c r="K2717"/>
      <c r="N2717" t="s">
        <v>3091</v>
      </c>
      <c r="O2717" t="s">
        <v>3092</v>
      </c>
      <c r="P2717" t="s">
        <v>3093</v>
      </c>
      <c r="R2717" t="s">
        <v>3094</v>
      </c>
    </row>
    <row r="2718" spans="1:18" x14ac:dyDescent="0.25">
      <c r="A2718">
        <v>22302400</v>
      </c>
      <c r="B2718" t="s">
        <v>3089</v>
      </c>
      <c r="D2718" t="s">
        <v>3090</v>
      </c>
      <c r="F2718">
        <v>1</v>
      </c>
      <c r="G2718">
        <v>0</v>
      </c>
      <c r="H2718">
        <v>0</v>
      </c>
      <c r="I2718">
        <v>0</v>
      </c>
      <c r="K2718"/>
      <c r="N2718" t="s">
        <v>3091</v>
      </c>
      <c r="O2718" t="s">
        <v>3092</v>
      </c>
      <c r="P2718" t="s">
        <v>3093</v>
      </c>
      <c r="R2718" t="s">
        <v>3094</v>
      </c>
    </row>
    <row r="2719" spans="1:18" x14ac:dyDescent="0.25">
      <c r="A2719">
        <v>22302500</v>
      </c>
      <c r="B2719" t="s">
        <v>3089</v>
      </c>
      <c r="D2719" t="s">
        <v>3090</v>
      </c>
      <c r="F2719">
        <v>1</v>
      </c>
      <c r="G2719">
        <v>0</v>
      </c>
      <c r="H2719">
        <v>1.593</v>
      </c>
      <c r="I2719">
        <v>1.593</v>
      </c>
      <c r="K2719"/>
      <c r="N2719" t="s">
        <v>3091</v>
      </c>
      <c r="O2719" t="s">
        <v>3092</v>
      </c>
      <c r="P2719" t="s">
        <v>3093</v>
      </c>
      <c r="R2719" t="s">
        <v>3094</v>
      </c>
    </row>
    <row r="2720" spans="1:18" x14ac:dyDescent="0.25">
      <c r="A2720">
        <v>22302600</v>
      </c>
      <c r="B2720" t="s">
        <v>3089</v>
      </c>
      <c r="D2720" t="s">
        <v>3090</v>
      </c>
      <c r="F2720">
        <v>1</v>
      </c>
      <c r="G2720">
        <v>0</v>
      </c>
      <c r="H2720">
        <v>2.42</v>
      </c>
      <c r="I2720">
        <v>2.42</v>
      </c>
      <c r="K2720"/>
      <c r="N2720" t="s">
        <v>3091</v>
      </c>
      <c r="O2720" t="s">
        <v>3092</v>
      </c>
      <c r="P2720" t="s">
        <v>3093</v>
      </c>
      <c r="R2720" t="s">
        <v>3094</v>
      </c>
    </row>
    <row r="2721" spans="1:18" x14ac:dyDescent="0.25">
      <c r="A2721">
        <v>22302700</v>
      </c>
      <c r="B2721" t="s">
        <v>3089</v>
      </c>
      <c r="D2721" t="s">
        <v>3090</v>
      </c>
      <c r="F2721">
        <v>1</v>
      </c>
      <c r="G2721">
        <v>0</v>
      </c>
      <c r="H2721">
        <v>6.5744999999999996</v>
      </c>
      <c r="I2721">
        <v>6.5744999999999996</v>
      </c>
      <c r="K2721"/>
      <c r="N2721" t="s">
        <v>3091</v>
      </c>
      <c r="O2721" t="s">
        <v>3092</v>
      </c>
      <c r="P2721" t="s">
        <v>3093</v>
      </c>
      <c r="R2721" t="s">
        <v>3094</v>
      </c>
    </row>
    <row r="2722" spans="1:18" x14ac:dyDescent="0.25">
      <c r="A2722">
        <v>22302800</v>
      </c>
      <c r="B2722" t="s">
        <v>3089</v>
      </c>
      <c r="D2722" t="s">
        <v>3090</v>
      </c>
      <c r="F2722">
        <v>1</v>
      </c>
      <c r="G2722">
        <v>0</v>
      </c>
      <c r="H2722">
        <v>3.2639999999999998</v>
      </c>
      <c r="I2722">
        <v>3.2639999999999998</v>
      </c>
      <c r="K2722"/>
      <c r="N2722" t="s">
        <v>3091</v>
      </c>
      <c r="O2722" t="s">
        <v>3092</v>
      </c>
      <c r="P2722" t="s">
        <v>3093</v>
      </c>
      <c r="R2722" t="s">
        <v>3094</v>
      </c>
    </row>
    <row r="2723" spans="1:18" x14ac:dyDescent="0.25">
      <c r="A2723">
        <v>22302900</v>
      </c>
      <c r="B2723" t="s">
        <v>3089</v>
      </c>
      <c r="D2723" t="s">
        <v>3090</v>
      </c>
      <c r="F2723">
        <v>1</v>
      </c>
      <c r="G2723">
        <v>0</v>
      </c>
      <c r="H2723">
        <v>7.9645999999999999</v>
      </c>
      <c r="I2723">
        <v>7.9645999999999999</v>
      </c>
      <c r="K2723"/>
      <c r="N2723" t="s">
        <v>3091</v>
      </c>
      <c r="O2723" t="s">
        <v>3092</v>
      </c>
      <c r="P2723" t="s">
        <v>3093</v>
      </c>
      <c r="R2723" t="s">
        <v>3094</v>
      </c>
    </row>
    <row r="2724" spans="1:18" x14ac:dyDescent="0.25">
      <c r="A2724">
        <v>22303000</v>
      </c>
      <c r="B2724" t="s">
        <v>3089</v>
      </c>
      <c r="D2724" t="s">
        <v>3090</v>
      </c>
      <c r="F2724">
        <v>1</v>
      </c>
      <c r="G2724">
        <v>0</v>
      </c>
      <c r="H2724">
        <v>5.49</v>
      </c>
      <c r="I2724">
        <v>5.49</v>
      </c>
      <c r="K2724"/>
      <c r="N2724" t="s">
        <v>3091</v>
      </c>
      <c r="O2724" t="s">
        <v>3092</v>
      </c>
      <c r="P2724" t="s">
        <v>3093</v>
      </c>
      <c r="R2724" t="s">
        <v>3094</v>
      </c>
    </row>
    <row r="2725" spans="1:18" x14ac:dyDescent="0.25">
      <c r="A2725">
        <v>22303100</v>
      </c>
      <c r="B2725" t="s">
        <v>3089</v>
      </c>
      <c r="D2725" t="s">
        <v>3090</v>
      </c>
      <c r="F2725">
        <v>1</v>
      </c>
      <c r="G2725">
        <v>0</v>
      </c>
      <c r="H2725">
        <v>2.29666666666667</v>
      </c>
      <c r="I2725">
        <v>2.29666666666667</v>
      </c>
      <c r="K2725"/>
      <c r="N2725" t="s">
        <v>3091</v>
      </c>
      <c r="O2725" t="s">
        <v>3092</v>
      </c>
      <c r="P2725" t="s">
        <v>3093</v>
      </c>
      <c r="R2725" t="s">
        <v>3094</v>
      </c>
    </row>
    <row r="2726" spans="1:18" x14ac:dyDescent="0.25">
      <c r="A2726">
        <v>22303200</v>
      </c>
      <c r="B2726" t="s">
        <v>3089</v>
      </c>
      <c r="D2726" t="s">
        <v>3090</v>
      </c>
      <c r="F2726">
        <v>1</v>
      </c>
      <c r="G2726">
        <v>0</v>
      </c>
      <c r="H2726">
        <v>0</v>
      </c>
      <c r="I2726">
        <v>0</v>
      </c>
      <c r="K2726"/>
      <c r="N2726" t="s">
        <v>3091</v>
      </c>
      <c r="O2726" t="s">
        <v>3092</v>
      </c>
      <c r="P2726" t="s">
        <v>3093</v>
      </c>
      <c r="R2726" t="s">
        <v>3094</v>
      </c>
    </row>
    <row r="2727" spans="1:18" x14ac:dyDescent="0.25">
      <c r="A2727">
        <v>22303300</v>
      </c>
      <c r="B2727" t="s">
        <v>3089</v>
      </c>
      <c r="D2727" t="s">
        <v>3090</v>
      </c>
      <c r="F2727">
        <v>1</v>
      </c>
      <c r="G2727">
        <v>0</v>
      </c>
      <c r="H2727">
        <v>3.61</v>
      </c>
      <c r="I2727">
        <v>3.61</v>
      </c>
      <c r="K2727"/>
      <c r="N2727" t="s">
        <v>3091</v>
      </c>
      <c r="O2727" t="s">
        <v>3092</v>
      </c>
      <c r="P2727" t="s">
        <v>3093</v>
      </c>
      <c r="R2727" t="s">
        <v>3094</v>
      </c>
    </row>
    <row r="2728" spans="1:18" x14ac:dyDescent="0.25">
      <c r="A2728">
        <v>22303400</v>
      </c>
      <c r="B2728" t="s">
        <v>3089</v>
      </c>
      <c r="D2728" t="s">
        <v>3090</v>
      </c>
      <c r="F2728">
        <v>1</v>
      </c>
      <c r="G2728">
        <v>0</v>
      </c>
      <c r="H2728">
        <v>4.7691999999999899</v>
      </c>
      <c r="I2728">
        <v>4.7691999999999899</v>
      </c>
      <c r="K2728"/>
      <c r="N2728" t="s">
        <v>3091</v>
      </c>
      <c r="O2728" t="s">
        <v>3092</v>
      </c>
      <c r="P2728" t="s">
        <v>3093</v>
      </c>
      <c r="R2728" t="s">
        <v>3094</v>
      </c>
    </row>
    <row r="2729" spans="1:18" x14ac:dyDescent="0.25">
      <c r="A2729">
        <v>22303500</v>
      </c>
      <c r="B2729" t="s">
        <v>3089</v>
      </c>
      <c r="D2729" t="s">
        <v>3090</v>
      </c>
      <c r="F2729">
        <v>1</v>
      </c>
      <c r="G2729">
        <v>0</v>
      </c>
      <c r="H2729">
        <v>2.9540999999999999</v>
      </c>
      <c r="I2729">
        <v>2.9540999999999999</v>
      </c>
      <c r="K2729"/>
      <c r="N2729" t="s">
        <v>3091</v>
      </c>
      <c r="O2729" t="s">
        <v>3092</v>
      </c>
      <c r="P2729" t="s">
        <v>3093</v>
      </c>
      <c r="R2729" t="s">
        <v>3094</v>
      </c>
    </row>
    <row r="2730" spans="1:18" x14ac:dyDescent="0.25">
      <c r="A2730">
        <v>22334500</v>
      </c>
      <c r="B2730" t="s">
        <v>3089</v>
      </c>
      <c r="D2730" t="s">
        <v>3090</v>
      </c>
      <c r="F2730">
        <v>1</v>
      </c>
      <c r="G2730">
        <v>0</v>
      </c>
      <c r="H2730">
        <v>10.32</v>
      </c>
      <c r="I2730">
        <v>10.32</v>
      </c>
      <c r="K2730"/>
      <c r="N2730" t="s">
        <v>3091</v>
      </c>
      <c r="O2730" t="s">
        <v>3092</v>
      </c>
      <c r="P2730" t="s">
        <v>3093</v>
      </c>
      <c r="R2730" t="s">
        <v>3094</v>
      </c>
    </row>
    <row r="2731" spans="1:18" x14ac:dyDescent="0.25">
      <c r="A2731">
        <v>22400100</v>
      </c>
      <c r="B2731" t="s">
        <v>3089</v>
      </c>
      <c r="D2731" t="s">
        <v>3090</v>
      </c>
      <c r="F2731">
        <v>1</v>
      </c>
      <c r="G2731">
        <v>0</v>
      </c>
      <c r="H2731">
        <v>118.99</v>
      </c>
      <c r="I2731">
        <v>118.99</v>
      </c>
      <c r="K2731"/>
      <c r="N2731" t="s">
        <v>3091</v>
      </c>
      <c r="O2731" t="s">
        <v>3092</v>
      </c>
      <c r="P2731" t="s">
        <v>3093</v>
      </c>
      <c r="R2731" t="s">
        <v>3094</v>
      </c>
    </row>
    <row r="2732" spans="1:18" x14ac:dyDescent="0.25">
      <c r="A2732">
        <v>22400200</v>
      </c>
      <c r="B2732" t="s">
        <v>3089</v>
      </c>
      <c r="D2732" t="s">
        <v>3090</v>
      </c>
      <c r="F2732">
        <v>1</v>
      </c>
      <c r="G2732">
        <v>0</v>
      </c>
      <c r="H2732">
        <v>0</v>
      </c>
      <c r="I2732">
        <v>0</v>
      </c>
      <c r="K2732"/>
      <c r="N2732" t="s">
        <v>3091</v>
      </c>
      <c r="O2732" t="s">
        <v>3092</v>
      </c>
      <c r="P2732" t="s">
        <v>3093</v>
      </c>
      <c r="R2732" t="s">
        <v>3094</v>
      </c>
    </row>
    <row r="2733" spans="1:18" x14ac:dyDescent="0.25">
      <c r="A2733">
        <v>22400300</v>
      </c>
      <c r="B2733" t="s">
        <v>3089</v>
      </c>
      <c r="D2733" t="s">
        <v>3090</v>
      </c>
      <c r="F2733">
        <v>1</v>
      </c>
      <c r="G2733">
        <v>0</v>
      </c>
      <c r="H2733">
        <v>184.54249999999999</v>
      </c>
      <c r="I2733">
        <v>184.54249999999999</v>
      </c>
      <c r="K2733"/>
      <c r="N2733" t="s">
        <v>3091</v>
      </c>
      <c r="O2733" t="s">
        <v>3092</v>
      </c>
      <c r="P2733" t="s">
        <v>3093</v>
      </c>
      <c r="R2733" t="s">
        <v>3094</v>
      </c>
    </row>
    <row r="2734" spans="1:18" x14ac:dyDescent="0.25">
      <c r="A2734">
        <v>22400400</v>
      </c>
      <c r="B2734" t="s">
        <v>3089</v>
      </c>
      <c r="D2734" t="s">
        <v>3090</v>
      </c>
      <c r="F2734">
        <v>1</v>
      </c>
      <c r="G2734">
        <v>0</v>
      </c>
      <c r="H2734">
        <v>0</v>
      </c>
      <c r="I2734">
        <v>0</v>
      </c>
      <c r="K2734"/>
      <c r="N2734" t="s">
        <v>3091</v>
      </c>
      <c r="O2734" t="s">
        <v>3092</v>
      </c>
      <c r="P2734" t="s">
        <v>3093</v>
      </c>
      <c r="R2734" t="s">
        <v>3094</v>
      </c>
    </row>
    <row r="2735" spans="1:18" x14ac:dyDescent="0.25">
      <c r="A2735">
        <v>22400500</v>
      </c>
      <c r="B2735" t="s">
        <v>3089</v>
      </c>
      <c r="D2735" t="s">
        <v>3090</v>
      </c>
      <c r="F2735">
        <v>1</v>
      </c>
      <c r="G2735">
        <v>0</v>
      </c>
      <c r="H2735">
        <v>0</v>
      </c>
      <c r="I2735">
        <v>0</v>
      </c>
      <c r="K2735"/>
      <c r="N2735" t="s">
        <v>3091</v>
      </c>
      <c r="O2735" t="s">
        <v>3092</v>
      </c>
      <c r="P2735" t="s">
        <v>3093</v>
      </c>
      <c r="R2735" t="s">
        <v>3094</v>
      </c>
    </row>
    <row r="2736" spans="1:18" x14ac:dyDescent="0.25">
      <c r="A2736">
        <v>22400600</v>
      </c>
      <c r="B2736" t="s">
        <v>3089</v>
      </c>
      <c r="D2736" t="s">
        <v>3090</v>
      </c>
      <c r="F2736">
        <v>1</v>
      </c>
      <c r="G2736">
        <v>0</v>
      </c>
      <c r="H2736">
        <v>184.54124999999999</v>
      </c>
      <c r="I2736">
        <v>184.54124999999999</v>
      </c>
      <c r="K2736"/>
      <c r="N2736" t="s">
        <v>3091</v>
      </c>
      <c r="O2736" t="s">
        <v>3092</v>
      </c>
      <c r="P2736" t="s">
        <v>3093</v>
      </c>
      <c r="R2736" t="s">
        <v>3094</v>
      </c>
    </row>
    <row r="2737" spans="1:18" x14ac:dyDescent="0.25">
      <c r="A2737">
        <v>22400700</v>
      </c>
      <c r="B2737" t="s">
        <v>3089</v>
      </c>
      <c r="D2737" t="s">
        <v>3090</v>
      </c>
      <c r="F2737">
        <v>1</v>
      </c>
      <c r="G2737">
        <v>0</v>
      </c>
      <c r="H2737">
        <v>256.16309999999999</v>
      </c>
      <c r="I2737">
        <v>256.16309999999999</v>
      </c>
      <c r="K2737"/>
      <c r="N2737" t="s">
        <v>3091</v>
      </c>
      <c r="O2737" t="s">
        <v>3092</v>
      </c>
      <c r="P2737" t="s">
        <v>3093</v>
      </c>
      <c r="R2737" t="s">
        <v>3094</v>
      </c>
    </row>
    <row r="2738" spans="1:18" x14ac:dyDescent="0.25">
      <c r="A2738">
        <v>22400800</v>
      </c>
      <c r="B2738" t="s">
        <v>3089</v>
      </c>
      <c r="D2738" t="s">
        <v>3090</v>
      </c>
      <c r="F2738">
        <v>1</v>
      </c>
      <c r="G2738">
        <v>0</v>
      </c>
      <c r="H2738">
        <v>91</v>
      </c>
      <c r="I2738">
        <v>91</v>
      </c>
      <c r="K2738"/>
      <c r="N2738" t="s">
        <v>3091</v>
      </c>
      <c r="O2738" t="s">
        <v>3092</v>
      </c>
      <c r="P2738" t="s">
        <v>3093</v>
      </c>
      <c r="R2738" t="s">
        <v>3094</v>
      </c>
    </row>
    <row r="2739" spans="1:18" x14ac:dyDescent="0.25">
      <c r="A2739">
        <v>22400900</v>
      </c>
      <c r="B2739" t="s">
        <v>3089</v>
      </c>
      <c r="D2739" t="s">
        <v>3090</v>
      </c>
      <c r="F2739">
        <v>1</v>
      </c>
      <c r="G2739">
        <v>0</v>
      </c>
      <c r="H2739">
        <v>0</v>
      </c>
      <c r="I2739">
        <v>0</v>
      </c>
      <c r="K2739"/>
      <c r="N2739" t="s">
        <v>3091</v>
      </c>
      <c r="O2739" t="s">
        <v>3092</v>
      </c>
      <c r="P2739" t="s">
        <v>3093</v>
      </c>
      <c r="R2739" t="s">
        <v>3094</v>
      </c>
    </row>
    <row r="2740" spans="1:18" x14ac:dyDescent="0.25">
      <c r="A2740">
        <v>22401000</v>
      </c>
      <c r="B2740" t="s">
        <v>3089</v>
      </c>
      <c r="D2740" t="s">
        <v>3090</v>
      </c>
      <c r="F2740">
        <v>1</v>
      </c>
      <c r="G2740">
        <v>0</v>
      </c>
      <c r="H2740">
        <v>404</v>
      </c>
      <c r="I2740">
        <v>404</v>
      </c>
      <c r="K2740"/>
      <c r="N2740" t="s">
        <v>3091</v>
      </c>
      <c r="O2740" t="s">
        <v>3092</v>
      </c>
      <c r="P2740" t="s">
        <v>3093</v>
      </c>
      <c r="R2740" t="s">
        <v>3094</v>
      </c>
    </row>
    <row r="2741" spans="1:18" x14ac:dyDescent="0.25">
      <c r="A2741">
        <v>22401100</v>
      </c>
      <c r="B2741" t="s">
        <v>3089</v>
      </c>
      <c r="D2741" t="s">
        <v>3090</v>
      </c>
      <c r="F2741">
        <v>1</v>
      </c>
      <c r="G2741">
        <v>0</v>
      </c>
      <c r="H2741">
        <v>405.46</v>
      </c>
      <c r="I2741">
        <v>405.46</v>
      </c>
      <c r="K2741"/>
      <c r="N2741" t="s">
        <v>3091</v>
      </c>
      <c r="O2741" t="s">
        <v>3092</v>
      </c>
      <c r="P2741" t="s">
        <v>3093</v>
      </c>
      <c r="R2741" t="s">
        <v>3094</v>
      </c>
    </row>
    <row r="2742" spans="1:18" x14ac:dyDescent="0.25">
      <c r="A2742">
        <v>22401200</v>
      </c>
      <c r="B2742" t="s">
        <v>3089</v>
      </c>
      <c r="D2742" t="s">
        <v>3090</v>
      </c>
      <c r="F2742">
        <v>1</v>
      </c>
      <c r="G2742">
        <v>0</v>
      </c>
      <c r="H2742">
        <v>550</v>
      </c>
      <c r="I2742">
        <v>550</v>
      </c>
      <c r="K2742"/>
      <c r="N2742" t="s">
        <v>3091</v>
      </c>
      <c r="O2742" t="s">
        <v>3092</v>
      </c>
      <c r="P2742" t="s">
        <v>3093</v>
      </c>
      <c r="R2742" t="s">
        <v>3094</v>
      </c>
    </row>
    <row r="2743" spans="1:18" x14ac:dyDescent="0.25">
      <c r="A2743">
        <v>22401300</v>
      </c>
      <c r="B2743" t="s">
        <v>3089</v>
      </c>
      <c r="D2743" t="s">
        <v>3090</v>
      </c>
      <c r="F2743">
        <v>1</v>
      </c>
      <c r="G2743">
        <v>0</v>
      </c>
      <c r="H2743">
        <v>679</v>
      </c>
      <c r="I2743">
        <v>679</v>
      </c>
      <c r="K2743"/>
      <c r="N2743" t="s">
        <v>3091</v>
      </c>
      <c r="O2743" t="s">
        <v>3092</v>
      </c>
      <c r="P2743" t="s">
        <v>3093</v>
      </c>
      <c r="R2743" t="s">
        <v>3094</v>
      </c>
    </row>
    <row r="2744" spans="1:18" x14ac:dyDescent="0.25">
      <c r="A2744">
        <v>22401400</v>
      </c>
      <c r="B2744" t="s">
        <v>3089</v>
      </c>
      <c r="D2744" t="s">
        <v>3090</v>
      </c>
      <c r="F2744">
        <v>1</v>
      </c>
      <c r="G2744">
        <v>0</v>
      </c>
      <c r="H2744">
        <v>0</v>
      </c>
      <c r="I2744">
        <v>0</v>
      </c>
      <c r="K2744"/>
      <c r="N2744" t="s">
        <v>3091</v>
      </c>
      <c r="O2744" t="s">
        <v>3092</v>
      </c>
      <c r="P2744" t="s">
        <v>3093</v>
      </c>
      <c r="R2744" t="s">
        <v>3094</v>
      </c>
    </row>
    <row r="2745" spans="1:18" x14ac:dyDescent="0.25">
      <c r="A2745">
        <v>22401500</v>
      </c>
      <c r="B2745" t="s">
        <v>3089</v>
      </c>
      <c r="D2745" t="s">
        <v>3090</v>
      </c>
      <c r="F2745">
        <v>1</v>
      </c>
      <c r="G2745">
        <v>0</v>
      </c>
      <c r="H2745">
        <v>445</v>
      </c>
      <c r="I2745">
        <v>445</v>
      </c>
      <c r="K2745"/>
      <c r="N2745" t="s">
        <v>3091</v>
      </c>
      <c r="O2745" t="s">
        <v>3092</v>
      </c>
      <c r="P2745" t="s">
        <v>3093</v>
      </c>
      <c r="R2745" t="s">
        <v>3094</v>
      </c>
    </row>
    <row r="2746" spans="1:18" x14ac:dyDescent="0.25">
      <c r="A2746">
        <v>22401600</v>
      </c>
      <c r="B2746" t="s">
        <v>3089</v>
      </c>
      <c r="D2746" t="s">
        <v>3090</v>
      </c>
      <c r="F2746">
        <v>1</v>
      </c>
      <c r="G2746">
        <v>0</v>
      </c>
      <c r="H2746">
        <v>500</v>
      </c>
      <c r="I2746">
        <v>500</v>
      </c>
      <c r="K2746"/>
      <c r="N2746" t="s">
        <v>3091</v>
      </c>
      <c r="O2746" t="s">
        <v>3092</v>
      </c>
      <c r="P2746" t="s">
        <v>3093</v>
      </c>
      <c r="R2746" t="s">
        <v>3094</v>
      </c>
    </row>
    <row r="2747" spans="1:18" x14ac:dyDescent="0.25">
      <c r="A2747">
        <v>22401700</v>
      </c>
      <c r="B2747" t="s">
        <v>3089</v>
      </c>
      <c r="D2747" t="s">
        <v>3090</v>
      </c>
      <c r="F2747">
        <v>1</v>
      </c>
      <c r="G2747">
        <v>0</v>
      </c>
      <c r="H2747">
        <v>765.99999999999898</v>
      </c>
      <c r="I2747">
        <v>765.99999999999898</v>
      </c>
      <c r="K2747"/>
      <c r="N2747" t="s">
        <v>3091</v>
      </c>
      <c r="O2747" t="s">
        <v>3092</v>
      </c>
      <c r="P2747" t="s">
        <v>3093</v>
      </c>
      <c r="R2747" t="s">
        <v>3094</v>
      </c>
    </row>
    <row r="2748" spans="1:18" x14ac:dyDescent="0.25">
      <c r="A2748">
        <v>22401800</v>
      </c>
      <c r="B2748" t="s">
        <v>3089</v>
      </c>
      <c r="D2748" t="s">
        <v>3090</v>
      </c>
      <c r="F2748">
        <v>1</v>
      </c>
      <c r="G2748">
        <v>0</v>
      </c>
      <c r="H2748">
        <v>826.36</v>
      </c>
      <c r="I2748">
        <v>826.36</v>
      </c>
      <c r="K2748"/>
      <c r="N2748" t="s">
        <v>3091</v>
      </c>
      <c r="O2748" t="s">
        <v>3092</v>
      </c>
      <c r="P2748" t="s">
        <v>3093</v>
      </c>
      <c r="R2748" t="s">
        <v>3094</v>
      </c>
    </row>
    <row r="2749" spans="1:18" x14ac:dyDescent="0.25">
      <c r="A2749">
        <v>22401900</v>
      </c>
      <c r="B2749" t="s">
        <v>3089</v>
      </c>
      <c r="D2749" t="s">
        <v>3090</v>
      </c>
      <c r="F2749">
        <v>1</v>
      </c>
      <c r="G2749">
        <v>0</v>
      </c>
      <c r="H2749">
        <v>875</v>
      </c>
      <c r="I2749">
        <v>875</v>
      </c>
      <c r="K2749"/>
      <c r="N2749" t="s">
        <v>3091</v>
      </c>
      <c r="O2749" t="s">
        <v>3092</v>
      </c>
      <c r="P2749" t="s">
        <v>3093</v>
      </c>
      <c r="R2749" t="s">
        <v>3094</v>
      </c>
    </row>
    <row r="2750" spans="1:18" x14ac:dyDescent="0.25">
      <c r="A2750">
        <v>22402000</v>
      </c>
      <c r="B2750" t="s">
        <v>3089</v>
      </c>
      <c r="D2750" t="s">
        <v>3090</v>
      </c>
      <c r="F2750">
        <v>1</v>
      </c>
      <c r="G2750">
        <v>0</v>
      </c>
      <c r="H2750">
        <v>0</v>
      </c>
      <c r="I2750">
        <v>0</v>
      </c>
      <c r="K2750"/>
      <c r="N2750" t="s">
        <v>3091</v>
      </c>
      <c r="O2750" t="s">
        <v>3092</v>
      </c>
      <c r="P2750" t="s">
        <v>3093</v>
      </c>
      <c r="R2750" t="s">
        <v>3094</v>
      </c>
    </row>
    <row r="2751" spans="1:18" x14ac:dyDescent="0.25">
      <c r="A2751">
        <v>22402100</v>
      </c>
      <c r="B2751" t="s">
        <v>3089</v>
      </c>
      <c r="D2751" t="s">
        <v>3090</v>
      </c>
      <c r="F2751">
        <v>1</v>
      </c>
      <c r="G2751">
        <v>0</v>
      </c>
      <c r="H2751">
        <v>295</v>
      </c>
      <c r="I2751">
        <v>295</v>
      </c>
      <c r="K2751"/>
      <c r="N2751" t="s">
        <v>3091</v>
      </c>
      <c r="O2751" t="s">
        <v>3092</v>
      </c>
      <c r="P2751" t="s">
        <v>3093</v>
      </c>
      <c r="R2751" t="s">
        <v>3094</v>
      </c>
    </row>
    <row r="2752" spans="1:18" x14ac:dyDescent="0.25">
      <c r="A2752">
        <v>22402200</v>
      </c>
      <c r="B2752" t="s">
        <v>3089</v>
      </c>
      <c r="D2752" t="s">
        <v>3090</v>
      </c>
      <c r="F2752">
        <v>1</v>
      </c>
      <c r="G2752">
        <v>0</v>
      </c>
      <c r="H2752">
        <v>0</v>
      </c>
      <c r="I2752">
        <v>0</v>
      </c>
      <c r="K2752"/>
      <c r="N2752" t="s">
        <v>3091</v>
      </c>
      <c r="O2752" t="s">
        <v>3092</v>
      </c>
      <c r="P2752" t="s">
        <v>3093</v>
      </c>
      <c r="R2752" t="s">
        <v>3094</v>
      </c>
    </row>
    <row r="2753" spans="1:18" x14ac:dyDescent="0.25">
      <c r="A2753">
        <v>22402300</v>
      </c>
      <c r="B2753" t="s">
        <v>3089</v>
      </c>
      <c r="D2753" t="s">
        <v>3090</v>
      </c>
      <c r="F2753">
        <v>1</v>
      </c>
      <c r="G2753">
        <v>0</v>
      </c>
      <c r="H2753">
        <v>790</v>
      </c>
      <c r="I2753">
        <v>790</v>
      </c>
      <c r="K2753"/>
      <c r="N2753" t="s">
        <v>3091</v>
      </c>
      <c r="O2753" t="s">
        <v>3092</v>
      </c>
      <c r="P2753" t="s">
        <v>3093</v>
      </c>
      <c r="R2753" t="s">
        <v>3094</v>
      </c>
    </row>
    <row r="2754" spans="1:18" x14ac:dyDescent="0.25">
      <c r="A2754">
        <v>22402400</v>
      </c>
      <c r="B2754" t="s">
        <v>3089</v>
      </c>
      <c r="D2754" t="s">
        <v>3090</v>
      </c>
      <c r="F2754">
        <v>1</v>
      </c>
      <c r="G2754">
        <v>0</v>
      </c>
      <c r="H2754">
        <v>564.87490000000003</v>
      </c>
      <c r="I2754">
        <v>564.87490000000003</v>
      </c>
      <c r="K2754"/>
      <c r="N2754" t="s">
        <v>3091</v>
      </c>
      <c r="O2754" t="s">
        <v>3092</v>
      </c>
      <c r="P2754" t="s">
        <v>3093</v>
      </c>
      <c r="R2754" t="s">
        <v>3094</v>
      </c>
    </row>
    <row r="2755" spans="1:18" x14ac:dyDescent="0.25">
      <c r="A2755">
        <v>22402500</v>
      </c>
      <c r="B2755" t="s">
        <v>3089</v>
      </c>
      <c r="D2755" t="s">
        <v>3090</v>
      </c>
      <c r="F2755">
        <v>1</v>
      </c>
      <c r="G2755">
        <v>0</v>
      </c>
      <c r="H2755">
        <v>445.69</v>
      </c>
      <c r="I2755">
        <v>445.69</v>
      </c>
      <c r="K2755"/>
      <c r="N2755" t="s">
        <v>3091</v>
      </c>
      <c r="O2755" t="s">
        <v>3092</v>
      </c>
      <c r="P2755" t="s">
        <v>3093</v>
      </c>
      <c r="R2755" t="s">
        <v>3094</v>
      </c>
    </row>
    <row r="2756" spans="1:18" x14ac:dyDescent="0.25">
      <c r="A2756">
        <v>22402600</v>
      </c>
      <c r="B2756" t="s">
        <v>3089</v>
      </c>
      <c r="D2756" t="s">
        <v>3090</v>
      </c>
      <c r="F2756">
        <v>1</v>
      </c>
      <c r="G2756">
        <v>0</v>
      </c>
      <c r="H2756">
        <v>454.56008000000003</v>
      </c>
      <c r="I2756">
        <v>454.56008000000003</v>
      </c>
      <c r="K2756"/>
      <c r="N2756" t="s">
        <v>3091</v>
      </c>
      <c r="O2756" t="s">
        <v>3092</v>
      </c>
      <c r="P2756" t="s">
        <v>3093</v>
      </c>
      <c r="R2756" t="s">
        <v>3094</v>
      </c>
    </row>
    <row r="2757" spans="1:18" x14ac:dyDescent="0.25">
      <c r="A2757">
        <v>22402700</v>
      </c>
      <c r="B2757" t="s">
        <v>3089</v>
      </c>
      <c r="D2757" t="s">
        <v>3090</v>
      </c>
      <c r="F2757">
        <v>1</v>
      </c>
      <c r="G2757">
        <v>0</v>
      </c>
      <c r="H2757">
        <v>320</v>
      </c>
      <c r="I2757">
        <v>320</v>
      </c>
      <c r="K2757"/>
      <c r="N2757" t="s">
        <v>3091</v>
      </c>
      <c r="O2757" t="s">
        <v>3092</v>
      </c>
      <c r="P2757" t="s">
        <v>3093</v>
      </c>
      <c r="R2757" t="s">
        <v>3094</v>
      </c>
    </row>
    <row r="2758" spans="1:18" x14ac:dyDescent="0.25">
      <c r="A2758">
        <v>22402800</v>
      </c>
      <c r="B2758" t="s">
        <v>3089</v>
      </c>
      <c r="D2758" t="s">
        <v>3090</v>
      </c>
      <c r="F2758">
        <v>1</v>
      </c>
      <c r="G2758">
        <v>0</v>
      </c>
      <c r="H2758">
        <v>350</v>
      </c>
      <c r="I2758">
        <v>350</v>
      </c>
      <c r="K2758"/>
      <c r="N2758" t="s">
        <v>3091</v>
      </c>
      <c r="O2758" t="s">
        <v>3092</v>
      </c>
      <c r="P2758" t="s">
        <v>3093</v>
      </c>
      <c r="R2758" t="s">
        <v>3094</v>
      </c>
    </row>
    <row r="2759" spans="1:18" x14ac:dyDescent="0.25">
      <c r="A2759">
        <v>22402900</v>
      </c>
      <c r="B2759" t="s">
        <v>3089</v>
      </c>
      <c r="D2759" t="s">
        <v>3090</v>
      </c>
      <c r="F2759">
        <v>1</v>
      </c>
      <c r="G2759">
        <v>0</v>
      </c>
      <c r="H2759">
        <v>825.93</v>
      </c>
      <c r="I2759">
        <v>825.93</v>
      </c>
      <c r="K2759"/>
      <c r="N2759" t="s">
        <v>3091</v>
      </c>
      <c r="O2759" t="s">
        <v>3092</v>
      </c>
      <c r="P2759" t="s">
        <v>3093</v>
      </c>
      <c r="R2759" t="s">
        <v>3094</v>
      </c>
    </row>
    <row r="2760" spans="1:18" x14ac:dyDescent="0.25">
      <c r="A2760">
        <v>22403000</v>
      </c>
      <c r="B2760" t="s">
        <v>3089</v>
      </c>
      <c r="D2760" t="s">
        <v>3090</v>
      </c>
      <c r="F2760">
        <v>1</v>
      </c>
      <c r="G2760">
        <v>0</v>
      </c>
      <c r="H2760">
        <v>403.48989999999998</v>
      </c>
      <c r="I2760">
        <v>403.48989999999998</v>
      </c>
      <c r="K2760"/>
      <c r="N2760" t="s">
        <v>3091</v>
      </c>
      <c r="O2760" t="s">
        <v>3092</v>
      </c>
      <c r="P2760" t="s">
        <v>3093</v>
      </c>
      <c r="R2760" t="s">
        <v>3094</v>
      </c>
    </row>
    <row r="2761" spans="1:18" x14ac:dyDescent="0.25">
      <c r="A2761">
        <v>22403100</v>
      </c>
      <c r="B2761" t="s">
        <v>3089</v>
      </c>
      <c r="D2761" t="s">
        <v>3090</v>
      </c>
      <c r="F2761">
        <v>1</v>
      </c>
      <c r="G2761">
        <v>0</v>
      </c>
      <c r="H2761">
        <v>315</v>
      </c>
      <c r="I2761">
        <v>315</v>
      </c>
      <c r="K2761"/>
      <c r="N2761" t="s">
        <v>3091</v>
      </c>
      <c r="O2761" t="s">
        <v>3092</v>
      </c>
      <c r="P2761" t="s">
        <v>3093</v>
      </c>
      <c r="R2761" t="s">
        <v>3094</v>
      </c>
    </row>
    <row r="2762" spans="1:18" x14ac:dyDescent="0.25">
      <c r="A2762">
        <v>22403200</v>
      </c>
      <c r="B2762" t="s">
        <v>3089</v>
      </c>
      <c r="D2762" t="s">
        <v>3090</v>
      </c>
      <c r="F2762">
        <v>1</v>
      </c>
      <c r="G2762">
        <v>0</v>
      </c>
      <c r="H2762">
        <v>0</v>
      </c>
      <c r="I2762">
        <v>0</v>
      </c>
      <c r="K2762"/>
      <c r="N2762" t="s">
        <v>3091</v>
      </c>
      <c r="O2762" t="s">
        <v>3092</v>
      </c>
      <c r="P2762" t="s">
        <v>3093</v>
      </c>
      <c r="R2762" t="s">
        <v>3094</v>
      </c>
    </row>
    <row r="2763" spans="1:18" x14ac:dyDescent="0.25">
      <c r="A2763">
        <v>22403300</v>
      </c>
      <c r="B2763" t="s">
        <v>3089</v>
      </c>
      <c r="D2763" t="s">
        <v>3090</v>
      </c>
      <c r="F2763">
        <v>1</v>
      </c>
      <c r="G2763">
        <v>0</v>
      </c>
      <c r="H2763">
        <v>279</v>
      </c>
      <c r="I2763">
        <v>279</v>
      </c>
      <c r="K2763"/>
      <c r="N2763" t="s">
        <v>3091</v>
      </c>
      <c r="O2763" t="s">
        <v>3092</v>
      </c>
      <c r="P2763" t="s">
        <v>3093</v>
      </c>
      <c r="R2763" t="s">
        <v>3094</v>
      </c>
    </row>
    <row r="2764" spans="1:18" x14ac:dyDescent="0.25">
      <c r="A2764">
        <v>22403400</v>
      </c>
      <c r="B2764" t="s">
        <v>3089</v>
      </c>
      <c r="D2764" t="s">
        <v>3090</v>
      </c>
      <c r="F2764">
        <v>1</v>
      </c>
      <c r="G2764">
        <v>0</v>
      </c>
      <c r="H2764">
        <v>0</v>
      </c>
      <c r="I2764">
        <v>0</v>
      </c>
      <c r="K2764"/>
      <c r="N2764" t="s">
        <v>3091</v>
      </c>
      <c r="O2764" t="s">
        <v>3092</v>
      </c>
      <c r="P2764" t="s">
        <v>3093</v>
      </c>
      <c r="R2764" t="s">
        <v>3094</v>
      </c>
    </row>
    <row r="2765" spans="1:18" x14ac:dyDescent="0.25">
      <c r="A2765">
        <v>22403500</v>
      </c>
      <c r="B2765" t="s">
        <v>3089</v>
      </c>
      <c r="D2765" t="s">
        <v>3090</v>
      </c>
      <c r="F2765">
        <v>1</v>
      </c>
      <c r="G2765">
        <v>0</v>
      </c>
      <c r="H2765">
        <v>294.5</v>
      </c>
      <c r="I2765">
        <v>294.5</v>
      </c>
      <c r="K2765"/>
      <c r="N2765" t="s">
        <v>3091</v>
      </c>
      <c r="O2765" t="s">
        <v>3092</v>
      </c>
      <c r="P2765" t="s">
        <v>3093</v>
      </c>
      <c r="R2765" t="s">
        <v>3094</v>
      </c>
    </row>
    <row r="2766" spans="1:18" x14ac:dyDescent="0.25">
      <c r="A2766">
        <v>22403501</v>
      </c>
      <c r="B2766" t="s">
        <v>3089</v>
      </c>
      <c r="D2766" t="s">
        <v>3090</v>
      </c>
      <c r="F2766">
        <v>1</v>
      </c>
      <c r="G2766">
        <v>0</v>
      </c>
      <c r="H2766">
        <v>323.96375</v>
      </c>
      <c r="I2766">
        <v>323.96375</v>
      </c>
      <c r="K2766"/>
      <c r="N2766" t="s">
        <v>3091</v>
      </c>
      <c r="O2766" t="s">
        <v>3092</v>
      </c>
      <c r="P2766" t="s">
        <v>3093</v>
      </c>
      <c r="R2766" t="s">
        <v>3094</v>
      </c>
    </row>
    <row r="2767" spans="1:18" x14ac:dyDescent="0.25">
      <c r="A2767">
        <v>22403600</v>
      </c>
      <c r="B2767" t="s">
        <v>3089</v>
      </c>
      <c r="D2767" t="s">
        <v>3090</v>
      </c>
      <c r="F2767">
        <v>1</v>
      </c>
      <c r="G2767">
        <v>0</v>
      </c>
      <c r="H2767">
        <v>0</v>
      </c>
      <c r="I2767">
        <v>0</v>
      </c>
      <c r="K2767"/>
      <c r="N2767" t="s">
        <v>3091</v>
      </c>
      <c r="O2767" t="s">
        <v>3092</v>
      </c>
      <c r="P2767" t="s">
        <v>3093</v>
      </c>
      <c r="R2767" t="s">
        <v>3094</v>
      </c>
    </row>
    <row r="2768" spans="1:18" x14ac:dyDescent="0.25">
      <c r="A2768">
        <v>22403700</v>
      </c>
      <c r="B2768" t="s">
        <v>3089</v>
      </c>
      <c r="D2768" t="s">
        <v>3090</v>
      </c>
      <c r="F2768">
        <v>1</v>
      </c>
      <c r="G2768">
        <v>0</v>
      </c>
      <c r="H2768">
        <v>155.5</v>
      </c>
      <c r="I2768">
        <v>155.5</v>
      </c>
      <c r="K2768"/>
      <c r="N2768" t="s">
        <v>3091</v>
      </c>
      <c r="O2768" t="s">
        <v>3092</v>
      </c>
      <c r="P2768" t="s">
        <v>3093</v>
      </c>
      <c r="R2768" t="s">
        <v>3094</v>
      </c>
    </row>
    <row r="2769" spans="1:18" x14ac:dyDescent="0.25">
      <c r="A2769">
        <v>22403800</v>
      </c>
      <c r="B2769" t="s">
        <v>3089</v>
      </c>
      <c r="D2769" t="s">
        <v>3090</v>
      </c>
      <c r="F2769">
        <v>1</v>
      </c>
      <c r="G2769">
        <v>0</v>
      </c>
      <c r="H2769">
        <v>0</v>
      </c>
      <c r="I2769">
        <v>0</v>
      </c>
      <c r="K2769"/>
      <c r="N2769" t="s">
        <v>3091</v>
      </c>
      <c r="O2769" t="s">
        <v>3092</v>
      </c>
      <c r="P2769" t="s">
        <v>3093</v>
      </c>
      <c r="R2769" t="s">
        <v>3094</v>
      </c>
    </row>
    <row r="2770" spans="1:18" x14ac:dyDescent="0.25">
      <c r="A2770">
        <v>22403900</v>
      </c>
      <c r="B2770" t="s">
        <v>3089</v>
      </c>
      <c r="D2770" t="s">
        <v>3090</v>
      </c>
      <c r="F2770">
        <v>1</v>
      </c>
      <c r="G2770">
        <v>0</v>
      </c>
      <c r="H2770">
        <v>0</v>
      </c>
      <c r="I2770">
        <v>0</v>
      </c>
      <c r="K2770"/>
      <c r="N2770" t="s">
        <v>3091</v>
      </c>
      <c r="O2770" t="s">
        <v>3092</v>
      </c>
      <c r="P2770" t="s">
        <v>3093</v>
      </c>
      <c r="R2770" t="s">
        <v>3094</v>
      </c>
    </row>
    <row r="2771" spans="1:18" x14ac:dyDescent="0.25">
      <c r="A2771">
        <v>22404000</v>
      </c>
      <c r="B2771" t="s">
        <v>3089</v>
      </c>
      <c r="D2771" t="s">
        <v>3090</v>
      </c>
      <c r="F2771">
        <v>1</v>
      </c>
      <c r="G2771">
        <v>0</v>
      </c>
      <c r="H2771">
        <v>0</v>
      </c>
      <c r="I2771">
        <v>0</v>
      </c>
      <c r="K2771"/>
      <c r="N2771" t="s">
        <v>3091</v>
      </c>
      <c r="O2771" t="s">
        <v>3092</v>
      </c>
      <c r="P2771" t="s">
        <v>3093</v>
      </c>
      <c r="R2771" t="s">
        <v>3094</v>
      </c>
    </row>
    <row r="2772" spans="1:18" x14ac:dyDescent="0.25">
      <c r="A2772">
        <v>22404100</v>
      </c>
      <c r="B2772" t="s">
        <v>3089</v>
      </c>
      <c r="D2772" t="s">
        <v>3090</v>
      </c>
      <c r="F2772">
        <v>1</v>
      </c>
      <c r="G2772">
        <v>0</v>
      </c>
      <c r="H2772">
        <v>525.66030000000001</v>
      </c>
      <c r="I2772">
        <v>525.66030000000001</v>
      </c>
      <c r="K2772"/>
      <c r="N2772" t="s">
        <v>3091</v>
      </c>
      <c r="O2772" t="s">
        <v>3092</v>
      </c>
      <c r="P2772" t="s">
        <v>3093</v>
      </c>
      <c r="R2772" t="s">
        <v>3094</v>
      </c>
    </row>
    <row r="2773" spans="1:18" x14ac:dyDescent="0.25">
      <c r="A2773">
        <v>22404200</v>
      </c>
      <c r="B2773" t="s">
        <v>3089</v>
      </c>
      <c r="D2773" t="s">
        <v>3090</v>
      </c>
      <c r="F2773">
        <v>1</v>
      </c>
      <c r="G2773">
        <v>0</v>
      </c>
      <c r="H2773">
        <v>0</v>
      </c>
      <c r="I2773">
        <v>0</v>
      </c>
      <c r="K2773"/>
      <c r="N2773" t="s">
        <v>3091</v>
      </c>
      <c r="O2773" t="s">
        <v>3092</v>
      </c>
      <c r="P2773" t="s">
        <v>3093</v>
      </c>
      <c r="R2773" t="s">
        <v>3094</v>
      </c>
    </row>
    <row r="2774" spans="1:18" x14ac:dyDescent="0.25">
      <c r="A2774">
        <v>22404300</v>
      </c>
      <c r="B2774" t="s">
        <v>3089</v>
      </c>
      <c r="D2774" t="s">
        <v>3090</v>
      </c>
      <c r="F2774">
        <v>1</v>
      </c>
      <c r="G2774">
        <v>0</v>
      </c>
      <c r="H2774">
        <v>552</v>
      </c>
      <c r="I2774">
        <v>552</v>
      </c>
      <c r="K2774"/>
      <c r="N2774" t="s">
        <v>3091</v>
      </c>
      <c r="O2774" t="s">
        <v>3092</v>
      </c>
      <c r="P2774" t="s">
        <v>3093</v>
      </c>
      <c r="R2774" t="s">
        <v>3094</v>
      </c>
    </row>
    <row r="2775" spans="1:18" x14ac:dyDescent="0.25">
      <c r="A2775">
        <v>22404400</v>
      </c>
      <c r="B2775" t="s">
        <v>3089</v>
      </c>
      <c r="D2775" t="s">
        <v>3090</v>
      </c>
      <c r="F2775">
        <v>1</v>
      </c>
      <c r="G2775">
        <v>0</v>
      </c>
      <c r="H2775">
        <v>282.96454999999997</v>
      </c>
      <c r="I2775">
        <v>282.96454999999997</v>
      </c>
      <c r="K2775"/>
      <c r="N2775" t="s">
        <v>3091</v>
      </c>
      <c r="O2775" t="s">
        <v>3092</v>
      </c>
      <c r="P2775" t="s">
        <v>3093</v>
      </c>
      <c r="R2775" t="s">
        <v>3094</v>
      </c>
    </row>
    <row r="2776" spans="1:18" x14ac:dyDescent="0.25">
      <c r="A2776">
        <v>22404500</v>
      </c>
      <c r="B2776" t="s">
        <v>3089</v>
      </c>
      <c r="D2776" t="s">
        <v>3090</v>
      </c>
      <c r="F2776">
        <v>1</v>
      </c>
      <c r="G2776">
        <v>0</v>
      </c>
      <c r="H2776">
        <v>0</v>
      </c>
      <c r="I2776">
        <v>0</v>
      </c>
      <c r="K2776"/>
      <c r="N2776" t="s">
        <v>3091</v>
      </c>
      <c r="O2776" t="s">
        <v>3092</v>
      </c>
      <c r="P2776" t="s">
        <v>3093</v>
      </c>
      <c r="R2776" t="s">
        <v>3094</v>
      </c>
    </row>
    <row r="2777" spans="1:18" x14ac:dyDescent="0.25">
      <c r="A2777">
        <v>22404600</v>
      </c>
      <c r="B2777" t="s">
        <v>3089</v>
      </c>
      <c r="D2777" t="s">
        <v>3090</v>
      </c>
      <c r="F2777">
        <v>1</v>
      </c>
      <c r="G2777">
        <v>0</v>
      </c>
      <c r="H2777">
        <v>628.93880000000001</v>
      </c>
      <c r="I2777">
        <v>628.93880000000001</v>
      </c>
      <c r="K2777"/>
      <c r="N2777" t="s">
        <v>3091</v>
      </c>
      <c r="O2777" t="s">
        <v>3092</v>
      </c>
      <c r="P2777" t="s">
        <v>3093</v>
      </c>
      <c r="R2777" t="s">
        <v>3094</v>
      </c>
    </row>
    <row r="2778" spans="1:18" x14ac:dyDescent="0.25">
      <c r="A2778">
        <v>22404700</v>
      </c>
      <c r="B2778" t="s">
        <v>3089</v>
      </c>
      <c r="D2778" t="s">
        <v>3090</v>
      </c>
      <c r="F2778">
        <v>1</v>
      </c>
      <c r="G2778">
        <v>0</v>
      </c>
      <c r="H2778">
        <v>295</v>
      </c>
      <c r="I2778">
        <v>295</v>
      </c>
      <c r="K2778"/>
      <c r="N2778" t="s">
        <v>3091</v>
      </c>
      <c r="O2778" t="s">
        <v>3092</v>
      </c>
      <c r="P2778" t="s">
        <v>3093</v>
      </c>
      <c r="R2778" t="s">
        <v>3094</v>
      </c>
    </row>
    <row r="2779" spans="1:18" x14ac:dyDescent="0.25">
      <c r="A2779">
        <v>22404800</v>
      </c>
      <c r="B2779" t="s">
        <v>3089</v>
      </c>
      <c r="D2779" t="s">
        <v>3090</v>
      </c>
      <c r="F2779">
        <v>1</v>
      </c>
      <c r="G2779">
        <v>0</v>
      </c>
      <c r="H2779">
        <v>0</v>
      </c>
      <c r="I2779">
        <v>0</v>
      </c>
      <c r="K2779"/>
      <c r="N2779" t="s">
        <v>3091</v>
      </c>
      <c r="O2779" t="s">
        <v>3092</v>
      </c>
      <c r="P2779" t="s">
        <v>3093</v>
      </c>
      <c r="R2779" t="s">
        <v>3094</v>
      </c>
    </row>
    <row r="2780" spans="1:18" x14ac:dyDescent="0.25">
      <c r="A2780">
        <v>22404900</v>
      </c>
      <c r="B2780" t="s">
        <v>3089</v>
      </c>
      <c r="D2780" t="s">
        <v>3090</v>
      </c>
      <c r="F2780">
        <v>1</v>
      </c>
      <c r="G2780">
        <v>0</v>
      </c>
      <c r="H2780">
        <v>0</v>
      </c>
      <c r="I2780">
        <v>0</v>
      </c>
      <c r="K2780"/>
      <c r="N2780" t="s">
        <v>3091</v>
      </c>
      <c r="O2780" t="s">
        <v>3092</v>
      </c>
      <c r="P2780" t="s">
        <v>3093</v>
      </c>
      <c r="R2780" t="s">
        <v>3094</v>
      </c>
    </row>
    <row r="2781" spans="1:18" x14ac:dyDescent="0.25">
      <c r="A2781">
        <v>22405000</v>
      </c>
      <c r="B2781" t="s">
        <v>3089</v>
      </c>
      <c r="D2781" t="s">
        <v>3090</v>
      </c>
      <c r="F2781">
        <v>1</v>
      </c>
      <c r="G2781">
        <v>0</v>
      </c>
      <c r="H2781">
        <v>295</v>
      </c>
      <c r="I2781">
        <v>295</v>
      </c>
      <c r="K2781"/>
      <c r="N2781" t="s">
        <v>3091</v>
      </c>
      <c r="O2781" t="s">
        <v>3092</v>
      </c>
      <c r="P2781" t="s">
        <v>3093</v>
      </c>
      <c r="R2781" t="s">
        <v>3094</v>
      </c>
    </row>
    <row r="2782" spans="1:18" x14ac:dyDescent="0.25">
      <c r="A2782">
        <v>22405100</v>
      </c>
      <c r="B2782" t="s">
        <v>3089</v>
      </c>
      <c r="D2782" t="s">
        <v>3090</v>
      </c>
      <c r="F2782">
        <v>1</v>
      </c>
      <c r="G2782">
        <v>0</v>
      </c>
      <c r="H2782">
        <v>313</v>
      </c>
      <c r="I2782">
        <v>313</v>
      </c>
      <c r="K2782"/>
      <c r="N2782" t="s">
        <v>3091</v>
      </c>
      <c r="O2782" t="s">
        <v>3092</v>
      </c>
      <c r="P2782" t="s">
        <v>3093</v>
      </c>
      <c r="R2782" t="s">
        <v>3094</v>
      </c>
    </row>
    <row r="2783" spans="1:18" x14ac:dyDescent="0.25">
      <c r="A2783">
        <v>22405200</v>
      </c>
      <c r="B2783" t="s">
        <v>3089</v>
      </c>
      <c r="D2783" t="s">
        <v>3090</v>
      </c>
      <c r="F2783">
        <v>1</v>
      </c>
      <c r="G2783">
        <v>0</v>
      </c>
      <c r="H2783">
        <v>0</v>
      </c>
      <c r="I2783">
        <v>0</v>
      </c>
      <c r="K2783"/>
      <c r="N2783" t="s">
        <v>3091</v>
      </c>
      <c r="O2783" t="s">
        <v>3092</v>
      </c>
      <c r="P2783" t="s">
        <v>3093</v>
      </c>
      <c r="R2783" t="s">
        <v>3094</v>
      </c>
    </row>
    <row r="2784" spans="1:18" x14ac:dyDescent="0.25">
      <c r="A2784">
        <v>22405300</v>
      </c>
      <c r="B2784" t="s">
        <v>3089</v>
      </c>
      <c r="D2784" t="s">
        <v>3090</v>
      </c>
      <c r="F2784">
        <v>1</v>
      </c>
      <c r="G2784">
        <v>0</v>
      </c>
      <c r="H2784">
        <v>0</v>
      </c>
      <c r="I2784">
        <v>0</v>
      </c>
      <c r="K2784"/>
      <c r="N2784" t="s">
        <v>3091</v>
      </c>
      <c r="O2784" t="s">
        <v>3092</v>
      </c>
      <c r="P2784" t="s">
        <v>3093</v>
      </c>
      <c r="R2784" t="s">
        <v>3094</v>
      </c>
    </row>
    <row r="2785" spans="1:18" x14ac:dyDescent="0.25">
      <c r="A2785">
        <v>22405400</v>
      </c>
      <c r="B2785" t="s">
        <v>3089</v>
      </c>
      <c r="D2785" t="s">
        <v>3090</v>
      </c>
      <c r="F2785">
        <v>1</v>
      </c>
      <c r="G2785">
        <v>0</v>
      </c>
      <c r="H2785">
        <v>870</v>
      </c>
      <c r="I2785">
        <v>870</v>
      </c>
      <c r="K2785"/>
      <c r="N2785" t="s">
        <v>3091</v>
      </c>
      <c r="O2785" t="s">
        <v>3092</v>
      </c>
      <c r="P2785" t="s">
        <v>3093</v>
      </c>
      <c r="R2785" t="s">
        <v>3094</v>
      </c>
    </row>
    <row r="2786" spans="1:18" x14ac:dyDescent="0.25">
      <c r="A2786">
        <v>22405500</v>
      </c>
      <c r="B2786" t="s">
        <v>3089</v>
      </c>
      <c r="D2786" t="s">
        <v>3090</v>
      </c>
      <c r="F2786">
        <v>1</v>
      </c>
      <c r="G2786">
        <v>0</v>
      </c>
      <c r="H2786">
        <v>1338.5</v>
      </c>
      <c r="I2786">
        <v>1338.5</v>
      </c>
      <c r="K2786"/>
      <c r="N2786" t="s">
        <v>3091</v>
      </c>
      <c r="O2786" t="s">
        <v>3092</v>
      </c>
      <c r="P2786" t="s">
        <v>3093</v>
      </c>
      <c r="R2786" t="s">
        <v>3094</v>
      </c>
    </row>
    <row r="2787" spans="1:18" x14ac:dyDescent="0.25">
      <c r="A2787">
        <v>22405600</v>
      </c>
      <c r="B2787" t="s">
        <v>3089</v>
      </c>
      <c r="D2787" t="s">
        <v>3090</v>
      </c>
      <c r="F2787">
        <v>1</v>
      </c>
      <c r="G2787">
        <v>0</v>
      </c>
      <c r="H2787">
        <v>137</v>
      </c>
      <c r="I2787">
        <v>137</v>
      </c>
      <c r="K2787"/>
      <c r="N2787" t="s">
        <v>3091</v>
      </c>
      <c r="O2787" t="s">
        <v>3092</v>
      </c>
      <c r="P2787" t="s">
        <v>3093</v>
      </c>
      <c r="R2787" t="s">
        <v>3094</v>
      </c>
    </row>
    <row r="2788" spans="1:18" x14ac:dyDescent="0.25">
      <c r="A2788">
        <v>22405700</v>
      </c>
      <c r="B2788" t="s">
        <v>3089</v>
      </c>
      <c r="D2788" t="s">
        <v>3090</v>
      </c>
      <c r="F2788">
        <v>1</v>
      </c>
      <c r="G2788">
        <v>0</v>
      </c>
      <c r="H2788">
        <v>838.80812500000002</v>
      </c>
      <c r="I2788">
        <v>838.80812500000002</v>
      </c>
      <c r="K2788"/>
      <c r="N2788" t="s">
        <v>3091</v>
      </c>
      <c r="O2788" t="s">
        <v>3092</v>
      </c>
      <c r="P2788" t="s">
        <v>3093</v>
      </c>
      <c r="R2788" t="s">
        <v>3094</v>
      </c>
    </row>
    <row r="2789" spans="1:18" x14ac:dyDescent="0.25">
      <c r="A2789">
        <v>22405800</v>
      </c>
      <c r="B2789" t="s">
        <v>3089</v>
      </c>
      <c r="D2789" t="s">
        <v>3090</v>
      </c>
      <c r="F2789">
        <v>1</v>
      </c>
      <c r="G2789">
        <v>0</v>
      </c>
      <c r="H2789">
        <v>79.5</v>
      </c>
      <c r="I2789">
        <v>79.5</v>
      </c>
      <c r="K2789"/>
      <c r="N2789" t="s">
        <v>3091</v>
      </c>
      <c r="O2789" t="s">
        <v>3092</v>
      </c>
      <c r="P2789" t="s">
        <v>3093</v>
      </c>
      <c r="R2789" t="s">
        <v>3094</v>
      </c>
    </row>
    <row r="2790" spans="1:18" x14ac:dyDescent="0.25">
      <c r="A2790">
        <v>22406000</v>
      </c>
      <c r="B2790" t="s">
        <v>3089</v>
      </c>
      <c r="D2790" t="s">
        <v>3090</v>
      </c>
      <c r="F2790">
        <v>1</v>
      </c>
      <c r="G2790">
        <v>0</v>
      </c>
      <c r="H2790">
        <v>275</v>
      </c>
      <c r="I2790">
        <v>275</v>
      </c>
      <c r="K2790"/>
      <c r="N2790" t="s">
        <v>3091</v>
      </c>
      <c r="O2790" t="s">
        <v>3092</v>
      </c>
      <c r="P2790" t="s">
        <v>3093</v>
      </c>
      <c r="R2790" t="s">
        <v>3094</v>
      </c>
    </row>
    <row r="2791" spans="1:18" x14ac:dyDescent="0.25">
      <c r="A2791">
        <v>22407000</v>
      </c>
      <c r="B2791" t="s">
        <v>3089</v>
      </c>
      <c r="D2791" t="s">
        <v>3090</v>
      </c>
      <c r="F2791">
        <v>1</v>
      </c>
      <c r="G2791">
        <v>0</v>
      </c>
      <c r="H2791">
        <v>0</v>
      </c>
      <c r="I2791">
        <v>0</v>
      </c>
      <c r="K2791"/>
      <c r="N2791" t="s">
        <v>3091</v>
      </c>
      <c r="O2791" t="s">
        <v>3092</v>
      </c>
      <c r="P2791" t="s">
        <v>3093</v>
      </c>
      <c r="R2791" t="s">
        <v>3094</v>
      </c>
    </row>
    <row r="2792" spans="1:18" x14ac:dyDescent="0.25">
      <c r="A2792">
        <v>22407100</v>
      </c>
      <c r="B2792" t="s">
        <v>3089</v>
      </c>
      <c r="D2792" t="s">
        <v>3090</v>
      </c>
      <c r="F2792">
        <v>1</v>
      </c>
      <c r="G2792">
        <v>0</v>
      </c>
      <c r="H2792">
        <v>66</v>
      </c>
      <c r="I2792">
        <v>66</v>
      </c>
      <c r="K2792"/>
      <c r="N2792" t="s">
        <v>3091</v>
      </c>
      <c r="O2792" t="s">
        <v>3092</v>
      </c>
      <c r="P2792" t="s">
        <v>3093</v>
      </c>
      <c r="R2792" t="s">
        <v>3094</v>
      </c>
    </row>
    <row r="2793" spans="1:18" x14ac:dyDescent="0.25">
      <c r="A2793">
        <v>22407500</v>
      </c>
      <c r="B2793" t="s">
        <v>3089</v>
      </c>
      <c r="D2793" t="s">
        <v>3090</v>
      </c>
      <c r="F2793">
        <v>1</v>
      </c>
      <c r="G2793">
        <v>0</v>
      </c>
      <c r="H2793">
        <v>695</v>
      </c>
      <c r="I2793">
        <v>695</v>
      </c>
      <c r="K2793"/>
      <c r="N2793" t="s">
        <v>3091</v>
      </c>
      <c r="O2793" t="s">
        <v>3092</v>
      </c>
      <c r="P2793" t="s">
        <v>3093</v>
      </c>
      <c r="R2793" t="s">
        <v>3094</v>
      </c>
    </row>
    <row r="2794" spans="1:18" x14ac:dyDescent="0.25">
      <c r="A2794">
        <v>22408000</v>
      </c>
      <c r="B2794" t="s">
        <v>3089</v>
      </c>
      <c r="D2794" t="s">
        <v>3090</v>
      </c>
      <c r="F2794">
        <v>1</v>
      </c>
      <c r="G2794">
        <v>0</v>
      </c>
      <c r="H2794">
        <v>528.75750000000005</v>
      </c>
      <c r="I2794">
        <v>528.75750000000005</v>
      </c>
      <c r="K2794"/>
      <c r="N2794" t="s">
        <v>3091</v>
      </c>
      <c r="O2794" t="s">
        <v>3092</v>
      </c>
      <c r="P2794" t="s">
        <v>3093</v>
      </c>
      <c r="R2794" t="s">
        <v>3094</v>
      </c>
    </row>
    <row r="2795" spans="1:18" x14ac:dyDescent="0.25">
      <c r="A2795">
        <v>22409000</v>
      </c>
      <c r="B2795" t="s">
        <v>3089</v>
      </c>
      <c r="D2795" t="s">
        <v>3090</v>
      </c>
      <c r="F2795">
        <v>1</v>
      </c>
      <c r="G2795">
        <v>0</v>
      </c>
      <c r="H2795">
        <v>0</v>
      </c>
      <c r="I2795">
        <v>0</v>
      </c>
      <c r="K2795"/>
      <c r="N2795" t="s">
        <v>3091</v>
      </c>
      <c r="O2795" t="s">
        <v>3092</v>
      </c>
      <c r="P2795" t="s">
        <v>3093</v>
      </c>
      <c r="R2795" t="s">
        <v>3094</v>
      </c>
    </row>
    <row r="2796" spans="1:18" x14ac:dyDescent="0.25">
      <c r="A2796">
        <v>22450000</v>
      </c>
      <c r="B2796" t="s">
        <v>3089</v>
      </c>
      <c r="D2796" t="s">
        <v>3090</v>
      </c>
      <c r="F2796">
        <v>1</v>
      </c>
      <c r="G2796">
        <v>0</v>
      </c>
      <c r="H2796">
        <v>307</v>
      </c>
      <c r="I2796">
        <v>307</v>
      </c>
      <c r="K2796"/>
      <c r="N2796" t="s">
        <v>3091</v>
      </c>
      <c r="O2796" t="s">
        <v>3092</v>
      </c>
      <c r="P2796" t="s">
        <v>3093</v>
      </c>
      <c r="R2796" t="s">
        <v>3094</v>
      </c>
    </row>
    <row r="2797" spans="1:18" x14ac:dyDescent="0.25">
      <c r="A2797">
        <v>22460000</v>
      </c>
      <c r="B2797" t="s">
        <v>3089</v>
      </c>
      <c r="D2797" t="s">
        <v>3090</v>
      </c>
      <c r="F2797">
        <v>1</v>
      </c>
      <c r="G2797">
        <v>0</v>
      </c>
      <c r="H2797">
        <v>0</v>
      </c>
      <c r="I2797">
        <v>0</v>
      </c>
      <c r="K2797"/>
      <c r="N2797" t="s">
        <v>3091</v>
      </c>
      <c r="O2797" t="s">
        <v>3092</v>
      </c>
      <c r="P2797" t="s">
        <v>3093</v>
      </c>
      <c r="R2797" t="s">
        <v>3094</v>
      </c>
    </row>
    <row r="2798" spans="1:18" x14ac:dyDescent="0.25">
      <c r="A2798">
        <v>22470000</v>
      </c>
      <c r="B2798" t="s">
        <v>3089</v>
      </c>
      <c r="D2798" t="s">
        <v>3090</v>
      </c>
      <c r="F2798">
        <v>1</v>
      </c>
      <c r="G2798">
        <v>0</v>
      </c>
      <c r="H2798">
        <v>0</v>
      </c>
      <c r="I2798">
        <v>0</v>
      </c>
      <c r="K2798"/>
      <c r="N2798" t="s">
        <v>3091</v>
      </c>
      <c r="O2798" t="s">
        <v>3092</v>
      </c>
      <c r="P2798" t="s">
        <v>3093</v>
      </c>
      <c r="R2798" t="s">
        <v>3094</v>
      </c>
    </row>
    <row r="2799" spans="1:18" x14ac:dyDescent="0.25">
      <c r="A2799">
        <v>22480000</v>
      </c>
      <c r="B2799" t="s">
        <v>3089</v>
      </c>
      <c r="D2799" t="s">
        <v>3090</v>
      </c>
      <c r="F2799">
        <v>1</v>
      </c>
      <c r="G2799">
        <v>0</v>
      </c>
      <c r="H2799">
        <v>0</v>
      </c>
      <c r="I2799">
        <v>0</v>
      </c>
      <c r="K2799"/>
      <c r="N2799" t="s">
        <v>3091</v>
      </c>
      <c r="O2799" t="s">
        <v>3092</v>
      </c>
      <c r="P2799" t="s">
        <v>3093</v>
      </c>
      <c r="R2799" t="s">
        <v>3094</v>
      </c>
    </row>
    <row r="2800" spans="1:18" x14ac:dyDescent="0.25">
      <c r="A2800">
        <v>22480100</v>
      </c>
      <c r="B2800" t="s">
        <v>3089</v>
      </c>
      <c r="D2800" t="s">
        <v>3090</v>
      </c>
      <c r="F2800">
        <v>1</v>
      </c>
      <c r="G2800">
        <v>0</v>
      </c>
      <c r="H2800">
        <v>340.5</v>
      </c>
      <c r="I2800">
        <v>340.5</v>
      </c>
      <c r="K2800"/>
      <c r="N2800" t="s">
        <v>3091</v>
      </c>
      <c r="O2800" t="s">
        <v>3092</v>
      </c>
      <c r="P2800" t="s">
        <v>3093</v>
      </c>
      <c r="R2800" t="s">
        <v>3094</v>
      </c>
    </row>
    <row r="2801" spans="1:18" x14ac:dyDescent="0.25">
      <c r="A2801">
        <v>22480200</v>
      </c>
      <c r="B2801" t="s">
        <v>3089</v>
      </c>
      <c r="D2801" t="s">
        <v>3090</v>
      </c>
      <c r="F2801">
        <v>1</v>
      </c>
      <c r="G2801">
        <v>0</v>
      </c>
      <c r="H2801">
        <v>479</v>
      </c>
      <c r="I2801">
        <v>479</v>
      </c>
      <c r="K2801"/>
      <c r="N2801" t="s">
        <v>3091</v>
      </c>
      <c r="O2801" t="s">
        <v>3092</v>
      </c>
      <c r="P2801" t="s">
        <v>3093</v>
      </c>
      <c r="R2801" t="s">
        <v>3094</v>
      </c>
    </row>
    <row r="2802" spans="1:18" x14ac:dyDescent="0.25">
      <c r="A2802">
        <v>22480300</v>
      </c>
      <c r="B2802" t="s">
        <v>3089</v>
      </c>
      <c r="D2802" t="s">
        <v>3090</v>
      </c>
      <c r="F2802">
        <v>1</v>
      </c>
      <c r="G2802">
        <v>0</v>
      </c>
      <c r="H2802">
        <v>265.70159999999998</v>
      </c>
      <c r="I2802">
        <v>265.70159999999998</v>
      </c>
      <c r="K2802"/>
      <c r="N2802" t="s">
        <v>3091</v>
      </c>
      <c r="O2802" t="s">
        <v>3092</v>
      </c>
      <c r="P2802" t="s">
        <v>3093</v>
      </c>
      <c r="R2802" t="s">
        <v>3094</v>
      </c>
    </row>
    <row r="2803" spans="1:18" x14ac:dyDescent="0.25">
      <c r="A2803">
        <v>22480400</v>
      </c>
      <c r="B2803" t="s">
        <v>3089</v>
      </c>
      <c r="D2803" t="s">
        <v>3090</v>
      </c>
      <c r="F2803">
        <v>1</v>
      </c>
      <c r="G2803">
        <v>0</v>
      </c>
      <c r="H2803">
        <v>1088</v>
      </c>
      <c r="I2803">
        <v>1088</v>
      </c>
      <c r="K2803"/>
      <c r="N2803" t="s">
        <v>3091</v>
      </c>
      <c r="O2803" t="s">
        <v>3092</v>
      </c>
      <c r="P2803" t="s">
        <v>3093</v>
      </c>
      <c r="R2803" t="s">
        <v>3094</v>
      </c>
    </row>
    <row r="2804" spans="1:18" x14ac:dyDescent="0.25">
      <c r="A2804">
        <v>22480500</v>
      </c>
      <c r="B2804" t="s">
        <v>3089</v>
      </c>
      <c r="D2804" t="s">
        <v>3090</v>
      </c>
      <c r="F2804">
        <v>1</v>
      </c>
      <c r="G2804">
        <v>0</v>
      </c>
      <c r="H2804">
        <v>412</v>
      </c>
      <c r="I2804">
        <v>412</v>
      </c>
      <c r="K2804"/>
      <c r="N2804" t="s">
        <v>3091</v>
      </c>
      <c r="O2804" t="s">
        <v>3092</v>
      </c>
      <c r="P2804" t="s">
        <v>3093</v>
      </c>
      <c r="R2804" t="s">
        <v>3094</v>
      </c>
    </row>
    <row r="2805" spans="1:18" x14ac:dyDescent="0.25">
      <c r="A2805">
        <v>22480600</v>
      </c>
      <c r="B2805" t="s">
        <v>3089</v>
      </c>
      <c r="D2805" t="s">
        <v>3090</v>
      </c>
      <c r="F2805">
        <v>1</v>
      </c>
      <c r="G2805">
        <v>0</v>
      </c>
      <c r="H2805">
        <v>547</v>
      </c>
      <c r="I2805">
        <v>547</v>
      </c>
      <c r="K2805"/>
      <c r="N2805" t="s">
        <v>3091</v>
      </c>
      <c r="O2805" t="s">
        <v>3092</v>
      </c>
      <c r="P2805" t="s">
        <v>3093</v>
      </c>
      <c r="R2805" t="s">
        <v>3094</v>
      </c>
    </row>
    <row r="2806" spans="1:18" x14ac:dyDescent="0.25">
      <c r="A2806">
        <v>22480700</v>
      </c>
      <c r="B2806" t="s">
        <v>3089</v>
      </c>
      <c r="D2806" t="s">
        <v>3090</v>
      </c>
      <c r="F2806">
        <v>1</v>
      </c>
      <c r="G2806">
        <v>0</v>
      </c>
      <c r="H2806">
        <v>411.22329999999999</v>
      </c>
      <c r="I2806">
        <v>411.22329999999999</v>
      </c>
      <c r="K2806"/>
      <c r="N2806" t="s">
        <v>3091</v>
      </c>
      <c r="O2806" t="s">
        <v>3092</v>
      </c>
      <c r="P2806" t="s">
        <v>3093</v>
      </c>
      <c r="R2806" t="s">
        <v>3094</v>
      </c>
    </row>
    <row r="2807" spans="1:18" x14ac:dyDescent="0.25">
      <c r="A2807">
        <v>22480800</v>
      </c>
      <c r="B2807" t="s">
        <v>3089</v>
      </c>
      <c r="D2807" t="s">
        <v>3090</v>
      </c>
      <c r="F2807">
        <v>1</v>
      </c>
      <c r="G2807">
        <v>0</v>
      </c>
      <c r="H2807">
        <v>913.66</v>
      </c>
      <c r="I2807">
        <v>913.66</v>
      </c>
      <c r="K2807"/>
      <c r="N2807" t="s">
        <v>3091</v>
      </c>
      <c r="O2807" t="s">
        <v>3092</v>
      </c>
      <c r="P2807" t="s">
        <v>3093</v>
      </c>
      <c r="R2807" t="s">
        <v>3094</v>
      </c>
    </row>
    <row r="2808" spans="1:18" x14ac:dyDescent="0.25">
      <c r="A2808">
        <v>22480900</v>
      </c>
      <c r="B2808" t="s">
        <v>3089</v>
      </c>
      <c r="D2808" t="s">
        <v>3090</v>
      </c>
      <c r="F2808">
        <v>1</v>
      </c>
      <c r="G2808">
        <v>0</v>
      </c>
      <c r="H2808">
        <v>819</v>
      </c>
      <c r="I2808">
        <v>819</v>
      </c>
      <c r="K2808"/>
      <c r="N2808" t="s">
        <v>3091</v>
      </c>
      <c r="O2808" t="s">
        <v>3092</v>
      </c>
      <c r="P2808" t="s">
        <v>3093</v>
      </c>
      <c r="R2808" t="s">
        <v>3094</v>
      </c>
    </row>
    <row r="2809" spans="1:18" x14ac:dyDescent="0.25">
      <c r="A2809">
        <v>22481000</v>
      </c>
      <c r="B2809" t="s">
        <v>3089</v>
      </c>
      <c r="D2809" t="s">
        <v>3090</v>
      </c>
      <c r="F2809">
        <v>1</v>
      </c>
      <c r="G2809">
        <v>0</v>
      </c>
      <c r="H2809">
        <v>347.7</v>
      </c>
      <c r="I2809">
        <v>347.7</v>
      </c>
      <c r="K2809"/>
      <c r="N2809" t="s">
        <v>3091</v>
      </c>
      <c r="O2809" t="s">
        <v>3092</v>
      </c>
      <c r="P2809" t="s">
        <v>3093</v>
      </c>
      <c r="R2809" t="s">
        <v>3094</v>
      </c>
    </row>
    <row r="2810" spans="1:18" x14ac:dyDescent="0.25">
      <c r="A2810">
        <v>224900000</v>
      </c>
      <c r="B2810" t="s">
        <v>3089</v>
      </c>
      <c r="D2810" t="s">
        <v>3090</v>
      </c>
      <c r="F2810">
        <v>1</v>
      </c>
      <c r="G2810">
        <v>0</v>
      </c>
      <c r="H2810">
        <v>615.78</v>
      </c>
      <c r="I2810">
        <v>615.78</v>
      </c>
      <c r="K2810"/>
      <c r="N2810" t="s">
        <v>3091</v>
      </c>
      <c r="O2810" t="s">
        <v>3092</v>
      </c>
      <c r="P2810" t="s">
        <v>3093</v>
      </c>
      <c r="R2810" t="s">
        <v>3094</v>
      </c>
    </row>
    <row r="2811" spans="1:18" x14ac:dyDescent="0.25">
      <c r="A2811">
        <v>224900100</v>
      </c>
      <c r="B2811" t="s">
        <v>3089</v>
      </c>
      <c r="D2811" t="s">
        <v>3090</v>
      </c>
      <c r="F2811">
        <v>1</v>
      </c>
      <c r="G2811">
        <v>0</v>
      </c>
      <c r="H2811">
        <v>0</v>
      </c>
      <c r="I2811">
        <v>0</v>
      </c>
      <c r="K2811"/>
      <c r="N2811" t="s">
        <v>3091</v>
      </c>
      <c r="O2811" t="s">
        <v>3092</v>
      </c>
      <c r="P2811" t="s">
        <v>3093</v>
      </c>
      <c r="R2811" t="s">
        <v>3094</v>
      </c>
    </row>
    <row r="2812" spans="1:18" x14ac:dyDescent="0.25">
      <c r="A2812">
        <v>224900200</v>
      </c>
      <c r="B2812" t="s">
        <v>3089</v>
      </c>
      <c r="D2812" t="s">
        <v>3090</v>
      </c>
      <c r="F2812">
        <v>1</v>
      </c>
      <c r="G2812">
        <v>0</v>
      </c>
      <c r="H2812">
        <v>385</v>
      </c>
      <c r="I2812">
        <v>385</v>
      </c>
      <c r="K2812"/>
      <c r="N2812" t="s">
        <v>3091</v>
      </c>
      <c r="O2812" t="s">
        <v>3092</v>
      </c>
      <c r="P2812" t="s">
        <v>3093</v>
      </c>
      <c r="R2812" t="s">
        <v>3094</v>
      </c>
    </row>
    <row r="2813" spans="1:18" x14ac:dyDescent="0.25">
      <c r="A2813">
        <v>224900300</v>
      </c>
      <c r="B2813" t="s">
        <v>3089</v>
      </c>
      <c r="D2813" t="s">
        <v>3090</v>
      </c>
      <c r="F2813">
        <v>1</v>
      </c>
      <c r="G2813">
        <v>0</v>
      </c>
      <c r="H2813">
        <v>135</v>
      </c>
      <c r="I2813">
        <v>135</v>
      </c>
      <c r="K2813"/>
      <c r="N2813" t="s">
        <v>3091</v>
      </c>
      <c r="O2813" t="s">
        <v>3092</v>
      </c>
      <c r="P2813" t="s">
        <v>3093</v>
      </c>
      <c r="R2813" t="s">
        <v>3094</v>
      </c>
    </row>
    <row r="2814" spans="1:18" x14ac:dyDescent="0.25">
      <c r="A2814">
        <v>224900400</v>
      </c>
      <c r="B2814" t="s">
        <v>3089</v>
      </c>
      <c r="D2814" t="s">
        <v>3090</v>
      </c>
      <c r="F2814">
        <v>1</v>
      </c>
      <c r="G2814">
        <v>0</v>
      </c>
      <c r="H2814">
        <v>280</v>
      </c>
      <c r="I2814">
        <v>280</v>
      </c>
      <c r="K2814"/>
      <c r="N2814" t="s">
        <v>3091</v>
      </c>
      <c r="O2814" t="s">
        <v>3092</v>
      </c>
      <c r="P2814" t="s">
        <v>3093</v>
      </c>
      <c r="R2814" t="s">
        <v>3094</v>
      </c>
    </row>
    <row r="2815" spans="1:18" x14ac:dyDescent="0.25">
      <c r="A2815">
        <v>224900500</v>
      </c>
      <c r="B2815" t="s">
        <v>3089</v>
      </c>
      <c r="D2815" t="s">
        <v>3090</v>
      </c>
      <c r="F2815">
        <v>1</v>
      </c>
      <c r="G2815">
        <v>0</v>
      </c>
      <c r="H2815">
        <v>654.12</v>
      </c>
      <c r="I2815">
        <v>654.12</v>
      </c>
      <c r="K2815"/>
      <c r="N2815" t="s">
        <v>3091</v>
      </c>
      <c r="O2815" t="s">
        <v>3092</v>
      </c>
      <c r="P2815" t="s">
        <v>3093</v>
      </c>
      <c r="R2815" t="s">
        <v>3094</v>
      </c>
    </row>
    <row r="2816" spans="1:18" x14ac:dyDescent="0.25">
      <c r="A2816">
        <v>224900600</v>
      </c>
      <c r="B2816" t="s">
        <v>3089</v>
      </c>
      <c r="D2816" t="s">
        <v>3090</v>
      </c>
      <c r="F2816">
        <v>1</v>
      </c>
      <c r="G2816">
        <v>0</v>
      </c>
      <c r="H2816">
        <v>986</v>
      </c>
      <c r="I2816">
        <v>986</v>
      </c>
      <c r="K2816"/>
      <c r="N2816" t="s">
        <v>3091</v>
      </c>
      <c r="O2816" t="s">
        <v>3092</v>
      </c>
      <c r="P2816" t="s">
        <v>3093</v>
      </c>
      <c r="R2816" t="s">
        <v>3094</v>
      </c>
    </row>
    <row r="2817" spans="1:18" x14ac:dyDescent="0.25">
      <c r="A2817">
        <v>224900700</v>
      </c>
      <c r="B2817" t="s">
        <v>3089</v>
      </c>
      <c r="D2817" t="s">
        <v>3090</v>
      </c>
      <c r="F2817">
        <v>1</v>
      </c>
      <c r="G2817">
        <v>0</v>
      </c>
      <c r="H2817">
        <v>0</v>
      </c>
      <c r="I2817">
        <v>0</v>
      </c>
      <c r="K2817"/>
      <c r="N2817" t="s">
        <v>3091</v>
      </c>
      <c r="O2817" t="s">
        <v>3092</v>
      </c>
      <c r="P2817" t="s">
        <v>3093</v>
      </c>
      <c r="R2817" t="s">
        <v>3094</v>
      </c>
    </row>
    <row r="2818" spans="1:18" x14ac:dyDescent="0.25">
      <c r="A2818">
        <v>224900800</v>
      </c>
      <c r="B2818" t="s">
        <v>3089</v>
      </c>
      <c r="D2818" t="s">
        <v>3090</v>
      </c>
      <c r="F2818">
        <v>1</v>
      </c>
      <c r="G2818">
        <v>0</v>
      </c>
      <c r="H2818">
        <v>0</v>
      </c>
      <c r="I2818">
        <v>0</v>
      </c>
      <c r="K2818"/>
      <c r="N2818" t="s">
        <v>3091</v>
      </c>
      <c r="O2818" t="s">
        <v>3092</v>
      </c>
      <c r="P2818" t="s">
        <v>3093</v>
      </c>
      <c r="R2818" t="s">
        <v>3094</v>
      </c>
    </row>
    <row r="2819" spans="1:18" x14ac:dyDescent="0.25">
      <c r="A2819">
        <v>224900900</v>
      </c>
      <c r="B2819" t="s">
        <v>3089</v>
      </c>
      <c r="D2819" t="s">
        <v>3090</v>
      </c>
      <c r="F2819">
        <v>1</v>
      </c>
      <c r="G2819">
        <v>0</v>
      </c>
      <c r="H2819">
        <v>0</v>
      </c>
      <c r="I2819">
        <v>0</v>
      </c>
      <c r="K2819"/>
      <c r="N2819" t="s">
        <v>3091</v>
      </c>
      <c r="O2819" t="s">
        <v>3092</v>
      </c>
      <c r="P2819" t="s">
        <v>3093</v>
      </c>
      <c r="R2819" t="s">
        <v>3094</v>
      </c>
    </row>
    <row r="2820" spans="1:18" x14ac:dyDescent="0.25">
      <c r="A2820">
        <v>224901000</v>
      </c>
      <c r="B2820" t="s">
        <v>3089</v>
      </c>
      <c r="D2820" t="s">
        <v>3090</v>
      </c>
      <c r="F2820">
        <v>1</v>
      </c>
      <c r="G2820">
        <v>0</v>
      </c>
      <c r="H2820">
        <v>541</v>
      </c>
      <c r="I2820">
        <v>541</v>
      </c>
      <c r="K2820"/>
      <c r="N2820" t="s">
        <v>3091</v>
      </c>
      <c r="O2820" t="s">
        <v>3092</v>
      </c>
      <c r="P2820" t="s">
        <v>3093</v>
      </c>
      <c r="R2820" t="s">
        <v>3094</v>
      </c>
    </row>
    <row r="2821" spans="1:18" x14ac:dyDescent="0.25">
      <c r="A2821">
        <v>224901100</v>
      </c>
      <c r="B2821" t="s">
        <v>3089</v>
      </c>
      <c r="D2821" t="s">
        <v>3090</v>
      </c>
      <c r="F2821">
        <v>1</v>
      </c>
      <c r="G2821">
        <v>0</v>
      </c>
      <c r="H2821">
        <v>307</v>
      </c>
      <c r="I2821">
        <v>307</v>
      </c>
      <c r="K2821"/>
      <c r="N2821" t="s">
        <v>3091</v>
      </c>
      <c r="O2821" t="s">
        <v>3092</v>
      </c>
      <c r="P2821" t="s">
        <v>3093</v>
      </c>
      <c r="R2821" t="s">
        <v>3094</v>
      </c>
    </row>
    <row r="2822" spans="1:18" x14ac:dyDescent="0.25">
      <c r="A2822">
        <v>224901200</v>
      </c>
      <c r="B2822" t="s">
        <v>3089</v>
      </c>
      <c r="D2822" t="s">
        <v>3090</v>
      </c>
      <c r="F2822">
        <v>1</v>
      </c>
      <c r="G2822">
        <v>0</v>
      </c>
      <c r="H2822">
        <v>339.44499999999999</v>
      </c>
      <c r="I2822">
        <v>339.44499999999999</v>
      </c>
      <c r="K2822"/>
      <c r="N2822" t="s">
        <v>3091</v>
      </c>
      <c r="O2822" t="s">
        <v>3092</v>
      </c>
      <c r="P2822" t="s">
        <v>3093</v>
      </c>
      <c r="R2822" t="s">
        <v>3094</v>
      </c>
    </row>
    <row r="2823" spans="1:18" x14ac:dyDescent="0.25">
      <c r="A2823">
        <v>224901300</v>
      </c>
      <c r="B2823" t="s">
        <v>3089</v>
      </c>
      <c r="D2823" t="s">
        <v>3090</v>
      </c>
      <c r="F2823">
        <v>1</v>
      </c>
      <c r="G2823">
        <v>0</v>
      </c>
      <c r="H2823">
        <v>508.94</v>
      </c>
      <c r="I2823">
        <v>508.94</v>
      </c>
      <c r="K2823"/>
      <c r="N2823" t="s">
        <v>3091</v>
      </c>
      <c r="O2823" t="s">
        <v>3092</v>
      </c>
      <c r="P2823" t="s">
        <v>3093</v>
      </c>
      <c r="R2823" t="s">
        <v>3094</v>
      </c>
    </row>
    <row r="2824" spans="1:18" x14ac:dyDescent="0.25">
      <c r="A2824">
        <v>224901400</v>
      </c>
      <c r="B2824" t="s">
        <v>3089</v>
      </c>
      <c r="D2824" t="s">
        <v>3090</v>
      </c>
      <c r="F2824">
        <v>1</v>
      </c>
      <c r="G2824">
        <v>0</v>
      </c>
      <c r="H2824">
        <v>1105</v>
      </c>
      <c r="I2824">
        <v>1105</v>
      </c>
      <c r="K2824"/>
      <c r="N2824" t="s">
        <v>3091</v>
      </c>
      <c r="O2824" t="s">
        <v>3092</v>
      </c>
      <c r="P2824" t="s">
        <v>3093</v>
      </c>
      <c r="R2824" t="s">
        <v>3094</v>
      </c>
    </row>
    <row r="2825" spans="1:18" x14ac:dyDescent="0.25">
      <c r="A2825">
        <v>224901500</v>
      </c>
      <c r="B2825" t="s">
        <v>3089</v>
      </c>
      <c r="D2825" t="s">
        <v>3090</v>
      </c>
      <c r="F2825">
        <v>1</v>
      </c>
      <c r="G2825">
        <v>0</v>
      </c>
      <c r="H2825">
        <v>307</v>
      </c>
      <c r="I2825">
        <v>307</v>
      </c>
      <c r="K2825"/>
      <c r="N2825" t="s">
        <v>3091</v>
      </c>
      <c r="O2825" t="s">
        <v>3092</v>
      </c>
      <c r="P2825" t="s">
        <v>3093</v>
      </c>
      <c r="R2825" t="s">
        <v>3094</v>
      </c>
    </row>
    <row r="2826" spans="1:18" x14ac:dyDescent="0.25">
      <c r="A2826">
        <v>224901600</v>
      </c>
      <c r="B2826" t="s">
        <v>3089</v>
      </c>
      <c r="D2826" t="s">
        <v>3090</v>
      </c>
      <c r="F2826">
        <v>1</v>
      </c>
      <c r="G2826">
        <v>0</v>
      </c>
      <c r="H2826">
        <v>395</v>
      </c>
      <c r="I2826">
        <v>395</v>
      </c>
      <c r="K2826"/>
      <c r="N2826" t="s">
        <v>3091</v>
      </c>
      <c r="O2826" t="s">
        <v>3092</v>
      </c>
      <c r="P2826" t="s">
        <v>3093</v>
      </c>
      <c r="R2826" t="s">
        <v>3094</v>
      </c>
    </row>
    <row r="2827" spans="1:18" x14ac:dyDescent="0.25">
      <c r="A2827">
        <v>224901700</v>
      </c>
      <c r="B2827" t="s">
        <v>3089</v>
      </c>
      <c r="D2827" t="s">
        <v>3090</v>
      </c>
      <c r="F2827">
        <v>1</v>
      </c>
      <c r="G2827">
        <v>0</v>
      </c>
      <c r="H2827">
        <v>583</v>
      </c>
      <c r="I2827">
        <v>583</v>
      </c>
      <c r="K2827"/>
      <c r="N2827" t="s">
        <v>3091</v>
      </c>
      <c r="O2827" t="s">
        <v>3092</v>
      </c>
      <c r="P2827" t="s">
        <v>3093</v>
      </c>
      <c r="R2827" t="s">
        <v>3094</v>
      </c>
    </row>
    <row r="2828" spans="1:18" x14ac:dyDescent="0.25">
      <c r="A2828">
        <v>224901800</v>
      </c>
      <c r="B2828" t="s">
        <v>3089</v>
      </c>
      <c r="D2828" t="s">
        <v>3090</v>
      </c>
      <c r="F2828">
        <v>1</v>
      </c>
      <c r="G2828">
        <v>0</v>
      </c>
      <c r="H2828">
        <v>376.75</v>
      </c>
      <c r="I2828">
        <v>376.75</v>
      </c>
      <c r="K2828"/>
      <c r="N2828" t="s">
        <v>3091</v>
      </c>
      <c r="O2828" t="s">
        <v>3092</v>
      </c>
      <c r="P2828" t="s">
        <v>3093</v>
      </c>
      <c r="R2828" t="s">
        <v>3094</v>
      </c>
    </row>
    <row r="2829" spans="1:18" x14ac:dyDescent="0.25">
      <c r="A2829">
        <v>224901900</v>
      </c>
      <c r="B2829" t="s">
        <v>3089</v>
      </c>
      <c r="D2829" t="s">
        <v>3090</v>
      </c>
      <c r="F2829">
        <v>1</v>
      </c>
      <c r="G2829">
        <v>0</v>
      </c>
      <c r="H2829">
        <v>295</v>
      </c>
      <c r="I2829">
        <v>295</v>
      </c>
      <c r="K2829"/>
      <c r="N2829" t="s">
        <v>3091</v>
      </c>
      <c r="O2829" t="s">
        <v>3092</v>
      </c>
      <c r="P2829" t="s">
        <v>3093</v>
      </c>
      <c r="R2829" t="s">
        <v>3094</v>
      </c>
    </row>
    <row r="2830" spans="1:18" x14ac:dyDescent="0.25">
      <c r="A2830">
        <v>224902000</v>
      </c>
      <c r="B2830" t="s">
        <v>3089</v>
      </c>
      <c r="D2830" t="s">
        <v>3090</v>
      </c>
      <c r="F2830">
        <v>1</v>
      </c>
      <c r="G2830">
        <v>0</v>
      </c>
      <c r="H2830">
        <v>727</v>
      </c>
      <c r="I2830">
        <v>727</v>
      </c>
      <c r="K2830"/>
      <c r="N2830" t="s">
        <v>3091</v>
      </c>
      <c r="O2830" t="s">
        <v>3092</v>
      </c>
      <c r="P2830" t="s">
        <v>3093</v>
      </c>
      <c r="R2830" t="s">
        <v>3094</v>
      </c>
    </row>
    <row r="2831" spans="1:18" x14ac:dyDescent="0.25">
      <c r="A2831">
        <v>224902100</v>
      </c>
      <c r="B2831" t="s">
        <v>3089</v>
      </c>
      <c r="D2831" t="s">
        <v>3090</v>
      </c>
      <c r="F2831">
        <v>1</v>
      </c>
      <c r="G2831">
        <v>0</v>
      </c>
      <c r="H2831">
        <v>327.39666</v>
      </c>
      <c r="I2831">
        <v>327.39666</v>
      </c>
      <c r="K2831"/>
      <c r="N2831" t="s">
        <v>3091</v>
      </c>
      <c r="O2831" t="s">
        <v>3092</v>
      </c>
      <c r="P2831" t="s">
        <v>3093</v>
      </c>
      <c r="R2831" t="s">
        <v>3094</v>
      </c>
    </row>
    <row r="2832" spans="1:18" x14ac:dyDescent="0.25">
      <c r="A2832">
        <v>224902200</v>
      </c>
      <c r="B2832" t="s">
        <v>3089</v>
      </c>
      <c r="D2832" t="s">
        <v>3090</v>
      </c>
      <c r="F2832">
        <v>1</v>
      </c>
      <c r="G2832">
        <v>0</v>
      </c>
      <c r="H2832">
        <v>257</v>
      </c>
      <c r="I2832">
        <v>257</v>
      </c>
      <c r="K2832"/>
      <c r="N2832" t="s">
        <v>3091</v>
      </c>
      <c r="O2832" t="s">
        <v>3092</v>
      </c>
      <c r="P2832" t="s">
        <v>3093</v>
      </c>
      <c r="R2832" t="s">
        <v>3094</v>
      </c>
    </row>
    <row r="2833" spans="1:18" x14ac:dyDescent="0.25">
      <c r="A2833">
        <v>224902300</v>
      </c>
      <c r="B2833" t="s">
        <v>3089</v>
      </c>
      <c r="D2833" t="s">
        <v>3090</v>
      </c>
      <c r="F2833">
        <v>1</v>
      </c>
      <c r="G2833">
        <v>0</v>
      </c>
      <c r="H2833">
        <v>412</v>
      </c>
      <c r="I2833">
        <v>412</v>
      </c>
      <c r="K2833"/>
      <c r="N2833" t="s">
        <v>3091</v>
      </c>
      <c r="O2833" t="s">
        <v>3092</v>
      </c>
      <c r="P2833" t="s">
        <v>3093</v>
      </c>
      <c r="R2833" t="s">
        <v>3094</v>
      </c>
    </row>
    <row r="2834" spans="1:18" x14ac:dyDescent="0.25">
      <c r="A2834">
        <v>224902400</v>
      </c>
      <c r="B2834" t="s">
        <v>3089</v>
      </c>
      <c r="D2834" t="s">
        <v>3090</v>
      </c>
      <c r="F2834">
        <v>1</v>
      </c>
      <c r="G2834">
        <v>0</v>
      </c>
      <c r="H2834">
        <v>320</v>
      </c>
      <c r="I2834">
        <v>320</v>
      </c>
      <c r="K2834"/>
      <c r="N2834" t="s">
        <v>3091</v>
      </c>
      <c r="O2834" t="s">
        <v>3092</v>
      </c>
      <c r="P2834" t="s">
        <v>3093</v>
      </c>
      <c r="R2834" t="s">
        <v>3094</v>
      </c>
    </row>
    <row r="2835" spans="1:18" x14ac:dyDescent="0.25">
      <c r="A2835">
        <v>224902500</v>
      </c>
      <c r="B2835" t="s">
        <v>3089</v>
      </c>
      <c r="D2835" t="s">
        <v>3090</v>
      </c>
      <c r="F2835">
        <v>1</v>
      </c>
      <c r="G2835">
        <v>0</v>
      </c>
      <c r="H2835">
        <v>522</v>
      </c>
      <c r="I2835">
        <v>522</v>
      </c>
      <c r="K2835"/>
      <c r="N2835" t="s">
        <v>3091</v>
      </c>
      <c r="O2835" t="s">
        <v>3092</v>
      </c>
      <c r="P2835" t="s">
        <v>3093</v>
      </c>
      <c r="R2835" t="s">
        <v>3094</v>
      </c>
    </row>
    <row r="2836" spans="1:18" x14ac:dyDescent="0.25">
      <c r="A2836">
        <v>224902600</v>
      </c>
      <c r="B2836" t="s">
        <v>3089</v>
      </c>
      <c r="D2836" t="s">
        <v>3090</v>
      </c>
      <c r="F2836">
        <v>1</v>
      </c>
      <c r="G2836">
        <v>0</v>
      </c>
      <c r="H2836">
        <v>566</v>
      </c>
      <c r="I2836">
        <v>566</v>
      </c>
      <c r="K2836"/>
      <c r="N2836" t="s">
        <v>3091</v>
      </c>
      <c r="O2836" t="s">
        <v>3092</v>
      </c>
      <c r="P2836" t="s">
        <v>3093</v>
      </c>
      <c r="R2836" t="s">
        <v>3094</v>
      </c>
    </row>
    <row r="2837" spans="1:18" x14ac:dyDescent="0.25">
      <c r="A2837">
        <v>224902601</v>
      </c>
      <c r="B2837" t="s">
        <v>3089</v>
      </c>
      <c r="D2837" t="s">
        <v>3090</v>
      </c>
      <c r="F2837">
        <v>1</v>
      </c>
      <c r="G2837">
        <v>0</v>
      </c>
      <c r="H2837">
        <v>415.11250000000001</v>
      </c>
      <c r="I2837">
        <v>415.11250000000001</v>
      </c>
      <c r="K2837"/>
      <c r="N2837" t="s">
        <v>3091</v>
      </c>
      <c r="O2837" t="s">
        <v>3092</v>
      </c>
      <c r="P2837" t="s">
        <v>3093</v>
      </c>
      <c r="R2837" t="s">
        <v>3094</v>
      </c>
    </row>
    <row r="2838" spans="1:18" x14ac:dyDescent="0.25">
      <c r="A2838">
        <v>224902700</v>
      </c>
      <c r="B2838" t="s">
        <v>3089</v>
      </c>
      <c r="D2838" t="s">
        <v>3090</v>
      </c>
      <c r="F2838">
        <v>1</v>
      </c>
      <c r="G2838">
        <v>0</v>
      </c>
      <c r="H2838">
        <v>443</v>
      </c>
      <c r="I2838">
        <v>443</v>
      </c>
      <c r="K2838"/>
      <c r="N2838" t="s">
        <v>3091</v>
      </c>
      <c r="O2838" t="s">
        <v>3092</v>
      </c>
      <c r="P2838" t="s">
        <v>3093</v>
      </c>
      <c r="R2838" t="s">
        <v>3094</v>
      </c>
    </row>
    <row r="2839" spans="1:18" x14ac:dyDescent="0.25">
      <c r="A2839">
        <v>224902800</v>
      </c>
      <c r="B2839" t="s">
        <v>3089</v>
      </c>
      <c r="D2839" t="s">
        <v>3090</v>
      </c>
      <c r="F2839">
        <v>1</v>
      </c>
      <c r="G2839">
        <v>0</v>
      </c>
      <c r="H2839">
        <v>836.4</v>
      </c>
      <c r="I2839">
        <v>836.4</v>
      </c>
      <c r="K2839"/>
      <c r="N2839" t="s">
        <v>3091</v>
      </c>
      <c r="O2839" t="s">
        <v>3092</v>
      </c>
      <c r="P2839" t="s">
        <v>3093</v>
      </c>
      <c r="R2839" t="s">
        <v>3094</v>
      </c>
    </row>
    <row r="2840" spans="1:18" x14ac:dyDescent="0.25">
      <c r="A2840">
        <v>224902900</v>
      </c>
      <c r="B2840" t="s">
        <v>3089</v>
      </c>
      <c r="D2840" t="s">
        <v>3090</v>
      </c>
      <c r="F2840">
        <v>1</v>
      </c>
      <c r="G2840">
        <v>0</v>
      </c>
      <c r="H2840">
        <v>811</v>
      </c>
      <c r="I2840">
        <v>811</v>
      </c>
      <c r="K2840"/>
      <c r="N2840" t="s">
        <v>3091</v>
      </c>
      <c r="O2840" t="s">
        <v>3092</v>
      </c>
      <c r="P2840" t="s">
        <v>3093</v>
      </c>
      <c r="R2840" t="s">
        <v>3094</v>
      </c>
    </row>
    <row r="2841" spans="1:18" x14ac:dyDescent="0.25">
      <c r="A2841">
        <v>224902901</v>
      </c>
      <c r="B2841" t="s">
        <v>3089</v>
      </c>
      <c r="D2841" t="s">
        <v>3090</v>
      </c>
      <c r="F2841">
        <v>1</v>
      </c>
      <c r="G2841">
        <v>0</v>
      </c>
      <c r="H2841">
        <v>811.03554347826002</v>
      </c>
      <c r="I2841">
        <v>811.03554347826002</v>
      </c>
      <c r="K2841"/>
      <c r="N2841" t="s">
        <v>3091</v>
      </c>
      <c r="O2841" t="s">
        <v>3092</v>
      </c>
      <c r="P2841" t="s">
        <v>3093</v>
      </c>
      <c r="R2841" t="s">
        <v>3094</v>
      </c>
    </row>
    <row r="2842" spans="1:18" x14ac:dyDescent="0.25">
      <c r="A2842">
        <v>224903000</v>
      </c>
      <c r="B2842" t="s">
        <v>3089</v>
      </c>
      <c r="D2842" t="s">
        <v>3090</v>
      </c>
      <c r="F2842">
        <v>1</v>
      </c>
      <c r="G2842">
        <v>0</v>
      </c>
      <c r="H2842">
        <v>149.14666</v>
      </c>
      <c r="I2842">
        <v>149.14666</v>
      </c>
      <c r="K2842"/>
      <c r="N2842" t="s">
        <v>3091</v>
      </c>
      <c r="O2842" t="s">
        <v>3092</v>
      </c>
      <c r="P2842" t="s">
        <v>3093</v>
      </c>
      <c r="R2842" t="s">
        <v>3094</v>
      </c>
    </row>
    <row r="2843" spans="1:18" x14ac:dyDescent="0.25">
      <c r="A2843">
        <v>224903100</v>
      </c>
      <c r="B2843" t="s">
        <v>3089</v>
      </c>
      <c r="D2843" t="s">
        <v>3090</v>
      </c>
      <c r="F2843">
        <v>1</v>
      </c>
      <c r="G2843">
        <v>0</v>
      </c>
      <c r="H2843">
        <v>70</v>
      </c>
      <c r="I2843">
        <v>70</v>
      </c>
      <c r="K2843"/>
      <c r="N2843" t="s">
        <v>3091</v>
      </c>
      <c r="O2843" t="s">
        <v>3092</v>
      </c>
      <c r="P2843" t="s">
        <v>3093</v>
      </c>
      <c r="R2843" t="s">
        <v>3094</v>
      </c>
    </row>
    <row r="2844" spans="1:18" x14ac:dyDescent="0.25">
      <c r="A2844">
        <v>224903200</v>
      </c>
      <c r="B2844" t="s">
        <v>3089</v>
      </c>
      <c r="D2844" t="s">
        <v>3090</v>
      </c>
      <c r="F2844">
        <v>1</v>
      </c>
      <c r="G2844">
        <v>0</v>
      </c>
      <c r="H2844">
        <v>990</v>
      </c>
      <c r="I2844">
        <v>990</v>
      </c>
      <c r="K2844"/>
      <c r="N2844" t="s">
        <v>3091</v>
      </c>
      <c r="O2844" t="s">
        <v>3092</v>
      </c>
      <c r="P2844" t="s">
        <v>3093</v>
      </c>
      <c r="R2844" t="s">
        <v>3094</v>
      </c>
    </row>
    <row r="2845" spans="1:18" x14ac:dyDescent="0.25">
      <c r="A2845">
        <v>224903300</v>
      </c>
      <c r="B2845" t="s">
        <v>3089</v>
      </c>
      <c r="D2845" t="s">
        <v>3090</v>
      </c>
      <c r="F2845">
        <v>1</v>
      </c>
      <c r="G2845">
        <v>0</v>
      </c>
      <c r="H2845">
        <v>669.3</v>
      </c>
      <c r="I2845">
        <v>669.3</v>
      </c>
      <c r="K2845"/>
      <c r="N2845" t="s">
        <v>3091</v>
      </c>
      <c r="O2845" t="s">
        <v>3092</v>
      </c>
      <c r="P2845" t="s">
        <v>3093</v>
      </c>
      <c r="R2845" t="s">
        <v>3094</v>
      </c>
    </row>
    <row r="2846" spans="1:18" x14ac:dyDescent="0.25">
      <c r="A2846">
        <v>224903400</v>
      </c>
      <c r="B2846" t="s">
        <v>3089</v>
      </c>
      <c r="D2846" t="s">
        <v>3090</v>
      </c>
      <c r="F2846">
        <v>1</v>
      </c>
      <c r="G2846">
        <v>0</v>
      </c>
      <c r="H2846">
        <v>535</v>
      </c>
      <c r="I2846">
        <v>535</v>
      </c>
      <c r="K2846"/>
      <c r="N2846" t="s">
        <v>3091</v>
      </c>
      <c r="O2846" t="s">
        <v>3092</v>
      </c>
      <c r="P2846" t="s">
        <v>3093</v>
      </c>
      <c r="R2846" t="s">
        <v>3094</v>
      </c>
    </row>
    <row r="2847" spans="1:18" x14ac:dyDescent="0.25">
      <c r="A2847">
        <v>224903500</v>
      </c>
      <c r="B2847" t="s">
        <v>3089</v>
      </c>
      <c r="D2847" t="s">
        <v>3090</v>
      </c>
      <c r="F2847">
        <v>1</v>
      </c>
      <c r="G2847">
        <v>0</v>
      </c>
      <c r="H2847">
        <v>135</v>
      </c>
      <c r="I2847">
        <v>135</v>
      </c>
      <c r="K2847"/>
      <c r="N2847" t="s">
        <v>3091</v>
      </c>
      <c r="O2847" t="s">
        <v>3092</v>
      </c>
      <c r="P2847" t="s">
        <v>3093</v>
      </c>
      <c r="R2847" t="s">
        <v>3094</v>
      </c>
    </row>
    <row r="2848" spans="1:18" x14ac:dyDescent="0.25">
      <c r="A2848">
        <v>224903600</v>
      </c>
      <c r="B2848" t="s">
        <v>3089</v>
      </c>
      <c r="D2848" t="s">
        <v>3090</v>
      </c>
      <c r="F2848">
        <v>1</v>
      </c>
      <c r="G2848">
        <v>0</v>
      </c>
      <c r="H2848">
        <v>563.01</v>
      </c>
      <c r="I2848">
        <v>563.01</v>
      </c>
      <c r="K2848"/>
      <c r="N2848" t="s">
        <v>3091</v>
      </c>
      <c r="O2848" t="s">
        <v>3092</v>
      </c>
      <c r="P2848" t="s">
        <v>3093</v>
      </c>
      <c r="R2848" t="s">
        <v>3094</v>
      </c>
    </row>
    <row r="2849" spans="1:18" x14ac:dyDescent="0.25">
      <c r="A2849">
        <v>224903700</v>
      </c>
      <c r="B2849" t="s">
        <v>3089</v>
      </c>
      <c r="D2849" t="s">
        <v>3090</v>
      </c>
      <c r="F2849">
        <v>1</v>
      </c>
      <c r="G2849">
        <v>0</v>
      </c>
      <c r="H2849">
        <v>675.35500000000002</v>
      </c>
      <c r="I2849">
        <v>675.35500000000002</v>
      </c>
      <c r="K2849"/>
      <c r="N2849" t="s">
        <v>3091</v>
      </c>
      <c r="O2849" t="s">
        <v>3092</v>
      </c>
      <c r="P2849" t="s">
        <v>3093</v>
      </c>
      <c r="R2849" t="s">
        <v>3094</v>
      </c>
    </row>
    <row r="2850" spans="1:18" x14ac:dyDescent="0.25">
      <c r="A2850">
        <v>224903800</v>
      </c>
      <c r="B2850" t="s">
        <v>3089</v>
      </c>
      <c r="D2850" t="s">
        <v>3090</v>
      </c>
      <c r="F2850">
        <v>1</v>
      </c>
      <c r="G2850">
        <v>0</v>
      </c>
      <c r="H2850">
        <v>1241.72099999999</v>
      </c>
      <c r="I2850">
        <v>1241.72099999999</v>
      </c>
      <c r="K2850"/>
      <c r="N2850" t="s">
        <v>3091</v>
      </c>
      <c r="O2850" t="s">
        <v>3092</v>
      </c>
      <c r="P2850" t="s">
        <v>3093</v>
      </c>
      <c r="R2850" t="s">
        <v>3094</v>
      </c>
    </row>
    <row r="2851" spans="1:18" x14ac:dyDescent="0.25">
      <c r="A2851">
        <v>224903900</v>
      </c>
      <c r="B2851" t="s">
        <v>3089</v>
      </c>
      <c r="D2851" t="s">
        <v>3090</v>
      </c>
      <c r="F2851">
        <v>1</v>
      </c>
      <c r="G2851">
        <v>0</v>
      </c>
      <c r="H2851">
        <v>838</v>
      </c>
      <c r="I2851">
        <v>838</v>
      </c>
      <c r="K2851"/>
      <c r="N2851" t="s">
        <v>3091</v>
      </c>
      <c r="O2851" t="s">
        <v>3092</v>
      </c>
      <c r="P2851" t="s">
        <v>3093</v>
      </c>
      <c r="R2851" t="s">
        <v>3094</v>
      </c>
    </row>
    <row r="2852" spans="1:18" x14ac:dyDescent="0.25">
      <c r="A2852">
        <v>224904000</v>
      </c>
      <c r="B2852" t="s">
        <v>3089</v>
      </c>
      <c r="D2852" t="s">
        <v>3090</v>
      </c>
      <c r="F2852">
        <v>1</v>
      </c>
      <c r="G2852">
        <v>0</v>
      </c>
      <c r="H2852">
        <v>1006.5</v>
      </c>
      <c r="I2852">
        <v>1006.5</v>
      </c>
      <c r="K2852"/>
      <c r="N2852" t="s">
        <v>3091</v>
      </c>
      <c r="O2852" t="s">
        <v>3092</v>
      </c>
      <c r="P2852" t="s">
        <v>3093</v>
      </c>
      <c r="R2852" t="s">
        <v>3094</v>
      </c>
    </row>
    <row r="2853" spans="1:18" x14ac:dyDescent="0.25">
      <c r="A2853">
        <v>224904100</v>
      </c>
      <c r="B2853" t="s">
        <v>3089</v>
      </c>
      <c r="D2853" t="s">
        <v>3090</v>
      </c>
      <c r="F2853">
        <v>1</v>
      </c>
      <c r="G2853">
        <v>0</v>
      </c>
      <c r="H2853">
        <v>1253.4406300000001</v>
      </c>
      <c r="I2853">
        <v>1253.4406300000001</v>
      </c>
      <c r="K2853"/>
      <c r="N2853" t="s">
        <v>3091</v>
      </c>
      <c r="O2853" t="s">
        <v>3092</v>
      </c>
      <c r="P2853" t="s">
        <v>3093</v>
      </c>
      <c r="R2853" t="s">
        <v>3094</v>
      </c>
    </row>
    <row r="2854" spans="1:18" x14ac:dyDescent="0.25">
      <c r="A2854">
        <v>224904200</v>
      </c>
      <c r="B2854" t="s">
        <v>3089</v>
      </c>
      <c r="D2854" t="s">
        <v>3090</v>
      </c>
      <c r="F2854">
        <v>1</v>
      </c>
      <c r="G2854">
        <v>0</v>
      </c>
      <c r="H2854">
        <v>0</v>
      </c>
      <c r="I2854"/>
      <c r="K2854"/>
      <c r="N2854" t="s">
        <v>3091</v>
      </c>
      <c r="O2854" t="s">
        <v>3092</v>
      </c>
      <c r="P2854" t="s">
        <v>3093</v>
      </c>
      <c r="R2854" t="s">
        <v>3094</v>
      </c>
    </row>
    <row r="2855" spans="1:18" x14ac:dyDescent="0.25">
      <c r="A2855">
        <v>224904300</v>
      </c>
      <c r="B2855" t="s">
        <v>3089</v>
      </c>
      <c r="D2855" t="s">
        <v>3090</v>
      </c>
      <c r="F2855">
        <v>1</v>
      </c>
      <c r="G2855">
        <v>0</v>
      </c>
      <c r="H2855">
        <v>446</v>
      </c>
      <c r="I2855">
        <v>446</v>
      </c>
      <c r="K2855"/>
      <c r="N2855" t="s">
        <v>3091</v>
      </c>
      <c r="O2855" t="s">
        <v>3092</v>
      </c>
      <c r="P2855" t="s">
        <v>3093</v>
      </c>
      <c r="R2855" t="s">
        <v>3094</v>
      </c>
    </row>
    <row r="2856" spans="1:18" x14ac:dyDescent="0.25">
      <c r="A2856">
        <v>224904400</v>
      </c>
      <c r="B2856" t="s">
        <v>3089</v>
      </c>
      <c r="D2856" t="s">
        <v>3090</v>
      </c>
      <c r="F2856">
        <v>1</v>
      </c>
      <c r="G2856">
        <v>0</v>
      </c>
      <c r="H2856">
        <v>413</v>
      </c>
      <c r="I2856">
        <v>413</v>
      </c>
      <c r="K2856"/>
      <c r="N2856" t="s">
        <v>3091</v>
      </c>
      <c r="O2856" t="s">
        <v>3092</v>
      </c>
      <c r="P2856" t="s">
        <v>3093</v>
      </c>
      <c r="R2856" t="s">
        <v>3094</v>
      </c>
    </row>
    <row r="2857" spans="1:18" x14ac:dyDescent="0.25">
      <c r="A2857">
        <v>224904500</v>
      </c>
      <c r="B2857" t="s">
        <v>3089</v>
      </c>
      <c r="D2857" t="s">
        <v>3090</v>
      </c>
      <c r="F2857">
        <v>1</v>
      </c>
      <c r="G2857">
        <v>0</v>
      </c>
      <c r="H2857">
        <v>307</v>
      </c>
      <c r="I2857">
        <v>307</v>
      </c>
      <c r="K2857"/>
      <c r="N2857" t="s">
        <v>3091</v>
      </c>
      <c r="O2857" t="s">
        <v>3092</v>
      </c>
      <c r="P2857" t="s">
        <v>3093</v>
      </c>
      <c r="R2857" t="s">
        <v>3094</v>
      </c>
    </row>
    <row r="2858" spans="1:18" x14ac:dyDescent="0.25">
      <c r="A2858">
        <v>224904600</v>
      </c>
      <c r="B2858" t="s">
        <v>3089</v>
      </c>
      <c r="D2858" t="s">
        <v>3090</v>
      </c>
      <c r="F2858">
        <v>1</v>
      </c>
      <c r="G2858">
        <v>0</v>
      </c>
      <c r="H2858">
        <v>723</v>
      </c>
      <c r="I2858">
        <v>723</v>
      </c>
      <c r="K2858"/>
      <c r="N2858" t="s">
        <v>3091</v>
      </c>
      <c r="O2858" t="s">
        <v>3092</v>
      </c>
      <c r="P2858" t="s">
        <v>3093</v>
      </c>
      <c r="R2858" t="s">
        <v>3094</v>
      </c>
    </row>
    <row r="2859" spans="1:18" x14ac:dyDescent="0.25">
      <c r="A2859">
        <v>224904700</v>
      </c>
      <c r="B2859" t="s">
        <v>3089</v>
      </c>
      <c r="D2859" t="s">
        <v>3090</v>
      </c>
      <c r="F2859">
        <v>1</v>
      </c>
      <c r="G2859">
        <v>0</v>
      </c>
      <c r="H2859">
        <v>0</v>
      </c>
      <c r="I2859"/>
      <c r="K2859"/>
      <c r="N2859" t="s">
        <v>3091</v>
      </c>
      <c r="O2859" t="s">
        <v>3092</v>
      </c>
      <c r="P2859" t="s">
        <v>3093</v>
      </c>
      <c r="R2859" t="s">
        <v>3094</v>
      </c>
    </row>
    <row r="2860" spans="1:18" x14ac:dyDescent="0.25">
      <c r="A2860">
        <v>224904800</v>
      </c>
      <c r="B2860" t="s">
        <v>3089</v>
      </c>
      <c r="D2860" t="s">
        <v>3090</v>
      </c>
      <c r="F2860">
        <v>1</v>
      </c>
      <c r="G2860">
        <v>0</v>
      </c>
      <c r="H2860">
        <v>1114</v>
      </c>
      <c r="I2860">
        <v>1114</v>
      </c>
      <c r="K2860"/>
      <c r="N2860" t="s">
        <v>3091</v>
      </c>
      <c r="O2860" t="s">
        <v>3092</v>
      </c>
      <c r="P2860" t="s">
        <v>3093</v>
      </c>
      <c r="R2860" t="s">
        <v>3094</v>
      </c>
    </row>
    <row r="2861" spans="1:18" x14ac:dyDescent="0.25">
      <c r="A2861">
        <v>224904900</v>
      </c>
      <c r="B2861" t="s">
        <v>3089</v>
      </c>
      <c r="D2861" t="s">
        <v>3090</v>
      </c>
      <c r="F2861">
        <v>1</v>
      </c>
      <c r="G2861">
        <v>0</v>
      </c>
      <c r="H2861">
        <v>610</v>
      </c>
      <c r="I2861">
        <v>610</v>
      </c>
      <c r="K2861"/>
      <c r="N2861" t="s">
        <v>3091</v>
      </c>
      <c r="O2861" t="s">
        <v>3092</v>
      </c>
      <c r="P2861" t="s">
        <v>3093</v>
      </c>
      <c r="R2861" t="s">
        <v>3094</v>
      </c>
    </row>
    <row r="2862" spans="1:18" x14ac:dyDescent="0.25">
      <c r="A2862">
        <v>224905000</v>
      </c>
      <c r="B2862" t="s">
        <v>3089</v>
      </c>
      <c r="D2862" t="s">
        <v>3090</v>
      </c>
      <c r="F2862">
        <v>1</v>
      </c>
      <c r="G2862">
        <v>0</v>
      </c>
      <c r="H2862">
        <v>420</v>
      </c>
      <c r="I2862">
        <v>420</v>
      </c>
      <c r="K2862"/>
      <c r="N2862" t="s">
        <v>3091</v>
      </c>
      <c r="O2862" t="s">
        <v>3092</v>
      </c>
      <c r="P2862" t="s">
        <v>3093</v>
      </c>
      <c r="R2862" t="s">
        <v>3094</v>
      </c>
    </row>
    <row r="2863" spans="1:18" x14ac:dyDescent="0.25">
      <c r="A2863">
        <v>224905100</v>
      </c>
      <c r="B2863" t="s">
        <v>3089</v>
      </c>
      <c r="D2863" t="s">
        <v>3090</v>
      </c>
      <c r="F2863">
        <v>1</v>
      </c>
      <c r="G2863">
        <v>0</v>
      </c>
      <c r="H2863">
        <v>671.77975000000004</v>
      </c>
      <c r="I2863">
        <v>671.77975000000004</v>
      </c>
      <c r="K2863"/>
      <c r="N2863" t="s">
        <v>3091</v>
      </c>
      <c r="O2863" t="s">
        <v>3092</v>
      </c>
      <c r="P2863" t="s">
        <v>3093</v>
      </c>
      <c r="R2863" t="s">
        <v>3094</v>
      </c>
    </row>
    <row r="2864" spans="1:18" x14ac:dyDescent="0.25">
      <c r="A2864">
        <v>224905200</v>
      </c>
      <c r="B2864" t="s">
        <v>3089</v>
      </c>
      <c r="D2864" t="s">
        <v>3090</v>
      </c>
      <c r="F2864">
        <v>1</v>
      </c>
      <c r="G2864">
        <v>0</v>
      </c>
      <c r="H2864">
        <v>555</v>
      </c>
      <c r="I2864">
        <v>555</v>
      </c>
      <c r="K2864"/>
      <c r="N2864" t="s">
        <v>3091</v>
      </c>
      <c r="O2864" t="s">
        <v>3092</v>
      </c>
      <c r="P2864" t="s">
        <v>3093</v>
      </c>
      <c r="R2864" t="s">
        <v>3094</v>
      </c>
    </row>
    <row r="2865" spans="1:18" x14ac:dyDescent="0.25">
      <c r="A2865">
        <v>224905300</v>
      </c>
      <c r="B2865" t="s">
        <v>3089</v>
      </c>
      <c r="D2865" t="s">
        <v>3090</v>
      </c>
      <c r="F2865">
        <v>1</v>
      </c>
      <c r="G2865">
        <v>0</v>
      </c>
      <c r="H2865">
        <v>1362.2474999999999</v>
      </c>
      <c r="I2865">
        <v>1362.2474999999999</v>
      </c>
      <c r="K2865"/>
      <c r="N2865" t="s">
        <v>3091</v>
      </c>
      <c r="O2865" t="s">
        <v>3092</v>
      </c>
      <c r="P2865" t="s">
        <v>3093</v>
      </c>
      <c r="R2865" t="s">
        <v>3094</v>
      </c>
    </row>
    <row r="2866" spans="1:18" x14ac:dyDescent="0.25">
      <c r="A2866">
        <v>224905400</v>
      </c>
      <c r="B2866" t="s">
        <v>3089</v>
      </c>
      <c r="D2866" t="s">
        <v>3090</v>
      </c>
      <c r="F2866">
        <v>1</v>
      </c>
      <c r="G2866">
        <v>0</v>
      </c>
      <c r="H2866">
        <v>1092.6612500000001</v>
      </c>
      <c r="I2866">
        <v>1092.6612500000001</v>
      </c>
      <c r="K2866"/>
      <c r="N2866" t="s">
        <v>3091</v>
      </c>
      <c r="O2866" t="s">
        <v>3092</v>
      </c>
      <c r="P2866" t="s">
        <v>3093</v>
      </c>
      <c r="R2866" t="s">
        <v>3094</v>
      </c>
    </row>
    <row r="2867" spans="1:18" x14ac:dyDescent="0.25">
      <c r="A2867">
        <v>224905500</v>
      </c>
      <c r="B2867" t="s">
        <v>3089</v>
      </c>
      <c r="D2867" t="s">
        <v>3090</v>
      </c>
      <c r="F2867">
        <v>1</v>
      </c>
      <c r="G2867">
        <v>0</v>
      </c>
      <c r="H2867">
        <v>285</v>
      </c>
      <c r="I2867">
        <v>285</v>
      </c>
      <c r="K2867"/>
      <c r="N2867" t="s">
        <v>3091</v>
      </c>
      <c r="O2867" t="s">
        <v>3092</v>
      </c>
      <c r="P2867" t="s">
        <v>3093</v>
      </c>
      <c r="R2867" t="s">
        <v>3094</v>
      </c>
    </row>
    <row r="2868" spans="1:18" x14ac:dyDescent="0.25">
      <c r="A2868">
        <v>224905600</v>
      </c>
      <c r="B2868" t="s">
        <v>3089</v>
      </c>
      <c r="D2868" t="s">
        <v>3090</v>
      </c>
      <c r="F2868">
        <v>1</v>
      </c>
      <c r="G2868">
        <v>0</v>
      </c>
      <c r="H2868">
        <v>760</v>
      </c>
      <c r="I2868">
        <v>760</v>
      </c>
      <c r="K2868"/>
      <c r="N2868" t="s">
        <v>3091</v>
      </c>
      <c r="O2868" t="s">
        <v>3092</v>
      </c>
      <c r="P2868" t="s">
        <v>3093</v>
      </c>
      <c r="R2868" t="s">
        <v>3094</v>
      </c>
    </row>
    <row r="2869" spans="1:18" x14ac:dyDescent="0.25">
      <c r="A2869">
        <v>224905700</v>
      </c>
      <c r="B2869" t="s">
        <v>3089</v>
      </c>
      <c r="D2869" t="s">
        <v>3090</v>
      </c>
      <c r="F2869">
        <v>1</v>
      </c>
      <c r="G2869">
        <v>0</v>
      </c>
      <c r="H2869">
        <v>726.245</v>
      </c>
      <c r="I2869">
        <v>726.245</v>
      </c>
      <c r="K2869"/>
      <c r="N2869" t="s">
        <v>3091</v>
      </c>
      <c r="O2869" t="s">
        <v>3092</v>
      </c>
      <c r="P2869" t="s">
        <v>3093</v>
      </c>
      <c r="R2869" t="s">
        <v>3094</v>
      </c>
    </row>
    <row r="2870" spans="1:18" x14ac:dyDescent="0.25">
      <c r="A2870">
        <v>224905800</v>
      </c>
      <c r="B2870" t="s">
        <v>3089</v>
      </c>
      <c r="D2870" t="s">
        <v>3090</v>
      </c>
      <c r="F2870">
        <v>1</v>
      </c>
      <c r="G2870">
        <v>0</v>
      </c>
      <c r="H2870">
        <v>445.14937500000002</v>
      </c>
      <c r="I2870">
        <v>445.14937500000002</v>
      </c>
      <c r="K2870"/>
      <c r="N2870" t="s">
        <v>3091</v>
      </c>
      <c r="O2870" t="s">
        <v>3092</v>
      </c>
      <c r="P2870" t="s">
        <v>3093</v>
      </c>
      <c r="R2870" t="s">
        <v>3094</v>
      </c>
    </row>
    <row r="2871" spans="1:18" x14ac:dyDescent="0.25">
      <c r="A2871">
        <v>224905900</v>
      </c>
      <c r="B2871" t="s">
        <v>3089</v>
      </c>
      <c r="D2871" t="s">
        <v>3090</v>
      </c>
      <c r="F2871">
        <v>1</v>
      </c>
      <c r="G2871">
        <v>0</v>
      </c>
      <c r="H2871">
        <v>359</v>
      </c>
      <c r="I2871">
        <v>359</v>
      </c>
      <c r="K2871"/>
      <c r="N2871" t="s">
        <v>3091</v>
      </c>
      <c r="O2871" t="s">
        <v>3092</v>
      </c>
      <c r="P2871" t="s">
        <v>3093</v>
      </c>
      <c r="R2871" t="s">
        <v>3094</v>
      </c>
    </row>
    <row r="2872" spans="1:18" x14ac:dyDescent="0.25">
      <c r="A2872">
        <v>224906000</v>
      </c>
      <c r="B2872" t="s">
        <v>3089</v>
      </c>
      <c r="D2872" t="s">
        <v>3090</v>
      </c>
      <c r="F2872">
        <v>1</v>
      </c>
      <c r="G2872">
        <v>0</v>
      </c>
      <c r="H2872">
        <v>0</v>
      </c>
      <c r="I2872"/>
      <c r="K2872"/>
      <c r="N2872" t="s">
        <v>3091</v>
      </c>
      <c r="O2872" t="s">
        <v>3092</v>
      </c>
      <c r="P2872" t="s">
        <v>3093</v>
      </c>
      <c r="R2872" t="s">
        <v>3094</v>
      </c>
    </row>
    <row r="2873" spans="1:18" x14ac:dyDescent="0.25">
      <c r="A2873">
        <v>224906100</v>
      </c>
      <c r="B2873" t="s">
        <v>3089</v>
      </c>
      <c r="D2873" t="s">
        <v>3090</v>
      </c>
      <c r="F2873">
        <v>1</v>
      </c>
      <c r="G2873">
        <v>0</v>
      </c>
      <c r="H2873">
        <v>300</v>
      </c>
      <c r="I2873">
        <v>300</v>
      </c>
      <c r="K2873"/>
      <c r="N2873" t="s">
        <v>3091</v>
      </c>
      <c r="O2873" t="s">
        <v>3092</v>
      </c>
      <c r="P2873" t="s">
        <v>3093</v>
      </c>
      <c r="R2873" t="s">
        <v>3094</v>
      </c>
    </row>
    <row r="2874" spans="1:18" x14ac:dyDescent="0.25">
      <c r="A2874">
        <v>224906200</v>
      </c>
      <c r="B2874" t="s">
        <v>3089</v>
      </c>
      <c r="D2874" t="s">
        <v>3090</v>
      </c>
      <c r="F2874">
        <v>1</v>
      </c>
      <c r="G2874">
        <v>0</v>
      </c>
      <c r="H2874">
        <v>803.21749999999997</v>
      </c>
      <c r="I2874">
        <v>803.21749999999997</v>
      </c>
      <c r="K2874"/>
      <c r="N2874" t="s">
        <v>3091</v>
      </c>
      <c r="O2874" t="s">
        <v>3092</v>
      </c>
      <c r="P2874" t="s">
        <v>3093</v>
      </c>
      <c r="R2874" t="s">
        <v>3094</v>
      </c>
    </row>
    <row r="2875" spans="1:18" x14ac:dyDescent="0.25">
      <c r="A2875">
        <v>224906300</v>
      </c>
      <c r="B2875" t="s">
        <v>3089</v>
      </c>
      <c r="D2875" t="s">
        <v>3090</v>
      </c>
      <c r="F2875">
        <v>1</v>
      </c>
      <c r="G2875">
        <v>0</v>
      </c>
      <c r="H2875">
        <v>284</v>
      </c>
      <c r="I2875">
        <v>284</v>
      </c>
      <c r="K2875"/>
      <c r="N2875" t="s">
        <v>3091</v>
      </c>
      <c r="O2875" t="s">
        <v>3092</v>
      </c>
      <c r="P2875" t="s">
        <v>3093</v>
      </c>
      <c r="R2875" t="s">
        <v>3094</v>
      </c>
    </row>
    <row r="2876" spans="1:18" x14ac:dyDescent="0.25">
      <c r="A2876">
        <v>224906400</v>
      </c>
      <c r="B2876" t="s">
        <v>3089</v>
      </c>
      <c r="D2876" t="s">
        <v>3090</v>
      </c>
      <c r="F2876">
        <v>1</v>
      </c>
      <c r="G2876">
        <v>0</v>
      </c>
      <c r="H2876">
        <v>280</v>
      </c>
      <c r="I2876">
        <v>280</v>
      </c>
      <c r="K2876"/>
      <c r="N2876" t="s">
        <v>3091</v>
      </c>
      <c r="O2876" t="s">
        <v>3092</v>
      </c>
      <c r="P2876" t="s">
        <v>3093</v>
      </c>
      <c r="R2876" t="s">
        <v>3094</v>
      </c>
    </row>
    <row r="2877" spans="1:18" x14ac:dyDescent="0.25">
      <c r="A2877">
        <v>224906500</v>
      </c>
      <c r="B2877" t="s">
        <v>3089</v>
      </c>
      <c r="D2877" t="s">
        <v>3090</v>
      </c>
      <c r="F2877">
        <v>1</v>
      </c>
      <c r="G2877">
        <v>0</v>
      </c>
      <c r="H2877">
        <v>170.76</v>
      </c>
      <c r="I2877">
        <v>170.76</v>
      </c>
      <c r="K2877"/>
      <c r="N2877" t="s">
        <v>3091</v>
      </c>
      <c r="O2877" t="s">
        <v>3092</v>
      </c>
      <c r="P2877" t="s">
        <v>3093</v>
      </c>
      <c r="R2877" t="s">
        <v>3094</v>
      </c>
    </row>
    <row r="2878" spans="1:18" x14ac:dyDescent="0.25">
      <c r="A2878">
        <v>224906600</v>
      </c>
      <c r="B2878" t="s">
        <v>3089</v>
      </c>
      <c r="D2878" t="s">
        <v>3090</v>
      </c>
      <c r="F2878">
        <v>1</v>
      </c>
      <c r="G2878">
        <v>0</v>
      </c>
      <c r="H2878">
        <v>0</v>
      </c>
      <c r="I2878"/>
      <c r="K2878"/>
      <c r="N2878" t="s">
        <v>3091</v>
      </c>
      <c r="O2878" t="s">
        <v>3092</v>
      </c>
      <c r="P2878" t="s">
        <v>3093</v>
      </c>
      <c r="R2878" t="s">
        <v>3094</v>
      </c>
    </row>
    <row r="2879" spans="1:18" x14ac:dyDescent="0.25">
      <c r="A2879">
        <v>224906700</v>
      </c>
      <c r="B2879" t="s">
        <v>3089</v>
      </c>
      <c r="D2879" t="s">
        <v>3090</v>
      </c>
      <c r="F2879">
        <v>1</v>
      </c>
      <c r="G2879">
        <v>0</v>
      </c>
      <c r="H2879">
        <v>0</v>
      </c>
      <c r="I2879"/>
      <c r="K2879"/>
      <c r="N2879" t="s">
        <v>3091</v>
      </c>
      <c r="O2879" t="s">
        <v>3092</v>
      </c>
      <c r="P2879" t="s">
        <v>3093</v>
      </c>
      <c r="R2879" t="s">
        <v>3094</v>
      </c>
    </row>
    <row r="2880" spans="1:18" x14ac:dyDescent="0.25">
      <c r="A2880">
        <v>22500100</v>
      </c>
      <c r="B2880" t="s">
        <v>3089</v>
      </c>
      <c r="D2880" t="s">
        <v>3090</v>
      </c>
      <c r="F2880">
        <v>1</v>
      </c>
      <c r="G2880">
        <v>0</v>
      </c>
      <c r="H2880">
        <v>181</v>
      </c>
      <c r="I2880">
        <v>181</v>
      </c>
      <c r="K2880"/>
      <c r="N2880" t="s">
        <v>3091</v>
      </c>
      <c r="O2880" t="s">
        <v>3092</v>
      </c>
      <c r="P2880" t="s">
        <v>3093</v>
      </c>
      <c r="R2880" t="s">
        <v>3094</v>
      </c>
    </row>
    <row r="2881" spans="1:18" x14ac:dyDescent="0.25">
      <c r="A2881">
        <v>22500200</v>
      </c>
      <c r="B2881" t="s">
        <v>3089</v>
      </c>
      <c r="D2881" t="s">
        <v>3090</v>
      </c>
      <c r="F2881">
        <v>1</v>
      </c>
      <c r="G2881">
        <v>0</v>
      </c>
      <c r="H2881">
        <v>226</v>
      </c>
      <c r="I2881">
        <v>226</v>
      </c>
      <c r="K2881"/>
      <c r="N2881" t="s">
        <v>3091</v>
      </c>
      <c r="O2881" t="s">
        <v>3092</v>
      </c>
      <c r="P2881" t="s">
        <v>3093</v>
      </c>
      <c r="R2881" t="s">
        <v>3094</v>
      </c>
    </row>
    <row r="2882" spans="1:18" x14ac:dyDescent="0.25">
      <c r="A2882">
        <v>22500300</v>
      </c>
      <c r="B2882" t="s">
        <v>3089</v>
      </c>
      <c r="D2882" t="s">
        <v>3090</v>
      </c>
      <c r="F2882">
        <v>1</v>
      </c>
      <c r="G2882">
        <v>0</v>
      </c>
      <c r="H2882">
        <v>490</v>
      </c>
      <c r="I2882">
        <v>490</v>
      </c>
      <c r="K2882"/>
      <c r="N2882" t="s">
        <v>3091</v>
      </c>
      <c r="O2882" t="s">
        <v>3092</v>
      </c>
      <c r="P2882" t="s">
        <v>3093</v>
      </c>
      <c r="R2882" t="s">
        <v>3094</v>
      </c>
    </row>
    <row r="2883" spans="1:18" x14ac:dyDescent="0.25">
      <c r="A2883">
        <v>22500301</v>
      </c>
      <c r="B2883" t="s">
        <v>3089</v>
      </c>
      <c r="D2883" t="s">
        <v>3090</v>
      </c>
      <c r="F2883">
        <v>1</v>
      </c>
      <c r="G2883">
        <v>0</v>
      </c>
      <c r="H2883">
        <v>439</v>
      </c>
      <c r="I2883">
        <v>439</v>
      </c>
      <c r="K2883"/>
      <c r="N2883" t="s">
        <v>3091</v>
      </c>
      <c r="O2883" t="s">
        <v>3092</v>
      </c>
      <c r="P2883" t="s">
        <v>3093</v>
      </c>
      <c r="R2883" t="s">
        <v>3094</v>
      </c>
    </row>
    <row r="2884" spans="1:18" x14ac:dyDescent="0.25">
      <c r="A2884">
        <v>22500400</v>
      </c>
      <c r="B2884" t="s">
        <v>3089</v>
      </c>
      <c r="D2884" t="s">
        <v>3090</v>
      </c>
      <c r="F2884">
        <v>1</v>
      </c>
      <c r="G2884">
        <v>0</v>
      </c>
      <c r="H2884">
        <v>0</v>
      </c>
      <c r="I2884">
        <v>0</v>
      </c>
      <c r="K2884"/>
      <c r="N2884" t="s">
        <v>3091</v>
      </c>
      <c r="O2884" t="s">
        <v>3092</v>
      </c>
      <c r="P2884" t="s">
        <v>3093</v>
      </c>
      <c r="R2884" t="s">
        <v>3094</v>
      </c>
    </row>
    <row r="2885" spans="1:18" x14ac:dyDescent="0.25">
      <c r="A2885">
        <v>22500500</v>
      </c>
      <c r="B2885" t="s">
        <v>3089</v>
      </c>
      <c r="D2885" t="s">
        <v>3090</v>
      </c>
      <c r="F2885">
        <v>1</v>
      </c>
      <c r="G2885">
        <v>0</v>
      </c>
      <c r="H2885">
        <v>334.3</v>
      </c>
      <c r="I2885">
        <v>334.3</v>
      </c>
      <c r="K2885"/>
      <c r="N2885" t="s">
        <v>3091</v>
      </c>
      <c r="O2885" t="s">
        <v>3092</v>
      </c>
      <c r="P2885" t="s">
        <v>3093</v>
      </c>
      <c r="R2885" t="s">
        <v>3094</v>
      </c>
    </row>
    <row r="2886" spans="1:18" x14ac:dyDescent="0.25">
      <c r="A2886">
        <v>22500600</v>
      </c>
      <c r="B2886" t="s">
        <v>3089</v>
      </c>
      <c r="D2886" t="s">
        <v>3090</v>
      </c>
      <c r="F2886">
        <v>1</v>
      </c>
      <c r="G2886">
        <v>0</v>
      </c>
      <c r="H2886">
        <v>446.36</v>
      </c>
      <c r="I2886">
        <v>446.36</v>
      </c>
      <c r="K2886"/>
      <c r="N2886" t="s">
        <v>3091</v>
      </c>
      <c r="O2886" t="s">
        <v>3092</v>
      </c>
      <c r="P2886" t="s">
        <v>3093</v>
      </c>
      <c r="R2886" t="s">
        <v>3094</v>
      </c>
    </row>
    <row r="2887" spans="1:18" x14ac:dyDescent="0.25">
      <c r="A2887">
        <v>22500700</v>
      </c>
      <c r="B2887" t="s">
        <v>3089</v>
      </c>
      <c r="D2887" t="s">
        <v>3090</v>
      </c>
      <c r="F2887">
        <v>1</v>
      </c>
      <c r="G2887">
        <v>0</v>
      </c>
      <c r="H2887">
        <v>762.5</v>
      </c>
      <c r="I2887">
        <v>762.5</v>
      </c>
      <c r="K2887"/>
      <c r="N2887" t="s">
        <v>3091</v>
      </c>
      <c r="O2887" t="s">
        <v>3092</v>
      </c>
      <c r="P2887" t="s">
        <v>3093</v>
      </c>
      <c r="R2887" t="s">
        <v>3094</v>
      </c>
    </row>
    <row r="2888" spans="1:18" x14ac:dyDescent="0.25">
      <c r="A2888">
        <v>22500800</v>
      </c>
      <c r="B2888" t="s">
        <v>3089</v>
      </c>
      <c r="D2888" t="s">
        <v>3090</v>
      </c>
      <c r="F2888">
        <v>1</v>
      </c>
      <c r="G2888">
        <v>0</v>
      </c>
      <c r="H2888">
        <v>55.37</v>
      </c>
      <c r="I2888">
        <v>55.37</v>
      </c>
      <c r="K2888"/>
      <c r="N2888" t="s">
        <v>3091</v>
      </c>
      <c r="O2888" t="s">
        <v>3092</v>
      </c>
      <c r="P2888" t="s">
        <v>3093</v>
      </c>
      <c r="R2888" t="s">
        <v>3094</v>
      </c>
    </row>
    <row r="2889" spans="1:18" x14ac:dyDescent="0.25">
      <c r="A2889">
        <v>22500900</v>
      </c>
      <c r="B2889" t="s">
        <v>3089</v>
      </c>
      <c r="D2889" t="s">
        <v>3090</v>
      </c>
      <c r="F2889">
        <v>1</v>
      </c>
      <c r="G2889">
        <v>0</v>
      </c>
      <c r="H2889">
        <v>475</v>
      </c>
      <c r="I2889">
        <v>475</v>
      </c>
      <c r="K2889"/>
      <c r="N2889" t="s">
        <v>3091</v>
      </c>
      <c r="O2889" t="s">
        <v>3092</v>
      </c>
      <c r="P2889" t="s">
        <v>3093</v>
      </c>
      <c r="R2889" t="s">
        <v>3094</v>
      </c>
    </row>
    <row r="2890" spans="1:18" x14ac:dyDescent="0.25">
      <c r="A2890">
        <v>22501000</v>
      </c>
      <c r="B2890" t="s">
        <v>3089</v>
      </c>
      <c r="D2890" t="s">
        <v>3090</v>
      </c>
      <c r="F2890">
        <v>1</v>
      </c>
      <c r="G2890">
        <v>0</v>
      </c>
      <c r="H2890">
        <v>610.09709999999995</v>
      </c>
      <c r="I2890">
        <v>610.09709999999995</v>
      </c>
      <c r="K2890"/>
      <c r="N2890" t="s">
        <v>3091</v>
      </c>
      <c r="O2890" t="s">
        <v>3092</v>
      </c>
      <c r="P2890" t="s">
        <v>3093</v>
      </c>
      <c r="R2890" t="s">
        <v>3094</v>
      </c>
    </row>
    <row r="2891" spans="1:18" x14ac:dyDescent="0.25">
      <c r="A2891">
        <v>22501100</v>
      </c>
      <c r="B2891" t="s">
        <v>3089</v>
      </c>
      <c r="D2891" t="s">
        <v>3090</v>
      </c>
      <c r="F2891">
        <v>1</v>
      </c>
      <c r="G2891">
        <v>0</v>
      </c>
      <c r="H2891">
        <v>808.54960000000005</v>
      </c>
      <c r="I2891">
        <v>808.54960000000005</v>
      </c>
      <c r="K2891"/>
      <c r="N2891" t="s">
        <v>3091</v>
      </c>
      <c r="O2891" t="s">
        <v>3092</v>
      </c>
      <c r="P2891" t="s">
        <v>3093</v>
      </c>
      <c r="R2891" t="s">
        <v>3094</v>
      </c>
    </row>
    <row r="2892" spans="1:18" x14ac:dyDescent="0.25">
      <c r="A2892">
        <v>22501200</v>
      </c>
      <c r="B2892" t="s">
        <v>3089</v>
      </c>
      <c r="D2892" t="s">
        <v>3090</v>
      </c>
      <c r="F2892">
        <v>1</v>
      </c>
      <c r="G2892">
        <v>0</v>
      </c>
      <c r="H2892">
        <v>700</v>
      </c>
      <c r="I2892">
        <v>700</v>
      </c>
      <c r="K2892"/>
      <c r="N2892" t="s">
        <v>3091</v>
      </c>
      <c r="O2892" t="s">
        <v>3092</v>
      </c>
      <c r="P2892" t="s">
        <v>3093</v>
      </c>
      <c r="R2892" t="s">
        <v>3094</v>
      </c>
    </row>
    <row r="2893" spans="1:18" x14ac:dyDescent="0.25">
      <c r="A2893">
        <v>22501300</v>
      </c>
      <c r="B2893" t="s">
        <v>3089</v>
      </c>
      <c r="D2893" t="s">
        <v>3090</v>
      </c>
      <c r="F2893">
        <v>1</v>
      </c>
      <c r="G2893">
        <v>0</v>
      </c>
      <c r="H2893">
        <v>383</v>
      </c>
      <c r="I2893">
        <v>383</v>
      </c>
      <c r="K2893"/>
      <c r="N2893" t="s">
        <v>3091</v>
      </c>
      <c r="O2893" t="s">
        <v>3092</v>
      </c>
      <c r="P2893" t="s">
        <v>3093</v>
      </c>
      <c r="R2893" t="s">
        <v>3094</v>
      </c>
    </row>
    <row r="2894" spans="1:18" x14ac:dyDescent="0.25">
      <c r="A2894">
        <v>22501400</v>
      </c>
      <c r="B2894" t="s">
        <v>3089</v>
      </c>
      <c r="D2894" t="s">
        <v>3090</v>
      </c>
      <c r="F2894">
        <v>1</v>
      </c>
      <c r="G2894">
        <v>0</v>
      </c>
      <c r="H2894">
        <v>476.36</v>
      </c>
      <c r="I2894">
        <v>476.36</v>
      </c>
      <c r="K2894"/>
      <c r="N2894" t="s">
        <v>3091</v>
      </c>
      <c r="O2894" t="s">
        <v>3092</v>
      </c>
      <c r="P2894" t="s">
        <v>3093</v>
      </c>
      <c r="R2894" t="s">
        <v>3094</v>
      </c>
    </row>
    <row r="2895" spans="1:18" x14ac:dyDescent="0.25">
      <c r="A2895">
        <v>22501500</v>
      </c>
      <c r="B2895" t="s">
        <v>3089</v>
      </c>
      <c r="D2895" t="s">
        <v>3090</v>
      </c>
      <c r="F2895">
        <v>1</v>
      </c>
      <c r="G2895">
        <v>0</v>
      </c>
      <c r="H2895">
        <v>107</v>
      </c>
      <c r="I2895">
        <v>107</v>
      </c>
      <c r="K2895"/>
      <c r="N2895" t="s">
        <v>3091</v>
      </c>
      <c r="O2895" t="s">
        <v>3092</v>
      </c>
      <c r="P2895" t="s">
        <v>3093</v>
      </c>
      <c r="R2895" t="s">
        <v>3094</v>
      </c>
    </row>
    <row r="2896" spans="1:18" x14ac:dyDescent="0.25">
      <c r="A2896">
        <v>22501600</v>
      </c>
      <c r="B2896" t="s">
        <v>3089</v>
      </c>
      <c r="D2896" t="s">
        <v>3090</v>
      </c>
      <c r="F2896">
        <v>1</v>
      </c>
      <c r="G2896">
        <v>0</v>
      </c>
      <c r="H2896">
        <v>86.78</v>
      </c>
      <c r="I2896">
        <v>86.78</v>
      </c>
      <c r="K2896"/>
      <c r="N2896" t="s">
        <v>3091</v>
      </c>
      <c r="O2896" t="s">
        <v>3092</v>
      </c>
      <c r="P2896" t="s">
        <v>3093</v>
      </c>
      <c r="R2896" t="s">
        <v>3094</v>
      </c>
    </row>
    <row r="2897" spans="1:18" x14ac:dyDescent="0.25">
      <c r="A2897">
        <v>22501700</v>
      </c>
      <c r="B2897" t="s">
        <v>3089</v>
      </c>
      <c r="D2897" t="s">
        <v>3090</v>
      </c>
      <c r="F2897">
        <v>1</v>
      </c>
      <c r="G2897">
        <v>0</v>
      </c>
      <c r="H2897">
        <v>1050.68</v>
      </c>
      <c r="I2897">
        <v>1050.68</v>
      </c>
      <c r="K2897"/>
      <c r="N2897" t="s">
        <v>3091</v>
      </c>
      <c r="O2897" t="s">
        <v>3092</v>
      </c>
      <c r="P2897" t="s">
        <v>3093</v>
      </c>
      <c r="R2897" t="s">
        <v>3094</v>
      </c>
    </row>
    <row r="2898" spans="1:18" x14ac:dyDescent="0.25">
      <c r="A2898">
        <v>22501800</v>
      </c>
      <c r="B2898" t="s">
        <v>3089</v>
      </c>
      <c r="D2898" t="s">
        <v>3090</v>
      </c>
      <c r="F2898">
        <v>1</v>
      </c>
      <c r="G2898">
        <v>0</v>
      </c>
      <c r="H2898">
        <v>703.25</v>
      </c>
      <c r="I2898">
        <v>703.25</v>
      </c>
      <c r="K2898"/>
      <c r="N2898" t="s">
        <v>3091</v>
      </c>
      <c r="O2898" t="s">
        <v>3092</v>
      </c>
      <c r="P2898" t="s">
        <v>3093</v>
      </c>
      <c r="R2898" t="s">
        <v>3094</v>
      </c>
    </row>
    <row r="2899" spans="1:18" x14ac:dyDescent="0.25">
      <c r="A2899">
        <v>22501900</v>
      </c>
      <c r="B2899" t="s">
        <v>3089</v>
      </c>
      <c r="D2899" t="s">
        <v>3090</v>
      </c>
      <c r="F2899">
        <v>1</v>
      </c>
      <c r="G2899">
        <v>0</v>
      </c>
      <c r="H2899">
        <v>800</v>
      </c>
      <c r="I2899">
        <v>800</v>
      </c>
      <c r="K2899"/>
      <c r="N2899" t="s">
        <v>3091</v>
      </c>
      <c r="O2899" t="s">
        <v>3092</v>
      </c>
      <c r="P2899" t="s">
        <v>3093</v>
      </c>
      <c r="R2899" t="s">
        <v>3094</v>
      </c>
    </row>
    <row r="2900" spans="1:18" x14ac:dyDescent="0.25">
      <c r="A2900">
        <v>22502000</v>
      </c>
      <c r="B2900" t="s">
        <v>3089</v>
      </c>
      <c r="D2900" t="s">
        <v>3090</v>
      </c>
      <c r="F2900">
        <v>1</v>
      </c>
      <c r="G2900">
        <v>0</v>
      </c>
      <c r="H2900">
        <v>226</v>
      </c>
      <c r="I2900">
        <v>226</v>
      </c>
      <c r="K2900"/>
      <c r="N2900" t="s">
        <v>3091</v>
      </c>
      <c r="O2900" t="s">
        <v>3092</v>
      </c>
      <c r="P2900" t="s">
        <v>3093</v>
      </c>
      <c r="R2900" t="s">
        <v>3094</v>
      </c>
    </row>
    <row r="2901" spans="1:18" x14ac:dyDescent="0.25">
      <c r="A2901">
        <v>22502100</v>
      </c>
      <c r="B2901" t="s">
        <v>3089</v>
      </c>
      <c r="D2901" t="s">
        <v>3090</v>
      </c>
      <c r="F2901">
        <v>1</v>
      </c>
      <c r="G2901">
        <v>0</v>
      </c>
      <c r="H2901">
        <v>220</v>
      </c>
      <c r="I2901">
        <v>220</v>
      </c>
      <c r="K2901"/>
      <c r="N2901" t="s">
        <v>3091</v>
      </c>
      <c r="O2901" t="s">
        <v>3092</v>
      </c>
      <c r="P2901" t="s">
        <v>3093</v>
      </c>
      <c r="R2901" t="s">
        <v>3094</v>
      </c>
    </row>
    <row r="2902" spans="1:18" x14ac:dyDescent="0.25">
      <c r="A2902">
        <v>22502200</v>
      </c>
      <c r="B2902" t="s">
        <v>3089</v>
      </c>
      <c r="D2902" t="s">
        <v>3090</v>
      </c>
      <c r="F2902">
        <v>1</v>
      </c>
      <c r="G2902">
        <v>0</v>
      </c>
      <c r="H2902">
        <v>613</v>
      </c>
      <c r="I2902">
        <v>613</v>
      </c>
      <c r="K2902"/>
      <c r="N2902" t="s">
        <v>3091</v>
      </c>
      <c r="O2902" t="s">
        <v>3092</v>
      </c>
      <c r="P2902" t="s">
        <v>3093</v>
      </c>
      <c r="R2902" t="s">
        <v>3094</v>
      </c>
    </row>
    <row r="2903" spans="1:18" x14ac:dyDescent="0.25">
      <c r="A2903">
        <v>22502300</v>
      </c>
      <c r="B2903" t="s">
        <v>3089</v>
      </c>
      <c r="D2903" t="s">
        <v>3090</v>
      </c>
      <c r="F2903">
        <v>1</v>
      </c>
      <c r="G2903">
        <v>0</v>
      </c>
      <c r="H2903">
        <v>188</v>
      </c>
      <c r="I2903">
        <v>188</v>
      </c>
      <c r="K2903"/>
      <c r="N2903" t="s">
        <v>3091</v>
      </c>
      <c r="O2903" t="s">
        <v>3092</v>
      </c>
      <c r="P2903" t="s">
        <v>3093</v>
      </c>
      <c r="R2903" t="s">
        <v>3094</v>
      </c>
    </row>
    <row r="2904" spans="1:18" x14ac:dyDescent="0.25">
      <c r="A2904">
        <v>22502400</v>
      </c>
      <c r="B2904" t="s">
        <v>3089</v>
      </c>
      <c r="D2904" t="s">
        <v>3090</v>
      </c>
      <c r="F2904">
        <v>1</v>
      </c>
      <c r="G2904">
        <v>0</v>
      </c>
      <c r="H2904">
        <v>921</v>
      </c>
      <c r="I2904">
        <v>921</v>
      </c>
      <c r="K2904"/>
      <c r="N2904" t="s">
        <v>3091</v>
      </c>
      <c r="O2904" t="s">
        <v>3092</v>
      </c>
      <c r="P2904" t="s">
        <v>3093</v>
      </c>
      <c r="R2904" t="s">
        <v>3094</v>
      </c>
    </row>
    <row r="2905" spans="1:18" x14ac:dyDescent="0.25">
      <c r="A2905">
        <v>22502500</v>
      </c>
      <c r="B2905" t="s">
        <v>3089</v>
      </c>
      <c r="D2905" t="s">
        <v>3090</v>
      </c>
      <c r="F2905">
        <v>1</v>
      </c>
      <c r="G2905">
        <v>0</v>
      </c>
      <c r="H2905">
        <v>464.13</v>
      </c>
      <c r="I2905">
        <v>464.13</v>
      </c>
      <c r="K2905"/>
      <c r="N2905" t="s">
        <v>3091</v>
      </c>
      <c r="O2905" t="s">
        <v>3092</v>
      </c>
      <c r="P2905" t="s">
        <v>3093</v>
      </c>
      <c r="R2905" t="s">
        <v>3094</v>
      </c>
    </row>
    <row r="2906" spans="1:18" x14ac:dyDescent="0.25">
      <c r="A2906">
        <v>22502600</v>
      </c>
      <c r="B2906" t="s">
        <v>3089</v>
      </c>
      <c r="D2906" t="s">
        <v>3090</v>
      </c>
      <c r="F2906">
        <v>1</v>
      </c>
      <c r="G2906">
        <v>0</v>
      </c>
      <c r="H2906">
        <v>368</v>
      </c>
      <c r="I2906">
        <v>368</v>
      </c>
      <c r="K2906"/>
      <c r="N2906" t="s">
        <v>3091</v>
      </c>
      <c r="O2906" t="s">
        <v>3092</v>
      </c>
      <c r="P2906" t="s">
        <v>3093</v>
      </c>
      <c r="R2906" t="s">
        <v>3094</v>
      </c>
    </row>
    <row r="2907" spans="1:18" x14ac:dyDescent="0.25">
      <c r="A2907">
        <v>22502700</v>
      </c>
      <c r="B2907" t="s">
        <v>3089</v>
      </c>
      <c r="D2907" t="s">
        <v>3090</v>
      </c>
      <c r="F2907">
        <v>1</v>
      </c>
      <c r="G2907">
        <v>0</v>
      </c>
      <c r="H2907">
        <v>466</v>
      </c>
      <c r="I2907">
        <v>466</v>
      </c>
      <c r="K2907"/>
      <c r="N2907" t="s">
        <v>3091</v>
      </c>
      <c r="O2907" t="s">
        <v>3092</v>
      </c>
      <c r="P2907" t="s">
        <v>3093</v>
      </c>
      <c r="R2907" t="s">
        <v>3094</v>
      </c>
    </row>
    <row r="2908" spans="1:18" x14ac:dyDescent="0.25">
      <c r="A2908">
        <v>22502800</v>
      </c>
      <c r="B2908" t="s">
        <v>3089</v>
      </c>
      <c r="D2908" t="s">
        <v>3090</v>
      </c>
      <c r="F2908">
        <v>1</v>
      </c>
      <c r="G2908">
        <v>0</v>
      </c>
      <c r="H2908">
        <v>780</v>
      </c>
      <c r="I2908">
        <v>780</v>
      </c>
      <c r="K2908"/>
      <c r="N2908" t="s">
        <v>3091</v>
      </c>
      <c r="O2908" t="s">
        <v>3092</v>
      </c>
      <c r="P2908" t="s">
        <v>3093</v>
      </c>
      <c r="R2908" t="s">
        <v>3094</v>
      </c>
    </row>
    <row r="2909" spans="1:18" x14ac:dyDescent="0.25">
      <c r="A2909">
        <v>22502900</v>
      </c>
      <c r="B2909" t="s">
        <v>3089</v>
      </c>
      <c r="D2909" t="s">
        <v>3090</v>
      </c>
      <c r="F2909">
        <v>1</v>
      </c>
      <c r="G2909">
        <v>0</v>
      </c>
      <c r="H2909">
        <v>100.5</v>
      </c>
      <c r="I2909">
        <v>100.5</v>
      </c>
      <c r="K2909"/>
      <c r="N2909" t="s">
        <v>3091</v>
      </c>
      <c r="O2909" t="s">
        <v>3092</v>
      </c>
      <c r="P2909" t="s">
        <v>3093</v>
      </c>
      <c r="R2909" t="s">
        <v>3094</v>
      </c>
    </row>
    <row r="2910" spans="1:18" x14ac:dyDescent="0.25">
      <c r="A2910">
        <v>22511200</v>
      </c>
      <c r="B2910" t="s">
        <v>3089</v>
      </c>
      <c r="D2910" t="s">
        <v>3090</v>
      </c>
      <c r="F2910">
        <v>1</v>
      </c>
      <c r="G2910">
        <v>0</v>
      </c>
      <c r="H2910">
        <v>0</v>
      </c>
      <c r="I2910"/>
      <c r="K2910"/>
      <c r="N2910" t="s">
        <v>3091</v>
      </c>
      <c r="O2910" t="s">
        <v>3092</v>
      </c>
      <c r="P2910" t="s">
        <v>3093</v>
      </c>
      <c r="R2910" t="s">
        <v>3094</v>
      </c>
    </row>
    <row r="2911" spans="1:18" x14ac:dyDescent="0.25">
      <c r="A2911">
        <v>22511300</v>
      </c>
      <c r="B2911" t="s">
        <v>3089</v>
      </c>
      <c r="D2911" t="s">
        <v>3090</v>
      </c>
      <c r="F2911">
        <v>1</v>
      </c>
      <c r="G2911">
        <v>0</v>
      </c>
      <c r="H2911">
        <v>580</v>
      </c>
      <c r="I2911">
        <v>580</v>
      </c>
      <c r="K2911"/>
      <c r="N2911" t="s">
        <v>3091</v>
      </c>
      <c r="O2911" t="s">
        <v>3092</v>
      </c>
      <c r="P2911" t="s">
        <v>3093</v>
      </c>
      <c r="R2911" t="s">
        <v>3094</v>
      </c>
    </row>
    <row r="2912" spans="1:18" x14ac:dyDescent="0.25">
      <c r="A2912">
        <v>22511400</v>
      </c>
      <c r="B2912" t="s">
        <v>3089</v>
      </c>
      <c r="D2912" t="s">
        <v>3090</v>
      </c>
      <c r="F2912">
        <v>1</v>
      </c>
      <c r="G2912">
        <v>0</v>
      </c>
      <c r="H2912">
        <v>730</v>
      </c>
      <c r="I2912">
        <v>730</v>
      </c>
      <c r="K2912"/>
      <c r="N2912" t="s">
        <v>3091</v>
      </c>
      <c r="O2912" t="s">
        <v>3092</v>
      </c>
      <c r="P2912" t="s">
        <v>3093</v>
      </c>
      <c r="R2912" t="s">
        <v>3094</v>
      </c>
    </row>
    <row r="2913" spans="1:18" x14ac:dyDescent="0.25">
      <c r="A2913">
        <v>22511500</v>
      </c>
      <c r="B2913" t="s">
        <v>3089</v>
      </c>
      <c r="D2913" t="s">
        <v>3090</v>
      </c>
      <c r="F2913">
        <v>1</v>
      </c>
      <c r="G2913">
        <v>0</v>
      </c>
      <c r="H2913">
        <v>855</v>
      </c>
      <c r="I2913">
        <v>855</v>
      </c>
      <c r="K2913"/>
      <c r="N2913" t="s">
        <v>3091</v>
      </c>
      <c r="O2913" t="s">
        <v>3092</v>
      </c>
      <c r="P2913" t="s">
        <v>3093</v>
      </c>
      <c r="R2913" t="s">
        <v>3094</v>
      </c>
    </row>
    <row r="2914" spans="1:18" x14ac:dyDescent="0.25">
      <c r="A2914">
        <v>22511600</v>
      </c>
      <c r="B2914" t="s">
        <v>3089</v>
      </c>
      <c r="D2914" t="s">
        <v>3090</v>
      </c>
      <c r="F2914">
        <v>1</v>
      </c>
      <c r="G2914">
        <v>0</v>
      </c>
      <c r="H2914">
        <v>1065</v>
      </c>
      <c r="I2914">
        <v>1065</v>
      </c>
      <c r="K2914"/>
      <c r="N2914" t="s">
        <v>3091</v>
      </c>
      <c r="O2914" t="s">
        <v>3092</v>
      </c>
      <c r="P2914" t="s">
        <v>3093</v>
      </c>
      <c r="R2914" t="s">
        <v>3094</v>
      </c>
    </row>
    <row r="2915" spans="1:18" x14ac:dyDescent="0.25">
      <c r="A2915">
        <v>22511700</v>
      </c>
      <c r="B2915" t="s">
        <v>3089</v>
      </c>
      <c r="D2915" t="s">
        <v>3090</v>
      </c>
      <c r="F2915">
        <v>1</v>
      </c>
      <c r="G2915">
        <v>0</v>
      </c>
      <c r="H2915">
        <v>591</v>
      </c>
      <c r="I2915">
        <v>591</v>
      </c>
      <c r="K2915"/>
      <c r="N2915" t="s">
        <v>3091</v>
      </c>
      <c r="O2915" t="s">
        <v>3092</v>
      </c>
      <c r="P2915" t="s">
        <v>3093</v>
      </c>
      <c r="R2915" t="s">
        <v>3094</v>
      </c>
    </row>
    <row r="2916" spans="1:18" x14ac:dyDescent="0.25">
      <c r="A2916">
        <v>22511800</v>
      </c>
      <c r="B2916" t="s">
        <v>3089</v>
      </c>
      <c r="D2916" t="s">
        <v>3090</v>
      </c>
      <c r="F2916">
        <v>1</v>
      </c>
      <c r="G2916">
        <v>0</v>
      </c>
      <c r="H2916">
        <v>724</v>
      </c>
      <c r="I2916">
        <v>724</v>
      </c>
      <c r="K2916"/>
      <c r="N2916" t="s">
        <v>3091</v>
      </c>
      <c r="O2916" t="s">
        <v>3092</v>
      </c>
      <c r="P2916" t="s">
        <v>3093</v>
      </c>
      <c r="R2916" t="s">
        <v>3094</v>
      </c>
    </row>
    <row r="2917" spans="1:18" x14ac:dyDescent="0.25">
      <c r="A2917">
        <v>22511900</v>
      </c>
      <c r="B2917" t="s">
        <v>3089</v>
      </c>
      <c r="D2917" t="s">
        <v>3090</v>
      </c>
      <c r="F2917">
        <v>1</v>
      </c>
      <c r="G2917">
        <v>0</v>
      </c>
      <c r="H2917">
        <v>634.5</v>
      </c>
      <c r="I2917">
        <v>634.5</v>
      </c>
      <c r="K2917"/>
      <c r="N2917" t="s">
        <v>3091</v>
      </c>
      <c r="O2917" t="s">
        <v>3092</v>
      </c>
      <c r="P2917" t="s">
        <v>3093</v>
      </c>
      <c r="R2917" t="s">
        <v>3094</v>
      </c>
    </row>
    <row r="2918" spans="1:18" x14ac:dyDescent="0.25">
      <c r="A2918">
        <v>22512000</v>
      </c>
      <c r="B2918" t="s">
        <v>3089</v>
      </c>
      <c r="D2918" t="s">
        <v>3090</v>
      </c>
      <c r="F2918">
        <v>1</v>
      </c>
      <c r="G2918">
        <v>0</v>
      </c>
      <c r="H2918">
        <v>642</v>
      </c>
      <c r="I2918">
        <v>642</v>
      </c>
      <c r="K2918"/>
      <c r="N2918" t="s">
        <v>3091</v>
      </c>
      <c r="O2918" t="s">
        <v>3092</v>
      </c>
      <c r="P2918" t="s">
        <v>3093</v>
      </c>
      <c r="R2918" t="s">
        <v>3094</v>
      </c>
    </row>
    <row r="2919" spans="1:18" x14ac:dyDescent="0.25">
      <c r="A2919">
        <v>22512100</v>
      </c>
      <c r="B2919" t="s">
        <v>3089</v>
      </c>
      <c r="D2919" t="s">
        <v>3090</v>
      </c>
      <c r="F2919">
        <v>1</v>
      </c>
      <c r="G2919">
        <v>0</v>
      </c>
      <c r="H2919">
        <v>326.60000000000002</v>
      </c>
      <c r="I2919">
        <v>326.60000000000002</v>
      </c>
      <c r="K2919"/>
      <c r="N2919" t="s">
        <v>3091</v>
      </c>
      <c r="O2919" t="s">
        <v>3092</v>
      </c>
      <c r="P2919" t="s">
        <v>3093</v>
      </c>
      <c r="R2919" t="s">
        <v>3094</v>
      </c>
    </row>
    <row r="2920" spans="1:18" x14ac:dyDescent="0.25">
      <c r="A2920">
        <v>22512200</v>
      </c>
      <c r="B2920" t="s">
        <v>3089</v>
      </c>
      <c r="D2920" t="s">
        <v>3090</v>
      </c>
      <c r="F2920">
        <v>1</v>
      </c>
      <c r="G2920">
        <v>0</v>
      </c>
      <c r="H2920">
        <v>530</v>
      </c>
      <c r="I2920">
        <v>530</v>
      </c>
      <c r="K2920"/>
      <c r="N2920" t="s">
        <v>3091</v>
      </c>
      <c r="O2920" t="s">
        <v>3092</v>
      </c>
      <c r="P2920" t="s">
        <v>3093</v>
      </c>
      <c r="R2920" t="s">
        <v>3094</v>
      </c>
    </row>
    <row r="2921" spans="1:18" x14ac:dyDescent="0.25">
      <c r="A2921">
        <v>22512300</v>
      </c>
      <c r="B2921" t="s">
        <v>3089</v>
      </c>
      <c r="D2921" t="s">
        <v>3090</v>
      </c>
      <c r="F2921">
        <v>1</v>
      </c>
      <c r="G2921">
        <v>0</v>
      </c>
      <c r="H2921">
        <v>1292.8571428571399</v>
      </c>
      <c r="I2921">
        <v>1292.8571428571399</v>
      </c>
      <c r="K2921"/>
      <c r="N2921" t="s">
        <v>3091</v>
      </c>
      <c r="O2921" t="s">
        <v>3092</v>
      </c>
      <c r="P2921" t="s">
        <v>3093</v>
      </c>
      <c r="R2921" t="s">
        <v>3094</v>
      </c>
    </row>
    <row r="2922" spans="1:18" x14ac:dyDescent="0.25">
      <c r="A2922">
        <v>22512400</v>
      </c>
      <c r="B2922" t="s">
        <v>3089</v>
      </c>
      <c r="D2922" t="s">
        <v>3090</v>
      </c>
      <c r="F2922">
        <v>1</v>
      </c>
      <c r="G2922">
        <v>0</v>
      </c>
      <c r="H2922">
        <v>580</v>
      </c>
      <c r="I2922">
        <v>580</v>
      </c>
      <c r="K2922"/>
      <c r="N2922" t="s">
        <v>3091</v>
      </c>
      <c r="O2922" t="s">
        <v>3092</v>
      </c>
      <c r="P2922" t="s">
        <v>3093</v>
      </c>
      <c r="R2922" t="s">
        <v>3094</v>
      </c>
    </row>
    <row r="2923" spans="1:18" x14ac:dyDescent="0.25">
      <c r="A2923">
        <v>22512500</v>
      </c>
      <c r="B2923" t="s">
        <v>3089</v>
      </c>
      <c r="D2923" t="s">
        <v>3090</v>
      </c>
      <c r="F2923">
        <v>1</v>
      </c>
      <c r="G2923">
        <v>0</v>
      </c>
      <c r="H2923">
        <v>1170</v>
      </c>
      <c r="I2923">
        <v>1170</v>
      </c>
      <c r="K2923"/>
      <c r="N2923" t="s">
        <v>3091</v>
      </c>
      <c r="O2923" t="s">
        <v>3092</v>
      </c>
      <c r="P2923" t="s">
        <v>3093</v>
      </c>
      <c r="R2923" t="s">
        <v>3094</v>
      </c>
    </row>
    <row r="2924" spans="1:18" x14ac:dyDescent="0.25">
      <c r="A2924">
        <v>22512600</v>
      </c>
      <c r="B2924" t="s">
        <v>3089</v>
      </c>
      <c r="D2924" t="s">
        <v>3090</v>
      </c>
      <c r="F2924">
        <v>1</v>
      </c>
      <c r="G2924">
        <v>0</v>
      </c>
      <c r="H2924">
        <v>900</v>
      </c>
      <c r="I2924">
        <v>900</v>
      </c>
      <c r="K2924"/>
      <c r="N2924" t="s">
        <v>3091</v>
      </c>
      <c r="O2924" t="s">
        <v>3092</v>
      </c>
      <c r="P2924" t="s">
        <v>3093</v>
      </c>
      <c r="R2924" t="s">
        <v>3094</v>
      </c>
    </row>
    <row r="2925" spans="1:18" x14ac:dyDescent="0.25">
      <c r="A2925">
        <v>22512700</v>
      </c>
      <c r="B2925" t="s">
        <v>3089</v>
      </c>
      <c r="D2925" t="s">
        <v>3090</v>
      </c>
      <c r="F2925">
        <v>1</v>
      </c>
      <c r="G2925">
        <v>0</v>
      </c>
      <c r="H2925">
        <v>325</v>
      </c>
      <c r="I2925">
        <v>325</v>
      </c>
      <c r="K2925"/>
      <c r="N2925" t="s">
        <v>3091</v>
      </c>
      <c r="O2925" t="s">
        <v>3092</v>
      </c>
      <c r="P2925" t="s">
        <v>3093</v>
      </c>
      <c r="R2925" t="s">
        <v>3094</v>
      </c>
    </row>
    <row r="2926" spans="1:18" x14ac:dyDescent="0.25">
      <c r="A2926">
        <v>22512800</v>
      </c>
      <c r="B2926" t="s">
        <v>3089</v>
      </c>
      <c r="D2926" t="s">
        <v>3090</v>
      </c>
      <c r="F2926">
        <v>1</v>
      </c>
      <c r="G2926">
        <v>0</v>
      </c>
      <c r="H2926">
        <v>105</v>
      </c>
      <c r="I2926">
        <v>105</v>
      </c>
      <c r="K2926"/>
      <c r="N2926" t="s">
        <v>3091</v>
      </c>
      <c r="O2926" t="s">
        <v>3092</v>
      </c>
      <c r="P2926" t="s">
        <v>3093</v>
      </c>
      <c r="R2926" t="s">
        <v>3094</v>
      </c>
    </row>
    <row r="2927" spans="1:18" x14ac:dyDescent="0.25">
      <c r="A2927">
        <v>22512900</v>
      </c>
      <c r="B2927" t="s">
        <v>3089</v>
      </c>
      <c r="D2927" t="s">
        <v>3090</v>
      </c>
      <c r="F2927">
        <v>1</v>
      </c>
      <c r="G2927">
        <v>0</v>
      </c>
      <c r="H2927">
        <v>273</v>
      </c>
      <c r="I2927">
        <v>273</v>
      </c>
      <c r="K2927"/>
      <c r="N2927" t="s">
        <v>3091</v>
      </c>
      <c r="O2927" t="s">
        <v>3092</v>
      </c>
      <c r="P2927" t="s">
        <v>3093</v>
      </c>
      <c r="R2927" t="s">
        <v>3094</v>
      </c>
    </row>
    <row r="2928" spans="1:18" x14ac:dyDescent="0.25">
      <c r="A2928">
        <v>22600100</v>
      </c>
      <c r="B2928" t="s">
        <v>3089</v>
      </c>
      <c r="D2928" t="s">
        <v>3090</v>
      </c>
      <c r="F2928">
        <v>1</v>
      </c>
      <c r="G2928">
        <v>0</v>
      </c>
      <c r="H2928">
        <v>68.5</v>
      </c>
      <c r="I2928">
        <v>68.5</v>
      </c>
      <c r="K2928"/>
      <c r="N2928" t="s">
        <v>3091</v>
      </c>
      <c r="O2928" t="s">
        <v>3092</v>
      </c>
      <c r="P2928" t="s">
        <v>3093</v>
      </c>
      <c r="R2928" t="s">
        <v>3094</v>
      </c>
    </row>
    <row r="2929" spans="1:18" x14ac:dyDescent="0.25">
      <c r="A2929">
        <v>22600200</v>
      </c>
      <c r="B2929" t="s">
        <v>3089</v>
      </c>
      <c r="D2929" t="s">
        <v>3090</v>
      </c>
      <c r="F2929">
        <v>1</v>
      </c>
      <c r="G2929">
        <v>0</v>
      </c>
      <c r="H2929">
        <v>124.462</v>
      </c>
      <c r="I2929">
        <v>124.462</v>
      </c>
      <c r="K2929"/>
      <c r="N2929" t="s">
        <v>3091</v>
      </c>
      <c r="O2929" t="s">
        <v>3092</v>
      </c>
      <c r="P2929" t="s">
        <v>3093</v>
      </c>
      <c r="R2929" t="s">
        <v>3094</v>
      </c>
    </row>
    <row r="2930" spans="1:18" x14ac:dyDescent="0.25">
      <c r="A2930">
        <v>22600300</v>
      </c>
      <c r="B2930" t="s">
        <v>3089</v>
      </c>
      <c r="D2930" t="s">
        <v>3090</v>
      </c>
      <c r="F2930">
        <v>1</v>
      </c>
      <c r="G2930">
        <v>0</v>
      </c>
      <c r="H2930">
        <v>110.2</v>
      </c>
      <c r="I2930">
        <v>110.2</v>
      </c>
      <c r="K2930"/>
      <c r="N2930" t="s">
        <v>3091</v>
      </c>
      <c r="O2930" t="s">
        <v>3092</v>
      </c>
      <c r="P2930" t="s">
        <v>3093</v>
      </c>
      <c r="R2930" t="s">
        <v>3094</v>
      </c>
    </row>
    <row r="2931" spans="1:18" x14ac:dyDescent="0.25">
      <c r="A2931">
        <v>22600400</v>
      </c>
      <c r="B2931" t="s">
        <v>3089</v>
      </c>
      <c r="D2931" t="s">
        <v>3090</v>
      </c>
      <c r="F2931">
        <v>1</v>
      </c>
      <c r="G2931">
        <v>0</v>
      </c>
      <c r="H2931">
        <v>151.5</v>
      </c>
      <c r="I2931">
        <v>151.5</v>
      </c>
      <c r="K2931"/>
      <c r="N2931" t="s">
        <v>3091</v>
      </c>
      <c r="O2931" t="s">
        <v>3092</v>
      </c>
      <c r="P2931" t="s">
        <v>3093</v>
      </c>
      <c r="R2931" t="s">
        <v>3094</v>
      </c>
    </row>
    <row r="2932" spans="1:18" x14ac:dyDescent="0.25">
      <c r="A2932">
        <v>22600500</v>
      </c>
      <c r="B2932" t="s">
        <v>3089</v>
      </c>
      <c r="D2932" t="s">
        <v>3090</v>
      </c>
      <c r="F2932">
        <v>1</v>
      </c>
      <c r="G2932">
        <v>0</v>
      </c>
      <c r="H2932">
        <v>172</v>
      </c>
      <c r="I2932">
        <v>172</v>
      </c>
      <c r="K2932"/>
      <c r="N2932" t="s">
        <v>3091</v>
      </c>
      <c r="O2932" t="s">
        <v>3092</v>
      </c>
      <c r="P2932" t="s">
        <v>3093</v>
      </c>
      <c r="R2932" t="s">
        <v>3094</v>
      </c>
    </row>
    <row r="2933" spans="1:18" x14ac:dyDescent="0.25">
      <c r="A2933">
        <v>22600600</v>
      </c>
      <c r="B2933" t="s">
        <v>3089</v>
      </c>
      <c r="D2933" t="s">
        <v>3090</v>
      </c>
      <c r="F2933">
        <v>1</v>
      </c>
      <c r="G2933">
        <v>0</v>
      </c>
      <c r="H2933">
        <v>160.06558000000001</v>
      </c>
      <c r="I2933">
        <v>160.06558000000001</v>
      </c>
      <c r="K2933"/>
      <c r="N2933" t="s">
        <v>3091</v>
      </c>
      <c r="O2933" t="s">
        <v>3092</v>
      </c>
      <c r="P2933" t="s">
        <v>3093</v>
      </c>
      <c r="R2933" t="s">
        <v>3094</v>
      </c>
    </row>
    <row r="2934" spans="1:18" x14ac:dyDescent="0.25">
      <c r="A2934">
        <v>22600700</v>
      </c>
      <c r="B2934" t="s">
        <v>3089</v>
      </c>
      <c r="D2934" t="s">
        <v>3090</v>
      </c>
      <c r="F2934">
        <v>1</v>
      </c>
      <c r="G2934">
        <v>0</v>
      </c>
      <c r="H2934">
        <v>125.66379999999999</v>
      </c>
      <c r="I2934">
        <v>125.66379999999999</v>
      </c>
      <c r="K2934"/>
      <c r="N2934" t="s">
        <v>3091</v>
      </c>
      <c r="O2934" t="s">
        <v>3092</v>
      </c>
      <c r="P2934" t="s">
        <v>3093</v>
      </c>
      <c r="R2934" t="s">
        <v>3094</v>
      </c>
    </row>
    <row r="2935" spans="1:18" x14ac:dyDescent="0.25">
      <c r="A2935">
        <v>22600800</v>
      </c>
      <c r="B2935" t="s">
        <v>3089</v>
      </c>
      <c r="D2935" t="s">
        <v>3090</v>
      </c>
      <c r="F2935">
        <v>1</v>
      </c>
      <c r="G2935">
        <v>0</v>
      </c>
      <c r="H2935">
        <v>116</v>
      </c>
      <c r="I2935">
        <v>116</v>
      </c>
      <c r="K2935"/>
      <c r="N2935" t="s">
        <v>3091</v>
      </c>
      <c r="O2935" t="s">
        <v>3092</v>
      </c>
      <c r="P2935" t="s">
        <v>3093</v>
      </c>
      <c r="R2935" t="s">
        <v>3094</v>
      </c>
    </row>
    <row r="2936" spans="1:18" x14ac:dyDescent="0.25">
      <c r="A2936">
        <v>22600900</v>
      </c>
      <c r="B2936" t="s">
        <v>3089</v>
      </c>
      <c r="D2936" t="s">
        <v>3090</v>
      </c>
      <c r="F2936">
        <v>1</v>
      </c>
      <c r="G2936">
        <v>0</v>
      </c>
      <c r="H2936">
        <v>417.24979999999999</v>
      </c>
      <c r="I2936">
        <v>417.24979999999999</v>
      </c>
      <c r="K2936"/>
      <c r="N2936" t="s">
        <v>3091</v>
      </c>
      <c r="O2936" t="s">
        <v>3092</v>
      </c>
      <c r="P2936" t="s">
        <v>3093</v>
      </c>
      <c r="R2936" t="s">
        <v>3094</v>
      </c>
    </row>
    <row r="2937" spans="1:18" x14ac:dyDescent="0.25">
      <c r="A2937">
        <v>22600901</v>
      </c>
      <c r="B2937" t="s">
        <v>3089</v>
      </c>
      <c r="D2937" t="s">
        <v>3090</v>
      </c>
      <c r="F2937">
        <v>1</v>
      </c>
      <c r="G2937">
        <v>0</v>
      </c>
      <c r="H2937">
        <v>71.714285714285694</v>
      </c>
      <c r="I2937">
        <v>71.714285714285694</v>
      </c>
      <c r="K2937"/>
      <c r="N2937" t="s">
        <v>3091</v>
      </c>
      <c r="O2937" t="s">
        <v>3092</v>
      </c>
      <c r="P2937" t="s">
        <v>3093</v>
      </c>
      <c r="R2937" t="s">
        <v>3094</v>
      </c>
    </row>
    <row r="2938" spans="1:18" x14ac:dyDescent="0.25">
      <c r="A2938">
        <v>22601000</v>
      </c>
      <c r="B2938" t="s">
        <v>3089</v>
      </c>
      <c r="D2938" t="s">
        <v>3090</v>
      </c>
      <c r="F2938">
        <v>1</v>
      </c>
      <c r="G2938">
        <v>0</v>
      </c>
      <c r="H2938">
        <v>259.55669999999998</v>
      </c>
      <c r="I2938">
        <v>259.55669999999998</v>
      </c>
      <c r="K2938"/>
      <c r="N2938" t="s">
        <v>3091</v>
      </c>
      <c r="O2938" t="s">
        <v>3092</v>
      </c>
      <c r="P2938" t="s">
        <v>3093</v>
      </c>
      <c r="R2938" t="s">
        <v>3094</v>
      </c>
    </row>
    <row r="2939" spans="1:18" x14ac:dyDescent="0.25">
      <c r="A2939">
        <v>22601001</v>
      </c>
      <c r="B2939" t="s">
        <v>3089</v>
      </c>
      <c r="D2939" t="s">
        <v>3090</v>
      </c>
      <c r="F2939">
        <v>1</v>
      </c>
      <c r="G2939">
        <v>0</v>
      </c>
      <c r="H2939">
        <v>125</v>
      </c>
      <c r="I2939">
        <v>125</v>
      </c>
      <c r="K2939"/>
      <c r="N2939" t="s">
        <v>3091</v>
      </c>
      <c r="O2939" t="s">
        <v>3092</v>
      </c>
      <c r="P2939" t="s">
        <v>3093</v>
      </c>
      <c r="R2939" t="s">
        <v>3094</v>
      </c>
    </row>
    <row r="2940" spans="1:18" x14ac:dyDescent="0.25">
      <c r="A2940">
        <v>22601100</v>
      </c>
      <c r="B2940" t="s">
        <v>3089</v>
      </c>
      <c r="D2940" t="s">
        <v>3090</v>
      </c>
      <c r="F2940">
        <v>1</v>
      </c>
      <c r="G2940">
        <v>0</v>
      </c>
      <c r="H2940">
        <v>75</v>
      </c>
      <c r="I2940">
        <v>75</v>
      </c>
      <c r="K2940"/>
      <c r="N2940" t="s">
        <v>3091</v>
      </c>
      <c r="O2940" t="s">
        <v>3092</v>
      </c>
      <c r="P2940" t="s">
        <v>3093</v>
      </c>
      <c r="R2940" t="s">
        <v>3094</v>
      </c>
    </row>
    <row r="2941" spans="1:18" x14ac:dyDescent="0.25">
      <c r="A2941">
        <v>22601200</v>
      </c>
      <c r="B2941" t="s">
        <v>3089</v>
      </c>
      <c r="D2941" t="s">
        <v>3090</v>
      </c>
      <c r="F2941">
        <v>1</v>
      </c>
      <c r="G2941">
        <v>0</v>
      </c>
      <c r="H2941">
        <v>91</v>
      </c>
      <c r="I2941">
        <v>91</v>
      </c>
      <c r="K2941"/>
      <c r="N2941" t="s">
        <v>3091</v>
      </c>
      <c r="O2941" t="s">
        <v>3092</v>
      </c>
      <c r="P2941" t="s">
        <v>3093</v>
      </c>
      <c r="R2941" t="s">
        <v>3094</v>
      </c>
    </row>
    <row r="2942" spans="1:18" x14ac:dyDescent="0.25">
      <c r="A2942">
        <v>22601300</v>
      </c>
      <c r="B2942" t="s">
        <v>3089</v>
      </c>
      <c r="D2942" t="s">
        <v>3090</v>
      </c>
      <c r="F2942">
        <v>1</v>
      </c>
      <c r="G2942">
        <v>0</v>
      </c>
      <c r="H2942">
        <v>108</v>
      </c>
      <c r="I2942">
        <v>108</v>
      </c>
      <c r="K2942"/>
      <c r="N2942" t="s">
        <v>3091</v>
      </c>
      <c r="O2942" t="s">
        <v>3092</v>
      </c>
      <c r="P2942" t="s">
        <v>3093</v>
      </c>
      <c r="R2942" t="s">
        <v>3094</v>
      </c>
    </row>
    <row r="2943" spans="1:18" x14ac:dyDescent="0.25">
      <c r="A2943">
        <v>22601400</v>
      </c>
      <c r="B2943" t="s">
        <v>3089</v>
      </c>
      <c r="D2943" t="s">
        <v>3090</v>
      </c>
      <c r="F2943">
        <v>1</v>
      </c>
      <c r="G2943">
        <v>0</v>
      </c>
      <c r="H2943">
        <v>86</v>
      </c>
      <c r="I2943">
        <v>86</v>
      </c>
      <c r="K2943"/>
      <c r="N2943" t="s">
        <v>3091</v>
      </c>
      <c r="O2943" t="s">
        <v>3092</v>
      </c>
      <c r="P2943" t="s">
        <v>3093</v>
      </c>
      <c r="R2943" t="s">
        <v>3094</v>
      </c>
    </row>
    <row r="2944" spans="1:18" x14ac:dyDescent="0.25">
      <c r="A2944">
        <v>22601500</v>
      </c>
      <c r="B2944" t="s">
        <v>3089</v>
      </c>
      <c r="D2944" t="s">
        <v>3090</v>
      </c>
      <c r="F2944">
        <v>1</v>
      </c>
      <c r="G2944">
        <v>0</v>
      </c>
      <c r="H2944">
        <v>108</v>
      </c>
      <c r="I2944">
        <v>108</v>
      </c>
      <c r="K2944"/>
      <c r="N2944" t="s">
        <v>3091</v>
      </c>
      <c r="O2944" t="s">
        <v>3092</v>
      </c>
      <c r="P2944" t="s">
        <v>3093</v>
      </c>
      <c r="R2944" t="s">
        <v>3094</v>
      </c>
    </row>
    <row r="2945" spans="1:18" x14ac:dyDescent="0.25">
      <c r="A2945">
        <v>22601600</v>
      </c>
      <c r="B2945" t="s">
        <v>3089</v>
      </c>
      <c r="D2945" t="s">
        <v>3090</v>
      </c>
      <c r="F2945">
        <v>1</v>
      </c>
      <c r="G2945">
        <v>0</v>
      </c>
      <c r="H2945">
        <v>0</v>
      </c>
      <c r="I2945">
        <v>0</v>
      </c>
      <c r="K2945"/>
      <c r="N2945" t="s">
        <v>3091</v>
      </c>
      <c r="O2945" t="s">
        <v>3092</v>
      </c>
      <c r="P2945" t="s">
        <v>3093</v>
      </c>
      <c r="R2945" t="s">
        <v>3094</v>
      </c>
    </row>
    <row r="2946" spans="1:18" x14ac:dyDescent="0.25">
      <c r="A2946">
        <v>22601700</v>
      </c>
      <c r="B2946" t="s">
        <v>3089</v>
      </c>
      <c r="D2946" t="s">
        <v>3090</v>
      </c>
      <c r="F2946">
        <v>1</v>
      </c>
      <c r="G2946">
        <v>0</v>
      </c>
      <c r="H2946">
        <v>0</v>
      </c>
      <c r="I2946">
        <v>0</v>
      </c>
      <c r="K2946"/>
      <c r="N2946" t="s">
        <v>3091</v>
      </c>
      <c r="O2946" t="s">
        <v>3092</v>
      </c>
      <c r="P2946" t="s">
        <v>3093</v>
      </c>
      <c r="R2946" t="s">
        <v>3094</v>
      </c>
    </row>
    <row r="2947" spans="1:18" x14ac:dyDescent="0.25">
      <c r="A2947">
        <v>22601800</v>
      </c>
      <c r="B2947" t="s">
        <v>3089</v>
      </c>
      <c r="D2947" t="s">
        <v>3090</v>
      </c>
      <c r="F2947">
        <v>1</v>
      </c>
      <c r="G2947">
        <v>0</v>
      </c>
      <c r="H2947">
        <v>175.40133333333301</v>
      </c>
      <c r="I2947">
        <v>175.40133333333301</v>
      </c>
      <c r="K2947"/>
      <c r="N2947" t="s">
        <v>3091</v>
      </c>
      <c r="O2947" t="s">
        <v>3092</v>
      </c>
      <c r="P2947" t="s">
        <v>3093</v>
      </c>
      <c r="R2947" t="s">
        <v>3094</v>
      </c>
    </row>
    <row r="2948" spans="1:18" x14ac:dyDescent="0.25">
      <c r="A2948">
        <v>22601900</v>
      </c>
      <c r="B2948" t="s">
        <v>3089</v>
      </c>
      <c r="D2948" t="s">
        <v>3090</v>
      </c>
      <c r="F2948">
        <v>1</v>
      </c>
      <c r="G2948">
        <v>0</v>
      </c>
      <c r="H2948">
        <v>75</v>
      </c>
      <c r="I2948">
        <v>75</v>
      </c>
      <c r="K2948"/>
      <c r="N2948" t="s">
        <v>3091</v>
      </c>
      <c r="O2948" t="s">
        <v>3092</v>
      </c>
      <c r="P2948" t="s">
        <v>3093</v>
      </c>
      <c r="R2948" t="s">
        <v>3094</v>
      </c>
    </row>
    <row r="2949" spans="1:18" x14ac:dyDescent="0.25">
      <c r="A2949">
        <v>22602000</v>
      </c>
      <c r="B2949" t="s">
        <v>3089</v>
      </c>
      <c r="D2949" t="s">
        <v>3090</v>
      </c>
      <c r="F2949">
        <v>1</v>
      </c>
      <c r="G2949">
        <v>0</v>
      </c>
      <c r="H2949">
        <v>100.3</v>
      </c>
      <c r="I2949">
        <v>100.3</v>
      </c>
      <c r="K2949"/>
      <c r="N2949" t="s">
        <v>3091</v>
      </c>
      <c r="O2949" t="s">
        <v>3092</v>
      </c>
      <c r="P2949" t="s">
        <v>3093</v>
      </c>
      <c r="R2949" t="s">
        <v>3094</v>
      </c>
    </row>
    <row r="2950" spans="1:18" x14ac:dyDescent="0.25">
      <c r="A2950">
        <v>22602100</v>
      </c>
      <c r="B2950" t="s">
        <v>3089</v>
      </c>
      <c r="D2950" t="s">
        <v>3090</v>
      </c>
      <c r="F2950">
        <v>1</v>
      </c>
      <c r="G2950">
        <v>0</v>
      </c>
      <c r="H2950">
        <v>90</v>
      </c>
      <c r="I2950">
        <v>90</v>
      </c>
      <c r="K2950"/>
      <c r="N2950" t="s">
        <v>3091</v>
      </c>
      <c r="O2950" t="s">
        <v>3092</v>
      </c>
      <c r="P2950" t="s">
        <v>3093</v>
      </c>
      <c r="R2950" t="s">
        <v>3094</v>
      </c>
    </row>
    <row r="2951" spans="1:18" x14ac:dyDescent="0.25">
      <c r="A2951">
        <v>22602200</v>
      </c>
      <c r="B2951" t="s">
        <v>3089</v>
      </c>
      <c r="D2951" t="s">
        <v>3090</v>
      </c>
      <c r="F2951">
        <v>1</v>
      </c>
      <c r="G2951">
        <v>0</v>
      </c>
      <c r="H2951">
        <v>36.25</v>
      </c>
      <c r="I2951">
        <v>36.25</v>
      </c>
      <c r="K2951"/>
      <c r="N2951" t="s">
        <v>3091</v>
      </c>
      <c r="O2951" t="s">
        <v>3092</v>
      </c>
      <c r="P2951" t="s">
        <v>3093</v>
      </c>
      <c r="R2951" t="s">
        <v>3094</v>
      </c>
    </row>
    <row r="2952" spans="1:18" x14ac:dyDescent="0.25">
      <c r="A2952">
        <v>22602300</v>
      </c>
      <c r="B2952" t="s">
        <v>3089</v>
      </c>
      <c r="D2952" t="s">
        <v>3090</v>
      </c>
      <c r="F2952">
        <v>1</v>
      </c>
      <c r="G2952">
        <v>0</v>
      </c>
      <c r="H2952">
        <v>160</v>
      </c>
      <c r="I2952">
        <v>160</v>
      </c>
      <c r="K2952"/>
      <c r="N2952" t="s">
        <v>3091</v>
      </c>
      <c r="O2952" t="s">
        <v>3092</v>
      </c>
      <c r="P2952" t="s">
        <v>3093</v>
      </c>
      <c r="R2952" t="s">
        <v>3094</v>
      </c>
    </row>
    <row r="2953" spans="1:18" x14ac:dyDescent="0.25">
      <c r="A2953">
        <v>22602400</v>
      </c>
      <c r="B2953" t="s">
        <v>3089</v>
      </c>
      <c r="D2953" t="s">
        <v>3090</v>
      </c>
      <c r="F2953">
        <v>1</v>
      </c>
      <c r="G2953">
        <v>0</v>
      </c>
      <c r="H2953">
        <v>157.05375000000001</v>
      </c>
      <c r="I2953">
        <v>157.05375000000001</v>
      </c>
      <c r="K2953"/>
      <c r="N2953" t="s">
        <v>3091</v>
      </c>
      <c r="O2953" t="s">
        <v>3092</v>
      </c>
      <c r="P2953" t="s">
        <v>3093</v>
      </c>
      <c r="R2953" t="s">
        <v>3094</v>
      </c>
    </row>
    <row r="2954" spans="1:18" x14ac:dyDescent="0.25">
      <c r="A2954">
        <v>22602500</v>
      </c>
      <c r="B2954" t="s">
        <v>3089</v>
      </c>
      <c r="D2954" t="s">
        <v>3090</v>
      </c>
      <c r="F2954">
        <v>1</v>
      </c>
      <c r="G2954">
        <v>0</v>
      </c>
      <c r="H2954">
        <v>168.85714285714201</v>
      </c>
      <c r="I2954">
        <v>168.85714285714201</v>
      </c>
      <c r="K2954"/>
      <c r="N2954" t="s">
        <v>3091</v>
      </c>
      <c r="O2954" t="s">
        <v>3092</v>
      </c>
      <c r="P2954" t="s">
        <v>3093</v>
      </c>
      <c r="R2954" t="s">
        <v>3094</v>
      </c>
    </row>
    <row r="2955" spans="1:18" x14ac:dyDescent="0.25">
      <c r="A2955">
        <v>22602600</v>
      </c>
      <c r="B2955" t="s">
        <v>3089</v>
      </c>
      <c r="D2955" t="s">
        <v>3090</v>
      </c>
      <c r="F2955">
        <v>1</v>
      </c>
      <c r="G2955">
        <v>0</v>
      </c>
      <c r="H2955">
        <v>154</v>
      </c>
      <c r="I2955">
        <v>154</v>
      </c>
      <c r="K2955"/>
      <c r="N2955" t="s">
        <v>3091</v>
      </c>
      <c r="O2955" t="s">
        <v>3092</v>
      </c>
      <c r="P2955" t="s">
        <v>3093</v>
      </c>
      <c r="R2955" t="s">
        <v>3094</v>
      </c>
    </row>
    <row r="2956" spans="1:18" x14ac:dyDescent="0.25">
      <c r="A2956">
        <v>22602700</v>
      </c>
      <c r="B2956" t="s">
        <v>3089</v>
      </c>
      <c r="D2956" t="s">
        <v>3090</v>
      </c>
      <c r="F2956">
        <v>1</v>
      </c>
      <c r="G2956">
        <v>0</v>
      </c>
      <c r="H2956">
        <v>120</v>
      </c>
      <c r="I2956">
        <v>120</v>
      </c>
      <c r="K2956"/>
      <c r="N2956" t="s">
        <v>3091</v>
      </c>
      <c r="O2956" t="s">
        <v>3092</v>
      </c>
      <c r="P2956" t="s">
        <v>3093</v>
      </c>
      <c r="R2956" t="s">
        <v>3094</v>
      </c>
    </row>
    <row r="2957" spans="1:18" x14ac:dyDescent="0.25">
      <c r="A2957">
        <v>22602800</v>
      </c>
      <c r="B2957" t="s">
        <v>3089</v>
      </c>
      <c r="D2957" t="s">
        <v>3090</v>
      </c>
      <c r="E2957" t="s">
        <v>3090</v>
      </c>
      <c r="F2957">
        <v>1</v>
      </c>
      <c r="G2957">
        <v>0</v>
      </c>
      <c r="H2957">
        <v>1.0568124999999999</v>
      </c>
      <c r="I2957">
        <v>1.0568124999999999</v>
      </c>
      <c r="K2957"/>
      <c r="N2957" t="s">
        <v>3091</v>
      </c>
      <c r="O2957" t="s">
        <v>3092</v>
      </c>
      <c r="P2957" t="s">
        <v>3093</v>
      </c>
      <c r="R2957" t="s">
        <v>3094</v>
      </c>
    </row>
    <row r="2958" spans="1:18" x14ac:dyDescent="0.25">
      <c r="A2958">
        <v>22602900</v>
      </c>
      <c r="B2958" t="s">
        <v>3089</v>
      </c>
      <c r="D2958" t="s">
        <v>3090</v>
      </c>
      <c r="F2958">
        <v>1</v>
      </c>
      <c r="G2958">
        <v>0</v>
      </c>
      <c r="H2958">
        <v>35</v>
      </c>
      <c r="I2958">
        <v>35</v>
      </c>
      <c r="K2958"/>
      <c r="N2958" t="s">
        <v>3091</v>
      </c>
      <c r="O2958" t="s">
        <v>3092</v>
      </c>
      <c r="P2958" t="s">
        <v>3093</v>
      </c>
      <c r="R2958" t="s">
        <v>3094</v>
      </c>
    </row>
    <row r="2959" spans="1:18" x14ac:dyDescent="0.25">
      <c r="A2959">
        <v>22700100</v>
      </c>
      <c r="B2959" t="s">
        <v>3089</v>
      </c>
      <c r="D2959" t="s">
        <v>3090</v>
      </c>
      <c r="F2959">
        <v>1</v>
      </c>
      <c r="G2959">
        <v>0</v>
      </c>
      <c r="H2959">
        <v>298</v>
      </c>
      <c r="I2959">
        <v>298</v>
      </c>
      <c r="K2959"/>
      <c r="N2959" t="s">
        <v>3091</v>
      </c>
      <c r="O2959" t="s">
        <v>3092</v>
      </c>
      <c r="P2959" t="s">
        <v>3093</v>
      </c>
      <c r="R2959" t="s">
        <v>3094</v>
      </c>
    </row>
    <row r="2960" spans="1:18" x14ac:dyDescent="0.25">
      <c r="A2960">
        <v>22700200</v>
      </c>
      <c r="B2960" t="s">
        <v>3089</v>
      </c>
      <c r="D2960" t="s">
        <v>3090</v>
      </c>
      <c r="F2960">
        <v>1</v>
      </c>
      <c r="G2960">
        <v>0</v>
      </c>
      <c r="H2960">
        <v>374.5</v>
      </c>
      <c r="I2960">
        <v>374.5</v>
      </c>
      <c r="K2960"/>
      <c r="N2960" t="s">
        <v>3091</v>
      </c>
      <c r="O2960" t="s">
        <v>3092</v>
      </c>
      <c r="P2960" t="s">
        <v>3093</v>
      </c>
      <c r="R2960" t="s">
        <v>3094</v>
      </c>
    </row>
    <row r="2961" spans="1:18" x14ac:dyDescent="0.25">
      <c r="A2961">
        <v>22700300</v>
      </c>
      <c r="B2961" t="s">
        <v>3089</v>
      </c>
      <c r="D2961" t="s">
        <v>3090</v>
      </c>
      <c r="F2961">
        <v>1</v>
      </c>
      <c r="G2961">
        <v>0</v>
      </c>
      <c r="H2961">
        <v>396</v>
      </c>
      <c r="I2961">
        <v>396</v>
      </c>
      <c r="K2961"/>
      <c r="N2961" t="s">
        <v>3091</v>
      </c>
      <c r="O2961" t="s">
        <v>3092</v>
      </c>
      <c r="P2961" t="s">
        <v>3093</v>
      </c>
      <c r="R2961" t="s">
        <v>3094</v>
      </c>
    </row>
    <row r="2962" spans="1:18" x14ac:dyDescent="0.25">
      <c r="A2962">
        <v>22700400</v>
      </c>
      <c r="B2962" t="s">
        <v>3089</v>
      </c>
      <c r="D2962" t="s">
        <v>3090</v>
      </c>
      <c r="F2962">
        <v>1</v>
      </c>
      <c r="G2962">
        <v>0</v>
      </c>
      <c r="H2962">
        <v>0</v>
      </c>
      <c r="I2962">
        <v>0</v>
      </c>
      <c r="K2962"/>
      <c r="N2962" t="s">
        <v>3091</v>
      </c>
      <c r="O2962" t="s">
        <v>3092</v>
      </c>
      <c r="P2962" t="s">
        <v>3093</v>
      </c>
      <c r="R2962" t="s">
        <v>3094</v>
      </c>
    </row>
    <row r="2963" spans="1:18" x14ac:dyDescent="0.25">
      <c r="A2963">
        <v>22700500</v>
      </c>
      <c r="B2963" t="s">
        <v>3089</v>
      </c>
      <c r="D2963" t="s">
        <v>3090</v>
      </c>
      <c r="F2963">
        <v>1</v>
      </c>
      <c r="G2963">
        <v>0</v>
      </c>
      <c r="H2963">
        <v>1156</v>
      </c>
      <c r="I2963">
        <v>1156</v>
      </c>
      <c r="K2963"/>
      <c r="N2963" t="s">
        <v>3091</v>
      </c>
      <c r="O2963" t="s">
        <v>3092</v>
      </c>
      <c r="P2963" t="s">
        <v>3093</v>
      </c>
      <c r="R2963" t="s">
        <v>3094</v>
      </c>
    </row>
    <row r="2964" spans="1:18" x14ac:dyDescent="0.25">
      <c r="A2964">
        <v>22700600</v>
      </c>
      <c r="B2964" t="s">
        <v>3089</v>
      </c>
      <c r="D2964" t="s">
        <v>3090</v>
      </c>
      <c r="F2964">
        <v>1</v>
      </c>
      <c r="G2964">
        <v>0</v>
      </c>
      <c r="H2964">
        <v>404</v>
      </c>
      <c r="I2964">
        <v>404</v>
      </c>
      <c r="K2964"/>
      <c r="N2964" t="s">
        <v>3091</v>
      </c>
      <c r="O2964" t="s">
        <v>3092</v>
      </c>
      <c r="P2964" t="s">
        <v>3093</v>
      </c>
      <c r="R2964" t="s">
        <v>3094</v>
      </c>
    </row>
    <row r="2965" spans="1:18" x14ac:dyDescent="0.25">
      <c r="A2965">
        <v>22700700</v>
      </c>
      <c r="B2965" t="s">
        <v>3089</v>
      </c>
      <c r="D2965" t="s">
        <v>3090</v>
      </c>
      <c r="F2965">
        <v>1</v>
      </c>
      <c r="G2965">
        <v>0</v>
      </c>
      <c r="H2965">
        <v>313</v>
      </c>
      <c r="I2965">
        <v>313</v>
      </c>
      <c r="K2965"/>
      <c r="N2965" t="s">
        <v>3091</v>
      </c>
      <c r="O2965" t="s">
        <v>3092</v>
      </c>
      <c r="P2965" t="s">
        <v>3093</v>
      </c>
      <c r="R2965" t="s">
        <v>3094</v>
      </c>
    </row>
    <row r="2966" spans="1:18" x14ac:dyDescent="0.25">
      <c r="A2966">
        <v>22700800</v>
      </c>
      <c r="B2966" t="s">
        <v>3089</v>
      </c>
      <c r="D2966" t="s">
        <v>3090</v>
      </c>
      <c r="F2966">
        <v>1</v>
      </c>
      <c r="G2966">
        <v>0</v>
      </c>
      <c r="H2966">
        <v>486.63</v>
      </c>
      <c r="I2966">
        <v>486.63</v>
      </c>
      <c r="K2966"/>
      <c r="N2966" t="s">
        <v>3091</v>
      </c>
      <c r="O2966" t="s">
        <v>3092</v>
      </c>
      <c r="P2966" t="s">
        <v>3093</v>
      </c>
      <c r="R2966" t="s">
        <v>3094</v>
      </c>
    </row>
    <row r="2967" spans="1:18" x14ac:dyDescent="0.25">
      <c r="A2967">
        <v>22700900</v>
      </c>
      <c r="B2967" t="s">
        <v>3089</v>
      </c>
      <c r="D2967" t="s">
        <v>3090</v>
      </c>
      <c r="F2967">
        <v>1</v>
      </c>
      <c r="G2967">
        <v>0</v>
      </c>
      <c r="H2967">
        <v>373.34</v>
      </c>
      <c r="I2967">
        <v>373.34</v>
      </c>
      <c r="K2967"/>
      <c r="N2967" t="s">
        <v>3091</v>
      </c>
      <c r="O2967" t="s">
        <v>3092</v>
      </c>
      <c r="P2967" t="s">
        <v>3093</v>
      </c>
      <c r="R2967" t="s">
        <v>3094</v>
      </c>
    </row>
    <row r="2968" spans="1:18" x14ac:dyDescent="0.25">
      <c r="A2968">
        <v>22700901</v>
      </c>
      <c r="B2968" t="s">
        <v>3089</v>
      </c>
      <c r="D2968" t="s">
        <v>3090</v>
      </c>
      <c r="F2968">
        <v>1</v>
      </c>
      <c r="G2968">
        <v>0</v>
      </c>
      <c r="H2968">
        <v>0</v>
      </c>
      <c r="I2968">
        <v>0</v>
      </c>
      <c r="K2968"/>
      <c r="N2968" t="s">
        <v>3091</v>
      </c>
      <c r="O2968" t="s">
        <v>3092</v>
      </c>
      <c r="P2968" t="s">
        <v>3093</v>
      </c>
      <c r="R2968" t="s">
        <v>3094</v>
      </c>
    </row>
    <row r="2969" spans="1:18" x14ac:dyDescent="0.25">
      <c r="A2969">
        <v>22701000</v>
      </c>
      <c r="B2969" t="s">
        <v>3089</v>
      </c>
      <c r="D2969" t="s">
        <v>3090</v>
      </c>
      <c r="F2969">
        <v>1</v>
      </c>
      <c r="G2969">
        <v>0</v>
      </c>
      <c r="H2969">
        <v>491.83053999999998</v>
      </c>
      <c r="I2969">
        <v>491.83053999999998</v>
      </c>
      <c r="K2969"/>
      <c r="N2969" t="s">
        <v>3091</v>
      </c>
      <c r="O2969" t="s">
        <v>3092</v>
      </c>
      <c r="P2969" t="s">
        <v>3093</v>
      </c>
      <c r="R2969" t="s">
        <v>3094</v>
      </c>
    </row>
    <row r="2970" spans="1:18" x14ac:dyDescent="0.25">
      <c r="A2970">
        <v>22701100</v>
      </c>
      <c r="B2970" t="s">
        <v>3089</v>
      </c>
      <c r="D2970" t="s">
        <v>3090</v>
      </c>
      <c r="F2970">
        <v>1</v>
      </c>
      <c r="G2970">
        <v>0</v>
      </c>
      <c r="H2970">
        <v>640</v>
      </c>
      <c r="I2970">
        <v>640</v>
      </c>
      <c r="K2970"/>
      <c r="N2970" t="s">
        <v>3091</v>
      </c>
      <c r="O2970" t="s">
        <v>3092</v>
      </c>
      <c r="P2970" t="s">
        <v>3093</v>
      </c>
      <c r="R2970" t="s">
        <v>3094</v>
      </c>
    </row>
    <row r="2971" spans="1:18" x14ac:dyDescent="0.25">
      <c r="A2971">
        <v>22701200</v>
      </c>
      <c r="B2971" t="s">
        <v>3089</v>
      </c>
      <c r="D2971" t="s">
        <v>3090</v>
      </c>
      <c r="F2971">
        <v>1</v>
      </c>
      <c r="G2971">
        <v>0</v>
      </c>
      <c r="H2971">
        <v>209.72</v>
      </c>
      <c r="I2971">
        <v>209.72</v>
      </c>
      <c r="K2971"/>
      <c r="N2971" t="s">
        <v>3091</v>
      </c>
      <c r="O2971" t="s">
        <v>3092</v>
      </c>
      <c r="P2971" t="s">
        <v>3093</v>
      </c>
      <c r="R2971" t="s">
        <v>3094</v>
      </c>
    </row>
    <row r="2972" spans="1:18" x14ac:dyDescent="0.25">
      <c r="A2972">
        <v>22701300</v>
      </c>
      <c r="B2972" t="s">
        <v>3089</v>
      </c>
      <c r="D2972" t="s">
        <v>3090</v>
      </c>
      <c r="F2972">
        <v>1</v>
      </c>
      <c r="G2972">
        <v>0</v>
      </c>
      <c r="H2972">
        <v>243.27</v>
      </c>
      <c r="I2972">
        <v>243.27</v>
      </c>
      <c r="K2972"/>
      <c r="N2972" t="s">
        <v>3091</v>
      </c>
      <c r="O2972" t="s">
        <v>3092</v>
      </c>
      <c r="P2972" t="s">
        <v>3093</v>
      </c>
      <c r="R2972" t="s">
        <v>3094</v>
      </c>
    </row>
    <row r="2973" spans="1:18" x14ac:dyDescent="0.25">
      <c r="A2973">
        <v>22701400</v>
      </c>
      <c r="B2973" t="s">
        <v>3089</v>
      </c>
      <c r="D2973" t="s">
        <v>3090</v>
      </c>
      <c r="F2973">
        <v>1</v>
      </c>
      <c r="G2973">
        <v>0</v>
      </c>
      <c r="H2973">
        <v>506.80090000000001</v>
      </c>
      <c r="I2973">
        <v>506.80090000000001</v>
      </c>
      <c r="K2973"/>
      <c r="N2973" t="s">
        <v>3091</v>
      </c>
      <c r="O2973" t="s">
        <v>3092</v>
      </c>
      <c r="P2973" t="s">
        <v>3093</v>
      </c>
      <c r="R2973" t="s">
        <v>3094</v>
      </c>
    </row>
    <row r="2974" spans="1:18" x14ac:dyDescent="0.25">
      <c r="A2974">
        <v>22701500</v>
      </c>
      <c r="B2974" t="s">
        <v>3089</v>
      </c>
      <c r="D2974" t="s">
        <v>3090</v>
      </c>
      <c r="F2974">
        <v>1</v>
      </c>
      <c r="G2974">
        <v>0</v>
      </c>
      <c r="H2974">
        <v>20</v>
      </c>
      <c r="I2974">
        <v>20</v>
      </c>
      <c r="K2974"/>
      <c r="N2974" t="s">
        <v>3091</v>
      </c>
      <c r="O2974" t="s">
        <v>3092</v>
      </c>
      <c r="P2974" t="s">
        <v>3093</v>
      </c>
      <c r="R2974" t="s">
        <v>3094</v>
      </c>
    </row>
    <row r="2975" spans="1:18" x14ac:dyDescent="0.25">
      <c r="A2975">
        <v>22701600</v>
      </c>
      <c r="B2975" t="s">
        <v>3089</v>
      </c>
      <c r="D2975" t="s">
        <v>3090</v>
      </c>
      <c r="F2975">
        <v>1</v>
      </c>
      <c r="G2975">
        <v>0</v>
      </c>
      <c r="H2975">
        <v>263.55</v>
      </c>
      <c r="I2975">
        <v>263.55</v>
      </c>
      <c r="K2975"/>
      <c r="N2975" t="s">
        <v>3091</v>
      </c>
      <c r="O2975" t="s">
        <v>3092</v>
      </c>
      <c r="P2975" t="s">
        <v>3093</v>
      </c>
      <c r="R2975" t="s">
        <v>3094</v>
      </c>
    </row>
    <row r="2976" spans="1:18" x14ac:dyDescent="0.25">
      <c r="A2976">
        <v>22701700</v>
      </c>
      <c r="B2976" t="s">
        <v>3089</v>
      </c>
      <c r="D2976" t="s">
        <v>3090</v>
      </c>
      <c r="F2976">
        <v>1</v>
      </c>
      <c r="G2976">
        <v>0</v>
      </c>
      <c r="H2976">
        <v>37.650599999999997</v>
      </c>
      <c r="I2976">
        <v>37.650599999999997</v>
      </c>
      <c r="K2976"/>
      <c r="N2976" t="s">
        <v>3091</v>
      </c>
      <c r="O2976" t="s">
        <v>3092</v>
      </c>
      <c r="P2976" t="s">
        <v>3093</v>
      </c>
      <c r="R2976" t="s">
        <v>3094</v>
      </c>
    </row>
    <row r="2977" spans="1:18" x14ac:dyDescent="0.25">
      <c r="A2977">
        <v>22701800</v>
      </c>
      <c r="B2977" t="s">
        <v>3089</v>
      </c>
      <c r="D2977" t="s">
        <v>3090</v>
      </c>
      <c r="F2977">
        <v>1</v>
      </c>
      <c r="G2977">
        <v>0</v>
      </c>
      <c r="H2977">
        <v>0</v>
      </c>
      <c r="I2977">
        <v>0</v>
      </c>
      <c r="K2977"/>
      <c r="N2977" t="s">
        <v>3091</v>
      </c>
      <c r="O2977" t="s">
        <v>3092</v>
      </c>
      <c r="P2977" t="s">
        <v>3093</v>
      </c>
      <c r="R2977" t="s">
        <v>3094</v>
      </c>
    </row>
    <row r="2978" spans="1:18" x14ac:dyDescent="0.25">
      <c r="A2978">
        <v>22701801</v>
      </c>
      <c r="B2978" t="s">
        <v>3089</v>
      </c>
      <c r="D2978" t="s">
        <v>3090</v>
      </c>
      <c r="F2978">
        <v>1</v>
      </c>
      <c r="G2978">
        <v>0</v>
      </c>
      <c r="H2978">
        <v>296</v>
      </c>
      <c r="I2978">
        <v>296</v>
      </c>
      <c r="K2978"/>
      <c r="N2978" t="s">
        <v>3091</v>
      </c>
      <c r="O2978" t="s">
        <v>3092</v>
      </c>
      <c r="P2978" t="s">
        <v>3093</v>
      </c>
      <c r="R2978" t="s">
        <v>3094</v>
      </c>
    </row>
    <row r="2979" spans="1:18" x14ac:dyDescent="0.25">
      <c r="A2979">
        <v>22701900</v>
      </c>
      <c r="B2979" t="s">
        <v>3089</v>
      </c>
      <c r="D2979" t="s">
        <v>3090</v>
      </c>
      <c r="F2979">
        <v>1</v>
      </c>
      <c r="G2979">
        <v>0</v>
      </c>
      <c r="H2979">
        <v>501.04259999999999</v>
      </c>
      <c r="I2979">
        <v>501.04259999999999</v>
      </c>
      <c r="K2979"/>
      <c r="N2979" t="s">
        <v>3091</v>
      </c>
      <c r="O2979" t="s">
        <v>3092</v>
      </c>
      <c r="P2979" t="s">
        <v>3093</v>
      </c>
      <c r="R2979" t="s">
        <v>3094</v>
      </c>
    </row>
    <row r="2980" spans="1:18" x14ac:dyDescent="0.25">
      <c r="A2980">
        <v>22701910</v>
      </c>
      <c r="B2980" t="s">
        <v>3089</v>
      </c>
      <c r="D2980" t="s">
        <v>3090</v>
      </c>
      <c r="F2980">
        <v>1</v>
      </c>
      <c r="G2980">
        <v>0</v>
      </c>
      <c r="H2980">
        <v>0</v>
      </c>
      <c r="I2980">
        <v>0</v>
      </c>
      <c r="K2980"/>
      <c r="N2980" t="s">
        <v>3091</v>
      </c>
      <c r="O2980" t="s">
        <v>3092</v>
      </c>
      <c r="P2980" t="s">
        <v>3093</v>
      </c>
      <c r="R2980" t="s">
        <v>3094</v>
      </c>
    </row>
    <row r="2981" spans="1:18" x14ac:dyDescent="0.25">
      <c r="A2981">
        <v>22702000</v>
      </c>
      <c r="B2981" t="s">
        <v>3089</v>
      </c>
      <c r="D2981" t="s">
        <v>3090</v>
      </c>
      <c r="F2981">
        <v>1</v>
      </c>
      <c r="G2981">
        <v>0</v>
      </c>
      <c r="H2981">
        <v>1084.6300000000001</v>
      </c>
      <c r="I2981">
        <v>1084.6300000000001</v>
      </c>
      <c r="K2981"/>
      <c r="N2981" t="s">
        <v>3091</v>
      </c>
      <c r="O2981" t="s">
        <v>3092</v>
      </c>
      <c r="P2981" t="s">
        <v>3093</v>
      </c>
      <c r="R2981" t="s">
        <v>3094</v>
      </c>
    </row>
    <row r="2982" spans="1:18" x14ac:dyDescent="0.25">
      <c r="A2982">
        <v>22702100</v>
      </c>
      <c r="B2982" t="s">
        <v>3089</v>
      </c>
      <c r="D2982" t="s">
        <v>3090</v>
      </c>
      <c r="F2982">
        <v>1</v>
      </c>
      <c r="G2982">
        <v>0</v>
      </c>
      <c r="H2982">
        <v>266.22666666666601</v>
      </c>
      <c r="I2982">
        <v>266.22666666666601</v>
      </c>
      <c r="K2982"/>
      <c r="N2982" t="s">
        <v>3091</v>
      </c>
      <c r="O2982" t="s">
        <v>3092</v>
      </c>
      <c r="P2982" t="s">
        <v>3093</v>
      </c>
      <c r="R2982" t="s">
        <v>3094</v>
      </c>
    </row>
    <row r="2983" spans="1:18" x14ac:dyDescent="0.25">
      <c r="A2983">
        <v>22702200</v>
      </c>
      <c r="B2983" t="s">
        <v>3089</v>
      </c>
      <c r="D2983" t="s">
        <v>3090</v>
      </c>
      <c r="F2983">
        <v>1</v>
      </c>
      <c r="G2983">
        <v>0</v>
      </c>
      <c r="H2983">
        <v>0</v>
      </c>
      <c r="I2983">
        <v>0</v>
      </c>
      <c r="K2983"/>
      <c r="N2983" t="s">
        <v>3091</v>
      </c>
      <c r="O2983" t="s">
        <v>3092</v>
      </c>
      <c r="P2983" t="s">
        <v>3093</v>
      </c>
      <c r="R2983" t="s">
        <v>3094</v>
      </c>
    </row>
    <row r="2984" spans="1:18" x14ac:dyDescent="0.25">
      <c r="A2984">
        <v>22702300</v>
      </c>
      <c r="B2984" t="s">
        <v>3089</v>
      </c>
      <c r="D2984" t="s">
        <v>3090</v>
      </c>
      <c r="F2984">
        <v>1</v>
      </c>
      <c r="G2984">
        <v>0</v>
      </c>
      <c r="H2984">
        <v>0</v>
      </c>
      <c r="I2984">
        <v>0</v>
      </c>
      <c r="K2984"/>
      <c r="N2984" t="s">
        <v>3091</v>
      </c>
      <c r="O2984" t="s">
        <v>3092</v>
      </c>
      <c r="P2984" t="s">
        <v>3093</v>
      </c>
      <c r="R2984" t="s">
        <v>3094</v>
      </c>
    </row>
    <row r="2985" spans="1:18" x14ac:dyDescent="0.25">
      <c r="A2985">
        <v>22703000</v>
      </c>
      <c r="B2985" t="s">
        <v>3089</v>
      </c>
      <c r="D2985" t="s">
        <v>3090</v>
      </c>
      <c r="F2985">
        <v>1</v>
      </c>
      <c r="G2985">
        <v>0</v>
      </c>
      <c r="H2985">
        <v>299.19490000000002</v>
      </c>
      <c r="I2985">
        <v>299.19490000000002</v>
      </c>
      <c r="K2985"/>
      <c r="N2985" t="s">
        <v>3091</v>
      </c>
      <c r="O2985" t="s">
        <v>3092</v>
      </c>
      <c r="P2985" t="s">
        <v>3093</v>
      </c>
      <c r="R2985" t="s">
        <v>3094</v>
      </c>
    </row>
    <row r="2986" spans="1:18" x14ac:dyDescent="0.25">
      <c r="A2986">
        <v>22704000</v>
      </c>
      <c r="B2986" t="s">
        <v>3089</v>
      </c>
      <c r="D2986" t="s">
        <v>3090</v>
      </c>
      <c r="F2986">
        <v>1</v>
      </c>
      <c r="G2986">
        <v>0</v>
      </c>
      <c r="H2986">
        <v>0</v>
      </c>
      <c r="I2986">
        <v>0</v>
      </c>
      <c r="K2986"/>
      <c r="N2986" t="s">
        <v>3091</v>
      </c>
      <c r="O2986" t="s">
        <v>3092</v>
      </c>
      <c r="P2986" t="s">
        <v>3093</v>
      </c>
      <c r="R2986" t="s">
        <v>3094</v>
      </c>
    </row>
    <row r="2987" spans="1:18" x14ac:dyDescent="0.25">
      <c r="A2987">
        <v>22705000</v>
      </c>
      <c r="B2987" t="s">
        <v>3089</v>
      </c>
      <c r="D2987" t="s">
        <v>3090</v>
      </c>
      <c r="F2987">
        <v>1</v>
      </c>
      <c r="G2987">
        <v>0</v>
      </c>
      <c r="H2987">
        <v>63.7164</v>
      </c>
      <c r="I2987">
        <v>63.7164</v>
      </c>
      <c r="K2987"/>
      <c r="N2987" t="s">
        <v>3091</v>
      </c>
      <c r="O2987" t="s">
        <v>3092</v>
      </c>
      <c r="P2987" t="s">
        <v>3093</v>
      </c>
      <c r="R2987" t="s">
        <v>3094</v>
      </c>
    </row>
    <row r="2988" spans="1:18" x14ac:dyDescent="0.25">
      <c r="A2988">
        <v>22706000</v>
      </c>
      <c r="B2988" t="s">
        <v>3089</v>
      </c>
      <c r="D2988" t="s">
        <v>3090</v>
      </c>
      <c r="F2988">
        <v>1</v>
      </c>
      <c r="G2988">
        <v>0</v>
      </c>
      <c r="H2988">
        <v>11.59</v>
      </c>
      <c r="I2988">
        <v>11.59</v>
      </c>
      <c r="K2988"/>
      <c r="N2988" t="s">
        <v>3091</v>
      </c>
      <c r="O2988" t="s">
        <v>3092</v>
      </c>
      <c r="P2988" t="s">
        <v>3093</v>
      </c>
      <c r="R2988" t="s">
        <v>3094</v>
      </c>
    </row>
    <row r="2989" spans="1:18" x14ac:dyDescent="0.25">
      <c r="A2989">
        <v>22707000</v>
      </c>
      <c r="B2989" t="s">
        <v>3089</v>
      </c>
      <c r="D2989" t="s">
        <v>3090</v>
      </c>
      <c r="F2989">
        <v>1</v>
      </c>
      <c r="G2989">
        <v>0</v>
      </c>
      <c r="H2989">
        <v>24.907299999999999</v>
      </c>
      <c r="I2989">
        <v>24.907299999999999</v>
      </c>
      <c r="K2989"/>
      <c r="N2989" t="s">
        <v>3091</v>
      </c>
      <c r="O2989" t="s">
        <v>3092</v>
      </c>
      <c r="P2989" t="s">
        <v>3093</v>
      </c>
      <c r="R2989" t="s">
        <v>3094</v>
      </c>
    </row>
    <row r="2990" spans="1:18" x14ac:dyDescent="0.25">
      <c r="A2990">
        <v>22707100</v>
      </c>
      <c r="B2990" t="s">
        <v>3089</v>
      </c>
      <c r="D2990" t="s">
        <v>3090</v>
      </c>
      <c r="F2990">
        <v>1</v>
      </c>
      <c r="G2990">
        <v>0</v>
      </c>
      <c r="H2990">
        <v>0</v>
      </c>
      <c r="I2990">
        <v>0</v>
      </c>
      <c r="K2990"/>
      <c r="N2990" t="s">
        <v>3091</v>
      </c>
      <c r="O2990" t="s">
        <v>3092</v>
      </c>
      <c r="P2990" t="s">
        <v>3093</v>
      </c>
      <c r="R2990" t="s">
        <v>3094</v>
      </c>
    </row>
    <row r="2991" spans="1:18" x14ac:dyDescent="0.25">
      <c r="A2991">
        <v>22707200</v>
      </c>
      <c r="B2991" t="s">
        <v>3089</v>
      </c>
      <c r="D2991" t="s">
        <v>3090</v>
      </c>
      <c r="F2991">
        <v>1</v>
      </c>
      <c r="G2991">
        <v>0</v>
      </c>
      <c r="H2991">
        <v>0</v>
      </c>
      <c r="I2991">
        <v>0</v>
      </c>
      <c r="K2991"/>
      <c r="N2991" t="s">
        <v>3091</v>
      </c>
      <c r="O2991" t="s">
        <v>3092</v>
      </c>
      <c r="P2991" t="s">
        <v>3093</v>
      </c>
      <c r="R2991" t="s">
        <v>3094</v>
      </c>
    </row>
    <row r="2992" spans="1:18" x14ac:dyDescent="0.25">
      <c r="A2992">
        <v>22707300</v>
      </c>
      <c r="B2992" t="s">
        <v>3089</v>
      </c>
      <c r="D2992" t="s">
        <v>3090</v>
      </c>
      <c r="F2992">
        <v>1</v>
      </c>
      <c r="G2992">
        <v>0</v>
      </c>
      <c r="H2992">
        <v>0</v>
      </c>
      <c r="I2992">
        <v>0</v>
      </c>
      <c r="K2992"/>
      <c r="N2992" t="s">
        <v>3091</v>
      </c>
      <c r="O2992" t="s">
        <v>3092</v>
      </c>
      <c r="P2992" t="s">
        <v>3093</v>
      </c>
      <c r="R2992" t="s">
        <v>3094</v>
      </c>
    </row>
    <row r="2993" spans="1:18" x14ac:dyDescent="0.25">
      <c r="A2993">
        <v>22707400</v>
      </c>
      <c r="B2993" t="s">
        <v>3089</v>
      </c>
      <c r="D2993" t="s">
        <v>3090</v>
      </c>
      <c r="F2993">
        <v>1</v>
      </c>
      <c r="G2993">
        <v>0</v>
      </c>
      <c r="H2993">
        <v>456.66</v>
      </c>
      <c r="I2993">
        <v>456.66</v>
      </c>
      <c r="K2993"/>
      <c r="N2993" t="s">
        <v>3091</v>
      </c>
      <c r="O2993" t="s">
        <v>3092</v>
      </c>
      <c r="P2993" t="s">
        <v>3093</v>
      </c>
      <c r="R2993" t="s">
        <v>3094</v>
      </c>
    </row>
    <row r="2994" spans="1:18" x14ac:dyDescent="0.25">
      <c r="A2994">
        <v>22707500</v>
      </c>
      <c r="B2994" t="s">
        <v>3089</v>
      </c>
      <c r="D2994" t="s">
        <v>3090</v>
      </c>
      <c r="F2994">
        <v>1</v>
      </c>
      <c r="G2994">
        <v>0</v>
      </c>
      <c r="H2994">
        <v>692.19179999999994</v>
      </c>
      <c r="I2994">
        <v>692.19179999999994</v>
      </c>
      <c r="K2994"/>
      <c r="N2994" t="s">
        <v>3091</v>
      </c>
      <c r="O2994" t="s">
        <v>3092</v>
      </c>
      <c r="P2994" t="s">
        <v>3093</v>
      </c>
      <c r="R2994" t="s">
        <v>3094</v>
      </c>
    </row>
    <row r="2995" spans="1:18" x14ac:dyDescent="0.25">
      <c r="A2995">
        <v>22707600</v>
      </c>
      <c r="B2995" t="s">
        <v>3089</v>
      </c>
      <c r="D2995" t="s">
        <v>3090</v>
      </c>
      <c r="F2995">
        <v>1</v>
      </c>
      <c r="G2995">
        <v>0</v>
      </c>
      <c r="H2995">
        <v>0</v>
      </c>
      <c r="I2995">
        <v>0</v>
      </c>
      <c r="K2995"/>
      <c r="N2995" t="s">
        <v>3091</v>
      </c>
      <c r="O2995" t="s">
        <v>3092</v>
      </c>
      <c r="P2995" t="s">
        <v>3093</v>
      </c>
      <c r="R2995" t="s">
        <v>3094</v>
      </c>
    </row>
    <row r="2996" spans="1:18" x14ac:dyDescent="0.25">
      <c r="A2996">
        <v>22707700</v>
      </c>
      <c r="B2996" t="s">
        <v>3089</v>
      </c>
      <c r="D2996" t="s">
        <v>3090</v>
      </c>
      <c r="F2996">
        <v>1</v>
      </c>
      <c r="G2996">
        <v>0</v>
      </c>
      <c r="H2996">
        <v>99.55</v>
      </c>
      <c r="I2996">
        <v>99.55</v>
      </c>
      <c r="K2996"/>
      <c r="N2996" t="s">
        <v>3091</v>
      </c>
      <c r="O2996" t="s">
        <v>3092</v>
      </c>
      <c r="P2996" t="s">
        <v>3093</v>
      </c>
      <c r="R2996" t="s">
        <v>3094</v>
      </c>
    </row>
    <row r="2997" spans="1:18" x14ac:dyDescent="0.25">
      <c r="A2997">
        <v>22707800</v>
      </c>
      <c r="B2997" t="s">
        <v>3089</v>
      </c>
      <c r="D2997" t="s">
        <v>3090</v>
      </c>
      <c r="F2997">
        <v>1</v>
      </c>
      <c r="G2997">
        <v>0</v>
      </c>
      <c r="H2997">
        <v>0</v>
      </c>
      <c r="I2997">
        <v>0</v>
      </c>
      <c r="K2997"/>
      <c r="N2997" t="s">
        <v>3091</v>
      </c>
      <c r="O2997" t="s">
        <v>3092</v>
      </c>
      <c r="P2997" t="s">
        <v>3093</v>
      </c>
      <c r="R2997" t="s">
        <v>3094</v>
      </c>
    </row>
    <row r="2998" spans="1:18" x14ac:dyDescent="0.25">
      <c r="A2998">
        <v>22707900</v>
      </c>
      <c r="B2998" t="s">
        <v>3089</v>
      </c>
      <c r="D2998" t="s">
        <v>3090</v>
      </c>
      <c r="F2998">
        <v>1</v>
      </c>
      <c r="G2998">
        <v>0</v>
      </c>
      <c r="H2998">
        <v>104.15600000000001</v>
      </c>
      <c r="I2998">
        <v>104.15600000000001</v>
      </c>
      <c r="K2998"/>
      <c r="N2998" t="s">
        <v>3091</v>
      </c>
      <c r="O2998" t="s">
        <v>3092</v>
      </c>
      <c r="P2998" t="s">
        <v>3093</v>
      </c>
      <c r="R2998" t="s">
        <v>3094</v>
      </c>
    </row>
    <row r="2999" spans="1:18" x14ac:dyDescent="0.25">
      <c r="A2999">
        <v>22708000</v>
      </c>
      <c r="B2999" t="s">
        <v>3089</v>
      </c>
      <c r="D2999" t="s">
        <v>3090</v>
      </c>
      <c r="F2999">
        <v>1</v>
      </c>
      <c r="G2999">
        <v>0</v>
      </c>
      <c r="H2999">
        <v>0.28960000000000002</v>
      </c>
      <c r="I2999">
        <v>0.28960000000000002</v>
      </c>
      <c r="K2999"/>
      <c r="N2999" t="s">
        <v>3091</v>
      </c>
      <c r="O2999" t="s">
        <v>3092</v>
      </c>
      <c r="P2999" t="s">
        <v>3093</v>
      </c>
      <c r="R2999" t="s">
        <v>3094</v>
      </c>
    </row>
    <row r="3000" spans="1:18" x14ac:dyDescent="0.25">
      <c r="A3000">
        <v>22708100</v>
      </c>
      <c r="B3000" t="s">
        <v>3089</v>
      </c>
      <c r="D3000" t="s">
        <v>3090</v>
      </c>
      <c r="F3000">
        <v>1</v>
      </c>
      <c r="G3000">
        <v>0</v>
      </c>
      <c r="H3000">
        <v>667.08</v>
      </c>
      <c r="I3000">
        <v>667.08</v>
      </c>
      <c r="K3000"/>
      <c r="N3000" t="s">
        <v>3091</v>
      </c>
      <c r="O3000" t="s">
        <v>3092</v>
      </c>
      <c r="P3000" t="s">
        <v>3093</v>
      </c>
      <c r="R3000" t="s">
        <v>3094</v>
      </c>
    </row>
    <row r="3001" spans="1:18" x14ac:dyDescent="0.25">
      <c r="A3001">
        <v>22708200</v>
      </c>
      <c r="B3001" t="s">
        <v>3089</v>
      </c>
      <c r="D3001" t="s">
        <v>3090</v>
      </c>
      <c r="F3001">
        <v>1</v>
      </c>
      <c r="G3001">
        <v>0</v>
      </c>
      <c r="H3001">
        <v>835</v>
      </c>
      <c r="I3001">
        <v>835</v>
      </c>
      <c r="K3001"/>
      <c r="N3001" t="s">
        <v>3091</v>
      </c>
      <c r="O3001" t="s">
        <v>3092</v>
      </c>
      <c r="P3001" t="s">
        <v>3093</v>
      </c>
      <c r="R3001" t="s">
        <v>3094</v>
      </c>
    </row>
    <row r="3002" spans="1:18" x14ac:dyDescent="0.25">
      <c r="A3002">
        <v>22708300</v>
      </c>
      <c r="B3002" t="s">
        <v>3089</v>
      </c>
      <c r="D3002" t="s">
        <v>3090</v>
      </c>
      <c r="F3002">
        <v>1</v>
      </c>
      <c r="G3002">
        <v>0</v>
      </c>
      <c r="H3002">
        <v>630</v>
      </c>
      <c r="I3002">
        <v>630</v>
      </c>
      <c r="K3002"/>
      <c r="N3002" t="s">
        <v>3091</v>
      </c>
      <c r="O3002" t="s">
        <v>3092</v>
      </c>
      <c r="P3002" t="s">
        <v>3093</v>
      </c>
      <c r="R3002" t="s">
        <v>3094</v>
      </c>
    </row>
    <row r="3003" spans="1:18" x14ac:dyDescent="0.25">
      <c r="A3003">
        <v>22708400</v>
      </c>
      <c r="B3003" t="s">
        <v>3089</v>
      </c>
      <c r="D3003" t="s">
        <v>3090</v>
      </c>
      <c r="F3003">
        <v>1</v>
      </c>
      <c r="G3003">
        <v>0</v>
      </c>
      <c r="H3003">
        <v>60</v>
      </c>
      <c r="I3003">
        <v>60</v>
      </c>
      <c r="K3003"/>
      <c r="N3003" t="s">
        <v>3091</v>
      </c>
      <c r="O3003" t="s">
        <v>3092</v>
      </c>
      <c r="P3003" t="s">
        <v>3093</v>
      </c>
      <c r="R3003" t="s">
        <v>3094</v>
      </c>
    </row>
    <row r="3004" spans="1:18" x14ac:dyDescent="0.25">
      <c r="A3004">
        <v>22708500</v>
      </c>
      <c r="B3004" t="s">
        <v>3089</v>
      </c>
      <c r="D3004" t="s">
        <v>3090</v>
      </c>
      <c r="F3004">
        <v>1</v>
      </c>
      <c r="G3004">
        <v>0</v>
      </c>
      <c r="H3004">
        <v>640.5</v>
      </c>
      <c r="I3004">
        <v>640.5</v>
      </c>
      <c r="K3004"/>
      <c r="N3004" t="s">
        <v>3091</v>
      </c>
      <c r="O3004" t="s">
        <v>3092</v>
      </c>
      <c r="P3004" t="s">
        <v>3093</v>
      </c>
      <c r="R3004" t="s">
        <v>3094</v>
      </c>
    </row>
    <row r="3005" spans="1:18" x14ac:dyDescent="0.25">
      <c r="A3005">
        <v>22708600</v>
      </c>
      <c r="B3005" t="s">
        <v>3089</v>
      </c>
      <c r="D3005" t="s">
        <v>3090</v>
      </c>
      <c r="F3005">
        <v>1</v>
      </c>
      <c r="G3005">
        <v>0</v>
      </c>
      <c r="H3005">
        <v>1620</v>
      </c>
      <c r="I3005">
        <v>1620</v>
      </c>
      <c r="K3005"/>
      <c r="N3005" t="s">
        <v>3091</v>
      </c>
      <c r="O3005" t="s">
        <v>3092</v>
      </c>
      <c r="P3005" t="s">
        <v>3093</v>
      </c>
      <c r="R3005" t="s">
        <v>3094</v>
      </c>
    </row>
    <row r="3006" spans="1:18" x14ac:dyDescent="0.25">
      <c r="A3006">
        <v>22708700</v>
      </c>
      <c r="B3006" t="s">
        <v>3089</v>
      </c>
      <c r="D3006" t="s">
        <v>3090</v>
      </c>
      <c r="F3006">
        <v>1</v>
      </c>
      <c r="G3006">
        <v>0</v>
      </c>
      <c r="H3006">
        <v>270.3</v>
      </c>
      <c r="I3006">
        <v>270.3</v>
      </c>
      <c r="K3006"/>
      <c r="N3006" t="s">
        <v>3091</v>
      </c>
      <c r="O3006" t="s">
        <v>3092</v>
      </c>
      <c r="P3006" t="s">
        <v>3093</v>
      </c>
      <c r="R3006" t="s">
        <v>3094</v>
      </c>
    </row>
    <row r="3007" spans="1:18" x14ac:dyDescent="0.25">
      <c r="A3007">
        <v>22708800</v>
      </c>
      <c r="B3007" t="s">
        <v>3089</v>
      </c>
      <c r="D3007" t="s">
        <v>3090</v>
      </c>
      <c r="F3007">
        <v>1</v>
      </c>
      <c r="G3007">
        <v>0</v>
      </c>
      <c r="H3007">
        <v>1549.16</v>
      </c>
      <c r="I3007">
        <v>1549.16</v>
      </c>
      <c r="K3007"/>
      <c r="N3007" t="s">
        <v>3091</v>
      </c>
      <c r="O3007" t="s">
        <v>3092</v>
      </c>
      <c r="P3007" t="s">
        <v>3093</v>
      </c>
      <c r="R3007" t="s">
        <v>3094</v>
      </c>
    </row>
    <row r="3008" spans="1:18" x14ac:dyDescent="0.25">
      <c r="A3008">
        <v>22708900</v>
      </c>
      <c r="B3008" t="s">
        <v>3089</v>
      </c>
      <c r="D3008" t="s">
        <v>3090</v>
      </c>
      <c r="F3008">
        <v>1</v>
      </c>
      <c r="G3008">
        <v>0</v>
      </c>
      <c r="H3008">
        <v>1003.11</v>
      </c>
      <c r="I3008">
        <v>1003.11</v>
      </c>
      <c r="K3008"/>
      <c r="N3008" t="s">
        <v>3091</v>
      </c>
      <c r="O3008" t="s">
        <v>3092</v>
      </c>
      <c r="P3008" t="s">
        <v>3093</v>
      </c>
      <c r="R3008" t="s">
        <v>3094</v>
      </c>
    </row>
    <row r="3009" spans="1:18" x14ac:dyDescent="0.25">
      <c r="A3009">
        <v>22709000</v>
      </c>
      <c r="B3009" t="s">
        <v>3089</v>
      </c>
      <c r="D3009" t="s">
        <v>3090</v>
      </c>
      <c r="F3009">
        <v>1</v>
      </c>
      <c r="G3009">
        <v>0</v>
      </c>
      <c r="H3009">
        <v>0</v>
      </c>
      <c r="I3009"/>
      <c r="K3009"/>
      <c r="N3009" t="s">
        <v>3091</v>
      </c>
      <c r="O3009" t="s">
        <v>3092</v>
      </c>
      <c r="P3009" t="s">
        <v>3093</v>
      </c>
      <c r="R3009" t="s">
        <v>3094</v>
      </c>
    </row>
    <row r="3010" spans="1:18" x14ac:dyDescent="0.25">
      <c r="A3010">
        <v>22900100</v>
      </c>
      <c r="B3010" t="s">
        <v>3089</v>
      </c>
      <c r="D3010" t="s">
        <v>3090</v>
      </c>
      <c r="F3010">
        <v>1</v>
      </c>
      <c r="G3010">
        <v>0</v>
      </c>
      <c r="H3010">
        <v>511.44</v>
      </c>
      <c r="I3010">
        <v>511.44</v>
      </c>
      <c r="K3010"/>
      <c r="N3010" t="s">
        <v>3091</v>
      </c>
      <c r="O3010" t="s">
        <v>3092</v>
      </c>
      <c r="P3010" t="s">
        <v>3093</v>
      </c>
      <c r="R3010" t="s">
        <v>3094</v>
      </c>
    </row>
    <row r="3011" spans="1:18" x14ac:dyDescent="0.25">
      <c r="A3011">
        <v>22900200</v>
      </c>
      <c r="B3011" t="s">
        <v>3089</v>
      </c>
      <c r="D3011" t="s">
        <v>3090</v>
      </c>
      <c r="F3011">
        <v>1</v>
      </c>
      <c r="G3011">
        <v>0</v>
      </c>
      <c r="H3011">
        <v>691.6</v>
      </c>
      <c r="I3011">
        <v>691.6</v>
      </c>
      <c r="K3011"/>
      <c r="N3011" t="s">
        <v>3091</v>
      </c>
      <c r="O3011" t="s">
        <v>3092</v>
      </c>
      <c r="P3011" t="s">
        <v>3093</v>
      </c>
      <c r="R3011" t="s">
        <v>3094</v>
      </c>
    </row>
    <row r="3012" spans="1:18" x14ac:dyDescent="0.25">
      <c r="A3012">
        <v>22900300</v>
      </c>
      <c r="B3012" t="s">
        <v>3089</v>
      </c>
      <c r="D3012" t="s">
        <v>3090</v>
      </c>
      <c r="F3012">
        <v>1</v>
      </c>
      <c r="G3012">
        <v>0</v>
      </c>
      <c r="H3012">
        <v>291.373666666666</v>
      </c>
      <c r="I3012">
        <v>291.373666666666</v>
      </c>
      <c r="K3012"/>
      <c r="N3012" t="s">
        <v>3091</v>
      </c>
      <c r="O3012" t="s">
        <v>3092</v>
      </c>
      <c r="P3012" t="s">
        <v>3093</v>
      </c>
      <c r="R3012" t="s">
        <v>3094</v>
      </c>
    </row>
    <row r="3013" spans="1:18" x14ac:dyDescent="0.25">
      <c r="A3013">
        <v>22900400</v>
      </c>
      <c r="B3013" t="s">
        <v>3089</v>
      </c>
      <c r="D3013" t="s">
        <v>3090</v>
      </c>
      <c r="F3013">
        <v>1</v>
      </c>
      <c r="G3013">
        <v>0</v>
      </c>
      <c r="H3013">
        <v>1021.85</v>
      </c>
      <c r="I3013">
        <v>1021.85</v>
      </c>
      <c r="K3013"/>
      <c r="N3013" t="s">
        <v>3091</v>
      </c>
      <c r="O3013" t="s">
        <v>3092</v>
      </c>
      <c r="P3013" t="s">
        <v>3093</v>
      </c>
      <c r="R3013" t="s">
        <v>3094</v>
      </c>
    </row>
    <row r="3014" spans="1:18" x14ac:dyDescent="0.25">
      <c r="A3014">
        <v>22900500</v>
      </c>
      <c r="B3014" t="s">
        <v>3089</v>
      </c>
      <c r="D3014" t="s">
        <v>3090</v>
      </c>
      <c r="F3014">
        <v>1</v>
      </c>
      <c r="G3014">
        <v>0</v>
      </c>
      <c r="H3014">
        <v>59.54</v>
      </c>
      <c r="I3014">
        <v>59.54</v>
      </c>
      <c r="K3014"/>
      <c r="N3014" t="s">
        <v>3091</v>
      </c>
      <c r="O3014" t="s">
        <v>3092</v>
      </c>
      <c r="P3014" t="s">
        <v>3093</v>
      </c>
      <c r="R3014" t="s">
        <v>3094</v>
      </c>
    </row>
    <row r="3015" spans="1:18" x14ac:dyDescent="0.25">
      <c r="A3015">
        <v>22900600</v>
      </c>
      <c r="B3015" t="s">
        <v>3089</v>
      </c>
      <c r="D3015" t="s">
        <v>3090</v>
      </c>
      <c r="F3015">
        <v>1</v>
      </c>
      <c r="G3015">
        <v>0</v>
      </c>
      <c r="H3015">
        <v>63</v>
      </c>
      <c r="I3015">
        <v>63</v>
      </c>
      <c r="K3015"/>
      <c r="N3015" t="s">
        <v>3091</v>
      </c>
      <c r="O3015" t="s">
        <v>3092</v>
      </c>
      <c r="P3015" t="s">
        <v>3093</v>
      </c>
      <c r="R3015" t="s">
        <v>3094</v>
      </c>
    </row>
    <row r="3016" spans="1:18" x14ac:dyDescent="0.25">
      <c r="A3016">
        <v>22900700</v>
      </c>
      <c r="B3016" t="s">
        <v>3089</v>
      </c>
      <c r="D3016" t="s">
        <v>3090</v>
      </c>
      <c r="F3016">
        <v>1</v>
      </c>
      <c r="G3016">
        <v>0</v>
      </c>
      <c r="H3016">
        <v>1068.92</v>
      </c>
      <c r="I3016">
        <v>1068.92</v>
      </c>
      <c r="K3016"/>
      <c r="N3016" t="s">
        <v>3091</v>
      </c>
      <c r="O3016" t="s">
        <v>3092</v>
      </c>
      <c r="P3016" t="s">
        <v>3093</v>
      </c>
      <c r="R3016" t="s">
        <v>3094</v>
      </c>
    </row>
    <row r="3017" spans="1:18" x14ac:dyDescent="0.25">
      <c r="A3017">
        <v>22900800</v>
      </c>
      <c r="B3017" t="s">
        <v>3089</v>
      </c>
      <c r="D3017" t="s">
        <v>3090</v>
      </c>
      <c r="F3017">
        <v>1</v>
      </c>
      <c r="G3017">
        <v>0</v>
      </c>
      <c r="H3017">
        <v>254.75</v>
      </c>
      <c r="I3017">
        <v>254.75</v>
      </c>
      <c r="K3017"/>
      <c r="N3017" t="s">
        <v>3091</v>
      </c>
      <c r="O3017" t="s">
        <v>3092</v>
      </c>
      <c r="P3017" t="s">
        <v>3093</v>
      </c>
      <c r="R3017" t="s">
        <v>3094</v>
      </c>
    </row>
    <row r="3018" spans="1:18" x14ac:dyDescent="0.25">
      <c r="A3018">
        <v>22900900</v>
      </c>
      <c r="B3018" t="s">
        <v>3089</v>
      </c>
      <c r="D3018" t="s">
        <v>3090</v>
      </c>
      <c r="F3018">
        <v>1</v>
      </c>
      <c r="G3018">
        <v>0</v>
      </c>
      <c r="H3018">
        <v>65.099999999999994</v>
      </c>
      <c r="I3018">
        <v>65.099999999999994</v>
      </c>
      <c r="K3018"/>
      <c r="N3018" t="s">
        <v>3091</v>
      </c>
      <c r="O3018" t="s">
        <v>3092</v>
      </c>
      <c r="P3018" t="s">
        <v>3093</v>
      </c>
      <c r="R3018" t="s">
        <v>3094</v>
      </c>
    </row>
    <row r="3019" spans="1:18" x14ac:dyDescent="0.25">
      <c r="A3019">
        <v>230312400</v>
      </c>
      <c r="B3019" t="s">
        <v>3089</v>
      </c>
      <c r="D3019" t="s">
        <v>3090</v>
      </c>
      <c r="F3019">
        <v>1</v>
      </c>
      <c r="G3019">
        <v>0</v>
      </c>
      <c r="H3019">
        <v>0</v>
      </c>
      <c r="I3019">
        <v>0</v>
      </c>
      <c r="K3019"/>
      <c r="N3019" t="s">
        <v>3091</v>
      </c>
      <c r="O3019" t="s">
        <v>3092</v>
      </c>
      <c r="P3019" t="s">
        <v>3093</v>
      </c>
      <c r="R3019" t="s">
        <v>3094</v>
      </c>
    </row>
    <row r="3020" spans="1:18" x14ac:dyDescent="0.25">
      <c r="A3020">
        <v>23100100</v>
      </c>
      <c r="B3020" t="s">
        <v>3089</v>
      </c>
      <c r="D3020" t="s">
        <v>3090</v>
      </c>
      <c r="F3020">
        <v>1</v>
      </c>
      <c r="G3020">
        <v>0</v>
      </c>
      <c r="H3020">
        <v>205.20740000000001</v>
      </c>
      <c r="I3020">
        <v>205.20740000000001</v>
      </c>
      <c r="K3020"/>
      <c r="N3020" t="s">
        <v>3091</v>
      </c>
      <c r="O3020" t="s">
        <v>3092</v>
      </c>
      <c r="P3020" t="s">
        <v>3093</v>
      </c>
      <c r="R3020" t="s">
        <v>3094</v>
      </c>
    </row>
    <row r="3021" spans="1:18" x14ac:dyDescent="0.25">
      <c r="A3021">
        <v>23100200</v>
      </c>
      <c r="B3021" t="s">
        <v>3089</v>
      </c>
      <c r="D3021" t="s">
        <v>3090</v>
      </c>
      <c r="F3021">
        <v>1</v>
      </c>
      <c r="G3021">
        <v>0</v>
      </c>
      <c r="H3021">
        <v>668.93499999999995</v>
      </c>
      <c r="I3021">
        <v>668.93499999999995</v>
      </c>
      <c r="K3021"/>
      <c r="N3021" t="s">
        <v>3091</v>
      </c>
      <c r="O3021" t="s">
        <v>3092</v>
      </c>
      <c r="P3021" t="s">
        <v>3093</v>
      </c>
      <c r="R3021" t="s">
        <v>3094</v>
      </c>
    </row>
    <row r="3022" spans="1:18" x14ac:dyDescent="0.25">
      <c r="A3022">
        <v>23100300</v>
      </c>
      <c r="B3022" t="s">
        <v>3089</v>
      </c>
      <c r="D3022" t="s">
        <v>3090</v>
      </c>
      <c r="F3022">
        <v>1</v>
      </c>
      <c r="G3022">
        <v>0</v>
      </c>
      <c r="H3022">
        <v>546.48</v>
      </c>
      <c r="I3022">
        <v>546.48</v>
      </c>
      <c r="K3022"/>
      <c r="N3022" t="s">
        <v>3091</v>
      </c>
      <c r="O3022" t="s">
        <v>3092</v>
      </c>
      <c r="P3022" t="s">
        <v>3093</v>
      </c>
      <c r="R3022" t="s">
        <v>3094</v>
      </c>
    </row>
    <row r="3023" spans="1:18" x14ac:dyDescent="0.25">
      <c r="A3023">
        <v>23100400</v>
      </c>
      <c r="B3023" t="s">
        <v>3089</v>
      </c>
      <c r="D3023" t="s">
        <v>3090</v>
      </c>
      <c r="F3023">
        <v>1</v>
      </c>
      <c r="G3023">
        <v>0</v>
      </c>
      <c r="H3023">
        <v>0</v>
      </c>
      <c r="I3023">
        <v>0</v>
      </c>
      <c r="K3023"/>
      <c r="N3023" t="s">
        <v>3091</v>
      </c>
      <c r="O3023" t="s">
        <v>3092</v>
      </c>
      <c r="P3023" t="s">
        <v>3093</v>
      </c>
      <c r="R3023" t="s">
        <v>3094</v>
      </c>
    </row>
    <row r="3024" spans="1:18" x14ac:dyDescent="0.25">
      <c r="A3024">
        <v>23100500</v>
      </c>
      <c r="B3024" t="s">
        <v>3089</v>
      </c>
      <c r="D3024" t="s">
        <v>3090</v>
      </c>
      <c r="F3024">
        <v>1</v>
      </c>
      <c r="G3024">
        <v>0</v>
      </c>
      <c r="H3024">
        <v>1613.4485185185099</v>
      </c>
      <c r="I3024">
        <v>1613.4485185185099</v>
      </c>
      <c r="K3024"/>
      <c r="N3024" t="s">
        <v>3091</v>
      </c>
      <c r="O3024" t="s">
        <v>3092</v>
      </c>
      <c r="P3024" t="s">
        <v>3093</v>
      </c>
      <c r="R3024" t="s">
        <v>3094</v>
      </c>
    </row>
    <row r="3025" spans="1:18" x14ac:dyDescent="0.25">
      <c r="A3025">
        <v>23100600</v>
      </c>
      <c r="B3025" t="s">
        <v>3089</v>
      </c>
      <c r="D3025" t="s">
        <v>3090</v>
      </c>
      <c r="F3025">
        <v>1</v>
      </c>
      <c r="G3025">
        <v>0</v>
      </c>
      <c r="H3025">
        <v>710.13</v>
      </c>
      <c r="I3025">
        <v>710.13</v>
      </c>
      <c r="K3025"/>
      <c r="N3025" t="s">
        <v>3091</v>
      </c>
      <c r="O3025" t="s">
        <v>3092</v>
      </c>
      <c r="P3025" t="s">
        <v>3093</v>
      </c>
      <c r="R3025" t="s">
        <v>3094</v>
      </c>
    </row>
    <row r="3026" spans="1:18" x14ac:dyDescent="0.25">
      <c r="A3026">
        <v>23100700</v>
      </c>
      <c r="B3026" t="s">
        <v>3089</v>
      </c>
      <c r="D3026" t="s">
        <v>3090</v>
      </c>
      <c r="F3026">
        <v>1</v>
      </c>
      <c r="G3026">
        <v>0</v>
      </c>
      <c r="H3026">
        <v>489.35250000000002</v>
      </c>
      <c r="I3026">
        <v>489.35250000000002</v>
      </c>
      <c r="K3026"/>
      <c r="N3026" t="s">
        <v>3091</v>
      </c>
      <c r="O3026" t="s">
        <v>3092</v>
      </c>
      <c r="P3026" t="s">
        <v>3093</v>
      </c>
      <c r="R3026" t="s">
        <v>3094</v>
      </c>
    </row>
    <row r="3027" spans="1:18" x14ac:dyDescent="0.25">
      <c r="A3027">
        <v>23100800</v>
      </c>
      <c r="B3027" t="s">
        <v>3089</v>
      </c>
      <c r="D3027" t="s">
        <v>3090</v>
      </c>
      <c r="F3027">
        <v>1</v>
      </c>
      <c r="G3027">
        <v>0</v>
      </c>
      <c r="H3027">
        <v>460.59070000000003</v>
      </c>
      <c r="I3027">
        <v>460.59070000000003</v>
      </c>
      <c r="K3027"/>
      <c r="N3027" t="s">
        <v>3091</v>
      </c>
      <c r="O3027" t="s">
        <v>3092</v>
      </c>
      <c r="P3027" t="s">
        <v>3093</v>
      </c>
      <c r="R3027" t="s">
        <v>3094</v>
      </c>
    </row>
    <row r="3028" spans="1:18" x14ac:dyDescent="0.25">
      <c r="A3028">
        <v>23100900</v>
      </c>
      <c r="B3028" t="s">
        <v>3089</v>
      </c>
      <c r="D3028" t="s">
        <v>3090</v>
      </c>
      <c r="F3028">
        <v>1</v>
      </c>
      <c r="G3028">
        <v>0</v>
      </c>
      <c r="H3028">
        <v>546.48</v>
      </c>
      <c r="I3028">
        <v>546.48</v>
      </c>
      <c r="K3028"/>
      <c r="N3028" t="s">
        <v>3091</v>
      </c>
      <c r="O3028" t="s">
        <v>3092</v>
      </c>
      <c r="P3028" t="s">
        <v>3093</v>
      </c>
      <c r="R3028" t="s">
        <v>3094</v>
      </c>
    </row>
    <row r="3029" spans="1:18" x14ac:dyDescent="0.25">
      <c r="A3029">
        <v>23101000</v>
      </c>
      <c r="B3029" t="s">
        <v>3089</v>
      </c>
      <c r="D3029" t="s">
        <v>3090</v>
      </c>
      <c r="F3029">
        <v>1</v>
      </c>
      <c r="G3029">
        <v>0</v>
      </c>
      <c r="H3029">
        <v>267.27999999999997</v>
      </c>
      <c r="I3029">
        <v>267.27999999999997</v>
      </c>
      <c r="K3029"/>
      <c r="N3029" t="s">
        <v>3091</v>
      </c>
      <c r="O3029" t="s">
        <v>3092</v>
      </c>
      <c r="P3029" t="s">
        <v>3093</v>
      </c>
      <c r="R3029" t="s">
        <v>3094</v>
      </c>
    </row>
    <row r="3030" spans="1:18" x14ac:dyDescent="0.25">
      <c r="A3030">
        <v>23101100</v>
      </c>
      <c r="B3030" t="s">
        <v>3089</v>
      </c>
      <c r="D3030" t="s">
        <v>3090</v>
      </c>
      <c r="F3030">
        <v>1</v>
      </c>
      <c r="G3030">
        <v>0</v>
      </c>
      <c r="H3030">
        <v>813.62548387096695</v>
      </c>
      <c r="I3030">
        <v>813.62548387096695</v>
      </c>
      <c r="K3030"/>
      <c r="N3030" t="s">
        <v>3091</v>
      </c>
      <c r="O3030" t="s">
        <v>3092</v>
      </c>
      <c r="P3030" t="s">
        <v>3093</v>
      </c>
      <c r="R3030" t="s">
        <v>3094</v>
      </c>
    </row>
    <row r="3031" spans="1:18" x14ac:dyDescent="0.25">
      <c r="A3031">
        <v>23101200</v>
      </c>
      <c r="B3031" t="s">
        <v>3089</v>
      </c>
      <c r="D3031" t="s">
        <v>3090</v>
      </c>
      <c r="F3031">
        <v>1</v>
      </c>
      <c r="G3031">
        <v>0</v>
      </c>
      <c r="H3031">
        <v>1720.37</v>
      </c>
      <c r="I3031">
        <v>1720.37</v>
      </c>
      <c r="K3031"/>
      <c r="N3031" t="s">
        <v>3091</v>
      </c>
      <c r="O3031" t="s">
        <v>3092</v>
      </c>
      <c r="P3031" t="s">
        <v>3093</v>
      </c>
      <c r="R3031" t="s">
        <v>3094</v>
      </c>
    </row>
    <row r="3032" spans="1:18" x14ac:dyDescent="0.25">
      <c r="A3032">
        <v>23101300</v>
      </c>
      <c r="B3032" t="s">
        <v>3089</v>
      </c>
      <c r="D3032" t="s">
        <v>3090</v>
      </c>
      <c r="F3032">
        <v>1</v>
      </c>
      <c r="G3032">
        <v>0</v>
      </c>
      <c r="H3032">
        <v>5.0086206896551699</v>
      </c>
      <c r="I3032">
        <v>5.0086206896551699</v>
      </c>
      <c r="K3032"/>
      <c r="N3032" t="s">
        <v>3091</v>
      </c>
      <c r="O3032" t="s">
        <v>3092</v>
      </c>
      <c r="P3032" t="s">
        <v>3093</v>
      </c>
      <c r="R3032" t="s">
        <v>3094</v>
      </c>
    </row>
    <row r="3033" spans="1:18" x14ac:dyDescent="0.25">
      <c r="A3033">
        <v>23101400</v>
      </c>
      <c r="B3033" t="s">
        <v>3089</v>
      </c>
      <c r="D3033" t="s">
        <v>3090</v>
      </c>
      <c r="F3033">
        <v>1</v>
      </c>
      <c r="G3033">
        <v>0</v>
      </c>
      <c r="H3033">
        <v>24.2373222222222</v>
      </c>
      <c r="I3033">
        <v>24.2373222222222</v>
      </c>
      <c r="K3033"/>
      <c r="N3033" t="s">
        <v>3091</v>
      </c>
      <c r="O3033" t="s">
        <v>3092</v>
      </c>
      <c r="P3033" t="s">
        <v>3093</v>
      </c>
      <c r="R3033" t="s">
        <v>3094</v>
      </c>
    </row>
    <row r="3034" spans="1:18" x14ac:dyDescent="0.25">
      <c r="A3034">
        <v>23101500</v>
      </c>
      <c r="B3034" t="s">
        <v>3089</v>
      </c>
      <c r="D3034" t="s">
        <v>3090</v>
      </c>
      <c r="F3034">
        <v>1</v>
      </c>
      <c r="G3034">
        <v>0</v>
      </c>
      <c r="H3034">
        <v>896.22</v>
      </c>
      <c r="I3034">
        <v>896.22</v>
      </c>
      <c r="K3034"/>
      <c r="N3034" t="s">
        <v>3091</v>
      </c>
      <c r="O3034" t="s">
        <v>3092</v>
      </c>
      <c r="P3034" t="s">
        <v>3093</v>
      </c>
      <c r="R3034" t="s">
        <v>3094</v>
      </c>
    </row>
    <row r="3035" spans="1:18" x14ac:dyDescent="0.25">
      <c r="A3035">
        <v>23101600</v>
      </c>
      <c r="B3035" t="s">
        <v>3089</v>
      </c>
      <c r="D3035" t="s">
        <v>3090</v>
      </c>
      <c r="F3035">
        <v>1</v>
      </c>
      <c r="G3035">
        <v>0</v>
      </c>
      <c r="H3035">
        <v>1768.5</v>
      </c>
      <c r="I3035">
        <v>1768.5</v>
      </c>
      <c r="K3035"/>
      <c r="N3035" t="s">
        <v>3091</v>
      </c>
      <c r="O3035" t="s">
        <v>3092</v>
      </c>
      <c r="P3035" t="s">
        <v>3093</v>
      </c>
      <c r="R3035" t="s">
        <v>3094</v>
      </c>
    </row>
    <row r="3036" spans="1:18" x14ac:dyDescent="0.25">
      <c r="A3036">
        <v>23101700</v>
      </c>
      <c r="B3036" t="s">
        <v>3089</v>
      </c>
      <c r="D3036" t="s">
        <v>3090</v>
      </c>
      <c r="F3036">
        <v>1</v>
      </c>
      <c r="G3036">
        <v>0</v>
      </c>
      <c r="H3036">
        <v>461.245</v>
      </c>
      <c r="I3036">
        <v>461.245</v>
      </c>
      <c r="K3036"/>
      <c r="N3036" t="s">
        <v>3091</v>
      </c>
      <c r="O3036" t="s">
        <v>3092</v>
      </c>
      <c r="P3036" t="s">
        <v>3093</v>
      </c>
      <c r="R3036" t="s">
        <v>3094</v>
      </c>
    </row>
    <row r="3037" spans="1:18" x14ac:dyDescent="0.25">
      <c r="A3037">
        <v>23101800</v>
      </c>
      <c r="B3037" t="s">
        <v>3089</v>
      </c>
      <c r="D3037" t="s">
        <v>3090</v>
      </c>
      <c r="F3037">
        <v>1</v>
      </c>
      <c r="G3037">
        <v>0</v>
      </c>
      <c r="H3037">
        <v>1398.62</v>
      </c>
      <c r="I3037">
        <v>1398.62</v>
      </c>
      <c r="K3037"/>
      <c r="N3037" t="s">
        <v>3091</v>
      </c>
      <c r="O3037" t="s">
        <v>3092</v>
      </c>
      <c r="P3037" t="s">
        <v>3093</v>
      </c>
      <c r="R3037" t="s">
        <v>3094</v>
      </c>
    </row>
    <row r="3038" spans="1:18" x14ac:dyDescent="0.25">
      <c r="A3038">
        <v>23101801</v>
      </c>
      <c r="B3038" t="s">
        <v>3089</v>
      </c>
      <c r="D3038" t="s">
        <v>3090</v>
      </c>
      <c r="F3038">
        <v>1</v>
      </c>
      <c r="G3038">
        <v>0</v>
      </c>
      <c r="H3038">
        <v>0</v>
      </c>
      <c r="I3038">
        <v>0</v>
      </c>
      <c r="K3038"/>
      <c r="N3038" t="s">
        <v>3091</v>
      </c>
      <c r="O3038" t="s">
        <v>3092</v>
      </c>
      <c r="P3038" t="s">
        <v>3093</v>
      </c>
      <c r="R3038" t="s">
        <v>3094</v>
      </c>
    </row>
    <row r="3039" spans="1:18" x14ac:dyDescent="0.25">
      <c r="A3039">
        <v>23101802</v>
      </c>
      <c r="B3039" t="s">
        <v>3089</v>
      </c>
      <c r="D3039" t="s">
        <v>3090</v>
      </c>
      <c r="F3039">
        <v>1</v>
      </c>
      <c r="G3039">
        <v>0</v>
      </c>
      <c r="H3039">
        <v>0</v>
      </c>
      <c r="I3039">
        <v>0</v>
      </c>
      <c r="K3039"/>
      <c r="N3039" t="s">
        <v>3091</v>
      </c>
      <c r="O3039" t="s">
        <v>3092</v>
      </c>
      <c r="P3039" t="s">
        <v>3093</v>
      </c>
      <c r="R3039" t="s">
        <v>3094</v>
      </c>
    </row>
    <row r="3040" spans="1:18" x14ac:dyDescent="0.25">
      <c r="A3040">
        <v>23101900</v>
      </c>
      <c r="B3040" t="s">
        <v>3089</v>
      </c>
      <c r="D3040" t="s">
        <v>3090</v>
      </c>
      <c r="F3040">
        <v>1</v>
      </c>
      <c r="G3040">
        <v>0</v>
      </c>
      <c r="H3040">
        <v>59.1306222222222</v>
      </c>
      <c r="I3040">
        <v>59.1306222222222</v>
      </c>
      <c r="K3040"/>
      <c r="N3040" t="s">
        <v>3091</v>
      </c>
      <c r="O3040" t="s">
        <v>3092</v>
      </c>
      <c r="P3040" t="s">
        <v>3093</v>
      </c>
      <c r="R3040" t="s">
        <v>3094</v>
      </c>
    </row>
    <row r="3041" spans="1:18" x14ac:dyDescent="0.25">
      <c r="A3041">
        <v>23102000</v>
      </c>
      <c r="B3041" t="s">
        <v>3089</v>
      </c>
      <c r="D3041" t="s">
        <v>3090</v>
      </c>
      <c r="F3041">
        <v>1</v>
      </c>
      <c r="G3041">
        <v>0</v>
      </c>
      <c r="H3041">
        <v>32.274543749999999</v>
      </c>
      <c r="I3041">
        <v>32.274543749999999</v>
      </c>
      <c r="K3041"/>
      <c r="N3041" t="s">
        <v>3091</v>
      </c>
      <c r="O3041" t="s">
        <v>3092</v>
      </c>
      <c r="P3041" t="s">
        <v>3093</v>
      </c>
      <c r="R3041" t="s">
        <v>3094</v>
      </c>
    </row>
    <row r="3042" spans="1:18" x14ac:dyDescent="0.25">
      <c r="A3042">
        <v>23102100</v>
      </c>
      <c r="B3042" t="s">
        <v>3089</v>
      </c>
      <c r="D3042" t="s">
        <v>3090</v>
      </c>
      <c r="F3042">
        <v>1</v>
      </c>
      <c r="G3042">
        <v>0</v>
      </c>
      <c r="H3042">
        <v>4.55</v>
      </c>
      <c r="I3042">
        <v>4.55</v>
      </c>
      <c r="K3042"/>
      <c r="N3042" t="s">
        <v>3091</v>
      </c>
      <c r="O3042" t="s">
        <v>3092</v>
      </c>
      <c r="P3042" t="s">
        <v>3093</v>
      </c>
      <c r="R3042" t="s">
        <v>3094</v>
      </c>
    </row>
    <row r="3043" spans="1:18" x14ac:dyDescent="0.25">
      <c r="A3043">
        <v>23102200</v>
      </c>
      <c r="B3043" t="s">
        <v>3089</v>
      </c>
      <c r="D3043" t="s">
        <v>3090</v>
      </c>
      <c r="F3043">
        <v>1</v>
      </c>
      <c r="G3043">
        <v>0</v>
      </c>
      <c r="H3043">
        <v>0</v>
      </c>
      <c r="I3043">
        <v>0</v>
      </c>
      <c r="K3043"/>
      <c r="N3043" t="s">
        <v>3091</v>
      </c>
      <c r="O3043" t="s">
        <v>3092</v>
      </c>
      <c r="P3043" t="s">
        <v>3093</v>
      </c>
      <c r="R3043" t="s">
        <v>3094</v>
      </c>
    </row>
    <row r="3044" spans="1:18" x14ac:dyDescent="0.25">
      <c r="A3044">
        <v>23102300</v>
      </c>
      <c r="B3044" t="s">
        <v>3089</v>
      </c>
      <c r="D3044" t="s">
        <v>3090</v>
      </c>
      <c r="F3044">
        <v>1</v>
      </c>
      <c r="G3044">
        <v>0</v>
      </c>
      <c r="H3044">
        <v>6.5880000000000001</v>
      </c>
      <c r="I3044">
        <v>6.5880000000000001</v>
      </c>
      <c r="K3044"/>
      <c r="N3044" t="s">
        <v>3091</v>
      </c>
      <c r="O3044" t="s">
        <v>3092</v>
      </c>
      <c r="P3044" t="s">
        <v>3093</v>
      </c>
      <c r="R3044" t="s">
        <v>3094</v>
      </c>
    </row>
    <row r="3045" spans="1:18" x14ac:dyDescent="0.25">
      <c r="A3045">
        <v>23102400</v>
      </c>
      <c r="B3045" t="s">
        <v>3089</v>
      </c>
      <c r="D3045" t="s">
        <v>3090</v>
      </c>
      <c r="F3045">
        <v>1</v>
      </c>
      <c r="G3045">
        <v>0</v>
      </c>
      <c r="H3045">
        <v>94.932559999999995</v>
      </c>
      <c r="I3045">
        <v>94.932559999999995</v>
      </c>
      <c r="K3045"/>
      <c r="N3045" t="s">
        <v>3091</v>
      </c>
      <c r="O3045" t="s">
        <v>3092</v>
      </c>
      <c r="P3045" t="s">
        <v>3093</v>
      </c>
      <c r="R3045" t="s">
        <v>3094</v>
      </c>
    </row>
    <row r="3046" spans="1:18" x14ac:dyDescent="0.25">
      <c r="A3046">
        <v>23102500</v>
      </c>
      <c r="B3046" t="s">
        <v>3089</v>
      </c>
      <c r="D3046" t="s">
        <v>3090</v>
      </c>
      <c r="F3046">
        <v>1</v>
      </c>
      <c r="G3046">
        <v>0</v>
      </c>
      <c r="H3046">
        <v>1482.23</v>
      </c>
      <c r="I3046">
        <v>1482.23</v>
      </c>
      <c r="K3046"/>
      <c r="N3046" t="s">
        <v>3091</v>
      </c>
      <c r="O3046" t="s">
        <v>3092</v>
      </c>
      <c r="P3046" t="s">
        <v>3093</v>
      </c>
      <c r="R3046" t="s">
        <v>3094</v>
      </c>
    </row>
    <row r="3047" spans="1:18" x14ac:dyDescent="0.25">
      <c r="A3047">
        <v>23102600</v>
      </c>
      <c r="B3047" t="s">
        <v>3089</v>
      </c>
      <c r="D3047" t="s">
        <v>3090</v>
      </c>
      <c r="F3047">
        <v>1</v>
      </c>
      <c r="G3047">
        <v>0</v>
      </c>
      <c r="H3047">
        <v>58</v>
      </c>
      <c r="I3047">
        <v>58</v>
      </c>
      <c r="K3047"/>
      <c r="N3047" t="s">
        <v>3091</v>
      </c>
      <c r="O3047" t="s">
        <v>3092</v>
      </c>
      <c r="P3047" t="s">
        <v>3093</v>
      </c>
      <c r="R3047" t="s">
        <v>3094</v>
      </c>
    </row>
    <row r="3048" spans="1:18" x14ac:dyDescent="0.25">
      <c r="A3048">
        <v>23102700</v>
      </c>
      <c r="B3048" t="s">
        <v>3089</v>
      </c>
      <c r="D3048" t="s">
        <v>3090</v>
      </c>
      <c r="F3048">
        <v>1</v>
      </c>
      <c r="G3048">
        <v>0</v>
      </c>
      <c r="H3048">
        <v>614.15920000000006</v>
      </c>
      <c r="I3048">
        <v>614.15920000000006</v>
      </c>
      <c r="K3048"/>
      <c r="N3048" t="s">
        <v>3091</v>
      </c>
      <c r="O3048" t="s">
        <v>3092</v>
      </c>
      <c r="P3048" t="s">
        <v>3093</v>
      </c>
      <c r="R3048" t="s">
        <v>3094</v>
      </c>
    </row>
    <row r="3049" spans="1:18" x14ac:dyDescent="0.25">
      <c r="A3049">
        <v>23102800</v>
      </c>
      <c r="B3049" t="s">
        <v>3089</v>
      </c>
      <c r="D3049" t="s">
        <v>3090</v>
      </c>
      <c r="F3049">
        <v>1</v>
      </c>
      <c r="G3049">
        <v>0</v>
      </c>
      <c r="H3049">
        <v>0</v>
      </c>
      <c r="I3049">
        <v>0</v>
      </c>
      <c r="K3049"/>
      <c r="N3049" t="s">
        <v>3091</v>
      </c>
      <c r="O3049" t="s">
        <v>3092</v>
      </c>
      <c r="P3049" t="s">
        <v>3093</v>
      </c>
      <c r="R3049" t="s">
        <v>3094</v>
      </c>
    </row>
    <row r="3050" spans="1:18" x14ac:dyDescent="0.25">
      <c r="A3050">
        <v>23102900</v>
      </c>
      <c r="B3050" t="s">
        <v>3089</v>
      </c>
      <c r="D3050" t="s">
        <v>3090</v>
      </c>
      <c r="F3050">
        <v>1</v>
      </c>
      <c r="G3050">
        <v>0</v>
      </c>
      <c r="H3050">
        <v>0</v>
      </c>
      <c r="I3050">
        <v>0</v>
      </c>
      <c r="K3050"/>
      <c r="N3050" t="s">
        <v>3091</v>
      </c>
      <c r="O3050" t="s">
        <v>3092</v>
      </c>
      <c r="P3050" t="s">
        <v>3093</v>
      </c>
      <c r="R3050" t="s">
        <v>3094</v>
      </c>
    </row>
    <row r="3051" spans="1:18" x14ac:dyDescent="0.25">
      <c r="A3051">
        <v>23103000</v>
      </c>
      <c r="B3051" t="s">
        <v>3089</v>
      </c>
      <c r="D3051" t="s">
        <v>3090</v>
      </c>
      <c r="F3051">
        <v>1</v>
      </c>
      <c r="G3051">
        <v>0</v>
      </c>
      <c r="H3051">
        <v>541.32749999999999</v>
      </c>
      <c r="I3051">
        <v>541.32749999999999</v>
      </c>
      <c r="K3051"/>
      <c r="N3051" t="s">
        <v>3091</v>
      </c>
      <c r="O3051" t="s">
        <v>3092</v>
      </c>
      <c r="P3051" t="s">
        <v>3093</v>
      </c>
      <c r="R3051" t="s">
        <v>3094</v>
      </c>
    </row>
    <row r="3052" spans="1:18" x14ac:dyDescent="0.25">
      <c r="A3052">
        <v>23103100</v>
      </c>
      <c r="B3052" t="s">
        <v>3089</v>
      </c>
      <c r="D3052" t="s">
        <v>3090</v>
      </c>
      <c r="F3052">
        <v>1</v>
      </c>
      <c r="G3052">
        <v>0</v>
      </c>
      <c r="H3052">
        <v>44.767499999999998</v>
      </c>
      <c r="I3052">
        <v>44.767499999999998</v>
      </c>
      <c r="K3052"/>
      <c r="N3052" t="s">
        <v>3091</v>
      </c>
      <c r="O3052" t="s">
        <v>3092</v>
      </c>
      <c r="P3052" t="s">
        <v>3093</v>
      </c>
      <c r="R3052" t="s">
        <v>3094</v>
      </c>
    </row>
    <row r="3053" spans="1:18" x14ac:dyDescent="0.25">
      <c r="A3053">
        <v>23103200</v>
      </c>
      <c r="B3053" t="s">
        <v>3089</v>
      </c>
      <c r="D3053" t="s">
        <v>3090</v>
      </c>
      <c r="F3053">
        <v>1</v>
      </c>
      <c r="G3053">
        <v>0</v>
      </c>
      <c r="H3053">
        <v>565.11</v>
      </c>
      <c r="I3053">
        <v>565.11</v>
      </c>
      <c r="K3053"/>
      <c r="N3053" t="s">
        <v>3091</v>
      </c>
      <c r="O3053" t="s">
        <v>3092</v>
      </c>
      <c r="P3053" t="s">
        <v>3093</v>
      </c>
      <c r="R3053" t="s">
        <v>3094</v>
      </c>
    </row>
    <row r="3054" spans="1:18" x14ac:dyDescent="0.25">
      <c r="A3054">
        <v>23103300</v>
      </c>
      <c r="B3054" t="s">
        <v>3089</v>
      </c>
      <c r="D3054" t="s">
        <v>3090</v>
      </c>
      <c r="F3054">
        <v>1</v>
      </c>
      <c r="G3054">
        <v>0</v>
      </c>
      <c r="H3054">
        <v>65.37</v>
      </c>
      <c r="I3054">
        <v>65.37</v>
      </c>
      <c r="K3054"/>
      <c r="N3054" t="s">
        <v>3091</v>
      </c>
      <c r="O3054" t="s">
        <v>3092</v>
      </c>
      <c r="P3054" t="s">
        <v>3093</v>
      </c>
      <c r="R3054" t="s">
        <v>3094</v>
      </c>
    </row>
    <row r="3055" spans="1:18" x14ac:dyDescent="0.25">
      <c r="A3055">
        <v>23103400</v>
      </c>
      <c r="B3055" t="s">
        <v>3089</v>
      </c>
      <c r="D3055" t="s">
        <v>3090</v>
      </c>
      <c r="F3055">
        <v>1</v>
      </c>
      <c r="G3055">
        <v>0</v>
      </c>
      <c r="H3055">
        <v>33.909999999999997</v>
      </c>
      <c r="I3055">
        <v>33.909999999999997</v>
      </c>
      <c r="K3055"/>
      <c r="N3055" t="s">
        <v>3091</v>
      </c>
      <c r="O3055" t="s">
        <v>3092</v>
      </c>
      <c r="P3055" t="s">
        <v>3093</v>
      </c>
      <c r="R3055" t="s">
        <v>3094</v>
      </c>
    </row>
    <row r="3056" spans="1:18" x14ac:dyDescent="0.25">
      <c r="A3056">
        <v>23103500</v>
      </c>
      <c r="B3056" t="s">
        <v>3089</v>
      </c>
      <c r="D3056" t="s">
        <v>3090</v>
      </c>
      <c r="F3056">
        <v>1</v>
      </c>
      <c r="G3056">
        <v>0</v>
      </c>
      <c r="H3056">
        <v>22.49</v>
      </c>
      <c r="I3056">
        <v>22.49</v>
      </c>
      <c r="K3056"/>
      <c r="N3056" t="s">
        <v>3091</v>
      </c>
      <c r="O3056" t="s">
        <v>3092</v>
      </c>
      <c r="P3056" t="s">
        <v>3093</v>
      </c>
      <c r="R3056" t="s">
        <v>3094</v>
      </c>
    </row>
    <row r="3057" spans="1:18" x14ac:dyDescent="0.25">
      <c r="A3057">
        <v>23103600</v>
      </c>
      <c r="B3057" t="s">
        <v>3089</v>
      </c>
      <c r="D3057" t="s">
        <v>3090</v>
      </c>
      <c r="F3057">
        <v>1</v>
      </c>
      <c r="G3057">
        <v>0</v>
      </c>
      <c r="H3057">
        <v>0</v>
      </c>
      <c r="I3057">
        <v>0</v>
      </c>
      <c r="K3057"/>
      <c r="N3057" t="s">
        <v>3091</v>
      </c>
      <c r="O3057" t="s">
        <v>3092</v>
      </c>
      <c r="P3057" t="s">
        <v>3093</v>
      </c>
      <c r="R3057" t="s">
        <v>3094</v>
      </c>
    </row>
    <row r="3058" spans="1:18" x14ac:dyDescent="0.25">
      <c r="A3058">
        <v>23103700</v>
      </c>
      <c r="B3058" t="s">
        <v>3089</v>
      </c>
      <c r="D3058" t="s">
        <v>3090</v>
      </c>
      <c r="F3058">
        <v>1</v>
      </c>
      <c r="G3058">
        <v>0</v>
      </c>
      <c r="H3058">
        <v>0</v>
      </c>
      <c r="I3058">
        <v>0</v>
      </c>
      <c r="K3058"/>
      <c r="N3058" t="s">
        <v>3091</v>
      </c>
      <c r="O3058" t="s">
        <v>3092</v>
      </c>
      <c r="P3058" t="s">
        <v>3093</v>
      </c>
      <c r="R3058" t="s">
        <v>3094</v>
      </c>
    </row>
    <row r="3059" spans="1:18" x14ac:dyDescent="0.25">
      <c r="A3059">
        <v>23103800</v>
      </c>
      <c r="B3059" t="s">
        <v>3089</v>
      </c>
      <c r="D3059" t="s">
        <v>3090</v>
      </c>
      <c r="F3059">
        <v>1</v>
      </c>
      <c r="G3059">
        <v>0</v>
      </c>
      <c r="H3059">
        <v>0</v>
      </c>
      <c r="I3059">
        <v>0</v>
      </c>
      <c r="K3059"/>
      <c r="N3059" t="s">
        <v>3091</v>
      </c>
      <c r="O3059" t="s">
        <v>3092</v>
      </c>
      <c r="P3059" t="s">
        <v>3093</v>
      </c>
      <c r="R3059" t="s">
        <v>3094</v>
      </c>
    </row>
    <row r="3060" spans="1:18" x14ac:dyDescent="0.25">
      <c r="A3060">
        <v>23103900</v>
      </c>
      <c r="B3060" t="s">
        <v>3089</v>
      </c>
      <c r="D3060" t="s">
        <v>3090</v>
      </c>
      <c r="F3060">
        <v>1</v>
      </c>
      <c r="G3060">
        <v>0</v>
      </c>
      <c r="H3060">
        <v>0</v>
      </c>
      <c r="I3060">
        <v>0</v>
      </c>
      <c r="K3060"/>
      <c r="N3060" t="s">
        <v>3091</v>
      </c>
      <c r="O3060" t="s">
        <v>3092</v>
      </c>
      <c r="P3060" t="s">
        <v>3093</v>
      </c>
      <c r="R3060" t="s">
        <v>3094</v>
      </c>
    </row>
    <row r="3061" spans="1:18" x14ac:dyDescent="0.25">
      <c r="A3061">
        <v>23104000</v>
      </c>
      <c r="B3061" t="s">
        <v>3089</v>
      </c>
      <c r="D3061" t="s">
        <v>3090</v>
      </c>
      <c r="F3061">
        <v>1</v>
      </c>
      <c r="G3061">
        <v>0</v>
      </c>
      <c r="H3061">
        <v>0</v>
      </c>
      <c r="I3061">
        <v>0</v>
      </c>
      <c r="K3061"/>
      <c r="N3061" t="s">
        <v>3091</v>
      </c>
      <c r="O3061" t="s">
        <v>3092</v>
      </c>
      <c r="P3061" t="s">
        <v>3093</v>
      </c>
      <c r="R3061" t="s">
        <v>3094</v>
      </c>
    </row>
    <row r="3062" spans="1:18" x14ac:dyDescent="0.25">
      <c r="A3062">
        <v>23104100</v>
      </c>
      <c r="B3062" t="s">
        <v>3089</v>
      </c>
      <c r="D3062" t="s">
        <v>3090</v>
      </c>
      <c r="F3062">
        <v>1</v>
      </c>
      <c r="G3062">
        <v>0</v>
      </c>
      <c r="H3062">
        <v>15.4701</v>
      </c>
      <c r="I3062">
        <v>15.4701</v>
      </c>
      <c r="K3062"/>
      <c r="N3062" t="s">
        <v>3091</v>
      </c>
      <c r="O3062" t="s">
        <v>3092</v>
      </c>
      <c r="P3062" t="s">
        <v>3093</v>
      </c>
      <c r="R3062" t="s">
        <v>3094</v>
      </c>
    </row>
    <row r="3063" spans="1:18" x14ac:dyDescent="0.25">
      <c r="A3063">
        <v>23104200</v>
      </c>
      <c r="B3063" t="s">
        <v>3089</v>
      </c>
      <c r="D3063" t="s">
        <v>3090</v>
      </c>
      <c r="F3063">
        <v>1</v>
      </c>
      <c r="G3063">
        <v>0</v>
      </c>
      <c r="H3063">
        <v>27.452853333333302</v>
      </c>
      <c r="I3063">
        <v>27.452853333333302</v>
      </c>
      <c r="K3063"/>
      <c r="N3063" t="s">
        <v>3091</v>
      </c>
      <c r="O3063" t="s">
        <v>3092</v>
      </c>
      <c r="P3063" t="s">
        <v>3093</v>
      </c>
      <c r="R3063" t="s">
        <v>3094</v>
      </c>
    </row>
    <row r="3064" spans="1:18" x14ac:dyDescent="0.25">
      <c r="A3064">
        <v>23104300</v>
      </c>
      <c r="B3064" t="s">
        <v>3089</v>
      </c>
      <c r="D3064" t="s">
        <v>3090</v>
      </c>
      <c r="F3064">
        <v>1</v>
      </c>
      <c r="G3064">
        <v>0</v>
      </c>
      <c r="H3064">
        <v>44.66</v>
      </c>
      <c r="I3064">
        <v>44.66</v>
      </c>
      <c r="K3064"/>
      <c r="N3064" t="s">
        <v>3091</v>
      </c>
      <c r="O3064" t="s">
        <v>3092</v>
      </c>
      <c r="P3064" t="s">
        <v>3093</v>
      </c>
      <c r="R3064" t="s">
        <v>3094</v>
      </c>
    </row>
    <row r="3065" spans="1:18" x14ac:dyDescent="0.25">
      <c r="A3065">
        <v>23104400</v>
      </c>
      <c r="B3065" t="s">
        <v>3089</v>
      </c>
      <c r="D3065" t="s">
        <v>3090</v>
      </c>
      <c r="F3065">
        <v>1</v>
      </c>
      <c r="G3065">
        <v>0</v>
      </c>
      <c r="H3065">
        <v>287.64333333333298</v>
      </c>
      <c r="I3065">
        <v>287.64333333333298</v>
      </c>
      <c r="K3065"/>
      <c r="N3065" t="s">
        <v>3091</v>
      </c>
      <c r="O3065" t="s">
        <v>3092</v>
      </c>
      <c r="P3065" t="s">
        <v>3093</v>
      </c>
      <c r="R3065" t="s">
        <v>3094</v>
      </c>
    </row>
    <row r="3066" spans="1:18" x14ac:dyDescent="0.25">
      <c r="A3066">
        <v>23104500</v>
      </c>
      <c r="B3066" t="s">
        <v>3089</v>
      </c>
      <c r="D3066" t="s">
        <v>3090</v>
      </c>
      <c r="F3066">
        <v>1</v>
      </c>
      <c r="G3066">
        <v>0</v>
      </c>
      <c r="H3066">
        <v>0</v>
      </c>
      <c r="I3066">
        <v>0</v>
      </c>
      <c r="K3066"/>
      <c r="N3066" t="s">
        <v>3091</v>
      </c>
      <c r="O3066" t="s">
        <v>3092</v>
      </c>
      <c r="P3066" t="s">
        <v>3093</v>
      </c>
      <c r="R3066" t="s">
        <v>3094</v>
      </c>
    </row>
    <row r="3067" spans="1:18" x14ac:dyDescent="0.25">
      <c r="A3067">
        <v>23104600</v>
      </c>
      <c r="B3067" t="s">
        <v>3089</v>
      </c>
      <c r="D3067" t="s">
        <v>3090</v>
      </c>
      <c r="F3067">
        <v>1</v>
      </c>
      <c r="G3067">
        <v>0</v>
      </c>
      <c r="H3067">
        <v>1.89</v>
      </c>
      <c r="I3067">
        <v>1.89</v>
      </c>
      <c r="K3067"/>
      <c r="N3067" t="s">
        <v>3091</v>
      </c>
      <c r="O3067" t="s">
        <v>3092</v>
      </c>
      <c r="P3067" t="s">
        <v>3093</v>
      </c>
      <c r="R3067" t="s">
        <v>3094</v>
      </c>
    </row>
    <row r="3068" spans="1:18" x14ac:dyDescent="0.25">
      <c r="A3068">
        <v>23104700</v>
      </c>
      <c r="B3068" t="s">
        <v>3089</v>
      </c>
      <c r="D3068" t="s">
        <v>3090</v>
      </c>
      <c r="F3068">
        <v>1</v>
      </c>
      <c r="G3068">
        <v>0</v>
      </c>
      <c r="H3068">
        <v>0</v>
      </c>
      <c r="I3068">
        <v>0</v>
      </c>
      <c r="K3068"/>
      <c r="N3068" t="s">
        <v>3091</v>
      </c>
      <c r="O3068" t="s">
        <v>3092</v>
      </c>
      <c r="P3068" t="s">
        <v>3093</v>
      </c>
      <c r="R3068" t="s">
        <v>3094</v>
      </c>
    </row>
    <row r="3069" spans="1:18" x14ac:dyDescent="0.25">
      <c r="A3069">
        <v>23104800</v>
      </c>
      <c r="B3069" t="s">
        <v>3089</v>
      </c>
      <c r="D3069" t="s">
        <v>3090</v>
      </c>
      <c r="F3069">
        <v>1</v>
      </c>
      <c r="G3069">
        <v>0</v>
      </c>
      <c r="H3069">
        <v>518.06790000000001</v>
      </c>
      <c r="I3069">
        <v>518.06790000000001</v>
      </c>
      <c r="K3069"/>
      <c r="N3069" t="s">
        <v>3091</v>
      </c>
      <c r="O3069" t="s">
        <v>3092</v>
      </c>
      <c r="P3069" t="s">
        <v>3093</v>
      </c>
      <c r="R3069" t="s">
        <v>3094</v>
      </c>
    </row>
    <row r="3070" spans="1:18" x14ac:dyDescent="0.25">
      <c r="A3070">
        <v>23104900</v>
      </c>
      <c r="B3070" t="s">
        <v>3089</v>
      </c>
      <c r="D3070" t="s">
        <v>3090</v>
      </c>
      <c r="F3070">
        <v>1</v>
      </c>
      <c r="G3070">
        <v>0</v>
      </c>
      <c r="H3070">
        <v>1.1375999999999999</v>
      </c>
      <c r="I3070">
        <v>1.1375999999999999</v>
      </c>
      <c r="K3070"/>
      <c r="N3070" t="s">
        <v>3091</v>
      </c>
      <c r="O3070" t="s">
        <v>3092</v>
      </c>
      <c r="P3070" t="s">
        <v>3093</v>
      </c>
      <c r="R3070" t="s">
        <v>3094</v>
      </c>
    </row>
    <row r="3071" spans="1:18" x14ac:dyDescent="0.25">
      <c r="A3071">
        <v>23105000</v>
      </c>
      <c r="B3071" t="s">
        <v>3089</v>
      </c>
      <c r="D3071" t="s">
        <v>3090</v>
      </c>
      <c r="F3071">
        <v>1</v>
      </c>
      <c r="G3071">
        <v>0</v>
      </c>
      <c r="H3071">
        <v>27.72</v>
      </c>
      <c r="I3071">
        <v>27.72</v>
      </c>
      <c r="K3071"/>
      <c r="N3071" t="s">
        <v>3091</v>
      </c>
      <c r="O3071" t="s">
        <v>3092</v>
      </c>
      <c r="P3071" t="s">
        <v>3093</v>
      </c>
      <c r="R3071" t="s">
        <v>3094</v>
      </c>
    </row>
    <row r="3072" spans="1:18" x14ac:dyDescent="0.25">
      <c r="A3072">
        <v>23105100</v>
      </c>
      <c r="B3072" t="s">
        <v>3089</v>
      </c>
      <c r="D3072" t="s">
        <v>3090</v>
      </c>
      <c r="F3072">
        <v>1</v>
      </c>
      <c r="G3072">
        <v>0</v>
      </c>
      <c r="H3072">
        <v>0</v>
      </c>
      <c r="I3072">
        <v>0</v>
      </c>
      <c r="K3072"/>
      <c r="N3072" t="s">
        <v>3091</v>
      </c>
      <c r="O3072" t="s">
        <v>3092</v>
      </c>
      <c r="P3072" t="s">
        <v>3093</v>
      </c>
      <c r="R3072" t="s">
        <v>3094</v>
      </c>
    </row>
    <row r="3073" spans="1:18" x14ac:dyDescent="0.25">
      <c r="A3073">
        <v>23105200</v>
      </c>
      <c r="B3073" t="s">
        <v>3089</v>
      </c>
      <c r="D3073" t="s">
        <v>3090</v>
      </c>
      <c r="F3073">
        <v>1</v>
      </c>
      <c r="G3073">
        <v>0</v>
      </c>
      <c r="H3073">
        <v>0</v>
      </c>
      <c r="I3073">
        <v>0</v>
      </c>
      <c r="K3073"/>
      <c r="N3073" t="s">
        <v>3091</v>
      </c>
      <c r="O3073" t="s">
        <v>3092</v>
      </c>
      <c r="P3073" t="s">
        <v>3093</v>
      </c>
      <c r="R3073" t="s">
        <v>3094</v>
      </c>
    </row>
    <row r="3074" spans="1:18" x14ac:dyDescent="0.25">
      <c r="A3074">
        <v>23105300</v>
      </c>
      <c r="B3074" t="s">
        <v>3089</v>
      </c>
      <c r="D3074" t="s">
        <v>3090</v>
      </c>
      <c r="F3074">
        <v>1</v>
      </c>
      <c r="G3074">
        <v>0</v>
      </c>
      <c r="H3074">
        <v>0</v>
      </c>
      <c r="I3074">
        <v>0</v>
      </c>
      <c r="K3074"/>
      <c r="N3074" t="s">
        <v>3091</v>
      </c>
      <c r="O3074" t="s">
        <v>3092</v>
      </c>
      <c r="P3074" t="s">
        <v>3093</v>
      </c>
      <c r="R3074" t="s">
        <v>3094</v>
      </c>
    </row>
    <row r="3075" spans="1:18" x14ac:dyDescent="0.25">
      <c r="A3075">
        <v>23105400</v>
      </c>
      <c r="B3075" t="s">
        <v>3089</v>
      </c>
      <c r="D3075" t="s">
        <v>3090</v>
      </c>
      <c r="F3075">
        <v>1</v>
      </c>
      <c r="G3075">
        <v>0</v>
      </c>
      <c r="H3075">
        <v>0</v>
      </c>
      <c r="I3075">
        <v>0</v>
      </c>
      <c r="K3075"/>
      <c r="N3075" t="s">
        <v>3091</v>
      </c>
      <c r="O3075" t="s">
        <v>3092</v>
      </c>
      <c r="P3075" t="s">
        <v>3093</v>
      </c>
      <c r="R3075" t="s">
        <v>3094</v>
      </c>
    </row>
    <row r="3076" spans="1:18" x14ac:dyDescent="0.25">
      <c r="A3076">
        <v>23105500</v>
      </c>
      <c r="B3076" t="s">
        <v>3089</v>
      </c>
      <c r="D3076" t="s">
        <v>3090</v>
      </c>
      <c r="F3076">
        <v>1</v>
      </c>
      <c r="G3076">
        <v>0</v>
      </c>
      <c r="H3076">
        <v>0</v>
      </c>
      <c r="I3076">
        <v>0</v>
      </c>
      <c r="K3076"/>
      <c r="N3076" t="s">
        <v>3091</v>
      </c>
      <c r="O3076" t="s">
        <v>3092</v>
      </c>
      <c r="P3076" t="s">
        <v>3093</v>
      </c>
      <c r="R3076" t="s">
        <v>3094</v>
      </c>
    </row>
    <row r="3077" spans="1:18" x14ac:dyDescent="0.25">
      <c r="A3077">
        <v>23105600</v>
      </c>
      <c r="B3077" t="s">
        <v>3089</v>
      </c>
      <c r="D3077" t="s">
        <v>3090</v>
      </c>
      <c r="F3077">
        <v>1</v>
      </c>
      <c r="G3077">
        <v>0</v>
      </c>
      <c r="H3077">
        <v>0</v>
      </c>
      <c r="I3077">
        <v>0</v>
      </c>
      <c r="K3077"/>
      <c r="N3077" t="s">
        <v>3091</v>
      </c>
      <c r="O3077" t="s">
        <v>3092</v>
      </c>
      <c r="P3077" t="s">
        <v>3093</v>
      </c>
      <c r="R3077" t="s">
        <v>3094</v>
      </c>
    </row>
    <row r="3078" spans="1:18" x14ac:dyDescent="0.25">
      <c r="A3078">
        <v>23105700</v>
      </c>
      <c r="B3078" t="s">
        <v>3089</v>
      </c>
      <c r="D3078" t="s">
        <v>3090</v>
      </c>
      <c r="F3078">
        <v>1</v>
      </c>
      <c r="G3078">
        <v>0</v>
      </c>
      <c r="H3078">
        <v>0</v>
      </c>
      <c r="I3078">
        <v>0</v>
      </c>
      <c r="K3078"/>
      <c r="N3078" t="s">
        <v>3091</v>
      </c>
      <c r="O3078" t="s">
        <v>3092</v>
      </c>
      <c r="P3078" t="s">
        <v>3093</v>
      </c>
      <c r="R3078" t="s">
        <v>3094</v>
      </c>
    </row>
    <row r="3079" spans="1:18" x14ac:dyDescent="0.25">
      <c r="A3079">
        <v>23105800</v>
      </c>
      <c r="B3079" t="s">
        <v>3089</v>
      </c>
      <c r="D3079" t="s">
        <v>3090</v>
      </c>
      <c r="F3079">
        <v>1</v>
      </c>
      <c r="G3079">
        <v>0</v>
      </c>
      <c r="H3079">
        <v>93.91</v>
      </c>
      <c r="I3079">
        <v>93.91</v>
      </c>
      <c r="K3079"/>
      <c r="N3079" t="s">
        <v>3091</v>
      </c>
      <c r="O3079" t="s">
        <v>3092</v>
      </c>
      <c r="P3079" t="s">
        <v>3093</v>
      </c>
      <c r="R3079" t="s">
        <v>3094</v>
      </c>
    </row>
    <row r="3080" spans="1:18" x14ac:dyDescent="0.25">
      <c r="A3080">
        <v>23105900</v>
      </c>
      <c r="B3080" t="s">
        <v>3089</v>
      </c>
      <c r="D3080" t="s">
        <v>3090</v>
      </c>
      <c r="F3080">
        <v>1</v>
      </c>
      <c r="G3080">
        <v>0</v>
      </c>
      <c r="H3080">
        <v>0</v>
      </c>
      <c r="I3080">
        <v>0</v>
      </c>
      <c r="K3080"/>
      <c r="N3080" t="s">
        <v>3091</v>
      </c>
      <c r="O3080" t="s">
        <v>3092</v>
      </c>
      <c r="P3080" t="s">
        <v>3093</v>
      </c>
      <c r="R3080" t="s">
        <v>3094</v>
      </c>
    </row>
    <row r="3081" spans="1:18" x14ac:dyDescent="0.25">
      <c r="A3081">
        <v>23106000</v>
      </c>
      <c r="B3081" t="s">
        <v>3089</v>
      </c>
      <c r="D3081" t="s">
        <v>3090</v>
      </c>
      <c r="F3081">
        <v>1</v>
      </c>
      <c r="G3081">
        <v>0</v>
      </c>
      <c r="H3081">
        <v>0</v>
      </c>
      <c r="I3081">
        <v>0</v>
      </c>
      <c r="K3081"/>
      <c r="N3081" t="s">
        <v>3091</v>
      </c>
      <c r="O3081" t="s">
        <v>3092</v>
      </c>
      <c r="P3081" t="s">
        <v>3093</v>
      </c>
      <c r="R3081" t="s">
        <v>3094</v>
      </c>
    </row>
    <row r="3082" spans="1:18" x14ac:dyDescent="0.25">
      <c r="A3082">
        <v>23106100</v>
      </c>
      <c r="B3082" t="s">
        <v>3089</v>
      </c>
      <c r="D3082" t="s">
        <v>3090</v>
      </c>
      <c r="F3082">
        <v>1</v>
      </c>
      <c r="G3082">
        <v>0</v>
      </c>
      <c r="H3082">
        <v>29.31</v>
      </c>
      <c r="I3082">
        <v>29.31</v>
      </c>
      <c r="K3082"/>
      <c r="N3082" t="s">
        <v>3091</v>
      </c>
      <c r="O3082" t="s">
        <v>3092</v>
      </c>
      <c r="P3082" t="s">
        <v>3093</v>
      </c>
      <c r="R3082" t="s">
        <v>3094</v>
      </c>
    </row>
    <row r="3083" spans="1:18" x14ac:dyDescent="0.25">
      <c r="A3083">
        <v>23106200</v>
      </c>
      <c r="B3083" t="s">
        <v>3089</v>
      </c>
      <c r="D3083" t="s">
        <v>3090</v>
      </c>
      <c r="F3083">
        <v>1</v>
      </c>
      <c r="G3083">
        <v>0</v>
      </c>
      <c r="H3083">
        <v>954.73820000000001</v>
      </c>
      <c r="I3083">
        <v>954.73820000000001</v>
      </c>
      <c r="K3083"/>
      <c r="N3083" t="s">
        <v>3091</v>
      </c>
      <c r="O3083" t="s">
        <v>3092</v>
      </c>
      <c r="P3083" t="s">
        <v>3093</v>
      </c>
      <c r="R3083" t="s">
        <v>3094</v>
      </c>
    </row>
    <row r="3084" spans="1:18" x14ac:dyDescent="0.25">
      <c r="A3084">
        <v>23106300</v>
      </c>
      <c r="B3084" t="s">
        <v>3089</v>
      </c>
      <c r="D3084" t="s">
        <v>3090</v>
      </c>
      <c r="F3084">
        <v>1</v>
      </c>
      <c r="G3084">
        <v>0</v>
      </c>
      <c r="H3084">
        <v>4.4766666666666604</v>
      </c>
      <c r="I3084">
        <v>4.4766666666666604</v>
      </c>
      <c r="K3084"/>
      <c r="N3084" t="s">
        <v>3091</v>
      </c>
      <c r="O3084" t="s">
        <v>3092</v>
      </c>
      <c r="P3084" t="s">
        <v>3093</v>
      </c>
      <c r="R3084" t="s">
        <v>3094</v>
      </c>
    </row>
    <row r="3085" spans="1:18" x14ac:dyDescent="0.25">
      <c r="A3085">
        <v>23106400</v>
      </c>
      <c r="B3085" t="s">
        <v>3089</v>
      </c>
      <c r="D3085" t="s">
        <v>3090</v>
      </c>
      <c r="F3085">
        <v>1</v>
      </c>
      <c r="G3085">
        <v>0</v>
      </c>
      <c r="H3085">
        <v>41.53</v>
      </c>
      <c r="I3085">
        <v>41.53</v>
      </c>
      <c r="K3085"/>
      <c r="N3085" t="s">
        <v>3091</v>
      </c>
      <c r="O3085" t="s">
        <v>3092</v>
      </c>
      <c r="P3085" t="s">
        <v>3093</v>
      </c>
      <c r="R3085" t="s">
        <v>3094</v>
      </c>
    </row>
    <row r="3086" spans="1:18" x14ac:dyDescent="0.25">
      <c r="A3086">
        <v>23106410</v>
      </c>
      <c r="B3086" t="s">
        <v>3089</v>
      </c>
      <c r="D3086" t="s">
        <v>3090</v>
      </c>
      <c r="F3086">
        <v>1</v>
      </c>
      <c r="G3086">
        <v>0</v>
      </c>
      <c r="H3086">
        <v>37</v>
      </c>
      <c r="I3086">
        <v>37</v>
      </c>
      <c r="K3086"/>
      <c r="N3086" t="s">
        <v>3091</v>
      </c>
      <c r="O3086" t="s">
        <v>3092</v>
      </c>
      <c r="P3086" t="s">
        <v>3093</v>
      </c>
      <c r="R3086" t="s">
        <v>3094</v>
      </c>
    </row>
    <row r="3087" spans="1:18" x14ac:dyDescent="0.25">
      <c r="A3087">
        <v>23106500</v>
      </c>
      <c r="B3087" t="s">
        <v>3089</v>
      </c>
      <c r="D3087" t="s">
        <v>3090</v>
      </c>
      <c r="F3087">
        <v>1</v>
      </c>
      <c r="G3087">
        <v>0</v>
      </c>
      <c r="H3087">
        <v>35.270000000000003</v>
      </c>
      <c r="I3087">
        <v>35.270000000000003</v>
      </c>
      <c r="K3087"/>
      <c r="N3087" t="s">
        <v>3091</v>
      </c>
      <c r="O3087" t="s">
        <v>3092</v>
      </c>
      <c r="P3087" t="s">
        <v>3093</v>
      </c>
      <c r="R3087" t="s">
        <v>3094</v>
      </c>
    </row>
    <row r="3088" spans="1:18" x14ac:dyDescent="0.25">
      <c r="A3088">
        <v>23106600</v>
      </c>
      <c r="B3088" t="s">
        <v>3089</v>
      </c>
      <c r="D3088" t="s">
        <v>3090</v>
      </c>
      <c r="F3088">
        <v>1</v>
      </c>
      <c r="G3088">
        <v>0</v>
      </c>
      <c r="H3088">
        <v>57.14</v>
      </c>
      <c r="I3088">
        <v>57.14</v>
      </c>
      <c r="K3088"/>
      <c r="N3088" t="s">
        <v>3091</v>
      </c>
      <c r="O3088" t="s">
        <v>3092</v>
      </c>
      <c r="P3088" t="s">
        <v>3093</v>
      </c>
      <c r="R3088" t="s">
        <v>3094</v>
      </c>
    </row>
    <row r="3089" spans="1:18" x14ac:dyDescent="0.25">
      <c r="A3089">
        <v>23106700</v>
      </c>
      <c r="B3089" t="s">
        <v>3089</v>
      </c>
      <c r="D3089" t="s">
        <v>3090</v>
      </c>
      <c r="F3089">
        <v>1</v>
      </c>
      <c r="G3089">
        <v>0</v>
      </c>
      <c r="H3089">
        <v>9.7100000000000009</v>
      </c>
      <c r="I3089">
        <v>9.7100000000000009</v>
      </c>
      <c r="K3089"/>
      <c r="N3089" t="s">
        <v>3091</v>
      </c>
      <c r="O3089" t="s">
        <v>3092</v>
      </c>
      <c r="P3089" t="s">
        <v>3093</v>
      </c>
      <c r="R3089" t="s">
        <v>3094</v>
      </c>
    </row>
    <row r="3090" spans="1:18" x14ac:dyDescent="0.25">
      <c r="A3090">
        <v>23106701</v>
      </c>
      <c r="B3090" t="s">
        <v>3089</v>
      </c>
      <c r="D3090" t="s">
        <v>3090</v>
      </c>
      <c r="F3090">
        <v>1</v>
      </c>
      <c r="G3090">
        <v>0</v>
      </c>
      <c r="H3090">
        <v>24.88</v>
      </c>
      <c r="I3090">
        <v>24.88</v>
      </c>
      <c r="K3090"/>
      <c r="N3090" t="s">
        <v>3091</v>
      </c>
      <c r="O3090" t="s">
        <v>3092</v>
      </c>
      <c r="P3090" t="s">
        <v>3093</v>
      </c>
      <c r="R3090" t="s">
        <v>3094</v>
      </c>
    </row>
    <row r="3091" spans="1:18" x14ac:dyDescent="0.25">
      <c r="A3091">
        <v>23106702</v>
      </c>
      <c r="B3091" t="s">
        <v>3089</v>
      </c>
      <c r="D3091" t="s">
        <v>3090</v>
      </c>
      <c r="F3091">
        <v>1</v>
      </c>
      <c r="G3091">
        <v>0</v>
      </c>
      <c r="H3091">
        <v>0</v>
      </c>
      <c r="I3091">
        <v>0</v>
      </c>
      <c r="K3091"/>
      <c r="N3091" t="s">
        <v>3091</v>
      </c>
      <c r="O3091" t="s">
        <v>3092</v>
      </c>
      <c r="P3091" t="s">
        <v>3093</v>
      </c>
      <c r="R3091" t="s">
        <v>3094</v>
      </c>
    </row>
    <row r="3092" spans="1:18" x14ac:dyDescent="0.25">
      <c r="A3092">
        <v>23106703</v>
      </c>
      <c r="B3092" t="s">
        <v>3089</v>
      </c>
      <c r="D3092" t="s">
        <v>3090</v>
      </c>
      <c r="F3092">
        <v>1</v>
      </c>
      <c r="G3092">
        <v>0</v>
      </c>
      <c r="H3092">
        <v>85.647999999999996</v>
      </c>
      <c r="I3092">
        <v>85.647999999999996</v>
      </c>
      <c r="K3092"/>
      <c r="N3092" t="s">
        <v>3091</v>
      </c>
      <c r="O3092" t="s">
        <v>3092</v>
      </c>
      <c r="P3092" t="s">
        <v>3093</v>
      </c>
      <c r="R3092" t="s">
        <v>3094</v>
      </c>
    </row>
    <row r="3093" spans="1:18" x14ac:dyDescent="0.25">
      <c r="A3093">
        <v>23106704</v>
      </c>
      <c r="B3093" t="s">
        <v>3089</v>
      </c>
      <c r="D3093" t="s">
        <v>3090</v>
      </c>
      <c r="F3093">
        <v>1</v>
      </c>
      <c r="G3093">
        <v>0</v>
      </c>
      <c r="H3093">
        <v>0</v>
      </c>
      <c r="I3093">
        <v>0</v>
      </c>
      <c r="K3093"/>
      <c r="N3093" t="s">
        <v>3091</v>
      </c>
      <c r="O3093" t="s">
        <v>3092</v>
      </c>
      <c r="P3093" t="s">
        <v>3093</v>
      </c>
      <c r="R3093" t="s">
        <v>3094</v>
      </c>
    </row>
    <row r="3094" spans="1:18" x14ac:dyDescent="0.25">
      <c r="A3094">
        <v>23106705</v>
      </c>
      <c r="B3094" t="s">
        <v>3089</v>
      </c>
      <c r="D3094" t="s">
        <v>3090</v>
      </c>
      <c r="F3094">
        <v>1</v>
      </c>
      <c r="G3094">
        <v>0</v>
      </c>
      <c r="H3094">
        <v>0</v>
      </c>
      <c r="I3094">
        <v>0</v>
      </c>
      <c r="K3094"/>
      <c r="N3094" t="s">
        <v>3091</v>
      </c>
      <c r="O3094" t="s">
        <v>3092</v>
      </c>
      <c r="P3094" t="s">
        <v>3093</v>
      </c>
      <c r="R3094" t="s">
        <v>3094</v>
      </c>
    </row>
    <row r="3095" spans="1:18" x14ac:dyDescent="0.25">
      <c r="A3095">
        <v>23106706</v>
      </c>
      <c r="B3095" t="s">
        <v>3089</v>
      </c>
      <c r="D3095" t="s">
        <v>3090</v>
      </c>
      <c r="F3095">
        <v>1</v>
      </c>
      <c r="G3095">
        <v>0</v>
      </c>
      <c r="H3095">
        <v>145.91999999999999</v>
      </c>
      <c r="I3095">
        <v>145.91999999999999</v>
      </c>
      <c r="K3095"/>
      <c r="N3095" t="s">
        <v>3091</v>
      </c>
      <c r="O3095" t="s">
        <v>3092</v>
      </c>
      <c r="P3095" t="s">
        <v>3093</v>
      </c>
      <c r="R3095" t="s">
        <v>3094</v>
      </c>
    </row>
    <row r="3096" spans="1:18" x14ac:dyDescent="0.25">
      <c r="A3096">
        <v>23106707</v>
      </c>
      <c r="B3096" t="s">
        <v>3089</v>
      </c>
      <c r="D3096" t="s">
        <v>3090</v>
      </c>
      <c r="F3096">
        <v>1</v>
      </c>
      <c r="G3096">
        <v>0</v>
      </c>
      <c r="H3096">
        <v>0</v>
      </c>
      <c r="I3096">
        <v>0</v>
      </c>
      <c r="K3096"/>
      <c r="N3096" t="s">
        <v>3091</v>
      </c>
      <c r="O3096" t="s">
        <v>3092</v>
      </c>
      <c r="P3096" t="s">
        <v>3093</v>
      </c>
      <c r="R3096" t="s">
        <v>3094</v>
      </c>
    </row>
    <row r="3097" spans="1:18" x14ac:dyDescent="0.25">
      <c r="A3097">
        <v>23106708</v>
      </c>
      <c r="B3097" t="s">
        <v>3089</v>
      </c>
      <c r="D3097" t="s">
        <v>3090</v>
      </c>
      <c r="F3097">
        <v>1</v>
      </c>
      <c r="G3097">
        <v>0</v>
      </c>
      <c r="H3097">
        <v>0</v>
      </c>
      <c r="I3097">
        <v>0</v>
      </c>
      <c r="K3097"/>
      <c r="N3097" t="s">
        <v>3091</v>
      </c>
      <c r="O3097" t="s">
        <v>3092</v>
      </c>
      <c r="P3097" t="s">
        <v>3093</v>
      </c>
      <c r="R3097" t="s">
        <v>3094</v>
      </c>
    </row>
    <row r="3098" spans="1:18" x14ac:dyDescent="0.25">
      <c r="A3098">
        <v>23106709</v>
      </c>
      <c r="B3098" t="s">
        <v>3089</v>
      </c>
      <c r="D3098" t="s">
        <v>3090</v>
      </c>
      <c r="F3098">
        <v>1</v>
      </c>
      <c r="G3098">
        <v>0</v>
      </c>
      <c r="H3098">
        <v>0</v>
      </c>
      <c r="I3098">
        <v>0</v>
      </c>
      <c r="K3098"/>
      <c r="N3098" t="s">
        <v>3091</v>
      </c>
      <c r="O3098" t="s">
        <v>3092</v>
      </c>
      <c r="P3098" t="s">
        <v>3093</v>
      </c>
      <c r="R3098" t="s">
        <v>3094</v>
      </c>
    </row>
    <row r="3099" spans="1:18" x14ac:dyDescent="0.25">
      <c r="A3099">
        <v>23106710</v>
      </c>
      <c r="B3099" t="s">
        <v>3089</v>
      </c>
      <c r="D3099" t="s">
        <v>3090</v>
      </c>
      <c r="F3099">
        <v>1</v>
      </c>
      <c r="G3099">
        <v>0</v>
      </c>
      <c r="H3099">
        <v>0</v>
      </c>
      <c r="I3099">
        <v>0</v>
      </c>
      <c r="K3099"/>
      <c r="N3099" t="s">
        <v>3091</v>
      </c>
      <c r="O3099" t="s">
        <v>3092</v>
      </c>
      <c r="P3099" t="s">
        <v>3093</v>
      </c>
      <c r="R3099" t="s">
        <v>3094</v>
      </c>
    </row>
    <row r="3100" spans="1:18" x14ac:dyDescent="0.25">
      <c r="A3100">
        <v>23106711</v>
      </c>
      <c r="B3100" t="s">
        <v>3089</v>
      </c>
      <c r="D3100" t="s">
        <v>3090</v>
      </c>
      <c r="F3100">
        <v>1</v>
      </c>
      <c r="G3100">
        <v>0</v>
      </c>
      <c r="H3100">
        <v>0</v>
      </c>
      <c r="I3100">
        <v>0</v>
      </c>
      <c r="K3100"/>
      <c r="N3100" t="s">
        <v>3091</v>
      </c>
      <c r="O3100" t="s">
        <v>3092</v>
      </c>
      <c r="P3100" t="s">
        <v>3093</v>
      </c>
      <c r="R3100" t="s">
        <v>3094</v>
      </c>
    </row>
    <row r="3101" spans="1:18" x14ac:dyDescent="0.25">
      <c r="A3101">
        <v>23106712</v>
      </c>
      <c r="B3101" t="s">
        <v>3089</v>
      </c>
      <c r="D3101" t="s">
        <v>3090</v>
      </c>
      <c r="F3101">
        <v>1</v>
      </c>
      <c r="G3101">
        <v>0</v>
      </c>
      <c r="H3101">
        <v>21.95</v>
      </c>
      <c r="I3101">
        <v>21.95</v>
      </c>
      <c r="K3101"/>
      <c r="N3101" t="s">
        <v>3091</v>
      </c>
      <c r="O3101" t="s">
        <v>3092</v>
      </c>
      <c r="P3101" t="s">
        <v>3093</v>
      </c>
      <c r="R3101" t="s">
        <v>3094</v>
      </c>
    </row>
    <row r="3102" spans="1:18" x14ac:dyDescent="0.25">
      <c r="A3102">
        <v>23106713</v>
      </c>
      <c r="B3102" t="s">
        <v>3089</v>
      </c>
      <c r="D3102" t="s">
        <v>3090</v>
      </c>
      <c r="F3102">
        <v>1</v>
      </c>
      <c r="G3102">
        <v>0</v>
      </c>
      <c r="H3102">
        <v>21.95</v>
      </c>
      <c r="I3102">
        <v>21.95</v>
      </c>
      <c r="K3102"/>
      <c r="N3102" t="s">
        <v>3091</v>
      </c>
      <c r="O3102" t="s">
        <v>3092</v>
      </c>
      <c r="P3102" t="s">
        <v>3093</v>
      </c>
      <c r="R3102" t="s">
        <v>3094</v>
      </c>
    </row>
    <row r="3103" spans="1:18" x14ac:dyDescent="0.25">
      <c r="A3103">
        <v>23106800</v>
      </c>
      <c r="B3103" t="s">
        <v>3089</v>
      </c>
      <c r="D3103" t="s">
        <v>3090</v>
      </c>
      <c r="F3103">
        <v>1</v>
      </c>
      <c r="G3103">
        <v>0</v>
      </c>
      <c r="H3103">
        <v>0</v>
      </c>
      <c r="I3103">
        <v>0</v>
      </c>
      <c r="K3103"/>
      <c r="N3103" t="s">
        <v>3091</v>
      </c>
      <c r="O3103" t="s">
        <v>3092</v>
      </c>
      <c r="P3103" t="s">
        <v>3093</v>
      </c>
      <c r="R3103" t="s">
        <v>3094</v>
      </c>
    </row>
    <row r="3104" spans="1:18" x14ac:dyDescent="0.25">
      <c r="A3104">
        <v>23106801</v>
      </c>
      <c r="B3104" t="s">
        <v>3089</v>
      </c>
      <c r="D3104" t="s">
        <v>3090</v>
      </c>
      <c r="F3104">
        <v>1</v>
      </c>
      <c r="G3104">
        <v>0</v>
      </c>
      <c r="H3104">
        <v>0</v>
      </c>
      <c r="I3104">
        <v>0</v>
      </c>
      <c r="K3104"/>
      <c r="N3104" t="s">
        <v>3091</v>
      </c>
      <c r="O3104" t="s">
        <v>3092</v>
      </c>
      <c r="P3104" t="s">
        <v>3093</v>
      </c>
      <c r="R3104" t="s">
        <v>3094</v>
      </c>
    </row>
    <row r="3105" spans="1:18" x14ac:dyDescent="0.25">
      <c r="A3105">
        <v>23106900</v>
      </c>
      <c r="B3105" t="s">
        <v>3089</v>
      </c>
      <c r="D3105" t="s">
        <v>3090</v>
      </c>
      <c r="F3105">
        <v>1</v>
      </c>
      <c r="G3105">
        <v>0</v>
      </c>
      <c r="H3105">
        <v>267.27999999999997</v>
      </c>
      <c r="I3105">
        <v>267.27999999999997</v>
      </c>
      <c r="K3105"/>
      <c r="N3105" t="s">
        <v>3091</v>
      </c>
      <c r="O3105" t="s">
        <v>3092</v>
      </c>
      <c r="P3105" t="s">
        <v>3093</v>
      </c>
      <c r="R3105" t="s">
        <v>3094</v>
      </c>
    </row>
    <row r="3106" spans="1:18" x14ac:dyDescent="0.25">
      <c r="A3106">
        <v>23107000</v>
      </c>
      <c r="B3106" t="s">
        <v>3089</v>
      </c>
      <c r="D3106" t="s">
        <v>3090</v>
      </c>
      <c r="F3106">
        <v>1</v>
      </c>
      <c r="G3106">
        <v>0</v>
      </c>
      <c r="H3106">
        <v>338.1</v>
      </c>
      <c r="I3106">
        <v>338.1</v>
      </c>
      <c r="K3106"/>
      <c r="N3106" t="s">
        <v>3091</v>
      </c>
      <c r="O3106" t="s">
        <v>3092</v>
      </c>
      <c r="P3106" t="s">
        <v>3093</v>
      </c>
      <c r="R3106" t="s">
        <v>3094</v>
      </c>
    </row>
    <row r="3107" spans="1:18" x14ac:dyDescent="0.25">
      <c r="A3107">
        <v>23107100</v>
      </c>
      <c r="B3107" t="s">
        <v>3089</v>
      </c>
      <c r="D3107" t="s">
        <v>3090</v>
      </c>
      <c r="F3107">
        <v>1</v>
      </c>
      <c r="G3107">
        <v>0</v>
      </c>
      <c r="H3107">
        <v>962.53986928104496</v>
      </c>
      <c r="I3107">
        <v>962.53986928104496</v>
      </c>
      <c r="K3107"/>
      <c r="N3107" t="s">
        <v>3091</v>
      </c>
      <c r="O3107" t="s">
        <v>3092</v>
      </c>
      <c r="P3107" t="s">
        <v>3093</v>
      </c>
      <c r="R3107" t="s">
        <v>3094</v>
      </c>
    </row>
    <row r="3108" spans="1:18" x14ac:dyDescent="0.25">
      <c r="A3108">
        <v>23107200</v>
      </c>
      <c r="B3108" t="s">
        <v>3089</v>
      </c>
      <c r="D3108" t="s">
        <v>3090</v>
      </c>
      <c r="F3108">
        <v>1</v>
      </c>
      <c r="G3108">
        <v>0</v>
      </c>
      <c r="H3108">
        <v>17.14</v>
      </c>
      <c r="I3108">
        <v>17.14</v>
      </c>
      <c r="K3108"/>
      <c r="N3108" t="s">
        <v>3091</v>
      </c>
      <c r="O3108" t="s">
        <v>3092</v>
      </c>
      <c r="P3108" t="s">
        <v>3093</v>
      </c>
      <c r="R3108" t="s">
        <v>3094</v>
      </c>
    </row>
    <row r="3109" spans="1:18" x14ac:dyDescent="0.25">
      <c r="A3109">
        <v>23107201</v>
      </c>
      <c r="B3109" t="s">
        <v>3089</v>
      </c>
      <c r="D3109" t="s">
        <v>3090</v>
      </c>
      <c r="F3109">
        <v>1</v>
      </c>
      <c r="G3109">
        <v>0</v>
      </c>
      <c r="H3109">
        <v>24.934999999999999</v>
      </c>
      <c r="I3109">
        <v>24.934999999999999</v>
      </c>
      <c r="K3109"/>
      <c r="N3109" t="s">
        <v>3091</v>
      </c>
      <c r="O3109" t="s">
        <v>3092</v>
      </c>
      <c r="P3109" t="s">
        <v>3093</v>
      </c>
      <c r="R3109" t="s">
        <v>3094</v>
      </c>
    </row>
    <row r="3110" spans="1:18" x14ac:dyDescent="0.25">
      <c r="A3110">
        <v>23107300</v>
      </c>
      <c r="B3110" t="s">
        <v>3089</v>
      </c>
      <c r="D3110" t="s">
        <v>3090</v>
      </c>
      <c r="F3110">
        <v>1</v>
      </c>
      <c r="G3110">
        <v>0</v>
      </c>
      <c r="H3110">
        <v>471.25319999999999</v>
      </c>
      <c r="I3110">
        <v>471.25319999999999</v>
      </c>
      <c r="K3110"/>
      <c r="N3110" t="s">
        <v>3091</v>
      </c>
      <c r="O3110" t="s">
        <v>3092</v>
      </c>
      <c r="P3110" t="s">
        <v>3093</v>
      </c>
      <c r="R3110" t="s">
        <v>3094</v>
      </c>
    </row>
    <row r="3111" spans="1:18" x14ac:dyDescent="0.25">
      <c r="A3111">
        <v>23107400</v>
      </c>
      <c r="B3111" t="s">
        <v>3089</v>
      </c>
      <c r="D3111" t="s">
        <v>3090</v>
      </c>
      <c r="F3111">
        <v>1</v>
      </c>
      <c r="G3111">
        <v>0</v>
      </c>
      <c r="H3111">
        <v>490.46</v>
      </c>
      <c r="I3111">
        <v>490.46</v>
      </c>
      <c r="K3111"/>
      <c r="N3111" t="s">
        <v>3091</v>
      </c>
      <c r="O3111" t="s">
        <v>3092</v>
      </c>
      <c r="P3111" t="s">
        <v>3093</v>
      </c>
      <c r="R3111" t="s">
        <v>3094</v>
      </c>
    </row>
    <row r="3112" spans="1:18" x14ac:dyDescent="0.25">
      <c r="A3112">
        <v>23107500</v>
      </c>
      <c r="B3112" t="s">
        <v>3089</v>
      </c>
      <c r="D3112" t="s">
        <v>3090</v>
      </c>
      <c r="F3112">
        <v>1</v>
      </c>
      <c r="G3112">
        <v>0</v>
      </c>
      <c r="H3112">
        <v>1344.34</v>
      </c>
      <c r="I3112">
        <v>1344.34</v>
      </c>
      <c r="K3112"/>
      <c r="N3112" t="s">
        <v>3091</v>
      </c>
      <c r="O3112" t="s">
        <v>3092</v>
      </c>
      <c r="P3112" t="s">
        <v>3093</v>
      </c>
      <c r="R3112" t="s">
        <v>3094</v>
      </c>
    </row>
    <row r="3113" spans="1:18" x14ac:dyDescent="0.25">
      <c r="A3113">
        <v>23107600</v>
      </c>
      <c r="B3113" t="s">
        <v>3089</v>
      </c>
      <c r="D3113" t="s">
        <v>3090</v>
      </c>
      <c r="F3113">
        <v>1</v>
      </c>
      <c r="G3113">
        <v>0</v>
      </c>
      <c r="H3113">
        <v>688.30499999999995</v>
      </c>
      <c r="I3113">
        <v>688.30499999999995</v>
      </c>
      <c r="K3113"/>
      <c r="N3113" t="s">
        <v>3091</v>
      </c>
      <c r="O3113" t="s">
        <v>3092</v>
      </c>
      <c r="P3113" t="s">
        <v>3093</v>
      </c>
      <c r="R3113" t="s">
        <v>3094</v>
      </c>
    </row>
    <row r="3114" spans="1:18" x14ac:dyDescent="0.25">
      <c r="A3114">
        <v>23107700</v>
      </c>
      <c r="B3114" t="s">
        <v>3089</v>
      </c>
      <c r="D3114" t="s">
        <v>3090</v>
      </c>
      <c r="F3114">
        <v>1</v>
      </c>
      <c r="G3114">
        <v>0</v>
      </c>
      <c r="H3114">
        <v>0</v>
      </c>
      <c r="I3114"/>
      <c r="K3114"/>
      <c r="N3114" t="s">
        <v>3091</v>
      </c>
      <c r="O3114" t="s">
        <v>3092</v>
      </c>
      <c r="P3114" t="s">
        <v>3093</v>
      </c>
      <c r="R3114" t="s">
        <v>3094</v>
      </c>
    </row>
    <row r="3115" spans="1:18" x14ac:dyDescent="0.25">
      <c r="A3115">
        <v>23107800</v>
      </c>
      <c r="B3115" t="s">
        <v>3089</v>
      </c>
      <c r="D3115" t="s">
        <v>3090</v>
      </c>
      <c r="F3115">
        <v>1</v>
      </c>
      <c r="G3115">
        <v>0</v>
      </c>
      <c r="H3115">
        <v>733.56714285714202</v>
      </c>
      <c r="I3115">
        <v>733.56714285714202</v>
      </c>
      <c r="K3115"/>
      <c r="N3115" t="s">
        <v>3091</v>
      </c>
      <c r="O3115" t="s">
        <v>3092</v>
      </c>
      <c r="P3115" t="s">
        <v>3093</v>
      </c>
      <c r="R3115" t="s">
        <v>3094</v>
      </c>
    </row>
    <row r="3116" spans="1:18" x14ac:dyDescent="0.25">
      <c r="A3116">
        <v>23107900</v>
      </c>
      <c r="B3116" t="s">
        <v>3089</v>
      </c>
      <c r="D3116" t="s">
        <v>3090</v>
      </c>
      <c r="F3116">
        <v>1</v>
      </c>
      <c r="G3116">
        <v>0</v>
      </c>
      <c r="H3116">
        <v>35.585625</v>
      </c>
      <c r="I3116">
        <v>35.585625</v>
      </c>
      <c r="K3116"/>
      <c r="N3116" t="s">
        <v>3091</v>
      </c>
      <c r="O3116" t="s">
        <v>3092</v>
      </c>
      <c r="P3116" t="s">
        <v>3093</v>
      </c>
      <c r="R3116" t="s">
        <v>3094</v>
      </c>
    </row>
    <row r="3117" spans="1:18" x14ac:dyDescent="0.25">
      <c r="A3117">
        <v>23108000</v>
      </c>
      <c r="B3117" t="s">
        <v>3089</v>
      </c>
      <c r="D3117" t="s">
        <v>3090</v>
      </c>
      <c r="F3117">
        <v>1</v>
      </c>
      <c r="G3117">
        <v>0</v>
      </c>
      <c r="H3117">
        <v>2037.12</v>
      </c>
      <c r="I3117">
        <v>2037.12</v>
      </c>
      <c r="K3117"/>
      <c r="N3117" t="s">
        <v>3091</v>
      </c>
      <c r="O3117" t="s">
        <v>3092</v>
      </c>
      <c r="P3117" t="s">
        <v>3093</v>
      </c>
      <c r="R3117" t="s">
        <v>3094</v>
      </c>
    </row>
    <row r="3118" spans="1:18" x14ac:dyDescent="0.25">
      <c r="A3118">
        <v>23108100</v>
      </c>
      <c r="B3118" t="s">
        <v>3089</v>
      </c>
      <c r="D3118" t="s">
        <v>3090</v>
      </c>
      <c r="F3118">
        <v>1</v>
      </c>
      <c r="G3118">
        <v>0</v>
      </c>
      <c r="H3118">
        <v>1041.3800000000001</v>
      </c>
      <c r="I3118">
        <v>1041.3800000000001</v>
      </c>
      <c r="K3118"/>
      <c r="N3118" t="s">
        <v>3091</v>
      </c>
      <c r="O3118" t="s">
        <v>3092</v>
      </c>
      <c r="P3118" t="s">
        <v>3093</v>
      </c>
      <c r="R3118" t="s">
        <v>3094</v>
      </c>
    </row>
    <row r="3119" spans="1:18" x14ac:dyDescent="0.25">
      <c r="A3119">
        <v>23108200</v>
      </c>
      <c r="B3119" t="s">
        <v>3089</v>
      </c>
      <c r="D3119" t="s">
        <v>3090</v>
      </c>
      <c r="F3119">
        <v>1</v>
      </c>
      <c r="G3119">
        <v>0</v>
      </c>
      <c r="H3119">
        <v>681</v>
      </c>
      <c r="I3119">
        <v>681</v>
      </c>
      <c r="K3119"/>
      <c r="N3119" t="s">
        <v>3091</v>
      </c>
      <c r="O3119" t="s">
        <v>3092</v>
      </c>
      <c r="P3119" t="s">
        <v>3093</v>
      </c>
      <c r="R3119" t="s">
        <v>3094</v>
      </c>
    </row>
    <row r="3120" spans="1:18" x14ac:dyDescent="0.25">
      <c r="A3120">
        <v>23108300</v>
      </c>
      <c r="B3120" t="s">
        <v>3089</v>
      </c>
      <c r="D3120" t="s">
        <v>3090</v>
      </c>
      <c r="F3120">
        <v>1</v>
      </c>
      <c r="G3120">
        <v>0</v>
      </c>
      <c r="H3120">
        <v>1525</v>
      </c>
      <c r="I3120">
        <v>1525</v>
      </c>
      <c r="K3120"/>
      <c r="N3120" t="s">
        <v>3091</v>
      </c>
      <c r="O3120" t="s">
        <v>3092</v>
      </c>
      <c r="P3120" t="s">
        <v>3093</v>
      </c>
      <c r="R3120" t="s">
        <v>3094</v>
      </c>
    </row>
    <row r="3121" spans="1:18" x14ac:dyDescent="0.25">
      <c r="A3121">
        <v>23108400</v>
      </c>
      <c r="B3121" t="s">
        <v>3089</v>
      </c>
      <c r="D3121" t="s">
        <v>3090</v>
      </c>
      <c r="F3121">
        <v>1</v>
      </c>
      <c r="G3121">
        <v>0</v>
      </c>
      <c r="H3121">
        <v>119.54</v>
      </c>
      <c r="I3121">
        <v>119.54</v>
      </c>
      <c r="K3121"/>
      <c r="N3121" t="s">
        <v>3091</v>
      </c>
      <c r="O3121" t="s">
        <v>3092</v>
      </c>
      <c r="P3121" t="s">
        <v>3093</v>
      </c>
      <c r="R3121" t="s">
        <v>3094</v>
      </c>
    </row>
    <row r="3122" spans="1:18" x14ac:dyDescent="0.25">
      <c r="A3122">
        <v>23108500</v>
      </c>
      <c r="B3122" t="s">
        <v>3089</v>
      </c>
      <c r="D3122" t="s">
        <v>3090</v>
      </c>
      <c r="F3122">
        <v>1</v>
      </c>
      <c r="G3122">
        <v>0</v>
      </c>
      <c r="H3122">
        <v>102.98</v>
      </c>
      <c r="I3122">
        <v>102.98</v>
      </c>
      <c r="K3122"/>
      <c r="N3122" t="s">
        <v>3091</v>
      </c>
      <c r="O3122" t="s">
        <v>3092</v>
      </c>
      <c r="P3122" t="s">
        <v>3093</v>
      </c>
      <c r="R3122" t="s">
        <v>3094</v>
      </c>
    </row>
    <row r="3123" spans="1:18" x14ac:dyDescent="0.25">
      <c r="A3123">
        <v>23108600</v>
      </c>
      <c r="B3123" t="s">
        <v>3089</v>
      </c>
      <c r="D3123" t="s">
        <v>3090</v>
      </c>
      <c r="F3123">
        <v>1</v>
      </c>
      <c r="G3123">
        <v>0</v>
      </c>
      <c r="H3123">
        <v>7.78666666666666</v>
      </c>
      <c r="I3123">
        <v>7.78666666666666</v>
      </c>
      <c r="K3123"/>
      <c r="N3123" t="s">
        <v>3091</v>
      </c>
      <c r="O3123" t="s">
        <v>3092</v>
      </c>
      <c r="P3123" t="s">
        <v>3093</v>
      </c>
      <c r="R3123" t="s">
        <v>3094</v>
      </c>
    </row>
    <row r="3124" spans="1:18" x14ac:dyDescent="0.25">
      <c r="A3124">
        <v>23108700</v>
      </c>
      <c r="B3124" t="s">
        <v>3089</v>
      </c>
      <c r="D3124" t="s">
        <v>3090</v>
      </c>
      <c r="F3124">
        <v>1</v>
      </c>
      <c r="G3124">
        <v>0</v>
      </c>
      <c r="H3124">
        <v>6.3</v>
      </c>
      <c r="I3124">
        <v>6.3</v>
      </c>
      <c r="K3124"/>
      <c r="N3124" t="s">
        <v>3091</v>
      </c>
      <c r="O3124" t="s">
        <v>3092</v>
      </c>
      <c r="P3124" t="s">
        <v>3093</v>
      </c>
      <c r="R3124" t="s">
        <v>3094</v>
      </c>
    </row>
    <row r="3125" spans="1:18" x14ac:dyDescent="0.25">
      <c r="A3125">
        <v>23108800</v>
      </c>
      <c r="B3125" t="s">
        <v>3089</v>
      </c>
      <c r="D3125" t="s">
        <v>3090</v>
      </c>
      <c r="F3125">
        <v>1</v>
      </c>
      <c r="G3125">
        <v>0</v>
      </c>
      <c r="H3125">
        <v>13.35</v>
      </c>
      <c r="I3125">
        <v>13.35</v>
      </c>
      <c r="K3125"/>
      <c r="N3125" t="s">
        <v>3091</v>
      </c>
      <c r="O3125" t="s">
        <v>3092</v>
      </c>
      <c r="P3125" t="s">
        <v>3093</v>
      </c>
      <c r="R3125" t="s">
        <v>3094</v>
      </c>
    </row>
    <row r="3126" spans="1:18" x14ac:dyDescent="0.25">
      <c r="A3126">
        <v>23108900</v>
      </c>
      <c r="B3126" t="s">
        <v>3089</v>
      </c>
      <c r="D3126" t="s">
        <v>3090</v>
      </c>
      <c r="F3126">
        <v>1</v>
      </c>
      <c r="G3126">
        <v>0</v>
      </c>
      <c r="H3126">
        <v>2.0350000000000001</v>
      </c>
      <c r="I3126">
        <v>2.0350000000000001</v>
      </c>
      <c r="K3126"/>
      <c r="N3126" t="s">
        <v>3091</v>
      </c>
      <c r="O3126" t="s">
        <v>3092</v>
      </c>
      <c r="P3126" t="s">
        <v>3093</v>
      </c>
      <c r="R3126" t="s">
        <v>3094</v>
      </c>
    </row>
    <row r="3127" spans="1:18" x14ac:dyDescent="0.25">
      <c r="A3127">
        <v>23109000</v>
      </c>
      <c r="B3127" t="s">
        <v>3089</v>
      </c>
      <c r="D3127" t="s">
        <v>3090</v>
      </c>
      <c r="F3127">
        <v>1</v>
      </c>
      <c r="G3127">
        <v>0</v>
      </c>
      <c r="H3127">
        <v>377.91</v>
      </c>
      <c r="I3127">
        <v>377.91</v>
      </c>
      <c r="K3127"/>
      <c r="N3127" t="s">
        <v>3091</v>
      </c>
      <c r="O3127" t="s">
        <v>3092</v>
      </c>
      <c r="P3127" t="s">
        <v>3093</v>
      </c>
      <c r="R3127" t="s">
        <v>3094</v>
      </c>
    </row>
    <row r="3128" spans="1:18" x14ac:dyDescent="0.25">
      <c r="A3128">
        <v>23109100</v>
      </c>
      <c r="B3128" t="s">
        <v>3089</v>
      </c>
      <c r="D3128" t="s">
        <v>3090</v>
      </c>
      <c r="F3128">
        <v>1</v>
      </c>
      <c r="G3128">
        <v>0</v>
      </c>
      <c r="H3128">
        <v>0</v>
      </c>
      <c r="I3128">
        <v>0</v>
      </c>
      <c r="K3128"/>
      <c r="N3128" t="s">
        <v>3091</v>
      </c>
      <c r="O3128" t="s">
        <v>3092</v>
      </c>
      <c r="P3128" t="s">
        <v>3093</v>
      </c>
      <c r="R3128" t="s">
        <v>3094</v>
      </c>
    </row>
    <row r="3129" spans="1:18" x14ac:dyDescent="0.25">
      <c r="A3129">
        <v>23109200</v>
      </c>
      <c r="B3129" t="s">
        <v>3089</v>
      </c>
      <c r="D3129" t="s">
        <v>3090</v>
      </c>
      <c r="F3129">
        <v>1</v>
      </c>
      <c r="G3129">
        <v>0</v>
      </c>
      <c r="H3129">
        <v>0.42</v>
      </c>
      <c r="I3129">
        <v>0.42</v>
      </c>
      <c r="K3129"/>
      <c r="N3129" t="s">
        <v>3091</v>
      </c>
      <c r="O3129" t="s">
        <v>3092</v>
      </c>
      <c r="P3129" t="s">
        <v>3093</v>
      </c>
      <c r="R3129" t="s">
        <v>3094</v>
      </c>
    </row>
    <row r="3130" spans="1:18" x14ac:dyDescent="0.25">
      <c r="A3130">
        <v>23109300</v>
      </c>
      <c r="B3130" t="s">
        <v>3089</v>
      </c>
      <c r="D3130" t="s">
        <v>3090</v>
      </c>
      <c r="F3130">
        <v>1</v>
      </c>
      <c r="G3130">
        <v>0</v>
      </c>
      <c r="H3130">
        <v>0.42</v>
      </c>
      <c r="I3130">
        <v>0.42</v>
      </c>
      <c r="K3130"/>
      <c r="N3130" t="s">
        <v>3091</v>
      </c>
      <c r="O3130" t="s">
        <v>3092</v>
      </c>
      <c r="P3130" t="s">
        <v>3093</v>
      </c>
      <c r="R3130" t="s">
        <v>3094</v>
      </c>
    </row>
    <row r="3131" spans="1:18" x14ac:dyDescent="0.25">
      <c r="A3131">
        <v>23109301</v>
      </c>
      <c r="B3131" t="s">
        <v>3089</v>
      </c>
      <c r="D3131" t="s">
        <v>3090</v>
      </c>
      <c r="F3131">
        <v>1</v>
      </c>
      <c r="G3131">
        <v>0</v>
      </c>
      <c r="H3131">
        <v>0.42</v>
      </c>
      <c r="I3131">
        <v>0.42</v>
      </c>
      <c r="K3131"/>
      <c r="N3131" t="s">
        <v>3091</v>
      </c>
      <c r="O3131" t="s">
        <v>3092</v>
      </c>
      <c r="P3131" t="s">
        <v>3093</v>
      </c>
      <c r="R3131" t="s">
        <v>3094</v>
      </c>
    </row>
    <row r="3132" spans="1:18" x14ac:dyDescent="0.25">
      <c r="A3132">
        <v>23109400</v>
      </c>
      <c r="B3132" t="s">
        <v>3089</v>
      </c>
      <c r="D3132" t="s">
        <v>3090</v>
      </c>
      <c r="F3132">
        <v>1</v>
      </c>
      <c r="G3132">
        <v>0</v>
      </c>
      <c r="H3132">
        <v>0.42</v>
      </c>
      <c r="I3132">
        <v>0.42</v>
      </c>
      <c r="K3132"/>
      <c r="N3132" t="s">
        <v>3091</v>
      </c>
      <c r="O3132" t="s">
        <v>3092</v>
      </c>
      <c r="P3132" t="s">
        <v>3093</v>
      </c>
      <c r="R3132" t="s">
        <v>3094</v>
      </c>
    </row>
    <row r="3133" spans="1:18" x14ac:dyDescent="0.25">
      <c r="A3133">
        <v>23109401</v>
      </c>
      <c r="B3133" t="s">
        <v>3089</v>
      </c>
      <c r="D3133" t="s">
        <v>3090</v>
      </c>
      <c r="F3133">
        <v>1</v>
      </c>
      <c r="G3133">
        <v>0</v>
      </c>
      <c r="H3133">
        <v>0.42</v>
      </c>
      <c r="I3133">
        <v>0.42</v>
      </c>
      <c r="K3133"/>
      <c r="N3133" t="s">
        <v>3091</v>
      </c>
      <c r="O3133" t="s">
        <v>3092</v>
      </c>
      <c r="P3133" t="s">
        <v>3093</v>
      </c>
      <c r="R3133" t="s">
        <v>3094</v>
      </c>
    </row>
    <row r="3134" spans="1:18" x14ac:dyDescent="0.25">
      <c r="A3134">
        <v>23109500</v>
      </c>
      <c r="B3134" t="s">
        <v>3089</v>
      </c>
      <c r="D3134" t="s">
        <v>3090</v>
      </c>
      <c r="F3134">
        <v>1</v>
      </c>
      <c r="G3134">
        <v>0</v>
      </c>
      <c r="H3134">
        <v>0.46</v>
      </c>
      <c r="I3134">
        <v>0.46</v>
      </c>
      <c r="K3134"/>
      <c r="N3134" t="s">
        <v>3091</v>
      </c>
      <c r="O3134" t="s">
        <v>3092</v>
      </c>
      <c r="P3134" t="s">
        <v>3093</v>
      </c>
      <c r="R3134" t="s">
        <v>3094</v>
      </c>
    </row>
    <row r="3135" spans="1:18" x14ac:dyDescent="0.25">
      <c r="A3135">
        <v>23109600</v>
      </c>
      <c r="B3135" t="s">
        <v>3089</v>
      </c>
      <c r="D3135" t="s">
        <v>3090</v>
      </c>
      <c r="F3135">
        <v>1</v>
      </c>
      <c r="G3135">
        <v>0</v>
      </c>
      <c r="H3135">
        <v>62.9</v>
      </c>
      <c r="I3135">
        <v>62.9</v>
      </c>
      <c r="K3135"/>
      <c r="N3135" t="s">
        <v>3091</v>
      </c>
      <c r="O3135" t="s">
        <v>3092</v>
      </c>
      <c r="P3135" t="s">
        <v>3093</v>
      </c>
      <c r="R3135" t="s">
        <v>3094</v>
      </c>
    </row>
    <row r="3136" spans="1:18" x14ac:dyDescent="0.25">
      <c r="A3136">
        <v>23109700</v>
      </c>
      <c r="B3136" t="s">
        <v>3089</v>
      </c>
      <c r="D3136" t="s">
        <v>3090</v>
      </c>
      <c r="F3136">
        <v>1</v>
      </c>
      <c r="G3136">
        <v>0</v>
      </c>
      <c r="H3136">
        <v>18.407499999999999</v>
      </c>
      <c r="I3136">
        <v>18.407499999999999</v>
      </c>
      <c r="K3136"/>
      <c r="N3136" t="s">
        <v>3091</v>
      </c>
      <c r="O3136" t="s">
        <v>3092</v>
      </c>
      <c r="P3136" t="s">
        <v>3093</v>
      </c>
      <c r="R3136" t="s">
        <v>3094</v>
      </c>
    </row>
    <row r="3137" spans="1:18" x14ac:dyDescent="0.25">
      <c r="A3137">
        <v>23109800</v>
      </c>
      <c r="B3137" t="s">
        <v>3089</v>
      </c>
      <c r="D3137" t="s">
        <v>3090</v>
      </c>
      <c r="F3137">
        <v>1</v>
      </c>
      <c r="G3137">
        <v>0</v>
      </c>
      <c r="H3137">
        <v>1.24</v>
      </c>
      <c r="I3137">
        <v>1.24</v>
      </c>
      <c r="K3137"/>
      <c r="N3137" t="s">
        <v>3091</v>
      </c>
      <c r="O3137" t="s">
        <v>3092</v>
      </c>
      <c r="P3137" t="s">
        <v>3093</v>
      </c>
      <c r="R3137" t="s">
        <v>3094</v>
      </c>
    </row>
    <row r="3138" spans="1:18" x14ac:dyDescent="0.25">
      <c r="A3138">
        <v>23109900</v>
      </c>
      <c r="B3138" t="s">
        <v>3089</v>
      </c>
      <c r="D3138" t="s">
        <v>3090</v>
      </c>
      <c r="F3138">
        <v>1</v>
      </c>
      <c r="G3138">
        <v>0</v>
      </c>
      <c r="H3138">
        <v>0.47</v>
      </c>
      <c r="I3138">
        <v>0.47</v>
      </c>
      <c r="K3138"/>
      <c r="N3138" t="s">
        <v>3091</v>
      </c>
      <c r="O3138" t="s">
        <v>3092</v>
      </c>
      <c r="P3138" t="s">
        <v>3093</v>
      </c>
      <c r="R3138" t="s">
        <v>3094</v>
      </c>
    </row>
    <row r="3139" spans="1:18" x14ac:dyDescent="0.25">
      <c r="A3139">
        <v>23110000</v>
      </c>
      <c r="B3139" t="s">
        <v>3089</v>
      </c>
      <c r="D3139" t="s">
        <v>3090</v>
      </c>
      <c r="F3139">
        <v>1</v>
      </c>
      <c r="G3139">
        <v>0</v>
      </c>
      <c r="H3139">
        <v>67.709999999999994</v>
      </c>
      <c r="I3139">
        <v>67.709999999999994</v>
      </c>
      <c r="K3139"/>
      <c r="N3139" t="s">
        <v>3091</v>
      </c>
      <c r="O3139" t="s">
        <v>3092</v>
      </c>
      <c r="P3139" t="s">
        <v>3093</v>
      </c>
      <c r="R3139" t="s">
        <v>3094</v>
      </c>
    </row>
    <row r="3140" spans="1:18" x14ac:dyDescent="0.25">
      <c r="A3140">
        <v>23110100</v>
      </c>
      <c r="B3140" t="s">
        <v>3089</v>
      </c>
      <c r="D3140" t="s">
        <v>3090</v>
      </c>
      <c r="F3140">
        <v>1</v>
      </c>
      <c r="G3140">
        <v>0</v>
      </c>
      <c r="H3140">
        <v>416.32499999999999</v>
      </c>
      <c r="I3140">
        <v>416.32499999999999</v>
      </c>
      <c r="K3140"/>
      <c r="N3140" t="s">
        <v>3091</v>
      </c>
      <c r="O3140" t="s">
        <v>3092</v>
      </c>
      <c r="P3140" t="s">
        <v>3093</v>
      </c>
      <c r="R3140" t="s">
        <v>3094</v>
      </c>
    </row>
    <row r="3141" spans="1:18" x14ac:dyDescent="0.25">
      <c r="A3141">
        <v>23110200</v>
      </c>
      <c r="B3141" t="s">
        <v>3089</v>
      </c>
      <c r="D3141" t="s">
        <v>3090</v>
      </c>
      <c r="F3141">
        <v>1</v>
      </c>
      <c r="G3141">
        <v>0</v>
      </c>
      <c r="H3141">
        <v>260.375</v>
      </c>
      <c r="I3141">
        <v>260.375</v>
      </c>
      <c r="K3141"/>
      <c r="N3141" t="s">
        <v>3091</v>
      </c>
      <c r="O3141" t="s">
        <v>3092</v>
      </c>
      <c r="P3141" t="s">
        <v>3093</v>
      </c>
      <c r="R3141" t="s">
        <v>3094</v>
      </c>
    </row>
    <row r="3142" spans="1:18" x14ac:dyDescent="0.25">
      <c r="A3142">
        <v>23110300</v>
      </c>
      <c r="B3142" t="s">
        <v>3089</v>
      </c>
      <c r="D3142" t="s">
        <v>3090</v>
      </c>
      <c r="F3142">
        <v>1</v>
      </c>
      <c r="G3142">
        <v>0</v>
      </c>
      <c r="H3142">
        <v>690</v>
      </c>
      <c r="I3142">
        <v>690</v>
      </c>
      <c r="K3142"/>
      <c r="N3142" t="s">
        <v>3091</v>
      </c>
      <c r="O3142" t="s">
        <v>3092</v>
      </c>
      <c r="P3142" t="s">
        <v>3093</v>
      </c>
      <c r="R3142" t="s">
        <v>3094</v>
      </c>
    </row>
    <row r="3143" spans="1:18" x14ac:dyDescent="0.25">
      <c r="A3143">
        <v>23110400</v>
      </c>
      <c r="B3143" t="s">
        <v>3089</v>
      </c>
      <c r="D3143" t="s">
        <v>3090</v>
      </c>
      <c r="F3143">
        <v>1</v>
      </c>
      <c r="G3143">
        <v>0</v>
      </c>
      <c r="H3143">
        <v>1467</v>
      </c>
      <c r="I3143">
        <v>1467</v>
      </c>
      <c r="K3143"/>
      <c r="N3143" t="s">
        <v>3091</v>
      </c>
      <c r="O3143" t="s">
        <v>3092</v>
      </c>
      <c r="P3143" t="s">
        <v>3093</v>
      </c>
      <c r="R3143" t="s">
        <v>3094</v>
      </c>
    </row>
    <row r="3144" spans="1:18" x14ac:dyDescent="0.25">
      <c r="A3144">
        <v>23110500</v>
      </c>
      <c r="B3144" t="s">
        <v>3089</v>
      </c>
      <c r="D3144" t="s">
        <v>3090</v>
      </c>
      <c r="F3144">
        <v>1</v>
      </c>
      <c r="G3144">
        <v>0</v>
      </c>
      <c r="H3144">
        <v>210</v>
      </c>
      <c r="I3144">
        <v>210</v>
      </c>
      <c r="K3144"/>
      <c r="N3144" t="s">
        <v>3091</v>
      </c>
      <c r="O3144" t="s">
        <v>3092</v>
      </c>
      <c r="P3144" t="s">
        <v>3093</v>
      </c>
      <c r="R3144" t="s">
        <v>3094</v>
      </c>
    </row>
    <row r="3145" spans="1:18" x14ac:dyDescent="0.25">
      <c r="A3145">
        <v>23110600</v>
      </c>
      <c r="B3145" t="s">
        <v>3089</v>
      </c>
      <c r="D3145" t="s">
        <v>3090</v>
      </c>
      <c r="F3145">
        <v>1</v>
      </c>
      <c r="G3145">
        <v>0</v>
      </c>
      <c r="H3145">
        <v>0.97</v>
      </c>
      <c r="I3145">
        <v>0.97</v>
      </c>
      <c r="K3145"/>
      <c r="N3145" t="s">
        <v>3091</v>
      </c>
      <c r="O3145" t="s">
        <v>3092</v>
      </c>
      <c r="P3145" t="s">
        <v>3093</v>
      </c>
      <c r="R3145" t="s">
        <v>3094</v>
      </c>
    </row>
    <row r="3146" spans="1:18" x14ac:dyDescent="0.25">
      <c r="A3146">
        <v>23110700</v>
      </c>
      <c r="B3146" t="s">
        <v>3089</v>
      </c>
      <c r="D3146" t="s">
        <v>3090</v>
      </c>
      <c r="F3146">
        <v>1</v>
      </c>
      <c r="G3146">
        <v>0</v>
      </c>
      <c r="H3146">
        <v>14.98</v>
      </c>
      <c r="I3146">
        <v>14.98</v>
      </c>
      <c r="K3146"/>
      <c r="N3146" t="s">
        <v>3091</v>
      </c>
      <c r="O3146" t="s">
        <v>3092</v>
      </c>
      <c r="P3146" t="s">
        <v>3093</v>
      </c>
      <c r="R3146" t="s">
        <v>3094</v>
      </c>
    </row>
    <row r="3147" spans="1:18" x14ac:dyDescent="0.25">
      <c r="A3147">
        <v>23110800</v>
      </c>
      <c r="B3147" t="s">
        <v>3089</v>
      </c>
      <c r="D3147" t="s">
        <v>3090</v>
      </c>
      <c r="F3147">
        <v>1</v>
      </c>
      <c r="G3147">
        <v>0</v>
      </c>
      <c r="H3147">
        <v>30.95</v>
      </c>
      <c r="I3147">
        <v>30.95</v>
      </c>
      <c r="K3147"/>
      <c r="N3147" t="s">
        <v>3091</v>
      </c>
      <c r="O3147" t="s">
        <v>3092</v>
      </c>
      <c r="P3147" t="s">
        <v>3093</v>
      </c>
      <c r="R3147" t="s">
        <v>3094</v>
      </c>
    </row>
    <row r="3148" spans="1:18" x14ac:dyDescent="0.25">
      <c r="A3148">
        <v>23110900</v>
      </c>
      <c r="B3148" t="s">
        <v>3089</v>
      </c>
      <c r="D3148" t="s">
        <v>3090</v>
      </c>
      <c r="F3148">
        <v>1</v>
      </c>
      <c r="G3148">
        <v>0</v>
      </c>
      <c r="H3148">
        <v>90.93</v>
      </c>
      <c r="I3148">
        <v>90.93</v>
      </c>
      <c r="K3148"/>
      <c r="N3148" t="s">
        <v>3091</v>
      </c>
      <c r="O3148" t="s">
        <v>3092</v>
      </c>
      <c r="P3148" t="s">
        <v>3093</v>
      </c>
      <c r="R3148" t="s">
        <v>3094</v>
      </c>
    </row>
    <row r="3149" spans="1:18" x14ac:dyDescent="0.25">
      <c r="A3149">
        <v>23111000</v>
      </c>
      <c r="B3149" t="s">
        <v>3089</v>
      </c>
      <c r="D3149" t="s">
        <v>3090</v>
      </c>
      <c r="F3149">
        <v>1</v>
      </c>
      <c r="G3149">
        <v>0</v>
      </c>
      <c r="H3149">
        <v>77.121951219512098</v>
      </c>
      <c r="I3149">
        <v>77.121951219512098</v>
      </c>
      <c r="K3149"/>
      <c r="N3149" t="s">
        <v>3091</v>
      </c>
      <c r="O3149" t="s">
        <v>3092</v>
      </c>
      <c r="P3149" t="s">
        <v>3093</v>
      </c>
      <c r="R3149" t="s">
        <v>3094</v>
      </c>
    </row>
    <row r="3150" spans="1:18" x14ac:dyDescent="0.25">
      <c r="A3150">
        <v>23111100</v>
      </c>
      <c r="B3150" t="s">
        <v>3089</v>
      </c>
      <c r="D3150" t="s">
        <v>3090</v>
      </c>
      <c r="F3150">
        <v>1</v>
      </c>
      <c r="G3150">
        <v>0</v>
      </c>
      <c r="H3150">
        <v>60</v>
      </c>
      <c r="I3150">
        <v>60</v>
      </c>
      <c r="K3150"/>
      <c r="N3150" t="s">
        <v>3091</v>
      </c>
      <c r="O3150" t="s">
        <v>3092</v>
      </c>
      <c r="P3150" t="s">
        <v>3093</v>
      </c>
      <c r="R3150" t="s">
        <v>3094</v>
      </c>
    </row>
    <row r="3151" spans="1:18" x14ac:dyDescent="0.25">
      <c r="A3151">
        <v>23111200</v>
      </c>
      <c r="B3151" t="s">
        <v>3089</v>
      </c>
      <c r="D3151" t="s">
        <v>3090</v>
      </c>
      <c r="F3151">
        <v>1</v>
      </c>
      <c r="G3151">
        <v>0</v>
      </c>
      <c r="H3151">
        <v>60</v>
      </c>
      <c r="I3151">
        <v>60</v>
      </c>
      <c r="K3151"/>
      <c r="N3151" t="s">
        <v>3091</v>
      </c>
      <c r="O3151" t="s">
        <v>3092</v>
      </c>
      <c r="P3151" t="s">
        <v>3093</v>
      </c>
      <c r="R3151" t="s">
        <v>3094</v>
      </c>
    </row>
    <row r="3152" spans="1:18" x14ac:dyDescent="0.25">
      <c r="A3152">
        <v>23111300</v>
      </c>
      <c r="B3152" t="s">
        <v>3089</v>
      </c>
      <c r="D3152" t="s">
        <v>3090</v>
      </c>
      <c r="F3152">
        <v>1</v>
      </c>
      <c r="G3152">
        <v>0</v>
      </c>
      <c r="H3152">
        <v>9.7100000000000009</v>
      </c>
      <c r="I3152">
        <v>9.7100000000000009</v>
      </c>
      <c r="K3152"/>
      <c r="N3152" t="s">
        <v>3091</v>
      </c>
      <c r="O3152" t="s">
        <v>3092</v>
      </c>
      <c r="P3152" t="s">
        <v>3093</v>
      </c>
      <c r="R3152" t="s">
        <v>3094</v>
      </c>
    </row>
    <row r="3153" spans="1:18" x14ac:dyDescent="0.25">
      <c r="A3153">
        <v>23111400</v>
      </c>
      <c r="B3153" t="s">
        <v>3089</v>
      </c>
      <c r="D3153" t="s">
        <v>3090</v>
      </c>
      <c r="F3153">
        <v>1</v>
      </c>
      <c r="G3153">
        <v>0</v>
      </c>
      <c r="H3153">
        <v>87.77</v>
      </c>
      <c r="I3153">
        <v>87.77</v>
      </c>
      <c r="K3153"/>
      <c r="N3153" t="s">
        <v>3091</v>
      </c>
      <c r="O3153" t="s">
        <v>3092</v>
      </c>
      <c r="P3153" t="s">
        <v>3093</v>
      </c>
      <c r="R3153" t="s">
        <v>3094</v>
      </c>
    </row>
    <row r="3154" spans="1:18" x14ac:dyDescent="0.25">
      <c r="A3154">
        <v>23111500</v>
      </c>
      <c r="B3154" t="s">
        <v>3089</v>
      </c>
      <c r="D3154" t="s">
        <v>3090</v>
      </c>
      <c r="F3154">
        <v>1</v>
      </c>
      <c r="G3154">
        <v>0</v>
      </c>
      <c r="H3154">
        <v>24.51</v>
      </c>
      <c r="I3154">
        <v>24.51</v>
      </c>
      <c r="K3154"/>
      <c r="N3154" t="s">
        <v>3091</v>
      </c>
      <c r="O3154" t="s">
        <v>3092</v>
      </c>
      <c r="P3154" t="s">
        <v>3093</v>
      </c>
      <c r="R3154" t="s">
        <v>3094</v>
      </c>
    </row>
    <row r="3155" spans="1:18" x14ac:dyDescent="0.25">
      <c r="A3155">
        <v>23111600</v>
      </c>
      <c r="B3155" t="s">
        <v>3089</v>
      </c>
      <c r="D3155" t="s">
        <v>3090</v>
      </c>
      <c r="F3155">
        <v>1</v>
      </c>
      <c r="G3155">
        <v>0</v>
      </c>
      <c r="H3155">
        <v>69.94</v>
      </c>
      <c r="I3155">
        <v>69.94</v>
      </c>
      <c r="K3155"/>
      <c r="N3155" t="s">
        <v>3091</v>
      </c>
      <c r="O3155" t="s">
        <v>3092</v>
      </c>
      <c r="P3155" t="s">
        <v>3093</v>
      </c>
      <c r="R3155" t="s">
        <v>3094</v>
      </c>
    </row>
    <row r="3156" spans="1:18" x14ac:dyDescent="0.25">
      <c r="A3156">
        <v>23111800</v>
      </c>
      <c r="B3156" t="s">
        <v>3089</v>
      </c>
      <c r="D3156" t="s">
        <v>3090</v>
      </c>
      <c r="F3156">
        <v>1</v>
      </c>
      <c r="G3156">
        <v>0</v>
      </c>
      <c r="H3156">
        <v>98.1</v>
      </c>
      <c r="I3156">
        <v>98.1</v>
      </c>
      <c r="K3156"/>
      <c r="N3156" t="s">
        <v>3091</v>
      </c>
      <c r="O3156" t="s">
        <v>3092</v>
      </c>
      <c r="P3156" t="s">
        <v>3093</v>
      </c>
      <c r="R3156" t="s">
        <v>3094</v>
      </c>
    </row>
    <row r="3157" spans="1:18" x14ac:dyDescent="0.25">
      <c r="A3157">
        <v>23112000</v>
      </c>
      <c r="B3157" t="s">
        <v>3089</v>
      </c>
      <c r="D3157" t="s">
        <v>3090</v>
      </c>
      <c r="F3157">
        <v>1</v>
      </c>
      <c r="G3157">
        <v>0</v>
      </c>
      <c r="H3157">
        <v>9.68</v>
      </c>
      <c r="I3157">
        <v>9.68</v>
      </c>
      <c r="K3157"/>
      <c r="N3157" t="s">
        <v>3091</v>
      </c>
      <c r="O3157" t="s">
        <v>3092</v>
      </c>
      <c r="P3157" t="s">
        <v>3093</v>
      </c>
      <c r="R3157" t="s">
        <v>3094</v>
      </c>
    </row>
    <row r="3158" spans="1:18" x14ac:dyDescent="0.25">
      <c r="A3158">
        <v>23112100</v>
      </c>
      <c r="B3158" t="s">
        <v>3089</v>
      </c>
      <c r="D3158" t="s">
        <v>3090</v>
      </c>
      <c r="F3158">
        <v>1</v>
      </c>
      <c r="G3158">
        <v>0</v>
      </c>
      <c r="H3158">
        <v>923.11</v>
      </c>
      <c r="I3158">
        <v>923.11</v>
      </c>
      <c r="K3158"/>
      <c r="N3158" t="s">
        <v>3091</v>
      </c>
      <c r="O3158" t="s">
        <v>3092</v>
      </c>
      <c r="P3158" t="s">
        <v>3093</v>
      </c>
      <c r="R3158" t="s">
        <v>3094</v>
      </c>
    </row>
    <row r="3159" spans="1:18" x14ac:dyDescent="0.25">
      <c r="A3159">
        <v>23112200</v>
      </c>
      <c r="B3159" t="s">
        <v>3089</v>
      </c>
      <c r="D3159" t="s">
        <v>3090</v>
      </c>
      <c r="F3159">
        <v>1</v>
      </c>
      <c r="G3159">
        <v>0</v>
      </c>
      <c r="H3159">
        <v>1751.59428571428</v>
      </c>
      <c r="I3159">
        <v>1751.59428571428</v>
      </c>
      <c r="K3159"/>
      <c r="N3159" t="s">
        <v>3091</v>
      </c>
      <c r="O3159" t="s">
        <v>3092</v>
      </c>
      <c r="P3159" t="s">
        <v>3093</v>
      </c>
      <c r="R3159" t="s">
        <v>3094</v>
      </c>
    </row>
    <row r="3160" spans="1:18" x14ac:dyDescent="0.25">
      <c r="A3160">
        <v>23112300</v>
      </c>
      <c r="B3160" t="s">
        <v>3089</v>
      </c>
      <c r="D3160" t="s">
        <v>3090</v>
      </c>
      <c r="F3160">
        <v>1</v>
      </c>
      <c r="G3160">
        <v>0</v>
      </c>
      <c r="H3160">
        <v>91.63</v>
      </c>
      <c r="I3160">
        <v>91.63</v>
      </c>
      <c r="K3160"/>
      <c r="N3160" t="s">
        <v>3091</v>
      </c>
      <c r="O3160" t="s">
        <v>3092</v>
      </c>
      <c r="P3160" t="s">
        <v>3093</v>
      </c>
      <c r="R3160" t="s">
        <v>3094</v>
      </c>
    </row>
    <row r="3161" spans="1:18" x14ac:dyDescent="0.25">
      <c r="A3161">
        <v>23112400</v>
      </c>
      <c r="B3161" t="s">
        <v>3089</v>
      </c>
      <c r="D3161" t="s">
        <v>3090</v>
      </c>
      <c r="F3161">
        <v>1</v>
      </c>
      <c r="G3161">
        <v>0</v>
      </c>
      <c r="H3161">
        <v>0</v>
      </c>
      <c r="I3161"/>
      <c r="K3161"/>
      <c r="N3161" t="s">
        <v>3091</v>
      </c>
      <c r="O3161" t="s">
        <v>3092</v>
      </c>
      <c r="P3161" t="s">
        <v>3093</v>
      </c>
      <c r="R3161" t="s">
        <v>3094</v>
      </c>
    </row>
    <row r="3162" spans="1:18" x14ac:dyDescent="0.25">
      <c r="A3162">
        <v>23112500</v>
      </c>
      <c r="B3162" t="s">
        <v>3089</v>
      </c>
      <c r="D3162" t="s">
        <v>3090</v>
      </c>
      <c r="F3162">
        <v>1</v>
      </c>
      <c r="G3162">
        <v>0</v>
      </c>
      <c r="H3162">
        <v>0</v>
      </c>
      <c r="I3162"/>
      <c r="K3162"/>
      <c r="N3162" t="s">
        <v>3091</v>
      </c>
      <c r="O3162" t="s">
        <v>3092</v>
      </c>
      <c r="P3162" t="s">
        <v>3093</v>
      </c>
      <c r="R3162" t="s">
        <v>3094</v>
      </c>
    </row>
    <row r="3163" spans="1:18" x14ac:dyDescent="0.25">
      <c r="A3163">
        <v>23112600</v>
      </c>
      <c r="B3163" t="s">
        <v>3089</v>
      </c>
      <c r="D3163" t="s">
        <v>3090</v>
      </c>
      <c r="F3163">
        <v>1</v>
      </c>
      <c r="G3163">
        <v>0</v>
      </c>
      <c r="H3163">
        <v>0</v>
      </c>
      <c r="I3163"/>
      <c r="K3163"/>
      <c r="N3163" t="s">
        <v>3091</v>
      </c>
      <c r="O3163" t="s">
        <v>3092</v>
      </c>
      <c r="P3163" t="s">
        <v>3093</v>
      </c>
      <c r="R3163" t="s">
        <v>3094</v>
      </c>
    </row>
    <row r="3164" spans="1:18" x14ac:dyDescent="0.25">
      <c r="A3164">
        <v>23112700</v>
      </c>
      <c r="B3164" t="s">
        <v>3089</v>
      </c>
      <c r="D3164" t="s">
        <v>3090</v>
      </c>
      <c r="F3164">
        <v>1</v>
      </c>
      <c r="G3164">
        <v>0</v>
      </c>
      <c r="H3164">
        <v>0</v>
      </c>
      <c r="I3164"/>
      <c r="K3164"/>
      <c r="N3164" t="s">
        <v>3091</v>
      </c>
      <c r="O3164" t="s">
        <v>3092</v>
      </c>
      <c r="P3164" t="s">
        <v>3093</v>
      </c>
      <c r="R3164" t="s">
        <v>3094</v>
      </c>
    </row>
    <row r="3165" spans="1:18" x14ac:dyDescent="0.25">
      <c r="A3165">
        <v>23112800</v>
      </c>
      <c r="B3165" t="s">
        <v>3089</v>
      </c>
      <c r="D3165" t="s">
        <v>3090</v>
      </c>
      <c r="F3165">
        <v>1</v>
      </c>
      <c r="G3165">
        <v>0</v>
      </c>
      <c r="H3165">
        <v>0</v>
      </c>
      <c r="I3165"/>
      <c r="K3165"/>
      <c r="N3165" t="s">
        <v>3091</v>
      </c>
      <c r="O3165" t="s">
        <v>3092</v>
      </c>
      <c r="P3165" t="s">
        <v>3093</v>
      </c>
      <c r="R3165" t="s">
        <v>3094</v>
      </c>
    </row>
    <row r="3166" spans="1:18" x14ac:dyDescent="0.25">
      <c r="A3166">
        <v>23112900</v>
      </c>
      <c r="B3166" t="s">
        <v>3089</v>
      </c>
      <c r="D3166" t="s">
        <v>3090</v>
      </c>
      <c r="F3166">
        <v>1</v>
      </c>
      <c r="G3166">
        <v>0</v>
      </c>
      <c r="H3166">
        <v>0</v>
      </c>
      <c r="I3166"/>
      <c r="K3166"/>
      <c r="N3166" t="s">
        <v>3091</v>
      </c>
      <c r="O3166" t="s">
        <v>3092</v>
      </c>
      <c r="P3166" t="s">
        <v>3093</v>
      </c>
      <c r="R3166" t="s">
        <v>3094</v>
      </c>
    </row>
    <row r="3167" spans="1:18" x14ac:dyDescent="0.25">
      <c r="A3167">
        <v>23113000</v>
      </c>
      <c r="B3167" t="s">
        <v>3089</v>
      </c>
      <c r="D3167" t="s">
        <v>3090</v>
      </c>
      <c r="F3167">
        <v>1</v>
      </c>
      <c r="G3167">
        <v>0</v>
      </c>
      <c r="H3167">
        <v>0</v>
      </c>
      <c r="I3167"/>
      <c r="K3167"/>
      <c r="N3167" t="s">
        <v>3091</v>
      </c>
      <c r="O3167" t="s">
        <v>3092</v>
      </c>
      <c r="P3167" t="s">
        <v>3093</v>
      </c>
      <c r="R3167" t="s">
        <v>3094</v>
      </c>
    </row>
    <row r="3168" spans="1:18" x14ac:dyDescent="0.25">
      <c r="A3168">
        <v>23113100</v>
      </c>
      <c r="B3168" t="s">
        <v>3089</v>
      </c>
      <c r="D3168" t="s">
        <v>3090</v>
      </c>
      <c r="F3168">
        <v>1</v>
      </c>
      <c r="G3168">
        <v>0</v>
      </c>
      <c r="H3168">
        <v>29.11</v>
      </c>
      <c r="I3168">
        <v>29.11</v>
      </c>
      <c r="K3168"/>
      <c r="N3168" t="s">
        <v>3091</v>
      </c>
      <c r="O3168" t="s">
        <v>3092</v>
      </c>
      <c r="P3168" t="s">
        <v>3093</v>
      </c>
      <c r="R3168" t="s">
        <v>3094</v>
      </c>
    </row>
    <row r="3169" spans="1:18" x14ac:dyDescent="0.25">
      <c r="A3169">
        <v>23113200</v>
      </c>
      <c r="B3169" t="s">
        <v>3089</v>
      </c>
      <c r="D3169" t="s">
        <v>3090</v>
      </c>
      <c r="F3169">
        <v>1</v>
      </c>
      <c r="G3169">
        <v>0</v>
      </c>
      <c r="H3169">
        <v>29.11</v>
      </c>
      <c r="I3169">
        <v>29.11</v>
      </c>
      <c r="K3169"/>
      <c r="N3169" t="s">
        <v>3091</v>
      </c>
      <c r="O3169" t="s">
        <v>3092</v>
      </c>
      <c r="P3169" t="s">
        <v>3093</v>
      </c>
      <c r="R3169" t="s">
        <v>3094</v>
      </c>
    </row>
    <row r="3170" spans="1:18" x14ac:dyDescent="0.25">
      <c r="A3170">
        <v>23113300</v>
      </c>
      <c r="B3170" t="s">
        <v>3089</v>
      </c>
      <c r="D3170" t="s">
        <v>3090</v>
      </c>
      <c r="F3170">
        <v>1</v>
      </c>
      <c r="G3170">
        <v>0</v>
      </c>
      <c r="H3170">
        <v>953.07380952380902</v>
      </c>
      <c r="I3170">
        <v>953.07380952380902</v>
      </c>
      <c r="K3170"/>
      <c r="N3170" t="s">
        <v>3091</v>
      </c>
      <c r="O3170" t="s">
        <v>3092</v>
      </c>
      <c r="P3170" t="s">
        <v>3093</v>
      </c>
      <c r="R3170" t="s">
        <v>3094</v>
      </c>
    </row>
    <row r="3171" spans="1:18" x14ac:dyDescent="0.25">
      <c r="A3171">
        <v>23113400</v>
      </c>
      <c r="B3171" t="s">
        <v>3089</v>
      </c>
      <c r="D3171" t="s">
        <v>3090</v>
      </c>
      <c r="F3171">
        <v>1</v>
      </c>
      <c r="G3171">
        <v>0</v>
      </c>
      <c r="H3171">
        <v>1629.80428571428</v>
      </c>
      <c r="I3171">
        <v>1629.80428571428</v>
      </c>
      <c r="K3171"/>
      <c r="N3171" t="s">
        <v>3091</v>
      </c>
      <c r="O3171" t="s">
        <v>3092</v>
      </c>
      <c r="P3171" t="s">
        <v>3093</v>
      </c>
      <c r="R3171" t="s">
        <v>3094</v>
      </c>
    </row>
    <row r="3172" spans="1:18" x14ac:dyDescent="0.25">
      <c r="A3172">
        <v>23113500</v>
      </c>
      <c r="B3172" t="s">
        <v>3089</v>
      </c>
      <c r="D3172" t="s">
        <v>3090</v>
      </c>
      <c r="F3172">
        <v>1</v>
      </c>
      <c r="G3172">
        <v>0</v>
      </c>
      <c r="H3172">
        <v>17.97</v>
      </c>
      <c r="I3172">
        <v>17.97</v>
      </c>
      <c r="K3172"/>
      <c r="N3172" t="s">
        <v>3091</v>
      </c>
      <c r="O3172" t="s">
        <v>3092</v>
      </c>
      <c r="P3172" t="s">
        <v>3093</v>
      </c>
      <c r="R3172" t="s">
        <v>3094</v>
      </c>
    </row>
    <row r="3173" spans="1:18" x14ac:dyDescent="0.25">
      <c r="A3173">
        <v>23113600</v>
      </c>
      <c r="B3173" t="s">
        <v>3089</v>
      </c>
      <c r="D3173" t="s">
        <v>3090</v>
      </c>
      <c r="F3173">
        <v>1</v>
      </c>
      <c r="G3173">
        <v>0</v>
      </c>
      <c r="H3173">
        <v>163.52000000000001</v>
      </c>
      <c r="I3173">
        <v>163.52000000000001</v>
      </c>
      <c r="K3173"/>
      <c r="N3173" t="s">
        <v>3091</v>
      </c>
      <c r="O3173" t="s">
        <v>3092</v>
      </c>
      <c r="P3173" t="s">
        <v>3093</v>
      </c>
      <c r="R3173" t="s">
        <v>3094</v>
      </c>
    </row>
    <row r="3174" spans="1:18" x14ac:dyDescent="0.25">
      <c r="A3174">
        <v>23113700</v>
      </c>
      <c r="B3174" t="s">
        <v>3089</v>
      </c>
      <c r="D3174" t="s">
        <v>3090</v>
      </c>
      <c r="F3174">
        <v>1</v>
      </c>
      <c r="G3174">
        <v>0</v>
      </c>
      <c r="H3174">
        <v>163.52000000000001</v>
      </c>
      <c r="I3174">
        <v>163.52000000000001</v>
      </c>
      <c r="K3174"/>
      <c r="N3174" t="s">
        <v>3091</v>
      </c>
      <c r="O3174" t="s">
        <v>3092</v>
      </c>
      <c r="P3174" t="s">
        <v>3093</v>
      </c>
      <c r="R3174" t="s">
        <v>3094</v>
      </c>
    </row>
    <row r="3175" spans="1:18" x14ac:dyDescent="0.25">
      <c r="A3175">
        <v>23113800</v>
      </c>
      <c r="B3175" t="s">
        <v>3089</v>
      </c>
      <c r="D3175" t="s">
        <v>3090</v>
      </c>
      <c r="F3175">
        <v>1</v>
      </c>
      <c r="G3175">
        <v>0</v>
      </c>
      <c r="H3175">
        <v>12.52</v>
      </c>
      <c r="I3175">
        <v>12.52</v>
      </c>
      <c r="K3175"/>
      <c r="N3175" t="s">
        <v>3091</v>
      </c>
      <c r="O3175" t="s">
        <v>3092</v>
      </c>
      <c r="P3175" t="s">
        <v>3093</v>
      </c>
      <c r="R3175" t="s">
        <v>3094</v>
      </c>
    </row>
    <row r="3176" spans="1:18" x14ac:dyDescent="0.25">
      <c r="A3176">
        <v>23113900</v>
      </c>
      <c r="B3176" t="s">
        <v>3089</v>
      </c>
      <c r="D3176" t="s">
        <v>3090</v>
      </c>
      <c r="F3176">
        <v>1</v>
      </c>
      <c r="G3176">
        <v>0</v>
      </c>
      <c r="H3176">
        <v>0</v>
      </c>
      <c r="I3176"/>
      <c r="K3176"/>
      <c r="N3176" t="s">
        <v>3091</v>
      </c>
      <c r="O3176" t="s">
        <v>3092</v>
      </c>
      <c r="P3176" t="s">
        <v>3093</v>
      </c>
      <c r="R3176" t="s">
        <v>3094</v>
      </c>
    </row>
    <row r="3177" spans="1:18" x14ac:dyDescent="0.25">
      <c r="A3177">
        <v>23114000</v>
      </c>
      <c r="B3177" t="s">
        <v>3089</v>
      </c>
      <c r="D3177" t="s">
        <v>3090</v>
      </c>
      <c r="F3177">
        <v>1</v>
      </c>
      <c r="G3177">
        <v>0</v>
      </c>
      <c r="H3177">
        <v>24.36</v>
      </c>
      <c r="I3177">
        <v>24.36</v>
      </c>
      <c r="K3177"/>
      <c r="N3177" t="s">
        <v>3091</v>
      </c>
      <c r="O3177" t="s">
        <v>3092</v>
      </c>
      <c r="P3177" t="s">
        <v>3093</v>
      </c>
      <c r="R3177" t="s">
        <v>3094</v>
      </c>
    </row>
    <row r="3178" spans="1:18" x14ac:dyDescent="0.25">
      <c r="A3178">
        <v>231141000</v>
      </c>
      <c r="B3178" t="s">
        <v>3089</v>
      </c>
      <c r="D3178" t="s">
        <v>3090</v>
      </c>
      <c r="F3178">
        <v>1</v>
      </c>
      <c r="G3178">
        <v>0</v>
      </c>
      <c r="H3178">
        <v>78.239999999999995</v>
      </c>
      <c r="I3178">
        <v>78.239999999999995</v>
      </c>
      <c r="K3178"/>
      <c r="N3178" t="s">
        <v>3091</v>
      </c>
      <c r="O3178" t="s">
        <v>3092</v>
      </c>
      <c r="P3178" t="s">
        <v>3093</v>
      </c>
      <c r="R3178" t="s">
        <v>3094</v>
      </c>
    </row>
    <row r="3179" spans="1:18" x14ac:dyDescent="0.25">
      <c r="A3179">
        <v>23114200</v>
      </c>
      <c r="B3179" t="s">
        <v>3089</v>
      </c>
      <c r="D3179" t="s">
        <v>3090</v>
      </c>
      <c r="F3179">
        <v>1</v>
      </c>
      <c r="G3179">
        <v>0</v>
      </c>
      <c r="H3179">
        <v>24.06</v>
      </c>
      <c r="I3179">
        <v>24.06</v>
      </c>
      <c r="K3179"/>
      <c r="N3179" t="s">
        <v>3091</v>
      </c>
      <c r="O3179" t="s">
        <v>3092</v>
      </c>
      <c r="P3179" t="s">
        <v>3093</v>
      </c>
      <c r="R3179" t="s">
        <v>3094</v>
      </c>
    </row>
    <row r="3180" spans="1:18" x14ac:dyDescent="0.25">
      <c r="A3180">
        <v>23114300</v>
      </c>
      <c r="B3180" t="s">
        <v>3089</v>
      </c>
      <c r="D3180" t="s">
        <v>3090</v>
      </c>
      <c r="F3180">
        <v>1</v>
      </c>
      <c r="G3180">
        <v>0</v>
      </c>
      <c r="H3180">
        <v>25.73</v>
      </c>
      <c r="I3180">
        <v>25.73</v>
      </c>
      <c r="K3180"/>
      <c r="N3180" t="s">
        <v>3091</v>
      </c>
      <c r="O3180" t="s">
        <v>3092</v>
      </c>
      <c r="P3180" t="s">
        <v>3093</v>
      </c>
      <c r="R3180" t="s">
        <v>3094</v>
      </c>
    </row>
    <row r="3181" spans="1:18" x14ac:dyDescent="0.25">
      <c r="A3181">
        <v>23114400</v>
      </c>
      <c r="B3181" t="s">
        <v>3089</v>
      </c>
      <c r="D3181" t="s">
        <v>3090</v>
      </c>
      <c r="F3181">
        <v>1</v>
      </c>
      <c r="G3181">
        <v>0</v>
      </c>
      <c r="H3181">
        <v>27.56</v>
      </c>
      <c r="I3181">
        <v>27.56</v>
      </c>
      <c r="K3181"/>
      <c r="N3181" t="s">
        <v>3091</v>
      </c>
      <c r="O3181" t="s">
        <v>3092</v>
      </c>
      <c r="P3181" t="s">
        <v>3093</v>
      </c>
      <c r="R3181" t="s">
        <v>3094</v>
      </c>
    </row>
    <row r="3182" spans="1:18" x14ac:dyDescent="0.25">
      <c r="A3182">
        <v>23114500</v>
      </c>
      <c r="B3182" t="s">
        <v>3089</v>
      </c>
      <c r="D3182" t="s">
        <v>3090</v>
      </c>
      <c r="F3182">
        <v>1</v>
      </c>
      <c r="G3182">
        <v>0</v>
      </c>
      <c r="H3182">
        <v>14.6</v>
      </c>
      <c r="I3182">
        <v>14.6</v>
      </c>
      <c r="K3182"/>
      <c r="N3182" t="s">
        <v>3091</v>
      </c>
      <c r="O3182" t="s">
        <v>3092</v>
      </c>
      <c r="P3182" t="s">
        <v>3093</v>
      </c>
      <c r="R3182" t="s">
        <v>3094</v>
      </c>
    </row>
    <row r="3183" spans="1:18" x14ac:dyDescent="0.25">
      <c r="A3183">
        <v>23114600</v>
      </c>
      <c r="B3183" t="s">
        <v>3089</v>
      </c>
      <c r="D3183" t="s">
        <v>3090</v>
      </c>
      <c r="F3183">
        <v>1</v>
      </c>
      <c r="G3183">
        <v>0</v>
      </c>
      <c r="H3183">
        <v>38.380000000000003</v>
      </c>
      <c r="I3183">
        <v>38.380000000000003</v>
      </c>
      <c r="K3183"/>
      <c r="N3183" t="s">
        <v>3091</v>
      </c>
      <c r="O3183" t="s">
        <v>3092</v>
      </c>
      <c r="P3183" t="s">
        <v>3093</v>
      </c>
      <c r="R3183" t="s">
        <v>3094</v>
      </c>
    </row>
    <row r="3184" spans="1:18" x14ac:dyDescent="0.25">
      <c r="A3184">
        <v>23114700</v>
      </c>
      <c r="B3184" t="s">
        <v>3089</v>
      </c>
      <c r="D3184" t="s">
        <v>3090</v>
      </c>
      <c r="F3184">
        <v>1</v>
      </c>
      <c r="G3184">
        <v>0</v>
      </c>
      <c r="H3184">
        <v>56.16</v>
      </c>
      <c r="I3184">
        <v>56.16</v>
      </c>
      <c r="K3184"/>
      <c r="N3184" t="s">
        <v>3091</v>
      </c>
      <c r="O3184" t="s">
        <v>3092</v>
      </c>
      <c r="P3184" t="s">
        <v>3093</v>
      </c>
      <c r="R3184" t="s">
        <v>3094</v>
      </c>
    </row>
    <row r="3185" spans="1:18" x14ac:dyDescent="0.25">
      <c r="A3185">
        <v>23114800</v>
      </c>
      <c r="B3185" t="s">
        <v>3089</v>
      </c>
      <c r="D3185" t="s">
        <v>3090</v>
      </c>
      <c r="F3185">
        <v>1</v>
      </c>
      <c r="G3185">
        <v>0</v>
      </c>
      <c r="H3185">
        <v>13.65</v>
      </c>
      <c r="I3185">
        <v>13.65</v>
      </c>
      <c r="K3185"/>
      <c r="N3185" t="s">
        <v>3091</v>
      </c>
      <c r="O3185" t="s">
        <v>3092</v>
      </c>
      <c r="P3185" t="s">
        <v>3093</v>
      </c>
      <c r="R3185" t="s">
        <v>3094</v>
      </c>
    </row>
    <row r="3186" spans="1:18" x14ac:dyDescent="0.25">
      <c r="A3186">
        <v>23114900</v>
      </c>
      <c r="B3186" t="s">
        <v>3089</v>
      </c>
      <c r="D3186" t="s">
        <v>3090</v>
      </c>
      <c r="F3186">
        <v>1</v>
      </c>
      <c r="G3186">
        <v>0</v>
      </c>
      <c r="H3186">
        <v>32.630000000000003</v>
      </c>
      <c r="I3186">
        <v>32.630000000000003</v>
      </c>
      <c r="K3186"/>
      <c r="N3186" t="s">
        <v>3091</v>
      </c>
      <c r="O3186" t="s">
        <v>3092</v>
      </c>
      <c r="P3186" t="s">
        <v>3093</v>
      </c>
      <c r="R3186" t="s">
        <v>3094</v>
      </c>
    </row>
    <row r="3187" spans="1:18" x14ac:dyDescent="0.25">
      <c r="A3187">
        <v>23115000</v>
      </c>
      <c r="B3187" t="s">
        <v>3089</v>
      </c>
      <c r="D3187" t="s">
        <v>3090</v>
      </c>
      <c r="F3187">
        <v>1</v>
      </c>
      <c r="G3187">
        <v>0</v>
      </c>
      <c r="H3187">
        <v>41</v>
      </c>
      <c r="I3187">
        <v>41</v>
      </c>
      <c r="K3187"/>
      <c r="N3187" t="s">
        <v>3091</v>
      </c>
      <c r="O3187" t="s">
        <v>3092</v>
      </c>
      <c r="P3187" t="s">
        <v>3093</v>
      </c>
      <c r="R3187" t="s">
        <v>3094</v>
      </c>
    </row>
    <row r="3188" spans="1:18" x14ac:dyDescent="0.25">
      <c r="A3188">
        <v>23115100</v>
      </c>
      <c r="B3188" t="s">
        <v>3089</v>
      </c>
      <c r="D3188" t="s">
        <v>3090</v>
      </c>
      <c r="F3188">
        <v>1</v>
      </c>
      <c r="G3188">
        <v>0</v>
      </c>
      <c r="H3188">
        <v>96.1</v>
      </c>
      <c r="I3188">
        <v>96.1</v>
      </c>
      <c r="K3188"/>
      <c r="N3188" t="s">
        <v>3091</v>
      </c>
      <c r="O3188" t="s">
        <v>3092</v>
      </c>
      <c r="P3188" t="s">
        <v>3093</v>
      </c>
      <c r="R3188" t="s">
        <v>3094</v>
      </c>
    </row>
    <row r="3189" spans="1:18" x14ac:dyDescent="0.25">
      <c r="A3189">
        <v>23115200</v>
      </c>
      <c r="B3189" t="s">
        <v>3089</v>
      </c>
      <c r="D3189" t="s">
        <v>3090</v>
      </c>
      <c r="F3189">
        <v>1</v>
      </c>
      <c r="G3189">
        <v>0</v>
      </c>
      <c r="H3189">
        <v>22.55</v>
      </c>
      <c r="I3189">
        <v>22.55</v>
      </c>
      <c r="K3189"/>
      <c r="N3189" t="s">
        <v>3091</v>
      </c>
      <c r="O3189" t="s">
        <v>3092</v>
      </c>
      <c r="P3189" t="s">
        <v>3093</v>
      </c>
      <c r="R3189" t="s">
        <v>3094</v>
      </c>
    </row>
    <row r="3190" spans="1:18" x14ac:dyDescent="0.25">
      <c r="A3190">
        <v>23115300</v>
      </c>
      <c r="B3190" t="s">
        <v>3089</v>
      </c>
      <c r="D3190" t="s">
        <v>3090</v>
      </c>
      <c r="F3190">
        <v>1</v>
      </c>
      <c r="G3190">
        <v>0</v>
      </c>
      <c r="H3190">
        <v>93.14</v>
      </c>
      <c r="I3190">
        <v>93.14</v>
      </c>
      <c r="K3190"/>
      <c r="N3190" t="s">
        <v>3091</v>
      </c>
      <c r="O3190" t="s">
        <v>3092</v>
      </c>
      <c r="P3190" t="s">
        <v>3093</v>
      </c>
      <c r="R3190" t="s">
        <v>3094</v>
      </c>
    </row>
    <row r="3191" spans="1:18" x14ac:dyDescent="0.25">
      <c r="A3191">
        <v>23115400</v>
      </c>
      <c r="B3191" t="s">
        <v>3089</v>
      </c>
      <c r="D3191" t="s">
        <v>3090</v>
      </c>
      <c r="F3191">
        <v>1</v>
      </c>
      <c r="G3191">
        <v>0</v>
      </c>
      <c r="H3191">
        <v>79.58</v>
      </c>
      <c r="I3191">
        <v>79.58</v>
      </c>
      <c r="K3191"/>
      <c r="N3191" t="s">
        <v>3091</v>
      </c>
      <c r="O3191" t="s">
        <v>3092</v>
      </c>
      <c r="P3191" t="s">
        <v>3093</v>
      </c>
      <c r="R3191" t="s">
        <v>3094</v>
      </c>
    </row>
    <row r="3192" spans="1:18" x14ac:dyDescent="0.25">
      <c r="A3192">
        <v>23115500</v>
      </c>
      <c r="B3192" t="s">
        <v>3089</v>
      </c>
      <c r="D3192" t="s">
        <v>3090</v>
      </c>
      <c r="F3192">
        <v>1</v>
      </c>
      <c r="G3192">
        <v>0</v>
      </c>
      <c r="H3192">
        <v>71.760000000000005</v>
      </c>
      <c r="I3192">
        <v>71.760000000000005</v>
      </c>
      <c r="K3192"/>
      <c r="N3192" t="s">
        <v>3091</v>
      </c>
      <c r="O3192" t="s">
        <v>3092</v>
      </c>
      <c r="P3192" t="s">
        <v>3093</v>
      </c>
      <c r="R3192" t="s">
        <v>3094</v>
      </c>
    </row>
    <row r="3193" spans="1:18" x14ac:dyDescent="0.25">
      <c r="A3193">
        <v>23115600</v>
      </c>
      <c r="B3193" t="s">
        <v>3089</v>
      </c>
      <c r="D3193" t="s">
        <v>3090</v>
      </c>
      <c r="F3193">
        <v>1</v>
      </c>
      <c r="G3193">
        <v>0</v>
      </c>
      <c r="H3193">
        <v>465</v>
      </c>
      <c r="I3193">
        <v>465</v>
      </c>
      <c r="K3193"/>
      <c r="N3193" t="s">
        <v>3091</v>
      </c>
      <c r="O3193" t="s">
        <v>3092</v>
      </c>
      <c r="P3193" t="s">
        <v>3093</v>
      </c>
      <c r="R3193" t="s">
        <v>3094</v>
      </c>
    </row>
    <row r="3194" spans="1:18" x14ac:dyDescent="0.25">
      <c r="A3194">
        <v>23115700</v>
      </c>
      <c r="B3194" t="s">
        <v>3089</v>
      </c>
      <c r="D3194" t="s">
        <v>3090</v>
      </c>
      <c r="F3194">
        <v>1</v>
      </c>
      <c r="G3194">
        <v>0</v>
      </c>
      <c r="H3194">
        <v>720</v>
      </c>
      <c r="I3194">
        <v>720</v>
      </c>
      <c r="K3194"/>
      <c r="N3194" t="s">
        <v>3091</v>
      </c>
      <c r="O3194" t="s">
        <v>3092</v>
      </c>
      <c r="P3194" t="s">
        <v>3093</v>
      </c>
      <c r="R3194" t="s">
        <v>3094</v>
      </c>
    </row>
    <row r="3195" spans="1:18" x14ac:dyDescent="0.25">
      <c r="A3195">
        <v>23115800</v>
      </c>
      <c r="B3195" t="s">
        <v>3089</v>
      </c>
      <c r="D3195" t="s">
        <v>3090</v>
      </c>
      <c r="F3195">
        <v>1</v>
      </c>
      <c r="G3195">
        <v>0</v>
      </c>
      <c r="H3195">
        <v>740</v>
      </c>
      <c r="I3195">
        <v>740</v>
      </c>
      <c r="K3195"/>
      <c r="N3195" t="s">
        <v>3091</v>
      </c>
      <c r="O3195" t="s">
        <v>3092</v>
      </c>
      <c r="P3195" t="s">
        <v>3093</v>
      </c>
      <c r="R3195" t="s">
        <v>3094</v>
      </c>
    </row>
    <row r="3196" spans="1:18" x14ac:dyDescent="0.25">
      <c r="A3196">
        <v>23115900</v>
      </c>
      <c r="B3196" t="s">
        <v>3089</v>
      </c>
      <c r="D3196" t="s">
        <v>3090</v>
      </c>
      <c r="F3196">
        <v>1</v>
      </c>
      <c r="G3196">
        <v>0</v>
      </c>
      <c r="H3196">
        <v>560</v>
      </c>
      <c r="I3196">
        <v>560</v>
      </c>
      <c r="K3196"/>
      <c r="N3196" t="s">
        <v>3091</v>
      </c>
      <c r="O3196" t="s">
        <v>3092</v>
      </c>
      <c r="P3196" t="s">
        <v>3093</v>
      </c>
      <c r="R3196" t="s">
        <v>3094</v>
      </c>
    </row>
    <row r="3197" spans="1:18" x14ac:dyDescent="0.25">
      <c r="A3197">
        <v>23116000</v>
      </c>
      <c r="B3197" t="s">
        <v>3089</v>
      </c>
      <c r="D3197" t="s">
        <v>3090</v>
      </c>
      <c r="F3197">
        <v>1</v>
      </c>
      <c r="G3197">
        <v>0</v>
      </c>
      <c r="H3197">
        <v>880</v>
      </c>
      <c r="I3197">
        <v>880</v>
      </c>
      <c r="K3197"/>
      <c r="N3197" t="s">
        <v>3091</v>
      </c>
      <c r="O3197" t="s">
        <v>3092</v>
      </c>
      <c r="P3197" t="s">
        <v>3093</v>
      </c>
      <c r="R3197" t="s">
        <v>3094</v>
      </c>
    </row>
    <row r="3198" spans="1:18" x14ac:dyDescent="0.25">
      <c r="A3198">
        <v>23116100</v>
      </c>
      <c r="B3198" t="s">
        <v>3089</v>
      </c>
      <c r="D3198" t="s">
        <v>3090</v>
      </c>
      <c r="F3198">
        <v>1</v>
      </c>
      <c r="G3198">
        <v>0</v>
      </c>
      <c r="H3198">
        <v>0</v>
      </c>
      <c r="I3198"/>
      <c r="K3198"/>
      <c r="N3198" t="s">
        <v>3091</v>
      </c>
      <c r="O3198" t="s">
        <v>3092</v>
      </c>
      <c r="P3198" t="s">
        <v>3093</v>
      </c>
      <c r="R3198" t="s">
        <v>3094</v>
      </c>
    </row>
    <row r="3199" spans="1:18" x14ac:dyDescent="0.25">
      <c r="A3199">
        <v>23116200</v>
      </c>
      <c r="B3199" t="s">
        <v>3089</v>
      </c>
      <c r="D3199" t="s">
        <v>3090</v>
      </c>
      <c r="F3199">
        <v>1</v>
      </c>
      <c r="G3199">
        <v>0</v>
      </c>
      <c r="H3199">
        <v>0</v>
      </c>
      <c r="I3199"/>
      <c r="K3199"/>
      <c r="N3199" t="s">
        <v>3091</v>
      </c>
      <c r="O3199" t="s">
        <v>3092</v>
      </c>
      <c r="P3199" t="s">
        <v>3093</v>
      </c>
      <c r="R3199" t="s">
        <v>3094</v>
      </c>
    </row>
    <row r="3200" spans="1:18" x14ac:dyDescent="0.25">
      <c r="A3200">
        <v>23116300</v>
      </c>
      <c r="B3200" t="s">
        <v>3089</v>
      </c>
      <c r="D3200" t="s">
        <v>3090</v>
      </c>
      <c r="F3200">
        <v>1</v>
      </c>
      <c r="G3200">
        <v>0</v>
      </c>
      <c r="H3200">
        <v>0</v>
      </c>
      <c r="I3200"/>
      <c r="K3200"/>
      <c r="N3200" t="s">
        <v>3091</v>
      </c>
      <c r="O3200" t="s">
        <v>3092</v>
      </c>
      <c r="P3200" t="s">
        <v>3093</v>
      </c>
      <c r="R3200" t="s">
        <v>3094</v>
      </c>
    </row>
    <row r="3201" spans="1:18" x14ac:dyDescent="0.25">
      <c r="A3201">
        <v>23116400</v>
      </c>
      <c r="B3201" t="s">
        <v>3089</v>
      </c>
      <c r="D3201" t="s">
        <v>3090</v>
      </c>
      <c r="F3201">
        <v>1</v>
      </c>
      <c r="G3201">
        <v>0</v>
      </c>
      <c r="H3201">
        <v>1286.16625</v>
      </c>
      <c r="I3201">
        <v>1286.16625</v>
      </c>
      <c r="K3201"/>
      <c r="N3201" t="s">
        <v>3091</v>
      </c>
      <c r="O3201" t="s">
        <v>3092</v>
      </c>
      <c r="P3201" t="s">
        <v>3093</v>
      </c>
      <c r="R3201" t="s">
        <v>3094</v>
      </c>
    </row>
    <row r="3202" spans="1:18" x14ac:dyDescent="0.25">
      <c r="A3202">
        <v>23116500</v>
      </c>
      <c r="B3202" t="s">
        <v>3089</v>
      </c>
      <c r="D3202" t="s">
        <v>3090</v>
      </c>
      <c r="F3202">
        <v>1</v>
      </c>
      <c r="G3202">
        <v>0</v>
      </c>
      <c r="H3202">
        <v>640</v>
      </c>
      <c r="I3202">
        <v>640</v>
      </c>
      <c r="K3202"/>
      <c r="N3202" t="s">
        <v>3091</v>
      </c>
      <c r="O3202" t="s">
        <v>3092</v>
      </c>
      <c r="P3202" t="s">
        <v>3093</v>
      </c>
      <c r="R3202" t="s">
        <v>3094</v>
      </c>
    </row>
    <row r="3203" spans="1:18" x14ac:dyDescent="0.25">
      <c r="A3203">
        <v>23116600</v>
      </c>
      <c r="B3203" t="s">
        <v>3089</v>
      </c>
      <c r="D3203" t="s">
        <v>3090</v>
      </c>
      <c r="F3203">
        <v>1</v>
      </c>
      <c r="G3203">
        <v>0</v>
      </c>
      <c r="H3203">
        <v>1566.345</v>
      </c>
      <c r="I3203">
        <v>1566.345</v>
      </c>
      <c r="K3203"/>
      <c r="N3203" t="s">
        <v>3091</v>
      </c>
      <c r="O3203" t="s">
        <v>3092</v>
      </c>
      <c r="P3203" t="s">
        <v>3093</v>
      </c>
      <c r="R3203" t="s">
        <v>3094</v>
      </c>
    </row>
    <row r="3204" spans="1:18" x14ac:dyDescent="0.25">
      <c r="A3204">
        <v>23116700</v>
      </c>
      <c r="B3204" t="s">
        <v>3089</v>
      </c>
      <c r="D3204" t="s">
        <v>3090</v>
      </c>
      <c r="F3204">
        <v>1</v>
      </c>
      <c r="G3204">
        <v>0</v>
      </c>
      <c r="H3204">
        <v>0</v>
      </c>
      <c r="I3204"/>
      <c r="K3204"/>
      <c r="N3204" t="s">
        <v>3091</v>
      </c>
      <c r="O3204" t="s">
        <v>3092</v>
      </c>
      <c r="P3204" t="s">
        <v>3093</v>
      </c>
      <c r="R3204" t="s">
        <v>3094</v>
      </c>
    </row>
    <row r="3205" spans="1:18" x14ac:dyDescent="0.25">
      <c r="A3205">
        <v>23116800</v>
      </c>
      <c r="B3205" t="s">
        <v>3089</v>
      </c>
      <c r="D3205" t="s">
        <v>3090</v>
      </c>
      <c r="F3205">
        <v>1</v>
      </c>
      <c r="G3205">
        <v>0</v>
      </c>
      <c r="H3205">
        <v>0</v>
      </c>
      <c r="I3205"/>
      <c r="K3205"/>
      <c r="N3205" t="s">
        <v>3091</v>
      </c>
      <c r="O3205" t="s">
        <v>3092</v>
      </c>
      <c r="P3205" t="s">
        <v>3093</v>
      </c>
      <c r="R3205" t="s">
        <v>3094</v>
      </c>
    </row>
    <row r="3206" spans="1:18" x14ac:dyDescent="0.25">
      <c r="A3206">
        <v>23116900</v>
      </c>
      <c r="B3206" t="s">
        <v>3089</v>
      </c>
      <c r="D3206" t="s">
        <v>3090</v>
      </c>
      <c r="F3206">
        <v>1</v>
      </c>
      <c r="G3206">
        <v>0</v>
      </c>
      <c r="H3206">
        <v>740</v>
      </c>
      <c r="I3206">
        <v>740</v>
      </c>
      <c r="K3206"/>
      <c r="N3206" t="s">
        <v>3091</v>
      </c>
      <c r="O3206" t="s">
        <v>3092</v>
      </c>
      <c r="P3206" t="s">
        <v>3093</v>
      </c>
      <c r="R3206" t="s">
        <v>3094</v>
      </c>
    </row>
    <row r="3207" spans="1:18" x14ac:dyDescent="0.25">
      <c r="A3207">
        <v>23117000</v>
      </c>
      <c r="B3207" t="s">
        <v>3089</v>
      </c>
      <c r="D3207" t="s">
        <v>3090</v>
      </c>
      <c r="F3207">
        <v>1</v>
      </c>
      <c r="G3207">
        <v>0</v>
      </c>
      <c r="H3207">
        <v>1540</v>
      </c>
      <c r="I3207">
        <v>1540</v>
      </c>
      <c r="K3207"/>
      <c r="N3207" t="s">
        <v>3091</v>
      </c>
      <c r="O3207" t="s">
        <v>3092</v>
      </c>
      <c r="P3207" t="s">
        <v>3093</v>
      </c>
      <c r="R3207" t="s">
        <v>3094</v>
      </c>
    </row>
    <row r="3208" spans="1:18" x14ac:dyDescent="0.25">
      <c r="A3208">
        <v>23117100</v>
      </c>
      <c r="B3208" t="s">
        <v>3089</v>
      </c>
      <c r="D3208" t="s">
        <v>3090</v>
      </c>
      <c r="F3208">
        <v>1</v>
      </c>
      <c r="G3208">
        <v>0</v>
      </c>
      <c r="H3208">
        <v>265</v>
      </c>
      <c r="I3208">
        <v>265</v>
      </c>
      <c r="K3208"/>
      <c r="N3208" t="s">
        <v>3091</v>
      </c>
      <c r="O3208" t="s">
        <v>3092</v>
      </c>
      <c r="P3208" t="s">
        <v>3093</v>
      </c>
      <c r="R3208" t="s">
        <v>3094</v>
      </c>
    </row>
    <row r="3209" spans="1:18" x14ac:dyDescent="0.25">
      <c r="A3209">
        <v>23118000</v>
      </c>
      <c r="B3209" t="s">
        <v>3089</v>
      </c>
      <c r="D3209" t="s">
        <v>3090</v>
      </c>
      <c r="F3209">
        <v>1</v>
      </c>
      <c r="G3209">
        <v>0</v>
      </c>
      <c r="H3209">
        <v>0</v>
      </c>
      <c r="I3209"/>
      <c r="K3209"/>
      <c r="N3209" t="s">
        <v>3091</v>
      </c>
      <c r="O3209" t="s">
        <v>3092</v>
      </c>
      <c r="P3209" t="s">
        <v>3093</v>
      </c>
      <c r="R3209" t="s">
        <v>3094</v>
      </c>
    </row>
    <row r="3210" spans="1:18" x14ac:dyDescent="0.25">
      <c r="A3210">
        <v>23118100</v>
      </c>
      <c r="B3210" t="s">
        <v>3089</v>
      </c>
      <c r="D3210" t="s">
        <v>3090</v>
      </c>
      <c r="F3210">
        <v>1</v>
      </c>
      <c r="G3210">
        <v>0</v>
      </c>
      <c r="H3210">
        <v>475</v>
      </c>
      <c r="I3210">
        <v>475</v>
      </c>
      <c r="K3210"/>
      <c r="N3210" t="s">
        <v>3091</v>
      </c>
      <c r="O3210" t="s">
        <v>3092</v>
      </c>
      <c r="P3210" t="s">
        <v>3093</v>
      </c>
      <c r="R3210" t="s">
        <v>3094</v>
      </c>
    </row>
    <row r="3211" spans="1:18" x14ac:dyDescent="0.25">
      <c r="A3211">
        <v>23118200</v>
      </c>
      <c r="B3211" t="s">
        <v>3089</v>
      </c>
      <c r="D3211" t="s">
        <v>3090</v>
      </c>
      <c r="F3211">
        <v>1</v>
      </c>
      <c r="G3211">
        <v>0</v>
      </c>
      <c r="H3211">
        <v>1440</v>
      </c>
      <c r="I3211">
        <v>1440</v>
      </c>
      <c r="K3211"/>
      <c r="N3211" t="s">
        <v>3091</v>
      </c>
      <c r="O3211" t="s">
        <v>3092</v>
      </c>
      <c r="P3211" t="s">
        <v>3093</v>
      </c>
      <c r="R3211" t="s">
        <v>3094</v>
      </c>
    </row>
    <row r="3212" spans="1:18" x14ac:dyDescent="0.25">
      <c r="A3212">
        <v>23118300</v>
      </c>
      <c r="B3212" t="s">
        <v>3089</v>
      </c>
      <c r="D3212" t="s">
        <v>3090</v>
      </c>
      <c r="F3212">
        <v>1</v>
      </c>
      <c r="G3212">
        <v>0</v>
      </c>
      <c r="H3212">
        <v>600</v>
      </c>
      <c r="I3212">
        <v>600</v>
      </c>
      <c r="K3212"/>
      <c r="N3212" t="s">
        <v>3091</v>
      </c>
      <c r="O3212" t="s">
        <v>3092</v>
      </c>
      <c r="P3212" t="s">
        <v>3093</v>
      </c>
      <c r="R3212" t="s">
        <v>3094</v>
      </c>
    </row>
    <row r="3213" spans="1:18" x14ac:dyDescent="0.25">
      <c r="A3213">
        <v>23118400</v>
      </c>
      <c r="B3213" t="s">
        <v>3089</v>
      </c>
      <c r="D3213" t="s">
        <v>3090</v>
      </c>
      <c r="F3213">
        <v>1</v>
      </c>
      <c r="G3213">
        <v>0</v>
      </c>
      <c r="H3213">
        <v>1490</v>
      </c>
      <c r="I3213">
        <v>1490</v>
      </c>
      <c r="K3213"/>
      <c r="N3213" t="s">
        <v>3091</v>
      </c>
      <c r="O3213" t="s">
        <v>3092</v>
      </c>
      <c r="P3213" t="s">
        <v>3093</v>
      </c>
      <c r="R3213" t="s">
        <v>3094</v>
      </c>
    </row>
    <row r="3214" spans="1:18" x14ac:dyDescent="0.25">
      <c r="A3214">
        <v>23118500</v>
      </c>
      <c r="B3214" t="s">
        <v>3089</v>
      </c>
      <c r="D3214" t="s">
        <v>3090</v>
      </c>
      <c r="F3214">
        <v>1</v>
      </c>
      <c r="G3214">
        <v>0</v>
      </c>
      <c r="H3214">
        <v>311.98500000000001</v>
      </c>
      <c r="I3214">
        <v>311.98500000000001</v>
      </c>
      <c r="K3214"/>
      <c r="N3214" t="s">
        <v>3091</v>
      </c>
      <c r="O3214" t="s">
        <v>3092</v>
      </c>
      <c r="P3214" t="s">
        <v>3093</v>
      </c>
      <c r="R3214" t="s">
        <v>3094</v>
      </c>
    </row>
    <row r="3215" spans="1:18" x14ac:dyDescent="0.25">
      <c r="A3215">
        <v>23118600</v>
      </c>
      <c r="B3215" t="s">
        <v>3089</v>
      </c>
      <c r="D3215" t="s">
        <v>3090</v>
      </c>
      <c r="F3215">
        <v>1</v>
      </c>
      <c r="G3215">
        <v>0</v>
      </c>
      <c r="H3215">
        <v>300.73399999999998</v>
      </c>
      <c r="I3215">
        <v>300.73399999999998</v>
      </c>
      <c r="K3215"/>
      <c r="N3215" t="s">
        <v>3091</v>
      </c>
      <c r="O3215" t="s">
        <v>3092</v>
      </c>
      <c r="P3215" t="s">
        <v>3093</v>
      </c>
      <c r="R3215" t="s">
        <v>3094</v>
      </c>
    </row>
    <row r="3216" spans="1:18" x14ac:dyDescent="0.25">
      <c r="A3216">
        <v>23119000</v>
      </c>
      <c r="B3216" t="s">
        <v>3089</v>
      </c>
      <c r="D3216" t="s">
        <v>3090</v>
      </c>
      <c r="F3216">
        <v>1</v>
      </c>
      <c r="G3216">
        <v>0</v>
      </c>
      <c r="H3216">
        <v>22.538333333333298</v>
      </c>
      <c r="I3216">
        <v>22.538333333333298</v>
      </c>
      <c r="K3216"/>
      <c r="N3216" t="s">
        <v>3091</v>
      </c>
      <c r="O3216" t="s">
        <v>3092</v>
      </c>
      <c r="P3216" t="s">
        <v>3093</v>
      </c>
      <c r="R3216" t="s">
        <v>3094</v>
      </c>
    </row>
    <row r="3217" spans="1:18" x14ac:dyDescent="0.25">
      <c r="A3217">
        <v>23120000</v>
      </c>
      <c r="B3217" t="s">
        <v>3089</v>
      </c>
      <c r="D3217" t="s">
        <v>3090</v>
      </c>
      <c r="F3217">
        <v>1</v>
      </c>
      <c r="G3217">
        <v>0</v>
      </c>
      <c r="H3217">
        <v>0</v>
      </c>
      <c r="I3217"/>
      <c r="K3217"/>
      <c r="N3217" t="s">
        <v>3091</v>
      </c>
      <c r="O3217" t="s">
        <v>3092</v>
      </c>
      <c r="P3217" t="s">
        <v>3093</v>
      </c>
      <c r="R3217" t="s">
        <v>3094</v>
      </c>
    </row>
    <row r="3218" spans="1:18" x14ac:dyDescent="0.25">
      <c r="A3218">
        <v>23121000</v>
      </c>
      <c r="B3218" t="s">
        <v>3089</v>
      </c>
      <c r="D3218" t="s">
        <v>3090</v>
      </c>
      <c r="F3218">
        <v>1</v>
      </c>
      <c r="G3218">
        <v>0</v>
      </c>
      <c r="H3218">
        <v>0</v>
      </c>
      <c r="I3218"/>
      <c r="K3218"/>
      <c r="N3218" t="s">
        <v>3091</v>
      </c>
      <c r="O3218" t="s">
        <v>3092</v>
      </c>
      <c r="P3218" t="s">
        <v>3093</v>
      </c>
      <c r="R3218" t="s">
        <v>3094</v>
      </c>
    </row>
    <row r="3219" spans="1:18" x14ac:dyDescent="0.25">
      <c r="A3219">
        <v>23122000</v>
      </c>
      <c r="B3219" t="s">
        <v>3089</v>
      </c>
      <c r="D3219" t="s">
        <v>3090</v>
      </c>
      <c r="E3219" t="s">
        <v>3090</v>
      </c>
      <c r="F3219">
        <v>1</v>
      </c>
      <c r="G3219">
        <v>0</v>
      </c>
      <c r="H3219">
        <v>0</v>
      </c>
      <c r="I3219"/>
      <c r="K3219"/>
      <c r="N3219" t="s">
        <v>3091</v>
      </c>
      <c r="O3219" t="s">
        <v>3092</v>
      </c>
      <c r="P3219" t="s">
        <v>3095</v>
      </c>
      <c r="R3219" t="s">
        <v>3094</v>
      </c>
    </row>
    <row r="3220" spans="1:18" x14ac:dyDescent="0.25">
      <c r="A3220">
        <v>23123000</v>
      </c>
      <c r="B3220" t="s">
        <v>3089</v>
      </c>
      <c r="D3220" t="s">
        <v>3090</v>
      </c>
      <c r="F3220">
        <v>1</v>
      </c>
      <c r="G3220">
        <v>0</v>
      </c>
      <c r="H3220">
        <v>0</v>
      </c>
      <c r="I3220"/>
      <c r="K3220"/>
      <c r="N3220" t="s">
        <v>3091</v>
      </c>
      <c r="O3220" t="s">
        <v>3092</v>
      </c>
      <c r="P3220" t="s">
        <v>3093</v>
      </c>
      <c r="R3220" t="s">
        <v>3094</v>
      </c>
    </row>
    <row r="3221" spans="1:18" x14ac:dyDescent="0.25">
      <c r="A3221">
        <v>23124000</v>
      </c>
      <c r="B3221" t="s">
        <v>3089</v>
      </c>
      <c r="D3221" t="s">
        <v>3090</v>
      </c>
      <c r="F3221">
        <v>1</v>
      </c>
      <c r="G3221">
        <v>0</v>
      </c>
      <c r="H3221">
        <v>0</v>
      </c>
      <c r="I3221"/>
      <c r="K3221"/>
      <c r="N3221" t="s">
        <v>3091</v>
      </c>
      <c r="O3221" t="s">
        <v>3092</v>
      </c>
      <c r="P3221" t="s">
        <v>3093</v>
      </c>
      <c r="R3221" t="s">
        <v>3094</v>
      </c>
    </row>
    <row r="3222" spans="1:18" x14ac:dyDescent="0.25">
      <c r="A3222">
        <v>23125000</v>
      </c>
      <c r="B3222" t="s">
        <v>3089</v>
      </c>
      <c r="D3222" t="s">
        <v>3090</v>
      </c>
      <c r="E3222" t="s">
        <v>3090</v>
      </c>
      <c r="F3222">
        <v>1</v>
      </c>
      <c r="G3222">
        <v>0</v>
      </c>
      <c r="H3222">
        <v>0</v>
      </c>
      <c r="I3222"/>
      <c r="K3222"/>
      <c r="N3222" t="s">
        <v>3091</v>
      </c>
      <c r="O3222" t="s">
        <v>3092</v>
      </c>
      <c r="P3222" t="s">
        <v>3095</v>
      </c>
      <c r="R3222" t="s">
        <v>3094</v>
      </c>
    </row>
    <row r="3223" spans="1:18" x14ac:dyDescent="0.25">
      <c r="A3223">
        <v>23126000</v>
      </c>
      <c r="B3223" t="s">
        <v>3089</v>
      </c>
      <c r="D3223" t="s">
        <v>3090</v>
      </c>
      <c r="E3223" t="s">
        <v>3090</v>
      </c>
      <c r="F3223">
        <v>1</v>
      </c>
      <c r="G3223">
        <v>0</v>
      </c>
      <c r="H3223">
        <v>0</v>
      </c>
      <c r="I3223"/>
      <c r="K3223"/>
      <c r="N3223" t="s">
        <v>3091</v>
      </c>
      <c r="O3223" t="s">
        <v>3092</v>
      </c>
      <c r="P3223" t="s">
        <v>3095</v>
      </c>
      <c r="R3223" t="s">
        <v>3094</v>
      </c>
    </row>
    <row r="3224" spans="1:18" x14ac:dyDescent="0.25">
      <c r="A3224">
        <v>23127000</v>
      </c>
      <c r="B3224" t="s">
        <v>3089</v>
      </c>
      <c r="D3224" t="s">
        <v>3090</v>
      </c>
      <c r="F3224">
        <v>1</v>
      </c>
      <c r="G3224">
        <v>0</v>
      </c>
      <c r="H3224">
        <v>0</v>
      </c>
      <c r="I3224"/>
      <c r="K3224"/>
      <c r="N3224" t="s">
        <v>3091</v>
      </c>
      <c r="O3224" t="s">
        <v>3092</v>
      </c>
      <c r="P3224" t="s">
        <v>3093</v>
      </c>
      <c r="R3224" t="s">
        <v>3094</v>
      </c>
    </row>
    <row r="3225" spans="1:18" x14ac:dyDescent="0.25">
      <c r="A3225">
        <v>23128000</v>
      </c>
      <c r="B3225" t="s">
        <v>3089</v>
      </c>
      <c r="D3225" t="s">
        <v>3090</v>
      </c>
      <c r="F3225">
        <v>1</v>
      </c>
      <c r="G3225">
        <v>0</v>
      </c>
      <c r="H3225">
        <v>0</v>
      </c>
      <c r="I3225"/>
      <c r="K3225"/>
      <c r="N3225" t="s">
        <v>3091</v>
      </c>
      <c r="O3225" t="s">
        <v>3092</v>
      </c>
      <c r="P3225" t="s">
        <v>3093</v>
      </c>
      <c r="R3225" t="s">
        <v>3094</v>
      </c>
    </row>
    <row r="3226" spans="1:18" x14ac:dyDescent="0.25">
      <c r="A3226">
        <v>23129000</v>
      </c>
      <c r="B3226" t="s">
        <v>3089</v>
      </c>
      <c r="D3226" t="s">
        <v>3090</v>
      </c>
      <c r="F3226">
        <v>1</v>
      </c>
      <c r="G3226">
        <v>0</v>
      </c>
      <c r="H3226">
        <v>0</v>
      </c>
      <c r="I3226"/>
      <c r="K3226"/>
      <c r="N3226" t="s">
        <v>3091</v>
      </c>
      <c r="O3226" t="s">
        <v>3092</v>
      </c>
      <c r="P3226" t="s">
        <v>3093</v>
      </c>
      <c r="R3226" t="s">
        <v>3094</v>
      </c>
    </row>
    <row r="3227" spans="1:18" x14ac:dyDescent="0.25">
      <c r="A3227">
        <v>23130000</v>
      </c>
      <c r="B3227" t="s">
        <v>3089</v>
      </c>
      <c r="D3227" t="s">
        <v>3090</v>
      </c>
      <c r="F3227">
        <v>1</v>
      </c>
      <c r="G3227">
        <v>0</v>
      </c>
      <c r="H3227">
        <v>2</v>
      </c>
      <c r="I3227">
        <v>2</v>
      </c>
      <c r="K3227"/>
      <c r="N3227" t="s">
        <v>3091</v>
      </c>
      <c r="O3227" t="s">
        <v>3092</v>
      </c>
      <c r="P3227" t="s">
        <v>3093</v>
      </c>
      <c r="R3227" t="s">
        <v>3094</v>
      </c>
    </row>
    <row r="3228" spans="1:18" x14ac:dyDescent="0.25">
      <c r="A3228">
        <v>23131000</v>
      </c>
      <c r="B3228" t="s">
        <v>3089</v>
      </c>
      <c r="D3228" t="s">
        <v>3090</v>
      </c>
      <c r="F3228">
        <v>1</v>
      </c>
      <c r="G3228">
        <v>0</v>
      </c>
      <c r="H3228">
        <v>0</v>
      </c>
      <c r="I3228"/>
      <c r="K3228"/>
      <c r="N3228" t="s">
        <v>3091</v>
      </c>
      <c r="O3228" t="s">
        <v>3092</v>
      </c>
      <c r="P3228" t="s">
        <v>3093</v>
      </c>
      <c r="R3228" t="s">
        <v>3094</v>
      </c>
    </row>
    <row r="3229" spans="1:18" x14ac:dyDescent="0.25">
      <c r="A3229">
        <v>23132000</v>
      </c>
      <c r="B3229" t="s">
        <v>3089</v>
      </c>
      <c r="D3229" t="s">
        <v>3090</v>
      </c>
      <c r="F3229">
        <v>1</v>
      </c>
      <c r="G3229">
        <v>0</v>
      </c>
      <c r="H3229">
        <v>0.1</v>
      </c>
      <c r="I3229">
        <v>0.1</v>
      </c>
      <c r="K3229"/>
      <c r="N3229" t="s">
        <v>3091</v>
      </c>
      <c r="O3229" t="s">
        <v>3092</v>
      </c>
      <c r="P3229" t="s">
        <v>3093</v>
      </c>
      <c r="R3229" t="s">
        <v>3094</v>
      </c>
    </row>
    <row r="3230" spans="1:18" x14ac:dyDescent="0.25">
      <c r="A3230">
        <v>23133000</v>
      </c>
      <c r="B3230" t="s">
        <v>3089</v>
      </c>
      <c r="D3230" t="s">
        <v>3090</v>
      </c>
      <c r="F3230">
        <v>1</v>
      </c>
      <c r="G3230">
        <v>0</v>
      </c>
      <c r="H3230">
        <v>0</v>
      </c>
      <c r="I3230"/>
      <c r="K3230"/>
      <c r="N3230" t="s">
        <v>3091</v>
      </c>
      <c r="O3230" t="s">
        <v>3092</v>
      </c>
      <c r="P3230" t="s">
        <v>3093</v>
      </c>
      <c r="R3230" t="s">
        <v>3094</v>
      </c>
    </row>
    <row r="3231" spans="1:18" x14ac:dyDescent="0.25">
      <c r="A3231">
        <v>23134000</v>
      </c>
      <c r="B3231" t="s">
        <v>3089</v>
      </c>
      <c r="D3231" t="s">
        <v>3090</v>
      </c>
      <c r="F3231">
        <v>1</v>
      </c>
      <c r="G3231">
        <v>0</v>
      </c>
      <c r="H3231">
        <v>0</v>
      </c>
      <c r="I3231"/>
      <c r="K3231"/>
      <c r="N3231" t="s">
        <v>3091</v>
      </c>
      <c r="O3231" t="s">
        <v>3092</v>
      </c>
      <c r="P3231" t="s">
        <v>3093</v>
      </c>
      <c r="R3231" t="s">
        <v>3094</v>
      </c>
    </row>
    <row r="3232" spans="1:18" x14ac:dyDescent="0.25">
      <c r="A3232">
        <v>23135000</v>
      </c>
      <c r="B3232" t="s">
        <v>3089</v>
      </c>
      <c r="D3232" t="s">
        <v>3090</v>
      </c>
      <c r="F3232">
        <v>1</v>
      </c>
      <c r="G3232">
        <v>0</v>
      </c>
      <c r="H3232">
        <v>0</v>
      </c>
      <c r="I3232"/>
      <c r="K3232"/>
      <c r="N3232" t="s">
        <v>3091</v>
      </c>
      <c r="O3232" t="s">
        <v>3092</v>
      </c>
      <c r="P3232" t="s">
        <v>3093</v>
      </c>
      <c r="R3232" t="s">
        <v>3094</v>
      </c>
    </row>
    <row r="3233" spans="1:18" x14ac:dyDescent="0.25">
      <c r="A3233">
        <v>23136000</v>
      </c>
      <c r="B3233" t="s">
        <v>3089</v>
      </c>
      <c r="D3233" t="s">
        <v>3090</v>
      </c>
      <c r="F3233">
        <v>1</v>
      </c>
      <c r="G3233">
        <v>0</v>
      </c>
      <c r="H3233">
        <v>0</v>
      </c>
      <c r="I3233"/>
      <c r="K3233"/>
      <c r="N3233" t="s">
        <v>3091</v>
      </c>
      <c r="O3233" t="s">
        <v>3092</v>
      </c>
      <c r="P3233" t="s">
        <v>3093</v>
      </c>
      <c r="R3233" t="s">
        <v>3094</v>
      </c>
    </row>
    <row r="3234" spans="1:18" x14ac:dyDescent="0.25">
      <c r="A3234">
        <v>23137000</v>
      </c>
      <c r="B3234" t="s">
        <v>3089</v>
      </c>
      <c r="D3234" t="s">
        <v>3090</v>
      </c>
      <c r="F3234">
        <v>1</v>
      </c>
      <c r="G3234">
        <v>0</v>
      </c>
      <c r="H3234">
        <v>0</v>
      </c>
      <c r="I3234"/>
      <c r="K3234"/>
      <c r="N3234" t="s">
        <v>3091</v>
      </c>
      <c r="O3234" t="s">
        <v>3092</v>
      </c>
      <c r="P3234" t="s">
        <v>3093</v>
      </c>
      <c r="R3234" t="s">
        <v>3094</v>
      </c>
    </row>
    <row r="3235" spans="1:18" x14ac:dyDescent="0.25">
      <c r="A3235">
        <v>23138000</v>
      </c>
      <c r="B3235" t="s">
        <v>3089</v>
      </c>
      <c r="D3235" t="s">
        <v>3090</v>
      </c>
      <c r="F3235">
        <v>1</v>
      </c>
      <c r="G3235">
        <v>0</v>
      </c>
      <c r="H3235">
        <v>0</v>
      </c>
      <c r="I3235"/>
      <c r="K3235"/>
      <c r="N3235" t="s">
        <v>3091</v>
      </c>
      <c r="O3235" t="s">
        <v>3092</v>
      </c>
      <c r="P3235" t="s">
        <v>3093</v>
      </c>
      <c r="R3235" t="s">
        <v>3094</v>
      </c>
    </row>
    <row r="3236" spans="1:18" x14ac:dyDescent="0.25">
      <c r="A3236">
        <v>23139000</v>
      </c>
      <c r="B3236" t="s">
        <v>3089</v>
      </c>
      <c r="D3236" t="s">
        <v>3090</v>
      </c>
      <c r="F3236">
        <v>1</v>
      </c>
      <c r="G3236">
        <v>0</v>
      </c>
      <c r="H3236">
        <v>0</v>
      </c>
      <c r="I3236"/>
      <c r="K3236"/>
      <c r="N3236" t="s">
        <v>3091</v>
      </c>
      <c r="O3236" t="s">
        <v>3092</v>
      </c>
      <c r="P3236" t="s">
        <v>3093</v>
      </c>
      <c r="R3236" t="s">
        <v>3094</v>
      </c>
    </row>
    <row r="3237" spans="1:18" x14ac:dyDescent="0.25">
      <c r="A3237">
        <v>23139100</v>
      </c>
      <c r="B3237" t="s">
        <v>3089</v>
      </c>
      <c r="D3237" t="s">
        <v>3090</v>
      </c>
      <c r="F3237">
        <v>1</v>
      </c>
      <c r="G3237">
        <v>0</v>
      </c>
      <c r="H3237">
        <v>19.63</v>
      </c>
      <c r="I3237">
        <v>19.63</v>
      </c>
      <c r="K3237"/>
      <c r="N3237" t="s">
        <v>3091</v>
      </c>
      <c r="O3237" t="s">
        <v>3092</v>
      </c>
      <c r="P3237" t="s">
        <v>3093</v>
      </c>
      <c r="R3237" t="s">
        <v>3094</v>
      </c>
    </row>
    <row r="3238" spans="1:18" x14ac:dyDescent="0.25">
      <c r="A3238">
        <v>23139200</v>
      </c>
      <c r="B3238" t="s">
        <v>3089</v>
      </c>
      <c r="D3238" t="s">
        <v>3090</v>
      </c>
      <c r="F3238">
        <v>1</v>
      </c>
      <c r="G3238">
        <v>0</v>
      </c>
      <c r="H3238">
        <v>30.4</v>
      </c>
      <c r="I3238">
        <v>30.4</v>
      </c>
      <c r="K3238"/>
      <c r="N3238" t="s">
        <v>3091</v>
      </c>
      <c r="O3238" t="s">
        <v>3092</v>
      </c>
      <c r="P3238" t="s">
        <v>3093</v>
      </c>
      <c r="R3238" t="s">
        <v>3094</v>
      </c>
    </row>
    <row r="3239" spans="1:18" x14ac:dyDescent="0.25">
      <c r="A3239">
        <v>23139300</v>
      </c>
      <c r="B3239" t="s">
        <v>3089</v>
      </c>
      <c r="D3239" t="s">
        <v>3090</v>
      </c>
      <c r="F3239">
        <v>1</v>
      </c>
      <c r="G3239">
        <v>0</v>
      </c>
      <c r="H3239">
        <v>25.54</v>
      </c>
      <c r="I3239">
        <v>25.54</v>
      </c>
      <c r="K3239"/>
      <c r="N3239" t="s">
        <v>3091</v>
      </c>
      <c r="O3239" t="s">
        <v>3092</v>
      </c>
      <c r="P3239" t="s">
        <v>3093</v>
      </c>
      <c r="R3239" t="s">
        <v>3094</v>
      </c>
    </row>
    <row r="3240" spans="1:18" x14ac:dyDescent="0.25">
      <c r="A3240">
        <v>23139400</v>
      </c>
      <c r="B3240" t="s">
        <v>3089</v>
      </c>
      <c r="D3240" t="s">
        <v>3090</v>
      </c>
      <c r="F3240">
        <v>1</v>
      </c>
      <c r="G3240">
        <v>0</v>
      </c>
      <c r="H3240">
        <v>99.83</v>
      </c>
      <c r="I3240">
        <v>99.83</v>
      </c>
      <c r="K3240"/>
      <c r="N3240" t="s">
        <v>3091</v>
      </c>
      <c r="O3240" t="s">
        <v>3092</v>
      </c>
      <c r="P3240" t="s">
        <v>3093</v>
      </c>
      <c r="R3240" t="s">
        <v>3094</v>
      </c>
    </row>
    <row r="3241" spans="1:18" x14ac:dyDescent="0.25">
      <c r="A3241">
        <v>23139500</v>
      </c>
      <c r="B3241" t="s">
        <v>3089</v>
      </c>
      <c r="D3241" t="s">
        <v>3090</v>
      </c>
      <c r="F3241">
        <v>1</v>
      </c>
      <c r="G3241">
        <v>0</v>
      </c>
      <c r="H3241">
        <v>35.1</v>
      </c>
      <c r="I3241">
        <v>35.1</v>
      </c>
      <c r="K3241"/>
      <c r="N3241" t="s">
        <v>3091</v>
      </c>
      <c r="O3241" t="s">
        <v>3092</v>
      </c>
      <c r="P3241" t="s">
        <v>3093</v>
      </c>
      <c r="R3241" t="s">
        <v>3094</v>
      </c>
    </row>
    <row r="3242" spans="1:18" x14ac:dyDescent="0.25">
      <c r="A3242">
        <v>23200100</v>
      </c>
      <c r="B3242" t="s">
        <v>3089</v>
      </c>
      <c r="D3242" t="s">
        <v>3090</v>
      </c>
      <c r="F3242">
        <v>1</v>
      </c>
      <c r="G3242">
        <v>0</v>
      </c>
      <c r="H3242">
        <v>1194.21</v>
      </c>
      <c r="I3242">
        <v>1194.21</v>
      </c>
      <c r="K3242"/>
      <c r="N3242" t="s">
        <v>3091</v>
      </c>
      <c r="O3242" t="s">
        <v>3092</v>
      </c>
      <c r="P3242" t="s">
        <v>3093</v>
      </c>
      <c r="R3242" t="s">
        <v>3094</v>
      </c>
    </row>
    <row r="3243" spans="1:18" x14ac:dyDescent="0.25">
      <c r="A3243">
        <v>23200200</v>
      </c>
      <c r="B3243" t="s">
        <v>3089</v>
      </c>
      <c r="D3243" t="s">
        <v>3090</v>
      </c>
      <c r="F3243">
        <v>1</v>
      </c>
      <c r="G3243">
        <v>0</v>
      </c>
      <c r="H3243">
        <v>0</v>
      </c>
      <c r="I3243">
        <v>0</v>
      </c>
      <c r="K3243"/>
      <c r="N3243" t="s">
        <v>3091</v>
      </c>
      <c r="O3243" t="s">
        <v>3092</v>
      </c>
      <c r="P3243" t="s">
        <v>3093</v>
      </c>
      <c r="R3243" t="s">
        <v>3094</v>
      </c>
    </row>
    <row r="3244" spans="1:18" x14ac:dyDescent="0.25">
      <c r="A3244">
        <v>23200300</v>
      </c>
      <c r="B3244" t="s">
        <v>3089</v>
      </c>
      <c r="D3244" t="s">
        <v>3090</v>
      </c>
      <c r="F3244">
        <v>1</v>
      </c>
      <c r="G3244">
        <v>0</v>
      </c>
      <c r="H3244">
        <v>0</v>
      </c>
      <c r="I3244">
        <v>0</v>
      </c>
      <c r="K3244"/>
      <c r="N3244" t="s">
        <v>3091</v>
      </c>
      <c r="O3244" t="s">
        <v>3092</v>
      </c>
      <c r="P3244" t="s">
        <v>3093</v>
      </c>
      <c r="R3244" t="s">
        <v>3094</v>
      </c>
    </row>
    <row r="3245" spans="1:18" x14ac:dyDescent="0.25">
      <c r="A3245">
        <v>23200400</v>
      </c>
      <c r="B3245" t="s">
        <v>3089</v>
      </c>
      <c r="D3245" t="s">
        <v>3090</v>
      </c>
      <c r="F3245">
        <v>1</v>
      </c>
      <c r="G3245">
        <v>0</v>
      </c>
      <c r="H3245">
        <v>1363.95</v>
      </c>
      <c r="I3245">
        <v>1363.95</v>
      </c>
      <c r="K3245"/>
      <c r="N3245" t="s">
        <v>3091</v>
      </c>
      <c r="O3245" t="s">
        <v>3092</v>
      </c>
      <c r="P3245" t="s">
        <v>3093</v>
      </c>
      <c r="R3245" t="s">
        <v>3094</v>
      </c>
    </row>
    <row r="3246" spans="1:18" x14ac:dyDescent="0.25">
      <c r="A3246">
        <v>23200500</v>
      </c>
      <c r="B3246" t="s">
        <v>3089</v>
      </c>
      <c r="D3246" t="s">
        <v>3090</v>
      </c>
      <c r="F3246">
        <v>1</v>
      </c>
      <c r="G3246">
        <v>0</v>
      </c>
      <c r="H3246">
        <v>1363.099375</v>
      </c>
      <c r="I3246">
        <v>1363.099375</v>
      </c>
      <c r="K3246"/>
      <c r="N3246" t="s">
        <v>3091</v>
      </c>
      <c r="O3246" t="s">
        <v>3092</v>
      </c>
      <c r="P3246" t="s">
        <v>3093</v>
      </c>
      <c r="R3246" t="s">
        <v>3094</v>
      </c>
    </row>
    <row r="3247" spans="1:18" x14ac:dyDescent="0.25">
      <c r="A3247">
        <v>23200600</v>
      </c>
      <c r="B3247" t="s">
        <v>3089</v>
      </c>
      <c r="D3247" t="s">
        <v>3090</v>
      </c>
      <c r="F3247">
        <v>1</v>
      </c>
      <c r="G3247">
        <v>0</v>
      </c>
      <c r="H3247">
        <v>270</v>
      </c>
      <c r="I3247">
        <v>270</v>
      </c>
      <c r="K3247"/>
      <c r="N3247" t="s">
        <v>3091</v>
      </c>
      <c r="O3247" t="s">
        <v>3092</v>
      </c>
      <c r="P3247" t="s">
        <v>3093</v>
      </c>
      <c r="R3247" t="s">
        <v>3094</v>
      </c>
    </row>
    <row r="3248" spans="1:18" x14ac:dyDescent="0.25">
      <c r="A3248">
        <v>23200700</v>
      </c>
      <c r="B3248" t="s">
        <v>3089</v>
      </c>
      <c r="D3248" t="s">
        <v>3090</v>
      </c>
      <c r="F3248">
        <v>1</v>
      </c>
      <c r="G3248">
        <v>0</v>
      </c>
      <c r="H3248">
        <v>263.70999999999998</v>
      </c>
      <c r="I3248">
        <v>263.70999999999998</v>
      </c>
      <c r="K3248"/>
      <c r="N3248" t="s">
        <v>3091</v>
      </c>
      <c r="O3248" t="s">
        <v>3092</v>
      </c>
      <c r="P3248" t="s">
        <v>3093</v>
      </c>
      <c r="R3248" t="s">
        <v>3094</v>
      </c>
    </row>
    <row r="3249" spans="1:18" x14ac:dyDescent="0.25">
      <c r="A3249">
        <v>23200800</v>
      </c>
      <c r="B3249" t="s">
        <v>3089</v>
      </c>
      <c r="D3249" t="s">
        <v>3090</v>
      </c>
      <c r="F3249">
        <v>1</v>
      </c>
      <c r="G3249">
        <v>0</v>
      </c>
      <c r="H3249">
        <v>518.09</v>
      </c>
      <c r="I3249">
        <v>518.09</v>
      </c>
      <c r="K3249"/>
      <c r="N3249" t="s">
        <v>3091</v>
      </c>
      <c r="O3249" t="s">
        <v>3092</v>
      </c>
      <c r="P3249" t="s">
        <v>3093</v>
      </c>
      <c r="R3249" t="s">
        <v>3094</v>
      </c>
    </row>
    <row r="3250" spans="1:18" x14ac:dyDescent="0.25">
      <c r="A3250">
        <v>23200801</v>
      </c>
      <c r="B3250" t="s">
        <v>3089</v>
      </c>
      <c r="D3250" t="s">
        <v>3090</v>
      </c>
      <c r="F3250">
        <v>1</v>
      </c>
      <c r="G3250">
        <v>0</v>
      </c>
      <c r="H3250">
        <v>17.97</v>
      </c>
      <c r="I3250">
        <v>17.97</v>
      </c>
      <c r="K3250"/>
      <c r="N3250" t="s">
        <v>3091</v>
      </c>
      <c r="O3250" t="s">
        <v>3092</v>
      </c>
      <c r="P3250" t="s">
        <v>3093</v>
      </c>
      <c r="R3250" t="s">
        <v>3094</v>
      </c>
    </row>
    <row r="3251" spans="1:18" x14ac:dyDescent="0.25">
      <c r="A3251">
        <v>23200900</v>
      </c>
      <c r="B3251" t="s">
        <v>3089</v>
      </c>
      <c r="D3251" t="s">
        <v>3090</v>
      </c>
      <c r="F3251">
        <v>1</v>
      </c>
      <c r="G3251">
        <v>0</v>
      </c>
      <c r="H3251">
        <v>592.15</v>
      </c>
      <c r="I3251">
        <v>592.15</v>
      </c>
      <c r="K3251"/>
      <c r="N3251" t="s">
        <v>3091</v>
      </c>
      <c r="O3251" t="s">
        <v>3092</v>
      </c>
      <c r="P3251" t="s">
        <v>3093</v>
      </c>
      <c r="R3251" t="s">
        <v>3094</v>
      </c>
    </row>
    <row r="3252" spans="1:18" x14ac:dyDescent="0.25">
      <c r="A3252">
        <v>23201000</v>
      </c>
      <c r="B3252" t="s">
        <v>3089</v>
      </c>
      <c r="D3252" t="s">
        <v>3090</v>
      </c>
      <c r="F3252">
        <v>1</v>
      </c>
      <c r="G3252">
        <v>0</v>
      </c>
      <c r="H3252">
        <v>369.61777999999998</v>
      </c>
      <c r="I3252">
        <v>369.61777999999998</v>
      </c>
      <c r="K3252"/>
      <c r="N3252" t="s">
        <v>3091</v>
      </c>
      <c r="O3252" t="s">
        <v>3092</v>
      </c>
      <c r="P3252" t="s">
        <v>3093</v>
      </c>
      <c r="R3252" t="s">
        <v>3094</v>
      </c>
    </row>
    <row r="3253" spans="1:18" x14ac:dyDescent="0.25">
      <c r="A3253">
        <v>23201100</v>
      </c>
      <c r="B3253" t="s">
        <v>3089</v>
      </c>
      <c r="D3253" t="s">
        <v>3090</v>
      </c>
      <c r="F3253">
        <v>1</v>
      </c>
      <c r="G3253">
        <v>0</v>
      </c>
      <c r="H3253">
        <v>500.88</v>
      </c>
      <c r="I3253">
        <v>500.88</v>
      </c>
      <c r="K3253"/>
      <c r="N3253" t="s">
        <v>3091</v>
      </c>
      <c r="O3253" t="s">
        <v>3092</v>
      </c>
      <c r="P3253" t="s">
        <v>3093</v>
      </c>
      <c r="R3253" t="s">
        <v>3094</v>
      </c>
    </row>
    <row r="3254" spans="1:18" x14ac:dyDescent="0.25">
      <c r="A3254">
        <v>23201200</v>
      </c>
      <c r="B3254" t="s">
        <v>3089</v>
      </c>
      <c r="D3254" t="s">
        <v>3090</v>
      </c>
      <c r="F3254">
        <v>1</v>
      </c>
      <c r="G3254">
        <v>0</v>
      </c>
      <c r="H3254">
        <v>406.57778000000002</v>
      </c>
      <c r="I3254">
        <v>406.57778000000002</v>
      </c>
      <c r="K3254"/>
      <c r="N3254" t="s">
        <v>3091</v>
      </c>
      <c r="O3254" t="s">
        <v>3092</v>
      </c>
      <c r="P3254" t="s">
        <v>3093</v>
      </c>
      <c r="R3254" t="s">
        <v>3094</v>
      </c>
    </row>
    <row r="3255" spans="1:18" x14ac:dyDescent="0.25">
      <c r="A3255">
        <v>23201300</v>
      </c>
      <c r="B3255" t="s">
        <v>3089</v>
      </c>
      <c r="D3255" t="s">
        <v>3090</v>
      </c>
      <c r="F3255">
        <v>1</v>
      </c>
      <c r="G3255">
        <v>0</v>
      </c>
      <c r="H3255">
        <v>294.14</v>
      </c>
      <c r="I3255">
        <v>294.14</v>
      </c>
      <c r="K3255"/>
      <c r="N3255" t="s">
        <v>3091</v>
      </c>
      <c r="O3255" t="s">
        <v>3092</v>
      </c>
      <c r="P3255" t="s">
        <v>3093</v>
      </c>
      <c r="R3255" t="s">
        <v>3094</v>
      </c>
    </row>
    <row r="3256" spans="1:18" x14ac:dyDescent="0.25">
      <c r="A3256">
        <v>23201400</v>
      </c>
      <c r="B3256" t="s">
        <v>3089</v>
      </c>
      <c r="D3256" t="s">
        <v>3090</v>
      </c>
      <c r="F3256">
        <v>1</v>
      </c>
      <c r="G3256">
        <v>0</v>
      </c>
      <c r="H3256">
        <v>721.98333333333301</v>
      </c>
      <c r="I3256">
        <v>721.98333333333301</v>
      </c>
      <c r="K3256"/>
      <c r="N3256" t="s">
        <v>3091</v>
      </c>
      <c r="O3256" t="s">
        <v>3092</v>
      </c>
      <c r="P3256" t="s">
        <v>3093</v>
      </c>
      <c r="R3256" t="s">
        <v>3094</v>
      </c>
    </row>
    <row r="3257" spans="1:18" x14ac:dyDescent="0.25">
      <c r="A3257">
        <v>23201500</v>
      </c>
      <c r="B3257" t="s">
        <v>3089</v>
      </c>
      <c r="D3257" t="s">
        <v>3090</v>
      </c>
      <c r="F3257">
        <v>1</v>
      </c>
      <c r="G3257">
        <v>0</v>
      </c>
      <c r="H3257">
        <v>300</v>
      </c>
      <c r="I3257">
        <v>300</v>
      </c>
      <c r="K3257"/>
      <c r="N3257" t="s">
        <v>3091</v>
      </c>
      <c r="O3257" t="s">
        <v>3092</v>
      </c>
      <c r="P3257" t="s">
        <v>3093</v>
      </c>
      <c r="R3257" t="s">
        <v>3094</v>
      </c>
    </row>
    <row r="3258" spans="1:18" x14ac:dyDescent="0.25">
      <c r="A3258">
        <v>23201600</v>
      </c>
      <c r="B3258" t="s">
        <v>3089</v>
      </c>
      <c r="D3258" t="s">
        <v>3090</v>
      </c>
      <c r="F3258">
        <v>1</v>
      </c>
      <c r="G3258">
        <v>0</v>
      </c>
      <c r="H3258">
        <v>978.83222222222196</v>
      </c>
      <c r="I3258">
        <v>978.83222222222196</v>
      </c>
      <c r="K3258"/>
      <c r="N3258" t="s">
        <v>3091</v>
      </c>
      <c r="O3258" t="s">
        <v>3092</v>
      </c>
      <c r="P3258" t="s">
        <v>3093</v>
      </c>
      <c r="R3258" t="s">
        <v>3094</v>
      </c>
    </row>
    <row r="3259" spans="1:18" x14ac:dyDescent="0.25">
      <c r="A3259">
        <v>23201700</v>
      </c>
      <c r="B3259" t="s">
        <v>3089</v>
      </c>
      <c r="D3259" t="s">
        <v>3090</v>
      </c>
      <c r="F3259">
        <v>1</v>
      </c>
      <c r="G3259">
        <v>0</v>
      </c>
      <c r="H3259">
        <v>0</v>
      </c>
      <c r="I3259">
        <v>0</v>
      </c>
      <c r="K3259"/>
      <c r="N3259" t="s">
        <v>3091</v>
      </c>
      <c r="O3259" t="s">
        <v>3092</v>
      </c>
      <c r="P3259" t="s">
        <v>3093</v>
      </c>
      <c r="R3259" t="s">
        <v>3094</v>
      </c>
    </row>
    <row r="3260" spans="1:18" x14ac:dyDescent="0.25">
      <c r="A3260">
        <v>23201800</v>
      </c>
      <c r="B3260" t="s">
        <v>3089</v>
      </c>
      <c r="D3260" t="s">
        <v>3090</v>
      </c>
      <c r="F3260">
        <v>1</v>
      </c>
      <c r="G3260">
        <v>0</v>
      </c>
      <c r="H3260">
        <v>0</v>
      </c>
      <c r="I3260">
        <v>0</v>
      </c>
      <c r="K3260"/>
      <c r="N3260" t="s">
        <v>3091</v>
      </c>
      <c r="O3260" t="s">
        <v>3092</v>
      </c>
      <c r="P3260" t="s">
        <v>3093</v>
      </c>
      <c r="R3260" t="s">
        <v>3094</v>
      </c>
    </row>
    <row r="3261" spans="1:18" x14ac:dyDescent="0.25">
      <c r="A3261">
        <v>23201900</v>
      </c>
      <c r="B3261" t="s">
        <v>3089</v>
      </c>
      <c r="D3261" t="s">
        <v>3090</v>
      </c>
      <c r="F3261">
        <v>1</v>
      </c>
      <c r="G3261">
        <v>0</v>
      </c>
      <c r="H3261">
        <v>1023.96</v>
      </c>
      <c r="I3261">
        <v>1023.96</v>
      </c>
      <c r="K3261"/>
      <c r="N3261" t="s">
        <v>3091</v>
      </c>
      <c r="O3261" t="s">
        <v>3092</v>
      </c>
      <c r="P3261" t="s">
        <v>3093</v>
      </c>
      <c r="R3261" t="s">
        <v>3094</v>
      </c>
    </row>
    <row r="3262" spans="1:18" x14ac:dyDescent="0.25">
      <c r="A3262">
        <v>23202000</v>
      </c>
      <c r="B3262" t="s">
        <v>3089</v>
      </c>
      <c r="D3262" t="s">
        <v>3090</v>
      </c>
      <c r="F3262">
        <v>1</v>
      </c>
      <c r="G3262">
        <v>0</v>
      </c>
      <c r="H3262">
        <v>0</v>
      </c>
      <c r="I3262"/>
      <c r="K3262"/>
      <c r="N3262" t="s">
        <v>3091</v>
      </c>
      <c r="O3262" t="s">
        <v>3092</v>
      </c>
      <c r="P3262" t="s">
        <v>3093</v>
      </c>
      <c r="R3262" t="s">
        <v>3094</v>
      </c>
    </row>
    <row r="3263" spans="1:18" x14ac:dyDescent="0.25">
      <c r="A3263">
        <v>23202100</v>
      </c>
      <c r="B3263" t="s">
        <v>3089</v>
      </c>
      <c r="D3263" t="s">
        <v>3090</v>
      </c>
      <c r="F3263">
        <v>1</v>
      </c>
      <c r="G3263">
        <v>0</v>
      </c>
      <c r="H3263">
        <v>0</v>
      </c>
      <c r="I3263"/>
      <c r="K3263"/>
      <c r="N3263" t="s">
        <v>3091</v>
      </c>
      <c r="O3263" t="s">
        <v>3092</v>
      </c>
      <c r="P3263" t="s">
        <v>3093</v>
      </c>
      <c r="R3263" t="s">
        <v>3094</v>
      </c>
    </row>
    <row r="3264" spans="1:18" x14ac:dyDescent="0.25">
      <c r="A3264">
        <v>23202200</v>
      </c>
      <c r="B3264" t="s">
        <v>3089</v>
      </c>
      <c r="D3264" t="s">
        <v>3090</v>
      </c>
      <c r="F3264">
        <v>1</v>
      </c>
      <c r="G3264">
        <v>0</v>
      </c>
      <c r="H3264">
        <v>0</v>
      </c>
      <c r="I3264"/>
      <c r="K3264"/>
      <c r="N3264" t="s">
        <v>3091</v>
      </c>
      <c r="O3264" t="s">
        <v>3092</v>
      </c>
      <c r="P3264" t="s">
        <v>3093</v>
      </c>
      <c r="R3264" t="s">
        <v>3094</v>
      </c>
    </row>
    <row r="3265" spans="1:18" x14ac:dyDescent="0.25">
      <c r="A3265">
        <v>23202300</v>
      </c>
      <c r="B3265" t="s">
        <v>3089</v>
      </c>
      <c r="D3265" t="s">
        <v>3090</v>
      </c>
      <c r="F3265">
        <v>1</v>
      </c>
      <c r="G3265">
        <v>0</v>
      </c>
      <c r="H3265">
        <v>0</v>
      </c>
      <c r="I3265"/>
      <c r="K3265"/>
      <c r="N3265" t="s">
        <v>3091</v>
      </c>
      <c r="O3265" t="s">
        <v>3092</v>
      </c>
      <c r="P3265" t="s">
        <v>3093</v>
      </c>
      <c r="R3265" t="s">
        <v>3094</v>
      </c>
    </row>
    <row r="3266" spans="1:18" x14ac:dyDescent="0.25">
      <c r="A3266">
        <v>23202400</v>
      </c>
      <c r="B3266" t="s">
        <v>3089</v>
      </c>
      <c r="D3266" t="s">
        <v>3090</v>
      </c>
      <c r="F3266">
        <v>1</v>
      </c>
      <c r="G3266">
        <v>0</v>
      </c>
      <c r="H3266">
        <v>0</v>
      </c>
      <c r="I3266"/>
      <c r="K3266"/>
      <c r="N3266" t="s">
        <v>3091</v>
      </c>
      <c r="O3266" t="s">
        <v>3092</v>
      </c>
      <c r="P3266" t="s">
        <v>3093</v>
      </c>
      <c r="R3266" t="s">
        <v>3094</v>
      </c>
    </row>
    <row r="3267" spans="1:18" x14ac:dyDescent="0.25">
      <c r="A3267">
        <v>23202500</v>
      </c>
      <c r="B3267" t="s">
        <v>3089</v>
      </c>
      <c r="D3267" t="s">
        <v>3090</v>
      </c>
      <c r="F3267">
        <v>1</v>
      </c>
      <c r="G3267">
        <v>0</v>
      </c>
      <c r="H3267">
        <v>0</v>
      </c>
      <c r="I3267"/>
      <c r="K3267"/>
      <c r="N3267" t="s">
        <v>3091</v>
      </c>
      <c r="O3267" t="s">
        <v>3092</v>
      </c>
      <c r="P3267" t="s">
        <v>3093</v>
      </c>
      <c r="R3267" t="s">
        <v>3094</v>
      </c>
    </row>
    <row r="3268" spans="1:18" x14ac:dyDescent="0.25">
      <c r="A3268">
        <v>23205000</v>
      </c>
      <c r="B3268" t="s">
        <v>3089</v>
      </c>
      <c r="D3268" t="s">
        <v>3090</v>
      </c>
      <c r="F3268">
        <v>1</v>
      </c>
      <c r="G3268">
        <v>0</v>
      </c>
      <c r="H3268">
        <v>93.3333333333333</v>
      </c>
      <c r="I3268">
        <v>93.3333333333333</v>
      </c>
      <c r="K3268"/>
      <c r="N3268" t="s">
        <v>3091</v>
      </c>
      <c r="O3268" t="s">
        <v>3092</v>
      </c>
      <c r="P3268" t="s">
        <v>3093</v>
      </c>
      <c r="R3268" t="s">
        <v>3094</v>
      </c>
    </row>
    <row r="3269" spans="1:18" x14ac:dyDescent="0.25">
      <c r="A3269">
        <v>23205100</v>
      </c>
      <c r="B3269" t="s">
        <v>3089</v>
      </c>
      <c r="D3269" t="s">
        <v>3090</v>
      </c>
      <c r="F3269">
        <v>1</v>
      </c>
      <c r="G3269">
        <v>0</v>
      </c>
      <c r="H3269">
        <v>21</v>
      </c>
      <c r="I3269">
        <v>21</v>
      </c>
      <c r="K3269"/>
      <c r="N3269" t="s">
        <v>3091</v>
      </c>
      <c r="O3269" t="s">
        <v>3092</v>
      </c>
      <c r="P3269" t="s">
        <v>3093</v>
      </c>
      <c r="R3269" t="s">
        <v>3094</v>
      </c>
    </row>
    <row r="3270" spans="1:18" x14ac:dyDescent="0.25">
      <c r="A3270">
        <v>23205200</v>
      </c>
      <c r="B3270" t="s">
        <v>3089</v>
      </c>
      <c r="D3270" t="s">
        <v>3090</v>
      </c>
      <c r="F3270">
        <v>1</v>
      </c>
      <c r="G3270">
        <v>0</v>
      </c>
      <c r="H3270">
        <v>0</v>
      </c>
      <c r="I3270">
        <v>0</v>
      </c>
      <c r="K3270"/>
      <c r="N3270" t="s">
        <v>3091</v>
      </c>
      <c r="O3270" t="s">
        <v>3092</v>
      </c>
      <c r="P3270" t="s">
        <v>3093</v>
      </c>
      <c r="R3270" t="s">
        <v>3094</v>
      </c>
    </row>
    <row r="3271" spans="1:18" x14ac:dyDescent="0.25">
      <c r="A3271">
        <v>23205300</v>
      </c>
      <c r="B3271" t="s">
        <v>3089</v>
      </c>
      <c r="D3271" t="s">
        <v>3090</v>
      </c>
      <c r="F3271">
        <v>1</v>
      </c>
      <c r="G3271">
        <v>0</v>
      </c>
      <c r="H3271">
        <v>22</v>
      </c>
      <c r="I3271">
        <v>22</v>
      </c>
      <c r="K3271"/>
      <c r="N3271" t="s">
        <v>3091</v>
      </c>
      <c r="O3271" t="s">
        <v>3092</v>
      </c>
      <c r="P3271" t="s">
        <v>3093</v>
      </c>
      <c r="R3271" t="s">
        <v>3094</v>
      </c>
    </row>
    <row r="3272" spans="1:18" x14ac:dyDescent="0.25">
      <c r="A3272">
        <v>23205400</v>
      </c>
      <c r="B3272" t="s">
        <v>3089</v>
      </c>
      <c r="D3272" t="s">
        <v>3090</v>
      </c>
      <c r="F3272">
        <v>1</v>
      </c>
      <c r="G3272">
        <v>0</v>
      </c>
      <c r="H3272">
        <v>4.09</v>
      </c>
      <c r="I3272">
        <v>4.09</v>
      </c>
      <c r="K3272"/>
      <c r="N3272" t="s">
        <v>3091</v>
      </c>
      <c r="O3272" t="s">
        <v>3092</v>
      </c>
      <c r="P3272" t="s">
        <v>3093</v>
      </c>
      <c r="R3272" t="s">
        <v>3094</v>
      </c>
    </row>
    <row r="3273" spans="1:18" x14ac:dyDescent="0.25">
      <c r="A3273">
        <v>23205500</v>
      </c>
      <c r="B3273" t="s">
        <v>3089</v>
      </c>
      <c r="D3273" t="s">
        <v>3090</v>
      </c>
      <c r="F3273">
        <v>1</v>
      </c>
      <c r="G3273">
        <v>0</v>
      </c>
      <c r="H3273">
        <v>3.72</v>
      </c>
      <c r="I3273">
        <v>3.72</v>
      </c>
      <c r="K3273"/>
      <c r="N3273" t="s">
        <v>3091</v>
      </c>
      <c r="O3273" t="s">
        <v>3092</v>
      </c>
      <c r="P3273" t="s">
        <v>3093</v>
      </c>
      <c r="R3273" t="s">
        <v>3094</v>
      </c>
    </row>
    <row r="3274" spans="1:18" x14ac:dyDescent="0.25">
      <c r="A3274">
        <v>23205600</v>
      </c>
      <c r="B3274" t="s">
        <v>3089</v>
      </c>
      <c r="D3274" t="s">
        <v>3090</v>
      </c>
      <c r="F3274">
        <v>1</v>
      </c>
      <c r="G3274">
        <v>0</v>
      </c>
      <c r="H3274">
        <v>0</v>
      </c>
      <c r="I3274">
        <v>0</v>
      </c>
      <c r="K3274"/>
      <c r="N3274" t="s">
        <v>3091</v>
      </c>
      <c r="O3274" t="s">
        <v>3092</v>
      </c>
      <c r="P3274" t="s">
        <v>3093</v>
      </c>
      <c r="R3274" t="s">
        <v>3094</v>
      </c>
    </row>
    <row r="3275" spans="1:18" x14ac:dyDescent="0.25">
      <c r="A3275">
        <v>23205700</v>
      </c>
      <c r="B3275" t="s">
        <v>3089</v>
      </c>
      <c r="D3275" t="s">
        <v>3090</v>
      </c>
      <c r="F3275">
        <v>1</v>
      </c>
      <c r="G3275">
        <v>0</v>
      </c>
      <c r="H3275">
        <v>0</v>
      </c>
      <c r="I3275">
        <v>0</v>
      </c>
      <c r="K3275"/>
      <c r="N3275" t="s">
        <v>3091</v>
      </c>
      <c r="O3275" t="s">
        <v>3092</v>
      </c>
      <c r="P3275" t="s">
        <v>3093</v>
      </c>
      <c r="R3275" t="s">
        <v>3094</v>
      </c>
    </row>
    <row r="3276" spans="1:18" x14ac:dyDescent="0.25">
      <c r="A3276">
        <v>23205800</v>
      </c>
      <c r="B3276" t="s">
        <v>3089</v>
      </c>
      <c r="D3276" t="s">
        <v>3090</v>
      </c>
      <c r="F3276">
        <v>1</v>
      </c>
      <c r="G3276">
        <v>0</v>
      </c>
      <c r="H3276">
        <v>10.029999999999999</v>
      </c>
      <c r="I3276">
        <v>10.029999999999999</v>
      </c>
      <c r="K3276"/>
      <c r="N3276" t="s">
        <v>3091</v>
      </c>
      <c r="O3276" t="s">
        <v>3092</v>
      </c>
      <c r="P3276" t="s">
        <v>3093</v>
      </c>
      <c r="R3276" t="s">
        <v>3094</v>
      </c>
    </row>
    <row r="3277" spans="1:18" x14ac:dyDescent="0.25">
      <c r="A3277">
        <v>23205900</v>
      </c>
      <c r="B3277" t="s">
        <v>3089</v>
      </c>
      <c r="D3277" t="s">
        <v>3090</v>
      </c>
      <c r="F3277">
        <v>1</v>
      </c>
      <c r="G3277">
        <v>0</v>
      </c>
      <c r="H3277">
        <v>0</v>
      </c>
      <c r="I3277">
        <v>0</v>
      </c>
      <c r="K3277"/>
      <c r="N3277" t="s">
        <v>3091</v>
      </c>
      <c r="O3277" t="s">
        <v>3092</v>
      </c>
      <c r="P3277" t="s">
        <v>3093</v>
      </c>
      <c r="R3277" t="s">
        <v>3094</v>
      </c>
    </row>
    <row r="3278" spans="1:18" x14ac:dyDescent="0.25">
      <c r="A3278">
        <v>23206000</v>
      </c>
      <c r="B3278" t="s">
        <v>3089</v>
      </c>
      <c r="D3278" t="s">
        <v>3090</v>
      </c>
      <c r="F3278">
        <v>1</v>
      </c>
      <c r="G3278">
        <v>0</v>
      </c>
      <c r="H3278">
        <v>0</v>
      </c>
      <c r="I3278">
        <v>0</v>
      </c>
      <c r="K3278"/>
      <c r="N3278" t="s">
        <v>3091</v>
      </c>
      <c r="O3278" t="s">
        <v>3092</v>
      </c>
      <c r="P3278" t="s">
        <v>3093</v>
      </c>
      <c r="R3278" t="s">
        <v>3094</v>
      </c>
    </row>
    <row r="3279" spans="1:18" x14ac:dyDescent="0.25">
      <c r="A3279">
        <v>23206100</v>
      </c>
      <c r="B3279" t="s">
        <v>3089</v>
      </c>
      <c r="D3279" t="s">
        <v>3090</v>
      </c>
      <c r="F3279">
        <v>1</v>
      </c>
      <c r="G3279">
        <v>0</v>
      </c>
      <c r="H3279">
        <v>2.1800000000000002</v>
      </c>
      <c r="I3279">
        <v>2.1800000000000002</v>
      </c>
      <c r="K3279"/>
      <c r="N3279" t="s">
        <v>3091</v>
      </c>
      <c r="O3279" t="s">
        <v>3092</v>
      </c>
      <c r="P3279" t="s">
        <v>3093</v>
      </c>
      <c r="R3279" t="s">
        <v>3094</v>
      </c>
    </row>
    <row r="3280" spans="1:18" x14ac:dyDescent="0.25">
      <c r="A3280">
        <v>23206200</v>
      </c>
      <c r="B3280" t="s">
        <v>3089</v>
      </c>
      <c r="D3280" t="s">
        <v>3090</v>
      </c>
      <c r="F3280">
        <v>1</v>
      </c>
      <c r="G3280">
        <v>0</v>
      </c>
      <c r="H3280">
        <v>0</v>
      </c>
      <c r="I3280">
        <v>0</v>
      </c>
      <c r="K3280"/>
      <c r="N3280" t="s">
        <v>3091</v>
      </c>
      <c r="O3280" t="s">
        <v>3092</v>
      </c>
      <c r="P3280" t="s">
        <v>3093</v>
      </c>
      <c r="R3280" t="s">
        <v>3094</v>
      </c>
    </row>
    <row r="3281" spans="1:18" x14ac:dyDescent="0.25">
      <c r="A3281">
        <v>23206300</v>
      </c>
      <c r="B3281" t="s">
        <v>3089</v>
      </c>
      <c r="D3281" t="s">
        <v>3090</v>
      </c>
      <c r="F3281">
        <v>1</v>
      </c>
      <c r="G3281">
        <v>0</v>
      </c>
      <c r="H3281">
        <v>286.02999999999997</v>
      </c>
      <c r="I3281">
        <v>286.02999999999997</v>
      </c>
      <c r="K3281"/>
      <c r="N3281" t="s">
        <v>3091</v>
      </c>
      <c r="O3281" t="s">
        <v>3092</v>
      </c>
      <c r="P3281" t="s">
        <v>3093</v>
      </c>
      <c r="R3281" t="s">
        <v>3094</v>
      </c>
    </row>
    <row r="3282" spans="1:18" x14ac:dyDescent="0.25">
      <c r="A3282">
        <v>23206400</v>
      </c>
      <c r="B3282" t="s">
        <v>3089</v>
      </c>
      <c r="D3282" t="s">
        <v>3090</v>
      </c>
      <c r="F3282">
        <v>1</v>
      </c>
      <c r="G3282">
        <v>0</v>
      </c>
      <c r="H3282">
        <v>21.97</v>
      </c>
      <c r="I3282">
        <v>21.97</v>
      </c>
      <c r="K3282"/>
      <c r="N3282" t="s">
        <v>3091</v>
      </c>
      <c r="O3282" t="s">
        <v>3092</v>
      </c>
      <c r="P3282" t="s">
        <v>3093</v>
      </c>
      <c r="R3282" t="s">
        <v>3094</v>
      </c>
    </row>
    <row r="3283" spans="1:18" x14ac:dyDescent="0.25">
      <c r="A3283">
        <v>23206500</v>
      </c>
      <c r="B3283" t="s">
        <v>3089</v>
      </c>
      <c r="D3283" t="s">
        <v>3090</v>
      </c>
      <c r="F3283">
        <v>1</v>
      </c>
      <c r="G3283">
        <v>0</v>
      </c>
      <c r="H3283">
        <v>36.19</v>
      </c>
      <c r="I3283">
        <v>36.19</v>
      </c>
      <c r="K3283"/>
      <c r="N3283" t="s">
        <v>3091</v>
      </c>
      <c r="O3283" t="s">
        <v>3092</v>
      </c>
      <c r="P3283" t="s">
        <v>3093</v>
      </c>
      <c r="R3283" t="s">
        <v>3094</v>
      </c>
    </row>
    <row r="3284" spans="1:18" x14ac:dyDescent="0.25">
      <c r="A3284">
        <v>23206600</v>
      </c>
      <c r="B3284" t="s">
        <v>3089</v>
      </c>
      <c r="D3284" t="s">
        <v>3090</v>
      </c>
      <c r="F3284">
        <v>1</v>
      </c>
      <c r="G3284">
        <v>0</v>
      </c>
      <c r="H3284">
        <v>220.5</v>
      </c>
      <c r="I3284">
        <v>220.5</v>
      </c>
      <c r="K3284"/>
      <c r="N3284" t="s">
        <v>3091</v>
      </c>
      <c r="O3284" t="s">
        <v>3092</v>
      </c>
      <c r="P3284" t="s">
        <v>3093</v>
      </c>
      <c r="R3284" t="s">
        <v>3094</v>
      </c>
    </row>
    <row r="3285" spans="1:18" x14ac:dyDescent="0.25">
      <c r="A3285">
        <v>23206700</v>
      </c>
      <c r="B3285" t="s">
        <v>3089</v>
      </c>
      <c r="D3285" t="s">
        <v>3090</v>
      </c>
      <c r="F3285">
        <v>1</v>
      </c>
      <c r="G3285">
        <v>0</v>
      </c>
      <c r="H3285">
        <v>28.338333333333299</v>
      </c>
      <c r="I3285">
        <v>28.338333333333299</v>
      </c>
      <c r="K3285"/>
      <c r="N3285" t="s">
        <v>3091</v>
      </c>
      <c r="O3285" t="s">
        <v>3092</v>
      </c>
      <c r="P3285" t="s">
        <v>3093</v>
      </c>
      <c r="R3285" t="s">
        <v>3094</v>
      </c>
    </row>
    <row r="3286" spans="1:18" x14ac:dyDescent="0.25">
      <c r="A3286">
        <v>23206800</v>
      </c>
      <c r="B3286" t="s">
        <v>3089</v>
      </c>
      <c r="D3286" t="s">
        <v>3090</v>
      </c>
      <c r="F3286">
        <v>1</v>
      </c>
      <c r="G3286">
        <v>0</v>
      </c>
      <c r="H3286">
        <v>91.0266666666666</v>
      </c>
      <c r="I3286">
        <v>91.0266666666666</v>
      </c>
      <c r="K3286"/>
      <c r="N3286" t="s">
        <v>3091</v>
      </c>
      <c r="O3286" t="s">
        <v>3092</v>
      </c>
      <c r="P3286" t="s">
        <v>3093</v>
      </c>
      <c r="R3286" t="s">
        <v>3094</v>
      </c>
    </row>
    <row r="3287" spans="1:18" x14ac:dyDescent="0.25">
      <c r="A3287">
        <v>23206900</v>
      </c>
      <c r="B3287" t="s">
        <v>3089</v>
      </c>
      <c r="D3287" t="s">
        <v>3090</v>
      </c>
      <c r="F3287">
        <v>1</v>
      </c>
      <c r="G3287">
        <v>0</v>
      </c>
      <c r="H3287">
        <v>6.4583333333333304</v>
      </c>
      <c r="I3287">
        <v>6.4583333333333304</v>
      </c>
      <c r="K3287"/>
      <c r="N3287" t="s">
        <v>3091</v>
      </c>
      <c r="O3287" t="s">
        <v>3092</v>
      </c>
      <c r="P3287" t="s">
        <v>3093</v>
      </c>
      <c r="R3287" t="s">
        <v>3094</v>
      </c>
    </row>
    <row r="3288" spans="1:18" x14ac:dyDescent="0.25">
      <c r="A3288">
        <v>23206901</v>
      </c>
      <c r="B3288" t="s">
        <v>3089</v>
      </c>
      <c r="D3288" t="s">
        <v>3090</v>
      </c>
      <c r="F3288">
        <v>1</v>
      </c>
      <c r="G3288">
        <v>0</v>
      </c>
      <c r="H3288">
        <v>9.7377777777777705</v>
      </c>
      <c r="I3288">
        <v>9.7377777777777705</v>
      </c>
      <c r="K3288"/>
      <c r="N3288" t="s">
        <v>3091</v>
      </c>
      <c r="O3288" t="s">
        <v>3092</v>
      </c>
      <c r="P3288" t="s">
        <v>3093</v>
      </c>
      <c r="R3288" t="s">
        <v>3094</v>
      </c>
    </row>
    <row r="3289" spans="1:18" x14ac:dyDescent="0.25">
      <c r="A3289">
        <v>23207000</v>
      </c>
      <c r="B3289" t="s">
        <v>3089</v>
      </c>
      <c r="D3289" t="s">
        <v>3090</v>
      </c>
      <c r="F3289">
        <v>1</v>
      </c>
      <c r="G3289">
        <v>0</v>
      </c>
      <c r="H3289">
        <v>110.921298701298</v>
      </c>
      <c r="I3289">
        <v>110.921298701298</v>
      </c>
      <c r="K3289"/>
      <c r="N3289" t="s">
        <v>3091</v>
      </c>
      <c r="O3289" t="s">
        <v>3092</v>
      </c>
      <c r="P3289" t="s">
        <v>3093</v>
      </c>
      <c r="R3289" t="s">
        <v>3094</v>
      </c>
    </row>
    <row r="3290" spans="1:18" x14ac:dyDescent="0.25">
      <c r="A3290">
        <v>23207100</v>
      </c>
      <c r="B3290" t="s">
        <v>3089</v>
      </c>
      <c r="D3290" t="s">
        <v>3090</v>
      </c>
      <c r="F3290">
        <v>1</v>
      </c>
      <c r="G3290">
        <v>0</v>
      </c>
      <c r="H3290">
        <v>0</v>
      </c>
      <c r="I3290"/>
      <c r="K3290"/>
      <c r="N3290" t="s">
        <v>3091</v>
      </c>
      <c r="O3290" t="s">
        <v>3092</v>
      </c>
      <c r="P3290" t="s">
        <v>3093</v>
      </c>
      <c r="R3290" t="s">
        <v>3094</v>
      </c>
    </row>
    <row r="3291" spans="1:18" x14ac:dyDescent="0.25">
      <c r="A3291">
        <v>23207200</v>
      </c>
      <c r="B3291" t="s">
        <v>3089</v>
      </c>
      <c r="D3291" t="s">
        <v>3090</v>
      </c>
      <c r="F3291">
        <v>1</v>
      </c>
      <c r="G3291">
        <v>0</v>
      </c>
      <c r="H3291">
        <v>103.7025</v>
      </c>
      <c r="I3291">
        <v>103.7025</v>
      </c>
      <c r="K3291"/>
      <c r="N3291" t="s">
        <v>3091</v>
      </c>
      <c r="O3291" t="s">
        <v>3092</v>
      </c>
      <c r="P3291" t="s">
        <v>3093</v>
      </c>
      <c r="R3291" t="s">
        <v>3094</v>
      </c>
    </row>
    <row r="3292" spans="1:18" x14ac:dyDescent="0.25">
      <c r="A3292">
        <v>23207300</v>
      </c>
      <c r="B3292" t="s">
        <v>3089</v>
      </c>
      <c r="D3292" t="s">
        <v>3090</v>
      </c>
      <c r="F3292">
        <v>1</v>
      </c>
      <c r="G3292">
        <v>0</v>
      </c>
      <c r="H3292">
        <v>718.96</v>
      </c>
      <c r="I3292">
        <v>718.96</v>
      </c>
      <c r="K3292"/>
      <c r="N3292" t="s">
        <v>3091</v>
      </c>
      <c r="O3292" t="s">
        <v>3092</v>
      </c>
      <c r="P3292" t="s">
        <v>3093</v>
      </c>
      <c r="R3292" t="s">
        <v>3094</v>
      </c>
    </row>
    <row r="3293" spans="1:18" x14ac:dyDescent="0.25">
      <c r="A3293">
        <v>23207400</v>
      </c>
      <c r="B3293" t="s">
        <v>3089</v>
      </c>
      <c r="D3293" t="s">
        <v>3090</v>
      </c>
      <c r="F3293">
        <v>1</v>
      </c>
      <c r="G3293">
        <v>0</v>
      </c>
      <c r="H3293">
        <v>86.6</v>
      </c>
      <c r="I3293">
        <v>86.6</v>
      </c>
      <c r="K3293"/>
      <c r="N3293" t="s">
        <v>3091</v>
      </c>
      <c r="O3293" t="s">
        <v>3092</v>
      </c>
      <c r="P3293" t="s">
        <v>3093</v>
      </c>
      <c r="R3293" t="s">
        <v>3094</v>
      </c>
    </row>
    <row r="3294" spans="1:18" x14ac:dyDescent="0.25">
      <c r="A3294">
        <v>23207500</v>
      </c>
      <c r="B3294" t="s">
        <v>3089</v>
      </c>
      <c r="D3294" t="s">
        <v>3090</v>
      </c>
      <c r="F3294">
        <v>1</v>
      </c>
      <c r="G3294">
        <v>0</v>
      </c>
      <c r="H3294">
        <v>44.12</v>
      </c>
      <c r="I3294">
        <v>44.12</v>
      </c>
      <c r="K3294"/>
      <c r="N3294" t="s">
        <v>3091</v>
      </c>
      <c r="O3294" t="s">
        <v>3092</v>
      </c>
      <c r="P3294" t="s">
        <v>3093</v>
      </c>
      <c r="R3294" t="s">
        <v>3094</v>
      </c>
    </row>
    <row r="3295" spans="1:18" x14ac:dyDescent="0.25">
      <c r="A3295">
        <v>23207600</v>
      </c>
      <c r="B3295" t="s">
        <v>3089</v>
      </c>
      <c r="D3295" t="s">
        <v>3090</v>
      </c>
      <c r="F3295">
        <v>1</v>
      </c>
      <c r="G3295">
        <v>0</v>
      </c>
      <c r="H3295">
        <v>18.600000000000001</v>
      </c>
      <c r="I3295">
        <v>18.600000000000001</v>
      </c>
      <c r="K3295"/>
      <c r="N3295" t="s">
        <v>3091</v>
      </c>
      <c r="O3295" t="s">
        <v>3092</v>
      </c>
      <c r="P3295" t="s">
        <v>3093</v>
      </c>
      <c r="R3295" t="s">
        <v>3094</v>
      </c>
    </row>
    <row r="3296" spans="1:18" x14ac:dyDescent="0.25">
      <c r="A3296">
        <v>23207700</v>
      </c>
      <c r="B3296" t="s">
        <v>3089</v>
      </c>
      <c r="D3296" t="s">
        <v>3090</v>
      </c>
      <c r="F3296">
        <v>1</v>
      </c>
      <c r="G3296">
        <v>0</v>
      </c>
      <c r="H3296">
        <v>220.5</v>
      </c>
      <c r="I3296">
        <v>220.5</v>
      </c>
      <c r="K3296"/>
      <c r="N3296" t="s">
        <v>3091</v>
      </c>
      <c r="O3296" t="s">
        <v>3092</v>
      </c>
      <c r="P3296" t="s">
        <v>3093</v>
      </c>
      <c r="R3296" t="s">
        <v>3094</v>
      </c>
    </row>
    <row r="3297" spans="1:18" x14ac:dyDescent="0.25">
      <c r="A3297">
        <v>23207800</v>
      </c>
      <c r="B3297" t="s">
        <v>3089</v>
      </c>
      <c r="D3297" t="s">
        <v>3090</v>
      </c>
      <c r="F3297">
        <v>1</v>
      </c>
      <c r="G3297">
        <v>0</v>
      </c>
      <c r="H3297">
        <v>0</v>
      </c>
      <c r="I3297"/>
      <c r="K3297"/>
      <c r="N3297" t="s">
        <v>3091</v>
      </c>
      <c r="O3297" t="s">
        <v>3092</v>
      </c>
      <c r="P3297" t="s">
        <v>3093</v>
      </c>
      <c r="R3297" t="s">
        <v>3094</v>
      </c>
    </row>
    <row r="3298" spans="1:18" x14ac:dyDescent="0.25">
      <c r="A3298">
        <v>23207900</v>
      </c>
      <c r="B3298" t="s">
        <v>3089</v>
      </c>
      <c r="D3298" t="s">
        <v>3090</v>
      </c>
      <c r="F3298">
        <v>1</v>
      </c>
      <c r="G3298">
        <v>0</v>
      </c>
      <c r="H3298">
        <v>0</v>
      </c>
      <c r="I3298"/>
      <c r="K3298"/>
      <c r="N3298" t="s">
        <v>3091</v>
      </c>
      <c r="O3298" t="s">
        <v>3092</v>
      </c>
      <c r="P3298" t="s">
        <v>3093</v>
      </c>
      <c r="R3298" t="s">
        <v>3094</v>
      </c>
    </row>
    <row r="3299" spans="1:18" x14ac:dyDescent="0.25">
      <c r="A3299">
        <v>23208000</v>
      </c>
      <c r="B3299" t="s">
        <v>3089</v>
      </c>
      <c r="D3299" t="s">
        <v>3090</v>
      </c>
      <c r="F3299">
        <v>1</v>
      </c>
      <c r="G3299">
        <v>0</v>
      </c>
      <c r="H3299">
        <v>385</v>
      </c>
      <c r="I3299">
        <v>385</v>
      </c>
      <c r="K3299"/>
      <c r="N3299" t="s">
        <v>3091</v>
      </c>
      <c r="O3299" t="s">
        <v>3092</v>
      </c>
      <c r="P3299" t="s">
        <v>3093</v>
      </c>
      <c r="R3299" t="s">
        <v>3094</v>
      </c>
    </row>
    <row r="3300" spans="1:18" x14ac:dyDescent="0.25">
      <c r="A3300">
        <v>23208100</v>
      </c>
      <c r="B3300" t="s">
        <v>3089</v>
      </c>
      <c r="D3300" t="s">
        <v>3090</v>
      </c>
      <c r="F3300">
        <v>1</v>
      </c>
      <c r="G3300">
        <v>0</v>
      </c>
      <c r="H3300">
        <v>350</v>
      </c>
      <c r="I3300">
        <v>350</v>
      </c>
      <c r="K3300"/>
      <c r="N3300" t="s">
        <v>3091</v>
      </c>
      <c r="O3300" t="s">
        <v>3092</v>
      </c>
      <c r="P3300" t="s">
        <v>3093</v>
      </c>
      <c r="R3300" t="s">
        <v>3094</v>
      </c>
    </row>
    <row r="3301" spans="1:18" x14ac:dyDescent="0.25">
      <c r="A3301">
        <v>23208200</v>
      </c>
      <c r="B3301" t="s">
        <v>3089</v>
      </c>
      <c r="D3301" t="s">
        <v>3090</v>
      </c>
      <c r="F3301">
        <v>1</v>
      </c>
      <c r="G3301">
        <v>0</v>
      </c>
      <c r="H3301">
        <v>554</v>
      </c>
      <c r="I3301">
        <v>554</v>
      </c>
      <c r="K3301"/>
      <c r="N3301" t="s">
        <v>3091</v>
      </c>
      <c r="O3301" t="s">
        <v>3092</v>
      </c>
      <c r="P3301" t="s">
        <v>3093</v>
      </c>
      <c r="R3301" t="s">
        <v>3094</v>
      </c>
    </row>
    <row r="3302" spans="1:18" x14ac:dyDescent="0.25">
      <c r="A3302">
        <v>23208300</v>
      </c>
      <c r="B3302" t="s">
        <v>3089</v>
      </c>
      <c r="D3302" t="s">
        <v>3090</v>
      </c>
      <c r="F3302">
        <v>1</v>
      </c>
      <c r="G3302">
        <v>0</v>
      </c>
      <c r="H3302">
        <v>730.93714285714202</v>
      </c>
      <c r="I3302">
        <v>730.93714285714202</v>
      </c>
      <c r="K3302"/>
      <c r="N3302" t="s">
        <v>3091</v>
      </c>
      <c r="O3302" t="s">
        <v>3092</v>
      </c>
      <c r="P3302" t="s">
        <v>3093</v>
      </c>
      <c r="R3302" t="s">
        <v>3094</v>
      </c>
    </row>
    <row r="3303" spans="1:18" x14ac:dyDescent="0.25">
      <c r="A3303">
        <v>23208400</v>
      </c>
      <c r="B3303" t="s">
        <v>3089</v>
      </c>
      <c r="D3303" t="s">
        <v>3090</v>
      </c>
      <c r="F3303">
        <v>1</v>
      </c>
      <c r="G3303">
        <v>0</v>
      </c>
      <c r="H3303">
        <v>1330</v>
      </c>
      <c r="I3303">
        <v>1330</v>
      </c>
      <c r="K3303"/>
      <c r="N3303" t="s">
        <v>3091</v>
      </c>
      <c r="O3303" t="s">
        <v>3092</v>
      </c>
      <c r="P3303" t="s">
        <v>3093</v>
      </c>
      <c r="R3303" t="s">
        <v>3094</v>
      </c>
    </row>
    <row r="3304" spans="1:18" x14ac:dyDescent="0.25">
      <c r="A3304">
        <v>23208500</v>
      </c>
      <c r="B3304" t="s">
        <v>3089</v>
      </c>
      <c r="D3304" t="s">
        <v>3090</v>
      </c>
      <c r="F3304">
        <v>1</v>
      </c>
      <c r="G3304">
        <v>0</v>
      </c>
      <c r="H3304">
        <v>1473.364</v>
      </c>
      <c r="I3304">
        <v>1473.364</v>
      </c>
      <c r="K3304"/>
      <c r="N3304" t="s">
        <v>3091</v>
      </c>
      <c r="O3304" t="s">
        <v>3092</v>
      </c>
      <c r="P3304" t="s">
        <v>3093</v>
      </c>
      <c r="R3304" t="s">
        <v>3094</v>
      </c>
    </row>
    <row r="3305" spans="1:18" x14ac:dyDescent="0.25">
      <c r="A3305">
        <v>23208600</v>
      </c>
      <c r="B3305" t="s">
        <v>3089</v>
      </c>
      <c r="D3305" t="s">
        <v>3090</v>
      </c>
      <c r="F3305">
        <v>1</v>
      </c>
      <c r="G3305">
        <v>0</v>
      </c>
      <c r="H3305">
        <v>310</v>
      </c>
      <c r="I3305">
        <v>310</v>
      </c>
      <c r="K3305"/>
      <c r="N3305" t="s">
        <v>3091</v>
      </c>
      <c r="O3305" t="s">
        <v>3092</v>
      </c>
      <c r="P3305" t="s">
        <v>3093</v>
      </c>
      <c r="R3305" t="s">
        <v>3094</v>
      </c>
    </row>
    <row r="3306" spans="1:18" x14ac:dyDescent="0.25">
      <c r="A3306">
        <v>23208700</v>
      </c>
      <c r="B3306" t="s">
        <v>3089</v>
      </c>
      <c r="D3306" t="s">
        <v>3090</v>
      </c>
      <c r="F3306">
        <v>1</v>
      </c>
      <c r="G3306">
        <v>0</v>
      </c>
      <c r="H3306">
        <v>525</v>
      </c>
      <c r="I3306">
        <v>525</v>
      </c>
      <c r="K3306"/>
      <c r="N3306" t="s">
        <v>3091</v>
      </c>
      <c r="O3306" t="s">
        <v>3092</v>
      </c>
      <c r="P3306" t="s">
        <v>3093</v>
      </c>
      <c r="R3306" t="s">
        <v>3094</v>
      </c>
    </row>
    <row r="3307" spans="1:18" x14ac:dyDescent="0.25">
      <c r="A3307">
        <v>23208800</v>
      </c>
      <c r="B3307" t="s">
        <v>3089</v>
      </c>
      <c r="D3307" t="s">
        <v>3090</v>
      </c>
      <c r="F3307">
        <v>1</v>
      </c>
      <c r="G3307">
        <v>0</v>
      </c>
      <c r="H3307">
        <v>0</v>
      </c>
      <c r="I3307"/>
      <c r="K3307"/>
      <c r="N3307" t="s">
        <v>3091</v>
      </c>
      <c r="O3307" t="s">
        <v>3092</v>
      </c>
      <c r="P3307" t="s">
        <v>3093</v>
      </c>
      <c r="R3307" t="s">
        <v>3094</v>
      </c>
    </row>
    <row r="3308" spans="1:18" x14ac:dyDescent="0.25">
      <c r="A3308">
        <v>23208900</v>
      </c>
      <c r="B3308" t="s">
        <v>3089</v>
      </c>
      <c r="D3308" t="s">
        <v>3090</v>
      </c>
      <c r="F3308">
        <v>1</v>
      </c>
      <c r="G3308">
        <v>0</v>
      </c>
      <c r="H3308">
        <v>1170</v>
      </c>
      <c r="I3308">
        <v>1170</v>
      </c>
      <c r="K3308"/>
      <c r="N3308" t="s">
        <v>3091</v>
      </c>
      <c r="O3308" t="s">
        <v>3092</v>
      </c>
      <c r="P3308" t="s">
        <v>3093</v>
      </c>
      <c r="R3308" t="s">
        <v>3094</v>
      </c>
    </row>
    <row r="3309" spans="1:18" x14ac:dyDescent="0.25">
      <c r="A3309">
        <v>2320900</v>
      </c>
      <c r="B3309" t="s">
        <v>3089</v>
      </c>
      <c r="D3309" t="s">
        <v>3090</v>
      </c>
      <c r="F3309">
        <v>1</v>
      </c>
      <c r="G3309">
        <v>0</v>
      </c>
      <c r="H3309">
        <v>0</v>
      </c>
      <c r="I3309">
        <v>0</v>
      </c>
      <c r="K3309"/>
      <c r="N3309" t="s">
        <v>3091</v>
      </c>
      <c r="O3309" t="s">
        <v>3092</v>
      </c>
      <c r="P3309" t="s">
        <v>3093</v>
      </c>
      <c r="R3309" t="s">
        <v>3094</v>
      </c>
    </row>
    <row r="3310" spans="1:18" x14ac:dyDescent="0.25">
      <c r="A3310">
        <v>23209000</v>
      </c>
      <c r="B3310" t="s">
        <v>3089</v>
      </c>
      <c r="D3310" t="s">
        <v>3090</v>
      </c>
      <c r="F3310">
        <v>1</v>
      </c>
      <c r="G3310">
        <v>0</v>
      </c>
      <c r="H3310">
        <v>0</v>
      </c>
      <c r="I3310"/>
      <c r="K3310"/>
      <c r="N3310" t="s">
        <v>3091</v>
      </c>
      <c r="O3310" t="s">
        <v>3092</v>
      </c>
      <c r="P3310" t="s">
        <v>3093</v>
      </c>
      <c r="R3310" t="s">
        <v>3094</v>
      </c>
    </row>
    <row r="3311" spans="1:18" x14ac:dyDescent="0.25">
      <c r="A3311">
        <v>23209100</v>
      </c>
      <c r="B3311" t="s">
        <v>3089</v>
      </c>
      <c r="D3311" t="s">
        <v>3090</v>
      </c>
      <c r="F3311">
        <v>1</v>
      </c>
      <c r="G3311">
        <v>0</v>
      </c>
      <c r="H3311">
        <v>0</v>
      </c>
      <c r="I3311"/>
      <c r="K3311"/>
      <c r="N3311" t="s">
        <v>3091</v>
      </c>
      <c r="O3311" t="s">
        <v>3092</v>
      </c>
      <c r="P3311" t="s">
        <v>3093</v>
      </c>
      <c r="R3311" t="s">
        <v>3094</v>
      </c>
    </row>
    <row r="3312" spans="1:18" x14ac:dyDescent="0.25">
      <c r="A3312">
        <v>23209200</v>
      </c>
      <c r="B3312" t="s">
        <v>3089</v>
      </c>
      <c r="D3312" t="s">
        <v>3090</v>
      </c>
      <c r="F3312">
        <v>1</v>
      </c>
      <c r="G3312">
        <v>0</v>
      </c>
      <c r="H3312">
        <v>0</v>
      </c>
      <c r="I3312"/>
      <c r="K3312"/>
      <c r="N3312" t="s">
        <v>3091</v>
      </c>
      <c r="O3312" t="s">
        <v>3092</v>
      </c>
      <c r="P3312" t="s">
        <v>3093</v>
      </c>
      <c r="R3312" t="s">
        <v>3094</v>
      </c>
    </row>
    <row r="3313" spans="1:18" x14ac:dyDescent="0.25">
      <c r="A3313">
        <v>23209300</v>
      </c>
      <c r="B3313" t="s">
        <v>3089</v>
      </c>
      <c r="D3313" t="s">
        <v>3090</v>
      </c>
      <c r="F3313">
        <v>1</v>
      </c>
      <c r="G3313">
        <v>0</v>
      </c>
      <c r="H3313">
        <v>0</v>
      </c>
      <c r="I3313"/>
      <c r="K3313"/>
      <c r="N3313" t="s">
        <v>3091</v>
      </c>
      <c r="O3313" t="s">
        <v>3092</v>
      </c>
      <c r="P3313" t="s">
        <v>3093</v>
      </c>
      <c r="R3313" t="s">
        <v>3094</v>
      </c>
    </row>
    <row r="3314" spans="1:18" x14ac:dyDescent="0.25">
      <c r="A3314">
        <v>23209400</v>
      </c>
      <c r="B3314" t="s">
        <v>3089</v>
      </c>
      <c r="D3314" t="s">
        <v>3090</v>
      </c>
      <c r="F3314">
        <v>1</v>
      </c>
      <c r="G3314">
        <v>0</v>
      </c>
      <c r="H3314">
        <v>44.14</v>
      </c>
      <c r="I3314">
        <v>44.14</v>
      </c>
      <c r="K3314"/>
      <c r="N3314" t="s">
        <v>3091</v>
      </c>
      <c r="O3314" t="s">
        <v>3092</v>
      </c>
      <c r="P3314" t="s">
        <v>3093</v>
      </c>
      <c r="R3314" t="s">
        <v>3094</v>
      </c>
    </row>
    <row r="3315" spans="1:18" x14ac:dyDescent="0.25">
      <c r="A3315">
        <v>23209500</v>
      </c>
      <c r="B3315" t="s">
        <v>3089</v>
      </c>
      <c r="D3315" t="s">
        <v>3090</v>
      </c>
      <c r="F3315">
        <v>1</v>
      </c>
      <c r="G3315">
        <v>0</v>
      </c>
      <c r="H3315">
        <v>0</v>
      </c>
      <c r="I3315">
        <v>0</v>
      </c>
      <c r="K3315"/>
      <c r="N3315" t="s">
        <v>3091</v>
      </c>
      <c r="O3315" t="s">
        <v>3092</v>
      </c>
      <c r="P3315" t="s">
        <v>3093</v>
      </c>
      <c r="R3315" t="s">
        <v>3094</v>
      </c>
    </row>
    <row r="3316" spans="1:18" x14ac:dyDescent="0.25">
      <c r="A3316">
        <v>23209600</v>
      </c>
      <c r="B3316" t="s">
        <v>3089</v>
      </c>
      <c r="D3316" t="s">
        <v>3090</v>
      </c>
      <c r="F3316">
        <v>1</v>
      </c>
      <c r="G3316">
        <v>0</v>
      </c>
      <c r="H3316">
        <v>292</v>
      </c>
      <c r="I3316">
        <v>292</v>
      </c>
      <c r="K3316"/>
      <c r="N3316" t="s">
        <v>3091</v>
      </c>
      <c r="O3316" t="s">
        <v>3092</v>
      </c>
      <c r="P3316" t="s">
        <v>3093</v>
      </c>
      <c r="R3316" t="s">
        <v>3094</v>
      </c>
    </row>
    <row r="3317" spans="1:18" x14ac:dyDescent="0.25">
      <c r="A3317">
        <v>23209700</v>
      </c>
      <c r="B3317" t="s">
        <v>3089</v>
      </c>
      <c r="D3317" t="s">
        <v>3090</v>
      </c>
      <c r="F3317">
        <v>1</v>
      </c>
      <c r="G3317">
        <v>0</v>
      </c>
      <c r="H3317">
        <v>258</v>
      </c>
      <c r="I3317">
        <v>258</v>
      </c>
      <c r="K3317"/>
      <c r="N3317" t="s">
        <v>3091</v>
      </c>
      <c r="O3317" t="s">
        <v>3092</v>
      </c>
      <c r="P3317" t="s">
        <v>3093</v>
      </c>
      <c r="R3317" t="s">
        <v>3094</v>
      </c>
    </row>
    <row r="3318" spans="1:18" x14ac:dyDescent="0.25">
      <c r="A3318">
        <v>23209800</v>
      </c>
      <c r="B3318" t="s">
        <v>3089</v>
      </c>
      <c r="D3318" t="s">
        <v>3090</v>
      </c>
      <c r="F3318">
        <v>1</v>
      </c>
      <c r="G3318">
        <v>0</v>
      </c>
      <c r="H3318">
        <v>0</v>
      </c>
      <c r="I3318"/>
      <c r="K3318"/>
      <c r="N3318" t="s">
        <v>3091</v>
      </c>
      <c r="O3318" t="s">
        <v>3092</v>
      </c>
      <c r="P3318" t="s">
        <v>3093</v>
      </c>
      <c r="R3318" t="s">
        <v>3094</v>
      </c>
    </row>
    <row r="3319" spans="1:18" x14ac:dyDescent="0.25">
      <c r="A3319">
        <v>23209900</v>
      </c>
      <c r="B3319" t="s">
        <v>3089</v>
      </c>
      <c r="D3319" t="s">
        <v>3090</v>
      </c>
      <c r="F3319">
        <v>1</v>
      </c>
      <c r="G3319">
        <v>0</v>
      </c>
      <c r="H3319">
        <v>0</v>
      </c>
      <c r="I3319"/>
      <c r="K3319"/>
      <c r="N3319" t="s">
        <v>3091</v>
      </c>
      <c r="O3319" t="s">
        <v>3092</v>
      </c>
      <c r="P3319" t="s">
        <v>3093</v>
      </c>
      <c r="R3319" t="s">
        <v>3094</v>
      </c>
    </row>
    <row r="3320" spans="1:18" x14ac:dyDescent="0.25">
      <c r="A3320">
        <v>23210000</v>
      </c>
      <c r="B3320" t="s">
        <v>3089</v>
      </c>
      <c r="D3320" t="s">
        <v>3090</v>
      </c>
      <c r="F3320">
        <v>1</v>
      </c>
      <c r="G3320">
        <v>0</v>
      </c>
      <c r="H3320">
        <v>2634.82</v>
      </c>
      <c r="I3320">
        <v>2634.82</v>
      </c>
      <c r="K3320"/>
      <c r="N3320" t="s">
        <v>3091</v>
      </c>
      <c r="O3320" t="s">
        <v>3092</v>
      </c>
      <c r="P3320" t="s">
        <v>3093</v>
      </c>
      <c r="R3320" t="s">
        <v>3094</v>
      </c>
    </row>
    <row r="3321" spans="1:18" x14ac:dyDescent="0.25">
      <c r="A3321">
        <v>23210100</v>
      </c>
      <c r="B3321" t="s">
        <v>3089</v>
      </c>
      <c r="D3321" t="s">
        <v>3090</v>
      </c>
      <c r="F3321">
        <v>1</v>
      </c>
      <c r="G3321">
        <v>0</v>
      </c>
      <c r="H3321">
        <v>0</v>
      </c>
      <c r="I3321"/>
      <c r="K3321"/>
      <c r="N3321" t="s">
        <v>3091</v>
      </c>
      <c r="O3321" t="s">
        <v>3092</v>
      </c>
      <c r="P3321" t="s">
        <v>3093</v>
      </c>
      <c r="R3321" t="s">
        <v>3094</v>
      </c>
    </row>
    <row r="3322" spans="1:18" x14ac:dyDescent="0.25">
      <c r="A3322">
        <v>23210200</v>
      </c>
      <c r="B3322" t="s">
        <v>3089</v>
      </c>
      <c r="D3322" t="s">
        <v>3090</v>
      </c>
      <c r="F3322">
        <v>1</v>
      </c>
      <c r="G3322">
        <v>0</v>
      </c>
      <c r="H3322">
        <v>382.44375000000002</v>
      </c>
      <c r="I3322">
        <v>382.44375000000002</v>
      </c>
      <c r="K3322"/>
      <c r="N3322" t="s">
        <v>3091</v>
      </c>
      <c r="O3322" t="s">
        <v>3092</v>
      </c>
      <c r="P3322" t="s">
        <v>3093</v>
      </c>
      <c r="R3322" t="s">
        <v>3094</v>
      </c>
    </row>
    <row r="3323" spans="1:18" x14ac:dyDescent="0.25">
      <c r="A3323">
        <v>23210300</v>
      </c>
      <c r="B3323" t="s">
        <v>3089</v>
      </c>
      <c r="D3323" t="s">
        <v>3090</v>
      </c>
      <c r="F3323">
        <v>1</v>
      </c>
      <c r="G3323">
        <v>0</v>
      </c>
      <c r="H3323">
        <v>324.16000000000003</v>
      </c>
      <c r="I3323">
        <v>324.16000000000003</v>
      </c>
      <c r="K3323"/>
      <c r="N3323" t="s">
        <v>3091</v>
      </c>
      <c r="O3323" t="s">
        <v>3092</v>
      </c>
      <c r="P3323" t="s">
        <v>3093</v>
      </c>
      <c r="R3323" t="s">
        <v>3094</v>
      </c>
    </row>
    <row r="3324" spans="1:18" x14ac:dyDescent="0.25">
      <c r="A3324">
        <v>23300100</v>
      </c>
      <c r="B3324" t="s">
        <v>3089</v>
      </c>
      <c r="D3324" t="s">
        <v>3090</v>
      </c>
      <c r="F3324">
        <v>1</v>
      </c>
      <c r="G3324">
        <v>0</v>
      </c>
      <c r="H3324">
        <v>170.5</v>
      </c>
      <c r="I3324">
        <v>170.5</v>
      </c>
      <c r="K3324"/>
      <c r="N3324" t="s">
        <v>3091</v>
      </c>
      <c r="O3324" t="s">
        <v>3092</v>
      </c>
      <c r="P3324" t="s">
        <v>3093</v>
      </c>
      <c r="R3324" t="s">
        <v>3094</v>
      </c>
    </row>
    <row r="3325" spans="1:18" x14ac:dyDescent="0.25">
      <c r="A3325">
        <v>23300200</v>
      </c>
      <c r="B3325" t="s">
        <v>3089</v>
      </c>
      <c r="D3325" t="s">
        <v>3090</v>
      </c>
      <c r="F3325">
        <v>1</v>
      </c>
      <c r="G3325">
        <v>0</v>
      </c>
      <c r="H3325">
        <v>166.73</v>
      </c>
      <c r="I3325">
        <v>166.73</v>
      </c>
      <c r="K3325"/>
      <c r="N3325" t="s">
        <v>3091</v>
      </c>
      <c r="O3325" t="s">
        <v>3092</v>
      </c>
      <c r="P3325" t="s">
        <v>3093</v>
      </c>
      <c r="R3325" t="s">
        <v>3094</v>
      </c>
    </row>
    <row r="3326" spans="1:18" x14ac:dyDescent="0.25">
      <c r="A3326">
        <v>23300300</v>
      </c>
      <c r="B3326" t="s">
        <v>3089</v>
      </c>
      <c r="D3326" t="s">
        <v>3090</v>
      </c>
      <c r="F3326">
        <v>1</v>
      </c>
      <c r="G3326">
        <v>0</v>
      </c>
      <c r="H3326">
        <v>309.25</v>
      </c>
      <c r="I3326">
        <v>309.25</v>
      </c>
      <c r="K3326"/>
      <c r="N3326" t="s">
        <v>3091</v>
      </c>
      <c r="O3326" t="s">
        <v>3092</v>
      </c>
      <c r="P3326" t="s">
        <v>3093</v>
      </c>
      <c r="R3326" t="s">
        <v>3094</v>
      </c>
    </row>
    <row r="3327" spans="1:18" x14ac:dyDescent="0.25">
      <c r="A3327">
        <v>23300400</v>
      </c>
      <c r="B3327" t="s">
        <v>3089</v>
      </c>
      <c r="D3327" t="s">
        <v>3090</v>
      </c>
      <c r="F3327">
        <v>1</v>
      </c>
      <c r="G3327">
        <v>0</v>
      </c>
      <c r="H3327">
        <v>118.4935</v>
      </c>
      <c r="I3327">
        <v>118.4935</v>
      </c>
      <c r="K3327"/>
      <c r="N3327" t="s">
        <v>3091</v>
      </c>
      <c r="O3327" t="s">
        <v>3092</v>
      </c>
      <c r="P3327" t="s">
        <v>3093</v>
      </c>
      <c r="R3327" t="s">
        <v>3094</v>
      </c>
    </row>
    <row r="3328" spans="1:18" x14ac:dyDescent="0.25">
      <c r="A3328">
        <v>23300500</v>
      </c>
      <c r="B3328" t="s">
        <v>3089</v>
      </c>
      <c r="D3328" t="s">
        <v>3090</v>
      </c>
      <c r="F3328">
        <v>1</v>
      </c>
      <c r="G3328">
        <v>0</v>
      </c>
      <c r="H3328">
        <v>129.94499999999999</v>
      </c>
      <c r="I3328">
        <v>129.94499999999999</v>
      </c>
      <c r="K3328"/>
      <c r="N3328" t="s">
        <v>3091</v>
      </c>
      <c r="O3328" t="s">
        <v>3092</v>
      </c>
      <c r="P3328" t="s">
        <v>3093</v>
      </c>
      <c r="R3328" t="s">
        <v>3094</v>
      </c>
    </row>
    <row r="3329" spans="1:18" x14ac:dyDescent="0.25">
      <c r="A3329">
        <v>23300600</v>
      </c>
      <c r="B3329" t="s">
        <v>3089</v>
      </c>
      <c r="D3329" t="s">
        <v>3090</v>
      </c>
      <c r="F3329">
        <v>1</v>
      </c>
      <c r="G3329">
        <v>0</v>
      </c>
      <c r="H3329">
        <v>145.753170731707</v>
      </c>
      <c r="I3329">
        <v>145.753170731707</v>
      </c>
      <c r="K3329"/>
      <c r="N3329" t="s">
        <v>3091</v>
      </c>
      <c r="O3329" t="s">
        <v>3092</v>
      </c>
      <c r="P3329" t="s">
        <v>3093</v>
      </c>
      <c r="R3329" t="s">
        <v>3094</v>
      </c>
    </row>
    <row r="3330" spans="1:18" x14ac:dyDescent="0.25">
      <c r="A3330">
        <v>23300700</v>
      </c>
      <c r="B3330" t="s">
        <v>3089</v>
      </c>
      <c r="D3330" t="s">
        <v>3090</v>
      </c>
      <c r="F3330">
        <v>1</v>
      </c>
      <c r="G3330">
        <v>0</v>
      </c>
      <c r="H3330">
        <v>359.35199999999998</v>
      </c>
      <c r="I3330">
        <v>359.35199999999998</v>
      </c>
      <c r="K3330"/>
      <c r="N3330" t="s">
        <v>3091</v>
      </c>
      <c r="O3330" t="s">
        <v>3092</v>
      </c>
      <c r="P3330" t="s">
        <v>3093</v>
      </c>
      <c r="R3330" t="s">
        <v>3094</v>
      </c>
    </row>
    <row r="3331" spans="1:18" x14ac:dyDescent="0.25">
      <c r="A3331">
        <v>23300800</v>
      </c>
      <c r="B3331" t="s">
        <v>3089</v>
      </c>
      <c r="D3331" t="s">
        <v>3090</v>
      </c>
      <c r="F3331">
        <v>1</v>
      </c>
      <c r="G3331">
        <v>0</v>
      </c>
      <c r="H3331">
        <v>277.8</v>
      </c>
      <c r="I3331">
        <v>277.8</v>
      </c>
      <c r="K3331"/>
      <c r="N3331" t="s">
        <v>3091</v>
      </c>
      <c r="O3331" t="s">
        <v>3092</v>
      </c>
      <c r="P3331" t="s">
        <v>3093</v>
      </c>
      <c r="R3331" t="s">
        <v>3094</v>
      </c>
    </row>
    <row r="3332" spans="1:18" x14ac:dyDescent="0.25">
      <c r="A3332">
        <v>23300900</v>
      </c>
      <c r="B3332" t="s">
        <v>3089</v>
      </c>
      <c r="D3332" t="s">
        <v>3090</v>
      </c>
      <c r="F3332">
        <v>1</v>
      </c>
      <c r="G3332">
        <v>0</v>
      </c>
      <c r="H3332">
        <v>0</v>
      </c>
      <c r="I3332">
        <v>0</v>
      </c>
      <c r="K3332"/>
      <c r="N3332" t="s">
        <v>3091</v>
      </c>
      <c r="O3332" t="s">
        <v>3092</v>
      </c>
      <c r="P3332" t="s">
        <v>3093</v>
      </c>
      <c r="R3332" t="s">
        <v>3094</v>
      </c>
    </row>
    <row r="3333" spans="1:18" x14ac:dyDescent="0.25">
      <c r="A3333">
        <v>23301000</v>
      </c>
      <c r="B3333" t="s">
        <v>3089</v>
      </c>
      <c r="D3333" t="s">
        <v>3090</v>
      </c>
      <c r="F3333">
        <v>1</v>
      </c>
      <c r="G3333">
        <v>0</v>
      </c>
      <c r="H3333">
        <v>0</v>
      </c>
      <c r="I3333">
        <v>0</v>
      </c>
      <c r="K3333"/>
      <c r="N3333" t="s">
        <v>3091</v>
      </c>
      <c r="O3333" t="s">
        <v>3092</v>
      </c>
      <c r="P3333" t="s">
        <v>3093</v>
      </c>
      <c r="R3333" t="s">
        <v>3094</v>
      </c>
    </row>
    <row r="3334" spans="1:18" x14ac:dyDescent="0.25">
      <c r="A3334">
        <v>23301100</v>
      </c>
      <c r="B3334" t="s">
        <v>3089</v>
      </c>
      <c r="D3334" t="s">
        <v>3090</v>
      </c>
      <c r="F3334">
        <v>1</v>
      </c>
      <c r="G3334">
        <v>0</v>
      </c>
      <c r="H3334">
        <v>42.646500000000003</v>
      </c>
      <c r="I3334">
        <v>42.646500000000003</v>
      </c>
      <c r="K3334"/>
      <c r="N3334" t="s">
        <v>3091</v>
      </c>
      <c r="O3334" t="s">
        <v>3092</v>
      </c>
      <c r="P3334" t="s">
        <v>3093</v>
      </c>
      <c r="R3334" t="s">
        <v>3094</v>
      </c>
    </row>
    <row r="3335" spans="1:18" x14ac:dyDescent="0.25">
      <c r="A3335">
        <v>23301200</v>
      </c>
      <c r="B3335" t="s">
        <v>3089</v>
      </c>
      <c r="D3335" t="s">
        <v>3090</v>
      </c>
      <c r="F3335">
        <v>1</v>
      </c>
      <c r="G3335">
        <v>0</v>
      </c>
      <c r="H3335">
        <v>0</v>
      </c>
      <c r="I3335">
        <v>0</v>
      </c>
      <c r="K3335"/>
      <c r="N3335" t="s">
        <v>3091</v>
      </c>
      <c r="O3335" t="s">
        <v>3092</v>
      </c>
      <c r="P3335" t="s">
        <v>3093</v>
      </c>
      <c r="R3335" t="s">
        <v>3094</v>
      </c>
    </row>
    <row r="3336" spans="1:18" x14ac:dyDescent="0.25">
      <c r="A3336">
        <v>23301300</v>
      </c>
      <c r="B3336" t="s">
        <v>3089</v>
      </c>
      <c r="D3336" t="s">
        <v>3090</v>
      </c>
      <c r="F3336">
        <v>1</v>
      </c>
      <c r="G3336">
        <v>0</v>
      </c>
      <c r="H3336">
        <v>0</v>
      </c>
      <c r="I3336">
        <v>0</v>
      </c>
      <c r="K3336"/>
      <c r="N3336" t="s">
        <v>3091</v>
      </c>
      <c r="O3336" t="s">
        <v>3092</v>
      </c>
      <c r="P3336" t="s">
        <v>3093</v>
      </c>
      <c r="R3336" t="s">
        <v>3094</v>
      </c>
    </row>
    <row r="3337" spans="1:18" x14ac:dyDescent="0.25">
      <c r="A3337">
        <v>23301400</v>
      </c>
      <c r="B3337" t="s">
        <v>3089</v>
      </c>
      <c r="D3337" t="s">
        <v>3090</v>
      </c>
      <c r="F3337">
        <v>1</v>
      </c>
      <c r="G3337">
        <v>0</v>
      </c>
      <c r="H3337">
        <v>147.37200000000001</v>
      </c>
      <c r="I3337">
        <v>147.37200000000001</v>
      </c>
      <c r="K3337"/>
      <c r="N3337" t="s">
        <v>3091</v>
      </c>
      <c r="O3337" t="s">
        <v>3092</v>
      </c>
      <c r="P3337" t="s">
        <v>3093</v>
      </c>
      <c r="R3337" t="s">
        <v>3094</v>
      </c>
    </row>
    <row r="3338" spans="1:18" x14ac:dyDescent="0.25">
      <c r="A3338">
        <v>23301500</v>
      </c>
      <c r="B3338" t="s">
        <v>3089</v>
      </c>
      <c r="D3338" t="s">
        <v>3090</v>
      </c>
      <c r="F3338">
        <v>1</v>
      </c>
      <c r="G3338">
        <v>0</v>
      </c>
      <c r="H3338">
        <v>207.02760000000001</v>
      </c>
      <c r="I3338">
        <v>207.02760000000001</v>
      </c>
      <c r="K3338"/>
      <c r="N3338" t="s">
        <v>3091</v>
      </c>
      <c r="O3338" t="s">
        <v>3092</v>
      </c>
      <c r="P3338" t="s">
        <v>3093</v>
      </c>
      <c r="R3338" t="s">
        <v>3094</v>
      </c>
    </row>
    <row r="3339" spans="1:18" x14ac:dyDescent="0.25">
      <c r="A3339">
        <v>23301600</v>
      </c>
      <c r="B3339" t="s">
        <v>3089</v>
      </c>
      <c r="D3339" t="s">
        <v>3090</v>
      </c>
      <c r="F3339">
        <v>1</v>
      </c>
      <c r="G3339">
        <v>0</v>
      </c>
      <c r="H3339">
        <v>164.43</v>
      </c>
      <c r="I3339">
        <v>164.43</v>
      </c>
      <c r="K3339"/>
      <c r="N3339" t="s">
        <v>3091</v>
      </c>
      <c r="O3339" t="s">
        <v>3092</v>
      </c>
      <c r="P3339" t="s">
        <v>3093</v>
      </c>
      <c r="R3339" t="s">
        <v>3094</v>
      </c>
    </row>
    <row r="3340" spans="1:18" x14ac:dyDescent="0.25">
      <c r="A3340">
        <v>23301700</v>
      </c>
      <c r="B3340" t="s">
        <v>3089</v>
      </c>
      <c r="D3340" t="s">
        <v>3090</v>
      </c>
      <c r="F3340">
        <v>1</v>
      </c>
      <c r="G3340">
        <v>0</v>
      </c>
      <c r="H3340">
        <v>0</v>
      </c>
      <c r="I3340">
        <v>0</v>
      </c>
      <c r="K3340"/>
      <c r="N3340" t="s">
        <v>3091</v>
      </c>
      <c r="O3340" t="s">
        <v>3092</v>
      </c>
      <c r="P3340" t="s">
        <v>3093</v>
      </c>
      <c r="R3340" t="s">
        <v>3094</v>
      </c>
    </row>
    <row r="3341" spans="1:18" x14ac:dyDescent="0.25">
      <c r="A3341">
        <v>23301800</v>
      </c>
      <c r="B3341" t="s">
        <v>3089</v>
      </c>
      <c r="D3341" t="s">
        <v>3090</v>
      </c>
      <c r="F3341">
        <v>1</v>
      </c>
      <c r="G3341">
        <v>0</v>
      </c>
      <c r="H3341">
        <v>94.65</v>
      </c>
      <c r="I3341">
        <v>94.65</v>
      </c>
      <c r="K3341"/>
      <c r="N3341" t="s">
        <v>3091</v>
      </c>
      <c r="O3341" t="s">
        <v>3092</v>
      </c>
      <c r="P3341" t="s">
        <v>3093</v>
      </c>
      <c r="R3341" t="s">
        <v>3094</v>
      </c>
    </row>
    <row r="3342" spans="1:18" x14ac:dyDescent="0.25">
      <c r="A3342">
        <v>23301900</v>
      </c>
      <c r="B3342" t="s">
        <v>3089</v>
      </c>
      <c r="D3342" t="s">
        <v>3090</v>
      </c>
      <c r="F3342">
        <v>1</v>
      </c>
      <c r="G3342">
        <v>0</v>
      </c>
      <c r="H3342">
        <v>184.58</v>
      </c>
      <c r="I3342">
        <v>184.58</v>
      </c>
      <c r="K3342"/>
      <c r="N3342" t="s">
        <v>3091</v>
      </c>
      <c r="O3342" t="s">
        <v>3092</v>
      </c>
      <c r="P3342" t="s">
        <v>3093</v>
      </c>
      <c r="R3342" t="s">
        <v>3094</v>
      </c>
    </row>
    <row r="3343" spans="1:18" x14ac:dyDescent="0.25">
      <c r="A3343">
        <v>23302000</v>
      </c>
      <c r="B3343" t="s">
        <v>3089</v>
      </c>
      <c r="D3343" t="s">
        <v>3090</v>
      </c>
      <c r="F3343">
        <v>1</v>
      </c>
      <c r="G3343">
        <v>0</v>
      </c>
      <c r="H3343">
        <v>94.65</v>
      </c>
      <c r="I3343">
        <v>94.65</v>
      </c>
      <c r="K3343"/>
      <c r="N3343" t="s">
        <v>3091</v>
      </c>
      <c r="O3343" t="s">
        <v>3092</v>
      </c>
      <c r="P3343" t="s">
        <v>3093</v>
      </c>
      <c r="R3343" t="s">
        <v>3094</v>
      </c>
    </row>
    <row r="3344" spans="1:18" x14ac:dyDescent="0.25">
      <c r="A3344">
        <v>23302100</v>
      </c>
      <c r="B3344" t="s">
        <v>3089</v>
      </c>
      <c r="D3344" t="s">
        <v>3090</v>
      </c>
      <c r="F3344">
        <v>1</v>
      </c>
      <c r="G3344">
        <v>0</v>
      </c>
      <c r="H3344">
        <v>2</v>
      </c>
      <c r="I3344">
        <v>2</v>
      </c>
      <c r="K3344"/>
      <c r="N3344" t="s">
        <v>3091</v>
      </c>
      <c r="O3344" t="s">
        <v>3092</v>
      </c>
      <c r="P3344" t="s">
        <v>3093</v>
      </c>
      <c r="R3344" t="s">
        <v>3094</v>
      </c>
    </row>
    <row r="3345" spans="1:18" x14ac:dyDescent="0.25">
      <c r="A3345">
        <v>23500100</v>
      </c>
      <c r="B3345" t="s">
        <v>3089</v>
      </c>
      <c r="D3345" t="s">
        <v>3090</v>
      </c>
      <c r="F3345">
        <v>1</v>
      </c>
      <c r="G3345">
        <v>0</v>
      </c>
      <c r="H3345">
        <v>1.1200000000000001</v>
      </c>
      <c r="I3345">
        <v>1.1200000000000001</v>
      </c>
      <c r="K3345"/>
      <c r="N3345" t="s">
        <v>3091</v>
      </c>
      <c r="O3345" t="s">
        <v>3092</v>
      </c>
      <c r="P3345" t="s">
        <v>3093</v>
      </c>
      <c r="R3345" t="s">
        <v>3094</v>
      </c>
    </row>
    <row r="3346" spans="1:18" x14ac:dyDescent="0.25">
      <c r="A3346">
        <v>23500200</v>
      </c>
      <c r="B3346" t="s">
        <v>3089</v>
      </c>
      <c r="D3346" t="s">
        <v>3090</v>
      </c>
      <c r="F3346">
        <v>1</v>
      </c>
      <c r="G3346">
        <v>0</v>
      </c>
      <c r="H3346">
        <v>1.1585000000000001</v>
      </c>
      <c r="I3346">
        <v>1.1585000000000001</v>
      </c>
      <c r="K3346"/>
      <c r="N3346" t="s">
        <v>3091</v>
      </c>
      <c r="O3346" t="s">
        <v>3092</v>
      </c>
      <c r="P3346" t="s">
        <v>3093</v>
      </c>
      <c r="R3346" t="s">
        <v>3094</v>
      </c>
    </row>
    <row r="3347" spans="1:18" x14ac:dyDescent="0.25">
      <c r="A3347">
        <v>23500300</v>
      </c>
      <c r="B3347" t="s">
        <v>3089</v>
      </c>
      <c r="D3347" t="s">
        <v>3090</v>
      </c>
      <c r="F3347">
        <v>1</v>
      </c>
      <c r="G3347">
        <v>0</v>
      </c>
      <c r="H3347">
        <v>1.1599999999999999</v>
      </c>
      <c r="I3347">
        <v>1.1599999999999999</v>
      </c>
      <c r="K3347"/>
      <c r="N3347" t="s">
        <v>3091</v>
      </c>
      <c r="O3347" t="s">
        <v>3092</v>
      </c>
      <c r="P3347" t="s">
        <v>3093</v>
      </c>
      <c r="R3347" t="s">
        <v>3094</v>
      </c>
    </row>
    <row r="3348" spans="1:18" x14ac:dyDescent="0.25">
      <c r="A3348">
        <v>23500400</v>
      </c>
      <c r="B3348" t="s">
        <v>3089</v>
      </c>
      <c r="D3348" t="s">
        <v>3090</v>
      </c>
      <c r="F3348">
        <v>1</v>
      </c>
      <c r="G3348">
        <v>0</v>
      </c>
      <c r="H3348">
        <v>1.4125000000000001</v>
      </c>
      <c r="I3348">
        <v>1.4125000000000001</v>
      </c>
      <c r="K3348"/>
      <c r="N3348" t="s">
        <v>3091</v>
      </c>
      <c r="O3348" t="s">
        <v>3092</v>
      </c>
      <c r="P3348" t="s">
        <v>3093</v>
      </c>
      <c r="R3348" t="s">
        <v>3094</v>
      </c>
    </row>
    <row r="3349" spans="1:18" x14ac:dyDescent="0.25">
      <c r="A3349">
        <v>23500500</v>
      </c>
      <c r="B3349" t="s">
        <v>3089</v>
      </c>
      <c r="D3349" t="s">
        <v>3090</v>
      </c>
      <c r="F3349">
        <v>1</v>
      </c>
      <c r="G3349">
        <v>0</v>
      </c>
      <c r="H3349">
        <v>1.05</v>
      </c>
      <c r="I3349">
        <v>1.05</v>
      </c>
      <c r="K3349"/>
      <c r="N3349" t="s">
        <v>3091</v>
      </c>
      <c r="O3349" t="s">
        <v>3092</v>
      </c>
      <c r="P3349" t="s">
        <v>3093</v>
      </c>
      <c r="R3349" t="s">
        <v>3094</v>
      </c>
    </row>
    <row r="3350" spans="1:18" x14ac:dyDescent="0.25">
      <c r="A3350">
        <v>23500600</v>
      </c>
      <c r="B3350" t="s">
        <v>3089</v>
      </c>
      <c r="D3350" t="s">
        <v>3090</v>
      </c>
      <c r="F3350">
        <v>1</v>
      </c>
      <c r="G3350">
        <v>0</v>
      </c>
      <c r="H3350">
        <v>30</v>
      </c>
      <c r="I3350">
        <v>30</v>
      </c>
      <c r="K3350"/>
      <c r="N3350" t="s">
        <v>3091</v>
      </c>
      <c r="O3350" t="s">
        <v>3092</v>
      </c>
      <c r="P3350" t="s">
        <v>3093</v>
      </c>
      <c r="R3350" t="s">
        <v>3094</v>
      </c>
    </row>
    <row r="3351" spans="1:18" x14ac:dyDescent="0.25">
      <c r="A3351">
        <v>23500700</v>
      </c>
      <c r="B3351" t="s">
        <v>3089</v>
      </c>
      <c r="D3351" t="s">
        <v>3090</v>
      </c>
      <c r="F3351">
        <v>1</v>
      </c>
      <c r="G3351">
        <v>0</v>
      </c>
      <c r="H3351">
        <v>0</v>
      </c>
      <c r="I3351">
        <v>0</v>
      </c>
      <c r="K3351"/>
      <c r="N3351" t="s">
        <v>3091</v>
      </c>
      <c r="O3351" t="s">
        <v>3092</v>
      </c>
      <c r="P3351" t="s">
        <v>3093</v>
      </c>
      <c r="R3351" t="s">
        <v>3094</v>
      </c>
    </row>
    <row r="3352" spans="1:18" x14ac:dyDescent="0.25">
      <c r="A3352">
        <v>23500800</v>
      </c>
      <c r="B3352" t="s">
        <v>3089</v>
      </c>
      <c r="D3352" t="s">
        <v>3090</v>
      </c>
      <c r="F3352">
        <v>1</v>
      </c>
      <c r="G3352">
        <v>0</v>
      </c>
      <c r="H3352">
        <v>10.14</v>
      </c>
      <c r="I3352">
        <v>10.14</v>
      </c>
      <c r="K3352"/>
      <c r="N3352" t="s">
        <v>3091</v>
      </c>
      <c r="O3352" t="s">
        <v>3092</v>
      </c>
      <c r="P3352" t="s">
        <v>3093</v>
      </c>
      <c r="R3352" t="s">
        <v>3094</v>
      </c>
    </row>
    <row r="3353" spans="1:18" x14ac:dyDescent="0.25">
      <c r="A3353">
        <v>23500900</v>
      </c>
      <c r="B3353" t="s">
        <v>3089</v>
      </c>
      <c r="D3353" t="s">
        <v>3090</v>
      </c>
      <c r="F3353">
        <v>1</v>
      </c>
      <c r="G3353">
        <v>0</v>
      </c>
      <c r="H3353">
        <v>0</v>
      </c>
      <c r="I3353">
        <v>0</v>
      </c>
      <c r="K3353"/>
      <c r="N3353" t="s">
        <v>3091</v>
      </c>
      <c r="O3353" t="s">
        <v>3092</v>
      </c>
      <c r="P3353" t="s">
        <v>3093</v>
      </c>
      <c r="R3353" t="s">
        <v>3094</v>
      </c>
    </row>
    <row r="3354" spans="1:18" x14ac:dyDescent="0.25">
      <c r="A3354">
        <v>23501000</v>
      </c>
      <c r="B3354" t="s">
        <v>3089</v>
      </c>
      <c r="D3354" t="s">
        <v>3090</v>
      </c>
      <c r="F3354">
        <v>1</v>
      </c>
      <c r="G3354">
        <v>0</v>
      </c>
      <c r="H3354">
        <v>8.6999999999999993</v>
      </c>
      <c r="I3354">
        <v>8.6999999999999993</v>
      </c>
      <c r="K3354"/>
      <c r="N3354" t="s">
        <v>3091</v>
      </c>
      <c r="O3354" t="s">
        <v>3092</v>
      </c>
      <c r="P3354" t="s">
        <v>3093</v>
      </c>
      <c r="R3354" t="s">
        <v>3094</v>
      </c>
    </row>
    <row r="3355" spans="1:18" x14ac:dyDescent="0.25">
      <c r="A3355">
        <v>23501100</v>
      </c>
      <c r="B3355" t="s">
        <v>3089</v>
      </c>
      <c r="D3355" t="s">
        <v>3090</v>
      </c>
      <c r="F3355">
        <v>1</v>
      </c>
      <c r="G3355">
        <v>0</v>
      </c>
      <c r="H3355">
        <v>16.478899999999999</v>
      </c>
      <c r="I3355">
        <v>16.478899999999999</v>
      </c>
      <c r="K3355"/>
      <c r="N3355" t="s">
        <v>3091</v>
      </c>
      <c r="O3355" t="s">
        <v>3092</v>
      </c>
      <c r="P3355" t="s">
        <v>3093</v>
      </c>
      <c r="R3355" t="s">
        <v>3094</v>
      </c>
    </row>
    <row r="3356" spans="1:18" x14ac:dyDescent="0.25">
      <c r="A3356">
        <v>23501200</v>
      </c>
      <c r="B3356" t="s">
        <v>3089</v>
      </c>
      <c r="D3356" t="s">
        <v>3090</v>
      </c>
      <c r="F3356">
        <v>1</v>
      </c>
      <c r="G3356">
        <v>0</v>
      </c>
      <c r="H3356">
        <v>2.3068585237258299</v>
      </c>
      <c r="I3356">
        <v>2.3068585237258299</v>
      </c>
      <c r="K3356"/>
      <c r="N3356" t="s">
        <v>3091</v>
      </c>
      <c r="O3356" t="s">
        <v>3092</v>
      </c>
      <c r="P3356" t="s">
        <v>3093</v>
      </c>
      <c r="R3356" t="s">
        <v>3094</v>
      </c>
    </row>
    <row r="3357" spans="1:18" x14ac:dyDescent="0.25">
      <c r="A3357">
        <v>23501300</v>
      </c>
      <c r="B3357" t="s">
        <v>3089</v>
      </c>
      <c r="D3357" t="s">
        <v>3090</v>
      </c>
      <c r="F3357">
        <v>1</v>
      </c>
      <c r="G3357">
        <v>0</v>
      </c>
      <c r="H3357">
        <v>9.5</v>
      </c>
      <c r="I3357">
        <v>9.5</v>
      </c>
      <c r="K3357"/>
      <c r="N3357" t="s">
        <v>3091</v>
      </c>
      <c r="O3357" t="s">
        <v>3092</v>
      </c>
      <c r="P3357" t="s">
        <v>3093</v>
      </c>
      <c r="R3357" t="s">
        <v>3094</v>
      </c>
    </row>
    <row r="3358" spans="1:18" x14ac:dyDescent="0.25">
      <c r="A3358">
        <v>23501400</v>
      </c>
      <c r="B3358" t="s">
        <v>3089</v>
      </c>
      <c r="D3358" t="s">
        <v>3090</v>
      </c>
      <c r="F3358">
        <v>1</v>
      </c>
      <c r="G3358">
        <v>0</v>
      </c>
      <c r="H3358">
        <v>0</v>
      </c>
      <c r="I3358">
        <v>0</v>
      </c>
      <c r="K3358"/>
      <c r="N3358" t="s">
        <v>3091</v>
      </c>
      <c r="O3358" t="s">
        <v>3092</v>
      </c>
      <c r="P3358" t="s">
        <v>3093</v>
      </c>
      <c r="R3358" t="s">
        <v>3094</v>
      </c>
    </row>
    <row r="3359" spans="1:18" x14ac:dyDescent="0.25">
      <c r="A3359">
        <v>23501500</v>
      </c>
      <c r="B3359" t="s">
        <v>3089</v>
      </c>
      <c r="D3359" t="s">
        <v>3090</v>
      </c>
      <c r="F3359">
        <v>1</v>
      </c>
      <c r="G3359">
        <v>0</v>
      </c>
      <c r="H3359">
        <v>10.52</v>
      </c>
      <c r="I3359">
        <v>10.52</v>
      </c>
      <c r="K3359"/>
      <c r="N3359" t="s">
        <v>3091</v>
      </c>
      <c r="O3359" t="s">
        <v>3092</v>
      </c>
      <c r="P3359" t="s">
        <v>3093</v>
      </c>
      <c r="R3359" t="s">
        <v>3094</v>
      </c>
    </row>
    <row r="3360" spans="1:18" x14ac:dyDescent="0.25">
      <c r="A3360">
        <v>23501600</v>
      </c>
      <c r="B3360" t="s">
        <v>3089</v>
      </c>
      <c r="D3360" t="s">
        <v>3090</v>
      </c>
      <c r="F3360">
        <v>1</v>
      </c>
      <c r="G3360">
        <v>0</v>
      </c>
      <c r="H3360">
        <v>8.7805</v>
      </c>
      <c r="I3360">
        <v>8.7805</v>
      </c>
      <c r="K3360"/>
      <c r="N3360" t="s">
        <v>3091</v>
      </c>
      <c r="O3360" t="s">
        <v>3092</v>
      </c>
      <c r="P3360" t="s">
        <v>3093</v>
      </c>
      <c r="R3360" t="s">
        <v>3094</v>
      </c>
    </row>
    <row r="3361" spans="1:18" x14ac:dyDescent="0.25">
      <c r="A3361">
        <v>23501700</v>
      </c>
      <c r="B3361" t="s">
        <v>3089</v>
      </c>
      <c r="D3361" t="s">
        <v>3090</v>
      </c>
      <c r="F3361">
        <v>1</v>
      </c>
      <c r="G3361">
        <v>0</v>
      </c>
      <c r="H3361">
        <v>25.51</v>
      </c>
      <c r="I3361">
        <v>25.51</v>
      </c>
      <c r="K3361"/>
      <c r="N3361" t="s">
        <v>3091</v>
      </c>
      <c r="O3361" t="s">
        <v>3092</v>
      </c>
      <c r="P3361" t="s">
        <v>3093</v>
      </c>
      <c r="R3361" t="s">
        <v>3094</v>
      </c>
    </row>
    <row r="3362" spans="1:18" x14ac:dyDescent="0.25">
      <c r="A3362">
        <v>23501800</v>
      </c>
      <c r="B3362" t="s">
        <v>3089</v>
      </c>
      <c r="D3362" t="s">
        <v>3090</v>
      </c>
      <c r="F3362">
        <v>1</v>
      </c>
      <c r="G3362">
        <v>0</v>
      </c>
      <c r="H3362">
        <v>5.8273999999999999</v>
      </c>
      <c r="I3362">
        <v>5.8273999999999999</v>
      </c>
      <c r="K3362"/>
      <c r="N3362" t="s">
        <v>3091</v>
      </c>
      <c r="O3362" t="s">
        <v>3092</v>
      </c>
      <c r="P3362" t="s">
        <v>3093</v>
      </c>
      <c r="R3362" t="s">
        <v>3094</v>
      </c>
    </row>
    <row r="3363" spans="1:18" x14ac:dyDescent="0.25">
      <c r="A3363">
        <v>23501900</v>
      </c>
      <c r="B3363" t="s">
        <v>3089</v>
      </c>
      <c r="D3363" t="s">
        <v>3090</v>
      </c>
      <c r="F3363">
        <v>1</v>
      </c>
      <c r="G3363">
        <v>0</v>
      </c>
      <c r="H3363">
        <v>0</v>
      </c>
      <c r="I3363">
        <v>0</v>
      </c>
      <c r="K3363"/>
      <c r="N3363" t="s">
        <v>3091</v>
      </c>
      <c r="O3363" t="s">
        <v>3092</v>
      </c>
      <c r="P3363" t="s">
        <v>3093</v>
      </c>
      <c r="R3363" t="s">
        <v>3094</v>
      </c>
    </row>
    <row r="3364" spans="1:18" x14ac:dyDescent="0.25">
      <c r="A3364">
        <v>23502000</v>
      </c>
      <c r="B3364" t="s">
        <v>3089</v>
      </c>
      <c r="D3364" t="s">
        <v>3090</v>
      </c>
      <c r="F3364">
        <v>1</v>
      </c>
      <c r="G3364">
        <v>0</v>
      </c>
      <c r="H3364">
        <v>31.5</v>
      </c>
      <c r="I3364">
        <v>31.5</v>
      </c>
      <c r="K3364"/>
      <c r="N3364" t="s">
        <v>3091</v>
      </c>
      <c r="O3364" t="s">
        <v>3092</v>
      </c>
      <c r="P3364" t="s">
        <v>3093</v>
      </c>
      <c r="R3364" t="s">
        <v>3094</v>
      </c>
    </row>
    <row r="3365" spans="1:18" x14ac:dyDescent="0.25">
      <c r="A3365">
        <v>23502100</v>
      </c>
      <c r="B3365" t="s">
        <v>3089</v>
      </c>
      <c r="D3365" t="s">
        <v>3090</v>
      </c>
      <c r="F3365">
        <v>1</v>
      </c>
      <c r="G3365">
        <v>0</v>
      </c>
      <c r="H3365">
        <v>13.075666666666599</v>
      </c>
      <c r="I3365">
        <v>13.075666666666599</v>
      </c>
      <c r="K3365"/>
      <c r="N3365" t="s">
        <v>3091</v>
      </c>
      <c r="O3365" t="s">
        <v>3092</v>
      </c>
      <c r="P3365" t="s">
        <v>3093</v>
      </c>
      <c r="R3365" t="s">
        <v>3094</v>
      </c>
    </row>
    <row r="3366" spans="1:18" x14ac:dyDescent="0.25">
      <c r="A3366">
        <v>23502200</v>
      </c>
      <c r="B3366" t="s">
        <v>3089</v>
      </c>
      <c r="D3366" t="s">
        <v>3090</v>
      </c>
      <c r="F3366">
        <v>1</v>
      </c>
      <c r="G3366">
        <v>0</v>
      </c>
      <c r="H3366">
        <v>15.1425675675676</v>
      </c>
      <c r="I3366">
        <v>15.1425675675676</v>
      </c>
      <c r="K3366"/>
      <c r="N3366" t="s">
        <v>3091</v>
      </c>
      <c r="O3366" t="s">
        <v>3092</v>
      </c>
      <c r="P3366" t="s">
        <v>3093</v>
      </c>
      <c r="R3366" t="s">
        <v>3094</v>
      </c>
    </row>
    <row r="3367" spans="1:18" x14ac:dyDescent="0.25">
      <c r="A3367">
        <v>23502300</v>
      </c>
      <c r="B3367" t="s">
        <v>3089</v>
      </c>
      <c r="D3367" t="s">
        <v>3090</v>
      </c>
      <c r="F3367">
        <v>1</v>
      </c>
      <c r="G3367">
        <v>0</v>
      </c>
      <c r="H3367">
        <v>3.9525000000000001</v>
      </c>
      <c r="I3367">
        <v>3.9525000000000001</v>
      </c>
      <c r="K3367"/>
      <c r="N3367" t="s">
        <v>3091</v>
      </c>
      <c r="O3367" t="s">
        <v>3092</v>
      </c>
      <c r="P3367" t="s">
        <v>3093</v>
      </c>
      <c r="R3367" t="s">
        <v>3094</v>
      </c>
    </row>
    <row r="3368" spans="1:18" x14ac:dyDescent="0.25">
      <c r="A3368">
        <v>23502400</v>
      </c>
      <c r="B3368" t="s">
        <v>3089</v>
      </c>
      <c r="D3368" t="s">
        <v>3090</v>
      </c>
      <c r="F3368">
        <v>1</v>
      </c>
      <c r="G3368">
        <v>0</v>
      </c>
      <c r="H3368">
        <v>9.0749999999999993</v>
      </c>
      <c r="I3368">
        <v>9.0749999999999993</v>
      </c>
      <c r="K3368"/>
      <c r="N3368" t="s">
        <v>3091</v>
      </c>
      <c r="O3368" t="s">
        <v>3092</v>
      </c>
      <c r="P3368" t="s">
        <v>3093</v>
      </c>
      <c r="R3368" t="s">
        <v>3094</v>
      </c>
    </row>
    <row r="3369" spans="1:18" x14ac:dyDescent="0.25">
      <c r="A3369">
        <v>23502500</v>
      </c>
      <c r="B3369" t="s">
        <v>3089</v>
      </c>
      <c r="D3369" t="s">
        <v>3090</v>
      </c>
      <c r="F3369">
        <v>1</v>
      </c>
      <c r="G3369">
        <v>0</v>
      </c>
      <c r="H3369">
        <v>0</v>
      </c>
      <c r="I3369"/>
      <c r="K3369"/>
      <c r="N3369" t="s">
        <v>3091</v>
      </c>
      <c r="O3369" t="s">
        <v>3092</v>
      </c>
      <c r="P3369" t="s">
        <v>3093</v>
      </c>
      <c r="R3369" t="s">
        <v>3094</v>
      </c>
    </row>
    <row r="3370" spans="1:18" x14ac:dyDescent="0.25">
      <c r="A3370">
        <v>23502600</v>
      </c>
      <c r="B3370" t="s">
        <v>3089</v>
      </c>
      <c r="D3370" t="s">
        <v>3090</v>
      </c>
      <c r="F3370">
        <v>1</v>
      </c>
      <c r="G3370">
        <v>0</v>
      </c>
      <c r="H3370">
        <v>13.912709677419301</v>
      </c>
      <c r="I3370">
        <v>13.912709677419301</v>
      </c>
      <c r="K3370"/>
      <c r="N3370" t="s">
        <v>3091</v>
      </c>
      <c r="O3370" t="s">
        <v>3092</v>
      </c>
      <c r="P3370" t="s">
        <v>3093</v>
      </c>
      <c r="R3370" t="s">
        <v>3094</v>
      </c>
    </row>
    <row r="3371" spans="1:18" x14ac:dyDescent="0.25">
      <c r="A3371">
        <v>23502700</v>
      </c>
      <c r="B3371" t="s">
        <v>3089</v>
      </c>
      <c r="D3371" t="s">
        <v>3090</v>
      </c>
      <c r="F3371">
        <v>1</v>
      </c>
      <c r="G3371">
        <v>0</v>
      </c>
      <c r="H3371">
        <v>17.160882352941101</v>
      </c>
      <c r="I3371">
        <v>17.160882352941101</v>
      </c>
      <c r="K3371"/>
      <c r="N3371" t="s">
        <v>3091</v>
      </c>
      <c r="O3371" t="s">
        <v>3092</v>
      </c>
      <c r="P3371" t="s">
        <v>3093</v>
      </c>
      <c r="R3371" t="s">
        <v>3094</v>
      </c>
    </row>
    <row r="3372" spans="1:18" x14ac:dyDescent="0.25">
      <c r="A3372">
        <v>23502800</v>
      </c>
      <c r="B3372" t="s">
        <v>3089</v>
      </c>
      <c r="D3372" t="s">
        <v>3090</v>
      </c>
      <c r="F3372">
        <v>1</v>
      </c>
      <c r="G3372">
        <v>0</v>
      </c>
      <c r="H3372">
        <v>26.219448275862</v>
      </c>
      <c r="I3372">
        <v>26.219448275862</v>
      </c>
      <c r="K3372"/>
      <c r="N3372" t="s">
        <v>3091</v>
      </c>
      <c r="O3372" t="s">
        <v>3092</v>
      </c>
      <c r="P3372" t="s">
        <v>3093</v>
      </c>
      <c r="R3372" t="s">
        <v>3094</v>
      </c>
    </row>
    <row r="3373" spans="1:18" x14ac:dyDescent="0.25">
      <c r="A3373">
        <v>23600100</v>
      </c>
      <c r="B3373" t="s">
        <v>3089</v>
      </c>
      <c r="D3373" t="s">
        <v>3090</v>
      </c>
      <c r="F3373">
        <v>1</v>
      </c>
      <c r="G3373">
        <v>0</v>
      </c>
      <c r="H3373">
        <v>101.96250000000001</v>
      </c>
      <c r="I3373">
        <v>101.96250000000001</v>
      </c>
      <c r="K3373"/>
      <c r="N3373" t="s">
        <v>3091</v>
      </c>
      <c r="O3373" t="s">
        <v>3092</v>
      </c>
      <c r="P3373" t="s">
        <v>3093</v>
      </c>
      <c r="R3373" t="s">
        <v>3094</v>
      </c>
    </row>
    <row r="3374" spans="1:18" x14ac:dyDescent="0.25">
      <c r="A3374">
        <v>23600200</v>
      </c>
      <c r="B3374" t="s">
        <v>3089</v>
      </c>
      <c r="D3374" t="s">
        <v>3090</v>
      </c>
      <c r="F3374">
        <v>1</v>
      </c>
      <c r="G3374">
        <v>0</v>
      </c>
      <c r="H3374">
        <v>296.39999999999998</v>
      </c>
      <c r="I3374">
        <v>296.39999999999998</v>
      </c>
      <c r="K3374"/>
      <c r="N3374" t="s">
        <v>3091</v>
      </c>
      <c r="O3374" t="s">
        <v>3092</v>
      </c>
      <c r="P3374" t="s">
        <v>3093</v>
      </c>
      <c r="R3374" t="s">
        <v>3094</v>
      </c>
    </row>
    <row r="3375" spans="1:18" x14ac:dyDescent="0.25">
      <c r="A3375">
        <v>23600300</v>
      </c>
      <c r="B3375" t="s">
        <v>3089</v>
      </c>
      <c r="D3375" t="s">
        <v>3090</v>
      </c>
      <c r="F3375">
        <v>1</v>
      </c>
      <c r="G3375">
        <v>0</v>
      </c>
      <c r="H3375">
        <v>245.728571428571</v>
      </c>
      <c r="I3375">
        <v>245.728571428571</v>
      </c>
      <c r="K3375"/>
      <c r="N3375" t="s">
        <v>3091</v>
      </c>
      <c r="O3375" t="s">
        <v>3092</v>
      </c>
      <c r="P3375" t="s">
        <v>3093</v>
      </c>
      <c r="R3375" t="s">
        <v>3094</v>
      </c>
    </row>
    <row r="3376" spans="1:18" x14ac:dyDescent="0.25">
      <c r="A3376">
        <v>23600400</v>
      </c>
      <c r="B3376" t="s">
        <v>3089</v>
      </c>
      <c r="D3376" t="s">
        <v>3090</v>
      </c>
      <c r="F3376">
        <v>1</v>
      </c>
      <c r="G3376">
        <v>0</v>
      </c>
      <c r="H3376">
        <v>126.7</v>
      </c>
      <c r="I3376">
        <v>126.7</v>
      </c>
      <c r="K3376"/>
      <c r="N3376" t="s">
        <v>3091</v>
      </c>
      <c r="O3376" t="s">
        <v>3092</v>
      </c>
      <c r="P3376" t="s">
        <v>3093</v>
      </c>
      <c r="R3376" t="s">
        <v>3094</v>
      </c>
    </row>
    <row r="3377" spans="1:18" x14ac:dyDescent="0.25">
      <c r="A3377">
        <v>23600500</v>
      </c>
      <c r="B3377" t="s">
        <v>3089</v>
      </c>
      <c r="D3377" t="s">
        <v>3090</v>
      </c>
      <c r="F3377">
        <v>1</v>
      </c>
      <c r="G3377">
        <v>0</v>
      </c>
      <c r="H3377">
        <v>185</v>
      </c>
      <c r="I3377">
        <v>185</v>
      </c>
      <c r="K3377"/>
      <c r="N3377" t="s">
        <v>3091</v>
      </c>
      <c r="O3377" t="s">
        <v>3092</v>
      </c>
      <c r="P3377" t="s">
        <v>3093</v>
      </c>
      <c r="R3377" t="s">
        <v>3094</v>
      </c>
    </row>
    <row r="3378" spans="1:18" x14ac:dyDescent="0.25">
      <c r="A3378">
        <v>23600600</v>
      </c>
      <c r="B3378" t="s">
        <v>3089</v>
      </c>
      <c r="D3378" t="s">
        <v>3090</v>
      </c>
      <c r="F3378">
        <v>1</v>
      </c>
      <c r="G3378">
        <v>0</v>
      </c>
      <c r="H3378">
        <v>0</v>
      </c>
      <c r="I3378"/>
      <c r="K3378"/>
      <c r="N3378" t="s">
        <v>3091</v>
      </c>
      <c r="O3378" t="s">
        <v>3092</v>
      </c>
      <c r="P3378" t="s">
        <v>3093</v>
      </c>
      <c r="R3378" t="s">
        <v>3094</v>
      </c>
    </row>
    <row r="3379" spans="1:18" x14ac:dyDescent="0.25">
      <c r="A3379">
        <v>23600700</v>
      </c>
      <c r="B3379" t="s">
        <v>3089</v>
      </c>
      <c r="D3379" t="s">
        <v>3090</v>
      </c>
      <c r="F3379">
        <v>1</v>
      </c>
      <c r="G3379">
        <v>0</v>
      </c>
      <c r="H3379">
        <v>0</v>
      </c>
      <c r="I3379"/>
      <c r="K3379"/>
      <c r="N3379" t="s">
        <v>3091</v>
      </c>
      <c r="O3379" t="s">
        <v>3092</v>
      </c>
      <c r="P3379" t="s">
        <v>3093</v>
      </c>
      <c r="R3379" t="s">
        <v>3094</v>
      </c>
    </row>
    <row r="3380" spans="1:18" x14ac:dyDescent="0.25">
      <c r="A3380">
        <v>23700100</v>
      </c>
      <c r="B3380" t="s">
        <v>3089</v>
      </c>
      <c r="D3380" t="s">
        <v>3090</v>
      </c>
      <c r="F3380">
        <v>1</v>
      </c>
      <c r="G3380">
        <v>0</v>
      </c>
      <c r="H3380">
        <v>2.3199999999999998</v>
      </c>
      <c r="I3380">
        <v>2.3199999999999998</v>
      </c>
      <c r="K3380"/>
      <c r="N3380" t="s">
        <v>3091</v>
      </c>
      <c r="O3380" t="s">
        <v>3092</v>
      </c>
      <c r="P3380" t="s">
        <v>3093</v>
      </c>
      <c r="R3380" t="s">
        <v>3094</v>
      </c>
    </row>
    <row r="3381" spans="1:18" x14ac:dyDescent="0.25">
      <c r="A3381">
        <v>23700200</v>
      </c>
      <c r="B3381" t="s">
        <v>3089</v>
      </c>
      <c r="D3381" t="s">
        <v>3090</v>
      </c>
      <c r="F3381">
        <v>1</v>
      </c>
      <c r="G3381">
        <v>0</v>
      </c>
      <c r="H3381">
        <v>29.90269</v>
      </c>
      <c r="I3381">
        <v>29.90269</v>
      </c>
      <c r="K3381"/>
      <c r="N3381" t="s">
        <v>3091</v>
      </c>
      <c r="O3381" t="s">
        <v>3092</v>
      </c>
      <c r="P3381" t="s">
        <v>3093</v>
      </c>
      <c r="R3381" t="s">
        <v>3094</v>
      </c>
    </row>
    <row r="3382" spans="1:18" x14ac:dyDescent="0.25">
      <c r="A3382">
        <v>23700300</v>
      </c>
      <c r="B3382" t="s">
        <v>3089</v>
      </c>
      <c r="D3382" t="s">
        <v>3090</v>
      </c>
      <c r="F3382">
        <v>1</v>
      </c>
      <c r="G3382">
        <v>0</v>
      </c>
      <c r="H3382">
        <v>35.636299999999999</v>
      </c>
      <c r="I3382">
        <v>35.636299999999999</v>
      </c>
      <c r="K3382"/>
      <c r="N3382" t="s">
        <v>3091</v>
      </c>
      <c r="O3382" t="s">
        <v>3092</v>
      </c>
      <c r="P3382" t="s">
        <v>3093</v>
      </c>
      <c r="R3382" t="s">
        <v>3094</v>
      </c>
    </row>
    <row r="3383" spans="1:18" x14ac:dyDescent="0.25">
      <c r="A3383">
        <v>23700400</v>
      </c>
      <c r="B3383" t="s">
        <v>3089</v>
      </c>
      <c r="D3383" t="s">
        <v>3090</v>
      </c>
      <c r="F3383">
        <v>1</v>
      </c>
      <c r="G3383">
        <v>0</v>
      </c>
      <c r="H3383">
        <v>0</v>
      </c>
      <c r="I3383">
        <v>0</v>
      </c>
      <c r="K3383"/>
      <c r="N3383" t="s">
        <v>3091</v>
      </c>
      <c r="O3383" t="s">
        <v>3092</v>
      </c>
      <c r="P3383" t="s">
        <v>3093</v>
      </c>
      <c r="R3383" t="s">
        <v>3094</v>
      </c>
    </row>
    <row r="3384" spans="1:18" x14ac:dyDescent="0.25">
      <c r="A3384">
        <v>23700500</v>
      </c>
      <c r="B3384" t="s">
        <v>3089</v>
      </c>
      <c r="D3384" t="s">
        <v>3090</v>
      </c>
      <c r="F3384">
        <v>1</v>
      </c>
      <c r="G3384">
        <v>0</v>
      </c>
      <c r="H3384">
        <v>7.0970806451612898</v>
      </c>
      <c r="I3384">
        <v>7.0970806451612898</v>
      </c>
      <c r="K3384"/>
      <c r="N3384" t="s">
        <v>3091</v>
      </c>
      <c r="O3384" t="s">
        <v>3092</v>
      </c>
      <c r="P3384" t="s">
        <v>3093</v>
      </c>
      <c r="R3384" t="s">
        <v>3094</v>
      </c>
    </row>
    <row r="3385" spans="1:18" x14ac:dyDescent="0.25">
      <c r="A3385">
        <v>23700600</v>
      </c>
      <c r="B3385" t="s">
        <v>3089</v>
      </c>
      <c r="D3385" t="s">
        <v>3090</v>
      </c>
      <c r="F3385">
        <v>1</v>
      </c>
      <c r="G3385">
        <v>0</v>
      </c>
      <c r="H3385">
        <v>162.1875</v>
      </c>
      <c r="I3385">
        <v>162.1875</v>
      </c>
      <c r="K3385"/>
      <c r="N3385" t="s">
        <v>3091</v>
      </c>
      <c r="O3385" t="s">
        <v>3092</v>
      </c>
      <c r="P3385" t="s">
        <v>3093</v>
      </c>
      <c r="R3385" t="s">
        <v>3094</v>
      </c>
    </row>
    <row r="3386" spans="1:18" x14ac:dyDescent="0.25">
      <c r="A3386">
        <v>23700700</v>
      </c>
      <c r="B3386" t="s">
        <v>3089</v>
      </c>
      <c r="D3386" t="s">
        <v>3090</v>
      </c>
      <c r="F3386">
        <v>1</v>
      </c>
      <c r="G3386">
        <v>0</v>
      </c>
      <c r="H3386">
        <v>31.86</v>
      </c>
      <c r="I3386">
        <v>31.86</v>
      </c>
      <c r="K3386"/>
      <c r="N3386" t="s">
        <v>3091</v>
      </c>
      <c r="O3386" t="s">
        <v>3092</v>
      </c>
      <c r="P3386" t="s">
        <v>3093</v>
      </c>
      <c r="R3386" t="s">
        <v>3094</v>
      </c>
    </row>
    <row r="3387" spans="1:18" x14ac:dyDescent="0.25">
      <c r="A3387">
        <v>23700800</v>
      </c>
      <c r="B3387" t="s">
        <v>3089</v>
      </c>
      <c r="D3387" t="s">
        <v>3090</v>
      </c>
      <c r="F3387">
        <v>1</v>
      </c>
      <c r="G3387">
        <v>0</v>
      </c>
      <c r="H3387">
        <v>31.1</v>
      </c>
      <c r="I3387">
        <v>31.1</v>
      </c>
      <c r="K3387"/>
      <c r="N3387" t="s">
        <v>3091</v>
      </c>
      <c r="O3387" t="s">
        <v>3092</v>
      </c>
      <c r="P3387" t="s">
        <v>3093</v>
      </c>
      <c r="R3387" t="s">
        <v>3094</v>
      </c>
    </row>
    <row r="3388" spans="1:18" x14ac:dyDescent="0.25">
      <c r="A3388">
        <v>23700801</v>
      </c>
      <c r="B3388" t="s">
        <v>3089</v>
      </c>
      <c r="D3388" t="s">
        <v>3090</v>
      </c>
      <c r="F3388">
        <v>1</v>
      </c>
      <c r="G3388">
        <v>0</v>
      </c>
      <c r="H3388">
        <v>0</v>
      </c>
      <c r="I3388">
        <v>0</v>
      </c>
      <c r="K3388"/>
      <c r="N3388" t="s">
        <v>3091</v>
      </c>
      <c r="O3388" t="s">
        <v>3092</v>
      </c>
      <c r="P3388" t="s">
        <v>3093</v>
      </c>
      <c r="R3388" t="s">
        <v>3094</v>
      </c>
    </row>
    <row r="3389" spans="1:18" x14ac:dyDescent="0.25">
      <c r="A3389">
        <v>23700802</v>
      </c>
      <c r="B3389" t="s">
        <v>3089</v>
      </c>
      <c r="D3389" t="s">
        <v>3090</v>
      </c>
      <c r="F3389">
        <v>1</v>
      </c>
      <c r="G3389">
        <v>0</v>
      </c>
      <c r="H3389">
        <v>0</v>
      </c>
      <c r="I3389">
        <v>0</v>
      </c>
      <c r="K3389"/>
      <c r="N3389" t="s">
        <v>3091</v>
      </c>
      <c r="O3389" t="s">
        <v>3092</v>
      </c>
      <c r="P3389" t="s">
        <v>3093</v>
      </c>
      <c r="R3389" t="s">
        <v>3094</v>
      </c>
    </row>
    <row r="3390" spans="1:18" x14ac:dyDescent="0.25">
      <c r="A3390">
        <v>23700803</v>
      </c>
      <c r="B3390" t="s">
        <v>3089</v>
      </c>
      <c r="D3390" t="s">
        <v>3090</v>
      </c>
      <c r="F3390">
        <v>1</v>
      </c>
      <c r="G3390">
        <v>0</v>
      </c>
      <c r="H3390">
        <v>23.175999999999998</v>
      </c>
      <c r="I3390">
        <v>23.175999999999998</v>
      </c>
      <c r="K3390"/>
      <c r="N3390" t="s">
        <v>3091</v>
      </c>
      <c r="O3390" t="s">
        <v>3092</v>
      </c>
      <c r="P3390" t="s">
        <v>3093</v>
      </c>
      <c r="R3390" t="s">
        <v>3094</v>
      </c>
    </row>
    <row r="3391" spans="1:18" x14ac:dyDescent="0.25">
      <c r="A3391">
        <v>23700900</v>
      </c>
      <c r="B3391" t="s">
        <v>3089</v>
      </c>
      <c r="D3391" t="s">
        <v>3090</v>
      </c>
      <c r="F3391">
        <v>1</v>
      </c>
      <c r="G3391">
        <v>0</v>
      </c>
      <c r="H3391">
        <v>62.92</v>
      </c>
      <c r="I3391">
        <v>62.92</v>
      </c>
      <c r="K3391"/>
      <c r="N3391" t="s">
        <v>3091</v>
      </c>
      <c r="O3391" t="s">
        <v>3092</v>
      </c>
      <c r="P3391" t="s">
        <v>3093</v>
      </c>
      <c r="R3391" t="s">
        <v>3094</v>
      </c>
    </row>
    <row r="3392" spans="1:18" x14ac:dyDescent="0.25">
      <c r="A3392">
        <v>23701000</v>
      </c>
      <c r="B3392" t="s">
        <v>3089</v>
      </c>
      <c r="D3392" t="s">
        <v>3090</v>
      </c>
      <c r="F3392">
        <v>1</v>
      </c>
      <c r="G3392">
        <v>0</v>
      </c>
      <c r="H3392">
        <v>1.3</v>
      </c>
      <c r="I3392">
        <v>1.3</v>
      </c>
      <c r="K3392"/>
      <c r="N3392" t="s">
        <v>3091</v>
      </c>
      <c r="O3392" t="s">
        <v>3092</v>
      </c>
      <c r="P3392" t="s">
        <v>3093</v>
      </c>
      <c r="R3392" t="s">
        <v>3094</v>
      </c>
    </row>
    <row r="3393" spans="1:18" x14ac:dyDescent="0.25">
      <c r="A3393">
        <v>23701100</v>
      </c>
      <c r="B3393" t="s">
        <v>3089</v>
      </c>
      <c r="D3393" t="s">
        <v>3090</v>
      </c>
      <c r="F3393">
        <v>1</v>
      </c>
      <c r="G3393">
        <v>0</v>
      </c>
      <c r="H3393">
        <v>21.5</v>
      </c>
      <c r="I3393">
        <v>21.5</v>
      </c>
      <c r="K3393"/>
      <c r="N3393" t="s">
        <v>3091</v>
      </c>
      <c r="O3393" t="s">
        <v>3092</v>
      </c>
      <c r="P3393" t="s">
        <v>3093</v>
      </c>
      <c r="R3393" t="s">
        <v>3094</v>
      </c>
    </row>
    <row r="3394" spans="1:18" x14ac:dyDescent="0.25">
      <c r="A3394">
        <v>23701200</v>
      </c>
      <c r="B3394" t="s">
        <v>3089</v>
      </c>
      <c r="D3394" t="s">
        <v>3090</v>
      </c>
      <c r="F3394">
        <v>1</v>
      </c>
      <c r="G3394">
        <v>0</v>
      </c>
      <c r="H3394">
        <v>0.74380000000000002</v>
      </c>
      <c r="I3394">
        <v>0.74380000000000002</v>
      </c>
      <c r="K3394"/>
      <c r="N3394" t="s">
        <v>3091</v>
      </c>
      <c r="O3394" t="s">
        <v>3092</v>
      </c>
      <c r="P3394" t="s">
        <v>3093</v>
      </c>
      <c r="R3394" t="s">
        <v>3094</v>
      </c>
    </row>
    <row r="3395" spans="1:18" x14ac:dyDescent="0.25">
      <c r="A3395">
        <v>23701300</v>
      </c>
      <c r="B3395" t="s">
        <v>3089</v>
      </c>
      <c r="D3395" t="s">
        <v>3090</v>
      </c>
      <c r="F3395">
        <v>1</v>
      </c>
      <c r="G3395">
        <v>0</v>
      </c>
      <c r="H3395">
        <v>133.2252</v>
      </c>
      <c r="I3395">
        <v>133.2252</v>
      </c>
      <c r="K3395"/>
      <c r="N3395" t="s">
        <v>3091</v>
      </c>
      <c r="O3395" t="s">
        <v>3092</v>
      </c>
      <c r="P3395" t="s">
        <v>3093</v>
      </c>
      <c r="R3395" t="s">
        <v>3094</v>
      </c>
    </row>
    <row r="3396" spans="1:18" x14ac:dyDescent="0.25">
      <c r="A3396">
        <v>23701400</v>
      </c>
      <c r="B3396" t="s">
        <v>3089</v>
      </c>
      <c r="D3396" t="s">
        <v>3090</v>
      </c>
      <c r="F3396">
        <v>1</v>
      </c>
      <c r="G3396">
        <v>0</v>
      </c>
      <c r="H3396">
        <v>60</v>
      </c>
      <c r="I3396">
        <v>60</v>
      </c>
      <c r="K3396"/>
      <c r="N3396" t="s">
        <v>3091</v>
      </c>
      <c r="O3396" t="s">
        <v>3092</v>
      </c>
      <c r="P3396" t="s">
        <v>3093</v>
      </c>
      <c r="R3396" t="s">
        <v>3094</v>
      </c>
    </row>
    <row r="3397" spans="1:18" x14ac:dyDescent="0.25">
      <c r="A3397">
        <v>23701500</v>
      </c>
      <c r="B3397" t="s">
        <v>3089</v>
      </c>
      <c r="D3397" t="s">
        <v>3090</v>
      </c>
      <c r="F3397">
        <v>1</v>
      </c>
      <c r="G3397">
        <v>0</v>
      </c>
      <c r="H3397">
        <v>23.6035</v>
      </c>
      <c r="I3397">
        <v>23.6035</v>
      </c>
      <c r="K3397"/>
      <c r="N3397" t="s">
        <v>3091</v>
      </c>
      <c r="O3397" t="s">
        <v>3092</v>
      </c>
      <c r="P3397" t="s">
        <v>3093</v>
      </c>
      <c r="R3397" t="s">
        <v>3094</v>
      </c>
    </row>
    <row r="3398" spans="1:18" x14ac:dyDescent="0.25">
      <c r="A3398">
        <v>23701600</v>
      </c>
      <c r="B3398" t="s">
        <v>3089</v>
      </c>
      <c r="D3398" t="s">
        <v>3090</v>
      </c>
      <c r="F3398">
        <v>1</v>
      </c>
      <c r="G3398">
        <v>0</v>
      </c>
      <c r="H3398">
        <v>17.38</v>
      </c>
      <c r="I3398">
        <v>17.38</v>
      </c>
      <c r="K3398"/>
      <c r="N3398" t="s">
        <v>3091</v>
      </c>
      <c r="O3398" t="s">
        <v>3092</v>
      </c>
      <c r="P3398" t="s">
        <v>3093</v>
      </c>
      <c r="R3398" t="s">
        <v>3094</v>
      </c>
    </row>
    <row r="3399" spans="1:18" x14ac:dyDescent="0.25">
      <c r="A3399">
        <v>23701700</v>
      </c>
      <c r="B3399" t="s">
        <v>3089</v>
      </c>
      <c r="D3399" t="s">
        <v>3090</v>
      </c>
      <c r="F3399">
        <v>1</v>
      </c>
      <c r="G3399">
        <v>0</v>
      </c>
      <c r="H3399">
        <v>1.87</v>
      </c>
      <c r="I3399">
        <v>1.87</v>
      </c>
      <c r="K3399"/>
      <c r="N3399" t="s">
        <v>3091</v>
      </c>
      <c r="O3399" t="s">
        <v>3092</v>
      </c>
      <c r="P3399" t="s">
        <v>3093</v>
      </c>
      <c r="R3399" t="s">
        <v>3094</v>
      </c>
    </row>
    <row r="3400" spans="1:18" x14ac:dyDescent="0.25">
      <c r="A3400">
        <v>23701800</v>
      </c>
      <c r="B3400" t="s">
        <v>3089</v>
      </c>
      <c r="D3400" t="s">
        <v>3090</v>
      </c>
      <c r="F3400">
        <v>1</v>
      </c>
      <c r="G3400">
        <v>0</v>
      </c>
      <c r="H3400">
        <v>0</v>
      </c>
      <c r="I3400">
        <v>0</v>
      </c>
      <c r="K3400"/>
      <c r="N3400" t="s">
        <v>3091</v>
      </c>
      <c r="O3400" t="s">
        <v>3092</v>
      </c>
      <c r="P3400" t="s">
        <v>3093</v>
      </c>
      <c r="R3400" t="s">
        <v>3094</v>
      </c>
    </row>
    <row r="3401" spans="1:18" x14ac:dyDescent="0.25">
      <c r="A3401">
        <v>23701900</v>
      </c>
      <c r="B3401" t="s">
        <v>3089</v>
      </c>
      <c r="D3401" t="s">
        <v>3090</v>
      </c>
      <c r="F3401">
        <v>1</v>
      </c>
      <c r="G3401">
        <v>0</v>
      </c>
      <c r="H3401">
        <v>422</v>
      </c>
      <c r="I3401">
        <v>422</v>
      </c>
      <c r="K3401"/>
      <c r="N3401" t="s">
        <v>3091</v>
      </c>
      <c r="O3401" t="s">
        <v>3092</v>
      </c>
      <c r="P3401" t="s">
        <v>3093</v>
      </c>
      <c r="R3401" t="s">
        <v>3094</v>
      </c>
    </row>
    <row r="3402" spans="1:18" x14ac:dyDescent="0.25">
      <c r="A3402">
        <v>23702000</v>
      </c>
      <c r="B3402" t="s">
        <v>3089</v>
      </c>
      <c r="D3402" t="s">
        <v>3090</v>
      </c>
      <c r="F3402">
        <v>1</v>
      </c>
      <c r="G3402">
        <v>0</v>
      </c>
      <c r="H3402">
        <v>0</v>
      </c>
      <c r="I3402">
        <v>0</v>
      </c>
      <c r="K3402"/>
      <c r="N3402" t="s">
        <v>3091</v>
      </c>
      <c r="O3402" t="s">
        <v>3092</v>
      </c>
      <c r="P3402" t="s">
        <v>3093</v>
      </c>
      <c r="R3402" t="s">
        <v>3094</v>
      </c>
    </row>
    <row r="3403" spans="1:18" x14ac:dyDescent="0.25">
      <c r="A3403">
        <v>23702100</v>
      </c>
      <c r="B3403" t="s">
        <v>3089</v>
      </c>
      <c r="D3403" t="s">
        <v>3090</v>
      </c>
      <c r="F3403">
        <v>1</v>
      </c>
      <c r="G3403">
        <v>0</v>
      </c>
      <c r="H3403">
        <v>45</v>
      </c>
      <c r="I3403">
        <v>45</v>
      </c>
      <c r="K3403"/>
      <c r="N3403" t="s">
        <v>3091</v>
      </c>
      <c r="O3403" t="s">
        <v>3092</v>
      </c>
      <c r="P3403" t="s">
        <v>3093</v>
      </c>
      <c r="R3403" t="s">
        <v>3094</v>
      </c>
    </row>
    <row r="3404" spans="1:18" x14ac:dyDescent="0.25">
      <c r="A3404">
        <v>23702200</v>
      </c>
      <c r="B3404" t="s">
        <v>3089</v>
      </c>
      <c r="D3404" t="s">
        <v>3090</v>
      </c>
      <c r="F3404">
        <v>1</v>
      </c>
      <c r="G3404">
        <v>0</v>
      </c>
      <c r="H3404">
        <v>19.5</v>
      </c>
      <c r="I3404">
        <v>19.5</v>
      </c>
      <c r="K3404"/>
      <c r="N3404" t="s">
        <v>3091</v>
      </c>
      <c r="O3404" t="s">
        <v>3092</v>
      </c>
      <c r="P3404" t="s">
        <v>3093</v>
      </c>
      <c r="R3404" t="s">
        <v>3094</v>
      </c>
    </row>
    <row r="3405" spans="1:18" x14ac:dyDescent="0.25">
      <c r="A3405">
        <v>23702300</v>
      </c>
      <c r="B3405" t="s">
        <v>3089</v>
      </c>
      <c r="D3405" t="s">
        <v>3090</v>
      </c>
      <c r="F3405">
        <v>1</v>
      </c>
      <c r="G3405">
        <v>0</v>
      </c>
      <c r="H3405">
        <v>45</v>
      </c>
      <c r="I3405">
        <v>45</v>
      </c>
      <c r="K3405"/>
      <c r="N3405" t="s">
        <v>3091</v>
      </c>
      <c r="O3405" t="s">
        <v>3092</v>
      </c>
      <c r="P3405" t="s">
        <v>3093</v>
      </c>
      <c r="R3405" t="s">
        <v>3094</v>
      </c>
    </row>
    <row r="3406" spans="1:18" x14ac:dyDescent="0.25">
      <c r="A3406">
        <v>23702400</v>
      </c>
      <c r="B3406" t="s">
        <v>3089</v>
      </c>
      <c r="D3406" t="s">
        <v>3090</v>
      </c>
      <c r="F3406">
        <v>1</v>
      </c>
      <c r="G3406">
        <v>0</v>
      </c>
      <c r="H3406">
        <v>67</v>
      </c>
      <c r="I3406">
        <v>67</v>
      </c>
      <c r="K3406"/>
      <c r="N3406" t="s">
        <v>3091</v>
      </c>
      <c r="O3406" t="s">
        <v>3092</v>
      </c>
      <c r="P3406" t="s">
        <v>3093</v>
      </c>
      <c r="R3406" t="s">
        <v>3094</v>
      </c>
    </row>
    <row r="3407" spans="1:18" x14ac:dyDescent="0.25">
      <c r="A3407">
        <v>23702500</v>
      </c>
      <c r="B3407" t="s">
        <v>3089</v>
      </c>
      <c r="D3407" t="s">
        <v>3090</v>
      </c>
      <c r="F3407">
        <v>1</v>
      </c>
      <c r="G3407">
        <v>0</v>
      </c>
      <c r="H3407">
        <v>1.67</v>
      </c>
      <c r="I3407">
        <v>1.67</v>
      </c>
      <c r="K3407"/>
      <c r="N3407" t="s">
        <v>3091</v>
      </c>
      <c r="O3407" t="s">
        <v>3092</v>
      </c>
      <c r="P3407" t="s">
        <v>3093</v>
      </c>
      <c r="R3407" t="s">
        <v>3094</v>
      </c>
    </row>
    <row r="3408" spans="1:18" x14ac:dyDescent="0.25">
      <c r="A3408">
        <v>23702600</v>
      </c>
      <c r="B3408" t="s">
        <v>3089</v>
      </c>
      <c r="D3408" t="s">
        <v>3090</v>
      </c>
      <c r="F3408">
        <v>1</v>
      </c>
      <c r="G3408">
        <v>0</v>
      </c>
      <c r="H3408">
        <v>104.5</v>
      </c>
      <c r="I3408">
        <v>104.5</v>
      </c>
      <c r="K3408"/>
      <c r="N3408" t="s">
        <v>3091</v>
      </c>
      <c r="O3408" t="s">
        <v>3092</v>
      </c>
      <c r="P3408" t="s">
        <v>3093</v>
      </c>
      <c r="R3408" t="s">
        <v>3094</v>
      </c>
    </row>
    <row r="3409" spans="1:18" x14ac:dyDescent="0.25">
      <c r="A3409">
        <v>23702700</v>
      </c>
      <c r="B3409" t="s">
        <v>3089</v>
      </c>
      <c r="D3409" t="s">
        <v>3090</v>
      </c>
      <c r="F3409">
        <v>1</v>
      </c>
      <c r="G3409">
        <v>0</v>
      </c>
      <c r="H3409">
        <v>38.520000000000003</v>
      </c>
      <c r="I3409">
        <v>38.520000000000003</v>
      </c>
      <c r="K3409"/>
      <c r="N3409" t="s">
        <v>3091</v>
      </c>
      <c r="O3409" t="s">
        <v>3092</v>
      </c>
      <c r="P3409" t="s">
        <v>3093</v>
      </c>
      <c r="R3409" t="s">
        <v>3094</v>
      </c>
    </row>
    <row r="3410" spans="1:18" x14ac:dyDescent="0.25">
      <c r="A3410">
        <v>23702800</v>
      </c>
      <c r="B3410" t="s">
        <v>3089</v>
      </c>
      <c r="D3410" t="s">
        <v>3090</v>
      </c>
      <c r="F3410">
        <v>1</v>
      </c>
      <c r="G3410">
        <v>0</v>
      </c>
      <c r="H3410">
        <v>38.520000000000003</v>
      </c>
      <c r="I3410">
        <v>38.520000000000003</v>
      </c>
      <c r="K3410"/>
      <c r="N3410" t="s">
        <v>3091</v>
      </c>
      <c r="O3410" t="s">
        <v>3092</v>
      </c>
      <c r="P3410" t="s">
        <v>3093</v>
      </c>
      <c r="R3410" t="s">
        <v>3094</v>
      </c>
    </row>
    <row r="3411" spans="1:18" x14ac:dyDescent="0.25">
      <c r="A3411">
        <v>23702900</v>
      </c>
      <c r="B3411" t="s">
        <v>3089</v>
      </c>
      <c r="D3411" t="s">
        <v>3090</v>
      </c>
      <c r="F3411">
        <v>1</v>
      </c>
      <c r="G3411">
        <v>0</v>
      </c>
      <c r="H3411">
        <v>153</v>
      </c>
      <c r="I3411">
        <v>153</v>
      </c>
      <c r="K3411"/>
      <c r="N3411" t="s">
        <v>3091</v>
      </c>
      <c r="O3411" t="s">
        <v>3092</v>
      </c>
      <c r="P3411" t="s">
        <v>3093</v>
      </c>
      <c r="R3411" t="s">
        <v>3094</v>
      </c>
    </row>
    <row r="3412" spans="1:18" x14ac:dyDescent="0.25">
      <c r="A3412">
        <v>23703000</v>
      </c>
      <c r="B3412" t="s">
        <v>3089</v>
      </c>
      <c r="D3412" t="s">
        <v>3090</v>
      </c>
      <c r="F3412">
        <v>1</v>
      </c>
      <c r="G3412">
        <v>0</v>
      </c>
      <c r="H3412">
        <v>96.3001</v>
      </c>
      <c r="I3412">
        <v>96.3001</v>
      </c>
      <c r="K3412"/>
      <c r="N3412" t="s">
        <v>3091</v>
      </c>
      <c r="O3412" t="s">
        <v>3092</v>
      </c>
      <c r="P3412" t="s">
        <v>3093</v>
      </c>
      <c r="R3412" t="s">
        <v>3094</v>
      </c>
    </row>
    <row r="3413" spans="1:18" x14ac:dyDescent="0.25">
      <c r="A3413">
        <v>23703100</v>
      </c>
      <c r="B3413" t="s">
        <v>3089</v>
      </c>
      <c r="D3413" t="s">
        <v>3090</v>
      </c>
      <c r="F3413">
        <v>1</v>
      </c>
      <c r="G3413">
        <v>0</v>
      </c>
      <c r="H3413">
        <v>0</v>
      </c>
      <c r="I3413">
        <v>0</v>
      </c>
      <c r="K3413"/>
      <c r="N3413" t="s">
        <v>3091</v>
      </c>
      <c r="O3413" t="s">
        <v>3092</v>
      </c>
      <c r="P3413" t="s">
        <v>3093</v>
      </c>
      <c r="R3413" t="s">
        <v>3094</v>
      </c>
    </row>
    <row r="3414" spans="1:18" x14ac:dyDescent="0.25">
      <c r="A3414">
        <v>23703200</v>
      </c>
      <c r="B3414" t="s">
        <v>3089</v>
      </c>
      <c r="D3414" t="s">
        <v>3090</v>
      </c>
      <c r="F3414">
        <v>1</v>
      </c>
      <c r="G3414">
        <v>0</v>
      </c>
      <c r="H3414">
        <v>405.59840000000003</v>
      </c>
      <c r="I3414">
        <v>405.59840000000003</v>
      </c>
      <c r="K3414"/>
      <c r="N3414" t="s">
        <v>3091</v>
      </c>
      <c r="O3414" t="s">
        <v>3092</v>
      </c>
      <c r="P3414" t="s">
        <v>3093</v>
      </c>
      <c r="R3414" t="s">
        <v>3094</v>
      </c>
    </row>
    <row r="3415" spans="1:18" x14ac:dyDescent="0.25">
      <c r="A3415">
        <v>23703300</v>
      </c>
      <c r="B3415" t="s">
        <v>3089</v>
      </c>
      <c r="D3415" t="s">
        <v>3090</v>
      </c>
      <c r="F3415">
        <v>1</v>
      </c>
      <c r="G3415">
        <v>0</v>
      </c>
      <c r="H3415">
        <v>375</v>
      </c>
      <c r="I3415">
        <v>375</v>
      </c>
      <c r="K3415"/>
      <c r="N3415" t="s">
        <v>3091</v>
      </c>
      <c r="O3415" t="s">
        <v>3092</v>
      </c>
      <c r="P3415" t="s">
        <v>3093</v>
      </c>
      <c r="R3415" t="s">
        <v>3094</v>
      </c>
    </row>
    <row r="3416" spans="1:18" x14ac:dyDescent="0.25">
      <c r="A3416">
        <v>23703400</v>
      </c>
      <c r="B3416" t="s">
        <v>3089</v>
      </c>
      <c r="D3416" t="s">
        <v>3090</v>
      </c>
      <c r="F3416">
        <v>1</v>
      </c>
      <c r="G3416">
        <v>0</v>
      </c>
      <c r="H3416">
        <v>0</v>
      </c>
      <c r="I3416">
        <v>0</v>
      </c>
      <c r="K3416"/>
      <c r="N3416" t="s">
        <v>3091</v>
      </c>
      <c r="O3416" t="s">
        <v>3092</v>
      </c>
      <c r="P3416" t="s">
        <v>3093</v>
      </c>
      <c r="R3416" t="s">
        <v>3094</v>
      </c>
    </row>
    <row r="3417" spans="1:18" x14ac:dyDescent="0.25">
      <c r="A3417">
        <v>23703500</v>
      </c>
      <c r="B3417" t="s">
        <v>3089</v>
      </c>
      <c r="D3417" t="s">
        <v>3090</v>
      </c>
      <c r="F3417">
        <v>1</v>
      </c>
      <c r="G3417">
        <v>0</v>
      </c>
      <c r="H3417">
        <v>227</v>
      </c>
      <c r="I3417">
        <v>227</v>
      </c>
      <c r="K3417"/>
      <c r="N3417" t="s">
        <v>3091</v>
      </c>
      <c r="O3417" t="s">
        <v>3092</v>
      </c>
      <c r="P3417" t="s">
        <v>3093</v>
      </c>
      <c r="R3417" t="s">
        <v>3094</v>
      </c>
    </row>
    <row r="3418" spans="1:18" x14ac:dyDescent="0.25">
      <c r="A3418">
        <v>23703700</v>
      </c>
      <c r="B3418" t="s">
        <v>3089</v>
      </c>
      <c r="D3418" t="s">
        <v>3090</v>
      </c>
      <c r="F3418">
        <v>1</v>
      </c>
      <c r="G3418">
        <v>0</v>
      </c>
      <c r="H3418">
        <v>0</v>
      </c>
      <c r="I3418">
        <v>0</v>
      </c>
      <c r="K3418"/>
      <c r="N3418" t="s">
        <v>3091</v>
      </c>
      <c r="O3418" t="s">
        <v>3092</v>
      </c>
      <c r="P3418" t="s">
        <v>3093</v>
      </c>
      <c r="R3418" t="s">
        <v>3094</v>
      </c>
    </row>
    <row r="3419" spans="1:18" x14ac:dyDescent="0.25">
      <c r="A3419">
        <v>23703800</v>
      </c>
      <c r="B3419" t="s">
        <v>3089</v>
      </c>
      <c r="D3419" t="s">
        <v>3090</v>
      </c>
      <c r="F3419">
        <v>1</v>
      </c>
      <c r="G3419">
        <v>0</v>
      </c>
      <c r="H3419">
        <v>0</v>
      </c>
      <c r="I3419">
        <v>0</v>
      </c>
      <c r="K3419"/>
      <c r="N3419" t="s">
        <v>3091</v>
      </c>
      <c r="O3419" t="s">
        <v>3092</v>
      </c>
      <c r="P3419" t="s">
        <v>3093</v>
      </c>
      <c r="R3419" t="s">
        <v>3094</v>
      </c>
    </row>
    <row r="3420" spans="1:18" x14ac:dyDescent="0.25">
      <c r="A3420">
        <v>23703900</v>
      </c>
      <c r="B3420" t="s">
        <v>3089</v>
      </c>
      <c r="D3420" t="s">
        <v>3090</v>
      </c>
      <c r="F3420">
        <v>1</v>
      </c>
      <c r="G3420">
        <v>0</v>
      </c>
      <c r="H3420">
        <v>162.79560000000001</v>
      </c>
      <c r="I3420">
        <v>162.79560000000001</v>
      </c>
      <c r="K3420"/>
      <c r="N3420" t="s">
        <v>3091</v>
      </c>
      <c r="O3420" t="s">
        <v>3092</v>
      </c>
      <c r="P3420" t="s">
        <v>3093</v>
      </c>
      <c r="R3420" t="s">
        <v>3094</v>
      </c>
    </row>
    <row r="3421" spans="1:18" x14ac:dyDescent="0.25">
      <c r="A3421">
        <v>23704000</v>
      </c>
      <c r="B3421" t="s">
        <v>3089</v>
      </c>
      <c r="D3421" t="s">
        <v>3090</v>
      </c>
      <c r="F3421">
        <v>1</v>
      </c>
      <c r="G3421">
        <v>0</v>
      </c>
      <c r="H3421">
        <v>153</v>
      </c>
      <c r="I3421">
        <v>153</v>
      </c>
      <c r="K3421"/>
      <c r="N3421" t="s">
        <v>3091</v>
      </c>
      <c r="O3421" t="s">
        <v>3092</v>
      </c>
      <c r="P3421" t="s">
        <v>3093</v>
      </c>
      <c r="R3421" t="s">
        <v>3094</v>
      </c>
    </row>
    <row r="3422" spans="1:18" x14ac:dyDescent="0.25">
      <c r="A3422">
        <v>23704100</v>
      </c>
      <c r="B3422" t="s">
        <v>3089</v>
      </c>
      <c r="D3422" t="s">
        <v>3090</v>
      </c>
      <c r="F3422">
        <v>1</v>
      </c>
      <c r="G3422">
        <v>0</v>
      </c>
      <c r="H3422">
        <v>17.38</v>
      </c>
      <c r="I3422">
        <v>17.38</v>
      </c>
      <c r="K3422"/>
      <c r="N3422" t="s">
        <v>3091</v>
      </c>
      <c r="O3422" t="s">
        <v>3092</v>
      </c>
      <c r="P3422" t="s">
        <v>3093</v>
      </c>
      <c r="R3422" t="s">
        <v>3094</v>
      </c>
    </row>
    <row r="3423" spans="1:18" x14ac:dyDescent="0.25">
      <c r="A3423">
        <v>23704200</v>
      </c>
      <c r="B3423" t="s">
        <v>3089</v>
      </c>
      <c r="D3423" t="s">
        <v>3090</v>
      </c>
      <c r="F3423">
        <v>1</v>
      </c>
      <c r="G3423">
        <v>0</v>
      </c>
      <c r="H3423">
        <v>88</v>
      </c>
      <c r="I3423">
        <v>88</v>
      </c>
      <c r="K3423"/>
      <c r="N3423" t="s">
        <v>3091</v>
      </c>
      <c r="O3423" t="s">
        <v>3092</v>
      </c>
      <c r="P3423" t="s">
        <v>3093</v>
      </c>
      <c r="R3423" t="s">
        <v>3094</v>
      </c>
    </row>
    <row r="3424" spans="1:18" x14ac:dyDescent="0.25">
      <c r="A3424">
        <v>23704300</v>
      </c>
      <c r="B3424" t="s">
        <v>3089</v>
      </c>
      <c r="D3424" t="s">
        <v>3090</v>
      </c>
      <c r="F3424">
        <v>1</v>
      </c>
      <c r="G3424">
        <v>0</v>
      </c>
      <c r="H3424">
        <v>56.12</v>
      </c>
      <c r="I3424">
        <v>56.12</v>
      </c>
      <c r="K3424"/>
      <c r="N3424" t="s">
        <v>3091</v>
      </c>
      <c r="O3424" t="s">
        <v>3092</v>
      </c>
      <c r="P3424" t="s">
        <v>3093</v>
      </c>
      <c r="R3424" t="s">
        <v>3094</v>
      </c>
    </row>
    <row r="3425" spans="1:18" x14ac:dyDescent="0.25">
      <c r="A3425">
        <v>23704400</v>
      </c>
      <c r="B3425" t="s">
        <v>3089</v>
      </c>
      <c r="D3425" t="s">
        <v>3090</v>
      </c>
      <c r="F3425">
        <v>1</v>
      </c>
      <c r="G3425">
        <v>0</v>
      </c>
      <c r="H3425">
        <v>37.650599999999997</v>
      </c>
      <c r="I3425">
        <v>37.650599999999997</v>
      </c>
      <c r="K3425"/>
      <c r="N3425" t="s">
        <v>3091</v>
      </c>
      <c r="O3425" t="s">
        <v>3092</v>
      </c>
      <c r="P3425" t="s">
        <v>3093</v>
      </c>
      <c r="R3425" t="s">
        <v>3094</v>
      </c>
    </row>
    <row r="3426" spans="1:18" x14ac:dyDescent="0.25">
      <c r="A3426">
        <v>23704500</v>
      </c>
      <c r="B3426" t="s">
        <v>3089</v>
      </c>
      <c r="D3426" t="s">
        <v>3090</v>
      </c>
      <c r="F3426">
        <v>1</v>
      </c>
      <c r="G3426">
        <v>0</v>
      </c>
      <c r="H3426">
        <v>22.8244137931034</v>
      </c>
      <c r="I3426">
        <v>22.8244137931034</v>
      </c>
      <c r="K3426"/>
      <c r="N3426" t="s">
        <v>3091</v>
      </c>
      <c r="O3426" t="s">
        <v>3092</v>
      </c>
      <c r="P3426" t="s">
        <v>3093</v>
      </c>
      <c r="R3426" t="s">
        <v>3094</v>
      </c>
    </row>
    <row r="3427" spans="1:18" x14ac:dyDescent="0.25">
      <c r="A3427">
        <v>23704600</v>
      </c>
      <c r="B3427" t="s">
        <v>3089</v>
      </c>
      <c r="D3427" t="s">
        <v>3090</v>
      </c>
      <c r="F3427">
        <v>1</v>
      </c>
      <c r="G3427">
        <v>0</v>
      </c>
      <c r="H3427">
        <v>52</v>
      </c>
      <c r="I3427">
        <v>52</v>
      </c>
      <c r="K3427"/>
      <c r="N3427" t="s">
        <v>3091</v>
      </c>
      <c r="O3427" t="s">
        <v>3092</v>
      </c>
      <c r="P3427" t="s">
        <v>3093</v>
      </c>
      <c r="R3427" t="s">
        <v>3094</v>
      </c>
    </row>
    <row r="3428" spans="1:18" x14ac:dyDescent="0.25">
      <c r="A3428">
        <v>23704700</v>
      </c>
      <c r="B3428" t="s">
        <v>3089</v>
      </c>
      <c r="D3428" t="s">
        <v>3090</v>
      </c>
      <c r="F3428">
        <v>1</v>
      </c>
      <c r="G3428">
        <v>0</v>
      </c>
      <c r="H3428">
        <v>25.5</v>
      </c>
      <c r="I3428">
        <v>25.5</v>
      </c>
      <c r="K3428"/>
      <c r="N3428" t="s">
        <v>3091</v>
      </c>
      <c r="O3428" t="s">
        <v>3092</v>
      </c>
      <c r="P3428" t="s">
        <v>3093</v>
      </c>
      <c r="R3428" t="s">
        <v>3094</v>
      </c>
    </row>
    <row r="3429" spans="1:18" x14ac:dyDescent="0.25">
      <c r="A3429">
        <v>23704800</v>
      </c>
      <c r="B3429" t="s">
        <v>3089</v>
      </c>
      <c r="D3429" t="s">
        <v>3090</v>
      </c>
      <c r="F3429">
        <v>1</v>
      </c>
      <c r="G3429">
        <v>0</v>
      </c>
      <c r="H3429">
        <v>2.4700000000000002</v>
      </c>
      <c r="I3429">
        <v>2.4700000000000002</v>
      </c>
      <c r="K3429"/>
      <c r="N3429" t="s">
        <v>3091</v>
      </c>
      <c r="O3429" t="s">
        <v>3092</v>
      </c>
      <c r="P3429" t="s">
        <v>3093</v>
      </c>
      <c r="R3429" t="s">
        <v>3094</v>
      </c>
    </row>
    <row r="3430" spans="1:18" x14ac:dyDescent="0.25">
      <c r="A3430">
        <v>23704900</v>
      </c>
      <c r="B3430" t="s">
        <v>3089</v>
      </c>
      <c r="D3430" t="s">
        <v>3090</v>
      </c>
      <c r="F3430">
        <v>1</v>
      </c>
      <c r="G3430">
        <v>0</v>
      </c>
      <c r="H3430">
        <v>30.75</v>
      </c>
      <c r="I3430">
        <v>30.75</v>
      </c>
      <c r="K3430"/>
      <c r="N3430" t="s">
        <v>3091</v>
      </c>
      <c r="O3430" t="s">
        <v>3092</v>
      </c>
      <c r="P3430" t="s">
        <v>3093</v>
      </c>
      <c r="R3430" t="s">
        <v>3094</v>
      </c>
    </row>
    <row r="3431" spans="1:18" x14ac:dyDescent="0.25">
      <c r="A3431">
        <v>23705000</v>
      </c>
      <c r="B3431" t="s">
        <v>3089</v>
      </c>
      <c r="D3431" t="s">
        <v>3090</v>
      </c>
      <c r="F3431">
        <v>1</v>
      </c>
      <c r="G3431">
        <v>0</v>
      </c>
      <c r="H3431">
        <v>220</v>
      </c>
      <c r="I3431">
        <v>220</v>
      </c>
      <c r="K3431"/>
      <c r="N3431" t="s">
        <v>3091</v>
      </c>
      <c r="O3431" t="s">
        <v>3092</v>
      </c>
      <c r="P3431" t="s">
        <v>3093</v>
      </c>
      <c r="R3431" t="s">
        <v>3094</v>
      </c>
    </row>
    <row r="3432" spans="1:18" x14ac:dyDescent="0.25">
      <c r="A3432">
        <v>23705100</v>
      </c>
      <c r="B3432" t="s">
        <v>3089</v>
      </c>
      <c r="D3432" t="s">
        <v>3090</v>
      </c>
      <c r="F3432">
        <v>1</v>
      </c>
      <c r="G3432">
        <v>0</v>
      </c>
      <c r="H3432">
        <v>4</v>
      </c>
      <c r="I3432">
        <v>4</v>
      </c>
      <c r="K3432"/>
      <c r="N3432" t="s">
        <v>3091</v>
      </c>
      <c r="O3432" t="s">
        <v>3092</v>
      </c>
      <c r="P3432" t="s">
        <v>3093</v>
      </c>
      <c r="R3432" t="s">
        <v>3094</v>
      </c>
    </row>
    <row r="3433" spans="1:18" x14ac:dyDescent="0.25">
      <c r="A3433">
        <v>23705101</v>
      </c>
      <c r="B3433" t="s">
        <v>3089</v>
      </c>
      <c r="D3433" t="s">
        <v>3090</v>
      </c>
      <c r="F3433">
        <v>1</v>
      </c>
      <c r="G3433">
        <v>0</v>
      </c>
      <c r="H3433">
        <v>5.3</v>
      </c>
      <c r="I3433">
        <v>5.3</v>
      </c>
      <c r="K3433"/>
      <c r="N3433" t="s">
        <v>3091</v>
      </c>
      <c r="O3433" t="s">
        <v>3092</v>
      </c>
      <c r="P3433" t="s">
        <v>3093</v>
      </c>
      <c r="R3433" t="s">
        <v>3094</v>
      </c>
    </row>
    <row r="3434" spans="1:18" x14ac:dyDescent="0.25">
      <c r="A3434">
        <v>23705200</v>
      </c>
      <c r="B3434" t="s">
        <v>3089</v>
      </c>
      <c r="D3434" t="s">
        <v>3090</v>
      </c>
      <c r="F3434">
        <v>1</v>
      </c>
      <c r="G3434">
        <v>0</v>
      </c>
      <c r="H3434">
        <v>580</v>
      </c>
      <c r="I3434">
        <v>580</v>
      </c>
      <c r="K3434"/>
      <c r="N3434" t="s">
        <v>3091</v>
      </c>
      <c r="O3434" t="s">
        <v>3092</v>
      </c>
      <c r="P3434" t="s">
        <v>3093</v>
      </c>
      <c r="R3434" t="s">
        <v>3094</v>
      </c>
    </row>
    <row r="3435" spans="1:18" x14ac:dyDescent="0.25">
      <c r="A3435">
        <v>23705201</v>
      </c>
      <c r="B3435" t="s">
        <v>3089</v>
      </c>
      <c r="D3435" t="s">
        <v>3090</v>
      </c>
      <c r="F3435">
        <v>1</v>
      </c>
      <c r="G3435">
        <v>0</v>
      </c>
      <c r="H3435">
        <v>45</v>
      </c>
      <c r="I3435">
        <v>45</v>
      </c>
      <c r="K3435"/>
      <c r="N3435" t="s">
        <v>3091</v>
      </c>
      <c r="O3435" t="s">
        <v>3092</v>
      </c>
      <c r="P3435" t="s">
        <v>3093</v>
      </c>
      <c r="R3435" t="s">
        <v>3094</v>
      </c>
    </row>
    <row r="3436" spans="1:18" x14ac:dyDescent="0.25">
      <c r="A3436">
        <v>23705300</v>
      </c>
      <c r="B3436" t="s">
        <v>3089</v>
      </c>
      <c r="D3436" t="s">
        <v>3090</v>
      </c>
      <c r="F3436">
        <v>1</v>
      </c>
      <c r="G3436">
        <v>0</v>
      </c>
      <c r="H3436">
        <v>642</v>
      </c>
      <c r="I3436">
        <v>642</v>
      </c>
      <c r="K3436"/>
      <c r="N3436" t="s">
        <v>3091</v>
      </c>
      <c r="O3436" t="s">
        <v>3092</v>
      </c>
      <c r="P3436" t="s">
        <v>3093</v>
      </c>
      <c r="R3436" t="s">
        <v>3094</v>
      </c>
    </row>
    <row r="3437" spans="1:18" x14ac:dyDescent="0.25">
      <c r="A3437">
        <v>23705400</v>
      </c>
      <c r="B3437" t="s">
        <v>3089</v>
      </c>
      <c r="D3437" t="s">
        <v>3090</v>
      </c>
      <c r="F3437">
        <v>1</v>
      </c>
      <c r="G3437">
        <v>0</v>
      </c>
      <c r="H3437">
        <v>0</v>
      </c>
      <c r="I3437"/>
      <c r="K3437"/>
      <c r="N3437" t="s">
        <v>3091</v>
      </c>
      <c r="O3437" t="s">
        <v>3092</v>
      </c>
      <c r="P3437" t="s">
        <v>3093</v>
      </c>
      <c r="R3437" t="s">
        <v>3094</v>
      </c>
    </row>
    <row r="3438" spans="1:18" x14ac:dyDescent="0.25">
      <c r="A3438">
        <v>23705500</v>
      </c>
      <c r="B3438" t="s">
        <v>3089</v>
      </c>
      <c r="D3438" t="s">
        <v>3090</v>
      </c>
      <c r="F3438">
        <v>1</v>
      </c>
      <c r="G3438">
        <v>0</v>
      </c>
      <c r="H3438">
        <v>580</v>
      </c>
      <c r="I3438">
        <v>580</v>
      </c>
      <c r="K3438"/>
      <c r="N3438" t="s">
        <v>3091</v>
      </c>
      <c r="O3438" t="s">
        <v>3092</v>
      </c>
      <c r="P3438" t="s">
        <v>3093</v>
      </c>
      <c r="R3438" t="s">
        <v>3094</v>
      </c>
    </row>
    <row r="3439" spans="1:18" x14ac:dyDescent="0.25">
      <c r="A3439">
        <v>23705600</v>
      </c>
      <c r="B3439" t="s">
        <v>3089</v>
      </c>
      <c r="D3439" t="s">
        <v>3090</v>
      </c>
      <c r="F3439">
        <v>1</v>
      </c>
      <c r="G3439">
        <v>0</v>
      </c>
      <c r="H3439">
        <v>795</v>
      </c>
      <c r="I3439">
        <v>795</v>
      </c>
      <c r="K3439"/>
      <c r="N3439" t="s">
        <v>3091</v>
      </c>
      <c r="O3439" t="s">
        <v>3092</v>
      </c>
      <c r="P3439" t="s">
        <v>3093</v>
      </c>
      <c r="R3439" t="s">
        <v>3094</v>
      </c>
    </row>
    <row r="3440" spans="1:18" x14ac:dyDescent="0.25">
      <c r="A3440">
        <v>23705700</v>
      </c>
      <c r="B3440" t="s">
        <v>3089</v>
      </c>
      <c r="D3440" t="s">
        <v>3090</v>
      </c>
      <c r="F3440">
        <v>1</v>
      </c>
      <c r="G3440">
        <v>0</v>
      </c>
      <c r="H3440">
        <v>590</v>
      </c>
      <c r="I3440">
        <v>590</v>
      </c>
      <c r="K3440"/>
      <c r="N3440" t="s">
        <v>3091</v>
      </c>
      <c r="O3440" t="s">
        <v>3092</v>
      </c>
      <c r="P3440" t="s">
        <v>3093</v>
      </c>
      <c r="R3440" t="s">
        <v>3094</v>
      </c>
    </row>
    <row r="3441" spans="1:18" x14ac:dyDescent="0.25">
      <c r="A3441">
        <v>23705800</v>
      </c>
      <c r="B3441" t="s">
        <v>3089</v>
      </c>
      <c r="D3441" t="s">
        <v>3090</v>
      </c>
      <c r="F3441">
        <v>1</v>
      </c>
      <c r="G3441">
        <v>0</v>
      </c>
      <c r="H3441">
        <v>61</v>
      </c>
      <c r="I3441">
        <v>61</v>
      </c>
      <c r="K3441"/>
      <c r="N3441" t="s">
        <v>3091</v>
      </c>
      <c r="O3441" t="s">
        <v>3092</v>
      </c>
      <c r="P3441" t="s">
        <v>3093</v>
      </c>
      <c r="R3441" t="s">
        <v>3094</v>
      </c>
    </row>
    <row r="3442" spans="1:18" x14ac:dyDescent="0.25">
      <c r="A3442">
        <v>23705900</v>
      </c>
      <c r="B3442" t="s">
        <v>3089</v>
      </c>
      <c r="D3442" t="s">
        <v>3090</v>
      </c>
      <c r="F3442">
        <v>1</v>
      </c>
      <c r="G3442">
        <v>0</v>
      </c>
      <c r="H3442">
        <v>727</v>
      </c>
      <c r="I3442">
        <v>727</v>
      </c>
      <c r="K3442"/>
      <c r="N3442" t="s">
        <v>3091</v>
      </c>
      <c r="O3442" t="s">
        <v>3092</v>
      </c>
      <c r="P3442" t="s">
        <v>3093</v>
      </c>
      <c r="R3442" t="s">
        <v>3094</v>
      </c>
    </row>
    <row r="3443" spans="1:18" x14ac:dyDescent="0.25">
      <c r="A3443">
        <v>23706000</v>
      </c>
      <c r="B3443" t="s">
        <v>3089</v>
      </c>
      <c r="D3443" t="s">
        <v>3090</v>
      </c>
      <c r="F3443">
        <v>1</v>
      </c>
      <c r="G3443">
        <v>0</v>
      </c>
      <c r="H3443">
        <v>895</v>
      </c>
      <c r="I3443">
        <v>895</v>
      </c>
      <c r="K3443"/>
      <c r="N3443" t="s">
        <v>3091</v>
      </c>
      <c r="O3443" t="s">
        <v>3092</v>
      </c>
      <c r="P3443" t="s">
        <v>3093</v>
      </c>
      <c r="R3443" t="s">
        <v>3094</v>
      </c>
    </row>
    <row r="3444" spans="1:18" x14ac:dyDescent="0.25">
      <c r="A3444">
        <v>23706100</v>
      </c>
      <c r="B3444" t="s">
        <v>3089</v>
      </c>
      <c r="D3444" t="s">
        <v>3090</v>
      </c>
      <c r="F3444">
        <v>1</v>
      </c>
      <c r="G3444">
        <v>0</v>
      </c>
      <c r="H3444">
        <v>932</v>
      </c>
      <c r="I3444">
        <v>932</v>
      </c>
      <c r="K3444"/>
      <c r="N3444" t="s">
        <v>3091</v>
      </c>
      <c r="O3444" t="s">
        <v>3092</v>
      </c>
      <c r="P3444" t="s">
        <v>3093</v>
      </c>
      <c r="R3444" t="s">
        <v>3094</v>
      </c>
    </row>
    <row r="3445" spans="1:18" x14ac:dyDescent="0.25">
      <c r="A3445">
        <v>23706200</v>
      </c>
      <c r="B3445" t="s">
        <v>3089</v>
      </c>
      <c r="D3445" t="s">
        <v>3090</v>
      </c>
      <c r="F3445">
        <v>1</v>
      </c>
      <c r="G3445">
        <v>0</v>
      </c>
      <c r="H3445">
        <v>60</v>
      </c>
      <c r="I3445">
        <v>60</v>
      </c>
      <c r="K3445"/>
      <c r="N3445" t="s">
        <v>3091</v>
      </c>
      <c r="O3445" t="s">
        <v>3092</v>
      </c>
      <c r="P3445" t="s">
        <v>3093</v>
      </c>
      <c r="R3445" t="s">
        <v>3094</v>
      </c>
    </row>
    <row r="3446" spans="1:18" x14ac:dyDescent="0.25">
      <c r="A3446">
        <v>23706300</v>
      </c>
      <c r="B3446" t="s">
        <v>3089</v>
      </c>
      <c r="D3446" t="s">
        <v>3090</v>
      </c>
      <c r="F3446">
        <v>1</v>
      </c>
      <c r="G3446">
        <v>0</v>
      </c>
      <c r="H3446">
        <v>8.6</v>
      </c>
      <c r="I3446">
        <v>8.6</v>
      </c>
      <c r="K3446"/>
      <c r="N3446" t="s">
        <v>3091</v>
      </c>
      <c r="O3446" t="s">
        <v>3092</v>
      </c>
      <c r="P3446" t="s">
        <v>3093</v>
      </c>
      <c r="R3446" t="s">
        <v>3094</v>
      </c>
    </row>
    <row r="3447" spans="1:18" x14ac:dyDescent="0.25">
      <c r="A3447">
        <v>23706400</v>
      </c>
      <c r="B3447" t="s">
        <v>3089</v>
      </c>
      <c r="D3447" t="s">
        <v>3090</v>
      </c>
      <c r="F3447">
        <v>1</v>
      </c>
      <c r="G3447">
        <v>0</v>
      </c>
      <c r="H3447">
        <v>330</v>
      </c>
      <c r="I3447">
        <v>330</v>
      </c>
      <c r="K3447"/>
      <c r="N3447" t="s">
        <v>3091</v>
      </c>
      <c r="O3447" t="s">
        <v>3092</v>
      </c>
      <c r="P3447" t="s">
        <v>3093</v>
      </c>
      <c r="R3447" t="s">
        <v>3094</v>
      </c>
    </row>
    <row r="3448" spans="1:18" x14ac:dyDescent="0.25">
      <c r="A3448">
        <v>23706500</v>
      </c>
      <c r="B3448" t="s">
        <v>3089</v>
      </c>
      <c r="D3448" t="s">
        <v>3090</v>
      </c>
      <c r="F3448">
        <v>1</v>
      </c>
      <c r="G3448">
        <v>0</v>
      </c>
      <c r="H3448">
        <v>0</v>
      </c>
      <c r="I3448"/>
      <c r="K3448"/>
      <c r="N3448" t="s">
        <v>3091</v>
      </c>
      <c r="O3448" t="s">
        <v>3092</v>
      </c>
      <c r="P3448" t="s">
        <v>3093</v>
      </c>
      <c r="R3448" t="s">
        <v>3094</v>
      </c>
    </row>
    <row r="3449" spans="1:18" x14ac:dyDescent="0.25">
      <c r="A3449">
        <v>23706600</v>
      </c>
      <c r="B3449" t="s">
        <v>3089</v>
      </c>
      <c r="D3449" t="s">
        <v>3090</v>
      </c>
      <c r="F3449">
        <v>1</v>
      </c>
      <c r="G3449">
        <v>0</v>
      </c>
      <c r="H3449">
        <v>727</v>
      </c>
      <c r="I3449">
        <v>727</v>
      </c>
      <c r="K3449"/>
      <c r="N3449" t="s">
        <v>3091</v>
      </c>
      <c r="O3449" t="s">
        <v>3092</v>
      </c>
      <c r="P3449" t="s">
        <v>3093</v>
      </c>
      <c r="R3449" t="s">
        <v>3094</v>
      </c>
    </row>
    <row r="3450" spans="1:18" x14ac:dyDescent="0.25">
      <c r="A3450">
        <v>23706700</v>
      </c>
      <c r="B3450" t="s">
        <v>3089</v>
      </c>
      <c r="D3450" t="s">
        <v>3090</v>
      </c>
      <c r="F3450">
        <v>1</v>
      </c>
      <c r="G3450">
        <v>0</v>
      </c>
      <c r="H3450">
        <v>490</v>
      </c>
      <c r="I3450">
        <v>490</v>
      </c>
      <c r="K3450"/>
      <c r="N3450" t="s">
        <v>3091</v>
      </c>
      <c r="O3450" t="s">
        <v>3092</v>
      </c>
      <c r="P3450" t="s">
        <v>3093</v>
      </c>
      <c r="R3450" t="s">
        <v>3094</v>
      </c>
    </row>
    <row r="3451" spans="1:18" x14ac:dyDescent="0.25">
      <c r="A3451">
        <v>23706800</v>
      </c>
      <c r="B3451" t="s">
        <v>3089</v>
      </c>
      <c r="D3451" t="s">
        <v>3090</v>
      </c>
      <c r="F3451">
        <v>1</v>
      </c>
      <c r="G3451">
        <v>0</v>
      </c>
      <c r="H3451">
        <v>0</v>
      </c>
      <c r="I3451"/>
      <c r="K3451"/>
      <c r="N3451" t="s">
        <v>3091</v>
      </c>
      <c r="O3451" t="s">
        <v>3092</v>
      </c>
      <c r="P3451" t="s">
        <v>3093</v>
      </c>
      <c r="R3451" t="s">
        <v>3094</v>
      </c>
    </row>
    <row r="3452" spans="1:18" x14ac:dyDescent="0.25">
      <c r="A3452">
        <v>23706900</v>
      </c>
      <c r="B3452" t="s">
        <v>3089</v>
      </c>
      <c r="D3452" t="s">
        <v>3090</v>
      </c>
      <c r="F3452">
        <v>1</v>
      </c>
      <c r="G3452">
        <v>0</v>
      </c>
      <c r="H3452">
        <v>0</v>
      </c>
      <c r="I3452"/>
      <c r="K3452"/>
      <c r="N3452" t="s">
        <v>3091</v>
      </c>
      <c r="O3452" t="s">
        <v>3092</v>
      </c>
      <c r="P3452" t="s">
        <v>3093</v>
      </c>
      <c r="R3452" t="s">
        <v>3094</v>
      </c>
    </row>
    <row r="3453" spans="1:18" x14ac:dyDescent="0.25">
      <c r="A3453">
        <v>23707000</v>
      </c>
      <c r="B3453" t="s">
        <v>3089</v>
      </c>
      <c r="D3453" t="s">
        <v>3090</v>
      </c>
      <c r="F3453">
        <v>1</v>
      </c>
      <c r="G3453">
        <v>0</v>
      </c>
      <c r="H3453">
        <v>735</v>
      </c>
      <c r="I3453">
        <v>735</v>
      </c>
      <c r="K3453"/>
      <c r="N3453" t="s">
        <v>3091</v>
      </c>
      <c r="O3453" t="s">
        <v>3092</v>
      </c>
      <c r="P3453" t="s">
        <v>3093</v>
      </c>
      <c r="R3453" t="s">
        <v>3094</v>
      </c>
    </row>
    <row r="3454" spans="1:18" x14ac:dyDescent="0.25">
      <c r="A3454">
        <v>23707100</v>
      </c>
      <c r="B3454" t="s">
        <v>3089</v>
      </c>
      <c r="D3454" t="s">
        <v>3090</v>
      </c>
      <c r="F3454">
        <v>1</v>
      </c>
      <c r="G3454">
        <v>0</v>
      </c>
      <c r="H3454">
        <v>0</v>
      </c>
      <c r="I3454"/>
      <c r="K3454"/>
      <c r="N3454" t="s">
        <v>3091</v>
      </c>
      <c r="O3454" t="s">
        <v>3092</v>
      </c>
      <c r="P3454" t="s">
        <v>3093</v>
      </c>
      <c r="R3454" t="s">
        <v>3094</v>
      </c>
    </row>
    <row r="3455" spans="1:18" x14ac:dyDescent="0.25">
      <c r="A3455">
        <v>23707200</v>
      </c>
      <c r="B3455" t="s">
        <v>3089</v>
      </c>
      <c r="D3455" t="s">
        <v>3090</v>
      </c>
      <c r="F3455">
        <v>1</v>
      </c>
      <c r="G3455">
        <v>0</v>
      </c>
      <c r="H3455">
        <v>0</v>
      </c>
      <c r="I3455"/>
      <c r="K3455"/>
      <c r="N3455" t="s">
        <v>3091</v>
      </c>
      <c r="O3455" t="s">
        <v>3092</v>
      </c>
      <c r="P3455" t="s">
        <v>3093</v>
      </c>
      <c r="R3455" t="s">
        <v>3094</v>
      </c>
    </row>
    <row r="3456" spans="1:18" x14ac:dyDescent="0.25">
      <c r="A3456">
        <v>23707300</v>
      </c>
      <c r="B3456" t="s">
        <v>3089</v>
      </c>
      <c r="D3456" t="s">
        <v>3090</v>
      </c>
      <c r="F3456">
        <v>1</v>
      </c>
      <c r="G3456">
        <v>0</v>
      </c>
      <c r="H3456">
        <v>0</v>
      </c>
      <c r="I3456"/>
      <c r="K3456"/>
      <c r="N3456" t="s">
        <v>3091</v>
      </c>
      <c r="O3456" t="s">
        <v>3092</v>
      </c>
      <c r="P3456" t="s">
        <v>3093</v>
      </c>
      <c r="R3456" t="s">
        <v>3094</v>
      </c>
    </row>
    <row r="3457" spans="1:18" x14ac:dyDescent="0.25">
      <c r="A3457">
        <v>23707400</v>
      </c>
      <c r="B3457" t="s">
        <v>3089</v>
      </c>
      <c r="D3457" t="s">
        <v>3090</v>
      </c>
      <c r="F3457">
        <v>1</v>
      </c>
      <c r="G3457">
        <v>0</v>
      </c>
      <c r="H3457">
        <v>360</v>
      </c>
      <c r="I3457">
        <v>360</v>
      </c>
      <c r="K3457"/>
      <c r="N3457" t="s">
        <v>3091</v>
      </c>
      <c r="O3457" t="s">
        <v>3092</v>
      </c>
      <c r="P3457" t="s">
        <v>3093</v>
      </c>
      <c r="R3457" t="s">
        <v>3094</v>
      </c>
    </row>
    <row r="3458" spans="1:18" x14ac:dyDescent="0.25">
      <c r="A3458">
        <v>23707500</v>
      </c>
      <c r="B3458" t="s">
        <v>3089</v>
      </c>
      <c r="D3458" t="s">
        <v>3090</v>
      </c>
      <c r="F3458">
        <v>1</v>
      </c>
      <c r="G3458">
        <v>0</v>
      </c>
      <c r="H3458">
        <v>0</v>
      </c>
      <c r="I3458"/>
      <c r="K3458"/>
      <c r="N3458" t="s">
        <v>3091</v>
      </c>
      <c r="O3458" t="s">
        <v>3092</v>
      </c>
      <c r="P3458" t="s">
        <v>3093</v>
      </c>
      <c r="R3458" t="s">
        <v>3094</v>
      </c>
    </row>
    <row r="3459" spans="1:18" x14ac:dyDescent="0.25">
      <c r="A3459">
        <v>23707600</v>
      </c>
      <c r="B3459" t="s">
        <v>3089</v>
      </c>
      <c r="D3459" t="s">
        <v>3090</v>
      </c>
      <c r="F3459">
        <v>1</v>
      </c>
      <c r="G3459">
        <v>0</v>
      </c>
      <c r="H3459">
        <v>259</v>
      </c>
      <c r="I3459">
        <v>259</v>
      </c>
      <c r="K3459"/>
      <c r="N3459" t="s">
        <v>3091</v>
      </c>
      <c r="O3459" t="s">
        <v>3092</v>
      </c>
      <c r="P3459" t="s">
        <v>3093</v>
      </c>
      <c r="R3459" t="s">
        <v>3094</v>
      </c>
    </row>
    <row r="3460" spans="1:18" x14ac:dyDescent="0.25">
      <c r="A3460">
        <v>23707700</v>
      </c>
      <c r="B3460" t="s">
        <v>3089</v>
      </c>
      <c r="D3460" t="s">
        <v>3090</v>
      </c>
      <c r="F3460">
        <v>1</v>
      </c>
      <c r="G3460">
        <v>0</v>
      </c>
      <c r="H3460">
        <v>341</v>
      </c>
      <c r="I3460">
        <v>341</v>
      </c>
      <c r="K3460"/>
      <c r="N3460" t="s">
        <v>3091</v>
      </c>
      <c r="O3460" t="s">
        <v>3092</v>
      </c>
      <c r="P3460" t="s">
        <v>3093</v>
      </c>
      <c r="R3460" t="s">
        <v>3094</v>
      </c>
    </row>
    <row r="3461" spans="1:18" x14ac:dyDescent="0.25">
      <c r="A3461">
        <v>23707800</v>
      </c>
      <c r="B3461" t="s">
        <v>3089</v>
      </c>
      <c r="D3461" t="s">
        <v>3090</v>
      </c>
      <c r="F3461">
        <v>1</v>
      </c>
      <c r="G3461">
        <v>0</v>
      </c>
      <c r="H3461">
        <v>570</v>
      </c>
      <c r="I3461">
        <v>570</v>
      </c>
      <c r="K3461"/>
      <c r="N3461" t="s">
        <v>3091</v>
      </c>
      <c r="O3461" t="s">
        <v>3092</v>
      </c>
      <c r="P3461" t="s">
        <v>3093</v>
      </c>
      <c r="R3461" t="s">
        <v>3094</v>
      </c>
    </row>
    <row r="3462" spans="1:18" x14ac:dyDescent="0.25">
      <c r="A3462">
        <v>23707900</v>
      </c>
      <c r="B3462" t="s">
        <v>3089</v>
      </c>
      <c r="D3462" t="s">
        <v>3090</v>
      </c>
      <c r="F3462">
        <v>1</v>
      </c>
      <c r="G3462">
        <v>0</v>
      </c>
      <c r="H3462">
        <v>60</v>
      </c>
      <c r="I3462">
        <v>60</v>
      </c>
      <c r="K3462"/>
      <c r="N3462" t="s">
        <v>3091</v>
      </c>
      <c r="O3462" t="s">
        <v>3092</v>
      </c>
      <c r="P3462" t="s">
        <v>3093</v>
      </c>
      <c r="R3462" t="s">
        <v>3094</v>
      </c>
    </row>
    <row r="3463" spans="1:18" x14ac:dyDescent="0.25">
      <c r="A3463">
        <v>23708000</v>
      </c>
      <c r="B3463" t="s">
        <v>3089</v>
      </c>
      <c r="D3463" t="s">
        <v>3090</v>
      </c>
      <c r="F3463">
        <v>1</v>
      </c>
      <c r="G3463">
        <v>0</v>
      </c>
      <c r="H3463">
        <v>0</v>
      </c>
      <c r="I3463"/>
      <c r="K3463"/>
      <c r="N3463" t="s">
        <v>3091</v>
      </c>
      <c r="O3463" t="s">
        <v>3092</v>
      </c>
      <c r="P3463" t="s">
        <v>3093</v>
      </c>
      <c r="R3463" t="s">
        <v>3094</v>
      </c>
    </row>
    <row r="3464" spans="1:18" x14ac:dyDescent="0.25">
      <c r="A3464">
        <v>23708100</v>
      </c>
      <c r="B3464" t="s">
        <v>3089</v>
      </c>
      <c r="D3464" t="s">
        <v>3090</v>
      </c>
      <c r="F3464">
        <v>1</v>
      </c>
      <c r="G3464">
        <v>0</v>
      </c>
      <c r="H3464">
        <v>35</v>
      </c>
      <c r="I3464">
        <v>35</v>
      </c>
      <c r="K3464"/>
      <c r="N3464" t="s">
        <v>3091</v>
      </c>
      <c r="O3464" t="s">
        <v>3092</v>
      </c>
      <c r="P3464" t="s">
        <v>3093</v>
      </c>
      <c r="R3464" t="s">
        <v>3094</v>
      </c>
    </row>
    <row r="3465" spans="1:18" x14ac:dyDescent="0.25">
      <c r="A3465">
        <v>23708200</v>
      </c>
      <c r="B3465" t="s">
        <v>3089</v>
      </c>
      <c r="D3465" t="s">
        <v>3090</v>
      </c>
      <c r="F3465">
        <v>1</v>
      </c>
      <c r="G3465">
        <v>0</v>
      </c>
      <c r="H3465">
        <v>60</v>
      </c>
      <c r="I3465">
        <v>60</v>
      </c>
      <c r="K3465"/>
      <c r="N3465" t="s">
        <v>3091</v>
      </c>
      <c r="O3465" t="s">
        <v>3092</v>
      </c>
      <c r="P3465" t="s">
        <v>3093</v>
      </c>
      <c r="R3465" t="s">
        <v>3094</v>
      </c>
    </row>
    <row r="3466" spans="1:18" x14ac:dyDescent="0.25">
      <c r="A3466">
        <v>23708300</v>
      </c>
      <c r="B3466" t="s">
        <v>3089</v>
      </c>
      <c r="D3466" t="s">
        <v>3090</v>
      </c>
      <c r="F3466">
        <v>1</v>
      </c>
      <c r="G3466">
        <v>0</v>
      </c>
      <c r="H3466">
        <v>32.5</v>
      </c>
      <c r="I3466">
        <v>32.5</v>
      </c>
      <c r="K3466"/>
      <c r="N3466" t="s">
        <v>3091</v>
      </c>
      <c r="O3466" t="s">
        <v>3092</v>
      </c>
      <c r="P3466" t="s">
        <v>3093</v>
      </c>
      <c r="R3466" t="s">
        <v>3094</v>
      </c>
    </row>
    <row r="3467" spans="1:18" x14ac:dyDescent="0.25">
      <c r="A3467">
        <v>23708400</v>
      </c>
      <c r="B3467" t="s">
        <v>3089</v>
      </c>
      <c r="D3467" t="s">
        <v>3090</v>
      </c>
      <c r="F3467">
        <v>1</v>
      </c>
      <c r="G3467">
        <v>0</v>
      </c>
      <c r="H3467">
        <v>0</v>
      </c>
      <c r="I3467"/>
      <c r="K3467"/>
      <c r="N3467" t="s">
        <v>3091</v>
      </c>
      <c r="O3467" t="s">
        <v>3092</v>
      </c>
      <c r="P3467" t="s">
        <v>3093</v>
      </c>
      <c r="R3467" t="s">
        <v>3094</v>
      </c>
    </row>
    <row r="3468" spans="1:18" x14ac:dyDescent="0.25">
      <c r="A3468">
        <v>23708500</v>
      </c>
      <c r="B3468" t="s">
        <v>3089</v>
      </c>
      <c r="D3468" t="s">
        <v>3090</v>
      </c>
      <c r="F3468">
        <v>1</v>
      </c>
      <c r="G3468">
        <v>0</v>
      </c>
      <c r="H3468">
        <v>310</v>
      </c>
      <c r="I3468">
        <v>310</v>
      </c>
      <c r="K3468"/>
      <c r="N3468" t="s">
        <v>3091</v>
      </c>
      <c r="O3468" t="s">
        <v>3092</v>
      </c>
      <c r="P3468" t="s">
        <v>3093</v>
      </c>
      <c r="R3468" t="s">
        <v>3094</v>
      </c>
    </row>
    <row r="3469" spans="1:18" x14ac:dyDescent="0.25">
      <c r="A3469">
        <v>23708600</v>
      </c>
      <c r="B3469" t="s">
        <v>3089</v>
      </c>
      <c r="D3469" t="s">
        <v>3090</v>
      </c>
      <c r="F3469">
        <v>1</v>
      </c>
      <c r="G3469">
        <v>0</v>
      </c>
      <c r="H3469">
        <v>462</v>
      </c>
      <c r="I3469">
        <v>462</v>
      </c>
      <c r="K3469"/>
      <c r="N3469" t="s">
        <v>3091</v>
      </c>
      <c r="O3469" t="s">
        <v>3092</v>
      </c>
      <c r="P3469" t="s">
        <v>3093</v>
      </c>
      <c r="R3469" t="s">
        <v>3094</v>
      </c>
    </row>
    <row r="3470" spans="1:18" x14ac:dyDescent="0.25">
      <c r="A3470">
        <v>23708700</v>
      </c>
      <c r="B3470" t="s">
        <v>3089</v>
      </c>
      <c r="D3470" t="s">
        <v>3090</v>
      </c>
      <c r="F3470">
        <v>1</v>
      </c>
      <c r="G3470">
        <v>0</v>
      </c>
      <c r="H3470">
        <v>691</v>
      </c>
      <c r="I3470">
        <v>691</v>
      </c>
      <c r="K3470"/>
      <c r="N3470" t="s">
        <v>3091</v>
      </c>
      <c r="O3470" t="s">
        <v>3092</v>
      </c>
      <c r="P3470" t="s">
        <v>3093</v>
      </c>
      <c r="R3470" t="s">
        <v>3094</v>
      </c>
    </row>
    <row r="3471" spans="1:18" x14ac:dyDescent="0.25">
      <c r="A3471">
        <v>23708800</v>
      </c>
      <c r="B3471" t="s">
        <v>3089</v>
      </c>
      <c r="D3471" t="s">
        <v>3090</v>
      </c>
      <c r="F3471">
        <v>1</v>
      </c>
      <c r="G3471">
        <v>0</v>
      </c>
      <c r="H3471">
        <v>0</v>
      </c>
      <c r="I3471"/>
      <c r="K3471"/>
      <c r="N3471" t="s">
        <v>3091</v>
      </c>
      <c r="O3471" t="s">
        <v>3092</v>
      </c>
      <c r="P3471" t="s">
        <v>3093</v>
      </c>
      <c r="R3471" t="s">
        <v>3094</v>
      </c>
    </row>
    <row r="3472" spans="1:18" x14ac:dyDescent="0.25">
      <c r="A3472">
        <v>23708900</v>
      </c>
      <c r="B3472" t="s">
        <v>3089</v>
      </c>
      <c r="D3472" t="s">
        <v>3090</v>
      </c>
      <c r="F3472">
        <v>1</v>
      </c>
      <c r="G3472">
        <v>0</v>
      </c>
      <c r="H3472">
        <v>642</v>
      </c>
      <c r="I3472">
        <v>642</v>
      </c>
      <c r="K3472"/>
      <c r="N3472" t="s">
        <v>3091</v>
      </c>
      <c r="O3472" t="s">
        <v>3092</v>
      </c>
      <c r="P3472" t="s">
        <v>3093</v>
      </c>
      <c r="R3472" t="s">
        <v>3094</v>
      </c>
    </row>
    <row r="3473" spans="1:18" x14ac:dyDescent="0.25">
      <c r="A3473">
        <v>23900100</v>
      </c>
      <c r="B3473" t="s">
        <v>3089</v>
      </c>
      <c r="D3473" t="s">
        <v>3090</v>
      </c>
      <c r="F3473">
        <v>1</v>
      </c>
      <c r="G3473">
        <v>0</v>
      </c>
      <c r="H3473">
        <v>0.62</v>
      </c>
      <c r="I3473">
        <v>0.62</v>
      </c>
      <c r="K3473"/>
      <c r="N3473" t="s">
        <v>3091</v>
      </c>
      <c r="O3473" t="s">
        <v>3092</v>
      </c>
      <c r="P3473" t="s">
        <v>3093</v>
      </c>
      <c r="R3473" t="s">
        <v>3094</v>
      </c>
    </row>
    <row r="3474" spans="1:18" x14ac:dyDescent="0.25">
      <c r="A3474">
        <v>23900200</v>
      </c>
      <c r="B3474" t="s">
        <v>3089</v>
      </c>
      <c r="D3474" t="s">
        <v>3090</v>
      </c>
      <c r="F3474">
        <v>1</v>
      </c>
      <c r="G3474">
        <v>0</v>
      </c>
      <c r="H3474">
        <v>0.55000000000000004</v>
      </c>
      <c r="I3474">
        <v>0.55000000000000004</v>
      </c>
      <c r="K3474"/>
      <c r="N3474" t="s">
        <v>3091</v>
      </c>
      <c r="O3474" t="s">
        <v>3092</v>
      </c>
      <c r="P3474" t="s">
        <v>3093</v>
      </c>
      <c r="R3474" t="s">
        <v>3094</v>
      </c>
    </row>
    <row r="3475" spans="1:18" x14ac:dyDescent="0.25">
      <c r="A3475">
        <v>23900300</v>
      </c>
      <c r="B3475" t="s">
        <v>3089</v>
      </c>
      <c r="D3475" t="s">
        <v>3090</v>
      </c>
      <c r="F3475">
        <v>1</v>
      </c>
      <c r="G3475">
        <v>0</v>
      </c>
      <c r="H3475">
        <v>0.70512396694214796</v>
      </c>
      <c r="I3475">
        <v>0.70512396694214796</v>
      </c>
      <c r="K3475"/>
      <c r="N3475" t="s">
        <v>3091</v>
      </c>
      <c r="O3475" t="s">
        <v>3092</v>
      </c>
      <c r="P3475" t="s">
        <v>3093</v>
      </c>
      <c r="R3475" t="s">
        <v>3094</v>
      </c>
    </row>
    <row r="3476" spans="1:18" x14ac:dyDescent="0.25">
      <c r="A3476">
        <v>23900400</v>
      </c>
      <c r="B3476" t="s">
        <v>3089</v>
      </c>
      <c r="D3476" t="s">
        <v>3090</v>
      </c>
      <c r="F3476">
        <v>1</v>
      </c>
      <c r="G3476">
        <v>0</v>
      </c>
      <c r="H3476">
        <v>1.01</v>
      </c>
      <c r="I3476">
        <v>1.01</v>
      </c>
      <c r="K3476"/>
      <c r="N3476" t="s">
        <v>3091</v>
      </c>
      <c r="O3476" t="s">
        <v>3092</v>
      </c>
      <c r="P3476" t="s">
        <v>3093</v>
      </c>
      <c r="R3476" t="s">
        <v>3094</v>
      </c>
    </row>
    <row r="3477" spans="1:18" x14ac:dyDescent="0.25">
      <c r="A3477">
        <v>23900500</v>
      </c>
      <c r="B3477" t="s">
        <v>3089</v>
      </c>
      <c r="D3477" t="s">
        <v>3090</v>
      </c>
      <c r="F3477">
        <v>1</v>
      </c>
      <c r="G3477">
        <v>0</v>
      </c>
      <c r="H3477">
        <v>1.59</v>
      </c>
      <c r="I3477">
        <v>1.59</v>
      </c>
      <c r="K3477"/>
      <c r="N3477" t="s">
        <v>3091</v>
      </c>
      <c r="O3477" t="s">
        <v>3092</v>
      </c>
      <c r="P3477" t="s">
        <v>3093</v>
      </c>
      <c r="R3477" t="s">
        <v>3094</v>
      </c>
    </row>
    <row r="3478" spans="1:18" x14ac:dyDescent="0.25">
      <c r="A3478">
        <v>23900600</v>
      </c>
      <c r="B3478" t="s">
        <v>3089</v>
      </c>
      <c r="D3478" t="s">
        <v>3090</v>
      </c>
      <c r="F3478">
        <v>1</v>
      </c>
      <c r="G3478">
        <v>0</v>
      </c>
      <c r="H3478">
        <v>0.87</v>
      </c>
      <c r="I3478">
        <v>0.87</v>
      </c>
      <c r="K3478"/>
      <c r="N3478" t="s">
        <v>3091</v>
      </c>
      <c r="O3478" t="s">
        <v>3092</v>
      </c>
      <c r="P3478" t="s">
        <v>3093</v>
      </c>
      <c r="R3478" t="s">
        <v>3094</v>
      </c>
    </row>
    <row r="3479" spans="1:18" x14ac:dyDescent="0.25">
      <c r="A3479">
        <v>23900700</v>
      </c>
      <c r="B3479" t="s">
        <v>3089</v>
      </c>
      <c r="D3479" t="s">
        <v>3090</v>
      </c>
      <c r="F3479">
        <v>1</v>
      </c>
      <c r="G3479">
        <v>0</v>
      </c>
      <c r="H3479">
        <v>1.49</v>
      </c>
      <c r="I3479">
        <v>1.49</v>
      </c>
      <c r="K3479"/>
      <c r="N3479" t="s">
        <v>3091</v>
      </c>
      <c r="O3479" t="s">
        <v>3092</v>
      </c>
      <c r="P3479" t="s">
        <v>3093</v>
      </c>
      <c r="R3479" t="s">
        <v>3094</v>
      </c>
    </row>
    <row r="3480" spans="1:18" x14ac:dyDescent="0.25">
      <c r="A3480">
        <v>23900800</v>
      </c>
      <c r="B3480" t="s">
        <v>3089</v>
      </c>
      <c r="D3480" t="s">
        <v>3090</v>
      </c>
      <c r="F3480">
        <v>1</v>
      </c>
      <c r="G3480">
        <v>0</v>
      </c>
      <c r="H3480">
        <v>0.73</v>
      </c>
      <c r="I3480">
        <v>0.73</v>
      </c>
      <c r="K3480"/>
      <c r="N3480" t="s">
        <v>3091</v>
      </c>
      <c r="O3480" t="s">
        <v>3092</v>
      </c>
      <c r="P3480" t="s">
        <v>3093</v>
      </c>
      <c r="R3480" t="s">
        <v>3094</v>
      </c>
    </row>
    <row r="3481" spans="1:18" x14ac:dyDescent="0.25">
      <c r="A3481">
        <v>23900900</v>
      </c>
      <c r="B3481" t="s">
        <v>3089</v>
      </c>
      <c r="D3481" t="s">
        <v>3090</v>
      </c>
      <c r="F3481">
        <v>1</v>
      </c>
      <c r="G3481">
        <v>0</v>
      </c>
      <c r="H3481">
        <v>0.36</v>
      </c>
      <c r="I3481">
        <v>0.36</v>
      </c>
      <c r="K3481"/>
      <c r="N3481" t="s">
        <v>3091</v>
      </c>
      <c r="O3481" t="s">
        <v>3092</v>
      </c>
      <c r="P3481" t="s">
        <v>3093</v>
      </c>
      <c r="R3481" t="s">
        <v>3094</v>
      </c>
    </row>
    <row r="3482" spans="1:18" x14ac:dyDescent="0.25">
      <c r="A3482">
        <v>23901000</v>
      </c>
      <c r="B3482" t="s">
        <v>3089</v>
      </c>
      <c r="D3482" t="s">
        <v>3090</v>
      </c>
      <c r="F3482">
        <v>1</v>
      </c>
      <c r="G3482">
        <v>0</v>
      </c>
      <c r="H3482">
        <v>0.75</v>
      </c>
      <c r="I3482">
        <v>0.75</v>
      </c>
      <c r="K3482"/>
      <c r="N3482" t="s">
        <v>3091</v>
      </c>
      <c r="O3482" t="s">
        <v>3092</v>
      </c>
      <c r="P3482" t="s">
        <v>3093</v>
      </c>
      <c r="R3482" t="s">
        <v>3094</v>
      </c>
    </row>
    <row r="3483" spans="1:18" x14ac:dyDescent="0.25">
      <c r="A3483">
        <v>23901100</v>
      </c>
      <c r="B3483" t="s">
        <v>3089</v>
      </c>
      <c r="D3483" t="s">
        <v>3090</v>
      </c>
      <c r="F3483">
        <v>1</v>
      </c>
      <c r="G3483">
        <v>0</v>
      </c>
      <c r="H3483">
        <v>1.4</v>
      </c>
      <c r="I3483">
        <v>1.4</v>
      </c>
      <c r="K3483"/>
      <c r="N3483" t="s">
        <v>3091</v>
      </c>
      <c r="O3483" t="s">
        <v>3092</v>
      </c>
      <c r="P3483" t="s">
        <v>3093</v>
      </c>
      <c r="R3483" t="s">
        <v>3094</v>
      </c>
    </row>
    <row r="3484" spans="1:18" x14ac:dyDescent="0.25">
      <c r="A3484">
        <v>23901200</v>
      </c>
      <c r="B3484" t="s">
        <v>3089</v>
      </c>
      <c r="D3484" t="s">
        <v>3090</v>
      </c>
      <c r="F3484">
        <v>1</v>
      </c>
      <c r="G3484">
        <v>0</v>
      </c>
      <c r="H3484">
        <v>0.47</v>
      </c>
      <c r="I3484">
        <v>0.47</v>
      </c>
      <c r="K3484"/>
      <c r="N3484" t="s">
        <v>3091</v>
      </c>
      <c r="O3484" t="s">
        <v>3092</v>
      </c>
      <c r="P3484" t="s">
        <v>3093</v>
      </c>
      <c r="R3484" t="s">
        <v>3094</v>
      </c>
    </row>
    <row r="3485" spans="1:18" x14ac:dyDescent="0.25">
      <c r="A3485">
        <v>23901300</v>
      </c>
      <c r="B3485" t="s">
        <v>3089</v>
      </c>
      <c r="D3485" t="s">
        <v>3090</v>
      </c>
      <c r="F3485">
        <v>1</v>
      </c>
      <c r="G3485">
        <v>0</v>
      </c>
      <c r="H3485">
        <v>0.27</v>
      </c>
      <c r="I3485">
        <v>0.27</v>
      </c>
      <c r="K3485"/>
      <c r="N3485" t="s">
        <v>3091</v>
      </c>
      <c r="O3485" t="s">
        <v>3092</v>
      </c>
      <c r="P3485" t="s">
        <v>3093</v>
      </c>
      <c r="R3485" t="s">
        <v>3094</v>
      </c>
    </row>
    <row r="3486" spans="1:18" x14ac:dyDescent="0.25">
      <c r="A3486">
        <v>23901400</v>
      </c>
      <c r="B3486" t="s">
        <v>3089</v>
      </c>
      <c r="D3486" t="s">
        <v>3090</v>
      </c>
      <c r="F3486">
        <v>1</v>
      </c>
      <c r="G3486">
        <v>0</v>
      </c>
      <c r="H3486">
        <v>0.35</v>
      </c>
      <c r="I3486">
        <v>0.35</v>
      </c>
      <c r="K3486"/>
      <c r="N3486" t="s">
        <v>3091</v>
      </c>
      <c r="O3486" t="s">
        <v>3092</v>
      </c>
      <c r="P3486" t="s">
        <v>3093</v>
      </c>
      <c r="R3486" t="s">
        <v>3094</v>
      </c>
    </row>
    <row r="3487" spans="1:18" x14ac:dyDescent="0.25">
      <c r="A3487">
        <v>23901500</v>
      </c>
      <c r="B3487" t="s">
        <v>3089</v>
      </c>
      <c r="D3487" t="s">
        <v>3090</v>
      </c>
      <c r="F3487">
        <v>1</v>
      </c>
      <c r="G3487">
        <v>0</v>
      </c>
      <c r="H3487">
        <v>0.64</v>
      </c>
      <c r="I3487">
        <v>0.64</v>
      </c>
      <c r="K3487"/>
      <c r="N3487" t="s">
        <v>3091</v>
      </c>
      <c r="O3487" t="s">
        <v>3092</v>
      </c>
      <c r="P3487" t="s">
        <v>3093</v>
      </c>
      <c r="R3487" t="s">
        <v>3094</v>
      </c>
    </row>
    <row r="3488" spans="1:18" x14ac:dyDescent="0.25">
      <c r="A3488">
        <v>23901600</v>
      </c>
      <c r="B3488" t="s">
        <v>3089</v>
      </c>
      <c r="D3488" t="s">
        <v>3090</v>
      </c>
      <c r="F3488">
        <v>1</v>
      </c>
      <c r="G3488">
        <v>0</v>
      </c>
      <c r="H3488">
        <v>3.74</v>
      </c>
      <c r="I3488">
        <v>3.74</v>
      </c>
      <c r="K3488"/>
      <c r="N3488" t="s">
        <v>3091</v>
      </c>
      <c r="O3488" t="s">
        <v>3092</v>
      </c>
      <c r="P3488" t="s">
        <v>3093</v>
      </c>
      <c r="R3488" t="s">
        <v>3094</v>
      </c>
    </row>
    <row r="3489" spans="1:18" x14ac:dyDescent="0.25">
      <c r="A3489">
        <v>23901700</v>
      </c>
      <c r="B3489" t="s">
        <v>3089</v>
      </c>
      <c r="D3489" t="s">
        <v>3090</v>
      </c>
      <c r="F3489">
        <v>1</v>
      </c>
      <c r="G3489">
        <v>0</v>
      </c>
      <c r="H3489">
        <v>7.31</v>
      </c>
      <c r="I3489">
        <v>7.31</v>
      </c>
      <c r="K3489"/>
      <c r="N3489" t="s">
        <v>3091</v>
      </c>
      <c r="O3489" t="s">
        <v>3092</v>
      </c>
      <c r="P3489" t="s">
        <v>3093</v>
      </c>
      <c r="R3489" t="s">
        <v>3094</v>
      </c>
    </row>
    <row r="3490" spans="1:18" x14ac:dyDescent="0.25">
      <c r="A3490">
        <v>23901701</v>
      </c>
      <c r="B3490" t="s">
        <v>3089</v>
      </c>
      <c r="D3490" t="s">
        <v>3090</v>
      </c>
      <c r="F3490">
        <v>1</v>
      </c>
      <c r="G3490">
        <v>0</v>
      </c>
      <c r="H3490">
        <v>1.67998285469353</v>
      </c>
      <c r="I3490">
        <v>1.67998285469353</v>
      </c>
      <c r="K3490"/>
      <c r="N3490" t="s">
        <v>3091</v>
      </c>
      <c r="O3490" t="s">
        <v>3092</v>
      </c>
      <c r="P3490" t="s">
        <v>3093</v>
      </c>
      <c r="R3490" t="s">
        <v>3094</v>
      </c>
    </row>
    <row r="3491" spans="1:18" x14ac:dyDescent="0.25">
      <c r="A3491">
        <v>23901800</v>
      </c>
      <c r="B3491" t="s">
        <v>3089</v>
      </c>
      <c r="D3491" t="s">
        <v>3090</v>
      </c>
      <c r="F3491">
        <v>1</v>
      </c>
      <c r="G3491">
        <v>0</v>
      </c>
      <c r="H3491">
        <v>0.52</v>
      </c>
      <c r="I3491">
        <v>0.52</v>
      </c>
      <c r="K3491"/>
      <c r="N3491" t="s">
        <v>3091</v>
      </c>
      <c r="O3491" t="s">
        <v>3092</v>
      </c>
      <c r="P3491" t="s">
        <v>3093</v>
      </c>
      <c r="R3491" t="s">
        <v>3094</v>
      </c>
    </row>
    <row r="3492" spans="1:18" x14ac:dyDescent="0.25">
      <c r="A3492">
        <v>23901900</v>
      </c>
      <c r="B3492" t="s">
        <v>3089</v>
      </c>
      <c r="D3492" t="s">
        <v>3090</v>
      </c>
      <c r="F3492">
        <v>1</v>
      </c>
      <c r="G3492">
        <v>0</v>
      </c>
      <c r="H3492">
        <v>3.98</v>
      </c>
      <c r="I3492">
        <v>3.98</v>
      </c>
      <c r="K3492"/>
      <c r="N3492" t="s">
        <v>3091</v>
      </c>
      <c r="O3492" t="s">
        <v>3092</v>
      </c>
      <c r="P3492" t="s">
        <v>3093</v>
      </c>
      <c r="R3492" t="s">
        <v>3094</v>
      </c>
    </row>
    <row r="3493" spans="1:18" x14ac:dyDescent="0.25">
      <c r="A3493">
        <v>23902000</v>
      </c>
      <c r="B3493" t="s">
        <v>3089</v>
      </c>
      <c r="D3493" t="s">
        <v>3090</v>
      </c>
      <c r="F3493">
        <v>1</v>
      </c>
      <c r="G3493">
        <v>0</v>
      </c>
      <c r="H3493">
        <v>2.91</v>
      </c>
      <c r="I3493">
        <v>2.91</v>
      </c>
      <c r="K3493"/>
      <c r="N3493" t="s">
        <v>3091</v>
      </c>
      <c r="O3493" t="s">
        <v>3092</v>
      </c>
      <c r="P3493" t="s">
        <v>3093</v>
      </c>
      <c r="R3493" t="s">
        <v>3094</v>
      </c>
    </row>
    <row r="3494" spans="1:18" x14ac:dyDescent="0.25">
      <c r="A3494">
        <v>23902100</v>
      </c>
      <c r="B3494" t="s">
        <v>3089</v>
      </c>
      <c r="D3494" t="s">
        <v>3090</v>
      </c>
      <c r="F3494">
        <v>1</v>
      </c>
      <c r="G3494">
        <v>0</v>
      </c>
      <c r="H3494">
        <v>2.6</v>
      </c>
      <c r="I3494">
        <v>2.6</v>
      </c>
      <c r="K3494"/>
      <c r="N3494" t="s">
        <v>3091</v>
      </c>
      <c r="O3494" t="s">
        <v>3092</v>
      </c>
      <c r="P3494" t="s">
        <v>3093</v>
      </c>
      <c r="R3494" t="s">
        <v>3094</v>
      </c>
    </row>
    <row r="3495" spans="1:18" x14ac:dyDescent="0.25">
      <c r="A3495">
        <v>23902200</v>
      </c>
      <c r="B3495" t="s">
        <v>3089</v>
      </c>
      <c r="D3495" t="s">
        <v>3090</v>
      </c>
      <c r="F3495">
        <v>1</v>
      </c>
      <c r="G3495">
        <v>0</v>
      </c>
      <c r="H3495">
        <v>1.43</v>
      </c>
      <c r="I3495">
        <v>1.43</v>
      </c>
      <c r="K3495"/>
      <c r="N3495" t="s">
        <v>3091</v>
      </c>
      <c r="O3495" t="s">
        <v>3092</v>
      </c>
      <c r="P3495" t="s">
        <v>3093</v>
      </c>
      <c r="R3495" t="s">
        <v>3094</v>
      </c>
    </row>
    <row r="3496" spans="1:18" x14ac:dyDescent="0.25">
      <c r="A3496">
        <v>23902300</v>
      </c>
      <c r="B3496" t="s">
        <v>3089</v>
      </c>
      <c r="D3496" t="s">
        <v>3090</v>
      </c>
      <c r="F3496">
        <v>1</v>
      </c>
      <c r="G3496">
        <v>0</v>
      </c>
      <c r="H3496">
        <v>1.1399999999999999</v>
      </c>
      <c r="I3496">
        <v>1.1399999999999999</v>
      </c>
      <c r="K3496"/>
      <c r="N3496" t="s">
        <v>3091</v>
      </c>
      <c r="O3496" t="s">
        <v>3092</v>
      </c>
      <c r="P3496" t="s">
        <v>3093</v>
      </c>
      <c r="R3496" t="s">
        <v>3094</v>
      </c>
    </row>
    <row r="3497" spans="1:18" x14ac:dyDescent="0.25">
      <c r="A3497">
        <v>23902400</v>
      </c>
      <c r="B3497" t="s">
        <v>3089</v>
      </c>
      <c r="D3497" t="s">
        <v>3090</v>
      </c>
      <c r="F3497">
        <v>1</v>
      </c>
      <c r="G3497">
        <v>0</v>
      </c>
      <c r="H3497">
        <v>0.26</v>
      </c>
      <c r="I3497">
        <v>0.26</v>
      </c>
      <c r="K3497"/>
      <c r="N3497" t="s">
        <v>3091</v>
      </c>
      <c r="O3497" t="s">
        <v>3092</v>
      </c>
      <c r="P3497" t="s">
        <v>3093</v>
      </c>
      <c r="R3497" t="s">
        <v>3094</v>
      </c>
    </row>
    <row r="3498" spans="1:18" x14ac:dyDescent="0.25">
      <c r="A3498">
        <v>23902500</v>
      </c>
      <c r="B3498" t="s">
        <v>3089</v>
      </c>
      <c r="D3498" t="s">
        <v>3090</v>
      </c>
      <c r="F3498">
        <v>1</v>
      </c>
      <c r="G3498">
        <v>0</v>
      </c>
      <c r="H3498">
        <v>0.13</v>
      </c>
      <c r="I3498">
        <v>0.13</v>
      </c>
      <c r="K3498"/>
      <c r="N3498" t="s">
        <v>3091</v>
      </c>
      <c r="O3498" t="s">
        <v>3092</v>
      </c>
      <c r="P3498" t="s">
        <v>3093</v>
      </c>
      <c r="R3498" t="s">
        <v>3094</v>
      </c>
    </row>
    <row r="3499" spans="1:18" x14ac:dyDescent="0.25">
      <c r="A3499">
        <v>23902600</v>
      </c>
      <c r="B3499" t="s">
        <v>3089</v>
      </c>
      <c r="D3499" t="s">
        <v>3090</v>
      </c>
      <c r="F3499">
        <v>1</v>
      </c>
      <c r="G3499">
        <v>0</v>
      </c>
      <c r="H3499">
        <v>1.99</v>
      </c>
      <c r="I3499">
        <v>1.99</v>
      </c>
      <c r="K3499"/>
      <c r="N3499" t="s">
        <v>3091</v>
      </c>
      <c r="O3499" t="s">
        <v>3092</v>
      </c>
      <c r="P3499" t="s">
        <v>3093</v>
      </c>
      <c r="R3499" t="s">
        <v>3094</v>
      </c>
    </row>
    <row r="3500" spans="1:18" x14ac:dyDescent="0.25">
      <c r="A3500">
        <v>23902700</v>
      </c>
      <c r="B3500" t="s">
        <v>3089</v>
      </c>
      <c r="D3500" t="s">
        <v>3090</v>
      </c>
      <c r="F3500">
        <v>1</v>
      </c>
      <c r="G3500">
        <v>0</v>
      </c>
      <c r="H3500">
        <v>0.19</v>
      </c>
      <c r="I3500">
        <v>0.19</v>
      </c>
      <c r="K3500"/>
      <c r="N3500" t="s">
        <v>3091</v>
      </c>
      <c r="O3500" t="s">
        <v>3092</v>
      </c>
      <c r="P3500" t="s">
        <v>3093</v>
      </c>
      <c r="R3500" t="s">
        <v>3094</v>
      </c>
    </row>
    <row r="3501" spans="1:18" x14ac:dyDescent="0.25">
      <c r="A3501">
        <v>23902800</v>
      </c>
      <c r="B3501" t="s">
        <v>3089</v>
      </c>
      <c r="D3501" t="s">
        <v>3090</v>
      </c>
      <c r="F3501">
        <v>1</v>
      </c>
      <c r="G3501">
        <v>0</v>
      </c>
      <c r="H3501">
        <v>0.36</v>
      </c>
      <c r="I3501">
        <v>0.36</v>
      </c>
      <c r="K3501"/>
      <c r="N3501" t="s">
        <v>3091</v>
      </c>
      <c r="O3501" t="s">
        <v>3092</v>
      </c>
      <c r="P3501" t="s">
        <v>3093</v>
      </c>
      <c r="R3501" t="s">
        <v>3094</v>
      </c>
    </row>
    <row r="3502" spans="1:18" x14ac:dyDescent="0.25">
      <c r="A3502">
        <v>23902900</v>
      </c>
      <c r="B3502" t="s">
        <v>3089</v>
      </c>
      <c r="D3502" t="s">
        <v>3090</v>
      </c>
      <c r="F3502">
        <v>1</v>
      </c>
      <c r="G3502">
        <v>0</v>
      </c>
      <c r="H3502">
        <v>0.13</v>
      </c>
      <c r="I3502">
        <v>0.13</v>
      </c>
      <c r="K3502"/>
      <c r="N3502" t="s">
        <v>3091</v>
      </c>
      <c r="O3502" t="s">
        <v>3092</v>
      </c>
      <c r="P3502" t="s">
        <v>3093</v>
      </c>
      <c r="R3502" t="s">
        <v>3094</v>
      </c>
    </row>
    <row r="3503" spans="1:18" x14ac:dyDescent="0.25">
      <c r="A3503">
        <v>23903000</v>
      </c>
      <c r="B3503" t="s">
        <v>3089</v>
      </c>
      <c r="D3503" t="s">
        <v>3090</v>
      </c>
      <c r="F3503">
        <v>1</v>
      </c>
      <c r="G3503">
        <v>0</v>
      </c>
      <c r="H3503">
        <v>0.52</v>
      </c>
      <c r="I3503">
        <v>0.52</v>
      </c>
      <c r="K3503"/>
      <c r="N3503" t="s">
        <v>3091</v>
      </c>
      <c r="O3503" t="s">
        <v>3092</v>
      </c>
      <c r="P3503" t="s">
        <v>3093</v>
      </c>
      <c r="R3503" t="s">
        <v>3094</v>
      </c>
    </row>
    <row r="3504" spans="1:18" x14ac:dyDescent="0.25">
      <c r="A3504">
        <v>23903100</v>
      </c>
      <c r="B3504" t="s">
        <v>3089</v>
      </c>
      <c r="D3504" t="s">
        <v>3090</v>
      </c>
      <c r="F3504">
        <v>1</v>
      </c>
      <c r="G3504">
        <v>0</v>
      </c>
      <c r="H3504">
        <v>0.55000000000000004</v>
      </c>
      <c r="I3504">
        <v>0.55000000000000004</v>
      </c>
      <c r="K3504"/>
      <c r="N3504" t="s">
        <v>3091</v>
      </c>
      <c r="O3504" t="s">
        <v>3092</v>
      </c>
      <c r="P3504" t="s">
        <v>3093</v>
      </c>
      <c r="R3504" t="s">
        <v>3094</v>
      </c>
    </row>
    <row r="3505" spans="1:18" x14ac:dyDescent="0.25">
      <c r="A3505">
        <v>23903200</v>
      </c>
      <c r="B3505" t="s">
        <v>3089</v>
      </c>
      <c r="D3505" t="s">
        <v>3090</v>
      </c>
      <c r="F3505">
        <v>1</v>
      </c>
      <c r="G3505">
        <v>0</v>
      </c>
      <c r="H3505">
        <v>0.37</v>
      </c>
      <c r="I3505">
        <v>0.37</v>
      </c>
      <c r="K3505"/>
      <c r="N3505" t="s">
        <v>3091</v>
      </c>
      <c r="O3505" t="s">
        <v>3092</v>
      </c>
      <c r="P3505" t="s">
        <v>3093</v>
      </c>
      <c r="R3505" t="s">
        <v>3094</v>
      </c>
    </row>
    <row r="3506" spans="1:18" x14ac:dyDescent="0.25">
      <c r="A3506">
        <v>23903300</v>
      </c>
      <c r="B3506" t="s">
        <v>3089</v>
      </c>
      <c r="D3506" t="s">
        <v>3090</v>
      </c>
      <c r="F3506">
        <v>1</v>
      </c>
      <c r="G3506">
        <v>0</v>
      </c>
      <c r="H3506">
        <v>0.87</v>
      </c>
      <c r="I3506">
        <v>0.87</v>
      </c>
      <c r="K3506"/>
      <c r="N3506" t="s">
        <v>3091</v>
      </c>
      <c r="O3506" t="s">
        <v>3092</v>
      </c>
      <c r="P3506" t="s">
        <v>3093</v>
      </c>
      <c r="R3506" t="s">
        <v>3094</v>
      </c>
    </row>
    <row r="3507" spans="1:18" x14ac:dyDescent="0.25">
      <c r="A3507">
        <v>23903400</v>
      </c>
      <c r="B3507" t="s">
        <v>3089</v>
      </c>
      <c r="D3507" t="s">
        <v>3090</v>
      </c>
      <c r="F3507">
        <v>1</v>
      </c>
      <c r="G3507">
        <v>0</v>
      </c>
      <c r="H3507">
        <v>0.55000000000000004</v>
      </c>
      <c r="I3507">
        <v>0.55000000000000004</v>
      </c>
      <c r="K3507"/>
      <c r="N3507" t="s">
        <v>3091</v>
      </c>
      <c r="O3507" t="s">
        <v>3092</v>
      </c>
      <c r="P3507" t="s">
        <v>3093</v>
      </c>
      <c r="R3507" t="s">
        <v>3094</v>
      </c>
    </row>
    <row r="3508" spans="1:18" x14ac:dyDescent="0.25">
      <c r="A3508">
        <v>23903500</v>
      </c>
      <c r="B3508" t="s">
        <v>3089</v>
      </c>
      <c r="D3508" t="s">
        <v>3090</v>
      </c>
      <c r="F3508">
        <v>1</v>
      </c>
      <c r="G3508">
        <v>0</v>
      </c>
      <c r="H3508">
        <v>0.12</v>
      </c>
      <c r="I3508">
        <v>0.12</v>
      </c>
      <c r="K3508"/>
      <c r="N3508" t="s">
        <v>3091</v>
      </c>
      <c r="O3508" t="s">
        <v>3092</v>
      </c>
      <c r="P3508" t="s">
        <v>3093</v>
      </c>
      <c r="R3508" t="s">
        <v>3094</v>
      </c>
    </row>
    <row r="3509" spans="1:18" x14ac:dyDescent="0.25">
      <c r="A3509">
        <v>23903600</v>
      </c>
      <c r="B3509" t="s">
        <v>3089</v>
      </c>
      <c r="D3509" t="s">
        <v>3090</v>
      </c>
      <c r="F3509">
        <v>1</v>
      </c>
      <c r="G3509">
        <v>0</v>
      </c>
      <c r="H3509">
        <v>0.15</v>
      </c>
      <c r="I3509">
        <v>0.15</v>
      </c>
      <c r="K3509"/>
      <c r="N3509" t="s">
        <v>3091</v>
      </c>
      <c r="O3509" t="s">
        <v>3092</v>
      </c>
      <c r="P3509" t="s">
        <v>3093</v>
      </c>
      <c r="R3509" t="s">
        <v>3094</v>
      </c>
    </row>
    <row r="3510" spans="1:18" x14ac:dyDescent="0.25">
      <c r="A3510">
        <v>23903700</v>
      </c>
      <c r="B3510" t="s">
        <v>3089</v>
      </c>
      <c r="D3510" t="s">
        <v>3090</v>
      </c>
      <c r="F3510">
        <v>1</v>
      </c>
      <c r="G3510">
        <v>0</v>
      </c>
      <c r="H3510">
        <v>2.44</v>
      </c>
      <c r="I3510">
        <v>2.44</v>
      </c>
      <c r="K3510"/>
      <c r="N3510" t="s">
        <v>3091</v>
      </c>
      <c r="O3510" t="s">
        <v>3092</v>
      </c>
      <c r="P3510" t="s">
        <v>3093</v>
      </c>
      <c r="R3510" t="s">
        <v>3094</v>
      </c>
    </row>
    <row r="3511" spans="1:18" x14ac:dyDescent="0.25">
      <c r="A3511">
        <v>23903800</v>
      </c>
      <c r="B3511" t="s">
        <v>3089</v>
      </c>
      <c r="D3511" t="s">
        <v>3090</v>
      </c>
      <c r="F3511">
        <v>1</v>
      </c>
      <c r="G3511">
        <v>0</v>
      </c>
      <c r="H3511">
        <v>1.67</v>
      </c>
      <c r="I3511">
        <v>1.67</v>
      </c>
      <c r="K3511"/>
      <c r="N3511" t="s">
        <v>3091</v>
      </c>
      <c r="O3511" t="s">
        <v>3092</v>
      </c>
      <c r="P3511" t="s">
        <v>3093</v>
      </c>
      <c r="R3511" t="s">
        <v>3094</v>
      </c>
    </row>
    <row r="3512" spans="1:18" x14ac:dyDescent="0.25">
      <c r="A3512">
        <v>23903900</v>
      </c>
      <c r="B3512" t="s">
        <v>3089</v>
      </c>
      <c r="D3512" t="s">
        <v>3090</v>
      </c>
      <c r="F3512">
        <v>1</v>
      </c>
      <c r="G3512">
        <v>0</v>
      </c>
      <c r="H3512">
        <v>1.68</v>
      </c>
      <c r="I3512">
        <v>1.68</v>
      </c>
      <c r="K3512"/>
      <c r="N3512" t="s">
        <v>3091</v>
      </c>
      <c r="O3512" t="s">
        <v>3092</v>
      </c>
      <c r="P3512" t="s">
        <v>3093</v>
      </c>
      <c r="R3512" t="s">
        <v>3094</v>
      </c>
    </row>
    <row r="3513" spans="1:18" x14ac:dyDescent="0.25">
      <c r="A3513">
        <v>23904000</v>
      </c>
      <c r="B3513" t="s">
        <v>3089</v>
      </c>
      <c r="D3513" t="s">
        <v>3090</v>
      </c>
      <c r="F3513">
        <v>1</v>
      </c>
      <c r="G3513">
        <v>0</v>
      </c>
      <c r="H3513">
        <v>3.55</v>
      </c>
      <c r="I3513">
        <v>3.55</v>
      </c>
      <c r="K3513"/>
      <c r="N3513" t="s">
        <v>3091</v>
      </c>
      <c r="O3513" t="s">
        <v>3092</v>
      </c>
      <c r="P3513" t="s">
        <v>3093</v>
      </c>
      <c r="R3513" t="s">
        <v>3094</v>
      </c>
    </row>
    <row r="3514" spans="1:18" x14ac:dyDescent="0.25">
      <c r="A3514">
        <v>23904100</v>
      </c>
      <c r="B3514" t="s">
        <v>3089</v>
      </c>
      <c r="D3514" t="s">
        <v>3090</v>
      </c>
      <c r="F3514">
        <v>1</v>
      </c>
      <c r="G3514">
        <v>0</v>
      </c>
      <c r="H3514">
        <v>1.7</v>
      </c>
      <c r="I3514">
        <v>1.7</v>
      </c>
      <c r="K3514"/>
      <c r="N3514" t="s">
        <v>3091</v>
      </c>
      <c r="O3514" t="s">
        <v>3092</v>
      </c>
      <c r="P3514" t="s">
        <v>3093</v>
      </c>
      <c r="R3514" t="s">
        <v>3094</v>
      </c>
    </row>
    <row r="3515" spans="1:18" x14ac:dyDescent="0.25">
      <c r="A3515">
        <v>23904200</v>
      </c>
      <c r="B3515" t="s">
        <v>3089</v>
      </c>
      <c r="D3515" t="s">
        <v>3090</v>
      </c>
      <c r="F3515">
        <v>1</v>
      </c>
      <c r="G3515">
        <v>0</v>
      </c>
      <c r="H3515">
        <v>22.15</v>
      </c>
      <c r="I3515">
        <v>22.15</v>
      </c>
      <c r="K3515"/>
      <c r="N3515" t="s">
        <v>3091</v>
      </c>
      <c r="O3515" t="s">
        <v>3092</v>
      </c>
      <c r="P3515" t="s">
        <v>3093</v>
      </c>
      <c r="R3515" t="s">
        <v>3094</v>
      </c>
    </row>
    <row r="3516" spans="1:18" x14ac:dyDescent="0.25">
      <c r="A3516">
        <v>23904300</v>
      </c>
      <c r="B3516" t="s">
        <v>3089</v>
      </c>
      <c r="D3516" t="s">
        <v>3090</v>
      </c>
      <c r="F3516">
        <v>1</v>
      </c>
      <c r="G3516">
        <v>0</v>
      </c>
      <c r="H3516">
        <v>2.2400000000000002</v>
      </c>
      <c r="I3516">
        <v>2.2400000000000002</v>
      </c>
      <c r="K3516"/>
      <c r="N3516" t="s">
        <v>3091</v>
      </c>
      <c r="O3516" t="s">
        <v>3092</v>
      </c>
      <c r="P3516" t="s">
        <v>3093</v>
      </c>
      <c r="R3516" t="s">
        <v>3094</v>
      </c>
    </row>
    <row r="3517" spans="1:18" x14ac:dyDescent="0.25">
      <c r="A3517">
        <v>23904400</v>
      </c>
      <c r="B3517" t="s">
        <v>3089</v>
      </c>
      <c r="D3517" t="s">
        <v>3090</v>
      </c>
      <c r="F3517">
        <v>1</v>
      </c>
      <c r="G3517">
        <v>0</v>
      </c>
      <c r="H3517">
        <v>2.4300000000000002</v>
      </c>
      <c r="I3517">
        <v>2.4300000000000002</v>
      </c>
      <c r="K3517"/>
      <c r="N3517" t="s">
        <v>3091</v>
      </c>
      <c r="O3517" t="s">
        <v>3092</v>
      </c>
      <c r="P3517" t="s">
        <v>3093</v>
      </c>
      <c r="R3517" t="s">
        <v>3094</v>
      </c>
    </row>
    <row r="3518" spans="1:18" x14ac:dyDescent="0.25">
      <c r="A3518">
        <v>23904500</v>
      </c>
      <c r="B3518" t="s">
        <v>3089</v>
      </c>
      <c r="D3518" t="s">
        <v>3090</v>
      </c>
      <c r="F3518">
        <v>1</v>
      </c>
      <c r="G3518">
        <v>0</v>
      </c>
      <c r="H3518">
        <v>1.1399999999999999</v>
      </c>
      <c r="I3518">
        <v>1.1399999999999999</v>
      </c>
      <c r="K3518"/>
      <c r="N3518" t="s">
        <v>3091</v>
      </c>
      <c r="O3518" t="s">
        <v>3092</v>
      </c>
      <c r="P3518" t="s">
        <v>3093</v>
      </c>
      <c r="R3518" t="s">
        <v>3094</v>
      </c>
    </row>
    <row r="3519" spans="1:18" x14ac:dyDescent="0.25">
      <c r="A3519">
        <v>23904600</v>
      </c>
      <c r="B3519" t="s">
        <v>3089</v>
      </c>
      <c r="D3519" t="s">
        <v>3090</v>
      </c>
      <c r="F3519">
        <v>1</v>
      </c>
      <c r="G3519">
        <v>0</v>
      </c>
      <c r="H3519">
        <v>1.26</v>
      </c>
      <c r="I3519">
        <v>1.26</v>
      </c>
      <c r="K3519"/>
      <c r="N3519" t="s">
        <v>3091</v>
      </c>
      <c r="O3519" t="s">
        <v>3092</v>
      </c>
      <c r="P3519" t="s">
        <v>3093</v>
      </c>
      <c r="R3519" t="s">
        <v>3094</v>
      </c>
    </row>
    <row r="3520" spans="1:18" x14ac:dyDescent="0.25">
      <c r="A3520">
        <v>23904700</v>
      </c>
      <c r="B3520" t="s">
        <v>3089</v>
      </c>
      <c r="D3520" t="s">
        <v>3090</v>
      </c>
      <c r="F3520">
        <v>1</v>
      </c>
      <c r="G3520">
        <v>0</v>
      </c>
      <c r="H3520">
        <v>0.42</v>
      </c>
      <c r="I3520">
        <v>0.42</v>
      </c>
      <c r="K3520"/>
      <c r="N3520" t="s">
        <v>3091</v>
      </c>
      <c r="O3520" t="s">
        <v>3092</v>
      </c>
      <c r="P3520" t="s">
        <v>3093</v>
      </c>
      <c r="R3520" t="s">
        <v>3094</v>
      </c>
    </row>
    <row r="3521" spans="1:18" x14ac:dyDescent="0.25">
      <c r="A3521">
        <v>23904800</v>
      </c>
      <c r="B3521" t="s">
        <v>3089</v>
      </c>
      <c r="D3521" t="s">
        <v>3090</v>
      </c>
      <c r="F3521">
        <v>1</v>
      </c>
      <c r="G3521">
        <v>0</v>
      </c>
      <c r="H3521">
        <v>3.04</v>
      </c>
      <c r="I3521">
        <v>3.04</v>
      </c>
      <c r="K3521"/>
      <c r="N3521" t="s">
        <v>3091</v>
      </c>
      <c r="O3521" t="s">
        <v>3092</v>
      </c>
      <c r="P3521" t="s">
        <v>3093</v>
      </c>
      <c r="R3521" t="s">
        <v>3094</v>
      </c>
    </row>
    <row r="3522" spans="1:18" x14ac:dyDescent="0.25">
      <c r="A3522">
        <v>23904900</v>
      </c>
      <c r="B3522" t="s">
        <v>3089</v>
      </c>
      <c r="D3522" t="s">
        <v>3090</v>
      </c>
      <c r="F3522">
        <v>1</v>
      </c>
      <c r="G3522">
        <v>0</v>
      </c>
      <c r="H3522">
        <v>0.12</v>
      </c>
      <c r="I3522">
        <v>0.12</v>
      </c>
      <c r="K3522"/>
      <c r="N3522" t="s">
        <v>3091</v>
      </c>
      <c r="O3522" t="s">
        <v>3092</v>
      </c>
      <c r="P3522" t="s">
        <v>3093</v>
      </c>
      <c r="R3522" t="s">
        <v>3094</v>
      </c>
    </row>
    <row r="3523" spans="1:18" x14ac:dyDescent="0.25">
      <c r="A3523">
        <v>23905000</v>
      </c>
      <c r="B3523" t="s">
        <v>3089</v>
      </c>
      <c r="D3523" t="s">
        <v>3090</v>
      </c>
      <c r="F3523">
        <v>1</v>
      </c>
      <c r="G3523">
        <v>0</v>
      </c>
      <c r="H3523">
        <v>0.13</v>
      </c>
      <c r="I3523">
        <v>0.13</v>
      </c>
      <c r="K3523"/>
      <c r="N3523" t="s">
        <v>3091</v>
      </c>
      <c r="O3523" t="s">
        <v>3092</v>
      </c>
      <c r="P3523" t="s">
        <v>3093</v>
      </c>
      <c r="R3523" t="s">
        <v>3094</v>
      </c>
    </row>
    <row r="3524" spans="1:18" x14ac:dyDescent="0.25">
      <c r="A3524">
        <v>23905100</v>
      </c>
      <c r="B3524" t="s">
        <v>3089</v>
      </c>
      <c r="D3524" t="s">
        <v>3090</v>
      </c>
      <c r="F3524">
        <v>1</v>
      </c>
      <c r="G3524">
        <v>0</v>
      </c>
      <c r="H3524">
        <v>0.119999999999999</v>
      </c>
      <c r="I3524">
        <v>0.119999999999999</v>
      </c>
      <c r="K3524"/>
      <c r="N3524" t="s">
        <v>3091</v>
      </c>
      <c r="O3524" t="s">
        <v>3092</v>
      </c>
      <c r="P3524" t="s">
        <v>3093</v>
      </c>
      <c r="R3524" t="s">
        <v>3094</v>
      </c>
    </row>
    <row r="3525" spans="1:18" x14ac:dyDescent="0.25">
      <c r="A3525">
        <v>23905200</v>
      </c>
      <c r="B3525" t="s">
        <v>3089</v>
      </c>
      <c r="D3525" t="s">
        <v>3090</v>
      </c>
      <c r="F3525">
        <v>1</v>
      </c>
      <c r="G3525">
        <v>0</v>
      </c>
      <c r="H3525">
        <v>1.96</v>
      </c>
      <c r="I3525">
        <v>1.96</v>
      </c>
      <c r="K3525"/>
      <c r="N3525" t="s">
        <v>3091</v>
      </c>
      <c r="O3525" t="s">
        <v>3092</v>
      </c>
      <c r="P3525" t="s">
        <v>3093</v>
      </c>
      <c r="R3525" t="s">
        <v>3094</v>
      </c>
    </row>
    <row r="3526" spans="1:18" x14ac:dyDescent="0.25">
      <c r="A3526">
        <v>2390530</v>
      </c>
      <c r="B3526" t="s">
        <v>3089</v>
      </c>
      <c r="D3526" t="s">
        <v>3090</v>
      </c>
      <c r="F3526">
        <v>1</v>
      </c>
      <c r="G3526">
        <v>0</v>
      </c>
      <c r="H3526">
        <v>1.67</v>
      </c>
      <c r="I3526">
        <v>1.67</v>
      </c>
      <c r="K3526"/>
      <c r="N3526" t="s">
        <v>3091</v>
      </c>
      <c r="O3526" t="s">
        <v>3092</v>
      </c>
      <c r="P3526" t="s">
        <v>3093</v>
      </c>
      <c r="R3526" t="s">
        <v>3094</v>
      </c>
    </row>
    <row r="3527" spans="1:18" x14ac:dyDescent="0.25">
      <c r="A3527">
        <v>23905300</v>
      </c>
      <c r="B3527" t="s">
        <v>3089</v>
      </c>
      <c r="D3527" t="s">
        <v>3090</v>
      </c>
      <c r="F3527">
        <v>1</v>
      </c>
      <c r="G3527">
        <v>0</v>
      </c>
      <c r="H3527">
        <v>0</v>
      </c>
      <c r="I3527">
        <v>0</v>
      </c>
      <c r="K3527"/>
      <c r="N3527" t="s">
        <v>3091</v>
      </c>
      <c r="O3527" t="s">
        <v>3092</v>
      </c>
      <c r="P3527" t="s">
        <v>3093</v>
      </c>
      <c r="R3527" t="s">
        <v>3094</v>
      </c>
    </row>
    <row r="3528" spans="1:18" x14ac:dyDescent="0.25">
      <c r="A3528">
        <v>23905400</v>
      </c>
      <c r="B3528" t="s">
        <v>3089</v>
      </c>
      <c r="D3528" t="s">
        <v>3090</v>
      </c>
      <c r="F3528">
        <v>1</v>
      </c>
      <c r="G3528">
        <v>0</v>
      </c>
      <c r="H3528">
        <v>2.29</v>
      </c>
      <c r="I3528">
        <v>2.29</v>
      </c>
      <c r="K3528"/>
      <c r="N3528" t="s">
        <v>3091</v>
      </c>
      <c r="O3528" t="s">
        <v>3092</v>
      </c>
      <c r="P3528" t="s">
        <v>3093</v>
      </c>
      <c r="R3528" t="s">
        <v>3094</v>
      </c>
    </row>
    <row r="3529" spans="1:18" x14ac:dyDescent="0.25">
      <c r="A3529">
        <v>23905500</v>
      </c>
      <c r="B3529" t="s">
        <v>3089</v>
      </c>
      <c r="D3529" t="s">
        <v>3090</v>
      </c>
      <c r="F3529">
        <v>1</v>
      </c>
      <c r="G3529">
        <v>0</v>
      </c>
      <c r="H3529">
        <v>0.7</v>
      </c>
      <c r="I3529">
        <v>0.7</v>
      </c>
      <c r="K3529"/>
      <c r="N3529" t="s">
        <v>3091</v>
      </c>
      <c r="O3529" t="s">
        <v>3092</v>
      </c>
      <c r="P3529" t="s">
        <v>3093</v>
      </c>
      <c r="R3529" t="s">
        <v>3094</v>
      </c>
    </row>
    <row r="3530" spans="1:18" x14ac:dyDescent="0.25">
      <c r="A3530">
        <v>23905600</v>
      </c>
      <c r="B3530" t="s">
        <v>3089</v>
      </c>
      <c r="D3530" t="s">
        <v>3090</v>
      </c>
      <c r="F3530">
        <v>1</v>
      </c>
      <c r="G3530">
        <v>0</v>
      </c>
      <c r="H3530">
        <v>1.03</v>
      </c>
      <c r="I3530">
        <v>1.03</v>
      </c>
      <c r="K3530"/>
      <c r="N3530" t="s">
        <v>3091</v>
      </c>
      <c r="O3530" t="s">
        <v>3092</v>
      </c>
      <c r="P3530" t="s">
        <v>3093</v>
      </c>
      <c r="R3530" t="s">
        <v>3094</v>
      </c>
    </row>
    <row r="3531" spans="1:18" x14ac:dyDescent="0.25">
      <c r="A3531">
        <v>23905700</v>
      </c>
      <c r="B3531" t="s">
        <v>3089</v>
      </c>
      <c r="D3531" t="s">
        <v>3090</v>
      </c>
      <c r="F3531">
        <v>1</v>
      </c>
      <c r="G3531">
        <v>0</v>
      </c>
      <c r="H3531">
        <v>6.66</v>
      </c>
      <c r="I3531">
        <v>6.66</v>
      </c>
      <c r="K3531"/>
      <c r="N3531" t="s">
        <v>3091</v>
      </c>
      <c r="O3531" t="s">
        <v>3092</v>
      </c>
      <c r="P3531" t="s">
        <v>3093</v>
      </c>
      <c r="R3531" t="s">
        <v>3094</v>
      </c>
    </row>
    <row r="3532" spans="1:18" x14ac:dyDescent="0.25">
      <c r="A3532">
        <v>23905800</v>
      </c>
      <c r="B3532" t="s">
        <v>3089</v>
      </c>
      <c r="D3532" t="s">
        <v>3090</v>
      </c>
      <c r="F3532">
        <v>1</v>
      </c>
      <c r="G3532">
        <v>0</v>
      </c>
      <c r="H3532">
        <v>0.61</v>
      </c>
      <c r="I3532">
        <v>0.61</v>
      </c>
      <c r="K3532"/>
      <c r="N3532" t="s">
        <v>3091</v>
      </c>
      <c r="O3532" t="s">
        <v>3092</v>
      </c>
      <c r="P3532" t="s">
        <v>3093</v>
      </c>
      <c r="R3532" t="s">
        <v>3094</v>
      </c>
    </row>
    <row r="3533" spans="1:18" x14ac:dyDescent="0.25">
      <c r="A3533">
        <v>23905900</v>
      </c>
      <c r="B3533" t="s">
        <v>3089</v>
      </c>
      <c r="D3533" t="s">
        <v>3090</v>
      </c>
      <c r="F3533">
        <v>1</v>
      </c>
      <c r="G3533">
        <v>0</v>
      </c>
      <c r="H3533">
        <v>2.68</v>
      </c>
      <c r="I3533">
        <v>2.68</v>
      </c>
      <c r="K3533"/>
      <c r="N3533" t="s">
        <v>3091</v>
      </c>
      <c r="O3533" t="s">
        <v>3092</v>
      </c>
      <c r="P3533" t="s">
        <v>3093</v>
      </c>
      <c r="R3533" t="s">
        <v>3094</v>
      </c>
    </row>
    <row r="3534" spans="1:18" x14ac:dyDescent="0.25">
      <c r="A3534">
        <v>23906000</v>
      </c>
      <c r="B3534" t="s">
        <v>3089</v>
      </c>
      <c r="D3534" t="s">
        <v>3090</v>
      </c>
      <c r="F3534">
        <v>1</v>
      </c>
      <c r="G3534">
        <v>0</v>
      </c>
      <c r="H3534">
        <v>11.51</v>
      </c>
      <c r="I3534">
        <v>11.51</v>
      </c>
      <c r="K3534"/>
      <c r="N3534" t="s">
        <v>3091</v>
      </c>
      <c r="O3534" t="s">
        <v>3092</v>
      </c>
      <c r="P3534" t="s">
        <v>3093</v>
      </c>
      <c r="R3534" t="s">
        <v>3094</v>
      </c>
    </row>
    <row r="3535" spans="1:18" x14ac:dyDescent="0.25">
      <c r="A3535">
        <v>23906100</v>
      </c>
      <c r="B3535" t="s">
        <v>3089</v>
      </c>
      <c r="D3535" t="s">
        <v>3090</v>
      </c>
      <c r="F3535">
        <v>1</v>
      </c>
      <c r="G3535">
        <v>0</v>
      </c>
      <c r="H3535">
        <v>1.25</v>
      </c>
      <c r="I3535">
        <v>1.25</v>
      </c>
      <c r="K3535"/>
      <c r="N3535" t="s">
        <v>3091</v>
      </c>
      <c r="O3535" t="s">
        <v>3092</v>
      </c>
      <c r="P3535" t="s">
        <v>3093</v>
      </c>
      <c r="R3535" t="s">
        <v>3094</v>
      </c>
    </row>
    <row r="3536" spans="1:18" x14ac:dyDescent="0.25">
      <c r="A3536">
        <v>23906200</v>
      </c>
      <c r="B3536" t="s">
        <v>3089</v>
      </c>
      <c r="D3536" t="s">
        <v>3090</v>
      </c>
      <c r="F3536">
        <v>1</v>
      </c>
      <c r="G3536">
        <v>0</v>
      </c>
      <c r="H3536">
        <v>0</v>
      </c>
      <c r="I3536">
        <v>0</v>
      </c>
      <c r="K3536"/>
      <c r="N3536" t="s">
        <v>3091</v>
      </c>
      <c r="O3536" t="s">
        <v>3092</v>
      </c>
      <c r="P3536" t="s">
        <v>3093</v>
      </c>
      <c r="R3536" t="s">
        <v>3094</v>
      </c>
    </row>
    <row r="3537" spans="1:18" x14ac:dyDescent="0.25">
      <c r="A3537">
        <v>23906300</v>
      </c>
      <c r="B3537" t="s">
        <v>3089</v>
      </c>
      <c r="D3537" t="s">
        <v>3090</v>
      </c>
      <c r="F3537">
        <v>1</v>
      </c>
      <c r="G3537">
        <v>0</v>
      </c>
      <c r="H3537">
        <v>8.8699999999999992</v>
      </c>
      <c r="I3537">
        <v>8.8699999999999992</v>
      </c>
      <c r="K3537"/>
      <c r="N3537" t="s">
        <v>3091</v>
      </c>
      <c r="O3537" t="s">
        <v>3092</v>
      </c>
      <c r="P3537" t="s">
        <v>3093</v>
      </c>
      <c r="R3537" t="s">
        <v>3094</v>
      </c>
    </row>
    <row r="3538" spans="1:18" x14ac:dyDescent="0.25">
      <c r="A3538">
        <v>23906400</v>
      </c>
      <c r="B3538" t="s">
        <v>3089</v>
      </c>
      <c r="D3538" t="s">
        <v>3090</v>
      </c>
      <c r="F3538">
        <v>1</v>
      </c>
      <c r="G3538">
        <v>0</v>
      </c>
      <c r="H3538">
        <v>0.35</v>
      </c>
      <c r="I3538">
        <v>0.35</v>
      </c>
      <c r="K3538"/>
      <c r="N3538" t="s">
        <v>3091</v>
      </c>
      <c r="O3538" t="s">
        <v>3092</v>
      </c>
      <c r="P3538" t="s">
        <v>3093</v>
      </c>
      <c r="R3538" t="s">
        <v>3094</v>
      </c>
    </row>
    <row r="3539" spans="1:18" x14ac:dyDescent="0.25">
      <c r="A3539">
        <v>23906500</v>
      </c>
      <c r="B3539" t="s">
        <v>3089</v>
      </c>
      <c r="D3539" t="s">
        <v>3090</v>
      </c>
      <c r="F3539">
        <v>1</v>
      </c>
      <c r="G3539">
        <v>0</v>
      </c>
      <c r="H3539">
        <v>0.84</v>
      </c>
      <c r="I3539">
        <v>0.84</v>
      </c>
      <c r="K3539"/>
      <c r="N3539" t="s">
        <v>3091</v>
      </c>
      <c r="O3539" t="s">
        <v>3092</v>
      </c>
      <c r="P3539" t="s">
        <v>3093</v>
      </c>
      <c r="R3539" t="s">
        <v>3094</v>
      </c>
    </row>
    <row r="3540" spans="1:18" x14ac:dyDescent="0.25">
      <c r="A3540">
        <v>23906600</v>
      </c>
      <c r="B3540" t="s">
        <v>3089</v>
      </c>
      <c r="D3540" t="s">
        <v>3090</v>
      </c>
      <c r="F3540">
        <v>1</v>
      </c>
      <c r="G3540">
        <v>0</v>
      </c>
      <c r="H3540">
        <v>0.64</v>
      </c>
      <c r="I3540">
        <v>0.64</v>
      </c>
      <c r="K3540"/>
      <c r="N3540" t="s">
        <v>3091</v>
      </c>
      <c r="O3540" t="s">
        <v>3092</v>
      </c>
      <c r="P3540" t="s">
        <v>3093</v>
      </c>
      <c r="R3540" t="s">
        <v>3094</v>
      </c>
    </row>
    <row r="3541" spans="1:18" x14ac:dyDescent="0.25">
      <c r="A3541">
        <v>23906700</v>
      </c>
      <c r="B3541" t="s">
        <v>3089</v>
      </c>
      <c r="D3541" t="s">
        <v>3090</v>
      </c>
      <c r="F3541">
        <v>1</v>
      </c>
      <c r="G3541">
        <v>0</v>
      </c>
      <c r="H3541">
        <v>0.55000000000000004</v>
      </c>
      <c r="I3541">
        <v>0.55000000000000004</v>
      </c>
      <c r="K3541"/>
      <c r="N3541" t="s">
        <v>3091</v>
      </c>
      <c r="O3541" t="s">
        <v>3092</v>
      </c>
      <c r="P3541" t="s">
        <v>3093</v>
      </c>
      <c r="R3541" t="s">
        <v>3094</v>
      </c>
    </row>
    <row r="3542" spans="1:18" x14ac:dyDescent="0.25">
      <c r="A3542">
        <v>23906800</v>
      </c>
      <c r="B3542" t="s">
        <v>3089</v>
      </c>
      <c r="D3542" t="s">
        <v>3090</v>
      </c>
      <c r="F3542">
        <v>1</v>
      </c>
      <c r="G3542">
        <v>0</v>
      </c>
      <c r="H3542">
        <v>7.25</v>
      </c>
      <c r="I3542">
        <v>7.25</v>
      </c>
      <c r="K3542"/>
      <c r="N3542" t="s">
        <v>3091</v>
      </c>
      <c r="O3542" t="s">
        <v>3092</v>
      </c>
      <c r="P3542" t="s">
        <v>3093</v>
      </c>
      <c r="R3542" t="s">
        <v>3094</v>
      </c>
    </row>
    <row r="3543" spans="1:18" x14ac:dyDescent="0.25">
      <c r="A3543">
        <v>23906900</v>
      </c>
      <c r="B3543" t="s">
        <v>3089</v>
      </c>
      <c r="D3543" t="s">
        <v>3090</v>
      </c>
      <c r="F3543">
        <v>1</v>
      </c>
      <c r="G3543">
        <v>0</v>
      </c>
      <c r="H3543">
        <v>0.75</v>
      </c>
      <c r="I3543">
        <v>0.75</v>
      </c>
      <c r="K3543"/>
      <c r="N3543" t="s">
        <v>3091</v>
      </c>
      <c r="O3543" t="s">
        <v>3092</v>
      </c>
      <c r="P3543" t="s">
        <v>3093</v>
      </c>
      <c r="R3543" t="s">
        <v>3094</v>
      </c>
    </row>
    <row r="3544" spans="1:18" x14ac:dyDescent="0.25">
      <c r="A3544">
        <v>23907000</v>
      </c>
      <c r="B3544" t="s">
        <v>3089</v>
      </c>
      <c r="D3544" t="s">
        <v>3090</v>
      </c>
      <c r="F3544">
        <v>1</v>
      </c>
      <c r="G3544">
        <v>0</v>
      </c>
      <c r="H3544">
        <v>0.26140703517587899</v>
      </c>
      <c r="I3544">
        <v>0.26140703517587899</v>
      </c>
      <c r="K3544"/>
      <c r="N3544" t="s">
        <v>3091</v>
      </c>
      <c r="O3544" t="s">
        <v>3092</v>
      </c>
      <c r="P3544" t="s">
        <v>3093</v>
      </c>
      <c r="R3544" t="s">
        <v>3094</v>
      </c>
    </row>
    <row r="3545" spans="1:18" x14ac:dyDescent="0.25">
      <c r="A3545">
        <v>23907100</v>
      </c>
      <c r="B3545" t="s">
        <v>3089</v>
      </c>
      <c r="D3545" t="s">
        <v>3090</v>
      </c>
      <c r="F3545">
        <v>1</v>
      </c>
      <c r="G3545">
        <v>0</v>
      </c>
      <c r="H3545">
        <v>0.82</v>
      </c>
      <c r="I3545">
        <v>0.82</v>
      </c>
      <c r="K3545"/>
      <c r="N3545" t="s">
        <v>3091</v>
      </c>
      <c r="O3545" t="s">
        <v>3092</v>
      </c>
      <c r="P3545" t="s">
        <v>3093</v>
      </c>
      <c r="R3545" t="s">
        <v>3094</v>
      </c>
    </row>
    <row r="3546" spans="1:18" x14ac:dyDescent="0.25">
      <c r="A3546">
        <v>23907200</v>
      </c>
      <c r="B3546" t="s">
        <v>3089</v>
      </c>
      <c r="D3546" t="s">
        <v>3090</v>
      </c>
      <c r="F3546">
        <v>1</v>
      </c>
      <c r="G3546">
        <v>0</v>
      </c>
      <c r="H3546">
        <v>1.91</v>
      </c>
      <c r="I3546">
        <v>1.91</v>
      </c>
      <c r="K3546"/>
      <c r="N3546" t="s">
        <v>3091</v>
      </c>
      <c r="O3546" t="s">
        <v>3092</v>
      </c>
      <c r="P3546" t="s">
        <v>3093</v>
      </c>
      <c r="R3546" t="s">
        <v>3094</v>
      </c>
    </row>
    <row r="3547" spans="1:18" x14ac:dyDescent="0.25">
      <c r="A3547">
        <v>23907300</v>
      </c>
      <c r="B3547" t="s">
        <v>3089</v>
      </c>
      <c r="D3547" t="s">
        <v>3090</v>
      </c>
      <c r="F3547">
        <v>1</v>
      </c>
      <c r="G3547">
        <v>0</v>
      </c>
      <c r="H3547">
        <v>2.36</v>
      </c>
      <c r="I3547">
        <v>2.36</v>
      </c>
      <c r="K3547"/>
      <c r="N3547" t="s">
        <v>3091</v>
      </c>
      <c r="O3547" t="s">
        <v>3092</v>
      </c>
      <c r="P3547" t="s">
        <v>3093</v>
      </c>
      <c r="R3547" t="s">
        <v>3094</v>
      </c>
    </row>
    <row r="3548" spans="1:18" x14ac:dyDescent="0.25">
      <c r="A3548">
        <v>23907400</v>
      </c>
      <c r="B3548" t="s">
        <v>3089</v>
      </c>
      <c r="D3548" t="s">
        <v>3090</v>
      </c>
      <c r="F3548">
        <v>1</v>
      </c>
      <c r="G3548">
        <v>0</v>
      </c>
      <c r="H3548">
        <v>0.71</v>
      </c>
      <c r="I3548">
        <v>0.71</v>
      </c>
      <c r="K3548"/>
      <c r="N3548" t="s">
        <v>3091</v>
      </c>
      <c r="O3548" t="s">
        <v>3092</v>
      </c>
      <c r="P3548" t="s">
        <v>3093</v>
      </c>
      <c r="R3548" t="s">
        <v>3094</v>
      </c>
    </row>
    <row r="3549" spans="1:18" x14ac:dyDescent="0.25">
      <c r="A3549">
        <v>23907500</v>
      </c>
      <c r="B3549" t="s">
        <v>3089</v>
      </c>
      <c r="D3549" t="s">
        <v>3090</v>
      </c>
      <c r="F3549">
        <v>1</v>
      </c>
      <c r="G3549">
        <v>0</v>
      </c>
      <c r="H3549">
        <v>2.2599999999999998</v>
      </c>
      <c r="I3549">
        <v>2.2599999999999998</v>
      </c>
      <c r="K3549"/>
      <c r="N3549" t="s">
        <v>3091</v>
      </c>
      <c r="O3549" t="s">
        <v>3092</v>
      </c>
      <c r="P3549" t="s">
        <v>3093</v>
      </c>
      <c r="R3549" t="s">
        <v>3094</v>
      </c>
    </row>
    <row r="3550" spans="1:18" x14ac:dyDescent="0.25">
      <c r="A3550">
        <v>23907600</v>
      </c>
      <c r="B3550" t="s">
        <v>3089</v>
      </c>
      <c r="D3550" t="s">
        <v>3090</v>
      </c>
      <c r="F3550">
        <v>1</v>
      </c>
      <c r="G3550">
        <v>0</v>
      </c>
      <c r="H3550">
        <v>1.2</v>
      </c>
      <c r="I3550">
        <v>1.2</v>
      </c>
      <c r="K3550"/>
      <c r="N3550" t="s">
        <v>3091</v>
      </c>
      <c r="O3550" t="s">
        <v>3092</v>
      </c>
      <c r="P3550" t="s">
        <v>3093</v>
      </c>
      <c r="R3550" t="s">
        <v>3094</v>
      </c>
    </row>
    <row r="3551" spans="1:18" x14ac:dyDescent="0.25">
      <c r="A3551">
        <v>23907700</v>
      </c>
      <c r="B3551" t="s">
        <v>3089</v>
      </c>
      <c r="D3551" t="s">
        <v>3090</v>
      </c>
      <c r="F3551">
        <v>1</v>
      </c>
      <c r="G3551">
        <v>0</v>
      </c>
      <c r="H3551">
        <v>0.12</v>
      </c>
      <c r="I3551">
        <v>0.12</v>
      </c>
      <c r="K3551"/>
      <c r="N3551" t="s">
        <v>3091</v>
      </c>
      <c r="O3551" t="s">
        <v>3092</v>
      </c>
      <c r="P3551" t="s">
        <v>3093</v>
      </c>
      <c r="R3551" t="s">
        <v>3094</v>
      </c>
    </row>
    <row r="3552" spans="1:18" x14ac:dyDescent="0.25">
      <c r="A3552">
        <v>23907800</v>
      </c>
      <c r="B3552" t="s">
        <v>3089</v>
      </c>
      <c r="D3552" t="s">
        <v>3090</v>
      </c>
      <c r="F3552">
        <v>1</v>
      </c>
      <c r="G3552">
        <v>0</v>
      </c>
      <c r="H3552">
        <v>13.888461538461501</v>
      </c>
      <c r="I3552">
        <v>13.888461538461501</v>
      </c>
      <c r="K3552"/>
      <c r="N3552" t="s">
        <v>3091</v>
      </c>
      <c r="O3552" t="s">
        <v>3092</v>
      </c>
      <c r="P3552" t="s">
        <v>3093</v>
      </c>
      <c r="R3552" t="s">
        <v>3094</v>
      </c>
    </row>
    <row r="3553" spans="1:18" x14ac:dyDescent="0.25">
      <c r="A3553">
        <v>23907900</v>
      </c>
      <c r="B3553" t="s">
        <v>3089</v>
      </c>
      <c r="D3553" t="s">
        <v>3090</v>
      </c>
      <c r="F3553">
        <v>1</v>
      </c>
      <c r="G3553">
        <v>0</v>
      </c>
      <c r="H3553">
        <v>8.39</v>
      </c>
      <c r="I3553">
        <v>8.39</v>
      </c>
      <c r="K3553"/>
      <c r="N3553" t="s">
        <v>3091</v>
      </c>
      <c r="O3553" t="s">
        <v>3092</v>
      </c>
      <c r="P3553" t="s">
        <v>3093</v>
      </c>
      <c r="R3553" t="s">
        <v>3094</v>
      </c>
    </row>
    <row r="3554" spans="1:18" x14ac:dyDescent="0.25">
      <c r="A3554">
        <v>23908000</v>
      </c>
      <c r="B3554" t="s">
        <v>3089</v>
      </c>
      <c r="D3554" t="s">
        <v>3090</v>
      </c>
      <c r="F3554">
        <v>1</v>
      </c>
      <c r="G3554">
        <v>0</v>
      </c>
      <c r="H3554">
        <v>1.5</v>
      </c>
      <c r="I3554">
        <v>1.5</v>
      </c>
      <c r="K3554"/>
      <c r="N3554" t="s">
        <v>3091</v>
      </c>
      <c r="O3554" t="s">
        <v>3092</v>
      </c>
      <c r="P3554" t="s">
        <v>3093</v>
      </c>
      <c r="R3554" t="s">
        <v>3094</v>
      </c>
    </row>
    <row r="3555" spans="1:18" x14ac:dyDescent="0.25">
      <c r="A3555">
        <v>23908100</v>
      </c>
      <c r="B3555" t="s">
        <v>3089</v>
      </c>
      <c r="D3555" t="s">
        <v>3090</v>
      </c>
      <c r="F3555">
        <v>1</v>
      </c>
      <c r="G3555">
        <v>0</v>
      </c>
      <c r="H3555">
        <v>3.81</v>
      </c>
      <c r="I3555">
        <v>3.81</v>
      </c>
      <c r="K3555"/>
      <c r="N3555" t="s">
        <v>3091</v>
      </c>
      <c r="O3555" t="s">
        <v>3092</v>
      </c>
      <c r="P3555" t="s">
        <v>3093</v>
      </c>
      <c r="R3555" t="s">
        <v>3094</v>
      </c>
    </row>
    <row r="3556" spans="1:18" x14ac:dyDescent="0.25">
      <c r="A3556">
        <v>23908200</v>
      </c>
      <c r="B3556" t="s">
        <v>3089</v>
      </c>
      <c r="D3556" t="s">
        <v>3090</v>
      </c>
      <c r="F3556">
        <v>1</v>
      </c>
      <c r="G3556">
        <v>0</v>
      </c>
      <c r="H3556">
        <v>2.4300000000000002</v>
      </c>
      <c r="I3556">
        <v>2.4300000000000002</v>
      </c>
      <c r="K3556"/>
      <c r="N3556" t="s">
        <v>3091</v>
      </c>
      <c r="O3556" t="s">
        <v>3092</v>
      </c>
      <c r="P3556" t="s">
        <v>3093</v>
      </c>
      <c r="R3556" t="s">
        <v>3094</v>
      </c>
    </row>
    <row r="3557" spans="1:18" x14ac:dyDescent="0.25">
      <c r="A3557">
        <v>23908300</v>
      </c>
      <c r="B3557" t="s">
        <v>3089</v>
      </c>
      <c r="D3557" t="s">
        <v>3090</v>
      </c>
      <c r="F3557">
        <v>1</v>
      </c>
      <c r="G3557">
        <v>0</v>
      </c>
      <c r="H3557">
        <v>0</v>
      </c>
      <c r="I3557">
        <v>0</v>
      </c>
      <c r="K3557"/>
      <c r="N3557" t="s">
        <v>3091</v>
      </c>
      <c r="O3557" t="s">
        <v>3092</v>
      </c>
      <c r="P3557" t="s">
        <v>3093</v>
      </c>
      <c r="R3557" t="s">
        <v>3094</v>
      </c>
    </row>
    <row r="3558" spans="1:18" x14ac:dyDescent="0.25">
      <c r="A3558">
        <v>23908400</v>
      </c>
      <c r="B3558" t="s">
        <v>3089</v>
      </c>
      <c r="D3558" t="s">
        <v>3090</v>
      </c>
      <c r="F3558">
        <v>1</v>
      </c>
      <c r="G3558">
        <v>0</v>
      </c>
      <c r="H3558">
        <v>2.85</v>
      </c>
      <c r="I3558">
        <v>2.85</v>
      </c>
      <c r="K3558"/>
      <c r="N3558" t="s">
        <v>3091</v>
      </c>
      <c r="O3558" t="s">
        <v>3092</v>
      </c>
      <c r="P3558" t="s">
        <v>3093</v>
      </c>
      <c r="R3558" t="s">
        <v>3094</v>
      </c>
    </row>
    <row r="3559" spans="1:18" x14ac:dyDescent="0.25">
      <c r="A3559">
        <v>23908500</v>
      </c>
      <c r="B3559" t="s">
        <v>3089</v>
      </c>
      <c r="D3559" t="s">
        <v>3090</v>
      </c>
      <c r="F3559">
        <v>1</v>
      </c>
      <c r="G3559">
        <v>0</v>
      </c>
      <c r="H3559">
        <v>1.7</v>
      </c>
      <c r="I3559">
        <v>1.7</v>
      </c>
      <c r="K3559"/>
      <c r="N3559" t="s">
        <v>3091</v>
      </c>
      <c r="O3559" t="s">
        <v>3092</v>
      </c>
      <c r="P3559" t="s">
        <v>3093</v>
      </c>
      <c r="R3559" t="s">
        <v>3094</v>
      </c>
    </row>
    <row r="3560" spans="1:18" x14ac:dyDescent="0.25">
      <c r="A3560">
        <v>23908600</v>
      </c>
      <c r="B3560" t="s">
        <v>3089</v>
      </c>
      <c r="D3560" t="s">
        <v>3090</v>
      </c>
      <c r="F3560">
        <v>1</v>
      </c>
      <c r="G3560">
        <v>0</v>
      </c>
      <c r="H3560">
        <v>1.54</v>
      </c>
      <c r="I3560">
        <v>1.54</v>
      </c>
      <c r="K3560"/>
      <c r="N3560" t="s">
        <v>3091</v>
      </c>
      <c r="O3560" t="s">
        <v>3092</v>
      </c>
      <c r="P3560" t="s">
        <v>3093</v>
      </c>
      <c r="R3560" t="s">
        <v>3094</v>
      </c>
    </row>
    <row r="3561" spans="1:18" x14ac:dyDescent="0.25">
      <c r="A3561">
        <v>23908700</v>
      </c>
      <c r="B3561" t="s">
        <v>3089</v>
      </c>
      <c r="D3561" t="s">
        <v>3090</v>
      </c>
      <c r="F3561">
        <v>1</v>
      </c>
      <c r="G3561">
        <v>0</v>
      </c>
      <c r="H3561">
        <v>1.0900000000000001</v>
      </c>
      <c r="I3561">
        <v>1.0900000000000001</v>
      </c>
      <c r="K3561"/>
      <c r="N3561" t="s">
        <v>3091</v>
      </c>
      <c r="O3561" t="s">
        <v>3092</v>
      </c>
      <c r="P3561" t="s">
        <v>3093</v>
      </c>
      <c r="R3561" t="s">
        <v>3094</v>
      </c>
    </row>
    <row r="3562" spans="1:18" x14ac:dyDescent="0.25">
      <c r="A3562">
        <v>23908800</v>
      </c>
      <c r="B3562" t="s">
        <v>3089</v>
      </c>
      <c r="D3562" t="s">
        <v>3090</v>
      </c>
      <c r="F3562">
        <v>1</v>
      </c>
      <c r="G3562">
        <v>0</v>
      </c>
      <c r="H3562">
        <v>7.25</v>
      </c>
      <c r="I3562">
        <v>7.25</v>
      </c>
      <c r="K3562"/>
      <c r="N3562" t="s">
        <v>3091</v>
      </c>
      <c r="O3562" t="s">
        <v>3092</v>
      </c>
      <c r="P3562" t="s">
        <v>3093</v>
      </c>
      <c r="R3562" t="s">
        <v>3094</v>
      </c>
    </row>
    <row r="3563" spans="1:18" x14ac:dyDescent="0.25">
      <c r="A3563">
        <v>23908900</v>
      </c>
      <c r="B3563" t="s">
        <v>3089</v>
      </c>
      <c r="D3563" t="s">
        <v>3090</v>
      </c>
      <c r="F3563">
        <v>1</v>
      </c>
      <c r="G3563">
        <v>0</v>
      </c>
      <c r="H3563">
        <v>0.86</v>
      </c>
      <c r="I3563">
        <v>0.86</v>
      </c>
      <c r="K3563"/>
      <c r="N3563" t="s">
        <v>3091</v>
      </c>
      <c r="O3563" t="s">
        <v>3092</v>
      </c>
      <c r="P3563" t="s">
        <v>3093</v>
      </c>
      <c r="R3563" t="s">
        <v>3094</v>
      </c>
    </row>
    <row r="3564" spans="1:18" x14ac:dyDescent="0.25">
      <c r="A3564">
        <v>23909000</v>
      </c>
      <c r="B3564" t="s">
        <v>3089</v>
      </c>
      <c r="D3564" t="s">
        <v>3090</v>
      </c>
      <c r="F3564">
        <v>1</v>
      </c>
      <c r="G3564">
        <v>0</v>
      </c>
      <c r="H3564">
        <v>0.12</v>
      </c>
      <c r="I3564">
        <v>0.12</v>
      </c>
      <c r="K3564"/>
      <c r="N3564" t="s">
        <v>3091</v>
      </c>
      <c r="O3564" t="s">
        <v>3092</v>
      </c>
      <c r="P3564" t="s">
        <v>3093</v>
      </c>
      <c r="R3564" t="s">
        <v>3094</v>
      </c>
    </row>
    <row r="3565" spans="1:18" x14ac:dyDescent="0.25">
      <c r="A3565">
        <v>23909100</v>
      </c>
      <c r="B3565" t="s">
        <v>3089</v>
      </c>
      <c r="D3565" t="s">
        <v>3090</v>
      </c>
      <c r="F3565">
        <v>1</v>
      </c>
      <c r="G3565">
        <v>0</v>
      </c>
      <c r="H3565">
        <v>0.63</v>
      </c>
      <c r="I3565">
        <v>0.63</v>
      </c>
      <c r="K3565"/>
      <c r="N3565" t="s">
        <v>3091</v>
      </c>
      <c r="O3565" t="s">
        <v>3092</v>
      </c>
      <c r="P3565" t="s">
        <v>3093</v>
      </c>
      <c r="R3565" t="s">
        <v>3094</v>
      </c>
    </row>
    <row r="3566" spans="1:18" x14ac:dyDescent="0.25">
      <c r="A3566">
        <v>23909200</v>
      </c>
      <c r="B3566" t="s">
        <v>3089</v>
      </c>
      <c r="D3566" t="s">
        <v>3090</v>
      </c>
      <c r="F3566">
        <v>1</v>
      </c>
      <c r="G3566">
        <v>0</v>
      </c>
      <c r="H3566">
        <v>1.55</v>
      </c>
      <c r="I3566">
        <v>1.55</v>
      </c>
      <c r="K3566"/>
      <c r="N3566" t="s">
        <v>3091</v>
      </c>
      <c r="O3566" t="s">
        <v>3092</v>
      </c>
      <c r="P3566" t="s">
        <v>3093</v>
      </c>
      <c r="R3566" t="s">
        <v>3094</v>
      </c>
    </row>
    <row r="3567" spans="1:18" x14ac:dyDescent="0.25">
      <c r="A3567">
        <v>23909300</v>
      </c>
      <c r="B3567" t="s">
        <v>3089</v>
      </c>
      <c r="D3567" t="s">
        <v>3090</v>
      </c>
      <c r="F3567">
        <v>1</v>
      </c>
      <c r="G3567">
        <v>0</v>
      </c>
      <c r="H3567">
        <v>1.56</v>
      </c>
      <c r="I3567">
        <v>1.56</v>
      </c>
      <c r="K3567"/>
      <c r="N3567" t="s">
        <v>3091</v>
      </c>
      <c r="O3567" t="s">
        <v>3092</v>
      </c>
      <c r="P3567" t="s">
        <v>3093</v>
      </c>
      <c r="R3567" t="s">
        <v>3094</v>
      </c>
    </row>
    <row r="3568" spans="1:18" x14ac:dyDescent="0.25">
      <c r="A3568">
        <v>23909400</v>
      </c>
      <c r="B3568" t="s">
        <v>3089</v>
      </c>
      <c r="D3568" t="s">
        <v>3090</v>
      </c>
      <c r="F3568">
        <v>1</v>
      </c>
      <c r="G3568">
        <v>0</v>
      </c>
      <c r="H3568">
        <v>0.34</v>
      </c>
      <c r="I3568">
        <v>0.34</v>
      </c>
      <c r="K3568"/>
      <c r="N3568" t="s">
        <v>3091</v>
      </c>
      <c r="O3568" t="s">
        <v>3092</v>
      </c>
      <c r="P3568" t="s">
        <v>3093</v>
      </c>
      <c r="R3568" t="s">
        <v>3094</v>
      </c>
    </row>
    <row r="3569" spans="1:18" x14ac:dyDescent="0.25">
      <c r="A3569">
        <v>23909500</v>
      </c>
      <c r="B3569" t="s">
        <v>3089</v>
      </c>
      <c r="D3569" t="s">
        <v>3090</v>
      </c>
      <c r="F3569">
        <v>1</v>
      </c>
      <c r="G3569">
        <v>0</v>
      </c>
      <c r="H3569">
        <v>0.27</v>
      </c>
      <c r="I3569">
        <v>0.27</v>
      </c>
      <c r="K3569"/>
      <c r="N3569" t="s">
        <v>3091</v>
      </c>
      <c r="O3569" t="s">
        <v>3092</v>
      </c>
      <c r="P3569" t="s">
        <v>3093</v>
      </c>
      <c r="R3569" t="s">
        <v>3094</v>
      </c>
    </row>
    <row r="3570" spans="1:18" x14ac:dyDescent="0.25">
      <c r="A3570">
        <v>23909600</v>
      </c>
      <c r="B3570" t="s">
        <v>3089</v>
      </c>
      <c r="D3570" t="s">
        <v>3090</v>
      </c>
      <c r="F3570">
        <v>1</v>
      </c>
      <c r="G3570">
        <v>0</v>
      </c>
      <c r="H3570">
        <v>1.1000000000000001</v>
      </c>
      <c r="I3570">
        <v>1.1000000000000001</v>
      </c>
      <c r="K3570"/>
      <c r="N3570" t="s">
        <v>3091</v>
      </c>
      <c r="O3570" t="s">
        <v>3092</v>
      </c>
      <c r="P3570" t="s">
        <v>3093</v>
      </c>
      <c r="R3570" t="s">
        <v>3094</v>
      </c>
    </row>
    <row r="3571" spans="1:18" x14ac:dyDescent="0.25">
      <c r="A3571">
        <v>23909700</v>
      </c>
      <c r="B3571" t="s">
        <v>3089</v>
      </c>
      <c r="D3571" t="s">
        <v>3090</v>
      </c>
      <c r="F3571">
        <v>1</v>
      </c>
      <c r="G3571">
        <v>0</v>
      </c>
      <c r="H3571">
        <v>3.82</v>
      </c>
      <c r="I3571">
        <v>3.82</v>
      </c>
      <c r="K3571"/>
      <c r="N3571" t="s">
        <v>3091</v>
      </c>
      <c r="O3571" t="s">
        <v>3092</v>
      </c>
      <c r="P3571" t="s">
        <v>3093</v>
      </c>
      <c r="R3571" t="s">
        <v>3094</v>
      </c>
    </row>
    <row r="3572" spans="1:18" x14ac:dyDescent="0.25">
      <c r="A3572">
        <v>23909800</v>
      </c>
      <c r="B3572" t="s">
        <v>3089</v>
      </c>
      <c r="D3572" t="s">
        <v>3090</v>
      </c>
      <c r="F3572">
        <v>1</v>
      </c>
      <c r="G3572">
        <v>0</v>
      </c>
      <c r="H3572">
        <v>2.68</v>
      </c>
      <c r="I3572">
        <v>2.68</v>
      </c>
      <c r="K3572"/>
      <c r="N3572" t="s">
        <v>3091</v>
      </c>
      <c r="O3572" t="s">
        <v>3092</v>
      </c>
      <c r="P3572" t="s">
        <v>3093</v>
      </c>
      <c r="R3572" t="s">
        <v>3094</v>
      </c>
    </row>
    <row r="3573" spans="1:18" x14ac:dyDescent="0.25">
      <c r="A3573">
        <v>23909900</v>
      </c>
      <c r="B3573" t="s">
        <v>3089</v>
      </c>
      <c r="D3573" t="s">
        <v>3090</v>
      </c>
      <c r="F3573">
        <v>1</v>
      </c>
      <c r="G3573">
        <v>0</v>
      </c>
      <c r="H3573">
        <v>0.48</v>
      </c>
      <c r="I3573">
        <v>0.48</v>
      </c>
      <c r="K3573"/>
      <c r="N3573" t="s">
        <v>3091</v>
      </c>
      <c r="O3573" t="s">
        <v>3092</v>
      </c>
      <c r="P3573" t="s">
        <v>3093</v>
      </c>
      <c r="R3573" t="s">
        <v>3094</v>
      </c>
    </row>
    <row r="3574" spans="1:18" x14ac:dyDescent="0.25">
      <c r="A3574">
        <v>23910000</v>
      </c>
      <c r="B3574" t="s">
        <v>3089</v>
      </c>
      <c r="D3574" t="s">
        <v>3090</v>
      </c>
      <c r="F3574">
        <v>1</v>
      </c>
      <c r="G3574">
        <v>0</v>
      </c>
      <c r="H3574">
        <v>3.47275</v>
      </c>
      <c r="I3574">
        <v>3.47275</v>
      </c>
      <c r="K3574"/>
      <c r="N3574" t="s">
        <v>3091</v>
      </c>
      <c r="O3574" t="s">
        <v>3092</v>
      </c>
      <c r="P3574" t="s">
        <v>3093</v>
      </c>
      <c r="R3574" t="s">
        <v>3094</v>
      </c>
    </row>
    <row r="3575" spans="1:18" x14ac:dyDescent="0.25">
      <c r="A3575">
        <v>23910100</v>
      </c>
      <c r="B3575" t="s">
        <v>3089</v>
      </c>
      <c r="D3575" t="s">
        <v>3090</v>
      </c>
      <c r="F3575">
        <v>1</v>
      </c>
      <c r="G3575">
        <v>0</v>
      </c>
      <c r="H3575">
        <v>3.47273684210526</v>
      </c>
      <c r="I3575">
        <v>3.47273684210526</v>
      </c>
      <c r="K3575"/>
      <c r="N3575" t="s">
        <v>3091</v>
      </c>
      <c r="O3575" t="s">
        <v>3092</v>
      </c>
      <c r="P3575" t="s">
        <v>3093</v>
      </c>
      <c r="R3575" t="s">
        <v>3094</v>
      </c>
    </row>
    <row r="3576" spans="1:18" x14ac:dyDescent="0.25">
      <c r="A3576">
        <v>23910110</v>
      </c>
      <c r="B3576" t="s">
        <v>3089</v>
      </c>
      <c r="D3576" t="s">
        <v>3090</v>
      </c>
      <c r="F3576">
        <v>1</v>
      </c>
      <c r="G3576">
        <v>0</v>
      </c>
      <c r="H3576">
        <v>22</v>
      </c>
      <c r="I3576">
        <v>22</v>
      </c>
      <c r="K3576"/>
      <c r="N3576" t="s">
        <v>3091</v>
      </c>
      <c r="O3576" t="s">
        <v>3092</v>
      </c>
      <c r="P3576" t="s">
        <v>3093</v>
      </c>
      <c r="R3576" t="s">
        <v>3094</v>
      </c>
    </row>
    <row r="3577" spans="1:18" x14ac:dyDescent="0.25">
      <c r="A3577">
        <v>23910200</v>
      </c>
      <c r="B3577" t="s">
        <v>3089</v>
      </c>
      <c r="D3577" t="s">
        <v>3090</v>
      </c>
      <c r="F3577">
        <v>1</v>
      </c>
      <c r="G3577">
        <v>0</v>
      </c>
      <c r="H3577">
        <v>2.7</v>
      </c>
      <c r="I3577">
        <v>2.7</v>
      </c>
      <c r="K3577"/>
      <c r="N3577" t="s">
        <v>3091</v>
      </c>
      <c r="O3577" t="s">
        <v>3092</v>
      </c>
      <c r="P3577" t="s">
        <v>3093</v>
      </c>
      <c r="R3577" t="s">
        <v>3094</v>
      </c>
    </row>
    <row r="3578" spans="1:18" x14ac:dyDescent="0.25">
      <c r="A3578">
        <v>23910300</v>
      </c>
      <c r="B3578" t="s">
        <v>3089</v>
      </c>
      <c r="D3578" t="s">
        <v>3090</v>
      </c>
      <c r="F3578">
        <v>1</v>
      </c>
      <c r="G3578">
        <v>0</v>
      </c>
      <c r="H3578">
        <v>2.2000000000000002</v>
      </c>
      <c r="I3578">
        <v>2.2000000000000002</v>
      </c>
      <c r="K3578"/>
      <c r="N3578" t="s">
        <v>3091</v>
      </c>
      <c r="O3578" t="s">
        <v>3092</v>
      </c>
      <c r="P3578" t="s">
        <v>3093</v>
      </c>
      <c r="R3578" t="s">
        <v>3094</v>
      </c>
    </row>
    <row r="3579" spans="1:18" x14ac:dyDescent="0.25">
      <c r="A3579">
        <v>23910400</v>
      </c>
      <c r="B3579" t="s">
        <v>3089</v>
      </c>
      <c r="D3579" t="s">
        <v>3090</v>
      </c>
      <c r="F3579">
        <v>1</v>
      </c>
      <c r="G3579">
        <v>0</v>
      </c>
      <c r="H3579">
        <v>3.9</v>
      </c>
      <c r="I3579">
        <v>3.9</v>
      </c>
      <c r="K3579"/>
      <c r="N3579" t="s">
        <v>3091</v>
      </c>
      <c r="O3579" t="s">
        <v>3092</v>
      </c>
      <c r="P3579" t="s">
        <v>3093</v>
      </c>
      <c r="R3579" t="s">
        <v>3094</v>
      </c>
    </row>
    <row r="3580" spans="1:18" x14ac:dyDescent="0.25">
      <c r="A3580">
        <v>23910500</v>
      </c>
      <c r="B3580" t="s">
        <v>3089</v>
      </c>
      <c r="D3580" t="s">
        <v>3090</v>
      </c>
      <c r="F3580">
        <v>1</v>
      </c>
      <c r="G3580">
        <v>0</v>
      </c>
      <c r="H3580">
        <v>0.94130000000000003</v>
      </c>
      <c r="I3580">
        <v>0.94130000000000003</v>
      </c>
      <c r="K3580"/>
      <c r="N3580" t="s">
        <v>3091</v>
      </c>
      <c r="O3580" t="s">
        <v>3092</v>
      </c>
      <c r="P3580" t="s">
        <v>3093</v>
      </c>
      <c r="R3580" t="s">
        <v>3094</v>
      </c>
    </row>
    <row r="3581" spans="1:18" x14ac:dyDescent="0.25">
      <c r="A3581">
        <v>23910600</v>
      </c>
      <c r="B3581" t="s">
        <v>3089</v>
      </c>
      <c r="D3581" t="s">
        <v>3090</v>
      </c>
      <c r="F3581">
        <v>1</v>
      </c>
      <c r="G3581">
        <v>0</v>
      </c>
      <c r="H3581">
        <v>3.9</v>
      </c>
      <c r="I3581">
        <v>3.9</v>
      </c>
      <c r="K3581"/>
      <c r="N3581" t="s">
        <v>3091</v>
      </c>
      <c r="O3581" t="s">
        <v>3092</v>
      </c>
      <c r="P3581" t="s">
        <v>3093</v>
      </c>
      <c r="R3581" t="s">
        <v>3094</v>
      </c>
    </row>
    <row r="3582" spans="1:18" x14ac:dyDescent="0.25">
      <c r="A3582">
        <v>23910700</v>
      </c>
      <c r="B3582" t="s">
        <v>3089</v>
      </c>
      <c r="D3582" t="s">
        <v>3090</v>
      </c>
      <c r="F3582">
        <v>1</v>
      </c>
      <c r="G3582">
        <v>0</v>
      </c>
      <c r="H3582">
        <v>0</v>
      </c>
      <c r="I3582">
        <v>0</v>
      </c>
      <c r="K3582"/>
      <c r="N3582" t="s">
        <v>3091</v>
      </c>
      <c r="O3582" t="s">
        <v>3092</v>
      </c>
      <c r="P3582" t="s">
        <v>3093</v>
      </c>
      <c r="R3582" t="s">
        <v>3094</v>
      </c>
    </row>
    <row r="3583" spans="1:18" x14ac:dyDescent="0.25">
      <c r="A3583">
        <v>23910800</v>
      </c>
      <c r="B3583" t="s">
        <v>3089</v>
      </c>
      <c r="D3583" t="s">
        <v>3090</v>
      </c>
      <c r="F3583">
        <v>1</v>
      </c>
      <c r="G3583">
        <v>0</v>
      </c>
      <c r="H3583">
        <v>1.6914</v>
      </c>
      <c r="I3583">
        <v>1.6914</v>
      </c>
      <c r="K3583"/>
      <c r="N3583" t="s">
        <v>3091</v>
      </c>
      <c r="O3583" t="s">
        <v>3092</v>
      </c>
      <c r="P3583" t="s">
        <v>3093</v>
      </c>
      <c r="R3583" t="s">
        <v>3094</v>
      </c>
    </row>
    <row r="3584" spans="1:18" x14ac:dyDescent="0.25">
      <c r="A3584">
        <v>23910900</v>
      </c>
      <c r="B3584" t="s">
        <v>3089</v>
      </c>
      <c r="D3584" t="s">
        <v>3090</v>
      </c>
      <c r="F3584">
        <v>1</v>
      </c>
      <c r="G3584">
        <v>0</v>
      </c>
      <c r="H3584">
        <v>1.69604397236871</v>
      </c>
      <c r="I3584">
        <v>1.69604397236871</v>
      </c>
      <c r="K3584"/>
      <c r="N3584" t="s">
        <v>3091</v>
      </c>
      <c r="O3584" t="s">
        <v>3092</v>
      </c>
      <c r="P3584" t="s">
        <v>3093</v>
      </c>
      <c r="R3584" t="s">
        <v>3094</v>
      </c>
    </row>
    <row r="3585" spans="1:18" x14ac:dyDescent="0.25">
      <c r="A3585">
        <v>23911000</v>
      </c>
      <c r="B3585" t="s">
        <v>3089</v>
      </c>
      <c r="D3585" t="s">
        <v>3090</v>
      </c>
      <c r="F3585">
        <v>1</v>
      </c>
      <c r="G3585">
        <v>0</v>
      </c>
      <c r="H3585">
        <v>1.34279041180086</v>
      </c>
      <c r="I3585">
        <v>1.34279041180086</v>
      </c>
      <c r="K3585"/>
      <c r="N3585" t="s">
        <v>3091</v>
      </c>
      <c r="O3585" t="s">
        <v>3092</v>
      </c>
      <c r="P3585" t="s">
        <v>3093</v>
      </c>
      <c r="R3585" t="s">
        <v>3094</v>
      </c>
    </row>
    <row r="3586" spans="1:18" x14ac:dyDescent="0.25">
      <c r="A3586">
        <v>23911100</v>
      </c>
      <c r="B3586" t="s">
        <v>3089</v>
      </c>
      <c r="D3586" t="s">
        <v>3090</v>
      </c>
      <c r="F3586">
        <v>1</v>
      </c>
      <c r="G3586">
        <v>0</v>
      </c>
      <c r="H3586">
        <v>2.1</v>
      </c>
      <c r="I3586">
        <v>2.1</v>
      </c>
      <c r="K3586"/>
      <c r="N3586" t="s">
        <v>3091</v>
      </c>
      <c r="O3586" t="s">
        <v>3092</v>
      </c>
      <c r="P3586" t="s">
        <v>3093</v>
      </c>
      <c r="R3586" t="s">
        <v>3094</v>
      </c>
    </row>
    <row r="3587" spans="1:18" x14ac:dyDescent="0.25">
      <c r="A3587">
        <v>23911200</v>
      </c>
      <c r="B3587" t="s">
        <v>3089</v>
      </c>
      <c r="D3587" t="s">
        <v>3090</v>
      </c>
      <c r="F3587">
        <v>1</v>
      </c>
      <c r="G3587">
        <v>0</v>
      </c>
      <c r="H3587">
        <v>11.59</v>
      </c>
      <c r="I3587">
        <v>11.59</v>
      </c>
      <c r="K3587"/>
      <c r="N3587" t="s">
        <v>3091</v>
      </c>
      <c r="O3587" t="s">
        <v>3092</v>
      </c>
      <c r="P3587" t="s">
        <v>3093</v>
      </c>
      <c r="R3587" t="s">
        <v>3094</v>
      </c>
    </row>
    <row r="3588" spans="1:18" x14ac:dyDescent="0.25">
      <c r="A3588">
        <v>23911300</v>
      </c>
      <c r="B3588" t="s">
        <v>3089</v>
      </c>
      <c r="D3588" t="s">
        <v>3090</v>
      </c>
      <c r="F3588">
        <v>1</v>
      </c>
      <c r="G3588">
        <v>0</v>
      </c>
      <c r="H3588">
        <v>0</v>
      </c>
      <c r="I3588">
        <v>0</v>
      </c>
      <c r="K3588"/>
      <c r="N3588" t="s">
        <v>3091</v>
      </c>
      <c r="O3588" t="s">
        <v>3092</v>
      </c>
      <c r="P3588" t="s">
        <v>3093</v>
      </c>
      <c r="R3588" t="s">
        <v>3094</v>
      </c>
    </row>
    <row r="3589" spans="1:18" x14ac:dyDescent="0.25">
      <c r="A3589">
        <v>23911301</v>
      </c>
      <c r="B3589" t="s">
        <v>3089</v>
      </c>
      <c r="D3589" t="s">
        <v>3090</v>
      </c>
      <c r="F3589">
        <v>1</v>
      </c>
      <c r="G3589">
        <v>0</v>
      </c>
      <c r="H3589">
        <v>9.6699900800741503</v>
      </c>
      <c r="I3589">
        <v>9.6699900800741503</v>
      </c>
      <c r="K3589"/>
      <c r="N3589" t="s">
        <v>3091</v>
      </c>
      <c r="O3589" t="s">
        <v>3092</v>
      </c>
      <c r="P3589" t="s">
        <v>3093</v>
      </c>
      <c r="R3589" t="s">
        <v>3094</v>
      </c>
    </row>
    <row r="3590" spans="1:18" x14ac:dyDescent="0.25">
      <c r="A3590">
        <v>23911400</v>
      </c>
      <c r="B3590" t="s">
        <v>3089</v>
      </c>
      <c r="D3590" t="s">
        <v>3090</v>
      </c>
      <c r="F3590">
        <v>1</v>
      </c>
      <c r="G3590">
        <v>0</v>
      </c>
      <c r="H3590">
        <v>18.134309602198101</v>
      </c>
      <c r="I3590">
        <v>18.134309602198101</v>
      </c>
      <c r="K3590"/>
      <c r="N3590" t="s">
        <v>3091</v>
      </c>
      <c r="O3590" t="s">
        <v>3092</v>
      </c>
      <c r="P3590" t="s">
        <v>3093</v>
      </c>
      <c r="R3590" t="s">
        <v>3094</v>
      </c>
    </row>
    <row r="3591" spans="1:18" x14ac:dyDescent="0.25">
      <c r="A3591">
        <v>23911500</v>
      </c>
      <c r="B3591" t="s">
        <v>3089</v>
      </c>
      <c r="D3591" t="s">
        <v>3090</v>
      </c>
      <c r="F3591">
        <v>1</v>
      </c>
      <c r="G3591">
        <v>0</v>
      </c>
      <c r="H3591">
        <v>18.27</v>
      </c>
      <c r="I3591">
        <v>18.27</v>
      </c>
      <c r="K3591"/>
      <c r="N3591" t="s">
        <v>3091</v>
      </c>
      <c r="O3591" t="s">
        <v>3092</v>
      </c>
      <c r="P3591" t="s">
        <v>3093</v>
      </c>
      <c r="R3591" t="s">
        <v>3094</v>
      </c>
    </row>
    <row r="3592" spans="1:18" x14ac:dyDescent="0.25">
      <c r="A3592">
        <v>23911600</v>
      </c>
      <c r="B3592" t="s">
        <v>3089</v>
      </c>
      <c r="D3592" t="s">
        <v>3090</v>
      </c>
      <c r="F3592">
        <v>1</v>
      </c>
      <c r="G3592">
        <v>0</v>
      </c>
      <c r="H3592">
        <v>5.0166666666666702</v>
      </c>
      <c r="I3592">
        <v>5.0166666666666702</v>
      </c>
      <c r="K3592"/>
      <c r="N3592" t="s">
        <v>3091</v>
      </c>
      <c r="O3592" t="s">
        <v>3092</v>
      </c>
      <c r="P3592" t="s">
        <v>3093</v>
      </c>
      <c r="R3592" t="s">
        <v>3094</v>
      </c>
    </row>
    <row r="3593" spans="1:18" x14ac:dyDescent="0.25">
      <c r="A3593">
        <v>23911700</v>
      </c>
      <c r="B3593" t="s">
        <v>3089</v>
      </c>
      <c r="D3593" t="s">
        <v>3090</v>
      </c>
      <c r="F3593">
        <v>1</v>
      </c>
      <c r="G3593">
        <v>0</v>
      </c>
      <c r="H3593">
        <v>50.959375000000001</v>
      </c>
      <c r="I3593">
        <v>50.959375000000001</v>
      </c>
      <c r="K3593"/>
      <c r="N3593" t="s">
        <v>3091</v>
      </c>
      <c r="O3593" t="s">
        <v>3092</v>
      </c>
      <c r="P3593" t="s">
        <v>3093</v>
      </c>
      <c r="R3593" t="s">
        <v>3094</v>
      </c>
    </row>
    <row r="3594" spans="1:18" x14ac:dyDescent="0.25">
      <c r="A3594">
        <v>23911800</v>
      </c>
      <c r="B3594" t="s">
        <v>3089</v>
      </c>
      <c r="D3594" t="s">
        <v>3090</v>
      </c>
      <c r="F3594">
        <v>1</v>
      </c>
      <c r="G3594">
        <v>0</v>
      </c>
      <c r="H3594">
        <v>41.270063694267499</v>
      </c>
      <c r="I3594">
        <v>41.270063694267499</v>
      </c>
      <c r="K3594"/>
      <c r="N3594" t="s">
        <v>3091</v>
      </c>
      <c r="O3594" t="s">
        <v>3092</v>
      </c>
      <c r="P3594" t="s">
        <v>3093</v>
      </c>
      <c r="R3594" t="s">
        <v>3094</v>
      </c>
    </row>
    <row r="3595" spans="1:18" x14ac:dyDescent="0.25">
      <c r="A3595">
        <v>23911900</v>
      </c>
      <c r="B3595" t="s">
        <v>3089</v>
      </c>
      <c r="D3595" t="s">
        <v>3090</v>
      </c>
      <c r="F3595">
        <v>1</v>
      </c>
      <c r="G3595">
        <v>0</v>
      </c>
      <c r="H3595">
        <v>17.266666666666701</v>
      </c>
      <c r="I3595">
        <v>17.266666666666701</v>
      </c>
      <c r="K3595"/>
      <c r="N3595" t="s">
        <v>3091</v>
      </c>
      <c r="O3595" t="s">
        <v>3092</v>
      </c>
      <c r="P3595" t="s">
        <v>3093</v>
      </c>
      <c r="R3595" t="s">
        <v>3094</v>
      </c>
    </row>
    <row r="3596" spans="1:18" x14ac:dyDescent="0.25">
      <c r="A3596">
        <v>23912000</v>
      </c>
      <c r="B3596" t="s">
        <v>3089</v>
      </c>
      <c r="D3596" t="s">
        <v>3090</v>
      </c>
      <c r="F3596">
        <v>1</v>
      </c>
      <c r="G3596">
        <v>0</v>
      </c>
      <c r="H3596">
        <v>0</v>
      </c>
      <c r="I3596">
        <v>0</v>
      </c>
      <c r="K3596"/>
      <c r="N3596" t="s">
        <v>3091</v>
      </c>
      <c r="O3596" t="s">
        <v>3092</v>
      </c>
      <c r="P3596" t="s">
        <v>3093</v>
      </c>
      <c r="R3596" t="s">
        <v>3094</v>
      </c>
    </row>
    <row r="3597" spans="1:18" x14ac:dyDescent="0.25">
      <c r="A3597">
        <v>23912100</v>
      </c>
      <c r="B3597" t="s">
        <v>3089</v>
      </c>
      <c r="D3597" t="s">
        <v>3090</v>
      </c>
      <c r="F3597">
        <v>1</v>
      </c>
      <c r="G3597">
        <v>0</v>
      </c>
      <c r="H3597">
        <v>26.07</v>
      </c>
      <c r="I3597">
        <v>26.07</v>
      </c>
      <c r="K3597"/>
      <c r="N3597" t="s">
        <v>3091</v>
      </c>
      <c r="O3597" t="s">
        <v>3092</v>
      </c>
      <c r="P3597" t="s">
        <v>3093</v>
      </c>
      <c r="R3597" t="s">
        <v>3094</v>
      </c>
    </row>
    <row r="3598" spans="1:18" x14ac:dyDescent="0.25">
      <c r="A3598">
        <v>23912200</v>
      </c>
      <c r="B3598" t="s">
        <v>3089</v>
      </c>
      <c r="D3598" t="s">
        <v>3090</v>
      </c>
      <c r="F3598">
        <v>1</v>
      </c>
      <c r="G3598">
        <v>0</v>
      </c>
      <c r="H3598">
        <v>22.85</v>
      </c>
      <c r="I3598">
        <v>22.85</v>
      </c>
      <c r="K3598"/>
      <c r="N3598" t="s">
        <v>3091</v>
      </c>
      <c r="O3598" t="s">
        <v>3092</v>
      </c>
      <c r="P3598" t="s">
        <v>3093</v>
      </c>
      <c r="R3598" t="s">
        <v>3094</v>
      </c>
    </row>
    <row r="3599" spans="1:18" x14ac:dyDescent="0.25">
      <c r="A3599">
        <v>23912300</v>
      </c>
      <c r="B3599" t="s">
        <v>3089</v>
      </c>
      <c r="D3599" t="s">
        <v>3090</v>
      </c>
      <c r="F3599">
        <v>1</v>
      </c>
      <c r="G3599">
        <v>0</v>
      </c>
      <c r="H3599">
        <v>249.29</v>
      </c>
      <c r="I3599">
        <v>249.29</v>
      </c>
      <c r="K3599"/>
      <c r="N3599" t="s">
        <v>3091</v>
      </c>
      <c r="O3599" t="s">
        <v>3092</v>
      </c>
      <c r="P3599" t="s">
        <v>3093</v>
      </c>
      <c r="R3599" t="s">
        <v>3094</v>
      </c>
    </row>
    <row r="3600" spans="1:18" x14ac:dyDescent="0.25">
      <c r="A3600">
        <v>23912400</v>
      </c>
      <c r="B3600" t="s">
        <v>3089</v>
      </c>
      <c r="D3600" t="s">
        <v>3090</v>
      </c>
      <c r="F3600">
        <v>1</v>
      </c>
      <c r="G3600">
        <v>0</v>
      </c>
      <c r="H3600">
        <v>7.8230000000000004</v>
      </c>
      <c r="I3600">
        <v>7.8230000000000004</v>
      </c>
      <c r="K3600"/>
      <c r="N3600" t="s">
        <v>3091</v>
      </c>
      <c r="O3600" t="s">
        <v>3092</v>
      </c>
      <c r="P3600" t="s">
        <v>3093</v>
      </c>
      <c r="R3600" t="s">
        <v>3094</v>
      </c>
    </row>
    <row r="3601" spans="1:18" x14ac:dyDescent="0.25">
      <c r="A3601">
        <v>23912401</v>
      </c>
      <c r="B3601" t="s">
        <v>3089</v>
      </c>
      <c r="D3601" t="s">
        <v>3090</v>
      </c>
      <c r="F3601">
        <v>1</v>
      </c>
      <c r="G3601">
        <v>0</v>
      </c>
      <c r="H3601">
        <v>0</v>
      </c>
      <c r="I3601">
        <v>0</v>
      </c>
      <c r="K3601"/>
      <c r="N3601" t="s">
        <v>3091</v>
      </c>
      <c r="O3601" t="s">
        <v>3092</v>
      </c>
      <c r="P3601" t="s">
        <v>3093</v>
      </c>
      <c r="R3601" t="s">
        <v>3094</v>
      </c>
    </row>
    <row r="3602" spans="1:18" x14ac:dyDescent="0.25">
      <c r="A3602">
        <v>23912500</v>
      </c>
      <c r="B3602" t="s">
        <v>3089</v>
      </c>
      <c r="D3602" t="s">
        <v>3090</v>
      </c>
      <c r="F3602">
        <v>1</v>
      </c>
      <c r="G3602">
        <v>0</v>
      </c>
      <c r="H3602">
        <v>7.8230000000000004</v>
      </c>
      <c r="I3602">
        <v>7.8230000000000004</v>
      </c>
      <c r="K3602"/>
      <c r="N3602" t="s">
        <v>3091</v>
      </c>
      <c r="O3602" t="s">
        <v>3092</v>
      </c>
      <c r="P3602" t="s">
        <v>3093</v>
      </c>
      <c r="R3602" t="s">
        <v>3094</v>
      </c>
    </row>
    <row r="3603" spans="1:18" x14ac:dyDescent="0.25">
      <c r="A3603">
        <v>23912600</v>
      </c>
      <c r="B3603" t="s">
        <v>3089</v>
      </c>
      <c r="D3603" t="s">
        <v>3090</v>
      </c>
      <c r="F3603">
        <v>1</v>
      </c>
      <c r="G3603">
        <v>0</v>
      </c>
      <c r="H3603">
        <v>0</v>
      </c>
      <c r="I3603">
        <v>0</v>
      </c>
      <c r="K3603"/>
      <c r="N3603" t="s">
        <v>3091</v>
      </c>
      <c r="O3603" t="s">
        <v>3092</v>
      </c>
      <c r="P3603" t="s">
        <v>3093</v>
      </c>
      <c r="R3603" t="s">
        <v>3094</v>
      </c>
    </row>
    <row r="3604" spans="1:18" x14ac:dyDescent="0.25">
      <c r="A3604">
        <v>23912700</v>
      </c>
      <c r="B3604" t="s">
        <v>3089</v>
      </c>
      <c r="D3604" t="s">
        <v>3090</v>
      </c>
      <c r="F3604">
        <v>1</v>
      </c>
      <c r="G3604">
        <v>0</v>
      </c>
      <c r="H3604">
        <v>1.46</v>
      </c>
      <c r="I3604">
        <v>1.46</v>
      </c>
      <c r="K3604"/>
      <c r="N3604" t="s">
        <v>3091</v>
      </c>
      <c r="O3604" t="s">
        <v>3092</v>
      </c>
      <c r="P3604" t="s">
        <v>3093</v>
      </c>
      <c r="R3604" t="s">
        <v>3094</v>
      </c>
    </row>
    <row r="3605" spans="1:18" x14ac:dyDescent="0.25">
      <c r="A3605">
        <v>23912800</v>
      </c>
      <c r="B3605" t="s">
        <v>3089</v>
      </c>
      <c r="D3605" t="s">
        <v>3090</v>
      </c>
      <c r="F3605">
        <v>1</v>
      </c>
      <c r="G3605">
        <v>0</v>
      </c>
      <c r="H3605">
        <v>0.75</v>
      </c>
      <c r="I3605">
        <v>0.75</v>
      </c>
      <c r="K3605"/>
      <c r="N3605" t="s">
        <v>3091</v>
      </c>
      <c r="O3605" t="s">
        <v>3092</v>
      </c>
      <c r="P3605" t="s">
        <v>3093</v>
      </c>
      <c r="R3605" t="s">
        <v>3094</v>
      </c>
    </row>
    <row r="3606" spans="1:18" x14ac:dyDescent="0.25">
      <c r="A3606">
        <v>23912900</v>
      </c>
      <c r="B3606" t="s">
        <v>3089</v>
      </c>
      <c r="D3606" t="s">
        <v>3090</v>
      </c>
      <c r="F3606">
        <v>1</v>
      </c>
      <c r="G3606">
        <v>0</v>
      </c>
      <c r="H3606">
        <v>1.256</v>
      </c>
      <c r="I3606">
        <v>1.256</v>
      </c>
      <c r="K3606"/>
      <c r="N3606" t="s">
        <v>3091</v>
      </c>
      <c r="O3606" t="s">
        <v>3092</v>
      </c>
      <c r="P3606" t="s">
        <v>3093</v>
      </c>
      <c r="R3606" t="s">
        <v>3094</v>
      </c>
    </row>
    <row r="3607" spans="1:18" x14ac:dyDescent="0.25">
      <c r="A3607">
        <v>23913000</v>
      </c>
      <c r="B3607" t="s">
        <v>3089</v>
      </c>
      <c r="D3607" t="s">
        <v>3090</v>
      </c>
      <c r="F3607">
        <v>1</v>
      </c>
      <c r="G3607">
        <v>0</v>
      </c>
      <c r="H3607">
        <v>75</v>
      </c>
      <c r="I3607">
        <v>75</v>
      </c>
      <c r="K3607"/>
      <c r="N3607" t="s">
        <v>3091</v>
      </c>
      <c r="O3607" t="s">
        <v>3092</v>
      </c>
      <c r="P3607" t="s">
        <v>3093</v>
      </c>
      <c r="R3607" t="s">
        <v>3094</v>
      </c>
    </row>
    <row r="3608" spans="1:18" x14ac:dyDescent="0.25">
      <c r="A3608">
        <v>23913100</v>
      </c>
      <c r="B3608" t="s">
        <v>3089</v>
      </c>
      <c r="D3608" t="s">
        <v>3090</v>
      </c>
      <c r="F3608">
        <v>1</v>
      </c>
      <c r="G3608">
        <v>0</v>
      </c>
      <c r="H3608">
        <v>89.591562499999995</v>
      </c>
      <c r="I3608">
        <v>89.591562499999995</v>
      </c>
      <c r="K3608"/>
      <c r="N3608" t="s">
        <v>3091</v>
      </c>
      <c r="O3608" t="s">
        <v>3092</v>
      </c>
      <c r="P3608" t="s">
        <v>3093</v>
      </c>
      <c r="R3608" t="s">
        <v>3094</v>
      </c>
    </row>
    <row r="3609" spans="1:18" x14ac:dyDescent="0.25">
      <c r="A3609">
        <v>23913200</v>
      </c>
      <c r="B3609" t="s">
        <v>3089</v>
      </c>
      <c r="D3609" t="s">
        <v>3090</v>
      </c>
      <c r="F3609">
        <v>1</v>
      </c>
      <c r="G3609">
        <v>0</v>
      </c>
      <c r="H3609">
        <v>0</v>
      </c>
      <c r="I3609">
        <v>0</v>
      </c>
      <c r="K3609"/>
      <c r="N3609" t="s">
        <v>3091</v>
      </c>
      <c r="O3609" t="s">
        <v>3092</v>
      </c>
      <c r="P3609" t="s">
        <v>3093</v>
      </c>
      <c r="R3609" t="s">
        <v>3094</v>
      </c>
    </row>
    <row r="3610" spans="1:18" x14ac:dyDescent="0.25">
      <c r="A3610">
        <v>23913300</v>
      </c>
      <c r="B3610" t="s">
        <v>3089</v>
      </c>
      <c r="D3610" t="s">
        <v>3090</v>
      </c>
      <c r="F3610">
        <v>1</v>
      </c>
      <c r="G3610">
        <v>0</v>
      </c>
      <c r="H3610">
        <v>32.214285714285701</v>
      </c>
      <c r="I3610">
        <v>32.214285714285701</v>
      </c>
      <c r="K3610"/>
      <c r="N3610" t="s">
        <v>3091</v>
      </c>
      <c r="O3610" t="s">
        <v>3092</v>
      </c>
      <c r="P3610" t="s">
        <v>3093</v>
      </c>
      <c r="R3610" t="s">
        <v>3094</v>
      </c>
    </row>
    <row r="3611" spans="1:18" x14ac:dyDescent="0.25">
      <c r="A3611">
        <v>23913400</v>
      </c>
      <c r="B3611" t="s">
        <v>3089</v>
      </c>
      <c r="D3611" t="s">
        <v>3090</v>
      </c>
      <c r="F3611">
        <v>1</v>
      </c>
      <c r="G3611">
        <v>0</v>
      </c>
      <c r="H3611">
        <v>9</v>
      </c>
      <c r="I3611">
        <v>9</v>
      </c>
      <c r="K3611"/>
      <c r="N3611" t="s">
        <v>3091</v>
      </c>
      <c r="O3611" t="s">
        <v>3092</v>
      </c>
      <c r="P3611" t="s">
        <v>3093</v>
      </c>
      <c r="R3611" t="s">
        <v>3094</v>
      </c>
    </row>
    <row r="3612" spans="1:18" x14ac:dyDescent="0.25">
      <c r="A3612">
        <v>23913500</v>
      </c>
      <c r="B3612" t="s">
        <v>3089</v>
      </c>
      <c r="D3612" t="s">
        <v>3090</v>
      </c>
      <c r="F3612">
        <v>1</v>
      </c>
      <c r="G3612">
        <v>0</v>
      </c>
      <c r="H3612">
        <v>38.5</v>
      </c>
      <c r="I3612">
        <v>38.5</v>
      </c>
      <c r="K3612"/>
      <c r="N3612" t="s">
        <v>3091</v>
      </c>
      <c r="O3612" t="s">
        <v>3092</v>
      </c>
      <c r="P3612" t="s">
        <v>3093</v>
      </c>
      <c r="R3612" t="s">
        <v>3094</v>
      </c>
    </row>
    <row r="3613" spans="1:18" x14ac:dyDescent="0.25">
      <c r="A3613">
        <v>23913600</v>
      </c>
      <c r="B3613" t="s">
        <v>3089</v>
      </c>
      <c r="D3613" t="s">
        <v>3090</v>
      </c>
      <c r="F3613">
        <v>1</v>
      </c>
      <c r="G3613">
        <v>0</v>
      </c>
      <c r="H3613">
        <v>0</v>
      </c>
      <c r="I3613">
        <v>0</v>
      </c>
      <c r="K3613"/>
      <c r="N3613" t="s">
        <v>3091</v>
      </c>
      <c r="O3613" t="s">
        <v>3092</v>
      </c>
      <c r="P3613" t="s">
        <v>3093</v>
      </c>
      <c r="R3613" t="s">
        <v>3094</v>
      </c>
    </row>
    <row r="3614" spans="1:18" x14ac:dyDescent="0.25">
      <c r="A3614">
        <v>23913700</v>
      </c>
      <c r="B3614" t="s">
        <v>3089</v>
      </c>
      <c r="D3614" t="s">
        <v>3090</v>
      </c>
      <c r="F3614">
        <v>1</v>
      </c>
      <c r="G3614">
        <v>0</v>
      </c>
      <c r="H3614">
        <v>5.6844999999999999</v>
      </c>
      <c r="I3614">
        <v>5.6844999999999999</v>
      </c>
      <c r="K3614"/>
      <c r="N3614" t="s">
        <v>3091</v>
      </c>
      <c r="O3614" t="s">
        <v>3092</v>
      </c>
      <c r="P3614" t="s">
        <v>3093</v>
      </c>
      <c r="R3614" t="s">
        <v>3094</v>
      </c>
    </row>
    <row r="3615" spans="1:18" x14ac:dyDescent="0.25">
      <c r="A3615">
        <v>23913800</v>
      </c>
      <c r="B3615" t="s">
        <v>3089</v>
      </c>
      <c r="D3615" t="s">
        <v>3090</v>
      </c>
      <c r="F3615">
        <v>1</v>
      </c>
      <c r="G3615">
        <v>0</v>
      </c>
      <c r="H3615">
        <v>4.7104999999999997</v>
      </c>
      <c r="I3615">
        <v>4.7104999999999997</v>
      </c>
      <c r="K3615"/>
      <c r="N3615" t="s">
        <v>3091</v>
      </c>
      <c r="O3615" t="s">
        <v>3092</v>
      </c>
      <c r="P3615" t="s">
        <v>3093</v>
      </c>
      <c r="R3615" t="s">
        <v>3094</v>
      </c>
    </row>
    <row r="3616" spans="1:18" x14ac:dyDescent="0.25">
      <c r="A3616">
        <v>23913801</v>
      </c>
      <c r="B3616" t="s">
        <v>3089</v>
      </c>
      <c r="D3616" t="s">
        <v>3090</v>
      </c>
      <c r="F3616">
        <v>1</v>
      </c>
      <c r="G3616">
        <v>0</v>
      </c>
      <c r="H3616">
        <v>3.4075000000000002</v>
      </c>
      <c r="I3616">
        <v>3.4075000000000002</v>
      </c>
      <c r="K3616"/>
      <c r="N3616" t="s">
        <v>3091</v>
      </c>
      <c r="O3616" t="s">
        <v>3092</v>
      </c>
      <c r="P3616" t="s">
        <v>3093</v>
      </c>
      <c r="R3616" t="s">
        <v>3094</v>
      </c>
    </row>
    <row r="3617" spans="1:18" x14ac:dyDescent="0.25">
      <c r="A3617">
        <v>23913900</v>
      </c>
      <c r="B3617" t="s">
        <v>3089</v>
      </c>
      <c r="D3617" t="s">
        <v>3090</v>
      </c>
      <c r="F3617">
        <v>1</v>
      </c>
      <c r="G3617">
        <v>0</v>
      </c>
      <c r="H3617">
        <v>0</v>
      </c>
      <c r="I3617">
        <v>0</v>
      </c>
      <c r="K3617"/>
      <c r="N3617" t="s">
        <v>3091</v>
      </c>
      <c r="O3617" t="s">
        <v>3092</v>
      </c>
      <c r="P3617" t="s">
        <v>3093</v>
      </c>
      <c r="R3617" t="s">
        <v>3094</v>
      </c>
    </row>
    <row r="3618" spans="1:18" x14ac:dyDescent="0.25">
      <c r="A3618">
        <v>23914000</v>
      </c>
      <c r="B3618" t="s">
        <v>3089</v>
      </c>
      <c r="D3618" t="s">
        <v>3090</v>
      </c>
      <c r="F3618">
        <v>1</v>
      </c>
      <c r="G3618">
        <v>0</v>
      </c>
      <c r="H3618">
        <v>0</v>
      </c>
      <c r="I3618">
        <v>0</v>
      </c>
      <c r="K3618"/>
      <c r="N3618" t="s">
        <v>3091</v>
      </c>
      <c r="O3618" t="s">
        <v>3092</v>
      </c>
      <c r="P3618" t="s">
        <v>3093</v>
      </c>
      <c r="R3618" t="s">
        <v>3094</v>
      </c>
    </row>
    <row r="3619" spans="1:18" x14ac:dyDescent="0.25">
      <c r="A3619">
        <v>23914100</v>
      </c>
      <c r="B3619" t="s">
        <v>3089</v>
      </c>
      <c r="D3619" t="s">
        <v>3090</v>
      </c>
      <c r="F3619">
        <v>1</v>
      </c>
      <c r="G3619">
        <v>0</v>
      </c>
      <c r="H3619">
        <v>0</v>
      </c>
      <c r="I3619">
        <v>0</v>
      </c>
      <c r="K3619"/>
      <c r="N3619" t="s">
        <v>3091</v>
      </c>
      <c r="O3619" t="s">
        <v>3092</v>
      </c>
      <c r="P3619" t="s">
        <v>3093</v>
      </c>
      <c r="R3619" t="s">
        <v>3094</v>
      </c>
    </row>
    <row r="3620" spans="1:18" x14ac:dyDescent="0.25">
      <c r="A3620">
        <v>23914200</v>
      </c>
      <c r="B3620" t="s">
        <v>3089</v>
      </c>
      <c r="D3620" t="s">
        <v>3090</v>
      </c>
      <c r="F3620">
        <v>1</v>
      </c>
      <c r="G3620">
        <v>0</v>
      </c>
      <c r="H3620">
        <v>0</v>
      </c>
      <c r="I3620">
        <v>0</v>
      </c>
      <c r="K3620"/>
      <c r="N3620" t="s">
        <v>3091</v>
      </c>
      <c r="O3620" t="s">
        <v>3092</v>
      </c>
      <c r="P3620" t="s">
        <v>3093</v>
      </c>
      <c r="R3620" t="s">
        <v>3094</v>
      </c>
    </row>
    <row r="3621" spans="1:18" x14ac:dyDescent="0.25">
      <c r="A3621">
        <v>23914300</v>
      </c>
      <c r="B3621" t="s">
        <v>3089</v>
      </c>
      <c r="D3621" t="s">
        <v>3090</v>
      </c>
      <c r="F3621">
        <v>1</v>
      </c>
      <c r="G3621">
        <v>0</v>
      </c>
      <c r="H3621">
        <v>0</v>
      </c>
      <c r="I3621">
        <v>0</v>
      </c>
      <c r="K3621"/>
      <c r="N3621" t="s">
        <v>3091</v>
      </c>
      <c r="O3621" t="s">
        <v>3092</v>
      </c>
      <c r="P3621" t="s">
        <v>3093</v>
      </c>
      <c r="R3621" t="s">
        <v>3094</v>
      </c>
    </row>
    <row r="3622" spans="1:18" x14ac:dyDescent="0.25">
      <c r="A3622">
        <v>23914400</v>
      </c>
      <c r="B3622" t="s">
        <v>3089</v>
      </c>
      <c r="D3622" t="s">
        <v>3090</v>
      </c>
      <c r="F3622">
        <v>1</v>
      </c>
      <c r="G3622">
        <v>0</v>
      </c>
      <c r="H3622">
        <v>26.69</v>
      </c>
      <c r="I3622">
        <v>26.69</v>
      </c>
      <c r="K3622"/>
      <c r="N3622" t="s">
        <v>3091</v>
      </c>
      <c r="O3622" t="s">
        <v>3092</v>
      </c>
      <c r="P3622" t="s">
        <v>3093</v>
      </c>
      <c r="R3622" t="s">
        <v>3094</v>
      </c>
    </row>
    <row r="3623" spans="1:18" x14ac:dyDescent="0.25">
      <c r="A3623">
        <v>23914500</v>
      </c>
      <c r="B3623" t="s">
        <v>3089</v>
      </c>
      <c r="D3623" t="s">
        <v>3090</v>
      </c>
      <c r="F3623">
        <v>1</v>
      </c>
      <c r="G3623">
        <v>0</v>
      </c>
      <c r="H3623">
        <v>8.83</v>
      </c>
      <c r="I3623">
        <v>8.83</v>
      </c>
      <c r="K3623"/>
      <c r="N3623" t="s">
        <v>3091</v>
      </c>
      <c r="O3623" t="s">
        <v>3092</v>
      </c>
      <c r="P3623" t="s">
        <v>3093</v>
      </c>
      <c r="R3623" t="s">
        <v>3094</v>
      </c>
    </row>
    <row r="3624" spans="1:18" x14ac:dyDescent="0.25">
      <c r="A3624">
        <v>23914600</v>
      </c>
      <c r="B3624" t="s">
        <v>3089</v>
      </c>
      <c r="D3624" t="s">
        <v>3090</v>
      </c>
      <c r="F3624">
        <v>1</v>
      </c>
      <c r="G3624">
        <v>0</v>
      </c>
      <c r="H3624">
        <v>9.35</v>
      </c>
      <c r="I3624">
        <v>9.35</v>
      </c>
      <c r="K3624"/>
      <c r="N3624" t="s">
        <v>3091</v>
      </c>
      <c r="O3624" t="s">
        <v>3092</v>
      </c>
      <c r="P3624" t="s">
        <v>3093</v>
      </c>
      <c r="R3624" t="s">
        <v>3094</v>
      </c>
    </row>
    <row r="3625" spans="1:18" x14ac:dyDescent="0.25">
      <c r="A3625">
        <v>23914700</v>
      </c>
      <c r="B3625" t="s">
        <v>3089</v>
      </c>
      <c r="D3625" t="s">
        <v>3090</v>
      </c>
      <c r="F3625">
        <v>1</v>
      </c>
      <c r="G3625">
        <v>0</v>
      </c>
      <c r="H3625">
        <v>10.210000000000001</v>
      </c>
      <c r="I3625">
        <v>10.210000000000001</v>
      </c>
      <c r="K3625"/>
      <c r="N3625" t="s">
        <v>3091</v>
      </c>
      <c r="O3625" t="s">
        <v>3092</v>
      </c>
      <c r="P3625" t="s">
        <v>3093</v>
      </c>
      <c r="R3625" t="s">
        <v>3094</v>
      </c>
    </row>
    <row r="3626" spans="1:18" x14ac:dyDescent="0.25">
      <c r="A3626">
        <v>23914800</v>
      </c>
      <c r="B3626" t="s">
        <v>3089</v>
      </c>
      <c r="D3626" t="s">
        <v>3090</v>
      </c>
      <c r="F3626">
        <v>1</v>
      </c>
      <c r="G3626">
        <v>0</v>
      </c>
      <c r="H3626">
        <v>11.99</v>
      </c>
      <c r="I3626">
        <v>11.99</v>
      </c>
      <c r="K3626"/>
      <c r="N3626" t="s">
        <v>3091</v>
      </c>
      <c r="O3626" t="s">
        <v>3092</v>
      </c>
      <c r="P3626" t="s">
        <v>3093</v>
      </c>
      <c r="R3626" t="s">
        <v>3094</v>
      </c>
    </row>
    <row r="3627" spans="1:18" x14ac:dyDescent="0.25">
      <c r="A3627">
        <v>23914900</v>
      </c>
      <c r="B3627" t="s">
        <v>3089</v>
      </c>
      <c r="D3627" t="s">
        <v>3090</v>
      </c>
      <c r="F3627">
        <v>1</v>
      </c>
      <c r="G3627">
        <v>0</v>
      </c>
      <c r="H3627">
        <v>0</v>
      </c>
      <c r="I3627">
        <v>0</v>
      </c>
      <c r="K3627"/>
      <c r="N3627" t="s">
        <v>3091</v>
      </c>
      <c r="O3627" t="s">
        <v>3092</v>
      </c>
      <c r="P3627" t="s">
        <v>3093</v>
      </c>
      <c r="R3627" t="s">
        <v>3094</v>
      </c>
    </row>
    <row r="3628" spans="1:18" x14ac:dyDescent="0.25">
      <c r="A3628">
        <v>23914910</v>
      </c>
      <c r="B3628" t="s">
        <v>3089</v>
      </c>
      <c r="D3628" t="s">
        <v>3090</v>
      </c>
      <c r="F3628">
        <v>1</v>
      </c>
      <c r="G3628">
        <v>0</v>
      </c>
      <c r="H3628">
        <v>179.1</v>
      </c>
      <c r="I3628">
        <v>179.1</v>
      </c>
      <c r="K3628"/>
      <c r="N3628" t="s">
        <v>3091</v>
      </c>
      <c r="O3628" t="s">
        <v>3092</v>
      </c>
      <c r="P3628" t="s">
        <v>3093</v>
      </c>
      <c r="R3628" t="s">
        <v>3094</v>
      </c>
    </row>
    <row r="3629" spans="1:18" x14ac:dyDescent="0.25">
      <c r="A3629">
        <v>23915000</v>
      </c>
      <c r="B3629" t="s">
        <v>3089</v>
      </c>
      <c r="D3629" t="s">
        <v>3090</v>
      </c>
      <c r="F3629">
        <v>1</v>
      </c>
      <c r="G3629">
        <v>0</v>
      </c>
      <c r="H3629">
        <v>1.53</v>
      </c>
      <c r="I3629">
        <v>1.53</v>
      </c>
      <c r="K3629"/>
      <c r="N3629" t="s">
        <v>3091</v>
      </c>
      <c r="O3629" t="s">
        <v>3092</v>
      </c>
      <c r="P3629" t="s">
        <v>3093</v>
      </c>
      <c r="R3629" t="s">
        <v>3094</v>
      </c>
    </row>
    <row r="3630" spans="1:18" x14ac:dyDescent="0.25">
      <c r="A3630">
        <v>23915100</v>
      </c>
      <c r="B3630" t="s">
        <v>3089</v>
      </c>
      <c r="D3630" t="s">
        <v>3090</v>
      </c>
      <c r="F3630">
        <v>1</v>
      </c>
      <c r="G3630">
        <v>0</v>
      </c>
      <c r="H3630">
        <v>2.91</v>
      </c>
      <c r="I3630">
        <v>2.91</v>
      </c>
      <c r="K3630"/>
      <c r="N3630" t="s">
        <v>3091</v>
      </c>
      <c r="O3630" t="s">
        <v>3092</v>
      </c>
      <c r="P3630" t="s">
        <v>3093</v>
      </c>
      <c r="R3630" t="s">
        <v>3094</v>
      </c>
    </row>
    <row r="3631" spans="1:18" x14ac:dyDescent="0.25">
      <c r="A3631">
        <v>23915200</v>
      </c>
      <c r="B3631" t="s">
        <v>3089</v>
      </c>
      <c r="D3631" t="s">
        <v>3090</v>
      </c>
      <c r="F3631">
        <v>1</v>
      </c>
      <c r="G3631">
        <v>0</v>
      </c>
      <c r="H3631">
        <v>1.65</v>
      </c>
      <c r="I3631">
        <v>1.65</v>
      </c>
      <c r="K3631"/>
      <c r="N3631" t="s">
        <v>3091</v>
      </c>
      <c r="O3631" t="s">
        <v>3092</v>
      </c>
      <c r="P3631" t="s">
        <v>3093</v>
      </c>
      <c r="R3631" t="s">
        <v>3094</v>
      </c>
    </row>
    <row r="3632" spans="1:18" x14ac:dyDescent="0.25">
      <c r="A3632">
        <v>23915300</v>
      </c>
      <c r="B3632" t="s">
        <v>3089</v>
      </c>
      <c r="D3632" t="s">
        <v>3090</v>
      </c>
      <c r="F3632">
        <v>1</v>
      </c>
      <c r="G3632">
        <v>0</v>
      </c>
      <c r="H3632">
        <v>1.83</v>
      </c>
      <c r="I3632">
        <v>1.83</v>
      </c>
      <c r="K3632"/>
      <c r="N3632" t="s">
        <v>3091</v>
      </c>
      <c r="O3632" t="s">
        <v>3092</v>
      </c>
      <c r="P3632" t="s">
        <v>3093</v>
      </c>
      <c r="R3632" t="s">
        <v>3094</v>
      </c>
    </row>
    <row r="3633" spans="1:18" x14ac:dyDescent="0.25">
      <c r="A3633">
        <v>23915400</v>
      </c>
      <c r="B3633" t="s">
        <v>3089</v>
      </c>
      <c r="D3633" t="s">
        <v>3090</v>
      </c>
      <c r="F3633">
        <v>1</v>
      </c>
      <c r="G3633">
        <v>0</v>
      </c>
      <c r="H3633">
        <v>1.17</v>
      </c>
      <c r="I3633">
        <v>1.17</v>
      </c>
      <c r="K3633"/>
      <c r="N3633" t="s">
        <v>3091</v>
      </c>
      <c r="O3633" t="s">
        <v>3092</v>
      </c>
      <c r="P3633" t="s">
        <v>3093</v>
      </c>
      <c r="R3633" t="s">
        <v>3094</v>
      </c>
    </row>
    <row r="3634" spans="1:18" x14ac:dyDescent="0.25">
      <c r="A3634">
        <v>23915500</v>
      </c>
      <c r="B3634" t="s">
        <v>3089</v>
      </c>
      <c r="D3634" t="s">
        <v>3090</v>
      </c>
      <c r="F3634">
        <v>1</v>
      </c>
      <c r="G3634">
        <v>0</v>
      </c>
      <c r="H3634">
        <v>2.3050000000000002</v>
      </c>
      <c r="I3634">
        <v>2.3050000000000002</v>
      </c>
      <c r="K3634"/>
      <c r="N3634" t="s">
        <v>3091</v>
      </c>
      <c r="O3634" t="s">
        <v>3092</v>
      </c>
      <c r="P3634" t="s">
        <v>3093</v>
      </c>
      <c r="R3634" t="s">
        <v>3094</v>
      </c>
    </row>
    <row r="3635" spans="1:18" x14ac:dyDescent="0.25">
      <c r="A3635">
        <v>23915600</v>
      </c>
      <c r="B3635" t="s">
        <v>3089</v>
      </c>
      <c r="D3635" t="s">
        <v>3090</v>
      </c>
      <c r="F3635">
        <v>1</v>
      </c>
      <c r="G3635">
        <v>0</v>
      </c>
      <c r="H3635">
        <v>4.1415294117646999</v>
      </c>
      <c r="I3635">
        <v>4.1415294117646999</v>
      </c>
      <c r="K3635"/>
      <c r="N3635" t="s">
        <v>3091</v>
      </c>
      <c r="O3635" t="s">
        <v>3092</v>
      </c>
      <c r="P3635" t="s">
        <v>3093</v>
      </c>
      <c r="R3635" t="s">
        <v>3094</v>
      </c>
    </row>
    <row r="3636" spans="1:18" x14ac:dyDescent="0.25">
      <c r="A3636">
        <v>23915700</v>
      </c>
      <c r="B3636" t="s">
        <v>3089</v>
      </c>
      <c r="D3636" t="s">
        <v>3090</v>
      </c>
      <c r="F3636">
        <v>1</v>
      </c>
      <c r="G3636">
        <v>0</v>
      </c>
      <c r="H3636">
        <v>0</v>
      </c>
      <c r="I3636">
        <v>0</v>
      </c>
      <c r="K3636"/>
      <c r="N3636" t="s">
        <v>3091</v>
      </c>
      <c r="O3636" t="s">
        <v>3092</v>
      </c>
      <c r="P3636" t="s">
        <v>3093</v>
      </c>
      <c r="R3636" t="s">
        <v>3094</v>
      </c>
    </row>
    <row r="3637" spans="1:18" x14ac:dyDescent="0.25">
      <c r="A3637">
        <v>23915800</v>
      </c>
      <c r="B3637" t="s">
        <v>3089</v>
      </c>
      <c r="D3637" t="s">
        <v>3090</v>
      </c>
      <c r="F3637">
        <v>1</v>
      </c>
      <c r="G3637">
        <v>0</v>
      </c>
      <c r="H3637">
        <v>1.2396750000000001</v>
      </c>
      <c r="I3637">
        <v>1.2396750000000001</v>
      </c>
      <c r="K3637"/>
      <c r="N3637" t="s">
        <v>3091</v>
      </c>
      <c r="O3637" t="s">
        <v>3092</v>
      </c>
      <c r="P3637" t="s">
        <v>3093</v>
      </c>
      <c r="R3637" t="s">
        <v>3094</v>
      </c>
    </row>
    <row r="3638" spans="1:18" x14ac:dyDescent="0.25">
      <c r="A3638">
        <v>23915900</v>
      </c>
      <c r="B3638" t="s">
        <v>3089</v>
      </c>
      <c r="D3638" t="s">
        <v>3090</v>
      </c>
      <c r="F3638">
        <v>1</v>
      </c>
      <c r="G3638">
        <v>0</v>
      </c>
      <c r="H3638">
        <v>0</v>
      </c>
      <c r="I3638">
        <v>0</v>
      </c>
      <c r="K3638"/>
      <c r="N3638" t="s">
        <v>3091</v>
      </c>
      <c r="O3638" t="s">
        <v>3092</v>
      </c>
      <c r="P3638" t="s">
        <v>3093</v>
      </c>
      <c r="R3638" t="s">
        <v>3094</v>
      </c>
    </row>
    <row r="3639" spans="1:18" x14ac:dyDescent="0.25">
      <c r="A3639">
        <v>23916000</v>
      </c>
      <c r="B3639" t="s">
        <v>3089</v>
      </c>
      <c r="D3639" t="s">
        <v>3090</v>
      </c>
      <c r="F3639">
        <v>1</v>
      </c>
      <c r="G3639">
        <v>0</v>
      </c>
      <c r="H3639">
        <v>0</v>
      </c>
      <c r="I3639">
        <v>0</v>
      </c>
      <c r="K3639"/>
      <c r="N3639" t="s">
        <v>3091</v>
      </c>
      <c r="O3639" t="s">
        <v>3092</v>
      </c>
      <c r="P3639" t="s">
        <v>3093</v>
      </c>
      <c r="R3639" t="s">
        <v>3094</v>
      </c>
    </row>
    <row r="3640" spans="1:18" x14ac:dyDescent="0.25">
      <c r="A3640">
        <v>23916100</v>
      </c>
      <c r="B3640" t="s">
        <v>3089</v>
      </c>
      <c r="D3640" t="s">
        <v>3090</v>
      </c>
      <c r="F3640">
        <v>1</v>
      </c>
      <c r="G3640">
        <v>0</v>
      </c>
      <c r="H3640">
        <v>0</v>
      </c>
      <c r="I3640">
        <v>0</v>
      </c>
      <c r="K3640"/>
      <c r="N3640" t="s">
        <v>3091</v>
      </c>
      <c r="O3640" t="s">
        <v>3092</v>
      </c>
      <c r="P3640" t="s">
        <v>3093</v>
      </c>
      <c r="R3640" t="s">
        <v>3094</v>
      </c>
    </row>
    <row r="3641" spans="1:18" x14ac:dyDescent="0.25">
      <c r="A3641">
        <v>23916200</v>
      </c>
      <c r="B3641" t="s">
        <v>3089</v>
      </c>
      <c r="D3641" t="s">
        <v>3090</v>
      </c>
      <c r="F3641">
        <v>1</v>
      </c>
      <c r="G3641">
        <v>0</v>
      </c>
      <c r="H3641">
        <v>20.27</v>
      </c>
      <c r="I3641">
        <v>20.27</v>
      </c>
      <c r="K3641"/>
      <c r="N3641" t="s">
        <v>3091</v>
      </c>
      <c r="O3641" t="s">
        <v>3092</v>
      </c>
      <c r="P3641" t="s">
        <v>3093</v>
      </c>
      <c r="R3641" t="s">
        <v>3094</v>
      </c>
    </row>
    <row r="3642" spans="1:18" x14ac:dyDescent="0.25">
      <c r="A3642">
        <v>23916300</v>
      </c>
      <c r="B3642" t="s">
        <v>3089</v>
      </c>
      <c r="D3642" t="s">
        <v>3090</v>
      </c>
      <c r="F3642">
        <v>1</v>
      </c>
      <c r="G3642">
        <v>0</v>
      </c>
      <c r="H3642">
        <v>15.89</v>
      </c>
      <c r="I3642">
        <v>15.89</v>
      </c>
      <c r="K3642"/>
      <c r="N3642" t="s">
        <v>3091</v>
      </c>
      <c r="O3642" t="s">
        <v>3092</v>
      </c>
      <c r="P3642" t="s">
        <v>3093</v>
      </c>
      <c r="R3642" t="s">
        <v>3094</v>
      </c>
    </row>
    <row r="3643" spans="1:18" x14ac:dyDescent="0.25">
      <c r="A3643">
        <v>23916400</v>
      </c>
      <c r="B3643" t="s">
        <v>3089</v>
      </c>
      <c r="D3643" t="s">
        <v>3090</v>
      </c>
      <c r="F3643">
        <v>1</v>
      </c>
      <c r="G3643">
        <v>0</v>
      </c>
      <c r="H3643">
        <v>1.8623000000000001</v>
      </c>
      <c r="I3643">
        <v>1.8623000000000001</v>
      </c>
      <c r="K3643"/>
      <c r="N3643" t="s">
        <v>3091</v>
      </c>
      <c r="O3643" t="s">
        <v>3092</v>
      </c>
      <c r="P3643" t="s">
        <v>3093</v>
      </c>
      <c r="R3643" t="s">
        <v>3094</v>
      </c>
    </row>
    <row r="3644" spans="1:18" x14ac:dyDescent="0.25">
      <c r="A3644">
        <v>23916500</v>
      </c>
      <c r="B3644" t="s">
        <v>3089</v>
      </c>
      <c r="D3644" t="s">
        <v>3090</v>
      </c>
      <c r="F3644">
        <v>1</v>
      </c>
      <c r="G3644">
        <v>0</v>
      </c>
      <c r="H3644">
        <v>0</v>
      </c>
      <c r="I3644">
        <v>0</v>
      </c>
      <c r="K3644"/>
      <c r="N3644" t="s">
        <v>3091</v>
      </c>
      <c r="O3644" t="s">
        <v>3092</v>
      </c>
      <c r="P3644" t="s">
        <v>3093</v>
      </c>
      <c r="R3644" t="s">
        <v>3094</v>
      </c>
    </row>
    <row r="3645" spans="1:18" x14ac:dyDescent="0.25">
      <c r="A3645">
        <v>23916600</v>
      </c>
      <c r="B3645" t="s">
        <v>3089</v>
      </c>
      <c r="D3645" t="s">
        <v>3090</v>
      </c>
      <c r="F3645">
        <v>1</v>
      </c>
      <c r="G3645">
        <v>0</v>
      </c>
      <c r="H3645">
        <v>0</v>
      </c>
      <c r="I3645">
        <v>0</v>
      </c>
      <c r="K3645"/>
      <c r="N3645" t="s">
        <v>3091</v>
      </c>
      <c r="O3645" t="s">
        <v>3092</v>
      </c>
      <c r="P3645" t="s">
        <v>3093</v>
      </c>
      <c r="R3645" t="s">
        <v>3094</v>
      </c>
    </row>
    <row r="3646" spans="1:18" x14ac:dyDescent="0.25">
      <c r="A3646">
        <v>23916700</v>
      </c>
      <c r="B3646" t="s">
        <v>3089</v>
      </c>
      <c r="D3646" t="s">
        <v>3090</v>
      </c>
      <c r="F3646">
        <v>1</v>
      </c>
      <c r="G3646">
        <v>0</v>
      </c>
      <c r="H3646">
        <v>0</v>
      </c>
      <c r="I3646">
        <v>0</v>
      </c>
      <c r="K3646"/>
      <c r="N3646" t="s">
        <v>3091</v>
      </c>
      <c r="O3646" t="s">
        <v>3092</v>
      </c>
      <c r="P3646" t="s">
        <v>3093</v>
      </c>
      <c r="R3646" t="s">
        <v>3094</v>
      </c>
    </row>
    <row r="3647" spans="1:18" x14ac:dyDescent="0.25">
      <c r="A3647">
        <v>23916800</v>
      </c>
      <c r="B3647" t="s">
        <v>3089</v>
      </c>
      <c r="D3647" t="s">
        <v>3090</v>
      </c>
      <c r="F3647">
        <v>1</v>
      </c>
      <c r="G3647">
        <v>0</v>
      </c>
      <c r="H3647">
        <v>4.3499999999999996</v>
      </c>
      <c r="I3647">
        <v>4.3499999999999996</v>
      </c>
      <c r="K3647"/>
      <c r="N3647" t="s">
        <v>3091</v>
      </c>
      <c r="O3647" t="s">
        <v>3092</v>
      </c>
      <c r="P3647" t="s">
        <v>3093</v>
      </c>
      <c r="R3647" t="s">
        <v>3094</v>
      </c>
    </row>
    <row r="3648" spans="1:18" x14ac:dyDescent="0.25">
      <c r="A3648">
        <v>23916810</v>
      </c>
      <c r="B3648" t="s">
        <v>3089</v>
      </c>
      <c r="D3648" t="s">
        <v>3090</v>
      </c>
      <c r="F3648">
        <v>1</v>
      </c>
      <c r="G3648">
        <v>0</v>
      </c>
      <c r="H3648">
        <v>2.2000000000000002</v>
      </c>
      <c r="I3648">
        <v>2.2000000000000002</v>
      </c>
      <c r="K3648"/>
      <c r="N3648" t="s">
        <v>3091</v>
      </c>
      <c r="O3648" t="s">
        <v>3092</v>
      </c>
      <c r="P3648" t="s">
        <v>3093</v>
      </c>
      <c r="R3648" t="s">
        <v>3094</v>
      </c>
    </row>
    <row r="3649" spans="1:18" x14ac:dyDescent="0.25">
      <c r="A3649">
        <v>23916900</v>
      </c>
      <c r="B3649" t="s">
        <v>3089</v>
      </c>
      <c r="D3649" t="s">
        <v>3090</v>
      </c>
      <c r="F3649">
        <v>1</v>
      </c>
      <c r="G3649">
        <v>0</v>
      </c>
      <c r="H3649">
        <v>0</v>
      </c>
      <c r="I3649">
        <v>0</v>
      </c>
      <c r="K3649"/>
      <c r="N3649" t="s">
        <v>3091</v>
      </c>
      <c r="O3649" t="s">
        <v>3092</v>
      </c>
      <c r="P3649" t="s">
        <v>3093</v>
      </c>
      <c r="R3649" t="s">
        <v>3094</v>
      </c>
    </row>
    <row r="3650" spans="1:18" x14ac:dyDescent="0.25">
      <c r="A3650">
        <v>23917000</v>
      </c>
      <c r="B3650" t="s">
        <v>3089</v>
      </c>
      <c r="D3650" t="s">
        <v>3090</v>
      </c>
      <c r="F3650">
        <v>1</v>
      </c>
      <c r="G3650">
        <v>0</v>
      </c>
      <c r="H3650">
        <v>26.065799999999999</v>
      </c>
      <c r="I3650">
        <v>26.065799999999999</v>
      </c>
      <c r="K3650"/>
      <c r="N3650" t="s">
        <v>3091</v>
      </c>
      <c r="O3650" t="s">
        <v>3092</v>
      </c>
      <c r="P3650" t="s">
        <v>3093</v>
      </c>
      <c r="R3650" t="s">
        <v>3094</v>
      </c>
    </row>
    <row r="3651" spans="1:18" x14ac:dyDescent="0.25">
      <c r="A3651">
        <v>23917100</v>
      </c>
      <c r="B3651" t="s">
        <v>3089</v>
      </c>
      <c r="D3651" t="s">
        <v>3090</v>
      </c>
      <c r="F3651">
        <v>1</v>
      </c>
      <c r="G3651">
        <v>0</v>
      </c>
      <c r="H3651">
        <v>0</v>
      </c>
      <c r="I3651">
        <v>0</v>
      </c>
      <c r="K3651"/>
      <c r="N3651" t="s">
        <v>3091</v>
      </c>
      <c r="O3651" t="s">
        <v>3092</v>
      </c>
      <c r="P3651" t="s">
        <v>3093</v>
      </c>
      <c r="R3651" t="s">
        <v>3094</v>
      </c>
    </row>
    <row r="3652" spans="1:18" x14ac:dyDescent="0.25">
      <c r="A3652">
        <v>23917200</v>
      </c>
      <c r="B3652" t="s">
        <v>3089</v>
      </c>
      <c r="D3652" t="s">
        <v>3090</v>
      </c>
      <c r="F3652">
        <v>1</v>
      </c>
      <c r="G3652">
        <v>0</v>
      </c>
      <c r="H3652">
        <v>0</v>
      </c>
      <c r="I3652">
        <v>0</v>
      </c>
      <c r="K3652"/>
      <c r="N3652" t="s">
        <v>3091</v>
      </c>
      <c r="O3652" t="s">
        <v>3092</v>
      </c>
      <c r="P3652" t="s">
        <v>3093</v>
      </c>
      <c r="R3652" t="s">
        <v>3094</v>
      </c>
    </row>
    <row r="3653" spans="1:18" x14ac:dyDescent="0.25">
      <c r="A3653">
        <v>23917300</v>
      </c>
      <c r="B3653" t="s">
        <v>3089</v>
      </c>
      <c r="D3653" t="s">
        <v>3090</v>
      </c>
      <c r="F3653">
        <v>1</v>
      </c>
      <c r="G3653">
        <v>0</v>
      </c>
      <c r="H3653">
        <v>3.18</v>
      </c>
      <c r="I3653">
        <v>3.18</v>
      </c>
      <c r="K3653"/>
      <c r="N3653" t="s">
        <v>3091</v>
      </c>
      <c r="O3653" t="s">
        <v>3092</v>
      </c>
      <c r="P3653" t="s">
        <v>3093</v>
      </c>
      <c r="R3653" t="s">
        <v>3094</v>
      </c>
    </row>
    <row r="3654" spans="1:18" x14ac:dyDescent="0.25">
      <c r="A3654">
        <v>23917400</v>
      </c>
      <c r="B3654" t="s">
        <v>3089</v>
      </c>
      <c r="D3654" t="s">
        <v>3090</v>
      </c>
      <c r="F3654">
        <v>1</v>
      </c>
      <c r="G3654">
        <v>0</v>
      </c>
      <c r="H3654">
        <v>0</v>
      </c>
      <c r="I3654">
        <v>0</v>
      </c>
      <c r="K3654"/>
      <c r="N3654" t="s">
        <v>3091</v>
      </c>
      <c r="O3654" t="s">
        <v>3092</v>
      </c>
      <c r="P3654" t="s">
        <v>3093</v>
      </c>
      <c r="R3654" t="s">
        <v>3094</v>
      </c>
    </row>
    <row r="3655" spans="1:18" x14ac:dyDescent="0.25">
      <c r="A3655">
        <v>23917600</v>
      </c>
      <c r="B3655" t="s">
        <v>3089</v>
      </c>
      <c r="D3655" t="s">
        <v>3090</v>
      </c>
      <c r="F3655">
        <v>1</v>
      </c>
      <c r="G3655">
        <v>0</v>
      </c>
      <c r="H3655">
        <v>0</v>
      </c>
      <c r="I3655">
        <v>0</v>
      </c>
      <c r="K3655"/>
      <c r="N3655" t="s">
        <v>3091</v>
      </c>
      <c r="O3655" t="s">
        <v>3092</v>
      </c>
      <c r="P3655" t="s">
        <v>3093</v>
      </c>
      <c r="R3655" t="s">
        <v>3094</v>
      </c>
    </row>
    <row r="3656" spans="1:18" x14ac:dyDescent="0.25">
      <c r="A3656">
        <v>23917700</v>
      </c>
      <c r="B3656" t="s">
        <v>3089</v>
      </c>
      <c r="D3656" t="s">
        <v>3090</v>
      </c>
      <c r="F3656">
        <v>1</v>
      </c>
      <c r="G3656">
        <v>0</v>
      </c>
      <c r="H3656">
        <v>0</v>
      </c>
      <c r="I3656">
        <v>0</v>
      </c>
      <c r="K3656"/>
      <c r="N3656" t="s">
        <v>3091</v>
      </c>
      <c r="O3656" t="s">
        <v>3092</v>
      </c>
      <c r="P3656" t="s">
        <v>3093</v>
      </c>
      <c r="R3656" t="s">
        <v>3094</v>
      </c>
    </row>
    <row r="3657" spans="1:18" x14ac:dyDescent="0.25">
      <c r="A3657">
        <v>23917800</v>
      </c>
      <c r="B3657" t="s">
        <v>3089</v>
      </c>
      <c r="D3657" t="s">
        <v>3090</v>
      </c>
      <c r="F3657">
        <v>1</v>
      </c>
      <c r="G3657">
        <v>0</v>
      </c>
      <c r="H3657">
        <v>0</v>
      </c>
      <c r="I3657">
        <v>0</v>
      </c>
      <c r="K3657"/>
      <c r="N3657" t="s">
        <v>3091</v>
      </c>
      <c r="O3657" t="s">
        <v>3092</v>
      </c>
      <c r="P3657" t="s">
        <v>3093</v>
      </c>
      <c r="R3657" t="s">
        <v>3094</v>
      </c>
    </row>
    <row r="3658" spans="1:18" x14ac:dyDescent="0.25">
      <c r="A3658">
        <v>23917900</v>
      </c>
      <c r="B3658" t="s">
        <v>3089</v>
      </c>
      <c r="D3658" t="s">
        <v>3090</v>
      </c>
      <c r="F3658">
        <v>1</v>
      </c>
      <c r="G3658">
        <v>0</v>
      </c>
      <c r="H3658">
        <v>0</v>
      </c>
      <c r="I3658">
        <v>0</v>
      </c>
      <c r="K3658"/>
      <c r="N3658" t="s">
        <v>3091</v>
      </c>
      <c r="O3658" t="s">
        <v>3092</v>
      </c>
      <c r="P3658" t="s">
        <v>3093</v>
      </c>
      <c r="R3658" t="s">
        <v>3094</v>
      </c>
    </row>
    <row r="3659" spans="1:18" x14ac:dyDescent="0.25">
      <c r="A3659">
        <v>23918000</v>
      </c>
      <c r="B3659" t="s">
        <v>3089</v>
      </c>
      <c r="D3659" t="s">
        <v>3090</v>
      </c>
      <c r="F3659">
        <v>1</v>
      </c>
      <c r="G3659">
        <v>0</v>
      </c>
      <c r="H3659">
        <v>1</v>
      </c>
      <c r="I3659">
        <v>1</v>
      </c>
      <c r="K3659"/>
      <c r="N3659" t="s">
        <v>3091</v>
      </c>
      <c r="O3659" t="s">
        <v>3092</v>
      </c>
      <c r="P3659" t="s">
        <v>3093</v>
      </c>
      <c r="R3659" t="s">
        <v>3094</v>
      </c>
    </row>
    <row r="3660" spans="1:18" x14ac:dyDescent="0.25">
      <c r="A3660">
        <v>23918100</v>
      </c>
      <c r="B3660" t="s">
        <v>3089</v>
      </c>
      <c r="D3660" t="s">
        <v>3090</v>
      </c>
      <c r="F3660">
        <v>1</v>
      </c>
      <c r="G3660">
        <v>0</v>
      </c>
      <c r="H3660">
        <v>0</v>
      </c>
      <c r="I3660">
        <v>0</v>
      </c>
      <c r="K3660"/>
      <c r="N3660" t="s">
        <v>3091</v>
      </c>
      <c r="O3660" t="s">
        <v>3092</v>
      </c>
      <c r="P3660" t="s">
        <v>3093</v>
      </c>
      <c r="R3660" t="s">
        <v>3094</v>
      </c>
    </row>
    <row r="3661" spans="1:18" x14ac:dyDescent="0.25">
      <c r="A3661">
        <v>23918200</v>
      </c>
      <c r="B3661" t="s">
        <v>3089</v>
      </c>
      <c r="D3661" t="s">
        <v>3090</v>
      </c>
      <c r="F3661">
        <v>1</v>
      </c>
      <c r="G3661">
        <v>0</v>
      </c>
      <c r="H3661">
        <v>0.69459615384615303</v>
      </c>
      <c r="I3661">
        <v>0.69459615384615303</v>
      </c>
      <c r="K3661"/>
      <c r="N3661" t="s">
        <v>3091</v>
      </c>
      <c r="O3661" t="s">
        <v>3092</v>
      </c>
      <c r="P3661" t="s">
        <v>3093</v>
      </c>
      <c r="R3661" t="s">
        <v>3094</v>
      </c>
    </row>
    <row r="3662" spans="1:18" x14ac:dyDescent="0.25">
      <c r="A3662">
        <v>23919200</v>
      </c>
      <c r="B3662" t="s">
        <v>3089</v>
      </c>
      <c r="D3662" t="s">
        <v>3090</v>
      </c>
      <c r="F3662">
        <v>1</v>
      </c>
      <c r="G3662">
        <v>0</v>
      </c>
      <c r="H3662">
        <v>122.80361173814801</v>
      </c>
      <c r="I3662">
        <v>122.80361173814801</v>
      </c>
      <c r="K3662"/>
      <c r="N3662" t="s">
        <v>3091</v>
      </c>
      <c r="O3662" t="s">
        <v>3092</v>
      </c>
      <c r="P3662" t="s">
        <v>3093</v>
      </c>
      <c r="R3662" t="s">
        <v>3094</v>
      </c>
    </row>
    <row r="3663" spans="1:18" x14ac:dyDescent="0.25">
      <c r="A3663">
        <v>23919300</v>
      </c>
      <c r="B3663" t="s">
        <v>3089</v>
      </c>
      <c r="D3663" t="s">
        <v>3090</v>
      </c>
      <c r="F3663">
        <v>1</v>
      </c>
      <c r="G3663">
        <v>0</v>
      </c>
      <c r="H3663">
        <v>78</v>
      </c>
      <c r="I3663">
        <v>78</v>
      </c>
      <c r="K3663"/>
      <c r="N3663" t="s">
        <v>3091</v>
      </c>
      <c r="O3663" t="s">
        <v>3092</v>
      </c>
      <c r="P3663" t="s">
        <v>3093</v>
      </c>
      <c r="R3663" t="s">
        <v>3094</v>
      </c>
    </row>
    <row r="3664" spans="1:18" x14ac:dyDescent="0.25">
      <c r="A3664">
        <v>23920010</v>
      </c>
      <c r="B3664" t="s">
        <v>3089</v>
      </c>
      <c r="D3664" t="s">
        <v>3090</v>
      </c>
      <c r="F3664">
        <v>1</v>
      </c>
      <c r="G3664">
        <v>0</v>
      </c>
      <c r="H3664">
        <v>2.9849999999999999</v>
      </c>
      <c r="I3664">
        <v>2.9849999999999999</v>
      </c>
      <c r="K3664"/>
      <c r="N3664" t="s">
        <v>3091</v>
      </c>
      <c r="O3664" t="s">
        <v>3092</v>
      </c>
      <c r="P3664" t="s">
        <v>3093</v>
      </c>
      <c r="R3664" t="s">
        <v>3094</v>
      </c>
    </row>
    <row r="3665" spans="1:18" x14ac:dyDescent="0.25">
      <c r="A3665">
        <v>23920070</v>
      </c>
      <c r="B3665" t="s">
        <v>3089</v>
      </c>
      <c r="D3665" t="s">
        <v>3090</v>
      </c>
      <c r="F3665">
        <v>1</v>
      </c>
      <c r="G3665">
        <v>0</v>
      </c>
      <c r="H3665">
        <v>0</v>
      </c>
      <c r="I3665">
        <v>0</v>
      </c>
      <c r="K3665"/>
      <c r="N3665" t="s">
        <v>3091</v>
      </c>
      <c r="O3665" t="s">
        <v>3092</v>
      </c>
      <c r="P3665" t="s">
        <v>3093</v>
      </c>
      <c r="R3665" t="s">
        <v>3094</v>
      </c>
    </row>
    <row r="3666" spans="1:18" x14ac:dyDescent="0.25">
      <c r="A3666">
        <v>23920087</v>
      </c>
      <c r="B3666" t="s">
        <v>3089</v>
      </c>
      <c r="D3666" t="s">
        <v>3090</v>
      </c>
      <c r="F3666">
        <v>1</v>
      </c>
      <c r="G3666">
        <v>0</v>
      </c>
      <c r="H3666">
        <v>2.1240000000000001</v>
      </c>
      <c r="I3666">
        <v>2.1240000000000001</v>
      </c>
      <c r="K3666"/>
      <c r="N3666" t="s">
        <v>3091</v>
      </c>
      <c r="O3666" t="s">
        <v>3092</v>
      </c>
      <c r="P3666" t="s">
        <v>3093</v>
      </c>
      <c r="R3666" t="s">
        <v>3094</v>
      </c>
    </row>
    <row r="3667" spans="1:18" x14ac:dyDescent="0.25">
      <c r="A3667">
        <v>23920089</v>
      </c>
      <c r="B3667" t="s">
        <v>3089</v>
      </c>
      <c r="D3667" t="s">
        <v>3090</v>
      </c>
      <c r="F3667">
        <v>1</v>
      </c>
      <c r="G3667">
        <v>0</v>
      </c>
      <c r="H3667">
        <v>0</v>
      </c>
      <c r="I3667">
        <v>0</v>
      </c>
      <c r="K3667"/>
      <c r="N3667" t="s">
        <v>3091</v>
      </c>
      <c r="O3667" t="s">
        <v>3092</v>
      </c>
      <c r="P3667" t="s">
        <v>3093</v>
      </c>
      <c r="R3667" t="s">
        <v>3094</v>
      </c>
    </row>
    <row r="3668" spans="1:18" x14ac:dyDescent="0.25">
      <c r="A3668">
        <v>23920106</v>
      </c>
      <c r="B3668" t="s">
        <v>3089</v>
      </c>
      <c r="D3668" t="s">
        <v>3090</v>
      </c>
      <c r="F3668">
        <v>1</v>
      </c>
      <c r="G3668">
        <v>0</v>
      </c>
      <c r="H3668">
        <v>2.355</v>
      </c>
      <c r="I3668">
        <v>2.355</v>
      </c>
      <c r="K3668"/>
      <c r="N3668" t="s">
        <v>3091</v>
      </c>
      <c r="O3668" t="s">
        <v>3092</v>
      </c>
      <c r="P3668" t="s">
        <v>3093</v>
      </c>
      <c r="R3668" t="s">
        <v>3094</v>
      </c>
    </row>
    <row r="3669" spans="1:18" x14ac:dyDescent="0.25">
      <c r="A3669">
        <v>23920134</v>
      </c>
      <c r="B3669" t="s">
        <v>3089</v>
      </c>
      <c r="D3669" t="s">
        <v>3090</v>
      </c>
      <c r="F3669">
        <v>1</v>
      </c>
      <c r="G3669">
        <v>0</v>
      </c>
      <c r="H3669">
        <v>2.19</v>
      </c>
      <c r="I3669">
        <v>2.19</v>
      </c>
      <c r="K3669"/>
      <c r="N3669" t="s">
        <v>3091</v>
      </c>
      <c r="O3669" t="s">
        <v>3092</v>
      </c>
      <c r="P3669" t="s">
        <v>3093</v>
      </c>
      <c r="R3669" t="s">
        <v>3094</v>
      </c>
    </row>
    <row r="3670" spans="1:18" x14ac:dyDescent="0.25">
      <c r="A3670">
        <v>23920141</v>
      </c>
      <c r="B3670" t="s">
        <v>3089</v>
      </c>
      <c r="D3670" t="s">
        <v>3090</v>
      </c>
      <c r="F3670">
        <v>1</v>
      </c>
      <c r="G3670">
        <v>0</v>
      </c>
      <c r="H3670">
        <v>1.966</v>
      </c>
      <c r="I3670">
        <v>1.966</v>
      </c>
      <c r="K3670"/>
      <c r="N3670" t="s">
        <v>3091</v>
      </c>
      <c r="O3670" t="s">
        <v>3092</v>
      </c>
      <c r="P3670" t="s">
        <v>3093</v>
      </c>
      <c r="R3670" t="s">
        <v>3094</v>
      </c>
    </row>
    <row r="3671" spans="1:18" x14ac:dyDescent="0.25">
      <c r="A3671">
        <v>23920150</v>
      </c>
      <c r="B3671" t="s">
        <v>3089</v>
      </c>
      <c r="D3671" t="s">
        <v>3090</v>
      </c>
      <c r="F3671">
        <v>1</v>
      </c>
      <c r="G3671">
        <v>0</v>
      </c>
      <c r="H3671">
        <v>0</v>
      </c>
      <c r="I3671">
        <v>0</v>
      </c>
      <c r="K3671"/>
      <c r="N3671" t="s">
        <v>3091</v>
      </c>
      <c r="O3671" t="s">
        <v>3092</v>
      </c>
      <c r="P3671" t="s">
        <v>3093</v>
      </c>
      <c r="R3671" t="s">
        <v>3094</v>
      </c>
    </row>
    <row r="3672" spans="1:18" x14ac:dyDescent="0.25">
      <c r="A3672">
        <v>23920160</v>
      </c>
      <c r="B3672" t="s">
        <v>3089</v>
      </c>
      <c r="D3672" t="s">
        <v>3090</v>
      </c>
      <c r="F3672">
        <v>1</v>
      </c>
      <c r="G3672">
        <v>0</v>
      </c>
      <c r="H3672">
        <v>3.77</v>
      </c>
      <c r="I3672">
        <v>3.77</v>
      </c>
      <c r="K3672"/>
      <c r="N3672" t="s">
        <v>3091</v>
      </c>
      <c r="O3672" t="s">
        <v>3092</v>
      </c>
      <c r="P3672" t="s">
        <v>3093</v>
      </c>
      <c r="R3672" t="s">
        <v>3094</v>
      </c>
    </row>
    <row r="3673" spans="1:18" x14ac:dyDescent="0.25">
      <c r="A3673">
        <v>23920170</v>
      </c>
      <c r="B3673" t="s">
        <v>3089</v>
      </c>
      <c r="D3673" t="s">
        <v>3090</v>
      </c>
      <c r="F3673">
        <v>1</v>
      </c>
      <c r="G3673">
        <v>0</v>
      </c>
      <c r="H3673">
        <v>0</v>
      </c>
      <c r="I3673">
        <v>0</v>
      </c>
      <c r="K3673"/>
      <c r="N3673" t="s">
        <v>3091</v>
      </c>
      <c r="O3673" t="s">
        <v>3092</v>
      </c>
      <c r="P3673" t="s">
        <v>3093</v>
      </c>
      <c r="R3673" t="s">
        <v>3094</v>
      </c>
    </row>
    <row r="3674" spans="1:18" x14ac:dyDescent="0.25">
      <c r="A3674">
        <v>23920200</v>
      </c>
      <c r="B3674" t="s">
        <v>3089</v>
      </c>
      <c r="D3674" t="s">
        <v>3090</v>
      </c>
      <c r="F3674">
        <v>1</v>
      </c>
      <c r="G3674">
        <v>0</v>
      </c>
      <c r="H3674">
        <v>0.96</v>
      </c>
      <c r="I3674">
        <v>0.96</v>
      </c>
      <c r="K3674"/>
      <c r="N3674" t="s">
        <v>3091</v>
      </c>
      <c r="O3674" t="s">
        <v>3092</v>
      </c>
      <c r="P3674" t="s">
        <v>3093</v>
      </c>
      <c r="R3674" t="s">
        <v>3094</v>
      </c>
    </row>
    <row r="3675" spans="1:18" x14ac:dyDescent="0.25">
      <c r="A3675">
        <v>23921000</v>
      </c>
      <c r="B3675" t="s">
        <v>3089</v>
      </c>
      <c r="D3675" t="s">
        <v>3090</v>
      </c>
      <c r="F3675">
        <v>1</v>
      </c>
      <c r="G3675">
        <v>0</v>
      </c>
      <c r="H3675">
        <v>0</v>
      </c>
      <c r="I3675">
        <v>0</v>
      </c>
      <c r="K3675"/>
      <c r="N3675" t="s">
        <v>3091</v>
      </c>
      <c r="O3675" t="s">
        <v>3092</v>
      </c>
      <c r="P3675" t="s">
        <v>3093</v>
      </c>
      <c r="R3675" t="s">
        <v>3094</v>
      </c>
    </row>
    <row r="3676" spans="1:18" x14ac:dyDescent="0.25">
      <c r="A3676">
        <v>23921100</v>
      </c>
      <c r="B3676" t="s">
        <v>3089</v>
      </c>
      <c r="D3676" t="s">
        <v>3090</v>
      </c>
      <c r="F3676">
        <v>1</v>
      </c>
      <c r="G3676">
        <v>0</v>
      </c>
      <c r="H3676">
        <v>3.56</v>
      </c>
      <c r="I3676">
        <v>3.56</v>
      </c>
      <c r="K3676"/>
      <c r="N3676" t="s">
        <v>3091</v>
      </c>
      <c r="O3676" t="s">
        <v>3092</v>
      </c>
      <c r="P3676" t="s">
        <v>3093</v>
      </c>
      <c r="R3676" t="s">
        <v>3094</v>
      </c>
    </row>
    <row r="3677" spans="1:18" x14ac:dyDescent="0.25">
      <c r="A3677">
        <v>23921200</v>
      </c>
      <c r="B3677" t="s">
        <v>3089</v>
      </c>
      <c r="D3677" t="s">
        <v>3090</v>
      </c>
      <c r="F3677">
        <v>1</v>
      </c>
      <c r="G3677">
        <v>0</v>
      </c>
      <c r="H3677">
        <v>2.46</v>
      </c>
      <c r="I3677">
        <v>2.46</v>
      </c>
      <c r="K3677"/>
      <c r="N3677" t="s">
        <v>3091</v>
      </c>
      <c r="O3677" t="s">
        <v>3092</v>
      </c>
      <c r="P3677" t="s">
        <v>3093</v>
      </c>
      <c r="R3677" t="s">
        <v>3094</v>
      </c>
    </row>
    <row r="3678" spans="1:18" x14ac:dyDescent="0.25">
      <c r="A3678">
        <v>23921300</v>
      </c>
      <c r="B3678" t="s">
        <v>3089</v>
      </c>
      <c r="D3678" t="s">
        <v>3090</v>
      </c>
      <c r="F3678">
        <v>1</v>
      </c>
      <c r="G3678">
        <v>0</v>
      </c>
      <c r="H3678">
        <v>1.5</v>
      </c>
      <c r="I3678">
        <v>1.5</v>
      </c>
      <c r="K3678"/>
      <c r="N3678" t="s">
        <v>3091</v>
      </c>
      <c r="O3678" t="s">
        <v>3092</v>
      </c>
      <c r="P3678" t="s">
        <v>3093</v>
      </c>
      <c r="R3678" t="s">
        <v>3094</v>
      </c>
    </row>
    <row r="3679" spans="1:18" x14ac:dyDescent="0.25">
      <c r="A3679">
        <v>23921400</v>
      </c>
      <c r="B3679" t="s">
        <v>3089</v>
      </c>
      <c r="D3679" t="s">
        <v>3090</v>
      </c>
      <c r="F3679">
        <v>1</v>
      </c>
      <c r="G3679">
        <v>0</v>
      </c>
      <c r="H3679">
        <v>0.4</v>
      </c>
      <c r="I3679">
        <v>0.4</v>
      </c>
      <c r="K3679"/>
      <c r="N3679" t="s">
        <v>3091</v>
      </c>
      <c r="O3679" t="s">
        <v>3092</v>
      </c>
      <c r="P3679" t="s">
        <v>3093</v>
      </c>
      <c r="R3679" t="s">
        <v>3094</v>
      </c>
    </row>
    <row r="3680" spans="1:18" x14ac:dyDescent="0.25">
      <c r="A3680">
        <v>23921500</v>
      </c>
      <c r="B3680" t="s">
        <v>3089</v>
      </c>
      <c r="D3680" t="s">
        <v>3090</v>
      </c>
      <c r="F3680">
        <v>1</v>
      </c>
      <c r="G3680">
        <v>0</v>
      </c>
      <c r="H3680">
        <v>2</v>
      </c>
      <c r="I3680">
        <v>2</v>
      </c>
      <c r="K3680"/>
      <c r="N3680" t="s">
        <v>3091</v>
      </c>
      <c r="O3680" t="s">
        <v>3092</v>
      </c>
      <c r="P3680" t="s">
        <v>3093</v>
      </c>
      <c r="R3680" t="s">
        <v>3094</v>
      </c>
    </row>
    <row r="3681" spans="1:18" x14ac:dyDescent="0.25">
      <c r="A3681">
        <v>23921600</v>
      </c>
      <c r="B3681" t="s">
        <v>3089</v>
      </c>
      <c r="D3681" t="s">
        <v>3090</v>
      </c>
      <c r="F3681">
        <v>1</v>
      </c>
      <c r="G3681">
        <v>0</v>
      </c>
      <c r="H3681">
        <v>0</v>
      </c>
      <c r="I3681"/>
      <c r="K3681"/>
      <c r="N3681" t="s">
        <v>3091</v>
      </c>
      <c r="O3681" t="s">
        <v>3092</v>
      </c>
      <c r="P3681" t="s">
        <v>3093</v>
      </c>
      <c r="R3681" t="s">
        <v>3094</v>
      </c>
    </row>
    <row r="3682" spans="1:18" x14ac:dyDescent="0.25">
      <c r="A3682">
        <v>23921700</v>
      </c>
      <c r="B3682" t="s">
        <v>3089</v>
      </c>
      <c r="D3682" t="s">
        <v>3090</v>
      </c>
      <c r="F3682">
        <v>1</v>
      </c>
      <c r="G3682">
        <v>0</v>
      </c>
      <c r="H3682">
        <v>0</v>
      </c>
      <c r="I3682"/>
      <c r="K3682"/>
      <c r="N3682" t="s">
        <v>3091</v>
      </c>
      <c r="O3682" t="s">
        <v>3092</v>
      </c>
      <c r="P3682" t="s">
        <v>3093</v>
      </c>
      <c r="R3682" t="s">
        <v>3094</v>
      </c>
    </row>
    <row r="3683" spans="1:18" x14ac:dyDescent="0.25">
      <c r="A3683">
        <v>23922000</v>
      </c>
      <c r="B3683" t="s">
        <v>3089</v>
      </c>
      <c r="D3683" t="s">
        <v>3090</v>
      </c>
      <c r="F3683">
        <v>1</v>
      </c>
      <c r="G3683">
        <v>0</v>
      </c>
      <c r="H3683">
        <v>0</v>
      </c>
      <c r="I3683">
        <v>0</v>
      </c>
      <c r="K3683"/>
      <c r="N3683" t="s">
        <v>3091</v>
      </c>
      <c r="O3683" t="s">
        <v>3092</v>
      </c>
      <c r="P3683" t="s">
        <v>3093</v>
      </c>
      <c r="R3683" t="s">
        <v>3094</v>
      </c>
    </row>
    <row r="3684" spans="1:18" x14ac:dyDescent="0.25">
      <c r="A3684">
        <v>23923000</v>
      </c>
      <c r="B3684" t="s">
        <v>3089</v>
      </c>
      <c r="D3684" t="s">
        <v>3090</v>
      </c>
      <c r="F3684">
        <v>1</v>
      </c>
      <c r="G3684">
        <v>0</v>
      </c>
      <c r="H3684">
        <v>300</v>
      </c>
      <c r="I3684">
        <v>300</v>
      </c>
      <c r="K3684"/>
      <c r="N3684" t="s">
        <v>3091</v>
      </c>
      <c r="O3684" t="s">
        <v>3092</v>
      </c>
      <c r="P3684" t="s">
        <v>3093</v>
      </c>
      <c r="R3684" t="s">
        <v>3094</v>
      </c>
    </row>
    <row r="3685" spans="1:18" x14ac:dyDescent="0.25">
      <c r="A3685">
        <v>23924000</v>
      </c>
      <c r="B3685" t="s">
        <v>3089</v>
      </c>
      <c r="D3685" t="s">
        <v>3090</v>
      </c>
      <c r="F3685">
        <v>1</v>
      </c>
      <c r="G3685">
        <v>0</v>
      </c>
      <c r="H3685">
        <v>1.0487499999999901</v>
      </c>
      <c r="I3685">
        <v>1.0487499999999901</v>
      </c>
      <c r="K3685"/>
      <c r="N3685" t="s">
        <v>3091</v>
      </c>
      <c r="O3685" t="s">
        <v>3092</v>
      </c>
      <c r="P3685" t="s">
        <v>3093</v>
      </c>
      <c r="R3685" t="s">
        <v>3094</v>
      </c>
    </row>
    <row r="3686" spans="1:18" x14ac:dyDescent="0.25">
      <c r="A3686">
        <v>23924100</v>
      </c>
      <c r="B3686" t="s">
        <v>3089</v>
      </c>
      <c r="D3686" t="s">
        <v>3090</v>
      </c>
      <c r="F3686">
        <v>1</v>
      </c>
      <c r="G3686">
        <v>0</v>
      </c>
      <c r="H3686">
        <v>0</v>
      </c>
      <c r="I3686">
        <v>0</v>
      </c>
      <c r="K3686"/>
      <c r="N3686" t="s">
        <v>3091</v>
      </c>
      <c r="O3686" t="s">
        <v>3092</v>
      </c>
      <c r="P3686" t="s">
        <v>3093</v>
      </c>
      <c r="R3686" t="s">
        <v>3094</v>
      </c>
    </row>
    <row r="3687" spans="1:18" x14ac:dyDescent="0.25">
      <c r="A3687">
        <v>23924200</v>
      </c>
      <c r="B3687" t="s">
        <v>3089</v>
      </c>
      <c r="D3687" t="s">
        <v>3090</v>
      </c>
      <c r="F3687">
        <v>1</v>
      </c>
      <c r="G3687">
        <v>0</v>
      </c>
      <c r="H3687">
        <v>2.35</v>
      </c>
      <c r="I3687">
        <v>2.35</v>
      </c>
      <c r="K3687"/>
      <c r="N3687" t="s">
        <v>3091</v>
      </c>
      <c r="O3687" t="s">
        <v>3092</v>
      </c>
      <c r="P3687" t="s">
        <v>3093</v>
      </c>
      <c r="R3687" t="s">
        <v>3094</v>
      </c>
    </row>
    <row r="3688" spans="1:18" x14ac:dyDescent="0.25">
      <c r="A3688">
        <v>23924300</v>
      </c>
      <c r="B3688" t="s">
        <v>3089</v>
      </c>
      <c r="D3688" t="s">
        <v>3090</v>
      </c>
      <c r="F3688">
        <v>1</v>
      </c>
      <c r="G3688">
        <v>0</v>
      </c>
      <c r="H3688">
        <v>9.1899999999999906</v>
      </c>
      <c r="I3688">
        <v>9.1899999999999906</v>
      </c>
      <c r="K3688"/>
      <c r="N3688" t="s">
        <v>3091</v>
      </c>
      <c r="O3688" t="s">
        <v>3092</v>
      </c>
      <c r="P3688" t="s">
        <v>3093</v>
      </c>
      <c r="R3688" t="s">
        <v>3094</v>
      </c>
    </row>
    <row r="3689" spans="1:18" x14ac:dyDescent="0.25">
      <c r="A3689">
        <v>23924400</v>
      </c>
      <c r="B3689" t="s">
        <v>3089</v>
      </c>
      <c r="D3689" t="s">
        <v>3090</v>
      </c>
      <c r="F3689">
        <v>1</v>
      </c>
      <c r="G3689">
        <v>0</v>
      </c>
      <c r="H3689">
        <v>0.4</v>
      </c>
      <c r="I3689">
        <v>0.4</v>
      </c>
      <c r="K3689"/>
      <c r="N3689" t="s">
        <v>3091</v>
      </c>
      <c r="O3689" t="s">
        <v>3092</v>
      </c>
      <c r="P3689" t="s">
        <v>3093</v>
      </c>
      <c r="R3689" t="s">
        <v>3094</v>
      </c>
    </row>
    <row r="3690" spans="1:18" x14ac:dyDescent="0.25">
      <c r="A3690">
        <v>23924500</v>
      </c>
      <c r="B3690" t="s">
        <v>3089</v>
      </c>
      <c r="D3690" t="s">
        <v>3090</v>
      </c>
      <c r="F3690">
        <v>1</v>
      </c>
      <c r="G3690">
        <v>0</v>
      </c>
      <c r="H3690">
        <v>0.4</v>
      </c>
      <c r="I3690">
        <v>0.4</v>
      </c>
      <c r="K3690"/>
      <c r="N3690" t="s">
        <v>3091</v>
      </c>
      <c r="O3690" t="s">
        <v>3092</v>
      </c>
      <c r="P3690" t="s">
        <v>3093</v>
      </c>
      <c r="R3690" t="s">
        <v>3094</v>
      </c>
    </row>
    <row r="3691" spans="1:18" x14ac:dyDescent="0.25">
      <c r="A3691">
        <v>23924600</v>
      </c>
      <c r="B3691" t="s">
        <v>3089</v>
      </c>
      <c r="D3691" t="s">
        <v>3090</v>
      </c>
      <c r="F3691">
        <v>1</v>
      </c>
      <c r="G3691">
        <v>0</v>
      </c>
      <c r="H3691">
        <v>0.28000000000000003</v>
      </c>
      <c r="I3691">
        <v>0.28000000000000003</v>
      </c>
      <c r="K3691"/>
      <c r="N3691" t="s">
        <v>3091</v>
      </c>
      <c r="O3691" t="s">
        <v>3092</v>
      </c>
      <c r="P3691" t="s">
        <v>3093</v>
      </c>
      <c r="R3691" t="s">
        <v>3094</v>
      </c>
    </row>
    <row r="3692" spans="1:18" x14ac:dyDescent="0.25">
      <c r="A3692">
        <v>23924700</v>
      </c>
      <c r="B3692" t="s">
        <v>3089</v>
      </c>
      <c r="D3692" t="s">
        <v>3090</v>
      </c>
      <c r="F3692">
        <v>1</v>
      </c>
      <c r="G3692">
        <v>0</v>
      </c>
      <c r="H3692">
        <v>0.4</v>
      </c>
      <c r="I3692">
        <v>0.4</v>
      </c>
      <c r="K3692"/>
      <c r="N3692" t="s">
        <v>3091</v>
      </c>
      <c r="O3692" t="s">
        <v>3092</v>
      </c>
      <c r="P3692" t="s">
        <v>3093</v>
      </c>
      <c r="R3692" t="s">
        <v>3094</v>
      </c>
    </row>
    <row r="3693" spans="1:18" x14ac:dyDescent="0.25">
      <c r="A3693">
        <v>23924800</v>
      </c>
      <c r="B3693" t="s">
        <v>3089</v>
      </c>
      <c r="D3693" t="s">
        <v>3090</v>
      </c>
      <c r="F3693">
        <v>1</v>
      </c>
      <c r="G3693">
        <v>0</v>
      </c>
      <c r="H3693">
        <v>3.9011999999999998</v>
      </c>
      <c r="I3693">
        <v>3.9011999999999998</v>
      </c>
      <c r="K3693"/>
      <c r="N3693" t="s">
        <v>3091</v>
      </c>
      <c r="O3693" t="s">
        <v>3092</v>
      </c>
      <c r="P3693" t="s">
        <v>3093</v>
      </c>
      <c r="R3693" t="s">
        <v>3094</v>
      </c>
    </row>
    <row r="3694" spans="1:18" x14ac:dyDescent="0.25">
      <c r="A3694">
        <v>23924900</v>
      </c>
      <c r="B3694" t="s">
        <v>3089</v>
      </c>
      <c r="D3694" t="s">
        <v>3090</v>
      </c>
      <c r="F3694">
        <v>1</v>
      </c>
      <c r="G3694">
        <v>0</v>
      </c>
      <c r="H3694">
        <v>24.530799999999999</v>
      </c>
      <c r="I3694">
        <v>24.530799999999999</v>
      </c>
      <c r="K3694"/>
      <c r="N3694" t="s">
        <v>3091</v>
      </c>
      <c r="O3694" t="s">
        <v>3092</v>
      </c>
      <c r="P3694" t="s">
        <v>3093</v>
      </c>
      <c r="R3694" t="s">
        <v>3094</v>
      </c>
    </row>
    <row r="3695" spans="1:18" x14ac:dyDescent="0.25">
      <c r="A3695">
        <v>23925000</v>
      </c>
      <c r="B3695" t="s">
        <v>3089</v>
      </c>
      <c r="D3695" t="s">
        <v>3090</v>
      </c>
      <c r="F3695">
        <v>1</v>
      </c>
      <c r="G3695">
        <v>0</v>
      </c>
      <c r="H3695">
        <v>0</v>
      </c>
      <c r="I3695">
        <v>0</v>
      </c>
      <c r="K3695"/>
      <c r="N3695" t="s">
        <v>3091</v>
      </c>
      <c r="O3695" t="s">
        <v>3092</v>
      </c>
      <c r="P3695" t="s">
        <v>3093</v>
      </c>
      <c r="R3695" t="s">
        <v>3094</v>
      </c>
    </row>
    <row r="3696" spans="1:18" x14ac:dyDescent="0.25">
      <c r="A3696">
        <v>23925100</v>
      </c>
      <c r="B3696" t="s">
        <v>3089</v>
      </c>
      <c r="D3696" t="s">
        <v>3090</v>
      </c>
      <c r="F3696">
        <v>1</v>
      </c>
      <c r="G3696">
        <v>0</v>
      </c>
      <c r="H3696">
        <v>3.9257142857142902</v>
      </c>
      <c r="I3696">
        <v>3.9257142857142902</v>
      </c>
      <c r="K3696"/>
      <c r="N3696" t="s">
        <v>3091</v>
      </c>
      <c r="O3696" t="s">
        <v>3092</v>
      </c>
      <c r="P3696" t="s">
        <v>3093</v>
      </c>
      <c r="R3696" t="s">
        <v>3094</v>
      </c>
    </row>
    <row r="3697" spans="1:18" x14ac:dyDescent="0.25">
      <c r="A3697">
        <v>23925200</v>
      </c>
      <c r="B3697" t="s">
        <v>3089</v>
      </c>
      <c r="D3697" t="s">
        <v>3090</v>
      </c>
      <c r="F3697">
        <v>1</v>
      </c>
      <c r="G3697">
        <v>0</v>
      </c>
      <c r="H3697">
        <v>2.6078602620087299</v>
      </c>
      <c r="I3697">
        <v>2.6078602620087299</v>
      </c>
      <c r="K3697"/>
      <c r="N3697" t="s">
        <v>3091</v>
      </c>
      <c r="O3697" t="s">
        <v>3092</v>
      </c>
      <c r="P3697" t="s">
        <v>3093</v>
      </c>
      <c r="R3697" t="s">
        <v>3094</v>
      </c>
    </row>
    <row r="3698" spans="1:18" x14ac:dyDescent="0.25">
      <c r="A3698">
        <v>23925300</v>
      </c>
      <c r="B3698" t="s">
        <v>3089</v>
      </c>
      <c r="D3698" t="s">
        <v>3090</v>
      </c>
      <c r="F3698">
        <v>1</v>
      </c>
      <c r="G3698">
        <v>0</v>
      </c>
      <c r="H3698">
        <v>0</v>
      </c>
      <c r="I3698">
        <v>0</v>
      </c>
      <c r="K3698"/>
      <c r="N3698" t="s">
        <v>3091</v>
      </c>
      <c r="O3698" t="s">
        <v>3092</v>
      </c>
      <c r="P3698" t="s">
        <v>3093</v>
      </c>
      <c r="R3698" t="s">
        <v>3094</v>
      </c>
    </row>
    <row r="3699" spans="1:18" x14ac:dyDescent="0.25">
      <c r="A3699">
        <v>23925400</v>
      </c>
      <c r="B3699" t="s">
        <v>3089</v>
      </c>
      <c r="D3699" t="s">
        <v>3090</v>
      </c>
      <c r="F3699">
        <v>1</v>
      </c>
      <c r="G3699">
        <v>0</v>
      </c>
      <c r="H3699">
        <v>1.4885999999999999</v>
      </c>
      <c r="I3699">
        <v>1.4885999999999999</v>
      </c>
      <c r="K3699"/>
      <c r="N3699" t="s">
        <v>3091</v>
      </c>
      <c r="O3699" t="s">
        <v>3092</v>
      </c>
      <c r="P3699" t="s">
        <v>3093</v>
      </c>
      <c r="R3699" t="s">
        <v>3094</v>
      </c>
    </row>
    <row r="3700" spans="1:18" x14ac:dyDescent="0.25">
      <c r="A3700">
        <v>23925500</v>
      </c>
      <c r="B3700" t="s">
        <v>3089</v>
      </c>
      <c r="D3700" t="s">
        <v>3090</v>
      </c>
      <c r="F3700">
        <v>1</v>
      </c>
      <c r="G3700">
        <v>0</v>
      </c>
      <c r="H3700">
        <v>2.4037999999999999</v>
      </c>
      <c r="I3700">
        <v>2.4037999999999999</v>
      </c>
      <c r="K3700"/>
      <c r="N3700" t="s">
        <v>3091</v>
      </c>
      <c r="O3700" t="s">
        <v>3092</v>
      </c>
      <c r="P3700" t="s">
        <v>3093</v>
      </c>
      <c r="R3700" t="s">
        <v>3094</v>
      </c>
    </row>
    <row r="3701" spans="1:18" x14ac:dyDescent="0.25">
      <c r="A3701">
        <v>23925600</v>
      </c>
      <c r="B3701" t="s">
        <v>3089</v>
      </c>
      <c r="D3701" t="s">
        <v>3090</v>
      </c>
      <c r="F3701">
        <v>1</v>
      </c>
      <c r="G3701">
        <v>0</v>
      </c>
      <c r="H3701">
        <v>3.3925000000000001</v>
      </c>
      <c r="I3701">
        <v>3.3925000000000001</v>
      </c>
      <c r="K3701"/>
      <c r="N3701" t="s">
        <v>3091</v>
      </c>
      <c r="O3701" t="s">
        <v>3092</v>
      </c>
      <c r="P3701" t="s">
        <v>3093</v>
      </c>
      <c r="R3701" t="s">
        <v>3094</v>
      </c>
    </row>
    <row r="3702" spans="1:18" x14ac:dyDescent="0.25">
      <c r="A3702">
        <v>23925700</v>
      </c>
      <c r="B3702" t="s">
        <v>3089</v>
      </c>
      <c r="D3702" t="s">
        <v>3090</v>
      </c>
      <c r="F3702">
        <v>1</v>
      </c>
      <c r="G3702">
        <v>0</v>
      </c>
      <c r="H3702">
        <v>6.8</v>
      </c>
      <c r="I3702">
        <v>6.8</v>
      </c>
      <c r="K3702"/>
      <c r="N3702" t="s">
        <v>3091</v>
      </c>
      <c r="O3702" t="s">
        <v>3092</v>
      </c>
      <c r="P3702" t="s">
        <v>3093</v>
      </c>
      <c r="R3702" t="s">
        <v>3094</v>
      </c>
    </row>
    <row r="3703" spans="1:18" x14ac:dyDescent="0.25">
      <c r="A3703">
        <v>23925800</v>
      </c>
      <c r="B3703" t="s">
        <v>3089</v>
      </c>
      <c r="D3703" t="s">
        <v>3090</v>
      </c>
      <c r="F3703">
        <v>1</v>
      </c>
      <c r="G3703">
        <v>0</v>
      </c>
      <c r="H3703">
        <v>1.01</v>
      </c>
      <c r="I3703">
        <v>1.01</v>
      </c>
      <c r="K3703"/>
      <c r="N3703" t="s">
        <v>3091</v>
      </c>
      <c r="O3703" t="s">
        <v>3092</v>
      </c>
      <c r="P3703" t="s">
        <v>3093</v>
      </c>
      <c r="R3703" t="s">
        <v>3094</v>
      </c>
    </row>
    <row r="3704" spans="1:18" x14ac:dyDescent="0.25">
      <c r="A3704">
        <v>23925900</v>
      </c>
      <c r="B3704" t="s">
        <v>3089</v>
      </c>
      <c r="D3704" t="s">
        <v>3090</v>
      </c>
      <c r="F3704">
        <v>1</v>
      </c>
      <c r="G3704">
        <v>0</v>
      </c>
      <c r="H3704">
        <v>3.21</v>
      </c>
      <c r="I3704">
        <v>3.21</v>
      </c>
      <c r="K3704"/>
      <c r="N3704" t="s">
        <v>3091</v>
      </c>
      <c r="O3704" t="s">
        <v>3092</v>
      </c>
      <c r="P3704" t="s">
        <v>3093</v>
      </c>
      <c r="R3704" t="s">
        <v>3094</v>
      </c>
    </row>
    <row r="3705" spans="1:18" x14ac:dyDescent="0.25">
      <c r="A3705">
        <v>23926000</v>
      </c>
      <c r="B3705" t="s">
        <v>3089</v>
      </c>
      <c r="D3705" t="s">
        <v>3090</v>
      </c>
      <c r="F3705">
        <v>1</v>
      </c>
      <c r="G3705">
        <v>0</v>
      </c>
      <c r="H3705">
        <v>2.2909000000000002</v>
      </c>
      <c r="I3705">
        <v>2.2909000000000002</v>
      </c>
      <c r="K3705"/>
      <c r="N3705" t="s">
        <v>3091</v>
      </c>
      <c r="O3705" t="s">
        <v>3092</v>
      </c>
      <c r="P3705" t="s">
        <v>3093</v>
      </c>
      <c r="R3705" t="s">
        <v>3094</v>
      </c>
    </row>
    <row r="3706" spans="1:18" x14ac:dyDescent="0.25">
      <c r="A3706">
        <v>23926100</v>
      </c>
      <c r="B3706" t="s">
        <v>3089</v>
      </c>
      <c r="D3706" t="s">
        <v>3090</v>
      </c>
      <c r="F3706">
        <v>1</v>
      </c>
      <c r="G3706">
        <v>0</v>
      </c>
      <c r="H3706">
        <v>14.14</v>
      </c>
      <c r="I3706">
        <v>14.14</v>
      </c>
      <c r="K3706"/>
      <c r="N3706" t="s">
        <v>3091</v>
      </c>
      <c r="O3706" t="s">
        <v>3092</v>
      </c>
      <c r="P3706" t="s">
        <v>3093</v>
      </c>
      <c r="R3706" t="s">
        <v>3094</v>
      </c>
    </row>
    <row r="3707" spans="1:18" x14ac:dyDescent="0.25">
      <c r="A3707">
        <v>23926200</v>
      </c>
      <c r="B3707" t="s">
        <v>3089</v>
      </c>
      <c r="D3707" t="s">
        <v>3090</v>
      </c>
      <c r="F3707">
        <v>1</v>
      </c>
      <c r="G3707">
        <v>0</v>
      </c>
      <c r="H3707">
        <v>1.4133</v>
      </c>
      <c r="I3707">
        <v>1.4133</v>
      </c>
      <c r="K3707"/>
      <c r="N3707" t="s">
        <v>3091</v>
      </c>
      <c r="O3707" t="s">
        <v>3092</v>
      </c>
      <c r="P3707" t="s">
        <v>3093</v>
      </c>
      <c r="R3707" t="s">
        <v>3094</v>
      </c>
    </row>
    <row r="3708" spans="1:18" x14ac:dyDescent="0.25">
      <c r="A3708">
        <v>23926300</v>
      </c>
      <c r="B3708" t="s">
        <v>3089</v>
      </c>
      <c r="D3708" t="s">
        <v>3090</v>
      </c>
      <c r="F3708">
        <v>1</v>
      </c>
      <c r="G3708">
        <v>0</v>
      </c>
      <c r="H3708">
        <v>2.8816999999999999</v>
      </c>
      <c r="I3708">
        <v>2.8816999999999999</v>
      </c>
      <c r="K3708"/>
      <c r="N3708" t="s">
        <v>3091</v>
      </c>
      <c r="O3708" t="s">
        <v>3092</v>
      </c>
      <c r="P3708" t="s">
        <v>3093</v>
      </c>
      <c r="R3708" t="s">
        <v>3094</v>
      </c>
    </row>
    <row r="3709" spans="1:18" x14ac:dyDescent="0.25">
      <c r="A3709">
        <v>23926400</v>
      </c>
      <c r="B3709" t="s">
        <v>3089</v>
      </c>
      <c r="D3709" t="s">
        <v>3090</v>
      </c>
      <c r="F3709">
        <v>1</v>
      </c>
      <c r="G3709">
        <v>0</v>
      </c>
      <c r="H3709">
        <v>2.7368999999999999</v>
      </c>
      <c r="I3709">
        <v>2.7368999999999999</v>
      </c>
      <c r="K3709"/>
      <c r="N3709" t="s">
        <v>3091</v>
      </c>
      <c r="O3709" t="s">
        <v>3092</v>
      </c>
      <c r="P3709" t="s">
        <v>3093</v>
      </c>
      <c r="R3709" t="s">
        <v>3094</v>
      </c>
    </row>
    <row r="3710" spans="1:18" x14ac:dyDescent="0.25">
      <c r="A3710">
        <v>23926500</v>
      </c>
      <c r="B3710" t="s">
        <v>3089</v>
      </c>
      <c r="D3710" t="s">
        <v>3090</v>
      </c>
      <c r="F3710">
        <v>1</v>
      </c>
      <c r="G3710">
        <v>0</v>
      </c>
      <c r="H3710">
        <v>2.3321999999999998</v>
      </c>
      <c r="I3710">
        <v>2.3321999999999998</v>
      </c>
      <c r="K3710"/>
      <c r="N3710" t="s">
        <v>3091</v>
      </c>
      <c r="O3710" t="s">
        <v>3092</v>
      </c>
      <c r="P3710" t="s">
        <v>3093</v>
      </c>
      <c r="R3710" t="s">
        <v>3094</v>
      </c>
    </row>
    <row r="3711" spans="1:18" x14ac:dyDescent="0.25">
      <c r="A3711">
        <v>23926600</v>
      </c>
      <c r="B3711" t="s">
        <v>3089</v>
      </c>
      <c r="D3711" t="s">
        <v>3090</v>
      </c>
      <c r="F3711">
        <v>1</v>
      </c>
      <c r="G3711">
        <v>0</v>
      </c>
      <c r="H3711">
        <v>1.41</v>
      </c>
      <c r="I3711">
        <v>1.41</v>
      </c>
      <c r="K3711"/>
      <c r="N3711" t="s">
        <v>3091</v>
      </c>
      <c r="O3711" t="s">
        <v>3092</v>
      </c>
      <c r="P3711" t="s">
        <v>3093</v>
      </c>
      <c r="R3711" t="s">
        <v>3094</v>
      </c>
    </row>
    <row r="3712" spans="1:18" x14ac:dyDescent="0.25">
      <c r="A3712">
        <v>23926700</v>
      </c>
      <c r="B3712" t="s">
        <v>3089</v>
      </c>
      <c r="D3712" t="s">
        <v>3090</v>
      </c>
      <c r="F3712">
        <v>1</v>
      </c>
      <c r="G3712">
        <v>0</v>
      </c>
      <c r="H3712">
        <v>38.99</v>
      </c>
      <c r="I3712">
        <v>38.99</v>
      </c>
      <c r="K3712"/>
      <c r="N3712" t="s">
        <v>3091</v>
      </c>
      <c r="O3712" t="s">
        <v>3092</v>
      </c>
      <c r="P3712" t="s">
        <v>3093</v>
      </c>
      <c r="R3712" t="s">
        <v>3094</v>
      </c>
    </row>
    <row r="3713" spans="1:18" x14ac:dyDescent="0.25">
      <c r="A3713">
        <v>23926800</v>
      </c>
      <c r="B3713" t="s">
        <v>3089</v>
      </c>
      <c r="D3713" t="s">
        <v>3090</v>
      </c>
      <c r="F3713">
        <v>1</v>
      </c>
      <c r="G3713">
        <v>0</v>
      </c>
      <c r="H3713">
        <v>8.99</v>
      </c>
      <c r="I3713">
        <v>8.99</v>
      </c>
      <c r="K3713"/>
      <c r="N3713" t="s">
        <v>3091</v>
      </c>
      <c r="O3713" t="s">
        <v>3092</v>
      </c>
      <c r="P3713" t="s">
        <v>3093</v>
      </c>
      <c r="R3713" t="s">
        <v>3094</v>
      </c>
    </row>
    <row r="3714" spans="1:18" x14ac:dyDescent="0.25">
      <c r="A3714">
        <v>23926900</v>
      </c>
      <c r="B3714" t="s">
        <v>3089</v>
      </c>
      <c r="D3714" t="s">
        <v>3090</v>
      </c>
      <c r="F3714">
        <v>1</v>
      </c>
      <c r="G3714">
        <v>0</v>
      </c>
      <c r="H3714">
        <v>0.64</v>
      </c>
      <c r="I3714">
        <v>0.64</v>
      </c>
      <c r="K3714"/>
      <c r="N3714" t="s">
        <v>3091</v>
      </c>
      <c r="O3714" t="s">
        <v>3092</v>
      </c>
      <c r="P3714" t="s">
        <v>3093</v>
      </c>
      <c r="R3714" t="s">
        <v>3094</v>
      </c>
    </row>
    <row r="3715" spans="1:18" x14ac:dyDescent="0.25">
      <c r="A3715">
        <v>23927000</v>
      </c>
      <c r="B3715" t="s">
        <v>3089</v>
      </c>
      <c r="D3715" t="s">
        <v>3090</v>
      </c>
      <c r="F3715">
        <v>1</v>
      </c>
      <c r="G3715">
        <v>0</v>
      </c>
      <c r="H3715">
        <v>2.0299999999999998</v>
      </c>
      <c r="I3715">
        <v>2.0299999999999998</v>
      </c>
      <c r="K3715"/>
      <c r="N3715" t="s">
        <v>3091</v>
      </c>
      <c r="O3715" t="s">
        <v>3092</v>
      </c>
      <c r="P3715" t="s">
        <v>3093</v>
      </c>
      <c r="R3715" t="s">
        <v>3094</v>
      </c>
    </row>
    <row r="3716" spans="1:18" x14ac:dyDescent="0.25">
      <c r="A3716">
        <v>23927100</v>
      </c>
      <c r="B3716" t="s">
        <v>3089</v>
      </c>
      <c r="D3716" t="s">
        <v>3090</v>
      </c>
      <c r="F3716">
        <v>1</v>
      </c>
      <c r="G3716">
        <v>0</v>
      </c>
      <c r="H3716">
        <v>0.22999999999999901</v>
      </c>
      <c r="I3716">
        <v>0.22999999999999901</v>
      </c>
      <c r="K3716"/>
      <c r="N3716" t="s">
        <v>3091</v>
      </c>
      <c r="O3716" t="s">
        <v>3092</v>
      </c>
      <c r="P3716" t="s">
        <v>3093</v>
      </c>
      <c r="R3716" t="s">
        <v>3094</v>
      </c>
    </row>
    <row r="3717" spans="1:18" x14ac:dyDescent="0.25">
      <c r="A3717">
        <v>23927200</v>
      </c>
      <c r="B3717" t="s">
        <v>3089</v>
      </c>
      <c r="D3717" t="s">
        <v>3090</v>
      </c>
      <c r="F3717">
        <v>1</v>
      </c>
      <c r="G3717">
        <v>0</v>
      </c>
      <c r="H3717">
        <v>0.37</v>
      </c>
      <c r="I3717">
        <v>0.37</v>
      </c>
      <c r="K3717"/>
      <c r="N3717" t="s">
        <v>3091</v>
      </c>
      <c r="O3717" t="s">
        <v>3092</v>
      </c>
      <c r="P3717" t="s">
        <v>3093</v>
      </c>
      <c r="R3717" t="s">
        <v>3094</v>
      </c>
    </row>
    <row r="3718" spans="1:18" x14ac:dyDescent="0.25">
      <c r="A3718">
        <v>23927300</v>
      </c>
      <c r="B3718" t="s">
        <v>3089</v>
      </c>
      <c r="D3718" t="s">
        <v>3090</v>
      </c>
      <c r="F3718">
        <v>1</v>
      </c>
      <c r="G3718">
        <v>0</v>
      </c>
      <c r="H3718">
        <v>4.9000000000000004</v>
      </c>
      <c r="I3718">
        <v>4.9000000000000004</v>
      </c>
      <c r="K3718"/>
      <c r="N3718" t="s">
        <v>3091</v>
      </c>
      <c r="O3718" t="s">
        <v>3092</v>
      </c>
      <c r="P3718" t="s">
        <v>3093</v>
      </c>
      <c r="R3718" t="s">
        <v>3094</v>
      </c>
    </row>
    <row r="3719" spans="1:18" x14ac:dyDescent="0.25">
      <c r="A3719">
        <v>23927400</v>
      </c>
      <c r="B3719" t="s">
        <v>3089</v>
      </c>
      <c r="D3719" t="s">
        <v>3090</v>
      </c>
      <c r="F3719">
        <v>1</v>
      </c>
      <c r="G3719">
        <v>0</v>
      </c>
      <c r="H3719">
        <v>1.98</v>
      </c>
      <c r="I3719">
        <v>1.98</v>
      </c>
      <c r="K3719"/>
      <c r="N3719" t="s">
        <v>3091</v>
      </c>
      <c r="O3719" t="s">
        <v>3092</v>
      </c>
      <c r="P3719" t="s">
        <v>3093</v>
      </c>
      <c r="R3719" t="s">
        <v>3094</v>
      </c>
    </row>
    <row r="3720" spans="1:18" x14ac:dyDescent="0.25">
      <c r="A3720">
        <v>23927500</v>
      </c>
      <c r="B3720" t="s">
        <v>3089</v>
      </c>
      <c r="D3720" t="s">
        <v>3090</v>
      </c>
      <c r="F3720">
        <v>1</v>
      </c>
      <c r="G3720">
        <v>0</v>
      </c>
      <c r="H3720">
        <v>2.2599999999999998</v>
      </c>
      <c r="I3720">
        <v>2.2599999999999998</v>
      </c>
      <c r="K3720"/>
      <c r="N3720" t="s">
        <v>3091</v>
      </c>
      <c r="O3720" t="s">
        <v>3092</v>
      </c>
      <c r="P3720" t="s">
        <v>3093</v>
      </c>
      <c r="R3720" t="s">
        <v>3094</v>
      </c>
    </row>
    <row r="3721" spans="1:18" x14ac:dyDescent="0.25">
      <c r="A3721">
        <v>23927600</v>
      </c>
      <c r="B3721" t="s">
        <v>3089</v>
      </c>
      <c r="D3721" t="s">
        <v>3090</v>
      </c>
      <c r="F3721">
        <v>1</v>
      </c>
      <c r="G3721">
        <v>0</v>
      </c>
      <c r="H3721">
        <v>2.36</v>
      </c>
      <c r="I3721">
        <v>2.36</v>
      </c>
      <c r="K3721"/>
      <c r="N3721" t="s">
        <v>3091</v>
      </c>
      <c r="O3721" t="s">
        <v>3092</v>
      </c>
      <c r="P3721" t="s">
        <v>3093</v>
      </c>
      <c r="R3721" t="s">
        <v>3094</v>
      </c>
    </row>
    <row r="3722" spans="1:18" x14ac:dyDescent="0.25">
      <c r="A3722">
        <v>23927700</v>
      </c>
      <c r="B3722" t="s">
        <v>3089</v>
      </c>
      <c r="D3722" t="s">
        <v>3090</v>
      </c>
      <c r="F3722">
        <v>1</v>
      </c>
      <c r="G3722">
        <v>0</v>
      </c>
      <c r="H3722">
        <v>0.70750000000000002</v>
      </c>
      <c r="I3722">
        <v>0.70750000000000002</v>
      </c>
      <c r="K3722"/>
      <c r="N3722" t="s">
        <v>3091</v>
      </c>
      <c r="O3722" t="s">
        <v>3092</v>
      </c>
      <c r="P3722" t="s">
        <v>3093</v>
      </c>
      <c r="R3722" t="s">
        <v>3094</v>
      </c>
    </row>
    <row r="3723" spans="1:18" x14ac:dyDescent="0.25">
      <c r="A3723">
        <v>23927800</v>
      </c>
      <c r="B3723" t="s">
        <v>3089</v>
      </c>
      <c r="D3723" t="s">
        <v>3090</v>
      </c>
      <c r="F3723">
        <v>1</v>
      </c>
      <c r="G3723">
        <v>0</v>
      </c>
      <c r="H3723">
        <v>3.45</v>
      </c>
      <c r="I3723">
        <v>3.45</v>
      </c>
      <c r="K3723"/>
      <c r="N3723" t="s">
        <v>3091</v>
      </c>
      <c r="O3723" t="s">
        <v>3092</v>
      </c>
      <c r="P3723" t="s">
        <v>3093</v>
      </c>
      <c r="R3723" t="s">
        <v>3094</v>
      </c>
    </row>
    <row r="3724" spans="1:18" x14ac:dyDescent="0.25">
      <c r="A3724">
        <v>23927900</v>
      </c>
      <c r="B3724" t="s">
        <v>3089</v>
      </c>
      <c r="D3724" t="s">
        <v>3090</v>
      </c>
      <c r="F3724">
        <v>1</v>
      </c>
      <c r="G3724">
        <v>0</v>
      </c>
      <c r="H3724">
        <v>6.35</v>
      </c>
      <c r="I3724">
        <v>6.35</v>
      </c>
      <c r="K3724"/>
      <c r="N3724" t="s">
        <v>3091</v>
      </c>
      <c r="O3724" t="s">
        <v>3092</v>
      </c>
      <c r="P3724" t="s">
        <v>3093</v>
      </c>
      <c r="R3724" t="s">
        <v>3094</v>
      </c>
    </row>
    <row r="3725" spans="1:18" x14ac:dyDescent="0.25">
      <c r="A3725">
        <v>23928000</v>
      </c>
      <c r="B3725" t="s">
        <v>3089</v>
      </c>
      <c r="D3725" t="s">
        <v>3090</v>
      </c>
      <c r="F3725">
        <v>1</v>
      </c>
      <c r="G3725">
        <v>0</v>
      </c>
      <c r="H3725">
        <v>98.95</v>
      </c>
      <c r="I3725">
        <v>98.95</v>
      </c>
      <c r="K3725"/>
      <c r="N3725" t="s">
        <v>3091</v>
      </c>
      <c r="O3725" t="s">
        <v>3092</v>
      </c>
      <c r="P3725" t="s">
        <v>3093</v>
      </c>
      <c r="R3725" t="s">
        <v>3094</v>
      </c>
    </row>
    <row r="3726" spans="1:18" x14ac:dyDescent="0.25">
      <c r="A3726">
        <v>23928100</v>
      </c>
      <c r="B3726" t="s">
        <v>3089</v>
      </c>
      <c r="D3726" t="s">
        <v>3090</v>
      </c>
      <c r="F3726">
        <v>1</v>
      </c>
      <c r="G3726">
        <v>0</v>
      </c>
      <c r="H3726">
        <v>3.45</v>
      </c>
      <c r="I3726">
        <v>3.45</v>
      </c>
      <c r="K3726"/>
      <c r="N3726" t="s">
        <v>3091</v>
      </c>
      <c r="O3726" t="s">
        <v>3092</v>
      </c>
      <c r="P3726" t="s">
        <v>3093</v>
      </c>
      <c r="R3726" t="s">
        <v>3094</v>
      </c>
    </row>
    <row r="3727" spans="1:18" x14ac:dyDescent="0.25">
      <c r="A3727">
        <v>23928200</v>
      </c>
      <c r="B3727" t="s">
        <v>3089</v>
      </c>
      <c r="D3727" t="s">
        <v>3090</v>
      </c>
      <c r="F3727">
        <v>1</v>
      </c>
      <c r="G3727">
        <v>0</v>
      </c>
      <c r="H3727">
        <v>285.83150983640002</v>
      </c>
      <c r="I3727">
        <v>285.83150983640002</v>
      </c>
      <c r="K3727"/>
      <c r="N3727" t="s">
        <v>3091</v>
      </c>
      <c r="O3727" t="s">
        <v>3092</v>
      </c>
      <c r="P3727" t="s">
        <v>3093</v>
      </c>
      <c r="R3727" t="s">
        <v>3094</v>
      </c>
    </row>
    <row r="3728" spans="1:18" x14ac:dyDescent="0.25">
      <c r="A3728">
        <v>23928300</v>
      </c>
      <c r="B3728" t="s">
        <v>3089</v>
      </c>
      <c r="D3728" t="s">
        <v>3090</v>
      </c>
      <c r="F3728">
        <v>1</v>
      </c>
      <c r="G3728">
        <v>0</v>
      </c>
      <c r="H3728">
        <v>3.1187499999999999</v>
      </c>
      <c r="I3728">
        <v>3.1187499999999999</v>
      </c>
      <c r="K3728"/>
      <c r="N3728" t="s">
        <v>3091</v>
      </c>
      <c r="O3728" t="s">
        <v>3092</v>
      </c>
      <c r="P3728" t="s">
        <v>3093</v>
      </c>
      <c r="R3728" t="s">
        <v>3094</v>
      </c>
    </row>
    <row r="3729" spans="1:18" x14ac:dyDescent="0.25">
      <c r="A3729">
        <v>23928400</v>
      </c>
      <c r="B3729" t="s">
        <v>3089</v>
      </c>
      <c r="D3729" t="s">
        <v>3090</v>
      </c>
      <c r="F3729">
        <v>1</v>
      </c>
      <c r="G3729">
        <v>0</v>
      </c>
      <c r="H3729">
        <v>3</v>
      </c>
      <c r="I3729">
        <v>3</v>
      </c>
      <c r="K3729"/>
      <c r="N3729" t="s">
        <v>3091</v>
      </c>
      <c r="O3729" t="s">
        <v>3092</v>
      </c>
      <c r="P3729" t="s">
        <v>3093</v>
      </c>
      <c r="R3729" t="s">
        <v>3094</v>
      </c>
    </row>
    <row r="3730" spans="1:18" x14ac:dyDescent="0.25">
      <c r="A3730">
        <v>23928500</v>
      </c>
      <c r="B3730" t="s">
        <v>3089</v>
      </c>
      <c r="D3730" t="s">
        <v>3090</v>
      </c>
      <c r="F3730">
        <v>1</v>
      </c>
      <c r="G3730">
        <v>0</v>
      </c>
      <c r="H3730">
        <v>0.86399999999999999</v>
      </c>
      <c r="I3730">
        <v>0.86399999999999999</v>
      </c>
      <c r="K3730"/>
      <c r="N3730" t="s">
        <v>3091</v>
      </c>
      <c r="O3730" t="s">
        <v>3092</v>
      </c>
      <c r="P3730" t="s">
        <v>3093</v>
      </c>
      <c r="R3730" t="s">
        <v>3094</v>
      </c>
    </row>
    <row r="3731" spans="1:18" x14ac:dyDescent="0.25">
      <c r="A3731">
        <v>23928600</v>
      </c>
      <c r="B3731" t="s">
        <v>3089</v>
      </c>
      <c r="D3731" t="s">
        <v>3090</v>
      </c>
      <c r="F3731">
        <v>1</v>
      </c>
      <c r="G3731">
        <v>0</v>
      </c>
      <c r="H3731">
        <v>0.70583333333333298</v>
      </c>
      <c r="I3731">
        <v>0.70583333333333298</v>
      </c>
      <c r="K3731"/>
      <c r="N3731" t="s">
        <v>3091</v>
      </c>
      <c r="O3731" t="s">
        <v>3092</v>
      </c>
      <c r="P3731" t="s">
        <v>3093</v>
      </c>
      <c r="R3731" t="s">
        <v>3094</v>
      </c>
    </row>
    <row r="3732" spans="1:18" x14ac:dyDescent="0.25">
      <c r="A3732">
        <v>23928700</v>
      </c>
      <c r="B3732" t="s">
        <v>3089</v>
      </c>
      <c r="D3732" t="s">
        <v>3090</v>
      </c>
      <c r="F3732">
        <v>1</v>
      </c>
      <c r="G3732">
        <v>0</v>
      </c>
      <c r="H3732">
        <v>1.8845000000000001</v>
      </c>
      <c r="I3732">
        <v>1.8845000000000001</v>
      </c>
      <c r="K3732"/>
      <c r="N3732" t="s">
        <v>3091</v>
      </c>
      <c r="O3732" t="s">
        <v>3092</v>
      </c>
      <c r="P3732" t="s">
        <v>3093</v>
      </c>
      <c r="R3732" t="s">
        <v>3094</v>
      </c>
    </row>
    <row r="3733" spans="1:18" x14ac:dyDescent="0.25">
      <c r="A3733">
        <v>23928800</v>
      </c>
      <c r="B3733" t="s">
        <v>3089</v>
      </c>
      <c r="D3733" t="s">
        <v>3090</v>
      </c>
      <c r="F3733">
        <v>1</v>
      </c>
      <c r="G3733">
        <v>0</v>
      </c>
      <c r="H3733">
        <v>0.86350000000000005</v>
      </c>
      <c r="I3733">
        <v>0.86350000000000005</v>
      </c>
      <c r="K3733"/>
      <c r="N3733" t="s">
        <v>3091</v>
      </c>
      <c r="O3733" t="s">
        <v>3092</v>
      </c>
      <c r="P3733" t="s">
        <v>3093</v>
      </c>
      <c r="R3733" t="s">
        <v>3094</v>
      </c>
    </row>
    <row r="3734" spans="1:18" x14ac:dyDescent="0.25">
      <c r="A3734">
        <v>23928900</v>
      </c>
      <c r="B3734" t="s">
        <v>3089</v>
      </c>
      <c r="D3734" t="s">
        <v>3090</v>
      </c>
      <c r="F3734">
        <v>1</v>
      </c>
      <c r="G3734">
        <v>0</v>
      </c>
      <c r="H3734">
        <v>0.78533333333333299</v>
      </c>
      <c r="I3734">
        <v>0.78533333333333299</v>
      </c>
      <c r="K3734"/>
      <c r="N3734" t="s">
        <v>3091</v>
      </c>
      <c r="O3734" t="s">
        <v>3092</v>
      </c>
      <c r="P3734" t="s">
        <v>3093</v>
      </c>
      <c r="R3734" t="s">
        <v>3094</v>
      </c>
    </row>
    <row r="3735" spans="1:18" x14ac:dyDescent="0.25">
      <c r="A3735">
        <v>23929000</v>
      </c>
      <c r="B3735" t="s">
        <v>3089</v>
      </c>
      <c r="D3735" t="s">
        <v>3090</v>
      </c>
      <c r="F3735">
        <v>1</v>
      </c>
      <c r="G3735">
        <v>0</v>
      </c>
      <c r="H3735">
        <v>0.62787499999999996</v>
      </c>
      <c r="I3735">
        <v>0.62787499999999996</v>
      </c>
      <c r="K3735"/>
      <c r="N3735" t="s">
        <v>3091</v>
      </c>
      <c r="O3735" t="s">
        <v>3092</v>
      </c>
      <c r="P3735" t="s">
        <v>3093</v>
      </c>
      <c r="R3735" t="s">
        <v>3094</v>
      </c>
    </row>
    <row r="3736" spans="1:18" x14ac:dyDescent="0.25">
      <c r="A3736">
        <v>23929100</v>
      </c>
      <c r="B3736" t="s">
        <v>3089</v>
      </c>
      <c r="D3736" t="s">
        <v>3090</v>
      </c>
      <c r="F3736">
        <v>1</v>
      </c>
      <c r="G3736">
        <v>0</v>
      </c>
      <c r="H3736">
        <v>2.7</v>
      </c>
      <c r="I3736">
        <v>2.7</v>
      </c>
      <c r="K3736"/>
      <c r="N3736" t="s">
        <v>3091</v>
      </c>
      <c r="O3736" t="s">
        <v>3092</v>
      </c>
      <c r="P3736" t="s">
        <v>3093</v>
      </c>
      <c r="R3736" t="s">
        <v>3094</v>
      </c>
    </row>
    <row r="3737" spans="1:18" x14ac:dyDescent="0.25">
      <c r="A3737">
        <v>23929200</v>
      </c>
      <c r="B3737" t="s">
        <v>3089</v>
      </c>
      <c r="D3737" t="s">
        <v>3090</v>
      </c>
      <c r="F3737">
        <v>1</v>
      </c>
      <c r="G3737">
        <v>0</v>
      </c>
      <c r="H3737">
        <v>0.66666666666666696</v>
      </c>
      <c r="I3737">
        <v>0.66666666666666696</v>
      </c>
      <c r="K3737"/>
      <c r="N3737" t="s">
        <v>3091</v>
      </c>
      <c r="O3737" t="s">
        <v>3092</v>
      </c>
      <c r="P3737" t="s">
        <v>3093</v>
      </c>
      <c r="R3737" t="s">
        <v>3094</v>
      </c>
    </row>
    <row r="3738" spans="1:18" x14ac:dyDescent="0.25">
      <c r="A3738">
        <v>23929201</v>
      </c>
      <c r="B3738" t="s">
        <v>3089</v>
      </c>
      <c r="D3738" t="s">
        <v>3090</v>
      </c>
      <c r="F3738">
        <v>1</v>
      </c>
      <c r="G3738">
        <v>0</v>
      </c>
      <c r="H3738">
        <v>644.49</v>
      </c>
      <c r="I3738">
        <v>644.49</v>
      </c>
      <c r="K3738"/>
      <c r="N3738" t="s">
        <v>3091</v>
      </c>
      <c r="O3738" t="s">
        <v>3092</v>
      </c>
      <c r="P3738" t="s">
        <v>3093</v>
      </c>
      <c r="R3738" t="s">
        <v>3094</v>
      </c>
    </row>
    <row r="3739" spans="1:18" x14ac:dyDescent="0.25">
      <c r="A3739">
        <v>23929202</v>
      </c>
      <c r="B3739" t="s">
        <v>3089</v>
      </c>
      <c r="D3739" t="s">
        <v>3090</v>
      </c>
      <c r="F3739">
        <v>1</v>
      </c>
      <c r="G3739">
        <v>0</v>
      </c>
      <c r="H3739">
        <v>3.5</v>
      </c>
      <c r="I3739">
        <v>3.5</v>
      </c>
      <c r="K3739"/>
      <c r="N3739" t="s">
        <v>3091</v>
      </c>
      <c r="O3739" t="s">
        <v>3092</v>
      </c>
      <c r="P3739" t="s">
        <v>3093</v>
      </c>
      <c r="R3739" t="s">
        <v>3094</v>
      </c>
    </row>
    <row r="3740" spans="1:18" x14ac:dyDescent="0.25">
      <c r="A3740">
        <v>23929203</v>
      </c>
      <c r="B3740" t="s">
        <v>3089</v>
      </c>
      <c r="D3740" t="s">
        <v>3090</v>
      </c>
      <c r="F3740">
        <v>1</v>
      </c>
      <c r="G3740">
        <v>0</v>
      </c>
      <c r="H3740">
        <v>2.2000000000000002</v>
      </c>
      <c r="I3740">
        <v>2.2000000000000002</v>
      </c>
      <c r="K3740"/>
      <c r="N3740" t="s">
        <v>3091</v>
      </c>
      <c r="O3740" t="s">
        <v>3092</v>
      </c>
      <c r="P3740" t="s">
        <v>3093</v>
      </c>
      <c r="R3740" t="s">
        <v>3094</v>
      </c>
    </row>
    <row r="3741" spans="1:18" x14ac:dyDescent="0.25">
      <c r="A3741">
        <v>23929204</v>
      </c>
      <c r="B3741" t="s">
        <v>3089</v>
      </c>
      <c r="D3741" t="s">
        <v>3090</v>
      </c>
      <c r="F3741">
        <v>1</v>
      </c>
      <c r="G3741">
        <v>0</v>
      </c>
      <c r="H3741">
        <v>20</v>
      </c>
      <c r="I3741">
        <v>20</v>
      </c>
      <c r="K3741"/>
      <c r="N3741" t="s">
        <v>3091</v>
      </c>
      <c r="O3741" t="s">
        <v>3092</v>
      </c>
      <c r="P3741" t="s">
        <v>3093</v>
      </c>
      <c r="R3741" t="s">
        <v>3094</v>
      </c>
    </row>
    <row r="3742" spans="1:18" x14ac:dyDescent="0.25">
      <c r="A3742">
        <v>23929205</v>
      </c>
      <c r="B3742" t="s">
        <v>3089</v>
      </c>
      <c r="D3742" t="s">
        <v>3090</v>
      </c>
      <c r="F3742">
        <v>1</v>
      </c>
      <c r="G3742">
        <v>0</v>
      </c>
      <c r="H3742">
        <v>3.99</v>
      </c>
      <c r="I3742">
        <v>3.99</v>
      </c>
      <c r="K3742"/>
      <c r="N3742" t="s">
        <v>3091</v>
      </c>
      <c r="O3742" t="s">
        <v>3092</v>
      </c>
      <c r="P3742" t="s">
        <v>3093</v>
      </c>
      <c r="R3742" t="s">
        <v>3094</v>
      </c>
    </row>
    <row r="3743" spans="1:18" x14ac:dyDescent="0.25">
      <c r="A3743">
        <v>23929300</v>
      </c>
      <c r="B3743" t="s">
        <v>3089</v>
      </c>
      <c r="D3743" t="s">
        <v>3090</v>
      </c>
      <c r="F3743">
        <v>1</v>
      </c>
      <c r="G3743">
        <v>0</v>
      </c>
      <c r="H3743">
        <v>10.9</v>
      </c>
      <c r="I3743">
        <v>10.9</v>
      </c>
      <c r="K3743"/>
      <c r="N3743" t="s">
        <v>3091</v>
      </c>
      <c r="O3743" t="s">
        <v>3092</v>
      </c>
      <c r="P3743" t="s">
        <v>3093</v>
      </c>
      <c r="R3743" t="s">
        <v>3094</v>
      </c>
    </row>
    <row r="3744" spans="1:18" x14ac:dyDescent="0.25">
      <c r="A3744">
        <v>23929400</v>
      </c>
      <c r="B3744" t="s">
        <v>3089</v>
      </c>
      <c r="D3744" t="s">
        <v>3090</v>
      </c>
      <c r="F3744">
        <v>1</v>
      </c>
      <c r="G3744">
        <v>0</v>
      </c>
      <c r="H3744">
        <v>24.75</v>
      </c>
      <c r="I3744">
        <v>24.75</v>
      </c>
      <c r="K3744"/>
      <c r="N3744" t="s">
        <v>3091</v>
      </c>
      <c r="O3744" t="s">
        <v>3092</v>
      </c>
      <c r="P3744" t="s">
        <v>3093</v>
      </c>
      <c r="R3744" t="s">
        <v>3094</v>
      </c>
    </row>
    <row r="3745" spans="1:18" x14ac:dyDescent="0.25">
      <c r="A3745">
        <v>23929500</v>
      </c>
      <c r="B3745" t="s">
        <v>3089</v>
      </c>
      <c r="D3745" t="s">
        <v>3090</v>
      </c>
      <c r="F3745">
        <v>1</v>
      </c>
      <c r="G3745">
        <v>0</v>
      </c>
      <c r="H3745">
        <v>6.3</v>
      </c>
      <c r="I3745">
        <v>6.3</v>
      </c>
      <c r="K3745"/>
      <c r="N3745" t="s">
        <v>3091</v>
      </c>
      <c r="O3745" t="s">
        <v>3092</v>
      </c>
      <c r="P3745" t="s">
        <v>3093</v>
      </c>
      <c r="R3745" t="s">
        <v>3094</v>
      </c>
    </row>
    <row r="3746" spans="1:18" x14ac:dyDescent="0.25">
      <c r="A3746">
        <v>23929600</v>
      </c>
      <c r="B3746" t="s">
        <v>3089</v>
      </c>
      <c r="D3746" t="s">
        <v>3090</v>
      </c>
      <c r="F3746">
        <v>1</v>
      </c>
      <c r="G3746">
        <v>0</v>
      </c>
      <c r="H3746">
        <v>8.66</v>
      </c>
      <c r="I3746">
        <v>8.66</v>
      </c>
      <c r="K3746"/>
      <c r="N3746" t="s">
        <v>3091</v>
      </c>
      <c r="O3746" t="s">
        <v>3092</v>
      </c>
      <c r="P3746" t="s">
        <v>3093</v>
      </c>
      <c r="R3746" t="s">
        <v>3094</v>
      </c>
    </row>
    <row r="3747" spans="1:18" x14ac:dyDescent="0.25">
      <c r="A3747">
        <v>23929700</v>
      </c>
      <c r="B3747" t="s">
        <v>3089</v>
      </c>
      <c r="D3747" t="s">
        <v>3090</v>
      </c>
      <c r="F3747">
        <v>1</v>
      </c>
      <c r="G3747">
        <v>0</v>
      </c>
      <c r="H3747">
        <v>17.8</v>
      </c>
      <c r="I3747">
        <v>17.8</v>
      </c>
      <c r="K3747"/>
      <c r="N3747" t="s">
        <v>3091</v>
      </c>
      <c r="O3747" t="s">
        <v>3092</v>
      </c>
      <c r="P3747" t="s">
        <v>3093</v>
      </c>
      <c r="R3747" t="s">
        <v>3094</v>
      </c>
    </row>
    <row r="3748" spans="1:18" x14ac:dyDescent="0.25">
      <c r="A3748">
        <v>23929800</v>
      </c>
      <c r="B3748" t="s">
        <v>3089</v>
      </c>
      <c r="D3748" t="s">
        <v>3090</v>
      </c>
      <c r="F3748">
        <v>1</v>
      </c>
      <c r="G3748">
        <v>0</v>
      </c>
      <c r="H3748">
        <v>31.8</v>
      </c>
      <c r="I3748">
        <v>31.8</v>
      </c>
      <c r="K3748"/>
      <c r="N3748" t="s">
        <v>3091</v>
      </c>
      <c r="O3748" t="s">
        <v>3092</v>
      </c>
      <c r="P3748" t="s">
        <v>3093</v>
      </c>
      <c r="R3748" t="s">
        <v>3094</v>
      </c>
    </row>
    <row r="3749" spans="1:18" x14ac:dyDescent="0.25">
      <c r="A3749">
        <v>23929900</v>
      </c>
      <c r="B3749" t="s">
        <v>3089</v>
      </c>
      <c r="D3749" t="s">
        <v>3090</v>
      </c>
      <c r="F3749">
        <v>1</v>
      </c>
      <c r="G3749">
        <v>0</v>
      </c>
      <c r="H3749">
        <v>89.9</v>
      </c>
      <c r="I3749">
        <v>89.9</v>
      </c>
      <c r="K3749"/>
      <c r="N3749" t="s">
        <v>3091</v>
      </c>
      <c r="O3749" t="s">
        <v>3092</v>
      </c>
      <c r="P3749" t="s">
        <v>3093</v>
      </c>
      <c r="R3749" t="s">
        <v>3094</v>
      </c>
    </row>
    <row r="3750" spans="1:18" x14ac:dyDescent="0.25">
      <c r="A3750">
        <v>23930000</v>
      </c>
      <c r="B3750" t="s">
        <v>3089</v>
      </c>
      <c r="D3750" t="s">
        <v>3090</v>
      </c>
      <c r="F3750">
        <v>1</v>
      </c>
      <c r="G3750">
        <v>0</v>
      </c>
      <c r="H3750">
        <v>145</v>
      </c>
      <c r="I3750">
        <v>145</v>
      </c>
      <c r="K3750"/>
      <c r="N3750" t="s">
        <v>3091</v>
      </c>
      <c r="O3750" t="s">
        <v>3092</v>
      </c>
      <c r="P3750" t="s">
        <v>3093</v>
      </c>
      <c r="R3750" t="s">
        <v>3094</v>
      </c>
    </row>
    <row r="3751" spans="1:18" x14ac:dyDescent="0.25">
      <c r="A3751">
        <v>23930100</v>
      </c>
      <c r="B3751" t="s">
        <v>3089</v>
      </c>
      <c r="D3751" t="s">
        <v>3090</v>
      </c>
      <c r="F3751">
        <v>1</v>
      </c>
      <c r="G3751">
        <v>0</v>
      </c>
      <c r="H3751">
        <v>2.1</v>
      </c>
      <c r="I3751">
        <v>2.1</v>
      </c>
      <c r="K3751"/>
      <c r="N3751" t="s">
        <v>3091</v>
      </c>
      <c r="O3751" t="s">
        <v>3092</v>
      </c>
      <c r="P3751" t="s">
        <v>3093</v>
      </c>
      <c r="R3751" t="s">
        <v>3094</v>
      </c>
    </row>
    <row r="3752" spans="1:18" x14ac:dyDescent="0.25">
      <c r="A3752">
        <v>23930200</v>
      </c>
      <c r="B3752" t="s">
        <v>3089</v>
      </c>
      <c r="D3752" t="s">
        <v>3090</v>
      </c>
      <c r="F3752">
        <v>1</v>
      </c>
      <c r="G3752">
        <v>0</v>
      </c>
      <c r="H3752">
        <v>2.75</v>
      </c>
      <c r="I3752">
        <v>2.75</v>
      </c>
      <c r="K3752"/>
      <c r="N3752" t="s">
        <v>3091</v>
      </c>
      <c r="O3752" t="s">
        <v>3092</v>
      </c>
      <c r="P3752" t="s">
        <v>3093</v>
      </c>
      <c r="R3752" t="s">
        <v>3094</v>
      </c>
    </row>
    <row r="3753" spans="1:18" x14ac:dyDescent="0.25">
      <c r="A3753">
        <v>23930300</v>
      </c>
      <c r="B3753" t="s">
        <v>3089</v>
      </c>
      <c r="D3753" t="s">
        <v>3090</v>
      </c>
      <c r="F3753">
        <v>1</v>
      </c>
      <c r="G3753">
        <v>0</v>
      </c>
      <c r="H3753">
        <v>3</v>
      </c>
      <c r="I3753">
        <v>3</v>
      </c>
      <c r="K3753"/>
      <c r="N3753" t="s">
        <v>3091</v>
      </c>
      <c r="O3753" t="s">
        <v>3092</v>
      </c>
      <c r="P3753" t="s">
        <v>3093</v>
      </c>
      <c r="R3753" t="s">
        <v>3094</v>
      </c>
    </row>
    <row r="3754" spans="1:18" x14ac:dyDescent="0.25">
      <c r="A3754">
        <v>23930400</v>
      </c>
      <c r="B3754" t="s">
        <v>3089</v>
      </c>
      <c r="D3754" t="s">
        <v>3090</v>
      </c>
      <c r="F3754">
        <v>1</v>
      </c>
      <c r="G3754">
        <v>0</v>
      </c>
      <c r="H3754">
        <v>2.5</v>
      </c>
      <c r="I3754">
        <v>2.5</v>
      </c>
      <c r="K3754"/>
      <c r="N3754" t="s">
        <v>3091</v>
      </c>
      <c r="O3754" t="s">
        <v>3092</v>
      </c>
      <c r="P3754" t="s">
        <v>3093</v>
      </c>
      <c r="R3754" t="s">
        <v>3094</v>
      </c>
    </row>
    <row r="3755" spans="1:18" x14ac:dyDescent="0.25">
      <c r="A3755">
        <v>23930500</v>
      </c>
      <c r="B3755" t="s">
        <v>3089</v>
      </c>
      <c r="D3755" t="s">
        <v>3090</v>
      </c>
      <c r="F3755">
        <v>1</v>
      </c>
      <c r="G3755">
        <v>0</v>
      </c>
      <c r="H3755">
        <v>0.28000000000000003</v>
      </c>
      <c r="I3755">
        <v>0.28000000000000003</v>
      </c>
      <c r="K3755"/>
      <c r="N3755" t="s">
        <v>3091</v>
      </c>
      <c r="O3755" t="s">
        <v>3092</v>
      </c>
      <c r="P3755" t="s">
        <v>3093</v>
      </c>
      <c r="R3755" t="s">
        <v>3094</v>
      </c>
    </row>
    <row r="3756" spans="1:18" x14ac:dyDescent="0.25">
      <c r="A3756">
        <v>23930600</v>
      </c>
      <c r="B3756" t="s">
        <v>3089</v>
      </c>
      <c r="D3756" t="s">
        <v>3090</v>
      </c>
      <c r="F3756">
        <v>1</v>
      </c>
      <c r="G3756">
        <v>0</v>
      </c>
      <c r="H3756">
        <v>14.14</v>
      </c>
      <c r="I3756">
        <v>14.14</v>
      </c>
      <c r="K3756"/>
      <c r="N3756" t="s">
        <v>3091</v>
      </c>
      <c r="O3756" t="s">
        <v>3092</v>
      </c>
      <c r="P3756" t="s">
        <v>3093</v>
      </c>
      <c r="R3756" t="s">
        <v>3094</v>
      </c>
    </row>
    <row r="3757" spans="1:18" x14ac:dyDescent="0.25">
      <c r="A3757">
        <v>23930700</v>
      </c>
      <c r="B3757" t="s">
        <v>3089</v>
      </c>
      <c r="D3757" t="s">
        <v>3090</v>
      </c>
      <c r="F3757">
        <v>1</v>
      </c>
      <c r="G3757">
        <v>0</v>
      </c>
      <c r="H3757">
        <v>0</v>
      </c>
      <c r="I3757"/>
      <c r="K3757"/>
      <c r="N3757" t="s">
        <v>3091</v>
      </c>
      <c r="O3757" t="s">
        <v>3092</v>
      </c>
      <c r="P3757" t="s">
        <v>3093</v>
      </c>
      <c r="R3757" t="s">
        <v>3094</v>
      </c>
    </row>
    <row r="3758" spans="1:18" x14ac:dyDescent="0.25">
      <c r="A3758">
        <v>23930800</v>
      </c>
      <c r="B3758" t="s">
        <v>3089</v>
      </c>
      <c r="D3758" t="s">
        <v>3090</v>
      </c>
      <c r="F3758">
        <v>1</v>
      </c>
      <c r="G3758">
        <v>0</v>
      </c>
      <c r="H3758">
        <v>3.97</v>
      </c>
      <c r="I3758">
        <v>3.97</v>
      </c>
      <c r="K3758"/>
      <c r="N3758" t="s">
        <v>3091</v>
      </c>
      <c r="O3758" t="s">
        <v>3092</v>
      </c>
      <c r="P3758" t="s">
        <v>3093</v>
      </c>
      <c r="R3758" t="s">
        <v>3094</v>
      </c>
    </row>
    <row r="3759" spans="1:18" x14ac:dyDescent="0.25">
      <c r="A3759">
        <v>23931000</v>
      </c>
      <c r="B3759" t="s">
        <v>3089</v>
      </c>
      <c r="D3759" t="s">
        <v>3090</v>
      </c>
      <c r="F3759">
        <v>1</v>
      </c>
      <c r="G3759">
        <v>0</v>
      </c>
      <c r="H3759">
        <v>5.36</v>
      </c>
      <c r="I3759">
        <v>5.36</v>
      </c>
      <c r="K3759"/>
      <c r="N3759" t="s">
        <v>3091</v>
      </c>
      <c r="O3759" t="s">
        <v>3092</v>
      </c>
      <c r="P3759" t="s">
        <v>3093</v>
      </c>
      <c r="R3759" t="s">
        <v>3094</v>
      </c>
    </row>
    <row r="3760" spans="1:18" x14ac:dyDescent="0.25">
      <c r="A3760">
        <v>23931100</v>
      </c>
      <c r="B3760" t="s">
        <v>3089</v>
      </c>
      <c r="D3760" t="s">
        <v>3090</v>
      </c>
      <c r="F3760">
        <v>1</v>
      </c>
      <c r="G3760">
        <v>0</v>
      </c>
      <c r="H3760">
        <v>20.46</v>
      </c>
      <c r="I3760">
        <v>20.46</v>
      </c>
      <c r="K3760"/>
      <c r="N3760" t="s">
        <v>3091</v>
      </c>
      <c r="O3760" t="s">
        <v>3092</v>
      </c>
      <c r="P3760" t="s">
        <v>3093</v>
      </c>
      <c r="R3760" t="s">
        <v>3094</v>
      </c>
    </row>
    <row r="3761" spans="1:18" x14ac:dyDescent="0.25">
      <c r="A3761">
        <v>23931200</v>
      </c>
      <c r="B3761" t="s">
        <v>3089</v>
      </c>
      <c r="D3761" t="s">
        <v>3090</v>
      </c>
      <c r="F3761">
        <v>1</v>
      </c>
      <c r="G3761">
        <v>0</v>
      </c>
      <c r="H3761">
        <v>9.98</v>
      </c>
      <c r="I3761">
        <v>9.98</v>
      </c>
      <c r="K3761"/>
      <c r="N3761" t="s">
        <v>3091</v>
      </c>
      <c r="O3761" t="s">
        <v>3092</v>
      </c>
      <c r="P3761" t="s">
        <v>3093</v>
      </c>
      <c r="R3761" t="s">
        <v>3094</v>
      </c>
    </row>
    <row r="3762" spans="1:18" x14ac:dyDescent="0.25">
      <c r="A3762">
        <v>23931300</v>
      </c>
      <c r="B3762" t="s">
        <v>3089</v>
      </c>
      <c r="D3762" t="s">
        <v>3090</v>
      </c>
      <c r="F3762">
        <v>1</v>
      </c>
      <c r="G3762">
        <v>0</v>
      </c>
      <c r="H3762">
        <v>1.2</v>
      </c>
      <c r="I3762">
        <v>1.2</v>
      </c>
      <c r="K3762"/>
      <c r="N3762" t="s">
        <v>3091</v>
      </c>
      <c r="O3762" t="s">
        <v>3092</v>
      </c>
      <c r="P3762" t="s">
        <v>3093</v>
      </c>
      <c r="R3762" t="s">
        <v>3094</v>
      </c>
    </row>
    <row r="3763" spans="1:18" x14ac:dyDescent="0.25">
      <c r="A3763">
        <v>23931400</v>
      </c>
      <c r="B3763" t="s">
        <v>3089</v>
      </c>
      <c r="D3763" t="s">
        <v>3090</v>
      </c>
      <c r="F3763">
        <v>1</v>
      </c>
      <c r="G3763">
        <v>0</v>
      </c>
      <c r="H3763">
        <v>5.86</v>
      </c>
      <c r="I3763">
        <v>5.86</v>
      </c>
      <c r="K3763"/>
      <c r="N3763" t="s">
        <v>3091</v>
      </c>
      <c r="O3763" t="s">
        <v>3092</v>
      </c>
      <c r="P3763" t="s">
        <v>3093</v>
      </c>
      <c r="R3763" t="s">
        <v>3094</v>
      </c>
    </row>
    <row r="3764" spans="1:18" x14ac:dyDescent="0.25">
      <c r="A3764">
        <v>23931500</v>
      </c>
      <c r="B3764" t="s">
        <v>3089</v>
      </c>
      <c r="D3764" t="s">
        <v>3090</v>
      </c>
      <c r="F3764">
        <v>1</v>
      </c>
      <c r="G3764">
        <v>0</v>
      </c>
      <c r="H3764">
        <v>51.770132916340899</v>
      </c>
      <c r="I3764">
        <v>51.770132916340899</v>
      </c>
      <c r="K3764"/>
      <c r="N3764" t="s">
        <v>3091</v>
      </c>
      <c r="O3764" t="s">
        <v>3092</v>
      </c>
      <c r="P3764" t="s">
        <v>3093</v>
      </c>
      <c r="R3764" t="s">
        <v>3094</v>
      </c>
    </row>
    <row r="3765" spans="1:18" x14ac:dyDescent="0.25">
      <c r="A3765">
        <v>23931600</v>
      </c>
      <c r="B3765" t="s">
        <v>3089</v>
      </c>
      <c r="D3765" t="s">
        <v>3090</v>
      </c>
      <c r="F3765">
        <v>1</v>
      </c>
      <c r="G3765">
        <v>0</v>
      </c>
      <c r="H3765">
        <v>10.9</v>
      </c>
      <c r="I3765">
        <v>10.9</v>
      </c>
      <c r="K3765"/>
      <c r="N3765" t="s">
        <v>3091</v>
      </c>
      <c r="O3765" t="s">
        <v>3092</v>
      </c>
      <c r="P3765" t="s">
        <v>3093</v>
      </c>
      <c r="R3765" t="s">
        <v>3094</v>
      </c>
    </row>
    <row r="3766" spans="1:18" x14ac:dyDescent="0.25">
      <c r="A3766">
        <v>23931700</v>
      </c>
      <c r="B3766" t="s">
        <v>3089</v>
      </c>
      <c r="D3766" t="s">
        <v>3090</v>
      </c>
      <c r="F3766">
        <v>1</v>
      </c>
      <c r="G3766">
        <v>0</v>
      </c>
      <c r="H3766">
        <v>29.98</v>
      </c>
      <c r="I3766">
        <v>29.98</v>
      </c>
      <c r="K3766"/>
      <c r="N3766" t="s">
        <v>3091</v>
      </c>
      <c r="O3766" t="s">
        <v>3092</v>
      </c>
      <c r="P3766" t="s">
        <v>3093</v>
      </c>
      <c r="R3766" t="s">
        <v>3094</v>
      </c>
    </row>
    <row r="3767" spans="1:18" x14ac:dyDescent="0.25">
      <c r="A3767">
        <v>23931800</v>
      </c>
      <c r="B3767" t="s">
        <v>3089</v>
      </c>
      <c r="D3767" t="s">
        <v>3090</v>
      </c>
      <c r="F3767">
        <v>1</v>
      </c>
      <c r="G3767">
        <v>0</v>
      </c>
      <c r="H3767">
        <v>1.8919333333333299</v>
      </c>
      <c r="I3767">
        <v>1.8919333333333299</v>
      </c>
      <c r="K3767"/>
      <c r="N3767" t="s">
        <v>3091</v>
      </c>
      <c r="O3767" t="s">
        <v>3092</v>
      </c>
      <c r="P3767" t="s">
        <v>3093</v>
      </c>
      <c r="R3767" t="s">
        <v>3094</v>
      </c>
    </row>
    <row r="3768" spans="1:18" x14ac:dyDescent="0.25">
      <c r="A3768">
        <v>23931900</v>
      </c>
      <c r="B3768" t="s">
        <v>3089</v>
      </c>
      <c r="D3768" t="s">
        <v>3090</v>
      </c>
      <c r="F3768">
        <v>1</v>
      </c>
      <c r="G3768">
        <v>0</v>
      </c>
      <c r="H3768">
        <v>3.1</v>
      </c>
      <c r="I3768">
        <v>3.1</v>
      </c>
      <c r="K3768"/>
      <c r="N3768" t="s">
        <v>3091</v>
      </c>
      <c r="O3768" t="s">
        <v>3092</v>
      </c>
      <c r="P3768" t="s">
        <v>3093</v>
      </c>
      <c r="R3768" t="s">
        <v>3094</v>
      </c>
    </row>
    <row r="3769" spans="1:18" x14ac:dyDescent="0.25">
      <c r="A3769">
        <v>23932000</v>
      </c>
      <c r="B3769" t="s">
        <v>3089</v>
      </c>
      <c r="D3769" t="s">
        <v>3090</v>
      </c>
      <c r="F3769">
        <v>1</v>
      </c>
      <c r="G3769">
        <v>0</v>
      </c>
      <c r="H3769">
        <v>5.0999999999999996</v>
      </c>
      <c r="I3769">
        <v>5.0999999999999996</v>
      </c>
      <c r="K3769"/>
      <c r="N3769" t="s">
        <v>3091</v>
      </c>
      <c r="O3769" t="s">
        <v>3092</v>
      </c>
      <c r="P3769" t="s">
        <v>3093</v>
      </c>
      <c r="R3769" t="s">
        <v>3094</v>
      </c>
    </row>
    <row r="3770" spans="1:18" x14ac:dyDescent="0.25">
      <c r="A3770">
        <v>23932100</v>
      </c>
      <c r="B3770" t="s">
        <v>3089</v>
      </c>
      <c r="D3770" t="s">
        <v>3090</v>
      </c>
      <c r="F3770">
        <v>1</v>
      </c>
      <c r="G3770">
        <v>0</v>
      </c>
      <c r="H3770">
        <v>2.4900000000000002</v>
      </c>
      <c r="I3770">
        <v>2.4900000000000002</v>
      </c>
      <c r="K3770"/>
      <c r="N3770" t="s">
        <v>3091</v>
      </c>
      <c r="O3770" t="s">
        <v>3092</v>
      </c>
      <c r="P3770" t="s">
        <v>3093</v>
      </c>
      <c r="R3770" t="s">
        <v>3094</v>
      </c>
    </row>
    <row r="3771" spans="1:18" x14ac:dyDescent="0.25">
      <c r="A3771">
        <v>23932200</v>
      </c>
      <c r="B3771" t="s">
        <v>3089</v>
      </c>
      <c r="D3771" t="s">
        <v>3090</v>
      </c>
      <c r="F3771">
        <v>1</v>
      </c>
      <c r="G3771">
        <v>0</v>
      </c>
      <c r="H3771">
        <v>3.97</v>
      </c>
      <c r="I3771">
        <v>3.97</v>
      </c>
      <c r="K3771"/>
      <c r="N3771" t="s">
        <v>3091</v>
      </c>
      <c r="O3771" t="s">
        <v>3092</v>
      </c>
      <c r="P3771" t="s">
        <v>3093</v>
      </c>
      <c r="R3771" t="s">
        <v>3094</v>
      </c>
    </row>
    <row r="3772" spans="1:18" x14ac:dyDescent="0.25">
      <c r="A3772">
        <v>23932300</v>
      </c>
      <c r="B3772" t="s">
        <v>3089</v>
      </c>
      <c r="D3772" t="s">
        <v>3090</v>
      </c>
      <c r="F3772">
        <v>1</v>
      </c>
      <c r="G3772">
        <v>0</v>
      </c>
      <c r="H3772">
        <v>1.65</v>
      </c>
      <c r="I3772">
        <v>1.65</v>
      </c>
      <c r="K3772"/>
      <c r="N3772" t="s">
        <v>3091</v>
      </c>
      <c r="O3772" t="s">
        <v>3092</v>
      </c>
      <c r="P3772" t="s">
        <v>3093</v>
      </c>
      <c r="R3772" t="s">
        <v>3094</v>
      </c>
    </row>
    <row r="3773" spans="1:18" x14ac:dyDescent="0.25">
      <c r="A3773">
        <v>23932400</v>
      </c>
      <c r="B3773" t="s">
        <v>3089</v>
      </c>
      <c r="D3773" t="s">
        <v>3090</v>
      </c>
      <c r="F3773">
        <v>1</v>
      </c>
      <c r="G3773">
        <v>0</v>
      </c>
      <c r="H3773">
        <v>2.75</v>
      </c>
      <c r="I3773">
        <v>2.75</v>
      </c>
      <c r="K3773"/>
      <c r="N3773" t="s">
        <v>3091</v>
      </c>
      <c r="O3773" t="s">
        <v>3092</v>
      </c>
      <c r="P3773" t="s">
        <v>3093</v>
      </c>
      <c r="R3773" t="s">
        <v>3094</v>
      </c>
    </row>
    <row r="3774" spans="1:18" x14ac:dyDescent="0.25">
      <c r="A3774">
        <v>23932500</v>
      </c>
      <c r="B3774" t="s">
        <v>3089</v>
      </c>
      <c r="D3774" t="s">
        <v>3090</v>
      </c>
      <c r="F3774">
        <v>1</v>
      </c>
      <c r="G3774">
        <v>0</v>
      </c>
      <c r="H3774">
        <v>3.35</v>
      </c>
      <c r="I3774">
        <v>3.35</v>
      </c>
      <c r="K3774"/>
      <c r="N3774" t="s">
        <v>3091</v>
      </c>
      <c r="O3774" t="s">
        <v>3092</v>
      </c>
      <c r="P3774" t="s">
        <v>3093</v>
      </c>
      <c r="R3774" t="s">
        <v>3094</v>
      </c>
    </row>
    <row r="3775" spans="1:18" x14ac:dyDescent="0.25">
      <c r="A3775">
        <v>23932600</v>
      </c>
      <c r="B3775" t="s">
        <v>3089</v>
      </c>
      <c r="D3775" t="s">
        <v>3090</v>
      </c>
      <c r="F3775">
        <v>1</v>
      </c>
      <c r="G3775">
        <v>0</v>
      </c>
      <c r="H3775">
        <v>6.4</v>
      </c>
      <c r="I3775">
        <v>6.4</v>
      </c>
      <c r="K3775"/>
      <c r="N3775" t="s">
        <v>3091</v>
      </c>
      <c r="O3775" t="s">
        <v>3092</v>
      </c>
      <c r="P3775" t="s">
        <v>3093</v>
      </c>
      <c r="R3775" t="s">
        <v>3094</v>
      </c>
    </row>
    <row r="3776" spans="1:18" x14ac:dyDescent="0.25">
      <c r="A3776">
        <v>23932700</v>
      </c>
      <c r="B3776" t="s">
        <v>3089</v>
      </c>
      <c r="D3776" t="s">
        <v>3090</v>
      </c>
      <c r="F3776">
        <v>1</v>
      </c>
      <c r="G3776">
        <v>0</v>
      </c>
      <c r="H3776">
        <v>4.9000000000000004</v>
      </c>
      <c r="I3776">
        <v>4.9000000000000004</v>
      </c>
      <c r="K3776"/>
      <c r="N3776" t="s">
        <v>3091</v>
      </c>
      <c r="O3776" t="s">
        <v>3092</v>
      </c>
      <c r="P3776" t="s">
        <v>3093</v>
      </c>
      <c r="R3776" t="s">
        <v>3094</v>
      </c>
    </row>
    <row r="3777" spans="1:18" x14ac:dyDescent="0.25">
      <c r="A3777">
        <v>23932800</v>
      </c>
      <c r="B3777" t="s">
        <v>3089</v>
      </c>
      <c r="D3777" t="s">
        <v>3090</v>
      </c>
      <c r="F3777">
        <v>1</v>
      </c>
      <c r="G3777">
        <v>0</v>
      </c>
      <c r="H3777">
        <v>1.85</v>
      </c>
      <c r="I3777">
        <v>1.85</v>
      </c>
      <c r="K3777"/>
      <c r="N3777" t="s">
        <v>3091</v>
      </c>
      <c r="O3777" t="s">
        <v>3092</v>
      </c>
      <c r="P3777" t="s">
        <v>3093</v>
      </c>
      <c r="R3777" t="s">
        <v>3094</v>
      </c>
    </row>
    <row r="3778" spans="1:18" x14ac:dyDescent="0.25">
      <c r="A3778">
        <v>23932900</v>
      </c>
      <c r="B3778" t="s">
        <v>3089</v>
      </c>
      <c r="D3778" t="s">
        <v>3090</v>
      </c>
      <c r="F3778">
        <v>1</v>
      </c>
      <c r="G3778">
        <v>0</v>
      </c>
      <c r="H3778">
        <v>0</v>
      </c>
      <c r="I3778"/>
      <c r="K3778"/>
      <c r="N3778" t="s">
        <v>3091</v>
      </c>
      <c r="O3778" t="s">
        <v>3092</v>
      </c>
      <c r="P3778" t="s">
        <v>3093</v>
      </c>
      <c r="R3778" t="s">
        <v>3094</v>
      </c>
    </row>
    <row r="3779" spans="1:18" x14ac:dyDescent="0.25">
      <c r="A3779">
        <v>23933100</v>
      </c>
      <c r="B3779" t="s">
        <v>3089</v>
      </c>
      <c r="D3779" t="s">
        <v>3090</v>
      </c>
      <c r="F3779">
        <v>1</v>
      </c>
      <c r="G3779">
        <v>0</v>
      </c>
      <c r="H3779">
        <v>572.45000000000005</v>
      </c>
      <c r="I3779">
        <v>572.45000000000005</v>
      </c>
      <c r="K3779"/>
      <c r="N3779" t="s">
        <v>3091</v>
      </c>
      <c r="O3779" t="s">
        <v>3092</v>
      </c>
      <c r="P3779" t="s">
        <v>3093</v>
      </c>
      <c r="R3779" t="s">
        <v>3094</v>
      </c>
    </row>
    <row r="3780" spans="1:18" x14ac:dyDescent="0.25">
      <c r="A3780">
        <v>23933200</v>
      </c>
      <c r="B3780" t="s">
        <v>3089</v>
      </c>
      <c r="D3780" t="s">
        <v>3090</v>
      </c>
      <c r="F3780">
        <v>1</v>
      </c>
      <c r="G3780">
        <v>0</v>
      </c>
      <c r="H3780">
        <v>592.5</v>
      </c>
      <c r="I3780">
        <v>592.5</v>
      </c>
      <c r="K3780"/>
      <c r="N3780" t="s">
        <v>3091</v>
      </c>
      <c r="O3780" t="s">
        <v>3092</v>
      </c>
      <c r="P3780" t="s">
        <v>3093</v>
      </c>
      <c r="R3780" t="s">
        <v>3094</v>
      </c>
    </row>
    <row r="3781" spans="1:18" x14ac:dyDescent="0.25">
      <c r="A3781">
        <v>23933300</v>
      </c>
      <c r="B3781" t="s">
        <v>3089</v>
      </c>
      <c r="D3781" t="s">
        <v>3090</v>
      </c>
      <c r="F3781">
        <v>1</v>
      </c>
      <c r="G3781">
        <v>0</v>
      </c>
      <c r="H3781">
        <v>5.335</v>
      </c>
      <c r="I3781">
        <v>5.335</v>
      </c>
      <c r="K3781"/>
      <c r="N3781" t="s">
        <v>3091</v>
      </c>
      <c r="O3781" t="s">
        <v>3092</v>
      </c>
      <c r="P3781" t="s">
        <v>3093</v>
      </c>
      <c r="R3781" t="s">
        <v>3094</v>
      </c>
    </row>
    <row r="3782" spans="1:18" x14ac:dyDescent="0.25">
      <c r="A3782">
        <v>23933400</v>
      </c>
      <c r="B3782" t="s">
        <v>3089</v>
      </c>
      <c r="D3782" t="s">
        <v>3090</v>
      </c>
      <c r="F3782">
        <v>1</v>
      </c>
      <c r="G3782">
        <v>0</v>
      </c>
      <c r="H3782">
        <v>0</v>
      </c>
      <c r="I3782"/>
      <c r="K3782"/>
      <c r="N3782" t="s">
        <v>3091</v>
      </c>
      <c r="O3782" t="s">
        <v>3092</v>
      </c>
      <c r="P3782" t="s">
        <v>3093</v>
      </c>
      <c r="R3782" t="s">
        <v>3094</v>
      </c>
    </row>
    <row r="3783" spans="1:18" x14ac:dyDescent="0.25">
      <c r="A3783">
        <v>23933500</v>
      </c>
      <c r="B3783" t="s">
        <v>3089</v>
      </c>
      <c r="D3783" t="s">
        <v>3090</v>
      </c>
      <c r="F3783">
        <v>1</v>
      </c>
      <c r="G3783">
        <v>0</v>
      </c>
      <c r="H3783">
        <v>720</v>
      </c>
      <c r="I3783">
        <v>720</v>
      </c>
      <c r="K3783"/>
      <c r="N3783" t="s">
        <v>3091</v>
      </c>
      <c r="O3783" t="s">
        <v>3092</v>
      </c>
      <c r="P3783" t="s">
        <v>3093</v>
      </c>
      <c r="R3783" t="s">
        <v>3094</v>
      </c>
    </row>
    <row r="3784" spans="1:18" x14ac:dyDescent="0.25">
      <c r="A3784">
        <v>23933600</v>
      </c>
      <c r="B3784" t="s">
        <v>3089</v>
      </c>
      <c r="D3784" t="s">
        <v>3090</v>
      </c>
      <c r="F3784">
        <v>1</v>
      </c>
      <c r="G3784">
        <v>0</v>
      </c>
      <c r="H3784">
        <v>17.899999999999999</v>
      </c>
      <c r="I3784">
        <v>17.899999999999999</v>
      </c>
      <c r="K3784"/>
      <c r="N3784" t="s">
        <v>3091</v>
      </c>
      <c r="O3784" t="s">
        <v>3092</v>
      </c>
      <c r="P3784" t="s">
        <v>3093</v>
      </c>
      <c r="R3784" t="s">
        <v>3094</v>
      </c>
    </row>
    <row r="3785" spans="1:18" x14ac:dyDescent="0.25">
      <c r="A3785">
        <v>23933700</v>
      </c>
      <c r="B3785" t="s">
        <v>3089</v>
      </c>
      <c r="D3785" t="s">
        <v>3090</v>
      </c>
      <c r="F3785">
        <v>1</v>
      </c>
      <c r="G3785">
        <v>0</v>
      </c>
      <c r="H3785">
        <v>1.6</v>
      </c>
      <c r="I3785">
        <v>1.6</v>
      </c>
      <c r="K3785"/>
      <c r="N3785" t="s">
        <v>3091</v>
      </c>
      <c r="O3785" t="s">
        <v>3092</v>
      </c>
      <c r="P3785" t="s">
        <v>3093</v>
      </c>
      <c r="R3785" t="s">
        <v>3094</v>
      </c>
    </row>
    <row r="3786" spans="1:18" x14ac:dyDescent="0.25">
      <c r="A3786">
        <v>23933800</v>
      </c>
      <c r="B3786" t="s">
        <v>3089</v>
      </c>
      <c r="D3786" t="s">
        <v>3090</v>
      </c>
      <c r="F3786">
        <v>1</v>
      </c>
      <c r="G3786">
        <v>0</v>
      </c>
      <c r="H3786">
        <v>1460.45</v>
      </c>
      <c r="I3786">
        <v>1460.45</v>
      </c>
      <c r="K3786"/>
      <c r="N3786" t="s">
        <v>3091</v>
      </c>
      <c r="O3786" t="s">
        <v>3092</v>
      </c>
      <c r="P3786" t="s">
        <v>3093</v>
      </c>
      <c r="R3786" t="s">
        <v>3094</v>
      </c>
    </row>
    <row r="3787" spans="1:18" x14ac:dyDescent="0.25">
      <c r="A3787">
        <v>23933900</v>
      </c>
      <c r="B3787" t="s">
        <v>3089</v>
      </c>
      <c r="D3787" t="s">
        <v>3090</v>
      </c>
      <c r="F3787">
        <v>1</v>
      </c>
      <c r="G3787">
        <v>0</v>
      </c>
      <c r="H3787">
        <v>3.12</v>
      </c>
      <c r="I3787">
        <v>3.12</v>
      </c>
      <c r="K3787"/>
      <c r="N3787" t="s">
        <v>3091</v>
      </c>
      <c r="O3787" t="s">
        <v>3092</v>
      </c>
      <c r="P3787" t="s">
        <v>3093</v>
      </c>
      <c r="R3787" t="s">
        <v>3094</v>
      </c>
    </row>
    <row r="3788" spans="1:18" x14ac:dyDescent="0.25">
      <c r="A3788">
        <v>23934000</v>
      </c>
      <c r="B3788" t="s">
        <v>3089</v>
      </c>
      <c r="D3788" t="s">
        <v>3090</v>
      </c>
      <c r="F3788">
        <v>1</v>
      </c>
      <c r="G3788">
        <v>0</v>
      </c>
      <c r="H3788">
        <v>762.26</v>
      </c>
      <c r="I3788">
        <v>762.26</v>
      </c>
      <c r="K3788"/>
      <c r="N3788" t="s">
        <v>3091</v>
      </c>
      <c r="O3788" t="s">
        <v>3092</v>
      </c>
      <c r="P3788" t="s">
        <v>3093</v>
      </c>
      <c r="R3788" t="s">
        <v>3094</v>
      </c>
    </row>
    <row r="3789" spans="1:18" x14ac:dyDescent="0.25">
      <c r="A3789">
        <v>23934100</v>
      </c>
      <c r="B3789" t="s">
        <v>3089</v>
      </c>
      <c r="D3789" t="s">
        <v>3090</v>
      </c>
      <c r="F3789">
        <v>1</v>
      </c>
      <c r="G3789">
        <v>0</v>
      </c>
      <c r="H3789">
        <v>2.0415000000000001</v>
      </c>
      <c r="I3789">
        <v>2.0415000000000001</v>
      </c>
      <c r="K3789"/>
      <c r="N3789" t="s">
        <v>3091</v>
      </c>
      <c r="O3789" t="s">
        <v>3092</v>
      </c>
      <c r="P3789" t="s">
        <v>3093</v>
      </c>
      <c r="R3789" t="s">
        <v>3094</v>
      </c>
    </row>
    <row r="3790" spans="1:18" x14ac:dyDescent="0.25">
      <c r="A3790">
        <v>23934200</v>
      </c>
      <c r="B3790" t="s">
        <v>3089</v>
      </c>
      <c r="D3790" t="s">
        <v>3090</v>
      </c>
      <c r="F3790">
        <v>1</v>
      </c>
      <c r="G3790">
        <v>0</v>
      </c>
      <c r="H3790">
        <v>46.16</v>
      </c>
      <c r="I3790">
        <v>46.16</v>
      </c>
      <c r="K3790"/>
      <c r="N3790" t="s">
        <v>3091</v>
      </c>
      <c r="O3790" t="s">
        <v>3092</v>
      </c>
      <c r="P3790" t="s">
        <v>3093</v>
      </c>
      <c r="R3790" t="s">
        <v>3094</v>
      </c>
    </row>
    <row r="3791" spans="1:18" x14ac:dyDescent="0.25">
      <c r="A3791">
        <v>23934300</v>
      </c>
      <c r="B3791" t="s">
        <v>3089</v>
      </c>
      <c r="D3791" t="s">
        <v>3090</v>
      </c>
      <c r="F3791">
        <v>1</v>
      </c>
      <c r="G3791">
        <v>0</v>
      </c>
      <c r="H3791">
        <v>2</v>
      </c>
      <c r="I3791">
        <v>2</v>
      </c>
      <c r="K3791"/>
      <c r="N3791" t="s">
        <v>3091</v>
      </c>
      <c r="O3791" t="s">
        <v>3092</v>
      </c>
      <c r="P3791" t="s">
        <v>3093</v>
      </c>
      <c r="R3791" t="s">
        <v>3094</v>
      </c>
    </row>
    <row r="3792" spans="1:18" x14ac:dyDescent="0.25">
      <c r="A3792">
        <v>23934400</v>
      </c>
      <c r="B3792" t="s">
        <v>3089</v>
      </c>
      <c r="D3792" t="s">
        <v>3090</v>
      </c>
      <c r="F3792">
        <v>1</v>
      </c>
      <c r="G3792">
        <v>0</v>
      </c>
      <c r="H3792">
        <v>1.2</v>
      </c>
      <c r="I3792">
        <v>1.2</v>
      </c>
      <c r="K3792"/>
      <c r="N3792" t="s">
        <v>3091</v>
      </c>
      <c r="O3792" t="s">
        <v>3092</v>
      </c>
      <c r="P3792" t="s">
        <v>3093</v>
      </c>
      <c r="R3792" t="s">
        <v>3094</v>
      </c>
    </row>
    <row r="3793" spans="1:18" x14ac:dyDescent="0.25">
      <c r="A3793">
        <v>23934500</v>
      </c>
      <c r="B3793" t="s">
        <v>3089</v>
      </c>
      <c r="D3793" t="s">
        <v>3090</v>
      </c>
      <c r="F3793">
        <v>1</v>
      </c>
      <c r="G3793">
        <v>0</v>
      </c>
      <c r="H3793">
        <v>0.4</v>
      </c>
      <c r="I3793">
        <v>0.4</v>
      </c>
      <c r="K3793"/>
      <c r="N3793" t="s">
        <v>3091</v>
      </c>
      <c r="O3793" t="s">
        <v>3092</v>
      </c>
      <c r="P3793" t="s">
        <v>3093</v>
      </c>
      <c r="R3793" t="s">
        <v>3094</v>
      </c>
    </row>
    <row r="3794" spans="1:18" x14ac:dyDescent="0.25">
      <c r="A3794">
        <v>23934600</v>
      </c>
      <c r="B3794" t="s">
        <v>3089</v>
      </c>
      <c r="D3794" t="s">
        <v>3090</v>
      </c>
      <c r="F3794">
        <v>1</v>
      </c>
      <c r="G3794">
        <v>0</v>
      </c>
      <c r="H3794">
        <v>5.6</v>
      </c>
      <c r="I3794">
        <v>5.6</v>
      </c>
      <c r="K3794"/>
      <c r="N3794" t="s">
        <v>3091</v>
      </c>
      <c r="O3794" t="s">
        <v>3092</v>
      </c>
      <c r="P3794" t="s">
        <v>3093</v>
      </c>
      <c r="R3794" t="s">
        <v>3094</v>
      </c>
    </row>
    <row r="3795" spans="1:18" x14ac:dyDescent="0.25">
      <c r="A3795">
        <v>23934700</v>
      </c>
      <c r="B3795" t="s">
        <v>3089</v>
      </c>
      <c r="D3795" t="s">
        <v>3090</v>
      </c>
      <c r="F3795">
        <v>1</v>
      </c>
      <c r="G3795">
        <v>0</v>
      </c>
      <c r="H3795">
        <v>15</v>
      </c>
      <c r="I3795">
        <v>15</v>
      </c>
      <c r="K3795"/>
      <c r="N3795" t="s">
        <v>3091</v>
      </c>
      <c r="O3795" t="s">
        <v>3092</v>
      </c>
      <c r="P3795" t="s">
        <v>3093</v>
      </c>
      <c r="R3795" t="s">
        <v>3094</v>
      </c>
    </row>
    <row r="3796" spans="1:18" x14ac:dyDescent="0.25">
      <c r="A3796">
        <v>23934800</v>
      </c>
      <c r="B3796" t="s">
        <v>3089</v>
      </c>
      <c r="D3796" t="s">
        <v>3090</v>
      </c>
      <c r="F3796">
        <v>1</v>
      </c>
      <c r="G3796">
        <v>0</v>
      </c>
      <c r="H3796">
        <v>32</v>
      </c>
      <c r="I3796">
        <v>32</v>
      </c>
      <c r="K3796"/>
      <c r="N3796" t="s">
        <v>3091</v>
      </c>
      <c r="O3796" t="s">
        <v>3092</v>
      </c>
      <c r="P3796" t="s">
        <v>3093</v>
      </c>
      <c r="R3796" t="s">
        <v>3094</v>
      </c>
    </row>
    <row r="3797" spans="1:18" x14ac:dyDescent="0.25">
      <c r="A3797">
        <v>23934900</v>
      </c>
      <c r="B3797" t="s">
        <v>3089</v>
      </c>
      <c r="D3797" t="s">
        <v>3090</v>
      </c>
      <c r="F3797">
        <v>1</v>
      </c>
      <c r="G3797">
        <v>0</v>
      </c>
      <c r="H3797">
        <v>0.86</v>
      </c>
      <c r="I3797">
        <v>0.86</v>
      </c>
      <c r="K3797"/>
      <c r="N3797" t="s">
        <v>3091</v>
      </c>
      <c r="O3797" t="s">
        <v>3092</v>
      </c>
      <c r="P3797" t="s">
        <v>3093</v>
      </c>
      <c r="R3797" t="s">
        <v>3094</v>
      </c>
    </row>
    <row r="3798" spans="1:18" x14ac:dyDescent="0.25">
      <c r="A3798">
        <v>23935000</v>
      </c>
      <c r="B3798" t="s">
        <v>3089</v>
      </c>
      <c r="D3798" t="s">
        <v>3090</v>
      </c>
      <c r="F3798">
        <v>1</v>
      </c>
      <c r="G3798">
        <v>0</v>
      </c>
      <c r="H3798">
        <v>0.6</v>
      </c>
      <c r="I3798">
        <v>0.6</v>
      </c>
      <c r="K3798"/>
      <c r="N3798" t="s">
        <v>3091</v>
      </c>
      <c r="O3798" t="s">
        <v>3092</v>
      </c>
      <c r="P3798" t="s">
        <v>3093</v>
      </c>
      <c r="R3798" t="s">
        <v>3094</v>
      </c>
    </row>
    <row r="3799" spans="1:18" x14ac:dyDescent="0.25">
      <c r="A3799">
        <v>23935100</v>
      </c>
      <c r="B3799" t="s">
        <v>3089</v>
      </c>
      <c r="D3799" t="s">
        <v>3090</v>
      </c>
      <c r="F3799">
        <v>1</v>
      </c>
      <c r="G3799">
        <v>0</v>
      </c>
      <c r="H3799">
        <v>2.2000000000000002</v>
      </c>
      <c r="I3799">
        <v>2.2000000000000002</v>
      </c>
      <c r="K3799"/>
      <c r="N3799" t="s">
        <v>3091</v>
      </c>
      <c r="O3799" t="s">
        <v>3092</v>
      </c>
      <c r="P3799" t="s">
        <v>3093</v>
      </c>
      <c r="R3799" t="s">
        <v>3094</v>
      </c>
    </row>
    <row r="3800" spans="1:18" x14ac:dyDescent="0.25">
      <c r="A3800">
        <v>23935200</v>
      </c>
      <c r="B3800" t="s">
        <v>3089</v>
      </c>
      <c r="D3800" t="s">
        <v>3090</v>
      </c>
      <c r="F3800">
        <v>1</v>
      </c>
      <c r="G3800">
        <v>0</v>
      </c>
      <c r="H3800">
        <v>8.1999999999999993</v>
      </c>
      <c r="I3800">
        <v>8.1999999999999993</v>
      </c>
      <c r="K3800"/>
      <c r="N3800" t="s">
        <v>3091</v>
      </c>
      <c r="O3800" t="s">
        <v>3092</v>
      </c>
      <c r="P3800" t="s">
        <v>3093</v>
      </c>
      <c r="R3800" t="s">
        <v>3094</v>
      </c>
    </row>
    <row r="3801" spans="1:18" x14ac:dyDescent="0.25">
      <c r="A3801">
        <v>23935300</v>
      </c>
      <c r="B3801" t="s">
        <v>3089</v>
      </c>
      <c r="D3801" t="s">
        <v>3090</v>
      </c>
      <c r="F3801">
        <v>1</v>
      </c>
      <c r="G3801">
        <v>0</v>
      </c>
      <c r="H3801">
        <v>6.8</v>
      </c>
      <c r="I3801">
        <v>6.8</v>
      </c>
      <c r="K3801"/>
      <c r="N3801" t="s">
        <v>3091</v>
      </c>
      <c r="O3801" t="s">
        <v>3092</v>
      </c>
      <c r="P3801" t="s">
        <v>3093</v>
      </c>
      <c r="R3801" t="s">
        <v>3094</v>
      </c>
    </row>
    <row r="3802" spans="1:18" x14ac:dyDescent="0.25">
      <c r="A3802">
        <v>23935400</v>
      </c>
      <c r="B3802" t="s">
        <v>3089</v>
      </c>
      <c r="D3802" t="s">
        <v>3090</v>
      </c>
      <c r="F3802">
        <v>1</v>
      </c>
      <c r="G3802">
        <v>0</v>
      </c>
      <c r="H3802">
        <v>11.35</v>
      </c>
      <c r="I3802">
        <v>11.35</v>
      </c>
      <c r="K3802"/>
      <c r="N3802" t="s">
        <v>3091</v>
      </c>
      <c r="O3802" t="s">
        <v>3092</v>
      </c>
      <c r="P3802" t="s">
        <v>3093</v>
      </c>
      <c r="R3802" t="s">
        <v>3094</v>
      </c>
    </row>
    <row r="3803" spans="1:18" x14ac:dyDescent="0.25">
      <c r="A3803">
        <v>23935500</v>
      </c>
      <c r="B3803" t="s">
        <v>3089</v>
      </c>
      <c r="D3803" t="s">
        <v>3090</v>
      </c>
      <c r="F3803">
        <v>1</v>
      </c>
      <c r="G3803">
        <v>0</v>
      </c>
      <c r="H3803">
        <v>0.98</v>
      </c>
      <c r="I3803">
        <v>0.98</v>
      </c>
      <c r="K3803"/>
      <c r="N3803" t="s">
        <v>3091</v>
      </c>
      <c r="O3803" t="s">
        <v>3092</v>
      </c>
      <c r="P3803" t="s">
        <v>3093</v>
      </c>
      <c r="R3803" t="s">
        <v>3094</v>
      </c>
    </row>
    <row r="3804" spans="1:18" x14ac:dyDescent="0.25">
      <c r="A3804">
        <v>23935600</v>
      </c>
      <c r="B3804" t="s">
        <v>3089</v>
      </c>
      <c r="D3804" t="s">
        <v>3090</v>
      </c>
      <c r="F3804">
        <v>1</v>
      </c>
      <c r="G3804">
        <v>0</v>
      </c>
      <c r="H3804">
        <v>2.66</v>
      </c>
      <c r="I3804">
        <v>2.66</v>
      </c>
      <c r="K3804"/>
      <c r="N3804" t="s">
        <v>3091</v>
      </c>
      <c r="O3804" t="s">
        <v>3092</v>
      </c>
      <c r="P3804" t="s">
        <v>3093</v>
      </c>
      <c r="R3804" t="s">
        <v>3094</v>
      </c>
    </row>
    <row r="3805" spans="1:18" x14ac:dyDescent="0.25">
      <c r="A3805">
        <v>23935700</v>
      </c>
      <c r="B3805" t="s">
        <v>3089</v>
      </c>
      <c r="D3805" t="s">
        <v>3090</v>
      </c>
      <c r="F3805">
        <v>1</v>
      </c>
      <c r="G3805">
        <v>0</v>
      </c>
      <c r="H3805">
        <v>0.3</v>
      </c>
      <c r="I3805">
        <v>0.3</v>
      </c>
      <c r="K3805"/>
      <c r="N3805" t="s">
        <v>3091</v>
      </c>
      <c r="O3805" t="s">
        <v>3092</v>
      </c>
      <c r="P3805" t="s">
        <v>3093</v>
      </c>
      <c r="R3805" t="s">
        <v>3094</v>
      </c>
    </row>
    <row r="3806" spans="1:18" x14ac:dyDescent="0.25">
      <c r="A3806">
        <v>23935800</v>
      </c>
      <c r="B3806" t="s">
        <v>3089</v>
      </c>
      <c r="D3806" t="s">
        <v>3090</v>
      </c>
      <c r="F3806">
        <v>1</v>
      </c>
      <c r="G3806">
        <v>0</v>
      </c>
      <c r="H3806">
        <v>0.86</v>
      </c>
      <c r="I3806">
        <v>0.86</v>
      </c>
      <c r="K3806"/>
      <c r="N3806" t="s">
        <v>3091</v>
      </c>
      <c r="O3806" t="s">
        <v>3092</v>
      </c>
      <c r="P3806" t="s">
        <v>3093</v>
      </c>
      <c r="R3806" t="s">
        <v>3094</v>
      </c>
    </row>
    <row r="3807" spans="1:18" x14ac:dyDescent="0.25">
      <c r="A3807">
        <v>23935900</v>
      </c>
      <c r="B3807" t="s">
        <v>3089</v>
      </c>
      <c r="D3807" t="s">
        <v>3090</v>
      </c>
      <c r="F3807">
        <v>1</v>
      </c>
      <c r="G3807">
        <v>0</v>
      </c>
      <c r="H3807">
        <v>0.12</v>
      </c>
      <c r="I3807">
        <v>0.12</v>
      </c>
      <c r="K3807"/>
      <c r="N3807" t="s">
        <v>3091</v>
      </c>
      <c r="O3807" t="s">
        <v>3092</v>
      </c>
      <c r="P3807" t="s">
        <v>3093</v>
      </c>
      <c r="R3807" t="s">
        <v>3094</v>
      </c>
    </row>
    <row r="3808" spans="1:18" x14ac:dyDescent="0.25">
      <c r="A3808">
        <v>23936000</v>
      </c>
      <c r="B3808" t="s">
        <v>3089</v>
      </c>
      <c r="D3808" t="s">
        <v>3090</v>
      </c>
      <c r="F3808">
        <v>1</v>
      </c>
      <c r="G3808">
        <v>0</v>
      </c>
      <c r="H3808">
        <v>8</v>
      </c>
      <c r="I3808">
        <v>8</v>
      </c>
      <c r="K3808"/>
      <c r="N3808" t="s">
        <v>3091</v>
      </c>
      <c r="O3808" t="s">
        <v>3092</v>
      </c>
      <c r="P3808" t="s">
        <v>3093</v>
      </c>
      <c r="R3808" t="s">
        <v>3094</v>
      </c>
    </row>
    <row r="3809" spans="1:18" x14ac:dyDescent="0.25">
      <c r="A3809">
        <v>23936100</v>
      </c>
      <c r="B3809" t="s">
        <v>3089</v>
      </c>
      <c r="D3809" t="s">
        <v>3090</v>
      </c>
      <c r="F3809">
        <v>1</v>
      </c>
      <c r="G3809">
        <v>0</v>
      </c>
      <c r="H3809">
        <v>1.3</v>
      </c>
      <c r="I3809">
        <v>1.3</v>
      </c>
      <c r="K3809"/>
      <c r="N3809" t="s">
        <v>3091</v>
      </c>
      <c r="O3809" t="s">
        <v>3092</v>
      </c>
      <c r="P3809" t="s">
        <v>3093</v>
      </c>
      <c r="R3809" t="s">
        <v>3094</v>
      </c>
    </row>
    <row r="3810" spans="1:18" x14ac:dyDescent="0.25">
      <c r="A3810">
        <v>23936200</v>
      </c>
      <c r="B3810" t="s">
        <v>3089</v>
      </c>
      <c r="D3810" t="s">
        <v>3090</v>
      </c>
      <c r="F3810">
        <v>1</v>
      </c>
      <c r="G3810">
        <v>0</v>
      </c>
      <c r="H3810">
        <v>0.6</v>
      </c>
      <c r="I3810">
        <v>0.6</v>
      </c>
      <c r="K3810"/>
      <c r="N3810" t="s">
        <v>3091</v>
      </c>
      <c r="O3810" t="s">
        <v>3092</v>
      </c>
      <c r="P3810" t="s">
        <v>3093</v>
      </c>
      <c r="R3810" t="s">
        <v>3094</v>
      </c>
    </row>
    <row r="3811" spans="1:18" x14ac:dyDescent="0.25">
      <c r="A3811">
        <v>23936300</v>
      </c>
      <c r="B3811" t="s">
        <v>3089</v>
      </c>
      <c r="D3811" t="s">
        <v>3090</v>
      </c>
      <c r="F3811">
        <v>1</v>
      </c>
      <c r="G3811">
        <v>0</v>
      </c>
      <c r="H3811">
        <v>5.27</v>
      </c>
      <c r="I3811">
        <v>5.27</v>
      </c>
      <c r="K3811"/>
      <c r="N3811" t="s">
        <v>3091</v>
      </c>
      <c r="O3811" t="s">
        <v>3092</v>
      </c>
      <c r="P3811" t="s">
        <v>3093</v>
      </c>
      <c r="R3811" t="s">
        <v>3094</v>
      </c>
    </row>
    <row r="3812" spans="1:18" x14ac:dyDescent="0.25">
      <c r="A3812">
        <v>23936400</v>
      </c>
      <c r="B3812" t="s">
        <v>3089</v>
      </c>
      <c r="D3812" t="s">
        <v>3090</v>
      </c>
      <c r="F3812">
        <v>1</v>
      </c>
      <c r="G3812">
        <v>0</v>
      </c>
      <c r="H3812">
        <v>96.88</v>
      </c>
      <c r="I3812">
        <v>96.88</v>
      </c>
      <c r="K3812"/>
      <c r="N3812" t="s">
        <v>3091</v>
      </c>
      <c r="O3812" t="s">
        <v>3092</v>
      </c>
      <c r="P3812" t="s">
        <v>3093</v>
      </c>
      <c r="R3812" t="s">
        <v>3094</v>
      </c>
    </row>
    <row r="3813" spans="1:18" x14ac:dyDescent="0.25">
      <c r="A3813">
        <v>23936500</v>
      </c>
      <c r="B3813" t="s">
        <v>3089</v>
      </c>
      <c r="D3813" t="s">
        <v>3090</v>
      </c>
      <c r="F3813">
        <v>1</v>
      </c>
      <c r="G3813">
        <v>0</v>
      </c>
      <c r="H3813">
        <v>4.8202166064981897</v>
      </c>
      <c r="I3813">
        <v>4.8202166064981897</v>
      </c>
      <c r="K3813"/>
      <c r="N3813" t="s">
        <v>3091</v>
      </c>
      <c r="O3813" t="s">
        <v>3092</v>
      </c>
      <c r="P3813" t="s">
        <v>3093</v>
      </c>
      <c r="R3813" t="s">
        <v>3094</v>
      </c>
    </row>
    <row r="3814" spans="1:18" x14ac:dyDescent="0.25">
      <c r="A3814">
        <v>23936600</v>
      </c>
      <c r="B3814" t="s">
        <v>3089</v>
      </c>
      <c r="D3814" t="s">
        <v>3090</v>
      </c>
      <c r="F3814">
        <v>1</v>
      </c>
      <c r="G3814">
        <v>0</v>
      </c>
      <c r="H3814">
        <v>2.4</v>
      </c>
      <c r="I3814">
        <v>2.4</v>
      </c>
      <c r="K3814"/>
      <c r="N3814" t="s">
        <v>3091</v>
      </c>
      <c r="O3814" t="s">
        <v>3092</v>
      </c>
      <c r="P3814" t="s">
        <v>3093</v>
      </c>
      <c r="R3814" t="s">
        <v>3094</v>
      </c>
    </row>
    <row r="3815" spans="1:18" x14ac:dyDescent="0.25">
      <c r="A3815">
        <v>23936700</v>
      </c>
      <c r="B3815" t="s">
        <v>3089</v>
      </c>
      <c r="D3815" t="s">
        <v>3090</v>
      </c>
      <c r="F3815">
        <v>1</v>
      </c>
      <c r="G3815">
        <v>0</v>
      </c>
      <c r="H3815">
        <v>2.1</v>
      </c>
      <c r="I3815">
        <v>2.1</v>
      </c>
      <c r="K3815"/>
      <c r="N3815" t="s">
        <v>3091</v>
      </c>
      <c r="O3815" t="s">
        <v>3092</v>
      </c>
      <c r="P3815" t="s">
        <v>3093</v>
      </c>
      <c r="R3815" t="s">
        <v>3094</v>
      </c>
    </row>
    <row r="3816" spans="1:18" x14ac:dyDescent="0.25">
      <c r="A3816">
        <v>23936800</v>
      </c>
      <c r="B3816" t="s">
        <v>3089</v>
      </c>
      <c r="D3816" t="s">
        <v>3090</v>
      </c>
      <c r="F3816">
        <v>1</v>
      </c>
      <c r="G3816">
        <v>0</v>
      </c>
      <c r="H3816">
        <v>4.5999999999999996</v>
      </c>
      <c r="I3816">
        <v>4.5999999999999996</v>
      </c>
      <c r="K3816"/>
      <c r="N3816" t="s">
        <v>3091</v>
      </c>
      <c r="O3816" t="s">
        <v>3092</v>
      </c>
      <c r="P3816" t="s">
        <v>3093</v>
      </c>
      <c r="R3816" t="s">
        <v>3094</v>
      </c>
    </row>
    <row r="3817" spans="1:18" x14ac:dyDescent="0.25">
      <c r="A3817">
        <v>23936900</v>
      </c>
      <c r="B3817" t="s">
        <v>3089</v>
      </c>
      <c r="D3817" t="s">
        <v>3090</v>
      </c>
      <c r="F3817">
        <v>1</v>
      </c>
      <c r="G3817">
        <v>0</v>
      </c>
      <c r="H3817">
        <v>4.9000000000000004</v>
      </c>
      <c r="I3817">
        <v>4.9000000000000004</v>
      </c>
      <c r="K3817"/>
      <c r="N3817" t="s">
        <v>3091</v>
      </c>
      <c r="O3817" t="s">
        <v>3092</v>
      </c>
      <c r="P3817" t="s">
        <v>3093</v>
      </c>
      <c r="R3817" t="s">
        <v>3094</v>
      </c>
    </row>
    <row r="3818" spans="1:18" x14ac:dyDescent="0.25">
      <c r="A3818">
        <v>23937000</v>
      </c>
      <c r="B3818" t="s">
        <v>3089</v>
      </c>
      <c r="D3818" t="s">
        <v>3090</v>
      </c>
      <c r="F3818">
        <v>1</v>
      </c>
      <c r="G3818">
        <v>0</v>
      </c>
      <c r="H3818">
        <v>1.4</v>
      </c>
      <c r="I3818">
        <v>1.4</v>
      </c>
      <c r="K3818"/>
      <c r="N3818" t="s">
        <v>3091</v>
      </c>
      <c r="O3818" t="s">
        <v>3092</v>
      </c>
      <c r="P3818" t="s">
        <v>3093</v>
      </c>
      <c r="R3818" t="s">
        <v>3094</v>
      </c>
    </row>
    <row r="3819" spans="1:18" x14ac:dyDescent="0.25">
      <c r="A3819">
        <v>23937100</v>
      </c>
      <c r="B3819" t="s">
        <v>3089</v>
      </c>
      <c r="D3819" t="s">
        <v>3090</v>
      </c>
      <c r="F3819">
        <v>1</v>
      </c>
      <c r="G3819">
        <v>0</v>
      </c>
      <c r="H3819">
        <v>9.8000000000000007</v>
      </c>
      <c r="I3819">
        <v>9.8000000000000007</v>
      </c>
      <c r="K3819"/>
      <c r="N3819" t="s">
        <v>3091</v>
      </c>
      <c r="O3819" t="s">
        <v>3092</v>
      </c>
      <c r="P3819" t="s">
        <v>3093</v>
      </c>
      <c r="R3819" t="s">
        <v>3094</v>
      </c>
    </row>
    <row r="3820" spans="1:18" x14ac:dyDescent="0.25">
      <c r="A3820">
        <v>23937200</v>
      </c>
      <c r="B3820" t="s">
        <v>3089</v>
      </c>
      <c r="D3820" t="s">
        <v>3090</v>
      </c>
      <c r="F3820">
        <v>1</v>
      </c>
      <c r="G3820">
        <v>0</v>
      </c>
      <c r="H3820">
        <v>18.98</v>
      </c>
      <c r="I3820">
        <v>18.98</v>
      </c>
      <c r="K3820"/>
      <c r="N3820" t="s">
        <v>3091</v>
      </c>
      <c r="O3820" t="s">
        <v>3092</v>
      </c>
      <c r="P3820" t="s">
        <v>3093</v>
      </c>
      <c r="R3820" t="s">
        <v>3094</v>
      </c>
    </row>
    <row r="3821" spans="1:18" x14ac:dyDescent="0.25">
      <c r="A3821">
        <v>23937300</v>
      </c>
      <c r="B3821" t="s">
        <v>3089</v>
      </c>
      <c r="D3821" t="s">
        <v>3090</v>
      </c>
      <c r="F3821">
        <v>1</v>
      </c>
      <c r="G3821">
        <v>0</v>
      </c>
      <c r="H3821">
        <v>9.3000000000000007</v>
      </c>
      <c r="I3821">
        <v>9.3000000000000007</v>
      </c>
      <c r="K3821"/>
      <c r="N3821" t="s">
        <v>3091</v>
      </c>
      <c r="O3821" t="s">
        <v>3092</v>
      </c>
      <c r="P3821" t="s">
        <v>3093</v>
      </c>
      <c r="R3821" t="s">
        <v>3094</v>
      </c>
    </row>
    <row r="3822" spans="1:18" x14ac:dyDescent="0.25">
      <c r="A3822">
        <v>23937400</v>
      </c>
      <c r="B3822" t="s">
        <v>3089</v>
      </c>
      <c r="D3822" t="s">
        <v>3090</v>
      </c>
      <c r="F3822">
        <v>1</v>
      </c>
      <c r="G3822">
        <v>0</v>
      </c>
      <c r="H3822">
        <v>13.65</v>
      </c>
      <c r="I3822">
        <v>13.65</v>
      </c>
      <c r="K3822"/>
      <c r="N3822" t="s">
        <v>3091</v>
      </c>
      <c r="O3822" t="s">
        <v>3092</v>
      </c>
      <c r="P3822" t="s">
        <v>3093</v>
      </c>
      <c r="R3822" t="s">
        <v>3094</v>
      </c>
    </row>
    <row r="3823" spans="1:18" x14ac:dyDescent="0.25">
      <c r="A3823">
        <v>23937500</v>
      </c>
      <c r="B3823" t="s">
        <v>3089</v>
      </c>
      <c r="D3823" t="s">
        <v>3090</v>
      </c>
      <c r="F3823">
        <v>1</v>
      </c>
      <c r="G3823">
        <v>0</v>
      </c>
      <c r="H3823">
        <v>8.6</v>
      </c>
      <c r="I3823">
        <v>8.6</v>
      </c>
      <c r="K3823"/>
      <c r="N3823" t="s">
        <v>3091</v>
      </c>
      <c r="O3823" t="s">
        <v>3092</v>
      </c>
      <c r="P3823" t="s">
        <v>3093</v>
      </c>
      <c r="R3823" t="s">
        <v>3094</v>
      </c>
    </row>
    <row r="3824" spans="1:18" x14ac:dyDescent="0.25">
      <c r="A3824">
        <v>23937600</v>
      </c>
      <c r="B3824" t="s">
        <v>3089</v>
      </c>
      <c r="D3824" t="s">
        <v>3090</v>
      </c>
      <c r="F3824">
        <v>1</v>
      </c>
      <c r="G3824">
        <v>0</v>
      </c>
      <c r="H3824">
        <v>1.5</v>
      </c>
      <c r="I3824">
        <v>1.5</v>
      </c>
      <c r="K3824"/>
      <c r="N3824" t="s">
        <v>3091</v>
      </c>
      <c r="O3824" t="s">
        <v>3092</v>
      </c>
      <c r="P3824" t="s">
        <v>3093</v>
      </c>
      <c r="R3824" t="s">
        <v>3094</v>
      </c>
    </row>
    <row r="3825" spans="1:18" x14ac:dyDescent="0.25">
      <c r="A3825">
        <v>23937700</v>
      </c>
      <c r="B3825" t="s">
        <v>3089</v>
      </c>
      <c r="D3825" t="s">
        <v>3090</v>
      </c>
      <c r="F3825">
        <v>1</v>
      </c>
      <c r="G3825">
        <v>0</v>
      </c>
      <c r="H3825">
        <v>0.81</v>
      </c>
      <c r="I3825">
        <v>0.81</v>
      </c>
      <c r="K3825"/>
      <c r="N3825" t="s">
        <v>3091</v>
      </c>
      <c r="O3825" t="s">
        <v>3092</v>
      </c>
      <c r="P3825" t="s">
        <v>3093</v>
      </c>
      <c r="R3825" t="s">
        <v>3094</v>
      </c>
    </row>
    <row r="3826" spans="1:18" x14ac:dyDescent="0.25">
      <c r="A3826">
        <v>23937800</v>
      </c>
      <c r="B3826" t="s">
        <v>3089</v>
      </c>
      <c r="D3826" t="s">
        <v>3090</v>
      </c>
      <c r="F3826">
        <v>1</v>
      </c>
      <c r="G3826">
        <v>0</v>
      </c>
      <c r="H3826">
        <v>1.44</v>
      </c>
      <c r="I3826">
        <v>1.44</v>
      </c>
      <c r="K3826"/>
      <c r="N3826" t="s">
        <v>3091</v>
      </c>
      <c r="O3826" t="s">
        <v>3092</v>
      </c>
      <c r="P3826" t="s">
        <v>3093</v>
      </c>
      <c r="R3826" t="s">
        <v>3094</v>
      </c>
    </row>
    <row r="3827" spans="1:18" x14ac:dyDescent="0.25">
      <c r="A3827">
        <v>23937900</v>
      </c>
      <c r="B3827" t="s">
        <v>3089</v>
      </c>
      <c r="D3827" t="s">
        <v>3090</v>
      </c>
      <c r="F3827">
        <v>1</v>
      </c>
      <c r="G3827">
        <v>0</v>
      </c>
      <c r="H3827">
        <v>3.85</v>
      </c>
      <c r="I3827">
        <v>3.85</v>
      </c>
      <c r="K3827"/>
      <c r="N3827" t="s">
        <v>3091</v>
      </c>
      <c r="O3827" t="s">
        <v>3092</v>
      </c>
      <c r="P3827" t="s">
        <v>3093</v>
      </c>
      <c r="R3827" t="s">
        <v>3094</v>
      </c>
    </row>
    <row r="3828" spans="1:18" x14ac:dyDescent="0.25">
      <c r="A3828">
        <v>23938000</v>
      </c>
      <c r="B3828" t="s">
        <v>3089</v>
      </c>
      <c r="D3828" t="s">
        <v>3090</v>
      </c>
      <c r="F3828">
        <v>1</v>
      </c>
      <c r="G3828">
        <v>0</v>
      </c>
      <c r="H3828">
        <v>2</v>
      </c>
      <c r="I3828">
        <v>2</v>
      </c>
      <c r="K3828"/>
      <c r="N3828" t="s">
        <v>3091</v>
      </c>
      <c r="O3828" t="s">
        <v>3092</v>
      </c>
      <c r="P3828" t="s">
        <v>3093</v>
      </c>
      <c r="R3828" t="s">
        <v>3094</v>
      </c>
    </row>
    <row r="3829" spans="1:18" x14ac:dyDescent="0.25">
      <c r="A3829">
        <v>23938100</v>
      </c>
      <c r="B3829" t="s">
        <v>3089</v>
      </c>
      <c r="D3829" t="s">
        <v>3090</v>
      </c>
      <c r="F3829">
        <v>1</v>
      </c>
      <c r="G3829">
        <v>0</v>
      </c>
      <c r="H3829">
        <v>6.3</v>
      </c>
      <c r="I3829">
        <v>6.3</v>
      </c>
      <c r="K3829"/>
      <c r="N3829" t="s">
        <v>3091</v>
      </c>
      <c r="O3829" t="s">
        <v>3092</v>
      </c>
      <c r="P3829" t="s">
        <v>3093</v>
      </c>
      <c r="R3829" t="s">
        <v>3094</v>
      </c>
    </row>
    <row r="3830" spans="1:18" x14ac:dyDescent="0.25">
      <c r="A3830">
        <v>23938200</v>
      </c>
      <c r="B3830" t="s">
        <v>3089</v>
      </c>
      <c r="D3830" t="s">
        <v>3090</v>
      </c>
      <c r="F3830">
        <v>1</v>
      </c>
      <c r="G3830">
        <v>0</v>
      </c>
      <c r="H3830">
        <v>0.9</v>
      </c>
      <c r="I3830">
        <v>0.9</v>
      </c>
      <c r="K3830"/>
      <c r="N3830" t="s">
        <v>3091</v>
      </c>
      <c r="O3830" t="s">
        <v>3092</v>
      </c>
      <c r="P3830" t="s">
        <v>3093</v>
      </c>
      <c r="R3830" t="s">
        <v>3094</v>
      </c>
    </row>
    <row r="3831" spans="1:18" x14ac:dyDescent="0.25">
      <c r="A3831">
        <v>23938300</v>
      </c>
      <c r="B3831" t="s">
        <v>3089</v>
      </c>
      <c r="D3831" t="s">
        <v>3090</v>
      </c>
      <c r="F3831">
        <v>1</v>
      </c>
      <c r="G3831">
        <v>0</v>
      </c>
      <c r="H3831">
        <v>2.5</v>
      </c>
      <c r="I3831">
        <v>2.5</v>
      </c>
      <c r="K3831"/>
      <c r="N3831" t="s">
        <v>3091</v>
      </c>
      <c r="O3831" t="s">
        <v>3092</v>
      </c>
      <c r="P3831" t="s">
        <v>3093</v>
      </c>
      <c r="R3831" t="s">
        <v>3094</v>
      </c>
    </row>
    <row r="3832" spans="1:18" x14ac:dyDescent="0.25">
      <c r="A3832">
        <v>23938400</v>
      </c>
      <c r="B3832" t="s">
        <v>3089</v>
      </c>
      <c r="D3832" t="s">
        <v>3090</v>
      </c>
      <c r="F3832">
        <v>1</v>
      </c>
      <c r="G3832">
        <v>0</v>
      </c>
      <c r="H3832">
        <v>9.76</v>
      </c>
      <c r="I3832">
        <v>9.76</v>
      </c>
      <c r="K3832"/>
      <c r="N3832" t="s">
        <v>3091</v>
      </c>
      <c r="O3832" t="s">
        <v>3092</v>
      </c>
      <c r="P3832" t="s">
        <v>3093</v>
      </c>
      <c r="R3832" t="s">
        <v>3094</v>
      </c>
    </row>
    <row r="3833" spans="1:18" x14ac:dyDescent="0.25">
      <c r="A3833">
        <v>23938500</v>
      </c>
      <c r="B3833" t="s">
        <v>3089</v>
      </c>
      <c r="D3833" t="s">
        <v>3090</v>
      </c>
      <c r="F3833">
        <v>1</v>
      </c>
      <c r="G3833">
        <v>0</v>
      </c>
      <c r="H3833">
        <v>0.42</v>
      </c>
      <c r="I3833">
        <v>0.42</v>
      </c>
      <c r="K3833"/>
      <c r="N3833" t="s">
        <v>3091</v>
      </c>
      <c r="O3833" t="s">
        <v>3092</v>
      </c>
      <c r="P3833" t="s">
        <v>3093</v>
      </c>
      <c r="R3833" t="s">
        <v>3094</v>
      </c>
    </row>
    <row r="3834" spans="1:18" x14ac:dyDescent="0.25">
      <c r="A3834">
        <v>23938600</v>
      </c>
      <c r="B3834" t="s">
        <v>3089</v>
      </c>
      <c r="D3834" t="s">
        <v>3090</v>
      </c>
      <c r="F3834">
        <v>1</v>
      </c>
      <c r="G3834">
        <v>0</v>
      </c>
      <c r="H3834">
        <v>4.9000000000000004</v>
      </c>
      <c r="I3834">
        <v>4.9000000000000004</v>
      </c>
      <c r="K3834"/>
      <c r="N3834" t="s">
        <v>3091</v>
      </c>
      <c r="O3834" t="s">
        <v>3092</v>
      </c>
      <c r="P3834" t="s">
        <v>3093</v>
      </c>
      <c r="R3834" t="s">
        <v>3094</v>
      </c>
    </row>
    <row r="3835" spans="1:18" x14ac:dyDescent="0.25">
      <c r="A3835">
        <v>23938700</v>
      </c>
      <c r="B3835" t="s">
        <v>3089</v>
      </c>
      <c r="D3835" t="s">
        <v>3090</v>
      </c>
      <c r="F3835">
        <v>1</v>
      </c>
      <c r="G3835">
        <v>0</v>
      </c>
      <c r="H3835">
        <v>84.84</v>
      </c>
      <c r="I3835">
        <v>84.84</v>
      </c>
      <c r="K3835"/>
      <c r="N3835" t="s">
        <v>3091</v>
      </c>
      <c r="O3835" t="s">
        <v>3092</v>
      </c>
      <c r="P3835" t="s">
        <v>3093</v>
      </c>
      <c r="R3835" t="s">
        <v>3094</v>
      </c>
    </row>
    <row r="3836" spans="1:18" x14ac:dyDescent="0.25">
      <c r="A3836">
        <v>23938800</v>
      </c>
      <c r="B3836" t="s">
        <v>3089</v>
      </c>
      <c r="D3836" t="s">
        <v>3090</v>
      </c>
      <c r="F3836">
        <v>1</v>
      </c>
      <c r="G3836">
        <v>0</v>
      </c>
      <c r="H3836">
        <v>490</v>
      </c>
      <c r="I3836">
        <v>490</v>
      </c>
      <c r="K3836"/>
      <c r="N3836" t="s">
        <v>3091</v>
      </c>
      <c r="O3836" t="s">
        <v>3092</v>
      </c>
      <c r="P3836" t="s">
        <v>3093</v>
      </c>
      <c r="R3836" t="s">
        <v>3094</v>
      </c>
    </row>
    <row r="3837" spans="1:18" x14ac:dyDescent="0.25">
      <c r="A3837">
        <v>23938900</v>
      </c>
      <c r="B3837" t="s">
        <v>3089</v>
      </c>
      <c r="D3837" t="s">
        <v>3090</v>
      </c>
      <c r="F3837">
        <v>1</v>
      </c>
      <c r="G3837">
        <v>0</v>
      </c>
      <c r="H3837">
        <v>3</v>
      </c>
      <c r="I3837">
        <v>3</v>
      </c>
      <c r="K3837"/>
      <c r="N3837" t="s">
        <v>3091</v>
      </c>
      <c r="O3837" t="s">
        <v>3092</v>
      </c>
      <c r="P3837" t="s">
        <v>3093</v>
      </c>
      <c r="R3837" t="s">
        <v>3094</v>
      </c>
    </row>
    <row r="3838" spans="1:18" x14ac:dyDescent="0.25">
      <c r="A3838">
        <v>23939000</v>
      </c>
      <c r="B3838" t="s">
        <v>3089</v>
      </c>
      <c r="D3838" t="s">
        <v>3090</v>
      </c>
      <c r="F3838">
        <v>1</v>
      </c>
      <c r="G3838">
        <v>0</v>
      </c>
      <c r="H3838">
        <v>3.4</v>
      </c>
      <c r="I3838">
        <v>3.4</v>
      </c>
      <c r="K3838"/>
      <c r="N3838" t="s">
        <v>3091</v>
      </c>
      <c r="O3838" t="s">
        <v>3092</v>
      </c>
      <c r="P3838" t="s">
        <v>3093</v>
      </c>
      <c r="R3838" t="s">
        <v>3094</v>
      </c>
    </row>
    <row r="3839" spans="1:18" x14ac:dyDescent="0.25">
      <c r="A3839">
        <v>23939100</v>
      </c>
      <c r="B3839" t="s">
        <v>3089</v>
      </c>
      <c r="D3839" t="s">
        <v>3090</v>
      </c>
      <c r="F3839">
        <v>1</v>
      </c>
      <c r="G3839">
        <v>0</v>
      </c>
      <c r="H3839">
        <v>5.5</v>
      </c>
      <c r="I3839">
        <v>5.5</v>
      </c>
      <c r="K3839"/>
      <c r="N3839" t="s">
        <v>3091</v>
      </c>
      <c r="O3839" t="s">
        <v>3092</v>
      </c>
      <c r="P3839" t="s">
        <v>3093</v>
      </c>
      <c r="R3839" t="s">
        <v>3094</v>
      </c>
    </row>
    <row r="3840" spans="1:18" x14ac:dyDescent="0.25">
      <c r="A3840">
        <v>23939200</v>
      </c>
      <c r="B3840" t="s">
        <v>3089</v>
      </c>
      <c r="D3840" t="s">
        <v>3090</v>
      </c>
      <c r="F3840">
        <v>1</v>
      </c>
      <c r="G3840">
        <v>0</v>
      </c>
      <c r="H3840">
        <v>14.6</v>
      </c>
      <c r="I3840">
        <v>14.6</v>
      </c>
      <c r="K3840"/>
      <c r="N3840" t="s">
        <v>3091</v>
      </c>
      <c r="O3840" t="s">
        <v>3092</v>
      </c>
      <c r="P3840" t="s">
        <v>3093</v>
      </c>
      <c r="R3840" t="s">
        <v>3094</v>
      </c>
    </row>
    <row r="3841" spans="1:18" x14ac:dyDescent="0.25">
      <c r="A3841">
        <v>23939300</v>
      </c>
      <c r="B3841" t="s">
        <v>3089</v>
      </c>
      <c r="D3841" t="s">
        <v>3090</v>
      </c>
      <c r="F3841">
        <v>1</v>
      </c>
      <c r="G3841">
        <v>0</v>
      </c>
      <c r="H3841">
        <v>9.8000000000000007</v>
      </c>
      <c r="I3841">
        <v>9.8000000000000007</v>
      </c>
      <c r="K3841"/>
      <c r="N3841" t="s">
        <v>3091</v>
      </c>
      <c r="O3841" t="s">
        <v>3092</v>
      </c>
      <c r="P3841" t="s">
        <v>3093</v>
      </c>
      <c r="R3841" t="s">
        <v>3094</v>
      </c>
    </row>
    <row r="3842" spans="1:18" x14ac:dyDescent="0.25">
      <c r="A3842">
        <v>23939400</v>
      </c>
      <c r="B3842" t="s">
        <v>3089</v>
      </c>
      <c r="D3842" t="s">
        <v>3090</v>
      </c>
      <c r="F3842">
        <v>1</v>
      </c>
      <c r="G3842">
        <v>0</v>
      </c>
      <c r="H3842">
        <v>1.53</v>
      </c>
      <c r="I3842">
        <v>1.53</v>
      </c>
      <c r="K3842"/>
      <c r="N3842" t="s">
        <v>3091</v>
      </c>
      <c r="O3842" t="s">
        <v>3092</v>
      </c>
      <c r="P3842" t="s">
        <v>3093</v>
      </c>
      <c r="R3842" t="s">
        <v>3094</v>
      </c>
    </row>
    <row r="3843" spans="1:18" x14ac:dyDescent="0.25">
      <c r="A3843">
        <v>23939500</v>
      </c>
      <c r="B3843" t="s">
        <v>3089</v>
      </c>
      <c r="D3843" t="s">
        <v>3090</v>
      </c>
      <c r="F3843">
        <v>1</v>
      </c>
      <c r="G3843">
        <v>0</v>
      </c>
      <c r="H3843">
        <v>2.0699999999999998</v>
      </c>
      <c r="I3843">
        <v>2.0699999999999998</v>
      </c>
      <c r="K3843"/>
      <c r="N3843" t="s">
        <v>3091</v>
      </c>
      <c r="O3843" t="s">
        <v>3092</v>
      </c>
      <c r="P3843" t="s">
        <v>3093</v>
      </c>
      <c r="R3843" t="s">
        <v>3094</v>
      </c>
    </row>
    <row r="3844" spans="1:18" x14ac:dyDescent="0.25">
      <c r="A3844">
        <v>23939600</v>
      </c>
      <c r="B3844" t="s">
        <v>3089</v>
      </c>
      <c r="D3844" t="s">
        <v>3090</v>
      </c>
      <c r="F3844">
        <v>1</v>
      </c>
      <c r="G3844">
        <v>0</v>
      </c>
      <c r="H3844">
        <v>22</v>
      </c>
      <c r="I3844">
        <v>22</v>
      </c>
      <c r="K3844"/>
      <c r="N3844" t="s">
        <v>3091</v>
      </c>
      <c r="O3844" t="s">
        <v>3092</v>
      </c>
      <c r="P3844" t="s">
        <v>3093</v>
      </c>
      <c r="R3844" t="s">
        <v>3094</v>
      </c>
    </row>
    <row r="3845" spans="1:18" x14ac:dyDescent="0.25">
      <c r="A3845">
        <v>23939700</v>
      </c>
      <c r="B3845" t="s">
        <v>3089</v>
      </c>
      <c r="D3845" t="s">
        <v>3090</v>
      </c>
      <c r="F3845">
        <v>1</v>
      </c>
      <c r="G3845">
        <v>0</v>
      </c>
      <c r="H3845">
        <v>6.64</v>
      </c>
      <c r="I3845">
        <v>6.64</v>
      </c>
      <c r="K3845"/>
      <c r="N3845" t="s">
        <v>3091</v>
      </c>
      <c r="O3845" t="s">
        <v>3092</v>
      </c>
      <c r="P3845" t="s">
        <v>3093</v>
      </c>
      <c r="R3845" t="s">
        <v>3094</v>
      </c>
    </row>
    <row r="3846" spans="1:18" x14ac:dyDescent="0.25">
      <c r="A3846">
        <v>23939800</v>
      </c>
      <c r="B3846" t="s">
        <v>3089</v>
      </c>
      <c r="D3846" t="s">
        <v>3090</v>
      </c>
      <c r="F3846">
        <v>1</v>
      </c>
      <c r="G3846">
        <v>0</v>
      </c>
      <c r="H3846">
        <v>1.1599999999999999</v>
      </c>
      <c r="I3846">
        <v>1.1599999999999999</v>
      </c>
      <c r="K3846"/>
      <c r="N3846" t="s">
        <v>3091</v>
      </c>
      <c r="O3846" t="s">
        <v>3092</v>
      </c>
      <c r="P3846" t="s">
        <v>3093</v>
      </c>
      <c r="R3846" t="s">
        <v>3094</v>
      </c>
    </row>
    <row r="3847" spans="1:18" x14ac:dyDescent="0.25">
      <c r="A3847">
        <v>23939900</v>
      </c>
      <c r="B3847" t="s">
        <v>3089</v>
      </c>
      <c r="D3847" t="s">
        <v>3090</v>
      </c>
      <c r="F3847">
        <v>1</v>
      </c>
      <c r="G3847">
        <v>0</v>
      </c>
      <c r="H3847">
        <v>16.600000000000001</v>
      </c>
      <c r="I3847">
        <v>16.600000000000001</v>
      </c>
      <c r="K3847"/>
      <c r="N3847" t="s">
        <v>3091</v>
      </c>
      <c r="O3847" t="s">
        <v>3092</v>
      </c>
      <c r="P3847" t="s">
        <v>3093</v>
      </c>
      <c r="R3847" t="s">
        <v>3094</v>
      </c>
    </row>
    <row r="3848" spans="1:18" x14ac:dyDescent="0.25">
      <c r="A3848">
        <v>23940000</v>
      </c>
      <c r="B3848" t="s">
        <v>3089</v>
      </c>
      <c r="D3848" t="s">
        <v>3090</v>
      </c>
      <c r="F3848">
        <v>1</v>
      </c>
      <c r="G3848">
        <v>0</v>
      </c>
      <c r="H3848">
        <v>28</v>
      </c>
      <c r="I3848">
        <v>28</v>
      </c>
      <c r="K3848"/>
      <c r="N3848" t="s">
        <v>3091</v>
      </c>
      <c r="O3848" t="s">
        <v>3092</v>
      </c>
      <c r="P3848" t="s">
        <v>3093</v>
      </c>
      <c r="R3848" t="s">
        <v>3094</v>
      </c>
    </row>
    <row r="3849" spans="1:18" x14ac:dyDescent="0.25">
      <c r="A3849">
        <v>23941000</v>
      </c>
      <c r="B3849" t="s">
        <v>3089</v>
      </c>
      <c r="D3849" t="s">
        <v>3090</v>
      </c>
      <c r="F3849">
        <v>1</v>
      </c>
      <c r="G3849">
        <v>0</v>
      </c>
      <c r="H3849">
        <v>74</v>
      </c>
      <c r="I3849">
        <v>74</v>
      </c>
      <c r="K3849"/>
      <c r="N3849" t="s">
        <v>3091</v>
      </c>
      <c r="O3849" t="s">
        <v>3092</v>
      </c>
      <c r="P3849" t="s">
        <v>3093</v>
      </c>
      <c r="R3849" t="s">
        <v>3094</v>
      </c>
    </row>
    <row r="3850" spans="1:18" x14ac:dyDescent="0.25">
      <c r="A3850">
        <v>23942000</v>
      </c>
      <c r="B3850" t="s">
        <v>3089</v>
      </c>
      <c r="D3850" t="s">
        <v>3090</v>
      </c>
      <c r="F3850">
        <v>1</v>
      </c>
      <c r="G3850">
        <v>0</v>
      </c>
      <c r="H3850">
        <v>6.95</v>
      </c>
      <c r="I3850">
        <v>6.95</v>
      </c>
      <c r="K3850"/>
      <c r="N3850" t="s">
        <v>3091</v>
      </c>
      <c r="O3850" t="s">
        <v>3092</v>
      </c>
      <c r="P3850" t="s">
        <v>3093</v>
      </c>
      <c r="R3850" t="s">
        <v>3094</v>
      </c>
    </row>
    <row r="3851" spans="1:18" x14ac:dyDescent="0.25">
      <c r="A3851">
        <v>23943000</v>
      </c>
      <c r="B3851" t="s">
        <v>3089</v>
      </c>
      <c r="D3851" t="s">
        <v>3090</v>
      </c>
      <c r="F3851">
        <v>1</v>
      </c>
      <c r="G3851">
        <v>0</v>
      </c>
      <c r="H3851">
        <v>0.35</v>
      </c>
      <c r="I3851">
        <v>0.35</v>
      </c>
      <c r="K3851"/>
      <c r="N3851" t="s">
        <v>3091</v>
      </c>
      <c r="O3851" t="s">
        <v>3092</v>
      </c>
      <c r="P3851" t="s">
        <v>3093</v>
      </c>
      <c r="R3851" t="s">
        <v>3094</v>
      </c>
    </row>
    <row r="3852" spans="1:18" x14ac:dyDescent="0.25">
      <c r="A3852">
        <v>23944000</v>
      </c>
      <c r="B3852" t="s">
        <v>3089</v>
      </c>
      <c r="D3852" t="s">
        <v>3090</v>
      </c>
      <c r="F3852">
        <v>1</v>
      </c>
      <c r="G3852">
        <v>0</v>
      </c>
      <c r="H3852">
        <v>1.75</v>
      </c>
      <c r="I3852">
        <v>1.75</v>
      </c>
      <c r="K3852"/>
      <c r="N3852" t="s">
        <v>3091</v>
      </c>
      <c r="O3852" t="s">
        <v>3092</v>
      </c>
      <c r="P3852" t="s">
        <v>3093</v>
      </c>
      <c r="R3852" t="s">
        <v>3094</v>
      </c>
    </row>
    <row r="3853" spans="1:18" x14ac:dyDescent="0.25">
      <c r="A3853">
        <v>23945000</v>
      </c>
      <c r="B3853" t="s">
        <v>3089</v>
      </c>
      <c r="D3853" t="s">
        <v>3090</v>
      </c>
      <c r="F3853">
        <v>1</v>
      </c>
      <c r="G3853">
        <v>0</v>
      </c>
      <c r="H3853">
        <v>4.3899999999999997</v>
      </c>
      <c r="I3853">
        <v>4.3899999999999997</v>
      </c>
      <c r="K3853"/>
      <c r="N3853" t="s">
        <v>3091</v>
      </c>
      <c r="O3853" t="s">
        <v>3092</v>
      </c>
      <c r="P3853" t="s">
        <v>3093</v>
      </c>
      <c r="R3853" t="s">
        <v>3094</v>
      </c>
    </row>
    <row r="3854" spans="1:18" x14ac:dyDescent="0.25">
      <c r="A3854">
        <v>23946000</v>
      </c>
      <c r="B3854" t="s">
        <v>3089</v>
      </c>
      <c r="D3854" t="s">
        <v>3090</v>
      </c>
      <c r="F3854">
        <v>1</v>
      </c>
      <c r="G3854">
        <v>0</v>
      </c>
      <c r="H3854">
        <v>3.5</v>
      </c>
      <c r="I3854">
        <v>3.5</v>
      </c>
      <c r="K3854"/>
      <c r="N3854" t="s">
        <v>3091</v>
      </c>
      <c r="O3854" t="s">
        <v>3092</v>
      </c>
      <c r="P3854" t="s">
        <v>3093</v>
      </c>
      <c r="R3854" t="s">
        <v>3094</v>
      </c>
    </row>
    <row r="3855" spans="1:18" x14ac:dyDescent="0.25">
      <c r="A3855">
        <v>23947000</v>
      </c>
      <c r="B3855" t="s">
        <v>3089</v>
      </c>
      <c r="D3855" t="s">
        <v>3090</v>
      </c>
      <c r="F3855">
        <v>1</v>
      </c>
      <c r="G3855">
        <v>0</v>
      </c>
      <c r="H3855">
        <v>1.33</v>
      </c>
      <c r="I3855">
        <v>1.33</v>
      </c>
      <c r="K3855"/>
      <c r="N3855" t="s">
        <v>3091</v>
      </c>
      <c r="O3855" t="s">
        <v>3092</v>
      </c>
      <c r="P3855" t="s">
        <v>3093</v>
      </c>
      <c r="R3855" t="s">
        <v>3094</v>
      </c>
    </row>
    <row r="3856" spans="1:18" x14ac:dyDescent="0.25">
      <c r="A3856">
        <v>23948000</v>
      </c>
      <c r="B3856" t="s">
        <v>3089</v>
      </c>
      <c r="D3856" t="s">
        <v>3090</v>
      </c>
      <c r="F3856">
        <v>1</v>
      </c>
      <c r="G3856">
        <v>0</v>
      </c>
      <c r="H3856">
        <v>1.8</v>
      </c>
      <c r="I3856">
        <v>1.8</v>
      </c>
      <c r="K3856"/>
      <c r="N3856" t="s">
        <v>3091</v>
      </c>
      <c r="O3856" t="s">
        <v>3092</v>
      </c>
      <c r="P3856" t="s">
        <v>3093</v>
      </c>
      <c r="R3856" t="s">
        <v>3094</v>
      </c>
    </row>
    <row r="3857" spans="1:18" x14ac:dyDescent="0.25">
      <c r="A3857">
        <v>23949000</v>
      </c>
      <c r="B3857" t="s">
        <v>3089</v>
      </c>
      <c r="D3857" t="s">
        <v>3090</v>
      </c>
      <c r="F3857">
        <v>1</v>
      </c>
      <c r="G3857">
        <v>0</v>
      </c>
      <c r="H3857">
        <v>85.53125</v>
      </c>
      <c r="I3857">
        <v>85.53125</v>
      </c>
      <c r="K3857"/>
      <c r="N3857" t="s">
        <v>3091</v>
      </c>
      <c r="O3857" t="s">
        <v>3092</v>
      </c>
      <c r="P3857" t="s">
        <v>3093</v>
      </c>
      <c r="R3857" t="s">
        <v>3094</v>
      </c>
    </row>
    <row r="3858" spans="1:18" x14ac:dyDescent="0.25">
      <c r="A3858">
        <v>23950000</v>
      </c>
      <c r="B3858" t="s">
        <v>3089</v>
      </c>
      <c r="D3858" t="s">
        <v>3090</v>
      </c>
      <c r="F3858">
        <v>1</v>
      </c>
      <c r="G3858">
        <v>0</v>
      </c>
      <c r="H3858">
        <v>4.41</v>
      </c>
      <c r="I3858">
        <v>4.41</v>
      </c>
      <c r="K3858"/>
      <c r="N3858" t="s">
        <v>3091</v>
      </c>
      <c r="O3858" t="s">
        <v>3092</v>
      </c>
      <c r="P3858" t="s">
        <v>3093</v>
      </c>
      <c r="R3858" t="s">
        <v>3094</v>
      </c>
    </row>
    <row r="3859" spans="1:18" x14ac:dyDescent="0.25">
      <c r="A3859">
        <v>23951000</v>
      </c>
      <c r="B3859" t="s">
        <v>3089</v>
      </c>
      <c r="D3859" t="s">
        <v>3090</v>
      </c>
      <c r="F3859">
        <v>1</v>
      </c>
      <c r="G3859">
        <v>0</v>
      </c>
      <c r="H3859">
        <v>2.66</v>
      </c>
      <c r="I3859">
        <v>2.66</v>
      </c>
      <c r="K3859"/>
      <c r="N3859" t="s">
        <v>3091</v>
      </c>
      <c r="O3859" t="s">
        <v>3092</v>
      </c>
      <c r="P3859" t="s">
        <v>3093</v>
      </c>
      <c r="R3859" t="s">
        <v>3094</v>
      </c>
    </row>
    <row r="3860" spans="1:18" x14ac:dyDescent="0.25">
      <c r="A3860">
        <v>23952000</v>
      </c>
      <c r="B3860" t="s">
        <v>3089</v>
      </c>
      <c r="D3860" t="s">
        <v>3090</v>
      </c>
      <c r="F3860">
        <v>1</v>
      </c>
      <c r="G3860">
        <v>0</v>
      </c>
      <c r="H3860">
        <v>1.25</v>
      </c>
      <c r="I3860">
        <v>1.25</v>
      </c>
      <c r="K3860"/>
      <c r="N3860" t="s">
        <v>3091</v>
      </c>
      <c r="O3860" t="s">
        <v>3092</v>
      </c>
      <c r="P3860" t="s">
        <v>3093</v>
      </c>
      <c r="R3860" t="s">
        <v>3094</v>
      </c>
    </row>
    <row r="3861" spans="1:18" x14ac:dyDescent="0.25">
      <c r="A3861">
        <v>23953000</v>
      </c>
      <c r="B3861" t="s">
        <v>3089</v>
      </c>
      <c r="D3861" t="s">
        <v>3090</v>
      </c>
      <c r="F3861">
        <v>1</v>
      </c>
      <c r="G3861">
        <v>0</v>
      </c>
      <c r="H3861">
        <v>1.8</v>
      </c>
      <c r="I3861">
        <v>1.8</v>
      </c>
      <c r="K3861"/>
      <c r="N3861" t="s">
        <v>3091</v>
      </c>
      <c r="O3861" t="s">
        <v>3092</v>
      </c>
      <c r="P3861" t="s">
        <v>3093</v>
      </c>
      <c r="R3861" t="s">
        <v>3094</v>
      </c>
    </row>
    <row r="3862" spans="1:18" x14ac:dyDescent="0.25">
      <c r="A3862">
        <v>23954000</v>
      </c>
      <c r="B3862" t="s">
        <v>3089</v>
      </c>
      <c r="D3862" t="s">
        <v>3090</v>
      </c>
      <c r="F3862">
        <v>1</v>
      </c>
      <c r="G3862">
        <v>0</v>
      </c>
      <c r="H3862">
        <v>2.94</v>
      </c>
      <c r="I3862">
        <v>2.94</v>
      </c>
      <c r="K3862"/>
      <c r="N3862" t="s">
        <v>3091</v>
      </c>
      <c r="O3862" t="s">
        <v>3092</v>
      </c>
      <c r="P3862" t="s">
        <v>3093</v>
      </c>
      <c r="R3862" t="s">
        <v>3094</v>
      </c>
    </row>
    <row r="3863" spans="1:18" x14ac:dyDescent="0.25">
      <c r="A3863">
        <v>23955000</v>
      </c>
      <c r="B3863" t="s">
        <v>3089</v>
      </c>
      <c r="D3863" t="s">
        <v>3090</v>
      </c>
      <c r="F3863">
        <v>1</v>
      </c>
      <c r="G3863">
        <v>0</v>
      </c>
      <c r="H3863">
        <v>2.94</v>
      </c>
      <c r="I3863">
        <v>2.94</v>
      </c>
      <c r="K3863"/>
      <c r="N3863" t="s">
        <v>3091</v>
      </c>
      <c r="O3863" t="s">
        <v>3092</v>
      </c>
      <c r="P3863" t="s">
        <v>3093</v>
      </c>
      <c r="R3863" t="s">
        <v>3094</v>
      </c>
    </row>
    <row r="3864" spans="1:18" x14ac:dyDescent="0.25">
      <c r="A3864">
        <v>23956000</v>
      </c>
      <c r="B3864" t="s">
        <v>3089</v>
      </c>
      <c r="D3864" t="s">
        <v>3090</v>
      </c>
      <c r="F3864">
        <v>1</v>
      </c>
      <c r="G3864">
        <v>0</v>
      </c>
      <c r="H3864">
        <v>1.96</v>
      </c>
      <c r="I3864">
        <v>1.96</v>
      </c>
      <c r="K3864"/>
      <c r="N3864" t="s">
        <v>3091</v>
      </c>
      <c r="O3864" t="s">
        <v>3092</v>
      </c>
      <c r="P3864" t="s">
        <v>3093</v>
      </c>
      <c r="R3864" t="s">
        <v>3094</v>
      </c>
    </row>
    <row r="3865" spans="1:18" x14ac:dyDescent="0.25">
      <c r="A3865">
        <v>23957000</v>
      </c>
      <c r="B3865" t="s">
        <v>3089</v>
      </c>
      <c r="D3865" t="s">
        <v>3090</v>
      </c>
      <c r="F3865">
        <v>1</v>
      </c>
      <c r="G3865">
        <v>0</v>
      </c>
      <c r="H3865">
        <v>2.5</v>
      </c>
      <c r="I3865">
        <v>2.5</v>
      </c>
      <c r="K3865"/>
      <c r="N3865" t="s">
        <v>3091</v>
      </c>
      <c r="O3865" t="s">
        <v>3092</v>
      </c>
      <c r="P3865" t="s">
        <v>3093</v>
      </c>
      <c r="R3865" t="s">
        <v>3094</v>
      </c>
    </row>
    <row r="3866" spans="1:18" x14ac:dyDescent="0.25">
      <c r="A3866">
        <v>23958000</v>
      </c>
      <c r="B3866" t="s">
        <v>3089</v>
      </c>
      <c r="D3866" t="s">
        <v>3090</v>
      </c>
      <c r="F3866">
        <v>1</v>
      </c>
      <c r="G3866">
        <v>0</v>
      </c>
      <c r="H3866">
        <v>0.75</v>
      </c>
      <c r="I3866">
        <v>0.75</v>
      </c>
      <c r="K3866"/>
      <c r="N3866" t="s">
        <v>3091</v>
      </c>
      <c r="O3866" t="s">
        <v>3092</v>
      </c>
      <c r="P3866" t="s">
        <v>3093</v>
      </c>
      <c r="R3866" t="s">
        <v>3094</v>
      </c>
    </row>
    <row r="3867" spans="1:18" x14ac:dyDescent="0.25">
      <c r="A3867">
        <v>23959000</v>
      </c>
      <c r="B3867" t="s">
        <v>3089</v>
      </c>
      <c r="D3867" t="s">
        <v>3090</v>
      </c>
      <c r="F3867">
        <v>1</v>
      </c>
      <c r="G3867">
        <v>0</v>
      </c>
      <c r="H3867">
        <v>1520.26</v>
      </c>
      <c r="I3867">
        <v>1520.26</v>
      </c>
      <c r="K3867"/>
      <c r="N3867" t="s">
        <v>3091</v>
      </c>
      <c r="O3867" t="s">
        <v>3092</v>
      </c>
      <c r="P3867" t="s">
        <v>3093</v>
      </c>
      <c r="R3867" t="s">
        <v>3094</v>
      </c>
    </row>
    <row r="3868" spans="1:18" x14ac:dyDescent="0.25">
      <c r="A3868">
        <v>23960000</v>
      </c>
      <c r="B3868" t="s">
        <v>3089</v>
      </c>
      <c r="D3868" t="s">
        <v>3090</v>
      </c>
      <c r="F3868">
        <v>1</v>
      </c>
      <c r="G3868">
        <v>0</v>
      </c>
      <c r="H3868">
        <v>31</v>
      </c>
      <c r="I3868">
        <v>31</v>
      </c>
      <c r="K3868"/>
      <c r="N3868" t="s">
        <v>3091</v>
      </c>
      <c r="O3868" t="s">
        <v>3092</v>
      </c>
      <c r="P3868" t="s">
        <v>3093</v>
      </c>
      <c r="R3868" t="s">
        <v>3094</v>
      </c>
    </row>
    <row r="3869" spans="1:18" x14ac:dyDescent="0.25">
      <c r="A3869">
        <v>23961000</v>
      </c>
      <c r="B3869" t="s">
        <v>3089</v>
      </c>
      <c r="D3869" t="s">
        <v>3090</v>
      </c>
      <c r="F3869">
        <v>1</v>
      </c>
      <c r="G3869">
        <v>0</v>
      </c>
      <c r="H3869">
        <v>72.45</v>
      </c>
      <c r="I3869">
        <v>72.45</v>
      </c>
      <c r="K3869"/>
      <c r="N3869" t="s">
        <v>3091</v>
      </c>
      <c r="O3869" t="s">
        <v>3092</v>
      </c>
      <c r="P3869" t="s">
        <v>3093</v>
      </c>
      <c r="R3869" t="s">
        <v>3094</v>
      </c>
    </row>
    <row r="3870" spans="1:18" x14ac:dyDescent="0.25">
      <c r="A3870">
        <v>23962000</v>
      </c>
      <c r="B3870" t="s">
        <v>3089</v>
      </c>
      <c r="D3870" t="s">
        <v>3090</v>
      </c>
      <c r="F3870">
        <v>1</v>
      </c>
      <c r="G3870">
        <v>0</v>
      </c>
      <c r="H3870">
        <v>6.7</v>
      </c>
      <c r="I3870">
        <v>6.7</v>
      </c>
      <c r="K3870"/>
      <c r="N3870" t="s">
        <v>3091</v>
      </c>
      <c r="O3870" t="s">
        <v>3092</v>
      </c>
      <c r="P3870" t="s">
        <v>3093</v>
      </c>
      <c r="R3870" t="s">
        <v>3094</v>
      </c>
    </row>
    <row r="3871" spans="1:18" x14ac:dyDescent="0.25">
      <c r="A3871">
        <v>23963000</v>
      </c>
      <c r="B3871" t="s">
        <v>3089</v>
      </c>
      <c r="D3871" t="s">
        <v>3090</v>
      </c>
      <c r="F3871">
        <v>1</v>
      </c>
      <c r="G3871">
        <v>0</v>
      </c>
      <c r="H3871">
        <v>0.77</v>
      </c>
      <c r="I3871">
        <v>0.77</v>
      </c>
      <c r="K3871"/>
      <c r="N3871" t="s">
        <v>3091</v>
      </c>
      <c r="O3871" t="s">
        <v>3092</v>
      </c>
      <c r="P3871" t="s">
        <v>3093</v>
      </c>
      <c r="R3871" t="s">
        <v>3094</v>
      </c>
    </row>
    <row r="3872" spans="1:18" x14ac:dyDescent="0.25">
      <c r="A3872">
        <v>23964000</v>
      </c>
      <c r="B3872" t="s">
        <v>3089</v>
      </c>
      <c r="D3872" t="s">
        <v>3090</v>
      </c>
      <c r="F3872">
        <v>1</v>
      </c>
      <c r="G3872">
        <v>0</v>
      </c>
      <c r="H3872">
        <v>0.82</v>
      </c>
      <c r="I3872">
        <v>0.82</v>
      </c>
      <c r="K3872"/>
      <c r="N3872" t="s">
        <v>3091</v>
      </c>
      <c r="O3872" t="s">
        <v>3092</v>
      </c>
      <c r="P3872" t="s">
        <v>3093</v>
      </c>
      <c r="R3872" t="s">
        <v>3094</v>
      </c>
    </row>
    <row r="3873" spans="1:18" x14ac:dyDescent="0.25">
      <c r="A3873">
        <v>23965000</v>
      </c>
      <c r="B3873" t="s">
        <v>3089</v>
      </c>
      <c r="D3873" t="s">
        <v>3090</v>
      </c>
      <c r="F3873">
        <v>1</v>
      </c>
      <c r="G3873">
        <v>0</v>
      </c>
      <c r="H3873">
        <v>1.92</v>
      </c>
      <c r="I3873">
        <v>1.92</v>
      </c>
      <c r="K3873"/>
      <c r="N3873" t="s">
        <v>3091</v>
      </c>
      <c r="O3873" t="s">
        <v>3092</v>
      </c>
      <c r="P3873" t="s">
        <v>3093</v>
      </c>
      <c r="R3873" t="s">
        <v>3094</v>
      </c>
    </row>
    <row r="3874" spans="1:18" x14ac:dyDescent="0.25">
      <c r="A3874">
        <v>23966000</v>
      </c>
      <c r="B3874" t="s">
        <v>3089</v>
      </c>
      <c r="D3874" t="s">
        <v>3090</v>
      </c>
      <c r="F3874">
        <v>1</v>
      </c>
      <c r="G3874">
        <v>0</v>
      </c>
      <c r="H3874">
        <v>6.6</v>
      </c>
      <c r="I3874">
        <v>6.6</v>
      </c>
      <c r="K3874"/>
      <c r="N3874" t="s">
        <v>3091</v>
      </c>
      <c r="O3874" t="s">
        <v>3092</v>
      </c>
      <c r="P3874" t="s">
        <v>3093</v>
      </c>
      <c r="R3874" t="s">
        <v>3094</v>
      </c>
    </row>
    <row r="3875" spans="1:18" x14ac:dyDescent="0.25">
      <c r="A3875">
        <v>23967000</v>
      </c>
      <c r="B3875" t="s">
        <v>3089</v>
      </c>
      <c r="D3875" t="s">
        <v>3090</v>
      </c>
      <c r="F3875">
        <v>1</v>
      </c>
      <c r="G3875">
        <v>0</v>
      </c>
      <c r="H3875">
        <v>6.9</v>
      </c>
      <c r="I3875">
        <v>6.9</v>
      </c>
      <c r="K3875"/>
      <c r="N3875" t="s">
        <v>3091</v>
      </c>
      <c r="O3875" t="s">
        <v>3092</v>
      </c>
      <c r="P3875" t="s">
        <v>3093</v>
      </c>
      <c r="R3875" t="s">
        <v>3094</v>
      </c>
    </row>
    <row r="3876" spans="1:18" x14ac:dyDescent="0.25">
      <c r="A3876">
        <v>23967100</v>
      </c>
      <c r="B3876" t="s">
        <v>3089</v>
      </c>
      <c r="D3876" t="s">
        <v>3090</v>
      </c>
      <c r="F3876">
        <v>1</v>
      </c>
      <c r="G3876">
        <v>0</v>
      </c>
      <c r="H3876">
        <v>4.4000000000000004</v>
      </c>
      <c r="I3876">
        <v>4.4000000000000004</v>
      </c>
      <c r="K3876"/>
      <c r="N3876" t="s">
        <v>3091</v>
      </c>
      <c r="O3876" t="s">
        <v>3092</v>
      </c>
      <c r="P3876" t="s">
        <v>3093</v>
      </c>
      <c r="R3876" t="s">
        <v>3094</v>
      </c>
    </row>
    <row r="3877" spans="1:18" x14ac:dyDescent="0.25">
      <c r="A3877">
        <v>23967200</v>
      </c>
      <c r="B3877" t="s">
        <v>3089</v>
      </c>
      <c r="D3877" t="s">
        <v>3090</v>
      </c>
      <c r="F3877">
        <v>1</v>
      </c>
      <c r="G3877">
        <v>0</v>
      </c>
      <c r="H3877">
        <v>1.46</v>
      </c>
      <c r="I3877">
        <v>1.46</v>
      </c>
      <c r="K3877"/>
      <c r="N3877" t="s">
        <v>3091</v>
      </c>
      <c r="O3877" t="s">
        <v>3092</v>
      </c>
      <c r="P3877" t="s">
        <v>3093</v>
      </c>
      <c r="R3877" t="s">
        <v>3094</v>
      </c>
    </row>
    <row r="3878" spans="1:18" x14ac:dyDescent="0.25">
      <c r="A3878">
        <v>23967300</v>
      </c>
      <c r="B3878" t="s">
        <v>3089</v>
      </c>
      <c r="D3878" t="s">
        <v>3090</v>
      </c>
      <c r="F3878">
        <v>1</v>
      </c>
      <c r="G3878">
        <v>0</v>
      </c>
      <c r="H3878">
        <v>0</v>
      </c>
      <c r="I3878"/>
      <c r="K3878"/>
      <c r="N3878" t="s">
        <v>3091</v>
      </c>
      <c r="O3878" t="s">
        <v>3092</v>
      </c>
      <c r="P3878" t="s">
        <v>3093</v>
      </c>
      <c r="R3878" t="s">
        <v>3094</v>
      </c>
    </row>
    <row r="3879" spans="1:18" x14ac:dyDescent="0.25">
      <c r="A3879">
        <v>23967400</v>
      </c>
      <c r="B3879" t="s">
        <v>3089</v>
      </c>
      <c r="D3879" t="s">
        <v>3090</v>
      </c>
      <c r="F3879">
        <v>1</v>
      </c>
      <c r="G3879">
        <v>0</v>
      </c>
      <c r="H3879">
        <v>480</v>
      </c>
      <c r="I3879">
        <v>480</v>
      </c>
      <c r="K3879"/>
      <c r="N3879" t="s">
        <v>3091</v>
      </c>
      <c r="O3879" t="s">
        <v>3092</v>
      </c>
      <c r="P3879" t="s">
        <v>3093</v>
      </c>
      <c r="R3879" t="s">
        <v>3094</v>
      </c>
    </row>
    <row r="3880" spans="1:18" x14ac:dyDescent="0.25">
      <c r="A3880">
        <v>23967500</v>
      </c>
      <c r="B3880" t="s">
        <v>3089</v>
      </c>
      <c r="D3880" t="s">
        <v>3090</v>
      </c>
      <c r="F3880">
        <v>1</v>
      </c>
      <c r="G3880">
        <v>0</v>
      </c>
      <c r="H3880">
        <v>320</v>
      </c>
      <c r="I3880">
        <v>320</v>
      </c>
      <c r="K3880"/>
      <c r="N3880" t="s">
        <v>3091</v>
      </c>
      <c r="O3880" t="s">
        <v>3092</v>
      </c>
      <c r="P3880" t="s">
        <v>3093</v>
      </c>
      <c r="R3880" t="s">
        <v>3094</v>
      </c>
    </row>
    <row r="3881" spans="1:18" x14ac:dyDescent="0.25">
      <c r="A3881">
        <v>23967600</v>
      </c>
      <c r="B3881" t="s">
        <v>3089</v>
      </c>
      <c r="D3881" t="s">
        <v>3090</v>
      </c>
      <c r="F3881">
        <v>1</v>
      </c>
      <c r="G3881">
        <v>0</v>
      </c>
      <c r="H3881">
        <v>1.6</v>
      </c>
      <c r="I3881">
        <v>1.6</v>
      </c>
      <c r="K3881"/>
      <c r="N3881" t="s">
        <v>3091</v>
      </c>
      <c r="O3881" t="s">
        <v>3092</v>
      </c>
      <c r="P3881" t="s">
        <v>3093</v>
      </c>
      <c r="R3881" t="s">
        <v>3094</v>
      </c>
    </row>
    <row r="3882" spans="1:18" x14ac:dyDescent="0.25">
      <c r="A3882">
        <v>23967700</v>
      </c>
      <c r="B3882" t="s">
        <v>3089</v>
      </c>
      <c r="D3882" t="s">
        <v>3090</v>
      </c>
      <c r="E3882" t="s">
        <v>3090</v>
      </c>
      <c r="F3882">
        <v>1</v>
      </c>
      <c r="G3882">
        <v>0</v>
      </c>
      <c r="H3882">
        <v>33.4</v>
      </c>
      <c r="I3882">
        <v>33.4</v>
      </c>
      <c r="K3882"/>
      <c r="N3882" t="s">
        <v>3091</v>
      </c>
      <c r="O3882" t="s">
        <v>3092</v>
      </c>
      <c r="P3882" t="s">
        <v>3095</v>
      </c>
      <c r="R3882" t="s">
        <v>3094</v>
      </c>
    </row>
    <row r="3883" spans="1:18" x14ac:dyDescent="0.25">
      <c r="A3883">
        <v>23967800</v>
      </c>
      <c r="B3883" t="s">
        <v>3089</v>
      </c>
      <c r="D3883" t="s">
        <v>3090</v>
      </c>
      <c r="F3883">
        <v>1</v>
      </c>
      <c r="G3883">
        <v>0</v>
      </c>
      <c r="H3883">
        <v>79.19</v>
      </c>
      <c r="I3883">
        <v>79.19</v>
      </c>
      <c r="K3883"/>
      <c r="N3883" t="s">
        <v>3091</v>
      </c>
      <c r="O3883" t="s">
        <v>3092</v>
      </c>
      <c r="P3883" t="s">
        <v>3093</v>
      </c>
      <c r="R3883" t="s">
        <v>3094</v>
      </c>
    </row>
    <row r="3884" spans="1:18" x14ac:dyDescent="0.25">
      <c r="A3884">
        <v>23967900</v>
      </c>
      <c r="B3884" t="s">
        <v>3089</v>
      </c>
      <c r="D3884" t="s">
        <v>3090</v>
      </c>
      <c r="F3884">
        <v>1</v>
      </c>
      <c r="G3884">
        <v>0</v>
      </c>
      <c r="H3884">
        <v>2.1</v>
      </c>
      <c r="I3884">
        <v>2.1</v>
      </c>
      <c r="K3884"/>
      <c r="N3884" t="s">
        <v>3091</v>
      </c>
      <c r="O3884" t="s">
        <v>3092</v>
      </c>
      <c r="P3884" t="s">
        <v>3093</v>
      </c>
      <c r="R3884" t="s">
        <v>3094</v>
      </c>
    </row>
    <row r="3885" spans="1:18" x14ac:dyDescent="0.25">
      <c r="A3885">
        <v>23968000</v>
      </c>
      <c r="B3885" t="s">
        <v>3089</v>
      </c>
      <c r="D3885" t="s">
        <v>3090</v>
      </c>
      <c r="F3885">
        <v>1</v>
      </c>
      <c r="G3885">
        <v>0</v>
      </c>
      <c r="H3885">
        <v>6.9</v>
      </c>
      <c r="I3885">
        <v>6.9</v>
      </c>
      <c r="K3885"/>
      <c r="N3885" t="s">
        <v>3091</v>
      </c>
      <c r="O3885" t="s">
        <v>3092</v>
      </c>
      <c r="P3885" t="s">
        <v>3093</v>
      </c>
      <c r="R3885" t="s">
        <v>3094</v>
      </c>
    </row>
    <row r="3886" spans="1:18" x14ac:dyDescent="0.25">
      <c r="A3886">
        <v>23968100</v>
      </c>
      <c r="B3886" t="s">
        <v>3089</v>
      </c>
      <c r="D3886" t="s">
        <v>3090</v>
      </c>
      <c r="F3886">
        <v>1</v>
      </c>
      <c r="G3886">
        <v>0</v>
      </c>
      <c r="H3886">
        <v>0.61</v>
      </c>
      <c r="I3886">
        <v>0.61</v>
      </c>
      <c r="K3886"/>
      <c r="N3886" t="s">
        <v>3091</v>
      </c>
      <c r="O3886" t="s">
        <v>3092</v>
      </c>
      <c r="P3886" t="s">
        <v>3093</v>
      </c>
      <c r="R3886" t="s">
        <v>3094</v>
      </c>
    </row>
    <row r="3887" spans="1:18" x14ac:dyDescent="0.25">
      <c r="A3887">
        <v>23968200</v>
      </c>
      <c r="B3887" t="s">
        <v>3089</v>
      </c>
      <c r="D3887" t="s">
        <v>3090</v>
      </c>
      <c r="F3887">
        <v>1</v>
      </c>
      <c r="G3887">
        <v>0</v>
      </c>
      <c r="H3887">
        <v>3.05</v>
      </c>
      <c r="I3887">
        <v>3.05</v>
      </c>
      <c r="K3887"/>
      <c r="N3887" t="s">
        <v>3091</v>
      </c>
      <c r="O3887" t="s">
        <v>3092</v>
      </c>
      <c r="P3887" t="s">
        <v>3093</v>
      </c>
      <c r="R3887" t="s">
        <v>3094</v>
      </c>
    </row>
    <row r="3888" spans="1:18" x14ac:dyDescent="0.25">
      <c r="A3888">
        <v>23968300</v>
      </c>
      <c r="B3888" t="s">
        <v>3089</v>
      </c>
      <c r="D3888" t="s">
        <v>3090</v>
      </c>
      <c r="F3888">
        <v>1</v>
      </c>
      <c r="G3888">
        <v>0</v>
      </c>
      <c r="H3888">
        <v>4.22</v>
      </c>
      <c r="I3888">
        <v>4.22</v>
      </c>
      <c r="K3888"/>
      <c r="N3888" t="s">
        <v>3091</v>
      </c>
      <c r="O3888" t="s">
        <v>3092</v>
      </c>
      <c r="P3888" t="s">
        <v>3093</v>
      </c>
      <c r="R3888" t="s">
        <v>3094</v>
      </c>
    </row>
    <row r="3889" spans="1:18" x14ac:dyDescent="0.25">
      <c r="A3889">
        <v>23968400</v>
      </c>
      <c r="B3889" t="s">
        <v>3089</v>
      </c>
      <c r="D3889" t="s">
        <v>3090</v>
      </c>
      <c r="F3889">
        <v>1</v>
      </c>
      <c r="G3889">
        <v>0</v>
      </c>
      <c r="H3889">
        <v>774.56</v>
      </c>
      <c r="I3889">
        <v>774.56</v>
      </c>
      <c r="K3889"/>
      <c r="N3889" t="s">
        <v>3091</v>
      </c>
      <c r="O3889" t="s">
        <v>3092</v>
      </c>
      <c r="P3889" t="s">
        <v>3093</v>
      </c>
      <c r="R3889" t="s">
        <v>3094</v>
      </c>
    </row>
    <row r="3890" spans="1:18" x14ac:dyDescent="0.25">
      <c r="A3890">
        <v>23968500</v>
      </c>
      <c r="B3890" t="s">
        <v>3089</v>
      </c>
      <c r="D3890" t="s">
        <v>3090</v>
      </c>
      <c r="F3890">
        <v>1</v>
      </c>
      <c r="G3890">
        <v>0</v>
      </c>
      <c r="H3890">
        <v>46</v>
      </c>
      <c r="I3890">
        <v>46</v>
      </c>
      <c r="K3890"/>
      <c r="N3890" t="s">
        <v>3091</v>
      </c>
      <c r="O3890" t="s">
        <v>3092</v>
      </c>
      <c r="P3890" t="s">
        <v>3093</v>
      </c>
      <c r="R3890" t="s">
        <v>3094</v>
      </c>
    </row>
    <row r="3891" spans="1:18" x14ac:dyDescent="0.25">
      <c r="A3891">
        <v>23968600</v>
      </c>
      <c r="B3891" t="s">
        <v>3089</v>
      </c>
      <c r="D3891" t="s">
        <v>3090</v>
      </c>
      <c r="F3891">
        <v>1</v>
      </c>
      <c r="G3891">
        <v>0</v>
      </c>
      <c r="H3891">
        <v>62</v>
      </c>
      <c r="I3891">
        <v>62</v>
      </c>
      <c r="K3891"/>
      <c r="N3891" t="s">
        <v>3091</v>
      </c>
      <c r="O3891" t="s">
        <v>3092</v>
      </c>
      <c r="P3891" t="s">
        <v>3093</v>
      </c>
      <c r="R3891" t="s">
        <v>3094</v>
      </c>
    </row>
    <row r="3892" spans="1:18" x14ac:dyDescent="0.25">
      <c r="A3892">
        <v>23968700</v>
      </c>
      <c r="B3892" t="s">
        <v>3089</v>
      </c>
      <c r="D3892" t="s">
        <v>3090</v>
      </c>
      <c r="F3892">
        <v>1</v>
      </c>
      <c r="G3892">
        <v>0</v>
      </c>
      <c r="H3892">
        <v>108</v>
      </c>
      <c r="I3892">
        <v>108</v>
      </c>
      <c r="K3892"/>
      <c r="N3892" t="s">
        <v>3091</v>
      </c>
      <c r="O3892" t="s">
        <v>3092</v>
      </c>
      <c r="P3892" t="s">
        <v>3093</v>
      </c>
      <c r="R3892" t="s">
        <v>3094</v>
      </c>
    </row>
    <row r="3893" spans="1:18" x14ac:dyDescent="0.25">
      <c r="A3893">
        <v>24000000</v>
      </c>
      <c r="B3893" t="s">
        <v>3089</v>
      </c>
      <c r="D3893" t="s">
        <v>3090</v>
      </c>
      <c r="F3893">
        <v>1</v>
      </c>
      <c r="G3893">
        <v>0</v>
      </c>
      <c r="H3893">
        <v>1.2228672316384099</v>
      </c>
      <c r="I3893">
        <v>1.2228672316384099</v>
      </c>
      <c r="K3893"/>
      <c r="N3893" t="s">
        <v>3091</v>
      </c>
      <c r="O3893" t="s">
        <v>3092</v>
      </c>
      <c r="P3893" t="s">
        <v>3093</v>
      </c>
      <c r="R3893" t="s">
        <v>3094</v>
      </c>
    </row>
    <row r="3894" spans="1:18" x14ac:dyDescent="0.25">
      <c r="A3894">
        <v>240000103</v>
      </c>
      <c r="B3894" t="s">
        <v>3089</v>
      </c>
      <c r="D3894" t="s">
        <v>3090</v>
      </c>
      <c r="F3894">
        <v>1</v>
      </c>
      <c r="G3894">
        <v>0</v>
      </c>
      <c r="H3894">
        <v>0</v>
      </c>
      <c r="I3894">
        <v>0</v>
      </c>
      <c r="K3894"/>
      <c r="N3894" t="s">
        <v>3091</v>
      </c>
      <c r="O3894" t="s">
        <v>3092</v>
      </c>
      <c r="P3894" t="s">
        <v>3093</v>
      </c>
      <c r="R3894" t="s">
        <v>3094</v>
      </c>
    </row>
    <row r="3895" spans="1:18" x14ac:dyDescent="0.25">
      <c r="A3895">
        <v>24000100</v>
      </c>
      <c r="B3895" t="s">
        <v>3089</v>
      </c>
      <c r="D3895" t="s">
        <v>3090</v>
      </c>
      <c r="F3895">
        <v>1</v>
      </c>
      <c r="G3895">
        <v>0</v>
      </c>
      <c r="H3895">
        <v>0</v>
      </c>
      <c r="I3895">
        <v>0</v>
      </c>
      <c r="K3895"/>
      <c r="N3895" t="s">
        <v>3091</v>
      </c>
      <c r="O3895" t="s">
        <v>3092</v>
      </c>
      <c r="P3895" t="s">
        <v>3093</v>
      </c>
      <c r="R3895" t="s">
        <v>3094</v>
      </c>
    </row>
    <row r="3896" spans="1:18" x14ac:dyDescent="0.25">
      <c r="A3896">
        <v>24000101</v>
      </c>
      <c r="B3896" t="s">
        <v>3089</v>
      </c>
      <c r="D3896" t="s">
        <v>3090</v>
      </c>
      <c r="F3896">
        <v>1</v>
      </c>
      <c r="G3896">
        <v>0</v>
      </c>
      <c r="H3896">
        <v>2.9</v>
      </c>
      <c r="I3896">
        <v>2.9</v>
      </c>
      <c r="K3896"/>
      <c r="N3896" t="s">
        <v>3091</v>
      </c>
      <c r="O3896" t="s">
        <v>3092</v>
      </c>
      <c r="P3896" t="s">
        <v>3093</v>
      </c>
      <c r="R3896" t="s">
        <v>3094</v>
      </c>
    </row>
    <row r="3897" spans="1:18" x14ac:dyDescent="0.25">
      <c r="A3897">
        <v>24000102</v>
      </c>
      <c r="B3897" t="s">
        <v>3089</v>
      </c>
      <c r="D3897" t="s">
        <v>3090</v>
      </c>
      <c r="F3897">
        <v>1</v>
      </c>
      <c r="G3897">
        <v>0</v>
      </c>
      <c r="H3897">
        <v>0</v>
      </c>
      <c r="I3897">
        <v>0</v>
      </c>
      <c r="K3897"/>
      <c r="N3897" t="s">
        <v>3091</v>
      </c>
      <c r="O3897" t="s">
        <v>3092</v>
      </c>
      <c r="P3897" t="s">
        <v>3093</v>
      </c>
      <c r="R3897" t="s">
        <v>3094</v>
      </c>
    </row>
    <row r="3898" spans="1:18" x14ac:dyDescent="0.25">
      <c r="A3898">
        <v>24000103</v>
      </c>
      <c r="B3898" t="s">
        <v>3089</v>
      </c>
      <c r="D3898" t="s">
        <v>3090</v>
      </c>
      <c r="F3898">
        <v>1</v>
      </c>
      <c r="G3898">
        <v>0</v>
      </c>
      <c r="H3898">
        <v>65.98</v>
      </c>
      <c r="I3898">
        <v>65.98</v>
      </c>
      <c r="K3898"/>
      <c r="N3898" t="s">
        <v>3091</v>
      </c>
      <c r="O3898" t="s">
        <v>3092</v>
      </c>
      <c r="P3898" t="s">
        <v>3093</v>
      </c>
      <c r="R3898" t="s">
        <v>3094</v>
      </c>
    </row>
    <row r="3899" spans="1:18" x14ac:dyDescent="0.25">
      <c r="A3899">
        <v>24000104</v>
      </c>
      <c r="B3899" t="s">
        <v>3089</v>
      </c>
      <c r="D3899" t="s">
        <v>3090</v>
      </c>
      <c r="F3899">
        <v>1</v>
      </c>
      <c r="G3899">
        <v>0</v>
      </c>
      <c r="H3899">
        <v>1.8180000000000001</v>
      </c>
      <c r="I3899">
        <v>1.8180000000000001</v>
      </c>
      <c r="K3899"/>
      <c r="N3899" t="s">
        <v>3091</v>
      </c>
      <c r="O3899" t="s">
        <v>3092</v>
      </c>
      <c r="P3899" t="s">
        <v>3093</v>
      </c>
      <c r="R3899" t="s">
        <v>3094</v>
      </c>
    </row>
    <row r="3900" spans="1:18" x14ac:dyDescent="0.25">
      <c r="A3900">
        <v>24000105</v>
      </c>
      <c r="B3900" t="s">
        <v>3089</v>
      </c>
      <c r="D3900" t="s">
        <v>3090</v>
      </c>
      <c r="F3900">
        <v>1</v>
      </c>
      <c r="G3900">
        <v>0</v>
      </c>
      <c r="H3900">
        <v>1.08</v>
      </c>
      <c r="I3900">
        <v>1.08</v>
      </c>
      <c r="K3900"/>
      <c r="N3900" t="s">
        <v>3091</v>
      </c>
      <c r="O3900" t="s">
        <v>3092</v>
      </c>
      <c r="P3900" t="s">
        <v>3093</v>
      </c>
      <c r="R3900" t="s">
        <v>3094</v>
      </c>
    </row>
    <row r="3901" spans="1:18" x14ac:dyDescent="0.25">
      <c r="A3901">
        <v>24000106</v>
      </c>
      <c r="B3901" t="s">
        <v>3089</v>
      </c>
      <c r="D3901" t="s">
        <v>3090</v>
      </c>
      <c r="F3901">
        <v>1</v>
      </c>
      <c r="G3901">
        <v>0</v>
      </c>
      <c r="H3901">
        <v>0</v>
      </c>
      <c r="I3901">
        <v>0</v>
      </c>
      <c r="K3901"/>
      <c r="N3901" t="s">
        <v>3091</v>
      </c>
      <c r="O3901" t="s">
        <v>3092</v>
      </c>
      <c r="P3901" t="s">
        <v>3093</v>
      </c>
      <c r="R3901" t="s">
        <v>3094</v>
      </c>
    </row>
    <row r="3902" spans="1:18" x14ac:dyDescent="0.25">
      <c r="A3902">
        <v>24000107</v>
      </c>
      <c r="B3902" t="s">
        <v>3089</v>
      </c>
      <c r="D3902" t="s">
        <v>3090</v>
      </c>
      <c r="F3902">
        <v>1</v>
      </c>
      <c r="G3902">
        <v>0</v>
      </c>
      <c r="H3902">
        <v>1.9</v>
      </c>
      <c r="I3902">
        <v>1.9</v>
      </c>
      <c r="K3902"/>
      <c r="N3902" t="s">
        <v>3091</v>
      </c>
      <c r="O3902" t="s">
        <v>3092</v>
      </c>
      <c r="P3902" t="s">
        <v>3093</v>
      </c>
      <c r="R3902" t="s">
        <v>3094</v>
      </c>
    </row>
    <row r="3903" spans="1:18" x14ac:dyDescent="0.25">
      <c r="A3903">
        <v>24000108</v>
      </c>
      <c r="B3903" t="s">
        <v>3089</v>
      </c>
      <c r="D3903" t="s">
        <v>3090</v>
      </c>
      <c r="F3903">
        <v>1</v>
      </c>
      <c r="G3903">
        <v>0</v>
      </c>
      <c r="H3903">
        <v>0</v>
      </c>
      <c r="I3903">
        <v>0</v>
      </c>
      <c r="K3903"/>
      <c r="N3903" t="s">
        <v>3091</v>
      </c>
      <c r="O3903" t="s">
        <v>3092</v>
      </c>
      <c r="P3903" t="s">
        <v>3093</v>
      </c>
      <c r="R3903" t="s">
        <v>3094</v>
      </c>
    </row>
    <row r="3904" spans="1:18" x14ac:dyDescent="0.25">
      <c r="A3904">
        <v>24000109</v>
      </c>
      <c r="B3904" t="s">
        <v>3089</v>
      </c>
      <c r="D3904" t="s">
        <v>3090</v>
      </c>
      <c r="F3904">
        <v>1</v>
      </c>
      <c r="G3904">
        <v>0</v>
      </c>
      <c r="H3904">
        <v>2.77</v>
      </c>
      <c r="I3904">
        <v>2.77</v>
      </c>
      <c r="K3904"/>
      <c r="N3904" t="s">
        <v>3091</v>
      </c>
      <c r="O3904" t="s">
        <v>3092</v>
      </c>
      <c r="P3904" t="s">
        <v>3093</v>
      </c>
      <c r="R3904" t="s">
        <v>3094</v>
      </c>
    </row>
    <row r="3905" spans="1:18" x14ac:dyDescent="0.25">
      <c r="A3905">
        <v>24000111</v>
      </c>
      <c r="B3905" t="s">
        <v>3089</v>
      </c>
      <c r="D3905" t="s">
        <v>3090</v>
      </c>
      <c r="F3905">
        <v>1</v>
      </c>
      <c r="G3905">
        <v>0</v>
      </c>
      <c r="H3905">
        <v>32.229999999999997</v>
      </c>
      <c r="I3905">
        <v>32.229999999999997</v>
      </c>
      <c r="K3905"/>
      <c r="N3905" t="s">
        <v>3091</v>
      </c>
      <c r="O3905" t="s">
        <v>3092</v>
      </c>
      <c r="P3905" t="s">
        <v>3093</v>
      </c>
      <c r="R3905" t="s">
        <v>3094</v>
      </c>
    </row>
    <row r="3906" spans="1:18" x14ac:dyDescent="0.25">
      <c r="A3906">
        <v>24000112</v>
      </c>
      <c r="B3906" t="s">
        <v>3089</v>
      </c>
      <c r="D3906" t="s">
        <v>3090</v>
      </c>
      <c r="F3906">
        <v>1</v>
      </c>
      <c r="G3906">
        <v>0</v>
      </c>
      <c r="H3906">
        <v>24.38</v>
      </c>
      <c r="I3906">
        <v>24.38</v>
      </c>
      <c r="K3906"/>
      <c r="N3906" t="s">
        <v>3091</v>
      </c>
      <c r="O3906" t="s">
        <v>3092</v>
      </c>
      <c r="P3906" t="s">
        <v>3093</v>
      </c>
      <c r="R3906" t="s">
        <v>3094</v>
      </c>
    </row>
    <row r="3907" spans="1:18" x14ac:dyDescent="0.25">
      <c r="A3907">
        <v>24000114</v>
      </c>
      <c r="B3907" t="s">
        <v>3089</v>
      </c>
      <c r="D3907" t="s">
        <v>3090</v>
      </c>
      <c r="F3907">
        <v>1</v>
      </c>
      <c r="G3907">
        <v>0</v>
      </c>
      <c r="H3907">
        <v>0.91</v>
      </c>
      <c r="I3907">
        <v>0.91</v>
      </c>
      <c r="K3907"/>
      <c r="N3907" t="s">
        <v>3091</v>
      </c>
      <c r="O3907" t="s">
        <v>3092</v>
      </c>
      <c r="P3907" t="s">
        <v>3093</v>
      </c>
      <c r="R3907" t="s">
        <v>3094</v>
      </c>
    </row>
    <row r="3908" spans="1:18" x14ac:dyDescent="0.25">
      <c r="A3908">
        <v>24000115</v>
      </c>
      <c r="B3908" t="s">
        <v>3089</v>
      </c>
      <c r="D3908" t="s">
        <v>3090</v>
      </c>
      <c r="F3908">
        <v>1</v>
      </c>
      <c r="G3908">
        <v>0</v>
      </c>
      <c r="H3908">
        <v>0</v>
      </c>
      <c r="I3908"/>
      <c r="K3908"/>
      <c r="N3908" t="s">
        <v>3091</v>
      </c>
      <c r="O3908" t="s">
        <v>3092</v>
      </c>
      <c r="P3908" t="s">
        <v>3093</v>
      </c>
      <c r="R3908" t="s">
        <v>3094</v>
      </c>
    </row>
    <row r="3909" spans="1:18" x14ac:dyDescent="0.25">
      <c r="A3909">
        <v>240001802</v>
      </c>
      <c r="B3909" t="s">
        <v>3089</v>
      </c>
      <c r="D3909" t="s">
        <v>3090</v>
      </c>
      <c r="F3909">
        <v>1</v>
      </c>
      <c r="G3909">
        <v>0</v>
      </c>
      <c r="H3909">
        <v>5.75</v>
      </c>
      <c r="I3909">
        <v>5.75</v>
      </c>
      <c r="K3909"/>
      <c r="N3909" t="s">
        <v>3091</v>
      </c>
      <c r="O3909" t="s">
        <v>3092</v>
      </c>
      <c r="P3909" t="s">
        <v>3093</v>
      </c>
      <c r="R3909" t="s">
        <v>3094</v>
      </c>
    </row>
    <row r="3910" spans="1:18" x14ac:dyDescent="0.25">
      <c r="A3910">
        <v>24000189</v>
      </c>
      <c r="B3910" t="s">
        <v>3089</v>
      </c>
      <c r="D3910" t="s">
        <v>3090</v>
      </c>
      <c r="F3910">
        <v>1</v>
      </c>
      <c r="G3910">
        <v>0</v>
      </c>
      <c r="H3910">
        <v>0</v>
      </c>
      <c r="I3910"/>
      <c r="K3910"/>
      <c r="N3910" t="s">
        <v>3091</v>
      </c>
      <c r="O3910" t="s">
        <v>3092</v>
      </c>
      <c r="P3910" t="s">
        <v>3093</v>
      </c>
      <c r="R3910" t="s">
        <v>3094</v>
      </c>
    </row>
    <row r="3911" spans="1:18" x14ac:dyDescent="0.25">
      <c r="A3911">
        <v>24000190</v>
      </c>
      <c r="B3911" t="s">
        <v>3089</v>
      </c>
      <c r="D3911" t="s">
        <v>3090</v>
      </c>
      <c r="F3911">
        <v>1</v>
      </c>
      <c r="G3911">
        <v>0</v>
      </c>
      <c r="H3911">
        <v>0</v>
      </c>
      <c r="I3911"/>
      <c r="K3911"/>
      <c r="N3911" t="s">
        <v>3091</v>
      </c>
      <c r="O3911" t="s">
        <v>3092</v>
      </c>
      <c r="P3911" t="s">
        <v>3093</v>
      </c>
      <c r="R3911" t="s">
        <v>3094</v>
      </c>
    </row>
    <row r="3912" spans="1:18" x14ac:dyDescent="0.25">
      <c r="A3912">
        <v>24000191</v>
      </c>
      <c r="B3912" t="s">
        <v>3089</v>
      </c>
      <c r="D3912" t="s">
        <v>3090</v>
      </c>
      <c r="F3912">
        <v>1</v>
      </c>
      <c r="G3912">
        <v>0</v>
      </c>
      <c r="H3912">
        <v>0</v>
      </c>
      <c r="I3912"/>
      <c r="K3912"/>
      <c r="N3912" t="s">
        <v>3091</v>
      </c>
      <c r="O3912" t="s">
        <v>3092</v>
      </c>
      <c r="P3912" t="s">
        <v>3093</v>
      </c>
      <c r="R3912" t="s">
        <v>3094</v>
      </c>
    </row>
    <row r="3913" spans="1:18" x14ac:dyDescent="0.25">
      <c r="A3913">
        <v>24000192</v>
      </c>
      <c r="B3913" t="s">
        <v>3089</v>
      </c>
      <c r="D3913" t="s">
        <v>3090</v>
      </c>
      <c r="F3913">
        <v>1</v>
      </c>
      <c r="G3913">
        <v>0</v>
      </c>
      <c r="H3913">
        <v>0</v>
      </c>
      <c r="I3913"/>
      <c r="K3913"/>
      <c r="N3913" t="s">
        <v>3091</v>
      </c>
      <c r="O3913" t="s">
        <v>3092</v>
      </c>
      <c r="P3913" t="s">
        <v>3093</v>
      </c>
      <c r="R3913" t="s">
        <v>3094</v>
      </c>
    </row>
    <row r="3914" spans="1:18" x14ac:dyDescent="0.25">
      <c r="A3914">
        <v>24000193</v>
      </c>
      <c r="B3914" t="s">
        <v>3089</v>
      </c>
      <c r="D3914" t="s">
        <v>3090</v>
      </c>
      <c r="F3914">
        <v>1</v>
      </c>
      <c r="G3914">
        <v>0</v>
      </c>
      <c r="H3914">
        <v>0</v>
      </c>
      <c r="I3914"/>
      <c r="K3914"/>
      <c r="N3914" t="s">
        <v>3091</v>
      </c>
      <c r="O3914" t="s">
        <v>3092</v>
      </c>
      <c r="P3914" t="s">
        <v>3093</v>
      </c>
      <c r="R3914" t="s">
        <v>3094</v>
      </c>
    </row>
    <row r="3915" spans="1:18" x14ac:dyDescent="0.25">
      <c r="A3915">
        <v>24000194</v>
      </c>
      <c r="B3915" t="s">
        <v>3089</v>
      </c>
      <c r="D3915" t="s">
        <v>3090</v>
      </c>
      <c r="F3915">
        <v>1</v>
      </c>
      <c r="G3915">
        <v>0</v>
      </c>
      <c r="H3915">
        <v>0</v>
      </c>
      <c r="I3915"/>
      <c r="K3915"/>
      <c r="N3915" t="s">
        <v>3091</v>
      </c>
      <c r="O3915" t="s">
        <v>3092</v>
      </c>
      <c r="P3915" t="s">
        <v>3093</v>
      </c>
      <c r="R3915" t="s">
        <v>3094</v>
      </c>
    </row>
    <row r="3916" spans="1:18" x14ac:dyDescent="0.25">
      <c r="A3916">
        <v>24000195</v>
      </c>
      <c r="B3916" t="s">
        <v>3089</v>
      </c>
      <c r="D3916" t="s">
        <v>3090</v>
      </c>
      <c r="F3916">
        <v>1</v>
      </c>
      <c r="G3916">
        <v>0</v>
      </c>
      <c r="H3916">
        <v>0</v>
      </c>
      <c r="I3916"/>
      <c r="K3916"/>
      <c r="N3916" t="s">
        <v>3091</v>
      </c>
      <c r="O3916" t="s">
        <v>3092</v>
      </c>
      <c r="P3916" t="s">
        <v>3093</v>
      </c>
      <c r="R3916" t="s">
        <v>3094</v>
      </c>
    </row>
    <row r="3917" spans="1:18" x14ac:dyDescent="0.25">
      <c r="A3917">
        <v>24000201</v>
      </c>
      <c r="B3917" t="s">
        <v>3089</v>
      </c>
      <c r="D3917" t="s">
        <v>3090</v>
      </c>
      <c r="F3917">
        <v>1</v>
      </c>
      <c r="G3917">
        <v>0</v>
      </c>
      <c r="H3917">
        <v>0</v>
      </c>
      <c r="I3917">
        <v>0</v>
      </c>
      <c r="K3917"/>
      <c r="N3917" t="s">
        <v>3091</v>
      </c>
      <c r="O3917" t="s">
        <v>3092</v>
      </c>
      <c r="P3917" t="s">
        <v>3093</v>
      </c>
      <c r="R3917" t="s">
        <v>3094</v>
      </c>
    </row>
    <row r="3918" spans="1:18" x14ac:dyDescent="0.25">
      <c r="A3918">
        <v>24000202</v>
      </c>
      <c r="B3918" t="s">
        <v>3089</v>
      </c>
      <c r="D3918" t="s">
        <v>3090</v>
      </c>
      <c r="F3918">
        <v>1</v>
      </c>
      <c r="G3918">
        <v>0</v>
      </c>
      <c r="H3918">
        <v>6.4584999999999999</v>
      </c>
      <c r="I3918">
        <v>6.4584999999999999</v>
      </c>
      <c r="K3918"/>
      <c r="N3918" t="s">
        <v>3091</v>
      </c>
      <c r="O3918" t="s">
        <v>3092</v>
      </c>
      <c r="P3918" t="s">
        <v>3093</v>
      </c>
      <c r="R3918" t="s">
        <v>3094</v>
      </c>
    </row>
    <row r="3919" spans="1:18" x14ac:dyDescent="0.25">
      <c r="A3919">
        <v>24000204</v>
      </c>
      <c r="B3919" t="s">
        <v>3089</v>
      </c>
      <c r="D3919" t="s">
        <v>3090</v>
      </c>
      <c r="F3919">
        <v>1</v>
      </c>
      <c r="G3919">
        <v>0</v>
      </c>
      <c r="H3919">
        <v>40.4</v>
      </c>
      <c r="I3919">
        <v>40.4</v>
      </c>
      <c r="K3919"/>
      <c r="N3919" t="s">
        <v>3091</v>
      </c>
      <c r="O3919" t="s">
        <v>3092</v>
      </c>
      <c r="P3919" t="s">
        <v>3093</v>
      </c>
      <c r="R3919" t="s">
        <v>3094</v>
      </c>
    </row>
    <row r="3920" spans="1:18" x14ac:dyDescent="0.25">
      <c r="A3920">
        <v>24000205</v>
      </c>
      <c r="B3920" t="s">
        <v>3089</v>
      </c>
      <c r="D3920" t="s">
        <v>3090</v>
      </c>
      <c r="F3920">
        <v>1</v>
      </c>
      <c r="G3920">
        <v>0</v>
      </c>
      <c r="H3920">
        <v>9.8339999999999996</v>
      </c>
      <c r="I3920">
        <v>9.8339999999999996</v>
      </c>
      <c r="K3920"/>
      <c r="N3920" t="s">
        <v>3091</v>
      </c>
      <c r="O3920" t="s">
        <v>3092</v>
      </c>
      <c r="P3920" t="s">
        <v>3093</v>
      </c>
      <c r="R3920" t="s">
        <v>3094</v>
      </c>
    </row>
    <row r="3921" spans="1:18" x14ac:dyDescent="0.25">
      <c r="A3921">
        <v>24000206</v>
      </c>
      <c r="B3921" t="s">
        <v>3089</v>
      </c>
      <c r="D3921" t="s">
        <v>3090</v>
      </c>
      <c r="F3921">
        <v>1</v>
      </c>
      <c r="G3921">
        <v>0</v>
      </c>
      <c r="H3921">
        <v>18</v>
      </c>
      <c r="I3921">
        <v>18</v>
      </c>
      <c r="K3921"/>
      <c r="N3921" t="s">
        <v>3091</v>
      </c>
      <c r="O3921" t="s">
        <v>3092</v>
      </c>
      <c r="P3921" t="s">
        <v>3093</v>
      </c>
      <c r="R3921" t="s">
        <v>3094</v>
      </c>
    </row>
    <row r="3922" spans="1:18" x14ac:dyDescent="0.25">
      <c r="A3922">
        <v>24000207</v>
      </c>
      <c r="B3922" t="s">
        <v>3089</v>
      </c>
      <c r="D3922" t="s">
        <v>3090</v>
      </c>
      <c r="F3922">
        <v>1</v>
      </c>
      <c r="G3922">
        <v>0</v>
      </c>
      <c r="H3922">
        <v>395.85</v>
      </c>
      <c r="I3922">
        <v>395.85</v>
      </c>
      <c r="K3922"/>
      <c r="N3922" t="s">
        <v>3091</v>
      </c>
      <c r="O3922" t="s">
        <v>3092</v>
      </c>
      <c r="P3922" t="s">
        <v>3093</v>
      </c>
      <c r="R3922" t="s">
        <v>3094</v>
      </c>
    </row>
    <row r="3923" spans="1:18" x14ac:dyDescent="0.25">
      <c r="A3923">
        <v>24000208</v>
      </c>
      <c r="B3923" t="s">
        <v>3089</v>
      </c>
      <c r="D3923" t="s">
        <v>3090</v>
      </c>
      <c r="F3923">
        <v>1</v>
      </c>
      <c r="G3923">
        <v>0</v>
      </c>
      <c r="H3923">
        <v>10.36</v>
      </c>
      <c r="I3923">
        <v>10.36</v>
      </c>
      <c r="K3923"/>
      <c r="N3923" t="s">
        <v>3091</v>
      </c>
      <c r="O3923" t="s">
        <v>3092</v>
      </c>
      <c r="P3923" t="s">
        <v>3093</v>
      </c>
      <c r="R3923" t="s">
        <v>3094</v>
      </c>
    </row>
    <row r="3924" spans="1:18" x14ac:dyDescent="0.25">
      <c r="A3924">
        <v>24000218</v>
      </c>
      <c r="B3924" t="s">
        <v>3089</v>
      </c>
      <c r="D3924" t="s">
        <v>3090</v>
      </c>
      <c r="F3924">
        <v>1</v>
      </c>
      <c r="G3924">
        <v>0</v>
      </c>
      <c r="H3924">
        <v>318.3</v>
      </c>
      <c r="I3924">
        <v>318.3</v>
      </c>
      <c r="K3924"/>
      <c r="N3924" t="s">
        <v>3091</v>
      </c>
      <c r="O3924" t="s">
        <v>3092</v>
      </c>
      <c r="P3924" t="s">
        <v>3093</v>
      </c>
      <c r="R3924" t="s">
        <v>3094</v>
      </c>
    </row>
    <row r="3925" spans="1:18" x14ac:dyDescent="0.25">
      <c r="A3925">
        <v>24000228</v>
      </c>
      <c r="B3925" t="s">
        <v>3089</v>
      </c>
      <c r="D3925" t="s">
        <v>3090</v>
      </c>
      <c r="F3925">
        <v>1</v>
      </c>
      <c r="G3925">
        <v>0</v>
      </c>
      <c r="H3925">
        <v>0</v>
      </c>
      <c r="I3925"/>
      <c r="K3925"/>
      <c r="N3925" t="s">
        <v>3091</v>
      </c>
      <c r="O3925" t="s">
        <v>3092</v>
      </c>
      <c r="P3925" t="s">
        <v>3093</v>
      </c>
      <c r="R3925" t="s">
        <v>3094</v>
      </c>
    </row>
    <row r="3926" spans="1:18" x14ac:dyDescent="0.25">
      <c r="A3926">
        <v>24000232</v>
      </c>
      <c r="B3926" t="s">
        <v>3089</v>
      </c>
      <c r="D3926" t="s">
        <v>3090</v>
      </c>
      <c r="F3926">
        <v>1</v>
      </c>
      <c r="G3926">
        <v>0</v>
      </c>
      <c r="H3926">
        <v>9.0659999999999794</v>
      </c>
      <c r="I3926">
        <v>9.0659999999999794</v>
      </c>
      <c r="K3926"/>
      <c r="N3926" t="s">
        <v>3091</v>
      </c>
      <c r="O3926" t="s">
        <v>3092</v>
      </c>
      <c r="P3926" t="s">
        <v>3093</v>
      </c>
      <c r="R3926" t="s">
        <v>3094</v>
      </c>
    </row>
    <row r="3927" spans="1:18" x14ac:dyDescent="0.25">
      <c r="A3927">
        <v>240002380</v>
      </c>
      <c r="B3927" t="s">
        <v>3089</v>
      </c>
      <c r="D3927" t="s">
        <v>3090</v>
      </c>
      <c r="F3927">
        <v>1</v>
      </c>
      <c r="G3927">
        <v>0</v>
      </c>
      <c r="H3927">
        <v>0</v>
      </c>
      <c r="I3927"/>
      <c r="K3927"/>
      <c r="N3927" t="s">
        <v>3091</v>
      </c>
      <c r="O3927" t="s">
        <v>3092</v>
      </c>
      <c r="P3927" t="s">
        <v>3093</v>
      </c>
      <c r="R3927" t="s">
        <v>3094</v>
      </c>
    </row>
    <row r="3928" spans="1:18" x14ac:dyDescent="0.25">
      <c r="A3928">
        <v>24000245</v>
      </c>
      <c r="B3928" t="s">
        <v>3089</v>
      </c>
      <c r="D3928" t="s">
        <v>3090</v>
      </c>
      <c r="F3928">
        <v>1</v>
      </c>
      <c r="G3928">
        <v>0</v>
      </c>
      <c r="H3928">
        <v>342.9</v>
      </c>
      <c r="I3928">
        <v>342.9</v>
      </c>
      <c r="K3928"/>
      <c r="N3928" t="s">
        <v>3091</v>
      </c>
      <c r="O3928" t="s">
        <v>3092</v>
      </c>
      <c r="P3928" t="s">
        <v>3093</v>
      </c>
      <c r="R3928" t="s">
        <v>3094</v>
      </c>
    </row>
    <row r="3929" spans="1:18" x14ac:dyDescent="0.25">
      <c r="A3929">
        <v>24000246</v>
      </c>
      <c r="B3929" t="s">
        <v>3089</v>
      </c>
      <c r="D3929" t="s">
        <v>3090</v>
      </c>
      <c r="F3929">
        <v>1</v>
      </c>
      <c r="G3929">
        <v>0</v>
      </c>
      <c r="H3929">
        <v>116.55</v>
      </c>
      <c r="I3929">
        <v>116.55</v>
      </c>
      <c r="K3929"/>
      <c r="N3929" t="s">
        <v>3091</v>
      </c>
      <c r="O3929" t="s">
        <v>3092</v>
      </c>
      <c r="P3929" t="s">
        <v>3093</v>
      </c>
      <c r="R3929" t="s">
        <v>3094</v>
      </c>
    </row>
    <row r="3930" spans="1:18" x14ac:dyDescent="0.25">
      <c r="A3930">
        <v>24000247</v>
      </c>
      <c r="B3930" t="s">
        <v>3089</v>
      </c>
      <c r="D3930" t="s">
        <v>3090</v>
      </c>
      <c r="F3930">
        <v>1</v>
      </c>
      <c r="G3930">
        <v>0</v>
      </c>
      <c r="H3930">
        <v>258.75</v>
      </c>
      <c r="I3930">
        <v>258.75</v>
      </c>
      <c r="K3930"/>
      <c r="N3930" t="s">
        <v>3091</v>
      </c>
      <c r="O3930" t="s">
        <v>3092</v>
      </c>
      <c r="P3930" t="s">
        <v>3093</v>
      </c>
      <c r="R3930" t="s">
        <v>3094</v>
      </c>
    </row>
    <row r="3931" spans="1:18" x14ac:dyDescent="0.25">
      <c r="A3931">
        <v>24000248</v>
      </c>
      <c r="B3931" t="s">
        <v>3089</v>
      </c>
      <c r="D3931" t="s">
        <v>3090</v>
      </c>
      <c r="F3931">
        <v>1</v>
      </c>
      <c r="G3931">
        <v>0</v>
      </c>
      <c r="H3931">
        <v>149</v>
      </c>
      <c r="I3931">
        <v>149</v>
      </c>
      <c r="K3931"/>
      <c r="N3931" t="s">
        <v>3091</v>
      </c>
      <c r="O3931" t="s">
        <v>3092</v>
      </c>
      <c r="P3931" t="s">
        <v>3093</v>
      </c>
      <c r="R3931" t="s">
        <v>3094</v>
      </c>
    </row>
    <row r="3932" spans="1:18" x14ac:dyDescent="0.25">
      <c r="A3932">
        <v>24000301</v>
      </c>
      <c r="B3932" t="s">
        <v>3089</v>
      </c>
      <c r="D3932" t="s">
        <v>3090</v>
      </c>
      <c r="F3932">
        <v>1</v>
      </c>
      <c r="G3932">
        <v>0</v>
      </c>
      <c r="H3932">
        <v>3.45</v>
      </c>
      <c r="I3932">
        <v>3.45</v>
      </c>
      <c r="K3932"/>
      <c r="N3932" t="s">
        <v>3091</v>
      </c>
      <c r="O3932" t="s">
        <v>3092</v>
      </c>
      <c r="P3932" t="s">
        <v>3093</v>
      </c>
      <c r="R3932" t="s">
        <v>3094</v>
      </c>
    </row>
    <row r="3933" spans="1:18" x14ac:dyDescent="0.25">
      <c r="A3933">
        <v>24000307</v>
      </c>
      <c r="B3933" t="s">
        <v>3089</v>
      </c>
      <c r="D3933" t="s">
        <v>3090</v>
      </c>
      <c r="F3933">
        <v>1</v>
      </c>
      <c r="G3933">
        <v>0</v>
      </c>
      <c r="H3933">
        <v>2.72</v>
      </c>
      <c r="I3933">
        <v>2.72</v>
      </c>
      <c r="K3933"/>
      <c r="N3933" t="s">
        <v>3091</v>
      </c>
      <c r="O3933" t="s">
        <v>3092</v>
      </c>
      <c r="P3933" t="s">
        <v>3093</v>
      </c>
      <c r="R3933" t="s">
        <v>3094</v>
      </c>
    </row>
    <row r="3934" spans="1:18" x14ac:dyDescent="0.25">
      <c r="A3934">
        <v>24000308</v>
      </c>
      <c r="B3934" t="s">
        <v>3089</v>
      </c>
      <c r="D3934" t="s">
        <v>3090</v>
      </c>
      <c r="F3934">
        <v>1</v>
      </c>
      <c r="G3934">
        <v>0</v>
      </c>
      <c r="H3934">
        <v>0</v>
      </c>
      <c r="I3934">
        <v>0</v>
      </c>
      <c r="K3934"/>
      <c r="N3934" t="s">
        <v>3091</v>
      </c>
      <c r="O3934" t="s">
        <v>3092</v>
      </c>
      <c r="P3934" t="s">
        <v>3093</v>
      </c>
      <c r="R3934" t="s">
        <v>3094</v>
      </c>
    </row>
    <row r="3935" spans="1:18" x14ac:dyDescent="0.25">
      <c r="A3935">
        <v>24000309</v>
      </c>
      <c r="B3935" t="s">
        <v>3089</v>
      </c>
      <c r="D3935" t="s">
        <v>3090</v>
      </c>
      <c r="F3935">
        <v>1</v>
      </c>
      <c r="G3935">
        <v>0</v>
      </c>
      <c r="H3935">
        <v>22.31</v>
      </c>
      <c r="I3935">
        <v>22.31</v>
      </c>
      <c r="K3935"/>
      <c r="N3935" t="s">
        <v>3091</v>
      </c>
      <c r="O3935" t="s">
        <v>3092</v>
      </c>
      <c r="P3935" t="s">
        <v>3093</v>
      </c>
      <c r="R3935" t="s">
        <v>3094</v>
      </c>
    </row>
    <row r="3936" spans="1:18" x14ac:dyDescent="0.25">
      <c r="A3936">
        <v>24000317</v>
      </c>
      <c r="B3936" t="s">
        <v>3089</v>
      </c>
      <c r="D3936" t="s">
        <v>3090</v>
      </c>
      <c r="F3936">
        <v>1</v>
      </c>
      <c r="G3936">
        <v>0</v>
      </c>
      <c r="H3936">
        <v>0</v>
      </c>
      <c r="I3936"/>
      <c r="K3936"/>
      <c r="N3936" t="s">
        <v>3091</v>
      </c>
      <c r="O3936" t="s">
        <v>3092</v>
      </c>
      <c r="P3936" t="s">
        <v>3093</v>
      </c>
      <c r="R3936" t="s">
        <v>3094</v>
      </c>
    </row>
    <row r="3937" spans="1:18" x14ac:dyDescent="0.25">
      <c r="A3937">
        <v>24000318</v>
      </c>
      <c r="B3937" t="s">
        <v>3089</v>
      </c>
      <c r="D3937" t="s">
        <v>3090</v>
      </c>
      <c r="F3937">
        <v>1</v>
      </c>
      <c r="G3937">
        <v>0</v>
      </c>
      <c r="H3937">
        <v>0</v>
      </c>
      <c r="I3937"/>
      <c r="K3937"/>
      <c r="N3937" t="s">
        <v>3091</v>
      </c>
      <c r="O3937" t="s">
        <v>3092</v>
      </c>
      <c r="P3937" t="s">
        <v>3093</v>
      </c>
      <c r="R3937" t="s">
        <v>3094</v>
      </c>
    </row>
    <row r="3938" spans="1:18" x14ac:dyDescent="0.25">
      <c r="A3938">
        <v>24000321</v>
      </c>
      <c r="B3938" t="s">
        <v>3089</v>
      </c>
      <c r="D3938" t="s">
        <v>3090</v>
      </c>
      <c r="F3938">
        <v>1</v>
      </c>
      <c r="G3938">
        <v>0</v>
      </c>
      <c r="H3938">
        <v>0</v>
      </c>
      <c r="I3938"/>
      <c r="K3938"/>
      <c r="N3938" t="s">
        <v>3091</v>
      </c>
      <c r="O3938" t="s">
        <v>3092</v>
      </c>
      <c r="P3938" t="s">
        <v>3093</v>
      </c>
      <c r="R3938" t="s">
        <v>3094</v>
      </c>
    </row>
    <row r="3939" spans="1:18" x14ac:dyDescent="0.25">
      <c r="A3939">
        <v>24000327</v>
      </c>
      <c r="B3939" t="s">
        <v>3089</v>
      </c>
      <c r="D3939" t="s">
        <v>3090</v>
      </c>
      <c r="F3939">
        <v>1</v>
      </c>
      <c r="G3939">
        <v>0</v>
      </c>
      <c r="H3939">
        <v>0</v>
      </c>
      <c r="I3939"/>
      <c r="K3939"/>
      <c r="N3939" t="s">
        <v>3091</v>
      </c>
      <c r="O3939" t="s">
        <v>3092</v>
      </c>
      <c r="P3939" t="s">
        <v>3093</v>
      </c>
      <c r="R3939" t="s">
        <v>3094</v>
      </c>
    </row>
    <row r="3940" spans="1:18" x14ac:dyDescent="0.25">
      <c r="A3940">
        <v>24000333</v>
      </c>
      <c r="B3940" t="s">
        <v>3089</v>
      </c>
      <c r="D3940" t="s">
        <v>3090</v>
      </c>
      <c r="F3940">
        <v>1</v>
      </c>
      <c r="G3940">
        <v>0</v>
      </c>
      <c r="H3940">
        <v>13.47</v>
      </c>
      <c r="I3940">
        <v>13.47</v>
      </c>
      <c r="K3940"/>
      <c r="N3940" t="s">
        <v>3091</v>
      </c>
      <c r="O3940" t="s">
        <v>3092</v>
      </c>
      <c r="P3940" t="s">
        <v>3093</v>
      </c>
      <c r="R3940" t="s">
        <v>3094</v>
      </c>
    </row>
    <row r="3941" spans="1:18" x14ac:dyDescent="0.25">
      <c r="A3941">
        <v>24000388</v>
      </c>
      <c r="B3941" t="s">
        <v>3089</v>
      </c>
      <c r="D3941" t="s">
        <v>3090</v>
      </c>
      <c r="F3941">
        <v>1</v>
      </c>
      <c r="G3941">
        <v>0</v>
      </c>
      <c r="H3941">
        <v>0</v>
      </c>
      <c r="I3941"/>
      <c r="K3941"/>
      <c r="N3941" t="s">
        <v>3091</v>
      </c>
      <c r="O3941" t="s">
        <v>3092</v>
      </c>
      <c r="P3941" t="s">
        <v>3093</v>
      </c>
      <c r="R3941" t="s">
        <v>3094</v>
      </c>
    </row>
    <row r="3942" spans="1:18" x14ac:dyDescent="0.25">
      <c r="A3942">
        <v>24000390</v>
      </c>
      <c r="B3942" t="s">
        <v>3089</v>
      </c>
      <c r="D3942" t="s">
        <v>3090</v>
      </c>
      <c r="F3942">
        <v>1</v>
      </c>
      <c r="G3942">
        <v>0</v>
      </c>
      <c r="H3942">
        <v>0</v>
      </c>
      <c r="I3942"/>
      <c r="K3942"/>
      <c r="N3942" t="s">
        <v>3091</v>
      </c>
      <c r="O3942" t="s">
        <v>3092</v>
      </c>
      <c r="P3942" t="s">
        <v>3093</v>
      </c>
      <c r="R3942" t="s">
        <v>3094</v>
      </c>
    </row>
    <row r="3943" spans="1:18" x14ac:dyDescent="0.25">
      <c r="A3943">
        <v>24000400</v>
      </c>
      <c r="B3943" t="s">
        <v>3089</v>
      </c>
      <c r="D3943" t="s">
        <v>3090</v>
      </c>
      <c r="F3943">
        <v>1</v>
      </c>
      <c r="G3943">
        <v>0</v>
      </c>
      <c r="H3943">
        <v>0</v>
      </c>
      <c r="I3943">
        <v>0</v>
      </c>
      <c r="K3943"/>
      <c r="N3943" t="s">
        <v>3091</v>
      </c>
      <c r="O3943" t="s">
        <v>3092</v>
      </c>
      <c r="P3943" t="s">
        <v>3093</v>
      </c>
      <c r="R3943" t="s">
        <v>3094</v>
      </c>
    </row>
    <row r="3944" spans="1:18" x14ac:dyDescent="0.25">
      <c r="A3944">
        <v>24000403</v>
      </c>
      <c r="B3944" t="s">
        <v>3089</v>
      </c>
      <c r="D3944" t="s">
        <v>3090</v>
      </c>
      <c r="F3944">
        <v>1</v>
      </c>
      <c r="G3944">
        <v>0</v>
      </c>
      <c r="H3944">
        <v>123</v>
      </c>
      <c r="I3944">
        <v>123</v>
      </c>
      <c r="K3944"/>
      <c r="N3944" t="s">
        <v>3091</v>
      </c>
      <c r="O3944" t="s">
        <v>3092</v>
      </c>
      <c r="P3944" t="s">
        <v>3093</v>
      </c>
      <c r="R3944" t="s">
        <v>3094</v>
      </c>
    </row>
    <row r="3945" spans="1:18" x14ac:dyDescent="0.25">
      <c r="A3945">
        <v>24000406</v>
      </c>
      <c r="B3945" t="s">
        <v>3089</v>
      </c>
      <c r="D3945" t="s">
        <v>3090</v>
      </c>
      <c r="F3945">
        <v>1</v>
      </c>
      <c r="G3945">
        <v>0</v>
      </c>
      <c r="H3945">
        <v>105.5</v>
      </c>
      <c r="I3945">
        <v>105.5</v>
      </c>
      <c r="K3945"/>
      <c r="N3945" t="s">
        <v>3091</v>
      </c>
      <c r="O3945" t="s">
        <v>3092</v>
      </c>
      <c r="P3945" t="s">
        <v>3093</v>
      </c>
      <c r="R3945" t="s">
        <v>3094</v>
      </c>
    </row>
    <row r="3946" spans="1:18" x14ac:dyDescent="0.25">
      <c r="A3946">
        <v>24000500</v>
      </c>
      <c r="B3946" t="s">
        <v>3089</v>
      </c>
      <c r="D3946" t="s">
        <v>3090</v>
      </c>
      <c r="F3946">
        <v>1</v>
      </c>
      <c r="G3946">
        <v>0</v>
      </c>
      <c r="H3946">
        <v>32.229999999999997</v>
      </c>
      <c r="I3946">
        <v>32.229999999999997</v>
      </c>
      <c r="K3946"/>
      <c r="N3946" t="s">
        <v>3091</v>
      </c>
      <c r="O3946" t="s">
        <v>3092</v>
      </c>
      <c r="P3946" t="s">
        <v>3093</v>
      </c>
      <c r="R3946" t="s">
        <v>3094</v>
      </c>
    </row>
    <row r="3947" spans="1:18" x14ac:dyDescent="0.25">
      <c r="A3947">
        <v>24000519</v>
      </c>
      <c r="B3947" t="s">
        <v>3089</v>
      </c>
      <c r="D3947" t="s">
        <v>3090</v>
      </c>
      <c r="F3947">
        <v>1</v>
      </c>
      <c r="G3947">
        <v>0</v>
      </c>
      <c r="H3947">
        <v>0.28999999999999998</v>
      </c>
      <c r="I3947">
        <v>0.28999999999999998</v>
      </c>
      <c r="K3947"/>
      <c r="N3947" t="s">
        <v>3091</v>
      </c>
      <c r="O3947" t="s">
        <v>3092</v>
      </c>
      <c r="P3947" t="s">
        <v>3093</v>
      </c>
      <c r="R3947" t="s">
        <v>3094</v>
      </c>
    </row>
    <row r="3948" spans="1:18" x14ac:dyDescent="0.25">
      <c r="A3948">
        <v>24000700</v>
      </c>
      <c r="B3948" t="s">
        <v>3089</v>
      </c>
      <c r="D3948" t="s">
        <v>3090</v>
      </c>
      <c r="F3948">
        <v>1</v>
      </c>
      <c r="G3948">
        <v>0</v>
      </c>
      <c r="H3948">
        <v>26.56</v>
      </c>
      <c r="I3948">
        <v>26.56</v>
      </c>
      <c r="K3948"/>
      <c r="N3948" t="s">
        <v>3091</v>
      </c>
      <c r="O3948" t="s">
        <v>3092</v>
      </c>
      <c r="P3948" t="s">
        <v>3093</v>
      </c>
      <c r="R3948" t="s">
        <v>3094</v>
      </c>
    </row>
    <row r="3949" spans="1:18" x14ac:dyDescent="0.25">
      <c r="A3949">
        <v>24000721</v>
      </c>
      <c r="B3949" t="s">
        <v>3089</v>
      </c>
      <c r="D3949" t="s">
        <v>3090</v>
      </c>
      <c r="F3949">
        <v>1</v>
      </c>
      <c r="G3949">
        <v>0</v>
      </c>
      <c r="H3949">
        <v>0</v>
      </c>
      <c r="I3949"/>
      <c r="K3949"/>
      <c r="N3949" t="s">
        <v>3091</v>
      </c>
      <c r="O3949" t="s">
        <v>3092</v>
      </c>
      <c r="P3949" t="s">
        <v>3093</v>
      </c>
      <c r="R3949" t="s">
        <v>3094</v>
      </c>
    </row>
    <row r="3950" spans="1:18" x14ac:dyDescent="0.25">
      <c r="A3950">
        <v>24000722</v>
      </c>
      <c r="B3950" t="s">
        <v>3089</v>
      </c>
      <c r="D3950" t="s">
        <v>3090</v>
      </c>
      <c r="F3950">
        <v>1</v>
      </c>
      <c r="G3950">
        <v>0</v>
      </c>
      <c r="H3950">
        <v>1.2091666666666701</v>
      </c>
      <c r="I3950">
        <v>1.2091666666666701</v>
      </c>
      <c r="K3950"/>
      <c r="N3950" t="s">
        <v>3091</v>
      </c>
      <c r="O3950" t="s">
        <v>3092</v>
      </c>
      <c r="P3950" t="s">
        <v>3093</v>
      </c>
      <c r="R3950" t="s">
        <v>3094</v>
      </c>
    </row>
    <row r="3951" spans="1:18" x14ac:dyDescent="0.25">
      <c r="A3951">
        <v>24000723</v>
      </c>
      <c r="B3951" t="s">
        <v>3089</v>
      </c>
      <c r="D3951" t="s">
        <v>3090</v>
      </c>
      <c r="F3951">
        <v>1</v>
      </c>
      <c r="G3951">
        <v>0</v>
      </c>
      <c r="H3951">
        <v>1.7769230769230799</v>
      </c>
      <c r="I3951">
        <v>1.7769230769230799</v>
      </c>
      <c r="K3951"/>
      <c r="N3951" t="s">
        <v>3091</v>
      </c>
      <c r="O3951" t="s">
        <v>3092</v>
      </c>
      <c r="P3951" t="s">
        <v>3093</v>
      </c>
      <c r="R3951" t="s">
        <v>3094</v>
      </c>
    </row>
    <row r="3952" spans="1:18" x14ac:dyDescent="0.25">
      <c r="A3952">
        <v>24000724</v>
      </c>
      <c r="B3952" t="s">
        <v>3089</v>
      </c>
      <c r="D3952" t="s">
        <v>3090</v>
      </c>
      <c r="F3952">
        <v>1</v>
      </c>
      <c r="G3952">
        <v>0</v>
      </c>
      <c r="H3952">
        <v>0</v>
      </c>
      <c r="I3952"/>
      <c r="K3952"/>
      <c r="N3952" t="s">
        <v>3091</v>
      </c>
      <c r="O3952" t="s">
        <v>3092</v>
      </c>
      <c r="P3952" t="s">
        <v>3093</v>
      </c>
      <c r="R3952" t="s">
        <v>3094</v>
      </c>
    </row>
    <row r="3953" spans="1:18" x14ac:dyDescent="0.25">
      <c r="A3953">
        <v>24000725</v>
      </c>
      <c r="B3953" t="s">
        <v>3089</v>
      </c>
      <c r="D3953" t="s">
        <v>3090</v>
      </c>
      <c r="F3953">
        <v>1</v>
      </c>
      <c r="G3953">
        <v>0</v>
      </c>
      <c r="H3953">
        <v>10.37</v>
      </c>
      <c r="I3953">
        <v>10.37</v>
      </c>
      <c r="K3953"/>
      <c r="N3953" t="s">
        <v>3091</v>
      </c>
      <c r="O3953" t="s">
        <v>3092</v>
      </c>
      <c r="P3953" t="s">
        <v>3093</v>
      </c>
      <c r="R3953" t="s">
        <v>3094</v>
      </c>
    </row>
    <row r="3954" spans="1:18" x14ac:dyDescent="0.25">
      <c r="A3954">
        <v>24000800</v>
      </c>
      <c r="B3954" t="s">
        <v>3089</v>
      </c>
      <c r="D3954" t="s">
        <v>3090</v>
      </c>
      <c r="F3954">
        <v>1</v>
      </c>
      <c r="G3954">
        <v>0</v>
      </c>
      <c r="H3954">
        <v>0</v>
      </c>
      <c r="I3954">
        <v>0</v>
      </c>
      <c r="K3954"/>
      <c r="N3954" t="s">
        <v>3091</v>
      </c>
      <c r="O3954" t="s">
        <v>3092</v>
      </c>
      <c r="P3954" t="s">
        <v>3093</v>
      </c>
      <c r="R3954" t="s">
        <v>3094</v>
      </c>
    </row>
    <row r="3955" spans="1:18" x14ac:dyDescent="0.25">
      <c r="A3955">
        <v>24000851</v>
      </c>
      <c r="B3955" t="s">
        <v>3089</v>
      </c>
      <c r="D3955" t="s">
        <v>3090</v>
      </c>
      <c r="F3955">
        <v>1</v>
      </c>
      <c r="G3955">
        <v>0</v>
      </c>
      <c r="H3955">
        <v>346.28</v>
      </c>
      <c r="I3955">
        <v>346.28</v>
      </c>
      <c r="K3955"/>
      <c r="N3955" t="s">
        <v>3091</v>
      </c>
      <c r="O3955" t="s">
        <v>3092</v>
      </c>
      <c r="P3955" t="s">
        <v>3093</v>
      </c>
      <c r="R3955" t="s">
        <v>3094</v>
      </c>
    </row>
    <row r="3956" spans="1:18" x14ac:dyDescent="0.25">
      <c r="A3956">
        <v>24001110</v>
      </c>
      <c r="B3956" t="s">
        <v>3089</v>
      </c>
      <c r="D3956" t="s">
        <v>3090</v>
      </c>
      <c r="F3956">
        <v>1</v>
      </c>
      <c r="G3956">
        <v>0</v>
      </c>
      <c r="H3956">
        <v>90.08</v>
      </c>
      <c r="I3956">
        <v>90.08</v>
      </c>
      <c r="K3956"/>
      <c r="N3956" t="s">
        <v>3091</v>
      </c>
      <c r="O3956" t="s">
        <v>3092</v>
      </c>
      <c r="P3956" t="s">
        <v>3093</v>
      </c>
      <c r="R3956" t="s">
        <v>3094</v>
      </c>
    </row>
    <row r="3957" spans="1:18" x14ac:dyDescent="0.25">
      <c r="A3957">
        <v>24001403</v>
      </c>
      <c r="B3957" t="s">
        <v>3089</v>
      </c>
      <c r="D3957" t="s">
        <v>3090</v>
      </c>
      <c r="F3957">
        <v>1</v>
      </c>
      <c r="G3957">
        <v>0</v>
      </c>
      <c r="H3957">
        <v>6.2</v>
      </c>
      <c r="I3957">
        <v>6.2</v>
      </c>
      <c r="K3957"/>
      <c r="N3957" t="s">
        <v>3091</v>
      </c>
      <c r="O3957" t="s">
        <v>3092</v>
      </c>
      <c r="P3957" t="s">
        <v>3093</v>
      </c>
      <c r="R3957" t="s">
        <v>3094</v>
      </c>
    </row>
    <row r="3958" spans="1:18" x14ac:dyDescent="0.25">
      <c r="A3958">
        <v>24001408</v>
      </c>
      <c r="B3958" t="s">
        <v>3089</v>
      </c>
      <c r="D3958" t="s">
        <v>3090</v>
      </c>
      <c r="F3958">
        <v>1</v>
      </c>
      <c r="G3958">
        <v>0</v>
      </c>
      <c r="H3958">
        <v>8.2200000000000006</v>
      </c>
      <c r="I3958">
        <v>8.2200000000000006</v>
      </c>
      <c r="K3958"/>
      <c r="N3958" t="s">
        <v>3091</v>
      </c>
      <c r="O3958" t="s">
        <v>3092</v>
      </c>
      <c r="P3958" t="s">
        <v>3093</v>
      </c>
      <c r="R3958" t="s">
        <v>3094</v>
      </c>
    </row>
    <row r="3959" spans="1:18" x14ac:dyDescent="0.25">
      <c r="A3959">
        <v>24001502</v>
      </c>
      <c r="B3959" t="s">
        <v>3089</v>
      </c>
      <c r="D3959" t="s">
        <v>3090</v>
      </c>
      <c r="F3959">
        <v>1</v>
      </c>
      <c r="G3959">
        <v>0</v>
      </c>
      <c r="H3959">
        <v>27.94</v>
      </c>
      <c r="I3959">
        <v>27.94</v>
      </c>
      <c r="K3959"/>
      <c r="N3959" t="s">
        <v>3091</v>
      </c>
      <c r="O3959" t="s">
        <v>3092</v>
      </c>
      <c r="P3959" t="s">
        <v>3093</v>
      </c>
      <c r="R3959" t="s">
        <v>3094</v>
      </c>
    </row>
    <row r="3960" spans="1:18" x14ac:dyDescent="0.25">
      <c r="A3960">
        <v>24001503</v>
      </c>
      <c r="B3960" t="s">
        <v>3089</v>
      </c>
      <c r="D3960" t="s">
        <v>3090</v>
      </c>
      <c r="F3960">
        <v>1</v>
      </c>
      <c r="G3960">
        <v>0</v>
      </c>
      <c r="H3960">
        <v>45.29</v>
      </c>
      <c r="I3960">
        <v>45.29</v>
      </c>
      <c r="K3960"/>
      <c r="N3960" t="s">
        <v>3091</v>
      </c>
      <c r="O3960" t="s">
        <v>3092</v>
      </c>
      <c r="P3960" t="s">
        <v>3093</v>
      </c>
      <c r="R3960" t="s">
        <v>3094</v>
      </c>
    </row>
    <row r="3961" spans="1:18" x14ac:dyDescent="0.25">
      <c r="A3961">
        <v>24001600</v>
      </c>
      <c r="B3961" t="s">
        <v>3089</v>
      </c>
      <c r="D3961" t="s">
        <v>3090</v>
      </c>
      <c r="F3961">
        <v>1</v>
      </c>
      <c r="G3961">
        <v>0</v>
      </c>
      <c r="H3961">
        <v>10.4333333333333</v>
      </c>
      <c r="I3961">
        <v>10.4333333333333</v>
      </c>
      <c r="K3961"/>
      <c r="N3961" t="s">
        <v>3091</v>
      </c>
      <c r="O3961" t="s">
        <v>3092</v>
      </c>
      <c r="P3961" t="s">
        <v>3093</v>
      </c>
      <c r="R3961" t="s">
        <v>3094</v>
      </c>
    </row>
    <row r="3962" spans="1:18" x14ac:dyDescent="0.25">
      <c r="A3962">
        <v>24001701</v>
      </c>
      <c r="B3962" t="s">
        <v>3089</v>
      </c>
      <c r="D3962" t="s">
        <v>3090</v>
      </c>
      <c r="F3962">
        <v>1</v>
      </c>
      <c r="G3962">
        <v>0</v>
      </c>
      <c r="H3962">
        <v>0</v>
      </c>
      <c r="I3962">
        <v>0</v>
      </c>
      <c r="K3962"/>
      <c r="N3962" t="s">
        <v>3091</v>
      </c>
      <c r="O3962" t="s">
        <v>3092</v>
      </c>
      <c r="P3962" t="s">
        <v>3093</v>
      </c>
      <c r="R3962" t="s">
        <v>3094</v>
      </c>
    </row>
    <row r="3963" spans="1:18" x14ac:dyDescent="0.25">
      <c r="A3963">
        <v>24001702</v>
      </c>
      <c r="B3963" t="s">
        <v>3089</v>
      </c>
      <c r="D3963" t="s">
        <v>3090</v>
      </c>
      <c r="F3963">
        <v>1</v>
      </c>
      <c r="G3963">
        <v>0</v>
      </c>
      <c r="H3963">
        <v>0</v>
      </c>
      <c r="I3963">
        <v>0</v>
      </c>
      <c r="K3963"/>
      <c r="N3963" t="s">
        <v>3091</v>
      </c>
      <c r="O3963" t="s">
        <v>3092</v>
      </c>
      <c r="P3963" t="s">
        <v>3093</v>
      </c>
      <c r="R3963" t="s">
        <v>3094</v>
      </c>
    </row>
    <row r="3964" spans="1:18" x14ac:dyDescent="0.25">
      <c r="A3964">
        <v>24001707</v>
      </c>
      <c r="B3964" t="s">
        <v>3089</v>
      </c>
      <c r="D3964" t="s">
        <v>3090</v>
      </c>
      <c r="F3964">
        <v>1</v>
      </c>
      <c r="G3964">
        <v>0</v>
      </c>
      <c r="H3964">
        <v>7.59</v>
      </c>
      <c r="I3964">
        <v>7.59</v>
      </c>
      <c r="K3964"/>
      <c r="N3964" t="s">
        <v>3091</v>
      </c>
      <c r="O3964" t="s">
        <v>3092</v>
      </c>
      <c r="P3964" t="s">
        <v>3093</v>
      </c>
      <c r="R3964" t="s">
        <v>3094</v>
      </c>
    </row>
    <row r="3965" spans="1:18" x14ac:dyDescent="0.25">
      <c r="A3965">
        <v>24001800</v>
      </c>
      <c r="B3965" t="s">
        <v>3089</v>
      </c>
      <c r="D3965" t="s">
        <v>3090</v>
      </c>
      <c r="F3965">
        <v>1</v>
      </c>
      <c r="G3965">
        <v>0</v>
      </c>
      <c r="H3965">
        <v>9.83</v>
      </c>
      <c r="I3965">
        <v>9.83</v>
      </c>
      <c r="K3965"/>
      <c r="N3965" t="s">
        <v>3091</v>
      </c>
      <c r="O3965" t="s">
        <v>3092</v>
      </c>
      <c r="P3965" t="s">
        <v>3093</v>
      </c>
      <c r="R3965" t="s">
        <v>3094</v>
      </c>
    </row>
    <row r="3966" spans="1:18" x14ac:dyDescent="0.25">
      <c r="A3966">
        <v>24001804</v>
      </c>
      <c r="B3966" t="s">
        <v>3089</v>
      </c>
      <c r="D3966" t="s">
        <v>3090</v>
      </c>
      <c r="F3966">
        <v>1</v>
      </c>
      <c r="G3966">
        <v>0</v>
      </c>
      <c r="H3966">
        <v>0</v>
      </c>
      <c r="I3966"/>
      <c r="K3966"/>
      <c r="N3966" t="s">
        <v>3091</v>
      </c>
      <c r="O3966" t="s">
        <v>3092</v>
      </c>
      <c r="P3966" t="s">
        <v>3093</v>
      </c>
      <c r="R3966" t="s">
        <v>3094</v>
      </c>
    </row>
    <row r="3967" spans="1:18" x14ac:dyDescent="0.25">
      <c r="A3967">
        <v>24002000</v>
      </c>
      <c r="B3967" t="s">
        <v>3089</v>
      </c>
      <c r="D3967" t="s">
        <v>3090</v>
      </c>
      <c r="F3967">
        <v>1</v>
      </c>
      <c r="G3967">
        <v>0</v>
      </c>
      <c r="H3967">
        <v>17.920000000000002</v>
      </c>
      <c r="I3967">
        <v>17.920000000000002</v>
      </c>
      <c r="K3967"/>
      <c r="N3967" t="s">
        <v>3091</v>
      </c>
      <c r="O3967" t="s">
        <v>3092</v>
      </c>
      <c r="P3967" t="s">
        <v>3093</v>
      </c>
      <c r="R3967" t="s">
        <v>3094</v>
      </c>
    </row>
    <row r="3968" spans="1:18" x14ac:dyDescent="0.25">
      <c r="A3968">
        <v>24002110</v>
      </c>
      <c r="B3968" t="s">
        <v>3089</v>
      </c>
      <c r="D3968" t="s">
        <v>3090</v>
      </c>
      <c r="F3968">
        <v>1</v>
      </c>
      <c r="G3968">
        <v>0</v>
      </c>
      <c r="H3968">
        <v>0</v>
      </c>
      <c r="I3968"/>
      <c r="K3968"/>
      <c r="N3968" t="s">
        <v>3091</v>
      </c>
      <c r="O3968" t="s">
        <v>3092</v>
      </c>
      <c r="P3968" t="s">
        <v>3093</v>
      </c>
      <c r="R3968" t="s">
        <v>3094</v>
      </c>
    </row>
    <row r="3969" spans="1:18" x14ac:dyDescent="0.25">
      <c r="A3969">
        <v>24002120</v>
      </c>
      <c r="B3969" t="s">
        <v>3089</v>
      </c>
      <c r="D3969" t="s">
        <v>3090</v>
      </c>
      <c r="F3969">
        <v>1</v>
      </c>
      <c r="G3969">
        <v>0</v>
      </c>
      <c r="H3969">
        <v>0</v>
      </c>
      <c r="I3969"/>
      <c r="K3969"/>
      <c r="N3969" t="s">
        <v>3091</v>
      </c>
      <c r="O3969" t="s">
        <v>3092</v>
      </c>
      <c r="P3969" t="s">
        <v>3093</v>
      </c>
      <c r="R3969" t="s">
        <v>3094</v>
      </c>
    </row>
    <row r="3970" spans="1:18" x14ac:dyDescent="0.25">
      <c r="A3970">
        <v>24002303</v>
      </c>
      <c r="B3970" t="s">
        <v>3089</v>
      </c>
      <c r="D3970" t="s">
        <v>3090</v>
      </c>
      <c r="F3970">
        <v>1</v>
      </c>
      <c r="G3970">
        <v>0</v>
      </c>
      <c r="H3970">
        <v>1.87</v>
      </c>
      <c r="I3970">
        <v>1.87</v>
      </c>
      <c r="K3970"/>
      <c r="N3970" t="s">
        <v>3091</v>
      </c>
      <c r="O3970" t="s">
        <v>3092</v>
      </c>
      <c r="P3970" t="s">
        <v>3093</v>
      </c>
      <c r="R3970" t="s">
        <v>3094</v>
      </c>
    </row>
    <row r="3971" spans="1:18" x14ac:dyDescent="0.25">
      <c r="A3971">
        <v>24002304</v>
      </c>
      <c r="B3971" t="s">
        <v>3089</v>
      </c>
      <c r="D3971" t="s">
        <v>3090</v>
      </c>
      <c r="F3971">
        <v>1</v>
      </c>
      <c r="G3971">
        <v>0</v>
      </c>
      <c r="H3971">
        <v>0.93</v>
      </c>
      <c r="I3971">
        <v>0.93</v>
      </c>
      <c r="K3971"/>
      <c r="N3971" t="s">
        <v>3091</v>
      </c>
      <c r="O3971" t="s">
        <v>3092</v>
      </c>
      <c r="P3971" t="s">
        <v>3093</v>
      </c>
      <c r="R3971" t="s">
        <v>3094</v>
      </c>
    </row>
    <row r="3972" spans="1:18" x14ac:dyDescent="0.25">
      <c r="A3972">
        <v>24002900</v>
      </c>
      <c r="B3972" t="s">
        <v>3089</v>
      </c>
      <c r="D3972" t="s">
        <v>3090</v>
      </c>
      <c r="F3972">
        <v>1</v>
      </c>
      <c r="G3972">
        <v>0</v>
      </c>
      <c r="H3972">
        <v>6.8150000000000004</v>
      </c>
      <c r="I3972">
        <v>6.8150000000000004</v>
      </c>
      <c r="K3972"/>
      <c r="N3972" t="s">
        <v>3091</v>
      </c>
      <c r="O3972" t="s">
        <v>3092</v>
      </c>
      <c r="P3972" t="s">
        <v>3093</v>
      </c>
      <c r="R3972" t="s">
        <v>3094</v>
      </c>
    </row>
    <row r="3973" spans="1:18" x14ac:dyDescent="0.25">
      <c r="A3973">
        <v>24003000</v>
      </c>
      <c r="B3973" t="s">
        <v>3089</v>
      </c>
      <c r="D3973" t="s">
        <v>3090</v>
      </c>
      <c r="F3973">
        <v>1</v>
      </c>
      <c r="G3973">
        <v>0</v>
      </c>
      <c r="H3973">
        <v>15.7</v>
      </c>
      <c r="I3973">
        <v>15.7</v>
      </c>
      <c r="K3973"/>
      <c r="N3973" t="s">
        <v>3091</v>
      </c>
      <c r="O3973" t="s">
        <v>3092</v>
      </c>
      <c r="P3973" t="s">
        <v>3093</v>
      </c>
      <c r="R3973" t="s">
        <v>3094</v>
      </c>
    </row>
    <row r="3974" spans="1:18" x14ac:dyDescent="0.25">
      <c r="A3974">
        <v>24003200</v>
      </c>
      <c r="B3974" t="s">
        <v>3089</v>
      </c>
      <c r="D3974" t="s">
        <v>3090</v>
      </c>
      <c r="F3974">
        <v>1</v>
      </c>
      <c r="G3974">
        <v>0</v>
      </c>
      <c r="H3974">
        <v>6.8833333333333302</v>
      </c>
      <c r="I3974">
        <v>6.8833333333333302</v>
      </c>
      <c r="K3974"/>
      <c r="N3974" t="s">
        <v>3091</v>
      </c>
      <c r="O3974" t="s">
        <v>3092</v>
      </c>
      <c r="P3974" t="s">
        <v>3093</v>
      </c>
      <c r="R3974" t="s">
        <v>3094</v>
      </c>
    </row>
    <row r="3975" spans="1:18" x14ac:dyDescent="0.25">
      <c r="A3975">
        <v>24003300</v>
      </c>
      <c r="B3975" t="s">
        <v>3089</v>
      </c>
      <c r="D3975" t="s">
        <v>3090</v>
      </c>
      <c r="F3975">
        <v>1</v>
      </c>
      <c r="G3975">
        <v>0</v>
      </c>
      <c r="H3975">
        <v>9.3249999999999993</v>
      </c>
      <c r="I3975">
        <v>9.3249999999999993</v>
      </c>
      <c r="K3975"/>
      <c r="N3975" t="s">
        <v>3091</v>
      </c>
      <c r="O3975" t="s">
        <v>3092</v>
      </c>
      <c r="P3975" t="s">
        <v>3093</v>
      </c>
      <c r="R3975" t="s">
        <v>3094</v>
      </c>
    </row>
    <row r="3976" spans="1:18" x14ac:dyDescent="0.25">
      <c r="A3976">
        <v>24003301</v>
      </c>
      <c r="B3976" t="s">
        <v>3089</v>
      </c>
      <c r="D3976" t="s">
        <v>3090</v>
      </c>
      <c r="F3976">
        <v>1</v>
      </c>
      <c r="G3976">
        <v>0</v>
      </c>
      <c r="H3976">
        <v>9.92</v>
      </c>
      <c r="I3976">
        <v>9.92</v>
      </c>
      <c r="K3976"/>
      <c r="N3976" t="s">
        <v>3091</v>
      </c>
      <c r="O3976" t="s">
        <v>3092</v>
      </c>
      <c r="P3976" t="s">
        <v>3093</v>
      </c>
      <c r="R3976" t="s">
        <v>3094</v>
      </c>
    </row>
    <row r="3977" spans="1:18" x14ac:dyDescent="0.25">
      <c r="A3977">
        <v>24003600</v>
      </c>
      <c r="B3977" t="s">
        <v>3089</v>
      </c>
      <c r="D3977" t="s">
        <v>3090</v>
      </c>
      <c r="F3977">
        <v>1</v>
      </c>
      <c r="G3977">
        <v>0</v>
      </c>
      <c r="H3977">
        <v>0</v>
      </c>
      <c r="I3977">
        <v>0</v>
      </c>
      <c r="K3977"/>
      <c r="N3977" t="s">
        <v>3091</v>
      </c>
      <c r="O3977" t="s">
        <v>3092</v>
      </c>
      <c r="P3977" t="s">
        <v>3093</v>
      </c>
      <c r="R3977" t="s">
        <v>3094</v>
      </c>
    </row>
    <row r="3978" spans="1:18" x14ac:dyDescent="0.25">
      <c r="A3978">
        <v>24004008</v>
      </c>
      <c r="B3978" t="s">
        <v>3089</v>
      </c>
      <c r="D3978" t="s">
        <v>3090</v>
      </c>
      <c r="F3978">
        <v>1</v>
      </c>
      <c r="G3978">
        <v>0</v>
      </c>
      <c r="H3978">
        <v>0</v>
      </c>
      <c r="I3978"/>
      <c r="K3978"/>
      <c r="N3978" t="s">
        <v>3091</v>
      </c>
      <c r="O3978" t="s">
        <v>3092</v>
      </c>
      <c r="P3978" t="s">
        <v>3093</v>
      </c>
      <c r="R3978" t="s">
        <v>3094</v>
      </c>
    </row>
    <row r="3979" spans="1:18" x14ac:dyDescent="0.25">
      <c r="A3979">
        <v>24004200</v>
      </c>
      <c r="B3979" t="s">
        <v>3089</v>
      </c>
      <c r="D3979" t="s">
        <v>3090</v>
      </c>
      <c r="F3979">
        <v>1</v>
      </c>
      <c r="G3979">
        <v>0</v>
      </c>
      <c r="H3979">
        <v>13.19</v>
      </c>
      <c r="I3979">
        <v>13.19</v>
      </c>
      <c r="K3979"/>
      <c r="N3979" t="s">
        <v>3091</v>
      </c>
      <c r="O3979" t="s">
        <v>3092</v>
      </c>
      <c r="P3979" t="s">
        <v>3093</v>
      </c>
      <c r="R3979" t="s">
        <v>3094</v>
      </c>
    </row>
    <row r="3980" spans="1:18" x14ac:dyDescent="0.25">
      <c r="A3980">
        <v>24004700</v>
      </c>
      <c r="B3980" t="s">
        <v>3089</v>
      </c>
      <c r="D3980" t="s">
        <v>3090</v>
      </c>
      <c r="F3980">
        <v>1</v>
      </c>
      <c r="G3980">
        <v>0</v>
      </c>
      <c r="H3980">
        <v>13.23</v>
      </c>
      <c r="I3980">
        <v>13.23</v>
      </c>
      <c r="K3980"/>
      <c r="N3980" t="s">
        <v>3091</v>
      </c>
      <c r="O3980" t="s">
        <v>3092</v>
      </c>
      <c r="P3980" t="s">
        <v>3093</v>
      </c>
      <c r="R3980" t="s">
        <v>3094</v>
      </c>
    </row>
    <row r="3981" spans="1:18" x14ac:dyDescent="0.25">
      <c r="A3981">
        <v>24004800</v>
      </c>
      <c r="B3981" t="s">
        <v>3089</v>
      </c>
      <c r="D3981" t="s">
        <v>3090</v>
      </c>
      <c r="F3981">
        <v>1</v>
      </c>
      <c r="G3981">
        <v>0</v>
      </c>
      <c r="H3981">
        <v>0</v>
      </c>
      <c r="I3981">
        <v>0</v>
      </c>
      <c r="K3981"/>
      <c r="N3981" t="s">
        <v>3091</v>
      </c>
      <c r="O3981" t="s">
        <v>3092</v>
      </c>
      <c r="P3981" t="s">
        <v>3093</v>
      </c>
      <c r="R3981" t="s">
        <v>3094</v>
      </c>
    </row>
    <row r="3982" spans="1:18" x14ac:dyDescent="0.25">
      <c r="A3982">
        <v>24005000</v>
      </c>
      <c r="B3982" t="s">
        <v>3089</v>
      </c>
      <c r="D3982" t="s">
        <v>3090</v>
      </c>
      <c r="F3982">
        <v>1</v>
      </c>
      <c r="G3982">
        <v>0</v>
      </c>
      <c r="H3982">
        <v>32.229999999999997</v>
      </c>
      <c r="I3982">
        <v>32.229999999999997</v>
      </c>
      <c r="K3982"/>
      <c r="N3982" t="s">
        <v>3091</v>
      </c>
      <c r="O3982" t="s">
        <v>3092</v>
      </c>
      <c r="P3982" t="s">
        <v>3093</v>
      </c>
      <c r="R3982" t="s">
        <v>3094</v>
      </c>
    </row>
    <row r="3983" spans="1:18" x14ac:dyDescent="0.25">
      <c r="A3983">
        <v>24005001</v>
      </c>
      <c r="B3983" t="s">
        <v>3089</v>
      </c>
      <c r="D3983" t="s">
        <v>3090</v>
      </c>
      <c r="F3983">
        <v>1</v>
      </c>
      <c r="G3983">
        <v>0</v>
      </c>
      <c r="H3983">
        <v>169</v>
      </c>
      <c r="I3983">
        <v>169</v>
      </c>
      <c r="K3983"/>
      <c r="N3983" t="s">
        <v>3091</v>
      </c>
      <c r="O3983" t="s">
        <v>3092</v>
      </c>
      <c r="P3983" t="s">
        <v>3093</v>
      </c>
      <c r="R3983" t="s">
        <v>3094</v>
      </c>
    </row>
    <row r="3984" spans="1:18" x14ac:dyDescent="0.25">
      <c r="A3984">
        <v>24005100</v>
      </c>
      <c r="B3984" t="s">
        <v>3089</v>
      </c>
      <c r="D3984" t="s">
        <v>3090</v>
      </c>
      <c r="F3984">
        <v>1</v>
      </c>
      <c r="G3984">
        <v>0</v>
      </c>
      <c r="H3984">
        <v>235.55</v>
      </c>
      <c r="I3984">
        <v>235.55</v>
      </c>
      <c r="K3984"/>
      <c r="N3984" t="s">
        <v>3091</v>
      </c>
      <c r="O3984" t="s">
        <v>3092</v>
      </c>
      <c r="P3984" t="s">
        <v>3093</v>
      </c>
      <c r="R3984" t="s">
        <v>3094</v>
      </c>
    </row>
    <row r="3985" spans="1:18" x14ac:dyDescent="0.25">
      <c r="A3985">
        <v>24005600</v>
      </c>
      <c r="B3985" t="s">
        <v>3089</v>
      </c>
      <c r="D3985" t="s">
        <v>3090</v>
      </c>
      <c r="F3985">
        <v>1</v>
      </c>
      <c r="G3985">
        <v>0</v>
      </c>
      <c r="H3985">
        <v>0</v>
      </c>
      <c r="I3985">
        <v>0</v>
      </c>
      <c r="K3985"/>
      <c r="N3985" t="s">
        <v>3091</v>
      </c>
      <c r="O3985" t="s">
        <v>3092</v>
      </c>
      <c r="P3985" t="s">
        <v>3093</v>
      </c>
      <c r="R3985" t="s">
        <v>3094</v>
      </c>
    </row>
    <row r="3986" spans="1:18" x14ac:dyDescent="0.25">
      <c r="A3986">
        <v>24005700</v>
      </c>
      <c r="B3986" t="s">
        <v>3089</v>
      </c>
      <c r="D3986" t="s">
        <v>3090</v>
      </c>
      <c r="F3986">
        <v>1</v>
      </c>
      <c r="G3986">
        <v>0</v>
      </c>
      <c r="H3986">
        <v>0</v>
      </c>
      <c r="I3986">
        <v>0</v>
      </c>
      <c r="K3986"/>
      <c r="N3986" t="s">
        <v>3091</v>
      </c>
      <c r="O3986" t="s">
        <v>3092</v>
      </c>
      <c r="P3986" t="s">
        <v>3093</v>
      </c>
      <c r="R3986" t="s">
        <v>3094</v>
      </c>
    </row>
    <row r="3987" spans="1:18" x14ac:dyDescent="0.25">
      <c r="A3987">
        <v>24006800</v>
      </c>
      <c r="B3987" t="s">
        <v>3089</v>
      </c>
      <c r="D3987" t="s">
        <v>3090</v>
      </c>
      <c r="F3987">
        <v>1</v>
      </c>
      <c r="G3987">
        <v>0</v>
      </c>
      <c r="H3987">
        <v>42.73</v>
      </c>
      <c r="I3987">
        <v>42.73</v>
      </c>
      <c r="K3987"/>
      <c r="N3987" t="s">
        <v>3091</v>
      </c>
      <c r="O3987" t="s">
        <v>3092</v>
      </c>
      <c r="P3987" t="s">
        <v>3093</v>
      </c>
      <c r="R3987" t="s">
        <v>3094</v>
      </c>
    </row>
    <row r="3988" spans="1:18" x14ac:dyDescent="0.25">
      <c r="A3988">
        <v>24006900</v>
      </c>
      <c r="B3988" t="s">
        <v>3089</v>
      </c>
      <c r="D3988" t="s">
        <v>3090</v>
      </c>
      <c r="F3988">
        <v>1</v>
      </c>
      <c r="G3988">
        <v>0</v>
      </c>
      <c r="H3988">
        <v>14.79</v>
      </c>
      <c r="I3988">
        <v>14.79</v>
      </c>
      <c r="K3988"/>
      <c r="N3988" t="s">
        <v>3091</v>
      </c>
      <c r="O3988" t="s">
        <v>3092</v>
      </c>
      <c r="P3988" t="s">
        <v>3093</v>
      </c>
      <c r="R3988" t="s">
        <v>3094</v>
      </c>
    </row>
    <row r="3989" spans="1:18" x14ac:dyDescent="0.25">
      <c r="A3989">
        <v>24007001</v>
      </c>
      <c r="B3989" t="s">
        <v>3089</v>
      </c>
      <c r="D3989" t="s">
        <v>3090</v>
      </c>
      <c r="F3989">
        <v>1</v>
      </c>
      <c r="G3989">
        <v>0</v>
      </c>
      <c r="H3989">
        <v>157.54</v>
      </c>
      <c r="I3989">
        <v>157.54</v>
      </c>
      <c r="K3989"/>
      <c r="N3989" t="s">
        <v>3091</v>
      </c>
      <c r="O3989" t="s">
        <v>3092</v>
      </c>
      <c r="P3989" t="s">
        <v>3093</v>
      </c>
      <c r="R3989" t="s">
        <v>3094</v>
      </c>
    </row>
    <row r="3990" spans="1:18" x14ac:dyDescent="0.25">
      <c r="A3990">
        <v>24007002</v>
      </c>
      <c r="B3990" t="s">
        <v>3089</v>
      </c>
      <c r="D3990" t="s">
        <v>3090</v>
      </c>
      <c r="F3990">
        <v>1</v>
      </c>
      <c r="G3990">
        <v>0</v>
      </c>
      <c r="H3990">
        <v>219</v>
      </c>
      <c r="I3990">
        <v>219</v>
      </c>
      <c r="K3990"/>
      <c r="N3990" t="s">
        <v>3091</v>
      </c>
      <c r="O3990" t="s">
        <v>3092</v>
      </c>
      <c r="P3990" t="s">
        <v>3093</v>
      </c>
      <c r="R3990" t="s">
        <v>3094</v>
      </c>
    </row>
    <row r="3991" spans="1:18" x14ac:dyDescent="0.25">
      <c r="A3991">
        <v>24007405</v>
      </c>
      <c r="B3991" t="s">
        <v>3089</v>
      </c>
      <c r="D3991" t="s">
        <v>3090</v>
      </c>
      <c r="F3991">
        <v>1</v>
      </c>
      <c r="G3991">
        <v>0</v>
      </c>
      <c r="H3991">
        <v>427.95</v>
      </c>
      <c r="I3991">
        <v>427.95</v>
      </c>
      <c r="K3991"/>
      <c r="N3991" t="s">
        <v>3091</v>
      </c>
      <c r="O3991" t="s">
        <v>3092</v>
      </c>
      <c r="P3991" t="s">
        <v>3093</v>
      </c>
      <c r="R3991" t="s">
        <v>3094</v>
      </c>
    </row>
    <row r="3992" spans="1:18" x14ac:dyDescent="0.25">
      <c r="A3992">
        <v>24007601</v>
      </c>
      <c r="B3992" t="s">
        <v>3089</v>
      </c>
      <c r="D3992" t="s">
        <v>3090</v>
      </c>
      <c r="F3992">
        <v>1</v>
      </c>
      <c r="G3992">
        <v>0</v>
      </c>
      <c r="H3992">
        <v>14</v>
      </c>
      <c r="I3992">
        <v>14</v>
      </c>
      <c r="K3992"/>
      <c r="N3992" t="s">
        <v>3091</v>
      </c>
      <c r="O3992" t="s">
        <v>3092</v>
      </c>
      <c r="P3992" t="s">
        <v>3093</v>
      </c>
      <c r="R3992" t="s">
        <v>3094</v>
      </c>
    </row>
    <row r="3993" spans="1:18" x14ac:dyDescent="0.25">
      <c r="A3993">
        <v>24008403</v>
      </c>
      <c r="B3993" t="s">
        <v>3089</v>
      </c>
      <c r="D3993" t="s">
        <v>3090</v>
      </c>
      <c r="F3993">
        <v>1</v>
      </c>
      <c r="G3993">
        <v>0</v>
      </c>
      <c r="H3993">
        <v>0</v>
      </c>
      <c r="I3993"/>
      <c r="K3993"/>
      <c r="N3993" t="s">
        <v>3091</v>
      </c>
      <c r="O3993" t="s">
        <v>3092</v>
      </c>
      <c r="P3993" t="s">
        <v>3093</v>
      </c>
      <c r="R3993" t="s">
        <v>3094</v>
      </c>
    </row>
    <row r="3994" spans="1:18" x14ac:dyDescent="0.25">
      <c r="A3994">
        <v>24008404</v>
      </c>
      <c r="B3994" t="s">
        <v>3089</v>
      </c>
      <c r="D3994" t="s">
        <v>3090</v>
      </c>
      <c r="F3994">
        <v>1</v>
      </c>
      <c r="G3994">
        <v>0</v>
      </c>
      <c r="H3994">
        <v>0</v>
      </c>
      <c r="I3994"/>
      <c r="K3994"/>
      <c r="N3994" t="s">
        <v>3091</v>
      </c>
      <c r="O3994" t="s">
        <v>3092</v>
      </c>
      <c r="P3994" t="s">
        <v>3093</v>
      </c>
      <c r="R3994" t="s">
        <v>3094</v>
      </c>
    </row>
    <row r="3995" spans="1:18" x14ac:dyDescent="0.25">
      <c r="A3995">
        <v>24009300</v>
      </c>
      <c r="B3995" t="s">
        <v>3089</v>
      </c>
      <c r="D3995" t="s">
        <v>3090</v>
      </c>
      <c r="F3995">
        <v>1</v>
      </c>
      <c r="G3995">
        <v>0</v>
      </c>
      <c r="H3995">
        <v>71.087199999999996</v>
      </c>
      <c r="I3995">
        <v>71.087199999999996</v>
      </c>
      <c r="K3995"/>
      <c r="N3995" t="s">
        <v>3091</v>
      </c>
      <c r="O3995" t="s">
        <v>3092</v>
      </c>
      <c r="P3995" t="s">
        <v>3093</v>
      </c>
      <c r="R3995" t="s">
        <v>3094</v>
      </c>
    </row>
    <row r="3996" spans="1:18" x14ac:dyDescent="0.25">
      <c r="A3996">
        <v>24009704</v>
      </c>
      <c r="B3996" t="s">
        <v>3089</v>
      </c>
      <c r="D3996" t="s">
        <v>3090</v>
      </c>
      <c r="F3996">
        <v>1</v>
      </c>
      <c r="G3996">
        <v>0</v>
      </c>
      <c r="H3996">
        <v>0</v>
      </c>
      <c r="I3996"/>
      <c r="K3996"/>
      <c r="N3996" t="s">
        <v>3091</v>
      </c>
      <c r="O3996" t="s">
        <v>3092</v>
      </c>
      <c r="P3996" t="s">
        <v>3093</v>
      </c>
      <c r="R3996" t="s">
        <v>3094</v>
      </c>
    </row>
    <row r="3997" spans="1:18" x14ac:dyDescent="0.25">
      <c r="A3997">
        <v>24009705</v>
      </c>
      <c r="B3997" t="s">
        <v>3089</v>
      </c>
      <c r="D3997" t="s">
        <v>3090</v>
      </c>
      <c r="F3997">
        <v>1</v>
      </c>
      <c r="G3997">
        <v>0</v>
      </c>
      <c r="H3997">
        <v>0</v>
      </c>
      <c r="I3997"/>
      <c r="K3997"/>
      <c r="N3997" t="s">
        <v>3091</v>
      </c>
      <c r="O3997" t="s">
        <v>3092</v>
      </c>
      <c r="P3997" t="s">
        <v>3093</v>
      </c>
      <c r="R3997" t="s">
        <v>3094</v>
      </c>
    </row>
    <row r="3998" spans="1:18" x14ac:dyDescent="0.25">
      <c r="A3998">
        <v>24009706</v>
      </c>
      <c r="B3998" t="s">
        <v>3089</v>
      </c>
      <c r="D3998" t="s">
        <v>3090</v>
      </c>
      <c r="F3998">
        <v>1</v>
      </c>
      <c r="G3998">
        <v>0</v>
      </c>
      <c r="H3998">
        <v>0</v>
      </c>
      <c r="I3998"/>
      <c r="K3998"/>
      <c r="N3998" t="s">
        <v>3091</v>
      </c>
      <c r="O3998" t="s">
        <v>3092</v>
      </c>
      <c r="P3998" t="s">
        <v>3093</v>
      </c>
      <c r="R3998" t="s">
        <v>3094</v>
      </c>
    </row>
    <row r="3999" spans="1:18" x14ac:dyDescent="0.25">
      <c r="A3999">
        <v>24010100</v>
      </c>
      <c r="B3999" t="s">
        <v>3089</v>
      </c>
      <c r="D3999" t="s">
        <v>3090</v>
      </c>
      <c r="F3999">
        <v>1</v>
      </c>
      <c r="G3999">
        <v>0</v>
      </c>
      <c r="H3999">
        <v>0</v>
      </c>
      <c r="I3999">
        <v>0</v>
      </c>
      <c r="K3999"/>
      <c r="N3999" t="s">
        <v>3091</v>
      </c>
      <c r="O3999" t="s">
        <v>3092</v>
      </c>
      <c r="P3999" t="s">
        <v>3093</v>
      </c>
      <c r="R3999" t="s">
        <v>3094</v>
      </c>
    </row>
    <row r="4000" spans="1:18" x14ac:dyDescent="0.25">
      <c r="A4000">
        <v>24011100</v>
      </c>
      <c r="B4000" t="s">
        <v>3089</v>
      </c>
      <c r="D4000" t="s">
        <v>3090</v>
      </c>
      <c r="F4000">
        <v>1</v>
      </c>
      <c r="G4000">
        <v>0</v>
      </c>
      <c r="H4000">
        <v>8</v>
      </c>
      <c r="I4000">
        <v>8</v>
      </c>
      <c r="K4000"/>
      <c r="N4000" t="s">
        <v>3091</v>
      </c>
      <c r="O4000" t="s">
        <v>3092</v>
      </c>
      <c r="P4000" t="s">
        <v>3093</v>
      </c>
      <c r="R4000" t="s">
        <v>3094</v>
      </c>
    </row>
    <row r="4001" spans="1:18" x14ac:dyDescent="0.25">
      <c r="A4001">
        <v>24011701</v>
      </c>
      <c r="B4001" t="s">
        <v>3089</v>
      </c>
      <c r="D4001" t="s">
        <v>3090</v>
      </c>
      <c r="F4001">
        <v>1</v>
      </c>
      <c r="G4001">
        <v>0</v>
      </c>
      <c r="H4001">
        <v>31.51</v>
      </c>
      <c r="I4001">
        <v>31.51</v>
      </c>
      <c r="K4001"/>
      <c r="N4001" t="s">
        <v>3091</v>
      </c>
      <c r="O4001" t="s">
        <v>3092</v>
      </c>
      <c r="P4001" t="s">
        <v>3093</v>
      </c>
      <c r="R4001" t="s">
        <v>3094</v>
      </c>
    </row>
    <row r="4002" spans="1:18" x14ac:dyDescent="0.25">
      <c r="A4002">
        <v>24011801</v>
      </c>
      <c r="B4002" t="s">
        <v>3089</v>
      </c>
      <c r="D4002" t="s">
        <v>3090</v>
      </c>
      <c r="F4002">
        <v>1</v>
      </c>
      <c r="G4002">
        <v>0</v>
      </c>
      <c r="H4002">
        <v>26.03</v>
      </c>
      <c r="I4002">
        <v>26.03</v>
      </c>
      <c r="K4002"/>
      <c r="N4002" t="s">
        <v>3091</v>
      </c>
      <c r="O4002" t="s">
        <v>3092</v>
      </c>
      <c r="P4002" t="s">
        <v>3093</v>
      </c>
      <c r="R4002" t="s">
        <v>3094</v>
      </c>
    </row>
    <row r="4003" spans="1:18" x14ac:dyDescent="0.25">
      <c r="A4003">
        <v>24011802</v>
      </c>
      <c r="B4003" t="s">
        <v>3089</v>
      </c>
      <c r="D4003" t="s">
        <v>3090</v>
      </c>
      <c r="F4003">
        <v>1</v>
      </c>
      <c r="G4003">
        <v>0</v>
      </c>
      <c r="H4003">
        <v>19.84</v>
      </c>
      <c r="I4003">
        <v>19.84</v>
      </c>
      <c r="K4003"/>
      <c r="N4003" t="s">
        <v>3091</v>
      </c>
      <c r="O4003" t="s">
        <v>3092</v>
      </c>
      <c r="P4003" t="s">
        <v>3093</v>
      </c>
      <c r="R4003" t="s">
        <v>3094</v>
      </c>
    </row>
    <row r="4004" spans="1:18" x14ac:dyDescent="0.25">
      <c r="A4004">
        <v>24012700</v>
      </c>
      <c r="B4004" t="s">
        <v>3089</v>
      </c>
      <c r="D4004" t="s">
        <v>3090</v>
      </c>
      <c r="F4004">
        <v>1</v>
      </c>
      <c r="G4004">
        <v>0</v>
      </c>
      <c r="H4004">
        <v>0.836666666666667</v>
      </c>
      <c r="I4004">
        <v>0.836666666666667</v>
      </c>
      <c r="K4004"/>
      <c r="N4004" t="s">
        <v>3091</v>
      </c>
      <c r="O4004" t="s">
        <v>3092</v>
      </c>
      <c r="P4004" t="s">
        <v>3093</v>
      </c>
      <c r="R4004" t="s">
        <v>3094</v>
      </c>
    </row>
    <row r="4005" spans="1:18" x14ac:dyDescent="0.25">
      <c r="A4005">
        <v>24013500</v>
      </c>
      <c r="B4005" t="s">
        <v>3089</v>
      </c>
      <c r="D4005" t="s">
        <v>3090</v>
      </c>
      <c r="F4005">
        <v>1</v>
      </c>
      <c r="G4005">
        <v>0</v>
      </c>
      <c r="H4005">
        <v>0</v>
      </c>
      <c r="I4005">
        <v>0</v>
      </c>
      <c r="K4005"/>
      <c r="N4005" t="s">
        <v>3091</v>
      </c>
      <c r="O4005" t="s">
        <v>3092</v>
      </c>
      <c r="P4005" t="s">
        <v>3093</v>
      </c>
      <c r="R4005" t="s">
        <v>3094</v>
      </c>
    </row>
    <row r="4006" spans="1:18" x14ac:dyDescent="0.25">
      <c r="A4006">
        <v>24014200</v>
      </c>
      <c r="B4006" t="s">
        <v>3089</v>
      </c>
      <c r="D4006" t="s">
        <v>3090</v>
      </c>
      <c r="F4006">
        <v>1</v>
      </c>
      <c r="G4006">
        <v>0</v>
      </c>
      <c r="H4006">
        <v>2.3199999999999998E-2</v>
      </c>
      <c r="I4006">
        <v>2.3199999999999998E-2</v>
      </c>
      <c r="K4006"/>
      <c r="N4006" t="s">
        <v>3091</v>
      </c>
      <c r="O4006" t="s">
        <v>3092</v>
      </c>
      <c r="P4006" t="s">
        <v>3093</v>
      </c>
      <c r="R4006" t="s">
        <v>3094</v>
      </c>
    </row>
    <row r="4007" spans="1:18" x14ac:dyDescent="0.25">
      <c r="A4007">
        <v>24015303</v>
      </c>
      <c r="B4007" t="s">
        <v>3089</v>
      </c>
      <c r="D4007" t="s">
        <v>3090</v>
      </c>
      <c r="F4007">
        <v>1</v>
      </c>
      <c r="G4007">
        <v>0</v>
      </c>
      <c r="H4007">
        <v>0.72</v>
      </c>
      <c r="I4007">
        <v>0.72</v>
      </c>
      <c r="K4007"/>
      <c r="N4007" t="s">
        <v>3091</v>
      </c>
      <c r="O4007" t="s">
        <v>3092</v>
      </c>
      <c r="P4007" t="s">
        <v>3093</v>
      </c>
      <c r="R4007" t="s">
        <v>3094</v>
      </c>
    </row>
    <row r="4008" spans="1:18" x14ac:dyDescent="0.25">
      <c r="A4008">
        <v>24015305</v>
      </c>
      <c r="B4008" t="s">
        <v>3089</v>
      </c>
      <c r="D4008" t="s">
        <v>3090</v>
      </c>
      <c r="F4008">
        <v>1</v>
      </c>
      <c r="G4008">
        <v>0</v>
      </c>
      <c r="H4008">
        <v>0.99199999999999999</v>
      </c>
      <c r="I4008">
        <v>0.99199999999999999</v>
      </c>
      <c r="K4008"/>
      <c r="N4008" t="s">
        <v>3091</v>
      </c>
      <c r="O4008" t="s">
        <v>3092</v>
      </c>
      <c r="P4008" t="s">
        <v>3093</v>
      </c>
      <c r="R4008" t="s">
        <v>3094</v>
      </c>
    </row>
    <row r="4009" spans="1:18" x14ac:dyDescent="0.25">
      <c r="A4009">
        <v>24015800</v>
      </c>
      <c r="B4009" t="s">
        <v>3089</v>
      </c>
      <c r="D4009" t="s">
        <v>3090</v>
      </c>
      <c r="F4009">
        <v>1</v>
      </c>
      <c r="G4009">
        <v>0</v>
      </c>
      <c r="H4009">
        <v>0</v>
      </c>
      <c r="I4009">
        <v>0</v>
      </c>
      <c r="K4009"/>
      <c r="N4009" t="s">
        <v>3091</v>
      </c>
      <c r="O4009" t="s">
        <v>3092</v>
      </c>
      <c r="P4009" t="s">
        <v>3093</v>
      </c>
      <c r="R4009" t="s">
        <v>3094</v>
      </c>
    </row>
    <row r="4010" spans="1:18" x14ac:dyDescent="0.25">
      <c r="A4010">
        <v>24015900</v>
      </c>
      <c r="B4010" t="s">
        <v>3089</v>
      </c>
      <c r="D4010" t="s">
        <v>3090</v>
      </c>
      <c r="F4010">
        <v>1</v>
      </c>
      <c r="G4010">
        <v>0</v>
      </c>
      <c r="H4010">
        <v>0</v>
      </c>
      <c r="I4010">
        <v>0</v>
      </c>
      <c r="K4010"/>
      <c r="N4010" t="s">
        <v>3091</v>
      </c>
      <c r="O4010" t="s">
        <v>3092</v>
      </c>
      <c r="P4010" t="s">
        <v>3093</v>
      </c>
      <c r="R4010" t="s">
        <v>3094</v>
      </c>
    </row>
    <row r="4011" spans="1:18" x14ac:dyDescent="0.25">
      <c r="A4011">
        <v>24016402</v>
      </c>
      <c r="B4011" t="s">
        <v>3089</v>
      </c>
      <c r="D4011" t="s">
        <v>3090</v>
      </c>
      <c r="F4011">
        <v>1</v>
      </c>
      <c r="G4011">
        <v>0</v>
      </c>
      <c r="H4011">
        <v>8.76</v>
      </c>
      <c r="I4011">
        <v>8.76</v>
      </c>
      <c r="K4011"/>
      <c r="N4011" t="s">
        <v>3091</v>
      </c>
      <c r="O4011" t="s">
        <v>3092</v>
      </c>
      <c r="P4011" t="s">
        <v>3093</v>
      </c>
      <c r="R4011" t="s">
        <v>3094</v>
      </c>
    </row>
    <row r="4012" spans="1:18" x14ac:dyDescent="0.25">
      <c r="A4012">
        <v>24016600</v>
      </c>
      <c r="B4012" t="s">
        <v>3089</v>
      </c>
      <c r="D4012" t="s">
        <v>3090</v>
      </c>
      <c r="F4012">
        <v>1</v>
      </c>
      <c r="G4012">
        <v>0</v>
      </c>
      <c r="H4012">
        <v>14.7527272727273</v>
      </c>
      <c r="I4012">
        <v>14.7527272727273</v>
      </c>
      <c r="K4012"/>
      <c r="N4012" t="s">
        <v>3091</v>
      </c>
      <c r="O4012" t="s">
        <v>3092</v>
      </c>
      <c r="P4012" t="s">
        <v>3093</v>
      </c>
      <c r="R4012" t="s">
        <v>3094</v>
      </c>
    </row>
    <row r="4013" spans="1:18" x14ac:dyDescent="0.25">
      <c r="A4013">
        <v>24016800</v>
      </c>
      <c r="B4013" t="s">
        <v>3089</v>
      </c>
      <c r="D4013" t="s">
        <v>3090</v>
      </c>
      <c r="F4013">
        <v>1</v>
      </c>
      <c r="G4013">
        <v>0</v>
      </c>
      <c r="H4013">
        <v>0.52</v>
      </c>
      <c r="I4013">
        <v>0.52</v>
      </c>
      <c r="K4013"/>
      <c r="N4013" t="s">
        <v>3091</v>
      </c>
      <c r="O4013" t="s">
        <v>3092</v>
      </c>
      <c r="P4013" t="s">
        <v>3093</v>
      </c>
      <c r="R4013" t="s">
        <v>3094</v>
      </c>
    </row>
    <row r="4014" spans="1:18" x14ac:dyDescent="0.25">
      <c r="A4014">
        <v>24016900</v>
      </c>
      <c r="B4014" t="s">
        <v>3089</v>
      </c>
      <c r="D4014" t="s">
        <v>3090</v>
      </c>
      <c r="F4014">
        <v>1</v>
      </c>
      <c r="G4014">
        <v>0</v>
      </c>
      <c r="H4014">
        <v>75.356666666666598</v>
      </c>
      <c r="I4014">
        <v>75.356666666666598</v>
      </c>
      <c r="K4014"/>
      <c r="N4014" t="s">
        <v>3091</v>
      </c>
      <c r="O4014" t="s">
        <v>3092</v>
      </c>
      <c r="P4014" t="s">
        <v>3093</v>
      </c>
      <c r="R4014" t="s">
        <v>3094</v>
      </c>
    </row>
    <row r="4015" spans="1:18" x14ac:dyDescent="0.25">
      <c r="A4015">
        <v>24016901</v>
      </c>
      <c r="B4015" t="s">
        <v>3089</v>
      </c>
      <c r="D4015" t="s">
        <v>3090</v>
      </c>
      <c r="F4015">
        <v>1</v>
      </c>
      <c r="G4015">
        <v>0</v>
      </c>
      <c r="H4015">
        <v>1040</v>
      </c>
      <c r="I4015">
        <v>1040</v>
      </c>
      <c r="K4015"/>
      <c r="N4015" t="s">
        <v>3091</v>
      </c>
      <c r="O4015" t="s">
        <v>3092</v>
      </c>
      <c r="P4015" t="s">
        <v>3093</v>
      </c>
      <c r="R4015" t="s">
        <v>3094</v>
      </c>
    </row>
    <row r="4016" spans="1:18" x14ac:dyDescent="0.25">
      <c r="A4016">
        <v>24017100</v>
      </c>
      <c r="B4016" t="s">
        <v>3089</v>
      </c>
      <c r="D4016" t="s">
        <v>3090</v>
      </c>
      <c r="F4016">
        <v>1</v>
      </c>
      <c r="G4016">
        <v>0</v>
      </c>
      <c r="H4016">
        <v>69.688000000000002</v>
      </c>
      <c r="I4016">
        <v>69.688000000000002</v>
      </c>
      <c r="K4016"/>
      <c r="N4016" t="s">
        <v>3091</v>
      </c>
      <c r="O4016" t="s">
        <v>3092</v>
      </c>
      <c r="P4016" t="s">
        <v>3093</v>
      </c>
      <c r="R4016" t="s">
        <v>3094</v>
      </c>
    </row>
    <row r="4017" spans="1:18" x14ac:dyDescent="0.25">
      <c r="A4017">
        <v>24017500</v>
      </c>
      <c r="B4017" t="s">
        <v>3089</v>
      </c>
      <c r="D4017" t="s">
        <v>3090</v>
      </c>
      <c r="F4017">
        <v>1</v>
      </c>
      <c r="G4017">
        <v>0</v>
      </c>
      <c r="H4017">
        <v>0</v>
      </c>
      <c r="I4017">
        <v>0</v>
      </c>
      <c r="K4017"/>
      <c r="N4017" t="s">
        <v>3091</v>
      </c>
      <c r="O4017" t="s">
        <v>3092</v>
      </c>
      <c r="P4017" t="s">
        <v>3093</v>
      </c>
      <c r="R4017" t="s">
        <v>3094</v>
      </c>
    </row>
    <row r="4018" spans="1:18" x14ac:dyDescent="0.25">
      <c r="A4018">
        <v>24017800</v>
      </c>
      <c r="B4018" t="s">
        <v>3089</v>
      </c>
      <c r="D4018" t="s">
        <v>3090</v>
      </c>
      <c r="F4018">
        <v>1</v>
      </c>
      <c r="G4018">
        <v>0</v>
      </c>
      <c r="H4018">
        <v>0.35</v>
      </c>
      <c r="I4018">
        <v>0.35</v>
      </c>
      <c r="K4018"/>
      <c r="N4018" t="s">
        <v>3091</v>
      </c>
      <c r="O4018" t="s">
        <v>3092</v>
      </c>
      <c r="P4018" t="s">
        <v>3093</v>
      </c>
      <c r="R4018" t="s">
        <v>3094</v>
      </c>
    </row>
    <row r="4019" spans="1:18" x14ac:dyDescent="0.25">
      <c r="A4019">
        <v>24017809</v>
      </c>
      <c r="B4019" t="s">
        <v>3089</v>
      </c>
      <c r="D4019" t="s">
        <v>3090</v>
      </c>
      <c r="F4019">
        <v>1</v>
      </c>
      <c r="G4019">
        <v>0</v>
      </c>
      <c r="H4019">
        <v>0</v>
      </c>
      <c r="I4019"/>
      <c r="K4019"/>
      <c r="N4019" t="s">
        <v>3091</v>
      </c>
      <c r="O4019" t="s">
        <v>3092</v>
      </c>
      <c r="P4019" t="s">
        <v>3093</v>
      </c>
      <c r="R4019" t="s">
        <v>3094</v>
      </c>
    </row>
    <row r="4020" spans="1:18" x14ac:dyDescent="0.25">
      <c r="A4020">
        <v>24017900</v>
      </c>
      <c r="B4020" t="s">
        <v>3089</v>
      </c>
      <c r="D4020" t="s">
        <v>3090</v>
      </c>
      <c r="F4020">
        <v>1</v>
      </c>
      <c r="G4020">
        <v>0</v>
      </c>
      <c r="H4020">
        <v>0.52</v>
      </c>
      <c r="I4020">
        <v>0.52</v>
      </c>
      <c r="K4020"/>
      <c r="N4020" t="s">
        <v>3091</v>
      </c>
      <c r="O4020" t="s">
        <v>3092</v>
      </c>
      <c r="P4020" t="s">
        <v>3093</v>
      </c>
      <c r="R4020" t="s">
        <v>3094</v>
      </c>
    </row>
    <row r="4021" spans="1:18" x14ac:dyDescent="0.25">
      <c r="A4021">
        <v>24018100</v>
      </c>
      <c r="B4021" t="s">
        <v>3089</v>
      </c>
      <c r="D4021" t="s">
        <v>3090</v>
      </c>
      <c r="F4021">
        <v>1</v>
      </c>
      <c r="G4021">
        <v>0</v>
      </c>
      <c r="H4021">
        <v>0</v>
      </c>
      <c r="I4021"/>
      <c r="K4021"/>
      <c r="N4021" t="s">
        <v>3091</v>
      </c>
      <c r="O4021" t="s">
        <v>3092</v>
      </c>
      <c r="P4021" t="s">
        <v>3093</v>
      </c>
      <c r="R4021" t="s">
        <v>3094</v>
      </c>
    </row>
    <row r="4022" spans="1:18" x14ac:dyDescent="0.25">
      <c r="A4022">
        <v>24018101</v>
      </c>
      <c r="B4022" t="s">
        <v>3089</v>
      </c>
      <c r="D4022" t="s">
        <v>3090</v>
      </c>
      <c r="F4022">
        <v>1</v>
      </c>
      <c r="G4022">
        <v>0</v>
      </c>
      <c r="H4022">
        <v>140</v>
      </c>
      <c r="I4022">
        <v>140</v>
      </c>
      <c r="K4022"/>
      <c r="N4022" t="s">
        <v>3091</v>
      </c>
      <c r="O4022" t="s">
        <v>3092</v>
      </c>
      <c r="P4022" t="s">
        <v>3093</v>
      </c>
      <c r="R4022" t="s">
        <v>3094</v>
      </c>
    </row>
    <row r="4023" spans="1:18" x14ac:dyDescent="0.25">
      <c r="A4023">
        <v>24018801</v>
      </c>
      <c r="B4023" t="s">
        <v>3089</v>
      </c>
      <c r="D4023" t="s">
        <v>3090</v>
      </c>
      <c r="F4023">
        <v>1</v>
      </c>
      <c r="G4023">
        <v>0</v>
      </c>
      <c r="H4023">
        <v>2.64</v>
      </c>
      <c r="I4023">
        <v>2.64</v>
      </c>
      <c r="K4023"/>
      <c r="N4023" t="s">
        <v>3091</v>
      </c>
      <c r="O4023" t="s">
        <v>3092</v>
      </c>
      <c r="P4023" t="s">
        <v>3093</v>
      </c>
      <c r="R4023" t="s">
        <v>3094</v>
      </c>
    </row>
    <row r="4024" spans="1:18" x14ac:dyDescent="0.25">
      <c r="A4024">
        <v>24018900</v>
      </c>
      <c r="B4024" t="s">
        <v>3089</v>
      </c>
      <c r="D4024" t="s">
        <v>3090</v>
      </c>
      <c r="F4024">
        <v>1</v>
      </c>
      <c r="G4024">
        <v>0</v>
      </c>
      <c r="H4024">
        <v>0.52</v>
      </c>
      <c r="I4024">
        <v>0.52</v>
      </c>
      <c r="K4024"/>
      <c r="N4024" t="s">
        <v>3091</v>
      </c>
      <c r="O4024" t="s">
        <v>3092</v>
      </c>
      <c r="P4024" t="s">
        <v>3093</v>
      </c>
      <c r="R4024" t="s">
        <v>3094</v>
      </c>
    </row>
    <row r="4025" spans="1:18" x14ac:dyDescent="0.25">
      <c r="A4025">
        <v>24018901</v>
      </c>
      <c r="B4025" t="s">
        <v>3089</v>
      </c>
      <c r="D4025" t="s">
        <v>3090</v>
      </c>
      <c r="F4025">
        <v>1</v>
      </c>
      <c r="G4025">
        <v>0</v>
      </c>
      <c r="H4025">
        <v>0.53400000000000003</v>
      </c>
      <c r="I4025">
        <v>0.53400000000000003</v>
      </c>
      <c r="K4025"/>
      <c r="N4025" t="s">
        <v>3091</v>
      </c>
      <c r="O4025" t="s">
        <v>3092</v>
      </c>
      <c r="P4025" t="s">
        <v>3093</v>
      </c>
      <c r="R4025" t="s">
        <v>3094</v>
      </c>
    </row>
    <row r="4026" spans="1:18" x14ac:dyDescent="0.25">
      <c r="A4026">
        <v>24018902</v>
      </c>
      <c r="B4026" t="s">
        <v>3089</v>
      </c>
      <c r="D4026" t="s">
        <v>3090</v>
      </c>
      <c r="F4026">
        <v>1</v>
      </c>
      <c r="G4026">
        <v>0</v>
      </c>
      <c r="H4026">
        <v>0.43459999999999999</v>
      </c>
      <c r="I4026">
        <v>0.43459999999999999</v>
      </c>
      <c r="K4026"/>
      <c r="N4026" t="s">
        <v>3091</v>
      </c>
      <c r="O4026" t="s">
        <v>3092</v>
      </c>
      <c r="P4026" t="s">
        <v>3093</v>
      </c>
      <c r="R4026" t="s">
        <v>3094</v>
      </c>
    </row>
    <row r="4027" spans="1:18" x14ac:dyDescent="0.25">
      <c r="A4027">
        <v>24018920</v>
      </c>
      <c r="B4027" t="s">
        <v>3089</v>
      </c>
      <c r="D4027" t="s">
        <v>3090</v>
      </c>
      <c r="F4027">
        <v>1</v>
      </c>
      <c r="G4027">
        <v>0</v>
      </c>
      <c r="H4027">
        <v>0.5</v>
      </c>
      <c r="I4027">
        <v>0.5</v>
      </c>
      <c r="K4027"/>
      <c r="N4027" t="s">
        <v>3091</v>
      </c>
      <c r="O4027" t="s">
        <v>3092</v>
      </c>
      <c r="P4027" t="s">
        <v>3093</v>
      </c>
      <c r="R4027" t="s">
        <v>3094</v>
      </c>
    </row>
    <row r="4028" spans="1:18" x14ac:dyDescent="0.25">
      <c r="A4028">
        <v>24019201</v>
      </c>
      <c r="B4028" t="s">
        <v>3089</v>
      </c>
      <c r="D4028" t="s">
        <v>3090</v>
      </c>
      <c r="F4028">
        <v>1</v>
      </c>
      <c r="G4028">
        <v>0</v>
      </c>
      <c r="H4028">
        <v>20.66</v>
      </c>
      <c r="I4028">
        <v>20.66</v>
      </c>
      <c r="K4028"/>
      <c r="N4028" t="s">
        <v>3091</v>
      </c>
      <c r="O4028" t="s">
        <v>3092</v>
      </c>
      <c r="P4028" t="s">
        <v>3093</v>
      </c>
      <c r="R4028" t="s">
        <v>3094</v>
      </c>
    </row>
    <row r="4029" spans="1:18" x14ac:dyDescent="0.25">
      <c r="A4029">
        <v>24020001</v>
      </c>
      <c r="B4029" t="s">
        <v>3089</v>
      </c>
      <c r="D4029" t="s">
        <v>3090</v>
      </c>
      <c r="F4029">
        <v>1</v>
      </c>
      <c r="G4029">
        <v>0</v>
      </c>
      <c r="H4029">
        <v>0</v>
      </c>
      <c r="I4029">
        <v>0</v>
      </c>
      <c r="K4029"/>
      <c r="N4029" t="s">
        <v>3091</v>
      </c>
      <c r="O4029" t="s">
        <v>3092</v>
      </c>
      <c r="P4029" t="s">
        <v>3093</v>
      </c>
      <c r="R4029" t="s">
        <v>3094</v>
      </c>
    </row>
    <row r="4030" spans="1:18" x14ac:dyDescent="0.25">
      <c r="A4030">
        <v>24020100</v>
      </c>
      <c r="B4030" t="s">
        <v>3089</v>
      </c>
      <c r="D4030" t="s">
        <v>3090</v>
      </c>
      <c r="F4030">
        <v>1</v>
      </c>
      <c r="G4030">
        <v>0</v>
      </c>
      <c r="H4030">
        <v>0</v>
      </c>
      <c r="I4030">
        <v>0</v>
      </c>
      <c r="K4030"/>
      <c r="N4030" t="s">
        <v>3091</v>
      </c>
      <c r="O4030" t="s">
        <v>3092</v>
      </c>
      <c r="P4030" t="s">
        <v>3093</v>
      </c>
      <c r="R4030" t="s">
        <v>3094</v>
      </c>
    </row>
    <row r="4031" spans="1:18" x14ac:dyDescent="0.25">
      <c r="A4031">
        <v>24020110</v>
      </c>
      <c r="B4031" t="s">
        <v>3089</v>
      </c>
      <c r="D4031" t="s">
        <v>3090</v>
      </c>
      <c r="F4031">
        <v>1</v>
      </c>
      <c r="G4031">
        <v>0</v>
      </c>
      <c r="H4031">
        <v>17</v>
      </c>
      <c r="I4031">
        <v>17</v>
      </c>
      <c r="K4031"/>
      <c r="N4031" t="s">
        <v>3091</v>
      </c>
      <c r="O4031" t="s">
        <v>3092</v>
      </c>
      <c r="P4031" t="s">
        <v>3093</v>
      </c>
      <c r="R4031" t="s">
        <v>3094</v>
      </c>
    </row>
    <row r="4032" spans="1:18" x14ac:dyDescent="0.25">
      <c r="A4032">
        <v>24020200</v>
      </c>
      <c r="B4032" t="s">
        <v>3089</v>
      </c>
      <c r="D4032" t="s">
        <v>3090</v>
      </c>
      <c r="F4032">
        <v>1</v>
      </c>
      <c r="G4032">
        <v>0</v>
      </c>
      <c r="H4032">
        <v>5.5</v>
      </c>
      <c r="I4032">
        <v>5.5</v>
      </c>
      <c r="K4032"/>
      <c r="N4032" t="s">
        <v>3091</v>
      </c>
      <c r="O4032" t="s">
        <v>3092</v>
      </c>
      <c r="P4032" t="s">
        <v>3093</v>
      </c>
      <c r="R4032" t="s">
        <v>3094</v>
      </c>
    </row>
    <row r="4033" spans="1:18" x14ac:dyDescent="0.25">
      <c r="A4033">
        <v>24020300</v>
      </c>
      <c r="B4033" t="s">
        <v>3089</v>
      </c>
      <c r="D4033" t="s">
        <v>3090</v>
      </c>
      <c r="F4033">
        <v>1</v>
      </c>
      <c r="G4033">
        <v>0</v>
      </c>
      <c r="H4033">
        <v>0</v>
      </c>
      <c r="I4033">
        <v>0</v>
      </c>
      <c r="K4033"/>
      <c r="N4033" t="s">
        <v>3091</v>
      </c>
      <c r="O4033" t="s">
        <v>3092</v>
      </c>
      <c r="P4033" t="s">
        <v>3093</v>
      </c>
      <c r="R4033" t="s">
        <v>3094</v>
      </c>
    </row>
    <row r="4034" spans="1:18" x14ac:dyDescent="0.25">
      <c r="A4034">
        <v>24020600</v>
      </c>
      <c r="B4034" t="s">
        <v>3089</v>
      </c>
      <c r="D4034" t="s">
        <v>3090</v>
      </c>
      <c r="F4034">
        <v>1</v>
      </c>
      <c r="G4034">
        <v>0</v>
      </c>
      <c r="H4034">
        <v>5.22</v>
      </c>
      <c r="I4034">
        <v>5.22</v>
      </c>
      <c r="K4034"/>
      <c r="N4034" t="s">
        <v>3091</v>
      </c>
      <c r="O4034" t="s">
        <v>3092</v>
      </c>
      <c r="P4034" t="s">
        <v>3093</v>
      </c>
      <c r="R4034" t="s">
        <v>3094</v>
      </c>
    </row>
    <row r="4035" spans="1:18" x14ac:dyDescent="0.25">
      <c r="A4035">
        <v>24020900</v>
      </c>
      <c r="B4035" t="s">
        <v>3089</v>
      </c>
      <c r="D4035" t="s">
        <v>3090</v>
      </c>
      <c r="F4035">
        <v>1</v>
      </c>
      <c r="G4035">
        <v>0</v>
      </c>
      <c r="H4035">
        <v>34.049999999999997</v>
      </c>
      <c r="I4035">
        <v>34.049999999999997</v>
      </c>
      <c r="K4035"/>
      <c r="N4035" t="s">
        <v>3091</v>
      </c>
      <c r="O4035" t="s">
        <v>3092</v>
      </c>
      <c r="P4035" t="s">
        <v>3093</v>
      </c>
      <c r="R4035" t="s">
        <v>3094</v>
      </c>
    </row>
    <row r="4036" spans="1:18" x14ac:dyDescent="0.25">
      <c r="A4036">
        <v>24021100</v>
      </c>
      <c r="B4036" t="s">
        <v>3089</v>
      </c>
      <c r="D4036" t="s">
        <v>3090</v>
      </c>
      <c r="F4036">
        <v>1</v>
      </c>
      <c r="G4036">
        <v>0</v>
      </c>
      <c r="H4036">
        <v>34.54</v>
      </c>
      <c r="I4036">
        <v>34.54</v>
      </c>
      <c r="K4036"/>
      <c r="N4036" t="s">
        <v>3091</v>
      </c>
      <c r="O4036" t="s">
        <v>3092</v>
      </c>
      <c r="P4036" t="s">
        <v>3093</v>
      </c>
      <c r="R4036" t="s">
        <v>3094</v>
      </c>
    </row>
    <row r="4037" spans="1:18" x14ac:dyDescent="0.25">
      <c r="A4037">
        <v>24021300</v>
      </c>
      <c r="B4037" t="s">
        <v>3089</v>
      </c>
      <c r="D4037" t="s">
        <v>3090</v>
      </c>
      <c r="F4037">
        <v>1</v>
      </c>
      <c r="G4037">
        <v>0</v>
      </c>
      <c r="H4037">
        <v>17.95</v>
      </c>
      <c r="I4037">
        <v>17.95</v>
      </c>
      <c r="K4037"/>
      <c r="N4037" t="s">
        <v>3091</v>
      </c>
      <c r="O4037" t="s">
        <v>3092</v>
      </c>
      <c r="P4037" t="s">
        <v>3093</v>
      </c>
      <c r="R4037" t="s">
        <v>3094</v>
      </c>
    </row>
    <row r="4038" spans="1:18" x14ac:dyDescent="0.25">
      <c r="A4038">
        <v>24021800</v>
      </c>
      <c r="B4038" t="s">
        <v>3089</v>
      </c>
      <c r="D4038" t="s">
        <v>3090</v>
      </c>
      <c r="F4038">
        <v>1</v>
      </c>
      <c r="G4038">
        <v>0</v>
      </c>
      <c r="H4038">
        <v>9.7899999999999991</v>
      </c>
      <c r="I4038">
        <v>9.7899999999999991</v>
      </c>
      <c r="K4038"/>
      <c r="N4038" t="s">
        <v>3091</v>
      </c>
      <c r="O4038" t="s">
        <v>3092</v>
      </c>
      <c r="P4038" t="s">
        <v>3093</v>
      </c>
      <c r="R4038" t="s">
        <v>3094</v>
      </c>
    </row>
    <row r="4039" spans="1:18" x14ac:dyDescent="0.25">
      <c r="A4039">
        <v>24022011</v>
      </c>
      <c r="B4039" t="s">
        <v>3089</v>
      </c>
      <c r="D4039" t="s">
        <v>3090</v>
      </c>
      <c r="F4039">
        <v>1</v>
      </c>
      <c r="G4039">
        <v>0</v>
      </c>
      <c r="H4039">
        <v>0</v>
      </c>
      <c r="I4039">
        <v>0</v>
      </c>
      <c r="K4039"/>
      <c r="N4039" t="s">
        <v>3091</v>
      </c>
      <c r="O4039" t="s">
        <v>3092</v>
      </c>
      <c r="P4039" t="s">
        <v>3093</v>
      </c>
      <c r="R4039" t="s">
        <v>3094</v>
      </c>
    </row>
    <row r="4040" spans="1:18" x14ac:dyDescent="0.25">
      <c r="A4040">
        <v>24022055</v>
      </c>
      <c r="B4040" t="s">
        <v>3089</v>
      </c>
      <c r="D4040" t="s">
        <v>3090</v>
      </c>
      <c r="F4040">
        <v>1</v>
      </c>
      <c r="G4040">
        <v>0</v>
      </c>
      <c r="H4040">
        <v>0</v>
      </c>
      <c r="I4040"/>
      <c r="K4040"/>
      <c r="N4040" t="s">
        <v>3091</v>
      </c>
      <c r="O4040" t="s">
        <v>3092</v>
      </c>
      <c r="P4040" t="s">
        <v>3093</v>
      </c>
      <c r="R4040" t="s">
        <v>3094</v>
      </c>
    </row>
    <row r="4041" spans="1:18" x14ac:dyDescent="0.25">
      <c r="A4041">
        <v>24022056</v>
      </c>
      <c r="B4041" t="s">
        <v>3089</v>
      </c>
      <c r="D4041" t="s">
        <v>3090</v>
      </c>
      <c r="F4041">
        <v>1</v>
      </c>
      <c r="G4041">
        <v>0</v>
      </c>
      <c r="H4041">
        <v>0</v>
      </c>
      <c r="I4041"/>
      <c r="K4041"/>
      <c r="N4041" t="s">
        <v>3091</v>
      </c>
      <c r="O4041" t="s">
        <v>3092</v>
      </c>
      <c r="P4041" t="s">
        <v>3093</v>
      </c>
      <c r="R4041" t="s">
        <v>3094</v>
      </c>
    </row>
    <row r="4042" spans="1:18" x14ac:dyDescent="0.25">
      <c r="A4042">
        <v>24022500</v>
      </c>
      <c r="B4042" t="s">
        <v>3089</v>
      </c>
      <c r="D4042" t="s">
        <v>3090</v>
      </c>
      <c r="F4042">
        <v>1</v>
      </c>
      <c r="G4042">
        <v>0</v>
      </c>
      <c r="H4042">
        <v>129.01</v>
      </c>
      <c r="I4042">
        <v>129.01</v>
      </c>
      <c r="K4042"/>
      <c r="N4042" t="s">
        <v>3091</v>
      </c>
      <c r="O4042" t="s">
        <v>3092</v>
      </c>
      <c r="P4042" t="s">
        <v>3093</v>
      </c>
      <c r="R4042" t="s">
        <v>3094</v>
      </c>
    </row>
    <row r="4043" spans="1:18" x14ac:dyDescent="0.25">
      <c r="A4043">
        <v>24022600</v>
      </c>
      <c r="B4043" t="s">
        <v>3089</v>
      </c>
      <c r="D4043" t="s">
        <v>3090</v>
      </c>
      <c r="F4043">
        <v>1</v>
      </c>
      <c r="G4043">
        <v>0</v>
      </c>
      <c r="H4043">
        <v>0</v>
      </c>
      <c r="I4043">
        <v>0</v>
      </c>
      <c r="K4043"/>
      <c r="N4043" t="s">
        <v>3091</v>
      </c>
      <c r="O4043" t="s">
        <v>3092</v>
      </c>
      <c r="P4043" t="s">
        <v>3093</v>
      </c>
      <c r="R4043" t="s">
        <v>3094</v>
      </c>
    </row>
    <row r="4044" spans="1:18" x14ac:dyDescent="0.25">
      <c r="A4044">
        <v>24022700</v>
      </c>
      <c r="B4044" t="s">
        <v>3089</v>
      </c>
      <c r="D4044" t="s">
        <v>3090</v>
      </c>
      <c r="F4044">
        <v>1</v>
      </c>
      <c r="G4044">
        <v>0</v>
      </c>
      <c r="H4044">
        <v>2.56</v>
      </c>
      <c r="I4044">
        <v>2.56</v>
      </c>
      <c r="K4044"/>
      <c r="N4044" t="s">
        <v>3091</v>
      </c>
      <c r="O4044" t="s">
        <v>3092</v>
      </c>
      <c r="P4044" t="s">
        <v>3093</v>
      </c>
      <c r="R4044" t="s">
        <v>3094</v>
      </c>
    </row>
    <row r="4045" spans="1:18" x14ac:dyDescent="0.25">
      <c r="A4045">
        <v>24023000</v>
      </c>
      <c r="B4045" t="s">
        <v>3089</v>
      </c>
      <c r="D4045" t="s">
        <v>3090</v>
      </c>
      <c r="F4045">
        <v>1</v>
      </c>
      <c r="G4045">
        <v>0</v>
      </c>
      <c r="H4045">
        <v>129.75</v>
      </c>
      <c r="I4045">
        <v>129.75</v>
      </c>
      <c r="K4045"/>
      <c r="N4045" t="s">
        <v>3091</v>
      </c>
      <c r="O4045" t="s">
        <v>3092</v>
      </c>
      <c r="P4045" t="s">
        <v>3093</v>
      </c>
      <c r="R4045" t="s">
        <v>3094</v>
      </c>
    </row>
    <row r="4046" spans="1:18" x14ac:dyDescent="0.25">
      <c r="A4046">
        <v>2402303</v>
      </c>
      <c r="B4046" t="s">
        <v>3089</v>
      </c>
      <c r="D4046" t="s">
        <v>3090</v>
      </c>
      <c r="F4046">
        <v>1</v>
      </c>
      <c r="G4046">
        <v>0</v>
      </c>
      <c r="H4046">
        <v>0</v>
      </c>
      <c r="I4046"/>
      <c r="K4046"/>
      <c r="N4046" t="s">
        <v>3091</v>
      </c>
      <c r="O4046" t="s">
        <v>3092</v>
      </c>
      <c r="P4046" t="s">
        <v>3093</v>
      </c>
      <c r="R4046" t="s">
        <v>3094</v>
      </c>
    </row>
    <row r="4047" spans="1:18" x14ac:dyDescent="0.25">
      <c r="A4047">
        <v>24023200</v>
      </c>
      <c r="B4047" t="s">
        <v>3089</v>
      </c>
      <c r="D4047" t="s">
        <v>3090</v>
      </c>
      <c r="F4047">
        <v>1</v>
      </c>
      <c r="G4047">
        <v>0</v>
      </c>
      <c r="H4047">
        <v>4.5999999999999996</v>
      </c>
      <c r="I4047">
        <v>4.5999999999999996</v>
      </c>
      <c r="K4047"/>
      <c r="N4047" t="s">
        <v>3091</v>
      </c>
      <c r="O4047" t="s">
        <v>3092</v>
      </c>
      <c r="P4047" t="s">
        <v>3093</v>
      </c>
      <c r="R4047" t="s">
        <v>3094</v>
      </c>
    </row>
    <row r="4048" spans="1:18" x14ac:dyDescent="0.25">
      <c r="A4048">
        <v>24023901</v>
      </c>
      <c r="B4048" t="s">
        <v>3089</v>
      </c>
      <c r="D4048" t="s">
        <v>3090</v>
      </c>
      <c r="F4048">
        <v>1</v>
      </c>
      <c r="G4048">
        <v>0</v>
      </c>
      <c r="H4048">
        <v>8.69</v>
      </c>
      <c r="I4048">
        <v>8.69</v>
      </c>
      <c r="K4048"/>
      <c r="N4048" t="s">
        <v>3091</v>
      </c>
      <c r="O4048" t="s">
        <v>3092</v>
      </c>
      <c r="P4048" t="s">
        <v>3093</v>
      </c>
      <c r="R4048" t="s">
        <v>3094</v>
      </c>
    </row>
    <row r="4049" spans="1:18" x14ac:dyDescent="0.25">
      <c r="A4049">
        <v>24024400</v>
      </c>
      <c r="B4049" t="s">
        <v>3089</v>
      </c>
      <c r="D4049" t="s">
        <v>3090</v>
      </c>
      <c r="F4049">
        <v>1</v>
      </c>
      <c r="G4049">
        <v>0</v>
      </c>
      <c r="H4049">
        <v>0</v>
      </c>
      <c r="I4049"/>
      <c r="K4049"/>
      <c r="N4049" t="s">
        <v>3091</v>
      </c>
      <c r="O4049" t="s">
        <v>3092</v>
      </c>
      <c r="P4049" t="s">
        <v>3093</v>
      </c>
      <c r="R4049" t="s">
        <v>3094</v>
      </c>
    </row>
    <row r="4050" spans="1:18" x14ac:dyDescent="0.25">
      <c r="A4050">
        <v>24026000</v>
      </c>
      <c r="B4050" t="s">
        <v>3089</v>
      </c>
      <c r="D4050" t="s">
        <v>3090</v>
      </c>
      <c r="F4050">
        <v>1</v>
      </c>
      <c r="G4050">
        <v>0</v>
      </c>
      <c r="H4050">
        <v>0.39500000000000002</v>
      </c>
      <c r="I4050">
        <v>0.39500000000000002</v>
      </c>
      <c r="K4050"/>
      <c r="N4050" t="s">
        <v>3091</v>
      </c>
      <c r="O4050" t="s">
        <v>3092</v>
      </c>
      <c r="P4050" t="s">
        <v>3093</v>
      </c>
      <c r="R4050" t="s">
        <v>3094</v>
      </c>
    </row>
    <row r="4051" spans="1:18" x14ac:dyDescent="0.25">
      <c r="A4051">
        <v>24026601</v>
      </c>
      <c r="B4051" t="s">
        <v>3089</v>
      </c>
      <c r="D4051" t="s">
        <v>3090</v>
      </c>
      <c r="F4051">
        <v>1</v>
      </c>
      <c r="G4051">
        <v>0</v>
      </c>
      <c r="H4051">
        <v>2.8420000000000001</v>
      </c>
      <c r="I4051">
        <v>2.8420000000000001</v>
      </c>
      <c r="K4051"/>
      <c r="N4051" t="s">
        <v>3091</v>
      </c>
      <c r="O4051" t="s">
        <v>3092</v>
      </c>
      <c r="P4051" t="s">
        <v>3093</v>
      </c>
      <c r="R4051" t="s">
        <v>3094</v>
      </c>
    </row>
    <row r="4052" spans="1:18" x14ac:dyDescent="0.25">
      <c r="A4052">
        <v>24026800</v>
      </c>
      <c r="B4052" t="s">
        <v>3089</v>
      </c>
      <c r="D4052" t="s">
        <v>3090</v>
      </c>
      <c r="F4052">
        <v>1</v>
      </c>
      <c r="G4052">
        <v>0</v>
      </c>
      <c r="H4052">
        <v>90.08</v>
      </c>
      <c r="I4052">
        <v>90.08</v>
      </c>
      <c r="K4052"/>
      <c r="N4052" t="s">
        <v>3091</v>
      </c>
      <c r="O4052" t="s">
        <v>3092</v>
      </c>
      <c r="P4052" t="s">
        <v>3093</v>
      </c>
      <c r="R4052" t="s">
        <v>3094</v>
      </c>
    </row>
    <row r="4053" spans="1:18" x14ac:dyDescent="0.25">
      <c r="A4053">
        <v>24026810</v>
      </c>
      <c r="B4053" t="s">
        <v>3089</v>
      </c>
      <c r="D4053" t="s">
        <v>3090</v>
      </c>
      <c r="F4053">
        <v>1</v>
      </c>
      <c r="G4053">
        <v>0</v>
      </c>
      <c r="H4053">
        <v>109.155</v>
      </c>
      <c r="I4053">
        <v>109.155</v>
      </c>
      <c r="K4053"/>
      <c r="N4053" t="s">
        <v>3091</v>
      </c>
      <c r="O4053" t="s">
        <v>3092</v>
      </c>
      <c r="P4053" t="s">
        <v>3093</v>
      </c>
      <c r="R4053" t="s">
        <v>3094</v>
      </c>
    </row>
    <row r="4054" spans="1:18" x14ac:dyDescent="0.25">
      <c r="A4054">
        <v>24027100</v>
      </c>
      <c r="B4054" t="s">
        <v>3089</v>
      </c>
      <c r="D4054" t="s">
        <v>3090</v>
      </c>
      <c r="F4054">
        <v>1</v>
      </c>
      <c r="G4054">
        <v>0</v>
      </c>
      <c r="H4054">
        <v>0</v>
      </c>
      <c r="I4054">
        <v>0</v>
      </c>
      <c r="K4054"/>
      <c r="N4054" t="s">
        <v>3091</v>
      </c>
      <c r="O4054" t="s">
        <v>3092</v>
      </c>
      <c r="P4054" t="s">
        <v>3093</v>
      </c>
      <c r="R4054" t="s">
        <v>3094</v>
      </c>
    </row>
    <row r="4055" spans="1:18" x14ac:dyDescent="0.25">
      <c r="A4055">
        <v>24028300</v>
      </c>
      <c r="B4055" t="s">
        <v>3089</v>
      </c>
      <c r="D4055" t="s">
        <v>3090</v>
      </c>
      <c r="F4055">
        <v>1</v>
      </c>
      <c r="G4055">
        <v>0</v>
      </c>
      <c r="H4055">
        <v>99.65</v>
      </c>
      <c r="I4055">
        <v>99.65</v>
      </c>
      <c r="K4055"/>
      <c r="N4055" t="s">
        <v>3091</v>
      </c>
      <c r="O4055" t="s">
        <v>3092</v>
      </c>
      <c r="P4055" t="s">
        <v>3093</v>
      </c>
      <c r="R4055" t="s">
        <v>3094</v>
      </c>
    </row>
    <row r="4056" spans="1:18" x14ac:dyDescent="0.25">
      <c r="A4056">
        <v>24028500</v>
      </c>
      <c r="B4056" t="s">
        <v>3089</v>
      </c>
      <c r="D4056" t="s">
        <v>3090</v>
      </c>
      <c r="F4056">
        <v>1</v>
      </c>
      <c r="G4056">
        <v>0</v>
      </c>
      <c r="H4056">
        <v>78.510000000000005</v>
      </c>
      <c r="I4056">
        <v>78.510000000000005</v>
      </c>
      <c r="K4056"/>
      <c r="N4056" t="s">
        <v>3091</v>
      </c>
      <c r="O4056" t="s">
        <v>3092</v>
      </c>
      <c r="P4056" t="s">
        <v>3093</v>
      </c>
      <c r="R4056" t="s">
        <v>3094</v>
      </c>
    </row>
    <row r="4057" spans="1:18" x14ac:dyDescent="0.25">
      <c r="A4057">
        <v>24028600</v>
      </c>
      <c r="B4057" t="s">
        <v>3089</v>
      </c>
      <c r="D4057" t="s">
        <v>3090</v>
      </c>
      <c r="F4057">
        <v>1</v>
      </c>
      <c r="G4057">
        <v>0</v>
      </c>
      <c r="H4057">
        <v>114.89</v>
      </c>
      <c r="I4057">
        <v>114.89</v>
      </c>
      <c r="K4057"/>
      <c r="N4057" t="s">
        <v>3091</v>
      </c>
      <c r="O4057" t="s">
        <v>3092</v>
      </c>
      <c r="P4057" t="s">
        <v>3093</v>
      </c>
      <c r="R4057" t="s">
        <v>3094</v>
      </c>
    </row>
    <row r="4058" spans="1:18" x14ac:dyDescent="0.25">
      <c r="A4058">
        <v>24029000</v>
      </c>
      <c r="B4058" t="s">
        <v>3089</v>
      </c>
      <c r="D4058" t="s">
        <v>3090</v>
      </c>
      <c r="F4058">
        <v>1</v>
      </c>
      <c r="G4058">
        <v>0</v>
      </c>
      <c r="H4058">
        <v>6.2222222222222197</v>
      </c>
      <c r="I4058">
        <v>6.2222222222222197</v>
      </c>
      <c r="K4058"/>
      <c r="N4058" t="s">
        <v>3091</v>
      </c>
      <c r="O4058" t="s">
        <v>3092</v>
      </c>
      <c r="P4058" t="s">
        <v>3093</v>
      </c>
      <c r="R4058" t="s">
        <v>3094</v>
      </c>
    </row>
    <row r="4059" spans="1:18" x14ac:dyDescent="0.25">
      <c r="A4059">
        <v>24029303</v>
      </c>
      <c r="B4059" t="s">
        <v>3089</v>
      </c>
      <c r="D4059" t="s">
        <v>3090</v>
      </c>
      <c r="F4059">
        <v>1</v>
      </c>
      <c r="G4059">
        <v>0</v>
      </c>
      <c r="H4059">
        <v>61.432000000000002</v>
      </c>
      <c r="I4059">
        <v>61.432000000000002</v>
      </c>
      <c r="K4059"/>
      <c r="N4059" t="s">
        <v>3091</v>
      </c>
      <c r="O4059" t="s">
        <v>3092</v>
      </c>
      <c r="P4059" t="s">
        <v>3093</v>
      </c>
      <c r="R4059" t="s">
        <v>3094</v>
      </c>
    </row>
    <row r="4060" spans="1:18" x14ac:dyDescent="0.25">
      <c r="A4060">
        <v>24029910</v>
      </c>
      <c r="B4060" t="s">
        <v>3089</v>
      </c>
      <c r="D4060" t="s">
        <v>3090</v>
      </c>
      <c r="F4060">
        <v>1</v>
      </c>
      <c r="G4060">
        <v>0</v>
      </c>
      <c r="H4060">
        <v>13.11</v>
      </c>
      <c r="I4060">
        <v>13.11</v>
      </c>
      <c r="K4060"/>
      <c r="N4060" t="s">
        <v>3091</v>
      </c>
      <c r="O4060" t="s">
        <v>3092</v>
      </c>
      <c r="P4060" t="s">
        <v>3093</v>
      </c>
      <c r="R4060" t="s">
        <v>3094</v>
      </c>
    </row>
    <row r="4061" spans="1:18" x14ac:dyDescent="0.25">
      <c r="A4061">
        <v>24030010</v>
      </c>
      <c r="B4061" t="s">
        <v>3089</v>
      </c>
      <c r="D4061" t="s">
        <v>3090</v>
      </c>
      <c r="F4061">
        <v>1</v>
      </c>
      <c r="G4061">
        <v>0</v>
      </c>
      <c r="H4061">
        <v>38</v>
      </c>
      <c r="I4061">
        <v>38</v>
      </c>
      <c r="K4061"/>
      <c r="N4061" t="s">
        <v>3091</v>
      </c>
      <c r="O4061" t="s">
        <v>3092</v>
      </c>
      <c r="P4061" t="s">
        <v>3093</v>
      </c>
      <c r="R4061" t="s">
        <v>3094</v>
      </c>
    </row>
    <row r="4062" spans="1:18" x14ac:dyDescent="0.25">
      <c r="A4062">
        <v>24030300</v>
      </c>
      <c r="B4062" t="s">
        <v>3089</v>
      </c>
      <c r="D4062" t="s">
        <v>3090</v>
      </c>
      <c r="F4062">
        <v>1</v>
      </c>
      <c r="G4062">
        <v>0</v>
      </c>
      <c r="H4062">
        <v>0</v>
      </c>
      <c r="I4062">
        <v>0</v>
      </c>
      <c r="K4062"/>
      <c r="N4062" t="s">
        <v>3091</v>
      </c>
      <c r="O4062" t="s">
        <v>3092</v>
      </c>
      <c r="P4062" t="s">
        <v>3093</v>
      </c>
      <c r="R4062" t="s">
        <v>3094</v>
      </c>
    </row>
    <row r="4063" spans="1:18" x14ac:dyDescent="0.25">
      <c r="A4063">
        <v>24031306</v>
      </c>
      <c r="B4063" t="s">
        <v>3089</v>
      </c>
      <c r="D4063" t="s">
        <v>3090</v>
      </c>
      <c r="F4063">
        <v>1</v>
      </c>
      <c r="G4063">
        <v>0</v>
      </c>
      <c r="H4063">
        <v>0</v>
      </c>
      <c r="I4063">
        <v>0</v>
      </c>
      <c r="K4063"/>
      <c r="N4063" t="s">
        <v>3091</v>
      </c>
      <c r="O4063" t="s">
        <v>3092</v>
      </c>
      <c r="P4063" t="s">
        <v>3093</v>
      </c>
      <c r="R4063" t="s">
        <v>3094</v>
      </c>
    </row>
    <row r="4064" spans="1:18" x14ac:dyDescent="0.25">
      <c r="A4064">
        <v>24033200</v>
      </c>
      <c r="B4064" t="s">
        <v>3089</v>
      </c>
      <c r="D4064" t="s">
        <v>3090</v>
      </c>
      <c r="F4064">
        <v>1</v>
      </c>
      <c r="G4064">
        <v>0</v>
      </c>
      <c r="H4064">
        <v>4.75</v>
      </c>
      <c r="I4064">
        <v>4.75</v>
      </c>
      <c r="K4064"/>
      <c r="N4064" t="s">
        <v>3091</v>
      </c>
      <c r="O4064" t="s">
        <v>3092</v>
      </c>
      <c r="P4064" t="s">
        <v>3093</v>
      </c>
      <c r="R4064" t="s">
        <v>3094</v>
      </c>
    </row>
    <row r="4065" spans="1:18" x14ac:dyDescent="0.25">
      <c r="A4065">
        <v>24033669</v>
      </c>
      <c r="B4065" t="s">
        <v>3089</v>
      </c>
      <c r="D4065" t="s">
        <v>3090</v>
      </c>
      <c r="F4065">
        <v>1</v>
      </c>
      <c r="G4065">
        <v>0</v>
      </c>
      <c r="H4065">
        <v>492.6</v>
      </c>
      <c r="I4065">
        <v>492.6</v>
      </c>
      <c r="K4065"/>
      <c r="N4065" t="s">
        <v>3091</v>
      </c>
      <c r="O4065" t="s">
        <v>3092</v>
      </c>
      <c r="P4065" t="s">
        <v>3093</v>
      </c>
      <c r="R4065" t="s">
        <v>3094</v>
      </c>
    </row>
    <row r="4066" spans="1:18" x14ac:dyDescent="0.25">
      <c r="A4066">
        <v>24033764</v>
      </c>
      <c r="B4066" t="s">
        <v>3089</v>
      </c>
      <c r="D4066" t="s">
        <v>3090</v>
      </c>
      <c r="F4066">
        <v>1</v>
      </c>
      <c r="G4066">
        <v>0</v>
      </c>
      <c r="H4066">
        <v>150</v>
      </c>
      <c r="I4066">
        <v>150</v>
      </c>
      <c r="K4066"/>
      <c r="N4066" t="s">
        <v>3091</v>
      </c>
      <c r="O4066" t="s">
        <v>3092</v>
      </c>
      <c r="P4066" t="s">
        <v>3093</v>
      </c>
      <c r="R4066" t="s">
        <v>3094</v>
      </c>
    </row>
    <row r="4067" spans="1:18" x14ac:dyDescent="0.25">
      <c r="A4067">
        <v>24034000</v>
      </c>
      <c r="B4067" t="s">
        <v>3089</v>
      </c>
      <c r="D4067" t="s">
        <v>3090</v>
      </c>
      <c r="F4067">
        <v>1</v>
      </c>
      <c r="G4067">
        <v>0</v>
      </c>
      <c r="H4067">
        <v>6.44</v>
      </c>
      <c r="I4067">
        <v>6.44</v>
      </c>
      <c r="K4067"/>
      <c r="N4067" t="s">
        <v>3091</v>
      </c>
      <c r="O4067" t="s">
        <v>3092</v>
      </c>
      <c r="P4067" t="s">
        <v>3093</v>
      </c>
      <c r="R4067" t="s">
        <v>3094</v>
      </c>
    </row>
    <row r="4068" spans="1:18" x14ac:dyDescent="0.25">
      <c r="A4068">
        <v>24034010</v>
      </c>
      <c r="B4068" t="s">
        <v>3089</v>
      </c>
      <c r="D4068" t="s">
        <v>3090</v>
      </c>
      <c r="F4068">
        <v>1</v>
      </c>
      <c r="G4068">
        <v>0</v>
      </c>
      <c r="H4068">
        <v>5.3140000000000001</v>
      </c>
      <c r="I4068">
        <v>5.3140000000000001</v>
      </c>
      <c r="K4068"/>
      <c r="N4068" t="s">
        <v>3091</v>
      </c>
      <c r="O4068" t="s">
        <v>3092</v>
      </c>
      <c r="P4068" t="s">
        <v>3093</v>
      </c>
      <c r="R4068" t="s">
        <v>3094</v>
      </c>
    </row>
    <row r="4069" spans="1:18" x14ac:dyDescent="0.25">
      <c r="A4069">
        <v>24034101</v>
      </c>
      <c r="B4069" t="s">
        <v>3089</v>
      </c>
      <c r="D4069" t="s">
        <v>3090</v>
      </c>
      <c r="F4069">
        <v>1</v>
      </c>
      <c r="G4069">
        <v>0</v>
      </c>
      <c r="H4069">
        <v>32.229999999999997</v>
      </c>
      <c r="I4069">
        <v>32.229999999999997</v>
      </c>
      <c r="K4069"/>
      <c r="N4069" t="s">
        <v>3091</v>
      </c>
      <c r="O4069" t="s">
        <v>3092</v>
      </c>
      <c r="P4069" t="s">
        <v>3093</v>
      </c>
      <c r="R4069" t="s">
        <v>3094</v>
      </c>
    </row>
    <row r="4070" spans="1:18" x14ac:dyDescent="0.25">
      <c r="A4070">
        <v>24034109</v>
      </c>
      <c r="B4070" t="s">
        <v>3089</v>
      </c>
      <c r="D4070" t="s">
        <v>3090</v>
      </c>
      <c r="F4070">
        <v>1</v>
      </c>
      <c r="G4070">
        <v>0</v>
      </c>
      <c r="H4070">
        <v>0</v>
      </c>
      <c r="I4070">
        <v>0</v>
      </c>
      <c r="K4070"/>
      <c r="N4070" t="s">
        <v>3091</v>
      </c>
      <c r="O4070" t="s">
        <v>3092</v>
      </c>
      <c r="P4070" t="s">
        <v>3093</v>
      </c>
      <c r="R4070" t="s">
        <v>3094</v>
      </c>
    </row>
    <row r="4071" spans="1:18" x14ac:dyDescent="0.25">
      <c r="A4071">
        <v>24034403</v>
      </c>
      <c r="B4071" t="s">
        <v>3089</v>
      </c>
      <c r="D4071" t="s">
        <v>3090</v>
      </c>
      <c r="F4071">
        <v>1</v>
      </c>
      <c r="G4071">
        <v>0</v>
      </c>
      <c r="H4071">
        <v>0</v>
      </c>
      <c r="I4071">
        <v>0</v>
      </c>
      <c r="K4071"/>
      <c r="N4071" t="s">
        <v>3091</v>
      </c>
      <c r="O4071" t="s">
        <v>3092</v>
      </c>
      <c r="P4071" t="s">
        <v>3093</v>
      </c>
      <c r="R4071" t="s">
        <v>3094</v>
      </c>
    </row>
    <row r="4072" spans="1:18" x14ac:dyDescent="0.25">
      <c r="A4072">
        <v>24034404</v>
      </c>
      <c r="B4072" t="s">
        <v>3089</v>
      </c>
      <c r="D4072" t="s">
        <v>3090</v>
      </c>
      <c r="F4072">
        <v>1</v>
      </c>
      <c r="G4072">
        <v>0</v>
      </c>
      <c r="H4072">
        <v>0</v>
      </c>
      <c r="I4072">
        <v>0</v>
      </c>
      <c r="K4072"/>
      <c r="N4072" t="s">
        <v>3091</v>
      </c>
      <c r="O4072" t="s">
        <v>3092</v>
      </c>
      <c r="P4072" t="s">
        <v>3093</v>
      </c>
      <c r="R4072" t="s">
        <v>3094</v>
      </c>
    </row>
    <row r="4073" spans="1:18" x14ac:dyDescent="0.25">
      <c r="A4073">
        <v>24034600</v>
      </c>
      <c r="B4073" t="s">
        <v>3089</v>
      </c>
      <c r="D4073" t="s">
        <v>3090</v>
      </c>
      <c r="F4073">
        <v>1</v>
      </c>
      <c r="G4073">
        <v>0</v>
      </c>
      <c r="H4073">
        <v>11.2</v>
      </c>
      <c r="I4073">
        <v>11.2</v>
      </c>
      <c r="K4073"/>
      <c r="N4073" t="s">
        <v>3091</v>
      </c>
      <c r="O4073" t="s">
        <v>3092</v>
      </c>
      <c r="P4073" t="s">
        <v>3093</v>
      </c>
      <c r="R4073" t="s">
        <v>3094</v>
      </c>
    </row>
    <row r="4074" spans="1:18" x14ac:dyDescent="0.25">
      <c r="A4074">
        <v>24036400</v>
      </c>
      <c r="B4074" t="s">
        <v>3089</v>
      </c>
      <c r="D4074" t="s">
        <v>3090</v>
      </c>
      <c r="F4074">
        <v>1</v>
      </c>
      <c r="G4074">
        <v>0</v>
      </c>
      <c r="H4074">
        <v>111.565</v>
      </c>
      <c r="I4074">
        <v>111.565</v>
      </c>
      <c r="K4074"/>
      <c r="N4074" t="s">
        <v>3091</v>
      </c>
      <c r="O4074" t="s">
        <v>3092</v>
      </c>
      <c r="P4074" t="s">
        <v>3093</v>
      </c>
      <c r="R4074" t="s">
        <v>3094</v>
      </c>
    </row>
    <row r="4075" spans="1:18" x14ac:dyDescent="0.25">
      <c r="A4075">
        <v>24036500</v>
      </c>
      <c r="B4075" t="s">
        <v>3089</v>
      </c>
      <c r="D4075" t="s">
        <v>3090</v>
      </c>
      <c r="F4075">
        <v>1</v>
      </c>
      <c r="G4075">
        <v>0</v>
      </c>
      <c r="H4075">
        <v>74.38</v>
      </c>
      <c r="I4075">
        <v>74.38</v>
      </c>
      <c r="K4075"/>
      <c r="N4075" t="s">
        <v>3091</v>
      </c>
      <c r="O4075" t="s">
        <v>3092</v>
      </c>
      <c r="P4075" t="s">
        <v>3093</v>
      </c>
      <c r="R4075" t="s">
        <v>3094</v>
      </c>
    </row>
    <row r="4076" spans="1:18" x14ac:dyDescent="0.25">
      <c r="A4076">
        <v>24036501</v>
      </c>
      <c r="B4076" t="s">
        <v>3089</v>
      </c>
      <c r="D4076" t="s">
        <v>3090</v>
      </c>
      <c r="F4076">
        <v>1</v>
      </c>
      <c r="G4076">
        <v>0</v>
      </c>
      <c r="H4076">
        <v>0</v>
      </c>
      <c r="I4076">
        <v>0</v>
      </c>
      <c r="K4076"/>
      <c r="N4076" t="s">
        <v>3091</v>
      </c>
      <c r="O4076" t="s">
        <v>3092</v>
      </c>
      <c r="P4076" t="s">
        <v>3093</v>
      </c>
      <c r="R4076" t="s">
        <v>3094</v>
      </c>
    </row>
    <row r="4077" spans="1:18" x14ac:dyDescent="0.25">
      <c r="A4077">
        <v>24037301</v>
      </c>
      <c r="B4077" t="s">
        <v>3089</v>
      </c>
      <c r="D4077" t="s">
        <v>3090</v>
      </c>
      <c r="F4077">
        <v>1</v>
      </c>
      <c r="G4077">
        <v>0</v>
      </c>
      <c r="H4077">
        <v>9.9499999999999993</v>
      </c>
      <c r="I4077">
        <v>9.9499999999999993</v>
      </c>
      <c r="K4077"/>
      <c r="N4077" t="s">
        <v>3091</v>
      </c>
      <c r="O4077" t="s">
        <v>3092</v>
      </c>
      <c r="P4077" t="s">
        <v>3093</v>
      </c>
      <c r="R4077" t="s">
        <v>3094</v>
      </c>
    </row>
    <row r="4078" spans="1:18" x14ac:dyDescent="0.25">
      <c r="A4078">
        <v>24038500</v>
      </c>
      <c r="B4078" t="s">
        <v>3089</v>
      </c>
      <c r="D4078" t="s">
        <v>3090</v>
      </c>
      <c r="F4078">
        <v>1</v>
      </c>
      <c r="G4078">
        <v>0</v>
      </c>
      <c r="H4078">
        <v>0</v>
      </c>
      <c r="I4078">
        <v>0</v>
      </c>
      <c r="K4078"/>
      <c r="N4078" t="s">
        <v>3091</v>
      </c>
      <c r="O4078" t="s">
        <v>3092</v>
      </c>
      <c r="P4078" t="s">
        <v>3093</v>
      </c>
      <c r="R4078" t="s">
        <v>3094</v>
      </c>
    </row>
    <row r="4079" spans="1:18" x14ac:dyDescent="0.25">
      <c r="A4079">
        <v>24038501</v>
      </c>
      <c r="B4079" t="s">
        <v>3089</v>
      </c>
      <c r="D4079" t="s">
        <v>3090</v>
      </c>
      <c r="F4079">
        <v>1</v>
      </c>
      <c r="G4079">
        <v>0</v>
      </c>
      <c r="H4079">
        <v>0</v>
      </c>
      <c r="I4079">
        <v>0</v>
      </c>
      <c r="K4079"/>
      <c r="N4079" t="s">
        <v>3091</v>
      </c>
      <c r="O4079" t="s">
        <v>3092</v>
      </c>
      <c r="P4079" t="s">
        <v>3093</v>
      </c>
      <c r="R4079" t="s">
        <v>3094</v>
      </c>
    </row>
    <row r="4080" spans="1:18" x14ac:dyDescent="0.25">
      <c r="A4080">
        <v>24038502</v>
      </c>
      <c r="B4080" t="s">
        <v>3089</v>
      </c>
      <c r="D4080" t="s">
        <v>3090</v>
      </c>
      <c r="F4080">
        <v>1</v>
      </c>
      <c r="G4080">
        <v>0</v>
      </c>
      <c r="H4080">
        <v>0</v>
      </c>
      <c r="I4080">
        <v>0</v>
      </c>
      <c r="K4080"/>
      <c r="N4080" t="s">
        <v>3091</v>
      </c>
      <c r="O4080" t="s">
        <v>3092</v>
      </c>
      <c r="P4080" t="s">
        <v>3093</v>
      </c>
      <c r="R4080" t="s">
        <v>3094</v>
      </c>
    </row>
    <row r="4081" spans="1:18" x14ac:dyDescent="0.25">
      <c r="A4081">
        <v>24038505</v>
      </c>
      <c r="B4081" t="s">
        <v>3089</v>
      </c>
      <c r="D4081" t="s">
        <v>3090</v>
      </c>
      <c r="F4081">
        <v>1</v>
      </c>
      <c r="G4081">
        <v>0</v>
      </c>
      <c r="H4081">
        <v>0</v>
      </c>
      <c r="I4081">
        <v>0</v>
      </c>
      <c r="K4081"/>
      <c r="N4081" t="s">
        <v>3091</v>
      </c>
      <c r="O4081" t="s">
        <v>3092</v>
      </c>
      <c r="P4081" t="s">
        <v>3093</v>
      </c>
      <c r="R4081" t="s">
        <v>3094</v>
      </c>
    </row>
    <row r="4082" spans="1:18" x14ac:dyDescent="0.25">
      <c r="A4082">
        <v>24039100</v>
      </c>
      <c r="B4082" t="s">
        <v>3089</v>
      </c>
      <c r="D4082" t="s">
        <v>3090</v>
      </c>
      <c r="F4082">
        <v>1</v>
      </c>
      <c r="G4082">
        <v>0</v>
      </c>
      <c r="H4082">
        <v>92.678399999999996</v>
      </c>
      <c r="I4082">
        <v>92.678399999999996</v>
      </c>
      <c r="K4082"/>
      <c r="N4082" t="s">
        <v>3091</v>
      </c>
      <c r="O4082" t="s">
        <v>3092</v>
      </c>
      <c r="P4082" t="s">
        <v>3093</v>
      </c>
      <c r="R4082" t="s">
        <v>3094</v>
      </c>
    </row>
    <row r="4083" spans="1:18" x14ac:dyDescent="0.25">
      <c r="A4083">
        <v>24039401</v>
      </c>
      <c r="B4083" t="s">
        <v>3089</v>
      </c>
      <c r="D4083" t="s">
        <v>3090</v>
      </c>
      <c r="F4083">
        <v>1</v>
      </c>
      <c r="G4083">
        <v>0</v>
      </c>
      <c r="H4083">
        <v>4.5</v>
      </c>
      <c r="I4083">
        <v>4.5</v>
      </c>
      <c r="K4083"/>
      <c r="N4083" t="s">
        <v>3091</v>
      </c>
      <c r="O4083" t="s">
        <v>3092</v>
      </c>
      <c r="P4083" t="s">
        <v>3093</v>
      </c>
      <c r="R4083" t="s">
        <v>3094</v>
      </c>
    </row>
    <row r="4084" spans="1:18" x14ac:dyDescent="0.25">
      <c r="A4084">
        <v>24039403</v>
      </c>
      <c r="B4084" t="s">
        <v>3089</v>
      </c>
      <c r="D4084" t="s">
        <v>3090</v>
      </c>
      <c r="F4084">
        <v>1</v>
      </c>
      <c r="G4084">
        <v>0</v>
      </c>
      <c r="H4084">
        <v>0</v>
      </c>
      <c r="I4084">
        <v>0</v>
      </c>
      <c r="K4084"/>
      <c r="N4084" t="s">
        <v>3091</v>
      </c>
      <c r="O4084" t="s">
        <v>3092</v>
      </c>
      <c r="P4084" t="s">
        <v>3093</v>
      </c>
      <c r="R4084" t="s">
        <v>3094</v>
      </c>
    </row>
    <row r="4085" spans="1:18" x14ac:dyDescent="0.25">
      <c r="A4085">
        <v>24039404</v>
      </c>
      <c r="B4085" t="s">
        <v>3089</v>
      </c>
      <c r="D4085" t="s">
        <v>3090</v>
      </c>
      <c r="F4085">
        <v>1</v>
      </c>
      <c r="G4085">
        <v>0</v>
      </c>
      <c r="H4085">
        <v>45</v>
      </c>
      <c r="I4085">
        <v>45</v>
      </c>
      <c r="K4085"/>
      <c r="N4085" t="s">
        <v>3091</v>
      </c>
      <c r="O4085" t="s">
        <v>3092</v>
      </c>
      <c r="P4085" t="s">
        <v>3093</v>
      </c>
      <c r="R4085" t="s">
        <v>3094</v>
      </c>
    </row>
    <row r="4086" spans="1:18" x14ac:dyDescent="0.25">
      <c r="A4086">
        <v>24039600</v>
      </c>
      <c r="B4086" t="s">
        <v>3089</v>
      </c>
      <c r="D4086" t="s">
        <v>3090</v>
      </c>
      <c r="F4086">
        <v>1</v>
      </c>
      <c r="G4086">
        <v>0</v>
      </c>
      <c r="H4086">
        <v>23.06</v>
      </c>
      <c r="I4086">
        <v>23.06</v>
      </c>
      <c r="K4086"/>
      <c r="N4086" t="s">
        <v>3091</v>
      </c>
      <c r="O4086" t="s">
        <v>3092</v>
      </c>
      <c r="P4086" t="s">
        <v>3093</v>
      </c>
      <c r="R4086" t="s">
        <v>3094</v>
      </c>
    </row>
    <row r="4087" spans="1:18" x14ac:dyDescent="0.25">
      <c r="A4087">
        <v>24040100</v>
      </c>
      <c r="B4087" t="s">
        <v>3089</v>
      </c>
      <c r="D4087" t="s">
        <v>3090</v>
      </c>
      <c r="F4087">
        <v>1</v>
      </c>
      <c r="G4087">
        <v>0</v>
      </c>
      <c r="H4087">
        <v>0.86</v>
      </c>
      <c r="I4087">
        <v>0.86</v>
      </c>
      <c r="K4087"/>
      <c r="N4087" t="s">
        <v>3091</v>
      </c>
      <c r="O4087" t="s">
        <v>3092</v>
      </c>
      <c r="P4087" t="s">
        <v>3093</v>
      </c>
      <c r="R4087" t="s">
        <v>3094</v>
      </c>
    </row>
    <row r="4088" spans="1:18" x14ac:dyDescent="0.25">
      <c r="A4088">
        <v>24040200</v>
      </c>
      <c r="B4088" t="s">
        <v>3089</v>
      </c>
      <c r="D4088" t="s">
        <v>3090</v>
      </c>
      <c r="F4088">
        <v>1</v>
      </c>
      <c r="G4088">
        <v>0</v>
      </c>
      <c r="H4088">
        <v>0.70199999999999996</v>
      </c>
      <c r="I4088">
        <v>0.70199999999999996</v>
      </c>
      <c r="K4088"/>
      <c r="N4088" t="s">
        <v>3091</v>
      </c>
      <c r="O4088" t="s">
        <v>3092</v>
      </c>
      <c r="P4088" t="s">
        <v>3093</v>
      </c>
      <c r="R4088" t="s">
        <v>3094</v>
      </c>
    </row>
    <row r="4089" spans="1:18" x14ac:dyDescent="0.25">
      <c r="A4089">
        <v>24041400</v>
      </c>
      <c r="B4089" t="s">
        <v>3089</v>
      </c>
      <c r="D4089" t="s">
        <v>3090</v>
      </c>
      <c r="F4089">
        <v>1</v>
      </c>
      <c r="G4089">
        <v>0</v>
      </c>
      <c r="H4089">
        <v>16.88</v>
      </c>
      <c r="I4089">
        <v>16.88</v>
      </c>
      <c r="K4089"/>
      <c r="N4089" t="s">
        <v>3091</v>
      </c>
      <c r="O4089" t="s">
        <v>3092</v>
      </c>
      <c r="P4089" t="s">
        <v>3093</v>
      </c>
      <c r="R4089" t="s">
        <v>3094</v>
      </c>
    </row>
    <row r="4090" spans="1:18" x14ac:dyDescent="0.25">
      <c r="A4090">
        <v>24042120</v>
      </c>
      <c r="B4090" t="s">
        <v>3089</v>
      </c>
      <c r="D4090" t="s">
        <v>3090</v>
      </c>
      <c r="F4090">
        <v>1</v>
      </c>
      <c r="G4090">
        <v>0</v>
      </c>
      <c r="H4090">
        <v>0.53869999999999996</v>
      </c>
      <c r="I4090">
        <v>0.53869999999999996</v>
      </c>
      <c r="K4090"/>
      <c r="N4090" t="s">
        <v>3091</v>
      </c>
      <c r="O4090" t="s">
        <v>3092</v>
      </c>
      <c r="P4090" t="s">
        <v>3093</v>
      </c>
      <c r="R4090" t="s">
        <v>3094</v>
      </c>
    </row>
    <row r="4091" spans="1:18" x14ac:dyDescent="0.25">
      <c r="A4091">
        <v>24042140</v>
      </c>
      <c r="B4091" t="s">
        <v>3089</v>
      </c>
      <c r="D4091" t="s">
        <v>3090</v>
      </c>
      <c r="F4091">
        <v>1</v>
      </c>
      <c r="G4091">
        <v>0</v>
      </c>
      <c r="H4091">
        <v>0.74333333333333296</v>
      </c>
      <c r="I4091">
        <v>0.74333333333333296</v>
      </c>
      <c r="K4091"/>
      <c r="N4091" t="s">
        <v>3091</v>
      </c>
      <c r="O4091" t="s">
        <v>3092</v>
      </c>
      <c r="P4091" t="s">
        <v>3093</v>
      </c>
      <c r="R4091" t="s">
        <v>3094</v>
      </c>
    </row>
    <row r="4092" spans="1:18" x14ac:dyDescent="0.25">
      <c r="A4092">
        <v>24042200</v>
      </c>
      <c r="B4092" t="s">
        <v>3089</v>
      </c>
      <c r="D4092" t="s">
        <v>3090</v>
      </c>
      <c r="F4092">
        <v>1</v>
      </c>
      <c r="G4092">
        <v>0</v>
      </c>
      <c r="H4092">
        <v>0</v>
      </c>
      <c r="I4092">
        <v>0</v>
      </c>
      <c r="K4092"/>
      <c r="N4092" t="s">
        <v>3091</v>
      </c>
      <c r="O4092" t="s">
        <v>3092</v>
      </c>
      <c r="P4092" t="s">
        <v>3093</v>
      </c>
      <c r="R4092" t="s">
        <v>3094</v>
      </c>
    </row>
    <row r="4093" spans="1:18" x14ac:dyDescent="0.25">
      <c r="A4093">
        <v>24042510</v>
      </c>
      <c r="B4093" t="s">
        <v>3089</v>
      </c>
      <c r="D4093" t="s">
        <v>3090</v>
      </c>
      <c r="F4093">
        <v>1</v>
      </c>
      <c r="G4093">
        <v>0</v>
      </c>
      <c r="H4093">
        <v>6.84</v>
      </c>
      <c r="I4093">
        <v>6.84</v>
      </c>
      <c r="K4093"/>
      <c r="N4093" t="s">
        <v>3091</v>
      </c>
      <c r="O4093" t="s">
        <v>3092</v>
      </c>
      <c r="P4093" t="s">
        <v>3093</v>
      </c>
      <c r="R4093" t="s">
        <v>3094</v>
      </c>
    </row>
    <row r="4094" spans="1:18" x14ac:dyDescent="0.25">
      <c r="A4094">
        <v>24042600</v>
      </c>
      <c r="B4094" t="s">
        <v>3089</v>
      </c>
      <c r="D4094" t="s">
        <v>3090</v>
      </c>
      <c r="F4094">
        <v>1</v>
      </c>
      <c r="G4094">
        <v>0</v>
      </c>
      <c r="H4094">
        <v>2.1800000000000002</v>
      </c>
      <c r="I4094">
        <v>2.1800000000000002</v>
      </c>
      <c r="K4094"/>
      <c r="N4094" t="s">
        <v>3091</v>
      </c>
      <c r="O4094" t="s">
        <v>3092</v>
      </c>
      <c r="P4094" t="s">
        <v>3093</v>
      </c>
      <c r="R4094" t="s">
        <v>3094</v>
      </c>
    </row>
    <row r="4095" spans="1:18" x14ac:dyDescent="0.25">
      <c r="A4095">
        <v>24042700</v>
      </c>
      <c r="B4095" t="s">
        <v>3089</v>
      </c>
      <c r="D4095" t="s">
        <v>3090</v>
      </c>
      <c r="F4095">
        <v>1</v>
      </c>
      <c r="G4095">
        <v>0</v>
      </c>
      <c r="H4095">
        <v>2.27</v>
      </c>
      <c r="I4095">
        <v>2.27</v>
      </c>
      <c r="K4095"/>
      <c r="N4095" t="s">
        <v>3091</v>
      </c>
      <c r="O4095" t="s">
        <v>3092</v>
      </c>
      <c r="P4095" t="s">
        <v>3093</v>
      </c>
      <c r="R4095" t="s">
        <v>3094</v>
      </c>
    </row>
    <row r="4096" spans="1:18" x14ac:dyDescent="0.25">
      <c r="A4096">
        <v>24042800</v>
      </c>
      <c r="B4096" t="s">
        <v>3089</v>
      </c>
      <c r="D4096" t="s">
        <v>3090</v>
      </c>
      <c r="F4096">
        <v>1</v>
      </c>
      <c r="G4096">
        <v>0</v>
      </c>
      <c r="H4096">
        <v>2.4182999999999999</v>
      </c>
      <c r="I4096">
        <v>2.4182999999999999</v>
      </c>
      <c r="K4096"/>
      <c r="N4096" t="s">
        <v>3091</v>
      </c>
      <c r="O4096" t="s">
        <v>3092</v>
      </c>
      <c r="P4096" t="s">
        <v>3093</v>
      </c>
      <c r="R4096" t="s">
        <v>3094</v>
      </c>
    </row>
    <row r="4097" spans="1:18" x14ac:dyDescent="0.25">
      <c r="A4097">
        <v>24042900</v>
      </c>
      <c r="B4097" t="s">
        <v>3089</v>
      </c>
      <c r="D4097" t="s">
        <v>3090</v>
      </c>
      <c r="F4097">
        <v>1</v>
      </c>
      <c r="G4097">
        <v>0</v>
      </c>
      <c r="H4097">
        <v>2.3199999999999998</v>
      </c>
      <c r="I4097">
        <v>2.3199999999999998</v>
      </c>
      <c r="K4097"/>
      <c r="N4097" t="s">
        <v>3091</v>
      </c>
      <c r="O4097" t="s">
        <v>3092</v>
      </c>
      <c r="P4097" t="s">
        <v>3093</v>
      </c>
      <c r="R4097" t="s">
        <v>3094</v>
      </c>
    </row>
    <row r="4098" spans="1:18" x14ac:dyDescent="0.25">
      <c r="A4098">
        <v>24043000</v>
      </c>
      <c r="B4098" t="s">
        <v>3089</v>
      </c>
      <c r="D4098" t="s">
        <v>3090</v>
      </c>
      <c r="F4098">
        <v>1</v>
      </c>
      <c r="G4098">
        <v>0</v>
      </c>
      <c r="H4098">
        <v>2.31</v>
      </c>
      <c r="I4098">
        <v>2.31</v>
      </c>
      <c r="K4098"/>
      <c r="N4098" t="s">
        <v>3091</v>
      </c>
      <c r="O4098" t="s">
        <v>3092</v>
      </c>
      <c r="P4098" t="s">
        <v>3093</v>
      </c>
      <c r="R4098" t="s">
        <v>3094</v>
      </c>
    </row>
    <row r="4099" spans="1:18" x14ac:dyDescent="0.25">
      <c r="A4099">
        <v>24043100</v>
      </c>
      <c r="B4099" t="s">
        <v>3089</v>
      </c>
      <c r="D4099" t="s">
        <v>3090</v>
      </c>
      <c r="F4099">
        <v>1</v>
      </c>
      <c r="G4099">
        <v>0</v>
      </c>
      <c r="H4099">
        <v>2.6</v>
      </c>
      <c r="I4099">
        <v>2.6</v>
      </c>
      <c r="K4099"/>
      <c r="N4099" t="s">
        <v>3091</v>
      </c>
      <c r="O4099" t="s">
        <v>3092</v>
      </c>
      <c r="P4099" t="s">
        <v>3093</v>
      </c>
      <c r="R4099" t="s">
        <v>3094</v>
      </c>
    </row>
    <row r="4100" spans="1:18" x14ac:dyDescent="0.25">
      <c r="A4100">
        <v>24043200</v>
      </c>
      <c r="B4100" t="s">
        <v>3089</v>
      </c>
      <c r="D4100" t="s">
        <v>3090</v>
      </c>
      <c r="F4100">
        <v>1</v>
      </c>
      <c r="G4100">
        <v>0</v>
      </c>
      <c r="H4100">
        <v>2.9</v>
      </c>
      <c r="I4100">
        <v>2.9</v>
      </c>
      <c r="K4100"/>
      <c r="N4100" t="s">
        <v>3091</v>
      </c>
      <c r="O4100" t="s">
        <v>3092</v>
      </c>
      <c r="P4100" t="s">
        <v>3093</v>
      </c>
      <c r="R4100" t="s">
        <v>3094</v>
      </c>
    </row>
    <row r="4101" spans="1:18" x14ac:dyDescent="0.25">
      <c r="A4101">
        <v>24043300</v>
      </c>
      <c r="B4101" t="s">
        <v>3089</v>
      </c>
      <c r="D4101" t="s">
        <v>3090</v>
      </c>
      <c r="F4101">
        <v>1</v>
      </c>
      <c r="G4101">
        <v>0</v>
      </c>
      <c r="H4101">
        <v>5.5</v>
      </c>
      <c r="I4101">
        <v>5.5</v>
      </c>
      <c r="K4101"/>
      <c r="N4101" t="s">
        <v>3091</v>
      </c>
      <c r="O4101" t="s">
        <v>3092</v>
      </c>
      <c r="P4101" t="s">
        <v>3093</v>
      </c>
      <c r="R4101" t="s">
        <v>3094</v>
      </c>
    </row>
    <row r="4102" spans="1:18" x14ac:dyDescent="0.25">
      <c r="A4102">
        <v>24043400</v>
      </c>
      <c r="B4102" t="s">
        <v>3089</v>
      </c>
      <c r="D4102" t="s">
        <v>3090</v>
      </c>
      <c r="F4102">
        <v>1</v>
      </c>
      <c r="G4102">
        <v>0</v>
      </c>
      <c r="H4102">
        <v>5.33</v>
      </c>
      <c r="I4102">
        <v>5.33</v>
      </c>
      <c r="K4102"/>
      <c r="N4102" t="s">
        <v>3091</v>
      </c>
      <c r="O4102" t="s">
        <v>3092</v>
      </c>
      <c r="P4102" t="s">
        <v>3093</v>
      </c>
      <c r="R4102" t="s">
        <v>3094</v>
      </c>
    </row>
    <row r="4103" spans="1:18" x14ac:dyDescent="0.25">
      <c r="A4103">
        <v>24043600</v>
      </c>
      <c r="B4103" t="s">
        <v>3089</v>
      </c>
      <c r="D4103" t="s">
        <v>3090</v>
      </c>
      <c r="F4103">
        <v>1</v>
      </c>
      <c r="G4103">
        <v>0</v>
      </c>
      <c r="H4103">
        <v>7.19</v>
      </c>
      <c r="I4103">
        <v>7.19</v>
      </c>
      <c r="K4103"/>
      <c r="N4103" t="s">
        <v>3091</v>
      </c>
      <c r="O4103" t="s">
        <v>3092</v>
      </c>
      <c r="P4103" t="s">
        <v>3093</v>
      </c>
      <c r="R4103" t="s">
        <v>3094</v>
      </c>
    </row>
    <row r="4104" spans="1:18" x14ac:dyDescent="0.25">
      <c r="A4104">
        <v>24043700</v>
      </c>
      <c r="B4104" t="s">
        <v>3089</v>
      </c>
      <c r="D4104" t="s">
        <v>3090</v>
      </c>
      <c r="F4104">
        <v>1</v>
      </c>
      <c r="G4104">
        <v>0</v>
      </c>
      <c r="H4104">
        <v>10.25</v>
      </c>
      <c r="I4104">
        <v>10.25</v>
      </c>
      <c r="K4104"/>
      <c r="N4104" t="s">
        <v>3091</v>
      </c>
      <c r="O4104" t="s">
        <v>3092</v>
      </c>
      <c r="P4104" t="s">
        <v>3093</v>
      </c>
      <c r="R4104" t="s">
        <v>3094</v>
      </c>
    </row>
    <row r="4105" spans="1:18" x14ac:dyDescent="0.25">
      <c r="A4105">
        <v>24043800</v>
      </c>
      <c r="B4105" t="s">
        <v>3089</v>
      </c>
      <c r="D4105" t="s">
        <v>3090</v>
      </c>
      <c r="F4105">
        <v>1</v>
      </c>
      <c r="G4105">
        <v>0</v>
      </c>
      <c r="H4105">
        <v>16.53</v>
      </c>
      <c r="I4105">
        <v>16.53</v>
      </c>
      <c r="K4105"/>
      <c r="N4105" t="s">
        <v>3091</v>
      </c>
      <c r="O4105" t="s">
        <v>3092</v>
      </c>
      <c r="P4105" t="s">
        <v>3093</v>
      </c>
      <c r="R4105" t="s">
        <v>3094</v>
      </c>
    </row>
    <row r="4106" spans="1:18" x14ac:dyDescent="0.25">
      <c r="A4106">
        <v>24043900</v>
      </c>
      <c r="B4106" t="s">
        <v>3089</v>
      </c>
      <c r="D4106" t="s">
        <v>3090</v>
      </c>
      <c r="F4106">
        <v>1</v>
      </c>
      <c r="G4106">
        <v>0</v>
      </c>
      <c r="H4106">
        <v>20.58</v>
      </c>
      <c r="I4106">
        <v>20.58</v>
      </c>
      <c r="K4106"/>
      <c r="N4106" t="s">
        <v>3091</v>
      </c>
      <c r="O4106" t="s">
        <v>3092</v>
      </c>
      <c r="P4106" t="s">
        <v>3093</v>
      </c>
      <c r="R4106" t="s">
        <v>3094</v>
      </c>
    </row>
    <row r="4107" spans="1:18" x14ac:dyDescent="0.25">
      <c r="A4107">
        <v>24044105</v>
      </c>
      <c r="B4107" t="s">
        <v>3089</v>
      </c>
      <c r="D4107" t="s">
        <v>3090</v>
      </c>
      <c r="F4107">
        <v>1</v>
      </c>
      <c r="G4107">
        <v>0</v>
      </c>
      <c r="H4107">
        <v>2.9672727272727299</v>
      </c>
      <c r="I4107">
        <v>2.9672727272727299</v>
      </c>
      <c r="K4107"/>
      <c r="N4107" t="s">
        <v>3091</v>
      </c>
      <c r="O4107" t="s">
        <v>3092</v>
      </c>
      <c r="P4107" t="s">
        <v>3093</v>
      </c>
      <c r="R4107" t="s">
        <v>3094</v>
      </c>
    </row>
    <row r="4108" spans="1:18" x14ac:dyDescent="0.25">
      <c r="A4108">
        <v>24044400</v>
      </c>
      <c r="B4108" t="s">
        <v>3089</v>
      </c>
      <c r="D4108" t="s">
        <v>3090</v>
      </c>
      <c r="F4108">
        <v>1</v>
      </c>
      <c r="G4108">
        <v>0</v>
      </c>
      <c r="H4108">
        <v>4.4283333333333301</v>
      </c>
      <c r="I4108">
        <v>4.4283333333333301</v>
      </c>
      <c r="K4108"/>
      <c r="N4108" t="s">
        <v>3091</v>
      </c>
      <c r="O4108" t="s">
        <v>3092</v>
      </c>
      <c r="P4108" t="s">
        <v>3093</v>
      </c>
      <c r="R4108" t="s">
        <v>3094</v>
      </c>
    </row>
    <row r="4109" spans="1:18" x14ac:dyDescent="0.25">
      <c r="A4109">
        <v>24044600</v>
      </c>
      <c r="B4109" t="s">
        <v>3089</v>
      </c>
      <c r="D4109" t="s">
        <v>3090</v>
      </c>
      <c r="F4109">
        <v>1</v>
      </c>
      <c r="G4109">
        <v>0</v>
      </c>
      <c r="H4109">
        <v>34.89</v>
      </c>
      <c r="I4109">
        <v>34.89</v>
      </c>
      <c r="K4109"/>
      <c r="N4109" t="s">
        <v>3091</v>
      </c>
      <c r="O4109" t="s">
        <v>3092</v>
      </c>
      <c r="P4109" t="s">
        <v>3093</v>
      </c>
      <c r="R4109" t="s">
        <v>3094</v>
      </c>
    </row>
    <row r="4110" spans="1:18" x14ac:dyDescent="0.25">
      <c r="A4110">
        <v>24045100</v>
      </c>
      <c r="B4110" t="s">
        <v>3089</v>
      </c>
      <c r="D4110" t="s">
        <v>3090</v>
      </c>
      <c r="F4110">
        <v>1</v>
      </c>
      <c r="G4110">
        <v>0</v>
      </c>
      <c r="H4110">
        <v>13.64</v>
      </c>
      <c r="I4110">
        <v>13.64</v>
      </c>
      <c r="K4110"/>
      <c r="N4110" t="s">
        <v>3091</v>
      </c>
      <c r="O4110" t="s">
        <v>3092</v>
      </c>
      <c r="P4110" t="s">
        <v>3093</v>
      </c>
      <c r="R4110" t="s">
        <v>3094</v>
      </c>
    </row>
    <row r="4111" spans="1:18" x14ac:dyDescent="0.25">
      <c r="A4111">
        <v>24045300</v>
      </c>
      <c r="B4111" t="s">
        <v>3089</v>
      </c>
      <c r="D4111" t="s">
        <v>3090</v>
      </c>
      <c r="F4111">
        <v>1</v>
      </c>
      <c r="G4111">
        <v>0</v>
      </c>
      <c r="H4111">
        <v>8.69</v>
      </c>
      <c r="I4111">
        <v>8.69</v>
      </c>
      <c r="K4111"/>
      <c r="N4111" t="s">
        <v>3091</v>
      </c>
      <c r="O4111" t="s">
        <v>3092</v>
      </c>
      <c r="P4111" t="s">
        <v>3093</v>
      </c>
      <c r="R4111" t="s">
        <v>3094</v>
      </c>
    </row>
    <row r="4112" spans="1:18" x14ac:dyDescent="0.25">
      <c r="A4112">
        <v>24046200</v>
      </c>
      <c r="B4112" t="s">
        <v>3089</v>
      </c>
      <c r="D4112" t="s">
        <v>3090</v>
      </c>
      <c r="F4112">
        <v>1</v>
      </c>
      <c r="G4112">
        <v>0</v>
      </c>
      <c r="H4112">
        <v>0</v>
      </c>
      <c r="I4112">
        <v>0</v>
      </c>
      <c r="K4112"/>
      <c r="N4112" t="s">
        <v>3091</v>
      </c>
      <c r="O4112" t="s">
        <v>3092</v>
      </c>
      <c r="P4112" t="s">
        <v>3093</v>
      </c>
      <c r="R4112" t="s">
        <v>3094</v>
      </c>
    </row>
    <row r="4113" spans="1:18" x14ac:dyDescent="0.25">
      <c r="A4113">
        <v>24046400</v>
      </c>
      <c r="B4113" t="s">
        <v>3089</v>
      </c>
      <c r="D4113" t="s">
        <v>3090</v>
      </c>
      <c r="F4113">
        <v>1</v>
      </c>
      <c r="G4113">
        <v>0</v>
      </c>
      <c r="H4113">
        <v>17.12</v>
      </c>
      <c r="I4113">
        <v>17.12</v>
      </c>
      <c r="K4113"/>
      <c r="N4113" t="s">
        <v>3091</v>
      </c>
      <c r="O4113" t="s">
        <v>3092</v>
      </c>
      <c r="P4113" t="s">
        <v>3093</v>
      </c>
      <c r="R4113" t="s">
        <v>3094</v>
      </c>
    </row>
    <row r="4114" spans="1:18" x14ac:dyDescent="0.25">
      <c r="A4114">
        <v>24046900</v>
      </c>
      <c r="B4114" t="s">
        <v>3089</v>
      </c>
      <c r="D4114" t="s">
        <v>3090</v>
      </c>
      <c r="F4114">
        <v>1</v>
      </c>
      <c r="G4114">
        <v>0</v>
      </c>
      <c r="H4114">
        <v>0</v>
      </c>
      <c r="I4114">
        <v>0</v>
      </c>
      <c r="K4114"/>
      <c r="N4114" t="s">
        <v>3091</v>
      </c>
      <c r="O4114" t="s">
        <v>3092</v>
      </c>
      <c r="P4114" t="s">
        <v>3093</v>
      </c>
      <c r="R4114" t="s">
        <v>3094</v>
      </c>
    </row>
    <row r="4115" spans="1:18" x14ac:dyDescent="0.25">
      <c r="A4115">
        <v>24047000</v>
      </c>
      <c r="B4115" t="s">
        <v>3089</v>
      </c>
      <c r="D4115" t="s">
        <v>3090</v>
      </c>
      <c r="F4115">
        <v>1</v>
      </c>
      <c r="G4115">
        <v>0</v>
      </c>
      <c r="H4115">
        <v>78.510000000000005</v>
      </c>
      <c r="I4115">
        <v>78.510000000000005</v>
      </c>
      <c r="K4115"/>
      <c r="N4115" t="s">
        <v>3091</v>
      </c>
      <c r="O4115" t="s">
        <v>3092</v>
      </c>
      <c r="P4115" t="s">
        <v>3093</v>
      </c>
      <c r="R4115" t="s">
        <v>3094</v>
      </c>
    </row>
    <row r="4116" spans="1:18" x14ac:dyDescent="0.25">
      <c r="A4116">
        <v>24047500</v>
      </c>
      <c r="B4116" t="s">
        <v>3089</v>
      </c>
      <c r="D4116" t="s">
        <v>3090</v>
      </c>
      <c r="F4116">
        <v>1</v>
      </c>
      <c r="G4116">
        <v>0</v>
      </c>
      <c r="H4116">
        <v>5.07</v>
      </c>
      <c r="I4116">
        <v>5.07</v>
      </c>
      <c r="K4116"/>
      <c r="N4116" t="s">
        <v>3091</v>
      </c>
      <c r="O4116" t="s">
        <v>3092</v>
      </c>
      <c r="P4116" t="s">
        <v>3093</v>
      </c>
      <c r="R4116" t="s">
        <v>3094</v>
      </c>
    </row>
    <row r="4117" spans="1:18" x14ac:dyDescent="0.25">
      <c r="A4117">
        <v>24047800</v>
      </c>
      <c r="B4117" t="s">
        <v>3089</v>
      </c>
      <c r="D4117" t="s">
        <v>3090</v>
      </c>
      <c r="F4117">
        <v>1</v>
      </c>
      <c r="G4117">
        <v>0</v>
      </c>
      <c r="H4117">
        <v>0.98714285714285699</v>
      </c>
      <c r="I4117">
        <v>0.98714285714285699</v>
      </c>
      <c r="K4117"/>
      <c r="N4117" t="s">
        <v>3091</v>
      </c>
      <c r="O4117" t="s">
        <v>3092</v>
      </c>
      <c r="P4117" t="s">
        <v>3093</v>
      </c>
      <c r="R4117" t="s">
        <v>3094</v>
      </c>
    </row>
    <row r="4118" spans="1:18" x14ac:dyDescent="0.25">
      <c r="A4118">
        <v>24047801</v>
      </c>
      <c r="B4118" t="s">
        <v>3089</v>
      </c>
      <c r="D4118" t="s">
        <v>3090</v>
      </c>
      <c r="F4118">
        <v>1</v>
      </c>
      <c r="G4118">
        <v>0</v>
      </c>
      <c r="H4118">
        <v>0</v>
      </c>
      <c r="I4118"/>
      <c r="K4118"/>
      <c r="N4118" t="s">
        <v>3091</v>
      </c>
      <c r="O4118" t="s">
        <v>3092</v>
      </c>
      <c r="P4118" t="s">
        <v>3093</v>
      </c>
      <c r="R4118" t="s">
        <v>3094</v>
      </c>
    </row>
    <row r="4119" spans="1:18" x14ac:dyDescent="0.25">
      <c r="A4119">
        <v>24050200</v>
      </c>
      <c r="B4119" t="s">
        <v>3089</v>
      </c>
      <c r="D4119" t="s">
        <v>3090</v>
      </c>
      <c r="F4119">
        <v>1</v>
      </c>
      <c r="G4119">
        <v>0</v>
      </c>
      <c r="H4119">
        <v>0</v>
      </c>
      <c r="I4119">
        <v>0</v>
      </c>
      <c r="K4119"/>
      <c r="N4119" t="s">
        <v>3091</v>
      </c>
      <c r="O4119" t="s">
        <v>3092</v>
      </c>
      <c r="P4119" t="s">
        <v>3093</v>
      </c>
      <c r="R4119" t="s">
        <v>3094</v>
      </c>
    </row>
    <row r="4120" spans="1:18" x14ac:dyDescent="0.25">
      <c r="A4120">
        <v>24050300</v>
      </c>
      <c r="B4120" t="s">
        <v>3089</v>
      </c>
      <c r="D4120" t="s">
        <v>3090</v>
      </c>
      <c r="F4120">
        <v>1</v>
      </c>
      <c r="G4120">
        <v>0</v>
      </c>
      <c r="H4120">
        <v>0.183</v>
      </c>
      <c r="I4120">
        <v>0.183</v>
      </c>
      <c r="K4120"/>
      <c r="N4120" t="s">
        <v>3091</v>
      </c>
      <c r="O4120" t="s">
        <v>3092</v>
      </c>
      <c r="P4120" t="s">
        <v>3093</v>
      </c>
      <c r="R4120" t="s">
        <v>3094</v>
      </c>
    </row>
    <row r="4121" spans="1:18" x14ac:dyDescent="0.25">
      <c r="A4121">
        <v>24050900</v>
      </c>
      <c r="B4121" t="s">
        <v>3089</v>
      </c>
      <c r="D4121" t="s">
        <v>3090</v>
      </c>
      <c r="F4121">
        <v>1</v>
      </c>
      <c r="G4121">
        <v>0</v>
      </c>
      <c r="H4121">
        <v>0</v>
      </c>
      <c r="I4121">
        <v>0</v>
      </c>
      <c r="K4121"/>
      <c r="N4121" t="s">
        <v>3091</v>
      </c>
      <c r="O4121" t="s">
        <v>3092</v>
      </c>
      <c r="P4121" t="s">
        <v>3093</v>
      </c>
      <c r="R4121" t="s">
        <v>3094</v>
      </c>
    </row>
    <row r="4122" spans="1:18" x14ac:dyDescent="0.25">
      <c r="A4122">
        <v>24050901</v>
      </c>
      <c r="B4122" t="s">
        <v>3089</v>
      </c>
      <c r="D4122" t="s">
        <v>3090</v>
      </c>
      <c r="F4122">
        <v>1</v>
      </c>
      <c r="G4122">
        <v>0</v>
      </c>
      <c r="H4122">
        <v>57.2057</v>
      </c>
      <c r="I4122">
        <v>57.2057</v>
      </c>
      <c r="K4122"/>
      <c r="N4122" t="s">
        <v>3091</v>
      </c>
      <c r="O4122" t="s">
        <v>3092</v>
      </c>
      <c r="P4122" t="s">
        <v>3093</v>
      </c>
      <c r="R4122" t="s">
        <v>3094</v>
      </c>
    </row>
    <row r="4123" spans="1:18" x14ac:dyDescent="0.25">
      <c r="A4123">
        <v>24050903</v>
      </c>
      <c r="B4123" t="s">
        <v>3089</v>
      </c>
      <c r="D4123" t="s">
        <v>3090</v>
      </c>
      <c r="F4123">
        <v>1</v>
      </c>
      <c r="G4123">
        <v>0</v>
      </c>
      <c r="H4123">
        <v>30.5</v>
      </c>
      <c r="I4123">
        <v>30.5</v>
      </c>
      <c r="K4123"/>
      <c r="N4123" t="s">
        <v>3091</v>
      </c>
      <c r="O4123" t="s">
        <v>3092</v>
      </c>
      <c r="P4123" t="s">
        <v>3093</v>
      </c>
      <c r="R4123" t="s">
        <v>3094</v>
      </c>
    </row>
    <row r="4124" spans="1:18" x14ac:dyDescent="0.25">
      <c r="A4124">
        <v>24050904</v>
      </c>
      <c r="B4124" t="s">
        <v>3089</v>
      </c>
      <c r="D4124" t="s">
        <v>3090</v>
      </c>
      <c r="F4124">
        <v>1</v>
      </c>
      <c r="G4124">
        <v>0</v>
      </c>
      <c r="H4124">
        <v>95.36</v>
      </c>
      <c r="I4124">
        <v>95.36</v>
      </c>
      <c r="K4124"/>
      <c r="N4124" t="s">
        <v>3091</v>
      </c>
      <c r="O4124" t="s">
        <v>3092</v>
      </c>
      <c r="P4124" t="s">
        <v>3093</v>
      </c>
      <c r="R4124" t="s">
        <v>3094</v>
      </c>
    </row>
    <row r="4125" spans="1:18" x14ac:dyDescent="0.25">
      <c r="A4125">
        <v>24051300</v>
      </c>
      <c r="B4125" t="s">
        <v>3089</v>
      </c>
      <c r="D4125" t="s">
        <v>3090</v>
      </c>
      <c r="F4125">
        <v>1</v>
      </c>
      <c r="G4125">
        <v>0</v>
      </c>
      <c r="H4125">
        <v>0</v>
      </c>
      <c r="I4125"/>
      <c r="K4125"/>
      <c r="N4125" t="s">
        <v>3091</v>
      </c>
      <c r="O4125" t="s">
        <v>3092</v>
      </c>
      <c r="P4125" t="s">
        <v>3093</v>
      </c>
      <c r="R4125" t="s">
        <v>3094</v>
      </c>
    </row>
    <row r="4126" spans="1:18" x14ac:dyDescent="0.25">
      <c r="A4126">
        <v>24052400</v>
      </c>
      <c r="B4126" t="s">
        <v>3089</v>
      </c>
      <c r="D4126" t="s">
        <v>3090</v>
      </c>
      <c r="F4126">
        <v>1</v>
      </c>
      <c r="G4126">
        <v>0</v>
      </c>
      <c r="H4126">
        <v>0</v>
      </c>
      <c r="I4126">
        <v>0</v>
      </c>
      <c r="K4126"/>
      <c r="N4126" t="s">
        <v>3091</v>
      </c>
      <c r="O4126" t="s">
        <v>3092</v>
      </c>
      <c r="P4126" t="s">
        <v>3093</v>
      </c>
      <c r="R4126" t="s">
        <v>3094</v>
      </c>
    </row>
    <row r="4127" spans="1:18" x14ac:dyDescent="0.25">
      <c r="A4127">
        <v>24052900</v>
      </c>
      <c r="B4127" t="s">
        <v>3089</v>
      </c>
      <c r="D4127" t="s">
        <v>3090</v>
      </c>
      <c r="F4127">
        <v>1</v>
      </c>
      <c r="G4127">
        <v>0</v>
      </c>
      <c r="H4127">
        <v>16.64</v>
      </c>
      <c r="I4127">
        <v>16.64</v>
      </c>
      <c r="K4127"/>
      <c r="N4127" t="s">
        <v>3091</v>
      </c>
      <c r="O4127" t="s">
        <v>3092</v>
      </c>
      <c r="P4127" t="s">
        <v>3093</v>
      </c>
      <c r="R4127" t="s">
        <v>3094</v>
      </c>
    </row>
    <row r="4128" spans="1:18" x14ac:dyDescent="0.25">
      <c r="A4128">
        <v>24055700</v>
      </c>
      <c r="B4128" t="s">
        <v>3089</v>
      </c>
      <c r="D4128" t="s">
        <v>3090</v>
      </c>
      <c r="F4128">
        <v>1</v>
      </c>
      <c r="G4128">
        <v>0</v>
      </c>
      <c r="H4128">
        <v>7.2733333333333299</v>
      </c>
      <c r="I4128">
        <v>7.2733333333333299</v>
      </c>
      <c r="K4128"/>
      <c r="N4128" t="s">
        <v>3091</v>
      </c>
      <c r="O4128" t="s">
        <v>3092</v>
      </c>
      <c r="P4128" t="s">
        <v>3093</v>
      </c>
      <c r="R4128" t="s">
        <v>3094</v>
      </c>
    </row>
    <row r="4129" spans="1:18" x14ac:dyDescent="0.25">
      <c r="A4129">
        <v>24057300</v>
      </c>
      <c r="B4129" t="s">
        <v>3089</v>
      </c>
      <c r="D4129" t="s">
        <v>3090</v>
      </c>
      <c r="F4129">
        <v>1</v>
      </c>
      <c r="G4129">
        <v>0</v>
      </c>
      <c r="H4129">
        <v>0</v>
      </c>
      <c r="I4129">
        <v>0</v>
      </c>
      <c r="K4129"/>
      <c r="N4129" t="s">
        <v>3091</v>
      </c>
      <c r="O4129" t="s">
        <v>3092</v>
      </c>
      <c r="P4129" t="s">
        <v>3093</v>
      </c>
      <c r="R4129" t="s">
        <v>3094</v>
      </c>
    </row>
    <row r="4130" spans="1:18" x14ac:dyDescent="0.25">
      <c r="A4130">
        <v>24058200</v>
      </c>
      <c r="B4130" t="s">
        <v>3089</v>
      </c>
      <c r="D4130" t="s">
        <v>3090</v>
      </c>
      <c r="F4130">
        <v>1</v>
      </c>
      <c r="G4130">
        <v>0</v>
      </c>
      <c r="H4130">
        <v>20.74</v>
      </c>
      <c r="I4130">
        <v>20.74</v>
      </c>
      <c r="K4130"/>
      <c r="N4130" t="s">
        <v>3091</v>
      </c>
      <c r="O4130" t="s">
        <v>3092</v>
      </c>
      <c r="P4130" t="s">
        <v>3093</v>
      </c>
      <c r="R4130" t="s">
        <v>3094</v>
      </c>
    </row>
    <row r="4131" spans="1:18" x14ac:dyDescent="0.25">
      <c r="A4131">
        <v>24059300</v>
      </c>
      <c r="B4131" t="s">
        <v>3089</v>
      </c>
      <c r="D4131" t="s">
        <v>3090</v>
      </c>
      <c r="F4131">
        <v>1</v>
      </c>
      <c r="G4131">
        <v>0</v>
      </c>
      <c r="H4131">
        <v>0</v>
      </c>
      <c r="I4131">
        <v>0</v>
      </c>
      <c r="K4131"/>
      <c r="N4131" t="s">
        <v>3091</v>
      </c>
      <c r="O4131" t="s">
        <v>3092</v>
      </c>
      <c r="P4131" t="s">
        <v>3093</v>
      </c>
      <c r="R4131" t="s">
        <v>3094</v>
      </c>
    </row>
    <row r="4132" spans="1:18" x14ac:dyDescent="0.25">
      <c r="A4132">
        <v>24059400</v>
      </c>
      <c r="B4132" t="s">
        <v>3089</v>
      </c>
      <c r="D4132" t="s">
        <v>3090</v>
      </c>
      <c r="F4132">
        <v>1</v>
      </c>
      <c r="G4132">
        <v>0</v>
      </c>
      <c r="H4132">
        <v>7.1333333333333304E-2</v>
      </c>
      <c r="I4132">
        <v>7.1333333333333304E-2</v>
      </c>
      <c r="K4132"/>
      <c r="N4132" t="s">
        <v>3091</v>
      </c>
      <c r="O4132" t="s">
        <v>3092</v>
      </c>
      <c r="P4132" t="s">
        <v>3093</v>
      </c>
      <c r="R4132" t="s">
        <v>3094</v>
      </c>
    </row>
    <row r="4133" spans="1:18" x14ac:dyDescent="0.25">
      <c r="A4133">
        <v>24059703</v>
      </c>
      <c r="B4133" t="s">
        <v>3089</v>
      </c>
      <c r="D4133" t="s">
        <v>3090</v>
      </c>
      <c r="F4133">
        <v>1</v>
      </c>
      <c r="G4133">
        <v>0</v>
      </c>
      <c r="H4133">
        <v>499.72</v>
      </c>
      <c r="I4133">
        <v>499.72</v>
      </c>
      <c r="K4133"/>
      <c r="N4133" t="s">
        <v>3091</v>
      </c>
      <c r="O4133" t="s">
        <v>3092</v>
      </c>
      <c r="P4133" t="s">
        <v>3093</v>
      </c>
      <c r="R4133" t="s">
        <v>3094</v>
      </c>
    </row>
    <row r="4134" spans="1:18" x14ac:dyDescent="0.25">
      <c r="A4134">
        <v>24060405</v>
      </c>
      <c r="B4134" t="s">
        <v>3089</v>
      </c>
      <c r="D4134" t="s">
        <v>3090</v>
      </c>
      <c r="F4134">
        <v>1</v>
      </c>
      <c r="G4134">
        <v>0</v>
      </c>
      <c r="H4134">
        <v>0.68400000000000005</v>
      </c>
      <c r="I4134">
        <v>0.68400000000000005</v>
      </c>
      <c r="K4134"/>
      <c r="N4134" t="s">
        <v>3091</v>
      </c>
      <c r="O4134" t="s">
        <v>3092</v>
      </c>
      <c r="P4134" t="s">
        <v>3093</v>
      </c>
      <c r="R4134" t="s">
        <v>3094</v>
      </c>
    </row>
    <row r="4135" spans="1:18" x14ac:dyDescent="0.25">
      <c r="A4135">
        <v>24060900</v>
      </c>
      <c r="B4135" t="s">
        <v>3089</v>
      </c>
      <c r="D4135" t="s">
        <v>3090</v>
      </c>
      <c r="F4135">
        <v>1</v>
      </c>
      <c r="G4135">
        <v>0</v>
      </c>
      <c r="H4135">
        <v>93.46</v>
      </c>
      <c r="I4135">
        <v>93.46</v>
      </c>
      <c r="K4135"/>
      <c r="N4135" t="s">
        <v>3091</v>
      </c>
      <c r="O4135" t="s">
        <v>3092</v>
      </c>
      <c r="P4135" t="s">
        <v>3093</v>
      </c>
      <c r="R4135" t="s">
        <v>3094</v>
      </c>
    </row>
    <row r="4136" spans="1:18" x14ac:dyDescent="0.25">
      <c r="A4136">
        <v>24061600</v>
      </c>
      <c r="B4136" t="s">
        <v>3089</v>
      </c>
      <c r="D4136" t="s">
        <v>3090</v>
      </c>
      <c r="F4136">
        <v>1</v>
      </c>
      <c r="G4136">
        <v>0</v>
      </c>
      <c r="H4136">
        <v>5.21</v>
      </c>
      <c r="I4136">
        <v>5.21</v>
      </c>
      <c r="K4136"/>
      <c r="N4136" t="s">
        <v>3091</v>
      </c>
      <c r="O4136" t="s">
        <v>3092</v>
      </c>
      <c r="P4136" t="s">
        <v>3093</v>
      </c>
      <c r="R4136" t="s">
        <v>3094</v>
      </c>
    </row>
    <row r="4137" spans="1:18" x14ac:dyDescent="0.25">
      <c r="A4137">
        <v>24062600</v>
      </c>
      <c r="B4137" t="s">
        <v>3089</v>
      </c>
      <c r="D4137" t="s">
        <v>3090</v>
      </c>
      <c r="F4137">
        <v>1</v>
      </c>
      <c r="G4137">
        <v>0</v>
      </c>
      <c r="H4137">
        <v>118.9</v>
      </c>
      <c r="I4137">
        <v>118.9</v>
      </c>
      <c r="K4137"/>
      <c r="N4137" t="s">
        <v>3091</v>
      </c>
      <c r="O4137" t="s">
        <v>3092</v>
      </c>
      <c r="P4137" t="s">
        <v>3093</v>
      </c>
      <c r="R4137" t="s">
        <v>3094</v>
      </c>
    </row>
    <row r="4138" spans="1:18" x14ac:dyDescent="0.25">
      <c r="A4138">
        <v>24063900</v>
      </c>
      <c r="B4138" t="s">
        <v>3089</v>
      </c>
      <c r="D4138" t="s">
        <v>3090</v>
      </c>
      <c r="F4138">
        <v>1</v>
      </c>
      <c r="G4138">
        <v>0</v>
      </c>
      <c r="H4138">
        <v>51.236666666666601</v>
      </c>
      <c r="I4138">
        <v>51.236666666666601</v>
      </c>
      <c r="K4138"/>
      <c r="N4138" t="s">
        <v>3091</v>
      </c>
      <c r="O4138" t="s">
        <v>3092</v>
      </c>
      <c r="P4138" t="s">
        <v>3093</v>
      </c>
      <c r="R4138" t="s">
        <v>3094</v>
      </c>
    </row>
    <row r="4139" spans="1:18" x14ac:dyDescent="0.25">
      <c r="A4139">
        <v>24064106</v>
      </c>
      <c r="B4139" t="s">
        <v>3089</v>
      </c>
      <c r="D4139" t="s">
        <v>3090</v>
      </c>
      <c r="F4139">
        <v>1</v>
      </c>
      <c r="G4139">
        <v>0</v>
      </c>
      <c r="H4139">
        <v>0</v>
      </c>
      <c r="I4139"/>
      <c r="K4139"/>
      <c r="N4139" t="s">
        <v>3091</v>
      </c>
      <c r="O4139" t="s">
        <v>3092</v>
      </c>
      <c r="P4139" t="s">
        <v>3093</v>
      </c>
      <c r="R4139" t="s">
        <v>3094</v>
      </c>
    </row>
    <row r="4140" spans="1:18" x14ac:dyDescent="0.25">
      <c r="A4140">
        <v>24064107</v>
      </c>
      <c r="B4140" t="s">
        <v>3089</v>
      </c>
      <c r="D4140" t="s">
        <v>3090</v>
      </c>
      <c r="F4140">
        <v>1</v>
      </c>
      <c r="G4140">
        <v>0</v>
      </c>
      <c r="H4140">
        <v>0</v>
      </c>
      <c r="I4140"/>
      <c r="K4140"/>
      <c r="N4140" t="s">
        <v>3091</v>
      </c>
      <c r="O4140" t="s">
        <v>3092</v>
      </c>
      <c r="P4140" t="s">
        <v>3093</v>
      </c>
      <c r="R4140" t="s">
        <v>3094</v>
      </c>
    </row>
    <row r="4141" spans="1:18" x14ac:dyDescent="0.25">
      <c r="A4141">
        <v>24064108</v>
      </c>
      <c r="B4141" t="s">
        <v>3089</v>
      </c>
      <c r="D4141" t="s">
        <v>3090</v>
      </c>
      <c r="F4141">
        <v>1</v>
      </c>
      <c r="G4141">
        <v>0</v>
      </c>
      <c r="H4141">
        <v>0</v>
      </c>
      <c r="I4141"/>
      <c r="K4141"/>
      <c r="N4141" t="s">
        <v>3091</v>
      </c>
      <c r="O4141" t="s">
        <v>3092</v>
      </c>
      <c r="P4141" t="s">
        <v>3093</v>
      </c>
      <c r="R4141" t="s">
        <v>3094</v>
      </c>
    </row>
    <row r="4142" spans="1:18" x14ac:dyDescent="0.25">
      <c r="A4142">
        <v>24064109</v>
      </c>
      <c r="B4142" t="s">
        <v>3089</v>
      </c>
      <c r="D4142" t="s">
        <v>3090</v>
      </c>
      <c r="F4142">
        <v>1</v>
      </c>
      <c r="G4142">
        <v>0</v>
      </c>
      <c r="H4142">
        <v>0</v>
      </c>
      <c r="I4142"/>
      <c r="K4142"/>
      <c r="N4142" t="s">
        <v>3091</v>
      </c>
      <c r="O4142" t="s">
        <v>3092</v>
      </c>
      <c r="P4142" t="s">
        <v>3093</v>
      </c>
      <c r="R4142" t="s">
        <v>3094</v>
      </c>
    </row>
    <row r="4143" spans="1:18" x14ac:dyDescent="0.25">
      <c r="A4143">
        <v>24064110</v>
      </c>
      <c r="B4143" t="s">
        <v>3089</v>
      </c>
      <c r="D4143" t="s">
        <v>3090</v>
      </c>
      <c r="F4143">
        <v>1</v>
      </c>
      <c r="G4143">
        <v>0</v>
      </c>
      <c r="H4143">
        <v>0</v>
      </c>
      <c r="I4143"/>
      <c r="K4143"/>
      <c r="N4143" t="s">
        <v>3091</v>
      </c>
      <c r="O4143" t="s">
        <v>3092</v>
      </c>
      <c r="P4143" t="s">
        <v>3093</v>
      </c>
      <c r="R4143" t="s">
        <v>3094</v>
      </c>
    </row>
    <row r="4144" spans="1:18" x14ac:dyDescent="0.25">
      <c r="A4144">
        <v>24064111</v>
      </c>
      <c r="B4144" t="s">
        <v>3089</v>
      </c>
      <c r="D4144" t="s">
        <v>3090</v>
      </c>
      <c r="F4144">
        <v>1</v>
      </c>
      <c r="G4144">
        <v>0</v>
      </c>
      <c r="H4144">
        <v>0</v>
      </c>
      <c r="I4144"/>
      <c r="K4144"/>
      <c r="N4144" t="s">
        <v>3091</v>
      </c>
      <c r="O4144" t="s">
        <v>3092</v>
      </c>
      <c r="P4144" t="s">
        <v>3093</v>
      </c>
      <c r="R4144" t="s">
        <v>3094</v>
      </c>
    </row>
    <row r="4145" spans="1:18" x14ac:dyDescent="0.25">
      <c r="A4145">
        <v>24064112</v>
      </c>
      <c r="B4145" t="s">
        <v>3089</v>
      </c>
      <c r="D4145" t="s">
        <v>3090</v>
      </c>
      <c r="F4145">
        <v>1</v>
      </c>
      <c r="G4145">
        <v>0</v>
      </c>
      <c r="H4145">
        <v>0</v>
      </c>
      <c r="I4145"/>
      <c r="K4145"/>
      <c r="N4145" t="s">
        <v>3091</v>
      </c>
      <c r="O4145" t="s">
        <v>3092</v>
      </c>
      <c r="P4145" t="s">
        <v>3093</v>
      </c>
      <c r="R4145" t="s">
        <v>3094</v>
      </c>
    </row>
    <row r="4146" spans="1:18" x14ac:dyDescent="0.25">
      <c r="A4146">
        <v>24064113</v>
      </c>
      <c r="B4146" t="s">
        <v>3089</v>
      </c>
      <c r="D4146" t="s">
        <v>3090</v>
      </c>
      <c r="F4146">
        <v>1</v>
      </c>
      <c r="G4146">
        <v>0</v>
      </c>
      <c r="H4146">
        <v>0</v>
      </c>
      <c r="I4146"/>
      <c r="K4146"/>
      <c r="N4146" t="s">
        <v>3091</v>
      </c>
      <c r="O4146" t="s">
        <v>3092</v>
      </c>
      <c r="P4146" t="s">
        <v>3093</v>
      </c>
      <c r="R4146" t="s">
        <v>3094</v>
      </c>
    </row>
    <row r="4147" spans="1:18" x14ac:dyDescent="0.25">
      <c r="A4147">
        <v>24064114</v>
      </c>
      <c r="B4147" t="s">
        <v>3089</v>
      </c>
      <c r="D4147" t="s">
        <v>3090</v>
      </c>
      <c r="F4147">
        <v>1</v>
      </c>
      <c r="G4147">
        <v>0</v>
      </c>
      <c r="H4147">
        <v>0</v>
      </c>
      <c r="I4147"/>
      <c r="K4147"/>
      <c r="N4147" t="s">
        <v>3091</v>
      </c>
      <c r="O4147" t="s">
        <v>3092</v>
      </c>
      <c r="P4147" t="s">
        <v>3093</v>
      </c>
      <c r="R4147" t="s">
        <v>3094</v>
      </c>
    </row>
    <row r="4148" spans="1:18" x14ac:dyDescent="0.25">
      <c r="A4148">
        <v>24065000</v>
      </c>
      <c r="B4148" t="s">
        <v>3089</v>
      </c>
      <c r="D4148" t="s">
        <v>3090</v>
      </c>
      <c r="F4148">
        <v>1</v>
      </c>
      <c r="G4148">
        <v>0</v>
      </c>
      <c r="H4148">
        <v>26.4</v>
      </c>
      <c r="I4148">
        <v>26.4</v>
      </c>
      <c r="K4148"/>
      <c r="N4148" t="s">
        <v>3091</v>
      </c>
      <c r="O4148" t="s">
        <v>3092</v>
      </c>
      <c r="P4148" t="s">
        <v>3093</v>
      </c>
      <c r="R4148" t="s">
        <v>3094</v>
      </c>
    </row>
    <row r="4149" spans="1:18" x14ac:dyDescent="0.25">
      <c r="A4149">
        <v>24065700</v>
      </c>
      <c r="B4149" t="s">
        <v>3089</v>
      </c>
      <c r="D4149" t="s">
        <v>3090</v>
      </c>
      <c r="F4149">
        <v>1</v>
      </c>
      <c r="G4149">
        <v>0</v>
      </c>
      <c r="H4149">
        <v>11.57</v>
      </c>
      <c r="I4149">
        <v>11.57</v>
      </c>
      <c r="K4149"/>
      <c r="N4149" t="s">
        <v>3091</v>
      </c>
      <c r="O4149" t="s">
        <v>3092</v>
      </c>
      <c r="P4149" t="s">
        <v>3093</v>
      </c>
      <c r="R4149" t="s">
        <v>3094</v>
      </c>
    </row>
    <row r="4150" spans="1:18" x14ac:dyDescent="0.25">
      <c r="A4150">
        <v>24066000</v>
      </c>
      <c r="B4150" t="s">
        <v>3089</v>
      </c>
      <c r="D4150" t="s">
        <v>3090</v>
      </c>
      <c r="F4150">
        <v>1</v>
      </c>
      <c r="G4150">
        <v>0</v>
      </c>
      <c r="H4150">
        <v>28.91</v>
      </c>
      <c r="I4150">
        <v>28.91</v>
      </c>
      <c r="K4150"/>
      <c r="N4150" t="s">
        <v>3091</v>
      </c>
      <c r="O4150" t="s">
        <v>3092</v>
      </c>
      <c r="P4150" t="s">
        <v>3093</v>
      </c>
      <c r="R4150" t="s">
        <v>3094</v>
      </c>
    </row>
    <row r="4151" spans="1:18" x14ac:dyDescent="0.25">
      <c r="A4151">
        <v>24066401</v>
      </c>
      <c r="B4151" t="s">
        <v>3089</v>
      </c>
      <c r="D4151" t="s">
        <v>3090</v>
      </c>
      <c r="F4151">
        <v>1</v>
      </c>
      <c r="G4151">
        <v>0</v>
      </c>
      <c r="H4151">
        <v>0</v>
      </c>
      <c r="I4151"/>
      <c r="K4151"/>
      <c r="N4151" t="s">
        <v>3091</v>
      </c>
      <c r="O4151" t="s">
        <v>3092</v>
      </c>
      <c r="P4151" t="s">
        <v>3093</v>
      </c>
      <c r="R4151" t="s">
        <v>3094</v>
      </c>
    </row>
    <row r="4152" spans="1:18" x14ac:dyDescent="0.25">
      <c r="A4152">
        <v>24067000</v>
      </c>
      <c r="B4152" t="s">
        <v>3089</v>
      </c>
      <c r="D4152" t="s">
        <v>3090</v>
      </c>
      <c r="F4152">
        <v>1</v>
      </c>
      <c r="G4152">
        <v>0</v>
      </c>
      <c r="H4152">
        <v>2.3199999999999998</v>
      </c>
      <c r="I4152">
        <v>2.3199999999999998</v>
      </c>
      <c r="K4152"/>
      <c r="N4152" t="s">
        <v>3091</v>
      </c>
      <c r="O4152" t="s">
        <v>3092</v>
      </c>
      <c r="P4152" t="s">
        <v>3093</v>
      </c>
      <c r="R4152" t="s">
        <v>3094</v>
      </c>
    </row>
    <row r="4153" spans="1:18" x14ac:dyDescent="0.25">
      <c r="A4153">
        <v>24068604</v>
      </c>
      <c r="B4153" t="s">
        <v>3089</v>
      </c>
      <c r="D4153" t="s">
        <v>3090</v>
      </c>
      <c r="F4153">
        <v>1</v>
      </c>
      <c r="G4153">
        <v>0</v>
      </c>
      <c r="H4153">
        <v>1.42</v>
      </c>
      <c r="I4153">
        <v>1.42</v>
      </c>
      <c r="K4153"/>
      <c r="N4153" t="s">
        <v>3091</v>
      </c>
      <c r="O4153" t="s">
        <v>3092</v>
      </c>
      <c r="P4153" t="s">
        <v>3093</v>
      </c>
      <c r="R4153" t="s">
        <v>3094</v>
      </c>
    </row>
    <row r="4154" spans="1:18" x14ac:dyDescent="0.25">
      <c r="A4154">
        <v>24068700</v>
      </c>
      <c r="B4154" t="s">
        <v>3089</v>
      </c>
      <c r="D4154" t="s">
        <v>3090</v>
      </c>
      <c r="F4154">
        <v>1</v>
      </c>
      <c r="G4154">
        <v>0</v>
      </c>
      <c r="H4154">
        <v>0</v>
      </c>
      <c r="I4154">
        <v>0</v>
      </c>
      <c r="K4154"/>
      <c r="N4154" t="s">
        <v>3091</v>
      </c>
      <c r="O4154" t="s">
        <v>3092</v>
      </c>
      <c r="P4154" t="s">
        <v>3093</v>
      </c>
      <c r="R4154" t="s">
        <v>3094</v>
      </c>
    </row>
    <row r="4155" spans="1:18" x14ac:dyDescent="0.25">
      <c r="A4155">
        <v>24068704</v>
      </c>
      <c r="B4155" t="s">
        <v>3089</v>
      </c>
      <c r="D4155" t="s">
        <v>3090</v>
      </c>
      <c r="F4155">
        <v>1</v>
      </c>
      <c r="G4155">
        <v>0</v>
      </c>
      <c r="H4155">
        <v>19.87</v>
      </c>
      <c r="I4155">
        <v>19.87</v>
      </c>
      <c r="K4155"/>
      <c r="N4155" t="s">
        <v>3091</v>
      </c>
      <c r="O4155" t="s">
        <v>3092</v>
      </c>
      <c r="P4155" t="s">
        <v>3093</v>
      </c>
      <c r="R4155" t="s">
        <v>3094</v>
      </c>
    </row>
    <row r="4156" spans="1:18" x14ac:dyDescent="0.25">
      <c r="A4156">
        <v>24068705</v>
      </c>
      <c r="B4156" t="s">
        <v>3089</v>
      </c>
      <c r="D4156" t="s">
        <v>3090</v>
      </c>
      <c r="F4156">
        <v>1</v>
      </c>
      <c r="G4156">
        <v>0</v>
      </c>
      <c r="H4156">
        <v>5.78</v>
      </c>
      <c r="I4156">
        <v>5.78</v>
      </c>
      <c r="K4156"/>
      <c r="N4156" t="s">
        <v>3091</v>
      </c>
      <c r="O4156" t="s">
        <v>3092</v>
      </c>
      <c r="P4156" t="s">
        <v>3093</v>
      </c>
      <c r="R4156" t="s">
        <v>3094</v>
      </c>
    </row>
    <row r="4157" spans="1:18" x14ac:dyDescent="0.25">
      <c r="A4157">
        <v>24070105</v>
      </c>
      <c r="B4157" t="s">
        <v>3089</v>
      </c>
      <c r="D4157" t="s">
        <v>3090</v>
      </c>
      <c r="F4157">
        <v>1</v>
      </c>
      <c r="G4157">
        <v>0</v>
      </c>
      <c r="H4157">
        <v>131.4</v>
      </c>
      <c r="I4157">
        <v>131.4</v>
      </c>
      <c r="K4157"/>
      <c r="N4157" t="s">
        <v>3091</v>
      </c>
      <c r="O4157" t="s">
        <v>3092</v>
      </c>
      <c r="P4157" t="s">
        <v>3093</v>
      </c>
      <c r="R4157" t="s">
        <v>3094</v>
      </c>
    </row>
    <row r="4158" spans="1:18" x14ac:dyDescent="0.25">
      <c r="A4158">
        <v>24070106</v>
      </c>
      <c r="B4158" t="s">
        <v>3089</v>
      </c>
      <c r="D4158" t="s">
        <v>3090</v>
      </c>
      <c r="F4158">
        <v>1</v>
      </c>
      <c r="G4158">
        <v>0</v>
      </c>
      <c r="H4158">
        <v>90.08</v>
      </c>
      <c r="I4158">
        <v>90.08</v>
      </c>
      <c r="K4158"/>
      <c r="N4158" t="s">
        <v>3091</v>
      </c>
      <c r="O4158" t="s">
        <v>3092</v>
      </c>
      <c r="P4158" t="s">
        <v>3093</v>
      </c>
      <c r="R4158" t="s">
        <v>3094</v>
      </c>
    </row>
    <row r="4159" spans="1:18" x14ac:dyDescent="0.25">
      <c r="A4159">
        <v>24071100</v>
      </c>
      <c r="B4159" t="s">
        <v>3089</v>
      </c>
      <c r="D4159" t="s">
        <v>3090</v>
      </c>
      <c r="F4159">
        <v>1</v>
      </c>
      <c r="G4159">
        <v>0</v>
      </c>
      <c r="H4159">
        <v>28.64</v>
      </c>
      <c r="I4159">
        <v>28.64</v>
      </c>
      <c r="K4159"/>
      <c r="N4159" t="s">
        <v>3091</v>
      </c>
      <c r="O4159" t="s">
        <v>3092</v>
      </c>
      <c r="P4159" t="s">
        <v>3093</v>
      </c>
      <c r="R4159" t="s">
        <v>3094</v>
      </c>
    </row>
    <row r="4160" spans="1:18" x14ac:dyDescent="0.25">
      <c r="A4160">
        <v>24071505</v>
      </c>
      <c r="B4160" t="s">
        <v>3089</v>
      </c>
      <c r="D4160" t="s">
        <v>3090</v>
      </c>
      <c r="F4160">
        <v>1</v>
      </c>
      <c r="G4160">
        <v>0</v>
      </c>
      <c r="H4160">
        <v>17.12</v>
      </c>
      <c r="I4160">
        <v>17.12</v>
      </c>
      <c r="K4160"/>
      <c r="N4160" t="s">
        <v>3091</v>
      </c>
      <c r="O4160" t="s">
        <v>3092</v>
      </c>
      <c r="P4160" t="s">
        <v>3093</v>
      </c>
      <c r="R4160" t="s">
        <v>3094</v>
      </c>
    </row>
    <row r="4161" spans="1:18" x14ac:dyDescent="0.25">
      <c r="A4161">
        <v>24072800</v>
      </c>
      <c r="B4161" t="s">
        <v>3089</v>
      </c>
      <c r="D4161" t="s">
        <v>3090</v>
      </c>
      <c r="F4161">
        <v>1</v>
      </c>
      <c r="G4161">
        <v>0</v>
      </c>
      <c r="H4161">
        <v>123.14</v>
      </c>
      <c r="I4161">
        <v>123.14</v>
      </c>
      <c r="K4161"/>
      <c r="N4161" t="s">
        <v>3091</v>
      </c>
      <c r="O4161" t="s">
        <v>3092</v>
      </c>
      <c r="P4161" t="s">
        <v>3093</v>
      </c>
      <c r="R4161" t="s">
        <v>3094</v>
      </c>
    </row>
    <row r="4162" spans="1:18" x14ac:dyDescent="0.25">
      <c r="A4162">
        <v>24072900</v>
      </c>
      <c r="B4162" t="s">
        <v>3089</v>
      </c>
      <c r="D4162" t="s">
        <v>3090</v>
      </c>
      <c r="F4162">
        <v>1</v>
      </c>
      <c r="G4162">
        <v>0</v>
      </c>
      <c r="H4162">
        <v>8.2225000000000001</v>
      </c>
      <c r="I4162">
        <v>8.2225000000000001</v>
      </c>
      <c r="K4162"/>
      <c r="N4162" t="s">
        <v>3091</v>
      </c>
      <c r="O4162" t="s">
        <v>3092</v>
      </c>
      <c r="P4162" t="s">
        <v>3093</v>
      </c>
      <c r="R4162" t="s">
        <v>3094</v>
      </c>
    </row>
    <row r="4163" spans="1:18" x14ac:dyDescent="0.25">
      <c r="A4163">
        <v>24073100</v>
      </c>
      <c r="B4163" t="s">
        <v>3089</v>
      </c>
      <c r="D4163" t="s">
        <v>3090</v>
      </c>
      <c r="F4163">
        <v>1</v>
      </c>
      <c r="G4163">
        <v>0</v>
      </c>
      <c r="H4163">
        <v>0</v>
      </c>
      <c r="I4163">
        <v>0</v>
      </c>
      <c r="K4163"/>
      <c r="N4163" t="s">
        <v>3091</v>
      </c>
      <c r="O4163" t="s">
        <v>3092</v>
      </c>
      <c r="P4163" t="s">
        <v>3093</v>
      </c>
      <c r="R4163" t="s">
        <v>3094</v>
      </c>
    </row>
    <row r="4164" spans="1:18" x14ac:dyDescent="0.25">
      <c r="A4164">
        <v>24073302</v>
      </c>
      <c r="B4164" t="s">
        <v>3089</v>
      </c>
      <c r="D4164" t="s">
        <v>3090</v>
      </c>
      <c r="F4164">
        <v>1</v>
      </c>
      <c r="G4164">
        <v>0</v>
      </c>
      <c r="H4164">
        <v>0</v>
      </c>
      <c r="I4164"/>
      <c r="K4164"/>
      <c r="N4164" t="s">
        <v>3091</v>
      </c>
      <c r="O4164" t="s">
        <v>3092</v>
      </c>
      <c r="P4164" t="s">
        <v>3093</v>
      </c>
      <c r="R4164" t="s">
        <v>3094</v>
      </c>
    </row>
    <row r="4165" spans="1:18" x14ac:dyDescent="0.25">
      <c r="A4165">
        <v>24073400</v>
      </c>
      <c r="B4165" t="s">
        <v>3089</v>
      </c>
      <c r="D4165" t="s">
        <v>3090</v>
      </c>
      <c r="F4165">
        <v>1</v>
      </c>
      <c r="G4165">
        <v>0</v>
      </c>
      <c r="H4165">
        <v>23.535</v>
      </c>
      <c r="I4165">
        <v>23.535</v>
      </c>
      <c r="K4165"/>
      <c r="N4165" t="s">
        <v>3091</v>
      </c>
      <c r="O4165" t="s">
        <v>3092</v>
      </c>
      <c r="P4165" t="s">
        <v>3093</v>
      </c>
      <c r="R4165" t="s">
        <v>3094</v>
      </c>
    </row>
    <row r="4166" spans="1:18" x14ac:dyDescent="0.25">
      <c r="A4166">
        <v>24073800</v>
      </c>
      <c r="B4166" t="s">
        <v>3089</v>
      </c>
      <c r="D4166" t="s">
        <v>3090</v>
      </c>
      <c r="F4166">
        <v>1</v>
      </c>
      <c r="G4166">
        <v>0</v>
      </c>
      <c r="H4166">
        <v>0</v>
      </c>
      <c r="I4166">
        <v>0</v>
      </c>
      <c r="K4166"/>
      <c r="N4166" t="s">
        <v>3091</v>
      </c>
      <c r="O4166" t="s">
        <v>3092</v>
      </c>
      <c r="P4166" t="s">
        <v>3093</v>
      </c>
      <c r="R4166" t="s">
        <v>3094</v>
      </c>
    </row>
    <row r="4167" spans="1:18" x14ac:dyDescent="0.25">
      <c r="A4167">
        <v>24074301</v>
      </c>
      <c r="B4167" t="s">
        <v>3089</v>
      </c>
      <c r="D4167" t="s">
        <v>3090</v>
      </c>
      <c r="F4167">
        <v>1</v>
      </c>
      <c r="G4167">
        <v>0</v>
      </c>
      <c r="H4167">
        <v>0</v>
      </c>
      <c r="I4167"/>
      <c r="K4167"/>
      <c r="N4167" t="s">
        <v>3091</v>
      </c>
      <c r="O4167" t="s">
        <v>3092</v>
      </c>
      <c r="P4167" t="s">
        <v>3093</v>
      </c>
      <c r="R4167" t="s">
        <v>3094</v>
      </c>
    </row>
    <row r="4168" spans="1:18" x14ac:dyDescent="0.25">
      <c r="A4168">
        <v>24074500</v>
      </c>
      <c r="B4168" t="s">
        <v>3089</v>
      </c>
      <c r="D4168" t="s">
        <v>3090</v>
      </c>
      <c r="F4168">
        <v>1</v>
      </c>
      <c r="G4168">
        <v>0</v>
      </c>
      <c r="H4168">
        <v>12.4</v>
      </c>
      <c r="I4168">
        <v>12.4</v>
      </c>
      <c r="K4168"/>
      <c r="N4168" t="s">
        <v>3091</v>
      </c>
      <c r="O4168" t="s">
        <v>3092</v>
      </c>
      <c r="P4168" t="s">
        <v>3093</v>
      </c>
      <c r="R4168" t="s">
        <v>3094</v>
      </c>
    </row>
    <row r="4169" spans="1:18" x14ac:dyDescent="0.25">
      <c r="A4169">
        <v>24074900</v>
      </c>
      <c r="B4169" t="s">
        <v>3089</v>
      </c>
      <c r="D4169" t="s">
        <v>3090</v>
      </c>
      <c r="F4169">
        <v>1</v>
      </c>
      <c r="G4169">
        <v>0</v>
      </c>
      <c r="H4169">
        <v>3.74</v>
      </c>
      <c r="I4169">
        <v>3.74</v>
      </c>
      <c r="K4169"/>
      <c r="N4169" t="s">
        <v>3091</v>
      </c>
      <c r="O4169" t="s">
        <v>3092</v>
      </c>
      <c r="P4169" t="s">
        <v>3093</v>
      </c>
      <c r="R4169" t="s">
        <v>3094</v>
      </c>
    </row>
    <row r="4170" spans="1:18" x14ac:dyDescent="0.25">
      <c r="A4170">
        <v>24077603</v>
      </c>
      <c r="B4170" t="s">
        <v>3089</v>
      </c>
      <c r="D4170" t="s">
        <v>3090</v>
      </c>
      <c r="F4170">
        <v>1</v>
      </c>
      <c r="G4170">
        <v>0</v>
      </c>
      <c r="H4170">
        <v>33.06</v>
      </c>
      <c r="I4170">
        <v>33.06</v>
      </c>
      <c r="K4170"/>
      <c r="N4170" t="s">
        <v>3091</v>
      </c>
      <c r="O4170" t="s">
        <v>3092</v>
      </c>
      <c r="P4170" t="s">
        <v>3093</v>
      </c>
      <c r="R4170" t="s">
        <v>3094</v>
      </c>
    </row>
    <row r="4171" spans="1:18" x14ac:dyDescent="0.25">
      <c r="A4171">
        <v>24078600</v>
      </c>
      <c r="B4171" t="s">
        <v>3089</v>
      </c>
      <c r="D4171" t="s">
        <v>3090</v>
      </c>
      <c r="F4171">
        <v>1</v>
      </c>
      <c r="G4171">
        <v>0</v>
      </c>
      <c r="H4171">
        <v>0</v>
      </c>
      <c r="I4171"/>
      <c r="K4171"/>
      <c r="N4171" t="s">
        <v>3091</v>
      </c>
      <c r="O4171" t="s">
        <v>3092</v>
      </c>
      <c r="P4171" t="s">
        <v>3093</v>
      </c>
      <c r="R4171" t="s">
        <v>3094</v>
      </c>
    </row>
    <row r="4172" spans="1:18" x14ac:dyDescent="0.25">
      <c r="A4172">
        <v>24079400</v>
      </c>
      <c r="B4172" t="s">
        <v>3089</v>
      </c>
      <c r="D4172" t="s">
        <v>3090</v>
      </c>
      <c r="F4172">
        <v>1</v>
      </c>
      <c r="G4172">
        <v>0</v>
      </c>
      <c r="H4172">
        <v>0</v>
      </c>
      <c r="I4172"/>
      <c r="K4172"/>
      <c r="N4172" t="s">
        <v>3091</v>
      </c>
      <c r="O4172" t="s">
        <v>3092</v>
      </c>
      <c r="P4172" t="s">
        <v>3093</v>
      </c>
      <c r="R4172" t="s">
        <v>3094</v>
      </c>
    </row>
    <row r="4173" spans="1:18" x14ac:dyDescent="0.25">
      <c r="A4173">
        <v>24081700</v>
      </c>
      <c r="B4173" t="s">
        <v>3089</v>
      </c>
      <c r="D4173" t="s">
        <v>3090</v>
      </c>
      <c r="F4173">
        <v>1</v>
      </c>
      <c r="G4173">
        <v>0</v>
      </c>
      <c r="H4173">
        <v>1.88</v>
      </c>
      <c r="I4173">
        <v>1.88</v>
      </c>
      <c r="K4173"/>
      <c r="N4173" t="s">
        <v>3091</v>
      </c>
      <c r="O4173" t="s">
        <v>3092</v>
      </c>
      <c r="P4173" t="s">
        <v>3093</v>
      </c>
      <c r="R4173" t="s">
        <v>3094</v>
      </c>
    </row>
    <row r="4174" spans="1:18" x14ac:dyDescent="0.25">
      <c r="A4174">
        <v>24087900</v>
      </c>
      <c r="B4174" t="s">
        <v>3089</v>
      </c>
      <c r="D4174" t="s">
        <v>3090</v>
      </c>
      <c r="F4174">
        <v>1</v>
      </c>
      <c r="G4174">
        <v>0</v>
      </c>
      <c r="H4174">
        <v>8.4626999999999999</v>
      </c>
      <c r="I4174">
        <v>8.4626999999999999</v>
      </c>
      <c r="K4174"/>
      <c r="N4174" t="s">
        <v>3091</v>
      </c>
      <c r="O4174" t="s">
        <v>3092</v>
      </c>
      <c r="P4174" t="s">
        <v>3093</v>
      </c>
      <c r="R4174" t="s">
        <v>3094</v>
      </c>
    </row>
    <row r="4175" spans="1:18" x14ac:dyDescent="0.25">
      <c r="A4175">
        <v>24088200</v>
      </c>
      <c r="B4175" t="s">
        <v>3089</v>
      </c>
      <c r="D4175" t="s">
        <v>3090</v>
      </c>
      <c r="F4175">
        <v>1</v>
      </c>
      <c r="G4175">
        <v>0</v>
      </c>
      <c r="H4175">
        <v>0</v>
      </c>
      <c r="I4175">
        <v>0</v>
      </c>
      <c r="K4175"/>
      <c r="N4175" t="s">
        <v>3091</v>
      </c>
      <c r="O4175" t="s">
        <v>3092</v>
      </c>
      <c r="P4175" t="s">
        <v>3093</v>
      </c>
      <c r="R4175" t="s">
        <v>3094</v>
      </c>
    </row>
    <row r="4176" spans="1:18" x14ac:dyDescent="0.25">
      <c r="A4176">
        <v>24088700</v>
      </c>
      <c r="B4176" t="s">
        <v>3089</v>
      </c>
      <c r="D4176" t="s">
        <v>3090</v>
      </c>
      <c r="F4176">
        <v>1</v>
      </c>
      <c r="G4176">
        <v>0</v>
      </c>
      <c r="H4176">
        <v>11.1</v>
      </c>
      <c r="I4176">
        <v>11.1</v>
      </c>
      <c r="K4176"/>
      <c r="N4176" t="s">
        <v>3091</v>
      </c>
      <c r="O4176" t="s">
        <v>3092</v>
      </c>
      <c r="P4176" t="s">
        <v>3093</v>
      </c>
      <c r="R4176" t="s">
        <v>3094</v>
      </c>
    </row>
    <row r="4177" spans="1:18" x14ac:dyDescent="0.25">
      <c r="A4177">
        <v>24091110</v>
      </c>
      <c r="B4177" t="s">
        <v>3089</v>
      </c>
      <c r="D4177" t="s">
        <v>3090</v>
      </c>
      <c r="F4177">
        <v>1</v>
      </c>
      <c r="G4177">
        <v>0</v>
      </c>
      <c r="H4177">
        <v>0</v>
      </c>
      <c r="I4177"/>
      <c r="K4177"/>
      <c r="N4177" t="s">
        <v>3091</v>
      </c>
      <c r="O4177" t="s">
        <v>3092</v>
      </c>
      <c r="P4177" t="s">
        <v>3093</v>
      </c>
      <c r="R4177" t="s">
        <v>3094</v>
      </c>
    </row>
    <row r="4178" spans="1:18" x14ac:dyDescent="0.25">
      <c r="A4178">
        <v>24091482</v>
      </c>
      <c r="B4178" t="s">
        <v>3089</v>
      </c>
      <c r="D4178" t="s">
        <v>3090</v>
      </c>
      <c r="F4178">
        <v>1</v>
      </c>
      <c r="G4178">
        <v>0</v>
      </c>
      <c r="H4178">
        <v>0</v>
      </c>
      <c r="I4178"/>
      <c r="K4178"/>
      <c r="N4178" t="s">
        <v>3091</v>
      </c>
      <c r="O4178" t="s">
        <v>3092</v>
      </c>
      <c r="P4178" t="s">
        <v>3093</v>
      </c>
      <c r="R4178" t="s">
        <v>3094</v>
      </c>
    </row>
    <row r="4179" spans="1:18" x14ac:dyDescent="0.25">
      <c r="A4179">
        <v>24091530</v>
      </c>
      <c r="B4179" t="s">
        <v>3089</v>
      </c>
      <c r="D4179" t="s">
        <v>3090</v>
      </c>
      <c r="F4179">
        <v>1</v>
      </c>
      <c r="G4179">
        <v>0</v>
      </c>
      <c r="H4179">
        <v>12</v>
      </c>
      <c r="I4179">
        <v>12</v>
      </c>
      <c r="K4179"/>
      <c r="N4179" t="s">
        <v>3091</v>
      </c>
      <c r="O4179" t="s">
        <v>3092</v>
      </c>
      <c r="P4179" t="s">
        <v>3093</v>
      </c>
      <c r="R4179" t="s">
        <v>3094</v>
      </c>
    </row>
    <row r="4180" spans="1:18" x14ac:dyDescent="0.25">
      <c r="A4180">
        <v>24091719</v>
      </c>
      <c r="B4180" t="s">
        <v>3089</v>
      </c>
      <c r="D4180" t="s">
        <v>3090</v>
      </c>
      <c r="F4180">
        <v>1</v>
      </c>
      <c r="G4180">
        <v>0</v>
      </c>
      <c r="H4180">
        <v>12.8</v>
      </c>
      <c r="I4180">
        <v>12.8</v>
      </c>
      <c r="K4180"/>
      <c r="N4180" t="s">
        <v>3091</v>
      </c>
      <c r="O4180" t="s">
        <v>3092</v>
      </c>
      <c r="P4180" t="s">
        <v>3093</v>
      </c>
      <c r="R4180" t="s">
        <v>3094</v>
      </c>
    </row>
    <row r="4181" spans="1:18" x14ac:dyDescent="0.25">
      <c r="A4181">
        <v>24091722</v>
      </c>
      <c r="B4181" t="s">
        <v>3089</v>
      </c>
      <c r="D4181" t="s">
        <v>3090</v>
      </c>
      <c r="F4181">
        <v>1</v>
      </c>
      <c r="G4181">
        <v>0</v>
      </c>
      <c r="H4181">
        <v>0</v>
      </c>
      <c r="I4181">
        <v>0</v>
      </c>
      <c r="K4181"/>
      <c r="N4181" t="s">
        <v>3091</v>
      </c>
      <c r="O4181" t="s">
        <v>3092</v>
      </c>
      <c r="P4181" t="s">
        <v>3093</v>
      </c>
      <c r="R4181" t="s">
        <v>3094</v>
      </c>
    </row>
    <row r="4182" spans="1:18" x14ac:dyDescent="0.25">
      <c r="A4182">
        <v>24091753</v>
      </c>
      <c r="B4182" t="s">
        <v>3089</v>
      </c>
      <c r="D4182" t="s">
        <v>3090</v>
      </c>
      <c r="F4182">
        <v>1</v>
      </c>
      <c r="G4182">
        <v>0</v>
      </c>
      <c r="H4182">
        <v>0</v>
      </c>
      <c r="I4182">
        <v>0</v>
      </c>
      <c r="K4182"/>
      <c r="N4182" t="s">
        <v>3091</v>
      </c>
      <c r="O4182" t="s">
        <v>3092</v>
      </c>
      <c r="P4182" t="s">
        <v>3093</v>
      </c>
      <c r="R4182" t="s">
        <v>3094</v>
      </c>
    </row>
    <row r="4183" spans="1:18" x14ac:dyDescent="0.25">
      <c r="A4183">
        <v>24091765</v>
      </c>
      <c r="B4183" t="s">
        <v>3089</v>
      </c>
      <c r="D4183" t="s">
        <v>3090</v>
      </c>
      <c r="F4183">
        <v>1</v>
      </c>
      <c r="G4183">
        <v>0</v>
      </c>
      <c r="H4183">
        <v>0</v>
      </c>
      <c r="I4183">
        <v>0</v>
      </c>
      <c r="K4183"/>
      <c r="N4183" t="s">
        <v>3091</v>
      </c>
      <c r="O4183" t="s">
        <v>3092</v>
      </c>
      <c r="P4183" t="s">
        <v>3093</v>
      </c>
      <c r="R4183" t="s">
        <v>3094</v>
      </c>
    </row>
    <row r="4184" spans="1:18" x14ac:dyDescent="0.25">
      <c r="A4184">
        <v>24091928</v>
      </c>
      <c r="B4184" t="s">
        <v>3089</v>
      </c>
      <c r="D4184" t="s">
        <v>3090</v>
      </c>
      <c r="F4184">
        <v>1</v>
      </c>
      <c r="G4184">
        <v>0</v>
      </c>
      <c r="H4184">
        <v>9.94</v>
      </c>
      <c r="I4184">
        <v>9.94</v>
      </c>
      <c r="K4184"/>
      <c r="N4184" t="s">
        <v>3091</v>
      </c>
      <c r="O4184" t="s">
        <v>3092</v>
      </c>
      <c r="P4184" t="s">
        <v>3093</v>
      </c>
      <c r="R4184" t="s">
        <v>3094</v>
      </c>
    </row>
    <row r="4185" spans="1:18" x14ac:dyDescent="0.25">
      <c r="A4185">
        <v>24091929</v>
      </c>
      <c r="B4185" t="s">
        <v>3089</v>
      </c>
      <c r="D4185" t="s">
        <v>3090</v>
      </c>
      <c r="F4185">
        <v>1</v>
      </c>
      <c r="G4185">
        <v>0</v>
      </c>
      <c r="H4185">
        <v>0</v>
      </c>
      <c r="I4185">
        <v>0</v>
      </c>
      <c r="K4185"/>
      <c r="N4185" t="s">
        <v>3091</v>
      </c>
      <c r="O4185" t="s">
        <v>3092</v>
      </c>
      <c r="P4185" t="s">
        <v>3093</v>
      </c>
      <c r="R4185" t="s">
        <v>3094</v>
      </c>
    </row>
    <row r="4186" spans="1:18" x14ac:dyDescent="0.25">
      <c r="A4186">
        <v>24091965</v>
      </c>
      <c r="B4186" t="s">
        <v>3089</v>
      </c>
      <c r="D4186" t="s">
        <v>3090</v>
      </c>
      <c r="F4186">
        <v>1</v>
      </c>
      <c r="G4186">
        <v>0</v>
      </c>
      <c r="H4186">
        <v>0</v>
      </c>
      <c r="I4186"/>
      <c r="K4186"/>
      <c r="N4186" t="s">
        <v>3091</v>
      </c>
      <c r="O4186" t="s">
        <v>3092</v>
      </c>
      <c r="P4186" t="s">
        <v>3093</v>
      </c>
      <c r="R4186" t="s">
        <v>3094</v>
      </c>
    </row>
    <row r="4187" spans="1:18" x14ac:dyDescent="0.25">
      <c r="A4187">
        <v>24091969</v>
      </c>
      <c r="B4187" t="s">
        <v>3089</v>
      </c>
      <c r="D4187" t="s">
        <v>3090</v>
      </c>
      <c r="F4187">
        <v>1</v>
      </c>
      <c r="G4187">
        <v>0</v>
      </c>
      <c r="H4187">
        <v>3.9033333333333302</v>
      </c>
      <c r="I4187">
        <v>3.9033333333333302</v>
      </c>
      <c r="K4187"/>
      <c r="N4187" t="s">
        <v>3091</v>
      </c>
      <c r="O4187" t="s">
        <v>3092</v>
      </c>
      <c r="P4187" t="s">
        <v>3093</v>
      </c>
      <c r="R4187" t="s">
        <v>3094</v>
      </c>
    </row>
    <row r="4188" spans="1:18" x14ac:dyDescent="0.25">
      <c r="A4188">
        <v>24092000</v>
      </c>
      <c r="B4188" t="s">
        <v>3089</v>
      </c>
      <c r="D4188" t="s">
        <v>3090</v>
      </c>
      <c r="F4188">
        <v>1</v>
      </c>
      <c r="G4188">
        <v>0</v>
      </c>
      <c r="H4188">
        <v>104.59</v>
      </c>
      <c r="I4188">
        <v>104.59</v>
      </c>
      <c r="K4188"/>
      <c r="N4188" t="s">
        <v>3091</v>
      </c>
      <c r="O4188" t="s">
        <v>3092</v>
      </c>
      <c r="P4188" t="s">
        <v>3093</v>
      </c>
      <c r="R4188" t="s">
        <v>3094</v>
      </c>
    </row>
    <row r="4189" spans="1:18" x14ac:dyDescent="0.25">
      <c r="A4189">
        <v>24092100</v>
      </c>
      <c r="B4189" t="s">
        <v>3089</v>
      </c>
      <c r="D4189" t="s">
        <v>3090</v>
      </c>
      <c r="F4189">
        <v>1</v>
      </c>
      <c r="G4189">
        <v>0</v>
      </c>
      <c r="H4189">
        <v>0.70750000000000002</v>
      </c>
      <c r="I4189">
        <v>0.70750000000000002</v>
      </c>
      <c r="K4189"/>
      <c r="N4189" t="s">
        <v>3091</v>
      </c>
      <c r="O4189" t="s">
        <v>3092</v>
      </c>
      <c r="P4189" t="s">
        <v>3093</v>
      </c>
      <c r="R4189" t="s">
        <v>3094</v>
      </c>
    </row>
    <row r="4190" spans="1:18" x14ac:dyDescent="0.25">
      <c r="A4190">
        <v>24092200</v>
      </c>
      <c r="B4190" t="s">
        <v>3089</v>
      </c>
      <c r="D4190" t="s">
        <v>3090</v>
      </c>
      <c r="F4190">
        <v>1</v>
      </c>
      <c r="G4190">
        <v>0</v>
      </c>
      <c r="H4190">
        <v>38.07</v>
      </c>
      <c r="I4190">
        <v>38.07</v>
      </c>
      <c r="K4190"/>
      <c r="N4190" t="s">
        <v>3091</v>
      </c>
      <c r="O4190" t="s">
        <v>3092</v>
      </c>
      <c r="P4190" t="s">
        <v>3093</v>
      </c>
      <c r="R4190" t="s">
        <v>3094</v>
      </c>
    </row>
    <row r="4191" spans="1:18" x14ac:dyDescent="0.25">
      <c r="A4191">
        <v>24092700</v>
      </c>
      <c r="B4191" t="s">
        <v>3089</v>
      </c>
      <c r="D4191" t="s">
        <v>3090</v>
      </c>
      <c r="F4191">
        <v>1</v>
      </c>
      <c r="G4191">
        <v>0</v>
      </c>
      <c r="H4191">
        <v>18.59</v>
      </c>
      <c r="I4191">
        <v>18.59</v>
      </c>
      <c r="K4191"/>
      <c r="N4191" t="s">
        <v>3091</v>
      </c>
      <c r="O4191" t="s">
        <v>3092</v>
      </c>
      <c r="P4191" t="s">
        <v>3093</v>
      </c>
      <c r="R4191" t="s">
        <v>3094</v>
      </c>
    </row>
    <row r="4192" spans="1:18" x14ac:dyDescent="0.25">
      <c r="A4192">
        <v>24092800</v>
      </c>
      <c r="B4192" t="s">
        <v>3089</v>
      </c>
      <c r="D4192" t="s">
        <v>3090</v>
      </c>
      <c r="F4192">
        <v>1</v>
      </c>
      <c r="G4192">
        <v>0</v>
      </c>
      <c r="H4192">
        <v>0</v>
      </c>
      <c r="I4192">
        <v>0</v>
      </c>
      <c r="K4192"/>
      <c r="N4192" t="s">
        <v>3091</v>
      </c>
      <c r="O4192" t="s">
        <v>3092</v>
      </c>
      <c r="P4192" t="s">
        <v>3093</v>
      </c>
      <c r="R4192" t="s">
        <v>3094</v>
      </c>
    </row>
    <row r="4193" spans="1:18" x14ac:dyDescent="0.25">
      <c r="A4193">
        <v>24092900</v>
      </c>
      <c r="B4193" t="s">
        <v>3089</v>
      </c>
      <c r="D4193" t="s">
        <v>3090</v>
      </c>
      <c r="F4193">
        <v>1</v>
      </c>
      <c r="G4193">
        <v>0</v>
      </c>
      <c r="H4193">
        <v>44.626666666666701</v>
      </c>
      <c r="I4193">
        <v>44.626666666666701</v>
      </c>
      <c r="K4193"/>
      <c r="N4193" t="s">
        <v>3091</v>
      </c>
      <c r="O4193" t="s">
        <v>3092</v>
      </c>
      <c r="P4193" t="s">
        <v>3093</v>
      </c>
      <c r="R4193" t="s">
        <v>3094</v>
      </c>
    </row>
    <row r="4194" spans="1:18" x14ac:dyDescent="0.25">
      <c r="A4194">
        <v>24093000</v>
      </c>
      <c r="B4194" t="s">
        <v>3089</v>
      </c>
      <c r="D4194" t="s">
        <v>3090</v>
      </c>
      <c r="F4194">
        <v>1</v>
      </c>
      <c r="G4194">
        <v>0</v>
      </c>
      <c r="H4194">
        <v>0</v>
      </c>
      <c r="I4194">
        <v>0</v>
      </c>
      <c r="K4194"/>
      <c r="N4194" t="s">
        <v>3091</v>
      </c>
      <c r="O4194" t="s">
        <v>3092</v>
      </c>
      <c r="P4194" t="s">
        <v>3093</v>
      </c>
      <c r="R4194" t="s">
        <v>3094</v>
      </c>
    </row>
    <row r="4195" spans="1:18" x14ac:dyDescent="0.25">
      <c r="A4195">
        <v>24093100</v>
      </c>
      <c r="B4195" t="s">
        <v>3089</v>
      </c>
      <c r="D4195" t="s">
        <v>3090</v>
      </c>
      <c r="F4195">
        <v>1</v>
      </c>
      <c r="G4195">
        <v>0</v>
      </c>
      <c r="H4195">
        <v>0</v>
      </c>
      <c r="I4195">
        <v>0</v>
      </c>
      <c r="K4195"/>
      <c r="N4195" t="s">
        <v>3091</v>
      </c>
      <c r="O4195" t="s">
        <v>3092</v>
      </c>
      <c r="P4195" t="s">
        <v>3093</v>
      </c>
      <c r="R4195" t="s">
        <v>3094</v>
      </c>
    </row>
    <row r="4196" spans="1:18" x14ac:dyDescent="0.25">
      <c r="A4196">
        <v>24093200</v>
      </c>
      <c r="B4196" t="s">
        <v>3089</v>
      </c>
      <c r="D4196" t="s">
        <v>3090</v>
      </c>
      <c r="F4196">
        <v>1</v>
      </c>
      <c r="G4196">
        <v>0</v>
      </c>
      <c r="H4196">
        <v>238.28666666666601</v>
      </c>
      <c r="I4196">
        <v>238.28666666666601</v>
      </c>
      <c r="K4196"/>
      <c r="N4196" t="s">
        <v>3091</v>
      </c>
      <c r="O4196" t="s">
        <v>3092</v>
      </c>
      <c r="P4196" t="s">
        <v>3093</v>
      </c>
      <c r="R4196" t="s">
        <v>3094</v>
      </c>
    </row>
    <row r="4197" spans="1:18" x14ac:dyDescent="0.25">
      <c r="A4197">
        <v>24093300</v>
      </c>
      <c r="B4197" t="s">
        <v>3089</v>
      </c>
      <c r="D4197" t="s">
        <v>3090</v>
      </c>
      <c r="F4197">
        <v>1</v>
      </c>
      <c r="G4197">
        <v>0</v>
      </c>
      <c r="H4197">
        <v>0</v>
      </c>
      <c r="I4197">
        <v>0</v>
      </c>
      <c r="K4197"/>
      <c r="N4197" t="s">
        <v>3091</v>
      </c>
      <c r="O4197" t="s">
        <v>3092</v>
      </c>
      <c r="P4197" t="s">
        <v>3093</v>
      </c>
      <c r="R4197" t="s">
        <v>3094</v>
      </c>
    </row>
    <row r="4198" spans="1:18" x14ac:dyDescent="0.25">
      <c r="A4198">
        <v>24093400</v>
      </c>
      <c r="B4198" t="s">
        <v>3089</v>
      </c>
      <c r="D4198" t="s">
        <v>3090</v>
      </c>
      <c r="F4198">
        <v>1</v>
      </c>
      <c r="G4198">
        <v>0</v>
      </c>
      <c r="H4198">
        <v>0</v>
      </c>
      <c r="I4198">
        <v>0</v>
      </c>
      <c r="K4198"/>
      <c r="N4198" t="s">
        <v>3091</v>
      </c>
      <c r="O4198" t="s">
        <v>3092</v>
      </c>
      <c r="P4198" t="s">
        <v>3093</v>
      </c>
      <c r="R4198" t="s">
        <v>3094</v>
      </c>
    </row>
    <row r="4199" spans="1:18" x14ac:dyDescent="0.25">
      <c r="A4199">
        <v>24093600</v>
      </c>
      <c r="B4199" t="s">
        <v>3089</v>
      </c>
      <c r="D4199" t="s">
        <v>3090</v>
      </c>
      <c r="F4199">
        <v>1</v>
      </c>
      <c r="G4199">
        <v>0</v>
      </c>
      <c r="H4199">
        <v>0</v>
      </c>
      <c r="I4199">
        <v>0</v>
      </c>
      <c r="K4199"/>
      <c r="N4199" t="s">
        <v>3091</v>
      </c>
      <c r="O4199" t="s">
        <v>3092</v>
      </c>
      <c r="P4199" t="s">
        <v>3093</v>
      </c>
      <c r="R4199" t="s">
        <v>3094</v>
      </c>
    </row>
    <row r="4200" spans="1:18" x14ac:dyDescent="0.25">
      <c r="A4200">
        <v>24094100</v>
      </c>
      <c r="B4200" t="s">
        <v>3089</v>
      </c>
      <c r="D4200" t="s">
        <v>3090</v>
      </c>
      <c r="F4200">
        <v>1</v>
      </c>
      <c r="G4200">
        <v>0</v>
      </c>
      <c r="H4200">
        <v>0.68</v>
      </c>
      <c r="I4200">
        <v>0.68</v>
      </c>
      <c r="K4200"/>
      <c r="N4200" t="s">
        <v>3091</v>
      </c>
      <c r="O4200" t="s">
        <v>3092</v>
      </c>
      <c r="P4200" t="s">
        <v>3093</v>
      </c>
      <c r="R4200" t="s">
        <v>3094</v>
      </c>
    </row>
    <row r="4201" spans="1:18" x14ac:dyDescent="0.25">
      <c r="A4201">
        <v>24094200</v>
      </c>
      <c r="B4201" t="s">
        <v>3089</v>
      </c>
      <c r="D4201" t="s">
        <v>3090</v>
      </c>
      <c r="F4201">
        <v>1</v>
      </c>
      <c r="G4201">
        <v>0</v>
      </c>
      <c r="H4201">
        <v>32.229999999999997</v>
      </c>
      <c r="I4201">
        <v>32.229999999999997</v>
      </c>
      <c r="K4201"/>
      <c r="N4201" t="s">
        <v>3091</v>
      </c>
      <c r="O4201" t="s">
        <v>3092</v>
      </c>
      <c r="P4201" t="s">
        <v>3093</v>
      </c>
      <c r="R4201" t="s">
        <v>3094</v>
      </c>
    </row>
    <row r="4202" spans="1:18" x14ac:dyDescent="0.25">
      <c r="A4202">
        <v>24097300</v>
      </c>
      <c r="B4202" t="s">
        <v>3089</v>
      </c>
      <c r="D4202" t="s">
        <v>3090</v>
      </c>
      <c r="F4202">
        <v>1</v>
      </c>
      <c r="G4202">
        <v>0</v>
      </c>
      <c r="H4202">
        <v>20.96</v>
      </c>
      <c r="I4202">
        <v>20.96</v>
      </c>
      <c r="K4202"/>
      <c r="N4202" t="s">
        <v>3091</v>
      </c>
      <c r="O4202" t="s">
        <v>3092</v>
      </c>
      <c r="P4202" t="s">
        <v>3093</v>
      </c>
      <c r="R4202" t="s">
        <v>3094</v>
      </c>
    </row>
    <row r="4203" spans="1:18" x14ac:dyDescent="0.25">
      <c r="A4203">
        <v>24097606</v>
      </c>
      <c r="B4203" t="s">
        <v>3089</v>
      </c>
      <c r="D4203" t="s">
        <v>3090</v>
      </c>
      <c r="F4203">
        <v>1</v>
      </c>
      <c r="G4203">
        <v>0</v>
      </c>
      <c r="H4203">
        <v>0</v>
      </c>
      <c r="I4203">
        <v>0</v>
      </c>
      <c r="K4203"/>
      <c r="N4203" t="s">
        <v>3091</v>
      </c>
      <c r="O4203" t="s">
        <v>3092</v>
      </c>
      <c r="P4203" t="s">
        <v>3093</v>
      </c>
      <c r="R4203" t="s">
        <v>3094</v>
      </c>
    </row>
    <row r="4204" spans="1:18" x14ac:dyDescent="0.25">
      <c r="A4204">
        <v>24098300</v>
      </c>
      <c r="B4204" t="s">
        <v>3089</v>
      </c>
      <c r="D4204" t="s">
        <v>3090</v>
      </c>
      <c r="F4204">
        <v>1</v>
      </c>
      <c r="G4204">
        <v>0</v>
      </c>
      <c r="H4204">
        <v>3.27</v>
      </c>
      <c r="I4204">
        <v>3.27</v>
      </c>
      <c r="K4204"/>
      <c r="N4204" t="s">
        <v>3091</v>
      </c>
      <c r="O4204" t="s">
        <v>3092</v>
      </c>
      <c r="P4204" t="s">
        <v>3093</v>
      </c>
      <c r="R4204" t="s">
        <v>3094</v>
      </c>
    </row>
    <row r="4205" spans="1:18" x14ac:dyDescent="0.25">
      <c r="A4205">
        <v>24098400</v>
      </c>
      <c r="B4205" t="s">
        <v>3089</v>
      </c>
      <c r="D4205" t="s">
        <v>3090</v>
      </c>
      <c r="F4205">
        <v>1</v>
      </c>
      <c r="G4205">
        <v>0</v>
      </c>
      <c r="H4205">
        <v>4.0199999999999996</v>
      </c>
      <c r="I4205">
        <v>4.0199999999999996</v>
      </c>
      <c r="K4205"/>
      <c r="N4205" t="s">
        <v>3091</v>
      </c>
      <c r="O4205" t="s">
        <v>3092</v>
      </c>
      <c r="P4205" t="s">
        <v>3093</v>
      </c>
      <c r="R4205" t="s">
        <v>3094</v>
      </c>
    </row>
    <row r="4206" spans="1:18" x14ac:dyDescent="0.25">
      <c r="A4206">
        <v>24098500</v>
      </c>
      <c r="B4206" t="s">
        <v>3089</v>
      </c>
      <c r="D4206" t="s">
        <v>3090</v>
      </c>
      <c r="F4206">
        <v>1</v>
      </c>
      <c r="G4206">
        <v>0</v>
      </c>
      <c r="H4206">
        <v>0</v>
      </c>
      <c r="I4206">
        <v>0</v>
      </c>
      <c r="K4206"/>
      <c r="N4206" t="s">
        <v>3091</v>
      </c>
      <c r="O4206" t="s">
        <v>3092</v>
      </c>
      <c r="P4206" t="s">
        <v>3093</v>
      </c>
      <c r="R4206" t="s">
        <v>3094</v>
      </c>
    </row>
    <row r="4207" spans="1:18" x14ac:dyDescent="0.25">
      <c r="A4207">
        <v>24098600</v>
      </c>
      <c r="B4207" t="s">
        <v>3089</v>
      </c>
      <c r="D4207" t="s">
        <v>3090</v>
      </c>
      <c r="F4207">
        <v>1</v>
      </c>
      <c r="G4207">
        <v>0</v>
      </c>
      <c r="H4207">
        <v>0</v>
      </c>
      <c r="I4207">
        <v>0</v>
      </c>
      <c r="K4207"/>
      <c r="N4207" t="s">
        <v>3091</v>
      </c>
      <c r="O4207" t="s">
        <v>3092</v>
      </c>
      <c r="P4207" t="s">
        <v>3093</v>
      </c>
      <c r="R4207" t="s">
        <v>3094</v>
      </c>
    </row>
    <row r="4208" spans="1:18" x14ac:dyDescent="0.25">
      <c r="A4208">
        <v>24098700</v>
      </c>
      <c r="B4208" t="s">
        <v>3089</v>
      </c>
      <c r="D4208" t="s">
        <v>3090</v>
      </c>
      <c r="F4208">
        <v>1</v>
      </c>
      <c r="G4208">
        <v>0</v>
      </c>
      <c r="H4208">
        <v>10.19</v>
      </c>
      <c r="I4208">
        <v>10.19</v>
      </c>
      <c r="K4208"/>
      <c r="N4208" t="s">
        <v>3091</v>
      </c>
      <c r="O4208" t="s">
        <v>3092</v>
      </c>
      <c r="P4208" t="s">
        <v>3093</v>
      </c>
      <c r="R4208" t="s">
        <v>3094</v>
      </c>
    </row>
    <row r="4209" spans="1:18" x14ac:dyDescent="0.25">
      <c r="A4209">
        <v>24098800</v>
      </c>
      <c r="B4209" t="s">
        <v>3089</v>
      </c>
      <c r="D4209" t="s">
        <v>3090</v>
      </c>
      <c r="F4209">
        <v>1</v>
      </c>
      <c r="G4209">
        <v>0</v>
      </c>
      <c r="H4209">
        <v>27.85</v>
      </c>
      <c r="I4209">
        <v>27.85</v>
      </c>
      <c r="K4209"/>
      <c r="N4209" t="s">
        <v>3091</v>
      </c>
      <c r="O4209" t="s">
        <v>3092</v>
      </c>
      <c r="P4209" t="s">
        <v>3093</v>
      </c>
      <c r="R4209" t="s">
        <v>3094</v>
      </c>
    </row>
    <row r="4210" spans="1:18" x14ac:dyDescent="0.25">
      <c r="A4210">
        <v>24098900</v>
      </c>
      <c r="B4210" t="s">
        <v>3089</v>
      </c>
      <c r="D4210" t="s">
        <v>3090</v>
      </c>
      <c r="F4210">
        <v>1</v>
      </c>
      <c r="G4210">
        <v>0</v>
      </c>
      <c r="H4210">
        <v>0</v>
      </c>
      <c r="I4210">
        <v>0</v>
      </c>
      <c r="K4210"/>
      <c r="N4210" t="s">
        <v>3091</v>
      </c>
      <c r="O4210" t="s">
        <v>3092</v>
      </c>
      <c r="P4210" t="s">
        <v>3093</v>
      </c>
      <c r="R4210" t="s">
        <v>3094</v>
      </c>
    </row>
    <row r="4211" spans="1:18" x14ac:dyDescent="0.25">
      <c r="A4211">
        <v>24099000</v>
      </c>
      <c r="B4211" t="s">
        <v>3089</v>
      </c>
      <c r="D4211" t="s">
        <v>3090</v>
      </c>
      <c r="F4211">
        <v>1</v>
      </c>
      <c r="G4211">
        <v>0</v>
      </c>
      <c r="H4211">
        <v>187.595</v>
      </c>
      <c r="I4211">
        <v>187.595</v>
      </c>
      <c r="K4211"/>
      <c r="N4211" t="s">
        <v>3091</v>
      </c>
      <c r="O4211" t="s">
        <v>3092</v>
      </c>
      <c r="P4211" t="s">
        <v>3093</v>
      </c>
      <c r="R4211" t="s">
        <v>3094</v>
      </c>
    </row>
    <row r="4212" spans="1:18" x14ac:dyDescent="0.25">
      <c r="A4212">
        <v>24099100</v>
      </c>
      <c r="B4212" t="s">
        <v>3089</v>
      </c>
      <c r="D4212" t="s">
        <v>3090</v>
      </c>
      <c r="F4212">
        <v>1</v>
      </c>
      <c r="G4212">
        <v>0</v>
      </c>
      <c r="H4212">
        <v>64.319999999999993</v>
      </c>
      <c r="I4212">
        <v>64.319999999999993</v>
      </c>
      <c r="K4212"/>
      <c r="N4212" t="s">
        <v>3091</v>
      </c>
      <c r="O4212" t="s">
        <v>3092</v>
      </c>
      <c r="P4212" t="s">
        <v>3093</v>
      </c>
      <c r="R4212" t="s">
        <v>3094</v>
      </c>
    </row>
    <row r="4213" spans="1:18" x14ac:dyDescent="0.25">
      <c r="A4213">
        <v>24099500</v>
      </c>
      <c r="B4213" t="s">
        <v>3089</v>
      </c>
      <c r="D4213" t="s">
        <v>3090</v>
      </c>
      <c r="F4213">
        <v>1</v>
      </c>
      <c r="G4213">
        <v>0</v>
      </c>
      <c r="H4213">
        <v>0</v>
      </c>
      <c r="I4213">
        <v>0</v>
      </c>
      <c r="K4213"/>
      <c r="N4213" t="s">
        <v>3091</v>
      </c>
      <c r="O4213" t="s">
        <v>3092</v>
      </c>
      <c r="P4213" t="s">
        <v>3093</v>
      </c>
      <c r="R4213" t="s">
        <v>3094</v>
      </c>
    </row>
    <row r="4214" spans="1:18" x14ac:dyDescent="0.25">
      <c r="A4214">
        <v>24099501</v>
      </c>
      <c r="B4214" t="s">
        <v>3089</v>
      </c>
      <c r="D4214" t="s">
        <v>3090</v>
      </c>
      <c r="F4214">
        <v>1</v>
      </c>
      <c r="G4214">
        <v>0</v>
      </c>
      <c r="H4214">
        <v>0</v>
      </c>
      <c r="I4214">
        <v>0</v>
      </c>
      <c r="K4214"/>
      <c r="N4214" t="s">
        <v>3091</v>
      </c>
      <c r="O4214" t="s">
        <v>3092</v>
      </c>
      <c r="P4214" t="s">
        <v>3093</v>
      </c>
      <c r="R4214" t="s">
        <v>3094</v>
      </c>
    </row>
    <row r="4215" spans="1:18" x14ac:dyDescent="0.25">
      <c r="A4215">
        <v>24099502</v>
      </c>
      <c r="B4215" t="s">
        <v>3089</v>
      </c>
      <c r="D4215" t="s">
        <v>3090</v>
      </c>
      <c r="F4215">
        <v>1</v>
      </c>
      <c r="G4215">
        <v>0</v>
      </c>
      <c r="H4215">
        <v>0</v>
      </c>
      <c r="I4215"/>
      <c r="K4215"/>
      <c r="N4215" t="s">
        <v>3091</v>
      </c>
      <c r="O4215" t="s">
        <v>3092</v>
      </c>
      <c r="P4215" t="s">
        <v>3093</v>
      </c>
      <c r="R4215" t="s">
        <v>3094</v>
      </c>
    </row>
    <row r="4216" spans="1:18" x14ac:dyDescent="0.25">
      <c r="A4216">
        <v>24099700</v>
      </c>
      <c r="B4216" t="s">
        <v>3089</v>
      </c>
      <c r="D4216" t="s">
        <v>3090</v>
      </c>
      <c r="F4216">
        <v>1</v>
      </c>
      <c r="G4216">
        <v>0</v>
      </c>
      <c r="H4216">
        <v>0.39789999999999998</v>
      </c>
      <c r="I4216">
        <v>0.39789999999999998</v>
      </c>
      <c r="K4216"/>
      <c r="N4216" t="s">
        <v>3091</v>
      </c>
      <c r="O4216" t="s">
        <v>3092</v>
      </c>
      <c r="P4216" t="s">
        <v>3093</v>
      </c>
      <c r="R4216" t="s">
        <v>3094</v>
      </c>
    </row>
    <row r="4217" spans="1:18" x14ac:dyDescent="0.25">
      <c r="A4217">
        <v>24099800</v>
      </c>
      <c r="B4217" t="s">
        <v>3089</v>
      </c>
      <c r="D4217" t="s">
        <v>3090</v>
      </c>
      <c r="F4217">
        <v>1</v>
      </c>
      <c r="G4217">
        <v>0</v>
      </c>
      <c r="H4217">
        <v>4.0599999999999996</v>
      </c>
      <c r="I4217">
        <v>4.0599999999999996</v>
      </c>
      <c r="K4217"/>
      <c r="N4217" t="s">
        <v>3091</v>
      </c>
      <c r="O4217" t="s">
        <v>3092</v>
      </c>
      <c r="P4217" t="s">
        <v>3093</v>
      </c>
      <c r="R4217" t="s">
        <v>3094</v>
      </c>
    </row>
    <row r="4218" spans="1:18" x14ac:dyDescent="0.25">
      <c r="A4218">
        <v>24099900</v>
      </c>
      <c r="B4218" t="s">
        <v>3089</v>
      </c>
      <c r="D4218" t="s">
        <v>3090</v>
      </c>
      <c r="F4218">
        <v>1</v>
      </c>
      <c r="G4218">
        <v>0</v>
      </c>
      <c r="H4218">
        <v>0</v>
      </c>
      <c r="I4218">
        <v>0</v>
      </c>
      <c r="K4218"/>
      <c r="N4218" t="s">
        <v>3091</v>
      </c>
      <c r="O4218" t="s">
        <v>3092</v>
      </c>
      <c r="P4218" t="s">
        <v>3093</v>
      </c>
      <c r="R4218" t="s">
        <v>3094</v>
      </c>
    </row>
    <row r="4219" spans="1:18" x14ac:dyDescent="0.25">
      <c r="A4219">
        <v>24099909</v>
      </c>
      <c r="B4219" t="s">
        <v>3089</v>
      </c>
      <c r="D4219" t="s">
        <v>3090</v>
      </c>
      <c r="F4219">
        <v>1</v>
      </c>
      <c r="G4219">
        <v>0</v>
      </c>
      <c r="H4219">
        <v>9.6050000000000004</v>
      </c>
      <c r="I4219">
        <v>9.6050000000000004</v>
      </c>
      <c r="K4219"/>
      <c r="N4219" t="s">
        <v>3091</v>
      </c>
      <c r="O4219" t="s">
        <v>3092</v>
      </c>
      <c r="P4219" t="s">
        <v>3093</v>
      </c>
      <c r="R4219" t="s">
        <v>3094</v>
      </c>
    </row>
    <row r="4220" spans="1:18" x14ac:dyDescent="0.25">
      <c r="A4220">
        <v>24099920</v>
      </c>
      <c r="B4220" t="s">
        <v>3089</v>
      </c>
      <c r="D4220" t="s">
        <v>3090</v>
      </c>
      <c r="F4220">
        <v>1</v>
      </c>
      <c r="G4220">
        <v>0</v>
      </c>
      <c r="H4220">
        <v>19.4712</v>
      </c>
      <c r="I4220">
        <v>19.4712</v>
      </c>
      <c r="K4220"/>
      <c r="N4220" t="s">
        <v>3091</v>
      </c>
      <c r="O4220" t="s">
        <v>3092</v>
      </c>
      <c r="P4220" t="s">
        <v>3093</v>
      </c>
      <c r="R4220" t="s">
        <v>3094</v>
      </c>
    </row>
    <row r="4221" spans="1:18" x14ac:dyDescent="0.25">
      <c r="A4221">
        <v>24099930</v>
      </c>
      <c r="B4221" t="s">
        <v>3089</v>
      </c>
      <c r="D4221" t="s">
        <v>3090</v>
      </c>
      <c r="F4221">
        <v>1</v>
      </c>
      <c r="G4221">
        <v>0</v>
      </c>
      <c r="H4221">
        <v>0</v>
      </c>
      <c r="I4221">
        <v>0</v>
      </c>
      <c r="K4221"/>
      <c r="N4221" t="s">
        <v>3091</v>
      </c>
      <c r="O4221" t="s">
        <v>3092</v>
      </c>
      <c r="P4221" t="s">
        <v>3093</v>
      </c>
      <c r="R4221" t="s">
        <v>3094</v>
      </c>
    </row>
    <row r="4222" spans="1:18" x14ac:dyDescent="0.25">
      <c r="A4222">
        <v>24099931</v>
      </c>
      <c r="B4222" t="s">
        <v>3089</v>
      </c>
      <c r="D4222" t="s">
        <v>3090</v>
      </c>
      <c r="F4222">
        <v>1</v>
      </c>
      <c r="G4222">
        <v>0</v>
      </c>
      <c r="H4222">
        <v>72.319999999999993</v>
      </c>
      <c r="I4222">
        <v>72.319999999999993</v>
      </c>
      <c r="K4222"/>
      <c r="N4222" t="s">
        <v>3091</v>
      </c>
      <c r="O4222" t="s">
        <v>3092</v>
      </c>
      <c r="P4222" t="s">
        <v>3093</v>
      </c>
      <c r="R4222" t="s">
        <v>3094</v>
      </c>
    </row>
    <row r="4223" spans="1:18" x14ac:dyDescent="0.25">
      <c r="A4223">
        <v>24099932</v>
      </c>
      <c r="B4223" t="s">
        <v>3089</v>
      </c>
      <c r="D4223" t="s">
        <v>3090</v>
      </c>
      <c r="F4223">
        <v>1</v>
      </c>
      <c r="G4223">
        <v>0</v>
      </c>
      <c r="H4223">
        <v>40.5</v>
      </c>
      <c r="I4223">
        <v>40.5</v>
      </c>
      <c r="K4223"/>
      <c r="N4223" t="s">
        <v>3091</v>
      </c>
      <c r="O4223" t="s">
        <v>3092</v>
      </c>
      <c r="P4223" t="s">
        <v>3093</v>
      </c>
      <c r="R4223" t="s">
        <v>3094</v>
      </c>
    </row>
    <row r="4224" spans="1:18" x14ac:dyDescent="0.25">
      <c r="A4224">
        <v>24099937</v>
      </c>
      <c r="B4224" t="s">
        <v>3089</v>
      </c>
      <c r="D4224" t="s">
        <v>3090</v>
      </c>
      <c r="F4224">
        <v>1</v>
      </c>
      <c r="G4224">
        <v>0</v>
      </c>
      <c r="H4224">
        <v>0</v>
      </c>
      <c r="I4224"/>
      <c r="K4224"/>
      <c r="N4224" t="s">
        <v>3091</v>
      </c>
      <c r="O4224" t="s">
        <v>3092</v>
      </c>
      <c r="P4224" t="s">
        <v>3093</v>
      </c>
      <c r="R4224" t="s">
        <v>3094</v>
      </c>
    </row>
    <row r="4225" spans="1:18" x14ac:dyDescent="0.25">
      <c r="A4225">
        <v>24099938</v>
      </c>
      <c r="B4225" t="s">
        <v>3089</v>
      </c>
      <c r="D4225" t="s">
        <v>3090</v>
      </c>
      <c r="F4225">
        <v>1</v>
      </c>
      <c r="G4225">
        <v>0</v>
      </c>
      <c r="H4225">
        <v>25.043399999999998</v>
      </c>
      <c r="I4225">
        <v>25.043399999999998</v>
      </c>
      <c r="K4225"/>
      <c r="N4225" t="s">
        <v>3091</v>
      </c>
      <c r="O4225" t="s">
        <v>3092</v>
      </c>
      <c r="P4225" t="s">
        <v>3093</v>
      </c>
      <c r="R4225" t="s">
        <v>3094</v>
      </c>
    </row>
    <row r="4226" spans="1:18" x14ac:dyDescent="0.25">
      <c r="A4226">
        <v>24099939</v>
      </c>
      <c r="B4226" t="s">
        <v>3089</v>
      </c>
      <c r="D4226" t="s">
        <v>3090</v>
      </c>
      <c r="F4226">
        <v>1</v>
      </c>
      <c r="G4226">
        <v>0</v>
      </c>
      <c r="H4226">
        <v>25.5532</v>
      </c>
      <c r="I4226">
        <v>25.5532</v>
      </c>
      <c r="K4226"/>
      <c r="N4226" t="s">
        <v>3091</v>
      </c>
      <c r="O4226" t="s">
        <v>3092</v>
      </c>
      <c r="P4226" t="s">
        <v>3093</v>
      </c>
      <c r="R4226" t="s">
        <v>3094</v>
      </c>
    </row>
    <row r="4227" spans="1:18" x14ac:dyDescent="0.25">
      <c r="A4227">
        <v>24099940</v>
      </c>
      <c r="B4227" t="s">
        <v>3089</v>
      </c>
      <c r="D4227" t="s">
        <v>3090</v>
      </c>
      <c r="F4227">
        <v>1</v>
      </c>
      <c r="G4227">
        <v>0</v>
      </c>
      <c r="H4227">
        <v>0</v>
      </c>
      <c r="I4227">
        <v>0</v>
      </c>
      <c r="K4227"/>
      <c r="N4227" t="s">
        <v>3091</v>
      </c>
      <c r="O4227" t="s">
        <v>3092</v>
      </c>
      <c r="P4227" t="s">
        <v>3093</v>
      </c>
      <c r="R4227" t="s">
        <v>3094</v>
      </c>
    </row>
    <row r="4228" spans="1:18" x14ac:dyDescent="0.25">
      <c r="A4228">
        <v>24099950</v>
      </c>
      <c r="B4228" t="s">
        <v>3089</v>
      </c>
      <c r="D4228" t="s">
        <v>3090</v>
      </c>
      <c r="F4228">
        <v>1</v>
      </c>
      <c r="G4228">
        <v>0</v>
      </c>
      <c r="H4228">
        <v>10.3423</v>
      </c>
      <c r="I4228">
        <v>10.3423</v>
      </c>
      <c r="K4228"/>
      <c r="N4228" t="s">
        <v>3091</v>
      </c>
      <c r="O4228" t="s">
        <v>3092</v>
      </c>
      <c r="P4228" t="s">
        <v>3093</v>
      </c>
      <c r="R4228" t="s">
        <v>3094</v>
      </c>
    </row>
    <row r="4229" spans="1:18" x14ac:dyDescent="0.25">
      <c r="A4229">
        <v>24099956</v>
      </c>
      <c r="B4229" t="s">
        <v>3089</v>
      </c>
      <c r="D4229" t="s">
        <v>3090</v>
      </c>
      <c r="F4229">
        <v>1</v>
      </c>
      <c r="G4229">
        <v>0</v>
      </c>
      <c r="H4229">
        <v>172</v>
      </c>
      <c r="I4229">
        <v>172</v>
      </c>
      <c r="K4229"/>
      <c r="N4229" t="s">
        <v>3091</v>
      </c>
      <c r="O4229" t="s">
        <v>3092</v>
      </c>
      <c r="P4229" t="s">
        <v>3093</v>
      </c>
      <c r="R4229" t="s">
        <v>3094</v>
      </c>
    </row>
    <row r="4230" spans="1:18" x14ac:dyDescent="0.25">
      <c r="A4230">
        <v>24099960</v>
      </c>
      <c r="B4230" t="s">
        <v>3089</v>
      </c>
      <c r="D4230" t="s">
        <v>3090</v>
      </c>
      <c r="F4230">
        <v>1</v>
      </c>
      <c r="G4230">
        <v>0</v>
      </c>
      <c r="H4230">
        <v>10.6609</v>
      </c>
      <c r="I4230">
        <v>10.6609</v>
      </c>
      <c r="K4230"/>
      <c r="N4230" t="s">
        <v>3091</v>
      </c>
      <c r="O4230" t="s">
        <v>3092</v>
      </c>
      <c r="P4230" t="s">
        <v>3093</v>
      </c>
      <c r="R4230" t="s">
        <v>3094</v>
      </c>
    </row>
    <row r="4231" spans="1:18" x14ac:dyDescent="0.25">
      <c r="A4231">
        <v>24099970</v>
      </c>
      <c r="B4231" t="s">
        <v>3089</v>
      </c>
      <c r="D4231" t="s">
        <v>3090</v>
      </c>
      <c r="F4231">
        <v>1</v>
      </c>
      <c r="G4231">
        <v>0</v>
      </c>
      <c r="H4231">
        <v>0</v>
      </c>
      <c r="I4231">
        <v>0</v>
      </c>
      <c r="K4231"/>
      <c r="N4231" t="s">
        <v>3091</v>
      </c>
      <c r="O4231" t="s">
        <v>3092</v>
      </c>
      <c r="P4231" t="s">
        <v>3093</v>
      </c>
      <c r="R4231" t="s">
        <v>3094</v>
      </c>
    </row>
    <row r="4232" spans="1:18" x14ac:dyDescent="0.25">
      <c r="A4232">
        <v>24099971</v>
      </c>
      <c r="B4232" t="s">
        <v>3089</v>
      </c>
      <c r="D4232" t="s">
        <v>3090</v>
      </c>
      <c r="F4232">
        <v>1</v>
      </c>
      <c r="G4232">
        <v>0</v>
      </c>
      <c r="H4232">
        <v>27.19</v>
      </c>
      <c r="I4232">
        <v>27.19</v>
      </c>
      <c r="K4232"/>
      <c r="N4232" t="s">
        <v>3091</v>
      </c>
      <c r="O4232" t="s">
        <v>3092</v>
      </c>
      <c r="P4232" t="s">
        <v>3093</v>
      </c>
      <c r="R4232" t="s">
        <v>3094</v>
      </c>
    </row>
    <row r="4233" spans="1:18" x14ac:dyDescent="0.25">
      <c r="A4233">
        <v>24099974</v>
      </c>
      <c r="B4233" t="s">
        <v>3089</v>
      </c>
      <c r="D4233" t="s">
        <v>3090</v>
      </c>
      <c r="F4233">
        <v>1</v>
      </c>
      <c r="G4233">
        <v>0</v>
      </c>
      <c r="H4233">
        <v>0</v>
      </c>
      <c r="I4233"/>
      <c r="K4233"/>
      <c r="N4233" t="s">
        <v>3091</v>
      </c>
      <c r="O4233" t="s">
        <v>3092</v>
      </c>
      <c r="P4233" t="s">
        <v>3093</v>
      </c>
      <c r="R4233" t="s">
        <v>3094</v>
      </c>
    </row>
    <row r="4234" spans="1:18" x14ac:dyDescent="0.25">
      <c r="A4234">
        <v>24099980</v>
      </c>
      <c r="B4234" t="s">
        <v>3089</v>
      </c>
      <c r="D4234" t="s">
        <v>3090</v>
      </c>
      <c r="F4234">
        <v>1</v>
      </c>
      <c r="G4234">
        <v>0</v>
      </c>
      <c r="H4234">
        <v>10.420500000000001</v>
      </c>
      <c r="I4234">
        <v>10.420500000000001</v>
      </c>
      <c r="K4234"/>
      <c r="N4234" t="s">
        <v>3091</v>
      </c>
      <c r="O4234" t="s">
        <v>3092</v>
      </c>
      <c r="P4234" t="s">
        <v>3093</v>
      </c>
      <c r="R4234" t="s">
        <v>3094</v>
      </c>
    </row>
    <row r="4235" spans="1:18" x14ac:dyDescent="0.25">
      <c r="A4235">
        <v>24099982</v>
      </c>
      <c r="B4235" t="s">
        <v>3089</v>
      </c>
      <c r="D4235" t="s">
        <v>3090</v>
      </c>
      <c r="F4235">
        <v>1</v>
      </c>
      <c r="G4235">
        <v>0</v>
      </c>
      <c r="H4235">
        <v>0.4</v>
      </c>
      <c r="I4235">
        <v>0.4</v>
      </c>
      <c r="K4235"/>
      <c r="N4235" t="s">
        <v>3091</v>
      </c>
      <c r="O4235" t="s">
        <v>3092</v>
      </c>
      <c r="P4235" t="s">
        <v>3093</v>
      </c>
      <c r="R4235" t="s">
        <v>3094</v>
      </c>
    </row>
    <row r="4236" spans="1:18" x14ac:dyDescent="0.25">
      <c r="A4236">
        <v>24099983</v>
      </c>
      <c r="B4236" t="s">
        <v>3089</v>
      </c>
      <c r="D4236" t="s">
        <v>3090</v>
      </c>
      <c r="F4236">
        <v>1</v>
      </c>
      <c r="G4236">
        <v>0</v>
      </c>
      <c r="H4236">
        <v>0</v>
      </c>
      <c r="I4236">
        <v>0</v>
      </c>
      <c r="K4236"/>
      <c r="N4236" t="s">
        <v>3091</v>
      </c>
      <c r="O4236" t="s">
        <v>3092</v>
      </c>
      <c r="P4236" t="s">
        <v>3093</v>
      </c>
      <c r="R4236" t="s">
        <v>3094</v>
      </c>
    </row>
    <row r="4237" spans="1:18" x14ac:dyDescent="0.25">
      <c r="A4237">
        <v>24099985</v>
      </c>
      <c r="B4237" t="s">
        <v>3089</v>
      </c>
      <c r="D4237" t="s">
        <v>3090</v>
      </c>
      <c r="F4237">
        <v>1</v>
      </c>
      <c r="G4237">
        <v>0</v>
      </c>
      <c r="H4237">
        <v>69.599999999999994</v>
      </c>
      <c r="I4237">
        <v>69.599999999999994</v>
      </c>
      <c r="K4237"/>
      <c r="N4237" t="s">
        <v>3091</v>
      </c>
      <c r="O4237" t="s">
        <v>3092</v>
      </c>
      <c r="P4237" t="s">
        <v>3093</v>
      </c>
      <c r="R4237" t="s">
        <v>3094</v>
      </c>
    </row>
    <row r="4238" spans="1:18" x14ac:dyDescent="0.25">
      <c r="A4238">
        <v>24099987</v>
      </c>
      <c r="B4238" t="s">
        <v>3089</v>
      </c>
      <c r="D4238" t="s">
        <v>3090</v>
      </c>
      <c r="F4238">
        <v>1</v>
      </c>
      <c r="G4238">
        <v>0</v>
      </c>
      <c r="H4238">
        <v>3.89</v>
      </c>
      <c r="I4238">
        <v>3.89</v>
      </c>
      <c r="K4238"/>
      <c r="N4238" t="s">
        <v>3091</v>
      </c>
      <c r="O4238" t="s">
        <v>3092</v>
      </c>
      <c r="P4238" t="s">
        <v>3093</v>
      </c>
      <c r="R4238" t="s">
        <v>3094</v>
      </c>
    </row>
    <row r="4239" spans="1:18" x14ac:dyDescent="0.25">
      <c r="A4239">
        <v>24099988</v>
      </c>
      <c r="B4239" t="s">
        <v>3089</v>
      </c>
      <c r="D4239" t="s">
        <v>3090</v>
      </c>
      <c r="F4239">
        <v>1</v>
      </c>
      <c r="G4239">
        <v>0</v>
      </c>
      <c r="H4239">
        <v>85.67</v>
      </c>
      <c r="I4239">
        <v>85.67</v>
      </c>
      <c r="K4239"/>
      <c r="N4239" t="s">
        <v>3091</v>
      </c>
      <c r="O4239" t="s">
        <v>3092</v>
      </c>
      <c r="P4239" t="s">
        <v>3093</v>
      </c>
      <c r="R4239" t="s">
        <v>3094</v>
      </c>
    </row>
    <row r="4240" spans="1:18" x14ac:dyDescent="0.25">
      <c r="A4240">
        <v>24099990</v>
      </c>
      <c r="B4240" t="s">
        <v>3089</v>
      </c>
      <c r="D4240" t="s">
        <v>3090</v>
      </c>
      <c r="F4240">
        <v>1</v>
      </c>
      <c r="G4240">
        <v>0</v>
      </c>
      <c r="H4240">
        <v>18.438700000000001</v>
      </c>
      <c r="I4240">
        <v>18.438700000000001</v>
      </c>
      <c r="K4240"/>
      <c r="N4240" t="s">
        <v>3091</v>
      </c>
      <c r="O4240" t="s">
        <v>3092</v>
      </c>
      <c r="P4240" t="s">
        <v>3093</v>
      </c>
      <c r="R4240" t="s">
        <v>3094</v>
      </c>
    </row>
    <row r="4241" spans="1:18" x14ac:dyDescent="0.25">
      <c r="A4241">
        <v>24099997</v>
      </c>
      <c r="B4241" t="s">
        <v>3089</v>
      </c>
      <c r="D4241" t="s">
        <v>3090</v>
      </c>
      <c r="F4241">
        <v>1</v>
      </c>
      <c r="G4241">
        <v>0</v>
      </c>
      <c r="H4241">
        <v>10.885</v>
      </c>
      <c r="I4241">
        <v>10.885</v>
      </c>
      <c r="K4241"/>
      <c r="N4241" t="s">
        <v>3091</v>
      </c>
      <c r="O4241" t="s">
        <v>3092</v>
      </c>
      <c r="P4241" t="s">
        <v>3093</v>
      </c>
      <c r="R4241" t="s">
        <v>3094</v>
      </c>
    </row>
    <row r="4242" spans="1:18" x14ac:dyDescent="0.25">
      <c r="A4242">
        <v>24100000</v>
      </c>
      <c r="B4242" t="s">
        <v>3089</v>
      </c>
      <c r="D4242" t="s">
        <v>3090</v>
      </c>
      <c r="F4242">
        <v>1</v>
      </c>
      <c r="G4242">
        <v>0</v>
      </c>
      <c r="H4242">
        <v>0</v>
      </c>
      <c r="I4242">
        <v>0</v>
      </c>
      <c r="K4242"/>
      <c r="N4242" t="s">
        <v>3091</v>
      </c>
      <c r="O4242" t="s">
        <v>3092</v>
      </c>
      <c r="P4242" t="s">
        <v>3093</v>
      </c>
      <c r="R4242" t="s">
        <v>3094</v>
      </c>
    </row>
    <row r="4243" spans="1:18" x14ac:dyDescent="0.25">
      <c r="A4243">
        <v>24100100</v>
      </c>
      <c r="B4243" t="s">
        <v>3089</v>
      </c>
      <c r="D4243" t="s">
        <v>3090</v>
      </c>
      <c r="F4243">
        <v>1</v>
      </c>
      <c r="G4243">
        <v>0</v>
      </c>
      <c r="H4243">
        <v>0</v>
      </c>
      <c r="I4243">
        <v>0</v>
      </c>
      <c r="K4243"/>
      <c r="N4243" t="s">
        <v>3091</v>
      </c>
      <c r="O4243" t="s">
        <v>3092</v>
      </c>
      <c r="P4243" t="s">
        <v>3093</v>
      </c>
      <c r="R4243" t="s">
        <v>3094</v>
      </c>
    </row>
    <row r="4244" spans="1:18" x14ac:dyDescent="0.25">
      <c r="A4244">
        <v>24100200</v>
      </c>
      <c r="B4244" t="s">
        <v>3089</v>
      </c>
      <c r="D4244" t="s">
        <v>3090</v>
      </c>
      <c r="F4244">
        <v>1</v>
      </c>
      <c r="G4244">
        <v>0</v>
      </c>
      <c r="H4244">
        <v>0</v>
      </c>
      <c r="I4244">
        <v>0</v>
      </c>
      <c r="K4244"/>
      <c r="N4244" t="s">
        <v>3091</v>
      </c>
      <c r="O4244" t="s">
        <v>3092</v>
      </c>
      <c r="P4244" t="s">
        <v>3093</v>
      </c>
      <c r="R4244" t="s">
        <v>3094</v>
      </c>
    </row>
    <row r="4245" spans="1:18" x14ac:dyDescent="0.25">
      <c r="A4245">
        <v>24100300</v>
      </c>
      <c r="B4245" t="s">
        <v>3089</v>
      </c>
      <c r="D4245" t="s">
        <v>3090</v>
      </c>
      <c r="F4245">
        <v>1</v>
      </c>
      <c r="G4245">
        <v>0</v>
      </c>
      <c r="H4245">
        <v>0</v>
      </c>
      <c r="I4245">
        <v>0</v>
      </c>
      <c r="K4245"/>
      <c r="N4245" t="s">
        <v>3091</v>
      </c>
      <c r="O4245" t="s">
        <v>3092</v>
      </c>
      <c r="P4245" t="s">
        <v>3093</v>
      </c>
      <c r="R4245" t="s">
        <v>3094</v>
      </c>
    </row>
    <row r="4246" spans="1:18" x14ac:dyDescent="0.25">
      <c r="A4246">
        <v>24100500</v>
      </c>
      <c r="B4246" t="s">
        <v>3089</v>
      </c>
      <c r="D4246" t="s">
        <v>3090</v>
      </c>
      <c r="F4246">
        <v>1</v>
      </c>
      <c r="G4246">
        <v>0</v>
      </c>
      <c r="H4246">
        <v>96.34</v>
      </c>
      <c r="I4246">
        <v>96.34</v>
      </c>
      <c r="K4246"/>
      <c r="N4246" t="s">
        <v>3091</v>
      </c>
      <c r="O4246" t="s">
        <v>3092</v>
      </c>
      <c r="P4246" t="s">
        <v>3093</v>
      </c>
      <c r="R4246" t="s">
        <v>3094</v>
      </c>
    </row>
    <row r="4247" spans="1:18" x14ac:dyDescent="0.25">
      <c r="A4247">
        <v>24100510</v>
      </c>
      <c r="B4247" t="s">
        <v>3089</v>
      </c>
      <c r="D4247" t="s">
        <v>3090</v>
      </c>
      <c r="F4247">
        <v>1</v>
      </c>
      <c r="G4247">
        <v>0</v>
      </c>
      <c r="H4247">
        <v>6053.2</v>
      </c>
      <c r="I4247">
        <v>6053.2</v>
      </c>
      <c r="K4247"/>
      <c r="N4247" t="s">
        <v>3091</v>
      </c>
      <c r="O4247" t="s">
        <v>3092</v>
      </c>
      <c r="P4247" t="s">
        <v>3093</v>
      </c>
      <c r="R4247" t="s">
        <v>3094</v>
      </c>
    </row>
    <row r="4248" spans="1:18" x14ac:dyDescent="0.25">
      <c r="A4248">
        <v>24100520</v>
      </c>
      <c r="B4248" t="s">
        <v>3089</v>
      </c>
      <c r="D4248" t="s">
        <v>3090</v>
      </c>
      <c r="F4248">
        <v>1</v>
      </c>
      <c r="G4248">
        <v>0</v>
      </c>
      <c r="H4248">
        <v>3540</v>
      </c>
      <c r="I4248">
        <v>3540</v>
      </c>
      <c r="K4248"/>
      <c r="N4248" t="s">
        <v>3091</v>
      </c>
      <c r="O4248" t="s">
        <v>3092</v>
      </c>
      <c r="P4248" t="s">
        <v>3093</v>
      </c>
      <c r="R4248" t="s">
        <v>3094</v>
      </c>
    </row>
    <row r="4249" spans="1:18" x14ac:dyDescent="0.25">
      <c r="A4249">
        <v>24100600</v>
      </c>
      <c r="B4249" t="s">
        <v>3089</v>
      </c>
      <c r="D4249" t="s">
        <v>3090</v>
      </c>
      <c r="F4249">
        <v>1</v>
      </c>
      <c r="G4249">
        <v>0</v>
      </c>
      <c r="H4249">
        <v>543.70000000000005</v>
      </c>
      <c r="I4249">
        <v>543.70000000000005</v>
      </c>
      <c r="K4249"/>
      <c r="N4249" t="s">
        <v>3091</v>
      </c>
      <c r="O4249" t="s">
        <v>3092</v>
      </c>
      <c r="P4249" t="s">
        <v>3093</v>
      </c>
      <c r="R4249" t="s">
        <v>3094</v>
      </c>
    </row>
    <row r="4250" spans="1:18" x14ac:dyDescent="0.25">
      <c r="A4250">
        <v>24100700</v>
      </c>
      <c r="B4250" t="s">
        <v>3089</v>
      </c>
      <c r="D4250" t="s">
        <v>3090</v>
      </c>
      <c r="F4250">
        <v>1</v>
      </c>
      <c r="G4250">
        <v>0</v>
      </c>
      <c r="H4250">
        <v>137</v>
      </c>
      <c r="I4250">
        <v>137</v>
      </c>
      <c r="K4250"/>
      <c r="N4250" t="s">
        <v>3091</v>
      </c>
      <c r="O4250" t="s">
        <v>3092</v>
      </c>
      <c r="P4250" t="s">
        <v>3093</v>
      </c>
      <c r="R4250" t="s">
        <v>3094</v>
      </c>
    </row>
    <row r="4251" spans="1:18" x14ac:dyDescent="0.25">
      <c r="A4251">
        <v>24101404</v>
      </c>
      <c r="B4251" t="s">
        <v>3089</v>
      </c>
      <c r="D4251" t="s">
        <v>3090</v>
      </c>
      <c r="F4251">
        <v>1</v>
      </c>
      <c r="G4251">
        <v>0</v>
      </c>
      <c r="H4251">
        <v>2.67</v>
      </c>
      <c r="I4251">
        <v>2.67</v>
      </c>
      <c r="K4251"/>
      <c r="N4251" t="s">
        <v>3091</v>
      </c>
      <c r="O4251" t="s">
        <v>3092</v>
      </c>
      <c r="P4251" t="s">
        <v>3093</v>
      </c>
      <c r="R4251" t="s">
        <v>3094</v>
      </c>
    </row>
    <row r="4252" spans="1:18" x14ac:dyDescent="0.25">
      <c r="A4252">
        <v>24101406</v>
      </c>
      <c r="B4252" t="s">
        <v>3089</v>
      </c>
      <c r="D4252" t="s">
        <v>3090</v>
      </c>
      <c r="F4252">
        <v>1</v>
      </c>
      <c r="G4252">
        <v>0</v>
      </c>
      <c r="H4252">
        <v>1.79</v>
      </c>
      <c r="I4252">
        <v>1.79</v>
      </c>
      <c r="K4252"/>
      <c r="N4252" t="s">
        <v>3091</v>
      </c>
      <c r="O4252" t="s">
        <v>3092</v>
      </c>
      <c r="P4252" t="s">
        <v>3093</v>
      </c>
      <c r="R4252" t="s">
        <v>3094</v>
      </c>
    </row>
    <row r="4253" spans="1:18" x14ac:dyDescent="0.25">
      <c r="A4253">
        <v>24101506</v>
      </c>
      <c r="B4253" t="s">
        <v>3089</v>
      </c>
      <c r="D4253" t="s">
        <v>3090</v>
      </c>
      <c r="F4253">
        <v>1</v>
      </c>
      <c r="G4253">
        <v>0</v>
      </c>
      <c r="H4253">
        <v>0.86499999999999999</v>
      </c>
      <c r="I4253">
        <v>0.86499999999999999</v>
      </c>
      <c r="K4253"/>
      <c r="N4253" t="s">
        <v>3091</v>
      </c>
      <c r="O4253" t="s">
        <v>3092</v>
      </c>
      <c r="P4253" t="s">
        <v>3093</v>
      </c>
      <c r="R4253" t="s">
        <v>3094</v>
      </c>
    </row>
    <row r="4254" spans="1:18" x14ac:dyDescent="0.25">
      <c r="A4254">
        <v>24101606</v>
      </c>
      <c r="B4254" t="s">
        <v>3089</v>
      </c>
      <c r="D4254" t="s">
        <v>3090</v>
      </c>
      <c r="F4254">
        <v>1</v>
      </c>
      <c r="G4254">
        <v>0</v>
      </c>
      <c r="H4254">
        <v>1.2125999999999999</v>
      </c>
      <c r="I4254">
        <v>1.2125999999999999</v>
      </c>
      <c r="K4254"/>
      <c r="N4254" t="s">
        <v>3091</v>
      </c>
      <c r="O4254" t="s">
        <v>3092</v>
      </c>
      <c r="P4254" t="s">
        <v>3093</v>
      </c>
      <c r="R4254" t="s">
        <v>3094</v>
      </c>
    </row>
    <row r="4255" spans="1:18" x14ac:dyDescent="0.25">
      <c r="A4255">
        <v>24101706</v>
      </c>
      <c r="B4255" t="s">
        <v>3089</v>
      </c>
      <c r="D4255" t="s">
        <v>3090</v>
      </c>
      <c r="F4255">
        <v>1</v>
      </c>
      <c r="G4255">
        <v>0</v>
      </c>
      <c r="H4255">
        <v>150.41</v>
      </c>
      <c r="I4255">
        <v>150.41</v>
      </c>
      <c r="K4255"/>
      <c r="N4255" t="s">
        <v>3091</v>
      </c>
      <c r="O4255" t="s">
        <v>3092</v>
      </c>
      <c r="P4255" t="s">
        <v>3093</v>
      </c>
      <c r="R4255" t="s">
        <v>3094</v>
      </c>
    </row>
    <row r="4256" spans="1:18" x14ac:dyDescent="0.25">
      <c r="A4256">
        <v>24101800</v>
      </c>
      <c r="B4256" t="s">
        <v>3089</v>
      </c>
      <c r="D4256" t="s">
        <v>3090</v>
      </c>
      <c r="F4256">
        <v>1</v>
      </c>
      <c r="G4256">
        <v>0</v>
      </c>
      <c r="H4256">
        <v>86.98</v>
      </c>
      <c r="I4256">
        <v>86.98</v>
      </c>
      <c r="K4256"/>
      <c r="N4256" t="s">
        <v>3091</v>
      </c>
      <c r="O4256" t="s">
        <v>3092</v>
      </c>
      <c r="P4256" t="s">
        <v>3093</v>
      </c>
      <c r="R4256" t="s">
        <v>3094</v>
      </c>
    </row>
    <row r="4257" spans="1:18" x14ac:dyDescent="0.25">
      <c r="A4257">
        <v>24101900</v>
      </c>
      <c r="B4257" t="s">
        <v>3089</v>
      </c>
      <c r="D4257" t="s">
        <v>3090</v>
      </c>
      <c r="F4257">
        <v>1</v>
      </c>
      <c r="G4257">
        <v>0</v>
      </c>
      <c r="H4257">
        <v>2.2000000000000002</v>
      </c>
      <c r="I4257">
        <v>2.2000000000000002</v>
      </c>
      <c r="K4257"/>
      <c r="N4257" t="s">
        <v>3091</v>
      </c>
      <c r="O4257" t="s">
        <v>3092</v>
      </c>
      <c r="P4257" t="s">
        <v>3093</v>
      </c>
      <c r="R4257" t="s">
        <v>3094</v>
      </c>
    </row>
    <row r="4258" spans="1:18" x14ac:dyDescent="0.25">
      <c r="A4258">
        <v>24102000</v>
      </c>
      <c r="B4258" t="s">
        <v>3089</v>
      </c>
      <c r="D4258" t="s">
        <v>3090</v>
      </c>
      <c r="F4258">
        <v>1</v>
      </c>
      <c r="G4258">
        <v>0</v>
      </c>
      <c r="H4258">
        <v>60</v>
      </c>
      <c r="I4258">
        <v>60</v>
      </c>
      <c r="K4258"/>
      <c r="N4258" t="s">
        <v>3091</v>
      </c>
      <c r="O4258" t="s">
        <v>3092</v>
      </c>
      <c r="P4258" t="s">
        <v>3093</v>
      </c>
      <c r="R4258" t="s">
        <v>3094</v>
      </c>
    </row>
    <row r="4259" spans="1:18" x14ac:dyDescent="0.25">
      <c r="A4259">
        <v>24102100</v>
      </c>
      <c r="B4259" t="s">
        <v>3089</v>
      </c>
      <c r="D4259" t="s">
        <v>3090</v>
      </c>
      <c r="F4259">
        <v>1</v>
      </c>
      <c r="G4259">
        <v>0</v>
      </c>
      <c r="H4259">
        <v>1.9</v>
      </c>
      <c r="I4259">
        <v>1.9</v>
      </c>
      <c r="K4259"/>
      <c r="N4259" t="s">
        <v>3091</v>
      </c>
      <c r="O4259" t="s">
        <v>3092</v>
      </c>
      <c r="P4259" t="s">
        <v>3093</v>
      </c>
      <c r="R4259" t="s">
        <v>3094</v>
      </c>
    </row>
    <row r="4260" spans="1:18" x14ac:dyDescent="0.25">
      <c r="A4260">
        <v>24102200</v>
      </c>
      <c r="B4260" t="s">
        <v>3089</v>
      </c>
      <c r="D4260" t="s">
        <v>3090</v>
      </c>
      <c r="F4260">
        <v>1</v>
      </c>
      <c r="G4260">
        <v>0</v>
      </c>
      <c r="H4260">
        <v>1.67</v>
      </c>
      <c r="I4260">
        <v>1.67</v>
      </c>
      <c r="K4260"/>
      <c r="N4260" t="s">
        <v>3091</v>
      </c>
      <c r="O4260" t="s">
        <v>3092</v>
      </c>
      <c r="P4260" t="s">
        <v>3093</v>
      </c>
      <c r="R4260" t="s">
        <v>3094</v>
      </c>
    </row>
    <row r="4261" spans="1:18" x14ac:dyDescent="0.25">
      <c r="A4261">
        <v>24102300</v>
      </c>
      <c r="B4261" t="s">
        <v>3089</v>
      </c>
      <c r="D4261" t="s">
        <v>3090</v>
      </c>
      <c r="F4261">
        <v>1</v>
      </c>
      <c r="G4261">
        <v>0</v>
      </c>
      <c r="H4261">
        <v>3.15</v>
      </c>
      <c r="I4261">
        <v>3.15</v>
      </c>
      <c r="K4261"/>
      <c r="N4261" t="s">
        <v>3091</v>
      </c>
      <c r="O4261" t="s">
        <v>3092</v>
      </c>
      <c r="P4261" t="s">
        <v>3093</v>
      </c>
      <c r="R4261" t="s">
        <v>3094</v>
      </c>
    </row>
    <row r="4262" spans="1:18" x14ac:dyDescent="0.25">
      <c r="A4262">
        <v>24102400</v>
      </c>
      <c r="B4262" t="s">
        <v>3089</v>
      </c>
      <c r="D4262" t="s">
        <v>3090</v>
      </c>
      <c r="F4262">
        <v>1</v>
      </c>
      <c r="G4262">
        <v>0</v>
      </c>
      <c r="H4262">
        <v>9.76</v>
      </c>
      <c r="I4262">
        <v>9.76</v>
      </c>
      <c r="K4262"/>
      <c r="N4262" t="s">
        <v>3091</v>
      </c>
      <c r="O4262" t="s">
        <v>3092</v>
      </c>
      <c r="P4262" t="s">
        <v>3093</v>
      </c>
      <c r="R4262" t="s">
        <v>3094</v>
      </c>
    </row>
    <row r="4263" spans="1:18" x14ac:dyDescent="0.25">
      <c r="A4263">
        <v>24102500</v>
      </c>
      <c r="B4263" t="s">
        <v>3089</v>
      </c>
      <c r="D4263" t="s">
        <v>3090</v>
      </c>
      <c r="F4263">
        <v>1</v>
      </c>
      <c r="G4263">
        <v>0</v>
      </c>
      <c r="H4263">
        <v>3.25</v>
      </c>
      <c r="I4263">
        <v>3.25</v>
      </c>
      <c r="K4263"/>
      <c r="N4263" t="s">
        <v>3091</v>
      </c>
      <c r="O4263" t="s">
        <v>3092</v>
      </c>
      <c r="P4263" t="s">
        <v>3093</v>
      </c>
      <c r="R4263" t="s">
        <v>3094</v>
      </c>
    </row>
    <row r="4264" spans="1:18" x14ac:dyDescent="0.25">
      <c r="A4264">
        <v>24102600</v>
      </c>
      <c r="B4264" t="s">
        <v>3089</v>
      </c>
      <c r="D4264" t="s">
        <v>3090</v>
      </c>
      <c r="F4264">
        <v>1</v>
      </c>
      <c r="G4264">
        <v>0</v>
      </c>
      <c r="H4264">
        <v>19.5</v>
      </c>
      <c r="I4264">
        <v>19.5</v>
      </c>
      <c r="K4264"/>
      <c r="N4264" t="s">
        <v>3091</v>
      </c>
      <c r="O4264" t="s">
        <v>3092</v>
      </c>
      <c r="P4264" t="s">
        <v>3093</v>
      </c>
      <c r="R4264" t="s">
        <v>3094</v>
      </c>
    </row>
    <row r="4265" spans="1:18" x14ac:dyDescent="0.25">
      <c r="A4265">
        <v>24102700</v>
      </c>
      <c r="B4265" t="s">
        <v>3089</v>
      </c>
      <c r="D4265" t="s">
        <v>3090</v>
      </c>
      <c r="F4265">
        <v>1</v>
      </c>
      <c r="G4265">
        <v>0</v>
      </c>
      <c r="H4265">
        <v>3.72</v>
      </c>
      <c r="I4265">
        <v>3.72</v>
      </c>
      <c r="K4265"/>
      <c r="N4265" t="s">
        <v>3091</v>
      </c>
      <c r="O4265" t="s">
        <v>3092</v>
      </c>
      <c r="P4265" t="s">
        <v>3093</v>
      </c>
      <c r="R4265" t="s">
        <v>3094</v>
      </c>
    </row>
    <row r="4266" spans="1:18" x14ac:dyDescent="0.25">
      <c r="A4266">
        <v>24102800</v>
      </c>
      <c r="B4266" t="s">
        <v>3089</v>
      </c>
      <c r="D4266" t="s">
        <v>3090</v>
      </c>
      <c r="F4266">
        <v>1</v>
      </c>
      <c r="G4266">
        <v>0</v>
      </c>
      <c r="H4266">
        <v>22.05</v>
      </c>
      <c r="I4266">
        <v>22.05</v>
      </c>
      <c r="K4266"/>
      <c r="N4266" t="s">
        <v>3091</v>
      </c>
      <c r="O4266" t="s">
        <v>3092</v>
      </c>
      <c r="P4266" t="s">
        <v>3093</v>
      </c>
      <c r="R4266" t="s">
        <v>3094</v>
      </c>
    </row>
    <row r="4267" spans="1:18" x14ac:dyDescent="0.25">
      <c r="A4267">
        <v>24102900</v>
      </c>
      <c r="B4267" t="s">
        <v>3089</v>
      </c>
      <c r="D4267" t="s">
        <v>3090</v>
      </c>
      <c r="F4267">
        <v>1</v>
      </c>
      <c r="G4267">
        <v>0</v>
      </c>
      <c r="H4267">
        <v>12.4</v>
      </c>
      <c r="I4267">
        <v>12.4</v>
      </c>
      <c r="K4267"/>
      <c r="N4267" t="s">
        <v>3091</v>
      </c>
      <c r="O4267" t="s">
        <v>3092</v>
      </c>
      <c r="P4267" t="s">
        <v>3093</v>
      </c>
      <c r="R4267" t="s">
        <v>3094</v>
      </c>
    </row>
    <row r="4268" spans="1:18" x14ac:dyDescent="0.25">
      <c r="A4268">
        <v>24103000</v>
      </c>
      <c r="B4268" t="s">
        <v>3089</v>
      </c>
      <c r="D4268" t="s">
        <v>3090</v>
      </c>
      <c r="F4268">
        <v>1</v>
      </c>
      <c r="G4268">
        <v>0</v>
      </c>
      <c r="H4268">
        <v>1.63</v>
      </c>
      <c r="I4268">
        <v>1.63</v>
      </c>
      <c r="K4268"/>
      <c r="N4268" t="s">
        <v>3091</v>
      </c>
      <c r="O4268" t="s">
        <v>3092</v>
      </c>
      <c r="P4268" t="s">
        <v>3093</v>
      </c>
      <c r="R4268" t="s">
        <v>3094</v>
      </c>
    </row>
    <row r="4269" spans="1:18" x14ac:dyDescent="0.25">
      <c r="A4269">
        <v>24103100</v>
      </c>
      <c r="B4269" t="s">
        <v>3089</v>
      </c>
      <c r="D4269" t="s">
        <v>3090</v>
      </c>
      <c r="F4269">
        <v>1</v>
      </c>
      <c r="G4269">
        <v>0</v>
      </c>
      <c r="H4269">
        <v>230.58</v>
      </c>
      <c r="I4269">
        <v>230.58</v>
      </c>
      <c r="K4269"/>
      <c r="N4269" t="s">
        <v>3091</v>
      </c>
      <c r="O4269" t="s">
        <v>3092</v>
      </c>
      <c r="P4269" t="s">
        <v>3093</v>
      </c>
      <c r="R4269" t="s">
        <v>3094</v>
      </c>
    </row>
    <row r="4270" spans="1:18" x14ac:dyDescent="0.25">
      <c r="A4270">
        <v>24129100</v>
      </c>
      <c r="B4270" t="s">
        <v>3089</v>
      </c>
      <c r="D4270" t="s">
        <v>3090</v>
      </c>
      <c r="F4270">
        <v>1</v>
      </c>
      <c r="G4270">
        <v>0</v>
      </c>
      <c r="H4270">
        <v>2.15</v>
      </c>
      <c r="I4270">
        <v>2.15</v>
      </c>
      <c r="K4270"/>
      <c r="N4270" t="s">
        <v>3091</v>
      </c>
      <c r="O4270" t="s">
        <v>3092</v>
      </c>
      <c r="P4270" t="s">
        <v>3093</v>
      </c>
      <c r="R4270" t="s">
        <v>3094</v>
      </c>
    </row>
    <row r="4271" spans="1:18" x14ac:dyDescent="0.25">
      <c r="A4271">
        <v>24129200</v>
      </c>
      <c r="B4271" t="s">
        <v>3089</v>
      </c>
      <c r="D4271" t="s">
        <v>3090</v>
      </c>
      <c r="F4271">
        <v>1</v>
      </c>
      <c r="G4271">
        <v>0</v>
      </c>
      <c r="H4271">
        <v>0</v>
      </c>
      <c r="I4271"/>
      <c r="K4271"/>
      <c r="N4271" t="s">
        <v>3091</v>
      </c>
      <c r="O4271" t="s">
        <v>3092</v>
      </c>
      <c r="P4271" t="s">
        <v>3093</v>
      </c>
      <c r="R4271" t="s">
        <v>3094</v>
      </c>
    </row>
    <row r="4272" spans="1:18" x14ac:dyDescent="0.25">
      <c r="A4272">
        <v>24129300</v>
      </c>
      <c r="B4272" t="s">
        <v>3089</v>
      </c>
      <c r="D4272" t="s">
        <v>3090</v>
      </c>
      <c r="F4272">
        <v>1</v>
      </c>
      <c r="G4272">
        <v>0</v>
      </c>
      <c r="H4272">
        <v>0</v>
      </c>
      <c r="I4272"/>
      <c r="K4272"/>
      <c r="N4272" t="s">
        <v>3091</v>
      </c>
      <c r="O4272" t="s">
        <v>3092</v>
      </c>
      <c r="P4272" t="s">
        <v>3093</v>
      </c>
      <c r="R4272" t="s">
        <v>3094</v>
      </c>
    </row>
    <row r="4273" spans="1:18" x14ac:dyDescent="0.25">
      <c r="A4273">
        <v>24129400</v>
      </c>
      <c r="B4273" t="s">
        <v>3089</v>
      </c>
      <c r="D4273" t="s">
        <v>3090</v>
      </c>
      <c r="F4273">
        <v>1</v>
      </c>
      <c r="G4273">
        <v>0</v>
      </c>
      <c r="H4273">
        <v>0</v>
      </c>
      <c r="I4273"/>
      <c r="K4273"/>
      <c r="N4273" t="s">
        <v>3091</v>
      </c>
      <c r="O4273" t="s">
        <v>3092</v>
      </c>
      <c r="P4273" t="s">
        <v>3093</v>
      </c>
      <c r="R4273" t="s">
        <v>3094</v>
      </c>
    </row>
    <row r="4274" spans="1:18" x14ac:dyDescent="0.25">
      <c r="A4274">
        <v>24129500</v>
      </c>
      <c r="B4274" t="s">
        <v>3089</v>
      </c>
      <c r="D4274" t="s">
        <v>3090</v>
      </c>
      <c r="F4274">
        <v>1</v>
      </c>
      <c r="G4274">
        <v>0</v>
      </c>
      <c r="H4274">
        <v>0</v>
      </c>
      <c r="I4274"/>
      <c r="K4274"/>
      <c r="N4274" t="s">
        <v>3091</v>
      </c>
      <c r="O4274" t="s">
        <v>3092</v>
      </c>
      <c r="P4274" t="s">
        <v>3093</v>
      </c>
      <c r="R4274" t="s">
        <v>3094</v>
      </c>
    </row>
    <row r="4275" spans="1:18" x14ac:dyDescent="0.25">
      <c r="A4275">
        <v>24200100</v>
      </c>
      <c r="B4275" t="s">
        <v>3089</v>
      </c>
      <c r="D4275" t="s">
        <v>3090</v>
      </c>
      <c r="F4275">
        <v>1</v>
      </c>
      <c r="G4275">
        <v>0</v>
      </c>
      <c r="H4275">
        <v>234</v>
      </c>
      <c r="I4275">
        <v>234</v>
      </c>
      <c r="K4275"/>
      <c r="N4275" t="s">
        <v>3091</v>
      </c>
      <c r="O4275" t="s">
        <v>3092</v>
      </c>
      <c r="P4275" t="s">
        <v>3093</v>
      </c>
      <c r="R4275" t="s">
        <v>3094</v>
      </c>
    </row>
    <row r="4276" spans="1:18" x14ac:dyDescent="0.25">
      <c r="A4276">
        <v>24200200</v>
      </c>
      <c r="B4276" t="s">
        <v>3089</v>
      </c>
      <c r="D4276" t="s">
        <v>3090</v>
      </c>
      <c r="F4276">
        <v>1</v>
      </c>
      <c r="G4276">
        <v>0</v>
      </c>
      <c r="H4276">
        <v>284.81333333333299</v>
      </c>
      <c r="I4276">
        <v>284.81333333333299</v>
      </c>
      <c r="K4276"/>
      <c r="N4276" t="s">
        <v>3091</v>
      </c>
      <c r="O4276" t="s">
        <v>3092</v>
      </c>
      <c r="P4276" t="s">
        <v>3093</v>
      </c>
      <c r="R4276" t="s">
        <v>3094</v>
      </c>
    </row>
    <row r="4277" spans="1:18" x14ac:dyDescent="0.25">
      <c r="A4277">
        <v>24200300</v>
      </c>
      <c r="B4277" t="s">
        <v>3089</v>
      </c>
      <c r="D4277" t="s">
        <v>3090</v>
      </c>
      <c r="F4277">
        <v>1</v>
      </c>
      <c r="G4277">
        <v>0</v>
      </c>
      <c r="H4277">
        <v>123</v>
      </c>
      <c r="I4277">
        <v>123</v>
      </c>
      <c r="K4277"/>
      <c r="N4277" t="s">
        <v>3091</v>
      </c>
      <c r="O4277" t="s">
        <v>3092</v>
      </c>
      <c r="P4277" t="s">
        <v>3093</v>
      </c>
      <c r="R4277" t="s">
        <v>3094</v>
      </c>
    </row>
    <row r="4278" spans="1:18" x14ac:dyDescent="0.25">
      <c r="A4278">
        <v>24200301</v>
      </c>
      <c r="B4278" t="s">
        <v>3089</v>
      </c>
      <c r="D4278" t="s">
        <v>3090</v>
      </c>
      <c r="F4278">
        <v>1</v>
      </c>
      <c r="G4278">
        <v>0</v>
      </c>
      <c r="H4278">
        <v>0</v>
      </c>
      <c r="I4278">
        <v>0</v>
      </c>
      <c r="K4278"/>
      <c r="N4278" t="s">
        <v>3091</v>
      </c>
      <c r="O4278" t="s">
        <v>3092</v>
      </c>
      <c r="P4278" t="s">
        <v>3093</v>
      </c>
      <c r="R4278" t="s">
        <v>3094</v>
      </c>
    </row>
    <row r="4279" spans="1:18" x14ac:dyDescent="0.25">
      <c r="A4279">
        <v>24200302</v>
      </c>
      <c r="B4279" t="s">
        <v>3089</v>
      </c>
      <c r="D4279" t="s">
        <v>3090</v>
      </c>
      <c r="F4279">
        <v>1</v>
      </c>
      <c r="G4279">
        <v>0</v>
      </c>
      <c r="H4279">
        <v>0</v>
      </c>
      <c r="I4279">
        <v>0</v>
      </c>
      <c r="K4279"/>
      <c r="N4279" t="s">
        <v>3091</v>
      </c>
      <c r="O4279" t="s">
        <v>3092</v>
      </c>
      <c r="P4279" t="s">
        <v>3093</v>
      </c>
      <c r="R4279" t="s">
        <v>3094</v>
      </c>
    </row>
    <row r="4280" spans="1:18" x14ac:dyDescent="0.25">
      <c r="A4280">
        <v>24200303</v>
      </c>
      <c r="B4280" t="s">
        <v>3089</v>
      </c>
      <c r="D4280" t="s">
        <v>3090</v>
      </c>
      <c r="F4280">
        <v>1</v>
      </c>
      <c r="G4280">
        <v>0</v>
      </c>
      <c r="H4280">
        <v>0</v>
      </c>
      <c r="I4280">
        <v>0</v>
      </c>
      <c r="K4280"/>
      <c r="N4280" t="s">
        <v>3091</v>
      </c>
      <c r="O4280" t="s">
        <v>3092</v>
      </c>
      <c r="P4280" t="s">
        <v>3093</v>
      </c>
      <c r="R4280" t="s">
        <v>3094</v>
      </c>
    </row>
    <row r="4281" spans="1:18" x14ac:dyDescent="0.25">
      <c r="A4281">
        <v>24200304</v>
      </c>
      <c r="B4281" t="s">
        <v>3089</v>
      </c>
      <c r="D4281" t="s">
        <v>3090</v>
      </c>
      <c r="F4281">
        <v>1</v>
      </c>
      <c r="G4281">
        <v>0</v>
      </c>
      <c r="H4281">
        <v>0</v>
      </c>
      <c r="I4281">
        <v>0</v>
      </c>
      <c r="K4281"/>
      <c r="N4281" t="s">
        <v>3091</v>
      </c>
      <c r="O4281" t="s">
        <v>3092</v>
      </c>
      <c r="P4281" t="s">
        <v>3093</v>
      </c>
      <c r="R4281" t="s">
        <v>3094</v>
      </c>
    </row>
    <row r="4282" spans="1:18" x14ac:dyDescent="0.25">
      <c r="A4282">
        <v>24200400</v>
      </c>
      <c r="B4282" t="s">
        <v>3089</v>
      </c>
      <c r="D4282" t="s">
        <v>3090</v>
      </c>
      <c r="F4282">
        <v>1</v>
      </c>
      <c r="G4282">
        <v>0</v>
      </c>
      <c r="H4282">
        <v>0</v>
      </c>
      <c r="I4282">
        <v>0</v>
      </c>
      <c r="K4282"/>
      <c r="N4282" t="s">
        <v>3091</v>
      </c>
      <c r="O4282" t="s">
        <v>3092</v>
      </c>
      <c r="P4282" t="s">
        <v>3093</v>
      </c>
      <c r="R4282" t="s">
        <v>3094</v>
      </c>
    </row>
    <row r="4283" spans="1:18" x14ac:dyDescent="0.25">
      <c r="A4283">
        <v>24200500</v>
      </c>
      <c r="B4283" t="s">
        <v>3089</v>
      </c>
      <c r="D4283" t="s">
        <v>3090</v>
      </c>
      <c r="F4283">
        <v>1</v>
      </c>
      <c r="G4283">
        <v>0</v>
      </c>
      <c r="H4283">
        <v>238.28470085469999</v>
      </c>
      <c r="I4283">
        <v>238.28470085469999</v>
      </c>
      <c r="K4283"/>
      <c r="N4283" t="s">
        <v>3091</v>
      </c>
      <c r="O4283" t="s">
        <v>3092</v>
      </c>
      <c r="P4283" t="s">
        <v>3093</v>
      </c>
      <c r="R4283" t="s">
        <v>3094</v>
      </c>
    </row>
    <row r="4284" spans="1:18" x14ac:dyDescent="0.25">
      <c r="A4284">
        <v>24200600</v>
      </c>
      <c r="B4284" t="s">
        <v>3089</v>
      </c>
      <c r="D4284" t="s">
        <v>3090</v>
      </c>
      <c r="F4284">
        <v>1</v>
      </c>
      <c r="G4284">
        <v>0</v>
      </c>
      <c r="H4284">
        <v>198</v>
      </c>
      <c r="I4284">
        <v>198</v>
      </c>
      <c r="K4284"/>
      <c r="N4284" t="s">
        <v>3091</v>
      </c>
      <c r="O4284" t="s">
        <v>3092</v>
      </c>
      <c r="P4284" t="s">
        <v>3093</v>
      </c>
      <c r="R4284" t="s">
        <v>3094</v>
      </c>
    </row>
    <row r="4285" spans="1:18" x14ac:dyDescent="0.25">
      <c r="A4285">
        <v>24300011</v>
      </c>
      <c r="B4285" t="s">
        <v>3089</v>
      </c>
      <c r="D4285" t="s">
        <v>3090</v>
      </c>
      <c r="F4285">
        <v>1</v>
      </c>
      <c r="G4285">
        <v>0</v>
      </c>
      <c r="H4285">
        <v>0</v>
      </c>
      <c r="I4285"/>
      <c r="K4285"/>
      <c r="N4285" t="s">
        <v>3091</v>
      </c>
      <c r="O4285" t="s">
        <v>3092</v>
      </c>
      <c r="P4285" t="s">
        <v>3093</v>
      </c>
      <c r="R4285" t="s">
        <v>3094</v>
      </c>
    </row>
    <row r="4286" spans="1:18" x14ac:dyDescent="0.25">
      <c r="A4286">
        <v>24300100</v>
      </c>
      <c r="B4286" t="s">
        <v>3089</v>
      </c>
      <c r="D4286" t="s">
        <v>3090</v>
      </c>
      <c r="F4286">
        <v>1</v>
      </c>
      <c r="G4286">
        <v>0</v>
      </c>
      <c r="H4286">
        <v>327.6891</v>
      </c>
      <c r="I4286">
        <v>327.6891</v>
      </c>
      <c r="K4286"/>
      <c r="N4286" t="s">
        <v>3091</v>
      </c>
      <c r="O4286" t="s">
        <v>3092</v>
      </c>
      <c r="P4286" t="s">
        <v>3093</v>
      </c>
      <c r="R4286" t="s">
        <v>3094</v>
      </c>
    </row>
    <row r="4287" spans="1:18" x14ac:dyDescent="0.25">
      <c r="A4287">
        <v>24300200</v>
      </c>
      <c r="B4287" t="s">
        <v>3089</v>
      </c>
      <c r="D4287" t="s">
        <v>3090</v>
      </c>
      <c r="F4287">
        <v>1</v>
      </c>
      <c r="G4287">
        <v>0</v>
      </c>
      <c r="H4287">
        <v>1375</v>
      </c>
      <c r="I4287">
        <v>1375</v>
      </c>
      <c r="K4287"/>
      <c r="N4287" t="s">
        <v>3091</v>
      </c>
      <c r="O4287" t="s">
        <v>3092</v>
      </c>
      <c r="P4287" t="s">
        <v>3093</v>
      </c>
      <c r="R4287" t="s">
        <v>3094</v>
      </c>
    </row>
    <row r="4288" spans="1:18" x14ac:dyDescent="0.25">
      <c r="A4288">
        <v>24300201</v>
      </c>
      <c r="B4288" t="s">
        <v>3089</v>
      </c>
      <c r="D4288" t="s">
        <v>3090</v>
      </c>
      <c r="F4288">
        <v>1</v>
      </c>
      <c r="G4288">
        <v>0</v>
      </c>
      <c r="H4288">
        <v>667.71</v>
      </c>
      <c r="I4288">
        <v>667.71</v>
      </c>
      <c r="K4288"/>
      <c r="N4288" t="s">
        <v>3091</v>
      </c>
      <c r="O4288" t="s">
        <v>3092</v>
      </c>
      <c r="P4288" t="s">
        <v>3093</v>
      </c>
      <c r="R4288" t="s">
        <v>3094</v>
      </c>
    </row>
    <row r="4289" spans="1:18" x14ac:dyDescent="0.25">
      <c r="A4289">
        <v>24300202</v>
      </c>
      <c r="B4289" t="s">
        <v>3089</v>
      </c>
      <c r="D4289" t="s">
        <v>3090</v>
      </c>
      <c r="F4289">
        <v>1</v>
      </c>
      <c r="G4289">
        <v>0</v>
      </c>
      <c r="H4289">
        <v>588.71500000000003</v>
      </c>
      <c r="I4289">
        <v>588.71500000000003</v>
      </c>
      <c r="K4289"/>
      <c r="N4289" t="s">
        <v>3091</v>
      </c>
      <c r="O4289" t="s">
        <v>3092</v>
      </c>
      <c r="P4289" t="s">
        <v>3093</v>
      </c>
      <c r="R4289" t="s">
        <v>3094</v>
      </c>
    </row>
    <row r="4290" spans="1:18" x14ac:dyDescent="0.25">
      <c r="A4290">
        <v>24300300</v>
      </c>
      <c r="B4290" t="s">
        <v>3089</v>
      </c>
      <c r="D4290" t="s">
        <v>3090</v>
      </c>
      <c r="F4290">
        <v>1</v>
      </c>
      <c r="G4290">
        <v>0</v>
      </c>
      <c r="H4290">
        <v>6.5</v>
      </c>
      <c r="I4290">
        <v>6.5</v>
      </c>
      <c r="K4290"/>
      <c r="N4290" t="s">
        <v>3091</v>
      </c>
      <c r="O4290" t="s">
        <v>3092</v>
      </c>
      <c r="P4290" t="s">
        <v>3093</v>
      </c>
      <c r="R4290" t="s">
        <v>3094</v>
      </c>
    </row>
    <row r="4291" spans="1:18" x14ac:dyDescent="0.25">
      <c r="A4291">
        <v>24300310</v>
      </c>
      <c r="B4291" t="s">
        <v>3089</v>
      </c>
      <c r="D4291" t="s">
        <v>3090</v>
      </c>
      <c r="F4291">
        <v>1</v>
      </c>
      <c r="G4291">
        <v>0</v>
      </c>
      <c r="H4291">
        <v>12.2514583333333</v>
      </c>
      <c r="I4291">
        <v>12.2514583333333</v>
      </c>
      <c r="K4291"/>
      <c r="N4291" t="s">
        <v>3091</v>
      </c>
      <c r="O4291" t="s">
        <v>3092</v>
      </c>
      <c r="P4291" t="s">
        <v>3093</v>
      </c>
      <c r="R4291" t="s">
        <v>3094</v>
      </c>
    </row>
    <row r="4292" spans="1:18" x14ac:dyDescent="0.25">
      <c r="A4292">
        <v>24300400</v>
      </c>
      <c r="B4292" t="s">
        <v>3089</v>
      </c>
      <c r="D4292" t="s">
        <v>3090</v>
      </c>
      <c r="F4292">
        <v>1</v>
      </c>
      <c r="G4292">
        <v>0</v>
      </c>
      <c r="H4292">
        <v>11</v>
      </c>
      <c r="I4292">
        <v>11</v>
      </c>
      <c r="K4292"/>
      <c r="N4292" t="s">
        <v>3091</v>
      </c>
      <c r="O4292" t="s">
        <v>3092</v>
      </c>
      <c r="P4292" t="s">
        <v>3093</v>
      </c>
      <c r="R4292" t="s">
        <v>3094</v>
      </c>
    </row>
    <row r="4293" spans="1:18" x14ac:dyDescent="0.25">
      <c r="A4293">
        <v>24300500</v>
      </c>
      <c r="B4293" t="s">
        <v>3089</v>
      </c>
      <c r="D4293" t="s">
        <v>3090</v>
      </c>
      <c r="F4293">
        <v>1</v>
      </c>
      <c r="G4293">
        <v>0</v>
      </c>
      <c r="H4293">
        <v>16.7545</v>
      </c>
      <c r="I4293">
        <v>16.7545</v>
      </c>
      <c r="K4293"/>
      <c r="N4293" t="s">
        <v>3091</v>
      </c>
      <c r="O4293" t="s">
        <v>3092</v>
      </c>
      <c r="P4293" t="s">
        <v>3093</v>
      </c>
      <c r="R4293" t="s">
        <v>3094</v>
      </c>
    </row>
    <row r="4294" spans="1:18" x14ac:dyDescent="0.25">
      <c r="A4294">
        <v>24300600</v>
      </c>
      <c r="B4294" t="s">
        <v>3089</v>
      </c>
      <c r="D4294" t="s">
        <v>3090</v>
      </c>
      <c r="F4294">
        <v>1</v>
      </c>
      <c r="G4294">
        <v>0</v>
      </c>
      <c r="H4294">
        <v>516.66</v>
      </c>
      <c r="I4294">
        <v>516.66</v>
      </c>
      <c r="K4294"/>
      <c r="N4294" t="s">
        <v>3091</v>
      </c>
      <c r="O4294" t="s">
        <v>3092</v>
      </c>
      <c r="P4294" t="s">
        <v>3093</v>
      </c>
      <c r="R4294" t="s">
        <v>3094</v>
      </c>
    </row>
    <row r="4295" spans="1:18" x14ac:dyDescent="0.25">
      <c r="A4295">
        <v>24300700</v>
      </c>
      <c r="B4295" t="s">
        <v>3089</v>
      </c>
      <c r="D4295" t="s">
        <v>3090</v>
      </c>
      <c r="F4295">
        <v>1</v>
      </c>
      <c r="G4295">
        <v>0</v>
      </c>
      <c r="H4295">
        <v>950</v>
      </c>
      <c r="I4295">
        <v>950</v>
      </c>
      <c r="K4295"/>
      <c r="N4295" t="s">
        <v>3091</v>
      </c>
      <c r="O4295" t="s">
        <v>3092</v>
      </c>
      <c r="P4295" t="s">
        <v>3093</v>
      </c>
      <c r="R4295" t="s">
        <v>3094</v>
      </c>
    </row>
    <row r="4296" spans="1:18" x14ac:dyDescent="0.25">
      <c r="A4296">
        <v>24300800</v>
      </c>
      <c r="B4296" t="s">
        <v>3089</v>
      </c>
      <c r="D4296" t="s">
        <v>3090</v>
      </c>
      <c r="F4296">
        <v>1</v>
      </c>
      <c r="G4296">
        <v>0</v>
      </c>
      <c r="H4296">
        <v>0</v>
      </c>
      <c r="I4296">
        <v>0</v>
      </c>
      <c r="K4296"/>
      <c r="N4296" t="s">
        <v>3091</v>
      </c>
      <c r="O4296" t="s">
        <v>3092</v>
      </c>
      <c r="P4296" t="s">
        <v>3093</v>
      </c>
      <c r="R4296" t="s">
        <v>3094</v>
      </c>
    </row>
    <row r="4297" spans="1:18" x14ac:dyDescent="0.25">
      <c r="A4297">
        <v>24300900</v>
      </c>
      <c r="B4297" t="s">
        <v>3089</v>
      </c>
      <c r="D4297" t="s">
        <v>3090</v>
      </c>
      <c r="F4297">
        <v>1</v>
      </c>
      <c r="G4297">
        <v>0</v>
      </c>
      <c r="H4297">
        <v>870.00120000000004</v>
      </c>
      <c r="I4297">
        <v>870.00120000000004</v>
      </c>
      <c r="K4297"/>
      <c r="N4297" t="s">
        <v>3091</v>
      </c>
      <c r="O4297" t="s">
        <v>3092</v>
      </c>
      <c r="P4297" t="s">
        <v>3093</v>
      </c>
      <c r="R4297" t="s">
        <v>3094</v>
      </c>
    </row>
    <row r="4298" spans="1:18" x14ac:dyDescent="0.25">
      <c r="A4298">
        <v>24300910</v>
      </c>
      <c r="B4298" t="s">
        <v>3089</v>
      </c>
      <c r="D4298" t="s">
        <v>3090</v>
      </c>
      <c r="F4298">
        <v>1</v>
      </c>
      <c r="G4298">
        <v>0</v>
      </c>
      <c r="H4298">
        <v>562.5</v>
      </c>
      <c r="I4298">
        <v>562.5</v>
      </c>
      <c r="K4298"/>
      <c r="N4298" t="s">
        <v>3091</v>
      </c>
      <c r="O4298" t="s">
        <v>3092</v>
      </c>
      <c r="P4298" t="s">
        <v>3093</v>
      </c>
      <c r="R4298" t="s">
        <v>3094</v>
      </c>
    </row>
    <row r="4299" spans="1:18" x14ac:dyDescent="0.25">
      <c r="A4299">
        <v>24301000</v>
      </c>
      <c r="B4299" t="s">
        <v>3089</v>
      </c>
      <c r="D4299" t="s">
        <v>3090</v>
      </c>
      <c r="F4299">
        <v>1</v>
      </c>
      <c r="G4299">
        <v>0</v>
      </c>
      <c r="H4299">
        <v>650.80999999999995</v>
      </c>
      <c r="I4299">
        <v>650.80999999999995</v>
      </c>
      <c r="K4299"/>
      <c r="N4299" t="s">
        <v>3091</v>
      </c>
      <c r="O4299" t="s">
        <v>3092</v>
      </c>
      <c r="P4299" t="s">
        <v>3093</v>
      </c>
      <c r="R4299" t="s">
        <v>3094</v>
      </c>
    </row>
    <row r="4300" spans="1:18" x14ac:dyDescent="0.25">
      <c r="A4300">
        <v>24301100</v>
      </c>
      <c r="B4300" t="s">
        <v>3089</v>
      </c>
      <c r="D4300" t="s">
        <v>3090</v>
      </c>
      <c r="F4300">
        <v>1</v>
      </c>
      <c r="G4300">
        <v>0</v>
      </c>
      <c r="H4300">
        <v>0</v>
      </c>
      <c r="I4300">
        <v>0</v>
      </c>
      <c r="K4300"/>
      <c r="N4300" t="s">
        <v>3091</v>
      </c>
      <c r="O4300" t="s">
        <v>3092</v>
      </c>
      <c r="P4300" t="s">
        <v>3093</v>
      </c>
      <c r="R4300" t="s">
        <v>3094</v>
      </c>
    </row>
    <row r="4301" spans="1:18" x14ac:dyDescent="0.25">
      <c r="A4301">
        <v>24301200</v>
      </c>
      <c r="B4301" t="s">
        <v>3089</v>
      </c>
      <c r="D4301" t="s">
        <v>3090</v>
      </c>
      <c r="F4301">
        <v>1</v>
      </c>
      <c r="G4301">
        <v>0</v>
      </c>
      <c r="H4301">
        <v>0</v>
      </c>
      <c r="I4301">
        <v>0</v>
      </c>
      <c r="K4301"/>
      <c r="N4301" t="s">
        <v>3091</v>
      </c>
      <c r="O4301" t="s">
        <v>3092</v>
      </c>
      <c r="P4301" t="s">
        <v>3093</v>
      </c>
      <c r="R4301" t="s">
        <v>3094</v>
      </c>
    </row>
    <row r="4302" spans="1:18" x14ac:dyDescent="0.25">
      <c r="A4302">
        <v>24301300</v>
      </c>
      <c r="B4302" t="s">
        <v>3089</v>
      </c>
      <c r="D4302" t="s">
        <v>3090</v>
      </c>
      <c r="F4302">
        <v>1</v>
      </c>
      <c r="G4302">
        <v>0</v>
      </c>
      <c r="H4302">
        <v>0</v>
      </c>
      <c r="I4302">
        <v>0</v>
      </c>
      <c r="K4302"/>
      <c r="N4302" t="s">
        <v>3091</v>
      </c>
      <c r="O4302" t="s">
        <v>3092</v>
      </c>
      <c r="P4302" t="s">
        <v>3093</v>
      </c>
      <c r="R4302" t="s">
        <v>3094</v>
      </c>
    </row>
    <row r="4303" spans="1:18" x14ac:dyDescent="0.25">
      <c r="A4303">
        <v>24301400</v>
      </c>
      <c r="B4303" t="s">
        <v>3089</v>
      </c>
      <c r="D4303" t="s">
        <v>3090</v>
      </c>
      <c r="F4303">
        <v>1</v>
      </c>
      <c r="G4303">
        <v>0</v>
      </c>
      <c r="H4303">
        <v>0</v>
      </c>
      <c r="I4303">
        <v>0</v>
      </c>
      <c r="K4303"/>
      <c r="N4303" t="s">
        <v>3091</v>
      </c>
      <c r="O4303" t="s">
        <v>3092</v>
      </c>
      <c r="P4303" t="s">
        <v>3093</v>
      </c>
      <c r="R4303" t="s">
        <v>3094</v>
      </c>
    </row>
    <row r="4304" spans="1:18" x14ac:dyDescent="0.25">
      <c r="A4304">
        <v>24301500</v>
      </c>
      <c r="B4304" t="s">
        <v>3089</v>
      </c>
      <c r="D4304" t="s">
        <v>3090</v>
      </c>
      <c r="F4304">
        <v>1</v>
      </c>
      <c r="G4304">
        <v>0</v>
      </c>
      <c r="H4304">
        <v>0</v>
      </c>
      <c r="I4304">
        <v>0</v>
      </c>
      <c r="K4304"/>
      <c r="N4304" t="s">
        <v>3091</v>
      </c>
      <c r="O4304" t="s">
        <v>3092</v>
      </c>
      <c r="P4304" t="s">
        <v>3093</v>
      </c>
      <c r="R4304" t="s">
        <v>3094</v>
      </c>
    </row>
    <row r="4305" spans="1:18" x14ac:dyDescent="0.25">
      <c r="A4305">
        <v>24301600</v>
      </c>
      <c r="B4305" t="s">
        <v>3089</v>
      </c>
      <c r="D4305" t="s">
        <v>3090</v>
      </c>
      <c r="F4305">
        <v>1</v>
      </c>
      <c r="G4305">
        <v>0</v>
      </c>
      <c r="H4305">
        <v>0</v>
      </c>
      <c r="I4305">
        <v>0</v>
      </c>
      <c r="K4305"/>
      <c r="N4305" t="s">
        <v>3091</v>
      </c>
      <c r="O4305" t="s">
        <v>3092</v>
      </c>
      <c r="P4305" t="s">
        <v>3093</v>
      </c>
      <c r="R4305" t="s">
        <v>3094</v>
      </c>
    </row>
    <row r="4306" spans="1:18" x14ac:dyDescent="0.25">
      <c r="A4306">
        <v>24301700</v>
      </c>
      <c r="B4306" t="s">
        <v>3089</v>
      </c>
      <c r="D4306" t="s">
        <v>3090</v>
      </c>
      <c r="F4306">
        <v>1</v>
      </c>
      <c r="G4306">
        <v>0</v>
      </c>
      <c r="H4306">
        <v>0</v>
      </c>
      <c r="I4306">
        <v>0</v>
      </c>
      <c r="K4306"/>
      <c r="N4306" t="s">
        <v>3091</v>
      </c>
      <c r="O4306" t="s">
        <v>3092</v>
      </c>
      <c r="P4306" t="s">
        <v>3093</v>
      </c>
      <c r="R4306" t="s">
        <v>3094</v>
      </c>
    </row>
    <row r="4307" spans="1:18" x14ac:dyDescent="0.25">
      <c r="A4307">
        <v>24301800</v>
      </c>
      <c r="B4307" t="s">
        <v>3089</v>
      </c>
      <c r="D4307" t="s">
        <v>3090</v>
      </c>
      <c r="F4307">
        <v>1</v>
      </c>
      <c r="G4307">
        <v>0</v>
      </c>
      <c r="H4307">
        <v>0</v>
      </c>
      <c r="I4307">
        <v>0</v>
      </c>
      <c r="K4307"/>
      <c r="N4307" t="s">
        <v>3091</v>
      </c>
      <c r="O4307" t="s">
        <v>3092</v>
      </c>
      <c r="P4307" t="s">
        <v>3093</v>
      </c>
      <c r="R4307" t="s">
        <v>3094</v>
      </c>
    </row>
    <row r="4308" spans="1:18" x14ac:dyDescent="0.25">
      <c r="A4308">
        <v>24301900</v>
      </c>
      <c r="B4308" t="s">
        <v>3089</v>
      </c>
      <c r="D4308" t="s">
        <v>3090</v>
      </c>
      <c r="F4308">
        <v>1</v>
      </c>
      <c r="G4308">
        <v>0</v>
      </c>
      <c r="H4308">
        <v>0</v>
      </c>
      <c r="I4308">
        <v>0</v>
      </c>
      <c r="K4308"/>
      <c r="N4308" t="s">
        <v>3091</v>
      </c>
      <c r="O4308" t="s">
        <v>3092</v>
      </c>
      <c r="P4308" t="s">
        <v>3093</v>
      </c>
      <c r="R4308" t="s">
        <v>3094</v>
      </c>
    </row>
    <row r="4309" spans="1:18" x14ac:dyDescent="0.25">
      <c r="A4309">
        <v>24302000</v>
      </c>
      <c r="B4309" t="s">
        <v>3089</v>
      </c>
      <c r="D4309" t="s">
        <v>3090</v>
      </c>
      <c r="F4309">
        <v>1</v>
      </c>
      <c r="G4309">
        <v>0</v>
      </c>
      <c r="H4309">
        <v>0</v>
      </c>
      <c r="I4309">
        <v>0</v>
      </c>
      <c r="K4309"/>
      <c r="N4309" t="s">
        <v>3091</v>
      </c>
      <c r="O4309" t="s">
        <v>3092</v>
      </c>
      <c r="P4309" t="s">
        <v>3093</v>
      </c>
      <c r="R4309" t="s">
        <v>3094</v>
      </c>
    </row>
    <row r="4310" spans="1:18" x14ac:dyDescent="0.25">
      <c r="A4310">
        <v>24302100</v>
      </c>
      <c r="B4310" t="s">
        <v>3089</v>
      </c>
      <c r="D4310" t="s">
        <v>3090</v>
      </c>
      <c r="F4310">
        <v>1</v>
      </c>
      <c r="G4310">
        <v>0</v>
      </c>
      <c r="H4310">
        <v>0</v>
      </c>
      <c r="I4310">
        <v>0</v>
      </c>
      <c r="K4310"/>
      <c r="N4310" t="s">
        <v>3091</v>
      </c>
      <c r="O4310" t="s">
        <v>3092</v>
      </c>
      <c r="P4310" t="s">
        <v>3093</v>
      </c>
      <c r="R4310" t="s">
        <v>3094</v>
      </c>
    </row>
    <row r="4311" spans="1:18" x14ac:dyDescent="0.25">
      <c r="A4311">
        <v>24302200</v>
      </c>
      <c r="B4311" t="s">
        <v>3089</v>
      </c>
      <c r="D4311" t="s">
        <v>3090</v>
      </c>
      <c r="F4311">
        <v>1</v>
      </c>
      <c r="G4311">
        <v>0</v>
      </c>
      <c r="H4311">
        <v>0</v>
      </c>
      <c r="I4311">
        <v>0</v>
      </c>
      <c r="K4311"/>
      <c r="N4311" t="s">
        <v>3091</v>
      </c>
      <c r="O4311" t="s">
        <v>3092</v>
      </c>
      <c r="P4311" t="s">
        <v>3093</v>
      </c>
      <c r="R4311" t="s">
        <v>3094</v>
      </c>
    </row>
    <row r="4312" spans="1:18" x14ac:dyDescent="0.25">
      <c r="A4312">
        <v>24302300</v>
      </c>
      <c r="B4312" t="s">
        <v>3089</v>
      </c>
      <c r="D4312" t="s">
        <v>3090</v>
      </c>
      <c r="F4312">
        <v>1</v>
      </c>
      <c r="G4312">
        <v>0</v>
      </c>
      <c r="H4312">
        <v>22.44</v>
      </c>
      <c r="I4312">
        <v>22.44</v>
      </c>
      <c r="K4312"/>
      <c r="N4312" t="s">
        <v>3091</v>
      </c>
      <c r="O4312" t="s">
        <v>3092</v>
      </c>
      <c r="P4312" t="s">
        <v>3093</v>
      </c>
      <c r="R4312" t="s">
        <v>3094</v>
      </c>
    </row>
    <row r="4313" spans="1:18" x14ac:dyDescent="0.25">
      <c r="A4313">
        <v>24302400</v>
      </c>
      <c r="B4313" t="s">
        <v>3089</v>
      </c>
      <c r="D4313" t="s">
        <v>3090</v>
      </c>
      <c r="F4313">
        <v>1</v>
      </c>
      <c r="G4313">
        <v>0</v>
      </c>
      <c r="H4313">
        <v>22.44</v>
      </c>
      <c r="I4313">
        <v>22.44</v>
      </c>
      <c r="K4313"/>
      <c r="N4313" t="s">
        <v>3091</v>
      </c>
      <c r="O4313" t="s">
        <v>3092</v>
      </c>
      <c r="P4313" t="s">
        <v>3093</v>
      </c>
      <c r="R4313" t="s">
        <v>3094</v>
      </c>
    </row>
    <row r="4314" spans="1:18" x14ac:dyDescent="0.25">
      <c r="A4314">
        <v>24302500</v>
      </c>
      <c r="B4314" t="s">
        <v>3089</v>
      </c>
      <c r="D4314" t="s">
        <v>3090</v>
      </c>
      <c r="F4314">
        <v>1</v>
      </c>
      <c r="G4314">
        <v>0</v>
      </c>
      <c r="H4314">
        <v>6.19</v>
      </c>
      <c r="I4314">
        <v>6.19</v>
      </c>
      <c r="K4314"/>
      <c r="N4314" t="s">
        <v>3091</v>
      </c>
      <c r="O4314" t="s">
        <v>3092</v>
      </c>
      <c r="P4314" t="s">
        <v>3093</v>
      </c>
      <c r="R4314" t="s">
        <v>3094</v>
      </c>
    </row>
    <row r="4315" spans="1:18" x14ac:dyDescent="0.25">
      <c r="A4315">
        <v>24302600</v>
      </c>
      <c r="B4315" t="s">
        <v>3089</v>
      </c>
      <c r="D4315" t="s">
        <v>3090</v>
      </c>
      <c r="F4315">
        <v>1</v>
      </c>
      <c r="G4315">
        <v>0</v>
      </c>
      <c r="H4315">
        <v>7.73</v>
      </c>
      <c r="I4315">
        <v>7.73</v>
      </c>
      <c r="K4315"/>
      <c r="N4315" t="s">
        <v>3091</v>
      </c>
      <c r="O4315" t="s">
        <v>3092</v>
      </c>
      <c r="P4315" t="s">
        <v>3093</v>
      </c>
      <c r="R4315" t="s">
        <v>3094</v>
      </c>
    </row>
    <row r="4316" spans="1:18" x14ac:dyDescent="0.25">
      <c r="A4316">
        <v>24302700</v>
      </c>
      <c r="B4316" t="s">
        <v>3089</v>
      </c>
      <c r="D4316" t="s">
        <v>3090</v>
      </c>
      <c r="F4316">
        <v>1</v>
      </c>
      <c r="G4316">
        <v>0</v>
      </c>
      <c r="H4316">
        <v>2.02</v>
      </c>
      <c r="I4316">
        <v>2.02</v>
      </c>
      <c r="K4316"/>
      <c r="N4316" t="s">
        <v>3091</v>
      </c>
      <c r="O4316" t="s">
        <v>3092</v>
      </c>
      <c r="P4316" t="s">
        <v>3093</v>
      </c>
      <c r="R4316" t="s">
        <v>3094</v>
      </c>
    </row>
    <row r="4317" spans="1:18" x14ac:dyDescent="0.25">
      <c r="A4317">
        <v>24302800</v>
      </c>
      <c r="B4317" t="s">
        <v>3089</v>
      </c>
      <c r="D4317" t="s">
        <v>3090</v>
      </c>
      <c r="F4317">
        <v>1</v>
      </c>
      <c r="G4317">
        <v>0</v>
      </c>
      <c r="H4317">
        <v>63.96</v>
      </c>
      <c r="I4317">
        <v>63.96</v>
      </c>
      <c r="K4317"/>
      <c r="N4317" t="s">
        <v>3091</v>
      </c>
      <c r="O4317" t="s">
        <v>3092</v>
      </c>
      <c r="P4317" t="s">
        <v>3093</v>
      </c>
      <c r="R4317" t="s">
        <v>3094</v>
      </c>
    </row>
    <row r="4318" spans="1:18" x14ac:dyDescent="0.25">
      <c r="A4318">
        <v>24302900</v>
      </c>
      <c r="B4318" t="s">
        <v>3089</v>
      </c>
      <c r="D4318" t="s">
        <v>3090</v>
      </c>
      <c r="F4318">
        <v>1</v>
      </c>
      <c r="G4318">
        <v>0</v>
      </c>
      <c r="H4318">
        <v>14.293333333333299</v>
      </c>
      <c r="I4318">
        <v>14.293333333333299</v>
      </c>
      <c r="K4318"/>
      <c r="N4318" t="s">
        <v>3091</v>
      </c>
      <c r="O4318" t="s">
        <v>3092</v>
      </c>
      <c r="P4318" t="s">
        <v>3093</v>
      </c>
      <c r="R4318" t="s">
        <v>3094</v>
      </c>
    </row>
    <row r="4319" spans="1:18" x14ac:dyDescent="0.25">
      <c r="A4319">
        <v>243387700</v>
      </c>
      <c r="B4319" t="s">
        <v>3089</v>
      </c>
      <c r="D4319" t="s">
        <v>3090</v>
      </c>
      <c r="F4319">
        <v>1</v>
      </c>
      <c r="G4319">
        <v>0</v>
      </c>
      <c r="H4319">
        <v>0</v>
      </c>
      <c r="I4319">
        <v>0</v>
      </c>
      <c r="K4319"/>
      <c r="N4319" t="s">
        <v>3091</v>
      </c>
      <c r="O4319" t="s">
        <v>3092</v>
      </c>
      <c r="P4319" t="s">
        <v>3093</v>
      </c>
      <c r="R4319" t="s">
        <v>3094</v>
      </c>
    </row>
    <row r="4320" spans="1:18" x14ac:dyDescent="0.25">
      <c r="A4320">
        <v>24338780</v>
      </c>
      <c r="B4320" t="s">
        <v>3089</v>
      </c>
      <c r="D4320" t="s">
        <v>3090</v>
      </c>
      <c r="F4320">
        <v>1</v>
      </c>
      <c r="G4320">
        <v>0</v>
      </c>
      <c r="H4320">
        <v>0</v>
      </c>
      <c r="I4320">
        <v>0</v>
      </c>
      <c r="K4320"/>
      <c r="N4320" t="s">
        <v>3091</v>
      </c>
      <c r="O4320" t="s">
        <v>3092</v>
      </c>
      <c r="P4320" t="s">
        <v>3093</v>
      </c>
      <c r="R4320" t="s">
        <v>3094</v>
      </c>
    </row>
    <row r="4321" spans="1:18" x14ac:dyDescent="0.25">
      <c r="A4321">
        <v>24338880</v>
      </c>
      <c r="B4321" t="s">
        <v>3089</v>
      </c>
      <c r="D4321" t="s">
        <v>3090</v>
      </c>
      <c r="F4321">
        <v>1</v>
      </c>
      <c r="G4321">
        <v>0</v>
      </c>
      <c r="H4321">
        <v>0</v>
      </c>
      <c r="I4321">
        <v>0</v>
      </c>
      <c r="K4321"/>
      <c r="N4321" t="s">
        <v>3091</v>
      </c>
      <c r="O4321" t="s">
        <v>3092</v>
      </c>
      <c r="P4321" t="s">
        <v>3093</v>
      </c>
      <c r="R4321" t="s">
        <v>3094</v>
      </c>
    </row>
    <row r="4322" spans="1:18" x14ac:dyDescent="0.25">
      <c r="A4322">
        <v>24338900</v>
      </c>
      <c r="B4322" t="s">
        <v>3089</v>
      </c>
      <c r="D4322" t="s">
        <v>3090</v>
      </c>
      <c r="F4322">
        <v>1</v>
      </c>
      <c r="G4322">
        <v>0</v>
      </c>
      <c r="H4322">
        <v>638.37</v>
      </c>
      <c r="I4322">
        <v>638.37</v>
      </c>
      <c r="K4322"/>
      <c r="N4322" t="s">
        <v>3091</v>
      </c>
      <c r="O4322" t="s">
        <v>3092</v>
      </c>
      <c r="P4322" t="s">
        <v>3093</v>
      </c>
      <c r="R4322" t="s">
        <v>3094</v>
      </c>
    </row>
    <row r="4323" spans="1:18" x14ac:dyDescent="0.25">
      <c r="A4323">
        <v>24400100</v>
      </c>
      <c r="B4323" t="s">
        <v>3089</v>
      </c>
      <c r="D4323" t="s">
        <v>3090</v>
      </c>
      <c r="F4323">
        <v>1</v>
      </c>
      <c r="G4323">
        <v>0</v>
      </c>
      <c r="H4323">
        <v>133.06</v>
      </c>
      <c r="I4323">
        <v>133.06</v>
      </c>
      <c r="K4323"/>
      <c r="N4323" t="s">
        <v>3091</v>
      </c>
      <c r="O4323" t="s">
        <v>3092</v>
      </c>
      <c r="P4323" t="s">
        <v>3093</v>
      </c>
      <c r="R4323" t="s">
        <v>3094</v>
      </c>
    </row>
    <row r="4324" spans="1:18" x14ac:dyDescent="0.25">
      <c r="A4324">
        <v>24400110</v>
      </c>
      <c r="B4324" t="s">
        <v>3089</v>
      </c>
      <c r="D4324" t="s">
        <v>3090</v>
      </c>
      <c r="F4324">
        <v>1</v>
      </c>
      <c r="G4324">
        <v>0</v>
      </c>
      <c r="H4324">
        <v>102.222222222222</v>
      </c>
      <c r="I4324">
        <v>102.222222222222</v>
      </c>
      <c r="K4324"/>
      <c r="N4324" t="s">
        <v>3091</v>
      </c>
      <c r="O4324" t="s">
        <v>3092</v>
      </c>
      <c r="P4324" t="s">
        <v>3093</v>
      </c>
      <c r="R4324" t="s">
        <v>3094</v>
      </c>
    </row>
    <row r="4325" spans="1:18" x14ac:dyDescent="0.25">
      <c r="A4325">
        <v>24400120</v>
      </c>
      <c r="B4325" t="s">
        <v>3089</v>
      </c>
      <c r="D4325" t="s">
        <v>3090</v>
      </c>
      <c r="F4325">
        <v>1</v>
      </c>
      <c r="G4325">
        <v>0</v>
      </c>
      <c r="H4325">
        <v>219.45</v>
      </c>
      <c r="I4325">
        <v>219.45</v>
      </c>
      <c r="K4325"/>
      <c r="N4325" t="s">
        <v>3091</v>
      </c>
      <c r="O4325" t="s">
        <v>3092</v>
      </c>
      <c r="P4325" t="s">
        <v>3093</v>
      </c>
      <c r="R4325" t="s">
        <v>3094</v>
      </c>
    </row>
    <row r="4326" spans="1:18" x14ac:dyDescent="0.25">
      <c r="A4326">
        <v>24400200</v>
      </c>
      <c r="B4326" t="s">
        <v>3089</v>
      </c>
      <c r="D4326" t="s">
        <v>3090</v>
      </c>
      <c r="F4326">
        <v>1</v>
      </c>
      <c r="G4326">
        <v>0</v>
      </c>
      <c r="H4326">
        <v>119.315</v>
      </c>
      <c r="I4326">
        <v>119.315</v>
      </c>
      <c r="K4326"/>
      <c r="N4326" t="s">
        <v>3091</v>
      </c>
      <c r="O4326" t="s">
        <v>3092</v>
      </c>
      <c r="P4326" t="s">
        <v>3093</v>
      </c>
      <c r="R4326" t="s">
        <v>3094</v>
      </c>
    </row>
    <row r="4327" spans="1:18" x14ac:dyDescent="0.25">
      <c r="A4327">
        <v>24400300</v>
      </c>
      <c r="B4327" t="s">
        <v>3089</v>
      </c>
      <c r="D4327" t="s">
        <v>3090</v>
      </c>
      <c r="F4327">
        <v>1</v>
      </c>
      <c r="G4327">
        <v>0</v>
      </c>
      <c r="H4327">
        <v>120.7</v>
      </c>
      <c r="I4327">
        <v>120.7</v>
      </c>
      <c r="K4327"/>
      <c r="N4327" t="s">
        <v>3091</v>
      </c>
      <c r="O4327" t="s">
        <v>3092</v>
      </c>
      <c r="P4327" t="s">
        <v>3093</v>
      </c>
      <c r="R4327" t="s">
        <v>3094</v>
      </c>
    </row>
    <row r="4328" spans="1:18" x14ac:dyDescent="0.25">
      <c r="A4328">
        <v>24400400</v>
      </c>
      <c r="B4328" t="s">
        <v>3089</v>
      </c>
      <c r="D4328" t="s">
        <v>3090</v>
      </c>
      <c r="F4328">
        <v>1</v>
      </c>
      <c r="G4328">
        <v>0</v>
      </c>
      <c r="H4328">
        <v>0</v>
      </c>
      <c r="I4328">
        <v>0</v>
      </c>
      <c r="K4328"/>
      <c r="N4328" t="s">
        <v>3091</v>
      </c>
      <c r="O4328" t="s">
        <v>3092</v>
      </c>
      <c r="P4328" t="s">
        <v>3093</v>
      </c>
      <c r="R4328" t="s">
        <v>3094</v>
      </c>
    </row>
    <row r="4329" spans="1:18" x14ac:dyDescent="0.25">
      <c r="A4329">
        <v>24400500</v>
      </c>
      <c r="B4329" t="s">
        <v>3089</v>
      </c>
      <c r="D4329" t="s">
        <v>3090</v>
      </c>
      <c r="F4329">
        <v>1</v>
      </c>
      <c r="G4329">
        <v>0</v>
      </c>
      <c r="H4329">
        <v>115.72499999999999</v>
      </c>
      <c r="I4329">
        <v>115.72499999999999</v>
      </c>
      <c r="K4329"/>
      <c r="N4329" t="s">
        <v>3091</v>
      </c>
      <c r="O4329" t="s">
        <v>3092</v>
      </c>
      <c r="P4329" t="s">
        <v>3093</v>
      </c>
      <c r="R4329" t="s">
        <v>3094</v>
      </c>
    </row>
    <row r="4330" spans="1:18" x14ac:dyDescent="0.25">
      <c r="A4330">
        <v>24400600</v>
      </c>
      <c r="B4330" t="s">
        <v>3089</v>
      </c>
      <c r="D4330" t="s">
        <v>3090</v>
      </c>
      <c r="F4330">
        <v>1</v>
      </c>
      <c r="G4330">
        <v>0</v>
      </c>
      <c r="H4330">
        <v>124.41374999999999</v>
      </c>
      <c r="I4330">
        <v>124.41374999999999</v>
      </c>
      <c r="K4330"/>
      <c r="N4330" t="s">
        <v>3091</v>
      </c>
      <c r="O4330" t="s">
        <v>3092</v>
      </c>
      <c r="P4330" t="s">
        <v>3093</v>
      </c>
      <c r="R4330" t="s">
        <v>3094</v>
      </c>
    </row>
    <row r="4331" spans="1:18" x14ac:dyDescent="0.25">
      <c r="A4331">
        <v>24400700</v>
      </c>
      <c r="B4331" t="s">
        <v>3089</v>
      </c>
      <c r="D4331" t="s">
        <v>3090</v>
      </c>
      <c r="F4331">
        <v>1</v>
      </c>
      <c r="G4331">
        <v>0</v>
      </c>
      <c r="H4331">
        <v>92.98</v>
      </c>
      <c r="I4331">
        <v>92.98</v>
      </c>
      <c r="K4331"/>
      <c r="N4331" t="s">
        <v>3091</v>
      </c>
      <c r="O4331" t="s">
        <v>3092</v>
      </c>
      <c r="P4331" t="s">
        <v>3093</v>
      </c>
      <c r="R4331" t="s">
        <v>3094</v>
      </c>
    </row>
    <row r="4332" spans="1:18" x14ac:dyDescent="0.25">
      <c r="A4332">
        <v>24400800</v>
      </c>
      <c r="B4332" t="s">
        <v>3089</v>
      </c>
      <c r="D4332" t="s">
        <v>3090</v>
      </c>
      <c r="F4332">
        <v>1</v>
      </c>
      <c r="G4332">
        <v>0</v>
      </c>
      <c r="H4332">
        <v>102.14</v>
      </c>
      <c r="I4332">
        <v>102.14</v>
      </c>
      <c r="K4332"/>
      <c r="N4332" t="s">
        <v>3091</v>
      </c>
      <c r="O4332" t="s">
        <v>3092</v>
      </c>
      <c r="P4332" t="s">
        <v>3093</v>
      </c>
      <c r="R4332" t="s">
        <v>3094</v>
      </c>
    </row>
    <row r="4333" spans="1:18" x14ac:dyDescent="0.25">
      <c r="A4333">
        <v>24400900</v>
      </c>
      <c r="B4333" t="s">
        <v>3089</v>
      </c>
      <c r="D4333" t="s">
        <v>3090</v>
      </c>
      <c r="F4333">
        <v>1</v>
      </c>
      <c r="G4333">
        <v>0</v>
      </c>
      <c r="H4333">
        <v>81.33</v>
      </c>
      <c r="I4333">
        <v>81.33</v>
      </c>
      <c r="K4333"/>
      <c r="N4333" t="s">
        <v>3091</v>
      </c>
      <c r="O4333" t="s">
        <v>3092</v>
      </c>
      <c r="P4333" t="s">
        <v>3093</v>
      </c>
      <c r="R4333" t="s">
        <v>3094</v>
      </c>
    </row>
    <row r="4334" spans="1:18" x14ac:dyDescent="0.25">
      <c r="A4334">
        <v>24401000</v>
      </c>
      <c r="B4334" t="s">
        <v>3089</v>
      </c>
      <c r="D4334" t="s">
        <v>3090</v>
      </c>
      <c r="F4334">
        <v>1</v>
      </c>
      <c r="G4334">
        <v>0</v>
      </c>
      <c r="H4334">
        <v>104.88</v>
      </c>
      <c r="I4334">
        <v>104.88</v>
      </c>
      <c r="K4334"/>
      <c r="N4334" t="s">
        <v>3091</v>
      </c>
      <c r="O4334" t="s">
        <v>3092</v>
      </c>
      <c r="P4334" t="s">
        <v>3093</v>
      </c>
      <c r="R4334" t="s">
        <v>3094</v>
      </c>
    </row>
    <row r="4335" spans="1:18" x14ac:dyDescent="0.25">
      <c r="A4335">
        <v>24401001</v>
      </c>
      <c r="B4335" t="s">
        <v>3089</v>
      </c>
      <c r="D4335" t="s">
        <v>3090</v>
      </c>
      <c r="F4335">
        <v>1</v>
      </c>
      <c r="G4335">
        <v>0</v>
      </c>
      <c r="H4335">
        <v>98.896363636363603</v>
      </c>
      <c r="I4335">
        <v>98.896363636363603</v>
      </c>
      <c r="K4335"/>
      <c r="N4335" t="s">
        <v>3091</v>
      </c>
      <c r="O4335" t="s">
        <v>3092</v>
      </c>
      <c r="P4335" t="s">
        <v>3093</v>
      </c>
      <c r="R4335" t="s">
        <v>3094</v>
      </c>
    </row>
    <row r="4336" spans="1:18" x14ac:dyDescent="0.25">
      <c r="A4336">
        <v>24401100</v>
      </c>
      <c r="B4336" t="s">
        <v>3089</v>
      </c>
      <c r="D4336" t="s">
        <v>3090</v>
      </c>
      <c r="F4336">
        <v>1</v>
      </c>
      <c r="G4336">
        <v>0</v>
      </c>
      <c r="H4336">
        <v>0</v>
      </c>
      <c r="I4336">
        <v>0</v>
      </c>
      <c r="K4336"/>
      <c r="N4336" t="s">
        <v>3091</v>
      </c>
      <c r="O4336" t="s">
        <v>3092</v>
      </c>
      <c r="P4336" t="s">
        <v>3093</v>
      </c>
      <c r="R4336" t="s">
        <v>3094</v>
      </c>
    </row>
    <row r="4337" spans="1:18" x14ac:dyDescent="0.25">
      <c r="A4337">
        <v>24401200</v>
      </c>
      <c r="B4337" t="s">
        <v>3089</v>
      </c>
      <c r="D4337" t="s">
        <v>3090</v>
      </c>
      <c r="F4337">
        <v>1</v>
      </c>
      <c r="G4337">
        <v>0</v>
      </c>
      <c r="H4337">
        <v>0.13335860058308999</v>
      </c>
      <c r="I4337">
        <v>0.13335860058308999</v>
      </c>
      <c r="K4337"/>
      <c r="N4337" t="s">
        <v>3091</v>
      </c>
      <c r="O4337" t="s">
        <v>3092</v>
      </c>
      <c r="P4337" t="s">
        <v>3093</v>
      </c>
      <c r="R4337" t="s">
        <v>3094</v>
      </c>
    </row>
    <row r="4338" spans="1:18" x14ac:dyDescent="0.25">
      <c r="A4338">
        <v>24401300</v>
      </c>
      <c r="B4338" t="s">
        <v>3089</v>
      </c>
      <c r="D4338" t="s">
        <v>3090</v>
      </c>
      <c r="F4338">
        <v>1</v>
      </c>
      <c r="G4338">
        <v>0</v>
      </c>
      <c r="H4338">
        <v>0</v>
      </c>
      <c r="I4338">
        <v>0</v>
      </c>
      <c r="K4338"/>
      <c r="N4338" t="s">
        <v>3091</v>
      </c>
      <c r="O4338" t="s">
        <v>3092</v>
      </c>
      <c r="P4338" t="s">
        <v>3093</v>
      </c>
      <c r="R4338" t="s">
        <v>3094</v>
      </c>
    </row>
    <row r="4339" spans="1:18" x14ac:dyDescent="0.25">
      <c r="A4339">
        <v>24401400</v>
      </c>
      <c r="B4339" t="s">
        <v>3089</v>
      </c>
      <c r="D4339" t="s">
        <v>3090</v>
      </c>
      <c r="F4339">
        <v>1</v>
      </c>
      <c r="G4339">
        <v>0</v>
      </c>
      <c r="H4339">
        <v>104</v>
      </c>
      <c r="I4339">
        <v>104</v>
      </c>
      <c r="K4339"/>
      <c r="N4339" t="s">
        <v>3091</v>
      </c>
      <c r="O4339" t="s">
        <v>3092</v>
      </c>
      <c r="P4339" t="s">
        <v>3093</v>
      </c>
      <c r="R4339" t="s">
        <v>3094</v>
      </c>
    </row>
    <row r="4340" spans="1:18" x14ac:dyDescent="0.25">
      <c r="A4340">
        <v>24401500</v>
      </c>
      <c r="B4340" t="s">
        <v>3089</v>
      </c>
      <c r="D4340" t="s">
        <v>3090</v>
      </c>
      <c r="F4340">
        <v>1</v>
      </c>
      <c r="G4340">
        <v>0</v>
      </c>
      <c r="H4340">
        <v>142.84666666666601</v>
      </c>
      <c r="I4340">
        <v>142.84666666666601</v>
      </c>
      <c r="K4340"/>
      <c r="N4340" t="s">
        <v>3091</v>
      </c>
      <c r="O4340" t="s">
        <v>3092</v>
      </c>
      <c r="P4340" t="s">
        <v>3093</v>
      </c>
      <c r="R4340" t="s">
        <v>3094</v>
      </c>
    </row>
    <row r="4341" spans="1:18" x14ac:dyDescent="0.25">
      <c r="A4341">
        <v>24401600</v>
      </c>
      <c r="B4341" t="s">
        <v>3089</v>
      </c>
      <c r="D4341" t="s">
        <v>3090</v>
      </c>
      <c r="F4341">
        <v>1</v>
      </c>
      <c r="G4341">
        <v>0</v>
      </c>
      <c r="H4341">
        <v>121.35</v>
      </c>
      <c r="I4341">
        <v>121.35</v>
      </c>
      <c r="K4341"/>
      <c r="N4341" t="s">
        <v>3091</v>
      </c>
      <c r="O4341" t="s">
        <v>3092</v>
      </c>
      <c r="P4341" t="s">
        <v>3093</v>
      </c>
      <c r="R4341" t="s">
        <v>3094</v>
      </c>
    </row>
    <row r="4342" spans="1:18" x14ac:dyDescent="0.25">
      <c r="A4342">
        <v>24401700</v>
      </c>
      <c r="B4342" t="s">
        <v>3089</v>
      </c>
      <c r="D4342" t="s">
        <v>3090</v>
      </c>
      <c r="F4342">
        <v>1</v>
      </c>
      <c r="G4342">
        <v>0</v>
      </c>
      <c r="H4342">
        <v>0</v>
      </c>
      <c r="I4342">
        <v>0</v>
      </c>
      <c r="K4342"/>
      <c r="N4342" t="s">
        <v>3091</v>
      </c>
      <c r="O4342" t="s">
        <v>3092</v>
      </c>
      <c r="P4342" t="s">
        <v>3093</v>
      </c>
      <c r="R4342" t="s">
        <v>3094</v>
      </c>
    </row>
    <row r="4343" spans="1:18" x14ac:dyDescent="0.25">
      <c r="A4343">
        <v>24486070</v>
      </c>
      <c r="B4343" t="s">
        <v>3089</v>
      </c>
      <c r="D4343" t="s">
        <v>3090</v>
      </c>
      <c r="F4343">
        <v>1</v>
      </c>
      <c r="G4343">
        <v>0</v>
      </c>
      <c r="H4343">
        <v>13.22</v>
      </c>
      <c r="I4343">
        <v>13.22</v>
      </c>
      <c r="K4343"/>
      <c r="N4343" t="s">
        <v>3091</v>
      </c>
      <c r="O4343" t="s">
        <v>3092</v>
      </c>
      <c r="P4343" t="s">
        <v>3093</v>
      </c>
      <c r="R4343" t="s">
        <v>3094</v>
      </c>
    </row>
    <row r="4344" spans="1:18" x14ac:dyDescent="0.25">
      <c r="A4344">
        <v>24487300</v>
      </c>
      <c r="B4344" t="s">
        <v>3089</v>
      </c>
      <c r="D4344" t="s">
        <v>3090</v>
      </c>
      <c r="F4344">
        <v>1</v>
      </c>
      <c r="G4344">
        <v>0</v>
      </c>
      <c r="H4344">
        <v>1.2316</v>
      </c>
      <c r="I4344">
        <v>1.2316</v>
      </c>
      <c r="K4344"/>
      <c r="N4344" t="s">
        <v>3091</v>
      </c>
      <c r="O4344" t="s">
        <v>3092</v>
      </c>
      <c r="P4344" t="s">
        <v>3093</v>
      </c>
      <c r="R4344" t="s">
        <v>3094</v>
      </c>
    </row>
    <row r="4345" spans="1:18" x14ac:dyDescent="0.25">
      <c r="A4345">
        <v>24487600</v>
      </c>
      <c r="B4345" t="s">
        <v>3089</v>
      </c>
      <c r="D4345" t="s">
        <v>3090</v>
      </c>
      <c r="F4345">
        <v>1</v>
      </c>
      <c r="G4345">
        <v>0</v>
      </c>
      <c r="H4345">
        <v>101.87</v>
      </c>
      <c r="I4345">
        <v>101.87</v>
      </c>
      <c r="K4345"/>
      <c r="N4345" t="s">
        <v>3091</v>
      </c>
      <c r="O4345" t="s">
        <v>3092</v>
      </c>
      <c r="P4345" t="s">
        <v>3093</v>
      </c>
      <c r="R4345" t="s">
        <v>3094</v>
      </c>
    </row>
    <row r="4346" spans="1:18" x14ac:dyDescent="0.25">
      <c r="A4346">
        <v>24487700</v>
      </c>
      <c r="B4346" t="s">
        <v>3089</v>
      </c>
      <c r="D4346" t="s">
        <v>3090</v>
      </c>
      <c r="F4346">
        <v>1</v>
      </c>
      <c r="G4346">
        <v>0</v>
      </c>
      <c r="H4346">
        <v>80.076999999999998</v>
      </c>
      <c r="I4346">
        <v>80.076999999999998</v>
      </c>
      <c r="K4346"/>
      <c r="N4346" t="s">
        <v>3091</v>
      </c>
      <c r="O4346" t="s">
        <v>3092</v>
      </c>
      <c r="P4346" t="s">
        <v>3093</v>
      </c>
      <c r="R4346" t="s">
        <v>3094</v>
      </c>
    </row>
    <row r="4347" spans="1:18" x14ac:dyDescent="0.25">
      <c r="A4347">
        <v>24487800</v>
      </c>
      <c r="B4347" t="s">
        <v>3089</v>
      </c>
      <c r="D4347" t="s">
        <v>3090</v>
      </c>
      <c r="F4347">
        <v>1</v>
      </c>
      <c r="G4347">
        <v>0</v>
      </c>
      <c r="H4347">
        <v>0</v>
      </c>
      <c r="I4347">
        <v>0</v>
      </c>
      <c r="K4347"/>
      <c r="N4347" t="s">
        <v>3091</v>
      </c>
      <c r="O4347" t="s">
        <v>3092</v>
      </c>
      <c r="P4347" t="s">
        <v>3093</v>
      </c>
      <c r="R4347" t="s">
        <v>3094</v>
      </c>
    </row>
    <row r="4348" spans="1:18" x14ac:dyDescent="0.25">
      <c r="A4348">
        <v>24487900</v>
      </c>
      <c r="B4348" t="s">
        <v>3089</v>
      </c>
      <c r="D4348" t="s">
        <v>3090</v>
      </c>
      <c r="F4348">
        <v>1</v>
      </c>
      <c r="G4348">
        <v>0</v>
      </c>
      <c r="H4348">
        <v>0</v>
      </c>
      <c r="I4348">
        <v>0</v>
      </c>
      <c r="K4348"/>
      <c r="N4348" t="s">
        <v>3091</v>
      </c>
      <c r="O4348" t="s">
        <v>3092</v>
      </c>
      <c r="P4348" t="s">
        <v>3093</v>
      </c>
      <c r="R4348" t="s">
        <v>3094</v>
      </c>
    </row>
    <row r="4349" spans="1:18" x14ac:dyDescent="0.25">
      <c r="A4349">
        <v>24488000</v>
      </c>
      <c r="B4349" t="s">
        <v>3089</v>
      </c>
      <c r="D4349" t="s">
        <v>3090</v>
      </c>
      <c r="F4349">
        <v>1</v>
      </c>
      <c r="G4349">
        <v>0</v>
      </c>
      <c r="H4349">
        <v>0</v>
      </c>
      <c r="I4349">
        <v>0</v>
      </c>
      <c r="K4349"/>
      <c r="N4349" t="s">
        <v>3091</v>
      </c>
      <c r="O4349" t="s">
        <v>3092</v>
      </c>
      <c r="P4349" t="s">
        <v>3093</v>
      </c>
      <c r="R4349" t="s">
        <v>3094</v>
      </c>
    </row>
    <row r="4350" spans="1:18" x14ac:dyDescent="0.25">
      <c r="A4350">
        <v>24488100</v>
      </c>
      <c r="B4350" t="s">
        <v>3089</v>
      </c>
      <c r="D4350" t="s">
        <v>3090</v>
      </c>
      <c r="F4350">
        <v>1</v>
      </c>
      <c r="G4350">
        <v>0</v>
      </c>
      <c r="H4350">
        <v>135.94</v>
      </c>
      <c r="I4350">
        <v>135.94</v>
      </c>
      <c r="K4350"/>
      <c r="N4350" t="s">
        <v>3091</v>
      </c>
      <c r="O4350" t="s">
        <v>3092</v>
      </c>
      <c r="P4350" t="s">
        <v>3093</v>
      </c>
      <c r="R4350" t="s">
        <v>3094</v>
      </c>
    </row>
    <row r="4351" spans="1:18" x14ac:dyDescent="0.25">
      <c r="A4351">
        <v>24488200</v>
      </c>
      <c r="B4351" t="s">
        <v>3089</v>
      </c>
      <c r="D4351" t="s">
        <v>3090</v>
      </c>
      <c r="F4351">
        <v>1</v>
      </c>
      <c r="G4351">
        <v>0</v>
      </c>
      <c r="H4351">
        <v>116.573333333333</v>
      </c>
      <c r="I4351">
        <v>116.573333333333</v>
      </c>
      <c r="K4351"/>
      <c r="N4351" t="s">
        <v>3091</v>
      </c>
      <c r="O4351" t="s">
        <v>3092</v>
      </c>
      <c r="P4351" t="s">
        <v>3093</v>
      </c>
      <c r="R4351" t="s">
        <v>3094</v>
      </c>
    </row>
    <row r="4352" spans="1:18" x14ac:dyDescent="0.25">
      <c r="A4352">
        <v>24488300</v>
      </c>
      <c r="B4352" t="s">
        <v>3089</v>
      </c>
      <c r="D4352" t="s">
        <v>3090</v>
      </c>
      <c r="F4352">
        <v>1</v>
      </c>
      <c r="G4352">
        <v>0</v>
      </c>
      <c r="H4352">
        <v>114.97</v>
      </c>
      <c r="I4352">
        <v>114.97</v>
      </c>
      <c r="K4352"/>
      <c r="N4352" t="s">
        <v>3091</v>
      </c>
      <c r="O4352" t="s">
        <v>3092</v>
      </c>
      <c r="P4352" t="s">
        <v>3093</v>
      </c>
      <c r="R4352" t="s">
        <v>3094</v>
      </c>
    </row>
    <row r="4353" spans="1:18" x14ac:dyDescent="0.25">
      <c r="A4353">
        <v>24488400</v>
      </c>
      <c r="B4353" t="s">
        <v>3089</v>
      </c>
      <c r="D4353" t="s">
        <v>3090</v>
      </c>
      <c r="F4353">
        <v>1</v>
      </c>
      <c r="G4353">
        <v>0</v>
      </c>
      <c r="H4353">
        <v>0</v>
      </c>
      <c r="I4353">
        <v>0</v>
      </c>
      <c r="K4353"/>
      <c r="N4353" t="s">
        <v>3091</v>
      </c>
      <c r="O4353" t="s">
        <v>3092</v>
      </c>
      <c r="P4353" t="s">
        <v>3093</v>
      </c>
      <c r="R4353" t="s">
        <v>3094</v>
      </c>
    </row>
    <row r="4354" spans="1:18" x14ac:dyDescent="0.25">
      <c r="A4354">
        <v>24488500</v>
      </c>
      <c r="B4354" t="s">
        <v>3089</v>
      </c>
      <c r="D4354" t="s">
        <v>3090</v>
      </c>
      <c r="F4354">
        <v>1</v>
      </c>
      <c r="G4354">
        <v>0</v>
      </c>
      <c r="H4354">
        <v>111.68</v>
      </c>
      <c r="I4354">
        <v>111.68</v>
      </c>
      <c r="K4354"/>
      <c r="N4354" t="s">
        <v>3091</v>
      </c>
      <c r="O4354" t="s">
        <v>3092</v>
      </c>
      <c r="P4354" t="s">
        <v>3093</v>
      </c>
      <c r="R4354" t="s">
        <v>3094</v>
      </c>
    </row>
    <row r="4355" spans="1:18" x14ac:dyDescent="0.25">
      <c r="A4355">
        <v>24488600</v>
      </c>
      <c r="B4355" t="s">
        <v>3089</v>
      </c>
      <c r="D4355" t="s">
        <v>3090</v>
      </c>
      <c r="F4355">
        <v>1</v>
      </c>
      <c r="G4355">
        <v>0</v>
      </c>
      <c r="H4355">
        <v>92.66</v>
      </c>
      <c r="I4355">
        <v>92.66</v>
      </c>
      <c r="K4355"/>
      <c r="N4355" t="s">
        <v>3091</v>
      </c>
      <c r="O4355" t="s">
        <v>3092</v>
      </c>
      <c r="P4355" t="s">
        <v>3093</v>
      </c>
      <c r="R4355" t="s">
        <v>3094</v>
      </c>
    </row>
    <row r="4356" spans="1:18" x14ac:dyDescent="0.25">
      <c r="A4356">
        <v>24488700</v>
      </c>
      <c r="B4356" t="s">
        <v>3089</v>
      </c>
      <c r="D4356" t="s">
        <v>3090</v>
      </c>
      <c r="F4356">
        <v>1</v>
      </c>
      <c r="G4356">
        <v>0</v>
      </c>
      <c r="H4356">
        <v>106.65</v>
      </c>
      <c r="I4356">
        <v>106.65</v>
      </c>
      <c r="K4356"/>
      <c r="N4356" t="s">
        <v>3091</v>
      </c>
      <c r="O4356" t="s">
        <v>3092</v>
      </c>
      <c r="P4356" t="s">
        <v>3093</v>
      </c>
      <c r="R4356" t="s">
        <v>3094</v>
      </c>
    </row>
    <row r="4357" spans="1:18" x14ac:dyDescent="0.25">
      <c r="A4357">
        <v>24488800</v>
      </c>
      <c r="B4357" t="s">
        <v>3089</v>
      </c>
      <c r="D4357" t="s">
        <v>3090</v>
      </c>
      <c r="F4357">
        <v>1</v>
      </c>
      <c r="G4357">
        <v>0</v>
      </c>
      <c r="H4357">
        <v>125.075</v>
      </c>
      <c r="I4357">
        <v>125.075</v>
      </c>
      <c r="K4357"/>
      <c r="N4357" t="s">
        <v>3091</v>
      </c>
      <c r="O4357" t="s">
        <v>3092</v>
      </c>
      <c r="P4357" t="s">
        <v>3093</v>
      </c>
      <c r="R4357" t="s">
        <v>3094</v>
      </c>
    </row>
    <row r="4358" spans="1:18" x14ac:dyDescent="0.25">
      <c r="A4358">
        <v>24488900</v>
      </c>
      <c r="B4358" t="s">
        <v>3089</v>
      </c>
      <c r="D4358" t="s">
        <v>3090</v>
      </c>
      <c r="F4358">
        <v>1</v>
      </c>
      <c r="G4358">
        <v>0</v>
      </c>
      <c r="H4358">
        <v>77.39</v>
      </c>
      <c r="I4358">
        <v>77.39</v>
      </c>
      <c r="K4358"/>
      <c r="N4358" t="s">
        <v>3091</v>
      </c>
      <c r="O4358" t="s">
        <v>3092</v>
      </c>
      <c r="P4358" t="s">
        <v>3093</v>
      </c>
      <c r="R4358" t="s">
        <v>3094</v>
      </c>
    </row>
    <row r="4359" spans="1:18" x14ac:dyDescent="0.25">
      <c r="A4359">
        <v>24489000</v>
      </c>
      <c r="B4359" t="s">
        <v>3089</v>
      </c>
      <c r="D4359" t="s">
        <v>3090</v>
      </c>
      <c r="F4359">
        <v>1</v>
      </c>
      <c r="G4359">
        <v>0</v>
      </c>
      <c r="H4359">
        <v>93.463333333333296</v>
      </c>
      <c r="I4359">
        <v>93.463333333333296</v>
      </c>
      <c r="K4359"/>
      <c r="N4359" t="s">
        <v>3091</v>
      </c>
      <c r="O4359" t="s">
        <v>3092</v>
      </c>
      <c r="P4359" t="s">
        <v>3093</v>
      </c>
      <c r="R4359" t="s">
        <v>3094</v>
      </c>
    </row>
    <row r="4360" spans="1:18" x14ac:dyDescent="0.25">
      <c r="A4360">
        <v>24489100</v>
      </c>
      <c r="B4360" t="s">
        <v>3089</v>
      </c>
      <c r="D4360" t="s">
        <v>3090</v>
      </c>
      <c r="F4360">
        <v>1</v>
      </c>
      <c r="G4360">
        <v>0</v>
      </c>
      <c r="H4360">
        <v>83.78</v>
      </c>
      <c r="I4360">
        <v>83.78</v>
      </c>
      <c r="K4360"/>
      <c r="N4360" t="s">
        <v>3091</v>
      </c>
      <c r="O4360" t="s">
        <v>3092</v>
      </c>
      <c r="P4360" t="s">
        <v>3093</v>
      </c>
      <c r="R4360" t="s">
        <v>3094</v>
      </c>
    </row>
    <row r="4361" spans="1:18" x14ac:dyDescent="0.25">
      <c r="A4361">
        <v>24489200</v>
      </c>
      <c r="B4361" t="s">
        <v>3089</v>
      </c>
      <c r="D4361" t="s">
        <v>3090</v>
      </c>
      <c r="F4361">
        <v>1</v>
      </c>
      <c r="G4361">
        <v>0</v>
      </c>
      <c r="H4361">
        <v>110.9975</v>
      </c>
      <c r="I4361">
        <v>110.9975</v>
      </c>
      <c r="K4361"/>
      <c r="N4361" t="s">
        <v>3091</v>
      </c>
      <c r="O4361" t="s">
        <v>3092</v>
      </c>
      <c r="P4361" t="s">
        <v>3093</v>
      </c>
      <c r="R4361" t="s">
        <v>3094</v>
      </c>
    </row>
    <row r="4362" spans="1:18" x14ac:dyDescent="0.25">
      <c r="A4362">
        <v>24489300</v>
      </c>
      <c r="B4362" t="s">
        <v>3089</v>
      </c>
      <c r="D4362" t="s">
        <v>3090</v>
      </c>
      <c r="F4362">
        <v>1</v>
      </c>
      <c r="G4362">
        <v>0</v>
      </c>
      <c r="H4362">
        <v>2735.43</v>
      </c>
      <c r="I4362">
        <v>2735.43</v>
      </c>
      <c r="K4362"/>
      <c r="N4362" t="s">
        <v>3091</v>
      </c>
      <c r="O4362" t="s">
        <v>3092</v>
      </c>
      <c r="P4362" t="s">
        <v>3093</v>
      </c>
      <c r="R4362" t="s">
        <v>3094</v>
      </c>
    </row>
    <row r="4363" spans="1:18" x14ac:dyDescent="0.25">
      <c r="A4363">
        <v>24489400</v>
      </c>
      <c r="B4363" t="s">
        <v>3089</v>
      </c>
      <c r="D4363" t="s">
        <v>3090</v>
      </c>
      <c r="F4363">
        <v>1</v>
      </c>
      <c r="G4363">
        <v>0</v>
      </c>
      <c r="H4363">
        <v>105.5</v>
      </c>
      <c r="I4363">
        <v>105.5</v>
      </c>
      <c r="K4363"/>
      <c r="N4363" t="s">
        <v>3091</v>
      </c>
      <c r="O4363" t="s">
        <v>3092</v>
      </c>
      <c r="P4363" t="s">
        <v>3093</v>
      </c>
      <c r="R4363" t="s">
        <v>3094</v>
      </c>
    </row>
    <row r="4364" spans="1:18" x14ac:dyDescent="0.25">
      <c r="A4364">
        <v>24489500</v>
      </c>
      <c r="B4364" t="s">
        <v>3089</v>
      </c>
      <c r="D4364" t="s">
        <v>3090</v>
      </c>
      <c r="F4364">
        <v>1</v>
      </c>
      <c r="G4364">
        <v>0</v>
      </c>
      <c r="H4364">
        <v>113.7</v>
      </c>
      <c r="I4364">
        <v>113.7</v>
      </c>
      <c r="K4364"/>
      <c r="N4364" t="s">
        <v>3091</v>
      </c>
      <c r="O4364" t="s">
        <v>3092</v>
      </c>
      <c r="P4364" t="s">
        <v>3093</v>
      </c>
      <c r="R4364" t="s">
        <v>3094</v>
      </c>
    </row>
    <row r="4365" spans="1:18" x14ac:dyDescent="0.25">
      <c r="A4365">
        <v>24489600</v>
      </c>
      <c r="B4365" t="s">
        <v>3089</v>
      </c>
      <c r="D4365" t="s">
        <v>3090</v>
      </c>
      <c r="F4365">
        <v>1</v>
      </c>
      <c r="G4365">
        <v>0</v>
      </c>
      <c r="H4365">
        <v>65.02</v>
      </c>
      <c r="I4365">
        <v>65.02</v>
      </c>
      <c r="K4365"/>
      <c r="N4365" t="s">
        <v>3091</v>
      </c>
      <c r="O4365" t="s">
        <v>3092</v>
      </c>
      <c r="P4365" t="s">
        <v>3093</v>
      </c>
      <c r="R4365" t="s">
        <v>3094</v>
      </c>
    </row>
    <row r="4366" spans="1:18" x14ac:dyDescent="0.25">
      <c r="A4366">
        <v>24489700</v>
      </c>
      <c r="B4366" t="s">
        <v>3089</v>
      </c>
      <c r="D4366" t="s">
        <v>3090</v>
      </c>
      <c r="F4366">
        <v>1</v>
      </c>
      <c r="G4366">
        <v>0</v>
      </c>
      <c r="H4366">
        <v>84.67</v>
      </c>
      <c r="I4366">
        <v>84.67</v>
      </c>
      <c r="K4366"/>
      <c r="N4366" t="s">
        <v>3091</v>
      </c>
      <c r="O4366" t="s">
        <v>3092</v>
      </c>
      <c r="P4366" t="s">
        <v>3093</v>
      </c>
      <c r="R4366" t="s">
        <v>3094</v>
      </c>
    </row>
    <row r="4367" spans="1:18" x14ac:dyDescent="0.25">
      <c r="A4367">
        <v>24489800</v>
      </c>
      <c r="B4367" t="s">
        <v>3089</v>
      </c>
      <c r="D4367" t="s">
        <v>3090</v>
      </c>
      <c r="F4367">
        <v>1</v>
      </c>
      <c r="G4367">
        <v>0</v>
      </c>
      <c r="H4367">
        <v>98.034999999999997</v>
      </c>
      <c r="I4367">
        <v>98.034999999999997</v>
      </c>
      <c r="K4367"/>
      <c r="N4367" t="s">
        <v>3091</v>
      </c>
      <c r="O4367" t="s">
        <v>3092</v>
      </c>
      <c r="P4367" t="s">
        <v>3093</v>
      </c>
      <c r="R4367" t="s">
        <v>3094</v>
      </c>
    </row>
    <row r="4368" spans="1:18" x14ac:dyDescent="0.25">
      <c r="A4368">
        <v>24489900</v>
      </c>
      <c r="B4368" t="s">
        <v>3089</v>
      </c>
      <c r="D4368" t="s">
        <v>3090</v>
      </c>
      <c r="F4368">
        <v>1</v>
      </c>
      <c r="G4368">
        <v>0</v>
      </c>
      <c r="H4368">
        <v>83.367500000000007</v>
      </c>
      <c r="I4368">
        <v>83.367500000000007</v>
      </c>
      <c r="K4368"/>
      <c r="N4368" t="s">
        <v>3091</v>
      </c>
      <c r="O4368" t="s">
        <v>3092</v>
      </c>
      <c r="P4368" t="s">
        <v>3093</v>
      </c>
      <c r="R4368" t="s">
        <v>3094</v>
      </c>
    </row>
    <row r="4369" spans="1:18" x14ac:dyDescent="0.25">
      <c r="A4369">
        <v>24490000</v>
      </c>
      <c r="B4369" t="s">
        <v>3089</v>
      </c>
      <c r="D4369" t="s">
        <v>3090</v>
      </c>
      <c r="E4369" t="s">
        <v>3090</v>
      </c>
      <c r="F4369">
        <v>1</v>
      </c>
      <c r="G4369">
        <v>0</v>
      </c>
      <c r="H4369">
        <v>115.53</v>
      </c>
      <c r="I4369">
        <v>115.53</v>
      </c>
      <c r="K4369"/>
      <c r="N4369" t="s">
        <v>3091</v>
      </c>
      <c r="O4369" t="s">
        <v>3092</v>
      </c>
      <c r="P4369" t="s">
        <v>3095</v>
      </c>
      <c r="R4369" t="s">
        <v>3094</v>
      </c>
    </row>
    <row r="4370" spans="1:18" x14ac:dyDescent="0.25">
      <c r="A4370">
        <v>24491000</v>
      </c>
      <c r="B4370" t="s">
        <v>3089</v>
      </c>
      <c r="D4370" t="s">
        <v>3090</v>
      </c>
      <c r="F4370">
        <v>1</v>
      </c>
      <c r="G4370">
        <v>0</v>
      </c>
      <c r="H4370">
        <v>92.623333333333306</v>
      </c>
      <c r="I4370">
        <v>92.623333333333306</v>
      </c>
      <c r="K4370"/>
      <c r="N4370" t="s">
        <v>3091</v>
      </c>
      <c r="O4370" t="s">
        <v>3092</v>
      </c>
      <c r="P4370" t="s">
        <v>3093</v>
      </c>
      <c r="R4370" t="s">
        <v>3094</v>
      </c>
    </row>
    <row r="4371" spans="1:18" x14ac:dyDescent="0.25">
      <c r="A4371">
        <v>24492000</v>
      </c>
      <c r="B4371" t="s">
        <v>3089</v>
      </c>
      <c r="D4371" t="s">
        <v>3090</v>
      </c>
      <c r="F4371">
        <v>1</v>
      </c>
      <c r="G4371">
        <v>0</v>
      </c>
      <c r="H4371">
        <v>124.69499999999999</v>
      </c>
      <c r="I4371">
        <v>124.69499999999999</v>
      </c>
      <c r="K4371"/>
      <c r="N4371" t="s">
        <v>3091</v>
      </c>
      <c r="O4371" t="s">
        <v>3092</v>
      </c>
      <c r="P4371" t="s">
        <v>3093</v>
      </c>
      <c r="R4371" t="s">
        <v>3094</v>
      </c>
    </row>
    <row r="4372" spans="1:18" x14ac:dyDescent="0.25">
      <c r="A4372">
        <v>24493000</v>
      </c>
      <c r="B4372" t="s">
        <v>3089</v>
      </c>
      <c r="D4372" t="s">
        <v>3090</v>
      </c>
      <c r="F4372">
        <v>1</v>
      </c>
      <c r="G4372">
        <v>0</v>
      </c>
      <c r="H4372">
        <v>72.41</v>
      </c>
      <c r="I4372">
        <v>72.41</v>
      </c>
      <c r="K4372"/>
      <c r="N4372" t="s">
        <v>3091</v>
      </c>
      <c r="O4372" t="s">
        <v>3092</v>
      </c>
      <c r="P4372" t="s">
        <v>3093</v>
      </c>
      <c r="R4372" t="s">
        <v>3094</v>
      </c>
    </row>
    <row r="4373" spans="1:18" x14ac:dyDescent="0.25">
      <c r="A4373">
        <v>24494000</v>
      </c>
      <c r="B4373" t="s">
        <v>3089</v>
      </c>
      <c r="D4373" t="s">
        <v>3090</v>
      </c>
      <c r="F4373">
        <v>1</v>
      </c>
      <c r="G4373">
        <v>0</v>
      </c>
      <c r="H4373">
        <v>111.142222222222</v>
      </c>
      <c r="I4373">
        <v>111.142222222222</v>
      </c>
      <c r="K4373"/>
      <c r="N4373" t="s">
        <v>3091</v>
      </c>
      <c r="O4373" t="s">
        <v>3092</v>
      </c>
      <c r="P4373" t="s">
        <v>3093</v>
      </c>
      <c r="R4373" t="s">
        <v>3094</v>
      </c>
    </row>
    <row r="4374" spans="1:18" x14ac:dyDescent="0.25">
      <c r="A4374">
        <v>24495000</v>
      </c>
      <c r="B4374" t="s">
        <v>3089</v>
      </c>
      <c r="D4374" t="s">
        <v>3090</v>
      </c>
      <c r="F4374">
        <v>1</v>
      </c>
      <c r="G4374">
        <v>0</v>
      </c>
      <c r="H4374">
        <v>121.54</v>
      </c>
      <c r="I4374">
        <v>121.54</v>
      </c>
      <c r="K4374"/>
      <c r="N4374" t="s">
        <v>3091</v>
      </c>
      <c r="O4374" t="s">
        <v>3092</v>
      </c>
      <c r="P4374" t="s">
        <v>3093</v>
      </c>
      <c r="R4374" t="s">
        <v>3094</v>
      </c>
    </row>
    <row r="4375" spans="1:18" x14ac:dyDescent="0.25">
      <c r="A4375">
        <v>24496000</v>
      </c>
      <c r="B4375" t="s">
        <v>3089</v>
      </c>
      <c r="D4375" t="s">
        <v>3090</v>
      </c>
      <c r="F4375">
        <v>1</v>
      </c>
      <c r="G4375">
        <v>0</v>
      </c>
      <c r="H4375">
        <v>0</v>
      </c>
      <c r="I4375"/>
      <c r="K4375"/>
      <c r="N4375" t="s">
        <v>3091</v>
      </c>
      <c r="O4375" t="s">
        <v>3092</v>
      </c>
      <c r="P4375" t="s">
        <v>3093</v>
      </c>
      <c r="R4375" t="s">
        <v>3094</v>
      </c>
    </row>
    <row r="4376" spans="1:18" x14ac:dyDescent="0.25">
      <c r="A4376">
        <v>24700100</v>
      </c>
      <c r="B4376" t="s">
        <v>3089</v>
      </c>
      <c r="D4376" t="s">
        <v>3090</v>
      </c>
      <c r="F4376">
        <v>1</v>
      </c>
      <c r="G4376">
        <v>0</v>
      </c>
      <c r="H4376">
        <v>132.86295525494199</v>
      </c>
      <c r="I4376">
        <v>132.86295525494199</v>
      </c>
      <c r="K4376"/>
      <c r="N4376" t="s">
        <v>3091</v>
      </c>
      <c r="O4376" t="s">
        <v>3092</v>
      </c>
      <c r="P4376" t="s">
        <v>3093</v>
      </c>
      <c r="R4376" t="s">
        <v>3094</v>
      </c>
    </row>
    <row r="4377" spans="1:18" x14ac:dyDescent="0.25">
      <c r="A4377">
        <v>24700200</v>
      </c>
      <c r="B4377" t="s">
        <v>3089</v>
      </c>
      <c r="D4377" t="s">
        <v>3090</v>
      </c>
      <c r="F4377">
        <v>1</v>
      </c>
      <c r="G4377">
        <v>0</v>
      </c>
      <c r="H4377">
        <v>0</v>
      </c>
      <c r="I4377">
        <v>0</v>
      </c>
      <c r="K4377"/>
      <c r="N4377" t="s">
        <v>3091</v>
      </c>
      <c r="O4377" t="s">
        <v>3092</v>
      </c>
      <c r="P4377" t="s">
        <v>3093</v>
      </c>
      <c r="R4377" t="s">
        <v>3094</v>
      </c>
    </row>
    <row r="4378" spans="1:18" x14ac:dyDescent="0.25">
      <c r="A4378">
        <v>24700300</v>
      </c>
      <c r="B4378" t="s">
        <v>3089</v>
      </c>
      <c r="D4378" t="s">
        <v>3090</v>
      </c>
      <c r="F4378">
        <v>1</v>
      </c>
      <c r="G4378">
        <v>0</v>
      </c>
      <c r="H4378">
        <v>0</v>
      </c>
      <c r="I4378">
        <v>0</v>
      </c>
      <c r="K4378"/>
      <c r="N4378" t="s">
        <v>3091</v>
      </c>
      <c r="O4378" t="s">
        <v>3092</v>
      </c>
      <c r="P4378" t="s">
        <v>3093</v>
      </c>
      <c r="R4378" t="s">
        <v>3094</v>
      </c>
    </row>
    <row r="4379" spans="1:18" x14ac:dyDescent="0.25">
      <c r="A4379">
        <v>24700310</v>
      </c>
      <c r="B4379" t="s">
        <v>3089</v>
      </c>
      <c r="D4379" t="s">
        <v>3090</v>
      </c>
      <c r="F4379">
        <v>1</v>
      </c>
      <c r="G4379">
        <v>0</v>
      </c>
      <c r="H4379">
        <v>0.93259999999999998</v>
      </c>
      <c r="I4379">
        <v>0.93259999999999998</v>
      </c>
      <c r="K4379"/>
      <c r="N4379" t="s">
        <v>3091</v>
      </c>
      <c r="O4379" t="s">
        <v>3092</v>
      </c>
      <c r="P4379" t="s">
        <v>3093</v>
      </c>
      <c r="R4379" t="s">
        <v>3094</v>
      </c>
    </row>
    <row r="4380" spans="1:18" x14ac:dyDescent="0.25">
      <c r="A4380">
        <v>24700400</v>
      </c>
      <c r="B4380" t="s">
        <v>3089</v>
      </c>
      <c r="D4380" t="s">
        <v>3090</v>
      </c>
      <c r="F4380">
        <v>1</v>
      </c>
      <c r="G4380">
        <v>0</v>
      </c>
      <c r="H4380">
        <v>13.526</v>
      </c>
      <c r="I4380">
        <v>13.526</v>
      </c>
      <c r="K4380"/>
      <c r="N4380" t="s">
        <v>3091</v>
      </c>
      <c r="O4380" t="s">
        <v>3092</v>
      </c>
      <c r="P4380" t="s">
        <v>3093</v>
      </c>
      <c r="R4380" t="s">
        <v>3094</v>
      </c>
    </row>
    <row r="4381" spans="1:18" x14ac:dyDescent="0.25">
      <c r="A4381">
        <v>24700500</v>
      </c>
      <c r="B4381" t="s">
        <v>3089</v>
      </c>
      <c r="D4381" t="s">
        <v>3090</v>
      </c>
      <c r="F4381">
        <v>1</v>
      </c>
      <c r="G4381">
        <v>0</v>
      </c>
      <c r="H4381">
        <v>101.734666666666</v>
      </c>
      <c r="I4381">
        <v>101.734666666666</v>
      </c>
      <c r="K4381"/>
      <c r="N4381" t="s">
        <v>3091</v>
      </c>
      <c r="O4381" t="s">
        <v>3092</v>
      </c>
      <c r="P4381" t="s">
        <v>3093</v>
      </c>
      <c r="R4381" t="s">
        <v>3094</v>
      </c>
    </row>
    <row r="4382" spans="1:18" x14ac:dyDescent="0.25">
      <c r="A4382">
        <v>24700600</v>
      </c>
      <c r="B4382" t="s">
        <v>3089</v>
      </c>
      <c r="D4382" t="s">
        <v>3090</v>
      </c>
      <c r="F4382">
        <v>1</v>
      </c>
      <c r="G4382">
        <v>0</v>
      </c>
      <c r="H4382">
        <v>92.6785</v>
      </c>
      <c r="I4382">
        <v>92.6785</v>
      </c>
      <c r="K4382"/>
      <c r="N4382" t="s">
        <v>3091</v>
      </c>
      <c r="O4382" t="s">
        <v>3092</v>
      </c>
      <c r="P4382" t="s">
        <v>3093</v>
      </c>
      <c r="R4382" t="s">
        <v>3094</v>
      </c>
    </row>
    <row r="4383" spans="1:18" x14ac:dyDescent="0.25">
      <c r="A4383">
        <v>24700700</v>
      </c>
      <c r="B4383" t="s">
        <v>3089</v>
      </c>
      <c r="D4383" t="s">
        <v>3090</v>
      </c>
      <c r="F4383">
        <v>1</v>
      </c>
      <c r="G4383">
        <v>0</v>
      </c>
      <c r="H4383">
        <v>61.83</v>
      </c>
      <c r="I4383">
        <v>61.83</v>
      </c>
      <c r="K4383"/>
      <c r="N4383" t="s">
        <v>3091</v>
      </c>
      <c r="O4383" t="s">
        <v>3092</v>
      </c>
      <c r="P4383" t="s">
        <v>3093</v>
      </c>
      <c r="R4383" t="s">
        <v>3094</v>
      </c>
    </row>
    <row r="4384" spans="1:18" x14ac:dyDescent="0.25">
      <c r="A4384">
        <v>24701005</v>
      </c>
      <c r="B4384" t="s">
        <v>3089</v>
      </c>
      <c r="D4384" t="s">
        <v>3090</v>
      </c>
      <c r="F4384">
        <v>1</v>
      </c>
      <c r="G4384">
        <v>0</v>
      </c>
      <c r="H4384">
        <v>0</v>
      </c>
      <c r="I4384"/>
      <c r="K4384"/>
      <c r="N4384" t="s">
        <v>3091</v>
      </c>
      <c r="O4384" t="s">
        <v>3092</v>
      </c>
      <c r="P4384" t="s">
        <v>3093</v>
      </c>
      <c r="R4384" t="s">
        <v>3094</v>
      </c>
    </row>
    <row r="4385" spans="1:18" x14ac:dyDescent="0.25">
      <c r="A4385">
        <v>24701100</v>
      </c>
      <c r="B4385" t="s">
        <v>3089</v>
      </c>
      <c r="D4385" t="s">
        <v>3090</v>
      </c>
      <c r="F4385">
        <v>1</v>
      </c>
      <c r="G4385">
        <v>0</v>
      </c>
      <c r="H4385">
        <v>0</v>
      </c>
      <c r="I4385">
        <v>0</v>
      </c>
      <c r="K4385"/>
      <c r="N4385" t="s">
        <v>3091</v>
      </c>
      <c r="O4385" t="s">
        <v>3092</v>
      </c>
      <c r="P4385" t="s">
        <v>3093</v>
      </c>
      <c r="R4385" t="s">
        <v>3094</v>
      </c>
    </row>
    <row r="4386" spans="1:18" x14ac:dyDescent="0.25">
      <c r="A4386">
        <v>24701200</v>
      </c>
      <c r="B4386" t="s">
        <v>3089</v>
      </c>
      <c r="D4386" t="s">
        <v>3090</v>
      </c>
      <c r="F4386">
        <v>1</v>
      </c>
      <c r="G4386">
        <v>0</v>
      </c>
      <c r="H4386">
        <v>100.3852</v>
      </c>
      <c r="I4386">
        <v>100.3852</v>
      </c>
      <c r="K4386"/>
      <c r="N4386" t="s">
        <v>3091</v>
      </c>
      <c r="O4386" t="s">
        <v>3092</v>
      </c>
      <c r="P4386" t="s">
        <v>3093</v>
      </c>
      <c r="R4386" t="s">
        <v>3094</v>
      </c>
    </row>
    <row r="4387" spans="1:18" x14ac:dyDescent="0.25">
      <c r="A4387">
        <v>24701300</v>
      </c>
      <c r="B4387" t="s">
        <v>3089</v>
      </c>
      <c r="D4387" t="s">
        <v>3090</v>
      </c>
      <c r="F4387">
        <v>1</v>
      </c>
      <c r="G4387">
        <v>0</v>
      </c>
      <c r="H4387">
        <v>0</v>
      </c>
      <c r="I4387">
        <v>0</v>
      </c>
      <c r="K4387"/>
      <c r="N4387" t="s">
        <v>3091</v>
      </c>
      <c r="O4387" t="s">
        <v>3092</v>
      </c>
      <c r="P4387" t="s">
        <v>3093</v>
      </c>
      <c r="R4387" t="s">
        <v>3094</v>
      </c>
    </row>
    <row r="4388" spans="1:18" x14ac:dyDescent="0.25">
      <c r="A4388">
        <v>24701400</v>
      </c>
      <c r="B4388" t="s">
        <v>3089</v>
      </c>
      <c r="D4388" t="s">
        <v>3090</v>
      </c>
      <c r="F4388">
        <v>1</v>
      </c>
      <c r="G4388">
        <v>0</v>
      </c>
      <c r="H4388">
        <v>166.37774358974301</v>
      </c>
      <c r="I4388">
        <v>166.37774358974301</v>
      </c>
      <c r="K4388"/>
      <c r="N4388" t="s">
        <v>3091</v>
      </c>
      <c r="O4388" t="s">
        <v>3092</v>
      </c>
      <c r="P4388" t="s">
        <v>3093</v>
      </c>
      <c r="R4388" t="s">
        <v>3094</v>
      </c>
    </row>
    <row r="4389" spans="1:18" x14ac:dyDescent="0.25">
      <c r="A4389">
        <v>24701500</v>
      </c>
      <c r="B4389" t="s">
        <v>3089</v>
      </c>
      <c r="D4389" t="s">
        <v>3090</v>
      </c>
      <c r="F4389">
        <v>1</v>
      </c>
      <c r="G4389">
        <v>0</v>
      </c>
      <c r="H4389">
        <v>38</v>
      </c>
      <c r="I4389">
        <v>38</v>
      </c>
      <c r="K4389"/>
      <c r="N4389" t="s">
        <v>3091</v>
      </c>
      <c r="O4389" t="s">
        <v>3092</v>
      </c>
      <c r="P4389" t="s">
        <v>3093</v>
      </c>
      <c r="R4389" t="s">
        <v>3094</v>
      </c>
    </row>
    <row r="4390" spans="1:18" x14ac:dyDescent="0.25">
      <c r="A4390">
        <v>25000100</v>
      </c>
      <c r="B4390" t="s">
        <v>3089</v>
      </c>
      <c r="D4390" t="s">
        <v>3090</v>
      </c>
      <c r="F4390">
        <v>1</v>
      </c>
      <c r="G4390">
        <v>0</v>
      </c>
      <c r="H4390">
        <v>0.47</v>
      </c>
      <c r="I4390">
        <v>0.47</v>
      </c>
      <c r="K4390"/>
      <c r="N4390" t="s">
        <v>3091</v>
      </c>
      <c r="O4390" t="s">
        <v>3092</v>
      </c>
      <c r="P4390" t="s">
        <v>3093</v>
      </c>
      <c r="R4390" t="s">
        <v>3094</v>
      </c>
    </row>
    <row r="4391" spans="1:18" x14ac:dyDescent="0.25">
      <c r="A4391">
        <v>25000101</v>
      </c>
      <c r="B4391" t="s">
        <v>3089</v>
      </c>
      <c r="D4391" t="s">
        <v>3090</v>
      </c>
      <c r="F4391">
        <v>1</v>
      </c>
      <c r="G4391">
        <v>0</v>
      </c>
      <c r="H4391">
        <v>2.91</v>
      </c>
      <c r="I4391">
        <v>2.91</v>
      </c>
      <c r="K4391"/>
      <c r="N4391" t="s">
        <v>3091</v>
      </c>
      <c r="O4391" t="s">
        <v>3092</v>
      </c>
      <c r="P4391" t="s">
        <v>3093</v>
      </c>
      <c r="R4391" t="s">
        <v>3094</v>
      </c>
    </row>
    <row r="4392" spans="1:18" x14ac:dyDescent="0.25">
      <c r="A4392">
        <v>25000103</v>
      </c>
      <c r="B4392" t="s">
        <v>3089</v>
      </c>
      <c r="D4392" t="s">
        <v>3090</v>
      </c>
      <c r="F4392">
        <v>1</v>
      </c>
      <c r="G4392">
        <v>0</v>
      </c>
      <c r="H4392">
        <v>0.47</v>
      </c>
      <c r="I4392">
        <v>0.47</v>
      </c>
      <c r="K4392"/>
      <c r="N4392" t="s">
        <v>3091</v>
      </c>
      <c r="O4392" t="s">
        <v>3092</v>
      </c>
      <c r="P4392" t="s">
        <v>3093</v>
      </c>
      <c r="R4392" t="s">
        <v>3094</v>
      </c>
    </row>
    <row r="4393" spans="1:18" x14ac:dyDescent="0.25">
      <c r="A4393">
        <v>25000200</v>
      </c>
      <c r="B4393" t="s">
        <v>3089</v>
      </c>
      <c r="D4393" t="s">
        <v>3090</v>
      </c>
      <c r="F4393">
        <v>1</v>
      </c>
      <c r="G4393">
        <v>0</v>
      </c>
      <c r="H4393">
        <v>0.99199999999999999</v>
      </c>
      <c r="I4393">
        <v>0.99199999999999999</v>
      </c>
      <c r="K4393"/>
      <c r="N4393" t="s">
        <v>3091</v>
      </c>
      <c r="O4393" t="s">
        <v>3092</v>
      </c>
      <c r="P4393" t="s">
        <v>3093</v>
      </c>
      <c r="R4393" t="s">
        <v>3094</v>
      </c>
    </row>
    <row r="4394" spans="1:18" x14ac:dyDescent="0.25">
      <c r="A4394">
        <v>25000300</v>
      </c>
      <c r="B4394" t="s">
        <v>3089</v>
      </c>
      <c r="D4394" t="s">
        <v>3090</v>
      </c>
      <c r="F4394">
        <v>1</v>
      </c>
      <c r="G4394">
        <v>0</v>
      </c>
      <c r="H4394">
        <v>0.62</v>
      </c>
      <c r="I4394">
        <v>0.62</v>
      </c>
      <c r="K4394"/>
      <c r="N4394" t="s">
        <v>3091</v>
      </c>
      <c r="O4394" t="s">
        <v>3092</v>
      </c>
      <c r="P4394" t="s">
        <v>3093</v>
      </c>
      <c r="R4394" t="s">
        <v>3094</v>
      </c>
    </row>
    <row r="4395" spans="1:18" x14ac:dyDescent="0.25">
      <c r="A4395">
        <v>25000301</v>
      </c>
      <c r="B4395" t="s">
        <v>3089</v>
      </c>
      <c r="D4395" t="s">
        <v>3090</v>
      </c>
      <c r="F4395">
        <v>1</v>
      </c>
      <c r="G4395">
        <v>0</v>
      </c>
      <c r="H4395">
        <v>0.6</v>
      </c>
      <c r="I4395">
        <v>0.6</v>
      </c>
      <c r="K4395"/>
      <c r="N4395" t="s">
        <v>3091</v>
      </c>
      <c r="O4395" t="s">
        <v>3092</v>
      </c>
      <c r="P4395" t="s">
        <v>3093</v>
      </c>
      <c r="R4395" t="s">
        <v>3094</v>
      </c>
    </row>
    <row r="4396" spans="1:18" x14ac:dyDescent="0.25">
      <c r="A4396">
        <v>25000400</v>
      </c>
      <c r="B4396" t="s">
        <v>3089</v>
      </c>
      <c r="D4396" t="s">
        <v>3090</v>
      </c>
      <c r="F4396">
        <v>1</v>
      </c>
      <c r="G4396">
        <v>0</v>
      </c>
      <c r="H4396">
        <v>0.62</v>
      </c>
      <c r="I4396">
        <v>0.62</v>
      </c>
      <c r="K4396"/>
      <c r="N4396" t="s">
        <v>3091</v>
      </c>
      <c r="O4396" t="s">
        <v>3092</v>
      </c>
      <c r="P4396" t="s">
        <v>3093</v>
      </c>
      <c r="R4396" t="s">
        <v>3094</v>
      </c>
    </row>
    <row r="4397" spans="1:18" x14ac:dyDescent="0.25">
      <c r="A4397">
        <v>25000402</v>
      </c>
      <c r="B4397" t="s">
        <v>3089</v>
      </c>
      <c r="D4397" t="s">
        <v>3090</v>
      </c>
      <c r="F4397">
        <v>1</v>
      </c>
      <c r="G4397">
        <v>0</v>
      </c>
      <c r="H4397">
        <v>0.5</v>
      </c>
      <c r="I4397">
        <v>0.5</v>
      </c>
      <c r="K4397"/>
      <c r="N4397" t="s">
        <v>3091</v>
      </c>
      <c r="O4397" t="s">
        <v>3092</v>
      </c>
      <c r="P4397" t="s">
        <v>3093</v>
      </c>
      <c r="R4397" t="s">
        <v>3094</v>
      </c>
    </row>
    <row r="4398" spans="1:18" x14ac:dyDescent="0.25">
      <c r="A4398">
        <v>25000500</v>
      </c>
      <c r="B4398" t="s">
        <v>3089</v>
      </c>
      <c r="D4398" t="s">
        <v>3090</v>
      </c>
      <c r="F4398">
        <v>1</v>
      </c>
      <c r="G4398">
        <v>0</v>
      </c>
      <c r="H4398">
        <v>0.66100000000000003</v>
      </c>
      <c r="I4398">
        <v>0.66100000000000003</v>
      </c>
      <c r="K4398"/>
      <c r="N4398" t="s">
        <v>3091</v>
      </c>
      <c r="O4398" t="s">
        <v>3092</v>
      </c>
      <c r="P4398" t="s">
        <v>3093</v>
      </c>
      <c r="R4398" t="s">
        <v>3094</v>
      </c>
    </row>
    <row r="4399" spans="1:18" x14ac:dyDescent="0.25">
      <c r="A4399">
        <v>25000600</v>
      </c>
      <c r="B4399" t="s">
        <v>3089</v>
      </c>
      <c r="D4399" t="s">
        <v>3090</v>
      </c>
      <c r="F4399">
        <v>1</v>
      </c>
      <c r="G4399">
        <v>0</v>
      </c>
      <c r="H4399">
        <v>1.07</v>
      </c>
      <c r="I4399">
        <v>1.07</v>
      </c>
      <c r="K4399"/>
      <c r="N4399" t="s">
        <v>3091</v>
      </c>
      <c r="O4399" t="s">
        <v>3092</v>
      </c>
      <c r="P4399" t="s">
        <v>3093</v>
      </c>
      <c r="R4399" t="s">
        <v>3094</v>
      </c>
    </row>
    <row r="4400" spans="1:18" x14ac:dyDescent="0.25">
      <c r="A4400">
        <v>25000700</v>
      </c>
      <c r="B4400" t="s">
        <v>3089</v>
      </c>
      <c r="D4400" t="s">
        <v>3090</v>
      </c>
      <c r="F4400">
        <v>1</v>
      </c>
      <c r="G4400">
        <v>0</v>
      </c>
      <c r="H4400">
        <v>1.31</v>
      </c>
      <c r="I4400">
        <v>1.31</v>
      </c>
      <c r="K4400"/>
      <c r="N4400" t="s">
        <v>3091</v>
      </c>
      <c r="O4400" t="s">
        <v>3092</v>
      </c>
      <c r="P4400" t="s">
        <v>3093</v>
      </c>
      <c r="R4400" t="s">
        <v>3094</v>
      </c>
    </row>
    <row r="4401" spans="1:18" x14ac:dyDescent="0.25">
      <c r="A4401">
        <v>25000800</v>
      </c>
      <c r="B4401" t="s">
        <v>3089</v>
      </c>
      <c r="D4401" t="s">
        <v>3090</v>
      </c>
      <c r="F4401">
        <v>1</v>
      </c>
      <c r="G4401">
        <v>0</v>
      </c>
      <c r="H4401">
        <v>17.934999999999999</v>
      </c>
      <c r="I4401">
        <v>17.934999999999999</v>
      </c>
      <c r="K4401"/>
      <c r="N4401" t="s">
        <v>3091</v>
      </c>
      <c r="O4401" t="s">
        <v>3092</v>
      </c>
      <c r="P4401" t="s">
        <v>3093</v>
      </c>
      <c r="R4401" t="s">
        <v>3094</v>
      </c>
    </row>
    <row r="4402" spans="1:18" x14ac:dyDescent="0.25">
      <c r="A4402">
        <v>25000900</v>
      </c>
      <c r="B4402" t="s">
        <v>3089</v>
      </c>
      <c r="D4402" t="s">
        <v>3090</v>
      </c>
      <c r="F4402">
        <v>1</v>
      </c>
      <c r="G4402">
        <v>0</v>
      </c>
      <c r="H4402">
        <v>1.25</v>
      </c>
      <c r="I4402">
        <v>1.25</v>
      </c>
      <c r="K4402"/>
      <c r="N4402" t="s">
        <v>3091</v>
      </c>
      <c r="O4402" t="s">
        <v>3092</v>
      </c>
      <c r="P4402" t="s">
        <v>3093</v>
      </c>
      <c r="R4402" t="s">
        <v>3094</v>
      </c>
    </row>
    <row r="4403" spans="1:18" x14ac:dyDescent="0.25">
      <c r="A4403">
        <v>25001000</v>
      </c>
      <c r="B4403" t="s">
        <v>3089</v>
      </c>
      <c r="D4403" t="s">
        <v>3090</v>
      </c>
      <c r="F4403">
        <v>1</v>
      </c>
      <c r="G4403">
        <v>0</v>
      </c>
      <c r="H4403">
        <v>2.0699999999999998</v>
      </c>
      <c r="I4403">
        <v>2.0699999999999998</v>
      </c>
      <c r="K4403"/>
      <c r="N4403" t="s">
        <v>3091</v>
      </c>
      <c r="O4403" t="s">
        <v>3092</v>
      </c>
      <c r="P4403" t="s">
        <v>3093</v>
      </c>
      <c r="R4403" t="s">
        <v>3094</v>
      </c>
    </row>
    <row r="4404" spans="1:18" x14ac:dyDescent="0.25">
      <c r="A4404">
        <v>25001100</v>
      </c>
      <c r="B4404" t="s">
        <v>3089</v>
      </c>
      <c r="D4404" t="s">
        <v>3090</v>
      </c>
      <c r="F4404">
        <v>1</v>
      </c>
      <c r="G4404">
        <v>0</v>
      </c>
      <c r="H4404">
        <v>0.66</v>
      </c>
      <c r="I4404">
        <v>0.66</v>
      </c>
      <c r="K4404"/>
      <c r="N4404" t="s">
        <v>3091</v>
      </c>
      <c r="O4404" t="s">
        <v>3092</v>
      </c>
      <c r="P4404" t="s">
        <v>3093</v>
      </c>
      <c r="R4404" t="s">
        <v>3094</v>
      </c>
    </row>
    <row r="4405" spans="1:18" x14ac:dyDescent="0.25">
      <c r="A4405">
        <v>25001300</v>
      </c>
      <c r="B4405" t="s">
        <v>3089</v>
      </c>
      <c r="D4405" t="s">
        <v>3090</v>
      </c>
      <c r="F4405">
        <v>1</v>
      </c>
      <c r="G4405">
        <v>0</v>
      </c>
      <c r="H4405">
        <v>1.78</v>
      </c>
      <c r="I4405">
        <v>1.78</v>
      </c>
      <c r="K4405"/>
      <c r="N4405" t="s">
        <v>3091</v>
      </c>
      <c r="O4405" t="s">
        <v>3092</v>
      </c>
      <c r="P4405" t="s">
        <v>3093</v>
      </c>
      <c r="R4405" t="s">
        <v>3094</v>
      </c>
    </row>
    <row r="4406" spans="1:18" x14ac:dyDescent="0.25">
      <c r="A4406">
        <v>25001400</v>
      </c>
      <c r="B4406" t="s">
        <v>3089</v>
      </c>
      <c r="D4406" t="s">
        <v>3090</v>
      </c>
      <c r="F4406">
        <v>1</v>
      </c>
      <c r="G4406">
        <v>0</v>
      </c>
      <c r="H4406">
        <v>3.06</v>
      </c>
      <c r="I4406">
        <v>3.06</v>
      </c>
      <c r="K4406"/>
      <c r="N4406" t="s">
        <v>3091</v>
      </c>
      <c r="O4406" t="s">
        <v>3092</v>
      </c>
      <c r="P4406" t="s">
        <v>3093</v>
      </c>
      <c r="R4406" t="s">
        <v>3094</v>
      </c>
    </row>
    <row r="4407" spans="1:18" x14ac:dyDescent="0.25">
      <c r="A4407">
        <v>25001500</v>
      </c>
      <c r="B4407" t="s">
        <v>3089</v>
      </c>
      <c r="D4407" t="s">
        <v>3090</v>
      </c>
      <c r="F4407">
        <v>1</v>
      </c>
      <c r="G4407">
        <v>0</v>
      </c>
      <c r="H4407">
        <v>2.0649999999999999</v>
      </c>
      <c r="I4407">
        <v>2.0649999999999999</v>
      </c>
      <c r="K4407"/>
      <c r="N4407" t="s">
        <v>3091</v>
      </c>
      <c r="O4407" t="s">
        <v>3092</v>
      </c>
      <c r="P4407" t="s">
        <v>3093</v>
      </c>
      <c r="R4407" t="s">
        <v>3094</v>
      </c>
    </row>
    <row r="4408" spans="1:18" x14ac:dyDescent="0.25">
      <c r="A4408">
        <v>25001700</v>
      </c>
      <c r="B4408" t="s">
        <v>3089</v>
      </c>
      <c r="D4408" t="s">
        <v>3090</v>
      </c>
      <c r="F4408">
        <v>1</v>
      </c>
      <c r="G4408">
        <v>0</v>
      </c>
      <c r="H4408">
        <v>1.8759999999999999</v>
      </c>
      <c r="I4408">
        <v>1.8759999999999999</v>
      </c>
      <c r="K4408"/>
      <c r="N4408" t="s">
        <v>3091</v>
      </c>
      <c r="O4408" t="s">
        <v>3092</v>
      </c>
      <c r="P4408" t="s">
        <v>3093</v>
      </c>
      <c r="R4408" t="s">
        <v>3094</v>
      </c>
    </row>
    <row r="4409" spans="1:18" x14ac:dyDescent="0.25">
      <c r="A4409">
        <v>25001901</v>
      </c>
      <c r="B4409" t="s">
        <v>3089</v>
      </c>
      <c r="D4409" t="s">
        <v>3090</v>
      </c>
      <c r="F4409">
        <v>1</v>
      </c>
      <c r="G4409">
        <v>0</v>
      </c>
      <c r="H4409">
        <v>0</v>
      </c>
      <c r="I4409">
        <v>0</v>
      </c>
      <c r="K4409"/>
      <c r="N4409" t="s">
        <v>3091</v>
      </c>
      <c r="O4409" t="s">
        <v>3092</v>
      </c>
      <c r="P4409" t="s">
        <v>3093</v>
      </c>
      <c r="R4409" t="s">
        <v>3094</v>
      </c>
    </row>
    <row r="4410" spans="1:18" x14ac:dyDescent="0.25">
      <c r="A4410">
        <v>25002600</v>
      </c>
      <c r="B4410" t="s">
        <v>3089</v>
      </c>
      <c r="D4410" t="s">
        <v>3090</v>
      </c>
      <c r="F4410">
        <v>1</v>
      </c>
      <c r="G4410">
        <v>0</v>
      </c>
      <c r="H4410">
        <v>0.94</v>
      </c>
      <c r="I4410">
        <v>0.94</v>
      </c>
      <c r="K4410"/>
      <c r="N4410" t="s">
        <v>3091</v>
      </c>
      <c r="O4410" t="s">
        <v>3092</v>
      </c>
      <c r="P4410" t="s">
        <v>3093</v>
      </c>
      <c r="R4410" t="s">
        <v>3094</v>
      </c>
    </row>
    <row r="4411" spans="1:18" x14ac:dyDescent="0.25">
      <c r="A4411">
        <v>25002900</v>
      </c>
      <c r="B4411" t="s">
        <v>3089</v>
      </c>
      <c r="D4411" t="s">
        <v>3090</v>
      </c>
      <c r="F4411">
        <v>1</v>
      </c>
      <c r="G4411">
        <v>0</v>
      </c>
      <c r="H4411">
        <v>0.54</v>
      </c>
      <c r="I4411">
        <v>0.54</v>
      </c>
      <c r="K4411"/>
      <c r="N4411" t="s">
        <v>3091</v>
      </c>
      <c r="O4411" t="s">
        <v>3092</v>
      </c>
      <c r="P4411" t="s">
        <v>3093</v>
      </c>
      <c r="R4411" t="s">
        <v>3094</v>
      </c>
    </row>
    <row r="4412" spans="1:18" x14ac:dyDescent="0.25">
      <c r="A4412">
        <v>25003000</v>
      </c>
      <c r="B4412" t="s">
        <v>3089</v>
      </c>
      <c r="D4412" t="s">
        <v>3090</v>
      </c>
      <c r="F4412">
        <v>1</v>
      </c>
      <c r="G4412">
        <v>0</v>
      </c>
      <c r="H4412">
        <v>4.05</v>
      </c>
      <c r="I4412">
        <v>4.05</v>
      </c>
      <c r="K4412"/>
      <c r="N4412" t="s">
        <v>3091</v>
      </c>
      <c r="O4412" t="s">
        <v>3092</v>
      </c>
      <c r="P4412" t="s">
        <v>3093</v>
      </c>
      <c r="R4412" t="s">
        <v>3094</v>
      </c>
    </row>
    <row r="4413" spans="1:18" x14ac:dyDescent="0.25">
      <c r="A4413">
        <v>25003100</v>
      </c>
      <c r="B4413" t="s">
        <v>3089</v>
      </c>
      <c r="D4413" t="s">
        <v>3090</v>
      </c>
      <c r="F4413">
        <v>1</v>
      </c>
      <c r="G4413">
        <v>0</v>
      </c>
      <c r="H4413">
        <v>1.91</v>
      </c>
      <c r="I4413">
        <v>1.91</v>
      </c>
      <c r="K4413"/>
      <c r="N4413" t="s">
        <v>3091</v>
      </c>
      <c r="O4413" t="s">
        <v>3092</v>
      </c>
      <c r="P4413" t="s">
        <v>3093</v>
      </c>
      <c r="R4413" t="s">
        <v>3094</v>
      </c>
    </row>
    <row r="4414" spans="1:18" x14ac:dyDescent="0.25">
      <c r="A4414">
        <v>25003500</v>
      </c>
      <c r="B4414" t="s">
        <v>3089</v>
      </c>
      <c r="D4414" t="s">
        <v>3090</v>
      </c>
      <c r="F4414">
        <v>1</v>
      </c>
      <c r="G4414">
        <v>0</v>
      </c>
      <c r="H4414">
        <v>4.05</v>
      </c>
      <c r="I4414">
        <v>4.05</v>
      </c>
      <c r="K4414"/>
      <c r="N4414" t="s">
        <v>3091</v>
      </c>
      <c r="O4414" t="s">
        <v>3092</v>
      </c>
      <c r="P4414" t="s">
        <v>3093</v>
      </c>
      <c r="R4414" t="s">
        <v>3094</v>
      </c>
    </row>
    <row r="4415" spans="1:18" x14ac:dyDescent="0.25">
      <c r="A4415">
        <v>25003600</v>
      </c>
      <c r="B4415" t="s">
        <v>3089</v>
      </c>
      <c r="D4415" t="s">
        <v>3090</v>
      </c>
      <c r="F4415">
        <v>1</v>
      </c>
      <c r="G4415">
        <v>0</v>
      </c>
      <c r="H4415">
        <v>1.25</v>
      </c>
      <c r="I4415">
        <v>1.25</v>
      </c>
      <c r="K4415"/>
      <c r="N4415" t="s">
        <v>3091</v>
      </c>
      <c r="O4415" t="s">
        <v>3092</v>
      </c>
      <c r="P4415" t="s">
        <v>3093</v>
      </c>
      <c r="R4415" t="s">
        <v>3094</v>
      </c>
    </row>
    <row r="4416" spans="1:18" x14ac:dyDescent="0.25">
      <c r="A4416">
        <v>25003700</v>
      </c>
      <c r="B4416" t="s">
        <v>3089</v>
      </c>
      <c r="D4416" t="s">
        <v>3090</v>
      </c>
      <c r="F4416">
        <v>1</v>
      </c>
      <c r="G4416">
        <v>0</v>
      </c>
      <c r="H4416">
        <v>3.0459999999999998</v>
      </c>
      <c r="I4416">
        <v>3.0459999999999998</v>
      </c>
      <c r="K4416"/>
      <c r="N4416" t="s">
        <v>3091</v>
      </c>
      <c r="O4416" t="s">
        <v>3092</v>
      </c>
      <c r="P4416" t="s">
        <v>3093</v>
      </c>
      <c r="R4416" t="s">
        <v>3094</v>
      </c>
    </row>
    <row r="4417" spans="1:18" x14ac:dyDescent="0.25">
      <c r="A4417">
        <v>25003900</v>
      </c>
      <c r="B4417" t="s">
        <v>3089</v>
      </c>
      <c r="D4417" t="s">
        <v>3090</v>
      </c>
      <c r="F4417">
        <v>1</v>
      </c>
      <c r="G4417">
        <v>0</v>
      </c>
      <c r="H4417">
        <v>7.41</v>
      </c>
      <c r="I4417">
        <v>7.41</v>
      </c>
      <c r="K4417"/>
      <c r="N4417" t="s">
        <v>3091</v>
      </c>
      <c r="O4417" t="s">
        <v>3092</v>
      </c>
      <c r="P4417" t="s">
        <v>3093</v>
      </c>
      <c r="R4417" t="s">
        <v>3094</v>
      </c>
    </row>
    <row r="4418" spans="1:18" x14ac:dyDescent="0.25">
      <c r="A4418">
        <v>25004000</v>
      </c>
      <c r="B4418" t="s">
        <v>3089</v>
      </c>
      <c r="D4418" t="s">
        <v>3090</v>
      </c>
      <c r="F4418">
        <v>1</v>
      </c>
      <c r="G4418">
        <v>0</v>
      </c>
      <c r="H4418">
        <v>2.8839999999999999</v>
      </c>
      <c r="I4418">
        <v>2.8839999999999999</v>
      </c>
      <c r="K4418"/>
      <c r="N4418" t="s">
        <v>3091</v>
      </c>
      <c r="O4418" t="s">
        <v>3092</v>
      </c>
      <c r="P4418" t="s">
        <v>3093</v>
      </c>
      <c r="R4418" t="s">
        <v>3094</v>
      </c>
    </row>
    <row r="4419" spans="1:18" x14ac:dyDescent="0.25">
      <c r="A4419">
        <v>25004400</v>
      </c>
      <c r="B4419" t="s">
        <v>3089</v>
      </c>
      <c r="D4419" t="s">
        <v>3090</v>
      </c>
      <c r="F4419">
        <v>1</v>
      </c>
      <c r="G4419">
        <v>0</v>
      </c>
      <c r="H4419">
        <v>8.1</v>
      </c>
      <c r="I4419">
        <v>8.1</v>
      </c>
      <c r="K4419"/>
      <c r="N4419" t="s">
        <v>3091</v>
      </c>
      <c r="O4419" t="s">
        <v>3092</v>
      </c>
      <c r="P4419" t="s">
        <v>3093</v>
      </c>
      <c r="R4419" t="s">
        <v>3094</v>
      </c>
    </row>
    <row r="4420" spans="1:18" x14ac:dyDescent="0.25">
      <c r="A4420">
        <v>25004500</v>
      </c>
      <c r="B4420" t="s">
        <v>3089</v>
      </c>
      <c r="D4420" t="s">
        <v>3090</v>
      </c>
      <c r="F4420">
        <v>1</v>
      </c>
      <c r="G4420">
        <v>0</v>
      </c>
      <c r="H4420">
        <v>12</v>
      </c>
      <c r="I4420">
        <v>12</v>
      </c>
      <c r="K4420"/>
      <c r="N4420" t="s">
        <v>3091</v>
      </c>
      <c r="O4420" t="s">
        <v>3092</v>
      </c>
      <c r="P4420" t="s">
        <v>3093</v>
      </c>
      <c r="R4420" t="s">
        <v>3094</v>
      </c>
    </row>
    <row r="4421" spans="1:18" x14ac:dyDescent="0.25">
      <c r="A4421">
        <v>25004700</v>
      </c>
      <c r="B4421" t="s">
        <v>3089</v>
      </c>
      <c r="D4421" t="s">
        <v>3090</v>
      </c>
      <c r="F4421">
        <v>1</v>
      </c>
      <c r="G4421">
        <v>0</v>
      </c>
      <c r="H4421">
        <v>3.8</v>
      </c>
      <c r="I4421">
        <v>3.8</v>
      </c>
      <c r="K4421"/>
      <c r="N4421" t="s">
        <v>3091</v>
      </c>
      <c r="O4421" t="s">
        <v>3092</v>
      </c>
      <c r="P4421" t="s">
        <v>3093</v>
      </c>
      <c r="R4421" t="s">
        <v>3094</v>
      </c>
    </row>
    <row r="4422" spans="1:18" x14ac:dyDescent="0.25">
      <c r="A4422">
        <v>25004800</v>
      </c>
      <c r="B4422" t="s">
        <v>3089</v>
      </c>
      <c r="D4422" t="s">
        <v>3090</v>
      </c>
      <c r="F4422">
        <v>1</v>
      </c>
      <c r="G4422">
        <v>0</v>
      </c>
      <c r="H4422">
        <v>32.58</v>
      </c>
      <c r="I4422">
        <v>32.58</v>
      </c>
      <c r="K4422"/>
      <c r="N4422" t="s">
        <v>3091</v>
      </c>
      <c r="O4422" t="s">
        <v>3092</v>
      </c>
      <c r="P4422" t="s">
        <v>3093</v>
      </c>
      <c r="R4422" t="s">
        <v>3094</v>
      </c>
    </row>
    <row r="4423" spans="1:18" x14ac:dyDescent="0.25">
      <c r="A4423">
        <v>25005300</v>
      </c>
      <c r="B4423" t="s">
        <v>3089</v>
      </c>
      <c r="D4423" t="s">
        <v>3090</v>
      </c>
      <c r="F4423">
        <v>1</v>
      </c>
      <c r="G4423">
        <v>0</v>
      </c>
      <c r="H4423">
        <v>5.21</v>
      </c>
      <c r="I4423">
        <v>5.21</v>
      </c>
      <c r="K4423"/>
      <c r="N4423" t="s">
        <v>3091</v>
      </c>
      <c r="O4423" t="s">
        <v>3092</v>
      </c>
      <c r="P4423" t="s">
        <v>3093</v>
      </c>
      <c r="R4423" t="s">
        <v>3094</v>
      </c>
    </row>
    <row r="4424" spans="1:18" x14ac:dyDescent="0.25">
      <c r="A4424">
        <v>25005400</v>
      </c>
      <c r="B4424" t="s">
        <v>3089</v>
      </c>
      <c r="D4424" t="s">
        <v>3090</v>
      </c>
      <c r="F4424">
        <v>1</v>
      </c>
      <c r="G4424">
        <v>0</v>
      </c>
      <c r="H4424">
        <v>11.07</v>
      </c>
      <c r="I4424">
        <v>11.07</v>
      </c>
      <c r="K4424"/>
      <c r="N4424" t="s">
        <v>3091</v>
      </c>
      <c r="O4424" t="s">
        <v>3092</v>
      </c>
      <c r="P4424" t="s">
        <v>3093</v>
      </c>
      <c r="R4424" t="s">
        <v>3094</v>
      </c>
    </row>
    <row r="4425" spans="1:18" x14ac:dyDescent="0.25">
      <c r="A4425">
        <v>25005500</v>
      </c>
      <c r="B4425" t="s">
        <v>3089</v>
      </c>
      <c r="D4425" t="s">
        <v>3090</v>
      </c>
      <c r="F4425">
        <v>1</v>
      </c>
      <c r="G4425">
        <v>0</v>
      </c>
      <c r="H4425">
        <v>11.49</v>
      </c>
      <c r="I4425">
        <v>11.49</v>
      </c>
      <c r="K4425"/>
      <c r="N4425" t="s">
        <v>3091</v>
      </c>
      <c r="O4425" t="s">
        <v>3092</v>
      </c>
      <c r="P4425" t="s">
        <v>3093</v>
      </c>
      <c r="R4425" t="s">
        <v>3094</v>
      </c>
    </row>
    <row r="4426" spans="1:18" x14ac:dyDescent="0.25">
      <c r="A4426">
        <v>25005600</v>
      </c>
      <c r="B4426" t="s">
        <v>3089</v>
      </c>
      <c r="D4426" t="s">
        <v>3090</v>
      </c>
      <c r="F4426">
        <v>1</v>
      </c>
      <c r="G4426">
        <v>0</v>
      </c>
      <c r="H4426">
        <v>13.8</v>
      </c>
      <c r="I4426">
        <v>13.8</v>
      </c>
      <c r="K4426"/>
      <c r="N4426" t="s">
        <v>3091</v>
      </c>
      <c r="O4426" t="s">
        <v>3092</v>
      </c>
      <c r="P4426" t="s">
        <v>3093</v>
      </c>
      <c r="R4426" t="s">
        <v>3094</v>
      </c>
    </row>
    <row r="4427" spans="1:18" x14ac:dyDescent="0.25">
      <c r="A4427">
        <v>25006100</v>
      </c>
      <c r="B4427" t="s">
        <v>3089</v>
      </c>
      <c r="D4427" t="s">
        <v>3090</v>
      </c>
      <c r="F4427">
        <v>1</v>
      </c>
      <c r="G4427">
        <v>0</v>
      </c>
      <c r="H4427">
        <v>15.29</v>
      </c>
      <c r="I4427">
        <v>15.29</v>
      </c>
      <c r="K4427"/>
      <c r="N4427" t="s">
        <v>3091</v>
      </c>
      <c r="O4427" t="s">
        <v>3092</v>
      </c>
      <c r="P4427" t="s">
        <v>3093</v>
      </c>
      <c r="R4427" t="s">
        <v>3094</v>
      </c>
    </row>
    <row r="4428" spans="1:18" x14ac:dyDescent="0.25">
      <c r="A4428">
        <v>25006200</v>
      </c>
      <c r="B4428" t="s">
        <v>3089</v>
      </c>
      <c r="D4428" t="s">
        <v>3090</v>
      </c>
      <c r="F4428">
        <v>1</v>
      </c>
      <c r="G4428">
        <v>0</v>
      </c>
      <c r="H4428">
        <v>7.69</v>
      </c>
      <c r="I4428">
        <v>7.69</v>
      </c>
      <c r="K4428"/>
      <c r="N4428" t="s">
        <v>3091</v>
      </c>
      <c r="O4428" t="s">
        <v>3092</v>
      </c>
      <c r="P4428" t="s">
        <v>3093</v>
      </c>
      <c r="R4428" t="s">
        <v>3094</v>
      </c>
    </row>
    <row r="4429" spans="1:18" x14ac:dyDescent="0.25">
      <c r="A4429">
        <v>25006300</v>
      </c>
      <c r="B4429" t="s">
        <v>3089</v>
      </c>
      <c r="D4429" t="s">
        <v>3090</v>
      </c>
      <c r="F4429">
        <v>1</v>
      </c>
      <c r="G4429">
        <v>0</v>
      </c>
      <c r="H4429">
        <v>3.97</v>
      </c>
      <c r="I4429">
        <v>3.97</v>
      </c>
      <c r="K4429"/>
      <c r="N4429" t="s">
        <v>3091</v>
      </c>
      <c r="O4429" t="s">
        <v>3092</v>
      </c>
      <c r="P4429" t="s">
        <v>3093</v>
      </c>
      <c r="R4429" t="s">
        <v>3094</v>
      </c>
    </row>
    <row r="4430" spans="1:18" x14ac:dyDescent="0.25">
      <c r="A4430">
        <v>25006400</v>
      </c>
      <c r="B4430" t="s">
        <v>3089</v>
      </c>
      <c r="D4430" t="s">
        <v>3090</v>
      </c>
      <c r="F4430">
        <v>1</v>
      </c>
      <c r="G4430">
        <v>0</v>
      </c>
      <c r="H4430">
        <v>4.55</v>
      </c>
      <c r="I4430">
        <v>4.55</v>
      </c>
      <c r="K4430"/>
      <c r="N4430" t="s">
        <v>3091</v>
      </c>
      <c r="O4430" t="s">
        <v>3092</v>
      </c>
      <c r="P4430" t="s">
        <v>3093</v>
      </c>
      <c r="R4430" t="s">
        <v>3094</v>
      </c>
    </row>
    <row r="4431" spans="1:18" x14ac:dyDescent="0.25">
      <c r="A4431">
        <v>25006901</v>
      </c>
      <c r="B4431" t="s">
        <v>3089</v>
      </c>
      <c r="D4431" t="s">
        <v>3090</v>
      </c>
      <c r="F4431">
        <v>1</v>
      </c>
      <c r="G4431">
        <v>0</v>
      </c>
      <c r="H4431">
        <v>10.06</v>
      </c>
      <c r="I4431">
        <v>10.06</v>
      </c>
      <c r="K4431"/>
      <c r="N4431" t="s">
        <v>3091</v>
      </c>
      <c r="O4431" t="s">
        <v>3092</v>
      </c>
      <c r="P4431" t="s">
        <v>3093</v>
      </c>
      <c r="R4431" t="s">
        <v>3094</v>
      </c>
    </row>
    <row r="4432" spans="1:18" x14ac:dyDescent="0.25">
      <c r="A4432">
        <v>25007100</v>
      </c>
      <c r="B4432" t="s">
        <v>3089</v>
      </c>
      <c r="D4432" t="s">
        <v>3090</v>
      </c>
      <c r="F4432">
        <v>1</v>
      </c>
      <c r="G4432">
        <v>0</v>
      </c>
      <c r="H4432">
        <v>0</v>
      </c>
      <c r="I4432">
        <v>0</v>
      </c>
      <c r="K4432"/>
      <c r="N4432" t="s">
        <v>3091</v>
      </c>
      <c r="O4432" t="s">
        <v>3092</v>
      </c>
      <c r="P4432" t="s">
        <v>3093</v>
      </c>
      <c r="R4432" t="s">
        <v>3094</v>
      </c>
    </row>
    <row r="4433" spans="1:18" x14ac:dyDescent="0.25">
      <c r="A4433">
        <v>25007600</v>
      </c>
      <c r="B4433" t="s">
        <v>3089</v>
      </c>
      <c r="D4433" t="s">
        <v>3090</v>
      </c>
      <c r="F4433">
        <v>1</v>
      </c>
      <c r="G4433">
        <v>0</v>
      </c>
      <c r="H4433">
        <v>22.89</v>
      </c>
      <c r="I4433">
        <v>22.89</v>
      </c>
      <c r="K4433"/>
      <c r="N4433" t="s">
        <v>3091</v>
      </c>
      <c r="O4433" t="s">
        <v>3092</v>
      </c>
      <c r="P4433" t="s">
        <v>3093</v>
      </c>
      <c r="R4433" t="s">
        <v>3094</v>
      </c>
    </row>
    <row r="4434" spans="1:18" x14ac:dyDescent="0.25">
      <c r="A4434">
        <v>25007900</v>
      </c>
      <c r="B4434" t="s">
        <v>3089</v>
      </c>
      <c r="D4434" t="s">
        <v>3090</v>
      </c>
      <c r="F4434">
        <v>1</v>
      </c>
      <c r="G4434">
        <v>0</v>
      </c>
      <c r="H4434">
        <v>3.06</v>
      </c>
      <c r="I4434">
        <v>3.06</v>
      </c>
      <c r="K4434"/>
      <c r="N4434" t="s">
        <v>3091</v>
      </c>
      <c r="O4434" t="s">
        <v>3092</v>
      </c>
      <c r="P4434" t="s">
        <v>3093</v>
      </c>
      <c r="R4434" t="s">
        <v>3094</v>
      </c>
    </row>
    <row r="4435" spans="1:18" x14ac:dyDescent="0.25">
      <c r="A4435">
        <v>25008700</v>
      </c>
      <c r="B4435" t="s">
        <v>3089</v>
      </c>
      <c r="D4435" t="s">
        <v>3090</v>
      </c>
      <c r="F4435">
        <v>1</v>
      </c>
      <c r="G4435">
        <v>0</v>
      </c>
      <c r="H4435">
        <v>11.654999999999999</v>
      </c>
      <c r="I4435">
        <v>11.654999999999999</v>
      </c>
      <c r="K4435"/>
      <c r="N4435" t="s">
        <v>3091</v>
      </c>
      <c r="O4435" t="s">
        <v>3092</v>
      </c>
      <c r="P4435" t="s">
        <v>3093</v>
      </c>
      <c r="R4435" t="s">
        <v>3094</v>
      </c>
    </row>
    <row r="4436" spans="1:18" x14ac:dyDescent="0.25">
      <c r="A4436">
        <v>25009400</v>
      </c>
      <c r="B4436" t="s">
        <v>3089</v>
      </c>
      <c r="D4436" t="s">
        <v>3090</v>
      </c>
      <c r="F4436">
        <v>1</v>
      </c>
      <c r="G4436">
        <v>0</v>
      </c>
      <c r="H4436">
        <v>15.7</v>
      </c>
      <c r="I4436">
        <v>15.7</v>
      </c>
      <c r="K4436"/>
      <c r="N4436" t="s">
        <v>3091</v>
      </c>
      <c r="O4436" t="s">
        <v>3092</v>
      </c>
      <c r="P4436" t="s">
        <v>3093</v>
      </c>
      <c r="R4436" t="s">
        <v>3094</v>
      </c>
    </row>
    <row r="4437" spans="1:18" x14ac:dyDescent="0.25">
      <c r="A4437">
        <v>25009800</v>
      </c>
      <c r="B4437" t="s">
        <v>3089</v>
      </c>
      <c r="D4437" t="s">
        <v>3090</v>
      </c>
      <c r="F4437">
        <v>1</v>
      </c>
      <c r="G4437">
        <v>0</v>
      </c>
      <c r="H4437">
        <v>12.1</v>
      </c>
      <c r="I4437">
        <v>12.1</v>
      </c>
      <c r="K4437"/>
      <c r="N4437" t="s">
        <v>3091</v>
      </c>
      <c r="O4437" t="s">
        <v>3092</v>
      </c>
      <c r="P4437" t="s">
        <v>3093</v>
      </c>
      <c r="R4437" t="s">
        <v>3094</v>
      </c>
    </row>
    <row r="4438" spans="1:18" x14ac:dyDescent="0.25">
      <c r="A4438">
        <v>25010000</v>
      </c>
      <c r="B4438" t="s">
        <v>3089</v>
      </c>
      <c r="D4438" t="s">
        <v>3090</v>
      </c>
      <c r="F4438">
        <v>1</v>
      </c>
      <c r="G4438">
        <v>0</v>
      </c>
      <c r="H4438">
        <v>14.51</v>
      </c>
      <c r="I4438">
        <v>14.51</v>
      </c>
      <c r="K4438"/>
      <c r="N4438" t="s">
        <v>3091</v>
      </c>
      <c r="O4438" t="s">
        <v>3092</v>
      </c>
      <c r="P4438" t="s">
        <v>3093</v>
      </c>
      <c r="R4438" t="s">
        <v>3094</v>
      </c>
    </row>
    <row r="4439" spans="1:18" x14ac:dyDescent="0.25">
      <c r="A4439">
        <v>25010400</v>
      </c>
      <c r="B4439" t="s">
        <v>3089</v>
      </c>
      <c r="D4439" t="s">
        <v>3090</v>
      </c>
      <c r="F4439">
        <v>1</v>
      </c>
      <c r="G4439">
        <v>0</v>
      </c>
      <c r="H4439">
        <v>4.05</v>
      </c>
      <c r="I4439">
        <v>4.05</v>
      </c>
      <c r="K4439"/>
      <c r="N4439" t="s">
        <v>3091</v>
      </c>
      <c r="O4439" t="s">
        <v>3092</v>
      </c>
      <c r="P4439" t="s">
        <v>3093</v>
      </c>
      <c r="R4439" t="s">
        <v>3094</v>
      </c>
    </row>
    <row r="4440" spans="1:18" x14ac:dyDescent="0.25">
      <c r="A4440">
        <v>25010700</v>
      </c>
      <c r="B4440" t="s">
        <v>3089</v>
      </c>
      <c r="D4440" t="s">
        <v>3090</v>
      </c>
      <c r="F4440">
        <v>1</v>
      </c>
      <c r="G4440">
        <v>0</v>
      </c>
      <c r="H4440">
        <v>0.55379999999999996</v>
      </c>
      <c r="I4440">
        <v>0.55379999999999996</v>
      </c>
      <c r="K4440"/>
      <c r="N4440" t="s">
        <v>3091</v>
      </c>
      <c r="O4440" t="s">
        <v>3092</v>
      </c>
      <c r="P4440" t="s">
        <v>3093</v>
      </c>
      <c r="R4440" t="s">
        <v>3094</v>
      </c>
    </row>
    <row r="4441" spans="1:18" x14ac:dyDescent="0.25">
      <c r="A4441">
        <v>25010800</v>
      </c>
      <c r="B4441" t="s">
        <v>3089</v>
      </c>
      <c r="D4441" t="s">
        <v>3090</v>
      </c>
      <c r="F4441">
        <v>1</v>
      </c>
      <c r="G4441">
        <v>0</v>
      </c>
      <c r="H4441">
        <v>14.79</v>
      </c>
      <c r="I4441">
        <v>14.79</v>
      </c>
      <c r="K4441"/>
      <c r="N4441" t="s">
        <v>3091</v>
      </c>
      <c r="O4441" t="s">
        <v>3092</v>
      </c>
      <c r="P4441" t="s">
        <v>3093</v>
      </c>
      <c r="R4441" t="s">
        <v>3094</v>
      </c>
    </row>
    <row r="4442" spans="1:18" x14ac:dyDescent="0.25">
      <c r="A4442">
        <v>25011001</v>
      </c>
      <c r="B4442" t="s">
        <v>3089</v>
      </c>
      <c r="D4442" t="s">
        <v>3090</v>
      </c>
      <c r="F4442">
        <v>1</v>
      </c>
      <c r="G4442">
        <v>0</v>
      </c>
      <c r="H4442">
        <v>34.86</v>
      </c>
      <c r="I4442">
        <v>34.86</v>
      </c>
      <c r="K4442"/>
      <c r="N4442" t="s">
        <v>3091</v>
      </c>
      <c r="O4442" t="s">
        <v>3092</v>
      </c>
      <c r="P4442" t="s">
        <v>3093</v>
      </c>
      <c r="R4442" t="s">
        <v>3094</v>
      </c>
    </row>
    <row r="4443" spans="1:18" x14ac:dyDescent="0.25">
      <c r="A4443">
        <v>25011900</v>
      </c>
      <c r="B4443" t="s">
        <v>3089</v>
      </c>
      <c r="D4443" t="s">
        <v>3090</v>
      </c>
      <c r="F4443">
        <v>1</v>
      </c>
      <c r="G4443">
        <v>0</v>
      </c>
      <c r="H4443">
        <v>0</v>
      </c>
      <c r="I4443">
        <v>0</v>
      </c>
      <c r="K4443"/>
      <c r="N4443" t="s">
        <v>3091</v>
      </c>
      <c r="O4443" t="s">
        <v>3092</v>
      </c>
      <c r="P4443" t="s">
        <v>3093</v>
      </c>
      <c r="R4443" t="s">
        <v>3094</v>
      </c>
    </row>
    <row r="4444" spans="1:18" x14ac:dyDescent="0.25">
      <c r="A4444">
        <v>25012100</v>
      </c>
      <c r="B4444" t="s">
        <v>3089</v>
      </c>
      <c r="D4444" t="s">
        <v>3090</v>
      </c>
      <c r="F4444">
        <v>1</v>
      </c>
      <c r="G4444">
        <v>0</v>
      </c>
      <c r="H4444">
        <v>0</v>
      </c>
      <c r="I4444">
        <v>0</v>
      </c>
      <c r="K4444"/>
      <c r="N4444" t="s">
        <v>3091</v>
      </c>
      <c r="O4444" t="s">
        <v>3092</v>
      </c>
      <c r="P4444" t="s">
        <v>3093</v>
      </c>
      <c r="R4444" t="s">
        <v>3094</v>
      </c>
    </row>
    <row r="4445" spans="1:18" x14ac:dyDescent="0.25">
      <c r="A4445">
        <v>25013500</v>
      </c>
      <c r="B4445" t="s">
        <v>3089</v>
      </c>
      <c r="D4445" t="s">
        <v>3090</v>
      </c>
      <c r="F4445">
        <v>1</v>
      </c>
      <c r="G4445">
        <v>0</v>
      </c>
      <c r="H4445">
        <v>0.99</v>
      </c>
      <c r="I4445">
        <v>0.99</v>
      </c>
      <c r="K4445"/>
      <c r="N4445" t="s">
        <v>3091</v>
      </c>
      <c r="O4445" t="s">
        <v>3092</v>
      </c>
      <c r="P4445" t="s">
        <v>3093</v>
      </c>
      <c r="R4445" t="s">
        <v>3094</v>
      </c>
    </row>
    <row r="4446" spans="1:18" x14ac:dyDescent="0.25">
      <c r="A4446">
        <v>25013900</v>
      </c>
      <c r="B4446" t="s">
        <v>3089</v>
      </c>
      <c r="D4446" t="s">
        <v>3090</v>
      </c>
      <c r="F4446">
        <v>1</v>
      </c>
      <c r="G4446">
        <v>0</v>
      </c>
      <c r="H4446">
        <v>0</v>
      </c>
      <c r="I4446">
        <v>0</v>
      </c>
      <c r="K4446"/>
      <c r="N4446" t="s">
        <v>3091</v>
      </c>
      <c r="O4446" t="s">
        <v>3092</v>
      </c>
      <c r="P4446" t="s">
        <v>3093</v>
      </c>
      <c r="R4446" t="s">
        <v>3094</v>
      </c>
    </row>
    <row r="4447" spans="1:18" x14ac:dyDescent="0.25">
      <c r="A4447">
        <v>25014800</v>
      </c>
      <c r="B4447" t="s">
        <v>3089</v>
      </c>
      <c r="D4447" t="s">
        <v>3090</v>
      </c>
      <c r="F4447">
        <v>1</v>
      </c>
      <c r="G4447">
        <v>0</v>
      </c>
      <c r="H4447">
        <v>3.18</v>
      </c>
      <c r="I4447">
        <v>3.18</v>
      </c>
      <c r="K4447"/>
      <c r="N4447" t="s">
        <v>3091</v>
      </c>
      <c r="O4447" t="s">
        <v>3092</v>
      </c>
      <c r="P4447" t="s">
        <v>3093</v>
      </c>
      <c r="R4447" t="s">
        <v>3094</v>
      </c>
    </row>
    <row r="4448" spans="1:18" x14ac:dyDescent="0.25">
      <c r="A4448">
        <v>25015800</v>
      </c>
      <c r="B4448" t="s">
        <v>3089</v>
      </c>
      <c r="D4448" t="s">
        <v>3090</v>
      </c>
      <c r="F4448">
        <v>1</v>
      </c>
      <c r="G4448">
        <v>0</v>
      </c>
      <c r="H4448">
        <v>0.66</v>
      </c>
      <c r="I4448">
        <v>0.66</v>
      </c>
      <c r="K4448"/>
      <c r="N4448" t="s">
        <v>3091</v>
      </c>
      <c r="O4448" t="s">
        <v>3092</v>
      </c>
      <c r="P4448" t="s">
        <v>3093</v>
      </c>
      <c r="R4448" t="s">
        <v>3094</v>
      </c>
    </row>
    <row r="4449" spans="1:18" x14ac:dyDescent="0.25">
      <c r="A4449">
        <v>25016200</v>
      </c>
      <c r="B4449" t="s">
        <v>3089</v>
      </c>
      <c r="D4449" t="s">
        <v>3090</v>
      </c>
      <c r="F4449">
        <v>1</v>
      </c>
      <c r="G4449">
        <v>0</v>
      </c>
      <c r="H4449">
        <v>1.36</v>
      </c>
      <c r="I4449">
        <v>1.36</v>
      </c>
      <c r="K4449"/>
      <c r="N4449" t="s">
        <v>3091</v>
      </c>
      <c r="O4449" t="s">
        <v>3092</v>
      </c>
      <c r="P4449" t="s">
        <v>3093</v>
      </c>
      <c r="R4449" t="s">
        <v>3094</v>
      </c>
    </row>
    <row r="4450" spans="1:18" x14ac:dyDescent="0.25">
      <c r="A4450">
        <v>25017000</v>
      </c>
      <c r="B4450" t="s">
        <v>3089</v>
      </c>
      <c r="D4450" t="s">
        <v>3090</v>
      </c>
      <c r="F4450">
        <v>1</v>
      </c>
      <c r="G4450">
        <v>0</v>
      </c>
      <c r="H4450">
        <v>2.7925</v>
      </c>
      <c r="I4450">
        <v>2.7925</v>
      </c>
      <c r="K4450"/>
      <c r="N4450" t="s">
        <v>3091</v>
      </c>
      <c r="O4450" t="s">
        <v>3092</v>
      </c>
      <c r="P4450" t="s">
        <v>3093</v>
      </c>
      <c r="R4450" t="s">
        <v>3094</v>
      </c>
    </row>
    <row r="4451" spans="1:18" x14ac:dyDescent="0.25">
      <c r="A4451">
        <v>25017900</v>
      </c>
      <c r="B4451" t="s">
        <v>3089</v>
      </c>
      <c r="D4451" t="s">
        <v>3090</v>
      </c>
      <c r="F4451">
        <v>1</v>
      </c>
      <c r="G4451">
        <v>0</v>
      </c>
      <c r="H4451">
        <v>19.75</v>
      </c>
      <c r="I4451">
        <v>19.75</v>
      </c>
      <c r="K4451"/>
      <c r="N4451" t="s">
        <v>3091</v>
      </c>
      <c r="O4451" t="s">
        <v>3092</v>
      </c>
      <c r="P4451" t="s">
        <v>3093</v>
      </c>
      <c r="R4451" t="s">
        <v>3094</v>
      </c>
    </row>
    <row r="4452" spans="1:18" x14ac:dyDescent="0.25">
      <c r="A4452">
        <v>25018900</v>
      </c>
      <c r="B4452" t="s">
        <v>3089</v>
      </c>
      <c r="D4452" t="s">
        <v>3090</v>
      </c>
      <c r="F4452">
        <v>1</v>
      </c>
      <c r="G4452">
        <v>0</v>
      </c>
      <c r="H4452">
        <v>0.43</v>
      </c>
      <c r="I4452">
        <v>0.43</v>
      </c>
      <c r="K4452"/>
      <c r="N4452" t="s">
        <v>3091</v>
      </c>
      <c r="O4452" t="s">
        <v>3092</v>
      </c>
      <c r="P4452" t="s">
        <v>3093</v>
      </c>
      <c r="R4452" t="s">
        <v>3094</v>
      </c>
    </row>
    <row r="4453" spans="1:18" x14ac:dyDescent="0.25">
      <c r="A4453">
        <v>25019900</v>
      </c>
      <c r="B4453" t="s">
        <v>3089</v>
      </c>
      <c r="D4453" t="s">
        <v>3090</v>
      </c>
      <c r="F4453">
        <v>1</v>
      </c>
      <c r="G4453">
        <v>0</v>
      </c>
      <c r="H4453">
        <v>0</v>
      </c>
      <c r="I4453">
        <v>0</v>
      </c>
      <c r="K4453"/>
      <c r="N4453" t="s">
        <v>3091</v>
      </c>
      <c r="O4453" t="s">
        <v>3092</v>
      </c>
      <c r="P4453" t="s">
        <v>3093</v>
      </c>
      <c r="R4453" t="s">
        <v>3094</v>
      </c>
    </row>
    <row r="4454" spans="1:18" x14ac:dyDescent="0.25">
      <c r="A4454">
        <v>25020000</v>
      </c>
      <c r="B4454" t="s">
        <v>3089</v>
      </c>
      <c r="D4454" t="s">
        <v>3090</v>
      </c>
      <c r="F4454">
        <v>1</v>
      </c>
      <c r="G4454">
        <v>0</v>
      </c>
      <c r="H4454">
        <v>0</v>
      </c>
      <c r="I4454">
        <v>0</v>
      </c>
      <c r="K4454"/>
      <c r="N4454" t="s">
        <v>3091</v>
      </c>
      <c r="O4454" t="s">
        <v>3092</v>
      </c>
      <c r="P4454" t="s">
        <v>3093</v>
      </c>
      <c r="R4454" t="s">
        <v>3094</v>
      </c>
    </row>
    <row r="4455" spans="1:18" x14ac:dyDescent="0.25">
      <c r="A4455">
        <v>25020600</v>
      </c>
      <c r="B4455" t="s">
        <v>3089</v>
      </c>
      <c r="D4455" t="s">
        <v>3090</v>
      </c>
      <c r="F4455">
        <v>1</v>
      </c>
      <c r="G4455">
        <v>0</v>
      </c>
      <c r="H4455">
        <v>4.13</v>
      </c>
      <c r="I4455">
        <v>4.13</v>
      </c>
      <c r="K4455"/>
      <c r="N4455" t="s">
        <v>3091</v>
      </c>
      <c r="O4455" t="s">
        <v>3092</v>
      </c>
      <c r="P4455" t="s">
        <v>3093</v>
      </c>
      <c r="R4455" t="s">
        <v>3094</v>
      </c>
    </row>
    <row r="4456" spans="1:18" x14ac:dyDescent="0.25">
      <c r="A4456">
        <v>25020800</v>
      </c>
      <c r="B4456" t="s">
        <v>3089</v>
      </c>
      <c r="D4456" t="s">
        <v>3090</v>
      </c>
      <c r="F4456">
        <v>1</v>
      </c>
      <c r="G4456">
        <v>0</v>
      </c>
      <c r="H4456">
        <v>7.47</v>
      </c>
      <c r="I4456">
        <v>7.47</v>
      </c>
      <c r="K4456"/>
      <c r="N4456" t="s">
        <v>3091</v>
      </c>
      <c r="O4456" t="s">
        <v>3092</v>
      </c>
      <c r="P4456" t="s">
        <v>3093</v>
      </c>
      <c r="R4456" t="s">
        <v>3094</v>
      </c>
    </row>
    <row r="4457" spans="1:18" x14ac:dyDescent="0.25">
      <c r="A4457">
        <v>25023100</v>
      </c>
      <c r="B4457" t="s">
        <v>3089</v>
      </c>
      <c r="D4457" t="s">
        <v>3090</v>
      </c>
      <c r="F4457">
        <v>1</v>
      </c>
      <c r="G4457">
        <v>0</v>
      </c>
      <c r="H4457">
        <v>21.41</v>
      </c>
      <c r="I4457">
        <v>21.41</v>
      </c>
      <c r="K4457"/>
      <c r="N4457" t="s">
        <v>3091</v>
      </c>
      <c r="O4457" t="s">
        <v>3092</v>
      </c>
      <c r="P4457" t="s">
        <v>3093</v>
      </c>
      <c r="R4457" t="s">
        <v>3094</v>
      </c>
    </row>
    <row r="4458" spans="1:18" x14ac:dyDescent="0.25">
      <c r="A4458">
        <v>25025000</v>
      </c>
      <c r="B4458" t="s">
        <v>3089</v>
      </c>
      <c r="D4458" t="s">
        <v>3090</v>
      </c>
      <c r="F4458">
        <v>1</v>
      </c>
      <c r="G4458">
        <v>0</v>
      </c>
      <c r="H4458">
        <v>34.96</v>
      </c>
      <c r="I4458">
        <v>34.96</v>
      </c>
      <c r="K4458"/>
      <c r="N4458" t="s">
        <v>3091</v>
      </c>
      <c r="O4458" t="s">
        <v>3092</v>
      </c>
      <c r="P4458" t="s">
        <v>3093</v>
      </c>
      <c r="R4458" t="s">
        <v>3094</v>
      </c>
    </row>
    <row r="4459" spans="1:18" x14ac:dyDescent="0.25">
      <c r="A4459">
        <v>25028800</v>
      </c>
      <c r="B4459" t="s">
        <v>3089</v>
      </c>
      <c r="D4459" t="s">
        <v>3090</v>
      </c>
      <c r="F4459">
        <v>1</v>
      </c>
      <c r="G4459">
        <v>0</v>
      </c>
      <c r="H4459">
        <v>0</v>
      </c>
      <c r="I4459"/>
      <c r="K4459"/>
      <c r="N4459" t="s">
        <v>3091</v>
      </c>
      <c r="O4459" t="s">
        <v>3092</v>
      </c>
      <c r="P4459" t="s">
        <v>3093</v>
      </c>
      <c r="R4459" t="s">
        <v>3094</v>
      </c>
    </row>
    <row r="4460" spans="1:18" x14ac:dyDescent="0.25">
      <c r="A4460">
        <v>25030500</v>
      </c>
      <c r="B4460" t="s">
        <v>3089</v>
      </c>
      <c r="D4460" t="s">
        <v>3090</v>
      </c>
      <c r="F4460">
        <v>1</v>
      </c>
      <c r="G4460">
        <v>0</v>
      </c>
      <c r="H4460">
        <v>13.8</v>
      </c>
      <c r="I4460">
        <v>13.8</v>
      </c>
      <c r="K4460"/>
      <c r="N4460" t="s">
        <v>3091</v>
      </c>
      <c r="O4460" t="s">
        <v>3092</v>
      </c>
      <c r="P4460" t="s">
        <v>3093</v>
      </c>
      <c r="R4460" t="s">
        <v>3094</v>
      </c>
    </row>
    <row r="4461" spans="1:18" x14ac:dyDescent="0.25">
      <c r="A4461">
        <v>25031200</v>
      </c>
      <c r="B4461" t="s">
        <v>3089</v>
      </c>
      <c r="D4461" t="s">
        <v>3090</v>
      </c>
      <c r="F4461">
        <v>1</v>
      </c>
      <c r="G4461">
        <v>0</v>
      </c>
      <c r="H4461">
        <v>13.635</v>
      </c>
      <c r="I4461">
        <v>13.635</v>
      </c>
      <c r="K4461"/>
      <c r="N4461" t="s">
        <v>3091</v>
      </c>
      <c r="O4461" t="s">
        <v>3092</v>
      </c>
      <c r="P4461" t="s">
        <v>3093</v>
      </c>
      <c r="R4461" t="s">
        <v>3094</v>
      </c>
    </row>
    <row r="4462" spans="1:18" x14ac:dyDescent="0.25">
      <c r="A4462">
        <v>25031800</v>
      </c>
      <c r="B4462" t="s">
        <v>3089</v>
      </c>
      <c r="D4462" t="s">
        <v>3090</v>
      </c>
      <c r="F4462">
        <v>1</v>
      </c>
      <c r="G4462">
        <v>0</v>
      </c>
      <c r="H4462">
        <v>0</v>
      </c>
      <c r="I4462">
        <v>0</v>
      </c>
      <c r="K4462"/>
      <c r="N4462" t="s">
        <v>3091</v>
      </c>
      <c r="O4462" t="s">
        <v>3092</v>
      </c>
      <c r="P4462" t="s">
        <v>3093</v>
      </c>
      <c r="R4462" t="s">
        <v>3094</v>
      </c>
    </row>
    <row r="4463" spans="1:18" x14ac:dyDescent="0.25">
      <c r="A4463">
        <v>25032200</v>
      </c>
      <c r="B4463" t="s">
        <v>3089</v>
      </c>
      <c r="D4463" t="s">
        <v>3090</v>
      </c>
      <c r="F4463">
        <v>1</v>
      </c>
      <c r="G4463">
        <v>0</v>
      </c>
      <c r="H4463">
        <v>10</v>
      </c>
      <c r="I4463">
        <v>10</v>
      </c>
      <c r="K4463"/>
      <c r="N4463" t="s">
        <v>3091</v>
      </c>
      <c r="O4463" t="s">
        <v>3092</v>
      </c>
      <c r="P4463" t="s">
        <v>3093</v>
      </c>
      <c r="R4463" t="s">
        <v>3094</v>
      </c>
    </row>
    <row r="4464" spans="1:18" x14ac:dyDescent="0.25">
      <c r="A4464">
        <v>25032500</v>
      </c>
      <c r="B4464" t="s">
        <v>3089</v>
      </c>
      <c r="D4464" t="s">
        <v>3090</v>
      </c>
      <c r="F4464">
        <v>1</v>
      </c>
      <c r="G4464">
        <v>0</v>
      </c>
      <c r="H4464">
        <v>1.31</v>
      </c>
      <c r="I4464">
        <v>1.31</v>
      </c>
      <c r="K4464"/>
      <c r="N4464" t="s">
        <v>3091</v>
      </c>
      <c r="O4464" t="s">
        <v>3092</v>
      </c>
      <c r="P4464" t="s">
        <v>3093</v>
      </c>
      <c r="R4464" t="s">
        <v>3094</v>
      </c>
    </row>
    <row r="4465" spans="1:18" x14ac:dyDescent="0.25">
      <c r="A4465">
        <v>25034100</v>
      </c>
      <c r="B4465" t="s">
        <v>3089</v>
      </c>
      <c r="D4465" t="s">
        <v>3090</v>
      </c>
      <c r="F4465">
        <v>1</v>
      </c>
      <c r="G4465">
        <v>0</v>
      </c>
      <c r="H4465">
        <v>3.12</v>
      </c>
      <c r="I4465">
        <v>3.12</v>
      </c>
      <c r="K4465"/>
      <c r="N4465" t="s">
        <v>3091</v>
      </c>
      <c r="O4465" t="s">
        <v>3092</v>
      </c>
      <c r="P4465" t="s">
        <v>3093</v>
      </c>
      <c r="R4465" t="s">
        <v>3094</v>
      </c>
    </row>
    <row r="4466" spans="1:18" x14ac:dyDescent="0.25">
      <c r="A4466">
        <v>25034800</v>
      </c>
      <c r="B4466" t="s">
        <v>3089</v>
      </c>
      <c r="D4466" t="s">
        <v>3090</v>
      </c>
      <c r="F4466">
        <v>1</v>
      </c>
      <c r="G4466">
        <v>0</v>
      </c>
      <c r="H4466">
        <v>26.69</v>
      </c>
      <c r="I4466">
        <v>26.69</v>
      </c>
      <c r="K4466"/>
      <c r="N4466" t="s">
        <v>3091</v>
      </c>
      <c r="O4466" t="s">
        <v>3092</v>
      </c>
      <c r="P4466" t="s">
        <v>3093</v>
      </c>
      <c r="R4466" t="s">
        <v>3094</v>
      </c>
    </row>
    <row r="4467" spans="1:18" x14ac:dyDescent="0.25">
      <c r="A4467">
        <v>25035000</v>
      </c>
      <c r="B4467" t="s">
        <v>3089</v>
      </c>
      <c r="D4467" t="s">
        <v>3090</v>
      </c>
      <c r="F4467">
        <v>1</v>
      </c>
      <c r="G4467">
        <v>0</v>
      </c>
      <c r="H4467">
        <v>12.02</v>
      </c>
      <c r="I4467">
        <v>12.02</v>
      </c>
      <c r="K4467"/>
      <c r="N4467" t="s">
        <v>3091</v>
      </c>
      <c r="O4467" t="s">
        <v>3092</v>
      </c>
      <c r="P4467" t="s">
        <v>3093</v>
      </c>
      <c r="R4467" t="s">
        <v>3094</v>
      </c>
    </row>
    <row r="4468" spans="1:18" x14ac:dyDescent="0.25">
      <c r="A4468">
        <v>25035400</v>
      </c>
      <c r="B4468" t="s">
        <v>3089</v>
      </c>
      <c r="D4468" t="s">
        <v>3090</v>
      </c>
      <c r="F4468">
        <v>1</v>
      </c>
      <c r="G4468">
        <v>0</v>
      </c>
      <c r="H4468">
        <v>6.1233333333333304</v>
      </c>
      <c r="I4468">
        <v>6.1233333333333304</v>
      </c>
      <c r="K4468"/>
      <c r="N4468" t="s">
        <v>3091</v>
      </c>
      <c r="O4468" t="s">
        <v>3092</v>
      </c>
      <c r="P4468" t="s">
        <v>3093</v>
      </c>
      <c r="R4468" t="s">
        <v>3094</v>
      </c>
    </row>
    <row r="4469" spans="1:18" x14ac:dyDescent="0.25">
      <c r="A4469">
        <v>25035500</v>
      </c>
      <c r="B4469" t="s">
        <v>3089</v>
      </c>
      <c r="D4469" t="s">
        <v>3090</v>
      </c>
      <c r="F4469">
        <v>1</v>
      </c>
      <c r="G4469">
        <v>0</v>
      </c>
      <c r="H4469">
        <v>4.13</v>
      </c>
      <c r="I4469">
        <v>4.13</v>
      </c>
      <c r="K4469"/>
      <c r="N4469" t="s">
        <v>3091</v>
      </c>
      <c r="O4469" t="s">
        <v>3092</v>
      </c>
      <c r="P4469" t="s">
        <v>3093</v>
      </c>
      <c r="R4469" t="s">
        <v>3094</v>
      </c>
    </row>
    <row r="4470" spans="1:18" x14ac:dyDescent="0.25">
      <c r="A4470">
        <v>25035700</v>
      </c>
      <c r="B4470" t="s">
        <v>3089</v>
      </c>
      <c r="D4470" t="s">
        <v>3090</v>
      </c>
      <c r="F4470">
        <v>1</v>
      </c>
      <c r="G4470">
        <v>0</v>
      </c>
      <c r="H4470">
        <v>0</v>
      </c>
      <c r="I4470">
        <v>0</v>
      </c>
      <c r="K4470"/>
      <c r="N4470" t="s">
        <v>3091</v>
      </c>
      <c r="O4470" t="s">
        <v>3092</v>
      </c>
      <c r="P4470" t="s">
        <v>3093</v>
      </c>
      <c r="R4470" t="s">
        <v>3094</v>
      </c>
    </row>
    <row r="4471" spans="1:18" x14ac:dyDescent="0.25">
      <c r="A4471">
        <v>25035800</v>
      </c>
      <c r="B4471" t="s">
        <v>3089</v>
      </c>
      <c r="D4471" t="s">
        <v>3090</v>
      </c>
      <c r="F4471">
        <v>1</v>
      </c>
      <c r="G4471">
        <v>0</v>
      </c>
      <c r="H4471">
        <v>32.32</v>
      </c>
      <c r="I4471">
        <v>32.32</v>
      </c>
      <c r="K4471"/>
      <c r="N4471" t="s">
        <v>3091</v>
      </c>
      <c r="O4471" t="s">
        <v>3092</v>
      </c>
      <c r="P4471" t="s">
        <v>3093</v>
      </c>
      <c r="R4471" t="s">
        <v>3094</v>
      </c>
    </row>
    <row r="4472" spans="1:18" x14ac:dyDescent="0.25">
      <c r="A4472">
        <v>25036400</v>
      </c>
      <c r="B4472" t="s">
        <v>3089</v>
      </c>
      <c r="D4472" t="s">
        <v>3090</v>
      </c>
      <c r="F4472">
        <v>1</v>
      </c>
      <c r="G4472">
        <v>0</v>
      </c>
      <c r="H4472">
        <v>0</v>
      </c>
      <c r="I4472">
        <v>0</v>
      </c>
      <c r="K4472"/>
      <c r="N4472" t="s">
        <v>3091</v>
      </c>
      <c r="O4472" t="s">
        <v>3092</v>
      </c>
      <c r="P4472" t="s">
        <v>3093</v>
      </c>
      <c r="R4472" t="s">
        <v>3094</v>
      </c>
    </row>
    <row r="4473" spans="1:18" x14ac:dyDescent="0.25">
      <c r="A4473">
        <v>25036900</v>
      </c>
      <c r="B4473" t="s">
        <v>3089</v>
      </c>
      <c r="D4473" t="s">
        <v>3090</v>
      </c>
      <c r="F4473">
        <v>1</v>
      </c>
      <c r="G4473">
        <v>0</v>
      </c>
      <c r="H4473">
        <v>40</v>
      </c>
      <c r="I4473">
        <v>40</v>
      </c>
      <c r="K4473"/>
      <c r="N4473" t="s">
        <v>3091</v>
      </c>
      <c r="O4473" t="s">
        <v>3092</v>
      </c>
      <c r="P4473" t="s">
        <v>3093</v>
      </c>
      <c r="R4473" t="s">
        <v>3094</v>
      </c>
    </row>
    <row r="4474" spans="1:18" x14ac:dyDescent="0.25">
      <c r="A4474">
        <v>25037000</v>
      </c>
      <c r="B4474" t="s">
        <v>3089</v>
      </c>
      <c r="D4474" t="s">
        <v>3090</v>
      </c>
      <c r="F4474">
        <v>1</v>
      </c>
      <c r="G4474">
        <v>0</v>
      </c>
      <c r="H4474">
        <v>25.5266666666666</v>
      </c>
      <c r="I4474">
        <v>25.5266666666666</v>
      </c>
      <c r="K4474"/>
      <c r="N4474" t="s">
        <v>3091</v>
      </c>
      <c r="O4474" t="s">
        <v>3092</v>
      </c>
      <c r="P4474" t="s">
        <v>3093</v>
      </c>
      <c r="R4474" t="s">
        <v>3094</v>
      </c>
    </row>
    <row r="4475" spans="1:18" x14ac:dyDescent="0.25">
      <c r="A4475">
        <v>2504600</v>
      </c>
      <c r="B4475" t="s">
        <v>3089</v>
      </c>
      <c r="D4475" t="s">
        <v>3090</v>
      </c>
      <c r="F4475">
        <v>1</v>
      </c>
      <c r="G4475">
        <v>0</v>
      </c>
      <c r="H4475">
        <v>0</v>
      </c>
      <c r="I4475">
        <v>0</v>
      </c>
      <c r="K4475"/>
      <c r="N4475" t="s">
        <v>3091</v>
      </c>
      <c r="O4475" t="s">
        <v>3092</v>
      </c>
      <c r="P4475" t="s">
        <v>3093</v>
      </c>
      <c r="R4475" t="s">
        <v>3094</v>
      </c>
    </row>
    <row r="4476" spans="1:18" x14ac:dyDescent="0.25">
      <c r="A4476">
        <v>2504700</v>
      </c>
      <c r="B4476" t="s">
        <v>3089</v>
      </c>
      <c r="D4476" t="s">
        <v>3090</v>
      </c>
      <c r="F4476">
        <v>1</v>
      </c>
      <c r="G4476">
        <v>0</v>
      </c>
      <c r="H4476">
        <v>0</v>
      </c>
      <c r="I4476">
        <v>0</v>
      </c>
      <c r="K4476"/>
      <c r="N4476" t="s">
        <v>3091</v>
      </c>
      <c r="O4476" t="s">
        <v>3092</v>
      </c>
      <c r="P4476" t="s">
        <v>3093</v>
      </c>
      <c r="R4476" t="s">
        <v>3094</v>
      </c>
    </row>
    <row r="4477" spans="1:18" x14ac:dyDescent="0.25">
      <c r="A4477">
        <v>2504800</v>
      </c>
      <c r="B4477" t="s">
        <v>3089</v>
      </c>
      <c r="D4477" t="s">
        <v>3090</v>
      </c>
      <c r="F4477">
        <v>1</v>
      </c>
      <c r="G4477">
        <v>0</v>
      </c>
      <c r="H4477">
        <v>12.23</v>
      </c>
      <c r="I4477">
        <v>12.23</v>
      </c>
      <c r="K4477"/>
      <c r="N4477" t="s">
        <v>3091</v>
      </c>
      <c r="O4477" t="s">
        <v>3092</v>
      </c>
      <c r="P4477" t="s">
        <v>3093</v>
      </c>
      <c r="R4477" t="s">
        <v>3094</v>
      </c>
    </row>
    <row r="4478" spans="1:18" x14ac:dyDescent="0.25">
      <c r="A4478">
        <v>2505000</v>
      </c>
      <c r="B4478" t="s">
        <v>3089</v>
      </c>
      <c r="D4478" t="s">
        <v>3090</v>
      </c>
      <c r="F4478">
        <v>1</v>
      </c>
      <c r="G4478">
        <v>0</v>
      </c>
      <c r="H4478">
        <v>30.5</v>
      </c>
      <c r="I4478">
        <v>30.5</v>
      </c>
      <c r="K4478"/>
      <c r="N4478" t="s">
        <v>3091</v>
      </c>
      <c r="O4478" t="s">
        <v>3092</v>
      </c>
      <c r="P4478" t="s">
        <v>3093</v>
      </c>
      <c r="R4478" t="s">
        <v>3094</v>
      </c>
    </row>
    <row r="4479" spans="1:18" x14ac:dyDescent="0.25">
      <c r="A4479">
        <v>25050000</v>
      </c>
      <c r="B4479" t="s">
        <v>3089</v>
      </c>
      <c r="D4479" t="s">
        <v>3090</v>
      </c>
      <c r="F4479">
        <v>1</v>
      </c>
      <c r="G4479">
        <v>0</v>
      </c>
      <c r="H4479">
        <v>1.31</v>
      </c>
      <c r="I4479">
        <v>1.31</v>
      </c>
      <c r="K4479"/>
      <c r="N4479" t="s">
        <v>3091</v>
      </c>
      <c r="O4479" t="s">
        <v>3092</v>
      </c>
      <c r="P4479" t="s">
        <v>3093</v>
      </c>
      <c r="R4479" t="s">
        <v>3094</v>
      </c>
    </row>
    <row r="4480" spans="1:18" x14ac:dyDescent="0.25">
      <c r="A4480">
        <v>25050200</v>
      </c>
      <c r="B4480" t="s">
        <v>3089</v>
      </c>
      <c r="D4480" t="s">
        <v>3090</v>
      </c>
      <c r="F4480">
        <v>1</v>
      </c>
      <c r="G4480">
        <v>0</v>
      </c>
      <c r="H4480">
        <v>11.84</v>
      </c>
      <c r="I4480">
        <v>11.84</v>
      </c>
      <c r="K4480"/>
      <c r="N4480" t="s">
        <v>3091</v>
      </c>
      <c r="O4480" t="s">
        <v>3092</v>
      </c>
      <c r="P4480" t="s">
        <v>3093</v>
      </c>
      <c r="R4480" t="s">
        <v>3094</v>
      </c>
    </row>
    <row r="4481" spans="1:18" x14ac:dyDescent="0.25">
      <c r="A4481">
        <v>25050300</v>
      </c>
      <c r="B4481" t="s">
        <v>3089</v>
      </c>
      <c r="D4481" t="s">
        <v>3090</v>
      </c>
      <c r="F4481">
        <v>1</v>
      </c>
      <c r="G4481">
        <v>0</v>
      </c>
      <c r="H4481">
        <v>1.88</v>
      </c>
      <c r="I4481">
        <v>1.88</v>
      </c>
      <c r="K4481"/>
      <c r="N4481" t="s">
        <v>3091</v>
      </c>
      <c r="O4481" t="s">
        <v>3092</v>
      </c>
      <c r="P4481" t="s">
        <v>3093</v>
      </c>
      <c r="R4481" t="s">
        <v>3094</v>
      </c>
    </row>
    <row r="4482" spans="1:18" x14ac:dyDescent="0.25">
      <c r="A4482">
        <v>25050400</v>
      </c>
      <c r="B4482" t="s">
        <v>3089</v>
      </c>
      <c r="D4482" t="s">
        <v>3090</v>
      </c>
      <c r="F4482">
        <v>1</v>
      </c>
      <c r="G4482">
        <v>0</v>
      </c>
      <c r="H4482">
        <v>23.93</v>
      </c>
      <c r="I4482">
        <v>23.93</v>
      </c>
      <c r="K4482"/>
      <c r="N4482" t="s">
        <v>3091</v>
      </c>
      <c r="O4482" t="s">
        <v>3092</v>
      </c>
      <c r="P4482" t="s">
        <v>3093</v>
      </c>
      <c r="R4482" t="s">
        <v>3094</v>
      </c>
    </row>
    <row r="4483" spans="1:18" x14ac:dyDescent="0.25">
      <c r="A4483">
        <v>25050500</v>
      </c>
      <c r="B4483" t="s">
        <v>3089</v>
      </c>
      <c r="D4483" t="s">
        <v>3090</v>
      </c>
      <c r="F4483">
        <v>1</v>
      </c>
      <c r="G4483">
        <v>0</v>
      </c>
      <c r="H4483">
        <v>4.88</v>
      </c>
      <c r="I4483">
        <v>4.88</v>
      </c>
      <c r="K4483"/>
      <c r="N4483" t="s">
        <v>3091</v>
      </c>
      <c r="O4483" t="s">
        <v>3092</v>
      </c>
      <c r="P4483" t="s">
        <v>3093</v>
      </c>
      <c r="R4483" t="s">
        <v>3094</v>
      </c>
    </row>
    <row r="4484" spans="1:18" x14ac:dyDescent="0.25">
      <c r="A4484">
        <v>25050600</v>
      </c>
      <c r="B4484" t="s">
        <v>3089</v>
      </c>
      <c r="D4484" t="s">
        <v>3090</v>
      </c>
      <c r="F4484">
        <v>1</v>
      </c>
      <c r="G4484">
        <v>0</v>
      </c>
      <c r="H4484">
        <v>19.420000000000002</v>
      </c>
      <c r="I4484">
        <v>19.420000000000002</v>
      </c>
      <c r="K4484"/>
      <c r="N4484" t="s">
        <v>3091</v>
      </c>
      <c r="O4484" t="s">
        <v>3092</v>
      </c>
      <c r="P4484" t="s">
        <v>3093</v>
      </c>
      <c r="R4484" t="s">
        <v>3094</v>
      </c>
    </row>
    <row r="4485" spans="1:18" x14ac:dyDescent="0.25">
      <c r="A4485">
        <v>25051400</v>
      </c>
      <c r="B4485" t="s">
        <v>3089</v>
      </c>
      <c r="D4485" t="s">
        <v>3090</v>
      </c>
      <c r="F4485">
        <v>1</v>
      </c>
      <c r="G4485">
        <v>0</v>
      </c>
      <c r="H4485">
        <v>380</v>
      </c>
      <c r="I4485">
        <v>380</v>
      </c>
      <c r="K4485"/>
      <c r="N4485" t="s">
        <v>3091</v>
      </c>
      <c r="O4485" t="s">
        <v>3092</v>
      </c>
      <c r="P4485" t="s">
        <v>3093</v>
      </c>
      <c r="R4485" t="s">
        <v>3094</v>
      </c>
    </row>
    <row r="4486" spans="1:18" x14ac:dyDescent="0.25">
      <c r="A4486">
        <v>25051500</v>
      </c>
      <c r="B4486" t="s">
        <v>3089</v>
      </c>
      <c r="D4486" t="s">
        <v>3090</v>
      </c>
      <c r="F4486">
        <v>1</v>
      </c>
      <c r="G4486">
        <v>0</v>
      </c>
      <c r="H4486">
        <v>10</v>
      </c>
      <c r="I4486">
        <v>10</v>
      </c>
      <c r="K4486"/>
      <c r="N4486" t="s">
        <v>3091</v>
      </c>
      <c r="O4486" t="s">
        <v>3092</v>
      </c>
      <c r="P4486" t="s">
        <v>3093</v>
      </c>
      <c r="R4486" t="s">
        <v>3094</v>
      </c>
    </row>
    <row r="4487" spans="1:18" x14ac:dyDescent="0.25">
      <c r="A4487">
        <v>25051600</v>
      </c>
      <c r="B4487" t="s">
        <v>3089</v>
      </c>
      <c r="D4487" t="s">
        <v>3090</v>
      </c>
      <c r="F4487">
        <v>1</v>
      </c>
      <c r="G4487">
        <v>0</v>
      </c>
      <c r="H4487">
        <v>2.2240000000000002</v>
      </c>
      <c r="I4487">
        <v>2.2240000000000002</v>
      </c>
      <c r="K4487"/>
      <c r="N4487" t="s">
        <v>3091</v>
      </c>
      <c r="O4487" t="s">
        <v>3092</v>
      </c>
      <c r="P4487" t="s">
        <v>3093</v>
      </c>
      <c r="R4487" t="s">
        <v>3094</v>
      </c>
    </row>
    <row r="4488" spans="1:18" x14ac:dyDescent="0.25">
      <c r="A4488">
        <v>25051700</v>
      </c>
      <c r="B4488" t="s">
        <v>3089</v>
      </c>
      <c r="D4488" t="s">
        <v>3090</v>
      </c>
      <c r="F4488">
        <v>1</v>
      </c>
      <c r="G4488">
        <v>0</v>
      </c>
      <c r="H4488">
        <v>27.89</v>
      </c>
      <c r="I4488">
        <v>27.89</v>
      </c>
      <c r="K4488"/>
      <c r="N4488" t="s">
        <v>3091</v>
      </c>
      <c r="O4488" t="s">
        <v>3092</v>
      </c>
      <c r="P4488" t="s">
        <v>3093</v>
      </c>
      <c r="R4488" t="s">
        <v>3094</v>
      </c>
    </row>
    <row r="4489" spans="1:18" x14ac:dyDescent="0.25">
      <c r="A4489">
        <v>25051800</v>
      </c>
      <c r="B4489" t="s">
        <v>3089</v>
      </c>
      <c r="D4489" t="s">
        <v>3090</v>
      </c>
      <c r="F4489">
        <v>1</v>
      </c>
      <c r="G4489">
        <v>0</v>
      </c>
      <c r="H4489">
        <v>5.21</v>
      </c>
      <c r="I4489">
        <v>5.21</v>
      </c>
      <c r="K4489"/>
      <c r="N4489" t="s">
        <v>3091</v>
      </c>
      <c r="O4489" t="s">
        <v>3092</v>
      </c>
      <c r="P4489" t="s">
        <v>3093</v>
      </c>
      <c r="R4489" t="s">
        <v>3094</v>
      </c>
    </row>
    <row r="4490" spans="1:18" x14ac:dyDescent="0.25">
      <c r="A4490">
        <v>25051900</v>
      </c>
      <c r="B4490" t="s">
        <v>3089</v>
      </c>
      <c r="D4490" t="s">
        <v>3090</v>
      </c>
      <c r="F4490">
        <v>1</v>
      </c>
      <c r="G4490">
        <v>0</v>
      </c>
      <c r="H4490">
        <v>173.55</v>
      </c>
      <c r="I4490">
        <v>173.55</v>
      </c>
      <c r="K4490"/>
      <c r="N4490" t="s">
        <v>3091</v>
      </c>
      <c r="O4490" t="s">
        <v>3092</v>
      </c>
      <c r="P4490" t="s">
        <v>3093</v>
      </c>
      <c r="R4490" t="s">
        <v>3094</v>
      </c>
    </row>
    <row r="4491" spans="1:18" x14ac:dyDescent="0.25">
      <c r="A4491">
        <v>25052000</v>
      </c>
      <c r="B4491" t="s">
        <v>3089</v>
      </c>
      <c r="D4491" t="s">
        <v>3090</v>
      </c>
      <c r="F4491">
        <v>1</v>
      </c>
      <c r="G4491">
        <v>0</v>
      </c>
      <c r="H4491">
        <v>10.58</v>
      </c>
      <c r="I4491">
        <v>10.58</v>
      </c>
      <c r="K4491"/>
      <c r="N4491" t="s">
        <v>3091</v>
      </c>
      <c r="O4491" t="s">
        <v>3092</v>
      </c>
      <c r="P4491" t="s">
        <v>3093</v>
      </c>
      <c r="R4491" t="s">
        <v>3094</v>
      </c>
    </row>
    <row r="4492" spans="1:18" x14ac:dyDescent="0.25">
      <c r="A4492">
        <v>25053000</v>
      </c>
      <c r="B4492" t="s">
        <v>3089</v>
      </c>
      <c r="D4492" t="s">
        <v>3090</v>
      </c>
      <c r="F4492">
        <v>1</v>
      </c>
      <c r="G4492">
        <v>0</v>
      </c>
      <c r="H4492">
        <v>19.75</v>
      </c>
      <c r="I4492">
        <v>19.75</v>
      </c>
      <c r="K4492"/>
      <c r="N4492" t="s">
        <v>3091</v>
      </c>
      <c r="O4492" t="s">
        <v>3092</v>
      </c>
      <c r="P4492" t="s">
        <v>3093</v>
      </c>
      <c r="R4492" t="s">
        <v>3094</v>
      </c>
    </row>
    <row r="4493" spans="1:18" x14ac:dyDescent="0.25">
      <c r="A4493">
        <v>25100100</v>
      </c>
      <c r="B4493" t="s">
        <v>3089</v>
      </c>
      <c r="D4493" t="s">
        <v>3090</v>
      </c>
      <c r="F4493">
        <v>1</v>
      </c>
      <c r="G4493">
        <v>0</v>
      </c>
      <c r="H4493">
        <v>38.213333333333303</v>
      </c>
      <c r="I4493">
        <v>38.213333333333303</v>
      </c>
      <c r="K4493"/>
      <c r="N4493" t="s">
        <v>3091</v>
      </c>
      <c r="O4493" t="s">
        <v>3092</v>
      </c>
      <c r="P4493" t="s">
        <v>3093</v>
      </c>
      <c r="R4493" t="s">
        <v>3094</v>
      </c>
    </row>
    <row r="4494" spans="1:18" x14ac:dyDescent="0.25">
      <c r="A4494">
        <v>25100200</v>
      </c>
      <c r="B4494" t="s">
        <v>3089</v>
      </c>
      <c r="D4494" t="s">
        <v>3090</v>
      </c>
      <c r="F4494">
        <v>1</v>
      </c>
      <c r="G4494">
        <v>0</v>
      </c>
      <c r="H4494">
        <v>305.33047619047602</v>
      </c>
      <c r="I4494">
        <v>305.33047619047602</v>
      </c>
      <c r="K4494"/>
      <c r="N4494" t="s">
        <v>3091</v>
      </c>
      <c r="O4494" t="s">
        <v>3092</v>
      </c>
      <c r="P4494" t="s">
        <v>3093</v>
      </c>
      <c r="R4494" t="s">
        <v>3094</v>
      </c>
    </row>
    <row r="4495" spans="1:18" x14ac:dyDescent="0.25">
      <c r="A4495">
        <v>25100271</v>
      </c>
      <c r="B4495" t="s">
        <v>3089</v>
      </c>
      <c r="D4495" t="s">
        <v>3090</v>
      </c>
      <c r="F4495">
        <v>1</v>
      </c>
      <c r="G4495">
        <v>0</v>
      </c>
      <c r="H4495">
        <v>14.3266666666667</v>
      </c>
      <c r="I4495">
        <v>14.3266666666667</v>
      </c>
      <c r="K4495"/>
      <c r="N4495" t="s">
        <v>3091</v>
      </c>
      <c r="O4495" t="s">
        <v>3092</v>
      </c>
      <c r="P4495" t="s">
        <v>3093</v>
      </c>
      <c r="R4495" t="s">
        <v>3094</v>
      </c>
    </row>
    <row r="4496" spans="1:18" x14ac:dyDescent="0.25">
      <c r="A4496">
        <v>25100300</v>
      </c>
      <c r="B4496" t="s">
        <v>3089</v>
      </c>
      <c r="D4496" t="s">
        <v>3090</v>
      </c>
      <c r="F4496">
        <v>1</v>
      </c>
      <c r="G4496">
        <v>0</v>
      </c>
      <c r="H4496">
        <v>342.76</v>
      </c>
      <c r="I4496">
        <v>342.76</v>
      </c>
      <c r="K4496"/>
      <c r="N4496" t="s">
        <v>3091</v>
      </c>
      <c r="O4496" t="s">
        <v>3092</v>
      </c>
      <c r="P4496" t="s">
        <v>3093</v>
      </c>
      <c r="R4496" t="s">
        <v>3094</v>
      </c>
    </row>
    <row r="4497" spans="1:18" x14ac:dyDescent="0.25">
      <c r="A4497">
        <v>25100400</v>
      </c>
      <c r="B4497" t="s">
        <v>3089</v>
      </c>
      <c r="D4497" t="s">
        <v>3090</v>
      </c>
      <c r="F4497">
        <v>1</v>
      </c>
      <c r="G4497">
        <v>0</v>
      </c>
      <c r="H4497">
        <v>360.84857142857101</v>
      </c>
      <c r="I4497">
        <v>360.84857142857101</v>
      </c>
      <c r="K4497"/>
      <c r="N4497" t="s">
        <v>3091</v>
      </c>
      <c r="O4497" t="s">
        <v>3092</v>
      </c>
      <c r="P4497" t="s">
        <v>3093</v>
      </c>
      <c r="R4497" t="s">
        <v>3094</v>
      </c>
    </row>
    <row r="4498" spans="1:18" x14ac:dyDescent="0.25">
      <c r="A4498">
        <v>25100500</v>
      </c>
      <c r="B4498" t="s">
        <v>3089</v>
      </c>
      <c r="D4498" t="s">
        <v>3090</v>
      </c>
      <c r="F4498">
        <v>1</v>
      </c>
      <c r="G4498">
        <v>0</v>
      </c>
      <c r="H4498">
        <v>45.83</v>
      </c>
      <c r="I4498">
        <v>45.83</v>
      </c>
      <c r="K4498"/>
      <c r="N4498" t="s">
        <v>3091</v>
      </c>
      <c r="O4498" t="s">
        <v>3092</v>
      </c>
      <c r="P4498" t="s">
        <v>3093</v>
      </c>
      <c r="R4498" t="s">
        <v>3094</v>
      </c>
    </row>
    <row r="4499" spans="1:18" x14ac:dyDescent="0.25">
      <c r="A4499">
        <v>25100600</v>
      </c>
      <c r="B4499" t="s">
        <v>3089</v>
      </c>
      <c r="D4499" t="s">
        <v>3090</v>
      </c>
      <c r="F4499">
        <v>1</v>
      </c>
      <c r="G4499">
        <v>0</v>
      </c>
      <c r="H4499">
        <v>236</v>
      </c>
      <c r="I4499">
        <v>236</v>
      </c>
      <c r="K4499"/>
      <c r="N4499" t="s">
        <v>3091</v>
      </c>
      <c r="O4499" t="s">
        <v>3092</v>
      </c>
      <c r="P4499" t="s">
        <v>3093</v>
      </c>
      <c r="R4499" t="s">
        <v>3094</v>
      </c>
    </row>
    <row r="4500" spans="1:18" x14ac:dyDescent="0.25">
      <c r="A4500">
        <v>25100700</v>
      </c>
      <c r="B4500" t="s">
        <v>3089</v>
      </c>
      <c r="D4500" t="s">
        <v>3090</v>
      </c>
      <c r="F4500">
        <v>1</v>
      </c>
      <c r="G4500">
        <v>0</v>
      </c>
      <c r="H4500">
        <v>0</v>
      </c>
      <c r="I4500">
        <v>0</v>
      </c>
      <c r="K4500"/>
      <c r="N4500" t="s">
        <v>3091</v>
      </c>
      <c r="O4500" t="s">
        <v>3092</v>
      </c>
      <c r="P4500" t="s">
        <v>3093</v>
      </c>
      <c r="R4500" t="s">
        <v>3094</v>
      </c>
    </row>
    <row r="4501" spans="1:18" x14ac:dyDescent="0.25">
      <c r="A4501">
        <v>25100800</v>
      </c>
      <c r="B4501" t="s">
        <v>3089</v>
      </c>
      <c r="D4501" t="s">
        <v>3090</v>
      </c>
      <c r="F4501">
        <v>1</v>
      </c>
      <c r="G4501">
        <v>0</v>
      </c>
      <c r="H4501">
        <v>1847.71</v>
      </c>
      <c r="I4501">
        <v>1847.71</v>
      </c>
      <c r="K4501"/>
      <c r="N4501" t="s">
        <v>3091</v>
      </c>
      <c r="O4501" t="s">
        <v>3092</v>
      </c>
      <c r="P4501" t="s">
        <v>3093</v>
      </c>
      <c r="R4501" t="s">
        <v>3094</v>
      </c>
    </row>
    <row r="4502" spans="1:18" x14ac:dyDescent="0.25">
      <c r="A4502">
        <v>25100900</v>
      </c>
      <c r="B4502" t="s">
        <v>3089</v>
      </c>
      <c r="D4502" t="s">
        <v>3090</v>
      </c>
      <c r="F4502">
        <v>1</v>
      </c>
      <c r="G4502">
        <v>0</v>
      </c>
      <c r="H4502">
        <v>0</v>
      </c>
      <c r="I4502"/>
      <c r="K4502"/>
      <c r="N4502" t="s">
        <v>3091</v>
      </c>
      <c r="O4502" t="s">
        <v>3092</v>
      </c>
      <c r="P4502" t="s">
        <v>3093</v>
      </c>
      <c r="R4502" t="s">
        <v>3094</v>
      </c>
    </row>
    <row r="4503" spans="1:18" x14ac:dyDescent="0.25">
      <c r="A4503">
        <v>25300100</v>
      </c>
      <c r="B4503" t="s">
        <v>3089</v>
      </c>
      <c r="D4503" t="s">
        <v>3090</v>
      </c>
      <c r="F4503">
        <v>1</v>
      </c>
      <c r="G4503">
        <v>0</v>
      </c>
      <c r="H4503">
        <v>13.9699005643644</v>
      </c>
      <c r="I4503">
        <v>13.9699005643644</v>
      </c>
      <c r="K4503"/>
      <c r="N4503" t="s">
        <v>3091</v>
      </c>
      <c r="O4503" t="s">
        <v>3092</v>
      </c>
      <c r="P4503" t="s">
        <v>3093</v>
      </c>
      <c r="R4503" t="s">
        <v>3094</v>
      </c>
    </row>
    <row r="4504" spans="1:18" x14ac:dyDescent="0.25">
      <c r="A4504">
        <v>25300200</v>
      </c>
      <c r="B4504" t="s">
        <v>3089</v>
      </c>
      <c r="D4504" t="s">
        <v>3090</v>
      </c>
      <c r="F4504">
        <v>1</v>
      </c>
      <c r="G4504">
        <v>0</v>
      </c>
      <c r="H4504">
        <v>0.55000000000000004</v>
      </c>
      <c r="I4504">
        <v>0.55000000000000004</v>
      </c>
      <c r="K4504"/>
      <c r="N4504" t="s">
        <v>3091</v>
      </c>
      <c r="O4504" t="s">
        <v>3092</v>
      </c>
      <c r="P4504" t="s">
        <v>3093</v>
      </c>
      <c r="R4504" t="s">
        <v>3094</v>
      </c>
    </row>
    <row r="4505" spans="1:18" x14ac:dyDescent="0.25">
      <c r="A4505">
        <v>25300300</v>
      </c>
      <c r="B4505" t="s">
        <v>3089</v>
      </c>
      <c r="D4505" t="s">
        <v>3090</v>
      </c>
      <c r="F4505">
        <v>1</v>
      </c>
      <c r="G4505">
        <v>0</v>
      </c>
      <c r="H4505">
        <v>0.121909932928776</v>
      </c>
      <c r="I4505">
        <v>0.121909932928776</v>
      </c>
      <c r="K4505"/>
      <c r="N4505" t="s">
        <v>3091</v>
      </c>
      <c r="O4505" t="s">
        <v>3092</v>
      </c>
      <c r="P4505" t="s">
        <v>3093</v>
      </c>
      <c r="R4505" t="s">
        <v>3094</v>
      </c>
    </row>
    <row r="4506" spans="1:18" x14ac:dyDescent="0.25">
      <c r="A4506">
        <v>25300400</v>
      </c>
      <c r="B4506" t="s">
        <v>3089</v>
      </c>
      <c r="D4506" t="s">
        <v>3090</v>
      </c>
      <c r="F4506">
        <v>1</v>
      </c>
      <c r="G4506">
        <v>0</v>
      </c>
      <c r="H4506">
        <v>0</v>
      </c>
      <c r="I4506">
        <v>0</v>
      </c>
      <c r="K4506"/>
      <c r="N4506" t="s">
        <v>3091</v>
      </c>
      <c r="O4506" t="s">
        <v>3092</v>
      </c>
      <c r="P4506" t="s">
        <v>3093</v>
      </c>
      <c r="R4506" t="s">
        <v>3094</v>
      </c>
    </row>
    <row r="4507" spans="1:18" x14ac:dyDescent="0.25">
      <c r="A4507">
        <v>25300500</v>
      </c>
      <c r="B4507" t="s">
        <v>3089</v>
      </c>
      <c r="D4507" t="s">
        <v>3090</v>
      </c>
      <c r="F4507">
        <v>1</v>
      </c>
      <c r="G4507">
        <v>0</v>
      </c>
      <c r="H4507">
        <v>0</v>
      </c>
      <c r="I4507">
        <v>0</v>
      </c>
      <c r="K4507"/>
      <c r="N4507" t="s">
        <v>3091</v>
      </c>
      <c r="O4507" t="s">
        <v>3092</v>
      </c>
      <c r="P4507" t="s">
        <v>3093</v>
      </c>
      <c r="R4507" t="s">
        <v>3094</v>
      </c>
    </row>
    <row r="4508" spans="1:18" x14ac:dyDescent="0.25">
      <c r="A4508">
        <v>25300600</v>
      </c>
      <c r="B4508" t="s">
        <v>3089</v>
      </c>
      <c r="D4508" t="s">
        <v>3090</v>
      </c>
      <c r="F4508">
        <v>1</v>
      </c>
      <c r="G4508">
        <v>0</v>
      </c>
      <c r="H4508">
        <v>0</v>
      </c>
      <c r="I4508">
        <v>0</v>
      </c>
      <c r="K4508"/>
      <c r="N4508" t="s">
        <v>3091</v>
      </c>
      <c r="O4508" t="s">
        <v>3092</v>
      </c>
      <c r="P4508" t="s">
        <v>3093</v>
      </c>
      <c r="R4508" t="s">
        <v>3094</v>
      </c>
    </row>
    <row r="4509" spans="1:18" x14ac:dyDescent="0.25">
      <c r="A4509">
        <v>25300700</v>
      </c>
      <c r="B4509" t="s">
        <v>3089</v>
      </c>
      <c r="D4509" t="s">
        <v>3090</v>
      </c>
      <c r="F4509">
        <v>1</v>
      </c>
      <c r="G4509">
        <v>0</v>
      </c>
      <c r="H4509">
        <v>0</v>
      </c>
      <c r="I4509">
        <v>0</v>
      </c>
      <c r="K4509"/>
      <c r="N4509" t="s">
        <v>3091</v>
      </c>
      <c r="O4509" t="s">
        <v>3092</v>
      </c>
      <c r="P4509" t="s">
        <v>3093</v>
      </c>
      <c r="R4509" t="s">
        <v>3094</v>
      </c>
    </row>
    <row r="4510" spans="1:18" x14ac:dyDescent="0.25">
      <c r="A4510">
        <v>25300800</v>
      </c>
      <c r="B4510" t="s">
        <v>3089</v>
      </c>
      <c r="D4510" t="s">
        <v>3090</v>
      </c>
      <c r="F4510">
        <v>1</v>
      </c>
      <c r="G4510">
        <v>0</v>
      </c>
      <c r="H4510">
        <v>1.8</v>
      </c>
      <c r="I4510">
        <v>1.8</v>
      </c>
      <c r="K4510"/>
      <c r="N4510" t="s">
        <v>3091</v>
      </c>
      <c r="O4510" t="s">
        <v>3092</v>
      </c>
      <c r="P4510" t="s">
        <v>3093</v>
      </c>
      <c r="R4510" t="s">
        <v>3094</v>
      </c>
    </row>
    <row r="4511" spans="1:18" x14ac:dyDescent="0.25">
      <c r="A4511">
        <v>25300900</v>
      </c>
      <c r="B4511" t="s">
        <v>3089</v>
      </c>
      <c r="D4511" t="s">
        <v>3090</v>
      </c>
      <c r="F4511">
        <v>1</v>
      </c>
      <c r="G4511">
        <v>0</v>
      </c>
      <c r="H4511">
        <v>0</v>
      </c>
      <c r="I4511">
        <v>0</v>
      </c>
      <c r="K4511"/>
      <c r="N4511" t="s">
        <v>3091</v>
      </c>
      <c r="O4511" t="s">
        <v>3092</v>
      </c>
      <c r="P4511" t="s">
        <v>3093</v>
      </c>
      <c r="R4511" t="s">
        <v>3094</v>
      </c>
    </row>
    <row r="4512" spans="1:18" x14ac:dyDescent="0.25">
      <c r="A4512">
        <v>25301000</v>
      </c>
      <c r="B4512" t="s">
        <v>3089</v>
      </c>
      <c r="D4512" t="s">
        <v>3090</v>
      </c>
      <c r="F4512">
        <v>1</v>
      </c>
      <c r="G4512">
        <v>0</v>
      </c>
      <c r="H4512">
        <v>20</v>
      </c>
      <c r="I4512">
        <v>20</v>
      </c>
      <c r="K4512"/>
      <c r="N4512" t="s">
        <v>3091</v>
      </c>
      <c r="O4512" t="s">
        <v>3092</v>
      </c>
      <c r="P4512" t="s">
        <v>3093</v>
      </c>
      <c r="R4512" t="s">
        <v>3094</v>
      </c>
    </row>
    <row r="4513" spans="1:18" x14ac:dyDescent="0.25">
      <c r="A4513">
        <v>253010600</v>
      </c>
      <c r="B4513" t="s">
        <v>3089</v>
      </c>
      <c r="D4513" t="s">
        <v>3090</v>
      </c>
      <c r="F4513">
        <v>1</v>
      </c>
      <c r="G4513">
        <v>0</v>
      </c>
      <c r="H4513">
        <v>0</v>
      </c>
      <c r="I4513"/>
      <c r="K4513"/>
      <c r="N4513" t="s">
        <v>3091</v>
      </c>
      <c r="O4513" t="s">
        <v>3092</v>
      </c>
      <c r="P4513" t="s">
        <v>3093</v>
      </c>
      <c r="R4513" t="s">
        <v>3094</v>
      </c>
    </row>
    <row r="4514" spans="1:18" x14ac:dyDescent="0.25">
      <c r="A4514">
        <v>25301100</v>
      </c>
      <c r="B4514" t="s">
        <v>3089</v>
      </c>
      <c r="D4514" t="s">
        <v>3090</v>
      </c>
      <c r="F4514">
        <v>1</v>
      </c>
      <c r="G4514">
        <v>0</v>
      </c>
      <c r="H4514">
        <v>0</v>
      </c>
      <c r="I4514">
        <v>0</v>
      </c>
      <c r="K4514"/>
      <c r="N4514" t="s">
        <v>3091</v>
      </c>
      <c r="O4514" t="s">
        <v>3092</v>
      </c>
      <c r="P4514" t="s">
        <v>3093</v>
      </c>
      <c r="R4514" t="s">
        <v>3094</v>
      </c>
    </row>
    <row r="4515" spans="1:18" x14ac:dyDescent="0.25">
      <c r="A4515">
        <v>25301200</v>
      </c>
      <c r="B4515" t="s">
        <v>3089</v>
      </c>
      <c r="D4515" t="s">
        <v>3090</v>
      </c>
      <c r="F4515">
        <v>1</v>
      </c>
      <c r="G4515">
        <v>0</v>
      </c>
      <c r="H4515">
        <v>96.344999999999999</v>
      </c>
      <c r="I4515">
        <v>96.344999999999999</v>
      </c>
      <c r="K4515"/>
      <c r="N4515" t="s">
        <v>3091</v>
      </c>
      <c r="O4515" t="s">
        <v>3092</v>
      </c>
      <c r="P4515" t="s">
        <v>3093</v>
      </c>
      <c r="R4515" t="s">
        <v>3094</v>
      </c>
    </row>
    <row r="4516" spans="1:18" x14ac:dyDescent="0.25">
      <c r="A4516">
        <v>25301201</v>
      </c>
      <c r="B4516" t="s">
        <v>3089</v>
      </c>
      <c r="D4516" t="s">
        <v>3090</v>
      </c>
      <c r="F4516">
        <v>1</v>
      </c>
      <c r="G4516">
        <v>0</v>
      </c>
      <c r="H4516">
        <v>77.121428571428496</v>
      </c>
      <c r="I4516">
        <v>77.121428571428496</v>
      </c>
      <c r="K4516"/>
      <c r="N4516" t="s">
        <v>3091</v>
      </c>
      <c r="O4516" t="s">
        <v>3092</v>
      </c>
      <c r="P4516" t="s">
        <v>3093</v>
      </c>
      <c r="R4516" t="s">
        <v>3094</v>
      </c>
    </row>
    <row r="4517" spans="1:18" x14ac:dyDescent="0.25">
      <c r="A4517">
        <v>25301202</v>
      </c>
      <c r="B4517" t="s">
        <v>3089</v>
      </c>
      <c r="D4517" t="s">
        <v>3090</v>
      </c>
      <c r="F4517">
        <v>1</v>
      </c>
      <c r="G4517">
        <v>0</v>
      </c>
      <c r="H4517">
        <v>5528.75</v>
      </c>
      <c r="I4517">
        <v>5528.75</v>
      </c>
      <c r="K4517"/>
      <c r="N4517" t="s">
        <v>3091</v>
      </c>
      <c r="O4517" t="s">
        <v>3092</v>
      </c>
      <c r="P4517" t="s">
        <v>3093</v>
      </c>
      <c r="R4517" t="s">
        <v>3094</v>
      </c>
    </row>
    <row r="4518" spans="1:18" x14ac:dyDescent="0.25">
      <c r="A4518">
        <v>25301203</v>
      </c>
      <c r="B4518" t="s">
        <v>3089</v>
      </c>
      <c r="D4518" t="s">
        <v>3090</v>
      </c>
      <c r="F4518">
        <v>1</v>
      </c>
      <c r="G4518">
        <v>0</v>
      </c>
      <c r="H4518">
        <v>2292.8000000000002</v>
      </c>
      <c r="I4518">
        <v>2292.8000000000002</v>
      </c>
      <c r="K4518"/>
      <c r="N4518" t="s">
        <v>3091</v>
      </c>
      <c r="O4518" t="s">
        <v>3092</v>
      </c>
      <c r="P4518" t="s">
        <v>3093</v>
      </c>
      <c r="R4518" t="s">
        <v>3094</v>
      </c>
    </row>
    <row r="4519" spans="1:18" x14ac:dyDescent="0.25">
      <c r="A4519">
        <v>25301204</v>
      </c>
      <c r="B4519" t="s">
        <v>3089</v>
      </c>
      <c r="D4519" t="s">
        <v>3090</v>
      </c>
      <c r="F4519">
        <v>1</v>
      </c>
      <c r="G4519">
        <v>0</v>
      </c>
      <c r="H4519">
        <v>240.644642857142</v>
      </c>
      <c r="I4519">
        <v>240.644642857142</v>
      </c>
      <c r="K4519"/>
      <c r="N4519" t="s">
        <v>3091</v>
      </c>
      <c r="O4519" t="s">
        <v>3092</v>
      </c>
      <c r="P4519" t="s">
        <v>3093</v>
      </c>
      <c r="R4519" t="s">
        <v>3094</v>
      </c>
    </row>
    <row r="4520" spans="1:18" x14ac:dyDescent="0.25">
      <c r="A4520">
        <v>25301205</v>
      </c>
      <c r="B4520" t="s">
        <v>3089</v>
      </c>
      <c r="D4520" t="s">
        <v>3090</v>
      </c>
      <c r="F4520">
        <v>1</v>
      </c>
      <c r="G4520">
        <v>0</v>
      </c>
      <c r="H4520">
        <v>0</v>
      </c>
      <c r="I4520"/>
      <c r="K4520"/>
      <c r="N4520" t="s">
        <v>3091</v>
      </c>
      <c r="O4520" t="s">
        <v>3092</v>
      </c>
      <c r="P4520" t="s">
        <v>3093</v>
      </c>
      <c r="R4520" t="s">
        <v>3094</v>
      </c>
    </row>
    <row r="4521" spans="1:18" x14ac:dyDescent="0.25">
      <c r="A4521">
        <v>25301300</v>
      </c>
      <c r="B4521" t="s">
        <v>3089</v>
      </c>
      <c r="D4521" t="s">
        <v>3090</v>
      </c>
      <c r="F4521">
        <v>1</v>
      </c>
      <c r="G4521">
        <v>0</v>
      </c>
      <c r="H4521">
        <v>0</v>
      </c>
      <c r="I4521">
        <v>0</v>
      </c>
      <c r="K4521"/>
      <c r="N4521" t="s">
        <v>3091</v>
      </c>
      <c r="O4521" t="s">
        <v>3092</v>
      </c>
      <c r="P4521" t="s">
        <v>3093</v>
      </c>
      <c r="R4521" t="s">
        <v>3094</v>
      </c>
    </row>
    <row r="4522" spans="1:18" x14ac:dyDescent="0.25">
      <c r="A4522">
        <v>25301400</v>
      </c>
      <c r="B4522" t="s">
        <v>3089</v>
      </c>
      <c r="D4522" t="s">
        <v>3090</v>
      </c>
      <c r="F4522">
        <v>1</v>
      </c>
      <c r="G4522">
        <v>0</v>
      </c>
      <c r="H4522">
        <v>113.19750000000001</v>
      </c>
      <c r="I4522">
        <v>113.19750000000001</v>
      </c>
      <c r="K4522"/>
      <c r="N4522" t="s">
        <v>3091</v>
      </c>
      <c r="O4522" t="s">
        <v>3092</v>
      </c>
      <c r="P4522" t="s">
        <v>3093</v>
      </c>
      <c r="R4522" t="s">
        <v>3094</v>
      </c>
    </row>
    <row r="4523" spans="1:18" x14ac:dyDescent="0.25">
      <c r="A4523">
        <v>25301500</v>
      </c>
      <c r="B4523" t="s">
        <v>3089</v>
      </c>
      <c r="D4523" t="s">
        <v>3090</v>
      </c>
      <c r="F4523">
        <v>1</v>
      </c>
      <c r="G4523">
        <v>0</v>
      </c>
      <c r="H4523">
        <v>10.52</v>
      </c>
      <c r="I4523">
        <v>10.52</v>
      </c>
      <c r="K4523"/>
      <c r="N4523" t="s">
        <v>3091</v>
      </c>
      <c r="O4523" t="s">
        <v>3092</v>
      </c>
      <c r="P4523" t="s">
        <v>3093</v>
      </c>
      <c r="R4523" t="s">
        <v>3094</v>
      </c>
    </row>
    <row r="4524" spans="1:18" x14ac:dyDescent="0.25">
      <c r="A4524">
        <v>25301600</v>
      </c>
      <c r="B4524" t="s">
        <v>3089</v>
      </c>
      <c r="D4524" t="s">
        <v>3090</v>
      </c>
      <c r="F4524">
        <v>1</v>
      </c>
      <c r="G4524">
        <v>0</v>
      </c>
      <c r="H4524">
        <v>213.02810526315699</v>
      </c>
      <c r="I4524">
        <v>213.02810526315699</v>
      </c>
      <c r="K4524"/>
      <c r="N4524" t="s">
        <v>3091</v>
      </c>
      <c r="O4524" t="s">
        <v>3092</v>
      </c>
      <c r="P4524" t="s">
        <v>3093</v>
      </c>
      <c r="R4524" t="s">
        <v>3094</v>
      </c>
    </row>
    <row r="4525" spans="1:18" x14ac:dyDescent="0.25">
      <c r="A4525">
        <v>25301700</v>
      </c>
      <c r="B4525" t="s">
        <v>3089</v>
      </c>
      <c r="D4525" t="s">
        <v>3090</v>
      </c>
      <c r="F4525">
        <v>1</v>
      </c>
      <c r="G4525">
        <v>0</v>
      </c>
      <c r="H4525">
        <v>8.64</v>
      </c>
      <c r="I4525">
        <v>8.64</v>
      </c>
      <c r="K4525"/>
      <c r="N4525" t="s">
        <v>3091</v>
      </c>
      <c r="O4525" t="s">
        <v>3092</v>
      </c>
      <c r="P4525" t="s">
        <v>3093</v>
      </c>
      <c r="R4525" t="s">
        <v>3094</v>
      </c>
    </row>
    <row r="4526" spans="1:18" x14ac:dyDescent="0.25">
      <c r="A4526">
        <v>25301800</v>
      </c>
      <c r="B4526" t="s">
        <v>3089</v>
      </c>
      <c r="D4526" t="s">
        <v>3090</v>
      </c>
      <c r="F4526">
        <v>1</v>
      </c>
      <c r="G4526">
        <v>0</v>
      </c>
      <c r="H4526">
        <v>11.5848</v>
      </c>
      <c r="I4526">
        <v>11.5848</v>
      </c>
      <c r="K4526"/>
      <c r="N4526" t="s">
        <v>3091</v>
      </c>
      <c r="O4526" t="s">
        <v>3092</v>
      </c>
      <c r="P4526" t="s">
        <v>3093</v>
      </c>
      <c r="R4526" t="s">
        <v>3094</v>
      </c>
    </row>
    <row r="4527" spans="1:18" x14ac:dyDescent="0.25">
      <c r="A4527">
        <v>25301900</v>
      </c>
      <c r="B4527" t="s">
        <v>3089</v>
      </c>
      <c r="D4527" t="s">
        <v>3090</v>
      </c>
      <c r="F4527">
        <v>1</v>
      </c>
      <c r="G4527">
        <v>0</v>
      </c>
      <c r="H4527">
        <v>2.5499999999999998</v>
      </c>
      <c r="I4527">
        <v>2.5499999999999998</v>
      </c>
      <c r="K4527"/>
      <c r="N4527" t="s">
        <v>3091</v>
      </c>
      <c r="O4527" t="s">
        <v>3092</v>
      </c>
      <c r="P4527" t="s">
        <v>3093</v>
      </c>
      <c r="R4527" t="s">
        <v>3094</v>
      </c>
    </row>
    <row r="4528" spans="1:18" x14ac:dyDescent="0.25">
      <c r="A4528">
        <v>25302000</v>
      </c>
      <c r="B4528" t="s">
        <v>3089</v>
      </c>
      <c r="D4528" t="s">
        <v>3090</v>
      </c>
      <c r="F4528">
        <v>1</v>
      </c>
      <c r="G4528">
        <v>0</v>
      </c>
      <c r="H4528">
        <v>4.6302000000000003</v>
      </c>
      <c r="I4528">
        <v>4.6302000000000003</v>
      </c>
      <c r="K4528"/>
      <c r="N4528" t="s">
        <v>3091</v>
      </c>
      <c r="O4528" t="s">
        <v>3092</v>
      </c>
      <c r="P4528" t="s">
        <v>3093</v>
      </c>
      <c r="R4528" t="s">
        <v>3094</v>
      </c>
    </row>
    <row r="4529" spans="1:18" x14ac:dyDescent="0.25">
      <c r="A4529">
        <v>25302100</v>
      </c>
      <c r="B4529" t="s">
        <v>3089</v>
      </c>
      <c r="D4529" t="s">
        <v>3090</v>
      </c>
      <c r="F4529">
        <v>1</v>
      </c>
      <c r="G4529">
        <v>0</v>
      </c>
      <c r="H4529">
        <v>2.2589999999999999</v>
      </c>
      <c r="I4529">
        <v>2.2589999999999999</v>
      </c>
      <c r="K4529"/>
      <c r="N4529" t="s">
        <v>3091</v>
      </c>
      <c r="O4529" t="s">
        <v>3092</v>
      </c>
      <c r="P4529" t="s">
        <v>3093</v>
      </c>
      <c r="R4529" t="s">
        <v>3094</v>
      </c>
    </row>
    <row r="4530" spans="1:18" x14ac:dyDescent="0.25">
      <c r="A4530">
        <v>25302110</v>
      </c>
      <c r="B4530" t="s">
        <v>3089</v>
      </c>
      <c r="D4530" t="s">
        <v>3090</v>
      </c>
      <c r="F4530">
        <v>1</v>
      </c>
      <c r="G4530">
        <v>0</v>
      </c>
      <c r="H4530">
        <v>4.4400000000000004</v>
      </c>
      <c r="I4530">
        <v>4.4400000000000004</v>
      </c>
      <c r="K4530"/>
      <c r="N4530" t="s">
        <v>3091</v>
      </c>
      <c r="O4530" t="s">
        <v>3092</v>
      </c>
      <c r="P4530" t="s">
        <v>3093</v>
      </c>
      <c r="R4530" t="s">
        <v>3094</v>
      </c>
    </row>
    <row r="4531" spans="1:18" x14ac:dyDescent="0.25">
      <c r="A4531">
        <v>25302120</v>
      </c>
      <c r="B4531" t="s">
        <v>3089</v>
      </c>
      <c r="D4531" t="s">
        <v>3090</v>
      </c>
      <c r="F4531">
        <v>1</v>
      </c>
      <c r="G4531">
        <v>0</v>
      </c>
      <c r="H4531">
        <v>4.4113285714285704</v>
      </c>
      <c r="I4531">
        <v>4.4113285714285704</v>
      </c>
      <c r="K4531"/>
      <c r="N4531" t="s">
        <v>3091</v>
      </c>
      <c r="O4531" t="s">
        <v>3092</v>
      </c>
      <c r="P4531" t="s">
        <v>3093</v>
      </c>
      <c r="R4531" t="s">
        <v>3094</v>
      </c>
    </row>
    <row r="4532" spans="1:18" x14ac:dyDescent="0.25">
      <c r="A4532">
        <v>25302130</v>
      </c>
      <c r="B4532" t="s">
        <v>3089</v>
      </c>
      <c r="D4532" t="s">
        <v>3090</v>
      </c>
      <c r="F4532">
        <v>1</v>
      </c>
      <c r="G4532">
        <v>0</v>
      </c>
      <c r="H4532">
        <v>4.41970285714285</v>
      </c>
      <c r="I4532">
        <v>4.41970285714285</v>
      </c>
      <c r="K4532"/>
      <c r="N4532" t="s">
        <v>3091</v>
      </c>
      <c r="O4532" t="s">
        <v>3092</v>
      </c>
      <c r="P4532" t="s">
        <v>3093</v>
      </c>
      <c r="R4532" t="s">
        <v>3094</v>
      </c>
    </row>
    <row r="4533" spans="1:18" x14ac:dyDescent="0.25">
      <c r="A4533">
        <v>25302140</v>
      </c>
      <c r="B4533" t="s">
        <v>3089</v>
      </c>
      <c r="D4533" t="s">
        <v>3090</v>
      </c>
      <c r="F4533">
        <v>1</v>
      </c>
      <c r="G4533">
        <v>0</v>
      </c>
      <c r="H4533">
        <v>4.4400000000000004</v>
      </c>
      <c r="I4533">
        <v>4.4400000000000004</v>
      </c>
      <c r="K4533"/>
      <c r="N4533" t="s">
        <v>3091</v>
      </c>
      <c r="O4533" t="s">
        <v>3092</v>
      </c>
      <c r="P4533" t="s">
        <v>3093</v>
      </c>
      <c r="R4533" t="s">
        <v>3094</v>
      </c>
    </row>
    <row r="4534" spans="1:18" x14ac:dyDescent="0.25">
      <c r="A4534">
        <v>25302150</v>
      </c>
      <c r="B4534" t="s">
        <v>3089</v>
      </c>
      <c r="D4534" t="s">
        <v>3090</v>
      </c>
      <c r="F4534">
        <v>1</v>
      </c>
      <c r="G4534">
        <v>0</v>
      </c>
      <c r="H4534">
        <v>4.3784000000000001</v>
      </c>
      <c r="I4534">
        <v>4.3784000000000001</v>
      </c>
      <c r="K4534"/>
      <c r="N4534" t="s">
        <v>3091</v>
      </c>
      <c r="O4534" t="s">
        <v>3092</v>
      </c>
      <c r="P4534" t="s">
        <v>3093</v>
      </c>
      <c r="R4534" t="s">
        <v>3094</v>
      </c>
    </row>
    <row r="4535" spans="1:18" x14ac:dyDescent="0.25">
      <c r="A4535">
        <v>25302200</v>
      </c>
      <c r="B4535" t="s">
        <v>3089</v>
      </c>
      <c r="D4535" t="s">
        <v>3090</v>
      </c>
      <c r="F4535">
        <v>1</v>
      </c>
      <c r="G4535">
        <v>0</v>
      </c>
      <c r="H4535">
        <v>4</v>
      </c>
      <c r="I4535">
        <v>4</v>
      </c>
      <c r="K4535"/>
      <c r="N4535" t="s">
        <v>3091</v>
      </c>
      <c r="O4535" t="s">
        <v>3092</v>
      </c>
      <c r="P4535" t="s">
        <v>3093</v>
      </c>
      <c r="R4535" t="s">
        <v>3094</v>
      </c>
    </row>
    <row r="4536" spans="1:18" x14ac:dyDescent="0.25">
      <c r="A4536">
        <v>25302300</v>
      </c>
      <c r="B4536" t="s">
        <v>3089</v>
      </c>
      <c r="D4536" t="s">
        <v>3090</v>
      </c>
      <c r="F4536">
        <v>1</v>
      </c>
      <c r="G4536">
        <v>0</v>
      </c>
      <c r="H4536">
        <v>38</v>
      </c>
      <c r="I4536">
        <v>38</v>
      </c>
      <c r="K4536"/>
      <c r="N4536" t="s">
        <v>3091</v>
      </c>
      <c r="O4536" t="s">
        <v>3092</v>
      </c>
      <c r="P4536" t="s">
        <v>3093</v>
      </c>
      <c r="R4536" t="s">
        <v>3094</v>
      </c>
    </row>
    <row r="4537" spans="1:18" x14ac:dyDescent="0.25">
      <c r="A4537">
        <v>25302400</v>
      </c>
      <c r="B4537" t="s">
        <v>3089</v>
      </c>
      <c r="D4537" t="s">
        <v>3090</v>
      </c>
      <c r="F4537">
        <v>1</v>
      </c>
      <c r="G4537">
        <v>0</v>
      </c>
      <c r="H4537">
        <v>2.0699999999999998</v>
      </c>
      <c r="I4537">
        <v>2.0699999999999998</v>
      </c>
      <c r="K4537"/>
      <c r="N4537" t="s">
        <v>3091</v>
      </c>
      <c r="O4537" t="s">
        <v>3092</v>
      </c>
      <c r="P4537" t="s">
        <v>3093</v>
      </c>
      <c r="R4537" t="s">
        <v>3094</v>
      </c>
    </row>
    <row r="4538" spans="1:18" x14ac:dyDescent="0.25">
      <c r="A4538">
        <v>25302500</v>
      </c>
      <c r="B4538" t="s">
        <v>3089</v>
      </c>
      <c r="D4538" t="s">
        <v>3090</v>
      </c>
      <c r="F4538">
        <v>1</v>
      </c>
      <c r="G4538">
        <v>0</v>
      </c>
      <c r="H4538">
        <v>2.5443421052631501</v>
      </c>
      <c r="I4538">
        <v>2.5443421052631501</v>
      </c>
      <c r="K4538"/>
      <c r="N4538" t="s">
        <v>3091</v>
      </c>
      <c r="O4538" t="s">
        <v>3092</v>
      </c>
      <c r="P4538" t="s">
        <v>3093</v>
      </c>
      <c r="R4538" t="s">
        <v>3094</v>
      </c>
    </row>
    <row r="4539" spans="1:18" x14ac:dyDescent="0.25">
      <c r="A4539">
        <v>25302600</v>
      </c>
      <c r="B4539" t="s">
        <v>3089</v>
      </c>
      <c r="D4539" t="s">
        <v>3090</v>
      </c>
      <c r="F4539">
        <v>1</v>
      </c>
      <c r="G4539">
        <v>0</v>
      </c>
      <c r="H4539">
        <v>19.983799999999999</v>
      </c>
      <c r="I4539">
        <v>19.983799999999999</v>
      </c>
      <c r="K4539"/>
      <c r="N4539" t="s">
        <v>3091</v>
      </c>
      <c r="O4539" t="s">
        <v>3092</v>
      </c>
      <c r="P4539" t="s">
        <v>3093</v>
      </c>
      <c r="R4539" t="s">
        <v>3094</v>
      </c>
    </row>
    <row r="4540" spans="1:18" x14ac:dyDescent="0.25">
      <c r="A4540">
        <v>25302700</v>
      </c>
      <c r="B4540" t="s">
        <v>3089</v>
      </c>
      <c r="D4540" t="s">
        <v>3090</v>
      </c>
      <c r="F4540">
        <v>1</v>
      </c>
      <c r="G4540">
        <v>0</v>
      </c>
      <c r="H4540">
        <v>0</v>
      </c>
      <c r="I4540">
        <v>0</v>
      </c>
      <c r="K4540"/>
      <c r="N4540" t="s">
        <v>3091</v>
      </c>
      <c r="O4540" t="s">
        <v>3092</v>
      </c>
      <c r="P4540" t="s">
        <v>3093</v>
      </c>
      <c r="R4540" t="s">
        <v>3094</v>
      </c>
    </row>
    <row r="4541" spans="1:18" x14ac:dyDescent="0.25">
      <c r="A4541">
        <v>25302800</v>
      </c>
      <c r="B4541" t="s">
        <v>3089</v>
      </c>
      <c r="D4541" t="s">
        <v>3090</v>
      </c>
      <c r="F4541">
        <v>1</v>
      </c>
      <c r="G4541">
        <v>0</v>
      </c>
      <c r="H4541">
        <v>4.7619999999999996</v>
      </c>
      <c r="I4541">
        <v>4.7619999999999996</v>
      </c>
      <c r="K4541"/>
      <c r="N4541" t="s">
        <v>3091</v>
      </c>
      <c r="O4541" t="s">
        <v>3092</v>
      </c>
      <c r="P4541" t="s">
        <v>3093</v>
      </c>
      <c r="R4541" t="s">
        <v>3094</v>
      </c>
    </row>
    <row r="4542" spans="1:18" x14ac:dyDescent="0.25">
      <c r="A4542">
        <v>25302900</v>
      </c>
      <c r="B4542" t="s">
        <v>3089</v>
      </c>
      <c r="D4542" t="s">
        <v>3090</v>
      </c>
      <c r="F4542">
        <v>1</v>
      </c>
      <c r="G4542">
        <v>0</v>
      </c>
      <c r="H4542">
        <v>6.66</v>
      </c>
      <c r="I4542">
        <v>6.66</v>
      </c>
      <c r="K4542"/>
      <c r="N4542" t="s">
        <v>3091</v>
      </c>
      <c r="O4542" t="s">
        <v>3092</v>
      </c>
      <c r="P4542" t="s">
        <v>3093</v>
      </c>
      <c r="R4542" t="s">
        <v>3094</v>
      </c>
    </row>
    <row r="4543" spans="1:18" x14ac:dyDescent="0.25">
      <c r="A4543">
        <v>25303000</v>
      </c>
      <c r="B4543" t="s">
        <v>3089</v>
      </c>
      <c r="D4543" t="s">
        <v>3090</v>
      </c>
      <c r="F4543">
        <v>1</v>
      </c>
      <c r="G4543">
        <v>0</v>
      </c>
      <c r="H4543">
        <v>5.7</v>
      </c>
      <c r="I4543">
        <v>5.7</v>
      </c>
      <c r="K4543"/>
      <c r="N4543" t="s">
        <v>3091</v>
      </c>
      <c r="O4543" t="s">
        <v>3092</v>
      </c>
      <c r="P4543" t="s">
        <v>3093</v>
      </c>
      <c r="R4543" t="s">
        <v>3094</v>
      </c>
    </row>
    <row r="4544" spans="1:18" x14ac:dyDescent="0.25">
      <c r="A4544">
        <v>25303100</v>
      </c>
      <c r="B4544" t="s">
        <v>3089</v>
      </c>
      <c r="D4544" t="s">
        <v>3090</v>
      </c>
      <c r="F4544">
        <v>1</v>
      </c>
      <c r="G4544">
        <v>0</v>
      </c>
      <c r="H4544">
        <v>8.1</v>
      </c>
      <c r="I4544">
        <v>8.1</v>
      </c>
      <c r="K4544"/>
      <c r="N4544" t="s">
        <v>3091</v>
      </c>
      <c r="O4544" t="s">
        <v>3092</v>
      </c>
      <c r="P4544" t="s">
        <v>3093</v>
      </c>
      <c r="R4544" t="s">
        <v>3094</v>
      </c>
    </row>
    <row r="4545" spans="1:18" x14ac:dyDescent="0.25">
      <c r="A4545">
        <v>25303200</v>
      </c>
      <c r="B4545" t="s">
        <v>3089</v>
      </c>
      <c r="D4545" t="s">
        <v>3090</v>
      </c>
      <c r="F4545">
        <v>1</v>
      </c>
      <c r="G4545">
        <v>0</v>
      </c>
      <c r="H4545">
        <v>0</v>
      </c>
      <c r="I4545">
        <v>0</v>
      </c>
      <c r="K4545"/>
      <c r="N4545" t="s">
        <v>3091</v>
      </c>
      <c r="O4545" t="s">
        <v>3092</v>
      </c>
      <c r="P4545" t="s">
        <v>3093</v>
      </c>
      <c r="R4545" t="s">
        <v>3094</v>
      </c>
    </row>
    <row r="4546" spans="1:18" x14ac:dyDescent="0.25">
      <c r="A4546">
        <v>25303300</v>
      </c>
      <c r="B4546" t="s">
        <v>3089</v>
      </c>
      <c r="D4546" t="s">
        <v>3090</v>
      </c>
      <c r="F4546">
        <v>1</v>
      </c>
      <c r="G4546">
        <v>0</v>
      </c>
      <c r="H4546">
        <v>0</v>
      </c>
      <c r="I4546">
        <v>0</v>
      </c>
      <c r="K4546"/>
      <c r="N4546" t="s">
        <v>3091</v>
      </c>
      <c r="O4546" t="s">
        <v>3092</v>
      </c>
      <c r="P4546" t="s">
        <v>3093</v>
      </c>
      <c r="R4546" t="s">
        <v>3094</v>
      </c>
    </row>
    <row r="4547" spans="1:18" x14ac:dyDescent="0.25">
      <c r="A4547">
        <v>25303400</v>
      </c>
      <c r="B4547" t="s">
        <v>3089</v>
      </c>
      <c r="D4547" t="s">
        <v>3090</v>
      </c>
      <c r="F4547">
        <v>1</v>
      </c>
      <c r="G4547">
        <v>0</v>
      </c>
      <c r="H4547">
        <v>8.49</v>
      </c>
      <c r="I4547">
        <v>8.49</v>
      </c>
      <c r="K4547"/>
      <c r="N4547" t="s">
        <v>3091</v>
      </c>
      <c r="O4547" t="s">
        <v>3092</v>
      </c>
      <c r="P4547" t="s">
        <v>3093</v>
      </c>
      <c r="R4547" t="s">
        <v>3094</v>
      </c>
    </row>
    <row r="4548" spans="1:18" x14ac:dyDescent="0.25">
      <c r="A4548">
        <v>25303500</v>
      </c>
      <c r="B4548" t="s">
        <v>3089</v>
      </c>
      <c r="D4548" t="s">
        <v>3090</v>
      </c>
      <c r="F4548">
        <v>1</v>
      </c>
      <c r="G4548">
        <v>0</v>
      </c>
      <c r="H4548">
        <v>11</v>
      </c>
      <c r="I4548">
        <v>11</v>
      </c>
      <c r="K4548"/>
      <c r="N4548" t="s">
        <v>3091</v>
      </c>
      <c r="O4548" t="s">
        <v>3092</v>
      </c>
      <c r="P4548" t="s">
        <v>3093</v>
      </c>
      <c r="R4548" t="s">
        <v>3094</v>
      </c>
    </row>
    <row r="4549" spans="1:18" x14ac:dyDescent="0.25">
      <c r="A4549">
        <v>25303600</v>
      </c>
      <c r="B4549" t="s">
        <v>3089</v>
      </c>
      <c r="D4549" t="s">
        <v>3090</v>
      </c>
      <c r="F4549">
        <v>1</v>
      </c>
      <c r="G4549">
        <v>0</v>
      </c>
      <c r="H4549">
        <v>13.75</v>
      </c>
      <c r="I4549">
        <v>13.75</v>
      </c>
      <c r="K4549"/>
      <c r="N4549" t="s">
        <v>3091</v>
      </c>
      <c r="O4549" t="s">
        <v>3092</v>
      </c>
      <c r="P4549" t="s">
        <v>3093</v>
      </c>
      <c r="R4549" t="s">
        <v>3094</v>
      </c>
    </row>
    <row r="4550" spans="1:18" x14ac:dyDescent="0.25">
      <c r="A4550">
        <v>25303800</v>
      </c>
      <c r="B4550" t="s">
        <v>3089</v>
      </c>
      <c r="D4550" t="s">
        <v>3090</v>
      </c>
      <c r="F4550">
        <v>1</v>
      </c>
      <c r="G4550">
        <v>0</v>
      </c>
      <c r="H4550">
        <v>7.6340000000000003</v>
      </c>
      <c r="I4550">
        <v>7.6340000000000003</v>
      </c>
      <c r="K4550"/>
      <c r="N4550" t="s">
        <v>3091</v>
      </c>
      <c r="O4550" t="s">
        <v>3092</v>
      </c>
      <c r="P4550" t="s">
        <v>3093</v>
      </c>
      <c r="R4550" t="s">
        <v>3094</v>
      </c>
    </row>
    <row r="4551" spans="1:18" x14ac:dyDescent="0.25">
      <c r="A4551">
        <v>25303900</v>
      </c>
      <c r="B4551" t="s">
        <v>3089</v>
      </c>
      <c r="D4551" t="s">
        <v>3090</v>
      </c>
      <c r="F4551">
        <v>1</v>
      </c>
      <c r="G4551">
        <v>0</v>
      </c>
      <c r="H4551">
        <v>2</v>
      </c>
      <c r="I4551">
        <v>2</v>
      </c>
      <c r="K4551"/>
      <c r="N4551" t="s">
        <v>3091</v>
      </c>
      <c r="O4551" t="s">
        <v>3092</v>
      </c>
      <c r="P4551" t="s">
        <v>3093</v>
      </c>
      <c r="R4551" t="s">
        <v>3094</v>
      </c>
    </row>
    <row r="4552" spans="1:18" x14ac:dyDescent="0.25">
      <c r="A4552">
        <v>25304000</v>
      </c>
      <c r="B4552" t="s">
        <v>3089</v>
      </c>
      <c r="D4552" t="s">
        <v>3090</v>
      </c>
      <c r="F4552">
        <v>1</v>
      </c>
      <c r="G4552">
        <v>0</v>
      </c>
      <c r="H4552">
        <v>0</v>
      </c>
      <c r="I4552">
        <v>0</v>
      </c>
      <c r="K4552"/>
      <c r="N4552" t="s">
        <v>3091</v>
      </c>
      <c r="O4552" t="s">
        <v>3092</v>
      </c>
      <c r="P4552" t="s">
        <v>3093</v>
      </c>
      <c r="R4552" t="s">
        <v>3094</v>
      </c>
    </row>
    <row r="4553" spans="1:18" x14ac:dyDescent="0.25">
      <c r="A4553">
        <v>25304100</v>
      </c>
      <c r="B4553" t="s">
        <v>3089</v>
      </c>
      <c r="D4553" t="s">
        <v>3090</v>
      </c>
      <c r="F4553">
        <v>1</v>
      </c>
      <c r="G4553">
        <v>0</v>
      </c>
      <c r="H4553">
        <v>0</v>
      </c>
      <c r="I4553">
        <v>0</v>
      </c>
      <c r="K4553"/>
      <c r="N4553" t="s">
        <v>3091</v>
      </c>
      <c r="O4553" t="s">
        <v>3092</v>
      </c>
      <c r="P4553" t="s">
        <v>3093</v>
      </c>
      <c r="R4553" t="s">
        <v>3094</v>
      </c>
    </row>
    <row r="4554" spans="1:18" x14ac:dyDescent="0.25">
      <c r="A4554">
        <v>25304200</v>
      </c>
      <c r="B4554" t="s">
        <v>3089</v>
      </c>
      <c r="D4554" t="s">
        <v>3090</v>
      </c>
      <c r="F4554">
        <v>1</v>
      </c>
      <c r="G4554">
        <v>0</v>
      </c>
      <c r="H4554">
        <v>0</v>
      </c>
      <c r="I4554">
        <v>0</v>
      </c>
      <c r="K4554"/>
      <c r="N4554" t="s">
        <v>3091</v>
      </c>
      <c r="O4554" t="s">
        <v>3092</v>
      </c>
      <c r="P4554" t="s">
        <v>3093</v>
      </c>
      <c r="R4554" t="s">
        <v>3094</v>
      </c>
    </row>
    <row r="4555" spans="1:18" x14ac:dyDescent="0.25">
      <c r="A4555">
        <v>25304300</v>
      </c>
      <c r="B4555" t="s">
        <v>3089</v>
      </c>
      <c r="D4555" t="s">
        <v>3090</v>
      </c>
      <c r="F4555">
        <v>1</v>
      </c>
      <c r="G4555">
        <v>0</v>
      </c>
      <c r="H4555">
        <v>0</v>
      </c>
      <c r="I4555">
        <v>0</v>
      </c>
      <c r="K4555"/>
      <c r="N4555" t="s">
        <v>3091</v>
      </c>
      <c r="O4555" t="s">
        <v>3092</v>
      </c>
      <c r="P4555" t="s">
        <v>3093</v>
      </c>
      <c r="R4555" t="s">
        <v>3094</v>
      </c>
    </row>
    <row r="4556" spans="1:18" x14ac:dyDescent="0.25">
      <c r="A4556">
        <v>25304400</v>
      </c>
      <c r="B4556" t="s">
        <v>3089</v>
      </c>
      <c r="D4556" t="s">
        <v>3090</v>
      </c>
      <c r="F4556">
        <v>1</v>
      </c>
      <c r="G4556">
        <v>0</v>
      </c>
      <c r="H4556">
        <v>0</v>
      </c>
      <c r="I4556">
        <v>0</v>
      </c>
      <c r="K4556"/>
      <c r="N4556" t="s">
        <v>3091</v>
      </c>
      <c r="O4556" t="s">
        <v>3092</v>
      </c>
      <c r="P4556" t="s">
        <v>3093</v>
      </c>
      <c r="R4556" t="s">
        <v>3094</v>
      </c>
    </row>
    <row r="4557" spans="1:18" x14ac:dyDescent="0.25">
      <c r="A4557">
        <v>25304500</v>
      </c>
      <c r="B4557" t="s">
        <v>3089</v>
      </c>
      <c r="D4557" t="s">
        <v>3090</v>
      </c>
      <c r="F4557">
        <v>1</v>
      </c>
      <c r="G4557">
        <v>0</v>
      </c>
      <c r="H4557">
        <v>0</v>
      </c>
      <c r="I4557">
        <v>0</v>
      </c>
      <c r="K4557"/>
      <c r="N4557" t="s">
        <v>3091</v>
      </c>
      <c r="O4557" t="s">
        <v>3092</v>
      </c>
      <c r="P4557" t="s">
        <v>3093</v>
      </c>
      <c r="R4557" t="s">
        <v>3094</v>
      </c>
    </row>
    <row r="4558" spans="1:18" x14ac:dyDescent="0.25">
      <c r="A4558">
        <v>25304600</v>
      </c>
      <c r="B4558" t="s">
        <v>3089</v>
      </c>
      <c r="D4558" t="s">
        <v>3090</v>
      </c>
      <c r="F4558">
        <v>1</v>
      </c>
      <c r="G4558">
        <v>0</v>
      </c>
      <c r="H4558">
        <v>0</v>
      </c>
      <c r="I4558">
        <v>0</v>
      </c>
      <c r="K4558"/>
      <c r="N4558" t="s">
        <v>3091</v>
      </c>
      <c r="O4558" t="s">
        <v>3092</v>
      </c>
      <c r="P4558" t="s">
        <v>3093</v>
      </c>
      <c r="R4558" t="s">
        <v>3094</v>
      </c>
    </row>
    <row r="4559" spans="1:18" x14ac:dyDescent="0.25">
      <c r="A4559">
        <v>25304700</v>
      </c>
      <c r="B4559" t="s">
        <v>3089</v>
      </c>
      <c r="D4559" t="s">
        <v>3090</v>
      </c>
      <c r="F4559">
        <v>1</v>
      </c>
      <c r="G4559">
        <v>0</v>
      </c>
      <c r="H4559">
        <v>0</v>
      </c>
      <c r="I4559">
        <v>0</v>
      </c>
      <c r="K4559"/>
      <c r="N4559" t="s">
        <v>3091</v>
      </c>
      <c r="O4559" t="s">
        <v>3092</v>
      </c>
      <c r="P4559" t="s">
        <v>3093</v>
      </c>
      <c r="R4559" t="s">
        <v>3094</v>
      </c>
    </row>
    <row r="4560" spans="1:18" x14ac:dyDescent="0.25">
      <c r="A4560">
        <v>25304800</v>
      </c>
      <c r="B4560" t="s">
        <v>3089</v>
      </c>
      <c r="D4560" t="s">
        <v>3090</v>
      </c>
      <c r="F4560">
        <v>1</v>
      </c>
      <c r="G4560">
        <v>0</v>
      </c>
      <c r="H4560">
        <v>0</v>
      </c>
      <c r="I4560">
        <v>0</v>
      </c>
      <c r="K4560"/>
      <c r="N4560" t="s">
        <v>3091</v>
      </c>
      <c r="O4560" t="s">
        <v>3092</v>
      </c>
      <c r="P4560" t="s">
        <v>3093</v>
      </c>
      <c r="R4560" t="s">
        <v>3094</v>
      </c>
    </row>
    <row r="4561" spans="1:18" x14ac:dyDescent="0.25">
      <c r="A4561">
        <v>25304900</v>
      </c>
      <c r="B4561" t="s">
        <v>3089</v>
      </c>
      <c r="D4561" t="s">
        <v>3090</v>
      </c>
      <c r="F4561">
        <v>1</v>
      </c>
      <c r="G4561">
        <v>0</v>
      </c>
      <c r="H4561">
        <v>0</v>
      </c>
      <c r="I4561">
        <v>0</v>
      </c>
      <c r="K4561"/>
      <c r="N4561" t="s">
        <v>3091</v>
      </c>
      <c r="O4561" t="s">
        <v>3092</v>
      </c>
      <c r="P4561" t="s">
        <v>3093</v>
      </c>
      <c r="R4561" t="s">
        <v>3094</v>
      </c>
    </row>
    <row r="4562" spans="1:18" x14ac:dyDescent="0.25">
      <c r="A4562">
        <v>25305000</v>
      </c>
      <c r="B4562" t="s">
        <v>3089</v>
      </c>
      <c r="D4562" t="s">
        <v>3090</v>
      </c>
      <c r="F4562">
        <v>1</v>
      </c>
      <c r="G4562">
        <v>0</v>
      </c>
      <c r="H4562">
        <v>0</v>
      </c>
      <c r="I4562">
        <v>0</v>
      </c>
      <c r="K4562"/>
      <c r="N4562" t="s">
        <v>3091</v>
      </c>
      <c r="O4562" t="s">
        <v>3092</v>
      </c>
      <c r="P4562" t="s">
        <v>3093</v>
      </c>
      <c r="R4562" t="s">
        <v>3094</v>
      </c>
    </row>
    <row r="4563" spans="1:18" x14ac:dyDescent="0.25">
      <c r="A4563">
        <v>25305100</v>
      </c>
      <c r="B4563" t="s">
        <v>3089</v>
      </c>
      <c r="D4563" t="s">
        <v>3090</v>
      </c>
      <c r="F4563">
        <v>1</v>
      </c>
      <c r="G4563">
        <v>0</v>
      </c>
      <c r="H4563">
        <v>0</v>
      </c>
      <c r="I4563">
        <v>0</v>
      </c>
      <c r="K4563"/>
      <c r="N4563" t="s">
        <v>3091</v>
      </c>
      <c r="O4563" t="s">
        <v>3092</v>
      </c>
      <c r="P4563" t="s">
        <v>3093</v>
      </c>
      <c r="R4563" t="s">
        <v>3094</v>
      </c>
    </row>
    <row r="4564" spans="1:18" x14ac:dyDescent="0.25">
      <c r="A4564">
        <v>25305200</v>
      </c>
      <c r="B4564" t="s">
        <v>3089</v>
      </c>
      <c r="D4564" t="s">
        <v>3090</v>
      </c>
      <c r="F4564">
        <v>1</v>
      </c>
      <c r="G4564">
        <v>0</v>
      </c>
      <c r="H4564">
        <v>0</v>
      </c>
      <c r="I4564">
        <v>0</v>
      </c>
      <c r="K4564"/>
      <c r="N4564" t="s">
        <v>3091</v>
      </c>
      <c r="O4564" t="s">
        <v>3092</v>
      </c>
      <c r="P4564" t="s">
        <v>3093</v>
      </c>
      <c r="R4564" t="s">
        <v>3094</v>
      </c>
    </row>
    <row r="4565" spans="1:18" x14ac:dyDescent="0.25">
      <c r="A4565">
        <v>25305300</v>
      </c>
      <c r="B4565" t="s">
        <v>3089</v>
      </c>
      <c r="D4565" t="s">
        <v>3090</v>
      </c>
      <c r="F4565">
        <v>1</v>
      </c>
      <c r="G4565">
        <v>0</v>
      </c>
      <c r="H4565">
        <v>24.5793</v>
      </c>
      <c r="I4565">
        <v>24.5793</v>
      </c>
      <c r="K4565"/>
      <c r="N4565" t="s">
        <v>3091</v>
      </c>
      <c r="O4565" t="s">
        <v>3092</v>
      </c>
      <c r="P4565" t="s">
        <v>3093</v>
      </c>
      <c r="R4565" t="s">
        <v>3094</v>
      </c>
    </row>
    <row r="4566" spans="1:18" x14ac:dyDescent="0.25">
      <c r="A4566">
        <v>25305400</v>
      </c>
      <c r="B4566" t="s">
        <v>3089</v>
      </c>
      <c r="D4566" t="s">
        <v>3090</v>
      </c>
      <c r="F4566">
        <v>1</v>
      </c>
      <c r="G4566">
        <v>0</v>
      </c>
      <c r="H4566">
        <v>5.0683999999999996</v>
      </c>
      <c r="I4566">
        <v>5.0683999999999996</v>
      </c>
      <c r="K4566"/>
      <c r="N4566" t="s">
        <v>3091</v>
      </c>
      <c r="O4566" t="s">
        <v>3092</v>
      </c>
      <c r="P4566" t="s">
        <v>3093</v>
      </c>
      <c r="R4566" t="s">
        <v>3094</v>
      </c>
    </row>
    <row r="4567" spans="1:18" x14ac:dyDescent="0.25">
      <c r="A4567">
        <v>25305500</v>
      </c>
      <c r="B4567" t="s">
        <v>3089</v>
      </c>
      <c r="D4567" t="s">
        <v>3090</v>
      </c>
      <c r="F4567">
        <v>1</v>
      </c>
      <c r="G4567">
        <v>0</v>
      </c>
      <c r="H4567">
        <v>3.0417000000000001</v>
      </c>
      <c r="I4567">
        <v>3.0417000000000001</v>
      </c>
      <c r="K4567"/>
      <c r="N4567" t="s">
        <v>3091</v>
      </c>
      <c r="O4567" t="s">
        <v>3092</v>
      </c>
      <c r="P4567" t="s">
        <v>3093</v>
      </c>
      <c r="R4567" t="s">
        <v>3094</v>
      </c>
    </row>
    <row r="4568" spans="1:18" x14ac:dyDescent="0.25">
      <c r="A4568">
        <v>25305600</v>
      </c>
      <c r="B4568" t="s">
        <v>3089</v>
      </c>
      <c r="D4568" t="s">
        <v>3090</v>
      </c>
      <c r="F4568">
        <v>1</v>
      </c>
      <c r="G4568">
        <v>0</v>
      </c>
      <c r="H4568">
        <v>37.252400000000002</v>
      </c>
      <c r="I4568">
        <v>37.252400000000002</v>
      </c>
      <c r="K4568"/>
      <c r="N4568" t="s">
        <v>3091</v>
      </c>
      <c r="O4568" t="s">
        <v>3092</v>
      </c>
      <c r="P4568" t="s">
        <v>3093</v>
      </c>
      <c r="R4568" t="s">
        <v>3094</v>
      </c>
    </row>
    <row r="4569" spans="1:18" x14ac:dyDescent="0.25">
      <c r="A4569">
        <v>25305700</v>
      </c>
      <c r="B4569" t="s">
        <v>3089</v>
      </c>
      <c r="D4569" t="s">
        <v>3090</v>
      </c>
      <c r="F4569">
        <v>1</v>
      </c>
      <c r="G4569">
        <v>0</v>
      </c>
      <c r="H4569">
        <v>53.214799999999997</v>
      </c>
      <c r="I4569">
        <v>53.214799999999997</v>
      </c>
      <c r="K4569"/>
      <c r="N4569" t="s">
        <v>3091</v>
      </c>
      <c r="O4569" t="s">
        <v>3092</v>
      </c>
      <c r="P4569" t="s">
        <v>3093</v>
      </c>
      <c r="R4569" t="s">
        <v>3094</v>
      </c>
    </row>
    <row r="4570" spans="1:18" x14ac:dyDescent="0.25">
      <c r="A4570">
        <v>25305800</v>
      </c>
      <c r="B4570" t="s">
        <v>3089</v>
      </c>
      <c r="D4570" t="s">
        <v>3090</v>
      </c>
      <c r="F4570">
        <v>1</v>
      </c>
      <c r="G4570">
        <v>0</v>
      </c>
      <c r="H4570">
        <v>3.802</v>
      </c>
      <c r="I4570">
        <v>3.802</v>
      </c>
      <c r="K4570"/>
      <c r="N4570" t="s">
        <v>3091</v>
      </c>
      <c r="O4570" t="s">
        <v>3092</v>
      </c>
      <c r="P4570" t="s">
        <v>3093</v>
      </c>
      <c r="R4570" t="s">
        <v>3094</v>
      </c>
    </row>
    <row r="4571" spans="1:18" x14ac:dyDescent="0.25">
      <c r="A4571">
        <v>25305900</v>
      </c>
      <c r="B4571" t="s">
        <v>3089</v>
      </c>
      <c r="D4571" t="s">
        <v>3090</v>
      </c>
      <c r="F4571">
        <v>1</v>
      </c>
      <c r="G4571">
        <v>0</v>
      </c>
      <c r="H4571">
        <v>5.0683999999999996</v>
      </c>
      <c r="I4571">
        <v>5.0683999999999996</v>
      </c>
      <c r="K4571"/>
      <c r="N4571" t="s">
        <v>3091</v>
      </c>
      <c r="O4571" t="s">
        <v>3092</v>
      </c>
      <c r="P4571" t="s">
        <v>3093</v>
      </c>
      <c r="R4571" t="s">
        <v>3094</v>
      </c>
    </row>
    <row r="4572" spans="1:18" x14ac:dyDescent="0.25">
      <c r="A4572">
        <v>25306000</v>
      </c>
      <c r="B4572" t="s">
        <v>3089</v>
      </c>
      <c r="D4572" t="s">
        <v>3090</v>
      </c>
      <c r="F4572">
        <v>1</v>
      </c>
      <c r="G4572">
        <v>0</v>
      </c>
      <c r="H4572">
        <v>0.4815875</v>
      </c>
      <c r="I4572">
        <v>0.4815875</v>
      </c>
      <c r="K4572"/>
      <c r="N4572" t="s">
        <v>3091</v>
      </c>
      <c r="O4572" t="s">
        <v>3092</v>
      </c>
      <c r="P4572" t="s">
        <v>3093</v>
      </c>
      <c r="R4572" t="s">
        <v>3094</v>
      </c>
    </row>
    <row r="4573" spans="1:18" x14ac:dyDescent="0.25">
      <c r="A4573">
        <v>25306100</v>
      </c>
      <c r="B4573" t="s">
        <v>3089</v>
      </c>
      <c r="D4573" t="s">
        <v>3090</v>
      </c>
      <c r="F4573">
        <v>1</v>
      </c>
      <c r="G4573">
        <v>0</v>
      </c>
      <c r="H4573">
        <v>1.0119</v>
      </c>
      <c r="I4573">
        <v>1.0119</v>
      </c>
      <c r="K4573"/>
      <c r="N4573" t="s">
        <v>3091</v>
      </c>
      <c r="O4573" t="s">
        <v>3092</v>
      </c>
      <c r="P4573" t="s">
        <v>3093</v>
      </c>
      <c r="R4573" t="s">
        <v>3094</v>
      </c>
    </row>
    <row r="4574" spans="1:18" x14ac:dyDescent="0.25">
      <c r="A4574">
        <v>25306200</v>
      </c>
      <c r="B4574" t="s">
        <v>3089</v>
      </c>
      <c r="D4574" t="s">
        <v>3090</v>
      </c>
      <c r="F4574">
        <v>1</v>
      </c>
      <c r="G4574">
        <v>0</v>
      </c>
      <c r="H4574">
        <v>0.76070000000000004</v>
      </c>
      <c r="I4574">
        <v>0.76070000000000004</v>
      </c>
      <c r="K4574"/>
      <c r="N4574" t="s">
        <v>3091</v>
      </c>
      <c r="O4574" t="s">
        <v>3092</v>
      </c>
      <c r="P4574" t="s">
        <v>3093</v>
      </c>
      <c r="R4574" t="s">
        <v>3094</v>
      </c>
    </row>
    <row r="4575" spans="1:18" x14ac:dyDescent="0.25">
      <c r="A4575">
        <v>25306300</v>
      </c>
      <c r="B4575" t="s">
        <v>3089</v>
      </c>
      <c r="D4575" t="s">
        <v>3090</v>
      </c>
      <c r="F4575">
        <v>1</v>
      </c>
      <c r="G4575">
        <v>0</v>
      </c>
      <c r="H4575">
        <v>0</v>
      </c>
      <c r="I4575">
        <v>0</v>
      </c>
      <c r="K4575"/>
      <c r="N4575" t="s">
        <v>3091</v>
      </c>
      <c r="O4575" t="s">
        <v>3092</v>
      </c>
      <c r="P4575" t="s">
        <v>3093</v>
      </c>
      <c r="R4575" t="s">
        <v>3094</v>
      </c>
    </row>
    <row r="4576" spans="1:18" x14ac:dyDescent="0.25">
      <c r="A4576">
        <v>25306400</v>
      </c>
      <c r="B4576" t="s">
        <v>3089</v>
      </c>
      <c r="D4576" t="s">
        <v>3090</v>
      </c>
      <c r="F4576">
        <v>1</v>
      </c>
      <c r="G4576">
        <v>0</v>
      </c>
      <c r="H4576">
        <v>0</v>
      </c>
      <c r="I4576">
        <v>0</v>
      </c>
      <c r="K4576"/>
      <c r="N4576" t="s">
        <v>3091</v>
      </c>
      <c r="O4576" t="s">
        <v>3092</v>
      </c>
      <c r="P4576" t="s">
        <v>3093</v>
      </c>
      <c r="R4576" t="s">
        <v>3094</v>
      </c>
    </row>
    <row r="4577" spans="1:18" x14ac:dyDescent="0.25">
      <c r="A4577">
        <v>25306500</v>
      </c>
      <c r="B4577" t="s">
        <v>3089</v>
      </c>
      <c r="D4577" t="s">
        <v>3090</v>
      </c>
      <c r="F4577">
        <v>1</v>
      </c>
      <c r="G4577">
        <v>0</v>
      </c>
      <c r="H4577">
        <v>4.13</v>
      </c>
      <c r="I4577">
        <v>4.13</v>
      </c>
      <c r="K4577"/>
      <c r="N4577" t="s">
        <v>3091</v>
      </c>
      <c r="O4577" t="s">
        <v>3092</v>
      </c>
      <c r="P4577" t="s">
        <v>3093</v>
      </c>
      <c r="R4577" t="s">
        <v>3094</v>
      </c>
    </row>
    <row r="4578" spans="1:18" x14ac:dyDescent="0.25">
      <c r="A4578">
        <v>25306600</v>
      </c>
      <c r="B4578" t="s">
        <v>3089</v>
      </c>
      <c r="D4578" t="s">
        <v>3090</v>
      </c>
      <c r="F4578">
        <v>1</v>
      </c>
      <c r="G4578">
        <v>0</v>
      </c>
      <c r="H4578">
        <v>4.13</v>
      </c>
      <c r="I4578">
        <v>4.13</v>
      </c>
      <c r="K4578"/>
      <c r="N4578" t="s">
        <v>3091</v>
      </c>
      <c r="O4578" t="s">
        <v>3092</v>
      </c>
      <c r="P4578" t="s">
        <v>3093</v>
      </c>
      <c r="R4578" t="s">
        <v>3094</v>
      </c>
    </row>
    <row r="4579" spans="1:18" x14ac:dyDescent="0.25">
      <c r="A4579">
        <v>25306700</v>
      </c>
      <c r="B4579" t="s">
        <v>3089</v>
      </c>
      <c r="D4579" t="s">
        <v>3090</v>
      </c>
      <c r="F4579">
        <v>1</v>
      </c>
      <c r="G4579">
        <v>0</v>
      </c>
      <c r="H4579">
        <v>0</v>
      </c>
      <c r="I4579">
        <v>0</v>
      </c>
      <c r="K4579"/>
      <c r="N4579" t="s">
        <v>3091</v>
      </c>
      <c r="O4579" t="s">
        <v>3092</v>
      </c>
      <c r="P4579" t="s">
        <v>3093</v>
      </c>
      <c r="R4579" t="s">
        <v>3094</v>
      </c>
    </row>
    <row r="4580" spans="1:18" x14ac:dyDescent="0.25">
      <c r="A4580">
        <v>25306800</v>
      </c>
      <c r="B4580" t="s">
        <v>3089</v>
      </c>
      <c r="D4580" t="s">
        <v>3090</v>
      </c>
      <c r="F4580">
        <v>1</v>
      </c>
      <c r="G4580">
        <v>0</v>
      </c>
      <c r="H4580">
        <v>0</v>
      </c>
      <c r="I4580">
        <v>0</v>
      </c>
      <c r="K4580"/>
      <c r="N4580" t="s">
        <v>3091</v>
      </c>
      <c r="O4580" t="s">
        <v>3092</v>
      </c>
      <c r="P4580" t="s">
        <v>3093</v>
      </c>
      <c r="R4580" t="s">
        <v>3094</v>
      </c>
    </row>
    <row r="4581" spans="1:18" x14ac:dyDescent="0.25">
      <c r="A4581">
        <v>25306900</v>
      </c>
      <c r="B4581" t="s">
        <v>3089</v>
      </c>
      <c r="D4581" t="s">
        <v>3090</v>
      </c>
      <c r="F4581">
        <v>1</v>
      </c>
      <c r="G4581">
        <v>0</v>
      </c>
      <c r="H4581">
        <v>0</v>
      </c>
      <c r="I4581">
        <v>0</v>
      </c>
      <c r="K4581"/>
      <c r="N4581" t="s">
        <v>3091</v>
      </c>
      <c r="O4581" t="s">
        <v>3092</v>
      </c>
      <c r="P4581" t="s">
        <v>3093</v>
      </c>
      <c r="R4581" t="s">
        <v>3094</v>
      </c>
    </row>
    <row r="4582" spans="1:18" x14ac:dyDescent="0.25">
      <c r="A4582">
        <v>25307000</v>
      </c>
      <c r="B4582" t="s">
        <v>3089</v>
      </c>
      <c r="D4582" t="s">
        <v>3090</v>
      </c>
      <c r="F4582">
        <v>1</v>
      </c>
      <c r="G4582">
        <v>0</v>
      </c>
      <c r="H4582">
        <v>0</v>
      </c>
      <c r="I4582">
        <v>0</v>
      </c>
      <c r="K4582"/>
      <c r="N4582" t="s">
        <v>3091</v>
      </c>
      <c r="O4582" t="s">
        <v>3092</v>
      </c>
      <c r="P4582" t="s">
        <v>3093</v>
      </c>
      <c r="R4582" t="s">
        <v>3094</v>
      </c>
    </row>
    <row r="4583" spans="1:18" x14ac:dyDescent="0.25">
      <c r="A4583">
        <v>25307100</v>
      </c>
      <c r="B4583" t="s">
        <v>3089</v>
      </c>
      <c r="D4583" t="s">
        <v>3090</v>
      </c>
      <c r="F4583">
        <v>1</v>
      </c>
      <c r="G4583">
        <v>0</v>
      </c>
      <c r="H4583">
        <v>509.49</v>
      </c>
      <c r="I4583">
        <v>509.49</v>
      </c>
      <c r="K4583"/>
      <c r="N4583" t="s">
        <v>3091</v>
      </c>
      <c r="O4583" t="s">
        <v>3092</v>
      </c>
      <c r="P4583" t="s">
        <v>3093</v>
      </c>
      <c r="R4583" t="s">
        <v>3094</v>
      </c>
    </row>
    <row r="4584" spans="1:18" x14ac:dyDescent="0.25">
      <c r="A4584">
        <v>25307200</v>
      </c>
      <c r="B4584" t="s">
        <v>3089</v>
      </c>
      <c r="D4584" t="s">
        <v>3090</v>
      </c>
      <c r="F4584">
        <v>1</v>
      </c>
      <c r="G4584">
        <v>0</v>
      </c>
      <c r="H4584">
        <v>4.9950000000000001</v>
      </c>
      <c r="I4584">
        <v>4.9950000000000001</v>
      </c>
      <c r="K4584"/>
      <c r="N4584" t="s">
        <v>3091</v>
      </c>
      <c r="O4584" t="s">
        <v>3092</v>
      </c>
      <c r="P4584" t="s">
        <v>3093</v>
      </c>
      <c r="R4584" t="s">
        <v>3094</v>
      </c>
    </row>
    <row r="4585" spans="1:18" x14ac:dyDescent="0.25">
      <c r="A4585">
        <v>25307300</v>
      </c>
      <c r="B4585" t="s">
        <v>3089</v>
      </c>
      <c r="D4585" t="s">
        <v>3090</v>
      </c>
      <c r="F4585">
        <v>1</v>
      </c>
      <c r="G4585">
        <v>0</v>
      </c>
      <c r="H4585">
        <v>14.595000000000001</v>
      </c>
      <c r="I4585">
        <v>14.595000000000001</v>
      </c>
      <c r="K4585"/>
      <c r="N4585" t="s">
        <v>3091</v>
      </c>
      <c r="O4585" t="s">
        <v>3092</v>
      </c>
      <c r="P4585" t="s">
        <v>3093</v>
      </c>
      <c r="R4585" t="s">
        <v>3094</v>
      </c>
    </row>
    <row r="4586" spans="1:18" x14ac:dyDescent="0.25">
      <c r="A4586">
        <v>25307400</v>
      </c>
      <c r="B4586" t="s">
        <v>3089</v>
      </c>
      <c r="D4586" t="s">
        <v>3090</v>
      </c>
      <c r="F4586">
        <v>1</v>
      </c>
      <c r="G4586">
        <v>0</v>
      </c>
      <c r="H4586">
        <v>0</v>
      </c>
      <c r="I4586">
        <v>0</v>
      </c>
      <c r="K4586"/>
      <c r="N4586" t="s">
        <v>3091</v>
      </c>
      <c r="O4586" t="s">
        <v>3092</v>
      </c>
      <c r="P4586" t="s">
        <v>3093</v>
      </c>
      <c r="R4586" t="s">
        <v>3094</v>
      </c>
    </row>
    <row r="4587" spans="1:18" x14ac:dyDescent="0.25">
      <c r="A4587">
        <v>25307500</v>
      </c>
      <c r="B4587" t="s">
        <v>3089</v>
      </c>
      <c r="D4587" t="s">
        <v>3090</v>
      </c>
      <c r="F4587">
        <v>1</v>
      </c>
      <c r="G4587">
        <v>0</v>
      </c>
      <c r="H4587">
        <v>0</v>
      </c>
      <c r="I4587">
        <v>0</v>
      </c>
      <c r="K4587"/>
      <c r="N4587" t="s">
        <v>3091</v>
      </c>
      <c r="O4587" t="s">
        <v>3092</v>
      </c>
      <c r="P4587" t="s">
        <v>3093</v>
      </c>
      <c r="R4587" t="s">
        <v>3094</v>
      </c>
    </row>
    <row r="4588" spans="1:18" x14ac:dyDescent="0.25">
      <c r="A4588">
        <v>25307600</v>
      </c>
      <c r="B4588" t="s">
        <v>3089</v>
      </c>
      <c r="D4588" t="s">
        <v>3090</v>
      </c>
      <c r="F4588">
        <v>1</v>
      </c>
      <c r="G4588">
        <v>0</v>
      </c>
      <c r="H4588">
        <v>0</v>
      </c>
      <c r="I4588">
        <v>0</v>
      </c>
      <c r="K4588"/>
      <c r="N4588" t="s">
        <v>3091</v>
      </c>
      <c r="O4588" t="s">
        <v>3092</v>
      </c>
      <c r="P4588" t="s">
        <v>3093</v>
      </c>
      <c r="R4588" t="s">
        <v>3094</v>
      </c>
    </row>
    <row r="4589" spans="1:18" x14ac:dyDescent="0.25">
      <c r="A4589">
        <v>25307700</v>
      </c>
      <c r="B4589" t="s">
        <v>3089</v>
      </c>
      <c r="D4589" t="s">
        <v>3090</v>
      </c>
      <c r="F4589">
        <v>1</v>
      </c>
      <c r="G4589">
        <v>0</v>
      </c>
      <c r="H4589">
        <v>0</v>
      </c>
      <c r="I4589">
        <v>0</v>
      </c>
      <c r="K4589"/>
      <c r="N4589" t="s">
        <v>3091</v>
      </c>
      <c r="O4589" t="s">
        <v>3092</v>
      </c>
      <c r="P4589" t="s">
        <v>3093</v>
      </c>
      <c r="R4589" t="s">
        <v>3094</v>
      </c>
    </row>
    <row r="4590" spans="1:18" x14ac:dyDescent="0.25">
      <c r="A4590">
        <v>25307800</v>
      </c>
      <c r="B4590" t="s">
        <v>3089</v>
      </c>
      <c r="D4590" t="s">
        <v>3090</v>
      </c>
      <c r="F4590">
        <v>1</v>
      </c>
      <c r="G4590">
        <v>0</v>
      </c>
      <c r="H4590">
        <v>0</v>
      </c>
      <c r="I4590">
        <v>0</v>
      </c>
      <c r="K4590"/>
      <c r="N4590" t="s">
        <v>3091</v>
      </c>
      <c r="O4590" t="s">
        <v>3092</v>
      </c>
      <c r="P4590" t="s">
        <v>3093</v>
      </c>
      <c r="R4590" t="s">
        <v>3094</v>
      </c>
    </row>
    <row r="4591" spans="1:18" x14ac:dyDescent="0.25">
      <c r="A4591">
        <v>25307900</v>
      </c>
      <c r="B4591" t="s">
        <v>3089</v>
      </c>
      <c r="D4591" t="s">
        <v>3090</v>
      </c>
      <c r="F4591">
        <v>1</v>
      </c>
      <c r="G4591">
        <v>0</v>
      </c>
      <c r="H4591">
        <v>0</v>
      </c>
      <c r="I4591">
        <v>0</v>
      </c>
      <c r="K4591"/>
      <c r="N4591" t="s">
        <v>3091</v>
      </c>
      <c r="O4591" t="s">
        <v>3092</v>
      </c>
      <c r="P4591" t="s">
        <v>3093</v>
      </c>
      <c r="R4591" t="s">
        <v>3094</v>
      </c>
    </row>
    <row r="4592" spans="1:18" x14ac:dyDescent="0.25">
      <c r="A4592">
        <v>25308000</v>
      </c>
      <c r="B4592" t="s">
        <v>3089</v>
      </c>
      <c r="D4592" t="s">
        <v>3090</v>
      </c>
      <c r="F4592">
        <v>1</v>
      </c>
      <c r="G4592">
        <v>0</v>
      </c>
      <c r="H4592">
        <v>179.64400000000001</v>
      </c>
      <c r="I4592">
        <v>179.64400000000001</v>
      </c>
      <c r="K4592"/>
      <c r="N4592" t="s">
        <v>3091</v>
      </c>
      <c r="O4592" t="s">
        <v>3092</v>
      </c>
      <c r="P4592" t="s">
        <v>3093</v>
      </c>
      <c r="R4592" t="s">
        <v>3094</v>
      </c>
    </row>
    <row r="4593" spans="1:18" x14ac:dyDescent="0.25">
      <c r="A4593">
        <v>25308100</v>
      </c>
      <c r="B4593" t="s">
        <v>3089</v>
      </c>
      <c r="D4593" t="s">
        <v>3090</v>
      </c>
      <c r="F4593">
        <v>1</v>
      </c>
      <c r="G4593">
        <v>0</v>
      </c>
      <c r="H4593">
        <v>17.290299999999998</v>
      </c>
      <c r="I4593">
        <v>17.290299999999998</v>
      </c>
      <c r="K4593"/>
      <c r="N4593" t="s">
        <v>3091</v>
      </c>
      <c r="O4593" t="s">
        <v>3092</v>
      </c>
      <c r="P4593" t="s">
        <v>3093</v>
      </c>
      <c r="R4593" t="s">
        <v>3094</v>
      </c>
    </row>
    <row r="4594" spans="1:18" x14ac:dyDescent="0.25">
      <c r="A4594">
        <v>25308200</v>
      </c>
      <c r="B4594" t="s">
        <v>3089</v>
      </c>
      <c r="D4594" t="s">
        <v>3090</v>
      </c>
      <c r="F4594">
        <v>1</v>
      </c>
      <c r="G4594">
        <v>0</v>
      </c>
      <c r="H4594">
        <v>58.914999999999999</v>
      </c>
      <c r="I4594">
        <v>58.914999999999999</v>
      </c>
      <c r="K4594"/>
      <c r="N4594" t="s">
        <v>3091</v>
      </c>
      <c r="O4594" t="s">
        <v>3092</v>
      </c>
      <c r="P4594" t="s">
        <v>3093</v>
      </c>
      <c r="R4594" t="s">
        <v>3094</v>
      </c>
    </row>
    <row r="4595" spans="1:18" x14ac:dyDescent="0.25">
      <c r="A4595">
        <v>25308300</v>
      </c>
      <c r="B4595" t="s">
        <v>3089</v>
      </c>
      <c r="D4595" t="s">
        <v>3090</v>
      </c>
      <c r="F4595">
        <v>1</v>
      </c>
      <c r="G4595">
        <v>0</v>
      </c>
      <c r="H4595">
        <v>21.33</v>
      </c>
      <c r="I4595">
        <v>21.33</v>
      </c>
      <c r="K4595"/>
      <c r="N4595" t="s">
        <v>3091</v>
      </c>
      <c r="O4595" t="s">
        <v>3092</v>
      </c>
      <c r="P4595" t="s">
        <v>3093</v>
      </c>
      <c r="R4595" t="s">
        <v>3094</v>
      </c>
    </row>
    <row r="4596" spans="1:18" x14ac:dyDescent="0.25">
      <c r="A4596">
        <v>25308400</v>
      </c>
      <c r="B4596" t="s">
        <v>3089</v>
      </c>
      <c r="D4596" t="s">
        <v>3090</v>
      </c>
      <c r="F4596">
        <v>1</v>
      </c>
      <c r="G4596">
        <v>0</v>
      </c>
      <c r="H4596">
        <v>23.2275862068966</v>
      </c>
      <c r="I4596">
        <v>23.2275862068966</v>
      </c>
      <c r="K4596"/>
      <c r="N4596" t="s">
        <v>3091</v>
      </c>
      <c r="O4596" t="s">
        <v>3092</v>
      </c>
      <c r="P4596" t="s">
        <v>3093</v>
      </c>
      <c r="R4596" t="s">
        <v>3094</v>
      </c>
    </row>
    <row r="4597" spans="1:18" x14ac:dyDescent="0.25">
      <c r="A4597">
        <v>25308500</v>
      </c>
      <c r="B4597" t="s">
        <v>3089</v>
      </c>
      <c r="D4597" t="s">
        <v>3090</v>
      </c>
      <c r="F4597">
        <v>1</v>
      </c>
      <c r="G4597">
        <v>0</v>
      </c>
      <c r="H4597">
        <v>24.972413793103399</v>
      </c>
      <c r="I4597">
        <v>24.972413793103399</v>
      </c>
      <c r="K4597"/>
      <c r="N4597" t="s">
        <v>3091</v>
      </c>
      <c r="O4597" t="s">
        <v>3092</v>
      </c>
      <c r="P4597" t="s">
        <v>3093</v>
      </c>
      <c r="R4597" t="s">
        <v>3094</v>
      </c>
    </row>
    <row r="4598" spans="1:18" x14ac:dyDescent="0.25">
      <c r="A4598">
        <v>25308600</v>
      </c>
      <c r="B4598" t="s">
        <v>3089</v>
      </c>
      <c r="D4598" t="s">
        <v>3090</v>
      </c>
      <c r="F4598">
        <v>1</v>
      </c>
      <c r="G4598">
        <v>0</v>
      </c>
      <c r="H4598">
        <v>168.99</v>
      </c>
      <c r="I4598">
        <v>168.99</v>
      </c>
      <c r="K4598"/>
      <c r="N4598" t="s">
        <v>3091</v>
      </c>
      <c r="O4598" t="s">
        <v>3092</v>
      </c>
      <c r="P4598" t="s">
        <v>3093</v>
      </c>
      <c r="R4598" t="s">
        <v>3094</v>
      </c>
    </row>
    <row r="4599" spans="1:18" x14ac:dyDescent="0.25">
      <c r="A4599">
        <v>25308700</v>
      </c>
      <c r="B4599" t="s">
        <v>3089</v>
      </c>
      <c r="D4599" t="s">
        <v>3090</v>
      </c>
      <c r="F4599">
        <v>1</v>
      </c>
      <c r="G4599">
        <v>0</v>
      </c>
      <c r="H4599">
        <v>107.11</v>
      </c>
      <c r="I4599">
        <v>107.11</v>
      </c>
      <c r="K4599"/>
      <c r="N4599" t="s">
        <v>3091</v>
      </c>
      <c r="O4599" t="s">
        <v>3092</v>
      </c>
      <c r="P4599" t="s">
        <v>3093</v>
      </c>
      <c r="R4599" t="s">
        <v>3094</v>
      </c>
    </row>
    <row r="4600" spans="1:18" x14ac:dyDescent="0.25">
      <c r="A4600">
        <v>25308800</v>
      </c>
      <c r="B4600" t="s">
        <v>3089</v>
      </c>
      <c r="D4600" t="s">
        <v>3090</v>
      </c>
      <c r="F4600">
        <v>1</v>
      </c>
      <c r="G4600">
        <v>0</v>
      </c>
      <c r="H4600">
        <v>185.56399999999999</v>
      </c>
      <c r="I4600">
        <v>185.56399999999999</v>
      </c>
      <c r="K4600"/>
      <c r="N4600" t="s">
        <v>3091</v>
      </c>
      <c r="O4600" t="s">
        <v>3092</v>
      </c>
      <c r="P4600" t="s">
        <v>3093</v>
      </c>
      <c r="R4600" t="s">
        <v>3094</v>
      </c>
    </row>
    <row r="4601" spans="1:18" x14ac:dyDescent="0.25">
      <c r="A4601">
        <v>25308900</v>
      </c>
      <c r="B4601" t="s">
        <v>3089</v>
      </c>
      <c r="D4601" t="s">
        <v>3090</v>
      </c>
      <c r="F4601">
        <v>1</v>
      </c>
      <c r="G4601">
        <v>0</v>
      </c>
      <c r="H4601">
        <v>8.1999999999999993</v>
      </c>
      <c r="I4601">
        <v>8.1999999999999993</v>
      </c>
      <c r="K4601"/>
      <c r="N4601" t="s">
        <v>3091</v>
      </c>
      <c r="O4601" t="s">
        <v>3092</v>
      </c>
      <c r="P4601" t="s">
        <v>3093</v>
      </c>
      <c r="R4601" t="s">
        <v>3094</v>
      </c>
    </row>
    <row r="4602" spans="1:18" x14ac:dyDescent="0.25">
      <c r="A4602">
        <v>25309000</v>
      </c>
      <c r="B4602" t="s">
        <v>3089</v>
      </c>
      <c r="D4602" t="s">
        <v>3090</v>
      </c>
      <c r="F4602">
        <v>1</v>
      </c>
      <c r="G4602">
        <v>0</v>
      </c>
      <c r="H4602">
        <v>4.59</v>
      </c>
      <c r="I4602">
        <v>4.59</v>
      </c>
      <c r="K4602"/>
      <c r="N4602" t="s">
        <v>3091</v>
      </c>
      <c r="O4602" t="s">
        <v>3092</v>
      </c>
      <c r="P4602" t="s">
        <v>3093</v>
      </c>
      <c r="R4602" t="s">
        <v>3094</v>
      </c>
    </row>
    <row r="4603" spans="1:18" x14ac:dyDescent="0.25">
      <c r="A4603">
        <v>25309100</v>
      </c>
      <c r="B4603" t="s">
        <v>3089</v>
      </c>
      <c r="D4603" t="s">
        <v>3090</v>
      </c>
      <c r="F4603">
        <v>1</v>
      </c>
      <c r="G4603">
        <v>0</v>
      </c>
      <c r="H4603">
        <v>139.79</v>
      </c>
      <c r="I4603">
        <v>139.79</v>
      </c>
      <c r="K4603"/>
      <c r="N4603" t="s">
        <v>3091</v>
      </c>
      <c r="O4603" t="s">
        <v>3092</v>
      </c>
      <c r="P4603" t="s">
        <v>3093</v>
      </c>
      <c r="R4603" t="s">
        <v>3094</v>
      </c>
    </row>
    <row r="4604" spans="1:18" x14ac:dyDescent="0.25">
      <c r="A4604">
        <v>25309200</v>
      </c>
      <c r="B4604" t="s">
        <v>3089</v>
      </c>
      <c r="D4604" t="s">
        <v>3090</v>
      </c>
      <c r="F4604">
        <v>1</v>
      </c>
      <c r="G4604">
        <v>0</v>
      </c>
      <c r="H4604">
        <v>6424.9</v>
      </c>
      <c r="I4604">
        <v>6424.9</v>
      </c>
      <c r="K4604"/>
      <c r="N4604" t="s">
        <v>3091</v>
      </c>
      <c r="O4604" t="s">
        <v>3092</v>
      </c>
      <c r="P4604" t="s">
        <v>3093</v>
      </c>
      <c r="R4604" t="s">
        <v>3094</v>
      </c>
    </row>
    <row r="4605" spans="1:18" x14ac:dyDescent="0.25">
      <c r="A4605">
        <v>25309300</v>
      </c>
      <c r="B4605" t="s">
        <v>3089</v>
      </c>
      <c r="D4605" t="s">
        <v>3090</v>
      </c>
      <c r="F4605">
        <v>1</v>
      </c>
      <c r="G4605">
        <v>0</v>
      </c>
      <c r="H4605">
        <v>4.5568461538461502</v>
      </c>
      <c r="I4605">
        <v>4.5568461538461502</v>
      </c>
      <c r="K4605"/>
      <c r="N4605" t="s">
        <v>3091</v>
      </c>
      <c r="O4605" t="s">
        <v>3092</v>
      </c>
      <c r="P4605" t="s">
        <v>3093</v>
      </c>
      <c r="R4605" t="s">
        <v>3094</v>
      </c>
    </row>
    <row r="4606" spans="1:18" x14ac:dyDescent="0.25">
      <c r="A4606">
        <v>25309400</v>
      </c>
      <c r="B4606" t="s">
        <v>3089</v>
      </c>
      <c r="D4606" t="s">
        <v>3090</v>
      </c>
      <c r="F4606">
        <v>1</v>
      </c>
      <c r="G4606">
        <v>0</v>
      </c>
      <c r="H4606">
        <v>4.5225</v>
      </c>
      <c r="I4606">
        <v>4.5225</v>
      </c>
      <c r="K4606"/>
      <c r="N4606" t="s">
        <v>3091</v>
      </c>
      <c r="O4606" t="s">
        <v>3092</v>
      </c>
      <c r="P4606" t="s">
        <v>3093</v>
      </c>
      <c r="R4606" t="s">
        <v>3094</v>
      </c>
    </row>
    <row r="4607" spans="1:18" x14ac:dyDescent="0.25">
      <c r="A4607">
        <v>25309500</v>
      </c>
      <c r="B4607" t="s">
        <v>3089</v>
      </c>
      <c r="D4607" t="s">
        <v>3090</v>
      </c>
      <c r="F4607">
        <v>1</v>
      </c>
      <c r="G4607">
        <v>0</v>
      </c>
      <c r="H4607">
        <v>498</v>
      </c>
      <c r="I4607">
        <v>498</v>
      </c>
      <c r="K4607"/>
      <c r="N4607" t="s">
        <v>3091</v>
      </c>
      <c r="O4607" t="s">
        <v>3092</v>
      </c>
      <c r="P4607" t="s">
        <v>3093</v>
      </c>
      <c r="R4607" t="s">
        <v>3094</v>
      </c>
    </row>
    <row r="4608" spans="1:18" x14ac:dyDescent="0.25">
      <c r="A4608">
        <v>25309600</v>
      </c>
      <c r="B4608" t="s">
        <v>3089</v>
      </c>
      <c r="D4608" t="s">
        <v>3090</v>
      </c>
      <c r="F4608">
        <v>1</v>
      </c>
      <c r="G4608">
        <v>0</v>
      </c>
      <c r="H4608">
        <v>34.369999999999997</v>
      </c>
      <c r="I4608">
        <v>34.369999999999997</v>
      </c>
      <c r="K4608"/>
      <c r="N4608" t="s">
        <v>3091</v>
      </c>
      <c r="O4608" t="s">
        <v>3092</v>
      </c>
      <c r="P4608" t="s">
        <v>3093</v>
      </c>
      <c r="R4608" t="s">
        <v>3094</v>
      </c>
    </row>
    <row r="4609" spans="1:18" x14ac:dyDescent="0.25">
      <c r="A4609">
        <v>25309700</v>
      </c>
      <c r="B4609" t="s">
        <v>3089</v>
      </c>
      <c r="D4609" t="s">
        <v>3090</v>
      </c>
      <c r="F4609">
        <v>1</v>
      </c>
      <c r="G4609">
        <v>0</v>
      </c>
      <c r="H4609">
        <v>3.8149999999999999</v>
      </c>
      <c r="I4609">
        <v>3.8149999999999999</v>
      </c>
      <c r="K4609"/>
      <c r="N4609" t="s">
        <v>3091</v>
      </c>
      <c r="O4609" t="s">
        <v>3092</v>
      </c>
      <c r="P4609" t="s">
        <v>3093</v>
      </c>
      <c r="R4609" t="s">
        <v>3094</v>
      </c>
    </row>
    <row r="4610" spans="1:18" x14ac:dyDescent="0.25">
      <c r="A4610">
        <v>25309800</v>
      </c>
      <c r="B4610" t="s">
        <v>3089</v>
      </c>
      <c r="D4610" t="s">
        <v>3090</v>
      </c>
      <c r="F4610">
        <v>1</v>
      </c>
      <c r="G4610">
        <v>0</v>
      </c>
      <c r="H4610">
        <v>5.9050000000000002</v>
      </c>
      <c r="I4610">
        <v>5.9050000000000002</v>
      </c>
      <c r="K4610"/>
      <c r="N4610" t="s">
        <v>3091</v>
      </c>
      <c r="O4610" t="s">
        <v>3092</v>
      </c>
      <c r="P4610" t="s">
        <v>3093</v>
      </c>
      <c r="R4610" t="s">
        <v>3094</v>
      </c>
    </row>
    <row r="4611" spans="1:18" x14ac:dyDescent="0.25">
      <c r="A4611">
        <v>25309900</v>
      </c>
      <c r="B4611" t="s">
        <v>3089</v>
      </c>
      <c r="D4611" t="s">
        <v>3090</v>
      </c>
      <c r="F4611">
        <v>1</v>
      </c>
      <c r="G4611">
        <v>0</v>
      </c>
      <c r="H4611">
        <v>4.4283333333333301</v>
      </c>
      <c r="I4611">
        <v>4.4283333333333301</v>
      </c>
      <c r="K4611"/>
      <c r="N4611" t="s">
        <v>3091</v>
      </c>
      <c r="O4611" t="s">
        <v>3092</v>
      </c>
      <c r="P4611" t="s">
        <v>3093</v>
      </c>
      <c r="R4611" t="s">
        <v>3094</v>
      </c>
    </row>
    <row r="4612" spans="1:18" x14ac:dyDescent="0.25">
      <c r="A4612">
        <v>253100000</v>
      </c>
      <c r="B4612" t="s">
        <v>3089</v>
      </c>
      <c r="D4612" t="s">
        <v>3090</v>
      </c>
      <c r="F4612">
        <v>1</v>
      </c>
      <c r="G4612">
        <v>0</v>
      </c>
      <c r="H4612">
        <v>237.18</v>
      </c>
      <c r="I4612">
        <v>237.18</v>
      </c>
      <c r="K4612"/>
      <c r="N4612" t="s">
        <v>3091</v>
      </c>
      <c r="O4612" t="s">
        <v>3092</v>
      </c>
      <c r="P4612" t="s">
        <v>3093</v>
      </c>
      <c r="R4612" t="s">
        <v>3094</v>
      </c>
    </row>
    <row r="4613" spans="1:18" x14ac:dyDescent="0.25">
      <c r="A4613">
        <v>25310100</v>
      </c>
      <c r="B4613" t="s">
        <v>3089</v>
      </c>
      <c r="D4613" t="s">
        <v>3090</v>
      </c>
      <c r="F4613">
        <v>1</v>
      </c>
      <c r="G4613">
        <v>0</v>
      </c>
      <c r="H4613">
        <v>8.39</v>
      </c>
      <c r="I4613">
        <v>8.39</v>
      </c>
      <c r="K4613"/>
      <c r="N4613" t="s">
        <v>3091</v>
      </c>
      <c r="O4613" t="s">
        <v>3092</v>
      </c>
      <c r="P4613" t="s">
        <v>3093</v>
      </c>
      <c r="R4613" t="s">
        <v>3094</v>
      </c>
    </row>
    <row r="4614" spans="1:18" x14ac:dyDescent="0.25">
      <c r="A4614">
        <v>25310200</v>
      </c>
      <c r="B4614" t="s">
        <v>3089</v>
      </c>
      <c r="D4614" t="s">
        <v>3090</v>
      </c>
      <c r="F4614">
        <v>1</v>
      </c>
      <c r="G4614">
        <v>0</v>
      </c>
      <c r="H4614">
        <v>4.96</v>
      </c>
      <c r="I4614">
        <v>4.96</v>
      </c>
      <c r="K4614"/>
      <c r="N4614" t="s">
        <v>3091</v>
      </c>
      <c r="O4614" t="s">
        <v>3092</v>
      </c>
      <c r="P4614" t="s">
        <v>3093</v>
      </c>
      <c r="R4614" t="s">
        <v>3094</v>
      </c>
    </row>
    <row r="4615" spans="1:18" x14ac:dyDescent="0.25">
      <c r="A4615">
        <v>25310300</v>
      </c>
      <c r="B4615" t="s">
        <v>3089</v>
      </c>
      <c r="D4615" t="s">
        <v>3090</v>
      </c>
      <c r="F4615">
        <v>1</v>
      </c>
      <c r="G4615">
        <v>0</v>
      </c>
      <c r="H4615">
        <v>4.6067083333333301</v>
      </c>
      <c r="I4615">
        <v>4.6067083333333301</v>
      </c>
      <c r="K4615"/>
      <c r="N4615" t="s">
        <v>3091</v>
      </c>
      <c r="O4615" t="s">
        <v>3092</v>
      </c>
      <c r="P4615" t="s">
        <v>3093</v>
      </c>
      <c r="R4615" t="s">
        <v>3094</v>
      </c>
    </row>
    <row r="4616" spans="1:18" x14ac:dyDescent="0.25">
      <c r="A4616">
        <v>25310400</v>
      </c>
      <c r="B4616" t="s">
        <v>3089</v>
      </c>
      <c r="D4616" t="s">
        <v>3090</v>
      </c>
      <c r="F4616">
        <v>1</v>
      </c>
      <c r="G4616">
        <v>0</v>
      </c>
      <c r="H4616">
        <v>377.61</v>
      </c>
      <c r="I4616">
        <v>377.61</v>
      </c>
      <c r="K4616"/>
      <c r="N4616" t="s">
        <v>3091</v>
      </c>
      <c r="O4616" t="s">
        <v>3092</v>
      </c>
      <c r="P4616" t="s">
        <v>3093</v>
      </c>
      <c r="R4616" t="s">
        <v>3094</v>
      </c>
    </row>
    <row r="4617" spans="1:18" x14ac:dyDescent="0.25">
      <c r="A4617">
        <v>25310500</v>
      </c>
      <c r="B4617" t="s">
        <v>3089</v>
      </c>
      <c r="D4617" t="s">
        <v>3090</v>
      </c>
      <c r="F4617">
        <v>1</v>
      </c>
      <c r="G4617">
        <v>0</v>
      </c>
      <c r="H4617">
        <v>4342</v>
      </c>
      <c r="I4617">
        <v>4342</v>
      </c>
      <c r="K4617"/>
      <c r="N4617" t="s">
        <v>3091</v>
      </c>
      <c r="O4617" t="s">
        <v>3092</v>
      </c>
      <c r="P4617" t="s">
        <v>3093</v>
      </c>
      <c r="R4617" t="s">
        <v>3094</v>
      </c>
    </row>
    <row r="4618" spans="1:18" x14ac:dyDescent="0.25">
      <c r="A4618">
        <v>25310600</v>
      </c>
      <c r="B4618" t="s">
        <v>3089</v>
      </c>
      <c r="D4618" t="s">
        <v>3090</v>
      </c>
      <c r="F4618">
        <v>1</v>
      </c>
      <c r="G4618">
        <v>0</v>
      </c>
      <c r="H4618">
        <v>267.39999999999998</v>
      </c>
      <c r="I4618">
        <v>267.39999999999998</v>
      </c>
      <c r="K4618"/>
      <c r="N4618" t="s">
        <v>3091</v>
      </c>
      <c r="O4618" t="s">
        <v>3092</v>
      </c>
      <c r="P4618" t="s">
        <v>3093</v>
      </c>
      <c r="R4618" t="s">
        <v>3094</v>
      </c>
    </row>
    <row r="4619" spans="1:18" x14ac:dyDescent="0.25">
      <c r="A4619">
        <v>25310700</v>
      </c>
      <c r="B4619" t="s">
        <v>3089</v>
      </c>
      <c r="D4619" t="s">
        <v>3090</v>
      </c>
      <c r="F4619">
        <v>1</v>
      </c>
      <c r="G4619">
        <v>0</v>
      </c>
      <c r="H4619">
        <v>2541.1999999999998</v>
      </c>
      <c r="I4619">
        <v>2541.1999999999998</v>
      </c>
      <c r="K4619"/>
      <c r="N4619" t="s">
        <v>3091</v>
      </c>
      <c r="O4619" t="s">
        <v>3092</v>
      </c>
      <c r="P4619" t="s">
        <v>3093</v>
      </c>
      <c r="R4619" t="s">
        <v>3094</v>
      </c>
    </row>
    <row r="4620" spans="1:18" x14ac:dyDescent="0.25">
      <c r="A4620">
        <v>25310800</v>
      </c>
      <c r="B4620" t="s">
        <v>3089</v>
      </c>
      <c r="D4620" t="s">
        <v>3090</v>
      </c>
      <c r="F4620">
        <v>1</v>
      </c>
      <c r="G4620">
        <v>0</v>
      </c>
      <c r="H4620">
        <v>5.3943119266055</v>
      </c>
      <c r="I4620">
        <v>5.3943119266055</v>
      </c>
      <c r="K4620"/>
      <c r="N4620" t="s">
        <v>3091</v>
      </c>
      <c r="O4620" t="s">
        <v>3092</v>
      </c>
      <c r="P4620" t="s">
        <v>3093</v>
      </c>
      <c r="R4620" t="s">
        <v>3094</v>
      </c>
    </row>
    <row r="4621" spans="1:18" x14ac:dyDescent="0.25">
      <c r="A4621">
        <v>25310900</v>
      </c>
      <c r="B4621" t="s">
        <v>3089</v>
      </c>
      <c r="D4621" t="s">
        <v>3090</v>
      </c>
      <c r="F4621">
        <v>1</v>
      </c>
      <c r="G4621">
        <v>0</v>
      </c>
      <c r="H4621">
        <v>1144.44</v>
      </c>
      <c r="I4621">
        <v>1144.44</v>
      </c>
      <c r="K4621"/>
      <c r="N4621" t="s">
        <v>3091</v>
      </c>
      <c r="O4621" t="s">
        <v>3092</v>
      </c>
      <c r="P4621" t="s">
        <v>3093</v>
      </c>
      <c r="R4621" t="s">
        <v>3094</v>
      </c>
    </row>
    <row r="4622" spans="1:18" x14ac:dyDescent="0.25">
      <c r="A4622">
        <v>25311000</v>
      </c>
      <c r="B4622" t="s">
        <v>3089</v>
      </c>
      <c r="D4622" t="s">
        <v>3090</v>
      </c>
      <c r="F4622">
        <v>1</v>
      </c>
      <c r="G4622">
        <v>0</v>
      </c>
      <c r="H4622">
        <v>897.24</v>
      </c>
      <c r="I4622">
        <v>897.24</v>
      </c>
      <c r="K4622"/>
      <c r="N4622" t="s">
        <v>3091</v>
      </c>
      <c r="O4622" t="s">
        <v>3092</v>
      </c>
      <c r="P4622" t="s">
        <v>3093</v>
      </c>
      <c r="R4622" t="s">
        <v>3094</v>
      </c>
    </row>
    <row r="4623" spans="1:18" x14ac:dyDescent="0.25">
      <c r="A4623">
        <v>25311100</v>
      </c>
      <c r="B4623" t="s">
        <v>3089</v>
      </c>
      <c r="D4623" t="s">
        <v>3090</v>
      </c>
      <c r="F4623">
        <v>1</v>
      </c>
      <c r="G4623">
        <v>0</v>
      </c>
      <c r="H4623">
        <v>801.53</v>
      </c>
      <c r="I4623">
        <v>801.53</v>
      </c>
      <c r="K4623"/>
      <c r="N4623" t="s">
        <v>3091</v>
      </c>
      <c r="O4623" t="s">
        <v>3092</v>
      </c>
      <c r="P4623" t="s">
        <v>3093</v>
      </c>
      <c r="R4623" t="s">
        <v>3094</v>
      </c>
    </row>
    <row r="4624" spans="1:18" x14ac:dyDescent="0.25">
      <c r="A4624">
        <v>25311200</v>
      </c>
      <c r="B4624" t="s">
        <v>3089</v>
      </c>
      <c r="D4624" t="s">
        <v>3090</v>
      </c>
      <c r="F4624">
        <v>1</v>
      </c>
      <c r="G4624">
        <v>0</v>
      </c>
      <c r="H4624">
        <v>761.255</v>
      </c>
      <c r="I4624">
        <v>761.255</v>
      </c>
      <c r="K4624"/>
      <c r="N4624" t="s">
        <v>3091</v>
      </c>
      <c r="O4624" t="s">
        <v>3092</v>
      </c>
      <c r="P4624" t="s">
        <v>3093</v>
      </c>
      <c r="R4624" t="s">
        <v>3094</v>
      </c>
    </row>
    <row r="4625" spans="1:18" x14ac:dyDescent="0.25">
      <c r="A4625">
        <v>25311300</v>
      </c>
      <c r="B4625" t="s">
        <v>3089</v>
      </c>
      <c r="D4625" t="s">
        <v>3090</v>
      </c>
      <c r="F4625">
        <v>1</v>
      </c>
      <c r="G4625">
        <v>0</v>
      </c>
      <c r="H4625">
        <v>481.72</v>
      </c>
      <c r="I4625">
        <v>481.72</v>
      </c>
      <c r="K4625"/>
      <c r="N4625" t="s">
        <v>3091</v>
      </c>
      <c r="O4625" t="s">
        <v>3092</v>
      </c>
      <c r="P4625" t="s">
        <v>3093</v>
      </c>
      <c r="R4625" t="s">
        <v>3094</v>
      </c>
    </row>
    <row r="4626" spans="1:18" x14ac:dyDescent="0.25">
      <c r="A4626">
        <v>25311400</v>
      </c>
      <c r="B4626" t="s">
        <v>3089</v>
      </c>
      <c r="D4626" t="s">
        <v>3090</v>
      </c>
      <c r="F4626">
        <v>1</v>
      </c>
      <c r="G4626">
        <v>0</v>
      </c>
      <c r="H4626">
        <v>122.4</v>
      </c>
      <c r="I4626">
        <v>122.4</v>
      </c>
      <c r="K4626"/>
      <c r="N4626" t="s">
        <v>3091</v>
      </c>
      <c r="O4626" t="s">
        <v>3092</v>
      </c>
      <c r="P4626" t="s">
        <v>3093</v>
      </c>
      <c r="R4626" t="s">
        <v>3094</v>
      </c>
    </row>
    <row r="4627" spans="1:18" x14ac:dyDescent="0.25">
      <c r="A4627">
        <v>25311500</v>
      </c>
      <c r="B4627" t="s">
        <v>3089</v>
      </c>
      <c r="D4627" t="s">
        <v>3090</v>
      </c>
      <c r="F4627">
        <v>1</v>
      </c>
      <c r="G4627">
        <v>0</v>
      </c>
      <c r="H4627">
        <v>9.7949999999999999</v>
      </c>
      <c r="I4627">
        <v>9.7949999999999999</v>
      </c>
      <c r="K4627"/>
      <c r="N4627" t="s">
        <v>3091</v>
      </c>
      <c r="O4627" t="s">
        <v>3092</v>
      </c>
      <c r="P4627" t="s">
        <v>3093</v>
      </c>
      <c r="R4627" t="s">
        <v>3094</v>
      </c>
    </row>
    <row r="4628" spans="1:18" x14ac:dyDescent="0.25">
      <c r="A4628">
        <v>25311600</v>
      </c>
      <c r="B4628" t="s">
        <v>3089</v>
      </c>
      <c r="D4628" t="s">
        <v>3090</v>
      </c>
      <c r="F4628">
        <v>1</v>
      </c>
      <c r="G4628">
        <v>0</v>
      </c>
      <c r="H4628">
        <v>0</v>
      </c>
      <c r="I4628"/>
      <c r="K4628"/>
      <c r="N4628" t="s">
        <v>3091</v>
      </c>
      <c r="O4628" t="s">
        <v>3092</v>
      </c>
      <c r="P4628" t="s">
        <v>3093</v>
      </c>
      <c r="R4628" t="s">
        <v>3094</v>
      </c>
    </row>
    <row r="4629" spans="1:18" x14ac:dyDescent="0.25">
      <c r="A4629">
        <v>25311700</v>
      </c>
      <c r="B4629" t="s">
        <v>3089</v>
      </c>
      <c r="D4629" t="s">
        <v>3090</v>
      </c>
      <c r="F4629">
        <v>1</v>
      </c>
      <c r="G4629">
        <v>0</v>
      </c>
      <c r="H4629">
        <v>0</v>
      </c>
      <c r="I4629"/>
      <c r="K4629"/>
      <c r="N4629" t="s">
        <v>3091</v>
      </c>
      <c r="O4629" t="s">
        <v>3092</v>
      </c>
      <c r="P4629" t="s">
        <v>3093</v>
      </c>
      <c r="R4629" t="s">
        <v>3094</v>
      </c>
    </row>
    <row r="4630" spans="1:18" x14ac:dyDescent="0.25">
      <c r="A4630">
        <v>25311800</v>
      </c>
      <c r="B4630" t="s">
        <v>3089</v>
      </c>
      <c r="D4630" t="s">
        <v>3090</v>
      </c>
      <c r="F4630">
        <v>1</v>
      </c>
      <c r="G4630">
        <v>0</v>
      </c>
      <c r="H4630">
        <v>0</v>
      </c>
      <c r="I4630"/>
      <c r="K4630"/>
      <c r="N4630" t="s">
        <v>3091</v>
      </c>
      <c r="O4630" t="s">
        <v>3092</v>
      </c>
      <c r="P4630" t="s">
        <v>3093</v>
      </c>
      <c r="R4630" t="s">
        <v>3094</v>
      </c>
    </row>
    <row r="4631" spans="1:18" x14ac:dyDescent="0.25">
      <c r="A4631">
        <v>25311900</v>
      </c>
      <c r="B4631" t="s">
        <v>3089</v>
      </c>
      <c r="D4631" t="s">
        <v>3090</v>
      </c>
      <c r="F4631">
        <v>1</v>
      </c>
      <c r="G4631">
        <v>0</v>
      </c>
      <c r="H4631">
        <v>0</v>
      </c>
      <c r="I4631"/>
      <c r="K4631"/>
      <c r="N4631" t="s">
        <v>3091</v>
      </c>
      <c r="O4631" t="s">
        <v>3092</v>
      </c>
      <c r="P4631" t="s">
        <v>3093</v>
      </c>
      <c r="R4631" t="s">
        <v>3094</v>
      </c>
    </row>
    <row r="4632" spans="1:18" x14ac:dyDescent="0.25">
      <c r="A4632">
        <v>25400100</v>
      </c>
      <c r="B4632" t="s">
        <v>3089</v>
      </c>
      <c r="D4632" t="s">
        <v>3090</v>
      </c>
      <c r="F4632">
        <v>1</v>
      </c>
      <c r="G4632">
        <v>0</v>
      </c>
      <c r="H4632">
        <v>0.219804239631336</v>
      </c>
      <c r="I4632">
        <v>0.219804239631336</v>
      </c>
      <c r="K4632"/>
      <c r="N4632" t="s">
        <v>3091</v>
      </c>
      <c r="O4632" t="s">
        <v>3092</v>
      </c>
      <c r="P4632" t="s">
        <v>3093</v>
      </c>
      <c r="R4632" t="s">
        <v>3094</v>
      </c>
    </row>
    <row r="4633" spans="1:18" x14ac:dyDescent="0.25">
      <c r="A4633">
        <v>25400200</v>
      </c>
      <c r="B4633" t="s">
        <v>3089</v>
      </c>
      <c r="D4633" t="s">
        <v>3090</v>
      </c>
      <c r="F4633">
        <v>1</v>
      </c>
      <c r="G4633">
        <v>0</v>
      </c>
      <c r="H4633">
        <v>0.23071231650554899</v>
      </c>
      <c r="I4633">
        <v>0.23071231650554899</v>
      </c>
      <c r="K4633"/>
      <c r="N4633" t="s">
        <v>3091</v>
      </c>
      <c r="O4633" t="s">
        <v>3092</v>
      </c>
      <c r="P4633" t="s">
        <v>3093</v>
      </c>
      <c r="R4633" t="s">
        <v>3094</v>
      </c>
    </row>
    <row r="4634" spans="1:18" x14ac:dyDescent="0.25">
      <c r="A4634">
        <v>25400300</v>
      </c>
      <c r="B4634" t="s">
        <v>3089</v>
      </c>
      <c r="D4634" t="s">
        <v>3090</v>
      </c>
      <c r="F4634">
        <v>1</v>
      </c>
      <c r="G4634">
        <v>0</v>
      </c>
      <c r="H4634">
        <v>0.262633540372671</v>
      </c>
      <c r="I4634">
        <v>0.262633540372671</v>
      </c>
      <c r="K4634"/>
      <c r="N4634" t="s">
        <v>3091</v>
      </c>
      <c r="O4634" t="s">
        <v>3092</v>
      </c>
      <c r="P4634" t="s">
        <v>3093</v>
      </c>
      <c r="R4634" t="s">
        <v>3094</v>
      </c>
    </row>
    <row r="4635" spans="1:18" x14ac:dyDescent="0.25">
      <c r="A4635">
        <v>25400400</v>
      </c>
      <c r="B4635" t="s">
        <v>3089</v>
      </c>
      <c r="D4635" t="s">
        <v>3090</v>
      </c>
      <c r="F4635">
        <v>1</v>
      </c>
      <c r="G4635">
        <v>0</v>
      </c>
      <c r="H4635">
        <v>7.12</v>
      </c>
      <c r="I4635">
        <v>7.12</v>
      </c>
      <c r="K4635"/>
      <c r="N4635" t="s">
        <v>3091</v>
      </c>
      <c r="O4635" t="s">
        <v>3092</v>
      </c>
      <c r="P4635" t="s">
        <v>3093</v>
      </c>
      <c r="R4635" t="s">
        <v>3094</v>
      </c>
    </row>
    <row r="4636" spans="1:18" x14ac:dyDescent="0.25">
      <c r="A4636">
        <v>25400500</v>
      </c>
      <c r="B4636" t="s">
        <v>3089</v>
      </c>
      <c r="D4636" t="s">
        <v>3090</v>
      </c>
      <c r="F4636">
        <v>1</v>
      </c>
      <c r="G4636">
        <v>0</v>
      </c>
      <c r="H4636">
        <v>1.8</v>
      </c>
      <c r="I4636">
        <v>1.8</v>
      </c>
      <c r="K4636"/>
      <c r="N4636" t="s">
        <v>3091</v>
      </c>
      <c r="O4636" t="s">
        <v>3092</v>
      </c>
      <c r="P4636" t="s">
        <v>3093</v>
      </c>
      <c r="R4636" t="s">
        <v>3094</v>
      </c>
    </row>
    <row r="4637" spans="1:18" x14ac:dyDescent="0.25">
      <c r="A4637">
        <v>25400600</v>
      </c>
      <c r="B4637" t="s">
        <v>3089</v>
      </c>
      <c r="D4637" t="s">
        <v>3090</v>
      </c>
      <c r="F4637">
        <v>1</v>
      </c>
      <c r="G4637">
        <v>0</v>
      </c>
      <c r="H4637">
        <v>2.6587037037036998</v>
      </c>
      <c r="I4637">
        <v>2.6587037037036998</v>
      </c>
      <c r="K4637"/>
      <c r="N4637" t="s">
        <v>3091</v>
      </c>
      <c r="O4637" t="s">
        <v>3092</v>
      </c>
      <c r="P4637" t="s">
        <v>3093</v>
      </c>
      <c r="R4637" t="s">
        <v>3094</v>
      </c>
    </row>
    <row r="4638" spans="1:18" x14ac:dyDescent="0.25">
      <c r="A4638">
        <v>25400700</v>
      </c>
      <c r="B4638" t="s">
        <v>3089</v>
      </c>
      <c r="D4638" t="s">
        <v>3090</v>
      </c>
      <c r="F4638">
        <v>1</v>
      </c>
      <c r="G4638">
        <v>0</v>
      </c>
      <c r="H4638">
        <v>1.74705882352941</v>
      </c>
      <c r="I4638">
        <v>1.74705882352941</v>
      </c>
      <c r="K4638"/>
      <c r="N4638" t="s">
        <v>3091</v>
      </c>
      <c r="O4638" t="s">
        <v>3092</v>
      </c>
      <c r="P4638" t="s">
        <v>3093</v>
      </c>
      <c r="R4638" t="s">
        <v>3094</v>
      </c>
    </row>
    <row r="4639" spans="1:18" x14ac:dyDescent="0.25">
      <c r="A4639">
        <v>25400800</v>
      </c>
      <c r="B4639" t="s">
        <v>3089</v>
      </c>
      <c r="D4639" t="s">
        <v>3090</v>
      </c>
      <c r="F4639">
        <v>1</v>
      </c>
      <c r="G4639">
        <v>0</v>
      </c>
      <c r="H4639">
        <v>1.014</v>
      </c>
      <c r="I4639">
        <v>1.014</v>
      </c>
      <c r="K4639"/>
      <c r="N4639" t="s">
        <v>3091</v>
      </c>
      <c r="O4639" t="s">
        <v>3092</v>
      </c>
      <c r="P4639" t="s">
        <v>3093</v>
      </c>
      <c r="R4639" t="s">
        <v>3094</v>
      </c>
    </row>
    <row r="4640" spans="1:18" x14ac:dyDescent="0.25">
      <c r="A4640">
        <v>25400900</v>
      </c>
      <c r="B4640" t="s">
        <v>3089</v>
      </c>
      <c r="D4640" t="s">
        <v>3090</v>
      </c>
      <c r="F4640">
        <v>1</v>
      </c>
      <c r="G4640">
        <v>0</v>
      </c>
      <c r="H4640">
        <v>3.48</v>
      </c>
      <c r="I4640">
        <v>3.48</v>
      </c>
      <c r="K4640"/>
      <c r="N4640" t="s">
        <v>3091</v>
      </c>
      <c r="O4640" t="s">
        <v>3092</v>
      </c>
      <c r="P4640" t="s">
        <v>3093</v>
      </c>
      <c r="R4640" t="s">
        <v>3094</v>
      </c>
    </row>
    <row r="4641" spans="1:18" x14ac:dyDescent="0.25">
      <c r="A4641">
        <v>25401000</v>
      </c>
      <c r="B4641" t="s">
        <v>3089</v>
      </c>
      <c r="D4641" t="s">
        <v>3090</v>
      </c>
      <c r="F4641">
        <v>1</v>
      </c>
      <c r="G4641">
        <v>0</v>
      </c>
      <c r="H4641">
        <v>11.6</v>
      </c>
      <c r="I4641">
        <v>11.6</v>
      </c>
      <c r="K4641"/>
      <c r="N4641" t="s">
        <v>3091</v>
      </c>
      <c r="O4641" t="s">
        <v>3092</v>
      </c>
      <c r="P4641" t="s">
        <v>3093</v>
      </c>
      <c r="R4641" t="s">
        <v>3094</v>
      </c>
    </row>
    <row r="4642" spans="1:18" x14ac:dyDescent="0.25">
      <c r="A4642">
        <v>25401100</v>
      </c>
      <c r="B4642" t="s">
        <v>3089</v>
      </c>
      <c r="D4642" t="s">
        <v>3090</v>
      </c>
      <c r="F4642">
        <v>1</v>
      </c>
      <c r="G4642">
        <v>0</v>
      </c>
      <c r="H4642">
        <v>0.25</v>
      </c>
      <c r="I4642">
        <v>0.25</v>
      </c>
      <c r="K4642"/>
      <c r="N4642" t="s">
        <v>3091</v>
      </c>
      <c r="O4642" t="s">
        <v>3092</v>
      </c>
      <c r="P4642" t="s">
        <v>3093</v>
      </c>
      <c r="R4642" t="s">
        <v>3094</v>
      </c>
    </row>
    <row r="4643" spans="1:18" x14ac:dyDescent="0.25">
      <c r="A4643">
        <v>25401200</v>
      </c>
      <c r="B4643" t="s">
        <v>3089</v>
      </c>
      <c r="D4643" t="s">
        <v>3090</v>
      </c>
      <c r="F4643">
        <v>1</v>
      </c>
      <c r="G4643">
        <v>0</v>
      </c>
      <c r="H4643">
        <v>4.0666666666666602</v>
      </c>
      <c r="I4643">
        <v>4.0666666666666602</v>
      </c>
      <c r="K4643"/>
      <c r="N4643" t="s">
        <v>3091</v>
      </c>
      <c r="O4643" t="s">
        <v>3092</v>
      </c>
      <c r="P4643" t="s">
        <v>3093</v>
      </c>
      <c r="R4643" t="s">
        <v>3094</v>
      </c>
    </row>
    <row r="4644" spans="1:18" x14ac:dyDescent="0.25">
      <c r="A4644">
        <v>25401210</v>
      </c>
      <c r="B4644" t="s">
        <v>3089</v>
      </c>
      <c r="D4644" t="s">
        <v>3090</v>
      </c>
      <c r="F4644">
        <v>1</v>
      </c>
      <c r="G4644">
        <v>0</v>
      </c>
      <c r="H4644">
        <v>0</v>
      </c>
      <c r="I4644"/>
      <c r="K4644"/>
      <c r="N4644" t="s">
        <v>3091</v>
      </c>
      <c r="O4644" t="s">
        <v>3092</v>
      </c>
      <c r="P4644" t="s">
        <v>3093</v>
      </c>
      <c r="R4644" t="s">
        <v>3094</v>
      </c>
    </row>
    <row r="4645" spans="1:18" x14ac:dyDescent="0.25">
      <c r="A4645">
        <v>25401300</v>
      </c>
      <c r="B4645" t="s">
        <v>3089</v>
      </c>
      <c r="D4645" t="s">
        <v>3090</v>
      </c>
      <c r="F4645">
        <v>1</v>
      </c>
      <c r="G4645">
        <v>0</v>
      </c>
      <c r="H4645">
        <v>5.95</v>
      </c>
      <c r="I4645">
        <v>5.95</v>
      </c>
      <c r="K4645"/>
      <c r="N4645" t="s">
        <v>3091</v>
      </c>
      <c r="O4645" t="s">
        <v>3092</v>
      </c>
      <c r="P4645" t="s">
        <v>3093</v>
      </c>
      <c r="R4645" t="s">
        <v>3094</v>
      </c>
    </row>
    <row r="4646" spans="1:18" x14ac:dyDescent="0.25">
      <c r="A4646">
        <v>25401400</v>
      </c>
      <c r="B4646" t="s">
        <v>3089</v>
      </c>
      <c r="D4646" t="s">
        <v>3090</v>
      </c>
      <c r="F4646">
        <v>1</v>
      </c>
      <c r="G4646">
        <v>0</v>
      </c>
      <c r="H4646">
        <v>5.95</v>
      </c>
      <c r="I4646">
        <v>5.95</v>
      </c>
      <c r="K4646"/>
      <c r="N4646" t="s">
        <v>3091</v>
      </c>
      <c r="O4646" t="s">
        <v>3092</v>
      </c>
      <c r="P4646" t="s">
        <v>3093</v>
      </c>
      <c r="R4646" t="s">
        <v>3094</v>
      </c>
    </row>
    <row r="4647" spans="1:18" x14ac:dyDescent="0.25">
      <c r="A4647">
        <v>25401500</v>
      </c>
      <c r="B4647" t="s">
        <v>3089</v>
      </c>
      <c r="D4647" t="s">
        <v>3090</v>
      </c>
      <c r="F4647">
        <v>1</v>
      </c>
      <c r="G4647">
        <v>0</v>
      </c>
      <c r="H4647">
        <v>15.06</v>
      </c>
      <c r="I4647">
        <v>15.06</v>
      </c>
      <c r="K4647"/>
      <c r="N4647" t="s">
        <v>3091</v>
      </c>
      <c r="O4647" t="s">
        <v>3092</v>
      </c>
      <c r="P4647" t="s">
        <v>3093</v>
      </c>
      <c r="R4647" t="s">
        <v>3094</v>
      </c>
    </row>
    <row r="4648" spans="1:18" x14ac:dyDescent="0.25">
      <c r="A4648">
        <v>25401600</v>
      </c>
      <c r="B4648" t="s">
        <v>3089</v>
      </c>
      <c r="D4648" t="s">
        <v>3090</v>
      </c>
      <c r="F4648">
        <v>1</v>
      </c>
      <c r="G4648">
        <v>0</v>
      </c>
      <c r="H4648">
        <v>15.056296296296299</v>
      </c>
      <c r="I4648">
        <v>15.056296296296299</v>
      </c>
      <c r="K4648"/>
      <c r="N4648" t="s">
        <v>3091</v>
      </c>
      <c r="O4648" t="s">
        <v>3092</v>
      </c>
      <c r="P4648" t="s">
        <v>3093</v>
      </c>
      <c r="R4648" t="s">
        <v>3094</v>
      </c>
    </row>
    <row r="4649" spans="1:18" x14ac:dyDescent="0.25">
      <c r="A4649">
        <v>25401700</v>
      </c>
      <c r="B4649" t="s">
        <v>3089</v>
      </c>
      <c r="D4649" t="s">
        <v>3090</v>
      </c>
      <c r="F4649">
        <v>1</v>
      </c>
      <c r="G4649">
        <v>0</v>
      </c>
      <c r="H4649">
        <v>4.8</v>
      </c>
      <c r="I4649">
        <v>4.8</v>
      </c>
      <c r="K4649"/>
      <c r="N4649" t="s">
        <v>3091</v>
      </c>
      <c r="O4649" t="s">
        <v>3092</v>
      </c>
      <c r="P4649" t="s">
        <v>3093</v>
      </c>
      <c r="R4649" t="s">
        <v>3094</v>
      </c>
    </row>
    <row r="4650" spans="1:18" x14ac:dyDescent="0.25">
      <c r="A4650">
        <v>25401800</v>
      </c>
      <c r="B4650" t="s">
        <v>3089</v>
      </c>
      <c r="D4650" t="s">
        <v>3090</v>
      </c>
      <c r="F4650">
        <v>1</v>
      </c>
      <c r="G4650">
        <v>0</v>
      </c>
      <c r="H4650">
        <v>4.8</v>
      </c>
      <c r="I4650">
        <v>4.8</v>
      </c>
      <c r="K4650"/>
      <c r="N4650" t="s">
        <v>3091</v>
      </c>
      <c r="O4650" t="s">
        <v>3092</v>
      </c>
      <c r="P4650" t="s">
        <v>3093</v>
      </c>
      <c r="R4650" t="s">
        <v>3094</v>
      </c>
    </row>
    <row r="4651" spans="1:18" x14ac:dyDescent="0.25">
      <c r="A4651">
        <v>25401900</v>
      </c>
      <c r="B4651" t="s">
        <v>3089</v>
      </c>
      <c r="D4651" t="s">
        <v>3090</v>
      </c>
      <c r="F4651">
        <v>1</v>
      </c>
      <c r="G4651">
        <v>0</v>
      </c>
      <c r="H4651">
        <v>34.32</v>
      </c>
      <c r="I4651">
        <v>34.32</v>
      </c>
      <c r="K4651"/>
      <c r="N4651" t="s">
        <v>3091</v>
      </c>
      <c r="O4651" t="s">
        <v>3092</v>
      </c>
      <c r="P4651" t="s">
        <v>3093</v>
      </c>
      <c r="R4651" t="s">
        <v>3094</v>
      </c>
    </row>
    <row r="4652" spans="1:18" x14ac:dyDescent="0.25">
      <c r="A4652">
        <v>25402000</v>
      </c>
      <c r="B4652" t="s">
        <v>3089</v>
      </c>
      <c r="D4652" t="s">
        <v>3090</v>
      </c>
      <c r="F4652">
        <v>1</v>
      </c>
      <c r="G4652">
        <v>0</v>
      </c>
      <c r="H4652">
        <v>34.32</v>
      </c>
      <c r="I4652">
        <v>34.32</v>
      </c>
      <c r="K4652"/>
      <c r="N4652" t="s">
        <v>3091</v>
      </c>
      <c r="O4652" t="s">
        <v>3092</v>
      </c>
      <c r="P4652" t="s">
        <v>3093</v>
      </c>
      <c r="R4652" t="s">
        <v>3094</v>
      </c>
    </row>
    <row r="4653" spans="1:18" x14ac:dyDescent="0.25">
      <c r="A4653">
        <v>25402100</v>
      </c>
      <c r="B4653" t="s">
        <v>3089</v>
      </c>
      <c r="D4653" t="s">
        <v>3090</v>
      </c>
      <c r="F4653">
        <v>1</v>
      </c>
      <c r="G4653">
        <v>0</v>
      </c>
      <c r="H4653">
        <v>0</v>
      </c>
      <c r="I4653">
        <v>0</v>
      </c>
      <c r="K4653"/>
      <c r="N4653" t="s">
        <v>3091</v>
      </c>
      <c r="O4653" t="s">
        <v>3092</v>
      </c>
      <c r="P4653" t="s">
        <v>3093</v>
      </c>
      <c r="R4653" t="s">
        <v>3094</v>
      </c>
    </row>
    <row r="4654" spans="1:18" x14ac:dyDescent="0.25">
      <c r="A4654">
        <v>25402200</v>
      </c>
      <c r="B4654" t="s">
        <v>3089</v>
      </c>
      <c r="D4654" t="s">
        <v>3090</v>
      </c>
      <c r="F4654">
        <v>1</v>
      </c>
      <c r="G4654">
        <v>0</v>
      </c>
      <c r="H4654">
        <v>207.36789999999999</v>
      </c>
      <c r="I4654">
        <v>207.36789999999999</v>
      </c>
      <c r="K4654"/>
      <c r="N4654" t="s">
        <v>3091</v>
      </c>
      <c r="O4654" t="s">
        <v>3092</v>
      </c>
      <c r="P4654" t="s">
        <v>3093</v>
      </c>
      <c r="R4654" t="s">
        <v>3094</v>
      </c>
    </row>
    <row r="4655" spans="1:18" x14ac:dyDescent="0.25">
      <c r="A4655">
        <v>25402300</v>
      </c>
      <c r="B4655" t="s">
        <v>3089</v>
      </c>
      <c r="D4655" t="s">
        <v>3090</v>
      </c>
      <c r="F4655">
        <v>1</v>
      </c>
      <c r="G4655">
        <v>0</v>
      </c>
      <c r="H4655">
        <v>0.21</v>
      </c>
      <c r="I4655">
        <v>0.21</v>
      </c>
      <c r="K4655"/>
      <c r="N4655" t="s">
        <v>3091</v>
      </c>
      <c r="O4655" t="s">
        <v>3092</v>
      </c>
      <c r="P4655" t="s">
        <v>3093</v>
      </c>
      <c r="R4655" t="s">
        <v>3094</v>
      </c>
    </row>
    <row r="4656" spans="1:18" x14ac:dyDescent="0.25">
      <c r="A4656">
        <v>25402400</v>
      </c>
      <c r="B4656" t="s">
        <v>3089</v>
      </c>
      <c r="D4656" t="s">
        <v>3090</v>
      </c>
      <c r="F4656">
        <v>1</v>
      </c>
      <c r="G4656">
        <v>0</v>
      </c>
      <c r="H4656">
        <v>0.2172</v>
      </c>
      <c r="I4656">
        <v>0.2172</v>
      </c>
      <c r="K4656"/>
      <c r="N4656" t="s">
        <v>3091</v>
      </c>
      <c r="O4656" t="s">
        <v>3092</v>
      </c>
      <c r="P4656" t="s">
        <v>3093</v>
      </c>
      <c r="R4656" t="s">
        <v>3094</v>
      </c>
    </row>
    <row r="4657" spans="1:18" x14ac:dyDescent="0.25">
      <c r="A4657">
        <v>25402500</v>
      </c>
      <c r="B4657" t="s">
        <v>3089</v>
      </c>
      <c r="D4657" t="s">
        <v>3090</v>
      </c>
      <c r="F4657">
        <v>1</v>
      </c>
      <c r="G4657">
        <v>0</v>
      </c>
      <c r="H4657">
        <v>3.48</v>
      </c>
      <c r="I4657">
        <v>3.48</v>
      </c>
      <c r="K4657"/>
      <c r="N4657" t="s">
        <v>3091</v>
      </c>
      <c r="O4657" t="s">
        <v>3092</v>
      </c>
      <c r="P4657" t="s">
        <v>3093</v>
      </c>
      <c r="R4657" t="s">
        <v>3094</v>
      </c>
    </row>
    <row r="4658" spans="1:18" x14ac:dyDescent="0.25">
      <c r="A4658">
        <v>25404000</v>
      </c>
      <c r="B4658" t="s">
        <v>3089</v>
      </c>
      <c r="D4658" t="s">
        <v>3090</v>
      </c>
      <c r="F4658">
        <v>1</v>
      </c>
      <c r="G4658">
        <v>0</v>
      </c>
      <c r="H4658">
        <v>10.41</v>
      </c>
      <c r="I4658">
        <v>10.41</v>
      </c>
      <c r="K4658"/>
      <c r="N4658" t="s">
        <v>3091</v>
      </c>
      <c r="O4658" t="s">
        <v>3092</v>
      </c>
      <c r="P4658" t="s">
        <v>3093</v>
      </c>
      <c r="R4658" t="s">
        <v>3094</v>
      </c>
    </row>
    <row r="4659" spans="1:18" x14ac:dyDescent="0.25">
      <c r="A4659">
        <v>25404100</v>
      </c>
      <c r="B4659" t="s">
        <v>3089</v>
      </c>
      <c r="D4659" t="s">
        <v>3090</v>
      </c>
      <c r="F4659">
        <v>1</v>
      </c>
      <c r="G4659">
        <v>0</v>
      </c>
      <c r="H4659">
        <v>1.0124222222222199</v>
      </c>
      <c r="I4659">
        <v>1.0124222222222199</v>
      </c>
      <c r="K4659"/>
      <c r="N4659" t="s">
        <v>3091</v>
      </c>
      <c r="O4659" t="s">
        <v>3092</v>
      </c>
      <c r="P4659" t="s">
        <v>3093</v>
      </c>
      <c r="R4659" t="s">
        <v>3094</v>
      </c>
    </row>
    <row r="4660" spans="1:18" x14ac:dyDescent="0.25">
      <c r="A4660">
        <v>25404200</v>
      </c>
      <c r="B4660" t="s">
        <v>3089</v>
      </c>
      <c r="D4660" t="s">
        <v>3090</v>
      </c>
      <c r="F4660">
        <v>1</v>
      </c>
      <c r="G4660">
        <v>0</v>
      </c>
      <c r="H4660">
        <v>12.54</v>
      </c>
      <c r="I4660">
        <v>12.54</v>
      </c>
      <c r="K4660"/>
      <c r="N4660" t="s">
        <v>3091</v>
      </c>
      <c r="O4660" t="s">
        <v>3092</v>
      </c>
      <c r="P4660" t="s">
        <v>3093</v>
      </c>
      <c r="R4660" t="s">
        <v>3094</v>
      </c>
    </row>
    <row r="4661" spans="1:18" x14ac:dyDescent="0.25">
      <c r="A4661">
        <v>25404300</v>
      </c>
      <c r="B4661" t="s">
        <v>3089</v>
      </c>
      <c r="D4661" t="s">
        <v>3090</v>
      </c>
      <c r="F4661">
        <v>1</v>
      </c>
      <c r="G4661">
        <v>0</v>
      </c>
      <c r="H4661">
        <v>12.54</v>
      </c>
      <c r="I4661">
        <v>12.54</v>
      </c>
      <c r="K4661"/>
      <c r="N4661" t="s">
        <v>3091</v>
      </c>
      <c r="O4661" t="s">
        <v>3092</v>
      </c>
      <c r="P4661" t="s">
        <v>3093</v>
      </c>
      <c r="R4661" t="s">
        <v>3094</v>
      </c>
    </row>
    <row r="4662" spans="1:18" x14ac:dyDescent="0.25">
      <c r="A4662">
        <v>25404400</v>
      </c>
      <c r="B4662" t="s">
        <v>3089</v>
      </c>
      <c r="D4662" t="s">
        <v>3090</v>
      </c>
      <c r="F4662">
        <v>1</v>
      </c>
      <c r="G4662">
        <v>0</v>
      </c>
      <c r="H4662">
        <v>12.276666666666699</v>
      </c>
      <c r="I4662">
        <v>12.276666666666699</v>
      </c>
      <c r="K4662"/>
      <c r="N4662" t="s">
        <v>3091</v>
      </c>
      <c r="O4662" t="s">
        <v>3092</v>
      </c>
      <c r="P4662" t="s">
        <v>3093</v>
      </c>
      <c r="R4662" t="s">
        <v>3094</v>
      </c>
    </row>
    <row r="4663" spans="1:18" x14ac:dyDescent="0.25">
      <c r="A4663">
        <v>25404500</v>
      </c>
      <c r="B4663" t="s">
        <v>3089</v>
      </c>
      <c r="D4663" t="s">
        <v>3090</v>
      </c>
      <c r="F4663">
        <v>1</v>
      </c>
      <c r="G4663">
        <v>0</v>
      </c>
      <c r="H4663">
        <v>128.09202266835001</v>
      </c>
      <c r="I4663">
        <v>128.09202266835001</v>
      </c>
      <c r="K4663"/>
      <c r="N4663" t="s">
        <v>3091</v>
      </c>
      <c r="O4663" t="s">
        <v>3092</v>
      </c>
      <c r="P4663" t="s">
        <v>3093</v>
      </c>
      <c r="R4663" t="s">
        <v>3094</v>
      </c>
    </row>
    <row r="4664" spans="1:18" x14ac:dyDescent="0.25">
      <c r="A4664">
        <v>25404600</v>
      </c>
      <c r="B4664" t="s">
        <v>3089</v>
      </c>
      <c r="D4664" t="s">
        <v>3090</v>
      </c>
      <c r="F4664">
        <v>1</v>
      </c>
      <c r="G4664">
        <v>0</v>
      </c>
      <c r="H4664">
        <v>3.1</v>
      </c>
      <c r="I4664">
        <v>3.1</v>
      </c>
      <c r="K4664"/>
      <c r="N4664" t="s">
        <v>3091</v>
      </c>
      <c r="O4664" t="s">
        <v>3092</v>
      </c>
      <c r="P4664" t="s">
        <v>3093</v>
      </c>
      <c r="R4664" t="s">
        <v>3094</v>
      </c>
    </row>
    <row r="4665" spans="1:18" x14ac:dyDescent="0.25">
      <c r="A4665">
        <v>25404700</v>
      </c>
      <c r="B4665" t="s">
        <v>3089</v>
      </c>
      <c r="D4665" t="s">
        <v>3090</v>
      </c>
      <c r="F4665">
        <v>1</v>
      </c>
      <c r="G4665">
        <v>0</v>
      </c>
      <c r="H4665">
        <v>5.21</v>
      </c>
      <c r="I4665">
        <v>5.21</v>
      </c>
      <c r="K4665"/>
      <c r="N4665" t="s">
        <v>3091</v>
      </c>
      <c r="O4665" t="s">
        <v>3092</v>
      </c>
      <c r="P4665" t="s">
        <v>3093</v>
      </c>
      <c r="R4665" t="s">
        <v>3094</v>
      </c>
    </row>
    <row r="4666" spans="1:18" x14ac:dyDescent="0.25">
      <c r="A4666">
        <v>25404800</v>
      </c>
      <c r="B4666" t="s">
        <v>3089</v>
      </c>
      <c r="D4666" t="s">
        <v>3090</v>
      </c>
      <c r="F4666">
        <v>1</v>
      </c>
      <c r="G4666">
        <v>0</v>
      </c>
      <c r="H4666">
        <v>5.7</v>
      </c>
      <c r="I4666">
        <v>5.7</v>
      </c>
      <c r="K4666"/>
      <c r="N4666" t="s">
        <v>3091</v>
      </c>
      <c r="O4666" t="s">
        <v>3092</v>
      </c>
      <c r="P4666" t="s">
        <v>3093</v>
      </c>
      <c r="R4666" t="s">
        <v>3094</v>
      </c>
    </row>
    <row r="4667" spans="1:18" x14ac:dyDescent="0.25">
      <c r="A4667">
        <v>25404900</v>
      </c>
      <c r="B4667" t="s">
        <v>3089</v>
      </c>
      <c r="D4667" t="s">
        <v>3090</v>
      </c>
      <c r="F4667">
        <v>1</v>
      </c>
      <c r="G4667">
        <v>0</v>
      </c>
      <c r="H4667">
        <v>4.25</v>
      </c>
      <c r="I4667">
        <v>4.25</v>
      </c>
      <c r="K4667"/>
      <c r="N4667" t="s">
        <v>3091</v>
      </c>
      <c r="O4667" t="s">
        <v>3092</v>
      </c>
      <c r="P4667" t="s">
        <v>3093</v>
      </c>
      <c r="R4667" t="s">
        <v>3094</v>
      </c>
    </row>
    <row r="4668" spans="1:18" x14ac:dyDescent="0.25">
      <c r="A4668">
        <v>25405000</v>
      </c>
      <c r="B4668" t="s">
        <v>3089</v>
      </c>
      <c r="D4668" t="s">
        <v>3090</v>
      </c>
      <c r="F4668">
        <v>1</v>
      </c>
      <c r="G4668">
        <v>0</v>
      </c>
      <c r="H4668">
        <v>0.44</v>
      </c>
      <c r="I4668">
        <v>0.44</v>
      </c>
      <c r="K4668"/>
      <c r="N4668" t="s">
        <v>3091</v>
      </c>
      <c r="O4668" t="s">
        <v>3092</v>
      </c>
      <c r="P4668" t="s">
        <v>3093</v>
      </c>
      <c r="R4668" t="s">
        <v>3094</v>
      </c>
    </row>
    <row r="4669" spans="1:18" x14ac:dyDescent="0.25">
      <c r="A4669">
        <v>25405100</v>
      </c>
      <c r="B4669" t="s">
        <v>3089</v>
      </c>
      <c r="D4669" t="s">
        <v>3090</v>
      </c>
      <c r="F4669">
        <v>1</v>
      </c>
      <c r="G4669">
        <v>0</v>
      </c>
      <c r="H4669">
        <v>6.6612999999999998</v>
      </c>
      <c r="I4669">
        <v>6.6612999999999998</v>
      </c>
      <c r="K4669"/>
      <c r="N4669" t="s">
        <v>3091</v>
      </c>
      <c r="O4669" t="s">
        <v>3092</v>
      </c>
      <c r="P4669" t="s">
        <v>3093</v>
      </c>
      <c r="R4669" t="s">
        <v>3094</v>
      </c>
    </row>
    <row r="4670" spans="1:18" x14ac:dyDescent="0.25">
      <c r="A4670">
        <v>25412400</v>
      </c>
      <c r="B4670" t="s">
        <v>3089</v>
      </c>
      <c r="D4670" t="s">
        <v>3090</v>
      </c>
      <c r="F4670">
        <v>1</v>
      </c>
      <c r="G4670">
        <v>0</v>
      </c>
      <c r="H4670">
        <v>0</v>
      </c>
      <c r="I4670">
        <v>0</v>
      </c>
      <c r="K4670"/>
      <c r="N4670" t="s">
        <v>3091</v>
      </c>
      <c r="O4670" t="s">
        <v>3092</v>
      </c>
      <c r="P4670" t="s">
        <v>3093</v>
      </c>
      <c r="R4670" t="s">
        <v>3094</v>
      </c>
    </row>
    <row r="4671" spans="1:18" x14ac:dyDescent="0.25">
      <c r="A4671">
        <v>25412500</v>
      </c>
      <c r="B4671" t="s">
        <v>3089</v>
      </c>
      <c r="D4671" t="s">
        <v>3090</v>
      </c>
      <c r="F4671">
        <v>1</v>
      </c>
      <c r="G4671">
        <v>0</v>
      </c>
      <c r="H4671">
        <v>11.3</v>
      </c>
      <c r="I4671">
        <v>11.3</v>
      </c>
      <c r="K4671"/>
      <c r="N4671" t="s">
        <v>3091</v>
      </c>
      <c r="O4671" t="s">
        <v>3092</v>
      </c>
      <c r="P4671" t="s">
        <v>3093</v>
      </c>
      <c r="R4671" t="s">
        <v>3094</v>
      </c>
    </row>
    <row r="4672" spans="1:18" x14ac:dyDescent="0.25">
      <c r="A4672">
        <v>25412600</v>
      </c>
      <c r="B4672" t="s">
        <v>3089</v>
      </c>
      <c r="D4672" t="s">
        <v>3090</v>
      </c>
      <c r="F4672">
        <v>1</v>
      </c>
      <c r="G4672">
        <v>0</v>
      </c>
      <c r="H4672">
        <v>0</v>
      </c>
      <c r="I4672">
        <v>0</v>
      </c>
      <c r="K4672"/>
      <c r="N4672" t="s">
        <v>3091</v>
      </c>
      <c r="O4672" t="s">
        <v>3092</v>
      </c>
      <c r="P4672" t="s">
        <v>3093</v>
      </c>
      <c r="R4672" t="s">
        <v>3094</v>
      </c>
    </row>
    <row r="4673" spans="1:18" x14ac:dyDescent="0.25">
      <c r="A4673">
        <v>25412700</v>
      </c>
      <c r="B4673" t="s">
        <v>3089</v>
      </c>
      <c r="D4673" t="s">
        <v>3090</v>
      </c>
      <c r="F4673">
        <v>1</v>
      </c>
      <c r="G4673">
        <v>0</v>
      </c>
      <c r="H4673">
        <v>10.41</v>
      </c>
      <c r="I4673">
        <v>10.41</v>
      </c>
      <c r="K4673"/>
      <c r="N4673" t="s">
        <v>3091</v>
      </c>
      <c r="O4673" t="s">
        <v>3092</v>
      </c>
      <c r="P4673" t="s">
        <v>3093</v>
      </c>
      <c r="R4673" t="s">
        <v>3094</v>
      </c>
    </row>
    <row r="4674" spans="1:18" x14ac:dyDescent="0.25">
      <c r="A4674">
        <v>25412800</v>
      </c>
      <c r="B4674" t="s">
        <v>3089</v>
      </c>
      <c r="D4674" t="s">
        <v>3090</v>
      </c>
      <c r="F4674">
        <v>1</v>
      </c>
      <c r="G4674">
        <v>0</v>
      </c>
      <c r="H4674">
        <v>0</v>
      </c>
      <c r="I4674">
        <v>0</v>
      </c>
      <c r="K4674"/>
      <c r="N4674" t="s">
        <v>3091</v>
      </c>
      <c r="O4674" t="s">
        <v>3092</v>
      </c>
      <c r="P4674" t="s">
        <v>3093</v>
      </c>
      <c r="R4674" t="s">
        <v>3094</v>
      </c>
    </row>
    <row r="4675" spans="1:18" x14ac:dyDescent="0.25">
      <c r="A4675">
        <v>25412900</v>
      </c>
      <c r="B4675" t="s">
        <v>3089</v>
      </c>
      <c r="D4675" t="s">
        <v>3090</v>
      </c>
      <c r="F4675">
        <v>1</v>
      </c>
      <c r="G4675">
        <v>0</v>
      </c>
      <c r="H4675">
        <v>3.6192899999999999</v>
      </c>
      <c r="I4675">
        <v>3.6192899999999999</v>
      </c>
      <c r="K4675"/>
      <c r="N4675" t="s">
        <v>3091</v>
      </c>
      <c r="O4675" t="s">
        <v>3092</v>
      </c>
      <c r="P4675" t="s">
        <v>3093</v>
      </c>
      <c r="R4675" t="s">
        <v>3094</v>
      </c>
    </row>
    <row r="4676" spans="1:18" x14ac:dyDescent="0.25">
      <c r="A4676">
        <v>25413000</v>
      </c>
      <c r="B4676" t="s">
        <v>3089</v>
      </c>
      <c r="D4676" t="s">
        <v>3090</v>
      </c>
      <c r="F4676">
        <v>1</v>
      </c>
      <c r="G4676">
        <v>0</v>
      </c>
      <c r="H4676">
        <v>3.6192899999999999</v>
      </c>
      <c r="I4676">
        <v>3.6192899999999999</v>
      </c>
      <c r="K4676"/>
      <c r="N4676" t="s">
        <v>3091</v>
      </c>
      <c r="O4676" t="s">
        <v>3092</v>
      </c>
      <c r="P4676" t="s">
        <v>3093</v>
      </c>
      <c r="R4676" t="s">
        <v>3094</v>
      </c>
    </row>
    <row r="4677" spans="1:18" x14ac:dyDescent="0.25">
      <c r="A4677">
        <v>25413100</v>
      </c>
      <c r="B4677" t="s">
        <v>3089</v>
      </c>
      <c r="D4677" t="s">
        <v>3090</v>
      </c>
      <c r="F4677">
        <v>1</v>
      </c>
      <c r="G4677">
        <v>0</v>
      </c>
      <c r="H4677">
        <v>18.899999999999999</v>
      </c>
      <c r="I4677">
        <v>18.899999999999999</v>
      </c>
      <c r="K4677"/>
      <c r="N4677" t="s">
        <v>3091</v>
      </c>
      <c r="O4677" t="s">
        <v>3092</v>
      </c>
      <c r="P4677" t="s">
        <v>3093</v>
      </c>
      <c r="R4677" t="s">
        <v>3094</v>
      </c>
    </row>
    <row r="4678" spans="1:18" x14ac:dyDescent="0.25">
      <c r="A4678">
        <v>25413101</v>
      </c>
      <c r="B4678" t="s">
        <v>3089</v>
      </c>
      <c r="D4678" t="s">
        <v>3090</v>
      </c>
      <c r="F4678">
        <v>1</v>
      </c>
      <c r="G4678">
        <v>0</v>
      </c>
      <c r="H4678">
        <v>4.923</v>
      </c>
      <c r="I4678">
        <v>4.923</v>
      </c>
      <c r="K4678"/>
      <c r="N4678" t="s">
        <v>3091</v>
      </c>
      <c r="O4678" t="s">
        <v>3092</v>
      </c>
      <c r="P4678" t="s">
        <v>3093</v>
      </c>
      <c r="R4678" t="s">
        <v>3094</v>
      </c>
    </row>
    <row r="4679" spans="1:18" x14ac:dyDescent="0.25">
      <c r="A4679">
        <v>25413102</v>
      </c>
      <c r="B4679" t="s">
        <v>3089</v>
      </c>
      <c r="D4679" t="s">
        <v>3090</v>
      </c>
      <c r="F4679">
        <v>1</v>
      </c>
      <c r="G4679">
        <v>0</v>
      </c>
      <c r="H4679">
        <v>4.923</v>
      </c>
      <c r="I4679">
        <v>4.923</v>
      </c>
      <c r="K4679"/>
      <c r="N4679" t="s">
        <v>3091</v>
      </c>
      <c r="O4679" t="s">
        <v>3092</v>
      </c>
      <c r="P4679" t="s">
        <v>3093</v>
      </c>
      <c r="R4679" t="s">
        <v>3094</v>
      </c>
    </row>
    <row r="4680" spans="1:18" x14ac:dyDescent="0.25">
      <c r="A4680">
        <v>25413200</v>
      </c>
      <c r="B4680" t="s">
        <v>3089</v>
      </c>
      <c r="D4680" t="s">
        <v>3090</v>
      </c>
      <c r="F4680">
        <v>1</v>
      </c>
      <c r="G4680">
        <v>0</v>
      </c>
      <c r="H4680">
        <v>36.78</v>
      </c>
      <c r="I4680">
        <v>36.78</v>
      </c>
      <c r="K4680"/>
      <c r="N4680" t="s">
        <v>3091</v>
      </c>
      <c r="O4680" t="s">
        <v>3092</v>
      </c>
      <c r="P4680" t="s">
        <v>3093</v>
      </c>
      <c r="R4680" t="s">
        <v>3094</v>
      </c>
    </row>
    <row r="4681" spans="1:18" x14ac:dyDescent="0.25">
      <c r="A4681">
        <v>25413300</v>
      </c>
      <c r="B4681" t="s">
        <v>3089</v>
      </c>
      <c r="D4681" t="s">
        <v>3090</v>
      </c>
      <c r="F4681">
        <v>1</v>
      </c>
      <c r="G4681">
        <v>0</v>
      </c>
      <c r="H4681">
        <v>0.23150000000000001</v>
      </c>
      <c r="I4681">
        <v>0.23150000000000001</v>
      </c>
      <c r="K4681"/>
      <c r="N4681" t="s">
        <v>3091</v>
      </c>
      <c r="O4681" t="s">
        <v>3092</v>
      </c>
      <c r="P4681" t="s">
        <v>3093</v>
      </c>
      <c r="R4681" t="s">
        <v>3094</v>
      </c>
    </row>
    <row r="4682" spans="1:18" x14ac:dyDescent="0.25">
      <c r="A4682">
        <v>25413400</v>
      </c>
      <c r="B4682" t="s">
        <v>3089</v>
      </c>
      <c r="D4682" t="s">
        <v>3090</v>
      </c>
      <c r="F4682">
        <v>1</v>
      </c>
      <c r="G4682">
        <v>0</v>
      </c>
      <c r="H4682">
        <v>0.23100000000000001</v>
      </c>
      <c r="I4682">
        <v>0.23100000000000001</v>
      </c>
      <c r="K4682"/>
      <c r="N4682" t="s">
        <v>3091</v>
      </c>
      <c r="O4682" t="s">
        <v>3092</v>
      </c>
      <c r="P4682" t="s">
        <v>3093</v>
      </c>
      <c r="R4682" t="s">
        <v>3094</v>
      </c>
    </row>
    <row r="4683" spans="1:18" x14ac:dyDescent="0.25">
      <c r="A4683">
        <v>25413500</v>
      </c>
      <c r="B4683" t="s">
        <v>3089</v>
      </c>
      <c r="D4683" t="s">
        <v>3090</v>
      </c>
      <c r="F4683">
        <v>1</v>
      </c>
      <c r="G4683">
        <v>0</v>
      </c>
      <c r="H4683">
        <v>30</v>
      </c>
      <c r="I4683">
        <v>30</v>
      </c>
      <c r="K4683"/>
      <c r="N4683" t="s">
        <v>3091</v>
      </c>
      <c r="O4683" t="s">
        <v>3092</v>
      </c>
      <c r="P4683" t="s">
        <v>3093</v>
      </c>
      <c r="R4683" t="s">
        <v>3094</v>
      </c>
    </row>
    <row r="4684" spans="1:18" x14ac:dyDescent="0.25">
      <c r="A4684">
        <v>25413600</v>
      </c>
      <c r="B4684" t="s">
        <v>3089</v>
      </c>
      <c r="D4684" t="s">
        <v>3090</v>
      </c>
      <c r="F4684">
        <v>1</v>
      </c>
      <c r="G4684">
        <v>0</v>
      </c>
      <c r="H4684">
        <v>7.02</v>
      </c>
      <c r="I4684">
        <v>7.02</v>
      </c>
      <c r="K4684"/>
      <c r="N4684" t="s">
        <v>3091</v>
      </c>
      <c r="O4684" t="s">
        <v>3092</v>
      </c>
      <c r="P4684" t="s">
        <v>3093</v>
      </c>
      <c r="R4684" t="s">
        <v>3094</v>
      </c>
    </row>
    <row r="4685" spans="1:18" x14ac:dyDescent="0.25">
      <c r="A4685">
        <v>25413700</v>
      </c>
      <c r="B4685" t="s">
        <v>3089</v>
      </c>
      <c r="D4685" t="s">
        <v>3090</v>
      </c>
      <c r="F4685">
        <v>1</v>
      </c>
      <c r="G4685">
        <v>0</v>
      </c>
      <c r="H4685">
        <v>4.0199999999999996</v>
      </c>
      <c r="I4685">
        <v>4.0199999999999996</v>
      </c>
      <c r="K4685"/>
      <c r="N4685" t="s">
        <v>3091</v>
      </c>
      <c r="O4685" t="s">
        <v>3092</v>
      </c>
      <c r="P4685" t="s">
        <v>3093</v>
      </c>
      <c r="R4685" t="s">
        <v>3094</v>
      </c>
    </row>
    <row r="4686" spans="1:18" x14ac:dyDescent="0.25">
      <c r="A4686">
        <v>25413800</v>
      </c>
      <c r="B4686" t="s">
        <v>3089</v>
      </c>
      <c r="D4686" t="s">
        <v>3090</v>
      </c>
      <c r="F4686">
        <v>1</v>
      </c>
      <c r="G4686">
        <v>0</v>
      </c>
      <c r="H4686">
        <v>0.8125</v>
      </c>
      <c r="I4686">
        <v>0.8125</v>
      </c>
      <c r="K4686"/>
      <c r="N4686" t="s">
        <v>3091</v>
      </c>
      <c r="O4686" t="s">
        <v>3092</v>
      </c>
      <c r="P4686" t="s">
        <v>3093</v>
      </c>
      <c r="R4686" t="s">
        <v>3094</v>
      </c>
    </row>
    <row r="4687" spans="1:18" x14ac:dyDescent="0.25">
      <c r="A4687">
        <v>25413900</v>
      </c>
      <c r="B4687" t="s">
        <v>3089</v>
      </c>
      <c r="D4687" t="s">
        <v>3090</v>
      </c>
      <c r="F4687">
        <v>1</v>
      </c>
      <c r="G4687">
        <v>0</v>
      </c>
      <c r="H4687">
        <v>31.6</v>
      </c>
      <c r="I4687">
        <v>31.6</v>
      </c>
      <c r="K4687"/>
      <c r="N4687" t="s">
        <v>3091</v>
      </c>
      <c r="O4687" t="s">
        <v>3092</v>
      </c>
      <c r="P4687" t="s">
        <v>3093</v>
      </c>
      <c r="R4687" t="s">
        <v>3094</v>
      </c>
    </row>
    <row r="4688" spans="1:18" x14ac:dyDescent="0.25">
      <c r="A4688">
        <v>25414000</v>
      </c>
      <c r="B4688" t="s">
        <v>3089</v>
      </c>
      <c r="D4688" t="s">
        <v>3090</v>
      </c>
      <c r="F4688">
        <v>1</v>
      </c>
      <c r="G4688">
        <v>0</v>
      </c>
      <c r="H4688">
        <v>2.65</v>
      </c>
      <c r="I4688">
        <v>2.65</v>
      </c>
      <c r="K4688"/>
      <c r="N4688" t="s">
        <v>3091</v>
      </c>
      <c r="O4688" t="s">
        <v>3092</v>
      </c>
      <c r="P4688" t="s">
        <v>3093</v>
      </c>
      <c r="R4688" t="s">
        <v>3094</v>
      </c>
    </row>
    <row r="4689" spans="1:18" x14ac:dyDescent="0.25">
      <c r="A4689">
        <v>25414100</v>
      </c>
      <c r="B4689" t="s">
        <v>3089</v>
      </c>
      <c r="D4689" t="s">
        <v>3090</v>
      </c>
      <c r="F4689">
        <v>1</v>
      </c>
      <c r="G4689">
        <v>0</v>
      </c>
      <c r="H4689">
        <v>3.99</v>
      </c>
      <c r="I4689">
        <v>3.99</v>
      </c>
      <c r="K4689"/>
      <c r="N4689" t="s">
        <v>3091</v>
      </c>
      <c r="O4689" t="s">
        <v>3092</v>
      </c>
      <c r="P4689" t="s">
        <v>3093</v>
      </c>
      <c r="R4689" t="s">
        <v>3094</v>
      </c>
    </row>
    <row r="4690" spans="1:18" x14ac:dyDescent="0.25">
      <c r="A4690">
        <v>25414200</v>
      </c>
      <c r="B4690" t="s">
        <v>3089</v>
      </c>
      <c r="D4690" t="s">
        <v>3090</v>
      </c>
      <c r="F4690">
        <v>1</v>
      </c>
      <c r="G4690">
        <v>0</v>
      </c>
      <c r="H4690">
        <v>10.18</v>
      </c>
      <c r="I4690">
        <v>10.18</v>
      </c>
      <c r="K4690"/>
      <c r="N4690" t="s">
        <v>3091</v>
      </c>
      <c r="O4690" t="s">
        <v>3092</v>
      </c>
      <c r="P4690" t="s">
        <v>3093</v>
      </c>
      <c r="R4690" t="s">
        <v>3094</v>
      </c>
    </row>
    <row r="4691" spans="1:18" x14ac:dyDescent="0.25">
      <c r="A4691">
        <v>25414300</v>
      </c>
      <c r="B4691" t="s">
        <v>3089</v>
      </c>
      <c r="D4691" t="s">
        <v>3090</v>
      </c>
      <c r="F4691">
        <v>1</v>
      </c>
      <c r="G4691">
        <v>0</v>
      </c>
      <c r="H4691">
        <v>0.67</v>
      </c>
      <c r="I4691">
        <v>0.67</v>
      </c>
      <c r="K4691"/>
      <c r="N4691" t="s">
        <v>3091</v>
      </c>
      <c r="O4691" t="s">
        <v>3092</v>
      </c>
      <c r="P4691" t="s">
        <v>3093</v>
      </c>
      <c r="R4691" t="s">
        <v>3094</v>
      </c>
    </row>
    <row r="4692" spans="1:18" x14ac:dyDescent="0.25">
      <c r="A4692">
        <v>25414400</v>
      </c>
      <c r="B4692" t="s">
        <v>3089</v>
      </c>
      <c r="D4692" t="s">
        <v>3090</v>
      </c>
      <c r="F4692">
        <v>1</v>
      </c>
      <c r="G4692">
        <v>0</v>
      </c>
      <c r="H4692">
        <v>0.86</v>
      </c>
      <c r="I4692">
        <v>0.86</v>
      </c>
      <c r="K4692"/>
      <c r="N4692" t="s">
        <v>3091</v>
      </c>
      <c r="O4692" t="s">
        <v>3092</v>
      </c>
      <c r="P4692" t="s">
        <v>3093</v>
      </c>
      <c r="R4692" t="s">
        <v>3094</v>
      </c>
    </row>
    <row r="4693" spans="1:18" x14ac:dyDescent="0.25">
      <c r="A4693">
        <v>25414500</v>
      </c>
      <c r="B4693" t="s">
        <v>3089</v>
      </c>
      <c r="D4693" t="s">
        <v>3090</v>
      </c>
      <c r="F4693">
        <v>1</v>
      </c>
      <c r="G4693">
        <v>0</v>
      </c>
      <c r="H4693">
        <v>7.98</v>
      </c>
      <c r="I4693">
        <v>7.98</v>
      </c>
      <c r="K4693"/>
      <c r="N4693" t="s">
        <v>3091</v>
      </c>
      <c r="O4693" t="s">
        <v>3092</v>
      </c>
      <c r="P4693" t="s">
        <v>3093</v>
      </c>
      <c r="R4693" t="s">
        <v>3094</v>
      </c>
    </row>
    <row r="4694" spans="1:18" x14ac:dyDescent="0.25">
      <c r="A4694">
        <v>25414600</v>
      </c>
      <c r="B4694" t="s">
        <v>3089</v>
      </c>
      <c r="D4694" t="s">
        <v>3090</v>
      </c>
      <c r="F4694">
        <v>1</v>
      </c>
      <c r="G4694">
        <v>0</v>
      </c>
      <c r="H4694">
        <v>3.85</v>
      </c>
      <c r="I4694">
        <v>3.85</v>
      </c>
      <c r="K4694"/>
      <c r="N4694" t="s">
        <v>3091</v>
      </c>
      <c r="O4694" t="s">
        <v>3092</v>
      </c>
      <c r="P4694" t="s">
        <v>3093</v>
      </c>
      <c r="R4694" t="s">
        <v>3094</v>
      </c>
    </row>
    <row r="4695" spans="1:18" x14ac:dyDescent="0.25">
      <c r="A4695">
        <v>25414700</v>
      </c>
      <c r="B4695" t="s">
        <v>3089</v>
      </c>
      <c r="D4695" t="s">
        <v>3090</v>
      </c>
      <c r="F4695">
        <v>1</v>
      </c>
      <c r="G4695">
        <v>0</v>
      </c>
      <c r="H4695">
        <v>3.98</v>
      </c>
      <c r="I4695">
        <v>3.98</v>
      </c>
      <c r="K4695"/>
      <c r="N4695" t="s">
        <v>3091</v>
      </c>
      <c r="O4695" t="s">
        <v>3092</v>
      </c>
      <c r="P4695" t="s">
        <v>3093</v>
      </c>
      <c r="R4695" t="s">
        <v>3094</v>
      </c>
    </row>
    <row r="4696" spans="1:18" x14ac:dyDescent="0.25">
      <c r="A4696">
        <v>25414800</v>
      </c>
      <c r="B4696" t="s">
        <v>3089</v>
      </c>
      <c r="D4696" t="s">
        <v>3090</v>
      </c>
      <c r="F4696">
        <v>1</v>
      </c>
      <c r="G4696">
        <v>0</v>
      </c>
      <c r="H4696">
        <v>2.65</v>
      </c>
      <c r="I4696">
        <v>2.65</v>
      </c>
      <c r="K4696"/>
      <c r="N4696" t="s">
        <v>3091</v>
      </c>
      <c r="O4696" t="s">
        <v>3092</v>
      </c>
      <c r="P4696" t="s">
        <v>3093</v>
      </c>
      <c r="R4696" t="s">
        <v>3094</v>
      </c>
    </row>
    <row r="4697" spans="1:18" x14ac:dyDescent="0.25">
      <c r="A4697">
        <v>25414900</v>
      </c>
      <c r="B4697" t="s">
        <v>3089</v>
      </c>
      <c r="D4697" t="s">
        <v>3090</v>
      </c>
      <c r="F4697">
        <v>1</v>
      </c>
      <c r="G4697">
        <v>0</v>
      </c>
      <c r="H4697">
        <v>17.760000000000002</v>
      </c>
      <c r="I4697">
        <v>17.760000000000002</v>
      </c>
      <c r="K4697"/>
      <c r="N4697" t="s">
        <v>3091</v>
      </c>
      <c r="O4697" t="s">
        <v>3092</v>
      </c>
      <c r="P4697" t="s">
        <v>3093</v>
      </c>
      <c r="R4697" t="s">
        <v>3094</v>
      </c>
    </row>
    <row r="4698" spans="1:18" x14ac:dyDescent="0.25">
      <c r="A4698">
        <v>25415000</v>
      </c>
      <c r="B4698" t="s">
        <v>3089</v>
      </c>
      <c r="D4698" t="s">
        <v>3090</v>
      </c>
      <c r="F4698">
        <v>1</v>
      </c>
      <c r="G4698">
        <v>0</v>
      </c>
      <c r="H4698">
        <v>4.78</v>
      </c>
      <c r="I4698">
        <v>4.78</v>
      </c>
      <c r="K4698"/>
      <c r="N4698" t="s">
        <v>3091</v>
      </c>
      <c r="O4698" t="s">
        <v>3092</v>
      </c>
      <c r="P4698" t="s">
        <v>3093</v>
      </c>
      <c r="R4698" t="s">
        <v>3094</v>
      </c>
    </row>
    <row r="4699" spans="1:18" x14ac:dyDescent="0.25">
      <c r="A4699">
        <v>25415100</v>
      </c>
      <c r="B4699" t="s">
        <v>3089</v>
      </c>
      <c r="D4699" t="s">
        <v>3090</v>
      </c>
      <c r="F4699">
        <v>1</v>
      </c>
      <c r="G4699">
        <v>0</v>
      </c>
      <c r="H4699">
        <v>2.33</v>
      </c>
      <c r="I4699">
        <v>2.33</v>
      </c>
      <c r="K4699"/>
      <c r="N4699" t="s">
        <v>3091</v>
      </c>
      <c r="O4699" t="s">
        <v>3092</v>
      </c>
      <c r="P4699" t="s">
        <v>3093</v>
      </c>
      <c r="R4699" t="s">
        <v>3094</v>
      </c>
    </row>
    <row r="4700" spans="1:18" x14ac:dyDescent="0.25">
      <c r="A4700">
        <v>25415200</v>
      </c>
      <c r="B4700" t="s">
        <v>3089</v>
      </c>
      <c r="D4700" t="s">
        <v>3090</v>
      </c>
      <c r="F4700">
        <v>1</v>
      </c>
      <c r="G4700">
        <v>0</v>
      </c>
      <c r="H4700">
        <v>4.78</v>
      </c>
      <c r="I4700">
        <v>4.78</v>
      </c>
      <c r="K4700"/>
      <c r="N4700" t="s">
        <v>3091</v>
      </c>
      <c r="O4700" t="s">
        <v>3092</v>
      </c>
      <c r="P4700" t="s">
        <v>3093</v>
      </c>
      <c r="R4700" t="s">
        <v>3094</v>
      </c>
    </row>
    <row r="4701" spans="1:18" x14ac:dyDescent="0.25">
      <c r="A4701">
        <v>25415300</v>
      </c>
      <c r="B4701" t="s">
        <v>3089</v>
      </c>
      <c r="D4701" t="s">
        <v>3090</v>
      </c>
      <c r="F4701">
        <v>1</v>
      </c>
      <c r="G4701">
        <v>0</v>
      </c>
      <c r="H4701">
        <v>53.48</v>
      </c>
      <c r="I4701">
        <v>53.48</v>
      </c>
      <c r="K4701"/>
      <c r="N4701" t="s">
        <v>3091</v>
      </c>
      <c r="O4701" t="s">
        <v>3092</v>
      </c>
      <c r="P4701" t="s">
        <v>3093</v>
      </c>
      <c r="R4701" t="s">
        <v>3094</v>
      </c>
    </row>
    <row r="4702" spans="1:18" x14ac:dyDescent="0.25">
      <c r="A4702">
        <v>25415400</v>
      </c>
      <c r="B4702" t="s">
        <v>3089</v>
      </c>
      <c r="D4702" t="s">
        <v>3090</v>
      </c>
      <c r="F4702">
        <v>1</v>
      </c>
      <c r="G4702">
        <v>0</v>
      </c>
      <c r="H4702">
        <v>16.25</v>
      </c>
      <c r="I4702">
        <v>16.25</v>
      </c>
      <c r="K4702"/>
      <c r="N4702" t="s">
        <v>3091</v>
      </c>
      <c r="O4702" t="s">
        <v>3092</v>
      </c>
      <c r="P4702" t="s">
        <v>3093</v>
      </c>
      <c r="R4702" t="s">
        <v>3094</v>
      </c>
    </row>
    <row r="4703" spans="1:18" x14ac:dyDescent="0.25">
      <c r="A4703">
        <v>25415500</v>
      </c>
      <c r="B4703" t="s">
        <v>3089</v>
      </c>
      <c r="D4703" t="s">
        <v>3090</v>
      </c>
      <c r="F4703">
        <v>1</v>
      </c>
      <c r="G4703">
        <v>0</v>
      </c>
      <c r="H4703">
        <v>2.89</v>
      </c>
      <c r="I4703">
        <v>2.89</v>
      </c>
      <c r="K4703"/>
      <c r="N4703" t="s">
        <v>3091</v>
      </c>
      <c r="O4703" t="s">
        <v>3092</v>
      </c>
      <c r="P4703" t="s">
        <v>3093</v>
      </c>
      <c r="R4703" t="s">
        <v>3094</v>
      </c>
    </row>
    <row r="4704" spans="1:18" x14ac:dyDescent="0.25">
      <c r="A4704">
        <v>25415600</v>
      </c>
      <c r="B4704" t="s">
        <v>3089</v>
      </c>
      <c r="D4704" t="s">
        <v>3090</v>
      </c>
      <c r="F4704">
        <v>1</v>
      </c>
      <c r="G4704">
        <v>0</v>
      </c>
      <c r="H4704">
        <v>16.13</v>
      </c>
      <c r="I4704">
        <v>16.13</v>
      </c>
      <c r="K4704"/>
      <c r="N4704" t="s">
        <v>3091</v>
      </c>
      <c r="O4704" t="s">
        <v>3092</v>
      </c>
      <c r="P4704" t="s">
        <v>3093</v>
      </c>
      <c r="R4704" t="s">
        <v>3094</v>
      </c>
    </row>
    <row r="4705" spans="1:18" x14ac:dyDescent="0.25">
      <c r="A4705">
        <v>25415700</v>
      </c>
      <c r="B4705" t="s">
        <v>3089</v>
      </c>
      <c r="D4705" t="s">
        <v>3090</v>
      </c>
      <c r="F4705">
        <v>1</v>
      </c>
      <c r="G4705">
        <v>0</v>
      </c>
      <c r="H4705">
        <v>37.119999999999997</v>
      </c>
      <c r="I4705">
        <v>37.119999999999997</v>
      </c>
      <c r="K4705"/>
      <c r="N4705" t="s">
        <v>3091</v>
      </c>
      <c r="O4705" t="s">
        <v>3092</v>
      </c>
      <c r="P4705" t="s">
        <v>3093</v>
      </c>
      <c r="R4705" t="s">
        <v>3094</v>
      </c>
    </row>
    <row r="4706" spans="1:18" x14ac:dyDescent="0.25">
      <c r="A4706">
        <v>25415800</v>
      </c>
      <c r="B4706" t="s">
        <v>3089</v>
      </c>
      <c r="D4706" t="s">
        <v>3090</v>
      </c>
      <c r="F4706">
        <v>1</v>
      </c>
      <c r="G4706">
        <v>0</v>
      </c>
      <c r="H4706">
        <v>5.84</v>
      </c>
      <c r="I4706">
        <v>5.84</v>
      </c>
      <c r="K4706"/>
      <c r="N4706" t="s">
        <v>3091</v>
      </c>
      <c r="O4706" t="s">
        <v>3092</v>
      </c>
      <c r="P4706" t="s">
        <v>3093</v>
      </c>
      <c r="R4706" t="s">
        <v>3094</v>
      </c>
    </row>
    <row r="4707" spans="1:18" x14ac:dyDescent="0.25">
      <c r="A4707">
        <v>25415900</v>
      </c>
      <c r="B4707" t="s">
        <v>3089</v>
      </c>
      <c r="D4707" t="s">
        <v>3090</v>
      </c>
      <c r="F4707">
        <v>1</v>
      </c>
      <c r="G4707">
        <v>0</v>
      </c>
      <c r="H4707">
        <v>0.72</v>
      </c>
      <c r="I4707">
        <v>0.72</v>
      </c>
      <c r="K4707"/>
      <c r="N4707" t="s">
        <v>3091</v>
      </c>
      <c r="O4707" t="s">
        <v>3092</v>
      </c>
      <c r="P4707" t="s">
        <v>3093</v>
      </c>
      <c r="R4707" t="s">
        <v>3094</v>
      </c>
    </row>
    <row r="4708" spans="1:18" x14ac:dyDescent="0.25">
      <c r="A4708">
        <v>25416000</v>
      </c>
      <c r="B4708" t="s">
        <v>3089</v>
      </c>
      <c r="D4708" t="s">
        <v>3090</v>
      </c>
      <c r="F4708">
        <v>1</v>
      </c>
      <c r="G4708">
        <v>0</v>
      </c>
      <c r="H4708">
        <v>38.25</v>
      </c>
      <c r="I4708">
        <v>38.25</v>
      </c>
      <c r="K4708"/>
      <c r="N4708" t="s">
        <v>3091</v>
      </c>
      <c r="O4708" t="s">
        <v>3092</v>
      </c>
      <c r="P4708" t="s">
        <v>3093</v>
      </c>
      <c r="R4708" t="s">
        <v>3094</v>
      </c>
    </row>
    <row r="4709" spans="1:18" x14ac:dyDescent="0.25">
      <c r="A4709">
        <v>25416100</v>
      </c>
      <c r="B4709" t="s">
        <v>3089</v>
      </c>
      <c r="D4709" t="s">
        <v>3090</v>
      </c>
      <c r="F4709">
        <v>1</v>
      </c>
      <c r="G4709">
        <v>0</v>
      </c>
      <c r="H4709">
        <v>19.920000000000002</v>
      </c>
      <c r="I4709">
        <v>19.920000000000002</v>
      </c>
      <c r="K4709"/>
      <c r="N4709" t="s">
        <v>3091</v>
      </c>
      <c r="O4709" t="s">
        <v>3092</v>
      </c>
      <c r="P4709" t="s">
        <v>3093</v>
      </c>
      <c r="R4709" t="s">
        <v>3094</v>
      </c>
    </row>
    <row r="4710" spans="1:18" x14ac:dyDescent="0.25">
      <c r="A4710">
        <v>25416200</v>
      </c>
      <c r="B4710" t="s">
        <v>3089</v>
      </c>
      <c r="D4710" t="s">
        <v>3090</v>
      </c>
      <c r="F4710">
        <v>1</v>
      </c>
      <c r="G4710">
        <v>0</v>
      </c>
      <c r="H4710">
        <v>20.996666666666702</v>
      </c>
      <c r="I4710">
        <v>20.996666666666702</v>
      </c>
      <c r="K4710"/>
      <c r="N4710" t="s">
        <v>3091</v>
      </c>
      <c r="O4710" t="s">
        <v>3092</v>
      </c>
      <c r="P4710" t="s">
        <v>3093</v>
      </c>
      <c r="R4710" t="s">
        <v>3094</v>
      </c>
    </row>
    <row r="4711" spans="1:18" x14ac:dyDescent="0.25">
      <c r="A4711">
        <v>25416300</v>
      </c>
      <c r="B4711" t="s">
        <v>3089</v>
      </c>
      <c r="D4711" t="s">
        <v>3090</v>
      </c>
      <c r="F4711">
        <v>1</v>
      </c>
      <c r="G4711">
        <v>0</v>
      </c>
      <c r="H4711">
        <v>16</v>
      </c>
      <c r="I4711">
        <v>16</v>
      </c>
      <c r="K4711"/>
      <c r="N4711" t="s">
        <v>3091</v>
      </c>
      <c r="O4711" t="s">
        <v>3092</v>
      </c>
      <c r="P4711" t="s">
        <v>3093</v>
      </c>
      <c r="R4711" t="s">
        <v>3094</v>
      </c>
    </row>
    <row r="4712" spans="1:18" x14ac:dyDescent="0.25">
      <c r="A4712">
        <v>25416400</v>
      </c>
      <c r="B4712" t="s">
        <v>3089</v>
      </c>
      <c r="D4712" t="s">
        <v>3090</v>
      </c>
      <c r="F4712">
        <v>1</v>
      </c>
      <c r="G4712">
        <v>0</v>
      </c>
      <c r="H4712">
        <v>4.49</v>
      </c>
      <c r="I4712">
        <v>4.49</v>
      </c>
      <c r="K4712"/>
      <c r="N4712" t="s">
        <v>3091</v>
      </c>
      <c r="O4712" t="s">
        <v>3092</v>
      </c>
      <c r="P4712" t="s">
        <v>3093</v>
      </c>
      <c r="R4712" t="s">
        <v>3094</v>
      </c>
    </row>
    <row r="4713" spans="1:18" x14ac:dyDescent="0.25">
      <c r="A4713">
        <v>25416500</v>
      </c>
      <c r="B4713" t="s">
        <v>3089</v>
      </c>
      <c r="D4713" t="s">
        <v>3090</v>
      </c>
      <c r="F4713">
        <v>1</v>
      </c>
      <c r="G4713">
        <v>0</v>
      </c>
      <c r="H4713">
        <v>35.54</v>
      </c>
      <c r="I4713">
        <v>35.54</v>
      </c>
      <c r="K4713"/>
      <c r="N4713" t="s">
        <v>3091</v>
      </c>
      <c r="O4713" t="s">
        <v>3092</v>
      </c>
      <c r="P4713" t="s">
        <v>3093</v>
      </c>
      <c r="R4713" t="s">
        <v>3094</v>
      </c>
    </row>
    <row r="4714" spans="1:18" x14ac:dyDescent="0.25">
      <c r="A4714">
        <v>25416600</v>
      </c>
      <c r="B4714" t="s">
        <v>3089</v>
      </c>
      <c r="D4714" t="s">
        <v>3090</v>
      </c>
      <c r="F4714">
        <v>1</v>
      </c>
      <c r="G4714">
        <v>0</v>
      </c>
      <c r="H4714">
        <v>1.99</v>
      </c>
      <c r="I4714">
        <v>1.99</v>
      </c>
      <c r="K4714"/>
      <c r="N4714" t="s">
        <v>3091</v>
      </c>
      <c r="O4714" t="s">
        <v>3092</v>
      </c>
      <c r="P4714" t="s">
        <v>3093</v>
      </c>
      <c r="R4714" t="s">
        <v>3094</v>
      </c>
    </row>
    <row r="4715" spans="1:18" x14ac:dyDescent="0.25">
      <c r="A4715">
        <v>25416700</v>
      </c>
      <c r="B4715" t="s">
        <v>3089</v>
      </c>
      <c r="D4715" t="s">
        <v>3090</v>
      </c>
      <c r="F4715">
        <v>1</v>
      </c>
      <c r="G4715">
        <v>0</v>
      </c>
      <c r="H4715">
        <v>29.6</v>
      </c>
      <c r="I4715">
        <v>29.6</v>
      </c>
      <c r="K4715"/>
      <c r="N4715" t="s">
        <v>3091</v>
      </c>
      <c r="O4715" t="s">
        <v>3092</v>
      </c>
      <c r="P4715" t="s">
        <v>3093</v>
      </c>
      <c r="R4715" t="s">
        <v>3094</v>
      </c>
    </row>
    <row r="4716" spans="1:18" x14ac:dyDescent="0.25">
      <c r="A4716">
        <v>25416800</v>
      </c>
      <c r="B4716" t="s">
        <v>3089</v>
      </c>
      <c r="D4716" t="s">
        <v>3090</v>
      </c>
      <c r="F4716">
        <v>1</v>
      </c>
      <c r="G4716">
        <v>0</v>
      </c>
      <c r="H4716">
        <v>18.57</v>
      </c>
      <c r="I4716">
        <v>18.57</v>
      </c>
      <c r="K4716"/>
      <c r="N4716" t="s">
        <v>3091</v>
      </c>
      <c r="O4716" t="s">
        <v>3092</v>
      </c>
      <c r="P4716" t="s">
        <v>3093</v>
      </c>
      <c r="R4716" t="s">
        <v>3094</v>
      </c>
    </row>
    <row r="4717" spans="1:18" x14ac:dyDescent="0.25">
      <c r="A4717">
        <v>25416900</v>
      </c>
      <c r="B4717" t="s">
        <v>3089</v>
      </c>
      <c r="D4717" t="s">
        <v>3090</v>
      </c>
      <c r="F4717">
        <v>1</v>
      </c>
      <c r="G4717">
        <v>0</v>
      </c>
      <c r="H4717">
        <v>16.309999999999999</v>
      </c>
      <c r="I4717">
        <v>16.309999999999999</v>
      </c>
      <c r="K4717"/>
      <c r="N4717" t="s">
        <v>3091</v>
      </c>
      <c r="O4717" t="s">
        <v>3092</v>
      </c>
      <c r="P4717" t="s">
        <v>3093</v>
      </c>
      <c r="R4717" t="s">
        <v>3094</v>
      </c>
    </row>
    <row r="4718" spans="1:18" x14ac:dyDescent="0.25">
      <c r="A4718">
        <v>25417000</v>
      </c>
      <c r="B4718" t="s">
        <v>3089</v>
      </c>
      <c r="D4718" t="s">
        <v>3090</v>
      </c>
      <c r="F4718">
        <v>1</v>
      </c>
      <c r="G4718">
        <v>0</v>
      </c>
      <c r="H4718">
        <v>189</v>
      </c>
      <c r="I4718">
        <v>189</v>
      </c>
      <c r="K4718"/>
      <c r="N4718" t="s">
        <v>3091</v>
      </c>
      <c r="O4718" t="s">
        <v>3092</v>
      </c>
      <c r="P4718" t="s">
        <v>3093</v>
      </c>
      <c r="R4718" t="s">
        <v>3094</v>
      </c>
    </row>
    <row r="4719" spans="1:18" x14ac:dyDescent="0.25">
      <c r="A4719">
        <v>25417100</v>
      </c>
      <c r="B4719" t="s">
        <v>3089</v>
      </c>
      <c r="D4719" t="s">
        <v>3090</v>
      </c>
      <c r="F4719">
        <v>1</v>
      </c>
      <c r="G4719">
        <v>0</v>
      </c>
      <c r="H4719">
        <v>15.28</v>
      </c>
      <c r="I4719">
        <v>15.28</v>
      </c>
      <c r="K4719"/>
      <c r="N4719" t="s">
        <v>3091</v>
      </c>
      <c r="O4719" t="s">
        <v>3092</v>
      </c>
      <c r="P4719" t="s">
        <v>3093</v>
      </c>
      <c r="R4719" t="s">
        <v>3094</v>
      </c>
    </row>
    <row r="4720" spans="1:18" x14ac:dyDescent="0.25">
      <c r="A4720">
        <v>25417200</v>
      </c>
      <c r="B4720" t="s">
        <v>3089</v>
      </c>
      <c r="D4720" t="s">
        <v>3090</v>
      </c>
      <c r="F4720">
        <v>1</v>
      </c>
      <c r="G4720">
        <v>0</v>
      </c>
      <c r="H4720">
        <v>19.600000000000001</v>
      </c>
      <c r="I4720">
        <v>19.600000000000001</v>
      </c>
      <c r="K4720"/>
      <c r="N4720" t="s">
        <v>3091</v>
      </c>
      <c r="O4720" t="s">
        <v>3092</v>
      </c>
      <c r="P4720" t="s">
        <v>3093</v>
      </c>
      <c r="R4720" t="s">
        <v>3094</v>
      </c>
    </row>
    <row r="4721" spans="1:18" x14ac:dyDescent="0.25">
      <c r="A4721">
        <v>25417300</v>
      </c>
      <c r="B4721" t="s">
        <v>3089</v>
      </c>
      <c r="D4721" t="s">
        <v>3090</v>
      </c>
      <c r="F4721">
        <v>1</v>
      </c>
      <c r="G4721">
        <v>0</v>
      </c>
      <c r="H4721">
        <v>21.81</v>
      </c>
      <c r="I4721">
        <v>21.81</v>
      </c>
      <c r="K4721"/>
      <c r="N4721" t="s">
        <v>3091</v>
      </c>
      <c r="O4721" t="s">
        <v>3092</v>
      </c>
      <c r="P4721" t="s">
        <v>3093</v>
      </c>
      <c r="R4721" t="s">
        <v>3094</v>
      </c>
    </row>
    <row r="4722" spans="1:18" x14ac:dyDescent="0.25">
      <c r="A4722">
        <v>25417400</v>
      </c>
      <c r="B4722" t="s">
        <v>3089</v>
      </c>
      <c r="D4722" t="s">
        <v>3090</v>
      </c>
      <c r="F4722">
        <v>1</v>
      </c>
      <c r="G4722">
        <v>0</v>
      </c>
      <c r="H4722">
        <v>45.67</v>
      </c>
      <c r="I4722">
        <v>45.67</v>
      </c>
      <c r="K4722"/>
      <c r="N4722" t="s">
        <v>3091</v>
      </c>
      <c r="O4722" t="s">
        <v>3092</v>
      </c>
      <c r="P4722" t="s">
        <v>3093</v>
      </c>
      <c r="R4722" t="s">
        <v>3094</v>
      </c>
    </row>
    <row r="4723" spans="1:18" x14ac:dyDescent="0.25">
      <c r="A4723">
        <v>25417500</v>
      </c>
      <c r="B4723" t="s">
        <v>3089</v>
      </c>
      <c r="D4723" t="s">
        <v>3090</v>
      </c>
      <c r="F4723">
        <v>1</v>
      </c>
      <c r="G4723">
        <v>0</v>
      </c>
      <c r="H4723">
        <v>39.25</v>
      </c>
      <c r="I4723">
        <v>39.25</v>
      </c>
      <c r="K4723"/>
      <c r="N4723" t="s">
        <v>3091</v>
      </c>
      <c r="O4723" t="s">
        <v>3092</v>
      </c>
      <c r="P4723" t="s">
        <v>3093</v>
      </c>
      <c r="R4723" t="s">
        <v>3094</v>
      </c>
    </row>
    <row r="4724" spans="1:18" x14ac:dyDescent="0.25">
      <c r="A4724">
        <v>25417600</v>
      </c>
      <c r="B4724" t="s">
        <v>3089</v>
      </c>
      <c r="D4724" t="s">
        <v>3090</v>
      </c>
      <c r="F4724">
        <v>1</v>
      </c>
      <c r="G4724">
        <v>0</v>
      </c>
      <c r="H4724">
        <v>0</v>
      </c>
      <c r="I4724"/>
      <c r="K4724"/>
      <c r="N4724" t="s">
        <v>3091</v>
      </c>
      <c r="O4724" t="s">
        <v>3092</v>
      </c>
      <c r="P4724" t="s">
        <v>3093</v>
      </c>
      <c r="R4724" t="s">
        <v>3094</v>
      </c>
    </row>
    <row r="4725" spans="1:18" x14ac:dyDescent="0.25">
      <c r="A4725">
        <v>25417700</v>
      </c>
      <c r="B4725" t="s">
        <v>3089</v>
      </c>
      <c r="D4725" t="s">
        <v>3090</v>
      </c>
      <c r="F4725">
        <v>1</v>
      </c>
      <c r="G4725">
        <v>0</v>
      </c>
      <c r="H4725">
        <v>21.15</v>
      </c>
      <c r="I4725">
        <v>21.15</v>
      </c>
      <c r="K4725"/>
      <c r="N4725" t="s">
        <v>3091</v>
      </c>
      <c r="O4725" t="s">
        <v>3092</v>
      </c>
      <c r="P4725" t="s">
        <v>3093</v>
      </c>
      <c r="R4725" t="s">
        <v>3094</v>
      </c>
    </row>
    <row r="4726" spans="1:18" x14ac:dyDescent="0.25">
      <c r="A4726">
        <v>25417800</v>
      </c>
      <c r="B4726" t="s">
        <v>3089</v>
      </c>
      <c r="D4726" t="s">
        <v>3090</v>
      </c>
      <c r="F4726">
        <v>1</v>
      </c>
      <c r="G4726">
        <v>0</v>
      </c>
      <c r="H4726">
        <v>19.260000000000002</v>
      </c>
      <c r="I4726">
        <v>19.260000000000002</v>
      </c>
      <c r="K4726"/>
      <c r="N4726" t="s">
        <v>3091</v>
      </c>
      <c r="O4726" t="s">
        <v>3092</v>
      </c>
      <c r="P4726" t="s">
        <v>3093</v>
      </c>
      <c r="R4726" t="s">
        <v>3094</v>
      </c>
    </row>
    <row r="4727" spans="1:18" x14ac:dyDescent="0.25">
      <c r="A4727">
        <v>25417900</v>
      </c>
      <c r="B4727" t="s">
        <v>3089</v>
      </c>
      <c r="D4727" t="s">
        <v>3090</v>
      </c>
      <c r="F4727">
        <v>1</v>
      </c>
      <c r="G4727">
        <v>0</v>
      </c>
      <c r="H4727">
        <v>8.6266666666666598</v>
      </c>
      <c r="I4727">
        <v>8.6266666666666598</v>
      </c>
      <c r="K4727"/>
      <c r="N4727" t="s">
        <v>3091</v>
      </c>
      <c r="O4727" t="s">
        <v>3092</v>
      </c>
      <c r="P4727" t="s">
        <v>3093</v>
      </c>
      <c r="R4727" t="s">
        <v>3094</v>
      </c>
    </row>
    <row r="4728" spans="1:18" x14ac:dyDescent="0.25">
      <c r="A4728">
        <v>25418000</v>
      </c>
      <c r="B4728" t="s">
        <v>3089</v>
      </c>
      <c r="D4728" t="s">
        <v>3090</v>
      </c>
      <c r="F4728">
        <v>1</v>
      </c>
      <c r="G4728">
        <v>0</v>
      </c>
      <c r="H4728">
        <v>8.5399999999999991</v>
      </c>
      <c r="I4728">
        <v>8.5399999999999991</v>
      </c>
      <c r="K4728"/>
      <c r="N4728" t="s">
        <v>3091</v>
      </c>
      <c r="O4728" t="s">
        <v>3092</v>
      </c>
      <c r="P4728" t="s">
        <v>3093</v>
      </c>
      <c r="R4728" t="s">
        <v>3094</v>
      </c>
    </row>
    <row r="4729" spans="1:18" x14ac:dyDescent="0.25">
      <c r="A4729">
        <v>25418100</v>
      </c>
      <c r="B4729" t="s">
        <v>3089</v>
      </c>
      <c r="D4729" t="s">
        <v>3090</v>
      </c>
      <c r="F4729">
        <v>1</v>
      </c>
      <c r="G4729">
        <v>0</v>
      </c>
      <c r="H4729">
        <v>25.34</v>
      </c>
      <c r="I4729">
        <v>25.34</v>
      </c>
      <c r="K4729"/>
      <c r="N4729" t="s">
        <v>3091</v>
      </c>
      <c r="O4729" t="s">
        <v>3092</v>
      </c>
      <c r="P4729" t="s">
        <v>3093</v>
      </c>
      <c r="R4729" t="s">
        <v>3094</v>
      </c>
    </row>
    <row r="4730" spans="1:18" x14ac:dyDescent="0.25">
      <c r="A4730">
        <v>25418200</v>
      </c>
      <c r="B4730" t="s">
        <v>3089</v>
      </c>
      <c r="D4730" t="s">
        <v>3090</v>
      </c>
      <c r="F4730">
        <v>1</v>
      </c>
      <c r="G4730">
        <v>0</v>
      </c>
      <c r="H4730">
        <v>27.49</v>
      </c>
      <c r="I4730">
        <v>27.49</v>
      </c>
      <c r="K4730"/>
      <c r="N4730" t="s">
        <v>3091</v>
      </c>
      <c r="O4730" t="s">
        <v>3092</v>
      </c>
      <c r="P4730" t="s">
        <v>3093</v>
      </c>
      <c r="R4730" t="s">
        <v>3094</v>
      </c>
    </row>
    <row r="4731" spans="1:18" x14ac:dyDescent="0.25">
      <c r="A4731">
        <v>25418300</v>
      </c>
      <c r="B4731" t="s">
        <v>3089</v>
      </c>
      <c r="D4731" t="s">
        <v>3090</v>
      </c>
      <c r="F4731">
        <v>1</v>
      </c>
      <c r="G4731">
        <v>0</v>
      </c>
      <c r="H4731">
        <v>265.60000000000002</v>
      </c>
      <c r="I4731">
        <v>265.60000000000002</v>
      </c>
      <c r="K4731"/>
      <c r="N4731" t="s">
        <v>3091</v>
      </c>
      <c r="O4731" t="s">
        <v>3092</v>
      </c>
      <c r="P4731" t="s">
        <v>3093</v>
      </c>
      <c r="R4731" t="s">
        <v>3094</v>
      </c>
    </row>
    <row r="4732" spans="1:18" x14ac:dyDescent="0.25">
      <c r="A4732">
        <v>25418400</v>
      </c>
      <c r="B4732" t="s">
        <v>3089</v>
      </c>
      <c r="D4732" t="s">
        <v>3090</v>
      </c>
      <c r="F4732">
        <v>1</v>
      </c>
      <c r="G4732">
        <v>0</v>
      </c>
      <c r="H4732">
        <v>195.04</v>
      </c>
      <c r="I4732">
        <v>195.04</v>
      </c>
      <c r="K4732"/>
      <c r="N4732" t="s">
        <v>3091</v>
      </c>
      <c r="O4732" t="s">
        <v>3092</v>
      </c>
      <c r="P4732" t="s">
        <v>3093</v>
      </c>
      <c r="R4732" t="s">
        <v>3094</v>
      </c>
    </row>
    <row r="4733" spans="1:18" x14ac:dyDescent="0.25">
      <c r="A4733">
        <v>25418500</v>
      </c>
      <c r="B4733" t="s">
        <v>3089</v>
      </c>
      <c r="D4733" t="s">
        <v>3090</v>
      </c>
      <c r="F4733">
        <v>1</v>
      </c>
      <c r="G4733">
        <v>0</v>
      </c>
      <c r="H4733">
        <v>179.56</v>
      </c>
      <c r="I4733">
        <v>179.56</v>
      </c>
      <c r="K4733"/>
      <c r="N4733" t="s">
        <v>3091</v>
      </c>
      <c r="O4733" t="s">
        <v>3092</v>
      </c>
      <c r="P4733" t="s">
        <v>3093</v>
      </c>
      <c r="R4733" t="s">
        <v>3094</v>
      </c>
    </row>
    <row r="4734" spans="1:18" x14ac:dyDescent="0.25">
      <c r="A4734">
        <v>25418600</v>
      </c>
      <c r="B4734" t="s">
        <v>3089</v>
      </c>
      <c r="D4734" t="s">
        <v>3090</v>
      </c>
      <c r="F4734">
        <v>1</v>
      </c>
      <c r="G4734">
        <v>0</v>
      </c>
      <c r="H4734">
        <v>147.91</v>
      </c>
      <c r="I4734">
        <v>147.91</v>
      </c>
      <c r="K4734"/>
      <c r="N4734" t="s">
        <v>3091</v>
      </c>
      <c r="O4734" t="s">
        <v>3092</v>
      </c>
      <c r="P4734" t="s">
        <v>3093</v>
      </c>
      <c r="R4734" t="s">
        <v>3094</v>
      </c>
    </row>
    <row r="4735" spans="1:18" x14ac:dyDescent="0.25">
      <c r="A4735">
        <v>25418700</v>
      </c>
      <c r="B4735" t="s">
        <v>3089</v>
      </c>
      <c r="D4735" t="s">
        <v>3090</v>
      </c>
      <c r="F4735">
        <v>1</v>
      </c>
      <c r="G4735">
        <v>0</v>
      </c>
      <c r="H4735">
        <v>136.32916818301501</v>
      </c>
      <c r="I4735">
        <v>136.32916818301501</v>
      </c>
      <c r="K4735"/>
      <c r="N4735" t="s">
        <v>3091</v>
      </c>
      <c r="O4735" t="s">
        <v>3092</v>
      </c>
      <c r="P4735" t="s">
        <v>3093</v>
      </c>
      <c r="R4735" t="s">
        <v>3094</v>
      </c>
    </row>
    <row r="4736" spans="1:18" x14ac:dyDescent="0.25">
      <c r="A4736">
        <v>25418800</v>
      </c>
      <c r="B4736" t="s">
        <v>3089</v>
      </c>
      <c r="D4736" t="s">
        <v>3090</v>
      </c>
      <c r="F4736">
        <v>1</v>
      </c>
      <c r="G4736">
        <v>0</v>
      </c>
      <c r="H4736">
        <v>51.02</v>
      </c>
      <c r="I4736">
        <v>51.02</v>
      </c>
      <c r="K4736"/>
      <c r="N4736" t="s">
        <v>3091</v>
      </c>
      <c r="O4736" t="s">
        <v>3092</v>
      </c>
      <c r="P4736" t="s">
        <v>3093</v>
      </c>
      <c r="R4736" t="s">
        <v>3094</v>
      </c>
    </row>
    <row r="4737" spans="1:18" x14ac:dyDescent="0.25">
      <c r="A4737">
        <v>25418900</v>
      </c>
      <c r="B4737" t="s">
        <v>3089</v>
      </c>
      <c r="D4737" t="s">
        <v>3090</v>
      </c>
      <c r="F4737">
        <v>1</v>
      </c>
      <c r="G4737">
        <v>0</v>
      </c>
      <c r="H4737">
        <v>1.3125</v>
      </c>
      <c r="I4737">
        <v>1.3125</v>
      </c>
      <c r="K4737"/>
      <c r="N4737" t="s">
        <v>3091</v>
      </c>
      <c r="O4737" t="s">
        <v>3092</v>
      </c>
      <c r="P4737" t="s">
        <v>3093</v>
      </c>
      <c r="R4737" t="s">
        <v>3094</v>
      </c>
    </row>
    <row r="4738" spans="1:18" x14ac:dyDescent="0.25">
      <c r="A4738">
        <v>25419000</v>
      </c>
      <c r="B4738" t="s">
        <v>3089</v>
      </c>
      <c r="D4738" t="s">
        <v>3090</v>
      </c>
      <c r="F4738">
        <v>1</v>
      </c>
      <c r="G4738">
        <v>0</v>
      </c>
      <c r="H4738">
        <v>1.3125</v>
      </c>
      <c r="I4738">
        <v>1.3125</v>
      </c>
      <c r="K4738"/>
      <c r="N4738" t="s">
        <v>3091</v>
      </c>
      <c r="O4738" t="s">
        <v>3092</v>
      </c>
      <c r="P4738" t="s">
        <v>3093</v>
      </c>
      <c r="R4738" t="s">
        <v>3094</v>
      </c>
    </row>
    <row r="4739" spans="1:18" x14ac:dyDescent="0.25">
      <c r="A4739">
        <v>25419100</v>
      </c>
      <c r="B4739" t="s">
        <v>3089</v>
      </c>
      <c r="D4739" t="s">
        <v>3090</v>
      </c>
      <c r="F4739">
        <v>1</v>
      </c>
      <c r="G4739">
        <v>0</v>
      </c>
      <c r="H4739">
        <v>1.3125</v>
      </c>
      <c r="I4739">
        <v>1.3125</v>
      </c>
      <c r="K4739"/>
      <c r="N4739" t="s">
        <v>3091</v>
      </c>
      <c r="O4739" t="s">
        <v>3092</v>
      </c>
      <c r="P4739" t="s">
        <v>3093</v>
      </c>
      <c r="R4739" t="s">
        <v>3094</v>
      </c>
    </row>
    <row r="4740" spans="1:18" x14ac:dyDescent="0.25">
      <c r="A4740">
        <v>25419200</v>
      </c>
      <c r="B4740" t="s">
        <v>3089</v>
      </c>
      <c r="D4740" t="s">
        <v>3090</v>
      </c>
      <c r="F4740">
        <v>1</v>
      </c>
      <c r="G4740">
        <v>0</v>
      </c>
      <c r="H4740">
        <v>11.001785714285701</v>
      </c>
      <c r="I4740">
        <v>11.001785714285701</v>
      </c>
      <c r="K4740"/>
      <c r="N4740" t="s">
        <v>3091</v>
      </c>
      <c r="O4740" t="s">
        <v>3092</v>
      </c>
      <c r="P4740" t="s">
        <v>3093</v>
      </c>
      <c r="R4740" t="s">
        <v>3094</v>
      </c>
    </row>
    <row r="4741" spans="1:18" x14ac:dyDescent="0.25">
      <c r="A4741">
        <v>25419300</v>
      </c>
      <c r="B4741" t="s">
        <v>3089</v>
      </c>
      <c r="D4741" t="s">
        <v>3090</v>
      </c>
      <c r="F4741">
        <v>1</v>
      </c>
      <c r="G4741">
        <v>0</v>
      </c>
      <c r="H4741">
        <v>0.32166666666666599</v>
      </c>
      <c r="I4741">
        <v>0.32166666666666599</v>
      </c>
      <c r="K4741"/>
      <c r="N4741" t="s">
        <v>3091</v>
      </c>
      <c r="O4741" t="s">
        <v>3092</v>
      </c>
      <c r="P4741" t="s">
        <v>3093</v>
      </c>
      <c r="R4741" t="s">
        <v>3094</v>
      </c>
    </row>
    <row r="4742" spans="1:18" x14ac:dyDescent="0.25">
      <c r="A4742">
        <v>25419400</v>
      </c>
      <c r="B4742" t="s">
        <v>3089</v>
      </c>
      <c r="D4742" t="s">
        <v>3090</v>
      </c>
      <c r="F4742">
        <v>1</v>
      </c>
      <c r="G4742">
        <v>0</v>
      </c>
      <c r="H4742">
        <v>7.2450000000000001</v>
      </c>
      <c r="I4742">
        <v>7.2450000000000001</v>
      </c>
      <c r="K4742"/>
      <c r="N4742" t="s">
        <v>3091</v>
      </c>
      <c r="O4742" t="s">
        <v>3092</v>
      </c>
      <c r="P4742" t="s">
        <v>3093</v>
      </c>
      <c r="R4742" t="s">
        <v>3094</v>
      </c>
    </row>
    <row r="4743" spans="1:18" x14ac:dyDescent="0.25">
      <c r="A4743">
        <v>25419500</v>
      </c>
      <c r="B4743" t="s">
        <v>3089</v>
      </c>
      <c r="D4743" t="s">
        <v>3090</v>
      </c>
      <c r="F4743">
        <v>1</v>
      </c>
      <c r="G4743">
        <v>0</v>
      </c>
      <c r="H4743">
        <v>7.2450000000000001</v>
      </c>
      <c r="I4743">
        <v>7.2450000000000001</v>
      </c>
      <c r="K4743"/>
      <c r="N4743" t="s">
        <v>3091</v>
      </c>
      <c r="O4743" t="s">
        <v>3092</v>
      </c>
      <c r="P4743" t="s">
        <v>3093</v>
      </c>
      <c r="R4743" t="s">
        <v>3094</v>
      </c>
    </row>
    <row r="4744" spans="1:18" x14ac:dyDescent="0.25">
      <c r="A4744">
        <v>25419600</v>
      </c>
      <c r="B4744" t="s">
        <v>3089</v>
      </c>
      <c r="D4744" t="s">
        <v>3090</v>
      </c>
      <c r="F4744">
        <v>1</v>
      </c>
      <c r="G4744">
        <v>0</v>
      </c>
      <c r="H4744">
        <v>8.25</v>
      </c>
      <c r="I4744">
        <v>8.25</v>
      </c>
      <c r="K4744"/>
      <c r="N4744" t="s">
        <v>3091</v>
      </c>
      <c r="O4744" t="s">
        <v>3092</v>
      </c>
      <c r="P4744" t="s">
        <v>3093</v>
      </c>
      <c r="R4744" t="s">
        <v>3094</v>
      </c>
    </row>
    <row r="4745" spans="1:18" x14ac:dyDescent="0.25">
      <c r="A4745">
        <v>25419700</v>
      </c>
      <c r="B4745" t="s">
        <v>3089</v>
      </c>
      <c r="D4745" t="s">
        <v>3090</v>
      </c>
      <c r="F4745">
        <v>1</v>
      </c>
      <c r="G4745">
        <v>0</v>
      </c>
      <c r="H4745">
        <v>8.25</v>
      </c>
      <c r="I4745">
        <v>8.25</v>
      </c>
      <c r="K4745"/>
      <c r="N4745" t="s">
        <v>3091</v>
      </c>
      <c r="O4745" t="s">
        <v>3092</v>
      </c>
      <c r="P4745" t="s">
        <v>3093</v>
      </c>
      <c r="R4745" t="s">
        <v>3094</v>
      </c>
    </row>
    <row r="4746" spans="1:18" x14ac:dyDescent="0.25">
      <c r="A4746">
        <v>25419800</v>
      </c>
      <c r="B4746" t="s">
        <v>3089</v>
      </c>
      <c r="D4746" t="s">
        <v>3090</v>
      </c>
      <c r="F4746">
        <v>1</v>
      </c>
      <c r="G4746">
        <v>0</v>
      </c>
      <c r="H4746">
        <v>8.17</v>
      </c>
      <c r="I4746">
        <v>8.17</v>
      </c>
      <c r="K4746"/>
      <c r="N4746" t="s">
        <v>3091</v>
      </c>
      <c r="O4746" t="s">
        <v>3092</v>
      </c>
      <c r="P4746" t="s">
        <v>3093</v>
      </c>
      <c r="R4746" t="s">
        <v>3094</v>
      </c>
    </row>
    <row r="4747" spans="1:18" x14ac:dyDescent="0.25">
      <c r="A4747">
        <v>25500100</v>
      </c>
      <c r="B4747" t="s">
        <v>3089</v>
      </c>
      <c r="D4747" t="s">
        <v>3090</v>
      </c>
      <c r="F4747">
        <v>1</v>
      </c>
      <c r="G4747">
        <v>0</v>
      </c>
      <c r="H4747">
        <v>0</v>
      </c>
      <c r="I4747">
        <v>0</v>
      </c>
      <c r="K4747"/>
      <c r="N4747" t="s">
        <v>3091</v>
      </c>
      <c r="O4747" t="s">
        <v>3092</v>
      </c>
      <c r="P4747" t="s">
        <v>3093</v>
      </c>
      <c r="R4747" t="s">
        <v>3094</v>
      </c>
    </row>
    <row r="4748" spans="1:18" x14ac:dyDescent="0.25">
      <c r="A4748">
        <v>25500200</v>
      </c>
      <c r="B4748" t="s">
        <v>3089</v>
      </c>
      <c r="D4748" t="s">
        <v>3090</v>
      </c>
      <c r="F4748">
        <v>1</v>
      </c>
      <c r="G4748">
        <v>0</v>
      </c>
      <c r="H4748">
        <v>0</v>
      </c>
      <c r="I4748">
        <v>0</v>
      </c>
      <c r="K4748"/>
      <c r="N4748" t="s">
        <v>3091</v>
      </c>
      <c r="O4748" t="s">
        <v>3092</v>
      </c>
      <c r="P4748" t="s">
        <v>3093</v>
      </c>
      <c r="R4748" t="s">
        <v>3094</v>
      </c>
    </row>
    <row r="4749" spans="1:18" x14ac:dyDescent="0.25">
      <c r="A4749">
        <v>25600100</v>
      </c>
      <c r="B4749" t="s">
        <v>3089</v>
      </c>
      <c r="D4749" t="s">
        <v>3090</v>
      </c>
      <c r="F4749">
        <v>1</v>
      </c>
      <c r="G4749">
        <v>0</v>
      </c>
      <c r="H4749">
        <v>181</v>
      </c>
      <c r="I4749">
        <v>181</v>
      </c>
      <c r="K4749"/>
      <c r="N4749" t="s">
        <v>3091</v>
      </c>
      <c r="O4749" t="s">
        <v>3092</v>
      </c>
      <c r="P4749" t="s">
        <v>3093</v>
      </c>
      <c r="R4749" t="s">
        <v>3094</v>
      </c>
    </row>
    <row r="4750" spans="1:18" x14ac:dyDescent="0.25">
      <c r="A4750">
        <v>25600200</v>
      </c>
      <c r="B4750" t="s">
        <v>3089</v>
      </c>
      <c r="D4750" t="s">
        <v>3090</v>
      </c>
      <c r="F4750">
        <v>1</v>
      </c>
      <c r="G4750">
        <v>0</v>
      </c>
      <c r="H4750">
        <v>18.4008823529411</v>
      </c>
      <c r="I4750">
        <v>18.4008823529411</v>
      </c>
      <c r="K4750"/>
      <c r="N4750" t="s">
        <v>3091</v>
      </c>
      <c r="O4750" t="s">
        <v>3092</v>
      </c>
      <c r="P4750" t="s">
        <v>3093</v>
      </c>
      <c r="R4750" t="s">
        <v>3094</v>
      </c>
    </row>
    <row r="4751" spans="1:18" x14ac:dyDescent="0.25">
      <c r="A4751">
        <v>25600300</v>
      </c>
      <c r="B4751" t="s">
        <v>3089</v>
      </c>
      <c r="D4751" t="s">
        <v>3090</v>
      </c>
      <c r="F4751">
        <v>1</v>
      </c>
      <c r="G4751">
        <v>0</v>
      </c>
      <c r="H4751">
        <v>0</v>
      </c>
      <c r="I4751">
        <v>0</v>
      </c>
      <c r="K4751"/>
      <c r="N4751" t="s">
        <v>3091</v>
      </c>
      <c r="O4751" t="s">
        <v>3092</v>
      </c>
      <c r="P4751" t="s">
        <v>3093</v>
      </c>
      <c r="R4751" t="s">
        <v>3094</v>
      </c>
    </row>
    <row r="4752" spans="1:18" x14ac:dyDescent="0.25">
      <c r="A4752">
        <v>25600400</v>
      </c>
      <c r="B4752" t="s">
        <v>3089</v>
      </c>
      <c r="D4752" t="s">
        <v>3090</v>
      </c>
      <c r="F4752">
        <v>1</v>
      </c>
      <c r="G4752">
        <v>0</v>
      </c>
      <c r="H4752">
        <v>36</v>
      </c>
      <c r="I4752">
        <v>36</v>
      </c>
      <c r="K4752"/>
      <c r="N4752" t="s">
        <v>3091</v>
      </c>
      <c r="O4752" t="s">
        <v>3092</v>
      </c>
      <c r="P4752" t="s">
        <v>3093</v>
      </c>
      <c r="R4752" t="s">
        <v>3094</v>
      </c>
    </row>
    <row r="4753" spans="1:18" x14ac:dyDescent="0.25">
      <c r="A4753">
        <v>25600401</v>
      </c>
      <c r="B4753" t="s">
        <v>3089</v>
      </c>
      <c r="D4753" t="s">
        <v>3090</v>
      </c>
      <c r="F4753">
        <v>1</v>
      </c>
      <c r="G4753">
        <v>0</v>
      </c>
      <c r="H4753">
        <v>239.06846666666601</v>
      </c>
      <c r="I4753">
        <v>239.06846666666601</v>
      </c>
      <c r="K4753"/>
      <c r="N4753" t="s">
        <v>3091</v>
      </c>
      <c r="O4753" t="s">
        <v>3092</v>
      </c>
      <c r="P4753" t="s">
        <v>3093</v>
      </c>
      <c r="R4753" t="s">
        <v>3094</v>
      </c>
    </row>
    <row r="4754" spans="1:18" x14ac:dyDescent="0.25">
      <c r="A4754">
        <v>25600500</v>
      </c>
      <c r="B4754" t="s">
        <v>3089</v>
      </c>
      <c r="D4754" t="s">
        <v>3090</v>
      </c>
      <c r="F4754">
        <v>1</v>
      </c>
      <c r="G4754">
        <v>0</v>
      </c>
      <c r="H4754">
        <v>59</v>
      </c>
      <c r="I4754">
        <v>59</v>
      </c>
      <c r="K4754"/>
      <c r="N4754" t="s">
        <v>3091</v>
      </c>
      <c r="O4754" t="s">
        <v>3092</v>
      </c>
      <c r="P4754" t="s">
        <v>3093</v>
      </c>
      <c r="R4754" t="s">
        <v>3094</v>
      </c>
    </row>
    <row r="4755" spans="1:18" x14ac:dyDescent="0.25">
      <c r="A4755">
        <v>25600600</v>
      </c>
      <c r="B4755" t="s">
        <v>3089</v>
      </c>
      <c r="D4755" t="s">
        <v>3090</v>
      </c>
      <c r="F4755">
        <v>1</v>
      </c>
      <c r="G4755">
        <v>0</v>
      </c>
      <c r="H4755">
        <v>181</v>
      </c>
      <c r="I4755">
        <v>181</v>
      </c>
      <c r="K4755"/>
      <c r="N4755" t="s">
        <v>3091</v>
      </c>
      <c r="O4755" t="s">
        <v>3092</v>
      </c>
      <c r="P4755" t="s">
        <v>3093</v>
      </c>
      <c r="R4755" t="s">
        <v>3094</v>
      </c>
    </row>
    <row r="4756" spans="1:18" x14ac:dyDescent="0.25">
      <c r="A4756">
        <v>25600700</v>
      </c>
      <c r="B4756" t="s">
        <v>3089</v>
      </c>
      <c r="D4756" t="s">
        <v>3090</v>
      </c>
      <c r="F4756">
        <v>1</v>
      </c>
      <c r="G4756">
        <v>0</v>
      </c>
      <c r="H4756">
        <v>258</v>
      </c>
      <c r="I4756">
        <v>258</v>
      </c>
      <c r="K4756"/>
      <c r="N4756" t="s">
        <v>3091</v>
      </c>
      <c r="O4756" t="s">
        <v>3092</v>
      </c>
      <c r="P4756" t="s">
        <v>3093</v>
      </c>
      <c r="R4756" t="s">
        <v>3094</v>
      </c>
    </row>
    <row r="4757" spans="1:18" x14ac:dyDescent="0.25">
      <c r="A4757">
        <v>25600800</v>
      </c>
      <c r="B4757" t="s">
        <v>3089</v>
      </c>
      <c r="D4757" t="s">
        <v>3090</v>
      </c>
      <c r="F4757">
        <v>1</v>
      </c>
      <c r="G4757">
        <v>0</v>
      </c>
      <c r="H4757">
        <v>0</v>
      </c>
      <c r="I4757">
        <v>0</v>
      </c>
      <c r="K4757"/>
      <c r="N4757" t="s">
        <v>3091</v>
      </c>
      <c r="O4757" t="s">
        <v>3092</v>
      </c>
      <c r="P4757" t="s">
        <v>3093</v>
      </c>
      <c r="R4757" t="s">
        <v>3094</v>
      </c>
    </row>
    <row r="4758" spans="1:18" x14ac:dyDescent="0.25">
      <c r="A4758">
        <v>25600900</v>
      </c>
      <c r="B4758" t="s">
        <v>3089</v>
      </c>
      <c r="D4758" t="s">
        <v>3090</v>
      </c>
      <c r="F4758">
        <v>1</v>
      </c>
      <c r="G4758">
        <v>0</v>
      </c>
      <c r="H4758">
        <v>50</v>
      </c>
      <c r="I4758">
        <v>50</v>
      </c>
      <c r="K4758"/>
      <c r="N4758" t="s">
        <v>3091</v>
      </c>
      <c r="O4758" t="s">
        <v>3092</v>
      </c>
      <c r="P4758" t="s">
        <v>3093</v>
      </c>
      <c r="R4758" t="s">
        <v>3094</v>
      </c>
    </row>
    <row r="4759" spans="1:18" x14ac:dyDescent="0.25">
      <c r="A4759">
        <v>25601000</v>
      </c>
      <c r="B4759" t="s">
        <v>3089</v>
      </c>
      <c r="D4759" t="s">
        <v>3090</v>
      </c>
      <c r="F4759">
        <v>1</v>
      </c>
      <c r="G4759">
        <v>0</v>
      </c>
      <c r="H4759">
        <v>67.92</v>
      </c>
      <c r="I4759">
        <v>67.92</v>
      </c>
      <c r="K4759"/>
      <c r="N4759" t="s">
        <v>3091</v>
      </c>
      <c r="O4759" t="s">
        <v>3092</v>
      </c>
      <c r="P4759" t="s">
        <v>3093</v>
      </c>
      <c r="R4759" t="s">
        <v>3094</v>
      </c>
    </row>
    <row r="4760" spans="1:18" x14ac:dyDescent="0.25">
      <c r="A4760">
        <v>25601100</v>
      </c>
      <c r="B4760" t="s">
        <v>3089</v>
      </c>
      <c r="D4760" t="s">
        <v>3090</v>
      </c>
      <c r="F4760">
        <v>1</v>
      </c>
      <c r="G4760">
        <v>0</v>
      </c>
      <c r="H4760">
        <v>325</v>
      </c>
      <c r="I4760">
        <v>325</v>
      </c>
      <c r="K4760"/>
      <c r="N4760" t="s">
        <v>3091</v>
      </c>
      <c r="O4760" t="s">
        <v>3092</v>
      </c>
      <c r="P4760" t="s">
        <v>3093</v>
      </c>
      <c r="R4760" t="s">
        <v>3094</v>
      </c>
    </row>
    <row r="4761" spans="1:18" x14ac:dyDescent="0.25">
      <c r="A4761">
        <v>25601200</v>
      </c>
      <c r="B4761" t="s">
        <v>3089</v>
      </c>
      <c r="D4761" t="s">
        <v>3090</v>
      </c>
      <c r="F4761">
        <v>1</v>
      </c>
      <c r="G4761">
        <v>0</v>
      </c>
      <c r="H4761">
        <v>79.8</v>
      </c>
      <c r="I4761">
        <v>79.8</v>
      </c>
      <c r="K4761"/>
      <c r="N4761" t="s">
        <v>3091</v>
      </c>
      <c r="O4761" t="s">
        <v>3092</v>
      </c>
      <c r="P4761" t="s">
        <v>3093</v>
      </c>
      <c r="R4761" t="s">
        <v>3094</v>
      </c>
    </row>
    <row r="4762" spans="1:18" x14ac:dyDescent="0.25">
      <c r="A4762">
        <v>25601300</v>
      </c>
      <c r="B4762" t="s">
        <v>3089</v>
      </c>
      <c r="D4762" t="s">
        <v>3090</v>
      </c>
      <c r="F4762">
        <v>1</v>
      </c>
      <c r="G4762">
        <v>0</v>
      </c>
      <c r="H4762">
        <v>4.6419270833333304</v>
      </c>
      <c r="I4762">
        <v>4.6419270833333304</v>
      </c>
      <c r="K4762"/>
      <c r="N4762" t="s">
        <v>3091</v>
      </c>
      <c r="O4762" t="s">
        <v>3092</v>
      </c>
      <c r="P4762" t="s">
        <v>3093</v>
      </c>
      <c r="R4762" t="s">
        <v>3094</v>
      </c>
    </row>
    <row r="4763" spans="1:18" x14ac:dyDescent="0.25">
      <c r="A4763">
        <v>25601400</v>
      </c>
      <c r="B4763" t="s">
        <v>3089</v>
      </c>
      <c r="D4763" t="s">
        <v>3090</v>
      </c>
      <c r="F4763">
        <v>1</v>
      </c>
      <c r="G4763">
        <v>0</v>
      </c>
      <c r="H4763">
        <v>7.05</v>
      </c>
      <c r="I4763">
        <v>7.05</v>
      </c>
      <c r="K4763"/>
      <c r="N4763" t="s">
        <v>3091</v>
      </c>
      <c r="O4763" t="s">
        <v>3092</v>
      </c>
      <c r="P4763" t="s">
        <v>3093</v>
      </c>
      <c r="R4763" t="s">
        <v>3094</v>
      </c>
    </row>
    <row r="4764" spans="1:18" x14ac:dyDescent="0.25">
      <c r="A4764">
        <v>25601500</v>
      </c>
      <c r="B4764" t="s">
        <v>3089</v>
      </c>
      <c r="D4764" t="s">
        <v>3090</v>
      </c>
      <c r="F4764">
        <v>1</v>
      </c>
      <c r="G4764">
        <v>0</v>
      </c>
      <c r="H4764">
        <v>74.400000000000006</v>
      </c>
      <c r="I4764">
        <v>74.400000000000006</v>
      </c>
      <c r="K4764"/>
      <c r="N4764" t="s">
        <v>3091</v>
      </c>
      <c r="O4764" t="s">
        <v>3092</v>
      </c>
      <c r="P4764" t="s">
        <v>3093</v>
      </c>
      <c r="R4764" t="s">
        <v>3094</v>
      </c>
    </row>
    <row r="4765" spans="1:18" x14ac:dyDescent="0.25">
      <c r="A4765">
        <v>25601600</v>
      </c>
      <c r="B4765" t="s">
        <v>3089</v>
      </c>
      <c r="D4765" t="s">
        <v>3090</v>
      </c>
      <c r="F4765">
        <v>1</v>
      </c>
      <c r="G4765">
        <v>0</v>
      </c>
      <c r="H4765">
        <v>75.004999999999995</v>
      </c>
      <c r="I4765">
        <v>75.004999999999995</v>
      </c>
      <c r="K4765"/>
      <c r="N4765" t="s">
        <v>3091</v>
      </c>
      <c r="O4765" t="s">
        <v>3092</v>
      </c>
      <c r="P4765" t="s">
        <v>3093</v>
      </c>
      <c r="R4765" t="s">
        <v>3094</v>
      </c>
    </row>
    <row r="4766" spans="1:18" x14ac:dyDescent="0.25">
      <c r="A4766">
        <v>25700100</v>
      </c>
      <c r="B4766" t="s">
        <v>3089</v>
      </c>
      <c r="D4766" t="s">
        <v>3090</v>
      </c>
      <c r="F4766">
        <v>1</v>
      </c>
      <c r="G4766">
        <v>0</v>
      </c>
      <c r="H4766">
        <v>0</v>
      </c>
      <c r="I4766">
        <v>0</v>
      </c>
      <c r="K4766"/>
      <c r="N4766" t="s">
        <v>3091</v>
      </c>
      <c r="O4766" t="s">
        <v>3092</v>
      </c>
      <c r="P4766" t="s">
        <v>3093</v>
      </c>
      <c r="R4766" t="s">
        <v>3094</v>
      </c>
    </row>
    <row r="4767" spans="1:18" x14ac:dyDescent="0.25">
      <c r="A4767">
        <v>25700200</v>
      </c>
      <c r="B4767" t="s">
        <v>3089</v>
      </c>
      <c r="D4767" t="s">
        <v>3090</v>
      </c>
      <c r="F4767">
        <v>1</v>
      </c>
      <c r="G4767">
        <v>0</v>
      </c>
      <c r="H4767">
        <v>0</v>
      </c>
      <c r="I4767">
        <v>0</v>
      </c>
      <c r="K4767"/>
      <c r="N4767" t="s">
        <v>3091</v>
      </c>
      <c r="O4767" t="s">
        <v>3092</v>
      </c>
      <c r="P4767" t="s">
        <v>3093</v>
      </c>
      <c r="R4767" t="s">
        <v>3094</v>
      </c>
    </row>
    <row r="4768" spans="1:18" x14ac:dyDescent="0.25">
      <c r="A4768">
        <v>25700400</v>
      </c>
      <c r="B4768" t="s">
        <v>3089</v>
      </c>
      <c r="D4768" t="s">
        <v>3090</v>
      </c>
      <c r="F4768">
        <v>1</v>
      </c>
      <c r="G4768">
        <v>0</v>
      </c>
      <c r="H4768">
        <v>74.540000000000006</v>
      </c>
      <c r="I4768">
        <v>74.540000000000006</v>
      </c>
      <c r="K4768"/>
      <c r="N4768" t="s">
        <v>3091</v>
      </c>
      <c r="O4768" t="s">
        <v>3092</v>
      </c>
      <c r="P4768" t="s">
        <v>3093</v>
      </c>
      <c r="R4768" t="s">
        <v>3094</v>
      </c>
    </row>
    <row r="4769" spans="1:18" x14ac:dyDescent="0.25">
      <c r="A4769">
        <v>25700500</v>
      </c>
      <c r="B4769" t="s">
        <v>3089</v>
      </c>
      <c r="D4769" t="s">
        <v>3090</v>
      </c>
      <c r="F4769">
        <v>1</v>
      </c>
      <c r="G4769">
        <v>0</v>
      </c>
      <c r="H4769">
        <v>0.45700000000000002</v>
      </c>
      <c r="I4769">
        <v>0.45700000000000002</v>
      </c>
      <c r="K4769"/>
      <c r="N4769" t="s">
        <v>3091</v>
      </c>
      <c r="O4769" t="s">
        <v>3092</v>
      </c>
      <c r="P4769" t="s">
        <v>3093</v>
      </c>
      <c r="R4769" t="s">
        <v>3094</v>
      </c>
    </row>
    <row r="4770" spans="1:18" x14ac:dyDescent="0.25">
      <c r="A4770">
        <v>25800100</v>
      </c>
      <c r="B4770" t="s">
        <v>3089</v>
      </c>
      <c r="D4770" t="s">
        <v>3090</v>
      </c>
      <c r="F4770">
        <v>1</v>
      </c>
      <c r="G4770">
        <v>0</v>
      </c>
      <c r="H4770">
        <v>4801.5</v>
      </c>
      <c r="I4770">
        <v>4801.5</v>
      </c>
      <c r="K4770"/>
      <c r="N4770" t="s">
        <v>3091</v>
      </c>
      <c r="O4770" t="s">
        <v>3092</v>
      </c>
      <c r="P4770" t="s">
        <v>3093</v>
      </c>
      <c r="R4770" t="s">
        <v>3094</v>
      </c>
    </row>
    <row r="4771" spans="1:18" x14ac:dyDescent="0.25">
      <c r="A4771">
        <v>25800101</v>
      </c>
      <c r="B4771" t="s">
        <v>3089</v>
      </c>
      <c r="D4771" t="s">
        <v>3090</v>
      </c>
      <c r="F4771">
        <v>1</v>
      </c>
      <c r="G4771">
        <v>0</v>
      </c>
      <c r="H4771">
        <v>168.578</v>
      </c>
      <c r="I4771">
        <v>168.578</v>
      </c>
      <c r="K4771"/>
      <c r="N4771" t="s">
        <v>3091</v>
      </c>
      <c r="O4771" t="s">
        <v>3092</v>
      </c>
      <c r="P4771" t="s">
        <v>3093</v>
      </c>
      <c r="R4771" t="s">
        <v>3094</v>
      </c>
    </row>
    <row r="4772" spans="1:18" x14ac:dyDescent="0.25">
      <c r="A4772">
        <v>25800200</v>
      </c>
      <c r="B4772" t="s">
        <v>3089</v>
      </c>
      <c r="D4772" t="s">
        <v>3090</v>
      </c>
      <c r="F4772">
        <v>1</v>
      </c>
      <c r="G4772">
        <v>0</v>
      </c>
      <c r="H4772">
        <v>0</v>
      </c>
      <c r="I4772">
        <v>0</v>
      </c>
      <c r="K4772"/>
      <c r="N4772" t="s">
        <v>3091</v>
      </c>
      <c r="O4772" t="s">
        <v>3092</v>
      </c>
      <c r="P4772" t="s">
        <v>3093</v>
      </c>
      <c r="R4772" t="s">
        <v>3094</v>
      </c>
    </row>
    <row r="4773" spans="1:18" x14ac:dyDescent="0.25">
      <c r="A4773">
        <v>25800300</v>
      </c>
      <c r="B4773" t="s">
        <v>3089</v>
      </c>
      <c r="D4773" t="s">
        <v>3090</v>
      </c>
      <c r="F4773">
        <v>1</v>
      </c>
      <c r="G4773">
        <v>0</v>
      </c>
      <c r="H4773">
        <v>0</v>
      </c>
      <c r="I4773">
        <v>0</v>
      </c>
      <c r="K4773"/>
      <c r="N4773" t="s">
        <v>3091</v>
      </c>
      <c r="O4773" t="s">
        <v>3092</v>
      </c>
      <c r="P4773" t="s">
        <v>3093</v>
      </c>
      <c r="R4773" t="s">
        <v>3094</v>
      </c>
    </row>
    <row r="4774" spans="1:18" x14ac:dyDescent="0.25">
      <c r="A4774">
        <v>25800400</v>
      </c>
      <c r="B4774" t="s">
        <v>3089</v>
      </c>
      <c r="D4774" t="s">
        <v>3090</v>
      </c>
      <c r="F4774">
        <v>1</v>
      </c>
      <c r="G4774">
        <v>0</v>
      </c>
      <c r="H4774">
        <v>4660.3249999999998</v>
      </c>
      <c r="I4774">
        <v>4660.3249999999998</v>
      </c>
      <c r="K4774"/>
      <c r="N4774" t="s">
        <v>3091</v>
      </c>
      <c r="O4774" t="s">
        <v>3092</v>
      </c>
      <c r="P4774" t="s">
        <v>3093</v>
      </c>
      <c r="R4774" t="s">
        <v>3094</v>
      </c>
    </row>
    <row r="4775" spans="1:18" x14ac:dyDescent="0.25">
      <c r="A4775">
        <v>25805000</v>
      </c>
      <c r="B4775" t="s">
        <v>3089</v>
      </c>
      <c r="D4775" t="s">
        <v>3090</v>
      </c>
      <c r="F4775">
        <v>1</v>
      </c>
      <c r="G4775">
        <v>0</v>
      </c>
      <c r="H4775">
        <v>0</v>
      </c>
      <c r="I4775">
        <v>0</v>
      </c>
      <c r="K4775"/>
      <c r="N4775" t="s">
        <v>3091</v>
      </c>
      <c r="O4775" t="s">
        <v>3092</v>
      </c>
      <c r="P4775" t="s">
        <v>3093</v>
      </c>
      <c r="R4775" t="s">
        <v>3094</v>
      </c>
    </row>
    <row r="4776" spans="1:18" x14ac:dyDescent="0.25">
      <c r="A4776">
        <v>25805100</v>
      </c>
      <c r="B4776" t="s">
        <v>3089</v>
      </c>
      <c r="D4776" t="s">
        <v>3090</v>
      </c>
      <c r="F4776">
        <v>1</v>
      </c>
      <c r="G4776">
        <v>0</v>
      </c>
      <c r="H4776">
        <v>0</v>
      </c>
      <c r="I4776">
        <v>0</v>
      </c>
      <c r="K4776"/>
      <c r="N4776" t="s">
        <v>3091</v>
      </c>
      <c r="O4776" t="s">
        <v>3092</v>
      </c>
      <c r="P4776" t="s">
        <v>3093</v>
      </c>
      <c r="R4776" t="s">
        <v>3094</v>
      </c>
    </row>
    <row r="4777" spans="1:18" x14ac:dyDescent="0.25">
      <c r="A4777">
        <v>25805101</v>
      </c>
      <c r="B4777" t="s">
        <v>3089</v>
      </c>
      <c r="D4777" t="s">
        <v>3090</v>
      </c>
      <c r="F4777">
        <v>1</v>
      </c>
      <c r="G4777">
        <v>0</v>
      </c>
      <c r="H4777">
        <v>0</v>
      </c>
      <c r="I4777">
        <v>0</v>
      </c>
      <c r="K4777"/>
      <c r="N4777" t="s">
        <v>3091</v>
      </c>
      <c r="O4777" t="s">
        <v>3092</v>
      </c>
      <c r="P4777" t="s">
        <v>3093</v>
      </c>
      <c r="R4777" t="s">
        <v>3094</v>
      </c>
    </row>
    <row r="4778" spans="1:18" x14ac:dyDescent="0.25">
      <c r="A4778">
        <v>25805200</v>
      </c>
      <c r="B4778" t="s">
        <v>3089</v>
      </c>
      <c r="D4778" t="s">
        <v>3090</v>
      </c>
      <c r="F4778">
        <v>1</v>
      </c>
      <c r="G4778">
        <v>0</v>
      </c>
      <c r="H4778">
        <v>0</v>
      </c>
      <c r="I4778">
        <v>0</v>
      </c>
      <c r="K4778"/>
      <c r="N4778" t="s">
        <v>3091</v>
      </c>
      <c r="O4778" t="s">
        <v>3092</v>
      </c>
      <c r="P4778" t="s">
        <v>3093</v>
      </c>
      <c r="R4778" t="s">
        <v>3094</v>
      </c>
    </row>
    <row r="4779" spans="1:18" x14ac:dyDescent="0.25">
      <c r="A4779">
        <v>26000000</v>
      </c>
      <c r="B4779" t="s">
        <v>3089</v>
      </c>
      <c r="D4779" t="s">
        <v>3090</v>
      </c>
      <c r="F4779">
        <v>1</v>
      </c>
      <c r="G4779">
        <v>0</v>
      </c>
      <c r="H4779">
        <v>4.71</v>
      </c>
      <c r="I4779">
        <v>4.71</v>
      </c>
      <c r="K4779"/>
      <c r="N4779" t="s">
        <v>3091</v>
      </c>
      <c r="O4779" t="s">
        <v>3092</v>
      </c>
      <c r="P4779" t="s">
        <v>3093</v>
      </c>
      <c r="R4779" t="s">
        <v>3094</v>
      </c>
    </row>
    <row r="4780" spans="1:18" x14ac:dyDescent="0.25">
      <c r="A4780">
        <v>26000100</v>
      </c>
      <c r="B4780" t="s">
        <v>3089</v>
      </c>
      <c r="D4780" t="s">
        <v>3090</v>
      </c>
      <c r="F4780">
        <v>1</v>
      </c>
      <c r="G4780">
        <v>0</v>
      </c>
      <c r="H4780">
        <v>8.2858000000000001</v>
      </c>
      <c r="I4780">
        <v>8.2858000000000001</v>
      </c>
      <c r="K4780"/>
      <c r="N4780" t="s">
        <v>3091</v>
      </c>
      <c r="O4780" t="s">
        <v>3092</v>
      </c>
      <c r="P4780" t="s">
        <v>3093</v>
      </c>
      <c r="R4780" t="s">
        <v>3094</v>
      </c>
    </row>
    <row r="4781" spans="1:18" x14ac:dyDescent="0.25">
      <c r="A4781">
        <v>26000200</v>
      </c>
      <c r="B4781" t="s">
        <v>3089</v>
      </c>
      <c r="D4781" t="s">
        <v>3090</v>
      </c>
      <c r="F4781">
        <v>1</v>
      </c>
      <c r="G4781">
        <v>0</v>
      </c>
      <c r="H4781">
        <v>5.4539999999999997</v>
      </c>
      <c r="I4781">
        <v>5.4539999999999997</v>
      </c>
      <c r="K4781"/>
      <c r="N4781" t="s">
        <v>3091</v>
      </c>
      <c r="O4781" t="s">
        <v>3092</v>
      </c>
      <c r="P4781" t="s">
        <v>3093</v>
      </c>
      <c r="R4781" t="s">
        <v>3094</v>
      </c>
    </row>
    <row r="4782" spans="1:18" x14ac:dyDescent="0.25">
      <c r="A4782">
        <v>26000225</v>
      </c>
      <c r="B4782" t="s">
        <v>3089</v>
      </c>
      <c r="D4782" t="s">
        <v>3090</v>
      </c>
      <c r="F4782">
        <v>1</v>
      </c>
      <c r="G4782">
        <v>0</v>
      </c>
      <c r="H4782">
        <v>21.7925</v>
      </c>
      <c r="I4782">
        <v>21.7925</v>
      </c>
      <c r="K4782"/>
      <c r="N4782" t="s">
        <v>3091</v>
      </c>
      <c r="O4782" t="s">
        <v>3092</v>
      </c>
      <c r="P4782" t="s">
        <v>3093</v>
      </c>
      <c r="R4782" t="s">
        <v>3094</v>
      </c>
    </row>
    <row r="4783" spans="1:18" x14ac:dyDescent="0.25">
      <c r="A4783">
        <v>26000300</v>
      </c>
      <c r="B4783" t="s">
        <v>3089</v>
      </c>
      <c r="D4783" t="s">
        <v>3090</v>
      </c>
      <c r="F4783">
        <v>1</v>
      </c>
      <c r="G4783">
        <v>0</v>
      </c>
      <c r="H4783">
        <v>4.55</v>
      </c>
      <c r="I4783">
        <v>4.55</v>
      </c>
      <c r="K4783"/>
      <c r="N4783" t="s">
        <v>3091</v>
      </c>
      <c r="O4783" t="s">
        <v>3092</v>
      </c>
      <c r="P4783" t="s">
        <v>3093</v>
      </c>
      <c r="R4783" t="s">
        <v>3094</v>
      </c>
    </row>
    <row r="4784" spans="1:18" x14ac:dyDescent="0.25">
      <c r="A4784">
        <v>26000500</v>
      </c>
      <c r="B4784" t="s">
        <v>3089</v>
      </c>
      <c r="D4784" t="s">
        <v>3090</v>
      </c>
      <c r="F4784">
        <v>1</v>
      </c>
      <c r="G4784">
        <v>0</v>
      </c>
      <c r="H4784">
        <v>5.62</v>
      </c>
      <c r="I4784">
        <v>5.62</v>
      </c>
      <c r="K4784"/>
      <c r="N4784" t="s">
        <v>3091</v>
      </c>
      <c r="O4784" t="s">
        <v>3092</v>
      </c>
      <c r="P4784" t="s">
        <v>3093</v>
      </c>
      <c r="R4784" t="s">
        <v>3094</v>
      </c>
    </row>
    <row r="4785" spans="1:18" x14ac:dyDescent="0.25">
      <c r="A4785">
        <v>26000600</v>
      </c>
      <c r="B4785" t="s">
        <v>3089</v>
      </c>
      <c r="D4785" t="s">
        <v>3090</v>
      </c>
      <c r="F4785">
        <v>1</v>
      </c>
      <c r="G4785">
        <v>0</v>
      </c>
      <c r="H4785">
        <v>0</v>
      </c>
      <c r="I4785">
        <v>0</v>
      </c>
      <c r="K4785"/>
      <c r="N4785" t="s">
        <v>3091</v>
      </c>
      <c r="O4785" t="s">
        <v>3092</v>
      </c>
      <c r="P4785" t="s">
        <v>3093</v>
      </c>
      <c r="R4785" t="s">
        <v>3094</v>
      </c>
    </row>
    <row r="4786" spans="1:18" x14ac:dyDescent="0.25">
      <c r="A4786">
        <v>26000700</v>
      </c>
      <c r="B4786" t="s">
        <v>3089</v>
      </c>
      <c r="D4786" t="s">
        <v>3090</v>
      </c>
      <c r="F4786">
        <v>1</v>
      </c>
      <c r="G4786">
        <v>0</v>
      </c>
      <c r="H4786">
        <v>7.11</v>
      </c>
      <c r="I4786">
        <v>7.11</v>
      </c>
      <c r="K4786"/>
      <c r="N4786" t="s">
        <v>3091</v>
      </c>
      <c r="O4786" t="s">
        <v>3092</v>
      </c>
      <c r="P4786" t="s">
        <v>3093</v>
      </c>
      <c r="R4786" t="s">
        <v>3094</v>
      </c>
    </row>
    <row r="4787" spans="1:18" x14ac:dyDescent="0.25">
      <c r="A4787">
        <v>26000703</v>
      </c>
      <c r="B4787" t="s">
        <v>3089</v>
      </c>
      <c r="D4787" t="s">
        <v>3090</v>
      </c>
      <c r="F4787">
        <v>1</v>
      </c>
      <c r="G4787">
        <v>0</v>
      </c>
      <c r="H4787">
        <v>71.62</v>
      </c>
      <c r="I4787">
        <v>71.62</v>
      </c>
      <c r="K4787"/>
      <c r="N4787" t="s">
        <v>3091</v>
      </c>
      <c r="O4787" t="s">
        <v>3092</v>
      </c>
      <c r="P4787" t="s">
        <v>3093</v>
      </c>
      <c r="R4787" t="s">
        <v>3094</v>
      </c>
    </row>
    <row r="4788" spans="1:18" x14ac:dyDescent="0.25">
      <c r="A4788">
        <v>26000900</v>
      </c>
      <c r="B4788" t="s">
        <v>3089</v>
      </c>
      <c r="D4788" t="s">
        <v>3090</v>
      </c>
      <c r="F4788">
        <v>1</v>
      </c>
      <c r="G4788">
        <v>0</v>
      </c>
      <c r="H4788">
        <v>0</v>
      </c>
      <c r="I4788">
        <v>0</v>
      </c>
      <c r="K4788"/>
      <c r="N4788" t="s">
        <v>3091</v>
      </c>
      <c r="O4788" t="s">
        <v>3092</v>
      </c>
      <c r="P4788" t="s">
        <v>3093</v>
      </c>
      <c r="R4788" t="s">
        <v>3094</v>
      </c>
    </row>
    <row r="4789" spans="1:18" x14ac:dyDescent="0.25">
      <c r="A4789">
        <v>26001000</v>
      </c>
      <c r="B4789" t="s">
        <v>3089</v>
      </c>
      <c r="D4789" t="s">
        <v>3090</v>
      </c>
      <c r="F4789">
        <v>1</v>
      </c>
      <c r="G4789">
        <v>0</v>
      </c>
      <c r="H4789">
        <v>9.5399999999999991</v>
      </c>
      <c r="I4789">
        <v>9.5399999999999991</v>
      </c>
      <c r="K4789"/>
      <c r="N4789" t="s">
        <v>3091</v>
      </c>
      <c r="O4789" t="s">
        <v>3092</v>
      </c>
      <c r="P4789" t="s">
        <v>3093</v>
      </c>
      <c r="R4789" t="s">
        <v>3094</v>
      </c>
    </row>
    <row r="4790" spans="1:18" x14ac:dyDescent="0.25">
      <c r="A4790">
        <v>26001100</v>
      </c>
      <c r="B4790" t="s">
        <v>3089</v>
      </c>
      <c r="D4790" t="s">
        <v>3090</v>
      </c>
      <c r="F4790">
        <v>1</v>
      </c>
      <c r="G4790">
        <v>0</v>
      </c>
      <c r="H4790">
        <v>24.13</v>
      </c>
      <c r="I4790">
        <v>24.13</v>
      </c>
      <c r="K4790"/>
      <c r="N4790" t="s">
        <v>3091</v>
      </c>
      <c r="O4790" t="s">
        <v>3092</v>
      </c>
      <c r="P4790" t="s">
        <v>3093</v>
      </c>
      <c r="R4790" t="s">
        <v>3094</v>
      </c>
    </row>
    <row r="4791" spans="1:18" x14ac:dyDescent="0.25">
      <c r="A4791">
        <v>26001200</v>
      </c>
      <c r="B4791" t="s">
        <v>3089</v>
      </c>
      <c r="D4791" t="s">
        <v>3090</v>
      </c>
      <c r="F4791">
        <v>1</v>
      </c>
      <c r="G4791">
        <v>0</v>
      </c>
      <c r="H4791">
        <v>17.850000000000001</v>
      </c>
      <c r="I4791">
        <v>17.850000000000001</v>
      </c>
      <c r="K4791"/>
      <c r="N4791" t="s">
        <v>3091</v>
      </c>
      <c r="O4791" t="s">
        <v>3092</v>
      </c>
      <c r="P4791" t="s">
        <v>3093</v>
      </c>
      <c r="R4791" t="s">
        <v>3094</v>
      </c>
    </row>
    <row r="4792" spans="1:18" x14ac:dyDescent="0.25">
      <c r="A4792">
        <v>26001700</v>
      </c>
      <c r="B4792" t="s">
        <v>3089</v>
      </c>
      <c r="D4792" t="s">
        <v>3090</v>
      </c>
      <c r="F4792">
        <v>1</v>
      </c>
      <c r="G4792">
        <v>0</v>
      </c>
      <c r="H4792">
        <v>52.89</v>
      </c>
      <c r="I4792">
        <v>52.89</v>
      </c>
      <c r="K4792"/>
      <c r="N4792" t="s">
        <v>3091</v>
      </c>
      <c r="O4792" t="s">
        <v>3092</v>
      </c>
      <c r="P4792" t="s">
        <v>3093</v>
      </c>
      <c r="R4792" t="s">
        <v>3094</v>
      </c>
    </row>
    <row r="4793" spans="1:18" x14ac:dyDescent="0.25">
      <c r="A4793">
        <v>26002300</v>
      </c>
      <c r="B4793" t="s">
        <v>3089</v>
      </c>
      <c r="D4793" t="s">
        <v>3090</v>
      </c>
      <c r="F4793">
        <v>1</v>
      </c>
      <c r="G4793">
        <v>0</v>
      </c>
      <c r="H4793">
        <v>0</v>
      </c>
      <c r="I4793">
        <v>0</v>
      </c>
      <c r="K4793"/>
      <c r="N4793" t="s">
        <v>3091</v>
      </c>
      <c r="O4793" t="s">
        <v>3092</v>
      </c>
      <c r="P4793" t="s">
        <v>3093</v>
      </c>
      <c r="R4793" t="s">
        <v>3094</v>
      </c>
    </row>
    <row r="4794" spans="1:18" x14ac:dyDescent="0.25">
      <c r="A4794">
        <v>26002400</v>
      </c>
      <c r="B4794" t="s">
        <v>3089</v>
      </c>
      <c r="D4794" t="s">
        <v>3090</v>
      </c>
      <c r="F4794">
        <v>1</v>
      </c>
      <c r="G4794">
        <v>0</v>
      </c>
      <c r="H4794">
        <v>13.7</v>
      </c>
      <c r="I4794">
        <v>13.7</v>
      </c>
      <c r="K4794"/>
      <c r="N4794" t="s">
        <v>3091</v>
      </c>
      <c r="O4794" t="s">
        <v>3092</v>
      </c>
      <c r="P4794" t="s">
        <v>3093</v>
      </c>
      <c r="R4794" t="s">
        <v>3094</v>
      </c>
    </row>
    <row r="4795" spans="1:18" x14ac:dyDescent="0.25">
      <c r="A4795">
        <v>26002600</v>
      </c>
      <c r="B4795" t="s">
        <v>3089</v>
      </c>
      <c r="D4795" t="s">
        <v>3090</v>
      </c>
      <c r="F4795">
        <v>1</v>
      </c>
      <c r="G4795">
        <v>0</v>
      </c>
      <c r="H4795">
        <v>0</v>
      </c>
      <c r="I4795">
        <v>0</v>
      </c>
      <c r="K4795"/>
      <c r="N4795" t="s">
        <v>3091</v>
      </c>
      <c r="O4795" t="s">
        <v>3092</v>
      </c>
      <c r="P4795" t="s">
        <v>3093</v>
      </c>
      <c r="R4795" t="s">
        <v>3094</v>
      </c>
    </row>
    <row r="4796" spans="1:18" x14ac:dyDescent="0.25">
      <c r="A4796">
        <v>26003300</v>
      </c>
      <c r="B4796" t="s">
        <v>3089</v>
      </c>
      <c r="D4796" t="s">
        <v>3090</v>
      </c>
      <c r="F4796">
        <v>1</v>
      </c>
      <c r="G4796">
        <v>0</v>
      </c>
      <c r="H4796">
        <v>0</v>
      </c>
      <c r="I4796"/>
      <c r="K4796"/>
      <c r="N4796" t="s">
        <v>3091</v>
      </c>
      <c r="O4796" t="s">
        <v>3092</v>
      </c>
      <c r="P4796" t="s">
        <v>3093</v>
      </c>
      <c r="R4796" t="s">
        <v>3094</v>
      </c>
    </row>
    <row r="4797" spans="1:18" x14ac:dyDescent="0.25">
      <c r="A4797">
        <v>26003900</v>
      </c>
      <c r="B4797" t="s">
        <v>3089</v>
      </c>
      <c r="D4797" t="s">
        <v>3090</v>
      </c>
      <c r="F4797">
        <v>1</v>
      </c>
      <c r="G4797">
        <v>0</v>
      </c>
      <c r="H4797">
        <v>0</v>
      </c>
      <c r="I4797">
        <v>0</v>
      </c>
      <c r="K4797"/>
      <c r="N4797" t="s">
        <v>3091</v>
      </c>
      <c r="O4797" t="s">
        <v>3092</v>
      </c>
      <c r="P4797" t="s">
        <v>3093</v>
      </c>
      <c r="R4797" t="s">
        <v>3094</v>
      </c>
    </row>
    <row r="4798" spans="1:18" x14ac:dyDescent="0.25">
      <c r="A4798">
        <v>26004000</v>
      </c>
      <c r="B4798" t="s">
        <v>3089</v>
      </c>
      <c r="D4798" t="s">
        <v>3090</v>
      </c>
      <c r="F4798">
        <v>1</v>
      </c>
      <c r="G4798">
        <v>0</v>
      </c>
      <c r="H4798">
        <v>5.62</v>
      </c>
      <c r="I4798">
        <v>5.62</v>
      </c>
      <c r="K4798"/>
      <c r="N4798" t="s">
        <v>3091</v>
      </c>
      <c r="O4798" t="s">
        <v>3092</v>
      </c>
      <c r="P4798" t="s">
        <v>3093</v>
      </c>
      <c r="R4798" t="s">
        <v>3094</v>
      </c>
    </row>
    <row r="4799" spans="1:18" x14ac:dyDescent="0.25">
      <c r="A4799">
        <v>26004100</v>
      </c>
      <c r="B4799" t="s">
        <v>3089</v>
      </c>
      <c r="D4799" t="s">
        <v>3090</v>
      </c>
      <c r="F4799">
        <v>1</v>
      </c>
      <c r="G4799">
        <v>0</v>
      </c>
      <c r="H4799">
        <v>9.8800000000000008</v>
      </c>
      <c r="I4799">
        <v>9.8800000000000008</v>
      </c>
      <c r="K4799"/>
      <c r="N4799" t="s">
        <v>3091</v>
      </c>
      <c r="O4799" t="s">
        <v>3092</v>
      </c>
      <c r="P4799" t="s">
        <v>3093</v>
      </c>
      <c r="R4799" t="s">
        <v>3094</v>
      </c>
    </row>
    <row r="4800" spans="1:18" x14ac:dyDescent="0.25">
      <c r="A4800">
        <v>26004200</v>
      </c>
      <c r="B4800" t="s">
        <v>3089</v>
      </c>
      <c r="D4800" t="s">
        <v>3090</v>
      </c>
      <c r="F4800">
        <v>1</v>
      </c>
      <c r="G4800">
        <v>0</v>
      </c>
      <c r="H4800">
        <v>12.56</v>
      </c>
      <c r="I4800">
        <v>12.56</v>
      </c>
      <c r="K4800"/>
      <c r="N4800" t="s">
        <v>3091</v>
      </c>
      <c r="O4800" t="s">
        <v>3092</v>
      </c>
      <c r="P4800" t="s">
        <v>3093</v>
      </c>
      <c r="R4800" t="s">
        <v>3094</v>
      </c>
    </row>
    <row r="4801" spans="1:18" x14ac:dyDescent="0.25">
      <c r="A4801">
        <v>26004400</v>
      </c>
      <c r="B4801" t="s">
        <v>3089</v>
      </c>
      <c r="D4801" t="s">
        <v>3090</v>
      </c>
      <c r="F4801">
        <v>1</v>
      </c>
      <c r="G4801">
        <v>0</v>
      </c>
      <c r="H4801">
        <v>0</v>
      </c>
      <c r="I4801">
        <v>0</v>
      </c>
      <c r="K4801"/>
      <c r="N4801" t="s">
        <v>3091</v>
      </c>
      <c r="O4801" t="s">
        <v>3092</v>
      </c>
      <c r="P4801" t="s">
        <v>3093</v>
      </c>
      <c r="R4801" t="s">
        <v>3094</v>
      </c>
    </row>
    <row r="4802" spans="1:18" x14ac:dyDescent="0.25">
      <c r="A4802">
        <v>26004500</v>
      </c>
      <c r="B4802" t="s">
        <v>3089</v>
      </c>
      <c r="D4802" t="s">
        <v>3090</v>
      </c>
      <c r="F4802">
        <v>1</v>
      </c>
      <c r="G4802">
        <v>0</v>
      </c>
      <c r="H4802">
        <v>21.79</v>
      </c>
      <c r="I4802">
        <v>21.79</v>
      </c>
      <c r="K4802"/>
      <c r="N4802" t="s">
        <v>3091</v>
      </c>
      <c r="O4802" t="s">
        <v>3092</v>
      </c>
      <c r="P4802" t="s">
        <v>3093</v>
      </c>
      <c r="R4802" t="s">
        <v>3094</v>
      </c>
    </row>
    <row r="4803" spans="1:18" x14ac:dyDescent="0.25">
      <c r="A4803">
        <v>26004600</v>
      </c>
      <c r="B4803" t="s">
        <v>3089</v>
      </c>
      <c r="D4803" t="s">
        <v>3090</v>
      </c>
      <c r="F4803">
        <v>1</v>
      </c>
      <c r="G4803">
        <v>0</v>
      </c>
      <c r="H4803">
        <v>12.07</v>
      </c>
      <c r="I4803">
        <v>12.07</v>
      </c>
      <c r="K4803"/>
      <c r="N4803" t="s">
        <v>3091</v>
      </c>
      <c r="O4803" t="s">
        <v>3092</v>
      </c>
      <c r="P4803" t="s">
        <v>3093</v>
      </c>
      <c r="R4803" t="s">
        <v>3094</v>
      </c>
    </row>
    <row r="4804" spans="1:18" x14ac:dyDescent="0.25">
      <c r="A4804">
        <v>26005000</v>
      </c>
      <c r="B4804" t="s">
        <v>3089</v>
      </c>
      <c r="D4804" t="s">
        <v>3090</v>
      </c>
      <c r="F4804">
        <v>1</v>
      </c>
      <c r="G4804">
        <v>0</v>
      </c>
      <c r="H4804">
        <v>8.1</v>
      </c>
      <c r="I4804">
        <v>8.1</v>
      </c>
      <c r="K4804"/>
      <c r="N4804" t="s">
        <v>3091</v>
      </c>
      <c r="O4804" t="s">
        <v>3092</v>
      </c>
      <c r="P4804" t="s">
        <v>3093</v>
      </c>
      <c r="R4804" t="s">
        <v>3094</v>
      </c>
    </row>
    <row r="4805" spans="1:18" x14ac:dyDescent="0.25">
      <c r="A4805">
        <v>26005300</v>
      </c>
      <c r="B4805" t="s">
        <v>3089</v>
      </c>
      <c r="D4805" t="s">
        <v>3090</v>
      </c>
      <c r="F4805">
        <v>1</v>
      </c>
      <c r="G4805">
        <v>0</v>
      </c>
      <c r="H4805">
        <v>0.99</v>
      </c>
      <c r="I4805">
        <v>0.99</v>
      </c>
      <c r="K4805"/>
      <c r="N4805" t="s">
        <v>3091</v>
      </c>
      <c r="O4805" t="s">
        <v>3092</v>
      </c>
      <c r="P4805" t="s">
        <v>3093</v>
      </c>
      <c r="R4805" t="s">
        <v>3094</v>
      </c>
    </row>
    <row r="4806" spans="1:18" x14ac:dyDescent="0.25">
      <c r="A4806">
        <v>26005600</v>
      </c>
      <c r="B4806" t="s">
        <v>3089</v>
      </c>
      <c r="D4806" t="s">
        <v>3090</v>
      </c>
      <c r="F4806">
        <v>1</v>
      </c>
      <c r="G4806">
        <v>0</v>
      </c>
      <c r="H4806">
        <v>8.15</v>
      </c>
      <c r="I4806">
        <v>8.15</v>
      </c>
      <c r="K4806"/>
      <c r="N4806" t="s">
        <v>3091</v>
      </c>
      <c r="O4806" t="s">
        <v>3092</v>
      </c>
      <c r="P4806" t="s">
        <v>3093</v>
      </c>
      <c r="R4806" t="s">
        <v>3094</v>
      </c>
    </row>
    <row r="4807" spans="1:18" x14ac:dyDescent="0.25">
      <c r="A4807">
        <v>26005900</v>
      </c>
      <c r="B4807" t="s">
        <v>3089</v>
      </c>
      <c r="D4807" t="s">
        <v>3090</v>
      </c>
      <c r="F4807">
        <v>1</v>
      </c>
      <c r="G4807">
        <v>0</v>
      </c>
      <c r="H4807">
        <v>6.7750000000000004</v>
      </c>
      <c r="I4807">
        <v>6.7750000000000004</v>
      </c>
      <c r="K4807"/>
      <c r="N4807" t="s">
        <v>3091</v>
      </c>
      <c r="O4807" t="s">
        <v>3092</v>
      </c>
      <c r="P4807" t="s">
        <v>3093</v>
      </c>
      <c r="R4807" t="s">
        <v>3094</v>
      </c>
    </row>
    <row r="4808" spans="1:18" x14ac:dyDescent="0.25">
      <c r="A4808">
        <v>26006000</v>
      </c>
      <c r="B4808" t="s">
        <v>3089</v>
      </c>
      <c r="D4808" t="s">
        <v>3090</v>
      </c>
      <c r="F4808">
        <v>1</v>
      </c>
      <c r="G4808">
        <v>0</v>
      </c>
      <c r="H4808">
        <v>17.03</v>
      </c>
      <c r="I4808">
        <v>17.03</v>
      </c>
      <c r="K4808"/>
      <c r="N4808" t="s">
        <v>3091</v>
      </c>
      <c r="O4808" t="s">
        <v>3092</v>
      </c>
      <c r="P4808" t="s">
        <v>3093</v>
      </c>
      <c r="R4808" t="s">
        <v>3094</v>
      </c>
    </row>
    <row r="4809" spans="1:18" x14ac:dyDescent="0.25">
      <c r="A4809">
        <v>26006200</v>
      </c>
      <c r="B4809" t="s">
        <v>3089</v>
      </c>
      <c r="D4809" t="s">
        <v>3090</v>
      </c>
      <c r="F4809">
        <v>1</v>
      </c>
      <c r="G4809">
        <v>0</v>
      </c>
      <c r="H4809">
        <v>146.97999999999999</v>
      </c>
      <c r="I4809">
        <v>146.97999999999999</v>
      </c>
      <c r="K4809"/>
      <c r="N4809" t="s">
        <v>3091</v>
      </c>
      <c r="O4809" t="s">
        <v>3092</v>
      </c>
      <c r="P4809" t="s">
        <v>3093</v>
      </c>
      <c r="R4809" t="s">
        <v>3094</v>
      </c>
    </row>
    <row r="4810" spans="1:18" x14ac:dyDescent="0.25">
      <c r="A4810">
        <v>26006300</v>
      </c>
      <c r="B4810" t="s">
        <v>3089</v>
      </c>
      <c r="D4810" t="s">
        <v>3090</v>
      </c>
      <c r="F4810">
        <v>1</v>
      </c>
      <c r="G4810">
        <v>0</v>
      </c>
      <c r="H4810">
        <v>16.48</v>
      </c>
      <c r="I4810">
        <v>16.48</v>
      </c>
      <c r="K4810"/>
      <c r="N4810" t="s">
        <v>3091</v>
      </c>
      <c r="O4810" t="s">
        <v>3092</v>
      </c>
      <c r="P4810" t="s">
        <v>3093</v>
      </c>
      <c r="R4810" t="s">
        <v>3094</v>
      </c>
    </row>
    <row r="4811" spans="1:18" x14ac:dyDescent="0.25">
      <c r="A4811">
        <v>26006400</v>
      </c>
      <c r="B4811" t="s">
        <v>3089</v>
      </c>
      <c r="D4811" t="s">
        <v>3090</v>
      </c>
      <c r="F4811">
        <v>1</v>
      </c>
      <c r="G4811">
        <v>0</v>
      </c>
      <c r="H4811">
        <v>38</v>
      </c>
      <c r="I4811">
        <v>38</v>
      </c>
      <c r="K4811"/>
      <c r="N4811" t="s">
        <v>3091</v>
      </c>
      <c r="O4811" t="s">
        <v>3092</v>
      </c>
      <c r="P4811" t="s">
        <v>3093</v>
      </c>
      <c r="R4811" t="s">
        <v>3094</v>
      </c>
    </row>
    <row r="4812" spans="1:18" x14ac:dyDescent="0.25">
      <c r="A4812">
        <v>26007100</v>
      </c>
      <c r="B4812" t="s">
        <v>3089</v>
      </c>
      <c r="D4812" t="s">
        <v>3090</v>
      </c>
      <c r="F4812">
        <v>1</v>
      </c>
      <c r="G4812">
        <v>0</v>
      </c>
      <c r="H4812">
        <v>5.29</v>
      </c>
      <c r="I4812">
        <v>5.29</v>
      </c>
      <c r="K4812"/>
      <c r="N4812" t="s">
        <v>3091</v>
      </c>
      <c r="O4812" t="s">
        <v>3092</v>
      </c>
      <c r="P4812" t="s">
        <v>3093</v>
      </c>
      <c r="R4812" t="s">
        <v>3094</v>
      </c>
    </row>
    <row r="4813" spans="1:18" x14ac:dyDescent="0.25">
      <c r="A4813">
        <v>26007200</v>
      </c>
      <c r="B4813" t="s">
        <v>3089</v>
      </c>
      <c r="D4813" t="s">
        <v>3090</v>
      </c>
      <c r="F4813">
        <v>1</v>
      </c>
      <c r="G4813">
        <v>0</v>
      </c>
      <c r="H4813">
        <v>12.4</v>
      </c>
      <c r="I4813">
        <v>12.4</v>
      </c>
      <c r="K4813"/>
      <c r="N4813" t="s">
        <v>3091</v>
      </c>
      <c r="O4813" t="s">
        <v>3092</v>
      </c>
      <c r="P4813" t="s">
        <v>3093</v>
      </c>
      <c r="R4813" t="s">
        <v>3094</v>
      </c>
    </row>
    <row r="4814" spans="1:18" x14ac:dyDescent="0.25">
      <c r="A4814">
        <v>26007300</v>
      </c>
      <c r="B4814" t="s">
        <v>3089</v>
      </c>
      <c r="D4814" t="s">
        <v>3090</v>
      </c>
      <c r="F4814">
        <v>1</v>
      </c>
      <c r="G4814">
        <v>0</v>
      </c>
      <c r="H4814">
        <v>9.9149999999999991</v>
      </c>
      <c r="I4814">
        <v>9.9149999999999991</v>
      </c>
      <c r="K4814"/>
      <c r="N4814" t="s">
        <v>3091</v>
      </c>
      <c r="O4814" t="s">
        <v>3092</v>
      </c>
      <c r="P4814" t="s">
        <v>3093</v>
      </c>
      <c r="R4814" t="s">
        <v>3094</v>
      </c>
    </row>
    <row r="4815" spans="1:18" x14ac:dyDescent="0.25">
      <c r="A4815">
        <v>26007500</v>
      </c>
      <c r="B4815" t="s">
        <v>3089</v>
      </c>
      <c r="D4815" t="s">
        <v>3090</v>
      </c>
      <c r="F4815">
        <v>1</v>
      </c>
      <c r="G4815">
        <v>0</v>
      </c>
      <c r="H4815">
        <v>13.31</v>
      </c>
      <c r="I4815">
        <v>13.31</v>
      </c>
      <c r="K4815"/>
      <c r="N4815" t="s">
        <v>3091</v>
      </c>
      <c r="O4815" t="s">
        <v>3092</v>
      </c>
      <c r="P4815" t="s">
        <v>3093</v>
      </c>
      <c r="R4815" t="s">
        <v>3094</v>
      </c>
    </row>
    <row r="4816" spans="1:18" x14ac:dyDescent="0.25">
      <c r="A4816">
        <v>26007700</v>
      </c>
      <c r="B4816" t="s">
        <v>3089</v>
      </c>
      <c r="D4816" t="s">
        <v>3090</v>
      </c>
      <c r="F4816">
        <v>1</v>
      </c>
      <c r="G4816">
        <v>0</v>
      </c>
      <c r="H4816">
        <v>10.66</v>
      </c>
      <c r="I4816">
        <v>10.66</v>
      </c>
      <c r="K4816"/>
      <c r="N4816" t="s">
        <v>3091</v>
      </c>
      <c r="O4816" t="s">
        <v>3092</v>
      </c>
      <c r="P4816" t="s">
        <v>3093</v>
      </c>
      <c r="R4816" t="s">
        <v>3094</v>
      </c>
    </row>
    <row r="4817" spans="1:18" x14ac:dyDescent="0.25">
      <c r="A4817">
        <v>26008200</v>
      </c>
      <c r="B4817" t="s">
        <v>3089</v>
      </c>
      <c r="D4817" t="s">
        <v>3090</v>
      </c>
      <c r="F4817">
        <v>1</v>
      </c>
      <c r="G4817">
        <v>0</v>
      </c>
      <c r="H4817">
        <v>12.83</v>
      </c>
      <c r="I4817">
        <v>12.83</v>
      </c>
      <c r="K4817"/>
      <c r="N4817" t="s">
        <v>3091</v>
      </c>
      <c r="O4817" t="s">
        <v>3092</v>
      </c>
      <c r="P4817" t="s">
        <v>3093</v>
      </c>
      <c r="R4817" t="s">
        <v>3094</v>
      </c>
    </row>
    <row r="4818" spans="1:18" x14ac:dyDescent="0.25">
      <c r="A4818">
        <v>26008800</v>
      </c>
      <c r="B4818" t="s">
        <v>3089</v>
      </c>
      <c r="D4818" t="s">
        <v>3090</v>
      </c>
      <c r="F4818">
        <v>1</v>
      </c>
      <c r="G4818">
        <v>0</v>
      </c>
      <c r="H4818">
        <v>12.4</v>
      </c>
      <c r="I4818">
        <v>12.4</v>
      </c>
      <c r="K4818"/>
      <c r="N4818" t="s">
        <v>3091</v>
      </c>
      <c r="O4818" t="s">
        <v>3092</v>
      </c>
      <c r="P4818" t="s">
        <v>3093</v>
      </c>
      <c r="R4818" t="s">
        <v>3094</v>
      </c>
    </row>
    <row r="4819" spans="1:18" x14ac:dyDescent="0.25">
      <c r="A4819">
        <v>26008900</v>
      </c>
      <c r="B4819" t="s">
        <v>3089</v>
      </c>
      <c r="D4819" t="s">
        <v>3090</v>
      </c>
      <c r="F4819">
        <v>1</v>
      </c>
      <c r="G4819">
        <v>0</v>
      </c>
      <c r="H4819">
        <v>11.16</v>
      </c>
      <c r="I4819">
        <v>11.16</v>
      </c>
      <c r="K4819"/>
      <c r="N4819" t="s">
        <v>3091</v>
      </c>
      <c r="O4819" t="s">
        <v>3092</v>
      </c>
      <c r="P4819" t="s">
        <v>3093</v>
      </c>
      <c r="R4819" t="s">
        <v>3094</v>
      </c>
    </row>
    <row r="4820" spans="1:18" x14ac:dyDescent="0.25">
      <c r="A4820">
        <v>26009800</v>
      </c>
      <c r="B4820" t="s">
        <v>3089</v>
      </c>
      <c r="D4820" t="s">
        <v>3090</v>
      </c>
      <c r="F4820">
        <v>1</v>
      </c>
      <c r="G4820">
        <v>0</v>
      </c>
      <c r="H4820">
        <v>13.18</v>
      </c>
      <c r="I4820">
        <v>13.18</v>
      </c>
      <c r="K4820"/>
      <c r="N4820" t="s">
        <v>3091</v>
      </c>
      <c r="O4820" t="s">
        <v>3092</v>
      </c>
      <c r="P4820" t="s">
        <v>3093</v>
      </c>
      <c r="R4820" t="s">
        <v>3094</v>
      </c>
    </row>
    <row r="4821" spans="1:18" x14ac:dyDescent="0.25">
      <c r="A4821">
        <v>26010000</v>
      </c>
      <c r="B4821" t="s">
        <v>3089</v>
      </c>
      <c r="D4821" t="s">
        <v>3090</v>
      </c>
      <c r="F4821">
        <v>1</v>
      </c>
      <c r="G4821">
        <v>0</v>
      </c>
      <c r="H4821">
        <v>0</v>
      </c>
      <c r="I4821">
        <v>0</v>
      </c>
      <c r="K4821"/>
      <c r="N4821" t="s">
        <v>3091</v>
      </c>
      <c r="O4821" t="s">
        <v>3092</v>
      </c>
      <c r="P4821" t="s">
        <v>3093</v>
      </c>
      <c r="R4821" t="s">
        <v>3094</v>
      </c>
    </row>
    <row r="4822" spans="1:18" x14ac:dyDescent="0.25">
      <c r="A4822">
        <v>26010200</v>
      </c>
      <c r="B4822" t="s">
        <v>3089</v>
      </c>
      <c r="D4822" t="s">
        <v>3090</v>
      </c>
      <c r="F4822">
        <v>1</v>
      </c>
      <c r="G4822">
        <v>0</v>
      </c>
      <c r="H4822">
        <v>10.82625</v>
      </c>
      <c r="I4822">
        <v>10.82625</v>
      </c>
      <c r="K4822"/>
      <c r="N4822" t="s">
        <v>3091</v>
      </c>
      <c r="O4822" t="s">
        <v>3092</v>
      </c>
      <c r="P4822" t="s">
        <v>3093</v>
      </c>
      <c r="R4822" t="s">
        <v>3094</v>
      </c>
    </row>
    <row r="4823" spans="1:18" x14ac:dyDescent="0.25">
      <c r="A4823">
        <v>26015700</v>
      </c>
      <c r="B4823" t="s">
        <v>3089</v>
      </c>
      <c r="D4823" t="s">
        <v>3090</v>
      </c>
      <c r="F4823">
        <v>1</v>
      </c>
      <c r="G4823">
        <v>0</v>
      </c>
      <c r="H4823">
        <v>18.73</v>
      </c>
      <c r="I4823">
        <v>18.73</v>
      </c>
      <c r="K4823"/>
      <c r="N4823" t="s">
        <v>3091</v>
      </c>
      <c r="O4823" t="s">
        <v>3092</v>
      </c>
      <c r="P4823" t="s">
        <v>3093</v>
      </c>
      <c r="R4823" t="s">
        <v>3094</v>
      </c>
    </row>
    <row r="4824" spans="1:18" x14ac:dyDescent="0.25">
      <c r="A4824">
        <v>26016000</v>
      </c>
      <c r="B4824" t="s">
        <v>3089</v>
      </c>
      <c r="D4824" t="s">
        <v>3090</v>
      </c>
      <c r="F4824">
        <v>1</v>
      </c>
      <c r="G4824">
        <v>0</v>
      </c>
      <c r="H4824">
        <v>16.48</v>
      </c>
      <c r="I4824">
        <v>16.48</v>
      </c>
      <c r="K4824"/>
      <c r="N4824" t="s">
        <v>3091</v>
      </c>
      <c r="O4824" t="s">
        <v>3092</v>
      </c>
      <c r="P4824" t="s">
        <v>3093</v>
      </c>
      <c r="R4824" t="s">
        <v>3094</v>
      </c>
    </row>
    <row r="4825" spans="1:18" x14ac:dyDescent="0.25">
      <c r="A4825">
        <v>26016200</v>
      </c>
      <c r="B4825" t="s">
        <v>3089</v>
      </c>
      <c r="D4825" t="s">
        <v>3090</v>
      </c>
      <c r="F4825">
        <v>1</v>
      </c>
      <c r="G4825">
        <v>0</v>
      </c>
      <c r="H4825">
        <v>18.760000000000002</v>
      </c>
      <c r="I4825">
        <v>18.760000000000002</v>
      </c>
      <c r="K4825"/>
      <c r="N4825" t="s">
        <v>3091</v>
      </c>
      <c r="O4825" t="s">
        <v>3092</v>
      </c>
      <c r="P4825" t="s">
        <v>3093</v>
      </c>
      <c r="R4825" t="s">
        <v>3094</v>
      </c>
    </row>
    <row r="4826" spans="1:18" x14ac:dyDescent="0.25">
      <c r="A4826">
        <v>26016400</v>
      </c>
      <c r="B4826" t="s">
        <v>3089</v>
      </c>
      <c r="D4826" t="s">
        <v>3090</v>
      </c>
      <c r="F4826">
        <v>1</v>
      </c>
      <c r="G4826">
        <v>0</v>
      </c>
      <c r="H4826">
        <v>16.12</v>
      </c>
      <c r="I4826">
        <v>16.12</v>
      </c>
      <c r="K4826"/>
      <c r="N4826" t="s">
        <v>3091</v>
      </c>
      <c r="O4826" t="s">
        <v>3092</v>
      </c>
      <c r="P4826" t="s">
        <v>3093</v>
      </c>
      <c r="R4826" t="s">
        <v>3094</v>
      </c>
    </row>
    <row r="4827" spans="1:18" x14ac:dyDescent="0.25">
      <c r="A4827">
        <v>26016401</v>
      </c>
      <c r="B4827" t="s">
        <v>3089</v>
      </c>
      <c r="D4827" t="s">
        <v>3090</v>
      </c>
      <c r="F4827">
        <v>1</v>
      </c>
      <c r="G4827">
        <v>0</v>
      </c>
      <c r="H4827">
        <v>38</v>
      </c>
      <c r="I4827">
        <v>38</v>
      </c>
      <c r="K4827"/>
      <c r="N4827" t="s">
        <v>3091</v>
      </c>
      <c r="O4827" t="s">
        <v>3092</v>
      </c>
      <c r="P4827" t="s">
        <v>3093</v>
      </c>
      <c r="R4827" t="s">
        <v>3094</v>
      </c>
    </row>
    <row r="4828" spans="1:18" x14ac:dyDescent="0.25">
      <c r="A4828">
        <v>26018300</v>
      </c>
      <c r="B4828" t="s">
        <v>3089</v>
      </c>
      <c r="D4828" t="s">
        <v>3090</v>
      </c>
      <c r="F4828">
        <v>1</v>
      </c>
      <c r="G4828">
        <v>0</v>
      </c>
      <c r="H4828">
        <v>0</v>
      </c>
      <c r="I4828"/>
      <c r="K4828"/>
      <c r="N4828" t="s">
        <v>3091</v>
      </c>
      <c r="O4828" t="s">
        <v>3092</v>
      </c>
      <c r="P4828" t="s">
        <v>3093</v>
      </c>
      <c r="R4828" t="s">
        <v>3094</v>
      </c>
    </row>
    <row r="4829" spans="1:18" x14ac:dyDescent="0.25">
      <c r="A4829">
        <v>26018500</v>
      </c>
      <c r="B4829" t="s">
        <v>3089</v>
      </c>
      <c r="D4829" t="s">
        <v>3090</v>
      </c>
      <c r="F4829">
        <v>1</v>
      </c>
      <c r="G4829">
        <v>0</v>
      </c>
      <c r="H4829">
        <v>10.8</v>
      </c>
      <c r="I4829">
        <v>10.8</v>
      </c>
      <c r="K4829"/>
      <c r="N4829" t="s">
        <v>3091</v>
      </c>
      <c r="O4829" t="s">
        <v>3092</v>
      </c>
      <c r="P4829" t="s">
        <v>3093</v>
      </c>
      <c r="R4829" t="s">
        <v>3094</v>
      </c>
    </row>
    <row r="4830" spans="1:18" x14ac:dyDescent="0.25">
      <c r="A4830">
        <v>26030100</v>
      </c>
      <c r="B4830" t="s">
        <v>3089</v>
      </c>
      <c r="D4830" t="s">
        <v>3090</v>
      </c>
      <c r="F4830">
        <v>1</v>
      </c>
      <c r="G4830">
        <v>0</v>
      </c>
      <c r="H4830">
        <v>3.6492</v>
      </c>
      <c r="I4830">
        <v>3.6492</v>
      </c>
      <c r="K4830"/>
      <c r="N4830" t="s">
        <v>3091</v>
      </c>
      <c r="O4830" t="s">
        <v>3092</v>
      </c>
      <c r="P4830" t="s">
        <v>3093</v>
      </c>
      <c r="R4830" t="s">
        <v>3094</v>
      </c>
    </row>
    <row r="4831" spans="1:18" x14ac:dyDescent="0.25">
      <c r="A4831">
        <v>26030600</v>
      </c>
      <c r="B4831" t="s">
        <v>3089</v>
      </c>
      <c r="D4831" t="s">
        <v>3090</v>
      </c>
      <c r="F4831">
        <v>1</v>
      </c>
      <c r="G4831">
        <v>0</v>
      </c>
      <c r="H4831">
        <v>8.18</v>
      </c>
      <c r="I4831">
        <v>8.18</v>
      </c>
      <c r="K4831"/>
      <c r="N4831" t="s">
        <v>3091</v>
      </c>
      <c r="O4831" t="s">
        <v>3092</v>
      </c>
      <c r="P4831" t="s">
        <v>3093</v>
      </c>
      <c r="R4831" t="s">
        <v>3094</v>
      </c>
    </row>
    <row r="4832" spans="1:18" x14ac:dyDescent="0.25">
      <c r="A4832">
        <v>26031000</v>
      </c>
      <c r="B4832" t="s">
        <v>3089</v>
      </c>
      <c r="D4832" t="s">
        <v>3090</v>
      </c>
      <c r="F4832">
        <v>1</v>
      </c>
      <c r="G4832">
        <v>0</v>
      </c>
      <c r="H4832">
        <v>0</v>
      </c>
      <c r="I4832">
        <v>0</v>
      </c>
      <c r="K4832"/>
      <c r="N4832" t="s">
        <v>3091</v>
      </c>
      <c r="O4832" t="s">
        <v>3092</v>
      </c>
      <c r="P4832" t="s">
        <v>3093</v>
      </c>
      <c r="R4832" t="s">
        <v>3094</v>
      </c>
    </row>
    <row r="4833" spans="1:18" x14ac:dyDescent="0.25">
      <c r="A4833">
        <v>26031400</v>
      </c>
      <c r="B4833" t="s">
        <v>3089</v>
      </c>
      <c r="D4833" t="s">
        <v>3090</v>
      </c>
      <c r="F4833">
        <v>1</v>
      </c>
      <c r="G4833">
        <v>0</v>
      </c>
      <c r="H4833">
        <v>0</v>
      </c>
      <c r="I4833">
        <v>0</v>
      </c>
      <c r="K4833"/>
      <c r="N4833" t="s">
        <v>3091</v>
      </c>
      <c r="O4833" t="s">
        <v>3092</v>
      </c>
      <c r="P4833" t="s">
        <v>3093</v>
      </c>
      <c r="R4833" t="s">
        <v>3094</v>
      </c>
    </row>
    <row r="4834" spans="1:18" x14ac:dyDescent="0.25">
      <c r="A4834">
        <v>26031500</v>
      </c>
      <c r="B4834" t="s">
        <v>3089</v>
      </c>
      <c r="D4834" t="s">
        <v>3090</v>
      </c>
      <c r="F4834">
        <v>1</v>
      </c>
      <c r="G4834">
        <v>0</v>
      </c>
      <c r="H4834">
        <v>0</v>
      </c>
      <c r="I4834"/>
      <c r="K4834"/>
      <c r="N4834" t="s">
        <v>3091</v>
      </c>
      <c r="O4834" t="s">
        <v>3092</v>
      </c>
      <c r="P4834" t="s">
        <v>3093</v>
      </c>
      <c r="R4834" t="s">
        <v>3094</v>
      </c>
    </row>
    <row r="4835" spans="1:18" x14ac:dyDescent="0.25">
      <c r="A4835">
        <v>26031700</v>
      </c>
      <c r="B4835" t="s">
        <v>3089</v>
      </c>
      <c r="D4835" t="s">
        <v>3090</v>
      </c>
      <c r="F4835">
        <v>1</v>
      </c>
      <c r="G4835">
        <v>0</v>
      </c>
      <c r="H4835">
        <v>16.489999999999998</v>
      </c>
      <c r="I4835">
        <v>16.489999999999998</v>
      </c>
      <c r="K4835"/>
      <c r="N4835" t="s">
        <v>3091</v>
      </c>
      <c r="O4835" t="s">
        <v>3092</v>
      </c>
      <c r="P4835" t="s">
        <v>3093</v>
      </c>
      <c r="R4835" t="s">
        <v>3094</v>
      </c>
    </row>
    <row r="4836" spans="1:18" x14ac:dyDescent="0.25">
      <c r="A4836">
        <v>26031800</v>
      </c>
      <c r="B4836" t="s">
        <v>3089</v>
      </c>
      <c r="D4836" t="s">
        <v>3090</v>
      </c>
      <c r="F4836">
        <v>1</v>
      </c>
      <c r="G4836">
        <v>0</v>
      </c>
      <c r="H4836">
        <v>30</v>
      </c>
      <c r="I4836">
        <v>30</v>
      </c>
      <c r="K4836"/>
      <c r="N4836" t="s">
        <v>3091</v>
      </c>
      <c r="O4836" t="s">
        <v>3092</v>
      </c>
      <c r="P4836" t="s">
        <v>3093</v>
      </c>
      <c r="R4836" t="s">
        <v>3094</v>
      </c>
    </row>
    <row r="4837" spans="1:18" x14ac:dyDescent="0.25">
      <c r="A4837">
        <v>26032200</v>
      </c>
      <c r="B4837" t="s">
        <v>3089</v>
      </c>
      <c r="D4837" t="s">
        <v>3090</v>
      </c>
      <c r="F4837">
        <v>1</v>
      </c>
      <c r="G4837">
        <v>0</v>
      </c>
      <c r="H4837">
        <v>21.7</v>
      </c>
      <c r="I4837">
        <v>21.7</v>
      </c>
      <c r="K4837"/>
      <c r="N4837" t="s">
        <v>3091</v>
      </c>
      <c r="O4837" t="s">
        <v>3092</v>
      </c>
      <c r="P4837" t="s">
        <v>3093</v>
      </c>
      <c r="R4837" t="s">
        <v>3094</v>
      </c>
    </row>
    <row r="4838" spans="1:18" x14ac:dyDescent="0.25">
      <c r="A4838">
        <v>26032202</v>
      </c>
      <c r="B4838" t="s">
        <v>3089</v>
      </c>
      <c r="D4838" t="s">
        <v>3090</v>
      </c>
      <c r="F4838">
        <v>1</v>
      </c>
      <c r="G4838">
        <v>0</v>
      </c>
      <c r="H4838">
        <v>18.010000000000002</v>
      </c>
      <c r="I4838">
        <v>18.010000000000002</v>
      </c>
      <c r="K4838"/>
      <c r="N4838" t="s">
        <v>3091</v>
      </c>
      <c r="O4838" t="s">
        <v>3092</v>
      </c>
      <c r="P4838" t="s">
        <v>3093</v>
      </c>
      <c r="R4838" t="s">
        <v>3094</v>
      </c>
    </row>
    <row r="4839" spans="1:18" x14ac:dyDescent="0.25">
      <c r="A4839">
        <v>26032300</v>
      </c>
      <c r="B4839" t="s">
        <v>3089</v>
      </c>
      <c r="D4839" t="s">
        <v>3090</v>
      </c>
      <c r="F4839">
        <v>1</v>
      </c>
      <c r="G4839">
        <v>0</v>
      </c>
      <c r="H4839">
        <v>20.58</v>
      </c>
      <c r="I4839">
        <v>20.58</v>
      </c>
      <c r="K4839"/>
      <c r="N4839" t="s">
        <v>3091</v>
      </c>
      <c r="O4839" t="s">
        <v>3092</v>
      </c>
      <c r="P4839" t="s">
        <v>3093</v>
      </c>
      <c r="R4839" t="s">
        <v>3094</v>
      </c>
    </row>
    <row r="4840" spans="1:18" x14ac:dyDescent="0.25">
      <c r="A4840">
        <v>26032400</v>
      </c>
      <c r="B4840" t="s">
        <v>3089</v>
      </c>
      <c r="D4840" t="s">
        <v>3090</v>
      </c>
      <c r="F4840">
        <v>1</v>
      </c>
      <c r="G4840">
        <v>0</v>
      </c>
      <c r="H4840">
        <v>18.397500000000001</v>
      </c>
      <c r="I4840">
        <v>18.397500000000001</v>
      </c>
      <c r="K4840"/>
      <c r="N4840" t="s">
        <v>3091</v>
      </c>
      <c r="O4840" t="s">
        <v>3092</v>
      </c>
      <c r="P4840" t="s">
        <v>3093</v>
      </c>
      <c r="R4840" t="s">
        <v>3094</v>
      </c>
    </row>
    <row r="4841" spans="1:18" x14ac:dyDescent="0.25">
      <c r="A4841">
        <v>26032700</v>
      </c>
      <c r="B4841" t="s">
        <v>3089</v>
      </c>
      <c r="D4841" t="s">
        <v>3090</v>
      </c>
      <c r="F4841">
        <v>1</v>
      </c>
      <c r="G4841">
        <v>0</v>
      </c>
      <c r="H4841">
        <v>35.08</v>
      </c>
      <c r="I4841">
        <v>35.08</v>
      </c>
      <c r="K4841"/>
      <c r="N4841" t="s">
        <v>3091</v>
      </c>
      <c r="O4841" t="s">
        <v>3092</v>
      </c>
      <c r="P4841" t="s">
        <v>3093</v>
      </c>
      <c r="R4841" t="s">
        <v>3094</v>
      </c>
    </row>
    <row r="4842" spans="1:18" x14ac:dyDescent="0.25">
      <c r="A4842">
        <v>26032900</v>
      </c>
      <c r="B4842" t="s">
        <v>3089</v>
      </c>
      <c r="D4842" t="s">
        <v>3090</v>
      </c>
      <c r="F4842">
        <v>1</v>
      </c>
      <c r="G4842">
        <v>0</v>
      </c>
      <c r="H4842">
        <v>0</v>
      </c>
      <c r="I4842">
        <v>0</v>
      </c>
      <c r="K4842"/>
      <c r="N4842" t="s">
        <v>3091</v>
      </c>
      <c r="O4842" t="s">
        <v>3092</v>
      </c>
      <c r="P4842" t="s">
        <v>3093</v>
      </c>
      <c r="R4842" t="s">
        <v>3094</v>
      </c>
    </row>
    <row r="4843" spans="1:18" x14ac:dyDescent="0.25">
      <c r="A4843">
        <v>26033000</v>
      </c>
      <c r="B4843" t="s">
        <v>3089</v>
      </c>
      <c r="D4843" t="s">
        <v>3090</v>
      </c>
      <c r="F4843">
        <v>1</v>
      </c>
      <c r="G4843">
        <v>0</v>
      </c>
      <c r="H4843">
        <v>0</v>
      </c>
      <c r="I4843">
        <v>0</v>
      </c>
      <c r="K4843"/>
      <c r="N4843" t="s">
        <v>3091</v>
      </c>
      <c r="O4843" t="s">
        <v>3092</v>
      </c>
      <c r="P4843" t="s">
        <v>3093</v>
      </c>
      <c r="R4843" t="s">
        <v>3094</v>
      </c>
    </row>
    <row r="4844" spans="1:18" x14ac:dyDescent="0.25">
      <c r="A4844">
        <v>26033100</v>
      </c>
      <c r="B4844" t="s">
        <v>3089</v>
      </c>
      <c r="D4844" t="s">
        <v>3090</v>
      </c>
      <c r="F4844">
        <v>1</v>
      </c>
      <c r="G4844">
        <v>0</v>
      </c>
      <c r="H4844">
        <v>0</v>
      </c>
      <c r="I4844">
        <v>0</v>
      </c>
      <c r="K4844"/>
      <c r="N4844" t="s">
        <v>3091</v>
      </c>
      <c r="O4844" t="s">
        <v>3092</v>
      </c>
      <c r="P4844" t="s">
        <v>3093</v>
      </c>
      <c r="R4844" t="s">
        <v>3094</v>
      </c>
    </row>
    <row r="4845" spans="1:18" x14ac:dyDescent="0.25">
      <c r="A4845">
        <v>26033200</v>
      </c>
      <c r="B4845" t="s">
        <v>3089</v>
      </c>
      <c r="D4845" t="s">
        <v>3090</v>
      </c>
      <c r="F4845">
        <v>1</v>
      </c>
      <c r="G4845">
        <v>0</v>
      </c>
      <c r="H4845">
        <v>0</v>
      </c>
      <c r="I4845">
        <v>0</v>
      </c>
      <c r="K4845"/>
      <c r="N4845" t="s">
        <v>3091</v>
      </c>
      <c r="O4845" t="s">
        <v>3092</v>
      </c>
      <c r="P4845" t="s">
        <v>3093</v>
      </c>
      <c r="R4845" t="s">
        <v>3094</v>
      </c>
    </row>
    <row r="4846" spans="1:18" x14ac:dyDescent="0.25">
      <c r="A4846">
        <v>26033300</v>
      </c>
      <c r="B4846" t="s">
        <v>3089</v>
      </c>
      <c r="D4846" t="s">
        <v>3090</v>
      </c>
      <c r="F4846">
        <v>1</v>
      </c>
      <c r="G4846">
        <v>0</v>
      </c>
      <c r="H4846">
        <v>0</v>
      </c>
      <c r="I4846">
        <v>0</v>
      </c>
      <c r="K4846"/>
      <c r="N4846" t="s">
        <v>3091</v>
      </c>
      <c r="O4846" t="s">
        <v>3092</v>
      </c>
      <c r="P4846" t="s">
        <v>3093</v>
      </c>
      <c r="R4846" t="s">
        <v>3094</v>
      </c>
    </row>
    <row r="4847" spans="1:18" x14ac:dyDescent="0.25">
      <c r="A4847">
        <v>26034100</v>
      </c>
      <c r="B4847" t="s">
        <v>3089</v>
      </c>
      <c r="D4847" t="s">
        <v>3090</v>
      </c>
      <c r="F4847">
        <v>1</v>
      </c>
      <c r="G4847">
        <v>0</v>
      </c>
      <c r="H4847">
        <v>0</v>
      </c>
      <c r="I4847">
        <v>0</v>
      </c>
      <c r="K4847"/>
      <c r="N4847" t="s">
        <v>3091</v>
      </c>
      <c r="O4847" t="s">
        <v>3092</v>
      </c>
      <c r="P4847" t="s">
        <v>3093</v>
      </c>
      <c r="R4847" t="s">
        <v>3094</v>
      </c>
    </row>
    <row r="4848" spans="1:18" x14ac:dyDescent="0.25">
      <c r="A4848">
        <v>26034110</v>
      </c>
      <c r="B4848" t="s">
        <v>3089</v>
      </c>
      <c r="D4848" t="s">
        <v>3090</v>
      </c>
      <c r="F4848">
        <v>1</v>
      </c>
      <c r="G4848">
        <v>0</v>
      </c>
      <c r="H4848">
        <v>87.6</v>
      </c>
      <c r="I4848">
        <v>87.6</v>
      </c>
      <c r="K4848"/>
      <c r="N4848" t="s">
        <v>3091</v>
      </c>
      <c r="O4848" t="s">
        <v>3092</v>
      </c>
      <c r="P4848" t="s">
        <v>3093</v>
      </c>
      <c r="R4848" t="s">
        <v>3094</v>
      </c>
    </row>
    <row r="4849" spans="1:18" x14ac:dyDescent="0.25">
      <c r="A4849">
        <v>26034200</v>
      </c>
      <c r="B4849" t="s">
        <v>3089</v>
      </c>
      <c r="D4849" t="s">
        <v>3090</v>
      </c>
      <c r="F4849">
        <v>1</v>
      </c>
      <c r="G4849">
        <v>0</v>
      </c>
      <c r="H4849">
        <v>17.274999999999999</v>
      </c>
      <c r="I4849">
        <v>17.274999999999999</v>
      </c>
      <c r="K4849"/>
      <c r="N4849" t="s">
        <v>3091</v>
      </c>
      <c r="O4849" t="s">
        <v>3092</v>
      </c>
      <c r="P4849" t="s">
        <v>3093</v>
      </c>
      <c r="R4849" t="s">
        <v>3094</v>
      </c>
    </row>
    <row r="4850" spans="1:18" x14ac:dyDescent="0.25">
      <c r="A4850">
        <v>26034300</v>
      </c>
      <c r="B4850" t="s">
        <v>3089</v>
      </c>
      <c r="D4850" t="s">
        <v>3090</v>
      </c>
      <c r="F4850">
        <v>1</v>
      </c>
      <c r="G4850">
        <v>0</v>
      </c>
      <c r="H4850">
        <v>18.350000000000001</v>
      </c>
      <c r="I4850">
        <v>18.350000000000001</v>
      </c>
      <c r="K4850"/>
      <c r="N4850" t="s">
        <v>3091</v>
      </c>
      <c r="O4850" t="s">
        <v>3092</v>
      </c>
      <c r="P4850" t="s">
        <v>3093</v>
      </c>
      <c r="R4850" t="s">
        <v>3094</v>
      </c>
    </row>
    <row r="4851" spans="1:18" x14ac:dyDescent="0.25">
      <c r="A4851">
        <v>26034400</v>
      </c>
      <c r="B4851" t="s">
        <v>3089</v>
      </c>
      <c r="D4851" t="s">
        <v>3090</v>
      </c>
      <c r="F4851">
        <v>1</v>
      </c>
      <c r="G4851">
        <v>0</v>
      </c>
      <c r="H4851">
        <v>18.350000000000001</v>
      </c>
      <c r="I4851">
        <v>18.350000000000001</v>
      </c>
      <c r="K4851"/>
      <c r="N4851" t="s">
        <v>3091</v>
      </c>
      <c r="O4851" t="s">
        <v>3092</v>
      </c>
      <c r="P4851" t="s">
        <v>3093</v>
      </c>
      <c r="R4851" t="s">
        <v>3094</v>
      </c>
    </row>
    <row r="4852" spans="1:18" x14ac:dyDescent="0.25">
      <c r="A4852">
        <v>26035000</v>
      </c>
      <c r="B4852" t="s">
        <v>3089</v>
      </c>
      <c r="D4852" t="s">
        <v>3090</v>
      </c>
      <c r="F4852">
        <v>1</v>
      </c>
      <c r="G4852">
        <v>0</v>
      </c>
      <c r="H4852">
        <v>2.9950000000000001</v>
      </c>
      <c r="I4852">
        <v>2.9950000000000001</v>
      </c>
      <c r="K4852"/>
      <c r="N4852" t="s">
        <v>3091</v>
      </c>
      <c r="O4852" t="s">
        <v>3092</v>
      </c>
      <c r="P4852" t="s">
        <v>3093</v>
      </c>
      <c r="R4852" t="s">
        <v>3094</v>
      </c>
    </row>
    <row r="4853" spans="1:18" x14ac:dyDescent="0.25">
      <c r="A4853">
        <v>26035700</v>
      </c>
      <c r="B4853" t="s">
        <v>3089</v>
      </c>
      <c r="D4853" t="s">
        <v>3090</v>
      </c>
      <c r="F4853">
        <v>1</v>
      </c>
      <c r="G4853">
        <v>0</v>
      </c>
      <c r="H4853">
        <v>32.229999999999997</v>
      </c>
      <c r="I4853">
        <v>32.229999999999997</v>
      </c>
      <c r="K4853"/>
      <c r="N4853" t="s">
        <v>3091</v>
      </c>
      <c r="O4853" t="s">
        <v>3092</v>
      </c>
      <c r="P4853" t="s">
        <v>3093</v>
      </c>
      <c r="R4853" t="s">
        <v>3094</v>
      </c>
    </row>
    <row r="4854" spans="1:18" x14ac:dyDescent="0.25">
      <c r="A4854">
        <v>26062400</v>
      </c>
      <c r="B4854" t="s">
        <v>3089</v>
      </c>
      <c r="D4854" t="s">
        <v>3090</v>
      </c>
      <c r="F4854">
        <v>1</v>
      </c>
      <c r="G4854">
        <v>0</v>
      </c>
      <c r="H4854">
        <v>27.27</v>
      </c>
      <c r="I4854">
        <v>27.27</v>
      </c>
      <c r="K4854"/>
      <c r="N4854" t="s">
        <v>3091</v>
      </c>
      <c r="O4854" t="s">
        <v>3092</v>
      </c>
      <c r="P4854" t="s">
        <v>3093</v>
      </c>
      <c r="R4854" t="s">
        <v>3094</v>
      </c>
    </row>
    <row r="4855" spans="1:18" x14ac:dyDescent="0.25">
      <c r="A4855">
        <v>27000114</v>
      </c>
      <c r="B4855" t="s">
        <v>3089</v>
      </c>
      <c r="D4855" t="s">
        <v>3090</v>
      </c>
      <c r="F4855">
        <v>1</v>
      </c>
      <c r="G4855">
        <v>0</v>
      </c>
      <c r="H4855">
        <v>0</v>
      </c>
      <c r="I4855">
        <v>0</v>
      </c>
      <c r="K4855"/>
      <c r="N4855" t="s">
        <v>3091</v>
      </c>
      <c r="O4855" t="s">
        <v>3092</v>
      </c>
      <c r="P4855" t="s">
        <v>3093</v>
      </c>
      <c r="R4855" t="s">
        <v>3094</v>
      </c>
    </row>
    <row r="4856" spans="1:18" x14ac:dyDescent="0.25">
      <c r="A4856">
        <v>27000116</v>
      </c>
      <c r="B4856" t="s">
        <v>3089</v>
      </c>
      <c r="D4856" t="s">
        <v>3090</v>
      </c>
      <c r="F4856">
        <v>1</v>
      </c>
      <c r="G4856">
        <v>0</v>
      </c>
      <c r="H4856">
        <v>0</v>
      </c>
      <c r="I4856">
        <v>0</v>
      </c>
      <c r="K4856"/>
      <c r="N4856" t="s">
        <v>3091</v>
      </c>
      <c r="O4856" t="s">
        <v>3092</v>
      </c>
      <c r="P4856" t="s">
        <v>3093</v>
      </c>
      <c r="R4856" t="s">
        <v>3094</v>
      </c>
    </row>
    <row r="4857" spans="1:18" x14ac:dyDescent="0.25">
      <c r="A4857">
        <v>27000122</v>
      </c>
      <c r="B4857" t="s">
        <v>3089</v>
      </c>
      <c r="D4857" t="s">
        <v>3090</v>
      </c>
      <c r="F4857">
        <v>1</v>
      </c>
      <c r="G4857">
        <v>0</v>
      </c>
      <c r="H4857">
        <v>67.157499999999999</v>
      </c>
      <c r="I4857">
        <v>67.157499999999999</v>
      </c>
      <c r="K4857"/>
      <c r="N4857" t="s">
        <v>3091</v>
      </c>
      <c r="O4857" t="s">
        <v>3092</v>
      </c>
      <c r="P4857" t="s">
        <v>3093</v>
      </c>
      <c r="R4857" t="s">
        <v>3094</v>
      </c>
    </row>
    <row r="4858" spans="1:18" x14ac:dyDescent="0.25">
      <c r="A4858">
        <v>27000201</v>
      </c>
      <c r="B4858" t="s">
        <v>3089</v>
      </c>
      <c r="D4858" t="s">
        <v>3090</v>
      </c>
      <c r="F4858">
        <v>1</v>
      </c>
      <c r="G4858">
        <v>0</v>
      </c>
      <c r="H4858">
        <v>11.49</v>
      </c>
      <c r="I4858">
        <v>11.49</v>
      </c>
      <c r="K4858"/>
      <c r="N4858" t="s">
        <v>3091</v>
      </c>
      <c r="O4858" t="s">
        <v>3092</v>
      </c>
      <c r="P4858" t="s">
        <v>3093</v>
      </c>
      <c r="R4858" t="s">
        <v>3094</v>
      </c>
    </row>
    <row r="4859" spans="1:18" x14ac:dyDescent="0.25">
      <c r="A4859">
        <v>27000500</v>
      </c>
      <c r="B4859" t="s">
        <v>3089</v>
      </c>
      <c r="D4859" t="s">
        <v>3090</v>
      </c>
      <c r="F4859">
        <v>1</v>
      </c>
      <c r="G4859">
        <v>0</v>
      </c>
      <c r="H4859">
        <v>0</v>
      </c>
      <c r="I4859">
        <v>0</v>
      </c>
      <c r="K4859"/>
      <c r="N4859" t="s">
        <v>3091</v>
      </c>
      <c r="O4859" t="s">
        <v>3092</v>
      </c>
      <c r="P4859" t="s">
        <v>3093</v>
      </c>
      <c r="R4859" t="s">
        <v>3094</v>
      </c>
    </row>
    <row r="4860" spans="1:18" x14ac:dyDescent="0.25">
      <c r="A4860">
        <v>27000510</v>
      </c>
      <c r="B4860" t="s">
        <v>3089</v>
      </c>
      <c r="D4860" t="s">
        <v>3090</v>
      </c>
      <c r="F4860">
        <v>1</v>
      </c>
      <c r="G4860">
        <v>0</v>
      </c>
      <c r="H4860">
        <v>33.74</v>
      </c>
      <c r="I4860">
        <v>33.74</v>
      </c>
      <c r="K4860"/>
      <c r="N4860" t="s">
        <v>3091</v>
      </c>
      <c r="O4860" t="s">
        <v>3092</v>
      </c>
      <c r="P4860" t="s">
        <v>3093</v>
      </c>
      <c r="R4860" t="s">
        <v>3094</v>
      </c>
    </row>
    <row r="4861" spans="1:18" x14ac:dyDescent="0.25">
      <c r="A4861">
        <v>27000520</v>
      </c>
      <c r="B4861" t="s">
        <v>3089</v>
      </c>
      <c r="D4861" t="s">
        <v>3090</v>
      </c>
      <c r="F4861">
        <v>1</v>
      </c>
      <c r="G4861">
        <v>0</v>
      </c>
      <c r="H4861">
        <v>57.74</v>
      </c>
      <c r="I4861">
        <v>57.74</v>
      </c>
      <c r="K4861"/>
      <c r="N4861" t="s">
        <v>3091</v>
      </c>
      <c r="O4861" t="s">
        <v>3092</v>
      </c>
      <c r="P4861" t="s">
        <v>3093</v>
      </c>
      <c r="R4861" t="s">
        <v>3094</v>
      </c>
    </row>
    <row r="4862" spans="1:18" x14ac:dyDescent="0.25">
      <c r="A4862">
        <v>27000530</v>
      </c>
      <c r="B4862" t="s">
        <v>3089</v>
      </c>
      <c r="D4862" t="s">
        <v>3090</v>
      </c>
      <c r="F4862">
        <v>1</v>
      </c>
      <c r="G4862">
        <v>0</v>
      </c>
      <c r="H4862">
        <v>55.207000000000001</v>
      </c>
      <c r="I4862">
        <v>55.207000000000001</v>
      </c>
      <c r="K4862"/>
      <c r="N4862" t="s">
        <v>3091</v>
      </c>
      <c r="O4862" t="s">
        <v>3092</v>
      </c>
      <c r="P4862" t="s">
        <v>3093</v>
      </c>
      <c r="R4862" t="s">
        <v>3094</v>
      </c>
    </row>
    <row r="4863" spans="1:18" x14ac:dyDescent="0.25">
      <c r="A4863">
        <v>27000601</v>
      </c>
      <c r="B4863" t="s">
        <v>3089</v>
      </c>
      <c r="D4863" t="s">
        <v>3090</v>
      </c>
      <c r="F4863">
        <v>1</v>
      </c>
      <c r="G4863">
        <v>0</v>
      </c>
      <c r="H4863">
        <v>0</v>
      </c>
      <c r="I4863">
        <v>0</v>
      </c>
      <c r="K4863"/>
      <c r="N4863" t="s">
        <v>3091</v>
      </c>
      <c r="O4863" t="s">
        <v>3092</v>
      </c>
      <c r="P4863" t="s">
        <v>3093</v>
      </c>
      <c r="R4863" t="s">
        <v>3094</v>
      </c>
    </row>
    <row r="4864" spans="1:18" x14ac:dyDescent="0.25">
      <c r="A4864">
        <v>27000800</v>
      </c>
      <c r="B4864" t="s">
        <v>3089</v>
      </c>
      <c r="D4864" t="s">
        <v>3090</v>
      </c>
      <c r="F4864">
        <v>1</v>
      </c>
      <c r="G4864">
        <v>0</v>
      </c>
      <c r="H4864">
        <v>0</v>
      </c>
      <c r="I4864">
        <v>0</v>
      </c>
      <c r="K4864"/>
      <c r="N4864" t="s">
        <v>3091</v>
      </c>
      <c r="O4864" t="s">
        <v>3092</v>
      </c>
      <c r="P4864" t="s">
        <v>3093</v>
      </c>
      <c r="R4864" t="s">
        <v>3094</v>
      </c>
    </row>
    <row r="4865" spans="1:18" x14ac:dyDescent="0.25">
      <c r="A4865">
        <v>27001200</v>
      </c>
      <c r="B4865" t="s">
        <v>3089</v>
      </c>
      <c r="D4865" t="s">
        <v>3090</v>
      </c>
      <c r="F4865">
        <v>1</v>
      </c>
      <c r="G4865">
        <v>0</v>
      </c>
      <c r="H4865">
        <v>0</v>
      </c>
      <c r="I4865">
        <v>0</v>
      </c>
      <c r="K4865"/>
      <c r="N4865" t="s">
        <v>3091</v>
      </c>
      <c r="O4865" t="s">
        <v>3092</v>
      </c>
      <c r="P4865" t="s">
        <v>3093</v>
      </c>
      <c r="R4865" t="s">
        <v>3094</v>
      </c>
    </row>
    <row r="4866" spans="1:18" x14ac:dyDescent="0.25">
      <c r="A4866">
        <v>27001300</v>
      </c>
      <c r="B4866" t="s">
        <v>3089</v>
      </c>
      <c r="D4866" t="s">
        <v>3090</v>
      </c>
      <c r="F4866">
        <v>1</v>
      </c>
      <c r="G4866">
        <v>0</v>
      </c>
      <c r="H4866">
        <v>9.8550000000000004</v>
      </c>
      <c r="I4866">
        <v>9.8550000000000004</v>
      </c>
      <c r="K4866"/>
      <c r="N4866" t="s">
        <v>3091</v>
      </c>
      <c r="O4866" t="s">
        <v>3092</v>
      </c>
      <c r="P4866" t="s">
        <v>3093</v>
      </c>
      <c r="R4866" t="s">
        <v>3094</v>
      </c>
    </row>
    <row r="4867" spans="1:18" x14ac:dyDescent="0.25">
      <c r="A4867">
        <v>27001401</v>
      </c>
      <c r="B4867" t="s">
        <v>3089</v>
      </c>
      <c r="D4867" t="s">
        <v>3090</v>
      </c>
      <c r="F4867">
        <v>1</v>
      </c>
      <c r="G4867">
        <v>0</v>
      </c>
      <c r="H4867">
        <v>15.45</v>
      </c>
      <c r="I4867">
        <v>15.45</v>
      </c>
      <c r="K4867"/>
      <c r="N4867" t="s">
        <v>3091</v>
      </c>
      <c r="O4867" t="s">
        <v>3092</v>
      </c>
      <c r="P4867" t="s">
        <v>3093</v>
      </c>
      <c r="R4867" t="s">
        <v>3094</v>
      </c>
    </row>
    <row r="4868" spans="1:18" x14ac:dyDescent="0.25">
      <c r="A4868">
        <v>27001600</v>
      </c>
      <c r="B4868" t="s">
        <v>3089</v>
      </c>
      <c r="D4868" t="s">
        <v>3090</v>
      </c>
      <c r="F4868">
        <v>1</v>
      </c>
      <c r="G4868">
        <v>0</v>
      </c>
      <c r="H4868">
        <v>13.55</v>
      </c>
      <c r="I4868">
        <v>13.55</v>
      </c>
      <c r="K4868"/>
      <c r="N4868" t="s">
        <v>3091</v>
      </c>
      <c r="O4868" t="s">
        <v>3092</v>
      </c>
      <c r="P4868" t="s">
        <v>3093</v>
      </c>
      <c r="R4868" t="s">
        <v>3094</v>
      </c>
    </row>
    <row r="4869" spans="1:18" x14ac:dyDescent="0.25">
      <c r="A4869">
        <v>27001900</v>
      </c>
      <c r="B4869" t="s">
        <v>3089</v>
      </c>
      <c r="D4869" t="s">
        <v>3090</v>
      </c>
      <c r="F4869">
        <v>1</v>
      </c>
      <c r="G4869">
        <v>0</v>
      </c>
      <c r="H4869">
        <v>16.29</v>
      </c>
      <c r="I4869">
        <v>16.29</v>
      </c>
      <c r="K4869"/>
      <c r="N4869" t="s">
        <v>3091</v>
      </c>
      <c r="O4869" t="s">
        <v>3092</v>
      </c>
      <c r="P4869" t="s">
        <v>3093</v>
      </c>
      <c r="R4869" t="s">
        <v>3094</v>
      </c>
    </row>
    <row r="4870" spans="1:18" x14ac:dyDescent="0.25">
      <c r="A4870">
        <v>27002100</v>
      </c>
      <c r="B4870" t="s">
        <v>3089</v>
      </c>
      <c r="D4870" t="s">
        <v>3090</v>
      </c>
      <c r="F4870">
        <v>1</v>
      </c>
      <c r="G4870">
        <v>0</v>
      </c>
      <c r="H4870">
        <v>13.55</v>
      </c>
      <c r="I4870">
        <v>13.55</v>
      </c>
      <c r="K4870"/>
      <c r="N4870" t="s">
        <v>3091</v>
      </c>
      <c r="O4870" t="s">
        <v>3092</v>
      </c>
      <c r="P4870" t="s">
        <v>3093</v>
      </c>
      <c r="R4870" t="s">
        <v>3094</v>
      </c>
    </row>
    <row r="4871" spans="1:18" x14ac:dyDescent="0.25">
      <c r="A4871">
        <v>27002400</v>
      </c>
      <c r="B4871" t="s">
        <v>3089</v>
      </c>
      <c r="D4871" t="s">
        <v>3090</v>
      </c>
      <c r="F4871">
        <v>1</v>
      </c>
      <c r="G4871">
        <v>0</v>
      </c>
      <c r="H4871">
        <v>10.994999999999999</v>
      </c>
      <c r="I4871">
        <v>10.994999999999999</v>
      </c>
      <c r="K4871"/>
      <c r="N4871" t="s">
        <v>3091</v>
      </c>
      <c r="O4871" t="s">
        <v>3092</v>
      </c>
      <c r="P4871" t="s">
        <v>3093</v>
      </c>
      <c r="R4871" t="s">
        <v>3094</v>
      </c>
    </row>
    <row r="4872" spans="1:18" x14ac:dyDescent="0.25">
      <c r="A4872">
        <v>27006000</v>
      </c>
      <c r="B4872" t="s">
        <v>3089</v>
      </c>
      <c r="D4872" t="s">
        <v>3090</v>
      </c>
      <c r="F4872">
        <v>1</v>
      </c>
      <c r="G4872">
        <v>0</v>
      </c>
      <c r="H4872">
        <v>0</v>
      </c>
      <c r="I4872">
        <v>0</v>
      </c>
      <c r="K4872"/>
      <c r="N4872" t="s">
        <v>3091</v>
      </c>
      <c r="O4872" t="s">
        <v>3092</v>
      </c>
      <c r="P4872" t="s">
        <v>3093</v>
      </c>
      <c r="R4872" t="s">
        <v>3094</v>
      </c>
    </row>
    <row r="4873" spans="1:18" x14ac:dyDescent="0.25">
      <c r="A4873">
        <v>27006200</v>
      </c>
      <c r="B4873" t="s">
        <v>3089</v>
      </c>
      <c r="D4873" t="s">
        <v>3090</v>
      </c>
      <c r="F4873">
        <v>1</v>
      </c>
      <c r="G4873">
        <v>0</v>
      </c>
      <c r="H4873">
        <v>0</v>
      </c>
      <c r="I4873">
        <v>0</v>
      </c>
      <c r="K4873"/>
      <c r="N4873" t="s">
        <v>3091</v>
      </c>
      <c r="O4873" t="s">
        <v>3092</v>
      </c>
      <c r="P4873" t="s">
        <v>3093</v>
      </c>
      <c r="R4873" t="s">
        <v>3094</v>
      </c>
    </row>
    <row r="4874" spans="1:18" x14ac:dyDescent="0.25">
      <c r="A4874">
        <v>27007100</v>
      </c>
      <c r="B4874" t="s">
        <v>3089</v>
      </c>
      <c r="D4874" t="s">
        <v>3090</v>
      </c>
      <c r="F4874">
        <v>1</v>
      </c>
      <c r="G4874">
        <v>0</v>
      </c>
      <c r="H4874">
        <v>13.8</v>
      </c>
      <c r="I4874">
        <v>13.8</v>
      </c>
      <c r="K4874"/>
      <c r="N4874" t="s">
        <v>3091</v>
      </c>
      <c r="O4874" t="s">
        <v>3092</v>
      </c>
      <c r="P4874" t="s">
        <v>3093</v>
      </c>
      <c r="R4874" t="s">
        <v>3094</v>
      </c>
    </row>
    <row r="4875" spans="1:18" x14ac:dyDescent="0.25">
      <c r="A4875">
        <v>27007300</v>
      </c>
      <c r="B4875" t="s">
        <v>3089</v>
      </c>
      <c r="D4875" t="s">
        <v>3090</v>
      </c>
      <c r="F4875">
        <v>1</v>
      </c>
      <c r="G4875">
        <v>0</v>
      </c>
      <c r="H4875">
        <v>15.7</v>
      </c>
      <c r="I4875">
        <v>15.7</v>
      </c>
      <c r="K4875"/>
      <c r="N4875" t="s">
        <v>3091</v>
      </c>
      <c r="O4875" t="s">
        <v>3092</v>
      </c>
      <c r="P4875" t="s">
        <v>3093</v>
      </c>
      <c r="R4875" t="s">
        <v>3094</v>
      </c>
    </row>
    <row r="4876" spans="1:18" x14ac:dyDescent="0.25">
      <c r="A4876">
        <v>27008700</v>
      </c>
      <c r="B4876" t="s">
        <v>3089</v>
      </c>
      <c r="D4876" t="s">
        <v>3090</v>
      </c>
      <c r="F4876">
        <v>1</v>
      </c>
      <c r="G4876">
        <v>0</v>
      </c>
      <c r="H4876">
        <v>36.884999999999998</v>
      </c>
      <c r="I4876">
        <v>36.884999999999998</v>
      </c>
      <c r="K4876"/>
      <c r="N4876" t="s">
        <v>3091</v>
      </c>
      <c r="O4876" t="s">
        <v>3092</v>
      </c>
      <c r="P4876" t="s">
        <v>3093</v>
      </c>
      <c r="R4876" t="s">
        <v>3094</v>
      </c>
    </row>
    <row r="4877" spans="1:18" x14ac:dyDescent="0.25">
      <c r="A4877">
        <v>27008800</v>
      </c>
      <c r="B4877" t="s">
        <v>3089</v>
      </c>
      <c r="D4877" t="s">
        <v>3090</v>
      </c>
      <c r="F4877">
        <v>1</v>
      </c>
      <c r="G4877">
        <v>0</v>
      </c>
      <c r="H4877">
        <v>100.3</v>
      </c>
      <c r="I4877">
        <v>100.3</v>
      </c>
      <c r="K4877"/>
      <c r="N4877" t="s">
        <v>3091</v>
      </c>
      <c r="O4877" t="s">
        <v>3092</v>
      </c>
      <c r="P4877" t="s">
        <v>3093</v>
      </c>
      <c r="R4877" t="s">
        <v>3094</v>
      </c>
    </row>
    <row r="4878" spans="1:18" x14ac:dyDescent="0.25">
      <c r="A4878">
        <v>27008900</v>
      </c>
      <c r="B4878" t="s">
        <v>3089</v>
      </c>
      <c r="D4878" t="s">
        <v>3090</v>
      </c>
      <c r="F4878">
        <v>1</v>
      </c>
      <c r="G4878">
        <v>0</v>
      </c>
      <c r="H4878">
        <v>78</v>
      </c>
      <c r="I4878">
        <v>78</v>
      </c>
      <c r="K4878"/>
      <c r="N4878" t="s">
        <v>3091</v>
      </c>
      <c r="O4878" t="s">
        <v>3092</v>
      </c>
      <c r="P4878" t="s">
        <v>3093</v>
      </c>
      <c r="R4878" t="s">
        <v>3094</v>
      </c>
    </row>
    <row r="4879" spans="1:18" x14ac:dyDescent="0.25">
      <c r="A4879">
        <v>28000004</v>
      </c>
      <c r="B4879" t="s">
        <v>3089</v>
      </c>
      <c r="D4879" t="s">
        <v>3090</v>
      </c>
      <c r="F4879">
        <v>1</v>
      </c>
      <c r="G4879">
        <v>0</v>
      </c>
      <c r="H4879">
        <v>3.51</v>
      </c>
      <c r="I4879">
        <v>3.51</v>
      </c>
      <c r="K4879"/>
      <c r="N4879" t="s">
        <v>3091</v>
      </c>
      <c r="O4879" t="s">
        <v>3092</v>
      </c>
      <c r="P4879" t="s">
        <v>3093</v>
      </c>
      <c r="R4879" t="s">
        <v>3094</v>
      </c>
    </row>
    <row r="4880" spans="1:18" x14ac:dyDescent="0.25">
      <c r="A4880">
        <v>28001600</v>
      </c>
      <c r="B4880" t="s">
        <v>3089</v>
      </c>
      <c r="D4880" t="s">
        <v>3090</v>
      </c>
      <c r="F4880">
        <v>1</v>
      </c>
      <c r="G4880">
        <v>0</v>
      </c>
      <c r="H4880">
        <v>0</v>
      </c>
      <c r="I4880">
        <v>0</v>
      </c>
      <c r="K4880"/>
      <c r="N4880" t="s">
        <v>3091</v>
      </c>
      <c r="O4880" t="s">
        <v>3092</v>
      </c>
      <c r="P4880" t="s">
        <v>3093</v>
      </c>
      <c r="R4880" t="s">
        <v>3094</v>
      </c>
    </row>
    <row r="4881" spans="1:18" x14ac:dyDescent="0.25">
      <c r="A4881">
        <v>28002201</v>
      </c>
      <c r="B4881" t="s">
        <v>3089</v>
      </c>
      <c r="D4881" t="s">
        <v>3090</v>
      </c>
      <c r="F4881">
        <v>1</v>
      </c>
      <c r="G4881">
        <v>0</v>
      </c>
      <c r="H4881">
        <v>0</v>
      </c>
      <c r="I4881">
        <v>0</v>
      </c>
      <c r="K4881"/>
      <c r="N4881" t="s">
        <v>3091</v>
      </c>
      <c r="O4881" t="s">
        <v>3092</v>
      </c>
      <c r="P4881" t="s">
        <v>3093</v>
      </c>
      <c r="R4881" t="s">
        <v>3094</v>
      </c>
    </row>
    <row r="4882" spans="1:18" x14ac:dyDescent="0.25">
      <c r="A4882">
        <v>28002501</v>
      </c>
      <c r="B4882" t="s">
        <v>3089</v>
      </c>
      <c r="D4882" t="s">
        <v>3090</v>
      </c>
      <c r="F4882">
        <v>1</v>
      </c>
      <c r="G4882">
        <v>0</v>
      </c>
      <c r="H4882">
        <v>4.88</v>
      </c>
      <c r="I4882">
        <v>4.88</v>
      </c>
      <c r="K4882"/>
      <c r="N4882" t="s">
        <v>3091</v>
      </c>
      <c r="O4882" t="s">
        <v>3092</v>
      </c>
      <c r="P4882" t="s">
        <v>3093</v>
      </c>
      <c r="R4882" t="s">
        <v>3094</v>
      </c>
    </row>
    <row r="4883" spans="1:18" x14ac:dyDescent="0.25">
      <c r="A4883">
        <v>28002502</v>
      </c>
      <c r="B4883" t="s">
        <v>3089</v>
      </c>
      <c r="D4883" t="s">
        <v>3090</v>
      </c>
      <c r="F4883">
        <v>1</v>
      </c>
      <c r="G4883">
        <v>0</v>
      </c>
      <c r="H4883">
        <v>11.88</v>
      </c>
      <c r="I4883">
        <v>11.88</v>
      </c>
      <c r="K4883"/>
      <c r="N4883" t="s">
        <v>3091</v>
      </c>
      <c r="O4883" t="s">
        <v>3092</v>
      </c>
      <c r="P4883" t="s">
        <v>3093</v>
      </c>
      <c r="R4883" t="s">
        <v>3094</v>
      </c>
    </row>
    <row r="4884" spans="1:18" x14ac:dyDescent="0.25">
      <c r="A4884">
        <v>28003022</v>
      </c>
      <c r="B4884" t="s">
        <v>3089</v>
      </c>
      <c r="D4884" t="s">
        <v>3090</v>
      </c>
      <c r="F4884">
        <v>1</v>
      </c>
      <c r="G4884">
        <v>0</v>
      </c>
      <c r="H4884">
        <v>0</v>
      </c>
      <c r="I4884">
        <v>0</v>
      </c>
      <c r="K4884"/>
      <c r="N4884" t="s">
        <v>3091</v>
      </c>
      <c r="O4884" t="s">
        <v>3092</v>
      </c>
      <c r="P4884" t="s">
        <v>3093</v>
      </c>
      <c r="R4884" t="s">
        <v>3094</v>
      </c>
    </row>
    <row r="4885" spans="1:18" x14ac:dyDescent="0.25">
      <c r="A4885">
        <v>28003023</v>
      </c>
      <c r="B4885" t="s">
        <v>3089</v>
      </c>
      <c r="D4885" t="s">
        <v>3090</v>
      </c>
      <c r="F4885">
        <v>1</v>
      </c>
      <c r="G4885">
        <v>0</v>
      </c>
      <c r="H4885">
        <v>0.89239999999999997</v>
      </c>
      <c r="I4885">
        <v>0.89239999999999997</v>
      </c>
      <c r="K4885"/>
      <c r="N4885" t="s">
        <v>3091</v>
      </c>
      <c r="O4885" t="s">
        <v>3092</v>
      </c>
      <c r="P4885" t="s">
        <v>3093</v>
      </c>
      <c r="R4885" t="s">
        <v>3094</v>
      </c>
    </row>
    <row r="4886" spans="1:18" x14ac:dyDescent="0.25">
      <c r="A4886">
        <v>28003100</v>
      </c>
      <c r="B4886" t="s">
        <v>3089</v>
      </c>
      <c r="D4886" t="s">
        <v>3090</v>
      </c>
      <c r="F4886">
        <v>1</v>
      </c>
      <c r="G4886">
        <v>0</v>
      </c>
      <c r="H4886">
        <v>64.459999999999994</v>
      </c>
      <c r="I4886">
        <v>64.459999999999994</v>
      </c>
      <c r="K4886"/>
      <c r="N4886" t="s">
        <v>3091</v>
      </c>
      <c r="O4886" t="s">
        <v>3092</v>
      </c>
      <c r="P4886" t="s">
        <v>3093</v>
      </c>
      <c r="R4886" t="s">
        <v>3094</v>
      </c>
    </row>
    <row r="4887" spans="1:18" x14ac:dyDescent="0.25">
      <c r="A4887">
        <v>28004700</v>
      </c>
      <c r="B4887" t="s">
        <v>3089</v>
      </c>
      <c r="D4887" t="s">
        <v>3090</v>
      </c>
      <c r="F4887">
        <v>1</v>
      </c>
      <c r="G4887">
        <v>0</v>
      </c>
      <c r="H4887">
        <v>0</v>
      </c>
      <c r="I4887">
        <v>0</v>
      </c>
      <c r="K4887"/>
      <c r="N4887" t="s">
        <v>3091</v>
      </c>
      <c r="O4887" t="s">
        <v>3092</v>
      </c>
      <c r="P4887" t="s">
        <v>3093</v>
      </c>
      <c r="R4887" t="s">
        <v>3094</v>
      </c>
    </row>
    <row r="4888" spans="1:18" x14ac:dyDescent="0.25">
      <c r="A4888">
        <v>28005300</v>
      </c>
      <c r="B4888" t="s">
        <v>3089</v>
      </c>
      <c r="D4888" t="s">
        <v>3090</v>
      </c>
      <c r="F4888">
        <v>1</v>
      </c>
      <c r="G4888">
        <v>0</v>
      </c>
      <c r="H4888">
        <v>0</v>
      </c>
      <c r="I4888">
        <v>0</v>
      </c>
      <c r="K4888"/>
      <c r="N4888" t="s">
        <v>3091</v>
      </c>
      <c r="O4888" t="s">
        <v>3092</v>
      </c>
      <c r="P4888" t="s">
        <v>3093</v>
      </c>
      <c r="R4888" t="s">
        <v>3094</v>
      </c>
    </row>
    <row r="4889" spans="1:18" x14ac:dyDescent="0.25">
      <c r="A4889">
        <v>28005400</v>
      </c>
      <c r="B4889" t="s">
        <v>3089</v>
      </c>
      <c r="D4889" t="s">
        <v>3090</v>
      </c>
      <c r="F4889">
        <v>1</v>
      </c>
      <c r="G4889">
        <v>0</v>
      </c>
      <c r="H4889">
        <v>0</v>
      </c>
      <c r="I4889">
        <v>0</v>
      </c>
      <c r="K4889"/>
      <c r="N4889" t="s">
        <v>3091</v>
      </c>
      <c r="O4889" t="s">
        <v>3092</v>
      </c>
      <c r="P4889" t="s">
        <v>3093</v>
      </c>
      <c r="R4889" t="s">
        <v>3094</v>
      </c>
    </row>
    <row r="4890" spans="1:18" x14ac:dyDescent="0.25">
      <c r="A4890">
        <v>28005500</v>
      </c>
      <c r="B4890" t="s">
        <v>3089</v>
      </c>
      <c r="D4890" t="s">
        <v>3090</v>
      </c>
      <c r="F4890">
        <v>1</v>
      </c>
      <c r="G4890">
        <v>0</v>
      </c>
      <c r="H4890">
        <v>0</v>
      </c>
      <c r="I4890">
        <v>0</v>
      </c>
      <c r="K4890"/>
      <c r="N4890" t="s">
        <v>3091</v>
      </c>
      <c r="O4890" t="s">
        <v>3092</v>
      </c>
      <c r="P4890" t="s">
        <v>3093</v>
      </c>
      <c r="R4890" t="s">
        <v>3094</v>
      </c>
    </row>
    <row r="4891" spans="1:18" x14ac:dyDescent="0.25">
      <c r="A4891">
        <v>28011200</v>
      </c>
      <c r="B4891" t="s">
        <v>3089</v>
      </c>
      <c r="D4891" t="s">
        <v>3090</v>
      </c>
      <c r="F4891">
        <v>1</v>
      </c>
      <c r="G4891">
        <v>0</v>
      </c>
      <c r="H4891">
        <v>0.99</v>
      </c>
      <c r="I4891">
        <v>0.99</v>
      </c>
      <c r="K4891"/>
      <c r="N4891" t="s">
        <v>3091</v>
      </c>
      <c r="O4891" t="s">
        <v>3092</v>
      </c>
      <c r="P4891" t="s">
        <v>3093</v>
      </c>
      <c r="R4891" t="s">
        <v>3094</v>
      </c>
    </row>
    <row r="4892" spans="1:18" x14ac:dyDescent="0.25">
      <c r="A4892">
        <v>28013200</v>
      </c>
      <c r="B4892" t="s">
        <v>3089</v>
      </c>
      <c r="D4892" t="s">
        <v>3090</v>
      </c>
      <c r="F4892">
        <v>1</v>
      </c>
      <c r="G4892">
        <v>0</v>
      </c>
      <c r="H4892">
        <v>0</v>
      </c>
      <c r="I4892">
        <v>0</v>
      </c>
      <c r="K4892"/>
      <c r="N4892" t="s">
        <v>3091</v>
      </c>
      <c r="O4892" t="s">
        <v>3092</v>
      </c>
      <c r="P4892" t="s">
        <v>3093</v>
      </c>
      <c r="R4892" t="s">
        <v>3094</v>
      </c>
    </row>
    <row r="4893" spans="1:18" x14ac:dyDescent="0.25">
      <c r="A4893">
        <v>28014502</v>
      </c>
      <c r="B4893" t="s">
        <v>3089</v>
      </c>
      <c r="D4893" t="s">
        <v>3090</v>
      </c>
      <c r="F4893">
        <v>1</v>
      </c>
      <c r="G4893">
        <v>0</v>
      </c>
      <c r="H4893">
        <v>0</v>
      </c>
      <c r="I4893">
        <v>0</v>
      </c>
      <c r="K4893"/>
      <c r="N4893" t="s">
        <v>3091</v>
      </c>
      <c r="O4893" t="s">
        <v>3092</v>
      </c>
      <c r="P4893" t="s">
        <v>3093</v>
      </c>
      <c r="R4893" t="s">
        <v>3094</v>
      </c>
    </row>
    <row r="4894" spans="1:18" x14ac:dyDescent="0.25">
      <c r="A4894">
        <v>2801450400</v>
      </c>
      <c r="B4894" t="s">
        <v>3089</v>
      </c>
      <c r="D4894" t="s">
        <v>3090</v>
      </c>
      <c r="F4894">
        <v>1</v>
      </c>
      <c r="G4894">
        <v>0</v>
      </c>
      <c r="H4894">
        <v>0</v>
      </c>
      <c r="I4894"/>
      <c r="K4894"/>
      <c r="N4894" t="s">
        <v>3091</v>
      </c>
      <c r="O4894" t="s">
        <v>3092</v>
      </c>
      <c r="P4894" t="s">
        <v>3093</v>
      </c>
      <c r="R4894" t="s">
        <v>3094</v>
      </c>
    </row>
    <row r="4895" spans="1:18" x14ac:dyDescent="0.25">
      <c r="A4895">
        <v>28014701</v>
      </c>
      <c r="B4895" t="s">
        <v>3089</v>
      </c>
      <c r="D4895" t="s">
        <v>3090</v>
      </c>
      <c r="F4895">
        <v>1</v>
      </c>
      <c r="G4895">
        <v>0</v>
      </c>
      <c r="H4895">
        <v>0</v>
      </c>
      <c r="I4895">
        <v>0</v>
      </c>
      <c r="K4895"/>
      <c r="N4895" t="s">
        <v>3091</v>
      </c>
      <c r="O4895" t="s">
        <v>3092</v>
      </c>
      <c r="P4895" t="s">
        <v>3093</v>
      </c>
      <c r="R4895" t="s">
        <v>3094</v>
      </c>
    </row>
    <row r="4896" spans="1:18" x14ac:dyDescent="0.25">
      <c r="A4896">
        <v>28015700</v>
      </c>
      <c r="B4896" t="s">
        <v>3089</v>
      </c>
      <c r="D4896" t="s">
        <v>3090</v>
      </c>
      <c r="F4896">
        <v>1</v>
      </c>
      <c r="G4896">
        <v>0</v>
      </c>
      <c r="H4896">
        <v>1.24</v>
      </c>
      <c r="I4896">
        <v>1.24</v>
      </c>
      <c r="K4896"/>
      <c r="N4896" t="s">
        <v>3091</v>
      </c>
      <c r="O4896" t="s">
        <v>3092</v>
      </c>
      <c r="P4896" t="s">
        <v>3093</v>
      </c>
      <c r="R4896" t="s">
        <v>3094</v>
      </c>
    </row>
    <row r="4897" spans="1:18" x14ac:dyDescent="0.25">
      <c r="A4897">
        <v>28016000</v>
      </c>
      <c r="B4897" t="s">
        <v>3089</v>
      </c>
      <c r="D4897" t="s">
        <v>3090</v>
      </c>
      <c r="F4897">
        <v>1</v>
      </c>
      <c r="G4897">
        <v>0</v>
      </c>
      <c r="H4897">
        <v>0</v>
      </c>
      <c r="I4897">
        <v>0</v>
      </c>
      <c r="K4897"/>
      <c r="N4897" t="s">
        <v>3091</v>
      </c>
      <c r="O4897" t="s">
        <v>3092</v>
      </c>
      <c r="P4897" t="s">
        <v>3093</v>
      </c>
      <c r="R4897" t="s">
        <v>3094</v>
      </c>
    </row>
    <row r="4898" spans="1:18" x14ac:dyDescent="0.25">
      <c r="A4898">
        <v>28017000</v>
      </c>
      <c r="B4898" t="s">
        <v>3089</v>
      </c>
      <c r="D4898" t="s">
        <v>3090</v>
      </c>
      <c r="F4898">
        <v>1</v>
      </c>
      <c r="G4898">
        <v>0</v>
      </c>
      <c r="H4898">
        <v>9.92</v>
      </c>
      <c r="I4898">
        <v>9.92</v>
      </c>
      <c r="K4898"/>
      <c r="N4898" t="s">
        <v>3091</v>
      </c>
      <c r="O4898" t="s">
        <v>3092</v>
      </c>
      <c r="P4898" t="s">
        <v>3093</v>
      </c>
      <c r="R4898" t="s">
        <v>3094</v>
      </c>
    </row>
    <row r="4899" spans="1:18" x14ac:dyDescent="0.25">
      <c r="A4899">
        <v>28019000</v>
      </c>
      <c r="B4899" t="s">
        <v>3089</v>
      </c>
      <c r="D4899" t="s">
        <v>3090</v>
      </c>
      <c r="F4899">
        <v>1</v>
      </c>
      <c r="G4899">
        <v>0</v>
      </c>
      <c r="H4899">
        <v>0</v>
      </c>
      <c r="I4899">
        <v>0</v>
      </c>
      <c r="K4899"/>
      <c r="N4899" t="s">
        <v>3091</v>
      </c>
      <c r="O4899" t="s">
        <v>3092</v>
      </c>
      <c r="P4899" t="s">
        <v>3093</v>
      </c>
      <c r="R4899" t="s">
        <v>3094</v>
      </c>
    </row>
    <row r="4900" spans="1:18" x14ac:dyDescent="0.25">
      <c r="A4900">
        <v>28021000</v>
      </c>
      <c r="B4900" t="s">
        <v>3089</v>
      </c>
      <c r="D4900" t="s">
        <v>3090</v>
      </c>
      <c r="F4900">
        <v>1</v>
      </c>
      <c r="G4900">
        <v>0</v>
      </c>
      <c r="H4900">
        <v>102.17</v>
      </c>
      <c r="I4900">
        <v>102.17</v>
      </c>
      <c r="K4900"/>
      <c r="N4900" t="s">
        <v>3091</v>
      </c>
      <c r="O4900" t="s">
        <v>3092</v>
      </c>
      <c r="P4900" t="s">
        <v>3093</v>
      </c>
      <c r="R4900" t="s">
        <v>3094</v>
      </c>
    </row>
    <row r="4901" spans="1:18" x14ac:dyDescent="0.25">
      <c r="A4901">
        <v>28024700</v>
      </c>
      <c r="B4901" t="s">
        <v>3089</v>
      </c>
      <c r="D4901" t="s">
        <v>3090</v>
      </c>
      <c r="F4901">
        <v>1</v>
      </c>
      <c r="G4901">
        <v>0</v>
      </c>
      <c r="H4901">
        <v>5.4</v>
      </c>
      <c r="I4901">
        <v>5.4</v>
      </c>
      <c r="K4901"/>
      <c r="N4901" t="s">
        <v>3091</v>
      </c>
      <c r="O4901" t="s">
        <v>3092</v>
      </c>
      <c r="P4901" t="s">
        <v>3093</v>
      </c>
      <c r="R4901" t="s">
        <v>3094</v>
      </c>
    </row>
    <row r="4902" spans="1:18" x14ac:dyDescent="0.25">
      <c r="A4902">
        <v>28024900</v>
      </c>
      <c r="B4902" t="s">
        <v>3089</v>
      </c>
      <c r="D4902" t="s">
        <v>3090</v>
      </c>
      <c r="F4902">
        <v>1</v>
      </c>
      <c r="G4902">
        <v>0</v>
      </c>
      <c r="H4902">
        <v>0</v>
      </c>
      <c r="I4902">
        <v>0</v>
      </c>
      <c r="K4902"/>
      <c r="N4902" t="s">
        <v>3091</v>
      </c>
      <c r="O4902" t="s">
        <v>3092</v>
      </c>
      <c r="P4902" t="s">
        <v>3093</v>
      </c>
      <c r="R4902" t="s">
        <v>3094</v>
      </c>
    </row>
    <row r="4903" spans="1:18" x14ac:dyDescent="0.25">
      <c r="A4903">
        <v>28025201</v>
      </c>
      <c r="B4903" t="s">
        <v>3089</v>
      </c>
      <c r="D4903" t="s">
        <v>3090</v>
      </c>
      <c r="F4903">
        <v>1</v>
      </c>
      <c r="G4903">
        <v>0</v>
      </c>
      <c r="H4903">
        <v>4.13</v>
      </c>
      <c r="I4903">
        <v>4.13</v>
      </c>
      <c r="K4903"/>
      <c r="N4903" t="s">
        <v>3091</v>
      </c>
      <c r="O4903" t="s">
        <v>3092</v>
      </c>
      <c r="P4903" t="s">
        <v>3093</v>
      </c>
      <c r="R4903" t="s">
        <v>3094</v>
      </c>
    </row>
    <row r="4904" spans="1:18" x14ac:dyDescent="0.25">
      <c r="A4904">
        <v>28025500</v>
      </c>
      <c r="B4904" t="s">
        <v>3089</v>
      </c>
      <c r="D4904" t="s">
        <v>3090</v>
      </c>
      <c r="F4904">
        <v>1</v>
      </c>
      <c r="G4904">
        <v>0</v>
      </c>
      <c r="H4904">
        <v>4.4800000000000004</v>
      </c>
      <c r="I4904">
        <v>4.4800000000000004</v>
      </c>
      <c r="K4904"/>
      <c r="N4904" t="s">
        <v>3091</v>
      </c>
      <c r="O4904" t="s">
        <v>3092</v>
      </c>
      <c r="P4904" t="s">
        <v>3093</v>
      </c>
      <c r="R4904" t="s">
        <v>3094</v>
      </c>
    </row>
    <row r="4905" spans="1:18" x14ac:dyDescent="0.25">
      <c r="A4905">
        <v>28025900</v>
      </c>
      <c r="B4905" t="s">
        <v>3089</v>
      </c>
      <c r="D4905" t="s">
        <v>3090</v>
      </c>
      <c r="F4905">
        <v>1</v>
      </c>
      <c r="G4905">
        <v>0</v>
      </c>
      <c r="H4905">
        <v>5.0049999999999999</v>
      </c>
      <c r="I4905">
        <v>5.0049999999999999</v>
      </c>
      <c r="K4905"/>
      <c r="N4905" t="s">
        <v>3091</v>
      </c>
      <c r="O4905" t="s">
        <v>3092</v>
      </c>
      <c r="P4905" t="s">
        <v>3093</v>
      </c>
      <c r="R4905" t="s">
        <v>3094</v>
      </c>
    </row>
    <row r="4906" spans="1:18" x14ac:dyDescent="0.25">
      <c r="A4906">
        <v>28030200</v>
      </c>
      <c r="B4906" t="s">
        <v>3089</v>
      </c>
      <c r="D4906" t="s">
        <v>3090</v>
      </c>
      <c r="F4906">
        <v>1</v>
      </c>
      <c r="G4906">
        <v>0</v>
      </c>
      <c r="H4906">
        <v>3.97</v>
      </c>
      <c r="I4906">
        <v>3.97</v>
      </c>
      <c r="K4906"/>
      <c r="N4906" t="s">
        <v>3091</v>
      </c>
      <c r="O4906" t="s">
        <v>3092</v>
      </c>
      <c r="P4906" t="s">
        <v>3093</v>
      </c>
      <c r="R4906" t="s">
        <v>3094</v>
      </c>
    </row>
    <row r="4907" spans="1:18" x14ac:dyDescent="0.25">
      <c r="A4907">
        <v>28049600</v>
      </c>
      <c r="B4907" t="s">
        <v>3089</v>
      </c>
      <c r="D4907" t="s">
        <v>3090</v>
      </c>
      <c r="F4907">
        <v>1</v>
      </c>
      <c r="G4907">
        <v>0</v>
      </c>
      <c r="H4907">
        <v>3.9660000000000002</v>
      </c>
      <c r="I4907">
        <v>3.9660000000000002</v>
      </c>
      <c r="K4907"/>
      <c r="N4907" t="s">
        <v>3091</v>
      </c>
      <c r="O4907" t="s">
        <v>3092</v>
      </c>
      <c r="P4907" t="s">
        <v>3093</v>
      </c>
      <c r="R4907" t="s">
        <v>3094</v>
      </c>
    </row>
    <row r="4908" spans="1:18" x14ac:dyDescent="0.25">
      <c r="A4908">
        <v>28049700</v>
      </c>
      <c r="B4908" t="s">
        <v>3089</v>
      </c>
      <c r="D4908" t="s">
        <v>3090</v>
      </c>
      <c r="F4908">
        <v>1</v>
      </c>
      <c r="G4908">
        <v>0</v>
      </c>
      <c r="H4908">
        <v>3.97</v>
      </c>
      <c r="I4908">
        <v>3.97</v>
      </c>
      <c r="K4908"/>
      <c r="N4908" t="s">
        <v>3091</v>
      </c>
      <c r="O4908" t="s">
        <v>3092</v>
      </c>
      <c r="P4908" t="s">
        <v>3093</v>
      </c>
      <c r="R4908" t="s">
        <v>3094</v>
      </c>
    </row>
    <row r="4909" spans="1:18" x14ac:dyDescent="0.25">
      <c r="A4909">
        <v>28049800</v>
      </c>
      <c r="B4909" t="s">
        <v>3089</v>
      </c>
      <c r="D4909" t="s">
        <v>3090</v>
      </c>
      <c r="F4909">
        <v>1</v>
      </c>
      <c r="G4909">
        <v>0</v>
      </c>
      <c r="H4909">
        <v>0</v>
      </c>
      <c r="I4909">
        <v>0</v>
      </c>
      <c r="K4909"/>
      <c r="N4909" t="s">
        <v>3091</v>
      </c>
      <c r="O4909" t="s">
        <v>3092</v>
      </c>
      <c r="P4909" t="s">
        <v>3093</v>
      </c>
      <c r="R4909" t="s">
        <v>3094</v>
      </c>
    </row>
    <row r="4910" spans="1:18" x14ac:dyDescent="0.25">
      <c r="A4910">
        <v>28049900</v>
      </c>
      <c r="B4910" t="s">
        <v>3089</v>
      </c>
      <c r="D4910" t="s">
        <v>3090</v>
      </c>
      <c r="F4910">
        <v>1</v>
      </c>
      <c r="G4910">
        <v>0</v>
      </c>
      <c r="H4910">
        <v>3.9670000000000001</v>
      </c>
      <c r="I4910">
        <v>3.9670000000000001</v>
      </c>
      <c r="K4910"/>
      <c r="N4910" t="s">
        <v>3091</v>
      </c>
      <c r="O4910" t="s">
        <v>3092</v>
      </c>
      <c r="P4910" t="s">
        <v>3093</v>
      </c>
      <c r="R4910" t="s">
        <v>3094</v>
      </c>
    </row>
    <row r="4911" spans="1:18" x14ac:dyDescent="0.25">
      <c r="A4911">
        <v>28050000</v>
      </c>
      <c r="B4911" t="s">
        <v>3089</v>
      </c>
      <c r="D4911" t="s">
        <v>3090</v>
      </c>
      <c r="F4911">
        <v>1</v>
      </c>
      <c r="G4911">
        <v>0</v>
      </c>
      <c r="H4911">
        <v>0</v>
      </c>
      <c r="I4911">
        <v>0</v>
      </c>
      <c r="K4911"/>
      <c r="N4911" t="s">
        <v>3091</v>
      </c>
      <c r="O4911" t="s">
        <v>3092</v>
      </c>
      <c r="P4911" t="s">
        <v>3093</v>
      </c>
      <c r="R4911" t="s">
        <v>3094</v>
      </c>
    </row>
    <row r="4912" spans="1:18" x14ac:dyDescent="0.25">
      <c r="A4912">
        <v>28050100</v>
      </c>
      <c r="B4912" t="s">
        <v>3089</v>
      </c>
      <c r="D4912" t="s">
        <v>3090</v>
      </c>
      <c r="F4912">
        <v>1</v>
      </c>
      <c r="G4912">
        <v>0</v>
      </c>
      <c r="H4912">
        <v>0</v>
      </c>
      <c r="I4912">
        <v>0</v>
      </c>
      <c r="K4912"/>
      <c r="N4912" t="s">
        <v>3091</v>
      </c>
      <c r="O4912" t="s">
        <v>3092</v>
      </c>
      <c r="P4912" t="s">
        <v>3093</v>
      </c>
      <c r="R4912" t="s">
        <v>3094</v>
      </c>
    </row>
    <row r="4913" spans="1:18" x14ac:dyDescent="0.25">
      <c r="A4913">
        <v>28050300</v>
      </c>
      <c r="B4913" t="s">
        <v>3089</v>
      </c>
      <c r="D4913" t="s">
        <v>3090</v>
      </c>
      <c r="F4913">
        <v>1</v>
      </c>
      <c r="G4913">
        <v>0</v>
      </c>
      <c r="H4913">
        <v>3.9660000000000002</v>
      </c>
      <c r="I4913">
        <v>3.9660000000000002</v>
      </c>
      <c r="K4913"/>
      <c r="N4913" t="s">
        <v>3091</v>
      </c>
      <c r="O4913" t="s">
        <v>3092</v>
      </c>
      <c r="P4913" t="s">
        <v>3093</v>
      </c>
      <c r="R4913" t="s">
        <v>3094</v>
      </c>
    </row>
    <row r="4914" spans="1:18" x14ac:dyDescent="0.25">
      <c r="A4914">
        <v>28050400</v>
      </c>
      <c r="B4914" t="s">
        <v>3089</v>
      </c>
      <c r="D4914" t="s">
        <v>3090</v>
      </c>
      <c r="F4914">
        <v>1</v>
      </c>
      <c r="G4914">
        <v>0</v>
      </c>
      <c r="H4914">
        <v>0</v>
      </c>
      <c r="I4914">
        <v>0</v>
      </c>
      <c r="K4914"/>
      <c r="N4914" t="s">
        <v>3091</v>
      </c>
      <c r="O4914" t="s">
        <v>3092</v>
      </c>
      <c r="P4914" t="s">
        <v>3093</v>
      </c>
      <c r="R4914" t="s">
        <v>3094</v>
      </c>
    </row>
    <row r="4915" spans="1:18" x14ac:dyDescent="0.25">
      <c r="A4915">
        <v>28050900</v>
      </c>
      <c r="B4915" t="s">
        <v>3089</v>
      </c>
      <c r="D4915" t="s">
        <v>3090</v>
      </c>
      <c r="F4915">
        <v>1</v>
      </c>
      <c r="G4915">
        <v>0</v>
      </c>
      <c r="H4915">
        <v>0</v>
      </c>
      <c r="I4915">
        <v>0</v>
      </c>
      <c r="K4915"/>
      <c r="N4915" t="s">
        <v>3091</v>
      </c>
      <c r="O4915" t="s">
        <v>3092</v>
      </c>
      <c r="P4915" t="s">
        <v>3093</v>
      </c>
      <c r="R4915" t="s">
        <v>3094</v>
      </c>
    </row>
    <row r="4916" spans="1:18" x14ac:dyDescent="0.25">
      <c r="A4916">
        <v>28051000</v>
      </c>
      <c r="B4916" t="s">
        <v>3089</v>
      </c>
      <c r="D4916" t="s">
        <v>3090</v>
      </c>
      <c r="F4916">
        <v>1</v>
      </c>
      <c r="G4916">
        <v>0</v>
      </c>
      <c r="H4916">
        <v>3.9660000000000002</v>
      </c>
      <c r="I4916">
        <v>3.9660000000000002</v>
      </c>
      <c r="K4916"/>
      <c r="N4916" t="s">
        <v>3091</v>
      </c>
      <c r="O4916" t="s">
        <v>3092</v>
      </c>
      <c r="P4916" t="s">
        <v>3093</v>
      </c>
      <c r="R4916" t="s">
        <v>3094</v>
      </c>
    </row>
    <row r="4917" spans="1:18" x14ac:dyDescent="0.25">
      <c r="A4917">
        <v>28051100</v>
      </c>
      <c r="B4917" t="s">
        <v>3089</v>
      </c>
      <c r="D4917" t="s">
        <v>3090</v>
      </c>
      <c r="F4917">
        <v>1</v>
      </c>
      <c r="G4917">
        <v>0</v>
      </c>
      <c r="H4917">
        <v>3.9660000000000002</v>
      </c>
      <c r="I4917">
        <v>3.9660000000000002</v>
      </c>
      <c r="K4917"/>
      <c r="N4917" t="s">
        <v>3091</v>
      </c>
      <c r="O4917" t="s">
        <v>3092</v>
      </c>
      <c r="P4917" t="s">
        <v>3093</v>
      </c>
      <c r="R4917" t="s">
        <v>3094</v>
      </c>
    </row>
    <row r="4918" spans="1:18" x14ac:dyDescent="0.25">
      <c r="A4918">
        <v>28051200</v>
      </c>
      <c r="B4918" t="s">
        <v>3089</v>
      </c>
      <c r="D4918" t="s">
        <v>3090</v>
      </c>
      <c r="F4918">
        <v>1</v>
      </c>
      <c r="G4918">
        <v>0</v>
      </c>
      <c r="H4918">
        <v>3.9660000000000002</v>
      </c>
      <c r="I4918">
        <v>3.9660000000000002</v>
      </c>
      <c r="K4918"/>
      <c r="N4918" t="s">
        <v>3091</v>
      </c>
      <c r="O4918" t="s">
        <v>3092</v>
      </c>
      <c r="P4918" t="s">
        <v>3093</v>
      </c>
      <c r="R4918" t="s">
        <v>3094</v>
      </c>
    </row>
    <row r="4919" spans="1:18" x14ac:dyDescent="0.25">
      <c r="A4919">
        <v>28051500</v>
      </c>
      <c r="B4919" t="s">
        <v>3089</v>
      </c>
      <c r="D4919" t="s">
        <v>3090</v>
      </c>
      <c r="F4919">
        <v>1</v>
      </c>
      <c r="G4919">
        <v>0</v>
      </c>
      <c r="H4919">
        <v>0</v>
      </c>
      <c r="I4919">
        <v>0</v>
      </c>
      <c r="K4919"/>
      <c r="N4919" t="s">
        <v>3091</v>
      </c>
      <c r="O4919" t="s">
        <v>3092</v>
      </c>
      <c r="P4919" t="s">
        <v>3093</v>
      </c>
      <c r="R4919" t="s">
        <v>3094</v>
      </c>
    </row>
    <row r="4920" spans="1:18" x14ac:dyDescent="0.25">
      <c r="A4920">
        <v>28051600</v>
      </c>
      <c r="B4920" t="s">
        <v>3089</v>
      </c>
      <c r="D4920" t="s">
        <v>3090</v>
      </c>
      <c r="F4920">
        <v>1</v>
      </c>
      <c r="G4920">
        <v>0</v>
      </c>
      <c r="H4920">
        <v>0</v>
      </c>
      <c r="I4920">
        <v>0</v>
      </c>
      <c r="K4920"/>
      <c r="N4920" t="s">
        <v>3091</v>
      </c>
      <c r="O4920" t="s">
        <v>3092</v>
      </c>
      <c r="P4920" t="s">
        <v>3093</v>
      </c>
      <c r="R4920" t="s">
        <v>3094</v>
      </c>
    </row>
    <row r="4921" spans="1:18" x14ac:dyDescent="0.25">
      <c r="A4921">
        <v>28051900</v>
      </c>
      <c r="B4921" t="s">
        <v>3089</v>
      </c>
      <c r="D4921" t="s">
        <v>3090</v>
      </c>
      <c r="F4921">
        <v>1</v>
      </c>
      <c r="G4921">
        <v>0</v>
      </c>
      <c r="H4921">
        <v>0</v>
      </c>
      <c r="I4921">
        <v>0</v>
      </c>
      <c r="K4921"/>
      <c r="N4921" t="s">
        <v>3091</v>
      </c>
      <c r="O4921" t="s">
        <v>3092</v>
      </c>
      <c r="P4921" t="s">
        <v>3093</v>
      </c>
      <c r="R4921" t="s">
        <v>3094</v>
      </c>
    </row>
    <row r="4922" spans="1:18" x14ac:dyDescent="0.25">
      <c r="A4922">
        <v>28051904</v>
      </c>
      <c r="B4922" t="s">
        <v>3089</v>
      </c>
      <c r="D4922" t="s">
        <v>3090</v>
      </c>
      <c r="F4922">
        <v>1</v>
      </c>
      <c r="G4922">
        <v>0</v>
      </c>
      <c r="H4922">
        <v>6.95</v>
      </c>
      <c r="I4922">
        <v>6.95</v>
      </c>
      <c r="K4922"/>
      <c r="N4922" t="s">
        <v>3091</v>
      </c>
      <c r="O4922" t="s">
        <v>3092</v>
      </c>
      <c r="P4922" t="s">
        <v>3093</v>
      </c>
      <c r="R4922" t="s">
        <v>3094</v>
      </c>
    </row>
    <row r="4923" spans="1:18" x14ac:dyDescent="0.25">
      <c r="A4923">
        <v>28051905</v>
      </c>
      <c r="B4923" t="s">
        <v>3089</v>
      </c>
      <c r="D4923" t="s">
        <v>3090</v>
      </c>
      <c r="F4923">
        <v>1</v>
      </c>
      <c r="G4923">
        <v>0</v>
      </c>
      <c r="H4923">
        <v>6.94</v>
      </c>
      <c r="I4923">
        <v>6.94</v>
      </c>
      <c r="K4923"/>
      <c r="N4923" t="s">
        <v>3091</v>
      </c>
      <c r="O4923" t="s">
        <v>3092</v>
      </c>
      <c r="P4923" t="s">
        <v>3093</v>
      </c>
      <c r="R4923" t="s">
        <v>3094</v>
      </c>
    </row>
    <row r="4924" spans="1:18" x14ac:dyDescent="0.25">
      <c r="A4924">
        <v>28051906</v>
      </c>
      <c r="B4924" t="s">
        <v>3089</v>
      </c>
      <c r="D4924" t="s">
        <v>3090</v>
      </c>
      <c r="F4924">
        <v>1</v>
      </c>
      <c r="G4924">
        <v>0</v>
      </c>
      <c r="H4924">
        <v>4.2939999999999996</v>
      </c>
      <c r="I4924">
        <v>4.2939999999999996</v>
      </c>
      <c r="K4924"/>
      <c r="N4924" t="s">
        <v>3091</v>
      </c>
      <c r="O4924" t="s">
        <v>3092</v>
      </c>
      <c r="P4924" t="s">
        <v>3093</v>
      </c>
      <c r="R4924" t="s">
        <v>3094</v>
      </c>
    </row>
    <row r="4925" spans="1:18" x14ac:dyDescent="0.25">
      <c r="A4925">
        <v>28051907</v>
      </c>
      <c r="B4925" t="s">
        <v>3089</v>
      </c>
      <c r="D4925" t="s">
        <v>3090</v>
      </c>
      <c r="F4925">
        <v>1</v>
      </c>
      <c r="G4925">
        <v>0</v>
      </c>
      <c r="H4925">
        <v>6.94</v>
      </c>
      <c r="I4925">
        <v>6.94</v>
      </c>
      <c r="K4925"/>
      <c r="N4925" t="s">
        <v>3091</v>
      </c>
      <c r="O4925" t="s">
        <v>3092</v>
      </c>
      <c r="P4925" t="s">
        <v>3093</v>
      </c>
      <c r="R4925" t="s">
        <v>3094</v>
      </c>
    </row>
    <row r="4926" spans="1:18" x14ac:dyDescent="0.25">
      <c r="A4926">
        <v>28051908</v>
      </c>
      <c r="B4926" t="s">
        <v>3089</v>
      </c>
      <c r="D4926" t="s">
        <v>3090</v>
      </c>
      <c r="F4926">
        <v>1</v>
      </c>
      <c r="G4926">
        <v>0</v>
      </c>
      <c r="H4926">
        <v>2.149</v>
      </c>
      <c r="I4926">
        <v>2.149</v>
      </c>
      <c r="K4926"/>
      <c r="N4926" t="s">
        <v>3091</v>
      </c>
      <c r="O4926" t="s">
        <v>3092</v>
      </c>
      <c r="P4926" t="s">
        <v>3093</v>
      </c>
      <c r="R4926" t="s">
        <v>3094</v>
      </c>
    </row>
    <row r="4927" spans="1:18" x14ac:dyDescent="0.25">
      <c r="A4927">
        <v>28051909</v>
      </c>
      <c r="B4927" t="s">
        <v>3089</v>
      </c>
      <c r="D4927" t="s">
        <v>3090</v>
      </c>
      <c r="F4927">
        <v>1</v>
      </c>
      <c r="G4927">
        <v>0</v>
      </c>
      <c r="H4927">
        <v>1.6112500000000001</v>
      </c>
      <c r="I4927">
        <v>1.6112500000000001</v>
      </c>
      <c r="K4927"/>
      <c r="N4927" t="s">
        <v>3091</v>
      </c>
      <c r="O4927" t="s">
        <v>3092</v>
      </c>
      <c r="P4927" t="s">
        <v>3093</v>
      </c>
      <c r="R4927" t="s">
        <v>3094</v>
      </c>
    </row>
    <row r="4928" spans="1:18" x14ac:dyDescent="0.25">
      <c r="A4928">
        <v>28051910</v>
      </c>
      <c r="B4928" t="s">
        <v>3089</v>
      </c>
      <c r="D4928" t="s">
        <v>3090</v>
      </c>
      <c r="F4928">
        <v>1</v>
      </c>
      <c r="G4928">
        <v>0</v>
      </c>
      <c r="H4928">
        <v>1.6120000000000001</v>
      </c>
      <c r="I4928">
        <v>1.6120000000000001</v>
      </c>
      <c r="K4928"/>
      <c r="N4928" t="s">
        <v>3091</v>
      </c>
      <c r="O4928" t="s">
        <v>3092</v>
      </c>
      <c r="P4928" t="s">
        <v>3093</v>
      </c>
      <c r="R4928" t="s">
        <v>3094</v>
      </c>
    </row>
    <row r="4929" spans="1:18" x14ac:dyDescent="0.25">
      <c r="A4929">
        <v>28051911</v>
      </c>
      <c r="B4929" t="s">
        <v>3089</v>
      </c>
      <c r="D4929" t="s">
        <v>3090</v>
      </c>
      <c r="F4929">
        <v>1</v>
      </c>
      <c r="G4929">
        <v>0</v>
      </c>
      <c r="H4929">
        <v>2.14888888888889</v>
      </c>
      <c r="I4929">
        <v>2.14888888888889</v>
      </c>
      <c r="K4929"/>
      <c r="N4929" t="s">
        <v>3091</v>
      </c>
      <c r="O4929" t="s">
        <v>3092</v>
      </c>
      <c r="P4929" t="s">
        <v>3093</v>
      </c>
      <c r="R4929" t="s">
        <v>3094</v>
      </c>
    </row>
    <row r="4930" spans="1:18" x14ac:dyDescent="0.25">
      <c r="A4930">
        <v>28051912</v>
      </c>
      <c r="B4930" t="s">
        <v>3089</v>
      </c>
      <c r="D4930" t="s">
        <v>3090</v>
      </c>
      <c r="F4930">
        <v>1</v>
      </c>
      <c r="G4930">
        <v>0</v>
      </c>
      <c r="H4930">
        <v>16.28</v>
      </c>
      <c r="I4930">
        <v>16.28</v>
      </c>
      <c r="K4930"/>
      <c r="N4930" t="s">
        <v>3091</v>
      </c>
      <c r="O4930" t="s">
        <v>3092</v>
      </c>
      <c r="P4930" t="s">
        <v>3093</v>
      </c>
      <c r="R4930" t="s">
        <v>3094</v>
      </c>
    </row>
    <row r="4931" spans="1:18" x14ac:dyDescent="0.25">
      <c r="A4931">
        <v>28051913</v>
      </c>
      <c r="B4931" t="s">
        <v>3089</v>
      </c>
      <c r="D4931" t="s">
        <v>3090</v>
      </c>
      <c r="F4931">
        <v>1</v>
      </c>
      <c r="G4931">
        <v>0</v>
      </c>
      <c r="H4931">
        <v>16.28</v>
      </c>
      <c r="I4931">
        <v>16.28</v>
      </c>
      <c r="K4931"/>
      <c r="N4931" t="s">
        <v>3091</v>
      </c>
      <c r="O4931" t="s">
        <v>3092</v>
      </c>
      <c r="P4931" t="s">
        <v>3093</v>
      </c>
      <c r="R4931" t="s">
        <v>3094</v>
      </c>
    </row>
    <row r="4932" spans="1:18" x14ac:dyDescent="0.25">
      <c r="A4932">
        <v>28051914</v>
      </c>
      <c r="B4932" t="s">
        <v>3089</v>
      </c>
      <c r="D4932" t="s">
        <v>3090</v>
      </c>
      <c r="F4932">
        <v>1</v>
      </c>
      <c r="G4932">
        <v>0</v>
      </c>
      <c r="H4932">
        <v>16.28</v>
      </c>
      <c r="I4932">
        <v>16.28</v>
      </c>
      <c r="K4932"/>
      <c r="N4932" t="s">
        <v>3091</v>
      </c>
      <c r="O4932" t="s">
        <v>3092</v>
      </c>
      <c r="P4932" t="s">
        <v>3093</v>
      </c>
      <c r="R4932" t="s">
        <v>3094</v>
      </c>
    </row>
    <row r="4933" spans="1:18" x14ac:dyDescent="0.25">
      <c r="A4933">
        <v>28051915</v>
      </c>
      <c r="B4933" t="s">
        <v>3089</v>
      </c>
      <c r="D4933" t="s">
        <v>3090</v>
      </c>
      <c r="F4933">
        <v>1</v>
      </c>
      <c r="G4933">
        <v>0</v>
      </c>
      <c r="H4933">
        <v>2.4500000000000002</v>
      </c>
      <c r="I4933">
        <v>2.4500000000000002</v>
      </c>
      <c r="K4933"/>
      <c r="N4933" t="s">
        <v>3091</v>
      </c>
      <c r="O4933" t="s">
        <v>3092</v>
      </c>
      <c r="P4933" t="s">
        <v>3093</v>
      </c>
      <c r="R4933" t="s">
        <v>3094</v>
      </c>
    </row>
    <row r="4934" spans="1:18" x14ac:dyDescent="0.25">
      <c r="A4934">
        <v>28060990</v>
      </c>
      <c r="B4934" t="s">
        <v>3089</v>
      </c>
      <c r="D4934" t="s">
        <v>3090</v>
      </c>
      <c r="F4934">
        <v>1</v>
      </c>
      <c r="G4934">
        <v>0</v>
      </c>
      <c r="H4934">
        <v>70.165079019000004</v>
      </c>
      <c r="I4934">
        <v>70.165079019000004</v>
      </c>
      <c r="K4934"/>
      <c r="N4934" t="s">
        <v>3091</v>
      </c>
      <c r="O4934" t="s">
        <v>3092</v>
      </c>
      <c r="P4934" t="s">
        <v>3093</v>
      </c>
      <c r="R4934" t="s">
        <v>3094</v>
      </c>
    </row>
    <row r="4935" spans="1:18" x14ac:dyDescent="0.25">
      <c r="A4935">
        <v>28104000</v>
      </c>
      <c r="B4935" t="s">
        <v>3089</v>
      </c>
      <c r="D4935" t="s">
        <v>3090</v>
      </c>
      <c r="F4935">
        <v>1</v>
      </c>
      <c r="G4935">
        <v>0</v>
      </c>
      <c r="H4935">
        <v>8.1</v>
      </c>
      <c r="I4935">
        <v>8.1</v>
      </c>
      <c r="K4935"/>
      <c r="N4935" t="s">
        <v>3091</v>
      </c>
      <c r="O4935" t="s">
        <v>3092</v>
      </c>
      <c r="P4935" t="s">
        <v>3093</v>
      </c>
      <c r="R4935" t="s">
        <v>3094</v>
      </c>
    </row>
    <row r="4936" spans="1:18" x14ac:dyDescent="0.25">
      <c r="A4936">
        <v>29001400</v>
      </c>
      <c r="B4936" t="s">
        <v>3089</v>
      </c>
      <c r="D4936" t="s">
        <v>3090</v>
      </c>
      <c r="F4936">
        <v>1</v>
      </c>
      <c r="G4936">
        <v>0</v>
      </c>
      <c r="H4936">
        <v>0</v>
      </c>
      <c r="I4936">
        <v>0</v>
      </c>
      <c r="K4936"/>
      <c r="N4936" t="s">
        <v>3091</v>
      </c>
      <c r="O4936" t="s">
        <v>3092</v>
      </c>
      <c r="P4936" t="s">
        <v>3093</v>
      </c>
      <c r="R4936" t="s">
        <v>3094</v>
      </c>
    </row>
    <row r="4937" spans="1:18" x14ac:dyDescent="0.25">
      <c r="A4937">
        <v>29003800</v>
      </c>
      <c r="B4937" t="s">
        <v>3089</v>
      </c>
      <c r="D4937" t="s">
        <v>3090</v>
      </c>
      <c r="F4937">
        <v>1</v>
      </c>
      <c r="G4937">
        <v>0</v>
      </c>
      <c r="H4937">
        <v>11.9015</v>
      </c>
      <c r="I4937">
        <v>11.9015</v>
      </c>
      <c r="K4937"/>
      <c r="N4937" t="s">
        <v>3091</v>
      </c>
      <c r="O4937" t="s">
        <v>3092</v>
      </c>
      <c r="P4937" t="s">
        <v>3093</v>
      </c>
      <c r="R4937" t="s">
        <v>3094</v>
      </c>
    </row>
    <row r="4938" spans="1:18" x14ac:dyDescent="0.25">
      <c r="A4938">
        <v>29003900</v>
      </c>
      <c r="B4938" t="s">
        <v>3089</v>
      </c>
      <c r="D4938" t="s">
        <v>3090</v>
      </c>
      <c r="F4938">
        <v>1</v>
      </c>
      <c r="G4938">
        <v>0</v>
      </c>
      <c r="H4938">
        <v>5.0537000000000001</v>
      </c>
      <c r="I4938">
        <v>5.0537000000000001</v>
      </c>
      <c r="K4938"/>
      <c r="N4938" t="s">
        <v>3091</v>
      </c>
      <c r="O4938" t="s">
        <v>3092</v>
      </c>
      <c r="P4938" t="s">
        <v>3093</v>
      </c>
      <c r="R4938" t="s">
        <v>3094</v>
      </c>
    </row>
    <row r="4939" spans="1:18" x14ac:dyDescent="0.25">
      <c r="A4939">
        <v>29004100</v>
      </c>
      <c r="B4939" t="s">
        <v>3089</v>
      </c>
      <c r="D4939" t="s">
        <v>3090</v>
      </c>
      <c r="F4939">
        <v>1</v>
      </c>
      <c r="G4939">
        <v>0</v>
      </c>
      <c r="H4939">
        <v>95.98</v>
      </c>
      <c r="I4939">
        <v>95.98</v>
      </c>
      <c r="K4939"/>
      <c r="N4939" t="s">
        <v>3091</v>
      </c>
      <c r="O4939" t="s">
        <v>3092</v>
      </c>
      <c r="P4939" t="s">
        <v>3093</v>
      </c>
      <c r="R4939" t="s">
        <v>3094</v>
      </c>
    </row>
    <row r="4940" spans="1:18" x14ac:dyDescent="0.25">
      <c r="A4940">
        <v>29004201</v>
      </c>
      <c r="B4940" t="s">
        <v>3089</v>
      </c>
      <c r="D4940" t="s">
        <v>3090</v>
      </c>
      <c r="F4940">
        <v>1</v>
      </c>
      <c r="G4940">
        <v>0</v>
      </c>
      <c r="H4940">
        <v>28</v>
      </c>
      <c r="I4940">
        <v>28</v>
      </c>
      <c r="K4940"/>
      <c r="N4940" t="s">
        <v>3091</v>
      </c>
      <c r="O4940" t="s">
        <v>3092</v>
      </c>
      <c r="P4940" t="s">
        <v>3093</v>
      </c>
      <c r="R4940" t="s">
        <v>3094</v>
      </c>
    </row>
    <row r="4941" spans="1:18" x14ac:dyDescent="0.25">
      <c r="A4941">
        <v>29004301</v>
      </c>
      <c r="B4941" t="s">
        <v>3089</v>
      </c>
      <c r="D4941" t="s">
        <v>3090</v>
      </c>
      <c r="F4941">
        <v>1</v>
      </c>
      <c r="G4941">
        <v>0</v>
      </c>
      <c r="H4941">
        <v>0</v>
      </c>
      <c r="I4941">
        <v>0</v>
      </c>
      <c r="K4941"/>
      <c r="N4941" t="s">
        <v>3091</v>
      </c>
      <c r="O4941" t="s">
        <v>3092</v>
      </c>
      <c r="P4941" t="s">
        <v>3093</v>
      </c>
      <c r="R4941" t="s">
        <v>3094</v>
      </c>
    </row>
    <row r="4942" spans="1:18" x14ac:dyDescent="0.25">
      <c r="A4942">
        <v>29004500</v>
      </c>
      <c r="B4942" t="s">
        <v>3089</v>
      </c>
      <c r="D4942" t="s">
        <v>3090</v>
      </c>
      <c r="F4942">
        <v>1</v>
      </c>
      <c r="G4942">
        <v>0</v>
      </c>
      <c r="H4942">
        <v>0</v>
      </c>
      <c r="I4942"/>
      <c r="K4942"/>
      <c r="N4942" t="s">
        <v>3091</v>
      </c>
      <c r="O4942" t="s">
        <v>3092</v>
      </c>
      <c r="P4942" t="s">
        <v>3093</v>
      </c>
      <c r="R4942" t="s">
        <v>3094</v>
      </c>
    </row>
    <row r="4943" spans="1:18" x14ac:dyDescent="0.25">
      <c r="A4943">
        <v>29004600</v>
      </c>
      <c r="B4943" t="s">
        <v>3089</v>
      </c>
      <c r="D4943" t="s">
        <v>3090</v>
      </c>
      <c r="F4943">
        <v>1</v>
      </c>
      <c r="G4943">
        <v>0</v>
      </c>
      <c r="H4943">
        <v>6.0000000000000001E-3</v>
      </c>
      <c r="I4943">
        <v>6.0000000000000001E-3</v>
      </c>
      <c r="K4943"/>
      <c r="N4943" t="s">
        <v>3091</v>
      </c>
      <c r="O4943" t="s">
        <v>3092</v>
      </c>
      <c r="P4943" t="s">
        <v>3093</v>
      </c>
      <c r="R4943" t="s">
        <v>3094</v>
      </c>
    </row>
    <row r="4944" spans="1:18" x14ac:dyDescent="0.25">
      <c r="A4944">
        <v>29004800</v>
      </c>
      <c r="B4944" t="s">
        <v>3089</v>
      </c>
      <c r="D4944" t="s">
        <v>3090</v>
      </c>
      <c r="F4944">
        <v>1</v>
      </c>
      <c r="G4944">
        <v>0</v>
      </c>
      <c r="H4944">
        <v>10.6015</v>
      </c>
      <c r="I4944">
        <v>10.6015</v>
      </c>
      <c r="K4944"/>
      <c r="N4944" t="s">
        <v>3091</v>
      </c>
      <c r="O4944" t="s">
        <v>3092</v>
      </c>
      <c r="P4944" t="s">
        <v>3093</v>
      </c>
      <c r="R4944" t="s">
        <v>3094</v>
      </c>
    </row>
    <row r="4945" spans="1:18" x14ac:dyDescent="0.25">
      <c r="A4945">
        <v>29004900</v>
      </c>
      <c r="B4945" t="s">
        <v>3089</v>
      </c>
      <c r="D4945" t="s">
        <v>3090</v>
      </c>
      <c r="F4945">
        <v>1</v>
      </c>
      <c r="G4945">
        <v>0</v>
      </c>
      <c r="H4945">
        <v>48</v>
      </c>
      <c r="I4945">
        <v>48</v>
      </c>
      <c r="K4945"/>
      <c r="N4945" t="s">
        <v>3091</v>
      </c>
      <c r="O4945" t="s">
        <v>3092</v>
      </c>
      <c r="P4945" t="s">
        <v>3093</v>
      </c>
      <c r="R4945" t="s">
        <v>3094</v>
      </c>
    </row>
    <row r="4946" spans="1:18" x14ac:dyDescent="0.25">
      <c r="A4946">
        <v>29005301</v>
      </c>
      <c r="B4946" t="s">
        <v>3089</v>
      </c>
      <c r="D4946" t="s">
        <v>3090</v>
      </c>
      <c r="F4946">
        <v>1</v>
      </c>
      <c r="G4946">
        <v>0</v>
      </c>
      <c r="H4946">
        <v>0</v>
      </c>
      <c r="I4946">
        <v>0</v>
      </c>
      <c r="K4946"/>
      <c r="N4946" t="s">
        <v>3091</v>
      </c>
      <c r="O4946" t="s">
        <v>3092</v>
      </c>
      <c r="P4946" t="s">
        <v>3093</v>
      </c>
      <c r="R4946" t="s">
        <v>3094</v>
      </c>
    </row>
    <row r="4947" spans="1:18" x14ac:dyDescent="0.25">
      <c r="A4947">
        <v>29005500</v>
      </c>
      <c r="B4947" t="s">
        <v>3089</v>
      </c>
      <c r="D4947" t="s">
        <v>3090</v>
      </c>
      <c r="F4947">
        <v>1</v>
      </c>
      <c r="G4947">
        <v>0</v>
      </c>
      <c r="H4947">
        <v>5.9429999999999996</v>
      </c>
      <c r="I4947">
        <v>5.9429999999999996</v>
      </c>
      <c r="K4947"/>
      <c r="N4947" t="s">
        <v>3091</v>
      </c>
      <c r="O4947" t="s">
        <v>3092</v>
      </c>
      <c r="P4947" t="s">
        <v>3093</v>
      </c>
      <c r="R4947" t="s">
        <v>3094</v>
      </c>
    </row>
    <row r="4948" spans="1:18" x14ac:dyDescent="0.25">
      <c r="A4948">
        <v>29006600</v>
      </c>
      <c r="B4948" t="s">
        <v>3089</v>
      </c>
      <c r="D4948" t="s">
        <v>3090</v>
      </c>
      <c r="F4948">
        <v>1</v>
      </c>
      <c r="G4948">
        <v>0</v>
      </c>
      <c r="H4948">
        <v>28.11</v>
      </c>
      <c r="I4948">
        <v>28.11</v>
      </c>
      <c r="K4948"/>
      <c r="N4948" t="s">
        <v>3091</v>
      </c>
      <c r="O4948" t="s">
        <v>3092</v>
      </c>
      <c r="P4948" t="s">
        <v>3093</v>
      </c>
      <c r="R4948" t="s">
        <v>3094</v>
      </c>
    </row>
    <row r="4949" spans="1:18" x14ac:dyDescent="0.25">
      <c r="A4949">
        <v>29007000</v>
      </c>
      <c r="B4949" t="s">
        <v>3089</v>
      </c>
      <c r="D4949" t="s">
        <v>3090</v>
      </c>
      <c r="F4949">
        <v>1</v>
      </c>
      <c r="G4949">
        <v>0</v>
      </c>
      <c r="H4949">
        <v>0</v>
      </c>
      <c r="I4949">
        <v>0</v>
      </c>
      <c r="K4949"/>
      <c r="N4949" t="s">
        <v>3091</v>
      </c>
      <c r="O4949" t="s">
        <v>3092</v>
      </c>
      <c r="P4949" t="s">
        <v>3093</v>
      </c>
      <c r="R4949" t="s">
        <v>3094</v>
      </c>
    </row>
    <row r="4950" spans="1:18" x14ac:dyDescent="0.25">
      <c r="A4950">
        <v>2900800</v>
      </c>
      <c r="B4950" t="s">
        <v>3089</v>
      </c>
      <c r="D4950" t="s">
        <v>3090</v>
      </c>
      <c r="F4950">
        <v>1</v>
      </c>
      <c r="G4950">
        <v>0</v>
      </c>
      <c r="H4950">
        <v>0</v>
      </c>
      <c r="I4950"/>
      <c r="K4950"/>
      <c r="N4950" t="s">
        <v>3091</v>
      </c>
      <c r="O4950" t="s">
        <v>3092</v>
      </c>
      <c r="P4950" t="s">
        <v>3093</v>
      </c>
      <c r="R4950" t="s">
        <v>3094</v>
      </c>
    </row>
    <row r="4951" spans="1:18" x14ac:dyDescent="0.25">
      <c r="A4951">
        <v>29008200</v>
      </c>
      <c r="B4951" t="s">
        <v>3089</v>
      </c>
      <c r="D4951" t="s">
        <v>3090</v>
      </c>
      <c r="F4951">
        <v>1</v>
      </c>
      <c r="G4951">
        <v>0</v>
      </c>
      <c r="H4951">
        <v>0</v>
      </c>
      <c r="I4951">
        <v>0</v>
      </c>
      <c r="K4951"/>
      <c r="N4951" t="s">
        <v>3091</v>
      </c>
      <c r="O4951" t="s">
        <v>3092</v>
      </c>
      <c r="P4951" t="s">
        <v>3093</v>
      </c>
      <c r="R4951" t="s">
        <v>3094</v>
      </c>
    </row>
    <row r="4952" spans="1:18" x14ac:dyDescent="0.25">
      <c r="A4952">
        <v>29008900</v>
      </c>
      <c r="B4952" t="s">
        <v>3089</v>
      </c>
      <c r="D4952" t="s">
        <v>3090</v>
      </c>
      <c r="F4952">
        <v>1</v>
      </c>
      <c r="G4952">
        <v>0</v>
      </c>
      <c r="H4952">
        <v>0</v>
      </c>
      <c r="I4952">
        <v>0</v>
      </c>
      <c r="K4952"/>
      <c r="N4952" t="s">
        <v>3091</v>
      </c>
      <c r="O4952" t="s">
        <v>3092</v>
      </c>
      <c r="P4952" t="s">
        <v>3093</v>
      </c>
      <c r="R4952" t="s">
        <v>3094</v>
      </c>
    </row>
    <row r="4953" spans="1:18" x14ac:dyDescent="0.25">
      <c r="A4953">
        <v>29012300</v>
      </c>
      <c r="B4953" t="s">
        <v>3089</v>
      </c>
      <c r="D4953" t="s">
        <v>3090</v>
      </c>
      <c r="F4953">
        <v>1</v>
      </c>
      <c r="G4953">
        <v>0</v>
      </c>
      <c r="H4953">
        <v>0</v>
      </c>
      <c r="I4953">
        <v>0</v>
      </c>
      <c r="K4953"/>
      <c r="N4953" t="s">
        <v>3091</v>
      </c>
      <c r="O4953" t="s">
        <v>3092</v>
      </c>
      <c r="P4953" t="s">
        <v>3093</v>
      </c>
      <c r="R4953" t="s">
        <v>3094</v>
      </c>
    </row>
    <row r="4954" spans="1:18" x14ac:dyDescent="0.25">
      <c r="A4954">
        <v>29012900</v>
      </c>
      <c r="B4954" t="s">
        <v>3089</v>
      </c>
      <c r="D4954" t="s">
        <v>3090</v>
      </c>
      <c r="F4954">
        <v>1</v>
      </c>
      <c r="G4954">
        <v>0</v>
      </c>
      <c r="H4954">
        <v>0</v>
      </c>
      <c r="I4954">
        <v>0</v>
      </c>
      <c r="K4954"/>
      <c r="N4954" t="s">
        <v>3091</v>
      </c>
      <c r="O4954" t="s">
        <v>3092</v>
      </c>
      <c r="P4954" t="s">
        <v>3093</v>
      </c>
      <c r="R4954" t="s">
        <v>3094</v>
      </c>
    </row>
    <row r="4955" spans="1:18" x14ac:dyDescent="0.25">
      <c r="A4955">
        <v>29013500</v>
      </c>
      <c r="B4955" t="s">
        <v>3089</v>
      </c>
      <c r="D4955" t="s">
        <v>3090</v>
      </c>
      <c r="F4955">
        <v>1</v>
      </c>
      <c r="G4955">
        <v>0</v>
      </c>
      <c r="H4955">
        <v>31.569199999999999</v>
      </c>
      <c r="I4955">
        <v>31.569199999999999</v>
      </c>
      <c r="K4955"/>
      <c r="N4955" t="s">
        <v>3091</v>
      </c>
      <c r="O4955" t="s">
        <v>3092</v>
      </c>
      <c r="P4955" t="s">
        <v>3093</v>
      </c>
      <c r="R4955" t="s">
        <v>3094</v>
      </c>
    </row>
    <row r="4956" spans="1:18" x14ac:dyDescent="0.25">
      <c r="A4956">
        <v>29014808</v>
      </c>
      <c r="B4956" t="s">
        <v>3089</v>
      </c>
      <c r="D4956" t="s">
        <v>3090</v>
      </c>
      <c r="F4956">
        <v>1</v>
      </c>
      <c r="G4956">
        <v>0</v>
      </c>
      <c r="H4956">
        <v>0</v>
      </c>
      <c r="I4956">
        <v>0</v>
      </c>
      <c r="K4956"/>
      <c r="N4956" t="s">
        <v>3091</v>
      </c>
      <c r="O4956" t="s">
        <v>3092</v>
      </c>
      <c r="P4956" t="s">
        <v>3093</v>
      </c>
      <c r="R4956" t="s">
        <v>3094</v>
      </c>
    </row>
    <row r="4957" spans="1:18" x14ac:dyDescent="0.25">
      <c r="A4957">
        <v>29020101</v>
      </c>
      <c r="B4957" t="s">
        <v>3089</v>
      </c>
      <c r="D4957" t="s">
        <v>3090</v>
      </c>
      <c r="F4957">
        <v>1</v>
      </c>
      <c r="G4957">
        <v>0</v>
      </c>
      <c r="H4957">
        <v>0</v>
      </c>
      <c r="I4957">
        <v>0</v>
      </c>
      <c r="K4957"/>
      <c r="N4957" t="s">
        <v>3091</v>
      </c>
      <c r="O4957" t="s">
        <v>3092</v>
      </c>
      <c r="P4957" t="s">
        <v>3093</v>
      </c>
      <c r="R4957" t="s">
        <v>3094</v>
      </c>
    </row>
    <row r="4958" spans="1:18" x14ac:dyDescent="0.25">
      <c r="A4958">
        <v>29026200</v>
      </c>
      <c r="B4958" t="s">
        <v>3089</v>
      </c>
      <c r="D4958" t="s">
        <v>3090</v>
      </c>
      <c r="F4958">
        <v>1</v>
      </c>
      <c r="G4958">
        <v>0</v>
      </c>
      <c r="H4958">
        <v>2.184679</v>
      </c>
      <c r="I4958">
        <v>2.184679</v>
      </c>
      <c r="K4958"/>
      <c r="N4958" t="s">
        <v>3091</v>
      </c>
      <c r="O4958" t="s">
        <v>3092</v>
      </c>
      <c r="P4958" t="s">
        <v>3093</v>
      </c>
      <c r="R4958" t="s">
        <v>3094</v>
      </c>
    </row>
    <row r="4959" spans="1:18" x14ac:dyDescent="0.25">
      <c r="A4959">
        <v>29031100</v>
      </c>
      <c r="B4959" t="s">
        <v>3089</v>
      </c>
      <c r="D4959" t="s">
        <v>3090</v>
      </c>
      <c r="F4959">
        <v>1</v>
      </c>
      <c r="G4959">
        <v>0</v>
      </c>
      <c r="H4959">
        <v>11.0838</v>
      </c>
      <c r="I4959">
        <v>11.0838</v>
      </c>
      <c r="K4959"/>
      <c r="N4959" t="s">
        <v>3091</v>
      </c>
      <c r="O4959" t="s">
        <v>3092</v>
      </c>
      <c r="P4959" t="s">
        <v>3093</v>
      </c>
      <c r="R4959" t="s">
        <v>3094</v>
      </c>
    </row>
    <row r="4960" spans="1:18" x14ac:dyDescent="0.25">
      <c r="A4960">
        <v>29033900</v>
      </c>
      <c r="B4960" t="s">
        <v>3089</v>
      </c>
      <c r="D4960" t="s">
        <v>3090</v>
      </c>
      <c r="F4960">
        <v>1</v>
      </c>
      <c r="G4960">
        <v>0</v>
      </c>
      <c r="H4960">
        <v>0</v>
      </c>
      <c r="I4960">
        <v>0</v>
      </c>
      <c r="K4960"/>
      <c r="N4960" t="s">
        <v>3091</v>
      </c>
      <c r="O4960" t="s">
        <v>3092</v>
      </c>
      <c r="P4960" t="s">
        <v>3093</v>
      </c>
      <c r="R4960" t="s">
        <v>3094</v>
      </c>
    </row>
    <row r="4961" spans="1:18" x14ac:dyDescent="0.25">
      <c r="A4961">
        <v>29036203</v>
      </c>
      <c r="B4961" t="s">
        <v>3089</v>
      </c>
      <c r="D4961" t="s">
        <v>3090</v>
      </c>
      <c r="F4961">
        <v>1</v>
      </c>
      <c r="G4961">
        <v>0</v>
      </c>
      <c r="H4961">
        <v>0</v>
      </c>
      <c r="I4961">
        <v>0</v>
      </c>
      <c r="K4961"/>
      <c r="N4961" t="s">
        <v>3091</v>
      </c>
      <c r="O4961" t="s">
        <v>3092</v>
      </c>
      <c r="P4961" t="s">
        <v>3093</v>
      </c>
      <c r="R4961" t="s">
        <v>3094</v>
      </c>
    </row>
    <row r="4962" spans="1:18" x14ac:dyDescent="0.25">
      <c r="A4962">
        <v>29059900</v>
      </c>
      <c r="B4962" t="s">
        <v>3089</v>
      </c>
      <c r="D4962" t="s">
        <v>3090</v>
      </c>
      <c r="F4962">
        <v>1</v>
      </c>
      <c r="G4962">
        <v>0</v>
      </c>
      <c r="H4962">
        <v>0</v>
      </c>
      <c r="I4962">
        <v>0</v>
      </c>
      <c r="K4962"/>
      <c r="N4962" t="s">
        <v>3091</v>
      </c>
      <c r="O4962" t="s">
        <v>3092</v>
      </c>
      <c r="P4962" t="s">
        <v>3093</v>
      </c>
      <c r="R4962" t="s">
        <v>3094</v>
      </c>
    </row>
    <row r="4963" spans="1:18" x14ac:dyDescent="0.25">
      <c r="A4963">
        <v>29074400</v>
      </c>
      <c r="B4963" t="s">
        <v>3089</v>
      </c>
      <c r="D4963" t="s">
        <v>3090</v>
      </c>
      <c r="F4963">
        <v>1</v>
      </c>
      <c r="G4963">
        <v>0</v>
      </c>
      <c r="H4963">
        <v>19.75</v>
      </c>
      <c r="I4963">
        <v>19.75</v>
      </c>
      <c r="K4963"/>
      <c r="N4963" t="s">
        <v>3091</v>
      </c>
      <c r="O4963" t="s">
        <v>3092</v>
      </c>
      <c r="P4963" t="s">
        <v>3093</v>
      </c>
      <c r="R4963" t="s">
        <v>3094</v>
      </c>
    </row>
    <row r="4964" spans="1:18" x14ac:dyDescent="0.25">
      <c r="A4964">
        <v>29074500</v>
      </c>
      <c r="B4964" t="s">
        <v>3089</v>
      </c>
      <c r="D4964" t="s">
        <v>3090</v>
      </c>
      <c r="F4964">
        <v>1</v>
      </c>
      <c r="G4964">
        <v>0</v>
      </c>
      <c r="H4964">
        <v>0</v>
      </c>
      <c r="I4964">
        <v>0</v>
      </c>
      <c r="K4964"/>
      <c r="N4964" t="s">
        <v>3091</v>
      </c>
      <c r="O4964" t="s">
        <v>3092</v>
      </c>
      <c r="P4964" t="s">
        <v>3093</v>
      </c>
      <c r="R4964" t="s">
        <v>3094</v>
      </c>
    </row>
    <row r="4965" spans="1:18" x14ac:dyDescent="0.25">
      <c r="A4965">
        <v>29075100</v>
      </c>
      <c r="B4965" t="s">
        <v>3089</v>
      </c>
      <c r="D4965" t="s">
        <v>3090</v>
      </c>
      <c r="F4965">
        <v>1</v>
      </c>
      <c r="G4965">
        <v>0</v>
      </c>
      <c r="H4965">
        <v>0</v>
      </c>
      <c r="I4965">
        <v>0</v>
      </c>
      <c r="K4965"/>
      <c r="N4965" t="s">
        <v>3091</v>
      </c>
      <c r="O4965" t="s">
        <v>3092</v>
      </c>
      <c r="P4965" t="s">
        <v>3093</v>
      </c>
      <c r="R4965" t="s">
        <v>3094</v>
      </c>
    </row>
    <row r="4966" spans="1:18" x14ac:dyDescent="0.25">
      <c r="A4966">
        <v>29076300</v>
      </c>
      <c r="B4966" t="s">
        <v>3089</v>
      </c>
      <c r="D4966" t="s">
        <v>3090</v>
      </c>
      <c r="F4966">
        <v>1</v>
      </c>
      <c r="G4966">
        <v>0</v>
      </c>
      <c r="H4966">
        <v>86.78</v>
      </c>
      <c r="I4966">
        <v>86.78</v>
      </c>
      <c r="K4966"/>
      <c r="N4966" t="s">
        <v>3091</v>
      </c>
      <c r="O4966" t="s">
        <v>3092</v>
      </c>
      <c r="P4966" t="s">
        <v>3093</v>
      </c>
      <c r="R4966" t="s">
        <v>3094</v>
      </c>
    </row>
    <row r="4967" spans="1:18" x14ac:dyDescent="0.25">
      <c r="A4967">
        <v>29076700</v>
      </c>
      <c r="B4967" t="s">
        <v>3089</v>
      </c>
      <c r="D4967" t="s">
        <v>3090</v>
      </c>
      <c r="F4967">
        <v>1</v>
      </c>
      <c r="G4967">
        <v>0</v>
      </c>
      <c r="H4967">
        <v>40.950000000000003</v>
      </c>
      <c r="I4967">
        <v>40.950000000000003</v>
      </c>
      <c r="K4967"/>
      <c r="N4967" t="s">
        <v>3091</v>
      </c>
      <c r="O4967" t="s">
        <v>3092</v>
      </c>
      <c r="P4967" t="s">
        <v>3093</v>
      </c>
      <c r="R4967" t="s">
        <v>3094</v>
      </c>
    </row>
    <row r="4968" spans="1:18" x14ac:dyDescent="0.25">
      <c r="A4968">
        <v>29076800</v>
      </c>
      <c r="B4968" t="s">
        <v>3089</v>
      </c>
      <c r="D4968" t="s">
        <v>3090</v>
      </c>
      <c r="F4968">
        <v>1</v>
      </c>
      <c r="G4968">
        <v>0</v>
      </c>
      <c r="H4968">
        <v>23.95</v>
      </c>
      <c r="I4968">
        <v>23.95</v>
      </c>
      <c r="K4968"/>
      <c r="N4968" t="s">
        <v>3091</v>
      </c>
      <c r="O4968" t="s">
        <v>3092</v>
      </c>
      <c r="P4968" t="s">
        <v>3093</v>
      </c>
      <c r="R4968" t="s">
        <v>3094</v>
      </c>
    </row>
    <row r="4969" spans="1:18" x14ac:dyDescent="0.25">
      <c r="A4969">
        <v>29076900</v>
      </c>
      <c r="B4969" t="s">
        <v>3089</v>
      </c>
      <c r="D4969" t="s">
        <v>3090</v>
      </c>
      <c r="F4969">
        <v>1</v>
      </c>
      <c r="G4969">
        <v>0</v>
      </c>
      <c r="H4969">
        <v>25.9</v>
      </c>
      <c r="I4969">
        <v>25.9</v>
      </c>
      <c r="K4969"/>
      <c r="N4969" t="s">
        <v>3091</v>
      </c>
      <c r="O4969" t="s">
        <v>3092</v>
      </c>
      <c r="P4969" t="s">
        <v>3093</v>
      </c>
      <c r="R4969" t="s">
        <v>3094</v>
      </c>
    </row>
    <row r="4970" spans="1:18" x14ac:dyDescent="0.25">
      <c r="A4970">
        <v>29077200</v>
      </c>
      <c r="B4970" t="s">
        <v>3089</v>
      </c>
      <c r="D4970" t="s">
        <v>3090</v>
      </c>
      <c r="F4970">
        <v>1</v>
      </c>
      <c r="G4970">
        <v>0</v>
      </c>
      <c r="H4970">
        <v>22.17</v>
      </c>
      <c r="I4970">
        <v>22.17</v>
      </c>
      <c r="K4970"/>
      <c r="N4970" t="s">
        <v>3091</v>
      </c>
      <c r="O4970" t="s">
        <v>3092</v>
      </c>
      <c r="P4970" t="s">
        <v>3093</v>
      </c>
      <c r="R4970" t="s">
        <v>3094</v>
      </c>
    </row>
    <row r="4971" spans="1:18" x14ac:dyDescent="0.25">
      <c r="A4971">
        <v>29077300</v>
      </c>
      <c r="B4971" t="s">
        <v>3089</v>
      </c>
      <c r="D4971" t="s">
        <v>3090</v>
      </c>
      <c r="F4971">
        <v>1</v>
      </c>
      <c r="G4971">
        <v>0</v>
      </c>
      <c r="H4971">
        <v>1.89</v>
      </c>
      <c r="I4971">
        <v>1.89</v>
      </c>
      <c r="K4971"/>
      <c r="N4971" t="s">
        <v>3091</v>
      </c>
      <c r="O4971" t="s">
        <v>3092</v>
      </c>
      <c r="P4971" t="s">
        <v>3093</v>
      </c>
      <c r="R4971" t="s">
        <v>3094</v>
      </c>
    </row>
    <row r="4972" spans="1:18" x14ac:dyDescent="0.25">
      <c r="A4972">
        <v>29077500</v>
      </c>
      <c r="B4972" t="s">
        <v>3089</v>
      </c>
      <c r="D4972" t="s">
        <v>3090</v>
      </c>
      <c r="F4972">
        <v>1</v>
      </c>
      <c r="G4972">
        <v>0</v>
      </c>
      <c r="H4972">
        <v>16.3</v>
      </c>
      <c r="I4972">
        <v>16.3</v>
      </c>
      <c r="K4972"/>
      <c r="N4972" t="s">
        <v>3091</v>
      </c>
      <c r="O4972" t="s">
        <v>3092</v>
      </c>
      <c r="P4972" t="s">
        <v>3093</v>
      </c>
      <c r="R4972" t="s">
        <v>3094</v>
      </c>
    </row>
    <row r="4973" spans="1:18" x14ac:dyDescent="0.25">
      <c r="A4973">
        <v>29077600</v>
      </c>
      <c r="B4973" t="s">
        <v>3089</v>
      </c>
      <c r="D4973" t="s">
        <v>3090</v>
      </c>
      <c r="F4973">
        <v>1</v>
      </c>
      <c r="G4973">
        <v>0</v>
      </c>
      <c r="H4973">
        <v>30.91</v>
      </c>
      <c r="I4973">
        <v>30.91</v>
      </c>
      <c r="K4973"/>
      <c r="N4973" t="s">
        <v>3091</v>
      </c>
      <c r="O4973" t="s">
        <v>3092</v>
      </c>
      <c r="P4973" t="s">
        <v>3093</v>
      </c>
      <c r="R4973" t="s">
        <v>3094</v>
      </c>
    </row>
    <row r="4974" spans="1:18" x14ac:dyDescent="0.25">
      <c r="A4974">
        <v>29200120</v>
      </c>
      <c r="B4974" t="s">
        <v>3089</v>
      </c>
      <c r="D4974" t="s">
        <v>3090</v>
      </c>
      <c r="F4974">
        <v>1</v>
      </c>
      <c r="G4974">
        <v>0</v>
      </c>
      <c r="H4974">
        <v>1.0912499999999901</v>
      </c>
      <c r="I4974">
        <v>1.0912499999999901</v>
      </c>
      <c r="K4974"/>
      <c r="N4974" t="s">
        <v>3091</v>
      </c>
      <c r="O4974" t="s">
        <v>3092</v>
      </c>
      <c r="P4974" t="s">
        <v>3093</v>
      </c>
      <c r="R4974" t="s">
        <v>3094</v>
      </c>
    </row>
    <row r="4975" spans="1:18" x14ac:dyDescent="0.25">
      <c r="A4975">
        <v>29200200</v>
      </c>
      <c r="B4975" t="s">
        <v>3089</v>
      </c>
      <c r="D4975" t="s">
        <v>3090</v>
      </c>
      <c r="F4975">
        <v>1</v>
      </c>
      <c r="G4975">
        <v>0</v>
      </c>
      <c r="H4975">
        <v>4.5</v>
      </c>
      <c r="I4975">
        <v>4.5</v>
      </c>
      <c r="K4975"/>
      <c r="N4975" t="s">
        <v>3091</v>
      </c>
      <c r="O4975" t="s">
        <v>3092</v>
      </c>
      <c r="P4975" t="s">
        <v>3093</v>
      </c>
      <c r="R4975" t="s">
        <v>3094</v>
      </c>
    </row>
    <row r="4976" spans="1:18" x14ac:dyDescent="0.25">
      <c r="A4976">
        <v>29300470</v>
      </c>
      <c r="B4976" t="s">
        <v>3089</v>
      </c>
      <c r="D4976" t="s">
        <v>3090</v>
      </c>
      <c r="F4976">
        <v>1</v>
      </c>
      <c r="G4976">
        <v>0</v>
      </c>
      <c r="H4976">
        <v>0</v>
      </c>
      <c r="I4976"/>
      <c r="K4976"/>
      <c r="N4976" t="s">
        <v>3091</v>
      </c>
      <c r="O4976" t="s">
        <v>3092</v>
      </c>
      <c r="P4976" t="s">
        <v>3093</v>
      </c>
      <c r="R4976" t="s">
        <v>3094</v>
      </c>
    </row>
    <row r="4977" spans="1:18" x14ac:dyDescent="0.25">
      <c r="A4977">
        <v>29300480</v>
      </c>
      <c r="B4977" t="s">
        <v>3089</v>
      </c>
      <c r="D4977" t="s">
        <v>3090</v>
      </c>
      <c r="F4977">
        <v>1</v>
      </c>
      <c r="G4977">
        <v>0</v>
      </c>
      <c r="H4977">
        <v>0</v>
      </c>
      <c r="I4977"/>
      <c r="K4977"/>
      <c r="N4977" t="s">
        <v>3091</v>
      </c>
      <c r="O4977" t="s">
        <v>3092</v>
      </c>
      <c r="P4977" t="s">
        <v>3093</v>
      </c>
      <c r="R4977" t="s">
        <v>3094</v>
      </c>
    </row>
    <row r="4978" spans="1:18" x14ac:dyDescent="0.25">
      <c r="A4978">
        <v>30100200</v>
      </c>
      <c r="B4978" t="s">
        <v>3089</v>
      </c>
      <c r="D4978" t="s">
        <v>3090</v>
      </c>
      <c r="F4978">
        <v>1</v>
      </c>
      <c r="G4978">
        <v>0</v>
      </c>
      <c r="H4978">
        <v>2.6777777777777798</v>
      </c>
      <c r="I4978">
        <v>2.6777777777777798</v>
      </c>
      <c r="K4978"/>
      <c r="N4978" t="s">
        <v>3091</v>
      </c>
      <c r="O4978" t="s">
        <v>3092</v>
      </c>
      <c r="P4978" t="s">
        <v>3093</v>
      </c>
      <c r="R4978" t="s">
        <v>3094</v>
      </c>
    </row>
    <row r="4979" spans="1:18" x14ac:dyDescent="0.25">
      <c r="A4979">
        <v>30103100</v>
      </c>
      <c r="B4979" t="s">
        <v>3089</v>
      </c>
      <c r="D4979" t="s">
        <v>3090</v>
      </c>
      <c r="F4979">
        <v>1</v>
      </c>
      <c r="G4979">
        <v>0</v>
      </c>
      <c r="H4979">
        <v>6.42</v>
      </c>
      <c r="I4979">
        <v>6.42</v>
      </c>
      <c r="K4979"/>
      <c r="N4979" t="s">
        <v>3091</v>
      </c>
      <c r="O4979" t="s">
        <v>3092</v>
      </c>
      <c r="P4979" t="s">
        <v>3093</v>
      </c>
      <c r="R4979" t="s">
        <v>3094</v>
      </c>
    </row>
    <row r="4980" spans="1:18" x14ac:dyDescent="0.25">
      <c r="A4980">
        <v>30105300</v>
      </c>
      <c r="B4980" t="s">
        <v>3089</v>
      </c>
      <c r="D4980" t="s">
        <v>3090</v>
      </c>
      <c r="F4980">
        <v>1</v>
      </c>
      <c r="G4980">
        <v>0</v>
      </c>
      <c r="H4980">
        <v>6.2</v>
      </c>
      <c r="I4980">
        <v>6.2</v>
      </c>
      <c r="K4980"/>
      <c r="N4980" t="s">
        <v>3091</v>
      </c>
      <c r="O4980" t="s">
        <v>3092</v>
      </c>
      <c r="P4980" t="s">
        <v>3093</v>
      </c>
      <c r="R4980" t="s">
        <v>3094</v>
      </c>
    </row>
    <row r="4981" spans="1:18" x14ac:dyDescent="0.25">
      <c r="A4981">
        <v>30105401</v>
      </c>
      <c r="B4981" t="s">
        <v>3089</v>
      </c>
      <c r="D4981" t="s">
        <v>3090</v>
      </c>
      <c r="F4981">
        <v>1</v>
      </c>
      <c r="G4981">
        <v>0</v>
      </c>
      <c r="H4981">
        <v>0</v>
      </c>
      <c r="I4981"/>
      <c r="K4981"/>
      <c r="N4981" t="s">
        <v>3091</v>
      </c>
      <c r="O4981" t="s">
        <v>3092</v>
      </c>
      <c r="P4981" t="s">
        <v>3093</v>
      </c>
      <c r="R4981" t="s">
        <v>3094</v>
      </c>
    </row>
    <row r="4982" spans="1:18" x14ac:dyDescent="0.25">
      <c r="A4982">
        <v>30105811</v>
      </c>
      <c r="B4982" t="s">
        <v>3089</v>
      </c>
      <c r="D4982" t="s">
        <v>3090</v>
      </c>
      <c r="F4982">
        <v>1</v>
      </c>
      <c r="G4982">
        <v>0</v>
      </c>
      <c r="H4982">
        <v>206.15</v>
      </c>
      <c r="I4982">
        <v>206.15</v>
      </c>
      <c r="K4982"/>
      <c r="N4982" t="s">
        <v>3091</v>
      </c>
      <c r="O4982" t="s">
        <v>3092</v>
      </c>
      <c r="P4982" t="s">
        <v>3093</v>
      </c>
      <c r="R4982" t="s">
        <v>3094</v>
      </c>
    </row>
    <row r="4983" spans="1:18" x14ac:dyDescent="0.25">
      <c r="A4983">
        <v>30107400</v>
      </c>
      <c r="B4983" t="s">
        <v>3089</v>
      </c>
      <c r="D4983" t="s">
        <v>3090</v>
      </c>
      <c r="F4983">
        <v>1</v>
      </c>
      <c r="G4983">
        <v>0</v>
      </c>
      <c r="H4983">
        <v>0</v>
      </c>
      <c r="I4983">
        <v>0</v>
      </c>
      <c r="K4983"/>
      <c r="N4983" t="s">
        <v>3091</v>
      </c>
      <c r="O4983" t="s">
        <v>3092</v>
      </c>
      <c r="P4983" t="s">
        <v>3093</v>
      </c>
      <c r="R4983" t="s">
        <v>3094</v>
      </c>
    </row>
    <row r="4984" spans="1:18" x14ac:dyDescent="0.25">
      <c r="A4984">
        <v>30109900</v>
      </c>
      <c r="B4984" t="s">
        <v>3089</v>
      </c>
      <c r="D4984" t="s">
        <v>3090</v>
      </c>
      <c r="F4984">
        <v>1</v>
      </c>
      <c r="G4984">
        <v>0</v>
      </c>
      <c r="H4984">
        <v>0</v>
      </c>
      <c r="I4984">
        <v>0</v>
      </c>
      <c r="K4984"/>
      <c r="N4984" t="s">
        <v>3091</v>
      </c>
      <c r="O4984" t="s">
        <v>3092</v>
      </c>
      <c r="P4984" t="s">
        <v>3093</v>
      </c>
      <c r="R4984" t="s">
        <v>3094</v>
      </c>
    </row>
    <row r="4985" spans="1:18" x14ac:dyDescent="0.25">
      <c r="A4985">
        <v>30115000</v>
      </c>
      <c r="B4985" t="s">
        <v>3089</v>
      </c>
      <c r="D4985" t="s">
        <v>3090</v>
      </c>
      <c r="F4985">
        <v>1</v>
      </c>
      <c r="G4985">
        <v>0</v>
      </c>
      <c r="H4985">
        <v>3.75</v>
      </c>
      <c r="I4985">
        <v>3.75</v>
      </c>
      <c r="K4985"/>
      <c r="N4985" t="s">
        <v>3091</v>
      </c>
      <c r="O4985" t="s">
        <v>3092</v>
      </c>
      <c r="P4985" t="s">
        <v>3093</v>
      </c>
      <c r="R4985" t="s">
        <v>3094</v>
      </c>
    </row>
    <row r="4986" spans="1:18" x14ac:dyDescent="0.25">
      <c r="A4986">
        <v>30115400</v>
      </c>
      <c r="B4986" t="s">
        <v>3089</v>
      </c>
      <c r="D4986" t="s">
        <v>3090</v>
      </c>
      <c r="F4986">
        <v>1</v>
      </c>
      <c r="G4986">
        <v>0</v>
      </c>
      <c r="H4986">
        <v>10.455405405405401</v>
      </c>
      <c r="I4986">
        <v>10.455405405405401</v>
      </c>
      <c r="K4986"/>
      <c r="N4986" t="s">
        <v>3091</v>
      </c>
      <c r="O4986" t="s">
        <v>3092</v>
      </c>
      <c r="P4986" t="s">
        <v>3093</v>
      </c>
      <c r="R4986" t="s">
        <v>3094</v>
      </c>
    </row>
    <row r="4987" spans="1:18" x14ac:dyDescent="0.25">
      <c r="A4987">
        <v>30115610</v>
      </c>
      <c r="B4987" t="s">
        <v>3089</v>
      </c>
      <c r="D4987" t="s">
        <v>3090</v>
      </c>
      <c r="F4987">
        <v>1</v>
      </c>
      <c r="G4987">
        <v>0</v>
      </c>
      <c r="H4987">
        <v>3.7000132538104702</v>
      </c>
      <c r="I4987">
        <v>3.7000132538104702</v>
      </c>
      <c r="K4987"/>
      <c r="N4987" t="s">
        <v>3091</v>
      </c>
      <c r="O4987" t="s">
        <v>3092</v>
      </c>
      <c r="P4987" t="s">
        <v>3093</v>
      </c>
      <c r="R4987" t="s">
        <v>3094</v>
      </c>
    </row>
    <row r="4988" spans="1:18" x14ac:dyDescent="0.25">
      <c r="A4988">
        <v>301159000</v>
      </c>
      <c r="B4988" t="s">
        <v>3089</v>
      </c>
      <c r="D4988" t="s">
        <v>3090</v>
      </c>
      <c r="F4988">
        <v>1</v>
      </c>
      <c r="G4988">
        <v>0</v>
      </c>
      <c r="H4988">
        <v>9.6401191948640896</v>
      </c>
      <c r="I4988">
        <v>9.6401191948640896</v>
      </c>
      <c r="K4988"/>
      <c r="N4988" t="s">
        <v>3091</v>
      </c>
      <c r="O4988" t="s">
        <v>3092</v>
      </c>
      <c r="P4988" t="s">
        <v>3093</v>
      </c>
      <c r="R4988" t="s">
        <v>3094</v>
      </c>
    </row>
    <row r="4989" spans="1:18" x14ac:dyDescent="0.25">
      <c r="A4989">
        <v>30116000</v>
      </c>
      <c r="B4989" t="s">
        <v>3089</v>
      </c>
      <c r="D4989" t="s">
        <v>3090</v>
      </c>
      <c r="F4989">
        <v>1</v>
      </c>
      <c r="G4989">
        <v>0</v>
      </c>
      <c r="H4989">
        <v>10.558583371077299</v>
      </c>
      <c r="I4989">
        <v>10.558583371077299</v>
      </c>
      <c r="K4989"/>
      <c r="N4989" t="s">
        <v>3091</v>
      </c>
      <c r="O4989" t="s">
        <v>3092</v>
      </c>
      <c r="P4989" t="s">
        <v>3093</v>
      </c>
      <c r="R4989" t="s">
        <v>3094</v>
      </c>
    </row>
    <row r="4990" spans="1:18" x14ac:dyDescent="0.25">
      <c r="A4990">
        <v>30116100</v>
      </c>
      <c r="B4990" t="s">
        <v>3089</v>
      </c>
      <c r="D4990" t="s">
        <v>3090</v>
      </c>
      <c r="F4990">
        <v>1</v>
      </c>
      <c r="G4990">
        <v>0</v>
      </c>
      <c r="H4990">
        <v>0</v>
      </c>
      <c r="I4990">
        <v>0</v>
      </c>
      <c r="K4990"/>
      <c r="N4990" t="s">
        <v>3091</v>
      </c>
      <c r="O4990" t="s">
        <v>3092</v>
      </c>
      <c r="P4990" t="s">
        <v>3093</v>
      </c>
      <c r="R4990" t="s">
        <v>3094</v>
      </c>
    </row>
    <row r="4991" spans="1:18" x14ac:dyDescent="0.25">
      <c r="A4991">
        <v>30116300</v>
      </c>
      <c r="B4991" t="s">
        <v>3089</v>
      </c>
      <c r="D4991" t="s">
        <v>3090</v>
      </c>
      <c r="F4991">
        <v>1</v>
      </c>
      <c r="G4991">
        <v>0</v>
      </c>
      <c r="H4991">
        <v>0</v>
      </c>
      <c r="I4991">
        <v>0</v>
      </c>
      <c r="K4991"/>
      <c r="N4991" t="s">
        <v>3091</v>
      </c>
      <c r="O4991" t="s">
        <v>3092</v>
      </c>
      <c r="P4991" t="s">
        <v>3093</v>
      </c>
      <c r="R4991" t="s">
        <v>3094</v>
      </c>
    </row>
    <row r="4992" spans="1:18" x14ac:dyDescent="0.25">
      <c r="A4992">
        <v>30116800</v>
      </c>
      <c r="B4992" t="s">
        <v>3089</v>
      </c>
      <c r="D4992" t="s">
        <v>3090</v>
      </c>
      <c r="F4992">
        <v>1</v>
      </c>
      <c r="G4992">
        <v>0</v>
      </c>
      <c r="H4992">
        <v>3.8501818181818201</v>
      </c>
      <c r="I4992">
        <v>3.8501818181818201</v>
      </c>
      <c r="K4992"/>
      <c r="N4992" t="s">
        <v>3091</v>
      </c>
      <c r="O4992" t="s">
        <v>3092</v>
      </c>
      <c r="P4992" t="s">
        <v>3093</v>
      </c>
      <c r="R4992" t="s">
        <v>3094</v>
      </c>
    </row>
    <row r="4993" spans="1:18" x14ac:dyDescent="0.25">
      <c r="A4993">
        <v>30200710</v>
      </c>
      <c r="B4993" t="s">
        <v>3089</v>
      </c>
      <c r="D4993" t="s">
        <v>3090</v>
      </c>
      <c r="F4993">
        <v>1</v>
      </c>
      <c r="G4993">
        <v>0</v>
      </c>
      <c r="H4993">
        <v>7.6923076923076898</v>
      </c>
      <c r="I4993">
        <v>7.6923076923076898</v>
      </c>
      <c r="K4993"/>
      <c r="N4993" t="s">
        <v>3091</v>
      </c>
      <c r="O4993" t="s">
        <v>3092</v>
      </c>
      <c r="P4993" t="s">
        <v>3093</v>
      </c>
      <c r="R4993" t="s">
        <v>3094</v>
      </c>
    </row>
    <row r="4994" spans="1:18" x14ac:dyDescent="0.25">
      <c r="A4994">
        <v>30321000</v>
      </c>
      <c r="B4994" t="s">
        <v>3089</v>
      </c>
      <c r="D4994" t="s">
        <v>3090</v>
      </c>
      <c r="F4994">
        <v>1</v>
      </c>
      <c r="G4994">
        <v>0</v>
      </c>
      <c r="H4994">
        <v>0</v>
      </c>
      <c r="I4994">
        <v>0</v>
      </c>
      <c r="K4994"/>
      <c r="N4994" t="s">
        <v>3091</v>
      </c>
      <c r="O4994" t="s">
        <v>3092</v>
      </c>
      <c r="P4994" t="s">
        <v>3093</v>
      </c>
      <c r="R4994" t="s">
        <v>3094</v>
      </c>
    </row>
    <row r="4995" spans="1:18" x14ac:dyDescent="0.25">
      <c r="A4995">
        <v>30321100</v>
      </c>
      <c r="B4995" t="s">
        <v>3089</v>
      </c>
      <c r="D4995" t="s">
        <v>3090</v>
      </c>
      <c r="F4995">
        <v>1</v>
      </c>
      <c r="G4995">
        <v>0</v>
      </c>
      <c r="H4995">
        <v>0.48</v>
      </c>
      <c r="I4995">
        <v>0.48</v>
      </c>
      <c r="K4995"/>
      <c r="N4995" t="s">
        <v>3091</v>
      </c>
      <c r="O4995" t="s">
        <v>3092</v>
      </c>
      <c r="P4995" t="s">
        <v>3093</v>
      </c>
      <c r="R4995" t="s">
        <v>3094</v>
      </c>
    </row>
    <row r="4996" spans="1:18" x14ac:dyDescent="0.25">
      <c r="A4996">
        <v>30502000</v>
      </c>
      <c r="B4996" t="s">
        <v>3089</v>
      </c>
      <c r="D4996" t="s">
        <v>3090</v>
      </c>
      <c r="F4996">
        <v>1</v>
      </c>
      <c r="G4996">
        <v>0</v>
      </c>
      <c r="H4996">
        <v>9.5</v>
      </c>
      <c r="I4996">
        <v>9.5</v>
      </c>
      <c r="K4996"/>
      <c r="N4996" t="s">
        <v>3091</v>
      </c>
      <c r="O4996" t="s">
        <v>3092</v>
      </c>
      <c r="P4996" t="s">
        <v>3093</v>
      </c>
      <c r="R4996" t="s">
        <v>3094</v>
      </c>
    </row>
    <row r="4997" spans="1:18" x14ac:dyDescent="0.25">
      <c r="A4997">
        <v>30502200</v>
      </c>
      <c r="B4997" t="s">
        <v>3089</v>
      </c>
      <c r="D4997" t="s">
        <v>3090</v>
      </c>
      <c r="F4997">
        <v>1</v>
      </c>
      <c r="G4997">
        <v>0</v>
      </c>
      <c r="H4997">
        <v>0</v>
      </c>
      <c r="I4997"/>
      <c r="K4997"/>
      <c r="N4997" t="s">
        <v>3091</v>
      </c>
      <c r="O4997" t="s">
        <v>3092</v>
      </c>
      <c r="P4997" t="s">
        <v>3093</v>
      </c>
      <c r="R4997" t="s">
        <v>3094</v>
      </c>
    </row>
    <row r="4998" spans="1:18" x14ac:dyDescent="0.25">
      <c r="A4998">
        <v>30700100</v>
      </c>
      <c r="B4998" t="s">
        <v>3089</v>
      </c>
      <c r="D4998" t="s">
        <v>3090</v>
      </c>
      <c r="F4998">
        <v>1</v>
      </c>
      <c r="G4998">
        <v>0</v>
      </c>
      <c r="H4998">
        <v>0</v>
      </c>
      <c r="I4998">
        <v>0</v>
      </c>
      <c r="K4998"/>
      <c r="N4998" t="s">
        <v>3091</v>
      </c>
      <c r="O4998" t="s">
        <v>3092</v>
      </c>
      <c r="P4998" t="s">
        <v>3093</v>
      </c>
      <c r="R4998" t="s">
        <v>3094</v>
      </c>
    </row>
    <row r="4999" spans="1:18" x14ac:dyDescent="0.25">
      <c r="A4999">
        <v>30700300</v>
      </c>
      <c r="B4999" t="s">
        <v>3089</v>
      </c>
      <c r="D4999" t="s">
        <v>3090</v>
      </c>
      <c r="F4999">
        <v>1</v>
      </c>
      <c r="G4999">
        <v>0</v>
      </c>
      <c r="H4999">
        <v>11.4466666666666</v>
      </c>
      <c r="I4999">
        <v>11.4466666666666</v>
      </c>
      <c r="K4999"/>
      <c r="N4999" t="s">
        <v>3091</v>
      </c>
      <c r="O4999" t="s">
        <v>3092</v>
      </c>
      <c r="P4999" t="s">
        <v>3093</v>
      </c>
      <c r="R4999" t="s">
        <v>3094</v>
      </c>
    </row>
    <row r="5000" spans="1:18" x14ac:dyDescent="0.25">
      <c r="A5000">
        <v>30700700</v>
      </c>
      <c r="B5000" t="s">
        <v>3089</v>
      </c>
      <c r="D5000" t="s">
        <v>3090</v>
      </c>
      <c r="F5000">
        <v>1</v>
      </c>
      <c r="G5000">
        <v>0</v>
      </c>
      <c r="H5000">
        <v>10.738709677419401</v>
      </c>
      <c r="I5000">
        <v>10.738709677419401</v>
      </c>
      <c r="K5000"/>
      <c r="N5000" t="s">
        <v>3091</v>
      </c>
      <c r="O5000" t="s">
        <v>3092</v>
      </c>
      <c r="P5000" t="s">
        <v>3093</v>
      </c>
      <c r="R5000" t="s">
        <v>3094</v>
      </c>
    </row>
    <row r="5001" spans="1:18" x14ac:dyDescent="0.25">
      <c r="A5001">
        <v>30702300</v>
      </c>
      <c r="B5001" t="s">
        <v>3089</v>
      </c>
      <c r="D5001" t="s">
        <v>3090</v>
      </c>
      <c r="F5001">
        <v>1</v>
      </c>
      <c r="G5001">
        <v>0</v>
      </c>
      <c r="H5001">
        <v>0</v>
      </c>
      <c r="I5001">
        <v>0</v>
      </c>
      <c r="K5001"/>
      <c r="N5001" t="s">
        <v>3091</v>
      </c>
      <c r="O5001" t="s">
        <v>3092</v>
      </c>
      <c r="P5001" t="s">
        <v>3093</v>
      </c>
      <c r="R5001" t="s">
        <v>3094</v>
      </c>
    </row>
    <row r="5002" spans="1:18" x14ac:dyDescent="0.25">
      <c r="A5002">
        <v>30705350</v>
      </c>
      <c r="B5002" t="s">
        <v>3089</v>
      </c>
      <c r="D5002" t="s">
        <v>3090</v>
      </c>
      <c r="F5002">
        <v>1</v>
      </c>
      <c r="G5002">
        <v>0</v>
      </c>
      <c r="H5002">
        <v>11.16</v>
      </c>
      <c r="I5002">
        <v>11.16</v>
      </c>
      <c r="K5002"/>
      <c r="N5002" t="s">
        <v>3091</v>
      </c>
      <c r="O5002" t="s">
        <v>3092</v>
      </c>
      <c r="P5002" t="s">
        <v>3093</v>
      </c>
      <c r="R5002" t="s">
        <v>3094</v>
      </c>
    </row>
    <row r="5003" spans="1:18" x14ac:dyDescent="0.25">
      <c r="A5003">
        <v>30708900</v>
      </c>
      <c r="B5003" t="s">
        <v>3089</v>
      </c>
      <c r="D5003" t="s">
        <v>3090</v>
      </c>
      <c r="F5003">
        <v>1</v>
      </c>
      <c r="G5003">
        <v>0</v>
      </c>
      <c r="H5003">
        <v>0</v>
      </c>
      <c r="I5003">
        <v>0</v>
      </c>
      <c r="K5003"/>
      <c r="N5003" t="s">
        <v>3091</v>
      </c>
      <c r="O5003" t="s">
        <v>3092</v>
      </c>
      <c r="P5003" t="s">
        <v>3093</v>
      </c>
      <c r="R5003" t="s">
        <v>3094</v>
      </c>
    </row>
    <row r="5004" spans="1:18" x14ac:dyDescent="0.25">
      <c r="A5004">
        <v>30900803</v>
      </c>
      <c r="B5004" t="s">
        <v>3089</v>
      </c>
      <c r="D5004" t="s">
        <v>3090</v>
      </c>
      <c r="F5004">
        <v>1</v>
      </c>
      <c r="G5004">
        <v>0</v>
      </c>
      <c r="H5004">
        <v>3.6370588235294101</v>
      </c>
      <c r="I5004">
        <v>3.6370588235294101</v>
      </c>
      <c r="K5004"/>
      <c r="N5004" t="s">
        <v>3091</v>
      </c>
      <c r="O5004" t="s">
        <v>3092</v>
      </c>
      <c r="P5004" t="s">
        <v>3093</v>
      </c>
      <c r="R5004" t="s">
        <v>3094</v>
      </c>
    </row>
    <row r="5005" spans="1:18" x14ac:dyDescent="0.25">
      <c r="A5005">
        <v>30901100</v>
      </c>
      <c r="B5005" t="s">
        <v>3089</v>
      </c>
      <c r="D5005" t="s">
        <v>3090</v>
      </c>
      <c r="F5005">
        <v>1</v>
      </c>
      <c r="G5005">
        <v>0</v>
      </c>
      <c r="H5005">
        <v>0</v>
      </c>
      <c r="I5005">
        <v>0</v>
      </c>
      <c r="K5005"/>
      <c r="N5005" t="s">
        <v>3091</v>
      </c>
      <c r="O5005" t="s">
        <v>3092</v>
      </c>
      <c r="P5005" t="s">
        <v>3093</v>
      </c>
      <c r="R5005" t="s">
        <v>3094</v>
      </c>
    </row>
    <row r="5006" spans="1:18" x14ac:dyDescent="0.25">
      <c r="A5006">
        <v>31200400</v>
      </c>
      <c r="B5006" t="s">
        <v>3089</v>
      </c>
      <c r="D5006" t="s">
        <v>3090</v>
      </c>
      <c r="F5006">
        <v>1</v>
      </c>
      <c r="G5006">
        <v>0</v>
      </c>
      <c r="H5006">
        <v>3.44</v>
      </c>
      <c r="I5006">
        <v>3.44</v>
      </c>
      <c r="K5006"/>
      <c r="N5006" t="s">
        <v>3091</v>
      </c>
      <c r="O5006" t="s">
        <v>3092</v>
      </c>
      <c r="P5006" t="s">
        <v>3093</v>
      </c>
      <c r="R5006" t="s">
        <v>3094</v>
      </c>
    </row>
    <row r="5007" spans="1:18" x14ac:dyDescent="0.25">
      <c r="A5007">
        <v>31201300</v>
      </c>
      <c r="B5007" t="s">
        <v>3089</v>
      </c>
      <c r="D5007" t="s">
        <v>3090</v>
      </c>
      <c r="F5007">
        <v>1</v>
      </c>
      <c r="G5007">
        <v>0</v>
      </c>
      <c r="H5007">
        <v>4.71</v>
      </c>
      <c r="I5007">
        <v>4.71</v>
      </c>
      <c r="K5007"/>
      <c r="N5007" t="s">
        <v>3091</v>
      </c>
      <c r="O5007" t="s">
        <v>3092</v>
      </c>
      <c r="P5007" t="s">
        <v>3093</v>
      </c>
      <c r="R5007" t="s">
        <v>3094</v>
      </c>
    </row>
    <row r="5008" spans="1:18" x14ac:dyDescent="0.25">
      <c r="A5008">
        <v>32069100</v>
      </c>
      <c r="B5008" t="s">
        <v>3089</v>
      </c>
      <c r="D5008" t="s">
        <v>3090</v>
      </c>
      <c r="F5008">
        <v>1</v>
      </c>
      <c r="G5008">
        <v>0</v>
      </c>
      <c r="H5008">
        <v>16.11</v>
      </c>
      <c r="I5008">
        <v>16.11</v>
      </c>
      <c r="K5008"/>
      <c r="N5008" t="s">
        <v>3091</v>
      </c>
      <c r="O5008" t="s">
        <v>3092</v>
      </c>
      <c r="P5008" t="s">
        <v>3093</v>
      </c>
      <c r="R5008" t="s">
        <v>3094</v>
      </c>
    </row>
    <row r="5009" spans="1:18" x14ac:dyDescent="0.25">
      <c r="A5009">
        <v>32069200</v>
      </c>
      <c r="B5009" t="s">
        <v>3089</v>
      </c>
      <c r="D5009" t="s">
        <v>3090</v>
      </c>
      <c r="F5009">
        <v>1</v>
      </c>
      <c r="G5009">
        <v>0</v>
      </c>
      <c r="H5009">
        <v>90.91</v>
      </c>
      <c r="I5009">
        <v>90.91</v>
      </c>
      <c r="K5009"/>
      <c r="N5009" t="s">
        <v>3091</v>
      </c>
      <c r="O5009" t="s">
        <v>3092</v>
      </c>
      <c r="P5009" t="s">
        <v>3093</v>
      </c>
      <c r="R5009" t="s">
        <v>3094</v>
      </c>
    </row>
    <row r="5010" spans="1:18" x14ac:dyDescent="0.25">
      <c r="A5010">
        <v>32200400</v>
      </c>
      <c r="B5010" t="s">
        <v>3089</v>
      </c>
      <c r="D5010" t="s">
        <v>3090</v>
      </c>
      <c r="F5010">
        <v>1</v>
      </c>
      <c r="G5010">
        <v>0</v>
      </c>
      <c r="H5010">
        <v>0</v>
      </c>
      <c r="I5010"/>
      <c r="K5010"/>
      <c r="N5010" t="s">
        <v>3091</v>
      </c>
      <c r="O5010" t="s">
        <v>3092</v>
      </c>
      <c r="P5010" t="s">
        <v>3093</v>
      </c>
      <c r="R5010" t="s">
        <v>3094</v>
      </c>
    </row>
    <row r="5011" spans="1:18" x14ac:dyDescent="0.25">
      <c r="A5011">
        <v>32202400</v>
      </c>
      <c r="B5011" t="s">
        <v>3089</v>
      </c>
      <c r="D5011" t="s">
        <v>3090</v>
      </c>
      <c r="F5011">
        <v>1</v>
      </c>
      <c r="G5011">
        <v>0</v>
      </c>
      <c r="H5011">
        <v>427.95</v>
      </c>
      <c r="I5011">
        <v>427.95</v>
      </c>
      <c r="K5011"/>
      <c r="N5011" t="s">
        <v>3091</v>
      </c>
      <c r="O5011" t="s">
        <v>3092</v>
      </c>
      <c r="P5011" t="s">
        <v>3093</v>
      </c>
      <c r="R5011" t="s">
        <v>3094</v>
      </c>
    </row>
    <row r="5012" spans="1:18" x14ac:dyDescent="0.25">
      <c r="A5012">
        <v>32607000</v>
      </c>
      <c r="B5012" t="s">
        <v>3089</v>
      </c>
      <c r="D5012" t="s">
        <v>3090</v>
      </c>
      <c r="F5012">
        <v>1</v>
      </c>
      <c r="G5012">
        <v>0</v>
      </c>
      <c r="H5012">
        <v>0</v>
      </c>
      <c r="I5012">
        <v>0</v>
      </c>
      <c r="K5012"/>
      <c r="N5012" t="s">
        <v>3091</v>
      </c>
      <c r="O5012" t="s">
        <v>3092</v>
      </c>
      <c r="P5012" t="s">
        <v>3093</v>
      </c>
      <c r="R5012" t="s">
        <v>3094</v>
      </c>
    </row>
    <row r="5013" spans="1:18" x14ac:dyDescent="0.25">
      <c r="A5013">
        <v>33200300</v>
      </c>
      <c r="B5013" t="s">
        <v>3089</v>
      </c>
      <c r="D5013" t="s">
        <v>3090</v>
      </c>
      <c r="F5013">
        <v>1</v>
      </c>
      <c r="G5013">
        <v>0</v>
      </c>
      <c r="H5013">
        <v>3.93</v>
      </c>
      <c r="I5013">
        <v>3.93</v>
      </c>
      <c r="K5013"/>
      <c r="N5013" t="s">
        <v>3091</v>
      </c>
      <c r="O5013" t="s">
        <v>3092</v>
      </c>
      <c r="P5013" t="s">
        <v>3093</v>
      </c>
      <c r="R5013" t="s">
        <v>3094</v>
      </c>
    </row>
    <row r="5014" spans="1:18" x14ac:dyDescent="0.25">
      <c r="A5014">
        <v>35000116</v>
      </c>
      <c r="B5014" t="s">
        <v>3089</v>
      </c>
      <c r="D5014" t="s">
        <v>3090</v>
      </c>
      <c r="F5014">
        <v>1</v>
      </c>
      <c r="G5014">
        <v>0</v>
      </c>
      <c r="H5014">
        <v>0.99133333333333296</v>
      </c>
      <c r="I5014">
        <v>0.99133333333333296</v>
      </c>
      <c r="K5014"/>
      <c r="N5014" t="s">
        <v>3091</v>
      </c>
      <c r="O5014" t="s">
        <v>3092</v>
      </c>
      <c r="P5014" t="s">
        <v>3093</v>
      </c>
      <c r="R5014" t="s">
        <v>3094</v>
      </c>
    </row>
    <row r="5015" spans="1:18" x14ac:dyDescent="0.25">
      <c r="A5015">
        <v>35000803</v>
      </c>
      <c r="B5015" t="s">
        <v>3089</v>
      </c>
      <c r="D5015" t="s">
        <v>3090</v>
      </c>
      <c r="F5015">
        <v>1</v>
      </c>
      <c r="G5015">
        <v>0</v>
      </c>
      <c r="H5015">
        <v>2.14</v>
      </c>
      <c r="I5015">
        <v>2.14</v>
      </c>
      <c r="K5015"/>
      <c r="N5015" t="s">
        <v>3091</v>
      </c>
      <c r="O5015" t="s">
        <v>3092</v>
      </c>
      <c r="P5015" t="s">
        <v>3093</v>
      </c>
      <c r="R5015" t="s">
        <v>3094</v>
      </c>
    </row>
    <row r="5016" spans="1:18" x14ac:dyDescent="0.25">
      <c r="A5016">
        <v>35001100</v>
      </c>
      <c r="B5016" t="s">
        <v>3089</v>
      </c>
      <c r="D5016" t="s">
        <v>3090</v>
      </c>
      <c r="F5016">
        <v>1</v>
      </c>
      <c r="G5016">
        <v>0</v>
      </c>
      <c r="H5016">
        <v>4.17</v>
      </c>
      <c r="I5016">
        <v>4.17</v>
      </c>
      <c r="K5016"/>
      <c r="N5016" t="s">
        <v>3091</v>
      </c>
      <c r="O5016" t="s">
        <v>3092</v>
      </c>
      <c r="P5016" t="s">
        <v>3093</v>
      </c>
      <c r="R5016" t="s">
        <v>3094</v>
      </c>
    </row>
    <row r="5017" spans="1:18" x14ac:dyDescent="0.25">
      <c r="A5017">
        <v>35001200</v>
      </c>
      <c r="B5017" t="s">
        <v>3089</v>
      </c>
      <c r="D5017" t="s">
        <v>3090</v>
      </c>
      <c r="F5017">
        <v>1</v>
      </c>
      <c r="G5017">
        <v>0</v>
      </c>
      <c r="H5017">
        <v>0</v>
      </c>
      <c r="I5017">
        <v>0</v>
      </c>
      <c r="K5017"/>
      <c r="N5017" t="s">
        <v>3091</v>
      </c>
      <c r="O5017" t="s">
        <v>3092</v>
      </c>
      <c r="P5017" t="s">
        <v>3093</v>
      </c>
      <c r="R5017" t="s">
        <v>3094</v>
      </c>
    </row>
    <row r="5018" spans="1:18" x14ac:dyDescent="0.25">
      <c r="A5018">
        <v>35001700</v>
      </c>
      <c r="B5018" t="s">
        <v>3089</v>
      </c>
      <c r="D5018" t="s">
        <v>3090</v>
      </c>
      <c r="F5018">
        <v>1</v>
      </c>
      <c r="G5018">
        <v>0</v>
      </c>
      <c r="H5018">
        <v>1.78</v>
      </c>
      <c r="I5018">
        <v>1.78</v>
      </c>
      <c r="K5018"/>
      <c r="N5018" t="s">
        <v>3091</v>
      </c>
      <c r="O5018" t="s">
        <v>3092</v>
      </c>
      <c r="P5018" t="s">
        <v>3093</v>
      </c>
      <c r="R5018" t="s">
        <v>3094</v>
      </c>
    </row>
    <row r="5019" spans="1:18" x14ac:dyDescent="0.25">
      <c r="A5019">
        <v>35003500</v>
      </c>
      <c r="B5019" t="s">
        <v>3089</v>
      </c>
      <c r="D5019" t="s">
        <v>3090</v>
      </c>
      <c r="F5019">
        <v>1</v>
      </c>
      <c r="G5019">
        <v>0</v>
      </c>
      <c r="H5019">
        <v>1.7612000000000001</v>
      </c>
      <c r="I5019">
        <v>1.7612000000000001</v>
      </c>
      <c r="K5019"/>
      <c r="N5019" t="s">
        <v>3091</v>
      </c>
      <c r="O5019" t="s">
        <v>3092</v>
      </c>
      <c r="P5019" t="s">
        <v>3093</v>
      </c>
      <c r="R5019" t="s">
        <v>3094</v>
      </c>
    </row>
    <row r="5020" spans="1:18" x14ac:dyDescent="0.25">
      <c r="A5020">
        <v>35003900</v>
      </c>
      <c r="B5020" t="s">
        <v>3089</v>
      </c>
      <c r="D5020" t="s">
        <v>3090</v>
      </c>
      <c r="F5020">
        <v>1</v>
      </c>
      <c r="G5020">
        <v>0</v>
      </c>
      <c r="H5020">
        <v>0.57171428571428495</v>
      </c>
      <c r="I5020">
        <v>0.57171428571428495</v>
      </c>
      <c r="K5020"/>
      <c r="N5020" t="s">
        <v>3091</v>
      </c>
      <c r="O5020" t="s">
        <v>3092</v>
      </c>
      <c r="P5020" t="s">
        <v>3093</v>
      </c>
      <c r="R5020" t="s">
        <v>3094</v>
      </c>
    </row>
    <row r="5021" spans="1:18" x14ac:dyDescent="0.25">
      <c r="A5021">
        <v>35004500</v>
      </c>
      <c r="B5021" t="s">
        <v>3089</v>
      </c>
      <c r="D5021" t="s">
        <v>3090</v>
      </c>
      <c r="F5021">
        <v>1</v>
      </c>
      <c r="G5021">
        <v>0</v>
      </c>
      <c r="H5021">
        <v>0</v>
      </c>
      <c r="I5021">
        <v>0</v>
      </c>
      <c r="K5021"/>
      <c r="N5021" t="s">
        <v>3091</v>
      </c>
      <c r="O5021" t="s">
        <v>3092</v>
      </c>
      <c r="P5021" t="s">
        <v>3093</v>
      </c>
      <c r="R5021" t="s">
        <v>3094</v>
      </c>
    </row>
    <row r="5022" spans="1:18" x14ac:dyDescent="0.25">
      <c r="A5022">
        <v>350045000</v>
      </c>
      <c r="B5022" t="s">
        <v>3089</v>
      </c>
      <c r="D5022" t="s">
        <v>3090</v>
      </c>
      <c r="F5022">
        <v>1</v>
      </c>
      <c r="G5022">
        <v>0</v>
      </c>
      <c r="H5022">
        <v>0</v>
      </c>
      <c r="I5022">
        <v>0</v>
      </c>
      <c r="K5022"/>
      <c r="N5022" t="s">
        <v>3091</v>
      </c>
      <c r="O5022" t="s">
        <v>3092</v>
      </c>
      <c r="P5022" t="s">
        <v>3093</v>
      </c>
      <c r="R5022" t="s">
        <v>3094</v>
      </c>
    </row>
    <row r="5023" spans="1:18" x14ac:dyDescent="0.25">
      <c r="A5023">
        <v>35006601</v>
      </c>
      <c r="B5023" t="s">
        <v>3089</v>
      </c>
      <c r="D5023" t="s">
        <v>3090</v>
      </c>
      <c r="F5023">
        <v>1</v>
      </c>
      <c r="G5023">
        <v>0</v>
      </c>
      <c r="H5023">
        <v>2.72</v>
      </c>
      <c r="I5023">
        <v>2.72</v>
      </c>
      <c r="K5023"/>
      <c r="N5023" t="s">
        <v>3091</v>
      </c>
      <c r="O5023" t="s">
        <v>3092</v>
      </c>
      <c r="P5023" t="s">
        <v>3093</v>
      </c>
      <c r="R5023" t="s">
        <v>3094</v>
      </c>
    </row>
    <row r="5024" spans="1:18" x14ac:dyDescent="0.25">
      <c r="A5024">
        <v>35006602</v>
      </c>
      <c r="B5024" t="s">
        <v>3089</v>
      </c>
      <c r="D5024" t="s">
        <v>3090</v>
      </c>
      <c r="F5024">
        <v>1</v>
      </c>
      <c r="G5024">
        <v>0</v>
      </c>
      <c r="H5024">
        <v>2.3199999999999998</v>
      </c>
      <c r="I5024">
        <v>2.3199999999999998</v>
      </c>
      <c r="K5024"/>
      <c r="N5024" t="s">
        <v>3091</v>
      </c>
      <c r="O5024" t="s">
        <v>3092</v>
      </c>
      <c r="P5024" t="s">
        <v>3093</v>
      </c>
      <c r="R5024" t="s">
        <v>3094</v>
      </c>
    </row>
    <row r="5025" spans="1:18" x14ac:dyDescent="0.25">
      <c r="A5025">
        <v>35009400</v>
      </c>
      <c r="B5025" t="s">
        <v>3089</v>
      </c>
      <c r="D5025" t="s">
        <v>3090</v>
      </c>
      <c r="F5025">
        <v>1</v>
      </c>
      <c r="G5025">
        <v>0</v>
      </c>
      <c r="H5025">
        <v>9.0250000000000004</v>
      </c>
      <c r="I5025">
        <v>9.0250000000000004</v>
      </c>
      <c r="K5025"/>
      <c r="N5025" t="s">
        <v>3091</v>
      </c>
      <c r="O5025" t="s">
        <v>3092</v>
      </c>
      <c r="P5025" t="s">
        <v>3093</v>
      </c>
      <c r="R5025" t="s">
        <v>3094</v>
      </c>
    </row>
    <row r="5026" spans="1:18" x14ac:dyDescent="0.25">
      <c r="A5026">
        <v>35018600</v>
      </c>
      <c r="B5026" t="s">
        <v>3089</v>
      </c>
      <c r="D5026" t="s">
        <v>3090</v>
      </c>
      <c r="F5026">
        <v>1</v>
      </c>
      <c r="G5026">
        <v>0</v>
      </c>
      <c r="H5026">
        <v>48.55</v>
      </c>
      <c r="I5026">
        <v>48.55</v>
      </c>
      <c r="K5026"/>
      <c r="N5026" t="s">
        <v>3091</v>
      </c>
      <c r="O5026" t="s">
        <v>3092</v>
      </c>
      <c r="P5026" t="s">
        <v>3093</v>
      </c>
      <c r="R5026" t="s">
        <v>3094</v>
      </c>
    </row>
    <row r="5027" spans="1:18" x14ac:dyDescent="0.25">
      <c r="A5027">
        <v>35018800</v>
      </c>
      <c r="B5027" t="s">
        <v>3089</v>
      </c>
      <c r="D5027" t="s">
        <v>3090</v>
      </c>
      <c r="F5027">
        <v>1</v>
      </c>
      <c r="G5027">
        <v>0</v>
      </c>
      <c r="H5027">
        <v>40.6</v>
      </c>
      <c r="I5027">
        <v>40.6</v>
      </c>
      <c r="K5027"/>
      <c r="N5027" t="s">
        <v>3091</v>
      </c>
      <c r="O5027" t="s">
        <v>3092</v>
      </c>
      <c r="P5027" t="s">
        <v>3093</v>
      </c>
      <c r="R5027" t="s">
        <v>3094</v>
      </c>
    </row>
    <row r="5028" spans="1:18" x14ac:dyDescent="0.25">
      <c r="A5028">
        <v>35020100</v>
      </c>
      <c r="B5028" t="s">
        <v>3089</v>
      </c>
      <c r="D5028" t="s">
        <v>3090</v>
      </c>
      <c r="F5028">
        <v>1</v>
      </c>
      <c r="G5028">
        <v>0</v>
      </c>
      <c r="H5028">
        <v>0</v>
      </c>
      <c r="I5028">
        <v>0</v>
      </c>
      <c r="K5028"/>
      <c r="N5028" t="s">
        <v>3091</v>
      </c>
      <c r="O5028" t="s">
        <v>3092</v>
      </c>
      <c r="P5028" t="s">
        <v>3093</v>
      </c>
      <c r="R5028" t="s">
        <v>3094</v>
      </c>
    </row>
    <row r="5029" spans="1:18" x14ac:dyDescent="0.25">
      <c r="A5029">
        <v>35020402</v>
      </c>
      <c r="B5029" t="s">
        <v>3089</v>
      </c>
      <c r="D5029" t="s">
        <v>3090</v>
      </c>
      <c r="F5029">
        <v>1</v>
      </c>
      <c r="G5029">
        <v>0</v>
      </c>
      <c r="H5029">
        <v>7.3</v>
      </c>
      <c r="I5029">
        <v>7.3</v>
      </c>
      <c r="K5029"/>
      <c r="N5029" t="s">
        <v>3091</v>
      </c>
      <c r="O5029" t="s">
        <v>3092</v>
      </c>
      <c r="P5029" t="s">
        <v>3093</v>
      </c>
      <c r="R5029" t="s">
        <v>3094</v>
      </c>
    </row>
    <row r="5030" spans="1:18" x14ac:dyDescent="0.25">
      <c r="A5030">
        <v>35029900</v>
      </c>
      <c r="B5030" t="s">
        <v>3089</v>
      </c>
      <c r="D5030" t="s">
        <v>3090</v>
      </c>
      <c r="F5030">
        <v>1</v>
      </c>
      <c r="G5030">
        <v>0</v>
      </c>
      <c r="H5030">
        <v>2.0699999999999998</v>
      </c>
      <c r="I5030">
        <v>2.0699999999999998</v>
      </c>
      <c r="K5030"/>
      <c r="N5030" t="s">
        <v>3091</v>
      </c>
      <c r="O5030" t="s">
        <v>3092</v>
      </c>
      <c r="P5030" t="s">
        <v>3093</v>
      </c>
      <c r="R5030" t="s">
        <v>3094</v>
      </c>
    </row>
    <row r="5031" spans="1:18" x14ac:dyDescent="0.25">
      <c r="A5031">
        <v>35030200</v>
      </c>
      <c r="B5031" t="s">
        <v>3089</v>
      </c>
      <c r="D5031" t="s">
        <v>3090</v>
      </c>
      <c r="F5031">
        <v>1</v>
      </c>
      <c r="G5031">
        <v>0</v>
      </c>
      <c r="H5031">
        <v>134</v>
      </c>
      <c r="I5031">
        <v>134</v>
      </c>
      <c r="K5031"/>
      <c r="N5031" t="s">
        <v>3091</v>
      </c>
      <c r="O5031" t="s">
        <v>3092</v>
      </c>
      <c r="P5031" t="s">
        <v>3093</v>
      </c>
      <c r="R5031" t="s">
        <v>3094</v>
      </c>
    </row>
    <row r="5032" spans="1:18" x14ac:dyDescent="0.25">
      <c r="A5032">
        <v>35030605</v>
      </c>
      <c r="B5032" t="s">
        <v>3089</v>
      </c>
      <c r="D5032" t="s">
        <v>3090</v>
      </c>
      <c r="F5032">
        <v>1</v>
      </c>
      <c r="G5032">
        <v>0</v>
      </c>
      <c r="H5032">
        <v>0.255</v>
      </c>
      <c r="I5032">
        <v>0.255</v>
      </c>
      <c r="K5032"/>
      <c r="N5032" t="s">
        <v>3091</v>
      </c>
      <c r="O5032" t="s">
        <v>3092</v>
      </c>
      <c r="P5032" t="s">
        <v>3093</v>
      </c>
      <c r="R5032" t="s">
        <v>3094</v>
      </c>
    </row>
    <row r="5033" spans="1:18" x14ac:dyDescent="0.25">
      <c r="A5033">
        <v>35030900</v>
      </c>
      <c r="B5033" t="s">
        <v>3089</v>
      </c>
      <c r="D5033" t="s">
        <v>3090</v>
      </c>
      <c r="F5033">
        <v>1</v>
      </c>
      <c r="G5033">
        <v>0</v>
      </c>
      <c r="H5033">
        <v>16.53</v>
      </c>
      <c r="I5033">
        <v>16.53</v>
      </c>
      <c r="K5033"/>
      <c r="N5033" t="s">
        <v>3091</v>
      </c>
      <c r="O5033" t="s">
        <v>3092</v>
      </c>
      <c r="P5033" t="s">
        <v>3093</v>
      </c>
      <c r="R5033" t="s">
        <v>3094</v>
      </c>
    </row>
    <row r="5034" spans="1:18" x14ac:dyDescent="0.25">
      <c r="A5034">
        <v>35032101</v>
      </c>
      <c r="B5034" t="s">
        <v>3089</v>
      </c>
      <c r="D5034" t="s">
        <v>3090</v>
      </c>
      <c r="F5034">
        <v>1</v>
      </c>
      <c r="G5034">
        <v>0</v>
      </c>
      <c r="H5034">
        <v>2.66</v>
      </c>
      <c r="I5034">
        <v>2.66</v>
      </c>
      <c r="K5034"/>
      <c r="N5034" t="s">
        <v>3091</v>
      </c>
      <c r="O5034" t="s">
        <v>3092</v>
      </c>
      <c r="P5034" t="s">
        <v>3093</v>
      </c>
      <c r="R5034" t="s">
        <v>3094</v>
      </c>
    </row>
    <row r="5035" spans="1:18" x14ac:dyDescent="0.25">
      <c r="A5035">
        <v>35032102</v>
      </c>
      <c r="B5035" t="s">
        <v>3089</v>
      </c>
      <c r="D5035" t="s">
        <v>3090</v>
      </c>
      <c r="F5035">
        <v>1</v>
      </c>
      <c r="G5035">
        <v>0</v>
      </c>
      <c r="H5035">
        <v>2.7</v>
      </c>
      <c r="I5035">
        <v>2.7</v>
      </c>
      <c r="K5035"/>
      <c r="N5035" t="s">
        <v>3091</v>
      </c>
      <c r="O5035" t="s">
        <v>3092</v>
      </c>
      <c r="P5035" t="s">
        <v>3093</v>
      </c>
      <c r="R5035" t="s">
        <v>3094</v>
      </c>
    </row>
    <row r="5036" spans="1:18" x14ac:dyDescent="0.25">
      <c r="A5036">
        <v>35032800</v>
      </c>
      <c r="B5036" t="s">
        <v>3089</v>
      </c>
      <c r="D5036" t="s">
        <v>3090</v>
      </c>
      <c r="F5036">
        <v>1</v>
      </c>
      <c r="G5036">
        <v>0</v>
      </c>
      <c r="H5036">
        <v>1.5069999999999999</v>
      </c>
      <c r="I5036">
        <v>1.5069999999999999</v>
      </c>
      <c r="K5036"/>
      <c r="N5036" t="s">
        <v>3091</v>
      </c>
      <c r="O5036" t="s">
        <v>3092</v>
      </c>
      <c r="P5036" t="s">
        <v>3093</v>
      </c>
      <c r="R5036" t="s">
        <v>3094</v>
      </c>
    </row>
    <row r="5037" spans="1:18" x14ac:dyDescent="0.25">
      <c r="A5037">
        <v>35032900</v>
      </c>
      <c r="B5037" t="s">
        <v>3089</v>
      </c>
      <c r="D5037" t="s">
        <v>3090</v>
      </c>
      <c r="F5037">
        <v>1</v>
      </c>
      <c r="G5037">
        <v>0</v>
      </c>
      <c r="H5037">
        <v>0.65</v>
      </c>
      <c r="I5037">
        <v>0.65</v>
      </c>
      <c r="K5037"/>
      <c r="N5037" t="s">
        <v>3091</v>
      </c>
      <c r="O5037" t="s">
        <v>3092</v>
      </c>
      <c r="P5037" t="s">
        <v>3093</v>
      </c>
      <c r="R5037" t="s">
        <v>3094</v>
      </c>
    </row>
    <row r="5038" spans="1:18" x14ac:dyDescent="0.25">
      <c r="A5038">
        <v>35033300</v>
      </c>
      <c r="B5038" t="s">
        <v>3089</v>
      </c>
      <c r="D5038" t="s">
        <v>3090</v>
      </c>
      <c r="F5038">
        <v>1</v>
      </c>
      <c r="G5038">
        <v>0</v>
      </c>
      <c r="H5038">
        <v>3.3</v>
      </c>
      <c r="I5038">
        <v>3.3</v>
      </c>
      <c r="K5038"/>
      <c r="N5038" t="s">
        <v>3091</v>
      </c>
      <c r="O5038" t="s">
        <v>3092</v>
      </c>
      <c r="P5038" t="s">
        <v>3093</v>
      </c>
      <c r="R5038" t="s">
        <v>3094</v>
      </c>
    </row>
    <row r="5039" spans="1:18" x14ac:dyDescent="0.25">
      <c r="A5039">
        <v>35033400</v>
      </c>
      <c r="B5039" t="s">
        <v>3089</v>
      </c>
      <c r="D5039" t="s">
        <v>3090</v>
      </c>
      <c r="F5039">
        <v>1</v>
      </c>
      <c r="G5039">
        <v>0</v>
      </c>
      <c r="H5039">
        <v>0.99</v>
      </c>
      <c r="I5039">
        <v>0.99</v>
      </c>
      <c r="K5039"/>
      <c r="N5039" t="s">
        <v>3091</v>
      </c>
      <c r="O5039" t="s">
        <v>3092</v>
      </c>
      <c r="P5039" t="s">
        <v>3093</v>
      </c>
      <c r="R5039" t="s">
        <v>3094</v>
      </c>
    </row>
    <row r="5040" spans="1:18" x14ac:dyDescent="0.25">
      <c r="A5040">
        <v>35033500</v>
      </c>
      <c r="B5040" t="s">
        <v>3089</v>
      </c>
      <c r="D5040" t="s">
        <v>3090</v>
      </c>
      <c r="F5040">
        <v>1</v>
      </c>
      <c r="G5040">
        <v>0</v>
      </c>
      <c r="H5040">
        <v>1.08106666666667</v>
      </c>
      <c r="I5040">
        <v>1.08106666666667</v>
      </c>
      <c r="K5040"/>
      <c r="N5040" t="s">
        <v>3091</v>
      </c>
      <c r="O5040" t="s">
        <v>3092</v>
      </c>
      <c r="P5040" t="s">
        <v>3093</v>
      </c>
      <c r="R5040" t="s">
        <v>3094</v>
      </c>
    </row>
    <row r="5041" spans="1:18" x14ac:dyDescent="0.25">
      <c r="A5041">
        <v>35034000</v>
      </c>
      <c r="B5041" t="s">
        <v>3089</v>
      </c>
      <c r="D5041" t="s">
        <v>3090</v>
      </c>
      <c r="F5041">
        <v>1</v>
      </c>
      <c r="G5041">
        <v>0</v>
      </c>
      <c r="H5041">
        <v>0.99</v>
      </c>
      <c r="I5041">
        <v>0.99</v>
      </c>
      <c r="K5041"/>
      <c r="N5041" t="s">
        <v>3091</v>
      </c>
      <c r="O5041" t="s">
        <v>3092</v>
      </c>
      <c r="P5041" t="s">
        <v>3093</v>
      </c>
      <c r="R5041" t="s">
        <v>3094</v>
      </c>
    </row>
    <row r="5042" spans="1:18" x14ac:dyDescent="0.25">
      <c r="A5042">
        <v>35034700</v>
      </c>
      <c r="B5042" t="s">
        <v>3089</v>
      </c>
      <c r="D5042" t="s">
        <v>3090</v>
      </c>
      <c r="F5042">
        <v>1</v>
      </c>
      <c r="G5042">
        <v>0</v>
      </c>
      <c r="H5042">
        <v>2.0699999999999998</v>
      </c>
      <c r="I5042">
        <v>2.0699999999999998</v>
      </c>
      <c r="K5042"/>
      <c r="N5042" t="s">
        <v>3091</v>
      </c>
      <c r="O5042" t="s">
        <v>3092</v>
      </c>
      <c r="P5042" t="s">
        <v>3093</v>
      </c>
      <c r="R5042" t="s">
        <v>3094</v>
      </c>
    </row>
    <row r="5043" spans="1:18" x14ac:dyDescent="0.25">
      <c r="A5043">
        <v>35034900</v>
      </c>
      <c r="B5043" t="s">
        <v>3089</v>
      </c>
      <c r="D5043" t="s">
        <v>3090</v>
      </c>
      <c r="F5043">
        <v>1</v>
      </c>
      <c r="G5043">
        <v>0</v>
      </c>
      <c r="H5043">
        <v>2.08</v>
      </c>
      <c r="I5043">
        <v>2.08</v>
      </c>
      <c r="K5043"/>
      <c r="N5043" t="s">
        <v>3091</v>
      </c>
      <c r="O5043" t="s">
        <v>3092</v>
      </c>
      <c r="P5043" t="s">
        <v>3093</v>
      </c>
      <c r="R5043" t="s">
        <v>3094</v>
      </c>
    </row>
    <row r="5044" spans="1:18" x14ac:dyDescent="0.25">
      <c r="A5044">
        <v>35035900</v>
      </c>
      <c r="B5044" t="s">
        <v>3089</v>
      </c>
      <c r="D5044" t="s">
        <v>3090</v>
      </c>
      <c r="F5044">
        <v>1</v>
      </c>
      <c r="G5044">
        <v>0</v>
      </c>
      <c r="H5044">
        <v>3.8835000000000002</v>
      </c>
      <c r="I5044">
        <v>3.8835000000000002</v>
      </c>
      <c r="K5044"/>
      <c r="N5044" t="s">
        <v>3091</v>
      </c>
      <c r="O5044" t="s">
        <v>3092</v>
      </c>
      <c r="P5044" t="s">
        <v>3093</v>
      </c>
      <c r="R5044" t="s">
        <v>3094</v>
      </c>
    </row>
    <row r="5045" spans="1:18" x14ac:dyDescent="0.25">
      <c r="A5045">
        <v>35036300</v>
      </c>
      <c r="B5045" t="s">
        <v>3089</v>
      </c>
      <c r="D5045" t="s">
        <v>3090</v>
      </c>
      <c r="F5045">
        <v>1</v>
      </c>
      <c r="G5045">
        <v>0</v>
      </c>
      <c r="H5045">
        <v>3.1021000000000001</v>
      </c>
      <c r="I5045">
        <v>3.1021000000000001</v>
      </c>
      <c r="K5045"/>
      <c r="N5045" t="s">
        <v>3091</v>
      </c>
      <c r="O5045" t="s">
        <v>3092</v>
      </c>
      <c r="P5045" t="s">
        <v>3093</v>
      </c>
      <c r="R5045" t="s">
        <v>3094</v>
      </c>
    </row>
    <row r="5046" spans="1:18" x14ac:dyDescent="0.25">
      <c r="A5046">
        <v>35038200</v>
      </c>
      <c r="B5046" t="s">
        <v>3089</v>
      </c>
      <c r="D5046" t="s">
        <v>3090</v>
      </c>
      <c r="F5046">
        <v>1</v>
      </c>
      <c r="G5046">
        <v>0</v>
      </c>
      <c r="H5046">
        <v>0</v>
      </c>
      <c r="I5046">
        <v>0</v>
      </c>
      <c r="K5046"/>
      <c r="N5046" t="s">
        <v>3091</v>
      </c>
      <c r="O5046" t="s">
        <v>3092</v>
      </c>
      <c r="P5046" t="s">
        <v>3093</v>
      </c>
      <c r="R5046" t="s">
        <v>3094</v>
      </c>
    </row>
    <row r="5047" spans="1:18" x14ac:dyDescent="0.25">
      <c r="A5047">
        <v>35052300</v>
      </c>
      <c r="B5047" t="s">
        <v>3089</v>
      </c>
      <c r="D5047" t="s">
        <v>3090</v>
      </c>
      <c r="F5047">
        <v>1</v>
      </c>
      <c r="G5047">
        <v>0</v>
      </c>
      <c r="H5047">
        <v>0</v>
      </c>
      <c r="I5047">
        <v>0</v>
      </c>
      <c r="K5047"/>
      <c r="N5047" t="s">
        <v>3091</v>
      </c>
      <c r="O5047" t="s">
        <v>3092</v>
      </c>
      <c r="P5047" t="s">
        <v>3093</v>
      </c>
      <c r="R5047" t="s">
        <v>3094</v>
      </c>
    </row>
    <row r="5048" spans="1:18" x14ac:dyDescent="0.25">
      <c r="A5048">
        <v>35052600</v>
      </c>
      <c r="B5048" t="s">
        <v>3089</v>
      </c>
      <c r="D5048" t="s">
        <v>3090</v>
      </c>
      <c r="F5048">
        <v>1</v>
      </c>
      <c r="G5048">
        <v>0</v>
      </c>
      <c r="H5048">
        <v>0</v>
      </c>
      <c r="I5048">
        <v>0</v>
      </c>
      <c r="K5048"/>
      <c r="N5048" t="s">
        <v>3091</v>
      </c>
      <c r="O5048" t="s">
        <v>3092</v>
      </c>
      <c r="P5048" t="s">
        <v>3093</v>
      </c>
      <c r="R5048" t="s">
        <v>3094</v>
      </c>
    </row>
    <row r="5049" spans="1:18" x14ac:dyDescent="0.25">
      <c r="A5049">
        <v>35053300</v>
      </c>
      <c r="B5049" t="s">
        <v>3089</v>
      </c>
      <c r="D5049" t="s">
        <v>3090</v>
      </c>
      <c r="F5049">
        <v>1</v>
      </c>
      <c r="G5049">
        <v>0</v>
      </c>
      <c r="H5049">
        <v>0</v>
      </c>
      <c r="I5049">
        <v>0</v>
      </c>
      <c r="K5049"/>
      <c r="N5049" t="s">
        <v>3091</v>
      </c>
      <c r="O5049" t="s">
        <v>3092</v>
      </c>
      <c r="P5049" t="s">
        <v>3093</v>
      </c>
      <c r="R5049" t="s">
        <v>3094</v>
      </c>
    </row>
    <row r="5050" spans="1:18" x14ac:dyDescent="0.25">
      <c r="A5050">
        <v>35053500</v>
      </c>
      <c r="B5050" t="s">
        <v>3089</v>
      </c>
      <c r="D5050" t="s">
        <v>3090</v>
      </c>
      <c r="F5050">
        <v>1</v>
      </c>
      <c r="G5050">
        <v>0</v>
      </c>
      <c r="H5050">
        <v>0.25235462280204102</v>
      </c>
      <c r="I5050">
        <v>0.25235462280204102</v>
      </c>
      <c r="K5050"/>
      <c r="N5050" t="s">
        <v>3091</v>
      </c>
      <c r="O5050" t="s">
        <v>3092</v>
      </c>
      <c r="P5050" t="s">
        <v>3093</v>
      </c>
      <c r="R5050" t="s">
        <v>3094</v>
      </c>
    </row>
    <row r="5051" spans="1:18" x14ac:dyDescent="0.25">
      <c r="A5051">
        <v>35053800</v>
      </c>
      <c r="B5051" t="s">
        <v>3089</v>
      </c>
      <c r="D5051" t="s">
        <v>3090</v>
      </c>
      <c r="F5051">
        <v>1</v>
      </c>
      <c r="G5051">
        <v>0</v>
      </c>
      <c r="H5051">
        <v>0.54937499999999995</v>
      </c>
      <c r="I5051">
        <v>0.54937499999999995</v>
      </c>
      <c r="K5051"/>
      <c r="N5051" t="s">
        <v>3091</v>
      </c>
      <c r="O5051" t="s">
        <v>3092</v>
      </c>
      <c r="P5051" t="s">
        <v>3093</v>
      </c>
      <c r="R5051" t="s">
        <v>3094</v>
      </c>
    </row>
    <row r="5052" spans="1:18" x14ac:dyDescent="0.25">
      <c r="A5052">
        <v>35053900</v>
      </c>
      <c r="B5052" t="s">
        <v>3089</v>
      </c>
      <c r="D5052" t="s">
        <v>3090</v>
      </c>
      <c r="F5052">
        <v>1</v>
      </c>
      <c r="G5052">
        <v>0</v>
      </c>
      <c r="H5052">
        <v>1.15733333333333</v>
      </c>
      <c r="I5052">
        <v>1.15733333333333</v>
      </c>
      <c r="K5052"/>
      <c r="N5052" t="s">
        <v>3091</v>
      </c>
      <c r="O5052" t="s">
        <v>3092</v>
      </c>
      <c r="P5052" t="s">
        <v>3093</v>
      </c>
      <c r="R5052" t="s">
        <v>3094</v>
      </c>
    </row>
    <row r="5053" spans="1:18" x14ac:dyDescent="0.25">
      <c r="A5053">
        <v>35054000</v>
      </c>
      <c r="B5053" t="s">
        <v>3089</v>
      </c>
      <c r="D5053" t="s">
        <v>3090</v>
      </c>
      <c r="F5053">
        <v>1</v>
      </c>
      <c r="G5053">
        <v>0</v>
      </c>
      <c r="H5053">
        <v>1.901</v>
      </c>
      <c r="I5053">
        <v>1.901</v>
      </c>
      <c r="K5053"/>
      <c r="N5053" t="s">
        <v>3091</v>
      </c>
      <c r="O5053" t="s">
        <v>3092</v>
      </c>
      <c r="P5053" t="s">
        <v>3093</v>
      </c>
      <c r="R5053" t="s">
        <v>3094</v>
      </c>
    </row>
    <row r="5054" spans="1:18" x14ac:dyDescent="0.25">
      <c r="A5054">
        <v>35054800</v>
      </c>
      <c r="B5054" t="s">
        <v>3089</v>
      </c>
      <c r="D5054" t="s">
        <v>3090</v>
      </c>
      <c r="F5054">
        <v>1</v>
      </c>
      <c r="G5054">
        <v>0</v>
      </c>
      <c r="H5054">
        <v>3.5739999999999998</v>
      </c>
      <c r="I5054">
        <v>3.5739999999999998</v>
      </c>
      <c r="K5054"/>
      <c r="N5054" t="s">
        <v>3091</v>
      </c>
      <c r="O5054" t="s">
        <v>3092</v>
      </c>
      <c r="P5054" t="s">
        <v>3093</v>
      </c>
      <c r="R5054" t="s">
        <v>3094</v>
      </c>
    </row>
    <row r="5055" spans="1:18" x14ac:dyDescent="0.25">
      <c r="A5055">
        <v>35054900</v>
      </c>
      <c r="B5055" t="s">
        <v>3089</v>
      </c>
      <c r="D5055" t="s">
        <v>3090</v>
      </c>
      <c r="F5055">
        <v>1</v>
      </c>
      <c r="G5055">
        <v>0</v>
      </c>
      <c r="H5055">
        <v>1</v>
      </c>
      <c r="I5055">
        <v>1</v>
      </c>
      <c r="K5055"/>
      <c r="N5055" t="s">
        <v>3091</v>
      </c>
      <c r="O5055" t="s">
        <v>3092</v>
      </c>
      <c r="P5055" t="s">
        <v>3093</v>
      </c>
      <c r="R5055" t="s">
        <v>3094</v>
      </c>
    </row>
    <row r="5056" spans="1:18" x14ac:dyDescent="0.25">
      <c r="A5056">
        <v>35055000</v>
      </c>
      <c r="B5056" t="s">
        <v>3089</v>
      </c>
      <c r="D5056" t="s">
        <v>3090</v>
      </c>
      <c r="F5056">
        <v>1</v>
      </c>
      <c r="G5056">
        <v>0</v>
      </c>
      <c r="H5056">
        <v>2.0828000000000002</v>
      </c>
      <c r="I5056">
        <v>2.0828000000000002</v>
      </c>
      <c r="K5056"/>
      <c r="N5056" t="s">
        <v>3091</v>
      </c>
      <c r="O5056" t="s">
        <v>3092</v>
      </c>
      <c r="P5056" t="s">
        <v>3093</v>
      </c>
      <c r="R5056" t="s">
        <v>3094</v>
      </c>
    </row>
    <row r="5057" spans="1:18" x14ac:dyDescent="0.25">
      <c r="A5057">
        <v>35055101</v>
      </c>
      <c r="B5057" t="s">
        <v>3089</v>
      </c>
      <c r="D5057" t="s">
        <v>3090</v>
      </c>
      <c r="F5057">
        <v>1</v>
      </c>
      <c r="G5057">
        <v>0</v>
      </c>
      <c r="H5057">
        <v>56.82</v>
      </c>
      <c r="I5057">
        <v>56.82</v>
      </c>
      <c r="K5057"/>
      <c r="N5057" t="s">
        <v>3091</v>
      </c>
      <c r="O5057" t="s">
        <v>3092</v>
      </c>
      <c r="P5057" t="s">
        <v>3093</v>
      </c>
      <c r="R5057" t="s">
        <v>3094</v>
      </c>
    </row>
    <row r="5058" spans="1:18" x14ac:dyDescent="0.25">
      <c r="A5058">
        <v>35055200</v>
      </c>
      <c r="B5058" t="s">
        <v>3089</v>
      </c>
      <c r="D5058" t="s">
        <v>3090</v>
      </c>
      <c r="F5058">
        <v>1</v>
      </c>
      <c r="G5058">
        <v>0</v>
      </c>
      <c r="H5058">
        <v>0</v>
      </c>
      <c r="I5058">
        <v>0</v>
      </c>
      <c r="K5058"/>
      <c r="N5058" t="s">
        <v>3091</v>
      </c>
      <c r="O5058" t="s">
        <v>3092</v>
      </c>
      <c r="P5058" t="s">
        <v>3093</v>
      </c>
      <c r="R5058" t="s">
        <v>3094</v>
      </c>
    </row>
    <row r="5059" spans="1:18" x14ac:dyDescent="0.25">
      <c r="A5059">
        <v>35055300</v>
      </c>
      <c r="B5059" t="s">
        <v>3089</v>
      </c>
      <c r="D5059" t="s">
        <v>3090</v>
      </c>
      <c r="F5059">
        <v>1</v>
      </c>
      <c r="G5059">
        <v>0</v>
      </c>
      <c r="H5059">
        <v>0</v>
      </c>
      <c r="I5059">
        <v>0</v>
      </c>
      <c r="K5059"/>
      <c r="N5059" t="s">
        <v>3091</v>
      </c>
      <c r="O5059" t="s">
        <v>3092</v>
      </c>
      <c r="P5059" t="s">
        <v>3093</v>
      </c>
      <c r="R5059" t="s">
        <v>3094</v>
      </c>
    </row>
    <row r="5060" spans="1:18" x14ac:dyDescent="0.25">
      <c r="A5060">
        <v>35055400</v>
      </c>
      <c r="B5060" t="s">
        <v>3089</v>
      </c>
      <c r="D5060" t="s">
        <v>3090</v>
      </c>
      <c r="F5060">
        <v>1</v>
      </c>
      <c r="G5060">
        <v>0</v>
      </c>
      <c r="H5060">
        <v>0</v>
      </c>
      <c r="I5060">
        <v>0</v>
      </c>
      <c r="K5060"/>
      <c r="N5060" t="s">
        <v>3091</v>
      </c>
      <c r="O5060" t="s">
        <v>3092</v>
      </c>
      <c r="P5060" t="s">
        <v>3093</v>
      </c>
      <c r="R5060" t="s">
        <v>3094</v>
      </c>
    </row>
    <row r="5061" spans="1:18" x14ac:dyDescent="0.25">
      <c r="A5061">
        <v>35055500</v>
      </c>
      <c r="B5061" t="s">
        <v>3089</v>
      </c>
      <c r="D5061" t="s">
        <v>3090</v>
      </c>
      <c r="F5061">
        <v>1</v>
      </c>
      <c r="G5061">
        <v>0</v>
      </c>
      <c r="H5061">
        <v>9.92</v>
      </c>
      <c r="I5061">
        <v>9.92</v>
      </c>
      <c r="K5061"/>
      <c r="N5061" t="s">
        <v>3091</v>
      </c>
      <c r="O5061" t="s">
        <v>3092</v>
      </c>
      <c r="P5061" t="s">
        <v>3093</v>
      </c>
      <c r="R5061" t="s">
        <v>3094</v>
      </c>
    </row>
    <row r="5062" spans="1:18" x14ac:dyDescent="0.25">
      <c r="A5062">
        <v>35055903</v>
      </c>
      <c r="B5062" t="s">
        <v>3089</v>
      </c>
      <c r="D5062" t="s">
        <v>3090</v>
      </c>
      <c r="F5062">
        <v>1</v>
      </c>
      <c r="G5062">
        <v>0</v>
      </c>
      <c r="H5062">
        <v>3.65</v>
      </c>
      <c r="I5062">
        <v>3.65</v>
      </c>
      <c r="K5062"/>
      <c r="N5062" t="s">
        <v>3091</v>
      </c>
      <c r="O5062" t="s">
        <v>3092</v>
      </c>
      <c r="P5062" t="s">
        <v>3093</v>
      </c>
      <c r="R5062" t="s">
        <v>3094</v>
      </c>
    </row>
    <row r="5063" spans="1:18" x14ac:dyDescent="0.25">
      <c r="A5063">
        <v>35055904</v>
      </c>
      <c r="B5063" t="s">
        <v>3089</v>
      </c>
      <c r="D5063" t="s">
        <v>3090</v>
      </c>
      <c r="F5063">
        <v>1</v>
      </c>
      <c r="G5063">
        <v>0</v>
      </c>
      <c r="H5063">
        <v>42.98</v>
      </c>
      <c r="I5063">
        <v>42.98</v>
      </c>
      <c r="K5063"/>
      <c r="N5063" t="s">
        <v>3091</v>
      </c>
      <c r="O5063" t="s">
        <v>3092</v>
      </c>
      <c r="P5063" t="s">
        <v>3093</v>
      </c>
      <c r="R5063" t="s">
        <v>3094</v>
      </c>
    </row>
    <row r="5064" spans="1:18" x14ac:dyDescent="0.25">
      <c r="A5064">
        <v>35055910</v>
      </c>
      <c r="B5064" t="s">
        <v>3089</v>
      </c>
      <c r="D5064" t="s">
        <v>3090</v>
      </c>
      <c r="F5064">
        <v>1</v>
      </c>
      <c r="G5064">
        <v>0</v>
      </c>
      <c r="H5064">
        <v>4.8815</v>
      </c>
      <c r="I5064">
        <v>4.8815</v>
      </c>
      <c r="K5064"/>
      <c r="N5064" t="s">
        <v>3091</v>
      </c>
      <c r="O5064" t="s">
        <v>3092</v>
      </c>
      <c r="P5064" t="s">
        <v>3093</v>
      </c>
      <c r="R5064" t="s">
        <v>3094</v>
      </c>
    </row>
    <row r="5065" spans="1:18" x14ac:dyDescent="0.25">
      <c r="A5065">
        <v>35059900</v>
      </c>
      <c r="B5065" t="s">
        <v>3089</v>
      </c>
      <c r="D5065" t="s">
        <v>3090</v>
      </c>
      <c r="F5065">
        <v>1</v>
      </c>
      <c r="G5065">
        <v>0</v>
      </c>
      <c r="H5065">
        <v>2.004</v>
      </c>
      <c r="I5065">
        <v>2.004</v>
      </c>
      <c r="K5065"/>
      <c r="N5065" t="s">
        <v>3091</v>
      </c>
      <c r="O5065" t="s">
        <v>3092</v>
      </c>
      <c r="P5065" t="s">
        <v>3093</v>
      </c>
      <c r="R5065" t="s">
        <v>3094</v>
      </c>
    </row>
    <row r="5066" spans="1:18" x14ac:dyDescent="0.25">
      <c r="A5066">
        <v>35059913</v>
      </c>
      <c r="B5066" t="s">
        <v>3089</v>
      </c>
      <c r="D5066" t="s">
        <v>3090</v>
      </c>
      <c r="F5066">
        <v>1</v>
      </c>
      <c r="G5066">
        <v>0</v>
      </c>
      <c r="H5066">
        <v>1</v>
      </c>
      <c r="I5066">
        <v>1</v>
      </c>
      <c r="K5066"/>
      <c r="N5066" t="s">
        <v>3091</v>
      </c>
      <c r="O5066" t="s">
        <v>3092</v>
      </c>
      <c r="P5066" t="s">
        <v>3093</v>
      </c>
      <c r="R5066" t="s">
        <v>3094</v>
      </c>
    </row>
    <row r="5067" spans="1:18" x14ac:dyDescent="0.25">
      <c r="A5067">
        <v>35059914</v>
      </c>
      <c r="B5067" t="s">
        <v>3089</v>
      </c>
      <c r="D5067" t="s">
        <v>3090</v>
      </c>
      <c r="F5067">
        <v>1</v>
      </c>
      <c r="G5067">
        <v>0</v>
      </c>
      <c r="H5067">
        <v>19.02</v>
      </c>
      <c r="I5067">
        <v>19.02</v>
      </c>
      <c r="K5067"/>
      <c r="N5067" t="s">
        <v>3091</v>
      </c>
      <c r="O5067" t="s">
        <v>3092</v>
      </c>
      <c r="P5067" t="s">
        <v>3093</v>
      </c>
      <c r="R5067" t="s">
        <v>3094</v>
      </c>
    </row>
    <row r="5068" spans="1:18" x14ac:dyDescent="0.25">
      <c r="A5068">
        <v>35059917</v>
      </c>
      <c r="B5068" t="s">
        <v>3089</v>
      </c>
      <c r="D5068" t="s">
        <v>3090</v>
      </c>
      <c r="F5068">
        <v>1</v>
      </c>
      <c r="G5068">
        <v>0</v>
      </c>
      <c r="H5068">
        <v>1.5940000000000001</v>
      </c>
      <c r="I5068">
        <v>1.5940000000000001</v>
      </c>
      <c r="K5068"/>
      <c r="N5068" t="s">
        <v>3091</v>
      </c>
      <c r="O5068" t="s">
        <v>3092</v>
      </c>
      <c r="P5068" t="s">
        <v>3093</v>
      </c>
      <c r="R5068" t="s">
        <v>3094</v>
      </c>
    </row>
    <row r="5069" spans="1:18" x14ac:dyDescent="0.25">
      <c r="A5069">
        <v>35059918</v>
      </c>
      <c r="B5069" t="s">
        <v>3089</v>
      </c>
      <c r="D5069" t="s">
        <v>3090</v>
      </c>
      <c r="F5069">
        <v>1</v>
      </c>
      <c r="G5069">
        <v>0</v>
      </c>
      <c r="H5069">
        <v>0</v>
      </c>
      <c r="I5069">
        <v>0</v>
      </c>
      <c r="K5069"/>
      <c r="N5069" t="s">
        <v>3091</v>
      </c>
      <c r="O5069" t="s">
        <v>3092</v>
      </c>
      <c r="P5069" t="s">
        <v>3093</v>
      </c>
      <c r="R5069" t="s">
        <v>3094</v>
      </c>
    </row>
    <row r="5070" spans="1:18" x14ac:dyDescent="0.25">
      <c r="A5070">
        <v>35059919</v>
      </c>
      <c r="B5070" t="s">
        <v>3089</v>
      </c>
      <c r="D5070" t="s">
        <v>3090</v>
      </c>
      <c r="F5070">
        <v>1</v>
      </c>
      <c r="G5070">
        <v>0</v>
      </c>
      <c r="H5070">
        <v>0</v>
      </c>
      <c r="I5070">
        <v>0</v>
      </c>
      <c r="K5070"/>
      <c r="N5070" t="s">
        <v>3091</v>
      </c>
      <c r="O5070" t="s">
        <v>3092</v>
      </c>
      <c r="P5070" t="s">
        <v>3093</v>
      </c>
      <c r="R5070" t="s">
        <v>3094</v>
      </c>
    </row>
    <row r="5071" spans="1:18" x14ac:dyDescent="0.25">
      <c r="A5071">
        <v>35059920</v>
      </c>
      <c r="B5071" t="s">
        <v>3089</v>
      </c>
      <c r="D5071" t="s">
        <v>3090</v>
      </c>
      <c r="F5071">
        <v>1</v>
      </c>
      <c r="G5071">
        <v>0</v>
      </c>
      <c r="H5071">
        <v>0</v>
      </c>
      <c r="I5071">
        <v>0</v>
      </c>
      <c r="K5071"/>
      <c r="N5071" t="s">
        <v>3091</v>
      </c>
      <c r="O5071" t="s">
        <v>3092</v>
      </c>
      <c r="P5071" t="s">
        <v>3093</v>
      </c>
      <c r="R5071" t="s">
        <v>3094</v>
      </c>
    </row>
    <row r="5072" spans="1:18" x14ac:dyDescent="0.25">
      <c r="A5072">
        <v>35059922</v>
      </c>
      <c r="B5072" t="s">
        <v>3089</v>
      </c>
      <c r="D5072" t="s">
        <v>3090</v>
      </c>
      <c r="F5072">
        <v>1</v>
      </c>
      <c r="G5072">
        <v>0</v>
      </c>
      <c r="H5072">
        <v>2.66</v>
      </c>
      <c r="I5072">
        <v>2.66</v>
      </c>
      <c r="K5072"/>
      <c r="N5072" t="s">
        <v>3091</v>
      </c>
      <c r="O5072" t="s">
        <v>3092</v>
      </c>
      <c r="P5072" t="s">
        <v>3093</v>
      </c>
      <c r="R5072" t="s">
        <v>3094</v>
      </c>
    </row>
    <row r="5073" spans="1:18" x14ac:dyDescent="0.25">
      <c r="A5073">
        <v>35059926</v>
      </c>
      <c r="B5073" t="s">
        <v>3089</v>
      </c>
      <c r="D5073" t="s">
        <v>3090</v>
      </c>
      <c r="F5073">
        <v>1</v>
      </c>
      <c r="G5073">
        <v>0</v>
      </c>
      <c r="H5073">
        <v>7.4379999999999997</v>
      </c>
      <c r="I5073">
        <v>7.4379999999999997</v>
      </c>
      <c r="K5073"/>
      <c r="N5073" t="s">
        <v>3091</v>
      </c>
      <c r="O5073" t="s">
        <v>3092</v>
      </c>
      <c r="P5073" t="s">
        <v>3093</v>
      </c>
      <c r="R5073" t="s">
        <v>3094</v>
      </c>
    </row>
    <row r="5074" spans="1:18" x14ac:dyDescent="0.25">
      <c r="A5074">
        <v>35059932</v>
      </c>
      <c r="B5074" t="s">
        <v>3089</v>
      </c>
      <c r="D5074" t="s">
        <v>3090</v>
      </c>
      <c r="F5074">
        <v>1</v>
      </c>
      <c r="G5074">
        <v>0</v>
      </c>
      <c r="H5074">
        <v>11.82</v>
      </c>
      <c r="I5074">
        <v>11.82</v>
      </c>
      <c r="K5074"/>
      <c r="N5074" t="s">
        <v>3091</v>
      </c>
      <c r="O5074" t="s">
        <v>3092</v>
      </c>
      <c r="P5074" t="s">
        <v>3093</v>
      </c>
      <c r="R5074" t="s">
        <v>3094</v>
      </c>
    </row>
    <row r="5075" spans="1:18" x14ac:dyDescent="0.25">
      <c r="A5075">
        <v>35059941</v>
      </c>
      <c r="B5075" t="s">
        <v>3089</v>
      </c>
      <c r="D5075" t="s">
        <v>3090</v>
      </c>
      <c r="F5075">
        <v>1</v>
      </c>
      <c r="G5075">
        <v>0</v>
      </c>
      <c r="H5075">
        <v>5.45</v>
      </c>
      <c r="I5075">
        <v>5.45</v>
      </c>
      <c r="K5075"/>
      <c r="N5075" t="s">
        <v>3091</v>
      </c>
      <c r="O5075" t="s">
        <v>3092</v>
      </c>
      <c r="P5075" t="s">
        <v>3093</v>
      </c>
      <c r="R5075" t="s">
        <v>3094</v>
      </c>
    </row>
    <row r="5076" spans="1:18" x14ac:dyDescent="0.25">
      <c r="A5076">
        <v>35060000</v>
      </c>
      <c r="B5076" t="s">
        <v>3089</v>
      </c>
      <c r="D5076" t="s">
        <v>3090</v>
      </c>
      <c r="F5076">
        <v>1</v>
      </c>
      <c r="G5076">
        <v>0</v>
      </c>
      <c r="H5076">
        <v>1.256</v>
      </c>
      <c r="I5076">
        <v>1.256</v>
      </c>
      <c r="K5076"/>
      <c r="N5076" t="s">
        <v>3091</v>
      </c>
      <c r="O5076" t="s">
        <v>3092</v>
      </c>
      <c r="P5076" t="s">
        <v>3093</v>
      </c>
      <c r="R5076" t="s">
        <v>3094</v>
      </c>
    </row>
    <row r="5077" spans="1:18" x14ac:dyDescent="0.25">
      <c r="A5077">
        <v>35066100</v>
      </c>
      <c r="B5077" t="s">
        <v>3089</v>
      </c>
      <c r="D5077" t="s">
        <v>3090</v>
      </c>
      <c r="F5077">
        <v>1</v>
      </c>
      <c r="G5077">
        <v>0</v>
      </c>
      <c r="H5077">
        <v>1.5753333333333299</v>
      </c>
      <c r="I5077">
        <v>1.5753333333333299</v>
      </c>
      <c r="K5077"/>
      <c r="N5077" t="s">
        <v>3091</v>
      </c>
      <c r="O5077" t="s">
        <v>3092</v>
      </c>
      <c r="P5077" t="s">
        <v>3093</v>
      </c>
      <c r="R5077" t="s">
        <v>3094</v>
      </c>
    </row>
    <row r="5078" spans="1:18" x14ac:dyDescent="0.25">
      <c r="A5078">
        <v>35066200</v>
      </c>
      <c r="B5078" t="s">
        <v>3089</v>
      </c>
      <c r="D5078" t="s">
        <v>3090</v>
      </c>
      <c r="F5078">
        <v>1</v>
      </c>
      <c r="G5078">
        <v>0</v>
      </c>
      <c r="H5078">
        <v>1.524</v>
      </c>
      <c r="I5078">
        <v>1.524</v>
      </c>
      <c r="K5078"/>
      <c r="N5078" t="s">
        <v>3091</v>
      </c>
      <c r="O5078" t="s">
        <v>3092</v>
      </c>
      <c r="P5078" t="s">
        <v>3093</v>
      </c>
      <c r="R5078" t="s">
        <v>3094</v>
      </c>
    </row>
    <row r="5079" spans="1:18" x14ac:dyDescent="0.25">
      <c r="A5079">
        <v>35066900</v>
      </c>
      <c r="B5079" t="s">
        <v>3089</v>
      </c>
      <c r="D5079" t="s">
        <v>3090</v>
      </c>
      <c r="F5079">
        <v>1</v>
      </c>
      <c r="G5079">
        <v>0</v>
      </c>
      <c r="H5079">
        <v>19.899999999999999</v>
      </c>
      <c r="I5079">
        <v>19.899999999999999</v>
      </c>
      <c r="K5079"/>
      <c r="N5079" t="s">
        <v>3091</v>
      </c>
      <c r="O5079" t="s">
        <v>3092</v>
      </c>
      <c r="P5079" t="s">
        <v>3093</v>
      </c>
      <c r="R5079" t="s">
        <v>3094</v>
      </c>
    </row>
    <row r="5080" spans="1:18" x14ac:dyDescent="0.25">
      <c r="A5080">
        <v>38089600</v>
      </c>
      <c r="B5080" t="s">
        <v>3089</v>
      </c>
      <c r="D5080" t="s">
        <v>3090</v>
      </c>
      <c r="F5080">
        <v>1</v>
      </c>
      <c r="G5080">
        <v>0</v>
      </c>
      <c r="H5080">
        <v>547</v>
      </c>
      <c r="I5080">
        <v>547</v>
      </c>
      <c r="K5080"/>
      <c r="N5080" t="s">
        <v>3091</v>
      </c>
      <c r="O5080" t="s">
        <v>3092</v>
      </c>
      <c r="P5080" t="s">
        <v>3093</v>
      </c>
      <c r="R5080" t="s">
        <v>3094</v>
      </c>
    </row>
    <row r="5081" spans="1:18" x14ac:dyDescent="0.25">
      <c r="A5081">
        <v>38096800</v>
      </c>
      <c r="B5081" t="s">
        <v>3089</v>
      </c>
      <c r="D5081" t="s">
        <v>3090</v>
      </c>
      <c r="F5081">
        <v>1</v>
      </c>
      <c r="G5081">
        <v>0</v>
      </c>
      <c r="H5081">
        <v>6.94</v>
      </c>
      <c r="I5081">
        <v>6.94</v>
      </c>
      <c r="K5081"/>
      <c r="N5081" t="s">
        <v>3091</v>
      </c>
      <c r="O5081" t="s">
        <v>3092</v>
      </c>
      <c r="P5081" t="s">
        <v>3093</v>
      </c>
      <c r="R5081" t="s">
        <v>3094</v>
      </c>
    </row>
    <row r="5082" spans="1:18" x14ac:dyDescent="0.25">
      <c r="A5082">
        <v>38097610</v>
      </c>
      <c r="B5082" t="s">
        <v>3089</v>
      </c>
      <c r="D5082" t="s">
        <v>3090</v>
      </c>
      <c r="F5082">
        <v>1</v>
      </c>
      <c r="G5082">
        <v>0</v>
      </c>
      <c r="H5082">
        <v>771</v>
      </c>
      <c r="I5082">
        <v>771</v>
      </c>
      <c r="K5082"/>
      <c r="N5082" t="s">
        <v>3091</v>
      </c>
      <c r="O5082" t="s">
        <v>3092</v>
      </c>
      <c r="P5082" t="s">
        <v>3093</v>
      </c>
      <c r="R5082" t="s">
        <v>3094</v>
      </c>
    </row>
    <row r="5083" spans="1:18" x14ac:dyDescent="0.25">
      <c r="A5083">
        <v>38097700</v>
      </c>
      <c r="B5083" t="s">
        <v>3089</v>
      </c>
      <c r="D5083" t="s">
        <v>3090</v>
      </c>
      <c r="F5083">
        <v>1</v>
      </c>
      <c r="G5083">
        <v>0</v>
      </c>
      <c r="H5083">
        <v>8.4499999999999993</v>
      </c>
      <c r="I5083">
        <v>8.4499999999999993</v>
      </c>
      <c r="K5083"/>
      <c r="N5083" t="s">
        <v>3091</v>
      </c>
      <c r="O5083" t="s">
        <v>3092</v>
      </c>
      <c r="P5083" t="s">
        <v>3093</v>
      </c>
      <c r="R5083" t="s">
        <v>3094</v>
      </c>
    </row>
    <row r="5084" spans="1:18" x14ac:dyDescent="0.25">
      <c r="A5084">
        <v>38100400</v>
      </c>
      <c r="B5084" t="s">
        <v>3089</v>
      </c>
      <c r="D5084" t="s">
        <v>3090</v>
      </c>
      <c r="F5084">
        <v>1</v>
      </c>
      <c r="G5084">
        <v>0</v>
      </c>
      <c r="H5084">
        <v>0.90300000000000002</v>
      </c>
      <c r="I5084">
        <v>0.90300000000000002</v>
      </c>
      <c r="K5084"/>
      <c r="N5084" t="s">
        <v>3091</v>
      </c>
      <c r="O5084" t="s">
        <v>3092</v>
      </c>
      <c r="P5084" t="s">
        <v>3093</v>
      </c>
      <c r="R5084" t="s">
        <v>3094</v>
      </c>
    </row>
    <row r="5085" spans="1:18" x14ac:dyDescent="0.25">
      <c r="A5085">
        <v>38102000</v>
      </c>
      <c r="B5085" t="s">
        <v>3089</v>
      </c>
      <c r="D5085" t="s">
        <v>3090</v>
      </c>
      <c r="F5085">
        <v>1</v>
      </c>
      <c r="G5085">
        <v>0</v>
      </c>
      <c r="H5085">
        <v>18.93</v>
      </c>
      <c r="I5085">
        <v>18.93</v>
      </c>
      <c r="K5085"/>
      <c r="N5085" t="s">
        <v>3091</v>
      </c>
      <c r="O5085" t="s">
        <v>3092</v>
      </c>
      <c r="P5085" t="s">
        <v>3093</v>
      </c>
      <c r="R5085" t="s">
        <v>3094</v>
      </c>
    </row>
    <row r="5086" spans="1:18" x14ac:dyDescent="0.25">
      <c r="A5086">
        <v>38203300</v>
      </c>
      <c r="B5086" t="s">
        <v>3089</v>
      </c>
      <c r="D5086" t="s">
        <v>3090</v>
      </c>
      <c r="F5086">
        <v>1</v>
      </c>
      <c r="G5086">
        <v>0</v>
      </c>
      <c r="H5086">
        <v>18.09</v>
      </c>
      <c r="I5086">
        <v>18.09</v>
      </c>
      <c r="K5086"/>
      <c r="N5086" t="s">
        <v>3091</v>
      </c>
      <c r="O5086" t="s">
        <v>3092</v>
      </c>
      <c r="P5086" t="s">
        <v>3093</v>
      </c>
      <c r="R5086" t="s">
        <v>3094</v>
      </c>
    </row>
    <row r="5087" spans="1:18" x14ac:dyDescent="0.25">
      <c r="A5087">
        <v>38203700</v>
      </c>
      <c r="B5087" t="s">
        <v>3089</v>
      </c>
      <c r="D5087" t="s">
        <v>3090</v>
      </c>
      <c r="F5087">
        <v>1</v>
      </c>
      <c r="G5087">
        <v>0</v>
      </c>
      <c r="H5087">
        <v>0</v>
      </c>
      <c r="I5087">
        <v>0</v>
      </c>
      <c r="K5087"/>
      <c r="N5087" t="s">
        <v>3091</v>
      </c>
      <c r="O5087" t="s">
        <v>3092</v>
      </c>
      <c r="P5087" t="s">
        <v>3093</v>
      </c>
      <c r="R5087" t="s">
        <v>3094</v>
      </c>
    </row>
    <row r="5088" spans="1:18" x14ac:dyDescent="0.25">
      <c r="A5088">
        <v>38206700</v>
      </c>
      <c r="B5088" t="s">
        <v>3089</v>
      </c>
      <c r="D5088" t="s">
        <v>3090</v>
      </c>
      <c r="F5088">
        <v>1</v>
      </c>
      <c r="G5088">
        <v>0</v>
      </c>
      <c r="H5088">
        <v>0.8</v>
      </c>
      <c r="I5088">
        <v>0.8</v>
      </c>
      <c r="K5088"/>
      <c r="N5088" t="s">
        <v>3091</v>
      </c>
      <c r="O5088" t="s">
        <v>3092</v>
      </c>
      <c r="P5088" t="s">
        <v>3093</v>
      </c>
      <c r="R5088" t="s">
        <v>3094</v>
      </c>
    </row>
    <row r="5089" spans="1:18" x14ac:dyDescent="0.25">
      <c r="A5089">
        <v>38206800</v>
      </c>
      <c r="B5089" t="s">
        <v>3089</v>
      </c>
      <c r="D5089" t="s">
        <v>3090</v>
      </c>
      <c r="F5089">
        <v>1</v>
      </c>
      <c r="G5089">
        <v>0</v>
      </c>
      <c r="H5089">
        <v>44.076000000000001</v>
      </c>
      <c r="I5089">
        <v>44.076000000000001</v>
      </c>
      <c r="K5089"/>
      <c r="N5089" t="s">
        <v>3091</v>
      </c>
      <c r="O5089" t="s">
        <v>3092</v>
      </c>
      <c r="P5089" t="s">
        <v>3093</v>
      </c>
      <c r="R5089" t="s">
        <v>3094</v>
      </c>
    </row>
    <row r="5090" spans="1:18" x14ac:dyDescent="0.25">
      <c r="A5090">
        <v>38207400</v>
      </c>
      <c r="B5090" t="s">
        <v>3089</v>
      </c>
      <c r="D5090" t="s">
        <v>3090</v>
      </c>
      <c r="F5090">
        <v>1</v>
      </c>
      <c r="G5090">
        <v>0</v>
      </c>
      <c r="H5090">
        <v>55.37</v>
      </c>
      <c r="I5090">
        <v>55.37</v>
      </c>
      <c r="K5090"/>
      <c r="N5090" t="s">
        <v>3091</v>
      </c>
      <c r="O5090" t="s">
        <v>3092</v>
      </c>
      <c r="P5090" t="s">
        <v>3093</v>
      </c>
      <c r="R5090" t="s">
        <v>3094</v>
      </c>
    </row>
    <row r="5091" spans="1:18" x14ac:dyDescent="0.25">
      <c r="A5091">
        <v>38207600</v>
      </c>
      <c r="B5091" t="s">
        <v>3089</v>
      </c>
      <c r="D5091" t="s">
        <v>3090</v>
      </c>
      <c r="F5091">
        <v>1</v>
      </c>
      <c r="G5091">
        <v>0</v>
      </c>
      <c r="H5091">
        <v>9.3699999999999992</v>
      </c>
      <c r="I5091">
        <v>9.3699999999999992</v>
      </c>
      <c r="K5091"/>
      <c r="N5091" t="s">
        <v>3091</v>
      </c>
      <c r="O5091" t="s">
        <v>3092</v>
      </c>
      <c r="P5091" t="s">
        <v>3093</v>
      </c>
      <c r="R5091" t="s">
        <v>3094</v>
      </c>
    </row>
    <row r="5092" spans="1:18" x14ac:dyDescent="0.25">
      <c r="A5092">
        <v>38209800</v>
      </c>
      <c r="B5092" t="s">
        <v>3089</v>
      </c>
      <c r="D5092" t="s">
        <v>3090</v>
      </c>
      <c r="F5092">
        <v>1</v>
      </c>
      <c r="G5092">
        <v>0</v>
      </c>
      <c r="H5092">
        <v>39.67</v>
      </c>
      <c r="I5092">
        <v>39.67</v>
      </c>
      <c r="K5092"/>
      <c r="N5092" t="s">
        <v>3091</v>
      </c>
      <c r="O5092" t="s">
        <v>3092</v>
      </c>
      <c r="P5092" t="s">
        <v>3093</v>
      </c>
      <c r="R5092" t="s">
        <v>3094</v>
      </c>
    </row>
    <row r="5093" spans="1:18" x14ac:dyDescent="0.25">
      <c r="A5093">
        <v>38250101</v>
      </c>
      <c r="B5093" t="s">
        <v>3089</v>
      </c>
      <c r="D5093" t="s">
        <v>3090</v>
      </c>
      <c r="F5093">
        <v>1</v>
      </c>
      <c r="G5093">
        <v>0</v>
      </c>
      <c r="H5093">
        <v>4099.62</v>
      </c>
      <c r="I5093">
        <v>4099.62</v>
      </c>
      <c r="K5093"/>
      <c r="N5093" t="s">
        <v>3091</v>
      </c>
      <c r="O5093" t="s">
        <v>3092</v>
      </c>
      <c r="P5093" t="s">
        <v>3093</v>
      </c>
      <c r="R5093" t="s">
        <v>3094</v>
      </c>
    </row>
    <row r="5094" spans="1:18" x14ac:dyDescent="0.25">
      <c r="A5094">
        <v>38250200</v>
      </c>
      <c r="B5094" t="s">
        <v>3089</v>
      </c>
      <c r="D5094" t="s">
        <v>3090</v>
      </c>
      <c r="F5094">
        <v>1</v>
      </c>
      <c r="G5094">
        <v>0</v>
      </c>
      <c r="H5094">
        <v>9.2100000000000009</v>
      </c>
      <c r="I5094">
        <v>9.2100000000000009</v>
      </c>
      <c r="K5094"/>
      <c r="N5094" t="s">
        <v>3091</v>
      </c>
      <c r="O5094" t="s">
        <v>3092</v>
      </c>
      <c r="P5094" t="s">
        <v>3093</v>
      </c>
      <c r="R5094" t="s">
        <v>3094</v>
      </c>
    </row>
    <row r="5095" spans="1:18" x14ac:dyDescent="0.25">
      <c r="A5095">
        <v>38250300</v>
      </c>
      <c r="B5095" t="s">
        <v>3089</v>
      </c>
      <c r="D5095" t="s">
        <v>3090</v>
      </c>
      <c r="F5095">
        <v>1</v>
      </c>
      <c r="G5095">
        <v>0</v>
      </c>
      <c r="H5095">
        <v>0.46666666666666701</v>
      </c>
      <c r="I5095">
        <v>0.46666666666666701</v>
      </c>
      <c r="K5095"/>
      <c r="N5095" t="s">
        <v>3091</v>
      </c>
      <c r="O5095" t="s">
        <v>3092</v>
      </c>
      <c r="P5095" t="s">
        <v>3093</v>
      </c>
      <c r="R5095" t="s">
        <v>3094</v>
      </c>
    </row>
    <row r="5096" spans="1:18" x14ac:dyDescent="0.25">
      <c r="A5096">
        <v>38250400</v>
      </c>
      <c r="B5096" t="s">
        <v>3089</v>
      </c>
      <c r="D5096" t="s">
        <v>3090</v>
      </c>
      <c r="F5096">
        <v>1</v>
      </c>
      <c r="G5096">
        <v>0</v>
      </c>
      <c r="H5096">
        <v>9.2578947368421094</v>
      </c>
      <c r="I5096">
        <v>9.2578947368421094</v>
      </c>
      <c r="K5096"/>
      <c r="N5096" t="s">
        <v>3091</v>
      </c>
      <c r="O5096" t="s">
        <v>3092</v>
      </c>
      <c r="P5096" t="s">
        <v>3093</v>
      </c>
      <c r="R5096" t="s">
        <v>3094</v>
      </c>
    </row>
    <row r="5097" spans="1:18" x14ac:dyDescent="0.25">
      <c r="A5097">
        <v>38300300</v>
      </c>
      <c r="B5097" t="s">
        <v>3089</v>
      </c>
      <c r="D5097" t="s">
        <v>3090</v>
      </c>
      <c r="F5097">
        <v>1</v>
      </c>
      <c r="G5097">
        <v>0</v>
      </c>
      <c r="H5097">
        <v>2.2000000000000002</v>
      </c>
      <c r="I5097">
        <v>2.2000000000000002</v>
      </c>
      <c r="K5097"/>
      <c r="N5097" t="s">
        <v>3091</v>
      </c>
      <c r="O5097" t="s">
        <v>3092</v>
      </c>
      <c r="P5097" t="s">
        <v>3093</v>
      </c>
      <c r="R5097" t="s">
        <v>3094</v>
      </c>
    </row>
    <row r="5098" spans="1:18" x14ac:dyDescent="0.25">
      <c r="A5098">
        <v>38304400</v>
      </c>
      <c r="B5098" t="s">
        <v>3089</v>
      </c>
      <c r="D5098" t="s">
        <v>3090</v>
      </c>
      <c r="F5098">
        <v>1</v>
      </c>
      <c r="G5098">
        <v>0</v>
      </c>
      <c r="H5098">
        <v>1.4999999999999999E-2</v>
      </c>
      <c r="I5098">
        <v>1.4999999999999999E-2</v>
      </c>
      <c r="K5098"/>
      <c r="N5098" t="s">
        <v>3091</v>
      </c>
      <c r="O5098" t="s">
        <v>3092</v>
      </c>
      <c r="P5098" t="s">
        <v>3093</v>
      </c>
      <c r="R5098" t="s">
        <v>3094</v>
      </c>
    </row>
    <row r="5099" spans="1:18" x14ac:dyDescent="0.25">
      <c r="A5099">
        <v>38311800</v>
      </c>
      <c r="B5099" t="s">
        <v>3089</v>
      </c>
      <c r="D5099" t="s">
        <v>3090</v>
      </c>
      <c r="F5099">
        <v>1</v>
      </c>
      <c r="G5099">
        <v>0</v>
      </c>
      <c r="H5099">
        <v>11.1766666666667</v>
      </c>
      <c r="I5099">
        <v>11.1766666666667</v>
      </c>
      <c r="K5099"/>
      <c r="N5099" t="s">
        <v>3091</v>
      </c>
      <c r="O5099" t="s">
        <v>3092</v>
      </c>
      <c r="P5099" t="s">
        <v>3093</v>
      </c>
      <c r="R5099" t="s">
        <v>3094</v>
      </c>
    </row>
    <row r="5100" spans="1:18" x14ac:dyDescent="0.25">
      <c r="A5100">
        <v>38312200</v>
      </c>
      <c r="B5100" t="s">
        <v>3089</v>
      </c>
      <c r="D5100" t="s">
        <v>3090</v>
      </c>
      <c r="F5100">
        <v>1</v>
      </c>
      <c r="G5100">
        <v>0</v>
      </c>
      <c r="H5100">
        <v>0.17</v>
      </c>
      <c r="I5100">
        <v>0.17</v>
      </c>
      <c r="K5100"/>
      <c r="N5100" t="s">
        <v>3091</v>
      </c>
      <c r="O5100" t="s">
        <v>3092</v>
      </c>
      <c r="P5100" t="s">
        <v>3093</v>
      </c>
      <c r="R5100" t="s">
        <v>3094</v>
      </c>
    </row>
    <row r="5101" spans="1:18" x14ac:dyDescent="0.25">
      <c r="A5101">
        <v>38388400</v>
      </c>
      <c r="B5101" t="s">
        <v>3089</v>
      </c>
      <c r="D5101" t="s">
        <v>3090</v>
      </c>
      <c r="F5101">
        <v>1</v>
      </c>
      <c r="G5101">
        <v>0</v>
      </c>
      <c r="H5101">
        <v>29.5</v>
      </c>
      <c r="I5101">
        <v>29.5</v>
      </c>
      <c r="K5101"/>
      <c r="N5101" t="s">
        <v>3091</v>
      </c>
      <c r="O5101" t="s">
        <v>3092</v>
      </c>
      <c r="P5101" t="s">
        <v>3093</v>
      </c>
      <c r="R5101" t="s">
        <v>3094</v>
      </c>
    </row>
    <row r="5102" spans="1:18" x14ac:dyDescent="0.25">
      <c r="A5102">
        <v>38388500</v>
      </c>
      <c r="B5102" t="s">
        <v>3089</v>
      </c>
      <c r="D5102" t="s">
        <v>3090</v>
      </c>
      <c r="F5102">
        <v>1</v>
      </c>
      <c r="G5102">
        <v>0</v>
      </c>
      <c r="H5102">
        <v>33</v>
      </c>
      <c r="I5102">
        <v>33</v>
      </c>
      <c r="K5102"/>
      <c r="N5102" t="s">
        <v>3091</v>
      </c>
      <c r="O5102" t="s">
        <v>3092</v>
      </c>
      <c r="P5102" t="s">
        <v>3093</v>
      </c>
      <c r="R5102" t="s">
        <v>3094</v>
      </c>
    </row>
    <row r="5103" spans="1:18" x14ac:dyDescent="0.25">
      <c r="A5103">
        <v>40011500</v>
      </c>
      <c r="B5103" t="s">
        <v>3089</v>
      </c>
      <c r="D5103" t="s">
        <v>3090</v>
      </c>
      <c r="F5103">
        <v>1</v>
      </c>
      <c r="G5103">
        <v>0</v>
      </c>
      <c r="H5103">
        <v>0</v>
      </c>
      <c r="I5103"/>
      <c r="K5103"/>
      <c r="N5103" t="s">
        <v>3091</v>
      </c>
      <c r="O5103" t="s">
        <v>3092</v>
      </c>
      <c r="P5103" t="s">
        <v>3093</v>
      </c>
      <c r="R5103" t="s">
        <v>3094</v>
      </c>
    </row>
    <row r="5104" spans="1:18" x14ac:dyDescent="0.25">
      <c r="A5104">
        <v>40011800</v>
      </c>
      <c r="B5104" t="s">
        <v>3089</v>
      </c>
      <c r="D5104" t="s">
        <v>3090</v>
      </c>
      <c r="F5104">
        <v>1</v>
      </c>
      <c r="G5104">
        <v>0</v>
      </c>
      <c r="H5104">
        <v>0</v>
      </c>
      <c r="I5104">
        <v>0</v>
      </c>
      <c r="K5104"/>
      <c r="N5104" t="s">
        <v>3091</v>
      </c>
      <c r="O5104" t="s">
        <v>3092</v>
      </c>
      <c r="P5104" t="s">
        <v>3093</v>
      </c>
      <c r="R5104" t="s">
        <v>3094</v>
      </c>
    </row>
    <row r="5105" spans="1:18" x14ac:dyDescent="0.25">
      <c r="A5105">
        <v>40022000</v>
      </c>
      <c r="B5105" t="s">
        <v>3089</v>
      </c>
      <c r="D5105" t="s">
        <v>3090</v>
      </c>
      <c r="F5105">
        <v>1</v>
      </c>
      <c r="G5105">
        <v>0</v>
      </c>
      <c r="H5105">
        <v>62</v>
      </c>
      <c r="I5105">
        <v>62</v>
      </c>
      <c r="K5105"/>
      <c r="N5105" t="s">
        <v>3091</v>
      </c>
      <c r="O5105" t="s">
        <v>3092</v>
      </c>
      <c r="P5105" t="s">
        <v>3093</v>
      </c>
      <c r="R5105" t="s">
        <v>3094</v>
      </c>
    </row>
    <row r="5106" spans="1:18" x14ac:dyDescent="0.25">
      <c r="A5106">
        <v>40032600</v>
      </c>
      <c r="B5106" t="s">
        <v>3089</v>
      </c>
      <c r="D5106" t="s">
        <v>3090</v>
      </c>
      <c r="F5106">
        <v>1</v>
      </c>
      <c r="G5106">
        <v>0</v>
      </c>
      <c r="H5106">
        <v>2.9049999999999998</v>
      </c>
      <c r="I5106">
        <v>2.9049999999999998</v>
      </c>
      <c r="K5106"/>
      <c r="N5106" t="s">
        <v>3091</v>
      </c>
      <c r="O5106" t="s">
        <v>3092</v>
      </c>
      <c r="P5106" t="s">
        <v>3093</v>
      </c>
      <c r="R5106" t="s">
        <v>3094</v>
      </c>
    </row>
    <row r="5107" spans="1:18" x14ac:dyDescent="0.25">
      <c r="A5107">
        <v>40083300</v>
      </c>
      <c r="B5107" t="s">
        <v>3089</v>
      </c>
      <c r="D5107" t="s">
        <v>3090</v>
      </c>
      <c r="F5107">
        <v>1</v>
      </c>
      <c r="G5107">
        <v>0</v>
      </c>
      <c r="H5107">
        <v>5.78</v>
      </c>
      <c r="I5107">
        <v>5.78</v>
      </c>
      <c r="K5107"/>
      <c r="N5107" t="s">
        <v>3091</v>
      </c>
      <c r="O5107" t="s">
        <v>3092</v>
      </c>
      <c r="P5107" t="s">
        <v>3093</v>
      </c>
      <c r="R5107" t="s">
        <v>3094</v>
      </c>
    </row>
    <row r="5108" spans="1:18" x14ac:dyDescent="0.25">
      <c r="A5108">
        <v>40083400</v>
      </c>
      <c r="B5108" t="s">
        <v>3089</v>
      </c>
      <c r="D5108" t="s">
        <v>3090</v>
      </c>
      <c r="F5108">
        <v>1</v>
      </c>
      <c r="G5108">
        <v>0</v>
      </c>
      <c r="H5108">
        <v>45.454999999999998</v>
      </c>
      <c r="I5108">
        <v>45.454999999999998</v>
      </c>
      <c r="K5108"/>
      <c r="N5108" t="s">
        <v>3091</v>
      </c>
      <c r="O5108" t="s">
        <v>3092</v>
      </c>
      <c r="P5108" t="s">
        <v>3093</v>
      </c>
      <c r="R5108" t="s">
        <v>3094</v>
      </c>
    </row>
    <row r="5109" spans="1:18" x14ac:dyDescent="0.25">
      <c r="A5109">
        <v>40091000</v>
      </c>
      <c r="B5109" t="s">
        <v>3089</v>
      </c>
      <c r="D5109" t="s">
        <v>3090</v>
      </c>
      <c r="F5109">
        <v>1</v>
      </c>
      <c r="G5109">
        <v>0</v>
      </c>
      <c r="H5109">
        <v>3</v>
      </c>
      <c r="I5109">
        <v>3</v>
      </c>
      <c r="K5109"/>
      <c r="N5109" t="s">
        <v>3091</v>
      </c>
      <c r="O5109" t="s">
        <v>3092</v>
      </c>
      <c r="P5109" t="s">
        <v>3093</v>
      </c>
      <c r="R5109" t="s">
        <v>3094</v>
      </c>
    </row>
    <row r="5110" spans="1:18" x14ac:dyDescent="0.25">
      <c r="A5110">
        <v>40091100</v>
      </c>
      <c r="B5110" t="s">
        <v>3089</v>
      </c>
      <c r="D5110" t="s">
        <v>3090</v>
      </c>
      <c r="F5110">
        <v>1</v>
      </c>
      <c r="G5110">
        <v>0</v>
      </c>
      <c r="H5110">
        <v>2.0699999999999998</v>
      </c>
      <c r="I5110">
        <v>2.0699999999999998</v>
      </c>
      <c r="K5110"/>
      <c r="N5110" t="s">
        <v>3091</v>
      </c>
      <c r="O5110" t="s">
        <v>3092</v>
      </c>
      <c r="P5110" t="s">
        <v>3093</v>
      </c>
      <c r="R5110" t="s">
        <v>3094</v>
      </c>
    </row>
    <row r="5111" spans="1:18" x14ac:dyDescent="0.25">
      <c r="A5111">
        <v>40093100</v>
      </c>
      <c r="B5111" t="s">
        <v>3089</v>
      </c>
      <c r="D5111" t="s">
        <v>3090</v>
      </c>
      <c r="F5111">
        <v>1</v>
      </c>
      <c r="G5111">
        <v>0</v>
      </c>
      <c r="H5111">
        <v>3.77</v>
      </c>
      <c r="I5111">
        <v>3.77</v>
      </c>
      <c r="K5111"/>
      <c r="N5111" t="s">
        <v>3091</v>
      </c>
      <c r="O5111" t="s">
        <v>3092</v>
      </c>
      <c r="P5111" t="s">
        <v>3093</v>
      </c>
      <c r="R5111" t="s">
        <v>3094</v>
      </c>
    </row>
    <row r="5112" spans="1:18" x14ac:dyDescent="0.25">
      <c r="A5112">
        <v>40093200</v>
      </c>
      <c r="B5112" t="s">
        <v>3089</v>
      </c>
      <c r="D5112" t="s">
        <v>3090</v>
      </c>
      <c r="F5112">
        <v>1</v>
      </c>
      <c r="G5112">
        <v>0</v>
      </c>
      <c r="H5112">
        <v>3.91</v>
      </c>
      <c r="I5112">
        <v>3.91</v>
      </c>
      <c r="K5112"/>
      <c r="N5112" t="s">
        <v>3091</v>
      </c>
      <c r="O5112" t="s">
        <v>3092</v>
      </c>
      <c r="P5112" t="s">
        <v>3093</v>
      </c>
      <c r="R5112" t="s">
        <v>3094</v>
      </c>
    </row>
    <row r="5113" spans="1:18" x14ac:dyDescent="0.25">
      <c r="A5113">
        <v>40095300</v>
      </c>
      <c r="B5113" t="s">
        <v>3089</v>
      </c>
      <c r="D5113" t="s">
        <v>3090</v>
      </c>
      <c r="F5113">
        <v>1</v>
      </c>
      <c r="G5113">
        <v>0</v>
      </c>
      <c r="H5113">
        <v>2.3470833333333299</v>
      </c>
      <c r="I5113">
        <v>2.3470833333333299</v>
      </c>
      <c r="K5113"/>
      <c r="N5113" t="s">
        <v>3091</v>
      </c>
      <c r="O5113" t="s">
        <v>3092</v>
      </c>
      <c r="P5113" t="s">
        <v>3093</v>
      </c>
      <c r="R5113" t="s">
        <v>3094</v>
      </c>
    </row>
    <row r="5114" spans="1:18" x14ac:dyDescent="0.25">
      <c r="A5114">
        <v>40116500</v>
      </c>
      <c r="B5114" t="s">
        <v>3089</v>
      </c>
      <c r="D5114" t="s">
        <v>3090</v>
      </c>
      <c r="F5114">
        <v>1</v>
      </c>
      <c r="G5114">
        <v>0</v>
      </c>
      <c r="H5114">
        <v>2.7311000000000001</v>
      </c>
      <c r="I5114">
        <v>2.7311000000000001</v>
      </c>
      <c r="K5114"/>
      <c r="N5114" t="s">
        <v>3091</v>
      </c>
      <c r="O5114" t="s">
        <v>3092</v>
      </c>
      <c r="P5114" t="s">
        <v>3093</v>
      </c>
      <c r="R5114" t="s">
        <v>3094</v>
      </c>
    </row>
    <row r="5115" spans="1:18" x14ac:dyDescent="0.25">
      <c r="A5115">
        <v>40116600</v>
      </c>
      <c r="B5115" t="s">
        <v>3089</v>
      </c>
      <c r="D5115" t="s">
        <v>3090</v>
      </c>
      <c r="F5115">
        <v>1</v>
      </c>
      <c r="G5115">
        <v>0</v>
      </c>
      <c r="H5115">
        <v>4.2428999999999997</v>
      </c>
      <c r="I5115">
        <v>4.2428999999999997</v>
      </c>
      <c r="K5115"/>
      <c r="N5115" t="s">
        <v>3091</v>
      </c>
      <c r="O5115" t="s">
        <v>3092</v>
      </c>
      <c r="P5115" t="s">
        <v>3093</v>
      </c>
      <c r="R5115" t="s">
        <v>3094</v>
      </c>
    </row>
    <row r="5116" spans="1:18" x14ac:dyDescent="0.25">
      <c r="A5116">
        <v>40201600</v>
      </c>
      <c r="B5116" t="s">
        <v>3089</v>
      </c>
      <c r="D5116" t="s">
        <v>3090</v>
      </c>
      <c r="F5116">
        <v>1</v>
      </c>
      <c r="G5116">
        <v>0</v>
      </c>
      <c r="H5116">
        <v>0</v>
      </c>
      <c r="I5116">
        <v>0</v>
      </c>
      <c r="K5116"/>
      <c r="N5116" t="s">
        <v>3091</v>
      </c>
      <c r="O5116" t="s">
        <v>3092</v>
      </c>
      <c r="P5116" t="s">
        <v>3093</v>
      </c>
      <c r="R5116" t="s">
        <v>3094</v>
      </c>
    </row>
    <row r="5117" spans="1:18" x14ac:dyDescent="0.25">
      <c r="A5117">
        <v>40206900</v>
      </c>
      <c r="B5117" t="s">
        <v>3089</v>
      </c>
      <c r="D5117" t="s">
        <v>3090</v>
      </c>
      <c r="F5117">
        <v>1</v>
      </c>
      <c r="G5117">
        <v>0</v>
      </c>
      <c r="H5117">
        <v>8</v>
      </c>
      <c r="I5117">
        <v>8</v>
      </c>
      <c r="K5117"/>
      <c r="N5117" t="s">
        <v>3091</v>
      </c>
      <c r="O5117" t="s">
        <v>3092</v>
      </c>
      <c r="P5117" t="s">
        <v>3093</v>
      </c>
      <c r="R5117" t="s">
        <v>3094</v>
      </c>
    </row>
    <row r="5118" spans="1:18" x14ac:dyDescent="0.25">
      <c r="A5118">
        <v>40207000</v>
      </c>
      <c r="B5118" t="s">
        <v>3089</v>
      </c>
      <c r="D5118" t="s">
        <v>3090</v>
      </c>
      <c r="F5118">
        <v>1</v>
      </c>
      <c r="G5118">
        <v>0</v>
      </c>
      <c r="H5118">
        <v>0</v>
      </c>
      <c r="I5118">
        <v>0</v>
      </c>
      <c r="K5118"/>
      <c r="N5118" t="s">
        <v>3091</v>
      </c>
      <c r="O5118" t="s">
        <v>3092</v>
      </c>
      <c r="P5118" t="s">
        <v>3093</v>
      </c>
      <c r="R5118" t="s">
        <v>3094</v>
      </c>
    </row>
    <row r="5119" spans="1:18" x14ac:dyDescent="0.25">
      <c r="A5119">
        <v>40207100</v>
      </c>
      <c r="B5119" t="s">
        <v>3089</v>
      </c>
      <c r="D5119" t="s">
        <v>3090</v>
      </c>
      <c r="F5119">
        <v>1</v>
      </c>
      <c r="G5119">
        <v>0</v>
      </c>
      <c r="H5119">
        <v>13.7542857142857</v>
      </c>
      <c r="I5119">
        <v>13.7542857142857</v>
      </c>
      <c r="K5119"/>
      <c r="N5119" t="s">
        <v>3091</v>
      </c>
      <c r="O5119" t="s">
        <v>3092</v>
      </c>
      <c r="P5119" t="s">
        <v>3093</v>
      </c>
      <c r="R5119" t="s">
        <v>3094</v>
      </c>
    </row>
    <row r="5120" spans="1:18" x14ac:dyDescent="0.25">
      <c r="A5120">
        <v>40207200</v>
      </c>
      <c r="B5120" t="s">
        <v>3089</v>
      </c>
      <c r="D5120" t="s">
        <v>3090</v>
      </c>
      <c r="F5120">
        <v>1</v>
      </c>
      <c r="G5120">
        <v>0</v>
      </c>
      <c r="H5120">
        <v>92.98</v>
      </c>
      <c r="I5120">
        <v>92.98</v>
      </c>
      <c r="K5120"/>
      <c r="N5120" t="s">
        <v>3091</v>
      </c>
      <c r="O5120" t="s">
        <v>3092</v>
      </c>
      <c r="P5120" t="s">
        <v>3093</v>
      </c>
      <c r="R5120" t="s">
        <v>3094</v>
      </c>
    </row>
    <row r="5121" spans="1:18" x14ac:dyDescent="0.25">
      <c r="A5121">
        <v>40207300</v>
      </c>
      <c r="B5121" t="s">
        <v>3089</v>
      </c>
      <c r="D5121" t="s">
        <v>3090</v>
      </c>
      <c r="F5121">
        <v>1</v>
      </c>
      <c r="G5121">
        <v>0</v>
      </c>
      <c r="H5121">
        <v>0</v>
      </c>
      <c r="I5121">
        <v>0</v>
      </c>
      <c r="K5121"/>
      <c r="N5121" t="s">
        <v>3091</v>
      </c>
      <c r="O5121" t="s">
        <v>3092</v>
      </c>
      <c r="P5121" t="s">
        <v>3093</v>
      </c>
      <c r="R5121" t="s">
        <v>3094</v>
      </c>
    </row>
    <row r="5122" spans="1:18" x14ac:dyDescent="0.25">
      <c r="A5122">
        <v>40207400</v>
      </c>
      <c r="B5122" t="s">
        <v>3089</v>
      </c>
      <c r="D5122" t="s">
        <v>3090</v>
      </c>
      <c r="F5122">
        <v>1</v>
      </c>
      <c r="G5122">
        <v>0</v>
      </c>
      <c r="H5122">
        <v>0</v>
      </c>
      <c r="I5122">
        <v>0</v>
      </c>
      <c r="K5122"/>
      <c r="N5122" t="s">
        <v>3091</v>
      </c>
      <c r="O5122" t="s">
        <v>3092</v>
      </c>
      <c r="P5122" t="s">
        <v>3093</v>
      </c>
      <c r="R5122" t="s">
        <v>3094</v>
      </c>
    </row>
    <row r="5123" spans="1:18" x14ac:dyDescent="0.25">
      <c r="A5123">
        <v>40207500</v>
      </c>
      <c r="B5123" t="s">
        <v>3089</v>
      </c>
      <c r="D5123" t="s">
        <v>3090</v>
      </c>
      <c r="F5123">
        <v>1</v>
      </c>
      <c r="G5123">
        <v>0</v>
      </c>
      <c r="H5123">
        <v>0</v>
      </c>
      <c r="I5123">
        <v>0</v>
      </c>
      <c r="K5123"/>
      <c r="N5123" t="s">
        <v>3091</v>
      </c>
      <c r="O5123" t="s">
        <v>3092</v>
      </c>
      <c r="P5123" t="s">
        <v>3093</v>
      </c>
      <c r="R5123" t="s">
        <v>3094</v>
      </c>
    </row>
    <row r="5124" spans="1:18" x14ac:dyDescent="0.25">
      <c r="A5124">
        <v>40207600</v>
      </c>
      <c r="B5124" t="s">
        <v>3089</v>
      </c>
      <c r="D5124" t="s">
        <v>3090</v>
      </c>
      <c r="F5124">
        <v>1</v>
      </c>
      <c r="G5124">
        <v>0</v>
      </c>
      <c r="H5124">
        <v>0</v>
      </c>
      <c r="I5124">
        <v>0</v>
      </c>
      <c r="K5124"/>
      <c r="N5124" t="s">
        <v>3091</v>
      </c>
      <c r="O5124" t="s">
        <v>3092</v>
      </c>
      <c r="P5124" t="s">
        <v>3093</v>
      </c>
      <c r="R5124" t="s">
        <v>3094</v>
      </c>
    </row>
    <row r="5125" spans="1:18" x14ac:dyDescent="0.25">
      <c r="A5125">
        <v>40304900</v>
      </c>
      <c r="B5125" t="s">
        <v>3089</v>
      </c>
      <c r="D5125" t="s">
        <v>3090</v>
      </c>
      <c r="F5125">
        <v>1</v>
      </c>
      <c r="G5125">
        <v>0</v>
      </c>
      <c r="H5125">
        <v>0</v>
      </c>
      <c r="I5125">
        <v>0</v>
      </c>
      <c r="K5125"/>
      <c r="N5125" t="s">
        <v>3091</v>
      </c>
      <c r="O5125" t="s">
        <v>3092</v>
      </c>
      <c r="P5125" t="s">
        <v>3093</v>
      </c>
      <c r="R5125" t="s">
        <v>3094</v>
      </c>
    </row>
    <row r="5126" spans="1:18" x14ac:dyDescent="0.25">
      <c r="A5126">
        <v>40306100</v>
      </c>
      <c r="B5126" t="s">
        <v>3089</v>
      </c>
      <c r="D5126" t="s">
        <v>3090</v>
      </c>
      <c r="F5126">
        <v>1</v>
      </c>
      <c r="G5126">
        <v>0</v>
      </c>
      <c r="H5126">
        <v>0</v>
      </c>
      <c r="I5126">
        <v>0</v>
      </c>
      <c r="K5126"/>
      <c r="N5126" t="s">
        <v>3091</v>
      </c>
      <c r="O5126" t="s">
        <v>3092</v>
      </c>
      <c r="P5126" t="s">
        <v>3093</v>
      </c>
      <c r="R5126" t="s">
        <v>3094</v>
      </c>
    </row>
    <row r="5127" spans="1:18" x14ac:dyDescent="0.25">
      <c r="A5127">
        <v>40308400</v>
      </c>
      <c r="B5127" t="s">
        <v>3089</v>
      </c>
      <c r="D5127" t="s">
        <v>3090</v>
      </c>
      <c r="F5127">
        <v>1</v>
      </c>
      <c r="G5127">
        <v>0</v>
      </c>
      <c r="H5127">
        <v>0</v>
      </c>
      <c r="I5127">
        <v>0</v>
      </c>
      <c r="K5127"/>
      <c r="N5127" t="s">
        <v>3091</v>
      </c>
      <c r="O5127" t="s">
        <v>3092</v>
      </c>
      <c r="P5127" t="s">
        <v>3093</v>
      </c>
      <c r="R5127" t="s">
        <v>3094</v>
      </c>
    </row>
    <row r="5128" spans="1:18" x14ac:dyDescent="0.25">
      <c r="A5128">
        <v>40315600</v>
      </c>
      <c r="B5128" t="s">
        <v>3089</v>
      </c>
      <c r="D5128" t="s">
        <v>3090</v>
      </c>
      <c r="F5128">
        <v>1</v>
      </c>
      <c r="G5128">
        <v>0</v>
      </c>
      <c r="H5128">
        <v>0</v>
      </c>
      <c r="I5128">
        <v>0</v>
      </c>
      <c r="K5128"/>
      <c r="N5128" t="s">
        <v>3091</v>
      </c>
      <c r="O5128" t="s">
        <v>3092</v>
      </c>
      <c r="P5128" t="s">
        <v>3093</v>
      </c>
      <c r="R5128" t="s">
        <v>3094</v>
      </c>
    </row>
    <row r="5129" spans="1:18" x14ac:dyDescent="0.25">
      <c r="A5129">
        <v>40315700</v>
      </c>
      <c r="B5129" t="s">
        <v>3089</v>
      </c>
      <c r="D5129" t="s">
        <v>3090</v>
      </c>
      <c r="F5129">
        <v>1</v>
      </c>
      <c r="G5129">
        <v>0</v>
      </c>
      <c r="H5129">
        <v>0</v>
      </c>
      <c r="I5129">
        <v>0</v>
      </c>
      <c r="K5129"/>
      <c r="N5129" t="s">
        <v>3091</v>
      </c>
      <c r="O5129" t="s">
        <v>3092</v>
      </c>
      <c r="P5129" t="s">
        <v>3093</v>
      </c>
      <c r="R5129" t="s">
        <v>3094</v>
      </c>
    </row>
    <row r="5130" spans="1:18" x14ac:dyDescent="0.25">
      <c r="A5130">
        <v>40504700</v>
      </c>
      <c r="B5130" t="s">
        <v>3089</v>
      </c>
      <c r="D5130" t="s">
        <v>3090</v>
      </c>
      <c r="F5130">
        <v>1</v>
      </c>
      <c r="G5130">
        <v>0</v>
      </c>
      <c r="H5130">
        <v>3.9</v>
      </c>
      <c r="I5130">
        <v>3.9</v>
      </c>
      <c r="K5130"/>
      <c r="N5130" t="s">
        <v>3091</v>
      </c>
      <c r="O5130" t="s">
        <v>3092</v>
      </c>
      <c r="P5130" t="s">
        <v>3093</v>
      </c>
      <c r="R5130" t="s">
        <v>3094</v>
      </c>
    </row>
    <row r="5131" spans="1:18" x14ac:dyDescent="0.25">
      <c r="A5131">
        <v>40504800</v>
      </c>
      <c r="B5131" t="s">
        <v>3089</v>
      </c>
      <c r="D5131" t="s">
        <v>3090</v>
      </c>
      <c r="F5131">
        <v>1</v>
      </c>
      <c r="G5131">
        <v>0</v>
      </c>
      <c r="H5131">
        <v>30.919799999999999</v>
      </c>
      <c r="I5131">
        <v>30.919799999999999</v>
      </c>
      <c r="K5131"/>
      <c r="N5131" t="s">
        <v>3091</v>
      </c>
      <c r="O5131" t="s">
        <v>3092</v>
      </c>
      <c r="P5131" t="s">
        <v>3093</v>
      </c>
      <c r="R5131" t="s">
        <v>3094</v>
      </c>
    </row>
    <row r="5132" spans="1:18" x14ac:dyDescent="0.25">
      <c r="A5132">
        <v>40600104</v>
      </c>
      <c r="B5132" t="s">
        <v>3089</v>
      </c>
      <c r="D5132" t="s">
        <v>3090</v>
      </c>
      <c r="F5132">
        <v>1</v>
      </c>
      <c r="G5132">
        <v>0</v>
      </c>
      <c r="H5132">
        <v>0</v>
      </c>
      <c r="I5132">
        <v>0</v>
      </c>
      <c r="K5132"/>
      <c r="N5132" t="s">
        <v>3091</v>
      </c>
      <c r="O5132" t="s">
        <v>3092</v>
      </c>
      <c r="P5132" t="s">
        <v>3093</v>
      </c>
      <c r="R5132" t="s">
        <v>3094</v>
      </c>
    </row>
    <row r="5133" spans="1:18" x14ac:dyDescent="0.25">
      <c r="A5133">
        <v>40600105</v>
      </c>
      <c r="B5133" t="s">
        <v>3089</v>
      </c>
      <c r="D5133" t="s">
        <v>3090</v>
      </c>
      <c r="F5133">
        <v>1</v>
      </c>
      <c r="G5133">
        <v>0</v>
      </c>
      <c r="H5133">
        <v>0</v>
      </c>
      <c r="I5133">
        <v>0</v>
      </c>
      <c r="K5133"/>
      <c r="N5133" t="s">
        <v>3091</v>
      </c>
      <c r="O5133" t="s">
        <v>3092</v>
      </c>
      <c r="P5133" t="s">
        <v>3093</v>
      </c>
      <c r="R5133" t="s">
        <v>3094</v>
      </c>
    </row>
    <row r="5134" spans="1:18" x14ac:dyDescent="0.25">
      <c r="A5134">
        <v>40601300</v>
      </c>
      <c r="B5134" t="s">
        <v>3089</v>
      </c>
      <c r="D5134" t="s">
        <v>3090</v>
      </c>
      <c r="F5134">
        <v>1</v>
      </c>
      <c r="G5134">
        <v>0</v>
      </c>
      <c r="H5134">
        <v>0</v>
      </c>
      <c r="I5134">
        <v>0</v>
      </c>
      <c r="K5134"/>
      <c r="N5134" t="s">
        <v>3091</v>
      </c>
      <c r="O5134" t="s">
        <v>3092</v>
      </c>
      <c r="P5134" t="s">
        <v>3093</v>
      </c>
      <c r="R5134" t="s">
        <v>3094</v>
      </c>
    </row>
    <row r="5135" spans="1:18" x14ac:dyDescent="0.25">
      <c r="A5135">
        <v>40601500</v>
      </c>
      <c r="B5135" t="s">
        <v>3089</v>
      </c>
      <c r="D5135" t="s">
        <v>3090</v>
      </c>
      <c r="F5135">
        <v>1</v>
      </c>
      <c r="G5135">
        <v>0</v>
      </c>
      <c r="H5135">
        <v>0</v>
      </c>
      <c r="I5135">
        <v>0</v>
      </c>
      <c r="K5135"/>
      <c r="N5135" t="s">
        <v>3091</v>
      </c>
      <c r="O5135" t="s">
        <v>3092</v>
      </c>
      <c r="P5135" t="s">
        <v>3093</v>
      </c>
      <c r="R5135" t="s">
        <v>3094</v>
      </c>
    </row>
    <row r="5136" spans="1:18" x14ac:dyDescent="0.25">
      <c r="A5136">
        <v>40602600</v>
      </c>
      <c r="B5136" t="s">
        <v>3089</v>
      </c>
      <c r="D5136" t="s">
        <v>3090</v>
      </c>
      <c r="F5136">
        <v>1</v>
      </c>
      <c r="G5136">
        <v>0</v>
      </c>
      <c r="H5136">
        <v>2.6528999999999998</v>
      </c>
      <c r="I5136">
        <v>2.6528999999999998</v>
      </c>
      <c r="K5136"/>
      <c r="N5136" t="s">
        <v>3091</v>
      </c>
      <c r="O5136" t="s">
        <v>3092</v>
      </c>
      <c r="P5136" t="s">
        <v>3093</v>
      </c>
      <c r="R5136" t="s">
        <v>3094</v>
      </c>
    </row>
    <row r="5137" spans="1:18" x14ac:dyDescent="0.25">
      <c r="A5137">
        <v>40604002</v>
      </c>
      <c r="B5137" t="s">
        <v>3089</v>
      </c>
      <c r="D5137" t="s">
        <v>3090</v>
      </c>
      <c r="F5137">
        <v>1</v>
      </c>
      <c r="G5137">
        <v>0</v>
      </c>
      <c r="H5137">
        <v>8.8883333333333301</v>
      </c>
      <c r="I5137">
        <v>8.8883333333333301</v>
      </c>
      <c r="K5137"/>
      <c r="N5137" t="s">
        <v>3091</v>
      </c>
      <c r="O5137" t="s">
        <v>3092</v>
      </c>
      <c r="P5137" t="s">
        <v>3093</v>
      </c>
      <c r="R5137" t="s">
        <v>3094</v>
      </c>
    </row>
    <row r="5138" spans="1:18" x14ac:dyDescent="0.25">
      <c r="A5138">
        <v>40604200</v>
      </c>
      <c r="B5138" t="s">
        <v>3089</v>
      </c>
      <c r="D5138" t="s">
        <v>3090</v>
      </c>
      <c r="F5138">
        <v>1</v>
      </c>
      <c r="G5138">
        <v>0</v>
      </c>
      <c r="H5138">
        <v>0</v>
      </c>
      <c r="I5138">
        <v>0</v>
      </c>
      <c r="K5138"/>
      <c r="N5138" t="s">
        <v>3091</v>
      </c>
      <c r="O5138" t="s">
        <v>3092</v>
      </c>
      <c r="P5138" t="s">
        <v>3093</v>
      </c>
      <c r="R5138" t="s">
        <v>3094</v>
      </c>
    </row>
    <row r="5139" spans="1:18" x14ac:dyDescent="0.25">
      <c r="A5139">
        <v>40604900</v>
      </c>
      <c r="B5139" t="s">
        <v>3089</v>
      </c>
      <c r="D5139" t="s">
        <v>3090</v>
      </c>
      <c r="F5139">
        <v>1</v>
      </c>
      <c r="G5139">
        <v>0</v>
      </c>
      <c r="H5139">
        <v>0</v>
      </c>
      <c r="I5139">
        <v>0</v>
      </c>
      <c r="K5139"/>
      <c r="N5139" t="s">
        <v>3091</v>
      </c>
      <c r="O5139" t="s">
        <v>3092</v>
      </c>
      <c r="P5139" t="s">
        <v>3093</v>
      </c>
      <c r="R5139" t="s">
        <v>3094</v>
      </c>
    </row>
    <row r="5140" spans="1:18" x14ac:dyDescent="0.25">
      <c r="A5140">
        <v>40606300</v>
      </c>
      <c r="B5140" t="s">
        <v>3089</v>
      </c>
      <c r="D5140" t="s">
        <v>3090</v>
      </c>
      <c r="F5140">
        <v>1</v>
      </c>
      <c r="G5140">
        <v>0</v>
      </c>
      <c r="H5140">
        <v>0</v>
      </c>
      <c r="I5140">
        <v>0</v>
      </c>
      <c r="K5140"/>
      <c r="N5140" t="s">
        <v>3091</v>
      </c>
      <c r="O5140" t="s">
        <v>3092</v>
      </c>
      <c r="P5140" t="s">
        <v>3093</v>
      </c>
      <c r="R5140" t="s">
        <v>3094</v>
      </c>
    </row>
    <row r="5141" spans="1:18" x14ac:dyDescent="0.25">
      <c r="A5141">
        <v>40606600</v>
      </c>
      <c r="B5141" t="s">
        <v>3089</v>
      </c>
      <c r="D5141" t="s">
        <v>3090</v>
      </c>
      <c r="F5141">
        <v>1</v>
      </c>
      <c r="G5141">
        <v>0</v>
      </c>
      <c r="H5141">
        <v>0</v>
      </c>
      <c r="I5141">
        <v>0</v>
      </c>
      <c r="K5141"/>
      <c r="N5141" t="s">
        <v>3091</v>
      </c>
      <c r="O5141" t="s">
        <v>3092</v>
      </c>
      <c r="P5141" t="s">
        <v>3093</v>
      </c>
      <c r="R5141" t="s">
        <v>3094</v>
      </c>
    </row>
    <row r="5142" spans="1:18" x14ac:dyDescent="0.25">
      <c r="A5142">
        <v>40608700</v>
      </c>
      <c r="B5142" t="s">
        <v>3089</v>
      </c>
      <c r="D5142" t="s">
        <v>3090</v>
      </c>
      <c r="F5142">
        <v>1</v>
      </c>
      <c r="G5142">
        <v>0</v>
      </c>
      <c r="H5142">
        <v>0</v>
      </c>
      <c r="I5142">
        <v>0</v>
      </c>
      <c r="K5142"/>
      <c r="N5142" t="s">
        <v>3091</v>
      </c>
      <c r="O5142" t="s">
        <v>3092</v>
      </c>
      <c r="P5142" t="s">
        <v>3093</v>
      </c>
      <c r="R5142" t="s">
        <v>3094</v>
      </c>
    </row>
    <row r="5143" spans="1:18" x14ac:dyDescent="0.25">
      <c r="A5143">
        <v>40610200</v>
      </c>
      <c r="B5143" t="s">
        <v>3089</v>
      </c>
      <c r="D5143" t="s">
        <v>3090</v>
      </c>
      <c r="F5143">
        <v>1</v>
      </c>
      <c r="G5143">
        <v>0</v>
      </c>
      <c r="H5143">
        <v>0</v>
      </c>
      <c r="I5143">
        <v>0</v>
      </c>
      <c r="K5143"/>
      <c r="N5143" t="s">
        <v>3091</v>
      </c>
      <c r="O5143" t="s">
        <v>3092</v>
      </c>
      <c r="P5143" t="s">
        <v>3093</v>
      </c>
      <c r="R5143" t="s">
        <v>3094</v>
      </c>
    </row>
    <row r="5144" spans="1:18" x14ac:dyDescent="0.25">
      <c r="A5144">
        <v>40610400</v>
      </c>
      <c r="B5144" t="s">
        <v>3089</v>
      </c>
      <c r="D5144" t="s">
        <v>3090</v>
      </c>
      <c r="F5144">
        <v>1</v>
      </c>
      <c r="G5144">
        <v>0</v>
      </c>
      <c r="H5144">
        <v>3.97</v>
      </c>
      <c r="I5144">
        <v>3.97</v>
      </c>
      <c r="K5144"/>
      <c r="N5144" t="s">
        <v>3091</v>
      </c>
      <c r="O5144" t="s">
        <v>3092</v>
      </c>
      <c r="P5144" t="s">
        <v>3093</v>
      </c>
      <c r="R5144" t="s">
        <v>3094</v>
      </c>
    </row>
    <row r="5145" spans="1:18" x14ac:dyDescent="0.25">
      <c r="A5145">
        <v>40610500</v>
      </c>
      <c r="B5145" t="s">
        <v>3089</v>
      </c>
      <c r="D5145" t="s">
        <v>3090</v>
      </c>
      <c r="F5145">
        <v>1</v>
      </c>
      <c r="G5145">
        <v>0</v>
      </c>
      <c r="H5145">
        <v>8</v>
      </c>
      <c r="I5145">
        <v>8</v>
      </c>
      <c r="K5145"/>
      <c r="N5145" t="s">
        <v>3091</v>
      </c>
      <c r="O5145" t="s">
        <v>3092</v>
      </c>
      <c r="P5145" t="s">
        <v>3093</v>
      </c>
      <c r="R5145" t="s">
        <v>3094</v>
      </c>
    </row>
    <row r="5146" spans="1:18" x14ac:dyDescent="0.25">
      <c r="A5146">
        <v>40610600</v>
      </c>
      <c r="B5146" t="s">
        <v>3089</v>
      </c>
      <c r="D5146" t="s">
        <v>3090</v>
      </c>
      <c r="F5146">
        <v>1</v>
      </c>
      <c r="G5146">
        <v>0</v>
      </c>
      <c r="H5146">
        <v>2.0994999999999999</v>
      </c>
      <c r="I5146">
        <v>2.0994999999999999</v>
      </c>
      <c r="K5146"/>
      <c r="N5146" t="s">
        <v>3091</v>
      </c>
      <c r="O5146" t="s">
        <v>3092</v>
      </c>
      <c r="P5146" t="s">
        <v>3093</v>
      </c>
      <c r="R5146" t="s">
        <v>3094</v>
      </c>
    </row>
    <row r="5147" spans="1:18" x14ac:dyDescent="0.25">
      <c r="A5147">
        <v>40610700</v>
      </c>
      <c r="B5147" t="s">
        <v>3089</v>
      </c>
      <c r="D5147" t="s">
        <v>3090</v>
      </c>
      <c r="F5147">
        <v>1</v>
      </c>
      <c r="G5147">
        <v>0</v>
      </c>
      <c r="H5147">
        <v>4.1474000000000002</v>
      </c>
      <c r="I5147">
        <v>4.1474000000000002</v>
      </c>
      <c r="K5147"/>
      <c r="N5147" t="s">
        <v>3091</v>
      </c>
      <c r="O5147" t="s">
        <v>3092</v>
      </c>
      <c r="P5147" t="s">
        <v>3093</v>
      </c>
      <c r="R5147" t="s">
        <v>3094</v>
      </c>
    </row>
    <row r="5148" spans="1:18" x14ac:dyDescent="0.25">
      <c r="A5148">
        <v>40610800</v>
      </c>
      <c r="B5148" t="s">
        <v>3089</v>
      </c>
      <c r="D5148" t="s">
        <v>3090</v>
      </c>
      <c r="F5148">
        <v>1</v>
      </c>
      <c r="G5148">
        <v>0</v>
      </c>
      <c r="H5148">
        <v>1.9</v>
      </c>
      <c r="I5148">
        <v>1.9</v>
      </c>
      <c r="K5148"/>
      <c r="N5148" t="s">
        <v>3091</v>
      </c>
      <c r="O5148" t="s">
        <v>3092</v>
      </c>
      <c r="P5148" t="s">
        <v>3093</v>
      </c>
      <c r="R5148" t="s">
        <v>3094</v>
      </c>
    </row>
    <row r="5149" spans="1:18" x14ac:dyDescent="0.25">
      <c r="A5149">
        <v>40610900</v>
      </c>
      <c r="B5149" t="s">
        <v>3089</v>
      </c>
      <c r="D5149" t="s">
        <v>3090</v>
      </c>
      <c r="F5149">
        <v>1</v>
      </c>
      <c r="G5149">
        <v>0</v>
      </c>
      <c r="H5149">
        <v>4.8945999999999996</v>
      </c>
      <c r="I5149">
        <v>4.8945999999999996</v>
      </c>
      <c r="K5149"/>
      <c r="N5149" t="s">
        <v>3091</v>
      </c>
      <c r="O5149" t="s">
        <v>3092</v>
      </c>
      <c r="P5149" t="s">
        <v>3093</v>
      </c>
      <c r="R5149" t="s">
        <v>3094</v>
      </c>
    </row>
    <row r="5150" spans="1:18" x14ac:dyDescent="0.25">
      <c r="A5150">
        <v>40611000</v>
      </c>
      <c r="B5150" t="s">
        <v>3089</v>
      </c>
      <c r="D5150" t="s">
        <v>3090</v>
      </c>
      <c r="F5150">
        <v>1</v>
      </c>
      <c r="G5150">
        <v>0</v>
      </c>
      <c r="H5150">
        <v>0</v>
      </c>
      <c r="I5150">
        <v>0</v>
      </c>
      <c r="K5150"/>
      <c r="N5150" t="s">
        <v>3091</v>
      </c>
      <c r="O5150" t="s">
        <v>3092</v>
      </c>
      <c r="P5150" t="s">
        <v>3093</v>
      </c>
      <c r="R5150" t="s">
        <v>3094</v>
      </c>
    </row>
    <row r="5151" spans="1:18" x14ac:dyDescent="0.25">
      <c r="A5151">
        <v>40611200</v>
      </c>
      <c r="B5151" t="s">
        <v>3089</v>
      </c>
      <c r="D5151" t="s">
        <v>3090</v>
      </c>
      <c r="F5151">
        <v>1</v>
      </c>
      <c r="G5151">
        <v>0</v>
      </c>
      <c r="H5151">
        <v>0</v>
      </c>
      <c r="I5151">
        <v>0</v>
      </c>
      <c r="K5151"/>
      <c r="N5151" t="s">
        <v>3091</v>
      </c>
      <c r="O5151" t="s">
        <v>3092</v>
      </c>
      <c r="P5151" t="s">
        <v>3093</v>
      </c>
      <c r="R5151" t="s">
        <v>3094</v>
      </c>
    </row>
    <row r="5152" spans="1:18" x14ac:dyDescent="0.25">
      <c r="A5152">
        <v>40611300</v>
      </c>
      <c r="B5152" t="s">
        <v>3089</v>
      </c>
      <c r="D5152" t="s">
        <v>3090</v>
      </c>
      <c r="F5152">
        <v>1</v>
      </c>
      <c r="G5152">
        <v>0</v>
      </c>
      <c r="H5152">
        <v>0</v>
      </c>
      <c r="I5152">
        <v>0</v>
      </c>
      <c r="K5152"/>
      <c r="N5152" t="s">
        <v>3091</v>
      </c>
      <c r="O5152" t="s">
        <v>3092</v>
      </c>
      <c r="P5152" t="s">
        <v>3093</v>
      </c>
      <c r="R5152" t="s">
        <v>3094</v>
      </c>
    </row>
    <row r="5153" spans="1:18" x14ac:dyDescent="0.25">
      <c r="A5153">
        <v>40611400</v>
      </c>
      <c r="B5153" t="s">
        <v>3089</v>
      </c>
      <c r="D5153" t="s">
        <v>3090</v>
      </c>
      <c r="F5153">
        <v>1</v>
      </c>
      <c r="G5153">
        <v>0</v>
      </c>
      <c r="H5153">
        <v>78.010000000000005</v>
      </c>
      <c r="I5153">
        <v>78.010000000000005</v>
      </c>
      <c r="K5153"/>
      <c r="N5153" t="s">
        <v>3091</v>
      </c>
      <c r="O5153" t="s">
        <v>3092</v>
      </c>
      <c r="P5153" t="s">
        <v>3093</v>
      </c>
      <c r="R5153" t="s">
        <v>3094</v>
      </c>
    </row>
    <row r="5154" spans="1:18" x14ac:dyDescent="0.25">
      <c r="A5154">
        <v>40611500</v>
      </c>
      <c r="B5154" t="s">
        <v>3089</v>
      </c>
      <c r="D5154" t="s">
        <v>3090</v>
      </c>
      <c r="F5154">
        <v>1</v>
      </c>
      <c r="G5154">
        <v>0</v>
      </c>
      <c r="H5154">
        <v>24.150344827586199</v>
      </c>
      <c r="I5154">
        <v>24.150344827586199</v>
      </c>
      <c r="K5154"/>
      <c r="N5154" t="s">
        <v>3091</v>
      </c>
      <c r="O5154" t="s">
        <v>3092</v>
      </c>
      <c r="P5154" t="s">
        <v>3093</v>
      </c>
      <c r="R5154" t="s">
        <v>3094</v>
      </c>
    </row>
    <row r="5155" spans="1:18" x14ac:dyDescent="0.25">
      <c r="A5155">
        <v>40611600</v>
      </c>
      <c r="B5155" t="s">
        <v>3089</v>
      </c>
      <c r="D5155" t="s">
        <v>3090</v>
      </c>
      <c r="F5155">
        <v>1</v>
      </c>
      <c r="G5155">
        <v>0</v>
      </c>
      <c r="H5155">
        <v>4.05</v>
      </c>
      <c r="I5155">
        <v>4.05</v>
      </c>
      <c r="K5155"/>
      <c r="N5155" t="s">
        <v>3091</v>
      </c>
      <c r="O5155" t="s">
        <v>3092</v>
      </c>
      <c r="P5155" t="s">
        <v>3093</v>
      </c>
      <c r="R5155" t="s">
        <v>3094</v>
      </c>
    </row>
    <row r="5156" spans="1:18" x14ac:dyDescent="0.25">
      <c r="A5156">
        <v>40702000</v>
      </c>
      <c r="B5156" t="s">
        <v>3089</v>
      </c>
      <c r="D5156" t="s">
        <v>3090</v>
      </c>
      <c r="F5156">
        <v>1</v>
      </c>
      <c r="G5156">
        <v>0</v>
      </c>
      <c r="H5156">
        <v>0</v>
      </c>
      <c r="I5156">
        <v>0</v>
      </c>
      <c r="K5156"/>
      <c r="N5156" t="s">
        <v>3091</v>
      </c>
      <c r="O5156" t="s">
        <v>3092</v>
      </c>
      <c r="P5156" t="s">
        <v>3093</v>
      </c>
      <c r="R5156" t="s">
        <v>3094</v>
      </c>
    </row>
    <row r="5157" spans="1:18" x14ac:dyDescent="0.25">
      <c r="A5157">
        <v>40703400</v>
      </c>
      <c r="B5157" t="s">
        <v>3089</v>
      </c>
      <c r="D5157" t="s">
        <v>3090</v>
      </c>
      <c r="F5157">
        <v>1</v>
      </c>
      <c r="G5157">
        <v>0</v>
      </c>
      <c r="H5157">
        <v>5.79</v>
      </c>
      <c r="I5157">
        <v>5.79</v>
      </c>
      <c r="K5157"/>
      <c r="N5157" t="s">
        <v>3091</v>
      </c>
      <c r="O5157" t="s">
        <v>3092</v>
      </c>
      <c r="P5157" t="s">
        <v>3093</v>
      </c>
      <c r="R5157" t="s">
        <v>3094</v>
      </c>
    </row>
    <row r="5158" spans="1:18" x14ac:dyDescent="0.25">
      <c r="A5158">
        <v>40705000</v>
      </c>
      <c r="B5158" t="s">
        <v>3089</v>
      </c>
      <c r="D5158" t="s">
        <v>3090</v>
      </c>
      <c r="F5158">
        <v>1</v>
      </c>
      <c r="G5158">
        <v>0</v>
      </c>
      <c r="H5158">
        <v>6.2</v>
      </c>
      <c r="I5158">
        <v>6.2</v>
      </c>
      <c r="K5158"/>
      <c r="N5158" t="s">
        <v>3091</v>
      </c>
      <c r="O5158" t="s">
        <v>3092</v>
      </c>
      <c r="P5158" t="s">
        <v>3093</v>
      </c>
      <c r="R5158" t="s">
        <v>3094</v>
      </c>
    </row>
    <row r="5159" spans="1:18" x14ac:dyDescent="0.25">
      <c r="A5159">
        <v>40800700</v>
      </c>
      <c r="B5159" t="s">
        <v>3089</v>
      </c>
      <c r="D5159" t="s">
        <v>3090</v>
      </c>
      <c r="F5159">
        <v>1</v>
      </c>
      <c r="G5159">
        <v>0</v>
      </c>
      <c r="H5159">
        <v>0</v>
      </c>
      <c r="I5159">
        <v>0</v>
      </c>
      <c r="K5159"/>
      <c r="N5159" t="s">
        <v>3091</v>
      </c>
      <c r="O5159" t="s">
        <v>3092</v>
      </c>
      <c r="P5159" t="s">
        <v>3093</v>
      </c>
      <c r="R5159" t="s">
        <v>3094</v>
      </c>
    </row>
    <row r="5160" spans="1:18" x14ac:dyDescent="0.25">
      <c r="A5160">
        <v>40810200</v>
      </c>
      <c r="B5160" t="s">
        <v>3089</v>
      </c>
      <c r="D5160" t="s">
        <v>3090</v>
      </c>
      <c r="F5160">
        <v>1</v>
      </c>
      <c r="G5160">
        <v>0</v>
      </c>
      <c r="H5160">
        <v>0</v>
      </c>
      <c r="I5160">
        <v>0</v>
      </c>
      <c r="K5160"/>
      <c r="N5160" t="s">
        <v>3091</v>
      </c>
      <c r="O5160" t="s">
        <v>3092</v>
      </c>
      <c r="P5160" t="s">
        <v>3093</v>
      </c>
      <c r="R5160" t="s">
        <v>3094</v>
      </c>
    </row>
    <row r="5161" spans="1:18" x14ac:dyDescent="0.25">
      <c r="A5161">
        <v>40810300</v>
      </c>
      <c r="B5161" t="s">
        <v>3089</v>
      </c>
      <c r="D5161" t="s">
        <v>3090</v>
      </c>
      <c r="F5161">
        <v>1</v>
      </c>
      <c r="G5161">
        <v>0</v>
      </c>
      <c r="H5161">
        <v>8</v>
      </c>
      <c r="I5161">
        <v>8</v>
      </c>
      <c r="K5161"/>
      <c r="N5161" t="s">
        <v>3091</v>
      </c>
      <c r="O5161" t="s">
        <v>3092</v>
      </c>
      <c r="P5161" t="s">
        <v>3093</v>
      </c>
      <c r="R5161" t="s">
        <v>3094</v>
      </c>
    </row>
    <row r="5162" spans="1:18" x14ac:dyDescent="0.25">
      <c r="A5162">
        <v>40810400</v>
      </c>
      <c r="B5162" t="s">
        <v>3089</v>
      </c>
      <c r="D5162" t="s">
        <v>3090</v>
      </c>
      <c r="F5162">
        <v>1</v>
      </c>
      <c r="G5162">
        <v>0</v>
      </c>
      <c r="H5162">
        <v>2.1749999999999998</v>
      </c>
      <c r="I5162">
        <v>2.1749999999999998</v>
      </c>
      <c r="K5162"/>
      <c r="N5162" t="s">
        <v>3091</v>
      </c>
      <c r="O5162" t="s">
        <v>3092</v>
      </c>
      <c r="P5162" t="s">
        <v>3093</v>
      </c>
      <c r="R5162" t="s">
        <v>3094</v>
      </c>
    </row>
    <row r="5163" spans="1:18" x14ac:dyDescent="0.25">
      <c r="A5163">
        <v>40810500</v>
      </c>
      <c r="B5163" t="s">
        <v>3089</v>
      </c>
      <c r="D5163" t="s">
        <v>3090</v>
      </c>
      <c r="F5163">
        <v>1</v>
      </c>
      <c r="G5163">
        <v>0</v>
      </c>
      <c r="H5163">
        <v>2.2793000000000001</v>
      </c>
      <c r="I5163">
        <v>2.2793000000000001</v>
      </c>
      <c r="K5163"/>
      <c r="N5163" t="s">
        <v>3091</v>
      </c>
      <c r="O5163" t="s">
        <v>3092</v>
      </c>
      <c r="P5163" t="s">
        <v>3093</v>
      </c>
      <c r="R5163" t="s">
        <v>3094</v>
      </c>
    </row>
    <row r="5164" spans="1:18" x14ac:dyDescent="0.25">
      <c r="A5164">
        <v>40810600</v>
      </c>
      <c r="B5164" t="s">
        <v>3089</v>
      </c>
      <c r="D5164" t="s">
        <v>3090</v>
      </c>
      <c r="F5164">
        <v>1</v>
      </c>
      <c r="G5164">
        <v>0</v>
      </c>
      <c r="H5164">
        <v>3.4552</v>
      </c>
      <c r="I5164">
        <v>3.4552</v>
      </c>
      <c r="K5164"/>
      <c r="N5164" t="s">
        <v>3091</v>
      </c>
      <c r="O5164" t="s">
        <v>3092</v>
      </c>
      <c r="P5164" t="s">
        <v>3093</v>
      </c>
      <c r="R5164" t="s">
        <v>3094</v>
      </c>
    </row>
    <row r="5165" spans="1:18" x14ac:dyDescent="0.25">
      <c r="A5165">
        <v>40900600</v>
      </c>
      <c r="B5165" t="s">
        <v>3089</v>
      </c>
      <c r="D5165" t="s">
        <v>3090</v>
      </c>
      <c r="F5165">
        <v>1</v>
      </c>
      <c r="G5165">
        <v>0</v>
      </c>
      <c r="H5165">
        <v>0</v>
      </c>
      <c r="I5165">
        <v>0</v>
      </c>
      <c r="K5165"/>
      <c r="N5165" t="s">
        <v>3091</v>
      </c>
      <c r="O5165" t="s">
        <v>3092</v>
      </c>
      <c r="P5165" t="s">
        <v>3093</v>
      </c>
      <c r="R5165" t="s">
        <v>3094</v>
      </c>
    </row>
    <row r="5166" spans="1:18" x14ac:dyDescent="0.25">
      <c r="A5166">
        <v>40902500</v>
      </c>
      <c r="B5166" t="s">
        <v>3089</v>
      </c>
      <c r="D5166" t="s">
        <v>3090</v>
      </c>
      <c r="F5166">
        <v>1</v>
      </c>
      <c r="G5166">
        <v>0</v>
      </c>
      <c r="H5166">
        <v>0</v>
      </c>
      <c r="I5166">
        <v>0</v>
      </c>
      <c r="K5166"/>
      <c r="N5166" t="s">
        <v>3091</v>
      </c>
      <c r="O5166" t="s">
        <v>3092</v>
      </c>
      <c r="P5166" t="s">
        <v>3093</v>
      </c>
      <c r="R5166" t="s">
        <v>3094</v>
      </c>
    </row>
    <row r="5167" spans="1:18" x14ac:dyDescent="0.25">
      <c r="A5167">
        <v>41008700</v>
      </c>
      <c r="B5167" t="s">
        <v>3089</v>
      </c>
      <c r="D5167" t="s">
        <v>3090</v>
      </c>
      <c r="F5167">
        <v>1</v>
      </c>
      <c r="G5167">
        <v>0</v>
      </c>
      <c r="H5167">
        <v>32.895000000000003</v>
      </c>
      <c r="I5167">
        <v>32.895000000000003</v>
      </c>
      <c r="K5167"/>
      <c r="N5167" t="s">
        <v>3091</v>
      </c>
      <c r="O5167" t="s">
        <v>3092</v>
      </c>
      <c r="P5167" t="s">
        <v>3093</v>
      </c>
      <c r="R5167" t="s">
        <v>3094</v>
      </c>
    </row>
    <row r="5168" spans="1:18" x14ac:dyDescent="0.25">
      <c r="A5168">
        <v>41009100</v>
      </c>
      <c r="B5168" t="s">
        <v>3089</v>
      </c>
      <c r="D5168" t="s">
        <v>3090</v>
      </c>
      <c r="F5168">
        <v>1</v>
      </c>
      <c r="G5168">
        <v>0</v>
      </c>
      <c r="H5168">
        <v>0.37166666666666698</v>
      </c>
      <c r="I5168">
        <v>0.37166666666666698</v>
      </c>
      <c r="K5168"/>
      <c r="N5168" t="s">
        <v>3091</v>
      </c>
      <c r="O5168" t="s">
        <v>3092</v>
      </c>
      <c r="P5168" t="s">
        <v>3093</v>
      </c>
      <c r="R5168" t="s">
        <v>3094</v>
      </c>
    </row>
    <row r="5169" spans="1:18" x14ac:dyDescent="0.25">
      <c r="A5169">
        <v>41011300</v>
      </c>
      <c r="B5169" t="s">
        <v>3089</v>
      </c>
      <c r="D5169" t="s">
        <v>3090</v>
      </c>
      <c r="F5169">
        <v>1</v>
      </c>
      <c r="G5169">
        <v>0</v>
      </c>
      <c r="H5169">
        <v>0</v>
      </c>
      <c r="I5169">
        <v>0</v>
      </c>
      <c r="K5169"/>
      <c r="N5169" t="s">
        <v>3091</v>
      </c>
      <c r="O5169" t="s">
        <v>3092</v>
      </c>
      <c r="P5169" t="s">
        <v>3093</v>
      </c>
      <c r="R5169" t="s">
        <v>3094</v>
      </c>
    </row>
    <row r="5170" spans="1:18" x14ac:dyDescent="0.25">
      <c r="A5170">
        <v>41014000</v>
      </c>
      <c r="B5170" t="s">
        <v>3089</v>
      </c>
      <c r="D5170" t="s">
        <v>3090</v>
      </c>
      <c r="F5170">
        <v>1</v>
      </c>
      <c r="G5170">
        <v>0</v>
      </c>
      <c r="H5170">
        <v>0.3</v>
      </c>
      <c r="I5170">
        <v>0.3</v>
      </c>
      <c r="K5170"/>
      <c r="N5170" t="s">
        <v>3091</v>
      </c>
      <c r="O5170" t="s">
        <v>3092</v>
      </c>
      <c r="P5170" t="s">
        <v>3093</v>
      </c>
      <c r="R5170" t="s">
        <v>3094</v>
      </c>
    </row>
    <row r="5171" spans="1:18" x14ac:dyDescent="0.25">
      <c r="A5171">
        <v>41015200</v>
      </c>
      <c r="B5171" t="s">
        <v>3089</v>
      </c>
      <c r="D5171" t="s">
        <v>3090</v>
      </c>
      <c r="F5171">
        <v>1</v>
      </c>
      <c r="G5171">
        <v>0</v>
      </c>
      <c r="H5171">
        <v>1.4933333333333301</v>
      </c>
      <c r="I5171">
        <v>1.4933333333333301</v>
      </c>
      <c r="K5171"/>
      <c r="N5171" t="s">
        <v>3091</v>
      </c>
      <c r="O5171" t="s">
        <v>3092</v>
      </c>
      <c r="P5171" t="s">
        <v>3093</v>
      </c>
      <c r="R5171" t="s">
        <v>3094</v>
      </c>
    </row>
    <row r="5172" spans="1:18" x14ac:dyDescent="0.25">
      <c r="A5172">
        <v>41015400</v>
      </c>
      <c r="B5172" t="s">
        <v>3089</v>
      </c>
      <c r="D5172" t="s">
        <v>3090</v>
      </c>
      <c r="F5172">
        <v>1</v>
      </c>
      <c r="G5172">
        <v>0</v>
      </c>
      <c r="H5172">
        <v>0</v>
      </c>
      <c r="I5172">
        <v>0</v>
      </c>
      <c r="K5172"/>
      <c r="N5172" t="s">
        <v>3091</v>
      </c>
      <c r="O5172" t="s">
        <v>3092</v>
      </c>
      <c r="P5172" t="s">
        <v>3093</v>
      </c>
      <c r="R5172" t="s">
        <v>3094</v>
      </c>
    </row>
    <row r="5173" spans="1:18" x14ac:dyDescent="0.25">
      <c r="A5173">
        <v>41030200</v>
      </c>
      <c r="B5173" t="s">
        <v>3089</v>
      </c>
      <c r="D5173" t="s">
        <v>3090</v>
      </c>
      <c r="F5173">
        <v>1</v>
      </c>
      <c r="G5173">
        <v>0</v>
      </c>
      <c r="H5173">
        <v>0</v>
      </c>
      <c r="I5173">
        <v>0</v>
      </c>
      <c r="K5173"/>
      <c r="N5173" t="s">
        <v>3091</v>
      </c>
      <c r="O5173" t="s">
        <v>3092</v>
      </c>
      <c r="P5173" t="s">
        <v>3093</v>
      </c>
      <c r="R5173" t="s">
        <v>3094</v>
      </c>
    </row>
    <row r="5174" spans="1:18" x14ac:dyDescent="0.25">
      <c r="A5174">
        <v>41040100</v>
      </c>
      <c r="B5174" t="s">
        <v>3089</v>
      </c>
      <c r="D5174" t="s">
        <v>3090</v>
      </c>
      <c r="F5174">
        <v>1</v>
      </c>
      <c r="G5174">
        <v>0</v>
      </c>
      <c r="H5174">
        <v>0</v>
      </c>
      <c r="I5174">
        <v>0</v>
      </c>
      <c r="K5174"/>
      <c r="N5174" t="s">
        <v>3091</v>
      </c>
      <c r="O5174" t="s">
        <v>3092</v>
      </c>
      <c r="P5174" t="s">
        <v>3093</v>
      </c>
      <c r="R5174" t="s">
        <v>3094</v>
      </c>
    </row>
    <row r="5175" spans="1:18" x14ac:dyDescent="0.25">
      <c r="A5175">
        <v>41052400</v>
      </c>
      <c r="B5175" t="s">
        <v>3089</v>
      </c>
      <c r="D5175" t="s">
        <v>3090</v>
      </c>
      <c r="F5175">
        <v>1</v>
      </c>
      <c r="G5175">
        <v>0</v>
      </c>
      <c r="H5175">
        <v>3.31</v>
      </c>
      <c r="I5175">
        <v>3.31</v>
      </c>
      <c r="K5175"/>
      <c r="N5175" t="s">
        <v>3091</v>
      </c>
      <c r="O5175" t="s">
        <v>3092</v>
      </c>
      <c r="P5175" t="s">
        <v>3093</v>
      </c>
      <c r="R5175" t="s">
        <v>3094</v>
      </c>
    </row>
    <row r="5176" spans="1:18" x14ac:dyDescent="0.25">
      <c r="A5176">
        <v>41053300</v>
      </c>
      <c r="B5176" t="s">
        <v>3089</v>
      </c>
      <c r="D5176" t="s">
        <v>3090</v>
      </c>
      <c r="F5176">
        <v>1</v>
      </c>
      <c r="G5176">
        <v>0</v>
      </c>
      <c r="H5176">
        <v>2.0299999999999998</v>
      </c>
      <c r="I5176">
        <v>2.0299999999999998</v>
      </c>
      <c r="K5176"/>
      <c r="N5176" t="s">
        <v>3091</v>
      </c>
      <c r="O5176" t="s">
        <v>3092</v>
      </c>
      <c r="P5176" t="s">
        <v>3093</v>
      </c>
      <c r="R5176" t="s">
        <v>3094</v>
      </c>
    </row>
    <row r="5177" spans="1:18" x14ac:dyDescent="0.25">
      <c r="A5177">
        <v>41081600</v>
      </c>
      <c r="B5177" t="s">
        <v>3089</v>
      </c>
      <c r="D5177" t="s">
        <v>3090</v>
      </c>
      <c r="F5177">
        <v>1</v>
      </c>
      <c r="G5177">
        <v>0</v>
      </c>
      <c r="H5177">
        <v>0</v>
      </c>
      <c r="I5177"/>
      <c r="K5177"/>
      <c r="N5177" t="s">
        <v>3091</v>
      </c>
      <c r="O5177" t="s">
        <v>3092</v>
      </c>
      <c r="P5177" t="s">
        <v>3093</v>
      </c>
      <c r="R5177" t="s">
        <v>3094</v>
      </c>
    </row>
    <row r="5178" spans="1:18" x14ac:dyDescent="0.25">
      <c r="A5178">
        <v>41101300</v>
      </c>
      <c r="B5178" t="s">
        <v>3089</v>
      </c>
      <c r="D5178" t="s">
        <v>3090</v>
      </c>
      <c r="F5178">
        <v>1</v>
      </c>
      <c r="G5178">
        <v>0</v>
      </c>
      <c r="H5178">
        <v>31.86</v>
      </c>
      <c r="I5178">
        <v>31.86</v>
      </c>
      <c r="K5178"/>
      <c r="N5178" t="s">
        <v>3091</v>
      </c>
      <c r="O5178" t="s">
        <v>3092</v>
      </c>
      <c r="P5178" t="s">
        <v>3093</v>
      </c>
      <c r="R5178" t="s">
        <v>3094</v>
      </c>
    </row>
    <row r="5179" spans="1:18" x14ac:dyDescent="0.25">
      <c r="A5179">
        <v>41101900</v>
      </c>
      <c r="B5179" t="s">
        <v>3089</v>
      </c>
      <c r="D5179" t="s">
        <v>3090</v>
      </c>
      <c r="F5179">
        <v>1</v>
      </c>
      <c r="G5179">
        <v>0</v>
      </c>
      <c r="H5179">
        <v>0</v>
      </c>
      <c r="I5179">
        <v>0</v>
      </c>
      <c r="K5179"/>
      <c r="N5179" t="s">
        <v>3091</v>
      </c>
      <c r="O5179" t="s">
        <v>3092</v>
      </c>
      <c r="P5179" t="s">
        <v>3093</v>
      </c>
      <c r="R5179" t="s">
        <v>3094</v>
      </c>
    </row>
    <row r="5180" spans="1:18" x14ac:dyDescent="0.25">
      <c r="A5180">
        <v>41115200</v>
      </c>
      <c r="B5180" t="s">
        <v>3089</v>
      </c>
      <c r="D5180" t="s">
        <v>3090</v>
      </c>
      <c r="F5180">
        <v>1</v>
      </c>
      <c r="G5180">
        <v>0</v>
      </c>
      <c r="H5180">
        <v>7.53</v>
      </c>
      <c r="I5180">
        <v>7.53</v>
      </c>
      <c r="K5180"/>
      <c r="N5180" t="s">
        <v>3091</v>
      </c>
      <c r="O5180" t="s">
        <v>3092</v>
      </c>
      <c r="P5180" t="s">
        <v>3093</v>
      </c>
      <c r="R5180" t="s">
        <v>3094</v>
      </c>
    </row>
    <row r="5181" spans="1:18" x14ac:dyDescent="0.25">
      <c r="A5181">
        <v>41115400</v>
      </c>
      <c r="B5181" t="s">
        <v>3089</v>
      </c>
      <c r="D5181" t="s">
        <v>3090</v>
      </c>
      <c r="F5181">
        <v>1</v>
      </c>
      <c r="G5181">
        <v>0</v>
      </c>
      <c r="H5181">
        <v>1.4</v>
      </c>
      <c r="I5181">
        <v>1.4</v>
      </c>
      <c r="K5181"/>
      <c r="N5181" t="s">
        <v>3091</v>
      </c>
      <c r="O5181" t="s">
        <v>3092</v>
      </c>
      <c r="P5181" t="s">
        <v>3093</v>
      </c>
      <c r="R5181" t="s">
        <v>3094</v>
      </c>
    </row>
    <row r="5182" spans="1:18" x14ac:dyDescent="0.25">
      <c r="A5182">
        <v>41241300</v>
      </c>
      <c r="B5182" t="s">
        <v>3089</v>
      </c>
      <c r="D5182" t="s">
        <v>3090</v>
      </c>
      <c r="F5182">
        <v>1</v>
      </c>
      <c r="G5182">
        <v>0</v>
      </c>
      <c r="H5182">
        <v>3.22</v>
      </c>
      <c r="I5182">
        <v>3.22</v>
      </c>
      <c r="K5182"/>
      <c r="N5182" t="s">
        <v>3091</v>
      </c>
      <c r="O5182" t="s">
        <v>3092</v>
      </c>
      <c r="P5182" t="s">
        <v>3093</v>
      </c>
      <c r="R5182" t="s">
        <v>3094</v>
      </c>
    </row>
    <row r="5183" spans="1:18" x14ac:dyDescent="0.25">
      <c r="A5183">
        <v>41250600</v>
      </c>
      <c r="B5183" t="s">
        <v>3089</v>
      </c>
      <c r="D5183" t="s">
        <v>3090</v>
      </c>
      <c r="F5183">
        <v>1</v>
      </c>
      <c r="G5183">
        <v>0</v>
      </c>
      <c r="H5183">
        <v>255</v>
      </c>
      <c r="I5183">
        <v>255</v>
      </c>
      <c r="K5183"/>
      <c r="N5183" t="s">
        <v>3091</v>
      </c>
      <c r="O5183" t="s">
        <v>3092</v>
      </c>
      <c r="P5183" t="s">
        <v>3093</v>
      </c>
      <c r="R5183" t="s">
        <v>3094</v>
      </c>
    </row>
    <row r="5184" spans="1:18" x14ac:dyDescent="0.25">
      <c r="A5184">
        <v>41250700</v>
      </c>
      <c r="B5184" t="s">
        <v>3089</v>
      </c>
      <c r="D5184" t="s">
        <v>3090</v>
      </c>
      <c r="F5184">
        <v>1</v>
      </c>
      <c r="G5184">
        <v>0</v>
      </c>
      <c r="H5184">
        <v>39.659999999999997</v>
      </c>
      <c r="I5184">
        <v>39.659999999999997</v>
      </c>
      <c r="K5184"/>
      <c r="N5184" t="s">
        <v>3091</v>
      </c>
      <c r="O5184" t="s">
        <v>3092</v>
      </c>
      <c r="P5184" t="s">
        <v>3093</v>
      </c>
      <c r="R5184" t="s">
        <v>3094</v>
      </c>
    </row>
    <row r="5185" spans="1:18" x14ac:dyDescent="0.25">
      <c r="A5185">
        <v>4126200</v>
      </c>
      <c r="B5185" t="s">
        <v>3089</v>
      </c>
      <c r="D5185" t="s">
        <v>3090</v>
      </c>
      <c r="F5185">
        <v>1</v>
      </c>
      <c r="G5185">
        <v>0</v>
      </c>
      <c r="H5185">
        <v>151</v>
      </c>
      <c r="I5185">
        <v>151</v>
      </c>
      <c r="K5185"/>
      <c r="N5185" t="s">
        <v>3091</v>
      </c>
      <c r="O5185" t="s">
        <v>3092</v>
      </c>
      <c r="P5185" t="s">
        <v>3093</v>
      </c>
      <c r="R5185" t="s">
        <v>3094</v>
      </c>
    </row>
    <row r="5186" spans="1:18" x14ac:dyDescent="0.25">
      <c r="A5186">
        <v>41327100</v>
      </c>
      <c r="B5186" t="s">
        <v>3089</v>
      </c>
      <c r="D5186" t="s">
        <v>3090</v>
      </c>
      <c r="F5186">
        <v>1</v>
      </c>
      <c r="G5186">
        <v>0</v>
      </c>
      <c r="H5186">
        <v>12.32</v>
      </c>
      <c r="I5186">
        <v>12.32</v>
      </c>
      <c r="K5186"/>
      <c r="N5186" t="s">
        <v>3091</v>
      </c>
      <c r="O5186" t="s">
        <v>3092</v>
      </c>
      <c r="P5186" t="s">
        <v>3093</v>
      </c>
      <c r="R5186" t="s">
        <v>3094</v>
      </c>
    </row>
    <row r="5187" spans="1:18" x14ac:dyDescent="0.25">
      <c r="A5187">
        <v>41391100</v>
      </c>
      <c r="B5187" t="s">
        <v>3089</v>
      </c>
      <c r="D5187" t="s">
        <v>3090</v>
      </c>
      <c r="F5187">
        <v>1</v>
      </c>
      <c r="G5187">
        <v>0</v>
      </c>
      <c r="H5187">
        <v>1.48</v>
      </c>
      <c r="I5187">
        <v>1.48</v>
      </c>
      <c r="K5187"/>
      <c r="N5187" t="s">
        <v>3091</v>
      </c>
      <c r="O5187" t="s">
        <v>3092</v>
      </c>
      <c r="P5187" t="s">
        <v>3093</v>
      </c>
      <c r="R5187" t="s">
        <v>3094</v>
      </c>
    </row>
    <row r="5188" spans="1:18" x14ac:dyDescent="0.25">
      <c r="A5188">
        <v>41409800</v>
      </c>
      <c r="B5188" t="s">
        <v>3089</v>
      </c>
      <c r="D5188" t="s">
        <v>3090</v>
      </c>
      <c r="F5188">
        <v>1</v>
      </c>
      <c r="G5188">
        <v>0</v>
      </c>
      <c r="H5188">
        <v>11.98</v>
      </c>
      <c r="I5188">
        <v>11.98</v>
      </c>
      <c r="K5188"/>
      <c r="N5188" t="s">
        <v>3091</v>
      </c>
      <c r="O5188" t="s">
        <v>3092</v>
      </c>
      <c r="P5188" t="s">
        <v>3093</v>
      </c>
      <c r="R5188" t="s">
        <v>3094</v>
      </c>
    </row>
    <row r="5189" spans="1:18" x14ac:dyDescent="0.25">
      <c r="A5189">
        <v>41409801</v>
      </c>
      <c r="B5189" t="s">
        <v>3089</v>
      </c>
      <c r="D5189" t="s">
        <v>3090</v>
      </c>
      <c r="F5189">
        <v>1</v>
      </c>
      <c r="G5189">
        <v>0</v>
      </c>
      <c r="H5189">
        <v>8.3000000000000007</v>
      </c>
      <c r="I5189">
        <v>8.3000000000000007</v>
      </c>
      <c r="K5189"/>
      <c r="N5189" t="s">
        <v>3091</v>
      </c>
      <c r="O5189" t="s">
        <v>3092</v>
      </c>
      <c r="P5189" t="s">
        <v>3093</v>
      </c>
      <c r="R5189" t="s">
        <v>3094</v>
      </c>
    </row>
    <row r="5190" spans="1:18" x14ac:dyDescent="0.25">
      <c r="A5190">
        <v>41409802</v>
      </c>
      <c r="B5190" t="s">
        <v>3089</v>
      </c>
      <c r="D5190" t="s">
        <v>3090</v>
      </c>
      <c r="F5190">
        <v>1</v>
      </c>
      <c r="G5190">
        <v>0</v>
      </c>
      <c r="H5190">
        <v>15.99</v>
      </c>
      <c r="I5190">
        <v>15.99</v>
      </c>
      <c r="K5190"/>
      <c r="N5190" t="s">
        <v>3091</v>
      </c>
      <c r="O5190" t="s">
        <v>3092</v>
      </c>
      <c r="P5190" t="s">
        <v>3093</v>
      </c>
      <c r="R5190" t="s">
        <v>3094</v>
      </c>
    </row>
    <row r="5191" spans="1:18" x14ac:dyDescent="0.25">
      <c r="A5191">
        <v>41409803</v>
      </c>
      <c r="B5191" t="s">
        <v>3089</v>
      </c>
      <c r="D5191" t="s">
        <v>3090</v>
      </c>
      <c r="F5191">
        <v>1</v>
      </c>
      <c r="G5191">
        <v>0</v>
      </c>
      <c r="H5191">
        <v>0</v>
      </c>
      <c r="I5191"/>
      <c r="K5191"/>
      <c r="N5191" t="s">
        <v>3091</v>
      </c>
      <c r="O5191" t="s">
        <v>3092</v>
      </c>
      <c r="P5191" t="s">
        <v>3093</v>
      </c>
      <c r="R5191" t="s">
        <v>3094</v>
      </c>
    </row>
    <row r="5192" spans="1:18" x14ac:dyDescent="0.25">
      <c r="A5192">
        <v>41414500</v>
      </c>
      <c r="B5192" t="s">
        <v>3089</v>
      </c>
      <c r="D5192" t="s">
        <v>3090</v>
      </c>
      <c r="F5192">
        <v>1</v>
      </c>
      <c r="G5192">
        <v>0</v>
      </c>
      <c r="H5192">
        <v>56.2</v>
      </c>
      <c r="I5192">
        <v>56.2</v>
      </c>
      <c r="K5192"/>
      <c r="N5192" t="s">
        <v>3091</v>
      </c>
      <c r="O5192" t="s">
        <v>3092</v>
      </c>
      <c r="P5192" t="s">
        <v>3093</v>
      </c>
      <c r="R5192" t="s">
        <v>3094</v>
      </c>
    </row>
    <row r="5193" spans="1:18" x14ac:dyDescent="0.25">
      <c r="A5193">
        <v>41418500</v>
      </c>
      <c r="B5193" t="s">
        <v>3089</v>
      </c>
      <c r="D5193" t="s">
        <v>3090</v>
      </c>
      <c r="F5193">
        <v>1</v>
      </c>
      <c r="G5193">
        <v>0</v>
      </c>
      <c r="H5193">
        <v>1.095</v>
      </c>
      <c r="I5193">
        <v>1.095</v>
      </c>
      <c r="K5193"/>
      <c r="N5193" t="s">
        <v>3091</v>
      </c>
      <c r="O5193" t="s">
        <v>3092</v>
      </c>
      <c r="P5193" t="s">
        <v>3093</v>
      </c>
      <c r="R5193" t="s">
        <v>3094</v>
      </c>
    </row>
    <row r="5194" spans="1:18" x14ac:dyDescent="0.25">
      <c r="A5194">
        <v>41418600</v>
      </c>
      <c r="B5194" t="s">
        <v>3089</v>
      </c>
      <c r="D5194" t="s">
        <v>3090</v>
      </c>
      <c r="F5194">
        <v>1</v>
      </c>
      <c r="G5194">
        <v>0</v>
      </c>
      <c r="H5194">
        <v>4.96</v>
      </c>
      <c r="I5194">
        <v>4.96</v>
      </c>
      <c r="K5194"/>
      <c r="N5194" t="s">
        <v>3091</v>
      </c>
      <c r="O5194" t="s">
        <v>3092</v>
      </c>
      <c r="P5194" t="s">
        <v>3093</v>
      </c>
      <c r="R5194" t="s">
        <v>3094</v>
      </c>
    </row>
    <row r="5195" spans="1:18" x14ac:dyDescent="0.25">
      <c r="A5195">
        <v>41428400</v>
      </c>
      <c r="B5195" t="s">
        <v>3089</v>
      </c>
      <c r="D5195" t="s">
        <v>3090</v>
      </c>
      <c r="F5195">
        <v>1</v>
      </c>
      <c r="G5195">
        <v>0</v>
      </c>
      <c r="H5195">
        <v>43.2</v>
      </c>
      <c r="I5195">
        <v>43.2</v>
      </c>
      <c r="K5195"/>
      <c r="N5195" t="s">
        <v>3091</v>
      </c>
      <c r="O5195" t="s">
        <v>3092</v>
      </c>
      <c r="P5195" t="s">
        <v>3093</v>
      </c>
      <c r="R5195" t="s">
        <v>3094</v>
      </c>
    </row>
    <row r="5196" spans="1:18" x14ac:dyDescent="0.25">
      <c r="A5196">
        <v>41429000</v>
      </c>
      <c r="B5196" t="s">
        <v>3089</v>
      </c>
      <c r="D5196" t="s">
        <v>3090</v>
      </c>
      <c r="F5196">
        <v>1</v>
      </c>
      <c r="G5196">
        <v>0</v>
      </c>
      <c r="H5196">
        <v>14.95</v>
      </c>
      <c r="I5196">
        <v>14.95</v>
      </c>
      <c r="K5196"/>
      <c r="N5196" t="s">
        <v>3091</v>
      </c>
      <c r="O5196" t="s">
        <v>3092</v>
      </c>
      <c r="P5196" t="s">
        <v>3093</v>
      </c>
      <c r="R5196" t="s">
        <v>3094</v>
      </c>
    </row>
    <row r="5197" spans="1:18" x14ac:dyDescent="0.25">
      <c r="A5197">
        <v>41429600</v>
      </c>
      <c r="B5197" t="s">
        <v>3089</v>
      </c>
      <c r="D5197" t="s">
        <v>3090</v>
      </c>
      <c r="F5197">
        <v>1</v>
      </c>
      <c r="G5197">
        <v>0</v>
      </c>
      <c r="H5197">
        <v>0</v>
      </c>
      <c r="I5197">
        <v>0</v>
      </c>
      <c r="K5197"/>
      <c r="N5197" t="s">
        <v>3091</v>
      </c>
      <c r="O5197" t="s">
        <v>3092</v>
      </c>
      <c r="P5197" t="s">
        <v>3093</v>
      </c>
      <c r="R5197" t="s">
        <v>3094</v>
      </c>
    </row>
    <row r="5198" spans="1:18" x14ac:dyDescent="0.25">
      <c r="A5198">
        <v>41440500</v>
      </c>
      <c r="B5198" t="s">
        <v>3089</v>
      </c>
      <c r="D5198" t="s">
        <v>3090</v>
      </c>
      <c r="F5198">
        <v>1</v>
      </c>
      <c r="G5198">
        <v>0</v>
      </c>
      <c r="H5198">
        <v>8.2650000000000006</v>
      </c>
      <c r="I5198">
        <v>8.2650000000000006</v>
      </c>
      <c r="K5198"/>
      <c r="N5198" t="s">
        <v>3091</v>
      </c>
      <c r="O5198" t="s">
        <v>3092</v>
      </c>
      <c r="P5198" t="s">
        <v>3093</v>
      </c>
      <c r="R5198" t="s">
        <v>3094</v>
      </c>
    </row>
    <row r="5199" spans="1:18" x14ac:dyDescent="0.25">
      <c r="A5199">
        <v>41470100</v>
      </c>
      <c r="B5199" t="s">
        <v>3089</v>
      </c>
      <c r="D5199" t="s">
        <v>3090</v>
      </c>
      <c r="F5199">
        <v>1</v>
      </c>
      <c r="G5199">
        <v>0</v>
      </c>
      <c r="H5199">
        <v>0</v>
      </c>
      <c r="I5199">
        <v>0</v>
      </c>
      <c r="K5199"/>
      <c r="N5199" t="s">
        <v>3091</v>
      </c>
      <c r="O5199" t="s">
        <v>3092</v>
      </c>
      <c r="P5199" t="s">
        <v>3093</v>
      </c>
      <c r="R5199" t="s">
        <v>3094</v>
      </c>
    </row>
    <row r="5200" spans="1:18" x14ac:dyDescent="0.25">
      <c r="A5200">
        <v>41471300</v>
      </c>
      <c r="B5200" t="s">
        <v>3089</v>
      </c>
      <c r="D5200" t="s">
        <v>3090</v>
      </c>
      <c r="F5200">
        <v>1</v>
      </c>
      <c r="G5200">
        <v>0</v>
      </c>
      <c r="H5200">
        <v>4.6866666666666701</v>
      </c>
      <c r="I5200">
        <v>4.6866666666666701</v>
      </c>
      <c r="K5200"/>
      <c r="N5200" t="s">
        <v>3091</v>
      </c>
      <c r="O5200" t="s">
        <v>3092</v>
      </c>
      <c r="P5200" t="s">
        <v>3093</v>
      </c>
      <c r="R5200" t="s">
        <v>3094</v>
      </c>
    </row>
    <row r="5201" spans="1:18" x14ac:dyDescent="0.25">
      <c r="A5201">
        <v>41801300</v>
      </c>
      <c r="B5201" t="s">
        <v>3089</v>
      </c>
      <c r="D5201" t="s">
        <v>3090</v>
      </c>
      <c r="F5201">
        <v>1</v>
      </c>
      <c r="G5201">
        <v>0</v>
      </c>
      <c r="H5201">
        <v>62.81</v>
      </c>
      <c r="I5201">
        <v>62.81</v>
      </c>
      <c r="K5201"/>
      <c r="N5201" t="s">
        <v>3091</v>
      </c>
      <c r="O5201" t="s">
        <v>3092</v>
      </c>
      <c r="P5201" t="s">
        <v>3093</v>
      </c>
      <c r="R5201" t="s">
        <v>3094</v>
      </c>
    </row>
    <row r="5202" spans="1:18" x14ac:dyDescent="0.25">
      <c r="A5202">
        <v>41870000</v>
      </c>
      <c r="B5202" t="s">
        <v>3089</v>
      </c>
      <c r="D5202" t="s">
        <v>3090</v>
      </c>
      <c r="F5202">
        <v>1</v>
      </c>
      <c r="G5202">
        <v>0</v>
      </c>
      <c r="H5202">
        <v>0.75</v>
      </c>
      <c r="I5202">
        <v>0.75</v>
      </c>
      <c r="K5202"/>
      <c r="N5202" t="s">
        <v>3091</v>
      </c>
      <c r="O5202" t="s">
        <v>3092</v>
      </c>
      <c r="P5202" t="s">
        <v>3093</v>
      </c>
      <c r="R5202" t="s">
        <v>3094</v>
      </c>
    </row>
    <row r="5203" spans="1:18" x14ac:dyDescent="0.25">
      <c r="A5203">
        <v>41870100</v>
      </c>
      <c r="B5203" t="s">
        <v>3089</v>
      </c>
      <c r="D5203" t="s">
        <v>3090</v>
      </c>
      <c r="F5203">
        <v>1</v>
      </c>
      <c r="G5203">
        <v>0</v>
      </c>
      <c r="H5203">
        <v>540</v>
      </c>
      <c r="I5203">
        <v>540</v>
      </c>
      <c r="K5203"/>
      <c r="N5203" t="s">
        <v>3091</v>
      </c>
      <c r="O5203" t="s">
        <v>3092</v>
      </c>
      <c r="P5203" t="s">
        <v>3093</v>
      </c>
      <c r="R5203" t="s">
        <v>3094</v>
      </c>
    </row>
    <row r="5204" spans="1:18" x14ac:dyDescent="0.25">
      <c r="A5204">
        <v>41970000</v>
      </c>
      <c r="B5204" t="s">
        <v>3089</v>
      </c>
      <c r="D5204" t="s">
        <v>3090</v>
      </c>
      <c r="F5204">
        <v>1</v>
      </c>
      <c r="G5204">
        <v>0</v>
      </c>
      <c r="H5204">
        <v>0.70124999999999904</v>
      </c>
      <c r="I5204">
        <v>0.70124999999999904</v>
      </c>
      <c r="K5204"/>
      <c r="N5204" t="s">
        <v>3091</v>
      </c>
      <c r="O5204" t="s">
        <v>3092</v>
      </c>
      <c r="P5204" t="s">
        <v>3093</v>
      </c>
      <c r="R5204" t="s">
        <v>3094</v>
      </c>
    </row>
    <row r="5205" spans="1:18" x14ac:dyDescent="0.25">
      <c r="A5205">
        <v>42001200</v>
      </c>
      <c r="B5205" t="s">
        <v>3089</v>
      </c>
      <c r="D5205" t="s">
        <v>3090</v>
      </c>
      <c r="F5205">
        <v>1</v>
      </c>
      <c r="G5205">
        <v>0</v>
      </c>
      <c r="H5205">
        <v>2.78</v>
      </c>
      <c r="I5205">
        <v>2.78</v>
      </c>
      <c r="K5205"/>
      <c r="N5205" t="s">
        <v>3091</v>
      </c>
      <c r="O5205" t="s">
        <v>3092</v>
      </c>
      <c r="P5205" t="s">
        <v>3093</v>
      </c>
      <c r="R5205" t="s">
        <v>3094</v>
      </c>
    </row>
    <row r="5206" spans="1:18" x14ac:dyDescent="0.25">
      <c r="A5206">
        <v>42001600</v>
      </c>
      <c r="B5206" t="s">
        <v>3089</v>
      </c>
      <c r="D5206" t="s">
        <v>3090</v>
      </c>
      <c r="F5206">
        <v>1</v>
      </c>
      <c r="G5206">
        <v>0</v>
      </c>
      <c r="H5206">
        <v>5.7859999999999996</v>
      </c>
      <c r="I5206">
        <v>5.7859999999999996</v>
      </c>
      <c r="K5206"/>
      <c r="N5206" t="s">
        <v>3091</v>
      </c>
      <c r="O5206" t="s">
        <v>3092</v>
      </c>
      <c r="P5206" t="s">
        <v>3093</v>
      </c>
      <c r="R5206" t="s">
        <v>3094</v>
      </c>
    </row>
    <row r="5207" spans="1:18" x14ac:dyDescent="0.25">
      <c r="A5207">
        <v>42001900</v>
      </c>
      <c r="B5207" t="s">
        <v>3089</v>
      </c>
      <c r="D5207" t="s">
        <v>3090</v>
      </c>
      <c r="F5207">
        <v>1</v>
      </c>
      <c r="G5207">
        <v>0</v>
      </c>
      <c r="H5207">
        <v>4.71</v>
      </c>
      <c r="I5207">
        <v>4.71</v>
      </c>
      <c r="K5207"/>
      <c r="N5207" t="s">
        <v>3091</v>
      </c>
      <c r="O5207" t="s">
        <v>3092</v>
      </c>
      <c r="P5207" t="s">
        <v>3093</v>
      </c>
      <c r="R5207" t="s">
        <v>3094</v>
      </c>
    </row>
    <row r="5208" spans="1:18" x14ac:dyDescent="0.25">
      <c r="A5208">
        <v>42018500</v>
      </c>
      <c r="B5208" t="s">
        <v>3089</v>
      </c>
      <c r="D5208" t="s">
        <v>3090</v>
      </c>
      <c r="F5208">
        <v>1</v>
      </c>
      <c r="G5208">
        <v>0</v>
      </c>
      <c r="H5208">
        <v>1064</v>
      </c>
      <c r="I5208">
        <v>1064</v>
      </c>
      <c r="K5208"/>
      <c r="N5208" t="s">
        <v>3091</v>
      </c>
      <c r="O5208" t="s">
        <v>3092</v>
      </c>
      <c r="P5208" t="s">
        <v>3093</v>
      </c>
      <c r="R5208" t="s">
        <v>3094</v>
      </c>
    </row>
    <row r="5209" spans="1:18" x14ac:dyDescent="0.25">
      <c r="A5209">
        <v>42057100</v>
      </c>
      <c r="B5209" t="s">
        <v>3089</v>
      </c>
      <c r="D5209" t="s">
        <v>3090</v>
      </c>
      <c r="F5209">
        <v>1</v>
      </c>
      <c r="G5209">
        <v>0</v>
      </c>
      <c r="H5209">
        <v>6.61</v>
      </c>
      <c r="I5209">
        <v>6.61</v>
      </c>
      <c r="K5209"/>
      <c r="N5209" t="s">
        <v>3091</v>
      </c>
      <c r="O5209" t="s">
        <v>3092</v>
      </c>
      <c r="P5209" t="s">
        <v>3093</v>
      </c>
      <c r="R5209" t="s">
        <v>3094</v>
      </c>
    </row>
    <row r="5210" spans="1:18" x14ac:dyDescent="0.25">
      <c r="A5210">
        <v>42061600</v>
      </c>
      <c r="B5210" t="s">
        <v>3089</v>
      </c>
      <c r="D5210" t="s">
        <v>3090</v>
      </c>
      <c r="F5210">
        <v>1</v>
      </c>
      <c r="G5210">
        <v>0</v>
      </c>
      <c r="H5210">
        <v>0.45</v>
      </c>
      <c r="I5210">
        <v>0.45</v>
      </c>
      <c r="K5210"/>
      <c r="N5210" t="s">
        <v>3091</v>
      </c>
      <c r="O5210" t="s">
        <v>3092</v>
      </c>
      <c r="P5210" t="s">
        <v>3093</v>
      </c>
      <c r="R5210" t="s">
        <v>3094</v>
      </c>
    </row>
    <row r="5211" spans="1:18" x14ac:dyDescent="0.25">
      <c r="A5211">
        <v>42092200</v>
      </c>
      <c r="B5211" t="s">
        <v>3089</v>
      </c>
      <c r="D5211" t="s">
        <v>3090</v>
      </c>
      <c r="F5211">
        <v>1</v>
      </c>
      <c r="G5211">
        <v>0</v>
      </c>
      <c r="H5211">
        <v>0</v>
      </c>
      <c r="I5211">
        <v>0</v>
      </c>
      <c r="K5211"/>
      <c r="N5211" t="s">
        <v>3091</v>
      </c>
      <c r="O5211" t="s">
        <v>3092</v>
      </c>
      <c r="P5211" t="s">
        <v>3093</v>
      </c>
      <c r="R5211" t="s">
        <v>3094</v>
      </c>
    </row>
    <row r="5212" spans="1:18" x14ac:dyDescent="0.25">
      <c r="A5212">
        <v>44000100</v>
      </c>
      <c r="B5212" t="s">
        <v>3089</v>
      </c>
      <c r="D5212" t="s">
        <v>3090</v>
      </c>
      <c r="F5212">
        <v>1</v>
      </c>
      <c r="G5212">
        <v>0</v>
      </c>
      <c r="H5212">
        <v>0</v>
      </c>
      <c r="I5212">
        <v>0</v>
      </c>
      <c r="K5212"/>
      <c r="N5212" t="s">
        <v>3091</v>
      </c>
      <c r="O5212" t="s">
        <v>3092</v>
      </c>
      <c r="P5212" t="s">
        <v>3093</v>
      </c>
      <c r="R5212" t="s">
        <v>3094</v>
      </c>
    </row>
    <row r="5213" spans="1:18" x14ac:dyDescent="0.25">
      <c r="A5213">
        <v>44000200</v>
      </c>
      <c r="B5213" t="s">
        <v>3089</v>
      </c>
      <c r="D5213" t="s">
        <v>3090</v>
      </c>
      <c r="F5213">
        <v>1</v>
      </c>
      <c r="G5213">
        <v>0</v>
      </c>
      <c r="H5213">
        <v>1.5784</v>
      </c>
      <c r="I5213">
        <v>1.5784</v>
      </c>
      <c r="K5213"/>
      <c r="N5213" t="s">
        <v>3091</v>
      </c>
      <c r="O5213" t="s">
        <v>3092</v>
      </c>
      <c r="P5213" t="s">
        <v>3093</v>
      </c>
      <c r="R5213" t="s">
        <v>3094</v>
      </c>
    </row>
    <row r="5214" spans="1:18" x14ac:dyDescent="0.25">
      <c r="A5214">
        <v>44000300</v>
      </c>
      <c r="B5214" t="s">
        <v>3089</v>
      </c>
      <c r="D5214" t="s">
        <v>3090</v>
      </c>
      <c r="F5214">
        <v>1</v>
      </c>
      <c r="G5214">
        <v>0</v>
      </c>
      <c r="H5214">
        <v>8.2799999999999994</v>
      </c>
      <c r="I5214">
        <v>8.2799999999999994</v>
      </c>
      <c r="K5214"/>
      <c r="N5214" t="s">
        <v>3091</v>
      </c>
      <c r="O5214" t="s">
        <v>3092</v>
      </c>
      <c r="P5214" t="s">
        <v>3093</v>
      </c>
      <c r="R5214" t="s">
        <v>3094</v>
      </c>
    </row>
    <row r="5215" spans="1:18" x14ac:dyDescent="0.25">
      <c r="A5215">
        <v>44000400</v>
      </c>
      <c r="B5215" t="s">
        <v>3089</v>
      </c>
      <c r="D5215" t="s">
        <v>3090</v>
      </c>
      <c r="F5215">
        <v>1</v>
      </c>
      <c r="G5215">
        <v>0</v>
      </c>
      <c r="H5215">
        <v>12.550700000000001</v>
      </c>
      <c r="I5215">
        <v>12.550700000000001</v>
      </c>
      <c r="K5215"/>
      <c r="N5215" t="s">
        <v>3091</v>
      </c>
      <c r="O5215" t="s">
        <v>3092</v>
      </c>
      <c r="P5215" t="s">
        <v>3093</v>
      </c>
      <c r="R5215" t="s">
        <v>3094</v>
      </c>
    </row>
    <row r="5216" spans="1:18" x14ac:dyDescent="0.25">
      <c r="A5216">
        <v>44000500</v>
      </c>
      <c r="B5216" t="s">
        <v>3089</v>
      </c>
      <c r="D5216" t="s">
        <v>3090</v>
      </c>
      <c r="F5216">
        <v>1</v>
      </c>
      <c r="G5216">
        <v>0</v>
      </c>
      <c r="H5216">
        <v>0</v>
      </c>
      <c r="I5216">
        <v>0</v>
      </c>
      <c r="K5216"/>
      <c r="N5216" t="s">
        <v>3091</v>
      </c>
      <c r="O5216" t="s">
        <v>3092</v>
      </c>
      <c r="P5216" t="s">
        <v>3093</v>
      </c>
      <c r="R5216" t="s">
        <v>3094</v>
      </c>
    </row>
    <row r="5217" spans="1:18" x14ac:dyDescent="0.25">
      <c r="A5217">
        <v>50022100</v>
      </c>
      <c r="B5217" t="s">
        <v>3089</v>
      </c>
      <c r="D5217" t="s">
        <v>3090</v>
      </c>
      <c r="F5217">
        <v>1</v>
      </c>
      <c r="G5217">
        <v>0</v>
      </c>
      <c r="H5217">
        <v>210.74</v>
      </c>
      <c r="I5217">
        <v>210.74</v>
      </c>
      <c r="K5217"/>
      <c r="N5217" t="s">
        <v>3091</v>
      </c>
      <c r="O5217" t="s">
        <v>3092</v>
      </c>
      <c r="P5217" t="s">
        <v>3093</v>
      </c>
      <c r="R5217" t="s">
        <v>3094</v>
      </c>
    </row>
    <row r="5218" spans="1:18" x14ac:dyDescent="0.25">
      <c r="A5218">
        <v>50031000</v>
      </c>
      <c r="B5218" t="s">
        <v>3089</v>
      </c>
      <c r="D5218" t="s">
        <v>3090</v>
      </c>
      <c r="F5218">
        <v>1</v>
      </c>
      <c r="G5218">
        <v>0</v>
      </c>
      <c r="H5218">
        <v>0</v>
      </c>
      <c r="I5218">
        <v>0</v>
      </c>
      <c r="K5218"/>
      <c r="N5218" t="s">
        <v>3091</v>
      </c>
      <c r="O5218" t="s">
        <v>3092</v>
      </c>
      <c r="P5218" t="s">
        <v>3093</v>
      </c>
      <c r="R5218" t="s">
        <v>3094</v>
      </c>
    </row>
    <row r="5219" spans="1:18" x14ac:dyDescent="0.25">
      <c r="A5219">
        <v>50033400</v>
      </c>
      <c r="B5219" t="s">
        <v>3089</v>
      </c>
      <c r="D5219" t="s">
        <v>3090</v>
      </c>
      <c r="F5219">
        <v>1</v>
      </c>
      <c r="G5219">
        <v>0</v>
      </c>
      <c r="H5219">
        <v>18.18</v>
      </c>
      <c r="I5219">
        <v>18.18</v>
      </c>
      <c r="K5219"/>
      <c r="N5219" t="s">
        <v>3091</v>
      </c>
      <c r="O5219" t="s">
        <v>3092</v>
      </c>
      <c r="P5219" t="s">
        <v>3093</v>
      </c>
      <c r="R5219" t="s">
        <v>3094</v>
      </c>
    </row>
    <row r="5220" spans="1:18" x14ac:dyDescent="0.25">
      <c r="A5220">
        <v>50033401</v>
      </c>
      <c r="B5220" t="s">
        <v>3089</v>
      </c>
      <c r="D5220" t="s">
        <v>3090</v>
      </c>
      <c r="F5220">
        <v>1</v>
      </c>
      <c r="G5220">
        <v>0</v>
      </c>
      <c r="H5220">
        <v>9.09</v>
      </c>
      <c r="I5220">
        <v>9.09</v>
      </c>
      <c r="K5220"/>
      <c r="N5220" t="s">
        <v>3091</v>
      </c>
      <c r="O5220" t="s">
        <v>3092</v>
      </c>
      <c r="P5220" t="s">
        <v>3093</v>
      </c>
      <c r="R5220" t="s">
        <v>3094</v>
      </c>
    </row>
    <row r="5221" spans="1:18" x14ac:dyDescent="0.25">
      <c r="A5221">
        <v>50100400</v>
      </c>
      <c r="B5221" t="s">
        <v>3089</v>
      </c>
      <c r="D5221" t="s">
        <v>3090</v>
      </c>
      <c r="F5221">
        <v>1</v>
      </c>
      <c r="G5221">
        <v>0</v>
      </c>
      <c r="H5221">
        <v>0.67124999999999901</v>
      </c>
      <c r="I5221">
        <v>0.67124999999999901</v>
      </c>
      <c r="K5221"/>
      <c r="N5221" t="s">
        <v>3091</v>
      </c>
      <c r="O5221" t="s">
        <v>3092</v>
      </c>
      <c r="P5221" t="s">
        <v>3093</v>
      </c>
      <c r="R5221" t="s">
        <v>3094</v>
      </c>
    </row>
    <row r="5222" spans="1:18" x14ac:dyDescent="0.25">
      <c r="A5222">
        <v>50103300</v>
      </c>
      <c r="B5222" t="s">
        <v>3089</v>
      </c>
      <c r="D5222" t="s">
        <v>3090</v>
      </c>
      <c r="F5222">
        <v>1</v>
      </c>
      <c r="G5222">
        <v>0</v>
      </c>
      <c r="H5222">
        <v>0</v>
      </c>
      <c r="I5222">
        <v>0</v>
      </c>
      <c r="K5222"/>
      <c r="N5222" t="s">
        <v>3091</v>
      </c>
      <c r="O5222" t="s">
        <v>3092</v>
      </c>
      <c r="P5222" t="s">
        <v>3093</v>
      </c>
      <c r="R5222" t="s">
        <v>3094</v>
      </c>
    </row>
    <row r="5223" spans="1:18" x14ac:dyDescent="0.25">
      <c r="A5223">
        <v>50104800</v>
      </c>
      <c r="B5223" t="s">
        <v>3089</v>
      </c>
      <c r="D5223" t="s">
        <v>3090</v>
      </c>
      <c r="F5223">
        <v>1</v>
      </c>
      <c r="G5223">
        <v>0</v>
      </c>
      <c r="H5223">
        <v>0</v>
      </c>
      <c r="I5223">
        <v>0</v>
      </c>
      <c r="K5223"/>
      <c r="N5223" t="s">
        <v>3091</v>
      </c>
      <c r="O5223" t="s">
        <v>3092</v>
      </c>
      <c r="P5223" t="s">
        <v>3093</v>
      </c>
      <c r="R5223" t="s">
        <v>3094</v>
      </c>
    </row>
    <row r="5224" spans="1:18" x14ac:dyDescent="0.25">
      <c r="A5224">
        <v>50107000</v>
      </c>
      <c r="B5224" t="s">
        <v>3089</v>
      </c>
      <c r="D5224" t="s">
        <v>3090</v>
      </c>
      <c r="F5224">
        <v>1</v>
      </c>
      <c r="G5224">
        <v>0</v>
      </c>
      <c r="H5224">
        <v>0</v>
      </c>
      <c r="I5224">
        <v>0</v>
      </c>
      <c r="K5224"/>
      <c r="N5224" t="s">
        <v>3091</v>
      </c>
      <c r="O5224" t="s">
        <v>3092</v>
      </c>
      <c r="P5224" t="s">
        <v>3093</v>
      </c>
      <c r="R5224" t="s">
        <v>3094</v>
      </c>
    </row>
    <row r="5225" spans="1:18" x14ac:dyDescent="0.25">
      <c r="A5225">
        <v>50107200</v>
      </c>
      <c r="B5225" t="s">
        <v>3089</v>
      </c>
      <c r="D5225" t="s">
        <v>3090</v>
      </c>
      <c r="F5225">
        <v>1</v>
      </c>
      <c r="G5225">
        <v>0</v>
      </c>
      <c r="H5225">
        <v>0</v>
      </c>
      <c r="I5225">
        <v>0</v>
      </c>
      <c r="K5225"/>
      <c r="N5225" t="s">
        <v>3091</v>
      </c>
      <c r="O5225" t="s">
        <v>3092</v>
      </c>
      <c r="P5225" t="s">
        <v>3093</v>
      </c>
      <c r="R5225" t="s">
        <v>3094</v>
      </c>
    </row>
    <row r="5226" spans="1:18" x14ac:dyDescent="0.25">
      <c r="A5226">
        <v>50107600</v>
      </c>
      <c r="B5226" t="s">
        <v>3089</v>
      </c>
      <c r="D5226" t="s">
        <v>3090</v>
      </c>
      <c r="F5226">
        <v>1</v>
      </c>
      <c r="G5226">
        <v>0</v>
      </c>
      <c r="H5226">
        <v>0</v>
      </c>
      <c r="I5226">
        <v>0</v>
      </c>
      <c r="K5226"/>
      <c r="N5226" t="s">
        <v>3091</v>
      </c>
      <c r="O5226" t="s">
        <v>3092</v>
      </c>
      <c r="P5226" t="s">
        <v>3093</v>
      </c>
      <c r="R5226" t="s">
        <v>3094</v>
      </c>
    </row>
    <row r="5227" spans="1:18" x14ac:dyDescent="0.25">
      <c r="A5227">
        <v>50110300</v>
      </c>
      <c r="B5227" t="s">
        <v>3089</v>
      </c>
      <c r="D5227" t="s">
        <v>3090</v>
      </c>
      <c r="F5227">
        <v>1</v>
      </c>
      <c r="G5227">
        <v>0</v>
      </c>
      <c r="H5227">
        <v>0</v>
      </c>
      <c r="I5227">
        <v>0</v>
      </c>
      <c r="K5227"/>
      <c r="N5227" t="s">
        <v>3091</v>
      </c>
      <c r="O5227" t="s">
        <v>3092</v>
      </c>
      <c r="P5227" t="s">
        <v>3093</v>
      </c>
      <c r="R5227" t="s">
        <v>3094</v>
      </c>
    </row>
    <row r="5228" spans="1:18" x14ac:dyDescent="0.25">
      <c r="A5228">
        <v>50110800</v>
      </c>
      <c r="B5228" t="s">
        <v>3089</v>
      </c>
      <c r="D5228" t="s">
        <v>3090</v>
      </c>
      <c r="F5228">
        <v>1</v>
      </c>
      <c r="G5228">
        <v>0</v>
      </c>
      <c r="H5228">
        <v>29.83</v>
      </c>
      <c r="I5228">
        <v>29.83</v>
      </c>
      <c r="K5228"/>
      <c r="N5228" t="s">
        <v>3091</v>
      </c>
      <c r="O5228" t="s">
        <v>3092</v>
      </c>
      <c r="P5228" t="s">
        <v>3093</v>
      </c>
      <c r="R5228" t="s">
        <v>3094</v>
      </c>
    </row>
    <row r="5229" spans="1:18" x14ac:dyDescent="0.25">
      <c r="A5229">
        <v>50201100</v>
      </c>
      <c r="B5229" t="s">
        <v>3089</v>
      </c>
      <c r="D5229" t="s">
        <v>3090</v>
      </c>
      <c r="F5229">
        <v>1</v>
      </c>
      <c r="G5229">
        <v>0</v>
      </c>
      <c r="H5229">
        <v>5.5</v>
      </c>
      <c r="I5229">
        <v>5.5</v>
      </c>
      <c r="K5229"/>
      <c r="N5229" t="s">
        <v>3091</v>
      </c>
      <c r="O5229" t="s">
        <v>3092</v>
      </c>
      <c r="P5229" t="s">
        <v>3093</v>
      </c>
      <c r="R5229" t="s">
        <v>3094</v>
      </c>
    </row>
    <row r="5230" spans="1:18" x14ac:dyDescent="0.25">
      <c r="A5230">
        <v>50201200</v>
      </c>
      <c r="B5230" t="s">
        <v>3089</v>
      </c>
      <c r="D5230" t="s">
        <v>3090</v>
      </c>
      <c r="F5230">
        <v>1</v>
      </c>
      <c r="G5230">
        <v>0</v>
      </c>
      <c r="H5230">
        <v>28.51</v>
      </c>
      <c r="I5230">
        <v>28.51</v>
      </c>
      <c r="K5230"/>
      <c r="N5230" t="s">
        <v>3091</v>
      </c>
      <c r="O5230" t="s">
        <v>3092</v>
      </c>
      <c r="P5230" t="s">
        <v>3093</v>
      </c>
      <c r="R5230" t="s">
        <v>3094</v>
      </c>
    </row>
    <row r="5231" spans="1:18" x14ac:dyDescent="0.25">
      <c r="A5231">
        <v>50201400</v>
      </c>
      <c r="B5231" t="s">
        <v>3089</v>
      </c>
      <c r="D5231" t="s">
        <v>3090</v>
      </c>
      <c r="F5231">
        <v>1</v>
      </c>
      <c r="G5231">
        <v>0</v>
      </c>
      <c r="H5231">
        <v>6.9000000000000006E-2</v>
      </c>
      <c r="I5231">
        <v>6.9000000000000006E-2</v>
      </c>
      <c r="K5231"/>
      <c r="N5231" t="s">
        <v>3091</v>
      </c>
      <c r="O5231" t="s">
        <v>3092</v>
      </c>
      <c r="P5231" t="s">
        <v>3093</v>
      </c>
      <c r="R5231" t="s">
        <v>3094</v>
      </c>
    </row>
    <row r="5232" spans="1:18" x14ac:dyDescent="0.25">
      <c r="A5232">
        <v>50205000</v>
      </c>
      <c r="B5232" t="s">
        <v>3089</v>
      </c>
      <c r="D5232" t="s">
        <v>3090</v>
      </c>
      <c r="F5232">
        <v>1</v>
      </c>
      <c r="G5232">
        <v>0</v>
      </c>
      <c r="H5232">
        <v>3.0659999999999998</v>
      </c>
      <c r="I5232">
        <v>3.0659999999999998</v>
      </c>
      <c r="K5232"/>
      <c r="N5232" t="s">
        <v>3091</v>
      </c>
      <c r="O5232" t="s">
        <v>3092</v>
      </c>
      <c r="P5232" t="s">
        <v>3093</v>
      </c>
      <c r="R5232" t="s">
        <v>3094</v>
      </c>
    </row>
    <row r="5233" spans="1:18" x14ac:dyDescent="0.25">
      <c r="A5233">
        <v>50205400</v>
      </c>
      <c r="B5233" t="s">
        <v>3089</v>
      </c>
      <c r="D5233" t="s">
        <v>3090</v>
      </c>
      <c r="F5233">
        <v>1</v>
      </c>
      <c r="G5233">
        <v>0</v>
      </c>
      <c r="H5233">
        <v>1.54E-2</v>
      </c>
      <c r="I5233">
        <v>1.54E-2</v>
      </c>
      <c r="K5233"/>
      <c r="N5233" t="s">
        <v>3091</v>
      </c>
      <c r="O5233" t="s">
        <v>3092</v>
      </c>
      <c r="P5233" t="s">
        <v>3093</v>
      </c>
      <c r="R5233" t="s">
        <v>3094</v>
      </c>
    </row>
    <row r="5234" spans="1:18" x14ac:dyDescent="0.25">
      <c r="A5234">
        <v>50206200</v>
      </c>
      <c r="B5234" t="s">
        <v>3089</v>
      </c>
      <c r="D5234" t="s">
        <v>3090</v>
      </c>
      <c r="F5234">
        <v>1</v>
      </c>
      <c r="G5234">
        <v>0</v>
      </c>
      <c r="H5234">
        <v>0</v>
      </c>
      <c r="I5234">
        <v>0</v>
      </c>
      <c r="K5234"/>
      <c r="N5234" t="s">
        <v>3091</v>
      </c>
      <c r="O5234" t="s">
        <v>3092</v>
      </c>
      <c r="P5234" t="s">
        <v>3093</v>
      </c>
      <c r="R5234" t="s">
        <v>3094</v>
      </c>
    </row>
    <row r="5235" spans="1:18" x14ac:dyDescent="0.25">
      <c r="A5235">
        <v>50207800</v>
      </c>
      <c r="B5235" t="s">
        <v>3089</v>
      </c>
      <c r="D5235" t="s">
        <v>3090</v>
      </c>
      <c r="F5235">
        <v>1</v>
      </c>
      <c r="G5235">
        <v>0</v>
      </c>
      <c r="H5235">
        <v>2.8279999999999998</v>
      </c>
      <c r="I5235">
        <v>2.8279999999999998</v>
      </c>
      <c r="K5235"/>
      <c r="N5235" t="s">
        <v>3091</v>
      </c>
      <c r="O5235" t="s">
        <v>3092</v>
      </c>
      <c r="P5235" t="s">
        <v>3093</v>
      </c>
      <c r="R5235" t="s">
        <v>3094</v>
      </c>
    </row>
    <row r="5236" spans="1:18" x14ac:dyDescent="0.25">
      <c r="A5236">
        <v>50209900</v>
      </c>
      <c r="B5236" t="s">
        <v>3089</v>
      </c>
      <c r="D5236" t="s">
        <v>3090</v>
      </c>
      <c r="F5236">
        <v>1</v>
      </c>
      <c r="G5236">
        <v>0</v>
      </c>
      <c r="H5236">
        <v>4.3099999999999996</v>
      </c>
      <c r="I5236">
        <v>4.3099999999999996</v>
      </c>
      <c r="K5236"/>
      <c r="N5236" t="s">
        <v>3091</v>
      </c>
      <c r="O5236" t="s">
        <v>3092</v>
      </c>
      <c r="P5236" t="s">
        <v>3093</v>
      </c>
      <c r="R5236" t="s">
        <v>3094</v>
      </c>
    </row>
    <row r="5237" spans="1:18" x14ac:dyDescent="0.25">
      <c r="A5237">
        <v>50210100</v>
      </c>
      <c r="B5237" t="s">
        <v>3089</v>
      </c>
      <c r="D5237" t="s">
        <v>3090</v>
      </c>
      <c r="F5237">
        <v>1</v>
      </c>
      <c r="G5237">
        <v>0</v>
      </c>
      <c r="H5237">
        <v>2.3199999999999998</v>
      </c>
      <c r="I5237">
        <v>2.3199999999999998</v>
      </c>
      <c r="K5237"/>
      <c r="N5237" t="s">
        <v>3091</v>
      </c>
      <c r="O5237" t="s">
        <v>3092</v>
      </c>
      <c r="P5237" t="s">
        <v>3093</v>
      </c>
      <c r="R5237" t="s">
        <v>3094</v>
      </c>
    </row>
    <row r="5238" spans="1:18" x14ac:dyDescent="0.25">
      <c r="A5238">
        <v>50210410</v>
      </c>
      <c r="B5238" t="s">
        <v>3089</v>
      </c>
      <c r="D5238" t="s">
        <v>3090</v>
      </c>
      <c r="F5238">
        <v>1</v>
      </c>
      <c r="G5238">
        <v>0</v>
      </c>
      <c r="H5238">
        <v>46.32</v>
      </c>
      <c r="I5238">
        <v>46.32</v>
      </c>
      <c r="K5238"/>
      <c r="N5238" t="s">
        <v>3091</v>
      </c>
      <c r="O5238" t="s">
        <v>3092</v>
      </c>
      <c r="P5238" t="s">
        <v>3093</v>
      </c>
      <c r="R5238" t="s">
        <v>3094</v>
      </c>
    </row>
    <row r="5239" spans="1:18" x14ac:dyDescent="0.25">
      <c r="A5239">
        <v>50211130</v>
      </c>
      <c r="B5239" t="s">
        <v>3089</v>
      </c>
      <c r="D5239" t="s">
        <v>3090</v>
      </c>
      <c r="F5239">
        <v>1</v>
      </c>
      <c r="G5239">
        <v>0</v>
      </c>
      <c r="H5239">
        <v>0.40500000000000003</v>
      </c>
      <c r="I5239">
        <v>0.40500000000000003</v>
      </c>
      <c r="K5239"/>
      <c r="N5239" t="s">
        <v>3091</v>
      </c>
      <c r="O5239" t="s">
        <v>3092</v>
      </c>
      <c r="P5239" t="s">
        <v>3093</v>
      </c>
      <c r="R5239" t="s">
        <v>3094</v>
      </c>
    </row>
    <row r="5240" spans="1:18" x14ac:dyDescent="0.25">
      <c r="A5240">
        <v>50211131</v>
      </c>
      <c r="B5240" t="s">
        <v>3089</v>
      </c>
      <c r="D5240" t="s">
        <v>3090</v>
      </c>
      <c r="F5240">
        <v>1</v>
      </c>
      <c r="G5240">
        <v>0</v>
      </c>
      <c r="H5240">
        <v>0</v>
      </c>
      <c r="I5240">
        <v>0</v>
      </c>
      <c r="K5240"/>
      <c r="N5240" t="s">
        <v>3091</v>
      </c>
      <c r="O5240" t="s">
        <v>3092</v>
      </c>
      <c r="P5240" t="s">
        <v>3093</v>
      </c>
      <c r="R5240" t="s">
        <v>3094</v>
      </c>
    </row>
    <row r="5241" spans="1:18" x14ac:dyDescent="0.25">
      <c r="A5241">
        <v>50211132</v>
      </c>
      <c r="B5241" t="s">
        <v>3089</v>
      </c>
      <c r="D5241" t="s">
        <v>3090</v>
      </c>
      <c r="F5241">
        <v>1</v>
      </c>
      <c r="G5241">
        <v>0</v>
      </c>
      <c r="H5241">
        <v>0</v>
      </c>
      <c r="I5241">
        <v>0</v>
      </c>
      <c r="K5241"/>
      <c r="N5241" t="s">
        <v>3091</v>
      </c>
      <c r="O5241" t="s">
        <v>3092</v>
      </c>
      <c r="P5241" t="s">
        <v>3093</v>
      </c>
      <c r="R5241" t="s">
        <v>3094</v>
      </c>
    </row>
    <row r="5242" spans="1:18" x14ac:dyDescent="0.25">
      <c r="A5242">
        <v>50300270</v>
      </c>
      <c r="B5242" t="s">
        <v>3089</v>
      </c>
      <c r="D5242" t="s">
        <v>3090</v>
      </c>
      <c r="F5242">
        <v>1</v>
      </c>
      <c r="G5242">
        <v>0</v>
      </c>
      <c r="H5242">
        <v>0</v>
      </c>
      <c r="I5242">
        <v>0</v>
      </c>
      <c r="K5242"/>
      <c r="N5242" t="s">
        <v>3091</v>
      </c>
      <c r="O5242" t="s">
        <v>3092</v>
      </c>
      <c r="P5242" t="s">
        <v>3093</v>
      </c>
      <c r="R5242" t="s">
        <v>3094</v>
      </c>
    </row>
    <row r="5243" spans="1:18" x14ac:dyDescent="0.25">
      <c r="A5243">
        <v>50301500</v>
      </c>
      <c r="B5243" t="s">
        <v>3089</v>
      </c>
      <c r="D5243" t="s">
        <v>3090</v>
      </c>
      <c r="F5243">
        <v>1</v>
      </c>
      <c r="G5243">
        <v>0</v>
      </c>
      <c r="H5243">
        <v>2.81</v>
      </c>
      <c r="I5243">
        <v>2.81</v>
      </c>
      <c r="K5243"/>
      <c r="N5243" t="s">
        <v>3091</v>
      </c>
      <c r="O5243" t="s">
        <v>3092</v>
      </c>
      <c r="P5243" t="s">
        <v>3093</v>
      </c>
      <c r="R5243" t="s">
        <v>3094</v>
      </c>
    </row>
    <row r="5244" spans="1:18" x14ac:dyDescent="0.25">
      <c r="A5244">
        <v>50301700</v>
      </c>
      <c r="B5244" t="s">
        <v>3089</v>
      </c>
      <c r="D5244" t="s">
        <v>3090</v>
      </c>
      <c r="F5244">
        <v>1</v>
      </c>
      <c r="G5244">
        <v>0</v>
      </c>
      <c r="H5244">
        <v>0.55500000000000005</v>
      </c>
      <c r="I5244">
        <v>0.55500000000000005</v>
      </c>
      <c r="K5244"/>
      <c r="N5244" t="s">
        <v>3091</v>
      </c>
      <c r="O5244" t="s">
        <v>3092</v>
      </c>
      <c r="P5244" t="s">
        <v>3093</v>
      </c>
      <c r="R5244" t="s">
        <v>3094</v>
      </c>
    </row>
    <row r="5245" spans="1:18" x14ac:dyDescent="0.25">
      <c r="A5245">
        <v>50301900</v>
      </c>
      <c r="B5245" t="s">
        <v>3089</v>
      </c>
      <c r="D5245" t="s">
        <v>3090</v>
      </c>
      <c r="F5245">
        <v>1</v>
      </c>
      <c r="G5245">
        <v>0</v>
      </c>
      <c r="H5245">
        <v>3.31</v>
      </c>
      <c r="I5245">
        <v>3.31</v>
      </c>
      <c r="K5245"/>
      <c r="N5245" t="s">
        <v>3091</v>
      </c>
      <c r="O5245" t="s">
        <v>3092</v>
      </c>
      <c r="P5245" t="s">
        <v>3093</v>
      </c>
      <c r="R5245" t="s">
        <v>3094</v>
      </c>
    </row>
    <row r="5246" spans="1:18" x14ac:dyDescent="0.25">
      <c r="A5246">
        <v>50302100</v>
      </c>
      <c r="B5246" t="s">
        <v>3089</v>
      </c>
      <c r="D5246" t="s">
        <v>3090</v>
      </c>
      <c r="F5246">
        <v>1</v>
      </c>
      <c r="G5246">
        <v>0</v>
      </c>
      <c r="H5246">
        <v>0</v>
      </c>
      <c r="I5246">
        <v>0</v>
      </c>
      <c r="K5246"/>
      <c r="N5246" t="s">
        <v>3091</v>
      </c>
      <c r="O5246" t="s">
        <v>3092</v>
      </c>
      <c r="P5246" t="s">
        <v>3093</v>
      </c>
      <c r="R5246" t="s">
        <v>3094</v>
      </c>
    </row>
    <row r="5247" spans="1:18" x14ac:dyDescent="0.25">
      <c r="A5247">
        <v>50302200</v>
      </c>
      <c r="B5247" t="s">
        <v>3089</v>
      </c>
      <c r="D5247" t="s">
        <v>3090</v>
      </c>
      <c r="F5247">
        <v>1</v>
      </c>
      <c r="G5247">
        <v>0</v>
      </c>
      <c r="H5247">
        <v>4.96</v>
      </c>
      <c r="I5247">
        <v>4.96</v>
      </c>
      <c r="K5247"/>
      <c r="N5247" t="s">
        <v>3091</v>
      </c>
      <c r="O5247" t="s">
        <v>3092</v>
      </c>
      <c r="P5247" t="s">
        <v>3093</v>
      </c>
      <c r="R5247" t="s">
        <v>3094</v>
      </c>
    </row>
    <row r="5248" spans="1:18" x14ac:dyDescent="0.25">
      <c r="A5248">
        <v>50303200</v>
      </c>
      <c r="B5248" t="s">
        <v>3089</v>
      </c>
      <c r="D5248" t="s">
        <v>3090</v>
      </c>
      <c r="F5248">
        <v>1</v>
      </c>
      <c r="G5248">
        <v>0</v>
      </c>
      <c r="H5248">
        <v>4.5519999999999996</v>
      </c>
      <c r="I5248">
        <v>4.5519999999999996</v>
      </c>
      <c r="K5248"/>
      <c r="N5248" t="s">
        <v>3091</v>
      </c>
      <c r="O5248" t="s">
        <v>3092</v>
      </c>
      <c r="P5248" t="s">
        <v>3093</v>
      </c>
      <c r="R5248" t="s">
        <v>3094</v>
      </c>
    </row>
    <row r="5249" spans="1:18" x14ac:dyDescent="0.25">
      <c r="A5249">
        <v>50303210</v>
      </c>
      <c r="B5249" t="s">
        <v>3089</v>
      </c>
      <c r="D5249" t="s">
        <v>3090</v>
      </c>
      <c r="F5249">
        <v>1</v>
      </c>
      <c r="G5249">
        <v>0</v>
      </c>
      <c r="H5249">
        <v>3.31</v>
      </c>
      <c r="I5249">
        <v>3.31</v>
      </c>
      <c r="K5249"/>
      <c r="N5249" t="s">
        <v>3091</v>
      </c>
      <c r="O5249" t="s">
        <v>3092</v>
      </c>
      <c r="P5249" t="s">
        <v>3093</v>
      </c>
      <c r="R5249" t="s">
        <v>3094</v>
      </c>
    </row>
    <row r="5250" spans="1:18" x14ac:dyDescent="0.25">
      <c r="A5250">
        <v>50304200</v>
      </c>
      <c r="B5250" t="s">
        <v>3089</v>
      </c>
      <c r="D5250" t="s">
        <v>3090</v>
      </c>
      <c r="F5250">
        <v>1</v>
      </c>
      <c r="G5250">
        <v>0</v>
      </c>
      <c r="H5250">
        <v>2.10266666666667</v>
      </c>
      <c r="I5250">
        <v>2.10266666666667</v>
      </c>
      <c r="K5250"/>
      <c r="N5250" t="s">
        <v>3091</v>
      </c>
      <c r="O5250" t="s">
        <v>3092</v>
      </c>
      <c r="P5250" t="s">
        <v>3093</v>
      </c>
      <c r="R5250" t="s">
        <v>3094</v>
      </c>
    </row>
    <row r="5251" spans="1:18" x14ac:dyDescent="0.25">
      <c r="A5251">
        <v>50304900</v>
      </c>
      <c r="B5251" t="s">
        <v>3089</v>
      </c>
      <c r="D5251" t="s">
        <v>3090</v>
      </c>
      <c r="F5251">
        <v>1</v>
      </c>
      <c r="G5251">
        <v>0</v>
      </c>
      <c r="H5251">
        <v>0.32283333333333297</v>
      </c>
      <c r="I5251">
        <v>0.32283333333333297</v>
      </c>
      <c r="K5251"/>
      <c r="N5251" t="s">
        <v>3091</v>
      </c>
      <c r="O5251" t="s">
        <v>3092</v>
      </c>
      <c r="P5251" t="s">
        <v>3093</v>
      </c>
      <c r="R5251" t="s">
        <v>3094</v>
      </c>
    </row>
    <row r="5252" spans="1:18" x14ac:dyDescent="0.25">
      <c r="A5252">
        <v>50305500</v>
      </c>
      <c r="B5252" t="s">
        <v>3089</v>
      </c>
      <c r="D5252" t="s">
        <v>3090</v>
      </c>
      <c r="F5252">
        <v>1</v>
      </c>
      <c r="G5252">
        <v>0</v>
      </c>
      <c r="H5252">
        <v>0</v>
      </c>
      <c r="I5252">
        <v>0</v>
      </c>
      <c r="K5252"/>
      <c r="N5252" t="s">
        <v>3091</v>
      </c>
      <c r="O5252" t="s">
        <v>3092</v>
      </c>
      <c r="P5252" t="s">
        <v>3093</v>
      </c>
      <c r="R5252" t="s">
        <v>3094</v>
      </c>
    </row>
    <row r="5253" spans="1:18" x14ac:dyDescent="0.25">
      <c r="A5253">
        <v>50307100</v>
      </c>
      <c r="B5253" t="s">
        <v>3089</v>
      </c>
      <c r="D5253" t="s">
        <v>3090</v>
      </c>
      <c r="F5253">
        <v>1</v>
      </c>
      <c r="G5253">
        <v>0</v>
      </c>
      <c r="H5253">
        <v>2.48</v>
      </c>
      <c r="I5253">
        <v>2.48</v>
      </c>
      <c r="K5253"/>
      <c r="N5253" t="s">
        <v>3091</v>
      </c>
      <c r="O5253" t="s">
        <v>3092</v>
      </c>
      <c r="P5253" t="s">
        <v>3093</v>
      </c>
      <c r="R5253" t="s">
        <v>3094</v>
      </c>
    </row>
    <row r="5254" spans="1:18" x14ac:dyDescent="0.25">
      <c r="A5254">
        <v>50309700</v>
      </c>
      <c r="B5254" t="s">
        <v>3089</v>
      </c>
      <c r="D5254" t="s">
        <v>3090</v>
      </c>
      <c r="F5254">
        <v>1</v>
      </c>
      <c r="G5254">
        <v>0</v>
      </c>
      <c r="H5254">
        <v>0.43120000000000003</v>
      </c>
      <c r="I5254">
        <v>0.43120000000000003</v>
      </c>
      <c r="K5254"/>
      <c r="N5254" t="s">
        <v>3091</v>
      </c>
      <c r="O5254" t="s">
        <v>3092</v>
      </c>
      <c r="P5254" t="s">
        <v>3093</v>
      </c>
      <c r="R5254" t="s">
        <v>3094</v>
      </c>
    </row>
    <row r="5255" spans="1:18" x14ac:dyDescent="0.25">
      <c r="A5255">
        <v>50310000</v>
      </c>
      <c r="B5255" t="s">
        <v>3089</v>
      </c>
      <c r="D5255" t="s">
        <v>3090</v>
      </c>
      <c r="F5255">
        <v>1</v>
      </c>
      <c r="G5255">
        <v>0</v>
      </c>
      <c r="H5255">
        <v>0.19009999999999999</v>
      </c>
      <c r="I5255">
        <v>0.19009999999999999</v>
      </c>
      <c r="K5255"/>
      <c r="N5255" t="s">
        <v>3091</v>
      </c>
      <c r="O5255" t="s">
        <v>3092</v>
      </c>
      <c r="P5255" t="s">
        <v>3093</v>
      </c>
      <c r="R5255" t="s">
        <v>3094</v>
      </c>
    </row>
    <row r="5256" spans="1:18" x14ac:dyDescent="0.25">
      <c r="A5256">
        <v>50310003</v>
      </c>
      <c r="B5256" t="s">
        <v>3089</v>
      </c>
      <c r="D5256" t="s">
        <v>3090</v>
      </c>
      <c r="F5256">
        <v>1</v>
      </c>
      <c r="G5256">
        <v>0</v>
      </c>
      <c r="H5256">
        <v>0.16</v>
      </c>
      <c r="I5256">
        <v>0.16</v>
      </c>
      <c r="K5256"/>
      <c r="N5256" t="s">
        <v>3091</v>
      </c>
      <c r="O5256" t="s">
        <v>3092</v>
      </c>
      <c r="P5256" t="s">
        <v>3093</v>
      </c>
      <c r="R5256" t="s">
        <v>3094</v>
      </c>
    </row>
    <row r="5257" spans="1:18" x14ac:dyDescent="0.25">
      <c r="A5257">
        <v>50310026</v>
      </c>
      <c r="B5257" t="s">
        <v>3089</v>
      </c>
      <c r="D5257" t="s">
        <v>3090</v>
      </c>
      <c r="F5257">
        <v>1</v>
      </c>
      <c r="G5257">
        <v>0</v>
      </c>
      <c r="H5257">
        <v>0</v>
      </c>
      <c r="I5257">
        <v>0</v>
      </c>
      <c r="K5257"/>
      <c r="N5257" t="s">
        <v>3091</v>
      </c>
      <c r="O5257" t="s">
        <v>3092</v>
      </c>
      <c r="P5257" t="s">
        <v>3093</v>
      </c>
      <c r="R5257" t="s">
        <v>3094</v>
      </c>
    </row>
    <row r="5258" spans="1:18" x14ac:dyDescent="0.25">
      <c r="A5258">
        <v>50310100</v>
      </c>
      <c r="B5258" t="s">
        <v>3089</v>
      </c>
      <c r="D5258" t="s">
        <v>3090</v>
      </c>
      <c r="F5258">
        <v>1</v>
      </c>
      <c r="G5258">
        <v>0</v>
      </c>
      <c r="H5258">
        <v>0.739456790123457</v>
      </c>
      <c r="I5258">
        <v>0.739456790123457</v>
      </c>
      <c r="K5258"/>
      <c r="N5258" t="s">
        <v>3091</v>
      </c>
      <c r="O5258" t="s">
        <v>3092</v>
      </c>
      <c r="P5258" t="s">
        <v>3093</v>
      </c>
      <c r="R5258" t="s">
        <v>3094</v>
      </c>
    </row>
    <row r="5259" spans="1:18" x14ac:dyDescent="0.25">
      <c r="A5259">
        <v>50310200</v>
      </c>
      <c r="B5259" t="s">
        <v>3089</v>
      </c>
      <c r="D5259" t="s">
        <v>3090</v>
      </c>
      <c r="F5259">
        <v>1</v>
      </c>
      <c r="G5259">
        <v>0</v>
      </c>
      <c r="H5259">
        <v>0.78</v>
      </c>
      <c r="I5259">
        <v>0.78</v>
      </c>
      <c r="K5259"/>
      <c r="N5259" t="s">
        <v>3091</v>
      </c>
      <c r="O5259" t="s">
        <v>3092</v>
      </c>
      <c r="P5259" t="s">
        <v>3093</v>
      </c>
      <c r="R5259" t="s">
        <v>3094</v>
      </c>
    </row>
    <row r="5260" spans="1:18" x14ac:dyDescent="0.25">
      <c r="A5260">
        <v>50310205</v>
      </c>
      <c r="B5260" t="s">
        <v>3089</v>
      </c>
      <c r="D5260" t="s">
        <v>3090</v>
      </c>
      <c r="F5260">
        <v>1</v>
      </c>
      <c r="G5260">
        <v>0</v>
      </c>
      <c r="H5260">
        <v>0</v>
      </c>
      <c r="I5260"/>
      <c r="K5260"/>
      <c r="N5260" t="s">
        <v>3091</v>
      </c>
      <c r="O5260" t="s">
        <v>3092</v>
      </c>
      <c r="P5260" t="s">
        <v>3093</v>
      </c>
      <c r="R5260" t="s">
        <v>3094</v>
      </c>
    </row>
    <row r="5261" spans="1:18" x14ac:dyDescent="0.25">
      <c r="A5261">
        <v>50310241</v>
      </c>
      <c r="B5261" t="s">
        <v>3089</v>
      </c>
      <c r="D5261" t="s">
        <v>3090</v>
      </c>
      <c r="F5261">
        <v>1</v>
      </c>
      <c r="G5261">
        <v>0</v>
      </c>
      <c r="H5261">
        <v>0</v>
      </c>
      <c r="I5261">
        <v>0</v>
      </c>
      <c r="K5261"/>
      <c r="N5261" t="s">
        <v>3091</v>
      </c>
      <c r="O5261" t="s">
        <v>3092</v>
      </c>
      <c r="P5261" t="s">
        <v>3093</v>
      </c>
      <c r="R5261" t="s">
        <v>3094</v>
      </c>
    </row>
    <row r="5262" spans="1:18" x14ac:dyDescent="0.25">
      <c r="A5262">
        <v>50310464</v>
      </c>
      <c r="B5262" t="s">
        <v>3089</v>
      </c>
      <c r="D5262" t="s">
        <v>3090</v>
      </c>
      <c r="F5262">
        <v>1</v>
      </c>
      <c r="G5262">
        <v>0</v>
      </c>
      <c r="H5262">
        <v>0</v>
      </c>
      <c r="I5262">
        <v>0</v>
      </c>
      <c r="K5262"/>
      <c r="N5262" t="s">
        <v>3091</v>
      </c>
      <c r="O5262" t="s">
        <v>3092</v>
      </c>
      <c r="P5262" t="s">
        <v>3093</v>
      </c>
      <c r="R5262" t="s">
        <v>3094</v>
      </c>
    </row>
    <row r="5263" spans="1:18" x14ac:dyDescent="0.25">
      <c r="A5263">
        <v>50310800</v>
      </c>
      <c r="B5263" t="s">
        <v>3089</v>
      </c>
      <c r="D5263" t="s">
        <v>3090</v>
      </c>
      <c r="F5263">
        <v>1</v>
      </c>
      <c r="G5263">
        <v>0</v>
      </c>
      <c r="H5263">
        <v>0</v>
      </c>
      <c r="I5263">
        <v>0</v>
      </c>
      <c r="K5263"/>
      <c r="N5263" t="s">
        <v>3091</v>
      </c>
      <c r="O5263" t="s">
        <v>3092</v>
      </c>
      <c r="P5263" t="s">
        <v>3093</v>
      </c>
      <c r="R5263" t="s">
        <v>3094</v>
      </c>
    </row>
    <row r="5264" spans="1:18" x14ac:dyDescent="0.25">
      <c r="A5264">
        <v>50310900</v>
      </c>
      <c r="B5264" t="s">
        <v>3089</v>
      </c>
      <c r="D5264" t="s">
        <v>3090</v>
      </c>
      <c r="F5264">
        <v>1</v>
      </c>
      <c r="G5264">
        <v>0</v>
      </c>
      <c r="H5264">
        <v>0</v>
      </c>
      <c r="I5264">
        <v>0</v>
      </c>
      <c r="K5264"/>
      <c r="N5264" t="s">
        <v>3091</v>
      </c>
      <c r="O5264" t="s">
        <v>3092</v>
      </c>
      <c r="P5264" t="s">
        <v>3093</v>
      </c>
      <c r="R5264" t="s">
        <v>3094</v>
      </c>
    </row>
    <row r="5265" spans="1:18" x14ac:dyDescent="0.25">
      <c r="A5265">
        <v>50311000</v>
      </c>
      <c r="B5265" t="s">
        <v>3089</v>
      </c>
      <c r="D5265" t="s">
        <v>3090</v>
      </c>
      <c r="F5265">
        <v>1</v>
      </c>
      <c r="G5265">
        <v>0</v>
      </c>
      <c r="H5265">
        <v>0</v>
      </c>
      <c r="I5265">
        <v>0</v>
      </c>
      <c r="K5265"/>
      <c r="N5265" t="s">
        <v>3091</v>
      </c>
      <c r="O5265" t="s">
        <v>3092</v>
      </c>
      <c r="P5265" t="s">
        <v>3093</v>
      </c>
      <c r="R5265" t="s">
        <v>3094</v>
      </c>
    </row>
    <row r="5266" spans="1:18" x14ac:dyDescent="0.25">
      <c r="A5266">
        <v>50311100</v>
      </c>
      <c r="B5266" t="s">
        <v>3089</v>
      </c>
      <c r="D5266" t="s">
        <v>3090</v>
      </c>
      <c r="F5266">
        <v>1</v>
      </c>
      <c r="G5266">
        <v>0</v>
      </c>
      <c r="H5266">
        <v>0</v>
      </c>
      <c r="I5266">
        <v>0</v>
      </c>
      <c r="K5266"/>
      <c r="N5266" t="s">
        <v>3091</v>
      </c>
      <c r="O5266" t="s">
        <v>3092</v>
      </c>
      <c r="P5266" t="s">
        <v>3093</v>
      </c>
      <c r="R5266" t="s">
        <v>3094</v>
      </c>
    </row>
    <row r="5267" spans="1:18" x14ac:dyDescent="0.25">
      <c r="A5267">
        <v>50311200</v>
      </c>
      <c r="B5267" t="s">
        <v>3089</v>
      </c>
      <c r="D5267" t="s">
        <v>3090</v>
      </c>
      <c r="F5267">
        <v>1</v>
      </c>
      <c r="G5267">
        <v>0</v>
      </c>
      <c r="H5267">
        <v>34</v>
      </c>
      <c r="I5267">
        <v>34</v>
      </c>
      <c r="K5267"/>
      <c r="N5267" t="s">
        <v>3091</v>
      </c>
      <c r="O5267" t="s">
        <v>3092</v>
      </c>
      <c r="P5267" t="s">
        <v>3093</v>
      </c>
      <c r="R5267" t="s">
        <v>3094</v>
      </c>
    </row>
    <row r="5268" spans="1:18" x14ac:dyDescent="0.25">
      <c r="A5268">
        <v>50311300</v>
      </c>
      <c r="B5268" t="s">
        <v>3089</v>
      </c>
      <c r="D5268" t="s">
        <v>3090</v>
      </c>
      <c r="F5268">
        <v>1</v>
      </c>
      <c r="G5268">
        <v>0</v>
      </c>
      <c r="H5268">
        <v>30</v>
      </c>
      <c r="I5268">
        <v>30</v>
      </c>
      <c r="K5268"/>
      <c r="N5268" t="s">
        <v>3091</v>
      </c>
      <c r="O5268" t="s">
        <v>3092</v>
      </c>
      <c r="P5268" t="s">
        <v>3093</v>
      </c>
      <c r="R5268" t="s">
        <v>3094</v>
      </c>
    </row>
    <row r="5269" spans="1:18" x14ac:dyDescent="0.25">
      <c r="A5269">
        <v>50501800</v>
      </c>
      <c r="B5269" t="s">
        <v>3089</v>
      </c>
      <c r="D5269" t="s">
        <v>3090</v>
      </c>
      <c r="F5269">
        <v>1</v>
      </c>
      <c r="G5269">
        <v>0</v>
      </c>
      <c r="H5269">
        <v>0</v>
      </c>
      <c r="I5269">
        <v>0</v>
      </c>
      <c r="K5269"/>
      <c r="N5269" t="s">
        <v>3091</v>
      </c>
      <c r="O5269" t="s">
        <v>3092</v>
      </c>
      <c r="P5269" t="s">
        <v>3093</v>
      </c>
      <c r="R5269" t="s">
        <v>3094</v>
      </c>
    </row>
    <row r="5270" spans="1:18" x14ac:dyDescent="0.25">
      <c r="A5270">
        <v>50507100</v>
      </c>
      <c r="B5270" t="s">
        <v>3089</v>
      </c>
      <c r="D5270" t="s">
        <v>3090</v>
      </c>
      <c r="F5270">
        <v>1</v>
      </c>
      <c r="G5270">
        <v>0</v>
      </c>
      <c r="H5270">
        <v>0</v>
      </c>
      <c r="I5270">
        <v>0</v>
      </c>
      <c r="K5270"/>
      <c r="N5270" t="s">
        <v>3091</v>
      </c>
      <c r="O5270" t="s">
        <v>3092</v>
      </c>
      <c r="P5270" t="s">
        <v>3093</v>
      </c>
      <c r="R5270" t="s">
        <v>3094</v>
      </c>
    </row>
    <row r="5271" spans="1:18" x14ac:dyDescent="0.25">
      <c r="A5271">
        <v>50600600</v>
      </c>
      <c r="B5271" t="s">
        <v>3089</v>
      </c>
      <c r="D5271" t="s">
        <v>3090</v>
      </c>
      <c r="F5271">
        <v>1</v>
      </c>
      <c r="G5271">
        <v>0</v>
      </c>
      <c r="H5271">
        <v>29.99</v>
      </c>
      <c r="I5271">
        <v>29.99</v>
      </c>
      <c r="K5271"/>
      <c r="N5271" t="s">
        <v>3091</v>
      </c>
      <c r="O5271" t="s">
        <v>3092</v>
      </c>
      <c r="P5271" t="s">
        <v>3093</v>
      </c>
      <c r="R5271" t="s">
        <v>3094</v>
      </c>
    </row>
    <row r="5272" spans="1:18" x14ac:dyDescent="0.25">
      <c r="A5272">
        <v>50700400</v>
      </c>
      <c r="B5272" t="s">
        <v>3089</v>
      </c>
      <c r="D5272" t="s">
        <v>3090</v>
      </c>
      <c r="F5272">
        <v>1</v>
      </c>
      <c r="G5272">
        <v>0</v>
      </c>
      <c r="H5272">
        <v>13.22</v>
      </c>
      <c r="I5272">
        <v>13.22</v>
      </c>
      <c r="K5272"/>
      <c r="N5272" t="s">
        <v>3091</v>
      </c>
      <c r="O5272" t="s">
        <v>3092</v>
      </c>
      <c r="P5272" t="s">
        <v>3093</v>
      </c>
      <c r="R5272" t="s">
        <v>3094</v>
      </c>
    </row>
    <row r="5273" spans="1:18" x14ac:dyDescent="0.25">
      <c r="A5273">
        <v>50701500</v>
      </c>
      <c r="B5273" t="s">
        <v>3089</v>
      </c>
      <c r="D5273" t="s">
        <v>3090</v>
      </c>
      <c r="F5273">
        <v>1</v>
      </c>
      <c r="G5273">
        <v>0</v>
      </c>
      <c r="H5273">
        <v>15.8</v>
      </c>
      <c r="I5273">
        <v>15.8</v>
      </c>
      <c r="K5273"/>
      <c r="N5273" t="s">
        <v>3091</v>
      </c>
      <c r="O5273" t="s">
        <v>3092</v>
      </c>
      <c r="P5273" t="s">
        <v>3093</v>
      </c>
      <c r="R5273" t="s">
        <v>3094</v>
      </c>
    </row>
    <row r="5274" spans="1:18" x14ac:dyDescent="0.25">
      <c r="A5274">
        <v>50701700</v>
      </c>
      <c r="B5274" t="s">
        <v>3089</v>
      </c>
      <c r="D5274" t="s">
        <v>3090</v>
      </c>
      <c r="F5274">
        <v>1</v>
      </c>
      <c r="G5274">
        <v>0</v>
      </c>
      <c r="H5274">
        <v>0</v>
      </c>
      <c r="I5274">
        <v>0</v>
      </c>
      <c r="K5274"/>
      <c r="N5274" t="s">
        <v>3091</v>
      </c>
      <c r="O5274" t="s">
        <v>3092</v>
      </c>
      <c r="P5274" t="s">
        <v>3093</v>
      </c>
      <c r="R5274" t="s">
        <v>3094</v>
      </c>
    </row>
    <row r="5275" spans="1:18" x14ac:dyDescent="0.25">
      <c r="A5275">
        <v>50702700</v>
      </c>
      <c r="B5275" t="s">
        <v>3089</v>
      </c>
      <c r="D5275" t="s">
        <v>3090</v>
      </c>
      <c r="F5275">
        <v>1</v>
      </c>
      <c r="G5275">
        <v>0</v>
      </c>
      <c r="H5275">
        <v>7.8988687782805406E-2</v>
      </c>
      <c r="I5275">
        <v>7.8988687782805406E-2</v>
      </c>
      <c r="K5275"/>
      <c r="N5275" t="s">
        <v>3091</v>
      </c>
      <c r="O5275" t="s">
        <v>3092</v>
      </c>
      <c r="P5275" t="s">
        <v>3093</v>
      </c>
      <c r="R5275" t="s">
        <v>3094</v>
      </c>
    </row>
    <row r="5276" spans="1:18" x14ac:dyDescent="0.25">
      <c r="A5276">
        <v>50901300</v>
      </c>
      <c r="B5276" t="s">
        <v>3089</v>
      </c>
      <c r="D5276" t="s">
        <v>3090</v>
      </c>
      <c r="F5276">
        <v>1</v>
      </c>
      <c r="G5276">
        <v>0</v>
      </c>
      <c r="H5276">
        <v>33</v>
      </c>
      <c r="I5276">
        <v>33</v>
      </c>
      <c r="K5276"/>
      <c r="N5276" t="s">
        <v>3091</v>
      </c>
      <c r="O5276" t="s">
        <v>3092</v>
      </c>
      <c r="P5276" t="s">
        <v>3093</v>
      </c>
      <c r="R5276" t="s">
        <v>3094</v>
      </c>
    </row>
    <row r="5277" spans="1:18" x14ac:dyDescent="0.25">
      <c r="A5277">
        <v>50901404</v>
      </c>
      <c r="B5277" t="s">
        <v>3089</v>
      </c>
      <c r="D5277" t="s">
        <v>3090</v>
      </c>
      <c r="F5277">
        <v>1</v>
      </c>
      <c r="G5277">
        <v>0</v>
      </c>
      <c r="H5277">
        <v>24.59</v>
      </c>
      <c r="I5277">
        <v>24.59</v>
      </c>
      <c r="K5277"/>
      <c r="N5277" t="s">
        <v>3091</v>
      </c>
      <c r="O5277" t="s">
        <v>3092</v>
      </c>
      <c r="P5277" t="s">
        <v>3093</v>
      </c>
      <c r="R5277" t="s">
        <v>3094</v>
      </c>
    </row>
    <row r="5278" spans="1:18" x14ac:dyDescent="0.25">
      <c r="A5278">
        <v>50902300</v>
      </c>
      <c r="B5278" t="s">
        <v>3089</v>
      </c>
      <c r="D5278" t="s">
        <v>3090</v>
      </c>
      <c r="F5278">
        <v>1</v>
      </c>
      <c r="G5278">
        <v>0</v>
      </c>
      <c r="H5278">
        <v>0.87</v>
      </c>
      <c r="I5278">
        <v>0.87</v>
      </c>
      <c r="K5278"/>
      <c r="N5278" t="s">
        <v>3091</v>
      </c>
      <c r="O5278" t="s">
        <v>3092</v>
      </c>
      <c r="P5278" t="s">
        <v>3093</v>
      </c>
      <c r="R5278" t="s">
        <v>3094</v>
      </c>
    </row>
    <row r="5279" spans="1:18" x14ac:dyDescent="0.25">
      <c r="A5279">
        <v>50902501</v>
      </c>
      <c r="B5279" t="s">
        <v>3089</v>
      </c>
      <c r="D5279" t="s">
        <v>3090</v>
      </c>
      <c r="F5279">
        <v>1</v>
      </c>
      <c r="G5279">
        <v>0</v>
      </c>
      <c r="H5279">
        <v>13.9</v>
      </c>
      <c r="I5279">
        <v>13.9</v>
      </c>
      <c r="K5279"/>
      <c r="N5279" t="s">
        <v>3091</v>
      </c>
      <c r="O5279" t="s">
        <v>3092</v>
      </c>
      <c r="P5279" t="s">
        <v>3093</v>
      </c>
      <c r="R5279" t="s">
        <v>3094</v>
      </c>
    </row>
    <row r="5280" spans="1:18" x14ac:dyDescent="0.25">
      <c r="A5280">
        <v>50902502</v>
      </c>
      <c r="B5280" t="s">
        <v>3089</v>
      </c>
      <c r="D5280" t="s">
        <v>3090</v>
      </c>
      <c r="F5280">
        <v>1</v>
      </c>
      <c r="G5280">
        <v>0</v>
      </c>
      <c r="H5280">
        <v>35</v>
      </c>
      <c r="I5280">
        <v>35</v>
      </c>
      <c r="K5280"/>
      <c r="N5280" t="s">
        <v>3091</v>
      </c>
      <c r="O5280" t="s">
        <v>3092</v>
      </c>
      <c r="P5280" t="s">
        <v>3093</v>
      </c>
      <c r="R5280" t="s">
        <v>3094</v>
      </c>
    </row>
    <row r="5281" spans="1:18" x14ac:dyDescent="0.25">
      <c r="A5281">
        <v>50902900</v>
      </c>
      <c r="B5281" t="s">
        <v>3089</v>
      </c>
      <c r="D5281" t="s">
        <v>3090</v>
      </c>
      <c r="F5281">
        <v>1</v>
      </c>
      <c r="G5281">
        <v>0</v>
      </c>
      <c r="H5281">
        <v>29.21</v>
      </c>
      <c r="I5281">
        <v>29.21</v>
      </c>
      <c r="K5281"/>
      <c r="N5281" t="s">
        <v>3091</v>
      </c>
      <c r="O5281" t="s">
        <v>3092</v>
      </c>
      <c r="P5281" t="s">
        <v>3093</v>
      </c>
      <c r="R5281" t="s">
        <v>3094</v>
      </c>
    </row>
    <row r="5282" spans="1:18" x14ac:dyDescent="0.25">
      <c r="A5282">
        <v>50903000</v>
      </c>
      <c r="B5282" t="s">
        <v>3089</v>
      </c>
      <c r="D5282" t="s">
        <v>3090</v>
      </c>
      <c r="F5282">
        <v>1</v>
      </c>
      <c r="G5282">
        <v>0</v>
      </c>
      <c r="H5282">
        <v>0</v>
      </c>
      <c r="I5282">
        <v>0</v>
      </c>
      <c r="K5282"/>
      <c r="N5282" t="s">
        <v>3091</v>
      </c>
      <c r="O5282" t="s">
        <v>3092</v>
      </c>
      <c r="P5282" t="s">
        <v>3093</v>
      </c>
      <c r="R5282" t="s">
        <v>3094</v>
      </c>
    </row>
    <row r="5283" spans="1:18" x14ac:dyDescent="0.25">
      <c r="A5283">
        <v>50903500</v>
      </c>
      <c r="B5283" t="s">
        <v>3089</v>
      </c>
      <c r="D5283" t="s">
        <v>3090</v>
      </c>
      <c r="F5283">
        <v>1</v>
      </c>
      <c r="G5283">
        <v>0</v>
      </c>
      <c r="H5283">
        <v>31.86</v>
      </c>
      <c r="I5283">
        <v>31.86</v>
      </c>
      <c r="K5283"/>
      <c r="N5283" t="s">
        <v>3091</v>
      </c>
      <c r="O5283" t="s">
        <v>3092</v>
      </c>
      <c r="P5283" t="s">
        <v>3093</v>
      </c>
      <c r="R5283" t="s">
        <v>3094</v>
      </c>
    </row>
    <row r="5284" spans="1:18" x14ac:dyDescent="0.25">
      <c r="A5284">
        <v>50904400</v>
      </c>
      <c r="B5284" t="s">
        <v>3089</v>
      </c>
      <c r="D5284" t="s">
        <v>3090</v>
      </c>
      <c r="F5284">
        <v>1</v>
      </c>
      <c r="G5284">
        <v>0</v>
      </c>
      <c r="H5284">
        <v>28</v>
      </c>
      <c r="I5284">
        <v>28</v>
      </c>
      <c r="K5284"/>
      <c r="N5284" t="s">
        <v>3091</v>
      </c>
      <c r="O5284" t="s">
        <v>3092</v>
      </c>
      <c r="P5284" t="s">
        <v>3093</v>
      </c>
      <c r="R5284" t="s">
        <v>3094</v>
      </c>
    </row>
    <row r="5285" spans="1:18" x14ac:dyDescent="0.25">
      <c r="A5285">
        <v>50904900</v>
      </c>
      <c r="B5285" t="s">
        <v>3089</v>
      </c>
      <c r="D5285" t="s">
        <v>3090</v>
      </c>
      <c r="F5285">
        <v>1</v>
      </c>
      <c r="G5285">
        <v>0</v>
      </c>
      <c r="H5285">
        <v>1</v>
      </c>
      <c r="I5285">
        <v>1</v>
      </c>
      <c r="K5285"/>
      <c r="N5285" t="s">
        <v>3091</v>
      </c>
      <c r="O5285" t="s">
        <v>3092</v>
      </c>
      <c r="P5285" t="s">
        <v>3093</v>
      </c>
      <c r="R5285" t="s">
        <v>3094</v>
      </c>
    </row>
    <row r="5286" spans="1:18" x14ac:dyDescent="0.25">
      <c r="A5286">
        <v>50905400</v>
      </c>
      <c r="B5286" t="s">
        <v>3089</v>
      </c>
      <c r="D5286" t="s">
        <v>3090</v>
      </c>
      <c r="F5286">
        <v>1</v>
      </c>
      <c r="G5286">
        <v>0</v>
      </c>
      <c r="H5286">
        <v>77</v>
      </c>
      <c r="I5286">
        <v>77</v>
      </c>
      <c r="K5286"/>
      <c r="N5286" t="s">
        <v>3091</v>
      </c>
      <c r="O5286" t="s">
        <v>3092</v>
      </c>
      <c r="P5286" t="s">
        <v>3093</v>
      </c>
      <c r="R5286" t="s">
        <v>3094</v>
      </c>
    </row>
    <row r="5287" spans="1:18" x14ac:dyDescent="0.25">
      <c r="A5287">
        <v>50906200</v>
      </c>
      <c r="B5287" t="s">
        <v>3089</v>
      </c>
      <c r="D5287" t="s">
        <v>3090</v>
      </c>
      <c r="F5287">
        <v>1</v>
      </c>
      <c r="G5287">
        <v>0</v>
      </c>
      <c r="H5287">
        <v>0.81</v>
      </c>
      <c r="I5287">
        <v>0.81</v>
      </c>
      <c r="K5287"/>
      <c r="N5287" t="s">
        <v>3091</v>
      </c>
      <c r="O5287" t="s">
        <v>3092</v>
      </c>
      <c r="P5287" t="s">
        <v>3093</v>
      </c>
      <c r="R5287" t="s">
        <v>3094</v>
      </c>
    </row>
    <row r="5288" spans="1:18" x14ac:dyDescent="0.25">
      <c r="A5288">
        <v>50907700</v>
      </c>
      <c r="B5288" t="s">
        <v>3089</v>
      </c>
      <c r="D5288" t="s">
        <v>3090</v>
      </c>
      <c r="F5288">
        <v>1</v>
      </c>
      <c r="G5288">
        <v>0</v>
      </c>
      <c r="H5288">
        <v>0</v>
      </c>
      <c r="I5288">
        <v>0</v>
      </c>
      <c r="K5288"/>
      <c r="N5288" t="s">
        <v>3091</v>
      </c>
      <c r="O5288" t="s">
        <v>3092</v>
      </c>
      <c r="P5288" t="s">
        <v>3093</v>
      </c>
      <c r="R5288" t="s">
        <v>3094</v>
      </c>
    </row>
    <row r="5289" spans="1:18" x14ac:dyDescent="0.25">
      <c r="A5289">
        <v>50907800</v>
      </c>
      <c r="B5289" t="s">
        <v>3089</v>
      </c>
      <c r="D5289" t="s">
        <v>3090</v>
      </c>
      <c r="F5289">
        <v>1</v>
      </c>
      <c r="G5289">
        <v>0</v>
      </c>
      <c r="H5289">
        <v>0</v>
      </c>
      <c r="I5289">
        <v>0</v>
      </c>
      <c r="K5289"/>
      <c r="N5289" t="s">
        <v>3091</v>
      </c>
      <c r="O5289" t="s">
        <v>3092</v>
      </c>
      <c r="P5289" t="s">
        <v>3093</v>
      </c>
      <c r="R5289" t="s">
        <v>3094</v>
      </c>
    </row>
    <row r="5290" spans="1:18" x14ac:dyDescent="0.25">
      <c r="A5290">
        <v>50908900</v>
      </c>
      <c r="B5290" t="s">
        <v>3089</v>
      </c>
      <c r="D5290" t="s">
        <v>3090</v>
      </c>
      <c r="F5290">
        <v>1</v>
      </c>
      <c r="G5290">
        <v>0</v>
      </c>
      <c r="H5290">
        <v>0</v>
      </c>
      <c r="I5290">
        <v>0</v>
      </c>
      <c r="K5290"/>
      <c r="N5290" t="s">
        <v>3091</v>
      </c>
      <c r="O5290" t="s">
        <v>3092</v>
      </c>
      <c r="P5290" t="s">
        <v>3093</v>
      </c>
      <c r="R5290" t="s">
        <v>3094</v>
      </c>
    </row>
    <row r="5291" spans="1:18" x14ac:dyDescent="0.25">
      <c r="A5291">
        <v>50909700</v>
      </c>
      <c r="B5291" t="s">
        <v>3089</v>
      </c>
      <c r="D5291" t="s">
        <v>3090</v>
      </c>
      <c r="F5291">
        <v>1</v>
      </c>
      <c r="G5291">
        <v>0</v>
      </c>
      <c r="H5291">
        <v>0</v>
      </c>
      <c r="I5291">
        <v>0</v>
      </c>
      <c r="K5291"/>
      <c r="N5291" t="s">
        <v>3091</v>
      </c>
      <c r="O5291" t="s">
        <v>3092</v>
      </c>
      <c r="P5291" t="s">
        <v>3093</v>
      </c>
      <c r="R5291" t="s">
        <v>3094</v>
      </c>
    </row>
    <row r="5292" spans="1:18" x14ac:dyDescent="0.25">
      <c r="A5292">
        <v>50909800</v>
      </c>
      <c r="B5292" t="s">
        <v>3089</v>
      </c>
      <c r="D5292" t="s">
        <v>3090</v>
      </c>
      <c r="F5292">
        <v>1</v>
      </c>
      <c r="G5292">
        <v>0</v>
      </c>
      <c r="H5292">
        <v>158.4</v>
      </c>
      <c r="I5292">
        <v>158.4</v>
      </c>
      <c r="K5292"/>
      <c r="N5292" t="s">
        <v>3091</v>
      </c>
      <c r="O5292" t="s">
        <v>3092</v>
      </c>
      <c r="P5292" t="s">
        <v>3093</v>
      </c>
      <c r="R5292" t="s">
        <v>3094</v>
      </c>
    </row>
    <row r="5293" spans="1:18" x14ac:dyDescent="0.25">
      <c r="A5293">
        <v>50911400</v>
      </c>
      <c r="B5293" t="s">
        <v>3089</v>
      </c>
      <c r="D5293" t="s">
        <v>3090</v>
      </c>
      <c r="F5293">
        <v>1</v>
      </c>
      <c r="G5293">
        <v>0</v>
      </c>
      <c r="H5293">
        <v>121</v>
      </c>
      <c r="I5293">
        <v>121</v>
      </c>
      <c r="K5293"/>
      <c r="N5293" t="s">
        <v>3091</v>
      </c>
      <c r="O5293" t="s">
        <v>3092</v>
      </c>
      <c r="P5293" t="s">
        <v>3093</v>
      </c>
      <c r="R5293" t="s">
        <v>3094</v>
      </c>
    </row>
    <row r="5294" spans="1:18" x14ac:dyDescent="0.25">
      <c r="A5294">
        <v>50911700</v>
      </c>
      <c r="B5294" t="s">
        <v>3089</v>
      </c>
      <c r="D5294" t="s">
        <v>3090</v>
      </c>
      <c r="F5294">
        <v>1</v>
      </c>
      <c r="G5294">
        <v>0</v>
      </c>
      <c r="H5294">
        <v>0</v>
      </c>
      <c r="I5294">
        <v>0</v>
      </c>
      <c r="K5294"/>
      <c r="N5294" t="s">
        <v>3091</v>
      </c>
      <c r="O5294" t="s">
        <v>3092</v>
      </c>
      <c r="P5294" t="s">
        <v>3093</v>
      </c>
      <c r="R5294" t="s">
        <v>3094</v>
      </c>
    </row>
    <row r="5295" spans="1:18" x14ac:dyDescent="0.25">
      <c r="A5295">
        <v>50913700</v>
      </c>
      <c r="B5295" t="s">
        <v>3089</v>
      </c>
      <c r="D5295" t="s">
        <v>3090</v>
      </c>
      <c r="F5295">
        <v>1</v>
      </c>
      <c r="G5295">
        <v>0</v>
      </c>
      <c r="H5295">
        <v>0</v>
      </c>
      <c r="I5295">
        <v>0</v>
      </c>
      <c r="K5295"/>
      <c r="N5295" t="s">
        <v>3091</v>
      </c>
      <c r="O5295" t="s">
        <v>3092</v>
      </c>
      <c r="P5295" t="s">
        <v>3093</v>
      </c>
      <c r="R5295" t="s">
        <v>3094</v>
      </c>
    </row>
    <row r="5296" spans="1:18" x14ac:dyDescent="0.25">
      <c r="A5296">
        <v>50914700</v>
      </c>
      <c r="B5296" t="s">
        <v>3089</v>
      </c>
      <c r="D5296" t="s">
        <v>3090</v>
      </c>
      <c r="F5296">
        <v>1</v>
      </c>
      <c r="G5296">
        <v>0</v>
      </c>
      <c r="H5296">
        <v>1.31</v>
      </c>
      <c r="I5296">
        <v>1.31</v>
      </c>
      <c r="K5296"/>
      <c r="N5296" t="s">
        <v>3091</v>
      </c>
      <c r="O5296" t="s">
        <v>3092</v>
      </c>
      <c r="P5296" t="s">
        <v>3093</v>
      </c>
      <c r="R5296" t="s">
        <v>3094</v>
      </c>
    </row>
    <row r="5297" spans="1:18" x14ac:dyDescent="0.25">
      <c r="A5297">
        <v>50914800</v>
      </c>
      <c r="B5297" t="s">
        <v>3089</v>
      </c>
      <c r="D5297" t="s">
        <v>3090</v>
      </c>
      <c r="F5297">
        <v>1</v>
      </c>
      <c r="G5297">
        <v>0</v>
      </c>
      <c r="H5297">
        <v>6.7900000000000002E-2</v>
      </c>
      <c r="I5297">
        <v>6.7900000000000002E-2</v>
      </c>
      <c r="K5297"/>
      <c r="N5297" t="s">
        <v>3091</v>
      </c>
      <c r="O5297" t="s">
        <v>3092</v>
      </c>
      <c r="P5297" t="s">
        <v>3093</v>
      </c>
      <c r="R5297" t="s">
        <v>3094</v>
      </c>
    </row>
    <row r="5298" spans="1:18" x14ac:dyDescent="0.25">
      <c r="A5298">
        <v>50915000</v>
      </c>
      <c r="B5298" t="s">
        <v>3089</v>
      </c>
      <c r="D5298" t="s">
        <v>3090</v>
      </c>
      <c r="F5298">
        <v>1</v>
      </c>
      <c r="G5298">
        <v>0</v>
      </c>
      <c r="H5298">
        <v>96.6</v>
      </c>
      <c r="I5298">
        <v>96.6</v>
      </c>
      <c r="K5298"/>
      <c r="N5298" t="s">
        <v>3091</v>
      </c>
      <c r="O5298" t="s">
        <v>3092</v>
      </c>
      <c r="P5298" t="s">
        <v>3093</v>
      </c>
      <c r="R5298" t="s">
        <v>3094</v>
      </c>
    </row>
    <row r="5299" spans="1:18" x14ac:dyDescent="0.25">
      <c r="A5299">
        <v>50915100</v>
      </c>
      <c r="B5299" t="s">
        <v>3089</v>
      </c>
      <c r="D5299" t="s">
        <v>3090</v>
      </c>
      <c r="F5299">
        <v>1</v>
      </c>
      <c r="G5299">
        <v>0</v>
      </c>
      <c r="H5299">
        <v>0</v>
      </c>
      <c r="I5299"/>
      <c r="K5299"/>
      <c r="N5299" t="s">
        <v>3091</v>
      </c>
      <c r="O5299" t="s">
        <v>3092</v>
      </c>
      <c r="P5299" t="s">
        <v>3093</v>
      </c>
      <c r="R5299" t="s">
        <v>3094</v>
      </c>
    </row>
    <row r="5300" spans="1:18" x14ac:dyDescent="0.25">
      <c r="A5300">
        <v>50915200</v>
      </c>
      <c r="B5300" t="s">
        <v>3089</v>
      </c>
      <c r="D5300" t="s">
        <v>3090</v>
      </c>
      <c r="F5300">
        <v>1</v>
      </c>
      <c r="G5300">
        <v>0</v>
      </c>
      <c r="H5300">
        <v>8.26</v>
      </c>
      <c r="I5300">
        <v>8.26</v>
      </c>
      <c r="K5300"/>
      <c r="N5300" t="s">
        <v>3091</v>
      </c>
      <c r="O5300" t="s">
        <v>3092</v>
      </c>
      <c r="P5300" t="s">
        <v>3093</v>
      </c>
      <c r="R5300" t="s">
        <v>3094</v>
      </c>
    </row>
    <row r="5301" spans="1:18" x14ac:dyDescent="0.25">
      <c r="A5301">
        <v>50915802</v>
      </c>
      <c r="B5301" t="s">
        <v>3089</v>
      </c>
      <c r="D5301" t="s">
        <v>3090</v>
      </c>
      <c r="F5301">
        <v>1</v>
      </c>
      <c r="G5301">
        <v>0</v>
      </c>
      <c r="H5301">
        <v>0</v>
      </c>
      <c r="I5301"/>
      <c r="K5301"/>
      <c r="N5301" t="s">
        <v>3091</v>
      </c>
      <c r="O5301" t="s">
        <v>3092</v>
      </c>
      <c r="P5301" t="s">
        <v>3093</v>
      </c>
      <c r="R5301" t="s">
        <v>3094</v>
      </c>
    </row>
    <row r="5302" spans="1:18" x14ac:dyDescent="0.25">
      <c r="A5302">
        <v>50916000</v>
      </c>
      <c r="B5302" t="s">
        <v>3089</v>
      </c>
      <c r="D5302" t="s">
        <v>3090</v>
      </c>
      <c r="F5302">
        <v>1</v>
      </c>
      <c r="G5302">
        <v>0</v>
      </c>
      <c r="H5302">
        <v>19</v>
      </c>
      <c r="I5302">
        <v>19</v>
      </c>
      <c r="K5302"/>
      <c r="N5302" t="s">
        <v>3091</v>
      </c>
      <c r="O5302" t="s">
        <v>3092</v>
      </c>
      <c r="P5302" t="s">
        <v>3093</v>
      </c>
      <c r="R5302" t="s">
        <v>3094</v>
      </c>
    </row>
    <row r="5303" spans="1:18" x14ac:dyDescent="0.25">
      <c r="A5303">
        <v>50916100</v>
      </c>
      <c r="B5303" t="s">
        <v>3089</v>
      </c>
      <c r="D5303" t="s">
        <v>3090</v>
      </c>
      <c r="F5303">
        <v>1</v>
      </c>
      <c r="G5303">
        <v>0</v>
      </c>
      <c r="H5303">
        <v>0</v>
      </c>
      <c r="I5303"/>
      <c r="K5303"/>
      <c r="N5303" t="s">
        <v>3091</v>
      </c>
      <c r="O5303" t="s">
        <v>3092</v>
      </c>
      <c r="P5303" t="s">
        <v>3093</v>
      </c>
      <c r="R5303" t="s">
        <v>3094</v>
      </c>
    </row>
    <row r="5304" spans="1:18" x14ac:dyDescent="0.25">
      <c r="A5304">
        <v>50916700</v>
      </c>
      <c r="B5304" t="s">
        <v>3089</v>
      </c>
      <c r="D5304" t="s">
        <v>3090</v>
      </c>
      <c r="F5304">
        <v>1</v>
      </c>
      <c r="G5304">
        <v>0</v>
      </c>
      <c r="H5304">
        <v>0.12</v>
      </c>
      <c r="I5304">
        <v>0.12</v>
      </c>
      <c r="K5304"/>
      <c r="N5304" t="s">
        <v>3091</v>
      </c>
      <c r="O5304" t="s">
        <v>3092</v>
      </c>
      <c r="P5304" t="s">
        <v>3093</v>
      </c>
      <c r="R5304" t="s">
        <v>3094</v>
      </c>
    </row>
    <row r="5305" spans="1:18" x14ac:dyDescent="0.25">
      <c r="A5305">
        <v>50917100</v>
      </c>
      <c r="B5305" t="s">
        <v>3089</v>
      </c>
      <c r="D5305" t="s">
        <v>3090</v>
      </c>
      <c r="F5305">
        <v>1</v>
      </c>
      <c r="G5305">
        <v>0</v>
      </c>
      <c r="H5305">
        <v>35</v>
      </c>
      <c r="I5305">
        <v>35</v>
      </c>
      <c r="K5305"/>
      <c r="N5305" t="s">
        <v>3091</v>
      </c>
      <c r="O5305" t="s">
        <v>3092</v>
      </c>
      <c r="P5305" t="s">
        <v>3093</v>
      </c>
      <c r="R5305" t="s">
        <v>3094</v>
      </c>
    </row>
    <row r="5306" spans="1:18" x14ac:dyDescent="0.25">
      <c r="A5306">
        <v>50917300</v>
      </c>
      <c r="B5306" t="s">
        <v>3089</v>
      </c>
      <c r="D5306" t="s">
        <v>3090</v>
      </c>
      <c r="F5306">
        <v>1</v>
      </c>
      <c r="G5306">
        <v>0</v>
      </c>
      <c r="H5306">
        <v>4.7699999999999996</v>
      </c>
      <c r="I5306">
        <v>4.7699999999999996</v>
      </c>
      <c r="K5306"/>
      <c r="N5306" t="s">
        <v>3091</v>
      </c>
      <c r="O5306" t="s">
        <v>3092</v>
      </c>
      <c r="P5306" t="s">
        <v>3093</v>
      </c>
      <c r="R5306" t="s">
        <v>3094</v>
      </c>
    </row>
    <row r="5307" spans="1:18" x14ac:dyDescent="0.25">
      <c r="A5307">
        <v>50917400</v>
      </c>
      <c r="B5307" t="s">
        <v>3089</v>
      </c>
      <c r="D5307" t="s">
        <v>3090</v>
      </c>
      <c r="F5307">
        <v>1</v>
      </c>
      <c r="G5307">
        <v>0</v>
      </c>
      <c r="H5307">
        <v>0</v>
      </c>
      <c r="I5307">
        <v>0</v>
      </c>
      <c r="K5307"/>
      <c r="N5307" t="s">
        <v>3091</v>
      </c>
      <c r="O5307" t="s">
        <v>3092</v>
      </c>
      <c r="P5307" t="s">
        <v>3093</v>
      </c>
      <c r="R5307" t="s">
        <v>3094</v>
      </c>
    </row>
    <row r="5308" spans="1:18" x14ac:dyDescent="0.25">
      <c r="A5308">
        <v>50917500</v>
      </c>
      <c r="B5308" t="s">
        <v>3089</v>
      </c>
      <c r="D5308" t="s">
        <v>3090</v>
      </c>
      <c r="F5308">
        <v>1</v>
      </c>
      <c r="G5308">
        <v>0</v>
      </c>
      <c r="H5308">
        <v>0</v>
      </c>
      <c r="I5308">
        <v>0</v>
      </c>
      <c r="K5308"/>
      <c r="N5308" t="s">
        <v>3091</v>
      </c>
      <c r="O5308" t="s">
        <v>3092</v>
      </c>
      <c r="P5308" t="s">
        <v>3093</v>
      </c>
      <c r="R5308" t="s">
        <v>3094</v>
      </c>
    </row>
    <row r="5309" spans="1:18" x14ac:dyDescent="0.25">
      <c r="A5309">
        <v>50917600</v>
      </c>
      <c r="B5309" t="s">
        <v>3089</v>
      </c>
      <c r="D5309" t="s">
        <v>3090</v>
      </c>
      <c r="F5309">
        <v>1</v>
      </c>
      <c r="G5309">
        <v>0</v>
      </c>
      <c r="H5309">
        <v>0</v>
      </c>
      <c r="I5309">
        <v>0</v>
      </c>
      <c r="K5309"/>
      <c r="N5309" t="s">
        <v>3091</v>
      </c>
      <c r="O5309" t="s">
        <v>3092</v>
      </c>
      <c r="P5309" t="s">
        <v>3093</v>
      </c>
      <c r="R5309" t="s">
        <v>3094</v>
      </c>
    </row>
    <row r="5310" spans="1:18" x14ac:dyDescent="0.25">
      <c r="A5310">
        <v>50917700</v>
      </c>
      <c r="B5310" t="s">
        <v>3089</v>
      </c>
      <c r="D5310" t="s">
        <v>3090</v>
      </c>
      <c r="F5310">
        <v>1</v>
      </c>
      <c r="G5310">
        <v>0</v>
      </c>
      <c r="H5310">
        <v>6.95</v>
      </c>
      <c r="I5310">
        <v>6.95</v>
      </c>
      <c r="K5310"/>
      <c r="N5310" t="s">
        <v>3091</v>
      </c>
      <c r="O5310" t="s">
        <v>3092</v>
      </c>
      <c r="P5310" t="s">
        <v>3093</v>
      </c>
      <c r="R5310" t="s">
        <v>3094</v>
      </c>
    </row>
    <row r="5311" spans="1:18" x14ac:dyDescent="0.25">
      <c r="A5311">
        <v>50917800</v>
      </c>
      <c r="B5311" t="s">
        <v>3089</v>
      </c>
      <c r="D5311" t="s">
        <v>3090</v>
      </c>
      <c r="F5311">
        <v>1</v>
      </c>
      <c r="G5311">
        <v>0</v>
      </c>
      <c r="H5311">
        <v>3.2</v>
      </c>
      <c r="I5311">
        <v>3.2</v>
      </c>
      <c r="K5311"/>
      <c r="N5311" t="s">
        <v>3091</v>
      </c>
      <c r="O5311" t="s">
        <v>3092</v>
      </c>
      <c r="P5311" t="s">
        <v>3093</v>
      </c>
      <c r="R5311" t="s">
        <v>3094</v>
      </c>
    </row>
    <row r="5312" spans="1:18" x14ac:dyDescent="0.25">
      <c r="A5312">
        <v>50917900</v>
      </c>
      <c r="B5312" t="s">
        <v>3089</v>
      </c>
      <c r="D5312" t="s">
        <v>3090</v>
      </c>
      <c r="F5312">
        <v>1</v>
      </c>
      <c r="G5312">
        <v>0</v>
      </c>
      <c r="H5312">
        <v>0.3</v>
      </c>
      <c r="I5312">
        <v>0.3</v>
      </c>
      <c r="K5312"/>
      <c r="N5312" t="s">
        <v>3091</v>
      </c>
      <c r="O5312" t="s">
        <v>3092</v>
      </c>
      <c r="P5312" t="s">
        <v>3093</v>
      </c>
      <c r="R5312" t="s">
        <v>3094</v>
      </c>
    </row>
    <row r="5313" spans="1:18" x14ac:dyDescent="0.25">
      <c r="A5313">
        <v>50917901</v>
      </c>
      <c r="B5313" t="s">
        <v>3089</v>
      </c>
      <c r="D5313" t="s">
        <v>3090</v>
      </c>
      <c r="F5313">
        <v>1</v>
      </c>
      <c r="G5313">
        <v>0</v>
      </c>
      <c r="H5313">
        <v>0</v>
      </c>
      <c r="I5313">
        <v>0</v>
      </c>
      <c r="K5313"/>
      <c r="N5313" t="s">
        <v>3091</v>
      </c>
      <c r="O5313" t="s">
        <v>3092</v>
      </c>
      <c r="P5313" t="s">
        <v>3093</v>
      </c>
      <c r="R5313" t="s">
        <v>3094</v>
      </c>
    </row>
    <row r="5314" spans="1:18" x14ac:dyDescent="0.25">
      <c r="A5314">
        <v>50917902</v>
      </c>
      <c r="B5314" t="s">
        <v>3089</v>
      </c>
      <c r="D5314" t="s">
        <v>3090</v>
      </c>
      <c r="F5314">
        <v>1</v>
      </c>
      <c r="G5314">
        <v>0</v>
      </c>
      <c r="H5314">
        <v>1.8</v>
      </c>
      <c r="I5314">
        <v>1.8</v>
      </c>
      <c r="K5314"/>
      <c r="N5314" t="s">
        <v>3091</v>
      </c>
      <c r="O5314" t="s">
        <v>3092</v>
      </c>
      <c r="P5314" t="s">
        <v>3093</v>
      </c>
      <c r="R5314" t="s">
        <v>3094</v>
      </c>
    </row>
    <row r="5315" spans="1:18" x14ac:dyDescent="0.25">
      <c r="A5315">
        <v>50917903</v>
      </c>
      <c r="B5315" t="s">
        <v>3089</v>
      </c>
      <c r="D5315" t="s">
        <v>3090</v>
      </c>
      <c r="F5315">
        <v>1</v>
      </c>
      <c r="G5315">
        <v>0</v>
      </c>
      <c r="H5315">
        <v>2.4</v>
      </c>
      <c r="I5315">
        <v>2.4</v>
      </c>
      <c r="K5315"/>
      <c r="N5315" t="s">
        <v>3091</v>
      </c>
      <c r="O5315" t="s">
        <v>3092</v>
      </c>
      <c r="P5315" t="s">
        <v>3093</v>
      </c>
      <c r="R5315" t="s">
        <v>3094</v>
      </c>
    </row>
    <row r="5316" spans="1:18" x14ac:dyDescent="0.25">
      <c r="A5316">
        <v>50917904</v>
      </c>
      <c r="B5316" t="s">
        <v>3089</v>
      </c>
      <c r="D5316" t="s">
        <v>3090</v>
      </c>
      <c r="F5316">
        <v>1</v>
      </c>
      <c r="G5316">
        <v>0</v>
      </c>
      <c r="H5316">
        <v>44.3</v>
      </c>
      <c r="I5316">
        <v>44.3</v>
      </c>
      <c r="K5316"/>
      <c r="N5316" t="s">
        <v>3091</v>
      </c>
      <c r="O5316" t="s">
        <v>3092</v>
      </c>
      <c r="P5316" t="s">
        <v>3093</v>
      </c>
      <c r="R5316" t="s">
        <v>3094</v>
      </c>
    </row>
    <row r="5317" spans="1:18" x14ac:dyDescent="0.25">
      <c r="A5317">
        <v>50918000</v>
      </c>
      <c r="B5317" t="s">
        <v>3089</v>
      </c>
      <c r="D5317" t="s">
        <v>3090</v>
      </c>
      <c r="F5317">
        <v>1</v>
      </c>
      <c r="G5317">
        <v>0</v>
      </c>
      <c r="H5317">
        <v>0.73142857142857098</v>
      </c>
      <c r="I5317">
        <v>0.73142857142857098</v>
      </c>
      <c r="K5317"/>
      <c r="N5317" t="s">
        <v>3091</v>
      </c>
      <c r="O5317" t="s">
        <v>3092</v>
      </c>
      <c r="P5317" t="s">
        <v>3093</v>
      </c>
      <c r="R5317" t="s">
        <v>3094</v>
      </c>
    </row>
    <row r="5318" spans="1:18" x14ac:dyDescent="0.25">
      <c r="A5318">
        <v>50918001</v>
      </c>
      <c r="B5318" t="s">
        <v>3089</v>
      </c>
      <c r="D5318" t="s">
        <v>3090</v>
      </c>
      <c r="F5318">
        <v>1</v>
      </c>
      <c r="G5318">
        <v>0</v>
      </c>
      <c r="H5318">
        <v>0.3</v>
      </c>
      <c r="I5318">
        <v>0.3</v>
      </c>
      <c r="K5318"/>
      <c r="N5318" t="s">
        <v>3091</v>
      </c>
      <c r="O5318" t="s">
        <v>3092</v>
      </c>
      <c r="P5318" t="s">
        <v>3093</v>
      </c>
      <c r="R5318" t="s">
        <v>3094</v>
      </c>
    </row>
    <row r="5319" spans="1:18" x14ac:dyDescent="0.25">
      <c r="A5319">
        <v>50918002</v>
      </c>
      <c r="B5319" t="s">
        <v>3089</v>
      </c>
      <c r="D5319" t="s">
        <v>3090</v>
      </c>
      <c r="F5319">
        <v>1</v>
      </c>
      <c r="G5319">
        <v>0</v>
      </c>
      <c r="H5319">
        <v>0.75</v>
      </c>
      <c r="I5319">
        <v>0.75</v>
      </c>
      <c r="K5319"/>
      <c r="N5319" t="s">
        <v>3091</v>
      </c>
      <c r="O5319" t="s">
        <v>3092</v>
      </c>
      <c r="P5319" t="s">
        <v>3093</v>
      </c>
      <c r="R5319" t="s">
        <v>3094</v>
      </c>
    </row>
    <row r="5320" spans="1:18" x14ac:dyDescent="0.25">
      <c r="A5320">
        <v>50918003</v>
      </c>
      <c r="B5320" t="s">
        <v>3089</v>
      </c>
      <c r="D5320" t="s">
        <v>3090</v>
      </c>
      <c r="F5320">
        <v>1</v>
      </c>
      <c r="G5320">
        <v>0</v>
      </c>
      <c r="H5320">
        <v>0</v>
      </c>
      <c r="I5320">
        <v>0</v>
      </c>
      <c r="K5320"/>
      <c r="N5320" t="s">
        <v>3091</v>
      </c>
      <c r="O5320" t="s">
        <v>3092</v>
      </c>
      <c r="P5320" t="s">
        <v>3093</v>
      </c>
      <c r="R5320" t="s">
        <v>3094</v>
      </c>
    </row>
    <row r="5321" spans="1:18" x14ac:dyDescent="0.25">
      <c r="A5321">
        <v>50918100</v>
      </c>
      <c r="B5321" t="s">
        <v>3089</v>
      </c>
      <c r="D5321" t="s">
        <v>3090</v>
      </c>
      <c r="F5321">
        <v>1</v>
      </c>
      <c r="G5321">
        <v>0</v>
      </c>
      <c r="H5321">
        <v>89.89</v>
      </c>
      <c r="I5321">
        <v>89.89</v>
      </c>
      <c r="K5321"/>
      <c r="N5321" t="s">
        <v>3091</v>
      </c>
      <c r="O5321" t="s">
        <v>3092</v>
      </c>
      <c r="P5321" t="s">
        <v>3093</v>
      </c>
      <c r="R5321" t="s">
        <v>3094</v>
      </c>
    </row>
    <row r="5322" spans="1:18" x14ac:dyDescent="0.25">
      <c r="A5322">
        <v>50918200</v>
      </c>
      <c r="B5322" t="s">
        <v>3089</v>
      </c>
      <c r="D5322" t="s">
        <v>3090</v>
      </c>
      <c r="F5322">
        <v>1</v>
      </c>
      <c r="G5322">
        <v>0</v>
      </c>
      <c r="H5322">
        <v>159.30000000000001</v>
      </c>
      <c r="I5322">
        <v>159.30000000000001</v>
      </c>
      <c r="K5322"/>
      <c r="N5322" t="s">
        <v>3091</v>
      </c>
      <c r="O5322" t="s">
        <v>3092</v>
      </c>
      <c r="P5322" t="s">
        <v>3093</v>
      </c>
      <c r="R5322" t="s">
        <v>3094</v>
      </c>
    </row>
    <row r="5323" spans="1:18" x14ac:dyDescent="0.25">
      <c r="A5323">
        <v>50918500</v>
      </c>
      <c r="B5323" t="s">
        <v>3089</v>
      </c>
      <c r="D5323" t="s">
        <v>3090</v>
      </c>
      <c r="F5323">
        <v>1</v>
      </c>
      <c r="G5323">
        <v>0</v>
      </c>
      <c r="H5323">
        <v>3.13</v>
      </c>
      <c r="I5323">
        <v>3.13</v>
      </c>
      <c r="K5323"/>
      <c r="N5323" t="s">
        <v>3091</v>
      </c>
      <c r="O5323" t="s">
        <v>3092</v>
      </c>
      <c r="P5323" t="s">
        <v>3093</v>
      </c>
      <c r="R5323" t="s">
        <v>3094</v>
      </c>
    </row>
    <row r="5324" spans="1:18" x14ac:dyDescent="0.25">
      <c r="A5324">
        <v>50918700</v>
      </c>
      <c r="B5324" t="s">
        <v>3089</v>
      </c>
      <c r="D5324" t="s">
        <v>3090</v>
      </c>
      <c r="F5324">
        <v>1</v>
      </c>
      <c r="G5324">
        <v>0</v>
      </c>
      <c r="H5324">
        <v>539.38</v>
      </c>
      <c r="I5324">
        <v>539.38</v>
      </c>
      <c r="K5324"/>
      <c r="N5324" t="s">
        <v>3091</v>
      </c>
      <c r="O5324" t="s">
        <v>3092</v>
      </c>
      <c r="P5324" t="s">
        <v>3093</v>
      </c>
      <c r="R5324" t="s">
        <v>3094</v>
      </c>
    </row>
    <row r="5325" spans="1:18" x14ac:dyDescent="0.25">
      <c r="A5325">
        <v>50941000</v>
      </c>
      <c r="B5325" t="s">
        <v>3089</v>
      </c>
      <c r="D5325" t="s">
        <v>3090</v>
      </c>
      <c r="F5325">
        <v>1</v>
      </c>
      <c r="G5325">
        <v>0</v>
      </c>
      <c r="H5325">
        <v>11.59</v>
      </c>
      <c r="I5325">
        <v>11.59</v>
      </c>
      <c r="K5325"/>
      <c r="N5325" t="s">
        <v>3091</v>
      </c>
      <c r="O5325" t="s">
        <v>3092</v>
      </c>
      <c r="P5325" t="s">
        <v>3093</v>
      </c>
      <c r="R5325" t="s">
        <v>3094</v>
      </c>
    </row>
    <row r="5326" spans="1:18" x14ac:dyDescent="0.25">
      <c r="A5326">
        <v>50941601</v>
      </c>
      <c r="B5326" t="s">
        <v>3089</v>
      </c>
      <c r="D5326" t="s">
        <v>3090</v>
      </c>
      <c r="F5326">
        <v>1</v>
      </c>
      <c r="G5326">
        <v>0</v>
      </c>
      <c r="H5326">
        <v>0.51049999999999995</v>
      </c>
      <c r="I5326">
        <v>0.51049999999999995</v>
      </c>
      <c r="K5326"/>
      <c r="N5326" t="s">
        <v>3091</v>
      </c>
      <c r="O5326" t="s">
        <v>3092</v>
      </c>
      <c r="P5326" t="s">
        <v>3093</v>
      </c>
      <c r="R5326" t="s">
        <v>3094</v>
      </c>
    </row>
    <row r="5327" spans="1:18" x14ac:dyDescent="0.25">
      <c r="A5327">
        <v>50941602</v>
      </c>
      <c r="B5327" t="s">
        <v>3089</v>
      </c>
      <c r="D5327" t="s">
        <v>3090</v>
      </c>
      <c r="F5327">
        <v>1</v>
      </c>
      <c r="G5327">
        <v>0</v>
      </c>
      <c r="H5327">
        <v>4</v>
      </c>
      <c r="I5327">
        <v>4</v>
      </c>
      <c r="K5327"/>
      <c r="N5327" t="s">
        <v>3091</v>
      </c>
      <c r="O5327" t="s">
        <v>3092</v>
      </c>
      <c r="P5327" t="s">
        <v>3093</v>
      </c>
      <c r="R5327" t="s">
        <v>3094</v>
      </c>
    </row>
    <row r="5328" spans="1:18" x14ac:dyDescent="0.25">
      <c r="A5328">
        <v>50941700</v>
      </c>
      <c r="B5328" t="s">
        <v>3089</v>
      </c>
      <c r="D5328" t="s">
        <v>3090</v>
      </c>
      <c r="F5328">
        <v>1</v>
      </c>
      <c r="G5328">
        <v>0</v>
      </c>
      <c r="H5328">
        <v>41.6</v>
      </c>
      <c r="I5328">
        <v>41.6</v>
      </c>
      <c r="K5328"/>
      <c r="N5328" t="s">
        <v>3091</v>
      </c>
      <c r="O5328" t="s">
        <v>3092</v>
      </c>
      <c r="P5328" t="s">
        <v>3093</v>
      </c>
      <c r="R5328" t="s">
        <v>3094</v>
      </c>
    </row>
    <row r="5329" spans="1:18" x14ac:dyDescent="0.25">
      <c r="A5329">
        <v>50941800</v>
      </c>
      <c r="B5329" t="s">
        <v>3089</v>
      </c>
      <c r="D5329" t="s">
        <v>3090</v>
      </c>
      <c r="F5329">
        <v>1</v>
      </c>
      <c r="G5329">
        <v>0</v>
      </c>
      <c r="H5329">
        <v>3.8</v>
      </c>
      <c r="I5329">
        <v>3.8</v>
      </c>
      <c r="K5329"/>
      <c r="N5329" t="s">
        <v>3091</v>
      </c>
      <c r="O5329" t="s">
        <v>3092</v>
      </c>
      <c r="P5329" t="s">
        <v>3093</v>
      </c>
      <c r="R5329" t="s">
        <v>3094</v>
      </c>
    </row>
    <row r="5330" spans="1:18" x14ac:dyDescent="0.25">
      <c r="A5330">
        <v>50942100</v>
      </c>
      <c r="B5330" t="s">
        <v>3089</v>
      </c>
      <c r="D5330" t="s">
        <v>3090</v>
      </c>
      <c r="F5330">
        <v>1</v>
      </c>
      <c r="G5330">
        <v>0</v>
      </c>
      <c r="H5330">
        <v>18.25</v>
      </c>
      <c r="I5330">
        <v>18.25</v>
      </c>
      <c r="K5330"/>
      <c r="N5330" t="s">
        <v>3091</v>
      </c>
      <c r="O5330" t="s">
        <v>3092</v>
      </c>
      <c r="P5330" t="s">
        <v>3093</v>
      </c>
      <c r="R5330" t="s">
        <v>3094</v>
      </c>
    </row>
    <row r="5331" spans="1:18" x14ac:dyDescent="0.25">
      <c r="A5331">
        <v>50942130</v>
      </c>
      <c r="B5331" t="s">
        <v>3089</v>
      </c>
      <c r="D5331" t="s">
        <v>3090</v>
      </c>
      <c r="F5331">
        <v>1</v>
      </c>
      <c r="G5331">
        <v>0</v>
      </c>
      <c r="H5331">
        <v>12.69</v>
      </c>
      <c r="I5331">
        <v>12.69</v>
      </c>
      <c r="K5331"/>
      <c r="N5331" t="s">
        <v>3091</v>
      </c>
      <c r="O5331" t="s">
        <v>3092</v>
      </c>
      <c r="P5331" t="s">
        <v>3093</v>
      </c>
      <c r="R5331" t="s">
        <v>3094</v>
      </c>
    </row>
    <row r="5332" spans="1:18" x14ac:dyDescent="0.25">
      <c r="A5332">
        <v>50942200</v>
      </c>
      <c r="B5332" t="s">
        <v>3089</v>
      </c>
      <c r="D5332" t="s">
        <v>3090</v>
      </c>
      <c r="F5332">
        <v>1</v>
      </c>
      <c r="G5332">
        <v>0</v>
      </c>
      <c r="H5332">
        <v>96.6</v>
      </c>
      <c r="I5332">
        <v>96.6</v>
      </c>
      <c r="K5332"/>
      <c r="N5332" t="s">
        <v>3091</v>
      </c>
      <c r="O5332" t="s">
        <v>3092</v>
      </c>
      <c r="P5332" t="s">
        <v>3093</v>
      </c>
      <c r="R5332" t="s">
        <v>3094</v>
      </c>
    </row>
    <row r="5333" spans="1:18" x14ac:dyDescent="0.25">
      <c r="A5333">
        <v>50942210</v>
      </c>
      <c r="B5333" t="s">
        <v>3089</v>
      </c>
      <c r="D5333" t="s">
        <v>3090</v>
      </c>
      <c r="F5333">
        <v>1</v>
      </c>
      <c r="G5333">
        <v>0</v>
      </c>
      <c r="H5333">
        <v>0</v>
      </c>
      <c r="I5333">
        <v>0</v>
      </c>
      <c r="K5333"/>
      <c r="N5333" t="s">
        <v>3091</v>
      </c>
      <c r="O5333" t="s">
        <v>3092</v>
      </c>
      <c r="P5333" t="s">
        <v>3093</v>
      </c>
      <c r="R5333" t="s">
        <v>3094</v>
      </c>
    </row>
    <row r="5334" spans="1:18" x14ac:dyDescent="0.25">
      <c r="A5334">
        <v>50942220</v>
      </c>
      <c r="B5334" t="s">
        <v>3089</v>
      </c>
      <c r="D5334" t="s">
        <v>3090</v>
      </c>
      <c r="F5334">
        <v>1</v>
      </c>
      <c r="G5334">
        <v>0</v>
      </c>
      <c r="H5334">
        <v>0</v>
      </c>
      <c r="I5334">
        <v>0</v>
      </c>
      <c r="K5334"/>
      <c r="N5334" t="s">
        <v>3091</v>
      </c>
      <c r="O5334" t="s">
        <v>3092</v>
      </c>
      <c r="P5334" t="s">
        <v>3093</v>
      </c>
      <c r="R5334" t="s">
        <v>3094</v>
      </c>
    </row>
    <row r="5335" spans="1:18" x14ac:dyDescent="0.25">
      <c r="A5335">
        <v>50942230</v>
      </c>
      <c r="B5335" t="s">
        <v>3089</v>
      </c>
      <c r="D5335" t="s">
        <v>3090</v>
      </c>
      <c r="F5335">
        <v>1</v>
      </c>
      <c r="G5335">
        <v>0</v>
      </c>
      <c r="H5335">
        <v>0</v>
      </c>
      <c r="I5335">
        <v>0</v>
      </c>
      <c r="K5335"/>
      <c r="N5335" t="s">
        <v>3091</v>
      </c>
      <c r="O5335" t="s">
        <v>3092</v>
      </c>
      <c r="P5335" t="s">
        <v>3093</v>
      </c>
      <c r="R5335" t="s">
        <v>3094</v>
      </c>
    </row>
    <row r="5336" spans="1:18" x14ac:dyDescent="0.25">
      <c r="A5336">
        <v>50942240</v>
      </c>
      <c r="B5336" t="s">
        <v>3089</v>
      </c>
      <c r="D5336" t="s">
        <v>3090</v>
      </c>
      <c r="F5336">
        <v>1</v>
      </c>
      <c r="G5336">
        <v>0</v>
      </c>
      <c r="H5336">
        <v>18.5</v>
      </c>
      <c r="I5336">
        <v>18.5</v>
      </c>
      <c r="K5336"/>
      <c r="N5336" t="s">
        <v>3091</v>
      </c>
      <c r="O5336" t="s">
        <v>3092</v>
      </c>
      <c r="P5336" t="s">
        <v>3093</v>
      </c>
      <c r="R5336" t="s">
        <v>3094</v>
      </c>
    </row>
    <row r="5337" spans="1:18" x14ac:dyDescent="0.25">
      <c r="A5337">
        <v>50942300</v>
      </c>
      <c r="B5337" t="s">
        <v>3089</v>
      </c>
      <c r="D5337" t="s">
        <v>3090</v>
      </c>
      <c r="F5337">
        <v>1</v>
      </c>
      <c r="G5337">
        <v>0</v>
      </c>
      <c r="H5337">
        <v>31.86</v>
      </c>
      <c r="I5337">
        <v>31.86</v>
      </c>
      <c r="K5337"/>
      <c r="N5337" t="s">
        <v>3091</v>
      </c>
      <c r="O5337" t="s">
        <v>3092</v>
      </c>
      <c r="P5337" t="s">
        <v>3093</v>
      </c>
      <c r="R5337" t="s">
        <v>3094</v>
      </c>
    </row>
    <row r="5338" spans="1:18" x14ac:dyDescent="0.25">
      <c r="A5338">
        <v>50942301</v>
      </c>
      <c r="B5338" t="s">
        <v>3089</v>
      </c>
      <c r="D5338" t="s">
        <v>3090</v>
      </c>
      <c r="F5338">
        <v>1</v>
      </c>
      <c r="G5338">
        <v>0</v>
      </c>
      <c r="H5338">
        <v>0</v>
      </c>
      <c r="I5338">
        <v>0</v>
      </c>
      <c r="K5338"/>
      <c r="N5338" t="s">
        <v>3091</v>
      </c>
      <c r="O5338" t="s">
        <v>3092</v>
      </c>
      <c r="P5338" t="s">
        <v>3093</v>
      </c>
      <c r="R5338" t="s">
        <v>3094</v>
      </c>
    </row>
    <row r="5339" spans="1:18" x14ac:dyDescent="0.25">
      <c r="A5339">
        <v>50942400</v>
      </c>
      <c r="B5339" t="s">
        <v>3089</v>
      </c>
      <c r="D5339" t="s">
        <v>3090</v>
      </c>
      <c r="F5339">
        <v>1</v>
      </c>
      <c r="G5339">
        <v>0</v>
      </c>
      <c r="H5339">
        <v>33</v>
      </c>
      <c r="I5339">
        <v>33</v>
      </c>
      <c r="K5339"/>
      <c r="N5339" t="s">
        <v>3091</v>
      </c>
      <c r="O5339" t="s">
        <v>3092</v>
      </c>
      <c r="P5339" t="s">
        <v>3093</v>
      </c>
      <c r="R5339" t="s">
        <v>3094</v>
      </c>
    </row>
    <row r="5340" spans="1:18" x14ac:dyDescent="0.25">
      <c r="A5340">
        <v>50942401</v>
      </c>
      <c r="B5340" t="s">
        <v>3089</v>
      </c>
      <c r="D5340" t="s">
        <v>3090</v>
      </c>
      <c r="F5340">
        <v>1</v>
      </c>
      <c r="G5340">
        <v>0</v>
      </c>
      <c r="H5340">
        <v>0</v>
      </c>
      <c r="I5340">
        <v>0</v>
      </c>
      <c r="K5340"/>
      <c r="N5340" t="s">
        <v>3091</v>
      </c>
      <c r="O5340" t="s">
        <v>3092</v>
      </c>
      <c r="P5340" t="s">
        <v>3093</v>
      </c>
      <c r="R5340" t="s">
        <v>3094</v>
      </c>
    </row>
    <row r="5341" spans="1:18" x14ac:dyDescent="0.25">
      <c r="A5341">
        <v>50942500</v>
      </c>
      <c r="B5341" t="s">
        <v>3089</v>
      </c>
      <c r="D5341" t="s">
        <v>3090</v>
      </c>
      <c r="F5341">
        <v>1</v>
      </c>
      <c r="G5341">
        <v>0</v>
      </c>
      <c r="H5341">
        <v>0</v>
      </c>
      <c r="I5341">
        <v>0</v>
      </c>
      <c r="K5341"/>
      <c r="N5341" t="s">
        <v>3091</v>
      </c>
      <c r="O5341" t="s">
        <v>3092</v>
      </c>
      <c r="P5341" t="s">
        <v>3093</v>
      </c>
      <c r="R5341" t="s">
        <v>3094</v>
      </c>
    </row>
    <row r="5342" spans="1:18" x14ac:dyDescent="0.25">
      <c r="A5342">
        <v>50942600</v>
      </c>
      <c r="B5342" t="s">
        <v>3089</v>
      </c>
      <c r="D5342" t="s">
        <v>3090</v>
      </c>
      <c r="F5342">
        <v>1</v>
      </c>
      <c r="G5342">
        <v>0</v>
      </c>
      <c r="H5342">
        <v>4.7699999999999996</v>
      </c>
      <c r="I5342">
        <v>4.7699999999999996</v>
      </c>
      <c r="K5342"/>
      <c r="N5342" t="s">
        <v>3091</v>
      </c>
      <c r="O5342" t="s">
        <v>3092</v>
      </c>
      <c r="P5342" t="s">
        <v>3093</v>
      </c>
      <c r="R5342" t="s">
        <v>3094</v>
      </c>
    </row>
    <row r="5343" spans="1:18" x14ac:dyDescent="0.25">
      <c r="A5343">
        <v>50942700</v>
      </c>
      <c r="B5343" t="s">
        <v>3089</v>
      </c>
      <c r="D5343" t="s">
        <v>3090</v>
      </c>
      <c r="F5343">
        <v>1</v>
      </c>
      <c r="G5343">
        <v>0</v>
      </c>
      <c r="H5343">
        <v>0</v>
      </c>
      <c r="I5343">
        <v>0</v>
      </c>
      <c r="K5343"/>
      <c r="N5343" t="s">
        <v>3091</v>
      </c>
      <c r="O5343" t="s">
        <v>3092</v>
      </c>
      <c r="P5343" t="s">
        <v>3093</v>
      </c>
      <c r="R5343" t="s">
        <v>3094</v>
      </c>
    </row>
    <row r="5344" spans="1:18" x14ac:dyDescent="0.25">
      <c r="A5344">
        <v>50942800</v>
      </c>
      <c r="B5344" t="s">
        <v>3089</v>
      </c>
      <c r="D5344" t="s">
        <v>3090</v>
      </c>
      <c r="F5344">
        <v>1</v>
      </c>
      <c r="G5344">
        <v>0</v>
      </c>
      <c r="H5344">
        <v>3.13</v>
      </c>
      <c r="I5344">
        <v>3.13</v>
      </c>
      <c r="K5344"/>
      <c r="N5344" t="s">
        <v>3091</v>
      </c>
      <c r="O5344" t="s">
        <v>3092</v>
      </c>
      <c r="P5344" t="s">
        <v>3093</v>
      </c>
      <c r="R5344" t="s">
        <v>3094</v>
      </c>
    </row>
    <row r="5345" spans="1:18" x14ac:dyDescent="0.25">
      <c r="A5345">
        <v>50942900</v>
      </c>
      <c r="B5345" t="s">
        <v>3089</v>
      </c>
      <c r="D5345" t="s">
        <v>3090</v>
      </c>
      <c r="F5345">
        <v>1</v>
      </c>
      <c r="G5345">
        <v>0</v>
      </c>
      <c r="H5345">
        <v>49.23</v>
      </c>
      <c r="I5345">
        <v>49.23</v>
      </c>
      <c r="K5345"/>
      <c r="N5345" t="s">
        <v>3091</v>
      </c>
      <c r="O5345" t="s">
        <v>3092</v>
      </c>
      <c r="P5345" t="s">
        <v>3093</v>
      </c>
      <c r="R5345" t="s">
        <v>3094</v>
      </c>
    </row>
    <row r="5346" spans="1:18" x14ac:dyDescent="0.25">
      <c r="A5346">
        <v>50943000</v>
      </c>
      <c r="B5346" t="s">
        <v>3089</v>
      </c>
      <c r="D5346" t="s">
        <v>3090</v>
      </c>
      <c r="F5346">
        <v>1</v>
      </c>
      <c r="G5346">
        <v>0</v>
      </c>
      <c r="H5346">
        <v>0</v>
      </c>
      <c r="I5346">
        <v>0</v>
      </c>
      <c r="K5346"/>
      <c r="N5346" t="s">
        <v>3091</v>
      </c>
      <c r="O5346" t="s">
        <v>3092</v>
      </c>
      <c r="P5346" t="s">
        <v>3093</v>
      </c>
      <c r="R5346" t="s">
        <v>3094</v>
      </c>
    </row>
    <row r="5347" spans="1:18" x14ac:dyDescent="0.25">
      <c r="A5347">
        <v>50943100</v>
      </c>
      <c r="B5347" t="s">
        <v>3089</v>
      </c>
      <c r="D5347" t="s">
        <v>3090</v>
      </c>
      <c r="F5347">
        <v>1</v>
      </c>
      <c r="G5347">
        <v>0</v>
      </c>
      <c r="H5347">
        <v>0</v>
      </c>
      <c r="I5347">
        <v>0</v>
      </c>
      <c r="K5347"/>
      <c r="N5347" t="s">
        <v>3091</v>
      </c>
      <c r="O5347" t="s">
        <v>3092</v>
      </c>
      <c r="P5347" t="s">
        <v>3093</v>
      </c>
      <c r="R5347" t="s">
        <v>3094</v>
      </c>
    </row>
    <row r="5348" spans="1:18" x14ac:dyDescent="0.25">
      <c r="A5348">
        <v>50943200</v>
      </c>
      <c r="B5348" t="s">
        <v>3089</v>
      </c>
      <c r="D5348" t="s">
        <v>3090</v>
      </c>
      <c r="F5348">
        <v>1</v>
      </c>
      <c r="G5348">
        <v>0</v>
      </c>
      <c r="H5348">
        <v>0</v>
      </c>
      <c r="I5348">
        <v>0</v>
      </c>
      <c r="K5348"/>
      <c r="N5348" t="s">
        <v>3091</v>
      </c>
      <c r="O5348" t="s">
        <v>3092</v>
      </c>
      <c r="P5348" t="s">
        <v>3093</v>
      </c>
      <c r="R5348" t="s">
        <v>3094</v>
      </c>
    </row>
    <row r="5349" spans="1:18" x14ac:dyDescent="0.25">
      <c r="A5349">
        <v>50943300</v>
      </c>
      <c r="B5349" t="s">
        <v>3089</v>
      </c>
      <c r="D5349" t="s">
        <v>3090</v>
      </c>
      <c r="F5349">
        <v>1</v>
      </c>
      <c r="G5349">
        <v>0</v>
      </c>
      <c r="H5349">
        <v>0</v>
      </c>
      <c r="I5349">
        <v>0</v>
      </c>
      <c r="K5349"/>
      <c r="N5349" t="s">
        <v>3091</v>
      </c>
      <c r="O5349" t="s">
        <v>3092</v>
      </c>
      <c r="P5349" t="s">
        <v>3093</v>
      </c>
      <c r="R5349" t="s">
        <v>3094</v>
      </c>
    </row>
    <row r="5350" spans="1:18" x14ac:dyDescent="0.25">
      <c r="A5350">
        <v>50943500</v>
      </c>
      <c r="B5350" t="s">
        <v>3089</v>
      </c>
      <c r="D5350" t="s">
        <v>3090</v>
      </c>
      <c r="F5350">
        <v>1</v>
      </c>
      <c r="G5350">
        <v>0</v>
      </c>
      <c r="H5350">
        <v>1.45</v>
      </c>
      <c r="I5350">
        <v>1.45</v>
      </c>
      <c r="K5350"/>
      <c r="N5350" t="s">
        <v>3091</v>
      </c>
      <c r="O5350" t="s">
        <v>3092</v>
      </c>
      <c r="P5350" t="s">
        <v>3093</v>
      </c>
      <c r="R5350" t="s">
        <v>3094</v>
      </c>
    </row>
    <row r="5351" spans="1:18" x14ac:dyDescent="0.25">
      <c r="A5351">
        <v>50943600</v>
      </c>
      <c r="B5351" t="s">
        <v>3089</v>
      </c>
      <c r="D5351" t="s">
        <v>3090</v>
      </c>
      <c r="F5351">
        <v>1</v>
      </c>
      <c r="G5351">
        <v>0</v>
      </c>
      <c r="H5351">
        <v>1.45</v>
      </c>
      <c r="I5351">
        <v>1.45</v>
      </c>
      <c r="K5351"/>
      <c r="N5351" t="s">
        <v>3091</v>
      </c>
      <c r="O5351" t="s">
        <v>3092</v>
      </c>
      <c r="P5351" t="s">
        <v>3093</v>
      </c>
      <c r="R5351" t="s">
        <v>3094</v>
      </c>
    </row>
    <row r="5352" spans="1:18" x14ac:dyDescent="0.25">
      <c r="A5352">
        <v>50943700</v>
      </c>
      <c r="B5352" t="s">
        <v>3089</v>
      </c>
      <c r="D5352" t="s">
        <v>3090</v>
      </c>
      <c r="F5352">
        <v>1</v>
      </c>
      <c r="G5352">
        <v>0</v>
      </c>
      <c r="H5352">
        <v>0</v>
      </c>
      <c r="I5352">
        <v>0</v>
      </c>
      <c r="K5352"/>
      <c r="N5352" t="s">
        <v>3091</v>
      </c>
      <c r="O5352" t="s">
        <v>3092</v>
      </c>
      <c r="P5352" t="s">
        <v>3093</v>
      </c>
      <c r="R5352" t="s">
        <v>3094</v>
      </c>
    </row>
    <row r="5353" spans="1:18" x14ac:dyDescent="0.25">
      <c r="A5353">
        <v>50943800</v>
      </c>
      <c r="B5353" t="s">
        <v>3089</v>
      </c>
      <c r="D5353" t="s">
        <v>3090</v>
      </c>
      <c r="F5353">
        <v>1</v>
      </c>
      <c r="G5353">
        <v>0</v>
      </c>
      <c r="H5353">
        <v>4</v>
      </c>
      <c r="I5353">
        <v>4</v>
      </c>
      <c r="K5353"/>
      <c r="N5353" t="s">
        <v>3091</v>
      </c>
      <c r="O5353" t="s">
        <v>3092</v>
      </c>
      <c r="P5353" t="s">
        <v>3093</v>
      </c>
      <c r="R5353" t="s">
        <v>3094</v>
      </c>
    </row>
    <row r="5354" spans="1:18" x14ac:dyDescent="0.25">
      <c r="A5354">
        <v>50943900</v>
      </c>
      <c r="B5354" t="s">
        <v>3089</v>
      </c>
      <c r="D5354" t="s">
        <v>3090</v>
      </c>
      <c r="F5354">
        <v>1</v>
      </c>
      <c r="G5354">
        <v>0</v>
      </c>
      <c r="H5354">
        <v>11.59</v>
      </c>
      <c r="I5354">
        <v>11.59</v>
      </c>
      <c r="K5354"/>
      <c r="N5354" t="s">
        <v>3091</v>
      </c>
      <c r="O5354" t="s">
        <v>3092</v>
      </c>
      <c r="P5354" t="s">
        <v>3093</v>
      </c>
      <c r="R5354" t="s">
        <v>3094</v>
      </c>
    </row>
    <row r="5355" spans="1:18" x14ac:dyDescent="0.25">
      <c r="A5355">
        <v>50944000</v>
      </c>
      <c r="B5355" t="s">
        <v>3089</v>
      </c>
      <c r="D5355" t="s">
        <v>3090</v>
      </c>
      <c r="F5355">
        <v>1</v>
      </c>
      <c r="G5355">
        <v>0</v>
      </c>
      <c r="H5355">
        <v>0.87</v>
      </c>
      <c r="I5355">
        <v>0.87</v>
      </c>
      <c r="K5355"/>
      <c r="N5355" t="s">
        <v>3091</v>
      </c>
      <c r="O5355" t="s">
        <v>3092</v>
      </c>
      <c r="P5355" t="s">
        <v>3093</v>
      </c>
      <c r="R5355" t="s">
        <v>3094</v>
      </c>
    </row>
    <row r="5356" spans="1:18" x14ac:dyDescent="0.25">
      <c r="A5356">
        <v>50944100</v>
      </c>
      <c r="B5356" t="s">
        <v>3089</v>
      </c>
      <c r="D5356" t="s">
        <v>3090</v>
      </c>
      <c r="F5356">
        <v>1</v>
      </c>
      <c r="G5356">
        <v>0</v>
      </c>
      <c r="H5356">
        <v>14.5</v>
      </c>
      <c r="I5356">
        <v>14.5</v>
      </c>
      <c r="K5356"/>
      <c r="N5356" t="s">
        <v>3091</v>
      </c>
      <c r="O5356" t="s">
        <v>3092</v>
      </c>
      <c r="P5356" t="s">
        <v>3093</v>
      </c>
      <c r="R5356" t="s">
        <v>3094</v>
      </c>
    </row>
    <row r="5357" spans="1:18" x14ac:dyDescent="0.25">
      <c r="A5357">
        <v>50944300</v>
      </c>
      <c r="B5357" t="s">
        <v>3089</v>
      </c>
      <c r="D5357" t="s">
        <v>3090</v>
      </c>
      <c r="F5357">
        <v>1</v>
      </c>
      <c r="G5357">
        <v>0</v>
      </c>
      <c r="H5357">
        <v>0</v>
      </c>
      <c r="I5357">
        <v>0</v>
      </c>
      <c r="K5357"/>
      <c r="N5357" t="s">
        <v>3091</v>
      </c>
      <c r="O5357" t="s">
        <v>3092</v>
      </c>
      <c r="P5357" t="s">
        <v>3093</v>
      </c>
      <c r="R5357" t="s">
        <v>3094</v>
      </c>
    </row>
    <row r="5358" spans="1:18" x14ac:dyDescent="0.25">
      <c r="A5358">
        <v>50944500</v>
      </c>
      <c r="B5358" t="s">
        <v>3089</v>
      </c>
      <c r="D5358" t="s">
        <v>3090</v>
      </c>
      <c r="F5358">
        <v>1</v>
      </c>
      <c r="G5358">
        <v>0</v>
      </c>
      <c r="H5358">
        <v>13.0329</v>
      </c>
      <c r="I5358">
        <v>13.0329</v>
      </c>
      <c r="K5358"/>
      <c r="N5358" t="s">
        <v>3091</v>
      </c>
      <c r="O5358" t="s">
        <v>3092</v>
      </c>
      <c r="P5358" t="s">
        <v>3093</v>
      </c>
      <c r="R5358" t="s">
        <v>3094</v>
      </c>
    </row>
    <row r="5359" spans="1:18" x14ac:dyDescent="0.25">
      <c r="A5359">
        <v>50944600</v>
      </c>
      <c r="B5359" t="s">
        <v>3089</v>
      </c>
      <c r="D5359" t="s">
        <v>3090</v>
      </c>
      <c r="F5359">
        <v>1</v>
      </c>
      <c r="G5359">
        <v>0</v>
      </c>
      <c r="H5359">
        <v>13.9018</v>
      </c>
      <c r="I5359">
        <v>13.9018</v>
      </c>
      <c r="K5359"/>
      <c r="N5359" t="s">
        <v>3091</v>
      </c>
      <c r="O5359" t="s">
        <v>3092</v>
      </c>
      <c r="P5359" t="s">
        <v>3093</v>
      </c>
      <c r="R5359" t="s">
        <v>3094</v>
      </c>
    </row>
    <row r="5360" spans="1:18" x14ac:dyDescent="0.25">
      <c r="A5360">
        <v>50944900</v>
      </c>
      <c r="B5360" t="s">
        <v>3089</v>
      </c>
      <c r="D5360" t="s">
        <v>3090</v>
      </c>
      <c r="F5360">
        <v>1</v>
      </c>
      <c r="G5360">
        <v>0</v>
      </c>
      <c r="H5360">
        <v>12</v>
      </c>
      <c r="I5360">
        <v>12</v>
      </c>
      <c r="K5360"/>
      <c r="N5360" t="s">
        <v>3091</v>
      </c>
      <c r="O5360" t="s">
        <v>3092</v>
      </c>
      <c r="P5360" t="s">
        <v>3093</v>
      </c>
      <c r="R5360" t="s">
        <v>3094</v>
      </c>
    </row>
    <row r="5361" spans="1:18" x14ac:dyDescent="0.25">
      <c r="A5361">
        <v>50945000</v>
      </c>
      <c r="B5361" t="s">
        <v>3089</v>
      </c>
      <c r="D5361" t="s">
        <v>3090</v>
      </c>
      <c r="F5361">
        <v>1</v>
      </c>
      <c r="G5361">
        <v>0</v>
      </c>
      <c r="H5361">
        <v>9.0033333333333303</v>
      </c>
      <c r="I5361">
        <v>9.0033333333333303</v>
      </c>
      <c r="K5361"/>
      <c r="N5361" t="s">
        <v>3091</v>
      </c>
      <c r="O5361" t="s">
        <v>3092</v>
      </c>
      <c r="P5361" t="s">
        <v>3093</v>
      </c>
      <c r="R5361" t="s">
        <v>3094</v>
      </c>
    </row>
    <row r="5362" spans="1:18" x14ac:dyDescent="0.25">
      <c r="A5362">
        <v>50945100</v>
      </c>
      <c r="B5362" t="s">
        <v>3089</v>
      </c>
      <c r="D5362" t="s">
        <v>3090</v>
      </c>
      <c r="F5362">
        <v>1</v>
      </c>
      <c r="G5362">
        <v>0</v>
      </c>
      <c r="H5362">
        <v>0</v>
      </c>
      <c r="I5362">
        <v>0</v>
      </c>
      <c r="K5362"/>
      <c r="N5362" t="s">
        <v>3091</v>
      </c>
      <c r="O5362" t="s">
        <v>3092</v>
      </c>
      <c r="P5362" t="s">
        <v>3093</v>
      </c>
      <c r="R5362" t="s">
        <v>3094</v>
      </c>
    </row>
    <row r="5363" spans="1:18" x14ac:dyDescent="0.25">
      <c r="A5363">
        <v>50945200</v>
      </c>
      <c r="B5363" t="s">
        <v>3089</v>
      </c>
      <c r="D5363" t="s">
        <v>3090</v>
      </c>
      <c r="F5363">
        <v>1</v>
      </c>
      <c r="G5363">
        <v>0</v>
      </c>
      <c r="H5363">
        <v>46.28</v>
      </c>
      <c r="I5363">
        <v>46.28</v>
      </c>
      <c r="K5363"/>
      <c r="N5363" t="s">
        <v>3091</v>
      </c>
      <c r="O5363" t="s">
        <v>3092</v>
      </c>
      <c r="P5363" t="s">
        <v>3093</v>
      </c>
      <c r="R5363" t="s">
        <v>3094</v>
      </c>
    </row>
    <row r="5364" spans="1:18" x14ac:dyDescent="0.25">
      <c r="A5364">
        <v>50945300</v>
      </c>
      <c r="B5364" t="s">
        <v>3089</v>
      </c>
      <c r="D5364" t="s">
        <v>3090</v>
      </c>
      <c r="F5364">
        <v>1</v>
      </c>
      <c r="G5364">
        <v>0</v>
      </c>
      <c r="H5364">
        <v>0.52</v>
      </c>
      <c r="I5364">
        <v>0.52</v>
      </c>
      <c r="K5364"/>
      <c r="N5364" t="s">
        <v>3091</v>
      </c>
      <c r="O5364" t="s">
        <v>3092</v>
      </c>
      <c r="P5364" t="s">
        <v>3093</v>
      </c>
      <c r="R5364" t="s">
        <v>3094</v>
      </c>
    </row>
    <row r="5365" spans="1:18" x14ac:dyDescent="0.25">
      <c r="A5365">
        <v>50945500</v>
      </c>
      <c r="B5365" t="s">
        <v>3089</v>
      </c>
      <c r="D5365" t="s">
        <v>3090</v>
      </c>
      <c r="F5365">
        <v>1</v>
      </c>
      <c r="G5365">
        <v>0</v>
      </c>
      <c r="H5365">
        <v>4.3</v>
      </c>
      <c r="I5365">
        <v>4.3</v>
      </c>
      <c r="K5365"/>
      <c r="N5365" t="s">
        <v>3091</v>
      </c>
      <c r="O5365" t="s">
        <v>3092</v>
      </c>
      <c r="P5365" t="s">
        <v>3093</v>
      </c>
      <c r="R5365" t="s">
        <v>3094</v>
      </c>
    </row>
    <row r="5366" spans="1:18" x14ac:dyDescent="0.25">
      <c r="A5366">
        <v>50945900</v>
      </c>
      <c r="B5366" t="s">
        <v>3089</v>
      </c>
      <c r="D5366" t="s">
        <v>3090</v>
      </c>
      <c r="F5366">
        <v>1</v>
      </c>
      <c r="G5366">
        <v>0</v>
      </c>
      <c r="H5366">
        <v>5.9583333333333304</v>
      </c>
      <c r="I5366">
        <v>5.9583333333333304</v>
      </c>
      <c r="K5366"/>
      <c r="N5366" t="s">
        <v>3091</v>
      </c>
      <c r="O5366" t="s">
        <v>3092</v>
      </c>
      <c r="P5366" t="s">
        <v>3093</v>
      </c>
      <c r="R5366" t="s">
        <v>3094</v>
      </c>
    </row>
    <row r="5367" spans="1:18" x14ac:dyDescent="0.25">
      <c r="A5367">
        <v>50945903</v>
      </c>
      <c r="B5367" t="s">
        <v>3089</v>
      </c>
      <c r="D5367" t="s">
        <v>3090</v>
      </c>
      <c r="F5367">
        <v>1</v>
      </c>
      <c r="G5367">
        <v>0</v>
      </c>
      <c r="H5367">
        <v>9.5950000000000006</v>
      </c>
      <c r="I5367">
        <v>9.5950000000000006</v>
      </c>
      <c r="K5367"/>
      <c r="N5367" t="s">
        <v>3091</v>
      </c>
      <c r="O5367" t="s">
        <v>3092</v>
      </c>
      <c r="P5367" t="s">
        <v>3093</v>
      </c>
      <c r="R5367" t="s">
        <v>3094</v>
      </c>
    </row>
    <row r="5368" spans="1:18" x14ac:dyDescent="0.25">
      <c r="A5368">
        <v>50945913</v>
      </c>
      <c r="B5368" t="s">
        <v>3089</v>
      </c>
      <c r="D5368" t="s">
        <v>3090</v>
      </c>
      <c r="F5368">
        <v>1</v>
      </c>
      <c r="G5368">
        <v>0</v>
      </c>
      <c r="H5368">
        <v>6.9009999999999998</v>
      </c>
      <c r="I5368">
        <v>6.9009999999999998</v>
      </c>
      <c r="K5368"/>
      <c r="N5368" t="s">
        <v>3091</v>
      </c>
      <c r="O5368" t="s">
        <v>3092</v>
      </c>
      <c r="P5368" t="s">
        <v>3093</v>
      </c>
      <c r="R5368" t="s">
        <v>3094</v>
      </c>
    </row>
    <row r="5369" spans="1:18" x14ac:dyDescent="0.25">
      <c r="A5369">
        <v>50945914</v>
      </c>
      <c r="B5369" t="s">
        <v>3089</v>
      </c>
      <c r="D5369" t="s">
        <v>3090</v>
      </c>
      <c r="F5369">
        <v>1</v>
      </c>
      <c r="G5369">
        <v>0</v>
      </c>
      <c r="H5369">
        <v>2.9</v>
      </c>
      <c r="I5369">
        <v>2.9</v>
      </c>
      <c r="K5369"/>
      <c r="N5369" t="s">
        <v>3091</v>
      </c>
      <c r="O5369" t="s">
        <v>3092</v>
      </c>
      <c r="P5369" t="s">
        <v>3093</v>
      </c>
      <c r="R5369" t="s">
        <v>3094</v>
      </c>
    </row>
    <row r="5370" spans="1:18" x14ac:dyDescent="0.25">
      <c r="A5370">
        <v>50945915</v>
      </c>
      <c r="B5370" t="s">
        <v>3089</v>
      </c>
      <c r="D5370" t="s">
        <v>3090</v>
      </c>
      <c r="F5370">
        <v>1</v>
      </c>
      <c r="G5370">
        <v>0</v>
      </c>
      <c r="H5370">
        <v>0</v>
      </c>
      <c r="I5370">
        <v>0</v>
      </c>
      <c r="K5370"/>
      <c r="N5370" t="s">
        <v>3091</v>
      </c>
      <c r="O5370" t="s">
        <v>3092</v>
      </c>
      <c r="P5370" t="s">
        <v>3093</v>
      </c>
      <c r="R5370" t="s">
        <v>3094</v>
      </c>
    </row>
    <row r="5371" spans="1:18" x14ac:dyDescent="0.25">
      <c r="A5371">
        <v>50945916</v>
      </c>
      <c r="B5371" t="s">
        <v>3089</v>
      </c>
      <c r="D5371" t="s">
        <v>3090</v>
      </c>
      <c r="F5371">
        <v>1</v>
      </c>
      <c r="G5371">
        <v>0</v>
      </c>
      <c r="H5371">
        <v>0</v>
      </c>
      <c r="I5371">
        <v>0</v>
      </c>
      <c r="K5371"/>
      <c r="N5371" t="s">
        <v>3091</v>
      </c>
      <c r="O5371" t="s">
        <v>3092</v>
      </c>
      <c r="P5371" t="s">
        <v>3093</v>
      </c>
      <c r="R5371" t="s">
        <v>3094</v>
      </c>
    </row>
    <row r="5372" spans="1:18" x14ac:dyDescent="0.25">
      <c r="A5372">
        <v>50945917</v>
      </c>
      <c r="B5372" t="s">
        <v>3089</v>
      </c>
      <c r="D5372" t="s">
        <v>3090</v>
      </c>
      <c r="F5372">
        <v>1</v>
      </c>
      <c r="G5372">
        <v>0</v>
      </c>
      <c r="H5372">
        <v>0.91</v>
      </c>
      <c r="I5372">
        <v>0.91</v>
      </c>
      <c r="K5372"/>
      <c r="N5372" t="s">
        <v>3091</v>
      </c>
      <c r="O5372" t="s">
        <v>3092</v>
      </c>
      <c r="P5372" t="s">
        <v>3093</v>
      </c>
      <c r="R5372" t="s">
        <v>3094</v>
      </c>
    </row>
    <row r="5373" spans="1:18" x14ac:dyDescent="0.25">
      <c r="A5373">
        <v>50945918</v>
      </c>
      <c r="B5373" t="s">
        <v>3089</v>
      </c>
      <c r="D5373" t="s">
        <v>3090</v>
      </c>
      <c r="F5373">
        <v>1</v>
      </c>
      <c r="G5373">
        <v>0</v>
      </c>
      <c r="H5373">
        <v>1.7608333333333299</v>
      </c>
      <c r="I5373">
        <v>1.7608333333333299</v>
      </c>
      <c r="K5373"/>
      <c r="N5373" t="s">
        <v>3091</v>
      </c>
      <c r="O5373" t="s">
        <v>3092</v>
      </c>
      <c r="P5373" t="s">
        <v>3093</v>
      </c>
      <c r="R5373" t="s">
        <v>3094</v>
      </c>
    </row>
    <row r="5374" spans="1:18" x14ac:dyDescent="0.25">
      <c r="A5374">
        <v>50945919</v>
      </c>
      <c r="B5374" t="s">
        <v>3089</v>
      </c>
      <c r="D5374" t="s">
        <v>3090</v>
      </c>
      <c r="F5374">
        <v>1</v>
      </c>
      <c r="G5374">
        <v>0</v>
      </c>
      <c r="H5374">
        <v>7.35</v>
      </c>
      <c r="I5374">
        <v>7.35</v>
      </c>
      <c r="K5374"/>
      <c r="N5374" t="s">
        <v>3091</v>
      </c>
      <c r="O5374" t="s">
        <v>3092</v>
      </c>
      <c r="P5374" t="s">
        <v>3093</v>
      </c>
      <c r="R5374" t="s">
        <v>3094</v>
      </c>
    </row>
    <row r="5375" spans="1:18" x14ac:dyDescent="0.25">
      <c r="A5375">
        <v>50945931</v>
      </c>
      <c r="B5375" t="s">
        <v>3089</v>
      </c>
      <c r="D5375" t="s">
        <v>3090</v>
      </c>
      <c r="F5375">
        <v>1</v>
      </c>
      <c r="G5375">
        <v>0</v>
      </c>
      <c r="H5375">
        <v>30.93</v>
      </c>
      <c r="I5375">
        <v>30.93</v>
      </c>
      <c r="K5375"/>
      <c r="N5375" t="s">
        <v>3091</v>
      </c>
      <c r="O5375" t="s">
        <v>3092</v>
      </c>
      <c r="P5375" t="s">
        <v>3093</v>
      </c>
      <c r="R5375" t="s">
        <v>3094</v>
      </c>
    </row>
    <row r="5376" spans="1:18" x14ac:dyDescent="0.25">
      <c r="A5376">
        <v>50945935</v>
      </c>
      <c r="B5376" t="s">
        <v>3089</v>
      </c>
      <c r="D5376" t="s">
        <v>3090</v>
      </c>
      <c r="F5376">
        <v>1</v>
      </c>
      <c r="G5376">
        <v>0</v>
      </c>
      <c r="H5376">
        <v>93.73</v>
      </c>
      <c r="I5376">
        <v>93.73</v>
      </c>
      <c r="K5376"/>
      <c r="N5376" t="s">
        <v>3091</v>
      </c>
      <c r="O5376" t="s">
        <v>3092</v>
      </c>
      <c r="P5376" t="s">
        <v>3093</v>
      </c>
      <c r="R5376" t="s">
        <v>3094</v>
      </c>
    </row>
    <row r="5377" spans="1:18" x14ac:dyDescent="0.25">
      <c r="A5377">
        <v>50946000</v>
      </c>
      <c r="B5377" t="s">
        <v>3089</v>
      </c>
      <c r="D5377" t="s">
        <v>3090</v>
      </c>
      <c r="F5377">
        <v>1</v>
      </c>
      <c r="G5377">
        <v>0</v>
      </c>
      <c r="H5377">
        <v>11.94</v>
      </c>
      <c r="I5377">
        <v>11.94</v>
      </c>
      <c r="K5377"/>
      <c r="N5377" t="s">
        <v>3091</v>
      </c>
      <c r="O5377" t="s">
        <v>3092</v>
      </c>
      <c r="P5377" t="s">
        <v>3093</v>
      </c>
      <c r="R5377" t="s">
        <v>3094</v>
      </c>
    </row>
    <row r="5378" spans="1:18" x14ac:dyDescent="0.25">
      <c r="A5378">
        <v>50946100</v>
      </c>
      <c r="B5378" t="s">
        <v>3089</v>
      </c>
      <c r="D5378" t="s">
        <v>3090</v>
      </c>
      <c r="F5378">
        <v>1</v>
      </c>
      <c r="G5378">
        <v>0</v>
      </c>
      <c r="H5378">
        <v>11.94</v>
      </c>
      <c r="I5378">
        <v>11.94</v>
      </c>
      <c r="K5378"/>
      <c r="N5378" t="s">
        <v>3091</v>
      </c>
      <c r="O5378" t="s">
        <v>3092</v>
      </c>
      <c r="P5378" t="s">
        <v>3093</v>
      </c>
      <c r="R5378" t="s">
        <v>3094</v>
      </c>
    </row>
    <row r="5379" spans="1:18" x14ac:dyDescent="0.25">
      <c r="A5379">
        <v>50946800</v>
      </c>
      <c r="B5379" t="s">
        <v>3089</v>
      </c>
      <c r="D5379" t="s">
        <v>3090</v>
      </c>
      <c r="F5379">
        <v>1</v>
      </c>
      <c r="G5379">
        <v>0</v>
      </c>
      <c r="H5379">
        <v>1.1200000000000001</v>
      </c>
      <c r="I5379">
        <v>1.1200000000000001</v>
      </c>
      <c r="K5379"/>
      <c r="N5379" t="s">
        <v>3091</v>
      </c>
      <c r="O5379" t="s">
        <v>3092</v>
      </c>
      <c r="P5379" t="s">
        <v>3093</v>
      </c>
      <c r="R5379" t="s">
        <v>3094</v>
      </c>
    </row>
    <row r="5380" spans="1:18" x14ac:dyDescent="0.25">
      <c r="A5380">
        <v>50946900</v>
      </c>
      <c r="B5380" t="s">
        <v>3089</v>
      </c>
      <c r="D5380" t="s">
        <v>3090</v>
      </c>
      <c r="F5380">
        <v>1</v>
      </c>
      <c r="G5380">
        <v>0</v>
      </c>
      <c r="H5380">
        <v>92.45</v>
      </c>
      <c r="I5380">
        <v>92.45</v>
      </c>
      <c r="K5380"/>
      <c r="N5380" t="s">
        <v>3091</v>
      </c>
      <c r="O5380" t="s">
        <v>3092</v>
      </c>
      <c r="P5380" t="s">
        <v>3093</v>
      </c>
      <c r="R5380" t="s">
        <v>3094</v>
      </c>
    </row>
    <row r="5381" spans="1:18" x14ac:dyDescent="0.25">
      <c r="A5381">
        <v>50947000</v>
      </c>
      <c r="B5381" t="s">
        <v>3089</v>
      </c>
      <c r="D5381" t="s">
        <v>3090</v>
      </c>
      <c r="F5381">
        <v>1</v>
      </c>
      <c r="G5381">
        <v>0</v>
      </c>
      <c r="H5381">
        <v>0.12</v>
      </c>
      <c r="I5381">
        <v>0.12</v>
      </c>
      <c r="K5381"/>
      <c r="N5381" t="s">
        <v>3091</v>
      </c>
      <c r="O5381" t="s">
        <v>3092</v>
      </c>
      <c r="P5381" t="s">
        <v>3093</v>
      </c>
      <c r="R5381" t="s">
        <v>3094</v>
      </c>
    </row>
    <row r="5382" spans="1:18" x14ac:dyDescent="0.25">
      <c r="A5382">
        <v>50947100</v>
      </c>
      <c r="B5382" t="s">
        <v>3089</v>
      </c>
      <c r="D5382" t="s">
        <v>3090</v>
      </c>
      <c r="F5382">
        <v>1</v>
      </c>
      <c r="G5382">
        <v>0</v>
      </c>
      <c r="H5382">
        <v>2</v>
      </c>
      <c r="I5382">
        <v>2</v>
      </c>
      <c r="K5382"/>
      <c r="N5382" t="s">
        <v>3091</v>
      </c>
      <c r="O5382" t="s">
        <v>3092</v>
      </c>
      <c r="P5382" t="s">
        <v>3093</v>
      </c>
      <c r="R5382" t="s">
        <v>3094</v>
      </c>
    </row>
    <row r="5383" spans="1:18" x14ac:dyDescent="0.25">
      <c r="A5383">
        <v>50947200</v>
      </c>
      <c r="B5383" t="s">
        <v>3089</v>
      </c>
      <c r="D5383" t="s">
        <v>3090</v>
      </c>
      <c r="F5383">
        <v>1</v>
      </c>
      <c r="G5383">
        <v>0</v>
      </c>
      <c r="H5383">
        <v>23</v>
      </c>
      <c r="I5383">
        <v>23</v>
      </c>
      <c r="K5383"/>
      <c r="N5383" t="s">
        <v>3091</v>
      </c>
      <c r="O5383" t="s">
        <v>3092</v>
      </c>
      <c r="P5383" t="s">
        <v>3093</v>
      </c>
      <c r="R5383" t="s">
        <v>3094</v>
      </c>
    </row>
    <row r="5384" spans="1:18" x14ac:dyDescent="0.25">
      <c r="A5384">
        <v>50948800</v>
      </c>
      <c r="B5384" t="s">
        <v>3089</v>
      </c>
      <c r="D5384" t="s">
        <v>3090</v>
      </c>
      <c r="F5384">
        <v>1</v>
      </c>
      <c r="G5384">
        <v>0</v>
      </c>
      <c r="H5384">
        <v>0</v>
      </c>
      <c r="I5384"/>
      <c r="K5384"/>
      <c r="N5384" t="s">
        <v>3091</v>
      </c>
      <c r="O5384" t="s">
        <v>3092</v>
      </c>
      <c r="P5384" t="s">
        <v>3093</v>
      </c>
      <c r="R5384" t="s">
        <v>3094</v>
      </c>
    </row>
    <row r="5385" spans="1:18" x14ac:dyDescent="0.25">
      <c r="A5385">
        <v>51100100</v>
      </c>
      <c r="B5385" t="s">
        <v>3089</v>
      </c>
      <c r="D5385" t="s">
        <v>3090</v>
      </c>
      <c r="F5385">
        <v>1</v>
      </c>
      <c r="G5385">
        <v>0</v>
      </c>
      <c r="H5385">
        <v>4.4999999999999998E-2</v>
      </c>
      <c r="I5385">
        <v>4.4999999999999998E-2</v>
      </c>
      <c r="K5385"/>
      <c r="N5385" t="s">
        <v>3091</v>
      </c>
      <c r="O5385" t="s">
        <v>3092</v>
      </c>
      <c r="P5385" t="s">
        <v>3093</v>
      </c>
      <c r="R5385" t="s">
        <v>3094</v>
      </c>
    </row>
    <row r="5386" spans="1:18" x14ac:dyDescent="0.25">
      <c r="A5386">
        <v>51100700</v>
      </c>
      <c r="B5386" t="s">
        <v>3089</v>
      </c>
      <c r="D5386" t="s">
        <v>3090</v>
      </c>
      <c r="F5386">
        <v>1</v>
      </c>
      <c r="G5386">
        <v>0</v>
      </c>
      <c r="H5386">
        <v>8.26</v>
      </c>
      <c r="I5386">
        <v>8.26</v>
      </c>
      <c r="K5386"/>
      <c r="N5386" t="s">
        <v>3091</v>
      </c>
      <c r="O5386" t="s">
        <v>3092</v>
      </c>
      <c r="P5386" t="s">
        <v>3093</v>
      </c>
      <c r="R5386" t="s">
        <v>3094</v>
      </c>
    </row>
    <row r="5387" spans="1:18" x14ac:dyDescent="0.25">
      <c r="A5387">
        <v>51101500</v>
      </c>
      <c r="B5387" t="s">
        <v>3089</v>
      </c>
      <c r="D5387" t="s">
        <v>3090</v>
      </c>
      <c r="F5387">
        <v>1</v>
      </c>
      <c r="G5387">
        <v>0</v>
      </c>
      <c r="H5387">
        <v>0</v>
      </c>
      <c r="I5387">
        <v>0</v>
      </c>
      <c r="K5387"/>
      <c r="N5387" t="s">
        <v>3091</v>
      </c>
      <c r="O5387" t="s">
        <v>3092</v>
      </c>
      <c r="P5387" t="s">
        <v>3093</v>
      </c>
      <c r="R5387" t="s">
        <v>3094</v>
      </c>
    </row>
    <row r="5388" spans="1:18" x14ac:dyDescent="0.25">
      <c r="A5388">
        <v>51105030</v>
      </c>
      <c r="B5388" t="s">
        <v>3089</v>
      </c>
      <c r="D5388" t="s">
        <v>3090</v>
      </c>
      <c r="F5388">
        <v>1</v>
      </c>
      <c r="G5388">
        <v>0</v>
      </c>
      <c r="H5388">
        <v>0.18</v>
      </c>
      <c r="I5388">
        <v>0.18</v>
      </c>
      <c r="K5388"/>
      <c r="N5388" t="s">
        <v>3091</v>
      </c>
      <c r="O5388" t="s">
        <v>3092</v>
      </c>
      <c r="P5388" t="s">
        <v>3093</v>
      </c>
      <c r="R5388" t="s">
        <v>3094</v>
      </c>
    </row>
    <row r="5389" spans="1:18" x14ac:dyDescent="0.25">
      <c r="A5389">
        <v>51105032</v>
      </c>
      <c r="B5389" t="s">
        <v>3089</v>
      </c>
      <c r="D5389" t="s">
        <v>3090</v>
      </c>
      <c r="F5389">
        <v>1</v>
      </c>
      <c r="G5389">
        <v>0</v>
      </c>
      <c r="H5389">
        <v>0.34</v>
      </c>
      <c r="I5389">
        <v>0.34</v>
      </c>
      <c r="K5389"/>
      <c r="N5389" t="s">
        <v>3091</v>
      </c>
      <c r="O5389" t="s">
        <v>3092</v>
      </c>
      <c r="P5389" t="s">
        <v>3093</v>
      </c>
      <c r="R5389" t="s">
        <v>3094</v>
      </c>
    </row>
    <row r="5390" spans="1:18" x14ac:dyDescent="0.25">
      <c r="A5390">
        <v>51105034</v>
      </c>
      <c r="B5390" t="s">
        <v>3089</v>
      </c>
      <c r="D5390" t="s">
        <v>3090</v>
      </c>
      <c r="F5390">
        <v>1</v>
      </c>
      <c r="G5390">
        <v>0</v>
      </c>
      <c r="H5390">
        <v>0.43</v>
      </c>
      <c r="I5390">
        <v>0.43</v>
      </c>
      <c r="K5390"/>
      <c r="N5390" t="s">
        <v>3091</v>
      </c>
      <c r="O5390" t="s">
        <v>3092</v>
      </c>
      <c r="P5390" t="s">
        <v>3093</v>
      </c>
      <c r="R5390" t="s">
        <v>3094</v>
      </c>
    </row>
    <row r="5391" spans="1:18" x14ac:dyDescent="0.25">
      <c r="A5391">
        <v>51105182</v>
      </c>
      <c r="B5391" t="s">
        <v>3089</v>
      </c>
      <c r="D5391" t="s">
        <v>3090</v>
      </c>
      <c r="F5391">
        <v>1</v>
      </c>
      <c r="G5391">
        <v>0</v>
      </c>
      <c r="H5391">
        <v>0</v>
      </c>
      <c r="I5391">
        <v>0</v>
      </c>
      <c r="K5391"/>
      <c r="N5391" t="s">
        <v>3091</v>
      </c>
      <c r="O5391" t="s">
        <v>3092</v>
      </c>
      <c r="P5391" t="s">
        <v>3093</v>
      </c>
      <c r="R5391" t="s">
        <v>3094</v>
      </c>
    </row>
    <row r="5392" spans="1:18" x14ac:dyDescent="0.25">
      <c r="A5392">
        <v>51201100</v>
      </c>
      <c r="B5392" t="s">
        <v>3089</v>
      </c>
      <c r="D5392" t="s">
        <v>3090</v>
      </c>
      <c r="F5392">
        <v>1</v>
      </c>
      <c r="G5392">
        <v>0</v>
      </c>
      <c r="H5392">
        <v>37.19</v>
      </c>
      <c r="I5392">
        <v>37.19</v>
      </c>
      <c r="K5392"/>
      <c r="N5392" t="s">
        <v>3091</v>
      </c>
      <c r="O5392" t="s">
        <v>3092</v>
      </c>
      <c r="P5392" t="s">
        <v>3093</v>
      </c>
      <c r="R5392" t="s">
        <v>3094</v>
      </c>
    </row>
    <row r="5393" spans="1:18" x14ac:dyDescent="0.25">
      <c r="A5393">
        <v>51201400</v>
      </c>
      <c r="B5393" t="s">
        <v>3089</v>
      </c>
      <c r="D5393" t="s">
        <v>3090</v>
      </c>
      <c r="F5393">
        <v>1</v>
      </c>
      <c r="G5393">
        <v>0</v>
      </c>
      <c r="H5393">
        <v>0</v>
      </c>
      <c r="I5393">
        <v>0</v>
      </c>
      <c r="K5393"/>
      <c r="N5393" t="s">
        <v>3091</v>
      </c>
      <c r="O5393" t="s">
        <v>3092</v>
      </c>
      <c r="P5393" t="s">
        <v>3093</v>
      </c>
      <c r="R5393" t="s">
        <v>3094</v>
      </c>
    </row>
    <row r="5394" spans="1:18" x14ac:dyDescent="0.25">
      <c r="A5394">
        <v>51402000</v>
      </c>
      <c r="B5394" t="s">
        <v>3089</v>
      </c>
      <c r="D5394" t="s">
        <v>3090</v>
      </c>
      <c r="F5394">
        <v>1</v>
      </c>
      <c r="G5394">
        <v>0</v>
      </c>
      <c r="H5394">
        <v>0</v>
      </c>
      <c r="I5394">
        <v>0</v>
      </c>
      <c r="K5394"/>
      <c r="N5394" t="s">
        <v>3091</v>
      </c>
      <c r="O5394" t="s">
        <v>3092</v>
      </c>
      <c r="P5394" t="s">
        <v>3093</v>
      </c>
      <c r="R5394" t="s">
        <v>3094</v>
      </c>
    </row>
    <row r="5395" spans="1:18" x14ac:dyDescent="0.25">
      <c r="A5395">
        <v>51500400</v>
      </c>
      <c r="B5395" t="s">
        <v>3089</v>
      </c>
      <c r="D5395" t="s">
        <v>3090</v>
      </c>
      <c r="F5395">
        <v>1</v>
      </c>
      <c r="G5395">
        <v>0</v>
      </c>
      <c r="H5395">
        <v>0</v>
      </c>
      <c r="I5395">
        <v>0</v>
      </c>
      <c r="K5395"/>
      <c r="N5395" t="s">
        <v>3091</v>
      </c>
      <c r="O5395" t="s">
        <v>3092</v>
      </c>
      <c r="P5395" t="s">
        <v>3093</v>
      </c>
      <c r="R5395" t="s">
        <v>3094</v>
      </c>
    </row>
    <row r="5396" spans="1:18" x14ac:dyDescent="0.25">
      <c r="A5396">
        <v>51501300</v>
      </c>
      <c r="B5396" t="s">
        <v>3089</v>
      </c>
      <c r="D5396" t="s">
        <v>3090</v>
      </c>
      <c r="F5396">
        <v>1</v>
      </c>
      <c r="G5396">
        <v>0</v>
      </c>
      <c r="H5396">
        <v>0</v>
      </c>
      <c r="I5396">
        <v>0</v>
      </c>
      <c r="K5396"/>
      <c r="N5396" t="s">
        <v>3091</v>
      </c>
      <c r="O5396" t="s">
        <v>3092</v>
      </c>
      <c r="P5396" t="s">
        <v>3093</v>
      </c>
      <c r="R5396" t="s">
        <v>3094</v>
      </c>
    </row>
    <row r="5397" spans="1:18" x14ac:dyDescent="0.25">
      <c r="A5397">
        <v>51600400</v>
      </c>
      <c r="B5397" t="s">
        <v>3089</v>
      </c>
      <c r="D5397" t="s">
        <v>3090</v>
      </c>
      <c r="F5397">
        <v>1</v>
      </c>
      <c r="G5397">
        <v>0</v>
      </c>
      <c r="H5397">
        <v>8.4600000000000009</v>
      </c>
      <c r="I5397">
        <v>8.4600000000000009</v>
      </c>
      <c r="K5397"/>
      <c r="N5397" t="s">
        <v>3091</v>
      </c>
      <c r="O5397" t="s">
        <v>3092</v>
      </c>
      <c r="P5397" t="s">
        <v>3093</v>
      </c>
      <c r="R5397" t="s">
        <v>3094</v>
      </c>
    </row>
    <row r="5398" spans="1:18" x14ac:dyDescent="0.25">
      <c r="A5398">
        <v>51600600</v>
      </c>
      <c r="B5398" t="s">
        <v>3089</v>
      </c>
      <c r="D5398" t="s">
        <v>3090</v>
      </c>
      <c r="F5398">
        <v>1</v>
      </c>
      <c r="G5398">
        <v>0</v>
      </c>
      <c r="H5398">
        <v>9.92</v>
      </c>
      <c r="I5398">
        <v>9.92</v>
      </c>
      <c r="K5398"/>
      <c r="N5398" t="s">
        <v>3091</v>
      </c>
      <c r="O5398" t="s">
        <v>3092</v>
      </c>
      <c r="P5398" t="s">
        <v>3093</v>
      </c>
      <c r="R5398" t="s">
        <v>3094</v>
      </c>
    </row>
    <row r="5399" spans="1:18" x14ac:dyDescent="0.25">
      <c r="A5399">
        <v>51700800</v>
      </c>
      <c r="B5399" t="s">
        <v>3089</v>
      </c>
      <c r="D5399" t="s">
        <v>3090</v>
      </c>
      <c r="F5399">
        <v>1</v>
      </c>
      <c r="G5399">
        <v>0</v>
      </c>
      <c r="H5399">
        <v>0</v>
      </c>
      <c r="I5399">
        <v>0</v>
      </c>
      <c r="K5399"/>
      <c r="N5399" t="s">
        <v>3091</v>
      </c>
      <c r="O5399" t="s">
        <v>3092</v>
      </c>
      <c r="P5399" t="s">
        <v>3093</v>
      </c>
      <c r="R5399" t="s">
        <v>3094</v>
      </c>
    </row>
    <row r="5400" spans="1:18" x14ac:dyDescent="0.25">
      <c r="A5400">
        <v>51702400</v>
      </c>
      <c r="B5400" t="s">
        <v>3089</v>
      </c>
      <c r="D5400" t="s">
        <v>3090</v>
      </c>
      <c r="F5400">
        <v>1</v>
      </c>
      <c r="G5400">
        <v>0</v>
      </c>
      <c r="H5400">
        <v>0</v>
      </c>
      <c r="I5400">
        <v>0</v>
      </c>
      <c r="K5400"/>
      <c r="N5400" t="s">
        <v>3091</v>
      </c>
      <c r="O5400" t="s">
        <v>3092</v>
      </c>
      <c r="P5400" t="s">
        <v>3093</v>
      </c>
      <c r="R5400" t="s">
        <v>3094</v>
      </c>
    </row>
    <row r="5401" spans="1:18" x14ac:dyDescent="0.25">
      <c r="A5401">
        <v>51702500</v>
      </c>
      <c r="B5401" t="s">
        <v>3089</v>
      </c>
      <c r="D5401" t="s">
        <v>3090</v>
      </c>
      <c r="F5401">
        <v>1</v>
      </c>
      <c r="G5401">
        <v>0</v>
      </c>
      <c r="H5401">
        <v>8.64</v>
      </c>
      <c r="I5401">
        <v>8.64</v>
      </c>
      <c r="K5401"/>
      <c r="N5401" t="s">
        <v>3091</v>
      </c>
      <c r="O5401" t="s">
        <v>3092</v>
      </c>
      <c r="P5401" t="s">
        <v>3093</v>
      </c>
      <c r="R5401" t="s">
        <v>3094</v>
      </c>
    </row>
    <row r="5402" spans="1:18" x14ac:dyDescent="0.25">
      <c r="A5402">
        <v>51803800</v>
      </c>
      <c r="B5402" t="s">
        <v>3089</v>
      </c>
      <c r="D5402" t="s">
        <v>3090</v>
      </c>
      <c r="F5402">
        <v>1</v>
      </c>
      <c r="G5402">
        <v>0</v>
      </c>
      <c r="H5402">
        <v>85</v>
      </c>
      <c r="I5402">
        <v>85</v>
      </c>
      <c r="K5402"/>
      <c r="N5402" t="s">
        <v>3091</v>
      </c>
      <c r="O5402" t="s">
        <v>3092</v>
      </c>
      <c r="P5402" t="s">
        <v>3093</v>
      </c>
      <c r="R5402" t="s">
        <v>3094</v>
      </c>
    </row>
    <row r="5403" spans="1:18" x14ac:dyDescent="0.25">
      <c r="A5403">
        <v>51903600</v>
      </c>
      <c r="B5403" t="s">
        <v>3089</v>
      </c>
      <c r="D5403" t="s">
        <v>3090</v>
      </c>
      <c r="F5403">
        <v>1</v>
      </c>
      <c r="G5403">
        <v>0</v>
      </c>
      <c r="H5403">
        <v>27.82</v>
      </c>
      <c r="I5403">
        <v>27.82</v>
      </c>
      <c r="K5403"/>
      <c r="N5403" t="s">
        <v>3091</v>
      </c>
      <c r="O5403" t="s">
        <v>3092</v>
      </c>
      <c r="P5403" t="s">
        <v>3093</v>
      </c>
      <c r="R5403" t="s">
        <v>3094</v>
      </c>
    </row>
    <row r="5404" spans="1:18" x14ac:dyDescent="0.25">
      <c r="A5404">
        <v>52003100</v>
      </c>
      <c r="B5404" t="s">
        <v>3089</v>
      </c>
      <c r="D5404" t="s">
        <v>3090</v>
      </c>
      <c r="F5404">
        <v>1</v>
      </c>
      <c r="G5404">
        <v>0</v>
      </c>
      <c r="H5404">
        <v>0.62388888888888805</v>
      </c>
      <c r="I5404">
        <v>0.62388888888888805</v>
      </c>
      <c r="K5404"/>
      <c r="N5404" t="s">
        <v>3091</v>
      </c>
      <c r="O5404" t="s">
        <v>3092</v>
      </c>
      <c r="P5404" t="s">
        <v>3093</v>
      </c>
      <c r="R5404" t="s">
        <v>3094</v>
      </c>
    </row>
    <row r="5405" spans="1:18" x14ac:dyDescent="0.25">
      <c r="A5405">
        <v>52004900</v>
      </c>
      <c r="B5405" t="s">
        <v>3089</v>
      </c>
      <c r="D5405" t="s">
        <v>3090</v>
      </c>
      <c r="F5405">
        <v>1</v>
      </c>
      <c r="G5405">
        <v>0</v>
      </c>
      <c r="H5405">
        <v>39.67</v>
      </c>
      <c r="I5405">
        <v>39.67</v>
      </c>
      <c r="K5405"/>
      <c r="N5405" t="s">
        <v>3091</v>
      </c>
      <c r="O5405" t="s">
        <v>3092</v>
      </c>
      <c r="P5405" t="s">
        <v>3093</v>
      </c>
      <c r="R5405" t="s">
        <v>3094</v>
      </c>
    </row>
    <row r="5406" spans="1:18" x14ac:dyDescent="0.25">
      <c r="A5406">
        <v>52006700</v>
      </c>
      <c r="B5406" t="s">
        <v>3089</v>
      </c>
      <c r="D5406" t="s">
        <v>3090</v>
      </c>
      <c r="F5406">
        <v>1</v>
      </c>
      <c r="G5406">
        <v>0</v>
      </c>
      <c r="H5406">
        <v>148.87</v>
      </c>
      <c r="I5406">
        <v>148.87</v>
      </c>
      <c r="K5406"/>
      <c r="N5406" t="s">
        <v>3091</v>
      </c>
      <c r="O5406" t="s">
        <v>3092</v>
      </c>
      <c r="P5406" t="s">
        <v>3093</v>
      </c>
      <c r="R5406" t="s">
        <v>3094</v>
      </c>
    </row>
    <row r="5407" spans="1:18" x14ac:dyDescent="0.25">
      <c r="A5407">
        <v>52100600</v>
      </c>
      <c r="B5407" t="s">
        <v>3089</v>
      </c>
      <c r="D5407" t="s">
        <v>3090</v>
      </c>
      <c r="F5407">
        <v>1</v>
      </c>
      <c r="G5407">
        <v>0</v>
      </c>
      <c r="H5407">
        <v>18.059999999999999</v>
      </c>
      <c r="I5407">
        <v>18.059999999999999</v>
      </c>
      <c r="K5407"/>
      <c r="N5407" t="s">
        <v>3091</v>
      </c>
      <c r="O5407" t="s">
        <v>3092</v>
      </c>
      <c r="P5407" t="s">
        <v>3093</v>
      </c>
      <c r="R5407" t="s">
        <v>3094</v>
      </c>
    </row>
    <row r="5408" spans="1:18" x14ac:dyDescent="0.25">
      <c r="A5408">
        <v>52101200</v>
      </c>
      <c r="B5408" t="s">
        <v>3089</v>
      </c>
      <c r="D5408" t="s">
        <v>3090</v>
      </c>
      <c r="F5408">
        <v>1</v>
      </c>
      <c r="G5408">
        <v>0</v>
      </c>
      <c r="H5408">
        <v>12.1</v>
      </c>
      <c r="I5408">
        <v>12.1</v>
      </c>
      <c r="K5408"/>
      <c r="N5408" t="s">
        <v>3091</v>
      </c>
      <c r="O5408" t="s">
        <v>3092</v>
      </c>
      <c r="P5408" t="s">
        <v>3093</v>
      </c>
      <c r="R5408" t="s">
        <v>3094</v>
      </c>
    </row>
    <row r="5409" spans="1:18" x14ac:dyDescent="0.25">
      <c r="A5409">
        <v>52101700</v>
      </c>
      <c r="B5409" t="s">
        <v>3089</v>
      </c>
      <c r="D5409" t="s">
        <v>3090</v>
      </c>
      <c r="F5409">
        <v>1</v>
      </c>
      <c r="G5409">
        <v>0</v>
      </c>
      <c r="H5409">
        <v>3.5674999999999999</v>
      </c>
      <c r="I5409">
        <v>3.5674999999999999</v>
      </c>
      <c r="K5409"/>
      <c r="N5409" t="s">
        <v>3091</v>
      </c>
      <c r="O5409" t="s">
        <v>3092</v>
      </c>
      <c r="P5409" t="s">
        <v>3093</v>
      </c>
      <c r="R5409" t="s">
        <v>3094</v>
      </c>
    </row>
    <row r="5410" spans="1:18" x14ac:dyDescent="0.25">
      <c r="A5410">
        <v>52102600</v>
      </c>
      <c r="B5410" t="s">
        <v>3089</v>
      </c>
      <c r="D5410" t="s">
        <v>3090</v>
      </c>
      <c r="F5410">
        <v>1</v>
      </c>
      <c r="G5410">
        <v>0</v>
      </c>
      <c r="H5410">
        <v>5.3</v>
      </c>
      <c r="I5410">
        <v>5.3</v>
      </c>
      <c r="K5410"/>
      <c r="N5410" t="s">
        <v>3091</v>
      </c>
      <c r="O5410" t="s">
        <v>3092</v>
      </c>
      <c r="P5410" t="s">
        <v>3093</v>
      </c>
      <c r="R5410" t="s">
        <v>3094</v>
      </c>
    </row>
    <row r="5411" spans="1:18" x14ac:dyDescent="0.25">
      <c r="A5411">
        <v>52105400</v>
      </c>
      <c r="B5411" t="s">
        <v>3089</v>
      </c>
      <c r="D5411" t="s">
        <v>3090</v>
      </c>
      <c r="F5411">
        <v>1</v>
      </c>
      <c r="G5411">
        <v>0</v>
      </c>
      <c r="H5411">
        <v>1890</v>
      </c>
      <c r="I5411">
        <v>1890</v>
      </c>
      <c r="K5411"/>
      <c r="N5411" t="s">
        <v>3091</v>
      </c>
      <c r="O5411" t="s">
        <v>3092</v>
      </c>
      <c r="P5411" t="s">
        <v>3093</v>
      </c>
      <c r="R5411" t="s">
        <v>3094</v>
      </c>
    </row>
    <row r="5412" spans="1:18" x14ac:dyDescent="0.25">
      <c r="A5412">
        <v>52105500</v>
      </c>
      <c r="B5412" t="s">
        <v>3089</v>
      </c>
      <c r="D5412" t="s">
        <v>3090</v>
      </c>
      <c r="F5412">
        <v>1</v>
      </c>
      <c r="G5412">
        <v>0</v>
      </c>
      <c r="H5412">
        <v>11.8</v>
      </c>
      <c r="I5412">
        <v>11.8</v>
      </c>
      <c r="K5412"/>
      <c r="N5412" t="s">
        <v>3091</v>
      </c>
      <c r="O5412" t="s">
        <v>3092</v>
      </c>
      <c r="P5412" t="s">
        <v>3093</v>
      </c>
      <c r="R5412" t="s">
        <v>3094</v>
      </c>
    </row>
    <row r="5413" spans="1:18" x14ac:dyDescent="0.25">
      <c r="A5413">
        <v>52200100</v>
      </c>
      <c r="B5413" t="s">
        <v>3089</v>
      </c>
      <c r="D5413" t="s">
        <v>3090</v>
      </c>
      <c r="F5413">
        <v>1</v>
      </c>
      <c r="G5413">
        <v>0</v>
      </c>
      <c r="H5413">
        <v>0.56666666666666698</v>
      </c>
      <c r="I5413">
        <v>0.56666666666666698</v>
      </c>
      <c r="K5413"/>
      <c r="N5413" t="s">
        <v>3091</v>
      </c>
      <c r="O5413" t="s">
        <v>3092</v>
      </c>
      <c r="P5413" t="s">
        <v>3093</v>
      </c>
      <c r="R5413" t="s">
        <v>3094</v>
      </c>
    </row>
    <row r="5414" spans="1:18" x14ac:dyDescent="0.25">
      <c r="A5414">
        <v>52201101</v>
      </c>
      <c r="B5414" t="s">
        <v>3089</v>
      </c>
      <c r="D5414" t="s">
        <v>3090</v>
      </c>
      <c r="F5414">
        <v>1</v>
      </c>
      <c r="G5414">
        <v>0</v>
      </c>
      <c r="H5414">
        <v>2.8516666666666701</v>
      </c>
      <c r="I5414">
        <v>2.8516666666666701</v>
      </c>
      <c r="K5414"/>
      <c r="N5414" t="s">
        <v>3091</v>
      </c>
      <c r="O5414" t="s">
        <v>3092</v>
      </c>
      <c r="P5414" t="s">
        <v>3093</v>
      </c>
      <c r="R5414" t="s">
        <v>3094</v>
      </c>
    </row>
    <row r="5415" spans="1:18" x14ac:dyDescent="0.25">
      <c r="A5415">
        <v>52201600</v>
      </c>
      <c r="B5415" t="s">
        <v>3089</v>
      </c>
      <c r="D5415" t="s">
        <v>3090</v>
      </c>
      <c r="F5415">
        <v>1</v>
      </c>
      <c r="G5415">
        <v>0</v>
      </c>
      <c r="H5415">
        <v>0</v>
      </c>
      <c r="I5415"/>
      <c r="K5415"/>
      <c r="N5415" t="s">
        <v>3091</v>
      </c>
      <c r="O5415" t="s">
        <v>3092</v>
      </c>
      <c r="P5415" t="s">
        <v>3093</v>
      </c>
      <c r="R5415" t="s">
        <v>3094</v>
      </c>
    </row>
    <row r="5416" spans="1:18" x14ac:dyDescent="0.25">
      <c r="A5416">
        <v>52500100</v>
      </c>
      <c r="B5416" t="s">
        <v>3089</v>
      </c>
      <c r="D5416" t="s">
        <v>3090</v>
      </c>
      <c r="F5416">
        <v>1</v>
      </c>
      <c r="G5416">
        <v>0</v>
      </c>
      <c r="H5416">
        <v>0</v>
      </c>
      <c r="I5416">
        <v>0</v>
      </c>
      <c r="K5416"/>
      <c r="N5416" t="s">
        <v>3091</v>
      </c>
      <c r="O5416" t="s">
        <v>3092</v>
      </c>
      <c r="P5416" t="s">
        <v>3093</v>
      </c>
      <c r="R5416" t="s">
        <v>3094</v>
      </c>
    </row>
    <row r="5417" spans="1:18" x14ac:dyDescent="0.25">
      <c r="A5417">
        <v>52600900</v>
      </c>
      <c r="B5417" t="s">
        <v>3089</v>
      </c>
      <c r="D5417" t="s">
        <v>3090</v>
      </c>
      <c r="F5417">
        <v>1</v>
      </c>
      <c r="G5417">
        <v>0</v>
      </c>
      <c r="H5417">
        <v>0</v>
      </c>
      <c r="I5417">
        <v>0</v>
      </c>
      <c r="K5417"/>
      <c r="N5417" t="s">
        <v>3091</v>
      </c>
      <c r="O5417" t="s">
        <v>3092</v>
      </c>
      <c r="P5417" t="s">
        <v>3093</v>
      </c>
      <c r="R5417" t="s">
        <v>3094</v>
      </c>
    </row>
    <row r="5418" spans="1:18" x14ac:dyDescent="0.25">
      <c r="A5418">
        <v>52702900</v>
      </c>
      <c r="B5418" t="s">
        <v>3089</v>
      </c>
      <c r="D5418" t="s">
        <v>3090</v>
      </c>
      <c r="F5418">
        <v>1</v>
      </c>
      <c r="G5418">
        <v>0</v>
      </c>
      <c r="H5418">
        <v>0</v>
      </c>
      <c r="I5418">
        <v>0</v>
      </c>
      <c r="K5418"/>
      <c r="N5418" t="s">
        <v>3091</v>
      </c>
      <c r="O5418" t="s">
        <v>3092</v>
      </c>
      <c r="P5418" t="s">
        <v>3093</v>
      </c>
      <c r="R5418" t="s">
        <v>3094</v>
      </c>
    </row>
    <row r="5419" spans="1:18" x14ac:dyDescent="0.25">
      <c r="A5419">
        <v>52802300</v>
      </c>
      <c r="B5419" t="s">
        <v>3089</v>
      </c>
      <c r="D5419" t="s">
        <v>3090</v>
      </c>
      <c r="F5419">
        <v>1</v>
      </c>
      <c r="G5419">
        <v>0</v>
      </c>
      <c r="H5419">
        <v>0</v>
      </c>
      <c r="I5419">
        <v>0</v>
      </c>
      <c r="K5419"/>
      <c r="N5419" t="s">
        <v>3091</v>
      </c>
      <c r="O5419" t="s">
        <v>3092</v>
      </c>
      <c r="P5419" t="s">
        <v>3093</v>
      </c>
      <c r="R5419" t="s">
        <v>3094</v>
      </c>
    </row>
    <row r="5420" spans="1:18" x14ac:dyDescent="0.25">
      <c r="A5420">
        <v>52804000</v>
      </c>
      <c r="B5420" t="s">
        <v>3089</v>
      </c>
      <c r="D5420" t="s">
        <v>3090</v>
      </c>
      <c r="F5420">
        <v>1</v>
      </c>
      <c r="G5420">
        <v>0</v>
      </c>
      <c r="H5420">
        <v>0</v>
      </c>
      <c r="I5420">
        <v>0</v>
      </c>
      <c r="K5420"/>
      <c r="N5420" t="s">
        <v>3091</v>
      </c>
      <c r="O5420" t="s">
        <v>3092</v>
      </c>
      <c r="P5420" t="s">
        <v>3093</v>
      </c>
      <c r="R5420" t="s">
        <v>3094</v>
      </c>
    </row>
    <row r="5421" spans="1:18" x14ac:dyDescent="0.25">
      <c r="A5421">
        <v>5306400</v>
      </c>
      <c r="B5421" t="s">
        <v>3089</v>
      </c>
      <c r="D5421" t="s">
        <v>3090</v>
      </c>
      <c r="F5421">
        <v>1</v>
      </c>
      <c r="G5421">
        <v>0</v>
      </c>
      <c r="H5421">
        <v>0</v>
      </c>
      <c r="I5421">
        <v>0</v>
      </c>
      <c r="K5421"/>
      <c r="N5421" t="s">
        <v>3091</v>
      </c>
      <c r="O5421" t="s">
        <v>3092</v>
      </c>
      <c r="P5421" t="s">
        <v>3093</v>
      </c>
      <c r="R5421" t="s">
        <v>3094</v>
      </c>
    </row>
    <row r="5422" spans="1:18" x14ac:dyDescent="0.25">
      <c r="A5422">
        <v>53202202</v>
      </c>
      <c r="B5422" t="s">
        <v>3089</v>
      </c>
      <c r="D5422" t="s">
        <v>3090</v>
      </c>
      <c r="F5422">
        <v>1</v>
      </c>
      <c r="G5422">
        <v>0</v>
      </c>
      <c r="H5422">
        <v>321.42</v>
      </c>
      <c r="I5422">
        <v>321.42</v>
      </c>
      <c r="K5422"/>
      <c r="N5422" t="s">
        <v>3091</v>
      </c>
      <c r="O5422" t="s">
        <v>3092</v>
      </c>
      <c r="P5422" t="s">
        <v>3093</v>
      </c>
      <c r="R5422" t="s">
        <v>3094</v>
      </c>
    </row>
    <row r="5423" spans="1:18" x14ac:dyDescent="0.25">
      <c r="A5423">
        <v>53202608</v>
      </c>
      <c r="B5423" t="s">
        <v>3089</v>
      </c>
      <c r="D5423" t="s">
        <v>3090</v>
      </c>
      <c r="F5423">
        <v>1</v>
      </c>
      <c r="G5423">
        <v>0</v>
      </c>
      <c r="H5423">
        <v>0</v>
      </c>
      <c r="I5423"/>
      <c r="K5423"/>
      <c r="N5423" t="s">
        <v>3091</v>
      </c>
      <c r="O5423" t="s">
        <v>3092</v>
      </c>
      <c r="P5423" t="s">
        <v>3093</v>
      </c>
      <c r="R5423" t="s">
        <v>3094</v>
      </c>
    </row>
    <row r="5424" spans="1:18" x14ac:dyDescent="0.25">
      <c r="A5424">
        <v>53202609</v>
      </c>
      <c r="B5424" t="s">
        <v>3089</v>
      </c>
      <c r="D5424" t="s">
        <v>3090</v>
      </c>
      <c r="F5424">
        <v>1</v>
      </c>
      <c r="G5424">
        <v>0</v>
      </c>
      <c r="H5424">
        <v>0</v>
      </c>
      <c r="I5424"/>
      <c r="K5424"/>
      <c r="N5424" t="s">
        <v>3091</v>
      </c>
      <c r="O5424" t="s">
        <v>3092</v>
      </c>
      <c r="P5424" t="s">
        <v>3093</v>
      </c>
      <c r="R5424" t="s">
        <v>3094</v>
      </c>
    </row>
    <row r="5425" spans="1:18" x14ac:dyDescent="0.25">
      <c r="A5425">
        <v>53300800</v>
      </c>
      <c r="B5425" t="s">
        <v>3089</v>
      </c>
      <c r="D5425" t="s">
        <v>3090</v>
      </c>
      <c r="F5425">
        <v>1</v>
      </c>
      <c r="G5425">
        <v>0</v>
      </c>
      <c r="H5425">
        <v>9.98</v>
      </c>
      <c r="I5425">
        <v>9.98</v>
      </c>
      <c r="K5425"/>
      <c r="N5425" t="s">
        <v>3091</v>
      </c>
      <c r="O5425" t="s">
        <v>3092</v>
      </c>
      <c r="P5425" t="s">
        <v>3093</v>
      </c>
      <c r="R5425" t="s">
        <v>3094</v>
      </c>
    </row>
    <row r="5426" spans="1:18" x14ac:dyDescent="0.25">
      <c r="A5426">
        <v>53400100</v>
      </c>
      <c r="B5426" t="s">
        <v>3089</v>
      </c>
      <c r="D5426" t="s">
        <v>3090</v>
      </c>
      <c r="F5426">
        <v>1</v>
      </c>
      <c r="G5426">
        <v>0</v>
      </c>
      <c r="H5426">
        <v>6.05</v>
      </c>
      <c r="I5426">
        <v>6.05</v>
      </c>
      <c r="K5426"/>
      <c r="N5426" t="s">
        <v>3091</v>
      </c>
      <c r="O5426" t="s">
        <v>3092</v>
      </c>
      <c r="P5426" t="s">
        <v>3093</v>
      </c>
      <c r="R5426" t="s">
        <v>3094</v>
      </c>
    </row>
    <row r="5427" spans="1:18" x14ac:dyDescent="0.25">
      <c r="A5427">
        <v>53500100</v>
      </c>
      <c r="B5427" t="s">
        <v>3089</v>
      </c>
      <c r="D5427" t="s">
        <v>3090</v>
      </c>
      <c r="F5427">
        <v>1</v>
      </c>
      <c r="G5427">
        <v>0</v>
      </c>
      <c r="H5427">
        <v>0</v>
      </c>
      <c r="I5427">
        <v>0</v>
      </c>
      <c r="K5427"/>
      <c r="N5427" t="s">
        <v>3091</v>
      </c>
      <c r="O5427" t="s">
        <v>3092</v>
      </c>
      <c r="P5427" t="s">
        <v>3093</v>
      </c>
      <c r="R5427" t="s">
        <v>3094</v>
      </c>
    </row>
    <row r="5428" spans="1:18" x14ac:dyDescent="0.25">
      <c r="A5428">
        <v>53502700</v>
      </c>
      <c r="B5428" t="s">
        <v>3089</v>
      </c>
      <c r="D5428" t="s">
        <v>3090</v>
      </c>
      <c r="F5428">
        <v>1</v>
      </c>
      <c r="G5428">
        <v>0</v>
      </c>
      <c r="H5428">
        <v>1.7787500000000001</v>
      </c>
      <c r="I5428">
        <v>1.7787500000000001</v>
      </c>
      <c r="K5428"/>
      <c r="N5428" t="s">
        <v>3091</v>
      </c>
      <c r="O5428" t="s">
        <v>3092</v>
      </c>
      <c r="P5428" t="s">
        <v>3093</v>
      </c>
      <c r="R5428" t="s">
        <v>3094</v>
      </c>
    </row>
    <row r="5429" spans="1:18" x14ac:dyDescent="0.25">
      <c r="A5429">
        <v>53505200</v>
      </c>
      <c r="B5429" t="s">
        <v>3089</v>
      </c>
      <c r="D5429" t="s">
        <v>3090</v>
      </c>
      <c r="F5429">
        <v>1</v>
      </c>
      <c r="G5429">
        <v>0</v>
      </c>
      <c r="H5429">
        <v>0</v>
      </c>
      <c r="I5429">
        <v>0</v>
      </c>
      <c r="K5429"/>
      <c r="N5429" t="s">
        <v>3091</v>
      </c>
      <c r="O5429" t="s">
        <v>3092</v>
      </c>
      <c r="P5429" t="s">
        <v>3093</v>
      </c>
      <c r="R5429" t="s">
        <v>3094</v>
      </c>
    </row>
    <row r="5430" spans="1:18" x14ac:dyDescent="0.25">
      <c r="A5430">
        <v>53507700</v>
      </c>
      <c r="B5430" t="s">
        <v>3089</v>
      </c>
      <c r="D5430" t="s">
        <v>3090</v>
      </c>
      <c r="F5430">
        <v>1</v>
      </c>
      <c r="G5430">
        <v>0</v>
      </c>
      <c r="H5430">
        <v>2</v>
      </c>
      <c r="I5430">
        <v>2</v>
      </c>
      <c r="K5430"/>
      <c r="N5430" t="s">
        <v>3091</v>
      </c>
      <c r="O5430" t="s">
        <v>3092</v>
      </c>
      <c r="P5430" t="s">
        <v>3093</v>
      </c>
      <c r="R5430" t="s">
        <v>3094</v>
      </c>
    </row>
    <row r="5431" spans="1:18" x14ac:dyDescent="0.25">
      <c r="A5431">
        <v>53507701</v>
      </c>
      <c r="B5431" t="s">
        <v>3089</v>
      </c>
      <c r="D5431" t="s">
        <v>3090</v>
      </c>
      <c r="F5431">
        <v>1</v>
      </c>
      <c r="G5431">
        <v>0</v>
      </c>
      <c r="H5431">
        <v>0</v>
      </c>
      <c r="I5431">
        <v>0</v>
      </c>
      <c r="K5431"/>
      <c r="N5431" t="s">
        <v>3091</v>
      </c>
      <c r="O5431" t="s">
        <v>3092</v>
      </c>
      <c r="P5431" t="s">
        <v>3093</v>
      </c>
      <c r="R5431" t="s">
        <v>3094</v>
      </c>
    </row>
    <row r="5432" spans="1:18" x14ac:dyDescent="0.25">
      <c r="A5432">
        <v>53510200</v>
      </c>
      <c r="B5432" t="s">
        <v>3089</v>
      </c>
      <c r="D5432" t="s">
        <v>3090</v>
      </c>
      <c r="F5432">
        <v>1</v>
      </c>
      <c r="G5432">
        <v>0</v>
      </c>
      <c r="H5432">
        <v>389</v>
      </c>
      <c r="I5432">
        <v>389</v>
      </c>
      <c r="K5432"/>
      <c r="N5432" t="s">
        <v>3091</v>
      </c>
      <c r="O5432" t="s">
        <v>3092</v>
      </c>
      <c r="P5432" t="s">
        <v>3093</v>
      </c>
      <c r="R5432" t="s">
        <v>3094</v>
      </c>
    </row>
    <row r="5433" spans="1:18" x14ac:dyDescent="0.25">
      <c r="A5433">
        <v>53510900</v>
      </c>
      <c r="B5433" t="s">
        <v>3089</v>
      </c>
      <c r="D5433" t="s">
        <v>3090</v>
      </c>
      <c r="F5433">
        <v>1</v>
      </c>
      <c r="G5433">
        <v>0</v>
      </c>
      <c r="H5433">
        <v>1.33</v>
      </c>
      <c r="I5433">
        <v>1.33</v>
      </c>
      <c r="K5433"/>
      <c r="N5433" t="s">
        <v>3091</v>
      </c>
      <c r="O5433" t="s">
        <v>3092</v>
      </c>
      <c r="P5433" t="s">
        <v>3093</v>
      </c>
      <c r="R5433" t="s">
        <v>3094</v>
      </c>
    </row>
    <row r="5434" spans="1:18" x14ac:dyDescent="0.25">
      <c r="A5434">
        <v>53517300</v>
      </c>
      <c r="B5434" t="s">
        <v>3089</v>
      </c>
      <c r="D5434" t="s">
        <v>3090</v>
      </c>
      <c r="F5434">
        <v>1</v>
      </c>
      <c r="G5434">
        <v>0</v>
      </c>
      <c r="H5434">
        <v>0</v>
      </c>
      <c r="I5434">
        <v>0</v>
      </c>
      <c r="K5434"/>
      <c r="N5434" t="s">
        <v>3091</v>
      </c>
      <c r="O5434" t="s">
        <v>3092</v>
      </c>
      <c r="P5434" t="s">
        <v>3093</v>
      </c>
      <c r="R5434" t="s">
        <v>3094</v>
      </c>
    </row>
    <row r="5435" spans="1:18" x14ac:dyDescent="0.25">
      <c r="A5435">
        <v>53520010</v>
      </c>
      <c r="B5435" t="s">
        <v>3089</v>
      </c>
      <c r="D5435" t="s">
        <v>3090</v>
      </c>
      <c r="F5435">
        <v>1</v>
      </c>
      <c r="G5435">
        <v>0</v>
      </c>
      <c r="H5435">
        <v>0</v>
      </c>
      <c r="I5435">
        <v>0</v>
      </c>
      <c r="K5435"/>
      <c r="N5435" t="s">
        <v>3091</v>
      </c>
      <c r="O5435" t="s">
        <v>3092</v>
      </c>
      <c r="P5435" t="s">
        <v>3093</v>
      </c>
      <c r="R5435" t="s">
        <v>3094</v>
      </c>
    </row>
    <row r="5436" spans="1:18" x14ac:dyDescent="0.25">
      <c r="A5436">
        <v>53520070</v>
      </c>
      <c r="B5436" t="s">
        <v>3089</v>
      </c>
      <c r="D5436" t="s">
        <v>3090</v>
      </c>
      <c r="F5436">
        <v>1</v>
      </c>
      <c r="G5436">
        <v>0</v>
      </c>
      <c r="H5436">
        <v>3.4</v>
      </c>
      <c r="I5436">
        <v>3.4</v>
      </c>
      <c r="K5436"/>
      <c r="N5436" t="s">
        <v>3091</v>
      </c>
      <c r="O5436" t="s">
        <v>3092</v>
      </c>
      <c r="P5436" t="s">
        <v>3093</v>
      </c>
      <c r="R5436" t="s">
        <v>3094</v>
      </c>
    </row>
    <row r="5437" spans="1:18" x14ac:dyDescent="0.25">
      <c r="A5437">
        <v>53520202</v>
      </c>
      <c r="B5437" t="s">
        <v>3089</v>
      </c>
      <c r="D5437" t="s">
        <v>3090</v>
      </c>
      <c r="F5437">
        <v>1</v>
      </c>
      <c r="G5437">
        <v>0</v>
      </c>
      <c r="H5437">
        <v>0</v>
      </c>
      <c r="I5437">
        <v>0</v>
      </c>
      <c r="K5437"/>
      <c r="N5437" t="s">
        <v>3091</v>
      </c>
      <c r="O5437" t="s">
        <v>3092</v>
      </c>
      <c r="P5437" t="s">
        <v>3093</v>
      </c>
      <c r="R5437" t="s">
        <v>3094</v>
      </c>
    </row>
    <row r="5438" spans="1:18" x14ac:dyDescent="0.25">
      <c r="A5438">
        <v>53520349</v>
      </c>
      <c r="B5438" t="s">
        <v>3089</v>
      </c>
      <c r="D5438" t="s">
        <v>3090</v>
      </c>
      <c r="F5438">
        <v>1</v>
      </c>
      <c r="G5438">
        <v>0</v>
      </c>
      <c r="H5438">
        <v>0</v>
      </c>
      <c r="I5438"/>
      <c r="K5438"/>
      <c r="N5438" t="s">
        <v>3091</v>
      </c>
      <c r="O5438" t="s">
        <v>3092</v>
      </c>
      <c r="P5438" t="s">
        <v>3093</v>
      </c>
      <c r="R5438" t="s">
        <v>3094</v>
      </c>
    </row>
    <row r="5439" spans="1:18" x14ac:dyDescent="0.25">
      <c r="A5439">
        <v>53520500</v>
      </c>
      <c r="B5439" t="s">
        <v>3089</v>
      </c>
      <c r="D5439" t="s">
        <v>3090</v>
      </c>
      <c r="F5439">
        <v>1</v>
      </c>
      <c r="G5439">
        <v>0</v>
      </c>
      <c r="H5439">
        <v>34.7254</v>
      </c>
      <c r="I5439">
        <v>34.7254</v>
      </c>
      <c r="K5439"/>
      <c r="N5439" t="s">
        <v>3091</v>
      </c>
      <c r="O5439" t="s">
        <v>3092</v>
      </c>
      <c r="P5439" t="s">
        <v>3093</v>
      </c>
      <c r="R5439" t="s">
        <v>3094</v>
      </c>
    </row>
    <row r="5440" spans="1:18" x14ac:dyDescent="0.25">
      <c r="A5440">
        <v>53600200</v>
      </c>
      <c r="B5440" t="s">
        <v>3089</v>
      </c>
      <c r="D5440" t="s">
        <v>3090</v>
      </c>
      <c r="F5440">
        <v>1</v>
      </c>
      <c r="G5440">
        <v>0</v>
      </c>
      <c r="H5440">
        <v>6.61</v>
      </c>
      <c r="I5440">
        <v>6.61</v>
      </c>
      <c r="K5440"/>
      <c r="N5440" t="s">
        <v>3091</v>
      </c>
      <c r="O5440" t="s">
        <v>3092</v>
      </c>
      <c r="P5440" t="s">
        <v>3093</v>
      </c>
      <c r="R5440" t="s">
        <v>3094</v>
      </c>
    </row>
    <row r="5441" spans="1:18" x14ac:dyDescent="0.25">
      <c r="A5441">
        <v>53600400</v>
      </c>
      <c r="B5441" t="s">
        <v>3089</v>
      </c>
      <c r="D5441" t="s">
        <v>3090</v>
      </c>
      <c r="F5441">
        <v>1</v>
      </c>
      <c r="G5441">
        <v>0</v>
      </c>
      <c r="H5441">
        <v>1.08</v>
      </c>
      <c r="I5441">
        <v>1.08</v>
      </c>
      <c r="K5441"/>
      <c r="N5441" t="s">
        <v>3091</v>
      </c>
      <c r="O5441" t="s">
        <v>3092</v>
      </c>
      <c r="P5441" t="s">
        <v>3093</v>
      </c>
      <c r="R5441" t="s">
        <v>3094</v>
      </c>
    </row>
    <row r="5442" spans="1:18" x14ac:dyDescent="0.25">
      <c r="A5442">
        <v>53600500</v>
      </c>
      <c r="B5442" t="s">
        <v>3089</v>
      </c>
      <c r="D5442" t="s">
        <v>3090</v>
      </c>
      <c r="F5442">
        <v>1</v>
      </c>
      <c r="G5442">
        <v>0</v>
      </c>
      <c r="H5442">
        <v>6.2249999999999996</v>
      </c>
      <c r="I5442">
        <v>6.2249999999999996</v>
      </c>
      <c r="K5442"/>
      <c r="N5442" t="s">
        <v>3091</v>
      </c>
      <c r="O5442" t="s">
        <v>3092</v>
      </c>
      <c r="P5442" t="s">
        <v>3093</v>
      </c>
      <c r="R5442" t="s">
        <v>3094</v>
      </c>
    </row>
    <row r="5443" spans="1:18" x14ac:dyDescent="0.25">
      <c r="A5443">
        <v>53700110</v>
      </c>
      <c r="B5443" t="s">
        <v>3089</v>
      </c>
      <c r="D5443" t="s">
        <v>3090</v>
      </c>
      <c r="F5443">
        <v>1</v>
      </c>
      <c r="G5443">
        <v>0</v>
      </c>
      <c r="H5443">
        <v>2</v>
      </c>
      <c r="I5443">
        <v>2</v>
      </c>
      <c r="K5443"/>
      <c r="N5443" t="s">
        <v>3091</v>
      </c>
      <c r="O5443" t="s">
        <v>3092</v>
      </c>
      <c r="P5443" t="s">
        <v>3093</v>
      </c>
      <c r="R5443" t="s">
        <v>3094</v>
      </c>
    </row>
    <row r="5444" spans="1:18" x14ac:dyDescent="0.25">
      <c r="A5444">
        <v>53700500</v>
      </c>
      <c r="B5444" t="s">
        <v>3089</v>
      </c>
      <c r="D5444" t="s">
        <v>3090</v>
      </c>
      <c r="F5444">
        <v>1</v>
      </c>
      <c r="G5444">
        <v>0</v>
      </c>
      <c r="H5444">
        <v>1.49</v>
      </c>
      <c r="I5444">
        <v>1.49</v>
      </c>
      <c r="K5444"/>
      <c r="N5444" t="s">
        <v>3091</v>
      </c>
      <c r="O5444" t="s">
        <v>3092</v>
      </c>
      <c r="P5444" t="s">
        <v>3093</v>
      </c>
      <c r="R5444" t="s">
        <v>3094</v>
      </c>
    </row>
    <row r="5445" spans="1:18" x14ac:dyDescent="0.25">
      <c r="A5445">
        <v>53700900</v>
      </c>
      <c r="B5445" t="s">
        <v>3089</v>
      </c>
      <c r="D5445" t="s">
        <v>3090</v>
      </c>
      <c r="F5445">
        <v>1</v>
      </c>
      <c r="G5445">
        <v>0</v>
      </c>
      <c r="H5445">
        <v>3.76</v>
      </c>
      <c r="I5445">
        <v>3.76</v>
      </c>
      <c r="K5445"/>
      <c r="N5445" t="s">
        <v>3091</v>
      </c>
      <c r="O5445" t="s">
        <v>3092</v>
      </c>
      <c r="P5445" t="s">
        <v>3093</v>
      </c>
      <c r="R5445" t="s">
        <v>3094</v>
      </c>
    </row>
    <row r="5446" spans="1:18" x14ac:dyDescent="0.25">
      <c r="A5446">
        <v>53701600</v>
      </c>
      <c r="B5446" t="s">
        <v>3089</v>
      </c>
      <c r="D5446" t="s">
        <v>3090</v>
      </c>
      <c r="F5446">
        <v>1</v>
      </c>
      <c r="G5446">
        <v>0</v>
      </c>
      <c r="H5446">
        <v>0</v>
      </c>
      <c r="I5446">
        <v>0</v>
      </c>
      <c r="K5446"/>
      <c r="N5446" t="s">
        <v>3091</v>
      </c>
      <c r="O5446" t="s">
        <v>3092</v>
      </c>
      <c r="P5446" t="s">
        <v>3093</v>
      </c>
      <c r="R5446" t="s">
        <v>3094</v>
      </c>
    </row>
    <row r="5447" spans="1:18" x14ac:dyDescent="0.25">
      <c r="A5447">
        <v>53701800</v>
      </c>
      <c r="B5447" t="s">
        <v>3089</v>
      </c>
      <c r="D5447" t="s">
        <v>3090</v>
      </c>
      <c r="F5447">
        <v>1</v>
      </c>
      <c r="G5447">
        <v>0</v>
      </c>
      <c r="H5447">
        <v>0</v>
      </c>
      <c r="I5447">
        <v>0</v>
      </c>
      <c r="K5447"/>
      <c r="N5447" t="s">
        <v>3091</v>
      </c>
      <c r="O5447" t="s">
        <v>3092</v>
      </c>
      <c r="P5447" t="s">
        <v>3093</v>
      </c>
      <c r="R5447" t="s">
        <v>3094</v>
      </c>
    </row>
    <row r="5448" spans="1:18" x14ac:dyDescent="0.25">
      <c r="A5448">
        <v>53702000</v>
      </c>
      <c r="B5448" t="s">
        <v>3089</v>
      </c>
      <c r="D5448" t="s">
        <v>3090</v>
      </c>
      <c r="F5448">
        <v>1</v>
      </c>
      <c r="G5448">
        <v>0</v>
      </c>
      <c r="H5448">
        <v>0</v>
      </c>
      <c r="I5448">
        <v>0</v>
      </c>
      <c r="K5448"/>
      <c r="N5448" t="s">
        <v>3091</v>
      </c>
      <c r="O5448" t="s">
        <v>3092</v>
      </c>
      <c r="P5448" t="s">
        <v>3093</v>
      </c>
      <c r="R5448" t="s">
        <v>3094</v>
      </c>
    </row>
    <row r="5449" spans="1:18" x14ac:dyDescent="0.25">
      <c r="A5449">
        <v>5404600</v>
      </c>
      <c r="B5449" t="s">
        <v>3089</v>
      </c>
      <c r="D5449" t="s">
        <v>3090</v>
      </c>
      <c r="F5449">
        <v>1</v>
      </c>
      <c r="G5449">
        <v>0</v>
      </c>
      <c r="H5449">
        <v>0</v>
      </c>
      <c r="I5449">
        <v>0</v>
      </c>
      <c r="K5449"/>
      <c r="N5449" t="s">
        <v>3091</v>
      </c>
      <c r="O5449" t="s">
        <v>3092</v>
      </c>
      <c r="P5449" t="s">
        <v>3093</v>
      </c>
      <c r="R5449" t="s">
        <v>3094</v>
      </c>
    </row>
    <row r="5450" spans="1:18" x14ac:dyDescent="0.25">
      <c r="A5450">
        <v>54100000</v>
      </c>
      <c r="B5450" t="s">
        <v>3089</v>
      </c>
      <c r="D5450" t="s">
        <v>3090</v>
      </c>
      <c r="F5450">
        <v>1</v>
      </c>
      <c r="G5450">
        <v>0</v>
      </c>
      <c r="H5450">
        <v>0</v>
      </c>
      <c r="I5450">
        <v>0</v>
      </c>
      <c r="K5450"/>
      <c r="N5450" t="s">
        <v>3091</v>
      </c>
      <c r="O5450" t="s">
        <v>3092</v>
      </c>
      <c r="P5450" t="s">
        <v>3093</v>
      </c>
      <c r="R5450" t="s">
        <v>3094</v>
      </c>
    </row>
    <row r="5451" spans="1:18" x14ac:dyDescent="0.25">
      <c r="A5451">
        <v>54100002</v>
      </c>
      <c r="B5451" t="s">
        <v>3089</v>
      </c>
      <c r="D5451" t="s">
        <v>3090</v>
      </c>
      <c r="F5451">
        <v>1</v>
      </c>
      <c r="G5451">
        <v>0</v>
      </c>
      <c r="H5451">
        <v>50.139166666666597</v>
      </c>
      <c r="I5451">
        <v>50.139166666666597</v>
      </c>
      <c r="K5451"/>
      <c r="N5451" t="s">
        <v>3091</v>
      </c>
      <c r="O5451" t="s">
        <v>3092</v>
      </c>
      <c r="P5451" t="s">
        <v>3093</v>
      </c>
      <c r="R5451" t="s">
        <v>3094</v>
      </c>
    </row>
    <row r="5452" spans="1:18" x14ac:dyDescent="0.25">
      <c r="A5452">
        <v>54201000</v>
      </c>
      <c r="B5452" t="s">
        <v>3089</v>
      </c>
      <c r="D5452" t="s">
        <v>3090</v>
      </c>
      <c r="F5452">
        <v>1</v>
      </c>
      <c r="G5452">
        <v>0</v>
      </c>
      <c r="H5452">
        <v>1.05</v>
      </c>
      <c r="I5452">
        <v>1.05</v>
      </c>
      <c r="K5452"/>
      <c r="N5452" t="s">
        <v>3091</v>
      </c>
      <c r="O5452" t="s">
        <v>3092</v>
      </c>
      <c r="P5452" t="s">
        <v>3093</v>
      </c>
      <c r="R5452" t="s">
        <v>3094</v>
      </c>
    </row>
    <row r="5453" spans="1:18" x14ac:dyDescent="0.25">
      <c r="A5453">
        <v>60100300</v>
      </c>
      <c r="B5453" t="s">
        <v>3089</v>
      </c>
      <c r="D5453" t="s">
        <v>3090</v>
      </c>
      <c r="F5453">
        <v>1</v>
      </c>
      <c r="G5453">
        <v>0</v>
      </c>
      <c r="H5453">
        <v>2.73</v>
      </c>
      <c r="I5453">
        <v>2.73</v>
      </c>
      <c r="K5453"/>
      <c r="N5453" t="s">
        <v>3091</v>
      </c>
      <c r="O5453" t="s">
        <v>3092</v>
      </c>
      <c r="P5453" t="s">
        <v>3093</v>
      </c>
      <c r="R5453" t="s">
        <v>3094</v>
      </c>
    </row>
    <row r="5454" spans="1:18" x14ac:dyDescent="0.25">
      <c r="A5454">
        <v>60101120</v>
      </c>
      <c r="B5454" t="s">
        <v>3089</v>
      </c>
      <c r="D5454" t="s">
        <v>3090</v>
      </c>
      <c r="F5454">
        <v>1</v>
      </c>
      <c r="G5454">
        <v>0</v>
      </c>
      <c r="H5454">
        <v>0</v>
      </c>
      <c r="I5454"/>
      <c r="K5454"/>
      <c r="N5454" t="s">
        <v>3091</v>
      </c>
      <c r="O5454" t="s">
        <v>3092</v>
      </c>
      <c r="P5454" t="s">
        <v>3093</v>
      </c>
      <c r="R5454" t="s">
        <v>3094</v>
      </c>
    </row>
    <row r="5455" spans="1:18" x14ac:dyDescent="0.25">
      <c r="A5455">
        <v>60101900</v>
      </c>
      <c r="B5455" t="s">
        <v>3089</v>
      </c>
      <c r="D5455" t="s">
        <v>3090</v>
      </c>
      <c r="F5455">
        <v>1</v>
      </c>
      <c r="G5455">
        <v>0</v>
      </c>
      <c r="H5455">
        <v>43.442999999999998</v>
      </c>
      <c r="I5455">
        <v>43.442999999999998</v>
      </c>
      <c r="K5455"/>
      <c r="N5455" t="s">
        <v>3091</v>
      </c>
      <c r="O5455" t="s">
        <v>3092</v>
      </c>
      <c r="P5455" t="s">
        <v>3093</v>
      </c>
      <c r="R5455" t="s">
        <v>3094</v>
      </c>
    </row>
    <row r="5456" spans="1:18" x14ac:dyDescent="0.25">
      <c r="A5456">
        <v>60102500</v>
      </c>
      <c r="B5456" t="s">
        <v>3089</v>
      </c>
      <c r="D5456" t="s">
        <v>3090</v>
      </c>
      <c r="F5456">
        <v>1</v>
      </c>
      <c r="G5456">
        <v>0</v>
      </c>
      <c r="H5456">
        <v>16</v>
      </c>
      <c r="I5456">
        <v>16</v>
      </c>
      <c r="K5456"/>
      <c r="N5456" t="s">
        <v>3091</v>
      </c>
      <c r="O5456" t="s">
        <v>3092</v>
      </c>
      <c r="P5456" t="s">
        <v>3093</v>
      </c>
      <c r="R5456" t="s">
        <v>3094</v>
      </c>
    </row>
    <row r="5457" spans="1:18" x14ac:dyDescent="0.25">
      <c r="A5457">
        <v>60104400</v>
      </c>
      <c r="B5457" t="s">
        <v>3089</v>
      </c>
      <c r="D5457" t="s">
        <v>3090</v>
      </c>
      <c r="F5457">
        <v>1</v>
      </c>
      <c r="G5457">
        <v>0</v>
      </c>
      <c r="H5457">
        <v>25.6343</v>
      </c>
      <c r="I5457">
        <v>25.6343</v>
      </c>
      <c r="K5457"/>
      <c r="N5457" t="s">
        <v>3091</v>
      </c>
      <c r="O5457" t="s">
        <v>3092</v>
      </c>
      <c r="P5457" t="s">
        <v>3093</v>
      </c>
      <c r="R5457" t="s">
        <v>3094</v>
      </c>
    </row>
    <row r="5458" spans="1:18" x14ac:dyDescent="0.25">
      <c r="A5458">
        <v>60104600</v>
      </c>
      <c r="B5458" t="s">
        <v>3089</v>
      </c>
      <c r="D5458" t="s">
        <v>3090</v>
      </c>
      <c r="F5458">
        <v>1</v>
      </c>
      <c r="G5458">
        <v>0</v>
      </c>
      <c r="H5458">
        <v>110.0556</v>
      </c>
      <c r="I5458">
        <v>110.0556</v>
      </c>
      <c r="K5458"/>
      <c r="N5458" t="s">
        <v>3091</v>
      </c>
      <c r="O5458" t="s">
        <v>3092</v>
      </c>
      <c r="P5458" t="s">
        <v>3093</v>
      </c>
      <c r="R5458" t="s">
        <v>3094</v>
      </c>
    </row>
    <row r="5459" spans="1:18" x14ac:dyDescent="0.25">
      <c r="A5459">
        <v>60104700</v>
      </c>
      <c r="B5459" t="s">
        <v>3089</v>
      </c>
      <c r="D5459" t="s">
        <v>3090</v>
      </c>
      <c r="F5459">
        <v>1</v>
      </c>
      <c r="G5459">
        <v>0</v>
      </c>
      <c r="H5459">
        <v>771.83730000000003</v>
      </c>
      <c r="I5459">
        <v>771.83730000000003</v>
      </c>
      <c r="K5459"/>
      <c r="N5459" t="s">
        <v>3091</v>
      </c>
      <c r="O5459" t="s">
        <v>3092</v>
      </c>
      <c r="P5459" t="s">
        <v>3093</v>
      </c>
      <c r="R5459" t="s">
        <v>3094</v>
      </c>
    </row>
    <row r="5460" spans="1:18" x14ac:dyDescent="0.25">
      <c r="A5460">
        <v>60104800</v>
      </c>
      <c r="B5460" t="s">
        <v>3089</v>
      </c>
      <c r="D5460" t="s">
        <v>3090</v>
      </c>
      <c r="F5460">
        <v>1</v>
      </c>
      <c r="G5460">
        <v>0</v>
      </c>
      <c r="H5460">
        <v>0</v>
      </c>
      <c r="I5460">
        <v>0</v>
      </c>
      <c r="K5460"/>
      <c r="N5460" t="s">
        <v>3091</v>
      </c>
      <c r="O5460" t="s">
        <v>3092</v>
      </c>
      <c r="P5460" t="s">
        <v>3093</v>
      </c>
      <c r="R5460" t="s">
        <v>3094</v>
      </c>
    </row>
    <row r="5461" spans="1:18" x14ac:dyDescent="0.25">
      <c r="A5461">
        <v>60105000</v>
      </c>
      <c r="B5461" t="s">
        <v>3089</v>
      </c>
      <c r="D5461" t="s">
        <v>3090</v>
      </c>
      <c r="F5461">
        <v>1</v>
      </c>
      <c r="G5461">
        <v>0</v>
      </c>
      <c r="H5461">
        <v>177.68</v>
      </c>
      <c r="I5461">
        <v>177.68</v>
      </c>
      <c r="K5461"/>
      <c r="N5461" t="s">
        <v>3091</v>
      </c>
      <c r="O5461" t="s">
        <v>3092</v>
      </c>
      <c r="P5461" t="s">
        <v>3093</v>
      </c>
      <c r="R5461" t="s">
        <v>3094</v>
      </c>
    </row>
    <row r="5462" spans="1:18" x14ac:dyDescent="0.25">
      <c r="A5462">
        <v>60105100</v>
      </c>
      <c r="B5462" t="s">
        <v>3089</v>
      </c>
      <c r="D5462" t="s">
        <v>3090</v>
      </c>
      <c r="F5462">
        <v>1</v>
      </c>
      <c r="G5462">
        <v>0</v>
      </c>
      <c r="H5462">
        <v>0.22750000000000001</v>
      </c>
      <c r="I5462">
        <v>0.22750000000000001</v>
      </c>
      <c r="K5462"/>
      <c r="N5462" t="s">
        <v>3091</v>
      </c>
      <c r="O5462" t="s">
        <v>3092</v>
      </c>
      <c r="P5462" t="s">
        <v>3093</v>
      </c>
      <c r="R5462" t="s">
        <v>3094</v>
      </c>
    </row>
    <row r="5463" spans="1:18" x14ac:dyDescent="0.25">
      <c r="A5463">
        <v>60105200</v>
      </c>
      <c r="B5463" t="s">
        <v>3089</v>
      </c>
      <c r="D5463" t="s">
        <v>3090</v>
      </c>
      <c r="F5463">
        <v>1</v>
      </c>
      <c r="G5463">
        <v>0</v>
      </c>
      <c r="H5463">
        <v>1643.25</v>
      </c>
      <c r="I5463">
        <v>1643.25</v>
      </c>
      <c r="K5463"/>
      <c r="N5463" t="s">
        <v>3091</v>
      </c>
      <c r="O5463" t="s">
        <v>3092</v>
      </c>
      <c r="P5463" t="s">
        <v>3093</v>
      </c>
      <c r="R5463" t="s">
        <v>3094</v>
      </c>
    </row>
    <row r="5464" spans="1:18" x14ac:dyDescent="0.25">
      <c r="A5464">
        <v>601401</v>
      </c>
      <c r="B5464" t="s">
        <v>3089</v>
      </c>
      <c r="D5464" t="s">
        <v>3090</v>
      </c>
      <c r="F5464">
        <v>1</v>
      </c>
      <c r="G5464">
        <v>0</v>
      </c>
      <c r="H5464">
        <v>3.7650999999999999</v>
      </c>
      <c r="I5464">
        <v>3.7650999999999999</v>
      </c>
      <c r="K5464"/>
      <c r="N5464" t="s">
        <v>3091</v>
      </c>
      <c r="O5464" t="s">
        <v>3092</v>
      </c>
      <c r="P5464" t="s">
        <v>3093</v>
      </c>
      <c r="R5464" t="s">
        <v>3094</v>
      </c>
    </row>
    <row r="5465" spans="1:18" x14ac:dyDescent="0.25">
      <c r="A5465">
        <v>60200100</v>
      </c>
      <c r="B5465" t="s">
        <v>3089</v>
      </c>
      <c r="D5465" t="s">
        <v>3090</v>
      </c>
      <c r="F5465">
        <v>1</v>
      </c>
      <c r="G5465">
        <v>0</v>
      </c>
      <c r="H5465">
        <v>2.91</v>
      </c>
      <c r="I5465">
        <v>2.91</v>
      </c>
      <c r="K5465"/>
      <c r="N5465" t="s">
        <v>3091</v>
      </c>
      <c r="O5465" t="s">
        <v>3092</v>
      </c>
      <c r="P5465" t="s">
        <v>3093</v>
      </c>
      <c r="R5465" t="s">
        <v>3094</v>
      </c>
    </row>
    <row r="5466" spans="1:18" x14ac:dyDescent="0.25">
      <c r="A5466">
        <v>60200101</v>
      </c>
      <c r="B5466" t="s">
        <v>3089</v>
      </c>
      <c r="D5466" t="s">
        <v>3090</v>
      </c>
      <c r="F5466">
        <v>1</v>
      </c>
      <c r="G5466">
        <v>0</v>
      </c>
      <c r="H5466">
        <v>15.29</v>
      </c>
      <c r="I5466">
        <v>15.29</v>
      </c>
      <c r="K5466"/>
      <c r="N5466" t="s">
        <v>3091</v>
      </c>
      <c r="O5466" t="s">
        <v>3092</v>
      </c>
      <c r="P5466" t="s">
        <v>3093</v>
      </c>
      <c r="R5466" t="s">
        <v>3094</v>
      </c>
    </row>
    <row r="5467" spans="1:18" x14ac:dyDescent="0.25">
      <c r="A5467">
        <v>60200200</v>
      </c>
      <c r="B5467" t="s">
        <v>3089</v>
      </c>
      <c r="D5467" t="s">
        <v>3090</v>
      </c>
      <c r="F5467">
        <v>1</v>
      </c>
      <c r="G5467">
        <v>0</v>
      </c>
      <c r="H5467">
        <v>0</v>
      </c>
      <c r="I5467">
        <v>0</v>
      </c>
      <c r="K5467"/>
      <c r="N5467" t="s">
        <v>3091</v>
      </c>
      <c r="O5467" t="s">
        <v>3092</v>
      </c>
      <c r="P5467" t="s">
        <v>3093</v>
      </c>
      <c r="R5467" t="s">
        <v>3094</v>
      </c>
    </row>
    <row r="5468" spans="1:18" x14ac:dyDescent="0.25">
      <c r="A5468">
        <v>60200201</v>
      </c>
      <c r="B5468" t="s">
        <v>3089</v>
      </c>
      <c r="D5468" t="s">
        <v>3090</v>
      </c>
      <c r="F5468">
        <v>1</v>
      </c>
      <c r="G5468">
        <v>0</v>
      </c>
      <c r="H5468">
        <v>0</v>
      </c>
      <c r="I5468"/>
      <c r="K5468"/>
      <c r="N5468" t="s">
        <v>3091</v>
      </c>
      <c r="O5468" t="s">
        <v>3092</v>
      </c>
      <c r="P5468" t="s">
        <v>3093</v>
      </c>
      <c r="R5468" t="s">
        <v>3094</v>
      </c>
    </row>
    <row r="5469" spans="1:18" x14ac:dyDescent="0.25">
      <c r="A5469">
        <v>60200301</v>
      </c>
      <c r="B5469" t="s">
        <v>3089</v>
      </c>
      <c r="D5469" t="s">
        <v>3090</v>
      </c>
      <c r="F5469">
        <v>1</v>
      </c>
      <c r="G5469">
        <v>0</v>
      </c>
      <c r="H5469">
        <v>11.5848</v>
      </c>
      <c r="I5469">
        <v>11.5848</v>
      </c>
      <c r="K5469"/>
      <c r="N5469" t="s">
        <v>3091</v>
      </c>
      <c r="O5469" t="s">
        <v>3092</v>
      </c>
      <c r="P5469" t="s">
        <v>3093</v>
      </c>
      <c r="R5469" t="s">
        <v>3094</v>
      </c>
    </row>
    <row r="5470" spans="1:18" x14ac:dyDescent="0.25">
      <c r="A5470">
        <v>60200500</v>
      </c>
      <c r="B5470" t="s">
        <v>3089</v>
      </c>
      <c r="D5470" t="s">
        <v>3090</v>
      </c>
      <c r="F5470">
        <v>1</v>
      </c>
      <c r="G5470">
        <v>0</v>
      </c>
      <c r="H5470">
        <v>41.994900000000001</v>
      </c>
      <c r="I5470">
        <v>41.994900000000001</v>
      </c>
      <c r="K5470"/>
      <c r="N5470" t="s">
        <v>3091</v>
      </c>
      <c r="O5470" t="s">
        <v>3092</v>
      </c>
      <c r="P5470" t="s">
        <v>3093</v>
      </c>
      <c r="R5470" t="s">
        <v>3094</v>
      </c>
    </row>
    <row r="5471" spans="1:18" x14ac:dyDescent="0.25">
      <c r="A5471">
        <v>60200700</v>
      </c>
      <c r="B5471" t="s">
        <v>3089</v>
      </c>
      <c r="D5471" t="s">
        <v>3090</v>
      </c>
      <c r="F5471">
        <v>1</v>
      </c>
      <c r="G5471">
        <v>0</v>
      </c>
      <c r="H5471">
        <v>8.6349999999999998</v>
      </c>
      <c r="I5471">
        <v>8.6349999999999998</v>
      </c>
      <c r="K5471"/>
      <c r="N5471" t="s">
        <v>3091</v>
      </c>
      <c r="O5471" t="s">
        <v>3092</v>
      </c>
      <c r="P5471" t="s">
        <v>3093</v>
      </c>
      <c r="R5471" t="s">
        <v>3094</v>
      </c>
    </row>
    <row r="5472" spans="1:18" x14ac:dyDescent="0.25">
      <c r="A5472">
        <v>60200800</v>
      </c>
      <c r="B5472" t="s">
        <v>3089</v>
      </c>
      <c r="D5472" t="s">
        <v>3090</v>
      </c>
      <c r="F5472">
        <v>1</v>
      </c>
      <c r="G5472">
        <v>0</v>
      </c>
      <c r="H5472">
        <v>7.77</v>
      </c>
      <c r="I5472">
        <v>7.77</v>
      </c>
      <c r="K5472"/>
      <c r="N5472" t="s">
        <v>3091</v>
      </c>
      <c r="O5472" t="s">
        <v>3092</v>
      </c>
      <c r="P5472" t="s">
        <v>3093</v>
      </c>
      <c r="R5472" t="s">
        <v>3094</v>
      </c>
    </row>
    <row r="5473" spans="1:18" x14ac:dyDescent="0.25">
      <c r="A5473">
        <v>60201200</v>
      </c>
      <c r="B5473" t="s">
        <v>3089</v>
      </c>
      <c r="D5473" t="s">
        <v>3090</v>
      </c>
      <c r="F5473">
        <v>1</v>
      </c>
      <c r="G5473">
        <v>0</v>
      </c>
      <c r="H5473">
        <v>0</v>
      </c>
      <c r="I5473">
        <v>0</v>
      </c>
      <c r="K5473"/>
      <c r="N5473" t="s">
        <v>3091</v>
      </c>
      <c r="O5473" t="s">
        <v>3092</v>
      </c>
      <c r="P5473" t="s">
        <v>3093</v>
      </c>
      <c r="R5473" t="s">
        <v>3094</v>
      </c>
    </row>
    <row r="5474" spans="1:18" x14ac:dyDescent="0.25">
      <c r="A5474">
        <v>60201800</v>
      </c>
      <c r="B5474" t="s">
        <v>3089</v>
      </c>
      <c r="D5474" t="s">
        <v>3090</v>
      </c>
      <c r="F5474">
        <v>1</v>
      </c>
      <c r="G5474">
        <v>0</v>
      </c>
      <c r="H5474">
        <v>49.57</v>
      </c>
      <c r="I5474">
        <v>49.57</v>
      </c>
      <c r="K5474"/>
      <c r="N5474" t="s">
        <v>3091</v>
      </c>
      <c r="O5474" t="s">
        <v>3092</v>
      </c>
      <c r="P5474" t="s">
        <v>3093</v>
      </c>
      <c r="R5474" t="s">
        <v>3094</v>
      </c>
    </row>
    <row r="5475" spans="1:18" x14ac:dyDescent="0.25">
      <c r="A5475">
        <v>60206200</v>
      </c>
      <c r="B5475" t="s">
        <v>3089</v>
      </c>
      <c r="D5475" t="s">
        <v>3090</v>
      </c>
      <c r="F5475">
        <v>1</v>
      </c>
      <c r="G5475">
        <v>0</v>
      </c>
      <c r="H5475">
        <v>11</v>
      </c>
      <c r="I5475">
        <v>11</v>
      </c>
      <c r="K5475"/>
      <c r="N5475" t="s">
        <v>3091</v>
      </c>
      <c r="O5475" t="s">
        <v>3092</v>
      </c>
      <c r="P5475" t="s">
        <v>3093</v>
      </c>
      <c r="R5475" t="s">
        <v>3094</v>
      </c>
    </row>
    <row r="5476" spans="1:18" x14ac:dyDescent="0.25">
      <c r="A5476">
        <v>60214000</v>
      </c>
      <c r="B5476" t="s">
        <v>3089</v>
      </c>
      <c r="D5476" t="s">
        <v>3090</v>
      </c>
      <c r="F5476">
        <v>1</v>
      </c>
      <c r="G5476">
        <v>0</v>
      </c>
      <c r="H5476">
        <v>0</v>
      </c>
      <c r="I5476"/>
      <c r="K5476"/>
      <c r="N5476" t="s">
        <v>3091</v>
      </c>
      <c r="O5476" t="s">
        <v>3092</v>
      </c>
      <c r="P5476" t="s">
        <v>3093</v>
      </c>
      <c r="R5476" t="s">
        <v>3094</v>
      </c>
    </row>
    <row r="5477" spans="1:18" x14ac:dyDescent="0.25">
      <c r="A5477">
        <v>60216500</v>
      </c>
      <c r="B5477" t="s">
        <v>3089</v>
      </c>
      <c r="D5477" t="s">
        <v>3090</v>
      </c>
      <c r="F5477">
        <v>1</v>
      </c>
      <c r="G5477">
        <v>0</v>
      </c>
      <c r="H5477">
        <v>16.37</v>
      </c>
      <c r="I5477">
        <v>16.37</v>
      </c>
      <c r="K5477"/>
      <c r="N5477" t="s">
        <v>3091</v>
      </c>
      <c r="O5477" t="s">
        <v>3092</v>
      </c>
      <c r="P5477" t="s">
        <v>3093</v>
      </c>
      <c r="R5477" t="s">
        <v>3094</v>
      </c>
    </row>
    <row r="5478" spans="1:18" x14ac:dyDescent="0.25">
      <c r="A5478">
        <v>60216501</v>
      </c>
      <c r="B5478" t="s">
        <v>3089</v>
      </c>
      <c r="D5478" t="s">
        <v>3090</v>
      </c>
      <c r="F5478">
        <v>1</v>
      </c>
      <c r="G5478">
        <v>0</v>
      </c>
      <c r="H5478">
        <v>22.31</v>
      </c>
      <c r="I5478">
        <v>22.31</v>
      </c>
      <c r="K5478"/>
      <c r="N5478" t="s">
        <v>3091</v>
      </c>
      <c r="O5478" t="s">
        <v>3092</v>
      </c>
      <c r="P5478" t="s">
        <v>3093</v>
      </c>
      <c r="R5478" t="s">
        <v>3094</v>
      </c>
    </row>
    <row r="5479" spans="1:18" x14ac:dyDescent="0.25">
      <c r="A5479">
        <v>60216600</v>
      </c>
      <c r="B5479" t="s">
        <v>3089</v>
      </c>
      <c r="D5479" t="s">
        <v>3090</v>
      </c>
      <c r="F5479">
        <v>1</v>
      </c>
      <c r="G5479">
        <v>0</v>
      </c>
      <c r="H5479">
        <v>11.66</v>
      </c>
      <c r="I5479">
        <v>11.66</v>
      </c>
      <c r="K5479"/>
      <c r="N5479" t="s">
        <v>3091</v>
      </c>
      <c r="O5479" t="s">
        <v>3092</v>
      </c>
      <c r="P5479" t="s">
        <v>3093</v>
      </c>
      <c r="R5479" t="s">
        <v>3094</v>
      </c>
    </row>
    <row r="5480" spans="1:18" x14ac:dyDescent="0.25">
      <c r="A5480">
        <v>60218200</v>
      </c>
      <c r="B5480" t="s">
        <v>3089</v>
      </c>
      <c r="D5480" t="s">
        <v>3090</v>
      </c>
      <c r="F5480">
        <v>1</v>
      </c>
      <c r="G5480">
        <v>0</v>
      </c>
      <c r="H5480">
        <v>0</v>
      </c>
      <c r="I5480">
        <v>0</v>
      </c>
      <c r="K5480"/>
      <c r="N5480" t="s">
        <v>3091</v>
      </c>
      <c r="O5480" t="s">
        <v>3092</v>
      </c>
      <c r="P5480" t="s">
        <v>3093</v>
      </c>
      <c r="R5480" t="s">
        <v>3094</v>
      </c>
    </row>
    <row r="5481" spans="1:18" x14ac:dyDescent="0.25">
      <c r="A5481">
        <v>60220400</v>
      </c>
      <c r="B5481" t="s">
        <v>3089</v>
      </c>
      <c r="D5481" t="s">
        <v>3090</v>
      </c>
      <c r="F5481">
        <v>1</v>
      </c>
      <c r="G5481">
        <v>0</v>
      </c>
      <c r="H5481">
        <v>36.615000000000002</v>
      </c>
      <c r="I5481">
        <v>36.615000000000002</v>
      </c>
      <c r="K5481"/>
      <c r="N5481" t="s">
        <v>3091</v>
      </c>
      <c r="O5481" t="s">
        <v>3092</v>
      </c>
      <c r="P5481" t="s">
        <v>3093</v>
      </c>
      <c r="R5481" t="s">
        <v>3094</v>
      </c>
    </row>
    <row r="5482" spans="1:18" x14ac:dyDescent="0.25">
      <c r="A5482">
        <v>60220500</v>
      </c>
      <c r="B5482" t="s">
        <v>3089</v>
      </c>
      <c r="D5482" t="s">
        <v>3090</v>
      </c>
      <c r="F5482">
        <v>1</v>
      </c>
      <c r="G5482">
        <v>0</v>
      </c>
      <c r="H5482">
        <v>14.09</v>
      </c>
      <c r="I5482">
        <v>14.09</v>
      </c>
      <c r="K5482"/>
      <c r="N5482" t="s">
        <v>3091</v>
      </c>
      <c r="O5482" t="s">
        <v>3092</v>
      </c>
      <c r="P5482" t="s">
        <v>3093</v>
      </c>
      <c r="R5482" t="s">
        <v>3094</v>
      </c>
    </row>
    <row r="5483" spans="1:18" x14ac:dyDescent="0.25">
      <c r="A5483">
        <v>60222500</v>
      </c>
      <c r="B5483" t="s">
        <v>3089</v>
      </c>
      <c r="D5483" t="s">
        <v>3090</v>
      </c>
      <c r="F5483">
        <v>1</v>
      </c>
      <c r="G5483">
        <v>0</v>
      </c>
      <c r="H5483">
        <v>0</v>
      </c>
      <c r="I5483">
        <v>0</v>
      </c>
      <c r="K5483"/>
      <c r="N5483" t="s">
        <v>3091</v>
      </c>
      <c r="O5483" t="s">
        <v>3092</v>
      </c>
      <c r="P5483" t="s">
        <v>3093</v>
      </c>
      <c r="R5483" t="s">
        <v>3094</v>
      </c>
    </row>
    <row r="5484" spans="1:18" x14ac:dyDescent="0.25">
      <c r="A5484">
        <v>60222800</v>
      </c>
      <c r="B5484" t="s">
        <v>3089</v>
      </c>
      <c r="D5484" t="s">
        <v>3090</v>
      </c>
      <c r="F5484">
        <v>1</v>
      </c>
      <c r="G5484">
        <v>0</v>
      </c>
      <c r="H5484">
        <v>78.510000000000005</v>
      </c>
      <c r="I5484">
        <v>78.510000000000005</v>
      </c>
      <c r="K5484"/>
      <c r="N5484" t="s">
        <v>3091</v>
      </c>
      <c r="O5484" t="s">
        <v>3092</v>
      </c>
      <c r="P5484" t="s">
        <v>3093</v>
      </c>
      <c r="R5484" t="s">
        <v>3094</v>
      </c>
    </row>
    <row r="5485" spans="1:18" x14ac:dyDescent="0.25">
      <c r="A5485">
        <v>60226200</v>
      </c>
      <c r="B5485" t="s">
        <v>3089</v>
      </c>
      <c r="D5485" t="s">
        <v>3090</v>
      </c>
      <c r="F5485">
        <v>1</v>
      </c>
      <c r="G5485">
        <v>0</v>
      </c>
      <c r="H5485">
        <v>0</v>
      </c>
      <c r="I5485">
        <v>0</v>
      </c>
      <c r="K5485"/>
      <c r="N5485" t="s">
        <v>3091</v>
      </c>
      <c r="O5485" t="s">
        <v>3092</v>
      </c>
      <c r="P5485" t="s">
        <v>3093</v>
      </c>
      <c r="R5485" t="s">
        <v>3094</v>
      </c>
    </row>
    <row r="5486" spans="1:18" x14ac:dyDescent="0.25">
      <c r="A5486">
        <v>60226800</v>
      </c>
      <c r="B5486" t="s">
        <v>3089</v>
      </c>
      <c r="D5486" t="s">
        <v>3090</v>
      </c>
      <c r="F5486">
        <v>1</v>
      </c>
      <c r="G5486">
        <v>0</v>
      </c>
      <c r="H5486">
        <v>16</v>
      </c>
      <c r="I5486">
        <v>16</v>
      </c>
      <c r="K5486"/>
      <c r="N5486" t="s">
        <v>3091</v>
      </c>
      <c r="O5486" t="s">
        <v>3092</v>
      </c>
      <c r="P5486" t="s">
        <v>3093</v>
      </c>
      <c r="R5486" t="s">
        <v>3094</v>
      </c>
    </row>
    <row r="5487" spans="1:18" x14ac:dyDescent="0.25">
      <c r="A5487">
        <v>60227100</v>
      </c>
      <c r="B5487" t="s">
        <v>3089</v>
      </c>
      <c r="D5487" t="s">
        <v>3090</v>
      </c>
      <c r="F5487">
        <v>1</v>
      </c>
      <c r="G5487">
        <v>0</v>
      </c>
      <c r="H5487">
        <v>6.12</v>
      </c>
      <c r="I5487">
        <v>6.12</v>
      </c>
      <c r="K5487"/>
      <c r="N5487" t="s">
        <v>3091</v>
      </c>
      <c r="O5487" t="s">
        <v>3092</v>
      </c>
      <c r="P5487" t="s">
        <v>3093</v>
      </c>
      <c r="R5487" t="s">
        <v>3094</v>
      </c>
    </row>
    <row r="5488" spans="1:18" x14ac:dyDescent="0.25">
      <c r="A5488">
        <v>60227400</v>
      </c>
      <c r="B5488" t="s">
        <v>3089</v>
      </c>
      <c r="D5488" t="s">
        <v>3090</v>
      </c>
      <c r="F5488">
        <v>1</v>
      </c>
      <c r="G5488">
        <v>0</v>
      </c>
      <c r="H5488">
        <v>0</v>
      </c>
      <c r="I5488">
        <v>0</v>
      </c>
      <c r="K5488"/>
      <c r="N5488" t="s">
        <v>3091</v>
      </c>
      <c r="O5488" t="s">
        <v>3092</v>
      </c>
      <c r="P5488" t="s">
        <v>3093</v>
      </c>
      <c r="R5488" t="s">
        <v>3094</v>
      </c>
    </row>
    <row r="5489" spans="1:18" x14ac:dyDescent="0.25">
      <c r="A5489">
        <v>60236401</v>
      </c>
      <c r="B5489" t="s">
        <v>3089</v>
      </c>
      <c r="D5489" t="s">
        <v>3090</v>
      </c>
      <c r="F5489">
        <v>1</v>
      </c>
      <c r="G5489">
        <v>0</v>
      </c>
      <c r="H5489">
        <v>385.12</v>
      </c>
      <c r="I5489">
        <v>385.12</v>
      </c>
      <c r="K5489"/>
      <c r="N5489" t="s">
        <v>3091</v>
      </c>
      <c r="O5489" t="s">
        <v>3092</v>
      </c>
      <c r="P5489" t="s">
        <v>3093</v>
      </c>
      <c r="R5489" t="s">
        <v>3094</v>
      </c>
    </row>
    <row r="5490" spans="1:18" x14ac:dyDescent="0.25">
      <c r="A5490">
        <v>60239700</v>
      </c>
      <c r="B5490" t="s">
        <v>3089</v>
      </c>
      <c r="D5490" t="s">
        <v>3090</v>
      </c>
      <c r="F5490">
        <v>1</v>
      </c>
      <c r="G5490">
        <v>0</v>
      </c>
      <c r="H5490">
        <v>10.210000000000001</v>
      </c>
      <c r="I5490">
        <v>10.210000000000001</v>
      </c>
      <c r="K5490"/>
      <c r="N5490" t="s">
        <v>3091</v>
      </c>
      <c r="O5490" t="s">
        <v>3092</v>
      </c>
      <c r="P5490" t="s">
        <v>3093</v>
      </c>
      <c r="R5490" t="s">
        <v>3094</v>
      </c>
    </row>
    <row r="5491" spans="1:18" x14ac:dyDescent="0.25">
      <c r="A5491">
        <v>60239800</v>
      </c>
      <c r="B5491" t="s">
        <v>3089</v>
      </c>
      <c r="D5491" t="s">
        <v>3090</v>
      </c>
      <c r="F5491">
        <v>1</v>
      </c>
      <c r="G5491">
        <v>0</v>
      </c>
      <c r="H5491">
        <v>117.32510000000001</v>
      </c>
      <c r="I5491">
        <v>117.32510000000001</v>
      </c>
      <c r="K5491"/>
      <c r="N5491" t="s">
        <v>3091</v>
      </c>
      <c r="O5491" t="s">
        <v>3092</v>
      </c>
      <c r="P5491" t="s">
        <v>3093</v>
      </c>
      <c r="R5491" t="s">
        <v>3094</v>
      </c>
    </row>
    <row r="5492" spans="1:18" x14ac:dyDescent="0.25">
      <c r="A5492">
        <v>60239900</v>
      </c>
      <c r="B5492" t="s">
        <v>3089</v>
      </c>
      <c r="D5492" t="s">
        <v>3090</v>
      </c>
      <c r="F5492">
        <v>1</v>
      </c>
      <c r="G5492">
        <v>0</v>
      </c>
      <c r="H5492">
        <v>22</v>
      </c>
      <c r="I5492">
        <v>22</v>
      </c>
      <c r="K5492"/>
      <c r="N5492" t="s">
        <v>3091</v>
      </c>
      <c r="O5492" t="s">
        <v>3092</v>
      </c>
      <c r="P5492" t="s">
        <v>3093</v>
      </c>
      <c r="R5492" t="s">
        <v>3094</v>
      </c>
    </row>
    <row r="5493" spans="1:18" x14ac:dyDescent="0.25">
      <c r="A5493">
        <v>6025400</v>
      </c>
      <c r="B5493" t="s">
        <v>3089</v>
      </c>
      <c r="D5493" t="s">
        <v>3090</v>
      </c>
      <c r="F5493">
        <v>1</v>
      </c>
      <c r="G5493">
        <v>0</v>
      </c>
      <c r="H5493">
        <v>0</v>
      </c>
      <c r="I5493">
        <v>0</v>
      </c>
      <c r="K5493"/>
      <c r="N5493" t="s">
        <v>3091</v>
      </c>
      <c r="O5493" t="s">
        <v>3092</v>
      </c>
      <c r="P5493" t="s">
        <v>3093</v>
      </c>
      <c r="R5493" t="s">
        <v>3094</v>
      </c>
    </row>
    <row r="5494" spans="1:18" x14ac:dyDescent="0.25">
      <c r="A5494">
        <v>60254200</v>
      </c>
      <c r="B5494" t="s">
        <v>3089</v>
      </c>
      <c r="D5494" t="s">
        <v>3090</v>
      </c>
      <c r="F5494">
        <v>1</v>
      </c>
      <c r="G5494">
        <v>0</v>
      </c>
      <c r="H5494">
        <v>23.082699999999999</v>
      </c>
      <c r="I5494">
        <v>23.082699999999999</v>
      </c>
      <c r="K5494"/>
      <c r="N5494" t="s">
        <v>3091</v>
      </c>
      <c r="O5494" t="s">
        <v>3092</v>
      </c>
      <c r="P5494" t="s">
        <v>3093</v>
      </c>
      <c r="R5494" t="s">
        <v>3094</v>
      </c>
    </row>
    <row r="5495" spans="1:18" x14ac:dyDescent="0.25">
      <c r="A5495">
        <v>60254300</v>
      </c>
      <c r="B5495" t="s">
        <v>3089</v>
      </c>
      <c r="D5495" t="s">
        <v>3090</v>
      </c>
      <c r="F5495">
        <v>1</v>
      </c>
      <c r="G5495">
        <v>0</v>
      </c>
      <c r="H5495">
        <v>0</v>
      </c>
      <c r="I5495">
        <v>0</v>
      </c>
      <c r="K5495"/>
      <c r="N5495" t="s">
        <v>3091</v>
      </c>
      <c r="O5495" t="s">
        <v>3092</v>
      </c>
      <c r="P5495" t="s">
        <v>3093</v>
      </c>
      <c r="R5495" t="s">
        <v>3094</v>
      </c>
    </row>
    <row r="5496" spans="1:18" x14ac:dyDescent="0.25">
      <c r="A5496">
        <v>60254400</v>
      </c>
      <c r="B5496" t="s">
        <v>3089</v>
      </c>
      <c r="D5496" t="s">
        <v>3090</v>
      </c>
      <c r="F5496">
        <v>1</v>
      </c>
      <c r="G5496">
        <v>0</v>
      </c>
      <c r="H5496">
        <v>10.7159</v>
      </c>
      <c r="I5496">
        <v>10.7159</v>
      </c>
      <c r="K5496"/>
      <c r="N5496" t="s">
        <v>3091</v>
      </c>
      <c r="O5496" t="s">
        <v>3092</v>
      </c>
      <c r="P5496" t="s">
        <v>3093</v>
      </c>
      <c r="R5496" t="s">
        <v>3094</v>
      </c>
    </row>
    <row r="5497" spans="1:18" x14ac:dyDescent="0.25">
      <c r="A5497">
        <v>60254500</v>
      </c>
      <c r="B5497" t="s">
        <v>3089</v>
      </c>
      <c r="D5497" t="s">
        <v>3090</v>
      </c>
      <c r="F5497">
        <v>1</v>
      </c>
      <c r="G5497">
        <v>0</v>
      </c>
      <c r="H5497">
        <v>34.520000000000003</v>
      </c>
      <c r="I5497">
        <v>34.520000000000003</v>
      </c>
      <c r="K5497"/>
      <c r="N5497" t="s">
        <v>3091</v>
      </c>
      <c r="O5497" t="s">
        <v>3092</v>
      </c>
      <c r="P5497" t="s">
        <v>3093</v>
      </c>
      <c r="R5497" t="s">
        <v>3094</v>
      </c>
    </row>
    <row r="5498" spans="1:18" x14ac:dyDescent="0.25">
      <c r="A5498">
        <v>60254600</v>
      </c>
      <c r="B5498" t="s">
        <v>3089</v>
      </c>
      <c r="D5498" t="s">
        <v>3090</v>
      </c>
      <c r="F5498">
        <v>1</v>
      </c>
      <c r="G5498">
        <v>0</v>
      </c>
      <c r="H5498">
        <v>61.98</v>
      </c>
      <c r="I5498">
        <v>61.98</v>
      </c>
      <c r="K5498"/>
      <c r="N5498" t="s">
        <v>3091</v>
      </c>
      <c r="O5498" t="s">
        <v>3092</v>
      </c>
      <c r="P5498" t="s">
        <v>3093</v>
      </c>
      <c r="R5498" t="s">
        <v>3094</v>
      </c>
    </row>
    <row r="5499" spans="1:18" x14ac:dyDescent="0.25">
      <c r="A5499">
        <v>60255000</v>
      </c>
      <c r="B5499" t="s">
        <v>3089</v>
      </c>
      <c r="D5499" t="s">
        <v>3090</v>
      </c>
      <c r="F5499">
        <v>1</v>
      </c>
      <c r="G5499">
        <v>0</v>
      </c>
      <c r="H5499">
        <v>45.45</v>
      </c>
      <c r="I5499">
        <v>45.45</v>
      </c>
      <c r="K5499"/>
      <c r="N5499" t="s">
        <v>3091</v>
      </c>
      <c r="O5499" t="s">
        <v>3092</v>
      </c>
      <c r="P5499" t="s">
        <v>3093</v>
      </c>
      <c r="R5499" t="s">
        <v>3094</v>
      </c>
    </row>
    <row r="5500" spans="1:18" x14ac:dyDescent="0.25">
      <c r="A5500">
        <v>60255200</v>
      </c>
      <c r="B5500" t="s">
        <v>3089</v>
      </c>
      <c r="D5500" t="s">
        <v>3090</v>
      </c>
      <c r="F5500">
        <v>1</v>
      </c>
      <c r="G5500">
        <v>0</v>
      </c>
      <c r="H5500">
        <v>38</v>
      </c>
      <c r="I5500">
        <v>38</v>
      </c>
      <c r="K5500"/>
      <c r="N5500" t="s">
        <v>3091</v>
      </c>
      <c r="O5500" t="s">
        <v>3092</v>
      </c>
      <c r="P5500" t="s">
        <v>3093</v>
      </c>
      <c r="R5500" t="s">
        <v>3094</v>
      </c>
    </row>
    <row r="5501" spans="1:18" x14ac:dyDescent="0.25">
      <c r="A5501">
        <v>60700300</v>
      </c>
      <c r="B5501" t="s">
        <v>3089</v>
      </c>
      <c r="D5501" t="s">
        <v>3090</v>
      </c>
      <c r="F5501">
        <v>1</v>
      </c>
      <c r="G5501">
        <v>0</v>
      </c>
      <c r="H5501">
        <v>0</v>
      </c>
      <c r="I5501">
        <v>0</v>
      </c>
      <c r="K5501"/>
      <c r="N5501" t="s">
        <v>3091</v>
      </c>
      <c r="O5501" t="s">
        <v>3092</v>
      </c>
      <c r="P5501" t="s">
        <v>3093</v>
      </c>
      <c r="R5501" t="s">
        <v>3094</v>
      </c>
    </row>
    <row r="5502" spans="1:18" x14ac:dyDescent="0.25">
      <c r="A5502">
        <v>60700700</v>
      </c>
      <c r="B5502" t="s">
        <v>3089</v>
      </c>
      <c r="D5502" t="s">
        <v>3090</v>
      </c>
      <c r="F5502">
        <v>1</v>
      </c>
      <c r="G5502">
        <v>0</v>
      </c>
      <c r="H5502">
        <v>35</v>
      </c>
      <c r="I5502">
        <v>35</v>
      </c>
      <c r="K5502"/>
      <c r="N5502" t="s">
        <v>3091</v>
      </c>
      <c r="O5502" t="s">
        <v>3092</v>
      </c>
      <c r="P5502" t="s">
        <v>3093</v>
      </c>
      <c r="R5502" t="s">
        <v>3094</v>
      </c>
    </row>
    <row r="5503" spans="1:18" x14ac:dyDescent="0.25">
      <c r="A5503">
        <v>60701100</v>
      </c>
      <c r="B5503" t="s">
        <v>3089</v>
      </c>
      <c r="D5503" t="s">
        <v>3090</v>
      </c>
      <c r="F5503">
        <v>1</v>
      </c>
      <c r="G5503">
        <v>0</v>
      </c>
      <c r="H5503">
        <v>47.6</v>
      </c>
      <c r="I5503">
        <v>47.6</v>
      </c>
      <c r="K5503"/>
      <c r="N5503" t="s">
        <v>3091</v>
      </c>
      <c r="O5503" t="s">
        <v>3092</v>
      </c>
      <c r="P5503" t="s">
        <v>3093</v>
      </c>
      <c r="R5503" t="s">
        <v>3094</v>
      </c>
    </row>
    <row r="5504" spans="1:18" x14ac:dyDescent="0.25">
      <c r="A5504">
        <v>60701201</v>
      </c>
      <c r="B5504" t="s">
        <v>3089</v>
      </c>
      <c r="D5504" t="s">
        <v>3090</v>
      </c>
      <c r="F5504">
        <v>1</v>
      </c>
      <c r="G5504">
        <v>0</v>
      </c>
      <c r="H5504">
        <v>88.36</v>
      </c>
      <c r="I5504">
        <v>88.36</v>
      </c>
      <c r="K5504"/>
      <c r="N5504" t="s">
        <v>3091</v>
      </c>
      <c r="O5504" t="s">
        <v>3092</v>
      </c>
      <c r="P5504" t="s">
        <v>3093</v>
      </c>
      <c r="R5504" t="s">
        <v>3094</v>
      </c>
    </row>
    <row r="5505" spans="1:18" x14ac:dyDescent="0.25">
      <c r="A5505">
        <v>60701300</v>
      </c>
      <c r="B5505" t="s">
        <v>3089</v>
      </c>
      <c r="D5505" t="s">
        <v>3090</v>
      </c>
      <c r="F5505">
        <v>1</v>
      </c>
      <c r="G5505">
        <v>0</v>
      </c>
      <c r="H5505">
        <v>27.39</v>
      </c>
      <c r="I5505">
        <v>27.39</v>
      </c>
      <c r="K5505"/>
      <c r="N5505" t="s">
        <v>3091</v>
      </c>
      <c r="O5505" t="s">
        <v>3092</v>
      </c>
      <c r="P5505" t="s">
        <v>3093</v>
      </c>
      <c r="R5505" t="s">
        <v>3094</v>
      </c>
    </row>
    <row r="5506" spans="1:18" x14ac:dyDescent="0.25">
      <c r="A5506">
        <v>60703600</v>
      </c>
      <c r="B5506" t="s">
        <v>3089</v>
      </c>
      <c r="D5506" t="s">
        <v>3090</v>
      </c>
      <c r="F5506">
        <v>1</v>
      </c>
      <c r="G5506">
        <v>0</v>
      </c>
      <c r="H5506">
        <v>0</v>
      </c>
      <c r="I5506">
        <v>0</v>
      </c>
      <c r="K5506"/>
      <c r="N5506" t="s">
        <v>3091</v>
      </c>
      <c r="O5506" t="s">
        <v>3092</v>
      </c>
      <c r="P5506" t="s">
        <v>3093</v>
      </c>
      <c r="R5506" t="s">
        <v>3094</v>
      </c>
    </row>
    <row r="5507" spans="1:18" x14ac:dyDescent="0.25">
      <c r="A5507">
        <v>60703700</v>
      </c>
      <c r="B5507" t="s">
        <v>3089</v>
      </c>
      <c r="D5507" t="s">
        <v>3090</v>
      </c>
      <c r="F5507">
        <v>1</v>
      </c>
      <c r="G5507">
        <v>0</v>
      </c>
      <c r="H5507">
        <v>0</v>
      </c>
      <c r="I5507">
        <v>0</v>
      </c>
      <c r="K5507"/>
      <c r="N5507" t="s">
        <v>3091</v>
      </c>
      <c r="O5507" t="s">
        <v>3092</v>
      </c>
      <c r="P5507" t="s">
        <v>3093</v>
      </c>
      <c r="R5507" t="s">
        <v>3094</v>
      </c>
    </row>
    <row r="5508" spans="1:18" x14ac:dyDescent="0.25">
      <c r="A5508">
        <v>60703900</v>
      </c>
      <c r="B5508" t="s">
        <v>3089</v>
      </c>
      <c r="D5508" t="s">
        <v>3090</v>
      </c>
      <c r="F5508">
        <v>1</v>
      </c>
      <c r="G5508">
        <v>0</v>
      </c>
      <c r="H5508">
        <v>0</v>
      </c>
      <c r="I5508">
        <v>0</v>
      </c>
      <c r="K5508"/>
      <c r="N5508" t="s">
        <v>3091</v>
      </c>
      <c r="O5508" t="s">
        <v>3092</v>
      </c>
      <c r="P5508" t="s">
        <v>3093</v>
      </c>
      <c r="R5508" t="s">
        <v>3094</v>
      </c>
    </row>
    <row r="5509" spans="1:18" x14ac:dyDescent="0.25">
      <c r="A5509">
        <v>60704100</v>
      </c>
      <c r="B5509" t="s">
        <v>3089</v>
      </c>
      <c r="D5509" t="s">
        <v>3090</v>
      </c>
      <c r="F5509">
        <v>1</v>
      </c>
      <c r="G5509">
        <v>0</v>
      </c>
      <c r="H5509">
        <v>0</v>
      </c>
      <c r="I5509">
        <v>0</v>
      </c>
      <c r="K5509"/>
      <c r="N5509" t="s">
        <v>3091</v>
      </c>
      <c r="O5509" t="s">
        <v>3092</v>
      </c>
      <c r="P5509" t="s">
        <v>3093</v>
      </c>
      <c r="R5509" t="s">
        <v>3094</v>
      </c>
    </row>
    <row r="5510" spans="1:18" x14ac:dyDescent="0.25">
      <c r="A5510">
        <v>60705300</v>
      </c>
      <c r="B5510" t="s">
        <v>3089</v>
      </c>
      <c r="D5510" t="s">
        <v>3090</v>
      </c>
      <c r="F5510">
        <v>1</v>
      </c>
      <c r="G5510">
        <v>0</v>
      </c>
      <c r="H5510">
        <v>0</v>
      </c>
      <c r="I5510">
        <v>0</v>
      </c>
      <c r="K5510"/>
      <c r="N5510" t="s">
        <v>3091</v>
      </c>
      <c r="O5510" t="s">
        <v>3092</v>
      </c>
      <c r="P5510" t="s">
        <v>3093</v>
      </c>
      <c r="R5510" t="s">
        <v>3094</v>
      </c>
    </row>
    <row r="5511" spans="1:18" x14ac:dyDescent="0.25">
      <c r="A5511">
        <v>60760710</v>
      </c>
      <c r="B5511" t="s">
        <v>3089</v>
      </c>
      <c r="D5511" t="s">
        <v>3090</v>
      </c>
      <c r="F5511">
        <v>1</v>
      </c>
      <c r="G5511">
        <v>0</v>
      </c>
      <c r="H5511">
        <v>1925</v>
      </c>
      <c r="I5511">
        <v>1925</v>
      </c>
      <c r="K5511"/>
      <c r="N5511" t="s">
        <v>3091</v>
      </c>
      <c r="O5511" t="s">
        <v>3092</v>
      </c>
      <c r="P5511" t="s">
        <v>3093</v>
      </c>
      <c r="R5511" t="s">
        <v>3094</v>
      </c>
    </row>
    <row r="5512" spans="1:18" x14ac:dyDescent="0.25">
      <c r="A5512">
        <v>60806200</v>
      </c>
      <c r="B5512" t="s">
        <v>3089</v>
      </c>
      <c r="D5512" t="s">
        <v>3090</v>
      </c>
      <c r="F5512">
        <v>1</v>
      </c>
      <c r="G5512">
        <v>0</v>
      </c>
      <c r="H5512">
        <v>1.915</v>
      </c>
      <c r="I5512">
        <v>1.915</v>
      </c>
      <c r="K5512"/>
      <c r="N5512" t="s">
        <v>3091</v>
      </c>
      <c r="O5512" t="s">
        <v>3092</v>
      </c>
      <c r="P5512" t="s">
        <v>3093</v>
      </c>
      <c r="R5512" t="s">
        <v>3094</v>
      </c>
    </row>
    <row r="5513" spans="1:18" x14ac:dyDescent="0.25">
      <c r="A5513">
        <v>62000100</v>
      </c>
      <c r="B5513" t="s">
        <v>3089</v>
      </c>
      <c r="D5513" t="s">
        <v>3090</v>
      </c>
      <c r="F5513">
        <v>1</v>
      </c>
      <c r="G5513">
        <v>0</v>
      </c>
      <c r="H5513">
        <v>5.3</v>
      </c>
      <c r="I5513">
        <v>5.3</v>
      </c>
      <c r="K5513"/>
      <c r="N5513" t="s">
        <v>3091</v>
      </c>
      <c r="O5513" t="s">
        <v>3092</v>
      </c>
      <c r="P5513" t="s">
        <v>3093</v>
      </c>
      <c r="R5513" t="s">
        <v>3094</v>
      </c>
    </row>
    <row r="5514" spans="1:18" x14ac:dyDescent="0.25">
      <c r="A5514">
        <v>62001000</v>
      </c>
      <c r="B5514" t="s">
        <v>3089</v>
      </c>
      <c r="D5514" t="s">
        <v>3090</v>
      </c>
      <c r="F5514">
        <v>1</v>
      </c>
      <c r="G5514">
        <v>0</v>
      </c>
      <c r="H5514">
        <v>1.24</v>
      </c>
      <c r="I5514">
        <v>1.24</v>
      </c>
      <c r="K5514"/>
      <c r="N5514" t="s">
        <v>3091</v>
      </c>
      <c r="O5514" t="s">
        <v>3092</v>
      </c>
      <c r="P5514" t="s">
        <v>3093</v>
      </c>
      <c r="R5514" t="s">
        <v>3094</v>
      </c>
    </row>
    <row r="5515" spans="1:18" x14ac:dyDescent="0.25">
      <c r="A5515">
        <v>62001400</v>
      </c>
      <c r="B5515" t="s">
        <v>3089</v>
      </c>
      <c r="D5515" t="s">
        <v>3090</v>
      </c>
      <c r="F5515">
        <v>1</v>
      </c>
      <c r="G5515">
        <v>0</v>
      </c>
      <c r="H5515">
        <v>37</v>
      </c>
      <c r="I5515">
        <v>37</v>
      </c>
      <c r="K5515"/>
      <c r="N5515" t="s">
        <v>3091</v>
      </c>
      <c r="O5515" t="s">
        <v>3092</v>
      </c>
      <c r="P5515" t="s">
        <v>3093</v>
      </c>
      <c r="R5515" t="s">
        <v>3094</v>
      </c>
    </row>
    <row r="5516" spans="1:18" x14ac:dyDescent="0.25">
      <c r="A5516">
        <v>63300300</v>
      </c>
      <c r="B5516" t="s">
        <v>3089</v>
      </c>
      <c r="D5516" t="s">
        <v>3090</v>
      </c>
      <c r="F5516">
        <v>1</v>
      </c>
      <c r="G5516">
        <v>0</v>
      </c>
      <c r="H5516">
        <v>131.4</v>
      </c>
      <c r="I5516">
        <v>131.4</v>
      </c>
      <c r="K5516"/>
      <c r="N5516" t="s">
        <v>3091</v>
      </c>
      <c r="O5516" t="s">
        <v>3092</v>
      </c>
      <c r="P5516" t="s">
        <v>3093</v>
      </c>
      <c r="R5516" t="s">
        <v>3094</v>
      </c>
    </row>
    <row r="5517" spans="1:18" x14ac:dyDescent="0.25">
      <c r="A5517">
        <v>63300400</v>
      </c>
      <c r="B5517" t="s">
        <v>3089</v>
      </c>
      <c r="D5517" t="s">
        <v>3090</v>
      </c>
      <c r="F5517">
        <v>1</v>
      </c>
      <c r="G5517">
        <v>0</v>
      </c>
      <c r="H5517">
        <v>0</v>
      </c>
      <c r="I5517">
        <v>0</v>
      </c>
      <c r="K5517"/>
      <c r="N5517" t="s">
        <v>3091</v>
      </c>
      <c r="O5517" t="s">
        <v>3092</v>
      </c>
      <c r="P5517" t="s">
        <v>3093</v>
      </c>
      <c r="R5517" t="s">
        <v>3094</v>
      </c>
    </row>
    <row r="5518" spans="1:18" x14ac:dyDescent="0.25">
      <c r="A5518">
        <v>63300450</v>
      </c>
      <c r="B5518" t="s">
        <v>3089</v>
      </c>
      <c r="D5518" t="s">
        <v>3090</v>
      </c>
      <c r="F5518">
        <v>1</v>
      </c>
      <c r="G5518">
        <v>0</v>
      </c>
      <c r="H5518">
        <v>0.45500000000000002</v>
      </c>
      <c r="I5518">
        <v>0.45500000000000002</v>
      </c>
      <c r="K5518"/>
      <c r="N5518" t="s">
        <v>3091</v>
      </c>
      <c r="O5518" t="s">
        <v>3092</v>
      </c>
      <c r="P5518" t="s">
        <v>3093</v>
      </c>
      <c r="R5518" t="s">
        <v>3094</v>
      </c>
    </row>
    <row r="5519" spans="1:18" x14ac:dyDescent="0.25">
      <c r="A5519">
        <v>63300600</v>
      </c>
      <c r="B5519" t="s">
        <v>3089</v>
      </c>
      <c r="D5519" t="s">
        <v>3090</v>
      </c>
      <c r="F5519">
        <v>1</v>
      </c>
      <c r="G5519">
        <v>0</v>
      </c>
      <c r="H5519">
        <v>41.35</v>
      </c>
      <c r="I5519">
        <v>41.35</v>
      </c>
      <c r="K5519"/>
      <c r="N5519" t="s">
        <v>3091</v>
      </c>
      <c r="O5519" t="s">
        <v>3092</v>
      </c>
      <c r="P5519" t="s">
        <v>3093</v>
      </c>
      <c r="R5519" t="s">
        <v>3094</v>
      </c>
    </row>
    <row r="5520" spans="1:18" x14ac:dyDescent="0.25">
      <c r="A5520">
        <v>63300700</v>
      </c>
      <c r="B5520" t="s">
        <v>3089</v>
      </c>
      <c r="D5520" t="s">
        <v>3090</v>
      </c>
      <c r="F5520">
        <v>1</v>
      </c>
      <c r="G5520">
        <v>0</v>
      </c>
      <c r="H5520">
        <v>0</v>
      </c>
      <c r="I5520">
        <v>0</v>
      </c>
      <c r="K5520"/>
      <c r="N5520" t="s">
        <v>3091</v>
      </c>
      <c r="O5520" t="s">
        <v>3092</v>
      </c>
      <c r="P5520" t="s">
        <v>3093</v>
      </c>
      <c r="R5520" t="s">
        <v>3094</v>
      </c>
    </row>
    <row r="5521" spans="1:18" x14ac:dyDescent="0.25">
      <c r="A5521">
        <v>63400600</v>
      </c>
      <c r="B5521" t="s">
        <v>3089</v>
      </c>
      <c r="D5521" t="s">
        <v>3090</v>
      </c>
      <c r="F5521">
        <v>1</v>
      </c>
      <c r="G5521">
        <v>0</v>
      </c>
      <c r="H5521">
        <v>78.510000000000005</v>
      </c>
      <c r="I5521">
        <v>78.510000000000005</v>
      </c>
      <c r="K5521"/>
      <c r="N5521" t="s">
        <v>3091</v>
      </c>
      <c r="O5521" t="s">
        <v>3092</v>
      </c>
      <c r="P5521" t="s">
        <v>3093</v>
      </c>
      <c r="R5521" t="s">
        <v>3094</v>
      </c>
    </row>
    <row r="5522" spans="1:18" x14ac:dyDescent="0.25">
      <c r="A5522">
        <v>63401000</v>
      </c>
      <c r="B5522" t="s">
        <v>3089</v>
      </c>
      <c r="D5522" t="s">
        <v>3090</v>
      </c>
      <c r="F5522">
        <v>1</v>
      </c>
      <c r="G5522">
        <v>0</v>
      </c>
      <c r="H5522">
        <v>4.7949999999999999</v>
      </c>
      <c r="I5522">
        <v>4.7949999999999999</v>
      </c>
      <c r="K5522"/>
      <c r="N5522" t="s">
        <v>3091</v>
      </c>
      <c r="O5522" t="s">
        <v>3092</v>
      </c>
      <c r="P5522" t="s">
        <v>3093</v>
      </c>
      <c r="R5522" t="s">
        <v>3094</v>
      </c>
    </row>
    <row r="5523" spans="1:18" x14ac:dyDescent="0.25">
      <c r="A5523">
        <v>63501700</v>
      </c>
      <c r="B5523" t="s">
        <v>3089</v>
      </c>
      <c r="D5523" t="s">
        <v>3090</v>
      </c>
      <c r="F5523">
        <v>1</v>
      </c>
      <c r="G5523">
        <v>0</v>
      </c>
      <c r="H5523">
        <v>0.58699999999999997</v>
      </c>
      <c r="I5523">
        <v>0.58699999999999997</v>
      </c>
      <c r="K5523"/>
      <c r="N5523" t="s">
        <v>3091</v>
      </c>
      <c r="O5523" t="s">
        <v>3092</v>
      </c>
      <c r="P5523" t="s">
        <v>3093</v>
      </c>
      <c r="R5523" t="s">
        <v>3094</v>
      </c>
    </row>
    <row r="5524" spans="1:18" x14ac:dyDescent="0.25">
      <c r="A5524">
        <v>63503000</v>
      </c>
      <c r="B5524" t="s">
        <v>3089</v>
      </c>
      <c r="D5524" t="s">
        <v>3090</v>
      </c>
      <c r="F5524">
        <v>1</v>
      </c>
      <c r="G5524">
        <v>0</v>
      </c>
      <c r="H5524">
        <v>2.9750000000000001</v>
      </c>
      <c r="I5524">
        <v>2.9750000000000001</v>
      </c>
      <c r="K5524"/>
      <c r="N5524" t="s">
        <v>3091</v>
      </c>
      <c r="O5524" t="s">
        <v>3092</v>
      </c>
      <c r="P5524" t="s">
        <v>3093</v>
      </c>
      <c r="R5524" t="s">
        <v>3094</v>
      </c>
    </row>
    <row r="5525" spans="1:18" x14ac:dyDescent="0.25">
      <c r="A5525">
        <v>63503100</v>
      </c>
      <c r="B5525" t="s">
        <v>3089</v>
      </c>
      <c r="D5525" t="s">
        <v>3090</v>
      </c>
      <c r="F5525">
        <v>1</v>
      </c>
      <c r="G5525">
        <v>0</v>
      </c>
      <c r="H5525">
        <v>4.875</v>
      </c>
      <c r="I5525">
        <v>4.875</v>
      </c>
      <c r="K5525"/>
      <c r="N5525" t="s">
        <v>3091</v>
      </c>
      <c r="O5525" t="s">
        <v>3092</v>
      </c>
      <c r="P5525" t="s">
        <v>3093</v>
      </c>
      <c r="R5525" t="s">
        <v>3094</v>
      </c>
    </row>
    <row r="5526" spans="1:18" x14ac:dyDescent="0.25">
      <c r="A5526">
        <v>63800100</v>
      </c>
      <c r="B5526" t="s">
        <v>3089</v>
      </c>
      <c r="D5526" t="s">
        <v>3090</v>
      </c>
      <c r="F5526">
        <v>1</v>
      </c>
      <c r="G5526">
        <v>0</v>
      </c>
      <c r="H5526">
        <v>13.34</v>
      </c>
      <c r="I5526">
        <v>13.34</v>
      </c>
      <c r="K5526"/>
      <c r="N5526" t="s">
        <v>3091</v>
      </c>
      <c r="O5526" t="s">
        <v>3092</v>
      </c>
      <c r="P5526" t="s">
        <v>3093</v>
      </c>
      <c r="R5526" t="s">
        <v>3094</v>
      </c>
    </row>
    <row r="5527" spans="1:18" x14ac:dyDescent="0.25">
      <c r="A5527">
        <v>63800500</v>
      </c>
      <c r="B5527" t="s">
        <v>3089</v>
      </c>
      <c r="D5527" t="s">
        <v>3090</v>
      </c>
      <c r="F5527">
        <v>1</v>
      </c>
      <c r="G5527">
        <v>0</v>
      </c>
      <c r="H5527">
        <v>119.2</v>
      </c>
      <c r="I5527">
        <v>119.2</v>
      </c>
      <c r="K5527"/>
      <c r="N5527" t="s">
        <v>3091</v>
      </c>
      <c r="O5527" t="s">
        <v>3092</v>
      </c>
      <c r="P5527" t="s">
        <v>3093</v>
      </c>
      <c r="R5527" t="s">
        <v>3094</v>
      </c>
    </row>
    <row r="5528" spans="1:18" x14ac:dyDescent="0.25">
      <c r="A5528">
        <v>63800600</v>
      </c>
      <c r="B5528" t="s">
        <v>3089</v>
      </c>
      <c r="D5528" t="s">
        <v>3090</v>
      </c>
      <c r="F5528">
        <v>1</v>
      </c>
      <c r="G5528">
        <v>0</v>
      </c>
      <c r="H5528">
        <v>0</v>
      </c>
      <c r="I5528">
        <v>0</v>
      </c>
      <c r="K5528"/>
      <c r="N5528" t="s">
        <v>3091</v>
      </c>
      <c r="O5528" t="s">
        <v>3092</v>
      </c>
      <c r="P5528" t="s">
        <v>3093</v>
      </c>
      <c r="R5528" t="s">
        <v>3094</v>
      </c>
    </row>
    <row r="5529" spans="1:18" x14ac:dyDescent="0.25">
      <c r="A5529">
        <v>63801400</v>
      </c>
      <c r="B5529" t="s">
        <v>3089</v>
      </c>
      <c r="D5529" t="s">
        <v>3090</v>
      </c>
      <c r="F5529">
        <v>1</v>
      </c>
      <c r="G5529">
        <v>0</v>
      </c>
      <c r="H5529">
        <v>4.96</v>
      </c>
      <c r="I5529">
        <v>4.96</v>
      </c>
      <c r="K5529"/>
      <c r="N5529" t="s">
        <v>3091</v>
      </c>
      <c r="O5529" t="s">
        <v>3092</v>
      </c>
      <c r="P5529" t="s">
        <v>3093</v>
      </c>
      <c r="R5529" t="s">
        <v>3094</v>
      </c>
    </row>
    <row r="5530" spans="1:18" x14ac:dyDescent="0.25">
      <c r="A5530">
        <v>63801900</v>
      </c>
      <c r="B5530" t="s">
        <v>3089</v>
      </c>
      <c r="D5530" t="s">
        <v>3090</v>
      </c>
      <c r="F5530">
        <v>1</v>
      </c>
      <c r="G5530">
        <v>0</v>
      </c>
      <c r="H5530">
        <v>0</v>
      </c>
      <c r="I5530">
        <v>0</v>
      </c>
      <c r="K5530"/>
      <c r="N5530" t="s">
        <v>3091</v>
      </c>
      <c r="O5530" t="s">
        <v>3092</v>
      </c>
      <c r="P5530" t="s">
        <v>3093</v>
      </c>
      <c r="R5530" t="s">
        <v>3094</v>
      </c>
    </row>
    <row r="5531" spans="1:18" x14ac:dyDescent="0.25">
      <c r="A5531">
        <v>63802000</v>
      </c>
      <c r="B5531" t="s">
        <v>3089</v>
      </c>
      <c r="D5531" t="s">
        <v>3090</v>
      </c>
      <c r="F5531">
        <v>1</v>
      </c>
      <c r="G5531">
        <v>0</v>
      </c>
      <c r="H5531">
        <v>66</v>
      </c>
      <c r="I5531">
        <v>66</v>
      </c>
      <c r="K5531"/>
      <c r="N5531" t="s">
        <v>3091</v>
      </c>
      <c r="O5531" t="s">
        <v>3092</v>
      </c>
      <c r="P5531" t="s">
        <v>3093</v>
      </c>
      <c r="R5531" t="s">
        <v>3094</v>
      </c>
    </row>
    <row r="5532" spans="1:18" x14ac:dyDescent="0.25">
      <c r="A5532">
        <v>63802100</v>
      </c>
      <c r="B5532" t="s">
        <v>3089</v>
      </c>
      <c r="D5532" t="s">
        <v>3090</v>
      </c>
      <c r="F5532">
        <v>1</v>
      </c>
      <c r="G5532">
        <v>0</v>
      </c>
      <c r="H5532">
        <v>4.96</v>
      </c>
      <c r="I5532">
        <v>4.96</v>
      </c>
      <c r="K5532"/>
      <c r="N5532" t="s">
        <v>3091</v>
      </c>
      <c r="O5532" t="s">
        <v>3092</v>
      </c>
      <c r="P5532" t="s">
        <v>3093</v>
      </c>
      <c r="R5532" t="s">
        <v>3094</v>
      </c>
    </row>
    <row r="5533" spans="1:18" x14ac:dyDescent="0.25">
      <c r="A5533">
        <v>63802300</v>
      </c>
      <c r="B5533" t="s">
        <v>3089</v>
      </c>
      <c r="D5533" t="s">
        <v>3090</v>
      </c>
      <c r="F5533">
        <v>1</v>
      </c>
      <c r="G5533">
        <v>0</v>
      </c>
      <c r="H5533">
        <v>0</v>
      </c>
      <c r="I5533">
        <v>0</v>
      </c>
      <c r="K5533"/>
      <c r="N5533" t="s">
        <v>3091</v>
      </c>
      <c r="O5533" t="s">
        <v>3092</v>
      </c>
      <c r="P5533" t="s">
        <v>3093</v>
      </c>
      <c r="R5533" t="s">
        <v>3094</v>
      </c>
    </row>
    <row r="5534" spans="1:18" x14ac:dyDescent="0.25">
      <c r="A5534">
        <v>63802700</v>
      </c>
      <c r="B5534" t="s">
        <v>3089</v>
      </c>
      <c r="D5534" t="s">
        <v>3090</v>
      </c>
      <c r="F5534">
        <v>1</v>
      </c>
      <c r="G5534">
        <v>0</v>
      </c>
      <c r="H5534">
        <v>3.91</v>
      </c>
      <c r="I5534">
        <v>3.91</v>
      </c>
      <c r="K5534"/>
      <c r="N5534" t="s">
        <v>3091</v>
      </c>
      <c r="O5534" t="s">
        <v>3092</v>
      </c>
      <c r="P5534" t="s">
        <v>3093</v>
      </c>
      <c r="R5534" t="s">
        <v>3094</v>
      </c>
    </row>
    <row r="5535" spans="1:18" x14ac:dyDescent="0.25">
      <c r="A5535">
        <v>63803600</v>
      </c>
      <c r="B5535" t="s">
        <v>3089</v>
      </c>
      <c r="D5535" t="s">
        <v>3090</v>
      </c>
      <c r="F5535">
        <v>1</v>
      </c>
      <c r="G5535">
        <v>0</v>
      </c>
      <c r="H5535">
        <v>26.56</v>
      </c>
      <c r="I5535">
        <v>26.56</v>
      </c>
      <c r="K5535"/>
      <c r="N5535" t="s">
        <v>3091</v>
      </c>
      <c r="O5535" t="s">
        <v>3092</v>
      </c>
      <c r="P5535" t="s">
        <v>3093</v>
      </c>
      <c r="R5535" t="s">
        <v>3094</v>
      </c>
    </row>
    <row r="5536" spans="1:18" x14ac:dyDescent="0.25">
      <c r="A5536">
        <v>63803601</v>
      </c>
      <c r="B5536" t="s">
        <v>3089</v>
      </c>
      <c r="D5536" t="s">
        <v>3090</v>
      </c>
      <c r="F5536">
        <v>1</v>
      </c>
      <c r="G5536">
        <v>0</v>
      </c>
      <c r="H5536">
        <v>23.91</v>
      </c>
      <c r="I5536">
        <v>23.91</v>
      </c>
      <c r="K5536"/>
      <c r="N5536" t="s">
        <v>3091</v>
      </c>
      <c r="O5536" t="s">
        <v>3092</v>
      </c>
      <c r="P5536" t="s">
        <v>3093</v>
      </c>
      <c r="R5536" t="s">
        <v>3094</v>
      </c>
    </row>
    <row r="5537" spans="1:18" x14ac:dyDescent="0.25">
      <c r="A5537">
        <v>63805300</v>
      </c>
      <c r="B5537" t="s">
        <v>3089</v>
      </c>
      <c r="D5537" t="s">
        <v>3090</v>
      </c>
      <c r="F5537">
        <v>1</v>
      </c>
      <c r="G5537">
        <v>0</v>
      </c>
      <c r="H5537">
        <v>9.76</v>
      </c>
      <c r="I5537">
        <v>9.76</v>
      </c>
      <c r="K5537"/>
      <c r="N5537" t="s">
        <v>3091</v>
      </c>
      <c r="O5537" t="s">
        <v>3092</v>
      </c>
      <c r="P5537" t="s">
        <v>3093</v>
      </c>
      <c r="R5537" t="s">
        <v>3094</v>
      </c>
    </row>
    <row r="5538" spans="1:18" x14ac:dyDescent="0.25">
      <c r="A5538">
        <v>63805900</v>
      </c>
      <c r="B5538" t="s">
        <v>3089</v>
      </c>
      <c r="D5538" t="s">
        <v>3090</v>
      </c>
      <c r="F5538">
        <v>1</v>
      </c>
      <c r="G5538">
        <v>0</v>
      </c>
      <c r="H5538">
        <v>1.9607000000000001</v>
      </c>
      <c r="I5538">
        <v>1.9607000000000001</v>
      </c>
      <c r="K5538"/>
      <c r="N5538" t="s">
        <v>3091</v>
      </c>
      <c r="O5538" t="s">
        <v>3092</v>
      </c>
      <c r="P5538" t="s">
        <v>3093</v>
      </c>
      <c r="R5538" t="s">
        <v>3094</v>
      </c>
    </row>
    <row r="5539" spans="1:18" x14ac:dyDescent="0.25">
      <c r="A5539">
        <v>63806000</v>
      </c>
      <c r="B5539" t="s">
        <v>3089</v>
      </c>
      <c r="D5539" t="s">
        <v>3090</v>
      </c>
      <c r="F5539">
        <v>1</v>
      </c>
      <c r="G5539">
        <v>0</v>
      </c>
      <c r="H5539">
        <v>159</v>
      </c>
      <c r="I5539">
        <v>159</v>
      </c>
      <c r="K5539"/>
      <c r="N5539" t="s">
        <v>3091</v>
      </c>
      <c r="O5539" t="s">
        <v>3092</v>
      </c>
      <c r="P5539" t="s">
        <v>3093</v>
      </c>
      <c r="R5539" t="s">
        <v>3094</v>
      </c>
    </row>
    <row r="5540" spans="1:18" x14ac:dyDescent="0.25">
      <c r="A5540">
        <v>63806100</v>
      </c>
      <c r="B5540" t="s">
        <v>3089</v>
      </c>
      <c r="D5540" t="s">
        <v>3090</v>
      </c>
      <c r="F5540">
        <v>1</v>
      </c>
      <c r="G5540">
        <v>0</v>
      </c>
      <c r="H5540">
        <v>0</v>
      </c>
      <c r="I5540">
        <v>0</v>
      </c>
      <c r="K5540"/>
      <c r="N5540" t="s">
        <v>3091</v>
      </c>
      <c r="O5540" t="s">
        <v>3092</v>
      </c>
      <c r="P5540" t="s">
        <v>3093</v>
      </c>
      <c r="R5540" t="s">
        <v>3094</v>
      </c>
    </row>
    <row r="5541" spans="1:18" x14ac:dyDescent="0.25">
      <c r="A5541">
        <v>63806200</v>
      </c>
      <c r="B5541" t="s">
        <v>3089</v>
      </c>
      <c r="D5541" t="s">
        <v>3090</v>
      </c>
      <c r="F5541">
        <v>1</v>
      </c>
      <c r="G5541">
        <v>0</v>
      </c>
      <c r="H5541">
        <v>0</v>
      </c>
      <c r="I5541">
        <v>0</v>
      </c>
      <c r="K5541"/>
      <c r="N5541" t="s">
        <v>3091</v>
      </c>
      <c r="O5541" t="s">
        <v>3092</v>
      </c>
      <c r="P5541" t="s">
        <v>3093</v>
      </c>
      <c r="R5541" t="s">
        <v>3094</v>
      </c>
    </row>
    <row r="5542" spans="1:18" x14ac:dyDescent="0.25">
      <c r="A5542">
        <v>63806300</v>
      </c>
      <c r="B5542" t="s">
        <v>3089</v>
      </c>
      <c r="D5542" t="s">
        <v>3090</v>
      </c>
      <c r="F5542">
        <v>1</v>
      </c>
      <c r="G5542">
        <v>0</v>
      </c>
      <c r="H5542">
        <v>0</v>
      </c>
      <c r="I5542">
        <v>0</v>
      </c>
      <c r="K5542"/>
      <c r="N5542" t="s">
        <v>3091</v>
      </c>
      <c r="O5542" t="s">
        <v>3092</v>
      </c>
      <c r="P5542" t="s">
        <v>3093</v>
      </c>
      <c r="R5542" t="s">
        <v>3094</v>
      </c>
    </row>
    <row r="5543" spans="1:18" x14ac:dyDescent="0.25">
      <c r="A5543">
        <v>63806400</v>
      </c>
      <c r="B5543" t="s">
        <v>3089</v>
      </c>
      <c r="D5543" t="s">
        <v>3090</v>
      </c>
      <c r="F5543">
        <v>1</v>
      </c>
      <c r="G5543">
        <v>0</v>
      </c>
      <c r="H5543">
        <v>16.884799999999998</v>
      </c>
      <c r="I5543">
        <v>16.884799999999998</v>
      </c>
      <c r="K5543"/>
      <c r="N5543" t="s">
        <v>3091</v>
      </c>
      <c r="O5543" t="s">
        <v>3092</v>
      </c>
      <c r="P5543" t="s">
        <v>3093</v>
      </c>
      <c r="R5543" t="s">
        <v>3094</v>
      </c>
    </row>
    <row r="5544" spans="1:18" x14ac:dyDescent="0.25">
      <c r="A5544">
        <v>63806500</v>
      </c>
      <c r="B5544" t="s">
        <v>3089</v>
      </c>
      <c r="D5544" t="s">
        <v>3090</v>
      </c>
      <c r="F5544">
        <v>1</v>
      </c>
      <c r="G5544">
        <v>0</v>
      </c>
      <c r="H5544">
        <v>2.3199999999999998</v>
      </c>
      <c r="I5544">
        <v>2.3199999999999998</v>
      </c>
      <c r="K5544"/>
      <c r="N5544" t="s">
        <v>3091</v>
      </c>
      <c r="O5544" t="s">
        <v>3092</v>
      </c>
      <c r="P5544" t="s">
        <v>3093</v>
      </c>
      <c r="R5544" t="s">
        <v>3094</v>
      </c>
    </row>
    <row r="5545" spans="1:18" x14ac:dyDescent="0.25">
      <c r="A5545">
        <v>63806700</v>
      </c>
      <c r="B5545" t="s">
        <v>3089</v>
      </c>
      <c r="D5545" t="s">
        <v>3090</v>
      </c>
      <c r="F5545">
        <v>1</v>
      </c>
      <c r="G5545">
        <v>0</v>
      </c>
      <c r="H5545">
        <v>22.66</v>
      </c>
      <c r="I5545">
        <v>22.66</v>
      </c>
      <c r="K5545"/>
      <c r="N5545" t="s">
        <v>3091</v>
      </c>
      <c r="O5545" t="s">
        <v>3092</v>
      </c>
      <c r="P5545" t="s">
        <v>3093</v>
      </c>
      <c r="R5545" t="s">
        <v>3094</v>
      </c>
    </row>
    <row r="5546" spans="1:18" x14ac:dyDescent="0.25">
      <c r="A5546">
        <v>63806800</v>
      </c>
      <c r="B5546" t="s">
        <v>3089</v>
      </c>
      <c r="D5546" t="s">
        <v>3090</v>
      </c>
      <c r="F5546">
        <v>1</v>
      </c>
      <c r="G5546">
        <v>0</v>
      </c>
      <c r="H5546">
        <v>19.960599999999999</v>
      </c>
      <c r="I5546">
        <v>19.960599999999999</v>
      </c>
      <c r="K5546"/>
      <c r="N5546" t="s">
        <v>3091</v>
      </c>
      <c r="O5546" t="s">
        <v>3092</v>
      </c>
      <c r="P5546" t="s">
        <v>3093</v>
      </c>
      <c r="R5546" t="s">
        <v>3094</v>
      </c>
    </row>
    <row r="5547" spans="1:18" x14ac:dyDescent="0.25">
      <c r="A5547">
        <v>63806900</v>
      </c>
      <c r="B5547" t="s">
        <v>3089</v>
      </c>
      <c r="D5547" t="s">
        <v>3090</v>
      </c>
      <c r="F5547">
        <v>1</v>
      </c>
      <c r="G5547">
        <v>0</v>
      </c>
      <c r="H5547">
        <v>0</v>
      </c>
      <c r="I5547">
        <v>0</v>
      </c>
      <c r="K5547"/>
      <c r="N5547" t="s">
        <v>3091</v>
      </c>
      <c r="O5547" t="s">
        <v>3092</v>
      </c>
      <c r="P5547" t="s">
        <v>3093</v>
      </c>
      <c r="R5547" t="s">
        <v>3094</v>
      </c>
    </row>
    <row r="5548" spans="1:18" x14ac:dyDescent="0.25">
      <c r="A5548">
        <v>63807000</v>
      </c>
      <c r="B5548" t="s">
        <v>3089</v>
      </c>
      <c r="D5548" t="s">
        <v>3090</v>
      </c>
      <c r="F5548">
        <v>1</v>
      </c>
      <c r="G5548">
        <v>0</v>
      </c>
      <c r="H5548">
        <v>17.476600000000001</v>
      </c>
      <c r="I5548">
        <v>17.476600000000001</v>
      </c>
      <c r="K5548"/>
      <c r="N5548" t="s">
        <v>3091</v>
      </c>
      <c r="O5548" t="s">
        <v>3092</v>
      </c>
      <c r="P5548" t="s">
        <v>3093</v>
      </c>
      <c r="R5548" t="s">
        <v>3094</v>
      </c>
    </row>
    <row r="5549" spans="1:18" x14ac:dyDescent="0.25">
      <c r="A5549">
        <v>63807100</v>
      </c>
      <c r="B5549" t="s">
        <v>3089</v>
      </c>
      <c r="D5549" t="s">
        <v>3090</v>
      </c>
      <c r="F5549">
        <v>1</v>
      </c>
      <c r="G5549">
        <v>0</v>
      </c>
      <c r="H5549">
        <v>21.725200000000001</v>
      </c>
      <c r="I5549">
        <v>21.725200000000001</v>
      </c>
      <c r="K5549"/>
      <c r="N5549" t="s">
        <v>3091</v>
      </c>
      <c r="O5549" t="s">
        <v>3092</v>
      </c>
      <c r="P5549" t="s">
        <v>3093</v>
      </c>
      <c r="R5549" t="s">
        <v>3094</v>
      </c>
    </row>
    <row r="5550" spans="1:18" x14ac:dyDescent="0.25">
      <c r="A5550">
        <v>63807200</v>
      </c>
      <c r="B5550" t="s">
        <v>3089</v>
      </c>
      <c r="D5550" t="s">
        <v>3090</v>
      </c>
      <c r="F5550">
        <v>1</v>
      </c>
      <c r="G5550">
        <v>0</v>
      </c>
      <c r="H5550">
        <v>17.1571</v>
      </c>
      <c r="I5550">
        <v>17.1571</v>
      </c>
      <c r="K5550"/>
      <c r="N5550" t="s">
        <v>3091</v>
      </c>
      <c r="O5550" t="s">
        <v>3092</v>
      </c>
      <c r="P5550" t="s">
        <v>3093</v>
      </c>
      <c r="R5550" t="s">
        <v>3094</v>
      </c>
    </row>
    <row r="5551" spans="1:18" x14ac:dyDescent="0.25">
      <c r="A5551">
        <v>63807300</v>
      </c>
      <c r="B5551" t="s">
        <v>3089</v>
      </c>
      <c r="D5551" t="s">
        <v>3090</v>
      </c>
      <c r="F5551">
        <v>1</v>
      </c>
      <c r="G5551">
        <v>0</v>
      </c>
      <c r="H5551">
        <v>18.037500000000001</v>
      </c>
      <c r="I5551">
        <v>18.037500000000001</v>
      </c>
      <c r="K5551"/>
      <c r="N5551" t="s">
        <v>3091</v>
      </c>
      <c r="O5551" t="s">
        <v>3092</v>
      </c>
      <c r="P5551" t="s">
        <v>3093</v>
      </c>
      <c r="R5551" t="s">
        <v>3094</v>
      </c>
    </row>
    <row r="5552" spans="1:18" x14ac:dyDescent="0.25">
      <c r="A5552">
        <v>63807400</v>
      </c>
      <c r="B5552" t="s">
        <v>3089</v>
      </c>
      <c r="D5552" t="s">
        <v>3090</v>
      </c>
      <c r="F5552">
        <v>1</v>
      </c>
      <c r="G5552">
        <v>0</v>
      </c>
      <c r="H5552">
        <v>25.251999999999999</v>
      </c>
      <c r="I5552">
        <v>25.251999999999999</v>
      </c>
      <c r="K5552"/>
      <c r="N5552" t="s">
        <v>3091</v>
      </c>
      <c r="O5552" t="s">
        <v>3092</v>
      </c>
      <c r="P5552" t="s">
        <v>3093</v>
      </c>
      <c r="R5552" t="s">
        <v>3094</v>
      </c>
    </row>
    <row r="5553" spans="1:18" x14ac:dyDescent="0.25">
      <c r="A5553">
        <v>63807420</v>
      </c>
      <c r="B5553" t="s">
        <v>3089</v>
      </c>
      <c r="D5553" t="s">
        <v>3090</v>
      </c>
      <c r="F5553">
        <v>1</v>
      </c>
      <c r="G5553">
        <v>0</v>
      </c>
      <c r="H5553">
        <v>14.13</v>
      </c>
      <c r="I5553">
        <v>14.13</v>
      </c>
      <c r="K5553"/>
      <c r="N5553" t="s">
        <v>3091</v>
      </c>
      <c r="O5553" t="s">
        <v>3092</v>
      </c>
      <c r="P5553" t="s">
        <v>3093</v>
      </c>
      <c r="R5553" t="s">
        <v>3094</v>
      </c>
    </row>
    <row r="5554" spans="1:18" x14ac:dyDescent="0.25">
      <c r="A5554">
        <v>63807500</v>
      </c>
      <c r="B5554" t="s">
        <v>3089</v>
      </c>
      <c r="D5554" t="s">
        <v>3090</v>
      </c>
      <c r="F5554">
        <v>1</v>
      </c>
      <c r="G5554">
        <v>0</v>
      </c>
      <c r="H5554">
        <v>0</v>
      </c>
      <c r="I5554">
        <v>0</v>
      </c>
      <c r="K5554"/>
      <c r="N5554" t="s">
        <v>3091</v>
      </c>
      <c r="O5554" t="s">
        <v>3092</v>
      </c>
      <c r="P5554" t="s">
        <v>3093</v>
      </c>
      <c r="R5554" t="s">
        <v>3094</v>
      </c>
    </row>
    <row r="5555" spans="1:18" x14ac:dyDescent="0.25">
      <c r="A5555">
        <v>63807600</v>
      </c>
      <c r="B5555" t="s">
        <v>3089</v>
      </c>
      <c r="D5555" t="s">
        <v>3090</v>
      </c>
      <c r="F5555">
        <v>1</v>
      </c>
      <c r="G5555">
        <v>0</v>
      </c>
      <c r="H5555">
        <v>0</v>
      </c>
      <c r="I5555">
        <v>0</v>
      </c>
      <c r="K5555"/>
      <c r="N5555" t="s">
        <v>3091</v>
      </c>
      <c r="O5555" t="s">
        <v>3092</v>
      </c>
      <c r="P5555" t="s">
        <v>3093</v>
      </c>
      <c r="R5555" t="s">
        <v>3094</v>
      </c>
    </row>
    <row r="5556" spans="1:18" x14ac:dyDescent="0.25">
      <c r="A5556">
        <v>63807700</v>
      </c>
      <c r="B5556" t="s">
        <v>3089</v>
      </c>
      <c r="D5556" t="s">
        <v>3090</v>
      </c>
      <c r="F5556">
        <v>1</v>
      </c>
      <c r="G5556">
        <v>0</v>
      </c>
      <c r="H5556">
        <v>2.5659999999999998</v>
      </c>
      <c r="I5556">
        <v>2.5659999999999998</v>
      </c>
      <c r="K5556"/>
      <c r="N5556" t="s">
        <v>3091</v>
      </c>
      <c r="O5556" t="s">
        <v>3092</v>
      </c>
      <c r="P5556" t="s">
        <v>3093</v>
      </c>
      <c r="R5556" t="s">
        <v>3094</v>
      </c>
    </row>
    <row r="5557" spans="1:18" x14ac:dyDescent="0.25">
      <c r="A5557">
        <v>63807800</v>
      </c>
      <c r="B5557" t="s">
        <v>3089</v>
      </c>
      <c r="D5557" t="s">
        <v>3090</v>
      </c>
      <c r="F5557">
        <v>1</v>
      </c>
      <c r="G5557">
        <v>0</v>
      </c>
      <c r="H5557">
        <v>4.2237</v>
      </c>
      <c r="I5557">
        <v>4.2237</v>
      </c>
      <c r="K5557"/>
      <c r="N5557" t="s">
        <v>3091</v>
      </c>
      <c r="O5557" t="s">
        <v>3092</v>
      </c>
      <c r="P5557" t="s">
        <v>3093</v>
      </c>
      <c r="R5557" t="s">
        <v>3094</v>
      </c>
    </row>
    <row r="5558" spans="1:18" x14ac:dyDescent="0.25">
      <c r="A5558">
        <v>63807900</v>
      </c>
      <c r="B5558" t="s">
        <v>3089</v>
      </c>
      <c r="D5558" t="s">
        <v>3090</v>
      </c>
      <c r="F5558">
        <v>1</v>
      </c>
      <c r="G5558">
        <v>0</v>
      </c>
      <c r="H5558">
        <v>19.841899999999999</v>
      </c>
      <c r="I5558">
        <v>19.841899999999999</v>
      </c>
      <c r="K5558"/>
      <c r="N5558" t="s">
        <v>3091</v>
      </c>
      <c r="O5558" t="s">
        <v>3092</v>
      </c>
      <c r="P5558" t="s">
        <v>3093</v>
      </c>
      <c r="R5558" t="s">
        <v>3094</v>
      </c>
    </row>
    <row r="5559" spans="1:18" x14ac:dyDescent="0.25">
      <c r="A5559">
        <v>63808000</v>
      </c>
      <c r="B5559" t="s">
        <v>3089</v>
      </c>
      <c r="D5559" t="s">
        <v>3090</v>
      </c>
      <c r="F5559">
        <v>1</v>
      </c>
      <c r="G5559">
        <v>0</v>
      </c>
      <c r="H5559">
        <v>40.454099999999997</v>
      </c>
      <c r="I5559">
        <v>40.454099999999997</v>
      </c>
      <c r="K5559"/>
      <c r="N5559" t="s">
        <v>3091</v>
      </c>
      <c r="O5559" t="s">
        <v>3092</v>
      </c>
      <c r="P5559" t="s">
        <v>3093</v>
      </c>
      <c r="R5559" t="s">
        <v>3094</v>
      </c>
    </row>
    <row r="5560" spans="1:18" x14ac:dyDescent="0.25">
      <c r="A5560">
        <v>63808100</v>
      </c>
      <c r="B5560" t="s">
        <v>3089</v>
      </c>
      <c r="D5560" t="s">
        <v>3090</v>
      </c>
      <c r="F5560">
        <v>1</v>
      </c>
      <c r="G5560">
        <v>0</v>
      </c>
      <c r="H5560">
        <v>0</v>
      </c>
      <c r="I5560">
        <v>0</v>
      </c>
      <c r="K5560"/>
      <c r="N5560" t="s">
        <v>3091</v>
      </c>
      <c r="O5560" t="s">
        <v>3092</v>
      </c>
      <c r="P5560" t="s">
        <v>3093</v>
      </c>
      <c r="R5560" t="s">
        <v>3094</v>
      </c>
    </row>
    <row r="5561" spans="1:18" x14ac:dyDescent="0.25">
      <c r="A5561">
        <v>63808200</v>
      </c>
      <c r="B5561" t="s">
        <v>3089</v>
      </c>
      <c r="D5561" t="s">
        <v>3090</v>
      </c>
      <c r="F5561">
        <v>1</v>
      </c>
      <c r="G5561">
        <v>0</v>
      </c>
      <c r="H5561">
        <v>0</v>
      </c>
      <c r="I5561">
        <v>0</v>
      </c>
      <c r="K5561"/>
      <c r="N5561" t="s">
        <v>3091</v>
      </c>
      <c r="O5561" t="s">
        <v>3092</v>
      </c>
      <c r="P5561" t="s">
        <v>3093</v>
      </c>
      <c r="R5561" t="s">
        <v>3094</v>
      </c>
    </row>
    <row r="5562" spans="1:18" x14ac:dyDescent="0.25">
      <c r="A5562">
        <v>63808300</v>
      </c>
      <c r="B5562" t="s">
        <v>3089</v>
      </c>
      <c r="D5562" t="s">
        <v>3090</v>
      </c>
      <c r="F5562">
        <v>1</v>
      </c>
      <c r="G5562">
        <v>0</v>
      </c>
      <c r="H5562">
        <v>0</v>
      </c>
      <c r="I5562">
        <v>0</v>
      </c>
      <c r="K5562"/>
      <c r="N5562" t="s">
        <v>3091</v>
      </c>
      <c r="O5562" t="s">
        <v>3092</v>
      </c>
      <c r="P5562" t="s">
        <v>3093</v>
      </c>
      <c r="R5562" t="s">
        <v>3094</v>
      </c>
    </row>
    <row r="5563" spans="1:18" x14ac:dyDescent="0.25">
      <c r="A5563">
        <v>63808400</v>
      </c>
      <c r="B5563" t="s">
        <v>3089</v>
      </c>
      <c r="D5563" t="s">
        <v>3090</v>
      </c>
      <c r="F5563">
        <v>1</v>
      </c>
      <c r="G5563">
        <v>0</v>
      </c>
      <c r="H5563">
        <v>24.522099999999998</v>
      </c>
      <c r="I5563">
        <v>24.522099999999998</v>
      </c>
      <c r="K5563"/>
      <c r="N5563" t="s">
        <v>3091</v>
      </c>
      <c r="O5563" t="s">
        <v>3092</v>
      </c>
      <c r="P5563" t="s">
        <v>3093</v>
      </c>
      <c r="R5563" t="s">
        <v>3094</v>
      </c>
    </row>
    <row r="5564" spans="1:18" x14ac:dyDescent="0.25">
      <c r="A5564">
        <v>63808500</v>
      </c>
      <c r="B5564" t="s">
        <v>3089</v>
      </c>
      <c r="D5564" t="s">
        <v>3090</v>
      </c>
      <c r="F5564">
        <v>1</v>
      </c>
      <c r="G5564">
        <v>0</v>
      </c>
      <c r="H5564">
        <v>0</v>
      </c>
      <c r="I5564">
        <v>0</v>
      </c>
      <c r="K5564"/>
      <c r="N5564" t="s">
        <v>3091</v>
      </c>
      <c r="O5564" t="s">
        <v>3092</v>
      </c>
      <c r="P5564" t="s">
        <v>3093</v>
      </c>
      <c r="R5564" t="s">
        <v>3094</v>
      </c>
    </row>
    <row r="5565" spans="1:18" x14ac:dyDescent="0.25">
      <c r="A5565">
        <v>63808600</v>
      </c>
      <c r="B5565" t="s">
        <v>3089</v>
      </c>
      <c r="D5565" t="s">
        <v>3090</v>
      </c>
      <c r="F5565">
        <v>1</v>
      </c>
      <c r="G5565">
        <v>0</v>
      </c>
      <c r="H5565">
        <v>0</v>
      </c>
      <c r="I5565">
        <v>0</v>
      </c>
      <c r="K5565"/>
      <c r="N5565" t="s">
        <v>3091</v>
      </c>
      <c r="O5565" t="s">
        <v>3092</v>
      </c>
      <c r="P5565" t="s">
        <v>3093</v>
      </c>
      <c r="R5565" t="s">
        <v>3094</v>
      </c>
    </row>
    <row r="5566" spans="1:18" x14ac:dyDescent="0.25">
      <c r="A5566">
        <v>63808700</v>
      </c>
      <c r="B5566" t="s">
        <v>3089</v>
      </c>
      <c r="D5566" t="s">
        <v>3090</v>
      </c>
      <c r="F5566">
        <v>1</v>
      </c>
      <c r="G5566">
        <v>0</v>
      </c>
      <c r="H5566">
        <v>58.9</v>
      </c>
      <c r="I5566">
        <v>58.9</v>
      </c>
      <c r="K5566"/>
      <c r="N5566" t="s">
        <v>3091</v>
      </c>
      <c r="O5566" t="s">
        <v>3092</v>
      </c>
      <c r="P5566" t="s">
        <v>3093</v>
      </c>
      <c r="R5566" t="s">
        <v>3094</v>
      </c>
    </row>
    <row r="5567" spans="1:18" x14ac:dyDescent="0.25">
      <c r="A5567">
        <v>68801400</v>
      </c>
      <c r="B5567" t="s">
        <v>3089</v>
      </c>
      <c r="D5567" t="s">
        <v>3090</v>
      </c>
      <c r="F5567">
        <v>1</v>
      </c>
      <c r="G5567">
        <v>0</v>
      </c>
      <c r="H5567">
        <v>14.71</v>
      </c>
      <c r="I5567">
        <v>14.71</v>
      </c>
      <c r="K5567"/>
      <c r="N5567" t="s">
        <v>3091</v>
      </c>
      <c r="O5567" t="s">
        <v>3092</v>
      </c>
      <c r="P5567" t="s">
        <v>3093</v>
      </c>
      <c r="R5567" t="s">
        <v>3094</v>
      </c>
    </row>
    <row r="5568" spans="1:18" x14ac:dyDescent="0.25">
      <c r="A5568">
        <v>71000607</v>
      </c>
      <c r="B5568" t="s">
        <v>3089</v>
      </c>
      <c r="D5568" t="s">
        <v>3090</v>
      </c>
      <c r="F5568">
        <v>1</v>
      </c>
      <c r="G5568">
        <v>0</v>
      </c>
      <c r="H5568">
        <v>1.9</v>
      </c>
      <c r="I5568">
        <v>1.9</v>
      </c>
      <c r="K5568"/>
      <c r="N5568" t="s">
        <v>3091</v>
      </c>
      <c r="O5568" t="s">
        <v>3092</v>
      </c>
      <c r="P5568" t="s">
        <v>3093</v>
      </c>
      <c r="R5568" t="s">
        <v>3094</v>
      </c>
    </row>
    <row r="5569" spans="1:18" x14ac:dyDescent="0.25">
      <c r="A5569">
        <v>71000608</v>
      </c>
      <c r="B5569" t="s">
        <v>3089</v>
      </c>
      <c r="D5569" t="s">
        <v>3090</v>
      </c>
      <c r="F5569">
        <v>1</v>
      </c>
      <c r="G5569">
        <v>0</v>
      </c>
      <c r="H5569">
        <v>9.5</v>
      </c>
      <c r="I5569">
        <v>9.5</v>
      </c>
      <c r="K5569"/>
      <c r="N5569" t="s">
        <v>3091</v>
      </c>
      <c r="O5569" t="s">
        <v>3092</v>
      </c>
      <c r="P5569" t="s">
        <v>3093</v>
      </c>
      <c r="R5569" t="s">
        <v>3094</v>
      </c>
    </row>
    <row r="5570" spans="1:18" x14ac:dyDescent="0.25">
      <c r="A5570">
        <v>710007</v>
      </c>
      <c r="B5570" t="s">
        <v>3089</v>
      </c>
      <c r="D5570" t="s">
        <v>3090</v>
      </c>
      <c r="F5570">
        <v>1</v>
      </c>
      <c r="G5570">
        <v>0</v>
      </c>
      <c r="H5570">
        <v>1.46031746031746</v>
      </c>
      <c r="I5570">
        <v>1.46031746031746</v>
      </c>
      <c r="K5570"/>
      <c r="N5570" t="s">
        <v>3091</v>
      </c>
      <c r="O5570" t="s">
        <v>3092</v>
      </c>
      <c r="P5570" t="s">
        <v>3093</v>
      </c>
      <c r="R5570" t="s">
        <v>3094</v>
      </c>
    </row>
    <row r="5571" spans="1:18" x14ac:dyDescent="0.25">
      <c r="A5571">
        <v>71000800</v>
      </c>
      <c r="B5571" t="s">
        <v>3089</v>
      </c>
      <c r="D5571" t="s">
        <v>3090</v>
      </c>
      <c r="F5571">
        <v>1</v>
      </c>
      <c r="G5571">
        <v>0</v>
      </c>
      <c r="H5571">
        <v>85.58</v>
      </c>
      <c r="I5571">
        <v>85.58</v>
      </c>
      <c r="K5571"/>
      <c r="N5571" t="s">
        <v>3091</v>
      </c>
      <c r="O5571" t="s">
        <v>3092</v>
      </c>
      <c r="P5571" t="s">
        <v>3093</v>
      </c>
      <c r="R5571" t="s">
        <v>3094</v>
      </c>
    </row>
    <row r="5572" spans="1:18" x14ac:dyDescent="0.25">
      <c r="A5572">
        <v>71001300</v>
      </c>
      <c r="B5572" t="s">
        <v>3089</v>
      </c>
      <c r="D5572" t="s">
        <v>3090</v>
      </c>
      <c r="F5572">
        <v>1</v>
      </c>
      <c r="G5572">
        <v>0</v>
      </c>
      <c r="H5572">
        <v>0</v>
      </c>
      <c r="I5572">
        <v>0</v>
      </c>
      <c r="K5572"/>
      <c r="N5572" t="s">
        <v>3091</v>
      </c>
      <c r="O5572" t="s">
        <v>3092</v>
      </c>
      <c r="P5572" t="s">
        <v>3093</v>
      </c>
      <c r="R5572" t="s">
        <v>3094</v>
      </c>
    </row>
    <row r="5573" spans="1:18" x14ac:dyDescent="0.25">
      <c r="A5573">
        <v>71002300</v>
      </c>
      <c r="B5573" t="s">
        <v>3089</v>
      </c>
      <c r="D5573" t="s">
        <v>3090</v>
      </c>
      <c r="F5573">
        <v>1</v>
      </c>
      <c r="G5573">
        <v>0</v>
      </c>
      <c r="H5573">
        <v>1.0209999999999999</v>
      </c>
      <c r="I5573">
        <v>1.0209999999999999</v>
      </c>
      <c r="K5573"/>
      <c r="N5573" t="s">
        <v>3091</v>
      </c>
      <c r="O5573" t="s">
        <v>3092</v>
      </c>
      <c r="P5573" t="s">
        <v>3093</v>
      </c>
      <c r="R5573" t="s">
        <v>3094</v>
      </c>
    </row>
    <row r="5574" spans="1:18" x14ac:dyDescent="0.25">
      <c r="A5574">
        <v>71004001</v>
      </c>
      <c r="B5574" t="s">
        <v>3089</v>
      </c>
      <c r="D5574" t="s">
        <v>3090</v>
      </c>
      <c r="F5574">
        <v>1</v>
      </c>
      <c r="G5574">
        <v>0</v>
      </c>
      <c r="H5574">
        <v>0</v>
      </c>
      <c r="I5574"/>
      <c r="K5574"/>
      <c r="N5574" t="s">
        <v>3091</v>
      </c>
      <c r="O5574" t="s">
        <v>3092</v>
      </c>
      <c r="P5574" t="s">
        <v>3093</v>
      </c>
      <c r="R5574" t="s">
        <v>3094</v>
      </c>
    </row>
    <row r="5575" spans="1:18" x14ac:dyDescent="0.25">
      <c r="A5575">
        <v>71004003</v>
      </c>
      <c r="B5575" t="s">
        <v>3089</v>
      </c>
      <c r="D5575" t="s">
        <v>3090</v>
      </c>
      <c r="F5575">
        <v>1</v>
      </c>
      <c r="G5575">
        <v>0</v>
      </c>
      <c r="H5575">
        <v>1.46</v>
      </c>
      <c r="I5575">
        <v>1.46</v>
      </c>
      <c r="K5575"/>
      <c r="N5575" t="s">
        <v>3091</v>
      </c>
      <c r="O5575" t="s">
        <v>3092</v>
      </c>
      <c r="P5575" t="s">
        <v>3093</v>
      </c>
      <c r="R5575" t="s">
        <v>3094</v>
      </c>
    </row>
    <row r="5576" spans="1:18" x14ac:dyDescent="0.25">
      <c r="A5576">
        <v>71004004</v>
      </c>
      <c r="B5576" t="s">
        <v>3089</v>
      </c>
      <c r="D5576" t="s">
        <v>3090</v>
      </c>
      <c r="F5576">
        <v>1</v>
      </c>
      <c r="G5576">
        <v>0</v>
      </c>
      <c r="H5576">
        <v>0</v>
      </c>
      <c r="I5576"/>
      <c r="K5576"/>
      <c r="N5576" t="s">
        <v>3091</v>
      </c>
      <c r="O5576" t="s">
        <v>3092</v>
      </c>
      <c r="P5576" t="s">
        <v>3093</v>
      </c>
      <c r="R5576" t="s">
        <v>3094</v>
      </c>
    </row>
    <row r="5577" spans="1:18" x14ac:dyDescent="0.25">
      <c r="A5577">
        <v>71004005</v>
      </c>
      <c r="B5577" t="s">
        <v>3089</v>
      </c>
      <c r="D5577" t="s">
        <v>3090</v>
      </c>
      <c r="F5577">
        <v>1</v>
      </c>
      <c r="G5577">
        <v>0</v>
      </c>
      <c r="H5577">
        <v>0</v>
      </c>
      <c r="I5577"/>
      <c r="K5577"/>
      <c r="N5577" t="s">
        <v>3091</v>
      </c>
      <c r="O5577" t="s">
        <v>3092</v>
      </c>
      <c r="P5577" t="s">
        <v>3093</v>
      </c>
      <c r="R5577" t="s">
        <v>3094</v>
      </c>
    </row>
    <row r="5578" spans="1:18" x14ac:dyDescent="0.25">
      <c r="A5578">
        <v>71004006</v>
      </c>
      <c r="B5578" t="s">
        <v>3089</v>
      </c>
      <c r="D5578" t="s">
        <v>3090</v>
      </c>
      <c r="F5578">
        <v>1</v>
      </c>
      <c r="G5578">
        <v>0</v>
      </c>
      <c r="H5578">
        <v>0</v>
      </c>
      <c r="I5578"/>
      <c r="K5578"/>
      <c r="N5578" t="s">
        <v>3091</v>
      </c>
      <c r="O5578" t="s">
        <v>3092</v>
      </c>
      <c r="P5578" t="s">
        <v>3093</v>
      </c>
      <c r="R5578" t="s">
        <v>3094</v>
      </c>
    </row>
    <row r="5579" spans="1:18" x14ac:dyDescent="0.25">
      <c r="A5579">
        <v>71004300</v>
      </c>
      <c r="B5579" t="s">
        <v>3089</v>
      </c>
      <c r="D5579" t="s">
        <v>3090</v>
      </c>
      <c r="F5579">
        <v>1</v>
      </c>
      <c r="G5579">
        <v>0</v>
      </c>
      <c r="H5579">
        <v>0</v>
      </c>
      <c r="I5579">
        <v>0</v>
      </c>
      <c r="K5579"/>
      <c r="N5579" t="s">
        <v>3091</v>
      </c>
      <c r="O5579" t="s">
        <v>3092</v>
      </c>
      <c r="P5579" t="s">
        <v>3093</v>
      </c>
      <c r="R5579" t="s">
        <v>3094</v>
      </c>
    </row>
    <row r="5580" spans="1:18" x14ac:dyDescent="0.25">
      <c r="A5580">
        <v>71004800</v>
      </c>
      <c r="B5580" t="s">
        <v>3089</v>
      </c>
      <c r="D5580" t="s">
        <v>3090</v>
      </c>
      <c r="F5580">
        <v>1</v>
      </c>
      <c r="G5580">
        <v>0</v>
      </c>
      <c r="H5580">
        <v>0</v>
      </c>
      <c r="I5580">
        <v>0</v>
      </c>
      <c r="K5580"/>
      <c r="N5580" t="s">
        <v>3091</v>
      </c>
      <c r="O5580" t="s">
        <v>3092</v>
      </c>
      <c r="P5580" t="s">
        <v>3093</v>
      </c>
      <c r="R5580" t="s">
        <v>3094</v>
      </c>
    </row>
    <row r="5581" spans="1:18" x14ac:dyDescent="0.25">
      <c r="A5581">
        <v>71005400</v>
      </c>
      <c r="B5581" t="s">
        <v>3089</v>
      </c>
      <c r="D5581" t="s">
        <v>3090</v>
      </c>
      <c r="F5581">
        <v>1</v>
      </c>
      <c r="G5581">
        <v>0</v>
      </c>
      <c r="H5581">
        <v>1.9</v>
      </c>
      <c r="I5581">
        <v>1.9</v>
      </c>
      <c r="K5581"/>
      <c r="N5581" t="s">
        <v>3091</v>
      </c>
      <c r="O5581" t="s">
        <v>3092</v>
      </c>
      <c r="P5581" t="s">
        <v>3093</v>
      </c>
      <c r="R5581" t="s">
        <v>3094</v>
      </c>
    </row>
    <row r="5582" spans="1:18" x14ac:dyDescent="0.25">
      <c r="A5582">
        <v>71005500</v>
      </c>
      <c r="B5582" t="s">
        <v>3089</v>
      </c>
      <c r="D5582" t="s">
        <v>3090</v>
      </c>
      <c r="F5582">
        <v>1</v>
      </c>
      <c r="G5582">
        <v>0</v>
      </c>
      <c r="H5582">
        <v>0</v>
      </c>
      <c r="I5582">
        <v>0</v>
      </c>
      <c r="K5582"/>
      <c r="N5582" t="s">
        <v>3091</v>
      </c>
      <c r="O5582" t="s">
        <v>3092</v>
      </c>
      <c r="P5582" t="s">
        <v>3093</v>
      </c>
      <c r="R5582" t="s">
        <v>3094</v>
      </c>
    </row>
    <row r="5583" spans="1:18" x14ac:dyDescent="0.25">
      <c r="A5583">
        <v>71005800</v>
      </c>
      <c r="B5583" t="s">
        <v>3089</v>
      </c>
      <c r="D5583" t="s">
        <v>3090</v>
      </c>
      <c r="F5583">
        <v>1</v>
      </c>
      <c r="G5583">
        <v>0</v>
      </c>
      <c r="H5583">
        <v>3.3852140077820998</v>
      </c>
      <c r="I5583">
        <v>3.3852140077820998</v>
      </c>
      <c r="K5583"/>
      <c r="N5583" t="s">
        <v>3091</v>
      </c>
      <c r="O5583" t="s">
        <v>3092</v>
      </c>
      <c r="P5583" t="s">
        <v>3093</v>
      </c>
      <c r="R5583" t="s">
        <v>3094</v>
      </c>
    </row>
    <row r="5584" spans="1:18" x14ac:dyDescent="0.25">
      <c r="A5584">
        <v>71005811</v>
      </c>
      <c r="B5584" t="s">
        <v>3089</v>
      </c>
      <c r="D5584" t="s">
        <v>3090</v>
      </c>
      <c r="F5584">
        <v>1</v>
      </c>
      <c r="G5584">
        <v>0</v>
      </c>
      <c r="H5584">
        <v>57.17</v>
      </c>
      <c r="I5584">
        <v>57.17</v>
      </c>
      <c r="K5584"/>
      <c r="N5584" t="s">
        <v>3091</v>
      </c>
      <c r="O5584" t="s">
        <v>3092</v>
      </c>
      <c r="P5584" t="s">
        <v>3093</v>
      </c>
      <c r="R5584" t="s">
        <v>3094</v>
      </c>
    </row>
    <row r="5585" spans="1:18" x14ac:dyDescent="0.25">
      <c r="A5585">
        <v>71005820</v>
      </c>
      <c r="B5585" t="s">
        <v>3089</v>
      </c>
      <c r="D5585" t="s">
        <v>3090</v>
      </c>
      <c r="F5585">
        <v>1</v>
      </c>
      <c r="G5585">
        <v>0</v>
      </c>
      <c r="H5585">
        <v>4.1333333333333302</v>
      </c>
      <c r="I5585">
        <v>4.1333333333333302</v>
      </c>
      <c r="K5585"/>
      <c r="N5585" t="s">
        <v>3091</v>
      </c>
      <c r="O5585" t="s">
        <v>3092</v>
      </c>
      <c r="P5585" t="s">
        <v>3093</v>
      </c>
      <c r="R5585" t="s">
        <v>3094</v>
      </c>
    </row>
    <row r="5586" spans="1:18" x14ac:dyDescent="0.25">
      <c r="A5586">
        <v>71007000</v>
      </c>
      <c r="B5586" t="s">
        <v>3089</v>
      </c>
      <c r="D5586" t="s">
        <v>3090</v>
      </c>
      <c r="F5586">
        <v>1</v>
      </c>
      <c r="G5586">
        <v>0</v>
      </c>
      <c r="H5586">
        <v>6.2314049586776896</v>
      </c>
      <c r="I5586">
        <v>6.2314049586776896</v>
      </c>
      <c r="K5586"/>
      <c r="N5586" t="s">
        <v>3091</v>
      </c>
      <c r="O5586" t="s">
        <v>3092</v>
      </c>
      <c r="P5586" t="s">
        <v>3093</v>
      </c>
      <c r="R5586" t="s">
        <v>3094</v>
      </c>
    </row>
    <row r="5587" spans="1:18" x14ac:dyDescent="0.25">
      <c r="A5587">
        <v>71007500</v>
      </c>
      <c r="B5587" t="s">
        <v>3089</v>
      </c>
      <c r="D5587" t="s">
        <v>3090</v>
      </c>
      <c r="F5587">
        <v>1</v>
      </c>
      <c r="G5587">
        <v>0</v>
      </c>
      <c r="H5587">
        <v>0</v>
      </c>
      <c r="I5587"/>
      <c r="K5587"/>
      <c r="N5587" t="s">
        <v>3091</v>
      </c>
      <c r="O5587" t="s">
        <v>3092</v>
      </c>
      <c r="P5587" t="s">
        <v>3093</v>
      </c>
      <c r="R5587" t="s">
        <v>3094</v>
      </c>
    </row>
    <row r="5588" spans="1:18" x14ac:dyDescent="0.25">
      <c r="A5588">
        <v>71007540</v>
      </c>
      <c r="B5588" t="s">
        <v>3089</v>
      </c>
      <c r="D5588" t="s">
        <v>3090</v>
      </c>
      <c r="F5588">
        <v>1</v>
      </c>
      <c r="G5588">
        <v>0</v>
      </c>
      <c r="H5588">
        <v>1.7399999999999999E-2</v>
      </c>
      <c r="I5588">
        <v>1.7399999999999999E-2</v>
      </c>
      <c r="K5588"/>
      <c r="N5588" t="s">
        <v>3091</v>
      </c>
      <c r="O5588" t="s">
        <v>3092</v>
      </c>
      <c r="P5588" t="s">
        <v>3093</v>
      </c>
      <c r="R5588" t="s">
        <v>3094</v>
      </c>
    </row>
    <row r="5589" spans="1:18" x14ac:dyDescent="0.25">
      <c r="A5589">
        <v>71008300</v>
      </c>
      <c r="B5589" t="s">
        <v>3089</v>
      </c>
      <c r="D5589" t="s">
        <v>3090</v>
      </c>
      <c r="F5589">
        <v>1</v>
      </c>
      <c r="G5589">
        <v>0</v>
      </c>
      <c r="H5589">
        <v>1.0453333333333299</v>
      </c>
      <c r="I5589">
        <v>1.0453333333333299</v>
      </c>
      <c r="K5589"/>
      <c r="N5589" t="s">
        <v>3091</v>
      </c>
      <c r="O5589" t="s">
        <v>3092</v>
      </c>
      <c r="P5589" t="s">
        <v>3093</v>
      </c>
      <c r="R5589" t="s">
        <v>3094</v>
      </c>
    </row>
    <row r="5590" spans="1:18" x14ac:dyDescent="0.25">
      <c r="A5590">
        <v>71008400</v>
      </c>
      <c r="B5590" t="s">
        <v>3089</v>
      </c>
      <c r="D5590" t="s">
        <v>3090</v>
      </c>
      <c r="F5590">
        <v>1</v>
      </c>
      <c r="G5590">
        <v>0</v>
      </c>
      <c r="H5590">
        <v>0</v>
      </c>
      <c r="I5590">
        <v>0</v>
      </c>
      <c r="K5590"/>
      <c r="N5590" t="s">
        <v>3091</v>
      </c>
      <c r="O5590" t="s">
        <v>3092</v>
      </c>
      <c r="P5590" t="s">
        <v>3093</v>
      </c>
      <c r="R5590" t="s">
        <v>3094</v>
      </c>
    </row>
    <row r="5591" spans="1:18" x14ac:dyDescent="0.25">
      <c r="A5591">
        <v>71009100</v>
      </c>
      <c r="B5591" t="s">
        <v>3089</v>
      </c>
      <c r="D5591" t="s">
        <v>3090</v>
      </c>
      <c r="F5591">
        <v>1</v>
      </c>
      <c r="G5591">
        <v>0</v>
      </c>
      <c r="H5591">
        <v>2.7</v>
      </c>
      <c r="I5591">
        <v>2.7</v>
      </c>
      <c r="K5591"/>
      <c r="N5591" t="s">
        <v>3091</v>
      </c>
      <c r="O5591" t="s">
        <v>3092</v>
      </c>
      <c r="P5591" t="s">
        <v>3093</v>
      </c>
      <c r="R5591" t="s">
        <v>3094</v>
      </c>
    </row>
    <row r="5592" spans="1:18" x14ac:dyDescent="0.25">
      <c r="A5592">
        <v>71009220</v>
      </c>
      <c r="B5592" t="s">
        <v>3089</v>
      </c>
      <c r="D5592" t="s">
        <v>3090</v>
      </c>
      <c r="F5592">
        <v>1</v>
      </c>
      <c r="G5592">
        <v>0</v>
      </c>
      <c r="H5592">
        <v>0.95</v>
      </c>
      <c r="I5592">
        <v>0.95</v>
      </c>
      <c r="K5592"/>
      <c r="N5592" t="s">
        <v>3091</v>
      </c>
      <c r="O5592" t="s">
        <v>3092</v>
      </c>
      <c r="P5592" t="s">
        <v>3093</v>
      </c>
      <c r="R5592" t="s">
        <v>3094</v>
      </c>
    </row>
    <row r="5593" spans="1:18" x14ac:dyDescent="0.25">
      <c r="A5593">
        <v>71010600</v>
      </c>
      <c r="B5593" t="s">
        <v>3089</v>
      </c>
      <c r="D5593" t="s">
        <v>3090</v>
      </c>
      <c r="F5593">
        <v>1</v>
      </c>
      <c r="G5593">
        <v>0</v>
      </c>
      <c r="H5593">
        <v>0.1</v>
      </c>
      <c r="I5593">
        <v>0.1</v>
      </c>
      <c r="K5593"/>
      <c r="N5593" t="s">
        <v>3091</v>
      </c>
      <c r="O5593" t="s">
        <v>3092</v>
      </c>
      <c r="P5593" t="s">
        <v>3093</v>
      </c>
      <c r="R5593" t="s">
        <v>3094</v>
      </c>
    </row>
    <row r="5594" spans="1:18" x14ac:dyDescent="0.25">
      <c r="A5594">
        <v>71010700</v>
      </c>
      <c r="B5594" t="s">
        <v>3089</v>
      </c>
      <c r="D5594" t="s">
        <v>3090</v>
      </c>
      <c r="F5594">
        <v>1</v>
      </c>
      <c r="G5594">
        <v>0</v>
      </c>
      <c r="H5594">
        <v>0.843537414965986</v>
      </c>
      <c r="I5594">
        <v>0.843537414965986</v>
      </c>
      <c r="K5594"/>
      <c r="N5594" t="s">
        <v>3091</v>
      </c>
      <c r="O5594" t="s">
        <v>3092</v>
      </c>
      <c r="P5594" t="s">
        <v>3093</v>
      </c>
      <c r="R5594" t="s">
        <v>3094</v>
      </c>
    </row>
    <row r="5595" spans="1:18" x14ac:dyDescent="0.25">
      <c r="A5595">
        <v>71010800</v>
      </c>
      <c r="B5595" t="s">
        <v>3089</v>
      </c>
      <c r="D5595" t="s">
        <v>3090</v>
      </c>
      <c r="F5595">
        <v>1</v>
      </c>
      <c r="G5595">
        <v>0</v>
      </c>
      <c r="H5595">
        <v>0.49744234800838499</v>
      </c>
      <c r="I5595">
        <v>0.49744234800838499</v>
      </c>
      <c r="K5595"/>
      <c r="N5595" t="s">
        <v>3091</v>
      </c>
      <c r="O5595" t="s">
        <v>3092</v>
      </c>
      <c r="P5595" t="s">
        <v>3093</v>
      </c>
      <c r="R5595" t="s">
        <v>3094</v>
      </c>
    </row>
    <row r="5596" spans="1:18" x14ac:dyDescent="0.25">
      <c r="A5596">
        <v>71010900</v>
      </c>
      <c r="B5596" t="s">
        <v>3089</v>
      </c>
      <c r="D5596" t="s">
        <v>3090</v>
      </c>
      <c r="F5596">
        <v>1</v>
      </c>
      <c r="G5596">
        <v>0</v>
      </c>
      <c r="H5596">
        <v>0.77</v>
      </c>
      <c r="I5596">
        <v>0.77</v>
      </c>
      <c r="K5596"/>
      <c r="N5596" t="s">
        <v>3091</v>
      </c>
      <c r="O5596" t="s">
        <v>3092</v>
      </c>
      <c r="P5596" t="s">
        <v>3093</v>
      </c>
      <c r="R5596" t="s">
        <v>3094</v>
      </c>
    </row>
    <row r="5597" spans="1:18" x14ac:dyDescent="0.25">
      <c r="A5597">
        <v>71011000</v>
      </c>
      <c r="B5597" t="s">
        <v>3089</v>
      </c>
      <c r="D5597" t="s">
        <v>3090</v>
      </c>
      <c r="F5597">
        <v>1</v>
      </c>
      <c r="G5597">
        <v>0</v>
      </c>
      <c r="H5597">
        <v>0.35</v>
      </c>
      <c r="I5597">
        <v>0.35</v>
      </c>
      <c r="K5597"/>
      <c r="N5597" t="s">
        <v>3091</v>
      </c>
      <c r="O5597" t="s">
        <v>3092</v>
      </c>
      <c r="P5597" t="s">
        <v>3093</v>
      </c>
      <c r="R5597" t="s">
        <v>3094</v>
      </c>
    </row>
    <row r="5598" spans="1:18" x14ac:dyDescent="0.25">
      <c r="A5598">
        <v>71011100</v>
      </c>
      <c r="B5598" t="s">
        <v>3089</v>
      </c>
      <c r="D5598" t="s">
        <v>3090</v>
      </c>
      <c r="F5598">
        <v>1</v>
      </c>
      <c r="G5598">
        <v>0</v>
      </c>
      <c r="H5598">
        <v>0.14042678963548499</v>
      </c>
      <c r="I5598">
        <v>0.14042678963548499</v>
      </c>
      <c r="K5598"/>
      <c r="N5598" t="s">
        <v>3091</v>
      </c>
      <c r="O5598" t="s">
        <v>3092</v>
      </c>
      <c r="P5598" t="s">
        <v>3093</v>
      </c>
      <c r="R5598" t="s">
        <v>3094</v>
      </c>
    </row>
    <row r="5599" spans="1:18" x14ac:dyDescent="0.25">
      <c r="A5599">
        <v>71011200</v>
      </c>
      <c r="B5599" t="s">
        <v>3089</v>
      </c>
      <c r="D5599" t="s">
        <v>3090</v>
      </c>
      <c r="F5599">
        <v>1</v>
      </c>
      <c r="G5599">
        <v>0</v>
      </c>
      <c r="H5599">
        <v>2.71404588968241E-2</v>
      </c>
      <c r="I5599">
        <v>2.71404588968241E-2</v>
      </c>
      <c r="K5599"/>
      <c r="N5599" t="s">
        <v>3091</v>
      </c>
      <c r="O5599" t="s">
        <v>3092</v>
      </c>
      <c r="P5599" t="s">
        <v>3093</v>
      </c>
      <c r="R5599" t="s">
        <v>3094</v>
      </c>
    </row>
    <row r="5600" spans="1:18" x14ac:dyDescent="0.25">
      <c r="A5600">
        <v>71011300</v>
      </c>
      <c r="B5600" t="s">
        <v>3089</v>
      </c>
      <c r="D5600" t="s">
        <v>3090</v>
      </c>
      <c r="F5600">
        <v>1</v>
      </c>
      <c r="G5600">
        <v>0</v>
      </c>
      <c r="H5600">
        <v>2.7000000000000001E-3</v>
      </c>
      <c r="I5600">
        <v>2.7000000000000001E-3</v>
      </c>
      <c r="K5600"/>
      <c r="N5600" t="s">
        <v>3091</v>
      </c>
      <c r="O5600" t="s">
        <v>3092</v>
      </c>
      <c r="P5600" t="s">
        <v>3093</v>
      </c>
      <c r="R5600" t="s">
        <v>3094</v>
      </c>
    </row>
    <row r="5601" spans="1:18" x14ac:dyDescent="0.25">
      <c r="A5601">
        <v>71011400</v>
      </c>
      <c r="B5601" t="s">
        <v>3089</v>
      </c>
      <c r="D5601" t="s">
        <v>3090</v>
      </c>
      <c r="F5601">
        <v>1</v>
      </c>
      <c r="G5601">
        <v>0</v>
      </c>
      <c r="H5601">
        <v>0</v>
      </c>
      <c r="I5601">
        <v>0</v>
      </c>
      <c r="K5601"/>
      <c r="N5601" t="s">
        <v>3091</v>
      </c>
      <c r="O5601" t="s">
        <v>3092</v>
      </c>
      <c r="P5601" t="s">
        <v>3093</v>
      </c>
      <c r="R5601" t="s">
        <v>3094</v>
      </c>
    </row>
    <row r="5602" spans="1:18" x14ac:dyDescent="0.25">
      <c r="A5602">
        <v>71011500</v>
      </c>
      <c r="B5602" t="s">
        <v>3089</v>
      </c>
      <c r="D5602" t="s">
        <v>3090</v>
      </c>
      <c r="F5602">
        <v>1</v>
      </c>
      <c r="G5602">
        <v>0</v>
      </c>
      <c r="H5602">
        <v>0</v>
      </c>
      <c r="I5602">
        <v>0</v>
      </c>
      <c r="K5602"/>
      <c r="N5602" t="s">
        <v>3091</v>
      </c>
      <c r="O5602" t="s">
        <v>3092</v>
      </c>
      <c r="P5602" t="s">
        <v>3093</v>
      </c>
      <c r="R5602" t="s">
        <v>3094</v>
      </c>
    </row>
    <row r="5603" spans="1:18" x14ac:dyDescent="0.25">
      <c r="A5603">
        <v>71011600</v>
      </c>
      <c r="B5603" t="s">
        <v>3089</v>
      </c>
      <c r="D5603" t="s">
        <v>3090</v>
      </c>
      <c r="F5603">
        <v>1</v>
      </c>
      <c r="G5603">
        <v>0</v>
      </c>
      <c r="H5603">
        <v>0.315</v>
      </c>
      <c r="I5603">
        <v>0.315</v>
      </c>
      <c r="K5603"/>
      <c r="N5603" t="s">
        <v>3091</v>
      </c>
      <c r="O5603" t="s">
        <v>3092</v>
      </c>
      <c r="P5603" t="s">
        <v>3093</v>
      </c>
      <c r="R5603" t="s">
        <v>3094</v>
      </c>
    </row>
    <row r="5604" spans="1:18" x14ac:dyDescent="0.25">
      <c r="A5604">
        <v>71011700</v>
      </c>
      <c r="B5604" t="s">
        <v>3089</v>
      </c>
      <c r="D5604" t="s">
        <v>3090</v>
      </c>
      <c r="F5604">
        <v>1</v>
      </c>
      <c r="G5604">
        <v>0</v>
      </c>
      <c r="H5604">
        <v>0</v>
      </c>
      <c r="I5604">
        <v>0</v>
      </c>
      <c r="K5604"/>
      <c r="N5604" t="s">
        <v>3091</v>
      </c>
      <c r="O5604" t="s">
        <v>3092</v>
      </c>
      <c r="P5604" t="s">
        <v>3093</v>
      </c>
      <c r="R5604" t="s">
        <v>3094</v>
      </c>
    </row>
    <row r="5605" spans="1:18" x14ac:dyDescent="0.25">
      <c r="A5605">
        <v>71011800</v>
      </c>
      <c r="B5605" t="s">
        <v>3089</v>
      </c>
      <c r="D5605" t="s">
        <v>3090</v>
      </c>
      <c r="F5605">
        <v>1</v>
      </c>
      <c r="G5605">
        <v>0</v>
      </c>
      <c r="H5605">
        <v>0</v>
      </c>
      <c r="I5605">
        <v>0</v>
      </c>
      <c r="K5605"/>
      <c r="N5605" t="s">
        <v>3091</v>
      </c>
      <c r="O5605" t="s">
        <v>3092</v>
      </c>
      <c r="P5605" t="s">
        <v>3093</v>
      </c>
      <c r="R5605" t="s">
        <v>3094</v>
      </c>
    </row>
    <row r="5606" spans="1:18" x14ac:dyDescent="0.25">
      <c r="A5606">
        <v>71011900</v>
      </c>
      <c r="B5606" t="s">
        <v>3089</v>
      </c>
      <c r="D5606" t="s">
        <v>3090</v>
      </c>
      <c r="F5606">
        <v>1</v>
      </c>
      <c r="G5606">
        <v>0</v>
      </c>
      <c r="H5606">
        <v>0.84689999999999999</v>
      </c>
      <c r="I5606">
        <v>0.84689999999999999</v>
      </c>
      <c r="K5606"/>
      <c r="N5606" t="s">
        <v>3091</v>
      </c>
      <c r="O5606" t="s">
        <v>3092</v>
      </c>
      <c r="P5606" t="s">
        <v>3093</v>
      </c>
      <c r="R5606" t="s">
        <v>3094</v>
      </c>
    </row>
    <row r="5607" spans="1:18" x14ac:dyDescent="0.25">
      <c r="A5607">
        <v>71012000</v>
      </c>
      <c r="B5607" t="s">
        <v>3089</v>
      </c>
      <c r="D5607" t="s">
        <v>3090</v>
      </c>
      <c r="F5607">
        <v>1</v>
      </c>
      <c r="G5607">
        <v>0</v>
      </c>
      <c r="H5607">
        <v>0.7</v>
      </c>
      <c r="I5607">
        <v>0.7</v>
      </c>
      <c r="K5607"/>
      <c r="N5607" t="s">
        <v>3091</v>
      </c>
      <c r="O5607" t="s">
        <v>3092</v>
      </c>
      <c r="P5607" t="s">
        <v>3093</v>
      </c>
      <c r="R5607" t="s">
        <v>3094</v>
      </c>
    </row>
    <row r="5608" spans="1:18" x14ac:dyDescent="0.25">
      <c r="A5608">
        <v>71012100</v>
      </c>
      <c r="B5608" t="s">
        <v>3089</v>
      </c>
      <c r="D5608" t="s">
        <v>3090</v>
      </c>
      <c r="F5608">
        <v>1</v>
      </c>
      <c r="G5608">
        <v>0</v>
      </c>
      <c r="H5608">
        <v>0.38</v>
      </c>
      <c r="I5608">
        <v>0.38</v>
      </c>
      <c r="K5608"/>
      <c r="N5608" t="s">
        <v>3091</v>
      </c>
      <c r="O5608" t="s">
        <v>3092</v>
      </c>
      <c r="P5608" t="s">
        <v>3093</v>
      </c>
      <c r="R5608" t="s">
        <v>3094</v>
      </c>
    </row>
    <row r="5609" spans="1:18" x14ac:dyDescent="0.25">
      <c r="A5609">
        <v>71012300</v>
      </c>
      <c r="B5609" t="s">
        <v>3089</v>
      </c>
      <c r="D5609" t="s">
        <v>3090</v>
      </c>
      <c r="F5609">
        <v>1</v>
      </c>
      <c r="G5609">
        <v>0</v>
      </c>
      <c r="H5609">
        <v>0</v>
      </c>
      <c r="I5609">
        <v>0</v>
      </c>
      <c r="K5609"/>
      <c r="N5609" t="s">
        <v>3091</v>
      </c>
      <c r="O5609" t="s">
        <v>3092</v>
      </c>
      <c r="P5609" t="s">
        <v>3093</v>
      </c>
      <c r="R5609" t="s">
        <v>3094</v>
      </c>
    </row>
    <row r="5610" spans="1:18" x14ac:dyDescent="0.25">
      <c r="A5610">
        <v>71012400</v>
      </c>
      <c r="B5610" t="s">
        <v>3089</v>
      </c>
      <c r="D5610" t="s">
        <v>3090</v>
      </c>
      <c r="F5610">
        <v>1</v>
      </c>
      <c r="G5610">
        <v>0</v>
      </c>
      <c r="H5610">
        <v>0</v>
      </c>
      <c r="I5610">
        <v>0</v>
      </c>
      <c r="K5610"/>
      <c r="N5610" t="s">
        <v>3091</v>
      </c>
      <c r="O5610" t="s">
        <v>3092</v>
      </c>
      <c r="P5610" t="s">
        <v>3093</v>
      </c>
      <c r="R5610" t="s">
        <v>3094</v>
      </c>
    </row>
    <row r="5611" spans="1:18" x14ac:dyDescent="0.25">
      <c r="A5611">
        <v>71012500</v>
      </c>
      <c r="B5611" t="s">
        <v>3089</v>
      </c>
      <c r="D5611" t="s">
        <v>3090</v>
      </c>
      <c r="F5611">
        <v>1</v>
      </c>
      <c r="G5611">
        <v>0</v>
      </c>
      <c r="H5611">
        <v>0.26155720027448298</v>
      </c>
      <c r="I5611">
        <v>0.26155720027448298</v>
      </c>
      <c r="K5611"/>
      <c r="N5611" t="s">
        <v>3091</v>
      </c>
      <c r="O5611" t="s">
        <v>3092</v>
      </c>
      <c r="P5611" t="s">
        <v>3093</v>
      </c>
      <c r="R5611" t="s">
        <v>3094</v>
      </c>
    </row>
    <row r="5612" spans="1:18" x14ac:dyDescent="0.25">
      <c r="A5612">
        <v>71012700</v>
      </c>
      <c r="B5612" t="s">
        <v>3089</v>
      </c>
      <c r="D5612" t="s">
        <v>3090</v>
      </c>
      <c r="F5612">
        <v>1</v>
      </c>
      <c r="G5612">
        <v>0</v>
      </c>
      <c r="H5612">
        <v>6.0273684210526302</v>
      </c>
      <c r="I5612">
        <v>6.0273684210526302</v>
      </c>
      <c r="K5612"/>
      <c r="N5612" t="s">
        <v>3091</v>
      </c>
      <c r="O5612" t="s">
        <v>3092</v>
      </c>
      <c r="P5612" t="s">
        <v>3093</v>
      </c>
      <c r="R5612" t="s">
        <v>3094</v>
      </c>
    </row>
    <row r="5613" spans="1:18" x14ac:dyDescent="0.25">
      <c r="A5613">
        <v>71012710</v>
      </c>
      <c r="B5613" t="s">
        <v>3089</v>
      </c>
      <c r="D5613" t="s">
        <v>3090</v>
      </c>
      <c r="F5613">
        <v>1</v>
      </c>
      <c r="G5613">
        <v>0</v>
      </c>
      <c r="H5613">
        <v>0</v>
      </c>
      <c r="I5613"/>
      <c r="K5613"/>
      <c r="N5613" t="s">
        <v>3091</v>
      </c>
      <c r="O5613" t="s">
        <v>3092</v>
      </c>
      <c r="P5613" t="s">
        <v>3093</v>
      </c>
      <c r="R5613" t="s">
        <v>3094</v>
      </c>
    </row>
    <row r="5614" spans="1:18" x14ac:dyDescent="0.25">
      <c r="A5614">
        <v>71013600</v>
      </c>
      <c r="B5614" t="s">
        <v>3089</v>
      </c>
      <c r="D5614" t="s">
        <v>3090</v>
      </c>
      <c r="F5614">
        <v>1</v>
      </c>
      <c r="G5614">
        <v>0</v>
      </c>
      <c r="H5614">
        <v>0</v>
      </c>
      <c r="I5614"/>
      <c r="K5614"/>
      <c r="N5614" t="s">
        <v>3091</v>
      </c>
      <c r="O5614" t="s">
        <v>3092</v>
      </c>
      <c r="P5614" t="s">
        <v>3093</v>
      </c>
      <c r="R5614" t="s">
        <v>3094</v>
      </c>
    </row>
    <row r="5615" spans="1:18" x14ac:dyDescent="0.25">
      <c r="A5615">
        <v>71013700</v>
      </c>
      <c r="B5615" t="s">
        <v>3089</v>
      </c>
      <c r="D5615" t="s">
        <v>3090</v>
      </c>
      <c r="F5615">
        <v>1</v>
      </c>
      <c r="G5615">
        <v>0</v>
      </c>
      <c r="H5615">
        <v>0.63</v>
      </c>
      <c r="I5615">
        <v>0.63</v>
      </c>
      <c r="K5615"/>
      <c r="N5615" t="s">
        <v>3091</v>
      </c>
      <c r="O5615" t="s">
        <v>3092</v>
      </c>
      <c r="P5615" t="s">
        <v>3093</v>
      </c>
      <c r="R5615" t="s">
        <v>3094</v>
      </c>
    </row>
    <row r="5616" spans="1:18" x14ac:dyDescent="0.25">
      <c r="A5616">
        <v>71013800</v>
      </c>
      <c r="B5616" t="s">
        <v>3089</v>
      </c>
      <c r="D5616" t="s">
        <v>3090</v>
      </c>
      <c r="F5616">
        <v>1</v>
      </c>
      <c r="G5616">
        <v>0</v>
      </c>
      <c r="H5616">
        <v>0.63057029926595098</v>
      </c>
      <c r="I5616">
        <v>0.63057029926595098</v>
      </c>
      <c r="K5616"/>
      <c r="N5616" t="s">
        <v>3091</v>
      </c>
      <c r="O5616" t="s">
        <v>3092</v>
      </c>
      <c r="P5616" t="s">
        <v>3093</v>
      </c>
      <c r="R5616" t="s">
        <v>3094</v>
      </c>
    </row>
    <row r="5617" spans="1:18" x14ac:dyDescent="0.25">
      <c r="A5617">
        <v>71014000</v>
      </c>
      <c r="B5617" t="s">
        <v>3089</v>
      </c>
      <c r="D5617" t="s">
        <v>3090</v>
      </c>
      <c r="F5617">
        <v>1</v>
      </c>
      <c r="G5617">
        <v>0</v>
      </c>
      <c r="H5617">
        <v>0.65</v>
      </c>
      <c r="I5617">
        <v>0.65</v>
      </c>
      <c r="K5617"/>
      <c r="N5617" t="s">
        <v>3091</v>
      </c>
      <c r="O5617" t="s">
        <v>3092</v>
      </c>
      <c r="P5617" t="s">
        <v>3093</v>
      </c>
      <c r="R5617" t="s">
        <v>3094</v>
      </c>
    </row>
    <row r="5618" spans="1:18" x14ac:dyDescent="0.25">
      <c r="A5618">
        <v>71014100</v>
      </c>
      <c r="B5618" t="s">
        <v>3089</v>
      </c>
      <c r="D5618" t="s">
        <v>3090</v>
      </c>
      <c r="F5618">
        <v>1</v>
      </c>
      <c r="G5618">
        <v>0</v>
      </c>
      <c r="H5618">
        <v>0.77</v>
      </c>
      <c r="I5618">
        <v>0.77</v>
      </c>
      <c r="K5618"/>
      <c r="N5618" t="s">
        <v>3091</v>
      </c>
      <c r="O5618" t="s">
        <v>3092</v>
      </c>
      <c r="P5618" t="s">
        <v>3093</v>
      </c>
      <c r="R5618" t="s">
        <v>3094</v>
      </c>
    </row>
    <row r="5619" spans="1:18" x14ac:dyDescent="0.25">
      <c r="A5619">
        <v>71014200</v>
      </c>
      <c r="B5619" t="s">
        <v>3089</v>
      </c>
      <c r="D5619" t="s">
        <v>3090</v>
      </c>
      <c r="F5619">
        <v>1</v>
      </c>
      <c r="G5619">
        <v>0</v>
      </c>
      <c r="H5619">
        <v>0.76540930979133204</v>
      </c>
      <c r="I5619">
        <v>0.76540930979133204</v>
      </c>
      <c r="K5619"/>
      <c r="N5619" t="s">
        <v>3091</v>
      </c>
      <c r="O5619" t="s">
        <v>3092</v>
      </c>
      <c r="P5619" t="s">
        <v>3093</v>
      </c>
      <c r="R5619" t="s">
        <v>3094</v>
      </c>
    </row>
    <row r="5620" spans="1:18" x14ac:dyDescent="0.25">
      <c r="A5620">
        <v>71014400</v>
      </c>
      <c r="B5620" t="s">
        <v>3089</v>
      </c>
      <c r="D5620" t="s">
        <v>3090</v>
      </c>
      <c r="F5620">
        <v>1</v>
      </c>
      <c r="G5620">
        <v>0</v>
      </c>
      <c r="H5620">
        <v>0</v>
      </c>
      <c r="I5620">
        <v>0</v>
      </c>
      <c r="K5620"/>
      <c r="N5620" t="s">
        <v>3091</v>
      </c>
      <c r="O5620" t="s">
        <v>3092</v>
      </c>
      <c r="P5620" t="s">
        <v>3093</v>
      </c>
      <c r="R5620" t="s">
        <v>3094</v>
      </c>
    </row>
    <row r="5621" spans="1:18" x14ac:dyDescent="0.25">
      <c r="A5621">
        <v>71014600</v>
      </c>
      <c r="B5621" t="s">
        <v>3089</v>
      </c>
      <c r="D5621" t="s">
        <v>3090</v>
      </c>
      <c r="F5621">
        <v>1</v>
      </c>
      <c r="G5621">
        <v>0</v>
      </c>
      <c r="H5621">
        <v>1.9904999999999999</v>
      </c>
      <c r="I5621">
        <v>1.9904999999999999</v>
      </c>
      <c r="K5621"/>
      <c r="N5621" t="s">
        <v>3091</v>
      </c>
      <c r="O5621" t="s">
        <v>3092</v>
      </c>
      <c r="P5621" t="s">
        <v>3093</v>
      </c>
      <c r="R5621" t="s">
        <v>3094</v>
      </c>
    </row>
    <row r="5622" spans="1:18" x14ac:dyDescent="0.25">
      <c r="A5622">
        <v>71014700</v>
      </c>
      <c r="B5622" t="s">
        <v>3089</v>
      </c>
      <c r="D5622" t="s">
        <v>3090</v>
      </c>
      <c r="F5622">
        <v>1</v>
      </c>
      <c r="G5622">
        <v>0</v>
      </c>
      <c r="H5622">
        <v>4.7110000000000003</v>
      </c>
      <c r="I5622">
        <v>4.7110000000000003</v>
      </c>
      <c r="K5622"/>
      <c r="N5622" t="s">
        <v>3091</v>
      </c>
      <c r="O5622" t="s">
        <v>3092</v>
      </c>
      <c r="P5622" t="s">
        <v>3093</v>
      </c>
      <c r="R5622" t="s">
        <v>3094</v>
      </c>
    </row>
    <row r="5623" spans="1:18" x14ac:dyDescent="0.25">
      <c r="A5623">
        <v>71014701</v>
      </c>
      <c r="B5623" t="s">
        <v>3089</v>
      </c>
      <c r="D5623" t="s">
        <v>3090</v>
      </c>
      <c r="F5623">
        <v>1</v>
      </c>
      <c r="G5623">
        <v>0</v>
      </c>
      <c r="H5623">
        <v>0</v>
      </c>
      <c r="I5623"/>
      <c r="K5623"/>
      <c r="N5623" t="s">
        <v>3091</v>
      </c>
      <c r="O5623" t="s">
        <v>3092</v>
      </c>
      <c r="P5623" t="s">
        <v>3093</v>
      </c>
      <c r="R5623" t="s">
        <v>3094</v>
      </c>
    </row>
    <row r="5624" spans="1:18" x14ac:dyDescent="0.25">
      <c r="A5624">
        <v>71014702</v>
      </c>
      <c r="B5624" t="s">
        <v>3089</v>
      </c>
      <c r="D5624" t="s">
        <v>3090</v>
      </c>
      <c r="F5624">
        <v>1</v>
      </c>
      <c r="G5624">
        <v>0</v>
      </c>
      <c r="H5624">
        <v>0</v>
      </c>
      <c r="I5624"/>
      <c r="K5624"/>
      <c r="N5624" t="s">
        <v>3091</v>
      </c>
      <c r="O5624" t="s">
        <v>3092</v>
      </c>
      <c r="P5624" t="s">
        <v>3093</v>
      </c>
      <c r="R5624" t="s">
        <v>3094</v>
      </c>
    </row>
    <row r="5625" spans="1:18" x14ac:dyDescent="0.25">
      <c r="A5625">
        <v>71014800</v>
      </c>
      <c r="B5625" t="s">
        <v>3089</v>
      </c>
      <c r="D5625" t="s">
        <v>3090</v>
      </c>
      <c r="F5625">
        <v>1</v>
      </c>
      <c r="G5625">
        <v>0</v>
      </c>
      <c r="H5625">
        <v>0</v>
      </c>
      <c r="I5625"/>
      <c r="K5625"/>
      <c r="N5625" t="s">
        <v>3091</v>
      </c>
      <c r="O5625" t="s">
        <v>3092</v>
      </c>
      <c r="P5625" t="s">
        <v>3093</v>
      </c>
      <c r="R5625" t="s">
        <v>3094</v>
      </c>
    </row>
    <row r="5626" spans="1:18" x14ac:dyDescent="0.25">
      <c r="A5626">
        <v>71015500</v>
      </c>
      <c r="B5626" t="s">
        <v>3089</v>
      </c>
      <c r="D5626" t="s">
        <v>3090</v>
      </c>
      <c r="F5626">
        <v>1</v>
      </c>
      <c r="G5626">
        <v>0</v>
      </c>
      <c r="H5626">
        <v>0</v>
      </c>
      <c r="I5626"/>
      <c r="K5626"/>
      <c r="N5626" t="s">
        <v>3091</v>
      </c>
      <c r="O5626" t="s">
        <v>3092</v>
      </c>
      <c r="P5626" t="s">
        <v>3093</v>
      </c>
      <c r="R5626" t="s">
        <v>3094</v>
      </c>
    </row>
    <row r="5627" spans="1:18" x14ac:dyDescent="0.25">
      <c r="A5627">
        <v>71015600</v>
      </c>
      <c r="B5627" t="s">
        <v>3089</v>
      </c>
      <c r="D5627" t="s">
        <v>3090</v>
      </c>
      <c r="F5627">
        <v>1</v>
      </c>
      <c r="G5627">
        <v>0</v>
      </c>
      <c r="H5627">
        <v>0</v>
      </c>
      <c r="I5627"/>
      <c r="K5627"/>
      <c r="N5627" t="s">
        <v>3091</v>
      </c>
      <c r="O5627" t="s">
        <v>3092</v>
      </c>
      <c r="P5627" t="s">
        <v>3093</v>
      </c>
      <c r="R5627" t="s">
        <v>3094</v>
      </c>
    </row>
    <row r="5628" spans="1:18" x14ac:dyDescent="0.25">
      <c r="A5628">
        <v>71015700</v>
      </c>
      <c r="B5628" t="s">
        <v>3089</v>
      </c>
      <c r="D5628" t="s">
        <v>3090</v>
      </c>
      <c r="F5628">
        <v>1</v>
      </c>
      <c r="G5628">
        <v>0</v>
      </c>
      <c r="H5628">
        <v>0</v>
      </c>
      <c r="I5628"/>
      <c r="K5628"/>
      <c r="N5628" t="s">
        <v>3091</v>
      </c>
      <c r="O5628" t="s">
        <v>3092</v>
      </c>
      <c r="P5628" t="s">
        <v>3093</v>
      </c>
      <c r="R5628" t="s">
        <v>3094</v>
      </c>
    </row>
    <row r="5629" spans="1:18" x14ac:dyDescent="0.25">
      <c r="A5629">
        <v>71015800</v>
      </c>
      <c r="B5629" t="s">
        <v>3089</v>
      </c>
      <c r="D5629" t="s">
        <v>3090</v>
      </c>
      <c r="F5629">
        <v>1</v>
      </c>
      <c r="G5629">
        <v>0</v>
      </c>
      <c r="H5629">
        <v>0</v>
      </c>
      <c r="I5629"/>
      <c r="K5629"/>
      <c r="N5629" t="s">
        <v>3091</v>
      </c>
      <c r="O5629" t="s">
        <v>3092</v>
      </c>
      <c r="P5629" t="s">
        <v>3093</v>
      </c>
      <c r="R5629" t="s">
        <v>3094</v>
      </c>
    </row>
    <row r="5630" spans="1:18" x14ac:dyDescent="0.25">
      <c r="A5630">
        <v>71016000</v>
      </c>
      <c r="B5630" t="s">
        <v>3089</v>
      </c>
      <c r="D5630" t="s">
        <v>3090</v>
      </c>
      <c r="F5630">
        <v>1</v>
      </c>
      <c r="G5630">
        <v>0</v>
      </c>
      <c r="H5630">
        <v>0</v>
      </c>
      <c r="I5630"/>
      <c r="K5630"/>
      <c r="N5630" t="s">
        <v>3091</v>
      </c>
      <c r="O5630" t="s">
        <v>3092</v>
      </c>
      <c r="P5630" t="s">
        <v>3093</v>
      </c>
      <c r="R5630" t="s">
        <v>3094</v>
      </c>
    </row>
    <row r="5631" spans="1:18" x14ac:dyDescent="0.25">
      <c r="A5631">
        <v>71016100</v>
      </c>
      <c r="B5631" t="s">
        <v>3089</v>
      </c>
      <c r="D5631" t="s">
        <v>3090</v>
      </c>
      <c r="F5631">
        <v>1</v>
      </c>
      <c r="G5631">
        <v>0</v>
      </c>
      <c r="H5631">
        <v>0</v>
      </c>
      <c r="I5631"/>
      <c r="K5631"/>
      <c r="N5631" t="s">
        <v>3091</v>
      </c>
      <c r="O5631" t="s">
        <v>3092</v>
      </c>
      <c r="P5631" t="s">
        <v>3093</v>
      </c>
      <c r="R5631" t="s">
        <v>3094</v>
      </c>
    </row>
    <row r="5632" spans="1:18" x14ac:dyDescent="0.25">
      <c r="A5632">
        <v>71016200</v>
      </c>
      <c r="B5632" t="s">
        <v>3089</v>
      </c>
      <c r="D5632" t="s">
        <v>3090</v>
      </c>
      <c r="F5632">
        <v>1</v>
      </c>
      <c r="G5632">
        <v>0</v>
      </c>
      <c r="H5632">
        <v>0</v>
      </c>
      <c r="I5632"/>
      <c r="K5632"/>
      <c r="N5632" t="s">
        <v>3091</v>
      </c>
      <c r="O5632" t="s">
        <v>3092</v>
      </c>
      <c r="P5632" t="s">
        <v>3093</v>
      </c>
      <c r="R5632" t="s">
        <v>3094</v>
      </c>
    </row>
    <row r="5633" spans="1:18" x14ac:dyDescent="0.25">
      <c r="A5633">
        <v>71016700</v>
      </c>
      <c r="B5633" t="s">
        <v>3089</v>
      </c>
      <c r="D5633" t="s">
        <v>3090</v>
      </c>
      <c r="F5633">
        <v>1</v>
      </c>
      <c r="G5633">
        <v>0</v>
      </c>
      <c r="H5633">
        <v>7.1371428571428499</v>
      </c>
      <c r="I5633">
        <v>7.1371428571428499</v>
      </c>
      <c r="K5633"/>
      <c r="N5633" t="s">
        <v>3091</v>
      </c>
      <c r="O5633" t="s">
        <v>3092</v>
      </c>
      <c r="P5633" t="s">
        <v>3093</v>
      </c>
      <c r="R5633" t="s">
        <v>3094</v>
      </c>
    </row>
    <row r="5634" spans="1:18" x14ac:dyDescent="0.25">
      <c r="A5634">
        <v>71016800</v>
      </c>
      <c r="B5634" t="s">
        <v>3089</v>
      </c>
      <c r="D5634" t="s">
        <v>3090</v>
      </c>
      <c r="F5634">
        <v>1</v>
      </c>
      <c r="G5634">
        <v>0</v>
      </c>
      <c r="H5634">
        <v>0</v>
      </c>
      <c r="I5634"/>
      <c r="K5634"/>
      <c r="N5634" t="s">
        <v>3091</v>
      </c>
      <c r="O5634" t="s">
        <v>3092</v>
      </c>
      <c r="P5634" t="s">
        <v>3093</v>
      </c>
      <c r="R5634" t="s">
        <v>3094</v>
      </c>
    </row>
    <row r="5635" spans="1:18" x14ac:dyDescent="0.25">
      <c r="A5635">
        <v>71016900</v>
      </c>
      <c r="B5635" t="s">
        <v>3089</v>
      </c>
      <c r="D5635" t="s">
        <v>3090</v>
      </c>
      <c r="F5635">
        <v>1</v>
      </c>
      <c r="G5635">
        <v>0</v>
      </c>
      <c r="H5635">
        <v>6.5</v>
      </c>
      <c r="I5635">
        <v>6.5</v>
      </c>
      <c r="K5635"/>
      <c r="N5635" t="s">
        <v>3091</v>
      </c>
      <c r="O5635" t="s">
        <v>3092</v>
      </c>
      <c r="P5635" t="s">
        <v>3093</v>
      </c>
      <c r="R5635" t="s">
        <v>3094</v>
      </c>
    </row>
    <row r="5636" spans="1:18" x14ac:dyDescent="0.25">
      <c r="A5636">
        <v>7103900</v>
      </c>
      <c r="B5636" t="s">
        <v>3089</v>
      </c>
      <c r="D5636" t="s">
        <v>3090</v>
      </c>
      <c r="F5636">
        <v>1</v>
      </c>
      <c r="G5636">
        <v>0</v>
      </c>
      <c r="H5636">
        <v>0.77</v>
      </c>
      <c r="I5636">
        <v>0.77</v>
      </c>
      <c r="K5636"/>
      <c r="N5636" t="s">
        <v>3091</v>
      </c>
      <c r="O5636" t="s">
        <v>3092</v>
      </c>
      <c r="P5636" t="s">
        <v>3093</v>
      </c>
      <c r="R5636" t="s">
        <v>3094</v>
      </c>
    </row>
    <row r="5637" spans="1:18" x14ac:dyDescent="0.25">
      <c r="A5637">
        <v>71050206</v>
      </c>
      <c r="B5637" t="s">
        <v>3089</v>
      </c>
      <c r="D5637" t="s">
        <v>3090</v>
      </c>
      <c r="F5637">
        <v>1</v>
      </c>
      <c r="G5637">
        <v>0</v>
      </c>
      <c r="H5637">
        <v>3.7999999999999999E-2</v>
      </c>
      <c r="I5637">
        <v>3.7999999999999999E-2</v>
      </c>
      <c r="K5637"/>
      <c r="N5637" t="s">
        <v>3091</v>
      </c>
      <c r="O5637" t="s">
        <v>3092</v>
      </c>
      <c r="P5637" t="s">
        <v>3093</v>
      </c>
      <c r="R5637" t="s">
        <v>3094</v>
      </c>
    </row>
    <row r="5638" spans="1:18" x14ac:dyDescent="0.25">
      <c r="A5638">
        <v>71050400</v>
      </c>
      <c r="B5638" t="s">
        <v>3089</v>
      </c>
      <c r="D5638" t="s">
        <v>3090</v>
      </c>
      <c r="F5638">
        <v>1</v>
      </c>
      <c r="G5638">
        <v>0</v>
      </c>
      <c r="H5638">
        <v>0</v>
      </c>
      <c r="I5638">
        <v>0</v>
      </c>
      <c r="K5638"/>
      <c r="N5638" t="s">
        <v>3091</v>
      </c>
      <c r="O5638" t="s">
        <v>3092</v>
      </c>
      <c r="P5638" t="s">
        <v>3093</v>
      </c>
      <c r="R5638" t="s">
        <v>3094</v>
      </c>
    </row>
    <row r="5639" spans="1:18" x14ac:dyDescent="0.25">
      <c r="A5639">
        <v>71050500</v>
      </c>
      <c r="B5639" t="s">
        <v>3089</v>
      </c>
      <c r="D5639" t="s">
        <v>3090</v>
      </c>
      <c r="F5639">
        <v>1</v>
      </c>
      <c r="G5639">
        <v>0</v>
      </c>
      <c r="H5639">
        <v>0.47</v>
      </c>
      <c r="I5639">
        <v>0.47</v>
      </c>
      <c r="K5639"/>
      <c r="N5639" t="s">
        <v>3091</v>
      </c>
      <c r="O5639" t="s">
        <v>3092</v>
      </c>
      <c r="P5639" t="s">
        <v>3093</v>
      </c>
      <c r="R5639" t="s">
        <v>3094</v>
      </c>
    </row>
    <row r="5640" spans="1:18" x14ac:dyDescent="0.25">
      <c r="A5640">
        <v>71050600</v>
      </c>
      <c r="B5640" t="s">
        <v>3089</v>
      </c>
      <c r="D5640" t="s">
        <v>3090</v>
      </c>
      <c r="F5640">
        <v>1</v>
      </c>
      <c r="G5640">
        <v>0</v>
      </c>
      <c r="H5640">
        <v>3.298</v>
      </c>
      <c r="I5640">
        <v>3.298</v>
      </c>
      <c r="K5640"/>
      <c r="N5640" t="s">
        <v>3091</v>
      </c>
      <c r="O5640" t="s">
        <v>3092</v>
      </c>
      <c r="P5640" t="s">
        <v>3093</v>
      </c>
      <c r="R5640" t="s">
        <v>3094</v>
      </c>
    </row>
    <row r="5641" spans="1:18" x14ac:dyDescent="0.25">
      <c r="A5641">
        <v>71050700</v>
      </c>
      <c r="B5641" t="s">
        <v>3089</v>
      </c>
      <c r="D5641" t="s">
        <v>3090</v>
      </c>
      <c r="F5641">
        <v>1</v>
      </c>
      <c r="G5641">
        <v>0</v>
      </c>
      <c r="H5641">
        <v>0.21609999999999999</v>
      </c>
      <c r="I5641">
        <v>0.21609999999999999</v>
      </c>
      <c r="K5641"/>
      <c r="N5641" t="s">
        <v>3091</v>
      </c>
      <c r="O5641" t="s">
        <v>3092</v>
      </c>
      <c r="P5641" t="s">
        <v>3093</v>
      </c>
      <c r="R5641" t="s">
        <v>3094</v>
      </c>
    </row>
    <row r="5642" spans="1:18" x14ac:dyDescent="0.25">
      <c r="A5642">
        <v>71050800</v>
      </c>
      <c r="B5642" t="s">
        <v>3089</v>
      </c>
      <c r="D5642" t="s">
        <v>3090</v>
      </c>
      <c r="F5642">
        <v>1</v>
      </c>
      <c r="G5642">
        <v>0</v>
      </c>
      <c r="H5642">
        <v>0</v>
      </c>
      <c r="I5642">
        <v>0</v>
      </c>
      <c r="K5642"/>
      <c r="N5642" t="s">
        <v>3091</v>
      </c>
      <c r="O5642" t="s">
        <v>3092</v>
      </c>
      <c r="P5642" t="s">
        <v>3093</v>
      </c>
      <c r="R5642" t="s">
        <v>3094</v>
      </c>
    </row>
    <row r="5643" spans="1:18" x14ac:dyDescent="0.25">
      <c r="A5643">
        <v>71050900</v>
      </c>
      <c r="B5643" t="s">
        <v>3089</v>
      </c>
      <c r="D5643" t="s">
        <v>3090</v>
      </c>
      <c r="F5643">
        <v>1</v>
      </c>
      <c r="G5643">
        <v>0</v>
      </c>
      <c r="H5643">
        <v>0</v>
      </c>
      <c r="I5643">
        <v>0</v>
      </c>
      <c r="K5643"/>
      <c r="N5643" t="s">
        <v>3091</v>
      </c>
      <c r="O5643" t="s">
        <v>3092</v>
      </c>
      <c r="P5643" t="s">
        <v>3093</v>
      </c>
      <c r="R5643" t="s">
        <v>3094</v>
      </c>
    </row>
    <row r="5644" spans="1:18" x14ac:dyDescent="0.25">
      <c r="A5644">
        <v>71051400</v>
      </c>
      <c r="B5644" t="s">
        <v>3089</v>
      </c>
      <c r="D5644" t="s">
        <v>3090</v>
      </c>
      <c r="F5644">
        <v>1</v>
      </c>
      <c r="G5644">
        <v>0</v>
      </c>
      <c r="H5644">
        <v>0</v>
      </c>
      <c r="I5644"/>
      <c r="K5644"/>
      <c r="N5644" t="s">
        <v>3091</v>
      </c>
      <c r="O5644" t="s">
        <v>3092</v>
      </c>
      <c r="P5644" t="s">
        <v>3093</v>
      </c>
      <c r="R5644" t="s">
        <v>3094</v>
      </c>
    </row>
    <row r="5645" spans="1:18" x14ac:dyDescent="0.25">
      <c r="A5645">
        <v>71051500</v>
      </c>
      <c r="B5645" t="s">
        <v>3089</v>
      </c>
      <c r="D5645" t="s">
        <v>3090</v>
      </c>
      <c r="F5645">
        <v>1</v>
      </c>
      <c r="G5645">
        <v>0</v>
      </c>
      <c r="H5645">
        <v>0.78666666666666696</v>
      </c>
      <c r="I5645">
        <v>0.78666666666666696</v>
      </c>
      <c r="K5645"/>
      <c r="N5645" t="s">
        <v>3091</v>
      </c>
      <c r="O5645" t="s">
        <v>3092</v>
      </c>
      <c r="P5645" t="s">
        <v>3093</v>
      </c>
      <c r="R5645" t="s">
        <v>3094</v>
      </c>
    </row>
    <row r="5646" spans="1:18" x14ac:dyDescent="0.25">
      <c r="A5646">
        <v>71051600</v>
      </c>
      <c r="B5646" t="s">
        <v>3089</v>
      </c>
      <c r="D5646" t="s">
        <v>3090</v>
      </c>
      <c r="F5646">
        <v>1</v>
      </c>
      <c r="G5646">
        <v>0</v>
      </c>
      <c r="H5646">
        <v>0</v>
      </c>
      <c r="I5646">
        <v>0</v>
      </c>
      <c r="K5646"/>
      <c r="N5646" t="s">
        <v>3091</v>
      </c>
      <c r="O5646" t="s">
        <v>3092</v>
      </c>
      <c r="P5646" t="s">
        <v>3093</v>
      </c>
      <c r="R5646" t="s">
        <v>3094</v>
      </c>
    </row>
    <row r="5647" spans="1:18" x14ac:dyDescent="0.25">
      <c r="A5647">
        <v>71051700</v>
      </c>
      <c r="B5647" t="s">
        <v>3089</v>
      </c>
      <c r="D5647" t="s">
        <v>3090</v>
      </c>
      <c r="F5647">
        <v>1</v>
      </c>
      <c r="G5647">
        <v>0</v>
      </c>
      <c r="H5647">
        <v>3.6456</v>
      </c>
      <c r="I5647">
        <v>3.6456</v>
      </c>
      <c r="K5647"/>
      <c r="N5647" t="s">
        <v>3091</v>
      </c>
      <c r="O5647" t="s">
        <v>3092</v>
      </c>
      <c r="P5647" t="s">
        <v>3093</v>
      </c>
      <c r="R5647" t="s">
        <v>3094</v>
      </c>
    </row>
    <row r="5648" spans="1:18" x14ac:dyDescent="0.25">
      <c r="A5648">
        <v>71051900</v>
      </c>
      <c r="B5648" t="s">
        <v>3089</v>
      </c>
      <c r="D5648" t="s">
        <v>3090</v>
      </c>
      <c r="F5648">
        <v>1</v>
      </c>
      <c r="G5648">
        <v>0</v>
      </c>
      <c r="H5648">
        <v>0</v>
      </c>
      <c r="I5648"/>
      <c r="K5648"/>
      <c r="N5648" t="s">
        <v>3091</v>
      </c>
      <c r="O5648" t="s">
        <v>3092</v>
      </c>
      <c r="P5648" t="s">
        <v>3093</v>
      </c>
      <c r="R5648" t="s">
        <v>3094</v>
      </c>
    </row>
    <row r="5649" spans="1:18" x14ac:dyDescent="0.25">
      <c r="A5649">
        <v>71051910</v>
      </c>
      <c r="B5649" t="s">
        <v>3089</v>
      </c>
      <c r="D5649" t="s">
        <v>3090</v>
      </c>
      <c r="F5649">
        <v>1</v>
      </c>
      <c r="G5649">
        <v>0</v>
      </c>
      <c r="H5649">
        <v>0.13166666666666699</v>
      </c>
      <c r="I5649">
        <v>0.13166666666666699</v>
      </c>
      <c r="K5649"/>
      <c r="N5649" t="s">
        <v>3091</v>
      </c>
      <c r="O5649" t="s">
        <v>3092</v>
      </c>
      <c r="P5649" t="s">
        <v>3093</v>
      </c>
      <c r="R5649" t="s">
        <v>3094</v>
      </c>
    </row>
    <row r="5650" spans="1:18" x14ac:dyDescent="0.25">
      <c r="A5650">
        <v>71052000</v>
      </c>
      <c r="B5650" t="s">
        <v>3089</v>
      </c>
      <c r="D5650" t="s">
        <v>3090</v>
      </c>
      <c r="F5650">
        <v>1</v>
      </c>
      <c r="G5650">
        <v>0</v>
      </c>
      <c r="H5650">
        <v>0.84299999999999997</v>
      </c>
      <c r="I5650">
        <v>0.84299999999999997</v>
      </c>
      <c r="K5650"/>
      <c r="N5650" t="s">
        <v>3091</v>
      </c>
      <c r="O5650" t="s">
        <v>3092</v>
      </c>
      <c r="P5650" t="s">
        <v>3093</v>
      </c>
      <c r="R5650" t="s">
        <v>3094</v>
      </c>
    </row>
    <row r="5651" spans="1:18" x14ac:dyDescent="0.25">
      <c r="A5651">
        <v>71052100</v>
      </c>
      <c r="B5651" t="s">
        <v>3089</v>
      </c>
      <c r="D5651" t="s">
        <v>3090</v>
      </c>
      <c r="F5651">
        <v>1</v>
      </c>
      <c r="G5651">
        <v>0</v>
      </c>
      <c r="H5651">
        <v>0.92</v>
      </c>
      <c r="I5651">
        <v>0.92</v>
      </c>
      <c r="K5651"/>
      <c r="N5651" t="s">
        <v>3091</v>
      </c>
      <c r="O5651" t="s">
        <v>3092</v>
      </c>
      <c r="P5651" t="s">
        <v>3093</v>
      </c>
      <c r="R5651" t="s">
        <v>3094</v>
      </c>
    </row>
    <row r="5652" spans="1:18" x14ac:dyDescent="0.25">
      <c r="A5652">
        <v>71052110</v>
      </c>
      <c r="B5652" t="s">
        <v>3089</v>
      </c>
      <c r="D5652" t="s">
        <v>3090</v>
      </c>
      <c r="F5652">
        <v>1</v>
      </c>
      <c r="G5652">
        <v>0</v>
      </c>
      <c r="H5652">
        <v>1</v>
      </c>
      <c r="I5652">
        <v>1</v>
      </c>
      <c r="K5652"/>
      <c r="N5652" t="s">
        <v>3091</v>
      </c>
      <c r="O5652" t="s">
        <v>3092</v>
      </c>
      <c r="P5652" t="s">
        <v>3093</v>
      </c>
      <c r="R5652" t="s">
        <v>3094</v>
      </c>
    </row>
    <row r="5653" spans="1:18" x14ac:dyDescent="0.25">
      <c r="A5653">
        <v>71052200</v>
      </c>
      <c r="B5653" t="s">
        <v>3089</v>
      </c>
      <c r="D5653" t="s">
        <v>3090</v>
      </c>
      <c r="F5653">
        <v>1</v>
      </c>
      <c r="G5653">
        <v>0</v>
      </c>
      <c r="H5653">
        <v>0.4</v>
      </c>
      <c r="I5653">
        <v>0.4</v>
      </c>
      <c r="K5653"/>
      <c r="N5653" t="s">
        <v>3091</v>
      </c>
      <c r="O5653" t="s">
        <v>3092</v>
      </c>
      <c r="P5653" t="s">
        <v>3093</v>
      </c>
      <c r="R5653" t="s">
        <v>3094</v>
      </c>
    </row>
    <row r="5654" spans="1:18" x14ac:dyDescent="0.25">
      <c r="A5654">
        <v>71052300</v>
      </c>
      <c r="B5654" t="s">
        <v>3089</v>
      </c>
      <c r="D5654" t="s">
        <v>3090</v>
      </c>
      <c r="F5654">
        <v>1</v>
      </c>
      <c r="G5654">
        <v>0</v>
      </c>
      <c r="H5654">
        <v>0.65</v>
      </c>
      <c r="I5654">
        <v>0.65</v>
      </c>
      <c r="K5654"/>
      <c r="N5654" t="s">
        <v>3091</v>
      </c>
      <c r="O5654" t="s">
        <v>3092</v>
      </c>
      <c r="P5654" t="s">
        <v>3093</v>
      </c>
      <c r="R5654" t="s">
        <v>3094</v>
      </c>
    </row>
    <row r="5655" spans="1:18" x14ac:dyDescent="0.25">
      <c r="A5655">
        <v>71052400</v>
      </c>
      <c r="B5655" t="s">
        <v>3089</v>
      </c>
      <c r="D5655" t="s">
        <v>3090</v>
      </c>
      <c r="F5655">
        <v>1</v>
      </c>
      <c r="G5655">
        <v>0</v>
      </c>
      <c r="H5655">
        <v>0.51809210526315697</v>
      </c>
      <c r="I5655">
        <v>0.51809210526315697</v>
      </c>
      <c r="K5655"/>
      <c r="N5655" t="s">
        <v>3091</v>
      </c>
      <c r="O5655" t="s">
        <v>3092</v>
      </c>
      <c r="P5655" t="s">
        <v>3093</v>
      </c>
      <c r="R5655" t="s">
        <v>3094</v>
      </c>
    </row>
    <row r="5656" spans="1:18" x14ac:dyDescent="0.25">
      <c r="A5656">
        <v>71052500</v>
      </c>
      <c r="B5656" t="s">
        <v>3089</v>
      </c>
      <c r="D5656" t="s">
        <v>3090</v>
      </c>
      <c r="F5656">
        <v>1</v>
      </c>
      <c r="G5656">
        <v>0</v>
      </c>
      <c r="H5656">
        <v>0</v>
      </c>
      <c r="I5656"/>
      <c r="K5656"/>
      <c r="N5656" t="s">
        <v>3091</v>
      </c>
      <c r="O5656" t="s">
        <v>3092</v>
      </c>
      <c r="P5656" t="s">
        <v>3093</v>
      </c>
      <c r="R5656" t="s">
        <v>3094</v>
      </c>
    </row>
    <row r="5657" spans="1:18" x14ac:dyDescent="0.25">
      <c r="A5657">
        <v>71052600</v>
      </c>
      <c r="B5657" t="s">
        <v>3089</v>
      </c>
      <c r="D5657" t="s">
        <v>3090</v>
      </c>
      <c r="F5657">
        <v>1</v>
      </c>
      <c r="G5657">
        <v>0</v>
      </c>
      <c r="H5657">
        <v>0</v>
      </c>
      <c r="I5657"/>
      <c r="K5657"/>
      <c r="N5657" t="s">
        <v>3091</v>
      </c>
      <c r="O5657" t="s">
        <v>3092</v>
      </c>
      <c r="P5657" t="s">
        <v>3093</v>
      </c>
      <c r="R5657" t="s">
        <v>3094</v>
      </c>
    </row>
    <row r="5658" spans="1:18" x14ac:dyDescent="0.25">
      <c r="A5658">
        <v>71052800</v>
      </c>
      <c r="B5658" t="s">
        <v>3089</v>
      </c>
      <c r="D5658" t="s">
        <v>3090</v>
      </c>
      <c r="F5658">
        <v>1</v>
      </c>
      <c r="G5658">
        <v>0</v>
      </c>
      <c r="H5658">
        <v>45.454999999999998</v>
      </c>
      <c r="I5658">
        <v>45.454999999999998</v>
      </c>
      <c r="K5658"/>
      <c r="N5658" t="s">
        <v>3091</v>
      </c>
      <c r="O5658" t="s">
        <v>3092</v>
      </c>
      <c r="P5658" t="s">
        <v>3093</v>
      </c>
      <c r="R5658" t="s">
        <v>3094</v>
      </c>
    </row>
    <row r="5659" spans="1:18" x14ac:dyDescent="0.25">
      <c r="A5659">
        <v>71053000</v>
      </c>
      <c r="B5659" t="s">
        <v>3089</v>
      </c>
      <c r="D5659" t="s">
        <v>3090</v>
      </c>
      <c r="F5659">
        <v>1</v>
      </c>
      <c r="G5659">
        <v>0</v>
      </c>
      <c r="H5659">
        <v>0</v>
      </c>
      <c r="I5659"/>
      <c r="K5659"/>
      <c r="N5659" t="s">
        <v>3091</v>
      </c>
      <c r="O5659" t="s">
        <v>3092</v>
      </c>
      <c r="P5659" t="s">
        <v>3093</v>
      </c>
      <c r="R5659" t="s">
        <v>3094</v>
      </c>
    </row>
    <row r="5660" spans="1:18" x14ac:dyDescent="0.25">
      <c r="A5660">
        <v>72000401</v>
      </c>
      <c r="B5660" t="s">
        <v>3089</v>
      </c>
      <c r="D5660" t="s">
        <v>3090</v>
      </c>
      <c r="F5660">
        <v>1</v>
      </c>
      <c r="G5660">
        <v>0</v>
      </c>
      <c r="H5660">
        <v>24.496226415094299</v>
      </c>
      <c r="I5660">
        <v>24.496226415094299</v>
      </c>
      <c r="K5660"/>
      <c r="N5660" t="s">
        <v>3091</v>
      </c>
      <c r="O5660" t="s">
        <v>3092</v>
      </c>
      <c r="P5660" t="s">
        <v>3093</v>
      </c>
      <c r="R5660" t="s">
        <v>3094</v>
      </c>
    </row>
    <row r="5661" spans="1:18" x14ac:dyDescent="0.25">
      <c r="A5661">
        <v>72002100</v>
      </c>
      <c r="B5661" t="s">
        <v>3089</v>
      </c>
      <c r="D5661" t="s">
        <v>3090</v>
      </c>
      <c r="F5661">
        <v>1</v>
      </c>
      <c r="G5661">
        <v>0</v>
      </c>
      <c r="H5661">
        <v>0</v>
      </c>
      <c r="I5661">
        <v>0</v>
      </c>
      <c r="K5661"/>
      <c r="N5661" t="s">
        <v>3091</v>
      </c>
      <c r="O5661" t="s">
        <v>3092</v>
      </c>
      <c r="P5661" t="s">
        <v>3093</v>
      </c>
      <c r="R5661" t="s">
        <v>3094</v>
      </c>
    </row>
    <row r="5662" spans="1:18" x14ac:dyDescent="0.25">
      <c r="A5662">
        <v>72003400</v>
      </c>
      <c r="B5662" t="s">
        <v>3089</v>
      </c>
      <c r="D5662" t="s">
        <v>3090</v>
      </c>
      <c r="F5662">
        <v>1</v>
      </c>
      <c r="G5662">
        <v>0</v>
      </c>
      <c r="H5662">
        <v>0.97560975609756095</v>
      </c>
      <c r="I5662">
        <v>0.97560975609756095</v>
      </c>
      <c r="K5662"/>
      <c r="N5662" t="s">
        <v>3091</v>
      </c>
      <c r="O5662" t="s">
        <v>3092</v>
      </c>
      <c r="P5662" t="s">
        <v>3093</v>
      </c>
      <c r="R5662" t="s">
        <v>3094</v>
      </c>
    </row>
    <row r="5663" spans="1:18" x14ac:dyDescent="0.25">
      <c r="A5663">
        <v>72003500</v>
      </c>
      <c r="B5663" t="s">
        <v>3089</v>
      </c>
      <c r="D5663" t="s">
        <v>3090</v>
      </c>
      <c r="F5663">
        <v>1</v>
      </c>
      <c r="G5663">
        <v>0</v>
      </c>
      <c r="H5663">
        <v>0.34499999999999997</v>
      </c>
      <c r="I5663">
        <v>0.34499999999999997</v>
      </c>
      <c r="K5663"/>
      <c r="N5663" t="s">
        <v>3091</v>
      </c>
      <c r="O5663" t="s">
        <v>3092</v>
      </c>
      <c r="P5663" t="s">
        <v>3093</v>
      </c>
      <c r="R5663" t="s">
        <v>3094</v>
      </c>
    </row>
    <row r="5664" spans="1:18" x14ac:dyDescent="0.25">
      <c r="A5664">
        <v>72003600</v>
      </c>
      <c r="B5664" t="s">
        <v>3089</v>
      </c>
      <c r="D5664" t="s">
        <v>3090</v>
      </c>
      <c r="F5664">
        <v>1</v>
      </c>
      <c r="G5664">
        <v>0</v>
      </c>
      <c r="H5664">
        <v>0.34499999999999997</v>
      </c>
      <c r="I5664">
        <v>0.34499999999999997</v>
      </c>
      <c r="K5664"/>
      <c r="N5664" t="s">
        <v>3091</v>
      </c>
      <c r="O5664" t="s">
        <v>3092</v>
      </c>
      <c r="P5664" t="s">
        <v>3093</v>
      </c>
      <c r="R5664" t="s">
        <v>3094</v>
      </c>
    </row>
    <row r="5665" spans="1:18" x14ac:dyDescent="0.25">
      <c r="A5665">
        <v>72003610</v>
      </c>
      <c r="B5665" t="s">
        <v>3089</v>
      </c>
      <c r="D5665" t="s">
        <v>3090</v>
      </c>
      <c r="F5665">
        <v>1</v>
      </c>
      <c r="G5665">
        <v>0</v>
      </c>
      <c r="H5665">
        <v>0.434</v>
      </c>
      <c r="I5665">
        <v>0.434</v>
      </c>
      <c r="K5665"/>
      <c r="N5665" t="s">
        <v>3091</v>
      </c>
      <c r="O5665" t="s">
        <v>3092</v>
      </c>
      <c r="P5665" t="s">
        <v>3093</v>
      </c>
      <c r="R5665" t="s">
        <v>3094</v>
      </c>
    </row>
    <row r="5666" spans="1:18" x14ac:dyDescent="0.25">
      <c r="A5666">
        <v>72008500</v>
      </c>
      <c r="B5666" t="s">
        <v>3089</v>
      </c>
      <c r="D5666" t="s">
        <v>3090</v>
      </c>
      <c r="F5666">
        <v>1</v>
      </c>
      <c r="G5666">
        <v>0</v>
      </c>
      <c r="H5666">
        <v>7.8200000000000006E-2</v>
      </c>
      <c r="I5666">
        <v>7.8200000000000006E-2</v>
      </c>
      <c r="K5666"/>
      <c r="N5666" t="s">
        <v>3091</v>
      </c>
      <c r="O5666" t="s">
        <v>3092</v>
      </c>
      <c r="P5666" t="s">
        <v>3093</v>
      </c>
      <c r="R5666" t="s">
        <v>3094</v>
      </c>
    </row>
    <row r="5667" spans="1:18" x14ac:dyDescent="0.25">
      <c r="A5667">
        <v>72008600</v>
      </c>
      <c r="B5667" t="s">
        <v>3089</v>
      </c>
      <c r="D5667" t="s">
        <v>3090</v>
      </c>
      <c r="F5667">
        <v>1</v>
      </c>
      <c r="G5667">
        <v>0</v>
      </c>
      <c r="H5667">
        <v>0.21303225806451601</v>
      </c>
      <c r="I5667">
        <v>0.21303225806451601</v>
      </c>
      <c r="K5667"/>
      <c r="N5667" t="s">
        <v>3091</v>
      </c>
      <c r="O5667" t="s">
        <v>3092</v>
      </c>
      <c r="P5667" t="s">
        <v>3093</v>
      </c>
      <c r="R5667" t="s">
        <v>3094</v>
      </c>
    </row>
    <row r="5668" spans="1:18" x14ac:dyDescent="0.25">
      <c r="A5668">
        <v>72008700</v>
      </c>
      <c r="B5668" t="s">
        <v>3089</v>
      </c>
      <c r="D5668" t="s">
        <v>3090</v>
      </c>
      <c r="F5668">
        <v>1</v>
      </c>
      <c r="G5668">
        <v>0</v>
      </c>
      <c r="H5668">
        <v>0.51749999999999996</v>
      </c>
      <c r="I5668">
        <v>0.51749999999999996</v>
      </c>
      <c r="K5668"/>
      <c r="N5668" t="s">
        <v>3091</v>
      </c>
      <c r="O5668" t="s">
        <v>3092</v>
      </c>
      <c r="P5668" t="s">
        <v>3093</v>
      </c>
      <c r="R5668" t="s">
        <v>3094</v>
      </c>
    </row>
    <row r="5669" spans="1:18" x14ac:dyDescent="0.25">
      <c r="A5669">
        <v>72008800</v>
      </c>
      <c r="B5669" t="s">
        <v>3089</v>
      </c>
      <c r="D5669" t="s">
        <v>3090</v>
      </c>
      <c r="F5669">
        <v>1</v>
      </c>
      <c r="G5669">
        <v>0</v>
      </c>
      <c r="H5669">
        <v>0.277679938560491</v>
      </c>
      <c r="I5669">
        <v>0.277679938560491</v>
      </c>
      <c r="K5669"/>
      <c r="N5669" t="s">
        <v>3091</v>
      </c>
      <c r="O5669" t="s">
        <v>3092</v>
      </c>
      <c r="P5669" t="s">
        <v>3093</v>
      </c>
      <c r="R5669" t="s">
        <v>3094</v>
      </c>
    </row>
    <row r="5670" spans="1:18" x14ac:dyDescent="0.25">
      <c r="A5670">
        <v>72008900</v>
      </c>
      <c r="B5670" t="s">
        <v>3089</v>
      </c>
      <c r="D5670" t="s">
        <v>3090</v>
      </c>
      <c r="F5670">
        <v>1</v>
      </c>
      <c r="G5670">
        <v>0</v>
      </c>
      <c r="H5670">
        <v>0.97560999999999998</v>
      </c>
      <c r="I5670">
        <v>0.97560999999999998</v>
      </c>
      <c r="K5670"/>
      <c r="N5670" t="s">
        <v>3091</v>
      </c>
      <c r="O5670" t="s">
        <v>3092</v>
      </c>
      <c r="P5670" t="s">
        <v>3093</v>
      </c>
      <c r="R5670" t="s">
        <v>3094</v>
      </c>
    </row>
    <row r="5671" spans="1:18" x14ac:dyDescent="0.25">
      <c r="A5671">
        <v>72009000</v>
      </c>
      <c r="B5671" t="s">
        <v>3089</v>
      </c>
      <c r="D5671" t="s">
        <v>3090</v>
      </c>
      <c r="F5671">
        <v>1</v>
      </c>
      <c r="G5671">
        <v>0</v>
      </c>
      <c r="H5671">
        <v>0</v>
      </c>
      <c r="I5671">
        <v>0</v>
      </c>
      <c r="K5671"/>
      <c r="N5671" t="s">
        <v>3091</v>
      </c>
      <c r="O5671" t="s">
        <v>3092</v>
      </c>
      <c r="P5671" t="s">
        <v>3093</v>
      </c>
      <c r="R5671" t="s">
        <v>3094</v>
      </c>
    </row>
    <row r="5672" spans="1:18" x14ac:dyDescent="0.25">
      <c r="A5672">
        <v>72009100</v>
      </c>
      <c r="B5672" t="s">
        <v>3089</v>
      </c>
      <c r="D5672" t="s">
        <v>3090</v>
      </c>
      <c r="F5672">
        <v>1</v>
      </c>
      <c r="G5672">
        <v>0</v>
      </c>
      <c r="H5672">
        <v>0.230528329855792</v>
      </c>
      <c r="I5672">
        <v>0.230528329855792</v>
      </c>
      <c r="K5672"/>
      <c r="N5672" t="s">
        <v>3091</v>
      </c>
      <c r="O5672" t="s">
        <v>3092</v>
      </c>
      <c r="P5672" t="s">
        <v>3093</v>
      </c>
      <c r="R5672" t="s">
        <v>3094</v>
      </c>
    </row>
    <row r="5673" spans="1:18" x14ac:dyDescent="0.25">
      <c r="A5673">
        <v>72009200</v>
      </c>
      <c r="B5673" t="s">
        <v>3089</v>
      </c>
      <c r="D5673" t="s">
        <v>3090</v>
      </c>
      <c r="F5673">
        <v>1</v>
      </c>
      <c r="G5673">
        <v>0</v>
      </c>
      <c r="H5673">
        <v>5.8000000000000003E-2</v>
      </c>
      <c r="I5673">
        <v>5.8000000000000003E-2</v>
      </c>
      <c r="K5673"/>
      <c r="N5673" t="s">
        <v>3091</v>
      </c>
      <c r="O5673" t="s">
        <v>3092</v>
      </c>
      <c r="P5673" t="s">
        <v>3093</v>
      </c>
      <c r="R5673" t="s">
        <v>3094</v>
      </c>
    </row>
    <row r="5674" spans="1:18" x14ac:dyDescent="0.25">
      <c r="A5674">
        <v>72009300</v>
      </c>
      <c r="B5674" t="s">
        <v>3089</v>
      </c>
      <c r="D5674" t="s">
        <v>3090</v>
      </c>
      <c r="F5674">
        <v>1</v>
      </c>
      <c r="G5674">
        <v>0</v>
      </c>
      <c r="H5674">
        <v>0.11600000000000001</v>
      </c>
      <c r="I5674">
        <v>0.11600000000000001</v>
      </c>
      <c r="K5674"/>
      <c r="N5674" t="s">
        <v>3091</v>
      </c>
      <c r="O5674" t="s">
        <v>3092</v>
      </c>
      <c r="P5674" t="s">
        <v>3093</v>
      </c>
      <c r="R5674" t="s">
        <v>3094</v>
      </c>
    </row>
    <row r="5675" spans="1:18" x14ac:dyDescent="0.25">
      <c r="A5675">
        <v>72009400</v>
      </c>
      <c r="B5675" t="s">
        <v>3089</v>
      </c>
      <c r="D5675" t="s">
        <v>3090</v>
      </c>
      <c r="F5675">
        <v>1</v>
      </c>
      <c r="G5675">
        <v>0</v>
      </c>
      <c r="H5675">
        <v>14.825699999999999</v>
      </c>
      <c r="I5675">
        <v>14.825699999999999</v>
      </c>
      <c r="K5675"/>
      <c r="N5675" t="s">
        <v>3091</v>
      </c>
      <c r="O5675" t="s">
        <v>3092</v>
      </c>
      <c r="P5675" t="s">
        <v>3093</v>
      </c>
      <c r="R5675" t="s">
        <v>3094</v>
      </c>
    </row>
    <row r="5676" spans="1:18" x14ac:dyDescent="0.25">
      <c r="A5676">
        <v>72009500</v>
      </c>
      <c r="B5676" t="s">
        <v>3089</v>
      </c>
      <c r="D5676" t="s">
        <v>3090</v>
      </c>
      <c r="F5676">
        <v>1</v>
      </c>
      <c r="G5676">
        <v>0</v>
      </c>
      <c r="H5676">
        <v>1.39163793103448</v>
      </c>
      <c r="I5676">
        <v>1.39163793103448</v>
      </c>
      <c r="K5676"/>
      <c r="N5676" t="s">
        <v>3091</v>
      </c>
      <c r="O5676" t="s">
        <v>3092</v>
      </c>
      <c r="P5676" t="s">
        <v>3093</v>
      </c>
      <c r="R5676" t="s">
        <v>3094</v>
      </c>
    </row>
    <row r="5677" spans="1:18" x14ac:dyDescent="0.25">
      <c r="A5677">
        <v>72009600</v>
      </c>
      <c r="B5677" t="s">
        <v>3089</v>
      </c>
      <c r="D5677" t="s">
        <v>3090</v>
      </c>
      <c r="F5677">
        <v>1</v>
      </c>
      <c r="G5677">
        <v>0</v>
      </c>
      <c r="H5677">
        <v>0.39250000000000002</v>
      </c>
      <c r="I5677">
        <v>0.39250000000000002</v>
      </c>
      <c r="K5677"/>
      <c r="N5677" t="s">
        <v>3091</v>
      </c>
      <c r="O5677" t="s">
        <v>3092</v>
      </c>
      <c r="P5677" t="s">
        <v>3093</v>
      </c>
      <c r="R5677" t="s">
        <v>3094</v>
      </c>
    </row>
    <row r="5678" spans="1:18" x14ac:dyDescent="0.25">
      <c r="A5678">
        <v>72009700</v>
      </c>
      <c r="B5678" t="s">
        <v>3089</v>
      </c>
      <c r="D5678" t="s">
        <v>3090</v>
      </c>
      <c r="F5678">
        <v>1</v>
      </c>
      <c r="G5678">
        <v>0</v>
      </c>
      <c r="H5678">
        <v>6.7676036866359404</v>
      </c>
      <c r="I5678">
        <v>6.7676036866359404</v>
      </c>
      <c r="K5678"/>
      <c r="N5678" t="s">
        <v>3091</v>
      </c>
      <c r="O5678" t="s">
        <v>3092</v>
      </c>
      <c r="P5678" t="s">
        <v>3093</v>
      </c>
      <c r="R5678" t="s">
        <v>3094</v>
      </c>
    </row>
    <row r="5679" spans="1:18" x14ac:dyDescent="0.25">
      <c r="A5679">
        <v>72009800</v>
      </c>
      <c r="B5679" t="s">
        <v>3089</v>
      </c>
      <c r="D5679" t="s">
        <v>3090</v>
      </c>
      <c r="F5679">
        <v>1</v>
      </c>
      <c r="G5679">
        <v>0</v>
      </c>
      <c r="H5679">
        <v>0</v>
      </c>
      <c r="I5679">
        <v>0</v>
      </c>
      <c r="K5679"/>
      <c r="N5679" t="s">
        <v>3091</v>
      </c>
      <c r="O5679" t="s">
        <v>3092</v>
      </c>
      <c r="P5679" t="s">
        <v>3093</v>
      </c>
      <c r="R5679" t="s">
        <v>3094</v>
      </c>
    </row>
    <row r="5680" spans="1:18" x14ac:dyDescent="0.25">
      <c r="A5680">
        <v>72009801</v>
      </c>
      <c r="B5680" t="s">
        <v>3089</v>
      </c>
      <c r="D5680" t="s">
        <v>3090</v>
      </c>
      <c r="F5680">
        <v>1</v>
      </c>
      <c r="G5680">
        <v>0</v>
      </c>
      <c r="H5680">
        <v>33.667999999999999</v>
      </c>
      <c r="I5680">
        <v>33.667999999999999</v>
      </c>
      <c r="K5680"/>
      <c r="N5680" t="s">
        <v>3091</v>
      </c>
      <c r="O5680" t="s">
        <v>3092</v>
      </c>
      <c r="P5680" t="s">
        <v>3093</v>
      </c>
      <c r="R5680" t="s">
        <v>3094</v>
      </c>
    </row>
    <row r="5681" spans="1:18" x14ac:dyDescent="0.25">
      <c r="A5681">
        <v>72009900</v>
      </c>
      <c r="B5681" t="s">
        <v>3089</v>
      </c>
      <c r="D5681" t="s">
        <v>3090</v>
      </c>
      <c r="F5681">
        <v>1</v>
      </c>
      <c r="G5681">
        <v>0</v>
      </c>
      <c r="H5681">
        <v>0.128</v>
      </c>
      <c r="I5681">
        <v>0.128</v>
      </c>
      <c r="K5681"/>
      <c r="N5681" t="s">
        <v>3091</v>
      </c>
      <c r="O5681" t="s">
        <v>3092</v>
      </c>
      <c r="P5681" t="s">
        <v>3093</v>
      </c>
      <c r="R5681" t="s">
        <v>3094</v>
      </c>
    </row>
    <row r="5682" spans="1:18" x14ac:dyDescent="0.25">
      <c r="A5682">
        <v>72010000</v>
      </c>
      <c r="B5682" t="s">
        <v>3089</v>
      </c>
      <c r="D5682" t="s">
        <v>3090</v>
      </c>
      <c r="F5682">
        <v>1</v>
      </c>
      <c r="G5682">
        <v>0</v>
      </c>
      <c r="H5682">
        <v>0.19400000000000001</v>
      </c>
      <c r="I5682">
        <v>0.19400000000000001</v>
      </c>
      <c r="K5682"/>
      <c r="N5682" t="s">
        <v>3091</v>
      </c>
      <c r="O5682" t="s">
        <v>3092</v>
      </c>
      <c r="P5682" t="s">
        <v>3093</v>
      </c>
      <c r="R5682" t="s">
        <v>3094</v>
      </c>
    </row>
    <row r="5683" spans="1:18" x14ac:dyDescent="0.25">
      <c r="A5683">
        <v>72010300</v>
      </c>
      <c r="B5683" t="s">
        <v>3089</v>
      </c>
      <c r="D5683" t="s">
        <v>3090</v>
      </c>
      <c r="F5683">
        <v>1</v>
      </c>
      <c r="G5683">
        <v>0</v>
      </c>
      <c r="H5683">
        <v>0.99739999999999995</v>
      </c>
      <c r="I5683">
        <v>0.99739999999999995</v>
      </c>
      <c r="K5683"/>
      <c r="N5683" t="s">
        <v>3091</v>
      </c>
      <c r="O5683" t="s">
        <v>3092</v>
      </c>
      <c r="P5683" t="s">
        <v>3093</v>
      </c>
      <c r="R5683" t="s">
        <v>3094</v>
      </c>
    </row>
    <row r="5684" spans="1:18" x14ac:dyDescent="0.25">
      <c r="A5684">
        <v>72010400</v>
      </c>
      <c r="B5684" t="s">
        <v>3089</v>
      </c>
      <c r="D5684" t="s">
        <v>3090</v>
      </c>
      <c r="F5684">
        <v>1</v>
      </c>
      <c r="G5684">
        <v>0</v>
      </c>
      <c r="H5684">
        <v>0.99739999999999995</v>
      </c>
      <c r="I5684">
        <v>0.99739999999999995</v>
      </c>
      <c r="K5684"/>
      <c r="N5684" t="s">
        <v>3091</v>
      </c>
      <c r="O5684" t="s">
        <v>3092</v>
      </c>
      <c r="P5684" t="s">
        <v>3093</v>
      </c>
      <c r="R5684" t="s">
        <v>3094</v>
      </c>
    </row>
    <row r="5685" spans="1:18" x14ac:dyDescent="0.25">
      <c r="A5685">
        <v>72010500</v>
      </c>
      <c r="B5685" t="s">
        <v>3089</v>
      </c>
      <c r="D5685" t="s">
        <v>3090</v>
      </c>
      <c r="F5685">
        <v>1</v>
      </c>
      <c r="G5685">
        <v>0</v>
      </c>
      <c r="H5685">
        <v>0.99739999999999995</v>
      </c>
      <c r="I5685">
        <v>0.99739999999999995</v>
      </c>
      <c r="K5685"/>
      <c r="N5685" t="s">
        <v>3091</v>
      </c>
      <c r="O5685" t="s">
        <v>3092</v>
      </c>
      <c r="P5685" t="s">
        <v>3093</v>
      </c>
      <c r="R5685" t="s">
        <v>3094</v>
      </c>
    </row>
    <row r="5686" spans="1:18" x14ac:dyDescent="0.25">
      <c r="A5686">
        <v>72010600</v>
      </c>
      <c r="B5686" t="s">
        <v>3089</v>
      </c>
      <c r="D5686" t="s">
        <v>3090</v>
      </c>
      <c r="F5686">
        <v>1</v>
      </c>
      <c r="G5686">
        <v>0</v>
      </c>
      <c r="H5686">
        <v>1.0988</v>
      </c>
      <c r="I5686">
        <v>1.0988</v>
      </c>
      <c r="K5686"/>
      <c r="N5686" t="s">
        <v>3091</v>
      </c>
      <c r="O5686" t="s">
        <v>3092</v>
      </c>
      <c r="P5686" t="s">
        <v>3093</v>
      </c>
      <c r="R5686" t="s">
        <v>3094</v>
      </c>
    </row>
    <row r="5687" spans="1:18" x14ac:dyDescent="0.25">
      <c r="A5687">
        <v>72010700</v>
      </c>
      <c r="B5687" t="s">
        <v>3089</v>
      </c>
      <c r="D5687" t="s">
        <v>3090</v>
      </c>
      <c r="F5687">
        <v>1</v>
      </c>
      <c r="G5687">
        <v>0</v>
      </c>
      <c r="H5687">
        <v>0.99739999999999995</v>
      </c>
      <c r="I5687">
        <v>0.99739999999999995</v>
      </c>
      <c r="K5687"/>
      <c r="N5687" t="s">
        <v>3091</v>
      </c>
      <c r="O5687" t="s">
        <v>3092</v>
      </c>
      <c r="P5687" t="s">
        <v>3093</v>
      </c>
      <c r="R5687" t="s">
        <v>3094</v>
      </c>
    </row>
    <row r="5688" spans="1:18" x14ac:dyDescent="0.25">
      <c r="A5688">
        <v>72010800</v>
      </c>
      <c r="B5688" t="s">
        <v>3089</v>
      </c>
      <c r="D5688" t="s">
        <v>3090</v>
      </c>
      <c r="F5688">
        <v>1</v>
      </c>
      <c r="G5688">
        <v>0</v>
      </c>
      <c r="H5688">
        <v>0.99739999999999995</v>
      </c>
      <c r="I5688">
        <v>0.99739999999999995</v>
      </c>
      <c r="K5688"/>
      <c r="N5688" t="s">
        <v>3091</v>
      </c>
      <c r="O5688" t="s">
        <v>3092</v>
      </c>
      <c r="P5688" t="s">
        <v>3093</v>
      </c>
      <c r="R5688" t="s">
        <v>3094</v>
      </c>
    </row>
    <row r="5689" spans="1:18" x14ac:dyDescent="0.25">
      <c r="A5689">
        <v>72010900</v>
      </c>
      <c r="B5689" t="s">
        <v>3089</v>
      </c>
      <c r="D5689" t="s">
        <v>3090</v>
      </c>
      <c r="F5689">
        <v>1</v>
      </c>
      <c r="G5689">
        <v>0</v>
      </c>
      <c r="H5689">
        <v>0.99739999999999995</v>
      </c>
      <c r="I5689">
        <v>0.99739999999999995</v>
      </c>
      <c r="K5689"/>
      <c r="N5689" t="s">
        <v>3091</v>
      </c>
      <c r="O5689" t="s">
        <v>3092</v>
      </c>
      <c r="P5689" t="s">
        <v>3093</v>
      </c>
      <c r="R5689" t="s">
        <v>3094</v>
      </c>
    </row>
    <row r="5690" spans="1:18" x14ac:dyDescent="0.25">
      <c r="A5690">
        <v>72011000</v>
      </c>
      <c r="B5690" t="s">
        <v>3089</v>
      </c>
      <c r="D5690" t="s">
        <v>3090</v>
      </c>
      <c r="F5690">
        <v>1</v>
      </c>
      <c r="G5690">
        <v>0</v>
      </c>
      <c r="H5690">
        <v>0</v>
      </c>
      <c r="I5690">
        <v>0</v>
      </c>
      <c r="K5690"/>
      <c r="N5690" t="s">
        <v>3091</v>
      </c>
      <c r="O5690" t="s">
        <v>3092</v>
      </c>
      <c r="P5690" t="s">
        <v>3093</v>
      </c>
      <c r="R5690" t="s">
        <v>3094</v>
      </c>
    </row>
    <row r="5691" spans="1:18" x14ac:dyDescent="0.25">
      <c r="A5691">
        <v>72011100</v>
      </c>
      <c r="B5691" t="s">
        <v>3089</v>
      </c>
      <c r="D5691" t="s">
        <v>3090</v>
      </c>
      <c r="F5691">
        <v>1</v>
      </c>
      <c r="G5691">
        <v>0</v>
      </c>
      <c r="H5691">
        <v>0</v>
      </c>
      <c r="I5691">
        <v>0</v>
      </c>
      <c r="K5691"/>
      <c r="N5691" t="s">
        <v>3091</v>
      </c>
      <c r="O5691" t="s">
        <v>3092</v>
      </c>
      <c r="P5691" t="s">
        <v>3093</v>
      </c>
      <c r="R5691" t="s">
        <v>3094</v>
      </c>
    </row>
    <row r="5692" spans="1:18" x14ac:dyDescent="0.25">
      <c r="A5692">
        <v>72011200</v>
      </c>
      <c r="B5692" t="s">
        <v>3089</v>
      </c>
      <c r="D5692" t="s">
        <v>3090</v>
      </c>
      <c r="F5692">
        <v>1</v>
      </c>
      <c r="G5692">
        <v>0</v>
      </c>
      <c r="H5692">
        <v>0.876142857142857</v>
      </c>
      <c r="I5692">
        <v>0.876142857142857</v>
      </c>
      <c r="K5692"/>
      <c r="N5692" t="s">
        <v>3091</v>
      </c>
      <c r="O5692" t="s">
        <v>3092</v>
      </c>
      <c r="P5692" t="s">
        <v>3093</v>
      </c>
      <c r="R5692" t="s">
        <v>3094</v>
      </c>
    </row>
    <row r="5693" spans="1:18" x14ac:dyDescent="0.25">
      <c r="A5693">
        <v>72011300</v>
      </c>
      <c r="B5693" t="s">
        <v>3089</v>
      </c>
      <c r="D5693" t="s">
        <v>3090</v>
      </c>
      <c r="F5693">
        <v>1</v>
      </c>
      <c r="G5693">
        <v>0</v>
      </c>
      <c r="H5693">
        <v>0</v>
      </c>
      <c r="I5693">
        <v>0</v>
      </c>
      <c r="K5693"/>
      <c r="N5693" t="s">
        <v>3091</v>
      </c>
      <c r="O5693" t="s">
        <v>3092</v>
      </c>
      <c r="P5693" t="s">
        <v>3093</v>
      </c>
      <c r="R5693" t="s">
        <v>3094</v>
      </c>
    </row>
    <row r="5694" spans="1:18" x14ac:dyDescent="0.25">
      <c r="A5694">
        <v>72011400</v>
      </c>
      <c r="B5694" t="s">
        <v>3089</v>
      </c>
      <c r="D5694" t="s">
        <v>3090</v>
      </c>
      <c r="F5694">
        <v>1</v>
      </c>
      <c r="G5694">
        <v>0</v>
      </c>
      <c r="H5694">
        <v>0</v>
      </c>
      <c r="I5694">
        <v>0</v>
      </c>
      <c r="K5694"/>
      <c r="N5694" t="s">
        <v>3091</v>
      </c>
      <c r="O5694" t="s">
        <v>3092</v>
      </c>
      <c r="P5694" t="s">
        <v>3093</v>
      </c>
      <c r="R5694" t="s">
        <v>3094</v>
      </c>
    </row>
    <row r="5695" spans="1:18" x14ac:dyDescent="0.25">
      <c r="A5695">
        <v>72011500</v>
      </c>
      <c r="B5695" t="s">
        <v>3089</v>
      </c>
      <c r="D5695" t="s">
        <v>3090</v>
      </c>
      <c r="F5695">
        <v>1</v>
      </c>
      <c r="G5695">
        <v>0</v>
      </c>
      <c r="H5695">
        <v>1.81785714285714</v>
      </c>
      <c r="I5695">
        <v>1.81785714285714</v>
      </c>
      <c r="K5695"/>
      <c r="N5695" t="s">
        <v>3091</v>
      </c>
      <c r="O5695" t="s">
        <v>3092</v>
      </c>
      <c r="P5695" t="s">
        <v>3093</v>
      </c>
      <c r="R5695" t="s">
        <v>3094</v>
      </c>
    </row>
    <row r="5696" spans="1:18" x14ac:dyDescent="0.25">
      <c r="A5696">
        <v>72011600</v>
      </c>
      <c r="B5696" t="s">
        <v>3089</v>
      </c>
      <c r="D5696" t="s">
        <v>3090</v>
      </c>
      <c r="F5696">
        <v>1</v>
      </c>
      <c r="G5696">
        <v>0</v>
      </c>
      <c r="H5696">
        <v>0</v>
      </c>
      <c r="I5696">
        <v>0</v>
      </c>
      <c r="K5696"/>
      <c r="N5696" t="s">
        <v>3091</v>
      </c>
      <c r="O5696" t="s">
        <v>3092</v>
      </c>
      <c r="P5696" t="s">
        <v>3093</v>
      </c>
      <c r="R5696" t="s">
        <v>3094</v>
      </c>
    </row>
    <row r="5697" spans="1:18" x14ac:dyDescent="0.25">
      <c r="A5697">
        <v>72011700</v>
      </c>
      <c r="B5697" t="s">
        <v>3089</v>
      </c>
      <c r="D5697" t="s">
        <v>3090</v>
      </c>
      <c r="F5697">
        <v>1</v>
      </c>
      <c r="G5697">
        <v>0</v>
      </c>
      <c r="H5697">
        <v>1.4471833333333299</v>
      </c>
      <c r="I5697">
        <v>1.4471833333333299</v>
      </c>
      <c r="K5697"/>
      <c r="N5697" t="s">
        <v>3091</v>
      </c>
      <c r="O5697" t="s">
        <v>3092</v>
      </c>
      <c r="P5697" t="s">
        <v>3093</v>
      </c>
      <c r="R5697" t="s">
        <v>3094</v>
      </c>
    </row>
    <row r="5698" spans="1:18" x14ac:dyDescent="0.25">
      <c r="A5698">
        <v>72011800</v>
      </c>
      <c r="B5698" t="s">
        <v>3089</v>
      </c>
      <c r="D5698" t="s">
        <v>3090</v>
      </c>
      <c r="F5698">
        <v>1</v>
      </c>
      <c r="G5698">
        <v>0</v>
      </c>
      <c r="H5698">
        <v>8</v>
      </c>
      <c r="I5698">
        <v>8</v>
      </c>
      <c r="K5698"/>
      <c r="N5698" t="s">
        <v>3091</v>
      </c>
      <c r="O5698" t="s">
        <v>3092</v>
      </c>
      <c r="P5698" t="s">
        <v>3093</v>
      </c>
      <c r="R5698" t="s">
        <v>3094</v>
      </c>
    </row>
    <row r="5699" spans="1:18" x14ac:dyDescent="0.25">
      <c r="A5699">
        <v>72011900</v>
      </c>
      <c r="B5699" t="s">
        <v>3089</v>
      </c>
      <c r="D5699" t="s">
        <v>3090</v>
      </c>
      <c r="F5699">
        <v>1</v>
      </c>
      <c r="G5699">
        <v>0</v>
      </c>
      <c r="H5699">
        <v>18.119999999999902</v>
      </c>
      <c r="I5699">
        <v>18.119999999999902</v>
      </c>
      <c r="K5699"/>
      <c r="N5699" t="s">
        <v>3091</v>
      </c>
      <c r="O5699" t="s">
        <v>3092</v>
      </c>
      <c r="P5699" t="s">
        <v>3093</v>
      </c>
      <c r="R5699" t="s">
        <v>3094</v>
      </c>
    </row>
    <row r="5700" spans="1:18" x14ac:dyDescent="0.25">
      <c r="A5700">
        <v>72012000</v>
      </c>
      <c r="B5700" t="s">
        <v>3089</v>
      </c>
      <c r="D5700" t="s">
        <v>3090</v>
      </c>
      <c r="F5700">
        <v>1</v>
      </c>
      <c r="G5700">
        <v>0</v>
      </c>
      <c r="H5700">
        <v>60.676521732014002</v>
      </c>
      <c r="I5700">
        <v>60.676521732014002</v>
      </c>
      <c r="K5700"/>
      <c r="N5700" t="s">
        <v>3091</v>
      </c>
      <c r="O5700" t="s">
        <v>3092</v>
      </c>
      <c r="P5700" t="s">
        <v>3093</v>
      </c>
      <c r="R5700" t="s">
        <v>3094</v>
      </c>
    </row>
    <row r="5701" spans="1:18" x14ac:dyDescent="0.25">
      <c r="A5701">
        <v>72012100</v>
      </c>
      <c r="B5701" t="s">
        <v>3089</v>
      </c>
      <c r="D5701" t="s">
        <v>3090</v>
      </c>
      <c r="F5701">
        <v>1</v>
      </c>
      <c r="G5701">
        <v>0</v>
      </c>
      <c r="H5701">
        <v>60.03</v>
      </c>
      <c r="I5701">
        <v>60.03</v>
      </c>
      <c r="K5701"/>
      <c r="N5701" t="s">
        <v>3091</v>
      </c>
      <c r="O5701" t="s">
        <v>3092</v>
      </c>
      <c r="P5701" t="s">
        <v>3093</v>
      </c>
      <c r="R5701" t="s">
        <v>3094</v>
      </c>
    </row>
    <row r="5702" spans="1:18" x14ac:dyDescent="0.25">
      <c r="A5702">
        <v>72012200</v>
      </c>
      <c r="B5702" t="s">
        <v>3089</v>
      </c>
      <c r="D5702" t="s">
        <v>3090</v>
      </c>
      <c r="F5702">
        <v>1</v>
      </c>
      <c r="G5702">
        <v>0</v>
      </c>
      <c r="H5702">
        <v>1.01</v>
      </c>
      <c r="I5702">
        <v>1.01</v>
      </c>
      <c r="K5702"/>
      <c r="N5702" t="s">
        <v>3091</v>
      </c>
      <c r="O5702" t="s">
        <v>3092</v>
      </c>
      <c r="P5702" t="s">
        <v>3093</v>
      </c>
      <c r="R5702" t="s">
        <v>3094</v>
      </c>
    </row>
    <row r="5703" spans="1:18" x14ac:dyDescent="0.25">
      <c r="A5703">
        <v>73000100</v>
      </c>
      <c r="B5703" t="s">
        <v>3089</v>
      </c>
      <c r="D5703" t="s">
        <v>3090</v>
      </c>
      <c r="F5703">
        <v>1</v>
      </c>
      <c r="G5703">
        <v>0</v>
      </c>
      <c r="H5703">
        <v>0</v>
      </c>
      <c r="I5703">
        <v>0</v>
      </c>
      <c r="K5703"/>
      <c r="N5703" t="s">
        <v>3091</v>
      </c>
      <c r="O5703" t="s">
        <v>3092</v>
      </c>
      <c r="P5703" t="s">
        <v>3093</v>
      </c>
      <c r="R5703" t="s">
        <v>3094</v>
      </c>
    </row>
    <row r="5704" spans="1:18" x14ac:dyDescent="0.25">
      <c r="A5704">
        <v>73000400</v>
      </c>
      <c r="B5704" t="s">
        <v>3089</v>
      </c>
      <c r="D5704" t="s">
        <v>3090</v>
      </c>
      <c r="F5704">
        <v>1</v>
      </c>
      <c r="G5704">
        <v>0</v>
      </c>
      <c r="H5704">
        <v>0</v>
      </c>
      <c r="I5704">
        <v>0</v>
      </c>
      <c r="K5704"/>
      <c r="N5704" t="s">
        <v>3091</v>
      </c>
      <c r="O5704" t="s">
        <v>3092</v>
      </c>
      <c r="P5704" t="s">
        <v>3093</v>
      </c>
      <c r="R5704" t="s">
        <v>3094</v>
      </c>
    </row>
    <row r="5705" spans="1:18" x14ac:dyDescent="0.25">
      <c r="A5705">
        <v>73001610</v>
      </c>
      <c r="B5705" t="s">
        <v>3089</v>
      </c>
      <c r="D5705" t="s">
        <v>3090</v>
      </c>
      <c r="F5705">
        <v>1</v>
      </c>
      <c r="G5705">
        <v>0</v>
      </c>
      <c r="H5705">
        <v>0</v>
      </c>
      <c r="I5705"/>
      <c r="K5705"/>
      <c r="N5705" t="s">
        <v>3091</v>
      </c>
      <c r="O5705" t="s">
        <v>3092</v>
      </c>
      <c r="P5705" t="s">
        <v>3093</v>
      </c>
      <c r="R5705" t="s">
        <v>3094</v>
      </c>
    </row>
    <row r="5706" spans="1:18" x14ac:dyDescent="0.25">
      <c r="A5706">
        <v>73002400</v>
      </c>
      <c r="B5706" t="s">
        <v>3089</v>
      </c>
      <c r="D5706" t="s">
        <v>3090</v>
      </c>
      <c r="F5706">
        <v>1</v>
      </c>
      <c r="G5706">
        <v>0</v>
      </c>
      <c r="H5706">
        <v>0.91500000000000004</v>
      </c>
      <c r="I5706">
        <v>0.91500000000000004</v>
      </c>
      <c r="K5706"/>
      <c r="N5706" t="s">
        <v>3091</v>
      </c>
      <c r="O5706" t="s">
        <v>3092</v>
      </c>
      <c r="P5706" t="s">
        <v>3093</v>
      </c>
      <c r="R5706" t="s">
        <v>3094</v>
      </c>
    </row>
    <row r="5707" spans="1:18" x14ac:dyDescent="0.25">
      <c r="A5707">
        <v>73002500</v>
      </c>
      <c r="B5707" t="s">
        <v>3089</v>
      </c>
      <c r="D5707" t="s">
        <v>3090</v>
      </c>
      <c r="F5707">
        <v>1</v>
      </c>
      <c r="G5707">
        <v>0</v>
      </c>
      <c r="H5707">
        <v>1.68333333333333</v>
      </c>
      <c r="I5707">
        <v>1.68333333333333</v>
      </c>
      <c r="K5707"/>
      <c r="N5707" t="s">
        <v>3091</v>
      </c>
      <c r="O5707" t="s">
        <v>3092</v>
      </c>
      <c r="P5707" t="s">
        <v>3093</v>
      </c>
      <c r="R5707" t="s">
        <v>3094</v>
      </c>
    </row>
    <row r="5708" spans="1:18" x14ac:dyDescent="0.25">
      <c r="A5708">
        <v>73003000</v>
      </c>
      <c r="B5708" t="s">
        <v>3089</v>
      </c>
      <c r="D5708" t="s">
        <v>3090</v>
      </c>
      <c r="F5708">
        <v>1</v>
      </c>
      <c r="G5708">
        <v>0</v>
      </c>
      <c r="H5708">
        <v>0.04</v>
      </c>
      <c r="I5708">
        <v>0.04</v>
      </c>
      <c r="K5708"/>
      <c r="N5708" t="s">
        <v>3091</v>
      </c>
      <c r="O5708" t="s">
        <v>3092</v>
      </c>
      <c r="P5708" t="s">
        <v>3093</v>
      </c>
      <c r="R5708" t="s">
        <v>3094</v>
      </c>
    </row>
    <row r="5709" spans="1:18" x14ac:dyDescent="0.25">
      <c r="A5709">
        <v>73006600</v>
      </c>
      <c r="B5709" t="s">
        <v>3089</v>
      </c>
      <c r="D5709" t="s">
        <v>3090</v>
      </c>
      <c r="F5709">
        <v>1</v>
      </c>
      <c r="G5709">
        <v>0</v>
      </c>
      <c r="H5709">
        <v>0</v>
      </c>
      <c r="I5709">
        <v>0</v>
      </c>
      <c r="K5709"/>
      <c r="N5709" t="s">
        <v>3091</v>
      </c>
      <c r="O5709" t="s">
        <v>3092</v>
      </c>
      <c r="P5709" t="s">
        <v>3093</v>
      </c>
      <c r="R5709" t="s">
        <v>3094</v>
      </c>
    </row>
    <row r="5710" spans="1:18" x14ac:dyDescent="0.25">
      <c r="A5710">
        <v>73006700</v>
      </c>
      <c r="B5710" t="s">
        <v>3089</v>
      </c>
      <c r="D5710" t="s">
        <v>3090</v>
      </c>
      <c r="F5710">
        <v>1</v>
      </c>
      <c r="G5710">
        <v>0</v>
      </c>
      <c r="H5710">
        <v>0</v>
      </c>
      <c r="I5710"/>
      <c r="K5710"/>
      <c r="N5710" t="s">
        <v>3091</v>
      </c>
      <c r="O5710" t="s">
        <v>3092</v>
      </c>
      <c r="P5710" t="s">
        <v>3093</v>
      </c>
      <c r="R5710" t="s">
        <v>3094</v>
      </c>
    </row>
    <row r="5711" spans="1:18" x14ac:dyDescent="0.25">
      <c r="A5711">
        <v>73009905</v>
      </c>
      <c r="B5711" t="s">
        <v>3089</v>
      </c>
      <c r="D5711" t="s">
        <v>3090</v>
      </c>
      <c r="F5711">
        <v>1</v>
      </c>
      <c r="G5711">
        <v>0</v>
      </c>
      <c r="H5711">
        <v>0.5</v>
      </c>
      <c r="I5711">
        <v>0.5</v>
      </c>
      <c r="K5711"/>
      <c r="N5711" t="s">
        <v>3091</v>
      </c>
      <c r="O5711" t="s">
        <v>3092</v>
      </c>
      <c r="P5711" t="s">
        <v>3093</v>
      </c>
      <c r="R5711" t="s">
        <v>3094</v>
      </c>
    </row>
    <row r="5712" spans="1:18" x14ac:dyDescent="0.25">
      <c r="A5712">
        <v>73010703</v>
      </c>
      <c r="B5712" t="s">
        <v>3089</v>
      </c>
      <c r="D5712" t="s">
        <v>3090</v>
      </c>
      <c r="F5712">
        <v>1</v>
      </c>
      <c r="G5712">
        <v>0</v>
      </c>
      <c r="H5712">
        <v>0</v>
      </c>
      <c r="I5712">
        <v>0</v>
      </c>
      <c r="K5712"/>
      <c r="N5712" t="s">
        <v>3091</v>
      </c>
      <c r="O5712" t="s">
        <v>3092</v>
      </c>
      <c r="P5712" t="s">
        <v>3093</v>
      </c>
      <c r="R5712" t="s">
        <v>3094</v>
      </c>
    </row>
    <row r="5713" spans="1:18" x14ac:dyDescent="0.25">
      <c r="A5713">
        <v>73012200</v>
      </c>
      <c r="B5713" t="s">
        <v>3089</v>
      </c>
      <c r="D5713" t="s">
        <v>3090</v>
      </c>
      <c r="F5713">
        <v>1</v>
      </c>
      <c r="G5713">
        <v>0</v>
      </c>
      <c r="H5713">
        <v>0.25</v>
      </c>
      <c r="I5713">
        <v>0.25</v>
      </c>
      <c r="K5713"/>
      <c r="N5713" t="s">
        <v>3091</v>
      </c>
      <c r="O5713" t="s">
        <v>3092</v>
      </c>
      <c r="P5713" t="s">
        <v>3093</v>
      </c>
      <c r="R5713" t="s">
        <v>3094</v>
      </c>
    </row>
    <row r="5714" spans="1:18" x14ac:dyDescent="0.25">
      <c r="A5714">
        <v>73012300</v>
      </c>
      <c r="B5714" t="s">
        <v>3089</v>
      </c>
      <c r="D5714" t="s">
        <v>3090</v>
      </c>
      <c r="F5714">
        <v>1</v>
      </c>
      <c r="G5714">
        <v>0</v>
      </c>
      <c r="H5714">
        <v>0.3</v>
      </c>
      <c r="I5714">
        <v>0.3</v>
      </c>
      <c r="K5714"/>
      <c r="N5714" t="s">
        <v>3091</v>
      </c>
      <c r="O5714" t="s">
        <v>3092</v>
      </c>
      <c r="P5714" t="s">
        <v>3093</v>
      </c>
      <c r="R5714" t="s">
        <v>3094</v>
      </c>
    </row>
    <row r="5715" spans="1:18" x14ac:dyDescent="0.25">
      <c r="A5715">
        <v>73012400</v>
      </c>
      <c r="B5715" t="s">
        <v>3089</v>
      </c>
      <c r="D5715" t="s">
        <v>3090</v>
      </c>
      <c r="F5715">
        <v>1</v>
      </c>
      <c r="G5715">
        <v>0</v>
      </c>
      <c r="H5715">
        <v>0.2</v>
      </c>
      <c r="I5715">
        <v>0.2</v>
      </c>
      <c r="K5715"/>
      <c r="N5715" t="s">
        <v>3091</v>
      </c>
      <c r="O5715" t="s">
        <v>3092</v>
      </c>
      <c r="P5715" t="s">
        <v>3093</v>
      </c>
      <c r="R5715" t="s">
        <v>3094</v>
      </c>
    </row>
    <row r="5716" spans="1:18" x14ac:dyDescent="0.25">
      <c r="A5716">
        <v>73012500</v>
      </c>
      <c r="B5716" t="s">
        <v>3089</v>
      </c>
      <c r="D5716" t="s">
        <v>3090</v>
      </c>
      <c r="F5716">
        <v>1</v>
      </c>
      <c r="G5716">
        <v>0</v>
      </c>
      <c r="H5716">
        <v>0.24929185634800199</v>
      </c>
      <c r="I5716">
        <v>0.24929185634800199</v>
      </c>
      <c r="K5716"/>
      <c r="N5716" t="s">
        <v>3091</v>
      </c>
      <c r="O5716" t="s">
        <v>3092</v>
      </c>
      <c r="P5716" t="s">
        <v>3093</v>
      </c>
      <c r="R5716" t="s">
        <v>3094</v>
      </c>
    </row>
    <row r="5717" spans="1:18" x14ac:dyDescent="0.25">
      <c r="A5717">
        <v>73012600</v>
      </c>
      <c r="B5717" t="s">
        <v>3089</v>
      </c>
      <c r="D5717" t="s">
        <v>3090</v>
      </c>
      <c r="F5717">
        <v>1</v>
      </c>
      <c r="G5717">
        <v>0</v>
      </c>
      <c r="H5717">
        <v>0.52500000000000002</v>
      </c>
      <c r="I5717">
        <v>0.52500000000000002</v>
      </c>
      <c r="K5717"/>
      <c r="N5717" t="s">
        <v>3091</v>
      </c>
      <c r="O5717" t="s">
        <v>3092</v>
      </c>
      <c r="P5717" t="s">
        <v>3093</v>
      </c>
      <c r="R5717" t="s">
        <v>3094</v>
      </c>
    </row>
    <row r="5718" spans="1:18" x14ac:dyDescent="0.25">
      <c r="A5718">
        <v>73012700</v>
      </c>
      <c r="B5718" t="s">
        <v>3089</v>
      </c>
      <c r="D5718" t="s">
        <v>3090</v>
      </c>
      <c r="F5718">
        <v>1</v>
      </c>
      <c r="G5718">
        <v>0</v>
      </c>
      <c r="H5718">
        <v>0.69142857142857095</v>
      </c>
      <c r="I5718">
        <v>0.69142857142857095</v>
      </c>
      <c r="K5718"/>
      <c r="N5718" t="s">
        <v>3091</v>
      </c>
      <c r="O5718" t="s">
        <v>3092</v>
      </c>
      <c r="P5718" t="s">
        <v>3093</v>
      </c>
      <c r="R5718" t="s">
        <v>3094</v>
      </c>
    </row>
    <row r="5719" spans="1:18" x14ac:dyDescent="0.25">
      <c r="A5719">
        <v>73012800</v>
      </c>
      <c r="B5719" t="s">
        <v>3089</v>
      </c>
      <c r="D5719" t="s">
        <v>3090</v>
      </c>
      <c r="F5719">
        <v>1</v>
      </c>
      <c r="G5719">
        <v>0</v>
      </c>
      <c r="H5719">
        <v>0.61023622047243997</v>
      </c>
      <c r="I5719">
        <v>0.61023622047243997</v>
      </c>
      <c r="K5719"/>
      <c r="N5719" t="s">
        <v>3091</v>
      </c>
      <c r="O5719" t="s">
        <v>3092</v>
      </c>
      <c r="P5719" t="s">
        <v>3093</v>
      </c>
      <c r="R5719" t="s">
        <v>3094</v>
      </c>
    </row>
    <row r="5720" spans="1:18" x14ac:dyDescent="0.25">
      <c r="A5720">
        <v>73012900</v>
      </c>
      <c r="B5720" t="s">
        <v>3089</v>
      </c>
      <c r="D5720" t="s">
        <v>3090</v>
      </c>
      <c r="F5720">
        <v>1</v>
      </c>
      <c r="G5720">
        <v>0</v>
      </c>
      <c r="H5720">
        <v>0.57835087719298195</v>
      </c>
      <c r="I5720">
        <v>0.57835087719298195</v>
      </c>
      <c r="K5720"/>
      <c r="N5720" t="s">
        <v>3091</v>
      </c>
      <c r="O5720" t="s">
        <v>3092</v>
      </c>
      <c r="P5720" t="s">
        <v>3093</v>
      </c>
      <c r="R5720" t="s">
        <v>3094</v>
      </c>
    </row>
    <row r="5721" spans="1:18" x14ac:dyDescent="0.25">
      <c r="A5721">
        <v>73013000</v>
      </c>
      <c r="B5721" t="s">
        <v>3089</v>
      </c>
      <c r="D5721" t="s">
        <v>3090</v>
      </c>
      <c r="F5721">
        <v>1</v>
      </c>
      <c r="G5721">
        <v>0</v>
      </c>
      <c r="H5721">
        <v>0.04</v>
      </c>
      <c r="I5721">
        <v>0.04</v>
      </c>
      <c r="K5721"/>
      <c r="N5721" t="s">
        <v>3091</v>
      </c>
      <c r="O5721" t="s">
        <v>3092</v>
      </c>
      <c r="P5721" t="s">
        <v>3093</v>
      </c>
      <c r="R5721" t="s">
        <v>3094</v>
      </c>
    </row>
    <row r="5722" spans="1:18" x14ac:dyDescent="0.25">
      <c r="A5722">
        <v>73013100</v>
      </c>
      <c r="B5722" t="s">
        <v>3089</v>
      </c>
      <c r="D5722" t="s">
        <v>3090</v>
      </c>
      <c r="F5722">
        <v>1</v>
      </c>
      <c r="G5722">
        <v>0</v>
      </c>
      <c r="H5722">
        <v>0</v>
      </c>
      <c r="I5722">
        <v>0</v>
      </c>
      <c r="K5722"/>
      <c r="N5722" t="s">
        <v>3091</v>
      </c>
      <c r="O5722" t="s">
        <v>3092</v>
      </c>
      <c r="P5722" t="s">
        <v>3093</v>
      </c>
      <c r="R5722" t="s">
        <v>3094</v>
      </c>
    </row>
    <row r="5723" spans="1:18" x14ac:dyDescent="0.25">
      <c r="A5723">
        <v>73013200</v>
      </c>
      <c r="B5723" t="s">
        <v>3089</v>
      </c>
      <c r="D5723" t="s">
        <v>3090</v>
      </c>
      <c r="F5723">
        <v>1</v>
      </c>
      <c r="G5723">
        <v>0</v>
      </c>
      <c r="H5723">
        <v>1.9013925925925901</v>
      </c>
      <c r="I5723">
        <v>1.9013925925925901</v>
      </c>
      <c r="K5723"/>
      <c r="N5723" t="s">
        <v>3091</v>
      </c>
      <c r="O5723" t="s">
        <v>3092</v>
      </c>
      <c r="P5723" t="s">
        <v>3093</v>
      </c>
      <c r="R5723" t="s">
        <v>3094</v>
      </c>
    </row>
    <row r="5724" spans="1:18" x14ac:dyDescent="0.25">
      <c r="A5724">
        <v>73013300</v>
      </c>
      <c r="B5724" t="s">
        <v>3089</v>
      </c>
      <c r="D5724" t="s">
        <v>3090</v>
      </c>
      <c r="F5724">
        <v>1</v>
      </c>
      <c r="G5724">
        <v>0</v>
      </c>
      <c r="H5724">
        <v>1.6930608695652101</v>
      </c>
      <c r="I5724">
        <v>1.6930608695652101</v>
      </c>
      <c r="K5724"/>
      <c r="N5724" t="s">
        <v>3091</v>
      </c>
      <c r="O5724" t="s">
        <v>3092</v>
      </c>
      <c r="P5724" t="s">
        <v>3093</v>
      </c>
      <c r="R5724" t="s">
        <v>3094</v>
      </c>
    </row>
    <row r="5725" spans="1:18" x14ac:dyDescent="0.25">
      <c r="A5725">
        <v>73013400</v>
      </c>
      <c r="B5725" t="s">
        <v>3089</v>
      </c>
      <c r="D5725" t="s">
        <v>3090</v>
      </c>
      <c r="F5725">
        <v>1</v>
      </c>
      <c r="G5725">
        <v>0</v>
      </c>
      <c r="H5725">
        <v>4.25</v>
      </c>
      <c r="I5725">
        <v>4.25</v>
      </c>
      <c r="K5725"/>
      <c r="N5725" t="s">
        <v>3091</v>
      </c>
      <c r="O5725" t="s">
        <v>3092</v>
      </c>
      <c r="P5725" t="s">
        <v>3093</v>
      </c>
      <c r="R5725" t="s">
        <v>3094</v>
      </c>
    </row>
    <row r="5726" spans="1:18" x14ac:dyDescent="0.25">
      <c r="A5726">
        <v>73013500</v>
      </c>
      <c r="B5726" t="s">
        <v>3089</v>
      </c>
      <c r="D5726" t="s">
        <v>3090</v>
      </c>
      <c r="F5726">
        <v>1</v>
      </c>
      <c r="G5726">
        <v>0</v>
      </c>
      <c r="H5726">
        <v>0.51</v>
      </c>
      <c r="I5726">
        <v>0.51</v>
      </c>
      <c r="K5726"/>
      <c r="N5726" t="s">
        <v>3091</v>
      </c>
      <c r="O5726" t="s">
        <v>3092</v>
      </c>
      <c r="P5726" t="s">
        <v>3093</v>
      </c>
      <c r="R5726" t="s">
        <v>3094</v>
      </c>
    </row>
    <row r="5727" spans="1:18" x14ac:dyDescent="0.25">
      <c r="A5727">
        <v>73013600</v>
      </c>
      <c r="B5727" t="s">
        <v>3089</v>
      </c>
      <c r="D5727" t="s">
        <v>3090</v>
      </c>
      <c r="F5727">
        <v>1</v>
      </c>
      <c r="G5727">
        <v>0</v>
      </c>
      <c r="H5727">
        <v>0.36209999999999998</v>
      </c>
      <c r="I5727">
        <v>0.36209999999999998</v>
      </c>
      <c r="K5727"/>
      <c r="N5727" t="s">
        <v>3091</v>
      </c>
      <c r="O5727" t="s">
        <v>3092</v>
      </c>
      <c r="P5727" t="s">
        <v>3093</v>
      </c>
      <c r="R5727" t="s">
        <v>3094</v>
      </c>
    </row>
    <row r="5728" spans="1:18" x14ac:dyDescent="0.25">
      <c r="A5728">
        <v>73013700</v>
      </c>
      <c r="B5728" t="s">
        <v>3089</v>
      </c>
      <c r="D5728" t="s">
        <v>3090</v>
      </c>
      <c r="F5728">
        <v>1</v>
      </c>
      <c r="G5728">
        <v>0</v>
      </c>
      <c r="H5728">
        <v>1.6</v>
      </c>
      <c r="I5728">
        <v>1.6</v>
      </c>
      <c r="K5728"/>
      <c r="N5728" t="s">
        <v>3091</v>
      </c>
      <c r="O5728" t="s">
        <v>3092</v>
      </c>
      <c r="P5728" t="s">
        <v>3093</v>
      </c>
      <c r="R5728" t="s">
        <v>3094</v>
      </c>
    </row>
    <row r="5729" spans="1:18" x14ac:dyDescent="0.25">
      <c r="A5729">
        <v>73013800</v>
      </c>
      <c r="B5729" t="s">
        <v>3089</v>
      </c>
      <c r="D5729" t="s">
        <v>3090</v>
      </c>
      <c r="F5729">
        <v>1</v>
      </c>
      <c r="G5729">
        <v>0</v>
      </c>
      <c r="H5729">
        <v>0.7</v>
      </c>
      <c r="I5729">
        <v>0.7</v>
      </c>
      <c r="K5729"/>
      <c r="N5729" t="s">
        <v>3091</v>
      </c>
      <c r="O5729" t="s">
        <v>3092</v>
      </c>
      <c r="P5729" t="s">
        <v>3093</v>
      </c>
      <c r="R5729" t="s">
        <v>3094</v>
      </c>
    </row>
    <row r="5730" spans="1:18" x14ac:dyDescent="0.25">
      <c r="A5730">
        <v>73013900</v>
      </c>
      <c r="B5730" t="s">
        <v>3089</v>
      </c>
      <c r="D5730" t="s">
        <v>3090</v>
      </c>
      <c r="F5730">
        <v>1</v>
      </c>
      <c r="G5730">
        <v>0</v>
      </c>
      <c r="H5730">
        <v>0.45</v>
      </c>
      <c r="I5730">
        <v>0.45</v>
      </c>
      <c r="K5730"/>
      <c r="N5730" t="s">
        <v>3091</v>
      </c>
      <c r="O5730" t="s">
        <v>3092</v>
      </c>
      <c r="P5730" t="s">
        <v>3093</v>
      </c>
      <c r="R5730" t="s">
        <v>3094</v>
      </c>
    </row>
    <row r="5731" spans="1:18" x14ac:dyDescent="0.25">
      <c r="A5731">
        <v>73014000</v>
      </c>
      <c r="B5731" t="s">
        <v>3089</v>
      </c>
      <c r="D5731" t="s">
        <v>3090</v>
      </c>
      <c r="F5731">
        <v>1</v>
      </c>
      <c r="G5731">
        <v>0</v>
      </c>
      <c r="H5731">
        <v>0.52</v>
      </c>
      <c r="I5731">
        <v>0.52</v>
      </c>
      <c r="K5731"/>
      <c r="N5731" t="s">
        <v>3091</v>
      </c>
      <c r="O5731" t="s">
        <v>3092</v>
      </c>
      <c r="P5731" t="s">
        <v>3093</v>
      </c>
      <c r="R5731" t="s">
        <v>3094</v>
      </c>
    </row>
    <row r="5732" spans="1:18" x14ac:dyDescent="0.25">
      <c r="A5732">
        <v>73014100</v>
      </c>
      <c r="B5732" t="s">
        <v>3089</v>
      </c>
      <c r="D5732" t="s">
        <v>3090</v>
      </c>
      <c r="F5732">
        <v>1</v>
      </c>
      <c r="G5732">
        <v>0</v>
      </c>
      <c r="H5732">
        <v>0.45</v>
      </c>
      <c r="I5732">
        <v>0.45</v>
      </c>
      <c r="K5732"/>
      <c r="N5732" t="s">
        <v>3091</v>
      </c>
      <c r="O5732" t="s">
        <v>3092</v>
      </c>
      <c r="P5732" t="s">
        <v>3093</v>
      </c>
      <c r="R5732" t="s">
        <v>3094</v>
      </c>
    </row>
    <row r="5733" spans="1:18" x14ac:dyDescent="0.25">
      <c r="A5733">
        <v>73014200</v>
      </c>
      <c r="B5733" t="s">
        <v>3089</v>
      </c>
      <c r="D5733" t="s">
        <v>3090</v>
      </c>
      <c r="F5733">
        <v>1</v>
      </c>
      <c r="G5733">
        <v>0</v>
      </c>
      <c r="H5733">
        <v>0.25</v>
      </c>
      <c r="I5733">
        <v>0.25</v>
      </c>
      <c r="K5733"/>
      <c r="N5733" t="s">
        <v>3091</v>
      </c>
      <c r="O5733" t="s">
        <v>3092</v>
      </c>
      <c r="P5733" t="s">
        <v>3093</v>
      </c>
      <c r="R5733" t="s">
        <v>3094</v>
      </c>
    </row>
    <row r="5734" spans="1:18" x14ac:dyDescent="0.25">
      <c r="A5734">
        <v>73014300</v>
      </c>
      <c r="B5734" t="s">
        <v>3089</v>
      </c>
      <c r="D5734" t="s">
        <v>3090</v>
      </c>
      <c r="F5734">
        <v>1</v>
      </c>
      <c r="G5734">
        <v>0</v>
      </c>
      <c r="H5734">
        <v>0.52</v>
      </c>
      <c r="I5734">
        <v>0.52</v>
      </c>
      <c r="K5734"/>
      <c r="N5734" t="s">
        <v>3091</v>
      </c>
      <c r="O5734" t="s">
        <v>3092</v>
      </c>
      <c r="P5734" t="s">
        <v>3093</v>
      </c>
      <c r="R5734" t="s">
        <v>3094</v>
      </c>
    </row>
    <row r="5735" spans="1:18" x14ac:dyDescent="0.25">
      <c r="A5735">
        <v>73014500</v>
      </c>
      <c r="B5735" t="s">
        <v>3089</v>
      </c>
      <c r="D5735" t="s">
        <v>3090</v>
      </c>
      <c r="F5735">
        <v>1</v>
      </c>
      <c r="G5735">
        <v>0</v>
      </c>
      <c r="H5735">
        <v>0.57999999999999996</v>
      </c>
      <c r="I5735">
        <v>0.57999999999999996</v>
      </c>
      <c r="K5735"/>
      <c r="N5735" t="s">
        <v>3091</v>
      </c>
      <c r="O5735" t="s">
        <v>3092</v>
      </c>
      <c r="P5735" t="s">
        <v>3093</v>
      </c>
      <c r="R5735" t="s">
        <v>3094</v>
      </c>
    </row>
    <row r="5736" spans="1:18" x14ac:dyDescent="0.25">
      <c r="A5736">
        <v>73014600</v>
      </c>
      <c r="B5736" t="s">
        <v>3089</v>
      </c>
      <c r="D5736" t="s">
        <v>3090</v>
      </c>
      <c r="F5736">
        <v>1</v>
      </c>
      <c r="G5736">
        <v>0</v>
      </c>
      <c r="H5736">
        <v>0</v>
      </c>
      <c r="I5736">
        <v>0</v>
      </c>
      <c r="K5736"/>
      <c r="N5736" t="s">
        <v>3091</v>
      </c>
      <c r="O5736" t="s">
        <v>3092</v>
      </c>
      <c r="P5736" t="s">
        <v>3093</v>
      </c>
      <c r="R5736" t="s">
        <v>3094</v>
      </c>
    </row>
    <row r="5737" spans="1:18" x14ac:dyDescent="0.25">
      <c r="A5737">
        <v>73014900</v>
      </c>
      <c r="B5737" t="s">
        <v>3089</v>
      </c>
      <c r="D5737" t="s">
        <v>3090</v>
      </c>
      <c r="F5737">
        <v>1</v>
      </c>
      <c r="G5737">
        <v>0</v>
      </c>
      <c r="H5737">
        <v>0.02</v>
      </c>
      <c r="I5737">
        <v>0.02</v>
      </c>
      <c r="K5737"/>
      <c r="N5737" t="s">
        <v>3091</v>
      </c>
      <c r="O5737" t="s">
        <v>3092</v>
      </c>
      <c r="P5737" t="s">
        <v>3093</v>
      </c>
      <c r="R5737" t="s">
        <v>3094</v>
      </c>
    </row>
    <row r="5738" spans="1:18" x14ac:dyDescent="0.25">
      <c r="A5738">
        <v>73015000</v>
      </c>
      <c r="B5738" t="s">
        <v>3089</v>
      </c>
      <c r="D5738" t="s">
        <v>3090</v>
      </c>
      <c r="F5738">
        <v>1</v>
      </c>
      <c r="G5738">
        <v>0</v>
      </c>
      <c r="H5738">
        <v>0.28960000000000002</v>
      </c>
      <c r="I5738">
        <v>0.28960000000000002</v>
      </c>
      <c r="K5738"/>
      <c r="N5738" t="s">
        <v>3091</v>
      </c>
      <c r="O5738" t="s">
        <v>3092</v>
      </c>
      <c r="P5738" t="s">
        <v>3093</v>
      </c>
      <c r="R5738" t="s">
        <v>3094</v>
      </c>
    </row>
    <row r="5739" spans="1:18" x14ac:dyDescent="0.25">
      <c r="A5739">
        <v>73015100</v>
      </c>
      <c r="B5739" t="s">
        <v>3089</v>
      </c>
      <c r="D5739" t="s">
        <v>3090</v>
      </c>
      <c r="F5739">
        <v>1</v>
      </c>
      <c r="G5739">
        <v>0</v>
      </c>
      <c r="H5739">
        <v>0.72409999999999997</v>
      </c>
      <c r="I5739">
        <v>0.72409999999999997</v>
      </c>
      <c r="K5739"/>
      <c r="N5739" t="s">
        <v>3091</v>
      </c>
      <c r="O5739" t="s">
        <v>3092</v>
      </c>
      <c r="P5739" t="s">
        <v>3093</v>
      </c>
      <c r="R5739" t="s">
        <v>3094</v>
      </c>
    </row>
    <row r="5740" spans="1:18" x14ac:dyDescent="0.25">
      <c r="A5740">
        <v>73015200</v>
      </c>
      <c r="B5740" t="s">
        <v>3089</v>
      </c>
      <c r="D5740" t="s">
        <v>3090</v>
      </c>
      <c r="F5740">
        <v>1</v>
      </c>
      <c r="G5740">
        <v>0</v>
      </c>
      <c r="H5740">
        <v>0.72409999999999997</v>
      </c>
      <c r="I5740">
        <v>0.72409999999999997</v>
      </c>
      <c r="K5740"/>
      <c r="N5740" t="s">
        <v>3091</v>
      </c>
      <c r="O5740" t="s">
        <v>3092</v>
      </c>
      <c r="P5740" t="s">
        <v>3093</v>
      </c>
      <c r="R5740" t="s">
        <v>3094</v>
      </c>
    </row>
    <row r="5741" spans="1:18" x14ac:dyDescent="0.25">
      <c r="A5741">
        <v>73015800</v>
      </c>
      <c r="B5741" t="s">
        <v>3089</v>
      </c>
      <c r="D5741" t="s">
        <v>3090</v>
      </c>
      <c r="F5741">
        <v>1</v>
      </c>
      <c r="G5741">
        <v>0</v>
      </c>
      <c r="H5741">
        <v>8.0000000000000002E-3</v>
      </c>
      <c r="I5741">
        <v>8.0000000000000002E-3</v>
      </c>
      <c r="K5741"/>
      <c r="N5741" t="s">
        <v>3091</v>
      </c>
      <c r="O5741" t="s">
        <v>3092</v>
      </c>
      <c r="P5741" t="s">
        <v>3093</v>
      </c>
      <c r="R5741" t="s">
        <v>3094</v>
      </c>
    </row>
    <row r="5742" spans="1:18" x14ac:dyDescent="0.25">
      <c r="A5742">
        <v>73016300</v>
      </c>
      <c r="B5742" t="s">
        <v>3089</v>
      </c>
      <c r="D5742" t="s">
        <v>3090</v>
      </c>
      <c r="F5742">
        <v>1</v>
      </c>
      <c r="G5742">
        <v>0</v>
      </c>
      <c r="H5742">
        <v>1.4</v>
      </c>
      <c r="I5742">
        <v>1.4</v>
      </c>
      <c r="K5742"/>
      <c r="N5742" t="s">
        <v>3091</v>
      </c>
      <c r="O5742" t="s">
        <v>3092</v>
      </c>
      <c r="P5742" t="s">
        <v>3093</v>
      </c>
      <c r="R5742" t="s">
        <v>3094</v>
      </c>
    </row>
    <row r="5743" spans="1:18" x14ac:dyDescent="0.25">
      <c r="A5743">
        <v>73016400</v>
      </c>
      <c r="B5743" t="s">
        <v>3089</v>
      </c>
      <c r="D5743" t="s">
        <v>3090</v>
      </c>
      <c r="F5743">
        <v>1</v>
      </c>
      <c r="G5743">
        <v>0</v>
      </c>
      <c r="H5743">
        <v>4.5999999999999996</v>
      </c>
      <c r="I5743">
        <v>4.5999999999999996</v>
      </c>
      <c r="K5743"/>
      <c r="N5743" t="s">
        <v>3091</v>
      </c>
      <c r="O5743" t="s">
        <v>3092</v>
      </c>
      <c r="P5743" t="s">
        <v>3093</v>
      </c>
      <c r="R5743" t="s">
        <v>3094</v>
      </c>
    </row>
    <row r="5744" spans="1:18" x14ac:dyDescent="0.25">
      <c r="A5744">
        <v>73020100</v>
      </c>
      <c r="B5744" t="s">
        <v>3089</v>
      </c>
      <c r="D5744" t="s">
        <v>3090</v>
      </c>
      <c r="F5744">
        <v>1</v>
      </c>
      <c r="G5744">
        <v>0</v>
      </c>
      <c r="H5744">
        <v>0.11</v>
      </c>
      <c r="I5744">
        <v>0.11</v>
      </c>
      <c r="K5744"/>
      <c r="N5744" t="s">
        <v>3091</v>
      </c>
      <c r="O5744" t="s">
        <v>3092</v>
      </c>
      <c r="P5744" t="s">
        <v>3093</v>
      </c>
      <c r="R5744" t="s">
        <v>3094</v>
      </c>
    </row>
    <row r="5745" spans="1:18" x14ac:dyDescent="0.25">
      <c r="A5745">
        <v>73093200</v>
      </c>
      <c r="B5745" t="s">
        <v>3089</v>
      </c>
      <c r="D5745" t="s">
        <v>3090</v>
      </c>
      <c r="F5745">
        <v>1</v>
      </c>
      <c r="G5745">
        <v>0</v>
      </c>
      <c r="H5745">
        <v>0.22758983833718199</v>
      </c>
      <c r="I5745">
        <v>0.22758983833718199</v>
      </c>
      <c r="K5745"/>
      <c r="N5745" t="s">
        <v>3091</v>
      </c>
      <c r="O5745" t="s">
        <v>3092</v>
      </c>
      <c r="P5745" t="s">
        <v>3093</v>
      </c>
      <c r="R5745" t="s">
        <v>3094</v>
      </c>
    </row>
    <row r="5746" spans="1:18" x14ac:dyDescent="0.25">
      <c r="A5746">
        <v>73093400</v>
      </c>
      <c r="B5746" t="s">
        <v>3089</v>
      </c>
      <c r="D5746" t="s">
        <v>3090</v>
      </c>
      <c r="F5746">
        <v>1</v>
      </c>
      <c r="G5746">
        <v>0</v>
      </c>
      <c r="H5746">
        <v>0.6</v>
      </c>
      <c r="I5746">
        <v>0.6</v>
      </c>
      <c r="K5746"/>
      <c r="N5746" t="s">
        <v>3091</v>
      </c>
      <c r="O5746" t="s">
        <v>3092</v>
      </c>
      <c r="P5746" t="s">
        <v>3093</v>
      </c>
      <c r="R5746" t="s">
        <v>3094</v>
      </c>
    </row>
    <row r="5747" spans="1:18" x14ac:dyDescent="0.25">
      <c r="A5747">
        <v>73093500</v>
      </c>
      <c r="B5747" t="s">
        <v>3089</v>
      </c>
      <c r="D5747" t="s">
        <v>3090</v>
      </c>
      <c r="F5747">
        <v>1</v>
      </c>
      <c r="G5747">
        <v>0</v>
      </c>
      <c r="H5747">
        <v>6.5</v>
      </c>
      <c r="I5747">
        <v>6.5</v>
      </c>
      <c r="K5747"/>
      <c r="N5747" t="s">
        <v>3091</v>
      </c>
      <c r="O5747" t="s">
        <v>3092</v>
      </c>
      <c r="P5747" t="s">
        <v>3093</v>
      </c>
      <c r="R5747" t="s">
        <v>3094</v>
      </c>
    </row>
    <row r="5748" spans="1:18" x14ac:dyDescent="0.25">
      <c r="A5748">
        <v>73093600</v>
      </c>
      <c r="B5748" t="s">
        <v>3089</v>
      </c>
      <c r="D5748" t="s">
        <v>3090</v>
      </c>
      <c r="F5748">
        <v>1</v>
      </c>
      <c r="G5748">
        <v>0</v>
      </c>
      <c r="H5748">
        <v>1.1000000000000001</v>
      </c>
      <c r="I5748">
        <v>1.1000000000000001</v>
      </c>
      <c r="K5748"/>
      <c r="N5748" t="s">
        <v>3091</v>
      </c>
      <c r="O5748" t="s">
        <v>3092</v>
      </c>
      <c r="P5748" t="s">
        <v>3093</v>
      </c>
      <c r="R5748" t="s">
        <v>3094</v>
      </c>
    </row>
    <row r="5749" spans="1:18" x14ac:dyDescent="0.25">
      <c r="A5749">
        <v>73093601</v>
      </c>
      <c r="B5749" t="s">
        <v>3089</v>
      </c>
      <c r="D5749" t="s">
        <v>3090</v>
      </c>
      <c r="F5749">
        <v>1</v>
      </c>
      <c r="G5749">
        <v>0</v>
      </c>
      <c r="H5749">
        <v>8.5196666666666605</v>
      </c>
      <c r="I5749">
        <v>8.5196666666666605</v>
      </c>
      <c r="K5749"/>
      <c r="N5749" t="s">
        <v>3091</v>
      </c>
      <c r="O5749" t="s">
        <v>3092</v>
      </c>
      <c r="P5749" t="s">
        <v>3093</v>
      </c>
      <c r="R5749" t="s">
        <v>3094</v>
      </c>
    </row>
    <row r="5750" spans="1:18" x14ac:dyDescent="0.25">
      <c r="A5750">
        <v>73093700</v>
      </c>
      <c r="B5750" t="s">
        <v>3089</v>
      </c>
      <c r="D5750" t="s">
        <v>3090</v>
      </c>
      <c r="F5750">
        <v>1</v>
      </c>
      <c r="G5750">
        <v>0</v>
      </c>
      <c r="H5750">
        <v>0.88480000000000003</v>
      </c>
      <c r="I5750">
        <v>0.88480000000000003</v>
      </c>
      <c r="K5750"/>
      <c r="N5750" t="s">
        <v>3091</v>
      </c>
      <c r="O5750" t="s">
        <v>3092</v>
      </c>
      <c r="P5750" t="s">
        <v>3093</v>
      </c>
      <c r="R5750" t="s">
        <v>3094</v>
      </c>
    </row>
    <row r="5751" spans="1:18" x14ac:dyDescent="0.25">
      <c r="A5751">
        <v>73093800</v>
      </c>
      <c r="B5751" t="s">
        <v>3089</v>
      </c>
      <c r="D5751" t="s">
        <v>3090</v>
      </c>
      <c r="F5751">
        <v>1</v>
      </c>
      <c r="G5751">
        <v>0</v>
      </c>
      <c r="H5751">
        <v>3</v>
      </c>
      <c r="I5751">
        <v>3</v>
      </c>
      <c r="K5751"/>
      <c r="N5751" t="s">
        <v>3091</v>
      </c>
      <c r="O5751" t="s">
        <v>3092</v>
      </c>
      <c r="P5751" t="s">
        <v>3093</v>
      </c>
      <c r="R5751" t="s">
        <v>3094</v>
      </c>
    </row>
    <row r="5752" spans="1:18" x14ac:dyDescent="0.25">
      <c r="A5752">
        <v>73093900</v>
      </c>
      <c r="B5752" t="s">
        <v>3089</v>
      </c>
      <c r="D5752" t="s">
        <v>3090</v>
      </c>
      <c r="F5752">
        <v>1</v>
      </c>
      <c r="G5752">
        <v>0</v>
      </c>
      <c r="H5752">
        <v>0</v>
      </c>
      <c r="I5752">
        <v>0</v>
      </c>
      <c r="K5752"/>
      <c r="N5752" t="s">
        <v>3091</v>
      </c>
      <c r="O5752" t="s">
        <v>3092</v>
      </c>
      <c r="P5752" t="s">
        <v>3093</v>
      </c>
      <c r="R5752" t="s">
        <v>3094</v>
      </c>
    </row>
    <row r="5753" spans="1:18" x14ac:dyDescent="0.25">
      <c r="A5753">
        <v>73094000</v>
      </c>
      <c r="B5753" t="s">
        <v>3089</v>
      </c>
      <c r="D5753" t="s">
        <v>3090</v>
      </c>
      <c r="F5753">
        <v>1</v>
      </c>
      <c r="G5753">
        <v>0</v>
      </c>
      <c r="H5753">
        <v>0.35</v>
      </c>
      <c r="I5753">
        <v>0.35</v>
      </c>
      <c r="K5753"/>
      <c r="N5753" t="s">
        <v>3091</v>
      </c>
      <c r="O5753" t="s">
        <v>3092</v>
      </c>
      <c r="P5753" t="s">
        <v>3093</v>
      </c>
      <c r="R5753" t="s">
        <v>3094</v>
      </c>
    </row>
    <row r="5754" spans="1:18" x14ac:dyDescent="0.25">
      <c r="A5754">
        <v>73094100</v>
      </c>
      <c r="B5754" t="s">
        <v>3089</v>
      </c>
      <c r="D5754" t="s">
        <v>3090</v>
      </c>
      <c r="F5754">
        <v>1</v>
      </c>
      <c r="G5754">
        <v>0</v>
      </c>
      <c r="H5754">
        <v>0.45</v>
      </c>
      <c r="I5754">
        <v>0.45</v>
      </c>
      <c r="K5754"/>
      <c r="N5754" t="s">
        <v>3091</v>
      </c>
      <c r="O5754" t="s">
        <v>3092</v>
      </c>
      <c r="P5754" t="s">
        <v>3093</v>
      </c>
      <c r="R5754" t="s">
        <v>3094</v>
      </c>
    </row>
    <row r="5755" spans="1:18" x14ac:dyDescent="0.25">
      <c r="A5755">
        <v>73094200</v>
      </c>
      <c r="B5755" t="s">
        <v>3089</v>
      </c>
      <c r="D5755" t="s">
        <v>3090</v>
      </c>
      <c r="F5755">
        <v>1</v>
      </c>
      <c r="G5755">
        <v>0</v>
      </c>
      <c r="H5755">
        <v>0.53958823529411704</v>
      </c>
      <c r="I5755">
        <v>0.53958823529411704</v>
      </c>
      <c r="K5755"/>
      <c r="N5755" t="s">
        <v>3091</v>
      </c>
      <c r="O5755" t="s">
        <v>3092</v>
      </c>
      <c r="P5755" t="s">
        <v>3093</v>
      </c>
      <c r="R5755" t="s">
        <v>3094</v>
      </c>
    </row>
    <row r="5756" spans="1:18" x14ac:dyDescent="0.25">
      <c r="A5756">
        <v>73094300</v>
      </c>
      <c r="B5756" t="s">
        <v>3089</v>
      </c>
      <c r="D5756" t="s">
        <v>3090</v>
      </c>
      <c r="F5756">
        <v>1</v>
      </c>
      <c r="G5756">
        <v>0</v>
      </c>
      <c r="H5756">
        <v>0.48571428571428499</v>
      </c>
      <c r="I5756">
        <v>0.48571428571428499</v>
      </c>
      <c r="K5756"/>
      <c r="N5756" t="s">
        <v>3091</v>
      </c>
      <c r="O5756" t="s">
        <v>3092</v>
      </c>
      <c r="P5756" t="s">
        <v>3093</v>
      </c>
      <c r="R5756" t="s">
        <v>3094</v>
      </c>
    </row>
    <row r="5757" spans="1:18" x14ac:dyDescent="0.25">
      <c r="A5757">
        <v>73094400</v>
      </c>
      <c r="B5757" t="s">
        <v>3089</v>
      </c>
      <c r="D5757" t="s">
        <v>3090</v>
      </c>
      <c r="F5757">
        <v>1</v>
      </c>
      <c r="G5757">
        <v>0</v>
      </c>
      <c r="H5757">
        <v>4.25</v>
      </c>
      <c r="I5757">
        <v>4.25</v>
      </c>
      <c r="K5757"/>
      <c r="N5757" t="s">
        <v>3091</v>
      </c>
      <c r="O5757" t="s">
        <v>3092</v>
      </c>
      <c r="P5757" t="s">
        <v>3093</v>
      </c>
      <c r="R5757" t="s">
        <v>3094</v>
      </c>
    </row>
    <row r="5758" spans="1:18" x14ac:dyDescent="0.25">
      <c r="A5758">
        <v>73094500</v>
      </c>
      <c r="B5758" t="s">
        <v>3089</v>
      </c>
      <c r="D5758" t="s">
        <v>3090</v>
      </c>
      <c r="F5758">
        <v>1</v>
      </c>
      <c r="G5758">
        <v>0</v>
      </c>
      <c r="H5758">
        <v>0</v>
      </c>
      <c r="I5758"/>
      <c r="K5758"/>
      <c r="N5758" t="s">
        <v>3091</v>
      </c>
      <c r="O5758" t="s">
        <v>3092</v>
      </c>
      <c r="P5758" t="s">
        <v>3093</v>
      </c>
      <c r="R5758" t="s">
        <v>3094</v>
      </c>
    </row>
    <row r="5759" spans="1:18" x14ac:dyDescent="0.25">
      <c r="A5759">
        <v>73094600</v>
      </c>
      <c r="B5759" t="s">
        <v>3089</v>
      </c>
      <c r="D5759" t="s">
        <v>3090</v>
      </c>
      <c r="F5759">
        <v>1</v>
      </c>
      <c r="G5759">
        <v>0</v>
      </c>
      <c r="H5759">
        <v>0.15</v>
      </c>
      <c r="I5759">
        <v>0.15</v>
      </c>
      <c r="K5759"/>
      <c r="N5759" t="s">
        <v>3091</v>
      </c>
      <c r="O5759" t="s">
        <v>3092</v>
      </c>
      <c r="P5759" t="s">
        <v>3093</v>
      </c>
      <c r="R5759" t="s">
        <v>3094</v>
      </c>
    </row>
    <row r="5760" spans="1:18" x14ac:dyDescent="0.25">
      <c r="A5760">
        <v>73094700</v>
      </c>
      <c r="B5760" t="s">
        <v>3089</v>
      </c>
      <c r="D5760" t="s">
        <v>3090</v>
      </c>
      <c r="F5760">
        <v>1</v>
      </c>
      <c r="G5760">
        <v>0</v>
      </c>
      <c r="H5760">
        <v>0</v>
      </c>
      <c r="I5760"/>
      <c r="K5760"/>
      <c r="N5760" t="s">
        <v>3091</v>
      </c>
      <c r="O5760" t="s">
        <v>3092</v>
      </c>
      <c r="P5760" t="s">
        <v>3093</v>
      </c>
      <c r="R5760" t="s">
        <v>3094</v>
      </c>
    </row>
    <row r="5761" spans="1:18" x14ac:dyDescent="0.25">
      <c r="A5761">
        <v>73094800</v>
      </c>
      <c r="B5761" t="s">
        <v>3089</v>
      </c>
      <c r="D5761" t="s">
        <v>3090</v>
      </c>
      <c r="F5761">
        <v>1</v>
      </c>
      <c r="G5761">
        <v>0</v>
      </c>
      <c r="H5761">
        <v>5.75</v>
      </c>
      <c r="I5761">
        <v>5.75</v>
      </c>
      <c r="K5761"/>
      <c r="N5761" t="s">
        <v>3091</v>
      </c>
      <c r="O5761" t="s">
        <v>3092</v>
      </c>
      <c r="P5761" t="s">
        <v>3093</v>
      </c>
      <c r="R5761" t="s">
        <v>3094</v>
      </c>
    </row>
    <row r="5762" spans="1:18" x14ac:dyDescent="0.25">
      <c r="A5762">
        <v>73095100</v>
      </c>
      <c r="B5762" t="s">
        <v>3089</v>
      </c>
      <c r="D5762" t="s">
        <v>3090</v>
      </c>
      <c r="F5762">
        <v>1</v>
      </c>
      <c r="G5762">
        <v>0</v>
      </c>
      <c r="H5762">
        <v>2.9</v>
      </c>
      <c r="I5762">
        <v>2.9</v>
      </c>
      <c r="K5762"/>
      <c r="N5762" t="s">
        <v>3091</v>
      </c>
      <c r="O5762" t="s">
        <v>3092</v>
      </c>
      <c r="P5762" t="s">
        <v>3093</v>
      </c>
      <c r="R5762" t="s">
        <v>3094</v>
      </c>
    </row>
    <row r="5763" spans="1:18" x14ac:dyDescent="0.25">
      <c r="A5763">
        <v>73096300</v>
      </c>
      <c r="B5763" t="s">
        <v>3089</v>
      </c>
      <c r="D5763" t="s">
        <v>3090</v>
      </c>
      <c r="F5763">
        <v>1</v>
      </c>
      <c r="G5763">
        <v>0</v>
      </c>
      <c r="H5763">
        <v>6.6</v>
      </c>
      <c r="I5763">
        <v>6.6</v>
      </c>
      <c r="K5763"/>
      <c r="N5763" t="s">
        <v>3091</v>
      </c>
      <c r="O5763" t="s">
        <v>3092</v>
      </c>
      <c r="P5763" t="s">
        <v>3093</v>
      </c>
      <c r="R5763" t="s">
        <v>3094</v>
      </c>
    </row>
    <row r="5764" spans="1:18" x14ac:dyDescent="0.25">
      <c r="A5764">
        <v>73096400</v>
      </c>
      <c r="B5764" t="s">
        <v>3089</v>
      </c>
      <c r="D5764" t="s">
        <v>3090</v>
      </c>
      <c r="F5764">
        <v>1</v>
      </c>
      <c r="G5764">
        <v>0</v>
      </c>
      <c r="H5764">
        <v>0.48</v>
      </c>
      <c r="I5764">
        <v>0.48</v>
      </c>
      <c r="K5764"/>
      <c r="N5764" t="s">
        <v>3091</v>
      </c>
      <c r="O5764" t="s">
        <v>3092</v>
      </c>
      <c r="P5764" t="s">
        <v>3093</v>
      </c>
      <c r="R5764" t="s">
        <v>3094</v>
      </c>
    </row>
    <row r="5765" spans="1:18" x14ac:dyDescent="0.25">
      <c r="A5765">
        <v>73096500</v>
      </c>
      <c r="B5765" t="s">
        <v>3089</v>
      </c>
      <c r="D5765" t="s">
        <v>3090</v>
      </c>
      <c r="F5765">
        <v>1</v>
      </c>
      <c r="G5765">
        <v>0</v>
      </c>
      <c r="H5765">
        <v>0.48</v>
      </c>
      <c r="I5765">
        <v>0.48</v>
      </c>
      <c r="K5765"/>
      <c r="N5765" t="s">
        <v>3091</v>
      </c>
      <c r="O5765" t="s">
        <v>3092</v>
      </c>
      <c r="P5765" t="s">
        <v>3093</v>
      </c>
      <c r="R5765" t="s">
        <v>3094</v>
      </c>
    </row>
    <row r="5766" spans="1:18" x14ac:dyDescent="0.25">
      <c r="A5766">
        <v>73096700</v>
      </c>
      <c r="B5766" t="s">
        <v>3089</v>
      </c>
      <c r="D5766" t="s">
        <v>3090</v>
      </c>
      <c r="F5766">
        <v>1</v>
      </c>
      <c r="G5766">
        <v>0</v>
      </c>
      <c r="H5766">
        <v>0</v>
      </c>
      <c r="I5766"/>
      <c r="K5766"/>
      <c r="N5766" t="s">
        <v>3091</v>
      </c>
      <c r="O5766" t="s">
        <v>3092</v>
      </c>
      <c r="P5766" t="s">
        <v>3093</v>
      </c>
      <c r="R5766" t="s">
        <v>3094</v>
      </c>
    </row>
    <row r="5767" spans="1:18" x14ac:dyDescent="0.25">
      <c r="A5767">
        <v>73096800</v>
      </c>
      <c r="B5767" t="s">
        <v>3089</v>
      </c>
      <c r="D5767" t="s">
        <v>3090</v>
      </c>
      <c r="F5767">
        <v>1</v>
      </c>
      <c r="G5767">
        <v>0</v>
      </c>
      <c r="H5767">
        <v>0</v>
      </c>
      <c r="I5767"/>
      <c r="K5767"/>
      <c r="N5767" t="s">
        <v>3091</v>
      </c>
      <c r="O5767" t="s">
        <v>3092</v>
      </c>
      <c r="P5767" t="s">
        <v>3093</v>
      </c>
      <c r="R5767" t="s">
        <v>3094</v>
      </c>
    </row>
    <row r="5768" spans="1:18" x14ac:dyDescent="0.25">
      <c r="A5768">
        <v>73097300</v>
      </c>
      <c r="B5768" t="s">
        <v>3089</v>
      </c>
      <c r="D5768" t="s">
        <v>3090</v>
      </c>
      <c r="F5768">
        <v>1</v>
      </c>
      <c r="G5768">
        <v>0</v>
      </c>
      <c r="H5768">
        <v>0</v>
      </c>
      <c r="I5768"/>
      <c r="K5768"/>
      <c r="N5768" t="s">
        <v>3091</v>
      </c>
      <c r="O5768" t="s">
        <v>3092</v>
      </c>
      <c r="P5768" t="s">
        <v>3093</v>
      </c>
      <c r="R5768" t="s">
        <v>3094</v>
      </c>
    </row>
    <row r="5769" spans="1:18" x14ac:dyDescent="0.25">
      <c r="A5769">
        <v>73097600</v>
      </c>
      <c r="B5769" t="s">
        <v>3089</v>
      </c>
      <c r="D5769" t="s">
        <v>3090</v>
      </c>
      <c r="F5769">
        <v>1</v>
      </c>
      <c r="G5769">
        <v>0</v>
      </c>
      <c r="H5769">
        <v>0.2</v>
      </c>
      <c r="I5769">
        <v>0.2</v>
      </c>
      <c r="K5769"/>
      <c r="N5769" t="s">
        <v>3091</v>
      </c>
      <c r="O5769" t="s">
        <v>3092</v>
      </c>
      <c r="P5769" t="s">
        <v>3093</v>
      </c>
      <c r="R5769" t="s">
        <v>3094</v>
      </c>
    </row>
    <row r="5770" spans="1:18" x14ac:dyDescent="0.25">
      <c r="A5770">
        <v>73097700</v>
      </c>
      <c r="B5770" t="s">
        <v>3089</v>
      </c>
      <c r="D5770" t="s">
        <v>3090</v>
      </c>
      <c r="F5770">
        <v>1</v>
      </c>
      <c r="G5770">
        <v>0</v>
      </c>
      <c r="H5770">
        <v>0.57999999999999996</v>
      </c>
      <c r="I5770">
        <v>0.57999999999999996</v>
      </c>
      <c r="K5770"/>
      <c r="N5770" t="s">
        <v>3091</v>
      </c>
      <c r="O5770" t="s">
        <v>3092</v>
      </c>
      <c r="P5770" t="s">
        <v>3093</v>
      </c>
      <c r="R5770" t="s">
        <v>3094</v>
      </c>
    </row>
    <row r="5771" spans="1:18" x14ac:dyDescent="0.25">
      <c r="A5771">
        <v>73097800</v>
      </c>
      <c r="B5771" t="s">
        <v>3089</v>
      </c>
      <c r="D5771" t="s">
        <v>3090</v>
      </c>
      <c r="F5771">
        <v>1</v>
      </c>
      <c r="G5771">
        <v>0</v>
      </c>
      <c r="H5771">
        <v>0.51</v>
      </c>
      <c r="I5771">
        <v>0.51</v>
      </c>
      <c r="K5771"/>
      <c r="N5771" t="s">
        <v>3091</v>
      </c>
      <c r="O5771" t="s">
        <v>3092</v>
      </c>
      <c r="P5771" t="s">
        <v>3093</v>
      </c>
      <c r="R5771" t="s">
        <v>3094</v>
      </c>
    </row>
    <row r="5772" spans="1:18" x14ac:dyDescent="0.25">
      <c r="A5772">
        <v>73097900</v>
      </c>
      <c r="B5772" t="s">
        <v>3089</v>
      </c>
      <c r="D5772" t="s">
        <v>3090</v>
      </c>
      <c r="F5772">
        <v>1</v>
      </c>
      <c r="G5772">
        <v>0</v>
      </c>
      <c r="H5772">
        <v>0</v>
      </c>
      <c r="I5772"/>
      <c r="K5772"/>
      <c r="N5772" t="s">
        <v>3091</v>
      </c>
      <c r="O5772" t="s">
        <v>3092</v>
      </c>
      <c r="P5772" t="s">
        <v>3093</v>
      </c>
      <c r="R5772" t="s">
        <v>3094</v>
      </c>
    </row>
    <row r="5773" spans="1:18" x14ac:dyDescent="0.25">
      <c r="A5773">
        <v>73098500</v>
      </c>
      <c r="B5773" t="s">
        <v>3089</v>
      </c>
      <c r="D5773" t="s">
        <v>3090</v>
      </c>
      <c r="F5773">
        <v>1</v>
      </c>
      <c r="G5773">
        <v>0</v>
      </c>
      <c r="H5773">
        <v>0.57999999999999996</v>
      </c>
      <c r="I5773">
        <v>0.57999999999999996</v>
      </c>
      <c r="K5773"/>
      <c r="N5773" t="s">
        <v>3091</v>
      </c>
      <c r="O5773" t="s">
        <v>3092</v>
      </c>
      <c r="P5773" t="s">
        <v>3093</v>
      </c>
      <c r="R5773" t="s">
        <v>3094</v>
      </c>
    </row>
    <row r="5774" spans="1:18" x14ac:dyDescent="0.25">
      <c r="A5774">
        <v>73098600</v>
      </c>
      <c r="B5774" t="s">
        <v>3089</v>
      </c>
      <c r="D5774" t="s">
        <v>3090</v>
      </c>
      <c r="F5774">
        <v>1</v>
      </c>
      <c r="G5774">
        <v>0</v>
      </c>
      <c r="H5774">
        <v>0</v>
      </c>
      <c r="I5774"/>
      <c r="K5774"/>
      <c r="N5774" t="s">
        <v>3091</v>
      </c>
      <c r="O5774" t="s">
        <v>3092</v>
      </c>
      <c r="P5774" t="s">
        <v>3093</v>
      </c>
      <c r="R5774" t="s">
        <v>3094</v>
      </c>
    </row>
    <row r="5775" spans="1:18" x14ac:dyDescent="0.25">
      <c r="A5775">
        <v>73098700</v>
      </c>
      <c r="B5775" t="s">
        <v>3089</v>
      </c>
      <c r="D5775" t="s">
        <v>3090</v>
      </c>
      <c r="F5775">
        <v>1</v>
      </c>
      <c r="G5775">
        <v>0</v>
      </c>
      <c r="H5775">
        <v>0</v>
      </c>
      <c r="I5775"/>
      <c r="K5775"/>
      <c r="N5775" t="s">
        <v>3091</v>
      </c>
      <c r="O5775" t="s">
        <v>3092</v>
      </c>
      <c r="P5775" t="s">
        <v>3093</v>
      </c>
      <c r="R5775" t="s">
        <v>3094</v>
      </c>
    </row>
    <row r="5776" spans="1:18" x14ac:dyDescent="0.25">
      <c r="A5776">
        <v>73098800</v>
      </c>
      <c r="B5776" t="s">
        <v>3089</v>
      </c>
      <c r="D5776" t="s">
        <v>3090</v>
      </c>
      <c r="F5776">
        <v>1</v>
      </c>
      <c r="G5776">
        <v>0</v>
      </c>
      <c r="H5776">
        <v>0.1</v>
      </c>
      <c r="I5776">
        <v>0.1</v>
      </c>
      <c r="K5776"/>
      <c r="N5776" t="s">
        <v>3091</v>
      </c>
      <c r="O5776" t="s">
        <v>3092</v>
      </c>
      <c r="P5776" t="s">
        <v>3093</v>
      </c>
      <c r="R5776" t="s">
        <v>3094</v>
      </c>
    </row>
    <row r="5777" spans="1:18" x14ac:dyDescent="0.25">
      <c r="A5777">
        <v>73098900</v>
      </c>
      <c r="B5777" t="s">
        <v>3089</v>
      </c>
      <c r="D5777" t="s">
        <v>3090</v>
      </c>
      <c r="F5777">
        <v>1</v>
      </c>
      <c r="G5777">
        <v>0</v>
      </c>
      <c r="H5777">
        <v>0.1</v>
      </c>
      <c r="I5777">
        <v>0.1</v>
      </c>
      <c r="K5777"/>
      <c r="N5777" t="s">
        <v>3091</v>
      </c>
      <c r="O5777" t="s">
        <v>3092</v>
      </c>
      <c r="P5777" t="s">
        <v>3093</v>
      </c>
      <c r="R5777" t="s">
        <v>3094</v>
      </c>
    </row>
    <row r="5778" spans="1:18" x14ac:dyDescent="0.25">
      <c r="A5778">
        <v>73099200</v>
      </c>
      <c r="B5778" t="s">
        <v>3089</v>
      </c>
      <c r="D5778" t="s">
        <v>3090</v>
      </c>
      <c r="F5778">
        <v>1</v>
      </c>
      <c r="G5778">
        <v>0</v>
      </c>
      <c r="H5778">
        <v>0</v>
      </c>
      <c r="I5778"/>
      <c r="K5778"/>
      <c r="N5778" t="s">
        <v>3091</v>
      </c>
      <c r="O5778" t="s">
        <v>3092</v>
      </c>
      <c r="P5778" t="s">
        <v>3093</v>
      </c>
      <c r="R5778" t="s">
        <v>3094</v>
      </c>
    </row>
    <row r="5779" spans="1:18" x14ac:dyDescent="0.25">
      <c r="A5779">
        <v>73099900</v>
      </c>
      <c r="B5779" t="s">
        <v>3089</v>
      </c>
      <c r="D5779" t="s">
        <v>3090</v>
      </c>
      <c r="F5779">
        <v>1</v>
      </c>
      <c r="G5779">
        <v>0</v>
      </c>
      <c r="H5779">
        <v>4.25</v>
      </c>
      <c r="I5779">
        <v>4.25</v>
      </c>
      <c r="K5779"/>
      <c r="N5779" t="s">
        <v>3091</v>
      </c>
      <c r="O5779" t="s">
        <v>3092</v>
      </c>
      <c r="P5779" t="s">
        <v>3093</v>
      </c>
      <c r="R5779" t="s">
        <v>3094</v>
      </c>
    </row>
    <row r="5780" spans="1:18" x14ac:dyDescent="0.25">
      <c r="A5780">
        <v>74000900</v>
      </c>
      <c r="B5780" t="s">
        <v>3089</v>
      </c>
      <c r="D5780" t="s">
        <v>3090</v>
      </c>
      <c r="F5780">
        <v>1</v>
      </c>
      <c r="G5780">
        <v>0</v>
      </c>
      <c r="H5780">
        <v>6.7166666666666703</v>
      </c>
      <c r="I5780">
        <v>6.7166666666666703</v>
      </c>
      <c r="K5780"/>
      <c r="N5780" t="s">
        <v>3091</v>
      </c>
      <c r="O5780" t="s">
        <v>3092</v>
      </c>
      <c r="P5780" t="s">
        <v>3093</v>
      </c>
      <c r="R5780" t="s">
        <v>3094</v>
      </c>
    </row>
    <row r="5781" spans="1:18" x14ac:dyDescent="0.25">
      <c r="A5781">
        <v>74001100</v>
      </c>
      <c r="B5781" t="s">
        <v>3089</v>
      </c>
      <c r="D5781" t="s">
        <v>3090</v>
      </c>
      <c r="F5781">
        <v>1</v>
      </c>
      <c r="G5781">
        <v>0</v>
      </c>
      <c r="H5781">
        <v>0</v>
      </c>
      <c r="I5781">
        <v>0</v>
      </c>
      <c r="K5781"/>
      <c r="N5781" t="s">
        <v>3091</v>
      </c>
      <c r="O5781" t="s">
        <v>3092</v>
      </c>
      <c r="P5781" t="s">
        <v>3093</v>
      </c>
      <c r="R5781" t="s">
        <v>3094</v>
      </c>
    </row>
    <row r="5782" spans="1:18" x14ac:dyDescent="0.25">
      <c r="A5782">
        <v>74001200</v>
      </c>
      <c r="B5782" t="s">
        <v>3089</v>
      </c>
      <c r="D5782" t="s">
        <v>3090</v>
      </c>
      <c r="F5782">
        <v>1</v>
      </c>
      <c r="G5782">
        <v>0</v>
      </c>
      <c r="H5782">
        <v>1.65</v>
      </c>
      <c r="I5782">
        <v>1.65</v>
      </c>
      <c r="K5782"/>
      <c r="N5782" t="s">
        <v>3091</v>
      </c>
      <c r="O5782" t="s">
        <v>3092</v>
      </c>
      <c r="P5782" t="s">
        <v>3093</v>
      </c>
      <c r="R5782" t="s">
        <v>3094</v>
      </c>
    </row>
    <row r="5783" spans="1:18" x14ac:dyDescent="0.25">
      <c r="A5783">
        <v>74001500</v>
      </c>
      <c r="B5783" t="s">
        <v>3089</v>
      </c>
      <c r="D5783" t="s">
        <v>3090</v>
      </c>
      <c r="F5783">
        <v>1</v>
      </c>
      <c r="G5783">
        <v>0</v>
      </c>
      <c r="H5783">
        <v>55.607407407407401</v>
      </c>
      <c r="I5783">
        <v>55.607407407407401</v>
      </c>
      <c r="K5783"/>
      <c r="N5783" t="s">
        <v>3091</v>
      </c>
      <c r="O5783" t="s">
        <v>3092</v>
      </c>
      <c r="P5783" t="s">
        <v>3093</v>
      </c>
      <c r="R5783" t="s">
        <v>3094</v>
      </c>
    </row>
    <row r="5784" spans="1:18" x14ac:dyDescent="0.25">
      <c r="A5784">
        <v>74001600</v>
      </c>
      <c r="B5784" t="s">
        <v>3089</v>
      </c>
      <c r="D5784" t="s">
        <v>3090</v>
      </c>
      <c r="F5784">
        <v>1</v>
      </c>
      <c r="G5784">
        <v>0</v>
      </c>
      <c r="H5784">
        <v>0</v>
      </c>
      <c r="I5784">
        <v>0</v>
      </c>
      <c r="K5784"/>
      <c r="N5784" t="s">
        <v>3091</v>
      </c>
      <c r="O5784" t="s">
        <v>3092</v>
      </c>
      <c r="P5784" t="s">
        <v>3093</v>
      </c>
      <c r="R5784" t="s">
        <v>3094</v>
      </c>
    </row>
    <row r="5785" spans="1:18" x14ac:dyDescent="0.25">
      <c r="A5785">
        <v>74003300</v>
      </c>
      <c r="B5785" t="s">
        <v>3089</v>
      </c>
      <c r="D5785" t="s">
        <v>3090</v>
      </c>
      <c r="F5785">
        <v>1</v>
      </c>
      <c r="G5785">
        <v>0</v>
      </c>
      <c r="H5785">
        <v>40.25</v>
      </c>
      <c r="I5785">
        <v>40.25</v>
      </c>
      <c r="K5785"/>
      <c r="N5785" t="s">
        <v>3091</v>
      </c>
      <c r="O5785" t="s">
        <v>3092</v>
      </c>
      <c r="P5785" t="s">
        <v>3093</v>
      </c>
      <c r="R5785" t="s">
        <v>3094</v>
      </c>
    </row>
    <row r="5786" spans="1:18" x14ac:dyDescent="0.25">
      <c r="A5786">
        <v>74004600</v>
      </c>
      <c r="B5786" t="s">
        <v>3089</v>
      </c>
      <c r="D5786" t="s">
        <v>3090</v>
      </c>
      <c r="F5786">
        <v>1</v>
      </c>
      <c r="G5786">
        <v>0</v>
      </c>
      <c r="H5786">
        <v>0</v>
      </c>
      <c r="I5786">
        <v>0</v>
      </c>
      <c r="K5786"/>
      <c r="N5786" t="s">
        <v>3091</v>
      </c>
      <c r="O5786" t="s">
        <v>3092</v>
      </c>
      <c r="P5786" t="s">
        <v>3093</v>
      </c>
      <c r="R5786" t="s">
        <v>3094</v>
      </c>
    </row>
    <row r="5787" spans="1:18" x14ac:dyDescent="0.25">
      <c r="A5787">
        <v>74007600</v>
      </c>
      <c r="B5787" t="s">
        <v>3089</v>
      </c>
      <c r="D5787" t="s">
        <v>3090</v>
      </c>
      <c r="F5787">
        <v>1</v>
      </c>
      <c r="G5787">
        <v>0</v>
      </c>
      <c r="H5787">
        <v>0</v>
      </c>
      <c r="I5787"/>
      <c r="K5787"/>
      <c r="N5787" t="s">
        <v>3091</v>
      </c>
      <c r="O5787" t="s">
        <v>3092</v>
      </c>
      <c r="P5787" t="s">
        <v>3093</v>
      </c>
      <c r="R5787" t="s">
        <v>3094</v>
      </c>
    </row>
    <row r="5788" spans="1:18" x14ac:dyDescent="0.25">
      <c r="A5788">
        <v>74010300</v>
      </c>
      <c r="B5788" t="s">
        <v>3089</v>
      </c>
      <c r="D5788" t="s">
        <v>3090</v>
      </c>
      <c r="F5788">
        <v>1</v>
      </c>
      <c r="G5788">
        <v>0</v>
      </c>
      <c r="H5788">
        <v>0</v>
      </c>
      <c r="I5788"/>
      <c r="K5788"/>
      <c r="N5788" t="s">
        <v>3091</v>
      </c>
      <c r="O5788" t="s">
        <v>3092</v>
      </c>
      <c r="P5788" t="s">
        <v>3093</v>
      </c>
      <c r="R5788" t="s">
        <v>3094</v>
      </c>
    </row>
    <row r="5789" spans="1:18" x14ac:dyDescent="0.25">
      <c r="A5789">
        <v>74010701</v>
      </c>
      <c r="B5789" t="s">
        <v>3089</v>
      </c>
      <c r="D5789" t="s">
        <v>3090</v>
      </c>
      <c r="F5789">
        <v>1</v>
      </c>
      <c r="G5789">
        <v>0</v>
      </c>
      <c r="H5789">
        <v>21.672131147540998</v>
      </c>
      <c r="I5789">
        <v>21.672131147540998</v>
      </c>
      <c r="K5789"/>
      <c r="N5789" t="s">
        <v>3091</v>
      </c>
      <c r="O5789" t="s">
        <v>3092</v>
      </c>
      <c r="P5789" t="s">
        <v>3093</v>
      </c>
      <c r="R5789" t="s">
        <v>3094</v>
      </c>
    </row>
    <row r="5790" spans="1:18" x14ac:dyDescent="0.25">
      <c r="A5790">
        <v>74011100</v>
      </c>
      <c r="B5790" t="s">
        <v>3089</v>
      </c>
      <c r="D5790" t="s">
        <v>3090</v>
      </c>
      <c r="F5790">
        <v>1</v>
      </c>
      <c r="G5790">
        <v>0</v>
      </c>
      <c r="H5790">
        <v>0.78</v>
      </c>
      <c r="I5790">
        <v>0.78</v>
      </c>
      <c r="K5790"/>
      <c r="N5790" t="s">
        <v>3091</v>
      </c>
      <c r="O5790" t="s">
        <v>3092</v>
      </c>
      <c r="P5790" t="s">
        <v>3093</v>
      </c>
      <c r="R5790" t="s">
        <v>3094</v>
      </c>
    </row>
    <row r="5791" spans="1:18" x14ac:dyDescent="0.25">
      <c r="A5791">
        <v>74011200</v>
      </c>
      <c r="B5791" t="s">
        <v>3089</v>
      </c>
      <c r="D5791" t="s">
        <v>3090</v>
      </c>
      <c r="F5791">
        <v>1</v>
      </c>
      <c r="G5791">
        <v>0</v>
      </c>
      <c r="H5791">
        <v>4.3391478212906698</v>
      </c>
      <c r="I5791">
        <v>4.3391478212906698</v>
      </c>
      <c r="K5791"/>
      <c r="N5791" t="s">
        <v>3091</v>
      </c>
      <c r="O5791" t="s">
        <v>3092</v>
      </c>
      <c r="P5791" t="s">
        <v>3093</v>
      </c>
      <c r="R5791" t="s">
        <v>3094</v>
      </c>
    </row>
    <row r="5792" spans="1:18" x14ac:dyDescent="0.25">
      <c r="A5792">
        <v>74011248</v>
      </c>
      <c r="B5792" t="s">
        <v>3089</v>
      </c>
      <c r="D5792" t="s">
        <v>3090</v>
      </c>
      <c r="F5792">
        <v>1</v>
      </c>
      <c r="G5792">
        <v>0</v>
      </c>
      <c r="H5792">
        <v>15.1886846405228</v>
      </c>
      <c r="I5792">
        <v>15.1886846405228</v>
      </c>
      <c r="K5792"/>
      <c r="N5792" t="s">
        <v>3091</v>
      </c>
      <c r="O5792" t="s">
        <v>3092</v>
      </c>
      <c r="P5792" t="s">
        <v>3093</v>
      </c>
      <c r="R5792" t="s">
        <v>3094</v>
      </c>
    </row>
    <row r="5793" spans="1:18" x14ac:dyDescent="0.25">
      <c r="A5793">
        <v>74011249</v>
      </c>
      <c r="B5793" t="s">
        <v>3089</v>
      </c>
      <c r="D5793" t="s">
        <v>3090</v>
      </c>
      <c r="F5793">
        <v>1</v>
      </c>
      <c r="G5793">
        <v>0</v>
      </c>
      <c r="H5793">
        <v>7.5846305418719204</v>
      </c>
      <c r="I5793">
        <v>7.5846305418719204</v>
      </c>
      <c r="K5793"/>
      <c r="N5793" t="s">
        <v>3091</v>
      </c>
      <c r="O5793" t="s">
        <v>3092</v>
      </c>
      <c r="P5793" t="s">
        <v>3093</v>
      </c>
      <c r="R5793" t="s">
        <v>3094</v>
      </c>
    </row>
    <row r="5794" spans="1:18" x14ac:dyDescent="0.25">
      <c r="A5794">
        <v>74011400</v>
      </c>
      <c r="B5794" t="s">
        <v>3089</v>
      </c>
      <c r="D5794" t="s">
        <v>3090</v>
      </c>
      <c r="F5794">
        <v>1</v>
      </c>
      <c r="G5794">
        <v>0</v>
      </c>
      <c r="H5794">
        <v>0</v>
      </c>
      <c r="I5794">
        <v>0</v>
      </c>
      <c r="K5794"/>
      <c r="N5794" t="s">
        <v>3091</v>
      </c>
      <c r="O5794" t="s">
        <v>3092</v>
      </c>
      <c r="P5794" t="s">
        <v>3093</v>
      </c>
      <c r="R5794" t="s">
        <v>3094</v>
      </c>
    </row>
    <row r="5795" spans="1:18" x14ac:dyDescent="0.25">
      <c r="A5795">
        <v>74012100</v>
      </c>
      <c r="B5795" t="s">
        <v>3089</v>
      </c>
      <c r="D5795" t="s">
        <v>3090</v>
      </c>
      <c r="F5795">
        <v>1</v>
      </c>
      <c r="G5795">
        <v>0</v>
      </c>
      <c r="H5795">
        <v>20.94</v>
      </c>
      <c r="I5795">
        <v>20.94</v>
      </c>
      <c r="K5795"/>
      <c r="N5795" t="s">
        <v>3091</v>
      </c>
      <c r="O5795" t="s">
        <v>3092</v>
      </c>
      <c r="P5795" t="s">
        <v>3093</v>
      </c>
      <c r="R5795" t="s">
        <v>3094</v>
      </c>
    </row>
    <row r="5796" spans="1:18" x14ac:dyDescent="0.25">
      <c r="A5796">
        <v>74012200</v>
      </c>
      <c r="B5796" t="s">
        <v>3089</v>
      </c>
      <c r="D5796" t="s">
        <v>3090</v>
      </c>
      <c r="F5796">
        <v>1</v>
      </c>
      <c r="G5796">
        <v>0</v>
      </c>
      <c r="H5796">
        <v>0</v>
      </c>
      <c r="I5796"/>
      <c r="K5796"/>
      <c r="N5796" t="s">
        <v>3091</v>
      </c>
      <c r="O5796" t="s">
        <v>3092</v>
      </c>
      <c r="P5796" t="s">
        <v>3093</v>
      </c>
      <c r="R5796" t="s">
        <v>3094</v>
      </c>
    </row>
    <row r="5797" spans="1:18" x14ac:dyDescent="0.25">
      <c r="A5797">
        <v>74013400</v>
      </c>
      <c r="B5797" t="s">
        <v>3089</v>
      </c>
      <c r="D5797" t="s">
        <v>3090</v>
      </c>
      <c r="F5797">
        <v>1</v>
      </c>
      <c r="G5797">
        <v>0</v>
      </c>
      <c r="H5797">
        <v>0</v>
      </c>
      <c r="I5797">
        <v>0</v>
      </c>
      <c r="K5797"/>
      <c r="N5797" t="s">
        <v>3091</v>
      </c>
      <c r="O5797" t="s">
        <v>3092</v>
      </c>
      <c r="P5797" t="s">
        <v>3093</v>
      </c>
      <c r="R5797" t="s">
        <v>3094</v>
      </c>
    </row>
    <row r="5798" spans="1:18" x14ac:dyDescent="0.25">
      <c r="A5798">
        <v>74013600</v>
      </c>
      <c r="B5798" t="s">
        <v>3089</v>
      </c>
      <c r="D5798" t="s">
        <v>3090</v>
      </c>
      <c r="F5798">
        <v>1</v>
      </c>
      <c r="G5798">
        <v>0</v>
      </c>
      <c r="H5798">
        <v>37.880476190476102</v>
      </c>
      <c r="I5798">
        <v>37.880476190476102</v>
      </c>
      <c r="K5798"/>
      <c r="N5798" t="s">
        <v>3091</v>
      </c>
      <c r="O5798" t="s">
        <v>3092</v>
      </c>
      <c r="P5798" t="s">
        <v>3093</v>
      </c>
      <c r="R5798" t="s">
        <v>3094</v>
      </c>
    </row>
    <row r="5799" spans="1:18" x14ac:dyDescent="0.25">
      <c r="A5799">
        <v>74013700</v>
      </c>
      <c r="B5799" t="s">
        <v>3089</v>
      </c>
      <c r="D5799" t="s">
        <v>3090</v>
      </c>
      <c r="F5799">
        <v>1</v>
      </c>
      <c r="G5799">
        <v>0</v>
      </c>
      <c r="H5799">
        <v>0</v>
      </c>
      <c r="I5799">
        <v>0</v>
      </c>
      <c r="K5799"/>
      <c r="N5799" t="s">
        <v>3091</v>
      </c>
      <c r="O5799" t="s">
        <v>3092</v>
      </c>
      <c r="P5799" t="s">
        <v>3093</v>
      </c>
      <c r="R5799" t="s">
        <v>3094</v>
      </c>
    </row>
    <row r="5800" spans="1:18" x14ac:dyDescent="0.25">
      <c r="A5800">
        <v>74013800</v>
      </c>
      <c r="B5800" t="s">
        <v>3089</v>
      </c>
      <c r="D5800" t="s">
        <v>3090</v>
      </c>
      <c r="F5800">
        <v>1</v>
      </c>
      <c r="G5800">
        <v>0</v>
      </c>
      <c r="H5800">
        <v>0</v>
      </c>
      <c r="I5800">
        <v>0</v>
      </c>
      <c r="K5800"/>
      <c r="N5800" t="s">
        <v>3091</v>
      </c>
      <c r="O5800" t="s">
        <v>3092</v>
      </c>
      <c r="P5800" t="s">
        <v>3093</v>
      </c>
      <c r="R5800" t="s">
        <v>3094</v>
      </c>
    </row>
    <row r="5801" spans="1:18" x14ac:dyDescent="0.25">
      <c r="A5801">
        <v>74014600</v>
      </c>
      <c r="B5801" t="s">
        <v>3089</v>
      </c>
      <c r="D5801" t="s">
        <v>3090</v>
      </c>
      <c r="F5801">
        <v>1</v>
      </c>
      <c r="G5801">
        <v>0</v>
      </c>
      <c r="H5801">
        <v>9.0288461538461497</v>
      </c>
      <c r="I5801">
        <v>9.0288461538461497</v>
      </c>
      <c r="K5801"/>
      <c r="N5801" t="s">
        <v>3091</v>
      </c>
      <c r="O5801" t="s">
        <v>3092</v>
      </c>
      <c r="P5801" t="s">
        <v>3093</v>
      </c>
      <c r="R5801" t="s">
        <v>3094</v>
      </c>
    </row>
    <row r="5802" spans="1:18" x14ac:dyDescent="0.25">
      <c r="A5802">
        <v>74014800</v>
      </c>
      <c r="B5802" t="s">
        <v>3089</v>
      </c>
      <c r="D5802" t="s">
        <v>3090</v>
      </c>
      <c r="F5802">
        <v>1</v>
      </c>
      <c r="G5802">
        <v>0</v>
      </c>
      <c r="H5802">
        <v>4.91166666666666</v>
      </c>
      <c r="I5802">
        <v>4.91166666666666</v>
      </c>
      <c r="K5802"/>
      <c r="N5802" t="s">
        <v>3091</v>
      </c>
      <c r="O5802" t="s">
        <v>3092</v>
      </c>
      <c r="P5802" t="s">
        <v>3093</v>
      </c>
      <c r="R5802" t="s">
        <v>3094</v>
      </c>
    </row>
    <row r="5803" spans="1:18" x14ac:dyDescent="0.25">
      <c r="A5803">
        <v>74014810</v>
      </c>
      <c r="B5803" t="s">
        <v>3089</v>
      </c>
      <c r="D5803" t="s">
        <v>3090</v>
      </c>
      <c r="F5803">
        <v>1</v>
      </c>
      <c r="G5803">
        <v>0</v>
      </c>
      <c r="H5803">
        <v>15.945</v>
      </c>
      <c r="I5803">
        <v>15.945</v>
      </c>
      <c r="K5803"/>
      <c r="N5803" t="s">
        <v>3091</v>
      </c>
      <c r="O5803" t="s">
        <v>3092</v>
      </c>
      <c r="P5803" t="s">
        <v>3093</v>
      </c>
      <c r="R5803" t="s">
        <v>3094</v>
      </c>
    </row>
    <row r="5804" spans="1:18" x14ac:dyDescent="0.25">
      <c r="A5804">
        <v>74015000</v>
      </c>
      <c r="B5804" t="s">
        <v>3089</v>
      </c>
      <c r="D5804" t="s">
        <v>3090</v>
      </c>
      <c r="F5804">
        <v>1</v>
      </c>
      <c r="G5804">
        <v>0</v>
      </c>
      <c r="H5804">
        <v>4.3731999999999998</v>
      </c>
      <c r="I5804">
        <v>4.3731999999999998</v>
      </c>
      <c r="K5804"/>
      <c r="N5804" t="s">
        <v>3091</v>
      </c>
      <c r="O5804" t="s">
        <v>3092</v>
      </c>
      <c r="P5804" t="s">
        <v>3093</v>
      </c>
      <c r="R5804" t="s">
        <v>3094</v>
      </c>
    </row>
    <row r="5805" spans="1:18" x14ac:dyDescent="0.25">
      <c r="A5805">
        <v>74015100</v>
      </c>
      <c r="B5805" t="s">
        <v>3089</v>
      </c>
      <c r="D5805" t="s">
        <v>3090</v>
      </c>
      <c r="F5805">
        <v>1</v>
      </c>
      <c r="G5805">
        <v>0</v>
      </c>
      <c r="H5805">
        <v>0</v>
      </c>
      <c r="I5805">
        <v>0</v>
      </c>
      <c r="K5805"/>
      <c r="N5805" t="s">
        <v>3091</v>
      </c>
      <c r="O5805" t="s">
        <v>3092</v>
      </c>
      <c r="P5805" t="s">
        <v>3093</v>
      </c>
      <c r="R5805" t="s">
        <v>3094</v>
      </c>
    </row>
    <row r="5806" spans="1:18" x14ac:dyDescent="0.25">
      <c r="A5806">
        <v>74015200</v>
      </c>
      <c r="B5806" t="s">
        <v>3089</v>
      </c>
      <c r="D5806" t="s">
        <v>3090</v>
      </c>
      <c r="F5806">
        <v>1</v>
      </c>
      <c r="G5806">
        <v>0</v>
      </c>
      <c r="H5806">
        <v>0</v>
      </c>
      <c r="I5806">
        <v>0</v>
      </c>
      <c r="K5806"/>
      <c r="N5806" t="s">
        <v>3091</v>
      </c>
      <c r="O5806" t="s">
        <v>3092</v>
      </c>
      <c r="P5806" t="s">
        <v>3093</v>
      </c>
      <c r="R5806" t="s">
        <v>3094</v>
      </c>
    </row>
    <row r="5807" spans="1:18" x14ac:dyDescent="0.25">
      <c r="A5807">
        <v>74015300</v>
      </c>
      <c r="B5807" t="s">
        <v>3089</v>
      </c>
      <c r="D5807" t="s">
        <v>3090</v>
      </c>
      <c r="F5807">
        <v>1</v>
      </c>
      <c r="G5807">
        <v>0</v>
      </c>
      <c r="H5807">
        <v>0</v>
      </c>
      <c r="I5807"/>
      <c r="K5807"/>
      <c r="N5807" t="s">
        <v>3091</v>
      </c>
      <c r="O5807" t="s">
        <v>3092</v>
      </c>
      <c r="P5807" t="s">
        <v>3093</v>
      </c>
      <c r="R5807" t="s">
        <v>3094</v>
      </c>
    </row>
    <row r="5808" spans="1:18" x14ac:dyDescent="0.25">
      <c r="A5808">
        <v>74015400</v>
      </c>
      <c r="B5808" t="s">
        <v>3089</v>
      </c>
      <c r="D5808" t="s">
        <v>3090</v>
      </c>
      <c r="F5808">
        <v>1</v>
      </c>
      <c r="G5808">
        <v>0</v>
      </c>
      <c r="H5808">
        <v>0</v>
      </c>
      <c r="I5808">
        <v>0</v>
      </c>
      <c r="K5808"/>
      <c r="N5808" t="s">
        <v>3091</v>
      </c>
      <c r="O5808" t="s">
        <v>3092</v>
      </c>
      <c r="P5808" t="s">
        <v>3093</v>
      </c>
      <c r="R5808" t="s">
        <v>3094</v>
      </c>
    </row>
    <row r="5809" spans="1:18" x14ac:dyDescent="0.25">
      <c r="A5809">
        <v>74015500</v>
      </c>
      <c r="B5809" t="s">
        <v>3089</v>
      </c>
      <c r="D5809" t="s">
        <v>3090</v>
      </c>
      <c r="F5809">
        <v>1</v>
      </c>
      <c r="G5809">
        <v>0</v>
      </c>
      <c r="H5809">
        <v>0</v>
      </c>
      <c r="I5809">
        <v>0</v>
      </c>
      <c r="K5809"/>
      <c r="N5809" t="s">
        <v>3091</v>
      </c>
      <c r="O5809" t="s">
        <v>3092</v>
      </c>
      <c r="P5809" t="s">
        <v>3093</v>
      </c>
      <c r="R5809" t="s">
        <v>3094</v>
      </c>
    </row>
    <row r="5810" spans="1:18" x14ac:dyDescent="0.25">
      <c r="A5810">
        <v>74017500</v>
      </c>
      <c r="B5810" t="s">
        <v>3089</v>
      </c>
      <c r="D5810" t="s">
        <v>3090</v>
      </c>
      <c r="F5810">
        <v>1</v>
      </c>
      <c r="G5810">
        <v>0</v>
      </c>
      <c r="H5810">
        <v>0</v>
      </c>
      <c r="I5810"/>
      <c r="K5810"/>
      <c r="N5810" t="s">
        <v>3091</v>
      </c>
      <c r="O5810" t="s">
        <v>3092</v>
      </c>
      <c r="P5810" t="s">
        <v>3093</v>
      </c>
      <c r="R5810" t="s">
        <v>3094</v>
      </c>
    </row>
    <row r="5811" spans="1:18" x14ac:dyDescent="0.25">
      <c r="A5811">
        <v>74017600</v>
      </c>
      <c r="B5811" t="s">
        <v>3089</v>
      </c>
      <c r="D5811" t="s">
        <v>3090</v>
      </c>
      <c r="F5811">
        <v>1</v>
      </c>
      <c r="G5811">
        <v>0</v>
      </c>
      <c r="H5811">
        <v>0</v>
      </c>
      <c r="I5811"/>
      <c r="K5811"/>
      <c r="N5811" t="s">
        <v>3091</v>
      </c>
      <c r="O5811" t="s">
        <v>3092</v>
      </c>
      <c r="P5811" t="s">
        <v>3093</v>
      </c>
      <c r="R5811" t="s">
        <v>3094</v>
      </c>
    </row>
    <row r="5812" spans="1:18" x14ac:dyDescent="0.25">
      <c r="A5812">
        <v>74020000</v>
      </c>
      <c r="B5812" t="s">
        <v>3089</v>
      </c>
      <c r="D5812" t="s">
        <v>3090</v>
      </c>
      <c r="F5812">
        <v>1</v>
      </c>
      <c r="G5812">
        <v>0</v>
      </c>
      <c r="H5812">
        <v>3.6360000000000001</v>
      </c>
      <c r="I5812">
        <v>3.6360000000000001</v>
      </c>
      <c r="K5812"/>
      <c r="N5812" t="s">
        <v>3091</v>
      </c>
      <c r="O5812" t="s">
        <v>3092</v>
      </c>
      <c r="P5812" t="s">
        <v>3093</v>
      </c>
      <c r="R5812" t="s">
        <v>3094</v>
      </c>
    </row>
    <row r="5813" spans="1:18" x14ac:dyDescent="0.25">
      <c r="A5813">
        <v>74020200</v>
      </c>
      <c r="B5813" t="s">
        <v>3089</v>
      </c>
      <c r="D5813" t="s">
        <v>3090</v>
      </c>
      <c r="F5813">
        <v>1</v>
      </c>
      <c r="G5813">
        <v>0</v>
      </c>
      <c r="H5813">
        <v>0</v>
      </c>
      <c r="I5813">
        <v>0</v>
      </c>
      <c r="K5813"/>
      <c r="N5813" t="s">
        <v>3091</v>
      </c>
      <c r="O5813" t="s">
        <v>3092</v>
      </c>
      <c r="P5813" t="s">
        <v>3093</v>
      </c>
      <c r="R5813" t="s">
        <v>3094</v>
      </c>
    </row>
    <row r="5814" spans="1:18" x14ac:dyDescent="0.25">
      <c r="A5814">
        <v>74020201</v>
      </c>
      <c r="B5814" t="s">
        <v>3089</v>
      </c>
      <c r="D5814" t="s">
        <v>3090</v>
      </c>
      <c r="F5814">
        <v>1</v>
      </c>
      <c r="G5814">
        <v>0</v>
      </c>
      <c r="H5814">
        <v>0.34200000000000003</v>
      </c>
      <c r="I5814">
        <v>0.34200000000000003</v>
      </c>
      <c r="K5814"/>
      <c r="N5814" t="s">
        <v>3091</v>
      </c>
      <c r="O5814" t="s">
        <v>3092</v>
      </c>
      <c r="P5814" t="s">
        <v>3093</v>
      </c>
      <c r="R5814" t="s">
        <v>3094</v>
      </c>
    </row>
    <row r="5815" spans="1:18" x14ac:dyDescent="0.25">
      <c r="A5815">
        <v>74020350</v>
      </c>
      <c r="B5815" t="s">
        <v>3089</v>
      </c>
      <c r="D5815" t="s">
        <v>3090</v>
      </c>
      <c r="F5815">
        <v>1</v>
      </c>
      <c r="G5815">
        <v>0</v>
      </c>
      <c r="H5815">
        <v>14.6823</v>
      </c>
      <c r="I5815">
        <v>14.6823</v>
      </c>
      <c r="K5815"/>
      <c r="N5815" t="s">
        <v>3091</v>
      </c>
      <c r="O5815" t="s">
        <v>3092</v>
      </c>
      <c r="P5815" t="s">
        <v>3093</v>
      </c>
      <c r="R5815" t="s">
        <v>3094</v>
      </c>
    </row>
    <row r="5816" spans="1:18" x14ac:dyDescent="0.25">
      <c r="A5816">
        <v>74020400</v>
      </c>
      <c r="B5816" t="s">
        <v>3089</v>
      </c>
      <c r="D5816" t="s">
        <v>3090</v>
      </c>
      <c r="F5816">
        <v>1</v>
      </c>
      <c r="G5816">
        <v>0</v>
      </c>
      <c r="H5816">
        <v>6.6692708333333304</v>
      </c>
      <c r="I5816">
        <v>6.6692708333333304</v>
      </c>
      <c r="K5816"/>
      <c r="N5816" t="s">
        <v>3091</v>
      </c>
      <c r="O5816" t="s">
        <v>3092</v>
      </c>
      <c r="P5816" t="s">
        <v>3093</v>
      </c>
      <c r="R5816" t="s">
        <v>3094</v>
      </c>
    </row>
    <row r="5817" spans="1:18" x14ac:dyDescent="0.25">
      <c r="A5817">
        <v>74020500</v>
      </c>
      <c r="B5817" t="s">
        <v>3089</v>
      </c>
      <c r="D5817" t="s">
        <v>3090</v>
      </c>
      <c r="F5817">
        <v>1</v>
      </c>
      <c r="G5817">
        <v>0</v>
      </c>
      <c r="H5817">
        <v>0</v>
      </c>
      <c r="I5817">
        <v>0</v>
      </c>
      <c r="K5817"/>
      <c r="N5817" t="s">
        <v>3091</v>
      </c>
      <c r="O5817" t="s">
        <v>3092</v>
      </c>
      <c r="P5817" t="s">
        <v>3093</v>
      </c>
      <c r="R5817" t="s">
        <v>3094</v>
      </c>
    </row>
    <row r="5818" spans="1:18" x14ac:dyDescent="0.25">
      <c r="A5818">
        <v>74020700</v>
      </c>
      <c r="B5818" t="s">
        <v>3089</v>
      </c>
      <c r="D5818" t="s">
        <v>3090</v>
      </c>
      <c r="F5818">
        <v>1</v>
      </c>
      <c r="G5818">
        <v>0</v>
      </c>
      <c r="H5818">
        <v>5.4215</v>
      </c>
      <c r="I5818">
        <v>5.4215</v>
      </c>
      <c r="K5818"/>
      <c r="N5818" t="s">
        <v>3091</v>
      </c>
      <c r="O5818" t="s">
        <v>3092</v>
      </c>
      <c r="P5818" t="s">
        <v>3093</v>
      </c>
      <c r="R5818" t="s">
        <v>3094</v>
      </c>
    </row>
    <row r="5819" spans="1:18" x14ac:dyDescent="0.25">
      <c r="A5819">
        <v>74020800</v>
      </c>
      <c r="B5819" t="s">
        <v>3089</v>
      </c>
      <c r="D5819" t="s">
        <v>3090</v>
      </c>
      <c r="F5819">
        <v>1</v>
      </c>
      <c r="G5819">
        <v>0</v>
      </c>
      <c r="H5819">
        <v>2.5785714285714301</v>
      </c>
      <c r="I5819">
        <v>2.5785714285714301</v>
      </c>
      <c r="K5819"/>
      <c r="N5819" t="s">
        <v>3091</v>
      </c>
      <c r="O5819" t="s">
        <v>3092</v>
      </c>
      <c r="P5819" t="s">
        <v>3093</v>
      </c>
      <c r="R5819" t="s">
        <v>3094</v>
      </c>
    </row>
    <row r="5820" spans="1:18" x14ac:dyDescent="0.25">
      <c r="A5820">
        <v>74020900</v>
      </c>
      <c r="B5820" t="s">
        <v>3089</v>
      </c>
      <c r="D5820" t="s">
        <v>3090</v>
      </c>
      <c r="F5820">
        <v>1</v>
      </c>
      <c r="G5820">
        <v>0</v>
      </c>
      <c r="H5820">
        <v>0</v>
      </c>
      <c r="I5820">
        <v>0</v>
      </c>
      <c r="K5820"/>
      <c r="N5820" t="s">
        <v>3091</v>
      </c>
      <c r="O5820" t="s">
        <v>3092</v>
      </c>
      <c r="P5820" t="s">
        <v>3093</v>
      </c>
      <c r="R5820" t="s">
        <v>3094</v>
      </c>
    </row>
    <row r="5821" spans="1:18" x14ac:dyDescent="0.25">
      <c r="A5821">
        <v>74021000</v>
      </c>
      <c r="B5821" t="s">
        <v>3089</v>
      </c>
      <c r="D5821" t="s">
        <v>3090</v>
      </c>
      <c r="F5821">
        <v>1</v>
      </c>
      <c r="G5821">
        <v>0</v>
      </c>
      <c r="H5821">
        <v>0</v>
      </c>
      <c r="I5821">
        <v>0</v>
      </c>
      <c r="K5821"/>
      <c r="N5821" t="s">
        <v>3091</v>
      </c>
      <c r="O5821" t="s">
        <v>3092</v>
      </c>
      <c r="P5821" t="s">
        <v>3093</v>
      </c>
      <c r="R5821" t="s">
        <v>3094</v>
      </c>
    </row>
    <row r="5822" spans="1:18" x14ac:dyDescent="0.25">
      <c r="A5822">
        <v>74021100</v>
      </c>
      <c r="B5822" t="s">
        <v>3089</v>
      </c>
      <c r="D5822" t="s">
        <v>3090</v>
      </c>
      <c r="F5822">
        <v>1</v>
      </c>
      <c r="G5822">
        <v>0</v>
      </c>
      <c r="H5822">
        <v>0</v>
      </c>
      <c r="I5822">
        <v>0</v>
      </c>
      <c r="K5822"/>
      <c r="N5822" t="s">
        <v>3091</v>
      </c>
      <c r="O5822" t="s">
        <v>3092</v>
      </c>
      <c r="P5822" t="s">
        <v>3093</v>
      </c>
      <c r="R5822" t="s">
        <v>3094</v>
      </c>
    </row>
    <row r="5823" spans="1:18" x14ac:dyDescent="0.25">
      <c r="A5823">
        <v>74021200</v>
      </c>
      <c r="B5823" t="s">
        <v>3089</v>
      </c>
      <c r="D5823" t="s">
        <v>3090</v>
      </c>
      <c r="F5823">
        <v>1</v>
      </c>
      <c r="G5823">
        <v>0</v>
      </c>
      <c r="H5823">
        <v>5.0386666666666597</v>
      </c>
      <c r="I5823">
        <v>5.0386666666666597</v>
      </c>
      <c r="K5823"/>
      <c r="N5823" t="s">
        <v>3091</v>
      </c>
      <c r="O5823" t="s">
        <v>3092</v>
      </c>
      <c r="P5823" t="s">
        <v>3093</v>
      </c>
      <c r="R5823" t="s">
        <v>3094</v>
      </c>
    </row>
    <row r="5824" spans="1:18" x14ac:dyDescent="0.25">
      <c r="A5824">
        <v>74021300</v>
      </c>
      <c r="B5824" t="s">
        <v>3089</v>
      </c>
      <c r="D5824" t="s">
        <v>3090</v>
      </c>
      <c r="F5824">
        <v>1</v>
      </c>
      <c r="G5824">
        <v>0</v>
      </c>
      <c r="H5824">
        <v>12.5664</v>
      </c>
      <c r="I5824">
        <v>12.5664</v>
      </c>
      <c r="K5824"/>
      <c r="N5824" t="s">
        <v>3091</v>
      </c>
      <c r="O5824" t="s">
        <v>3092</v>
      </c>
      <c r="P5824" t="s">
        <v>3093</v>
      </c>
      <c r="R5824" t="s">
        <v>3094</v>
      </c>
    </row>
    <row r="5825" spans="1:18" x14ac:dyDescent="0.25">
      <c r="A5825">
        <v>74021400</v>
      </c>
      <c r="B5825" t="s">
        <v>3089</v>
      </c>
      <c r="D5825" t="s">
        <v>3090</v>
      </c>
      <c r="F5825">
        <v>1</v>
      </c>
      <c r="G5825">
        <v>0</v>
      </c>
      <c r="H5825">
        <v>0.70647296650717695</v>
      </c>
      <c r="I5825">
        <v>0.70647296650717695</v>
      </c>
      <c r="K5825"/>
      <c r="N5825" t="s">
        <v>3091</v>
      </c>
      <c r="O5825" t="s">
        <v>3092</v>
      </c>
      <c r="P5825" t="s">
        <v>3093</v>
      </c>
      <c r="R5825" t="s">
        <v>3094</v>
      </c>
    </row>
    <row r="5826" spans="1:18" x14ac:dyDescent="0.25">
      <c r="A5826">
        <v>74023100</v>
      </c>
      <c r="B5826" t="s">
        <v>3089</v>
      </c>
      <c r="D5826" t="s">
        <v>3090</v>
      </c>
      <c r="F5826">
        <v>1</v>
      </c>
      <c r="G5826">
        <v>0</v>
      </c>
      <c r="H5826">
        <v>2.2576335877862501</v>
      </c>
      <c r="I5826">
        <v>2.2576335877862501</v>
      </c>
      <c r="K5826"/>
      <c r="N5826" t="s">
        <v>3091</v>
      </c>
      <c r="O5826" t="s">
        <v>3092</v>
      </c>
      <c r="P5826" t="s">
        <v>3093</v>
      </c>
      <c r="R5826" t="s">
        <v>3094</v>
      </c>
    </row>
    <row r="5827" spans="1:18" x14ac:dyDescent="0.25">
      <c r="A5827">
        <v>74023200</v>
      </c>
      <c r="B5827" t="s">
        <v>3089</v>
      </c>
      <c r="D5827" t="s">
        <v>3090</v>
      </c>
      <c r="F5827">
        <v>1</v>
      </c>
      <c r="G5827">
        <v>0</v>
      </c>
      <c r="H5827">
        <v>3.81111111111111</v>
      </c>
      <c r="I5827">
        <v>3.81111111111111</v>
      </c>
      <c r="K5827"/>
      <c r="N5827" t="s">
        <v>3091</v>
      </c>
      <c r="O5827" t="s">
        <v>3092</v>
      </c>
      <c r="P5827" t="s">
        <v>3093</v>
      </c>
      <c r="R5827" t="s">
        <v>3094</v>
      </c>
    </row>
    <row r="5828" spans="1:18" x14ac:dyDescent="0.25">
      <c r="A5828">
        <v>74023600</v>
      </c>
      <c r="B5828" t="s">
        <v>3089</v>
      </c>
      <c r="D5828" t="s">
        <v>3090</v>
      </c>
      <c r="F5828">
        <v>1</v>
      </c>
      <c r="G5828">
        <v>0</v>
      </c>
      <c r="H5828">
        <v>7.8574285714285699</v>
      </c>
      <c r="I5828">
        <v>7.8574285714285699</v>
      </c>
      <c r="K5828"/>
      <c r="N5828" t="s">
        <v>3091</v>
      </c>
      <c r="O5828" t="s">
        <v>3092</v>
      </c>
      <c r="P5828" t="s">
        <v>3093</v>
      </c>
      <c r="R5828" t="s">
        <v>3094</v>
      </c>
    </row>
    <row r="5829" spans="1:18" x14ac:dyDescent="0.25">
      <c r="A5829">
        <v>74023610</v>
      </c>
      <c r="B5829" t="s">
        <v>3089</v>
      </c>
      <c r="D5829" t="s">
        <v>3090</v>
      </c>
      <c r="F5829">
        <v>1</v>
      </c>
      <c r="G5829">
        <v>0</v>
      </c>
      <c r="H5829">
        <v>7.32</v>
      </c>
      <c r="I5829">
        <v>7.32</v>
      </c>
      <c r="K5829"/>
      <c r="N5829" t="s">
        <v>3091</v>
      </c>
      <c r="O5829" t="s">
        <v>3092</v>
      </c>
      <c r="P5829" t="s">
        <v>3093</v>
      </c>
      <c r="R5829" t="s">
        <v>3094</v>
      </c>
    </row>
    <row r="5830" spans="1:18" x14ac:dyDescent="0.25">
      <c r="A5830">
        <v>74023700</v>
      </c>
      <c r="B5830" t="s">
        <v>3089</v>
      </c>
      <c r="D5830" t="s">
        <v>3090</v>
      </c>
      <c r="F5830">
        <v>1</v>
      </c>
      <c r="G5830">
        <v>0</v>
      </c>
      <c r="H5830">
        <v>41.46</v>
      </c>
      <c r="I5830">
        <v>41.46</v>
      </c>
      <c r="K5830"/>
      <c r="N5830" t="s">
        <v>3091</v>
      </c>
      <c r="O5830" t="s">
        <v>3092</v>
      </c>
      <c r="P5830" t="s">
        <v>3093</v>
      </c>
      <c r="R5830" t="s">
        <v>3094</v>
      </c>
    </row>
    <row r="5831" spans="1:18" x14ac:dyDescent="0.25">
      <c r="A5831">
        <v>74023800</v>
      </c>
      <c r="B5831" t="s">
        <v>3089</v>
      </c>
      <c r="D5831" t="s">
        <v>3090</v>
      </c>
      <c r="F5831">
        <v>1</v>
      </c>
      <c r="G5831">
        <v>0</v>
      </c>
      <c r="H5831">
        <v>10.5175</v>
      </c>
      <c r="I5831">
        <v>10.5175</v>
      </c>
      <c r="K5831"/>
      <c r="N5831" t="s">
        <v>3091</v>
      </c>
      <c r="O5831" t="s">
        <v>3092</v>
      </c>
      <c r="P5831" t="s">
        <v>3093</v>
      </c>
      <c r="R5831" t="s">
        <v>3094</v>
      </c>
    </row>
    <row r="5832" spans="1:18" x14ac:dyDescent="0.25">
      <c r="A5832">
        <v>74023900</v>
      </c>
      <c r="B5832" t="s">
        <v>3089</v>
      </c>
      <c r="D5832" t="s">
        <v>3090</v>
      </c>
      <c r="F5832">
        <v>1</v>
      </c>
      <c r="G5832">
        <v>0</v>
      </c>
      <c r="H5832">
        <v>8.1199999999999992</v>
      </c>
      <c r="I5832">
        <v>8.1199999999999992</v>
      </c>
      <c r="K5832"/>
      <c r="N5832" t="s">
        <v>3091</v>
      </c>
      <c r="O5832" t="s">
        <v>3092</v>
      </c>
      <c r="P5832" t="s">
        <v>3093</v>
      </c>
      <c r="R5832" t="s">
        <v>3094</v>
      </c>
    </row>
    <row r="5833" spans="1:18" x14ac:dyDescent="0.25">
      <c r="A5833">
        <v>74024000</v>
      </c>
      <c r="B5833" t="s">
        <v>3089</v>
      </c>
      <c r="D5833" t="s">
        <v>3090</v>
      </c>
      <c r="F5833">
        <v>1</v>
      </c>
      <c r="G5833">
        <v>0</v>
      </c>
      <c r="H5833">
        <v>6.1803999999999997</v>
      </c>
      <c r="I5833">
        <v>6.1803999999999997</v>
      </c>
      <c r="K5833"/>
      <c r="N5833" t="s">
        <v>3091</v>
      </c>
      <c r="O5833" t="s">
        <v>3092</v>
      </c>
      <c r="P5833" t="s">
        <v>3093</v>
      </c>
      <c r="R5833" t="s">
        <v>3094</v>
      </c>
    </row>
    <row r="5834" spans="1:18" x14ac:dyDescent="0.25">
      <c r="A5834">
        <v>7406403</v>
      </c>
      <c r="B5834" t="s">
        <v>3089</v>
      </c>
      <c r="D5834" t="s">
        <v>3090</v>
      </c>
      <c r="F5834">
        <v>1</v>
      </c>
      <c r="G5834">
        <v>0</v>
      </c>
      <c r="H5834">
        <v>19.8</v>
      </c>
      <c r="I5834">
        <v>19.8</v>
      </c>
      <c r="K5834"/>
      <c r="N5834" t="s">
        <v>3091</v>
      </c>
      <c r="O5834" t="s">
        <v>3092</v>
      </c>
      <c r="P5834" t="s">
        <v>3093</v>
      </c>
      <c r="R5834" t="s">
        <v>3094</v>
      </c>
    </row>
    <row r="5835" spans="1:18" x14ac:dyDescent="0.25">
      <c r="A5835">
        <v>7406503</v>
      </c>
      <c r="B5835" t="s">
        <v>3089</v>
      </c>
      <c r="D5835" t="s">
        <v>3090</v>
      </c>
      <c r="F5835">
        <v>1</v>
      </c>
      <c r="G5835">
        <v>0</v>
      </c>
      <c r="H5835">
        <v>22.24</v>
      </c>
      <c r="I5835">
        <v>22.24</v>
      </c>
      <c r="K5835"/>
      <c r="N5835" t="s">
        <v>3091</v>
      </c>
      <c r="O5835" t="s">
        <v>3092</v>
      </c>
      <c r="P5835" t="s">
        <v>3093</v>
      </c>
      <c r="R5835" t="s">
        <v>3094</v>
      </c>
    </row>
    <row r="5836" spans="1:18" x14ac:dyDescent="0.25">
      <c r="A5836">
        <v>74066003</v>
      </c>
      <c r="B5836" t="s">
        <v>3089</v>
      </c>
      <c r="D5836" t="s">
        <v>3090</v>
      </c>
      <c r="F5836">
        <v>1</v>
      </c>
      <c r="G5836">
        <v>0</v>
      </c>
      <c r="H5836">
        <v>274.8</v>
      </c>
      <c r="I5836">
        <v>274.8</v>
      </c>
      <c r="K5836"/>
      <c r="N5836" t="s">
        <v>3091</v>
      </c>
      <c r="O5836" t="s">
        <v>3092</v>
      </c>
      <c r="P5836" t="s">
        <v>3093</v>
      </c>
      <c r="R5836" t="s">
        <v>3094</v>
      </c>
    </row>
    <row r="5837" spans="1:18" x14ac:dyDescent="0.25">
      <c r="A5837">
        <v>74067003</v>
      </c>
      <c r="B5837" t="s">
        <v>3089</v>
      </c>
      <c r="D5837" t="s">
        <v>3090</v>
      </c>
      <c r="F5837">
        <v>1</v>
      </c>
      <c r="G5837">
        <v>0</v>
      </c>
      <c r="H5837">
        <v>50</v>
      </c>
      <c r="I5837">
        <v>50</v>
      </c>
      <c r="K5837"/>
      <c r="N5837" t="s">
        <v>3091</v>
      </c>
      <c r="O5837" t="s">
        <v>3092</v>
      </c>
      <c r="P5837" t="s">
        <v>3093</v>
      </c>
      <c r="R5837" t="s">
        <v>3094</v>
      </c>
    </row>
    <row r="5838" spans="1:18" x14ac:dyDescent="0.25">
      <c r="A5838">
        <v>74067103</v>
      </c>
      <c r="B5838" t="s">
        <v>3089</v>
      </c>
      <c r="D5838" t="s">
        <v>3090</v>
      </c>
      <c r="F5838">
        <v>1</v>
      </c>
      <c r="G5838">
        <v>0</v>
      </c>
      <c r="H5838">
        <v>49.593333333333298</v>
      </c>
      <c r="I5838">
        <v>49.593333333333298</v>
      </c>
      <c r="K5838"/>
      <c r="N5838" t="s">
        <v>3091</v>
      </c>
      <c r="O5838" t="s">
        <v>3092</v>
      </c>
      <c r="P5838" t="s">
        <v>3093</v>
      </c>
      <c r="R5838" t="s">
        <v>3094</v>
      </c>
    </row>
    <row r="5839" spans="1:18" x14ac:dyDescent="0.25">
      <c r="A5839">
        <v>74067203</v>
      </c>
      <c r="B5839" t="s">
        <v>3089</v>
      </c>
      <c r="D5839" t="s">
        <v>3090</v>
      </c>
      <c r="F5839">
        <v>1</v>
      </c>
      <c r="G5839">
        <v>0</v>
      </c>
      <c r="H5839">
        <v>80.931666666666601</v>
      </c>
      <c r="I5839">
        <v>80.931666666666601</v>
      </c>
      <c r="K5839"/>
      <c r="N5839" t="s">
        <v>3091</v>
      </c>
      <c r="O5839" t="s">
        <v>3092</v>
      </c>
      <c r="P5839" t="s">
        <v>3093</v>
      </c>
      <c r="R5839" t="s">
        <v>3094</v>
      </c>
    </row>
    <row r="5840" spans="1:18" x14ac:dyDescent="0.25">
      <c r="A5840">
        <v>74067303</v>
      </c>
      <c r="B5840" t="s">
        <v>3089</v>
      </c>
      <c r="D5840" t="s">
        <v>3090</v>
      </c>
      <c r="F5840">
        <v>1</v>
      </c>
      <c r="G5840">
        <v>0</v>
      </c>
      <c r="H5840">
        <v>49.592500000000001</v>
      </c>
      <c r="I5840">
        <v>49.592500000000001</v>
      </c>
      <c r="K5840"/>
      <c r="N5840" t="s">
        <v>3091</v>
      </c>
      <c r="O5840" t="s">
        <v>3092</v>
      </c>
      <c r="P5840" t="s">
        <v>3093</v>
      </c>
      <c r="R5840" t="s">
        <v>3094</v>
      </c>
    </row>
    <row r="5841" spans="1:18" x14ac:dyDescent="0.25">
      <c r="A5841">
        <v>74067403</v>
      </c>
      <c r="B5841" t="s">
        <v>3089</v>
      </c>
      <c r="D5841" t="s">
        <v>3090</v>
      </c>
      <c r="F5841">
        <v>1</v>
      </c>
      <c r="G5841">
        <v>0</v>
      </c>
      <c r="H5841">
        <v>134.76</v>
      </c>
      <c r="I5841">
        <v>134.76</v>
      </c>
      <c r="K5841"/>
      <c r="N5841" t="s">
        <v>3091</v>
      </c>
      <c r="O5841" t="s">
        <v>3092</v>
      </c>
      <c r="P5841" t="s">
        <v>3093</v>
      </c>
      <c r="R5841" t="s">
        <v>3094</v>
      </c>
    </row>
    <row r="5842" spans="1:18" x14ac:dyDescent="0.25">
      <c r="A5842">
        <v>74067503</v>
      </c>
      <c r="B5842" t="s">
        <v>3089</v>
      </c>
      <c r="D5842" t="s">
        <v>3090</v>
      </c>
      <c r="F5842">
        <v>1</v>
      </c>
      <c r="G5842">
        <v>0</v>
      </c>
      <c r="H5842">
        <v>105.65048543689301</v>
      </c>
      <c r="I5842">
        <v>105.65048543689301</v>
      </c>
      <c r="K5842"/>
      <c r="N5842" t="s">
        <v>3091</v>
      </c>
      <c r="O5842" t="s">
        <v>3092</v>
      </c>
      <c r="P5842" t="s">
        <v>3093</v>
      </c>
      <c r="R5842" t="s">
        <v>3094</v>
      </c>
    </row>
    <row r="5843" spans="1:18" x14ac:dyDescent="0.25">
      <c r="A5843">
        <v>74067603</v>
      </c>
      <c r="B5843" t="s">
        <v>3089</v>
      </c>
      <c r="D5843" t="s">
        <v>3090</v>
      </c>
      <c r="F5843">
        <v>1</v>
      </c>
      <c r="G5843">
        <v>0</v>
      </c>
      <c r="H5843">
        <v>34.078461538461497</v>
      </c>
      <c r="I5843">
        <v>34.078461538461497</v>
      </c>
      <c r="K5843"/>
      <c r="N5843" t="s">
        <v>3091</v>
      </c>
      <c r="O5843" t="s">
        <v>3092</v>
      </c>
      <c r="P5843" t="s">
        <v>3093</v>
      </c>
      <c r="R5843" t="s">
        <v>3094</v>
      </c>
    </row>
    <row r="5844" spans="1:18" x14ac:dyDescent="0.25">
      <c r="A5844">
        <v>74130000</v>
      </c>
      <c r="B5844" t="s">
        <v>3089</v>
      </c>
      <c r="D5844" t="s">
        <v>3090</v>
      </c>
      <c r="F5844">
        <v>1</v>
      </c>
      <c r="G5844">
        <v>0</v>
      </c>
      <c r="H5844">
        <v>15.005477684210501</v>
      </c>
      <c r="I5844">
        <v>15.005477684210501</v>
      </c>
      <c r="K5844"/>
      <c r="N5844" t="s">
        <v>3091</v>
      </c>
      <c r="O5844" t="s">
        <v>3092</v>
      </c>
      <c r="P5844" t="s">
        <v>3093</v>
      </c>
      <c r="R5844" t="s">
        <v>3094</v>
      </c>
    </row>
    <row r="5845" spans="1:18" x14ac:dyDescent="0.25">
      <c r="A5845">
        <v>75000350</v>
      </c>
      <c r="B5845" t="s">
        <v>3089</v>
      </c>
      <c r="D5845" t="s">
        <v>3090</v>
      </c>
      <c r="F5845">
        <v>1</v>
      </c>
      <c r="G5845">
        <v>0</v>
      </c>
      <c r="H5845">
        <v>0</v>
      </c>
      <c r="I5845">
        <v>0</v>
      </c>
      <c r="K5845"/>
      <c r="N5845" t="s">
        <v>3091</v>
      </c>
      <c r="O5845" t="s">
        <v>3092</v>
      </c>
      <c r="P5845" t="s">
        <v>3093</v>
      </c>
      <c r="R5845" t="s">
        <v>3094</v>
      </c>
    </row>
    <row r="5846" spans="1:18" x14ac:dyDescent="0.25">
      <c r="A5846">
        <v>80002400</v>
      </c>
      <c r="B5846" t="s">
        <v>3089</v>
      </c>
      <c r="D5846" t="s">
        <v>3090</v>
      </c>
      <c r="F5846">
        <v>1</v>
      </c>
      <c r="G5846">
        <v>0</v>
      </c>
      <c r="H5846">
        <v>5.83</v>
      </c>
      <c r="I5846">
        <v>5.83</v>
      </c>
      <c r="K5846"/>
      <c r="N5846" t="s">
        <v>3091</v>
      </c>
      <c r="O5846" t="s">
        <v>3092</v>
      </c>
      <c r="P5846" t="s">
        <v>3093</v>
      </c>
      <c r="R5846" t="s">
        <v>3094</v>
      </c>
    </row>
    <row r="5847" spans="1:18" x14ac:dyDescent="0.25">
      <c r="A5847">
        <v>81000200</v>
      </c>
      <c r="B5847" t="s">
        <v>3089</v>
      </c>
      <c r="D5847" t="s">
        <v>3090</v>
      </c>
      <c r="F5847">
        <v>1</v>
      </c>
      <c r="G5847">
        <v>0</v>
      </c>
      <c r="H5847">
        <v>0.32893081761006299</v>
      </c>
      <c r="I5847">
        <v>0.32893081761006299</v>
      </c>
      <c r="K5847"/>
      <c r="N5847" t="s">
        <v>3091</v>
      </c>
      <c r="O5847" t="s">
        <v>3092</v>
      </c>
      <c r="P5847" t="s">
        <v>3093</v>
      </c>
      <c r="R5847" t="s">
        <v>3094</v>
      </c>
    </row>
    <row r="5848" spans="1:18" x14ac:dyDescent="0.25">
      <c r="A5848">
        <v>81000300</v>
      </c>
      <c r="B5848" t="s">
        <v>3089</v>
      </c>
      <c r="D5848" t="s">
        <v>3090</v>
      </c>
      <c r="F5848">
        <v>1</v>
      </c>
      <c r="G5848">
        <v>0</v>
      </c>
      <c r="H5848">
        <v>0</v>
      </c>
      <c r="I5848">
        <v>0</v>
      </c>
      <c r="K5848"/>
      <c r="N5848" t="s">
        <v>3091</v>
      </c>
      <c r="O5848" t="s">
        <v>3092</v>
      </c>
      <c r="P5848" t="s">
        <v>3093</v>
      </c>
      <c r="R5848" t="s">
        <v>3094</v>
      </c>
    </row>
    <row r="5849" spans="1:18" x14ac:dyDescent="0.25">
      <c r="A5849">
        <v>81000400</v>
      </c>
      <c r="B5849" t="s">
        <v>3089</v>
      </c>
      <c r="D5849" t="s">
        <v>3090</v>
      </c>
      <c r="F5849">
        <v>1</v>
      </c>
      <c r="G5849">
        <v>0</v>
      </c>
      <c r="H5849">
        <v>1.45294117647059</v>
      </c>
      <c r="I5849">
        <v>1.45294117647059</v>
      </c>
      <c r="K5849"/>
      <c r="N5849" t="s">
        <v>3091</v>
      </c>
      <c r="O5849" t="s">
        <v>3092</v>
      </c>
      <c r="P5849" t="s">
        <v>3093</v>
      </c>
      <c r="R5849" t="s">
        <v>3094</v>
      </c>
    </row>
    <row r="5850" spans="1:18" x14ac:dyDescent="0.25">
      <c r="A5850">
        <v>81000500</v>
      </c>
      <c r="B5850" t="s">
        <v>3089</v>
      </c>
      <c r="D5850" t="s">
        <v>3090</v>
      </c>
      <c r="F5850">
        <v>1</v>
      </c>
      <c r="G5850">
        <v>0</v>
      </c>
      <c r="H5850">
        <v>1.37254901960784</v>
      </c>
      <c r="I5850">
        <v>1.37254901960784</v>
      </c>
      <c r="K5850"/>
      <c r="N5850" t="s">
        <v>3091</v>
      </c>
      <c r="O5850" t="s">
        <v>3092</v>
      </c>
      <c r="P5850" t="s">
        <v>3093</v>
      </c>
      <c r="R5850" t="s">
        <v>3094</v>
      </c>
    </row>
    <row r="5851" spans="1:18" x14ac:dyDescent="0.25">
      <c r="A5851">
        <v>81000501</v>
      </c>
      <c r="B5851" t="s">
        <v>3089</v>
      </c>
      <c r="D5851" t="s">
        <v>3090</v>
      </c>
      <c r="F5851">
        <v>1</v>
      </c>
      <c r="G5851">
        <v>0</v>
      </c>
      <c r="H5851">
        <v>0.433569071192834</v>
      </c>
      <c r="I5851">
        <v>0.433569071192834</v>
      </c>
      <c r="K5851"/>
      <c r="N5851" t="s">
        <v>3091</v>
      </c>
      <c r="O5851" t="s">
        <v>3092</v>
      </c>
      <c r="P5851" t="s">
        <v>3093</v>
      </c>
      <c r="R5851" t="s">
        <v>3094</v>
      </c>
    </row>
    <row r="5852" spans="1:18" x14ac:dyDescent="0.25">
      <c r="A5852">
        <v>81000700</v>
      </c>
      <c r="B5852" t="s">
        <v>3089</v>
      </c>
      <c r="D5852" t="s">
        <v>3090</v>
      </c>
      <c r="F5852">
        <v>1</v>
      </c>
      <c r="G5852">
        <v>0</v>
      </c>
      <c r="H5852">
        <v>4.6410256410256396</v>
      </c>
      <c r="I5852">
        <v>4.6410256410256396</v>
      </c>
      <c r="K5852"/>
      <c r="N5852" t="s">
        <v>3091</v>
      </c>
      <c r="O5852" t="s">
        <v>3092</v>
      </c>
      <c r="P5852" t="s">
        <v>3093</v>
      </c>
      <c r="R5852" t="s">
        <v>3094</v>
      </c>
    </row>
    <row r="5853" spans="1:18" x14ac:dyDescent="0.25">
      <c r="A5853">
        <v>81001400</v>
      </c>
      <c r="B5853" t="s">
        <v>3089</v>
      </c>
      <c r="D5853" t="s">
        <v>3090</v>
      </c>
      <c r="F5853">
        <v>1</v>
      </c>
      <c r="G5853">
        <v>0</v>
      </c>
      <c r="H5853">
        <v>330.2</v>
      </c>
      <c r="I5853">
        <v>330.2</v>
      </c>
      <c r="K5853"/>
      <c r="N5853" t="s">
        <v>3091</v>
      </c>
      <c r="O5853" t="s">
        <v>3092</v>
      </c>
      <c r="P5853" t="s">
        <v>3093</v>
      </c>
      <c r="R5853" t="s">
        <v>3094</v>
      </c>
    </row>
    <row r="5854" spans="1:18" x14ac:dyDescent="0.25">
      <c r="A5854">
        <v>81002400</v>
      </c>
      <c r="B5854" t="s">
        <v>3089</v>
      </c>
      <c r="D5854" t="s">
        <v>3090</v>
      </c>
      <c r="F5854">
        <v>1</v>
      </c>
      <c r="G5854">
        <v>0</v>
      </c>
      <c r="H5854">
        <v>0</v>
      </c>
      <c r="I5854">
        <v>0</v>
      </c>
      <c r="K5854"/>
      <c r="N5854" t="s">
        <v>3091</v>
      </c>
      <c r="O5854" t="s">
        <v>3092</v>
      </c>
      <c r="P5854" t="s">
        <v>3093</v>
      </c>
      <c r="R5854" t="s">
        <v>3094</v>
      </c>
    </row>
    <row r="5855" spans="1:18" x14ac:dyDescent="0.25">
      <c r="A5855">
        <v>81002500</v>
      </c>
      <c r="B5855" t="s">
        <v>3089</v>
      </c>
      <c r="D5855" t="s">
        <v>3090</v>
      </c>
      <c r="F5855">
        <v>1</v>
      </c>
      <c r="G5855">
        <v>0</v>
      </c>
      <c r="H5855">
        <v>0</v>
      </c>
      <c r="I5855">
        <v>0</v>
      </c>
      <c r="K5855"/>
      <c r="N5855" t="s">
        <v>3091</v>
      </c>
      <c r="O5855" t="s">
        <v>3092</v>
      </c>
      <c r="P5855" t="s">
        <v>3093</v>
      </c>
      <c r="R5855" t="s">
        <v>3094</v>
      </c>
    </row>
    <row r="5856" spans="1:18" x14ac:dyDescent="0.25">
      <c r="A5856">
        <v>81002600</v>
      </c>
      <c r="B5856" t="s">
        <v>3089</v>
      </c>
      <c r="D5856" t="s">
        <v>3090</v>
      </c>
      <c r="F5856">
        <v>1</v>
      </c>
      <c r="G5856">
        <v>0</v>
      </c>
      <c r="H5856">
        <v>1.883</v>
      </c>
      <c r="I5856">
        <v>1.883</v>
      </c>
      <c r="K5856"/>
      <c r="N5856" t="s">
        <v>3091</v>
      </c>
      <c r="O5856" t="s">
        <v>3092</v>
      </c>
      <c r="P5856" t="s">
        <v>3093</v>
      </c>
      <c r="R5856" t="s">
        <v>3094</v>
      </c>
    </row>
    <row r="5857" spans="1:18" x14ac:dyDescent="0.25">
      <c r="A5857">
        <v>81002700</v>
      </c>
      <c r="B5857" t="s">
        <v>3089</v>
      </c>
      <c r="D5857" t="s">
        <v>3090</v>
      </c>
      <c r="F5857">
        <v>1</v>
      </c>
      <c r="G5857">
        <v>0</v>
      </c>
      <c r="H5857">
        <v>5.2098000000000004</v>
      </c>
      <c r="I5857">
        <v>5.2098000000000004</v>
      </c>
      <c r="K5857"/>
      <c r="N5857" t="s">
        <v>3091</v>
      </c>
      <c r="O5857" t="s">
        <v>3092</v>
      </c>
      <c r="P5857" t="s">
        <v>3093</v>
      </c>
      <c r="R5857" t="s">
        <v>3094</v>
      </c>
    </row>
    <row r="5858" spans="1:18" x14ac:dyDescent="0.25">
      <c r="A5858">
        <v>81003300</v>
      </c>
      <c r="B5858" t="s">
        <v>3089</v>
      </c>
      <c r="D5858" t="s">
        <v>3090</v>
      </c>
      <c r="F5858">
        <v>1</v>
      </c>
      <c r="G5858">
        <v>0</v>
      </c>
      <c r="H5858">
        <v>0.48370370370370402</v>
      </c>
      <c r="I5858">
        <v>0.48370370370370402</v>
      </c>
      <c r="K5858"/>
      <c r="N5858" t="s">
        <v>3091</v>
      </c>
      <c r="O5858" t="s">
        <v>3092</v>
      </c>
      <c r="P5858" t="s">
        <v>3093</v>
      </c>
      <c r="R5858" t="s">
        <v>3094</v>
      </c>
    </row>
    <row r="5859" spans="1:18" x14ac:dyDescent="0.25">
      <c r="A5859">
        <v>82000700</v>
      </c>
      <c r="B5859" t="s">
        <v>3089</v>
      </c>
      <c r="D5859" t="s">
        <v>3090</v>
      </c>
      <c r="F5859">
        <v>1</v>
      </c>
      <c r="G5859">
        <v>0</v>
      </c>
      <c r="H5859">
        <v>4.2395238095238099</v>
      </c>
      <c r="I5859">
        <v>4.2395238095238099</v>
      </c>
      <c r="K5859"/>
      <c r="N5859" t="s">
        <v>3091</v>
      </c>
      <c r="O5859" t="s">
        <v>3092</v>
      </c>
      <c r="P5859" t="s">
        <v>3093</v>
      </c>
      <c r="R5859" t="s">
        <v>3094</v>
      </c>
    </row>
    <row r="5860" spans="1:18" x14ac:dyDescent="0.25">
      <c r="A5860">
        <v>82001100</v>
      </c>
      <c r="B5860" t="s">
        <v>3089</v>
      </c>
      <c r="D5860" t="s">
        <v>3090</v>
      </c>
      <c r="F5860">
        <v>1</v>
      </c>
      <c r="G5860">
        <v>0</v>
      </c>
      <c r="H5860">
        <v>1.9054848484848399</v>
      </c>
      <c r="I5860">
        <v>1.9054848484848399</v>
      </c>
      <c r="K5860"/>
      <c r="N5860" t="s">
        <v>3091</v>
      </c>
      <c r="O5860" t="s">
        <v>3092</v>
      </c>
      <c r="P5860" t="s">
        <v>3093</v>
      </c>
      <c r="R5860" t="s">
        <v>3094</v>
      </c>
    </row>
    <row r="5861" spans="1:18" x14ac:dyDescent="0.25">
      <c r="A5861">
        <v>82001400</v>
      </c>
      <c r="B5861" t="s">
        <v>3089</v>
      </c>
      <c r="D5861" t="s">
        <v>3090</v>
      </c>
      <c r="F5861">
        <v>1</v>
      </c>
      <c r="G5861">
        <v>0</v>
      </c>
      <c r="H5861">
        <v>1.9624285714285701</v>
      </c>
      <c r="I5861">
        <v>1.9624285714285701</v>
      </c>
      <c r="K5861"/>
      <c r="N5861" t="s">
        <v>3091</v>
      </c>
      <c r="O5861" t="s">
        <v>3092</v>
      </c>
      <c r="P5861" t="s">
        <v>3093</v>
      </c>
      <c r="R5861" t="s">
        <v>3094</v>
      </c>
    </row>
    <row r="5862" spans="1:18" x14ac:dyDescent="0.25">
      <c r="A5862">
        <v>82001700</v>
      </c>
      <c r="B5862" t="s">
        <v>3089</v>
      </c>
      <c r="D5862" t="s">
        <v>3090</v>
      </c>
      <c r="F5862">
        <v>1</v>
      </c>
      <c r="G5862">
        <v>0</v>
      </c>
      <c r="H5862">
        <v>0</v>
      </c>
      <c r="I5862">
        <v>0</v>
      </c>
      <c r="K5862"/>
      <c r="N5862" t="s">
        <v>3091</v>
      </c>
      <c r="O5862" t="s">
        <v>3092</v>
      </c>
      <c r="P5862" t="s">
        <v>3093</v>
      </c>
      <c r="R5862" t="s">
        <v>3094</v>
      </c>
    </row>
    <row r="5863" spans="1:18" x14ac:dyDescent="0.25">
      <c r="A5863">
        <v>82001800</v>
      </c>
      <c r="B5863" t="s">
        <v>3089</v>
      </c>
      <c r="D5863" t="s">
        <v>3090</v>
      </c>
      <c r="F5863">
        <v>1</v>
      </c>
      <c r="G5863">
        <v>0</v>
      </c>
      <c r="H5863">
        <v>11.57</v>
      </c>
      <c r="I5863">
        <v>11.57</v>
      </c>
      <c r="K5863"/>
      <c r="N5863" t="s">
        <v>3091</v>
      </c>
      <c r="O5863" t="s">
        <v>3092</v>
      </c>
      <c r="P5863" t="s">
        <v>3093</v>
      </c>
      <c r="R5863" t="s">
        <v>3094</v>
      </c>
    </row>
    <row r="5864" spans="1:18" x14ac:dyDescent="0.25">
      <c r="A5864">
        <v>82002000</v>
      </c>
      <c r="B5864" t="s">
        <v>3089</v>
      </c>
      <c r="D5864" t="s">
        <v>3090</v>
      </c>
      <c r="F5864">
        <v>1</v>
      </c>
      <c r="G5864">
        <v>0</v>
      </c>
      <c r="H5864">
        <v>0</v>
      </c>
      <c r="I5864">
        <v>0</v>
      </c>
      <c r="K5864"/>
      <c r="N5864" t="s">
        <v>3091</v>
      </c>
      <c r="O5864" t="s">
        <v>3092</v>
      </c>
      <c r="P5864" t="s">
        <v>3093</v>
      </c>
      <c r="R5864" t="s">
        <v>3094</v>
      </c>
    </row>
    <row r="5865" spans="1:18" x14ac:dyDescent="0.25">
      <c r="A5865">
        <v>82002401</v>
      </c>
      <c r="B5865" t="s">
        <v>3089</v>
      </c>
      <c r="D5865" t="s">
        <v>3090</v>
      </c>
      <c r="F5865">
        <v>1</v>
      </c>
      <c r="G5865">
        <v>0</v>
      </c>
      <c r="H5865">
        <v>0</v>
      </c>
      <c r="I5865">
        <v>0</v>
      </c>
      <c r="K5865"/>
      <c r="N5865" t="s">
        <v>3091</v>
      </c>
      <c r="O5865" t="s">
        <v>3092</v>
      </c>
      <c r="P5865" t="s">
        <v>3093</v>
      </c>
      <c r="R5865" t="s">
        <v>3094</v>
      </c>
    </row>
    <row r="5866" spans="1:18" x14ac:dyDescent="0.25">
      <c r="A5866">
        <v>82003000</v>
      </c>
      <c r="B5866" t="s">
        <v>3089</v>
      </c>
      <c r="D5866" t="s">
        <v>3090</v>
      </c>
      <c r="F5866">
        <v>1</v>
      </c>
      <c r="G5866">
        <v>0</v>
      </c>
      <c r="H5866">
        <v>0</v>
      </c>
      <c r="I5866">
        <v>0</v>
      </c>
      <c r="K5866"/>
      <c r="N5866" t="s">
        <v>3091</v>
      </c>
      <c r="O5866" t="s">
        <v>3092</v>
      </c>
      <c r="P5866" t="s">
        <v>3093</v>
      </c>
      <c r="R5866" t="s">
        <v>3094</v>
      </c>
    </row>
    <row r="5867" spans="1:18" x14ac:dyDescent="0.25">
      <c r="A5867">
        <v>82003300</v>
      </c>
      <c r="B5867" t="s">
        <v>3089</v>
      </c>
      <c r="D5867" t="s">
        <v>3090</v>
      </c>
      <c r="F5867">
        <v>1</v>
      </c>
      <c r="G5867">
        <v>0</v>
      </c>
      <c r="H5867">
        <v>0</v>
      </c>
      <c r="I5867">
        <v>0</v>
      </c>
      <c r="K5867"/>
      <c r="N5867" t="s">
        <v>3091</v>
      </c>
      <c r="O5867" t="s">
        <v>3092</v>
      </c>
      <c r="P5867" t="s">
        <v>3093</v>
      </c>
      <c r="R5867" t="s">
        <v>3094</v>
      </c>
    </row>
    <row r="5868" spans="1:18" x14ac:dyDescent="0.25">
      <c r="A5868">
        <v>82003900</v>
      </c>
      <c r="B5868" t="s">
        <v>3089</v>
      </c>
      <c r="D5868" t="s">
        <v>3090</v>
      </c>
      <c r="F5868">
        <v>1</v>
      </c>
      <c r="G5868">
        <v>0</v>
      </c>
      <c r="H5868">
        <v>12.533333333333299</v>
      </c>
      <c r="I5868">
        <v>12.533333333333299</v>
      </c>
      <c r="K5868"/>
      <c r="N5868" t="s">
        <v>3091</v>
      </c>
      <c r="O5868" t="s">
        <v>3092</v>
      </c>
      <c r="P5868" t="s">
        <v>3093</v>
      </c>
      <c r="R5868" t="s">
        <v>3094</v>
      </c>
    </row>
    <row r="5869" spans="1:18" x14ac:dyDescent="0.25">
      <c r="A5869">
        <v>82005000</v>
      </c>
      <c r="B5869" t="s">
        <v>3089</v>
      </c>
      <c r="D5869" t="s">
        <v>3090</v>
      </c>
      <c r="F5869">
        <v>1</v>
      </c>
      <c r="G5869">
        <v>0</v>
      </c>
      <c r="H5869">
        <v>9.5576000000000008</v>
      </c>
      <c r="I5869">
        <v>9.5576000000000008</v>
      </c>
      <c r="K5869"/>
      <c r="N5869" t="s">
        <v>3091</v>
      </c>
      <c r="O5869" t="s">
        <v>3092</v>
      </c>
      <c r="P5869" t="s">
        <v>3093</v>
      </c>
      <c r="R5869" t="s">
        <v>3094</v>
      </c>
    </row>
    <row r="5870" spans="1:18" x14ac:dyDescent="0.25">
      <c r="A5870">
        <v>82006100</v>
      </c>
      <c r="B5870" t="s">
        <v>3089</v>
      </c>
      <c r="D5870" t="s">
        <v>3090</v>
      </c>
      <c r="F5870">
        <v>1</v>
      </c>
      <c r="G5870">
        <v>0</v>
      </c>
      <c r="H5870">
        <v>0</v>
      </c>
      <c r="I5870">
        <v>0</v>
      </c>
      <c r="K5870"/>
      <c r="N5870" t="s">
        <v>3091</v>
      </c>
      <c r="O5870" t="s">
        <v>3092</v>
      </c>
      <c r="P5870" t="s">
        <v>3093</v>
      </c>
      <c r="R5870" t="s">
        <v>3094</v>
      </c>
    </row>
    <row r="5871" spans="1:18" x14ac:dyDescent="0.25">
      <c r="A5871">
        <v>82007300</v>
      </c>
      <c r="B5871" t="s">
        <v>3089</v>
      </c>
      <c r="D5871" t="s">
        <v>3090</v>
      </c>
      <c r="F5871">
        <v>1</v>
      </c>
      <c r="G5871">
        <v>0</v>
      </c>
      <c r="H5871">
        <v>0</v>
      </c>
      <c r="I5871">
        <v>0</v>
      </c>
      <c r="K5871"/>
      <c r="N5871" t="s">
        <v>3091</v>
      </c>
      <c r="O5871" t="s">
        <v>3092</v>
      </c>
      <c r="P5871" t="s">
        <v>3093</v>
      </c>
      <c r="R5871" t="s">
        <v>3094</v>
      </c>
    </row>
    <row r="5872" spans="1:18" x14ac:dyDescent="0.25">
      <c r="A5872">
        <v>82007501</v>
      </c>
      <c r="B5872" t="s">
        <v>3089</v>
      </c>
      <c r="D5872" t="s">
        <v>3090</v>
      </c>
      <c r="F5872">
        <v>1</v>
      </c>
      <c r="G5872">
        <v>0</v>
      </c>
      <c r="H5872">
        <v>0</v>
      </c>
      <c r="I5872"/>
      <c r="K5872"/>
      <c r="N5872" t="s">
        <v>3091</v>
      </c>
      <c r="O5872" t="s">
        <v>3092</v>
      </c>
      <c r="P5872" t="s">
        <v>3093</v>
      </c>
      <c r="R5872" t="s">
        <v>3094</v>
      </c>
    </row>
    <row r="5873" spans="1:18" x14ac:dyDescent="0.25">
      <c r="A5873">
        <v>82008200</v>
      </c>
      <c r="B5873" t="s">
        <v>3089</v>
      </c>
      <c r="D5873" t="s">
        <v>3090</v>
      </c>
      <c r="F5873">
        <v>1</v>
      </c>
      <c r="G5873">
        <v>0</v>
      </c>
      <c r="H5873">
        <v>2.2149999999999999</v>
      </c>
      <c r="I5873">
        <v>2.2149999999999999</v>
      </c>
      <c r="K5873"/>
      <c r="N5873" t="s">
        <v>3091</v>
      </c>
      <c r="O5873" t="s">
        <v>3092</v>
      </c>
      <c r="P5873" t="s">
        <v>3093</v>
      </c>
      <c r="R5873" t="s">
        <v>3094</v>
      </c>
    </row>
    <row r="5874" spans="1:18" x14ac:dyDescent="0.25">
      <c r="A5874">
        <v>82009800</v>
      </c>
      <c r="B5874" t="s">
        <v>3089</v>
      </c>
      <c r="D5874" t="s">
        <v>3090</v>
      </c>
      <c r="F5874">
        <v>1</v>
      </c>
      <c r="G5874">
        <v>0</v>
      </c>
      <c r="H5874">
        <v>4.13</v>
      </c>
      <c r="I5874">
        <v>4.13</v>
      </c>
      <c r="K5874"/>
      <c r="N5874" t="s">
        <v>3091</v>
      </c>
      <c r="O5874" t="s">
        <v>3092</v>
      </c>
      <c r="P5874" t="s">
        <v>3093</v>
      </c>
      <c r="R5874" t="s">
        <v>3094</v>
      </c>
    </row>
    <row r="5875" spans="1:18" x14ac:dyDescent="0.25">
      <c r="A5875">
        <v>82010100</v>
      </c>
      <c r="B5875" t="s">
        <v>3089</v>
      </c>
      <c r="D5875" t="s">
        <v>3090</v>
      </c>
      <c r="F5875">
        <v>1</v>
      </c>
      <c r="G5875">
        <v>0</v>
      </c>
      <c r="H5875">
        <v>3.2003225806451501</v>
      </c>
      <c r="I5875">
        <v>3.2003225806451501</v>
      </c>
      <c r="K5875"/>
      <c r="N5875" t="s">
        <v>3091</v>
      </c>
      <c r="O5875" t="s">
        <v>3092</v>
      </c>
      <c r="P5875" t="s">
        <v>3093</v>
      </c>
      <c r="R5875" t="s">
        <v>3094</v>
      </c>
    </row>
    <row r="5876" spans="1:18" x14ac:dyDescent="0.25">
      <c r="A5876">
        <v>82010300</v>
      </c>
      <c r="B5876" t="s">
        <v>3089</v>
      </c>
      <c r="D5876" t="s">
        <v>3090</v>
      </c>
      <c r="F5876">
        <v>1</v>
      </c>
      <c r="G5876">
        <v>0</v>
      </c>
      <c r="H5876">
        <v>3.1869999999999998</v>
      </c>
      <c r="I5876">
        <v>3.1869999999999998</v>
      </c>
      <c r="K5876"/>
      <c r="N5876" t="s">
        <v>3091</v>
      </c>
      <c r="O5876" t="s">
        <v>3092</v>
      </c>
      <c r="P5876" t="s">
        <v>3093</v>
      </c>
      <c r="R5876" t="s">
        <v>3094</v>
      </c>
    </row>
    <row r="5877" spans="1:18" x14ac:dyDescent="0.25">
      <c r="A5877">
        <v>82011700</v>
      </c>
      <c r="B5877" t="s">
        <v>3089</v>
      </c>
      <c r="D5877" t="s">
        <v>3090</v>
      </c>
      <c r="F5877">
        <v>1</v>
      </c>
      <c r="G5877">
        <v>0</v>
      </c>
      <c r="H5877">
        <v>8.8235294117647101</v>
      </c>
      <c r="I5877">
        <v>8.8235294117647101</v>
      </c>
      <c r="K5877"/>
      <c r="N5877" t="s">
        <v>3091</v>
      </c>
      <c r="O5877" t="s">
        <v>3092</v>
      </c>
      <c r="P5877" t="s">
        <v>3093</v>
      </c>
      <c r="R5877" t="s">
        <v>3094</v>
      </c>
    </row>
    <row r="5878" spans="1:18" x14ac:dyDescent="0.25">
      <c r="A5878">
        <v>82012100</v>
      </c>
      <c r="B5878" t="s">
        <v>3089</v>
      </c>
      <c r="D5878" t="s">
        <v>3090</v>
      </c>
      <c r="F5878">
        <v>1</v>
      </c>
      <c r="G5878">
        <v>0</v>
      </c>
      <c r="H5878">
        <v>3.6</v>
      </c>
      <c r="I5878">
        <v>3.6</v>
      </c>
      <c r="K5878"/>
      <c r="N5878" t="s">
        <v>3091</v>
      </c>
      <c r="O5878" t="s">
        <v>3092</v>
      </c>
      <c r="P5878" t="s">
        <v>3093</v>
      </c>
      <c r="R5878" t="s">
        <v>3094</v>
      </c>
    </row>
    <row r="5879" spans="1:18" x14ac:dyDescent="0.25">
      <c r="A5879">
        <v>82012200</v>
      </c>
      <c r="B5879" t="s">
        <v>3089</v>
      </c>
      <c r="D5879" t="s">
        <v>3090</v>
      </c>
      <c r="F5879">
        <v>1</v>
      </c>
      <c r="G5879">
        <v>0</v>
      </c>
      <c r="H5879">
        <v>0</v>
      </c>
      <c r="I5879">
        <v>0</v>
      </c>
      <c r="K5879"/>
      <c r="N5879" t="s">
        <v>3091</v>
      </c>
      <c r="O5879" t="s">
        <v>3092</v>
      </c>
      <c r="P5879" t="s">
        <v>3093</v>
      </c>
      <c r="R5879" t="s">
        <v>3094</v>
      </c>
    </row>
    <row r="5880" spans="1:18" x14ac:dyDescent="0.25">
      <c r="A5880">
        <v>82012300</v>
      </c>
      <c r="B5880" t="s">
        <v>3089</v>
      </c>
      <c r="D5880" t="s">
        <v>3090</v>
      </c>
      <c r="F5880">
        <v>1</v>
      </c>
      <c r="G5880">
        <v>0</v>
      </c>
      <c r="H5880">
        <v>2.5</v>
      </c>
      <c r="I5880">
        <v>2.5</v>
      </c>
      <c r="K5880"/>
      <c r="N5880" t="s">
        <v>3091</v>
      </c>
      <c r="O5880" t="s">
        <v>3092</v>
      </c>
      <c r="P5880" t="s">
        <v>3093</v>
      </c>
      <c r="R5880" t="s">
        <v>3094</v>
      </c>
    </row>
    <row r="5881" spans="1:18" x14ac:dyDescent="0.25">
      <c r="A5881">
        <v>82012400</v>
      </c>
      <c r="B5881" t="s">
        <v>3089</v>
      </c>
      <c r="D5881" t="s">
        <v>3090</v>
      </c>
      <c r="F5881">
        <v>1</v>
      </c>
      <c r="G5881">
        <v>0</v>
      </c>
      <c r="H5881">
        <v>10.1388888888889</v>
      </c>
      <c r="I5881">
        <v>10.1388888888889</v>
      </c>
      <c r="K5881"/>
      <c r="N5881" t="s">
        <v>3091</v>
      </c>
      <c r="O5881" t="s">
        <v>3092</v>
      </c>
      <c r="P5881" t="s">
        <v>3093</v>
      </c>
      <c r="R5881" t="s">
        <v>3094</v>
      </c>
    </row>
    <row r="5882" spans="1:18" x14ac:dyDescent="0.25">
      <c r="A5882">
        <v>82014200</v>
      </c>
      <c r="B5882" t="s">
        <v>3089</v>
      </c>
      <c r="D5882" t="s">
        <v>3090</v>
      </c>
      <c r="F5882">
        <v>1</v>
      </c>
      <c r="G5882">
        <v>0</v>
      </c>
      <c r="H5882">
        <v>7</v>
      </c>
      <c r="I5882">
        <v>7</v>
      </c>
      <c r="K5882"/>
      <c r="N5882" t="s">
        <v>3091</v>
      </c>
      <c r="O5882" t="s">
        <v>3092</v>
      </c>
      <c r="P5882" t="s">
        <v>3093</v>
      </c>
      <c r="R5882" t="s">
        <v>3094</v>
      </c>
    </row>
    <row r="5883" spans="1:18" x14ac:dyDescent="0.25">
      <c r="A5883">
        <v>82014301</v>
      </c>
      <c r="B5883" t="s">
        <v>3089</v>
      </c>
      <c r="D5883" t="s">
        <v>3090</v>
      </c>
      <c r="F5883">
        <v>1</v>
      </c>
      <c r="G5883">
        <v>0</v>
      </c>
      <c r="H5883">
        <v>6.6611111111111097</v>
      </c>
      <c r="I5883">
        <v>6.6611111111111097</v>
      </c>
      <c r="K5883"/>
      <c r="N5883" t="s">
        <v>3091</v>
      </c>
      <c r="O5883" t="s">
        <v>3092</v>
      </c>
      <c r="P5883" t="s">
        <v>3093</v>
      </c>
      <c r="R5883" t="s">
        <v>3094</v>
      </c>
    </row>
    <row r="5884" spans="1:18" x14ac:dyDescent="0.25">
      <c r="A5884">
        <v>82016300</v>
      </c>
      <c r="B5884" t="s">
        <v>3089</v>
      </c>
      <c r="D5884" t="s">
        <v>3090</v>
      </c>
      <c r="F5884">
        <v>1</v>
      </c>
      <c r="G5884">
        <v>0</v>
      </c>
      <c r="H5884">
        <v>6.6044444444444403</v>
      </c>
      <c r="I5884">
        <v>6.6044444444444403</v>
      </c>
      <c r="K5884"/>
      <c r="N5884" t="s">
        <v>3091</v>
      </c>
      <c r="O5884" t="s">
        <v>3092</v>
      </c>
      <c r="P5884" t="s">
        <v>3093</v>
      </c>
      <c r="R5884" t="s">
        <v>3094</v>
      </c>
    </row>
    <row r="5885" spans="1:18" x14ac:dyDescent="0.25">
      <c r="A5885">
        <v>82016400</v>
      </c>
      <c r="B5885" t="s">
        <v>3089</v>
      </c>
      <c r="D5885" t="s">
        <v>3090</v>
      </c>
      <c r="F5885">
        <v>1</v>
      </c>
      <c r="G5885">
        <v>0</v>
      </c>
      <c r="H5885">
        <v>4.6970000000000001</v>
      </c>
      <c r="I5885">
        <v>4.6970000000000001</v>
      </c>
      <c r="K5885"/>
      <c r="N5885" t="s">
        <v>3091</v>
      </c>
      <c r="O5885" t="s">
        <v>3092</v>
      </c>
      <c r="P5885" t="s">
        <v>3093</v>
      </c>
      <c r="R5885" t="s">
        <v>3094</v>
      </c>
    </row>
    <row r="5886" spans="1:18" x14ac:dyDescent="0.25">
      <c r="A5886">
        <v>82016700</v>
      </c>
      <c r="B5886" t="s">
        <v>3089</v>
      </c>
      <c r="D5886" t="s">
        <v>3090</v>
      </c>
      <c r="F5886">
        <v>1</v>
      </c>
      <c r="G5886">
        <v>0</v>
      </c>
      <c r="H5886">
        <v>2.585</v>
      </c>
      <c r="I5886">
        <v>2.585</v>
      </c>
      <c r="K5886"/>
      <c r="N5886" t="s">
        <v>3091</v>
      </c>
      <c r="O5886" t="s">
        <v>3092</v>
      </c>
      <c r="P5886" t="s">
        <v>3093</v>
      </c>
      <c r="R5886" t="s">
        <v>3094</v>
      </c>
    </row>
    <row r="5887" spans="1:18" x14ac:dyDescent="0.25">
      <c r="A5887">
        <v>82016800</v>
      </c>
      <c r="B5887" t="s">
        <v>3089</v>
      </c>
      <c r="D5887" t="s">
        <v>3090</v>
      </c>
      <c r="F5887">
        <v>1</v>
      </c>
      <c r="G5887">
        <v>0</v>
      </c>
      <c r="H5887">
        <v>8.7222000000000008</v>
      </c>
      <c r="I5887">
        <v>8.7222000000000008</v>
      </c>
      <c r="K5887"/>
      <c r="N5887" t="s">
        <v>3091</v>
      </c>
      <c r="O5887" t="s">
        <v>3092</v>
      </c>
      <c r="P5887" t="s">
        <v>3093</v>
      </c>
      <c r="R5887" t="s">
        <v>3094</v>
      </c>
    </row>
    <row r="5888" spans="1:18" x14ac:dyDescent="0.25">
      <c r="A5888">
        <v>82016900</v>
      </c>
      <c r="B5888" t="s">
        <v>3089</v>
      </c>
      <c r="D5888" t="s">
        <v>3090</v>
      </c>
      <c r="F5888">
        <v>1</v>
      </c>
      <c r="G5888">
        <v>0</v>
      </c>
      <c r="H5888">
        <v>0</v>
      </c>
      <c r="I5888"/>
      <c r="K5888"/>
      <c r="N5888" t="s">
        <v>3091</v>
      </c>
      <c r="O5888" t="s">
        <v>3092</v>
      </c>
      <c r="P5888" t="s">
        <v>3093</v>
      </c>
      <c r="R5888" t="s">
        <v>3094</v>
      </c>
    </row>
    <row r="5889" spans="1:18" x14ac:dyDescent="0.25">
      <c r="A5889">
        <v>82018300</v>
      </c>
      <c r="B5889" t="s">
        <v>3089</v>
      </c>
      <c r="D5889" t="s">
        <v>3090</v>
      </c>
      <c r="F5889">
        <v>1</v>
      </c>
      <c r="G5889">
        <v>0</v>
      </c>
      <c r="H5889">
        <v>7.9092592592592599</v>
      </c>
      <c r="I5889">
        <v>7.9092592592592599</v>
      </c>
      <c r="K5889"/>
      <c r="N5889" t="s">
        <v>3091</v>
      </c>
      <c r="O5889" t="s">
        <v>3092</v>
      </c>
      <c r="P5889" t="s">
        <v>3093</v>
      </c>
      <c r="R5889" t="s">
        <v>3094</v>
      </c>
    </row>
    <row r="5890" spans="1:18" x14ac:dyDescent="0.25">
      <c r="A5890">
        <v>82019500</v>
      </c>
      <c r="B5890" t="s">
        <v>3089</v>
      </c>
      <c r="D5890" t="s">
        <v>3090</v>
      </c>
      <c r="F5890">
        <v>1</v>
      </c>
      <c r="G5890">
        <v>0</v>
      </c>
      <c r="H5890">
        <v>0</v>
      </c>
      <c r="I5890"/>
      <c r="K5890"/>
      <c r="N5890" t="s">
        <v>3091</v>
      </c>
      <c r="O5890" t="s">
        <v>3092</v>
      </c>
      <c r="P5890" t="s">
        <v>3093</v>
      </c>
      <c r="R5890" t="s">
        <v>3094</v>
      </c>
    </row>
    <row r="5891" spans="1:18" x14ac:dyDescent="0.25">
      <c r="A5891">
        <v>82019600</v>
      </c>
      <c r="B5891" t="s">
        <v>3089</v>
      </c>
      <c r="D5891" t="s">
        <v>3090</v>
      </c>
      <c r="F5891">
        <v>1</v>
      </c>
      <c r="G5891">
        <v>0</v>
      </c>
      <c r="H5891">
        <v>4.45</v>
      </c>
      <c r="I5891">
        <v>4.45</v>
      </c>
      <c r="K5891"/>
      <c r="N5891" t="s">
        <v>3091</v>
      </c>
      <c r="O5891" t="s">
        <v>3092</v>
      </c>
      <c r="P5891" t="s">
        <v>3093</v>
      </c>
      <c r="R5891" t="s">
        <v>3094</v>
      </c>
    </row>
    <row r="5892" spans="1:18" x14ac:dyDescent="0.25">
      <c r="A5892">
        <v>82019700</v>
      </c>
      <c r="B5892" t="s">
        <v>3089</v>
      </c>
      <c r="D5892" t="s">
        <v>3090</v>
      </c>
      <c r="F5892">
        <v>1</v>
      </c>
      <c r="G5892">
        <v>0</v>
      </c>
      <c r="H5892">
        <v>6.33</v>
      </c>
      <c r="I5892">
        <v>6.33</v>
      </c>
      <c r="K5892"/>
      <c r="N5892" t="s">
        <v>3091</v>
      </c>
      <c r="O5892" t="s">
        <v>3092</v>
      </c>
      <c r="P5892" t="s">
        <v>3093</v>
      </c>
      <c r="R5892" t="s">
        <v>3094</v>
      </c>
    </row>
    <row r="5893" spans="1:18" x14ac:dyDescent="0.25">
      <c r="A5893">
        <v>82019800</v>
      </c>
      <c r="B5893" t="s">
        <v>3089</v>
      </c>
      <c r="D5893" t="s">
        <v>3090</v>
      </c>
      <c r="F5893">
        <v>1</v>
      </c>
      <c r="G5893">
        <v>0</v>
      </c>
      <c r="H5893">
        <v>2.952</v>
      </c>
      <c r="I5893">
        <v>2.952</v>
      </c>
      <c r="K5893"/>
      <c r="N5893" t="s">
        <v>3091</v>
      </c>
      <c r="O5893" t="s">
        <v>3092</v>
      </c>
      <c r="P5893" t="s">
        <v>3093</v>
      </c>
      <c r="R5893" t="s">
        <v>3094</v>
      </c>
    </row>
    <row r="5894" spans="1:18" x14ac:dyDescent="0.25">
      <c r="A5894">
        <v>82019900</v>
      </c>
      <c r="B5894" t="s">
        <v>3089</v>
      </c>
      <c r="D5894" t="s">
        <v>3090</v>
      </c>
      <c r="F5894">
        <v>1</v>
      </c>
      <c r="G5894">
        <v>0</v>
      </c>
      <c r="H5894">
        <v>7.9795799299883301</v>
      </c>
      <c r="I5894">
        <v>7.9795799299883301</v>
      </c>
      <c r="K5894"/>
      <c r="N5894" t="s">
        <v>3091</v>
      </c>
      <c r="O5894" t="s">
        <v>3092</v>
      </c>
      <c r="P5894" t="s">
        <v>3093</v>
      </c>
      <c r="R5894" t="s">
        <v>3094</v>
      </c>
    </row>
    <row r="5895" spans="1:18" x14ac:dyDescent="0.25">
      <c r="A5895">
        <v>82020000</v>
      </c>
      <c r="B5895" t="s">
        <v>3089</v>
      </c>
      <c r="D5895" t="s">
        <v>3090</v>
      </c>
      <c r="F5895">
        <v>1</v>
      </c>
      <c r="G5895">
        <v>0</v>
      </c>
      <c r="H5895">
        <v>9.3006993006993</v>
      </c>
      <c r="I5895">
        <v>9.3006993006993</v>
      </c>
      <c r="K5895"/>
      <c r="N5895" t="s">
        <v>3091</v>
      </c>
      <c r="O5895" t="s">
        <v>3092</v>
      </c>
      <c r="P5895" t="s">
        <v>3093</v>
      </c>
      <c r="R5895" t="s">
        <v>3094</v>
      </c>
    </row>
    <row r="5896" spans="1:18" x14ac:dyDescent="0.25">
      <c r="A5896">
        <v>82020700</v>
      </c>
      <c r="B5896" t="s">
        <v>3089</v>
      </c>
      <c r="D5896" t="s">
        <v>3090</v>
      </c>
      <c r="F5896">
        <v>1</v>
      </c>
      <c r="G5896">
        <v>0</v>
      </c>
      <c r="H5896">
        <v>9.7647058823529402</v>
      </c>
      <c r="I5896">
        <v>9.7647058823529402</v>
      </c>
      <c r="K5896"/>
      <c r="N5896" t="s">
        <v>3091</v>
      </c>
      <c r="O5896" t="s">
        <v>3092</v>
      </c>
      <c r="P5896" t="s">
        <v>3093</v>
      </c>
      <c r="R5896" t="s">
        <v>3094</v>
      </c>
    </row>
    <row r="5897" spans="1:18" x14ac:dyDescent="0.25">
      <c r="A5897">
        <v>82020800</v>
      </c>
      <c r="B5897" t="s">
        <v>3089</v>
      </c>
      <c r="D5897" t="s">
        <v>3090</v>
      </c>
      <c r="F5897">
        <v>1</v>
      </c>
      <c r="G5897">
        <v>0</v>
      </c>
      <c r="H5897">
        <v>15</v>
      </c>
      <c r="I5897">
        <v>15</v>
      </c>
      <c r="K5897"/>
      <c r="N5897" t="s">
        <v>3091</v>
      </c>
      <c r="O5897" t="s">
        <v>3092</v>
      </c>
      <c r="P5897" t="s">
        <v>3093</v>
      </c>
      <c r="R5897" t="s">
        <v>3094</v>
      </c>
    </row>
    <row r="5898" spans="1:18" x14ac:dyDescent="0.25">
      <c r="A5898">
        <v>82021200</v>
      </c>
      <c r="B5898" t="s">
        <v>3089</v>
      </c>
      <c r="D5898" t="s">
        <v>3090</v>
      </c>
      <c r="F5898">
        <v>1</v>
      </c>
      <c r="G5898">
        <v>0</v>
      </c>
      <c r="H5898">
        <v>6.7595004147099402</v>
      </c>
      <c r="I5898">
        <v>6.7595004147099402</v>
      </c>
      <c r="K5898"/>
      <c r="N5898" t="s">
        <v>3091</v>
      </c>
      <c r="O5898" t="s">
        <v>3092</v>
      </c>
      <c r="P5898" t="s">
        <v>3093</v>
      </c>
      <c r="R5898" t="s">
        <v>3094</v>
      </c>
    </row>
    <row r="5899" spans="1:18" x14ac:dyDescent="0.25">
      <c r="A5899">
        <v>82021300</v>
      </c>
      <c r="B5899" t="s">
        <v>3089</v>
      </c>
      <c r="D5899" t="s">
        <v>3090</v>
      </c>
      <c r="F5899">
        <v>1</v>
      </c>
      <c r="G5899">
        <v>0</v>
      </c>
      <c r="H5899">
        <v>5.3051666666666604</v>
      </c>
      <c r="I5899">
        <v>5.3051666666666604</v>
      </c>
      <c r="K5899"/>
      <c r="N5899" t="s">
        <v>3091</v>
      </c>
      <c r="O5899" t="s">
        <v>3092</v>
      </c>
      <c r="P5899" t="s">
        <v>3093</v>
      </c>
      <c r="R5899" t="s">
        <v>3094</v>
      </c>
    </row>
    <row r="5900" spans="1:18" x14ac:dyDescent="0.25">
      <c r="A5900">
        <v>82021400</v>
      </c>
      <c r="B5900" t="s">
        <v>3089</v>
      </c>
      <c r="D5900" t="s">
        <v>3090</v>
      </c>
      <c r="F5900">
        <v>1</v>
      </c>
      <c r="G5900">
        <v>0</v>
      </c>
      <c r="H5900">
        <v>12.725904261529401</v>
      </c>
      <c r="I5900">
        <v>12.725904261529401</v>
      </c>
      <c r="K5900"/>
      <c r="N5900" t="s">
        <v>3091</v>
      </c>
      <c r="O5900" t="s">
        <v>3092</v>
      </c>
      <c r="P5900" t="s">
        <v>3093</v>
      </c>
      <c r="R5900" t="s">
        <v>3094</v>
      </c>
    </row>
    <row r="5901" spans="1:18" x14ac:dyDescent="0.25">
      <c r="A5901">
        <v>82021500</v>
      </c>
      <c r="B5901" t="s">
        <v>3089</v>
      </c>
      <c r="D5901" t="s">
        <v>3090</v>
      </c>
      <c r="F5901">
        <v>1</v>
      </c>
      <c r="G5901">
        <v>0</v>
      </c>
      <c r="H5901">
        <v>2.0552053571428499</v>
      </c>
      <c r="I5901">
        <v>2.0552053571428499</v>
      </c>
      <c r="K5901"/>
      <c r="N5901" t="s">
        <v>3091</v>
      </c>
      <c r="O5901" t="s">
        <v>3092</v>
      </c>
      <c r="P5901" t="s">
        <v>3093</v>
      </c>
      <c r="R5901" t="s">
        <v>3094</v>
      </c>
    </row>
    <row r="5902" spans="1:18" x14ac:dyDescent="0.25">
      <c r="A5902">
        <v>82021600</v>
      </c>
      <c r="B5902" t="s">
        <v>3089</v>
      </c>
      <c r="D5902" t="s">
        <v>3090</v>
      </c>
      <c r="F5902">
        <v>1</v>
      </c>
      <c r="G5902">
        <v>0</v>
      </c>
      <c r="H5902">
        <v>15.9401866515837</v>
      </c>
      <c r="I5902">
        <v>15.9401866515837</v>
      </c>
      <c r="K5902"/>
      <c r="N5902" t="s">
        <v>3091</v>
      </c>
      <c r="O5902" t="s">
        <v>3092</v>
      </c>
      <c r="P5902" t="s">
        <v>3093</v>
      </c>
      <c r="R5902" t="s">
        <v>3094</v>
      </c>
    </row>
    <row r="5903" spans="1:18" x14ac:dyDescent="0.25">
      <c r="A5903">
        <v>82022200</v>
      </c>
      <c r="B5903" t="s">
        <v>3089</v>
      </c>
      <c r="D5903" t="s">
        <v>3090</v>
      </c>
      <c r="F5903">
        <v>1</v>
      </c>
      <c r="G5903">
        <v>0</v>
      </c>
      <c r="H5903">
        <v>7.6605333333333299</v>
      </c>
      <c r="I5903">
        <v>7.6605333333333299</v>
      </c>
      <c r="K5903"/>
      <c r="N5903" t="s">
        <v>3091</v>
      </c>
      <c r="O5903" t="s">
        <v>3092</v>
      </c>
      <c r="P5903" t="s">
        <v>3093</v>
      </c>
      <c r="R5903" t="s">
        <v>3094</v>
      </c>
    </row>
    <row r="5904" spans="1:18" x14ac:dyDescent="0.25">
      <c r="A5904">
        <v>82022300</v>
      </c>
      <c r="B5904" t="s">
        <v>3089</v>
      </c>
      <c r="D5904" t="s">
        <v>3090</v>
      </c>
      <c r="F5904">
        <v>1</v>
      </c>
      <c r="G5904">
        <v>0</v>
      </c>
      <c r="H5904">
        <v>9.8006535947712408</v>
      </c>
      <c r="I5904">
        <v>9.8006535947712408</v>
      </c>
      <c r="K5904"/>
      <c r="N5904" t="s">
        <v>3091</v>
      </c>
      <c r="O5904" t="s">
        <v>3092</v>
      </c>
      <c r="P5904" t="s">
        <v>3093</v>
      </c>
      <c r="R5904" t="s">
        <v>3094</v>
      </c>
    </row>
    <row r="5905" spans="1:18" x14ac:dyDescent="0.25">
      <c r="A5905">
        <v>82100830</v>
      </c>
      <c r="B5905" t="s">
        <v>3089</v>
      </c>
      <c r="D5905" t="s">
        <v>3090</v>
      </c>
      <c r="F5905">
        <v>1</v>
      </c>
      <c r="G5905">
        <v>0</v>
      </c>
      <c r="H5905">
        <v>7</v>
      </c>
      <c r="I5905">
        <v>7</v>
      </c>
      <c r="K5905"/>
      <c r="N5905" t="s">
        <v>3091</v>
      </c>
      <c r="O5905" t="s">
        <v>3092</v>
      </c>
      <c r="P5905" t="s">
        <v>3093</v>
      </c>
      <c r="R5905" t="s">
        <v>3094</v>
      </c>
    </row>
    <row r="5906" spans="1:18" x14ac:dyDescent="0.25">
      <c r="A5906">
        <v>82100910</v>
      </c>
      <c r="B5906" t="s">
        <v>3089</v>
      </c>
      <c r="D5906" t="s">
        <v>3090</v>
      </c>
      <c r="F5906">
        <v>1</v>
      </c>
      <c r="G5906">
        <v>0</v>
      </c>
      <c r="H5906">
        <v>0</v>
      </c>
      <c r="I5906">
        <v>0</v>
      </c>
      <c r="K5906"/>
      <c r="N5906" t="s">
        <v>3091</v>
      </c>
      <c r="O5906" t="s">
        <v>3092</v>
      </c>
      <c r="P5906" t="s">
        <v>3093</v>
      </c>
      <c r="R5906" t="s">
        <v>3094</v>
      </c>
    </row>
    <row r="5907" spans="1:18" x14ac:dyDescent="0.25">
      <c r="A5907">
        <v>82100960</v>
      </c>
      <c r="B5907" t="s">
        <v>3089</v>
      </c>
      <c r="D5907" t="s">
        <v>3090</v>
      </c>
      <c r="F5907">
        <v>1</v>
      </c>
      <c r="G5907">
        <v>0</v>
      </c>
      <c r="H5907">
        <v>0</v>
      </c>
      <c r="I5907">
        <v>0</v>
      </c>
      <c r="K5907"/>
      <c r="N5907" t="s">
        <v>3091</v>
      </c>
      <c r="O5907" t="s">
        <v>3092</v>
      </c>
      <c r="P5907" t="s">
        <v>3093</v>
      </c>
      <c r="R5907" t="s">
        <v>3094</v>
      </c>
    </row>
    <row r="5908" spans="1:18" x14ac:dyDescent="0.25">
      <c r="A5908">
        <v>82101300</v>
      </c>
      <c r="B5908" t="s">
        <v>3089</v>
      </c>
      <c r="D5908" t="s">
        <v>3090</v>
      </c>
      <c r="F5908">
        <v>1</v>
      </c>
      <c r="G5908">
        <v>0</v>
      </c>
      <c r="H5908">
        <v>0</v>
      </c>
      <c r="I5908">
        <v>0</v>
      </c>
      <c r="K5908"/>
      <c r="N5908" t="s">
        <v>3091</v>
      </c>
      <c r="O5908" t="s">
        <v>3092</v>
      </c>
      <c r="P5908" t="s">
        <v>3093</v>
      </c>
      <c r="R5908" t="s">
        <v>3094</v>
      </c>
    </row>
    <row r="5909" spans="1:18" x14ac:dyDescent="0.25">
      <c r="A5909">
        <v>82101500</v>
      </c>
      <c r="B5909" t="s">
        <v>3089</v>
      </c>
      <c r="D5909" t="s">
        <v>3090</v>
      </c>
      <c r="F5909">
        <v>1</v>
      </c>
      <c r="G5909">
        <v>0</v>
      </c>
      <c r="H5909">
        <v>0</v>
      </c>
      <c r="I5909">
        <v>0</v>
      </c>
      <c r="K5909"/>
      <c r="N5909" t="s">
        <v>3091</v>
      </c>
      <c r="O5909" t="s">
        <v>3092</v>
      </c>
      <c r="P5909" t="s">
        <v>3093</v>
      </c>
      <c r="R5909" t="s">
        <v>3094</v>
      </c>
    </row>
    <row r="5910" spans="1:18" x14ac:dyDescent="0.25">
      <c r="A5910">
        <v>82102700</v>
      </c>
      <c r="B5910" t="s">
        <v>3089</v>
      </c>
      <c r="D5910" t="s">
        <v>3090</v>
      </c>
      <c r="F5910">
        <v>1</v>
      </c>
      <c r="G5910">
        <v>0</v>
      </c>
      <c r="H5910">
        <v>2.2000000000000002</v>
      </c>
      <c r="I5910">
        <v>2.2000000000000002</v>
      </c>
      <c r="K5910"/>
      <c r="N5910" t="s">
        <v>3091</v>
      </c>
      <c r="O5910" t="s">
        <v>3092</v>
      </c>
      <c r="P5910" t="s">
        <v>3093</v>
      </c>
      <c r="R5910" t="s">
        <v>3094</v>
      </c>
    </row>
    <row r="5911" spans="1:18" x14ac:dyDescent="0.25">
      <c r="A5911">
        <v>82104101</v>
      </c>
      <c r="B5911" t="s">
        <v>3089</v>
      </c>
      <c r="D5911" t="s">
        <v>3090</v>
      </c>
      <c r="F5911">
        <v>1</v>
      </c>
      <c r="G5911">
        <v>0</v>
      </c>
      <c r="H5911">
        <v>0</v>
      </c>
      <c r="I5911"/>
      <c r="K5911"/>
      <c r="N5911" t="s">
        <v>3091</v>
      </c>
      <c r="O5911" t="s">
        <v>3092</v>
      </c>
      <c r="P5911" t="s">
        <v>3093</v>
      </c>
      <c r="R5911" t="s">
        <v>3094</v>
      </c>
    </row>
    <row r="5912" spans="1:18" x14ac:dyDescent="0.25">
      <c r="A5912">
        <v>82109200</v>
      </c>
      <c r="B5912" t="s">
        <v>3089</v>
      </c>
      <c r="D5912" t="s">
        <v>3090</v>
      </c>
      <c r="F5912">
        <v>1</v>
      </c>
      <c r="G5912">
        <v>0</v>
      </c>
      <c r="H5912">
        <v>8.8859999999999992</v>
      </c>
      <c r="I5912">
        <v>8.8859999999999992</v>
      </c>
      <c r="K5912"/>
      <c r="N5912" t="s">
        <v>3091</v>
      </c>
      <c r="O5912" t="s">
        <v>3092</v>
      </c>
      <c r="P5912" t="s">
        <v>3093</v>
      </c>
      <c r="R5912" t="s">
        <v>3094</v>
      </c>
    </row>
    <row r="5913" spans="1:18" x14ac:dyDescent="0.25">
      <c r="A5913">
        <v>82111400</v>
      </c>
      <c r="B5913" t="s">
        <v>3089</v>
      </c>
      <c r="D5913" t="s">
        <v>3090</v>
      </c>
      <c r="F5913">
        <v>1</v>
      </c>
      <c r="G5913">
        <v>0</v>
      </c>
      <c r="H5913">
        <v>0</v>
      </c>
      <c r="I5913"/>
      <c r="K5913"/>
      <c r="N5913" t="s">
        <v>3091</v>
      </c>
      <c r="O5913" t="s">
        <v>3092</v>
      </c>
      <c r="P5913" t="s">
        <v>3093</v>
      </c>
      <c r="R5913" t="s">
        <v>3094</v>
      </c>
    </row>
    <row r="5914" spans="1:18" x14ac:dyDescent="0.25">
      <c r="A5914">
        <v>82112200</v>
      </c>
      <c r="B5914" t="s">
        <v>3089</v>
      </c>
      <c r="D5914" t="s">
        <v>3090</v>
      </c>
      <c r="F5914">
        <v>1</v>
      </c>
      <c r="G5914">
        <v>0</v>
      </c>
      <c r="H5914">
        <v>0</v>
      </c>
      <c r="I5914">
        <v>0</v>
      </c>
      <c r="K5914"/>
      <c r="N5914" t="s">
        <v>3091</v>
      </c>
      <c r="O5914" t="s">
        <v>3092</v>
      </c>
      <c r="P5914" t="s">
        <v>3093</v>
      </c>
      <c r="R5914" t="s">
        <v>3094</v>
      </c>
    </row>
    <row r="5915" spans="1:18" x14ac:dyDescent="0.25">
      <c r="A5915">
        <v>82112800</v>
      </c>
      <c r="B5915" t="s">
        <v>3089</v>
      </c>
      <c r="D5915" t="s">
        <v>3090</v>
      </c>
      <c r="F5915">
        <v>1</v>
      </c>
      <c r="G5915">
        <v>0</v>
      </c>
      <c r="H5915">
        <v>0</v>
      </c>
      <c r="I5915">
        <v>0</v>
      </c>
      <c r="K5915"/>
      <c r="N5915" t="s">
        <v>3091</v>
      </c>
      <c r="O5915" t="s">
        <v>3092</v>
      </c>
      <c r="P5915" t="s">
        <v>3093</v>
      </c>
      <c r="R5915" t="s">
        <v>3094</v>
      </c>
    </row>
    <row r="5916" spans="1:18" x14ac:dyDescent="0.25">
      <c r="A5916">
        <v>82112900</v>
      </c>
      <c r="B5916" t="s">
        <v>3089</v>
      </c>
      <c r="D5916" t="s">
        <v>3090</v>
      </c>
      <c r="F5916">
        <v>1</v>
      </c>
      <c r="G5916">
        <v>0</v>
      </c>
      <c r="H5916">
        <v>4.3319999999999999</v>
      </c>
      <c r="I5916">
        <v>4.3319999999999999</v>
      </c>
      <c r="K5916"/>
      <c r="N5916" t="s">
        <v>3091</v>
      </c>
      <c r="O5916" t="s">
        <v>3092</v>
      </c>
      <c r="P5916" t="s">
        <v>3093</v>
      </c>
      <c r="R5916" t="s">
        <v>3094</v>
      </c>
    </row>
    <row r="5917" spans="1:18" x14ac:dyDescent="0.25">
      <c r="A5917">
        <v>82115100</v>
      </c>
      <c r="B5917" t="s">
        <v>3089</v>
      </c>
      <c r="D5917" t="s">
        <v>3090</v>
      </c>
      <c r="F5917">
        <v>1</v>
      </c>
      <c r="G5917">
        <v>0</v>
      </c>
      <c r="H5917">
        <v>0</v>
      </c>
      <c r="I5917">
        <v>0</v>
      </c>
      <c r="K5917"/>
      <c r="N5917" t="s">
        <v>3091</v>
      </c>
      <c r="O5917" t="s">
        <v>3092</v>
      </c>
      <c r="P5917" t="s">
        <v>3093</v>
      </c>
      <c r="R5917" t="s">
        <v>3094</v>
      </c>
    </row>
    <row r="5918" spans="1:18" x14ac:dyDescent="0.25">
      <c r="A5918">
        <v>82115820</v>
      </c>
      <c r="B5918" t="s">
        <v>3089</v>
      </c>
      <c r="D5918" t="s">
        <v>3090</v>
      </c>
      <c r="F5918">
        <v>1</v>
      </c>
      <c r="G5918">
        <v>0</v>
      </c>
      <c r="H5918">
        <v>8.1351199127906906</v>
      </c>
      <c r="I5918">
        <v>8.1351199127906906</v>
      </c>
      <c r="K5918"/>
      <c r="N5918" t="s">
        <v>3091</v>
      </c>
      <c r="O5918" t="s">
        <v>3092</v>
      </c>
      <c r="P5918" t="s">
        <v>3093</v>
      </c>
      <c r="R5918" t="s">
        <v>3094</v>
      </c>
    </row>
    <row r="5919" spans="1:18" x14ac:dyDescent="0.25">
      <c r="A5919">
        <v>82115900</v>
      </c>
      <c r="B5919" t="s">
        <v>3089</v>
      </c>
      <c r="D5919" t="s">
        <v>3090</v>
      </c>
      <c r="F5919">
        <v>1</v>
      </c>
      <c r="G5919">
        <v>0</v>
      </c>
      <c r="H5919">
        <v>6.7025545413787198</v>
      </c>
      <c r="I5919">
        <v>6.7025545413787198</v>
      </c>
      <c r="K5919"/>
      <c r="N5919" t="s">
        <v>3091</v>
      </c>
      <c r="O5919" t="s">
        <v>3092</v>
      </c>
      <c r="P5919" t="s">
        <v>3093</v>
      </c>
      <c r="R5919" t="s">
        <v>3094</v>
      </c>
    </row>
    <row r="5920" spans="1:18" x14ac:dyDescent="0.25">
      <c r="A5920">
        <v>82116000</v>
      </c>
      <c r="B5920" t="s">
        <v>3089</v>
      </c>
      <c r="D5920" t="s">
        <v>3090</v>
      </c>
      <c r="F5920">
        <v>1</v>
      </c>
      <c r="G5920">
        <v>0</v>
      </c>
      <c r="H5920">
        <v>6.8849999999999998</v>
      </c>
      <c r="I5920">
        <v>6.8849999999999998</v>
      </c>
      <c r="K5920"/>
      <c r="N5920" t="s">
        <v>3091</v>
      </c>
      <c r="O5920" t="s">
        <v>3092</v>
      </c>
      <c r="P5920" t="s">
        <v>3093</v>
      </c>
      <c r="R5920" t="s">
        <v>3094</v>
      </c>
    </row>
    <row r="5921" spans="1:18" x14ac:dyDescent="0.25">
      <c r="A5921">
        <v>82116100</v>
      </c>
      <c r="B5921" t="s">
        <v>3089</v>
      </c>
      <c r="D5921" t="s">
        <v>3090</v>
      </c>
      <c r="F5921">
        <v>1</v>
      </c>
      <c r="G5921">
        <v>0</v>
      </c>
      <c r="H5921">
        <v>4.3421052631578902</v>
      </c>
      <c r="I5921">
        <v>4.3421052631578902</v>
      </c>
      <c r="K5921"/>
      <c r="N5921" t="s">
        <v>3091</v>
      </c>
      <c r="O5921" t="s">
        <v>3092</v>
      </c>
      <c r="P5921" t="s">
        <v>3093</v>
      </c>
      <c r="R5921" t="s">
        <v>3094</v>
      </c>
    </row>
    <row r="5922" spans="1:18" x14ac:dyDescent="0.25">
      <c r="A5922">
        <v>82116200</v>
      </c>
      <c r="B5922" t="s">
        <v>3089</v>
      </c>
      <c r="D5922" t="s">
        <v>3090</v>
      </c>
      <c r="F5922">
        <v>1</v>
      </c>
      <c r="G5922">
        <v>0</v>
      </c>
      <c r="H5922">
        <v>8.1940000000000008</v>
      </c>
      <c r="I5922">
        <v>8.1940000000000008</v>
      </c>
      <c r="K5922"/>
      <c r="N5922" t="s">
        <v>3091</v>
      </c>
      <c r="O5922" t="s">
        <v>3092</v>
      </c>
      <c r="P5922" t="s">
        <v>3093</v>
      </c>
      <c r="R5922" t="s">
        <v>3094</v>
      </c>
    </row>
    <row r="5923" spans="1:18" x14ac:dyDescent="0.25">
      <c r="A5923">
        <v>82116300</v>
      </c>
      <c r="B5923" t="s">
        <v>3089</v>
      </c>
      <c r="D5923" t="s">
        <v>3090</v>
      </c>
      <c r="F5923">
        <v>1</v>
      </c>
      <c r="G5923">
        <v>0</v>
      </c>
      <c r="H5923">
        <v>8.3529411764705905</v>
      </c>
      <c r="I5923">
        <v>8.3529411764705905</v>
      </c>
      <c r="K5923"/>
      <c r="N5923" t="s">
        <v>3091</v>
      </c>
      <c r="O5923" t="s">
        <v>3092</v>
      </c>
      <c r="P5923" t="s">
        <v>3093</v>
      </c>
      <c r="R5923" t="s">
        <v>3094</v>
      </c>
    </row>
    <row r="5924" spans="1:18" x14ac:dyDescent="0.25">
      <c r="A5924">
        <v>82116400</v>
      </c>
      <c r="B5924" t="s">
        <v>3089</v>
      </c>
      <c r="D5924" t="s">
        <v>3090</v>
      </c>
      <c r="F5924">
        <v>1</v>
      </c>
      <c r="G5924">
        <v>0</v>
      </c>
      <c r="H5924">
        <v>9.9450000000000003</v>
      </c>
      <c r="I5924">
        <v>9.9450000000000003</v>
      </c>
      <c r="K5924"/>
      <c r="N5924" t="s">
        <v>3091</v>
      </c>
      <c r="O5924" t="s">
        <v>3092</v>
      </c>
      <c r="P5924" t="s">
        <v>3093</v>
      </c>
      <c r="R5924" t="s">
        <v>3094</v>
      </c>
    </row>
    <row r="5925" spans="1:18" x14ac:dyDescent="0.25">
      <c r="A5925">
        <v>82116500</v>
      </c>
      <c r="B5925" t="s">
        <v>3089</v>
      </c>
      <c r="D5925" t="s">
        <v>3090</v>
      </c>
      <c r="F5925">
        <v>1</v>
      </c>
      <c r="G5925">
        <v>0</v>
      </c>
      <c r="H5925">
        <v>10.7513834802213</v>
      </c>
      <c r="I5925">
        <v>10.7513834802213</v>
      </c>
      <c r="K5925"/>
      <c r="N5925" t="s">
        <v>3091</v>
      </c>
      <c r="O5925" t="s">
        <v>3092</v>
      </c>
      <c r="P5925" t="s">
        <v>3093</v>
      </c>
      <c r="R5925" t="s">
        <v>3094</v>
      </c>
    </row>
    <row r="5926" spans="1:18" x14ac:dyDescent="0.25">
      <c r="A5926">
        <v>82116600</v>
      </c>
      <c r="B5926" t="s">
        <v>3089</v>
      </c>
      <c r="D5926" t="s">
        <v>3090</v>
      </c>
      <c r="F5926">
        <v>1</v>
      </c>
      <c r="G5926">
        <v>0</v>
      </c>
      <c r="H5926">
        <v>6.7913738897886198</v>
      </c>
      <c r="I5926">
        <v>6.7913738897886198</v>
      </c>
      <c r="K5926"/>
      <c r="N5926" t="s">
        <v>3091</v>
      </c>
      <c r="O5926" t="s">
        <v>3092</v>
      </c>
      <c r="P5926" t="s">
        <v>3093</v>
      </c>
      <c r="R5926" t="s">
        <v>3094</v>
      </c>
    </row>
    <row r="5927" spans="1:18" x14ac:dyDescent="0.25">
      <c r="A5927">
        <v>82116601</v>
      </c>
      <c r="B5927" t="s">
        <v>3089</v>
      </c>
      <c r="D5927" t="s">
        <v>3090</v>
      </c>
      <c r="F5927">
        <v>1</v>
      </c>
      <c r="G5927">
        <v>0</v>
      </c>
      <c r="H5927">
        <v>2.9525000000000001</v>
      </c>
      <c r="I5927">
        <v>2.9525000000000001</v>
      </c>
      <c r="K5927"/>
      <c r="N5927" t="s">
        <v>3091</v>
      </c>
      <c r="O5927" t="s">
        <v>3092</v>
      </c>
      <c r="P5927" t="s">
        <v>3093</v>
      </c>
      <c r="R5927" t="s">
        <v>3094</v>
      </c>
    </row>
    <row r="5928" spans="1:18" x14ac:dyDescent="0.25">
      <c r="A5928">
        <v>82116602</v>
      </c>
      <c r="B5928" t="s">
        <v>3089</v>
      </c>
      <c r="D5928" t="s">
        <v>3090</v>
      </c>
      <c r="F5928">
        <v>1</v>
      </c>
      <c r="G5928">
        <v>0</v>
      </c>
      <c r="H5928">
        <v>11.901176470588201</v>
      </c>
      <c r="I5928">
        <v>11.901176470588201</v>
      </c>
      <c r="K5928"/>
      <c r="N5928" t="s">
        <v>3091</v>
      </c>
      <c r="O5928" t="s">
        <v>3092</v>
      </c>
      <c r="P5928" t="s">
        <v>3093</v>
      </c>
      <c r="R5928" t="s">
        <v>3094</v>
      </c>
    </row>
    <row r="5929" spans="1:18" x14ac:dyDescent="0.25">
      <c r="A5929">
        <v>82116700</v>
      </c>
      <c r="B5929" t="s">
        <v>3089</v>
      </c>
      <c r="D5929" t="s">
        <v>3090</v>
      </c>
      <c r="F5929">
        <v>1</v>
      </c>
      <c r="G5929">
        <v>0</v>
      </c>
      <c r="H5929">
        <v>11.2914634146341</v>
      </c>
      <c r="I5929">
        <v>11.2914634146341</v>
      </c>
      <c r="K5929"/>
      <c r="N5929" t="s">
        <v>3091</v>
      </c>
      <c r="O5929" t="s">
        <v>3092</v>
      </c>
      <c r="P5929" t="s">
        <v>3093</v>
      </c>
      <c r="R5929" t="s">
        <v>3094</v>
      </c>
    </row>
    <row r="5930" spans="1:18" x14ac:dyDescent="0.25">
      <c r="A5930">
        <v>82116800</v>
      </c>
      <c r="B5930" t="s">
        <v>3089</v>
      </c>
      <c r="D5930" t="s">
        <v>3090</v>
      </c>
      <c r="F5930">
        <v>1</v>
      </c>
      <c r="G5930">
        <v>0</v>
      </c>
      <c r="H5930">
        <v>0</v>
      </c>
      <c r="I5930">
        <v>0</v>
      </c>
      <c r="K5930"/>
      <c r="N5930" t="s">
        <v>3091</v>
      </c>
      <c r="O5930" t="s">
        <v>3092</v>
      </c>
      <c r="P5930" t="s">
        <v>3093</v>
      </c>
      <c r="R5930" t="s">
        <v>3094</v>
      </c>
    </row>
    <row r="5931" spans="1:18" x14ac:dyDescent="0.25">
      <c r="A5931">
        <v>82116900</v>
      </c>
      <c r="B5931" t="s">
        <v>3089</v>
      </c>
      <c r="D5931" t="s">
        <v>3090</v>
      </c>
      <c r="F5931">
        <v>1</v>
      </c>
      <c r="G5931">
        <v>0</v>
      </c>
      <c r="H5931">
        <v>0</v>
      </c>
      <c r="I5931">
        <v>0</v>
      </c>
      <c r="K5931"/>
      <c r="N5931" t="s">
        <v>3091</v>
      </c>
      <c r="O5931" t="s">
        <v>3092</v>
      </c>
      <c r="P5931" t="s">
        <v>3093</v>
      </c>
      <c r="R5931" t="s">
        <v>3094</v>
      </c>
    </row>
    <row r="5932" spans="1:18" x14ac:dyDescent="0.25">
      <c r="A5932">
        <v>82117000</v>
      </c>
      <c r="B5932" t="s">
        <v>3089</v>
      </c>
      <c r="D5932" t="s">
        <v>3090</v>
      </c>
      <c r="F5932">
        <v>1</v>
      </c>
      <c r="G5932">
        <v>0</v>
      </c>
      <c r="H5932">
        <v>0</v>
      </c>
      <c r="I5932">
        <v>0</v>
      </c>
      <c r="K5932"/>
      <c r="N5932" t="s">
        <v>3091</v>
      </c>
      <c r="O5932" t="s">
        <v>3092</v>
      </c>
      <c r="P5932" t="s">
        <v>3093</v>
      </c>
      <c r="R5932" t="s">
        <v>3094</v>
      </c>
    </row>
    <row r="5933" spans="1:18" x14ac:dyDescent="0.25">
      <c r="A5933">
        <v>82117100</v>
      </c>
      <c r="B5933" t="s">
        <v>3089</v>
      </c>
      <c r="D5933" t="s">
        <v>3090</v>
      </c>
      <c r="F5933">
        <v>1</v>
      </c>
      <c r="G5933">
        <v>0</v>
      </c>
      <c r="H5933">
        <v>11.64</v>
      </c>
      <c r="I5933">
        <v>11.64</v>
      </c>
      <c r="K5933"/>
      <c r="N5933" t="s">
        <v>3091</v>
      </c>
      <c r="O5933" t="s">
        <v>3092</v>
      </c>
      <c r="P5933" t="s">
        <v>3093</v>
      </c>
      <c r="R5933" t="s">
        <v>3094</v>
      </c>
    </row>
    <row r="5934" spans="1:18" x14ac:dyDescent="0.25">
      <c r="A5934">
        <v>82117101</v>
      </c>
      <c r="B5934" t="s">
        <v>3089</v>
      </c>
      <c r="D5934" t="s">
        <v>3090</v>
      </c>
      <c r="F5934">
        <v>1</v>
      </c>
      <c r="G5934">
        <v>0</v>
      </c>
      <c r="H5934">
        <v>9.7788000000000004</v>
      </c>
      <c r="I5934">
        <v>9.7788000000000004</v>
      </c>
      <c r="K5934"/>
      <c r="N5934" t="s">
        <v>3091</v>
      </c>
      <c r="O5934" t="s">
        <v>3092</v>
      </c>
      <c r="P5934" t="s">
        <v>3093</v>
      </c>
      <c r="R5934" t="s">
        <v>3094</v>
      </c>
    </row>
    <row r="5935" spans="1:18" x14ac:dyDescent="0.25">
      <c r="A5935">
        <v>82117200</v>
      </c>
      <c r="B5935" t="s">
        <v>3089</v>
      </c>
      <c r="D5935" t="s">
        <v>3090</v>
      </c>
      <c r="F5935">
        <v>1</v>
      </c>
      <c r="G5935">
        <v>0</v>
      </c>
      <c r="H5935">
        <v>0</v>
      </c>
      <c r="I5935">
        <v>0</v>
      </c>
      <c r="K5935"/>
      <c r="N5935" t="s">
        <v>3091</v>
      </c>
      <c r="O5935" t="s">
        <v>3092</v>
      </c>
      <c r="P5935" t="s">
        <v>3093</v>
      </c>
      <c r="R5935" t="s">
        <v>3094</v>
      </c>
    </row>
    <row r="5936" spans="1:18" x14ac:dyDescent="0.25">
      <c r="A5936">
        <v>82117300</v>
      </c>
      <c r="B5936" t="s">
        <v>3089</v>
      </c>
      <c r="D5936" t="s">
        <v>3090</v>
      </c>
      <c r="F5936">
        <v>1</v>
      </c>
      <c r="G5936">
        <v>0</v>
      </c>
      <c r="H5936">
        <v>0</v>
      </c>
      <c r="I5936">
        <v>0</v>
      </c>
      <c r="K5936"/>
      <c r="N5936" t="s">
        <v>3091</v>
      </c>
      <c r="O5936" t="s">
        <v>3092</v>
      </c>
      <c r="P5936" t="s">
        <v>3093</v>
      </c>
      <c r="R5936" t="s">
        <v>3094</v>
      </c>
    </row>
    <row r="5937" spans="1:18" x14ac:dyDescent="0.25">
      <c r="A5937">
        <v>82117301</v>
      </c>
      <c r="B5937" t="s">
        <v>3089</v>
      </c>
      <c r="D5937" t="s">
        <v>3090</v>
      </c>
      <c r="F5937">
        <v>1</v>
      </c>
      <c r="G5937">
        <v>0</v>
      </c>
      <c r="H5937">
        <v>8.1176470588235308</v>
      </c>
      <c r="I5937">
        <v>8.1176470588235308</v>
      </c>
      <c r="K5937"/>
      <c r="N5937" t="s">
        <v>3091</v>
      </c>
      <c r="O5937" t="s">
        <v>3092</v>
      </c>
      <c r="P5937" t="s">
        <v>3093</v>
      </c>
      <c r="R5937" t="s">
        <v>3094</v>
      </c>
    </row>
    <row r="5938" spans="1:18" x14ac:dyDescent="0.25">
      <c r="A5938">
        <v>82117400</v>
      </c>
      <c r="B5938" t="s">
        <v>3089</v>
      </c>
      <c r="D5938" t="s">
        <v>3090</v>
      </c>
      <c r="F5938">
        <v>1</v>
      </c>
      <c r="G5938">
        <v>0</v>
      </c>
      <c r="H5938">
        <v>0</v>
      </c>
      <c r="I5938">
        <v>0</v>
      </c>
      <c r="K5938"/>
      <c r="N5938" t="s">
        <v>3091</v>
      </c>
      <c r="O5938" t="s">
        <v>3092</v>
      </c>
      <c r="P5938" t="s">
        <v>3093</v>
      </c>
      <c r="R5938" t="s">
        <v>3094</v>
      </c>
    </row>
    <row r="5939" spans="1:18" x14ac:dyDescent="0.25">
      <c r="A5939">
        <v>82117500</v>
      </c>
      <c r="B5939" t="s">
        <v>3089</v>
      </c>
      <c r="D5939" t="s">
        <v>3090</v>
      </c>
      <c r="F5939">
        <v>1</v>
      </c>
      <c r="G5939">
        <v>0</v>
      </c>
      <c r="H5939">
        <v>6.7122222222222199</v>
      </c>
      <c r="I5939">
        <v>6.7122222222222199</v>
      </c>
      <c r="K5939"/>
      <c r="N5939" t="s">
        <v>3091</v>
      </c>
      <c r="O5939" t="s">
        <v>3092</v>
      </c>
      <c r="P5939" t="s">
        <v>3093</v>
      </c>
      <c r="R5939" t="s">
        <v>3094</v>
      </c>
    </row>
    <row r="5940" spans="1:18" x14ac:dyDescent="0.25">
      <c r="A5940">
        <v>82117600</v>
      </c>
      <c r="B5940" t="s">
        <v>3089</v>
      </c>
      <c r="D5940" t="s">
        <v>3090</v>
      </c>
      <c r="F5940">
        <v>1</v>
      </c>
      <c r="G5940">
        <v>0</v>
      </c>
      <c r="H5940">
        <v>0</v>
      </c>
      <c r="I5940">
        <v>0</v>
      </c>
      <c r="K5940"/>
      <c r="N5940" t="s">
        <v>3091</v>
      </c>
      <c r="O5940" t="s">
        <v>3092</v>
      </c>
      <c r="P5940" t="s">
        <v>3093</v>
      </c>
      <c r="R5940" t="s">
        <v>3094</v>
      </c>
    </row>
    <row r="5941" spans="1:18" x14ac:dyDescent="0.25">
      <c r="A5941">
        <v>82117700</v>
      </c>
      <c r="B5941" t="s">
        <v>3089</v>
      </c>
      <c r="D5941" t="s">
        <v>3090</v>
      </c>
      <c r="F5941">
        <v>1</v>
      </c>
      <c r="G5941">
        <v>0</v>
      </c>
      <c r="H5941">
        <v>6.3251851851851901</v>
      </c>
      <c r="I5941">
        <v>6.3251851851851901</v>
      </c>
      <c r="K5941"/>
      <c r="N5941" t="s">
        <v>3091</v>
      </c>
      <c r="O5941" t="s">
        <v>3092</v>
      </c>
      <c r="P5941" t="s">
        <v>3093</v>
      </c>
      <c r="R5941" t="s">
        <v>3094</v>
      </c>
    </row>
    <row r="5942" spans="1:18" x14ac:dyDescent="0.25">
      <c r="A5942">
        <v>82117800</v>
      </c>
      <c r="B5942" t="s">
        <v>3089</v>
      </c>
      <c r="D5942" t="s">
        <v>3090</v>
      </c>
      <c r="F5942">
        <v>1</v>
      </c>
      <c r="G5942">
        <v>0</v>
      </c>
      <c r="H5942">
        <v>5.2453000000000003</v>
      </c>
      <c r="I5942">
        <v>5.2453000000000003</v>
      </c>
      <c r="K5942"/>
      <c r="N5942" t="s">
        <v>3091</v>
      </c>
      <c r="O5942" t="s">
        <v>3092</v>
      </c>
      <c r="P5942" t="s">
        <v>3093</v>
      </c>
      <c r="R5942" t="s">
        <v>3094</v>
      </c>
    </row>
    <row r="5943" spans="1:18" x14ac:dyDescent="0.25">
      <c r="A5943">
        <v>82117900</v>
      </c>
      <c r="B5943" t="s">
        <v>3089</v>
      </c>
      <c r="D5943" t="s">
        <v>3090</v>
      </c>
      <c r="F5943">
        <v>1</v>
      </c>
      <c r="G5943">
        <v>0</v>
      </c>
      <c r="H5943">
        <v>0</v>
      </c>
      <c r="I5943">
        <v>0</v>
      </c>
      <c r="K5943"/>
      <c r="N5943" t="s">
        <v>3091</v>
      </c>
      <c r="O5943" t="s">
        <v>3092</v>
      </c>
      <c r="P5943" t="s">
        <v>3093</v>
      </c>
      <c r="R5943" t="s">
        <v>3094</v>
      </c>
    </row>
    <row r="5944" spans="1:18" x14ac:dyDescent="0.25">
      <c r="A5944">
        <v>82118000</v>
      </c>
      <c r="B5944" t="s">
        <v>3089</v>
      </c>
      <c r="D5944" t="s">
        <v>3090</v>
      </c>
      <c r="F5944">
        <v>1</v>
      </c>
      <c r="G5944">
        <v>0</v>
      </c>
      <c r="H5944">
        <v>5.9127000000000001</v>
      </c>
      <c r="I5944">
        <v>5.9127000000000001</v>
      </c>
      <c r="K5944"/>
      <c r="N5944" t="s">
        <v>3091</v>
      </c>
      <c r="O5944" t="s">
        <v>3092</v>
      </c>
      <c r="P5944" t="s">
        <v>3093</v>
      </c>
      <c r="R5944" t="s">
        <v>3094</v>
      </c>
    </row>
    <row r="5945" spans="1:18" x14ac:dyDescent="0.25">
      <c r="A5945">
        <v>82118100</v>
      </c>
      <c r="B5945" t="s">
        <v>3089</v>
      </c>
      <c r="D5945" t="s">
        <v>3090</v>
      </c>
      <c r="F5945">
        <v>1</v>
      </c>
      <c r="G5945">
        <v>0</v>
      </c>
      <c r="H5945">
        <v>4.0547000000000004</v>
      </c>
      <c r="I5945">
        <v>4.0547000000000004</v>
      </c>
      <c r="K5945"/>
      <c r="N5945" t="s">
        <v>3091</v>
      </c>
      <c r="O5945" t="s">
        <v>3092</v>
      </c>
      <c r="P5945" t="s">
        <v>3093</v>
      </c>
      <c r="R5945" t="s">
        <v>3094</v>
      </c>
    </row>
    <row r="5946" spans="1:18" x14ac:dyDescent="0.25">
      <c r="A5946">
        <v>82118200</v>
      </c>
      <c r="B5946" t="s">
        <v>3089</v>
      </c>
      <c r="D5946" t="s">
        <v>3090</v>
      </c>
      <c r="F5946">
        <v>1</v>
      </c>
      <c r="G5946">
        <v>0</v>
      </c>
      <c r="H5946">
        <v>5.4565000000000001</v>
      </c>
      <c r="I5946">
        <v>5.4565000000000001</v>
      </c>
      <c r="K5946"/>
      <c r="N5946" t="s">
        <v>3091</v>
      </c>
      <c r="O5946" t="s">
        <v>3092</v>
      </c>
      <c r="P5946" t="s">
        <v>3093</v>
      </c>
      <c r="R5946" t="s">
        <v>3094</v>
      </c>
    </row>
    <row r="5947" spans="1:18" x14ac:dyDescent="0.25">
      <c r="A5947">
        <v>82118201</v>
      </c>
      <c r="B5947" t="s">
        <v>3089</v>
      </c>
      <c r="D5947" t="s">
        <v>3090</v>
      </c>
      <c r="F5947">
        <v>1</v>
      </c>
      <c r="G5947">
        <v>0</v>
      </c>
      <c r="H5947">
        <v>0</v>
      </c>
      <c r="I5947">
        <v>0</v>
      </c>
      <c r="K5947"/>
      <c r="N5947" t="s">
        <v>3091</v>
      </c>
      <c r="O5947" t="s">
        <v>3092</v>
      </c>
      <c r="P5947" t="s">
        <v>3093</v>
      </c>
      <c r="R5947" t="s">
        <v>3094</v>
      </c>
    </row>
    <row r="5948" spans="1:18" x14ac:dyDescent="0.25">
      <c r="A5948">
        <v>82118300</v>
      </c>
      <c r="B5948" t="s">
        <v>3089</v>
      </c>
      <c r="D5948" t="s">
        <v>3090</v>
      </c>
      <c r="F5948">
        <v>1</v>
      </c>
      <c r="G5948">
        <v>0</v>
      </c>
      <c r="H5948">
        <v>7.5237547892720196</v>
      </c>
      <c r="I5948">
        <v>7.5237547892720196</v>
      </c>
      <c r="K5948"/>
      <c r="N5948" t="s">
        <v>3091</v>
      </c>
      <c r="O5948" t="s">
        <v>3092</v>
      </c>
      <c r="P5948" t="s">
        <v>3093</v>
      </c>
      <c r="R5948" t="s">
        <v>3094</v>
      </c>
    </row>
    <row r="5949" spans="1:18" x14ac:dyDescent="0.25">
      <c r="A5949">
        <v>82118400</v>
      </c>
      <c r="B5949" t="s">
        <v>3089</v>
      </c>
      <c r="D5949" t="s">
        <v>3090</v>
      </c>
      <c r="F5949">
        <v>1</v>
      </c>
      <c r="G5949">
        <v>0</v>
      </c>
      <c r="H5949">
        <v>5.6</v>
      </c>
      <c r="I5949">
        <v>5.6</v>
      </c>
      <c r="K5949"/>
      <c r="N5949" t="s">
        <v>3091</v>
      </c>
      <c r="O5949" t="s">
        <v>3092</v>
      </c>
      <c r="P5949" t="s">
        <v>3093</v>
      </c>
      <c r="R5949" t="s">
        <v>3094</v>
      </c>
    </row>
    <row r="5950" spans="1:18" x14ac:dyDescent="0.25">
      <c r="A5950">
        <v>82118500</v>
      </c>
      <c r="B5950" t="s">
        <v>3089</v>
      </c>
      <c r="D5950" t="s">
        <v>3090</v>
      </c>
      <c r="F5950">
        <v>1</v>
      </c>
      <c r="G5950">
        <v>0</v>
      </c>
      <c r="H5950">
        <v>0</v>
      </c>
      <c r="I5950">
        <v>0</v>
      </c>
      <c r="K5950"/>
      <c r="N5950" t="s">
        <v>3091</v>
      </c>
      <c r="O5950" t="s">
        <v>3092</v>
      </c>
      <c r="P5950" t="s">
        <v>3093</v>
      </c>
      <c r="R5950" t="s">
        <v>3094</v>
      </c>
    </row>
    <row r="5951" spans="1:18" x14ac:dyDescent="0.25">
      <c r="A5951">
        <v>82118600</v>
      </c>
      <c r="B5951" t="s">
        <v>3089</v>
      </c>
      <c r="D5951" t="s">
        <v>3090</v>
      </c>
      <c r="F5951">
        <v>1</v>
      </c>
      <c r="G5951">
        <v>0</v>
      </c>
      <c r="H5951">
        <v>18.826759530791701</v>
      </c>
      <c r="I5951">
        <v>18.826759530791701</v>
      </c>
      <c r="K5951"/>
      <c r="N5951" t="s">
        <v>3091</v>
      </c>
      <c r="O5951" t="s">
        <v>3092</v>
      </c>
      <c r="P5951" t="s">
        <v>3093</v>
      </c>
      <c r="R5951" t="s">
        <v>3094</v>
      </c>
    </row>
    <row r="5952" spans="1:18" x14ac:dyDescent="0.25">
      <c r="A5952">
        <v>82118650</v>
      </c>
      <c r="B5952" t="s">
        <v>3089</v>
      </c>
      <c r="D5952" t="s">
        <v>3090</v>
      </c>
      <c r="F5952">
        <v>1</v>
      </c>
      <c r="G5952">
        <v>0</v>
      </c>
      <c r="H5952">
        <v>0</v>
      </c>
      <c r="I5952"/>
      <c r="K5952"/>
      <c r="N5952" t="s">
        <v>3091</v>
      </c>
      <c r="O5952" t="s">
        <v>3092</v>
      </c>
      <c r="P5952" t="s">
        <v>3093</v>
      </c>
      <c r="R5952" t="s">
        <v>3094</v>
      </c>
    </row>
    <row r="5953" spans="1:18" x14ac:dyDescent="0.25">
      <c r="A5953">
        <v>82118700</v>
      </c>
      <c r="B5953" t="s">
        <v>3089</v>
      </c>
      <c r="D5953" t="s">
        <v>3090</v>
      </c>
      <c r="F5953">
        <v>1</v>
      </c>
      <c r="G5953">
        <v>0</v>
      </c>
      <c r="H5953">
        <v>18.824999999999999</v>
      </c>
      <c r="I5953">
        <v>18.824999999999999</v>
      </c>
      <c r="K5953"/>
      <c r="N5953" t="s">
        <v>3091</v>
      </c>
      <c r="O5953" t="s">
        <v>3092</v>
      </c>
      <c r="P5953" t="s">
        <v>3093</v>
      </c>
      <c r="R5953" t="s">
        <v>3094</v>
      </c>
    </row>
    <row r="5954" spans="1:18" x14ac:dyDescent="0.25">
      <c r="A5954">
        <v>82118800</v>
      </c>
      <c r="B5954" t="s">
        <v>3089</v>
      </c>
      <c r="D5954" t="s">
        <v>3090</v>
      </c>
      <c r="F5954">
        <v>1</v>
      </c>
      <c r="G5954">
        <v>0</v>
      </c>
      <c r="H5954">
        <v>9</v>
      </c>
      <c r="I5954">
        <v>9</v>
      </c>
      <c r="K5954"/>
      <c r="N5954" t="s">
        <v>3091</v>
      </c>
      <c r="O5954" t="s">
        <v>3092</v>
      </c>
      <c r="P5954" t="s">
        <v>3093</v>
      </c>
      <c r="R5954" t="s">
        <v>3094</v>
      </c>
    </row>
    <row r="5955" spans="1:18" x14ac:dyDescent="0.25">
      <c r="A5955">
        <v>82118900</v>
      </c>
      <c r="B5955" t="s">
        <v>3089</v>
      </c>
      <c r="D5955" t="s">
        <v>3090</v>
      </c>
      <c r="F5955">
        <v>1</v>
      </c>
      <c r="G5955">
        <v>0</v>
      </c>
      <c r="H5955">
        <v>1.1399999999999999</v>
      </c>
      <c r="I5955">
        <v>1.1399999999999999</v>
      </c>
      <c r="K5955"/>
      <c r="N5955" t="s">
        <v>3091</v>
      </c>
      <c r="O5955" t="s">
        <v>3092</v>
      </c>
      <c r="P5955" t="s">
        <v>3093</v>
      </c>
      <c r="R5955" t="s">
        <v>3094</v>
      </c>
    </row>
    <row r="5956" spans="1:18" x14ac:dyDescent="0.25">
      <c r="A5956">
        <v>82119000</v>
      </c>
      <c r="B5956" t="s">
        <v>3089</v>
      </c>
      <c r="D5956" t="s">
        <v>3090</v>
      </c>
      <c r="F5956">
        <v>1</v>
      </c>
      <c r="G5956">
        <v>0</v>
      </c>
      <c r="H5956">
        <v>2.9811999999999999</v>
      </c>
      <c r="I5956">
        <v>2.9811999999999999</v>
      </c>
      <c r="K5956"/>
      <c r="N5956" t="s">
        <v>3091</v>
      </c>
      <c r="O5956" t="s">
        <v>3092</v>
      </c>
      <c r="P5956" t="s">
        <v>3093</v>
      </c>
      <c r="R5956" t="s">
        <v>3094</v>
      </c>
    </row>
    <row r="5957" spans="1:18" x14ac:dyDescent="0.25">
      <c r="A5957">
        <v>82119100</v>
      </c>
      <c r="B5957" t="s">
        <v>3089</v>
      </c>
      <c r="D5957" t="s">
        <v>3090</v>
      </c>
      <c r="F5957">
        <v>1</v>
      </c>
      <c r="G5957">
        <v>0</v>
      </c>
      <c r="H5957">
        <v>2.93</v>
      </c>
      <c r="I5957">
        <v>2.93</v>
      </c>
      <c r="K5957"/>
      <c r="N5957" t="s">
        <v>3091</v>
      </c>
      <c r="O5957" t="s">
        <v>3092</v>
      </c>
      <c r="P5957" t="s">
        <v>3093</v>
      </c>
      <c r="R5957" t="s">
        <v>3094</v>
      </c>
    </row>
    <row r="5958" spans="1:18" x14ac:dyDescent="0.25">
      <c r="A5958">
        <v>82119200</v>
      </c>
      <c r="B5958" t="s">
        <v>3089</v>
      </c>
      <c r="D5958" t="s">
        <v>3090</v>
      </c>
      <c r="F5958">
        <v>1</v>
      </c>
      <c r="G5958">
        <v>0</v>
      </c>
      <c r="H5958">
        <v>0</v>
      </c>
      <c r="I5958">
        <v>0</v>
      </c>
      <c r="K5958"/>
      <c r="N5958" t="s">
        <v>3091</v>
      </c>
      <c r="O5958" t="s">
        <v>3092</v>
      </c>
      <c r="P5958" t="s">
        <v>3093</v>
      </c>
      <c r="R5958" t="s">
        <v>3094</v>
      </c>
    </row>
    <row r="5959" spans="1:18" x14ac:dyDescent="0.25">
      <c r="A5959">
        <v>82119300</v>
      </c>
      <c r="B5959" t="s">
        <v>3089</v>
      </c>
      <c r="D5959" t="s">
        <v>3090</v>
      </c>
      <c r="F5959">
        <v>1</v>
      </c>
      <c r="G5959">
        <v>0</v>
      </c>
      <c r="H5959">
        <v>0</v>
      </c>
      <c r="I5959">
        <v>0</v>
      </c>
      <c r="K5959"/>
      <c r="N5959" t="s">
        <v>3091</v>
      </c>
      <c r="O5959" t="s">
        <v>3092</v>
      </c>
      <c r="P5959" t="s">
        <v>3093</v>
      </c>
      <c r="R5959" t="s">
        <v>3094</v>
      </c>
    </row>
    <row r="5960" spans="1:18" x14ac:dyDescent="0.25">
      <c r="A5960">
        <v>82119400</v>
      </c>
      <c r="B5960" t="s">
        <v>3089</v>
      </c>
      <c r="D5960" t="s">
        <v>3090</v>
      </c>
      <c r="F5960">
        <v>1</v>
      </c>
      <c r="G5960">
        <v>0</v>
      </c>
      <c r="H5960">
        <v>9.8800000000000008</v>
      </c>
      <c r="I5960">
        <v>9.8800000000000008</v>
      </c>
      <c r="K5960"/>
      <c r="N5960" t="s">
        <v>3091</v>
      </c>
      <c r="O5960" t="s">
        <v>3092</v>
      </c>
      <c r="P5960" t="s">
        <v>3093</v>
      </c>
      <c r="R5960" t="s">
        <v>3094</v>
      </c>
    </row>
    <row r="5961" spans="1:18" x14ac:dyDescent="0.25">
      <c r="A5961">
        <v>82119500</v>
      </c>
      <c r="B5961" t="s">
        <v>3089</v>
      </c>
      <c r="D5961" t="s">
        <v>3090</v>
      </c>
      <c r="F5961">
        <v>1</v>
      </c>
      <c r="G5961">
        <v>0</v>
      </c>
      <c r="H5961">
        <v>8.1111111111111107</v>
      </c>
      <c r="I5961">
        <v>8.1111111111111107</v>
      </c>
      <c r="K5961"/>
      <c r="N5961" t="s">
        <v>3091</v>
      </c>
      <c r="O5961" t="s">
        <v>3092</v>
      </c>
      <c r="P5961" t="s">
        <v>3093</v>
      </c>
      <c r="R5961" t="s">
        <v>3094</v>
      </c>
    </row>
    <row r="5962" spans="1:18" x14ac:dyDescent="0.25">
      <c r="A5962">
        <v>82119600</v>
      </c>
      <c r="B5962" t="s">
        <v>3089</v>
      </c>
      <c r="D5962" t="s">
        <v>3090</v>
      </c>
      <c r="F5962">
        <v>1</v>
      </c>
      <c r="G5962">
        <v>0</v>
      </c>
      <c r="H5962">
        <v>0</v>
      </c>
      <c r="I5962">
        <v>0</v>
      </c>
      <c r="K5962"/>
      <c r="N5962" t="s">
        <v>3091</v>
      </c>
      <c r="O5962" t="s">
        <v>3092</v>
      </c>
      <c r="P5962" t="s">
        <v>3093</v>
      </c>
      <c r="R5962" t="s">
        <v>3094</v>
      </c>
    </row>
    <row r="5963" spans="1:18" x14ac:dyDescent="0.25">
      <c r="A5963">
        <v>82119700</v>
      </c>
      <c r="B5963" t="s">
        <v>3089</v>
      </c>
      <c r="D5963" t="s">
        <v>3090</v>
      </c>
      <c r="F5963">
        <v>1</v>
      </c>
      <c r="G5963">
        <v>0</v>
      </c>
      <c r="H5963">
        <v>8.11</v>
      </c>
      <c r="I5963">
        <v>8.11</v>
      </c>
      <c r="K5963"/>
      <c r="N5963" t="s">
        <v>3091</v>
      </c>
      <c r="O5963" t="s">
        <v>3092</v>
      </c>
      <c r="P5963" t="s">
        <v>3093</v>
      </c>
      <c r="R5963" t="s">
        <v>3094</v>
      </c>
    </row>
    <row r="5964" spans="1:18" x14ac:dyDescent="0.25">
      <c r="A5964">
        <v>82119800</v>
      </c>
      <c r="B5964" t="s">
        <v>3089</v>
      </c>
      <c r="D5964" t="s">
        <v>3090</v>
      </c>
      <c r="F5964">
        <v>1</v>
      </c>
      <c r="G5964">
        <v>0</v>
      </c>
      <c r="H5964">
        <v>0</v>
      </c>
      <c r="I5964">
        <v>0</v>
      </c>
      <c r="K5964"/>
      <c r="N5964" t="s">
        <v>3091</v>
      </c>
      <c r="O5964" t="s">
        <v>3092</v>
      </c>
      <c r="P5964" t="s">
        <v>3093</v>
      </c>
      <c r="R5964" t="s">
        <v>3094</v>
      </c>
    </row>
    <row r="5965" spans="1:18" x14ac:dyDescent="0.25">
      <c r="A5965">
        <v>82119900</v>
      </c>
      <c r="B5965" t="s">
        <v>3089</v>
      </c>
      <c r="D5965" t="s">
        <v>3090</v>
      </c>
      <c r="F5965">
        <v>1</v>
      </c>
      <c r="G5965">
        <v>0</v>
      </c>
      <c r="H5965">
        <v>0</v>
      </c>
      <c r="I5965">
        <v>0</v>
      </c>
      <c r="K5965"/>
      <c r="N5965" t="s">
        <v>3091</v>
      </c>
      <c r="O5965" t="s">
        <v>3092</v>
      </c>
      <c r="P5965" t="s">
        <v>3093</v>
      </c>
      <c r="R5965" t="s">
        <v>3094</v>
      </c>
    </row>
    <row r="5966" spans="1:18" x14ac:dyDescent="0.25">
      <c r="A5966">
        <v>82120000</v>
      </c>
      <c r="B5966" t="s">
        <v>3089</v>
      </c>
      <c r="D5966" t="s">
        <v>3090</v>
      </c>
      <c r="F5966">
        <v>1</v>
      </c>
      <c r="G5966">
        <v>0</v>
      </c>
      <c r="H5966">
        <v>0</v>
      </c>
      <c r="I5966">
        <v>0</v>
      </c>
      <c r="K5966"/>
      <c r="N5966" t="s">
        <v>3091</v>
      </c>
      <c r="O5966" t="s">
        <v>3092</v>
      </c>
      <c r="P5966" t="s">
        <v>3093</v>
      </c>
      <c r="R5966" t="s">
        <v>3094</v>
      </c>
    </row>
    <row r="5967" spans="1:18" x14ac:dyDescent="0.25">
      <c r="A5967">
        <v>82121000</v>
      </c>
      <c r="B5967" t="s">
        <v>3089</v>
      </c>
      <c r="D5967" t="s">
        <v>3090</v>
      </c>
      <c r="F5967">
        <v>1</v>
      </c>
      <c r="G5967">
        <v>0</v>
      </c>
      <c r="H5967">
        <v>8.5884242643057007</v>
      </c>
      <c r="I5967">
        <v>8.5884242643057007</v>
      </c>
      <c r="K5967"/>
      <c r="N5967" t="s">
        <v>3091</v>
      </c>
      <c r="O5967" t="s">
        <v>3092</v>
      </c>
      <c r="P5967" t="s">
        <v>3093</v>
      </c>
      <c r="R5967" t="s">
        <v>3094</v>
      </c>
    </row>
    <row r="5968" spans="1:18" x14ac:dyDescent="0.25">
      <c r="A5968">
        <v>82122000</v>
      </c>
      <c r="B5968" t="s">
        <v>3089</v>
      </c>
      <c r="D5968" t="s">
        <v>3090</v>
      </c>
      <c r="F5968">
        <v>1</v>
      </c>
      <c r="G5968">
        <v>0</v>
      </c>
      <c r="H5968">
        <v>0</v>
      </c>
      <c r="I5968">
        <v>0</v>
      </c>
      <c r="K5968"/>
      <c r="N5968" t="s">
        <v>3091</v>
      </c>
      <c r="O5968" t="s">
        <v>3092</v>
      </c>
      <c r="P5968" t="s">
        <v>3093</v>
      </c>
      <c r="R5968" t="s">
        <v>3094</v>
      </c>
    </row>
    <row r="5969" spans="1:18" x14ac:dyDescent="0.25">
      <c r="A5969">
        <v>82122001</v>
      </c>
      <c r="B5969" t="s">
        <v>3089</v>
      </c>
      <c r="D5969" t="s">
        <v>3090</v>
      </c>
      <c r="F5969">
        <v>1</v>
      </c>
      <c r="G5969">
        <v>0</v>
      </c>
      <c r="H5969">
        <v>5</v>
      </c>
      <c r="I5969">
        <v>5</v>
      </c>
      <c r="K5969"/>
      <c r="N5969" t="s">
        <v>3091</v>
      </c>
      <c r="O5969" t="s">
        <v>3092</v>
      </c>
      <c r="P5969" t="s">
        <v>3093</v>
      </c>
      <c r="R5969" t="s">
        <v>3094</v>
      </c>
    </row>
    <row r="5970" spans="1:18" x14ac:dyDescent="0.25">
      <c r="A5970">
        <v>82123000</v>
      </c>
      <c r="B5970" t="s">
        <v>3089</v>
      </c>
      <c r="D5970" t="s">
        <v>3090</v>
      </c>
      <c r="F5970">
        <v>1</v>
      </c>
      <c r="G5970">
        <v>0</v>
      </c>
      <c r="H5970">
        <v>6.6506666666666696</v>
      </c>
      <c r="I5970">
        <v>6.6506666666666696</v>
      </c>
      <c r="K5970"/>
      <c r="N5970" t="s">
        <v>3091</v>
      </c>
      <c r="O5970" t="s">
        <v>3092</v>
      </c>
      <c r="P5970" t="s">
        <v>3093</v>
      </c>
      <c r="R5970" t="s">
        <v>3094</v>
      </c>
    </row>
    <row r="5971" spans="1:18" x14ac:dyDescent="0.25">
      <c r="A5971">
        <v>82123010</v>
      </c>
      <c r="B5971" t="s">
        <v>3089</v>
      </c>
      <c r="D5971" t="s">
        <v>3090</v>
      </c>
      <c r="F5971">
        <v>1</v>
      </c>
      <c r="G5971">
        <v>0</v>
      </c>
      <c r="H5971">
        <v>6.9008627450980402</v>
      </c>
      <c r="I5971">
        <v>6.9008627450980402</v>
      </c>
      <c r="K5971"/>
      <c r="N5971" t="s">
        <v>3091</v>
      </c>
      <c r="O5971" t="s">
        <v>3092</v>
      </c>
      <c r="P5971" t="s">
        <v>3093</v>
      </c>
      <c r="R5971" t="s">
        <v>3094</v>
      </c>
    </row>
    <row r="5972" spans="1:18" x14ac:dyDescent="0.25">
      <c r="A5972">
        <v>82123100</v>
      </c>
      <c r="B5972" t="s">
        <v>3089</v>
      </c>
      <c r="D5972" t="s">
        <v>3090</v>
      </c>
      <c r="F5972">
        <v>1</v>
      </c>
      <c r="G5972">
        <v>0</v>
      </c>
      <c r="H5972">
        <v>0</v>
      </c>
      <c r="I5972">
        <v>0</v>
      </c>
      <c r="K5972"/>
      <c r="N5972" t="s">
        <v>3091</v>
      </c>
      <c r="O5972" t="s">
        <v>3092</v>
      </c>
      <c r="P5972" t="s">
        <v>3093</v>
      </c>
      <c r="R5972" t="s">
        <v>3094</v>
      </c>
    </row>
    <row r="5973" spans="1:18" x14ac:dyDescent="0.25">
      <c r="A5973">
        <v>82123200</v>
      </c>
      <c r="B5973" t="s">
        <v>3089</v>
      </c>
      <c r="D5973" t="s">
        <v>3090</v>
      </c>
      <c r="F5973">
        <v>1</v>
      </c>
      <c r="G5973">
        <v>0</v>
      </c>
      <c r="H5973">
        <v>8.9411764705882408</v>
      </c>
      <c r="I5973">
        <v>8.9411764705882408</v>
      </c>
      <c r="K5973"/>
      <c r="N5973" t="s">
        <v>3091</v>
      </c>
      <c r="O5973" t="s">
        <v>3092</v>
      </c>
      <c r="P5973" t="s">
        <v>3093</v>
      </c>
      <c r="R5973" t="s">
        <v>3094</v>
      </c>
    </row>
    <row r="5974" spans="1:18" x14ac:dyDescent="0.25">
      <c r="A5974">
        <v>82123300</v>
      </c>
      <c r="B5974" t="s">
        <v>3089</v>
      </c>
      <c r="D5974" t="s">
        <v>3090</v>
      </c>
      <c r="F5974">
        <v>1</v>
      </c>
      <c r="G5974">
        <v>0</v>
      </c>
      <c r="H5974">
        <v>9.8800000000000008</v>
      </c>
      <c r="I5974">
        <v>9.8800000000000008</v>
      </c>
      <c r="K5974"/>
      <c r="N5974" t="s">
        <v>3091</v>
      </c>
      <c r="O5974" t="s">
        <v>3092</v>
      </c>
      <c r="P5974" t="s">
        <v>3093</v>
      </c>
      <c r="R5974" t="s">
        <v>3094</v>
      </c>
    </row>
    <row r="5975" spans="1:18" x14ac:dyDescent="0.25">
      <c r="A5975">
        <v>82127100</v>
      </c>
      <c r="B5975" t="s">
        <v>3089</v>
      </c>
      <c r="D5975" t="s">
        <v>3090</v>
      </c>
      <c r="F5975">
        <v>1</v>
      </c>
      <c r="G5975">
        <v>0</v>
      </c>
      <c r="H5975">
        <v>0</v>
      </c>
      <c r="I5975">
        <v>0</v>
      </c>
      <c r="K5975"/>
      <c r="N5975" t="s">
        <v>3091</v>
      </c>
      <c r="O5975" t="s">
        <v>3092</v>
      </c>
      <c r="P5975" t="s">
        <v>3093</v>
      </c>
      <c r="R5975" t="s">
        <v>3094</v>
      </c>
    </row>
    <row r="5976" spans="1:18" x14ac:dyDescent="0.25">
      <c r="A5976">
        <v>82127200</v>
      </c>
      <c r="B5976" t="s">
        <v>3089</v>
      </c>
      <c r="D5976" t="s">
        <v>3090</v>
      </c>
      <c r="F5976">
        <v>1</v>
      </c>
      <c r="G5976">
        <v>0</v>
      </c>
      <c r="H5976">
        <v>0</v>
      </c>
      <c r="I5976">
        <v>0</v>
      </c>
      <c r="K5976"/>
      <c r="N5976" t="s">
        <v>3091</v>
      </c>
      <c r="O5976" t="s">
        <v>3092</v>
      </c>
      <c r="P5976" t="s">
        <v>3093</v>
      </c>
      <c r="R5976" t="s">
        <v>3094</v>
      </c>
    </row>
    <row r="5977" spans="1:18" x14ac:dyDescent="0.25">
      <c r="A5977">
        <v>82127300</v>
      </c>
      <c r="B5977" t="s">
        <v>3089</v>
      </c>
      <c r="D5977" t="s">
        <v>3090</v>
      </c>
      <c r="F5977">
        <v>1</v>
      </c>
      <c r="G5977">
        <v>0</v>
      </c>
      <c r="H5977">
        <v>0</v>
      </c>
      <c r="I5977">
        <v>0</v>
      </c>
      <c r="K5977"/>
      <c r="N5977" t="s">
        <v>3091</v>
      </c>
      <c r="O5977" t="s">
        <v>3092</v>
      </c>
      <c r="P5977" t="s">
        <v>3093</v>
      </c>
      <c r="R5977" t="s">
        <v>3094</v>
      </c>
    </row>
    <row r="5978" spans="1:18" x14ac:dyDescent="0.25">
      <c r="A5978">
        <v>82127400</v>
      </c>
      <c r="B5978" t="s">
        <v>3089</v>
      </c>
      <c r="D5978" t="s">
        <v>3090</v>
      </c>
      <c r="F5978">
        <v>1</v>
      </c>
      <c r="G5978">
        <v>0</v>
      </c>
      <c r="H5978">
        <v>0</v>
      </c>
      <c r="I5978">
        <v>0</v>
      </c>
      <c r="K5978"/>
      <c r="N5978" t="s">
        <v>3091</v>
      </c>
      <c r="O5978" t="s">
        <v>3092</v>
      </c>
      <c r="P5978" t="s">
        <v>3093</v>
      </c>
      <c r="R5978" t="s">
        <v>3094</v>
      </c>
    </row>
    <row r="5979" spans="1:18" x14ac:dyDescent="0.25">
      <c r="A5979">
        <v>82127500</v>
      </c>
      <c r="B5979" t="s">
        <v>3089</v>
      </c>
      <c r="D5979" t="s">
        <v>3090</v>
      </c>
      <c r="F5979">
        <v>1</v>
      </c>
      <c r="G5979">
        <v>0</v>
      </c>
      <c r="H5979">
        <v>0</v>
      </c>
      <c r="I5979">
        <v>0</v>
      </c>
      <c r="K5979"/>
      <c r="N5979" t="s">
        <v>3091</v>
      </c>
      <c r="O5979" t="s">
        <v>3092</v>
      </c>
      <c r="P5979" t="s">
        <v>3093</v>
      </c>
      <c r="R5979" t="s">
        <v>3094</v>
      </c>
    </row>
    <row r="5980" spans="1:18" x14ac:dyDescent="0.25">
      <c r="A5980">
        <v>82127600</v>
      </c>
      <c r="B5980" t="s">
        <v>3089</v>
      </c>
      <c r="D5980" t="s">
        <v>3090</v>
      </c>
      <c r="F5980">
        <v>1</v>
      </c>
      <c r="G5980">
        <v>0</v>
      </c>
      <c r="H5980">
        <v>0</v>
      </c>
      <c r="I5980">
        <v>0</v>
      </c>
      <c r="K5980"/>
      <c r="N5980" t="s">
        <v>3091</v>
      </c>
      <c r="O5980" t="s">
        <v>3092</v>
      </c>
      <c r="P5980" t="s">
        <v>3093</v>
      </c>
      <c r="R5980" t="s">
        <v>3094</v>
      </c>
    </row>
    <row r="5981" spans="1:18" x14ac:dyDescent="0.25">
      <c r="A5981">
        <v>82127700</v>
      </c>
      <c r="B5981" t="s">
        <v>3089</v>
      </c>
      <c r="D5981" t="s">
        <v>3090</v>
      </c>
      <c r="F5981">
        <v>1</v>
      </c>
      <c r="G5981">
        <v>0</v>
      </c>
      <c r="H5981">
        <v>0</v>
      </c>
      <c r="I5981">
        <v>0</v>
      </c>
      <c r="K5981"/>
      <c r="N5981" t="s">
        <v>3091</v>
      </c>
      <c r="O5981" t="s">
        <v>3092</v>
      </c>
      <c r="P5981" t="s">
        <v>3093</v>
      </c>
      <c r="R5981" t="s">
        <v>3094</v>
      </c>
    </row>
    <row r="5982" spans="1:18" x14ac:dyDescent="0.25">
      <c r="A5982">
        <v>82127800</v>
      </c>
      <c r="B5982" t="s">
        <v>3089</v>
      </c>
      <c r="D5982" t="s">
        <v>3090</v>
      </c>
      <c r="F5982">
        <v>1</v>
      </c>
      <c r="G5982">
        <v>0</v>
      </c>
      <c r="H5982">
        <v>0</v>
      </c>
      <c r="I5982">
        <v>0</v>
      </c>
      <c r="K5982"/>
      <c r="N5982" t="s">
        <v>3091</v>
      </c>
      <c r="O5982" t="s">
        <v>3092</v>
      </c>
      <c r="P5982" t="s">
        <v>3093</v>
      </c>
      <c r="R5982" t="s">
        <v>3094</v>
      </c>
    </row>
    <row r="5983" spans="1:18" x14ac:dyDescent="0.25">
      <c r="A5983">
        <v>82127900</v>
      </c>
      <c r="B5983" t="s">
        <v>3089</v>
      </c>
      <c r="D5983" t="s">
        <v>3090</v>
      </c>
      <c r="F5983">
        <v>1</v>
      </c>
      <c r="G5983">
        <v>0</v>
      </c>
      <c r="H5983">
        <v>11.292682926829301</v>
      </c>
      <c r="I5983">
        <v>11.292682926829301</v>
      </c>
      <c r="K5983"/>
      <c r="N5983" t="s">
        <v>3091</v>
      </c>
      <c r="O5983" t="s">
        <v>3092</v>
      </c>
      <c r="P5983" t="s">
        <v>3093</v>
      </c>
      <c r="R5983" t="s">
        <v>3094</v>
      </c>
    </row>
    <row r="5984" spans="1:18" x14ac:dyDescent="0.25">
      <c r="A5984">
        <v>82128000</v>
      </c>
      <c r="B5984" t="s">
        <v>3089</v>
      </c>
      <c r="D5984" t="s">
        <v>3090</v>
      </c>
      <c r="F5984">
        <v>1</v>
      </c>
      <c r="G5984">
        <v>0</v>
      </c>
      <c r="H5984">
        <v>6.7906666666666702</v>
      </c>
      <c r="I5984">
        <v>6.7906666666666702</v>
      </c>
      <c r="K5984"/>
      <c r="N5984" t="s">
        <v>3091</v>
      </c>
      <c r="O5984" t="s">
        <v>3092</v>
      </c>
      <c r="P5984" t="s">
        <v>3093</v>
      </c>
      <c r="R5984" t="s">
        <v>3094</v>
      </c>
    </row>
    <row r="5985" spans="1:18" x14ac:dyDescent="0.25">
      <c r="A5985">
        <v>82128100</v>
      </c>
      <c r="B5985" t="s">
        <v>3089</v>
      </c>
      <c r="D5985" t="s">
        <v>3090</v>
      </c>
      <c r="F5985">
        <v>1</v>
      </c>
      <c r="G5985">
        <v>0</v>
      </c>
      <c r="H5985">
        <v>8.1827941176470596</v>
      </c>
      <c r="I5985">
        <v>8.1827941176470596</v>
      </c>
      <c r="K5985"/>
      <c r="N5985" t="s">
        <v>3091</v>
      </c>
      <c r="O5985" t="s">
        <v>3092</v>
      </c>
      <c r="P5985" t="s">
        <v>3093</v>
      </c>
      <c r="R5985" t="s">
        <v>3094</v>
      </c>
    </row>
    <row r="5986" spans="1:18" x14ac:dyDescent="0.25">
      <c r="A5986">
        <v>82128200</v>
      </c>
      <c r="B5986" t="s">
        <v>3089</v>
      </c>
      <c r="D5986" t="s">
        <v>3090</v>
      </c>
      <c r="F5986">
        <v>1</v>
      </c>
      <c r="G5986">
        <v>0</v>
      </c>
      <c r="H5986">
        <v>8.9466666666666708</v>
      </c>
      <c r="I5986">
        <v>8.9466666666666708</v>
      </c>
      <c r="K5986"/>
      <c r="N5986" t="s">
        <v>3091</v>
      </c>
      <c r="O5986" t="s">
        <v>3092</v>
      </c>
      <c r="P5986" t="s">
        <v>3093</v>
      </c>
      <c r="R5986" t="s">
        <v>3094</v>
      </c>
    </row>
    <row r="5987" spans="1:18" x14ac:dyDescent="0.25">
      <c r="A5987">
        <v>82128500</v>
      </c>
      <c r="B5987" t="s">
        <v>3089</v>
      </c>
      <c r="D5987" t="s">
        <v>3090</v>
      </c>
      <c r="F5987">
        <v>1</v>
      </c>
      <c r="G5987">
        <v>0</v>
      </c>
      <c r="H5987">
        <v>0</v>
      </c>
      <c r="I5987">
        <v>0</v>
      </c>
      <c r="K5987"/>
      <c r="N5987" t="s">
        <v>3091</v>
      </c>
      <c r="O5987" t="s">
        <v>3092</v>
      </c>
      <c r="P5987" t="s">
        <v>3093</v>
      </c>
      <c r="R5987" t="s">
        <v>3094</v>
      </c>
    </row>
    <row r="5988" spans="1:18" x14ac:dyDescent="0.25">
      <c r="A5988">
        <v>82128600</v>
      </c>
      <c r="B5988" t="s">
        <v>3089</v>
      </c>
      <c r="D5988" t="s">
        <v>3090</v>
      </c>
      <c r="F5988">
        <v>1</v>
      </c>
      <c r="G5988">
        <v>0</v>
      </c>
      <c r="H5988">
        <v>6.6612999999999998</v>
      </c>
      <c r="I5988">
        <v>6.6612999999999998</v>
      </c>
      <c r="K5988"/>
      <c r="N5988" t="s">
        <v>3091</v>
      </c>
      <c r="O5988" t="s">
        <v>3092</v>
      </c>
      <c r="P5988" t="s">
        <v>3093</v>
      </c>
      <c r="R5988" t="s">
        <v>3094</v>
      </c>
    </row>
    <row r="5989" spans="1:18" x14ac:dyDescent="0.25">
      <c r="A5989">
        <v>82128700</v>
      </c>
      <c r="B5989" t="s">
        <v>3089</v>
      </c>
      <c r="D5989" t="s">
        <v>3090</v>
      </c>
      <c r="F5989">
        <v>1</v>
      </c>
      <c r="G5989">
        <v>0</v>
      </c>
      <c r="H5989">
        <v>8.4</v>
      </c>
      <c r="I5989">
        <v>8.4</v>
      </c>
      <c r="K5989"/>
      <c r="N5989" t="s">
        <v>3091</v>
      </c>
      <c r="O5989" t="s">
        <v>3092</v>
      </c>
      <c r="P5989" t="s">
        <v>3093</v>
      </c>
      <c r="R5989" t="s">
        <v>3094</v>
      </c>
    </row>
    <row r="5990" spans="1:18" x14ac:dyDescent="0.25">
      <c r="A5990">
        <v>82128900</v>
      </c>
      <c r="B5990" t="s">
        <v>3089</v>
      </c>
      <c r="D5990" t="s">
        <v>3090</v>
      </c>
      <c r="F5990">
        <v>1</v>
      </c>
      <c r="G5990">
        <v>0</v>
      </c>
      <c r="H5990">
        <v>8.6977777777777803</v>
      </c>
      <c r="I5990">
        <v>8.6977777777777803</v>
      </c>
      <c r="K5990"/>
      <c r="N5990" t="s">
        <v>3091</v>
      </c>
      <c r="O5990" t="s">
        <v>3092</v>
      </c>
      <c r="P5990" t="s">
        <v>3093</v>
      </c>
      <c r="R5990" t="s">
        <v>3094</v>
      </c>
    </row>
    <row r="5991" spans="1:18" x14ac:dyDescent="0.25">
      <c r="A5991">
        <v>82129000</v>
      </c>
      <c r="B5991" t="s">
        <v>3089</v>
      </c>
      <c r="D5991" t="s">
        <v>3090</v>
      </c>
      <c r="F5991">
        <v>1</v>
      </c>
      <c r="G5991">
        <v>0</v>
      </c>
      <c r="H5991">
        <v>6.8260806354915999</v>
      </c>
      <c r="I5991">
        <v>6.8260806354915999</v>
      </c>
      <c r="K5991"/>
      <c r="N5991" t="s">
        <v>3091</v>
      </c>
      <c r="O5991" t="s">
        <v>3092</v>
      </c>
      <c r="P5991" t="s">
        <v>3093</v>
      </c>
      <c r="R5991" t="s">
        <v>3094</v>
      </c>
    </row>
    <row r="5992" spans="1:18" x14ac:dyDescent="0.25">
      <c r="A5992">
        <v>82129100</v>
      </c>
      <c r="B5992" t="s">
        <v>3089</v>
      </c>
      <c r="D5992" t="s">
        <v>3090</v>
      </c>
      <c r="F5992">
        <v>1</v>
      </c>
      <c r="G5992">
        <v>0</v>
      </c>
      <c r="H5992">
        <v>9.1999999999999993</v>
      </c>
      <c r="I5992">
        <v>9.1999999999999993</v>
      </c>
      <c r="K5992"/>
      <c r="N5992" t="s">
        <v>3091</v>
      </c>
      <c r="O5992" t="s">
        <v>3092</v>
      </c>
      <c r="P5992" t="s">
        <v>3093</v>
      </c>
      <c r="R5992" t="s">
        <v>3094</v>
      </c>
    </row>
    <row r="5993" spans="1:18" x14ac:dyDescent="0.25">
      <c r="A5993">
        <v>82129200</v>
      </c>
      <c r="B5993" t="s">
        <v>3089</v>
      </c>
      <c r="D5993" t="s">
        <v>3090</v>
      </c>
      <c r="F5993">
        <v>1</v>
      </c>
      <c r="G5993">
        <v>0</v>
      </c>
      <c r="H5993">
        <v>10.022222222222201</v>
      </c>
      <c r="I5993">
        <v>10.022222222222201</v>
      </c>
      <c r="K5993"/>
      <c r="N5993" t="s">
        <v>3091</v>
      </c>
      <c r="O5993" t="s">
        <v>3092</v>
      </c>
      <c r="P5993" t="s">
        <v>3093</v>
      </c>
      <c r="R5993" t="s">
        <v>3094</v>
      </c>
    </row>
    <row r="5994" spans="1:18" x14ac:dyDescent="0.25">
      <c r="A5994">
        <v>82129500</v>
      </c>
      <c r="B5994" t="s">
        <v>3089</v>
      </c>
      <c r="D5994" t="s">
        <v>3090</v>
      </c>
      <c r="F5994">
        <v>1</v>
      </c>
      <c r="G5994">
        <v>0</v>
      </c>
      <c r="H5994">
        <v>9.2681264843965803</v>
      </c>
      <c r="I5994">
        <v>9.2681264843965803</v>
      </c>
      <c r="K5994"/>
      <c r="N5994" t="s">
        <v>3091</v>
      </c>
      <c r="O5994" t="s">
        <v>3092</v>
      </c>
      <c r="P5994" t="s">
        <v>3093</v>
      </c>
      <c r="R5994" t="s">
        <v>3094</v>
      </c>
    </row>
    <row r="5995" spans="1:18" x14ac:dyDescent="0.25">
      <c r="A5995">
        <v>82129600</v>
      </c>
      <c r="B5995" t="s">
        <v>3089</v>
      </c>
      <c r="D5995" t="s">
        <v>3090</v>
      </c>
      <c r="F5995">
        <v>1</v>
      </c>
      <c r="G5995">
        <v>0</v>
      </c>
      <c r="H5995">
        <v>7.9406060606060498</v>
      </c>
      <c r="I5995">
        <v>7.9406060606060498</v>
      </c>
      <c r="K5995"/>
      <c r="N5995" t="s">
        <v>3091</v>
      </c>
      <c r="O5995" t="s">
        <v>3092</v>
      </c>
      <c r="P5995" t="s">
        <v>3093</v>
      </c>
      <c r="R5995" t="s">
        <v>3094</v>
      </c>
    </row>
    <row r="5996" spans="1:18" x14ac:dyDescent="0.25">
      <c r="A5996">
        <v>82129800</v>
      </c>
      <c r="B5996" t="s">
        <v>3089</v>
      </c>
      <c r="D5996" t="s">
        <v>3090</v>
      </c>
      <c r="F5996">
        <v>1</v>
      </c>
      <c r="G5996">
        <v>0</v>
      </c>
      <c r="H5996">
        <v>8.2423999999999999</v>
      </c>
      <c r="I5996">
        <v>8.2423999999999999</v>
      </c>
      <c r="K5996"/>
      <c r="N5996" t="s">
        <v>3091</v>
      </c>
      <c r="O5996" t="s">
        <v>3092</v>
      </c>
      <c r="P5996" t="s">
        <v>3093</v>
      </c>
      <c r="R5996" t="s">
        <v>3094</v>
      </c>
    </row>
    <row r="5997" spans="1:18" x14ac:dyDescent="0.25">
      <c r="A5997">
        <v>82130000</v>
      </c>
      <c r="B5997" t="s">
        <v>3089</v>
      </c>
      <c r="D5997" t="s">
        <v>3090</v>
      </c>
      <c r="F5997">
        <v>1</v>
      </c>
      <c r="G5997">
        <v>0</v>
      </c>
      <c r="H5997">
        <v>6.62</v>
      </c>
      <c r="I5997">
        <v>6.62</v>
      </c>
      <c r="K5997"/>
      <c r="N5997" t="s">
        <v>3091</v>
      </c>
      <c r="O5997" t="s">
        <v>3092</v>
      </c>
      <c r="P5997" t="s">
        <v>3093</v>
      </c>
      <c r="R5997" t="s">
        <v>3094</v>
      </c>
    </row>
    <row r="5998" spans="1:18" x14ac:dyDescent="0.25">
      <c r="A5998">
        <v>82132300</v>
      </c>
      <c r="B5998" t="s">
        <v>3089</v>
      </c>
      <c r="D5998" t="s">
        <v>3090</v>
      </c>
      <c r="F5998">
        <v>1</v>
      </c>
      <c r="G5998">
        <v>0</v>
      </c>
      <c r="H5998">
        <v>15.6</v>
      </c>
      <c r="I5998">
        <v>15.6</v>
      </c>
      <c r="K5998"/>
      <c r="N5998" t="s">
        <v>3091</v>
      </c>
      <c r="O5998" t="s">
        <v>3092</v>
      </c>
      <c r="P5998" t="s">
        <v>3093</v>
      </c>
      <c r="R5998" t="s">
        <v>3094</v>
      </c>
    </row>
    <row r="5999" spans="1:18" x14ac:dyDescent="0.25">
      <c r="A5999">
        <v>82132400</v>
      </c>
      <c r="B5999" t="s">
        <v>3089</v>
      </c>
      <c r="D5999" t="s">
        <v>3090</v>
      </c>
      <c r="F5999">
        <v>1</v>
      </c>
      <c r="G5999">
        <v>0</v>
      </c>
      <c r="H5999">
        <v>11.92</v>
      </c>
      <c r="I5999">
        <v>11.92</v>
      </c>
      <c r="K5999"/>
      <c r="N5999" t="s">
        <v>3091</v>
      </c>
      <c r="O5999" t="s">
        <v>3092</v>
      </c>
      <c r="P5999" t="s">
        <v>3093</v>
      </c>
      <c r="R5999" t="s">
        <v>3094</v>
      </c>
    </row>
    <row r="6000" spans="1:18" x14ac:dyDescent="0.25">
      <c r="A6000">
        <v>82132500</v>
      </c>
      <c r="B6000" t="s">
        <v>3089</v>
      </c>
      <c r="D6000" t="s">
        <v>3090</v>
      </c>
      <c r="F6000">
        <v>1</v>
      </c>
      <c r="G6000">
        <v>0</v>
      </c>
      <c r="H6000">
        <v>12.7961019490255</v>
      </c>
      <c r="I6000">
        <v>12.7961019490255</v>
      </c>
      <c r="K6000"/>
      <c r="N6000" t="s">
        <v>3091</v>
      </c>
      <c r="O6000" t="s">
        <v>3092</v>
      </c>
      <c r="P6000" t="s">
        <v>3093</v>
      </c>
      <c r="R6000" t="s">
        <v>3094</v>
      </c>
    </row>
    <row r="6001" spans="1:18" x14ac:dyDescent="0.25">
      <c r="A6001">
        <v>82132600</v>
      </c>
      <c r="B6001" t="s">
        <v>3089</v>
      </c>
      <c r="D6001" t="s">
        <v>3090</v>
      </c>
      <c r="F6001">
        <v>1</v>
      </c>
      <c r="G6001">
        <v>0</v>
      </c>
      <c r="H6001">
        <v>10.268392370572199</v>
      </c>
      <c r="I6001">
        <v>10.268392370572199</v>
      </c>
      <c r="K6001"/>
      <c r="N6001" t="s">
        <v>3091</v>
      </c>
      <c r="O6001" t="s">
        <v>3092</v>
      </c>
      <c r="P6001" t="s">
        <v>3093</v>
      </c>
      <c r="R6001" t="s">
        <v>3094</v>
      </c>
    </row>
    <row r="6002" spans="1:18" x14ac:dyDescent="0.25">
      <c r="A6002">
        <v>82132700</v>
      </c>
      <c r="B6002" t="s">
        <v>3089</v>
      </c>
      <c r="D6002" t="s">
        <v>3090</v>
      </c>
      <c r="F6002">
        <v>1</v>
      </c>
      <c r="G6002">
        <v>0</v>
      </c>
      <c r="H6002">
        <v>17.57</v>
      </c>
      <c r="I6002">
        <v>17.57</v>
      </c>
      <c r="K6002"/>
      <c r="N6002" t="s">
        <v>3091</v>
      </c>
      <c r="O6002" t="s">
        <v>3092</v>
      </c>
      <c r="P6002" t="s">
        <v>3093</v>
      </c>
      <c r="R6002" t="s">
        <v>3094</v>
      </c>
    </row>
    <row r="6003" spans="1:18" x14ac:dyDescent="0.25">
      <c r="A6003">
        <v>82132900</v>
      </c>
      <c r="B6003" t="s">
        <v>3089</v>
      </c>
      <c r="D6003" t="s">
        <v>3090</v>
      </c>
      <c r="F6003">
        <v>1</v>
      </c>
      <c r="G6003">
        <v>0</v>
      </c>
      <c r="H6003">
        <v>6.6506666666666696</v>
      </c>
      <c r="I6003">
        <v>6.6506666666666696</v>
      </c>
      <c r="K6003"/>
      <c r="N6003" t="s">
        <v>3091</v>
      </c>
      <c r="O6003" t="s">
        <v>3092</v>
      </c>
      <c r="P6003" t="s">
        <v>3093</v>
      </c>
      <c r="R6003" t="s">
        <v>3094</v>
      </c>
    </row>
    <row r="6004" spans="1:18" x14ac:dyDescent="0.25">
      <c r="A6004">
        <v>82133200</v>
      </c>
      <c r="B6004" t="s">
        <v>3089</v>
      </c>
      <c r="D6004" t="s">
        <v>3090</v>
      </c>
      <c r="F6004">
        <v>1</v>
      </c>
      <c r="G6004">
        <v>0</v>
      </c>
      <c r="H6004">
        <v>14.55</v>
      </c>
      <c r="I6004">
        <v>14.55</v>
      </c>
      <c r="K6004"/>
      <c r="N6004" t="s">
        <v>3091</v>
      </c>
      <c r="O6004" t="s">
        <v>3092</v>
      </c>
      <c r="P6004" t="s">
        <v>3093</v>
      </c>
      <c r="R6004" t="s">
        <v>3094</v>
      </c>
    </row>
    <row r="6005" spans="1:18" x14ac:dyDescent="0.25">
      <c r="A6005">
        <v>82133300</v>
      </c>
      <c r="B6005" t="s">
        <v>3089</v>
      </c>
      <c r="D6005" t="s">
        <v>3090</v>
      </c>
      <c r="F6005">
        <v>1</v>
      </c>
      <c r="G6005">
        <v>0</v>
      </c>
      <c r="H6005">
        <v>16.11</v>
      </c>
      <c r="I6005">
        <v>16.11</v>
      </c>
      <c r="K6005"/>
      <c r="N6005" t="s">
        <v>3091</v>
      </c>
      <c r="O6005" t="s">
        <v>3092</v>
      </c>
      <c r="P6005" t="s">
        <v>3093</v>
      </c>
      <c r="R6005" t="s">
        <v>3094</v>
      </c>
    </row>
    <row r="6006" spans="1:18" x14ac:dyDescent="0.25">
      <c r="A6006">
        <v>82134300</v>
      </c>
      <c r="B6006" t="s">
        <v>3089</v>
      </c>
      <c r="D6006" t="s">
        <v>3090</v>
      </c>
      <c r="F6006">
        <v>1</v>
      </c>
      <c r="G6006">
        <v>0</v>
      </c>
      <c r="H6006">
        <v>8.2753333333333305</v>
      </c>
      <c r="I6006">
        <v>8.2753333333333305</v>
      </c>
      <c r="K6006"/>
      <c r="N6006" t="s">
        <v>3091</v>
      </c>
      <c r="O6006" t="s">
        <v>3092</v>
      </c>
      <c r="P6006" t="s">
        <v>3093</v>
      </c>
      <c r="R6006" t="s">
        <v>3094</v>
      </c>
    </row>
    <row r="6007" spans="1:18" x14ac:dyDescent="0.25">
      <c r="A6007">
        <v>83002100</v>
      </c>
      <c r="B6007" t="s">
        <v>3089</v>
      </c>
      <c r="D6007" t="s">
        <v>3090</v>
      </c>
      <c r="F6007">
        <v>1</v>
      </c>
      <c r="G6007">
        <v>0</v>
      </c>
      <c r="H6007">
        <v>2.3025000000000002</v>
      </c>
      <c r="I6007">
        <v>2.3025000000000002</v>
      </c>
      <c r="K6007"/>
      <c r="N6007" t="s">
        <v>3091</v>
      </c>
      <c r="O6007" t="s">
        <v>3092</v>
      </c>
      <c r="P6007" t="s">
        <v>3093</v>
      </c>
      <c r="R6007" t="s">
        <v>3094</v>
      </c>
    </row>
    <row r="6008" spans="1:18" x14ac:dyDescent="0.25">
      <c r="A6008">
        <v>83003800</v>
      </c>
      <c r="B6008" t="s">
        <v>3089</v>
      </c>
      <c r="D6008" t="s">
        <v>3090</v>
      </c>
      <c r="F6008">
        <v>1</v>
      </c>
      <c r="G6008">
        <v>0</v>
      </c>
      <c r="H6008">
        <v>0</v>
      </c>
      <c r="I6008">
        <v>0</v>
      </c>
      <c r="K6008"/>
      <c r="N6008" t="s">
        <v>3091</v>
      </c>
      <c r="O6008" t="s">
        <v>3092</v>
      </c>
      <c r="P6008" t="s">
        <v>3093</v>
      </c>
      <c r="R6008" t="s">
        <v>3094</v>
      </c>
    </row>
    <row r="6009" spans="1:18" x14ac:dyDescent="0.25">
      <c r="A6009">
        <v>83013700</v>
      </c>
      <c r="B6009" t="s">
        <v>3089</v>
      </c>
      <c r="D6009" t="s">
        <v>3090</v>
      </c>
      <c r="F6009">
        <v>1</v>
      </c>
      <c r="G6009">
        <v>0</v>
      </c>
      <c r="H6009">
        <v>0</v>
      </c>
      <c r="I6009"/>
      <c r="K6009"/>
      <c r="N6009" t="s">
        <v>3091</v>
      </c>
      <c r="O6009" t="s">
        <v>3092</v>
      </c>
      <c r="P6009" t="s">
        <v>3093</v>
      </c>
      <c r="R6009" t="s">
        <v>3094</v>
      </c>
    </row>
    <row r="6010" spans="1:18" x14ac:dyDescent="0.25">
      <c r="A6010">
        <v>83013800</v>
      </c>
      <c r="B6010" t="s">
        <v>3089</v>
      </c>
      <c r="D6010" t="s">
        <v>3090</v>
      </c>
      <c r="F6010">
        <v>1</v>
      </c>
      <c r="G6010">
        <v>0</v>
      </c>
      <c r="H6010">
        <v>0</v>
      </c>
      <c r="I6010"/>
      <c r="K6010"/>
      <c r="N6010" t="s">
        <v>3091</v>
      </c>
      <c r="O6010" t="s">
        <v>3092</v>
      </c>
      <c r="P6010" t="s">
        <v>3093</v>
      </c>
      <c r="R6010" t="s">
        <v>3094</v>
      </c>
    </row>
    <row r="6011" spans="1:18" x14ac:dyDescent="0.25">
      <c r="A6011">
        <v>83013900</v>
      </c>
      <c r="B6011" t="s">
        <v>3089</v>
      </c>
      <c r="D6011" t="s">
        <v>3090</v>
      </c>
      <c r="F6011">
        <v>1</v>
      </c>
      <c r="G6011">
        <v>0</v>
      </c>
      <c r="H6011">
        <v>0</v>
      </c>
      <c r="I6011"/>
      <c r="K6011"/>
      <c r="N6011" t="s">
        <v>3091</v>
      </c>
      <c r="O6011" t="s">
        <v>3092</v>
      </c>
      <c r="P6011" t="s">
        <v>3093</v>
      </c>
      <c r="R6011" t="s">
        <v>3094</v>
      </c>
    </row>
    <row r="6012" spans="1:18" x14ac:dyDescent="0.25">
      <c r="A6012">
        <v>83014000</v>
      </c>
      <c r="B6012" t="s">
        <v>3089</v>
      </c>
      <c r="D6012" t="s">
        <v>3090</v>
      </c>
      <c r="F6012">
        <v>1</v>
      </c>
      <c r="G6012">
        <v>0</v>
      </c>
      <c r="H6012">
        <v>0</v>
      </c>
      <c r="I6012"/>
      <c r="K6012"/>
      <c r="N6012" t="s">
        <v>3091</v>
      </c>
      <c r="O6012" t="s">
        <v>3092</v>
      </c>
      <c r="P6012" t="s">
        <v>3093</v>
      </c>
      <c r="R6012" t="s">
        <v>3094</v>
      </c>
    </row>
    <row r="6013" spans="1:18" x14ac:dyDescent="0.25">
      <c r="A6013">
        <v>83014200</v>
      </c>
      <c r="B6013" t="s">
        <v>3089</v>
      </c>
      <c r="D6013" t="s">
        <v>3090</v>
      </c>
      <c r="F6013">
        <v>1</v>
      </c>
      <c r="G6013">
        <v>0</v>
      </c>
      <c r="H6013">
        <v>0</v>
      </c>
      <c r="I6013"/>
      <c r="K6013"/>
      <c r="N6013" t="s">
        <v>3091</v>
      </c>
      <c r="O6013" t="s">
        <v>3092</v>
      </c>
      <c r="P6013" t="s">
        <v>3093</v>
      </c>
      <c r="R6013" t="s">
        <v>3094</v>
      </c>
    </row>
    <row r="6014" spans="1:18" x14ac:dyDescent="0.25">
      <c r="A6014">
        <v>84000700</v>
      </c>
      <c r="B6014" t="s">
        <v>3089</v>
      </c>
      <c r="D6014" t="s">
        <v>3090</v>
      </c>
      <c r="F6014">
        <v>1</v>
      </c>
      <c r="G6014">
        <v>0</v>
      </c>
      <c r="H6014">
        <v>28.3</v>
      </c>
      <c r="I6014">
        <v>28.3</v>
      </c>
      <c r="K6014"/>
      <c r="N6014" t="s">
        <v>3091</v>
      </c>
      <c r="O6014" t="s">
        <v>3092</v>
      </c>
      <c r="P6014" t="s">
        <v>3093</v>
      </c>
      <c r="R6014" t="s">
        <v>3094</v>
      </c>
    </row>
    <row r="6015" spans="1:18" x14ac:dyDescent="0.25">
      <c r="A6015">
        <v>84001100</v>
      </c>
      <c r="B6015" t="s">
        <v>3089</v>
      </c>
      <c r="D6015" t="s">
        <v>3090</v>
      </c>
      <c r="F6015">
        <v>1</v>
      </c>
      <c r="G6015">
        <v>0</v>
      </c>
      <c r="H6015">
        <v>9.09</v>
      </c>
      <c r="I6015">
        <v>9.09</v>
      </c>
      <c r="K6015"/>
      <c r="N6015" t="s">
        <v>3091</v>
      </c>
      <c r="O6015" t="s">
        <v>3092</v>
      </c>
      <c r="P6015" t="s">
        <v>3093</v>
      </c>
      <c r="R6015" t="s">
        <v>3094</v>
      </c>
    </row>
    <row r="6016" spans="1:18" x14ac:dyDescent="0.25">
      <c r="A6016">
        <v>84001200</v>
      </c>
      <c r="B6016" t="s">
        <v>3089</v>
      </c>
      <c r="D6016" t="s">
        <v>3090</v>
      </c>
      <c r="F6016">
        <v>1</v>
      </c>
      <c r="G6016">
        <v>0</v>
      </c>
      <c r="H6016">
        <v>0</v>
      </c>
      <c r="I6016">
        <v>0</v>
      </c>
      <c r="K6016"/>
      <c r="N6016" t="s">
        <v>3091</v>
      </c>
      <c r="O6016" t="s">
        <v>3092</v>
      </c>
      <c r="P6016" t="s">
        <v>3093</v>
      </c>
      <c r="R6016" t="s">
        <v>3094</v>
      </c>
    </row>
    <row r="6017" spans="1:18" x14ac:dyDescent="0.25">
      <c r="A6017">
        <v>84001400</v>
      </c>
      <c r="B6017" t="s">
        <v>3089</v>
      </c>
      <c r="D6017" t="s">
        <v>3090</v>
      </c>
      <c r="F6017">
        <v>1</v>
      </c>
      <c r="G6017">
        <v>0</v>
      </c>
      <c r="H6017">
        <v>0</v>
      </c>
      <c r="I6017">
        <v>0</v>
      </c>
      <c r="K6017"/>
      <c r="N6017" t="s">
        <v>3091</v>
      </c>
      <c r="O6017" t="s">
        <v>3092</v>
      </c>
      <c r="P6017" t="s">
        <v>3093</v>
      </c>
      <c r="R6017" t="s">
        <v>3094</v>
      </c>
    </row>
    <row r="6018" spans="1:18" x14ac:dyDescent="0.25">
      <c r="A6018">
        <v>84001500</v>
      </c>
      <c r="B6018" t="s">
        <v>3089</v>
      </c>
      <c r="D6018" t="s">
        <v>3090</v>
      </c>
      <c r="F6018">
        <v>1</v>
      </c>
      <c r="G6018">
        <v>0</v>
      </c>
      <c r="H6018">
        <v>4.9580000000000002</v>
      </c>
      <c r="I6018">
        <v>4.9580000000000002</v>
      </c>
      <c r="K6018"/>
      <c r="N6018" t="s">
        <v>3091</v>
      </c>
      <c r="O6018" t="s">
        <v>3092</v>
      </c>
      <c r="P6018" t="s">
        <v>3093</v>
      </c>
      <c r="R6018" t="s">
        <v>3094</v>
      </c>
    </row>
    <row r="6019" spans="1:18" x14ac:dyDescent="0.25">
      <c r="A6019">
        <v>84002100</v>
      </c>
      <c r="B6019" t="s">
        <v>3089</v>
      </c>
      <c r="D6019" t="s">
        <v>3090</v>
      </c>
      <c r="F6019">
        <v>1</v>
      </c>
      <c r="G6019">
        <v>0</v>
      </c>
      <c r="H6019">
        <v>0</v>
      </c>
      <c r="I6019">
        <v>0</v>
      </c>
      <c r="K6019"/>
      <c r="N6019" t="s">
        <v>3091</v>
      </c>
      <c r="O6019" t="s">
        <v>3092</v>
      </c>
      <c r="P6019" t="s">
        <v>3093</v>
      </c>
      <c r="R6019" t="s">
        <v>3094</v>
      </c>
    </row>
    <row r="6020" spans="1:18" x14ac:dyDescent="0.25">
      <c r="A6020">
        <v>84002400</v>
      </c>
      <c r="B6020" t="s">
        <v>3089</v>
      </c>
      <c r="D6020" t="s">
        <v>3090</v>
      </c>
      <c r="F6020">
        <v>1</v>
      </c>
      <c r="G6020">
        <v>0</v>
      </c>
      <c r="H6020">
        <v>0</v>
      </c>
      <c r="I6020">
        <v>0</v>
      </c>
      <c r="K6020"/>
      <c r="N6020" t="s">
        <v>3091</v>
      </c>
      <c r="O6020" t="s">
        <v>3092</v>
      </c>
      <c r="P6020" t="s">
        <v>3093</v>
      </c>
      <c r="R6020" t="s">
        <v>3094</v>
      </c>
    </row>
    <row r="6021" spans="1:18" x14ac:dyDescent="0.25">
      <c r="A6021">
        <v>84002700</v>
      </c>
      <c r="B6021" t="s">
        <v>3089</v>
      </c>
      <c r="D6021" t="s">
        <v>3090</v>
      </c>
      <c r="F6021">
        <v>1</v>
      </c>
      <c r="G6021">
        <v>0</v>
      </c>
      <c r="H6021">
        <v>2.0699999999999998</v>
      </c>
      <c r="I6021">
        <v>2.0699999999999998</v>
      </c>
      <c r="K6021"/>
      <c r="N6021" t="s">
        <v>3091</v>
      </c>
      <c r="O6021" t="s">
        <v>3092</v>
      </c>
      <c r="P6021" t="s">
        <v>3093</v>
      </c>
      <c r="R6021" t="s">
        <v>3094</v>
      </c>
    </row>
    <row r="6022" spans="1:18" x14ac:dyDescent="0.25">
      <c r="A6022">
        <v>84003200</v>
      </c>
      <c r="B6022" t="s">
        <v>3089</v>
      </c>
      <c r="D6022" t="s">
        <v>3090</v>
      </c>
      <c r="F6022">
        <v>1</v>
      </c>
      <c r="G6022">
        <v>0</v>
      </c>
      <c r="H6022">
        <v>0</v>
      </c>
      <c r="I6022">
        <v>0</v>
      </c>
      <c r="K6022"/>
      <c r="N6022" t="s">
        <v>3091</v>
      </c>
      <c r="O6022" t="s">
        <v>3092</v>
      </c>
      <c r="P6022" t="s">
        <v>3093</v>
      </c>
      <c r="R6022" t="s">
        <v>3094</v>
      </c>
    </row>
    <row r="6023" spans="1:18" x14ac:dyDescent="0.25">
      <c r="A6023">
        <v>84003300</v>
      </c>
      <c r="B6023" t="s">
        <v>3089</v>
      </c>
      <c r="D6023" t="s">
        <v>3090</v>
      </c>
      <c r="F6023">
        <v>1</v>
      </c>
      <c r="G6023">
        <v>0</v>
      </c>
      <c r="H6023">
        <v>0.66100000000000003</v>
      </c>
      <c r="I6023">
        <v>0.66100000000000003</v>
      </c>
      <c r="K6023"/>
      <c r="N6023" t="s">
        <v>3091</v>
      </c>
      <c r="O6023" t="s">
        <v>3092</v>
      </c>
      <c r="P6023" t="s">
        <v>3093</v>
      </c>
      <c r="R6023" t="s">
        <v>3094</v>
      </c>
    </row>
    <row r="6024" spans="1:18" x14ac:dyDescent="0.25">
      <c r="A6024">
        <v>84003700</v>
      </c>
      <c r="B6024" t="s">
        <v>3089</v>
      </c>
      <c r="D6024" t="s">
        <v>3090</v>
      </c>
      <c r="F6024">
        <v>1</v>
      </c>
      <c r="G6024">
        <v>0</v>
      </c>
      <c r="H6024">
        <v>0</v>
      </c>
      <c r="I6024">
        <v>0</v>
      </c>
      <c r="K6024"/>
      <c r="N6024" t="s">
        <v>3091</v>
      </c>
      <c r="O6024" t="s">
        <v>3092</v>
      </c>
      <c r="P6024" t="s">
        <v>3093</v>
      </c>
      <c r="R6024" t="s">
        <v>3094</v>
      </c>
    </row>
    <row r="6025" spans="1:18" x14ac:dyDescent="0.25">
      <c r="A6025">
        <v>84004200</v>
      </c>
      <c r="B6025" t="s">
        <v>3089</v>
      </c>
      <c r="D6025" t="s">
        <v>3090</v>
      </c>
      <c r="F6025">
        <v>1</v>
      </c>
      <c r="G6025">
        <v>0</v>
      </c>
      <c r="H6025">
        <v>0</v>
      </c>
      <c r="I6025">
        <v>0</v>
      </c>
      <c r="K6025"/>
      <c r="N6025" t="s">
        <v>3091</v>
      </c>
      <c r="O6025" t="s">
        <v>3092</v>
      </c>
      <c r="P6025" t="s">
        <v>3093</v>
      </c>
      <c r="R6025" t="s">
        <v>3094</v>
      </c>
    </row>
    <row r="6026" spans="1:18" x14ac:dyDescent="0.25">
      <c r="A6026">
        <v>84004600</v>
      </c>
      <c r="B6026" t="s">
        <v>3089</v>
      </c>
      <c r="D6026" t="s">
        <v>3090</v>
      </c>
      <c r="F6026">
        <v>1</v>
      </c>
      <c r="G6026">
        <v>0</v>
      </c>
      <c r="H6026">
        <v>0</v>
      </c>
      <c r="I6026">
        <v>0</v>
      </c>
      <c r="K6026"/>
      <c r="N6026" t="s">
        <v>3091</v>
      </c>
      <c r="O6026" t="s">
        <v>3092</v>
      </c>
      <c r="P6026" t="s">
        <v>3093</v>
      </c>
      <c r="R6026" t="s">
        <v>3094</v>
      </c>
    </row>
    <row r="6027" spans="1:18" x14ac:dyDescent="0.25">
      <c r="A6027">
        <v>84004810</v>
      </c>
      <c r="B6027" t="s">
        <v>3089</v>
      </c>
      <c r="D6027" t="s">
        <v>3090</v>
      </c>
      <c r="F6027">
        <v>1</v>
      </c>
      <c r="G6027">
        <v>0</v>
      </c>
      <c r="H6027">
        <v>9.9</v>
      </c>
      <c r="I6027">
        <v>9.9</v>
      </c>
      <c r="K6027"/>
      <c r="N6027" t="s">
        <v>3091</v>
      </c>
      <c r="O6027" t="s">
        <v>3092</v>
      </c>
      <c r="P6027" t="s">
        <v>3093</v>
      </c>
      <c r="R6027" t="s">
        <v>3094</v>
      </c>
    </row>
    <row r="6028" spans="1:18" x14ac:dyDescent="0.25">
      <c r="A6028">
        <v>84004820</v>
      </c>
      <c r="B6028" t="s">
        <v>3089</v>
      </c>
      <c r="D6028" t="s">
        <v>3090</v>
      </c>
      <c r="F6028">
        <v>1</v>
      </c>
      <c r="G6028">
        <v>0</v>
      </c>
      <c r="H6028">
        <v>9.9</v>
      </c>
      <c r="I6028">
        <v>9.9</v>
      </c>
      <c r="K6028"/>
      <c r="N6028" t="s">
        <v>3091</v>
      </c>
      <c r="O6028" t="s">
        <v>3092</v>
      </c>
      <c r="P6028" t="s">
        <v>3093</v>
      </c>
      <c r="R6028" t="s">
        <v>3094</v>
      </c>
    </row>
    <row r="6029" spans="1:18" x14ac:dyDescent="0.25">
      <c r="A6029">
        <v>84005000</v>
      </c>
      <c r="B6029" t="s">
        <v>3089</v>
      </c>
      <c r="D6029" t="s">
        <v>3090</v>
      </c>
      <c r="F6029">
        <v>1</v>
      </c>
      <c r="G6029">
        <v>0</v>
      </c>
      <c r="H6029">
        <v>3.69</v>
      </c>
      <c r="I6029">
        <v>3.69</v>
      </c>
      <c r="K6029"/>
      <c r="N6029" t="s">
        <v>3091</v>
      </c>
      <c r="O6029" t="s">
        <v>3092</v>
      </c>
      <c r="P6029" t="s">
        <v>3093</v>
      </c>
      <c r="R6029" t="s">
        <v>3094</v>
      </c>
    </row>
    <row r="6030" spans="1:18" x14ac:dyDescent="0.25">
      <c r="A6030">
        <v>84006300</v>
      </c>
      <c r="B6030" t="s">
        <v>3089</v>
      </c>
      <c r="D6030" t="s">
        <v>3090</v>
      </c>
      <c r="F6030">
        <v>1</v>
      </c>
      <c r="G6030">
        <v>0</v>
      </c>
      <c r="H6030">
        <v>2.36</v>
      </c>
      <c r="I6030">
        <v>2.36</v>
      </c>
      <c r="K6030"/>
      <c r="N6030" t="s">
        <v>3091</v>
      </c>
      <c r="O6030" t="s">
        <v>3092</v>
      </c>
      <c r="P6030" t="s">
        <v>3093</v>
      </c>
      <c r="R6030" t="s">
        <v>3094</v>
      </c>
    </row>
    <row r="6031" spans="1:18" x14ac:dyDescent="0.25">
      <c r="A6031">
        <v>84006800</v>
      </c>
      <c r="B6031" t="s">
        <v>3089</v>
      </c>
      <c r="D6031" t="s">
        <v>3090</v>
      </c>
      <c r="F6031">
        <v>1</v>
      </c>
      <c r="G6031">
        <v>0</v>
      </c>
      <c r="H6031">
        <v>0</v>
      </c>
      <c r="I6031"/>
      <c r="K6031"/>
      <c r="N6031" t="s">
        <v>3091</v>
      </c>
      <c r="O6031" t="s">
        <v>3092</v>
      </c>
      <c r="P6031" t="s">
        <v>3093</v>
      </c>
      <c r="R6031" t="s">
        <v>3094</v>
      </c>
    </row>
    <row r="6032" spans="1:18" x14ac:dyDescent="0.25">
      <c r="A6032">
        <v>84007000</v>
      </c>
      <c r="B6032" t="s">
        <v>3089</v>
      </c>
      <c r="D6032" t="s">
        <v>3090</v>
      </c>
      <c r="F6032">
        <v>1</v>
      </c>
      <c r="G6032">
        <v>0</v>
      </c>
      <c r="H6032">
        <v>1.605</v>
      </c>
      <c r="I6032">
        <v>1.605</v>
      </c>
      <c r="K6032"/>
      <c r="N6032" t="s">
        <v>3091</v>
      </c>
      <c r="O6032" t="s">
        <v>3092</v>
      </c>
      <c r="P6032" t="s">
        <v>3093</v>
      </c>
      <c r="R6032" t="s">
        <v>3094</v>
      </c>
    </row>
    <row r="6033" spans="1:18" x14ac:dyDescent="0.25">
      <c r="A6033">
        <v>84007900</v>
      </c>
      <c r="B6033" t="s">
        <v>3089</v>
      </c>
      <c r="D6033" t="s">
        <v>3090</v>
      </c>
      <c r="F6033">
        <v>1</v>
      </c>
      <c r="G6033">
        <v>0</v>
      </c>
      <c r="H6033">
        <v>49.5</v>
      </c>
      <c r="I6033">
        <v>49.5</v>
      </c>
      <c r="K6033"/>
      <c r="N6033" t="s">
        <v>3091</v>
      </c>
      <c r="O6033" t="s">
        <v>3092</v>
      </c>
      <c r="P6033" t="s">
        <v>3093</v>
      </c>
      <c r="R6033" t="s">
        <v>3094</v>
      </c>
    </row>
    <row r="6034" spans="1:18" x14ac:dyDescent="0.25">
      <c r="A6034">
        <v>84008610</v>
      </c>
      <c r="B6034" t="s">
        <v>3089</v>
      </c>
      <c r="D6034" t="s">
        <v>3090</v>
      </c>
      <c r="F6034">
        <v>1</v>
      </c>
      <c r="G6034">
        <v>0</v>
      </c>
      <c r="H6034">
        <v>11.776666666666699</v>
      </c>
      <c r="I6034">
        <v>11.776666666666699</v>
      </c>
      <c r="K6034"/>
      <c r="N6034" t="s">
        <v>3091</v>
      </c>
      <c r="O6034" t="s">
        <v>3092</v>
      </c>
      <c r="P6034" t="s">
        <v>3093</v>
      </c>
      <c r="R6034" t="s">
        <v>3094</v>
      </c>
    </row>
    <row r="6035" spans="1:18" x14ac:dyDescent="0.25">
      <c r="A6035">
        <v>84009100</v>
      </c>
      <c r="B6035" t="s">
        <v>3089</v>
      </c>
      <c r="D6035" t="s">
        <v>3090</v>
      </c>
      <c r="F6035">
        <v>1</v>
      </c>
      <c r="G6035">
        <v>0</v>
      </c>
      <c r="H6035">
        <v>2.0699999999999998</v>
      </c>
      <c r="I6035">
        <v>2.0699999999999998</v>
      </c>
      <c r="K6035"/>
      <c r="N6035" t="s">
        <v>3091</v>
      </c>
      <c r="O6035" t="s">
        <v>3092</v>
      </c>
      <c r="P6035" t="s">
        <v>3093</v>
      </c>
      <c r="R6035" t="s">
        <v>3094</v>
      </c>
    </row>
    <row r="6036" spans="1:18" x14ac:dyDescent="0.25">
      <c r="A6036">
        <v>84009101</v>
      </c>
      <c r="B6036" t="s">
        <v>3089</v>
      </c>
      <c r="D6036" t="s">
        <v>3090</v>
      </c>
      <c r="F6036">
        <v>1</v>
      </c>
      <c r="G6036">
        <v>0</v>
      </c>
      <c r="H6036">
        <v>0.94</v>
      </c>
      <c r="I6036">
        <v>0.94</v>
      </c>
      <c r="K6036"/>
      <c r="N6036" t="s">
        <v>3091</v>
      </c>
      <c r="O6036" t="s">
        <v>3092</v>
      </c>
      <c r="P6036" t="s">
        <v>3093</v>
      </c>
      <c r="R6036" t="s">
        <v>3094</v>
      </c>
    </row>
    <row r="6037" spans="1:18" x14ac:dyDescent="0.25">
      <c r="A6037">
        <v>84010100</v>
      </c>
      <c r="B6037" t="s">
        <v>3089</v>
      </c>
      <c r="D6037" t="s">
        <v>3090</v>
      </c>
      <c r="F6037">
        <v>1</v>
      </c>
      <c r="G6037">
        <v>0</v>
      </c>
      <c r="H6037">
        <v>26.446666666666701</v>
      </c>
      <c r="I6037">
        <v>26.446666666666701</v>
      </c>
      <c r="K6037"/>
      <c r="N6037" t="s">
        <v>3091</v>
      </c>
      <c r="O6037" t="s">
        <v>3092</v>
      </c>
      <c r="P6037" t="s">
        <v>3093</v>
      </c>
      <c r="R6037" t="s">
        <v>3094</v>
      </c>
    </row>
    <row r="6038" spans="1:18" x14ac:dyDescent="0.25">
      <c r="A6038">
        <v>84010600</v>
      </c>
      <c r="B6038" t="s">
        <v>3089</v>
      </c>
      <c r="D6038" t="s">
        <v>3090</v>
      </c>
      <c r="F6038">
        <v>1</v>
      </c>
      <c r="G6038">
        <v>0</v>
      </c>
      <c r="H6038">
        <v>1.9624999999999999</v>
      </c>
      <c r="I6038">
        <v>1.9624999999999999</v>
      </c>
      <c r="K6038"/>
      <c r="N6038" t="s">
        <v>3091</v>
      </c>
      <c r="O6038" t="s">
        <v>3092</v>
      </c>
      <c r="P6038" t="s">
        <v>3093</v>
      </c>
      <c r="R6038" t="s">
        <v>3094</v>
      </c>
    </row>
    <row r="6039" spans="1:18" x14ac:dyDescent="0.25">
      <c r="A6039">
        <v>84011700</v>
      </c>
      <c r="B6039" t="s">
        <v>3089</v>
      </c>
      <c r="D6039" t="s">
        <v>3090</v>
      </c>
      <c r="F6039">
        <v>1</v>
      </c>
      <c r="G6039">
        <v>0</v>
      </c>
      <c r="H6039">
        <v>2.4337499999999999</v>
      </c>
      <c r="I6039">
        <v>2.4337499999999999</v>
      </c>
      <c r="K6039"/>
      <c r="N6039" t="s">
        <v>3091</v>
      </c>
      <c r="O6039" t="s">
        <v>3092</v>
      </c>
      <c r="P6039" t="s">
        <v>3093</v>
      </c>
      <c r="R6039" t="s">
        <v>3094</v>
      </c>
    </row>
    <row r="6040" spans="1:18" x14ac:dyDescent="0.25">
      <c r="A6040">
        <v>84011800</v>
      </c>
      <c r="B6040" t="s">
        <v>3089</v>
      </c>
      <c r="D6040" t="s">
        <v>3090</v>
      </c>
      <c r="F6040">
        <v>1</v>
      </c>
      <c r="G6040">
        <v>0</v>
      </c>
      <c r="H6040">
        <v>10</v>
      </c>
      <c r="I6040">
        <v>10</v>
      </c>
      <c r="K6040"/>
      <c r="N6040" t="s">
        <v>3091</v>
      </c>
      <c r="O6040" t="s">
        <v>3092</v>
      </c>
      <c r="P6040" t="s">
        <v>3093</v>
      </c>
      <c r="R6040" t="s">
        <v>3094</v>
      </c>
    </row>
    <row r="6041" spans="1:18" x14ac:dyDescent="0.25">
      <c r="A6041">
        <v>84012100</v>
      </c>
      <c r="B6041" t="s">
        <v>3089</v>
      </c>
      <c r="D6041" t="s">
        <v>3090</v>
      </c>
      <c r="F6041">
        <v>1</v>
      </c>
      <c r="G6041">
        <v>0</v>
      </c>
      <c r="H6041">
        <v>49.5</v>
      </c>
      <c r="I6041">
        <v>49.5</v>
      </c>
      <c r="K6041"/>
      <c r="N6041" t="s">
        <v>3091</v>
      </c>
      <c r="O6041" t="s">
        <v>3092</v>
      </c>
      <c r="P6041" t="s">
        <v>3093</v>
      </c>
      <c r="R6041" t="s">
        <v>3094</v>
      </c>
    </row>
    <row r="6042" spans="1:18" x14ac:dyDescent="0.25">
      <c r="A6042">
        <v>84013300</v>
      </c>
      <c r="B6042" t="s">
        <v>3089</v>
      </c>
      <c r="D6042" t="s">
        <v>3090</v>
      </c>
      <c r="F6042">
        <v>1</v>
      </c>
      <c r="G6042">
        <v>0</v>
      </c>
      <c r="H6042">
        <v>8.6</v>
      </c>
      <c r="I6042">
        <v>8.6</v>
      </c>
      <c r="K6042"/>
      <c r="N6042" t="s">
        <v>3091</v>
      </c>
      <c r="O6042" t="s">
        <v>3092</v>
      </c>
      <c r="P6042" t="s">
        <v>3093</v>
      </c>
      <c r="R6042" t="s">
        <v>3094</v>
      </c>
    </row>
    <row r="6043" spans="1:18" x14ac:dyDescent="0.25">
      <c r="A6043">
        <v>84013800</v>
      </c>
      <c r="B6043" t="s">
        <v>3089</v>
      </c>
      <c r="D6043" t="s">
        <v>3090</v>
      </c>
      <c r="F6043">
        <v>1</v>
      </c>
      <c r="G6043">
        <v>0</v>
      </c>
      <c r="H6043">
        <v>0</v>
      </c>
      <c r="I6043">
        <v>0</v>
      </c>
      <c r="K6043"/>
      <c r="N6043" t="s">
        <v>3091</v>
      </c>
      <c r="O6043" t="s">
        <v>3092</v>
      </c>
      <c r="P6043" t="s">
        <v>3093</v>
      </c>
      <c r="R6043" t="s">
        <v>3094</v>
      </c>
    </row>
    <row r="6044" spans="1:18" x14ac:dyDescent="0.25">
      <c r="A6044">
        <v>84014100</v>
      </c>
      <c r="B6044" t="s">
        <v>3089</v>
      </c>
      <c r="D6044" t="s">
        <v>3090</v>
      </c>
      <c r="F6044">
        <v>1</v>
      </c>
      <c r="G6044">
        <v>0</v>
      </c>
      <c r="H6044">
        <v>0</v>
      </c>
      <c r="I6044">
        <v>0</v>
      </c>
      <c r="K6044"/>
      <c r="N6044" t="s">
        <v>3091</v>
      </c>
      <c r="O6044" t="s">
        <v>3092</v>
      </c>
      <c r="P6044" t="s">
        <v>3093</v>
      </c>
      <c r="R6044" t="s">
        <v>3094</v>
      </c>
    </row>
    <row r="6045" spans="1:18" x14ac:dyDescent="0.25">
      <c r="A6045">
        <v>84014600</v>
      </c>
      <c r="B6045" t="s">
        <v>3089</v>
      </c>
      <c r="D6045" t="s">
        <v>3090</v>
      </c>
      <c r="F6045">
        <v>1</v>
      </c>
      <c r="G6045">
        <v>0</v>
      </c>
      <c r="H6045">
        <v>0</v>
      </c>
      <c r="I6045"/>
      <c r="K6045"/>
      <c r="N6045" t="s">
        <v>3091</v>
      </c>
      <c r="O6045" t="s">
        <v>3092</v>
      </c>
      <c r="P6045" t="s">
        <v>3093</v>
      </c>
      <c r="R6045" t="s">
        <v>3094</v>
      </c>
    </row>
    <row r="6046" spans="1:18" x14ac:dyDescent="0.25">
      <c r="A6046">
        <v>84014900</v>
      </c>
      <c r="B6046" t="s">
        <v>3089</v>
      </c>
      <c r="D6046" t="s">
        <v>3090</v>
      </c>
      <c r="F6046">
        <v>1</v>
      </c>
      <c r="G6046">
        <v>0</v>
      </c>
      <c r="H6046">
        <v>4.9608076869516697</v>
      </c>
      <c r="I6046">
        <v>4.9608076869516697</v>
      </c>
      <c r="K6046"/>
      <c r="N6046" t="s">
        <v>3091</v>
      </c>
      <c r="O6046" t="s">
        <v>3092</v>
      </c>
      <c r="P6046" t="s">
        <v>3093</v>
      </c>
      <c r="R6046" t="s">
        <v>3094</v>
      </c>
    </row>
    <row r="6047" spans="1:18" x14ac:dyDescent="0.25">
      <c r="A6047">
        <v>84015000</v>
      </c>
      <c r="B6047" t="s">
        <v>3089</v>
      </c>
      <c r="D6047" t="s">
        <v>3090</v>
      </c>
      <c r="F6047">
        <v>1</v>
      </c>
      <c r="G6047">
        <v>0</v>
      </c>
      <c r="H6047">
        <v>65.3</v>
      </c>
      <c r="I6047">
        <v>65.3</v>
      </c>
      <c r="K6047"/>
      <c r="N6047" t="s">
        <v>3091</v>
      </c>
      <c r="O6047" t="s">
        <v>3092</v>
      </c>
      <c r="P6047" t="s">
        <v>3093</v>
      </c>
      <c r="R6047" t="s">
        <v>3094</v>
      </c>
    </row>
    <row r="6048" spans="1:18" x14ac:dyDescent="0.25">
      <c r="A6048">
        <v>84015100</v>
      </c>
      <c r="B6048" t="s">
        <v>3089</v>
      </c>
      <c r="D6048" t="s">
        <v>3090</v>
      </c>
      <c r="F6048">
        <v>1</v>
      </c>
      <c r="G6048">
        <v>0</v>
      </c>
      <c r="H6048">
        <v>3.875</v>
      </c>
      <c r="I6048">
        <v>3.875</v>
      </c>
      <c r="K6048"/>
      <c r="N6048" t="s">
        <v>3091</v>
      </c>
      <c r="O6048" t="s">
        <v>3092</v>
      </c>
      <c r="P6048" t="s">
        <v>3093</v>
      </c>
      <c r="R6048" t="s">
        <v>3094</v>
      </c>
    </row>
    <row r="6049" spans="1:18" x14ac:dyDescent="0.25">
      <c r="A6049">
        <v>84015200</v>
      </c>
      <c r="B6049" t="s">
        <v>3089</v>
      </c>
      <c r="D6049" t="s">
        <v>3090</v>
      </c>
      <c r="F6049">
        <v>1</v>
      </c>
      <c r="G6049">
        <v>0</v>
      </c>
      <c r="H6049">
        <v>2.89</v>
      </c>
      <c r="I6049">
        <v>2.89</v>
      </c>
      <c r="K6049"/>
      <c r="N6049" t="s">
        <v>3091</v>
      </c>
      <c r="O6049" t="s">
        <v>3092</v>
      </c>
      <c r="P6049" t="s">
        <v>3093</v>
      </c>
      <c r="R6049" t="s">
        <v>3094</v>
      </c>
    </row>
    <row r="6050" spans="1:18" x14ac:dyDescent="0.25">
      <c r="A6050">
        <v>84015300</v>
      </c>
      <c r="B6050" t="s">
        <v>3089</v>
      </c>
      <c r="D6050" t="s">
        <v>3090</v>
      </c>
      <c r="F6050">
        <v>1</v>
      </c>
      <c r="G6050">
        <v>0</v>
      </c>
      <c r="H6050">
        <v>0</v>
      </c>
      <c r="I6050">
        <v>0</v>
      </c>
      <c r="K6050"/>
      <c r="N6050" t="s">
        <v>3091</v>
      </c>
      <c r="O6050" t="s">
        <v>3092</v>
      </c>
      <c r="P6050" t="s">
        <v>3093</v>
      </c>
      <c r="R6050" t="s">
        <v>3094</v>
      </c>
    </row>
    <row r="6051" spans="1:18" x14ac:dyDescent="0.25">
      <c r="A6051">
        <v>84015400</v>
      </c>
      <c r="B6051" t="s">
        <v>3089</v>
      </c>
      <c r="D6051" t="s">
        <v>3090</v>
      </c>
      <c r="F6051">
        <v>1</v>
      </c>
      <c r="G6051">
        <v>0</v>
      </c>
      <c r="H6051">
        <v>65.28</v>
      </c>
      <c r="I6051">
        <v>65.28</v>
      </c>
      <c r="K6051"/>
      <c r="N6051" t="s">
        <v>3091</v>
      </c>
      <c r="O6051" t="s">
        <v>3092</v>
      </c>
      <c r="P6051" t="s">
        <v>3093</v>
      </c>
      <c r="R6051" t="s">
        <v>3094</v>
      </c>
    </row>
    <row r="6052" spans="1:18" x14ac:dyDescent="0.25">
      <c r="A6052">
        <v>84015500</v>
      </c>
      <c r="B6052" t="s">
        <v>3089</v>
      </c>
      <c r="D6052" t="s">
        <v>3090</v>
      </c>
      <c r="F6052">
        <v>1</v>
      </c>
      <c r="G6052">
        <v>0</v>
      </c>
      <c r="H6052">
        <v>35.54</v>
      </c>
      <c r="I6052">
        <v>35.54</v>
      </c>
      <c r="K6052"/>
      <c r="N6052" t="s">
        <v>3091</v>
      </c>
      <c r="O6052" t="s">
        <v>3092</v>
      </c>
      <c r="P6052" t="s">
        <v>3093</v>
      </c>
      <c r="R6052" t="s">
        <v>3094</v>
      </c>
    </row>
    <row r="6053" spans="1:18" x14ac:dyDescent="0.25">
      <c r="A6053">
        <v>84015600</v>
      </c>
      <c r="B6053" t="s">
        <v>3089</v>
      </c>
      <c r="D6053" t="s">
        <v>3090</v>
      </c>
      <c r="F6053">
        <v>1</v>
      </c>
      <c r="G6053">
        <v>0</v>
      </c>
      <c r="H6053">
        <v>6.3677777777777704</v>
      </c>
      <c r="I6053">
        <v>6.3677777777777704</v>
      </c>
      <c r="K6053"/>
      <c r="N6053" t="s">
        <v>3091</v>
      </c>
      <c r="O6053" t="s">
        <v>3092</v>
      </c>
      <c r="P6053" t="s">
        <v>3093</v>
      </c>
      <c r="R6053" t="s">
        <v>3094</v>
      </c>
    </row>
    <row r="6054" spans="1:18" x14ac:dyDescent="0.25">
      <c r="A6054">
        <v>84015700</v>
      </c>
      <c r="B6054" t="s">
        <v>3089</v>
      </c>
      <c r="D6054" t="s">
        <v>3090</v>
      </c>
      <c r="F6054">
        <v>1</v>
      </c>
      <c r="G6054">
        <v>0</v>
      </c>
      <c r="H6054">
        <v>0</v>
      </c>
      <c r="I6054">
        <v>0</v>
      </c>
      <c r="K6054"/>
      <c r="N6054" t="s">
        <v>3091</v>
      </c>
      <c r="O6054" t="s">
        <v>3092</v>
      </c>
      <c r="P6054" t="s">
        <v>3093</v>
      </c>
      <c r="R6054" t="s">
        <v>3094</v>
      </c>
    </row>
    <row r="6055" spans="1:18" x14ac:dyDescent="0.25">
      <c r="A6055">
        <v>84015800</v>
      </c>
      <c r="B6055" t="s">
        <v>3089</v>
      </c>
      <c r="D6055" t="s">
        <v>3090</v>
      </c>
      <c r="F6055">
        <v>1</v>
      </c>
      <c r="G6055">
        <v>0</v>
      </c>
      <c r="H6055">
        <v>0</v>
      </c>
      <c r="I6055"/>
      <c r="K6055"/>
      <c r="N6055" t="s">
        <v>3091</v>
      </c>
      <c r="O6055" t="s">
        <v>3092</v>
      </c>
      <c r="P6055" t="s">
        <v>3093</v>
      </c>
      <c r="R6055" t="s">
        <v>3094</v>
      </c>
    </row>
    <row r="6056" spans="1:18" x14ac:dyDescent="0.25">
      <c r="A6056">
        <v>84016400</v>
      </c>
      <c r="B6056" t="s">
        <v>3089</v>
      </c>
      <c r="D6056" t="s">
        <v>3090</v>
      </c>
      <c r="F6056">
        <v>1</v>
      </c>
      <c r="G6056">
        <v>0</v>
      </c>
      <c r="H6056">
        <v>6.45</v>
      </c>
      <c r="I6056">
        <v>6.45</v>
      </c>
      <c r="K6056"/>
      <c r="N6056" t="s">
        <v>3091</v>
      </c>
      <c r="O6056" t="s">
        <v>3092</v>
      </c>
      <c r="P6056" t="s">
        <v>3093</v>
      </c>
      <c r="R6056" t="s">
        <v>3094</v>
      </c>
    </row>
    <row r="6057" spans="1:18" x14ac:dyDescent="0.25">
      <c r="A6057">
        <v>8408800</v>
      </c>
      <c r="B6057" t="s">
        <v>3089</v>
      </c>
      <c r="D6057" t="s">
        <v>3090</v>
      </c>
      <c r="F6057">
        <v>1</v>
      </c>
      <c r="G6057">
        <v>0</v>
      </c>
      <c r="H6057">
        <v>0</v>
      </c>
      <c r="I6057">
        <v>0</v>
      </c>
      <c r="K6057"/>
      <c r="N6057" t="s">
        <v>3091</v>
      </c>
      <c r="O6057" t="s">
        <v>3092</v>
      </c>
      <c r="P6057" t="s">
        <v>3093</v>
      </c>
      <c r="R6057" t="s">
        <v>3094</v>
      </c>
    </row>
    <row r="6058" spans="1:18" x14ac:dyDescent="0.25">
      <c r="A6058">
        <v>8408900</v>
      </c>
      <c r="B6058" t="s">
        <v>3089</v>
      </c>
      <c r="D6058" t="s">
        <v>3090</v>
      </c>
      <c r="F6058">
        <v>1</v>
      </c>
      <c r="G6058">
        <v>0</v>
      </c>
      <c r="H6058">
        <v>0</v>
      </c>
      <c r="I6058">
        <v>0</v>
      </c>
      <c r="K6058"/>
      <c r="N6058" t="s">
        <v>3091</v>
      </c>
      <c r="O6058" t="s">
        <v>3092</v>
      </c>
      <c r="P6058" t="s">
        <v>3093</v>
      </c>
      <c r="R6058" t="s">
        <v>3094</v>
      </c>
    </row>
    <row r="6059" spans="1:18" x14ac:dyDescent="0.25">
      <c r="A6059">
        <v>8409000</v>
      </c>
      <c r="B6059" t="s">
        <v>3089</v>
      </c>
      <c r="D6059" t="s">
        <v>3090</v>
      </c>
      <c r="F6059">
        <v>1</v>
      </c>
      <c r="G6059">
        <v>0</v>
      </c>
      <c r="H6059">
        <v>1.125</v>
      </c>
      <c r="I6059">
        <v>1.125</v>
      </c>
      <c r="K6059"/>
      <c r="N6059" t="s">
        <v>3091</v>
      </c>
      <c r="O6059" t="s">
        <v>3092</v>
      </c>
      <c r="P6059" t="s">
        <v>3093</v>
      </c>
      <c r="R6059" t="s">
        <v>3094</v>
      </c>
    </row>
    <row r="6060" spans="1:18" x14ac:dyDescent="0.25">
      <c r="A6060">
        <v>8415300</v>
      </c>
      <c r="B6060" t="s">
        <v>3089</v>
      </c>
      <c r="D6060" t="s">
        <v>3090</v>
      </c>
      <c r="F6060">
        <v>1</v>
      </c>
      <c r="G6060">
        <v>0</v>
      </c>
      <c r="H6060">
        <v>0</v>
      </c>
      <c r="I6060">
        <v>0</v>
      </c>
      <c r="K6060"/>
      <c r="N6060" t="s">
        <v>3091</v>
      </c>
      <c r="O6060" t="s">
        <v>3092</v>
      </c>
      <c r="P6060" t="s">
        <v>3093</v>
      </c>
      <c r="R6060" t="s">
        <v>3094</v>
      </c>
    </row>
    <row r="6061" spans="1:18" x14ac:dyDescent="0.25">
      <c r="A6061">
        <v>84200011</v>
      </c>
      <c r="B6061" t="s">
        <v>3089</v>
      </c>
      <c r="D6061" t="s">
        <v>3090</v>
      </c>
      <c r="F6061">
        <v>1</v>
      </c>
      <c r="G6061">
        <v>0</v>
      </c>
      <c r="H6061">
        <v>0</v>
      </c>
      <c r="I6061"/>
      <c r="K6061"/>
      <c r="N6061" t="s">
        <v>3091</v>
      </c>
      <c r="O6061" t="s">
        <v>3092</v>
      </c>
      <c r="P6061" t="s">
        <v>3093</v>
      </c>
      <c r="R6061" t="s">
        <v>3094</v>
      </c>
    </row>
    <row r="6062" spans="1:18" x14ac:dyDescent="0.25">
      <c r="A6062">
        <v>84200086</v>
      </c>
      <c r="B6062" t="s">
        <v>3089</v>
      </c>
      <c r="D6062" t="s">
        <v>3090</v>
      </c>
      <c r="F6062">
        <v>1</v>
      </c>
      <c r="G6062">
        <v>0</v>
      </c>
      <c r="H6062">
        <v>2.81111111111111</v>
      </c>
      <c r="I6062">
        <v>2.81111111111111</v>
      </c>
      <c r="K6062"/>
      <c r="N6062" t="s">
        <v>3091</v>
      </c>
      <c r="O6062" t="s">
        <v>3092</v>
      </c>
      <c r="P6062" t="s">
        <v>3093</v>
      </c>
      <c r="R6062" t="s">
        <v>3094</v>
      </c>
    </row>
    <row r="6063" spans="1:18" x14ac:dyDescent="0.25">
      <c r="A6063">
        <v>84200400</v>
      </c>
      <c r="B6063" t="s">
        <v>3089</v>
      </c>
      <c r="D6063" t="s">
        <v>3090</v>
      </c>
      <c r="F6063">
        <v>1</v>
      </c>
      <c r="G6063">
        <v>0</v>
      </c>
      <c r="H6063">
        <v>12.563333333333301</v>
      </c>
      <c r="I6063">
        <v>12.563333333333301</v>
      </c>
      <c r="K6063"/>
      <c r="N6063" t="s">
        <v>3091</v>
      </c>
      <c r="O6063" t="s">
        <v>3092</v>
      </c>
      <c r="P6063" t="s">
        <v>3093</v>
      </c>
      <c r="R6063" t="s">
        <v>3094</v>
      </c>
    </row>
    <row r="6064" spans="1:18" x14ac:dyDescent="0.25">
      <c r="A6064">
        <v>84200600</v>
      </c>
      <c r="B6064" t="s">
        <v>3089</v>
      </c>
      <c r="D6064" t="s">
        <v>3090</v>
      </c>
      <c r="F6064">
        <v>1</v>
      </c>
      <c r="G6064">
        <v>0</v>
      </c>
      <c r="H6064">
        <v>22.425000000000001</v>
      </c>
      <c r="I6064">
        <v>22.425000000000001</v>
      </c>
      <c r="K6064"/>
      <c r="N6064" t="s">
        <v>3091</v>
      </c>
      <c r="O6064" t="s">
        <v>3092</v>
      </c>
      <c r="P6064" t="s">
        <v>3093</v>
      </c>
      <c r="R6064" t="s">
        <v>3094</v>
      </c>
    </row>
    <row r="6065" spans="1:18" x14ac:dyDescent="0.25">
      <c r="A6065">
        <v>90000630</v>
      </c>
      <c r="B6065" t="s">
        <v>3089</v>
      </c>
      <c r="D6065" t="s">
        <v>3090</v>
      </c>
      <c r="F6065">
        <v>1</v>
      </c>
      <c r="G6065">
        <v>0</v>
      </c>
      <c r="H6065">
        <v>18.25</v>
      </c>
      <c r="I6065">
        <v>18.25</v>
      </c>
      <c r="K6065"/>
      <c r="N6065" t="s">
        <v>3091</v>
      </c>
      <c r="O6065" t="s">
        <v>3092</v>
      </c>
      <c r="P6065" t="s">
        <v>3093</v>
      </c>
      <c r="R6065" t="s">
        <v>3094</v>
      </c>
    </row>
    <row r="6066" spans="1:18" x14ac:dyDescent="0.25">
      <c r="A6066">
        <v>90002300</v>
      </c>
      <c r="B6066" t="s">
        <v>3089</v>
      </c>
      <c r="D6066" t="s">
        <v>3090</v>
      </c>
      <c r="F6066">
        <v>1</v>
      </c>
      <c r="G6066">
        <v>0</v>
      </c>
      <c r="H6066">
        <v>180</v>
      </c>
      <c r="I6066">
        <v>180</v>
      </c>
      <c r="K6066"/>
      <c r="N6066" t="s">
        <v>3091</v>
      </c>
      <c r="O6066" t="s">
        <v>3092</v>
      </c>
      <c r="P6066" t="s">
        <v>3093</v>
      </c>
      <c r="R6066" t="s">
        <v>3094</v>
      </c>
    </row>
    <row r="6067" spans="1:18" x14ac:dyDescent="0.25">
      <c r="A6067">
        <v>90002600</v>
      </c>
      <c r="B6067" t="s">
        <v>3089</v>
      </c>
      <c r="D6067" t="s">
        <v>3090</v>
      </c>
      <c r="F6067">
        <v>1</v>
      </c>
      <c r="G6067">
        <v>0</v>
      </c>
      <c r="H6067">
        <v>0</v>
      </c>
      <c r="I6067">
        <v>0</v>
      </c>
      <c r="K6067"/>
      <c r="N6067" t="s">
        <v>3091</v>
      </c>
      <c r="O6067" t="s">
        <v>3092</v>
      </c>
      <c r="P6067" t="s">
        <v>3093</v>
      </c>
      <c r="R6067" t="s">
        <v>3094</v>
      </c>
    </row>
    <row r="6068" spans="1:18" x14ac:dyDescent="0.25">
      <c r="A6068">
        <v>90002700</v>
      </c>
      <c r="B6068" t="s">
        <v>3089</v>
      </c>
      <c r="D6068" t="s">
        <v>3090</v>
      </c>
      <c r="F6068">
        <v>1</v>
      </c>
      <c r="G6068">
        <v>0</v>
      </c>
      <c r="H6068">
        <v>0</v>
      </c>
      <c r="I6068">
        <v>0</v>
      </c>
      <c r="K6068"/>
      <c r="N6068" t="s">
        <v>3091</v>
      </c>
      <c r="O6068" t="s">
        <v>3092</v>
      </c>
      <c r="P6068" t="s">
        <v>3093</v>
      </c>
      <c r="R6068" t="s">
        <v>3094</v>
      </c>
    </row>
    <row r="6069" spans="1:18" x14ac:dyDescent="0.25">
      <c r="A6069">
        <v>90002800</v>
      </c>
      <c r="B6069" t="s">
        <v>3089</v>
      </c>
      <c r="D6069" t="s">
        <v>3090</v>
      </c>
      <c r="F6069">
        <v>1</v>
      </c>
      <c r="G6069">
        <v>0</v>
      </c>
      <c r="H6069">
        <v>180</v>
      </c>
      <c r="I6069">
        <v>180</v>
      </c>
      <c r="K6069"/>
      <c r="N6069" t="s">
        <v>3091</v>
      </c>
      <c r="O6069" t="s">
        <v>3092</v>
      </c>
      <c r="P6069" t="s">
        <v>3093</v>
      </c>
      <c r="R6069" t="s">
        <v>3094</v>
      </c>
    </row>
    <row r="6070" spans="1:18" x14ac:dyDescent="0.25">
      <c r="A6070">
        <v>90002900</v>
      </c>
      <c r="B6070" t="s">
        <v>3089</v>
      </c>
      <c r="D6070" t="s">
        <v>3090</v>
      </c>
      <c r="F6070">
        <v>1</v>
      </c>
      <c r="G6070">
        <v>0</v>
      </c>
      <c r="H6070">
        <v>0.5</v>
      </c>
      <c r="I6070">
        <v>0.5</v>
      </c>
      <c r="K6070"/>
      <c r="N6070" t="s">
        <v>3091</v>
      </c>
      <c r="O6070" t="s">
        <v>3092</v>
      </c>
      <c r="P6070" t="s">
        <v>3093</v>
      </c>
      <c r="R6070" t="s">
        <v>3094</v>
      </c>
    </row>
    <row r="6071" spans="1:18" x14ac:dyDescent="0.25">
      <c r="A6071">
        <v>90003000</v>
      </c>
      <c r="B6071" t="s">
        <v>3089</v>
      </c>
      <c r="D6071" t="s">
        <v>3090</v>
      </c>
      <c r="F6071">
        <v>1</v>
      </c>
      <c r="G6071">
        <v>0</v>
      </c>
      <c r="H6071">
        <v>0</v>
      </c>
      <c r="I6071">
        <v>0</v>
      </c>
      <c r="K6071"/>
      <c r="N6071" t="s">
        <v>3091</v>
      </c>
      <c r="O6071" t="s">
        <v>3092</v>
      </c>
      <c r="P6071" t="s">
        <v>3093</v>
      </c>
      <c r="R6071" t="s">
        <v>3094</v>
      </c>
    </row>
    <row r="6072" spans="1:18" x14ac:dyDescent="0.25">
      <c r="A6072">
        <v>90003100</v>
      </c>
      <c r="B6072" t="s">
        <v>3089</v>
      </c>
      <c r="D6072" t="s">
        <v>3090</v>
      </c>
      <c r="F6072">
        <v>1</v>
      </c>
      <c r="G6072">
        <v>0</v>
      </c>
      <c r="H6072">
        <v>0</v>
      </c>
      <c r="I6072">
        <v>0</v>
      </c>
      <c r="K6072"/>
      <c r="N6072" t="s">
        <v>3091</v>
      </c>
      <c r="O6072" t="s">
        <v>3092</v>
      </c>
      <c r="P6072" t="s">
        <v>3093</v>
      </c>
      <c r="R6072" t="s">
        <v>3094</v>
      </c>
    </row>
    <row r="6073" spans="1:18" x14ac:dyDescent="0.25">
      <c r="A6073">
        <v>90003200</v>
      </c>
      <c r="B6073" t="s">
        <v>3089</v>
      </c>
      <c r="D6073" t="s">
        <v>3090</v>
      </c>
      <c r="F6073">
        <v>1</v>
      </c>
      <c r="G6073">
        <v>0</v>
      </c>
      <c r="H6073">
        <v>0</v>
      </c>
      <c r="I6073">
        <v>0</v>
      </c>
      <c r="K6073"/>
      <c r="N6073" t="s">
        <v>3091</v>
      </c>
      <c r="O6073" t="s">
        <v>3092</v>
      </c>
      <c r="P6073" t="s">
        <v>3093</v>
      </c>
      <c r="R6073" t="s">
        <v>3094</v>
      </c>
    </row>
    <row r="6074" spans="1:18" x14ac:dyDescent="0.25">
      <c r="A6074">
        <v>90003300</v>
      </c>
      <c r="B6074" t="s">
        <v>3089</v>
      </c>
      <c r="D6074" t="s">
        <v>3090</v>
      </c>
      <c r="F6074">
        <v>1</v>
      </c>
      <c r="G6074">
        <v>0</v>
      </c>
      <c r="H6074">
        <v>180</v>
      </c>
      <c r="I6074">
        <v>180</v>
      </c>
      <c r="K6074"/>
      <c r="N6074" t="s">
        <v>3091</v>
      </c>
      <c r="O6074" t="s">
        <v>3092</v>
      </c>
      <c r="P6074" t="s">
        <v>3093</v>
      </c>
      <c r="R6074" t="s">
        <v>3094</v>
      </c>
    </row>
    <row r="6075" spans="1:18" x14ac:dyDescent="0.25">
      <c r="A6075">
        <v>90003400</v>
      </c>
      <c r="B6075" t="s">
        <v>3089</v>
      </c>
      <c r="D6075" t="s">
        <v>3090</v>
      </c>
      <c r="F6075">
        <v>1</v>
      </c>
      <c r="G6075">
        <v>0</v>
      </c>
      <c r="H6075">
        <v>0.182</v>
      </c>
      <c r="I6075">
        <v>0.182</v>
      </c>
      <c r="K6075"/>
      <c r="N6075" t="s">
        <v>3091</v>
      </c>
      <c r="O6075" t="s">
        <v>3092</v>
      </c>
      <c r="P6075" t="s">
        <v>3093</v>
      </c>
      <c r="R6075" t="s">
        <v>3094</v>
      </c>
    </row>
    <row r="6076" spans="1:18" x14ac:dyDescent="0.25">
      <c r="A6076">
        <v>90200000</v>
      </c>
      <c r="B6076" t="s">
        <v>3089</v>
      </c>
      <c r="D6076" t="s">
        <v>3090</v>
      </c>
      <c r="F6076">
        <v>1</v>
      </c>
      <c r="G6076">
        <v>0</v>
      </c>
      <c r="H6076">
        <v>1.9</v>
      </c>
      <c r="I6076">
        <v>1.9</v>
      </c>
      <c r="K6076"/>
      <c r="N6076" t="s">
        <v>3091</v>
      </c>
      <c r="O6076" t="s">
        <v>3092</v>
      </c>
      <c r="P6076" t="s">
        <v>3093</v>
      </c>
      <c r="R6076" t="s">
        <v>3094</v>
      </c>
    </row>
    <row r="6077" spans="1:18" x14ac:dyDescent="0.25">
      <c r="A6077">
        <v>90200100</v>
      </c>
      <c r="B6077" t="s">
        <v>3089</v>
      </c>
      <c r="D6077" t="s">
        <v>3090</v>
      </c>
      <c r="F6077">
        <v>1</v>
      </c>
      <c r="G6077">
        <v>0</v>
      </c>
      <c r="H6077">
        <v>1.4</v>
      </c>
      <c r="I6077">
        <v>1.4</v>
      </c>
      <c r="K6077"/>
      <c r="N6077" t="s">
        <v>3091</v>
      </c>
      <c r="O6077" t="s">
        <v>3092</v>
      </c>
      <c r="P6077" t="s">
        <v>3093</v>
      </c>
      <c r="R6077" t="s">
        <v>3094</v>
      </c>
    </row>
    <row r="6078" spans="1:18" x14ac:dyDescent="0.25">
      <c r="A6078">
        <v>90200200</v>
      </c>
      <c r="B6078" t="s">
        <v>3089</v>
      </c>
      <c r="D6078" t="s">
        <v>3090</v>
      </c>
      <c r="F6078">
        <v>1</v>
      </c>
      <c r="G6078">
        <v>0</v>
      </c>
      <c r="H6078">
        <v>82.5</v>
      </c>
      <c r="I6078">
        <v>82.5</v>
      </c>
      <c r="K6078"/>
      <c r="N6078" t="s">
        <v>3091</v>
      </c>
      <c r="O6078" t="s">
        <v>3092</v>
      </c>
      <c r="P6078" t="s">
        <v>3093</v>
      </c>
      <c r="R6078" t="s">
        <v>3094</v>
      </c>
    </row>
    <row r="6079" spans="1:18" x14ac:dyDescent="0.25">
      <c r="A6079">
        <v>90200300</v>
      </c>
      <c r="B6079" t="s">
        <v>3089</v>
      </c>
      <c r="D6079" t="s">
        <v>3090</v>
      </c>
      <c r="F6079">
        <v>1</v>
      </c>
      <c r="G6079">
        <v>0</v>
      </c>
      <c r="H6079">
        <v>6.5</v>
      </c>
      <c r="I6079">
        <v>6.5</v>
      </c>
      <c r="K6079"/>
      <c r="N6079" t="s">
        <v>3091</v>
      </c>
      <c r="O6079" t="s">
        <v>3092</v>
      </c>
      <c r="P6079" t="s">
        <v>3093</v>
      </c>
      <c r="R6079" t="s">
        <v>3094</v>
      </c>
    </row>
    <row r="6080" spans="1:18" x14ac:dyDescent="0.25">
      <c r="A6080">
        <v>90200400</v>
      </c>
      <c r="B6080" t="s">
        <v>3089</v>
      </c>
      <c r="D6080" t="s">
        <v>3090</v>
      </c>
      <c r="F6080">
        <v>1</v>
      </c>
      <c r="G6080">
        <v>0</v>
      </c>
      <c r="H6080">
        <v>3.5102666666666602</v>
      </c>
      <c r="I6080">
        <v>3.5102666666666602</v>
      </c>
      <c r="K6080"/>
      <c r="N6080" t="s">
        <v>3091</v>
      </c>
      <c r="O6080" t="s">
        <v>3092</v>
      </c>
      <c r="P6080" t="s">
        <v>3093</v>
      </c>
      <c r="R6080" t="s">
        <v>3094</v>
      </c>
    </row>
    <row r="6081" spans="1:18" x14ac:dyDescent="0.25">
      <c r="A6081">
        <v>90200500</v>
      </c>
      <c r="B6081" t="s">
        <v>3089</v>
      </c>
      <c r="D6081" t="s">
        <v>3090</v>
      </c>
      <c r="F6081">
        <v>1</v>
      </c>
      <c r="G6081">
        <v>0</v>
      </c>
      <c r="H6081">
        <v>6.44</v>
      </c>
      <c r="I6081">
        <v>6.44</v>
      </c>
      <c r="K6081"/>
      <c r="N6081" t="s">
        <v>3091</v>
      </c>
      <c r="O6081" t="s">
        <v>3092</v>
      </c>
      <c r="P6081" t="s">
        <v>3093</v>
      </c>
      <c r="R6081" t="s">
        <v>3094</v>
      </c>
    </row>
    <row r="6082" spans="1:18" x14ac:dyDescent="0.25">
      <c r="A6082">
        <v>90200501</v>
      </c>
      <c r="B6082" t="s">
        <v>3089</v>
      </c>
      <c r="D6082" t="s">
        <v>3090</v>
      </c>
      <c r="F6082">
        <v>1</v>
      </c>
      <c r="G6082">
        <v>0</v>
      </c>
      <c r="H6082">
        <v>3.53</v>
      </c>
      <c r="I6082">
        <v>3.53</v>
      </c>
      <c r="K6082"/>
      <c r="N6082" t="s">
        <v>3091</v>
      </c>
      <c r="O6082" t="s">
        <v>3092</v>
      </c>
      <c r="P6082" t="s">
        <v>3093</v>
      </c>
      <c r="R6082" t="s">
        <v>3094</v>
      </c>
    </row>
    <row r="6083" spans="1:18" x14ac:dyDescent="0.25">
      <c r="A6083">
        <v>90200600</v>
      </c>
      <c r="B6083" t="s">
        <v>3089</v>
      </c>
      <c r="D6083" t="s">
        <v>3090</v>
      </c>
      <c r="F6083">
        <v>1</v>
      </c>
      <c r="G6083">
        <v>0</v>
      </c>
      <c r="H6083">
        <v>5.63</v>
      </c>
      <c r="I6083">
        <v>5.63</v>
      </c>
      <c r="K6083"/>
      <c r="N6083" t="s">
        <v>3091</v>
      </c>
      <c r="O6083" t="s">
        <v>3092</v>
      </c>
      <c r="P6083" t="s">
        <v>3093</v>
      </c>
      <c r="R6083" t="s">
        <v>3094</v>
      </c>
    </row>
    <row r="6084" spans="1:18" x14ac:dyDescent="0.25">
      <c r="A6084">
        <v>90200601</v>
      </c>
      <c r="B6084" t="s">
        <v>3089</v>
      </c>
      <c r="D6084" t="s">
        <v>3090</v>
      </c>
      <c r="F6084">
        <v>1</v>
      </c>
      <c r="G6084">
        <v>0</v>
      </c>
      <c r="H6084">
        <v>3.16</v>
      </c>
      <c r="I6084">
        <v>3.16</v>
      </c>
      <c r="K6084"/>
      <c r="N6084" t="s">
        <v>3091</v>
      </c>
      <c r="O6084" t="s">
        <v>3092</v>
      </c>
      <c r="P6084" t="s">
        <v>3093</v>
      </c>
      <c r="R6084" t="s">
        <v>3094</v>
      </c>
    </row>
    <row r="6085" spans="1:18" x14ac:dyDescent="0.25">
      <c r="A6085">
        <v>90200700</v>
      </c>
      <c r="B6085" t="s">
        <v>3089</v>
      </c>
      <c r="D6085" t="s">
        <v>3090</v>
      </c>
      <c r="F6085">
        <v>1</v>
      </c>
      <c r="G6085">
        <v>0</v>
      </c>
      <c r="H6085">
        <v>2.9</v>
      </c>
      <c r="I6085">
        <v>2.9</v>
      </c>
      <c r="K6085"/>
      <c r="N6085" t="s">
        <v>3091</v>
      </c>
      <c r="O6085" t="s">
        <v>3092</v>
      </c>
      <c r="P6085" t="s">
        <v>3093</v>
      </c>
      <c r="R6085" t="s">
        <v>3094</v>
      </c>
    </row>
    <row r="6086" spans="1:18" x14ac:dyDescent="0.25">
      <c r="A6086">
        <v>90200701</v>
      </c>
      <c r="B6086" t="s">
        <v>3089</v>
      </c>
      <c r="D6086" t="s">
        <v>3090</v>
      </c>
      <c r="F6086">
        <v>1</v>
      </c>
      <c r="G6086">
        <v>0</v>
      </c>
      <c r="H6086">
        <v>3.53</v>
      </c>
      <c r="I6086">
        <v>3.53</v>
      </c>
      <c r="K6086"/>
      <c r="N6086" t="s">
        <v>3091</v>
      </c>
      <c r="O6086" t="s">
        <v>3092</v>
      </c>
      <c r="P6086" t="s">
        <v>3093</v>
      </c>
      <c r="R6086" t="s">
        <v>3094</v>
      </c>
    </row>
    <row r="6087" spans="1:18" x14ac:dyDescent="0.25">
      <c r="A6087">
        <v>90200800</v>
      </c>
      <c r="B6087" t="s">
        <v>3089</v>
      </c>
      <c r="D6087" t="s">
        <v>3090</v>
      </c>
      <c r="F6087">
        <v>1</v>
      </c>
      <c r="G6087">
        <v>0</v>
      </c>
      <c r="H6087">
        <v>708.16</v>
      </c>
      <c r="I6087">
        <v>708.16</v>
      </c>
      <c r="K6087"/>
      <c r="N6087" t="s">
        <v>3091</v>
      </c>
      <c r="O6087" t="s">
        <v>3092</v>
      </c>
      <c r="P6087" t="s">
        <v>3093</v>
      </c>
      <c r="R6087" t="s">
        <v>3094</v>
      </c>
    </row>
    <row r="6088" spans="1:18" x14ac:dyDescent="0.25">
      <c r="A6088">
        <v>90200801</v>
      </c>
      <c r="B6088" t="s">
        <v>3089</v>
      </c>
      <c r="D6088" t="s">
        <v>3090</v>
      </c>
      <c r="F6088">
        <v>1</v>
      </c>
      <c r="G6088">
        <v>0</v>
      </c>
      <c r="H6088">
        <v>1.1040000000000001</v>
      </c>
      <c r="I6088">
        <v>1.1040000000000001</v>
      </c>
      <c r="K6088"/>
      <c r="N6088" t="s">
        <v>3091</v>
      </c>
      <c r="O6088" t="s">
        <v>3092</v>
      </c>
      <c r="P6088" t="s">
        <v>3093</v>
      </c>
      <c r="R6088" t="s">
        <v>3094</v>
      </c>
    </row>
    <row r="6089" spans="1:18" x14ac:dyDescent="0.25">
      <c r="A6089">
        <v>90200802</v>
      </c>
      <c r="B6089" t="s">
        <v>3089</v>
      </c>
      <c r="D6089" t="s">
        <v>3090</v>
      </c>
      <c r="F6089">
        <v>1</v>
      </c>
      <c r="G6089">
        <v>0</v>
      </c>
      <c r="H6089">
        <v>1.35</v>
      </c>
      <c r="I6089">
        <v>1.35</v>
      </c>
      <c r="K6089"/>
      <c r="N6089" t="s">
        <v>3091</v>
      </c>
      <c r="O6089" t="s">
        <v>3092</v>
      </c>
      <c r="P6089" t="s">
        <v>3093</v>
      </c>
      <c r="R6089" t="s">
        <v>3094</v>
      </c>
    </row>
    <row r="6090" spans="1:18" x14ac:dyDescent="0.25">
      <c r="A6090">
        <v>90200803</v>
      </c>
      <c r="B6090" t="s">
        <v>3089</v>
      </c>
      <c r="D6090" t="s">
        <v>3090</v>
      </c>
      <c r="F6090">
        <v>1</v>
      </c>
      <c r="G6090">
        <v>0</v>
      </c>
      <c r="H6090">
        <v>1.46</v>
      </c>
      <c r="I6090">
        <v>1.46</v>
      </c>
      <c r="K6090"/>
      <c r="N6090" t="s">
        <v>3091</v>
      </c>
      <c r="O6090" t="s">
        <v>3092</v>
      </c>
      <c r="P6090" t="s">
        <v>3093</v>
      </c>
      <c r="R6090" t="s">
        <v>3094</v>
      </c>
    </row>
    <row r="6091" spans="1:18" x14ac:dyDescent="0.25">
      <c r="A6091">
        <v>90200804</v>
      </c>
      <c r="B6091" t="s">
        <v>3089</v>
      </c>
      <c r="D6091" t="s">
        <v>3090</v>
      </c>
      <c r="F6091">
        <v>1</v>
      </c>
      <c r="G6091">
        <v>0</v>
      </c>
      <c r="H6091">
        <v>1.42</v>
      </c>
      <c r="I6091">
        <v>1.42</v>
      </c>
      <c r="K6091"/>
      <c r="N6091" t="s">
        <v>3091</v>
      </c>
      <c r="O6091" t="s">
        <v>3092</v>
      </c>
      <c r="P6091" t="s">
        <v>3093</v>
      </c>
      <c r="R6091" t="s">
        <v>3094</v>
      </c>
    </row>
    <row r="6092" spans="1:18" x14ac:dyDescent="0.25">
      <c r="A6092">
        <v>90200805</v>
      </c>
      <c r="B6092" t="s">
        <v>3089</v>
      </c>
      <c r="D6092" t="s">
        <v>3090</v>
      </c>
      <c r="F6092">
        <v>1</v>
      </c>
      <c r="G6092">
        <v>0</v>
      </c>
      <c r="H6092">
        <v>1.39</v>
      </c>
      <c r="I6092">
        <v>1.39</v>
      </c>
      <c r="K6092"/>
      <c r="N6092" t="s">
        <v>3091</v>
      </c>
      <c r="O6092" t="s">
        <v>3092</v>
      </c>
      <c r="P6092" t="s">
        <v>3093</v>
      </c>
      <c r="R6092" t="s">
        <v>3094</v>
      </c>
    </row>
    <row r="6093" spans="1:18" x14ac:dyDescent="0.25">
      <c r="A6093">
        <v>90200806</v>
      </c>
      <c r="B6093" t="s">
        <v>3089</v>
      </c>
      <c r="D6093" t="s">
        <v>3090</v>
      </c>
      <c r="F6093">
        <v>1</v>
      </c>
      <c r="G6093">
        <v>0</v>
      </c>
      <c r="H6093">
        <v>18.22</v>
      </c>
      <c r="I6093">
        <v>18.22</v>
      </c>
      <c r="K6093"/>
      <c r="N6093" t="s">
        <v>3091</v>
      </c>
      <c r="O6093" t="s">
        <v>3092</v>
      </c>
      <c r="P6093" t="s">
        <v>3093</v>
      </c>
      <c r="R6093" t="s">
        <v>3094</v>
      </c>
    </row>
    <row r="6094" spans="1:18" x14ac:dyDescent="0.25">
      <c r="A6094">
        <v>90200807</v>
      </c>
      <c r="B6094" t="s">
        <v>3089</v>
      </c>
      <c r="D6094" t="s">
        <v>3090</v>
      </c>
      <c r="F6094">
        <v>1</v>
      </c>
      <c r="G6094">
        <v>0</v>
      </c>
      <c r="H6094">
        <v>5.08</v>
      </c>
      <c r="I6094">
        <v>5.08</v>
      </c>
      <c r="K6094"/>
      <c r="N6094" t="s">
        <v>3091</v>
      </c>
      <c r="O6094" t="s">
        <v>3092</v>
      </c>
      <c r="P6094" t="s">
        <v>3093</v>
      </c>
      <c r="R6094" t="s">
        <v>3094</v>
      </c>
    </row>
    <row r="6095" spans="1:18" x14ac:dyDescent="0.25">
      <c r="A6095">
        <v>90200808</v>
      </c>
      <c r="B6095" t="s">
        <v>3089</v>
      </c>
      <c r="D6095" t="s">
        <v>3090</v>
      </c>
      <c r="F6095">
        <v>1</v>
      </c>
      <c r="G6095">
        <v>0</v>
      </c>
      <c r="H6095">
        <v>16.61</v>
      </c>
      <c r="I6095">
        <v>16.61</v>
      </c>
      <c r="K6095"/>
      <c r="N6095" t="s">
        <v>3091</v>
      </c>
      <c r="O6095" t="s">
        <v>3092</v>
      </c>
      <c r="P6095" t="s">
        <v>3093</v>
      </c>
      <c r="R6095" t="s">
        <v>3094</v>
      </c>
    </row>
    <row r="6096" spans="1:18" x14ac:dyDescent="0.25">
      <c r="A6096">
        <v>90200809</v>
      </c>
      <c r="B6096" t="s">
        <v>3089</v>
      </c>
      <c r="D6096" t="s">
        <v>3090</v>
      </c>
      <c r="F6096">
        <v>1</v>
      </c>
      <c r="G6096">
        <v>0</v>
      </c>
      <c r="H6096">
        <v>6.08</v>
      </c>
      <c r="I6096">
        <v>6.08</v>
      </c>
      <c r="K6096"/>
      <c r="N6096" t="s">
        <v>3091</v>
      </c>
      <c r="O6096" t="s">
        <v>3092</v>
      </c>
      <c r="P6096" t="s">
        <v>3093</v>
      </c>
      <c r="R6096" t="s">
        <v>3094</v>
      </c>
    </row>
    <row r="6097" spans="1:18" x14ac:dyDescent="0.25">
      <c r="A6097">
        <v>90200810</v>
      </c>
      <c r="B6097" t="s">
        <v>3089</v>
      </c>
      <c r="D6097" t="s">
        <v>3090</v>
      </c>
      <c r="F6097">
        <v>1</v>
      </c>
      <c r="G6097">
        <v>0</v>
      </c>
      <c r="H6097">
        <v>30.91</v>
      </c>
      <c r="I6097">
        <v>30.91</v>
      </c>
      <c r="K6097"/>
      <c r="N6097" t="s">
        <v>3091</v>
      </c>
      <c r="O6097" t="s">
        <v>3092</v>
      </c>
      <c r="P6097" t="s">
        <v>3093</v>
      </c>
      <c r="R6097" t="s">
        <v>3094</v>
      </c>
    </row>
    <row r="6098" spans="1:18" x14ac:dyDescent="0.25">
      <c r="A6098">
        <v>90200811</v>
      </c>
      <c r="B6098" t="s">
        <v>3089</v>
      </c>
      <c r="D6098" t="s">
        <v>3090</v>
      </c>
      <c r="F6098">
        <v>1</v>
      </c>
      <c r="G6098">
        <v>0</v>
      </c>
      <c r="H6098">
        <v>30.91</v>
      </c>
      <c r="I6098">
        <v>30.91</v>
      </c>
      <c r="K6098"/>
      <c r="N6098" t="s">
        <v>3091</v>
      </c>
      <c r="O6098" t="s">
        <v>3092</v>
      </c>
      <c r="P6098" t="s">
        <v>3093</v>
      </c>
      <c r="R6098" t="s">
        <v>3094</v>
      </c>
    </row>
    <row r="6099" spans="1:18" x14ac:dyDescent="0.25">
      <c r="A6099">
        <v>90200812</v>
      </c>
      <c r="B6099" t="s">
        <v>3089</v>
      </c>
      <c r="D6099" t="s">
        <v>3090</v>
      </c>
      <c r="F6099">
        <v>1</v>
      </c>
      <c r="G6099">
        <v>0</v>
      </c>
      <c r="H6099">
        <v>127.97</v>
      </c>
      <c r="I6099">
        <v>127.97</v>
      </c>
      <c r="K6099"/>
      <c r="N6099" t="s">
        <v>3091</v>
      </c>
      <c r="O6099" t="s">
        <v>3092</v>
      </c>
      <c r="P6099" t="s">
        <v>3093</v>
      </c>
      <c r="R6099" t="s">
        <v>3094</v>
      </c>
    </row>
    <row r="6100" spans="1:18" x14ac:dyDescent="0.25">
      <c r="A6100">
        <v>90200900</v>
      </c>
      <c r="B6100" t="s">
        <v>3089</v>
      </c>
      <c r="D6100" t="s">
        <v>3090</v>
      </c>
      <c r="F6100">
        <v>1</v>
      </c>
      <c r="G6100">
        <v>0</v>
      </c>
      <c r="H6100">
        <v>326.83999999999997</v>
      </c>
      <c r="I6100">
        <v>326.83999999999997</v>
      </c>
      <c r="K6100"/>
      <c r="N6100" t="s">
        <v>3091</v>
      </c>
      <c r="O6100" t="s">
        <v>3092</v>
      </c>
      <c r="P6100" t="s">
        <v>3093</v>
      </c>
      <c r="R6100" t="s">
        <v>3094</v>
      </c>
    </row>
    <row r="6101" spans="1:18" x14ac:dyDescent="0.25">
      <c r="A6101">
        <v>90201000</v>
      </c>
      <c r="B6101" t="s">
        <v>3089</v>
      </c>
      <c r="D6101" t="s">
        <v>3090</v>
      </c>
      <c r="F6101">
        <v>1</v>
      </c>
      <c r="G6101">
        <v>0</v>
      </c>
      <c r="H6101">
        <v>71.488333333333301</v>
      </c>
      <c r="I6101">
        <v>71.488333333333301</v>
      </c>
      <c r="K6101"/>
      <c r="N6101" t="s">
        <v>3091</v>
      </c>
      <c r="O6101" t="s">
        <v>3092</v>
      </c>
      <c r="P6101" t="s">
        <v>3093</v>
      </c>
      <c r="R6101" t="s">
        <v>3094</v>
      </c>
    </row>
    <row r="6102" spans="1:18" x14ac:dyDescent="0.25">
      <c r="A6102">
        <v>90201100</v>
      </c>
      <c r="B6102" t="s">
        <v>3089</v>
      </c>
      <c r="D6102" t="s">
        <v>3090</v>
      </c>
      <c r="F6102">
        <v>1</v>
      </c>
      <c r="G6102">
        <v>0</v>
      </c>
      <c r="H6102">
        <v>84.344999999999999</v>
      </c>
      <c r="I6102">
        <v>84.344999999999999</v>
      </c>
      <c r="K6102"/>
      <c r="N6102" t="s">
        <v>3091</v>
      </c>
      <c r="O6102" t="s">
        <v>3092</v>
      </c>
      <c r="P6102" t="s">
        <v>3093</v>
      </c>
      <c r="R6102" t="s">
        <v>3094</v>
      </c>
    </row>
    <row r="6103" spans="1:18" x14ac:dyDescent="0.25">
      <c r="A6103">
        <v>90201200</v>
      </c>
      <c r="B6103" t="s">
        <v>3089</v>
      </c>
      <c r="D6103" t="s">
        <v>3090</v>
      </c>
      <c r="F6103">
        <v>1</v>
      </c>
      <c r="G6103">
        <v>0</v>
      </c>
      <c r="H6103">
        <v>25.888000000000002</v>
      </c>
      <c r="I6103">
        <v>25.888000000000002</v>
      </c>
      <c r="K6103"/>
      <c r="N6103" t="s">
        <v>3091</v>
      </c>
      <c r="O6103" t="s">
        <v>3092</v>
      </c>
      <c r="P6103" t="s">
        <v>3093</v>
      </c>
      <c r="R6103" t="s">
        <v>3094</v>
      </c>
    </row>
    <row r="6104" spans="1:18" x14ac:dyDescent="0.25">
      <c r="A6104">
        <v>90201210</v>
      </c>
      <c r="B6104" t="s">
        <v>3089</v>
      </c>
      <c r="D6104" t="s">
        <v>3090</v>
      </c>
      <c r="F6104">
        <v>1</v>
      </c>
      <c r="G6104">
        <v>0</v>
      </c>
      <c r="H6104">
        <v>12.5</v>
      </c>
      <c r="I6104">
        <v>12.5</v>
      </c>
      <c r="K6104"/>
      <c r="N6104" t="s">
        <v>3091</v>
      </c>
      <c r="O6104" t="s">
        <v>3092</v>
      </c>
      <c r="P6104" t="s">
        <v>3093</v>
      </c>
      <c r="R6104" t="s">
        <v>3094</v>
      </c>
    </row>
    <row r="6105" spans="1:18" x14ac:dyDescent="0.25">
      <c r="A6105">
        <v>9021300</v>
      </c>
      <c r="B6105" t="s">
        <v>3089</v>
      </c>
      <c r="D6105" t="s">
        <v>3090</v>
      </c>
      <c r="F6105">
        <v>1</v>
      </c>
      <c r="G6105">
        <v>0</v>
      </c>
      <c r="H6105">
        <v>50.43</v>
      </c>
      <c r="I6105">
        <v>50.43</v>
      </c>
      <c r="K6105"/>
      <c r="N6105" t="s">
        <v>3091</v>
      </c>
      <c r="O6105" t="s">
        <v>3092</v>
      </c>
      <c r="P6105" t="s">
        <v>3093</v>
      </c>
      <c r="R6105" t="s">
        <v>3094</v>
      </c>
    </row>
    <row r="6106" spans="1:18" x14ac:dyDescent="0.25">
      <c r="A6106">
        <v>9021310</v>
      </c>
      <c r="B6106" t="s">
        <v>3089</v>
      </c>
      <c r="D6106" t="s">
        <v>3090</v>
      </c>
      <c r="F6106">
        <v>1</v>
      </c>
      <c r="G6106">
        <v>0</v>
      </c>
      <c r="H6106">
        <v>60</v>
      </c>
      <c r="I6106">
        <v>60</v>
      </c>
      <c r="K6106"/>
      <c r="N6106" t="s">
        <v>3091</v>
      </c>
      <c r="O6106" t="s">
        <v>3092</v>
      </c>
      <c r="P6106" t="s">
        <v>3093</v>
      </c>
      <c r="R6106" t="s">
        <v>3094</v>
      </c>
    </row>
    <row r="6107" spans="1:18" x14ac:dyDescent="0.25">
      <c r="A6107">
        <v>9021400</v>
      </c>
      <c r="B6107" t="s">
        <v>3089</v>
      </c>
      <c r="D6107" t="s">
        <v>3090</v>
      </c>
      <c r="F6107">
        <v>1</v>
      </c>
      <c r="G6107">
        <v>0</v>
      </c>
      <c r="H6107">
        <v>64.97</v>
      </c>
      <c r="I6107">
        <v>64.97</v>
      </c>
      <c r="K6107"/>
      <c r="N6107" t="s">
        <v>3091</v>
      </c>
      <c r="O6107" t="s">
        <v>3092</v>
      </c>
      <c r="P6107" t="s">
        <v>3093</v>
      </c>
      <c r="R6107" t="s">
        <v>3094</v>
      </c>
    </row>
    <row r="6108" spans="1:18" x14ac:dyDescent="0.25">
      <c r="A6108">
        <v>9021500</v>
      </c>
      <c r="B6108" t="s">
        <v>3089</v>
      </c>
      <c r="D6108" t="s">
        <v>3090</v>
      </c>
      <c r="F6108">
        <v>1</v>
      </c>
      <c r="G6108">
        <v>0</v>
      </c>
      <c r="H6108">
        <v>54.53</v>
      </c>
      <c r="I6108">
        <v>54.53</v>
      </c>
      <c r="K6108"/>
      <c r="N6108" t="s">
        <v>3091</v>
      </c>
      <c r="O6108" t="s">
        <v>3092</v>
      </c>
      <c r="P6108" t="s">
        <v>3093</v>
      </c>
      <c r="R6108" t="s">
        <v>3094</v>
      </c>
    </row>
    <row r="6109" spans="1:18" x14ac:dyDescent="0.25">
      <c r="A6109">
        <v>9021600</v>
      </c>
      <c r="B6109" t="s">
        <v>3089</v>
      </c>
      <c r="D6109" t="s">
        <v>3090</v>
      </c>
      <c r="F6109">
        <v>1</v>
      </c>
      <c r="G6109">
        <v>0</v>
      </c>
      <c r="H6109">
        <v>24.594999999999999</v>
      </c>
      <c r="I6109">
        <v>24.594999999999999</v>
      </c>
      <c r="K6109"/>
      <c r="N6109" t="s">
        <v>3091</v>
      </c>
      <c r="O6109" t="s">
        <v>3092</v>
      </c>
      <c r="P6109" t="s">
        <v>3093</v>
      </c>
      <c r="R6109" t="s">
        <v>3094</v>
      </c>
    </row>
    <row r="6110" spans="1:18" x14ac:dyDescent="0.25">
      <c r="A6110">
        <v>9021700</v>
      </c>
      <c r="B6110" t="s">
        <v>3089</v>
      </c>
      <c r="D6110" t="s">
        <v>3090</v>
      </c>
      <c r="F6110">
        <v>1</v>
      </c>
      <c r="G6110">
        <v>0</v>
      </c>
      <c r="H6110">
        <v>28.72</v>
      </c>
      <c r="I6110">
        <v>28.72</v>
      </c>
      <c r="K6110"/>
      <c r="N6110" t="s">
        <v>3091</v>
      </c>
      <c r="O6110" t="s">
        <v>3092</v>
      </c>
      <c r="P6110" t="s">
        <v>3093</v>
      </c>
      <c r="R6110" t="s">
        <v>3094</v>
      </c>
    </row>
    <row r="6111" spans="1:18" x14ac:dyDescent="0.25">
      <c r="A6111">
        <v>9021800</v>
      </c>
      <c r="B6111" t="s">
        <v>3089</v>
      </c>
      <c r="D6111" t="s">
        <v>3090</v>
      </c>
      <c r="F6111">
        <v>1</v>
      </c>
      <c r="G6111">
        <v>0</v>
      </c>
      <c r="H6111">
        <v>6.6349999999999998</v>
      </c>
      <c r="I6111">
        <v>6.6349999999999998</v>
      </c>
      <c r="K6111"/>
      <c r="N6111" t="s">
        <v>3091</v>
      </c>
      <c r="O6111" t="s">
        <v>3092</v>
      </c>
      <c r="P6111" t="s">
        <v>3093</v>
      </c>
      <c r="R6111" t="s">
        <v>3094</v>
      </c>
    </row>
    <row r="6112" spans="1:18" x14ac:dyDescent="0.25">
      <c r="A6112">
        <v>9021900</v>
      </c>
      <c r="B6112" t="s">
        <v>3089</v>
      </c>
      <c r="D6112" t="s">
        <v>3090</v>
      </c>
      <c r="F6112">
        <v>1</v>
      </c>
      <c r="G6112">
        <v>0</v>
      </c>
      <c r="H6112">
        <v>39.171999999999997</v>
      </c>
      <c r="I6112">
        <v>39.171999999999997</v>
      </c>
      <c r="K6112"/>
      <c r="N6112" t="s">
        <v>3091</v>
      </c>
      <c r="O6112" t="s">
        <v>3092</v>
      </c>
      <c r="P6112" t="s">
        <v>3093</v>
      </c>
      <c r="R6112" t="s">
        <v>3094</v>
      </c>
    </row>
    <row r="6113" spans="1:18" x14ac:dyDescent="0.25">
      <c r="A6113">
        <v>9022000</v>
      </c>
      <c r="B6113" t="s">
        <v>3089</v>
      </c>
      <c r="D6113" t="s">
        <v>3090</v>
      </c>
      <c r="F6113">
        <v>1</v>
      </c>
      <c r="G6113">
        <v>0</v>
      </c>
      <c r="H6113">
        <v>23.356000000000002</v>
      </c>
      <c r="I6113">
        <v>23.356000000000002</v>
      </c>
      <c r="K6113"/>
      <c r="N6113" t="s">
        <v>3091</v>
      </c>
      <c r="O6113" t="s">
        <v>3092</v>
      </c>
      <c r="P6113" t="s">
        <v>3093</v>
      </c>
      <c r="R6113" t="s">
        <v>3094</v>
      </c>
    </row>
    <row r="6114" spans="1:18" x14ac:dyDescent="0.25">
      <c r="A6114">
        <v>9022100</v>
      </c>
      <c r="B6114" t="s">
        <v>3089</v>
      </c>
      <c r="D6114" t="s">
        <v>3090</v>
      </c>
      <c r="F6114">
        <v>1</v>
      </c>
      <c r="G6114">
        <v>0</v>
      </c>
      <c r="H6114">
        <v>21.298999999999999</v>
      </c>
      <c r="I6114">
        <v>21.298999999999999</v>
      </c>
      <c r="K6114"/>
      <c r="N6114" t="s">
        <v>3091</v>
      </c>
      <c r="O6114" t="s">
        <v>3092</v>
      </c>
      <c r="P6114" t="s">
        <v>3093</v>
      </c>
      <c r="R6114" t="s">
        <v>3094</v>
      </c>
    </row>
    <row r="6115" spans="1:18" x14ac:dyDescent="0.25">
      <c r="A6115">
        <v>9022200</v>
      </c>
      <c r="B6115" t="s">
        <v>3089</v>
      </c>
      <c r="D6115" t="s">
        <v>3090</v>
      </c>
      <c r="F6115">
        <v>1</v>
      </c>
      <c r="G6115">
        <v>0</v>
      </c>
      <c r="H6115">
        <v>28.863</v>
      </c>
      <c r="I6115">
        <v>28.863</v>
      </c>
      <c r="K6115"/>
      <c r="N6115" t="s">
        <v>3091</v>
      </c>
      <c r="O6115" t="s">
        <v>3092</v>
      </c>
      <c r="P6115" t="s">
        <v>3093</v>
      </c>
      <c r="R6115" t="s">
        <v>3094</v>
      </c>
    </row>
    <row r="6116" spans="1:18" x14ac:dyDescent="0.25">
      <c r="A6116">
        <v>9022300</v>
      </c>
      <c r="B6116" t="s">
        <v>3089</v>
      </c>
      <c r="D6116" t="s">
        <v>3090</v>
      </c>
      <c r="F6116">
        <v>1</v>
      </c>
      <c r="G6116">
        <v>0</v>
      </c>
      <c r="H6116">
        <v>2.8610000000000002</v>
      </c>
      <c r="I6116">
        <v>2.8610000000000002</v>
      </c>
      <c r="K6116"/>
      <c r="N6116" t="s">
        <v>3091</v>
      </c>
      <c r="O6116" t="s">
        <v>3092</v>
      </c>
      <c r="P6116" t="s">
        <v>3093</v>
      </c>
      <c r="R6116" t="s">
        <v>3094</v>
      </c>
    </row>
    <row r="6117" spans="1:18" x14ac:dyDescent="0.25">
      <c r="A6117">
        <v>90223000</v>
      </c>
      <c r="B6117" t="s">
        <v>3089</v>
      </c>
      <c r="D6117" t="s">
        <v>3090</v>
      </c>
      <c r="F6117">
        <v>1</v>
      </c>
      <c r="G6117">
        <v>0</v>
      </c>
      <c r="H6117">
        <v>3.98</v>
      </c>
      <c r="I6117">
        <v>3.98</v>
      </c>
      <c r="K6117"/>
      <c r="N6117" t="s">
        <v>3091</v>
      </c>
      <c r="O6117" t="s">
        <v>3092</v>
      </c>
      <c r="P6117" t="s">
        <v>3093</v>
      </c>
      <c r="R6117" t="s">
        <v>3094</v>
      </c>
    </row>
    <row r="6118" spans="1:18" x14ac:dyDescent="0.25">
      <c r="A6118">
        <v>90223100</v>
      </c>
      <c r="B6118" t="s">
        <v>3089</v>
      </c>
      <c r="D6118" t="s">
        <v>3090</v>
      </c>
      <c r="F6118">
        <v>1</v>
      </c>
      <c r="G6118">
        <v>0</v>
      </c>
      <c r="H6118">
        <v>3.46</v>
      </c>
      <c r="I6118">
        <v>3.46</v>
      </c>
      <c r="K6118"/>
      <c r="N6118" t="s">
        <v>3091</v>
      </c>
      <c r="O6118" t="s">
        <v>3092</v>
      </c>
      <c r="P6118" t="s">
        <v>3093</v>
      </c>
      <c r="R6118" t="s">
        <v>3094</v>
      </c>
    </row>
    <row r="6119" spans="1:18" x14ac:dyDescent="0.25">
      <c r="A6119">
        <v>9022400</v>
      </c>
      <c r="B6119" t="s">
        <v>3089</v>
      </c>
      <c r="D6119" t="s">
        <v>3090</v>
      </c>
      <c r="F6119">
        <v>1</v>
      </c>
      <c r="G6119">
        <v>0</v>
      </c>
      <c r="H6119">
        <v>1.38</v>
      </c>
      <c r="I6119">
        <v>1.38</v>
      </c>
      <c r="K6119"/>
      <c r="N6119" t="s">
        <v>3091</v>
      </c>
      <c r="O6119" t="s">
        <v>3092</v>
      </c>
      <c r="P6119" t="s">
        <v>3093</v>
      </c>
      <c r="R6119" t="s">
        <v>3094</v>
      </c>
    </row>
    <row r="6120" spans="1:18" x14ac:dyDescent="0.25">
      <c r="A6120">
        <v>9022500</v>
      </c>
      <c r="B6120" t="s">
        <v>3089</v>
      </c>
      <c r="D6120" t="s">
        <v>3090</v>
      </c>
      <c r="F6120">
        <v>1</v>
      </c>
      <c r="G6120">
        <v>0</v>
      </c>
      <c r="H6120">
        <v>2.2000000000000002</v>
      </c>
      <c r="I6120">
        <v>2.2000000000000002</v>
      </c>
      <c r="K6120"/>
      <c r="N6120" t="s">
        <v>3091</v>
      </c>
      <c r="O6120" t="s">
        <v>3092</v>
      </c>
      <c r="P6120" t="s">
        <v>3093</v>
      </c>
      <c r="R6120" t="s">
        <v>3094</v>
      </c>
    </row>
    <row r="6121" spans="1:18" x14ac:dyDescent="0.25">
      <c r="A6121">
        <v>9022600</v>
      </c>
      <c r="B6121" t="s">
        <v>3089</v>
      </c>
      <c r="D6121" t="s">
        <v>3090</v>
      </c>
      <c r="F6121">
        <v>1</v>
      </c>
      <c r="G6121">
        <v>0</v>
      </c>
      <c r="H6121">
        <v>12.2</v>
      </c>
      <c r="I6121">
        <v>12.2</v>
      </c>
      <c r="K6121"/>
      <c r="N6121" t="s">
        <v>3091</v>
      </c>
      <c r="O6121" t="s">
        <v>3092</v>
      </c>
      <c r="P6121" t="s">
        <v>3093</v>
      </c>
      <c r="R6121" t="s">
        <v>3094</v>
      </c>
    </row>
    <row r="6122" spans="1:18" x14ac:dyDescent="0.25">
      <c r="A6122">
        <v>9022700</v>
      </c>
      <c r="B6122" t="s">
        <v>3089</v>
      </c>
      <c r="D6122" t="s">
        <v>3090</v>
      </c>
      <c r="F6122">
        <v>1</v>
      </c>
      <c r="G6122">
        <v>0</v>
      </c>
      <c r="H6122">
        <v>3.38</v>
      </c>
      <c r="I6122">
        <v>3.38</v>
      </c>
      <c r="K6122"/>
      <c r="N6122" t="s">
        <v>3091</v>
      </c>
      <c r="O6122" t="s">
        <v>3092</v>
      </c>
      <c r="P6122" t="s">
        <v>3093</v>
      </c>
      <c r="R6122" t="s">
        <v>3094</v>
      </c>
    </row>
    <row r="6123" spans="1:18" x14ac:dyDescent="0.25">
      <c r="A6123">
        <v>9022800</v>
      </c>
      <c r="B6123" t="s">
        <v>3089</v>
      </c>
      <c r="D6123" t="s">
        <v>3090</v>
      </c>
      <c r="F6123">
        <v>1</v>
      </c>
      <c r="G6123">
        <v>0</v>
      </c>
      <c r="H6123">
        <v>8.1999999999999993</v>
      </c>
      <c r="I6123">
        <v>8.1999999999999993</v>
      </c>
      <c r="K6123"/>
      <c r="N6123" t="s">
        <v>3091</v>
      </c>
      <c r="O6123" t="s">
        <v>3092</v>
      </c>
      <c r="P6123" t="s">
        <v>3093</v>
      </c>
      <c r="R6123" t="s">
        <v>3094</v>
      </c>
    </row>
    <row r="6124" spans="1:18" x14ac:dyDescent="0.25">
      <c r="A6124">
        <v>9022900</v>
      </c>
      <c r="B6124" t="s">
        <v>3089</v>
      </c>
      <c r="D6124" t="s">
        <v>3090</v>
      </c>
      <c r="F6124">
        <v>1</v>
      </c>
      <c r="G6124">
        <v>0</v>
      </c>
      <c r="H6124">
        <v>6.3</v>
      </c>
      <c r="I6124">
        <v>6.3</v>
      </c>
      <c r="K6124"/>
      <c r="N6124" t="s">
        <v>3091</v>
      </c>
      <c r="O6124" t="s">
        <v>3092</v>
      </c>
      <c r="P6124" t="s">
        <v>3093</v>
      </c>
      <c r="R6124" t="s">
        <v>3094</v>
      </c>
    </row>
    <row r="6125" spans="1:18" x14ac:dyDescent="0.25">
      <c r="A6125">
        <v>9023000</v>
      </c>
      <c r="B6125" t="s">
        <v>3089</v>
      </c>
      <c r="D6125" t="s">
        <v>3090</v>
      </c>
      <c r="F6125">
        <v>1</v>
      </c>
      <c r="G6125">
        <v>0</v>
      </c>
      <c r="H6125">
        <v>8.8000000000000007</v>
      </c>
      <c r="I6125">
        <v>8.8000000000000007</v>
      </c>
      <c r="K6125"/>
      <c r="N6125" t="s">
        <v>3091</v>
      </c>
      <c r="O6125" t="s">
        <v>3092</v>
      </c>
      <c r="P6125" t="s">
        <v>3093</v>
      </c>
      <c r="R6125" t="s">
        <v>3094</v>
      </c>
    </row>
    <row r="6126" spans="1:18" x14ac:dyDescent="0.25">
      <c r="A6126">
        <v>9023100</v>
      </c>
      <c r="B6126" t="s">
        <v>3089</v>
      </c>
      <c r="D6126" t="s">
        <v>3090</v>
      </c>
      <c r="F6126">
        <v>1</v>
      </c>
      <c r="G6126">
        <v>0</v>
      </c>
      <c r="H6126">
        <v>8.8000000000000007</v>
      </c>
      <c r="I6126">
        <v>8.8000000000000007</v>
      </c>
      <c r="K6126"/>
      <c r="N6126" t="s">
        <v>3091</v>
      </c>
      <c r="O6126" t="s">
        <v>3092</v>
      </c>
      <c r="P6126" t="s">
        <v>3093</v>
      </c>
      <c r="R6126" t="s">
        <v>3094</v>
      </c>
    </row>
    <row r="6127" spans="1:18" x14ac:dyDescent="0.25">
      <c r="A6127">
        <v>9023200</v>
      </c>
      <c r="B6127" t="s">
        <v>3089</v>
      </c>
      <c r="D6127" t="s">
        <v>3090</v>
      </c>
      <c r="F6127">
        <v>1</v>
      </c>
      <c r="G6127">
        <v>0</v>
      </c>
      <c r="H6127">
        <v>4.4000000000000004</v>
      </c>
      <c r="I6127">
        <v>4.4000000000000004</v>
      </c>
      <c r="K6127"/>
      <c r="N6127" t="s">
        <v>3091</v>
      </c>
      <c r="O6127" t="s">
        <v>3092</v>
      </c>
      <c r="P6127" t="s">
        <v>3093</v>
      </c>
      <c r="R6127" t="s">
        <v>3094</v>
      </c>
    </row>
    <row r="6128" spans="1:18" x14ac:dyDescent="0.25">
      <c r="A6128">
        <v>9023300</v>
      </c>
      <c r="B6128" t="s">
        <v>3089</v>
      </c>
      <c r="D6128" t="s">
        <v>3090</v>
      </c>
      <c r="F6128">
        <v>1</v>
      </c>
      <c r="G6128">
        <v>0</v>
      </c>
      <c r="H6128">
        <v>4.0599999999999996</v>
      </c>
      <c r="I6128">
        <v>4.0599999999999996</v>
      </c>
      <c r="K6128"/>
      <c r="N6128" t="s">
        <v>3091</v>
      </c>
      <c r="O6128" t="s">
        <v>3092</v>
      </c>
      <c r="P6128" t="s">
        <v>3093</v>
      </c>
      <c r="R6128" t="s">
        <v>3094</v>
      </c>
    </row>
    <row r="6129" spans="1:18" x14ac:dyDescent="0.25">
      <c r="A6129">
        <v>9023400</v>
      </c>
      <c r="B6129" t="s">
        <v>3089</v>
      </c>
      <c r="D6129" t="s">
        <v>3090</v>
      </c>
      <c r="F6129">
        <v>1</v>
      </c>
      <c r="G6129">
        <v>0</v>
      </c>
      <c r="H6129">
        <v>5.73</v>
      </c>
      <c r="I6129">
        <v>5.73</v>
      </c>
      <c r="K6129"/>
      <c r="N6129" t="s">
        <v>3091</v>
      </c>
      <c r="O6129" t="s">
        <v>3092</v>
      </c>
      <c r="P6129" t="s">
        <v>3093</v>
      </c>
      <c r="R6129" t="s">
        <v>3094</v>
      </c>
    </row>
    <row r="6130" spans="1:18" x14ac:dyDescent="0.25">
      <c r="A6130">
        <v>9023500</v>
      </c>
      <c r="B6130" t="s">
        <v>3089</v>
      </c>
      <c r="D6130" t="s">
        <v>3090</v>
      </c>
      <c r="F6130">
        <v>1</v>
      </c>
      <c r="G6130">
        <v>0</v>
      </c>
      <c r="H6130">
        <v>5.73</v>
      </c>
      <c r="I6130">
        <v>5.73</v>
      </c>
      <c r="K6130"/>
      <c r="N6130" t="s">
        <v>3091</v>
      </c>
      <c r="O6130" t="s">
        <v>3092</v>
      </c>
      <c r="P6130" t="s">
        <v>3093</v>
      </c>
      <c r="R6130" t="s">
        <v>3094</v>
      </c>
    </row>
    <row r="6131" spans="1:18" x14ac:dyDescent="0.25">
      <c r="A6131">
        <v>9023600</v>
      </c>
      <c r="B6131" t="s">
        <v>3089</v>
      </c>
      <c r="D6131" t="s">
        <v>3090</v>
      </c>
      <c r="F6131">
        <v>1</v>
      </c>
      <c r="G6131">
        <v>0</v>
      </c>
      <c r="H6131">
        <v>32.46</v>
      </c>
      <c r="I6131">
        <v>32.46</v>
      </c>
      <c r="K6131"/>
      <c r="N6131" t="s">
        <v>3091</v>
      </c>
      <c r="O6131" t="s">
        <v>3092</v>
      </c>
      <c r="P6131" t="s">
        <v>3093</v>
      </c>
      <c r="R6131" t="s">
        <v>3094</v>
      </c>
    </row>
    <row r="6132" spans="1:18" x14ac:dyDescent="0.25">
      <c r="A6132">
        <v>9023601</v>
      </c>
      <c r="B6132" t="s">
        <v>3089</v>
      </c>
      <c r="D6132" t="s">
        <v>3090</v>
      </c>
      <c r="F6132">
        <v>1</v>
      </c>
      <c r="G6132">
        <v>0</v>
      </c>
      <c r="H6132">
        <v>109.2</v>
      </c>
      <c r="I6132">
        <v>109.2</v>
      </c>
      <c r="K6132"/>
      <c r="N6132" t="s">
        <v>3091</v>
      </c>
      <c r="O6132" t="s">
        <v>3092</v>
      </c>
      <c r="P6132" t="s">
        <v>3093</v>
      </c>
      <c r="R6132" t="s">
        <v>3094</v>
      </c>
    </row>
    <row r="6133" spans="1:18" x14ac:dyDescent="0.25">
      <c r="A6133">
        <v>9023602</v>
      </c>
      <c r="B6133" t="s">
        <v>3089</v>
      </c>
      <c r="D6133" t="s">
        <v>3090</v>
      </c>
      <c r="F6133">
        <v>1</v>
      </c>
      <c r="G6133">
        <v>0</v>
      </c>
      <c r="H6133">
        <v>109.2</v>
      </c>
      <c r="I6133">
        <v>109.2</v>
      </c>
      <c r="K6133"/>
      <c r="N6133" t="s">
        <v>3091</v>
      </c>
      <c r="O6133" t="s">
        <v>3092</v>
      </c>
      <c r="P6133" t="s">
        <v>3093</v>
      </c>
      <c r="R6133" t="s">
        <v>3094</v>
      </c>
    </row>
    <row r="6134" spans="1:18" x14ac:dyDescent="0.25">
      <c r="A6134">
        <v>9023603</v>
      </c>
      <c r="B6134" t="s">
        <v>3089</v>
      </c>
      <c r="D6134" t="s">
        <v>3090</v>
      </c>
      <c r="F6134">
        <v>1</v>
      </c>
      <c r="G6134">
        <v>0</v>
      </c>
      <c r="H6134">
        <v>108.75</v>
      </c>
      <c r="I6134">
        <v>108.75</v>
      </c>
      <c r="K6134"/>
      <c r="N6134" t="s">
        <v>3091</v>
      </c>
      <c r="O6134" t="s">
        <v>3092</v>
      </c>
      <c r="P6134" t="s">
        <v>3093</v>
      </c>
      <c r="R6134" t="s">
        <v>3094</v>
      </c>
    </row>
    <row r="6135" spans="1:18" x14ac:dyDescent="0.25">
      <c r="A6135">
        <v>9023604</v>
      </c>
      <c r="B6135" t="s">
        <v>3089</v>
      </c>
      <c r="D6135" t="s">
        <v>3090</v>
      </c>
      <c r="F6135">
        <v>1</v>
      </c>
      <c r="G6135">
        <v>0</v>
      </c>
      <c r="H6135">
        <v>109.91</v>
      </c>
      <c r="I6135">
        <v>109.91</v>
      </c>
      <c r="K6135"/>
      <c r="N6135" t="s">
        <v>3091</v>
      </c>
      <c r="O6135" t="s">
        <v>3092</v>
      </c>
      <c r="P6135" t="s">
        <v>3093</v>
      </c>
      <c r="R6135" t="s">
        <v>3094</v>
      </c>
    </row>
    <row r="6136" spans="1:18" x14ac:dyDescent="0.25">
      <c r="A6136">
        <v>9023605</v>
      </c>
      <c r="B6136" t="s">
        <v>3089</v>
      </c>
      <c r="D6136" t="s">
        <v>3090</v>
      </c>
      <c r="F6136">
        <v>1</v>
      </c>
      <c r="G6136">
        <v>0</v>
      </c>
      <c r="H6136">
        <v>109.1</v>
      </c>
      <c r="I6136">
        <v>109.1</v>
      </c>
      <c r="K6136"/>
      <c r="N6136" t="s">
        <v>3091</v>
      </c>
      <c r="O6136" t="s">
        <v>3092</v>
      </c>
      <c r="P6136" t="s">
        <v>3093</v>
      </c>
      <c r="R6136" t="s">
        <v>3094</v>
      </c>
    </row>
    <row r="6137" spans="1:18" x14ac:dyDescent="0.25">
      <c r="A6137">
        <v>9023606</v>
      </c>
      <c r="B6137" t="s">
        <v>3089</v>
      </c>
      <c r="D6137" t="s">
        <v>3090</v>
      </c>
      <c r="F6137">
        <v>1</v>
      </c>
      <c r="G6137">
        <v>0</v>
      </c>
      <c r="H6137">
        <v>109.91</v>
      </c>
      <c r="I6137">
        <v>109.91</v>
      </c>
      <c r="K6137"/>
      <c r="N6137" t="s">
        <v>3091</v>
      </c>
      <c r="O6137" t="s">
        <v>3092</v>
      </c>
      <c r="P6137" t="s">
        <v>3093</v>
      </c>
      <c r="R6137" t="s">
        <v>3094</v>
      </c>
    </row>
    <row r="6138" spans="1:18" x14ac:dyDescent="0.25">
      <c r="A6138">
        <v>9023607</v>
      </c>
      <c r="B6138" t="s">
        <v>3089</v>
      </c>
      <c r="D6138" t="s">
        <v>3090</v>
      </c>
      <c r="F6138">
        <v>1</v>
      </c>
      <c r="G6138">
        <v>0</v>
      </c>
      <c r="H6138">
        <v>0</v>
      </c>
      <c r="I6138"/>
      <c r="K6138"/>
      <c r="N6138" t="s">
        <v>3091</v>
      </c>
      <c r="O6138" t="s">
        <v>3092</v>
      </c>
      <c r="P6138" t="s">
        <v>3093</v>
      </c>
      <c r="R6138" t="s">
        <v>3094</v>
      </c>
    </row>
    <row r="6139" spans="1:18" x14ac:dyDescent="0.25">
      <c r="A6139">
        <v>9023608</v>
      </c>
      <c r="B6139" t="s">
        <v>3089</v>
      </c>
      <c r="D6139" t="s">
        <v>3090</v>
      </c>
      <c r="F6139">
        <v>1</v>
      </c>
      <c r="G6139">
        <v>0</v>
      </c>
      <c r="H6139">
        <v>0</v>
      </c>
      <c r="I6139"/>
      <c r="K6139"/>
      <c r="N6139" t="s">
        <v>3091</v>
      </c>
      <c r="O6139" t="s">
        <v>3092</v>
      </c>
      <c r="P6139" t="s">
        <v>3093</v>
      </c>
      <c r="R6139" t="s">
        <v>3094</v>
      </c>
    </row>
    <row r="6140" spans="1:18" x14ac:dyDescent="0.25">
      <c r="A6140">
        <v>9023609</v>
      </c>
      <c r="B6140" t="s">
        <v>3089</v>
      </c>
      <c r="D6140" t="s">
        <v>3090</v>
      </c>
      <c r="F6140">
        <v>1</v>
      </c>
      <c r="G6140">
        <v>0</v>
      </c>
      <c r="H6140">
        <v>0</v>
      </c>
      <c r="I6140"/>
      <c r="K6140"/>
      <c r="N6140" t="s">
        <v>3091</v>
      </c>
      <c r="O6140" t="s">
        <v>3092</v>
      </c>
      <c r="P6140" t="s">
        <v>3093</v>
      </c>
      <c r="R6140" t="s">
        <v>3094</v>
      </c>
    </row>
    <row r="6141" spans="1:18" x14ac:dyDescent="0.25">
      <c r="A6141">
        <v>90300000</v>
      </c>
      <c r="B6141" t="s">
        <v>3089</v>
      </c>
      <c r="D6141" t="s">
        <v>3090</v>
      </c>
      <c r="F6141">
        <v>1</v>
      </c>
      <c r="G6141">
        <v>0</v>
      </c>
      <c r="H6141">
        <v>3.38</v>
      </c>
      <c r="I6141">
        <v>3.38</v>
      </c>
      <c r="K6141"/>
      <c r="N6141" t="s">
        <v>3091</v>
      </c>
      <c r="O6141" t="s">
        <v>3092</v>
      </c>
      <c r="P6141" t="s">
        <v>3093</v>
      </c>
      <c r="R6141" t="s">
        <v>3094</v>
      </c>
    </row>
    <row r="6142" spans="1:18" x14ac:dyDescent="0.25">
      <c r="A6142">
        <v>90300300</v>
      </c>
      <c r="B6142" t="s">
        <v>3089</v>
      </c>
      <c r="D6142" t="s">
        <v>3090</v>
      </c>
      <c r="F6142">
        <v>1</v>
      </c>
      <c r="G6142">
        <v>0</v>
      </c>
      <c r="H6142">
        <v>0.95320000000000005</v>
      </c>
      <c r="I6142">
        <v>0.95320000000000005</v>
      </c>
      <c r="K6142"/>
      <c r="N6142" t="s">
        <v>3091</v>
      </c>
      <c r="O6142" t="s">
        <v>3092</v>
      </c>
      <c r="P6142" t="s">
        <v>3093</v>
      </c>
      <c r="R6142" t="s">
        <v>3094</v>
      </c>
    </row>
    <row r="6143" spans="1:18" x14ac:dyDescent="0.25">
      <c r="A6143">
        <v>95063000</v>
      </c>
      <c r="B6143" t="s">
        <v>3089</v>
      </c>
      <c r="D6143" t="s">
        <v>3090</v>
      </c>
      <c r="F6143">
        <v>1</v>
      </c>
      <c r="G6143">
        <v>0</v>
      </c>
      <c r="H6143">
        <v>19</v>
      </c>
      <c r="I6143">
        <v>19</v>
      </c>
      <c r="K6143"/>
      <c r="N6143" t="s">
        <v>3091</v>
      </c>
      <c r="O6143" t="s">
        <v>3092</v>
      </c>
      <c r="P6143" t="s">
        <v>3093</v>
      </c>
      <c r="R6143" t="s">
        <v>3094</v>
      </c>
    </row>
    <row r="6144" spans="1:18" x14ac:dyDescent="0.25">
      <c r="A6144">
        <v>95064000</v>
      </c>
      <c r="B6144" t="s">
        <v>3089</v>
      </c>
      <c r="D6144" t="s">
        <v>3090</v>
      </c>
      <c r="F6144">
        <v>1</v>
      </c>
      <c r="G6144">
        <v>0</v>
      </c>
      <c r="H6144">
        <v>0</v>
      </c>
      <c r="I6144"/>
      <c r="K6144"/>
      <c r="N6144" t="s">
        <v>3091</v>
      </c>
      <c r="O6144" t="s">
        <v>3092</v>
      </c>
      <c r="P6144" t="s">
        <v>3093</v>
      </c>
      <c r="R6144" t="s">
        <v>3094</v>
      </c>
    </row>
    <row r="6145" spans="1:18" x14ac:dyDescent="0.25">
      <c r="A6145">
        <v>101000600</v>
      </c>
      <c r="B6145" t="s">
        <v>3089</v>
      </c>
      <c r="D6145" t="s">
        <v>3090</v>
      </c>
      <c r="F6145">
        <v>1</v>
      </c>
      <c r="G6145">
        <v>0</v>
      </c>
      <c r="H6145">
        <v>0</v>
      </c>
      <c r="I6145"/>
      <c r="K6145"/>
      <c r="N6145" t="s">
        <v>3091</v>
      </c>
      <c r="O6145" t="s">
        <v>3092</v>
      </c>
      <c r="P6145" t="s">
        <v>3093</v>
      </c>
      <c r="R6145" t="s">
        <v>3094</v>
      </c>
    </row>
    <row r="6146" spans="1:18" x14ac:dyDescent="0.25">
      <c r="A6146">
        <v>101000700</v>
      </c>
      <c r="B6146" t="s">
        <v>3089</v>
      </c>
      <c r="D6146" t="s">
        <v>3090</v>
      </c>
      <c r="F6146">
        <v>1</v>
      </c>
      <c r="G6146">
        <v>0</v>
      </c>
      <c r="H6146">
        <v>1.6</v>
      </c>
      <c r="I6146">
        <v>1.6</v>
      </c>
      <c r="K6146"/>
      <c r="N6146" t="s">
        <v>3091</v>
      </c>
      <c r="O6146" t="s">
        <v>3092</v>
      </c>
      <c r="P6146" t="s">
        <v>3093</v>
      </c>
      <c r="R6146" t="s">
        <v>3094</v>
      </c>
    </row>
    <row r="6147" spans="1:18" x14ac:dyDescent="0.25">
      <c r="A6147">
        <v>101001030</v>
      </c>
      <c r="B6147" t="s">
        <v>3089</v>
      </c>
      <c r="D6147" t="s">
        <v>3090</v>
      </c>
      <c r="F6147">
        <v>1</v>
      </c>
      <c r="G6147">
        <v>0</v>
      </c>
      <c r="H6147">
        <v>215.15037593984999</v>
      </c>
      <c r="I6147">
        <v>215.15037593984999</v>
      </c>
      <c r="K6147"/>
      <c r="N6147" t="s">
        <v>3091</v>
      </c>
      <c r="O6147" t="s">
        <v>3092</v>
      </c>
      <c r="P6147" t="s">
        <v>3093</v>
      </c>
      <c r="R6147" t="s">
        <v>3094</v>
      </c>
    </row>
    <row r="6148" spans="1:18" x14ac:dyDescent="0.25">
      <c r="A6148">
        <v>101001600</v>
      </c>
      <c r="B6148" t="s">
        <v>3089</v>
      </c>
      <c r="D6148" t="s">
        <v>3090</v>
      </c>
      <c r="F6148">
        <v>1</v>
      </c>
      <c r="G6148">
        <v>0</v>
      </c>
      <c r="H6148">
        <v>0</v>
      </c>
      <c r="I6148">
        <v>0</v>
      </c>
      <c r="K6148"/>
      <c r="N6148" t="s">
        <v>3091</v>
      </c>
      <c r="O6148" t="s">
        <v>3092</v>
      </c>
      <c r="P6148" t="s">
        <v>3093</v>
      </c>
      <c r="R6148" t="s">
        <v>3094</v>
      </c>
    </row>
    <row r="6149" spans="1:18" x14ac:dyDescent="0.25">
      <c r="A6149">
        <v>101002000</v>
      </c>
      <c r="B6149" t="s">
        <v>3089</v>
      </c>
      <c r="D6149" t="s">
        <v>3090</v>
      </c>
      <c r="F6149">
        <v>1</v>
      </c>
      <c r="G6149">
        <v>0</v>
      </c>
      <c r="H6149">
        <v>0.48380000000000001</v>
      </c>
      <c r="I6149">
        <v>0.48380000000000001</v>
      </c>
      <c r="K6149"/>
      <c r="N6149" t="s">
        <v>3091</v>
      </c>
      <c r="O6149" t="s">
        <v>3092</v>
      </c>
      <c r="P6149" t="s">
        <v>3093</v>
      </c>
      <c r="R6149" t="s">
        <v>3094</v>
      </c>
    </row>
    <row r="6150" spans="1:18" x14ac:dyDescent="0.25">
      <c r="A6150">
        <v>101002200</v>
      </c>
      <c r="B6150" t="s">
        <v>3089</v>
      </c>
      <c r="D6150" t="s">
        <v>3090</v>
      </c>
      <c r="F6150">
        <v>1</v>
      </c>
      <c r="G6150">
        <v>0</v>
      </c>
      <c r="H6150">
        <v>10.744</v>
      </c>
      <c r="I6150">
        <v>10.744</v>
      </c>
      <c r="K6150"/>
      <c r="N6150" t="s">
        <v>3091</v>
      </c>
      <c r="O6150" t="s">
        <v>3092</v>
      </c>
      <c r="P6150" t="s">
        <v>3093</v>
      </c>
      <c r="R6150" t="s">
        <v>3094</v>
      </c>
    </row>
    <row r="6151" spans="1:18" x14ac:dyDescent="0.25">
      <c r="A6151">
        <v>101002300</v>
      </c>
      <c r="B6151" t="s">
        <v>3089</v>
      </c>
      <c r="D6151" t="s">
        <v>3090</v>
      </c>
      <c r="F6151">
        <v>1</v>
      </c>
      <c r="G6151">
        <v>0</v>
      </c>
      <c r="H6151">
        <v>0</v>
      </c>
      <c r="I6151"/>
      <c r="K6151"/>
      <c r="N6151" t="s">
        <v>3091</v>
      </c>
      <c r="O6151" t="s">
        <v>3092</v>
      </c>
      <c r="P6151" t="s">
        <v>3093</v>
      </c>
      <c r="R6151" t="s">
        <v>3094</v>
      </c>
    </row>
    <row r="6152" spans="1:18" x14ac:dyDescent="0.25">
      <c r="A6152">
        <v>102000200</v>
      </c>
      <c r="B6152" t="s">
        <v>3089</v>
      </c>
      <c r="D6152" t="s">
        <v>3090</v>
      </c>
      <c r="F6152">
        <v>1</v>
      </c>
      <c r="G6152">
        <v>0</v>
      </c>
      <c r="H6152">
        <v>1</v>
      </c>
      <c r="I6152">
        <v>1</v>
      </c>
      <c r="K6152"/>
      <c r="N6152" t="s">
        <v>3091</v>
      </c>
      <c r="O6152" t="s">
        <v>3092</v>
      </c>
      <c r="P6152" t="s">
        <v>3093</v>
      </c>
      <c r="R6152" t="s">
        <v>3094</v>
      </c>
    </row>
    <row r="6153" spans="1:18" x14ac:dyDescent="0.25">
      <c r="A6153">
        <v>102000300</v>
      </c>
      <c r="B6153" t="s">
        <v>3089</v>
      </c>
      <c r="D6153" t="s">
        <v>3090</v>
      </c>
      <c r="F6153">
        <v>1</v>
      </c>
      <c r="G6153">
        <v>0</v>
      </c>
      <c r="H6153">
        <v>6.2</v>
      </c>
      <c r="I6153">
        <v>6.2</v>
      </c>
      <c r="K6153"/>
      <c r="N6153" t="s">
        <v>3091</v>
      </c>
      <c r="O6153" t="s">
        <v>3092</v>
      </c>
      <c r="P6153" t="s">
        <v>3093</v>
      </c>
      <c r="R6153" t="s">
        <v>3094</v>
      </c>
    </row>
    <row r="6154" spans="1:18" x14ac:dyDescent="0.25">
      <c r="A6154">
        <v>102000600</v>
      </c>
      <c r="B6154" t="s">
        <v>3089</v>
      </c>
      <c r="D6154" t="s">
        <v>3090</v>
      </c>
      <c r="F6154">
        <v>1</v>
      </c>
      <c r="G6154">
        <v>0</v>
      </c>
      <c r="H6154">
        <v>5.375</v>
      </c>
      <c r="I6154">
        <v>5.375</v>
      </c>
      <c r="K6154"/>
      <c r="N6154" t="s">
        <v>3091</v>
      </c>
      <c r="O6154" t="s">
        <v>3092</v>
      </c>
      <c r="P6154" t="s">
        <v>3093</v>
      </c>
      <c r="R6154" t="s">
        <v>3094</v>
      </c>
    </row>
    <row r="6155" spans="1:18" x14ac:dyDescent="0.25">
      <c r="A6155">
        <v>102000900</v>
      </c>
      <c r="B6155" t="s">
        <v>3089</v>
      </c>
      <c r="D6155" t="s">
        <v>3090</v>
      </c>
      <c r="F6155">
        <v>1</v>
      </c>
      <c r="G6155">
        <v>0</v>
      </c>
      <c r="H6155">
        <v>1.3220000000000001</v>
      </c>
      <c r="I6155">
        <v>1.3220000000000001</v>
      </c>
      <c r="K6155"/>
      <c r="N6155" t="s">
        <v>3091</v>
      </c>
      <c r="O6155" t="s">
        <v>3092</v>
      </c>
      <c r="P6155" t="s">
        <v>3093</v>
      </c>
      <c r="R6155" t="s">
        <v>3094</v>
      </c>
    </row>
    <row r="6156" spans="1:18" x14ac:dyDescent="0.25">
      <c r="A6156">
        <v>102001400</v>
      </c>
      <c r="B6156" t="s">
        <v>3089</v>
      </c>
      <c r="D6156" t="s">
        <v>3090</v>
      </c>
      <c r="F6156">
        <v>1</v>
      </c>
      <c r="G6156">
        <v>0</v>
      </c>
      <c r="H6156">
        <v>0</v>
      </c>
      <c r="I6156">
        <v>0</v>
      </c>
      <c r="K6156"/>
      <c r="N6156" t="s">
        <v>3091</v>
      </c>
      <c r="O6156" t="s">
        <v>3092</v>
      </c>
      <c r="P6156" t="s">
        <v>3093</v>
      </c>
      <c r="R6156" t="s">
        <v>3094</v>
      </c>
    </row>
    <row r="6157" spans="1:18" x14ac:dyDescent="0.25">
      <c r="A6157">
        <v>102001800</v>
      </c>
      <c r="B6157" t="s">
        <v>3089</v>
      </c>
      <c r="D6157" t="s">
        <v>3090</v>
      </c>
      <c r="F6157">
        <v>1</v>
      </c>
      <c r="G6157">
        <v>0</v>
      </c>
      <c r="H6157">
        <v>0</v>
      </c>
      <c r="I6157">
        <v>0</v>
      </c>
      <c r="K6157"/>
      <c r="N6157" t="s">
        <v>3091</v>
      </c>
      <c r="O6157" t="s">
        <v>3092</v>
      </c>
      <c r="P6157" t="s">
        <v>3093</v>
      </c>
      <c r="R6157" t="s">
        <v>3094</v>
      </c>
    </row>
    <row r="6158" spans="1:18" x14ac:dyDescent="0.25">
      <c r="A6158">
        <v>102001900</v>
      </c>
      <c r="B6158" t="s">
        <v>3089</v>
      </c>
      <c r="D6158" t="s">
        <v>3090</v>
      </c>
      <c r="F6158">
        <v>1</v>
      </c>
      <c r="G6158">
        <v>0</v>
      </c>
      <c r="H6158">
        <v>1.65</v>
      </c>
      <c r="I6158">
        <v>1.65</v>
      </c>
      <c r="K6158"/>
      <c r="N6158" t="s">
        <v>3091</v>
      </c>
      <c r="O6158" t="s">
        <v>3092</v>
      </c>
      <c r="P6158" t="s">
        <v>3093</v>
      </c>
      <c r="R6158" t="s">
        <v>3094</v>
      </c>
    </row>
    <row r="6159" spans="1:18" x14ac:dyDescent="0.25">
      <c r="A6159">
        <v>102002000</v>
      </c>
      <c r="B6159" t="s">
        <v>3089</v>
      </c>
      <c r="D6159" t="s">
        <v>3090</v>
      </c>
      <c r="F6159">
        <v>1</v>
      </c>
      <c r="G6159">
        <v>0</v>
      </c>
      <c r="H6159">
        <v>1.3604166666666699</v>
      </c>
      <c r="I6159">
        <v>1.3604166666666699</v>
      </c>
      <c r="K6159"/>
      <c r="N6159" t="s">
        <v>3091</v>
      </c>
      <c r="O6159" t="s">
        <v>3092</v>
      </c>
      <c r="P6159" t="s">
        <v>3093</v>
      </c>
      <c r="R6159" t="s">
        <v>3094</v>
      </c>
    </row>
    <row r="6160" spans="1:18" x14ac:dyDescent="0.25">
      <c r="A6160">
        <v>102002300</v>
      </c>
      <c r="B6160" t="s">
        <v>3089</v>
      </c>
      <c r="D6160" t="s">
        <v>3090</v>
      </c>
      <c r="F6160">
        <v>1</v>
      </c>
      <c r="G6160">
        <v>0</v>
      </c>
      <c r="H6160">
        <v>5.57</v>
      </c>
      <c r="I6160">
        <v>5.57</v>
      </c>
      <c r="K6160"/>
      <c r="N6160" t="s">
        <v>3091</v>
      </c>
      <c r="O6160" t="s">
        <v>3092</v>
      </c>
      <c r="P6160" t="s">
        <v>3093</v>
      </c>
      <c r="R6160" t="s">
        <v>3094</v>
      </c>
    </row>
    <row r="6161" spans="1:18" x14ac:dyDescent="0.25">
      <c r="A6161">
        <v>102002900</v>
      </c>
      <c r="B6161" t="s">
        <v>3089</v>
      </c>
      <c r="D6161" t="s">
        <v>3090</v>
      </c>
      <c r="F6161">
        <v>1</v>
      </c>
      <c r="G6161">
        <v>0</v>
      </c>
      <c r="H6161">
        <v>9.42</v>
      </c>
      <c r="I6161">
        <v>9.42</v>
      </c>
      <c r="K6161"/>
      <c r="N6161" t="s">
        <v>3091</v>
      </c>
      <c r="O6161" t="s">
        <v>3092</v>
      </c>
      <c r="P6161" t="s">
        <v>3093</v>
      </c>
      <c r="R6161" t="s">
        <v>3094</v>
      </c>
    </row>
    <row r="6162" spans="1:18" x14ac:dyDescent="0.25">
      <c r="A6162">
        <v>102003300</v>
      </c>
      <c r="B6162" t="s">
        <v>3089</v>
      </c>
      <c r="D6162" t="s">
        <v>3090</v>
      </c>
      <c r="F6162">
        <v>1</v>
      </c>
      <c r="G6162">
        <v>0</v>
      </c>
      <c r="H6162">
        <v>0.80358297872340401</v>
      </c>
      <c r="I6162">
        <v>0.80358297872340401</v>
      </c>
      <c r="K6162"/>
      <c r="N6162" t="s">
        <v>3091</v>
      </c>
      <c r="O6162" t="s">
        <v>3092</v>
      </c>
      <c r="P6162" t="s">
        <v>3093</v>
      </c>
      <c r="R6162" t="s">
        <v>3094</v>
      </c>
    </row>
    <row r="6163" spans="1:18" x14ac:dyDescent="0.25">
      <c r="A6163">
        <v>102005400</v>
      </c>
      <c r="B6163" t="s">
        <v>3089</v>
      </c>
      <c r="D6163" t="s">
        <v>3090</v>
      </c>
      <c r="F6163">
        <v>1</v>
      </c>
      <c r="G6163">
        <v>0</v>
      </c>
      <c r="H6163">
        <v>28.38</v>
      </c>
      <c r="I6163">
        <v>28.38</v>
      </c>
      <c r="K6163"/>
      <c r="N6163" t="s">
        <v>3091</v>
      </c>
      <c r="O6163" t="s">
        <v>3092</v>
      </c>
      <c r="P6163" t="s">
        <v>3093</v>
      </c>
      <c r="R6163" t="s">
        <v>3094</v>
      </c>
    </row>
    <row r="6164" spans="1:18" x14ac:dyDescent="0.25">
      <c r="A6164">
        <v>102006800</v>
      </c>
      <c r="B6164" t="s">
        <v>3089</v>
      </c>
      <c r="D6164" t="s">
        <v>3090</v>
      </c>
      <c r="F6164">
        <v>1</v>
      </c>
      <c r="G6164">
        <v>0</v>
      </c>
      <c r="H6164">
        <v>4.7858942065491199</v>
      </c>
      <c r="I6164">
        <v>4.7858942065491199</v>
      </c>
      <c r="K6164"/>
      <c r="N6164" t="s">
        <v>3091</v>
      </c>
      <c r="O6164" t="s">
        <v>3092</v>
      </c>
      <c r="P6164" t="s">
        <v>3093</v>
      </c>
      <c r="R6164" t="s">
        <v>3094</v>
      </c>
    </row>
    <row r="6165" spans="1:18" x14ac:dyDescent="0.25">
      <c r="A6165">
        <v>102007200</v>
      </c>
      <c r="B6165" t="s">
        <v>3089</v>
      </c>
      <c r="D6165" t="s">
        <v>3090</v>
      </c>
      <c r="F6165">
        <v>1</v>
      </c>
      <c r="G6165">
        <v>0</v>
      </c>
      <c r="H6165">
        <v>3.42</v>
      </c>
      <c r="I6165">
        <v>3.42</v>
      </c>
      <c r="K6165"/>
      <c r="N6165" t="s">
        <v>3091</v>
      </c>
      <c r="O6165" t="s">
        <v>3092</v>
      </c>
      <c r="P6165" t="s">
        <v>3093</v>
      </c>
      <c r="R6165" t="s">
        <v>3094</v>
      </c>
    </row>
    <row r="6166" spans="1:18" x14ac:dyDescent="0.25">
      <c r="A6166">
        <v>102007301</v>
      </c>
      <c r="B6166" t="s">
        <v>3089</v>
      </c>
      <c r="D6166" t="s">
        <v>3090</v>
      </c>
      <c r="F6166">
        <v>1</v>
      </c>
      <c r="G6166">
        <v>0</v>
      </c>
      <c r="H6166">
        <v>0</v>
      </c>
      <c r="I6166"/>
      <c r="K6166"/>
      <c r="N6166" t="s">
        <v>3091</v>
      </c>
      <c r="O6166" t="s">
        <v>3092</v>
      </c>
      <c r="P6166" t="s">
        <v>3093</v>
      </c>
      <c r="R6166" t="s">
        <v>3094</v>
      </c>
    </row>
    <row r="6167" spans="1:18" x14ac:dyDescent="0.25">
      <c r="A6167">
        <v>102008300</v>
      </c>
      <c r="B6167" t="s">
        <v>3089</v>
      </c>
      <c r="D6167" t="s">
        <v>3090</v>
      </c>
      <c r="F6167">
        <v>1</v>
      </c>
      <c r="G6167">
        <v>0</v>
      </c>
      <c r="H6167">
        <v>0</v>
      </c>
      <c r="I6167">
        <v>0</v>
      </c>
      <c r="K6167"/>
      <c r="N6167" t="s">
        <v>3091</v>
      </c>
      <c r="O6167" t="s">
        <v>3092</v>
      </c>
      <c r="P6167" t="s">
        <v>3093</v>
      </c>
      <c r="R6167" t="s">
        <v>3094</v>
      </c>
    </row>
    <row r="6168" spans="1:18" x14ac:dyDescent="0.25">
      <c r="A6168">
        <v>102205900</v>
      </c>
      <c r="B6168" t="s">
        <v>3089</v>
      </c>
      <c r="D6168" t="s">
        <v>3090</v>
      </c>
      <c r="F6168">
        <v>1</v>
      </c>
      <c r="G6168">
        <v>0</v>
      </c>
      <c r="H6168">
        <v>0.21435000000000001</v>
      </c>
      <c r="I6168">
        <v>0.21435000000000001</v>
      </c>
      <c r="K6168"/>
      <c r="N6168" t="s">
        <v>3091</v>
      </c>
      <c r="O6168" t="s">
        <v>3092</v>
      </c>
      <c r="P6168" t="s">
        <v>3093</v>
      </c>
      <c r="R6168" t="s">
        <v>3094</v>
      </c>
    </row>
    <row r="6169" spans="1:18" x14ac:dyDescent="0.25">
      <c r="A6169">
        <v>102206300</v>
      </c>
      <c r="B6169" t="s">
        <v>3089</v>
      </c>
      <c r="D6169" t="s">
        <v>3090</v>
      </c>
      <c r="F6169">
        <v>1</v>
      </c>
      <c r="G6169">
        <v>0</v>
      </c>
      <c r="H6169">
        <v>2.1964515783555099</v>
      </c>
      <c r="I6169">
        <v>2.1964515783555099</v>
      </c>
      <c r="K6169"/>
      <c r="N6169" t="s">
        <v>3091</v>
      </c>
      <c r="O6169" t="s">
        <v>3092</v>
      </c>
      <c r="P6169" t="s">
        <v>3093</v>
      </c>
      <c r="R6169" t="s">
        <v>3094</v>
      </c>
    </row>
    <row r="6170" spans="1:18" x14ac:dyDescent="0.25">
      <c r="A6170">
        <v>102206400</v>
      </c>
      <c r="B6170" t="s">
        <v>3089</v>
      </c>
      <c r="D6170" t="s">
        <v>3090</v>
      </c>
      <c r="F6170">
        <v>1</v>
      </c>
      <c r="G6170">
        <v>0</v>
      </c>
      <c r="H6170">
        <v>0.76253429494079605</v>
      </c>
      <c r="I6170">
        <v>0.76253429494079605</v>
      </c>
      <c r="K6170"/>
      <c r="N6170" t="s">
        <v>3091</v>
      </c>
      <c r="O6170" t="s">
        <v>3092</v>
      </c>
      <c r="P6170" t="s">
        <v>3093</v>
      </c>
      <c r="R6170" t="s">
        <v>3094</v>
      </c>
    </row>
    <row r="6171" spans="1:18" x14ac:dyDescent="0.25">
      <c r="A6171">
        <v>102206500</v>
      </c>
      <c r="B6171" t="s">
        <v>3089</v>
      </c>
      <c r="D6171" t="s">
        <v>3090</v>
      </c>
      <c r="F6171">
        <v>1</v>
      </c>
      <c r="G6171">
        <v>0</v>
      </c>
      <c r="H6171">
        <v>2.149</v>
      </c>
      <c r="I6171">
        <v>2.149</v>
      </c>
      <c r="K6171"/>
      <c r="N6171" t="s">
        <v>3091</v>
      </c>
      <c r="O6171" t="s">
        <v>3092</v>
      </c>
      <c r="P6171" t="s">
        <v>3093</v>
      </c>
      <c r="R6171" t="s">
        <v>3094</v>
      </c>
    </row>
    <row r="6172" spans="1:18" x14ac:dyDescent="0.25">
      <c r="A6172">
        <v>102206501</v>
      </c>
      <c r="B6172" t="s">
        <v>3089</v>
      </c>
      <c r="D6172" t="s">
        <v>3090</v>
      </c>
      <c r="F6172">
        <v>1</v>
      </c>
      <c r="G6172">
        <v>0</v>
      </c>
      <c r="H6172">
        <v>9.1403294892915898</v>
      </c>
      <c r="I6172">
        <v>9.1403294892915898</v>
      </c>
      <c r="K6172"/>
      <c r="N6172" t="s">
        <v>3091</v>
      </c>
      <c r="O6172" t="s">
        <v>3092</v>
      </c>
      <c r="P6172" t="s">
        <v>3093</v>
      </c>
      <c r="R6172" t="s">
        <v>3094</v>
      </c>
    </row>
    <row r="6173" spans="1:18" x14ac:dyDescent="0.25">
      <c r="A6173">
        <v>102206600</v>
      </c>
      <c r="B6173" t="s">
        <v>3089</v>
      </c>
      <c r="D6173" t="s">
        <v>3090</v>
      </c>
      <c r="F6173">
        <v>1</v>
      </c>
      <c r="G6173">
        <v>0</v>
      </c>
      <c r="H6173">
        <v>0</v>
      </c>
      <c r="I6173">
        <v>0</v>
      </c>
      <c r="K6173"/>
      <c r="N6173" t="s">
        <v>3091</v>
      </c>
      <c r="O6173" t="s">
        <v>3092</v>
      </c>
      <c r="P6173" t="s">
        <v>3093</v>
      </c>
      <c r="R6173" t="s">
        <v>3094</v>
      </c>
    </row>
    <row r="6174" spans="1:18" x14ac:dyDescent="0.25">
      <c r="A6174">
        <v>102206700</v>
      </c>
      <c r="B6174" t="s">
        <v>3089</v>
      </c>
      <c r="D6174" t="s">
        <v>3090</v>
      </c>
      <c r="F6174">
        <v>1</v>
      </c>
      <c r="G6174">
        <v>0</v>
      </c>
      <c r="H6174">
        <v>2.48</v>
      </c>
      <c r="I6174">
        <v>2.48</v>
      </c>
      <c r="K6174"/>
      <c r="N6174" t="s">
        <v>3091</v>
      </c>
      <c r="O6174" t="s">
        <v>3092</v>
      </c>
      <c r="P6174" t="s">
        <v>3093</v>
      </c>
      <c r="R6174" t="s">
        <v>3094</v>
      </c>
    </row>
    <row r="6175" spans="1:18" x14ac:dyDescent="0.25">
      <c r="A6175">
        <v>102206900</v>
      </c>
      <c r="B6175" t="s">
        <v>3089</v>
      </c>
      <c r="D6175" t="s">
        <v>3090</v>
      </c>
      <c r="F6175">
        <v>1</v>
      </c>
      <c r="G6175">
        <v>0</v>
      </c>
      <c r="H6175">
        <v>0</v>
      </c>
      <c r="I6175"/>
      <c r="K6175"/>
      <c r="N6175" t="s">
        <v>3091</v>
      </c>
      <c r="O6175" t="s">
        <v>3092</v>
      </c>
      <c r="P6175" t="s">
        <v>3093</v>
      </c>
      <c r="R6175" t="s">
        <v>3094</v>
      </c>
    </row>
    <row r="6176" spans="1:18" x14ac:dyDescent="0.25">
      <c r="A6176">
        <v>102207000</v>
      </c>
      <c r="B6176" t="s">
        <v>3089</v>
      </c>
      <c r="D6176" t="s">
        <v>3090</v>
      </c>
      <c r="F6176">
        <v>1</v>
      </c>
      <c r="G6176">
        <v>0</v>
      </c>
      <c r="H6176">
        <v>86.89</v>
      </c>
      <c r="I6176">
        <v>86.89</v>
      </c>
      <c r="K6176"/>
      <c r="N6176" t="s">
        <v>3091</v>
      </c>
      <c r="O6176" t="s">
        <v>3092</v>
      </c>
      <c r="P6176" t="s">
        <v>3093</v>
      </c>
      <c r="R6176" t="s">
        <v>3094</v>
      </c>
    </row>
    <row r="6177" spans="1:18" x14ac:dyDescent="0.25">
      <c r="A6177">
        <v>102207600</v>
      </c>
      <c r="B6177" t="s">
        <v>3089</v>
      </c>
      <c r="D6177" t="s">
        <v>3090</v>
      </c>
      <c r="F6177">
        <v>1</v>
      </c>
      <c r="G6177">
        <v>0</v>
      </c>
      <c r="H6177">
        <v>1.55</v>
      </c>
      <c r="I6177">
        <v>1.55</v>
      </c>
      <c r="K6177"/>
      <c r="N6177" t="s">
        <v>3091</v>
      </c>
      <c r="O6177" t="s">
        <v>3092</v>
      </c>
      <c r="P6177" t="s">
        <v>3093</v>
      </c>
      <c r="R6177" t="s">
        <v>3094</v>
      </c>
    </row>
    <row r="6178" spans="1:18" x14ac:dyDescent="0.25">
      <c r="A6178">
        <v>103000100</v>
      </c>
      <c r="B6178" t="s">
        <v>3089</v>
      </c>
      <c r="D6178" t="s">
        <v>3090</v>
      </c>
      <c r="F6178">
        <v>1</v>
      </c>
      <c r="G6178">
        <v>0</v>
      </c>
      <c r="H6178">
        <v>24.79</v>
      </c>
      <c r="I6178">
        <v>24.79</v>
      </c>
      <c r="K6178"/>
      <c r="N6178" t="s">
        <v>3091</v>
      </c>
      <c r="O6178" t="s">
        <v>3092</v>
      </c>
      <c r="P6178" t="s">
        <v>3093</v>
      </c>
      <c r="R6178" t="s">
        <v>3094</v>
      </c>
    </row>
    <row r="6179" spans="1:18" x14ac:dyDescent="0.25">
      <c r="A6179">
        <v>103000600</v>
      </c>
      <c r="B6179" t="s">
        <v>3089</v>
      </c>
      <c r="D6179" t="s">
        <v>3090</v>
      </c>
      <c r="F6179">
        <v>1</v>
      </c>
      <c r="G6179">
        <v>0</v>
      </c>
      <c r="H6179">
        <v>0</v>
      </c>
      <c r="I6179">
        <v>0</v>
      </c>
      <c r="K6179"/>
      <c r="N6179" t="s">
        <v>3091</v>
      </c>
      <c r="O6179" t="s">
        <v>3092</v>
      </c>
      <c r="P6179" t="s">
        <v>3093</v>
      </c>
      <c r="R6179" t="s">
        <v>3094</v>
      </c>
    </row>
    <row r="6180" spans="1:18" x14ac:dyDescent="0.25">
      <c r="A6180">
        <v>103000700</v>
      </c>
      <c r="B6180" t="s">
        <v>3089</v>
      </c>
      <c r="D6180" t="s">
        <v>3090</v>
      </c>
      <c r="F6180">
        <v>1</v>
      </c>
      <c r="G6180">
        <v>0</v>
      </c>
      <c r="H6180">
        <v>0</v>
      </c>
      <c r="I6180">
        <v>0</v>
      </c>
      <c r="K6180"/>
      <c r="N6180" t="s">
        <v>3091</v>
      </c>
      <c r="O6180" t="s">
        <v>3092</v>
      </c>
      <c r="P6180" t="s">
        <v>3093</v>
      </c>
      <c r="R6180" t="s">
        <v>3094</v>
      </c>
    </row>
    <row r="6181" spans="1:18" x14ac:dyDescent="0.25">
      <c r="A6181">
        <v>103002000</v>
      </c>
      <c r="B6181" t="s">
        <v>3089</v>
      </c>
      <c r="D6181" t="s">
        <v>3090</v>
      </c>
      <c r="F6181">
        <v>1</v>
      </c>
      <c r="G6181">
        <v>0</v>
      </c>
      <c r="H6181">
        <v>0</v>
      </c>
      <c r="I6181">
        <v>0</v>
      </c>
      <c r="K6181"/>
      <c r="N6181" t="s">
        <v>3091</v>
      </c>
      <c r="O6181" t="s">
        <v>3092</v>
      </c>
      <c r="P6181" t="s">
        <v>3093</v>
      </c>
      <c r="R6181" t="s">
        <v>3094</v>
      </c>
    </row>
    <row r="6182" spans="1:18" x14ac:dyDescent="0.25">
      <c r="A6182">
        <v>110200100</v>
      </c>
      <c r="B6182" t="s">
        <v>3089</v>
      </c>
      <c r="D6182" t="s">
        <v>3090</v>
      </c>
      <c r="F6182">
        <v>1</v>
      </c>
      <c r="G6182">
        <v>0</v>
      </c>
      <c r="H6182">
        <v>6.61</v>
      </c>
      <c r="I6182">
        <v>6.61</v>
      </c>
      <c r="K6182"/>
      <c r="N6182" t="s">
        <v>3091</v>
      </c>
      <c r="O6182" t="s">
        <v>3092</v>
      </c>
      <c r="P6182" t="s">
        <v>3093</v>
      </c>
      <c r="R6182" t="s">
        <v>3094</v>
      </c>
    </row>
    <row r="6183" spans="1:18" x14ac:dyDescent="0.25">
      <c r="A6183">
        <v>110200101</v>
      </c>
      <c r="B6183" t="s">
        <v>3089</v>
      </c>
      <c r="D6183" t="s">
        <v>3090</v>
      </c>
      <c r="F6183">
        <v>1</v>
      </c>
      <c r="G6183">
        <v>0</v>
      </c>
      <c r="H6183">
        <v>4.0133333333333301</v>
      </c>
      <c r="I6183">
        <v>4.0133333333333301</v>
      </c>
      <c r="K6183"/>
      <c r="N6183" t="s">
        <v>3091</v>
      </c>
      <c r="O6183" t="s">
        <v>3092</v>
      </c>
      <c r="P6183" t="s">
        <v>3093</v>
      </c>
      <c r="R6183" t="s">
        <v>3094</v>
      </c>
    </row>
    <row r="6184" spans="1:18" x14ac:dyDescent="0.25">
      <c r="A6184">
        <v>110201400</v>
      </c>
      <c r="B6184" t="s">
        <v>3089</v>
      </c>
      <c r="D6184" t="s">
        <v>3090</v>
      </c>
      <c r="F6184">
        <v>1</v>
      </c>
      <c r="G6184">
        <v>0</v>
      </c>
      <c r="H6184">
        <v>0</v>
      </c>
      <c r="I6184">
        <v>0</v>
      </c>
      <c r="K6184"/>
      <c r="N6184" t="s">
        <v>3091</v>
      </c>
      <c r="O6184" t="s">
        <v>3092</v>
      </c>
      <c r="P6184" t="s">
        <v>3093</v>
      </c>
      <c r="R6184" t="s">
        <v>3094</v>
      </c>
    </row>
    <row r="6185" spans="1:18" x14ac:dyDescent="0.25">
      <c r="A6185">
        <v>110202900</v>
      </c>
      <c r="B6185" t="s">
        <v>3089</v>
      </c>
      <c r="D6185" t="s">
        <v>3090</v>
      </c>
      <c r="F6185">
        <v>1</v>
      </c>
      <c r="G6185">
        <v>0</v>
      </c>
      <c r="H6185">
        <v>3.15</v>
      </c>
      <c r="I6185">
        <v>3.15</v>
      </c>
      <c r="K6185"/>
      <c r="N6185" t="s">
        <v>3091</v>
      </c>
      <c r="O6185" t="s">
        <v>3092</v>
      </c>
      <c r="P6185" t="s">
        <v>3093</v>
      </c>
      <c r="R6185" t="s">
        <v>3094</v>
      </c>
    </row>
    <row r="6186" spans="1:18" x14ac:dyDescent="0.25">
      <c r="A6186">
        <v>110203000</v>
      </c>
      <c r="B6186" t="s">
        <v>3089</v>
      </c>
      <c r="D6186" t="s">
        <v>3090</v>
      </c>
      <c r="F6186">
        <v>1</v>
      </c>
      <c r="G6186">
        <v>0</v>
      </c>
      <c r="H6186">
        <v>0</v>
      </c>
      <c r="I6186">
        <v>0</v>
      </c>
      <c r="K6186"/>
      <c r="N6186" t="s">
        <v>3091</v>
      </c>
      <c r="O6186" t="s">
        <v>3092</v>
      </c>
      <c r="P6186" t="s">
        <v>3093</v>
      </c>
      <c r="R6186" t="s">
        <v>3094</v>
      </c>
    </row>
    <row r="6187" spans="1:18" x14ac:dyDescent="0.25">
      <c r="A6187">
        <v>110203100</v>
      </c>
      <c r="B6187" t="s">
        <v>3089</v>
      </c>
      <c r="D6187" t="s">
        <v>3090</v>
      </c>
      <c r="F6187">
        <v>1</v>
      </c>
      <c r="G6187">
        <v>0</v>
      </c>
      <c r="H6187">
        <v>0</v>
      </c>
      <c r="I6187">
        <v>0</v>
      </c>
      <c r="K6187"/>
      <c r="N6187" t="s">
        <v>3091</v>
      </c>
      <c r="O6187" t="s">
        <v>3092</v>
      </c>
      <c r="P6187" t="s">
        <v>3093</v>
      </c>
      <c r="R6187" t="s">
        <v>3094</v>
      </c>
    </row>
    <row r="6188" spans="1:18" x14ac:dyDescent="0.25">
      <c r="A6188">
        <v>110203200</v>
      </c>
      <c r="B6188" t="s">
        <v>3089</v>
      </c>
      <c r="D6188" t="s">
        <v>3090</v>
      </c>
      <c r="F6188">
        <v>1</v>
      </c>
      <c r="G6188">
        <v>0</v>
      </c>
      <c r="H6188">
        <v>13.56</v>
      </c>
      <c r="I6188">
        <v>13.56</v>
      </c>
      <c r="K6188"/>
      <c r="N6188" t="s">
        <v>3091</v>
      </c>
      <c r="O6188" t="s">
        <v>3092</v>
      </c>
      <c r="P6188" t="s">
        <v>3093</v>
      </c>
      <c r="R6188" t="s">
        <v>3094</v>
      </c>
    </row>
    <row r="6189" spans="1:18" x14ac:dyDescent="0.25">
      <c r="A6189">
        <v>110301500</v>
      </c>
      <c r="B6189" t="s">
        <v>3089</v>
      </c>
      <c r="D6189" t="s">
        <v>3090</v>
      </c>
      <c r="F6189">
        <v>1</v>
      </c>
      <c r="G6189">
        <v>0</v>
      </c>
      <c r="H6189">
        <v>4.5449999999999999</v>
      </c>
      <c r="I6189">
        <v>4.5449999999999999</v>
      </c>
      <c r="K6189"/>
      <c r="N6189" t="s">
        <v>3091</v>
      </c>
      <c r="O6189" t="s">
        <v>3092</v>
      </c>
      <c r="P6189" t="s">
        <v>3093</v>
      </c>
      <c r="R6189" t="s">
        <v>3094</v>
      </c>
    </row>
    <row r="6190" spans="1:18" x14ac:dyDescent="0.25">
      <c r="A6190">
        <v>110302000</v>
      </c>
      <c r="B6190" t="s">
        <v>3089</v>
      </c>
      <c r="D6190" t="s">
        <v>3090</v>
      </c>
      <c r="F6190">
        <v>1</v>
      </c>
      <c r="G6190">
        <v>0</v>
      </c>
      <c r="H6190">
        <v>0.375</v>
      </c>
      <c r="I6190">
        <v>0.375</v>
      </c>
      <c r="K6190"/>
      <c r="N6190" t="s">
        <v>3091</v>
      </c>
      <c r="O6190" t="s">
        <v>3092</v>
      </c>
      <c r="P6190" t="s">
        <v>3093</v>
      </c>
      <c r="R6190" t="s">
        <v>3094</v>
      </c>
    </row>
    <row r="6191" spans="1:18" x14ac:dyDescent="0.25">
      <c r="A6191">
        <v>110302110</v>
      </c>
      <c r="B6191" t="s">
        <v>3089</v>
      </c>
      <c r="D6191" t="s">
        <v>3090</v>
      </c>
      <c r="F6191">
        <v>1</v>
      </c>
      <c r="G6191">
        <v>0</v>
      </c>
      <c r="H6191">
        <v>1.11666666666667</v>
      </c>
      <c r="I6191">
        <v>1.11666666666667</v>
      </c>
      <c r="K6191"/>
      <c r="N6191" t="s">
        <v>3091</v>
      </c>
      <c r="O6191" t="s">
        <v>3092</v>
      </c>
      <c r="P6191" t="s">
        <v>3093</v>
      </c>
      <c r="R6191" t="s">
        <v>3094</v>
      </c>
    </row>
    <row r="6192" spans="1:18" x14ac:dyDescent="0.25">
      <c r="A6192">
        <v>110303220</v>
      </c>
      <c r="B6192" t="s">
        <v>3089</v>
      </c>
      <c r="D6192" t="s">
        <v>3090</v>
      </c>
      <c r="F6192">
        <v>1</v>
      </c>
      <c r="G6192">
        <v>0</v>
      </c>
      <c r="H6192">
        <v>12.72</v>
      </c>
      <c r="I6192">
        <v>12.72</v>
      </c>
      <c r="K6192"/>
      <c r="N6192" t="s">
        <v>3091</v>
      </c>
      <c r="O6192" t="s">
        <v>3092</v>
      </c>
      <c r="P6192" t="s">
        <v>3093</v>
      </c>
      <c r="R6192" t="s">
        <v>3094</v>
      </c>
    </row>
    <row r="6193" spans="1:18" x14ac:dyDescent="0.25">
      <c r="A6193">
        <v>110304900</v>
      </c>
      <c r="B6193" t="s">
        <v>3089</v>
      </c>
      <c r="D6193" t="s">
        <v>3090</v>
      </c>
      <c r="F6193">
        <v>1</v>
      </c>
      <c r="G6193">
        <v>0</v>
      </c>
      <c r="H6193">
        <v>19.93</v>
      </c>
      <c r="I6193">
        <v>19.93</v>
      </c>
      <c r="K6193"/>
      <c r="N6193" t="s">
        <v>3091</v>
      </c>
      <c r="O6193" t="s">
        <v>3092</v>
      </c>
      <c r="P6193" t="s">
        <v>3093</v>
      </c>
      <c r="R6193" t="s">
        <v>3094</v>
      </c>
    </row>
    <row r="6194" spans="1:18" x14ac:dyDescent="0.25">
      <c r="A6194">
        <v>110309300</v>
      </c>
      <c r="B6194" t="s">
        <v>3089</v>
      </c>
      <c r="D6194" t="s">
        <v>3090</v>
      </c>
      <c r="F6194">
        <v>1</v>
      </c>
      <c r="G6194">
        <v>0</v>
      </c>
      <c r="H6194">
        <v>0.12578982066609701</v>
      </c>
      <c r="I6194">
        <v>0.12578982066609701</v>
      </c>
      <c r="K6194"/>
      <c r="N6194" t="s">
        <v>3091</v>
      </c>
      <c r="O6194" t="s">
        <v>3092</v>
      </c>
      <c r="P6194" t="s">
        <v>3093</v>
      </c>
      <c r="R6194" t="s">
        <v>3094</v>
      </c>
    </row>
    <row r="6195" spans="1:18" x14ac:dyDescent="0.25">
      <c r="A6195">
        <v>110309400</v>
      </c>
      <c r="B6195" t="s">
        <v>3089</v>
      </c>
      <c r="D6195" t="s">
        <v>3090</v>
      </c>
      <c r="F6195">
        <v>1</v>
      </c>
      <c r="G6195">
        <v>0</v>
      </c>
      <c r="H6195">
        <v>0.100701377410468</v>
      </c>
      <c r="I6195">
        <v>0.100701377410468</v>
      </c>
      <c r="K6195"/>
      <c r="N6195" t="s">
        <v>3091</v>
      </c>
      <c r="O6195" t="s">
        <v>3092</v>
      </c>
      <c r="P6195" t="s">
        <v>3093</v>
      </c>
      <c r="R6195" t="s">
        <v>3094</v>
      </c>
    </row>
    <row r="6196" spans="1:18" x14ac:dyDescent="0.25">
      <c r="A6196">
        <v>110309500</v>
      </c>
      <c r="B6196" t="s">
        <v>3089</v>
      </c>
      <c r="D6196" t="s">
        <v>3090</v>
      </c>
      <c r="F6196">
        <v>1</v>
      </c>
      <c r="G6196">
        <v>0</v>
      </c>
      <c r="H6196">
        <v>0</v>
      </c>
      <c r="I6196"/>
      <c r="K6196"/>
      <c r="N6196" t="s">
        <v>3091</v>
      </c>
      <c r="O6196" t="s">
        <v>3092</v>
      </c>
      <c r="P6196" t="s">
        <v>3093</v>
      </c>
      <c r="R6196" t="s">
        <v>3094</v>
      </c>
    </row>
    <row r="6197" spans="1:18" x14ac:dyDescent="0.25">
      <c r="A6197">
        <v>110401700</v>
      </c>
      <c r="B6197" t="s">
        <v>3089</v>
      </c>
      <c r="D6197" t="s">
        <v>3090</v>
      </c>
      <c r="F6197">
        <v>1</v>
      </c>
      <c r="G6197">
        <v>0</v>
      </c>
      <c r="H6197">
        <v>2.0649999999999999</v>
      </c>
      <c r="I6197">
        <v>2.0649999999999999</v>
      </c>
      <c r="K6197"/>
      <c r="N6197" t="s">
        <v>3091</v>
      </c>
      <c r="O6197" t="s">
        <v>3092</v>
      </c>
      <c r="P6197" t="s">
        <v>3093</v>
      </c>
      <c r="R6197" t="s">
        <v>3094</v>
      </c>
    </row>
    <row r="6198" spans="1:18" x14ac:dyDescent="0.25">
      <c r="A6198">
        <v>110404500</v>
      </c>
      <c r="B6198" t="s">
        <v>3089</v>
      </c>
      <c r="D6198" t="s">
        <v>3090</v>
      </c>
      <c r="F6198">
        <v>1</v>
      </c>
      <c r="G6198">
        <v>0</v>
      </c>
      <c r="H6198">
        <v>0</v>
      </c>
      <c r="I6198">
        <v>0</v>
      </c>
      <c r="K6198"/>
      <c r="N6198" t="s">
        <v>3091</v>
      </c>
      <c r="O6198" t="s">
        <v>3092</v>
      </c>
      <c r="P6198" t="s">
        <v>3093</v>
      </c>
      <c r="R6198" t="s">
        <v>3094</v>
      </c>
    </row>
    <row r="6199" spans="1:18" x14ac:dyDescent="0.25">
      <c r="A6199">
        <v>110406700</v>
      </c>
      <c r="B6199" t="s">
        <v>3089</v>
      </c>
      <c r="D6199" t="s">
        <v>3090</v>
      </c>
      <c r="F6199">
        <v>1</v>
      </c>
      <c r="G6199">
        <v>0</v>
      </c>
      <c r="H6199">
        <v>13.9</v>
      </c>
      <c r="I6199">
        <v>13.9</v>
      </c>
      <c r="K6199"/>
      <c r="N6199" t="s">
        <v>3091</v>
      </c>
      <c r="O6199" t="s">
        <v>3092</v>
      </c>
      <c r="P6199" t="s">
        <v>3093</v>
      </c>
      <c r="R6199" t="s">
        <v>3094</v>
      </c>
    </row>
    <row r="6200" spans="1:18" x14ac:dyDescent="0.25">
      <c r="A6200">
        <v>110501100</v>
      </c>
      <c r="B6200" t="s">
        <v>3089</v>
      </c>
      <c r="D6200" t="s">
        <v>3090</v>
      </c>
      <c r="F6200">
        <v>1</v>
      </c>
      <c r="G6200">
        <v>0</v>
      </c>
      <c r="H6200">
        <v>0</v>
      </c>
      <c r="I6200">
        <v>0</v>
      </c>
      <c r="K6200"/>
      <c r="N6200" t="s">
        <v>3091</v>
      </c>
      <c r="O6200" t="s">
        <v>3092</v>
      </c>
      <c r="P6200" t="s">
        <v>3093</v>
      </c>
      <c r="R6200" t="s">
        <v>3094</v>
      </c>
    </row>
    <row r="6201" spans="1:18" x14ac:dyDescent="0.25">
      <c r="A6201">
        <v>110501600</v>
      </c>
      <c r="B6201" t="s">
        <v>3089</v>
      </c>
      <c r="D6201" t="s">
        <v>3090</v>
      </c>
      <c r="F6201">
        <v>1</v>
      </c>
      <c r="G6201">
        <v>0</v>
      </c>
      <c r="H6201">
        <v>1.2150000000000001</v>
      </c>
      <c r="I6201">
        <v>1.2150000000000001</v>
      </c>
      <c r="K6201"/>
      <c r="N6201" t="s">
        <v>3091</v>
      </c>
      <c r="O6201" t="s">
        <v>3092</v>
      </c>
      <c r="P6201" t="s">
        <v>3093</v>
      </c>
      <c r="R6201" t="s">
        <v>3094</v>
      </c>
    </row>
    <row r="6202" spans="1:18" x14ac:dyDescent="0.25">
      <c r="A6202">
        <v>110501961</v>
      </c>
      <c r="B6202" t="s">
        <v>3089</v>
      </c>
      <c r="D6202" t="s">
        <v>3090</v>
      </c>
      <c r="F6202">
        <v>1</v>
      </c>
      <c r="G6202">
        <v>0</v>
      </c>
      <c r="H6202">
        <v>4.5549999999999997</v>
      </c>
      <c r="I6202">
        <v>4.5549999999999997</v>
      </c>
      <c r="K6202"/>
      <c r="N6202" t="s">
        <v>3091</v>
      </c>
      <c r="O6202" t="s">
        <v>3092</v>
      </c>
      <c r="P6202" t="s">
        <v>3093</v>
      </c>
      <c r="R6202" t="s">
        <v>3094</v>
      </c>
    </row>
    <row r="6203" spans="1:18" x14ac:dyDescent="0.25">
      <c r="A6203">
        <v>110501993</v>
      </c>
      <c r="B6203" t="s">
        <v>3089</v>
      </c>
      <c r="D6203" t="s">
        <v>3090</v>
      </c>
      <c r="F6203">
        <v>1</v>
      </c>
      <c r="G6203">
        <v>0</v>
      </c>
      <c r="H6203">
        <v>0.39333333333333298</v>
      </c>
      <c r="I6203">
        <v>0.39333333333333298</v>
      </c>
      <c r="K6203"/>
      <c r="N6203" t="s">
        <v>3091</v>
      </c>
      <c r="O6203" t="s">
        <v>3092</v>
      </c>
      <c r="P6203" t="s">
        <v>3093</v>
      </c>
      <c r="R6203" t="s">
        <v>3094</v>
      </c>
    </row>
    <row r="6204" spans="1:18" x14ac:dyDescent="0.25">
      <c r="A6204">
        <v>110505100</v>
      </c>
      <c r="B6204" t="s">
        <v>3089</v>
      </c>
      <c r="D6204" t="s">
        <v>3090</v>
      </c>
      <c r="F6204">
        <v>1</v>
      </c>
      <c r="G6204">
        <v>0</v>
      </c>
      <c r="H6204">
        <v>0</v>
      </c>
      <c r="I6204">
        <v>0</v>
      </c>
      <c r="K6204"/>
      <c r="N6204" t="s">
        <v>3091</v>
      </c>
      <c r="O6204" t="s">
        <v>3092</v>
      </c>
      <c r="P6204" t="s">
        <v>3093</v>
      </c>
      <c r="R6204" t="s">
        <v>3094</v>
      </c>
    </row>
    <row r="6205" spans="1:18" x14ac:dyDescent="0.25">
      <c r="A6205">
        <v>110600101</v>
      </c>
      <c r="B6205" t="s">
        <v>3089</v>
      </c>
      <c r="D6205" t="s">
        <v>3090</v>
      </c>
      <c r="F6205">
        <v>1</v>
      </c>
      <c r="G6205">
        <v>0</v>
      </c>
      <c r="H6205">
        <v>239.67</v>
      </c>
      <c r="I6205">
        <v>239.67</v>
      </c>
      <c r="K6205"/>
      <c r="N6205" t="s">
        <v>3091</v>
      </c>
      <c r="O6205" t="s">
        <v>3092</v>
      </c>
      <c r="P6205" t="s">
        <v>3093</v>
      </c>
      <c r="R6205" t="s">
        <v>3094</v>
      </c>
    </row>
    <row r="6206" spans="1:18" x14ac:dyDescent="0.25">
      <c r="A6206">
        <v>110600800</v>
      </c>
      <c r="B6206" t="s">
        <v>3089</v>
      </c>
      <c r="D6206" t="s">
        <v>3090</v>
      </c>
      <c r="F6206">
        <v>1</v>
      </c>
      <c r="G6206">
        <v>0</v>
      </c>
      <c r="H6206">
        <v>21.9</v>
      </c>
      <c r="I6206">
        <v>21.9</v>
      </c>
      <c r="K6206"/>
      <c r="N6206" t="s">
        <v>3091</v>
      </c>
      <c r="O6206" t="s">
        <v>3092</v>
      </c>
      <c r="P6206" t="s">
        <v>3093</v>
      </c>
      <c r="R6206" t="s">
        <v>3094</v>
      </c>
    </row>
    <row r="6207" spans="1:18" x14ac:dyDescent="0.25">
      <c r="A6207">
        <v>110601400</v>
      </c>
      <c r="B6207" t="s">
        <v>3089</v>
      </c>
      <c r="D6207" t="s">
        <v>3090</v>
      </c>
      <c r="F6207">
        <v>1</v>
      </c>
      <c r="G6207">
        <v>0</v>
      </c>
      <c r="H6207">
        <v>33.07</v>
      </c>
      <c r="I6207">
        <v>33.07</v>
      </c>
      <c r="K6207"/>
      <c r="N6207" t="s">
        <v>3091</v>
      </c>
      <c r="O6207" t="s">
        <v>3092</v>
      </c>
      <c r="P6207" t="s">
        <v>3093</v>
      </c>
      <c r="R6207" t="s">
        <v>3094</v>
      </c>
    </row>
    <row r="6208" spans="1:18" x14ac:dyDescent="0.25">
      <c r="A6208">
        <v>110601402</v>
      </c>
      <c r="B6208" t="s">
        <v>3089</v>
      </c>
      <c r="D6208" t="s">
        <v>3090</v>
      </c>
      <c r="F6208">
        <v>1</v>
      </c>
      <c r="G6208">
        <v>0</v>
      </c>
      <c r="H6208">
        <v>39.21</v>
      </c>
      <c r="I6208">
        <v>39.21</v>
      </c>
      <c r="K6208"/>
      <c r="N6208" t="s">
        <v>3091</v>
      </c>
      <c r="O6208" t="s">
        <v>3092</v>
      </c>
      <c r="P6208" t="s">
        <v>3093</v>
      </c>
      <c r="R6208" t="s">
        <v>3094</v>
      </c>
    </row>
    <row r="6209" spans="1:18" x14ac:dyDescent="0.25">
      <c r="A6209">
        <v>110603750</v>
      </c>
      <c r="B6209" t="s">
        <v>3089</v>
      </c>
      <c r="D6209" t="s">
        <v>3090</v>
      </c>
      <c r="F6209">
        <v>1</v>
      </c>
      <c r="G6209">
        <v>0</v>
      </c>
      <c r="H6209">
        <v>4.1722222222222198</v>
      </c>
      <c r="I6209">
        <v>4.1722222222222198</v>
      </c>
      <c r="K6209"/>
      <c r="N6209" t="s">
        <v>3091</v>
      </c>
      <c r="O6209" t="s">
        <v>3092</v>
      </c>
      <c r="P6209" t="s">
        <v>3093</v>
      </c>
      <c r="R6209" t="s">
        <v>3094</v>
      </c>
    </row>
    <row r="6210" spans="1:18" x14ac:dyDescent="0.25">
      <c r="A6210">
        <v>110603755</v>
      </c>
      <c r="B6210" t="s">
        <v>3089</v>
      </c>
      <c r="D6210" t="s">
        <v>3090</v>
      </c>
      <c r="F6210">
        <v>1</v>
      </c>
      <c r="G6210">
        <v>0</v>
      </c>
      <c r="H6210">
        <v>0</v>
      </c>
      <c r="I6210">
        <v>0</v>
      </c>
      <c r="K6210"/>
      <c r="N6210" t="s">
        <v>3091</v>
      </c>
      <c r="O6210" t="s">
        <v>3092</v>
      </c>
      <c r="P6210" t="s">
        <v>3093</v>
      </c>
      <c r="R6210" t="s">
        <v>3094</v>
      </c>
    </row>
    <row r="6211" spans="1:18" x14ac:dyDescent="0.25">
      <c r="A6211">
        <v>110604300</v>
      </c>
      <c r="B6211" t="s">
        <v>3089</v>
      </c>
      <c r="D6211" t="s">
        <v>3090</v>
      </c>
      <c r="F6211">
        <v>1</v>
      </c>
      <c r="G6211">
        <v>0</v>
      </c>
      <c r="H6211">
        <v>0</v>
      </c>
      <c r="I6211">
        <v>0</v>
      </c>
      <c r="K6211"/>
      <c r="N6211" t="s">
        <v>3091</v>
      </c>
      <c r="O6211" t="s">
        <v>3092</v>
      </c>
      <c r="P6211" t="s">
        <v>3093</v>
      </c>
      <c r="R6211" t="s">
        <v>3094</v>
      </c>
    </row>
    <row r="6212" spans="1:18" x14ac:dyDescent="0.25">
      <c r="A6212">
        <v>110611200</v>
      </c>
      <c r="B6212" t="s">
        <v>3089</v>
      </c>
      <c r="D6212" t="s">
        <v>3090</v>
      </c>
      <c r="F6212">
        <v>1</v>
      </c>
      <c r="G6212">
        <v>0</v>
      </c>
      <c r="H6212">
        <v>0.09</v>
      </c>
      <c r="I6212">
        <v>0.09</v>
      </c>
      <c r="K6212"/>
      <c r="N6212" t="s">
        <v>3091</v>
      </c>
      <c r="O6212" t="s">
        <v>3092</v>
      </c>
      <c r="P6212" t="s">
        <v>3093</v>
      </c>
      <c r="R6212" t="s">
        <v>3094</v>
      </c>
    </row>
    <row r="6213" spans="1:18" x14ac:dyDescent="0.25">
      <c r="A6213">
        <v>110611500</v>
      </c>
      <c r="B6213" t="s">
        <v>3089</v>
      </c>
      <c r="D6213" t="s">
        <v>3090</v>
      </c>
      <c r="F6213">
        <v>1</v>
      </c>
      <c r="G6213">
        <v>0</v>
      </c>
      <c r="H6213">
        <v>0</v>
      </c>
      <c r="I6213">
        <v>0</v>
      </c>
      <c r="K6213"/>
      <c r="N6213" t="s">
        <v>3091</v>
      </c>
      <c r="O6213" t="s">
        <v>3092</v>
      </c>
      <c r="P6213" t="s">
        <v>3093</v>
      </c>
      <c r="R6213" t="s">
        <v>3094</v>
      </c>
    </row>
    <row r="6214" spans="1:18" x14ac:dyDescent="0.25">
      <c r="A6214">
        <v>110613700</v>
      </c>
      <c r="B6214" t="s">
        <v>3089</v>
      </c>
      <c r="D6214" t="s">
        <v>3090</v>
      </c>
      <c r="F6214">
        <v>1</v>
      </c>
      <c r="G6214">
        <v>0</v>
      </c>
      <c r="H6214">
        <v>0</v>
      </c>
      <c r="I6214"/>
      <c r="K6214"/>
      <c r="N6214" t="s">
        <v>3091</v>
      </c>
      <c r="O6214" t="s">
        <v>3092</v>
      </c>
      <c r="P6214" t="s">
        <v>3093</v>
      </c>
      <c r="R6214" t="s">
        <v>3094</v>
      </c>
    </row>
    <row r="6215" spans="1:18" x14ac:dyDescent="0.25">
      <c r="A6215">
        <v>110613800</v>
      </c>
      <c r="B6215" t="s">
        <v>3089</v>
      </c>
      <c r="D6215" t="s">
        <v>3090</v>
      </c>
      <c r="F6215">
        <v>1</v>
      </c>
      <c r="G6215">
        <v>0</v>
      </c>
      <c r="H6215">
        <v>0</v>
      </c>
      <c r="I6215"/>
      <c r="K6215"/>
      <c r="N6215" t="s">
        <v>3091</v>
      </c>
      <c r="O6215" t="s">
        <v>3092</v>
      </c>
      <c r="P6215" t="s">
        <v>3093</v>
      </c>
      <c r="R6215" t="s">
        <v>3094</v>
      </c>
    </row>
    <row r="6216" spans="1:18" x14ac:dyDescent="0.25">
      <c r="A6216">
        <v>110613900</v>
      </c>
      <c r="B6216" t="s">
        <v>3089</v>
      </c>
      <c r="D6216" t="s">
        <v>3090</v>
      </c>
      <c r="F6216">
        <v>1</v>
      </c>
      <c r="G6216">
        <v>0</v>
      </c>
      <c r="H6216">
        <v>0</v>
      </c>
      <c r="I6216"/>
      <c r="K6216"/>
      <c r="N6216" t="s">
        <v>3091</v>
      </c>
      <c r="O6216" t="s">
        <v>3092</v>
      </c>
      <c r="P6216" t="s">
        <v>3093</v>
      </c>
      <c r="R6216" t="s">
        <v>3094</v>
      </c>
    </row>
    <row r="6217" spans="1:18" x14ac:dyDescent="0.25">
      <c r="A6217">
        <v>110614000</v>
      </c>
      <c r="B6217" t="s">
        <v>3089</v>
      </c>
      <c r="D6217" t="s">
        <v>3090</v>
      </c>
      <c r="F6217">
        <v>1</v>
      </c>
      <c r="G6217">
        <v>0</v>
      </c>
      <c r="H6217">
        <v>0</v>
      </c>
      <c r="I6217"/>
      <c r="K6217"/>
      <c r="N6217" t="s">
        <v>3091</v>
      </c>
      <c r="O6217" t="s">
        <v>3092</v>
      </c>
      <c r="P6217" t="s">
        <v>3093</v>
      </c>
      <c r="R6217" t="s">
        <v>3094</v>
      </c>
    </row>
    <row r="6218" spans="1:18" x14ac:dyDescent="0.25">
      <c r="A6218">
        <v>110701200</v>
      </c>
      <c r="B6218" t="s">
        <v>3089</v>
      </c>
      <c r="D6218" t="s">
        <v>3090</v>
      </c>
      <c r="F6218">
        <v>1</v>
      </c>
      <c r="G6218">
        <v>0</v>
      </c>
      <c r="H6218">
        <v>0</v>
      </c>
      <c r="I6218">
        <v>0</v>
      </c>
      <c r="K6218"/>
      <c r="N6218" t="s">
        <v>3091</v>
      </c>
      <c r="O6218" t="s">
        <v>3092</v>
      </c>
      <c r="P6218" t="s">
        <v>3093</v>
      </c>
      <c r="R6218" t="s">
        <v>3094</v>
      </c>
    </row>
    <row r="6219" spans="1:18" x14ac:dyDescent="0.25">
      <c r="A6219">
        <v>110702000</v>
      </c>
      <c r="B6219" t="s">
        <v>3089</v>
      </c>
      <c r="D6219" t="s">
        <v>3090</v>
      </c>
      <c r="F6219">
        <v>1</v>
      </c>
      <c r="G6219">
        <v>0</v>
      </c>
      <c r="H6219">
        <v>21.93</v>
      </c>
      <c r="I6219">
        <v>21.93</v>
      </c>
      <c r="K6219"/>
      <c r="N6219" t="s">
        <v>3091</v>
      </c>
      <c r="O6219" t="s">
        <v>3092</v>
      </c>
      <c r="P6219" t="s">
        <v>3093</v>
      </c>
      <c r="R6219" t="s">
        <v>3094</v>
      </c>
    </row>
    <row r="6220" spans="1:18" x14ac:dyDescent="0.25">
      <c r="A6220">
        <v>110704200</v>
      </c>
      <c r="B6220" t="s">
        <v>3089</v>
      </c>
      <c r="D6220" t="s">
        <v>3090</v>
      </c>
      <c r="F6220">
        <v>1</v>
      </c>
      <c r="G6220">
        <v>0</v>
      </c>
      <c r="H6220">
        <v>1.506</v>
      </c>
      <c r="I6220">
        <v>1.506</v>
      </c>
      <c r="K6220"/>
      <c r="N6220" t="s">
        <v>3091</v>
      </c>
      <c r="O6220" t="s">
        <v>3092</v>
      </c>
      <c r="P6220" t="s">
        <v>3093</v>
      </c>
      <c r="R6220" t="s">
        <v>3094</v>
      </c>
    </row>
    <row r="6221" spans="1:18" x14ac:dyDescent="0.25">
      <c r="A6221">
        <v>110708100</v>
      </c>
      <c r="B6221" t="s">
        <v>3089</v>
      </c>
      <c r="D6221" t="s">
        <v>3090</v>
      </c>
      <c r="F6221">
        <v>1</v>
      </c>
      <c r="G6221">
        <v>0</v>
      </c>
      <c r="H6221">
        <v>0</v>
      </c>
      <c r="I6221">
        <v>0</v>
      </c>
      <c r="K6221"/>
      <c r="N6221" t="s">
        <v>3091</v>
      </c>
      <c r="O6221" t="s">
        <v>3092</v>
      </c>
      <c r="P6221" t="s">
        <v>3093</v>
      </c>
      <c r="R6221" t="s">
        <v>3094</v>
      </c>
    </row>
    <row r="6222" spans="1:18" x14ac:dyDescent="0.25">
      <c r="A6222">
        <v>110709900</v>
      </c>
      <c r="B6222" t="s">
        <v>3089</v>
      </c>
      <c r="D6222" t="s">
        <v>3090</v>
      </c>
      <c r="F6222">
        <v>1</v>
      </c>
      <c r="G6222">
        <v>0</v>
      </c>
      <c r="H6222">
        <v>2.0699999999999998</v>
      </c>
      <c r="I6222">
        <v>2.0699999999999998</v>
      </c>
      <c r="K6222"/>
      <c r="N6222" t="s">
        <v>3091</v>
      </c>
      <c r="O6222" t="s">
        <v>3092</v>
      </c>
      <c r="P6222" t="s">
        <v>3093</v>
      </c>
      <c r="R6222" t="s">
        <v>3094</v>
      </c>
    </row>
    <row r="6223" spans="1:18" x14ac:dyDescent="0.25">
      <c r="A6223">
        <v>11071002</v>
      </c>
      <c r="B6223" t="s">
        <v>3089</v>
      </c>
      <c r="D6223" t="s">
        <v>3090</v>
      </c>
      <c r="F6223">
        <v>1</v>
      </c>
      <c r="G6223">
        <v>0</v>
      </c>
      <c r="H6223">
        <v>23.1</v>
      </c>
      <c r="I6223">
        <v>23.1</v>
      </c>
      <c r="K6223"/>
      <c r="N6223" t="s">
        <v>3091</v>
      </c>
      <c r="O6223" t="s">
        <v>3092</v>
      </c>
      <c r="P6223" t="s">
        <v>3093</v>
      </c>
      <c r="R6223" t="s">
        <v>3094</v>
      </c>
    </row>
    <row r="6224" spans="1:18" x14ac:dyDescent="0.25">
      <c r="A6224">
        <v>110710400</v>
      </c>
      <c r="B6224" t="s">
        <v>3089</v>
      </c>
      <c r="D6224" t="s">
        <v>3090</v>
      </c>
      <c r="F6224">
        <v>1</v>
      </c>
      <c r="G6224">
        <v>0</v>
      </c>
      <c r="H6224">
        <v>0</v>
      </c>
      <c r="I6224">
        <v>0</v>
      </c>
      <c r="K6224"/>
      <c r="N6224" t="s">
        <v>3091</v>
      </c>
      <c r="O6224" t="s">
        <v>3092</v>
      </c>
      <c r="P6224" t="s">
        <v>3093</v>
      </c>
      <c r="R6224" t="s">
        <v>3094</v>
      </c>
    </row>
    <row r="6225" spans="1:18" x14ac:dyDescent="0.25">
      <c r="A6225">
        <v>110710401</v>
      </c>
      <c r="B6225" t="s">
        <v>3089</v>
      </c>
      <c r="D6225" t="s">
        <v>3090</v>
      </c>
      <c r="F6225">
        <v>1</v>
      </c>
      <c r="G6225">
        <v>0</v>
      </c>
      <c r="H6225">
        <v>7.85</v>
      </c>
      <c r="I6225">
        <v>7.85</v>
      </c>
      <c r="K6225"/>
      <c r="N6225" t="s">
        <v>3091</v>
      </c>
      <c r="O6225" t="s">
        <v>3092</v>
      </c>
      <c r="P6225" t="s">
        <v>3093</v>
      </c>
      <c r="R6225" t="s">
        <v>3094</v>
      </c>
    </row>
    <row r="6226" spans="1:18" x14ac:dyDescent="0.25">
      <c r="A6226">
        <v>110711404</v>
      </c>
      <c r="B6226" t="s">
        <v>3089</v>
      </c>
      <c r="D6226" t="s">
        <v>3090</v>
      </c>
      <c r="F6226">
        <v>1</v>
      </c>
      <c r="G6226">
        <v>0</v>
      </c>
      <c r="H6226">
        <v>0.78555555555555601</v>
      </c>
      <c r="I6226">
        <v>0.78555555555555601</v>
      </c>
      <c r="K6226"/>
      <c r="N6226" t="s">
        <v>3091</v>
      </c>
      <c r="O6226" t="s">
        <v>3092</v>
      </c>
      <c r="P6226" t="s">
        <v>3093</v>
      </c>
      <c r="R6226" t="s">
        <v>3094</v>
      </c>
    </row>
    <row r="6227" spans="1:18" x14ac:dyDescent="0.25">
      <c r="A6227">
        <v>110715800</v>
      </c>
      <c r="B6227" t="s">
        <v>3089</v>
      </c>
      <c r="D6227" t="s">
        <v>3090</v>
      </c>
      <c r="F6227">
        <v>1</v>
      </c>
      <c r="G6227">
        <v>0</v>
      </c>
      <c r="H6227">
        <v>0</v>
      </c>
      <c r="I6227">
        <v>0</v>
      </c>
      <c r="K6227"/>
      <c r="N6227" t="s">
        <v>3091</v>
      </c>
      <c r="O6227" t="s">
        <v>3092</v>
      </c>
      <c r="P6227" t="s">
        <v>3093</v>
      </c>
      <c r="R6227" t="s">
        <v>3094</v>
      </c>
    </row>
    <row r="6228" spans="1:18" x14ac:dyDescent="0.25">
      <c r="A6228">
        <v>110716100</v>
      </c>
      <c r="B6228" t="s">
        <v>3089</v>
      </c>
      <c r="D6228" t="s">
        <v>3090</v>
      </c>
      <c r="F6228">
        <v>1</v>
      </c>
      <c r="G6228">
        <v>0</v>
      </c>
      <c r="H6228">
        <v>55</v>
      </c>
      <c r="I6228">
        <v>55</v>
      </c>
      <c r="K6228"/>
      <c r="N6228" t="s">
        <v>3091</v>
      </c>
      <c r="O6228" t="s">
        <v>3092</v>
      </c>
      <c r="P6228" t="s">
        <v>3093</v>
      </c>
      <c r="R6228" t="s">
        <v>3094</v>
      </c>
    </row>
    <row r="6229" spans="1:18" x14ac:dyDescent="0.25">
      <c r="A6229">
        <v>110716350</v>
      </c>
      <c r="B6229" t="s">
        <v>3089</v>
      </c>
      <c r="D6229" t="s">
        <v>3090</v>
      </c>
      <c r="F6229">
        <v>1</v>
      </c>
      <c r="G6229">
        <v>0</v>
      </c>
      <c r="H6229">
        <v>34.5</v>
      </c>
      <c r="I6229">
        <v>34.5</v>
      </c>
      <c r="K6229"/>
      <c r="N6229" t="s">
        <v>3091</v>
      </c>
      <c r="O6229" t="s">
        <v>3092</v>
      </c>
      <c r="P6229" t="s">
        <v>3093</v>
      </c>
      <c r="R6229" t="s">
        <v>3094</v>
      </c>
    </row>
    <row r="6230" spans="1:18" x14ac:dyDescent="0.25">
      <c r="A6230">
        <v>110716901</v>
      </c>
      <c r="B6230" t="s">
        <v>3089</v>
      </c>
      <c r="D6230" t="s">
        <v>3090</v>
      </c>
      <c r="F6230">
        <v>1</v>
      </c>
      <c r="G6230">
        <v>0</v>
      </c>
      <c r="H6230">
        <v>2.48</v>
      </c>
      <c r="I6230">
        <v>2.48</v>
      </c>
      <c r="K6230"/>
      <c r="N6230" t="s">
        <v>3091</v>
      </c>
      <c r="O6230" t="s">
        <v>3092</v>
      </c>
      <c r="P6230" t="s">
        <v>3093</v>
      </c>
      <c r="R6230" t="s">
        <v>3094</v>
      </c>
    </row>
    <row r="6231" spans="1:18" x14ac:dyDescent="0.25">
      <c r="A6231">
        <v>110717100</v>
      </c>
      <c r="B6231" t="s">
        <v>3089</v>
      </c>
      <c r="D6231" t="s">
        <v>3090</v>
      </c>
      <c r="F6231">
        <v>1</v>
      </c>
      <c r="G6231">
        <v>0</v>
      </c>
      <c r="H6231">
        <v>0</v>
      </c>
      <c r="I6231">
        <v>0</v>
      </c>
      <c r="K6231"/>
      <c r="N6231" t="s">
        <v>3091</v>
      </c>
      <c r="O6231" t="s">
        <v>3092</v>
      </c>
      <c r="P6231" t="s">
        <v>3093</v>
      </c>
      <c r="R6231" t="s">
        <v>3094</v>
      </c>
    </row>
    <row r="6232" spans="1:18" x14ac:dyDescent="0.25">
      <c r="A6232">
        <v>110717700</v>
      </c>
      <c r="B6232" t="s">
        <v>3089</v>
      </c>
      <c r="D6232" t="s">
        <v>3090</v>
      </c>
      <c r="F6232">
        <v>1</v>
      </c>
      <c r="G6232">
        <v>0</v>
      </c>
      <c r="H6232">
        <v>2.48</v>
      </c>
      <c r="I6232">
        <v>2.48</v>
      </c>
      <c r="K6232"/>
      <c r="N6232" t="s">
        <v>3091</v>
      </c>
      <c r="O6232" t="s">
        <v>3092</v>
      </c>
      <c r="P6232" t="s">
        <v>3093</v>
      </c>
      <c r="R6232" t="s">
        <v>3094</v>
      </c>
    </row>
    <row r="6233" spans="1:18" x14ac:dyDescent="0.25">
      <c r="A6233">
        <v>110718300</v>
      </c>
      <c r="B6233" t="s">
        <v>3089</v>
      </c>
      <c r="D6233" t="s">
        <v>3090</v>
      </c>
      <c r="F6233">
        <v>1</v>
      </c>
      <c r="G6233">
        <v>0</v>
      </c>
      <c r="H6233">
        <v>2.0413333333333301</v>
      </c>
      <c r="I6233">
        <v>2.0413333333333301</v>
      </c>
      <c r="K6233"/>
      <c r="N6233" t="s">
        <v>3091</v>
      </c>
      <c r="O6233" t="s">
        <v>3092</v>
      </c>
      <c r="P6233" t="s">
        <v>3093</v>
      </c>
      <c r="R6233" t="s">
        <v>3094</v>
      </c>
    </row>
    <row r="6234" spans="1:18" x14ac:dyDescent="0.25">
      <c r="A6234">
        <v>110718400</v>
      </c>
      <c r="B6234" t="s">
        <v>3089</v>
      </c>
      <c r="D6234" t="s">
        <v>3090</v>
      </c>
      <c r="F6234">
        <v>1</v>
      </c>
      <c r="G6234">
        <v>0</v>
      </c>
      <c r="H6234">
        <v>11.31</v>
      </c>
      <c r="I6234">
        <v>11.31</v>
      </c>
      <c r="K6234"/>
      <c r="N6234" t="s">
        <v>3091</v>
      </c>
      <c r="O6234" t="s">
        <v>3092</v>
      </c>
      <c r="P6234" t="s">
        <v>3093</v>
      </c>
      <c r="R6234" t="s">
        <v>3094</v>
      </c>
    </row>
    <row r="6235" spans="1:18" x14ac:dyDescent="0.25">
      <c r="A6235">
        <v>110718500</v>
      </c>
      <c r="B6235" t="s">
        <v>3089</v>
      </c>
      <c r="D6235" t="s">
        <v>3090</v>
      </c>
      <c r="F6235">
        <v>1</v>
      </c>
      <c r="G6235">
        <v>0</v>
      </c>
      <c r="H6235">
        <v>1.65</v>
      </c>
      <c r="I6235">
        <v>1.65</v>
      </c>
      <c r="K6235"/>
      <c r="N6235" t="s">
        <v>3091</v>
      </c>
      <c r="O6235" t="s">
        <v>3092</v>
      </c>
      <c r="P6235" t="s">
        <v>3093</v>
      </c>
      <c r="R6235" t="s">
        <v>3094</v>
      </c>
    </row>
    <row r="6236" spans="1:18" x14ac:dyDescent="0.25">
      <c r="A6236">
        <v>110718600</v>
      </c>
      <c r="B6236" t="s">
        <v>3089</v>
      </c>
      <c r="D6236" t="s">
        <v>3090</v>
      </c>
      <c r="F6236">
        <v>1</v>
      </c>
      <c r="G6236">
        <v>0</v>
      </c>
      <c r="H6236">
        <v>11.215</v>
      </c>
      <c r="I6236">
        <v>11.215</v>
      </c>
      <c r="K6236"/>
      <c r="N6236" t="s">
        <v>3091</v>
      </c>
      <c r="O6236" t="s">
        <v>3092</v>
      </c>
      <c r="P6236" t="s">
        <v>3093</v>
      </c>
      <c r="R6236" t="s">
        <v>3094</v>
      </c>
    </row>
    <row r="6237" spans="1:18" x14ac:dyDescent="0.25">
      <c r="A6237">
        <v>110722600</v>
      </c>
      <c r="B6237" t="s">
        <v>3089</v>
      </c>
      <c r="D6237" t="s">
        <v>3090</v>
      </c>
      <c r="F6237">
        <v>1</v>
      </c>
      <c r="G6237">
        <v>0</v>
      </c>
      <c r="H6237">
        <v>17.5</v>
      </c>
      <c r="I6237">
        <v>17.5</v>
      </c>
      <c r="K6237"/>
      <c r="N6237" t="s">
        <v>3091</v>
      </c>
      <c r="O6237" t="s">
        <v>3092</v>
      </c>
      <c r="P6237" t="s">
        <v>3093</v>
      </c>
      <c r="R6237" t="s">
        <v>3094</v>
      </c>
    </row>
    <row r="6238" spans="1:18" x14ac:dyDescent="0.25">
      <c r="A6238">
        <v>110722800</v>
      </c>
      <c r="B6238" t="s">
        <v>3089</v>
      </c>
      <c r="D6238" t="s">
        <v>3090</v>
      </c>
      <c r="F6238">
        <v>1</v>
      </c>
      <c r="G6238">
        <v>0</v>
      </c>
      <c r="H6238">
        <v>4.92</v>
      </c>
      <c r="I6238">
        <v>4.92</v>
      </c>
      <c r="K6238"/>
      <c r="N6238" t="s">
        <v>3091</v>
      </c>
      <c r="O6238" t="s">
        <v>3092</v>
      </c>
      <c r="P6238" t="s">
        <v>3093</v>
      </c>
      <c r="R6238" t="s">
        <v>3094</v>
      </c>
    </row>
    <row r="6239" spans="1:18" x14ac:dyDescent="0.25">
      <c r="A6239">
        <v>110722900</v>
      </c>
      <c r="B6239" t="s">
        <v>3089</v>
      </c>
      <c r="D6239" t="s">
        <v>3090</v>
      </c>
      <c r="F6239">
        <v>1</v>
      </c>
      <c r="G6239">
        <v>0</v>
      </c>
      <c r="H6239">
        <v>5.0199999999999996</v>
      </c>
      <c r="I6239">
        <v>5.0199999999999996</v>
      </c>
      <c r="K6239"/>
      <c r="N6239" t="s">
        <v>3091</v>
      </c>
      <c r="O6239" t="s">
        <v>3092</v>
      </c>
      <c r="P6239" t="s">
        <v>3093</v>
      </c>
      <c r="R6239" t="s">
        <v>3094</v>
      </c>
    </row>
    <row r="6240" spans="1:18" x14ac:dyDescent="0.25">
      <c r="A6240">
        <v>110723000</v>
      </c>
      <c r="B6240" t="s">
        <v>3089</v>
      </c>
      <c r="D6240" t="s">
        <v>3090</v>
      </c>
      <c r="F6240">
        <v>1</v>
      </c>
      <c r="G6240">
        <v>0</v>
      </c>
      <c r="H6240">
        <v>16.45</v>
      </c>
      <c r="I6240">
        <v>16.45</v>
      </c>
      <c r="K6240"/>
      <c r="N6240" t="s">
        <v>3091</v>
      </c>
      <c r="O6240" t="s">
        <v>3092</v>
      </c>
      <c r="P6240" t="s">
        <v>3093</v>
      </c>
      <c r="R6240" t="s">
        <v>3094</v>
      </c>
    </row>
    <row r="6241" spans="1:18" x14ac:dyDescent="0.25">
      <c r="A6241">
        <v>110723100</v>
      </c>
      <c r="B6241" t="s">
        <v>3089</v>
      </c>
      <c r="D6241" t="s">
        <v>3090</v>
      </c>
      <c r="F6241">
        <v>1</v>
      </c>
      <c r="G6241">
        <v>0</v>
      </c>
      <c r="H6241">
        <v>0</v>
      </c>
      <c r="I6241">
        <v>0</v>
      </c>
      <c r="K6241"/>
      <c r="N6241" t="s">
        <v>3091</v>
      </c>
      <c r="O6241" t="s">
        <v>3092</v>
      </c>
      <c r="P6241" t="s">
        <v>3093</v>
      </c>
      <c r="R6241" t="s">
        <v>3094</v>
      </c>
    </row>
    <row r="6242" spans="1:18" x14ac:dyDescent="0.25">
      <c r="A6242">
        <v>11073100</v>
      </c>
      <c r="B6242" t="s">
        <v>3089</v>
      </c>
      <c r="D6242" t="s">
        <v>3090</v>
      </c>
      <c r="F6242">
        <v>1</v>
      </c>
      <c r="G6242">
        <v>0</v>
      </c>
      <c r="H6242">
        <v>7.4</v>
      </c>
      <c r="I6242">
        <v>7.4</v>
      </c>
      <c r="K6242"/>
      <c r="N6242" t="s">
        <v>3091</v>
      </c>
      <c r="O6242" t="s">
        <v>3092</v>
      </c>
      <c r="P6242" t="s">
        <v>3093</v>
      </c>
      <c r="R6242" t="s">
        <v>3094</v>
      </c>
    </row>
    <row r="6243" spans="1:18" x14ac:dyDescent="0.25">
      <c r="A6243">
        <v>110801100</v>
      </c>
      <c r="B6243" t="s">
        <v>3089</v>
      </c>
      <c r="D6243" t="s">
        <v>3090</v>
      </c>
      <c r="F6243">
        <v>1</v>
      </c>
      <c r="G6243">
        <v>0</v>
      </c>
      <c r="H6243">
        <v>4.6882716049382704</v>
      </c>
      <c r="I6243">
        <v>4.6882716049382704</v>
      </c>
      <c r="K6243"/>
      <c r="N6243" t="s">
        <v>3091</v>
      </c>
      <c r="O6243" t="s">
        <v>3092</v>
      </c>
      <c r="P6243" t="s">
        <v>3093</v>
      </c>
      <c r="R6243" t="s">
        <v>3094</v>
      </c>
    </row>
    <row r="6244" spans="1:18" x14ac:dyDescent="0.25">
      <c r="A6244">
        <v>110802700</v>
      </c>
      <c r="B6244" t="s">
        <v>3089</v>
      </c>
      <c r="D6244" t="s">
        <v>3090</v>
      </c>
      <c r="F6244">
        <v>1</v>
      </c>
      <c r="G6244">
        <v>0</v>
      </c>
      <c r="H6244">
        <v>0</v>
      </c>
      <c r="I6244">
        <v>0</v>
      </c>
      <c r="K6244"/>
      <c r="N6244" t="s">
        <v>3091</v>
      </c>
      <c r="O6244" t="s">
        <v>3092</v>
      </c>
      <c r="P6244" t="s">
        <v>3093</v>
      </c>
      <c r="R6244" t="s">
        <v>3094</v>
      </c>
    </row>
    <row r="6245" spans="1:18" x14ac:dyDescent="0.25">
      <c r="A6245">
        <v>110802900</v>
      </c>
      <c r="B6245" t="s">
        <v>3089</v>
      </c>
      <c r="D6245" t="s">
        <v>3090</v>
      </c>
      <c r="F6245">
        <v>1</v>
      </c>
      <c r="G6245">
        <v>0</v>
      </c>
      <c r="H6245">
        <v>2.2935294117647</v>
      </c>
      <c r="I6245">
        <v>2.2935294117647</v>
      </c>
      <c r="K6245"/>
      <c r="N6245" t="s">
        <v>3091</v>
      </c>
      <c r="O6245" t="s">
        <v>3092</v>
      </c>
      <c r="P6245" t="s">
        <v>3093</v>
      </c>
      <c r="R6245" t="s">
        <v>3094</v>
      </c>
    </row>
    <row r="6246" spans="1:18" x14ac:dyDescent="0.25">
      <c r="A6246">
        <v>110803210</v>
      </c>
      <c r="B6246" t="s">
        <v>3089</v>
      </c>
      <c r="D6246" t="s">
        <v>3090</v>
      </c>
      <c r="F6246">
        <v>1</v>
      </c>
      <c r="G6246">
        <v>0</v>
      </c>
      <c r="H6246">
        <v>87.44</v>
      </c>
      <c r="I6246">
        <v>87.44</v>
      </c>
      <c r="K6246"/>
      <c r="N6246" t="s">
        <v>3091</v>
      </c>
      <c r="O6246" t="s">
        <v>3092</v>
      </c>
      <c r="P6246" t="s">
        <v>3093</v>
      </c>
      <c r="R6246" t="s">
        <v>3094</v>
      </c>
    </row>
    <row r="6247" spans="1:18" x14ac:dyDescent="0.25">
      <c r="A6247">
        <v>110804100</v>
      </c>
      <c r="B6247" t="s">
        <v>3089</v>
      </c>
      <c r="D6247" t="s">
        <v>3090</v>
      </c>
      <c r="F6247">
        <v>1</v>
      </c>
      <c r="G6247">
        <v>0</v>
      </c>
      <c r="H6247">
        <v>8.61</v>
      </c>
      <c r="I6247">
        <v>8.61</v>
      </c>
      <c r="K6247"/>
      <c r="N6247" t="s">
        <v>3091</v>
      </c>
      <c r="O6247" t="s">
        <v>3092</v>
      </c>
      <c r="P6247" t="s">
        <v>3093</v>
      </c>
      <c r="R6247" t="s">
        <v>3094</v>
      </c>
    </row>
    <row r="6248" spans="1:18" x14ac:dyDescent="0.25">
      <c r="A6248">
        <v>110807400</v>
      </c>
      <c r="B6248" t="s">
        <v>3089</v>
      </c>
      <c r="D6248" t="s">
        <v>3090</v>
      </c>
      <c r="F6248">
        <v>1</v>
      </c>
      <c r="G6248">
        <v>0</v>
      </c>
      <c r="H6248">
        <v>0</v>
      </c>
      <c r="I6248"/>
      <c r="K6248"/>
      <c r="N6248" t="s">
        <v>3091</v>
      </c>
      <c r="O6248" t="s">
        <v>3092</v>
      </c>
      <c r="P6248" t="s">
        <v>3093</v>
      </c>
      <c r="R6248" t="s">
        <v>3094</v>
      </c>
    </row>
    <row r="6249" spans="1:18" x14ac:dyDescent="0.25">
      <c r="A6249">
        <v>111000250</v>
      </c>
      <c r="B6249" t="s">
        <v>3089</v>
      </c>
      <c r="D6249" t="s">
        <v>3090</v>
      </c>
      <c r="F6249">
        <v>1</v>
      </c>
      <c r="G6249">
        <v>0</v>
      </c>
      <c r="H6249">
        <v>2.4365999999999999</v>
      </c>
      <c r="I6249">
        <v>2.4365999999999999</v>
      </c>
      <c r="K6249"/>
      <c r="N6249" t="s">
        <v>3091</v>
      </c>
      <c r="O6249" t="s">
        <v>3092</v>
      </c>
      <c r="P6249" t="s">
        <v>3093</v>
      </c>
      <c r="R6249" t="s">
        <v>3094</v>
      </c>
    </row>
    <row r="6250" spans="1:18" x14ac:dyDescent="0.25">
      <c r="A6250">
        <v>111000300</v>
      </c>
      <c r="B6250" t="s">
        <v>3089</v>
      </c>
      <c r="D6250" t="s">
        <v>3090</v>
      </c>
      <c r="F6250">
        <v>1</v>
      </c>
      <c r="G6250">
        <v>0</v>
      </c>
      <c r="H6250">
        <v>7.7</v>
      </c>
      <c r="I6250">
        <v>7.7</v>
      </c>
      <c r="K6250"/>
      <c r="N6250" t="s">
        <v>3091</v>
      </c>
      <c r="O6250" t="s">
        <v>3092</v>
      </c>
      <c r="P6250" t="s">
        <v>3093</v>
      </c>
      <c r="R6250" t="s">
        <v>3094</v>
      </c>
    </row>
    <row r="6251" spans="1:18" x14ac:dyDescent="0.25">
      <c r="A6251">
        <v>111001800</v>
      </c>
      <c r="B6251" t="s">
        <v>3089</v>
      </c>
      <c r="D6251" t="s">
        <v>3090</v>
      </c>
      <c r="F6251">
        <v>1</v>
      </c>
      <c r="G6251">
        <v>0</v>
      </c>
      <c r="H6251">
        <v>9.3200000000000005E-2</v>
      </c>
      <c r="I6251">
        <v>9.3200000000000005E-2</v>
      </c>
      <c r="K6251"/>
      <c r="N6251" t="s">
        <v>3091</v>
      </c>
      <c r="O6251" t="s">
        <v>3092</v>
      </c>
      <c r="P6251" t="s">
        <v>3093</v>
      </c>
      <c r="R6251" t="s">
        <v>3094</v>
      </c>
    </row>
    <row r="6252" spans="1:18" x14ac:dyDescent="0.25">
      <c r="A6252">
        <v>111002700</v>
      </c>
      <c r="B6252" t="s">
        <v>3089</v>
      </c>
      <c r="D6252" t="s">
        <v>3090</v>
      </c>
      <c r="F6252">
        <v>1</v>
      </c>
      <c r="G6252">
        <v>0</v>
      </c>
      <c r="H6252">
        <v>0</v>
      </c>
      <c r="I6252">
        <v>0</v>
      </c>
      <c r="K6252"/>
      <c r="N6252" t="s">
        <v>3091</v>
      </c>
      <c r="O6252" t="s">
        <v>3092</v>
      </c>
      <c r="P6252" t="s">
        <v>3093</v>
      </c>
      <c r="R6252" t="s">
        <v>3094</v>
      </c>
    </row>
    <row r="6253" spans="1:18" x14ac:dyDescent="0.25">
      <c r="A6253">
        <v>111002800</v>
      </c>
      <c r="B6253" t="s">
        <v>3089</v>
      </c>
      <c r="D6253" t="s">
        <v>3090</v>
      </c>
      <c r="F6253">
        <v>1</v>
      </c>
      <c r="G6253">
        <v>0</v>
      </c>
      <c r="H6253">
        <v>3.5</v>
      </c>
      <c r="I6253">
        <v>3.5</v>
      </c>
      <c r="K6253"/>
      <c r="N6253" t="s">
        <v>3091</v>
      </c>
      <c r="O6253" t="s">
        <v>3092</v>
      </c>
      <c r="P6253" t="s">
        <v>3093</v>
      </c>
      <c r="R6253" t="s">
        <v>3094</v>
      </c>
    </row>
    <row r="6254" spans="1:18" x14ac:dyDescent="0.25">
      <c r="A6254">
        <v>111100100</v>
      </c>
      <c r="B6254" t="s">
        <v>3089</v>
      </c>
      <c r="D6254" t="s">
        <v>3090</v>
      </c>
      <c r="F6254">
        <v>1</v>
      </c>
      <c r="G6254">
        <v>0</v>
      </c>
      <c r="H6254">
        <v>0.86350000000000005</v>
      </c>
      <c r="I6254">
        <v>0.86350000000000005</v>
      </c>
      <c r="K6254"/>
      <c r="N6254" t="s">
        <v>3091</v>
      </c>
      <c r="O6254" t="s">
        <v>3092</v>
      </c>
      <c r="P6254" t="s">
        <v>3093</v>
      </c>
      <c r="R6254" t="s">
        <v>3094</v>
      </c>
    </row>
    <row r="6255" spans="1:18" x14ac:dyDescent="0.25">
      <c r="A6255">
        <v>111100200</v>
      </c>
      <c r="B6255" t="s">
        <v>3089</v>
      </c>
      <c r="D6255" t="s">
        <v>3090</v>
      </c>
      <c r="F6255">
        <v>1</v>
      </c>
      <c r="G6255">
        <v>0</v>
      </c>
      <c r="H6255">
        <v>0.55000000000000004</v>
      </c>
      <c r="I6255">
        <v>0.55000000000000004</v>
      </c>
      <c r="K6255"/>
      <c r="N6255" t="s">
        <v>3091</v>
      </c>
      <c r="O6255" t="s">
        <v>3092</v>
      </c>
      <c r="P6255" t="s">
        <v>3093</v>
      </c>
      <c r="R6255" t="s">
        <v>3094</v>
      </c>
    </row>
    <row r="6256" spans="1:18" x14ac:dyDescent="0.25">
      <c r="A6256">
        <v>111100203</v>
      </c>
      <c r="B6256" t="s">
        <v>3089</v>
      </c>
      <c r="D6256" t="s">
        <v>3090</v>
      </c>
      <c r="F6256">
        <v>1</v>
      </c>
      <c r="G6256">
        <v>0</v>
      </c>
      <c r="H6256">
        <v>0.92100000000000004</v>
      </c>
      <c r="I6256">
        <v>0.92100000000000004</v>
      </c>
      <c r="K6256"/>
      <c r="N6256" t="s">
        <v>3091</v>
      </c>
      <c r="O6256" t="s">
        <v>3092</v>
      </c>
      <c r="P6256" t="s">
        <v>3093</v>
      </c>
      <c r="R6256" t="s">
        <v>3094</v>
      </c>
    </row>
    <row r="6257" spans="1:18" x14ac:dyDescent="0.25">
      <c r="A6257">
        <v>111100205</v>
      </c>
      <c r="B6257" t="s">
        <v>3089</v>
      </c>
      <c r="D6257" t="s">
        <v>3090</v>
      </c>
      <c r="F6257">
        <v>1</v>
      </c>
      <c r="G6257">
        <v>0</v>
      </c>
      <c r="H6257">
        <v>0.496</v>
      </c>
      <c r="I6257">
        <v>0.496</v>
      </c>
      <c r="K6257"/>
      <c r="N6257" t="s">
        <v>3091</v>
      </c>
      <c r="O6257" t="s">
        <v>3092</v>
      </c>
      <c r="P6257" t="s">
        <v>3093</v>
      </c>
      <c r="R6257" t="s">
        <v>3094</v>
      </c>
    </row>
    <row r="6258" spans="1:18" x14ac:dyDescent="0.25">
      <c r="A6258">
        <v>111100300</v>
      </c>
      <c r="B6258" t="s">
        <v>3089</v>
      </c>
      <c r="D6258" t="s">
        <v>3090</v>
      </c>
      <c r="F6258">
        <v>1</v>
      </c>
      <c r="G6258">
        <v>0</v>
      </c>
      <c r="H6258">
        <v>2.0699999999999998</v>
      </c>
      <c r="I6258">
        <v>2.0699999999999998</v>
      </c>
      <c r="K6258"/>
      <c r="N6258" t="s">
        <v>3091</v>
      </c>
      <c r="O6258" t="s">
        <v>3092</v>
      </c>
      <c r="P6258" t="s">
        <v>3093</v>
      </c>
      <c r="R6258" t="s">
        <v>3094</v>
      </c>
    </row>
    <row r="6259" spans="1:18" x14ac:dyDescent="0.25">
      <c r="A6259">
        <v>111101000</v>
      </c>
      <c r="B6259" t="s">
        <v>3089</v>
      </c>
      <c r="D6259" t="s">
        <v>3090</v>
      </c>
      <c r="F6259">
        <v>1</v>
      </c>
      <c r="G6259">
        <v>0</v>
      </c>
      <c r="H6259">
        <v>2.0266666666666699</v>
      </c>
      <c r="I6259">
        <v>2.0266666666666699</v>
      </c>
      <c r="K6259"/>
      <c r="N6259" t="s">
        <v>3091</v>
      </c>
      <c r="O6259" t="s">
        <v>3092</v>
      </c>
      <c r="P6259" t="s">
        <v>3093</v>
      </c>
      <c r="R6259" t="s">
        <v>3094</v>
      </c>
    </row>
    <row r="6260" spans="1:18" x14ac:dyDescent="0.25">
      <c r="A6260">
        <v>111101400</v>
      </c>
      <c r="B6260" t="s">
        <v>3089</v>
      </c>
      <c r="D6260" t="s">
        <v>3090</v>
      </c>
      <c r="F6260">
        <v>1</v>
      </c>
      <c r="G6260">
        <v>0</v>
      </c>
      <c r="H6260">
        <v>0</v>
      </c>
      <c r="I6260">
        <v>0</v>
      </c>
      <c r="K6260"/>
      <c r="N6260" t="s">
        <v>3091</v>
      </c>
      <c r="O6260" t="s">
        <v>3092</v>
      </c>
      <c r="P6260" t="s">
        <v>3093</v>
      </c>
      <c r="R6260" t="s">
        <v>3094</v>
      </c>
    </row>
    <row r="6261" spans="1:18" x14ac:dyDescent="0.25">
      <c r="A6261">
        <v>111102800</v>
      </c>
      <c r="B6261" t="s">
        <v>3089</v>
      </c>
      <c r="D6261" t="s">
        <v>3090</v>
      </c>
      <c r="F6261">
        <v>1</v>
      </c>
      <c r="G6261">
        <v>0</v>
      </c>
      <c r="H6261">
        <v>1.44</v>
      </c>
      <c r="I6261">
        <v>1.44</v>
      </c>
      <c r="K6261"/>
      <c r="N6261" t="s">
        <v>3091</v>
      </c>
      <c r="O6261" t="s">
        <v>3092</v>
      </c>
      <c r="P6261" t="s">
        <v>3093</v>
      </c>
      <c r="R6261" t="s">
        <v>3094</v>
      </c>
    </row>
    <row r="6262" spans="1:18" x14ac:dyDescent="0.25">
      <c r="A6262">
        <v>111103100</v>
      </c>
      <c r="B6262" t="s">
        <v>3089</v>
      </c>
      <c r="D6262" t="s">
        <v>3090</v>
      </c>
      <c r="F6262">
        <v>1</v>
      </c>
      <c r="G6262">
        <v>0</v>
      </c>
      <c r="H6262">
        <v>0.58277777777777795</v>
      </c>
      <c r="I6262">
        <v>0.58277777777777795</v>
      </c>
      <c r="K6262"/>
      <c r="N6262" t="s">
        <v>3091</v>
      </c>
      <c r="O6262" t="s">
        <v>3092</v>
      </c>
      <c r="P6262" t="s">
        <v>3093</v>
      </c>
      <c r="R6262" t="s">
        <v>3094</v>
      </c>
    </row>
    <row r="6263" spans="1:18" x14ac:dyDescent="0.25">
      <c r="A6263">
        <v>111104900</v>
      </c>
      <c r="B6263" t="s">
        <v>3089</v>
      </c>
      <c r="D6263" t="s">
        <v>3090</v>
      </c>
      <c r="F6263">
        <v>1</v>
      </c>
      <c r="G6263">
        <v>0</v>
      </c>
      <c r="H6263">
        <v>9.33</v>
      </c>
      <c r="I6263">
        <v>9.33</v>
      </c>
      <c r="K6263"/>
      <c r="N6263" t="s">
        <v>3091</v>
      </c>
      <c r="O6263" t="s">
        <v>3092</v>
      </c>
      <c r="P6263" t="s">
        <v>3093</v>
      </c>
      <c r="R6263" t="s">
        <v>3094</v>
      </c>
    </row>
    <row r="6264" spans="1:18" x14ac:dyDescent="0.25">
      <c r="A6264">
        <v>111105000</v>
      </c>
      <c r="B6264" t="s">
        <v>3089</v>
      </c>
      <c r="D6264" t="s">
        <v>3090</v>
      </c>
      <c r="F6264">
        <v>1</v>
      </c>
      <c r="G6264">
        <v>0</v>
      </c>
      <c r="H6264">
        <v>0.99</v>
      </c>
      <c r="I6264">
        <v>0.99</v>
      </c>
      <c r="K6264"/>
      <c r="N6264" t="s">
        <v>3091</v>
      </c>
      <c r="O6264" t="s">
        <v>3092</v>
      </c>
      <c r="P6264" t="s">
        <v>3093</v>
      </c>
      <c r="R6264" t="s">
        <v>3094</v>
      </c>
    </row>
    <row r="6265" spans="1:18" x14ac:dyDescent="0.25">
      <c r="A6265">
        <v>111200100</v>
      </c>
      <c r="B6265" t="s">
        <v>3089</v>
      </c>
      <c r="D6265" t="s">
        <v>3090</v>
      </c>
      <c r="F6265">
        <v>1</v>
      </c>
      <c r="G6265">
        <v>0</v>
      </c>
      <c r="H6265">
        <v>0</v>
      </c>
      <c r="I6265">
        <v>0</v>
      </c>
      <c r="K6265"/>
      <c r="N6265" t="s">
        <v>3091</v>
      </c>
      <c r="O6265" t="s">
        <v>3092</v>
      </c>
      <c r="P6265" t="s">
        <v>3093</v>
      </c>
      <c r="R6265" t="s">
        <v>3094</v>
      </c>
    </row>
    <row r="6266" spans="1:18" x14ac:dyDescent="0.25">
      <c r="A6266">
        <v>111201200</v>
      </c>
      <c r="B6266" t="s">
        <v>3089</v>
      </c>
      <c r="D6266" t="s">
        <v>3090</v>
      </c>
      <c r="F6266">
        <v>1</v>
      </c>
      <c r="G6266">
        <v>0</v>
      </c>
      <c r="H6266">
        <v>0</v>
      </c>
      <c r="I6266">
        <v>0</v>
      </c>
      <c r="K6266"/>
      <c r="N6266" t="s">
        <v>3091</v>
      </c>
      <c r="O6266" t="s">
        <v>3092</v>
      </c>
      <c r="P6266" t="s">
        <v>3093</v>
      </c>
      <c r="R6266" t="s">
        <v>3094</v>
      </c>
    </row>
    <row r="6267" spans="1:18" x14ac:dyDescent="0.25">
      <c r="A6267">
        <v>111201700</v>
      </c>
      <c r="B6267" t="s">
        <v>3089</v>
      </c>
      <c r="D6267" t="s">
        <v>3090</v>
      </c>
      <c r="F6267">
        <v>1</v>
      </c>
      <c r="G6267">
        <v>0</v>
      </c>
      <c r="H6267">
        <v>0.62755555555555498</v>
      </c>
      <c r="I6267">
        <v>0.62755555555555498</v>
      </c>
      <c r="K6267"/>
      <c r="N6267" t="s">
        <v>3091</v>
      </c>
      <c r="O6267" t="s">
        <v>3092</v>
      </c>
      <c r="P6267" t="s">
        <v>3093</v>
      </c>
      <c r="R6267" t="s">
        <v>3094</v>
      </c>
    </row>
    <row r="6268" spans="1:18" x14ac:dyDescent="0.25">
      <c r="A6268">
        <v>111203100</v>
      </c>
      <c r="B6268" t="s">
        <v>3089</v>
      </c>
      <c r="D6268" t="s">
        <v>3090</v>
      </c>
      <c r="F6268">
        <v>1</v>
      </c>
      <c r="G6268">
        <v>0</v>
      </c>
      <c r="H6268">
        <v>0</v>
      </c>
      <c r="I6268">
        <v>0</v>
      </c>
      <c r="K6268"/>
      <c r="N6268" t="s">
        <v>3091</v>
      </c>
      <c r="O6268" t="s">
        <v>3092</v>
      </c>
      <c r="P6268" t="s">
        <v>3093</v>
      </c>
      <c r="R6268" t="s">
        <v>3094</v>
      </c>
    </row>
    <row r="6269" spans="1:18" x14ac:dyDescent="0.25">
      <c r="A6269">
        <v>111300800</v>
      </c>
      <c r="B6269" t="s">
        <v>3089</v>
      </c>
      <c r="D6269" t="s">
        <v>3090</v>
      </c>
      <c r="F6269">
        <v>1</v>
      </c>
      <c r="G6269">
        <v>0</v>
      </c>
      <c r="H6269">
        <v>0</v>
      </c>
      <c r="I6269"/>
      <c r="K6269"/>
      <c r="N6269" t="s">
        <v>3091</v>
      </c>
      <c r="O6269" t="s">
        <v>3092</v>
      </c>
      <c r="P6269" t="s">
        <v>3093</v>
      </c>
      <c r="R6269" t="s">
        <v>3094</v>
      </c>
    </row>
    <row r="6270" spans="1:18" x14ac:dyDescent="0.25">
      <c r="A6270">
        <v>120000500</v>
      </c>
      <c r="B6270" t="s">
        <v>3089</v>
      </c>
      <c r="D6270" t="s">
        <v>3090</v>
      </c>
      <c r="F6270">
        <v>1</v>
      </c>
      <c r="G6270">
        <v>0</v>
      </c>
      <c r="H6270">
        <v>0</v>
      </c>
      <c r="I6270"/>
      <c r="K6270"/>
      <c r="N6270" t="s">
        <v>3091</v>
      </c>
      <c r="O6270" t="s">
        <v>3092</v>
      </c>
      <c r="P6270" t="s">
        <v>3093</v>
      </c>
      <c r="R6270" t="s">
        <v>3094</v>
      </c>
    </row>
    <row r="6271" spans="1:18" x14ac:dyDescent="0.25">
      <c r="A6271">
        <v>120001700</v>
      </c>
      <c r="B6271" t="s">
        <v>3089</v>
      </c>
      <c r="D6271" t="s">
        <v>3090</v>
      </c>
      <c r="F6271">
        <v>1</v>
      </c>
      <c r="G6271">
        <v>0</v>
      </c>
      <c r="H6271">
        <v>1.14916666666667</v>
      </c>
      <c r="I6271">
        <v>1.14916666666667</v>
      </c>
      <c r="K6271"/>
      <c r="N6271" t="s">
        <v>3091</v>
      </c>
      <c r="O6271" t="s">
        <v>3092</v>
      </c>
      <c r="P6271" t="s">
        <v>3093</v>
      </c>
      <c r="R6271" t="s">
        <v>3094</v>
      </c>
    </row>
    <row r="6272" spans="1:18" x14ac:dyDescent="0.25">
      <c r="A6272">
        <v>120003600</v>
      </c>
      <c r="B6272" t="s">
        <v>3089</v>
      </c>
      <c r="D6272" t="s">
        <v>3090</v>
      </c>
      <c r="F6272">
        <v>1</v>
      </c>
      <c r="G6272">
        <v>0</v>
      </c>
      <c r="H6272">
        <v>0.37</v>
      </c>
      <c r="I6272">
        <v>0.37</v>
      </c>
      <c r="K6272"/>
      <c r="N6272" t="s">
        <v>3091</v>
      </c>
      <c r="O6272" t="s">
        <v>3092</v>
      </c>
      <c r="P6272" t="s">
        <v>3093</v>
      </c>
      <c r="R6272" t="s">
        <v>3094</v>
      </c>
    </row>
    <row r="6273" spans="1:18" x14ac:dyDescent="0.25">
      <c r="A6273">
        <v>120100500</v>
      </c>
      <c r="B6273" t="s">
        <v>3089</v>
      </c>
      <c r="D6273" t="s">
        <v>3090</v>
      </c>
      <c r="F6273">
        <v>1</v>
      </c>
      <c r="G6273">
        <v>0</v>
      </c>
      <c r="H6273">
        <v>3.4449999999999998</v>
      </c>
      <c r="I6273">
        <v>3.4449999999999998</v>
      </c>
      <c r="K6273"/>
      <c r="N6273" t="s">
        <v>3091</v>
      </c>
      <c r="O6273" t="s">
        <v>3092</v>
      </c>
      <c r="P6273" t="s">
        <v>3093</v>
      </c>
      <c r="R6273" t="s">
        <v>3094</v>
      </c>
    </row>
    <row r="6274" spans="1:18" x14ac:dyDescent="0.25">
      <c r="A6274">
        <v>120104300</v>
      </c>
      <c r="B6274" t="s">
        <v>3089</v>
      </c>
      <c r="D6274" t="s">
        <v>3090</v>
      </c>
      <c r="F6274">
        <v>1</v>
      </c>
      <c r="G6274">
        <v>0</v>
      </c>
      <c r="H6274">
        <v>0.20549999999999999</v>
      </c>
      <c r="I6274">
        <v>0.20549999999999999</v>
      </c>
      <c r="K6274"/>
      <c r="N6274" t="s">
        <v>3091</v>
      </c>
      <c r="O6274" t="s">
        <v>3092</v>
      </c>
      <c r="P6274" t="s">
        <v>3093</v>
      </c>
      <c r="R6274" t="s">
        <v>3094</v>
      </c>
    </row>
    <row r="6275" spans="1:18" x14ac:dyDescent="0.25">
      <c r="A6275">
        <v>120104700</v>
      </c>
      <c r="B6275" t="s">
        <v>3089</v>
      </c>
      <c r="D6275" t="s">
        <v>3090</v>
      </c>
      <c r="F6275">
        <v>1</v>
      </c>
      <c r="G6275">
        <v>0</v>
      </c>
      <c r="H6275">
        <v>150.29</v>
      </c>
      <c r="I6275">
        <v>150.29</v>
      </c>
      <c r="K6275"/>
      <c r="N6275" t="s">
        <v>3091</v>
      </c>
      <c r="O6275" t="s">
        <v>3092</v>
      </c>
      <c r="P6275" t="s">
        <v>3093</v>
      </c>
      <c r="R6275" t="s">
        <v>3094</v>
      </c>
    </row>
    <row r="6276" spans="1:18" x14ac:dyDescent="0.25">
      <c r="A6276">
        <v>120106200</v>
      </c>
      <c r="B6276" t="s">
        <v>3089</v>
      </c>
      <c r="D6276" t="s">
        <v>3090</v>
      </c>
      <c r="F6276">
        <v>1</v>
      </c>
      <c r="G6276">
        <v>0</v>
      </c>
      <c r="H6276">
        <v>0</v>
      </c>
      <c r="I6276">
        <v>0</v>
      </c>
      <c r="K6276"/>
      <c r="N6276" t="s">
        <v>3091</v>
      </c>
      <c r="O6276" t="s">
        <v>3092</v>
      </c>
      <c r="P6276" t="s">
        <v>3093</v>
      </c>
      <c r="R6276" t="s">
        <v>3094</v>
      </c>
    </row>
    <row r="6277" spans="1:18" x14ac:dyDescent="0.25">
      <c r="A6277">
        <v>120200100</v>
      </c>
      <c r="B6277" t="s">
        <v>3089</v>
      </c>
      <c r="D6277" t="s">
        <v>3090</v>
      </c>
      <c r="F6277">
        <v>1</v>
      </c>
      <c r="G6277">
        <v>0</v>
      </c>
      <c r="H6277">
        <v>2.89</v>
      </c>
      <c r="I6277">
        <v>2.89</v>
      </c>
      <c r="K6277"/>
      <c r="N6277" t="s">
        <v>3091</v>
      </c>
      <c r="O6277" t="s">
        <v>3092</v>
      </c>
      <c r="P6277" t="s">
        <v>3093</v>
      </c>
      <c r="R6277" t="s">
        <v>3094</v>
      </c>
    </row>
    <row r="6278" spans="1:18" x14ac:dyDescent="0.25">
      <c r="A6278">
        <v>120200400</v>
      </c>
      <c r="B6278" t="s">
        <v>3089</v>
      </c>
      <c r="D6278" t="s">
        <v>3090</v>
      </c>
      <c r="F6278">
        <v>1</v>
      </c>
      <c r="G6278">
        <v>0</v>
      </c>
      <c r="H6278">
        <v>6.0724999999999998</v>
      </c>
      <c r="I6278">
        <v>6.0724999999999998</v>
      </c>
      <c r="K6278"/>
      <c r="N6278" t="s">
        <v>3091</v>
      </c>
      <c r="O6278" t="s">
        <v>3092</v>
      </c>
      <c r="P6278" t="s">
        <v>3093</v>
      </c>
      <c r="R6278" t="s">
        <v>3094</v>
      </c>
    </row>
    <row r="6279" spans="1:18" x14ac:dyDescent="0.25">
      <c r="A6279">
        <v>120200500</v>
      </c>
      <c r="B6279" t="s">
        <v>3089</v>
      </c>
      <c r="D6279" t="s">
        <v>3090</v>
      </c>
      <c r="F6279">
        <v>1</v>
      </c>
      <c r="G6279">
        <v>0</v>
      </c>
      <c r="H6279">
        <v>8.26</v>
      </c>
      <c r="I6279">
        <v>8.26</v>
      </c>
      <c r="K6279"/>
      <c r="N6279" t="s">
        <v>3091</v>
      </c>
      <c r="O6279" t="s">
        <v>3092</v>
      </c>
      <c r="P6279" t="s">
        <v>3093</v>
      </c>
      <c r="R6279" t="s">
        <v>3094</v>
      </c>
    </row>
    <row r="6280" spans="1:18" x14ac:dyDescent="0.25">
      <c r="A6280">
        <v>120200550</v>
      </c>
      <c r="B6280" t="s">
        <v>3089</v>
      </c>
      <c r="D6280" t="s">
        <v>3090</v>
      </c>
      <c r="F6280">
        <v>1</v>
      </c>
      <c r="G6280">
        <v>0</v>
      </c>
      <c r="H6280">
        <v>6.68</v>
      </c>
      <c r="I6280">
        <v>6.68</v>
      </c>
      <c r="K6280"/>
      <c r="N6280" t="s">
        <v>3091</v>
      </c>
      <c r="O6280" t="s">
        <v>3092</v>
      </c>
      <c r="P6280" t="s">
        <v>3093</v>
      </c>
      <c r="R6280" t="s">
        <v>3094</v>
      </c>
    </row>
    <row r="6281" spans="1:18" x14ac:dyDescent="0.25">
      <c r="A6281">
        <v>120200600</v>
      </c>
      <c r="B6281" t="s">
        <v>3089</v>
      </c>
      <c r="D6281" t="s">
        <v>3090</v>
      </c>
      <c r="F6281">
        <v>1</v>
      </c>
      <c r="G6281">
        <v>0</v>
      </c>
      <c r="H6281">
        <v>0.69</v>
      </c>
      <c r="I6281">
        <v>0.69</v>
      </c>
      <c r="K6281"/>
      <c r="N6281" t="s">
        <v>3091</v>
      </c>
      <c r="O6281" t="s">
        <v>3092</v>
      </c>
      <c r="P6281" t="s">
        <v>3093</v>
      </c>
      <c r="R6281" t="s">
        <v>3094</v>
      </c>
    </row>
    <row r="6282" spans="1:18" x14ac:dyDescent="0.25">
      <c r="A6282">
        <v>120200700</v>
      </c>
      <c r="B6282" t="s">
        <v>3089</v>
      </c>
      <c r="D6282" t="s">
        <v>3090</v>
      </c>
      <c r="F6282">
        <v>1</v>
      </c>
      <c r="G6282">
        <v>0</v>
      </c>
      <c r="H6282">
        <v>0.91400000000000003</v>
      </c>
      <c r="I6282">
        <v>0.91400000000000003</v>
      </c>
      <c r="K6282"/>
      <c r="N6282" t="s">
        <v>3091</v>
      </c>
      <c r="O6282" t="s">
        <v>3092</v>
      </c>
      <c r="P6282" t="s">
        <v>3093</v>
      </c>
      <c r="R6282" t="s">
        <v>3094</v>
      </c>
    </row>
    <row r="6283" spans="1:18" x14ac:dyDescent="0.25">
      <c r="A6283">
        <v>120200800</v>
      </c>
      <c r="B6283" t="s">
        <v>3089</v>
      </c>
      <c r="D6283" t="s">
        <v>3090</v>
      </c>
      <c r="F6283">
        <v>1</v>
      </c>
      <c r="G6283">
        <v>0</v>
      </c>
      <c r="H6283">
        <v>0.60750000000000004</v>
      </c>
      <c r="I6283">
        <v>0.60750000000000004</v>
      </c>
      <c r="K6283"/>
      <c r="N6283" t="s">
        <v>3091</v>
      </c>
      <c r="O6283" t="s">
        <v>3092</v>
      </c>
      <c r="P6283" t="s">
        <v>3093</v>
      </c>
      <c r="R6283" t="s">
        <v>3094</v>
      </c>
    </row>
    <row r="6284" spans="1:18" x14ac:dyDescent="0.25">
      <c r="A6284">
        <v>120201000</v>
      </c>
      <c r="B6284" t="s">
        <v>3089</v>
      </c>
      <c r="D6284" t="s">
        <v>3090</v>
      </c>
      <c r="F6284">
        <v>1</v>
      </c>
      <c r="G6284">
        <v>0</v>
      </c>
      <c r="H6284">
        <v>0</v>
      </c>
      <c r="I6284">
        <v>0</v>
      </c>
      <c r="K6284"/>
      <c r="N6284" t="s">
        <v>3091</v>
      </c>
      <c r="O6284" t="s">
        <v>3092</v>
      </c>
      <c r="P6284" t="s">
        <v>3093</v>
      </c>
      <c r="R6284" t="s">
        <v>3094</v>
      </c>
    </row>
    <row r="6285" spans="1:18" x14ac:dyDescent="0.25">
      <c r="A6285">
        <v>120201100</v>
      </c>
      <c r="B6285" t="s">
        <v>3089</v>
      </c>
      <c r="D6285" t="s">
        <v>3090</v>
      </c>
      <c r="F6285">
        <v>1</v>
      </c>
      <c r="G6285">
        <v>0</v>
      </c>
      <c r="H6285">
        <v>0</v>
      </c>
      <c r="I6285">
        <v>0</v>
      </c>
      <c r="K6285"/>
      <c r="N6285" t="s">
        <v>3091</v>
      </c>
      <c r="O6285" t="s">
        <v>3092</v>
      </c>
      <c r="P6285" t="s">
        <v>3093</v>
      </c>
      <c r="R6285" t="s">
        <v>3094</v>
      </c>
    </row>
    <row r="6286" spans="1:18" x14ac:dyDescent="0.25">
      <c r="A6286">
        <v>120201200</v>
      </c>
      <c r="B6286" t="s">
        <v>3089</v>
      </c>
      <c r="D6286" t="s">
        <v>3090</v>
      </c>
      <c r="F6286">
        <v>1</v>
      </c>
      <c r="G6286">
        <v>0</v>
      </c>
      <c r="H6286">
        <v>0.76</v>
      </c>
      <c r="I6286">
        <v>0.76</v>
      </c>
      <c r="K6286"/>
      <c r="N6286" t="s">
        <v>3091</v>
      </c>
      <c r="O6286" t="s">
        <v>3092</v>
      </c>
      <c r="P6286" t="s">
        <v>3093</v>
      </c>
      <c r="R6286" t="s">
        <v>3094</v>
      </c>
    </row>
    <row r="6287" spans="1:18" x14ac:dyDescent="0.25">
      <c r="A6287">
        <v>120201300</v>
      </c>
      <c r="B6287" t="s">
        <v>3089</v>
      </c>
      <c r="D6287" t="s">
        <v>3090</v>
      </c>
      <c r="F6287">
        <v>1</v>
      </c>
      <c r="G6287">
        <v>0</v>
      </c>
      <c r="H6287">
        <v>1.2233333333333301</v>
      </c>
      <c r="I6287">
        <v>1.2233333333333301</v>
      </c>
      <c r="K6287"/>
      <c r="N6287" t="s">
        <v>3091</v>
      </c>
      <c r="O6287" t="s">
        <v>3092</v>
      </c>
      <c r="P6287" t="s">
        <v>3093</v>
      </c>
      <c r="R6287" t="s">
        <v>3094</v>
      </c>
    </row>
    <row r="6288" spans="1:18" x14ac:dyDescent="0.25">
      <c r="A6288">
        <v>120201400</v>
      </c>
      <c r="B6288" t="s">
        <v>3089</v>
      </c>
      <c r="D6288" t="s">
        <v>3090</v>
      </c>
      <c r="F6288">
        <v>1</v>
      </c>
      <c r="G6288">
        <v>0</v>
      </c>
      <c r="H6288">
        <v>1.4</v>
      </c>
      <c r="I6288">
        <v>1.4</v>
      </c>
      <c r="K6288"/>
      <c r="N6288" t="s">
        <v>3091</v>
      </c>
      <c r="O6288" t="s">
        <v>3092</v>
      </c>
      <c r="P6288" t="s">
        <v>3093</v>
      </c>
      <c r="R6288" t="s">
        <v>3094</v>
      </c>
    </row>
    <row r="6289" spans="1:18" x14ac:dyDescent="0.25">
      <c r="A6289">
        <v>120201500</v>
      </c>
      <c r="B6289" t="s">
        <v>3089</v>
      </c>
      <c r="D6289" t="s">
        <v>3090</v>
      </c>
      <c r="F6289">
        <v>1</v>
      </c>
      <c r="G6289">
        <v>0</v>
      </c>
      <c r="H6289">
        <v>0</v>
      </c>
      <c r="I6289">
        <v>0</v>
      </c>
      <c r="K6289"/>
      <c r="N6289" t="s">
        <v>3091</v>
      </c>
      <c r="O6289" t="s">
        <v>3092</v>
      </c>
      <c r="P6289" t="s">
        <v>3093</v>
      </c>
      <c r="R6289" t="s">
        <v>3094</v>
      </c>
    </row>
    <row r="6290" spans="1:18" x14ac:dyDescent="0.25">
      <c r="A6290">
        <v>120201700</v>
      </c>
      <c r="B6290" t="s">
        <v>3089</v>
      </c>
      <c r="D6290" t="s">
        <v>3090</v>
      </c>
      <c r="F6290">
        <v>1</v>
      </c>
      <c r="G6290">
        <v>0</v>
      </c>
      <c r="H6290">
        <v>2.6683333333333299</v>
      </c>
      <c r="I6290">
        <v>2.6683333333333299</v>
      </c>
      <c r="K6290"/>
      <c r="N6290" t="s">
        <v>3091</v>
      </c>
      <c r="O6290" t="s">
        <v>3092</v>
      </c>
      <c r="P6290" t="s">
        <v>3093</v>
      </c>
      <c r="R6290" t="s">
        <v>3094</v>
      </c>
    </row>
    <row r="6291" spans="1:18" x14ac:dyDescent="0.25">
      <c r="A6291">
        <v>120201701</v>
      </c>
      <c r="B6291" t="s">
        <v>3089</v>
      </c>
      <c r="D6291" t="s">
        <v>3090</v>
      </c>
      <c r="F6291">
        <v>1</v>
      </c>
      <c r="G6291">
        <v>0</v>
      </c>
      <c r="H6291">
        <v>0</v>
      </c>
      <c r="I6291">
        <v>0</v>
      </c>
      <c r="K6291"/>
      <c r="N6291" t="s">
        <v>3091</v>
      </c>
      <c r="O6291" t="s">
        <v>3092</v>
      </c>
      <c r="P6291" t="s">
        <v>3093</v>
      </c>
      <c r="R6291" t="s">
        <v>3094</v>
      </c>
    </row>
    <row r="6292" spans="1:18" x14ac:dyDescent="0.25">
      <c r="A6292">
        <v>120201800</v>
      </c>
      <c r="B6292" t="s">
        <v>3089</v>
      </c>
      <c r="D6292" t="s">
        <v>3090</v>
      </c>
      <c r="F6292">
        <v>1</v>
      </c>
      <c r="G6292">
        <v>0</v>
      </c>
      <c r="H6292">
        <v>0</v>
      </c>
      <c r="I6292">
        <v>0</v>
      </c>
      <c r="K6292"/>
      <c r="N6292" t="s">
        <v>3091</v>
      </c>
      <c r="O6292" t="s">
        <v>3092</v>
      </c>
      <c r="P6292" t="s">
        <v>3093</v>
      </c>
      <c r="R6292" t="s">
        <v>3094</v>
      </c>
    </row>
    <row r="6293" spans="1:18" x14ac:dyDescent="0.25">
      <c r="A6293">
        <v>120202000</v>
      </c>
      <c r="B6293" t="s">
        <v>3089</v>
      </c>
      <c r="D6293" t="s">
        <v>3090</v>
      </c>
      <c r="F6293">
        <v>1</v>
      </c>
      <c r="G6293">
        <v>0</v>
      </c>
      <c r="H6293">
        <v>0</v>
      </c>
      <c r="I6293">
        <v>0</v>
      </c>
      <c r="K6293"/>
      <c r="N6293" t="s">
        <v>3091</v>
      </c>
      <c r="O6293" t="s">
        <v>3092</v>
      </c>
      <c r="P6293" t="s">
        <v>3093</v>
      </c>
      <c r="R6293" t="s">
        <v>3094</v>
      </c>
    </row>
    <row r="6294" spans="1:18" x14ac:dyDescent="0.25">
      <c r="A6294">
        <v>120202400</v>
      </c>
      <c r="B6294" t="s">
        <v>3089</v>
      </c>
      <c r="D6294" t="s">
        <v>3090</v>
      </c>
      <c r="F6294">
        <v>1</v>
      </c>
      <c r="G6294">
        <v>0</v>
      </c>
      <c r="H6294">
        <v>5.95</v>
      </c>
      <c r="I6294">
        <v>5.95</v>
      </c>
      <c r="K6294"/>
      <c r="N6294" t="s">
        <v>3091</v>
      </c>
      <c r="O6294" t="s">
        <v>3092</v>
      </c>
      <c r="P6294" t="s">
        <v>3093</v>
      </c>
      <c r="R6294" t="s">
        <v>3094</v>
      </c>
    </row>
    <row r="6295" spans="1:18" x14ac:dyDescent="0.25">
      <c r="A6295">
        <v>120202501</v>
      </c>
      <c r="B6295" t="s">
        <v>3089</v>
      </c>
      <c r="D6295" t="s">
        <v>3090</v>
      </c>
      <c r="F6295">
        <v>1</v>
      </c>
      <c r="G6295">
        <v>0</v>
      </c>
      <c r="H6295">
        <v>1.02</v>
      </c>
      <c r="I6295">
        <v>1.02</v>
      </c>
      <c r="K6295"/>
      <c r="N6295" t="s">
        <v>3091</v>
      </c>
      <c r="O6295" t="s">
        <v>3092</v>
      </c>
      <c r="P6295" t="s">
        <v>3093</v>
      </c>
      <c r="R6295" t="s">
        <v>3094</v>
      </c>
    </row>
    <row r="6296" spans="1:18" x14ac:dyDescent="0.25">
      <c r="A6296">
        <v>120202602</v>
      </c>
      <c r="B6296" t="s">
        <v>3089</v>
      </c>
      <c r="D6296" t="s">
        <v>3090</v>
      </c>
      <c r="F6296">
        <v>1</v>
      </c>
      <c r="G6296">
        <v>0</v>
      </c>
      <c r="H6296">
        <v>12.025</v>
      </c>
      <c r="I6296">
        <v>12.025</v>
      </c>
      <c r="K6296"/>
      <c r="N6296" t="s">
        <v>3091</v>
      </c>
      <c r="O6296" t="s">
        <v>3092</v>
      </c>
      <c r="P6296" t="s">
        <v>3093</v>
      </c>
      <c r="R6296" t="s">
        <v>3094</v>
      </c>
    </row>
    <row r="6297" spans="1:18" x14ac:dyDescent="0.25">
      <c r="A6297">
        <v>120204250</v>
      </c>
      <c r="B6297" t="s">
        <v>3089</v>
      </c>
      <c r="D6297" t="s">
        <v>3090</v>
      </c>
      <c r="F6297">
        <v>1</v>
      </c>
      <c r="G6297">
        <v>0</v>
      </c>
      <c r="H6297">
        <v>0</v>
      </c>
      <c r="I6297">
        <v>0</v>
      </c>
      <c r="K6297"/>
      <c r="N6297" t="s">
        <v>3091</v>
      </c>
      <c r="O6297" t="s">
        <v>3092</v>
      </c>
      <c r="P6297" t="s">
        <v>3093</v>
      </c>
      <c r="R6297" t="s">
        <v>3094</v>
      </c>
    </row>
    <row r="6298" spans="1:18" x14ac:dyDescent="0.25">
      <c r="A6298">
        <v>120204600</v>
      </c>
      <c r="B6298" t="s">
        <v>3089</v>
      </c>
      <c r="D6298" t="s">
        <v>3090</v>
      </c>
      <c r="F6298">
        <v>1</v>
      </c>
      <c r="G6298">
        <v>0</v>
      </c>
      <c r="H6298">
        <v>15.295</v>
      </c>
      <c r="I6298">
        <v>15.295</v>
      </c>
      <c r="K6298"/>
      <c r="N6298" t="s">
        <v>3091</v>
      </c>
      <c r="O6298" t="s">
        <v>3092</v>
      </c>
      <c r="P6298" t="s">
        <v>3093</v>
      </c>
      <c r="R6298" t="s">
        <v>3094</v>
      </c>
    </row>
    <row r="6299" spans="1:18" x14ac:dyDescent="0.25">
      <c r="A6299">
        <v>120300100</v>
      </c>
      <c r="B6299" t="s">
        <v>3089</v>
      </c>
      <c r="D6299" t="s">
        <v>3090</v>
      </c>
      <c r="F6299">
        <v>1</v>
      </c>
      <c r="G6299">
        <v>0</v>
      </c>
      <c r="H6299">
        <v>0</v>
      </c>
      <c r="I6299">
        <v>0</v>
      </c>
      <c r="K6299"/>
      <c r="N6299" t="s">
        <v>3091</v>
      </c>
      <c r="O6299" t="s">
        <v>3092</v>
      </c>
      <c r="P6299" t="s">
        <v>3093</v>
      </c>
      <c r="R6299" t="s">
        <v>3094</v>
      </c>
    </row>
    <row r="6300" spans="1:18" x14ac:dyDescent="0.25">
      <c r="A6300">
        <v>120300500</v>
      </c>
      <c r="B6300" t="s">
        <v>3089</v>
      </c>
      <c r="D6300" t="s">
        <v>3090</v>
      </c>
      <c r="F6300">
        <v>1</v>
      </c>
      <c r="G6300">
        <v>0</v>
      </c>
      <c r="H6300">
        <v>63.94</v>
      </c>
      <c r="I6300">
        <v>63.94</v>
      </c>
      <c r="K6300"/>
      <c r="N6300" t="s">
        <v>3091</v>
      </c>
      <c r="O6300" t="s">
        <v>3092</v>
      </c>
      <c r="P6300" t="s">
        <v>3093</v>
      </c>
      <c r="R6300" t="s">
        <v>3094</v>
      </c>
    </row>
    <row r="6301" spans="1:18" x14ac:dyDescent="0.25">
      <c r="A6301">
        <v>120300600</v>
      </c>
      <c r="B6301" t="s">
        <v>3089</v>
      </c>
      <c r="D6301" t="s">
        <v>3090</v>
      </c>
      <c r="F6301">
        <v>1</v>
      </c>
      <c r="G6301">
        <v>0</v>
      </c>
      <c r="H6301">
        <v>0</v>
      </c>
      <c r="I6301">
        <v>0</v>
      </c>
      <c r="K6301"/>
      <c r="N6301" t="s">
        <v>3091</v>
      </c>
      <c r="O6301" t="s">
        <v>3092</v>
      </c>
      <c r="P6301" t="s">
        <v>3093</v>
      </c>
      <c r="R6301" t="s">
        <v>3094</v>
      </c>
    </row>
    <row r="6302" spans="1:18" x14ac:dyDescent="0.25">
      <c r="A6302">
        <v>120301000</v>
      </c>
      <c r="B6302" t="s">
        <v>3089</v>
      </c>
      <c r="D6302" t="s">
        <v>3090</v>
      </c>
      <c r="F6302">
        <v>1</v>
      </c>
      <c r="G6302">
        <v>0</v>
      </c>
      <c r="H6302">
        <v>0</v>
      </c>
      <c r="I6302">
        <v>0</v>
      </c>
      <c r="K6302"/>
      <c r="N6302" t="s">
        <v>3091</v>
      </c>
      <c r="O6302" t="s">
        <v>3092</v>
      </c>
      <c r="P6302" t="s">
        <v>3093</v>
      </c>
      <c r="R6302" t="s">
        <v>3094</v>
      </c>
    </row>
    <row r="6303" spans="1:18" x14ac:dyDescent="0.25">
      <c r="A6303">
        <v>120301100</v>
      </c>
      <c r="B6303" t="s">
        <v>3089</v>
      </c>
      <c r="D6303" t="s">
        <v>3090</v>
      </c>
      <c r="F6303">
        <v>1</v>
      </c>
      <c r="G6303">
        <v>0</v>
      </c>
      <c r="H6303">
        <v>1.57</v>
      </c>
      <c r="I6303">
        <v>1.57</v>
      </c>
      <c r="K6303"/>
      <c r="N6303" t="s">
        <v>3091</v>
      </c>
      <c r="O6303" t="s">
        <v>3092</v>
      </c>
      <c r="P6303" t="s">
        <v>3093</v>
      </c>
      <c r="R6303" t="s">
        <v>3094</v>
      </c>
    </row>
    <row r="6304" spans="1:18" x14ac:dyDescent="0.25">
      <c r="A6304">
        <v>120301300</v>
      </c>
      <c r="B6304" t="s">
        <v>3089</v>
      </c>
      <c r="D6304" t="s">
        <v>3090</v>
      </c>
      <c r="F6304">
        <v>1</v>
      </c>
      <c r="G6304">
        <v>0</v>
      </c>
      <c r="H6304">
        <v>1.8</v>
      </c>
      <c r="I6304">
        <v>1.8</v>
      </c>
      <c r="K6304"/>
      <c r="N6304" t="s">
        <v>3091</v>
      </c>
      <c r="O6304" t="s">
        <v>3092</v>
      </c>
      <c r="P6304" t="s">
        <v>3093</v>
      </c>
      <c r="R6304" t="s">
        <v>3094</v>
      </c>
    </row>
    <row r="6305" spans="1:18" x14ac:dyDescent="0.25">
      <c r="A6305">
        <v>120301500</v>
      </c>
      <c r="B6305" t="s">
        <v>3089</v>
      </c>
      <c r="D6305" t="s">
        <v>3090</v>
      </c>
      <c r="F6305">
        <v>1</v>
      </c>
      <c r="G6305">
        <v>0</v>
      </c>
      <c r="H6305">
        <v>4.3</v>
      </c>
      <c r="I6305">
        <v>4.3</v>
      </c>
      <c r="K6305"/>
      <c r="N6305" t="s">
        <v>3091</v>
      </c>
      <c r="O6305" t="s">
        <v>3092</v>
      </c>
      <c r="P6305" t="s">
        <v>3093</v>
      </c>
      <c r="R6305" t="s">
        <v>3094</v>
      </c>
    </row>
    <row r="6306" spans="1:18" x14ac:dyDescent="0.25">
      <c r="A6306">
        <v>120301900</v>
      </c>
      <c r="B6306" t="s">
        <v>3089</v>
      </c>
      <c r="D6306" t="s">
        <v>3090</v>
      </c>
      <c r="F6306">
        <v>1</v>
      </c>
      <c r="G6306">
        <v>0</v>
      </c>
      <c r="H6306">
        <v>2.12</v>
      </c>
      <c r="I6306">
        <v>2.12</v>
      </c>
      <c r="K6306"/>
      <c r="N6306" t="s">
        <v>3091</v>
      </c>
      <c r="O6306" t="s">
        <v>3092</v>
      </c>
      <c r="P6306" t="s">
        <v>3093</v>
      </c>
      <c r="R6306" t="s">
        <v>3094</v>
      </c>
    </row>
    <row r="6307" spans="1:18" x14ac:dyDescent="0.25">
      <c r="A6307">
        <v>120301901</v>
      </c>
      <c r="B6307" t="s">
        <v>3089</v>
      </c>
      <c r="D6307" t="s">
        <v>3090</v>
      </c>
      <c r="F6307">
        <v>1</v>
      </c>
      <c r="G6307">
        <v>0</v>
      </c>
      <c r="H6307">
        <v>1.26</v>
      </c>
      <c r="I6307">
        <v>1.26</v>
      </c>
      <c r="K6307"/>
      <c r="N6307" t="s">
        <v>3091</v>
      </c>
      <c r="O6307" t="s">
        <v>3092</v>
      </c>
      <c r="P6307" t="s">
        <v>3093</v>
      </c>
      <c r="R6307" t="s">
        <v>3094</v>
      </c>
    </row>
    <row r="6308" spans="1:18" x14ac:dyDescent="0.25">
      <c r="A6308">
        <v>120302300</v>
      </c>
      <c r="B6308" t="s">
        <v>3089</v>
      </c>
      <c r="D6308" t="s">
        <v>3090</v>
      </c>
      <c r="F6308">
        <v>1</v>
      </c>
      <c r="G6308">
        <v>0</v>
      </c>
      <c r="H6308">
        <v>7.9166666666666599</v>
      </c>
      <c r="I6308">
        <v>7.9166666666666599</v>
      </c>
      <c r="K6308"/>
      <c r="N6308" t="s">
        <v>3091</v>
      </c>
      <c r="O6308" t="s">
        <v>3092</v>
      </c>
      <c r="P6308" t="s">
        <v>3093</v>
      </c>
      <c r="R6308" t="s">
        <v>3094</v>
      </c>
    </row>
    <row r="6309" spans="1:18" x14ac:dyDescent="0.25">
      <c r="A6309">
        <v>120303600</v>
      </c>
      <c r="B6309" t="s">
        <v>3089</v>
      </c>
      <c r="D6309" t="s">
        <v>3090</v>
      </c>
      <c r="F6309">
        <v>1</v>
      </c>
      <c r="G6309">
        <v>0</v>
      </c>
      <c r="H6309">
        <v>4.3949999999999996</v>
      </c>
      <c r="I6309">
        <v>4.3949999999999996</v>
      </c>
      <c r="K6309"/>
      <c r="N6309" t="s">
        <v>3091</v>
      </c>
      <c r="O6309" t="s">
        <v>3092</v>
      </c>
      <c r="P6309" t="s">
        <v>3093</v>
      </c>
      <c r="R6309" t="s">
        <v>3094</v>
      </c>
    </row>
    <row r="6310" spans="1:18" x14ac:dyDescent="0.25">
      <c r="A6310">
        <v>120303900</v>
      </c>
      <c r="B6310" t="s">
        <v>3089</v>
      </c>
      <c r="D6310" t="s">
        <v>3090</v>
      </c>
      <c r="F6310">
        <v>1</v>
      </c>
      <c r="G6310">
        <v>0</v>
      </c>
      <c r="H6310">
        <v>0</v>
      </c>
      <c r="I6310"/>
      <c r="K6310"/>
      <c r="N6310" t="s">
        <v>3091</v>
      </c>
      <c r="O6310" t="s">
        <v>3092</v>
      </c>
      <c r="P6310" t="s">
        <v>3093</v>
      </c>
      <c r="R6310" t="s">
        <v>3094</v>
      </c>
    </row>
    <row r="6311" spans="1:18" x14ac:dyDescent="0.25">
      <c r="A6311">
        <v>120309100</v>
      </c>
      <c r="B6311" t="s">
        <v>3089</v>
      </c>
      <c r="D6311" t="s">
        <v>3090</v>
      </c>
      <c r="F6311">
        <v>1</v>
      </c>
      <c r="G6311">
        <v>0</v>
      </c>
      <c r="H6311">
        <v>7.2404999999999999</v>
      </c>
      <c r="I6311">
        <v>7.2404999999999999</v>
      </c>
      <c r="K6311"/>
      <c r="N6311" t="s">
        <v>3091</v>
      </c>
      <c r="O6311" t="s">
        <v>3092</v>
      </c>
      <c r="P6311" t="s">
        <v>3093</v>
      </c>
      <c r="R6311" t="s">
        <v>3094</v>
      </c>
    </row>
    <row r="6312" spans="1:18" x14ac:dyDescent="0.25">
      <c r="A6312">
        <v>120309200</v>
      </c>
      <c r="B6312" t="s">
        <v>3089</v>
      </c>
      <c r="D6312" t="s">
        <v>3090</v>
      </c>
      <c r="F6312">
        <v>1</v>
      </c>
      <c r="G6312">
        <v>0</v>
      </c>
      <c r="H6312">
        <v>3.93</v>
      </c>
      <c r="I6312">
        <v>3.93</v>
      </c>
      <c r="K6312"/>
      <c r="N6312" t="s">
        <v>3091</v>
      </c>
      <c r="O6312" t="s">
        <v>3092</v>
      </c>
      <c r="P6312" t="s">
        <v>3093</v>
      </c>
      <c r="R6312" t="s">
        <v>3094</v>
      </c>
    </row>
    <row r="6313" spans="1:18" x14ac:dyDescent="0.25">
      <c r="A6313">
        <v>120309300</v>
      </c>
      <c r="B6313" t="s">
        <v>3089</v>
      </c>
      <c r="D6313" t="s">
        <v>3090</v>
      </c>
      <c r="F6313">
        <v>1</v>
      </c>
      <c r="G6313">
        <v>0</v>
      </c>
      <c r="H6313">
        <v>38.5</v>
      </c>
      <c r="I6313">
        <v>38.5</v>
      </c>
      <c r="K6313"/>
      <c r="N6313" t="s">
        <v>3091</v>
      </c>
      <c r="O6313" t="s">
        <v>3092</v>
      </c>
      <c r="P6313" t="s">
        <v>3093</v>
      </c>
      <c r="R6313" t="s">
        <v>3094</v>
      </c>
    </row>
    <row r="6314" spans="1:18" x14ac:dyDescent="0.25">
      <c r="A6314">
        <v>120400100</v>
      </c>
      <c r="B6314" t="s">
        <v>3089</v>
      </c>
      <c r="D6314" t="s">
        <v>3090</v>
      </c>
      <c r="F6314">
        <v>1</v>
      </c>
      <c r="G6314">
        <v>0</v>
      </c>
      <c r="H6314">
        <v>0</v>
      </c>
      <c r="I6314">
        <v>0</v>
      </c>
      <c r="K6314"/>
      <c r="N6314" t="s">
        <v>3091</v>
      </c>
      <c r="O6314" t="s">
        <v>3092</v>
      </c>
      <c r="P6314" t="s">
        <v>3093</v>
      </c>
      <c r="R6314" t="s">
        <v>3094</v>
      </c>
    </row>
    <row r="6315" spans="1:18" x14ac:dyDescent="0.25">
      <c r="A6315">
        <v>120400400</v>
      </c>
      <c r="B6315" t="s">
        <v>3089</v>
      </c>
      <c r="D6315" t="s">
        <v>3090</v>
      </c>
      <c r="F6315">
        <v>1</v>
      </c>
      <c r="G6315">
        <v>0</v>
      </c>
      <c r="H6315">
        <v>1.038</v>
      </c>
      <c r="I6315">
        <v>1.038</v>
      </c>
      <c r="K6315"/>
      <c r="N6315" t="s">
        <v>3091</v>
      </c>
      <c r="O6315" t="s">
        <v>3092</v>
      </c>
      <c r="P6315" t="s">
        <v>3093</v>
      </c>
      <c r="R6315" t="s">
        <v>3094</v>
      </c>
    </row>
    <row r="6316" spans="1:18" x14ac:dyDescent="0.25">
      <c r="A6316">
        <v>120400800</v>
      </c>
      <c r="B6316" t="s">
        <v>3089</v>
      </c>
      <c r="D6316" t="s">
        <v>3090</v>
      </c>
      <c r="F6316">
        <v>1</v>
      </c>
      <c r="G6316">
        <v>0</v>
      </c>
      <c r="H6316">
        <v>0</v>
      </c>
      <c r="I6316">
        <v>0</v>
      </c>
      <c r="K6316"/>
      <c r="N6316" t="s">
        <v>3091</v>
      </c>
      <c r="O6316" t="s">
        <v>3092</v>
      </c>
      <c r="P6316" t="s">
        <v>3093</v>
      </c>
      <c r="R6316" t="s">
        <v>3094</v>
      </c>
    </row>
    <row r="6317" spans="1:18" x14ac:dyDescent="0.25">
      <c r="A6317">
        <v>120401200</v>
      </c>
      <c r="B6317" t="s">
        <v>3089</v>
      </c>
      <c r="D6317" t="s">
        <v>3090</v>
      </c>
      <c r="F6317">
        <v>1</v>
      </c>
      <c r="G6317">
        <v>0</v>
      </c>
      <c r="H6317">
        <v>2.5609999999999902</v>
      </c>
      <c r="I6317">
        <v>2.5609999999999902</v>
      </c>
      <c r="K6317"/>
      <c r="N6317" t="s">
        <v>3091</v>
      </c>
      <c r="O6317" t="s">
        <v>3092</v>
      </c>
      <c r="P6317" t="s">
        <v>3093</v>
      </c>
      <c r="R6317" t="s">
        <v>3094</v>
      </c>
    </row>
    <row r="6318" spans="1:18" x14ac:dyDescent="0.25">
      <c r="A6318">
        <v>120401300</v>
      </c>
      <c r="B6318" t="s">
        <v>3089</v>
      </c>
      <c r="D6318" t="s">
        <v>3090</v>
      </c>
      <c r="F6318">
        <v>1</v>
      </c>
      <c r="G6318">
        <v>0</v>
      </c>
      <c r="H6318">
        <v>0</v>
      </c>
      <c r="I6318">
        <v>0</v>
      </c>
      <c r="K6318"/>
      <c r="N6318" t="s">
        <v>3091</v>
      </c>
      <c r="O6318" t="s">
        <v>3092</v>
      </c>
      <c r="P6318" t="s">
        <v>3093</v>
      </c>
      <c r="R6318" t="s">
        <v>3094</v>
      </c>
    </row>
    <row r="6319" spans="1:18" x14ac:dyDescent="0.25">
      <c r="A6319">
        <v>120401700</v>
      </c>
      <c r="B6319" t="s">
        <v>3089</v>
      </c>
      <c r="D6319" t="s">
        <v>3090</v>
      </c>
      <c r="F6319">
        <v>1</v>
      </c>
      <c r="G6319">
        <v>0</v>
      </c>
      <c r="H6319">
        <v>0.66166666666666696</v>
      </c>
      <c r="I6319">
        <v>0.66166666666666696</v>
      </c>
      <c r="K6319"/>
      <c r="N6319" t="s">
        <v>3091</v>
      </c>
      <c r="O6319" t="s">
        <v>3092</v>
      </c>
      <c r="P6319" t="s">
        <v>3093</v>
      </c>
      <c r="R6319" t="s">
        <v>3094</v>
      </c>
    </row>
    <row r="6320" spans="1:18" x14ac:dyDescent="0.25">
      <c r="A6320">
        <v>120402000</v>
      </c>
      <c r="B6320" t="s">
        <v>3089</v>
      </c>
      <c r="D6320" t="s">
        <v>3090</v>
      </c>
      <c r="F6320">
        <v>1</v>
      </c>
      <c r="G6320">
        <v>0</v>
      </c>
      <c r="H6320">
        <v>0</v>
      </c>
      <c r="I6320">
        <v>0</v>
      </c>
      <c r="K6320"/>
      <c r="N6320" t="s">
        <v>3091</v>
      </c>
      <c r="O6320" t="s">
        <v>3092</v>
      </c>
      <c r="P6320" t="s">
        <v>3093</v>
      </c>
      <c r="R6320" t="s">
        <v>3094</v>
      </c>
    </row>
    <row r="6321" spans="1:18" x14ac:dyDescent="0.25">
      <c r="A6321">
        <v>120402600</v>
      </c>
      <c r="B6321" t="s">
        <v>3089</v>
      </c>
      <c r="D6321" t="s">
        <v>3090</v>
      </c>
      <c r="F6321">
        <v>1</v>
      </c>
      <c r="G6321">
        <v>0</v>
      </c>
      <c r="H6321">
        <v>0</v>
      </c>
      <c r="I6321">
        <v>0</v>
      </c>
      <c r="K6321"/>
      <c r="N6321" t="s">
        <v>3091</v>
      </c>
      <c r="O6321" t="s">
        <v>3092</v>
      </c>
      <c r="P6321" t="s">
        <v>3093</v>
      </c>
      <c r="R6321" t="s">
        <v>3094</v>
      </c>
    </row>
    <row r="6322" spans="1:18" x14ac:dyDescent="0.25">
      <c r="A6322">
        <v>120403200</v>
      </c>
      <c r="B6322" t="s">
        <v>3089</v>
      </c>
      <c r="D6322" t="s">
        <v>3090</v>
      </c>
      <c r="F6322">
        <v>1</v>
      </c>
      <c r="G6322">
        <v>0</v>
      </c>
      <c r="H6322">
        <v>6.6483333333333299</v>
      </c>
      <c r="I6322">
        <v>6.6483333333333299</v>
      </c>
      <c r="K6322"/>
      <c r="N6322" t="s">
        <v>3091</v>
      </c>
      <c r="O6322" t="s">
        <v>3092</v>
      </c>
      <c r="P6322" t="s">
        <v>3093</v>
      </c>
      <c r="R6322" t="s">
        <v>3094</v>
      </c>
    </row>
    <row r="6323" spans="1:18" x14ac:dyDescent="0.25">
      <c r="A6323">
        <v>120403202</v>
      </c>
      <c r="B6323" t="s">
        <v>3089</v>
      </c>
      <c r="D6323" t="s">
        <v>3090</v>
      </c>
      <c r="F6323">
        <v>1</v>
      </c>
      <c r="G6323">
        <v>0</v>
      </c>
      <c r="H6323">
        <v>0</v>
      </c>
      <c r="I6323"/>
      <c r="K6323"/>
      <c r="N6323" t="s">
        <v>3091</v>
      </c>
      <c r="O6323" t="s">
        <v>3092</v>
      </c>
      <c r="P6323" t="s">
        <v>3093</v>
      </c>
      <c r="R6323" t="s">
        <v>3094</v>
      </c>
    </row>
    <row r="6324" spans="1:18" x14ac:dyDescent="0.25">
      <c r="A6324">
        <v>120408100</v>
      </c>
      <c r="B6324" t="s">
        <v>3089</v>
      </c>
      <c r="D6324" t="s">
        <v>3090</v>
      </c>
      <c r="F6324">
        <v>1</v>
      </c>
      <c r="G6324">
        <v>0</v>
      </c>
      <c r="H6324">
        <v>3.89</v>
      </c>
      <c r="I6324">
        <v>3.89</v>
      </c>
      <c r="K6324"/>
      <c r="N6324" t="s">
        <v>3091</v>
      </c>
      <c r="O6324" t="s">
        <v>3092</v>
      </c>
      <c r="P6324" t="s">
        <v>3093</v>
      </c>
      <c r="R6324" t="s">
        <v>3094</v>
      </c>
    </row>
    <row r="6325" spans="1:18" x14ac:dyDescent="0.25">
      <c r="A6325">
        <v>120409400</v>
      </c>
      <c r="B6325" t="s">
        <v>3089</v>
      </c>
      <c r="D6325" t="s">
        <v>3090</v>
      </c>
      <c r="F6325">
        <v>1</v>
      </c>
      <c r="G6325">
        <v>0</v>
      </c>
      <c r="H6325">
        <v>1.84</v>
      </c>
      <c r="I6325">
        <v>1.84</v>
      </c>
      <c r="K6325"/>
      <c r="N6325" t="s">
        <v>3091</v>
      </c>
      <c r="O6325" t="s">
        <v>3092</v>
      </c>
      <c r="P6325" t="s">
        <v>3093</v>
      </c>
      <c r="R6325" t="s">
        <v>3094</v>
      </c>
    </row>
    <row r="6326" spans="1:18" x14ac:dyDescent="0.25">
      <c r="A6326">
        <v>120500100</v>
      </c>
      <c r="B6326" t="s">
        <v>3089</v>
      </c>
      <c r="D6326" t="s">
        <v>3090</v>
      </c>
      <c r="F6326">
        <v>1</v>
      </c>
      <c r="G6326">
        <v>0</v>
      </c>
      <c r="H6326">
        <v>0</v>
      </c>
      <c r="I6326">
        <v>0</v>
      </c>
      <c r="K6326"/>
      <c r="N6326" t="s">
        <v>3091</v>
      </c>
      <c r="O6326" t="s">
        <v>3092</v>
      </c>
      <c r="P6326" t="s">
        <v>3093</v>
      </c>
      <c r="R6326" t="s">
        <v>3094</v>
      </c>
    </row>
    <row r="6327" spans="1:18" x14ac:dyDescent="0.25">
      <c r="A6327">
        <v>120501000</v>
      </c>
      <c r="B6327" t="s">
        <v>3089</v>
      </c>
      <c r="D6327" t="s">
        <v>3090</v>
      </c>
      <c r="F6327">
        <v>1</v>
      </c>
      <c r="G6327">
        <v>0</v>
      </c>
      <c r="H6327">
        <v>54.55</v>
      </c>
      <c r="I6327">
        <v>54.55</v>
      </c>
      <c r="K6327"/>
      <c r="N6327" t="s">
        <v>3091</v>
      </c>
      <c r="O6327" t="s">
        <v>3092</v>
      </c>
      <c r="P6327" t="s">
        <v>3093</v>
      </c>
      <c r="R6327" t="s">
        <v>3094</v>
      </c>
    </row>
    <row r="6328" spans="1:18" x14ac:dyDescent="0.25">
      <c r="A6328">
        <v>120501200</v>
      </c>
      <c r="B6328" t="s">
        <v>3089</v>
      </c>
      <c r="D6328" t="s">
        <v>3090</v>
      </c>
      <c r="F6328">
        <v>1</v>
      </c>
      <c r="G6328">
        <v>0</v>
      </c>
      <c r="H6328">
        <v>54.3</v>
      </c>
      <c r="I6328">
        <v>54.3</v>
      </c>
      <c r="K6328"/>
      <c r="N6328" t="s">
        <v>3091</v>
      </c>
      <c r="O6328" t="s">
        <v>3092</v>
      </c>
      <c r="P6328" t="s">
        <v>3093</v>
      </c>
      <c r="R6328" t="s">
        <v>3094</v>
      </c>
    </row>
    <row r="6329" spans="1:18" x14ac:dyDescent="0.25">
      <c r="A6329">
        <v>120600500</v>
      </c>
      <c r="B6329" t="s">
        <v>3089</v>
      </c>
      <c r="D6329" t="s">
        <v>3090</v>
      </c>
      <c r="F6329">
        <v>1</v>
      </c>
      <c r="G6329">
        <v>0</v>
      </c>
      <c r="H6329">
        <v>0</v>
      </c>
      <c r="I6329">
        <v>0</v>
      </c>
      <c r="K6329"/>
      <c r="N6329" t="s">
        <v>3091</v>
      </c>
      <c r="O6329" t="s">
        <v>3092</v>
      </c>
      <c r="P6329" t="s">
        <v>3093</v>
      </c>
      <c r="R6329" t="s">
        <v>3094</v>
      </c>
    </row>
    <row r="6330" spans="1:18" x14ac:dyDescent="0.25">
      <c r="A6330">
        <v>120601601</v>
      </c>
      <c r="B6330" t="s">
        <v>3089</v>
      </c>
      <c r="D6330" t="s">
        <v>3090</v>
      </c>
      <c r="F6330">
        <v>1</v>
      </c>
      <c r="G6330">
        <v>0</v>
      </c>
      <c r="H6330">
        <v>0.91500000000000004</v>
      </c>
      <c r="I6330">
        <v>0.91500000000000004</v>
      </c>
      <c r="K6330"/>
      <c r="N6330" t="s">
        <v>3091</v>
      </c>
      <c r="O6330" t="s">
        <v>3092</v>
      </c>
      <c r="P6330" t="s">
        <v>3093</v>
      </c>
      <c r="R6330" t="s">
        <v>3094</v>
      </c>
    </row>
    <row r="6331" spans="1:18" x14ac:dyDescent="0.25">
      <c r="A6331">
        <v>120602400</v>
      </c>
      <c r="B6331" t="s">
        <v>3089</v>
      </c>
      <c r="D6331" t="s">
        <v>3090</v>
      </c>
      <c r="F6331">
        <v>1</v>
      </c>
      <c r="G6331">
        <v>0</v>
      </c>
      <c r="H6331">
        <v>1.51</v>
      </c>
      <c r="I6331">
        <v>1.51</v>
      </c>
      <c r="K6331"/>
      <c r="N6331" t="s">
        <v>3091</v>
      </c>
      <c r="O6331" t="s">
        <v>3092</v>
      </c>
      <c r="P6331" t="s">
        <v>3093</v>
      </c>
      <c r="R6331" t="s">
        <v>3094</v>
      </c>
    </row>
    <row r="6332" spans="1:18" x14ac:dyDescent="0.25">
      <c r="A6332">
        <v>120602600</v>
      </c>
      <c r="B6332" t="s">
        <v>3089</v>
      </c>
      <c r="D6332" t="s">
        <v>3090</v>
      </c>
      <c r="F6332">
        <v>1</v>
      </c>
      <c r="G6332">
        <v>0</v>
      </c>
      <c r="H6332">
        <v>27.15</v>
      </c>
      <c r="I6332">
        <v>27.15</v>
      </c>
      <c r="K6332"/>
      <c r="N6332" t="s">
        <v>3091</v>
      </c>
      <c r="O6332" t="s">
        <v>3092</v>
      </c>
      <c r="P6332" t="s">
        <v>3093</v>
      </c>
      <c r="R6332" t="s">
        <v>3094</v>
      </c>
    </row>
    <row r="6333" spans="1:18" x14ac:dyDescent="0.25">
      <c r="A6333">
        <v>120604800</v>
      </c>
      <c r="B6333" t="s">
        <v>3089</v>
      </c>
      <c r="D6333" t="s">
        <v>3090</v>
      </c>
      <c r="F6333">
        <v>1</v>
      </c>
      <c r="G6333">
        <v>0</v>
      </c>
      <c r="H6333">
        <v>51.6666666666666</v>
      </c>
      <c r="I6333">
        <v>51.6666666666666</v>
      </c>
      <c r="K6333"/>
      <c r="N6333" t="s">
        <v>3091</v>
      </c>
      <c r="O6333" t="s">
        <v>3092</v>
      </c>
      <c r="P6333" t="s">
        <v>3093</v>
      </c>
      <c r="R6333" t="s">
        <v>3094</v>
      </c>
    </row>
    <row r="6334" spans="1:18" x14ac:dyDescent="0.25">
      <c r="A6334">
        <v>120605300</v>
      </c>
      <c r="B6334" t="s">
        <v>3089</v>
      </c>
      <c r="D6334" t="s">
        <v>3090</v>
      </c>
      <c r="F6334">
        <v>1</v>
      </c>
      <c r="G6334">
        <v>0</v>
      </c>
      <c r="H6334">
        <v>4.7949999999999999</v>
      </c>
      <c r="I6334">
        <v>4.7949999999999999</v>
      </c>
      <c r="K6334"/>
      <c r="N6334" t="s">
        <v>3091</v>
      </c>
      <c r="O6334" t="s">
        <v>3092</v>
      </c>
      <c r="P6334" t="s">
        <v>3093</v>
      </c>
      <c r="R6334" t="s">
        <v>3094</v>
      </c>
    </row>
    <row r="6335" spans="1:18" x14ac:dyDescent="0.25">
      <c r="A6335">
        <v>120606000</v>
      </c>
      <c r="B6335" t="s">
        <v>3089</v>
      </c>
      <c r="D6335" t="s">
        <v>3090</v>
      </c>
      <c r="F6335">
        <v>1</v>
      </c>
      <c r="G6335">
        <v>0</v>
      </c>
      <c r="H6335">
        <v>152.88999999999999</v>
      </c>
      <c r="I6335">
        <v>152.88999999999999</v>
      </c>
      <c r="K6335"/>
      <c r="N6335" t="s">
        <v>3091</v>
      </c>
      <c r="O6335" t="s">
        <v>3092</v>
      </c>
      <c r="P6335" t="s">
        <v>3093</v>
      </c>
      <c r="R6335" t="s">
        <v>3094</v>
      </c>
    </row>
    <row r="6336" spans="1:18" x14ac:dyDescent="0.25">
      <c r="A6336">
        <v>120606400</v>
      </c>
      <c r="B6336" t="s">
        <v>3089</v>
      </c>
      <c r="D6336" t="s">
        <v>3090</v>
      </c>
      <c r="F6336">
        <v>1</v>
      </c>
      <c r="G6336">
        <v>0</v>
      </c>
      <c r="H6336">
        <v>0</v>
      </c>
      <c r="I6336"/>
      <c r="K6336"/>
      <c r="N6336" t="s">
        <v>3091</v>
      </c>
      <c r="O6336" t="s">
        <v>3092</v>
      </c>
      <c r="P6336" t="s">
        <v>3093</v>
      </c>
      <c r="R6336" t="s">
        <v>3094</v>
      </c>
    </row>
    <row r="6337" spans="1:18" x14ac:dyDescent="0.25">
      <c r="A6337">
        <v>120606700</v>
      </c>
      <c r="B6337" t="s">
        <v>3089</v>
      </c>
      <c r="D6337" t="s">
        <v>3090</v>
      </c>
      <c r="F6337">
        <v>1</v>
      </c>
      <c r="G6337">
        <v>0</v>
      </c>
      <c r="H6337">
        <v>19</v>
      </c>
      <c r="I6337">
        <v>19</v>
      </c>
      <c r="K6337"/>
      <c r="N6337" t="s">
        <v>3091</v>
      </c>
      <c r="O6337" t="s">
        <v>3092</v>
      </c>
      <c r="P6337" t="s">
        <v>3093</v>
      </c>
      <c r="R6337" t="s">
        <v>3094</v>
      </c>
    </row>
    <row r="6338" spans="1:18" x14ac:dyDescent="0.25">
      <c r="A6338">
        <v>120607000</v>
      </c>
      <c r="B6338" t="s">
        <v>3089</v>
      </c>
      <c r="D6338" t="s">
        <v>3090</v>
      </c>
      <c r="F6338">
        <v>1</v>
      </c>
      <c r="G6338">
        <v>0</v>
      </c>
      <c r="H6338">
        <v>95.04</v>
      </c>
      <c r="I6338">
        <v>95.04</v>
      </c>
      <c r="K6338"/>
      <c r="N6338" t="s">
        <v>3091</v>
      </c>
      <c r="O6338" t="s">
        <v>3092</v>
      </c>
      <c r="P6338" t="s">
        <v>3093</v>
      </c>
      <c r="R6338" t="s">
        <v>3094</v>
      </c>
    </row>
    <row r="6339" spans="1:18" x14ac:dyDescent="0.25">
      <c r="A6339">
        <v>120700800</v>
      </c>
      <c r="B6339" t="s">
        <v>3089</v>
      </c>
      <c r="D6339" t="s">
        <v>3090</v>
      </c>
      <c r="F6339">
        <v>1</v>
      </c>
      <c r="G6339">
        <v>0</v>
      </c>
      <c r="H6339">
        <v>95.04</v>
      </c>
      <c r="I6339">
        <v>95.04</v>
      </c>
      <c r="K6339"/>
      <c r="N6339" t="s">
        <v>3091</v>
      </c>
      <c r="O6339" t="s">
        <v>3092</v>
      </c>
      <c r="P6339" t="s">
        <v>3093</v>
      </c>
      <c r="R6339" t="s">
        <v>3094</v>
      </c>
    </row>
    <row r="6340" spans="1:18" x14ac:dyDescent="0.25">
      <c r="A6340">
        <v>120700900</v>
      </c>
      <c r="B6340" t="s">
        <v>3089</v>
      </c>
      <c r="D6340" t="s">
        <v>3090</v>
      </c>
      <c r="F6340">
        <v>1</v>
      </c>
      <c r="G6340">
        <v>0</v>
      </c>
      <c r="H6340">
        <v>118.18</v>
      </c>
      <c r="I6340">
        <v>118.18</v>
      </c>
      <c r="K6340"/>
      <c r="N6340" t="s">
        <v>3091</v>
      </c>
      <c r="O6340" t="s">
        <v>3092</v>
      </c>
      <c r="P6340" t="s">
        <v>3093</v>
      </c>
      <c r="R6340" t="s">
        <v>3094</v>
      </c>
    </row>
    <row r="6341" spans="1:18" x14ac:dyDescent="0.25">
      <c r="A6341">
        <v>120701100</v>
      </c>
      <c r="B6341" t="s">
        <v>3089</v>
      </c>
      <c r="D6341" t="s">
        <v>3090</v>
      </c>
      <c r="F6341">
        <v>1</v>
      </c>
      <c r="G6341">
        <v>0</v>
      </c>
      <c r="H6341">
        <v>40.580909090909103</v>
      </c>
      <c r="I6341">
        <v>40.580909090909103</v>
      </c>
      <c r="K6341"/>
      <c r="N6341" t="s">
        <v>3091</v>
      </c>
      <c r="O6341" t="s">
        <v>3092</v>
      </c>
      <c r="P6341" t="s">
        <v>3093</v>
      </c>
      <c r="R6341" t="s">
        <v>3094</v>
      </c>
    </row>
    <row r="6342" spans="1:18" x14ac:dyDescent="0.25">
      <c r="A6342">
        <v>120701180</v>
      </c>
      <c r="B6342" t="s">
        <v>3089</v>
      </c>
      <c r="D6342" t="s">
        <v>3090</v>
      </c>
      <c r="F6342">
        <v>1</v>
      </c>
      <c r="G6342">
        <v>0</v>
      </c>
      <c r="H6342">
        <v>15.695</v>
      </c>
      <c r="I6342">
        <v>15.695</v>
      </c>
      <c r="K6342"/>
      <c r="N6342" t="s">
        <v>3091</v>
      </c>
      <c r="O6342" t="s">
        <v>3092</v>
      </c>
      <c r="P6342" t="s">
        <v>3093</v>
      </c>
      <c r="R6342" t="s">
        <v>3094</v>
      </c>
    </row>
    <row r="6343" spans="1:18" x14ac:dyDescent="0.25">
      <c r="A6343">
        <v>120702000</v>
      </c>
      <c r="B6343" t="s">
        <v>3089</v>
      </c>
      <c r="D6343" t="s">
        <v>3090</v>
      </c>
      <c r="F6343">
        <v>1</v>
      </c>
      <c r="G6343">
        <v>0</v>
      </c>
      <c r="H6343">
        <v>35.700000000000003</v>
      </c>
      <c r="I6343">
        <v>35.700000000000003</v>
      </c>
      <c r="K6343"/>
      <c r="N6343" t="s">
        <v>3091</v>
      </c>
      <c r="O6343" t="s">
        <v>3092</v>
      </c>
      <c r="P6343" t="s">
        <v>3093</v>
      </c>
      <c r="R6343" t="s">
        <v>3094</v>
      </c>
    </row>
    <row r="6344" spans="1:18" x14ac:dyDescent="0.25">
      <c r="A6344">
        <v>120702100</v>
      </c>
      <c r="B6344" t="s">
        <v>3089</v>
      </c>
      <c r="D6344" t="s">
        <v>3090</v>
      </c>
      <c r="F6344">
        <v>1</v>
      </c>
      <c r="G6344">
        <v>0</v>
      </c>
      <c r="H6344">
        <v>78.923124999999999</v>
      </c>
      <c r="I6344">
        <v>78.923124999999999</v>
      </c>
      <c r="K6344"/>
      <c r="N6344" t="s">
        <v>3091</v>
      </c>
      <c r="O6344" t="s">
        <v>3092</v>
      </c>
      <c r="P6344" t="s">
        <v>3093</v>
      </c>
      <c r="R6344" t="s">
        <v>3094</v>
      </c>
    </row>
    <row r="6345" spans="1:18" x14ac:dyDescent="0.25">
      <c r="A6345">
        <v>120704700</v>
      </c>
      <c r="B6345" t="s">
        <v>3089</v>
      </c>
      <c r="D6345" t="s">
        <v>3090</v>
      </c>
      <c r="F6345">
        <v>1</v>
      </c>
      <c r="G6345">
        <v>0</v>
      </c>
      <c r="H6345">
        <v>190.91</v>
      </c>
      <c r="I6345">
        <v>190.91</v>
      </c>
      <c r="K6345"/>
      <c r="N6345" t="s">
        <v>3091</v>
      </c>
      <c r="O6345" t="s">
        <v>3092</v>
      </c>
      <c r="P6345" t="s">
        <v>3093</v>
      </c>
      <c r="R6345" t="s">
        <v>3094</v>
      </c>
    </row>
    <row r="6346" spans="1:18" x14ac:dyDescent="0.25">
      <c r="A6346">
        <v>120705100</v>
      </c>
      <c r="B6346" t="s">
        <v>3089</v>
      </c>
      <c r="D6346" t="s">
        <v>3090</v>
      </c>
      <c r="F6346">
        <v>1</v>
      </c>
      <c r="G6346">
        <v>0</v>
      </c>
      <c r="H6346">
        <v>0</v>
      </c>
      <c r="I6346">
        <v>0</v>
      </c>
      <c r="K6346"/>
      <c r="N6346" t="s">
        <v>3091</v>
      </c>
      <c r="O6346" t="s">
        <v>3092</v>
      </c>
      <c r="P6346" t="s">
        <v>3093</v>
      </c>
      <c r="R6346" t="s">
        <v>3094</v>
      </c>
    </row>
    <row r="6347" spans="1:18" x14ac:dyDescent="0.25">
      <c r="A6347">
        <v>120705200</v>
      </c>
      <c r="B6347" t="s">
        <v>3089</v>
      </c>
      <c r="D6347" t="s">
        <v>3090</v>
      </c>
      <c r="F6347">
        <v>1</v>
      </c>
      <c r="G6347">
        <v>0</v>
      </c>
      <c r="H6347">
        <v>2.3199999999999998</v>
      </c>
      <c r="I6347">
        <v>2.3199999999999998</v>
      </c>
      <c r="K6347"/>
      <c r="N6347" t="s">
        <v>3091</v>
      </c>
      <c r="O6347" t="s">
        <v>3092</v>
      </c>
      <c r="P6347" t="s">
        <v>3093</v>
      </c>
      <c r="R6347" t="s">
        <v>3094</v>
      </c>
    </row>
    <row r="6348" spans="1:18" x14ac:dyDescent="0.25">
      <c r="A6348">
        <v>120705300</v>
      </c>
      <c r="B6348" t="s">
        <v>3089</v>
      </c>
      <c r="D6348" t="s">
        <v>3090</v>
      </c>
      <c r="F6348">
        <v>1</v>
      </c>
      <c r="G6348">
        <v>0</v>
      </c>
      <c r="H6348">
        <v>2.3170000000000002</v>
      </c>
      <c r="I6348">
        <v>2.3170000000000002</v>
      </c>
      <c r="K6348"/>
      <c r="N6348" t="s">
        <v>3091</v>
      </c>
      <c r="O6348" t="s">
        <v>3092</v>
      </c>
      <c r="P6348" t="s">
        <v>3093</v>
      </c>
      <c r="R6348" t="s">
        <v>3094</v>
      </c>
    </row>
    <row r="6349" spans="1:18" x14ac:dyDescent="0.25">
      <c r="A6349">
        <v>120705400</v>
      </c>
      <c r="B6349" t="s">
        <v>3089</v>
      </c>
      <c r="D6349" t="s">
        <v>3090</v>
      </c>
      <c r="F6349">
        <v>1</v>
      </c>
      <c r="G6349">
        <v>0</v>
      </c>
      <c r="H6349">
        <v>2.3199999999999998</v>
      </c>
      <c r="I6349">
        <v>2.3199999999999998</v>
      </c>
      <c r="K6349"/>
      <c r="N6349" t="s">
        <v>3091</v>
      </c>
      <c r="O6349" t="s">
        <v>3092</v>
      </c>
      <c r="P6349" t="s">
        <v>3093</v>
      </c>
      <c r="R6349" t="s">
        <v>3094</v>
      </c>
    </row>
    <row r="6350" spans="1:18" x14ac:dyDescent="0.25">
      <c r="A6350">
        <v>120705500</v>
      </c>
      <c r="B6350" t="s">
        <v>3089</v>
      </c>
      <c r="D6350" t="s">
        <v>3090</v>
      </c>
      <c r="F6350">
        <v>1</v>
      </c>
      <c r="G6350">
        <v>0</v>
      </c>
      <c r="H6350">
        <v>2.9808129999999999</v>
      </c>
      <c r="I6350">
        <v>2.9808129999999999</v>
      </c>
      <c r="K6350"/>
      <c r="N6350" t="s">
        <v>3091</v>
      </c>
      <c r="O6350" t="s">
        <v>3092</v>
      </c>
      <c r="P6350" t="s">
        <v>3093</v>
      </c>
      <c r="R6350" t="s">
        <v>3094</v>
      </c>
    </row>
    <row r="6351" spans="1:18" x14ac:dyDescent="0.25">
      <c r="A6351">
        <v>120705600</v>
      </c>
      <c r="B6351" t="s">
        <v>3089</v>
      </c>
      <c r="D6351" t="s">
        <v>3090</v>
      </c>
      <c r="F6351">
        <v>1</v>
      </c>
      <c r="G6351">
        <v>0</v>
      </c>
      <c r="H6351">
        <v>24.907299999999999</v>
      </c>
      <c r="I6351">
        <v>24.907299999999999</v>
      </c>
      <c r="K6351"/>
      <c r="N6351" t="s">
        <v>3091</v>
      </c>
      <c r="O6351" t="s">
        <v>3092</v>
      </c>
      <c r="P6351" t="s">
        <v>3093</v>
      </c>
      <c r="R6351" t="s">
        <v>3094</v>
      </c>
    </row>
    <row r="6352" spans="1:18" x14ac:dyDescent="0.25">
      <c r="A6352">
        <v>120705700</v>
      </c>
      <c r="B6352" t="s">
        <v>3089</v>
      </c>
      <c r="D6352" t="s">
        <v>3090</v>
      </c>
      <c r="F6352">
        <v>1</v>
      </c>
      <c r="G6352">
        <v>0</v>
      </c>
      <c r="H6352">
        <v>0</v>
      </c>
      <c r="I6352">
        <v>0</v>
      </c>
      <c r="K6352"/>
      <c r="N6352" t="s">
        <v>3091</v>
      </c>
      <c r="O6352" t="s">
        <v>3092</v>
      </c>
      <c r="P6352" t="s">
        <v>3093</v>
      </c>
      <c r="R6352" t="s">
        <v>3094</v>
      </c>
    </row>
    <row r="6353" spans="1:18" x14ac:dyDescent="0.25">
      <c r="A6353">
        <v>120705800</v>
      </c>
      <c r="B6353" t="s">
        <v>3089</v>
      </c>
      <c r="D6353" t="s">
        <v>3090</v>
      </c>
      <c r="F6353">
        <v>1</v>
      </c>
      <c r="G6353">
        <v>0</v>
      </c>
      <c r="H6353">
        <v>0</v>
      </c>
      <c r="I6353">
        <v>0</v>
      </c>
      <c r="K6353"/>
      <c r="N6353" t="s">
        <v>3091</v>
      </c>
      <c r="O6353" t="s">
        <v>3092</v>
      </c>
      <c r="P6353" t="s">
        <v>3093</v>
      </c>
      <c r="R6353" t="s">
        <v>3094</v>
      </c>
    </row>
    <row r="6354" spans="1:18" x14ac:dyDescent="0.25">
      <c r="A6354">
        <v>120705900</v>
      </c>
      <c r="B6354" t="s">
        <v>3089</v>
      </c>
      <c r="D6354" t="s">
        <v>3090</v>
      </c>
      <c r="F6354">
        <v>1</v>
      </c>
      <c r="G6354">
        <v>0</v>
      </c>
      <c r="H6354">
        <v>18.535699999999999</v>
      </c>
      <c r="I6354">
        <v>18.535699999999999</v>
      </c>
      <c r="K6354"/>
      <c r="N6354" t="s">
        <v>3091</v>
      </c>
      <c r="O6354" t="s">
        <v>3092</v>
      </c>
      <c r="P6354" t="s">
        <v>3093</v>
      </c>
      <c r="R6354" t="s">
        <v>3094</v>
      </c>
    </row>
    <row r="6355" spans="1:18" x14ac:dyDescent="0.25">
      <c r="A6355">
        <v>120800200</v>
      </c>
      <c r="B6355" t="s">
        <v>3089</v>
      </c>
      <c r="D6355" t="s">
        <v>3090</v>
      </c>
      <c r="F6355">
        <v>1</v>
      </c>
      <c r="G6355">
        <v>0</v>
      </c>
      <c r="H6355">
        <v>0</v>
      </c>
      <c r="I6355">
        <v>0</v>
      </c>
      <c r="K6355"/>
      <c r="N6355" t="s">
        <v>3091</v>
      </c>
      <c r="O6355" t="s">
        <v>3092</v>
      </c>
      <c r="P6355" t="s">
        <v>3093</v>
      </c>
      <c r="R6355" t="s">
        <v>3094</v>
      </c>
    </row>
    <row r="6356" spans="1:18" x14ac:dyDescent="0.25">
      <c r="A6356">
        <v>120800500</v>
      </c>
      <c r="B6356" t="s">
        <v>3089</v>
      </c>
      <c r="D6356" t="s">
        <v>3090</v>
      </c>
      <c r="F6356">
        <v>1</v>
      </c>
      <c r="G6356">
        <v>0</v>
      </c>
      <c r="H6356">
        <v>0.3765</v>
      </c>
      <c r="I6356">
        <v>0.3765</v>
      </c>
      <c r="K6356"/>
      <c r="N6356" t="s">
        <v>3091</v>
      </c>
      <c r="O6356" t="s">
        <v>3092</v>
      </c>
      <c r="P6356" t="s">
        <v>3093</v>
      </c>
      <c r="R6356" t="s">
        <v>3094</v>
      </c>
    </row>
    <row r="6357" spans="1:18" x14ac:dyDescent="0.25">
      <c r="A6357">
        <v>120800600</v>
      </c>
      <c r="B6357" t="s">
        <v>3089</v>
      </c>
      <c r="D6357" t="s">
        <v>3090</v>
      </c>
      <c r="F6357">
        <v>1</v>
      </c>
      <c r="G6357">
        <v>0</v>
      </c>
      <c r="H6357">
        <v>2.306</v>
      </c>
      <c r="I6357">
        <v>2.306</v>
      </c>
      <c r="K6357"/>
      <c r="N6357" t="s">
        <v>3091</v>
      </c>
      <c r="O6357" t="s">
        <v>3092</v>
      </c>
      <c r="P6357" t="s">
        <v>3093</v>
      </c>
      <c r="R6357" t="s">
        <v>3094</v>
      </c>
    </row>
    <row r="6358" spans="1:18" x14ac:dyDescent="0.25">
      <c r="A6358">
        <v>120800900</v>
      </c>
      <c r="B6358" t="s">
        <v>3089</v>
      </c>
      <c r="D6358" t="s">
        <v>3090</v>
      </c>
      <c r="F6358">
        <v>1</v>
      </c>
      <c r="G6358">
        <v>0</v>
      </c>
      <c r="H6358">
        <v>6.1666666666666703E-2</v>
      </c>
      <c r="I6358">
        <v>6.1666666666666703E-2</v>
      </c>
      <c r="K6358"/>
      <c r="N6358" t="s">
        <v>3091</v>
      </c>
      <c r="O6358" t="s">
        <v>3092</v>
      </c>
      <c r="P6358" t="s">
        <v>3093</v>
      </c>
      <c r="R6358" t="s">
        <v>3094</v>
      </c>
    </row>
    <row r="6359" spans="1:18" x14ac:dyDescent="0.25">
      <c r="A6359">
        <v>120801400</v>
      </c>
      <c r="B6359" t="s">
        <v>3089</v>
      </c>
      <c r="D6359" t="s">
        <v>3090</v>
      </c>
      <c r="F6359">
        <v>1</v>
      </c>
      <c r="G6359">
        <v>0</v>
      </c>
      <c r="H6359">
        <v>0</v>
      </c>
      <c r="I6359">
        <v>0</v>
      </c>
      <c r="K6359"/>
      <c r="N6359" t="s">
        <v>3091</v>
      </c>
      <c r="O6359" t="s">
        <v>3092</v>
      </c>
      <c r="P6359" t="s">
        <v>3093</v>
      </c>
      <c r="R6359" t="s">
        <v>3094</v>
      </c>
    </row>
    <row r="6360" spans="1:18" x14ac:dyDescent="0.25">
      <c r="A6360">
        <v>120802001</v>
      </c>
      <c r="B6360" t="s">
        <v>3089</v>
      </c>
      <c r="D6360" t="s">
        <v>3090</v>
      </c>
      <c r="F6360">
        <v>1</v>
      </c>
      <c r="G6360">
        <v>0</v>
      </c>
      <c r="H6360">
        <v>0.60499999999999998</v>
      </c>
      <c r="I6360">
        <v>0.60499999999999998</v>
      </c>
      <c r="K6360"/>
      <c r="N6360" t="s">
        <v>3091</v>
      </c>
      <c r="O6360" t="s">
        <v>3092</v>
      </c>
      <c r="P6360" t="s">
        <v>3093</v>
      </c>
      <c r="R6360" t="s">
        <v>3094</v>
      </c>
    </row>
    <row r="6361" spans="1:18" x14ac:dyDescent="0.25">
      <c r="A6361">
        <v>120803600</v>
      </c>
      <c r="B6361" t="s">
        <v>3089</v>
      </c>
      <c r="D6361" t="s">
        <v>3090</v>
      </c>
      <c r="F6361">
        <v>1</v>
      </c>
      <c r="G6361">
        <v>0</v>
      </c>
      <c r="H6361">
        <v>30.69</v>
      </c>
      <c r="I6361">
        <v>30.69</v>
      </c>
      <c r="K6361"/>
      <c r="N6361" t="s">
        <v>3091</v>
      </c>
      <c r="O6361" t="s">
        <v>3092</v>
      </c>
      <c r="P6361" t="s">
        <v>3093</v>
      </c>
      <c r="R6361" t="s">
        <v>3094</v>
      </c>
    </row>
    <row r="6362" spans="1:18" x14ac:dyDescent="0.25">
      <c r="A6362">
        <v>120803700</v>
      </c>
      <c r="B6362" t="s">
        <v>3089</v>
      </c>
      <c r="D6362" t="s">
        <v>3090</v>
      </c>
      <c r="F6362">
        <v>1</v>
      </c>
      <c r="G6362">
        <v>0</v>
      </c>
      <c r="H6362">
        <v>10</v>
      </c>
      <c r="I6362">
        <v>10</v>
      </c>
      <c r="K6362"/>
      <c r="N6362" t="s">
        <v>3091</v>
      </c>
      <c r="O6362" t="s">
        <v>3092</v>
      </c>
      <c r="P6362" t="s">
        <v>3093</v>
      </c>
      <c r="R6362" t="s">
        <v>3094</v>
      </c>
    </row>
    <row r="6363" spans="1:18" x14ac:dyDescent="0.25">
      <c r="A6363">
        <v>120805600</v>
      </c>
      <c r="B6363" t="s">
        <v>3089</v>
      </c>
      <c r="D6363" t="s">
        <v>3090</v>
      </c>
      <c r="F6363">
        <v>1</v>
      </c>
      <c r="G6363">
        <v>0</v>
      </c>
      <c r="H6363">
        <v>0</v>
      </c>
      <c r="I6363"/>
      <c r="K6363"/>
      <c r="N6363" t="s">
        <v>3091</v>
      </c>
      <c r="O6363" t="s">
        <v>3092</v>
      </c>
      <c r="P6363" t="s">
        <v>3093</v>
      </c>
      <c r="R6363" t="s">
        <v>3094</v>
      </c>
    </row>
    <row r="6364" spans="1:18" x14ac:dyDescent="0.25">
      <c r="A6364">
        <v>120845307</v>
      </c>
      <c r="B6364" t="s">
        <v>3089</v>
      </c>
      <c r="D6364" t="s">
        <v>3090</v>
      </c>
      <c r="F6364">
        <v>1</v>
      </c>
      <c r="G6364">
        <v>0</v>
      </c>
      <c r="H6364">
        <v>0</v>
      </c>
      <c r="I6364"/>
      <c r="K6364"/>
      <c r="N6364" t="s">
        <v>3091</v>
      </c>
      <c r="O6364" t="s">
        <v>3092</v>
      </c>
      <c r="P6364" t="s">
        <v>3093</v>
      </c>
      <c r="R6364" t="s">
        <v>3094</v>
      </c>
    </row>
    <row r="6365" spans="1:18" x14ac:dyDescent="0.25">
      <c r="A6365">
        <v>120846300</v>
      </c>
      <c r="B6365" t="s">
        <v>3089</v>
      </c>
      <c r="D6365" t="s">
        <v>3090</v>
      </c>
      <c r="F6365">
        <v>1</v>
      </c>
      <c r="G6365">
        <v>0</v>
      </c>
      <c r="H6365">
        <v>1.45</v>
      </c>
      <c r="I6365">
        <v>1.45</v>
      </c>
      <c r="K6365"/>
      <c r="N6365" t="s">
        <v>3091</v>
      </c>
      <c r="O6365" t="s">
        <v>3092</v>
      </c>
      <c r="P6365" t="s">
        <v>3093</v>
      </c>
      <c r="R6365" t="s">
        <v>3094</v>
      </c>
    </row>
    <row r="6366" spans="1:18" x14ac:dyDescent="0.25">
      <c r="A6366">
        <v>120846600</v>
      </c>
      <c r="B6366" t="s">
        <v>3089</v>
      </c>
      <c r="D6366" t="s">
        <v>3090</v>
      </c>
      <c r="F6366">
        <v>1</v>
      </c>
      <c r="G6366">
        <v>0</v>
      </c>
      <c r="H6366">
        <v>0</v>
      </c>
      <c r="I6366"/>
      <c r="K6366"/>
      <c r="N6366" t="s">
        <v>3091</v>
      </c>
      <c r="O6366" t="s">
        <v>3092</v>
      </c>
      <c r="P6366" t="s">
        <v>3093</v>
      </c>
      <c r="R6366" t="s">
        <v>3094</v>
      </c>
    </row>
    <row r="6367" spans="1:18" x14ac:dyDescent="0.25">
      <c r="A6367">
        <v>120846700</v>
      </c>
      <c r="B6367" t="s">
        <v>3089</v>
      </c>
      <c r="D6367" t="s">
        <v>3090</v>
      </c>
      <c r="F6367">
        <v>1</v>
      </c>
      <c r="G6367">
        <v>0</v>
      </c>
      <c r="H6367">
        <v>0</v>
      </c>
      <c r="I6367"/>
      <c r="K6367"/>
      <c r="N6367" t="s">
        <v>3091</v>
      </c>
      <c r="O6367" t="s">
        <v>3092</v>
      </c>
      <c r="P6367" t="s">
        <v>3093</v>
      </c>
      <c r="R6367" t="s">
        <v>3094</v>
      </c>
    </row>
    <row r="6368" spans="1:18" x14ac:dyDescent="0.25">
      <c r="A6368">
        <v>120902200</v>
      </c>
      <c r="B6368" t="s">
        <v>3089</v>
      </c>
      <c r="D6368" t="s">
        <v>3090</v>
      </c>
      <c r="F6368">
        <v>1</v>
      </c>
      <c r="G6368">
        <v>0</v>
      </c>
      <c r="H6368">
        <v>0</v>
      </c>
      <c r="I6368">
        <v>0</v>
      </c>
      <c r="K6368"/>
      <c r="N6368" t="s">
        <v>3091</v>
      </c>
      <c r="O6368" t="s">
        <v>3092</v>
      </c>
      <c r="P6368" t="s">
        <v>3093</v>
      </c>
      <c r="R6368" t="s">
        <v>3094</v>
      </c>
    </row>
    <row r="6369" spans="1:18" x14ac:dyDescent="0.25">
      <c r="A6369">
        <v>120902300</v>
      </c>
      <c r="B6369" t="s">
        <v>3089</v>
      </c>
      <c r="D6369" t="s">
        <v>3090</v>
      </c>
      <c r="F6369">
        <v>1</v>
      </c>
      <c r="G6369">
        <v>0</v>
      </c>
      <c r="H6369">
        <v>0</v>
      </c>
      <c r="I6369">
        <v>0</v>
      </c>
      <c r="K6369"/>
      <c r="N6369" t="s">
        <v>3091</v>
      </c>
      <c r="O6369" t="s">
        <v>3092</v>
      </c>
      <c r="P6369" t="s">
        <v>3093</v>
      </c>
      <c r="R6369" t="s">
        <v>3094</v>
      </c>
    </row>
    <row r="6370" spans="1:18" x14ac:dyDescent="0.25">
      <c r="A6370">
        <v>120902400</v>
      </c>
      <c r="B6370" t="s">
        <v>3089</v>
      </c>
      <c r="D6370" t="s">
        <v>3090</v>
      </c>
      <c r="F6370">
        <v>1</v>
      </c>
      <c r="G6370">
        <v>0</v>
      </c>
      <c r="H6370">
        <v>51.24</v>
      </c>
      <c r="I6370">
        <v>51.24</v>
      </c>
      <c r="K6370"/>
      <c r="N6370" t="s">
        <v>3091</v>
      </c>
      <c r="O6370" t="s">
        <v>3092</v>
      </c>
      <c r="P6370" t="s">
        <v>3093</v>
      </c>
      <c r="R6370" t="s">
        <v>3094</v>
      </c>
    </row>
    <row r="6371" spans="1:18" x14ac:dyDescent="0.25">
      <c r="A6371">
        <v>12097010</v>
      </c>
      <c r="B6371" t="s">
        <v>3089</v>
      </c>
      <c r="D6371" t="s">
        <v>3090</v>
      </c>
      <c r="F6371">
        <v>1</v>
      </c>
      <c r="G6371">
        <v>0</v>
      </c>
      <c r="H6371">
        <v>0</v>
      </c>
      <c r="I6371"/>
      <c r="K6371"/>
      <c r="N6371" t="s">
        <v>3091</v>
      </c>
      <c r="O6371" t="s">
        <v>3092</v>
      </c>
      <c r="P6371" t="s">
        <v>3093</v>
      </c>
      <c r="R6371" t="s">
        <v>3094</v>
      </c>
    </row>
    <row r="6372" spans="1:18" x14ac:dyDescent="0.25">
      <c r="A6372">
        <v>12305900</v>
      </c>
      <c r="B6372" t="s">
        <v>3089</v>
      </c>
      <c r="D6372" t="s">
        <v>3090</v>
      </c>
      <c r="F6372">
        <v>1</v>
      </c>
      <c r="G6372">
        <v>0</v>
      </c>
      <c r="H6372">
        <v>0</v>
      </c>
      <c r="I6372">
        <v>0</v>
      </c>
      <c r="K6372"/>
      <c r="N6372" t="s">
        <v>3091</v>
      </c>
      <c r="O6372" t="s">
        <v>3092</v>
      </c>
      <c r="P6372" t="s">
        <v>3093</v>
      </c>
      <c r="R6372" t="s">
        <v>3094</v>
      </c>
    </row>
    <row r="6373" spans="1:18" x14ac:dyDescent="0.25">
      <c r="A6373">
        <v>12408900</v>
      </c>
      <c r="B6373" t="s">
        <v>3089</v>
      </c>
      <c r="D6373" t="s">
        <v>3090</v>
      </c>
      <c r="F6373">
        <v>1</v>
      </c>
      <c r="G6373">
        <v>0</v>
      </c>
      <c r="H6373">
        <v>6.0819999999999999</v>
      </c>
      <c r="I6373">
        <v>6.0819999999999999</v>
      </c>
      <c r="K6373"/>
      <c r="N6373" t="s">
        <v>3091</v>
      </c>
      <c r="O6373" t="s">
        <v>3092</v>
      </c>
      <c r="P6373" t="s">
        <v>3093</v>
      </c>
      <c r="R6373" t="s">
        <v>3094</v>
      </c>
    </row>
    <row r="6374" spans="1:18" x14ac:dyDescent="0.25">
      <c r="A6374">
        <v>12408901</v>
      </c>
      <c r="B6374" t="s">
        <v>3089</v>
      </c>
      <c r="D6374" t="s">
        <v>3090</v>
      </c>
      <c r="F6374">
        <v>1</v>
      </c>
      <c r="G6374">
        <v>0</v>
      </c>
      <c r="H6374">
        <v>6.3715999999999999</v>
      </c>
      <c r="I6374">
        <v>6.3715999999999999</v>
      </c>
      <c r="K6374"/>
      <c r="N6374" t="s">
        <v>3091</v>
      </c>
      <c r="O6374" t="s">
        <v>3092</v>
      </c>
      <c r="P6374" t="s">
        <v>3093</v>
      </c>
      <c r="R6374" t="s">
        <v>3094</v>
      </c>
    </row>
    <row r="6375" spans="1:18" x14ac:dyDescent="0.25">
      <c r="A6375">
        <v>12408902</v>
      </c>
      <c r="B6375" t="s">
        <v>3089</v>
      </c>
      <c r="D6375" t="s">
        <v>3090</v>
      </c>
      <c r="F6375">
        <v>1</v>
      </c>
      <c r="G6375">
        <v>0</v>
      </c>
      <c r="H6375">
        <v>6.9508999999999999</v>
      </c>
      <c r="I6375">
        <v>6.9508999999999999</v>
      </c>
      <c r="K6375"/>
      <c r="N6375" t="s">
        <v>3091</v>
      </c>
      <c r="O6375" t="s">
        <v>3092</v>
      </c>
      <c r="P6375" t="s">
        <v>3093</v>
      </c>
      <c r="R6375" t="s">
        <v>3094</v>
      </c>
    </row>
    <row r="6376" spans="1:18" x14ac:dyDescent="0.25">
      <c r="A6376">
        <v>12408903</v>
      </c>
      <c r="B6376" t="s">
        <v>3089</v>
      </c>
      <c r="D6376" t="s">
        <v>3090</v>
      </c>
      <c r="F6376">
        <v>1</v>
      </c>
      <c r="G6376">
        <v>0</v>
      </c>
      <c r="H6376">
        <v>0</v>
      </c>
      <c r="I6376">
        <v>0</v>
      </c>
      <c r="K6376"/>
      <c r="N6376" t="s">
        <v>3091</v>
      </c>
      <c r="O6376" t="s">
        <v>3092</v>
      </c>
      <c r="P6376" t="s">
        <v>3093</v>
      </c>
      <c r="R6376" t="s">
        <v>3094</v>
      </c>
    </row>
    <row r="6377" spans="1:18" x14ac:dyDescent="0.25">
      <c r="A6377">
        <v>12408904</v>
      </c>
      <c r="B6377" t="s">
        <v>3089</v>
      </c>
      <c r="D6377" t="s">
        <v>3090</v>
      </c>
      <c r="F6377">
        <v>1</v>
      </c>
      <c r="G6377">
        <v>0</v>
      </c>
      <c r="H6377">
        <v>1.0455000000000001</v>
      </c>
      <c r="I6377">
        <v>1.0455000000000001</v>
      </c>
      <c r="K6377"/>
      <c r="N6377" t="s">
        <v>3091</v>
      </c>
      <c r="O6377" t="s">
        <v>3092</v>
      </c>
      <c r="P6377" t="s">
        <v>3093</v>
      </c>
      <c r="R6377" t="s">
        <v>3094</v>
      </c>
    </row>
    <row r="6378" spans="1:18" x14ac:dyDescent="0.25">
      <c r="A6378">
        <v>130000100</v>
      </c>
      <c r="B6378" t="s">
        <v>3089</v>
      </c>
      <c r="D6378" t="s">
        <v>3090</v>
      </c>
      <c r="F6378">
        <v>1</v>
      </c>
      <c r="G6378">
        <v>0</v>
      </c>
      <c r="H6378">
        <v>0</v>
      </c>
      <c r="I6378">
        <v>0</v>
      </c>
      <c r="K6378"/>
      <c r="N6378" t="s">
        <v>3091</v>
      </c>
      <c r="O6378" t="s">
        <v>3092</v>
      </c>
      <c r="P6378" t="s">
        <v>3093</v>
      </c>
      <c r="R6378" t="s">
        <v>3094</v>
      </c>
    </row>
    <row r="6379" spans="1:18" x14ac:dyDescent="0.25">
      <c r="A6379">
        <v>130100100</v>
      </c>
      <c r="B6379" t="s">
        <v>3089</v>
      </c>
      <c r="D6379" t="s">
        <v>3090</v>
      </c>
      <c r="F6379">
        <v>1</v>
      </c>
      <c r="G6379">
        <v>0</v>
      </c>
      <c r="H6379">
        <v>15.48</v>
      </c>
      <c r="I6379">
        <v>15.48</v>
      </c>
      <c r="K6379"/>
      <c r="N6379" t="s">
        <v>3091</v>
      </c>
      <c r="O6379" t="s">
        <v>3092</v>
      </c>
      <c r="P6379" t="s">
        <v>3093</v>
      </c>
      <c r="R6379" t="s">
        <v>3094</v>
      </c>
    </row>
    <row r="6380" spans="1:18" x14ac:dyDescent="0.25">
      <c r="A6380">
        <v>130203300</v>
      </c>
      <c r="B6380" t="s">
        <v>3089</v>
      </c>
      <c r="D6380" t="s">
        <v>3090</v>
      </c>
      <c r="F6380">
        <v>1</v>
      </c>
      <c r="G6380">
        <v>0</v>
      </c>
      <c r="H6380">
        <v>26.52</v>
      </c>
      <c r="I6380">
        <v>26.52</v>
      </c>
      <c r="K6380"/>
      <c r="N6380" t="s">
        <v>3091</v>
      </c>
      <c r="O6380" t="s">
        <v>3092</v>
      </c>
      <c r="P6380" t="s">
        <v>3093</v>
      </c>
      <c r="R6380" t="s">
        <v>3094</v>
      </c>
    </row>
    <row r="6381" spans="1:18" x14ac:dyDescent="0.25">
      <c r="A6381">
        <v>130300600</v>
      </c>
      <c r="B6381" t="s">
        <v>3089</v>
      </c>
      <c r="D6381" t="s">
        <v>3090</v>
      </c>
      <c r="F6381">
        <v>1</v>
      </c>
      <c r="G6381">
        <v>0</v>
      </c>
      <c r="H6381">
        <v>11.94</v>
      </c>
      <c r="I6381">
        <v>11.94</v>
      </c>
      <c r="K6381"/>
      <c r="N6381" t="s">
        <v>3091</v>
      </c>
      <c r="O6381" t="s">
        <v>3092</v>
      </c>
      <c r="P6381" t="s">
        <v>3093</v>
      </c>
      <c r="R6381" t="s">
        <v>3094</v>
      </c>
    </row>
    <row r="6382" spans="1:18" x14ac:dyDescent="0.25">
      <c r="A6382">
        <v>130301400</v>
      </c>
      <c r="B6382" t="s">
        <v>3089</v>
      </c>
      <c r="D6382" t="s">
        <v>3090</v>
      </c>
      <c r="F6382">
        <v>1</v>
      </c>
      <c r="G6382">
        <v>0</v>
      </c>
      <c r="H6382">
        <v>0</v>
      </c>
      <c r="I6382">
        <v>0</v>
      </c>
      <c r="K6382"/>
      <c r="N6382" t="s">
        <v>3091</v>
      </c>
      <c r="O6382" t="s">
        <v>3092</v>
      </c>
      <c r="P6382" t="s">
        <v>3093</v>
      </c>
      <c r="R6382" t="s">
        <v>3094</v>
      </c>
    </row>
    <row r="6383" spans="1:18" x14ac:dyDescent="0.25">
      <c r="A6383">
        <v>130404200</v>
      </c>
      <c r="B6383" t="s">
        <v>3089</v>
      </c>
      <c r="D6383" t="s">
        <v>3090</v>
      </c>
      <c r="F6383">
        <v>1</v>
      </c>
      <c r="G6383">
        <v>0</v>
      </c>
      <c r="H6383">
        <v>3.72</v>
      </c>
      <c r="I6383">
        <v>3.72</v>
      </c>
      <c r="K6383"/>
      <c r="N6383" t="s">
        <v>3091</v>
      </c>
      <c r="O6383" t="s">
        <v>3092</v>
      </c>
      <c r="P6383" t="s">
        <v>3093</v>
      </c>
      <c r="R6383" t="s">
        <v>3094</v>
      </c>
    </row>
    <row r="6384" spans="1:18" x14ac:dyDescent="0.25">
      <c r="A6384">
        <v>130404300</v>
      </c>
      <c r="B6384" t="s">
        <v>3089</v>
      </c>
      <c r="D6384" t="s">
        <v>3090</v>
      </c>
      <c r="F6384">
        <v>1</v>
      </c>
      <c r="G6384">
        <v>0</v>
      </c>
      <c r="H6384">
        <v>4.13</v>
      </c>
      <c r="I6384">
        <v>4.13</v>
      </c>
      <c r="K6384"/>
      <c r="N6384" t="s">
        <v>3091</v>
      </c>
      <c r="O6384" t="s">
        <v>3092</v>
      </c>
      <c r="P6384" t="s">
        <v>3093</v>
      </c>
      <c r="R6384" t="s">
        <v>3094</v>
      </c>
    </row>
    <row r="6385" spans="1:18" x14ac:dyDescent="0.25">
      <c r="A6385">
        <v>130408700</v>
      </c>
      <c r="B6385" t="s">
        <v>3089</v>
      </c>
      <c r="D6385" t="s">
        <v>3090</v>
      </c>
      <c r="F6385">
        <v>1</v>
      </c>
      <c r="G6385">
        <v>0</v>
      </c>
      <c r="H6385">
        <v>0</v>
      </c>
      <c r="I6385">
        <v>0</v>
      </c>
      <c r="K6385"/>
      <c r="N6385" t="s">
        <v>3091</v>
      </c>
      <c r="O6385" t="s">
        <v>3092</v>
      </c>
      <c r="P6385" t="s">
        <v>3093</v>
      </c>
      <c r="R6385" t="s">
        <v>3094</v>
      </c>
    </row>
    <row r="6386" spans="1:18" x14ac:dyDescent="0.25">
      <c r="A6386">
        <v>130408701</v>
      </c>
      <c r="B6386" t="s">
        <v>3089</v>
      </c>
      <c r="D6386" t="s">
        <v>3090</v>
      </c>
      <c r="F6386">
        <v>1</v>
      </c>
      <c r="G6386">
        <v>0</v>
      </c>
      <c r="H6386">
        <v>0</v>
      </c>
      <c r="I6386">
        <v>0</v>
      </c>
      <c r="K6386"/>
      <c r="N6386" t="s">
        <v>3091</v>
      </c>
      <c r="O6386" t="s">
        <v>3092</v>
      </c>
      <c r="P6386" t="s">
        <v>3093</v>
      </c>
      <c r="R6386" t="s">
        <v>3094</v>
      </c>
    </row>
    <row r="6387" spans="1:18" x14ac:dyDescent="0.25">
      <c r="A6387">
        <v>130500900</v>
      </c>
      <c r="B6387" t="s">
        <v>3089</v>
      </c>
      <c r="D6387" t="s">
        <v>3090</v>
      </c>
      <c r="F6387">
        <v>1</v>
      </c>
      <c r="G6387">
        <v>0</v>
      </c>
      <c r="H6387">
        <v>3.3</v>
      </c>
      <c r="I6387">
        <v>3.3</v>
      </c>
      <c r="K6387"/>
      <c r="N6387" t="s">
        <v>3091</v>
      </c>
      <c r="O6387" t="s">
        <v>3092</v>
      </c>
      <c r="P6387" t="s">
        <v>3093</v>
      </c>
      <c r="R6387" t="s">
        <v>3094</v>
      </c>
    </row>
    <row r="6388" spans="1:18" x14ac:dyDescent="0.25">
      <c r="A6388">
        <v>130502000</v>
      </c>
      <c r="B6388" t="s">
        <v>3089</v>
      </c>
      <c r="D6388" t="s">
        <v>3090</v>
      </c>
      <c r="F6388">
        <v>1</v>
      </c>
      <c r="G6388">
        <v>0</v>
      </c>
      <c r="H6388">
        <v>6.61</v>
      </c>
      <c r="I6388">
        <v>6.61</v>
      </c>
      <c r="K6388"/>
      <c r="N6388" t="s">
        <v>3091</v>
      </c>
      <c r="O6388" t="s">
        <v>3092</v>
      </c>
      <c r="P6388" t="s">
        <v>3093</v>
      </c>
      <c r="R6388" t="s">
        <v>3094</v>
      </c>
    </row>
    <row r="6389" spans="1:18" x14ac:dyDescent="0.25">
      <c r="A6389">
        <v>130502200</v>
      </c>
      <c r="B6389" t="s">
        <v>3089</v>
      </c>
      <c r="D6389" t="s">
        <v>3090</v>
      </c>
      <c r="F6389">
        <v>1</v>
      </c>
      <c r="G6389">
        <v>0</v>
      </c>
      <c r="H6389">
        <v>2.5</v>
      </c>
      <c r="I6389">
        <v>2.5</v>
      </c>
      <c r="K6389"/>
      <c r="N6389" t="s">
        <v>3091</v>
      </c>
      <c r="O6389" t="s">
        <v>3092</v>
      </c>
      <c r="P6389" t="s">
        <v>3093</v>
      </c>
      <c r="R6389" t="s">
        <v>3094</v>
      </c>
    </row>
    <row r="6390" spans="1:18" x14ac:dyDescent="0.25">
      <c r="A6390">
        <v>130503900</v>
      </c>
      <c r="B6390" t="s">
        <v>3089</v>
      </c>
      <c r="D6390" t="s">
        <v>3090</v>
      </c>
      <c r="F6390">
        <v>1</v>
      </c>
      <c r="G6390">
        <v>0</v>
      </c>
      <c r="H6390">
        <v>0</v>
      </c>
      <c r="I6390">
        <v>0</v>
      </c>
      <c r="K6390"/>
      <c r="N6390" t="s">
        <v>3091</v>
      </c>
      <c r="O6390" t="s">
        <v>3092</v>
      </c>
      <c r="P6390" t="s">
        <v>3093</v>
      </c>
      <c r="R6390" t="s">
        <v>3094</v>
      </c>
    </row>
    <row r="6391" spans="1:18" x14ac:dyDescent="0.25">
      <c r="A6391">
        <v>130505300</v>
      </c>
      <c r="B6391" t="s">
        <v>3089</v>
      </c>
      <c r="D6391" t="s">
        <v>3090</v>
      </c>
      <c r="F6391">
        <v>1</v>
      </c>
      <c r="G6391">
        <v>0</v>
      </c>
      <c r="H6391">
        <v>122</v>
      </c>
      <c r="I6391">
        <v>122</v>
      </c>
      <c r="K6391"/>
      <c r="N6391" t="s">
        <v>3091</v>
      </c>
      <c r="O6391" t="s">
        <v>3092</v>
      </c>
      <c r="P6391" t="s">
        <v>3093</v>
      </c>
      <c r="R6391" t="s">
        <v>3094</v>
      </c>
    </row>
    <row r="6392" spans="1:18" x14ac:dyDescent="0.25">
      <c r="A6392">
        <v>130505600</v>
      </c>
      <c r="B6392" t="s">
        <v>3089</v>
      </c>
      <c r="D6392" t="s">
        <v>3090</v>
      </c>
      <c r="F6392">
        <v>1</v>
      </c>
      <c r="G6392">
        <v>0</v>
      </c>
      <c r="H6392">
        <v>4.96</v>
      </c>
      <c r="I6392">
        <v>4.96</v>
      </c>
      <c r="K6392"/>
      <c r="N6392" t="s">
        <v>3091</v>
      </c>
      <c r="O6392" t="s">
        <v>3092</v>
      </c>
      <c r="P6392" t="s">
        <v>3093</v>
      </c>
      <c r="R6392" t="s">
        <v>3094</v>
      </c>
    </row>
    <row r="6393" spans="1:18" x14ac:dyDescent="0.25">
      <c r="A6393">
        <v>130505700</v>
      </c>
      <c r="B6393" t="s">
        <v>3089</v>
      </c>
      <c r="D6393" t="s">
        <v>3090</v>
      </c>
      <c r="F6393">
        <v>1</v>
      </c>
      <c r="G6393">
        <v>0</v>
      </c>
      <c r="H6393">
        <v>0</v>
      </c>
      <c r="I6393">
        <v>0</v>
      </c>
      <c r="K6393"/>
      <c r="N6393" t="s">
        <v>3091</v>
      </c>
      <c r="O6393" t="s">
        <v>3092</v>
      </c>
      <c r="P6393" t="s">
        <v>3093</v>
      </c>
      <c r="R6393" t="s">
        <v>3094</v>
      </c>
    </row>
    <row r="6394" spans="1:18" x14ac:dyDescent="0.25">
      <c r="A6394">
        <v>130505800</v>
      </c>
      <c r="B6394" t="s">
        <v>3089</v>
      </c>
      <c r="D6394" t="s">
        <v>3090</v>
      </c>
      <c r="F6394">
        <v>1</v>
      </c>
      <c r="G6394">
        <v>0</v>
      </c>
      <c r="H6394">
        <v>0</v>
      </c>
      <c r="I6394">
        <v>0</v>
      </c>
      <c r="K6394"/>
      <c r="N6394" t="s">
        <v>3091</v>
      </c>
      <c r="O6394" t="s">
        <v>3092</v>
      </c>
      <c r="P6394" t="s">
        <v>3093</v>
      </c>
      <c r="R6394" t="s">
        <v>3094</v>
      </c>
    </row>
    <row r="6395" spans="1:18" x14ac:dyDescent="0.25">
      <c r="A6395">
        <v>130505900</v>
      </c>
      <c r="B6395" t="s">
        <v>3089</v>
      </c>
      <c r="D6395" t="s">
        <v>3090</v>
      </c>
      <c r="F6395">
        <v>1</v>
      </c>
      <c r="G6395">
        <v>0</v>
      </c>
      <c r="H6395">
        <v>0</v>
      </c>
      <c r="I6395">
        <v>0</v>
      </c>
      <c r="K6395"/>
      <c r="N6395" t="s">
        <v>3091</v>
      </c>
      <c r="O6395" t="s">
        <v>3092</v>
      </c>
      <c r="P6395" t="s">
        <v>3093</v>
      </c>
      <c r="R6395" t="s">
        <v>3094</v>
      </c>
    </row>
    <row r="6396" spans="1:18" x14ac:dyDescent="0.25">
      <c r="A6396">
        <v>130506000</v>
      </c>
      <c r="B6396" t="s">
        <v>3089</v>
      </c>
      <c r="D6396" t="s">
        <v>3090</v>
      </c>
      <c r="F6396">
        <v>1</v>
      </c>
      <c r="G6396">
        <v>0</v>
      </c>
      <c r="H6396">
        <v>0</v>
      </c>
      <c r="I6396">
        <v>0</v>
      </c>
      <c r="K6396"/>
      <c r="N6396" t="s">
        <v>3091</v>
      </c>
      <c r="O6396" t="s">
        <v>3092</v>
      </c>
      <c r="P6396" t="s">
        <v>3093</v>
      </c>
      <c r="R6396" t="s">
        <v>3094</v>
      </c>
    </row>
    <row r="6397" spans="1:18" x14ac:dyDescent="0.25">
      <c r="A6397">
        <v>130602700</v>
      </c>
      <c r="B6397" t="s">
        <v>3089</v>
      </c>
      <c r="D6397" t="s">
        <v>3090</v>
      </c>
      <c r="F6397">
        <v>1</v>
      </c>
      <c r="G6397">
        <v>0</v>
      </c>
      <c r="H6397">
        <v>0.36</v>
      </c>
      <c r="I6397">
        <v>0.36</v>
      </c>
      <c r="K6397"/>
      <c r="N6397" t="s">
        <v>3091</v>
      </c>
      <c r="O6397" t="s">
        <v>3092</v>
      </c>
      <c r="P6397" t="s">
        <v>3093</v>
      </c>
      <c r="R6397" t="s">
        <v>3094</v>
      </c>
    </row>
    <row r="6398" spans="1:18" x14ac:dyDescent="0.25">
      <c r="A6398">
        <v>130602800</v>
      </c>
      <c r="B6398" t="s">
        <v>3089</v>
      </c>
      <c r="D6398" t="s">
        <v>3090</v>
      </c>
      <c r="F6398">
        <v>1</v>
      </c>
      <c r="G6398">
        <v>0</v>
      </c>
      <c r="H6398">
        <v>10</v>
      </c>
      <c r="I6398">
        <v>10</v>
      </c>
      <c r="K6398"/>
      <c r="N6398" t="s">
        <v>3091</v>
      </c>
      <c r="O6398" t="s">
        <v>3092</v>
      </c>
      <c r="P6398" t="s">
        <v>3093</v>
      </c>
      <c r="R6398" t="s">
        <v>3094</v>
      </c>
    </row>
    <row r="6399" spans="1:18" x14ac:dyDescent="0.25">
      <c r="A6399">
        <v>130603300</v>
      </c>
      <c r="B6399" t="s">
        <v>3089</v>
      </c>
      <c r="D6399" t="s">
        <v>3090</v>
      </c>
      <c r="F6399">
        <v>1</v>
      </c>
      <c r="G6399">
        <v>0</v>
      </c>
      <c r="H6399">
        <v>0</v>
      </c>
      <c r="I6399">
        <v>0</v>
      </c>
      <c r="K6399"/>
      <c r="N6399" t="s">
        <v>3091</v>
      </c>
      <c r="O6399" t="s">
        <v>3092</v>
      </c>
      <c r="P6399" t="s">
        <v>3093</v>
      </c>
      <c r="R6399" t="s">
        <v>3094</v>
      </c>
    </row>
    <row r="6400" spans="1:18" x14ac:dyDescent="0.25">
      <c r="A6400">
        <v>130603800</v>
      </c>
      <c r="B6400" t="s">
        <v>3089</v>
      </c>
      <c r="D6400" t="s">
        <v>3090</v>
      </c>
      <c r="F6400">
        <v>1</v>
      </c>
      <c r="G6400">
        <v>0</v>
      </c>
      <c r="H6400">
        <v>35.6</v>
      </c>
      <c r="I6400">
        <v>35.6</v>
      </c>
      <c r="K6400"/>
      <c r="N6400" t="s">
        <v>3091</v>
      </c>
      <c r="O6400" t="s">
        <v>3092</v>
      </c>
      <c r="P6400" t="s">
        <v>3093</v>
      </c>
      <c r="R6400" t="s">
        <v>3094</v>
      </c>
    </row>
    <row r="6401" spans="1:18" x14ac:dyDescent="0.25">
      <c r="A6401">
        <v>130604600</v>
      </c>
      <c r="B6401" t="s">
        <v>3089</v>
      </c>
      <c r="D6401" t="s">
        <v>3090</v>
      </c>
      <c r="F6401">
        <v>1</v>
      </c>
      <c r="G6401">
        <v>0</v>
      </c>
      <c r="H6401">
        <v>2.48</v>
      </c>
      <c r="I6401">
        <v>2.48</v>
      </c>
      <c r="K6401"/>
      <c r="N6401" t="s">
        <v>3091</v>
      </c>
      <c r="O6401" t="s">
        <v>3092</v>
      </c>
      <c r="P6401" t="s">
        <v>3093</v>
      </c>
      <c r="R6401" t="s">
        <v>3094</v>
      </c>
    </row>
    <row r="6402" spans="1:18" x14ac:dyDescent="0.25">
      <c r="A6402">
        <v>130701000</v>
      </c>
      <c r="B6402" t="s">
        <v>3089</v>
      </c>
      <c r="D6402" t="s">
        <v>3090</v>
      </c>
      <c r="F6402">
        <v>1</v>
      </c>
      <c r="G6402">
        <v>0</v>
      </c>
      <c r="H6402">
        <v>0</v>
      </c>
      <c r="I6402">
        <v>0</v>
      </c>
      <c r="K6402"/>
      <c r="N6402" t="s">
        <v>3091</v>
      </c>
      <c r="O6402" t="s">
        <v>3092</v>
      </c>
      <c r="P6402" t="s">
        <v>3093</v>
      </c>
      <c r="R6402" t="s">
        <v>3094</v>
      </c>
    </row>
    <row r="6403" spans="1:18" x14ac:dyDescent="0.25">
      <c r="A6403">
        <v>130701600</v>
      </c>
      <c r="B6403" t="s">
        <v>3089</v>
      </c>
      <c r="D6403" t="s">
        <v>3090</v>
      </c>
      <c r="F6403">
        <v>1</v>
      </c>
      <c r="G6403">
        <v>0</v>
      </c>
      <c r="H6403">
        <v>80.599999999999994</v>
      </c>
      <c r="I6403">
        <v>80.599999999999994</v>
      </c>
      <c r="K6403"/>
      <c r="N6403" t="s">
        <v>3091</v>
      </c>
      <c r="O6403" t="s">
        <v>3092</v>
      </c>
      <c r="P6403" t="s">
        <v>3093</v>
      </c>
      <c r="R6403" t="s">
        <v>3094</v>
      </c>
    </row>
    <row r="6404" spans="1:18" x14ac:dyDescent="0.25">
      <c r="A6404">
        <v>130900800</v>
      </c>
      <c r="B6404" t="s">
        <v>3089</v>
      </c>
      <c r="D6404" t="s">
        <v>3090</v>
      </c>
      <c r="F6404">
        <v>1</v>
      </c>
      <c r="G6404">
        <v>0</v>
      </c>
      <c r="H6404">
        <v>0</v>
      </c>
      <c r="I6404">
        <v>0</v>
      </c>
      <c r="K6404"/>
      <c r="N6404" t="s">
        <v>3091</v>
      </c>
      <c r="O6404" t="s">
        <v>3092</v>
      </c>
      <c r="P6404" t="s">
        <v>3093</v>
      </c>
      <c r="R6404" t="s">
        <v>3094</v>
      </c>
    </row>
    <row r="6405" spans="1:18" x14ac:dyDescent="0.25">
      <c r="A6405">
        <v>131001300</v>
      </c>
      <c r="B6405" t="s">
        <v>3089</v>
      </c>
      <c r="D6405" t="s">
        <v>3090</v>
      </c>
      <c r="F6405">
        <v>1</v>
      </c>
      <c r="G6405">
        <v>0</v>
      </c>
      <c r="H6405">
        <v>2.0242514851485098</v>
      </c>
      <c r="I6405">
        <v>2.0242514851485098</v>
      </c>
      <c r="K6405"/>
      <c r="N6405" t="s">
        <v>3091</v>
      </c>
      <c r="O6405" t="s">
        <v>3092</v>
      </c>
      <c r="P6405" t="s">
        <v>3093</v>
      </c>
      <c r="R6405" t="s">
        <v>3094</v>
      </c>
    </row>
    <row r="6406" spans="1:18" x14ac:dyDescent="0.25">
      <c r="A6406">
        <v>131001400</v>
      </c>
      <c r="B6406" t="s">
        <v>3089</v>
      </c>
      <c r="D6406" t="s">
        <v>3090</v>
      </c>
      <c r="F6406">
        <v>1</v>
      </c>
      <c r="G6406">
        <v>0</v>
      </c>
      <c r="H6406">
        <v>0.80700000000000005</v>
      </c>
      <c r="I6406">
        <v>0.80700000000000005</v>
      </c>
      <c r="K6406"/>
      <c r="N6406" t="s">
        <v>3091</v>
      </c>
      <c r="O6406" t="s">
        <v>3092</v>
      </c>
      <c r="P6406" t="s">
        <v>3093</v>
      </c>
      <c r="R6406" t="s">
        <v>3094</v>
      </c>
    </row>
    <row r="6407" spans="1:18" x14ac:dyDescent="0.25">
      <c r="A6407">
        <v>131100300</v>
      </c>
      <c r="B6407" t="s">
        <v>3089</v>
      </c>
      <c r="D6407" t="s">
        <v>3090</v>
      </c>
      <c r="F6407">
        <v>1</v>
      </c>
      <c r="G6407">
        <v>0</v>
      </c>
      <c r="H6407">
        <v>19.93</v>
      </c>
      <c r="I6407">
        <v>19.93</v>
      </c>
      <c r="K6407"/>
      <c r="N6407" t="s">
        <v>3091</v>
      </c>
      <c r="O6407" t="s">
        <v>3092</v>
      </c>
      <c r="P6407" t="s">
        <v>3093</v>
      </c>
      <c r="R6407" t="s">
        <v>3094</v>
      </c>
    </row>
    <row r="6408" spans="1:18" x14ac:dyDescent="0.25">
      <c r="A6408">
        <v>131100600</v>
      </c>
      <c r="B6408" t="s">
        <v>3089</v>
      </c>
      <c r="D6408" t="s">
        <v>3090</v>
      </c>
      <c r="F6408">
        <v>1</v>
      </c>
      <c r="G6408">
        <v>0</v>
      </c>
      <c r="H6408">
        <v>19.22</v>
      </c>
      <c r="I6408">
        <v>19.22</v>
      </c>
      <c r="K6408"/>
      <c r="N6408" t="s">
        <v>3091</v>
      </c>
      <c r="O6408" t="s">
        <v>3092</v>
      </c>
      <c r="P6408" t="s">
        <v>3093</v>
      </c>
      <c r="R6408" t="s">
        <v>3094</v>
      </c>
    </row>
    <row r="6409" spans="1:18" x14ac:dyDescent="0.25">
      <c r="A6409">
        <v>131300500</v>
      </c>
      <c r="B6409" t="s">
        <v>3089</v>
      </c>
      <c r="D6409" t="s">
        <v>3090</v>
      </c>
      <c r="F6409">
        <v>1</v>
      </c>
      <c r="G6409">
        <v>0</v>
      </c>
      <c r="H6409">
        <v>24.7</v>
      </c>
      <c r="I6409">
        <v>24.7</v>
      </c>
      <c r="K6409"/>
      <c r="N6409" t="s">
        <v>3091</v>
      </c>
      <c r="O6409" t="s">
        <v>3092</v>
      </c>
      <c r="P6409" t="s">
        <v>3093</v>
      </c>
      <c r="R6409" t="s">
        <v>3094</v>
      </c>
    </row>
    <row r="6410" spans="1:18" x14ac:dyDescent="0.25">
      <c r="A6410">
        <v>131301000</v>
      </c>
      <c r="B6410" t="s">
        <v>3089</v>
      </c>
      <c r="D6410" t="s">
        <v>3090</v>
      </c>
      <c r="F6410">
        <v>1</v>
      </c>
      <c r="G6410">
        <v>0</v>
      </c>
      <c r="H6410">
        <v>41.5</v>
      </c>
      <c r="I6410">
        <v>41.5</v>
      </c>
      <c r="K6410"/>
      <c r="N6410" t="s">
        <v>3091</v>
      </c>
      <c r="O6410" t="s">
        <v>3092</v>
      </c>
      <c r="P6410" t="s">
        <v>3093</v>
      </c>
      <c r="R6410" t="s">
        <v>3094</v>
      </c>
    </row>
    <row r="6411" spans="1:18" x14ac:dyDescent="0.25">
      <c r="A6411">
        <v>131301900</v>
      </c>
      <c r="B6411" t="s">
        <v>3089</v>
      </c>
      <c r="D6411" t="s">
        <v>3090</v>
      </c>
      <c r="F6411">
        <v>1</v>
      </c>
      <c r="G6411">
        <v>0</v>
      </c>
      <c r="H6411">
        <v>96.07</v>
      </c>
      <c r="I6411">
        <v>96.07</v>
      </c>
      <c r="K6411"/>
      <c r="N6411" t="s">
        <v>3091</v>
      </c>
      <c r="O6411" t="s">
        <v>3092</v>
      </c>
      <c r="P6411" t="s">
        <v>3093</v>
      </c>
      <c r="R6411" t="s">
        <v>3094</v>
      </c>
    </row>
    <row r="6412" spans="1:18" x14ac:dyDescent="0.25">
      <c r="A6412">
        <v>131702300</v>
      </c>
      <c r="B6412" t="s">
        <v>3089</v>
      </c>
      <c r="D6412" t="s">
        <v>3090</v>
      </c>
      <c r="F6412">
        <v>1</v>
      </c>
      <c r="G6412">
        <v>0</v>
      </c>
      <c r="H6412">
        <v>18</v>
      </c>
      <c r="I6412">
        <v>18</v>
      </c>
      <c r="K6412"/>
      <c r="N6412" t="s">
        <v>3091</v>
      </c>
      <c r="O6412" t="s">
        <v>3092</v>
      </c>
      <c r="P6412" t="s">
        <v>3093</v>
      </c>
      <c r="R6412" t="s">
        <v>3094</v>
      </c>
    </row>
    <row r="6413" spans="1:18" x14ac:dyDescent="0.25">
      <c r="A6413">
        <v>131702800</v>
      </c>
      <c r="B6413" t="s">
        <v>3089</v>
      </c>
      <c r="D6413" t="s">
        <v>3090</v>
      </c>
      <c r="F6413">
        <v>1</v>
      </c>
      <c r="G6413">
        <v>0</v>
      </c>
      <c r="H6413">
        <v>61</v>
      </c>
      <c r="I6413">
        <v>61</v>
      </c>
      <c r="K6413"/>
      <c r="N6413" t="s">
        <v>3091</v>
      </c>
      <c r="O6413" t="s">
        <v>3092</v>
      </c>
      <c r="P6413" t="s">
        <v>3093</v>
      </c>
      <c r="R6413" t="s">
        <v>3094</v>
      </c>
    </row>
    <row r="6414" spans="1:18" x14ac:dyDescent="0.25">
      <c r="A6414">
        <v>131802400</v>
      </c>
      <c r="B6414" t="s">
        <v>3089</v>
      </c>
      <c r="D6414" t="s">
        <v>3090</v>
      </c>
      <c r="F6414">
        <v>1</v>
      </c>
      <c r="G6414">
        <v>0</v>
      </c>
      <c r="H6414">
        <v>233.43</v>
      </c>
      <c r="I6414">
        <v>233.43</v>
      </c>
      <c r="K6414"/>
      <c r="N6414" t="s">
        <v>3091</v>
      </c>
      <c r="O6414" t="s">
        <v>3092</v>
      </c>
      <c r="P6414" t="s">
        <v>3093</v>
      </c>
      <c r="R6414" t="s">
        <v>3094</v>
      </c>
    </row>
    <row r="6415" spans="1:18" x14ac:dyDescent="0.25">
      <c r="A6415">
        <v>131802700</v>
      </c>
      <c r="B6415" t="s">
        <v>3089</v>
      </c>
      <c r="D6415" t="s">
        <v>3090</v>
      </c>
      <c r="F6415">
        <v>1</v>
      </c>
      <c r="G6415">
        <v>0</v>
      </c>
      <c r="H6415">
        <v>33.049999999999997</v>
      </c>
      <c r="I6415">
        <v>33.049999999999997</v>
      </c>
      <c r="K6415"/>
      <c r="N6415" t="s">
        <v>3091</v>
      </c>
      <c r="O6415" t="s">
        <v>3092</v>
      </c>
      <c r="P6415" t="s">
        <v>3093</v>
      </c>
      <c r="R6415" t="s">
        <v>3094</v>
      </c>
    </row>
    <row r="6416" spans="1:18" x14ac:dyDescent="0.25">
      <c r="A6416">
        <v>131804000</v>
      </c>
      <c r="B6416" t="s">
        <v>3089</v>
      </c>
      <c r="D6416" t="s">
        <v>3090</v>
      </c>
      <c r="F6416">
        <v>1</v>
      </c>
      <c r="G6416">
        <v>0</v>
      </c>
      <c r="H6416">
        <v>0</v>
      </c>
      <c r="I6416">
        <v>0</v>
      </c>
      <c r="K6416"/>
      <c r="N6416" t="s">
        <v>3091</v>
      </c>
      <c r="O6416" t="s">
        <v>3092</v>
      </c>
      <c r="P6416" t="s">
        <v>3093</v>
      </c>
      <c r="R6416" t="s">
        <v>3094</v>
      </c>
    </row>
    <row r="6417" spans="1:18" x14ac:dyDescent="0.25">
      <c r="A6417">
        <v>132000100</v>
      </c>
      <c r="B6417" t="s">
        <v>3089</v>
      </c>
      <c r="D6417" t="s">
        <v>3090</v>
      </c>
      <c r="F6417">
        <v>1</v>
      </c>
      <c r="G6417">
        <v>0</v>
      </c>
      <c r="H6417">
        <v>0</v>
      </c>
      <c r="I6417">
        <v>0</v>
      </c>
      <c r="K6417"/>
      <c r="N6417" t="s">
        <v>3091</v>
      </c>
      <c r="O6417" t="s">
        <v>3092</v>
      </c>
      <c r="P6417" t="s">
        <v>3093</v>
      </c>
      <c r="R6417" t="s">
        <v>3094</v>
      </c>
    </row>
    <row r="6418" spans="1:18" x14ac:dyDescent="0.25">
      <c r="A6418">
        <v>133401100</v>
      </c>
      <c r="B6418" t="s">
        <v>3089</v>
      </c>
      <c r="D6418" t="s">
        <v>3090</v>
      </c>
      <c r="F6418">
        <v>1</v>
      </c>
      <c r="G6418">
        <v>0</v>
      </c>
      <c r="H6418">
        <v>0</v>
      </c>
      <c r="I6418">
        <v>0</v>
      </c>
      <c r="K6418"/>
      <c r="N6418" t="s">
        <v>3091</v>
      </c>
      <c r="O6418" t="s">
        <v>3092</v>
      </c>
      <c r="P6418" t="s">
        <v>3093</v>
      </c>
      <c r="R6418" t="s">
        <v>3094</v>
      </c>
    </row>
    <row r="6419" spans="1:18" x14ac:dyDescent="0.25">
      <c r="A6419">
        <v>133401400</v>
      </c>
      <c r="B6419" t="s">
        <v>3089</v>
      </c>
      <c r="D6419" t="s">
        <v>3090</v>
      </c>
      <c r="F6419">
        <v>1</v>
      </c>
      <c r="G6419">
        <v>0</v>
      </c>
      <c r="H6419">
        <v>0.125</v>
      </c>
      <c r="I6419">
        <v>0.125</v>
      </c>
      <c r="K6419"/>
      <c r="N6419" t="s">
        <v>3091</v>
      </c>
      <c r="O6419" t="s">
        <v>3092</v>
      </c>
      <c r="P6419" t="s">
        <v>3093</v>
      </c>
      <c r="R6419" t="s">
        <v>3094</v>
      </c>
    </row>
    <row r="6420" spans="1:18" x14ac:dyDescent="0.25">
      <c r="A6420">
        <v>133600100</v>
      </c>
      <c r="B6420" t="s">
        <v>3089</v>
      </c>
      <c r="D6420" t="s">
        <v>3090</v>
      </c>
      <c r="F6420">
        <v>1</v>
      </c>
      <c r="G6420">
        <v>0</v>
      </c>
      <c r="H6420">
        <v>4.5</v>
      </c>
      <c r="I6420">
        <v>4.5</v>
      </c>
      <c r="K6420"/>
      <c r="N6420" t="s">
        <v>3091</v>
      </c>
      <c r="O6420" t="s">
        <v>3092</v>
      </c>
      <c r="P6420" t="s">
        <v>3093</v>
      </c>
      <c r="R6420" t="s">
        <v>3094</v>
      </c>
    </row>
    <row r="6421" spans="1:18" x14ac:dyDescent="0.25">
      <c r="A6421">
        <v>133604600</v>
      </c>
      <c r="B6421" t="s">
        <v>3089</v>
      </c>
      <c r="D6421" t="s">
        <v>3090</v>
      </c>
      <c r="F6421">
        <v>1</v>
      </c>
      <c r="G6421">
        <v>0</v>
      </c>
      <c r="H6421">
        <v>2.48</v>
      </c>
      <c r="I6421">
        <v>2.48</v>
      </c>
      <c r="K6421"/>
      <c r="N6421" t="s">
        <v>3091</v>
      </c>
      <c r="O6421" t="s">
        <v>3092</v>
      </c>
      <c r="P6421" t="s">
        <v>3093</v>
      </c>
      <c r="R6421" t="s">
        <v>3094</v>
      </c>
    </row>
    <row r="6422" spans="1:18" x14ac:dyDescent="0.25">
      <c r="A6422">
        <v>134101300</v>
      </c>
      <c r="B6422" t="s">
        <v>3089</v>
      </c>
      <c r="D6422" t="s">
        <v>3090</v>
      </c>
      <c r="F6422">
        <v>1</v>
      </c>
      <c r="G6422">
        <v>0</v>
      </c>
      <c r="H6422">
        <v>7.9718181818181799</v>
      </c>
      <c r="I6422">
        <v>7.9718181818181799</v>
      </c>
      <c r="K6422"/>
      <c r="N6422" t="s">
        <v>3091</v>
      </c>
      <c r="O6422" t="s">
        <v>3092</v>
      </c>
      <c r="P6422" t="s">
        <v>3093</v>
      </c>
      <c r="R6422" t="s">
        <v>3094</v>
      </c>
    </row>
    <row r="6423" spans="1:18" x14ac:dyDescent="0.25">
      <c r="A6423">
        <v>134301200</v>
      </c>
      <c r="B6423" t="s">
        <v>3089</v>
      </c>
      <c r="D6423" t="s">
        <v>3090</v>
      </c>
      <c r="F6423">
        <v>1</v>
      </c>
      <c r="G6423">
        <v>0</v>
      </c>
      <c r="H6423">
        <v>1.24</v>
      </c>
      <c r="I6423">
        <v>1.24</v>
      </c>
      <c r="K6423"/>
      <c r="N6423" t="s">
        <v>3091</v>
      </c>
      <c r="O6423" t="s">
        <v>3092</v>
      </c>
      <c r="P6423" t="s">
        <v>3093</v>
      </c>
      <c r="R6423" t="s">
        <v>3094</v>
      </c>
    </row>
    <row r="6424" spans="1:18" x14ac:dyDescent="0.25">
      <c r="A6424">
        <v>135300100</v>
      </c>
      <c r="B6424" t="s">
        <v>3089</v>
      </c>
      <c r="D6424" t="s">
        <v>3090</v>
      </c>
      <c r="F6424">
        <v>1</v>
      </c>
      <c r="G6424">
        <v>0</v>
      </c>
      <c r="H6424">
        <v>295</v>
      </c>
      <c r="I6424">
        <v>295</v>
      </c>
      <c r="K6424"/>
      <c r="N6424" t="s">
        <v>3091</v>
      </c>
      <c r="O6424" t="s">
        <v>3092</v>
      </c>
      <c r="P6424" t="s">
        <v>3093</v>
      </c>
      <c r="R6424" t="s">
        <v>3094</v>
      </c>
    </row>
    <row r="6425" spans="1:18" x14ac:dyDescent="0.25">
      <c r="A6425">
        <v>135303100</v>
      </c>
      <c r="B6425" t="s">
        <v>3089</v>
      </c>
      <c r="D6425" t="s">
        <v>3090</v>
      </c>
      <c r="F6425">
        <v>1</v>
      </c>
      <c r="G6425">
        <v>0</v>
      </c>
      <c r="H6425">
        <v>0</v>
      </c>
      <c r="I6425">
        <v>0</v>
      </c>
      <c r="K6425"/>
      <c r="N6425" t="s">
        <v>3091</v>
      </c>
      <c r="O6425" t="s">
        <v>3092</v>
      </c>
      <c r="P6425" t="s">
        <v>3093</v>
      </c>
      <c r="R6425" t="s">
        <v>3094</v>
      </c>
    </row>
    <row r="6426" spans="1:18" x14ac:dyDescent="0.25">
      <c r="A6426">
        <v>135306300</v>
      </c>
      <c r="B6426" t="s">
        <v>3089</v>
      </c>
      <c r="D6426" t="s">
        <v>3090</v>
      </c>
      <c r="F6426">
        <v>1</v>
      </c>
      <c r="G6426">
        <v>0</v>
      </c>
      <c r="H6426">
        <v>0</v>
      </c>
      <c r="I6426">
        <v>0</v>
      </c>
      <c r="K6426"/>
      <c r="N6426" t="s">
        <v>3091</v>
      </c>
      <c r="O6426" t="s">
        <v>3092</v>
      </c>
      <c r="P6426" t="s">
        <v>3093</v>
      </c>
      <c r="R6426" t="s">
        <v>3094</v>
      </c>
    </row>
    <row r="6427" spans="1:18" x14ac:dyDescent="0.25">
      <c r="A6427">
        <v>135401000</v>
      </c>
      <c r="B6427" t="s">
        <v>3089</v>
      </c>
      <c r="D6427" t="s">
        <v>3090</v>
      </c>
      <c r="F6427">
        <v>1</v>
      </c>
      <c r="G6427">
        <v>0</v>
      </c>
      <c r="H6427">
        <v>8.68</v>
      </c>
      <c r="I6427">
        <v>8.68</v>
      </c>
      <c r="K6427"/>
      <c r="N6427" t="s">
        <v>3091</v>
      </c>
      <c r="O6427" t="s">
        <v>3092</v>
      </c>
      <c r="P6427" t="s">
        <v>3093</v>
      </c>
      <c r="R6427" t="s">
        <v>3094</v>
      </c>
    </row>
    <row r="6428" spans="1:18" x14ac:dyDescent="0.25">
      <c r="A6428">
        <v>135401150</v>
      </c>
      <c r="B6428" t="s">
        <v>3089</v>
      </c>
      <c r="D6428" t="s">
        <v>3090</v>
      </c>
      <c r="F6428">
        <v>1</v>
      </c>
      <c r="G6428">
        <v>0</v>
      </c>
      <c r="H6428">
        <v>0</v>
      </c>
      <c r="I6428"/>
      <c r="K6428"/>
      <c r="N6428" t="s">
        <v>3091</v>
      </c>
      <c r="O6428" t="s">
        <v>3092</v>
      </c>
      <c r="P6428" t="s">
        <v>3093</v>
      </c>
      <c r="R6428" t="s">
        <v>3094</v>
      </c>
    </row>
    <row r="6429" spans="1:18" x14ac:dyDescent="0.25">
      <c r="A6429">
        <v>135404800</v>
      </c>
      <c r="B6429" t="s">
        <v>3089</v>
      </c>
      <c r="D6429" t="s">
        <v>3090</v>
      </c>
      <c r="F6429">
        <v>1</v>
      </c>
      <c r="G6429">
        <v>0</v>
      </c>
      <c r="H6429">
        <v>505</v>
      </c>
      <c r="I6429">
        <v>505</v>
      </c>
      <c r="K6429"/>
      <c r="N6429" t="s">
        <v>3091</v>
      </c>
      <c r="O6429" t="s">
        <v>3092</v>
      </c>
      <c r="P6429" t="s">
        <v>3093</v>
      </c>
      <c r="R6429" t="s">
        <v>3094</v>
      </c>
    </row>
    <row r="6430" spans="1:18" x14ac:dyDescent="0.25">
      <c r="A6430">
        <v>135405500</v>
      </c>
      <c r="B6430" t="s">
        <v>3089</v>
      </c>
      <c r="D6430" t="s">
        <v>3090</v>
      </c>
      <c r="F6430">
        <v>1</v>
      </c>
      <c r="G6430">
        <v>0</v>
      </c>
      <c r="H6430">
        <v>214.9</v>
      </c>
      <c r="I6430">
        <v>214.9</v>
      </c>
      <c r="K6430"/>
      <c r="N6430" t="s">
        <v>3091</v>
      </c>
      <c r="O6430" t="s">
        <v>3092</v>
      </c>
      <c r="P6430" t="s">
        <v>3093</v>
      </c>
      <c r="R6430" t="s">
        <v>3094</v>
      </c>
    </row>
    <row r="6431" spans="1:18" x14ac:dyDescent="0.25">
      <c r="A6431">
        <v>135407700</v>
      </c>
      <c r="B6431" t="s">
        <v>3089</v>
      </c>
      <c r="D6431" t="s">
        <v>3090</v>
      </c>
      <c r="F6431">
        <v>1</v>
      </c>
      <c r="G6431">
        <v>0</v>
      </c>
      <c r="H6431">
        <v>40.35</v>
      </c>
      <c r="I6431">
        <v>40.35</v>
      </c>
      <c r="K6431"/>
      <c r="N6431" t="s">
        <v>3091</v>
      </c>
      <c r="O6431" t="s">
        <v>3092</v>
      </c>
      <c r="P6431" t="s">
        <v>3093</v>
      </c>
      <c r="R6431" t="s">
        <v>3094</v>
      </c>
    </row>
    <row r="6432" spans="1:18" x14ac:dyDescent="0.25">
      <c r="A6432">
        <v>135408100</v>
      </c>
      <c r="B6432" t="s">
        <v>3089</v>
      </c>
      <c r="D6432" t="s">
        <v>3090</v>
      </c>
      <c r="F6432">
        <v>1</v>
      </c>
      <c r="G6432">
        <v>0</v>
      </c>
      <c r="H6432">
        <v>0</v>
      </c>
      <c r="I6432">
        <v>0</v>
      </c>
      <c r="K6432"/>
      <c r="N6432" t="s">
        <v>3091</v>
      </c>
      <c r="O6432" t="s">
        <v>3092</v>
      </c>
      <c r="P6432" t="s">
        <v>3093</v>
      </c>
      <c r="R6432" t="s">
        <v>3094</v>
      </c>
    </row>
    <row r="6433" spans="1:18" x14ac:dyDescent="0.25">
      <c r="A6433">
        <v>135408200</v>
      </c>
      <c r="B6433" t="s">
        <v>3089</v>
      </c>
      <c r="D6433" t="s">
        <v>3090</v>
      </c>
      <c r="F6433">
        <v>1</v>
      </c>
      <c r="G6433">
        <v>0</v>
      </c>
      <c r="H6433">
        <v>16.440000000000001</v>
      </c>
      <c r="I6433">
        <v>16.440000000000001</v>
      </c>
      <c r="K6433"/>
      <c r="N6433" t="s">
        <v>3091</v>
      </c>
      <c r="O6433" t="s">
        <v>3092</v>
      </c>
      <c r="P6433" t="s">
        <v>3093</v>
      </c>
      <c r="R6433" t="s">
        <v>3094</v>
      </c>
    </row>
    <row r="6434" spans="1:18" x14ac:dyDescent="0.25">
      <c r="A6434">
        <v>135408300</v>
      </c>
      <c r="B6434" t="s">
        <v>3089</v>
      </c>
      <c r="D6434" t="s">
        <v>3090</v>
      </c>
      <c r="F6434">
        <v>1</v>
      </c>
      <c r="G6434">
        <v>0</v>
      </c>
      <c r="H6434">
        <v>0</v>
      </c>
      <c r="I6434">
        <v>0</v>
      </c>
      <c r="K6434"/>
      <c r="N6434" t="s">
        <v>3091</v>
      </c>
      <c r="O6434" t="s">
        <v>3092</v>
      </c>
      <c r="P6434" t="s">
        <v>3093</v>
      </c>
      <c r="R6434" t="s">
        <v>3094</v>
      </c>
    </row>
    <row r="6435" spans="1:18" x14ac:dyDescent="0.25">
      <c r="A6435">
        <v>135408400</v>
      </c>
      <c r="B6435" t="s">
        <v>3089</v>
      </c>
      <c r="D6435" t="s">
        <v>3090</v>
      </c>
      <c r="F6435">
        <v>1</v>
      </c>
      <c r="G6435">
        <v>0</v>
      </c>
      <c r="H6435">
        <v>84</v>
      </c>
      <c r="I6435">
        <v>84</v>
      </c>
      <c r="K6435"/>
      <c r="N6435" t="s">
        <v>3091</v>
      </c>
      <c r="O6435" t="s">
        <v>3092</v>
      </c>
      <c r="P6435" t="s">
        <v>3093</v>
      </c>
      <c r="R6435" t="s">
        <v>3094</v>
      </c>
    </row>
    <row r="6436" spans="1:18" x14ac:dyDescent="0.25">
      <c r="A6436">
        <v>135408500</v>
      </c>
      <c r="B6436" t="s">
        <v>3089</v>
      </c>
      <c r="D6436" t="s">
        <v>3090</v>
      </c>
      <c r="F6436">
        <v>1</v>
      </c>
      <c r="G6436">
        <v>0</v>
      </c>
      <c r="H6436">
        <v>1.22</v>
      </c>
      <c r="I6436">
        <v>1.22</v>
      </c>
      <c r="K6436"/>
      <c r="N6436" t="s">
        <v>3091</v>
      </c>
      <c r="O6436" t="s">
        <v>3092</v>
      </c>
      <c r="P6436" t="s">
        <v>3093</v>
      </c>
      <c r="R6436" t="s">
        <v>3094</v>
      </c>
    </row>
    <row r="6437" spans="1:18" x14ac:dyDescent="0.25">
      <c r="A6437">
        <v>135408600</v>
      </c>
      <c r="B6437" t="s">
        <v>3089</v>
      </c>
      <c r="D6437" t="s">
        <v>3090</v>
      </c>
      <c r="F6437">
        <v>1</v>
      </c>
      <c r="G6437">
        <v>0</v>
      </c>
      <c r="H6437">
        <v>0</v>
      </c>
      <c r="I6437">
        <v>0</v>
      </c>
      <c r="K6437"/>
      <c r="N6437" t="s">
        <v>3091</v>
      </c>
      <c r="O6437" t="s">
        <v>3092</v>
      </c>
      <c r="P6437" t="s">
        <v>3093</v>
      </c>
      <c r="R6437" t="s">
        <v>3094</v>
      </c>
    </row>
    <row r="6438" spans="1:18" x14ac:dyDescent="0.25">
      <c r="A6438">
        <v>135408900</v>
      </c>
      <c r="B6438" t="s">
        <v>3089</v>
      </c>
      <c r="D6438" t="s">
        <v>3090</v>
      </c>
      <c r="F6438">
        <v>1</v>
      </c>
      <c r="G6438">
        <v>0</v>
      </c>
      <c r="H6438">
        <v>33.44</v>
      </c>
      <c r="I6438">
        <v>33.44</v>
      </c>
      <c r="K6438"/>
      <c r="N6438" t="s">
        <v>3091</v>
      </c>
      <c r="O6438" t="s">
        <v>3092</v>
      </c>
      <c r="P6438" t="s">
        <v>3093</v>
      </c>
      <c r="R6438" t="s">
        <v>3094</v>
      </c>
    </row>
    <row r="6439" spans="1:18" x14ac:dyDescent="0.25">
      <c r="A6439">
        <v>135415500</v>
      </c>
      <c r="B6439" t="s">
        <v>3089</v>
      </c>
      <c r="D6439" t="s">
        <v>3090</v>
      </c>
      <c r="F6439">
        <v>1</v>
      </c>
      <c r="G6439">
        <v>0</v>
      </c>
      <c r="H6439">
        <v>3.75</v>
      </c>
      <c r="I6439">
        <v>3.75</v>
      </c>
      <c r="K6439"/>
      <c r="N6439" t="s">
        <v>3091</v>
      </c>
      <c r="O6439" t="s">
        <v>3092</v>
      </c>
      <c r="P6439" t="s">
        <v>3093</v>
      </c>
      <c r="R6439" t="s">
        <v>3094</v>
      </c>
    </row>
    <row r="6440" spans="1:18" x14ac:dyDescent="0.25">
      <c r="A6440">
        <v>135502500</v>
      </c>
      <c r="B6440" t="s">
        <v>3089</v>
      </c>
      <c r="D6440" t="s">
        <v>3090</v>
      </c>
      <c r="F6440">
        <v>1</v>
      </c>
      <c r="G6440">
        <v>0</v>
      </c>
      <c r="H6440">
        <v>10.020899999999999</v>
      </c>
      <c r="I6440">
        <v>10.020899999999999</v>
      </c>
      <c r="K6440"/>
      <c r="N6440" t="s">
        <v>3091</v>
      </c>
      <c r="O6440" t="s">
        <v>3092</v>
      </c>
      <c r="P6440" t="s">
        <v>3093</v>
      </c>
      <c r="R6440" t="s">
        <v>3094</v>
      </c>
    </row>
    <row r="6441" spans="1:18" x14ac:dyDescent="0.25">
      <c r="A6441">
        <v>135503000</v>
      </c>
      <c r="B6441" t="s">
        <v>3089</v>
      </c>
      <c r="D6441" t="s">
        <v>3090</v>
      </c>
      <c r="F6441">
        <v>1</v>
      </c>
      <c r="G6441">
        <v>0</v>
      </c>
      <c r="H6441">
        <v>8.14</v>
      </c>
      <c r="I6441">
        <v>8.14</v>
      </c>
      <c r="K6441"/>
      <c r="N6441" t="s">
        <v>3091</v>
      </c>
      <c r="O6441" t="s">
        <v>3092</v>
      </c>
      <c r="P6441" t="s">
        <v>3093</v>
      </c>
      <c r="R6441" t="s">
        <v>3094</v>
      </c>
    </row>
    <row r="6442" spans="1:18" x14ac:dyDescent="0.25">
      <c r="A6442">
        <v>135503400</v>
      </c>
      <c r="B6442" t="s">
        <v>3089</v>
      </c>
      <c r="D6442" t="s">
        <v>3090</v>
      </c>
      <c r="F6442">
        <v>1</v>
      </c>
      <c r="G6442">
        <v>0</v>
      </c>
      <c r="H6442">
        <v>3.84</v>
      </c>
      <c r="I6442">
        <v>3.84</v>
      </c>
      <c r="K6442"/>
      <c r="N6442" t="s">
        <v>3091</v>
      </c>
      <c r="O6442" t="s">
        <v>3092</v>
      </c>
      <c r="P6442" t="s">
        <v>3093</v>
      </c>
      <c r="R6442" t="s">
        <v>3094</v>
      </c>
    </row>
    <row r="6443" spans="1:18" x14ac:dyDescent="0.25">
      <c r="A6443">
        <v>135505100</v>
      </c>
      <c r="B6443" t="s">
        <v>3089</v>
      </c>
      <c r="D6443" t="s">
        <v>3090</v>
      </c>
      <c r="F6443">
        <v>1</v>
      </c>
      <c r="G6443">
        <v>0</v>
      </c>
      <c r="H6443">
        <v>7.1137499999999996</v>
      </c>
      <c r="I6443">
        <v>7.1137499999999996</v>
      </c>
      <c r="K6443"/>
      <c r="N6443" t="s">
        <v>3091</v>
      </c>
      <c r="O6443" t="s">
        <v>3092</v>
      </c>
      <c r="P6443" t="s">
        <v>3093</v>
      </c>
      <c r="R6443" t="s">
        <v>3094</v>
      </c>
    </row>
    <row r="6444" spans="1:18" x14ac:dyDescent="0.25">
      <c r="A6444">
        <v>135505710</v>
      </c>
      <c r="B6444" t="s">
        <v>3089</v>
      </c>
      <c r="D6444" t="s">
        <v>3090</v>
      </c>
      <c r="F6444">
        <v>1</v>
      </c>
      <c r="G6444">
        <v>0</v>
      </c>
      <c r="H6444">
        <v>1112.45</v>
      </c>
      <c r="I6444">
        <v>1112.45</v>
      </c>
      <c r="K6444"/>
      <c r="N6444" t="s">
        <v>3091</v>
      </c>
      <c r="O6444" t="s">
        <v>3092</v>
      </c>
      <c r="P6444" t="s">
        <v>3093</v>
      </c>
      <c r="R6444" t="s">
        <v>3094</v>
      </c>
    </row>
    <row r="6445" spans="1:18" x14ac:dyDescent="0.25">
      <c r="A6445">
        <v>135506000</v>
      </c>
      <c r="B6445" t="s">
        <v>3089</v>
      </c>
      <c r="D6445" t="s">
        <v>3090</v>
      </c>
      <c r="F6445">
        <v>1</v>
      </c>
      <c r="G6445">
        <v>0</v>
      </c>
      <c r="H6445">
        <v>8</v>
      </c>
      <c r="I6445">
        <v>8</v>
      </c>
      <c r="K6445"/>
      <c r="N6445" t="s">
        <v>3091</v>
      </c>
      <c r="O6445" t="s">
        <v>3092</v>
      </c>
      <c r="P6445" t="s">
        <v>3093</v>
      </c>
      <c r="R6445" t="s">
        <v>3094</v>
      </c>
    </row>
    <row r="6446" spans="1:18" x14ac:dyDescent="0.25">
      <c r="A6446">
        <v>135506600</v>
      </c>
      <c r="B6446" t="s">
        <v>3089</v>
      </c>
      <c r="D6446" t="s">
        <v>3090</v>
      </c>
      <c r="F6446">
        <v>1</v>
      </c>
      <c r="G6446">
        <v>0</v>
      </c>
      <c r="H6446">
        <v>0</v>
      </c>
      <c r="I6446">
        <v>0</v>
      </c>
      <c r="K6446"/>
      <c r="N6446" t="s">
        <v>3091</v>
      </c>
      <c r="O6446" t="s">
        <v>3092</v>
      </c>
      <c r="P6446" t="s">
        <v>3093</v>
      </c>
      <c r="R6446" t="s">
        <v>3094</v>
      </c>
    </row>
    <row r="6447" spans="1:18" x14ac:dyDescent="0.25">
      <c r="A6447">
        <v>135507200</v>
      </c>
      <c r="B6447" t="s">
        <v>3089</v>
      </c>
      <c r="D6447" t="s">
        <v>3090</v>
      </c>
      <c r="F6447">
        <v>1</v>
      </c>
      <c r="G6447">
        <v>0</v>
      </c>
      <c r="H6447">
        <v>0</v>
      </c>
      <c r="I6447">
        <v>0</v>
      </c>
      <c r="K6447"/>
      <c r="N6447" t="s">
        <v>3091</v>
      </c>
      <c r="O6447" t="s">
        <v>3092</v>
      </c>
      <c r="P6447" t="s">
        <v>3093</v>
      </c>
      <c r="R6447" t="s">
        <v>3094</v>
      </c>
    </row>
    <row r="6448" spans="1:18" x14ac:dyDescent="0.25">
      <c r="A6448">
        <v>135508800</v>
      </c>
      <c r="B6448" t="s">
        <v>3089</v>
      </c>
      <c r="D6448" t="s">
        <v>3090</v>
      </c>
      <c r="F6448">
        <v>1</v>
      </c>
      <c r="G6448">
        <v>0</v>
      </c>
      <c r="H6448">
        <v>0.26200000000000001</v>
      </c>
      <c r="I6448">
        <v>0.26200000000000001</v>
      </c>
      <c r="K6448"/>
      <c r="N6448" t="s">
        <v>3091</v>
      </c>
      <c r="O6448" t="s">
        <v>3092</v>
      </c>
      <c r="P6448" t="s">
        <v>3093</v>
      </c>
      <c r="R6448" t="s">
        <v>3094</v>
      </c>
    </row>
    <row r="6449" spans="1:18" x14ac:dyDescent="0.25">
      <c r="A6449">
        <v>135509100</v>
      </c>
      <c r="B6449" t="s">
        <v>3089</v>
      </c>
      <c r="D6449" t="s">
        <v>3090</v>
      </c>
      <c r="F6449">
        <v>1</v>
      </c>
      <c r="G6449">
        <v>0</v>
      </c>
      <c r="H6449">
        <v>0</v>
      </c>
      <c r="I6449">
        <v>0</v>
      </c>
      <c r="K6449"/>
      <c r="N6449" t="s">
        <v>3091</v>
      </c>
      <c r="O6449" t="s">
        <v>3092</v>
      </c>
      <c r="P6449" t="s">
        <v>3093</v>
      </c>
      <c r="R6449" t="s">
        <v>3094</v>
      </c>
    </row>
    <row r="6450" spans="1:18" x14ac:dyDescent="0.25">
      <c r="A6450">
        <v>135509800</v>
      </c>
      <c r="B6450" t="s">
        <v>3089</v>
      </c>
      <c r="D6450" t="s">
        <v>3090</v>
      </c>
      <c r="F6450">
        <v>1</v>
      </c>
      <c r="G6450">
        <v>0</v>
      </c>
      <c r="H6450">
        <v>13.03</v>
      </c>
      <c r="I6450">
        <v>13.03</v>
      </c>
      <c r="K6450"/>
      <c r="N6450" t="s">
        <v>3091</v>
      </c>
      <c r="O6450" t="s">
        <v>3092</v>
      </c>
      <c r="P6450" t="s">
        <v>3093</v>
      </c>
      <c r="R6450" t="s">
        <v>3094</v>
      </c>
    </row>
    <row r="6451" spans="1:18" x14ac:dyDescent="0.25">
      <c r="A6451">
        <v>135510410</v>
      </c>
      <c r="B6451" t="s">
        <v>3089</v>
      </c>
      <c r="D6451" t="s">
        <v>3090</v>
      </c>
      <c r="F6451">
        <v>1</v>
      </c>
      <c r="G6451">
        <v>0</v>
      </c>
      <c r="H6451">
        <v>181.7</v>
      </c>
      <c r="I6451">
        <v>181.7</v>
      </c>
      <c r="K6451"/>
      <c r="N6451" t="s">
        <v>3091</v>
      </c>
      <c r="O6451" t="s">
        <v>3092</v>
      </c>
      <c r="P6451" t="s">
        <v>3093</v>
      </c>
      <c r="R6451" t="s">
        <v>3094</v>
      </c>
    </row>
    <row r="6452" spans="1:18" x14ac:dyDescent="0.25">
      <c r="A6452">
        <v>135511900</v>
      </c>
      <c r="B6452" t="s">
        <v>3089</v>
      </c>
      <c r="D6452" t="s">
        <v>3090</v>
      </c>
      <c r="F6452">
        <v>1</v>
      </c>
      <c r="G6452">
        <v>0</v>
      </c>
      <c r="H6452">
        <v>38.4</v>
      </c>
      <c r="I6452">
        <v>38.4</v>
      </c>
      <c r="K6452"/>
      <c r="N6452" t="s">
        <v>3091</v>
      </c>
      <c r="O6452" t="s">
        <v>3092</v>
      </c>
      <c r="P6452" t="s">
        <v>3093</v>
      </c>
      <c r="R6452" t="s">
        <v>3094</v>
      </c>
    </row>
    <row r="6453" spans="1:18" x14ac:dyDescent="0.25">
      <c r="A6453">
        <v>135513210</v>
      </c>
      <c r="B6453" t="s">
        <v>3089</v>
      </c>
      <c r="D6453" t="s">
        <v>3090</v>
      </c>
      <c r="F6453">
        <v>1</v>
      </c>
      <c r="G6453">
        <v>0</v>
      </c>
      <c r="H6453">
        <v>1.0757142857142901</v>
      </c>
      <c r="I6453">
        <v>1.0757142857142901</v>
      </c>
      <c r="K6453"/>
      <c r="N6453" t="s">
        <v>3091</v>
      </c>
      <c r="O6453" t="s">
        <v>3092</v>
      </c>
      <c r="P6453" t="s">
        <v>3093</v>
      </c>
      <c r="R6453" t="s">
        <v>3094</v>
      </c>
    </row>
    <row r="6454" spans="1:18" x14ac:dyDescent="0.25">
      <c r="A6454">
        <v>135513400</v>
      </c>
      <c r="B6454" t="s">
        <v>3089</v>
      </c>
      <c r="D6454" t="s">
        <v>3090</v>
      </c>
      <c r="F6454">
        <v>1</v>
      </c>
      <c r="G6454">
        <v>0</v>
      </c>
      <c r="H6454">
        <v>0</v>
      </c>
      <c r="I6454">
        <v>0</v>
      </c>
      <c r="K6454"/>
      <c r="N6454" t="s">
        <v>3091</v>
      </c>
      <c r="O6454" t="s">
        <v>3092</v>
      </c>
      <c r="P6454" t="s">
        <v>3093</v>
      </c>
      <c r="R6454" t="s">
        <v>3094</v>
      </c>
    </row>
    <row r="6455" spans="1:18" x14ac:dyDescent="0.25">
      <c r="A6455">
        <v>135513600</v>
      </c>
      <c r="B6455" t="s">
        <v>3089</v>
      </c>
      <c r="D6455" t="s">
        <v>3090</v>
      </c>
      <c r="F6455">
        <v>1</v>
      </c>
      <c r="G6455">
        <v>0</v>
      </c>
      <c r="H6455">
        <v>10.285</v>
      </c>
      <c r="I6455">
        <v>10.285</v>
      </c>
      <c r="K6455"/>
      <c r="N6455" t="s">
        <v>3091</v>
      </c>
      <c r="O6455" t="s">
        <v>3092</v>
      </c>
      <c r="P6455" t="s">
        <v>3093</v>
      </c>
      <c r="R6455" t="s">
        <v>3094</v>
      </c>
    </row>
    <row r="6456" spans="1:18" x14ac:dyDescent="0.25">
      <c r="A6456">
        <v>135513902</v>
      </c>
      <c r="B6456" t="s">
        <v>3089</v>
      </c>
      <c r="D6456" t="s">
        <v>3090</v>
      </c>
      <c r="F6456">
        <v>1</v>
      </c>
      <c r="G6456">
        <v>0</v>
      </c>
      <c r="H6456">
        <v>0</v>
      </c>
      <c r="I6456"/>
      <c r="K6456"/>
      <c r="N6456" t="s">
        <v>3091</v>
      </c>
      <c r="O6456" t="s">
        <v>3092</v>
      </c>
      <c r="P6456" t="s">
        <v>3093</v>
      </c>
      <c r="R6456" t="s">
        <v>3094</v>
      </c>
    </row>
    <row r="6457" spans="1:18" x14ac:dyDescent="0.25">
      <c r="A6457">
        <v>135515100</v>
      </c>
      <c r="B6457" t="s">
        <v>3089</v>
      </c>
      <c r="D6457" t="s">
        <v>3090</v>
      </c>
      <c r="F6457">
        <v>1</v>
      </c>
      <c r="G6457">
        <v>0</v>
      </c>
      <c r="H6457">
        <v>0</v>
      </c>
      <c r="I6457">
        <v>0</v>
      </c>
      <c r="K6457"/>
      <c r="N6457" t="s">
        <v>3091</v>
      </c>
      <c r="O6457" t="s">
        <v>3092</v>
      </c>
      <c r="P6457" t="s">
        <v>3093</v>
      </c>
      <c r="R6457" t="s">
        <v>3094</v>
      </c>
    </row>
    <row r="6458" spans="1:18" x14ac:dyDescent="0.25">
      <c r="A6458">
        <v>135515800</v>
      </c>
      <c r="B6458" t="s">
        <v>3089</v>
      </c>
      <c r="D6458" t="s">
        <v>3090</v>
      </c>
      <c r="F6458">
        <v>1</v>
      </c>
      <c r="G6458">
        <v>0</v>
      </c>
      <c r="H6458">
        <v>0.31916666666666699</v>
      </c>
      <c r="I6458">
        <v>0.31916666666666699</v>
      </c>
      <c r="K6458"/>
      <c r="N6458" t="s">
        <v>3091</v>
      </c>
      <c r="O6458" t="s">
        <v>3092</v>
      </c>
      <c r="P6458" t="s">
        <v>3093</v>
      </c>
      <c r="R6458" t="s">
        <v>3094</v>
      </c>
    </row>
    <row r="6459" spans="1:18" x14ac:dyDescent="0.25">
      <c r="A6459">
        <v>135516000</v>
      </c>
      <c r="B6459" t="s">
        <v>3089</v>
      </c>
      <c r="D6459" t="s">
        <v>3090</v>
      </c>
      <c r="F6459">
        <v>1</v>
      </c>
      <c r="G6459">
        <v>0</v>
      </c>
      <c r="H6459">
        <v>0.5</v>
      </c>
      <c r="I6459">
        <v>0.5</v>
      </c>
      <c r="K6459"/>
      <c r="N6459" t="s">
        <v>3091</v>
      </c>
      <c r="O6459" t="s">
        <v>3092</v>
      </c>
      <c r="P6459" t="s">
        <v>3093</v>
      </c>
      <c r="R6459" t="s">
        <v>3094</v>
      </c>
    </row>
    <row r="6460" spans="1:18" x14ac:dyDescent="0.25">
      <c r="A6460">
        <v>135516501</v>
      </c>
      <c r="B6460" t="s">
        <v>3089</v>
      </c>
      <c r="D6460" t="s">
        <v>3090</v>
      </c>
      <c r="F6460">
        <v>1</v>
      </c>
      <c r="G6460">
        <v>0</v>
      </c>
      <c r="H6460">
        <v>0</v>
      </c>
      <c r="I6460"/>
      <c r="K6460"/>
      <c r="N6460" t="s">
        <v>3091</v>
      </c>
      <c r="O6460" t="s">
        <v>3092</v>
      </c>
      <c r="P6460" t="s">
        <v>3093</v>
      </c>
      <c r="R6460" t="s">
        <v>3094</v>
      </c>
    </row>
    <row r="6461" spans="1:18" x14ac:dyDescent="0.25">
      <c r="A6461">
        <v>135516600</v>
      </c>
      <c r="B6461" t="s">
        <v>3089</v>
      </c>
      <c r="D6461" t="s">
        <v>3090</v>
      </c>
      <c r="F6461">
        <v>1</v>
      </c>
      <c r="G6461">
        <v>0</v>
      </c>
      <c r="H6461">
        <v>0</v>
      </c>
      <c r="I6461">
        <v>0</v>
      </c>
      <c r="K6461"/>
      <c r="N6461" t="s">
        <v>3091</v>
      </c>
      <c r="O6461" t="s">
        <v>3092</v>
      </c>
      <c r="P6461" t="s">
        <v>3093</v>
      </c>
      <c r="R6461" t="s">
        <v>3094</v>
      </c>
    </row>
    <row r="6462" spans="1:18" x14ac:dyDescent="0.25">
      <c r="A6462">
        <v>135517200</v>
      </c>
      <c r="B6462" t="s">
        <v>3089</v>
      </c>
      <c r="D6462" t="s">
        <v>3090</v>
      </c>
      <c r="F6462">
        <v>1</v>
      </c>
      <c r="G6462">
        <v>0</v>
      </c>
      <c r="H6462">
        <v>39.200000000000003</v>
      </c>
      <c r="I6462">
        <v>39.200000000000003</v>
      </c>
      <c r="K6462"/>
      <c r="N6462" t="s">
        <v>3091</v>
      </c>
      <c r="O6462" t="s">
        <v>3092</v>
      </c>
      <c r="P6462" t="s">
        <v>3093</v>
      </c>
      <c r="R6462" t="s">
        <v>3094</v>
      </c>
    </row>
    <row r="6463" spans="1:18" x14ac:dyDescent="0.25">
      <c r="A6463">
        <v>135519400</v>
      </c>
      <c r="B6463" t="s">
        <v>3089</v>
      </c>
      <c r="D6463" t="s">
        <v>3090</v>
      </c>
      <c r="F6463">
        <v>1</v>
      </c>
      <c r="G6463">
        <v>0</v>
      </c>
      <c r="H6463">
        <v>0</v>
      </c>
      <c r="I6463">
        <v>0</v>
      </c>
      <c r="K6463"/>
      <c r="N6463" t="s">
        <v>3091</v>
      </c>
      <c r="O6463" t="s">
        <v>3092</v>
      </c>
      <c r="P6463" t="s">
        <v>3093</v>
      </c>
      <c r="R6463" t="s">
        <v>3094</v>
      </c>
    </row>
    <row r="6464" spans="1:18" x14ac:dyDescent="0.25">
      <c r="A6464">
        <v>135520400</v>
      </c>
      <c r="B6464" t="s">
        <v>3089</v>
      </c>
      <c r="D6464" t="s">
        <v>3090</v>
      </c>
      <c r="F6464">
        <v>1</v>
      </c>
      <c r="G6464">
        <v>0</v>
      </c>
      <c r="H6464">
        <v>0</v>
      </c>
      <c r="I6464">
        <v>0</v>
      </c>
      <c r="K6464"/>
      <c r="N6464" t="s">
        <v>3091</v>
      </c>
      <c r="O6464" t="s">
        <v>3092</v>
      </c>
      <c r="P6464" t="s">
        <v>3093</v>
      </c>
      <c r="R6464" t="s">
        <v>3094</v>
      </c>
    </row>
    <row r="6465" spans="1:18" x14ac:dyDescent="0.25">
      <c r="A6465">
        <v>135522901</v>
      </c>
      <c r="B6465" t="s">
        <v>3089</v>
      </c>
      <c r="D6465" t="s">
        <v>3090</v>
      </c>
      <c r="F6465">
        <v>1</v>
      </c>
      <c r="G6465">
        <v>0</v>
      </c>
      <c r="H6465">
        <v>0</v>
      </c>
      <c r="I6465"/>
      <c r="K6465"/>
      <c r="N6465" t="s">
        <v>3091</v>
      </c>
      <c r="O6465" t="s">
        <v>3092</v>
      </c>
      <c r="P6465" t="s">
        <v>3093</v>
      </c>
      <c r="R6465" t="s">
        <v>3094</v>
      </c>
    </row>
    <row r="6466" spans="1:18" x14ac:dyDescent="0.25">
      <c r="A6466">
        <v>135522904</v>
      </c>
      <c r="B6466" t="s">
        <v>3089</v>
      </c>
      <c r="D6466" t="s">
        <v>3090</v>
      </c>
      <c r="F6466">
        <v>1</v>
      </c>
      <c r="G6466">
        <v>0</v>
      </c>
      <c r="H6466">
        <v>0</v>
      </c>
      <c r="I6466"/>
      <c r="K6466"/>
      <c r="N6466" t="s">
        <v>3091</v>
      </c>
      <c r="O6466" t="s">
        <v>3092</v>
      </c>
      <c r="P6466" t="s">
        <v>3093</v>
      </c>
      <c r="R6466" t="s">
        <v>3094</v>
      </c>
    </row>
    <row r="6467" spans="1:18" x14ac:dyDescent="0.25">
      <c r="A6467">
        <v>135523000</v>
      </c>
      <c r="B6467" t="s">
        <v>3089</v>
      </c>
      <c r="D6467" t="s">
        <v>3090</v>
      </c>
      <c r="F6467">
        <v>1</v>
      </c>
      <c r="G6467">
        <v>0</v>
      </c>
      <c r="H6467">
        <v>0</v>
      </c>
      <c r="I6467"/>
      <c r="K6467"/>
      <c r="N6467" t="s">
        <v>3091</v>
      </c>
      <c r="O6467" t="s">
        <v>3092</v>
      </c>
      <c r="P6467" t="s">
        <v>3093</v>
      </c>
      <c r="R6467" t="s">
        <v>3094</v>
      </c>
    </row>
    <row r="6468" spans="1:18" x14ac:dyDescent="0.25">
      <c r="A6468">
        <v>135523008</v>
      </c>
      <c r="B6468" t="s">
        <v>3089</v>
      </c>
      <c r="D6468" t="s">
        <v>3090</v>
      </c>
      <c r="F6468">
        <v>1</v>
      </c>
      <c r="G6468">
        <v>0</v>
      </c>
      <c r="H6468">
        <v>0</v>
      </c>
      <c r="I6468"/>
      <c r="K6468"/>
      <c r="N6468" t="s">
        <v>3091</v>
      </c>
      <c r="O6468" t="s">
        <v>3092</v>
      </c>
      <c r="P6468" t="s">
        <v>3093</v>
      </c>
      <c r="R6468" t="s">
        <v>3094</v>
      </c>
    </row>
    <row r="6469" spans="1:18" x14ac:dyDescent="0.25">
      <c r="A6469">
        <v>135523009</v>
      </c>
      <c r="B6469" t="s">
        <v>3089</v>
      </c>
      <c r="D6469" t="s">
        <v>3090</v>
      </c>
      <c r="F6469">
        <v>1</v>
      </c>
      <c r="G6469">
        <v>0</v>
      </c>
      <c r="H6469">
        <v>0</v>
      </c>
      <c r="I6469"/>
      <c r="K6469"/>
      <c r="N6469" t="s">
        <v>3091</v>
      </c>
      <c r="O6469" t="s">
        <v>3092</v>
      </c>
      <c r="P6469" t="s">
        <v>3093</v>
      </c>
      <c r="R6469" t="s">
        <v>3094</v>
      </c>
    </row>
    <row r="6470" spans="1:18" x14ac:dyDescent="0.25">
      <c r="A6470">
        <v>135523013</v>
      </c>
      <c r="B6470" t="s">
        <v>3089</v>
      </c>
      <c r="D6470" t="s">
        <v>3090</v>
      </c>
      <c r="F6470">
        <v>1</v>
      </c>
      <c r="G6470">
        <v>0</v>
      </c>
      <c r="H6470">
        <v>0</v>
      </c>
      <c r="I6470"/>
      <c r="K6470"/>
      <c r="N6470" t="s">
        <v>3091</v>
      </c>
      <c r="O6470" t="s">
        <v>3092</v>
      </c>
      <c r="P6470" t="s">
        <v>3093</v>
      </c>
      <c r="R6470" t="s">
        <v>3094</v>
      </c>
    </row>
    <row r="6471" spans="1:18" x14ac:dyDescent="0.25">
      <c r="A6471">
        <v>135523014</v>
      </c>
      <c r="B6471" t="s">
        <v>3089</v>
      </c>
      <c r="D6471" t="s">
        <v>3090</v>
      </c>
      <c r="F6471">
        <v>1</v>
      </c>
      <c r="G6471">
        <v>0</v>
      </c>
      <c r="H6471">
        <v>0</v>
      </c>
      <c r="I6471"/>
      <c r="K6471"/>
      <c r="N6471" t="s">
        <v>3091</v>
      </c>
      <c r="O6471" t="s">
        <v>3092</v>
      </c>
      <c r="P6471" t="s">
        <v>3093</v>
      </c>
      <c r="R6471" t="s">
        <v>3094</v>
      </c>
    </row>
    <row r="6472" spans="1:18" x14ac:dyDescent="0.25">
      <c r="A6472">
        <v>135523103</v>
      </c>
      <c r="B6472" t="s">
        <v>3089</v>
      </c>
      <c r="D6472" t="s">
        <v>3090</v>
      </c>
      <c r="F6472">
        <v>1</v>
      </c>
      <c r="G6472">
        <v>0</v>
      </c>
      <c r="H6472">
        <v>0</v>
      </c>
      <c r="I6472"/>
      <c r="K6472"/>
      <c r="N6472" t="s">
        <v>3091</v>
      </c>
      <c r="O6472" t="s">
        <v>3092</v>
      </c>
      <c r="P6472" t="s">
        <v>3093</v>
      </c>
      <c r="R6472" t="s">
        <v>3094</v>
      </c>
    </row>
    <row r="6473" spans="1:18" x14ac:dyDescent="0.25">
      <c r="A6473">
        <v>135523104</v>
      </c>
      <c r="B6473" t="s">
        <v>3089</v>
      </c>
      <c r="D6473" t="s">
        <v>3090</v>
      </c>
      <c r="F6473">
        <v>1</v>
      </c>
      <c r="G6473">
        <v>0</v>
      </c>
      <c r="H6473">
        <v>0</v>
      </c>
      <c r="I6473"/>
      <c r="K6473"/>
      <c r="N6473" t="s">
        <v>3091</v>
      </c>
      <c r="O6473" t="s">
        <v>3092</v>
      </c>
      <c r="P6473" t="s">
        <v>3093</v>
      </c>
      <c r="R6473" t="s">
        <v>3094</v>
      </c>
    </row>
    <row r="6474" spans="1:18" x14ac:dyDescent="0.25">
      <c r="A6474">
        <v>135523105</v>
      </c>
      <c r="B6474" t="s">
        <v>3089</v>
      </c>
      <c r="D6474" t="s">
        <v>3090</v>
      </c>
      <c r="F6474">
        <v>1</v>
      </c>
      <c r="G6474">
        <v>0</v>
      </c>
      <c r="H6474">
        <v>0</v>
      </c>
      <c r="I6474"/>
      <c r="K6474"/>
      <c r="N6474" t="s">
        <v>3091</v>
      </c>
      <c r="O6474" t="s">
        <v>3092</v>
      </c>
      <c r="P6474" t="s">
        <v>3093</v>
      </c>
      <c r="R6474" t="s">
        <v>3094</v>
      </c>
    </row>
    <row r="6475" spans="1:18" x14ac:dyDescent="0.25">
      <c r="A6475">
        <v>135523206</v>
      </c>
      <c r="B6475" t="s">
        <v>3089</v>
      </c>
      <c r="D6475" t="s">
        <v>3090</v>
      </c>
      <c r="F6475">
        <v>1</v>
      </c>
      <c r="G6475">
        <v>0</v>
      </c>
      <c r="H6475">
        <v>0</v>
      </c>
      <c r="I6475"/>
      <c r="K6475"/>
      <c r="N6475" t="s">
        <v>3091</v>
      </c>
      <c r="O6475" t="s">
        <v>3092</v>
      </c>
      <c r="P6475" t="s">
        <v>3093</v>
      </c>
      <c r="R6475" t="s">
        <v>3094</v>
      </c>
    </row>
    <row r="6476" spans="1:18" x14ac:dyDescent="0.25">
      <c r="A6476">
        <v>135523400</v>
      </c>
      <c r="B6476" t="s">
        <v>3089</v>
      </c>
      <c r="D6476" t="s">
        <v>3090</v>
      </c>
      <c r="F6476">
        <v>1</v>
      </c>
      <c r="G6476">
        <v>0</v>
      </c>
      <c r="H6476">
        <v>95.06</v>
      </c>
      <c r="I6476">
        <v>95.06</v>
      </c>
      <c r="K6476"/>
      <c r="N6476" t="s">
        <v>3091</v>
      </c>
      <c r="O6476" t="s">
        <v>3092</v>
      </c>
      <c r="P6476" t="s">
        <v>3093</v>
      </c>
      <c r="R6476" t="s">
        <v>3094</v>
      </c>
    </row>
    <row r="6477" spans="1:18" x14ac:dyDescent="0.25">
      <c r="A6477">
        <v>135523701</v>
      </c>
      <c r="B6477" t="s">
        <v>3089</v>
      </c>
      <c r="D6477" t="s">
        <v>3090</v>
      </c>
      <c r="F6477">
        <v>1</v>
      </c>
      <c r="G6477">
        <v>0</v>
      </c>
      <c r="H6477">
        <v>0</v>
      </c>
      <c r="I6477"/>
      <c r="K6477"/>
      <c r="N6477" t="s">
        <v>3091</v>
      </c>
      <c r="O6477" t="s">
        <v>3092</v>
      </c>
      <c r="P6477" t="s">
        <v>3093</v>
      </c>
      <c r="R6477" t="s">
        <v>3094</v>
      </c>
    </row>
    <row r="6478" spans="1:18" x14ac:dyDescent="0.25">
      <c r="A6478">
        <v>135523801</v>
      </c>
      <c r="B6478" t="s">
        <v>3089</v>
      </c>
      <c r="D6478" t="s">
        <v>3090</v>
      </c>
      <c r="F6478">
        <v>1</v>
      </c>
      <c r="G6478">
        <v>0</v>
      </c>
      <c r="H6478">
        <v>0</v>
      </c>
      <c r="I6478"/>
      <c r="K6478"/>
      <c r="N6478" t="s">
        <v>3091</v>
      </c>
      <c r="O6478" t="s">
        <v>3092</v>
      </c>
      <c r="P6478" t="s">
        <v>3093</v>
      </c>
      <c r="R6478" t="s">
        <v>3094</v>
      </c>
    </row>
    <row r="6479" spans="1:18" x14ac:dyDescent="0.25">
      <c r="A6479">
        <v>135524500</v>
      </c>
      <c r="B6479" t="s">
        <v>3089</v>
      </c>
      <c r="D6479" t="s">
        <v>3090</v>
      </c>
      <c r="F6479">
        <v>1</v>
      </c>
      <c r="G6479">
        <v>0</v>
      </c>
      <c r="H6479">
        <v>0</v>
      </c>
      <c r="I6479">
        <v>0</v>
      </c>
      <c r="K6479"/>
      <c r="N6479" t="s">
        <v>3091</v>
      </c>
      <c r="O6479" t="s">
        <v>3092</v>
      </c>
      <c r="P6479" t="s">
        <v>3093</v>
      </c>
      <c r="R6479" t="s">
        <v>3094</v>
      </c>
    </row>
    <row r="6480" spans="1:18" x14ac:dyDescent="0.25">
      <c r="A6480">
        <v>135524510</v>
      </c>
      <c r="B6480" t="s">
        <v>3089</v>
      </c>
      <c r="D6480" t="s">
        <v>3090</v>
      </c>
      <c r="F6480">
        <v>1</v>
      </c>
      <c r="G6480">
        <v>0</v>
      </c>
      <c r="H6480">
        <v>0</v>
      </c>
      <c r="I6480">
        <v>0</v>
      </c>
      <c r="K6480"/>
      <c r="N6480" t="s">
        <v>3091</v>
      </c>
      <c r="O6480" t="s">
        <v>3092</v>
      </c>
      <c r="P6480" t="s">
        <v>3093</v>
      </c>
      <c r="R6480" t="s">
        <v>3094</v>
      </c>
    </row>
    <row r="6481" spans="1:18" x14ac:dyDescent="0.25">
      <c r="A6481">
        <v>135525600</v>
      </c>
      <c r="B6481" t="s">
        <v>3089</v>
      </c>
      <c r="D6481" t="s">
        <v>3090</v>
      </c>
      <c r="F6481">
        <v>1</v>
      </c>
      <c r="G6481">
        <v>0</v>
      </c>
      <c r="H6481">
        <v>40.9</v>
      </c>
      <c r="I6481">
        <v>40.9</v>
      </c>
      <c r="K6481"/>
      <c r="N6481" t="s">
        <v>3091</v>
      </c>
      <c r="O6481" t="s">
        <v>3092</v>
      </c>
      <c r="P6481" t="s">
        <v>3093</v>
      </c>
      <c r="R6481" t="s">
        <v>3094</v>
      </c>
    </row>
    <row r="6482" spans="1:18" x14ac:dyDescent="0.25">
      <c r="A6482">
        <v>135525900</v>
      </c>
      <c r="B6482" t="s">
        <v>3089</v>
      </c>
      <c r="D6482" t="s">
        <v>3090</v>
      </c>
      <c r="F6482">
        <v>1</v>
      </c>
      <c r="G6482">
        <v>0</v>
      </c>
      <c r="H6482">
        <v>0.76</v>
      </c>
      <c r="I6482">
        <v>0.76</v>
      </c>
      <c r="K6482"/>
      <c r="N6482" t="s">
        <v>3091</v>
      </c>
      <c r="O6482" t="s">
        <v>3092</v>
      </c>
      <c r="P6482" t="s">
        <v>3093</v>
      </c>
      <c r="R6482" t="s">
        <v>3094</v>
      </c>
    </row>
    <row r="6483" spans="1:18" x14ac:dyDescent="0.25">
      <c r="A6483">
        <v>135527600</v>
      </c>
      <c r="B6483" t="s">
        <v>3089</v>
      </c>
      <c r="D6483" t="s">
        <v>3090</v>
      </c>
      <c r="F6483">
        <v>1</v>
      </c>
      <c r="G6483">
        <v>0</v>
      </c>
      <c r="H6483">
        <v>0</v>
      </c>
      <c r="I6483"/>
      <c r="K6483"/>
      <c r="N6483" t="s">
        <v>3091</v>
      </c>
      <c r="O6483" t="s">
        <v>3092</v>
      </c>
      <c r="P6483" t="s">
        <v>3093</v>
      </c>
      <c r="R6483" t="s">
        <v>3094</v>
      </c>
    </row>
    <row r="6484" spans="1:18" x14ac:dyDescent="0.25">
      <c r="A6484">
        <v>135528105</v>
      </c>
      <c r="B6484" t="s">
        <v>3089</v>
      </c>
      <c r="D6484" t="s">
        <v>3090</v>
      </c>
      <c r="F6484">
        <v>1</v>
      </c>
      <c r="G6484">
        <v>0</v>
      </c>
      <c r="H6484">
        <v>0</v>
      </c>
      <c r="I6484"/>
      <c r="K6484"/>
      <c r="N6484" t="s">
        <v>3091</v>
      </c>
      <c r="O6484" t="s">
        <v>3092</v>
      </c>
      <c r="P6484" t="s">
        <v>3093</v>
      </c>
      <c r="R6484" t="s">
        <v>3094</v>
      </c>
    </row>
    <row r="6485" spans="1:18" x14ac:dyDescent="0.25">
      <c r="A6485">
        <v>135528106</v>
      </c>
      <c r="B6485" t="s">
        <v>3089</v>
      </c>
      <c r="D6485" t="s">
        <v>3090</v>
      </c>
      <c r="F6485">
        <v>1</v>
      </c>
      <c r="G6485">
        <v>0</v>
      </c>
      <c r="H6485">
        <v>0</v>
      </c>
      <c r="I6485"/>
      <c r="K6485"/>
      <c r="N6485" t="s">
        <v>3091</v>
      </c>
      <c r="O6485" t="s">
        <v>3092</v>
      </c>
      <c r="P6485" t="s">
        <v>3093</v>
      </c>
      <c r="R6485" t="s">
        <v>3094</v>
      </c>
    </row>
    <row r="6486" spans="1:18" x14ac:dyDescent="0.25">
      <c r="A6486">
        <v>135528401</v>
      </c>
      <c r="B6486" t="s">
        <v>3089</v>
      </c>
      <c r="D6486" t="s">
        <v>3090</v>
      </c>
      <c r="F6486">
        <v>1</v>
      </c>
      <c r="G6486">
        <v>0</v>
      </c>
      <c r="H6486">
        <v>0</v>
      </c>
      <c r="I6486"/>
      <c r="K6486"/>
      <c r="N6486" t="s">
        <v>3091</v>
      </c>
      <c r="O6486" t="s">
        <v>3092</v>
      </c>
      <c r="P6486" t="s">
        <v>3093</v>
      </c>
      <c r="R6486" t="s">
        <v>3094</v>
      </c>
    </row>
    <row r="6487" spans="1:18" x14ac:dyDescent="0.25">
      <c r="A6487">
        <v>135530503</v>
      </c>
      <c r="B6487" t="s">
        <v>3089</v>
      </c>
      <c r="D6487" t="s">
        <v>3090</v>
      </c>
      <c r="F6487">
        <v>1</v>
      </c>
      <c r="G6487">
        <v>0</v>
      </c>
      <c r="H6487">
        <v>0</v>
      </c>
      <c r="I6487"/>
      <c r="K6487"/>
      <c r="N6487" t="s">
        <v>3091</v>
      </c>
      <c r="O6487" t="s">
        <v>3092</v>
      </c>
      <c r="P6487" t="s">
        <v>3093</v>
      </c>
      <c r="R6487" t="s">
        <v>3094</v>
      </c>
    </row>
    <row r="6488" spans="1:18" x14ac:dyDescent="0.25">
      <c r="A6488">
        <v>135530507</v>
      </c>
      <c r="B6488" t="s">
        <v>3089</v>
      </c>
      <c r="D6488" t="s">
        <v>3090</v>
      </c>
      <c r="F6488">
        <v>1</v>
      </c>
      <c r="G6488">
        <v>0</v>
      </c>
      <c r="H6488">
        <v>0</v>
      </c>
      <c r="I6488"/>
      <c r="K6488"/>
      <c r="N6488" t="s">
        <v>3091</v>
      </c>
      <c r="O6488" t="s">
        <v>3092</v>
      </c>
      <c r="P6488" t="s">
        <v>3093</v>
      </c>
      <c r="R6488" t="s">
        <v>3094</v>
      </c>
    </row>
    <row r="6489" spans="1:18" x14ac:dyDescent="0.25">
      <c r="A6489">
        <v>135530600</v>
      </c>
      <c r="B6489" t="s">
        <v>3089</v>
      </c>
      <c r="D6489" t="s">
        <v>3090</v>
      </c>
      <c r="F6489">
        <v>1</v>
      </c>
      <c r="G6489">
        <v>0</v>
      </c>
      <c r="H6489">
        <v>0</v>
      </c>
      <c r="I6489"/>
      <c r="K6489"/>
      <c r="N6489" t="s">
        <v>3091</v>
      </c>
      <c r="O6489" t="s">
        <v>3092</v>
      </c>
      <c r="P6489" t="s">
        <v>3093</v>
      </c>
      <c r="R6489" t="s">
        <v>3094</v>
      </c>
    </row>
    <row r="6490" spans="1:18" x14ac:dyDescent="0.25">
      <c r="A6490">
        <v>135530601</v>
      </c>
      <c r="B6490" t="s">
        <v>3089</v>
      </c>
      <c r="D6490" t="s">
        <v>3090</v>
      </c>
      <c r="F6490">
        <v>1</v>
      </c>
      <c r="G6490">
        <v>0</v>
      </c>
      <c r="H6490">
        <v>0</v>
      </c>
      <c r="I6490"/>
      <c r="K6490"/>
      <c r="N6490" t="s">
        <v>3091</v>
      </c>
      <c r="O6490" t="s">
        <v>3092</v>
      </c>
      <c r="P6490" t="s">
        <v>3093</v>
      </c>
      <c r="R6490" t="s">
        <v>3094</v>
      </c>
    </row>
    <row r="6491" spans="1:18" x14ac:dyDescent="0.25">
      <c r="A6491">
        <v>135530602</v>
      </c>
      <c r="B6491" t="s">
        <v>3089</v>
      </c>
      <c r="D6491" t="s">
        <v>3090</v>
      </c>
      <c r="F6491">
        <v>1</v>
      </c>
      <c r="G6491">
        <v>0</v>
      </c>
      <c r="H6491">
        <v>0</v>
      </c>
      <c r="I6491"/>
      <c r="K6491"/>
      <c r="N6491" t="s">
        <v>3091</v>
      </c>
      <c r="O6491" t="s">
        <v>3092</v>
      </c>
      <c r="P6491" t="s">
        <v>3093</v>
      </c>
      <c r="R6491" t="s">
        <v>3094</v>
      </c>
    </row>
    <row r="6492" spans="1:18" x14ac:dyDescent="0.25">
      <c r="A6492">
        <v>135530701</v>
      </c>
      <c r="B6492" t="s">
        <v>3089</v>
      </c>
      <c r="D6492" t="s">
        <v>3090</v>
      </c>
      <c r="F6492">
        <v>1</v>
      </c>
      <c r="G6492">
        <v>0</v>
      </c>
      <c r="H6492">
        <v>0</v>
      </c>
      <c r="I6492"/>
      <c r="K6492"/>
      <c r="N6492" t="s">
        <v>3091</v>
      </c>
      <c r="O6492" t="s">
        <v>3092</v>
      </c>
      <c r="P6492" t="s">
        <v>3093</v>
      </c>
      <c r="R6492" t="s">
        <v>3094</v>
      </c>
    </row>
    <row r="6493" spans="1:18" x14ac:dyDescent="0.25">
      <c r="A6493">
        <v>135530702</v>
      </c>
      <c r="B6493" t="s">
        <v>3089</v>
      </c>
      <c r="D6493" t="s">
        <v>3090</v>
      </c>
      <c r="F6493">
        <v>1</v>
      </c>
      <c r="G6493">
        <v>0</v>
      </c>
      <c r="H6493">
        <v>0</v>
      </c>
      <c r="I6493"/>
      <c r="K6493"/>
      <c r="N6493" t="s">
        <v>3091</v>
      </c>
      <c r="O6493" t="s">
        <v>3092</v>
      </c>
      <c r="P6493" t="s">
        <v>3093</v>
      </c>
      <c r="R6493" t="s">
        <v>3094</v>
      </c>
    </row>
    <row r="6494" spans="1:18" x14ac:dyDescent="0.25">
      <c r="A6494">
        <v>135530704</v>
      </c>
      <c r="B6494" t="s">
        <v>3089</v>
      </c>
      <c r="D6494" t="s">
        <v>3090</v>
      </c>
      <c r="F6494">
        <v>1</v>
      </c>
      <c r="G6494">
        <v>0</v>
      </c>
      <c r="H6494">
        <v>0</v>
      </c>
      <c r="I6494"/>
      <c r="K6494"/>
      <c r="N6494" t="s">
        <v>3091</v>
      </c>
      <c r="O6494" t="s">
        <v>3092</v>
      </c>
      <c r="P6494" t="s">
        <v>3093</v>
      </c>
      <c r="R6494" t="s">
        <v>3094</v>
      </c>
    </row>
    <row r="6495" spans="1:18" x14ac:dyDescent="0.25">
      <c r="A6495">
        <v>135530705</v>
      </c>
      <c r="B6495" t="s">
        <v>3089</v>
      </c>
      <c r="D6495" t="s">
        <v>3090</v>
      </c>
      <c r="F6495">
        <v>1</v>
      </c>
      <c r="G6495">
        <v>0</v>
      </c>
      <c r="H6495">
        <v>0</v>
      </c>
      <c r="I6495"/>
      <c r="K6495"/>
      <c r="N6495" t="s">
        <v>3091</v>
      </c>
      <c r="O6495" t="s">
        <v>3092</v>
      </c>
      <c r="P6495" t="s">
        <v>3093</v>
      </c>
      <c r="R6495" t="s">
        <v>3094</v>
      </c>
    </row>
    <row r="6496" spans="1:18" x14ac:dyDescent="0.25">
      <c r="A6496">
        <v>135530900</v>
      </c>
      <c r="B6496" t="s">
        <v>3089</v>
      </c>
      <c r="D6496" t="s">
        <v>3090</v>
      </c>
      <c r="F6496">
        <v>1</v>
      </c>
      <c r="G6496">
        <v>0</v>
      </c>
      <c r="H6496">
        <v>0</v>
      </c>
      <c r="I6496"/>
      <c r="K6496"/>
      <c r="N6496" t="s">
        <v>3091</v>
      </c>
      <c r="O6496" t="s">
        <v>3092</v>
      </c>
      <c r="P6496" t="s">
        <v>3093</v>
      </c>
      <c r="R6496" t="s">
        <v>3094</v>
      </c>
    </row>
    <row r="6497" spans="1:18" x14ac:dyDescent="0.25">
      <c r="A6497">
        <v>135530903</v>
      </c>
      <c r="B6497" t="s">
        <v>3089</v>
      </c>
      <c r="D6497" t="s">
        <v>3090</v>
      </c>
      <c r="F6497">
        <v>1</v>
      </c>
      <c r="G6497">
        <v>0</v>
      </c>
      <c r="H6497">
        <v>0</v>
      </c>
      <c r="I6497"/>
      <c r="K6497"/>
      <c r="N6497" t="s">
        <v>3091</v>
      </c>
      <c r="O6497" t="s">
        <v>3092</v>
      </c>
      <c r="P6497" t="s">
        <v>3093</v>
      </c>
      <c r="R6497" t="s">
        <v>3094</v>
      </c>
    </row>
    <row r="6498" spans="1:18" x14ac:dyDescent="0.25">
      <c r="A6498">
        <v>135532202</v>
      </c>
      <c r="B6498" t="s">
        <v>3089</v>
      </c>
      <c r="D6498" t="s">
        <v>3090</v>
      </c>
      <c r="F6498">
        <v>1</v>
      </c>
      <c r="G6498">
        <v>0</v>
      </c>
      <c r="H6498">
        <v>0</v>
      </c>
      <c r="I6498"/>
      <c r="K6498"/>
      <c r="N6498" t="s">
        <v>3091</v>
      </c>
      <c r="O6498" t="s">
        <v>3092</v>
      </c>
      <c r="P6498" t="s">
        <v>3093</v>
      </c>
      <c r="R6498" t="s">
        <v>3094</v>
      </c>
    </row>
    <row r="6499" spans="1:18" x14ac:dyDescent="0.25">
      <c r="A6499">
        <v>135532203</v>
      </c>
      <c r="B6499" t="s">
        <v>3089</v>
      </c>
      <c r="D6499" t="s">
        <v>3090</v>
      </c>
      <c r="F6499">
        <v>1</v>
      </c>
      <c r="G6499">
        <v>0</v>
      </c>
      <c r="H6499">
        <v>0</v>
      </c>
      <c r="I6499"/>
      <c r="K6499"/>
      <c r="N6499" t="s">
        <v>3091</v>
      </c>
      <c r="O6499" t="s">
        <v>3092</v>
      </c>
      <c r="P6499" t="s">
        <v>3093</v>
      </c>
      <c r="R6499" t="s">
        <v>3094</v>
      </c>
    </row>
    <row r="6500" spans="1:18" x14ac:dyDescent="0.25">
      <c r="A6500">
        <v>135532301</v>
      </c>
      <c r="B6500" t="s">
        <v>3089</v>
      </c>
      <c r="D6500" t="s">
        <v>3090</v>
      </c>
      <c r="F6500">
        <v>1</v>
      </c>
      <c r="G6500">
        <v>0</v>
      </c>
      <c r="H6500">
        <v>0</v>
      </c>
      <c r="I6500"/>
      <c r="K6500"/>
      <c r="N6500" t="s">
        <v>3091</v>
      </c>
      <c r="O6500" t="s">
        <v>3092</v>
      </c>
      <c r="P6500" t="s">
        <v>3093</v>
      </c>
      <c r="R6500" t="s">
        <v>3094</v>
      </c>
    </row>
    <row r="6501" spans="1:18" x14ac:dyDescent="0.25">
      <c r="A6501">
        <v>135532400</v>
      </c>
      <c r="B6501" t="s">
        <v>3089</v>
      </c>
      <c r="D6501" t="s">
        <v>3090</v>
      </c>
      <c r="F6501">
        <v>1</v>
      </c>
      <c r="G6501">
        <v>0</v>
      </c>
      <c r="H6501">
        <v>0</v>
      </c>
      <c r="I6501"/>
      <c r="K6501"/>
      <c r="N6501" t="s">
        <v>3091</v>
      </c>
      <c r="O6501" t="s">
        <v>3092</v>
      </c>
      <c r="P6501" t="s">
        <v>3093</v>
      </c>
      <c r="R6501" t="s">
        <v>3094</v>
      </c>
    </row>
    <row r="6502" spans="1:18" x14ac:dyDescent="0.25">
      <c r="A6502">
        <v>135532500</v>
      </c>
      <c r="B6502" t="s">
        <v>3089</v>
      </c>
      <c r="D6502" t="s">
        <v>3090</v>
      </c>
      <c r="F6502">
        <v>1</v>
      </c>
      <c r="G6502">
        <v>0</v>
      </c>
      <c r="H6502">
        <v>0</v>
      </c>
      <c r="I6502"/>
      <c r="K6502"/>
      <c r="N6502" t="s">
        <v>3091</v>
      </c>
      <c r="O6502" t="s">
        <v>3092</v>
      </c>
      <c r="P6502" t="s">
        <v>3093</v>
      </c>
      <c r="R6502" t="s">
        <v>3094</v>
      </c>
    </row>
    <row r="6503" spans="1:18" x14ac:dyDescent="0.25">
      <c r="A6503">
        <v>135532800</v>
      </c>
      <c r="B6503" t="s">
        <v>3089</v>
      </c>
      <c r="D6503" t="s">
        <v>3090</v>
      </c>
      <c r="F6503">
        <v>1</v>
      </c>
      <c r="G6503">
        <v>0</v>
      </c>
      <c r="H6503">
        <v>0</v>
      </c>
      <c r="I6503"/>
      <c r="K6503"/>
      <c r="N6503" t="s">
        <v>3091</v>
      </c>
      <c r="O6503" t="s">
        <v>3092</v>
      </c>
      <c r="P6503" t="s">
        <v>3093</v>
      </c>
      <c r="R6503" t="s">
        <v>3094</v>
      </c>
    </row>
    <row r="6504" spans="1:18" x14ac:dyDescent="0.25">
      <c r="A6504">
        <v>135532801</v>
      </c>
      <c r="B6504" t="s">
        <v>3089</v>
      </c>
      <c r="D6504" t="s">
        <v>3090</v>
      </c>
      <c r="F6504">
        <v>1</v>
      </c>
      <c r="G6504">
        <v>0</v>
      </c>
      <c r="H6504">
        <v>0</v>
      </c>
      <c r="I6504"/>
      <c r="K6504"/>
      <c r="N6504" t="s">
        <v>3091</v>
      </c>
      <c r="O6504" t="s">
        <v>3092</v>
      </c>
      <c r="P6504" t="s">
        <v>3093</v>
      </c>
      <c r="R6504" t="s">
        <v>3094</v>
      </c>
    </row>
    <row r="6505" spans="1:18" x14ac:dyDescent="0.25">
      <c r="A6505">
        <v>135532802</v>
      </c>
      <c r="B6505" t="s">
        <v>3089</v>
      </c>
      <c r="D6505" t="s">
        <v>3090</v>
      </c>
      <c r="F6505">
        <v>1</v>
      </c>
      <c r="G6505">
        <v>0</v>
      </c>
      <c r="H6505">
        <v>0</v>
      </c>
      <c r="I6505"/>
      <c r="K6505"/>
      <c r="N6505" t="s">
        <v>3091</v>
      </c>
      <c r="O6505" t="s">
        <v>3092</v>
      </c>
      <c r="P6505" t="s">
        <v>3093</v>
      </c>
      <c r="R6505" t="s">
        <v>3094</v>
      </c>
    </row>
    <row r="6506" spans="1:18" x14ac:dyDescent="0.25">
      <c r="A6506">
        <v>135532901</v>
      </c>
      <c r="B6506" t="s">
        <v>3089</v>
      </c>
      <c r="D6506" t="s">
        <v>3090</v>
      </c>
      <c r="F6506">
        <v>1</v>
      </c>
      <c r="G6506">
        <v>0</v>
      </c>
      <c r="H6506">
        <v>0</v>
      </c>
      <c r="I6506"/>
      <c r="K6506"/>
      <c r="N6506" t="s">
        <v>3091</v>
      </c>
      <c r="O6506" t="s">
        <v>3092</v>
      </c>
      <c r="P6506" t="s">
        <v>3093</v>
      </c>
      <c r="R6506" t="s">
        <v>3094</v>
      </c>
    </row>
    <row r="6507" spans="1:18" x14ac:dyDescent="0.25">
      <c r="A6507">
        <v>135532906</v>
      </c>
      <c r="B6507" t="s">
        <v>3089</v>
      </c>
      <c r="D6507" t="s">
        <v>3090</v>
      </c>
      <c r="F6507">
        <v>1</v>
      </c>
      <c r="G6507">
        <v>0</v>
      </c>
      <c r="H6507">
        <v>0</v>
      </c>
      <c r="I6507"/>
      <c r="K6507"/>
      <c r="N6507" t="s">
        <v>3091</v>
      </c>
      <c r="O6507" t="s">
        <v>3092</v>
      </c>
      <c r="P6507" t="s">
        <v>3093</v>
      </c>
      <c r="R6507" t="s">
        <v>3094</v>
      </c>
    </row>
    <row r="6508" spans="1:18" x14ac:dyDescent="0.25">
      <c r="A6508">
        <v>135532907</v>
      </c>
      <c r="B6508" t="s">
        <v>3089</v>
      </c>
      <c r="D6508" t="s">
        <v>3090</v>
      </c>
      <c r="F6508">
        <v>1</v>
      </c>
      <c r="G6508">
        <v>0</v>
      </c>
      <c r="H6508">
        <v>0</v>
      </c>
      <c r="I6508"/>
      <c r="K6508"/>
      <c r="N6508" t="s">
        <v>3091</v>
      </c>
      <c r="O6508" t="s">
        <v>3092</v>
      </c>
      <c r="P6508" t="s">
        <v>3093</v>
      </c>
      <c r="R6508" t="s">
        <v>3094</v>
      </c>
    </row>
    <row r="6509" spans="1:18" x14ac:dyDescent="0.25">
      <c r="A6509">
        <v>135532913</v>
      </c>
      <c r="B6509" t="s">
        <v>3089</v>
      </c>
      <c r="D6509" t="s">
        <v>3090</v>
      </c>
      <c r="F6509">
        <v>1</v>
      </c>
      <c r="G6509">
        <v>0</v>
      </c>
      <c r="H6509">
        <v>0</v>
      </c>
      <c r="I6509"/>
      <c r="K6509"/>
      <c r="N6509" t="s">
        <v>3091</v>
      </c>
      <c r="O6509" t="s">
        <v>3092</v>
      </c>
      <c r="P6509" t="s">
        <v>3093</v>
      </c>
      <c r="R6509" t="s">
        <v>3094</v>
      </c>
    </row>
    <row r="6510" spans="1:18" x14ac:dyDescent="0.25">
      <c r="A6510">
        <v>135532914</v>
      </c>
      <c r="B6510" t="s">
        <v>3089</v>
      </c>
      <c r="D6510" t="s">
        <v>3090</v>
      </c>
      <c r="F6510">
        <v>1</v>
      </c>
      <c r="G6510">
        <v>0</v>
      </c>
      <c r="H6510">
        <v>0</v>
      </c>
      <c r="I6510"/>
      <c r="K6510"/>
      <c r="N6510" t="s">
        <v>3091</v>
      </c>
      <c r="O6510" t="s">
        <v>3092</v>
      </c>
      <c r="P6510" t="s">
        <v>3093</v>
      </c>
      <c r="R6510" t="s">
        <v>3094</v>
      </c>
    </row>
    <row r="6511" spans="1:18" x14ac:dyDescent="0.25">
      <c r="A6511">
        <v>135532915</v>
      </c>
      <c r="B6511" t="s">
        <v>3089</v>
      </c>
      <c r="D6511" t="s">
        <v>3090</v>
      </c>
      <c r="F6511">
        <v>1</v>
      </c>
      <c r="G6511">
        <v>0</v>
      </c>
      <c r="H6511">
        <v>0</v>
      </c>
      <c r="I6511"/>
      <c r="K6511"/>
      <c r="N6511" t="s">
        <v>3091</v>
      </c>
      <c r="O6511" t="s">
        <v>3092</v>
      </c>
      <c r="P6511" t="s">
        <v>3093</v>
      </c>
      <c r="R6511" t="s">
        <v>3094</v>
      </c>
    </row>
    <row r="6512" spans="1:18" x14ac:dyDescent="0.25">
      <c r="A6512">
        <v>135532916</v>
      </c>
      <c r="B6512" t="s">
        <v>3089</v>
      </c>
      <c r="D6512" t="s">
        <v>3090</v>
      </c>
      <c r="F6512">
        <v>1</v>
      </c>
      <c r="G6512">
        <v>0</v>
      </c>
      <c r="H6512">
        <v>0</v>
      </c>
      <c r="I6512"/>
      <c r="K6512"/>
      <c r="N6512" t="s">
        <v>3091</v>
      </c>
      <c r="O6512" t="s">
        <v>3092</v>
      </c>
      <c r="P6512" t="s">
        <v>3093</v>
      </c>
      <c r="R6512" t="s">
        <v>3094</v>
      </c>
    </row>
    <row r="6513" spans="1:18" x14ac:dyDescent="0.25">
      <c r="A6513">
        <v>135532917</v>
      </c>
      <c r="B6513" t="s">
        <v>3089</v>
      </c>
      <c r="D6513" t="s">
        <v>3090</v>
      </c>
      <c r="F6513">
        <v>1</v>
      </c>
      <c r="G6513">
        <v>0</v>
      </c>
      <c r="H6513">
        <v>0</v>
      </c>
      <c r="I6513"/>
      <c r="K6513"/>
      <c r="N6513" t="s">
        <v>3091</v>
      </c>
      <c r="O6513" t="s">
        <v>3092</v>
      </c>
      <c r="P6513" t="s">
        <v>3093</v>
      </c>
      <c r="R6513" t="s">
        <v>3094</v>
      </c>
    </row>
    <row r="6514" spans="1:18" x14ac:dyDescent="0.25">
      <c r="A6514">
        <v>135532918</v>
      </c>
      <c r="B6514" t="s">
        <v>3089</v>
      </c>
      <c r="D6514" t="s">
        <v>3090</v>
      </c>
      <c r="F6514">
        <v>1</v>
      </c>
      <c r="G6514">
        <v>0</v>
      </c>
      <c r="H6514">
        <v>0</v>
      </c>
      <c r="I6514"/>
      <c r="K6514"/>
      <c r="N6514" t="s">
        <v>3091</v>
      </c>
      <c r="O6514" t="s">
        <v>3092</v>
      </c>
      <c r="P6514" t="s">
        <v>3093</v>
      </c>
      <c r="R6514" t="s">
        <v>3094</v>
      </c>
    </row>
    <row r="6515" spans="1:18" x14ac:dyDescent="0.25">
      <c r="A6515">
        <v>135534903</v>
      </c>
      <c r="B6515" t="s">
        <v>3089</v>
      </c>
      <c r="D6515" t="s">
        <v>3090</v>
      </c>
      <c r="F6515">
        <v>1</v>
      </c>
      <c r="G6515">
        <v>0</v>
      </c>
      <c r="H6515">
        <v>0</v>
      </c>
      <c r="I6515"/>
      <c r="K6515"/>
      <c r="N6515" t="s">
        <v>3091</v>
      </c>
      <c r="O6515" t="s">
        <v>3092</v>
      </c>
      <c r="P6515" t="s">
        <v>3093</v>
      </c>
      <c r="R6515" t="s">
        <v>3094</v>
      </c>
    </row>
    <row r="6516" spans="1:18" x14ac:dyDescent="0.25">
      <c r="A6516">
        <v>135537900</v>
      </c>
      <c r="B6516" t="s">
        <v>3089</v>
      </c>
      <c r="D6516" t="s">
        <v>3090</v>
      </c>
      <c r="F6516">
        <v>1</v>
      </c>
      <c r="G6516">
        <v>0</v>
      </c>
      <c r="H6516">
        <v>0</v>
      </c>
      <c r="I6516">
        <v>0</v>
      </c>
      <c r="K6516"/>
      <c r="N6516" t="s">
        <v>3091</v>
      </c>
      <c r="O6516" t="s">
        <v>3092</v>
      </c>
      <c r="P6516" t="s">
        <v>3093</v>
      </c>
      <c r="R6516" t="s">
        <v>3094</v>
      </c>
    </row>
    <row r="6517" spans="1:18" x14ac:dyDescent="0.25">
      <c r="A6517">
        <v>135538101</v>
      </c>
      <c r="B6517" t="s">
        <v>3089</v>
      </c>
      <c r="D6517" t="s">
        <v>3090</v>
      </c>
      <c r="F6517">
        <v>1</v>
      </c>
      <c r="G6517">
        <v>0</v>
      </c>
      <c r="H6517">
        <v>0</v>
      </c>
      <c r="I6517"/>
      <c r="K6517"/>
      <c r="N6517" t="s">
        <v>3091</v>
      </c>
      <c r="O6517" t="s">
        <v>3092</v>
      </c>
      <c r="P6517" t="s">
        <v>3093</v>
      </c>
      <c r="R6517" t="s">
        <v>3094</v>
      </c>
    </row>
    <row r="6518" spans="1:18" x14ac:dyDescent="0.25">
      <c r="A6518">
        <v>135538102</v>
      </c>
      <c r="B6518" t="s">
        <v>3089</v>
      </c>
      <c r="D6518" t="s">
        <v>3090</v>
      </c>
      <c r="F6518">
        <v>1</v>
      </c>
      <c r="G6518">
        <v>0</v>
      </c>
      <c r="H6518">
        <v>0</v>
      </c>
      <c r="I6518"/>
      <c r="K6518"/>
      <c r="N6518" t="s">
        <v>3091</v>
      </c>
      <c r="O6518" t="s">
        <v>3092</v>
      </c>
      <c r="P6518" t="s">
        <v>3093</v>
      </c>
      <c r="R6518" t="s">
        <v>3094</v>
      </c>
    </row>
    <row r="6519" spans="1:18" x14ac:dyDescent="0.25">
      <c r="A6519">
        <v>135538200</v>
      </c>
      <c r="B6519" t="s">
        <v>3089</v>
      </c>
      <c r="D6519" t="s">
        <v>3090</v>
      </c>
      <c r="F6519">
        <v>1</v>
      </c>
      <c r="G6519">
        <v>0</v>
      </c>
      <c r="H6519">
        <v>0</v>
      </c>
      <c r="I6519">
        <v>0</v>
      </c>
      <c r="K6519"/>
      <c r="N6519" t="s">
        <v>3091</v>
      </c>
      <c r="O6519" t="s">
        <v>3092</v>
      </c>
      <c r="P6519" t="s">
        <v>3093</v>
      </c>
      <c r="R6519" t="s">
        <v>3094</v>
      </c>
    </row>
    <row r="6520" spans="1:18" x14ac:dyDescent="0.25">
      <c r="A6520">
        <v>135538800</v>
      </c>
      <c r="B6520" t="s">
        <v>3089</v>
      </c>
      <c r="D6520" t="s">
        <v>3090</v>
      </c>
      <c r="F6520">
        <v>1</v>
      </c>
      <c r="G6520">
        <v>0</v>
      </c>
      <c r="H6520">
        <v>0</v>
      </c>
      <c r="I6520"/>
      <c r="K6520"/>
      <c r="N6520" t="s">
        <v>3091</v>
      </c>
      <c r="O6520" t="s">
        <v>3092</v>
      </c>
      <c r="P6520" t="s">
        <v>3093</v>
      </c>
      <c r="R6520" t="s">
        <v>3094</v>
      </c>
    </row>
    <row r="6521" spans="1:18" x14ac:dyDescent="0.25">
      <c r="A6521">
        <v>135538900</v>
      </c>
      <c r="B6521" t="s">
        <v>3089</v>
      </c>
      <c r="D6521" t="s">
        <v>3090</v>
      </c>
      <c r="F6521">
        <v>1</v>
      </c>
      <c r="G6521">
        <v>0</v>
      </c>
      <c r="H6521">
        <v>0</v>
      </c>
      <c r="I6521"/>
      <c r="K6521"/>
      <c r="N6521" t="s">
        <v>3091</v>
      </c>
      <c r="O6521" t="s">
        <v>3092</v>
      </c>
      <c r="P6521" t="s">
        <v>3093</v>
      </c>
      <c r="R6521" t="s">
        <v>3094</v>
      </c>
    </row>
    <row r="6522" spans="1:18" x14ac:dyDescent="0.25">
      <c r="A6522">
        <v>135538901</v>
      </c>
      <c r="B6522" t="s">
        <v>3089</v>
      </c>
      <c r="D6522" t="s">
        <v>3090</v>
      </c>
      <c r="F6522">
        <v>1</v>
      </c>
      <c r="G6522">
        <v>0</v>
      </c>
      <c r="H6522">
        <v>0</v>
      </c>
      <c r="I6522"/>
      <c r="K6522"/>
      <c r="N6522" t="s">
        <v>3091</v>
      </c>
      <c r="O6522" t="s">
        <v>3092</v>
      </c>
      <c r="P6522" t="s">
        <v>3093</v>
      </c>
      <c r="R6522" t="s">
        <v>3094</v>
      </c>
    </row>
    <row r="6523" spans="1:18" x14ac:dyDescent="0.25">
      <c r="A6523">
        <v>135538902</v>
      </c>
      <c r="B6523" t="s">
        <v>3089</v>
      </c>
      <c r="D6523" t="s">
        <v>3090</v>
      </c>
      <c r="F6523">
        <v>1</v>
      </c>
      <c r="G6523">
        <v>0</v>
      </c>
      <c r="H6523">
        <v>0</v>
      </c>
      <c r="I6523"/>
      <c r="K6523"/>
      <c r="N6523" t="s">
        <v>3091</v>
      </c>
      <c r="O6523" t="s">
        <v>3092</v>
      </c>
      <c r="P6523" t="s">
        <v>3093</v>
      </c>
      <c r="R6523" t="s">
        <v>3094</v>
      </c>
    </row>
    <row r="6524" spans="1:18" x14ac:dyDescent="0.25">
      <c r="A6524">
        <v>135538903</v>
      </c>
      <c r="B6524" t="s">
        <v>3089</v>
      </c>
      <c r="D6524" t="s">
        <v>3090</v>
      </c>
      <c r="F6524">
        <v>1</v>
      </c>
      <c r="G6524">
        <v>0</v>
      </c>
      <c r="H6524">
        <v>0</v>
      </c>
      <c r="I6524"/>
      <c r="K6524"/>
      <c r="N6524" t="s">
        <v>3091</v>
      </c>
      <c r="O6524" t="s">
        <v>3092</v>
      </c>
      <c r="P6524" t="s">
        <v>3093</v>
      </c>
      <c r="R6524" t="s">
        <v>3094</v>
      </c>
    </row>
    <row r="6525" spans="1:18" x14ac:dyDescent="0.25">
      <c r="A6525">
        <v>135538906</v>
      </c>
      <c r="B6525" t="s">
        <v>3089</v>
      </c>
      <c r="D6525" t="s">
        <v>3090</v>
      </c>
      <c r="F6525">
        <v>1</v>
      </c>
      <c r="G6525">
        <v>0</v>
      </c>
      <c r="H6525">
        <v>0</v>
      </c>
      <c r="I6525"/>
      <c r="K6525"/>
      <c r="N6525" t="s">
        <v>3091</v>
      </c>
      <c r="O6525" t="s">
        <v>3092</v>
      </c>
      <c r="P6525" t="s">
        <v>3093</v>
      </c>
      <c r="R6525" t="s">
        <v>3094</v>
      </c>
    </row>
    <row r="6526" spans="1:18" x14ac:dyDescent="0.25">
      <c r="A6526">
        <v>135538908</v>
      </c>
      <c r="B6526" t="s">
        <v>3089</v>
      </c>
      <c r="D6526" t="s">
        <v>3090</v>
      </c>
      <c r="F6526">
        <v>1</v>
      </c>
      <c r="G6526">
        <v>0</v>
      </c>
      <c r="H6526">
        <v>0</v>
      </c>
      <c r="I6526"/>
      <c r="K6526"/>
      <c r="N6526" t="s">
        <v>3091</v>
      </c>
      <c r="O6526" t="s">
        <v>3092</v>
      </c>
      <c r="P6526" t="s">
        <v>3093</v>
      </c>
      <c r="R6526" t="s">
        <v>3094</v>
      </c>
    </row>
    <row r="6527" spans="1:18" x14ac:dyDescent="0.25">
      <c r="A6527">
        <v>135539006</v>
      </c>
      <c r="B6527" t="s">
        <v>3089</v>
      </c>
      <c r="D6527" t="s">
        <v>3090</v>
      </c>
      <c r="F6527">
        <v>1</v>
      </c>
      <c r="G6527">
        <v>0</v>
      </c>
      <c r="H6527">
        <v>0</v>
      </c>
      <c r="I6527"/>
      <c r="K6527"/>
      <c r="N6527" t="s">
        <v>3091</v>
      </c>
      <c r="O6527" t="s">
        <v>3092</v>
      </c>
      <c r="P6527" t="s">
        <v>3093</v>
      </c>
      <c r="R6527" t="s">
        <v>3094</v>
      </c>
    </row>
    <row r="6528" spans="1:18" x14ac:dyDescent="0.25">
      <c r="A6528">
        <v>135539300</v>
      </c>
      <c r="B6528" t="s">
        <v>3089</v>
      </c>
      <c r="D6528" t="s">
        <v>3090</v>
      </c>
      <c r="F6528">
        <v>1</v>
      </c>
      <c r="G6528">
        <v>0</v>
      </c>
      <c r="H6528">
        <v>0</v>
      </c>
      <c r="I6528"/>
      <c r="K6528"/>
      <c r="N6528" t="s">
        <v>3091</v>
      </c>
      <c r="O6528" t="s">
        <v>3092</v>
      </c>
      <c r="P6528" t="s">
        <v>3093</v>
      </c>
      <c r="R6528" t="s">
        <v>3094</v>
      </c>
    </row>
    <row r="6529" spans="1:18" x14ac:dyDescent="0.25">
      <c r="A6529">
        <v>135539302</v>
      </c>
      <c r="B6529" t="s">
        <v>3089</v>
      </c>
      <c r="D6529" t="s">
        <v>3090</v>
      </c>
      <c r="F6529">
        <v>1</v>
      </c>
      <c r="G6529">
        <v>0</v>
      </c>
      <c r="H6529">
        <v>0</v>
      </c>
      <c r="I6529"/>
      <c r="K6529"/>
      <c r="N6529" t="s">
        <v>3091</v>
      </c>
      <c r="O6529" t="s">
        <v>3092</v>
      </c>
      <c r="P6529" t="s">
        <v>3093</v>
      </c>
      <c r="R6529" t="s">
        <v>3094</v>
      </c>
    </row>
    <row r="6530" spans="1:18" x14ac:dyDescent="0.25">
      <c r="A6530">
        <v>135539303</v>
      </c>
      <c r="B6530" t="s">
        <v>3089</v>
      </c>
      <c r="D6530" t="s">
        <v>3090</v>
      </c>
      <c r="F6530">
        <v>1</v>
      </c>
      <c r="G6530">
        <v>0</v>
      </c>
      <c r="H6530">
        <v>0</v>
      </c>
      <c r="I6530"/>
      <c r="K6530"/>
      <c r="N6530" t="s">
        <v>3091</v>
      </c>
      <c r="O6530" t="s">
        <v>3092</v>
      </c>
      <c r="P6530" t="s">
        <v>3093</v>
      </c>
      <c r="R6530" t="s">
        <v>3094</v>
      </c>
    </row>
    <row r="6531" spans="1:18" x14ac:dyDescent="0.25">
      <c r="A6531">
        <v>135539304</v>
      </c>
      <c r="B6531" t="s">
        <v>3089</v>
      </c>
      <c r="D6531" t="s">
        <v>3090</v>
      </c>
      <c r="F6531">
        <v>1</v>
      </c>
      <c r="G6531">
        <v>0</v>
      </c>
      <c r="H6531">
        <v>0</v>
      </c>
      <c r="I6531"/>
      <c r="K6531"/>
      <c r="N6531" t="s">
        <v>3091</v>
      </c>
      <c r="O6531" t="s">
        <v>3092</v>
      </c>
      <c r="P6531" t="s">
        <v>3093</v>
      </c>
      <c r="R6531" t="s">
        <v>3094</v>
      </c>
    </row>
    <row r="6532" spans="1:18" x14ac:dyDescent="0.25">
      <c r="A6532">
        <v>135539501</v>
      </c>
      <c r="B6532" t="s">
        <v>3089</v>
      </c>
      <c r="D6532" t="s">
        <v>3090</v>
      </c>
      <c r="F6532">
        <v>1</v>
      </c>
      <c r="G6532">
        <v>0</v>
      </c>
      <c r="H6532">
        <v>0</v>
      </c>
      <c r="I6532"/>
      <c r="K6532"/>
      <c r="N6532" t="s">
        <v>3091</v>
      </c>
      <c r="O6532" t="s">
        <v>3092</v>
      </c>
      <c r="P6532" t="s">
        <v>3093</v>
      </c>
      <c r="R6532" t="s">
        <v>3094</v>
      </c>
    </row>
    <row r="6533" spans="1:18" x14ac:dyDescent="0.25">
      <c r="A6533">
        <v>135539502</v>
      </c>
      <c r="B6533" t="s">
        <v>3089</v>
      </c>
      <c r="D6533" t="s">
        <v>3090</v>
      </c>
      <c r="F6533">
        <v>1</v>
      </c>
      <c r="G6533">
        <v>0</v>
      </c>
      <c r="H6533">
        <v>0</v>
      </c>
      <c r="I6533"/>
      <c r="K6533"/>
      <c r="N6533" t="s">
        <v>3091</v>
      </c>
      <c r="O6533" t="s">
        <v>3092</v>
      </c>
      <c r="P6533" t="s">
        <v>3093</v>
      </c>
      <c r="R6533" t="s">
        <v>3094</v>
      </c>
    </row>
    <row r="6534" spans="1:18" x14ac:dyDescent="0.25">
      <c r="A6534">
        <v>135539504</v>
      </c>
      <c r="B6534" t="s">
        <v>3089</v>
      </c>
      <c r="D6534" t="s">
        <v>3090</v>
      </c>
      <c r="F6534">
        <v>1</v>
      </c>
      <c r="G6534">
        <v>0</v>
      </c>
      <c r="H6534">
        <v>0</v>
      </c>
      <c r="I6534"/>
      <c r="K6534"/>
      <c r="N6534" t="s">
        <v>3091</v>
      </c>
      <c r="O6534" t="s">
        <v>3092</v>
      </c>
      <c r="P6534" t="s">
        <v>3093</v>
      </c>
      <c r="R6534" t="s">
        <v>3094</v>
      </c>
    </row>
    <row r="6535" spans="1:18" x14ac:dyDescent="0.25">
      <c r="A6535">
        <v>135539505</v>
      </c>
      <c r="B6535" t="s">
        <v>3089</v>
      </c>
      <c r="D6535" t="s">
        <v>3090</v>
      </c>
      <c r="F6535">
        <v>1</v>
      </c>
      <c r="G6535">
        <v>0</v>
      </c>
      <c r="H6535">
        <v>0</v>
      </c>
      <c r="I6535"/>
      <c r="K6535"/>
      <c r="N6535" t="s">
        <v>3091</v>
      </c>
      <c r="O6535" t="s">
        <v>3092</v>
      </c>
      <c r="P6535" t="s">
        <v>3093</v>
      </c>
      <c r="R6535" t="s">
        <v>3094</v>
      </c>
    </row>
    <row r="6536" spans="1:18" x14ac:dyDescent="0.25">
      <c r="A6536">
        <v>135539600</v>
      </c>
      <c r="B6536" t="s">
        <v>3089</v>
      </c>
      <c r="D6536" t="s">
        <v>3090</v>
      </c>
      <c r="F6536">
        <v>1</v>
      </c>
      <c r="G6536">
        <v>0</v>
      </c>
      <c r="H6536">
        <v>0</v>
      </c>
      <c r="I6536"/>
      <c r="K6536"/>
      <c r="N6536" t="s">
        <v>3091</v>
      </c>
      <c r="O6536" t="s">
        <v>3092</v>
      </c>
      <c r="P6536" t="s">
        <v>3093</v>
      </c>
      <c r="R6536" t="s">
        <v>3094</v>
      </c>
    </row>
    <row r="6537" spans="1:18" x14ac:dyDescent="0.25">
      <c r="A6537">
        <v>135539805</v>
      </c>
      <c r="B6537" t="s">
        <v>3089</v>
      </c>
      <c r="D6537" t="s">
        <v>3090</v>
      </c>
      <c r="F6537">
        <v>1</v>
      </c>
      <c r="G6537">
        <v>0</v>
      </c>
      <c r="H6537">
        <v>0</v>
      </c>
      <c r="I6537"/>
      <c r="K6537"/>
      <c r="N6537" t="s">
        <v>3091</v>
      </c>
      <c r="O6537" t="s">
        <v>3092</v>
      </c>
      <c r="P6537" t="s">
        <v>3093</v>
      </c>
      <c r="R6537" t="s">
        <v>3094</v>
      </c>
    </row>
    <row r="6538" spans="1:18" x14ac:dyDescent="0.25">
      <c r="A6538">
        <v>135539806</v>
      </c>
      <c r="B6538" t="s">
        <v>3089</v>
      </c>
      <c r="D6538" t="s">
        <v>3090</v>
      </c>
      <c r="F6538">
        <v>1</v>
      </c>
      <c r="G6538">
        <v>0</v>
      </c>
      <c r="H6538">
        <v>0</v>
      </c>
      <c r="I6538"/>
      <c r="K6538"/>
      <c r="N6538" t="s">
        <v>3091</v>
      </c>
      <c r="O6538" t="s">
        <v>3092</v>
      </c>
      <c r="P6538" t="s">
        <v>3093</v>
      </c>
      <c r="R6538" t="s">
        <v>3094</v>
      </c>
    </row>
    <row r="6539" spans="1:18" x14ac:dyDescent="0.25">
      <c r="A6539">
        <v>135539807</v>
      </c>
      <c r="B6539" t="s">
        <v>3089</v>
      </c>
      <c r="D6539" t="s">
        <v>3090</v>
      </c>
      <c r="F6539">
        <v>1</v>
      </c>
      <c r="G6539">
        <v>0</v>
      </c>
      <c r="H6539">
        <v>0</v>
      </c>
      <c r="I6539"/>
      <c r="K6539"/>
      <c r="N6539" t="s">
        <v>3091</v>
      </c>
      <c r="O6539" t="s">
        <v>3092</v>
      </c>
      <c r="P6539" t="s">
        <v>3093</v>
      </c>
      <c r="R6539" t="s">
        <v>3094</v>
      </c>
    </row>
    <row r="6540" spans="1:18" x14ac:dyDescent="0.25">
      <c r="A6540">
        <v>135540100</v>
      </c>
      <c r="B6540" t="s">
        <v>3089</v>
      </c>
      <c r="D6540" t="s">
        <v>3090</v>
      </c>
      <c r="F6540">
        <v>1</v>
      </c>
      <c r="G6540">
        <v>0</v>
      </c>
      <c r="H6540">
        <v>0</v>
      </c>
      <c r="I6540">
        <v>0</v>
      </c>
      <c r="K6540"/>
      <c r="N6540" t="s">
        <v>3091</v>
      </c>
      <c r="O6540" t="s">
        <v>3092</v>
      </c>
      <c r="P6540" t="s">
        <v>3093</v>
      </c>
      <c r="R6540" t="s">
        <v>3094</v>
      </c>
    </row>
    <row r="6541" spans="1:18" x14ac:dyDescent="0.25">
      <c r="A6541">
        <v>135540200</v>
      </c>
      <c r="B6541" t="s">
        <v>3089</v>
      </c>
      <c r="D6541" t="s">
        <v>3090</v>
      </c>
      <c r="F6541">
        <v>1</v>
      </c>
      <c r="G6541">
        <v>0</v>
      </c>
      <c r="H6541">
        <v>0</v>
      </c>
      <c r="I6541">
        <v>0</v>
      </c>
      <c r="K6541"/>
      <c r="N6541" t="s">
        <v>3091</v>
      </c>
      <c r="O6541" t="s">
        <v>3092</v>
      </c>
      <c r="P6541" t="s">
        <v>3093</v>
      </c>
      <c r="R6541" t="s">
        <v>3094</v>
      </c>
    </row>
    <row r="6542" spans="1:18" x14ac:dyDescent="0.25">
      <c r="A6542">
        <v>135540300</v>
      </c>
      <c r="B6542" t="s">
        <v>3089</v>
      </c>
      <c r="D6542" t="s">
        <v>3090</v>
      </c>
      <c r="F6542">
        <v>1</v>
      </c>
      <c r="G6542">
        <v>0</v>
      </c>
      <c r="H6542">
        <v>0</v>
      </c>
      <c r="I6542">
        <v>0</v>
      </c>
      <c r="K6542"/>
      <c r="N6542" t="s">
        <v>3091</v>
      </c>
      <c r="O6542" t="s">
        <v>3092</v>
      </c>
      <c r="P6542" t="s">
        <v>3093</v>
      </c>
      <c r="R6542" t="s">
        <v>3094</v>
      </c>
    </row>
    <row r="6543" spans="1:18" x14ac:dyDescent="0.25">
      <c r="A6543">
        <v>135540400</v>
      </c>
      <c r="B6543" t="s">
        <v>3089</v>
      </c>
      <c r="D6543" t="s">
        <v>3090</v>
      </c>
      <c r="F6543">
        <v>1</v>
      </c>
      <c r="G6543">
        <v>0</v>
      </c>
      <c r="H6543">
        <v>0</v>
      </c>
      <c r="I6543">
        <v>0</v>
      </c>
      <c r="K6543"/>
      <c r="N6543" t="s">
        <v>3091</v>
      </c>
      <c r="O6543" t="s">
        <v>3092</v>
      </c>
      <c r="P6543" t="s">
        <v>3093</v>
      </c>
      <c r="R6543" t="s">
        <v>3094</v>
      </c>
    </row>
    <row r="6544" spans="1:18" x14ac:dyDescent="0.25">
      <c r="A6544">
        <v>135540600</v>
      </c>
      <c r="B6544" t="s">
        <v>3089</v>
      </c>
      <c r="D6544" t="s">
        <v>3090</v>
      </c>
      <c r="F6544">
        <v>1</v>
      </c>
      <c r="G6544">
        <v>0</v>
      </c>
      <c r="H6544">
        <v>0</v>
      </c>
      <c r="I6544">
        <v>0</v>
      </c>
      <c r="K6544"/>
      <c r="N6544" t="s">
        <v>3091</v>
      </c>
      <c r="O6544" t="s">
        <v>3092</v>
      </c>
      <c r="P6544" t="s">
        <v>3093</v>
      </c>
      <c r="R6544" t="s">
        <v>3094</v>
      </c>
    </row>
    <row r="6545" spans="1:18" x14ac:dyDescent="0.25">
      <c r="A6545">
        <v>135540700</v>
      </c>
      <c r="B6545" t="s">
        <v>3089</v>
      </c>
      <c r="D6545" t="s">
        <v>3090</v>
      </c>
      <c r="F6545">
        <v>1</v>
      </c>
      <c r="G6545">
        <v>0</v>
      </c>
      <c r="H6545">
        <v>0</v>
      </c>
      <c r="I6545">
        <v>0</v>
      </c>
      <c r="K6545"/>
      <c r="N6545" t="s">
        <v>3091</v>
      </c>
      <c r="O6545" t="s">
        <v>3092</v>
      </c>
      <c r="P6545" t="s">
        <v>3093</v>
      </c>
      <c r="R6545" t="s">
        <v>3094</v>
      </c>
    </row>
    <row r="6546" spans="1:18" x14ac:dyDescent="0.25">
      <c r="A6546">
        <v>135540800</v>
      </c>
      <c r="B6546" t="s">
        <v>3089</v>
      </c>
      <c r="D6546" t="s">
        <v>3090</v>
      </c>
      <c r="F6546">
        <v>1</v>
      </c>
      <c r="G6546">
        <v>0</v>
      </c>
      <c r="H6546">
        <v>4.84</v>
      </c>
      <c r="I6546">
        <v>4.84</v>
      </c>
      <c r="K6546"/>
      <c r="N6546" t="s">
        <v>3091</v>
      </c>
      <c r="O6546" t="s">
        <v>3092</v>
      </c>
      <c r="P6546" t="s">
        <v>3093</v>
      </c>
      <c r="R6546" t="s">
        <v>3094</v>
      </c>
    </row>
    <row r="6547" spans="1:18" x14ac:dyDescent="0.25">
      <c r="A6547">
        <v>135540900</v>
      </c>
      <c r="B6547" t="s">
        <v>3089</v>
      </c>
      <c r="D6547" t="s">
        <v>3090</v>
      </c>
      <c r="F6547">
        <v>1</v>
      </c>
      <c r="G6547">
        <v>0</v>
      </c>
      <c r="H6547">
        <v>0</v>
      </c>
      <c r="I6547">
        <v>0</v>
      </c>
      <c r="K6547"/>
      <c r="N6547" t="s">
        <v>3091</v>
      </c>
      <c r="O6547" t="s">
        <v>3092</v>
      </c>
      <c r="P6547" t="s">
        <v>3093</v>
      </c>
      <c r="R6547" t="s">
        <v>3094</v>
      </c>
    </row>
    <row r="6548" spans="1:18" x14ac:dyDescent="0.25">
      <c r="A6548">
        <v>135541000</v>
      </c>
      <c r="B6548" t="s">
        <v>3089</v>
      </c>
      <c r="D6548" t="s">
        <v>3090</v>
      </c>
      <c r="F6548">
        <v>1</v>
      </c>
      <c r="G6548">
        <v>0</v>
      </c>
      <c r="H6548">
        <v>0</v>
      </c>
      <c r="I6548">
        <v>0</v>
      </c>
      <c r="K6548"/>
      <c r="N6548" t="s">
        <v>3091</v>
      </c>
      <c r="O6548" t="s">
        <v>3092</v>
      </c>
      <c r="P6548" t="s">
        <v>3093</v>
      </c>
      <c r="R6548" t="s">
        <v>3094</v>
      </c>
    </row>
    <row r="6549" spans="1:18" x14ac:dyDescent="0.25">
      <c r="A6549">
        <v>135541100</v>
      </c>
      <c r="B6549" t="s">
        <v>3089</v>
      </c>
      <c r="D6549" t="s">
        <v>3090</v>
      </c>
      <c r="F6549">
        <v>1</v>
      </c>
      <c r="G6549">
        <v>0</v>
      </c>
      <c r="H6549">
        <v>0</v>
      </c>
      <c r="I6549">
        <v>0</v>
      </c>
      <c r="K6549"/>
      <c r="N6549" t="s">
        <v>3091</v>
      </c>
      <c r="O6549" t="s">
        <v>3092</v>
      </c>
      <c r="P6549" t="s">
        <v>3093</v>
      </c>
      <c r="R6549" t="s">
        <v>3094</v>
      </c>
    </row>
    <row r="6550" spans="1:18" x14ac:dyDescent="0.25">
      <c r="A6550">
        <v>135541200</v>
      </c>
      <c r="B6550" t="s">
        <v>3089</v>
      </c>
      <c r="D6550" t="s">
        <v>3090</v>
      </c>
      <c r="F6550">
        <v>1</v>
      </c>
      <c r="G6550">
        <v>0</v>
      </c>
      <c r="H6550">
        <v>0</v>
      </c>
      <c r="I6550">
        <v>0</v>
      </c>
      <c r="K6550"/>
      <c r="N6550" t="s">
        <v>3091</v>
      </c>
      <c r="O6550" t="s">
        <v>3092</v>
      </c>
      <c r="P6550" t="s">
        <v>3093</v>
      </c>
      <c r="R6550" t="s">
        <v>3094</v>
      </c>
    </row>
    <row r="6551" spans="1:18" x14ac:dyDescent="0.25">
      <c r="A6551">
        <v>135541300</v>
      </c>
      <c r="B6551" t="s">
        <v>3089</v>
      </c>
      <c r="D6551" t="s">
        <v>3090</v>
      </c>
      <c r="F6551">
        <v>1</v>
      </c>
      <c r="G6551">
        <v>0</v>
      </c>
      <c r="H6551">
        <v>0</v>
      </c>
      <c r="I6551">
        <v>0</v>
      </c>
      <c r="K6551"/>
      <c r="N6551" t="s">
        <v>3091</v>
      </c>
      <c r="O6551" t="s">
        <v>3092</v>
      </c>
      <c r="P6551" t="s">
        <v>3093</v>
      </c>
      <c r="R6551" t="s">
        <v>3094</v>
      </c>
    </row>
    <row r="6552" spans="1:18" x14ac:dyDescent="0.25">
      <c r="A6552">
        <v>135541400</v>
      </c>
      <c r="B6552" t="s">
        <v>3089</v>
      </c>
      <c r="D6552" t="s">
        <v>3090</v>
      </c>
      <c r="F6552">
        <v>1</v>
      </c>
      <c r="G6552">
        <v>0</v>
      </c>
      <c r="H6552">
        <v>0</v>
      </c>
      <c r="I6552">
        <v>0</v>
      </c>
      <c r="K6552"/>
      <c r="N6552" t="s">
        <v>3091</v>
      </c>
      <c r="O6552" t="s">
        <v>3092</v>
      </c>
      <c r="P6552" t="s">
        <v>3093</v>
      </c>
      <c r="R6552" t="s">
        <v>3094</v>
      </c>
    </row>
    <row r="6553" spans="1:18" x14ac:dyDescent="0.25">
      <c r="A6553">
        <v>135541500</v>
      </c>
      <c r="B6553" t="s">
        <v>3089</v>
      </c>
      <c r="D6553" t="s">
        <v>3090</v>
      </c>
      <c r="F6553">
        <v>1</v>
      </c>
      <c r="G6553">
        <v>0</v>
      </c>
      <c r="H6553">
        <v>0</v>
      </c>
      <c r="I6553">
        <v>0</v>
      </c>
      <c r="K6553"/>
      <c r="N6553" t="s">
        <v>3091</v>
      </c>
      <c r="O6553" t="s">
        <v>3092</v>
      </c>
      <c r="P6553" t="s">
        <v>3093</v>
      </c>
      <c r="R6553" t="s">
        <v>3094</v>
      </c>
    </row>
    <row r="6554" spans="1:18" x14ac:dyDescent="0.25">
      <c r="A6554">
        <v>135541600</v>
      </c>
      <c r="B6554" t="s">
        <v>3089</v>
      </c>
      <c r="D6554" t="s">
        <v>3090</v>
      </c>
      <c r="F6554">
        <v>1</v>
      </c>
      <c r="G6554">
        <v>0</v>
      </c>
      <c r="H6554">
        <v>28.1</v>
      </c>
      <c r="I6554">
        <v>28.1</v>
      </c>
      <c r="K6554"/>
      <c r="N6554" t="s">
        <v>3091</v>
      </c>
      <c r="O6554" t="s">
        <v>3092</v>
      </c>
      <c r="P6554" t="s">
        <v>3093</v>
      </c>
      <c r="R6554" t="s">
        <v>3094</v>
      </c>
    </row>
    <row r="6555" spans="1:18" x14ac:dyDescent="0.25">
      <c r="A6555">
        <v>135541700</v>
      </c>
      <c r="B6555" t="s">
        <v>3089</v>
      </c>
      <c r="D6555" t="s">
        <v>3090</v>
      </c>
      <c r="F6555">
        <v>1</v>
      </c>
      <c r="G6555">
        <v>0</v>
      </c>
      <c r="H6555">
        <v>0</v>
      </c>
      <c r="I6555">
        <v>0</v>
      </c>
      <c r="K6555"/>
      <c r="N6555" t="s">
        <v>3091</v>
      </c>
      <c r="O6555" t="s">
        <v>3092</v>
      </c>
      <c r="P6555" t="s">
        <v>3093</v>
      </c>
      <c r="R6555" t="s">
        <v>3094</v>
      </c>
    </row>
    <row r="6556" spans="1:18" x14ac:dyDescent="0.25">
      <c r="A6556">
        <v>135541800</v>
      </c>
      <c r="B6556" t="s">
        <v>3089</v>
      </c>
      <c r="D6556" t="s">
        <v>3090</v>
      </c>
      <c r="F6556">
        <v>1</v>
      </c>
      <c r="G6556">
        <v>0</v>
      </c>
      <c r="H6556">
        <v>0</v>
      </c>
      <c r="I6556">
        <v>0</v>
      </c>
      <c r="K6556"/>
      <c r="N6556" t="s">
        <v>3091</v>
      </c>
      <c r="O6556" t="s">
        <v>3092</v>
      </c>
      <c r="P6556" t="s">
        <v>3093</v>
      </c>
      <c r="R6556" t="s">
        <v>3094</v>
      </c>
    </row>
    <row r="6557" spans="1:18" x14ac:dyDescent="0.25">
      <c r="A6557">
        <v>135541900</v>
      </c>
      <c r="B6557" t="s">
        <v>3089</v>
      </c>
      <c r="D6557" t="s">
        <v>3090</v>
      </c>
      <c r="F6557">
        <v>1</v>
      </c>
      <c r="G6557">
        <v>0</v>
      </c>
      <c r="H6557">
        <v>9.09</v>
      </c>
      <c r="I6557">
        <v>9.09</v>
      </c>
      <c r="K6557"/>
      <c r="N6557" t="s">
        <v>3091</v>
      </c>
      <c r="O6557" t="s">
        <v>3092</v>
      </c>
      <c r="P6557" t="s">
        <v>3093</v>
      </c>
      <c r="R6557" t="s">
        <v>3094</v>
      </c>
    </row>
    <row r="6558" spans="1:18" x14ac:dyDescent="0.25">
      <c r="A6558">
        <v>135542000</v>
      </c>
      <c r="B6558" t="s">
        <v>3089</v>
      </c>
      <c r="D6558" t="s">
        <v>3090</v>
      </c>
      <c r="F6558">
        <v>1</v>
      </c>
      <c r="G6558">
        <v>0</v>
      </c>
      <c r="H6558">
        <v>0</v>
      </c>
      <c r="I6558">
        <v>0</v>
      </c>
      <c r="K6558"/>
      <c r="N6558" t="s">
        <v>3091</v>
      </c>
      <c r="O6558" t="s">
        <v>3092</v>
      </c>
      <c r="P6558" t="s">
        <v>3093</v>
      </c>
      <c r="R6558" t="s">
        <v>3094</v>
      </c>
    </row>
    <row r="6559" spans="1:18" x14ac:dyDescent="0.25">
      <c r="A6559">
        <v>135542100</v>
      </c>
      <c r="B6559" t="s">
        <v>3089</v>
      </c>
      <c r="D6559" t="s">
        <v>3090</v>
      </c>
      <c r="F6559">
        <v>1</v>
      </c>
      <c r="G6559">
        <v>0</v>
      </c>
      <c r="H6559">
        <v>0</v>
      </c>
      <c r="I6559">
        <v>0</v>
      </c>
      <c r="K6559"/>
      <c r="N6559" t="s">
        <v>3091</v>
      </c>
      <c r="O6559" t="s">
        <v>3092</v>
      </c>
      <c r="P6559" t="s">
        <v>3093</v>
      </c>
      <c r="R6559" t="s">
        <v>3094</v>
      </c>
    </row>
    <row r="6560" spans="1:18" x14ac:dyDescent="0.25">
      <c r="A6560">
        <v>135542200</v>
      </c>
      <c r="B6560" t="s">
        <v>3089</v>
      </c>
      <c r="D6560" t="s">
        <v>3090</v>
      </c>
      <c r="F6560">
        <v>1</v>
      </c>
      <c r="G6560">
        <v>0</v>
      </c>
      <c r="H6560">
        <v>1.65</v>
      </c>
      <c r="I6560">
        <v>1.65</v>
      </c>
      <c r="K6560"/>
      <c r="N6560" t="s">
        <v>3091</v>
      </c>
      <c r="O6560" t="s">
        <v>3092</v>
      </c>
      <c r="P6560" t="s">
        <v>3093</v>
      </c>
      <c r="R6560" t="s">
        <v>3094</v>
      </c>
    </row>
    <row r="6561" spans="1:18" x14ac:dyDescent="0.25">
      <c r="A6561">
        <v>135542300</v>
      </c>
      <c r="B6561" t="s">
        <v>3089</v>
      </c>
      <c r="D6561" t="s">
        <v>3090</v>
      </c>
      <c r="F6561">
        <v>1</v>
      </c>
      <c r="G6561">
        <v>0</v>
      </c>
      <c r="H6561">
        <v>32.58</v>
      </c>
      <c r="I6561">
        <v>32.58</v>
      </c>
      <c r="K6561"/>
      <c r="N6561" t="s">
        <v>3091</v>
      </c>
      <c r="O6561" t="s">
        <v>3092</v>
      </c>
      <c r="P6561" t="s">
        <v>3093</v>
      </c>
      <c r="R6561" t="s">
        <v>3094</v>
      </c>
    </row>
    <row r="6562" spans="1:18" x14ac:dyDescent="0.25">
      <c r="A6562">
        <v>135542500</v>
      </c>
      <c r="B6562" t="s">
        <v>3089</v>
      </c>
      <c r="D6562" t="s">
        <v>3090</v>
      </c>
      <c r="F6562">
        <v>1</v>
      </c>
      <c r="G6562">
        <v>0</v>
      </c>
      <c r="H6562">
        <v>0</v>
      </c>
      <c r="I6562"/>
      <c r="K6562"/>
      <c r="N6562" t="s">
        <v>3091</v>
      </c>
      <c r="O6562" t="s">
        <v>3092</v>
      </c>
      <c r="P6562" t="s">
        <v>3093</v>
      </c>
      <c r="R6562" t="s">
        <v>3094</v>
      </c>
    </row>
    <row r="6563" spans="1:18" x14ac:dyDescent="0.25">
      <c r="A6563">
        <v>135542600</v>
      </c>
      <c r="B6563" t="s">
        <v>3089</v>
      </c>
      <c r="D6563" t="s">
        <v>3090</v>
      </c>
      <c r="F6563">
        <v>1</v>
      </c>
      <c r="G6563">
        <v>0</v>
      </c>
      <c r="H6563">
        <v>0</v>
      </c>
      <c r="I6563"/>
      <c r="K6563"/>
      <c r="N6563" t="s">
        <v>3091</v>
      </c>
      <c r="O6563" t="s">
        <v>3092</v>
      </c>
      <c r="P6563" t="s">
        <v>3093</v>
      </c>
      <c r="R6563" t="s">
        <v>3094</v>
      </c>
    </row>
    <row r="6564" spans="1:18" x14ac:dyDescent="0.25">
      <c r="A6564">
        <v>135542700</v>
      </c>
      <c r="B6564" t="s">
        <v>3089</v>
      </c>
      <c r="D6564" t="s">
        <v>3090</v>
      </c>
      <c r="F6564">
        <v>1</v>
      </c>
      <c r="G6564">
        <v>0</v>
      </c>
      <c r="H6564">
        <v>0</v>
      </c>
      <c r="I6564"/>
      <c r="K6564"/>
      <c r="N6564" t="s">
        <v>3091</v>
      </c>
      <c r="O6564" t="s">
        <v>3092</v>
      </c>
      <c r="P6564" t="s">
        <v>3093</v>
      </c>
      <c r="R6564" t="s">
        <v>3094</v>
      </c>
    </row>
    <row r="6565" spans="1:18" x14ac:dyDescent="0.25">
      <c r="A6565">
        <v>135542800</v>
      </c>
      <c r="B6565" t="s">
        <v>3089</v>
      </c>
      <c r="D6565" t="s">
        <v>3090</v>
      </c>
      <c r="F6565">
        <v>1</v>
      </c>
      <c r="G6565">
        <v>0</v>
      </c>
      <c r="H6565">
        <v>0</v>
      </c>
      <c r="I6565"/>
      <c r="K6565"/>
      <c r="N6565" t="s">
        <v>3091</v>
      </c>
      <c r="O6565" t="s">
        <v>3092</v>
      </c>
      <c r="P6565" t="s">
        <v>3093</v>
      </c>
      <c r="R6565" t="s">
        <v>3094</v>
      </c>
    </row>
    <row r="6566" spans="1:18" x14ac:dyDescent="0.25">
      <c r="A6566">
        <v>135542900</v>
      </c>
      <c r="B6566" t="s">
        <v>3089</v>
      </c>
      <c r="D6566" t="s">
        <v>3090</v>
      </c>
      <c r="F6566">
        <v>1</v>
      </c>
      <c r="G6566">
        <v>0</v>
      </c>
      <c r="H6566">
        <v>0</v>
      </c>
      <c r="I6566"/>
      <c r="K6566"/>
      <c r="N6566" t="s">
        <v>3091</v>
      </c>
      <c r="O6566" t="s">
        <v>3092</v>
      </c>
      <c r="P6566" t="s">
        <v>3093</v>
      </c>
      <c r="R6566" t="s">
        <v>3094</v>
      </c>
    </row>
    <row r="6567" spans="1:18" x14ac:dyDescent="0.25">
      <c r="A6567">
        <v>135543000</v>
      </c>
      <c r="B6567" t="s">
        <v>3089</v>
      </c>
      <c r="D6567" t="s">
        <v>3090</v>
      </c>
      <c r="F6567">
        <v>1</v>
      </c>
      <c r="G6567">
        <v>0</v>
      </c>
      <c r="H6567">
        <v>0</v>
      </c>
      <c r="I6567"/>
      <c r="K6567"/>
      <c r="N6567" t="s">
        <v>3091</v>
      </c>
      <c r="O6567" t="s">
        <v>3092</v>
      </c>
      <c r="P6567" t="s">
        <v>3093</v>
      </c>
      <c r="R6567" t="s">
        <v>3094</v>
      </c>
    </row>
    <row r="6568" spans="1:18" x14ac:dyDescent="0.25">
      <c r="A6568">
        <v>135543200</v>
      </c>
      <c r="B6568" t="s">
        <v>3089</v>
      </c>
      <c r="D6568" t="s">
        <v>3090</v>
      </c>
      <c r="F6568">
        <v>1</v>
      </c>
      <c r="G6568">
        <v>0</v>
      </c>
      <c r="H6568">
        <v>0</v>
      </c>
      <c r="I6568"/>
      <c r="K6568"/>
      <c r="N6568" t="s">
        <v>3091</v>
      </c>
      <c r="O6568" t="s">
        <v>3092</v>
      </c>
      <c r="P6568" t="s">
        <v>3093</v>
      </c>
      <c r="R6568" t="s">
        <v>3094</v>
      </c>
    </row>
    <row r="6569" spans="1:18" x14ac:dyDescent="0.25">
      <c r="A6569">
        <v>135543300</v>
      </c>
      <c r="B6569" t="s">
        <v>3089</v>
      </c>
      <c r="D6569" t="s">
        <v>3090</v>
      </c>
      <c r="F6569">
        <v>1</v>
      </c>
      <c r="G6569">
        <v>0</v>
      </c>
      <c r="H6569">
        <v>0</v>
      </c>
      <c r="I6569"/>
      <c r="K6569"/>
      <c r="N6569" t="s">
        <v>3091</v>
      </c>
      <c r="O6569" t="s">
        <v>3092</v>
      </c>
      <c r="P6569" t="s">
        <v>3093</v>
      </c>
      <c r="R6569" t="s">
        <v>3094</v>
      </c>
    </row>
    <row r="6570" spans="1:18" x14ac:dyDescent="0.25">
      <c r="A6570">
        <v>135543800</v>
      </c>
      <c r="B6570" t="s">
        <v>3089</v>
      </c>
      <c r="D6570" t="s">
        <v>3090</v>
      </c>
      <c r="F6570">
        <v>1</v>
      </c>
      <c r="G6570">
        <v>0</v>
      </c>
      <c r="H6570">
        <v>1.49743478260869</v>
      </c>
      <c r="I6570">
        <v>1.49743478260869</v>
      </c>
      <c r="K6570"/>
      <c r="N6570" t="s">
        <v>3091</v>
      </c>
      <c r="O6570" t="s">
        <v>3092</v>
      </c>
      <c r="P6570" t="s">
        <v>3093</v>
      </c>
      <c r="R6570" t="s">
        <v>3094</v>
      </c>
    </row>
    <row r="6571" spans="1:18" x14ac:dyDescent="0.25">
      <c r="A6571">
        <v>135543900</v>
      </c>
      <c r="B6571" t="s">
        <v>3089</v>
      </c>
      <c r="D6571" t="s">
        <v>3090</v>
      </c>
      <c r="F6571">
        <v>1</v>
      </c>
      <c r="G6571">
        <v>0</v>
      </c>
      <c r="H6571">
        <v>29.35</v>
      </c>
      <c r="I6571">
        <v>29.35</v>
      </c>
      <c r="K6571"/>
      <c r="N6571" t="s">
        <v>3091</v>
      </c>
      <c r="O6571" t="s">
        <v>3092</v>
      </c>
      <c r="P6571" t="s">
        <v>3093</v>
      </c>
      <c r="R6571" t="s">
        <v>3094</v>
      </c>
    </row>
    <row r="6572" spans="1:18" x14ac:dyDescent="0.25">
      <c r="A6572">
        <v>135544000</v>
      </c>
      <c r="B6572" t="s">
        <v>3089</v>
      </c>
      <c r="D6572" t="s">
        <v>3090</v>
      </c>
      <c r="F6572">
        <v>1</v>
      </c>
      <c r="G6572">
        <v>0</v>
      </c>
      <c r="H6572">
        <v>10.7392857142857</v>
      </c>
      <c r="I6572">
        <v>10.7392857142857</v>
      </c>
      <c r="K6572"/>
      <c r="N6572" t="s">
        <v>3091</v>
      </c>
      <c r="O6572" t="s">
        <v>3092</v>
      </c>
      <c r="P6572" t="s">
        <v>3093</v>
      </c>
      <c r="R6572" t="s">
        <v>3094</v>
      </c>
    </row>
    <row r="6573" spans="1:18" x14ac:dyDescent="0.25">
      <c r="A6573">
        <v>135544100</v>
      </c>
      <c r="B6573" t="s">
        <v>3089</v>
      </c>
      <c r="D6573" t="s">
        <v>3090</v>
      </c>
      <c r="F6573">
        <v>1</v>
      </c>
      <c r="G6573">
        <v>0</v>
      </c>
      <c r="H6573">
        <v>0</v>
      </c>
      <c r="I6573"/>
      <c r="K6573"/>
      <c r="N6573" t="s">
        <v>3091</v>
      </c>
      <c r="O6573" t="s">
        <v>3092</v>
      </c>
      <c r="P6573" t="s">
        <v>3093</v>
      </c>
      <c r="R6573" t="s">
        <v>3094</v>
      </c>
    </row>
    <row r="6574" spans="1:18" x14ac:dyDescent="0.25">
      <c r="A6574">
        <v>135544200</v>
      </c>
      <c r="B6574" t="s">
        <v>3089</v>
      </c>
      <c r="D6574" t="s">
        <v>3090</v>
      </c>
      <c r="F6574">
        <v>1</v>
      </c>
      <c r="G6574">
        <v>0</v>
      </c>
      <c r="H6574">
        <v>0</v>
      </c>
      <c r="I6574"/>
      <c r="K6574"/>
      <c r="N6574" t="s">
        <v>3091</v>
      </c>
      <c r="O6574" t="s">
        <v>3092</v>
      </c>
      <c r="P6574" t="s">
        <v>3093</v>
      </c>
      <c r="R6574" t="s">
        <v>3094</v>
      </c>
    </row>
    <row r="6575" spans="1:18" x14ac:dyDescent="0.25">
      <c r="A6575">
        <v>135700400</v>
      </c>
      <c r="B6575" t="s">
        <v>3089</v>
      </c>
      <c r="D6575" t="s">
        <v>3090</v>
      </c>
      <c r="F6575">
        <v>1</v>
      </c>
      <c r="G6575">
        <v>0</v>
      </c>
      <c r="H6575">
        <v>0</v>
      </c>
      <c r="I6575"/>
      <c r="K6575"/>
      <c r="N6575" t="s">
        <v>3091</v>
      </c>
      <c r="O6575" t="s">
        <v>3092</v>
      </c>
      <c r="P6575" t="s">
        <v>3093</v>
      </c>
      <c r="R6575" t="s">
        <v>3094</v>
      </c>
    </row>
    <row r="6576" spans="1:18" x14ac:dyDescent="0.25">
      <c r="A6576">
        <v>135701000</v>
      </c>
      <c r="B6576" t="s">
        <v>3089</v>
      </c>
      <c r="D6576" t="s">
        <v>3090</v>
      </c>
      <c r="F6576">
        <v>1</v>
      </c>
      <c r="G6576">
        <v>0</v>
      </c>
      <c r="H6576">
        <v>9.92</v>
      </c>
      <c r="I6576">
        <v>9.92</v>
      </c>
      <c r="K6576"/>
      <c r="N6576" t="s">
        <v>3091</v>
      </c>
      <c r="O6576" t="s">
        <v>3092</v>
      </c>
      <c r="P6576" t="s">
        <v>3093</v>
      </c>
      <c r="R6576" t="s">
        <v>3094</v>
      </c>
    </row>
    <row r="6577" spans="1:18" x14ac:dyDescent="0.25">
      <c r="A6577">
        <v>135701100</v>
      </c>
      <c r="B6577" t="s">
        <v>3089</v>
      </c>
      <c r="D6577" t="s">
        <v>3090</v>
      </c>
      <c r="F6577">
        <v>1</v>
      </c>
      <c r="G6577">
        <v>0</v>
      </c>
      <c r="H6577">
        <v>9.65</v>
      </c>
      <c r="I6577">
        <v>9.65</v>
      </c>
      <c r="K6577"/>
      <c r="N6577" t="s">
        <v>3091</v>
      </c>
      <c r="O6577" t="s">
        <v>3092</v>
      </c>
      <c r="P6577" t="s">
        <v>3093</v>
      </c>
      <c r="R6577" t="s">
        <v>3094</v>
      </c>
    </row>
    <row r="6578" spans="1:18" x14ac:dyDescent="0.25">
      <c r="A6578">
        <v>135701200</v>
      </c>
      <c r="B6578" t="s">
        <v>3089</v>
      </c>
      <c r="D6578" t="s">
        <v>3090</v>
      </c>
      <c r="F6578">
        <v>1</v>
      </c>
      <c r="G6578">
        <v>0</v>
      </c>
      <c r="H6578">
        <v>0</v>
      </c>
      <c r="I6578"/>
      <c r="K6578"/>
      <c r="N6578" t="s">
        <v>3091</v>
      </c>
      <c r="O6578" t="s">
        <v>3092</v>
      </c>
      <c r="P6578" t="s">
        <v>3093</v>
      </c>
      <c r="R6578" t="s">
        <v>3094</v>
      </c>
    </row>
    <row r="6579" spans="1:18" x14ac:dyDescent="0.25">
      <c r="A6579">
        <v>135701300</v>
      </c>
      <c r="B6579" t="s">
        <v>3089</v>
      </c>
      <c r="D6579" t="s">
        <v>3090</v>
      </c>
      <c r="F6579">
        <v>1</v>
      </c>
      <c r="G6579">
        <v>0</v>
      </c>
      <c r="H6579">
        <v>0</v>
      </c>
      <c r="I6579"/>
      <c r="K6579"/>
      <c r="N6579" t="s">
        <v>3091</v>
      </c>
      <c r="O6579" t="s">
        <v>3092</v>
      </c>
      <c r="P6579" t="s">
        <v>3093</v>
      </c>
      <c r="R6579" t="s">
        <v>3094</v>
      </c>
    </row>
    <row r="6580" spans="1:18" x14ac:dyDescent="0.25">
      <c r="A6580">
        <v>140000400</v>
      </c>
      <c r="B6580" t="s">
        <v>3089</v>
      </c>
      <c r="D6580" t="s">
        <v>3090</v>
      </c>
      <c r="F6580">
        <v>1</v>
      </c>
      <c r="G6580">
        <v>0</v>
      </c>
      <c r="H6580">
        <v>20.66</v>
      </c>
      <c r="I6580">
        <v>20.66</v>
      </c>
      <c r="K6580"/>
      <c r="N6580" t="s">
        <v>3091</v>
      </c>
      <c r="O6580" t="s">
        <v>3092</v>
      </c>
      <c r="P6580" t="s">
        <v>3093</v>
      </c>
      <c r="R6580" t="s">
        <v>3094</v>
      </c>
    </row>
    <row r="6581" spans="1:18" x14ac:dyDescent="0.25">
      <c r="A6581">
        <v>140000600</v>
      </c>
      <c r="B6581" t="s">
        <v>3089</v>
      </c>
      <c r="D6581" t="s">
        <v>3090</v>
      </c>
      <c r="F6581">
        <v>1</v>
      </c>
      <c r="G6581">
        <v>0</v>
      </c>
      <c r="H6581">
        <v>7.85</v>
      </c>
      <c r="I6581">
        <v>7.85</v>
      </c>
      <c r="K6581"/>
      <c r="N6581" t="s">
        <v>3091</v>
      </c>
      <c r="O6581" t="s">
        <v>3092</v>
      </c>
      <c r="P6581" t="s">
        <v>3093</v>
      </c>
      <c r="R6581" t="s">
        <v>3094</v>
      </c>
    </row>
    <row r="6582" spans="1:18" x14ac:dyDescent="0.25">
      <c r="A6582">
        <v>140000900</v>
      </c>
      <c r="B6582" t="s">
        <v>3089</v>
      </c>
      <c r="D6582" t="s">
        <v>3090</v>
      </c>
      <c r="F6582">
        <v>1</v>
      </c>
      <c r="G6582">
        <v>0</v>
      </c>
      <c r="H6582">
        <v>206.61</v>
      </c>
      <c r="I6582">
        <v>206.61</v>
      </c>
      <c r="K6582"/>
      <c r="N6582" t="s">
        <v>3091</v>
      </c>
      <c r="O6582" t="s">
        <v>3092</v>
      </c>
      <c r="P6582" t="s">
        <v>3093</v>
      </c>
      <c r="R6582" t="s">
        <v>3094</v>
      </c>
    </row>
    <row r="6583" spans="1:18" x14ac:dyDescent="0.25">
      <c r="A6583">
        <v>140001000</v>
      </c>
      <c r="B6583" t="s">
        <v>3089</v>
      </c>
      <c r="D6583" t="s">
        <v>3090</v>
      </c>
      <c r="F6583">
        <v>1</v>
      </c>
      <c r="G6583">
        <v>0</v>
      </c>
      <c r="H6583">
        <v>214.5</v>
      </c>
      <c r="I6583">
        <v>214.5</v>
      </c>
      <c r="K6583"/>
      <c r="N6583" t="s">
        <v>3091</v>
      </c>
      <c r="O6583" t="s">
        <v>3092</v>
      </c>
      <c r="P6583" t="s">
        <v>3093</v>
      </c>
      <c r="R6583" t="s">
        <v>3094</v>
      </c>
    </row>
    <row r="6584" spans="1:18" x14ac:dyDescent="0.25">
      <c r="A6584">
        <v>140001800</v>
      </c>
      <c r="B6584" t="s">
        <v>3089</v>
      </c>
      <c r="D6584" t="s">
        <v>3090</v>
      </c>
      <c r="F6584">
        <v>1</v>
      </c>
      <c r="G6584">
        <v>0</v>
      </c>
      <c r="H6584">
        <v>0</v>
      </c>
      <c r="I6584">
        <v>0</v>
      </c>
      <c r="K6584"/>
      <c r="N6584" t="s">
        <v>3091</v>
      </c>
      <c r="O6584" t="s">
        <v>3092</v>
      </c>
      <c r="P6584" t="s">
        <v>3093</v>
      </c>
      <c r="R6584" t="s">
        <v>3094</v>
      </c>
    </row>
    <row r="6585" spans="1:18" x14ac:dyDescent="0.25">
      <c r="A6585">
        <v>140002400</v>
      </c>
      <c r="B6585" t="s">
        <v>3089</v>
      </c>
      <c r="D6585" t="s">
        <v>3090</v>
      </c>
      <c r="F6585">
        <v>1</v>
      </c>
      <c r="G6585">
        <v>0</v>
      </c>
      <c r="H6585">
        <v>0</v>
      </c>
      <c r="I6585">
        <v>0</v>
      </c>
      <c r="K6585"/>
      <c r="N6585" t="s">
        <v>3091</v>
      </c>
      <c r="O6585" t="s">
        <v>3092</v>
      </c>
      <c r="P6585" t="s">
        <v>3093</v>
      </c>
      <c r="R6585" t="s">
        <v>3094</v>
      </c>
    </row>
    <row r="6586" spans="1:18" x14ac:dyDescent="0.25">
      <c r="A6586">
        <v>140002500</v>
      </c>
      <c r="B6586" t="s">
        <v>3089</v>
      </c>
      <c r="D6586" t="s">
        <v>3090</v>
      </c>
      <c r="F6586">
        <v>1</v>
      </c>
      <c r="G6586">
        <v>0</v>
      </c>
      <c r="H6586">
        <v>33</v>
      </c>
      <c r="I6586">
        <v>33</v>
      </c>
      <c r="K6586"/>
      <c r="N6586" t="s">
        <v>3091</v>
      </c>
      <c r="O6586" t="s">
        <v>3092</v>
      </c>
      <c r="P6586" t="s">
        <v>3093</v>
      </c>
      <c r="R6586" t="s">
        <v>3094</v>
      </c>
    </row>
    <row r="6587" spans="1:18" x14ac:dyDescent="0.25">
      <c r="A6587">
        <v>140002510</v>
      </c>
      <c r="B6587" t="s">
        <v>3089</v>
      </c>
      <c r="D6587" t="s">
        <v>3090</v>
      </c>
      <c r="F6587">
        <v>1</v>
      </c>
      <c r="G6587">
        <v>0</v>
      </c>
      <c r="H6587">
        <v>12.55</v>
      </c>
      <c r="I6587">
        <v>12.55</v>
      </c>
      <c r="K6587"/>
      <c r="N6587" t="s">
        <v>3091</v>
      </c>
      <c r="O6587" t="s">
        <v>3092</v>
      </c>
      <c r="P6587" t="s">
        <v>3093</v>
      </c>
      <c r="R6587" t="s">
        <v>3094</v>
      </c>
    </row>
    <row r="6588" spans="1:18" x14ac:dyDescent="0.25">
      <c r="A6588">
        <v>140002600</v>
      </c>
      <c r="B6588" t="s">
        <v>3089</v>
      </c>
      <c r="D6588" t="s">
        <v>3090</v>
      </c>
      <c r="F6588">
        <v>1</v>
      </c>
      <c r="G6588">
        <v>0</v>
      </c>
      <c r="H6588">
        <v>0</v>
      </c>
      <c r="I6588">
        <v>0</v>
      </c>
      <c r="K6588"/>
      <c r="N6588" t="s">
        <v>3091</v>
      </c>
      <c r="O6588" t="s">
        <v>3092</v>
      </c>
      <c r="P6588" t="s">
        <v>3093</v>
      </c>
      <c r="R6588" t="s">
        <v>3094</v>
      </c>
    </row>
    <row r="6589" spans="1:18" x14ac:dyDescent="0.25">
      <c r="A6589">
        <v>140002700</v>
      </c>
      <c r="B6589" t="s">
        <v>3089</v>
      </c>
      <c r="D6589" t="s">
        <v>3090</v>
      </c>
      <c r="F6589">
        <v>1</v>
      </c>
      <c r="G6589">
        <v>0</v>
      </c>
      <c r="H6589">
        <v>8.2650000000000006</v>
      </c>
      <c r="I6589">
        <v>8.2650000000000006</v>
      </c>
      <c r="K6589"/>
      <c r="N6589" t="s">
        <v>3091</v>
      </c>
      <c r="O6589" t="s">
        <v>3092</v>
      </c>
      <c r="P6589" t="s">
        <v>3093</v>
      </c>
      <c r="R6589" t="s">
        <v>3094</v>
      </c>
    </row>
    <row r="6590" spans="1:18" x14ac:dyDescent="0.25">
      <c r="A6590">
        <v>140003700</v>
      </c>
      <c r="B6590" t="s">
        <v>3089</v>
      </c>
      <c r="D6590" t="s">
        <v>3090</v>
      </c>
      <c r="F6590">
        <v>1</v>
      </c>
      <c r="G6590">
        <v>0</v>
      </c>
      <c r="H6590">
        <v>2.81</v>
      </c>
      <c r="I6590">
        <v>2.81</v>
      </c>
      <c r="K6590"/>
      <c r="N6590" t="s">
        <v>3091</v>
      </c>
      <c r="O6590" t="s">
        <v>3092</v>
      </c>
      <c r="P6590" t="s">
        <v>3093</v>
      </c>
      <c r="R6590" t="s">
        <v>3094</v>
      </c>
    </row>
    <row r="6591" spans="1:18" x14ac:dyDescent="0.25">
      <c r="A6591">
        <v>140003800</v>
      </c>
      <c r="B6591" t="s">
        <v>3089</v>
      </c>
      <c r="D6591" t="s">
        <v>3090</v>
      </c>
      <c r="F6591">
        <v>1</v>
      </c>
      <c r="G6591">
        <v>0</v>
      </c>
      <c r="H6591">
        <v>0.56333333333333302</v>
      </c>
      <c r="I6591">
        <v>0.56333333333333302</v>
      </c>
      <c r="K6591"/>
      <c r="N6591" t="s">
        <v>3091</v>
      </c>
      <c r="O6591" t="s">
        <v>3092</v>
      </c>
      <c r="P6591" t="s">
        <v>3093</v>
      </c>
      <c r="R6591" t="s">
        <v>3094</v>
      </c>
    </row>
    <row r="6592" spans="1:18" x14ac:dyDescent="0.25">
      <c r="A6592">
        <v>140003900</v>
      </c>
      <c r="B6592" t="s">
        <v>3089</v>
      </c>
      <c r="D6592" t="s">
        <v>3090</v>
      </c>
      <c r="F6592">
        <v>1</v>
      </c>
      <c r="G6592">
        <v>0</v>
      </c>
      <c r="H6592">
        <v>3.5</v>
      </c>
      <c r="I6592">
        <v>3.5</v>
      </c>
      <c r="K6592"/>
      <c r="N6592" t="s">
        <v>3091</v>
      </c>
      <c r="O6592" t="s">
        <v>3092</v>
      </c>
      <c r="P6592" t="s">
        <v>3093</v>
      </c>
      <c r="R6592" t="s">
        <v>3094</v>
      </c>
    </row>
    <row r="6593" spans="1:18" x14ac:dyDescent="0.25">
      <c r="A6593">
        <v>140004600</v>
      </c>
      <c r="B6593" t="s">
        <v>3089</v>
      </c>
      <c r="D6593" t="s">
        <v>3090</v>
      </c>
      <c r="F6593">
        <v>1</v>
      </c>
      <c r="G6593">
        <v>0</v>
      </c>
      <c r="H6593">
        <v>6.2</v>
      </c>
      <c r="I6593">
        <v>6.2</v>
      </c>
      <c r="K6593"/>
      <c r="N6593" t="s">
        <v>3091</v>
      </c>
      <c r="O6593" t="s">
        <v>3092</v>
      </c>
      <c r="P6593" t="s">
        <v>3093</v>
      </c>
      <c r="R6593" t="s">
        <v>3094</v>
      </c>
    </row>
    <row r="6594" spans="1:18" x14ac:dyDescent="0.25">
      <c r="A6594">
        <v>140004700</v>
      </c>
      <c r="B6594" t="s">
        <v>3089</v>
      </c>
      <c r="D6594" t="s">
        <v>3090</v>
      </c>
      <c r="F6594">
        <v>1</v>
      </c>
      <c r="G6594">
        <v>0</v>
      </c>
      <c r="H6594">
        <v>5.7866666666666697</v>
      </c>
      <c r="I6594">
        <v>5.7866666666666697</v>
      </c>
      <c r="K6594"/>
      <c r="N6594" t="s">
        <v>3091</v>
      </c>
      <c r="O6594" t="s">
        <v>3092</v>
      </c>
      <c r="P6594" t="s">
        <v>3093</v>
      </c>
      <c r="R6594" t="s">
        <v>3094</v>
      </c>
    </row>
    <row r="6595" spans="1:18" x14ac:dyDescent="0.25">
      <c r="A6595">
        <v>140004800</v>
      </c>
      <c r="B6595" t="s">
        <v>3089</v>
      </c>
      <c r="D6595" t="s">
        <v>3090</v>
      </c>
      <c r="F6595">
        <v>1</v>
      </c>
      <c r="G6595">
        <v>0</v>
      </c>
      <c r="H6595">
        <v>8.26</v>
      </c>
      <c r="I6595">
        <v>8.26</v>
      </c>
      <c r="K6595"/>
      <c r="N6595" t="s">
        <v>3091</v>
      </c>
      <c r="O6595" t="s">
        <v>3092</v>
      </c>
      <c r="P6595" t="s">
        <v>3093</v>
      </c>
      <c r="R6595" t="s">
        <v>3094</v>
      </c>
    </row>
    <row r="6596" spans="1:18" x14ac:dyDescent="0.25">
      <c r="A6596">
        <v>140004900</v>
      </c>
      <c r="B6596" t="s">
        <v>3089</v>
      </c>
      <c r="D6596" t="s">
        <v>3090</v>
      </c>
      <c r="F6596">
        <v>1</v>
      </c>
      <c r="G6596">
        <v>0</v>
      </c>
      <c r="H6596">
        <v>0</v>
      </c>
      <c r="I6596">
        <v>0</v>
      </c>
      <c r="K6596"/>
      <c r="N6596" t="s">
        <v>3091</v>
      </c>
      <c r="O6596" t="s">
        <v>3092</v>
      </c>
      <c r="P6596" t="s">
        <v>3093</v>
      </c>
      <c r="R6596" t="s">
        <v>3094</v>
      </c>
    </row>
    <row r="6597" spans="1:18" x14ac:dyDescent="0.25">
      <c r="A6597">
        <v>1400049700</v>
      </c>
      <c r="B6597" t="s">
        <v>3089</v>
      </c>
      <c r="D6597" t="s">
        <v>3090</v>
      </c>
      <c r="F6597">
        <v>1</v>
      </c>
      <c r="G6597">
        <v>0</v>
      </c>
      <c r="H6597">
        <v>0</v>
      </c>
      <c r="I6597">
        <v>0</v>
      </c>
      <c r="K6597"/>
      <c r="N6597" t="s">
        <v>3091</v>
      </c>
      <c r="O6597" t="s">
        <v>3092</v>
      </c>
      <c r="P6597" t="s">
        <v>3093</v>
      </c>
      <c r="R6597" t="s">
        <v>3094</v>
      </c>
    </row>
    <row r="6598" spans="1:18" x14ac:dyDescent="0.25">
      <c r="A6598">
        <v>140005200</v>
      </c>
      <c r="B6598" t="s">
        <v>3089</v>
      </c>
      <c r="D6598" t="s">
        <v>3090</v>
      </c>
      <c r="F6598">
        <v>1</v>
      </c>
      <c r="G6598">
        <v>0</v>
      </c>
      <c r="H6598">
        <v>0</v>
      </c>
      <c r="I6598">
        <v>0</v>
      </c>
      <c r="K6598"/>
      <c r="N6598" t="s">
        <v>3091</v>
      </c>
      <c r="O6598" t="s">
        <v>3092</v>
      </c>
      <c r="P6598" t="s">
        <v>3093</v>
      </c>
      <c r="R6598" t="s">
        <v>3094</v>
      </c>
    </row>
    <row r="6599" spans="1:18" x14ac:dyDescent="0.25">
      <c r="A6599">
        <v>140006100</v>
      </c>
      <c r="B6599" t="s">
        <v>3089</v>
      </c>
      <c r="D6599" t="s">
        <v>3090</v>
      </c>
      <c r="F6599">
        <v>1</v>
      </c>
      <c r="G6599">
        <v>0</v>
      </c>
      <c r="H6599">
        <v>43.38</v>
      </c>
      <c r="I6599">
        <v>43.38</v>
      </c>
      <c r="K6599"/>
      <c r="N6599" t="s">
        <v>3091</v>
      </c>
      <c r="O6599" t="s">
        <v>3092</v>
      </c>
      <c r="P6599" t="s">
        <v>3093</v>
      </c>
      <c r="R6599" t="s">
        <v>3094</v>
      </c>
    </row>
    <row r="6600" spans="1:18" x14ac:dyDescent="0.25">
      <c r="A6600">
        <v>140006200</v>
      </c>
      <c r="B6600" t="s">
        <v>3089</v>
      </c>
      <c r="D6600" t="s">
        <v>3090</v>
      </c>
      <c r="F6600">
        <v>1</v>
      </c>
      <c r="G6600">
        <v>0</v>
      </c>
      <c r="H6600">
        <v>82.64</v>
      </c>
      <c r="I6600">
        <v>82.64</v>
      </c>
      <c r="K6600"/>
      <c r="N6600" t="s">
        <v>3091</v>
      </c>
      <c r="O6600" t="s">
        <v>3092</v>
      </c>
      <c r="P6600" t="s">
        <v>3093</v>
      </c>
      <c r="R6600" t="s">
        <v>3094</v>
      </c>
    </row>
    <row r="6601" spans="1:18" x14ac:dyDescent="0.25">
      <c r="A6601">
        <v>140006201</v>
      </c>
      <c r="B6601" t="s">
        <v>3089</v>
      </c>
      <c r="D6601" t="s">
        <v>3090</v>
      </c>
      <c r="F6601">
        <v>1</v>
      </c>
      <c r="G6601">
        <v>0</v>
      </c>
      <c r="H6601">
        <v>0</v>
      </c>
      <c r="I6601"/>
      <c r="K6601"/>
      <c r="N6601" t="s">
        <v>3091</v>
      </c>
      <c r="O6601" t="s">
        <v>3092</v>
      </c>
      <c r="P6601" t="s">
        <v>3093</v>
      </c>
      <c r="R6601" t="s">
        <v>3094</v>
      </c>
    </row>
    <row r="6602" spans="1:18" x14ac:dyDescent="0.25">
      <c r="A6602">
        <v>140006300</v>
      </c>
      <c r="B6602" t="s">
        <v>3089</v>
      </c>
      <c r="D6602" t="s">
        <v>3090</v>
      </c>
      <c r="F6602">
        <v>1</v>
      </c>
      <c r="G6602">
        <v>0</v>
      </c>
      <c r="H6602">
        <v>179</v>
      </c>
      <c r="I6602">
        <v>179</v>
      </c>
      <c r="K6602"/>
      <c r="N6602" t="s">
        <v>3091</v>
      </c>
      <c r="O6602" t="s">
        <v>3092</v>
      </c>
      <c r="P6602" t="s">
        <v>3093</v>
      </c>
      <c r="R6602" t="s">
        <v>3094</v>
      </c>
    </row>
    <row r="6603" spans="1:18" x14ac:dyDescent="0.25">
      <c r="A6603">
        <v>140006800</v>
      </c>
      <c r="B6603" t="s">
        <v>3089</v>
      </c>
      <c r="D6603" t="s">
        <v>3090</v>
      </c>
      <c r="F6603">
        <v>1</v>
      </c>
      <c r="G6603">
        <v>0</v>
      </c>
      <c r="H6603">
        <v>0</v>
      </c>
      <c r="I6603">
        <v>0</v>
      </c>
      <c r="K6603"/>
      <c r="N6603" t="s">
        <v>3091</v>
      </c>
      <c r="O6603" t="s">
        <v>3092</v>
      </c>
      <c r="P6603" t="s">
        <v>3093</v>
      </c>
      <c r="R6603" t="s">
        <v>3094</v>
      </c>
    </row>
    <row r="6604" spans="1:18" x14ac:dyDescent="0.25">
      <c r="A6604">
        <v>140006900</v>
      </c>
      <c r="B6604" t="s">
        <v>3089</v>
      </c>
      <c r="D6604" t="s">
        <v>3090</v>
      </c>
      <c r="F6604">
        <v>1</v>
      </c>
      <c r="G6604">
        <v>0</v>
      </c>
      <c r="H6604">
        <v>6.46</v>
      </c>
      <c r="I6604">
        <v>6.46</v>
      </c>
      <c r="K6604"/>
      <c r="N6604" t="s">
        <v>3091</v>
      </c>
      <c r="O6604" t="s">
        <v>3092</v>
      </c>
      <c r="P6604" t="s">
        <v>3093</v>
      </c>
      <c r="R6604" t="s">
        <v>3094</v>
      </c>
    </row>
    <row r="6605" spans="1:18" x14ac:dyDescent="0.25">
      <c r="A6605">
        <v>140007900</v>
      </c>
      <c r="B6605" t="s">
        <v>3089</v>
      </c>
      <c r="D6605" t="s">
        <v>3090</v>
      </c>
      <c r="F6605">
        <v>1</v>
      </c>
      <c r="G6605">
        <v>0</v>
      </c>
      <c r="H6605">
        <v>0</v>
      </c>
      <c r="I6605"/>
      <c r="K6605"/>
      <c r="N6605" t="s">
        <v>3091</v>
      </c>
      <c r="O6605" t="s">
        <v>3092</v>
      </c>
      <c r="P6605" t="s">
        <v>3093</v>
      </c>
      <c r="R6605" t="s">
        <v>3094</v>
      </c>
    </row>
    <row r="6606" spans="1:18" x14ac:dyDescent="0.25">
      <c r="A6606">
        <v>140008300</v>
      </c>
      <c r="B6606" t="s">
        <v>3089</v>
      </c>
      <c r="D6606" t="s">
        <v>3090</v>
      </c>
      <c r="F6606">
        <v>1</v>
      </c>
      <c r="G6606">
        <v>0</v>
      </c>
      <c r="H6606">
        <v>149.58750000000001</v>
      </c>
      <c r="I6606">
        <v>149.58750000000001</v>
      </c>
      <c r="K6606"/>
      <c r="N6606" t="s">
        <v>3091</v>
      </c>
      <c r="O6606" t="s">
        <v>3092</v>
      </c>
      <c r="P6606" t="s">
        <v>3093</v>
      </c>
      <c r="R6606" t="s">
        <v>3094</v>
      </c>
    </row>
    <row r="6607" spans="1:18" x14ac:dyDescent="0.25">
      <c r="A6607">
        <v>140008500</v>
      </c>
      <c r="B6607" t="s">
        <v>3089</v>
      </c>
      <c r="D6607" t="s">
        <v>3090</v>
      </c>
      <c r="F6607">
        <v>1</v>
      </c>
      <c r="G6607">
        <v>0</v>
      </c>
      <c r="H6607">
        <v>0</v>
      </c>
      <c r="I6607">
        <v>0</v>
      </c>
      <c r="K6607"/>
      <c r="N6607" t="s">
        <v>3091</v>
      </c>
      <c r="O6607" t="s">
        <v>3092</v>
      </c>
      <c r="P6607" t="s">
        <v>3093</v>
      </c>
      <c r="R6607" t="s">
        <v>3094</v>
      </c>
    </row>
    <row r="6608" spans="1:18" x14ac:dyDescent="0.25">
      <c r="A6608">
        <v>140008700</v>
      </c>
      <c r="B6608" t="s">
        <v>3089</v>
      </c>
      <c r="D6608" t="s">
        <v>3090</v>
      </c>
      <c r="F6608">
        <v>1</v>
      </c>
      <c r="G6608">
        <v>0</v>
      </c>
      <c r="H6608">
        <v>0</v>
      </c>
      <c r="I6608">
        <v>0</v>
      </c>
      <c r="K6608"/>
      <c r="N6608" t="s">
        <v>3091</v>
      </c>
      <c r="O6608" t="s">
        <v>3092</v>
      </c>
      <c r="P6608" t="s">
        <v>3093</v>
      </c>
      <c r="R6608" t="s">
        <v>3094</v>
      </c>
    </row>
    <row r="6609" spans="1:18" x14ac:dyDescent="0.25">
      <c r="A6609">
        <v>140009000</v>
      </c>
      <c r="B6609" t="s">
        <v>3089</v>
      </c>
      <c r="D6609" t="s">
        <v>3090</v>
      </c>
      <c r="F6609">
        <v>1</v>
      </c>
      <c r="G6609">
        <v>0</v>
      </c>
      <c r="H6609">
        <v>18.98</v>
      </c>
      <c r="I6609">
        <v>18.98</v>
      </c>
      <c r="K6609"/>
      <c r="N6609" t="s">
        <v>3091</v>
      </c>
      <c r="O6609" t="s">
        <v>3092</v>
      </c>
      <c r="P6609" t="s">
        <v>3093</v>
      </c>
      <c r="R6609" t="s">
        <v>3094</v>
      </c>
    </row>
    <row r="6610" spans="1:18" x14ac:dyDescent="0.25">
      <c r="A6610">
        <v>140009400</v>
      </c>
      <c r="B6610" t="s">
        <v>3089</v>
      </c>
      <c r="D6610" t="s">
        <v>3090</v>
      </c>
      <c r="F6610">
        <v>1</v>
      </c>
      <c r="G6610">
        <v>0</v>
      </c>
      <c r="H6610">
        <v>4.55</v>
      </c>
      <c r="I6610">
        <v>4.55</v>
      </c>
      <c r="K6610"/>
      <c r="N6610" t="s">
        <v>3091</v>
      </c>
      <c r="O6610" t="s">
        <v>3092</v>
      </c>
      <c r="P6610" t="s">
        <v>3093</v>
      </c>
      <c r="R6610" t="s">
        <v>3094</v>
      </c>
    </row>
    <row r="6611" spans="1:18" x14ac:dyDescent="0.25">
      <c r="A6611">
        <v>140009600</v>
      </c>
      <c r="B6611" t="s">
        <v>3089</v>
      </c>
      <c r="D6611" t="s">
        <v>3090</v>
      </c>
      <c r="F6611">
        <v>1</v>
      </c>
      <c r="G6611">
        <v>0</v>
      </c>
      <c r="H6611">
        <v>0</v>
      </c>
      <c r="I6611">
        <v>0</v>
      </c>
      <c r="K6611"/>
      <c r="N6611" t="s">
        <v>3091</v>
      </c>
      <c r="O6611" t="s">
        <v>3092</v>
      </c>
      <c r="P6611" t="s">
        <v>3093</v>
      </c>
      <c r="R6611" t="s">
        <v>3094</v>
      </c>
    </row>
    <row r="6612" spans="1:18" x14ac:dyDescent="0.25">
      <c r="A6612">
        <v>140010100</v>
      </c>
      <c r="B6612" t="s">
        <v>3089</v>
      </c>
      <c r="D6612" t="s">
        <v>3090</v>
      </c>
      <c r="F6612">
        <v>1</v>
      </c>
      <c r="G6612">
        <v>0</v>
      </c>
      <c r="H6612">
        <v>45.45</v>
      </c>
      <c r="I6612">
        <v>45.45</v>
      </c>
      <c r="K6612"/>
      <c r="N6612" t="s">
        <v>3091</v>
      </c>
      <c r="O6612" t="s">
        <v>3092</v>
      </c>
      <c r="P6612" t="s">
        <v>3093</v>
      </c>
      <c r="R6612" t="s">
        <v>3094</v>
      </c>
    </row>
    <row r="6613" spans="1:18" x14ac:dyDescent="0.25">
      <c r="A6613">
        <v>140010400</v>
      </c>
      <c r="B6613" t="s">
        <v>3089</v>
      </c>
      <c r="D6613" t="s">
        <v>3090</v>
      </c>
      <c r="F6613">
        <v>1</v>
      </c>
      <c r="G6613">
        <v>0</v>
      </c>
      <c r="H6613">
        <v>76.14</v>
      </c>
      <c r="I6613">
        <v>76.14</v>
      </c>
      <c r="K6613"/>
      <c r="N6613" t="s">
        <v>3091</v>
      </c>
      <c r="O6613" t="s">
        <v>3092</v>
      </c>
      <c r="P6613" t="s">
        <v>3093</v>
      </c>
      <c r="R6613" t="s">
        <v>3094</v>
      </c>
    </row>
    <row r="6614" spans="1:18" x14ac:dyDescent="0.25">
      <c r="A6614">
        <v>140010500</v>
      </c>
      <c r="B6614" t="s">
        <v>3089</v>
      </c>
      <c r="D6614" t="s">
        <v>3090</v>
      </c>
      <c r="F6614">
        <v>1</v>
      </c>
      <c r="G6614">
        <v>0</v>
      </c>
      <c r="H6614">
        <v>0</v>
      </c>
      <c r="I6614">
        <v>0</v>
      </c>
      <c r="K6614"/>
      <c r="N6614" t="s">
        <v>3091</v>
      </c>
      <c r="O6614" t="s">
        <v>3092</v>
      </c>
      <c r="P6614" t="s">
        <v>3093</v>
      </c>
      <c r="R6614" t="s">
        <v>3094</v>
      </c>
    </row>
    <row r="6615" spans="1:18" x14ac:dyDescent="0.25">
      <c r="A6615">
        <v>140010700</v>
      </c>
      <c r="B6615" t="s">
        <v>3089</v>
      </c>
      <c r="D6615" t="s">
        <v>3090</v>
      </c>
      <c r="F6615">
        <v>1</v>
      </c>
      <c r="G6615">
        <v>0</v>
      </c>
      <c r="H6615">
        <v>5.3666666666666599E-2</v>
      </c>
      <c r="I6615">
        <v>5.3666666666666599E-2</v>
      </c>
      <c r="K6615"/>
      <c r="N6615" t="s">
        <v>3091</v>
      </c>
      <c r="O6615" t="s">
        <v>3092</v>
      </c>
      <c r="P6615" t="s">
        <v>3093</v>
      </c>
      <c r="R6615" t="s">
        <v>3094</v>
      </c>
    </row>
    <row r="6616" spans="1:18" x14ac:dyDescent="0.25">
      <c r="A6616">
        <v>140011200</v>
      </c>
      <c r="B6616" t="s">
        <v>3089</v>
      </c>
      <c r="D6616" t="s">
        <v>3090</v>
      </c>
      <c r="F6616">
        <v>1</v>
      </c>
      <c r="G6616">
        <v>0</v>
      </c>
      <c r="H6616">
        <v>3.3000000000000002E-2</v>
      </c>
      <c r="I6616">
        <v>3.3000000000000002E-2</v>
      </c>
      <c r="K6616"/>
      <c r="N6616" t="s">
        <v>3091</v>
      </c>
      <c r="O6616" t="s">
        <v>3092</v>
      </c>
      <c r="P6616" t="s">
        <v>3093</v>
      </c>
      <c r="R6616" t="s">
        <v>3094</v>
      </c>
    </row>
    <row r="6617" spans="1:18" x14ac:dyDescent="0.25">
      <c r="A6617">
        <v>140011300</v>
      </c>
      <c r="B6617" t="s">
        <v>3089</v>
      </c>
      <c r="D6617" t="s">
        <v>3090</v>
      </c>
      <c r="F6617">
        <v>1</v>
      </c>
      <c r="G6617">
        <v>0</v>
      </c>
      <c r="H6617">
        <v>29.565000000000001</v>
      </c>
      <c r="I6617">
        <v>29.565000000000001</v>
      </c>
      <c r="K6617"/>
      <c r="N6617" t="s">
        <v>3091</v>
      </c>
      <c r="O6617" t="s">
        <v>3092</v>
      </c>
      <c r="P6617" t="s">
        <v>3093</v>
      </c>
      <c r="R6617" t="s">
        <v>3094</v>
      </c>
    </row>
    <row r="6618" spans="1:18" x14ac:dyDescent="0.25">
      <c r="A6618">
        <v>140012400</v>
      </c>
      <c r="B6618" t="s">
        <v>3089</v>
      </c>
      <c r="D6618" t="s">
        <v>3090</v>
      </c>
      <c r="F6618">
        <v>1</v>
      </c>
      <c r="G6618">
        <v>0</v>
      </c>
      <c r="H6618">
        <v>7.0533333333333295E-2</v>
      </c>
      <c r="I6618">
        <v>7.0533333333333295E-2</v>
      </c>
      <c r="K6618"/>
      <c r="N6618" t="s">
        <v>3091</v>
      </c>
      <c r="O6618" t="s">
        <v>3092</v>
      </c>
      <c r="P6618" t="s">
        <v>3093</v>
      </c>
      <c r="R6618" t="s">
        <v>3094</v>
      </c>
    </row>
    <row r="6619" spans="1:18" x14ac:dyDescent="0.25">
      <c r="A6619">
        <v>140012800</v>
      </c>
      <c r="B6619" t="s">
        <v>3089</v>
      </c>
      <c r="D6619" t="s">
        <v>3090</v>
      </c>
      <c r="F6619">
        <v>1</v>
      </c>
      <c r="G6619">
        <v>0</v>
      </c>
      <c r="H6619">
        <v>2.48</v>
      </c>
      <c r="I6619">
        <v>2.48</v>
      </c>
      <c r="K6619"/>
      <c r="N6619" t="s">
        <v>3091</v>
      </c>
      <c r="O6619" t="s">
        <v>3092</v>
      </c>
      <c r="P6619" t="s">
        <v>3093</v>
      </c>
      <c r="R6619" t="s">
        <v>3094</v>
      </c>
    </row>
    <row r="6620" spans="1:18" x14ac:dyDescent="0.25">
      <c r="A6620">
        <v>140012900</v>
      </c>
      <c r="B6620" t="s">
        <v>3089</v>
      </c>
      <c r="D6620" t="s">
        <v>3090</v>
      </c>
      <c r="F6620">
        <v>1</v>
      </c>
      <c r="G6620">
        <v>0</v>
      </c>
      <c r="H6620">
        <v>0.303611111111111</v>
      </c>
      <c r="I6620">
        <v>0.303611111111111</v>
      </c>
      <c r="K6620"/>
      <c r="N6620" t="s">
        <v>3091</v>
      </c>
      <c r="O6620" t="s">
        <v>3092</v>
      </c>
      <c r="P6620" t="s">
        <v>3093</v>
      </c>
      <c r="R6620" t="s">
        <v>3094</v>
      </c>
    </row>
    <row r="6621" spans="1:18" x14ac:dyDescent="0.25">
      <c r="A6621">
        <v>140013300</v>
      </c>
      <c r="B6621" t="s">
        <v>3089</v>
      </c>
      <c r="D6621" t="s">
        <v>3090</v>
      </c>
      <c r="F6621">
        <v>1</v>
      </c>
      <c r="G6621">
        <v>0</v>
      </c>
      <c r="H6621">
        <v>0</v>
      </c>
      <c r="I6621">
        <v>0</v>
      </c>
      <c r="K6621"/>
      <c r="N6621" t="s">
        <v>3091</v>
      </c>
      <c r="O6621" t="s">
        <v>3092</v>
      </c>
      <c r="P6621" t="s">
        <v>3093</v>
      </c>
      <c r="R6621" t="s">
        <v>3094</v>
      </c>
    </row>
    <row r="6622" spans="1:18" x14ac:dyDescent="0.25">
      <c r="A6622">
        <v>140013400</v>
      </c>
      <c r="B6622" t="s">
        <v>3089</v>
      </c>
      <c r="D6622" t="s">
        <v>3090</v>
      </c>
      <c r="F6622">
        <v>1</v>
      </c>
      <c r="G6622">
        <v>0</v>
      </c>
      <c r="H6622">
        <v>23.965</v>
      </c>
      <c r="I6622">
        <v>23.965</v>
      </c>
      <c r="K6622"/>
      <c r="N6622" t="s">
        <v>3091</v>
      </c>
      <c r="O6622" t="s">
        <v>3092</v>
      </c>
      <c r="P6622" t="s">
        <v>3093</v>
      </c>
      <c r="R6622" t="s">
        <v>3094</v>
      </c>
    </row>
    <row r="6623" spans="1:18" x14ac:dyDescent="0.25">
      <c r="A6623">
        <v>140013700</v>
      </c>
      <c r="B6623" t="s">
        <v>3089</v>
      </c>
      <c r="D6623" t="s">
        <v>3090</v>
      </c>
      <c r="F6623">
        <v>1</v>
      </c>
      <c r="G6623">
        <v>0</v>
      </c>
      <c r="H6623">
        <v>10</v>
      </c>
      <c r="I6623">
        <v>10</v>
      </c>
      <c r="K6623"/>
      <c r="N6623" t="s">
        <v>3091</v>
      </c>
      <c r="O6623" t="s">
        <v>3092</v>
      </c>
      <c r="P6623" t="s">
        <v>3093</v>
      </c>
      <c r="R6623" t="s">
        <v>3094</v>
      </c>
    </row>
    <row r="6624" spans="1:18" x14ac:dyDescent="0.25">
      <c r="A6624">
        <v>140014200</v>
      </c>
      <c r="B6624" t="s">
        <v>3089</v>
      </c>
      <c r="D6624" t="s">
        <v>3090</v>
      </c>
      <c r="F6624">
        <v>1</v>
      </c>
      <c r="G6624">
        <v>0</v>
      </c>
      <c r="H6624">
        <v>0</v>
      </c>
      <c r="I6624">
        <v>0</v>
      </c>
      <c r="K6624"/>
      <c r="N6624" t="s">
        <v>3091</v>
      </c>
      <c r="O6624" t="s">
        <v>3092</v>
      </c>
      <c r="P6624" t="s">
        <v>3093</v>
      </c>
      <c r="R6624" t="s">
        <v>3094</v>
      </c>
    </row>
    <row r="6625" spans="1:18" x14ac:dyDescent="0.25">
      <c r="A6625">
        <v>140014500</v>
      </c>
      <c r="B6625" t="s">
        <v>3089</v>
      </c>
      <c r="D6625" t="s">
        <v>3090</v>
      </c>
      <c r="F6625">
        <v>1</v>
      </c>
      <c r="G6625">
        <v>0</v>
      </c>
      <c r="H6625">
        <v>0</v>
      </c>
      <c r="I6625">
        <v>0</v>
      </c>
      <c r="K6625"/>
      <c r="N6625" t="s">
        <v>3091</v>
      </c>
      <c r="O6625" t="s">
        <v>3092</v>
      </c>
      <c r="P6625" t="s">
        <v>3093</v>
      </c>
      <c r="R6625" t="s">
        <v>3094</v>
      </c>
    </row>
    <row r="6626" spans="1:18" x14ac:dyDescent="0.25">
      <c r="A6626">
        <v>140014510</v>
      </c>
      <c r="B6626" t="s">
        <v>3089</v>
      </c>
      <c r="D6626" t="s">
        <v>3090</v>
      </c>
      <c r="F6626">
        <v>1</v>
      </c>
      <c r="G6626">
        <v>0</v>
      </c>
      <c r="H6626">
        <v>10.4</v>
      </c>
      <c r="I6626">
        <v>10.4</v>
      </c>
      <c r="K6626"/>
      <c r="N6626" t="s">
        <v>3091</v>
      </c>
      <c r="O6626" t="s">
        <v>3092</v>
      </c>
      <c r="P6626" t="s">
        <v>3093</v>
      </c>
      <c r="R6626" t="s">
        <v>3094</v>
      </c>
    </row>
    <row r="6627" spans="1:18" x14ac:dyDescent="0.25">
      <c r="A6627">
        <v>140015300</v>
      </c>
      <c r="B6627" t="s">
        <v>3089</v>
      </c>
      <c r="D6627" t="s">
        <v>3090</v>
      </c>
      <c r="F6627">
        <v>1</v>
      </c>
      <c r="G6627">
        <v>0</v>
      </c>
      <c r="H6627">
        <v>0</v>
      </c>
      <c r="I6627">
        <v>0</v>
      </c>
      <c r="K6627"/>
      <c r="N6627" t="s">
        <v>3091</v>
      </c>
      <c r="O6627" t="s">
        <v>3092</v>
      </c>
      <c r="P6627" t="s">
        <v>3093</v>
      </c>
      <c r="R6627" t="s">
        <v>3094</v>
      </c>
    </row>
    <row r="6628" spans="1:18" x14ac:dyDescent="0.25">
      <c r="A6628">
        <v>140016500</v>
      </c>
      <c r="B6628" t="s">
        <v>3089</v>
      </c>
      <c r="D6628" t="s">
        <v>3090</v>
      </c>
      <c r="F6628">
        <v>1</v>
      </c>
      <c r="G6628">
        <v>0</v>
      </c>
      <c r="H6628">
        <v>12</v>
      </c>
      <c r="I6628">
        <v>12</v>
      </c>
      <c r="K6628"/>
      <c r="N6628" t="s">
        <v>3091</v>
      </c>
      <c r="O6628" t="s">
        <v>3092</v>
      </c>
      <c r="P6628" t="s">
        <v>3093</v>
      </c>
      <c r="R6628" t="s">
        <v>3094</v>
      </c>
    </row>
    <row r="6629" spans="1:18" x14ac:dyDescent="0.25">
      <c r="A6629">
        <v>140016700</v>
      </c>
      <c r="B6629" t="s">
        <v>3089</v>
      </c>
      <c r="D6629" t="s">
        <v>3090</v>
      </c>
      <c r="F6629">
        <v>1</v>
      </c>
      <c r="G6629">
        <v>0</v>
      </c>
      <c r="H6629">
        <v>31.8582</v>
      </c>
      <c r="I6629">
        <v>31.8582</v>
      </c>
      <c r="K6629"/>
      <c r="N6629" t="s">
        <v>3091</v>
      </c>
      <c r="O6629" t="s">
        <v>3092</v>
      </c>
      <c r="P6629" t="s">
        <v>3093</v>
      </c>
      <c r="R6629" t="s">
        <v>3094</v>
      </c>
    </row>
    <row r="6630" spans="1:18" x14ac:dyDescent="0.25">
      <c r="A6630">
        <v>140016900</v>
      </c>
      <c r="B6630" t="s">
        <v>3089</v>
      </c>
      <c r="D6630" t="s">
        <v>3090</v>
      </c>
      <c r="F6630">
        <v>1</v>
      </c>
      <c r="G6630">
        <v>0</v>
      </c>
      <c r="H6630">
        <v>9.59</v>
      </c>
      <c r="I6630">
        <v>9.59</v>
      </c>
      <c r="K6630"/>
      <c r="N6630" t="s">
        <v>3091</v>
      </c>
      <c r="O6630" t="s">
        <v>3092</v>
      </c>
      <c r="P6630" t="s">
        <v>3093</v>
      </c>
      <c r="R6630" t="s">
        <v>3094</v>
      </c>
    </row>
    <row r="6631" spans="1:18" x14ac:dyDescent="0.25">
      <c r="A6631">
        <v>140017000</v>
      </c>
      <c r="B6631" t="s">
        <v>3089</v>
      </c>
      <c r="D6631" t="s">
        <v>3090</v>
      </c>
      <c r="F6631">
        <v>1</v>
      </c>
      <c r="G6631">
        <v>0</v>
      </c>
      <c r="H6631">
        <v>10.3</v>
      </c>
      <c r="I6631">
        <v>10.3</v>
      </c>
      <c r="K6631"/>
      <c r="N6631" t="s">
        <v>3091</v>
      </c>
      <c r="O6631" t="s">
        <v>3092</v>
      </c>
      <c r="P6631" t="s">
        <v>3093</v>
      </c>
      <c r="R6631" t="s">
        <v>3094</v>
      </c>
    </row>
    <row r="6632" spans="1:18" x14ac:dyDescent="0.25">
      <c r="A6632">
        <v>140017400</v>
      </c>
      <c r="B6632" t="s">
        <v>3089</v>
      </c>
      <c r="D6632" t="s">
        <v>3090</v>
      </c>
      <c r="F6632">
        <v>1</v>
      </c>
      <c r="G6632">
        <v>0</v>
      </c>
      <c r="H6632">
        <v>18</v>
      </c>
      <c r="I6632">
        <v>18</v>
      </c>
      <c r="K6632"/>
      <c r="N6632" t="s">
        <v>3091</v>
      </c>
      <c r="O6632" t="s">
        <v>3092</v>
      </c>
      <c r="P6632" t="s">
        <v>3093</v>
      </c>
      <c r="R6632" t="s">
        <v>3094</v>
      </c>
    </row>
    <row r="6633" spans="1:18" x14ac:dyDescent="0.25">
      <c r="A6633">
        <v>140017600</v>
      </c>
      <c r="B6633" t="s">
        <v>3089</v>
      </c>
      <c r="D6633" t="s">
        <v>3090</v>
      </c>
      <c r="F6633">
        <v>1</v>
      </c>
      <c r="G6633">
        <v>0</v>
      </c>
      <c r="H6633">
        <v>5.37</v>
      </c>
      <c r="I6633">
        <v>5.37</v>
      </c>
      <c r="K6633"/>
      <c r="N6633" t="s">
        <v>3091</v>
      </c>
      <c r="O6633" t="s">
        <v>3092</v>
      </c>
      <c r="P6633" t="s">
        <v>3093</v>
      </c>
      <c r="R6633" t="s">
        <v>3094</v>
      </c>
    </row>
    <row r="6634" spans="1:18" x14ac:dyDescent="0.25">
      <c r="A6634">
        <v>140017900</v>
      </c>
      <c r="B6634" t="s">
        <v>3089</v>
      </c>
      <c r="D6634" t="s">
        <v>3090</v>
      </c>
      <c r="F6634">
        <v>1</v>
      </c>
      <c r="G6634">
        <v>0</v>
      </c>
      <c r="H6634">
        <v>2.4849999999999999</v>
      </c>
      <c r="I6634">
        <v>2.4849999999999999</v>
      </c>
      <c r="K6634"/>
      <c r="N6634" t="s">
        <v>3091</v>
      </c>
      <c r="O6634" t="s">
        <v>3092</v>
      </c>
      <c r="P6634" t="s">
        <v>3093</v>
      </c>
      <c r="R6634" t="s">
        <v>3094</v>
      </c>
    </row>
    <row r="6635" spans="1:18" x14ac:dyDescent="0.25">
      <c r="A6635">
        <v>140018200</v>
      </c>
      <c r="B6635" t="s">
        <v>3089</v>
      </c>
      <c r="D6635" t="s">
        <v>3090</v>
      </c>
      <c r="F6635">
        <v>1</v>
      </c>
      <c r="G6635">
        <v>0</v>
      </c>
      <c r="H6635">
        <v>16.53</v>
      </c>
      <c r="I6635">
        <v>16.53</v>
      </c>
      <c r="K6635"/>
      <c r="N6635" t="s">
        <v>3091</v>
      </c>
      <c r="O6635" t="s">
        <v>3092</v>
      </c>
      <c r="P6635" t="s">
        <v>3093</v>
      </c>
      <c r="R6635" t="s">
        <v>3094</v>
      </c>
    </row>
    <row r="6636" spans="1:18" x14ac:dyDescent="0.25">
      <c r="A6636">
        <v>140020300</v>
      </c>
      <c r="B6636" t="s">
        <v>3089</v>
      </c>
      <c r="D6636" t="s">
        <v>3090</v>
      </c>
      <c r="F6636">
        <v>1</v>
      </c>
      <c r="G6636">
        <v>0</v>
      </c>
      <c r="H6636">
        <v>220</v>
      </c>
      <c r="I6636">
        <v>220</v>
      </c>
      <c r="K6636"/>
      <c r="N6636" t="s">
        <v>3091</v>
      </c>
      <c r="O6636" t="s">
        <v>3092</v>
      </c>
      <c r="P6636" t="s">
        <v>3093</v>
      </c>
      <c r="R6636" t="s">
        <v>3094</v>
      </c>
    </row>
    <row r="6637" spans="1:18" x14ac:dyDescent="0.25">
      <c r="A6637">
        <v>140020700</v>
      </c>
      <c r="B6637" t="s">
        <v>3089</v>
      </c>
      <c r="D6637" t="s">
        <v>3090</v>
      </c>
      <c r="F6637">
        <v>1</v>
      </c>
      <c r="G6637">
        <v>0</v>
      </c>
      <c r="H6637">
        <v>0.30416666666666697</v>
      </c>
      <c r="I6637">
        <v>0.30416666666666697</v>
      </c>
      <c r="K6637"/>
      <c r="N6637" t="s">
        <v>3091</v>
      </c>
      <c r="O6637" t="s">
        <v>3092</v>
      </c>
      <c r="P6637" t="s">
        <v>3093</v>
      </c>
      <c r="R6637" t="s">
        <v>3094</v>
      </c>
    </row>
    <row r="6638" spans="1:18" x14ac:dyDescent="0.25">
      <c r="A6638">
        <v>140020900</v>
      </c>
      <c r="B6638" t="s">
        <v>3089</v>
      </c>
      <c r="D6638" t="s">
        <v>3090</v>
      </c>
      <c r="F6638">
        <v>1</v>
      </c>
      <c r="G6638">
        <v>0</v>
      </c>
      <c r="H6638">
        <v>4.96</v>
      </c>
      <c r="I6638">
        <v>4.96</v>
      </c>
      <c r="K6638"/>
      <c r="N6638" t="s">
        <v>3091</v>
      </c>
      <c r="O6638" t="s">
        <v>3092</v>
      </c>
      <c r="P6638" t="s">
        <v>3093</v>
      </c>
      <c r="R6638" t="s">
        <v>3094</v>
      </c>
    </row>
    <row r="6639" spans="1:18" x14ac:dyDescent="0.25">
      <c r="A6639">
        <v>140021200</v>
      </c>
      <c r="B6639" t="s">
        <v>3089</v>
      </c>
      <c r="D6639" t="s">
        <v>3090</v>
      </c>
      <c r="F6639">
        <v>1</v>
      </c>
      <c r="G6639">
        <v>0</v>
      </c>
      <c r="H6639">
        <v>3.6</v>
      </c>
      <c r="I6639">
        <v>3.6</v>
      </c>
      <c r="K6639"/>
      <c r="N6639" t="s">
        <v>3091</v>
      </c>
      <c r="O6639" t="s">
        <v>3092</v>
      </c>
      <c r="P6639" t="s">
        <v>3093</v>
      </c>
      <c r="R6639" t="s">
        <v>3094</v>
      </c>
    </row>
    <row r="6640" spans="1:18" x14ac:dyDescent="0.25">
      <c r="A6640">
        <v>140022100</v>
      </c>
      <c r="B6640" t="s">
        <v>3089</v>
      </c>
      <c r="D6640" t="s">
        <v>3090</v>
      </c>
      <c r="F6640">
        <v>1</v>
      </c>
      <c r="G6640">
        <v>0</v>
      </c>
      <c r="H6640">
        <v>409</v>
      </c>
      <c r="I6640">
        <v>409</v>
      </c>
      <c r="K6640"/>
      <c r="N6640" t="s">
        <v>3091</v>
      </c>
      <c r="O6640" t="s">
        <v>3092</v>
      </c>
      <c r="P6640" t="s">
        <v>3093</v>
      </c>
      <c r="R6640" t="s">
        <v>3094</v>
      </c>
    </row>
    <row r="6641" spans="1:18" x14ac:dyDescent="0.25">
      <c r="A6641">
        <v>140022700</v>
      </c>
      <c r="B6641" t="s">
        <v>3089</v>
      </c>
      <c r="D6641" t="s">
        <v>3090</v>
      </c>
      <c r="F6641">
        <v>1</v>
      </c>
      <c r="G6641">
        <v>0</v>
      </c>
      <c r="H6641">
        <v>0.12</v>
      </c>
      <c r="I6641">
        <v>0.12</v>
      </c>
      <c r="K6641"/>
      <c r="N6641" t="s">
        <v>3091</v>
      </c>
      <c r="O6641" t="s">
        <v>3092</v>
      </c>
      <c r="P6641" t="s">
        <v>3093</v>
      </c>
      <c r="R6641" t="s">
        <v>3094</v>
      </c>
    </row>
    <row r="6642" spans="1:18" x14ac:dyDescent="0.25">
      <c r="A6642">
        <v>140022900</v>
      </c>
      <c r="B6642" t="s">
        <v>3089</v>
      </c>
      <c r="D6642" t="s">
        <v>3090</v>
      </c>
      <c r="F6642">
        <v>1</v>
      </c>
      <c r="G6642">
        <v>0</v>
      </c>
      <c r="H6642">
        <v>2.5299999999999998</v>
      </c>
      <c r="I6642">
        <v>2.5299999999999998</v>
      </c>
      <c r="K6642"/>
      <c r="N6642" t="s">
        <v>3091</v>
      </c>
      <c r="O6642" t="s">
        <v>3092</v>
      </c>
      <c r="P6642" t="s">
        <v>3093</v>
      </c>
      <c r="R6642" t="s">
        <v>3094</v>
      </c>
    </row>
    <row r="6643" spans="1:18" x14ac:dyDescent="0.25">
      <c r="A6643">
        <v>140023200</v>
      </c>
      <c r="B6643" t="s">
        <v>3089</v>
      </c>
      <c r="D6643" t="s">
        <v>3090</v>
      </c>
      <c r="F6643">
        <v>1</v>
      </c>
      <c r="G6643">
        <v>0</v>
      </c>
      <c r="H6643">
        <v>0</v>
      </c>
      <c r="I6643">
        <v>0</v>
      </c>
      <c r="K6643"/>
      <c r="N6643" t="s">
        <v>3091</v>
      </c>
      <c r="O6643" t="s">
        <v>3092</v>
      </c>
      <c r="P6643" t="s">
        <v>3093</v>
      </c>
      <c r="R6643" t="s">
        <v>3094</v>
      </c>
    </row>
    <row r="6644" spans="1:18" x14ac:dyDescent="0.25">
      <c r="A6644">
        <v>140023300</v>
      </c>
      <c r="B6644" t="s">
        <v>3089</v>
      </c>
      <c r="D6644" t="s">
        <v>3090</v>
      </c>
      <c r="F6644">
        <v>1</v>
      </c>
      <c r="G6644">
        <v>0</v>
      </c>
      <c r="H6644">
        <v>10.717499999999999</v>
      </c>
      <c r="I6644">
        <v>10.717499999999999</v>
      </c>
      <c r="K6644"/>
      <c r="N6644" t="s">
        <v>3091</v>
      </c>
      <c r="O6644" t="s">
        <v>3092</v>
      </c>
      <c r="P6644" t="s">
        <v>3093</v>
      </c>
      <c r="R6644" t="s">
        <v>3094</v>
      </c>
    </row>
    <row r="6645" spans="1:18" x14ac:dyDescent="0.25">
      <c r="A6645">
        <v>140023420</v>
      </c>
      <c r="B6645" t="s">
        <v>3089</v>
      </c>
      <c r="D6645" t="s">
        <v>3090</v>
      </c>
      <c r="F6645">
        <v>1</v>
      </c>
      <c r="G6645">
        <v>0</v>
      </c>
      <c r="H6645">
        <v>12.31</v>
      </c>
      <c r="I6645">
        <v>12.31</v>
      </c>
      <c r="K6645"/>
      <c r="N6645" t="s">
        <v>3091</v>
      </c>
      <c r="O6645" t="s">
        <v>3092</v>
      </c>
      <c r="P6645" t="s">
        <v>3093</v>
      </c>
      <c r="R6645" t="s">
        <v>3094</v>
      </c>
    </row>
    <row r="6646" spans="1:18" x14ac:dyDescent="0.25">
      <c r="A6646">
        <v>140025500</v>
      </c>
      <c r="B6646" t="s">
        <v>3089</v>
      </c>
      <c r="D6646" t="s">
        <v>3090</v>
      </c>
      <c r="F6646">
        <v>1</v>
      </c>
      <c r="G6646">
        <v>0</v>
      </c>
      <c r="H6646">
        <v>12.313333333333301</v>
      </c>
      <c r="I6646">
        <v>12.313333333333301</v>
      </c>
      <c r="K6646"/>
      <c r="N6646" t="s">
        <v>3091</v>
      </c>
      <c r="O6646" t="s">
        <v>3092</v>
      </c>
      <c r="P6646" t="s">
        <v>3093</v>
      </c>
      <c r="R6646" t="s">
        <v>3094</v>
      </c>
    </row>
    <row r="6647" spans="1:18" x14ac:dyDescent="0.25">
      <c r="A6647">
        <v>140027600</v>
      </c>
      <c r="B6647" t="s">
        <v>3089</v>
      </c>
      <c r="D6647" t="s">
        <v>3090</v>
      </c>
      <c r="F6647">
        <v>1</v>
      </c>
      <c r="G6647">
        <v>0</v>
      </c>
      <c r="H6647">
        <v>0</v>
      </c>
      <c r="I6647">
        <v>0</v>
      </c>
      <c r="K6647"/>
      <c r="N6647" t="s">
        <v>3091</v>
      </c>
      <c r="O6647" t="s">
        <v>3092</v>
      </c>
      <c r="P6647" t="s">
        <v>3093</v>
      </c>
      <c r="R6647" t="s">
        <v>3094</v>
      </c>
    </row>
    <row r="6648" spans="1:18" x14ac:dyDescent="0.25">
      <c r="A6648">
        <v>140027900</v>
      </c>
      <c r="B6648" t="s">
        <v>3089</v>
      </c>
      <c r="D6648" t="s">
        <v>3090</v>
      </c>
      <c r="F6648">
        <v>1</v>
      </c>
      <c r="G6648">
        <v>0</v>
      </c>
      <c r="H6648">
        <v>4.13</v>
      </c>
      <c r="I6648">
        <v>4.13</v>
      </c>
      <c r="K6648"/>
      <c r="N6648" t="s">
        <v>3091</v>
      </c>
      <c r="O6648" t="s">
        <v>3092</v>
      </c>
      <c r="P6648" t="s">
        <v>3093</v>
      </c>
      <c r="R6648" t="s">
        <v>3094</v>
      </c>
    </row>
    <row r="6649" spans="1:18" x14ac:dyDescent="0.25">
      <c r="A6649">
        <v>140028900</v>
      </c>
      <c r="B6649" t="s">
        <v>3089</v>
      </c>
      <c r="D6649" t="s">
        <v>3090</v>
      </c>
      <c r="F6649">
        <v>1</v>
      </c>
      <c r="G6649">
        <v>0</v>
      </c>
      <c r="H6649">
        <v>0</v>
      </c>
      <c r="I6649">
        <v>0</v>
      </c>
      <c r="K6649"/>
      <c r="N6649" t="s">
        <v>3091</v>
      </c>
      <c r="O6649" t="s">
        <v>3092</v>
      </c>
      <c r="P6649" t="s">
        <v>3093</v>
      </c>
      <c r="R6649" t="s">
        <v>3094</v>
      </c>
    </row>
    <row r="6650" spans="1:18" x14ac:dyDescent="0.25">
      <c r="A6650">
        <v>140029500</v>
      </c>
      <c r="B6650" t="s">
        <v>3089</v>
      </c>
      <c r="D6650" t="s">
        <v>3090</v>
      </c>
      <c r="F6650">
        <v>1</v>
      </c>
      <c r="G6650">
        <v>0</v>
      </c>
      <c r="H6650">
        <v>10.050000000000001</v>
      </c>
      <c r="I6650">
        <v>10.050000000000001</v>
      </c>
      <c r="K6650"/>
      <c r="N6650" t="s">
        <v>3091</v>
      </c>
      <c r="O6650" t="s">
        <v>3092</v>
      </c>
      <c r="P6650" t="s">
        <v>3093</v>
      </c>
      <c r="R6650" t="s">
        <v>3094</v>
      </c>
    </row>
    <row r="6651" spans="1:18" x14ac:dyDescent="0.25">
      <c r="A6651">
        <v>140030300</v>
      </c>
      <c r="B6651" t="s">
        <v>3089</v>
      </c>
      <c r="D6651" t="s">
        <v>3090</v>
      </c>
      <c r="F6651">
        <v>1</v>
      </c>
      <c r="G6651">
        <v>0</v>
      </c>
      <c r="H6651">
        <v>0</v>
      </c>
      <c r="I6651">
        <v>0</v>
      </c>
      <c r="K6651"/>
      <c r="N6651" t="s">
        <v>3091</v>
      </c>
      <c r="O6651" t="s">
        <v>3092</v>
      </c>
      <c r="P6651" t="s">
        <v>3093</v>
      </c>
      <c r="R6651" t="s">
        <v>3094</v>
      </c>
    </row>
    <row r="6652" spans="1:18" x14ac:dyDescent="0.25">
      <c r="A6652">
        <v>140030500</v>
      </c>
      <c r="B6652" t="s">
        <v>3089</v>
      </c>
      <c r="D6652" t="s">
        <v>3090</v>
      </c>
      <c r="F6652">
        <v>1</v>
      </c>
      <c r="G6652">
        <v>0</v>
      </c>
      <c r="H6652">
        <v>77.888750000000002</v>
      </c>
      <c r="I6652">
        <v>77.888750000000002</v>
      </c>
      <c r="K6652"/>
      <c r="N6652" t="s">
        <v>3091</v>
      </c>
      <c r="O6652" t="s">
        <v>3092</v>
      </c>
      <c r="P6652" t="s">
        <v>3093</v>
      </c>
      <c r="R6652" t="s">
        <v>3094</v>
      </c>
    </row>
    <row r="6653" spans="1:18" x14ac:dyDescent="0.25">
      <c r="A6653">
        <v>140031200</v>
      </c>
      <c r="B6653" t="s">
        <v>3089</v>
      </c>
      <c r="D6653" t="s">
        <v>3090</v>
      </c>
      <c r="F6653">
        <v>1</v>
      </c>
      <c r="G6653">
        <v>0</v>
      </c>
      <c r="H6653">
        <v>0</v>
      </c>
      <c r="I6653">
        <v>0</v>
      </c>
      <c r="K6653"/>
      <c r="N6653" t="s">
        <v>3091</v>
      </c>
      <c r="O6653" t="s">
        <v>3092</v>
      </c>
      <c r="P6653" t="s">
        <v>3093</v>
      </c>
      <c r="R6653" t="s">
        <v>3094</v>
      </c>
    </row>
    <row r="6654" spans="1:18" x14ac:dyDescent="0.25">
      <c r="A6654">
        <v>140031900</v>
      </c>
      <c r="B6654" t="s">
        <v>3089</v>
      </c>
      <c r="D6654" t="s">
        <v>3090</v>
      </c>
      <c r="F6654">
        <v>1</v>
      </c>
      <c r="G6654">
        <v>0</v>
      </c>
      <c r="H6654">
        <v>14.5</v>
      </c>
      <c r="I6654">
        <v>14.5</v>
      </c>
      <c r="K6654"/>
      <c r="N6654" t="s">
        <v>3091</v>
      </c>
      <c r="O6654" t="s">
        <v>3092</v>
      </c>
      <c r="P6654" t="s">
        <v>3093</v>
      </c>
      <c r="R6654" t="s">
        <v>3094</v>
      </c>
    </row>
    <row r="6655" spans="1:18" x14ac:dyDescent="0.25">
      <c r="A6655">
        <v>140033000</v>
      </c>
      <c r="B6655" t="s">
        <v>3089</v>
      </c>
      <c r="D6655" t="s">
        <v>3090</v>
      </c>
      <c r="F6655">
        <v>1</v>
      </c>
      <c r="G6655">
        <v>0</v>
      </c>
      <c r="H6655">
        <v>3.25</v>
      </c>
      <c r="I6655">
        <v>3.25</v>
      </c>
      <c r="K6655"/>
      <c r="N6655" t="s">
        <v>3091</v>
      </c>
      <c r="O6655" t="s">
        <v>3092</v>
      </c>
      <c r="P6655" t="s">
        <v>3093</v>
      </c>
      <c r="R6655" t="s">
        <v>3094</v>
      </c>
    </row>
    <row r="6656" spans="1:18" x14ac:dyDescent="0.25">
      <c r="A6656">
        <v>140033680</v>
      </c>
      <c r="B6656" t="s">
        <v>3089</v>
      </c>
      <c r="D6656" t="s">
        <v>3090</v>
      </c>
      <c r="F6656">
        <v>1</v>
      </c>
      <c r="G6656">
        <v>0</v>
      </c>
      <c r="H6656">
        <v>16.52</v>
      </c>
      <c r="I6656">
        <v>16.52</v>
      </c>
      <c r="K6656"/>
      <c r="N6656" t="s">
        <v>3091</v>
      </c>
      <c r="O6656" t="s">
        <v>3092</v>
      </c>
      <c r="P6656" t="s">
        <v>3093</v>
      </c>
      <c r="R6656" t="s">
        <v>3094</v>
      </c>
    </row>
    <row r="6657" spans="1:18" x14ac:dyDescent="0.25">
      <c r="A6657">
        <v>140034300</v>
      </c>
      <c r="B6657" t="s">
        <v>3089</v>
      </c>
      <c r="D6657" t="s">
        <v>3090</v>
      </c>
      <c r="F6657">
        <v>1</v>
      </c>
      <c r="G6657">
        <v>0</v>
      </c>
      <c r="H6657">
        <v>20.66</v>
      </c>
      <c r="I6657">
        <v>20.66</v>
      </c>
      <c r="K6657"/>
      <c r="N6657" t="s">
        <v>3091</v>
      </c>
      <c r="O6657" t="s">
        <v>3092</v>
      </c>
      <c r="P6657" t="s">
        <v>3093</v>
      </c>
      <c r="R6657" t="s">
        <v>3094</v>
      </c>
    </row>
    <row r="6658" spans="1:18" x14ac:dyDescent="0.25">
      <c r="A6658">
        <v>140035900</v>
      </c>
      <c r="B6658" t="s">
        <v>3089</v>
      </c>
      <c r="D6658" t="s">
        <v>3090</v>
      </c>
      <c r="F6658">
        <v>1</v>
      </c>
      <c r="G6658">
        <v>0</v>
      </c>
      <c r="H6658">
        <v>8</v>
      </c>
      <c r="I6658">
        <v>8</v>
      </c>
      <c r="K6658"/>
      <c r="N6658" t="s">
        <v>3091</v>
      </c>
      <c r="O6658" t="s">
        <v>3092</v>
      </c>
      <c r="P6658" t="s">
        <v>3093</v>
      </c>
      <c r="R6658" t="s">
        <v>3094</v>
      </c>
    </row>
    <row r="6659" spans="1:18" x14ac:dyDescent="0.25">
      <c r="A6659">
        <v>140036800</v>
      </c>
      <c r="B6659" t="s">
        <v>3089</v>
      </c>
      <c r="D6659" t="s">
        <v>3090</v>
      </c>
      <c r="F6659">
        <v>1</v>
      </c>
      <c r="G6659">
        <v>0</v>
      </c>
      <c r="H6659">
        <v>99.174999999999997</v>
      </c>
      <c r="I6659">
        <v>99.174999999999997</v>
      </c>
      <c r="K6659"/>
      <c r="N6659" t="s">
        <v>3091</v>
      </c>
      <c r="O6659" t="s">
        <v>3092</v>
      </c>
      <c r="P6659" t="s">
        <v>3093</v>
      </c>
      <c r="R6659" t="s">
        <v>3094</v>
      </c>
    </row>
    <row r="6660" spans="1:18" x14ac:dyDescent="0.25">
      <c r="A6660">
        <v>140036900</v>
      </c>
      <c r="B6660" t="s">
        <v>3089</v>
      </c>
      <c r="D6660" t="s">
        <v>3090</v>
      </c>
      <c r="F6660">
        <v>1</v>
      </c>
      <c r="G6660">
        <v>0</v>
      </c>
      <c r="H6660">
        <v>38</v>
      </c>
      <c r="I6660">
        <v>38</v>
      </c>
      <c r="K6660"/>
      <c r="N6660" t="s">
        <v>3091</v>
      </c>
      <c r="O6660" t="s">
        <v>3092</v>
      </c>
      <c r="P6660" t="s">
        <v>3093</v>
      </c>
      <c r="R6660" t="s">
        <v>3094</v>
      </c>
    </row>
    <row r="6661" spans="1:18" x14ac:dyDescent="0.25">
      <c r="A6661">
        <v>140037000</v>
      </c>
      <c r="B6661" t="s">
        <v>3089</v>
      </c>
      <c r="D6661" t="s">
        <v>3090</v>
      </c>
      <c r="F6661">
        <v>1</v>
      </c>
      <c r="G6661">
        <v>0</v>
      </c>
      <c r="H6661">
        <v>2.0699999999999998</v>
      </c>
      <c r="I6661">
        <v>2.0699999999999998</v>
      </c>
      <c r="K6661"/>
      <c r="N6661" t="s">
        <v>3091</v>
      </c>
      <c r="O6661" t="s">
        <v>3092</v>
      </c>
      <c r="P6661" t="s">
        <v>3093</v>
      </c>
      <c r="R6661" t="s">
        <v>3094</v>
      </c>
    </row>
    <row r="6662" spans="1:18" x14ac:dyDescent="0.25">
      <c r="A6662">
        <v>140037400</v>
      </c>
      <c r="B6662" t="s">
        <v>3089</v>
      </c>
      <c r="D6662" t="s">
        <v>3090</v>
      </c>
      <c r="F6662">
        <v>1</v>
      </c>
      <c r="G6662">
        <v>0</v>
      </c>
      <c r="H6662">
        <v>9.92</v>
      </c>
      <c r="I6662">
        <v>9.92</v>
      </c>
      <c r="K6662"/>
      <c r="N6662" t="s">
        <v>3091</v>
      </c>
      <c r="O6662" t="s">
        <v>3092</v>
      </c>
      <c r="P6662" t="s">
        <v>3093</v>
      </c>
      <c r="R6662" t="s">
        <v>3094</v>
      </c>
    </row>
    <row r="6663" spans="1:18" x14ac:dyDescent="0.25">
      <c r="A6663">
        <v>140037600</v>
      </c>
      <c r="B6663" t="s">
        <v>3089</v>
      </c>
      <c r="D6663" t="s">
        <v>3090</v>
      </c>
      <c r="F6663">
        <v>1</v>
      </c>
      <c r="G6663">
        <v>0</v>
      </c>
      <c r="H6663">
        <v>0</v>
      </c>
      <c r="I6663">
        <v>0</v>
      </c>
      <c r="K6663"/>
      <c r="N6663" t="s">
        <v>3091</v>
      </c>
      <c r="O6663" t="s">
        <v>3092</v>
      </c>
      <c r="P6663" t="s">
        <v>3093</v>
      </c>
      <c r="R6663" t="s">
        <v>3094</v>
      </c>
    </row>
    <row r="6664" spans="1:18" x14ac:dyDescent="0.25">
      <c r="A6664">
        <v>140038200</v>
      </c>
      <c r="B6664" t="s">
        <v>3089</v>
      </c>
      <c r="D6664" t="s">
        <v>3090</v>
      </c>
      <c r="F6664">
        <v>1</v>
      </c>
      <c r="G6664">
        <v>0</v>
      </c>
      <c r="H6664">
        <v>0.58199999999999996</v>
      </c>
      <c r="I6664">
        <v>0.58199999999999996</v>
      </c>
      <c r="K6664"/>
      <c r="N6664" t="s">
        <v>3091</v>
      </c>
      <c r="O6664" t="s">
        <v>3092</v>
      </c>
      <c r="P6664" t="s">
        <v>3093</v>
      </c>
      <c r="R6664" t="s">
        <v>3094</v>
      </c>
    </row>
    <row r="6665" spans="1:18" x14ac:dyDescent="0.25">
      <c r="A6665">
        <v>140038700</v>
      </c>
      <c r="B6665" t="s">
        <v>3089</v>
      </c>
      <c r="D6665" t="s">
        <v>3090</v>
      </c>
      <c r="F6665">
        <v>1</v>
      </c>
      <c r="G6665">
        <v>0</v>
      </c>
      <c r="H6665">
        <v>7.07</v>
      </c>
      <c r="I6665">
        <v>7.07</v>
      </c>
      <c r="K6665"/>
      <c r="N6665" t="s">
        <v>3091</v>
      </c>
      <c r="O6665" t="s">
        <v>3092</v>
      </c>
      <c r="P6665" t="s">
        <v>3093</v>
      </c>
      <c r="R6665" t="s">
        <v>3094</v>
      </c>
    </row>
    <row r="6666" spans="1:18" x14ac:dyDescent="0.25">
      <c r="A6666">
        <v>140039000</v>
      </c>
      <c r="B6666" t="s">
        <v>3089</v>
      </c>
      <c r="D6666" t="s">
        <v>3090</v>
      </c>
      <c r="F6666">
        <v>1</v>
      </c>
      <c r="G6666">
        <v>0</v>
      </c>
      <c r="H6666">
        <v>0</v>
      </c>
      <c r="I6666">
        <v>0</v>
      </c>
      <c r="K6666"/>
      <c r="N6666" t="s">
        <v>3091</v>
      </c>
      <c r="O6666" t="s">
        <v>3092</v>
      </c>
      <c r="P6666" t="s">
        <v>3093</v>
      </c>
      <c r="R6666" t="s">
        <v>3094</v>
      </c>
    </row>
    <row r="6667" spans="1:18" x14ac:dyDescent="0.25">
      <c r="A6667">
        <v>140039910</v>
      </c>
      <c r="B6667" t="s">
        <v>3089</v>
      </c>
      <c r="D6667" t="s">
        <v>3090</v>
      </c>
      <c r="F6667">
        <v>1</v>
      </c>
      <c r="G6667">
        <v>0</v>
      </c>
      <c r="H6667">
        <v>16.72</v>
      </c>
      <c r="I6667">
        <v>16.72</v>
      </c>
      <c r="K6667"/>
      <c r="N6667" t="s">
        <v>3091</v>
      </c>
      <c r="O6667" t="s">
        <v>3092</v>
      </c>
      <c r="P6667" t="s">
        <v>3093</v>
      </c>
      <c r="R6667" t="s">
        <v>3094</v>
      </c>
    </row>
    <row r="6668" spans="1:18" x14ac:dyDescent="0.25">
      <c r="A6668">
        <v>140040500</v>
      </c>
      <c r="B6668" t="s">
        <v>3089</v>
      </c>
      <c r="D6668" t="s">
        <v>3090</v>
      </c>
      <c r="F6668">
        <v>1</v>
      </c>
      <c r="G6668">
        <v>0</v>
      </c>
      <c r="H6668">
        <v>0</v>
      </c>
      <c r="I6668">
        <v>0</v>
      </c>
      <c r="K6668"/>
      <c r="N6668" t="s">
        <v>3091</v>
      </c>
      <c r="O6668" t="s">
        <v>3092</v>
      </c>
      <c r="P6668" t="s">
        <v>3093</v>
      </c>
      <c r="R6668" t="s">
        <v>3094</v>
      </c>
    </row>
    <row r="6669" spans="1:18" x14ac:dyDescent="0.25">
      <c r="A6669">
        <v>140042100</v>
      </c>
      <c r="B6669" t="s">
        <v>3089</v>
      </c>
      <c r="D6669" t="s">
        <v>3090</v>
      </c>
      <c r="F6669">
        <v>1</v>
      </c>
      <c r="G6669">
        <v>0</v>
      </c>
      <c r="H6669">
        <v>7.61</v>
      </c>
      <c r="I6669">
        <v>7.61</v>
      </c>
      <c r="K6669"/>
      <c r="N6669" t="s">
        <v>3091</v>
      </c>
      <c r="O6669" t="s">
        <v>3092</v>
      </c>
      <c r="P6669" t="s">
        <v>3093</v>
      </c>
      <c r="R6669" t="s">
        <v>3094</v>
      </c>
    </row>
    <row r="6670" spans="1:18" x14ac:dyDescent="0.25">
      <c r="A6670">
        <v>140043800</v>
      </c>
      <c r="B6670" t="s">
        <v>3089</v>
      </c>
      <c r="D6670" t="s">
        <v>3090</v>
      </c>
      <c r="F6670">
        <v>1</v>
      </c>
      <c r="G6670">
        <v>0</v>
      </c>
      <c r="H6670">
        <v>0</v>
      </c>
      <c r="I6670">
        <v>0</v>
      </c>
      <c r="K6670"/>
      <c r="N6670" t="s">
        <v>3091</v>
      </c>
      <c r="O6670" t="s">
        <v>3092</v>
      </c>
      <c r="P6670" t="s">
        <v>3093</v>
      </c>
      <c r="R6670" t="s">
        <v>3094</v>
      </c>
    </row>
    <row r="6671" spans="1:18" x14ac:dyDescent="0.25">
      <c r="A6671">
        <v>140049500</v>
      </c>
      <c r="B6671" t="s">
        <v>3089</v>
      </c>
      <c r="D6671" t="s">
        <v>3090</v>
      </c>
      <c r="F6671">
        <v>1</v>
      </c>
      <c r="G6671">
        <v>0</v>
      </c>
      <c r="H6671">
        <v>0</v>
      </c>
      <c r="I6671">
        <v>0</v>
      </c>
      <c r="K6671"/>
      <c r="N6671" t="s">
        <v>3091</v>
      </c>
      <c r="O6671" t="s">
        <v>3092</v>
      </c>
      <c r="P6671" t="s">
        <v>3093</v>
      </c>
      <c r="R6671" t="s">
        <v>3094</v>
      </c>
    </row>
    <row r="6672" spans="1:18" x14ac:dyDescent="0.25">
      <c r="A6672">
        <v>140049600</v>
      </c>
      <c r="B6672" t="s">
        <v>3089</v>
      </c>
      <c r="D6672" t="s">
        <v>3090</v>
      </c>
      <c r="F6672">
        <v>1</v>
      </c>
      <c r="G6672">
        <v>0</v>
      </c>
      <c r="H6672">
        <v>66.12</v>
      </c>
      <c r="I6672">
        <v>66.12</v>
      </c>
      <c r="K6672"/>
      <c r="N6672" t="s">
        <v>3091</v>
      </c>
      <c r="O6672" t="s">
        <v>3092</v>
      </c>
      <c r="P6672" t="s">
        <v>3093</v>
      </c>
      <c r="R6672" t="s">
        <v>3094</v>
      </c>
    </row>
    <row r="6673" spans="1:18" x14ac:dyDescent="0.25">
      <c r="A6673">
        <v>140049700</v>
      </c>
      <c r="B6673" t="s">
        <v>3089</v>
      </c>
      <c r="D6673" t="s">
        <v>3090</v>
      </c>
      <c r="F6673">
        <v>1</v>
      </c>
      <c r="G6673">
        <v>0</v>
      </c>
      <c r="H6673">
        <v>1.65</v>
      </c>
      <c r="I6673">
        <v>1.65</v>
      </c>
      <c r="K6673"/>
      <c r="N6673" t="s">
        <v>3091</v>
      </c>
      <c r="O6673" t="s">
        <v>3092</v>
      </c>
      <c r="P6673" t="s">
        <v>3093</v>
      </c>
      <c r="R6673" t="s">
        <v>3094</v>
      </c>
    </row>
    <row r="6674" spans="1:18" x14ac:dyDescent="0.25">
      <c r="A6674">
        <v>140049810</v>
      </c>
      <c r="B6674" t="s">
        <v>3089</v>
      </c>
      <c r="D6674" t="s">
        <v>3090</v>
      </c>
      <c r="F6674">
        <v>1</v>
      </c>
      <c r="G6674">
        <v>0</v>
      </c>
      <c r="H6674">
        <v>3.84</v>
      </c>
      <c r="I6674">
        <v>3.84</v>
      </c>
      <c r="K6674"/>
      <c r="N6674" t="s">
        <v>3091</v>
      </c>
      <c r="O6674" t="s">
        <v>3092</v>
      </c>
      <c r="P6674" t="s">
        <v>3093</v>
      </c>
      <c r="R6674" t="s">
        <v>3094</v>
      </c>
    </row>
    <row r="6675" spans="1:18" x14ac:dyDescent="0.25">
      <c r="A6675">
        <v>140049900</v>
      </c>
      <c r="B6675" t="s">
        <v>3089</v>
      </c>
      <c r="D6675" t="s">
        <v>3090</v>
      </c>
      <c r="F6675">
        <v>1</v>
      </c>
      <c r="G6675">
        <v>0</v>
      </c>
      <c r="H6675">
        <v>1.24</v>
      </c>
      <c r="I6675">
        <v>1.24</v>
      </c>
      <c r="K6675"/>
      <c r="N6675" t="s">
        <v>3091</v>
      </c>
      <c r="O6675" t="s">
        <v>3092</v>
      </c>
      <c r="P6675" t="s">
        <v>3093</v>
      </c>
      <c r="R6675" t="s">
        <v>3094</v>
      </c>
    </row>
    <row r="6676" spans="1:18" x14ac:dyDescent="0.25">
      <c r="A6676">
        <v>140050000</v>
      </c>
      <c r="B6676" t="s">
        <v>3089</v>
      </c>
      <c r="D6676" t="s">
        <v>3090</v>
      </c>
      <c r="F6676">
        <v>1</v>
      </c>
      <c r="G6676">
        <v>0</v>
      </c>
      <c r="H6676">
        <v>0</v>
      </c>
      <c r="I6676">
        <v>0</v>
      </c>
      <c r="K6676"/>
      <c r="N6676" t="s">
        <v>3091</v>
      </c>
      <c r="O6676" t="s">
        <v>3092</v>
      </c>
      <c r="P6676" t="s">
        <v>3093</v>
      </c>
      <c r="R6676" t="s">
        <v>3094</v>
      </c>
    </row>
    <row r="6677" spans="1:18" x14ac:dyDescent="0.25">
      <c r="A6677">
        <v>140050100</v>
      </c>
      <c r="B6677" t="s">
        <v>3089</v>
      </c>
      <c r="D6677" t="s">
        <v>3090</v>
      </c>
      <c r="F6677">
        <v>1</v>
      </c>
      <c r="G6677">
        <v>0</v>
      </c>
      <c r="H6677">
        <v>1.65333333333333</v>
      </c>
      <c r="I6677">
        <v>1.65333333333333</v>
      </c>
      <c r="K6677"/>
      <c r="N6677" t="s">
        <v>3091</v>
      </c>
      <c r="O6677" t="s">
        <v>3092</v>
      </c>
      <c r="P6677" t="s">
        <v>3093</v>
      </c>
      <c r="R6677" t="s">
        <v>3094</v>
      </c>
    </row>
    <row r="6678" spans="1:18" x14ac:dyDescent="0.25">
      <c r="A6678">
        <v>140050200</v>
      </c>
      <c r="B6678" t="s">
        <v>3089</v>
      </c>
      <c r="D6678" t="s">
        <v>3090</v>
      </c>
      <c r="F6678">
        <v>1</v>
      </c>
      <c r="G6678">
        <v>0</v>
      </c>
      <c r="H6678">
        <v>0</v>
      </c>
      <c r="I6678">
        <v>0</v>
      </c>
      <c r="K6678"/>
      <c r="N6678" t="s">
        <v>3091</v>
      </c>
      <c r="O6678" t="s">
        <v>3092</v>
      </c>
      <c r="P6678" t="s">
        <v>3093</v>
      </c>
      <c r="R6678" t="s">
        <v>3094</v>
      </c>
    </row>
    <row r="6679" spans="1:18" x14ac:dyDescent="0.25">
      <c r="A6679">
        <v>140050300</v>
      </c>
      <c r="B6679" t="s">
        <v>3089</v>
      </c>
      <c r="D6679" t="s">
        <v>3090</v>
      </c>
      <c r="F6679">
        <v>1</v>
      </c>
      <c r="G6679">
        <v>0</v>
      </c>
      <c r="H6679">
        <v>0</v>
      </c>
      <c r="I6679">
        <v>0</v>
      </c>
      <c r="K6679"/>
      <c r="N6679" t="s">
        <v>3091</v>
      </c>
      <c r="O6679" t="s">
        <v>3092</v>
      </c>
      <c r="P6679" t="s">
        <v>3093</v>
      </c>
      <c r="R6679" t="s">
        <v>3094</v>
      </c>
    </row>
    <row r="6680" spans="1:18" x14ac:dyDescent="0.25">
      <c r="A6680">
        <v>140050400</v>
      </c>
      <c r="B6680" t="s">
        <v>3089</v>
      </c>
      <c r="D6680" t="s">
        <v>3090</v>
      </c>
      <c r="F6680">
        <v>1</v>
      </c>
      <c r="G6680">
        <v>0</v>
      </c>
      <c r="H6680">
        <v>173.55</v>
      </c>
      <c r="I6680">
        <v>173.55</v>
      </c>
      <c r="K6680"/>
      <c r="N6680" t="s">
        <v>3091</v>
      </c>
      <c r="O6680" t="s">
        <v>3092</v>
      </c>
      <c r="P6680" t="s">
        <v>3093</v>
      </c>
      <c r="R6680" t="s">
        <v>3094</v>
      </c>
    </row>
    <row r="6681" spans="1:18" x14ac:dyDescent="0.25">
      <c r="A6681">
        <v>140050500</v>
      </c>
      <c r="B6681" t="s">
        <v>3089</v>
      </c>
      <c r="D6681" t="s">
        <v>3090</v>
      </c>
      <c r="F6681">
        <v>1</v>
      </c>
      <c r="G6681">
        <v>0</v>
      </c>
      <c r="H6681">
        <v>0.55000000000000004</v>
      </c>
      <c r="I6681">
        <v>0.55000000000000004</v>
      </c>
      <c r="K6681"/>
      <c r="N6681" t="s">
        <v>3091</v>
      </c>
      <c r="O6681" t="s">
        <v>3092</v>
      </c>
      <c r="P6681" t="s">
        <v>3093</v>
      </c>
      <c r="R6681" t="s">
        <v>3094</v>
      </c>
    </row>
    <row r="6682" spans="1:18" x14ac:dyDescent="0.25">
      <c r="A6682">
        <v>140050600</v>
      </c>
      <c r="B6682" t="s">
        <v>3089</v>
      </c>
      <c r="D6682" t="s">
        <v>3090</v>
      </c>
      <c r="F6682">
        <v>1</v>
      </c>
      <c r="G6682">
        <v>0</v>
      </c>
      <c r="H6682">
        <v>0</v>
      </c>
      <c r="I6682">
        <v>0</v>
      </c>
      <c r="K6682"/>
      <c r="N6682" t="s">
        <v>3091</v>
      </c>
      <c r="O6682" t="s">
        <v>3092</v>
      </c>
      <c r="P6682" t="s">
        <v>3093</v>
      </c>
      <c r="R6682" t="s">
        <v>3094</v>
      </c>
    </row>
    <row r="6683" spans="1:18" x14ac:dyDescent="0.25">
      <c r="A6683">
        <v>140050700</v>
      </c>
      <c r="B6683" t="s">
        <v>3089</v>
      </c>
      <c r="D6683" t="s">
        <v>3090</v>
      </c>
      <c r="F6683">
        <v>1</v>
      </c>
      <c r="G6683">
        <v>0</v>
      </c>
      <c r="H6683">
        <v>0</v>
      </c>
      <c r="I6683">
        <v>0</v>
      </c>
      <c r="K6683"/>
      <c r="N6683" t="s">
        <v>3091</v>
      </c>
      <c r="O6683" t="s">
        <v>3092</v>
      </c>
      <c r="P6683" t="s">
        <v>3093</v>
      </c>
      <c r="R6683" t="s">
        <v>3094</v>
      </c>
    </row>
    <row r="6684" spans="1:18" x14ac:dyDescent="0.25">
      <c r="A6684">
        <v>140050800</v>
      </c>
      <c r="B6684" t="s">
        <v>3089</v>
      </c>
      <c r="D6684" t="s">
        <v>3090</v>
      </c>
      <c r="F6684">
        <v>1</v>
      </c>
      <c r="G6684">
        <v>0</v>
      </c>
      <c r="H6684">
        <v>29.6</v>
      </c>
      <c r="I6684">
        <v>29.6</v>
      </c>
      <c r="K6684"/>
      <c r="N6684" t="s">
        <v>3091</v>
      </c>
      <c r="O6684" t="s">
        <v>3092</v>
      </c>
      <c r="P6684" t="s">
        <v>3093</v>
      </c>
      <c r="R6684" t="s">
        <v>3094</v>
      </c>
    </row>
    <row r="6685" spans="1:18" x14ac:dyDescent="0.25">
      <c r="A6685">
        <v>140050900</v>
      </c>
      <c r="B6685" t="s">
        <v>3089</v>
      </c>
      <c r="D6685" t="s">
        <v>3090</v>
      </c>
      <c r="F6685">
        <v>1</v>
      </c>
      <c r="G6685">
        <v>0</v>
      </c>
      <c r="H6685">
        <v>0</v>
      </c>
      <c r="I6685">
        <v>0</v>
      </c>
      <c r="K6685"/>
      <c r="N6685" t="s">
        <v>3091</v>
      </c>
      <c r="O6685" t="s">
        <v>3092</v>
      </c>
      <c r="P6685" t="s">
        <v>3093</v>
      </c>
      <c r="R6685" t="s">
        <v>3094</v>
      </c>
    </row>
    <row r="6686" spans="1:18" x14ac:dyDescent="0.25">
      <c r="A6686">
        <v>140051000</v>
      </c>
      <c r="B6686" t="s">
        <v>3089</v>
      </c>
      <c r="D6686" t="s">
        <v>3090</v>
      </c>
      <c r="F6686">
        <v>1</v>
      </c>
      <c r="G6686">
        <v>0</v>
      </c>
      <c r="H6686">
        <v>0.84</v>
      </c>
      <c r="I6686">
        <v>0.84</v>
      </c>
      <c r="K6686"/>
      <c r="N6686" t="s">
        <v>3091</v>
      </c>
      <c r="O6686" t="s">
        <v>3092</v>
      </c>
      <c r="P6686" t="s">
        <v>3093</v>
      </c>
      <c r="R6686" t="s">
        <v>3094</v>
      </c>
    </row>
    <row r="6687" spans="1:18" x14ac:dyDescent="0.25">
      <c r="A6687">
        <v>140052000</v>
      </c>
      <c r="B6687" t="s">
        <v>3089</v>
      </c>
      <c r="D6687" t="s">
        <v>3090</v>
      </c>
      <c r="F6687">
        <v>1</v>
      </c>
      <c r="G6687">
        <v>0</v>
      </c>
      <c r="H6687">
        <v>0</v>
      </c>
      <c r="I6687">
        <v>0</v>
      </c>
      <c r="K6687"/>
      <c r="N6687" t="s">
        <v>3091</v>
      </c>
      <c r="O6687" t="s">
        <v>3092</v>
      </c>
      <c r="P6687" t="s">
        <v>3093</v>
      </c>
      <c r="R6687" t="s">
        <v>3094</v>
      </c>
    </row>
    <row r="6688" spans="1:18" x14ac:dyDescent="0.25">
      <c r="A6688">
        <v>140053000</v>
      </c>
      <c r="B6688" t="s">
        <v>3089</v>
      </c>
      <c r="D6688" t="s">
        <v>3090</v>
      </c>
      <c r="F6688">
        <v>1</v>
      </c>
      <c r="G6688">
        <v>0</v>
      </c>
      <c r="H6688">
        <v>18.399999999999999</v>
      </c>
      <c r="I6688">
        <v>18.399999999999999</v>
      </c>
      <c r="K6688"/>
      <c r="N6688" t="s">
        <v>3091</v>
      </c>
      <c r="O6688" t="s">
        <v>3092</v>
      </c>
      <c r="P6688" t="s">
        <v>3093</v>
      </c>
      <c r="R6688" t="s">
        <v>3094</v>
      </c>
    </row>
    <row r="6689" spans="1:18" x14ac:dyDescent="0.25">
      <c r="A6689">
        <v>140054000</v>
      </c>
      <c r="B6689" t="s">
        <v>3089</v>
      </c>
      <c r="D6689" t="s">
        <v>3090</v>
      </c>
      <c r="F6689">
        <v>1</v>
      </c>
      <c r="G6689">
        <v>0</v>
      </c>
      <c r="H6689">
        <v>27.3</v>
      </c>
      <c r="I6689">
        <v>27.3</v>
      </c>
      <c r="K6689"/>
      <c r="N6689" t="s">
        <v>3091</v>
      </c>
      <c r="O6689" t="s">
        <v>3092</v>
      </c>
      <c r="P6689" t="s">
        <v>3093</v>
      </c>
      <c r="R6689" t="s">
        <v>3094</v>
      </c>
    </row>
    <row r="6690" spans="1:18" x14ac:dyDescent="0.25">
      <c r="A6690">
        <v>150100100</v>
      </c>
      <c r="B6690" t="s">
        <v>3089</v>
      </c>
      <c r="D6690" t="s">
        <v>3090</v>
      </c>
      <c r="F6690">
        <v>1</v>
      </c>
      <c r="G6690">
        <v>0</v>
      </c>
      <c r="H6690">
        <v>6.0161135966615502</v>
      </c>
      <c r="I6690">
        <v>6.0161135966615502</v>
      </c>
      <c r="K6690"/>
      <c r="N6690" t="s">
        <v>3091</v>
      </c>
      <c r="O6690" t="s">
        <v>3092</v>
      </c>
      <c r="P6690" t="s">
        <v>3093</v>
      </c>
      <c r="R6690" t="s">
        <v>3094</v>
      </c>
    </row>
    <row r="6691" spans="1:18" x14ac:dyDescent="0.25">
      <c r="A6691">
        <v>15010010010</v>
      </c>
      <c r="B6691" t="s">
        <v>3089</v>
      </c>
      <c r="D6691" t="s">
        <v>3090</v>
      </c>
      <c r="F6691">
        <v>1</v>
      </c>
      <c r="G6691">
        <v>0</v>
      </c>
      <c r="H6691">
        <v>0</v>
      </c>
      <c r="I6691"/>
      <c r="K6691"/>
      <c r="N6691" t="s">
        <v>3091</v>
      </c>
      <c r="O6691" t="s">
        <v>3092</v>
      </c>
      <c r="P6691" t="s">
        <v>3093</v>
      </c>
      <c r="R6691" t="s">
        <v>3094</v>
      </c>
    </row>
    <row r="6692" spans="1:18" x14ac:dyDescent="0.25">
      <c r="A6692">
        <v>150100101</v>
      </c>
      <c r="B6692" t="s">
        <v>3089</v>
      </c>
      <c r="D6692" t="s">
        <v>3090</v>
      </c>
      <c r="F6692">
        <v>1</v>
      </c>
      <c r="G6692">
        <v>0</v>
      </c>
      <c r="H6692">
        <v>50.352941176470502</v>
      </c>
      <c r="I6692">
        <v>50.352941176470502</v>
      </c>
      <c r="K6692"/>
      <c r="N6692" t="s">
        <v>3091</v>
      </c>
      <c r="O6692" t="s">
        <v>3092</v>
      </c>
      <c r="P6692" t="s">
        <v>3093</v>
      </c>
      <c r="R6692" t="s">
        <v>3094</v>
      </c>
    </row>
    <row r="6693" spans="1:18" x14ac:dyDescent="0.25">
      <c r="A6693">
        <v>150100102</v>
      </c>
      <c r="B6693" t="s">
        <v>3089</v>
      </c>
      <c r="D6693" t="s">
        <v>3090</v>
      </c>
      <c r="F6693">
        <v>1</v>
      </c>
      <c r="G6693">
        <v>0</v>
      </c>
      <c r="H6693">
        <v>93</v>
      </c>
      <c r="I6693">
        <v>93</v>
      </c>
      <c r="K6693"/>
      <c r="N6693" t="s">
        <v>3091</v>
      </c>
      <c r="O6693" t="s">
        <v>3092</v>
      </c>
      <c r="P6693" t="s">
        <v>3093</v>
      </c>
      <c r="R6693" t="s">
        <v>3094</v>
      </c>
    </row>
    <row r="6694" spans="1:18" x14ac:dyDescent="0.25">
      <c r="A6694">
        <v>150100200</v>
      </c>
      <c r="B6694" t="s">
        <v>3089</v>
      </c>
      <c r="D6694" t="s">
        <v>3090</v>
      </c>
      <c r="F6694">
        <v>1</v>
      </c>
      <c r="G6694">
        <v>0</v>
      </c>
      <c r="H6694">
        <v>13.475</v>
      </c>
      <c r="I6694">
        <v>13.475</v>
      </c>
      <c r="K6694"/>
      <c r="N6694" t="s">
        <v>3091</v>
      </c>
      <c r="O6694" t="s">
        <v>3092</v>
      </c>
      <c r="P6694" t="s">
        <v>3093</v>
      </c>
      <c r="R6694" t="s">
        <v>3094</v>
      </c>
    </row>
    <row r="6695" spans="1:18" x14ac:dyDescent="0.25">
      <c r="A6695">
        <v>150101600</v>
      </c>
      <c r="B6695" t="s">
        <v>3089</v>
      </c>
      <c r="D6695" t="s">
        <v>3090</v>
      </c>
      <c r="F6695">
        <v>1</v>
      </c>
      <c r="G6695">
        <v>0</v>
      </c>
      <c r="H6695">
        <v>5.2932666483131898</v>
      </c>
      <c r="I6695">
        <v>5.2932666483131898</v>
      </c>
      <c r="K6695"/>
      <c r="N6695" t="s">
        <v>3091</v>
      </c>
      <c r="O6695" t="s">
        <v>3092</v>
      </c>
      <c r="P6695" t="s">
        <v>3093</v>
      </c>
      <c r="R6695" t="s">
        <v>3094</v>
      </c>
    </row>
    <row r="6696" spans="1:18" x14ac:dyDescent="0.25">
      <c r="A6696">
        <v>150102900</v>
      </c>
      <c r="B6696" t="s">
        <v>3089</v>
      </c>
      <c r="D6696" t="s">
        <v>3090</v>
      </c>
      <c r="F6696">
        <v>1</v>
      </c>
      <c r="G6696">
        <v>0</v>
      </c>
      <c r="H6696">
        <v>1</v>
      </c>
      <c r="I6696">
        <v>1</v>
      </c>
      <c r="K6696"/>
      <c r="N6696" t="s">
        <v>3091</v>
      </c>
      <c r="O6696" t="s">
        <v>3092</v>
      </c>
      <c r="P6696" t="s">
        <v>3093</v>
      </c>
      <c r="R6696" t="s">
        <v>3094</v>
      </c>
    </row>
    <row r="6697" spans="1:18" x14ac:dyDescent="0.25">
      <c r="A6697">
        <v>150103200</v>
      </c>
      <c r="B6697" t="s">
        <v>3089</v>
      </c>
      <c r="D6697" t="s">
        <v>3090</v>
      </c>
      <c r="F6697">
        <v>1</v>
      </c>
      <c r="G6697">
        <v>0</v>
      </c>
      <c r="H6697">
        <v>0</v>
      </c>
      <c r="I6697"/>
      <c r="K6697"/>
      <c r="N6697" t="s">
        <v>3091</v>
      </c>
      <c r="O6697" t="s">
        <v>3092</v>
      </c>
      <c r="P6697" t="s">
        <v>3093</v>
      </c>
      <c r="R6697" t="s">
        <v>3094</v>
      </c>
    </row>
    <row r="6698" spans="1:18" x14ac:dyDescent="0.25">
      <c r="A6698">
        <v>150103500</v>
      </c>
      <c r="B6698" t="s">
        <v>3089</v>
      </c>
      <c r="D6698" t="s">
        <v>3090</v>
      </c>
      <c r="F6698">
        <v>1</v>
      </c>
      <c r="G6698">
        <v>0</v>
      </c>
      <c r="H6698">
        <v>0</v>
      </c>
      <c r="I6698"/>
      <c r="K6698"/>
      <c r="N6698" t="s">
        <v>3091</v>
      </c>
      <c r="O6698" t="s">
        <v>3092</v>
      </c>
      <c r="P6698" t="s">
        <v>3093</v>
      </c>
      <c r="R6698" t="s">
        <v>3094</v>
      </c>
    </row>
    <row r="6699" spans="1:18" x14ac:dyDescent="0.25">
      <c r="A6699">
        <v>150103600</v>
      </c>
      <c r="B6699" t="s">
        <v>3089</v>
      </c>
      <c r="D6699" t="s">
        <v>3090</v>
      </c>
      <c r="F6699">
        <v>1</v>
      </c>
      <c r="G6699">
        <v>0</v>
      </c>
      <c r="H6699">
        <v>0</v>
      </c>
      <c r="I6699"/>
      <c r="K6699"/>
      <c r="N6699" t="s">
        <v>3091</v>
      </c>
      <c r="O6699" t="s">
        <v>3092</v>
      </c>
      <c r="P6699" t="s">
        <v>3093</v>
      </c>
      <c r="R6699" t="s">
        <v>3094</v>
      </c>
    </row>
    <row r="6700" spans="1:18" x14ac:dyDescent="0.25">
      <c r="A6700">
        <v>150104400</v>
      </c>
      <c r="B6700" t="s">
        <v>3089</v>
      </c>
      <c r="D6700" t="s">
        <v>3090</v>
      </c>
      <c r="F6700">
        <v>1</v>
      </c>
      <c r="G6700">
        <v>0</v>
      </c>
      <c r="H6700">
        <v>38</v>
      </c>
      <c r="I6700">
        <v>38</v>
      </c>
      <c r="K6700"/>
      <c r="N6700" t="s">
        <v>3091</v>
      </c>
      <c r="O6700" t="s">
        <v>3092</v>
      </c>
      <c r="P6700" t="s">
        <v>3093</v>
      </c>
      <c r="R6700" t="s">
        <v>3094</v>
      </c>
    </row>
    <row r="6701" spans="1:18" x14ac:dyDescent="0.25">
      <c r="A6701">
        <v>150104600</v>
      </c>
      <c r="B6701" t="s">
        <v>3089</v>
      </c>
      <c r="D6701" t="s">
        <v>3090</v>
      </c>
      <c r="F6701">
        <v>1</v>
      </c>
      <c r="G6701">
        <v>0</v>
      </c>
      <c r="H6701">
        <v>2.7833333333333301</v>
      </c>
      <c r="I6701">
        <v>2.7833333333333301</v>
      </c>
      <c r="K6701"/>
      <c r="N6701" t="s">
        <v>3091</v>
      </c>
      <c r="O6701" t="s">
        <v>3092</v>
      </c>
      <c r="P6701" t="s">
        <v>3093</v>
      </c>
      <c r="R6701" t="s">
        <v>3094</v>
      </c>
    </row>
    <row r="6702" spans="1:18" x14ac:dyDescent="0.25">
      <c r="A6702">
        <v>150106800</v>
      </c>
      <c r="B6702" t="s">
        <v>3089</v>
      </c>
      <c r="D6702" t="s">
        <v>3090</v>
      </c>
      <c r="F6702">
        <v>1</v>
      </c>
      <c r="G6702">
        <v>0</v>
      </c>
      <c r="H6702">
        <v>3.15</v>
      </c>
      <c r="I6702">
        <v>3.15</v>
      </c>
      <c r="K6702"/>
      <c r="N6702" t="s">
        <v>3091</v>
      </c>
      <c r="O6702" t="s">
        <v>3092</v>
      </c>
      <c r="P6702" t="s">
        <v>3093</v>
      </c>
      <c r="R6702" t="s">
        <v>3094</v>
      </c>
    </row>
    <row r="6703" spans="1:18" x14ac:dyDescent="0.25">
      <c r="A6703">
        <v>150107200</v>
      </c>
      <c r="B6703" t="s">
        <v>3089</v>
      </c>
      <c r="D6703" t="s">
        <v>3090</v>
      </c>
      <c r="F6703">
        <v>1</v>
      </c>
      <c r="G6703">
        <v>0</v>
      </c>
      <c r="H6703">
        <v>6.07</v>
      </c>
      <c r="I6703">
        <v>6.07</v>
      </c>
      <c r="K6703"/>
      <c r="N6703" t="s">
        <v>3091</v>
      </c>
      <c r="O6703" t="s">
        <v>3092</v>
      </c>
      <c r="P6703" t="s">
        <v>3093</v>
      </c>
      <c r="R6703" t="s">
        <v>3094</v>
      </c>
    </row>
    <row r="6704" spans="1:18" x14ac:dyDescent="0.25">
      <c r="A6704">
        <v>150108000</v>
      </c>
      <c r="B6704" t="s">
        <v>3089</v>
      </c>
      <c r="D6704" t="s">
        <v>3090</v>
      </c>
      <c r="F6704">
        <v>1</v>
      </c>
      <c r="G6704">
        <v>0</v>
      </c>
      <c r="H6704">
        <v>0</v>
      </c>
      <c r="I6704"/>
      <c r="K6704"/>
      <c r="N6704" t="s">
        <v>3091</v>
      </c>
      <c r="O6704" t="s">
        <v>3092</v>
      </c>
      <c r="P6704" t="s">
        <v>3093</v>
      </c>
      <c r="R6704" t="s">
        <v>3094</v>
      </c>
    </row>
    <row r="6705" spans="1:18" x14ac:dyDescent="0.25">
      <c r="A6705">
        <v>150110400</v>
      </c>
      <c r="B6705" t="s">
        <v>3089</v>
      </c>
      <c r="D6705" t="s">
        <v>3090</v>
      </c>
      <c r="F6705">
        <v>1</v>
      </c>
      <c r="G6705">
        <v>0</v>
      </c>
      <c r="H6705">
        <v>5.39</v>
      </c>
      <c r="I6705">
        <v>5.39</v>
      </c>
      <c r="K6705"/>
      <c r="N6705" t="s">
        <v>3091</v>
      </c>
      <c r="O6705" t="s">
        <v>3092</v>
      </c>
      <c r="P6705" t="s">
        <v>3093</v>
      </c>
      <c r="R6705" t="s">
        <v>3094</v>
      </c>
    </row>
    <row r="6706" spans="1:18" x14ac:dyDescent="0.25">
      <c r="A6706">
        <v>150111100</v>
      </c>
      <c r="B6706" t="s">
        <v>3089</v>
      </c>
      <c r="D6706" t="s">
        <v>3090</v>
      </c>
      <c r="F6706">
        <v>1</v>
      </c>
      <c r="G6706">
        <v>0</v>
      </c>
      <c r="H6706">
        <v>1.25610561056106</v>
      </c>
      <c r="I6706">
        <v>1.25610561056106</v>
      </c>
      <c r="K6706"/>
      <c r="N6706" t="s">
        <v>3091</v>
      </c>
      <c r="O6706" t="s">
        <v>3092</v>
      </c>
      <c r="P6706" t="s">
        <v>3093</v>
      </c>
      <c r="R6706" t="s">
        <v>3094</v>
      </c>
    </row>
    <row r="6707" spans="1:18" x14ac:dyDescent="0.25">
      <c r="A6707">
        <v>150111200</v>
      </c>
      <c r="B6707" t="s">
        <v>3089</v>
      </c>
      <c r="D6707" t="s">
        <v>3090</v>
      </c>
      <c r="F6707">
        <v>1</v>
      </c>
      <c r="G6707">
        <v>0</v>
      </c>
      <c r="H6707">
        <v>0</v>
      </c>
      <c r="I6707">
        <v>0</v>
      </c>
      <c r="K6707"/>
      <c r="N6707" t="s">
        <v>3091</v>
      </c>
      <c r="O6707" t="s">
        <v>3092</v>
      </c>
      <c r="P6707" t="s">
        <v>3093</v>
      </c>
      <c r="R6707" t="s">
        <v>3094</v>
      </c>
    </row>
    <row r="6708" spans="1:18" x14ac:dyDescent="0.25">
      <c r="A6708">
        <v>150111300</v>
      </c>
      <c r="B6708" t="s">
        <v>3089</v>
      </c>
      <c r="D6708" t="s">
        <v>3090</v>
      </c>
      <c r="F6708">
        <v>1</v>
      </c>
      <c r="G6708">
        <v>0</v>
      </c>
      <c r="H6708">
        <v>5.5</v>
      </c>
      <c r="I6708">
        <v>5.5</v>
      </c>
      <c r="K6708"/>
      <c r="N6708" t="s">
        <v>3091</v>
      </c>
      <c r="O6708" t="s">
        <v>3092</v>
      </c>
      <c r="P6708" t="s">
        <v>3093</v>
      </c>
      <c r="R6708" t="s">
        <v>3094</v>
      </c>
    </row>
    <row r="6709" spans="1:18" x14ac:dyDescent="0.25">
      <c r="A6709">
        <v>150111400</v>
      </c>
      <c r="B6709" t="s">
        <v>3089</v>
      </c>
      <c r="D6709" t="s">
        <v>3090</v>
      </c>
      <c r="F6709">
        <v>1</v>
      </c>
      <c r="G6709">
        <v>0</v>
      </c>
      <c r="H6709">
        <v>100</v>
      </c>
      <c r="I6709">
        <v>100</v>
      </c>
      <c r="K6709"/>
      <c r="N6709" t="s">
        <v>3091</v>
      </c>
      <c r="O6709" t="s">
        <v>3092</v>
      </c>
      <c r="P6709" t="s">
        <v>3093</v>
      </c>
      <c r="R6709" t="s">
        <v>3094</v>
      </c>
    </row>
    <row r="6710" spans="1:18" x14ac:dyDescent="0.25">
      <c r="A6710">
        <v>150111500</v>
      </c>
      <c r="B6710" t="s">
        <v>3089</v>
      </c>
      <c r="D6710" t="s">
        <v>3090</v>
      </c>
      <c r="F6710">
        <v>1</v>
      </c>
      <c r="G6710">
        <v>0</v>
      </c>
      <c r="H6710">
        <v>1.1599999999999999E-2</v>
      </c>
      <c r="I6710">
        <v>1.1599999999999999E-2</v>
      </c>
      <c r="K6710"/>
      <c r="N6710" t="s">
        <v>3091</v>
      </c>
      <c r="O6710" t="s">
        <v>3092</v>
      </c>
      <c r="P6710" t="s">
        <v>3093</v>
      </c>
      <c r="R6710" t="s">
        <v>3094</v>
      </c>
    </row>
    <row r="6711" spans="1:18" x14ac:dyDescent="0.25">
      <c r="A6711">
        <v>150111600</v>
      </c>
      <c r="B6711" t="s">
        <v>3089</v>
      </c>
      <c r="D6711" t="s">
        <v>3090</v>
      </c>
      <c r="F6711">
        <v>1</v>
      </c>
      <c r="G6711">
        <v>0</v>
      </c>
      <c r="H6711">
        <v>0</v>
      </c>
      <c r="I6711">
        <v>0</v>
      </c>
      <c r="K6711"/>
      <c r="N6711" t="s">
        <v>3091</v>
      </c>
      <c r="O6711" t="s">
        <v>3092</v>
      </c>
      <c r="P6711" t="s">
        <v>3093</v>
      </c>
      <c r="R6711" t="s">
        <v>3094</v>
      </c>
    </row>
    <row r="6712" spans="1:18" x14ac:dyDescent="0.25">
      <c r="A6712">
        <v>150111700</v>
      </c>
      <c r="B6712" t="s">
        <v>3089</v>
      </c>
      <c r="D6712" t="s">
        <v>3090</v>
      </c>
      <c r="F6712">
        <v>1</v>
      </c>
      <c r="G6712">
        <v>0</v>
      </c>
      <c r="H6712">
        <v>0</v>
      </c>
      <c r="I6712">
        <v>0</v>
      </c>
      <c r="K6712"/>
      <c r="N6712" t="s">
        <v>3091</v>
      </c>
      <c r="O6712" t="s">
        <v>3092</v>
      </c>
      <c r="P6712" t="s">
        <v>3093</v>
      </c>
      <c r="R6712" t="s">
        <v>3094</v>
      </c>
    </row>
    <row r="6713" spans="1:18" x14ac:dyDescent="0.25">
      <c r="A6713">
        <v>150111800</v>
      </c>
      <c r="B6713" t="s">
        <v>3089</v>
      </c>
      <c r="D6713" t="s">
        <v>3090</v>
      </c>
      <c r="F6713">
        <v>1</v>
      </c>
      <c r="G6713">
        <v>0</v>
      </c>
      <c r="H6713">
        <v>0</v>
      </c>
      <c r="I6713"/>
      <c r="K6713"/>
      <c r="N6713" t="s">
        <v>3091</v>
      </c>
      <c r="O6713" t="s">
        <v>3092</v>
      </c>
      <c r="P6713" t="s">
        <v>3093</v>
      </c>
      <c r="R6713" t="s">
        <v>3094</v>
      </c>
    </row>
    <row r="6714" spans="1:18" x14ac:dyDescent="0.25">
      <c r="A6714">
        <v>150111900</v>
      </c>
      <c r="B6714" t="s">
        <v>3089</v>
      </c>
      <c r="D6714" t="s">
        <v>3090</v>
      </c>
      <c r="F6714">
        <v>1</v>
      </c>
      <c r="G6714">
        <v>0</v>
      </c>
      <c r="H6714">
        <v>0</v>
      </c>
      <c r="I6714"/>
      <c r="K6714"/>
      <c r="N6714" t="s">
        <v>3091</v>
      </c>
      <c r="O6714" t="s">
        <v>3092</v>
      </c>
      <c r="P6714" t="s">
        <v>3093</v>
      </c>
      <c r="R6714" t="s">
        <v>3094</v>
      </c>
    </row>
    <row r="6715" spans="1:18" x14ac:dyDescent="0.25">
      <c r="A6715">
        <v>150112210</v>
      </c>
      <c r="B6715" t="s">
        <v>3089</v>
      </c>
      <c r="D6715" t="s">
        <v>3090</v>
      </c>
      <c r="F6715">
        <v>1</v>
      </c>
      <c r="G6715">
        <v>0</v>
      </c>
      <c r="H6715">
        <v>0</v>
      </c>
      <c r="I6715"/>
      <c r="K6715"/>
      <c r="N6715" t="s">
        <v>3091</v>
      </c>
      <c r="O6715" t="s">
        <v>3092</v>
      </c>
      <c r="P6715" t="s">
        <v>3093</v>
      </c>
      <c r="R6715" t="s">
        <v>3094</v>
      </c>
    </row>
    <row r="6716" spans="1:18" x14ac:dyDescent="0.25">
      <c r="A6716">
        <v>150112800</v>
      </c>
      <c r="B6716" t="s">
        <v>3089</v>
      </c>
      <c r="D6716" t="s">
        <v>3090</v>
      </c>
      <c r="F6716">
        <v>1</v>
      </c>
      <c r="G6716">
        <v>0</v>
      </c>
      <c r="H6716">
        <v>0</v>
      </c>
      <c r="I6716">
        <v>0</v>
      </c>
      <c r="K6716"/>
      <c r="N6716" t="s">
        <v>3091</v>
      </c>
      <c r="O6716" t="s">
        <v>3092</v>
      </c>
      <c r="P6716" t="s">
        <v>3093</v>
      </c>
      <c r="R6716" t="s">
        <v>3094</v>
      </c>
    </row>
    <row r="6717" spans="1:18" x14ac:dyDescent="0.25">
      <c r="A6717">
        <v>150114500</v>
      </c>
      <c r="B6717" t="s">
        <v>3089</v>
      </c>
      <c r="D6717" t="s">
        <v>3090</v>
      </c>
      <c r="F6717">
        <v>1</v>
      </c>
      <c r="G6717">
        <v>0</v>
      </c>
      <c r="H6717">
        <v>0</v>
      </c>
      <c r="I6717"/>
      <c r="K6717"/>
      <c r="N6717" t="s">
        <v>3091</v>
      </c>
      <c r="O6717" t="s">
        <v>3092</v>
      </c>
      <c r="P6717" t="s">
        <v>3093</v>
      </c>
      <c r="R6717" t="s">
        <v>3094</v>
      </c>
    </row>
    <row r="6718" spans="1:18" x14ac:dyDescent="0.25">
      <c r="A6718">
        <v>150114600</v>
      </c>
      <c r="B6718" t="s">
        <v>3089</v>
      </c>
      <c r="D6718" t="s">
        <v>3090</v>
      </c>
      <c r="F6718">
        <v>1</v>
      </c>
      <c r="G6718">
        <v>0</v>
      </c>
      <c r="H6718">
        <v>0</v>
      </c>
      <c r="I6718"/>
      <c r="K6718"/>
      <c r="N6718" t="s">
        <v>3091</v>
      </c>
      <c r="O6718" t="s">
        <v>3092</v>
      </c>
      <c r="P6718" t="s">
        <v>3093</v>
      </c>
      <c r="R6718" t="s">
        <v>3094</v>
      </c>
    </row>
    <row r="6719" spans="1:18" x14ac:dyDescent="0.25">
      <c r="A6719">
        <v>150114700</v>
      </c>
      <c r="B6719" t="s">
        <v>3089</v>
      </c>
      <c r="D6719" t="s">
        <v>3090</v>
      </c>
      <c r="F6719">
        <v>1</v>
      </c>
      <c r="G6719">
        <v>0</v>
      </c>
      <c r="H6719">
        <v>0</v>
      </c>
      <c r="I6719"/>
      <c r="K6719"/>
      <c r="N6719" t="s">
        <v>3091</v>
      </c>
      <c r="O6719" t="s">
        <v>3092</v>
      </c>
      <c r="P6719" t="s">
        <v>3093</v>
      </c>
      <c r="R6719" t="s">
        <v>3094</v>
      </c>
    </row>
    <row r="6720" spans="1:18" x14ac:dyDescent="0.25">
      <c r="A6720">
        <v>150114800</v>
      </c>
      <c r="B6720" t="s">
        <v>3089</v>
      </c>
      <c r="D6720" t="s">
        <v>3090</v>
      </c>
      <c r="F6720">
        <v>1</v>
      </c>
      <c r="G6720">
        <v>0</v>
      </c>
      <c r="H6720">
        <v>0</v>
      </c>
      <c r="I6720"/>
      <c r="K6720"/>
      <c r="N6720" t="s">
        <v>3091</v>
      </c>
      <c r="O6720" t="s">
        <v>3092</v>
      </c>
      <c r="P6720" t="s">
        <v>3093</v>
      </c>
      <c r="R6720" t="s">
        <v>3094</v>
      </c>
    </row>
    <row r="6721" spans="1:18" x14ac:dyDescent="0.25">
      <c r="A6721">
        <v>150114900</v>
      </c>
      <c r="B6721" t="s">
        <v>3089</v>
      </c>
      <c r="D6721" t="s">
        <v>3090</v>
      </c>
      <c r="F6721">
        <v>1</v>
      </c>
      <c r="G6721">
        <v>0</v>
      </c>
      <c r="H6721">
        <v>0</v>
      </c>
      <c r="I6721"/>
      <c r="K6721"/>
      <c r="N6721" t="s">
        <v>3091</v>
      </c>
      <c r="O6721" t="s">
        <v>3092</v>
      </c>
      <c r="P6721" t="s">
        <v>3093</v>
      </c>
      <c r="R6721" t="s">
        <v>3094</v>
      </c>
    </row>
    <row r="6722" spans="1:18" x14ac:dyDescent="0.25">
      <c r="A6722">
        <v>150115000</v>
      </c>
      <c r="B6722" t="s">
        <v>3089</v>
      </c>
      <c r="D6722" t="s">
        <v>3090</v>
      </c>
      <c r="F6722">
        <v>1</v>
      </c>
      <c r="G6722">
        <v>0</v>
      </c>
      <c r="H6722">
        <v>0</v>
      </c>
      <c r="I6722"/>
      <c r="K6722"/>
      <c r="N6722" t="s">
        <v>3091</v>
      </c>
      <c r="O6722" t="s">
        <v>3092</v>
      </c>
      <c r="P6722" t="s">
        <v>3093</v>
      </c>
      <c r="R6722" t="s">
        <v>3094</v>
      </c>
    </row>
    <row r="6723" spans="1:18" x14ac:dyDescent="0.25">
      <c r="A6723">
        <v>150115100</v>
      </c>
      <c r="B6723" t="s">
        <v>3089</v>
      </c>
      <c r="D6723" t="s">
        <v>3090</v>
      </c>
      <c r="F6723">
        <v>1</v>
      </c>
      <c r="G6723">
        <v>0</v>
      </c>
      <c r="H6723">
        <v>0</v>
      </c>
      <c r="I6723"/>
      <c r="K6723"/>
      <c r="N6723" t="s">
        <v>3091</v>
      </c>
      <c r="O6723" t="s">
        <v>3092</v>
      </c>
      <c r="P6723" t="s">
        <v>3093</v>
      </c>
      <c r="R6723" t="s">
        <v>3094</v>
      </c>
    </row>
    <row r="6724" spans="1:18" x14ac:dyDescent="0.25">
      <c r="A6724">
        <v>150115200</v>
      </c>
      <c r="B6724" t="s">
        <v>3089</v>
      </c>
      <c r="D6724" t="s">
        <v>3090</v>
      </c>
      <c r="F6724">
        <v>1</v>
      </c>
      <c r="G6724">
        <v>0</v>
      </c>
      <c r="H6724">
        <v>0</v>
      </c>
      <c r="I6724"/>
      <c r="K6724"/>
      <c r="N6724" t="s">
        <v>3091</v>
      </c>
      <c r="O6724" t="s">
        <v>3092</v>
      </c>
      <c r="P6724" t="s">
        <v>3093</v>
      </c>
      <c r="R6724" t="s">
        <v>3094</v>
      </c>
    </row>
    <row r="6725" spans="1:18" x14ac:dyDescent="0.25">
      <c r="A6725">
        <v>150115300</v>
      </c>
      <c r="B6725" t="s">
        <v>3089</v>
      </c>
      <c r="D6725" t="s">
        <v>3090</v>
      </c>
      <c r="F6725">
        <v>1</v>
      </c>
      <c r="G6725">
        <v>0</v>
      </c>
      <c r="H6725">
        <v>0</v>
      </c>
      <c r="I6725"/>
      <c r="K6725"/>
      <c r="N6725" t="s">
        <v>3091</v>
      </c>
      <c r="O6725" t="s">
        <v>3092</v>
      </c>
      <c r="P6725" t="s">
        <v>3093</v>
      </c>
      <c r="R6725" t="s">
        <v>3094</v>
      </c>
    </row>
    <row r="6726" spans="1:18" x14ac:dyDescent="0.25">
      <c r="A6726">
        <v>150115400</v>
      </c>
      <c r="B6726" t="s">
        <v>3089</v>
      </c>
      <c r="D6726" t="s">
        <v>3090</v>
      </c>
      <c r="F6726">
        <v>1</v>
      </c>
      <c r="G6726">
        <v>0</v>
      </c>
      <c r="H6726">
        <v>0</v>
      </c>
      <c r="I6726"/>
      <c r="K6726"/>
      <c r="N6726" t="s">
        <v>3091</v>
      </c>
      <c r="O6726" t="s">
        <v>3092</v>
      </c>
      <c r="P6726" t="s">
        <v>3093</v>
      </c>
      <c r="R6726" t="s">
        <v>3094</v>
      </c>
    </row>
    <row r="6727" spans="1:18" x14ac:dyDescent="0.25">
      <c r="A6727">
        <v>150115700</v>
      </c>
      <c r="B6727" t="s">
        <v>3089</v>
      </c>
      <c r="D6727" t="s">
        <v>3090</v>
      </c>
      <c r="F6727">
        <v>1</v>
      </c>
      <c r="G6727">
        <v>0</v>
      </c>
      <c r="H6727">
        <v>0</v>
      </c>
      <c r="I6727"/>
      <c r="K6727"/>
      <c r="N6727" t="s">
        <v>3091</v>
      </c>
      <c r="O6727" t="s">
        <v>3092</v>
      </c>
      <c r="P6727" t="s">
        <v>3093</v>
      </c>
      <c r="R6727" t="s">
        <v>3094</v>
      </c>
    </row>
    <row r="6728" spans="1:18" x14ac:dyDescent="0.25">
      <c r="A6728">
        <v>150115800</v>
      </c>
      <c r="B6728" t="s">
        <v>3089</v>
      </c>
      <c r="D6728" t="s">
        <v>3090</v>
      </c>
      <c r="F6728">
        <v>1</v>
      </c>
      <c r="G6728">
        <v>0</v>
      </c>
      <c r="H6728">
        <v>0</v>
      </c>
      <c r="I6728"/>
      <c r="K6728"/>
      <c r="N6728" t="s">
        <v>3091</v>
      </c>
      <c r="O6728" t="s">
        <v>3092</v>
      </c>
      <c r="P6728" t="s">
        <v>3093</v>
      </c>
      <c r="R6728" t="s">
        <v>3094</v>
      </c>
    </row>
    <row r="6729" spans="1:18" x14ac:dyDescent="0.25">
      <c r="A6729">
        <v>150115900</v>
      </c>
      <c r="B6729" t="s">
        <v>3089</v>
      </c>
      <c r="D6729" t="s">
        <v>3090</v>
      </c>
      <c r="F6729">
        <v>1</v>
      </c>
      <c r="G6729">
        <v>0</v>
      </c>
      <c r="H6729">
        <v>0</v>
      </c>
      <c r="I6729"/>
      <c r="K6729"/>
      <c r="N6729" t="s">
        <v>3091</v>
      </c>
      <c r="O6729" t="s">
        <v>3092</v>
      </c>
      <c r="P6729" t="s">
        <v>3093</v>
      </c>
      <c r="R6729" t="s">
        <v>3094</v>
      </c>
    </row>
    <row r="6730" spans="1:18" x14ac:dyDescent="0.25">
      <c r="A6730">
        <v>150116000</v>
      </c>
      <c r="B6730" t="s">
        <v>3089</v>
      </c>
      <c r="D6730" t="s">
        <v>3090</v>
      </c>
      <c r="F6730">
        <v>1</v>
      </c>
      <c r="G6730">
        <v>0</v>
      </c>
      <c r="H6730">
        <v>0</v>
      </c>
      <c r="I6730"/>
      <c r="K6730"/>
      <c r="N6730" t="s">
        <v>3091</v>
      </c>
      <c r="O6730" t="s">
        <v>3092</v>
      </c>
      <c r="P6730" t="s">
        <v>3093</v>
      </c>
      <c r="R6730" t="s">
        <v>3094</v>
      </c>
    </row>
    <row r="6731" spans="1:18" x14ac:dyDescent="0.25">
      <c r="A6731">
        <v>150116100</v>
      </c>
      <c r="B6731" t="s">
        <v>3089</v>
      </c>
      <c r="D6731" t="s">
        <v>3090</v>
      </c>
      <c r="F6731">
        <v>1</v>
      </c>
      <c r="G6731">
        <v>0</v>
      </c>
      <c r="H6731">
        <v>0</v>
      </c>
      <c r="I6731"/>
      <c r="K6731"/>
      <c r="N6731" t="s">
        <v>3091</v>
      </c>
      <c r="O6731" t="s">
        <v>3092</v>
      </c>
      <c r="P6731" t="s">
        <v>3093</v>
      </c>
      <c r="R6731" t="s">
        <v>3094</v>
      </c>
    </row>
    <row r="6732" spans="1:18" x14ac:dyDescent="0.25">
      <c r="A6732">
        <v>150116200</v>
      </c>
      <c r="B6732" t="s">
        <v>3089</v>
      </c>
      <c r="D6732" t="s">
        <v>3090</v>
      </c>
      <c r="F6732">
        <v>1</v>
      </c>
      <c r="G6732">
        <v>0</v>
      </c>
      <c r="H6732">
        <v>0</v>
      </c>
      <c r="I6732"/>
      <c r="K6732"/>
      <c r="N6732" t="s">
        <v>3091</v>
      </c>
      <c r="O6732" t="s">
        <v>3092</v>
      </c>
      <c r="P6732" t="s">
        <v>3093</v>
      </c>
      <c r="R6732" t="s">
        <v>3094</v>
      </c>
    </row>
    <row r="6733" spans="1:18" x14ac:dyDescent="0.25">
      <c r="A6733">
        <v>150116300</v>
      </c>
      <c r="B6733" t="s">
        <v>3089</v>
      </c>
      <c r="D6733" t="s">
        <v>3090</v>
      </c>
      <c r="F6733">
        <v>1</v>
      </c>
      <c r="G6733">
        <v>0</v>
      </c>
      <c r="H6733">
        <v>0</v>
      </c>
      <c r="I6733"/>
      <c r="K6733"/>
      <c r="N6733" t="s">
        <v>3091</v>
      </c>
      <c r="O6733" t="s">
        <v>3092</v>
      </c>
      <c r="P6733" t="s">
        <v>3093</v>
      </c>
      <c r="R6733" t="s">
        <v>3094</v>
      </c>
    </row>
    <row r="6734" spans="1:18" x14ac:dyDescent="0.25">
      <c r="A6734">
        <v>150116400</v>
      </c>
      <c r="B6734" t="s">
        <v>3089</v>
      </c>
      <c r="D6734" t="s">
        <v>3090</v>
      </c>
      <c r="F6734">
        <v>1</v>
      </c>
      <c r="G6734">
        <v>0</v>
      </c>
      <c r="H6734">
        <v>0</v>
      </c>
      <c r="I6734"/>
      <c r="K6734"/>
      <c r="N6734" t="s">
        <v>3091</v>
      </c>
      <c r="O6734" t="s">
        <v>3092</v>
      </c>
      <c r="P6734" t="s">
        <v>3093</v>
      </c>
      <c r="R6734" t="s">
        <v>3094</v>
      </c>
    </row>
    <row r="6735" spans="1:18" x14ac:dyDescent="0.25">
      <c r="A6735">
        <v>150116800</v>
      </c>
      <c r="B6735" t="s">
        <v>3089</v>
      </c>
      <c r="D6735" t="s">
        <v>3090</v>
      </c>
      <c r="F6735">
        <v>1</v>
      </c>
      <c r="G6735">
        <v>0</v>
      </c>
      <c r="H6735">
        <v>0</v>
      </c>
      <c r="I6735"/>
      <c r="K6735"/>
      <c r="N6735" t="s">
        <v>3091</v>
      </c>
      <c r="O6735" t="s">
        <v>3092</v>
      </c>
      <c r="P6735" t="s">
        <v>3093</v>
      </c>
      <c r="R6735" t="s">
        <v>3094</v>
      </c>
    </row>
    <row r="6736" spans="1:18" x14ac:dyDescent="0.25">
      <c r="A6736">
        <v>150116900</v>
      </c>
      <c r="B6736" t="s">
        <v>3089</v>
      </c>
      <c r="D6736" t="s">
        <v>3090</v>
      </c>
      <c r="F6736">
        <v>1</v>
      </c>
      <c r="G6736">
        <v>0</v>
      </c>
      <c r="H6736">
        <v>0</v>
      </c>
      <c r="I6736"/>
      <c r="K6736"/>
      <c r="N6736" t="s">
        <v>3091</v>
      </c>
      <c r="O6736" t="s">
        <v>3092</v>
      </c>
      <c r="P6736" t="s">
        <v>3093</v>
      </c>
      <c r="R6736" t="s">
        <v>3094</v>
      </c>
    </row>
    <row r="6737" spans="1:18" x14ac:dyDescent="0.25">
      <c r="A6737">
        <v>150117000</v>
      </c>
      <c r="B6737" t="s">
        <v>3089</v>
      </c>
      <c r="D6737" t="s">
        <v>3090</v>
      </c>
      <c r="F6737">
        <v>1</v>
      </c>
      <c r="G6737">
        <v>0</v>
      </c>
      <c r="H6737">
        <v>0</v>
      </c>
      <c r="I6737"/>
      <c r="K6737"/>
      <c r="N6737" t="s">
        <v>3091</v>
      </c>
      <c r="O6737" t="s">
        <v>3092</v>
      </c>
      <c r="P6737" t="s">
        <v>3093</v>
      </c>
      <c r="R6737" t="s">
        <v>3094</v>
      </c>
    </row>
    <row r="6738" spans="1:18" x14ac:dyDescent="0.25">
      <c r="A6738">
        <v>150200200</v>
      </c>
      <c r="B6738" t="s">
        <v>3089</v>
      </c>
      <c r="D6738" t="s">
        <v>3090</v>
      </c>
      <c r="F6738">
        <v>1</v>
      </c>
      <c r="G6738">
        <v>0</v>
      </c>
      <c r="H6738">
        <v>0</v>
      </c>
      <c r="I6738">
        <v>0</v>
      </c>
      <c r="K6738"/>
      <c r="N6738" t="s">
        <v>3091</v>
      </c>
      <c r="O6738" t="s">
        <v>3092</v>
      </c>
      <c r="P6738" t="s">
        <v>3093</v>
      </c>
      <c r="R6738" t="s">
        <v>3094</v>
      </c>
    </row>
    <row r="6739" spans="1:18" x14ac:dyDescent="0.25">
      <c r="A6739">
        <v>150201700</v>
      </c>
      <c r="B6739" t="s">
        <v>3089</v>
      </c>
      <c r="D6739" t="s">
        <v>3090</v>
      </c>
      <c r="F6739">
        <v>1</v>
      </c>
      <c r="G6739">
        <v>0</v>
      </c>
      <c r="H6739">
        <v>0</v>
      </c>
      <c r="I6739"/>
      <c r="K6739"/>
      <c r="N6739" t="s">
        <v>3091</v>
      </c>
      <c r="O6739" t="s">
        <v>3092</v>
      </c>
      <c r="P6739" t="s">
        <v>3093</v>
      </c>
      <c r="R6739" t="s">
        <v>3094</v>
      </c>
    </row>
    <row r="6740" spans="1:18" x14ac:dyDescent="0.25">
      <c r="A6740">
        <v>150203000</v>
      </c>
      <c r="B6740" t="s">
        <v>3089</v>
      </c>
      <c r="D6740" t="s">
        <v>3090</v>
      </c>
      <c r="F6740">
        <v>1</v>
      </c>
      <c r="G6740">
        <v>0</v>
      </c>
      <c r="H6740">
        <v>1.7690000000000001E-2</v>
      </c>
      <c r="I6740">
        <v>1.7690000000000001E-2</v>
      </c>
      <c r="K6740"/>
      <c r="N6740" t="s">
        <v>3091</v>
      </c>
      <c r="O6740" t="s">
        <v>3092</v>
      </c>
      <c r="P6740" t="s">
        <v>3093</v>
      </c>
      <c r="R6740" t="s">
        <v>3094</v>
      </c>
    </row>
    <row r="6741" spans="1:18" x14ac:dyDescent="0.25">
      <c r="A6741">
        <v>150203100</v>
      </c>
      <c r="B6741" t="s">
        <v>3089</v>
      </c>
      <c r="D6741" t="s">
        <v>3090</v>
      </c>
      <c r="F6741">
        <v>1</v>
      </c>
      <c r="G6741">
        <v>0</v>
      </c>
      <c r="H6741">
        <v>0</v>
      </c>
      <c r="I6741">
        <v>0</v>
      </c>
      <c r="K6741"/>
      <c r="N6741" t="s">
        <v>3091</v>
      </c>
      <c r="O6741" t="s">
        <v>3092</v>
      </c>
      <c r="P6741" t="s">
        <v>3093</v>
      </c>
      <c r="R6741" t="s">
        <v>3094</v>
      </c>
    </row>
    <row r="6742" spans="1:18" x14ac:dyDescent="0.25">
      <c r="A6742">
        <v>150301000</v>
      </c>
      <c r="B6742" t="s">
        <v>3089</v>
      </c>
      <c r="D6742" t="s">
        <v>3090</v>
      </c>
      <c r="F6742">
        <v>1</v>
      </c>
      <c r="G6742">
        <v>0</v>
      </c>
      <c r="H6742">
        <v>0.3075</v>
      </c>
      <c r="I6742">
        <v>0.3075</v>
      </c>
      <c r="K6742"/>
      <c r="N6742" t="s">
        <v>3091</v>
      </c>
      <c r="O6742" t="s">
        <v>3092</v>
      </c>
      <c r="P6742" t="s">
        <v>3093</v>
      </c>
      <c r="R6742" t="s">
        <v>3094</v>
      </c>
    </row>
    <row r="6743" spans="1:18" x14ac:dyDescent="0.25">
      <c r="A6743">
        <v>150301500</v>
      </c>
      <c r="B6743" t="s">
        <v>3089</v>
      </c>
      <c r="D6743" t="s">
        <v>3090</v>
      </c>
      <c r="F6743">
        <v>1</v>
      </c>
      <c r="G6743">
        <v>0</v>
      </c>
      <c r="H6743">
        <v>6.5</v>
      </c>
      <c r="I6743">
        <v>6.5</v>
      </c>
      <c r="K6743"/>
      <c r="N6743" t="s">
        <v>3091</v>
      </c>
      <c r="O6743" t="s">
        <v>3092</v>
      </c>
      <c r="P6743" t="s">
        <v>3093</v>
      </c>
      <c r="R6743" t="s">
        <v>3094</v>
      </c>
    </row>
    <row r="6744" spans="1:18" x14ac:dyDescent="0.25">
      <c r="A6744">
        <v>150302780</v>
      </c>
      <c r="B6744" t="s">
        <v>3089</v>
      </c>
      <c r="D6744" t="s">
        <v>3090</v>
      </c>
      <c r="F6744">
        <v>1</v>
      </c>
      <c r="G6744">
        <v>0</v>
      </c>
      <c r="H6744">
        <v>0.33673446327683598</v>
      </c>
      <c r="I6744">
        <v>0.33673446327683598</v>
      </c>
      <c r="K6744"/>
      <c r="N6744" t="s">
        <v>3091</v>
      </c>
      <c r="O6744" t="s">
        <v>3092</v>
      </c>
      <c r="P6744" t="s">
        <v>3093</v>
      </c>
      <c r="R6744" t="s">
        <v>3094</v>
      </c>
    </row>
    <row r="6745" spans="1:18" x14ac:dyDescent="0.25">
      <c r="A6745">
        <v>150305700</v>
      </c>
      <c r="B6745" t="s">
        <v>3089</v>
      </c>
      <c r="D6745" t="s">
        <v>3090</v>
      </c>
      <c r="F6745">
        <v>1</v>
      </c>
      <c r="G6745">
        <v>0</v>
      </c>
      <c r="H6745">
        <v>1.33440314127516E-2</v>
      </c>
      <c r="I6745">
        <v>1.33440314127516E-2</v>
      </c>
      <c r="K6745"/>
      <c r="N6745" t="s">
        <v>3091</v>
      </c>
      <c r="O6745" t="s">
        <v>3092</v>
      </c>
      <c r="P6745" t="s">
        <v>3093</v>
      </c>
      <c r="R6745" t="s">
        <v>3094</v>
      </c>
    </row>
    <row r="6746" spans="1:18" x14ac:dyDescent="0.25">
      <c r="A6746">
        <v>150305800</v>
      </c>
      <c r="B6746" t="s">
        <v>3089</v>
      </c>
      <c r="D6746" t="s">
        <v>3090</v>
      </c>
      <c r="F6746">
        <v>1</v>
      </c>
      <c r="G6746">
        <v>0</v>
      </c>
      <c r="H6746">
        <v>0</v>
      </c>
      <c r="I6746">
        <v>0</v>
      </c>
      <c r="K6746"/>
      <c r="N6746" t="s">
        <v>3091</v>
      </c>
      <c r="O6746" t="s">
        <v>3092</v>
      </c>
      <c r="P6746" t="s">
        <v>3093</v>
      </c>
      <c r="R6746" t="s">
        <v>3094</v>
      </c>
    </row>
    <row r="6747" spans="1:18" x14ac:dyDescent="0.25">
      <c r="A6747">
        <v>150305900</v>
      </c>
      <c r="B6747" t="s">
        <v>3089</v>
      </c>
      <c r="D6747" t="s">
        <v>3090</v>
      </c>
      <c r="F6747">
        <v>1</v>
      </c>
      <c r="G6747">
        <v>0</v>
      </c>
      <c r="H6747">
        <v>0</v>
      </c>
      <c r="I6747">
        <v>0</v>
      </c>
      <c r="K6747"/>
      <c r="N6747" t="s">
        <v>3091</v>
      </c>
      <c r="O6747" t="s">
        <v>3092</v>
      </c>
      <c r="P6747" t="s">
        <v>3093</v>
      </c>
      <c r="R6747" t="s">
        <v>3094</v>
      </c>
    </row>
    <row r="6748" spans="1:18" x14ac:dyDescent="0.25">
      <c r="A6748">
        <v>150306000</v>
      </c>
      <c r="B6748" t="s">
        <v>3089</v>
      </c>
      <c r="D6748" t="s">
        <v>3090</v>
      </c>
      <c r="F6748">
        <v>1</v>
      </c>
      <c r="G6748">
        <v>0</v>
      </c>
      <c r="H6748">
        <v>0</v>
      </c>
      <c r="I6748">
        <v>0</v>
      </c>
      <c r="K6748"/>
      <c r="N6748" t="s">
        <v>3091</v>
      </c>
      <c r="O6748" t="s">
        <v>3092</v>
      </c>
      <c r="P6748" t="s">
        <v>3093</v>
      </c>
      <c r="R6748" t="s">
        <v>3094</v>
      </c>
    </row>
    <row r="6749" spans="1:18" x14ac:dyDescent="0.25">
      <c r="A6749">
        <v>150306100</v>
      </c>
      <c r="B6749" t="s">
        <v>3089</v>
      </c>
      <c r="D6749" t="s">
        <v>3090</v>
      </c>
      <c r="F6749">
        <v>1</v>
      </c>
      <c r="G6749">
        <v>0</v>
      </c>
      <c r="H6749">
        <v>0</v>
      </c>
      <c r="I6749">
        <v>0</v>
      </c>
      <c r="K6749"/>
      <c r="N6749" t="s">
        <v>3091</v>
      </c>
      <c r="O6749" t="s">
        <v>3092</v>
      </c>
      <c r="P6749" t="s">
        <v>3093</v>
      </c>
      <c r="R6749" t="s">
        <v>3094</v>
      </c>
    </row>
    <row r="6750" spans="1:18" x14ac:dyDescent="0.25">
      <c r="A6750">
        <v>150306200</v>
      </c>
      <c r="B6750" t="s">
        <v>3089</v>
      </c>
      <c r="D6750" t="s">
        <v>3090</v>
      </c>
      <c r="F6750">
        <v>1</v>
      </c>
      <c r="G6750">
        <v>0</v>
      </c>
      <c r="H6750">
        <v>1.4133</v>
      </c>
      <c r="I6750">
        <v>1.4133</v>
      </c>
      <c r="K6750"/>
      <c r="N6750" t="s">
        <v>3091</v>
      </c>
      <c r="O6750" t="s">
        <v>3092</v>
      </c>
      <c r="P6750" t="s">
        <v>3093</v>
      </c>
      <c r="R6750" t="s">
        <v>3094</v>
      </c>
    </row>
    <row r="6751" spans="1:18" x14ac:dyDescent="0.25">
      <c r="A6751">
        <v>150306300</v>
      </c>
      <c r="B6751" t="s">
        <v>3089</v>
      </c>
      <c r="D6751" t="s">
        <v>3090</v>
      </c>
      <c r="F6751">
        <v>1</v>
      </c>
      <c r="G6751">
        <v>0</v>
      </c>
      <c r="H6751">
        <v>0.60819999999999996</v>
      </c>
      <c r="I6751">
        <v>0.60819999999999996</v>
      </c>
      <c r="K6751"/>
      <c r="N6751" t="s">
        <v>3091</v>
      </c>
      <c r="O6751" t="s">
        <v>3092</v>
      </c>
      <c r="P6751" t="s">
        <v>3093</v>
      </c>
      <c r="R6751" t="s">
        <v>3094</v>
      </c>
    </row>
    <row r="6752" spans="1:18" x14ac:dyDescent="0.25">
      <c r="A6752">
        <v>150306400</v>
      </c>
      <c r="B6752" t="s">
        <v>3089</v>
      </c>
      <c r="D6752" t="s">
        <v>3090</v>
      </c>
      <c r="F6752">
        <v>1</v>
      </c>
      <c r="G6752">
        <v>0</v>
      </c>
      <c r="H6752">
        <v>20</v>
      </c>
      <c r="I6752">
        <v>20</v>
      </c>
      <c r="K6752"/>
      <c r="N6752" t="s">
        <v>3091</v>
      </c>
      <c r="O6752" t="s">
        <v>3092</v>
      </c>
      <c r="P6752" t="s">
        <v>3093</v>
      </c>
      <c r="R6752" t="s">
        <v>3094</v>
      </c>
    </row>
    <row r="6753" spans="1:18" x14ac:dyDescent="0.25">
      <c r="A6753">
        <v>150306500</v>
      </c>
      <c r="B6753" t="s">
        <v>3089</v>
      </c>
      <c r="D6753" t="s">
        <v>3090</v>
      </c>
      <c r="F6753">
        <v>1</v>
      </c>
      <c r="G6753">
        <v>0</v>
      </c>
      <c r="H6753">
        <v>0</v>
      </c>
      <c r="I6753">
        <v>0</v>
      </c>
      <c r="K6753"/>
      <c r="N6753" t="s">
        <v>3091</v>
      </c>
      <c r="O6753" t="s">
        <v>3092</v>
      </c>
      <c r="P6753" t="s">
        <v>3093</v>
      </c>
      <c r="R6753" t="s">
        <v>3094</v>
      </c>
    </row>
    <row r="6754" spans="1:18" x14ac:dyDescent="0.25">
      <c r="A6754">
        <v>150306600</v>
      </c>
      <c r="B6754" t="s">
        <v>3089</v>
      </c>
      <c r="D6754" t="s">
        <v>3090</v>
      </c>
      <c r="F6754">
        <v>1</v>
      </c>
      <c r="G6754">
        <v>0</v>
      </c>
      <c r="H6754">
        <v>2.4</v>
      </c>
      <c r="I6754">
        <v>2.4</v>
      </c>
      <c r="K6754"/>
      <c r="N6754" t="s">
        <v>3091</v>
      </c>
      <c r="O6754" t="s">
        <v>3092</v>
      </c>
      <c r="P6754" t="s">
        <v>3093</v>
      </c>
      <c r="R6754" t="s">
        <v>3094</v>
      </c>
    </row>
    <row r="6755" spans="1:18" x14ac:dyDescent="0.25">
      <c r="A6755">
        <v>150306700</v>
      </c>
      <c r="B6755" t="s">
        <v>3089</v>
      </c>
      <c r="D6755" t="s">
        <v>3090</v>
      </c>
      <c r="F6755">
        <v>1</v>
      </c>
      <c r="G6755">
        <v>0</v>
      </c>
      <c r="H6755">
        <v>0</v>
      </c>
      <c r="I6755">
        <v>0</v>
      </c>
      <c r="K6755"/>
      <c r="N6755" t="s">
        <v>3091</v>
      </c>
      <c r="O6755" t="s">
        <v>3092</v>
      </c>
      <c r="P6755" t="s">
        <v>3093</v>
      </c>
      <c r="R6755" t="s">
        <v>3094</v>
      </c>
    </row>
    <row r="6756" spans="1:18" x14ac:dyDescent="0.25">
      <c r="A6756">
        <v>150306800</v>
      </c>
      <c r="B6756" t="s">
        <v>3089</v>
      </c>
      <c r="D6756" t="s">
        <v>3090</v>
      </c>
      <c r="F6756">
        <v>1</v>
      </c>
      <c r="G6756">
        <v>0</v>
      </c>
      <c r="H6756">
        <v>4.5</v>
      </c>
      <c r="I6756">
        <v>4.5</v>
      </c>
      <c r="K6756"/>
      <c r="N6756" t="s">
        <v>3091</v>
      </c>
      <c r="O6756" t="s">
        <v>3092</v>
      </c>
      <c r="P6756" t="s">
        <v>3093</v>
      </c>
      <c r="R6756" t="s">
        <v>3094</v>
      </c>
    </row>
    <row r="6757" spans="1:18" x14ac:dyDescent="0.25">
      <c r="A6757">
        <v>150306900</v>
      </c>
      <c r="B6757" t="s">
        <v>3089</v>
      </c>
      <c r="D6757" t="s">
        <v>3090</v>
      </c>
      <c r="F6757">
        <v>1</v>
      </c>
      <c r="G6757">
        <v>0</v>
      </c>
      <c r="H6757">
        <v>2.1110625000000001</v>
      </c>
      <c r="I6757">
        <v>2.1110625000000001</v>
      </c>
      <c r="K6757"/>
      <c r="N6757" t="s">
        <v>3091</v>
      </c>
      <c r="O6757" t="s">
        <v>3092</v>
      </c>
      <c r="P6757" t="s">
        <v>3093</v>
      </c>
      <c r="R6757" t="s">
        <v>3094</v>
      </c>
    </row>
    <row r="6758" spans="1:18" x14ac:dyDescent="0.25">
      <c r="A6758">
        <v>15030700</v>
      </c>
      <c r="B6758" t="s">
        <v>3089</v>
      </c>
      <c r="D6758" t="s">
        <v>3090</v>
      </c>
      <c r="F6758">
        <v>1</v>
      </c>
      <c r="G6758">
        <v>0</v>
      </c>
      <c r="H6758">
        <v>11.109959623149299</v>
      </c>
      <c r="I6758">
        <v>11.109959623149299</v>
      </c>
      <c r="K6758"/>
      <c r="N6758" t="s">
        <v>3091</v>
      </c>
      <c r="O6758" t="s">
        <v>3092</v>
      </c>
      <c r="P6758" t="s">
        <v>3093</v>
      </c>
      <c r="R6758" t="s">
        <v>3094</v>
      </c>
    </row>
    <row r="6759" spans="1:18" x14ac:dyDescent="0.25">
      <c r="A6759">
        <v>150307000</v>
      </c>
      <c r="B6759" t="s">
        <v>3089</v>
      </c>
      <c r="D6759" t="s">
        <v>3090</v>
      </c>
      <c r="F6759">
        <v>1</v>
      </c>
      <c r="G6759">
        <v>0</v>
      </c>
      <c r="H6759">
        <v>5.49</v>
      </c>
      <c r="I6759">
        <v>5.49</v>
      </c>
      <c r="K6759"/>
      <c r="N6759" t="s">
        <v>3091</v>
      </c>
      <c r="O6759" t="s">
        <v>3092</v>
      </c>
      <c r="P6759" t="s">
        <v>3093</v>
      </c>
      <c r="R6759" t="s">
        <v>3094</v>
      </c>
    </row>
    <row r="6760" spans="1:18" x14ac:dyDescent="0.25">
      <c r="A6760">
        <v>150307100</v>
      </c>
      <c r="B6760" t="s">
        <v>3089</v>
      </c>
      <c r="D6760" t="s">
        <v>3090</v>
      </c>
      <c r="F6760">
        <v>1</v>
      </c>
      <c r="G6760">
        <v>0</v>
      </c>
      <c r="H6760">
        <v>0</v>
      </c>
      <c r="I6760"/>
      <c r="K6760"/>
      <c r="N6760" t="s">
        <v>3091</v>
      </c>
      <c r="O6760" t="s">
        <v>3092</v>
      </c>
      <c r="P6760" t="s">
        <v>3093</v>
      </c>
      <c r="R6760" t="s">
        <v>3094</v>
      </c>
    </row>
    <row r="6761" spans="1:18" x14ac:dyDescent="0.25">
      <c r="A6761">
        <v>150307200</v>
      </c>
      <c r="B6761" t="s">
        <v>3089</v>
      </c>
      <c r="D6761" t="s">
        <v>3090</v>
      </c>
      <c r="F6761">
        <v>1</v>
      </c>
      <c r="G6761">
        <v>0</v>
      </c>
      <c r="H6761">
        <v>0</v>
      </c>
      <c r="I6761"/>
      <c r="K6761"/>
      <c r="N6761" t="s">
        <v>3091</v>
      </c>
      <c r="O6761" t="s">
        <v>3092</v>
      </c>
      <c r="P6761" t="s">
        <v>3093</v>
      </c>
      <c r="R6761" t="s">
        <v>3094</v>
      </c>
    </row>
    <row r="6762" spans="1:18" x14ac:dyDescent="0.25">
      <c r="A6762">
        <v>150307500</v>
      </c>
      <c r="B6762" t="s">
        <v>3089</v>
      </c>
      <c r="D6762" t="s">
        <v>3090</v>
      </c>
      <c r="F6762">
        <v>1</v>
      </c>
      <c r="G6762">
        <v>0</v>
      </c>
      <c r="H6762">
        <v>0</v>
      </c>
      <c r="I6762"/>
      <c r="K6762"/>
      <c r="N6762" t="s">
        <v>3091</v>
      </c>
      <c r="O6762" t="s">
        <v>3092</v>
      </c>
      <c r="P6762" t="s">
        <v>3093</v>
      </c>
      <c r="R6762" t="s">
        <v>3094</v>
      </c>
    </row>
    <row r="6763" spans="1:18" x14ac:dyDescent="0.25">
      <c r="A6763">
        <v>150307600</v>
      </c>
      <c r="B6763" t="s">
        <v>3089</v>
      </c>
      <c r="D6763" t="s">
        <v>3090</v>
      </c>
      <c r="F6763">
        <v>1</v>
      </c>
      <c r="G6763">
        <v>0</v>
      </c>
      <c r="H6763">
        <v>0</v>
      </c>
      <c r="I6763"/>
      <c r="K6763"/>
      <c r="N6763" t="s">
        <v>3091</v>
      </c>
      <c r="O6763" t="s">
        <v>3092</v>
      </c>
      <c r="P6763" t="s">
        <v>3093</v>
      </c>
      <c r="R6763" t="s">
        <v>3094</v>
      </c>
    </row>
    <row r="6764" spans="1:18" x14ac:dyDescent="0.25">
      <c r="A6764">
        <v>150307700</v>
      </c>
      <c r="B6764" t="s">
        <v>3089</v>
      </c>
      <c r="D6764" t="s">
        <v>3090</v>
      </c>
      <c r="F6764">
        <v>1</v>
      </c>
      <c r="G6764">
        <v>0</v>
      </c>
      <c r="H6764">
        <v>0</v>
      </c>
      <c r="I6764"/>
      <c r="K6764"/>
      <c r="N6764" t="s">
        <v>3091</v>
      </c>
      <c r="O6764" t="s">
        <v>3092</v>
      </c>
      <c r="P6764" t="s">
        <v>3093</v>
      </c>
      <c r="R6764" t="s">
        <v>3094</v>
      </c>
    </row>
    <row r="6765" spans="1:18" x14ac:dyDescent="0.25">
      <c r="A6765">
        <v>150307800</v>
      </c>
      <c r="B6765" t="s">
        <v>3089</v>
      </c>
      <c r="D6765" t="s">
        <v>3090</v>
      </c>
      <c r="F6765">
        <v>1</v>
      </c>
      <c r="G6765">
        <v>0</v>
      </c>
      <c r="H6765">
        <v>6.11</v>
      </c>
      <c r="I6765">
        <v>6.11</v>
      </c>
      <c r="K6765"/>
      <c r="N6765" t="s">
        <v>3091</v>
      </c>
      <c r="O6765" t="s">
        <v>3092</v>
      </c>
      <c r="P6765" t="s">
        <v>3093</v>
      </c>
      <c r="R6765" t="s">
        <v>3094</v>
      </c>
    </row>
    <row r="6766" spans="1:18" x14ac:dyDescent="0.25">
      <c r="A6766">
        <v>15030800</v>
      </c>
      <c r="B6766" t="s">
        <v>3089</v>
      </c>
      <c r="D6766" t="s">
        <v>3090</v>
      </c>
      <c r="F6766">
        <v>1</v>
      </c>
      <c r="G6766">
        <v>0</v>
      </c>
      <c r="H6766">
        <v>0</v>
      </c>
      <c r="I6766">
        <v>0</v>
      </c>
      <c r="K6766"/>
      <c r="N6766" t="s">
        <v>3091</v>
      </c>
      <c r="O6766" t="s">
        <v>3092</v>
      </c>
      <c r="P6766" t="s">
        <v>3093</v>
      </c>
      <c r="R6766" t="s">
        <v>3094</v>
      </c>
    </row>
    <row r="6767" spans="1:18" x14ac:dyDescent="0.25">
      <c r="A6767">
        <v>150308400</v>
      </c>
      <c r="B6767" t="s">
        <v>3089</v>
      </c>
      <c r="D6767" t="s">
        <v>3090</v>
      </c>
      <c r="F6767">
        <v>1</v>
      </c>
      <c r="G6767">
        <v>0</v>
      </c>
      <c r="H6767">
        <v>0</v>
      </c>
      <c r="I6767"/>
      <c r="K6767"/>
      <c r="N6767" t="s">
        <v>3091</v>
      </c>
      <c r="O6767" t="s">
        <v>3092</v>
      </c>
      <c r="P6767" t="s">
        <v>3093</v>
      </c>
      <c r="R6767" t="s">
        <v>3094</v>
      </c>
    </row>
    <row r="6768" spans="1:18" x14ac:dyDescent="0.25">
      <c r="A6768">
        <v>150308500</v>
      </c>
      <c r="B6768" t="s">
        <v>3089</v>
      </c>
      <c r="D6768" t="s">
        <v>3090</v>
      </c>
      <c r="F6768">
        <v>1</v>
      </c>
      <c r="G6768">
        <v>0</v>
      </c>
      <c r="H6768">
        <v>0</v>
      </c>
      <c r="I6768"/>
      <c r="K6768"/>
      <c r="N6768" t="s">
        <v>3091</v>
      </c>
      <c r="O6768" t="s">
        <v>3092</v>
      </c>
      <c r="P6768" t="s">
        <v>3093</v>
      </c>
      <c r="R6768" t="s">
        <v>3094</v>
      </c>
    </row>
    <row r="6769" spans="1:18" x14ac:dyDescent="0.25">
      <c r="A6769">
        <v>150308600</v>
      </c>
      <c r="B6769" t="s">
        <v>3089</v>
      </c>
      <c r="D6769" t="s">
        <v>3090</v>
      </c>
      <c r="F6769">
        <v>1</v>
      </c>
      <c r="G6769">
        <v>0</v>
      </c>
      <c r="H6769">
        <v>0</v>
      </c>
      <c r="I6769"/>
      <c r="K6769"/>
      <c r="N6769" t="s">
        <v>3091</v>
      </c>
      <c r="O6769" t="s">
        <v>3092</v>
      </c>
      <c r="P6769" t="s">
        <v>3093</v>
      </c>
      <c r="R6769" t="s">
        <v>3094</v>
      </c>
    </row>
    <row r="6770" spans="1:18" x14ac:dyDescent="0.25">
      <c r="A6770">
        <v>150308800</v>
      </c>
      <c r="B6770" t="s">
        <v>3089</v>
      </c>
      <c r="D6770" t="s">
        <v>3090</v>
      </c>
      <c r="F6770">
        <v>1</v>
      </c>
      <c r="G6770">
        <v>0</v>
      </c>
      <c r="H6770">
        <v>0</v>
      </c>
      <c r="I6770"/>
      <c r="K6770"/>
      <c r="N6770" t="s">
        <v>3091</v>
      </c>
      <c r="O6770" t="s">
        <v>3092</v>
      </c>
      <c r="P6770" t="s">
        <v>3093</v>
      </c>
      <c r="R6770" t="s">
        <v>3094</v>
      </c>
    </row>
    <row r="6771" spans="1:18" x14ac:dyDescent="0.25">
      <c r="A6771">
        <v>150309000</v>
      </c>
      <c r="B6771" t="s">
        <v>3089</v>
      </c>
      <c r="D6771" t="s">
        <v>3090</v>
      </c>
      <c r="F6771">
        <v>1</v>
      </c>
      <c r="G6771">
        <v>0</v>
      </c>
      <c r="H6771">
        <v>0</v>
      </c>
      <c r="I6771">
        <v>0</v>
      </c>
      <c r="K6771"/>
      <c r="N6771" t="s">
        <v>3091</v>
      </c>
      <c r="O6771" t="s">
        <v>3092</v>
      </c>
      <c r="P6771" t="s">
        <v>3093</v>
      </c>
      <c r="R6771" t="s">
        <v>3094</v>
      </c>
    </row>
    <row r="6772" spans="1:18" x14ac:dyDescent="0.25">
      <c r="A6772">
        <v>150310000</v>
      </c>
      <c r="B6772" t="s">
        <v>3089</v>
      </c>
      <c r="D6772" t="s">
        <v>3090</v>
      </c>
      <c r="F6772">
        <v>1</v>
      </c>
      <c r="G6772">
        <v>0</v>
      </c>
      <c r="H6772">
        <v>0</v>
      </c>
      <c r="I6772">
        <v>0</v>
      </c>
      <c r="K6772"/>
      <c r="N6772" t="s">
        <v>3091</v>
      </c>
      <c r="O6772" t="s">
        <v>3092</v>
      </c>
      <c r="P6772" t="s">
        <v>3093</v>
      </c>
      <c r="R6772" t="s">
        <v>3094</v>
      </c>
    </row>
    <row r="6773" spans="1:18" x14ac:dyDescent="0.25">
      <c r="A6773">
        <v>150311000</v>
      </c>
      <c r="B6773" t="s">
        <v>3089</v>
      </c>
      <c r="D6773" t="s">
        <v>3090</v>
      </c>
      <c r="F6773">
        <v>1</v>
      </c>
      <c r="G6773">
        <v>0</v>
      </c>
      <c r="H6773">
        <v>0</v>
      </c>
      <c r="I6773">
        <v>0</v>
      </c>
      <c r="K6773"/>
      <c r="N6773" t="s">
        <v>3091</v>
      </c>
      <c r="O6773" t="s">
        <v>3092</v>
      </c>
      <c r="P6773" t="s">
        <v>3093</v>
      </c>
      <c r="R6773" t="s">
        <v>3094</v>
      </c>
    </row>
    <row r="6774" spans="1:18" x14ac:dyDescent="0.25">
      <c r="A6774">
        <v>150312000</v>
      </c>
      <c r="B6774" t="s">
        <v>3089</v>
      </c>
      <c r="D6774" t="s">
        <v>3090</v>
      </c>
      <c r="F6774">
        <v>1</v>
      </c>
      <c r="G6774">
        <v>0</v>
      </c>
      <c r="H6774">
        <v>0</v>
      </c>
      <c r="I6774">
        <v>0</v>
      </c>
      <c r="K6774"/>
      <c r="N6774" t="s">
        <v>3091</v>
      </c>
      <c r="O6774" t="s">
        <v>3092</v>
      </c>
      <c r="P6774" t="s">
        <v>3093</v>
      </c>
      <c r="R6774" t="s">
        <v>3094</v>
      </c>
    </row>
    <row r="6775" spans="1:18" x14ac:dyDescent="0.25">
      <c r="A6775">
        <v>150313000</v>
      </c>
      <c r="B6775" t="s">
        <v>3089</v>
      </c>
      <c r="D6775" t="s">
        <v>3090</v>
      </c>
      <c r="F6775">
        <v>1</v>
      </c>
      <c r="G6775">
        <v>0</v>
      </c>
      <c r="H6775">
        <v>0</v>
      </c>
      <c r="I6775">
        <v>0</v>
      </c>
      <c r="K6775"/>
      <c r="N6775" t="s">
        <v>3091</v>
      </c>
      <c r="O6775" t="s">
        <v>3092</v>
      </c>
      <c r="P6775" t="s">
        <v>3093</v>
      </c>
      <c r="R6775" t="s">
        <v>3094</v>
      </c>
    </row>
    <row r="6776" spans="1:18" x14ac:dyDescent="0.25">
      <c r="A6776">
        <v>150313100</v>
      </c>
      <c r="B6776" t="s">
        <v>3089</v>
      </c>
      <c r="D6776" t="s">
        <v>3090</v>
      </c>
      <c r="F6776">
        <v>1</v>
      </c>
      <c r="G6776">
        <v>0</v>
      </c>
      <c r="H6776">
        <v>1.2222</v>
      </c>
      <c r="I6776">
        <v>1.2222</v>
      </c>
      <c r="K6776"/>
      <c r="N6776" t="s">
        <v>3091</v>
      </c>
      <c r="O6776" t="s">
        <v>3092</v>
      </c>
      <c r="P6776" t="s">
        <v>3093</v>
      </c>
      <c r="R6776" t="s">
        <v>3094</v>
      </c>
    </row>
    <row r="6777" spans="1:18" x14ac:dyDescent="0.25">
      <c r="A6777">
        <v>160000300</v>
      </c>
      <c r="B6777" t="s">
        <v>3089</v>
      </c>
      <c r="D6777" t="s">
        <v>3090</v>
      </c>
      <c r="F6777">
        <v>1</v>
      </c>
      <c r="G6777">
        <v>0</v>
      </c>
      <c r="H6777">
        <v>15.4</v>
      </c>
      <c r="I6777">
        <v>15.4</v>
      </c>
      <c r="K6777"/>
      <c r="N6777" t="s">
        <v>3091</v>
      </c>
      <c r="O6777" t="s">
        <v>3092</v>
      </c>
      <c r="P6777" t="s">
        <v>3093</v>
      </c>
      <c r="R6777" t="s">
        <v>3094</v>
      </c>
    </row>
    <row r="6778" spans="1:18" x14ac:dyDescent="0.25">
      <c r="A6778">
        <v>160000500</v>
      </c>
      <c r="B6778" t="s">
        <v>3089</v>
      </c>
      <c r="D6778" t="s">
        <v>3090</v>
      </c>
      <c r="F6778">
        <v>1</v>
      </c>
      <c r="G6778">
        <v>0</v>
      </c>
      <c r="H6778">
        <v>1.288</v>
      </c>
      <c r="I6778">
        <v>1.288</v>
      </c>
      <c r="K6778"/>
      <c r="N6778" t="s">
        <v>3091</v>
      </c>
      <c r="O6778" t="s">
        <v>3092</v>
      </c>
      <c r="P6778" t="s">
        <v>3093</v>
      </c>
      <c r="R6778" t="s">
        <v>3094</v>
      </c>
    </row>
    <row r="6779" spans="1:18" x14ac:dyDescent="0.25">
      <c r="A6779">
        <v>160000701</v>
      </c>
      <c r="B6779" t="s">
        <v>3089</v>
      </c>
      <c r="D6779" t="s">
        <v>3090</v>
      </c>
      <c r="F6779">
        <v>1</v>
      </c>
      <c r="G6779">
        <v>0</v>
      </c>
      <c r="H6779">
        <v>0.292216981132075</v>
      </c>
      <c r="I6779">
        <v>0.292216981132075</v>
      </c>
      <c r="K6779"/>
      <c r="N6779" t="s">
        <v>3091</v>
      </c>
      <c r="O6779" t="s">
        <v>3092</v>
      </c>
      <c r="P6779" t="s">
        <v>3093</v>
      </c>
      <c r="R6779" t="s">
        <v>3094</v>
      </c>
    </row>
    <row r="6780" spans="1:18" x14ac:dyDescent="0.25">
      <c r="A6780">
        <v>160000702</v>
      </c>
      <c r="B6780" t="s">
        <v>3089</v>
      </c>
      <c r="D6780" t="s">
        <v>3090</v>
      </c>
      <c r="F6780">
        <v>1</v>
      </c>
      <c r="G6780">
        <v>0</v>
      </c>
      <c r="H6780">
        <v>4.87</v>
      </c>
      <c r="I6780">
        <v>4.87</v>
      </c>
      <c r="K6780"/>
      <c r="N6780" t="s">
        <v>3091</v>
      </c>
      <c r="O6780" t="s">
        <v>3092</v>
      </c>
      <c r="P6780" t="s">
        <v>3093</v>
      </c>
      <c r="R6780" t="s">
        <v>3094</v>
      </c>
    </row>
    <row r="6781" spans="1:18" x14ac:dyDescent="0.25">
      <c r="A6781">
        <v>160000703</v>
      </c>
      <c r="B6781" t="s">
        <v>3089</v>
      </c>
      <c r="D6781" t="s">
        <v>3090</v>
      </c>
      <c r="F6781">
        <v>1</v>
      </c>
      <c r="G6781">
        <v>0</v>
      </c>
      <c r="H6781">
        <v>2.15</v>
      </c>
      <c r="I6781">
        <v>2.15</v>
      </c>
      <c r="K6781"/>
      <c r="N6781" t="s">
        <v>3091</v>
      </c>
      <c r="O6781" t="s">
        <v>3092</v>
      </c>
      <c r="P6781" t="s">
        <v>3093</v>
      </c>
      <c r="R6781" t="s">
        <v>3094</v>
      </c>
    </row>
    <row r="6782" spans="1:18" x14ac:dyDescent="0.25">
      <c r="A6782">
        <v>160000704</v>
      </c>
      <c r="B6782" t="s">
        <v>3089</v>
      </c>
      <c r="D6782" t="s">
        <v>3090</v>
      </c>
      <c r="F6782">
        <v>1</v>
      </c>
      <c r="G6782">
        <v>0</v>
      </c>
      <c r="H6782">
        <v>0</v>
      </c>
      <c r="I6782">
        <v>0</v>
      </c>
      <c r="K6782"/>
      <c r="N6782" t="s">
        <v>3091</v>
      </c>
      <c r="O6782" t="s">
        <v>3092</v>
      </c>
      <c r="P6782" t="s">
        <v>3093</v>
      </c>
      <c r="R6782" t="s">
        <v>3094</v>
      </c>
    </row>
    <row r="6783" spans="1:18" x14ac:dyDescent="0.25">
      <c r="A6783">
        <v>160000706</v>
      </c>
      <c r="B6783" t="s">
        <v>3089</v>
      </c>
      <c r="D6783" t="s">
        <v>3090</v>
      </c>
      <c r="F6783">
        <v>1</v>
      </c>
      <c r="G6783">
        <v>0</v>
      </c>
      <c r="H6783">
        <v>0</v>
      </c>
      <c r="I6783">
        <v>0</v>
      </c>
      <c r="K6783"/>
      <c r="N6783" t="s">
        <v>3091</v>
      </c>
      <c r="O6783" t="s">
        <v>3092</v>
      </c>
      <c r="P6783" t="s">
        <v>3093</v>
      </c>
      <c r="R6783" t="s">
        <v>3094</v>
      </c>
    </row>
    <row r="6784" spans="1:18" x14ac:dyDescent="0.25">
      <c r="A6784">
        <v>160000708</v>
      </c>
      <c r="B6784" t="s">
        <v>3089</v>
      </c>
      <c r="D6784" t="s">
        <v>3090</v>
      </c>
      <c r="F6784">
        <v>1</v>
      </c>
      <c r="G6784">
        <v>0</v>
      </c>
      <c r="H6784">
        <v>0.63</v>
      </c>
      <c r="I6784">
        <v>0.63</v>
      </c>
      <c r="K6784"/>
      <c r="N6784" t="s">
        <v>3091</v>
      </c>
      <c r="O6784" t="s">
        <v>3092</v>
      </c>
      <c r="P6784" t="s">
        <v>3093</v>
      </c>
      <c r="R6784" t="s">
        <v>3094</v>
      </c>
    </row>
    <row r="6785" spans="1:18" x14ac:dyDescent="0.25">
      <c r="A6785">
        <v>160000709</v>
      </c>
      <c r="B6785" t="s">
        <v>3089</v>
      </c>
      <c r="D6785" t="s">
        <v>3090</v>
      </c>
      <c r="F6785">
        <v>1</v>
      </c>
      <c r="G6785">
        <v>0</v>
      </c>
      <c r="H6785">
        <v>1.1499999999999999</v>
      </c>
      <c r="I6785">
        <v>1.1499999999999999</v>
      </c>
      <c r="K6785"/>
      <c r="N6785" t="s">
        <v>3091</v>
      </c>
      <c r="O6785" t="s">
        <v>3092</v>
      </c>
      <c r="P6785" t="s">
        <v>3093</v>
      </c>
      <c r="R6785" t="s">
        <v>3094</v>
      </c>
    </row>
    <row r="6786" spans="1:18" x14ac:dyDescent="0.25">
      <c r="A6786">
        <v>160000800</v>
      </c>
      <c r="B6786" t="s">
        <v>3089</v>
      </c>
      <c r="D6786" t="s">
        <v>3090</v>
      </c>
      <c r="F6786">
        <v>1</v>
      </c>
      <c r="G6786">
        <v>0</v>
      </c>
      <c r="H6786">
        <v>1.145</v>
      </c>
      <c r="I6786">
        <v>1.145</v>
      </c>
      <c r="K6786"/>
      <c r="N6786" t="s">
        <v>3091</v>
      </c>
      <c r="O6786" t="s">
        <v>3092</v>
      </c>
      <c r="P6786" t="s">
        <v>3093</v>
      </c>
      <c r="R6786" t="s">
        <v>3094</v>
      </c>
    </row>
    <row r="6787" spans="1:18" x14ac:dyDescent="0.25">
      <c r="A6787">
        <v>160000801</v>
      </c>
      <c r="B6787" t="s">
        <v>3089</v>
      </c>
      <c r="D6787" t="s">
        <v>3090</v>
      </c>
      <c r="F6787">
        <v>1</v>
      </c>
      <c r="G6787">
        <v>0</v>
      </c>
      <c r="H6787">
        <v>6.8</v>
      </c>
      <c r="I6787">
        <v>6.8</v>
      </c>
      <c r="K6787"/>
      <c r="N6787" t="s">
        <v>3091</v>
      </c>
      <c r="O6787" t="s">
        <v>3092</v>
      </c>
      <c r="P6787" t="s">
        <v>3093</v>
      </c>
      <c r="R6787" t="s">
        <v>3094</v>
      </c>
    </row>
    <row r="6788" spans="1:18" x14ac:dyDescent="0.25">
      <c r="A6788">
        <v>160000802</v>
      </c>
      <c r="B6788" t="s">
        <v>3089</v>
      </c>
      <c r="D6788" t="s">
        <v>3090</v>
      </c>
      <c r="F6788">
        <v>1</v>
      </c>
      <c r="G6788">
        <v>0</v>
      </c>
      <c r="H6788">
        <v>1.998</v>
      </c>
      <c r="I6788">
        <v>1.998</v>
      </c>
      <c r="K6788"/>
      <c r="N6788" t="s">
        <v>3091</v>
      </c>
      <c r="O6788" t="s">
        <v>3092</v>
      </c>
      <c r="P6788" t="s">
        <v>3093</v>
      </c>
      <c r="R6788" t="s">
        <v>3094</v>
      </c>
    </row>
    <row r="6789" spans="1:18" x14ac:dyDescent="0.25">
      <c r="A6789">
        <v>160000803</v>
      </c>
      <c r="B6789" t="s">
        <v>3089</v>
      </c>
      <c r="D6789" t="s">
        <v>3090</v>
      </c>
      <c r="F6789">
        <v>1</v>
      </c>
      <c r="G6789">
        <v>0</v>
      </c>
      <c r="H6789">
        <v>0.63</v>
      </c>
      <c r="I6789">
        <v>0.63</v>
      </c>
      <c r="K6789"/>
      <c r="N6789" t="s">
        <v>3091</v>
      </c>
      <c r="O6789" t="s">
        <v>3092</v>
      </c>
      <c r="P6789" t="s">
        <v>3093</v>
      </c>
      <c r="R6789" t="s">
        <v>3094</v>
      </c>
    </row>
    <row r="6790" spans="1:18" x14ac:dyDescent="0.25">
      <c r="A6790">
        <v>160000900</v>
      </c>
      <c r="B6790" t="s">
        <v>3089</v>
      </c>
      <c r="D6790" t="s">
        <v>3090</v>
      </c>
      <c r="F6790">
        <v>1</v>
      </c>
      <c r="G6790">
        <v>0</v>
      </c>
      <c r="H6790">
        <v>0</v>
      </c>
      <c r="I6790">
        <v>0</v>
      </c>
      <c r="K6790"/>
      <c r="N6790" t="s">
        <v>3091</v>
      </c>
      <c r="O6790" t="s">
        <v>3092</v>
      </c>
      <c r="P6790" t="s">
        <v>3093</v>
      </c>
      <c r="R6790" t="s">
        <v>3094</v>
      </c>
    </row>
    <row r="6791" spans="1:18" x14ac:dyDescent="0.25">
      <c r="A6791">
        <v>160001009</v>
      </c>
      <c r="B6791" t="s">
        <v>3089</v>
      </c>
      <c r="D6791" t="s">
        <v>3090</v>
      </c>
      <c r="F6791">
        <v>1</v>
      </c>
      <c r="G6791">
        <v>0</v>
      </c>
      <c r="H6791">
        <v>4.5</v>
      </c>
      <c r="I6791">
        <v>4.5</v>
      </c>
      <c r="K6791"/>
      <c r="N6791" t="s">
        <v>3091</v>
      </c>
      <c r="O6791" t="s">
        <v>3092</v>
      </c>
      <c r="P6791" t="s">
        <v>3093</v>
      </c>
      <c r="R6791" t="s">
        <v>3094</v>
      </c>
    </row>
    <row r="6792" spans="1:18" x14ac:dyDescent="0.25">
      <c r="A6792">
        <v>160001200</v>
      </c>
      <c r="B6792" t="s">
        <v>3089</v>
      </c>
      <c r="D6792" t="s">
        <v>3090</v>
      </c>
      <c r="F6792">
        <v>1</v>
      </c>
      <c r="G6792">
        <v>0</v>
      </c>
      <c r="H6792">
        <v>0</v>
      </c>
      <c r="I6792">
        <v>0</v>
      </c>
      <c r="K6792"/>
      <c r="N6792" t="s">
        <v>3091</v>
      </c>
      <c r="O6792" t="s">
        <v>3092</v>
      </c>
      <c r="P6792" t="s">
        <v>3093</v>
      </c>
      <c r="R6792" t="s">
        <v>3094</v>
      </c>
    </row>
    <row r="6793" spans="1:18" x14ac:dyDescent="0.25">
      <c r="A6793">
        <v>160001300</v>
      </c>
      <c r="B6793" t="s">
        <v>3089</v>
      </c>
      <c r="D6793" t="s">
        <v>3090</v>
      </c>
      <c r="F6793">
        <v>1</v>
      </c>
      <c r="G6793">
        <v>0</v>
      </c>
      <c r="H6793">
        <v>66</v>
      </c>
      <c r="I6793">
        <v>66</v>
      </c>
      <c r="K6793"/>
      <c r="N6793" t="s">
        <v>3091</v>
      </c>
      <c r="O6793" t="s">
        <v>3092</v>
      </c>
      <c r="P6793" t="s">
        <v>3093</v>
      </c>
      <c r="R6793" t="s">
        <v>3094</v>
      </c>
    </row>
    <row r="6794" spans="1:18" x14ac:dyDescent="0.25">
      <c r="A6794">
        <v>160001401</v>
      </c>
      <c r="B6794" t="s">
        <v>3089</v>
      </c>
      <c r="D6794" t="s">
        <v>3090</v>
      </c>
      <c r="F6794">
        <v>1</v>
      </c>
      <c r="G6794">
        <v>0</v>
      </c>
      <c r="H6794">
        <v>3.9</v>
      </c>
      <c r="I6794">
        <v>3.9</v>
      </c>
      <c r="K6794"/>
      <c r="N6794" t="s">
        <v>3091</v>
      </c>
      <c r="O6794" t="s">
        <v>3092</v>
      </c>
      <c r="P6794" t="s">
        <v>3093</v>
      </c>
      <c r="R6794" t="s">
        <v>3094</v>
      </c>
    </row>
    <row r="6795" spans="1:18" x14ac:dyDescent="0.25">
      <c r="A6795">
        <v>160001404</v>
      </c>
      <c r="B6795" t="s">
        <v>3089</v>
      </c>
      <c r="D6795" t="s">
        <v>3090</v>
      </c>
      <c r="F6795">
        <v>1</v>
      </c>
      <c r="G6795">
        <v>0</v>
      </c>
      <c r="H6795">
        <v>1.4</v>
      </c>
      <c r="I6795">
        <v>1.4</v>
      </c>
      <c r="K6795"/>
      <c r="N6795" t="s">
        <v>3091</v>
      </c>
      <c r="O6795" t="s">
        <v>3092</v>
      </c>
      <c r="P6795" t="s">
        <v>3093</v>
      </c>
      <c r="R6795" t="s">
        <v>3094</v>
      </c>
    </row>
    <row r="6796" spans="1:18" x14ac:dyDescent="0.25">
      <c r="A6796">
        <v>160001406</v>
      </c>
      <c r="B6796" t="s">
        <v>3089</v>
      </c>
      <c r="D6796" t="s">
        <v>3090</v>
      </c>
      <c r="F6796">
        <v>1</v>
      </c>
      <c r="G6796">
        <v>0</v>
      </c>
      <c r="H6796">
        <v>1.17</v>
      </c>
      <c r="I6796">
        <v>1.17</v>
      </c>
      <c r="K6796"/>
      <c r="N6796" t="s">
        <v>3091</v>
      </c>
      <c r="O6796" t="s">
        <v>3092</v>
      </c>
      <c r="P6796" t="s">
        <v>3093</v>
      </c>
      <c r="R6796" t="s">
        <v>3094</v>
      </c>
    </row>
    <row r="6797" spans="1:18" x14ac:dyDescent="0.25">
      <c r="A6797">
        <v>160001407</v>
      </c>
      <c r="B6797" t="s">
        <v>3089</v>
      </c>
      <c r="D6797" t="s">
        <v>3090</v>
      </c>
      <c r="F6797">
        <v>1</v>
      </c>
      <c r="G6797">
        <v>0</v>
      </c>
      <c r="H6797">
        <v>1.17</v>
      </c>
      <c r="I6797">
        <v>1.17</v>
      </c>
      <c r="K6797"/>
      <c r="N6797" t="s">
        <v>3091</v>
      </c>
      <c r="O6797" t="s">
        <v>3092</v>
      </c>
      <c r="P6797" t="s">
        <v>3093</v>
      </c>
      <c r="R6797" t="s">
        <v>3094</v>
      </c>
    </row>
    <row r="6798" spans="1:18" x14ac:dyDescent="0.25">
      <c r="A6798">
        <v>160001500</v>
      </c>
      <c r="B6798" t="s">
        <v>3089</v>
      </c>
      <c r="D6798" t="s">
        <v>3090</v>
      </c>
      <c r="F6798">
        <v>1</v>
      </c>
      <c r="G6798">
        <v>0</v>
      </c>
      <c r="H6798">
        <v>16.899999999999999</v>
      </c>
      <c r="I6798">
        <v>16.899999999999999</v>
      </c>
      <c r="K6798"/>
      <c r="N6798" t="s">
        <v>3091</v>
      </c>
      <c r="O6798" t="s">
        <v>3092</v>
      </c>
      <c r="P6798" t="s">
        <v>3093</v>
      </c>
      <c r="R6798" t="s">
        <v>3094</v>
      </c>
    </row>
    <row r="6799" spans="1:18" x14ac:dyDescent="0.25">
      <c r="A6799">
        <v>160001600</v>
      </c>
      <c r="B6799" t="s">
        <v>3089</v>
      </c>
      <c r="D6799" t="s">
        <v>3090</v>
      </c>
      <c r="F6799">
        <v>1</v>
      </c>
      <c r="G6799">
        <v>0</v>
      </c>
      <c r="H6799">
        <v>66</v>
      </c>
      <c r="I6799">
        <v>66</v>
      </c>
      <c r="K6799"/>
      <c r="N6799" t="s">
        <v>3091</v>
      </c>
      <c r="O6799" t="s">
        <v>3092</v>
      </c>
      <c r="P6799" t="s">
        <v>3093</v>
      </c>
      <c r="R6799" t="s">
        <v>3094</v>
      </c>
    </row>
    <row r="6800" spans="1:18" x14ac:dyDescent="0.25">
      <c r="A6800">
        <v>160001601</v>
      </c>
      <c r="B6800" t="s">
        <v>3089</v>
      </c>
      <c r="D6800" t="s">
        <v>3090</v>
      </c>
      <c r="F6800">
        <v>1</v>
      </c>
      <c r="G6800">
        <v>0</v>
      </c>
      <c r="H6800">
        <v>29.8</v>
      </c>
      <c r="I6800">
        <v>29.8</v>
      </c>
      <c r="K6800"/>
      <c r="N6800" t="s">
        <v>3091</v>
      </c>
      <c r="O6800" t="s">
        <v>3092</v>
      </c>
      <c r="P6800" t="s">
        <v>3093</v>
      </c>
      <c r="R6800" t="s">
        <v>3094</v>
      </c>
    </row>
    <row r="6801" spans="1:18" x14ac:dyDescent="0.25">
      <c r="A6801">
        <v>160001602</v>
      </c>
      <c r="B6801" t="s">
        <v>3089</v>
      </c>
      <c r="D6801" t="s">
        <v>3090</v>
      </c>
      <c r="F6801">
        <v>1</v>
      </c>
      <c r="G6801">
        <v>0</v>
      </c>
      <c r="H6801">
        <v>0</v>
      </c>
      <c r="I6801">
        <v>0</v>
      </c>
      <c r="K6801"/>
      <c r="N6801" t="s">
        <v>3091</v>
      </c>
      <c r="O6801" t="s">
        <v>3092</v>
      </c>
      <c r="P6801" t="s">
        <v>3093</v>
      </c>
      <c r="R6801" t="s">
        <v>3094</v>
      </c>
    </row>
    <row r="6802" spans="1:18" x14ac:dyDescent="0.25">
      <c r="A6802">
        <v>160001700</v>
      </c>
      <c r="B6802" t="s">
        <v>3089</v>
      </c>
      <c r="D6802" t="s">
        <v>3090</v>
      </c>
      <c r="F6802">
        <v>1</v>
      </c>
      <c r="G6802">
        <v>0</v>
      </c>
      <c r="H6802">
        <v>13.1</v>
      </c>
      <c r="I6802">
        <v>13.1</v>
      </c>
      <c r="K6802"/>
      <c r="N6802" t="s">
        <v>3091</v>
      </c>
      <c r="O6802" t="s">
        <v>3092</v>
      </c>
      <c r="P6802" t="s">
        <v>3093</v>
      </c>
      <c r="R6802" t="s">
        <v>3094</v>
      </c>
    </row>
    <row r="6803" spans="1:18" x14ac:dyDescent="0.25">
      <c r="A6803">
        <v>160001801</v>
      </c>
      <c r="B6803" t="s">
        <v>3089</v>
      </c>
      <c r="D6803" t="s">
        <v>3090</v>
      </c>
      <c r="F6803">
        <v>1</v>
      </c>
      <c r="G6803">
        <v>0</v>
      </c>
      <c r="H6803">
        <v>32.975000000000001</v>
      </c>
      <c r="I6803">
        <v>32.975000000000001</v>
      </c>
      <c r="K6803"/>
      <c r="N6803" t="s">
        <v>3091</v>
      </c>
      <c r="O6803" t="s">
        <v>3092</v>
      </c>
      <c r="P6803" t="s">
        <v>3093</v>
      </c>
      <c r="R6803" t="s">
        <v>3094</v>
      </c>
    </row>
    <row r="6804" spans="1:18" x14ac:dyDescent="0.25">
      <c r="A6804">
        <v>160001900</v>
      </c>
      <c r="B6804" t="s">
        <v>3089</v>
      </c>
      <c r="D6804" t="s">
        <v>3090</v>
      </c>
      <c r="F6804">
        <v>1</v>
      </c>
      <c r="G6804">
        <v>0</v>
      </c>
      <c r="H6804">
        <v>0</v>
      </c>
      <c r="I6804">
        <v>0</v>
      </c>
      <c r="K6804"/>
      <c r="N6804" t="s">
        <v>3091</v>
      </c>
      <c r="O6804" t="s">
        <v>3092</v>
      </c>
      <c r="P6804" t="s">
        <v>3093</v>
      </c>
      <c r="R6804" t="s">
        <v>3094</v>
      </c>
    </row>
    <row r="6805" spans="1:18" x14ac:dyDescent="0.25">
      <c r="A6805">
        <v>160002201</v>
      </c>
      <c r="B6805" t="s">
        <v>3089</v>
      </c>
      <c r="D6805" t="s">
        <v>3090</v>
      </c>
      <c r="F6805">
        <v>1</v>
      </c>
      <c r="G6805">
        <v>0</v>
      </c>
      <c r="H6805">
        <v>17.666799999999999</v>
      </c>
      <c r="I6805">
        <v>17.666799999999999</v>
      </c>
      <c r="K6805"/>
      <c r="N6805" t="s">
        <v>3091</v>
      </c>
      <c r="O6805" t="s">
        <v>3092</v>
      </c>
      <c r="P6805" t="s">
        <v>3093</v>
      </c>
      <c r="R6805" t="s">
        <v>3094</v>
      </c>
    </row>
    <row r="6806" spans="1:18" x14ac:dyDescent="0.25">
      <c r="A6806">
        <v>160002202</v>
      </c>
      <c r="B6806" t="s">
        <v>3089</v>
      </c>
      <c r="D6806" t="s">
        <v>3090</v>
      </c>
      <c r="F6806">
        <v>1</v>
      </c>
      <c r="G6806">
        <v>0</v>
      </c>
      <c r="H6806">
        <v>0</v>
      </c>
      <c r="I6806">
        <v>0</v>
      </c>
      <c r="K6806"/>
      <c r="N6806" t="s">
        <v>3091</v>
      </c>
      <c r="O6806" t="s">
        <v>3092</v>
      </c>
      <c r="P6806" t="s">
        <v>3093</v>
      </c>
      <c r="R6806" t="s">
        <v>3094</v>
      </c>
    </row>
    <row r="6807" spans="1:18" x14ac:dyDescent="0.25">
      <c r="A6807">
        <v>160002300</v>
      </c>
      <c r="B6807" t="s">
        <v>3089</v>
      </c>
      <c r="D6807" t="s">
        <v>3090</v>
      </c>
      <c r="F6807">
        <v>1</v>
      </c>
      <c r="G6807">
        <v>0</v>
      </c>
      <c r="H6807">
        <v>52.82</v>
      </c>
      <c r="I6807">
        <v>52.82</v>
      </c>
      <c r="K6807"/>
      <c r="N6807" t="s">
        <v>3091</v>
      </c>
      <c r="O6807" t="s">
        <v>3092</v>
      </c>
      <c r="P6807" t="s">
        <v>3093</v>
      </c>
      <c r="R6807" t="s">
        <v>3094</v>
      </c>
    </row>
    <row r="6808" spans="1:18" x14ac:dyDescent="0.25">
      <c r="A6808">
        <v>160002400</v>
      </c>
      <c r="B6808" t="s">
        <v>3089</v>
      </c>
      <c r="D6808" t="s">
        <v>3090</v>
      </c>
      <c r="F6808">
        <v>1</v>
      </c>
      <c r="G6808">
        <v>0</v>
      </c>
      <c r="H6808">
        <v>3.87</v>
      </c>
      <c r="I6808">
        <v>3.87</v>
      </c>
      <c r="K6808"/>
      <c r="N6808" t="s">
        <v>3091</v>
      </c>
      <c r="O6808" t="s">
        <v>3092</v>
      </c>
      <c r="P6808" t="s">
        <v>3093</v>
      </c>
      <c r="R6808" t="s">
        <v>3094</v>
      </c>
    </row>
    <row r="6809" spans="1:18" x14ac:dyDescent="0.25">
      <c r="A6809">
        <v>160002401</v>
      </c>
      <c r="B6809" t="s">
        <v>3089</v>
      </c>
      <c r="D6809" t="s">
        <v>3090</v>
      </c>
      <c r="F6809">
        <v>1</v>
      </c>
      <c r="G6809">
        <v>0</v>
      </c>
      <c r="H6809">
        <v>4.87</v>
      </c>
      <c r="I6809">
        <v>4.87</v>
      </c>
      <c r="K6809"/>
      <c r="N6809" t="s">
        <v>3091</v>
      </c>
      <c r="O6809" t="s">
        <v>3092</v>
      </c>
      <c r="P6809" t="s">
        <v>3093</v>
      </c>
      <c r="R6809" t="s">
        <v>3094</v>
      </c>
    </row>
    <row r="6810" spans="1:18" x14ac:dyDescent="0.25">
      <c r="A6810">
        <v>160002402</v>
      </c>
      <c r="B6810" t="s">
        <v>3089</v>
      </c>
      <c r="D6810" t="s">
        <v>3090</v>
      </c>
      <c r="F6810">
        <v>1</v>
      </c>
      <c r="G6810">
        <v>0</v>
      </c>
      <c r="H6810">
        <v>0</v>
      </c>
      <c r="I6810">
        <v>0</v>
      </c>
      <c r="K6810"/>
      <c r="N6810" t="s">
        <v>3091</v>
      </c>
      <c r="O6810" t="s">
        <v>3092</v>
      </c>
      <c r="P6810" t="s">
        <v>3093</v>
      </c>
      <c r="R6810" t="s">
        <v>3094</v>
      </c>
    </row>
    <row r="6811" spans="1:18" x14ac:dyDescent="0.25">
      <c r="A6811">
        <v>160002700</v>
      </c>
      <c r="B6811" t="s">
        <v>3089</v>
      </c>
      <c r="D6811" t="s">
        <v>3090</v>
      </c>
      <c r="F6811">
        <v>1</v>
      </c>
      <c r="G6811">
        <v>0</v>
      </c>
      <c r="H6811">
        <v>44.99</v>
      </c>
      <c r="I6811">
        <v>44.99</v>
      </c>
      <c r="K6811"/>
      <c r="N6811" t="s">
        <v>3091</v>
      </c>
      <c r="O6811" t="s">
        <v>3092</v>
      </c>
      <c r="P6811" t="s">
        <v>3093</v>
      </c>
      <c r="R6811" t="s">
        <v>3094</v>
      </c>
    </row>
    <row r="6812" spans="1:18" x14ac:dyDescent="0.25">
      <c r="A6812">
        <v>160002800</v>
      </c>
      <c r="B6812" t="s">
        <v>3089</v>
      </c>
      <c r="D6812" t="s">
        <v>3090</v>
      </c>
      <c r="F6812">
        <v>1</v>
      </c>
      <c r="G6812">
        <v>0</v>
      </c>
      <c r="H6812">
        <v>9.75</v>
      </c>
      <c r="I6812">
        <v>9.75</v>
      </c>
      <c r="K6812"/>
      <c r="N6812" t="s">
        <v>3091</v>
      </c>
      <c r="O6812" t="s">
        <v>3092</v>
      </c>
      <c r="P6812" t="s">
        <v>3093</v>
      </c>
      <c r="R6812" t="s">
        <v>3094</v>
      </c>
    </row>
    <row r="6813" spans="1:18" x14ac:dyDescent="0.25">
      <c r="A6813">
        <v>160003000</v>
      </c>
      <c r="B6813" t="s">
        <v>3089</v>
      </c>
      <c r="D6813" t="s">
        <v>3090</v>
      </c>
      <c r="F6813">
        <v>1</v>
      </c>
      <c r="G6813">
        <v>0</v>
      </c>
      <c r="H6813">
        <v>10.78</v>
      </c>
      <c r="I6813">
        <v>10.78</v>
      </c>
      <c r="K6813"/>
      <c r="N6813" t="s">
        <v>3091</v>
      </c>
      <c r="O6813" t="s">
        <v>3092</v>
      </c>
      <c r="P6813" t="s">
        <v>3093</v>
      </c>
      <c r="R6813" t="s">
        <v>3094</v>
      </c>
    </row>
    <row r="6814" spans="1:18" x14ac:dyDescent="0.25">
      <c r="A6814">
        <v>160003100</v>
      </c>
      <c r="B6814" t="s">
        <v>3089</v>
      </c>
      <c r="D6814" t="s">
        <v>3090</v>
      </c>
      <c r="F6814">
        <v>1</v>
      </c>
      <c r="G6814">
        <v>0</v>
      </c>
      <c r="H6814">
        <v>11.32</v>
      </c>
      <c r="I6814">
        <v>11.32</v>
      </c>
      <c r="K6814"/>
      <c r="N6814" t="s">
        <v>3091</v>
      </c>
      <c r="O6814" t="s">
        <v>3092</v>
      </c>
      <c r="P6814" t="s">
        <v>3093</v>
      </c>
      <c r="R6814" t="s">
        <v>3094</v>
      </c>
    </row>
    <row r="6815" spans="1:18" x14ac:dyDescent="0.25">
      <c r="A6815">
        <v>160003202</v>
      </c>
      <c r="B6815" t="s">
        <v>3089</v>
      </c>
      <c r="D6815" t="s">
        <v>3090</v>
      </c>
      <c r="F6815">
        <v>1</v>
      </c>
      <c r="G6815">
        <v>0</v>
      </c>
      <c r="H6815">
        <v>0</v>
      </c>
      <c r="I6815">
        <v>0</v>
      </c>
      <c r="K6815"/>
      <c r="N6815" t="s">
        <v>3091</v>
      </c>
      <c r="O6815" t="s">
        <v>3092</v>
      </c>
      <c r="P6815" t="s">
        <v>3093</v>
      </c>
      <c r="R6815" t="s">
        <v>3094</v>
      </c>
    </row>
    <row r="6816" spans="1:18" x14ac:dyDescent="0.25">
      <c r="A6816">
        <v>160003500</v>
      </c>
      <c r="B6816" t="s">
        <v>3089</v>
      </c>
      <c r="D6816" t="s">
        <v>3090</v>
      </c>
      <c r="F6816">
        <v>1</v>
      </c>
      <c r="G6816">
        <v>0</v>
      </c>
      <c r="H6816">
        <v>36.337499999999999</v>
      </c>
      <c r="I6816">
        <v>36.337499999999999</v>
      </c>
      <c r="K6816"/>
      <c r="N6816" t="s">
        <v>3091</v>
      </c>
      <c r="O6816" t="s">
        <v>3092</v>
      </c>
      <c r="P6816" t="s">
        <v>3093</v>
      </c>
      <c r="R6816" t="s">
        <v>3094</v>
      </c>
    </row>
    <row r="6817" spans="1:18" x14ac:dyDescent="0.25">
      <c r="A6817">
        <v>160003502</v>
      </c>
      <c r="B6817" t="s">
        <v>3089</v>
      </c>
      <c r="D6817" t="s">
        <v>3090</v>
      </c>
      <c r="F6817">
        <v>1</v>
      </c>
      <c r="G6817">
        <v>0</v>
      </c>
      <c r="H6817">
        <v>27.3</v>
      </c>
      <c r="I6817">
        <v>27.3</v>
      </c>
      <c r="K6817"/>
      <c r="N6817" t="s">
        <v>3091</v>
      </c>
      <c r="O6817" t="s">
        <v>3092</v>
      </c>
      <c r="P6817" t="s">
        <v>3093</v>
      </c>
      <c r="R6817" t="s">
        <v>3094</v>
      </c>
    </row>
    <row r="6818" spans="1:18" x14ac:dyDescent="0.25">
      <c r="A6818">
        <v>160003503</v>
      </c>
      <c r="B6818" t="s">
        <v>3089</v>
      </c>
      <c r="D6818" t="s">
        <v>3090</v>
      </c>
      <c r="F6818">
        <v>1</v>
      </c>
      <c r="G6818">
        <v>0</v>
      </c>
      <c r="H6818">
        <v>37.965000000000003</v>
      </c>
      <c r="I6818">
        <v>37.965000000000003</v>
      </c>
      <c r="K6818"/>
      <c r="N6818" t="s">
        <v>3091</v>
      </c>
      <c r="O6818" t="s">
        <v>3092</v>
      </c>
      <c r="P6818" t="s">
        <v>3093</v>
      </c>
      <c r="R6818" t="s">
        <v>3094</v>
      </c>
    </row>
    <row r="6819" spans="1:18" x14ac:dyDescent="0.25">
      <c r="A6819">
        <v>160003504</v>
      </c>
      <c r="B6819" t="s">
        <v>3089</v>
      </c>
      <c r="D6819" t="s">
        <v>3090</v>
      </c>
      <c r="F6819">
        <v>1</v>
      </c>
      <c r="G6819">
        <v>0</v>
      </c>
      <c r="H6819">
        <v>0</v>
      </c>
      <c r="I6819">
        <v>0</v>
      </c>
      <c r="K6819"/>
      <c r="N6819" t="s">
        <v>3091</v>
      </c>
      <c r="O6819" t="s">
        <v>3092</v>
      </c>
      <c r="P6819" t="s">
        <v>3093</v>
      </c>
      <c r="R6819" t="s">
        <v>3094</v>
      </c>
    </row>
    <row r="6820" spans="1:18" x14ac:dyDescent="0.25">
      <c r="A6820">
        <v>160003506</v>
      </c>
      <c r="B6820" t="s">
        <v>3089</v>
      </c>
      <c r="D6820" t="s">
        <v>3090</v>
      </c>
      <c r="F6820">
        <v>1</v>
      </c>
      <c r="G6820">
        <v>0</v>
      </c>
      <c r="H6820">
        <v>25.299999999999901</v>
      </c>
      <c r="I6820">
        <v>25.299999999999901</v>
      </c>
      <c r="K6820"/>
      <c r="N6820" t="s">
        <v>3091</v>
      </c>
      <c r="O6820" t="s">
        <v>3092</v>
      </c>
      <c r="P6820" t="s">
        <v>3093</v>
      </c>
      <c r="R6820" t="s">
        <v>3094</v>
      </c>
    </row>
    <row r="6821" spans="1:18" x14ac:dyDescent="0.25">
      <c r="A6821">
        <v>160003507</v>
      </c>
      <c r="B6821" t="s">
        <v>3089</v>
      </c>
      <c r="D6821" t="s">
        <v>3090</v>
      </c>
      <c r="F6821">
        <v>1</v>
      </c>
      <c r="G6821">
        <v>0</v>
      </c>
      <c r="H6821">
        <v>14.5</v>
      </c>
      <c r="I6821">
        <v>14.5</v>
      </c>
      <c r="K6821"/>
      <c r="N6821" t="s">
        <v>3091</v>
      </c>
      <c r="O6821" t="s">
        <v>3092</v>
      </c>
      <c r="P6821" t="s">
        <v>3093</v>
      </c>
      <c r="R6821" t="s">
        <v>3094</v>
      </c>
    </row>
    <row r="6822" spans="1:18" x14ac:dyDescent="0.25">
      <c r="A6822">
        <v>160003508</v>
      </c>
      <c r="B6822" t="s">
        <v>3089</v>
      </c>
      <c r="D6822" t="s">
        <v>3090</v>
      </c>
      <c r="F6822">
        <v>1</v>
      </c>
      <c r="G6822">
        <v>0</v>
      </c>
      <c r="H6822">
        <v>0</v>
      </c>
      <c r="I6822">
        <v>0</v>
      </c>
      <c r="K6822"/>
      <c r="N6822" t="s">
        <v>3091</v>
      </c>
      <c r="O6822" t="s">
        <v>3092</v>
      </c>
      <c r="P6822" t="s">
        <v>3093</v>
      </c>
      <c r="R6822" t="s">
        <v>3094</v>
      </c>
    </row>
    <row r="6823" spans="1:18" x14ac:dyDescent="0.25">
      <c r="A6823">
        <v>160003509</v>
      </c>
      <c r="B6823" t="s">
        <v>3089</v>
      </c>
      <c r="D6823" t="s">
        <v>3090</v>
      </c>
      <c r="F6823">
        <v>1</v>
      </c>
      <c r="G6823">
        <v>0</v>
      </c>
      <c r="H6823">
        <v>0</v>
      </c>
      <c r="I6823">
        <v>0</v>
      </c>
      <c r="K6823"/>
      <c r="N6823" t="s">
        <v>3091</v>
      </c>
      <c r="O6823" t="s">
        <v>3092</v>
      </c>
      <c r="P6823" t="s">
        <v>3093</v>
      </c>
      <c r="R6823" t="s">
        <v>3094</v>
      </c>
    </row>
    <row r="6824" spans="1:18" x14ac:dyDescent="0.25">
      <c r="A6824">
        <v>160003600</v>
      </c>
      <c r="B6824" t="s">
        <v>3089</v>
      </c>
      <c r="D6824" t="s">
        <v>3090</v>
      </c>
      <c r="F6824">
        <v>1</v>
      </c>
      <c r="G6824">
        <v>0</v>
      </c>
      <c r="H6824">
        <v>28.7</v>
      </c>
      <c r="I6824">
        <v>28.7</v>
      </c>
      <c r="K6824"/>
      <c r="N6824" t="s">
        <v>3091</v>
      </c>
      <c r="O6824" t="s">
        <v>3092</v>
      </c>
      <c r="P6824" t="s">
        <v>3093</v>
      </c>
      <c r="R6824" t="s">
        <v>3094</v>
      </c>
    </row>
    <row r="6825" spans="1:18" x14ac:dyDescent="0.25">
      <c r="A6825">
        <v>160003703</v>
      </c>
      <c r="B6825" t="s">
        <v>3089</v>
      </c>
      <c r="D6825" t="s">
        <v>3090</v>
      </c>
      <c r="F6825">
        <v>1</v>
      </c>
      <c r="G6825">
        <v>0</v>
      </c>
      <c r="H6825">
        <v>0</v>
      </c>
      <c r="I6825">
        <v>0</v>
      </c>
      <c r="K6825"/>
      <c r="N6825" t="s">
        <v>3091</v>
      </c>
      <c r="O6825" t="s">
        <v>3092</v>
      </c>
      <c r="P6825" t="s">
        <v>3093</v>
      </c>
      <c r="R6825" t="s">
        <v>3094</v>
      </c>
    </row>
    <row r="6826" spans="1:18" x14ac:dyDescent="0.25">
      <c r="A6826">
        <v>160003800</v>
      </c>
      <c r="B6826" t="s">
        <v>3089</v>
      </c>
      <c r="D6826" t="s">
        <v>3090</v>
      </c>
      <c r="F6826">
        <v>1</v>
      </c>
      <c r="G6826">
        <v>0</v>
      </c>
      <c r="H6826">
        <v>30.8</v>
      </c>
      <c r="I6826">
        <v>30.8</v>
      </c>
      <c r="K6826"/>
      <c r="N6826" t="s">
        <v>3091</v>
      </c>
      <c r="O6826" t="s">
        <v>3092</v>
      </c>
      <c r="P6826" t="s">
        <v>3093</v>
      </c>
      <c r="R6826" t="s">
        <v>3094</v>
      </c>
    </row>
    <row r="6827" spans="1:18" x14ac:dyDescent="0.25">
      <c r="A6827">
        <v>160003801</v>
      </c>
      <c r="B6827" t="s">
        <v>3089</v>
      </c>
      <c r="D6827" t="s">
        <v>3090</v>
      </c>
      <c r="F6827">
        <v>1</v>
      </c>
      <c r="G6827">
        <v>0</v>
      </c>
      <c r="H6827">
        <v>19.867899999999999</v>
      </c>
      <c r="I6827">
        <v>19.867899999999999</v>
      </c>
      <c r="K6827"/>
      <c r="N6827" t="s">
        <v>3091</v>
      </c>
      <c r="O6827" t="s">
        <v>3092</v>
      </c>
      <c r="P6827" t="s">
        <v>3093</v>
      </c>
      <c r="R6827" t="s">
        <v>3094</v>
      </c>
    </row>
    <row r="6828" spans="1:18" x14ac:dyDescent="0.25">
      <c r="A6828">
        <v>160004000</v>
      </c>
      <c r="B6828" t="s">
        <v>3089</v>
      </c>
      <c r="D6828" t="s">
        <v>3090</v>
      </c>
      <c r="F6828">
        <v>1</v>
      </c>
      <c r="G6828">
        <v>0</v>
      </c>
      <c r="H6828">
        <v>3.3</v>
      </c>
      <c r="I6828">
        <v>3.3</v>
      </c>
      <c r="K6828"/>
      <c r="N6828" t="s">
        <v>3091</v>
      </c>
      <c r="O6828" t="s">
        <v>3092</v>
      </c>
      <c r="P6828" t="s">
        <v>3093</v>
      </c>
      <c r="R6828" t="s">
        <v>3094</v>
      </c>
    </row>
    <row r="6829" spans="1:18" x14ac:dyDescent="0.25">
      <c r="A6829">
        <v>16000402</v>
      </c>
      <c r="B6829" t="s">
        <v>3089</v>
      </c>
      <c r="D6829" t="s">
        <v>3090</v>
      </c>
      <c r="F6829">
        <v>1</v>
      </c>
      <c r="G6829">
        <v>0</v>
      </c>
      <c r="H6829">
        <v>17.95</v>
      </c>
      <c r="I6829">
        <v>17.95</v>
      </c>
      <c r="K6829"/>
      <c r="N6829" t="s">
        <v>3091</v>
      </c>
      <c r="O6829" t="s">
        <v>3092</v>
      </c>
      <c r="P6829" t="s">
        <v>3093</v>
      </c>
      <c r="R6829" t="s">
        <v>3094</v>
      </c>
    </row>
    <row r="6830" spans="1:18" x14ac:dyDescent="0.25">
      <c r="A6830">
        <v>160004100</v>
      </c>
      <c r="B6830" t="s">
        <v>3089</v>
      </c>
      <c r="D6830" t="s">
        <v>3090</v>
      </c>
      <c r="F6830">
        <v>1</v>
      </c>
      <c r="G6830">
        <v>0</v>
      </c>
      <c r="H6830">
        <v>0.112</v>
      </c>
      <c r="I6830">
        <v>0.112</v>
      </c>
      <c r="K6830"/>
      <c r="N6830" t="s">
        <v>3091</v>
      </c>
      <c r="O6830" t="s">
        <v>3092</v>
      </c>
      <c r="P6830" t="s">
        <v>3093</v>
      </c>
      <c r="R6830" t="s">
        <v>3094</v>
      </c>
    </row>
    <row r="6831" spans="1:18" x14ac:dyDescent="0.25">
      <c r="A6831">
        <v>160004600</v>
      </c>
      <c r="B6831" t="s">
        <v>3089</v>
      </c>
      <c r="D6831" t="s">
        <v>3090</v>
      </c>
      <c r="F6831">
        <v>1</v>
      </c>
      <c r="G6831">
        <v>0</v>
      </c>
      <c r="H6831">
        <v>4.2</v>
      </c>
      <c r="I6831">
        <v>4.2</v>
      </c>
      <c r="K6831"/>
      <c r="N6831" t="s">
        <v>3091</v>
      </c>
      <c r="O6831" t="s">
        <v>3092</v>
      </c>
      <c r="P6831" t="s">
        <v>3093</v>
      </c>
      <c r="R6831" t="s">
        <v>3094</v>
      </c>
    </row>
    <row r="6832" spans="1:18" x14ac:dyDescent="0.25">
      <c r="A6832">
        <v>160004700</v>
      </c>
      <c r="B6832" t="s">
        <v>3089</v>
      </c>
      <c r="D6832" t="s">
        <v>3090</v>
      </c>
      <c r="F6832">
        <v>1</v>
      </c>
      <c r="G6832">
        <v>0</v>
      </c>
      <c r="H6832">
        <v>0</v>
      </c>
      <c r="I6832">
        <v>0</v>
      </c>
      <c r="K6832"/>
      <c r="N6832" t="s">
        <v>3091</v>
      </c>
      <c r="O6832" t="s">
        <v>3092</v>
      </c>
      <c r="P6832" t="s">
        <v>3093</v>
      </c>
      <c r="R6832" t="s">
        <v>3094</v>
      </c>
    </row>
    <row r="6833" spans="1:18" x14ac:dyDescent="0.25">
      <c r="A6833">
        <v>160005100</v>
      </c>
      <c r="B6833" t="s">
        <v>3089</v>
      </c>
      <c r="D6833" t="s">
        <v>3090</v>
      </c>
      <c r="F6833">
        <v>1</v>
      </c>
      <c r="G6833">
        <v>0</v>
      </c>
      <c r="H6833">
        <v>96.65</v>
      </c>
      <c r="I6833">
        <v>96.65</v>
      </c>
      <c r="K6833"/>
      <c r="N6833" t="s">
        <v>3091</v>
      </c>
      <c r="O6833" t="s">
        <v>3092</v>
      </c>
      <c r="P6833" t="s">
        <v>3093</v>
      </c>
      <c r="R6833" t="s">
        <v>3094</v>
      </c>
    </row>
    <row r="6834" spans="1:18" x14ac:dyDescent="0.25">
      <c r="A6834">
        <v>160005101</v>
      </c>
      <c r="B6834" t="s">
        <v>3089</v>
      </c>
      <c r="D6834" t="s">
        <v>3090</v>
      </c>
      <c r="F6834">
        <v>1</v>
      </c>
      <c r="G6834">
        <v>0</v>
      </c>
      <c r="H6834">
        <v>43.55</v>
      </c>
      <c r="I6834">
        <v>43.55</v>
      </c>
      <c r="K6834"/>
      <c r="N6834" t="s">
        <v>3091</v>
      </c>
      <c r="O6834" t="s">
        <v>3092</v>
      </c>
      <c r="P6834" t="s">
        <v>3093</v>
      </c>
      <c r="R6834" t="s">
        <v>3094</v>
      </c>
    </row>
    <row r="6835" spans="1:18" x14ac:dyDescent="0.25">
      <c r="A6835">
        <v>160005103</v>
      </c>
      <c r="B6835" t="s">
        <v>3089</v>
      </c>
      <c r="D6835" t="s">
        <v>3090</v>
      </c>
      <c r="F6835">
        <v>1</v>
      </c>
      <c r="G6835">
        <v>0</v>
      </c>
      <c r="H6835">
        <v>0</v>
      </c>
      <c r="I6835">
        <v>0</v>
      </c>
      <c r="K6835"/>
      <c r="N6835" t="s">
        <v>3091</v>
      </c>
      <c r="O6835" t="s">
        <v>3092</v>
      </c>
      <c r="P6835" t="s">
        <v>3093</v>
      </c>
      <c r="R6835" t="s">
        <v>3094</v>
      </c>
    </row>
    <row r="6836" spans="1:18" x14ac:dyDescent="0.25">
      <c r="A6836">
        <v>160005500</v>
      </c>
      <c r="B6836" t="s">
        <v>3089</v>
      </c>
      <c r="D6836" t="s">
        <v>3090</v>
      </c>
      <c r="F6836">
        <v>1</v>
      </c>
      <c r="G6836">
        <v>0</v>
      </c>
      <c r="H6836">
        <v>0</v>
      </c>
      <c r="I6836">
        <v>0</v>
      </c>
      <c r="K6836"/>
      <c r="N6836" t="s">
        <v>3091</v>
      </c>
      <c r="O6836" t="s">
        <v>3092</v>
      </c>
      <c r="P6836" t="s">
        <v>3093</v>
      </c>
      <c r="R6836" t="s">
        <v>3094</v>
      </c>
    </row>
    <row r="6837" spans="1:18" x14ac:dyDescent="0.25">
      <c r="A6837">
        <v>160005600</v>
      </c>
      <c r="B6837" t="s">
        <v>3089</v>
      </c>
      <c r="D6837" t="s">
        <v>3090</v>
      </c>
      <c r="F6837">
        <v>1</v>
      </c>
      <c r="G6837">
        <v>0</v>
      </c>
      <c r="H6837">
        <v>0</v>
      </c>
      <c r="I6837">
        <v>0</v>
      </c>
      <c r="K6837"/>
      <c r="N6837" t="s">
        <v>3091</v>
      </c>
      <c r="O6837" t="s">
        <v>3092</v>
      </c>
      <c r="P6837" t="s">
        <v>3093</v>
      </c>
      <c r="R6837" t="s">
        <v>3094</v>
      </c>
    </row>
    <row r="6838" spans="1:18" x14ac:dyDescent="0.25">
      <c r="A6838">
        <v>160005604</v>
      </c>
      <c r="B6838" t="s">
        <v>3089</v>
      </c>
      <c r="D6838" t="s">
        <v>3090</v>
      </c>
      <c r="F6838">
        <v>1</v>
      </c>
      <c r="G6838">
        <v>0</v>
      </c>
      <c r="H6838">
        <v>2.8</v>
      </c>
      <c r="I6838">
        <v>2.8</v>
      </c>
      <c r="K6838"/>
      <c r="N6838" t="s">
        <v>3091</v>
      </c>
      <c r="O6838" t="s">
        <v>3092</v>
      </c>
      <c r="P6838" t="s">
        <v>3093</v>
      </c>
      <c r="R6838" t="s">
        <v>3094</v>
      </c>
    </row>
    <row r="6839" spans="1:18" x14ac:dyDescent="0.25">
      <c r="A6839">
        <v>160005701</v>
      </c>
      <c r="B6839" t="s">
        <v>3089</v>
      </c>
      <c r="D6839" t="s">
        <v>3090</v>
      </c>
      <c r="F6839">
        <v>1</v>
      </c>
      <c r="G6839">
        <v>0</v>
      </c>
      <c r="H6839">
        <v>0</v>
      </c>
      <c r="I6839">
        <v>0</v>
      </c>
      <c r="K6839"/>
      <c r="N6839" t="s">
        <v>3091</v>
      </c>
      <c r="O6839" t="s">
        <v>3092</v>
      </c>
      <c r="P6839" t="s">
        <v>3093</v>
      </c>
      <c r="R6839" t="s">
        <v>3094</v>
      </c>
    </row>
    <row r="6840" spans="1:18" x14ac:dyDescent="0.25">
      <c r="A6840">
        <v>160005800</v>
      </c>
      <c r="B6840" t="s">
        <v>3089</v>
      </c>
      <c r="D6840" t="s">
        <v>3090</v>
      </c>
      <c r="F6840">
        <v>1</v>
      </c>
      <c r="G6840">
        <v>0</v>
      </c>
      <c r="H6840">
        <v>0</v>
      </c>
      <c r="I6840">
        <v>0</v>
      </c>
      <c r="K6840"/>
      <c r="N6840" t="s">
        <v>3091</v>
      </c>
      <c r="O6840" t="s">
        <v>3092</v>
      </c>
      <c r="P6840" t="s">
        <v>3093</v>
      </c>
      <c r="R6840" t="s">
        <v>3094</v>
      </c>
    </row>
    <row r="6841" spans="1:18" x14ac:dyDescent="0.25">
      <c r="A6841">
        <v>160006001</v>
      </c>
      <c r="B6841" t="s">
        <v>3089</v>
      </c>
      <c r="D6841" t="s">
        <v>3090</v>
      </c>
      <c r="F6841">
        <v>1</v>
      </c>
      <c r="G6841">
        <v>0</v>
      </c>
      <c r="H6841">
        <v>0</v>
      </c>
      <c r="I6841">
        <v>0</v>
      </c>
      <c r="K6841"/>
      <c r="N6841" t="s">
        <v>3091</v>
      </c>
      <c r="O6841" t="s">
        <v>3092</v>
      </c>
      <c r="P6841" t="s">
        <v>3093</v>
      </c>
      <c r="R6841" t="s">
        <v>3094</v>
      </c>
    </row>
    <row r="6842" spans="1:18" x14ac:dyDescent="0.25">
      <c r="A6842">
        <v>160006200</v>
      </c>
      <c r="B6842" t="s">
        <v>3089</v>
      </c>
      <c r="D6842" t="s">
        <v>3090</v>
      </c>
      <c r="F6842">
        <v>1</v>
      </c>
      <c r="G6842">
        <v>0</v>
      </c>
      <c r="H6842">
        <v>2.65</v>
      </c>
      <c r="I6842">
        <v>2.65</v>
      </c>
      <c r="K6842"/>
      <c r="N6842" t="s">
        <v>3091</v>
      </c>
      <c r="O6842" t="s">
        <v>3092</v>
      </c>
      <c r="P6842" t="s">
        <v>3093</v>
      </c>
      <c r="R6842" t="s">
        <v>3094</v>
      </c>
    </row>
    <row r="6843" spans="1:18" x14ac:dyDescent="0.25">
      <c r="A6843">
        <v>160006202</v>
      </c>
      <c r="B6843" t="s">
        <v>3089</v>
      </c>
      <c r="D6843" t="s">
        <v>3090</v>
      </c>
      <c r="F6843">
        <v>1</v>
      </c>
      <c r="G6843">
        <v>0</v>
      </c>
      <c r="H6843">
        <v>2.4</v>
      </c>
      <c r="I6843">
        <v>2.4</v>
      </c>
      <c r="K6843"/>
      <c r="N6843" t="s">
        <v>3091</v>
      </c>
      <c r="O6843" t="s">
        <v>3092</v>
      </c>
      <c r="P6843" t="s">
        <v>3093</v>
      </c>
      <c r="R6843" t="s">
        <v>3094</v>
      </c>
    </row>
    <row r="6844" spans="1:18" x14ac:dyDescent="0.25">
      <c r="A6844">
        <v>160006300</v>
      </c>
      <c r="B6844" t="s">
        <v>3089</v>
      </c>
      <c r="D6844" t="s">
        <v>3090</v>
      </c>
      <c r="F6844">
        <v>1</v>
      </c>
      <c r="G6844">
        <v>0</v>
      </c>
      <c r="H6844">
        <v>24.5</v>
      </c>
      <c r="I6844">
        <v>24.5</v>
      </c>
      <c r="K6844"/>
      <c r="N6844" t="s">
        <v>3091</v>
      </c>
      <c r="O6844" t="s">
        <v>3092</v>
      </c>
      <c r="P6844" t="s">
        <v>3093</v>
      </c>
      <c r="R6844" t="s">
        <v>3094</v>
      </c>
    </row>
    <row r="6845" spans="1:18" x14ac:dyDescent="0.25">
      <c r="A6845">
        <v>160006303</v>
      </c>
      <c r="B6845" t="s">
        <v>3089</v>
      </c>
      <c r="D6845" t="s">
        <v>3090</v>
      </c>
      <c r="F6845">
        <v>1</v>
      </c>
      <c r="G6845">
        <v>0</v>
      </c>
      <c r="H6845">
        <v>29.12</v>
      </c>
      <c r="I6845">
        <v>29.12</v>
      </c>
      <c r="K6845"/>
      <c r="N6845" t="s">
        <v>3091</v>
      </c>
      <c r="O6845" t="s">
        <v>3092</v>
      </c>
      <c r="P6845" t="s">
        <v>3093</v>
      </c>
      <c r="R6845" t="s">
        <v>3094</v>
      </c>
    </row>
    <row r="6846" spans="1:18" x14ac:dyDescent="0.25">
      <c r="A6846">
        <v>160006305</v>
      </c>
      <c r="B6846" t="s">
        <v>3089</v>
      </c>
      <c r="D6846" t="s">
        <v>3090</v>
      </c>
      <c r="F6846">
        <v>1</v>
      </c>
      <c r="G6846">
        <v>0</v>
      </c>
      <c r="H6846">
        <v>0</v>
      </c>
      <c r="I6846">
        <v>0</v>
      </c>
      <c r="K6846"/>
      <c r="N6846" t="s">
        <v>3091</v>
      </c>
      <c r="O6846" t="s">
        <v>3092</v>
      </c>
      <c r="P6846" t="s">
        <v>3093</v>
      </c>
      <c r="R6846" t="s">
        <v>3094</v>
      </c>
    </row>
    <row r="6847" spans="1:18" x14ac:dyDescent="0.25">
      <c r="A6847">
        <v>160006306</v>
      </c>
      <c r="B6847" t="s">
        <v>3089</v>
      </c>
      <c r="D6847" t="s">
        <v>3090</v>
      </c>
      <c r="F6847">
        <v>1</v>
      </c>
      <c r="G6847">
        <v>0</v>
      </c>
      <c r="H6847">
        <v>28.25</v>
      </c>
      <c r="I6847">
        <v>28.25</v>
      </c>
      <c r="K6847"/>
      <c r="N6847" t="s">
        <v>3091</v>
      </c>
      <c r="O6847" t="s">
        <v>3092</v>
      </c>
      <c r="P6847" t="s">
        <v>3093</v>
      </c>
      <c r="R6847" t="s">
        <v>3094</v>
      </c>
    </row>
    <row r="6848" spans="1:18" x14ac:dyDescent="0.25">
      <c r="A6848">
        <v>160006400</v>
      </c>
      <c r="B6848" t="s">
        <v>3089</v>
      </c>
      <c r="D6848" t="s">
        <v>3090</v>
      </c>
      <c r="F6848">
        <v>1</v>
      </c>
      <c r="G6848">
        <v>0</v>
      </c>
      <c r="H6848">
        <v>0</v>
      </c>
      <c r="I6848">
        <v>0</v>
      </c>
      <c r="K6848"/>
      <c r="N6848" t="s">
        <v>3091</v>
      </c>
      <c r="O6848" t="s">
        <v>3092</v>
      </c>
      <c r="P6848" t="s">
        <v>3093</v>
      </c>
      <c r="R6848" t="s">
        <v>3094</v>
      </c>
    </row>
    <row r="6849" spans="1:18" x14ac:dyDescent="0.25">
      <c r="A6849">
        <v>160006402</v>
      </c>
      <c r="B6849" t="s">
        <v>3089</v>
      </c>
      <c r="D6849" t="s">
        <v>3090</v>
      </c>
      <c r="F6849">
        <v>1</v>
      </c>
      <c r="G6849">
        <v>0</v>
      </c>
      <c r="H6849">
        <v>3.7825000000000002</v>
      </c>
      <c r="I6849">
        <v>3.7825000000000002</v>
      </c>
      <c r="K6849"/>
      <c r="N6849" t="s">
        <v>3091</v>
      </c>
      <c r="O6849" t="s">
        <v>3092</v>
      </c>
      <c r="P6849" t="s">
        <v>3093</v>
      </c>
      <c r="R6849" t="s">
        <v>3094</v>
      </c>
    </row>
    <row r="6850" spans="1:18" x14ac:dyDescent="0.25">
      <c r="A6850">
        <v>160006503</v>
      </c>
      <c r="B6850" t="s">
        <v>3089</v>
      </c>
      <c r="D6850" t="s">
        <v>3090</v>
      </c>
      <c r="F6850">
        <v>1</v>
      </c>
      <c r="G6850">
        <v>0</v>
      </c>
      <c r="H6850">
        <v>2.3769999999999998</v>
      </c>
      <c r="I6850">
        <v>2.3769999999999998</v>
      </c>
      <c r="K6850"/>
      <c r="N6850" t="s">
        <v>3091</v>
      </c>
      <c r="O6850" t="s">
        <v>3092</v>
      </c>
      <c r="P6850" t="s">
        <v>3093</v>
      </c>
      <c r="R6850" t="s">
        <v>3094</v>
      </c>
    </row>
    <row r="6851" spans="1:18" x14ac:dyDescent="0.25">
      <c r="A6851">
        <v>160006504</v>
      </c>
      <c r="B6851" t="s">
        <v>3089</v>
      </c>
      <c r="D6851" t="s">
        <v>3090</v>
      </c>
      <c r="F6851">
        <v>1</v>
      </c>
      <c r="G6851">
        <v>0</v>
      </c>
      <c r="H6851">
        <v>10.592222222222199</v>
      </c>
      <c r="I6851">
        <v>10.592222222222199</v>
      </c>
      <c r="K6851"/>
      <c r="N6851" t="s">
        <v>3091</v>
      </c>
      <c r="O6851" t="s">
        <v>3092</v>
      </c>
      <c r="P6851" t="s">
        <v>3093</v>
      </c>
      <c r="R6851" t="s">
        <v>3094</v>
      </c>
    </row>
    <row r="6852" spans="1:18" x14ac:dyDescent="0.25">
      <c r="A6852">
        <v>160006508</v>
      </c>
      <c r="B6852" t="s">
        <v>3089</v>
      </c>
      <c r="D6852" t="s">
        <v>3090</v>
      </c>
      <c r="F6852">
        <v>1</v>
      </c>
      <c r="G6852">
        <v>0</v>
      </c>
      <c r="H6852">
        <v>0</v>
      </c>
      <c r="I6852">
        <v>0</v>
      </c>
      <c r="K6852"/>
      <c r="N6852" t="s">
        <v>3091</v>
      </c>
      <c r="O6852" t="s">
        <v>3092</v>
      </c>
      <c r="P6852" t="s">
        <v>3093</v>
      </c>
      <c r="R6852" t="s">
        <v>3094</v>
      </c>
    </row>
    <row r="6853" spans="1:18" x14ac:dyDescent="0.25">
      <c r="A6853">
        <v>160006900</v>
      </c>
      <c r="B6853" t="s">
        <v>3089</v>
      </c>
      <c r="D6853" t="s">
        <v>3090</v>
      </c>
      <c r="F6853">
        <v>1</v>
      </c>
      <c r="G6853">
        <v>0</v>
      </c>
      <c r="H6853">
        <v>3.77</v>
      </c>
      <c r="I6853">
        <v>3.77</v>
      </c>
      <c r="K6853"/>
      <c r="N6853" t="s">
        <v>3091</v>
      </c>
      <c r="O6853" t="s">
        <v>3092</v>
      </c>
      <c r="P6853" t="s">
        <v>3093</v>
      </c>
      <c r="R6853" t="s">
        <v>3094</v>
      </c>
    </row>
    <row r="6854" spans="1:18" x14ac:dyDescent="0.25">
      <c r="A6854">
        <v>160007040</v>
      </c>
      <c r="B6854" t="s">
        <v>3089</v>
      </c>
      <c r="D6854" t="s">
        <v>3090</v>
      </c>
      <c r="F6854">
        <v>1</v>
      </c>
      <c r="G6854">
        <v>0</v>
      </c>
      <c r="H6854">
        <v>0</v>
      </c>
      <c r="I6854">
        <v>0</v>
      </c>
      <c r="K6854"/>
      <c r="N6854" t="s">
        <v>3091</v>
      </c>
      <c r="O6854" t="s">
        <v>3092</v>
      </c>
      <c r="P6854" t="s">
        <v>3093</v>
      </c>
      <c r="R6854" t="s">
        <v>3094</v>
      </c>
    </row>
    <row r="6855" spans="1:18" x14ac:dyDescent="0.25">
      <c r="A6855">
        <v>160007050</v>
      </c>
      <c r="B6855" t="s">
        <v>3089</v>
      </c>
      <c r="D6855" t="s">
        <v>3090</v>
      </c>
      <c r="F6855">
        <v>1</v>
      </c>
      <c r="G6855">
        <v>0</v>
      </c>
      <c r="H6855">
        <v>0</v>
      </c>
      <c r="I6855">
        <v>0</v>
      </c>
      <c r="K6855"/>
      <c r="N6855" t="s">
        <v>3091</v>
      </c>
      <c r="O6855" t="s">
        <v>3092</v>
      </c>
      <c r="P6855" t="s">
        <v>3093</v>
      </c>
      <c r="R6855" t="s">
        <v>3094</v>
      </c>
    </row>
    <row r="6856" spans="1:18" x14ac:dyDescent="0.25">
      <c r="A6856">
        <v>160007100</v>
      </c>
      <c r="B6856" t="s">
        <v>3089</v>
      </c>
      <c r="D6856" t="s">
        <v>3090</v>
      </c>
      <c r="F6856">
        <v>1</v>
      </c>
      <c r="G6856">
        <v>0</v>
      </c>
      <c r="H6856">
        <v>24.65</v>
      </c>
      <c r="I6856">
        <v>24.65</v>
      </c>
      <c r="K6856"/>
      <c r="N6856" t="s">
        <v>3091</v>
      </c>
      <c r="O6856" t="s">
        <v>3092</v>
      </c>
      <c r="P6856" t="s">
        <v>3093</v>
      </c>
      <c r="R6856" t="s">
        <v>3094</v>
      </c>
    </row>
    <row r="6857" spans="1:18" x14ac:dyDescent="0.25">
      <c r="A6857">
        <v>160007400</v>
      </c>
      <c r="B6857" t="s">
        <v>3089</v>
      </c>
      <c r="D6857" t="s">
        <v>3090</v>
      </c>
      <c r="F6857">
        <v>1</v>
      </c>
      <c r="G6857">
        <v>0</v>
      </c>
      <c r="H6857">
        <v>0</v>
      </c>
      <c r="I6857">
        <v>0</v>
      </c>
      <c r="K6857"/>
      <c r="N6857" t="s">
        <v>3091</v>
      </c>
      <c r="O6857" t="s">
        <v>3092</v>
      </c>
      <c r="P6857" t="s">
        <v>3093</v>
      </c>
      <c r="R6857" t="s">
        <v>3094</v>
      </c>
    </row>
    <row r="6858" spans="1:18" x14ac:dyDescent="0.25">
      <c r="A6858">
        <v>160007500</v>
      </c>
      <c r="B6858" t="s">
        <v>3089</v>
      </c>
      <c r="D6858" t="s">
        <v>3090</v>
      </c>
      <c r="F6858">
        <v>1</v>
      </c>
      <c r="G6858">
        <v>0</v>
      </c>
      <c r="H6858">
        <v>1.82</v>
      </c>
      <c r="I6858">
        <v>1.82</v>
      </c>
      <c r="K6858"/>
      <c r="N6858" t="s">
        <v>3091</v>
      </c>
      <c r="O6858" t="s">
        <v>3092</v>
      </c>
      <c r="P6858" t="s">
        <v>3093</v>
      </c>
      <c r="R6858" t="s">
        <v>3094</v>
      </c>
    </row>
    <row r="6859" spans="1:18" x14ac:dyDescent="0.25">
      <c r="A6859">
        <v>160007501</v>
      </c>
      <c r="B6859" t="s">
        <v>3089</v>
      </c>
      <c r="D6859" t="s">
        <v>3090</v>
      </c>
      <c r="F6859">
        <v>1</v>
      </c>
      <c r="G6859">
        <v>0</v>
      </c>
      <c r="H6859">
        <v>0.55000000000000004</v>
      </c>
      <c r="I6859">
        <v>0.55000000000000004</v>
      </c>
      <c r="K6859"/>
      <c r="N6859" t="s">
        <v>3091</v>
      </c>
      <c r="O6859" t="s">
        <v>3092</v>
      </c>
      <c r="P6859" t="s">
        <v>3093</v>
      </c>
      <c r="R6859" t="s">
        <v>3094</v>
      </c>
    </row>
    <row r="6860" spans="1:18" x14ac:dyDescent="0.25">
      <c r="A6860">
        <v>160007502</v>
      </c>
      <c r="B6860" t="s">
        <v>3089</v>
      </c>
      <c r="D6860" t="s">
        <v>3090</v>
      </c>
      <c r="F6860">
        <v>1</v>
      </c>
      <c r="G6860">
        <v>0</v>
      </c>
      <c r="H6860">
        <v>0</v>
      </c>
      <c r="I6860">
        <v>0</v>
      </c>
      <c r="K6860"/>
      <c r="N6860" t="s">
        <v>3091</v>
      </c>
      <c r="O6860" t="s">
        <v>3092</v>
      </c>
      <c r="P6860" t="s">
        <v>3093</v>
      </c>
      <c r="R6860" t="s">
        <v>3094</v>
      </c>
    </row>
    <row r="6861" spans="1:18" x14ac:dyDescent="0.25">
      <c r="A6861">
        <v>160007503</v>
      </c>
      <c r="B6861" t="s">
        <v>3089</v>
      </c>
      <c r="D6861" t="s">
        <v>3090</v>
      </c>
      <c r="F6861">
        <v>1</v>
      </c>
      <c r="G6861">
        <v>0</v>
      </c>
      <c r="H6861">
        <v>0.455865919742237</v>
      </c>
      <c r="I6861">
        <v>0.455865919742237</v>
      </c>
      <c r="K6861"/>
      <c r="N6861" t="s">
        <v>3091</v>
      </c>
      <c r="O6861" t="s">
        <v>3092</v>
      </c>
      <c r="P6861" t="s">
        <v>3093</v>
      </c>
      <c r="R6861" t="s">
        <v>3094</v>
      </c>
    </row>
    <row r="6862" spans="1:18" x14ac:dyDescent="0.25">
      <c r="A6862">
        <v>160007504</v>
      </c>
      <c r="B6862" t="s">
        <v>3089</v>
      </c>
      <c r="D6862" t="s">
        <v>3090</v>
      </c>
      <c r="F6862">
        <v>1</v>
      </c>
      <c r="G6862">
        <v>0</v>
      </c>
      <c r="H6862">
        <v>1.13333333333333</v>
      </c>
      <c r="I6862">
        <v>1.13333333333333</v>
      </c>
      <c r="K6862"/>
      <c r="N6862" t="s">
        <v>3091</v>
      </c>
      <c r="O6862" t="s">
        <v>3092</v>
      </c>
      <c r="P6862" t="s">
        <v>3093</v>
      </c>
      <c r="R6862" t="s">
        <v>3094</v>
      </c>
    </row>
    <row r="6863" spans="1:18" x14ac:dyDescent="0.25">
      <c r="A6863">
        <v>160007505</v>
      </c>
      <c r="B6863" t="s">
        <v>3089</v>
      </c>
      <c r="D6863" t="s">
        <v>3090</v>
      </c>
      <c r="F6863">
        <v>1</v>
      </c>
      <c r="G6863">
        <v>0</v>
      </c>
      <c r="H6863">
        <v>0</v>
      </c>
      <c r="I6863"/>
      <c r="K6863"/>
      <c r="N6863" t="s">
        <v>3091</v>
      </c>
      <c r="O6863" t="s">
        <v>3092</v>
      </c>
      <c r="P6863" t="s">
        <v>3093</v>
      </c>
      <c r="R6863" t="s">
        <v>3094</v>
      </c>
    </row>
    <row r="6864" spans="1:18" x14ac:dyDescent="0.25">
      <c r="A6864">
        <v>160007700</v>
      </c>
      <c r="B6864" t="s">
        <v>3089</v>
      </c>
      <c r="D6864" t="s">
        <v>3090</v>
      </c>
      <c r="F6864">
        <v>1</v>
      </c>
      <c r="G6864">
        <v>0</v>
      </c>
      <c r="H6864">
        <v>41.94</v>
      </c>
      <c r="I6864">
        <v>41.94</v>
      </c>
      <c r="K6864"/>
      <c r="N6864" t="s">
        <v>3091</v>
      </c>
      <c r="O6864" t="s">
        <v>3092</v>
      </c>
      <c r="P6864" t="s">
        <v>3093</v>
      </c>
      <c r="R6864" t="s">
        <v>3094</v>
      </c>
    </row>
    <row r="6865" spans="1:18" x14ac:dyDescent="0.25">
      <c r="A6865">
        <v>160008100</v>
      </c>
      <c r="B6865" t="s">
        <v>3089</v>
      </c>
      <c r="D6865" t="s">
        <v>3090</v>
      </c>
      <c r="F6865">
        <v>1</v>
      </c>
      <c r="G6865">
        <v>0</v>
      </c>
      <c r="H6865">
        <v>4.95</v>
      </c>
      <c r="I6865">
        <v>4.95</v>
      </c>
      <c r="K6865"/>
      <c r="N6865" t="s">
        <v>3091</v>
      </c>
      <c r="O6865" t="s">
        <v>3092</v>
      </c>
      <c r="P6865" t="s">
        <v>3093</v>
      </c>
      <c r="R6865" t="s">
        <v>3094</v>
      </c>
    </row>
    <row r="6866" spans="1:18" x14ac:dyDescent="0.25">
      <c r="A6866">
        <v>160008102</v>
      </c>
      <c r="B6866" t="s">
        <v>3089</v>
      </c>
      <c r="D6866" t="s">
        <v>3090</v>
      </c>
      <c r="F6866">
        <v>1</v>
      </c>
      <c r="G6866">
        <v>0</v>
      </c>
      <c r="H6866">
        <v>5.88</v>
      </c>
      <c r="I6866">
        <v>5.88</v>
      </c>
      <c r="K6866"/>
      <c r="N6866" t="s">
        <v>3091</v>
      </c>
      <c r="O6866" t="s">
        <v>3092</v>
      </c>
      <c r="P6866" t="s">
        <v>3093</v>
      </c>
      <c r="R6866" t="s">
        <v>3094</v>
      </c>
    </row>
    <row r="6867" spans="1:18" x14ac:dyDescent="0.25">
      <c r="A6867">
        <v>160008103</v>
      </c>
      <c r="B6867" t="s">
        <v>3089</v>
      </c>
      <c r="D6867" t="s">
        <v>3090</v>
      </c>
      <c r="F6867">
        <v>1</v>
      </c>
      <c r="G6867">
        <v>0</v>
      </c>
      <c r="H6867">
        <v>6.1094444444444402</v>
      </c>
      <c r="I6867">
        <v>6.1094444444444402</v>
      </c>
      <c r="K6867"/>
      <c r="N6867" t="s">
        <v>3091</v>
      </c>
      <c r="O6867" t="s">
        <v>3092</v>
      </c>
      <c r="P6867" t="s">
        <v>3093</v>
      </c>
      <c r="R6867" t="s">
        <v>3094</v>
      </c>
    </row>
    <row r="6868" spans="1:18" x14ac:dyDescent="0.25">
      <c r="A6868">
        <v>160008104</v>
      </c>
      <c r="B6868" t="s">
        <v>3089</v>
      </c>
      <c r="D6868" t="s">
        <v>3090</v>
      </c>
      <c r="F6868">
        <v>1</v>
      </c>
      <c r="G6868">
        <v>0</v>
      </c>
      <c r="H6868">
        <v>9.75</v>
      </c>
      <c r="I6868">
        <v>9.75</v>
      </c>
      <c r="K6868"/>
      <c r="N6868" t="s">
        <v>3091</v>
      </c>
      <c r="O6868" t="s">
        <v>3092</v>
      </c>
      <c r="P6868" t="s">
        <v>3093</v>
      </c>
      <c r="R6868" t="s">
        <v>3094</v>
      </c>
    </row>
    <row r="6869" spans="1:18" x14ac:dyDescent="0.25">
      <c r="A6869">
        <v>160008700</v>
      </c>
      <c r="B6869" t="s">
        <v>3089</v>
      </c>
      <c r="D6869" t="s">
        <v>3090</v>
      </c>
      <c r="F6869">
        <v>1</v>
      </c>
      <c r="G6869">
        <v>0</v>
      </c>
      <c r="H6869">
        <v>4.2751428571428596</v>
      </c>
      <c r="I6869">
        <v>4.2751428571428596</v>
      </c>
      <c r="K6869"/>
      <c r="N6869" t="s">
        <v>3091</v>
      </c>
      <c r="O6869" t="s">
        <v>3092</v>
      </c>
      <c r="P6869" t="s">
        <v>3093</v>
      </c>
      <c r="R6869" t="s">
        <v>3094</v>
      </c>
    </row>
    <row r="6870" spans="1:18" x14ac:dyDescent="0.25">
      <c r="A6870">
        <v>160008701</v>
      </c>
      <c r="B6870" t="s">
        <v>3089</v>
      </c>
      <c r="D6870" t="s">
        <v>3090</v>
      </c>
      <c r="F6870">
        <v>1</v>
      </c>
      <c r="G6870">
        <v>0</v>
      </c>
      <c r="H6870">
        <v>5.2</v>
      </c>
      <c r="I6870">
        <v>5.2</v>
      </c>
      <c r="K6870"/>
      <c r="N6870" t="s">
        <v>3091</v>
      </c>
      <c r="O6870" t="s">
        <v>3092</v>
      </c>
      <c r="P6870" t="s">
        <v>3093</v>
      </c>
      <c r="R6870" t="s">
        <v>3094</v>
      </c>
    </row>
    <row r="6871" spans="1:18" x14ac:dyDescent="0.25">
      <c r="A6871">
        <v>160009000</v>
      </c>
      <c r="B6871" t="s">
        <v>3089</v>
      </c>
      <c r="D6871" t="s">
        <v>3090</v>
      </c>
      <c r="F6871">
        <v>1</v>
      </c>
      <c r="G6871">
        <v>0</v>
      </c>
      <c r="H6871">
        <v>0</v>
      </c>
      <c r="I6871">
        <v>0</v>
      </c>
      <c r="K6871"/>
      <c r="N6871" t="s">
        <v>3091</v>
      </c>
      <c r="O6871" t="s">
        <v>3092</v>
      </c>
      <c r="P6871" t="s">
        <v>3093</v>
      </c>
      <c r="R6871" t="s">
        <v>3094</v>
      </c>
    </row>
    <row r="6872" spans="1:18" x14ac:dyDescent="0.25">
      <c r="A6872">
        <v>160009100</v>
      </c>
      <c r="B6872" t="s">
        <v>3089</v>
      </c>
      <c r="D6872" t="s">
        <v>3090</v>
      </c>
      <c r="F6872">
        <v>1</v>
      </c>
      <c r="G6872">
        <v>0</v>
      </c>
      <c r="H6872">
        <v>27.4</v>
      </c>
      <c r="I6872">
        <v>27.4</v>
      </c>
      <c r="K6872"/>
      <c r="N6872" t="s">
        <v>3091</v>
      </c>
      <c r="O6872" t="s">
        <v>3092</v>
      </c>
      <c r="P6872" t="s">
        <v>3093</v>
      </c>
      <c r="R6872" t="s">
        <v>3094</v>
      </c>
    </row>
    <row r="6873" spans="1:18" x14ac:dyDescent="0.25">
      <c r="A6873">
        <v>160009303</v>
      </c>
      <c r="B6873" t="s">
        <v>3089</v>
      </c>
      <c r="D6873" t="s">
        <v>3090</v>
      </c>
      <c r="F6873">
        <v>1</v>
      </c>
      <c r="G6873">
        <v>0</v>
      </c>
      <c r="H6873">
        <v>2.206</v>
      </c>
      <c r="I6873">
        <v>2.206</v>
      </c>
      <c r="K6873"/>
      <c r="N6873" t="s">
        <v>3091</v>
      </c>
      <c r="O6873" t="s">
        <v>3092</v>
      </c>
      <c r="P6873" t="s">
        <v>3093</v>
      </c>
      <c r="R6873" t="s">
        <v>3094</v>
      </c>
    </row>
    <row r="6874" spans="1:18" x14ac:dyDescent="0.25">
      <c r="A6874">
        <v>160009304</v>
      </c>
      <c r="B6874" t="s">
        <v>3089</v>
      </c>
      <c r="D6874" t="s">
        <v>3090</v>
      </c>
      <c r="F6874">
        <v>1</v>
      </c>
      <c r="G6874">
        <v>0</v>
      </c>
      <c r="H6874">
        <v>0</v>
      </c>
      <c r="I6874">
        <v>0</v>
      </c>
      <c r="K6874"/>
      <c r="N6874" t="s">
        <v>3091</v>
      </c>
      <c r="O6874" t="s">
        <v>3092</v>
      </c>
      <c r="P6874" t="s">
        <v>3093</v>
      </c>
      <c r="R6874" t="s">
        <v>3094</v>
      </c>
    </row>
    <row r="6875" spans="1:18" x14ac:dyDescent="0.25">
      <c r="A6875">
        <v>160009601</v>
      </c>
      <c r="B6875" t="s">
        <v>3089</v>
      </c>
      <c r="D6875" t="s">
        <v>3090</v>
      </c>
      <c r="F6875">
        <v>1</v>
      </c>
      <c r="G6875">
        <v>0</v>
      </c>
      <c r="H6875">
        <v>4.5</v>
      </c>
      <c r="I6875">
        <v>4.5</v>
      </c>
      <c r="K6875"/>
      <c r="N6875" t="s">
        <v>3091</v>
      </c>
      <c r="O6875" t="s">
        <v>3092</v>
      </c>
      <c r="P6875" t="s">
        <v>3093</v>
      </c>
      <c r="R6875" t="s">
        <v>3094</v>
      </c>
    </row>
    <row r="6876" spans="1:18" x14ac:dyDescent="0.25">
      <c r="A6876">
        <v>160009700</v>
      </c>
      <c r="B6876" t="s">
        <v>3089</v>
      </c>
      <c r="D6876" t="s">
        <v>3090</v>
      </c>
      <c r="F6876">
        <v>1</v>
      </c>
      <c r="G6876">
        <v>0</v>
      </c>
      <c r="H6876">
        <v>2.95</v>
      </c>
      <c r="I6876">
        <v>2.95</v>
      </c>
      <c r="K6876"/>
      <c r="N6876" t="s">
        <v>3091</v>
      </c>
      <c r="O6876" t="s">
        <v>3092</v>
      </c>
      <c r="P6876" t="s">
        <v>3093</v>
      </c>
      <c r="R6876" t="s">
        <v>3094</v>
      </c>
    </row>
    <row r="6877" spans="1:18" x14ac:dyDescent="0.25">
      <c r="A6877">
        <v>160009801</v>
      </c>
      <c r="B6877" t="s">
        <v>3089</v>
      </c>
      <c r="D6877" t="s">
        <v>3090</v>
      </c>
      <c r="F6877">
        <v>1</v>
      </c>
      <c r="G6877">
        <v>0</v>
      </c>
      <c r="H6877">
        <v>0</v>
      </c>
      <c r="I6877">
        <v>0</v>
      </c>
      <c r="K6877"/>
      <c r="N6877" t="s">
        <v>3091</v>
      </c>
      <c r="O6877" t="s">
        <v>3092</v>
      </c>
      <c r="P6877" t="s">
        <v>3093</v>
      </c>
      <c r="R6877" t="s">
        <v>3094</v>
      </c>
    </row>
    <row r="6878" spans="1:18" x14ac:dyDescent="0.25">
      <c r="A6878">
        <v>160009802</v>
      </c>
      <c r="B6878" t="s">
        <v>3089</v>
      </c>
      <c r="D6878" t="s">
        <v>3090</v>
      </c>
      <c r="F6878">
        <v>1</v>
      </c>
      <c r="G6878">
        <v>0</v>
      </c>
      <c r="H6878">
        <v>0</v>
      </c>
      <c r="I6878">
        <v>0</v>
      </c>
      <c r="K6878"/>
      <c r="N6878" t="s">
        <v>3091</v>
      </c>
      <c r="O6878" t="s">
        <v>3092</v>
      </c>
      <c r="P6878" t="s">
        <v>3093</v>
      </c>
      <c r="R6878" t="s">
        <v>3094</v>
      </c>
    </row>
    <row r="6879" spans="1:18" x14ac:dyDescent="0.25">
      <c r="A6879">
        <v>160009901</v>
      </c>
      <c r="B6879" t="s">
        <v>3089</v>
      </c>
      <c r="D6879" t="s">
        <v>3090</v>
      </c>
      <c r="F6879">
        <v>1</v>
      </c>
      <c r="G6879">
        <v>0</v>
      </c>
      <c r="H6879">
        <v>3.8</v>
      </c>
      <c r="I6879">
        <v>3.8</v>
      </c>
      <c r="K6879"/>
      <c r="N6879" t="s">
        <v>3091</v>
      </c>
      <c r="O6879" t="s">
        <v>3092</v>
      </c>
      <c r="P6879" t="s">
        <v>3093</v>
      </c>
      <c r="R6879" t="s">
        <v>3094</v>
      </c>
    </row>
    <row r="6880" spans="1:18" x14ac:dyDescent="0.25">
      <c r="A6880">
        <v>160009902</v>
      </c>
      <c r="B6880" t="s">
        <v>3089</v>
      </c>
      <c r="D6880" t="s">
        <v>3090</v>
      </c>
      <c r="F6880">
        <v>1</v>
      </c>
      <c r="G6880">
        <v>0</v>
      </c>
      <c r="H6880">
        <v>2.7</v>
      </c>
      <c r="I6880">
        <v>2.7</v>
      </c>
      <c r="K6880"/>
      <c r="N6880" t="s">
        <v>3091</v>
      </c>
      <c r="O6880" t="s">
        <v>3092</v>
      </c>
      <c r="P6880" t="s">
        <v>3093</v>
      </c>
      <c r="R6880" t="s">
        <v>3094</v>
      </c>
    </row>
    <row r="6881" spans="1:18" x14ac:dyDescent="0.25">
      <c r="A6881">
        <v>160010400</v>
      </c>
      <c r="B6881" t="s">
        <v>3089</v>
      </c>
      <c r="D6881" t="s">
        <v>3090</v>
      </c>
      <c r="F6881">
        <v>1</v>
      </c>
      <c r="G6881">
        <v>0</v>
      </c>
      <c r="H6881">
        <v>23.7</v>
      </c>
      <c r="I6881">
        <v>23.7</v>
      </c>
      <c r="K6881"/>
      <c r="N6881" t="s">
        <v>3091</v>
      </c>
      <c r="O6881" t="s">
        <v>3092</v>
      </c>
      <c r="P6881" t="s">
        <v>3093</v>
      </c>
      <c r="R6881" t="s">
        <v>3094</v>
      </c>
    </row>
    <row r="6882" spans="1:18" x14ac:dyDescent="0.25">
      <c r="A6882">
        <v>160010500</v>
      </c>
      <c r="B6882" t="s">
        <v>3089</v>
      </c>
      <c r="D6882" t="s">
        <v>3090</v>
      </c>
      <c r="F6882">
        <v>1</v>
      </c>
      <c r="G6882">
        <v>0</v>
      </c>
      <c r="H6882">
        <v>5.2925000000000004</v>
      </c>
      <c r="I6882">
        <v>5.2925000000000004</v>
      </c>
      <c r="K6882"/>
      <c r="N6882" t="s">
        <v>3091</v>
      </c>
      <c r="O6882" t="s">
        <v>3092</v>
      </c>
      <c r="P6882" t="s">
        <v>3093</v>
      </c>
      <c r="R6882" t="s">
        <v>3094</v>
      </c>
    </row>
    <row r="6883" spans="1:18" x14ac:dyDescent="0.25">
      <c r="A6883">
        <v>160010600</v>
      </c>
      <c r="B6883" t="s">
        <v>3089</v>
      </c>
      <c r="D6883" t="s">
        <v>3090</v>
      </c>
      <c r="F6883">
        <v>1</v>
      </c>
      <c r="G6883">
        <v>0</v>
      </c>
      <c r="H6883">
        <v>0.73499999999999999</v>
      </c>
      <c r="I6883">
        <v>0.73499999999999999</v>
      </c>
      <c r="K6883"/>
      <c r="N6883" t="s">
        <v>3091</v>
      </c>
      <c r="O6883" t="s">
        <v>3092</v>
      </c>
      <c r="P6883" t="s">
        <v>3093</v>
      </c>
      <c r="R6883" t="s">
        <v>3094</v>
      </c>
    </row>
    <row r="6884" spans="1:18" x14ac:dyDescent="0.25">
      <c r="A6884">
        <v>160010700</v>
      </c>
      <c r="B6884" t="s">
        <v>3089</v>
      </c>
      <c r="D6884" t="s">
        <v>3090</v>
      </c>
      <c r="F6884">
        <v>1</v>
      </c>
      <c r="G6884">
        <v>0</v>
      </c>
      <c r="H6884">
        <v>148.05000000000001</v>
      </c>
      <c r="I6884">
        <v>148.05000000000001</v>
      </c>
      <c r="K6884"/>
      <c r="N6884" t="s">
        <v>3091</v>
      </c>
      <c r="O6884" t="s">
        <v>3092</v>
      </c>
      <c r="P6884" t="s">
        <v>3093</v>
      </c>
      <c r="R6884" t="s">
        <v>3094</v>
      </c>
    </row>
    <row r="6885" spans="1:18" x14ac:dyDescent="0.25">
      <c r="A6885">
        <v>160010800</v>
      </c>
      <c r="B6885" t="s">
        <v>3089</v>
      </c>
      <c r="D6885" t="s">
        <v>3090</v>
      </c>
      <c r="F6885">
        <v>1</v>
      </c>
      <c r="G6885">
        <v>0</v>
      </c>
      <c r="H6885">
        <v>213.22</v>
      </c>
      <c r="I6885">
        <v>213.22</v>
      </c>
      <c r="K6885"/>
      <c r="N6885" t="s">
        <v>3091</v>
      </c>
      <c r="O6885" t="s">
        <v>3092</v>
      </c>
      <c r="P6885" t="s">
        <v>3093</v>
      </c>
      <c r="R6885" t="s">
        <v>3094</v>
      </c>
    </row>
    <row r="6886" spans="1:18" x14ac:dyDescent="0.25">
      <c r="A6886">
        <v>160010900</v>
      </c>
      <c r="B6886" t="s">
        <v>3089</v>
      </c>
      <c r="D6886" t="s">
        <v>3090</v>
      </c>
      <c r="F6886">
        <v>1</v>
      </c>
      <c r="G6886">
        <v>0</v>
      </c>
      <c r="H6886">
        <v>18.07</v>
      </c>
      <c r="I6886">
        <v>18.07</v>
      </c>
      <c r="K6886"/>
      <c r="N6886" t="s">
        <v>3091</v>
      </c>
      <c r="O6886" t="s">
        <v>3092</v>
      </c>
      <c r="P6886" t="s">
        <v>3093</v>
      </c>
      <c r="R6886" t="s">
        <v>3094</v>
      </c>
    </row>
    <row r="6887" spans="1:18" x14ac:dyDescent="0.25">
      <c r="A6887">
        <v>160011000</v>
      </c>
      <c r="B6887" t="s">
        <v>3089</v>
      </c>
      <c r="D6887" t="s">
        <v>3090</v>
      </c>
      <c r="F6887">
        <v>1</v>
      </c>
      <c r="G6887">
        <v>0</v>
      </c>
      <c r="H6887">
        <v>0</v>
      </c>
      <c r="I6887">
        <v>0</v>
      </c>
      <c r="K6887"/>
      <c r="N6887" t="s">
        <v>3091</v>
      </c>
      <c r="O6887" t="s">
        <v>3092</v>
      </c>
      <c r="P6887" t="s">
        <v>3093</v>
      </c>
      <c r="R6887" t="s">
        <v>3094</v>
      </c>
    </row>
    <row r="6888" spans="1:18" x14ac:dyDescent="0.25">
      <c r="A6888">
        <v>160011100</v>
      </c>
      <c r="B6888" t="s">
        <v>3089</v>
      </c>
      <c r="D6888" t="s">
        <v>3090</v>
      </c>
      <c r="F6888">
        <v>1</v>
      </c>
      <c r="G6888">
        <v>0</v>
      </c>
      <c r="H6888">
        <v>0</v>
      </c>
      <c r="I6888">
        <v>0</v>
      </c>
      <c r="K6888"/>
      <c r="N6888" t="s">
        <v>3091</v>
      </c>
      <c r="O6888" t="s">
        <v>3092</v>
      </c>
      <c r="P6888" t="s">
        <v>3093</v>
      </c>
      <c r="R6888" t="s">
        <v>3094</v>
      </c>
    </row>
    <row r="6889" spans="1:18" x14ac:dyDescent="0.25">
      <c r="A6889">
        <v>160011200</v>
      </c>
      <c r="B6889" t="s">
        <v>3089</v>
      </c>
      <c r="D6889" t="s">
        <v>3090</v>
      </c>
      <c r="F6889">
        <v>1</v>
      </c>
      <c r="G6889">
        <v>0</v>
      </c>
      <c r="H6889">
        <v>12.52</v>
      </c>
      <c r="I6889">
        <v>12.52</v>
      </c>
      <c r="K6889"/>
      <c r="N6889" t="s">
        <v>3091</v>
      </c>
      <c r="O6889" t="s">
        <v>3092</v>
      </c>
      <c r="P6889" t="s">
        <v>3093</v>
      </c>
      <c r="R6889" t="s">
        <v>3094</v>
      </c>
    </row>
    <row r="6890" spans="1:18" x14ac:dyDescent="0.25">
      <c r="A6890">
        <v>160011300</v>
      </c>
      <c r="B6890" t="s">
        <v>3089</v>
      </c>
      <c r="D6890" t="s">
        <v>3090</v>
      </c>
      <c r="F6890">
        <v>1</v>
      </c>
      <c r="G6890">
        <v>0</v>
      </c>
      <c r="H6890">
        <v>0</v>
      </c>
      <c r="I6890">
        <v>0</v>
      </c>
      <c r="K6890"/>
      <c r="N6890" t="s">
        <v>3091</v>
      </c>
      <c r="O6890" t="s">
        <v>3092</v>
      </c>
      <c r="P6890" t="s">
        <v>3093</v>
      </c>
      <c r="R6890" t="s">
        <v>3094</v>
      </c>
    </row>
    <row r="6891" spans="1:18" x14ac:dyDescent="0.25">
      <c r="A6891">
        <v>160011500</v>
      </c>
      <c r="B6891" t="s">
        <v>3089</v>
      </c>
      <c r="D6891" t="s">
        <v>3090</v>
      </c>
      <c r="F6891">
        <v>1</v>
      </c>
      <c r="G6891">
        <v>0</v>
      </c>
      <c r="H6891">
        <v>0</v>
      </c>
      <c r="I6891">
        <v>0</v>
      </c>
      <c r="K6891"/>
      <c r="N6891" t="s">
        <v>3091</v>
      </c>
      <c r="O6891" t="s">
        <v>3092</v>
      </c>
      <c r="P6891" t="s">
        <v>3093</v>
      </c>
      <c r="R6891" t="s">
        <v>3094</v>
      </c>
    </row>
    <row r="6892" spans="1:18" x14ac:dyDescent="0.25">
      <c r="A6892">
        <v>160011600</v>
      </c>
      <c r="B6892" t="s">
        <v>3089</v>
      </c>
      <c r="D6892" t="s">
        <v>3090</v>
      </c>
      <c r="F6892">
        <v>1</v>
      </c>
      <c r="G6892">
        <v>0</v>
      </c>
      <c r="H6892">
        <v>0</v>
      </c>
      <c r="I6892">
        <v>0</v>
      </c>
      <c r="K6892"/>
      <c r="N6892" t="s">
        <v>3091</v>
      </c>
      <c r="O6892" t="s">
        <v>3092</v>
      </c>
      <c r="P6892" t="s">
        <v>3093</v>
      </c>
      <c r="R6892" t="s">
        <v>3094</v>
      </c>
    </row>
    <row r="6893" spans="1:18" x14ac:dyDescent="0.25">
      <c r="A6893">
        <v>160011800</v>
      </c>
      <c r="B6893" t="s">
        <v>3089</v>
      </c>
      <c r="D6893" t="s">
        <v>3090</v>
      </c>
      <c r="F6893">
        <v>1</v>
      </c>
      <c r="G6893">
        <v>0</v>
      </c>
      <c r="H6893">
        <v>6.8</v>
      </c>
      <c r="I6893">
        <v>6.8</v>
      </c>
      <c r="K6893"/>
      <c r="N6893" t="s">
        <v>3091</v>
      </c>
      <c r="O6893" t="s">
        <v>3092</v>
      </c>
      <c r="P6893" t="s">
        <v>3093</v>
      </c>
      <c r="R6893" t="s">
        <v>3094</v>
      </c>
    </row>
    <row r="6894" spans="1:18" x14ac:dyDescent="0.25">
      <c r="A6894">
        <v>160012300</v>
      </c>
      <c r="B6894" t="s">
        <v>3089</v>
      </c>
      <c r="D6894" t="s">
        <v>3090</v>
      </c>
      <c r="F6894">
        <v>1</v>
      </c>
      <c r="G6894">
        <v>0</v>
      </c>
      <c r="H6894">
        <v>318.18</v>
      </c>
      <c r="I6894">
        <v>318.18</v>
      </c>
      <c r="K6894"/>
      <c r="N6894" t="s">
        <v>3091</v>
      </c>
      <c r="O6894" t="s">
        <v>3092</v>
      </c>
      <c r="P6894" t="s">
        <v>3093</v>
      </c>
      <c r="R6894" t="s">
        <v>3094</v>
      </c>
    </row>
    <row r="6895" spans="1:18" x14ac:dyDescent="0.25">
      <c r="A6895">
        <v>16001400</v>
      </c>
      <c r="B6895" t="s">
        <v>3089</v>
      </c>
      <c r="D6895" t="s">
        <v>3090</v>
      </c>
      <c r="F6895">
        <v>1</v>
      </c>
      <c r="G6895">
        <v>0</v>
      </c>
      <c r="H6895">
        <v>0</v>
      </c>
      <c r="I6895"/>
      <c r="K6895"/>
      <c r="N6895" t="s">
        <v>3091</v>
      </c>
      <c r="O6895" t="s">
        <v>3092</v>
      </c>
      <c r="P6895" t="s">
        <v>3093</v>
      </c>
      <c r="R6895" t="s">
        <v>3094</v>
      </c>
    </row>
    <row r="6896" spans="1:18" x14ac:dyDescent="0.25">
      <c r="A6896">
        <v>165518500</v>
      </c>
      <c r="B6896" t="s">
        <v>3089</v>
      </c>
      <c r="D6896" t="s">
        <v>3090</v>
      </c>
      <c r="F6896">
        <v>1</v>
      </c>
      <c r="G6896">
        <v>0</v>
      </c>
      <c r="H6896">
        <v>0</v>
      </c>
      <c r="I6896"/>
      <c r="K6896"/>
      <c r="N6896" t="s">
        <v>3091</v>
      </c>
      <c r="O6896" t="s">
        <v>3092</v>
      </c>
      <c r="P6896" t="s">
        <v>3093</v>
      </c>
      <c r="R6896" t="s">
        <v>3094</v>
      </c>
    </row>
    <row r="6897" spans="1:18" x14ac:dyDescent="0.25">
      <c r="A6897">
        <v>165518600</v>
      </c>
      <c r="B6897" t="s">
        <v>3089</v>
      </c>
      <c r="D6897" t="s">
        <v>3090</v>
      </c>
      <c r="F6897">
        <v>1</v>
      </c>
      <c r="G6897">
        <v>0</v>
      </c>
      <c r="H6897">
        <v>0</v>
      </c>
      <c r="I6897"/>
      <c r="K6897"/>
      <c r="N6897" t="s">
        <v>3091</v>
      </c>
      <c r="O6897" t="s">
        <v>3092</v>
      </c>
      <c r="P6897" t="s">
        <v>3093</v>
      </c>
      <c r="R6897" t="s">
        <v>3094</v>
      </c>
    </row>
    <row r="6898" spans="1:18" x14ac:dyDescent="0.25">
      <c r="A6898">
        <v>165518700</v>
      </c>
      <c r="B6898" t="s">
        <v>3089</v>
      </c>
      <c r="D6898" t="s">
        <v>3090</v>
      </c>
      <c r="F6898">
        <v>1</v>
      </c>
      <c r="G6898">
        <v>0</v>
      </c>
      <c r="H6898">
        <v>0</v>
      </c>
      <c r="I6898"/>
      <c r="K6898"/>
      <c r="N6898" t="s">
        <v>3091</v>
      </c>
      <c r="O6898" t="s">
        <v>3092</v>
      </c>
      <c r="P6898" t="s">
        <v>3093</v>
      </c>
      <c r="R6898" t="s">
        <v>3094</v>
      </c>
    </row>
    <row r="6899" spans="1:18" x14ac:dyDescent="0.25">
      <c r="A6899">
        <v>165518800</v>
      </c>
      <c r="B6899" t="s">
        <v>3089</v>
      </c>
      <c r="D6899" t="s">
        <v>3090</v>
      </c>
      <c r="F6899">
        <v>1</v>
      </c>
      <c r="G6899">
        <v>0</v>
      </c>
      <c r="H6899">
        <v>0</v>
      </c>
      <c r="I6899"/>
      <c r="K6899"/>
      <c r="N6899" t="s">
        <v>3091</v>
      </c>
      <c r="O6899" t="s">
        <v>3092</v>
      </c>
      <c r="P6899" t="s">
        <v>3093</v>
      </c>
      <c r="R6899" t="s">
        <v>3094</v>
      </c>
    </row>
    <row r="6900" spans="1:18" x14ac:dyDescent="0.25">
      <c r="A6900">
        <v>165518900</v>
      </c>
      <c r="B6900" t="s">
        <v>3089</v>
      </c>
      <c r="D6900" t="s">
        <v>3090</v>
      </c>
      <c r="F6900">
        <v>1</v>
      </c>
      <c r="G6900">
        <v>0</v>
      </c>
      <c r="H6900">
        <v>0</v>
      </c>
      <c r="I6900"/>
      <c r="K6900"/>
      <c r="N6900" t="s">
        <v>3091</v>
      </c>
      <c r="O6900" t="s">
        <v>3092</v>
      </c>
      <c r="P6900" t="s">
        <v>3093</v>
      </c>
      <c r="R6900" t="s">
        <v>3094</v>
      </c>
    </row>
    <row r="6901" spans="1:18" x14ac:dyDescent="0.25">
      <c r="A6901">
        <v>165519000</v>
      </c>
      <c r="B6901" t="s">
        <v>3089</v>
      </c>
      <c r="D6901" t="s">
        <v>3090</v>
      </c>
      <c r="F6901">
        <v>1</v>
      </c>
      <c r="G6901">
        <v>0</v>
      </c>
      <c r="H6901">
        <v>0</v>
      </c>
      <c r="I6901"/>
      <c r="K6901"/>
      <c r="N6901" t="s">
        <v>3091</v>
      </c>
      <c r="O6901" t="s">
        <v>3092</v>
      </c>
      <c r="P6901" t="s">
        <v>3093</v>
      </c>
      <c r="R6901" t="s">
        <v>3094</v>
      </c>
    </row>
    <row r="6902" spans="1:18" x14ac:dyDescent="0.25">
      <c r="A6902">
        <v>165519100</v>
      </c>
      <c r="B6902" t="s">
        <v>3089</v>
      </c>
      <c r="D6902" t="s">
        <v>3090</v>
      </c>
      <c r="F6902">
        <v>1</v>
      </c>
      <c r="G6902">
        <v>0</v>
      </c>
      <c r="H6902">
        <v>0</v>
      </c>
      <c r="I6902"/>
      <c r="K6902"/>
      <c r="N6902" t="s">
        <v>3091</v>
      </c>
      <c r="O6902" t="s">
        <v>3092</v>
      </c>
      <c r="P6902" t="s">
        <v>3093</v>
      </c>
      <c r="R6902" t="s">
        <v>3094</v>
      </c>
    </row>
    <row r="6903" spans="1:18" x14ac:dyDescent="0.25">
      <c r="A6903">
        <v>165519200</v>
      </c>
      <c r="B6903" t="s">
        <v>3089</v>
      </c>
      <c r="D6903" t="s">
        <v>3090</v>
      </c>
      <c r="F6903">
        <v>1</v>
      </c>
      <c r="G6903">
        <v>0</v>
      </c>
      <c r="H6903">
        <v>37.340000000000003</v>
      </c>
      <c r="I6903">
        <v>37.340000000000003</v>
      </c>
      <c r="K6903"/>
      <c r="N6903" t="s">
        <v>3091</v>
      </c>
      <c r="O6903" t="s">
        <v>3092</v>
      </c>
      <c r="P6903" t="s">
        <v>3093</v>
      </c>
      <c r="R6903" t="s">
        <v>3094</v>
      </c>
    </row>
    <row r="6904" spans="1:18" x14ac:dyDescent="0.25">
      <c r="A6904">
        <v>170102700</v>
      </c>
      <c r="B6904" t="s">
        <v>3089</v>
      </c>
      <c r="D6904" t="s">
        <v>3090</v>
      </c>
      <c r="F6904">
        <v>1</v>
      </c>
      <c r="G6904">
        <v>0</v>
      </c>
      <c r="H6904">
        <v>0</v>
      </c>
      <c r="I6904">
        <v>0</v>
      </c>
      <c r="K6904"/>
      <c r="N6904" t="s">
        <v>3091</v>
      </c>
      <c r="O6904" t="s">
        <v>3092</v>
      </c>
      <c r="P6904" t="s">
        <v>3093</v>
      </c>
      <c r="R6904" t="s">
        <v>3094</v>
      </c>
    </row>
    <row r="6905" spans="1:18" x14ac:dyDescent="0.25">
      <c r="A6905">
        <v>170102800</v>
      </c>
      <c r="B6905" t="s">
        <v>3089</v>
      </c>
      <c r="D6905" t="s">
        <v>3090</v>
      </c>
      <c r="F6905">
        <v>1</v>
      </c>
      <c r="G6905">
        <v>0</v>
      </c>
      <c r="H6905">
        <v>0</v>
      </c>
      <c r="I6905">
        <v>0</v>
      </c>
      <c r="K6905"/>
      <c r="N6905" t="s">
        <v>3091</v>
      </c>
      <c r="O6905" t="s">
        <v>3092</v>
      </c>
      <c r="P6905" t="s">
        <v>3093</v>
      </c>
      <c r="R6905" t="s">
        <v>3094</v>
      </c>
    </row>
    <row r="6906" spans="1:18" x14ac:dyDescent="0.25">
      <c r="A6906">
        <v>170201104</v>
      </c>
      <c r="B6906" t="s">
        <v>3089</v>
      </c>
      <c r="D6906" t="s">
        <v>3090</v>
      </c>
      <c r="F6906">
        <v>1</v>
      </c>
      <c r="G6906">
        <v>0</v>
      </c>
      <c r="H6906">
        <v>1.69</v>
      </c>
      <c r="I6906">
        <v>1.69</v>
      </c>
      <c r="K6906"/>
      <c r="N6906" t="s">
        <v>3091</v>
      </c>
      <c r="O6906" t="s">
        <v>3092</v>
      </c>
      <c r="P6906" t="s">
        <v>3093</v>
      </c>
      <c r="R6906" t="s">
        <v>3094</v>
      </c>
    </row>
    <row r="6907" spans="1:18" x14ac:dyDescent="0.25">
      <c r="A6907">
        <v>170202106</v>
      </c>
      <c r="B6907" t="s">
        <v>3089</v>
      </c>
      <c r="D6907" t="s">
        <v>3090</v>
      </c>
      <c r="F6907">
        <v>1</v>
      </c>
      <c r="G6907">
        <v>0</v>
      </c>
      <c r="H6907">
        <v>172.58</v>
      </c>
      <c r="I6907">
        <v>172.58</v>
      </c>
      <c r="K6907"/>
      <c r="N6907" t="s">
        <v>3091</v>
      </c>
      <c r="O6907" t="s">
        <v>3092</v>
      </c>
      <c r="P6907" t="s">
        <v>3093</v>
      </c>
      <c r="R6907" t="s">
        <v>3094</v>
      </c>
    </row>
    <row r="6908" spans="1:18" x14ac:dyDescent="0.25">
      <c r="A6908">
        <v>170202108</v>
      </c>
      <c r="B6908" t="s">
        <v>3089</v>
      </c>
      <c r="D6908" t="s">
        <v>3090</v>
      </c>
      <c r="F6908">
        <v>1</v>
      </c>
      <c r="G6908">
        <v>0</v>
      </c>
      <c r="H6908">
        <v>0</v>
      </c>
      <c r="I6908"/>
      <c r="K6908"/>
      <c r="N6908" t="s">
        <v>3091</v>
      </c>
      <c r="O6908" t="s">
        <v>3092</v>
      </c>
      <c r="P6908" t="s">
        <v>3093</v>
      </c>
      <c r="R6908" t="s">
        <v>3094</v>
      </c>
    </row>
    <row r="6909" spans="1:18" x14ac:dyDescent="0.25">
      <c r="A6909">
        <v>170203703</v>
      </c>
      <c r="B6909" t="s">
        <v>3089</v>
      </c>
      <c r="D6909" t="s">
        <v>3090</v>
      </c>
      <c r="F6909">
        <v>1</v>
      </c>
      <c r="G6909">
        <v>0</v>
      </c>
      <c r="H6909">
        <v>6.83</v>
      </c>
      <c r="I6909">
        <v>6.83</v>
      </c>
      <c r="K6909"/>
      <c r="N6909" t="s">
        <v>3091</v>
      </c>
      <c r="O6909" t="s">
        <v>3092</v>
      </c>
      <c r="P6909" t="s">
        <v>3093</v>
      </c>
      <c r="R6909" t="s">
        <v>3094</v>
      </c>
    </row>
    <row r="6910" spans="1:18" x14ac:dyDescent="0.25">
      <c r="A6910">
        <v>170205100</v>
      </c>
      <c r="B6910" t="s">
        <v>3089</v>
      </c>
      <c r="D6910" t="s">
        <v>3090</v>
      </c>
      <c r="F6910">
        <v>1</v>
      </c>
      <c r="G6910">
        <v>0</v>
      </c>
      <c r="H6910">
        <v>0</v>
      </c>
      <c r="I6910"/>
      <c r="K6910"/>
      <c r="N6910" t="s">
        <v>3091</v>
      </c>
      <c r="O6910" t="s">
        <v>3092</v>
      </c>
      <c r="P6910" t="s">
        <v>3093</v>
      </c>
      <c r="R6910" t="s">
        <v>3094</v>
      </c>
    </row>
    <row r="6911" spans="1:18" x14ac:dyDescent="0.25">
      <c r="A6911">
        <v>170205109</v>
      </c>
      <c r="B6911" t="s">
        <v>3089</v>
      </c>
      <c r="D6911" t="s">
        <v>3090</v>
      </c>
      <c r="F6911">
        <v>1</v>
      </c>
      <c r="G6911">
        <v>0</v>
      </c>
      <c r="H6911">
        <v>77.73</v>
      </c>
      <c r="I6911">
        <v>77.73</v>
      </c>
      <c r="K6911"/>
      <c r="N6911" t="s">
        <v>3091</v>
      </c>
      <c r="O6911" t="s">
        <v>3092</v>
      </c>
      <c r="P6911" t="s">
        <v>3093</v>
      </c>
      <c r="R6911" t="s">
        <v>3094</v>
      </c>
    </row>
    <row r="6912" spans="1:18" x14ac:dyDescent="0.25">
      <c r="A6912">
        <v>170206700</v>
      </c>
      <c r="B6912" t="s">
        <v>3089</v>
      </c>
      <c r="D6912" t="s">
        <v>3090</v>
      </c>
      <c r="F6912">
        <v>1</v>
      </c>
      <c r="G6912">
        <v>0</v>
      </c>
      <c r="H6912">
        <v>71.319999999999993</v>
      </c>
      <c r="I6912">
        <v>71.319999999999993</v>
      </c>
      <c r="K6912"/>
      <c r="N6912" t="s">
        <v>3091</v>
      </c>
      <c r="O6912" t="s">
        <v>3092</v>
      </c>
      <c r="P6912" t="s">
        <v>3093</v>
      </c>
      <c r="R6912" t="s">
        <v>3094</v>
      </c>
    </row>
    <row r="6913" spans="1:18" x14ac:dyDescent="0.25">
      <c r="A6913">
        <v>170208400</v>
      </c>
      <c r="B6913" t="s">
        <v>3089</v>
      </c>
      <c r="D6913" t="s">
        <v>3090</v>
      </c>
      <c r="F6913">
        <v>1</v>
      </c>
      <c r="G6913">
        <v>0</v>
      </c>
      <c r="H6913">
        <v>195</v>
      </c>
      <c r="I6913">
        <v>195</v>
      </c>
      <c r="K6913"/>
      <c r="N6913" t="s">
        <v>3091</v>
      </c>
      <c r="O6913" t="s">
        <v>3092</v>
      </c>
      <c r="P6913" t="s">
        <v>3093</v>
      </c>
      <c r="R6913" t="s">
        <v>3094</v>
      </c>
    </row>
    <row r="6914" spans="1:18" x14ac:dyDescent="0.25">
      <c r="A6914">
        <v>170208405</v>
      </c>
      <c r="B6914" t="s">
        <v>3089</v>
      </c>
      <c r="D6914" t="s">
        <v>3090</v>
      </c>
      <c r="F6914">
        <v>1</v>
      </c>
      <c r="G6914">
        <v>0</v>
      </c>
      <c r="H6914">
        <v>82.66</v>
      </c>
      <c r="I6914">
        <v>82.66</v>
      </c>
      <c r="K6914"/>
      <c r="N6914" t="s">
        <v>3091</v>
      </c>
      <c r="O6914" t="s">
        <v>3092</v>
      </c>
      <c r="P6914" t="s">
        <v>3093</v>
      </c>
      <c r="R6914" t="s">
        <v>3094</v>
      </c>
    </row>
    <row r="6915" spans="1:18" x14ac:dyDescent="0.25">
      <c r="A6915">
        <v>170208411</v>
      </c>
      <c r="B6915" t="s">
        <v>3089</v>
      </c>
      <c r="D6915" t="s">
        <v>3090</v>
      </c>
      <c r="F6915">
        <v>1</v>
      </c>
      <c r="G6915">
        <v>0</v>
      </c>
      <c r="H6915">
        <v>122</v>
      </c>
      <c r="I6915">
        <v>122</v>
      </c>
      <c r="K6915"/>
      <c r="N6915" t="s">
        <v>3091</v>
      </c>
      <c r="O6915" t="s">
        <v>3092</v>
      </c>
      <c r="P6915" t="s">
        <v>3093</v>
      </c>
      <c r="R6915" t="s">
        <v>3094</v>
      </c>
    </row>
    <row r="6916" spans="1:18" x14ac:dyDescent="0.25">
      <c r="A6916">
        <v>170208412</v>
      </c>
      <c r="B6916" t="s">
        <v>3089</v>
      </c>
      <c r="D6916" t="s">
        <v>3090</v>
      </c>
      <c r="F6916">
        <v>1</v>
      </c>
      <c r="G6916">
        <v>0</v>
      </c>
      <c r="H6916">
        <v>234.04</v>
      </c>
      <c r="I6916">
        <v>234.04</v>
      </c>
      <c r="K6916"/>
      <c r="N6916" t="s">
        <v>3091</v>
      </c>
      <c r="O6916" t="s">
        <v>3092</v>
      </c>
      <c r="P6916" t="s">
        <v>3093</v>
      </c>
      <c r="R6916" t="s">
        <v>3094</v>
      </c>
    </row>
    <row r="6917" spans="1:18" x14ac:dyDescent="0.25">
      <c r="A6917">
        <v>170208413</v>
      </c>
      <c r="B6917" t="s">
        <v>3089</v>
      </c>
      <c r="D6917" t="s">
        <v>3090</v>
      </c>
      <c r="F6917">
        <v>1</v>
      </c>
      <c r="G6917">
        <v>0</v>
      </c>
      <c r="H6917">
        <v>81.3</v>
      </c>
      <c r="I6917">
        <v>81.3</v>
      </c>
      <c r="K6917"/>
      <c r="N6917" t="s">
        <v>3091</v>
      </c>
      <c r="O6917" t="s">
        <v>3092</v>
      </c>
      <c r="P6917" t="s">
        <v>3093</v>
      </c>
      <c r="R6917" t="s">
        <v>3094</v>
      </c>
    </row>
    <row r="6918" spans="1:18" x14ac:dyDescent="0.25">
      <c r="A6918">
        <v>170208700</v>
      </c>
      <c r="B6918" t="s">
        <v>3089</v>
      </c>
      <c r="D6918" t="s">
        <v>3090</v>
      </c>
      <c r="F6918">
        <v>1</v>
      </c>
      <c r="G6918">
        <v>0</v>
      </c>
      <c r="H6918">
        <v>260.86</v>
      </c>
      <c r="I6918">
        <v>260.86</v>
      </c>
      <c r="K6918"/>
      <c r="N6918" t="s">
        <v>3091</v>
      </c>
      <c r="O6918" t="s">
        <v>3092</v>
      </c>
      <c r="P6918" t="s">
        <v>3093</v>
      </c>
      <c r="R6918" t="s">
        <v>3094</v>
      </c>
    </row>
    <row r="6919" spans="1:18" x14ac:dyDescent="0.25">
      <c r="A6919">
        <v>170209205</v>
      </c>
      <c r="B6919" t="s">
        <v>3089</v>
      </c>
      <c r="D6919" t="s">
        <v>3090</v>
      </c>
      <c r="F6919">
        <v>1</v>
      </c>
      <c r="G6919">
        <v>0</v>
      </c>
      <c r="H6919">
        <v>28</v>
      </c>
      <c r="I6919">
        <v>28</v>
      </c>
      <c r="K6919"/>
      <c r="N6919" t="s">
        <v>3091</v>
      </c>
      <c r="O6919" t="s">
        <v>3092</v>
      </c>
      <c r="P6919" t="s">
        <v>3093</v>
      </c>
      <c r="R6919" t="s">
        <v>3094</v>
      </c>
    </row>
    <row r="6920" spans="1:18" x14ac:dyDescent="0.25">
      <c r="A6920">
        <v>170211200</v>
      </c>
      <c r="B6920" t="s">
        <v>3089</v>
      </c>
      <c r="D6920" t="s">
        <v>3090</v>
      </c>
      <c r="F6920">
        <v>1</v>
      </c>
      <c r="G6920">
        <v>0</v>
      </c>
      <c r="H6920">
        <v>0</v>
      </c>
      <c r="I6920"/>
      <c r="K6920"/>
      <c r="N6920" t="s">
        <v>3091</v>
      </c>
      <c r="O6920" t="s">
        <v>3092</v>
      </c>
      <c r="P6920" t="s">
        <v>3093</v>
      </c>
      <c r="R6920" t="s">
        <v>3094</v>
      </c>
    </row>
    <row r="6921" spans="1:18" x14ac:dyDescent="0.25">
      <c r="A6921">
        <v>170212000</v>
      </c>
      <c r="B6921" t="s">
        <v>3089</v>
      </c>
      <c r="D6921" t="s">
        <v>3090</v>
      </c>
      <c r="F6921">
        <v>1</v>
      </c>
      <c r="G6921">
        <v>0</v>
      </c>
      <c r="H6921">
        <v>57.85</v>
      </c>
      <c r="I6921">
        <v>57.85</v>
      </c>
      <c r="K6921"/>
      <c r="N6921" t="s">
        <v>3091</v>
      </c>
      <c r="O6921" t="s">
        <v>3092</v>
      </c>
      <c r="P6921" t="s">
        <v>3093</v>
      </c>
      <c r="R6921" t="s">
        <v>3094</v>
      </c>
    </row>
    <row r="6922" spans="1:18" x14ac:dyDescent="0.25">
      <c r="A6922">
        <v>170213000</v>
      </c>
      <c r="B6922" t="s">
        <v>3089</v>
      </c>
      <c r="D6922" t="s">
        <v>3090</v>
      </c>
      <c r="F6922">
        <v>1</v>
      </c>
      <c r="G6922">
        <v>0</v>
      </c>
      <c r="H6922">
        <v>156.19999999999999</v>
      </c>
      <c r="I6922">
        <v>156.19999999999999</v>
      </c>
      <c r="K6922"/>
      <c r="N6922" t="s">
        <v>3091</v>
      </c>
      <c r="O6922" t="s">
        <v>3092</v>
      </c>
      <c r="P6922" t="s">
        <v>3093</v>
      </c>
      <c r="R6922" t="s">
        <v>3094</v>
      </c>
    </row>
    <row r="6923" spans="1:18" x14ac:dyDescent="0.25">
      <c r="A6923">
        <v>170400101</v>
      </c>
      <c r="B6923" t="s">
        <v>3089</v>
      </c>
      <c r="D6923" t="s">
        <v>3090</v>
      </c>
      <c r="F6923">
        <v>1</v>
      </c>
      <c r="G6923">
        <v>0</v>
      </c>
      <c r="H6923">
        <v>33</v>
      </c>
      <c r="I6923">
        <v>33</v>
      </c>
      <c r="K6923"/>
      <c r="N6923" t="s">
        <v>3091</v>
      </c>
      <c r="O6923" t="s">
        <v>3092</v>
      </c>
      <c r="P6923" t="s">
        <v>3093</v>
      </c>
      <c r="R6923" t="s">
        <v>3094</v>
      </c>
    </row>
    <row r="6924" spans="1:18" x14ac:dyDescent="0.25">
      <c r="A6924">
        <v>170402300</v>
      </c>
      <c r="B6924" t="s">
        <v>3089</v>
      </c>
      <c r="D6924" t="s">
        <v>3090</v>
      </c>
      <c r="F6924">
        <v>1</v>
      </c>
      <c r="G6924">
        <v>0</v>
      </c>
      <c r="H6924">
        <v>0</v>
      </c>
      <c r="I6924">
        <v>0</v>
      </c>
      <c r="K6924"/>
      <c r="N6924" t="s">
        <v>3091</v>
      </c>
      <c r="O6924" t="s">
        <v>3092</v>
      </c>
      <c r="P6924" t="s">
        <v>3093</v>
      </c>
      <c r="R6924" t="s">
        <v>3094</v>
      </c>
    </row>
    <row r="6925" spans="1:18" x14ac:dyDescent="0.25">
      <c r="A6925">
        <v>170408404</v>
      </c>
      <c r="B6925" t="s">
        <v>3089</v>
      </c>
      <c r="D6925" t="s">
        <v>3090</v>
      </c>
      <c r="F6925">
        <v>1</v>
      </c>
      <c r="G6925">
        <v>0</v>
      </c>
      <c r="H6925">
        <v>0</v>
      </c>
      <c r="I6925"/>
      <c r="K6925"/>
      <c r="N6925" t="s">
        <v>3091</v>
      </c>
      <c r="O6925" t="s">
        <v>3092</v>
      </c>
      <c r="P6925" t="s">
        <v>3093</v>
      </c>
      <c r="R6925" t="s">
        <v>3094</v>
      </c>
    </row>
    <row r="6926" spans="1:18" x14ac:dyDescent="0.25">
      <c r="A6926">
        <v>21869100</v>
      </c>
      <c r="B6926" t="s">
        <v>3089</v>
      </c>
      <c r="D6926" t="s">
        <v>3090</v>
      </c>
      <c r="F6926">
        <v>1</v>
      </c>
      <c r="G6926">
        <v>0</v>
      </c>
      <c r="H6926">
        <v>0</v>
      </c>
      <c r="I6926">
        <v>0</v>
      </c>
      <c r="K6926"/>
      <c r="N6926" t="s">
        <v>3091</v>
      </c>
      <c r="O6926" t="s">
        <v>3092</v>
      </c>
      <c r="P6926" t="s">
        <v>3093</v>
      </c>
      <c r="R6926" t="s">
        <v>3094</v>
      </c>
    </row>
    <row r="6927" spans="1:18" x14ac:dyDescent="0.25">
      <c r="A6927">
        <v>22292520</v>
      </c>
      <c r="B6927" t="s">
        <v>3089</v>
      </c>
      <c r="D6927" t="s">
        <v>3090</v>
      </c>
      <c r="F6927">
        <v>1</v>
      </c>
      <c r="G6927">
        <v>0</v>
      </c>
      <c r="H6927">
        <v>19.25</v>
      </c>
      <c r="I6927">
        <v>19.25</v>
      </c>
      <c r="K6927"/>
      <c r="N6927" t="s">
        <v>3091</v>
      </c>
      <c r="O6927" t="s">
        <v>3092</v>
      </c>
      <c r="P6927" t="s">
        <v>3093</v>
      </c>
      <c r="R6927" t="s">
        <v>3094</v>
      </c>
    </row>
    <row r="6928" spans="1:18" x14ac:dyDescent="0.25">
      <c r="A6928">
        <v>240100100</v>
      </c>
      <c r="B6928" t="s">
        <v>3089</v>
      </c>
      <c r="D6928" t="s">
        <v>3090</v>
      </c>
      <c r="F6928">
        <v>1</v>
      </c>
      <c r="G6928">
        <v>0</v>
      </c>
      <c r="H6928">
        <v>40.5</v>
      </c>
      <c r="I6928">
        <v>40.5</v>
      </c>
      <c r="K6928"/>
      <c r="N6928" t="s">
        <v>3091</v>
      </c>
      <c r="O6928" t="s">
        <v>3092</v>
      </c>
      <c r="P6928" t="s">
        <v>3093</v>
      </c>
      <c r="R6928" t="s">
        <v>3094</v>
      </c>
    </row>
    <row r="6929" spans="1:18" x14ac:dyDescent="0.25">
      <c r="A6929">
        <v>300003600</v>
      </c>
      <c r="B6929" t="s">
        <v>3089</v>
      </c>
      <c r="D6929" t="s">
        <v>3090</v>
      </c>
      <c r="F6929">
        <v>1</v>
      </c>
      <c r="G6929">
        <v>0</v>
      </c>
      <c r="H6929">
        <v>0</v>
      </c>
      <c r="I6929"/>
      <c r="K6929"/>
      <c r="N6929" t="s">
        <v>3091</v>
      </c>
      <c r="O6929" t="s">
        <v>3092</v>
      </c>
      <c r="P6929" t="s">
        <v>3093</v>
      </c>
      <c r="R6929" t="s">
        <v>3094</v>
      </c>
    </row>
    <row r="6930" spans="1:18" x14ac:dyDescent="0.25">
      <c r="A6930">
        <v>300006250</v>
      </c>
      <c r="B6930" t="s">
        <v>3089</v>
      </c>
      <c r="D6930" t="s">
        <v>3090</v>
      </c>
      <c r="F6930">
        <v>1</v>
      </c>
      <c r="G6930">
        <v>0</v>
      </c>
      <c r="H6930">
        <v>3.2202941176470601</v>
      </c>
      <c r="I6930">
        <v>3.2202941176470601</v>
      </c>
      <c r="K6930"/>
      <c r="N6930" t="s">
        <v>3091</v>
      </c>
      <c r="O6930" t="s">
        <v>3092</v>
      </c>
      <c r="P6930" t="s">
        <v>3093</v>
      </c>
      <c r="R6930" t="s">
        <v>3094</v>
      </c>
    </row>
    <row r="6931" spans="1:18" x14ac:dyDescent="0.25">
      <c r="A6931">
        <v>900000001</v>
      </c>
      <c r="B6931" t="s">
        <v>3089</v>
      </c>
      <c r="D6931" t="s">
        <v>3090</v>
      </c>
      <c r="E6931" t="s">
        <v>3090</v>
      </c>
      <c r="F6931">
        <v>1</v>
      </c>
      <c r="G6931">
        <v>0</v>
      </c>
      <c r="H6931">
        <v>0</v>
      </c>
      <c r="I6931">
        <v>0</v>
      </c>
      <c r="K6931"/>
      <c r="N6931" t="s">
        <v>3091</v>
      </c>
      <c r="O6931" t="s">
        <v>3092</v>
      </c>
      <c r="P6931" t="s">
        <v>3095</v>
      </c>
      <c r="R6931" t="s">
        <v>3094</v>
      </c>
    </row>
    <row r="6932" spans="1:18" x14ac:dyDescent="0.25">
      <c r="A6932">
        <v>900000002</v>
      </c>
      <c r="B6932" t="s">
        <v>3089</v>
      </c>
      <c r="D6932" t="s">
        <v>3090</v>
      </c>
      <c r="E6932" t="s">
        <v>3090</v>
      </c>
      <c r="F6932">
        <v>1</v>
      </c>
      <c r="G6932">
        <v>0</v>
      </c>
      <c r="H6932">
        <v>0</v>
      </c>
      <c r="I6932">
        <v>0</v>
      </c>
      <c r="K6932"/>
      <c r="N6932" t="s">
        <v>3091</v>
      </c>
      <c r="O6932" t="s">
        <v>3092</v>
      </c>
      <c r="P6932" t="s">
        <v>3095</v>
      </c>
      <c r="R6932" t="s">
        <v>3094</v>
      </c>
    </row>
    <row r="6933" spans="1:18" x14ac:dyDescent="0.25">
      <c r="A6933">
        <v>900000003</v>
      </c>
      <c r="B6933" t="s">
        <v>3089</v>
      </c>
      <c r="D6933" t="s">
        <v>3090</v>
      </c>
      <c r="E6933" t="s">
        <v>3090</v>
      </c>
      <c r="F6933">
        <v>1</v>
      </c>
      <c r="G6933">
        <v>0</v>
      </c>
      <c r="H6933">
        <v>0</v>
      </c>
      <c r="I6933">
        <v>0</v>
      </c>
      <c r="K6933"/>
      <c r="N6933" t="s">
        <v>3091</v>
      </c>
      <c r="O6933" t="s">
        <v>3092</v>
      </c>
      <c r="P6933" t="s">
        <v>3095</v>
      </c>
      <c r="R6933" t="s">
        <v>3094</v>
      </c>
    </row>
    <row r="6934" spans="1:18" x14ac:dyDescent="0.25">
      <c r="A6934">
        <v>900000004</v>
      </c>
      <c r="B6934" t="s">
        <v>3089</v>
      </c>
      <c r="D6934" t="s">
        <v>3090</v>
      </c>
      <c r="E6934" t="s">
        <v>3090</v>
      </c>
      <c r="F6934">
        <v>1</v>
      </c>
      <c r="G6934">
        <v>0</v>
      </c>
      <c r="H6934">
        <v>0</v>
      </c>
      <c r="I6934">
        <v>0</v>
      </c>
      <c r="K6934"/>
      <c r="N6934" t="s">
        <v>3091</v>
      </c>
      <c r="O6934" t="s">
        <v>3092</v>
      </c>
      <c r="P6934" t="s">
        <v>3095</v>
      </c>
      <c r="R6934" t="s">
        <v>3094</v>
      </c>
    </row>
    <row r="6935" spans="1:18" x14ac:dyDescent="0.25">
      <c r="A6935">
        <v>900000005</v>
      </c>
      <c r="B6935" t="s">
        <v>3089</v>
      </c>
      <c r="D6935" t="s">
        <v>3090</v>
      </c>
      <c r="E6935" t="s">
        <v>3090</v>
      </c>
      <c r="F6935">
        <v>1</v>
      </c>
      <c r="G6935">
        <v>0</v>
      </c>
      <c r="H6935">
        <v>0</v>
      </c>
      <c r="I6935">
        <v>0</v>
      </c>
      <c r="K6935"/>
      <c r="N6935" t="s">
        <v>3091</v>
      </c>
      <c r="O6935" t="s">
        <v>3092</v>
      </c>
      <c r="P6935" t="s">
        <v>3095</v>
      </c>
      <c r="R6935" t="s">
        <v>3094</v>
      </c>
    </row>
    <row r="6936" spans="1:18" x14ac:dyDescent="0.25">
      <c r="A6936">
        <v>900000006</v>
      </c>
      <c r="B6936" t="s">
        <v>3089</v>
      </c>
      <c r="D6936" t="s">
        <v>3090</v>
      </c>
      <c r="E6936" t="s">
        <v>3090</v>
      </c>
      <c r="F6936">
        <v>1</v>
      </c>
      <c r="G6936">
        <v>0</v>
      </c>
      <c r="H6936">
        <v>0</v>
      </c>
      <c r="I6936">
        <v>0</v>
      </c>
      <c r="K6936"/>
      <c r="N6936" t="s">
        <v>3091</v>
      </c>
      <c r="O6936" t="s">
        <v>3092</v>
      </c>
      <c r="P6936" t="s">
        <v>3095</v>
      </c>
      <c r="R6936" t="s">
        <v>3094</v>
      </c>
    </row>
    <row r="6937" spans="1:18" x14ac:dyDescent="0.25">
      <c r="A6937">
        <v>900000007</v>
      </c>
      <c r="B6937" t="s">
        <v>3089</v>
      </c>
      <c r="D6937" t="s">
        <v>3090</v>
      </c>
      <c r="E6937" t="s">
        <v>3090</v>
      </c>
      <c r="F6937">
        <v>1</v>
      </c>
      <c r="G6937">
        <v>0</v>
      </c>
      <c r="H6937">
        <v>0</v>
      </c>
      <c r="I6937">
        <v>0</v>
      </c>
      <c r="K6937"/>
      <c r="N6937" t="s">
        <v>3091</v>
      </c>
      <c r="O6937" t="s">
        <v>3092</v>
      </c>
      <c r="P6937" t="s">
        <v>3095</v>
      </c>
      <c r="R6937" t="s">
        <v>3094</v>
      </c>
    </row>
    <row r="6938" spans="1:18" x14ac:dyDescent="0.25">
      <c r="A6938">
        <v>900000008</v>
      </c>
      <c r="B6938" t="s">
        <v>3089</v>
      </c>
      <c r="D6938" t="s">
        <v>3090</v>
      </c>
      <c r="E6938" t="s">
        <v>3090</v>
      </c>
      <c r="F6938">
        <v>1</v>
      </c>
      <c r="G6938">
        <v>0</v>
      </c>
      <c r="H6938">
        <v>0</v>
      </c>
      <c r="I6938">
        <v>0</v>
      </c>
      <c r="K6938"/>
      <c r="N6938" t="s">
        <v>3091</v>
      </c>
      <c r="O6938" t="s">
        <v>3092</v>
      </c>
      <c r="P6938" t="s">
        <v>3095</v>
      </c>
      <c r="R6938" t="s">
        <v>3094</v>
      </c>
    </row>
    <row r="6939" spans="1:18" x14ac:dyDescent="0.25">
      <c r="A6939">
        <v>900000009</v>
      </c>
      <c r="B6939" t="s">
        <v>3089</v>
      </c>
      <c r="D6939" t="s">
        <v>3090</v>
      </c>
      <c r="E6939" t="s">
        <v>3090</v>
      </c>
      <c r="F6939">
        <v>1</v>
      </c>
      <c r="G6939">
        <v>0</v>
      </c>
      <c r="H6939">
        <v>0</v>
      </c>
      <c r="I6939">
        <v>0</v>
      </c>
      <c r="K6939"/>
      <c r="N6939" t="s">
        <v>3091</v>
      </c>
      <c r="O6939" t="s">
        <v>3092</v>
      </c>
      <c r="P6939" t="s">
        <v>3095</v>
      </c>
      <c r="R6939" t="s">
        <v>3094</v>
      </c>
    </row>
    <row r="6940" spans="1:18" x14ac:dyDescent="0.25">
      <c r="A6940">
        <v>900000010</v>
      </c>
      <c r="B6940" t="s">
        <v>3089</v>
      </c>
      <c r="D6940" t="s">
        <v>3090</v>
      </c>
      <c r="E6940" t="s">
        <v>3090</v>
      </c>
      <c r="F6940">
        <v>1</v>
      </c>
      <c r="G6940">
        <v>0</v>
      </c>
      <c r="H6940">
        <v>0</v>
      </c>
      <c r="I6940">
        <v>0</v>
      </c>
      <c r="K6940"/>
      <c r="N6940" t="s">
        <v>3091</v>
      </c>
      <c r="O6940" t="s">
        <v>3092</v>
      </c>
      <c r="P6940" t="s">
        <v>3095</v>
      </c>
      <c r="R6940" t="s">
        <v>3094</v>
      </c>
    </row>
    <row r="6941" spans="1:18" x14ac:dyDescent="0.25">
      <c r="A6941">
        <v>900000011</v>
      </c>
      <c r="B6941" t="s">
        <v>3089</v>
      </c>
      <c r="D6941" t="s">
        <v>3090</v>
      </c>
      <c r="E6941" t="s">
        <v>3090</v>
      </c>
      <c r="F6941">
        <v>1</v>
      </c>
      <c r="G6941">
        <v>0</v>
      </c>
      <c r="H6941">
        <v>0</v>
      </c>
      <c r="I6941">
        <v>0</v>
      </c>
      <c r="K6941"/>
      <c r="N6941" t="s">
        <v>3091</v>
      </c>
      <c r="O6941" t="s">
        <v>3092</v>
      </c>
      <c r="P6941" t="s">
        <v>3095</v>
      </c>
      <c r="R6941" t="s">
        <v>3094</v>
      </c>
    </row>
    <row r="6942" spans="1:18" x14ac:dyDescent="0.25">
      <c r="A6942">
        <v>900000012</v>
      </c>
      <c r="B6942" t="s">
        <v>3089</v>
      </c>
      <c r="D6942" t="s">
        <v>3090</v>
      </c>
      <c r="E6942" t="s">
        <v>3090</v>
      </c>
      <c r="F6942">
        <v>1</v>
      </c>
      <c r="G6942">
        <v>0</v>
      </c>
      <c r="H6942">
        <v>0</v>
      </c>
      <c r="I6942">
        <v>0</v>
      </c>
      <c r="K6942"/>
      <c r="N6942" t="s">
        <v>3091</v>
      </c>
      <c r="O6942" t="s">
        <v>3092</v>
      </c>
      <c r="P6942" t="s">
        <v>3095</v>
      </c>
      <c r="R6942" t="s">
        <v>3094</v>
      </c>
    </row>
    <row r="6943" spans="1:18" x14ac:dyDescent="0.25">
      <c r="A6943">
        <v>900000013</v>
      </c>
      <c r="B6943" t="s">
        <v>3089</v>
      </c>
      <c r="D6943" t="s">
        <v>3090</v>
      </c>
      <c r="E6943" t="s">
        <v>3090</v>
      </c>
      <c r="F6943">
        <v>1</v>
      </c>
      <c r="G6943">
        <v>0</v>
      </c>
      <c r="H6943">
        <v>0</v>
      </c>
      <c r="I6943">
        <v>0</v>
      </c>
      <c r="K6943"/>
      <c r="N6943" t="s">
        <v>3091</v>
      </c>
      <c r="O6943" t="s">
        <v>3092</v>
      </c>
      <c r="P6943" t="s">
        <v>3095</v>
      </c>
      <c r="R6943" t="s">
        <v>3094</v>
      </c>
    </row>
    <row r="6944" spans="1:18" x14ac:dyDescent="0.25">
      <c r="A6944">
        <v>900000014</v>
      </c>
      <c r="B6944" t="s">
        <v>3089</v>
      </c>
      <c r="D6944" t="s">
        <v>3090</v>
      </c>
      <c r="E6944" t="s">
        <v>3090</v>
      </c>
      <c r="F6944">
        <v>1</v>
      </c>
      <c r="G6944">
        <v>0</v>
      </c>
      <c r="H6944">
        <v>0</v>
      </c>
      <c r="I6944">
        <v>0</v>
      </c>
      <c r="K6944"/>
      <c r="N6944" t="s">
        <v>3091</v>
      </c>
      <c r="O6944" t="s">
        <v>3092</v>
      </c>
      <c r="P6944" t="s">
        <v>3095</v>
      </c>
      <c r="R6944" t="s">
        <v>3094</v>
      </c>
    </row>
    <row r="6945" spans="1:18" x14ac:dyDescent="0.25">
      <c r="A6945">
        <v>900000015</v>
      </c>
      <c r="B6945" t="s">
        <v>3089</v>
      </c>
      <c r="D6945" t="s">
        <v>3090</v>
      </c>
      <c r="E6945" t="s">
        <v>3090</v>
      </c>
      <c r="F6945">
        <v>1</v>
      </c>
      <c r="G6945">
        <v>0</v>
      </c>
      <c r="H6945">
        <v>0</v>
      </c>
      <c r="I6945">
        <v>0</v>
      </c>
      <c r="K6945"/>
      <c r="N6945" t="s">
        <v>3091</v>
      </c>
      <c r="O6945" t="s">
        <v>3092</v>
      </c>
      <c r="P6945" t="s">
        <v>3095</v>
      </c>
      <c r="R6945" t="s">
        <v>3094</v>
      </c>
    </row>
    <row r="6946" spans="1:18" x14ac:dyDescent="0.25">
      <c r="A6946">
        <v>900000016</v>
      </c>
      <c r="B6946" t="s">
        <v>3089</v>
      </c>
      <c r="D6946" t="s">
        <v>3090</v>
      </c>
      <c r="E6946" t="s">
        <v>3090</v>
      </c>
      <c r="F6946">
        <v>1</v>
      </c>
      <c r="G6946">
        <v>0</v>
      </c>
      <c r="H6946">
        <v>0</v>
      </c>
      <c r="I6946">
        <v>0</v>
      </c>
      <c r="K6946"/>
      <c r="N6946" t="s">
        <v>3091</v>
      </c>
      <c r="O6946" t="s">
        <v>3092</v>
      </c>
      <c r="P6946" t="s">
        <v>3095</v>
      </c>
      <c r="R6946" t="s">
        <v>3094</v>
      </c>
    </row>
    <row r="6947" spans="1:18" x14ac:dyDescent="0.25">
      <c r="A6947">
        <v>900000017</v>
      </c>
      <c r="B6947" t="s">
        <v>3089</v>
      </c>
      <c r="D6947" t="s">
        <v>3090</v>
      </c>
      <c r="E6947" t="s">
        <v>3090</v>
      </c>
      <c r="F6947">
        <v>1</v>
      </c>
      <c r="G6947">
        <v>0</v>
      </c>
      <c r="H6947">
        <v>0</v>
      </c>
      <c r="I6947">
        <v>0</v>
      </c>
      <c r="K6947"/>
      <c r="N6947" t="s">
        <v>3091</v>
      </c>
      <c r="O6947" t="s">
        <v>3092</v>
      </c>
      <c r="P6947" t="s">
        <v>3095</v>
      </c>
      <c r="R6947" t="s">
        <v>3094</v>
      </c>
    </row>
    <row r="6948" spans="1:18" x14ac:dyDescent="0.25">
      <c r="A6948">
        <v>900000018</v>
      </c>
      <c r="B6948" t="s">
        <v>3089</v>
      </c>
      <c r="D6948" t="s">
        <v>3090</v>
      </c>
      <c r="E6948" t="s">
        <v>3090</v>
      </c>
      <c r="F6948">
        <v>1</v>
      </c>
      <c r="G6948">
        <v>0</v>
      </c>
      <c r="H6948">
        <v>0</v>
      </c>
      <c r="I6948">
        <v>0</v>
      </c>
      <c r="K6948"/>
      <c r="N6948" t="s">
        <v>3091</v>
      </c>
      <c r="O6948" t="s">
        <v>3092</v>
      </c>
      <c r="P6948" t="s">
        <v>3095</v>
      </c>
      <c r="R6948" t="s">
        <v>3094</v>
      </c>
    </row>
    <row r="6949" spans="1:18" x14ac:dyDescent="0.25">
      <c r="A6949">
        <v>900000019</v>
      </c>
      <c r="B6949" t="s">
        <v>3089</v>
      </c>
      <c r="D6949" t="s">
        <v>3090</v>
      </c>
      <c r="E6949" t="s">
        <v>3090</v>
      </c>
      <c r="F6949">
        <v>1</v>
      </c>
      <c r="G6949">
        <v>0</v>
      </c>
      <c r="H6949">
        <v>0</v>
      </c>
      <c r="I6949">
        <v>0</v>
      </c>
      <c r="K6949"/>
      <c r="N6949" t="s">
        <v>3091</v>
      </c>
      <c r="O6949" t="s">
        <v>3092</v>
      </c>
      <c r="P6949" t="s">
        <v>3095</v>
      </c>
      <c r="R6949" t="s">
        <v>3094</v>
      </c>
    </row>
    <row r="6950" spans="1:18" x14ac:dyDescent="0.25">
      <c r="A6950">
        <v>900000020</v>
      </c>
      <c r="B6950" t="s">
        <v>3089</v>
      </c>
      <c r="D6950" t="s">
        <v>3090</v>
      </c>
      <c r="E6950" t="s">
        <v>3090</v>
      </c>
      <c r="F6950">
        <v>1</v>
      </c>
      <c r="G6950">
        <v>0</v>
      </c>
      <c r="H6950">
        <v>0</v>
      </c>
      <c r="I6950">
        <v>0</v>
      </c>
      <c r="K6950"/>
      <c r="N6950" t="s">
        <v>3091</v>
      </c>
      <c r="O6950" t="s">
        <v>3092</v>
      </c>
      <c r="P6950" t="s">
        <v>3095</v>
      </c>
      <c r="R6950" t="s">
        <v>3094</v>
      </c>
    </row>
    <row r="6951" spans="1:18" x14ac:dyDescent="0.25">
      <c r="A6951">
        <v>900000021</v>
      </c>
      <c r="B6951" t="s">
        <v>3089</v>
      </c>
      <c r="D6951" t="s">
        <v>3090</v>
      </c>
      <c r="E6951" t="s">
        <v>3090</v>
      </c>
      <c r="F6951">
        <v>1</v>
      </c>
      <c r="G6951">
        <v>0</v>
      </c>
      <c r="H6951">
        <v>0</v>
      </c>
      <c r="I6951">
        <v>0</v>
      </c>
      <c r="K6951"/>
      <c r="N6951" t="s">
        <v>3091</v>
      </c>
      <c r="O6951" t="s">
        <v>3092</v>
      </c>
      <c r="P6951" t="s">
        <v>3095</v>
      </c>
      <c r="R6951" t="s">
        <v>3094</v>
      </c>
    </row>
    <row r="6952" spans="1:18" x14ac:dyDescent="0.25">
      <c r="A6952">
        <v>900000022</v>
      </c>
      <c r="B6952" t="s">
        <v>3089</v>
      </c>
      <c r="D6952" t="s">
        <v>3090</v>
      </c>
      <c r="E6952" t="s">
        <v>3090</v>
      </c>
      <c r="F6952">
        <v>1</v>
      </c>
      <c r="G6952">
        <v>0</v>
      </c>
      <c r="H6952">
        <v>0</v>
      </c>
      <c r="I6952">
        <v>0</v>
      </c>
      <c r="K6952"/>
      <c r="N6952" t="s">
        <v>3091</v>
      </c>
      <c r="O6952" t="s">
        <v>3092</v>
      </c>
      <c r="P6952" t="s">
        <v>3095</v>
      </c>
      <c r="R6952" t="s">
        <v>3094</v>
      </c>
    </row>
    <row r="6953" spans="1:18" x14ac:dyDescent="0.25">
      <c r="A6953">
        <v>900000023</v>
      </c>
      <c r="B6953" t="s">
        <v>3089</v>
      </c>
      <c r="D6953" t="s">
        <v>3090</v>
      </c>
      <c r="E6953" t="s">
        <v>3090</v>
      </c>
      <c r="F6953">
        <v>1</v>
      </c>
      <c r="G6953">
        <v>0</v>
      </c>
      <c r="H6953">
        <v>0</v>
      </c>
      <c r="I6953">
        <v>0</v>
      </c>
      <c r="K6953"/>
      <c r="N6953" t="s">
        <v>3091</v>
      </c>
      <c r="O6953" t="s">
        <v>3092</v>
      </c>
      <c r="P6953" t="s">
        <v>3095</v>
      </c>
      <c r="R6953" t="s">
        <v>3094</v>
      </c>
    </row>
    <row r="6954" spans="1:18" x14ac:dyDescent="0.25">
      <c r="A6954">
        <v>900000024</v>
      </c>
      <c r="B6954" t="s">
        <v>3089</v>
      </c>
      <c r="D6954" t="s">
        <v>3090</v>
      </c>
      <c r="E6954" t="s">
        <v>3090</v>
      </c>
      <c r="F6954">
        <v>1</v>
      </c>
      <c r="G6954">
        <v>0</v>
      </c>
      <c r="H6954">
        <v>0</v>
      </c>
      <c r="I6954">
        <v>0</v>
      </c>
      <c r="K6954"/>
      <c r="N6954" t="s">
        <v>3091</v>
      </c>
      <c r="O6954" t="s">
        <v>3092</v>
      </c>
      <c r="P6954" t="s">
        <v>3095</v>
      </c>
      <c r="R6954" t="s">
        <v>3094</v>
      </c>
    </row>
    <row r="6955" spans="1:18" x14ac:dyDescent="0.25">
      <c r="A6955">
        <v>900000025</v>
      </c>
      <c r="B6955" t="s">
        <v>3089</v>
      </c>
      <c r="D6955" t="s">
        <v>3090</v>
      </c>
      <c r="E6955" t="s">
        <v>3090</v>
      </c>
      <c r="F6955">
        <v>1</v>
      </c>
      <c r="G6955">
        <v>0</v>
      </c>
      <c r="H6955">
        <v>0</v>
      </c>
      <c r="I6955">
        <v>0</v>
      </c>
      <c r="K6955"/>
      <c r="N6955" t="s">
        <v>3091</v>
      </c>
      <c r="O6955" t="s">
        <v>3092</v>
      </c>
      <c r="P6955" t="s">
        <v>3095</v>
      </c>
      <c r="R6955" t="s">
        <v>3094</v>
      </c>
    </row>
    <row r="6956" spans="1:18" x14ac:dyDescent="0.25">
      <c r="A6956">
        <v>220600006</v>
      </c>
      <c r="B6956" t="s">
        <v>3089</v>
      </c>
      <c r="D6956" t="s">
        <v>3090</v>
      </c>
      <c r="E6956" t="s">
        <v>3090</v>
      </c>
      <c r="F6956">
        <v>1</v>
      </c>
      <c r="G6956">
        <v>0</v>
      </c>
      <c r="H6956">
        <v>0</v>
      </c>
      <c r="I6956"/>
      <c r="K6956"/>
      <c r="N6956" t="s">
        <v>3091</v>
      </c>
      <c r="O6956" t="s">
        <v>3092</v>
      </c>
      <c r="P6956" t="s">
        <v>3095</v>
      </c>
      <c r="R6956" t="s">
        <v>3094</v>
      </c>
    </row>
    <row r="6957" spans="1:18" x14ac:dyDescent="0.25">
      <c r="A6957">
        <v>1</v>
      </c>
      <c r="B6957" t="s">
        <v>3089</v>
      </c>
      <c r="D6957" t="s">
        <v>3090</v>
      </c>
      <c r="F6957">
        <v>1</v>
      </c>
      <c r="G6957">
        <v>0</v>
      </c>
      <c r="H6957">
        <v>0</v>
      </c>
      <c r="I6957">
        <v>0</v>
      </c>
      <c r="K6957"/>
      <c r="N6957" t="s">
        <v>3091</v>
      </c>
      <c r="O6957" t="s">
        <v>3092</v>
      </c>
      <c r="P6957" t="s">
        <v>3093</v>
      </c>
      <c r="R6957" t="s">
        <v>3094</v>
      </c>
    </row>
    <row r="6958" spans="1:18" x14ac:dyDescent="0.25">
      <c r="A6958">
        <v>10</v>
      </c>
      <c r="B6958" t="s">
        <v>3089</v>
      </c>
      <c r="D6958" t="s">
        <v>3090</v>
      </c>
      <c r="F6958">
        <v>1</v>
      </c>
      <c r="G6958">
        <v>0</v>
      </c>
      <c r="H6958">
        <v>0</v>
      </c>
      <c r="I6958">
        <v>0</v>
      </c>
      <c r="K6958"/>
      <c r="N6958" t="s">
        <v>3091</v>
      </c>
      <c r="O6958" t="s">
        <v>3092</v>
      </c>
      <c r="P6958" t="s">
        <v>3093</v>
      </c>
      <c r="R6958" t="s">
        <v>3094</v>
      </c>
    </row>
    <row r="6959" spans="1:18" x14ac:dyDescent="0.25">
      <c r="A6959">
        <v>100</v>
      </c>
      <c r="B6959" t="s">
        <v>3089</v>
      </c>
      <c r="D6959" t="s">
        <v>3090</v>
      </c>
      <c r="E6959" t="s">
        <v>3090</v>
      </c>
      <c r="F6959">
        <v>1</v>
      </c>
      <c r="G6959">
        <v>0</v>
      </c>
      <c r="H6959">
        <v>62.494564832563398</v>
      </c>
      <c r="I6959">
        <v>59.634564832563399</v>
      </c>
      <c r="K6959"/>
      <c r="M6959">
        <v>2.86</v>
      </c>
      <c r="N6959" t="s">
        <v>3091</v>
      </c>
      <c r="O6959" t="s">
        <v>3092</v>
      </c>
      <c r="P6959" t="s">
        <v>3095</v>
      </c>
      <c r="R6959" t="s">
        <v>3094</v>
      </c>
    </row>
    <row r="6960" spans="1:18" x14ac:dyDescent="0.25">
      <c r="A6960">
        <v>101</v>
      </c>
      <c r="B6960" t="s">
        <v>3089</v>
      </c>
      <c r="D6960" t="s">
        <v>3090</v>
      </c>
      <c r="E6960" t="s">
        <v>3090</v>
      </c>
      <c r="F6960">
        <v>1</v>
      </c>
      <c r="G6960">
        <v>0</v>
      </c>
      <c r="H6960">
        <v>95.142193239164499</v>
      </c>
      <c r="I6960">
        <v>95.142193239164499</v>
      </c>
      <c r="K6960"/>
      <c r="N6960" t="s">
        <v>3091</v>
      </c>
      <c r="O6960" t="s">
        <v>3092</v>
      </c>
      <c r="P6960" t="s">
        <v>3095</v>
      </c>
      <c r="R6960" t="s">
        <v>3094</v>
      </c>
    </row>
    <row r="6961" spans="1:18" x14ac:dyDescent="0.25">
      <c r="A6961">
        <v>102</v>
      </c>
      <c r="B6961" t="s">
        <v>3089</v>
      </c>
      <c r="D6961" t="s">
        <v>3090</v>
      </c>
      <c r="E6961" t="s">
        <v>3090</v>
      </c>
      <c r="F6961">
        <v>1</v>
      </c>
      <c r="G6961">
        <v>0</v>
      </c>
      <c r="H6961">
        <v>0.33480177570000003</v>
      </c>
      <c r="I6961">
        <v>0.33480177570000003</v>
      </c>
      <c r="K6961"/>
      <c r="N6961" t="s">
        <v>3091</v>
      </c>
      <c r="O6961" t="s">
        <v>3092</v>
      </c>
      <c r="P6961" t="s">
        <v>3095</v>
      </c>
      <c r="R6961" t="s">
        <v>3094</v>
      </c>
    </row>
    <row r="6962" spans="1:18" x14ac:dyDescent="0.25">
      <c r="A6962">
        <v>103</v>
      </c>
      <c r="B6962" t="s">
        <v>3089</v>
      </c>
      <c r="D6962" t="s">
        <v>3090</v>
      </c>
      <c r="E6962" t="s">
        <v>3090</v>
      </c>
      <c r="F6962">
        <v>1</v>
      </c>
      <c r="G6962">
        <v>0</v>
      </c>
      <c r="H6962">
        <v>98.336995014864499</v>
      </c>
      <c r="I6962">
        <v>95.476995014864499</v>
      </c>
      <c r="K6962"/>
      <c r="M6962">
        <v>2.86</v>
      </c>
      <c r="N6962" t="s">
        <v>3091</v>
      </c>
      <c r="O6962" t="s">
        <v>3092</v>
      </c>
      <c r="P6962" t="s">
        <v>3095</v>
      </c>
      <c r="R6962" t="s">
        <v>3094</v>
      </c>
    </row>
    <row r="6963" spans="1:18" x14ac:dyDescent="0.25">
      <c r="A6963">
        <v>104</v>
      </c>
      <c r="B6963" t="s">
        <v>3089</v>
      </c>
      <c r="D6963" t="s">
        <v>3090</v>
      </c>
      <c r="E6963" t="s">
        <v>3090</v>
      </c>
      <c r="F6963">
        <v>1</v>
      </c>
      <c r="G6963">
        <v>0</v>
      </c>
      <c r="H6963">
        <v>2639.2581626429001</v>
      </c>
      <c r="I6963">
        <v>1292.9181626428999</v>
      </c>
      <c r="K6963">
        <v>319.5</v>
      </c>
      <c r="M6963">
        <v>1026.8399999999999</v>
      </c>
      <c r="N6963" t="s">
        <v>3091</v>
      </c>
      <c r="O6963" t="s">
        <v>3092</v>
      </c>
      <c r="P6963" t="s">
        <v>3095</v>
      </c>
      <c r="R6963" t="s">
        <v>3094</v>
      </c>
    </row>
    <row r="6964" spans="1:18" x14ac:dyDescent="0.25">
      <c r="A6964">
        <v>105</v>
      </c>
      <c r="B6964" t="s">
        <v>3089</v>
      </c>
      <c r="D6964" t="s">
        <v>3090</v>
      </c>
      <c r="E6964" t="s">
        <v>3090</v>
      </c>
      <c r="F6964">
        <v>1</v>
      </c>
      <c r="G6964">
        <v>0</v>
      </c>
      <c r="H6964">
        <v>0</v>
      </c>
      <c r="I6964">
        <v>0</v>
      </c>
      <c r="K6964"/>
      <c r="N6964" t="s">
        <v>3091</v>
      </c>
      <c r="O6964" t="s">
        <v>3092</v>
      </c>
      <c r="P6964" t="s">
        <v>3095</v>
      </c>
      <c r="R6964" t="s">
        <v>3094</v>
      </c>
    </row>
    <row r="6965" spans="1:18" x14ac:dyDescent="0.25">
      <c r="A6965">
        <v>106</v>
      </c>
      <c r="B6965" t="s">
        <v>3089</v>
      </c>
      <c r="D6965" t="s">
        <v>3090</v>
      </c>
      <c r="E6965" t="s">
        <v>3090</v>
      </c>
      <c r="F6965">
        <v>1</v>
      </c>
      <c r="G6965">
        <v>0</v>
      </c>
      <c r="H6965">
        <v>0</v>
      </c>
      <c r="I6965">
        <v>0</v>
      </c>
      <c r="K6965"/>
      <c r="N6965" t="s">
        <v>3091</v>
      </c>
      <c r="O6965" t="s">
        <v>3092</v>
      </c>
      <c r="P6965" t="s">
        <v>3095</v>
      </c>
      <c r="R6965" t="s">
        <v>3094</v>
      </c>
    </row>
    <row r="6966" spans="1:18" x14ac:dyDescent="0.25">
      <c r="A6966">
        <v>107</v>
      </c>
      <c r="B6966" t="s">
        <v>3089</v>
      </c>
      <c r="D6966" t="s">
        <v>3090</v>
      </c>
      <c r="E6966" t="s">
        <v>3090</v>
      </c>
      <c r="F6966">
        <v>1</v>
      </c>
      <c r="G6966">
        <v>0</v>
      </c>
      <c r="H6966">
        <v>0</v>
      </c>
      <c r="I6966">
        <v>0</v>
      </c>
      <c r="K6966"/>
      <c r="N6966" t="s">
        <v>3091</v>
      </c>
      <c r="O6966" t="s">
        <v>3092</v>
      </c>
      <c r="P6966" t="s">
        <v>3095</v>
      </c>
      <c r="R6966" t="s">
        <v>3094</v>
      </c>
    </row>
    <row r="6967" spans="1:18" x14ac:dyDescent="0.25">
      <c r="A6967">
        <v>108</v>
      </c>
      <c r="B6967" t="s">
        <v>3089</v>
      </c>
      <c r="D6967" t="s">
        <v>3090</v>
      </c>
      <c r="E6967" t="s">
        <v>3090</v>
      </c>
      <c r="F6967">
        <v>1</v>
      </c>
      <c r="G6967">
        <v>0</v>
      </c>
      <c r="H6967">
        <v>0</v>
      </c>
      <c r="I6967">
        <v>0</v>
      </c>
      <c r="K6967"/>
      <c r="N6967" t="s">
        <v>3091</v>
      </c>
      <c r="O6967" t="s">
        <v>3092</v>
      </c>
      <c r="P6967" t="s">
        <v>3095</v>
      </c>
      <c r="R6967" t="s">
        <v>3094</v>
      </c>
    </row>
    <row r="6968" spans="1:18" x14ac:dyDescent="0.25">
      <c r="A6968">
        <v>109</v>
      </c>
      <c r="B6968" t="s">
        <v>3089</v>
      </c>
      <c r="D6968" t="s">
        <v>3090</v>
      </c>
      <c r="E6968" t="s">
        <v>3090</v>
      </c>
      <c r="F6968">
        <v>1</v>
      </c>
      <c r="G6968">
        <v>0</v>
      </c>
      <c r="H6968">
        <v>0</v>
      </c>
      <c r="I6968">
        <v>0</v>
      </c>
      <c r="K6968"/>
      <c r="N6968" t="s">
        <v>3091</v>
      </c>
      <c r="O6968" t="s">
        <v>3092</v>
      </c>
      <c r="P6968" t="s">
        <v>3095</v>
      </c>
      <c r="R6968" t="s">
        <v>3094</v>
      </c>
    </row>
    <row r="6969" spans="1:18" x14ac:dyDescent="0.25">
      <c r="A6969">
        <v>110</v>
      </c>
      <c r="B6969" t="s">
        <v>3089</v>
      </c>
      <c r="D6969" t="s">
        <v>3090</v>
      </c>
      <c r="E6969" t="s">
        <v>3090</v>
      </c>
      <c r="F6969">
        <v>1</v>
      </c>
      <c r="G6969">
        <v>0</v>
      </c>
      <c r="H6969">
        <v>0</v>
      </c>
      <c r="I6969">
        <v>0</v>
      </c>
      <c r="K6969"/>
      <c r="N6969" t="s">
        <v>3091</v>
      </c>
      <c r="O6969" t="s">
        <v>3092</v>
      </c>
      <c r="P6969" t="s">
        <v>3095</v>
      </c>
      <c r="R6969" t="s">
        <v>3094</v>
      </c>
    </row>
    <row r="6970" spans="1:18" x14ac:dyDescent="0.25">
      <c r="A6970">
        <v>111</v>
      </c>
      <c r="B6970" t="s">
        <v>3089</v>
      </c>
      <c r="D6970" t="s">
        <v>3090</v>
      </c>
      <c r="E6970" t="s">
        <v>3090</v>
      </c>
      <c r="F6970">
        <v>1</v>
      </c>
      <c r="G6970">
        <v>0</v>
      </c>
      <c r="H6970">
        <v>0</v>
      </c>
      <c r="I6970">
        <v>0</v>
      </c>
      <c r="K6970"/>
      <c r="N6970" t="s">
        <v>3091</v>
      </c>
      <c r="O6970" t="s">
        <v>3092</v>
      </c>
      <c r="P6970" t="s">
        <v>3095</v>
      </c>
      <c r="R6970" t="s">
        <v>3094</v>
      </c>
    </row>
    <row r="6971" spans="1:18" x14ac:dyDescent="0.25">
      <c r="A6971">
        <v>1111</v>
      </c>
      <c r="B6971" t="s">
        <v>3089</v>
      </c>
      <c r="D6971" t="s">
        <v>3090</v>
      </c>
      <c r="F6971">
        <v>1</v>
      </c>
      <c r="G6971">
        <v>0</v>
      </c>
      <c r="H6971">
        <v>725.44</v>
      </c>
      <c r="I6971">
        <v>725.44</v>
      </c>
      <c r="K6971"/>
      <c r="N6971" t="s">
        <v>3091</v>
      </c>
      <c r="O6971" t="s">
        <v>3092</v>
      </c>
      <c r="P6971" t="s">
        <v>3093</v>
      </c>
      <c r="R6971" t="s">
        <v>3094</v>
      </c>
    </row>
    <row r="6972" spans="1:18" x14ac:dyDescent="0.25">
      <c r="A6972">
        <v>112</v>
      </c>
      <c r="B6972" t="s">
        <v>3089</v>
      </c>
      <c r="D6972" t="s">
        <v>3090</v>
      </c>
      <c r="E6972" t="s">
        <v>3090</v>
      </c>
      <c r="F6972">
        <v>1</v>
      </c>
      <c r="G6972">
        <v>0</v>
      </c>
      <c r="H6972">
        <v>0</v>
      </c>
      <c r="I6972">
        <v>0</v>
      </c>
      <c r="K6972"/>
      <c r="N6972" t="s">
        <v>3091</v>
      </c>
      <c r="O6972" t="s">
        <v>3092</v>
      </c>
      <c r="P6972" t="s">
        <v>3095</v>
      </c>
      <c r="R6972" t="s">
        <v>3094</v>
      </c>
    </row>
    <row r="6973" spans="1:18" x14ac:dyDescent="0.25">
      <c r="A6973">
        <v>113</v>
      </c>
      <c r="B6973" t="s">
        <v>3089</v>
      </c>
      <c r="D6973" t="s">
        <v>3090</v>
      </c>
      <c r="E6973" t="s">
        <v>3090</v>
      </c>
      <c r="F6973">
        <v>1</v>
      </c>
      <c r="G6973">
        <v>0</v>
      </c>
      <c r="H6973">
        <v>0</v>
      </c>
      <c r="I6973">
        <v>0</v>
      </c>
      <c r="K6973"/>
      <c r="N6973" t="s">
        <v>3091</v>
      </c>
      <c r="O6973" t="s">
        <v>3092</v>
      </c>
      <c r="P6973" t="s">
        <v>3095</v>
      </c>
      <c r="R6973" t="s">
        <v>3094</v>
      </c>
    </row>
    <row r="6974" spans="1:18" x14ac:dyDescent="0.25">
      <c r="A6974">
        <v>114</v>
      </c>
      <c r="B6974" t="s">
        <v>3089</v>
      </c>
      <c r="D6974" t="s">
        <v>3090</v>
      </c>
      <c r="E6974" t="s">
        <v>3090</v>
      </c>
      <c r="F6974">
        <v>1</v>
      </c>
      <c r="G6974">
        <v>0</v>
      </c>
      <c r="H6974">
        <v>0</v>
      </c>
      <c r="I6974">
        <v>0</v>
      </c>
      <c r="K6974"/>
      <c r="N6974" t="s">
        <v>3091</v>
      </c>
      <c r="O6974" t="s">
        <v>3092</v>
      </c>
      <c r="P6974" t="s">
        <v>3095</v>
      </c>
      <c r="R6974" t="s">
        <v>3094</v>
      </c>
    </row>
    <row r="6975" spans="1:18" x14ac:dyDescent="0.25">
      <c r="A6975">
        <v>115</v>
      </c>
      <c r="B6975" t="s">
        <v>3089</v>
      </c>
      <c r="D6975" t="s">
        <v>3090</v>
      </c>
      <c r="E6975" t="s">
        <v>3090</v>
      </c>
      <c r="F6975">
        <v>1</v>
      </c>
      <c r="G6975">
        <v>0</v>
      </c>
      <c r="H6975">
        <v>0</v>
      </c>
      <c r="I6975">
        <v>0</v>
      </c>
      <c r="K6975"/>
      <c r="N6975" t="s">
        <v>3091</v>
      </c>
      <c r="O6975" t="s">
        <v>3092</v>
      </c>
      <c r="P6975" t="s">
        <v>3095</v>
      </c>
      <c r="R6975" t="s">
        <v>3094</v>
      </c>
    </row>
    <row r="6976" spans="1:18" x14ac:dyDescent="0.25">
      <c r="A6976">
        <v>116</v>
      </c>
      <c r="B6976" t="s">
        <v>3089</v>
      </c>
      <c r="D6976" t="s">
        <v>3090</v>
      </c>
      <c r="E6976" t="s">
        <v>3090</v>
      </c>
      <c r="F6976">
        <v>1</v>
      </c>
      <c r="G6976">
        <v>0</v>
      </c>
      <c r="H6976">
        <v>0</v>
      </c>
      <c r="I6976">
        <v>0</v>
      </c>
      <c r="K6976"/>
      <c r="N6976" t="s">
        <v>3091</v>
      </c>
      <c r="O6976" t="s">
        <v>3092</v>
      </c>
      <c r="P6976" t="s">
        <v>3095</v>
      </c>
      <c r="R6976" t="s">
        <v>3094</v>
      </c>
    </row>
    <row r="6977" spans="1:18" x14ac:dyDescent="0.25">
      <c r="A6977">
        <v>117</v>
      </c>
      <c r="B6977" t="s">
        <v>3089</v>
      </c>
      <c r="D6977" t="s">
        <v>3090</v>
      </c>
      <c r="E6977" t="s">
        <v>3090</v>
      </c>
      <c r="F6977">
        <v>1</v>
      </c>
      <c r="G6977">
        <v>0</v>
      </c>
      <c r="H6977">
        <v>0</v>
      </c>
      <c r="I6977">
        <v>0</v>
      </c>
      <c r="K6977"/>
      <c r="N6977" t="s">
        <v>3091</v>
      </c>
      <c r="O6977" t="s">
        <v>3092</v>
      </c>
      <c r="P6977" t="s">
        <v>3095</v>
      </c>
      <c r="R6977" t="s">
        <v>3094</v>
      </c>
    </row>
    <row r="6978" spans="1:18" x14ac:dyDescent="0.25">
      <c r="A6978">
        <v>118</v>
      </c>
      <c r="B6978" t="s">
        <v>3089</v>
      </c>
      <c r="D6978" t="s">
        <v>3090</v>
      </c>
      <c r="E6978" t="s">
        <v>3090</v>
      </c>
      <c r="F6978">
        <v>1</v>
      </c>
      <c r="G6978">
        <v>0</v>
      </c>
      <c r="H6978">
        <v>0</v>
      </c>
      <c r="I6978">
        <v>0</v>
      </c>
      <c r="K6978"/>
      <c r="N6978" t="s">
        <v>3091</v>
      </c>
      <c r="O6978" t="s">
        <v>3092</v>
      </c>
      <c r="P6978" t="s">
        <v>3095</v>
      </c>
      <c r="R6978" t="s">
        <v>3094</v>
      </c>
    </row>
    <row r="6979" spans="1:18" x14ac:dyDescent="0.25">
      <c r="A6979">
        <v>119</v>
      </c>
      <c r="B6979" t="s">
        <v>3089</v>
      </c>
      <c r="D6979" t="s">
        <v>3090</v>
      </c>
      <c r="E6979" t="s">
        <v>3090</v>
      </c>
      <c r="F6979">
        <v>1</v>
      </c>
      <c r="G6979">
        <v>0</v>
      </c>
      <c r="H6979">
        <v>0</v>
      </c>
      <c r="I6979">
        <v>0</v>
      </c>
      <c r="K6979"/>
      <c r="N6979" t="s">
        <v>3091</v>
      </c>
      <c r="O6979" t="s">
        <v>3092</v>
      </c>
      <c r="P6979" t="s">
        <v>3095</v>
      </c>
      <c r="R6979" t="s">
        <v>3094</v>
      </c>
    </row>
    <row r="6980" spans="1:18" x14ac:dyDescent="0.25">
      <c r="A6980">
        <v>120</v>
      </c>
      <c r="B6980" t="s">
        <v>3089</v>
      </c>
      <c r="D6980" t="s">
        <v>3090</v>
      </c>
      <c r="E6980" t="s">
        <v>3090</v>
      </c>
      <c r="F6980">
        <v>1</v>
      </c>
      <c r="G6980">
        <v>0</v>
      </c>
      <c r="H6980">
        <v>0</v>
      </c>
      <c r="I6980">
        <v>0</v>
      </c>
      <c r="K6980"/>
      <c r="N6980" t="s">
        <v>3091</v>
      </c>
      <c r="O6980" t="s">
        <v>3092</v>
      </c>
      <c r="P6980" t="s">
        <v>3095</v>
      </c>
      <c r="R6980" t="s">
        <v>3094</v>
      </c>
    </row>
    <row r="6981" spans="1:18" x14ac:dyDescent="0.25">
      <c r="A6981">
        <v>121</v>
      </c>
      <c r="B6981" t="s">
        <v>3089</v>
      </c>
      <c r="D6981" t="s">
        <v>3090</v>
      </c>
      <c r="E6981" t="s">
        <v>3090</v>
      </c>
      <c r="F6981">
        <v>1</v>
      </c>
      <c r="G6981">
        <v>0</v>
      </c>
      <c r="H6981">
        <v>0</v>
      </c>
      <c r="I6981">
        <v>0</v>
      </c>
      <c r="K6981"/>
      <c r="N6981" t="s">
        <v>3091</v>
      </c>
      <c r="O6981" t="s">
        <v>3092</v>
      </c>
      <c r="P6981" t="s">
        <v>3095</v>
      </c>
      <c r="R6981" t="s">
        <v>3094</v>
      </c>
    </row>
    <row r="6982" spans="1:18" x14ac:dyDescent="0.25">
      <c r="A6982">
        <v>122</v>
      </c>
      <c r="B6982" t="s">
        <v>3089</v>
      </c>
      <c r="D6982" t="s">
        <v>3090</v>
      </c>
      <c r="E6982" t="s">
        <v>3090</v>
      </c>
      <c r="F6982">
        <v>1</v>
      </c>
      <c r="G6982">
        <v>0</v>
      </c>
      <c r="H6982">
        <v>0</v>
      </c>
      <c r="I6982">
        <v>0</v>
      </c>
      <c r="K6982"/>
      <c r="N6982" t="s">
        <v>3091</v>
      </c>
      <c r="O6982" t="s">
        <v>3092</v>
      </c>
      <c r="P6982" t="s">
        <v>3095</v>
      </c>
      <c r="R6982" t="s">
        <v>3094</v>
      </c>
    </row>
    <row r="6983" spans="1:18" x14ac:dyDescent="0.25">
      <c r="A6983">
        <v>123</v>
      </c>
      <c r="B6983" t="s">
        <v>3089</v>
      </c>
      <c r="D6983" t="s">
        <v>3090</v>
      </c>
      <c r="E6983" t="s">
        <v>3090</v>
      </c>
      <c r="F6983">
        <v>1</v>
      </c>
      <c r="G6983">
        <v>0</v>
      </c>
      <c r="H6983">
        <v>0</v>
      </c>
      <c r="I6983">
        <v>0</v>
      </c>
      <c r="K6983"/>
      <c r="N6983" t="s">
        <v>3091</v>
      </c>
      <c r="O6983" t="s">
        <v>3092</v>
      </c>
      <c r="P6983" t="s">
        <v>3095</v>
      </c>
      <c r="R6983" t="s">
        <v>3094</v>
      </c>
    </row>
    <row r="6984" spans="1:18" x14ac:dyDescent="0.25">
      <c r="A6984">
        <v>124</v>
      </c>
      <c r="B6984" t="s">
        <v>3089</v>
      </c>
      <c r="D6984" t="s">
        <v>3090</v>
      </c>
      <c r="E6984" t="s">
        <v>3090</v>
      </c>
      <c r="F6984">
        <v>1</v>
      </c>
      <c r="G6984">
        <v>0</v>
      </c>
      <c r="H6984">
        <v>0</v>
      </c>
      <c r="I6984">
        <v>0</v>
      </c>
      <c r="K6984"/>
      <c r="N6984" t="s">
        <v>3091</v>
      </c>
      <c r="O6984" t="s">
        <v>3092</v>
      </c>
      <c r="P6984" t="s">
        <v>3095</v>
      </c>
      <c r="R6984" t="s">
        <v>3094</v>
      </c>
    </row>
    <row r="6985" spans="1:18" x14ac:dyDescent="0.25">
      <c r="A6985">
        <v>125</v>
      </c>
      <c r="B6985" t="s">
        <v>3089</v>
      </c>
      <c r="D6985" t="s">
        <v>3090</v>
      </c>
      <c r="E6985" t="s">
        <v>3090</v>
      </c>
      <c r="F6985">
        <v>1</v>
      </c>
      <c r="G6985">
        <v>0</v>
      </c>
      <c r="H6985">
        <v>0</v>
      </c>
      <c r="I6985">
        <v>0</v>
      </c>
      <c r="K6985"/>
      <c r="N6985" t="s">
        <v>3091</v>
      </c>
      <c r="O6985" t="s">
        <v>3092</v>
      </c>
      <c r="P6985" t="s">
        <v>3095</v>
      </c>
      <c r="R6985" t="s">
        <v>3094</v>
      </c>
    </row>
    <row r="6986" spans="1:18" x14ac:dyDescent="0.25">
      <c r="A6986">
        <v>126</v>
      </c>
      <c r="B6986" t="s">
        <v>3089</v>
      </c>
      <c r="D6986" t="s">
        <v>3090</v>
      </c>
      <c r="E6986" t="s">
        <v>3090</v>
      </c>
      <c r="F6986">
        <v>1</v>
      </c>
      <c r="G6986">
        <v>0</v>
      </c>
      <c r="H6986">
        <v>0</v>
      </c>
      <c r="I6986">
        <v>0</v>
      </c>
      <c r="K6986"/>
      <c r="N6986" t="s">
        <v>3091</v>
      </c>
      <c r="O6986" t="s">
        <v>3092</v>
      </c>
      <c r="P6986" t="s">
        <v>3095</v>
      </c>
      <c r="R6986" t="s">
        <v>3094</v>
      </c>
    </row>
    <row r="6987" spans="1:18" x14ac:dyDescent="0.25">
      <c r="A6987">
        <v>127</v>
      </c>
      <c r="B6987" t="s">
        <v>3089</v>
      </c>
      <c r="D6987" t="s">
        <v>3090</v>
      </c>
      <c r="E6987" t="s">
        <v>3090</v>
      </c>
      <c r="F6987">
        <v>1</v>
      </c>
      <c r="G6987">
        <v>0</v>
      </c>
      <c r="H6987">
        <v>0</v>
      </c>
      <c r="I6987">
        <v>0</v>
      </c>
      <c r="K6987"/>
      <c r="N6987" t="s">
        <v>3091</v>
      </c>
      <c r="O6987" t="s">
        <v>3092</v>
      </c>
      <c r="P6987" t="s">
        <v>3095</v>
      </c>
      <c r="R6987" t="s">
        <v>3094</v>
      </c>
    </row>
    <row r="6988" spans="1:18" x14ac:dyDescent="0.25">
      <c r="A6988">
        <v>128</v>
      </c>
      <c r="B6988" t="s">
        <v>3089</v>
      </c>
      <c r="D6988" t="s">
        <v>3090</v>
      </c>
      <c r="E6988" t="s">
        <v>3090</v>
      </c>
      <c r="F6988">
        <v>1</v>
      </c>
      <c r="G6988">
        <v>0</v>
      </c>
      <c r="H6988">
        <v>0</v>
      </c>
      <c r="I6988">
        <v>0</v>
      </c>
      <c r="K6988"/>
      <c r="N6988" t="s">
        <v>3091</v>
      </c>
      <c r="O6988" t="s">
        <v>3092</v>
      </c>
      <c r="P6988" t="s">
        <v>3095</v>
      </c>
      <c r="R6988" t="s">
        <v>3094</v>
      </c>
    </row>
    <row r="6989" spans="1:18" x14ac:dyDescent="0.25">
      <c r="A6989">
        <v>129</v>
      </c>
      <c r="B6989" t="s">
        <v>3089</v>
      </c>
      <c r="D6989" t="s">
        <v>3090</v>
      </c>
      <c r="E6989" t="s">
        <v>3090</v>
      </c>
      <c r="F6989">
        <v>1</v>
      </c>
      <c r="G6989">
        <v>0</v>
      </c>
      <c r="H6989">
        <v>0</v>
      </c>
      <c r="I6989">
        <v>0</v>
      </c>
      <c r="K6989"/>
      <c r="N6989" t="s">
        <v>3091</v>
      </c>
      <c r="O6989" t="s">
        <v>3092</v>
      </c>
      <c r="P6989" t="s">
        <v>3095</v>
      </c>
      <c r="R6989" t="s">
        <v>3094</v>
      </c>
    </row>
    <row r="6990" spans="1:18" x14ac:dyDescent="0.25">
      <c r="A6990">
        <v>130</v>
      </c>
      <c r="B6990" t="s">
        <v>3089</v>
      </c>
      <c r="D6990" t="s">
        <v>3090</v>
      </c>
      <c r="F6990">
        <v>1</v>
      </c>
      <c r="G6990">
        <v>0</v>
      </c>
      <c r="H6990">
        <v>0</v>
      </c>
      <c r="I6990">
        <v>0</v>
      </c>
      <c r="K6990"/>
      <c r="N6990" t="s">
        <v>3091</v>
      </c>
      <c r="O6990" t="s">
        <v>3092</v>
      </c>
      <c r="P6990" t="s">
        <v>3093</v>
      </c>
      <c r="R6990" t="s">
        <v>3094</v>
      </c>
    </row>
    <row r="6991" spans="1:18" x14ac:dyDescent="0.25">
      <c r="A6991">
        <v>131</v>
      </c>
      <c r="B6991" t="s">
        <v>3089</v>
      </c>
      <c r="D6991" t="s">
        <v>3090</v>
      </c>
      <c r="E6991" t="s">
        <v>3090</v>
      </c>
      <c r="F6991">
        <v>1</v>
      </c>
      <c r="G6991">
        <v>0</v>
      </c>
      <c r="H6991">
        <v>5.9281808695652097E-2</v>
      </c>
      <c r="I6991">
        <v>5.9281808695652097E-2</v>
      </c>
      <c r="K6991"/>
      <c r="N6991" t="s">
        <v>3091</v>
      </c>
      <c r="O6991" t="s">
        <v>3092</v>
      </c>
      <c r="P6991" t="s">
        <v>3095</v>
      </c>
      <c r="R6991" t="s">
        <v>3094</v>
      </c>
    </row>
    <row r="6992" spans="1:18" x14ac:dyDescent="0.25">
      <c r="A6992">
        <v>132</v>
      </c>
      <c r="B6992" t="s">
        <v>3089</v>
      </c>
      <c r="D6992" t="s">
        <v>3090</v>
      </c>
      <c r="F6992">
        <v>1</v>
      </c>
      <c r="G6992">
        <v>0</v>
      </c>
      <c r="H6992">
        <v>0.78500000000000003</v>
      </c>
      <c r="I6992">
        <v>0.78500000000000003</v>
      </c>
      <c r="K6992"/>
      <c r="N6992" t="s">
        <v>3091</v>
      </c>
      <c r="O6992" t="s">
        <v>3092</v>
      </c>
      <c r="P6992" t="s">
        <v>3093</v>
      </c>
      <c r="R6992" t="s">
        <v>3094</v>
      </c>
    </row>
    <row r="6993" spans="1:18" x14ac:dyDescent="0.25">
      <c r="A6993">
        <v>133</v>
      </c>
      <c r="B6993" t="s">
        <v>3089</v>
      </c>
      <c r="D6993" t="s">
        <v>3090</v>
      </c>
      <c r="E6993" t="s">
        <v>3090</v>
      </c>
      <c r="F6993">
        <v>1</v>
      </c>
      <c r="G6993">
        <v>0</v>
      </c>
      <c r="H6993">
        <v>6.9080000000000003E-2</v>
      </c>
      <c r="I6993">
        <v>6.9080000000000003E-2</v>
      </c>
      <c r="K6993"/>
      <c r="N6993" t="s">
        <v>3091</v>
      </c>
      <c r="O6993" t="s">
        <v>3092</v>
      </c>
      <c r="P6993" t="s">
        <v>3095</v>
      </c>
      <c r="R6993" t="s">
        <v>3094</v>
      </c>
    </row>
    <row r="6994" spans="1:18" x14ac:dyDescent="0.25">
      <c r="A6994">
        <v>134</v>
      </c>
      <c r="B6994" t="s">
        <v>3089</v>
      </c>
      <c r="D6994" t="s">
        <v>3090</v>
      </c>
      <c r="E6994" t="s">
        <v>3090</v>
      </c>
      <c r="F6994">
        <v>1</v>
      </c>
      <c r="G6994">
        <v>0</v>
      </c>
      <c r="H6994">
        <v>0.39289249999999998</v>
      </c>
      <c r="I6994">
        <v>0.39289249999999998</v>
      </c>
      <c r="K6994"/>
      <c r="N6994" t="s">
        <v>3091</v>
      </c>
      <c r="O6994" t="s">
        <v>3092</v>
      </c>
      <c r="P6994" t="s">
        <v>3095</v>
      </c>
      <c r="R6994" t="s">
        <v>3094</v>
      </c>
    </row>
    <row r="6995" spans="1:18" x14ac:dyDescent="0.25">
      <c r="A6995">
        <v>135</v>
      </c>
      <c r="B6995" t="s">
        <v>3089</v>
      </c>
      <c r="D6995" t="s">
        <v>3090</v>
      </c>
      <c r="E6995" t="s">
        <v>3090</v>
      </c>
      <c r="F6995">
        <v>1</v>
      </c>
      <c r="G6995">
        <v>0</v>
      </c>
      <c r="H6995">
        <v>0.67981000000000003</v>
      </c>
      <c r="I6995">
        <v>0.67981000000000003</v>
      </c>
      <c r="K6995"/>
      <c r="N6995" t="s">
        <v>3091</v>
      </c>
      <c r="O6995" t="s">
        <v>3092</v>
      </c>
      <c r="P6995" t="s">
        <v>3095</v>
      </c>
      <c r="R6995" t="s">
        <v>3094</v>
      </c>
    </row>
    <row r="6996" spans="1:18" x14ac:dyDescent="0.25">
      <c r="A6996">
        <v>136</v>
      </c>
      <c r="B6996" t="s">
        <v>3089</v>
      </c>
      <c r="D6996" t="s">
        <v>3090</v>
      </c>
      <c r="E6996" t="s">
        <v>3090</v>
      </c>
      <c r="F6996">
        <v>1</v>
      </c>
      <c r="G6996">
        <v>0</v>
      </c>
      <c r="H6996">
        <v>0.46766374999999999</v>
      </c>
      <c r="I6996">
        <v>0.46766374999999999</v>
      </c>
      <c r="K6996"/>
      <c r="N6996" t="s">
        <v>3091</v>
      </c>
      <c r="O6996" t="s">
        <v>3092</v>
      </c>
      <c r="P6996" t="s">
        <v>3095</v>
      </c>
      <c r="R6996" t="s">
        <v>3094</v>
      </c>
    </row>
    <row r="6997" spans="1:18" x14ac:dyDescent="0.25">
      <c r="A6997">
        <v>137</v>
      </c>
      <c r="B6997" t="s">
        <v>3089</v>
      </c>
      <c r="D6997" t="s">
        <v>3090</v>
      </c>
      <c r="E6997" t="s">
        <v>3090</v>
      </c>
      <c r="F6997">
        <v>1</v>
      </c>
      <c r="G6997">
        <v>0</v>
      </c>
      <c r="H6997">
        <v>38.973313617391298</v>
      </c>
      <c r="I6997">
        <v>6.0943136173913004</v>
      </c>
      <c r="K6997">
        <v>8</v>
      </c>
      <c r="M6997">
        <v>24.879000000000001</v>
      </c>
      <c r="N6997" t="s">
        <v>3091</v>
      </c>
      <c r="O6997" t="s">
        <v>3092</v>
      </c>
      <c r="P6997" t="s">
        <v>3095</v>
      </c>
      <c r="R6997" t="s">
        <v>3094</v>
      </c>
    </row>
    <row r="6998" spans="1:18" x14ac:dyDescent="0.25">
      <c r="A6998">
        <v>138</v>
      </c>
      <c r="B6998" t="s">
        <v>3089</v>
      </c>
      <c r="D6998" t="s">
        <v>3090</v>
      </c>
      <c r="E6998" t="s">
        <v>3090</v>
      </c>
      <c r="F6998">
        <v>1</v>
      </c>
      <c r="G6998">
        <v>0</v>
      </c>
      <c r="H6998">
        <v>6853.4892230626401</v>
      </c>
      <c r="I6998">
        <v>3750.5392230626398</v>
      </c>
      <c r="K6998">
        <v>750.7</v>
      </c>
      <c r="M6998">
        <v>2352.25</v>
      </c>
      <c r="N6998" t="s">
        <v>3091</v>
      </c>
      <c r="O6998" t="s">
        <v>3092</v>
      </c>
      <c r="P6998" t="s">
        <v>3095</v>
      </c>
      <c r="R6998" t="s">
        <v>3094</v>
      </c>
    </row>
    <row r="6999" spans="1:18" x14ac:dyDescent="0.25">
      <c r="A6999">
        <v>139</v>
      </c>
      <c r="B6999" t="s">
        <v>3089</v>
      </c>
      <c r="D6999" t="s">
        <v>3090</v>
      </c>
      <c r="E6999" t="s">
        <v>3090</v>
      </c>
      <c r="F6999">
        <v>1</v>
      </c>
      <c r="G6999">
        <v>0</v>
      </c>
      <c r="H6999">
        <v>0</v>
      </c>
      <c r="I6999">
        <v>0</v>
      </c>
      <c r="K6999"/>
      <c r="N6999" t="s">
        <v>3091</v>
      </c>
      <c r="O6999" t="s">
        <v>3092</v>
      </c>
      <c r="P6999" t="s">
        <v>3095</v>
      </c>
      <c r="R6999" t="s">
        <v>3094</v>
      </c>
    </row>
    <row r="7000" spans="1:18" x14ac:dyDescent="0.25">
      <c r="A7000">
        <v>14</v>
      </c>
      <c r="B7000" t="s">
        <v>3089</v>
      </c>
      <c r="D7000" t="s">
        <v>3090</v>
      </c>
      <c r="F7000">
        <v>1</v>
      </c>
      <c r="G7000">
        <v>0</v>
      </c>
      <c r="H7000">
        <v>0</v>
      </c>
      <c r="I7000">
        <v>0</v>
      </c>
      <c r="K7000"/>
      <c r="N7000" t="s">
        <v>3091</v>
      </c>
      <c r="O7000" t="s">
        <v>3092</v>
      </c>
      <c r="P7000" t="s">
        <v>3093</v>
      </c>
      <c r="R7000" t="s">
        <v>3094</v>
      </c>
    </row>
    <row r="7001" spans="1:18" x14ac:dyDescent="0.25">
      <c r="A7001">
        <v>140</v>
      </c>
      <c r="B7001" t="s">
        <v>3089</v>
      </c>
      <c r="D7001" t="s">
        <v>3090</v>
      </c>
      <c r="F7001">
        <v>1</v>
      </c>
      <c r="G7001">
        <v>0</v>
      </c>
      <c r="H7001">
        <v>0</v>
      </c>
      <c r="I7001">
        <v>0</v>
      </c>
      <c r="K7001"/>
      <c r="N7001" t="s">
        <v>3091</v>
      </c>
      <c r="O7001" t="s">
        <v>3092</v>
      </c>
      <c r="P7001" t="s">
        <v>3093</v>
      </c>
      <c r="R7001" t="s">
        <v>3094</v>
      </c>
    </row>
    <row r="7002" spans="1:18" x14ac:dyDescent="0.25">
      <c r="A7002">
        <v>141</v>
      </c>
      <c r="B7002" t="s">
        <v>3089</v>
      </c>
      <c r="D7002" t="s">
        <v>3090</v>
      </c>
      <c r="E7002" t="s">
        <v>3090</v>
      </c>
      <c r="F7002">
        <v>1</v>
      </c>
      <c r="G7002">
        <v>0</v>
      </c>
      <c r="H7002">
        <v>0</v>
      </c>
      <c r="I7002">
        <v>0</v>
      </c>
      <c r="K7002"/>
      <c r="N7002" t="s">
        <v>3091</v>
      </c>
      <c r="O7002" t="s">
        <v>3092</v>
      </c>
      <c r="P7002" t="s">
        <v>3095</v>
      </c>
      <c r="R7002" t="s">
        <v>3094</v>
      </c>
    </row>
    <row r="7003" spans="1:18" x14ac:dyDescent="0.25">
      <c r="A7003">
        <v>142</v>
      </c>
      <c r="B7003" t="s">
        <v>3089</v>
      </c>
      <c r="D7003" t="s">
        <v>3090</v>
      </c>
      <c r="F7003">
        <v>1</v>
      </c>
      <c r="G7003">
        <v>0</v>
      </c>
      <c r="H7003">
        <v>0</v>
      </c>
      <c r="I7003">
        <v>0</v>
      </c>
      <c r="K7003"/>
      <c r="N7003" t="s">
        <v>3091</v>
      </c>
      <c r="O7003" t="s">
        <v>3092</v>
      </c>
      <c r="P7003" t="s">
        <v>3093</v>
      </c>
      <c r="R7003" t="s">
        <v>3094</v>
      </c>
    </row>
    <row r="7004" spans="1:18" x14ac:dyDescent="0.25">
      <c r="A7004">
        <v>143</v>
      </c>
      <c r="B7004" t="s">
        <v>3089</v>
      </c>
      <c r="D7004" t="s">
        <v>3090</v>
      </c>
      <c r="F7004">
        <v>1</v>
      </c>
      <c r="G7004">
        <v>0</v>
      </c>
      <c r="H7004">
        <v>0</v>
      </c>
      <c r="I7004">
        <v>0</v>
      </c>
      <c r="K7004"/>
      <c r="N7004" t="s">
        <v>3091</v>
      </c>
      <c r="O7004" t="s">
        <v>3092</v>
      </c>
      <c r="P7004" t="s">
        <v>3093</v>
      </c>
      <c r="R7004" t="s">
        <v>3094</v>
      </c>
    </row>
    <row r="7005" spans="1:18" x14ac:dyDescent="0.25">
      <c r="A7005">
        <v>144</v>
      </c>
      <c r="B7005" t="s">
        <v>3089</v>
      </c>
      <c r="D7005" t="s">
        <v>3090</v>
      </c>
      <c r="F7005">
        <v>1</v>
      </c>
      <c r="G7005">
        <v>0</v>
      </c>
      <c r="H7005">
        <v>0</v>
      </c>
      <c r="I7005">
        <v>0</v>
      </c>
      <c r="K7005"/>
      <c r="N7005" t="s">
        <v>3091</v>
      </c>
      <c r="O7005" t="s">
        <v>3092</v>
      </c>
      <c r="P7005" t="s">
        <v>3093</v>
      </c>
      <c r="R7005" t="s">
        <v>3094</v>
      </c>
    </row>
    <row r="7006" spans="1:18" x14ac:dyDescent="0.25">
      <c r="A7006">
        <v>145</v>
      </c>
      <c r="B7006" t="s">
        <v>3089</v>
      </c>
      <c r="D7006" t="s">
        <v>3090</v>
      </c>
      <c r="F7006">
        <v>1</v>
      </c>
      <c r="G7006">
        <v>0</v>
      </c>
      <c r="H7006">
        <v>0</v>
      </c>
      <c r="I7006">
        <v>0</v>
      </c>
      <c r="K7006"/>
      <c r="N7006" t="s">
        <v>3091</v>
      </c>
      <c r="O7006" t="s">
        <v>3092</v>
      </c>
      <c r="P7006" t="s">
        <v>3093</v>
      </c>
      <c r="R7006" t="s">
        <v>3094</v>
      </c>
    </row>
    <row r="7007" spans="1:18" x14ac:dyDescent="0.25">
      <c r="A7007">
        <v>146</v>
      </c>
      <c r="B7007" t="s">
        <v>3089</v>
      </c>
      <c r="D7007" t="s">
        <v>3090</v>
      </c>
      <c r="E7007" t="s">
        <v>3090</v>
      </c>
      <c r="F7007">
        <v>1</v>
      </c>
      <c r="G7007">
        <v>0</v>
      </c>
      <c r="H7007">
        <v>0</v>
      </c>
      <c r="I7007">
        <v>0</v>
      </c>
      <c r="K7007"/>
      <c r="N7007" t="s">
        <v>3091</v>
      </c>
      <c r="O7007" t="s">
        <v>3092</v>
      </c>
      <c r="P7007" t="s">
        <v>3095</v>
      </c>
      <c r="R7007" t="s">
        <v>3094</v>
      </c>
    </row>
    <row r="7008" spans="1:18" x14ac:dyDescent="0.25">
      <c r="A7008">
        <v>147</v>
      </c>
      <c r="B7008" t="s">
        <v>3089</v>
      </c>
      <c r="D7008" t="s">
        <v>3090</v>
      </c>
      <c r="E7008" t="s">
        <v>3090</v>
      </c>
      <c r="F7008">
        <v>1</v>
      </c>
      <c r="G7008">
        <v>0</v>
      </c>
      <c r="H7008">
        <v>0</v>
      </c>
      <c r="I7008">
        <v>0</v>
      </c>
      <c r="K7008"/>
      <c r="N7008" t="s">
        <v>3091</v>
      </c>
      <c r="O7008" t="s">
        <v>3092</v>
      </c>
      <c r="P7008" t="s">
        <v>3095</v>
      </c>
      <c r="R7008" t="s">
        <v>3094</v>
      </c>
    </row>
    <row r="7009" spans="1:18" x14ac:dyDescent="0.25">
      <c r="A7009">
        <v>148</v>
      </c>
      <c r="B7009" t="s">
        <v>3089</v>
      </c>
      <c r="D7009" t="s">
        <v>3090</v>
      </c>
      <c r="E7009" t="s">
        <v>3090</v>
      </c>
      <c r="F7009">
        <v>1</v>
      </c>
      <c r="G7009">
        <v>0</v>
      </c>
      <c r="H7009">
        <v>0</v>
      </c>
      <c r="I7009">
        <v>0</v>
      </c>
      <c r="K7009"/>
      <c r="N7009" t="s">
        <v>3091</v>
      </c>
      <c r="O7009" t="s">
        <v>3092</v>
      </c>
      <c r="P7009" t="s">
        <v>3095</v>
      </c>
      <c r="R7009" t="s">
        <v>3094</v>
      </c>
    </row>
    <row r="7010" spans="1:18" x14ac:dyDescent="0.25">
      <c r="A7010">
        <v>149</v>
      </c>
      <c r="B7010" t="s">
        <v>3089</v>
      </c>
      <c r="D7010" t="s">
        <v>3090</v>
      </c>
      <c r="E7010" t="s">
        <v>3090</v>
      </c>
      <c r="F7010">
        <v>1</v>
      </c>
      <c r="G7010">
        <v>0</v>
      </c>
      <c r="H7010">
        <v>0</v>
      </c>
      <c r="I7010">
        <v>0</v>
      </c>
      <c r="K7010"/>
      <c r="N7010" t="s">
        <v>3091</v>
      </c>
      <c r="O7010" t="s">
        <v>3092</v>
      </c>
      <c r="P7010" t="s">
        <v>3095</v>
      </c>
      <c r="R7010" t="s">
        <v>3094</v>
      </c>
    </row>
    <row r="7011" spans="1:18" x14ac:dyDescent="0.25">
      <c r="A7011">
        <v>150</v>
      </c>
      <c r="B7011" t="s">
        <v>3089</v>
      </c>
      <c r="D7011" t="s">
        <v>3090</v>
      </c>
      <c r="F7011">
        <v>1</v>
      </c>
      <c r="G7011">
        <v>0</v>
      </c>
      <c r="H7011">
        <v>0</v>
      </c>
      <c r="I7011">
        <v>0</v>
      </c>
      <c r="K7011"/>
      <c r="N7011" t="s">
        <v>3091</v>
      </c>
      <c r="O7011" t="s">
        <v>3092</v>
      </c>
      <c r="P7011" t="s">
        <v>3093</v>
      </c>
      <c r="R7011" t="s">
        <v>3094</v>
      </c>
    </row>
    <row r="7012" spans="1:18" x14ac:dyDescent="0.25">
      <c r="A7012">
        <v>151</v>
      </c>
      <c r="B7012" t="s">
        <v>3089</v>
      </c>
      <c r="D7012" t="s">
        <v>3090</v>
      </c>
      <c r="E7012" t="s">
        <v>3090</v>
      </c>
      <c r="F7012">
        <v>1</v>
      </c>
      <c r="G7012">
        <v>0</v>
      </c>
      <c r="H7012">
        <v>0</v>
      </c>
      <c r="I7012">
        <v>0</v>
      </c>
      <c r="K7012"/>
      <c r="N7012" t="s">
        <v>3091</v>
      </c>
      <c r="O7012" t="s">
        <v>3092</v>
      </c>
      <c r="P7012" t="s">
        <v>3095</v>
      </c>
      <c r="R7012" t="s">
        <v>3094</v>
      </c>
    </row>
    <row r="7013" spans="1:18" x14ac:dyDescent="0.25">
      <c r="A7013">
        <v>152</v>
      </c>
      <c r="B7013" t="s">
        <v>3089</v>
      </c>
      <c r="D7013" t="s">
        <v>3090</v>
      </c>
      <c r="E7013" t="s">
        <v>3090</v>
      </c>
      <c r="F7013">
        <v>1</v>
      </c>
      <c r="G7013">
        <v>0</v>
      </c>
      <c r="H7013">
        <v>0</v>
      </c>
      <c r="I7013">
        <v>0</v>
      </c>
      <c r="K7013"/>
      <c r="N7013" t="s">
        <v>3091</v>
      </c>
      <c r="O7013" t="s">
        <v>3092</v>
      </c>
      <c r="P7013" t="s">
        <v>3095</v>
      </c>
      <c r="R7013" t="s">
        <v>3094</v>
      </c>
    </row>
    <row r="7014" spans="1:18" x14ac:dyDescent="0.25">
      <c r="A7014">
        <v>153</v>
      </c>
      <c r="B7014" t="s">
        <v>3089</v>
      </c>
      <c r="D7014" t="s">
        <v>3090</v>
      </c>
      <c r="F7014">
        <v>1</v>
      </c>
      <c r="G7014">
        <v>0</v>
      </c>
      <c r="H7014">
        <v>0</v>
      </c>
      <c r="I7014">
        <v>0</v>
      </c>
      <c r="K7014"/>
      <c r="N7014" t="s">
        <v>3091</v>
      </c>
      <c r="O7014" t="s">
        <v>3092</v>
      </c>
      <c r="P7014" t="s">
        <v>3093</v>
      </c>
      <c r="R7014" t="s">
        <v>3094</v>
      </c>
    </row>
    <row r="7015" spans="1:18" x14ac:dyDescent="0.25">
      <c r="A7015">
        <v>154</v>
      </c>
      <c r="B7015" t="s">
        <v>3089</v>
      </c>
      <c r="D7015" t="s">
        <v>3090</v>
      </c>
      <c r="E7015" t="s">
        <v>3090</v>
      </c>
      <c r="F7015">
        <v>1</v>
      </c>
      <c r="G7015">
        <v>0</v>
      </c>
      <c r="H7015">
        <v>0</v>
      </c>
      <c r="I7015">
        <v>0</v>
      </c>
      <c r="K7015"/>
      <c r="N7015" t="s">
        <v>3091</v>
      </c>
      <c r="O7015" t="s">
        <v>3092</v>
      </c>
      <c r="P7015" t="s">
        <v>3095</v>
      </c>
      <c r="R7015" t="s">
        <v>3094</v>
      </c>
    </row>
    <row r="7016" spans="1:18" x14ac:dyDescent="0.25">
      <c r="A7016">
        <v>155</v>
      </c>
      <c r="B7016" t="s">
        <v>3089</v>
      </c>
      <c r="D7016" t="s">
        <v>3090</v>
      </c>
      <c r="F7016">
        <v>1</v>
      </c>
      <c r="G7016">
        <v>0</v>
      </c>
      <c r="H7016">
        <v>0</v>
      </c>
      <c r="I7016">
        <v>0</v>
      </c>
      <c r="K7016"/>
      <c r="N7016" t="s">
        <v>3091</v>
      </c>
      <c r="O7016" t="s">
        <v>3092</v>
      </c>
      <c r="P7016" t="s">
        <v>3093</v>
      </c>
      <c r="R7016" t="s">
        <v>3094</v>
      </c>
    </row>
    <row r="7017" spans="1:18" x14ac:dyDescent="0.25">
      <c r="A7017">
        <v>156</v>
      </c>
      <c r="B7017" t="s">
        <v>3089</v>
      </c>
      <c r="D7017" t="s">
        <v>3090</v>
      </c>
      <c r="E7017" t="s">
        <v>3090</v>
      </c>
      <c r="F7017">
        <v>1</v>
      </c>
      <c r="G7017">
        <v>0</v>
      </c>
      <c r="H7017">
        <v>0</v>
      </c>
      <c r="I7017">
        <v>0</v>
      </c>
      <c r="K7017"/>
      <c r="N7017" t="s">
        <v>3091</v>
      </c>
      <c r="O7017" t="s">
        <v>3092</v>
      </c>
      <c r="P7017" t="s">
        <v>3095</v>
      </c>
      <c r="R7017" t="s">
        <v>3094</v>
      </c>
    </row>
    <row r="7018" spans="1:18" x14ac:dyDescent="0.25">
      <c r="A7018">
        <v>157</v>
      </c>
      <c r="B7018" t="s">
        <v>3089</v>
      </c>
      <c r="D7018" t="s">
        <v>3090</v>
      </c>
      <c r="F7018">
        <v>1</v>
      </c>
      <c r="G7018">
        <v>0</v>
      </c>
      <c r="H7018">
        <v>0</v>
      </c>
      <c r="I7018">
        <v>0</v>
      </c>
      <c r="K7018"/>
      <c r="N7018" t="s">
        <v>3091</v>
      </c>
      <c r="O7018" t="s">
        <v>3092</v>
      </c>
      <c r="P7018" t="s">
        <v>3093</v>
      </c>
      <c r="R7018" t="s">
        <v>3094</v>
      </c>
    </row>
    <row r="7019" spans="1:18" x14ac:dyDescent="0.25">
      <c r="A7019">
        <v>158</v>
      </c>
      <c r="B7019" t="s">
        <v>3089</v>
      </c>
      <c r="D7019" t="s">
        <v>3090</v>
      </c>
      <c r="E7019" t="s">
        <v>3090</v>
      </c>
      <c r="F7019">
        <v>1</v>
      </c>
      <c r="G7019">
        <v>0</v>
      </c>
      <c r="H7019">
        <v>0</v>
      </c>
      <c r="I7019">
        <v>0</v>
      </c>
      <c r="K7019"/>
      <c r="N7019" t="s">
        <v>3091</v>
      </c>
      <c r="O7019" t="s">
        <v>3092</v>
      </c>
      <c r="P7019" t="s">
        <v>3095</v>
      </c>
      <c r="R7019" t="s">
        <v>3094</v>
      </c>
    </row>
    <row r="7020" spans="1:18" x14ac:dyDescent="0.25">
      <c r="A7020">
        <v>159</v>
      </c>
      <c r="B7020" t="s">
        <v>3089</v>
      </c>
      <c r="D7020" t="s">
        <v>3090</v>
      </c>
      <c r="F7020">
        <v>1</v>
      </c>
      <c r="G7020">
        <v>0</v>
      </c>
      <c r="H7020">
        <v>0</v>
      </c>
      <c r="I7020">
        <v>0</v>
      </c>
      <c r="K7020"/>
      <c r="N7020" t="s">
        <v>3091</v>
      </c>
      <c r="O7020" t="s">
        <v>3092</v>
      </c>
      <c r="P7020" t="s">
        <v>3093</v>
      </c>
      <c r="R7020" t="s">
        <v>3094</v>
      </c>
    </row>
    <row r="7021" spans="1:18" x14ac:dyDescent="0.25">
      <c r="A7021">
        <v>160</v>
      </c>
      <c r="B7021" t="s">
        <v>3089</v>
      </c>
      <c r="D7021" t="s">
        <v>3090</v>
      </c>
      <c r="F7021">
        <v>1</v>
      </c>
      <c r="G7021">
        <v>0</v>
      </c>
      <c r="H7021">
        <v>0</v>
      </c>
      <c r="I7021">
        <v>0</v>
      </c>
      <c r="K7021"/>
      <c r="N7021" t="s">
        <v>3091</v>
      </c>
      <c r="O7021" t="s">
        <v>3092</v>
      </c>
      <c r="P7021" t="s">
        <v>3093</v>
      </c>
      <c r="R7021" t="s">
        <v>3094</v>
      </c>
    </row>
    <row r="7022" spans="1:18" x14ac:dyDescent="0.25">
      <c r="A7022">
        <v>161</v>
      </c>
      <c r="B7022" t="s">
        <v>3089</v>
      </c>
      <c r="D7022" t="s">
        <v>3090</v>
      </c>
      <c r="F7022">
        <v>1</v>
      </c>
      <c r="G7022">
        <v>0</v>
      </c>
      <c r="H7022">
        <v>0</v>
      </c>
      <c r="I7022">
        <v>0</v>
      </c>
      <c r="K7022"/>
      <c r="N7022" t="s">
        <v>3091</v>
      </c>
      <c r="O7022" t="s">
        <v>3092</v>
      </c>
      <c r="P7022" t="s">
        <v>3093</v>
      </c>
      <c r="R7022" t="s">
        <v>3094</v>
      </c>
    </row>
    <row r="7023" spans="1:18" x14ac:dyDescent="0.25">
      <c r="A7023">
        <v>162</v>
      </c>
      <c r="B7023" t="s">
        <v>3089</v>
      </c>
      <c r="D7023" t="s">
        <v>3090</v>
      </c>
      <c r="E7023" t="s">
        <v>3090</v>
      </c>
      <c r="F7023">
        <v>1</v>
      </c>
      <c r="G7023">
        <v>0</v>
      </c>
      <c r="H7023">
        <v>0</v>
      </c>
      <c r="I7023">
        <v>0</v>
      </c>
      <c r="K7023"/>
      <c r="N7023" t="s">
        <v>3091</v>
      </c>
      <c r="O7023" t="s">
        <v>3092</v>
      </c>
      <c r="P7023" t="s">
        <v>3095</v>
      </c>
      <c r="R7023" t="s">
        <v>3094</v>
      </c>
    </row>
    <row r="7024" spans="1:18" x14ac:dyDescent="0.25">
      <c r="A7024">
        <v>163</v>
      </c>
      <c r="B7024" t="s">
        <v>3089</v>
      </c>
      <c r="D7024" t="s">
        <v>3090</v>
      </c>
      <c r="F7024">
        <v>1</v>
      </c>
      <c r="G7024">
        <v>0</v>
      </c>
      <c r="H7024">
        <v>0</v>
      </c>
      <c r="I7024">
        <v>0</v>
      </c>
      <c r="K7024"/>
      <c r="N7024" t="s">
        <v>3091</v>
      </c>
      <c r="O7024" t="s">
        <v>3092</v>
      </c>
      <c r="P7024" t="s">
        <v>3093</v>
      </c>
      <c r="R7024" t="s">
        <v>3094</v>
      </c>
    </row>
    <row r="7025" spans="1:18" x14ac:dyDescent="0.25">
      <c r="A7025">
        <v>164</v>
      </c>
      <c r="B7025" t="s">
        <v>3089</v>
      </c>
      <c r="D7025" t="s">
        <v>3090</v>
      </c>
      <c r="F7025">
        <v>1</v>
      </c>
      <c r="G7025">
        <v>0</v>
      </c>
      <c r="H7025">
        <v>0</v>
      </c>
      <c r="I7025">
        <v>0</v>
      </c>
      <c r="K7025"/>
      <c r="N7025" t="s">
        <v>3091</v>
      </c>
      <c r="O7025" t="s">
        <v>3092</v>
      </c>
      <c r="P7025" t="s">
        <v>3093</v>
      </c>
      <c r="R7025" t="s">
        <v>3094</v>
      </c>
    </row>
    <row r="7026" spans="1:18" x14ac:dyDescent="0.25">
      <c r="A7026">
        <v>165</v>
      </c>
      <c r="B7026" t="s">
        <v>3089</v>
      </c>
      <c r="D7026" t="s">
        <v>3090</v>
      </c>
      <c r="F7026">
        <v>1</v>
      </c>
      <c r="G7026">
        <v>0</v>
      </c>
      <c r="H7026">
        <v>0</v>
      </c>
      <c r="I7026">
        <v>0</v>
      </c>
      <c r="K7026"/>
      <c r="N7026" t="s">
        <v>3091</v>
      </c>
      <c r="O7026" t="s">
        <v>3092</v>
      </c>
      <c r="P7026" t="s">
        <v>3093</v>
      </c>
      <c r="R7026" t="s">
        <v>3094</v>
      </c>
    </row>
    <row r="7027" spans="1:18" x14ac:dyDescent="0.25">
      <c r="A7027">
        <v>166</v>
      </c>
      <c r="B7027" t="s">
        <v>3089</v>
      </c>
      <c r="D7027" t="s">
        <v>3090</v>
      </c>
      <c r="F7027">
        <v>1</v>
      </c>
      <c r="G7027">
        <v>0</v>
      </c>
      <c r="H7027">
        <v>0</v>
      </c>
      <c r="I7027">
        <v>0</v>
      </c>
      <c r="K7027"/>
      <c r="N7027" t="s">
        <v>3091</v>
      </c>
      <c r="O7027" t="s">
        <v>3092</v>
      </c>
      <c r="P7027" t="s">
        <v>3093</v>
      </c>
      <c r="R7027" t="s">
        <v>3094</v>
      </c>
    </row>
    <row r="7028" spans="1:18" x14ac:dyDescent="0.25">
      <c r="A7028">
        <v>167</v>
      </c>
      <c r="B7028" t="s">
        <v>3089</v>
      </c>
      <c r="D7028" t="s">
        <v>3090</v>
      </c>
      <c r="F7028">
        <v>1</v>
      </c>
      <c r="G7028">
        <v>0</v>
      </c>
      <c r="H7028">
        <v>0</v>
      </c>
      <c r="I7028">
        <v>0</v>
      </c>
      <c r="K7028"/>
      <c r="N7028" t="s">
        <v>3091</v>
      </c>
      <c r="O7028" t="s">
        <v>3092</v>
      </c>
      <c r="P7028" t="s">
        <v>3093</v>
      </c>
      <c r="R7028" t="s">
        <v>3094</v>
      </c>
    </row>
    <row r="7029" spans="1:18" x14ac:dyDescent="0.25">
      <c r="A7029">
        <v>168</v>
      </c>
      <c r="B7029" t="s">
        <v>3089</v>
      </c>
      <c r="D7029" t="s">
        <v>3090</v>
      </c>
      <c r="E7029" t="s">
        <v>3090</v>
      </c>
      <c r="F7029">
        <v>1</v>
      </c>
      <c r="G7029">
        <v>0</v>
      </c>
      <c r="H7029">
        <v>0</v>
      </c>
      <c r="I7029">
        <v>0</v>
      </c>
      <c r="K7029"/>
      <c r="N7029" t="s">
        <v>3091</v>
      </c>
      <c r="O7029" t="s">
        <v>3092</v>
      </c>
      <c r="P7029" t="s">
        <v>3095</v>
      </c>
      <c r="R7029" t="s">
        <v>3094</v>
      </c>
    </row>
    <row r="7030" spans="1:18" x14ac:dyDescent="0.25">
      <c r="A7030">
        <v>169</v>
      </c>
      <c r="B7030" t="s">
        <v>3089</v>
      </c>
      <c r="D7030" t="s">
        <v>3090</v>
      </c>
      <c r="E7030" t="s">
        <v>3090</v>
      </c>
      <c r="F7030">
        <v>1</v>
      </c>
      <c r="G7030">
        <v>0</v>
      </c>
      <c r="H7030">
        <v>0</v>
      </c>
      <c r="I7030">
        <v>0</v>
      </c>
      <c r="K7030"/>
      <c r="N7030" t="s">
        <v>3091</v>
      </c>
      <c r="O7030" t="s">
        <v>3092</v>
      </c>
      <c r="P7030" t="s">
        <v>3095</v>
      </c>
      <c r="R7030" t="s">
        <v>3094</v>
      </c>
    </row>
    <row r="7031" spans="1:18" x14ac:dyDescent="0.25">
      <c r="A7031">
        <v>17</v>
      </c>
      <c r="B7031" t="s">
        <v>3089</v>
      </c>
      <c r="D7031" t="s">
        <v>3090</v>
      </c>
      <c r="F7031">
        <v>1</v>
      </c>
      <c r="G7031">
        <v>0</v>
      </c>
      <c r="H7031">
        <v>0</v>
      </c>
      <c r="I7031">
        <v>0</v>
      </c>
      <c r="K7031"/>
      <c r="N7031" t="s">
        <v>3091</v>
      </c>
      <c r="O7031" t="s">
        <v>3092</v>
      </c>
      <c r="P7031" t="s">
        <v>3093</v>
      </c>
      <c r="R7031" t="s">
        <v>3094</v>
      </c>
    </row>
    <row r="7032" spans="1:18" x14ac:dyDescent="0.25">
      <c r="A7032">
        <v>170</v>
      </c>
      <c r="B7032" t="s">
        <v>3089</v>
      </c>
      <c r="D7032" t="s">
        <v>3090</v>
      </c>
      <c r="E7032" t="s">
        <v>3090</v>
      </c>
      <c r="F7032">
        <v>1</v>
      </c>
      <c r="G7032">
        <v>0</v>
      </c>
      <c r="H7032">
        <v>0</v>
      </c>
      <c r="I7032">
        <v>0</v>
      </c>
      <c r="K7032"/>
      <c r="N7032" t="s">
        <v>3091</v>
      </c>
      <c r="O7032" t="s">
        <v>3092</v>
      </c>
      <c r="P7032" t="s">
        <v>3095</v>
      </c>
      <c r="R7032" t="s">
        <v>3094</v>
      </c>
    </row>
    <row r="7033" spans="1:18" x14ac:dyDescent="0.25">
      <c r="A7033">
        <v>171</v>
      </c>
      <c r="B7033" t="s">
        <v>3089</v>
      </c>
      <c r="D7033" t="s">
        <v>3090</v>
      </c>
      <c r="E7033" t="s">
        <v>3090</v>
      </c>
      <c r="F7033">
        <v>1</v>
      </c>
      <c r="G7033">
        <v>0</v>
      </c>
      <c r="H7033">
        <v>0</v>
      </c>
      <c r="I7033">
        <v>0</v>
      </c>
      <c r="K7033"/>
      <c r="N7033" t="s">
        <v>3091</v>
      </c>
      <c r="O7033" t="s">
        <v>3092</v>
      </c>
      <c r="P7033" t="s">
        <v>3095</v>
      </c>
      <c r="R7033" t="s">
        <v>3094</v>
      </c>
    </row>
    <row r="7034" spans="1:18" x14ac:dyDescent="0.25">
      <c r="A7034">
        <v>172</v>
      </c>
      <c r="B7034" t="s">
        <v>3089</v>
      </c>
      <c r="D7034" t="s">
        <v>3090</v>
      </c>
      <c r="E7034" t="s">
        <v>3090</v>
      </c>
      <c r="F7034">
        <v>1</v>
      </c>
      <c r="G7034">
        <v>0</v>
      </c>
      <c r="H7034">
        <v>0</v>
      </c>
      <c r="I7034">
        <v>0</v>
      </c>
      <c r="K7034"/>
      <c r="N7034" t="s">
        <v>3091</v>
      </c>
      <c r="O7034" t="s">
        <v>3092</v>
      </c>
      <c r="P7034" t="s">
        <v>3095</v>
      </c>
      <c r="R7034" t="s">
        <v>3094</v>
      </c>
    </row>
    <row r="7035" spans="1:18" x14ac:dyDescent="0.25">
      <c r="A7035">
        <v>173</v>
      </c>
      <c r="B7035" t="s">
        <v>3089</v>
      </c>
      <c r="D7035" t="s">
        <v>3090</v>
      </c>
      <c r="E7035" t="s">
        <v>3090</v>
      </c>
      <c r="F7035">
        <v>1</v>
      </c>
      <c r="G7035">
        <v>0</v>
      </c>
      <c r="H7035">
        <v>0</v>
      </c>
      <c r="I7035">
        <v>0</v>
      </c>
      <c r="K7035"/>
      <c r="N7035" t="s">
        <v>3091</v>
      </c>
      <c r="O7035" t="s">
        <v>3092</v>
      </c>
      <c r="P7035" t="s">
        <v>3095</v>
      </c>
      <c r="R7035" t="s">
        <v>3094</v>
      </c>
    </row>
    <row r="7036" spans="1:18" x14ac:dyDescent="0.25">
      <c r="A7036">
        <v>174</v>
      </c>
      <c r="B7036" t="s">
        <v>3089</v>
      </c>
      <c r="D7036" t="s">
        <v>3090</v>
      </c>
      <c r="E7036" t="s">
        <v>3090</v>
      </c>
      <c r="F7036">
        <v>1</v>
      </c>
      <c r="G7036">
        <v>0</v>
      </c>
      <c r="H7036">
        <v>0</v>
      </c>
      <c r="I7036">
        <v>0</v>
      </c>
      <c r="K7036"/>
      <c r="N7036" t="s">
        <v>3091</v>
      </c>
      <c r="O7036" t="s">
        <v>3092</v>
      </c>
      <c r="P7036" t="s">
        <v>3095</v>
      </c>
      <c r="R7036" t="s">
        <v>3094</v>
      </c>
    </row>
    <row r="7037" spans="1:18" x14ac:dyDescent="0.25">
      <c r="A7037">
        <v>175</v>
      </c>
      <c r="B7037" t="s">
        <v>3089</v>
      </c>
      <c r="D7037" t="s">
        <v>3090</v>
      </c>
      <c r="E7037" t="s">
        <v>3090</v>
      </c>
      <c r="F7037">
        <v>1</v>
      </c>
      <c r="G7037">
        <v>0</v>
      </c>
      <c r="H7037">
        <v>0</v>
      </c>
      <c r="I7037">
        <v>0</v>
      </c>
      <c r="K7037"/>
      <c r="N7037" t="s">
        <v>3091</v>
      </c>
      <c r="O7037" t="s">
        <v>3092</v>
      </c>
      <c r="P7037" t="s">
        <v>3095</v>
      </c>
      <c r="R7037" t="s">
        <v>3094</v>
      </c>
    </row>
    <row r="7038" spans="1:18" x14ac:dyDescent="0.25">
      <c r="A7038">
        <v>176</v>
      </c>
      <c r="B7038" t="s">
        <v>3089</v>
      </c>
      <c r="D7038" t="s">
        <v>3090</v>
      </c>
      <c r="E7038" t="s">
        <v>3090</v>
      </c>
      <c r="F7038">
        <v>1</v>
      </c>
      <c r="G7038">
        <v>0</v>
      </c>
      <c r="H7038">
        <v>0</v>
      </c>
      <c r="I7038">
        <v>0</v>
      </c>
      <c r="K7038"/>
      <c r="N7038" t="s">
        <v>3091</v>
      </c>
      <c r="O7038" t="s">
        <v>3092</v>
      </c>
      <c r="P7038" t="s">
        <v>3095</v>
      </c>
      <c r="R7038" t="s">
        <v>3094</v>
      </c>
    </row>
    <row r="7039" spans="1:18" x14ac:dyDescent="0.25">
      <c r="A7039">
        <v>177</v>
      </c>
      <c r="B7039" t="s">
        <v>3089</v>
      </c>
      <c r="D7039" t="s">
        <v>3090</v>
      </c>
      <c r="E7039" t="s">
        <v>3090</v>
      </c>
      <c r="F7039">
        <v>1</v>
      </c>
      <c r="G7039">
        <v>0</v>
      </c>
      <c r="H7039">
        <v>0</v>
      </c>
      <c r="I7039">
        <v>0</v>
      </c>
      <c r="K7039"/>
      <c r="N7039" t="s">
        <v>3091</v>
      </c>
      <c r="O7039" t="s">
        <v>3092</v>
      </c>
      <c r="P7039" t="s">
        <v>3095</v>
      </c>
      <c r="R7039" t="s">
        <v>3094</v>
      </c>
    </row>
    <row r="7040" spans="1:18" x14ac:dyDescent="0.25">
      <c r="A7040">
        <v>178</v>
      </c>
      <c r="B7040" t="s">
        <v>3089</v>
      </c>
      <c r="D7040" t="s">
        <v>3090</v>
      </c>
      <c r="E7040" t="s">
        <v>3090</v>
      </c>
      <c r="F7040">
        <v>1</v>
      </c>
      <c r="G7040">
        <v>0</v>
      </c>
      <c r="H7040">
        <v>0</v>
      </c>
      <c r="I7040">
        <v>0</v>
      </c>
      <c r="K7040"/>
      <c r="N7040" t="s">
        <v>3091</v>
      </c>
      <c r="O7040" t="s">
        <v>3092</v>
      </c>
      <c r="P7040" t="s">
        <v>3095</v>
      </c>
      <c r="R7040" t="s">
        <v>3094</v>
      </c>
    </row>
    <row r="7041" spans="1:18" x14ac:dyDescent="0.25">
      <c r="A7041">
        <v>179</v>
      </c>
      <c r="B7041" t="s">
        <v>3089</v>
      </c>
      <c r="D7041" t="s">
        <v>3090</v>
      </c>
      <c r="F7041">
        <v>1</v>
      </c>
      <c r="G7041">
        <v>0</v>
      </c>
      <c r="H7041">
        <v>0</v>
      </c>
      <c r="I7041">
        <v>0</v>
      </c>
      <c r="K7041"/>
      <c r="N7041" t="s">
        <v>3091</v>
      </c>
      <c r="O7041" t="s">
        <v>3092</v>
      </c>
      <c r="P7041" t="s">
        <v>3093</v>
      </c>
      <c r="R7041" t="s">
        <v>3094</v>
      </c>
    </row>
    <row r="7042" spans="1:18" x14ac:dyDescent="0.25">
      <c r="A7042">
        <v>180</v>
      </c>
      <c r="B7042" t="s">
        <v>3089</v>
      </c>
      <c r="D7042" t="s">
        <v>3090</v>
      </c>
      <c r="E7042" t="s">
        <v>3090</v>
      </c>
      <c r="F7042">
        <v>1</v>
      </c>
      <c r="G7042">
        <v>0</v>
      </c>
      <c r="H7042">
        <v>0</v>
      </c>
      <c r="I7042">
        <v>0</v>
      </c>
      <c r="K7042"/>
      <c r="N7042" t="s">
        <v>3091</v>
      </c>
      <c r="O7042" t="s">
        <v>3092</v>
      </c>
      <c r="P7042" t="s">
        <v>3095</v>
      </c>
      <c r="R7042" t="s">
        <v>3094</v>
      </c>
    </row>
    <row r="7043" spans="1:18" x14ac:dyDescent="0.25">
      <c r="A7043">
        <v>181</v>
      </c>
      <c r="B7043" t="s">
        <v>3089</v>
      </c>
      <c r="D7043" t="s">
        <v>3090</v>
      </c>
      <c r="E7043" t="s">
        <v>3090</v>
      </c>
      <c r="F7043">
        <v>1</v>
      </c>
      <c r="G7043">
        <v>0</v>
      </c>
      <c r="H7043">
        <v>0</v>
      </c>
      <c r="I7043">
        <v>0</v>
      </c>
      <c r="K7043"/>
      <c r="N7043" t="s">
        <v>3091</v>
      </c>
      <c r="O7043" t="s">
        <v>3092</v>
      </c>
      <c r="P7043" t="s">
        <v>3095</v>
      </c>
      <c r="R7043" t="s">
        <v>3094</v>
      </c>
    </row>
    <row r="7044" spans="1:18" x14ac:dyDescent="0.25">
      <c r="A7044">
        <v>182</v>
      </c>
      <c r="B7044" t="s">
        <v>3089</v>
      </c>
      <c r="D7044" t="s">
        <v>3090</v>
      </c>
      <c r="E7044" t="s">
        <v>3090</v>
      </c>
      <c r="F7044">
        <v>1</v>
      </c>
      <c r="G7044">
        <v>0</v>
      </c>
      <c r="H7044">
        <v>0</v>
      </c>
      <c r="I7044">
        <v>0</v>
      </c>
      <c r="K7044"/>
      <c r="N7044" t="s">
        <v>3091</v>
      </c>
      <c r="O7044" t="s">
        <v>3092</v>
      </c>
      <c r="P7044" t="s">
        <v>3095</v>
      </c>
      <c r="R7044" t="s">
        <v>3094</v>
      </c>
    </row>
    <row r="7045" spans="1:18" x14ac:dyDescent="0.25">
      <c r="A7045">
        <v>183</v>
      </c>
      <c r="B7045" t="s">
        <v>3089</v>
      </c>
      <c r="D7045" t="s">
        <v>3090</v>
      </c>
      <c r="E7045" t="s">
        <v>3090</v>
      </c>
      <c r="F7045">
        <v>1</v>
      </c>
      <c r="G7045">
        <v>0</v>
      </c>
      <c r="H7045">
        <v>0</v>
      </c>
      <c r="I7045">
        <v>0</v>
      </c>
      <c r="K7045"/>
      <c r="N7045" t="s">
        <v>3091</v>
      </c>
      <c r="O7045" t="s">
        <v>3092</v>
      </c>
      <c r="P7045" t="s">
        <v>3095</v>
      </c>
      <c r="R7045" t="s">
        <v>3094</v>
      </c>
    </row>
    <row r="7046" spans="1:18" x14ac:dyDescent="0.25">
      <c r="A7046">
        <v>184</v>
      </c>
      <c r="B7046" t="s">
        <v>3089</v>
      </c>
      <c r="D7046" t="s">
        <v>3090</v>
      </c>
      <c r="E7046" t="s">
        <v>3090</v>
      </c>
      <c r="F7046">
        <v>1</v>
      </c>
      <c r="G7046">
        <v>0</v>
      </c>
      <c r="H7046">
        <v>0</v>
      </c>
      <c r="I7046">
        <v>0</v>
      </c>
      <c r="K7046"/>
      <c r="N7046" t="s">
        <v>3091</v>
      </c>
      <c r="O7046" t="s">
        <v>3092</v>
      </c>
      <c r="P7046" t="s">
        <v>3095</v>
      </c>
      <c r="R7046" t="s">
        <v>3094</v>
      </c>
    </row>
    <row r="7047" spans="1:18" x14ac:dyDescent="0.25">
      <c r="A7047">
        <v>185</v>
      </c>
      <c r="B7047" t="s">
        <v>3089</v>
      </c>
      <c r="D7047" t="s">
        <v>3090</v>
      </c>
      <c r="E7047" t="s">
        <v>3090</v>
      </c>
      <c r="F7047">
        <v>1</v>
      </c>
      <c r="G7047">
        <v>0</v>
      </c>
      <c r="H7047">
        <v>0</v>
      </c>
      <c r="I7047">
        <v>0</v>
      </c>
      <c r="K7047"/>
      <c r="N7047" t="s">
        <v>3091</v>
      </c>
      <c r="O7047" t="s">
        <v>3092</v>
      </c>
      <c r="P7047" t="s">
        <v>3095</v>
      </c>
      <c r="R7047" t="s">
        <v>3094</v>
      </c>
    </row>
    <row r="7048" spans="1:18" x14ac:dyDescent="0.25">
      <c r="A7048">
        <v>186</v>
      </c>
      <c r="B7048" t="s">
        <v>3089</v>
      </c>
      <c r="D7048" t="s">
        <v>3090</v>
      </c>
      <c r="E7048" t="s">
        <v>3090</v>
      </c>
      <c r="F7048">
        <v>1</v>
      </c>
      <c r="G7048">
        <v>0</v>
      </c>
      <c r="H7048">
        <v>0</v>
      </c>
      <c r="I7048">
        <v>0</v>
      </c>
      <c r="K7048"/>
      <c r="N7048" t="s">
        <v>3091</v>
      </c>
      <c r="O7048" t="s">
        <v>3092</v>
      </c>
      <c r="P7048" t="s">
        <v>3095</v>
      </c>
      <c r="R7048" t="s">
        <v>3094</v>
      </c>
    </row>
    <row r="7049" spans="1:18" x14ac:dyDescent="0.25">
      <c r="A7049">
        <v>187</v>
      </c>
      <c r="B7049" t="s">
        <v>3089</v>
      </c>
      <c r="D7049" t="s">
        <v>3090</v>
      </c>
      <c r="E7049" t="s">
        <v>3090</v>
      </c>
      <c r="F7049">
        <v>1</v>
      </c>
      <c r="G7049">
        <v>0</v>
      </c>
      <c r="H7049">
        <v>0</v>
      </c>
      <c r="I7049">
        <v>0</v>
      </c>
      <c r="K7049"/>
      <c r="N7049" t="s">
        <v>3091</v>
      </c>
      <c r="O7049" t="s">
        <v>3092</v>
      </c>
      <c r="P7049" t="s">
        <v>3095</v>
      </c>
      <c r="R7049" t="s">
        <v>3094</v>
      </c>
    </row>
    <row r="7050" spans="1:18" x14ac:dyDescent="0.25">
      <c r="A7050">
        <v>188</v>
      </c>
      <c r="B7050" t="s">
        <v>3089</v>
      </c>
      <c r="D7050" t="s">
        <v>3090</v>
      </c>
      <c r="E7050" t="s">
        <v>3090</v>
      </c>
      <c r="F7050">
        <v>1</v>
      </c>
      <c r="G7050">
        <v>0</v>
      </c>
      <c r="H7050">
        <v>0</v>
      </c>
      <c r="I7050">
        <v>0</v>
      </c>
      <c r="K7050"/>
      <c r="N7050" t="s">
        <v>3091</v>
      </c>
      <c r="O7050" t="s">
        <v>3092</v>
      </c>
      <c r="P7050" t="s">
        <v>3095</v>
      </c>
      <c r="R7050" t="s">
        <v>3094</v>
      </c>
    </row>
    <row r="7051" spans="1:18" x14ac:dyDescent="0.25">
      <c r="A7051">
        <v>189</v>
      </c>
      <c r="B7051" t="s">
        <v>3089</v>
      </c>
      <c r="D7051" t="s">
        <v>3090</v>
      </c>
      <c r="E7051" t="s">
        <v>3090</v>
      </c>
      <c r="F7051">
        <v>1</v>
      </c>
      <c r="G7051">
        <v>0</v>
      </c>
      <c r="H7051">
        <v>0</v>
      </c>
      <c r="I7051">
        <v>0</v>
      </c>
      <c r="K7051"/>
      <c r="N7051" t="s">
        <v>3091</v>
      </c>
      <c r="O7051" t="s">
        <v>3092</v>
      </c>
      <c r="P7051" t="s">
        <v>3095</v>
      </c>
      <c r="R7051" t="s">
        <v>3094</v>
      </c>
    </row>
    <row r="7052" spans="1:18" x14ac:dyDescent="0.25">
      <c r="A7052">
        <v>190</v>
      </c>
      <c r="B7052" t="s">
        <v>3089</v>
      </c>
      <c r="D7052" t="s">
        <v>3090</v>
      </c>
      <c r="E7052" t="s">
        <v>3090</v>
      </c>
      <c r="F7052">
        <v>1</v>
      </c>
      <c r="G7052">
        <v>0</v>
      </c>
      <c r="H7052">
        <v>0</v>
      </c>
      <c r="I7052">
        <v>0</v>
      </c>
      <c r="K7052"/>
      <c r="N7052" t="s">
        <v>3091</v>
      </c>
      <c r="O7052" t="s">
        <v>3092</v>
      </c>
      <c r="P7052" t="s">
        <v>3095</v>
      </c>
      <c r="R7052" t="s">
        <v>3094</v>
      </c>
    </row>
    <row r="7053" spans="1:18" x14ac:dyDescent="0.25">
      <c r="A7053">
        <v>191</v>
      </c>
      <c r="B7053" t="s">
        <v>3089</v>
      </c>
      <c r="D7053" t="s">
        <v>3090</v>
      </c>
      <c r="F7053">
        <v>1</v>
      </c>
      <c r="G7053">
        <v>0</v>
      </c>
      <c r="H7053">
        <v>0</v>
      </c>
      <c r="I7053">
        <v>0</v>
      </c>
      <c r="K7053"/>
      <c r="N7053" t="s">
        <v>3091</v>
      </c>
      <c r="O7053" t="s">
        <v>3092</v>
      </c>
      <c r="P7053" t="s">
        <v>3093</v>
      </c>
      <c r="R7053" t="s">
        <v>3094</v>
      </c>
    </row>
    <row r="7054" spans="1:18" x14ac:dyDescent="0.25">
      <c r="A7054">
        <v>192</v>
      </c>
      <c r="B7054" t="s">
        <v>3089</v>
      </c>
      <c r="D7054" t="s">
        <v>3090</v>
      </c>
      <c r="E7054" t="s">
        <v>3090</v>
      </c>
      <c r="F7054">
        <v>1</v>
      </c>
      <c r="G7054">
        <v>0</v>
      </c>
      <c r="H7054">
        <v>0</v>
      </c>
      <c r="I7054">
        <v>0</v>
      </c>
      <c r="K7054"/>
      <c r="N7054" t="s">
        <v>3091</v>
      </c>
      <c r="O7054" t="s">
        <v>3092</v>
      </c>
      <c r="P7054" t="s">
        <v>3095</v>
      </c>
      <c r="R7054" t="s">
        <v>3094</v>
      </c>
    </row>
    <row r="7055" spans="1:18" x14ac:dyDescent="0.25">
      <c r="A7055">
        <v>193</v>
      </c>
      <c r="B7055" t="s">
        <v>3089</v>
      </c>
      <c r="D7055" t="s">
        <v>3090</v>
      </c>
      <c r="E7055" t="s">
        <v>3090</v>
      </c>
      <c r="F7055">
        <v>1</v>
      </c>
      <c r="G7055">
        <v>0</v>
      </c>
      <c r="H7055">
        <v>0</v>
      </c>
      <c r="I7055">
        <v>0</v>
      </c>
      <c r="K7055"/>
      <c r="N7055" t="s">
        <v>3091</v>
      </c>
      <c r="O7055" t="s">
        <v>3092</v>
      </c>
      <c r="P7055" t="s">
        <v>3095</v>
      </c>
      <c r="R7055" t="s">
        <v>3094</v>
      </c>
    </row>
    <row r="7056" spans="1:18" x14ac:dyDescent="0.25">
      <c r="A7056">
        <v>194</v>
      </c>
      <c r="B7056" t="s">
        <v>3089</v>
      </c>
      <c r="D7056" t="s">
        <v>3090</v>
      </c>
      <c r="E7056" t="s">
        <v>3090</v>
      </c>
      <c r="F7056">
        <v>1</v>
      </c>
      <c r="G7056">
        <v>0</v>
      </c>
      <c r="H7056">
        <v>0</v>
      </c>
      <c r="I7056">
        <v>0</v>
      </c>
      <c r="K7056"/>
      <c r="N7056" t="s">
        <v>3091</v>
      </c>
      <c r="O7056" t="s">
        <v>3092</v>
      </c>
      <c r="P7056" t="s">
        <v>3095</v>
      </c>
      <c r="R7056" t="s">
        <v>3094</v>
      </c>
    </row>
    <row r="7057" spans="1:18" x14ac:dyDescent="0.25">
      <c r="A7057">
        <v>195</v>
      </c>
      <c r="B7057" t="s">
        <v>3089</v>
      </c>
      <c r="D7057" t="s">
        <v>3090</v>
      </c>
      <c r="E7057" t="s">
        <v>3090</v>
      </c>
      <c r="F7057">
        <v>1</v>
      </c>
      <c r="G7057">
        <v>0</v>
      </c>
      <c r="H7057">
        <v>0</v>
      </c>
      <c r="I7057">
        <v>0</v>
      </c>
      <c r="K7057"/>
      <c r="N7057" t="s">
        <v>3091</v>
      </c>
      <c r="O7057" t="s">
        <v>3092</v>
      </c>
      <c r="P7057" t="s">
        <v>3095</v>
      </c>
      <c r="R7057" t="s">
        <v>3094</v>
      </c>
    </row>
    <row r="7058" spans="1:18" x14ac:dyDescent="0.25">
      <c r="A7058">
        <v>196</v>
      </c>
      <c r="B7058" t="s">
        <v>3089</v>
      </c>
      <c r="D7058" t="s">
        <v>3090</v>
      </c>
      <c r="E7058" t="s">
        <v>3090</v>
      </c>
      <c r="F7058">
        <v>1</v>
      </c>
      <c r="G7058">
        <v>0</v>
      </c>
      <c r="H7058">
        <v>0</v>
      </c>
      <c r="I7058">
        <v>0</v>
      </c>
      <c r="K7058"/>
      <c r="N7058" t="s">
        <v>3091</v>
      </c>
      <c r="O7058" t="s">
        <v>3092</v>
      </c>
      <c r="P7058" t="s">
        <v>3095</v>
      </c>
      <c r="R7058" t="s">
        <v>3094</v>
      </c>
    </row>
    <row r="7059" spans="1:18" x14ac:dyDescent="0.25">
      <c r="A7059">
        <v>197</v>
      </c>
      <c r="B7059" t="s">
        <v>3089</v>
      </c>
      <c r="D7059" t="s">
        <v>3090</v>
      </c>
      <c r="E7059" t="s">
        <v>3090</v>
      </c>
      <c r="F7059">
        <v>1</v>
      </c>
      <c r="G7059">
        <v>0</v>
      </c>
      <c r="H7059">
        <v>0</v>
      </c>
      <c r="I7059">
        <v>0</v>
      </c>
      <c r="K7059"/>
      <c r="N7059" t="s">
        <v>3091</v>
      </c>
      <c r="O7059" t="s">
        <v>3092</v>
      </c>
      <c r="P7059" t="s">
        <v>3095</v>
      </c>
      <c r="R7059" t="s">
        <v>3094</v>
      </c>
    </row>
    <row r="7060" spans="1:18" x14ac:dyDescent="0.25">
      <c r="A7060">
        <v>198</v>
      </c>
      <c r="B7060" t="s">
        <v>3089</v>
      </c>
      <c r="D7060" t="s">
        <v>3090</v>
      </c>
      <c r="E7060" t="s">
        <v>3090</v>
      </c>
      <c r="F7060">
        <v>1</v>
      </c>
      <c r="G7060">
        <v>0</v>
      </c>
      <c r="H7060">
        <v>0</v>
      </c>
      <c r="I7060">
        <v>0</v>
      </c>
      <c r="K7060"/>
      <c r="N7060" t="s">
        <v>3091</v>
      </c>
      <c r="O7060" t="s">
        <v>3092</v>
      </c>
      <c r="P7060" t="s">
        <v>3095</v>
      </c>
      <c r="R7060" t="s">
        <v>3094</v>
      </c>
    </row>
    <row r="7061" spans="1:18" x14ac:dyDescent="0.25">
      <c r="A7061">
        <v>199</v>
      </c>
      <c r="B7061" t="s">
        <v>3089</v>
      </c>
      <c r="D7061" t="s">
        <v>3090</v>
      </c>
      <c r="E7061" t="s">
        <v>3090</v>
      </c>
      <c r="F7061">
        <v>1</v>
      </c>
      <c r="G7061">
        <v>0</v>
      </c>
      <c r="H7061">
        <v>0</v>
      </c>
      <c r="I7061">
        <v>0</v>
      </c>
      <c r="K7061"/>
      <c r="N7061" t="s">
        <v>3091</v>
      </c>
      <c r="O7061" t="s">
        <v>3092</v>
      </c>
      <c r="P7061" t="s">
        <v>3095</v>
      </c>
      <c r="R7061" t="s">
        <v>3094</v>
      </c>
    </row>
    <row r="7062" spans="1:18" x14ac:dyDescent="0.25">
      <c r="A7062">
        <v>200</v>
      </c>
      <c r="B7062" t="s">
        <v>3089</v>
      </c>
      <c r="D7062" t="s">
        <v>3090</v>
      </c>
      <c r="E7062" t="s">
        <v>3090</v>
      </c>
      <c r="F7062">
        <v>1</v>
      </c>
      <c r="G7062">
        <v>0</v>
      </c>
      <c r="H7062">
        <v>0</v>
      </c>
      <c r="I7062">
        <v>0</v>
      </c>
      <c r="K7062"/>
      <c r="N7062" t="s">
        <v>3091</v>
      </c>
      <c r="O7062" t="s">
        <v>3092</v>
      </c>
      <c r="P7062" t="s">
        <v>3095</v>
      </c>
      <c r="R7062" t="s">
        <v>3094</v>
      </c>
    </row>
    <row r="7063" spans="1:18" x14ac:dyDescent="0.25">
      <c r="A7063">
        <v>201</v>
      </c>
      <c r="B7063" t="s">
        <v>3089</v>
      </c>
      <c r="D7063" t="s">
        <v>3090</v>
      </c>
      <c r="E7063" t="s">
        <v>3090</v>
      </c>
      <c r="F7063">
        <v>1</v>
      </c>
      <c r="G7063">
        <v>0</v>
      </c>
      <c r="H7063">
        <v>0</v>
      </c>
      <c r="I7063">
        <v>0</v>
      </c>
      <c r="K7063"/>
      <c r="N7063" t="s">
        <v>3091</v>
      </c>
      <c r="O7063" t="s">
        <v>3092</v>
      </c>
      <c r="P7063" t="s">
        <v>3095</v>
      </c>
      <c r="R7063" t="s">
        <v>3094</v>
      </c>
    </row>
    <row r="7064" spans="1:18" x14ac:dyDescent="0.25">
      <c r="A7064">
        <v>202</v>
      </c>
      <c r="B7064" t="s">
        <v>3089</v>
      </c>
      <c r="D7064" t="s">
        <v>3090</v>
      </c>
      <c r="E7064" t="s">
        <v>3090</v>
      </c>
      <c r="F7064">
        <v>1</v>
      </c>
      <c r="G7064">
        <v>0</v>
      </c>
      <c r="H7064">
        <v>0</v>
      </c>
      <c r="I7064">
        <v>0</v>
      </c>
      <c r="K7064"/>
      <c r="N7064" t="s">
        <v>3091</v>
      </c>
      <c r="O7064" t="s">
        <v>3092</v>
      </c>
      <c r="P7064" t="s">
        <v>3095</v>
      </c>
      <c r="R7064" t="s">
        <v>3094</v>
      </c>
    </row>
    <row r="7065" spans="1:18" x14ac:dyDescent="0.25">
      <c r="A7065">
        <v>203</v>
      </c>
      <c r="B7065" t="s">
        <v>3089</v>
      </c>
      <c r="D7065" t="s">
        <v>3090</v>
      </c>
      <c r="F7065">
        <v>1</v>
      </c>
      <c r="G7065">
        <v>0</v>
      </c>
      <c r="H7065">
        <v>0</v>
      </c>
      <c r="I7065">
        <v>0</v>
      </c>
      <c r="K7065"/>
      <c r="N7065" t="s">
        <v>3091</v>
      </c>
      <c r="O7065" t="s">
        <v>3092</v>
      </c>
      <c r="P7065" t="s">
        <v>3093</v>
      </c>
      <c r="R7065" t="s">
        <v>3094</v>
      </c>
    </row>
    <row r="7066" spans="1:18" x14ac:dyDescent="0.25">
      <c r="A7066">
        <v>204</v>
      </c>
      <c r="B7066" t="s">
        <v>3089</v>
      </c>
      <c r="D7066" t="s">
        <v>3090</v>
      </c>
      <c r="E7066" t="s">
        <v>3090</v>
      </c>
      <c r="F7066">
        <v>1</v>
      </c>
      <c r="G7066">
        <v>0</v>
      </c>
      <c r="H7066">
        <v>0</v>
      </c>
      <c r="I7066">
        <v>0</v>
      </c>
      <c r="K7066"/>
      <c r="N7066" t="s">
        <v>3091</v>
      </c>
      <c r="O7066" t="s">
        <v>3092</v>
      </c>
      <c r="P7066" t="s">
        <v>3095</v>
      </c>
      <c r="R7066" t="s">
        <v>3094</v>
      </c>
    </row>
    <row r="7067" spans="1:18" x14ac:dyDescent="0.25">
      <c r="A7067">
        <v>205</v>
      </c>
      <c r="B7067" t="s">
        <v>3089</v>
      </c>
      <c r="D7067" t="s">
        <v>3090</v>
      </c>
      <c r="E7067" t="s">
        <v>3090</v>
      </c>
      <c r="F7067">
        <v>1</v>
      </c>
      <c r="G7067">
        <v>0</v>
      </c>
      <c r="H7067">
        <v>0</v>
      </c>
      <c r="I7067">
        <v>0</v>
      </c>
      <c r="K7067"/>
      <c r="N7067" t="s">
        <v>3091</v>
      </c>
      <c r="O7067" t="s">
        <v>3092</v>
      </c>
      <c r="P7067" t="s">
        <v>3095</v>
      </c>
      <c r="R7067" t="s">
        <v>3094</v>
      </c>
    </row>
    <row r="7068" spans="1:18" x14ac:dyDescent="0.25">
      <c r="A7068">
        <v>206</v>
      </c>
      <c r="B7068" t="s">
        <v>3089</v>
      </c>
      <c r="D7068" t="s">
        <v>3090</v>
      </c>
      <c r="E7068" t="s">
        <v>3090</v>
      </c>
      <c r="F7068">
        <v>1</v>
      </c>
      <c r="G7068">
        <v>0</v>
      </c>
      <c r="H7068">
        <v>0</v>
      </c>
      <c r="I7068">
        <v>0</v>
      </c>
      <c r="K7068"/>
      <c r="N7068" t="s">
        <v>3091</v>
      </c>
      <c r="O7068" t="s">
        <v>3092</v>
      </c>
      <c r="P7068" t="s">
        <v>3095</v>
      </c>
      <c r="R7068" t="s">
        <v>3094</v>
      </c>
    </row>
    <row r="7069" spans="1:18" x14ac:dyDescent="0.25">
      <c r="A7069">
        <v>207</v>
      </c>
      <c r="B7069" t="s">
        <v>3089</v>
      </c>
      <c r="D7069" t="s">
        <v>3090</v>
      </c>
      <c r="E7069" t="s">
        <v>3090</v>
      </c>
      <c r="F7069">
        <v>1</v>
      </c>
      <c r="G7069">
        <v>0</v>
      </c>
      <c r="H7069">
        <v>0</v>
      </c>
      <c r="I7069">
        <v>0</v>
      </c>
      <c r="K7069"/>
      <c r="N7069" t="s">
        <v>3091</v>
      </c>
      <c r="O7069" t="s">
        <v>3092</v>
      </c>
      <c r="P7069" t="s">
        <v>3095</v>
      </c>
      <c r="R7069" t="s">
        <v>3094</v>
      </c>
    </row>
    <row r="7070" spans="1:18" x14ac:dyDescent="0.25">
      <c r="A7070">
        <v>208</v>
      </c>
      <c r="B7070" t="s">
        <v>3089</v>
      </c>
      <c r="D7070" t="s">
        <v>3090</v>
      </c>
      <c r="E7070" t="s">
        <v>3090</v>
      </c>
      <c r="F7070">
        <v>1</v>
      </c>
      <c r="G7070">
        <v>0</v>
      </c>
      <c r="H7070">
        <v>0</v>
      </c>
      <c r="I7070">
        <v>0</v>
      </c>
      <c r="K7070"/>
      <c r="N7070" t="s">
        <v>3091</v>
      </c>
      <c r="O7070" t="s">
        <v>3092</v>
      </c>
      <c r="P7070" t="s">
        <v>3095</v>
      </c>
      <c r="R7070" t="s">
        <v>3094</v>
      </c>
    </row>
    <row r="7071" spans="1:18" x14ac:dyDescent="0.25">
      <c r="A7071">
        <v>209</v>
      </c>
      <c r="B7071" t="s">
        <v>3089</v>
      </c>
      <c r="D7071" t="s">
        <v>3090</v>
      </c>
      <c r="E7071" t="s">
        <v>3090</v>
      </c>
      <c r="F7071">
        <v>1</v>
      </c>
      <c r="G7071">
        <v>0</v>
      </c>
      <c r="H7071">
        <v>0</v>
      </c>
      <c r="I7071">
        <v>0</v>
      </c>
      <c r="K7071"/>
      <c r="N7071" t="s">
        <v>3091</v>
      </c>
      <c r="O7071" t="s">
        <v>3092</v>
      </c>
      <c r="P7071" t="s">
        <v>3095</v>
      </c>
      <c r="R7071" t="s">
        <v>3094</v>
      </c>
    </row>
    <row r="7072" spans="1:18" x14ac:dyDescent="0.25">
      <c r="A7072">
        <v>210</v>
      </c>
      <c r="B7072" t="s">
        <v>3089</v>
      </c>
      <c r="D7072" t="s">
        <v>3090</v>
      </c>
      <c r="E7072" t="s">
        <v>3090</v>
      </c>
      <c r="F7072">
        <v>1</v>
      </c>
      <c r="G7072">
        <v>0</v>
      </c>
      <c r="H7072">
        <v>0</v>
      </c>
      <c r="I7072">
        <v>0</v>
      </c>
      <c r="K7072"/>
      <c r="N7072" t="s">
        <v>3091</v>
      </c>
      <c r="O7072" t="s">
        <v>3092</v>
      </c>
      <c r="P7072" t="s">
        <v>3095</v>
      </c>
      <c r="R7072" t="s">
        <v>3094</v>
      </c>
    </row>
    <row r="7073" spans="1:18" x14ac:dyDescent="0.25">
      <c r="A7073">
        <v>211</v>
      </c>
      <c r="B7073" t="s">
        <v>3089</v>
      </c>
      <c r="D7073" t="s">
        <v>3090</v>
      </c>
      <c r="E7073" t="s">
        <v>3090</v>
      </c>
      <c r="F7073">
        <v>1</v>
      </c>
      <c r="G7073">
        <v>0</v>
      </c>
      <c r="H7073">
        <v>0</v>
      </c>
      <c r="I7073">
        <v>0</v>
      </c>
      <c r="K7073"/>
      <c r="N7073" t="s">
        <v>3091</v>
      </c>
      <c r="O7073" t="s">
        <v>3092</v>
      </c>
      <c r="P7073" t="s">
        <v>3095</v>
      </c>
      <c r="R7073" t="s">
        <v>3094</v>
      </c>
    </row>
    <row r="7074" spans="1:18" x14ac:dyDescent="0.25">
      <c r="A7074">
        <v>212</v>
      </c>
      <c r="B7074" t="s">
        <v>3089</v>
      </c>
      <c r="D7074" t="s">
        <v>3090</v>
      </c>
      <c r="E7074" t="s">
        <v>3090</v>
      </c>
      <c r="F7074">
        <v>1</v>
      </c>
      <c r="G7074">
        <v>0</v>
      </c>
      <c r="H7074">
        <v>0</v>
      </c>
      <c r="I7074">
        <v>0</v>
      </c>
      <c r="K7074"/>
      <c r="N7074" t="s">
        <v>3091</v>
      </c>
      <c r="O7074" t="s">
        <v>3092</v>
      </c>
      <c r="P7074" t="s">
        <v>3095</v>
      </c>
      <c r="R7074" t="s">
        <v>3094</v>
      </c>
    </row>
    <row r="7075" spans="1:18" x14ac:dyDescent="0.25">
      <c r="A7075">
        <v>213</v>
      </c>
      <c r="B7075" t="s">
        <v>3089</v>
      </c>
      <c r="D7075" t="s">
        <v>3090</v>
      </c>
      <c r="E7075" t="s">
        <v>3090</v>
      </c>
      <c r="F7075">
        <v>1</v>
      </c>
      <c r="G7075">
        <v>0</v>
      </c>
      <c r="H7075">
        <v>0</v>
      </c>
      <c r="I7075">
        <v>0</v>
      </c>
      <c r="K7075"/>
      <c r="N7075" t="s">
        <v>3091</v>
      </c>
      <c r="O7075" t="s">
        <v>3092</v>
      </c>
      <c r="P7075" t="s">
        <v>3095</v>
      </c>
      <c r="R7075" t="s">
        <v>3094</v>
      </c>
    </row>
    <row r="7076" spans="1:18" x14ac:dyDescent="0.25">
      <c r="A7076">
        <v>214</v>
      </c>
      <c r="B7076" t="s">
        <v>3089</v>
      </c>
      <c r="D7076" t="s">
        <v>3090</v>
      </c>
      <c r="E7076" t="s">
        <v>3090</v>
      </c>
      <c r="F7076">
        <v>1</v>
      </c>
      <c r="G7076">
        <v>0</v>
      </c>
      <c r="H7076">
        <v>0</v>
      </c>
      <c r="I7076">
        <v>0</v>
      </c>
      <c r="K7076"/>
      <c r="N7076" t="s">
        <v>3091</v>
      </c>
      <c r="O7076" t="s">
        <v>3092</v>
      </c>
      <c r="P7076" t="s">
        <v>3095</v>
      </c>
      <c r="R7076" t="s">
        <v>3094</v>
      </c>
    </row>
    <row r="7077" spans="1:18" x14ac:dyDescent="0.25">
      <c r="A7077">
        <v>215</v>
      </c>
      <c r="B7077" t="s">
        <v>3089</v>
      </c>
      <c r="D7077" t="s">
        <v>3090</v>
      </c>
      <c r="F7077">
        <v>1</v>
      </c>
      <c r="G7077">
        <v>0</v>
      </c>
      <c r="H7077">
        <v>0</v>
      </c>
      <c r="I7077">
        <v>0</v>
      </c>
      <c r="K7077"/>
      <c r="N7077" t="s">
        <v>3091</v>
      </c>
      <c r="O7077" t="s">
        <v>3092</v>
      </c>
      <c r="P7077" t="s">
        <v>3093</v>
      </c>
      <c r="R7077" t="s">
        <v>3094</v>
      </c>
    </row>
    <row r="7078" spans="1:18" x14ac:dyDescent="0.25">
      <c r="A7078">
        <v>216</v>
      </c>
      <c r="B7078" t="s">
        <v>3089</v>
      </c>
      <c r="D7078" t="s">
        <v>3090</v>
      </c>
      <c r="E7078" t="s">
        <v>3090</v>
      </c>
      <c r="F7078">
        <v>1</v>
      </c>
      <c r="G7078">
        <v>0</v>
      </c>
      <c r="H7078">
        <v>0</v>
      </c>
      <c r="I7078">
        <v>0</v>
      </c>
      <c r="K7078"/>
      <c r="N7078" t="s">
        <v>3091</v>
      </c>
      <c r="O7078" t="s">
        <v>3092</v>
      </c>
      <c r="P7078" t="s">
        <v>3095</v>
      </c>
      <c r="R7078" t="s">
        <v>3094</v>
      </c>
    </row>
    <row r="7079" spans="1:18" x14ac:dyDescent="0.25">
      <c r="A7079">
        <v>217</v>
      </c>
      <c r="B7079" t="s">
        <v>3089</v>
      </c>
      <c r="D7079" t="s">
        <v>3090</v>
      </c>
      <c r="E7079" t="s">
        <v>3090</v>
      </c>
      <c r="F7079">
        <v>1</v>
      </c>
      <c r="G7079">
        <v>0</v>
      </c>
      <c r="H7079">
        <v>0</v>
      </c>
      <c r="I7079">
        <v>0</v>
      </c>
      <c r="K7079"/>
      <c r="N7079" t="s">
        <v>3091</v>
      </c>
      <c r="O7079" t="s">
        <v>3092</v>
      </c>
      <c r="P7079" t="s">
        <v>3095</v>
      </c>
      <c r="R7079" t="s">
        <v>3094</v>
      </c>
    </row>
    <row r="7080" spans="1:18" x14ac:dyDescent="0.25">
      <c r="A7080">
        <v>218</v>
      </c>
      <c r="B7080" t="s">
        <v>3089</v>
      </c>
      <c r="D7080" t="s">
        <v>3090</v>
      </c>
      <c r="E7080" t="s">
        <v>3090</v>
      </c>
      <c r="F7080">
        <v>1</v>
      </c>
      <c r="G7080">
        <v>0</v>
      </c>
      <c r="H7080">
        <v>0</v>
      </c>
      <c r="I7080">
        <v>0</v>
      </c>
      <c r="K7080"/>
      <c r="N7080" t="s">
        <v>3091</v>
      </c>
      <c r="O7080" t="s">
        <v>3092</v>
      </c>
      <c r="P7080" t="s">
        <v>3095</v>
      </c>
      <c r="R7080" t="s">
        <v>3094</v>
      </c>
    </row>
    <row r="7081" spans="1:18" x14ac:dyDescent="0.25">
      <c r="A7081">
        <v>219</v>
      </c>
      <c r="B7081" t="s">
        <v>3089</v>
      </c>
      <c r="D7081" t="s">
        <v>3090</v>
      </c>
      <c r="E7081" t="s">
        <v>3090</v>
      </c>
      <c r="F7081">
        <v>1</v>
      </c>
      <c r="G7081">
        <v>0</v>
      </c>
      <c r="H7081">
        <v>0</v>
      </c>
      <c r="I7081">
        <v>0</v>
      </c>
      <c r="K7081"/>
      <c r="N7081" t="s">
        <v>3091</v>
      </c>
      <c r="O7081" t="s">
        <v>3092</v>
      </c>
      <c r="P7081" t="s">
        <v>3095</v>
      </c>
      <c r="R7081" t="s">
        <v>3094</v>
      </c>
    </row>
    <row r="7082" spans="1:18" x14ac:dyDescent="0.25">
      <c r="A7082">
        <v>220</v>
      </c>
      <c r="B7082" t="s">
        <v>3089</v>
      </c>
      <c r="D7082" t="s">
        <v>3090</v>
      </c>
      <c r="E7082" t="s">
        <v>3090</v>
      </c>
      <c r="F7082">
        <v>1</v>
      </c>
      <c r="G7082">
        <v>0</v>
      </c>
      <c r="H7082">
        <v>0</v>
      </c>
      <c r="I7082">
        <v>0</v>
      </c>
      <c r="K7082"/>
      <c r="N7082" t="s">
        <v>3091</v>
      </c>
      <c r="O7082" t="s">
        <v>3092</v>
      </c>
      <c r="P7082" t="s">
        <v>3095</v>
      </c>
      <c r="R7082" t="s">
        <v>3094</v>
      </c>
    </row>
    <row r="7083" spans="1:18" x14ac:dyDescent="0.25">
      <c r="A7083">
        <v>221</v>
      </c>
      <c r="B7083" t="s">
        <v>3089</v>
      </c>
      <c r="D7083" t="s">
        <v>3090</v>
      </c>
      <c r="E7083" t="s">
        <v>3090</v>
      </c>
      <c r="F7083">
        <v>1</v>
      </c>
      <c r="G7083">
        <v>0</v>
      </c>
      <c r="H7083">
        <v>0</v>
      </c>
      <c r="I7083">
        <v>0</v>
      </c>
      <c r="K7083"/>
      <c r="N7083" t="s">
        <v>3091</v>
      </c>
      <c r="O7083" t="s">
        <v>3092</v>
      </c>
      <c r="P7083" t="s">
        <v>3095</v>
      </c>
      <c r="R7083" t="s">
        <v>3094</v>
      </c>
    </row>
    <row r="7084" spans="1:18" x14ac:dyDescent="0.25">
      <c r="A7084">
        <v>222</v>
      </c>
      <c r="B7084" t="s">
        <v>3089</v>
      </c>
      <c r="D7084" t="s">
        <v>3090</v>
      </c>
      <c r="E7084" t="s">
        <v>3090</v>
      </c>
      <c r="F7084">
        <v>1</v>
      </c>
      <c r="G7084">
        <v>0</v>
      </c>
      <c r="H7084">
        <v>0</v>
      </c>
      <c r="I7084">
        <v>0</v>
      </c>
      <c r="K7084"/>
      <c r="N7084" t="s">
        <v>3091</v>
      </c>
      <c r="O7084" t="s">
        <v>3092</v>
      </c>
      <c r="P7084" t="s">
        <v>3095</v>
      </c>
      <c r="R7084" t="s">
        <v>3094</v>
      </c>
    </row>
    <row r="7085" spans="1:18" x14ac:dyDescent="0.25">
      <c r="A7085">
        <v>223</v>
      </c>
      <c r="B7085" t="s">
        <v>3089</v>
      </c>
      <c r="D7085" t="s">
        <v>3090</v>
      </c>
      <c r="E7085" t="s">
        <v>3090</v>
      </c>
      <c r="F7085">
        <v>1</v>
      </c>
      <c r="G7085">
        <v>0</v>
      </c>
      <c r="H7085">
        <v>0</v>
      </c>
      <c r="I7085">
        <v>0</v>
      </c>
      <c r="K7085"/>
      <c r="N7085" t="s">
        <v>3091</v>
      </c>
      <c r="O7085" t="s">
        <v>3092</v>
      </c>
      <c r="P7085" t="s">
        <v>3095</v>
      </c>
      <c r="R7085" t="s">
        <v>3094</v>
      </c>
    </row>
    <row r="7086" spans="1:18" x14ac:dyDescent="0.25">
      <c r="A7086">
        <v>224</v>
      </c>
      <c r="B7086" t="s">
        <v>3089</v>
      </c>
      <c r="D7086" t="s">
        <v>3090</v>
      </c>
      <c r="E7086" t="s">
        <v>3090</v>
      </c>
      <c r="F7086">
        <v>1</v>
      </c>
      <c r="G7086">
        <v>0</v>
      </c>
      <c r="H7086">
        <v>0</v>
      </c>
      <c r="I7086">
        <v>0</v>
      </c>
      <c r="K7086"/>
      <c r="N7086" t="s">
        <v>3091</v>
      </c>
      <c r="O7086" t="s">
        <v>3092</v>
      </c>
      <c r="P7086" t="s">
        <v>3095</v>
      </c>
      <c r="R7086" t="s">
        <v>3094</v>
      </c>
    </row>
    <row r="7087" spans="1:18" x14ac:dyDescent="0.25">
      <c r="A7087">
        <v>225</v>
      </c>
      <c r="B7087" t="s">
        <v>3089</v>
      </c>
      <c r="D7087" t="s">
        <v>3090</v>
      </c>
      <c r="E7087" t="s">
        <v>3090</v>
      </c>
      <c r="F7087">
        <v>1</v>
      </c>
      <c r="G7087">
        <v>0</v>
      </c>
      <c r="H7087">
        <v>0</v>
      </c>
      <c r="I7087">
        <v>0</v>
      </c>
      <c r="K7087"/>
      <c r="N7087" t="s">
        <v>3091</v>
      </c>
      <c r="O7087" t="s">
        <v>3092</v>
      </c>
      <c r="P7087" t="s">
        <v>3095</v>
      </c>
      <c r="R7087" t="s">
        <v>3094</v>
      </c>
    </row>
    <row r="7088" spans="1:18" x14ac:dyDescent="0.25">
      <c r="A7088">
        <v>226</v>
      </c>
      <c r="B7088" t="s">
        <v>3089</v>
      </c>
      <c r="D7088" t="s">
        <v>3090</v>
      </c>
      <c r="E7088" t="s">
        <v>3090</v>
      </c>
      <c r="F7088">
        <v>1</v>
      </c>
      <c r="G7088">
        <v>0</v>
      </c>
      <c r="H7088">
        <v>0</v>
      </c>
      <c r="I7088">
        <v>0</v>
      </c>
      <c r="K7088"/>
      <c r="N7088" t="s">
        <v>3091</v>
      </c>
      <c r="O7088" t="s">
        <v>3092</v>
      </c>
      <c r="P7088" t="s">
        <v>3095</v>
      </c>
      <c r="R7088" t="s">
        <v>3094</v>
      </c>
    </row>
    <row r="7089" spans="1:18" x14ac:dyDescent="0.25">
      <c r="A7089">
        <v>227</v>
      </c>
      <c r="B7089" t="s">
        <v>3089</v>
      </c>
      <c r="D7089" t="s">
        <v>3090</v>
      </c>
      <c r="F7089">
        <v>1</v>
      </c>
      <c r="G7089">
        <v>0</v>
      </c>
      <c r="H7089">
        <v>0</v>
      </c>
      <c r="I7089">
        <v>0</v>
      </c>
      <c r="K7089"/>
      <c r="N7089" t="s">
        <v>3091</v>
      </c>
      <c r="O7089" t="s">
        <v>3092</v>
      </c>
      <c r="P7089" t="s">
        <v>3093</v>
      </c>
      <c r="R7089" t="s">
        <v>3094</v>
      </c>
    </row>
    <row r="7090" spans="1:18" x14ac:dyDescent="0.25">
      <c r="A7090">
        <v>228</v>
      </c>
      <c r="B7090" t="s">
        <v>3089</v>
      </c>
      <c r="D7090" t="s">
        <v>3090</v>
      </c>
      <c r="E7090" t="s">
        <v>3090</v>
      </c>
      <c r="F7090">
        <v>1</v>
      </c>
      <c r="G7090">
        <v>0</v>
      </c>
      <c r="H7090">
        <v>0</v>
      </c>
      <c r="I7090">
        <v>0</v>
      </c>
      <c r="K7090"/>
      <c r="N7090" t="s">
        <v>3091</v>
      </c>
      <c r="O7090" t="s">
        <v>3092</v>
      </c>
      <c r="P7090" t="s">
        <v>3095</v>
      </c>
      <c r="R7090" t="s">
        <v>3094</v>
      </c>
    </row>
    <row r="7091" spans="1:18" x14ac:dyDescent="0.25">
      <c r="A7091">
        <v>229</v>
      </c>
      <c r="B7091" t="s">
        <v>3089</v>
      </c>
      <c r="D7091" t="s">
        <v>3090</v>
      </c>
      <c r="E7091" t="s">
        <v>3090</v>
      </c>
      <c r="F7091">
        <v>1</v>
      </c>
      <c r="G7091">
        <v>0</v>
      </c>
      <c r="H7091">
        <v>0</v>
      </c>
      <c r="I7091">
        <v>0</v>
      </c>
      <c r="K7091"/>
      <c r="N7091" t="s">
        <v>3091</v>
      </c>
      <c r="O7091" t="s">
        <v>3092</v>
      </c>
      <c r="P7091" t="s">
        <v>3095</v>
      </c>
      <c r="R7091" t="s">
        <v>3094</v>
      </c>
    </row>
    <row r="7092" spans="1:18" x14ac:dyDescent="0.25">
      <c r="A7092">
        <v>230</v>
      </c>
      <c r="B7092" t="s">
        <v>3089</v>
      </c>
      <c r="D7092" t="s">
        <v>3090</v>
      </c>
      <c r="E7092" t="s">
        <v>3090</v>
      </c>
      <c r="F7092">
        <v>1</v>
      </c>
      <c r="G7092">
        <v>0</v>
      </c>
      <c r="H7092">
        <v>0</v>
      </c>
      <c r="I7092">
        <v>0</v>
      </c>
      <c r="K7092"/>
      <c r="N7092" t="s">
        <v>3091</v>
      </c>
      <c r="O7092" t="s">
        <v>3092</v>
      </c>
      <c r="P7092" t="s">
        <v>3095</v>
      </c>
      <c r="R7092" t="s">
        <v>3094</v>
      </c>
    </row>
    <row r="7093" spans="1:18" x14ac:dyDescent="0.25">
      <c r="A7093">
        <v>231</v>
      </c>
      <c r="B7093" t="s">
        <v>3089</v>
      </c>
      <c r="D7093" t="s">
        <v>3090</v>
      </c>
      <c r="E7093" t="s">
        <v>3090</v>
      </c>
      <c r="F7093">
        <v>1</v>
      </c>
      <c r="G7093">
        <v>0</v>
      </c>
      <c r="H7093">
        <v>0</v>
      </c>
      <c r="I7093">
        <v>0</v>
      </c>
      <c r="K7093"/>
      <c r="N7093" t="s">
        <v>3091</v>
      </c>
      <c r="O7093" t="s">
        <v>3092</v>
      </c>
      <c r="P7093" t="s">
        <v>3095</v>
      </c>
      <c r="R7093" t="s">
        <v>3094</v>
      </c>
    </row>
    <row r="7094" spans="1:18" x14ac:dyDescent="0.25">
      <c r="A7094">
        <v>232</v>
      </c>
      <c r="B7094" t="s">
        <v>3089</v>
      </c>
      <c r="D7094" t="s">
        <v>3090</v>
      </c>
      <c r="E7094" t="s">
        <v>3090</v>
      </c>
      <c r="F7094">
        <v>1</v>
      </c>
      <c r="G7094">
        <v>0</v>
      </c>
      <c r="H7094">
        <v>0</v>
      </c>
      <c r="I7094">
        <v>0</v>
      </c>
      <c r="K7094"/>
      <c r="N7094" t="s">
        <v>3091</v>
      </c>
      <c r="O7094" t="s">
        <v>3092</v>
      </c>
      <c r="P7094" t="s">
        <v>3095</v>
      </c>
      <c r="R7094" t="s">
        <v>3094</v>
      </c>
    </row>
    <row r="7095" spans="1:18" x14ac:dyDescent="0.25">
      <c r="A7095">
        <v>233</v>
      </c>
      <c r="B7095" t="s">
        <v>3089</v>
      </c>
      <c r="D7095" t="s">
        <v>3090</v>
      </c>
      <c r="E7095" t="s">
        <v>3090</v>
      </c>
      <c r="F7095">
        <v>1</v>
      </c>
      <c r="G7095">
        <v>0</v>
      </c>
      <c r="H7095">
        <v>0</v>
      </c>
      <c r="I7095">
        <v>0</v>
      </c>
      <c r="K7095"/>
      <c r="N7095" t="s">
        <v>3091</v>
      </c>
      <c r="O7095" t="s">
        <v>3092</v>
      </c>
      <c r="P7095" t="s">
        <v>3095</v>
      </c>
      <c r="R7095" t="s">
        <v>3094</v>
      </c>
    </row>
    <row r="7096" spans="1:18" x14ac:dyDescent="0.25">
      <c r="A7096">
        <v>234</v>
      </c>
      <c r="B7096" t="s">
        <v>3089</v>
      </c>
      <c r="D7096" t="s">
        <v>3090</v>
      </c>
      <c r="E7096" t="s">
        <v>3090</v>
      </c>
      <c r="F7096">
        <v>1</v>
      </c>
      <c r="G7096">
        <v>0</v>
      </c>
      <c r="H7096">
        <v>0</v>
      </c>
      <c r="I7096">
        <v>0</v>
      </c>
      <c r="K7096"/>
      <c r="N7096" t="s">
        <v>3091</v>
      </c>
      <c r="O7096" t="s">
        <v>3092</v>
      </c>
      <c r="P7096" t="s">
        <v>3095</v>
      </c>
      <c r="R7096" t="s">
        <v>3094</v>
      </c>
    </row>
    <row r="7097" spans="1:18" x14ac:dyDescent="0.25">
      <c r="A7097">
        <v>235</v>
      </c>
      <c r="B7097" t="s">
        <v>3089</v>
      </c>
      <c r="D7097" t="s">
        <v>3090</v>
      </c>
      <c r="E7097" t="s">
        <v>3090</v>
      </c>
      <c r="F7097">
        <v>1</v>
      </c>
      <c r="G7097">
        <v>0</v>
      </c>
      <c r="H7097">
        <v>0</v>
      </c>
      <c r="I7097">
        <v>0</v>
      </c>
      <c r="K7097"/>
      <c r="N7097" t="s">
        <v>3091</v>
      </c>
      <c r="O7097" t="s">
        <v>3092</v>
      </c>
      <c r="P7097" t="s">
        <v>3095</v>
      </c>
      <c r="R7097" t="s">
        <v>3094</v>
      </c>
    </row>
    <row r="7098" spans="1:18" x14ac:dyDescent="0.25">
      <c r="A7098">
        <v>236</v>
      </c>
      <c r="B7098" t="s">
        <v>3089</v>
      </c>
      <c r="D7098" t="s">
        <v>3090</v>
      </c>
      <c r="E7098" t="s">
        <v>3090</v>
      </c>
      <c r="F7098">
        <v>1</v>
      </c>
      <c r="G7098">
        <v>0</v>
      </c>
      <c r="H7098">
        <v>0</v>
      </c>
      <c r="I7098">
        <v>0</v>
      </c>
      <c r="K7098"/>
      <c r="N7098" t="s">
        <v>3091</v>
      </c>
      <c r="O7098" t="s">
        <v>3092</v>
      </c>
      <c r="P7098" t="s">
        <v>3095</v>
      </c>
      <c r="R7098" t="s">
        <v>3094</v>
      </c>
    </row>
    <row r="7099" spans="1:18" x14ac:dyDescent="0.25">
      <c r="A7099">
        <v>237</v>
      </c>
      <c r="B7099" t="s">
        <v>3089</v>
      </c>
      <c r="D7099" t="s">
        <v>3090</v>
      </c>
      <c r="E7099" t="s">
        <v>3090</v>
      </c>
      <c r="F7099">
        <v>1</v>
      </c>
      <c r="G7099">
        <v>0</v>
      </c>
      <c r="H7099">
        <v>0</v>
      </c>
      <c r="I7099">
        <v>0</v>
      </c>
      <c r="K7099"/>
      <c r="N7099" t="s">
        <v>3091</v>
      </c>
      <c r="O7099" t="s">
        <v>3092</v>
      </c>
      <c r="P7099" t="s">
        <v>3095</v>
      </c>
      <c r="R7099" t="s">
        <v>3094</v>
      </c>
    </row>
    <row r="7100" spans="1:18" x14ac:dyDescent="0.25">
      <c r="A7100">
        <v>238</v>
      </c>
      <c r="B7100" t="s">
        <v>3089</v>
      </c>
      <c r="D7100" t="s">
        <v>3090</v>
      </c>
      <c r="E7100" t="s">
        <v>3090</v>
      </c>
      <c r="F7100">
        <v>1</v>
      </c>
      <c r="G7100">
        <v>0</v>
      </c>
      <c r="H7100">
        <v>0</v>
      </c>
      <c r="I7100">
        <v>0</v>
      </c>
      <c r="K7100"/>
      <c r="N7100" t="s">
        <v>3091</v>
      </c>
      <c r="O7100" t="s">
        <v>3092</v>
      </c>
      <c r="P7100" t="s">
        <v>3095</v>
      </c>
      <c r="R7100" t="s">
        <v>3094</v>
      </c>
    </row>
    <row r="7101" spans="1:18" x14ac:dyDescent="0.25">
      <c r="A7101">
        <v>239</v>
      </c>
      <c r="B7101" t="s">
        <v>3089</v>
      </c>
      <c r="D7101" t="s">
        <v>3090</v>
      </c>
      <c r="F7101">
        <v>1</v>
      </c>
      <c r="G7101">
        <v>0</v>
      </c>
      <c r="H7101">
        <v>0</v>
      </c>
      <c r="I7101">
        <v>0</v>
      </c>
      <c r="K7101"/>
      <c r="N7101" t="s">
        <v>3091</v>
      </c>
      <c r="O7101" t="s">
        <v>3092</v>
      </c>
      <c r="P7101" t="s">
        <v>3093</v>
      </c>
      <c r="R7101" t="s">
        <v>3094</v>
      </c>
    </row>
    <row r="7102" spans="1:18" x14ac:dyDescent="0.25">
      <c r="A7102">
        <v>240</v>
      </c>
      <c r="B7102" t="s">
        <v>3089</v>
      </c>
      <c r="D7102" t="s">
        <v>3090</v>
      </c>
      <c r="E7102" t="s">
        <v>3090</v>
      </c>
      <c r="F7102">
        <v>1</v>
      </c>
      <c r="G7102">
        <v>0</v>
      </c>
      <c r="H7102">
        <v>0</v>
      </c>
      <c r="I7102">
        <v>0</v>
      </c>
      <c r="K7102"/>
      <c r="N7102" t="s">
        <v>3091</v>
      </c>
      <c r="O7102" t="s">
        <v>3092</v>
      </c>
      <c r="P7102" t="s">
        <v>3095</v>
      </c>
      <c r="R7102" t="s">
        <v>3094</v>
      </c>
    </row>
    <row r="7103" spans="1:18" x14ac:dyDescent="0.25">
      <c r="A7103">
        <v>241</v>
      </c>
      <c r="B7103" t="s">
        <v>3089</v>
      </c>
      <c r="D7103" t="s">
        <v>3090</v>
      </c>
      <c r="E7103" t="s">
        <v>3090</v>
      </c>
      <c r="F7103">
        <v>1</v>
      </c>
      <c r="G7103">
        <v>0</v>
      </c>
      <c r="H7103">
        <v>0</v>
      </c>
      <c r="I7103">
        <v>0</v>
      </c>
      <c r="K7103"/>
      <c r="N7103" t="s">
        <v>3091</v>
      </c>
      <c r="O7103" t="s">
        <v>3092</v>
      </c>
      <c r="P7103" t="s">
        <v>3095</v>
      </c>
      <c r="R7103" t="s">
        <v>3094</v>
      </c>
    </row>
    <row r="7104" spans="1:18" x14ac:dyDescent="0.25">
      <c r="A7104">
        <v>242</v>
      </c>
      <c r="B7104" t="s">
        <v>3089</v>
      </c>
      <c r="D7104" t="s">
        <v>3090</v>
      </c>
      <c r="E7104" t="s">
        <v>3090</v>
      </c>
      <c r="F7104">
        <v>1</v>
      </c>
      <c r="G7104">
        <v>0</v>
      </c>
      <c r="H7104">
        <v>0</v>
      </c>
      <c r="I7104">
        <v>0</v>
      </c>
      <c r="K7104"/>
      <c r="N7104" t="s">
        <v>3091</v>
      </c>
      <c r="O7104" t="s">
        <v>3092</v>
      </c>
      <c r="P7104" t="s">
        <v>3095</v>
      </c>
      <c r="R7104" t="s">
        <v>3094</v>
      </c>
    </row>
    <row r="7105" spans="1:18" x14ac:dyDescent="0.25">
      <c r="A7105">
        <v>243</v>
      </c>
      <c r="B7105" t="s">
        <v>3089</v>
      </c>
      <c r="D7105" t="s">
        <v>3090</v>
      </c>
      <c r="E7105" t="s">
        <v>3090</v>
      </c>
      <c r="F7105">
        <v>1</v>
      </c>
      <c r="G7105">
        <v>0</v>
      </c>
      <c r="H7105">
        <v>0</v>
      </c>
      <c r="I7105">
        <v>0</v>
      </c>
      <c r="K7105"/>
      <c r="N7105" t="s">
        <v>3091</v>
      </c>
      <c r="O7105" t="s">
        <v>3092</v>
      </c>
      <c r="P7105" t="s">
        <v>3095</v>
      </c>
      <c r="R7105" t="s">
        <v>3094</v>
      </c>
    </row>
    <row r="7106" spans="1:18" x14ac:dyDescent="0.25">
      <c r="A7106">
        <v>244</v>
      </c>
      <c r="B7106" t="s">
        <v>3089</v>
      </c>
      <c r="D7106" t="s">
        <v>3090</v>
      </c>
      <c r="E7106" t="s">
        <v>3090</v>
      </c>
      <c r="F7106">
        <v>1</v>
      </c>
      <c r="G7106">
        <v>0</v>
      </c>
      <c r="H7106">
        <v>0</v>
      </c>
      <c r="I7106">
        <v>0</v>
      </c>
      <c r="K7106"/>
      <c r="N7106" t="s">
        <v>3091</v>
      </c>
      <c r="O7106" t="s">
        <v>3092</v>
      </c>
      <c r="P7106" t="s">
        <v>3095</v>
      </c>
      <c r="R7106" t="s">
        <v>3094</v>
      </c>
    </row>
    <row r="7107" spans="1:18" x14ac:dyDescent="0.25">
      <c r="A7107">
        <v>245</v>
      </c>
      <c r="B7107" t="s">
        <v>3089</v>
      </c>
      <c r="D7107" t="s">
        <v>3090</v>
      </c>
      <c r="F7107">
        <v>1</v>
      </c>
      <c r="G7107">
        <v>0</v>
      </c>
      <c r="H7107">
        <v>0</v>
      </c>
      <c r="I7107">
        <v>0</v>
      </c>
      <c r="K7107"/>
      <c r="N7107" t="s">
        <v>3091</v>
      </c>
      <c r="O7107" t="s">
        <v>3092</v>
      </c>
      <c r="P7107" t="s">
        <v>3093</v>
      </c>
      <c r="R7107" t="s">
        <v>3094</v>
      </c>
    </row>
    <row r="7108" spans="1:18" x14ac:dyDescent="0.25">
      <c r="A7108">
        <v>246</v>
      </c>
      <c r="B7108" t="s">
        <v>3089</v>
      </c>
      <c r="D7108" t="s">
        <v>3090</v>
      </c>
      <c r="E7108" t="s">
        <v>3090</v>
      </c>
      <c r="F7108">
        <v>1</v>
      </c>
      <c r="G7108">
        <v>0</v>
      </c>
      <c r="H7108">
        <v>0</v>
      </c>
      <c r="I7108">
        <v>0</v>
      </c>
      <c r="K7108"/>
      <c r="N7108" t="s">
        <v>3091</v>
      </c>
      <c r="O7108" t="s">
        <v>3092</v>
      </c>
      <c r="P7108" t="s">
        <v>3095</v>
      </c>
      <c r="R7108" t="s">
        <v>3094</v>
      </c>
    </row>
    <row r="7109" spans="1:18" x14ac:dyDescent="0.25">
      <c r="A7109">
        <v>247</v>
      </c>
      <c r="B7109" t="s">
        <v>3089</v>
      </c>
      <c r="D7109" t="s">
        <v>3090</v>
      </c>
      <c r="E7109" t="s">
        <v>3090</v>
      </c>
      <c r="F7109">
        <v>1</v>
      </c>
      <c r="G7109">
        <v>0</v>
      </c>
      <c r="H7109">
        <v>0</v>
      </c>
      <c r="I7109">
        <v>0</v>
      </c>
      <c r="K7109"/>
      <c r="N7109" t="s">
        <v>3091</v>
      </c>
      <c r="O7109" t="s">
        <v>3092</v>
      </c>
      <c r="P7109" t="s">
        <v>3095</v>
      </c>
      <c r="R7109" t="s">
        <v>3094</v>
      </c>
    </row>
    <row r="7110" spans="1:18" x14ac:dyDescent="0.25">
      <c r="A7110">
        <v>248</v>
      </c>
      <c r="B7110" t="s">
        <v>3089</v>
      </c>
      <c r="D7110" t="s">
        <v>3090</v>
      </c>
      <c r="E7110" t="s">
        <v>3090</v>
      </c>
      <c r="F7110">
        <v>1</v>
      </c>
      <c r="G7110">
        <v>0</v>
      </c>
      <c r="H7110">
        <v>0</v>
      </c>
      <c r="I7110">
        <v>0</v>
      </c>
      <c r="K7110"/>
      <c r="N7110" t="s">
        <v>3091</v>
      </c>
      <c r="O7110" t="s">
        <v>3092</v>
      </c>
      <c r="P7110" t="s">
        <v>3095</v>
      </c>
      <c r="R7110" t="s">
        <v>3094</v>
      </c>
    </row>
    <row r="7111" spans="1:18" x14ac:dyDescent="0.25">
      <c r="A7111">
        <v>249</v>
      </c>
      <c r="B7111" t="s">
        <v>3089</v>
      </c>
      <c r="D7111" t="s">
        <v>3090</v>
      </c>
      <c r="E7111" t="s">
        <v>3090</v>
      </c>
      <c r="F7111">
        <v>1</v>
      </c>
      <c r="G7111">
        <v>0</v>
      </c>
      <c r="H7111">
        <v>0</v>
      </c>
      <c r="I7111">
        <v>0</v>
      </c>
      <c r="K7111"/>
      <c r="N7111" t="s">
        <v>3091</v>
      </c>
      <c r="O7111" t="s">
        <v>3092</v>
      </c>
      <c r="P7111" t="s">
        <v>3095</v>
      </c>
      <c r="R7111" t="s">
        <v>3094</v>
      </c>
    </row>
    <row r="7112" spans="1:18" x14ac:dyDescent="0.25">
      <c r="A7112">
        <v>250</v>
      </c>
      <c r="B7112" t="s">
        <v>3089</v>
      </c>
      <c r="D7112" t="s">
        <v>3090</v>
      </c>
      <c r="E7112" t="s">
        <v>3090</v>
      </c>
      <c r="F7112">
        <v>1</v>
      </c>
      <c r="G7112">
        <v>0</v>
      </c>
      <c r="H7112">
        <v>0</v>
      </c>
      <c r="I7112">
        <v>0</v>
      </c>
      <c r="K7112"/>
      <c r="N7112" t="s">
        <v>3091</v>
      </c>
      <c r="O7112" t="s">
        <v>3092</v>
      </c>
      <c r="P7112" t="s">
        <v>3095</v>
      </c>
      <c r="R7112" t="s">
        <v>3094</v>
      </c>
    </row>
    <row r="7113" spans="1:18" x14ac:dyDescent="0.25">
      <c r="A7113">
        <v>251</v>
      </c>
      <c r="B7113" t="s">
        <v>3089</v>
      </c>
      <c r="D7113" t="s">
        <v>3090</v>
      </c>
      <c r="E7113" t="s">
        <v>3090</v>
      </c>
      <c r="F7113">
        <v>1</v>
      </c>
      <c r="G7113">
        <v>0</v>
      </c>
      <c r="H7113">
        <v>0</v>
      </c>
      <c r="I7113">
        <v>0</v>
      </c>
      <c r="K7113"/>
      <c r="N7113" t="s">
        <v>3091</v>
      </c>
      <c r="O7113" t="s">
        <v>3092</v>
      </c>
      <c r="P7113" t="s">
        <v>3095</v>
      </c>
      <c r="R7113" t="s">
        <v>3094</v>
      </c>
    </row>
    <row r="7114" spans="1:18" x14ac:dyDescent="0.25">
      <c r="A7114">
        <v>252</v>
      </c>
      <c r="B7114" t="s">
        <v>3089</v>
      </c>
      <c r="D7114" t="s">
        <v>3090</v>
      </c>
      <c r="E7114" t="s">
        <v>3090</v>
      </c>
      <c r="F7114">
        <v>1</v>
      </c>
      <c r="G7114">
        <v>0</v>
      </c>
      <c r="H7114">
        <v>0</v>
      </c>
      <c r="I7114">
        <v>0</v>
      </c>
      <c r="K7114"/>
      <c r="N7114" t="s">
        <v>3091</v>
      </c>
      <c r="O7114" t="s">
        <v>3092</v>
      </c>
      <c r="P7114" t="s">
        <v>3095</v>
      </c>
      <c r="R7114" t="s">
        <v>3094</v>
      </c>
    </row>
    <row r="7115" spans="1:18" x14ac:dyDescent="0.25">
      <c r="A7115">
        <v>253</v>
      </c>
      <c r="B7115" t="s">
        <v>3089</v>
      </c>
      <c r="D7115" t="s">
        <v>3090</v>
      </c>
      <c r="F7115">
        <v>1</v>
      </c>
      <c r="G7115">
        <v>0</v>
      </c>
      <c r="H7115">
        <v>0</v>
      </c>
      <c r="I7115">
        <v>0</v>
      </c>
      <c r="K7115"/>
      <c r="N7115" t="s">
        <v>3091</v>
      </c>
      <c r="O7115" t="s">
        <v>3092</v>
      </c>
      <c r="P7115" t="s">
        <v>3093</v>
      </c>
      <c r="R7115" t="s">
        <v>3094</v>
      </c>
    </row>
    <row r="7116" spans="1:18" x14ac:dyDescent="0.25">
      <c r="A7116">
        <v>254</v>
      </c>
      <c r="B7116" t="s">
        <v>3089</v>
      </c>
      <c r="D7116" t="s">
        <v>3090</v>
      </c>
      <c r="E7116" t="s">
        <v>3090</v>
      </c>
      <c r="F7116">
        <v>1</v>
      </c>
      <c r="G7116">
        <v>0</v>
      </c>
      <c r="H7116">
        <v>0</v>
      </c>
      <c r="I7116">
        <v>0</v>
      </c>
      <c r="K7116"/>
      <c r="N7116" t="s">
        <v>3091</v>
      </c>
      <c r="O7116" t="s">
        <v>3092</v>
      </c>
      <c r="P7116" t="s">
        <v>3095</v>
      </c>
      <c r="R7116" t="s">
        <v>3094</v>
      </c>
    </row>
    <row r="7117" spans="1:18" x14ac:dyDescent="0.25">
      <c r="A7117">
        <v>255</v>
      </c>
      <c r="B7117" t="s">
        <v>3089</v>
      </c>
      <c r="D7117" t="s">
        <v>3090</v>
      </c>
      <c r="F7117">
        <v>1</v>
      </c>
      <c r="G7117">
        <v>0</v>
      </c>
      <c r="H7117">
        <v>0</v>
      </c>
      <c r="I7117">
        <v>0</v>
      </c>
      <c r="K7117"/>
      <c r="N7117" t="s">
        <v>3091</v>
      </c>
      <c r="O7117" t="s">
        <v>3092</v>
      </c>
      <c r="P7117" t="s">
        <v>3093</v>
      </c>
      <c r="R7117" t="s">
        <v>3094</v>
      </c>
    </row>
    <row r="7118" spans="1:18" x14ac:dyDescent="0.25">
      <c r="A7118">
        <v>256</v>
      </c>
      <c r="B7118" t="s">
        <v>3089</v>
      </c>
      <c r="D7118" t="s">
        <v>3090</v>
      </c>
      <c r="E7118" t="s">
        <v>3090</v>
      </c>
      <c r="F7118">
        <v>1</v>
      </c>
      <c r="G7118">
        <v>0</v>
      </c>
      <c r="H7118">
        <v>0</v>
      </c>
      <c r="I7118">
        <v>0</v>
      </c>
      <c r="K7118"/>
      <c r="N7118" t="s">
        <v>3091</v>
      </c>
      <c r="O7118" t="s">
        <v>3092</v>
      </c>
      <c r="P7118" t="s">
        <v>3095</v>
      </c>
      <c r="R7118" t="s">
        <v>3094</v>
      </c>
    </row>
    <row r="7119" spans="1:18" x14ac:dyDescent="0.25">
      <c r="A7119">
        <v>257</v>
      </c>
      <c r="B7119" t="s">
        <v>3089</v>
      </c>
      <c r="D7119" t="s">
        <v>3090</v>
      </c>
      <c r="F7119">
        <v>1</v>
      </c>
      <c r="G7119">
        <v>0</v>
      </c>
      <c r="H7119">
        <v>0</v>
      </c>
      <c r="I7119">
        <v>0</v>
      </c>
      <c r="K7119"/>
      <c r="N7119" t="s">
        <v>3091</v>
      </c>
      <c r="O7119" t="s">
        <v>3092</v>
      </c>
      <c r="P7119" t="s">
        <v>3093</v>
      </c>
      <c r="R7119" t="s">
        <v>3094</v>
      </c>
    </row>
    <row r="7120" spans="1:18" x14ac:dyDescent="0.25">
      <c r="A7120">
        <v>258</v>
      </c>
      <c r="B7120" t="s">
        <v>3089</v>
      </c>
      <c r="D7120" t="s">
        <v>3090</v>
      </c>
      <c r="E7120" t="s">
        <v>3090</v>
      </c>
      <c r="F7120">
        <v>1</v>
      </c>
      <c r="G7120">
        <v>0</v>
      </c>
      <c r="H7120">
        <v>0</v>
      </c>
      <c r="I7120">
        <v>0</v>
      </c>
      <c r="K7120"/>
      <c r="N7120" t="s">
        <v>3091</v>
      </c>
      <c r="O7120" t="s">
        <v>3092</v>
      </c>
      <c r="P7120" t="s">
        <v>3095</v>
      </c>
      <c r="R7120" t="s">
        <v>3094</v>
      </c>
    </row>
    <row r="7121" spans="1:18" x14ac:dyDescent="0.25">
      <c r="A7121">
        <v>259</v>
      </c>
      <c r="B7121" t="s">
        <v>3089</v>
      </c>
      <c r="D7121" t="s">
        <v>3090</v>
      </c>
      <c r="E7121" t="s">
        <v>3090</v>
      </c>
      <c r="F7121">
        <v>1</v>
      </c>
      <c r="G7121">
        <v>0</v>
      </c>
      <c r="H7121">
        <v>0</v>
      </c>
      <c r="I7121">
        <v>0</v>
      </c>
      <c r="K7121"/>
      <c r="N7121" t="s">
        <v>3091</v>
      </c>
      <c r="O7121" t="s">
        <v>3092</v>
      </c>
      <c r="P7121" t="s">
        <v>3095</v>
      </c>
      <c r="R7121" t="s">
        <v>3094</v>
      </c>
    </row>
    <row r="7122" spans="1:18" x14ac:dyDescent="0.25">
      <c r="A7122">
        <v>260</v>
      </c>
      <c r="B7122" t="s">
        <v>3089</v>
      </c>
      <c r="D7122" t="s">
        <v>3090</v>
      </c>
      <c r="F7122">
        <v>1</v>
      </c>
      <c r="G7122">
        <v>0</v>
      </c>
      <c r="H7122">
        <v>0</v>
      </c>
      <c r="I7122">
        <v>0</v>
      </c>
      <c r="K7122"/>
      <c r="N7122" t="s">
        <v>3091</v>
      </c>
      <c r="O7122" t="s">
        <v>3092</v>
      </c>
      <c r="P7122" t="s">
        <v>3093</v>
      </c>
      <c r="R7122" t="s">
        <v>3094</v>
      </c>
    </row>
    <row r="7123" spans="1:18" x14ac:dyDescent="0.25">
      <c r="A7123">
        <v>261</v>
      </c>
      <c r="B7123" t="s">
        <v>3089</v>
      </c>
      <c r="D7123" t="s">
        <v>3090</v>
      </c>
      <c r="E7123" t="s">
        <v>3090</v>
      </c>
      <c r="F7123">
        <v>1</v>
      </c>
      <c r="G7123">
        <v>0</v>
      </c>
      <c r="H7123">
        <v>0</v>
      </c>
      <c r="I7123">
        <v>0</v>
      </c>
      <c r="K7123"/>
      <c r="N7123" t="s">
        <v>3091</v>
      </c>
      <c r="O7123" t="s">
        <v>3092</v>
      </c>
      <c r="P7123" t="s">
        <v>3095</v>
      </c>
      <c r="R7123" t="s">
        <v>3094</v>
      </c>
    </row>
    <row r="7124" spans="1:18" x14ac:dyDescent="0.25">
      <c r="A7124">
        <v>262</v>
      </c>
      <c r="B7124" t="s">
        <v>3089</v>
      </c>
      <c r="D7124" t="s">
        <v>3090</v>
      </c>
      <c r="E7124" t="s">
        <v>3090</v>
      </c>
      <c r="F7124">
        <v>1</v>
      </c>
      <c r="G7124">
        <v>0</v>
      </c>
      <c r="H7124">
        <v>0</v>
      </c>
      <c r="I7124">
        <v>0</v>
      </c>
      <c r="K7124"/>
      <c r="N7124" t="s">
        <v>3091</v>
      </c>
      <c r="O7124" t="s">
        <v>3092</v>
      </c>
      <c r="P7124" t="s">
        <v>3095</v>
      </c>
      <c r="R7124" t="s">
        <v>3094</v>
      </c>
    </row>
    <row r="7125" spans="1:18" x14ac:dyDescent="0.25">
      <c r="A7125">
        <v>263</v>
      </c>
      <c r="B7125" t="s">
        <v>3089</v>
      </c>
      <c r="D7125" t="s">
        <v>3090</v>
      </c>
      <c r="E7125" t="s">
        <v>3090</v>
      </c>
      <c r="F7125">
        <v>1</v>
      </c>
      <c r="G7125">
        <v>0</v>
      </c>
      <c r="H7125">
        <v>0</v>
      </c>
      <c r="I7125">
        <v>0</v>
      </c>
      <c r="K7125"/>
      <c r="N7125" t="s">
        <v>3091</v>
      </c>
      <c r="O7125" t="s">
        <v>3092</v>
      </c>
      <c r="P7125" t="s">
        <v>3095</v>
      </c>
      <c r="R7125" t="s">
        <v>3094</v>
      </c>
    </row>
    <row r="7126" spans="1:18" x14ac:dyDescent="0.25">
      <c r="A7126">
        <v>264</v>
      </c>
      <c r="B7126" t="s">
        <v>3089</v>
      </c>
      <c r="D7126" t="s">
        <v>3090</v>
      </c>
      <c r="F7126">
        <v>1</v>
      </c>
      <c r="G7126">
        <v>0</v>
      </c>
      <c r="H7126">
        <v>0</v>
      </c>
      <c r="I7126">
        <v>0</v>
      </c>
      <c r="K7126"/>
      <c r="N7126" t="s">
        <v>3091</v>
      </c>
      <c r="O7126" t="s">
        <v>3092</v>
      </c>
      <c r="P7126" t="s">
        <v>3093</v>
      </c>
      <c r="R7126" t="s">
        <v>3094</v>
      </c>
    </row>
    <row r="7127" spans="1:18" x14ac:dyDescent="0.25">
      <c r="A7127">
        <v>265</v>
      </c>
      <c r="B7127" t="s">
        <v>3089</v>
      </c>
      <c r="D7127" t="s">
        <v>3090</v>
      </c>
      <c r="E7127" t="s">
        <v>3090</v>
      </c>
      <c r="F7127">
        <v>1</v>
      </c>
      <c r="G7127">
        <v>0</v>
      </c>
      <c r="H7127">
        <v>0</v>
      </c>
      <c r="I7127">
        <v>0</v>
      </c>
      <c r="K7127"/>
      <c r="N7127" t="s">
        <v>3091</v>
      </c>
      <c r="O7127" t="s">
        <v>3092</v>
      </c>
      <c r="P7127" t="s">
        <v>3095</v>
      </c>
      <c r="R7127" t="s">
        <v>3094</v>
      </c>
    </row>
    <row r="7128" spans="1:18" x14ac:dyDescent="0.25">
      <c r="A7128">
        <v>266</v>
      </c>
      <c r="B7128" t="s">
        <v>3089</v>
      </c>
      <c r="D7128" t="s">
        <v>3090</v>
      </c>
      <c r="E7128" t="s">
        <v>3090</v>
      </c>
      <c r="F7128">
        <v>1</v>
      </c>
      <c r="G7128">
        <v>0</v>
      </c>
      <c r="H7128">
        <v>0</v>
      </c>
      <c r="I7128">
        <v>0</v>
      </c>
      <c r="K7128"/>
      <c r="N7128" t="s">
        <v>3091</v>
      </c>
      <c r="O7128" t="s">
        <v>3092</v>
      </c>
      <c r="P7128" t="s">
        <v>3095</v>
      </c>
      <c r="R7128" t="s">
        <v>3094</v>
      </c>
    </row>
    <row r="7129" spans="1:18" x14ac:dyDescent="0.25">
      <c r="A7129">
        <v>267</v>
      </c>
      <c r="B7129" t="s">
        <v>3089</v>
      </c>
      <c r="D7129" t="s">
        <v>3090</v>
      </c>
      <c r="F7129">
        <v>1</v>
      </c>
      <c r="G7129">
        <v>0</v>
      </c>
      <c r="H7129">
        <v>0</v>
      </c>
      <c r="I7129">
        <v>0</v>
      </c>
      <c r="K7129"/>
      <c r="N7129" t="s">
        <v>3091</v>
      </c>
      <c r="O7129" t="s">
        <v>3092</v>
      </c>
      <c r="P7129" t="s">
        <v>3093</v>
      </c>
      <c r="R7129" t="s">
        <v>3094</v>
      </c>
    </row>
    <row r="7130" spans="1:18" x14ac:dyDescent="0.25">
      <c r="A7130">
        <v>268</v>
      </c>
      <c r="B7130" t="s">
        <v>3089</v>
      </c>
      <c r="D7130" t="s">
        <v>3090</v>
      </c>
      <c r="E7130" t="s">
        <v>3090</v>
      </c>
      <c r="F7130">
        <v>1</v>
      </c>
      <c r="G7130">
        <v>0</v>
      </c>
      <c r="H7130">
        <v>0</v>
      </c>
      <c r="I7130">
        <v>0</v>
      </c>
      <c r="K7130"/>
      <c r="N7130" t="s">
        <v>3091</v>
      </c>
      <c r="O7130" t="s">
        <v>3092</v>
      </c>
      <c r="P7130" t="s">
        <v>3095</v>
      </c>
      <c r="R7130" t="s">
        <v>3094</v>
      </c>
    </row>
    <row r="7131" spans="1:18" x14ac:dyDescent="0.25">
      <c r="A7131">
        <v>269</v>
      </c>
      <c r="B7131" t="s">
        <v>3089</v>
      </c>
      <c r="D7131" t="s">
        <v>3090</v>
      </c>
      <c r="E7131" t="s">
        <v>3090</v>
      </c>
      <c r="F7131">
        <v>1</v>
      </c>
      <c r="G7131">
        <v>0</v>
      </c>
      <c r="H7131">
        <v>0</v>
      </c>
      <c r="I7131">
        <v>0</v>
      </c>
      <c r="K7131"/>
      <c r="N7131" t="s">
        <v>3091</v>
      </c>
      <c r="O7131" t="s">
        <v>3092</v>
      </c>
      <c r="P7131" t="s">
        <v>3095</v>
      </c>
      <c r="R7131" t="s">
        <v>3094</v>
      </c>
    </row>
    <row r="7132" spans="1:18" x14ac:dyDescent="0.25">
      <c r="A7132">
        <v>270</v>
      </c>
      <c r="B7132" t="s">
        <v>3089</v>
      </c>
      <c r="D7132" t="s">
        <v>3090</v>
      </c>
      <c r="E7132" t="s">
        <v>3090</v>
      </c>
      <c r="F7132">
        <v>1</v>
      </c>
      <c r="G7132">
        <v>0</v>
      </c>
      <c r="H7132">
        <v>0</v>
      </c>
      <c r="I7132">
        <v>0</v>
      </c>
      <c r="K7132"/>
      <c r="N7132" t="s">
        <v>3091</v>
      </c>
      <c r="O7132" t="s">
        <v>3092</v>
      </c>
      <c r="P7132" t="s">
        <v>3095</v>
      </c>
      <c r="R7132" t="s">
        <v>3094</v>
      </c>
    </row>
    <row r="7133" spans="1:18" x14ac:dyDescent="0.25">
      <c r="A7133">
        <v>271</v>
      </c>
      <c r="B7133" t="s">
        <v>3089</v>
      </c>
      <c r="D7133" t="s">
        <v>3090</v>
      </c>
      <c r="F7133">
        <v>1</v>
      </c>
      <c r="G7133">
        <v>0</v>
      </c>
      <c r="H7133">
        <v>0</v>
      </c>
      <c r="I7133">
        <v>0</v>
      </c>
      <c r="K7133"/>
      <c r="N7133" t="s">
        <v>3091</v>
      </c>
      <c r="O7133" t="s">
        <v>3092</v>
      </c>
      <c r="P7133" t="s">
        <v>3093</v>
      </c>
      <c r="R7133" t="s">
        <v>3094</v>
      </c>
    </row>
    <row r="7134" spans="1:18" x14ac:dyDescent="0.25">
      <c r="A7134">
        <v>272</v>
      </c>
      <c r="B7134" t="s">
        <v>3089</v>
      </c>
      <c r="D7134" t="s">
        <v>3090</v>
      </c>
      <c r="E7134" t="s">
        <v>3090</v>
      </c>
      <c r="F7134">
        <v>1</v>
      </c>
      <c r="G7134">
        <v>0</v>
      </c>
      <c r="H7134">
        <v>0</v>
      </c>
      <c r="I7134">
        <v>0</v>
      </c>
      <c r="K7134"/>
      <c r="N7134" t="s">
        <v>3091</v>
      </c>
      <c r="O7134" t="s">
        <v>3092</v>
      </c>
      <c r="P7134" t="s">
        <v>3095</v>
      </c>
      <c r="R7134" t="s">
        <v>3094</v>
      </c>
    </row>
    <row r="7135" spans="1:18" x14ac:dyDescent="0.25">
      <c r="A7135">
        <v>273</v>
      </c>
      <c r="B7135" t="s">
        <v>3089</v>
      </c>
      <c r="D7135" t="s">
        <v>3090</v>
      </c>
      <c r="E7135" t="s">
        <v>3090</v>
      </c>
      <c r="F7135">
        <v>1</v>
      </c>
      <c r="G7135">
        <v>0</v>
      </c>
      <c r="H7135">
        <v>0</v>
      </c>
      <c r="I7135">
        <v>0</v>
      </c>
      <c r="K7135"/>
      <c r="N7135" t="s">
        <v>3091</v>
      </c>
      <c r="O7135" t="s">
        <v>3092</v>
      </c>
      <c r="P7135" t="s">
        <v>3095</v>
      </c>
      <c r="R7135" t="s">
        <v>3094</v>
      </c>
    </row>
    <row r="7136" spans="1:18" x14ac:dyDescent="0.25">
      <c r="A7136">
        <v>274</v>
      </c>
      <c r="B7136" t="s">
        <v>3089</v>
      </c>
      <c r="D7136" t="s">
        <v>3090</v>
      </c>
      <c r="E7136" t="s">
        <v>3090</v>
      </c>
      <c r="F7136">
        <v>1</v>
      </c>
      <c r="G7136">
        <v>0</v>
      </c>
      <c r="H7136">
        <v>0</v>
      </c>
      <c r="I7136">
        <v>0</v>
      </c>
      <c r="K7136"/>
      <c r="N7136" t="s">
        <v>3091</v>
      </c>
      <c r="O7136" t="s">
        <v>3092</v>
      </c>
      <c r="P7136" t="s">
        <v>3095</v>
      </c>
      <c r="R7136" t="s">
        <v>3094</v>
      </c>
    </row>
    <row r="7137" spans="1:18" x14ac:dyDescent="0.25">
      <c r="A7137">
        <v>275</v>
      </c>
      <c r="B7137" t="s">
        <v>3089</v>
      </c>
      <c r="D7137" t="s">
        <v>3090</v>
      </c>
      <c r="E7137" t="s">
        <v>3090</v>
      </c>
      <c r="F7137">
        <v>1</v>
      </c>
      <c r="G7137">
        <v>0</v>
      </c>
      <c r="H7137">
        <v>0</v>
      </c>
      <c r="I7137">
        <v>0</v>
      </c>
      <c r="K7137"/>
      <c r="N7137" t="s">
        <v>3091</v>
      </c>
      <c r="O7137" t="s">
        <v>3092</v>
      </c>
      <c r="P7137" t="s">
        <v>3095</v>
      </c>
      <c r="R7137" t="s">
        <v>3094</v>
      </c>
    </row>
    <row r="7138" spans="1:18" x14ac:dyDescent="0.25">
      <c r="A7138">
        <v>276</v>
      </c>
      <c r="B7138" t="s">
        <v>3089</v>
      </c>
      <c r="D7138" t="s">
        <v>3090</v>
      </c>
      <c r="E7138" t="s">
        <v>3090</v>
      </c>
      <c r="F7138">
        <v>1</v>
      </c>
      <c r="G7138">
        <v>0</v>
      </c>
      <c r="H7138">
        <v>0</v>
      </c>
      <c r="I7138">
        <v>0</v>
      </c>
      <c r="K7138"/>
      <c r="N7138" t="s">
        <v>3091</v>
      </c>
      <c r="O7138" t="s">
        <v>3092</v>
      </c>
      <c r="P7138" t="s">
        <v>3095</v>
      </c>
      <c r="R7138" t="s">
        <v>3094</v>
      </c>
    </row>
    <row r="7139" spans="1:18" x14ac:dyDescent="0.25">
      <c r="A7139">
        <v>277</v>
      </c>
      <c r="B7139" t="s">
        <v>3089</v>
      </c>
      <c r="D7139" t="s">
        <v>3090</v>
      </c>
      <c r="E7139" t="s">
        <v>3090</v>
      </c>
      <c r="F7139">
        <v>1</v>
      </c>
      <c r="G7139">
        <v>0</v>
      </c>
      <c r="H7139">
        <v>0</v>
      </c>
      <c r="I7139">
        <v>0</v>
      </c>
      <c r="K7139"/>
      <c r="N7139" t="s">
        <v>3091</v>
      </c>
      <c r="O7139" t="s">
        <v>3092</v>
      </c>
      <c r="P7139" t="s">
        <v>3095</v>
      </c>
      <c r="R7139" t="s">
        <v>3094</v>
      </c>
    </row>
    <row r="7140" spans="1:18" x14ac:dyDescent="0.25">
      <c r="A7140">
        <v>278</v>
      </c>
      <c r="B7140" t="s">
        <v>3089</v>
      </c>
      <c r="D7140" t="s">
        <v>3090</v>
      </c>
      <c r="E7140" t="s">
        <v>3090</v>
      </c>
      <c r="F7140">
        <v>1</v>
      </c>
      <c r="G7140">
        <v>0</v>
      </c>
      <c r="H7140">
        <v>0</v>
      </c>
      <c r="I7140">
        <v>0</v>
      </c>
      <c r="K7140"/>
      <c r="N7140" t="s">
        <v>3091</v>
      </c>
      <c r="O7140" t="s">
        <v>3092</v>
      </c>
      <c r="P7140" t="s">
        <v>3095</v>
      </c>
      <c r="R7140" t="s">
        <v>3094</v>
      </c>
    </row>
    <row r="7141" spans="1:18" x14ac:dyDescent="0.25">
      <c r="A7141">
        <v>279</v>
      </c>
      <c r="B7141" t="s">
        <v>3089</v>
      </c>
      <c r="D7141" t="s">
        <v>3090</v>
      </c>
      <c r="F7141">
        <v>1</v>
      </c>
      <c r="G7141">
        <v>0</v>
      </c>
      <c r="H7141">
        <v>0</v>
      </c>
      <c r="I7141">
        <v>0</v>
      </c>
      <c r="K7141"/>
      <c r="N7141" t="s">
        <v>3091</v>
      </c>
      <c r="O7141" t="s">
        <v>3092</v>
      </c>
      <c r="P7141" t="s">
        <v>3093</v>
      </c>
      <c r="R7141" t="s">
        <v>3094</v>
      </c>
    </row>
    <row r="7142" spans="1:18" x14ac:dyDescent="0.25">
      <c r="A7142">
        <v>28</v>
      </c>
      <c r="B7142" t="s">
        <v>3089</v>
      </c>
      <c r="D7142" t="s">
        <v>3090</v>
      </c>
      <c r="F7142">
        <v>1</v>
      </c>
      <c r="G7142">
        <v>0</v>
      </c>
      <c r="H7142">
        <v>0</v>
      </c>
      <c r="I7142">
        <v>0</v>
      </c>
      <c r="K7142"/>
      <c r="N7142" t="s">
        <v>3091</v>
      </c>
      <c r="O7142" t="s">
        <v>3092</v>
      </c>
      <c r="P7142" t="s">
        <v>3093</v>
      </c>
      <c r="R7142" t="s">
        <v>3094</v>
      </c>
    </row>
    <row r="7143" spans="1:18" x14ac:dyDescent="0.25">
      <c r="A7143">
        <v>280</v>
      </c>
      <c r="B7143" t="s">
        <v>3089</v>
      </c>
      <c r="D7143" t="s">
        <v>3090</v>
      </c>
      <c r="E7143" t="s">
        <v>3090</v>
      </c>
      <c r="F7143">
        <v>1</v>
      </c>
      <c r="G7143">
        <v>0</v>
      </c>
      <c r="H7143">
        <v>0</v>
      </c>
      <c r="I7143">
        <v>0</v>
      </c>
      <c r="K7143"/>
      <c r="N7143" t="s">
        <v>3091</v>
      </c>
      <c r="O7143" t="s">
        <v>3092</v>
      </c>
      <c r="P7143" t="s">
        <v>3095</v>
      </c>
      <c r="R7143" t="s">
        <v>3094</v>
      </c>
    </row>
    <row r="7144" spans="1:18" x14ac:dyDescent="0.25">
      <c r="A7144">
        <v>281</v>
      </c>
      <c r="B7144" t="s">
        <v>3089</v>
      </c>
      <c r="D7144" t="s">
        <v>3090</v>
      </c>
      <c r="F7144">
        <v>1</v>
      </c>
      <c r="G7144">
        <v>0</v>
      </c>
      <c r="H7144">
        <v>0</v>
      </c>
      <c r="I7144">
        <v>0</v>
      </c>
      <c r="K7144"/>
      <c r="N7144" t="s">
        <v>3091</v>
      </c>
      <c r="O7144" t="s">
        <v>3092</v>
      </c>
      <c r="P7144" t="s">
        <v>3093</v>
      </c>
      <c r="R7144" t="s">
        <v>3094</v>
      </c>
    </row>
    <row r="7145" spans="1:18" x14ac:dyDescent="0.25">
      <c r="A7145">
        <v>282</v>
      </c>
      <c r="B7145" t="s">
        <v>3089</v>
      </c>
      <c r="D7145" t="s">
        <v>3090</v>
      </c>
      <c r="F7145">
        <v>1</v>
      </c>
      <c r="G7145">
        <v>0</v>
      </c>
      <c r="H7145">
        <v>0</v>
      </c>
      <c r="I7145">
        <v>0</v>
      </c>
      <c r="K7145"/>
      <c r="N7145" t="s">
        <v>3091</v>
      </c>
      <c r="O7145" t="s">
        <v>3092</v>
      </c>
      <c r="P7145" t="s">
        <v>3093</v>
      </c>
      <c r="R7145" t="s">
        <v>3094</v>
      </c>
    </row>
    <row r="7146" spans="1:18" x14ac:dyDescent="0.25">
      <c r="A7146">
        <v>283</v>
      </c>
      <c r="B7146" t="s">
        <v>3089</v>
      </c>
      <c r="D7146" t="s">
        <v>3090</v>
      </c>
      <c r="F7146">
        <v>1</v>
      </c>
      <c r="G7146">
        <v>0</v>
      </c>
      <c r="H7146">
        <v>0</v>
      </c>
      <c r="I7146">
        <v>0</v>
      </c>
      <c r="K7146"/>
      <c r="N7146" t="s">
        <v>3091</v>
      </c>
      <c r="O7146" t="s">
        <v>3092</v>
      </c>
      <c r="P7146" t="s">
        <v>3093</v>
      </c>
      <c r="R7146" t="s">
        <v>3094</v>
      </c>
    </row>
    <row r="7147" spans="1:18" x14ac:dyDescent="0.25">
      <c r="A7147">
        <v>284</v>
      </c>
      <c r="B7147" t="s">
        <v>3089</v>
      </c>
      <c r="D7147" t="s">
        <v>3090</v>
      </c>
      <c r="F7147">
        <v>1</v>
      </c>
      <c r="G7147">
        <v>0</v>
      </c>
      <c r="H7147">
        <v>0</v>
      </c>
      <c r="I7147">
        <v>0</v>
      </c>
      <c r="K7147"/>
      <c r="N7147" t="s">
        <v>3091</v>
      </c>
      <c r="O7147" t="s">
        <v>3092</v>
      </c>
      <c r="P7147" t="s">
        <v>3093</v>
      </c>
      <c r="R7147" t="s">
        <v>3094</v>
      </c>
    </row>
    <row r="7148" spans="1:18" x14ac:dyDescent="0.25">
      <c r="A7148">
        <v>285</v>
      </c>
      <c r="B7148" t="s">
        <v>3089</v>
      </c>
      <c r="D7148" t="s">
        <v>3090</v>
      </c>
      <c r="F7148">
        <v>1</v>
      </c>
      <c r="G7148">
        <v>0</v>
      </c>
      <c r="H7148">
        <v>0</v>
      </c>
      <c r="I7148">
        <v>0</v>
      </c>
      <c r="K7148"/>
      <c r="N7148" t="s">
        <v>3091</v>
      </c>
      <c r="O7148" t="s">
        <v>3092</v>
      </c>
      <c r="P7148" t="s">
        <v>3093</v>
      </c>
      <c r="R7148" t="s">
        <v>3094</v>
      </c>
    </row>
    <row r="7149" spans="1:18" x14ac:dyDescent="0.25">
      <c r="A7149">
        <v>286</v>
      </c>
      <c r="B7149" t="s">
        <v>3089</v>
      </c>
      <c r="D7149" t="s">
        <v>3090</v>
      </c>
      <c r="E7149" t="s">
        <v>3090</v>
      </c>
      <c r="F7149">
        <v>1</v>
      </c>
      <c r="G7149">
        <v>0</v>
      </c>
      <c r="H7149">
        <v>0</v>
      </c>
      <c r="I7149">
        <v>0</v>
      </c>
      <c r="K7149"/>
      <c r="N7149" t="s">
        <v>3091</v>
      </c>
      <c r="O7149" t="s">
        <v>3092</v>
      </c>
      <c r="P7149" t="s">
        <v>3095</v>
      </c>
      <c r="R7149" t="s">
        <v>3094</v>
      </c>
    </row>
    <row r="7150" spans="1:18" x14ac:dyDescent="0.25">
      <c r="A7150">
        <v>287</v>
      </c>
      <c r="B7150" t="s">
        <v>3089</v>
      </c>
      <c r="D7150" t="s">
        <v>3090</v>
      </c>
      <c r="F7150">
        <v>1</v>
      </c>
      <c r="G7150">
        <v>0</v>
      </c>
      <c r="H7150">
        <v>0</v>
      </c>
      <c r="I7150">
        <v>0</v>
      </c>
      <c r="K7150"/>
      <c r="N7150" t="s">
        <v>3091</v>
      </c>
      <c r="O7150" t="s">
        <v>3092</v>
      </c>
      <c r="P7150" t="s">
        <v>3093</v>
      </c>
      <c r="R7150" t="s">
        <v>3094</v>
      </c>
    </row>
    <row r="7151" spans="1:18" x14ac:dyDescent="0.25">
      <c r="A7151">
        <v>288</v>
      </c>
      <c r="B7151" t="s">
        <v>3089</v>
      </c>
      <c r="D7151" t="s">
        <v>3090</v>
      </c>
      <c r="E7151" t="s">
        <v>3090</v>
      </c>
      <c r="F7151">
        <v>1</v>
      </c>
      <c r="G7151">
        <v>0</v>
      </c>
      <c r="H7151">
        <v>0</v>
      </c>
      <c r="I7151">
        <v>0</v>
      </c>
      <c r="K7151"/>
      <c r="N7151" t="s">
        <v>3091</v>
      </c>
      <c r="O7151" t="s">
        <v>3092</v>
      </c>
      <c r="P7151" t="s">
        <v>3095</v>
      </c>
      <c r="R7151" t="s">
        <v>3094</v>
      </c>
    </row>
    <row r="7152" spans="1:18" x14ac:dyDescent="0.25">
      <c r="A7152">
        <v>289</v>
      </c>
      <c r="B7152" t="s">
        <v>3089</v>
      </c>
      <c r="D7152" t="s">
        <v>3090</v>
      </c>
      <c r="F7152">
        <v>1</v>
      </c>
      <c r="G7152">
        <v>0</v>
      </c>
      <c r="H7152">
        <v>0</v>
      </c>
      <c r="I7152">
        <v>0</v>
      </c>
      <c r="K7152"/>
      <c r="N7152" t="s">
        <v>3091</v>
      </c>
      <c r="O7152" t="s">
        <v>3092</v>
      </c>
      <c r="P7152" t="s">
        <v>3093</v>
      </c>
      <c r="R7152" t="s">
        <v>3094</v>
      </c>
    </row>
    <row r="7153" spans="1:18" x14ac:dyDescent="0.25">
      <c r="A7153">
        <v>290</v>
      </c>
      <c r="B7153" t="s">
        <v>3089</v>
      </c>
      <c r="D7153" t="s">
        <v>3090</v>
      </c>
      <c r="E7153" t="s">
        <v>3090</v>
      </c>
      <c r="F7153">
        <v>1</v>
      </c>
      <c r="G7153">
        <v>0</v>
      </c>
      <c r="H7153">
        <v>0</v>
      </c>
      <c r="I7153">
        <v>0</v>
      </c>
      <c r="K7153"/>
      <c r="N7153" t="s">
        <v>3091</v>
      </c>
      <c r="O7153" t="s">
        <v>3092</v>
      </c>
      <c r="P7153" t="s">
        <v>3095</v>
      </c>
      <c r="R7153" t="s">
        <v>3094</v>
      </c>
    </row>
    <row r="7154" spans="1:18" x14ac:dyDescent="0.25">
      <c r="A7154">
        <v>291</v>
      </c>
      <c r="B7154" t="s">
        <v>3089</v>
      </c>
      <c r="D7154" t="s">
        <v>3090</v>
      </c>
      <c r="F7154">
        <v>1</v>
      </c>
      <c r="G7154">
        <v>0</v>
      </c>
      <c r="H7154">
        <v>0</v>
      </c>
      <c r="I7154">
        <v>0</v>
      </c>
      <c r="K7154"/>
      <c r="N7154" t="s">
        <v>3091</v>
      </c>
      <c r="O7154" t="s">
        <v>3092</v>
      </c>
      <c r="P7154" t="s">
        <v>3093</v>
      </c>
      <c r="R7154" t="s">
        <v>3094</v>
      </c>
    </row>
    <row r="7155" spans="1:18" x14ac:dyDescent="0.25">
      <c r="A7155">
        <v>292</v>
      </c>
      <c r="B7155" t="s">
        <v>3089</v>
      </c>
      <c r="D7155" t="s">
        <v>3090</v>
      </c>
      <c r="E7155" t="s">
        <v>3090</v>
      </c>
      <c r="F7155">
        <v>1</v>
      </c>
      <c r="G7155">
        <v>0</v>
      </c>
      <c r="H7155">
        <v>0</v>
      </c>
      <c r="I7155">
        <v>0</v>
      </c>
      <c r="K7155"/>
      <c r="N7155" t="s">
        <v>3091</v>
      </c>
      <c r="O7155" t="s">
        <v>3092</v>
      </c>
      <c r="P7155" t="s">
        <v>3095</v>
      </c>
      <c r="R7155" t="s">
        <v>3094</v>
      </c>
    </row>
    <row r="7156" spans="1:18" x14ac:dyDescent="0.25">
      <c r="A7156">
        <v>293</v>
      </c>
      <c r="B7156" t="s">
        <v>3089</v>
      </c>
      <c r="D7156" t="s">
        <v>3090</v>
      </c>
      <c r="F7156">
        <v>1</v>
      </c>
      <c r="G7156">
        <v>0</v>
      </c>
      <c r="H7156">
        <v>0</v>
      </c>
      <c r="I7156">
        <v>0</v>
      </c>
      <c r="K7156"/>
      <c r="N7156" t="s">
        <v>3091</v>
      </c>
      <c r="O7156" t="s">
        <v>3092</v>
      </c>
      <c r="P7156" t="s">
        <v>3093</v>
      </c>
      <c r="R7156" t="s">
        <v>3094</v>
      </c>
    </row>
    <row r="7157" spans="1:18" x14ac:dyDescent="0.25">
      <c r="A7157">
        <v>294</v>
      </c>
      <c r="B7157" t="s">
        <v>3089</v>
      </c>
      <c r="D7157" t="s">
        <v>3090</v>
      </c>
      <c r="F7157">
        <v>1</v>
      </c>
      <c r="G7157">
        <v>0</v>
      </c>
      <c r="H7157">
        <v>0</v>
      </c>
      <c r="I7157">
        <v>0</v>
      </c>
      <c r="K7157"/>
      <c r="N7157" t="s">
        <v>3091</v>
      </c>
      <c r="O7157" t="s">
        <v>3092</v>
      </c>
      <c r="P7157" t="s">
        <v>3093</v>
      </c>
      <c r="R7157" t="s">
        <v>3094</v>
      </c>
    </row>
    <row r="7158" spans="1:18" x14ac:dyDescent="0.25">
      <c r="A7158">
        <v>295</v>
      </c>
      <c r="B7158" t="s">
        <v>3089</v>
      </c>
      <c r="D7158" t="s">
        <v>3090</v>
      </c>
      <c r="F7158">
        <v>1</v>
      </c>
      <c r="G7158">
        <v>0</v>
      </c>
      <c r="H7158">
        <v>0</v>
      </c>
      <c r="I7158">
        <v>0</v>
      </c>
      <c r="K7158"/>
      <c r="N7158" t="s">
        <v>3091</v>
      </c>
      <c r="O7158" t="s">
        <v>3092</v>
      </c>
      <c r="P7158" t="s">
        <v>3093</v>
      </c>
      <c r="R7158" t="s">
        <v>3094</v>
      </c>
    </row>
    <row r="7159" spans="1:18" x14ac:dyDescent="0.25">
      <c r="A7159">
        <v>296</v>
      </c>
      <c r="B7159" t="s">
        <v>3089</v>
      </c>
      <c r="D7159" t="s">
        <v>3090</v>
      </c>
      <c r="F7159">
        <v>1</v>
      </c>
      <c r="G7159">
        <v>0</v>
      </c>
      <c r="H7159">
        <v>0</v>
      </c>
      <c r="I7159">
        <v>0</v>
      </c>
      <c r="K7159"/>
      <c r="N7159" t="s">
        <v>3091</v>
      </c>
      <c r="O7159" t="s">
        <v>3092</v>
      </c>
      <c r="P7159" t="s">
        <v>3093</v>
      </c>
      <c r="R7159" t="s">
        <v>3094</v>
      </c>
    </row>
    <row r="7160" spans="1:18" x14ac:dyDescent="0.25">
      <c r="A7160">
        <v>297</v>
      </c>
      <c r="B7160" t="s">
        <v>3089</v>
      </c>
      <c r="D7160" t="s">
        <v>3090</v>
      </c>
      <c r="F7160">
        <v>1</v>
      </c>
      <c r="G7160">
        <v>0</v>
      </c>
      <c r="H7160">
        <v>0</v>
      </c>
      <c r="I7160">
        <v>0</v>
      </c>
      <c r="K7160"/>
      <c r="N7160" t="s">
        <v>3091</v>
      </c>
      <c r="O7160" t="s">
        <v>3092</v>
      </c>
      <c r="P7160" t="s">
        <v>3093</v>
      </c>
      <c r="R7160" t="s">
        <v>3094</v>
      </c>
    </row>
    <row r="7161" spans="1:18" x14ac:dyDescent="0.25">
      <c r="A7161">
        <v>298</v>
      </c>
      <c r="B7161" t="s">
        <v>3089</v>
      </c>
      <c r="D7161" t="s">
        <v>3090</v>
      </c>
      <c r="F7161">
        <v>1</v>
      </c>
      <c r="G7161">
        <v>0</v>
      </c>
      <c r="H7161">
        <v>0</v>
      </c>
      <c r="I7161">
        <v>0</v>
      </c>
      <c r="K7161"/>
      <c r="N7161" t="s">
        <v>3091</v>
      </c>
      <c r="O7161" t="s">
        <v>3092</v>
      </c>
      <c r="P7161" t="s">
        <v>3093</v>
      </c>
      <c r="R7161" t="s">
        <v>3094</v>
      </c>
    </row>
    <row r="7162" spans="1:18" x14ac:dyDescent="0.25">
      <c r="A7162">
        <v>299</v>
      </c>
      <c r="B7162" t="s">
        <v>3089</v>
      </c>
      <c r="D7162" t="s">
        <v>3090</v>
      </c>
      <c r="F7162">
        <v>1</v>
      </c>
      <c r="G7162">
        <v>0</v>
      </c>
      <c r="H7162">
        <v>0</v>
      </c>
      <c r="I7162">
        <v>0</v>
      </c>
      <c r="K7162"/>
      <c r="N7162" t="s">
        <v>3091</v>
      </c>
      <c r="O7162" t="s">
        <v>3092</v>
      </c>
      <c r="P7162" t="s">
        <v>3093</v>
      </c>
      <c r="R7162" t="s">
        <v>3094</v>
      </c>
    </row>
    <row r="7163" spans="1:18" x14ac:dyDescent="0.25">
      <c r="A7163">
        <v>3</v>
      </c>
      <c r="B7163" t="s">
        <v>3089</v>
      </c>
      <c r="D7163" t="s">
        <v>3090</v>
      </c>
      <c r="F7163">
        <v>1</v>
      </c>
      <c r="G7163">
        <v>0</v>
      </c>
      <c r="H7163">
        <v>0</v>
      </c>
      <c r="I7163">
        <v>0</v>
      </c>
      <c r="K7163"/>
      <c r="N7163" t="s">
        <v>3091</v>
      </c>
      <c r="O7163" t="s">
        <v>3092</v>
      </c>
      <c r="P7163" t="s">
        <v>3093</v>
      </c>
      <c r="R7163" t="s">
        <v>3094</v>
      </c>
    </row>
    <row r="7164" spans="1:18" x14ac:dyDescent="0.25">
      <c r="A7164">
        <v>300</v>
      </c>
      <c r="B7164" t="s">
        <v>3089</v>
      </c>
      <c r="D7164" t="s">
        <v>3090</v>
      </c>
      <c r="F7164">
        <v>1</v>
      </c>
      <c r="G7164">
        <v>0</v>
      </c>
      <c r="H7164">
        <v>0</v>
      </c>
      <c r="I7164">
        <v>0</v>
      </c>
      <c r="K7164"/>
      <c r="N7164" t="s">
        <v>3091</v>
      </c>
      <c r="O7164" t="s">
        <v>3092</v>
      </c>
      <c r="P7164" t="s">
        <v>3093</v>
      </c>
      <c r="R7164" t="s">
        <v>3094</v>
      </c>
    </row>
    <row r="7165" spans="1:18" x14ac:dyDescent="0.25">
      <c r="A7165">
        <v>301</v>
      </c>
      <c r="B7165" t="s">
        <v>3089</v>
      </c>
      <c r="D7165" t="s">
        <v>3090</v>
      </c>
      <c r="F7165">
        <v>1</v>
      </c>
      <c r="G7165">
        <v>0</v>
      </c>
      <c r="H7165">
        <v>0</v>
      </c>
      <c r="I7165">
        <v>0</v>
      </c>
      <c r="K7165"/>
      <c r="N7165" t="s">
        <v>3091</v>
      </c>
      <c r="O7165" t="s">
        <v>3092</v>
      </c>
      <c r="P7165" t="s">
        <v>3093</v>
      </c>
      <c r="R7165" t="s">
        <v>3094</v>
      </c>
    </row>
    <row r="7166" spans="1:18" x14ac:dyDescent="0.25">
      <c r="A7166">
        <v>302</v>
      </c>
      <c r="B7166" t="s">
        <v>3089</v>
      </c>
      <c r="D7166" t="s">
        <v>3090</v>
      </c>
      <c r="F7166">
        <v>1</v>
      </c>
      <c r="G7166">
        <v>0</v>
      </c>
      <c r="H7166">
        <v>0</v>
      </c>
      <c r="I7166">
        <v>0</v>
      </c>
      <c r="K7166"/>
      <c r="N7166" t="s">
        <v>3091</v>
      </c>
      <c r="O7166" t="s">
        <v>3092</v>
      </c>
      <c r="P7166" t="s">
        <v>3093</v>
      </c>
      <c r="R7166" t="s">
        <v>3094</v>
      </c>
    </row>
    <row r="7167" spans="1:18" x14ac:dyDescent="0.25">
      <c r="A7167">
        <v>303</v>
      </c>
      <c r="B7167" t="s">
        <v>3089</v>
      </c>
      <c r="D7167" t="s">
        <v>3090</v>
      </c>
      <c r="F7167">
        <v>1</v>
      </c>
      <c r="G7167">
        <v>0</v>
      </c>
      <c r="H7167">
        <v>0</v>
      </c>
      <c r="I7167">
        <v>0</v>
      </c>
      <c r="K7167"/>
      <c r="N7167" t="s">
        <v>3091</v>
      </c>
      <c r="O7167" t="s">
        <v>3092</v>
      </c>
      <c r="P7167" t="s">
        <v>3093</v>
      </c>
      <c r="R7167" t="s">
        <v>3094</v>
      </c>
    </row>
    <row r="7168" spans="1:18" x14ac:dyDescent="0.25">
      <c r="A7168">
        <v>304</v>
      </c>
      <c r="B7168" t="s">
        <v>3089</v>
      </c>
      <c r="D7168" t="s">
        <v>3090</v>
      </c>
      <c r="F7168">
        <v>1</v>
      </c>
      <c r="G7168">
        <v>0</v>
      </c>
      <c r="H7168">
        <v>0</v>
      </c>
      <c r="I7168">
        <v>0</v>
      </c>
      <c r="K7168"/>
      <c r="N7168" t="s">
        <v>3091</v>
      </c>
      <c r="O7168" t="s">
        <v>3092</v>
      </c>
      <c r="P7168" t="s">
        <v>3093</v>
      </c>
      <c r="R7168" t="s">
        <v>3094</v>
      </c>
    </row>
    <row r="7169" spans="1:18" x14ac:dyDescent="0.25">
      <c r="A7169">
        <v>305</v>
      </c>
      <c r="B7169" t="s">
        <v>3089</v>
      </c>
      <c r="D7169" t="s">
        <v>3090</v>
      </c>
      <c r="E7169" t="s">
        <v>3090</v>
      </c>
      <c r="F7169">
        <v>1</v>
      </c>
      <c r="G7169">
        <v>0</v>
      </c>
      <c r="H7169">
        <v>0</v>
      </c>
      <c r="I7169">
        <v>0</v>
      </c>
      <c r="K7169"/>
      <c r="N7169" t="s">
        <v>3091</v>
      </c>
      <c r="O7169" t="s">
        <v>3092</v>
      </c>
      <c r="P7169" t="s">
        <v>3095</v>
      </c>
      <c r="R7169" t="s">
        <v>3094</v>
      </c>
    </row>
    <row r="7170" spans="1:18" x14ac:dyDescent="0.25">
      <c r="A7170">
        <v>306</v>
      </c>
      <c r="B7170" t="s">
        <v>3089</v>
      </c>
      <c r="D7170" t="s">
        <v>3090</v>
      </c>
      <c r="E7170" t="s">
        <v>3090</v>
      </c>
      <c r="F7170">
        <v>1</v>
      </c>
      <c r="G7170">
        <v>0</v>
      </c>
      <c r="H7170">
        <v>0</v>
      </c>
      <c r="I7170">
        <v>0</v>
      </c>
      <c r="K7170"/>
      <c r="N7170" t="s">
        <v>3091</v>
      </c>
      <c r="O7170" t="s">
        <v>3092</v>
      </c>
      <c r="P7170" t="s">
        <v>3095</v>
      </c>
      <c r="R7170" t="s">
        <v>3094</v>
      </c>
    </row>
    <row r="7171" spans="1:18" x14ac:dyDescent="0.25">
      <c r="A7171">
        <v>307</v>
      </c>
      <c r="B7171" t="s">
        <v>3089</v>
      </c>
      <c r="D7171" t="s">
        <v>3090</v>
      </c>
      <c r="E7171" t="s">
        <v>3090</v>
      </c>
      <c r="F7171">
        <v>1</v>
      </c>
      <c r="G7171">
        <v>0</v>
      </c>
      <c r="H7171">
        <v>0</v>
      </c>
      <c r="I7171">
        <v>0</v>
      </c>
      <c r="K7171"/>
      <c r="N7171" t="s">
        <v>3091</v>
      </c>
      <c r="O7171" t="s">
        <v>3092</v>
      </c>
      <c r="P7171" t="s">
        <v>3095</v>
      </c>
      <c r="R7171" t="s">
        <v>3094</v>
      </c>
    </row>
    <row r="7172" spans="1:18" x14ac:dyDescent="0.25">
      <c r="A7172">
        <v>308</v>
      </c>
      <c r="B7172" t="s">
        <v>3089</v>
      </c>
      <c r="D7172" t="s">
        <v>3090</v>
      </c>
      <c r="E7172" t="s">
        <v>3090</v>
      </c>
      <c r="F7172">
        <v>1</v>
      </c>
      <c r="G7172">
        <v>0</v>
      </c>
      <c r="H7172">
        <v>0</v>
      </c>
      <c r="I7172">
        <v>0</v>
      </c>
      <c r="K7172"/>
      <c r="N7172" t="s">
        <v>3091</v>
      </c>
      <c r="O7172" t="s">
        <v>3092</v>
      </c>
      <c r="P7172" t="s">
        <v>3095</v>
      </c>
      <c r="R7172" t="s">
        <v>3094</v>
      </c>
    </row>
    <row r="7173" spans="1:18" x14ac:dyDescent="0.25">
      <c r="A7173">
        <v>309</v>
      </c>
      <c r="B7173" t="s">
        <v>3089</v>
      </c>
      <c r="D7173" t="s">
        <v>3090</v>
      </c>
      <c r="E7173" t="s">
        <v>3090</v>
      </c>
      <c r="F7173">
        <v>1</v>
      </c>
      <c r="G7173">
        <v>0</v>
      </c>
      <c r="H7173">
        <v>0</v>
      </c>
      <c r="I7173">
        <v>0</v>
      </c>
      <c r="K7173"/>
      <c r="N7173" t="s">
        <v>3091</v>
      </c>
      <c r="O7173" t="s">
        <v>3092</v>
      </c>
      <c r="P7173" t="s">
        <v>3095</v>
      </c>
      <c r="R7173" t="s">
        <v>3094</v>
      </c>
    </row>
    <row r="7174" spans="1:18" x14ac:dyDescent="0.25">
      <c r="A7174">
        <v>310</v>
      </c>
      <c r="B7174" t="s">
        <v>3089</v>
      </c>
      <c r="D7174" t="s">
        <v>3090</v>
      </c>
      <c r="E7174" t="s">
        <v>3090</v>
      </c>
      <c r="F7174">
        <v>1</v>
      </c>
      <c r="G7174">
        <v>0</v>
      </c>
      <c r="H7174">
        <v>0</v>
      </c>
      <c r="I7174">
        <v>0</v>
      </c>
      <c r="K7174"/>
      <c r="N7174" t="s">
        <v>3091</v>
      </c>
      <c r="O7174" t="s">
        <v>3092</v>
      </c>
      <c r="P7174" t="s">
        <v>3095</v>
      </c>
      <c r="R7174" t="s">
        <v>3094</v>
      </c>
    </row>
    <row r="7175" spans="1:18" x14ac:dyDescent="0.25">
      <c r="A7175">
        <v>311</v>
      </c>
      <c r="B7175" t="s">
        <v>3089</v>
      </c>
      <c r="D7175" t="s">
        <v>3090</v>
      </c>
      <c r="E7175" t="s">
        <v>3090</v>
      </c>
      <c r="F7175">
        <v>1</v>
      </c>
      <c r="G7175">
        <v>0</v>
      </c>
      <c r="H7175">
        <v>0</v>
      </c>
      <c r="I7175">
        <v>0</v>
      </c>
      <c r="K7175"/>
      <c r="N7175" t="s">
        <v>3091</v>
      </c>
      <c r="O7175" t="s">
        <v>3092</v>
      </c>
      <c r="P7175" t="s">
        <v>3095</v>
      </c>
      <c r="R7175" t="s">
        <v>3094</v>
      </c>
    </row>
    <row r="7176" spans="1:18" x14ac:dyDescent="0.25">
      <c r="A7176">
        <v>312</v>
      </c>
      <c r="B7176" t="s">
        <v>3089</v>
      </c>
      <c r="D7176" t="s">
        <v>3090</v>
      </c>
      <c r="E7176" t="s">
        <v>3090</v>
      </c>
      <c r="F7176">
        <v>1</v>
      </c>
      <c r="G7176">
        <v>0</v>
      </c>
      <c r="H7176">
        <v>0</v>
      </c>
      <c r="I7176">
        <v>0</v>
      </c>
      <c r="K7176"/>
      <c r="N7176" t="s">
        <v>3091</v>
      </c>
      <c r="O7176" t="s">
        <v>3092</v>
      </c>
      <c r="P7176" t="s">
        <v>3095</v>
      </c>
      <c r="R7176" t="s">
        <v>3094</v>
      </c>
    </row>
    <row r="7177" spans="1:18" x14ac:dyDescent="0.25">
      <c r="A7177">
        <v>313</v>
      </c>
      <c r="B7177" t="s">
        <v>3089</v>
      </c>
      <c r="D7177" t="s">
        <v>3090</v>
      </c>
      <c r="E7177" t="s">
        <v>3090</v>
      </c>
      <c r="F7177">
        <v>1</v>
      </c>
      <c r="G7177">
        <v>0</v>
      </c>
      <c r="H7177">
        <v>0</v>
      </c>
      <c r="I7177">
        <v>0</v>
      </c>
      <c r="K7177"/>
      <c r="N7177" t="s">
        <v>3091</v>
      </c>
      <c r="O7177" t="s">
        <v>3092</v>
      </c>
      <c r="P7177" t="s">
        <v>3095</v>
      </c>
      <c r="R7177" t="s">
        <v>3094</v>
      </c>
    </row>
    <row r="7178" spans="1:18" x14ac:dyDescent="0.25">
      <c r="A7178">
        <v>314</v>
      </c>
      <c r="B7178" t="s">
        <v>3089</v>
      </c>
      <c r="D7178" t="s">
        <v>3090</v>
      </c>
      <c r="E7178" t="s">
        <v>3090</v>
      </c>
      <c r="F7178">
        <v>1</v>
      </c>
      <c r="G7178">
        <v>0</v>
      </c>
      <c r="H7178">
        <v>0</v>
      </c>
      <c r="I7178">
        <v>0</v>
      </c>
      <c r="K7178"/>
      <c r="N7178" t="s">
        <v>3091</v>
      </c>
      <c r="O7178" t="s">
        <v>3092</v>
      </c>
      <c r="P7178" t="s">
        <v>3095</v>
      </c>
      <c r="R7178" t="s">
        <v>3094</v>
      </c>
    </row>
    <row r="7179" spans="1:18" x14ac:dyDescent="0.25">
      <c r="A7179">
        <v>315</v>
      </c>
      <c r="B7179" t="s">
        <v>3089</v>
      </c>
      <c r="D7179" t="s">
        <v>3090</v>
      </c>
      <c r="E7179" t="s">
        <v>3090</v>
      </c>
      <c r="F7179">
        <v>1</v>
      </c>
      <c r="G7179">
        <v>0</v>
      </c>
      <c r="H7179">
        <v>0</v>
      </c>
      <c r="I7179">
        <v>0</v>
      </c>
      <c r="K7179"/>
      <c r="N7179" t="s">
        <v>3091</v>
      </c>
      <c r="O7179" t="s">
        <v>3092</v>
      </c>
      <c r="P7179" t="s">
        <v>3095</v>
      </c>
      <c r="R7179" t="s">
        <v>3094</v>
      </c>
    </row>
    <row r="7180" spans="1:18" x14ac:dyDescent="0.25">
      <c r="A7180">
        <v>316</v>
      </c>
      <c r="B7180" t="s">
        <v>3089</v>
      </c>
      <c r="D7180" t="s">
        <v>3090</v>
      </c>
      <c r="E7180" t="s">
        <v>3090</v>
      </c>
      <c r="F7180">
        <v>1</v>
      </c>
      <c r="G7180">
        <v>0</v>
      </c>
      <c r="H7180">
        <v>0</v>
      </c>
      <c r="I7180">
        <v>0</v>
      </c>
      <c r="K7180"/>
      <c r="N7180" t="s">
        <v>3091</v>
      </c>
      <c r="O7180" t="s">
        <v>3092</v>
      </c>
      <c r="P7180" t="s">
        <v>3095</v>
      </c>
      <c r="R7180" t="s">
        <v>3094</v>
      </c>
    </row>
    <row r="7181" spans="1:18" x14ac:dyDescent="0.25">
      <c r="A7181">
        <v>317</v>
      </c>
      <c r="B7181" t="s">
        <v>3089</v>
      </c>
      <c r="D7181" t="s">
        <v>3090</v>
      </c>
      <c r="E7181" t="s">
        <v>3090</v>
      </c>
      <c r="F7181">
        <v>1</v>
      </c>
      <c r="G7181">
        <v>0</v>
      </c>
      <c r="H7181">
        <v>0</v>
      </c>
      <c r="I7181">
        <v>0</v>
      </c>
      <c r="K7181"/>
      <c r="N7181" t="s">
        <v>3091</v>
      </c>
      <c r="O7181" t="s">
        <v>3092</v>
      </c>
      <c r="P7181" t="s">
        <v>3095</v>
      </c>
      <c r="R7181" t="s">
        <v>3094</v>
      </c>
    </row>
    <row r="7182" spans="1:18" x14ac:dyDescent="0.25">
      <c r="A7182">
        <v>318</v>
      </c>
      <c r="B7182" t="s">
        <v>3089</v>
      </c>
      <c r="D7182" t="s">
        <v>3090</v>
      </c>
      <c r="F7182">
        <v>1</v>
      </c>
      <c r="G7182">
        <v>0</v>
      </c>
      <c r="H7182">
        <v>0</v>
      </c>
      <c r="I7182">
        <v>0</v>
      </c>
      <c r="K7182"/>
      <c r="N7182" t="s">
        <v>3091</v>
      </c>
      <c r="O7182" t="s">
        <v>3092</v>
      </c>
      <c r="P7182" t="s">
        <v>3093</v>
      </c>
      <c r="R7182" t="s">
        <v>3094</v>
      </c>
    </row>
    <row r="7183" spans="1:18" x14ac:dyDescent="0.25">
      <c r="A7183">
        <v>319</v>
      </c>
      <c r="B7183" t="s">
        <v>3089</v>
      </c>
      <c r="D7183" t="s">
        <v>3090</v>
      </c>
      <c r="E7183" t="s">
        <v>3090</v>
      </c>
      <c r="F7183">
        <v>1</v>
      </c>
      <c r="G7183">
        <v>0</v>
      </c>
      <c r="H7183">
        <v>0</v>
      </c>
      <c r="I7183">
        <v>0</v>
      </c>
      <c r="K7183"/>
      <c r="N7183" t="s">
        <v>3091</v>
      </c>
      <c r="O7183" t="s">
        <v>3092</v>
      </c>
      <c r="P7183" t="s">
        <v>3095</v>
      </c>
      <c r="R7183" t="s">
        <v>3094</v>
      </c>
    </row>
    <row r="7184" spans="1:18" x14ac:dyDescent="0.25">
      <c r="A7184">
        <v>320</v>
      </c>
      <c r="B7184" t="s">
        <v>3089</v>
      </c>
      <c r="D7184" t="s">
        <v>3090</v>
      </c>
      <c r="F7184">
        <v>1</v>
      </c>
      <c r="G7184">
        <v>0</v>
      </c>
      <c r="H7184">
        <v>0</v>
      </c>
      <c r="I7184">
        <v>0</v>
      </c>
      <c r="K7184"/>
      <c r="N7184" t="s">
        <v>3091</v>
      </c>
      <c r="O7184" t="s">
        <v>3092</v>
      </c>
      <c r="P7184" t="s">
        <v>3093</v>
      </c>
      <c r="R7184" t="s">
        <v>3094</v>
      </c>
    </row>
    <row r="7185" spans="1:18" x14ac:dyDescent="0.25">
      <c r="A7185">
        <v>321</v>
      </c>
      <c r="B7185" t="s">
        <v>3089</v>
      </c>
      <c r="D7185" t="s">
        <v>3090</v>
      </c>
      <c r="E7185" t="s">
        <v>3090</v>
      </c>
      <c r="F7185">
        <v>1</v>
      </c>
      <c r="G7185">
        <v>0</v>
      </c>
      <c r="H7185">
        <v>0</v>
      </c>
      <c r="I7185">
        <v>0</v>
      </c>
      <c r="K7185"/>
      <c r="N7185" t="s">
        <v>3091</v>
      </c>
      <c r="O7185" t="s">
        <v>3092</v>
      </c>
      <c r="P7185" t="s">
        <v>3095</v>
      </c>
      <c r="R7185" t="s">
        <v>3094</v>
      </c>
    </row>
    <row r="7186" spans="1:18" x14ac:dyDescent="0.25">
      <c r="A7186">
        <v>322</v>
      </c>
      <c r="B7186" t="s">
        <v>3089</v>
      </c>
      <c r="D7186" t="s">
        <v>3090</v>
      </c>
      <c r="E7186" t="s">
        <v>3090</v>
      </c>
      <c r="F7186">
        <v>1</v>
      </c>
      <c r="G7186">
        <v>0</v>
      </c>
      <c r="H7186">
        <v>0</v>
      </c>
      <c r="I7186">
        <v>0</v>
      </c>
      <c r="K7186"/>
      <c r="N7186" t="s">
        <v>3091</v>
      </c>
      <c r="O7186" t="s">
        <v>3092</v>
      </c>
      <c r="P7186" t="s">
        <v>3095</v>
      </c>
      <c r="R7186" t="s">
        <v>3094</v>
      </c>
    </row>
    <row r="7187" spans="1:18" x14ac:dyDescent="0.25">
      <c r="A7187">
        <v>323</v>
      </c>
      <c r="B7187" t="s">
        <v>3089</v>
      </c>
      <c r="D7187" t="s">
        <v>3090</v>
      </c>
      <c r="E7187" t="s">
        <v>3090</v>
      </c>
      <c r="F7187">
        <v>1</v>
      </c>
      <c r="G7187">
        <v>0</v>
      </c>
      <c r="H7187">
        <v>0</v>
      </c>
      <c r="I7187">
        <v>0</v>
      </c>
      <c r="K7187"/>
      <c r="N7187" t="s">
        <v>3091</v>
      </c>
      <c r="O7187" t="s">
        <v>3092</v>
      </c>
      <c r="P7187" t="s">
        <v>3095</v>
      </c>
      <c r="R7187" t="s">
        <v>3094</v>
      </c>
    </row>
    <row r="7188" spans="1:18" x14ac:dyDescent="0.25">
      <c r="A7188">
        <v>324</v>
      </c>
      <c r="B7188" t="s">
        <v>3089</v>
      </c>
      <c r="D7188" t="s">
        <v>3090</v>
      </c>
      <c r="E7188" t="s">
        <v>3090</v>
      </c>
      <c r="F7188">
        <v>1</v>
      </c>
      <c r="G7188">
        <v>0</v>
      </c>
      <c r="H7188">
        <v>0</v>
      </c>
      <c r="I7188">
        <v>0</v>
      </c>
      <c r="K7188"/>
      <c r="N7188" t="s">
        <v>3091</v>
      </c>
      <c r="O7188" t="s">
        <v>3092</v>
      </c>
      <c r="P7188" t="s">
        <v>3095</v>
      </c>
      <c r="R7188" t="s">
        <v>3094</v>
      </c>
    </row>
    <row r="7189" spans="1:18" x14ac:dyDescent="0.25">
      <c r="A7189">
        <v>325</v>
      </c>
      <c r="B7189" t="s">
        <v>3089</v>
      </c>
      <c r="D7189" t="s">
        <v>3090</v>
      </c>
      <c r="E7189" t="s">
        <v>3090</v>
      </c>
      <c r="F7189">
        <v>1</v>
      </c>
      <c r="G7189">
        <v>0</v>
      </c>
      <c r="H7189">
        <v>0</v>
      </c>
      <c r="I7189">
        <v>0</v>
      </c>
      <c r="K7189"/>
      <c r="N7189" t="s">
        <v>3091</v>
      </c>
      <c r="O7189" t="s">
        <v>3092</v>
      </c>
      <c r="P7189" t="s">
        <v>3095</v>
      </c>
      <c r="R7189" t="s">
        <v>3094</v>
      </c>
    </row>
    <row r="7190" spans="1:18" x14ac:dyDescent="0.25">
      <c r="A7190">
        <v>326</v>
      </c>
      <c r="B7190" t="s">
        <v>3089</v>
      </c>
      <c r="D7190" t="s">
        <v>3090</v>
      </c>
      <c r="E7190" t="s">
        <v>3090</v>
      </c>
      <c r="F7190">
        <v>1</v>
      </c>
      <c r="G7190">
        <v>0</v>
      </c>
      <c r="H7190">
        <v>0</v>
      </c>
      <c r="I7190">
        <v>0</v>
      </c>
      <c r="K7190"/>
      <c r="N7190" t="s">
        <v>3091</v>
      </c>
      <c r="O7190" t="s">
        <v>3092</v>
      </c>
      <c r="P7190" t="s">
        <v>3095</v>
      </c>
      <c r="R7190" t="s">
        <v>3094</v>
      </c>
    </row>
    <row r="7191" spans="1:18" x14ac:dyDescent="0.25">
      <c r="A7191">
        <v>327</v>
      </c>
      <c r="B7191" t="s">
        <v>3089</v>
      </c>
      <c r="D7191" t="s">
        <v>3090</v>
      </c>
      <c r="E7191" t="s">
        <v>3090</v>
      </c>
      <c r="F7191">
        <v>1</v>
      </c>
      <c r="G7191">
        <v>0</v>
      </c>
      <c r="H7191">
        <v>0</v>
      </c>
      <c r="I7191">
        <v>0</v>
      </c>
      <c r="K7191"/>
      <c r="N7191" t="s">
        <v>3091</v>
      </c>
      <c r="O7191" t="s">
        <v>3092</v>
      </c>
      <c r="P7191" t="s">
        <v>3095</v>
      </c>
      <c r="R7191" t="s">
        <v>3094</v>
      </c>
    </row>
    <row r="7192" spans="1:18" x14ac:dyDescent="0.25">
      <c r="A7192">
        <v>328</v>
      </c>
      <c r="B7192" t="s">
        <v>3089</v>
      </c>
      <c r="D7192" t="s">
        <v>3090</v>
      </c>
      <c r="E7192" t="s">
        <v>3090</v>
      </c>
      <c r="F7192">
        <v>1</v>
      </c>
      <c r="G7192">
        <v>0</v>
      </c>
      <c r="H7192">
        <v>0</v>
      </c>
      <c r="I7192">
        <v>0</v>
      </c>
      <c r="K7192"/>
      <c r="N7192" t="s">
        <v>3091</v>
      </c>
      <c r="O7192" t="s">
        <v>3092</v>
      </c>
      <c r="P7192" t="s">
        <v>3095</v>
      </c>
      <c r="R7192" t="s">
        <v>3094</v>
      </c>
    </row>
    <row r="7193" spans="1:18" x14ac:dyDescent="0.25">
      <c r="A7193">
        <v>329</v>
      </c>
      <c r="B7193" t="s">
        <v>3089</v>
      </c>
      <c r="D7193" t="s">
        <v>3090</v>
      </c>
      <c r="E7193" t="s">
        <v>3090</v>
      </c>
      <c r="F7193">
        <v>1</v>
      </c>
      <c r="G7193">
        <v>0</v>
      </c>
      <c r="H7193">
        <v>0</v>
      </c>
      <c r="I7193">
        <v>0</v>
      </c>
      <c r="K7193"/>
      <c r="N7193" t="s">
        <v>3091</v>
      </c>
      <c r="O7193" t="s">
        <v>3092</v>
      </c>
      <c r="P7193" t="s">
        <v>3095</v>
      </c>
      <c r="R7193" t="s">
        <v>3094</v>
      </c>
    </row>
    <row r="7194" spans="1:18" x14ac:dyDescent="0.25">
      <c r="A7194">
        <v>330</v>
      </c>
      <c r="B7194" t="s">
        <v>3089</v>
      </c>
      <c r="D7194" t="s">
        <v>3090</v>
      </c>
      <c r="E7194" t="s">
        <v>3090</v>
      </c>
      <c r="F7194">
        <v>1</v>
      </c>
      <c r="G7194">
        <v>0</v>
      </c>
      <c r="H7194">
        <v>0</v>
      </c>
      <c r="I7194">
        <v>0</v>
      </c>
      <c r="K7194"/>
      <c r="N7194" t="s">
        <v>3091</v>
      </c>
      <c r="O7194" t="s">
        <v>3092</v>
      </c>
      <c r="P7194" t="s">
        <v>3095</v>
      </c>
      <c r="R7194" t="s">
        <v>3094</v>
      </c>
    </row>
    <row r="7195" spans="1:18" x14ac:dyDescent="0.25">
      <c r="A7195">
        <v>331</v>
      </c>
      <c r="B7195" t="s">
        <v>3089</v>
      </c>
      <c r="D7195" t="s">
        <v>3090</v>
      </c>
      <c r="F7195">
        <v>1</v>
      </c>
      <c r="G7195">
        <v>0</v>
      </c>
      <c r="H7195">
        <v>0</v>
      </c>
      <c r="I7195">
        <v>0</v>
      </c>
      <c r="K7195"/>
      <c r="N7195" t="s">
        <v>3091</v>
      </c>
      <c r="O7195" t="s">
        <v>3092</v>
      </c>
      <c r="P7195" t="s">
        <v>3093</v>
      </c>
      <c r="R7195" t="s">
        <v>3094</v>
      </c>
    </row>
    <row r="7196" spans="1:18" x14ac:dyDescent="0.25">
      <c r="A7196">
        <v>332</v>
      </c>
      <c r="B7196" t="s">
        <v>3089</v>
      </c>
      <c r="D7196" t="s">
        <v>3090</v>
      </c>
      <c r="E7196" t="s">
        <v>3090</v>
      </c>
      <c r="F7196">
        <v>1</v>
      </c>
      <c r="G7196">
        <v>0</v>
      </c>
      <c r="H7196">
        <v>0</v>
      </c>
      <c r="I7196">
        <v>0</v>
      </c>
      <c r="K7196"/>
      <c r="N7196" t="s">
        <v>3091</v>
      </c>
      <c r="O7196" t="s">
        <v>3092</v>
      </c>
      <c r="P7196" t="s">
        <v>3095</v>
      </c>
      <c r="R7196" t="s">
        <v>3094</v>
      </c>
    </row>
    <row r="7197" spans="1:18" x14ac:dyDescent="0.25">
      <c r="A7197">
        <v>333</v>
      </c>
      <c r="B7197" t="s">
        <v>3089</v>
      </c>
      <c r="D7197" t="s">
        <v>3090</v>
      </c>
      <c r="E7197" t="s">
        <v>3090</v>
      </c>
      <c r="F7197">
        <v>1</v>
      </c>
      <c r="G7197">
        <v>0</v>
      </c>
      <c r="H7197">
        <v>0</v>
      </c>
      <c r="I7197">
        <v>0</v>
      </c>
      <c r="K7197"/>
      <c r="N7197" t="s">
        <v>3091</v>
      </c>
      <c r="O7197" t="s">
        <v>3092</v>
      </c>
      <c r="P7197" t="s">
        <v>3095</v>
      </c>
      <c r="R7197" t="s">
        <v>3094</v>
      </c>
    </row>
    <row r="7198" spans="1:18" x14ac:dyDescent="0.25">
      <c r="A7198">
        <v>334</v>
      </c>
      <c r="B7198" t="s">
        <v>3089</v>
      </c>
      <c r="D7198" t="s">
        <v>3090</v>
      </c>
      <c r="F7198">
        <v>1</v>
      </c>
      <c r="G7198">
        <v>0</v>
      </c>
      <c r="H7198">
        <v>0</v>
      </c>
      <c r="I7198">
        <v>0</v>
      </c>
      <c r="K7198"/>
      <c r="N7198" t="s">
        <v>3091</v>
      </c>
      <c r="O7198" t="s">
        <v>3092</v>
      </c>
      <c r="P7198" t="s">
        <v>3093</v>
      </c>
      <c r="R7198" t="s">
        <v>3094</v>
      </c>
    </row>
    <row r="7199" spans="1:18" x14ac:dyDescent="0.25">
      <c r="A7199">
        <v>335</v>
      </c>
      <c r="B7199" t="s">
        <v>3089</v>
      </c>
      <c r="D7199" t="s">
        <v>3090</v>
      </c>
      <c r="F7199">
        <v>1</v>
      </c>
      <c r="G7199">
        <v>0</v>
      </c>
      <c r="H7199">
        <v>0</v>
      </c>
      <c r="I7199">
        <v>0</v>
      </c>
      <c r="K7199"/>
      <c r="N7199" t="s">
        <v>3091</v>
      </c>
      <c r="O7199" t="s">
        <v>3092</v>
      </c>
      <c r="P7199" t="s">
        <v>3093</v>
      </c>
      <c r="R7199" t="s">
        <v>3094</v>
      </c>
    </row>
    <row r="7200" spans="1:18" x14ac:dyDescent="0.25">
      <c r="A7200">
        <v>336</v>
      </c>
      <c r="B7200" t="s">
        <v>3089</v>
      </c>
      <c r="D7200" t="s">
        <v>3090</v>
      </c>
      <c r="F7200">
        <v>1</v>
      </c>
      <c r="G7200">
        <v>0</v>
      </c>
      <c r="H7200">
        <v>0</v>
      </c>
      <c r="I7200">
        <v>0</v>
      </c>
      <c r="K7200"/>
      <c r="N7200" t="s">
        <v>3091</v>
      </c>
      <c r="O7200" t="s">
        <v>3092</v>
      </c>
      <c r="P7200" t="s">
        <v>3093</v>
      </c>
      <c r="R7200" t="s">
        <v>3094</v>
      </c>
    </row>
    <row r="7201" spans="1:18" x14ac:dyDescent="0.25">
      <c r="A7201">
        <v>337</v>
      </c>
      <c r="B7201" t="s">
        <v>3089</v>
      </c>
      <c r="D7201" t="s">
        <v>3090</v>
      </c>
      <c r="E7201" t="s">
        <v>3090</v>
      </c>
      <c r="F7201">
        <v>1</v>
      </c>
      <c r="G7201">
        <v>0</v>
      </c>
      <c r="H7201">
        <v>0</v>
      </c>
      <c r="I7201">
        <v>0</v>
      </c>
      <c r="K7201"/>
      <c r="N7201" t="s">
        <v>3091</v>
      </c>
      <c r="O7201" t="s">
        <v>3092</v>
      </c>
      <c r="P7201" t="s">
        <v>3095</v>
      </c>
      <c r="R7201" t="s">
        <v>3094</v>
      </c>
    </row>
    <row r="7202" spans="1:18" x14ac:dyDescent="0.25">
      <c r="A7202">
        <v>338</v>
      </c>
      <c r="B7202" t="s">
        <v>3089</v>
      </c>
      <c r="D7202" t="s">
        <v>3090</v>
      </c>
      <c r="F7202">
        <v>1</v>
      </c>
      <c r="G7202">
        <v>0</v>
      </c>
      <c r="H7202">
        <v>0</v>
      </c>
      <c r="I7202">
        <v>0</v>
      </c>
      <c r="K7202"/>
      <c r="N7202" t="s">
        <v>3091</v>
      </c>
      <c r="O7202" t="s">
        <v>3092</v>
      </c>
      <c r="P7202" t="s">
        <v>3093</v>
      </c>
      <c r="R7202" t="s">
        <v>3094</v>
      </c>
    </row>
    <row r="7203" spans="1:18" x14ac:dyDescent="0.25">
      <c r="A7203">
        <v>339</v>
      </c>
      <c r="B7203" t="s">
        <v>3089</v>
      </c>
      <c r="D7203" t="s">
        <v>3090</v>
      </c>
      <c r="E7203" t="s">
        <v>3090</v>
      </c>
      <c r="F7203">
        <v>1</v>
      </c>
      <c r="G7203">
        <v>0</v>
      </c>
      <c r="H7203">
        <v>0</v>
      </c>
      <c r="I7203">
        <v>0</v>
      </c>
      <c r="K7203"/>
      <c r="N7203" t="s">
        <v>3091</v>
      </c>
      <c r="O7203" t="s">
        <v>3092</v>
      </c>
      <c r="P7203" t="s">
        <v>3095</v>
      </c>
      <c r="R7203" t="s">
        <v>3094</v>
      </c>
    </row>
    <row r="7204" spans="1:18" x14ac:dyDescent="0.25">
      <c r="A7204">
        <v>34</v>
      </c>
      <c r="B7204" t="s">
        <v>3089</v>
      </c>
      <c r="D7204" t="s">
        <v>3090</v>
      </c>
      <c r="F7204">
        <v>1</v>
      </c>
      <c r="G7204">
        <v>0</v>
      </c>
      <c r="H7204">
        <v>0</v>
      </c>
      <c r="I7204">
        <v>0</v>
      </c>
      <c r="K7204"/>
      <c r="N7204" t="s">
        <v>3091</v>
      </c>
      <c r="O7204" t="s">
        <v>3092</v>
      </c>
      <c r="P7204" t="s">
        <v>3093</v>
      </c>
      <c r="R7204" t="s">
        <v>3094</v>
      </c>
    </row>
    <row r="7205" spans="1:18" x14ac:dyDescent="0.25">
      <c r="A7205">
        <v>340</v>
      </c>
      <c r="B7205" t="s">
        <v>3089</v>
      </c>
      <c r="D7205" t="s">
        <v>3090</v>
      </c>
      <c r="E7205" t="s">
        <v>3090</v>
      </c>
      <c r="F7205">
        <v>1</v>
      </c>
      <c r="G7205">
        <v>0</v>
      </c>
      <c r="H7205">
        <v>0</v>
      </c>
      <c r="I7205">
        <v>0</v>
      </c>
      <c r="K7205"/>
      <c r="N7205" t="s">
        <v>3091</v>
      </c>
      <c r="O7205" t="s">
        <v>3092</v>
      </c>
      <c r="P7205" t="s">
        <v>3095</v>
      </c>
      <c r="R7205" t="s">
        <v>3094</v>
      </c>
    </row>
    <row r="7206" spans="1:18" x14ac:dyDescent="0.25">
      <c r="A7206">
        <v>341</v>
      </c>
      <c r="B7206" t="s">
        <v>3089</v>
      </c>
      <c r="D7206" t="s">
        <v>3090</v>
      </c>
      <c r="F7206">
        <v>1</v>
      </c>
      <c r="G7206">
        <v>0</v>
      </c>
      <c r="H7206">
        <v>0</v>
      </c>
      <c r="I7206">
        <v>0</v>
      </c>
      <c r="K7206"/>
      <c r="N7206" t="s">
        <v>3091</v>
      </c>
      <c r="O7206" t="s">
        <v>3092</v>
      </c>
      <c r="P7206" t="s">
        <v>3093</v>
      </c>
      <c r="R7206" t="s">
        <v>3094</v>
      </c>
    </row>
    <row r="7207" spans="1:18" x14ac:dyDescent="0.25">
      <c r="A7207">
        <v>342</v>
      </c>
      <c r="B7207" t="s">
        <v>3089</v>
      </c>
      <c r="D7207" t="s">
        <v>3090</v>
      </c>
      <c r="E7207" t="s">
        <v>3090</v>
      </c>
      <c r="F7207">
        <v>1</v>
      </c>
      <c r="G7207">
        <v>0</v>
      </c>
      <c r="H7207">
        <v>0</v>
      </c>
      <c r="I7207">
        <v>0</v>
      </c>
      <c r="K7207"/>
      <c r="N7207" t="s">
        <v>3091</v>
      </c>
      <c r="O7207" t="s">
        <v>3092</v>
      </c>
      <c r="P7207" t="s">
        <v>3095</v>
      </c>
      <c r="R7207" t="s">
        <v>3094</v>
      </c>
    </row>
    <row r="7208" spans="1:18" x14ac:dyDescent="0.25">
      <c r="A7208">
        <v>343</v>
      </c>
      <c r="B7208" t="s">
        <v>3089</v>
      </c>
      <c r="D7208" t="s">
        <v>3090</v>
      </c>
      <c r="F7208">
        <v>1</v>
      </c>
      <c r="G7208">
        <v>0</v>
      </c>
      <c r="H7208">
        <v>0</v>
      </c>
      <c r="I7208">
        <v>0</v>
      </c>
      <c r="K7208"/>
      <c r="N7208" t="s">
        <v>3091</v>
      </c>
      <c r="O7208" t="s">
        <v>3092</v>
      </c>
      <c r="P7208" t="s">
        <v>3093</v>
      </c>
      <c r="R7208" t="s">
        <v>3094</v>
      </c>
    </row>
    <row r="7209" spans="1:18" x14ac:dyDescent="0.25">
      <c r="A7209">
        <v>344</v>
      </c>
      <c r="B7209" t="s">
        <v>3089</v>
      </c>
      <c r="D7209" t="s">
        <v>3090</v>
      </c>
      <c r="E7209" t="s">
        <v>3090</v>
      </c>
      <c r="F7209">
        <v>1</v>
      </c>
      <c r="G7209">
        <v>0</v>
      </c>
      <c r="H7209">
        <v>0</v>
      </c>
      <c r="I7209">
        <v>0</v>
      </c>
      <c r="K7209"/>
      <c r="N7209" t="s">
        <v>3091</v>
      </c>
      <c r="O7209" t="s">
        <v>3092</v>
      </c>
      <c r="P7209" t="s">
        <v>3095</v>
      </c>
      <c r="R7209" t="s">
        <v>3094</v>
      </c>
    </row>
    <row r="7210" spans="1:18" x14ac:dyDescent="0.25">
      <c r="A7210">
        <v>345</v>
      </c>
      <c r="B7210" t="s">
        <v>3089</v>
      </c>
      <c r="D7210" t="s">
        <v>3090</v>
      </c>
      <c r="E7210" t="s">
        <v>3090</v>
      </c>
      <c r="F7210">
        <v>1</v>
      </c>
      <c r="G7210">
        <v>0</v>
      </c>
      <c r="H7210">
        <v>0</v>
      </c>
      <c r="I7210">
        <v>0</v>
      </c>
      <c r="K7210"/>
      <c r="N7210" t="s">
        <v>3091</v>
      </c>
      <c r="O7210" t="s">
        <v>3092</v>
      </c>
      <c r="P7210" t="s">
        <v>3095</v>
      </c>
      <c r="R7210" t="s">
        <v>3094</v>
      </c>
    </row>
    <row r="7211" spans="1:18" x14ac:dyDescent="0.25">
      <c r="A7211">
        <v>346</v>
      </c>
      <c r="B7211" t="s">
        <v>3089</v>
      </c>
      <c r="D7211" t="s">
        <v>3090</v>
      </c>
      <c r="E7211" t="s">
        <v>3090</v>
      </c>
      <c r="F7211">
        <v>1</v>
      </c>
      <c r="G7211">
        <v>0</v>
      </c>
      <c r="H7211">
        <v>0</v>
      </c>
      <c r="I7211">
        <v>0</v>
      </c>
      <c r="K7211"/>
      <c r="N7211" t="s">
        <v>3091</v>
      </c>
      <c r="O7211" t="s">
        <v>3092</v>
      </c>
      <c r="P7211" t="s">
        <v>3095</v>
      </c>
      <c r="R7211" t="s">
        <v>3094</v>
      </c>
    </row>
    <row r="7212" spans="1:18" x14ac:dyDescent="0.25">
      <c r="A7212">
        <v>347</v>
      </c>
      <c r="B7212" t="s">
        <v>3089</v>
      </c>
      <c r="D7212" t="s">
        <v>3090</v>
      </c>
      <c r="E7212" t="s">
        <v>3090</v>
      </c>
      <c r="F7212">
        <v>1</v>
      </c>
      <c r="G7212">
        <v>0</v>
      </c>
      <c r="H7212">
        <v>0</v>
      </c>
      <c r="I7212">
        <v>0</v>
      </c>
      <c r="K7212"/>
      <c r="N7212" t="s">
        <v>3091</v>
      </c>
      <c r="O7212" t="s">
        <v>3092</v>
      </c>
      <c r="P7212" t="s">
        <v>3095</v>
      </c>
      <c r="R7212" t="s">
        <v>3094</v>
      </c>
    </row>
    <row r="7213" spans="1:18" x14ac:dyDescent="0.25">
      <c r="A7213">
        <v>348</v>
      </c>
      <c r="B7213" t="s">
        <v>3089</v>
      </c>
      <c r="D7213" t="s">
        <v>3090</v>
      </c>
      <c r="E7213" t="s">
        <v>3090</v>
      </c>
      <c r="F7213">
        <v>1</v>
      </c>
      <c r="G7213">
        <v>0</v>
      </c>
      <c r="H7213">
        <v>0</v>
      </c>
      <c r="I7213">
        <v>0</v>
      </c>
      <c r="K7213"/>
      <c r="N7213" t="s">
        <v>3091</v>
      </c>
      <c r="O7213" t="s">
        <v>3092</v>
      </c>
      <c r="P7213" t="s">
        <v>3095</v>
      </c>
      <c r="R7213" t="s">
        <v>3094</v>
      </c>
    </row>
    <row r="7214" spans="1:18" x14ac:dyDescent="0.25">
      <c r="A7214">
        <v>349</v>
      </c>
      <c r="B7214" t="s">
        <v>3089</v>
      </c>
      <c r="D7214" t="s">
        <v>3090</v>
      </c>
      <c r="E7214" t="s">
        <v>3090</v>
      </c>
      <c r="F7214">
        <v>1</v>
      </c>
      <c r="G7214">
        <v>0</v>
      </c>
      <c r="H7214">
        <v>0</v>
      </c>
      <c r="I7214">
        <v>0</v>
      </c>
      <c r="K7214"/>
      <c r="N7214" t="s">
        <v>3091</v>
      </c>
      <c r="O7214" t="s">
        <v>3092</v>
      </c>
      <c r="P7214" t="s">
        <v>3095</v>
      </c>
      <c r="R7214" t="s">
        <v>3094</v>
      </c>
    </row>
    <row r="7215" spans="1:18" x14ac:dyDescent="0.25">
      <c r="A7215">
        <v>350</v>
      </c>
      <c r="B7215" t="s">
        <v>3089</v>
      </c>
      <c r="D7215" t="s">
        <v>3090</v>
      </c>
      <c r="E7215" t="s">
        <v>3090</v>
      </c>
      <c r="F7215">
        <v>1</v>
      </c>
      <c r="G7215">
        <v>0</v>
      </c>
      <c r="H7215">
        <v>0</v>
      </c>
      <c r="I7215">
        <v>0</v>
      </c>
      <c r="K7215"/>
      <c r="N7215" t="s">
        <v>3091</v>
      </c>
      <c r="O7215" t="s">
        <v>3092</v>
      </c>
      <c r="P7215" t="s">
        <v>3095</v>
      </c>
      <c r="R7215" t="s">
        <v>3094</v>
      </c>
    </row>
    <row r="7216" spans="1:18" x14ac:dyDescent="0.25">
      <c r="A7216">
        <v>351</v>
      </c>
      <c r="B7216" t="s">
        <v>3089</v>
      </c>
      <c r="D7216" t="s">
        <v>3090</v>
      </c>
      <c r="F7216">
        <v>1</v>
      </c>
      <c r="G7216">
        <v>0</v>
      </c>
      <c r="H7216">
        <v>0</v>
      </c>
      <c r="I7216">
        <v>0</v>
      </c>
      <c r="K7216"/>
      <c r="N7216" t="s">
        <v>3091</v>
      </c>
      <c r="O7216" t="s">
        <v>3092</v>
      </c>
      <c r="P7216" t="s">
        <v>3093</v>
      </c>
      <c r="R7216" t="s">
        <v>3094</v>
      </c>
    </row>
    <row r="7217" spans="1:18" x14ac:dyDescent="0.25">
      <c r="A7217">
        <v>352</v>
      </c>
      <c r="B7217" t="s">
        <v>3089</v>
      </c>
      <c r="D7217" t="s">
        <v>3090</v>
      </c>
      <c r="E7217" t="s">
        <v>3090</v>
      </c>
      <c r="F7217">
        <v>1</v>
      </c>
      <c r="G7217">
        <v>0</v>
      </c>
      <c r="H7217">
        <v>0</v>
      </c>
      <c r="I7217">
        <v>0</v>
      </c>
      <c r="K7217"/>
      <c r="N7217" t="s">
        <v>3091</v>
      </c>
      <c r="O7217" t="s">
        <v>3092</v>
      </c>
      <c r="P7217" t="s">
        <v>3095</v>
      </c>
      <c r="R7217" t="s">
        <v>3094</v>
      </c>
    </row>
    <row r="7218" spans="1:18" x14ac:dyDescent="0.25">
      <c r="A7218">
        <v>353</v>
      </c>
      <c r="B7218" t="s">
        <v>3089</v>
      </c>
      <c r="D7218" t="s">
        <v>3090</v>
      </c>
      <c r="F7218">
        <v>1</v>
      </c>
      <c r="G7218">
        <v>0</v>
      </c>
      <c r="H7218">
        <v>0</v>
      </c>
      <c r="I7218">
        <v>0</v>
      </c>
      <c r="K7218"/>
      <c r="N7218" t="s">
        <v>3091</v>
      </c>
      <c r="O7218" t="s">
        <v>3092</v>
      </c>
      <c r="P7218" t="s">
        <v>3093</v>
      </c>
      <c r="R7218" t="s">
        <v>3094</v>
      </c>
    </row>
    <row r="7219" spans="1:18" x14ac:dyDescent="0.25">
      <c r="A7219">
        <v>354</v>
      </c>
      <c r="B7219" t="s">
        <v>3089</v>
      </c>
      <c r="D7219" t="s">
        <v>3090</v>
      </c>
      <c r="E7219" t="s">
        <v>3090</v>
      </c>
      <c r="F7219">
        <v>1</v>
      </c>
      <c r="G7219">
        <v>0</v>
      </c>
      <c r="H7219">
        <v>0</v>
      </c>
      <c r="I7219">
        <v>0</v>
      </c>
      <c r="K7219"/>
      <c r="N7219" t="s">
        <v>3091</v>
      </c>
      <c r="O7219" t="s">
        <v>3092</v>
      </c>
      <c r="P7219" t="s">
        <v>3095</v>
      </c>
      <c r="R7219" t="s">
        <v>3094</v>
      </c>
    </row>
    <row r="7220" spans="1:18" x14ac:dyDescent="0.25">
      <c r="A7220">
        <v>355</v>
      </c>
      <c r="B7220" t="s">
        <v>3089</v>
      </c>
      <c r="D7220" t="s">
        <v>3090</v>
      </c>
      <c r="E7220" t="s">
        <v>3090</v>
      </c>
      <c r="F7220">
        <v>1</v>
      </c>
      <c r="G7220">
        <v>0</v>
      </c>
      <c r="H7220">
        <v>0</v>
      </c>
      <c r="I7220">
        <v>0</v>
      </c>
      <c r="K7220"/>
      <c r="N7220" t="s">
        <v>3091</v>
      </c>
      <c r="O7220" t="s">
        <v>3092</v>
      </c>
      <c r="P7220" t="s">
        <v>3095</v>
      </c>
      <c r="R7220" t="s">
        <v>3094</v>
      </c>
    </row>
    <row r="7221" spans="1:18" x14ac:dyDescent="0.25">
      <c r="A7221">
        <v>356</v>
      </c>
      <c r="B7221" t="s">
        <v>3089</v>
      </c>
      <c r="D7221" t="s">
        <v>3090</v>
      </c>
      <c r="E7221" t="s">
        <v>3090</v>
      </c>
      <c r="F7221">
        <v>1</v>
      </c>
      <c r="G7221">
        <v>0</v>
      </c>
      <c r="H7221">
        <v>0</v>
      </c>
      <c r="I7221">
        <v>0</v>
      </c>
      <c r="K7221"/>
      <c r="N7221" t="s">
        <v>3091</v>
      </c>
      <c r="O7221" t="s">
        <v>3092</v>
      </c>
      <c r="P7221" t="s">
        <v>3095</v>
      </c>
      <c r="R7221" t="s">
        <v>3094</v>
      </c>
    </row>
    <row r="7222" spans="1:18" x14ac:dyDescent="0.25">
      <c r="A7222">
        <v>357</v>
      </c>
      <c r="B7222" t="s">
        <v>3089</v>
      </c>
      <c r="D7222" t="s">
        <v>3090</v>
      </c>
      <c r="E7222" t="s">
        <v>3090</v>
      </c>
      <c r="F7222">
        <v>1</v>
      </c>
      <c r="G7222">
        <v>0</v>
      </c>
      <c r="H7222">
        <v>0</v>
      </c>
      <c r="I7222">
        <v>0</v>
      </c>
      <c r="K7222"/>
      <c r="N7222" t="s">
        <v>3091</v>
      </c>
      <c r="O7222" t="s">
        <v>3092</v>
      </c>
      <c r="P7222" t="s">
        <v>3095</v>
      </c>
      <c r="R7222" t="s">
        <v>3094</v>
      </c>
    </row>
    <row r="7223" spans="1:18" x14ac:dyDescent="0.25">
      <c r="A7223">
        <v>358</v>
      </c>
      <c r="B7223" t="s">
        <v>3089</v>
      </c>
      <c r="D7223" t="s">
        <v>3090</v>
      </c>
      <c r="E7223" t="s">
        <v>3090</v>
      </c>
      <c r="F7223">
        <v>1</v>
      </c>
      <c r="G7223">
        <v>0</v>
      </c>
      <c r="H7223">
        <v>0</v>
      </c>
      <c r="I7223">
        <v>0</v>
      </c>
      <c r="K7223"/>
      <c r="N7223" t="s">
        <v>3091</v>
      </c>
      <c r="O7223" t="s">
        <v>3092</v>
      </c>
      <c r="P7223" t="s">
        <v>3095</v>
      </c>
      <c r="R7223" t="s">
        <v>3094</v>
      </c>
    </row>
    <row r="7224" spans="1:18" x14ac:dyDescent="0.25">
      <c r="A7224">
        <v>359</v>
      </c>
      <c r="B7224" t="s">
        <v>3089</v>
      </c>
      <c r="D7224" t="s">
        <v>3090</v>
      </c>
      <c r="F7224">
        <v>1</v>
      </c>
      <c r="G7224">
        <v>0</v>
      </c>
      <c r="H7224">
        <v>0</v>
      </c>
      <c r="I7224">
        <v>0</v>
      </c>
      <c r="K7224"/>
      <c r="N7224" t="s">
        <v>3091</v>
      </c>
      <c r="O7224" t="s">
        <v>3092</v>
      </c>
      <c r="P7224" t="s">
        <v>3093</v>
      </c>
      <c r="R7224" t="s">
        <v>3094</v>
      </c>
    </row>
    <row r="7225" spans="1:18" x14ac:dyDescent="0.25">
      <c r="A7225">
        <v>36</v>
      </c>
      <c r="B7225" t="s">
        <v>3089</v>
      </c>
      <c r="D7225" t="s">
        <v>3090</v>
      </c>
      <c r="F7225">
        <v>1</v>
      </c>
      <c r="G7225">
        <v>0</v>
      </c>
      <c r="H7225">
        <v>0</v>
      </c>
      <c r="I7225">
        <v>0</v>
      </c>
      <c r="K7225"/>
      <c r="N7225" t="s">
        <v>3091</v>
      </c>
      <c r="O7225" t="s">
        <v>3092</v>
      </c>
      <c r="P7225" t="s">
        <v>3093</v>
      </c>
      <c r="R7225" t="s">
        <v>3094</v>
      </c>
    </row>
    <row r="7226" spans="1:18" x14ac:dyDescent="0.25">
      <c r="A7226">
        <v>360</v>
      </c>
      <c r="B7226" t="s">
        <v>3089</v>
      </c>
      <c r="D7226" t="s">
        <v>3090</v>
      </c>
      <c r="E7226" t="s">
        <v>3090</v>
      </c>
      <c r="F7226">
        <v>1</v>
      </c>
      <c r="G7226">
        <v>0</v>
      </c>
      <c r="H7226">
        <v>0</v>
      </c>
      <c r="I7226">
        <v>0</v>
      </c>
      <c r="K7226"/>
      <c r="N7226" t="s">
        <v>3091</v>
      </c>
      <c r="O7226" t="s">
        <v>3092</v>
      </c>
      <c r="P7226" t="s">
        <v>3095</v>
      </c>
      <c r="R7226" t="s">
        <v>3094</v>
      </c>
    </row>
    <row r="7227" spans="1:18" x14ac:dyDescent="0.25">
      <c r="A7227">
        <v>361</v>
      </c>
      <c r="B7227" t="s">
        <v>3089</v>
      </c>
      <c r="D7227" t="s">
        <v>3090</v>
      </c>
      <c r="E7227" t="s">
        <v>3090</v>
      </c>
      <c r="F7227">
        <v>1</v>
      </c>
      <c r="G7227">
        <v>0</v>
      </c>
      <c r="H7227">
        <v>0</v>
      </c>
      <c r="I7227">
        <v>0</v>
      </c>
      <c r="K7227"/>
      <c r="N7227" t="s">
        <v>3091</v>
      </c>
      <c r="O7227" t="s">
        <v>3092</v>
      </c>
      <c r="P7227" t="s">
        <v>3095</v>
      </c>
      <c r="R7227" t="s">
        <v>3094</v>
      </c>
    </row>
    <row r="7228" spans="1:18" x14ac:dyDescent="0.25">
      <c r="A7228">
        <v>362</v>
      </c>
      <c r="B7228" t="s">
        <v>3089</v>
      </c>
      <c r="D7228" t="s">
        <v>3090</v>
      </c>
      <c r="E7228" t="s">
        <v>3090</v>
      </c>
      <c r="F7228">
        <v>1</v>
      </c>
      <c r="G7228">
        <v>0</v>
      </c>
      <c r="H7228">
        <v>0</v>
      </c>
      <c r="I7228">
        <v>0</v>
      </c>
      <c r="K7228"/>
      <c r="N7228" t="s">
        <v>3091</v>
      </c>
      <c r="O7228" t="s">
        <v>3092</v>
      </c>
      <c r="P7228" t="s">
        <v>3095</v>
      </c>
      <c r="R7228" t="s">
        <v>3094</v>
      </c>
    </row>
    <row r="7229" spans="1:18" x14ac:dyDescent="0.25">
      <c r="A7229">
        <v>363</v>
      </c>
      <c r="B7229" t="s">
        <v>3089</v>
      </c>
      <c r="D7229" t="s">
        <v>3090</v>
      </c>
      <c r="E7229" t="s">
        <v>3090</v>
      </c>
      <c r="F7229">
        <v>1</v>
      </c>
      <c r="G7229">
        <v>0</v>
      </c>
      <c r="H7229">
        <v>0</v>
      </c>
      <c r="I7229">
        <v>0</v>
      </c>
      <c r="K7229"/>
      <c r="N7229" t="s">
        <v>3091</v>
      </c>
      <c r="O7229" t="s">
        <v>3092</v>
      </c>
      <c r="P7229" t="s">
        <v>3095</v>
      </c>
      <c r="R7229" t="s">
        <v>3094</v>
      </c>
    </row>
    <row r="7230" spans="1:18" x14ac:dyDescent="0.25">
      <c r="A7230">
        <v>364</v>
      </c>
      <c r="B7230" t="s">
        <v>3089</v>
      </c>
      <c r="D7230" t="s">
        <v>3090</v>
      </c>
      <c r="E7230" t="s">
        <v>3090</v>
      </c>
      <c r="F7230">
        <v>1</v>
      </c>
      <c r="G7230">
        <v>0</v>
      </c>
      <c r="H7230">
        <v>0</v>
      </c>
      <c r="I7230">
        <v>0</v>
      </c>
      <c r="K7230"/>
      <c r="N7230" t="s">
        <v>3091</v>
      </c>
      <c r="O7230" t="s">
        <v>3092</v>
      </c>
      <c r="P7230" t="s">
        <v>3095</v>
      </c>
      <c r="R7230" t="s">
        <v>3094</v>
      </c>
    </row>
    <row r="7231" spans="1:18" x14ac:dyDescent="0.25">
      <c r="A7231">
        <v>365</v>
      </c>
      <c r="B7231" t="s">
        <v>3089</v>
      </c>
      <c r="D7231" t="s">
        <v>3090</v>
      </c>
      <c r="E7231" t="s">
        <v>3090</v>
      </c>
      <c r="F7231">
        <v>1</v>
      </c>
      <c r="G7231">
        <v>0</v>
      </c>
      <c r="H7231">
        <v>0</v>
      </c>
      <c r="I7231">
        <v>0</v>
      </c>
      <c r="K7231"/>
      <c r="N7231" t="s">
        <v>3091</v>
      </c>
      <c r="O7231" t="s">
        <v>3092</v>
      </c>
      <c r="P7231" t="s">
        <v>3095</v>
      </c>
      <c r="R7231" t="s">
        <v>3094</v>
      </c>
    </row>
    <row r="7232" spans="1:18" x14ac:dyDescent="0.25">
      <c r="A7232">
        <v>366</v>
      </c>
      <c r="B7232" t="s">
        <v>3089</v>
      </c>
      <c r="D7232" t="s">
        <v>3090</v>
      </c>
      <c r="E7232" t="s">
        <v>3090</v>
      </c>
      <c r="F7232">
        <v>1</v>
      </c>
      <c r="G7232">
        <v>0</v>
      </c>
      <c r="H7232">
        <v>0</v>
      </c>
      <c r="I7232">
        <v>0</v>
      </c>
      <c r="K7232"/>
      <c r="N7232" t="s">
        <v>3091</v>
      </c>
      <c r="O7232" t="s">
        <v>3092</v>
      </c>
      <c r="P7232" t="s">
        <v>3095</v>
      </c>
      <c r="R7232" t="s">
        <v>3094</v>
      </c>
    </row>
    <row r="7233" spans="1:18" x14ac:dyDescent="0.25">
      <c r="A7233">
        <v>367</v>
      </c>
      <c r="B7233" t="s">
        <v>3089</v>
      </c>
      <c r="D7233" t="s">
        <v>3090</v>
      </c>
      <c r="E7233" t="s">
        <v>3090</v>
      </c>
      <c r="F7233">
        <v>1</v>
      </c>
      <c r="G7233">
        <v>0</v>
      </c>
      <c r="H7233">
        <v>0</v>
      </c>
      <c r="I7233">
        <v>0</v>
      </c>
      <c r="K7233"/>
      <c r="N7233" t="s">
        <v>3091</v>
      </c>
      <c r="O7233" t="s">
        <v>3092</v>
      </c>
      <c r="P7233" t="s">
        <v>3095</v>
      </c>
      <c r="R7233" t="s">
        <v>3094</v>
      </c>
    </row>
    <row r="7234" spans="1:18" x14ac:dyDescent="0.25">
      <c r="A7234">
        <v>368</v>
      </c>
      <c r="B7234" t="s">
        <v>3089</v>
      </c>
      <c r="D7234" t="s">
        <v>3090</v>
      </c>
      <c r="E7234" t="s">
        <v>3090</v>
      </c>
      <c r="F7234">
        <v>1</v>
      </c>
      <c r="G7234">
        <v>0</v>
      </c>
      <c r="H7234">
        <v>0</v>
      </c>
      <c r="I7234">
        <v>0</v>
      </c>
      <c r="K7234"/>
      <c r="N7234" t="s">
        <v>3091</v>
      </c>
      <c r="O7234" t="s">
        <v>3092</v>
      </c>
      <c r="P7234" t="s">
        <v>3095</v>
      </c>
      <c r="R7234" t="s">
        <v>3094</v>
      </c>
    </row>
    <row r="7235" spans="1:18" x14ac:dyDescent="0.25">
      <c r="A7235">
        <v>369</v>
      </c>
      <c r="B7235" t="s">
        <v>3089</v>
      </c>
      <c r="D7235" t="s">
        <v>3090</v>
      </c>
      <c r="E7235" t="s">
        <v>3090</v>
      </c>
      <c r="F7235">
        <v>1</v>
      </c>
      <c r="G7235">
        <v>0</v>
      </c>
      <c r="H7235">
        <v>0</v>
      </c>
      <c r="I7235">
        <v>0</v>
      </c>
      <c r="K7235"/>
      <c r="N7235" t="s">
        <v>3091</v>
      </c>
      <c r="O7235" t="s">
        <v>3092</v>
      </c>
      <c r="P7235" t="s">
        <v>3095</v>
      </c>
      <c r="R7235" t="s">
        <v>3094</v>
      </c>
    </row>
    <row r="7236" spans="1:18" x14ac:dyDescent="0.25">
      <c r="A7236">
        <v>370</v>
      </c>
      <c r="B7236" t="s">
        <v>3089</v>
      </c>
      <c r="D7236" t="s">
        <v>3090</v>
      </c>
      <c r="E7236" t="s">
        <v>3090</v>
      </c>
      <c r="F7236">
        <v>1</v>
      </c>
      <c r="G7236">
        <v>0</v>
      </c>
      <c r="H7236">
        <v>0</v>
      </c>
      <c r="I7236">
        <v>0</v>
      </c>
      <c r="K7236"/>
      <c r="N7236" t="s">
        <v>3091</v>
      </c>
      <c r="O7236" t="s">
        <v>3092</v>
      </c>
      <c r="P7236" t="s">
        <v>3095</v>
      </c>
      <c r="R7236" t="s">
        <v>3094</v>
      </c>
    </row>
    <row r="7237" spans="1:18" x14ac:dyDescent="0.25">
      <c r="A7237">
        <v>371</v>
      </c>
      <c r="B7237" t="s">
        <v>3089</v>
      </c>
      <c r="D7237" t="s">
        <v>3090</v>
      </c>
      <c r="E7237" t="s">
        <v>3090</v>
      </c>
      <c r="F7237">
        <v>1</v>
      </c>
      <c r="G7237">
        <v>0</v>
      </c>
      <c r="H7237">
        <v>0</v>
      </c>
      <c r="I7237">
        <v>0</v>
      </c>
      <c r="K7237"/>
      <c r="N7237" t="s">
        <v>3091</v>
      </c>
      <c r="O7237" t="s">
        <v>3092</v>
      </c>
      <c r="P7237" t="s">
        <v>3095</v>
      </c>
      <c r="R7237" t="s">
        <v>3094</v>
      </c>
    </row>
    <row r="7238" spans="1:18" x14ac:dyDescent="0.25">
      <c r="A7238">
        <v>372</v>
      </c>
      <c r="B7238" t="s">
        <v>3089</v>
      </c>
      <c r="D7238" t="s">
        <v>3090</v>
      </c>
      <c r="F7238">
        <v>1</v>
      </c>
      <c r="G7238">
        <v>0</v>
      </c>
      <c r="H7238">
        <v>0</v>
      </c>
      <c r="I7238">
        <v>0</v>
      </c>
      <c r="K7238"/>
      <c r="N7238" t="s">
        <v>3091</v>
      </c>
      <c r="O7238" t="s">
        <v>3092</v>
      </c>
      <c r="P7238" t="s">
        <v>3093</v>
      </c>
      <c r="R7238" t="s">
        <v>3094</v>
      </c>
    </row>
    <row r="7239" spans="1:18" x14ac:dyDescent="0.25">
      <c r="A7239">
        <v>373</v>
      </c>
      <c r="B7239" t="s">
        <v>3089</v>
      </c>
      <c r="D7239" t="s">
        <v>3090</v>
      </c>
      <c r="E7239" t="s">
        <v>3090</v>
      </c>
      <c r="F7239">
        <v>1</v>
      </c>
      <c r="G7239">
        <v>0</v>
      </c>
      <c r="H7239">
        <v>0</v>
      </c>
      <c r="I7239">
        <v>0</v>
      </c>
      <c r="K7239"/>
      <c r="N7239" t="s">
        <v>3091</v>
      </c>
      <c r="O7239" t="s">
        <v>3092</v>
      </c>
      <c r="P7239" t="s">
        <v>3095</v>
      </c>
      <c r="R7239" t="s">
        <v>3094</v>
      </c>
    </row>
    <row r="7240" spans="1:18" x14ac:dyDescent="0.25">
      <c r="A7240">
        <v>374</v>
      </c>
      <c r="B7240" t="s">
        <v>3089</v>
      </c>
      <c r="D7240" t="s">
        <v>3090</v>
      </c>
      <c r="E7240" t="s">
        <v>3090</v>
      </c>
      <c r="F7240">
        <v>1</v>
      </c>
      <c r="G7240">
        <v>0</v>
      </c>
      <c r="H7240">
        <v>0</v>
      </c>
      <c r="I7240">
        <v>0</v>
      </c>
      <c r="K7240"/>
      <c r="N7240" t="s">
        <v>3091</v>
      </c>
      <c r="O7240" t="s">
        <v>3092</v>
      </c>
      <c r="P7240" t="s">
        <v>3095</v>
      </c>
      <c r="R7240" t="s">
        <v>3094</v>
      </c>
    </row>
    <row r="7241" spans="1:18" x14ac:dyDescent="0.25">
      <c r="A7241">
        <v>375</v>
      </c>
      <c r="B7241" t="s">
        <v>3089</v>
      </c>
      <c r="D7241" t="s">
        <v>3090</v>
      </c>
      <c r="E7241" t="s">
        <v>3090</v>
      </c>
      <c r="F7241">
        <v>1</v>
      </c>
      <c r="G7241">
        <v>0</v>
      </c>
      <c r="H7241">
        <v>0</v>
      </c>
      <c r="I7241">
        <v>0</v>
      </c>
      <c r="K7241"/>
      <c r="N7241" t="s">
        <v>3091</v>
      </c>
      <c r="O7241" t="s">
        <v>3092</v>
      </c>
      <c r="P7241" t="s">
        <v>3095</v>
      </c>
      <c r="R7241" t="s">
        <v>3094</v>
      </c>
    </row>
    <row r="7242" spans="1:18" x14ac:dyDescent="0.25">
      <c r="A7242">
        <v>376</v>
      </c>
      <c r="B7242" t="s">
        <v>3089</v>
      </c>
      <c r="D7242" t="s">
        <v>3090</v>
      </c>
      <c r="E7242" t="s">
        <v>3090</v>
      </c>
      <c r="F7242">
        <v>1</v>
      </c>
      <c r="G7242">
        <v>0</v>
      </c>
      <c r="H7242">
        <v>0</v>
      </c>
      <c r="I7242">
        <v>0</v>
      </c>
      <c r="K7242"/>
      <c r="N7242" t="s">
        <v>3091</v>
      </c>
      <c r="O7242" t="s">
        <v>3092</v>
      </c>
      <c r="P7242" t="s">
        <v>3095</v>
      </c>
      <c r="R7242" t="s">
        <v>3094</v>
      </c>
    </row>
    <row r="7243" spans="1:18" x14ac:dyDescent="0.25">
      <c r="A7243">
        <v>377</v>
      </c>
      <c r="B7243" t="s">
        <v>3089</v>
      </c>
      <c r="D7243" t="s">
        <v>3090</v>
      </c>
      <c r="E7243" t="s">
        <v>3090</v>
      </c>
      <c r="F7243">
        <v>1</v>
      </c>
      <c r="G7243">
        <v>0</v>
      </c>
      <c r="H7243">
        <v>0</v>
      </c>
      <c r="I7243">
        <v>0</v>
      </c>
      <c r="K7243"/>
      <c r="N7243" t="s">
        <v>3091</v>
      </c>
      <c r="O7243" t="s">
        <v>3092</v>
      </c>
      <c r="P7243" t="s">
        <v>3095</v>
      </c>
      <c r="R7243" t="s">
        <v>3094</v>
      </c>
    </row>
    <row r="7244" spans="1:18" x14ac:dyDescent="0.25">
      <c r="A7244">
        <v>378</v>
      </c>
      <c r="B7244" t="s">
        <v>3089</v>
      </c>
      <c r="D7244" t="s">
        <v>3090</v>
      </c>
      <c r="E7244" t="s">
        <v>3090</v>
      </c>
      <c r="F7244">
        <v>1</v>
      </c>
      <c r="G7244">
        <v>0</v>
      </c>
      <c r="H7244">
        <v>0</v>
      </c>
      <c r="I7244">
        <v>0</v>
      </c>
      <c r="K7244"/>
      <c r="N7244" t="s">
        <v>3091</v>
      </c>
      <c r="O7244" t="s">
        <v>3092</v>
      </c>
      <c r="P7244" t="s">
        <v>3095</v>
      </c>
      <c r="R7244" t="s">
        <v>3094</v>
      </c>
    </row>
    <row r="7245" spans="1:18" x14ac:dyDescent="0.25">
      <c r="A7245">
        <v>379</v>
      </c>
      <c r="B7245" t="s">
        <v>3089</v>
      </c>
      <c r="D7245" t="s">
        <v>3090</v>
      </c>
      <c r="E7245" t="s">
        <v>3090</v>
      </c>
      <c r="F7245">
        <v>1</v>
      </c>
      <c r="G7245">
        <v>0</v>
      </c>
      <c r="H7245">
        <v>0</v>
      </c>
      <c r="I7245">
        <v>0</v>
      </c>
      <c r="K7245"/>
      <c r="N7245" t="s">
        <v>3091</v>
      </c>
      <c r="O7245" t="s">
        <v>3092</v>
      </c>
      <c r="P7245" t="s">
        <v>3095</v>
      </c>
      <c r="R7245" t="s">
        <v>3094</v>
      </c>
    </row>
    <row r="7246" spans="1:18" x14ac:dyDescent="0.25">
      <c r="A7246">
        <v>380</v>
      </c>
      <c r="B7246" t="s">
        <v>3089</v>
      </c>
      <c r="D7246" t="s">
        <v>3090</v>
      </c>
      <c r="F7246">
        <v>1</v>
      </c>
      <c r="G7246">
        <v>0</v>
      </c>
      <c r="H7246">
        <v>0</v>
      </c>
      <c r="I7246">
        <v>0</v>
      </c>
      <c r="K7246"/>
      <c r="N7246" t="s">
        <v>3091</v>
      </c>
      <c r="O7246" t="s">
        <v>3092</v>
      </c>
      <c r="P7246" t="s">
        <v>3093</v>
      </c>
      <c r="R7246" t="s">
        <v>3094</v>
      </c>
    </row>
    <row r="7247" spans="1:18" x14ac:dyDescent="0.25">
      <c r="A7247">
        <v>381</v>
      </c>
      <c r="B7247" t="s">
        <v>3089</v>
      </c>
      <c r="D7247" t="s">
        <v>3090</v>
      </c>
      <c r="E7247" t="s">
        <v>3090</v>
      </c>
      <c r="F7247">
        <v>1</v>
      </c>
      <c r="G7247">
        <v>0</v>
      </c>
      <c r="H7247">
        <v>0</v>
      </c>
      <c r="I7247">
        <v>0</v>
      </c>
      <c r="K7247"/>
      <c r="N7247" t="s">
        <v>3091</v>
      </c>
      <c r="O7247" t="s">
        <v>3092</v>
      </c>
      <c r="P7247" t="s">
        <v>3095</v>
      </c>
      <c r="R7247" t="s">
        <v>3094</v>
      </c>
    </row>
    <row r="7248" spans="1:18" x14ac:dyDescent="0.25">
      <c r="A7248">
        <v>382</v>
      </c>
      <c r="B7248" t="s">
        <v>3089</v>
      </c>
      <c r="D7248" t="s">
        <v>3090</v>
      </c>
      <c r="F7248">
        <v>1</v>
      </c>
      <c r="G7248">
        <v>0</v>
      </c>
      <c r="H7248">
        <v>0</v>
      </c>
      <c r="I7248">
        <v>0</v>
      </c>
      <c r="K7248"/>
      <c r="N7248" t="s">
        <v>3091</v>
      </c>
      <c r="O7248" t="s">
        <v>3092</v>
      </c>
      <c r="P7248" t="s">
        <v>3093</v>
      </c>
      <c r="R7248" t="s">
        <v>3094</v>
      </c>
    </row>
    <row r="7249" spans="1:18" x14ac:dyDescent="0.25">
      <c r="A7249">
        <v>383</v>
      </c>
      <c r="B7249" t="s">
        <v>3089</v>
      </c>
      <c r="D7249" t="s">
        <v>3090</v>
      </c>
      <c r="E7249" t="s">
        <v>3090</v>
      </c>
      <c r="F7249">
        <v>1</v>
      </c>
      <c r="G7249">
        <v>0</v>
      </c>
      <c r="H7249">
        <v>0</v>
      </c>
      <c r="I7249">
        <v>0</v>
      </c>
      <c r="K7249"/>
      <c r="N7249" t="s">
        <v>3091</v>
      </c>
      <c r="O7249" t="s">
        <v>3092</v>
      </c>
      <c r="P7249" t="s">
        <v>3095</v>
      </c>
      <c r="R7249" t="s">
        <v>3094</v>
      </c>
    </row>
    <row r="7250" spans="1:18" x14ac:dyDescent="0.25">
      <c r="A7250">
        <v>384</v>
      </c>
      <c r="B7250" t="s">
        <v>3089</v>
      </c>
      <c r="D7250" t="s">
        <v>3090</v>
      </c>
      <c r="E7250" t="s">
        <v>3090</v>
      </c>
      <c r="F7250">
        <v>1</v>
      </c>
      <c r="G7250">
        <v>0</v>
      </c>
      <c r="H7250">
        <v>0</v>
      </c>
      <c r="I7250">
        <v>0</v>
      </c>
      <c r="K7250"/>
      <c r="N7250" t="s">
        <v>3091</v>
      </c>
      <c r="O7250" t="s">
        <v>3092</v>
      </c>
      <c r="P7250" t="s">
        <v>3095</v>
      </c>
      <c r="R7250" t="s">
        <v>3094</v>
      </c>
    </row>
    <row r="7251" spans="1:18" x14ac:dyDescent="0.25">
      <c r="A7251">
        <v>385</v>
      </c>
      <c r="B7251" t="s">
        <v>3089</v>
      </c>
      <c r="D7251" t="s">
        <v>3090</v>
      </c>
      <c r="F7251">
        <v>1</v>
      </c>
      <c r="G7251">
        <v>0</v>
      </c>
      <c r="H7251">
        <v>0</v>
      </c>
      <c r="I7251">
        <v>0</v>
      </c>
      <c r="K7251"/>
      <c r="N7251" t="s">
        <v>3091</v>
      </c>
      <c r="O7251" t="s">
        <v>3092</v>
      </c>
      <c r="P7251" t="s">
        <v>3093</v>
      </c>
      <c r="R7251" t="s">
        <v>3094</v>
      </c>
    </row>
    <row r="7252" spans="1:18" x14ac:dyDescent="0.25">
      <c r="A7252">
        <v>386</v>
      </c>
      <c r="B7252" t="s">
        <v>3089</v>
      </c>
      <c r="D7252" t="s">
        <v>3090</v>
      </c>
      <c r="E7252" t="s">
        <v>3090</v>
      </c>
      <c r="F7252">
        <v>1</v>
      </c>
      <c r="G7252">
        <v>0</v>
      </c>
      <c r="H7252">
        <v>0</v>
      </c>
      <c r="I7252">
        <v>0</v>
      </c>
      <c r="K7252"/>
      <c r="N7252" t="s">
        <v>3091</v>
      </c>
      <c r="O7252" t="s">
        <v>3092</v>
      </c>
      <c r="P7252" t="s">
        <v>3095</v>
      </c>
      <c r="R7252" t="s">
        <v>3094</v>
      </c>
    </row>
    <row r="7253" spans="1:18" x14ac:dyDescent="0.25">
      <c r="A7253">
        <v>387</v>
      </c>
      <c r="B7253" t="s">
        <v>3089</v>
      </c>
      <c r="D7253" t="s">
        <v>3090</v>
      </c>
      <c r="F7253">
        <v>1</v>
      </c>
      <c r="G7253">
        <v>0</v>
      </c>
      <c r="H7253">
        <v>0</v>
      </c>
      <c r="I7253">
        <v>0</v>
      </c>
      <c r="K7253"/>
      <c r="N7253" t="s">
        <v>3091</v>
      </c>
      <c r="O7253" t="s">
        <v>3092</v>
      </c>
      <c r="P7253" t="s">
        <v>3093</v>
      </c>
      <c r="R7253" t="s">
        <v>3094</v>
      </c>
    </row>
    <row r="7254" spans="1:18" x14ac:dyDescent="0.25">
      <c r="A7254">
        <v>388</v>
      </c>
      <c r="B7254" t="s">
        <v>3089</v>
      </c>
      <c r="D7254" t="s">
        <v>3090</v>
      </c>
      <c r="F7254">
        <v>1</v>
      </c>
      <c r="G7254">
        <v>0</v>
      </c>
      <c r="H7254">
        <v>0</v>
      </c>
      <c r="I7254">
        <v>0</v>
      </c>
      <c r="K7254"/>
      <c r="N7254" t="s">
        <v>3091</v>
      </c>
      <c r="O7254" t="s">
        <v>3092</v>
      </c>
      <c r="P7254" t="s">
        <v>3093</v>
      </c>
      <c r="R7254" t="s">
        <v>3094</v>
      </c>
    </row>
    <row r="7255" spans="1:18" x14ac:dyDescent="0.25">
      <c r="A7255">
        <v>389</v>
      </c>
      <c r="B7255" t="s">
        <v>3089</v>
      </c>
      <c r="D7255" t="s">
        <v>3090</v>
      </c>
      <c r="F7255">
        <v>1</v>
      </c>
      <c r="G7255">
        <v>0</v>
      </c>
      <c r="H7255">
        <v>0</v>
      </c>
      <c r="I7255">
        <v>0</v>
      </c>
      <c r="K7255"/>
      <c r="N7255" t="s">
        <v>3091</v>
      </c>
      <c r="O7255" t="s">
        <v>3092</v>
      </c>
      <c r="P7255" t="s">
        <v>3093</v>
      </c>
      <c r="R7255" t="s">
        <v>3094</v>
      </c>
    </row>
    <row r="7256" spans="1:18" x14ac:dyDescent="0.25">
      <c r="A7256">
        <v>390</v>
      </c>
      <c r="B7256" t="s">
        <v>3089</v>
      </c>
      <c r="D7256" t="s">
        <v>3090</v>
      </c>
      <c r="F7256">
        <v>1</v>
      </c>
      <c r="G7256">
        <v>0</v>
      </c>
      <c r="H7256">
        <v>0</v>
      </c>
      <c r="I7256">
        <v>0</v>
      </c>
      <c r="K7256"/>
      <c r="N7256" t="s">
        <v>3091</v>
      </c>
      <c r="O7256" t="s">
        <v>3092</v>
      </c>
      <c r="P7256" t="s">
        <v>3093</v>
      </c>
      <c r="R7256" t="s">
        <v>3094</v>
      </c>
    </row>
    <row r="7257" spans="1:18" x14ac:dyDescent="0.25">
      <c r="A7257">
        <v>391</v>
      </c>
      <c r="B7257" t="s">
        <v>3089</v>
      </c>
      <c r="D7257" t="s">
        <v>3090</v>
      </c>
      <c r="F7257">
        <v>1</v>
      </c>
      <c r="G7257">
        <v>0</v>
      </c>
      <c r="H7257">
        <v>0</v>
      </c>
      <c r="I7257">
        <v>0</v>
      </c>
      <c r="K7257"/>
      <c r="N7257" t="s">
        <v>3091</v>
      </c>
      <c r="O7257" t="s">
        <v>3092</v>
      </c>
      <c r="P7257" t="s">
        <v>3093</v>
      </c>
      <c r="R7257" t="s">
        <v>3094</v>
      </c>
    </row>
    <row r="7258" spans="1:18" x14ac:dyDescent="0.25">
      <c r="A7258">
        <v>392</v>
      </c>
      <c r="B7258" t="s">
        <v>3089</v>
      </c>
      <c r="D7258" t="s">
        <v>3090</v>
      </c>
      <c r="F7258">
        <v>1</v>
      </c>
      <c r="G7258">
        <v>0</v>
      </c>
      <c r="H7258">
        <v>0</v>
      </c>
      <c r="I7258">
        <v>0</v>
      </c>
      <c r="K7258"/>
      <c r="N7258" t="s">
        <v>3091</v>
      </c>
      <c r="O7258" t="s">
        <v>3092</v>
      </c>
      <c r="P7258" t="s">
        <v>3093</v>
      </c>
      <c r="R7258" t="s">
        <v>3094</v>
      </c>
    </row>
    <row r="7259" spans="1:18" x14ac:dyDescent="0.25">
      <c r="A7259">
        <v>393</v>
      </c>
      <c r="B7259" t="s">
        <v>3089</v>
      </c>
      <c r="D7259" t="s">
        <v>3090</v>
      </c>
      <c r="E7259" t="s">
        <v>3090</v>
      </c>
      <c r="F7259">
        <v>1</v>
      </c>
      <c r="G7259">
        <v>0</v>
      </c>
      <c r="H7259">
        <v>0</v>
      </c>
      <c r="I7259">
        <v>0</v>
      </c>
      <c r="K7259"/>
      <c r="N7259" t="s">
        <v>3091</v>
      </c>
      <c r="O7259" t="s">
        <v>3092</v>
      </c>
      <c r="P7259" t="s">
        <v>3095</v>
      </c>
      <c r="R7259" t="s">
        <v>3094</v>
      </c>
    </row>
    <row r="7260" spans="1:18" x14ac:dyDescent="0.25">
      <c r="A7260">
        <v>394</v>
      </c>
      <c r="B7260" t="s">
        <v>3089</v>
      </c>
      <c r="D7260" t="s">
        <v>3090</v>
      </c>
      <c r="E7260" t="s">
        <v>3090</v>
      </c>
      <c r="F7260">
        <v>1</v>
      </c>
      <c r="G7260">
        <v>0</v>
      </c>
      <c r="H7260">
        <v>0</v>
      </c>
      <c r="I7260">
        <v>0</v>
      </c>
      <c r="K7260"/>
      <c r="N7260" t="s">
        <v>3091</v>
      </c>
      <c r="O7260" t="s">
        <v>3092</v>
      </c>
      <c r="P7260" t="s">
        <v>3095</v>
      </c>
      <c r="R7260" t="s">
        <v>3094</v>
      </c>
    </row>
    <row r="7261" spans="1:18" x14ac:dyDescent="0.25">
      <c r="A7261">
        <v>395</v>
      </c>
      <c r="B7261" t="s">
        <v>3089</v>
      </c>
      <c r="D7261" t="s">
        <v>3090</v>
      </c>
      <c r="E7261" t="s">
        <v>3090</v>
      </c>
      <c r="F7261">
        <v>1</v>
      </c>
      <c r="G7261">
        <v>0</v>
      </c>
      <c r="H7261">
        <v>0</v>
      </c>
      <c r="I7261">
        <v>0</v>
      </c>
      <c r="K7261"/>
      <c r="N7261" t="s">
        <v>3091</v>
      </c>
      <c r="O7261" t="s">
        <v>3092</v>
      </c>
      <c r="P7261" t="s">
        <v>3095</v>
      </c>
      <c r="R7261" t="s">
        <v>3094</v>
      </c>
    </row>
    <row r="7262" spans="1:18" x14ac:dyDescent="0.25">
      <c r="A7262">
        <v>396</v>
      </c>
      <c r="B7262" t="s">
        <v>3089</v>
      </c>
      <c r="D7262" t="s">
        <v>3090</v>
      </c>
      <c r="E7262" t="s">
        <v>3090</v>
      </c>
      <c r="F7262">
        <v>1</v>
      </c>
      <c r="G7262">
        <v>0</v>
      </c>
      <c r="H7262">
        <v>0</v>
      </c>
      <c r="I7262">
        <v>0</v>
      </c>
      <c r="K7262"/>
      <c r="N7262" t="s">
        <v>3091</v>
      </c>
      <c r="O7262" t="s">
        <v>3092</v>
      </c>
      <c r="P7262" t="s">
        <v>3095</v>
      </c>
      <c r="R7262" t="s">
        <v>3094</v>
      </c>
    </row>
    <row r="7263" spans="1:18" x14ac:dyDescent="0.25">
      <c r="A7263">
        <v>397</v>
      </c>
      <c r="B7263" t="s">
        <v>3089</v>
      </c>
      <c r="D7263" t="s">
        <v>3090</v>
      </c>
      <c r="E7263" t="s">
        <v>3090</v>
      </c>
      <c r="F7263">
        <v>1</v>
      </c>
      <c r="G7263">
        <v>0</v>
      </c>
      <c r="H7263">
        <v>0</v>
      </c>
      <c r="I7263">
        <v>0</v>
      </c>
      <c r="K7263"/>
      <c r="N7263" t="s">
        <v>3091</v>
      </c>
      <c r="O7263" t="s">
        <v>3092</v>
      </c>
      <c r="P7263" t="s">
        <v>3095</v>
      </c>
      <c r="R7263" t="s">
        <v>3094</v>
      </c>
    </row>
    <row r="7264" spans="1:18" x14ac:dyDescent="0.25">
      <c r="A7264">
        <v>398</v>
      </c>
      <c r="B7264" t="s">
        <v>3089</v>
      </c>
      <c r="D7264" t="s">
        <v>3090</v>
      </c>
      <c r="E7264" t="s">
        <v>3090</v>
      </c>
      <c r="F7264">
        <v>1</v>
      </c>
      <c r="G7264">
        <v>0</v>
      </c>
      <c r="H7264">
        <v>0</v>
      </c>
      <c r="I7264">
        <v>0</v>
      </c>
      <c r="K7264"/>
      <c r="N7264" t="s">
        <v>3091</v>
      </c>
      <c r="O7264" t="s">
        <v>3092</v>
      </c>
      <c r="P7264" t="s">
        <v>3095</v>
      </c>
      <c r="R7264" t="s">
        <v>3094</v>
      </c>
    </row>
    <row r="7265" spans="1:18" x14ac:dyDescent="0.25">
      <c r="A7265">
        <v>399</v>
      </c>
      <c r="B7265" t="s">
        <v>3089</v>
      </c>
      <c r="D7265" t="s">
        <v>3090</v>
      </c>
      <c r="E7265" t="s">
        <v>3090</v>
      </c>
      <c r="F7265">
        <v>1</v>
      </c>
      <c r="G7265">
        <v>0</v>
      </c>
      <c r="H7265">
        <v>0</v>
      </c>
      <c r="I7265">
        <v>0</v>
      </c>
      <c r="K7265"/>
      <c r="N7265" t="s">
        <v>3091</v>
      </c>
      <c r="O7265" t="s">
        <v>3092</v>
      </c>
      <c r="P7265" t="s">
        <v>3095</v>
      </c>
      <c r="R7265" t="s">
        <v>3094</v>
      </c>
    </row>
    <row r="7266" spans="1:18" x14ac:dyDescent="0.25">
      <c r="A7266">
        <v>4</v>
      </c>
      <c r="B7266" t="s">
        <v>3089</v>
      </c>
      <c r="D7266" t="s">
        <v>3090</v>
      </c>
      <c r="F7266">
        <v>1</v>
      </c>
      <c r="G7266">
        <v>0</v>
      </c>
      <c r="H7266">
        <v>0</v>
      </c>
      <c r="I7266">
        <v>0</v>
      </c>
      <c r="K7266"/>
      <c r="N7266" t="s">
        <v>3091</v>
      </c>
      <c r="O7266" t="s">
        <v>3092</v>
      </c>
      <c r="P7266" t="s">
        <v>3093</v>
      </c>
      <c r="R7266" t="s">
        <v>3094</v>
      </c>
    </row>
    <row r="7267" spans="1:18" x14ac:dyDescent="0.25">
      <c r="A7267">
        <v>400</v>
      </c>
      <c r="B7267" t="s">
        <v>3089</v>
      </c>
      <c r="D7267" t="s">
        <v>3090</v>
      </c>
      <c r="E7267" t="s">
        <v>3090</v>
      </c>
      <c r="F7267">
        <v>1</v>
      </c>
      <c r="G7267">
        <v>0</v>
      </c>
      <c r="H7267">
        <v>0</v>
      </c>
      <c r="I7267">
        <v>0</v>
      </c>
      <c r="K7267"/>
      <c r="N7267" t="s">
        <v>3091</v>
      </c>
      <c r="O7267" t="s">
        <v>3092</v>
      </c>
      <c r="P7267" t="s">
        <v>3095</v>
      </c>
      <c r="R7267" t="s">
        <v>3094</v>
      </c>
    </row>
    <row r="7268" spans="1:18" x14ac:dyDescent="0.25">
      <c r="A7268">
        <v>401</v>
      </c>
      <c r="B7268" t="s">
        <v>3089</v>
      </c>
      <c r="D7268" t="s">
        <v>3090</v>
      </c>
      <c r="E7268" t="s">
        <v>3090</v>
      </c>
      <c r="F7268">
        <v>1</v>
      </c>
      <c r="G7268">
        <v>0</v>
      </c>
      <c r="H7268">
        <v>0</v>
      </c>
      <c r="I7268">
        <v>0</v>
      </c>
      <c r="K7268"/>
      <c r="N7268" t="s">
        <v>3091</v>
      </c>
      <c r="O7268" t="s">
        <v>3092</v>
      </c>
      <c r="P7268" t="s">
        <v>3095</v>
      </c>
      <c r="R7268" t="s">
        <v>3094</v>
      </c>
    </row>
    <row r="7269" spans="1:18" x14ac:dyDescent="0.25">
      <c r="A7269">
        <v>402</v>
      </c>
      <c r="B7269" t="s">
        <v>3089</v>
      </c>
      <c r="D7269" t="s">
        <v>3090</v>
      </c>
      <c r="E7269" t="s">
        <v>3090</v>
      </c>
      <c r="F7269">
        <v>1</v>
      </c>
      <c r="G7269">
        <v>0</v>
      </c>
      <c r="H7269">
        <v>0</v>
      </c>
      <c r="I7269">
        <v>0</v>
      </c>
      <c r="K7269"/>
      <c r="N7269" t="s">
        <v>3091</v>
      </c>
      <c r="O7269" t="s">
        <v>3092</v>
      </c>
      <c r="P7269" t="s">
        <v>3095</v>
      </c>
      <c r="R7269" t="s">
        <v>3094</v>
      </c>
    </row>
    <row r="7270" spans="1:18" x14ac:dyDescent="0.25">
      <c r="A7270">
        <v>403</v>
      </c>
      <c r="B7270" t="s">
        <v>3089</v>
      </c>
      <c r="D7270" t="s">
        <v>3090</v>
      </c>
      <c r="E7270" t="s">
        <v>3090</v>
      </c>
      <c r="F7270">
        <v>1</v>
      </c>
      <c r="G7270">
        <v>0</v>
      </c>
      <c r="H7270">
        <v>0</v>
      </c>
      <c r="I7270">
        <v>0</v>
      </c>
      <c r="K7270"/>
      <c r="N7270" t="s">
        <v>3091</v>
      </c>
      <c r="O7270" t="s">
        <v>3092</v>
      </c>
      <c r="P7270" t="s">
        <v>3095</v>
      </c>
      <c r="R7270" t="s">
        <v>3094</v>
      </c>
    </row>
    <row r="7271" spans="1:18" x14ac:dyDescent="0.25">
      <c r="A7271">
        <v>404</v>
      </c>
      <c r="B7271" t="s">
        <v>3089</v>
      </c>
      <c r="D7271" t="s">
        <v>3090</v>
      </c>
      <c r="F7271">
        <v>1</v>
      </c>
      <c r="G7271">
        <v>0</v>
      </c>
      <c r="H7271">
        <v>0</v>
      </c>
      <c r="I7271">
        <v>0</v>
      </c>
      <c r="K7271"/>
      <c r="N7271" t="s">
        <v>3091</v>
      </c>
      <c r="O7271" t="s">
        <v>3092</v>
      </c>
      <c r="P7271" t="s">
        <v>3093</v>
      </c>
      <c r="R7271" t="s">
        <v>3094</v>
      </c>
    </row>
    <row r="7272" spans="1:18" x14ac:dyDescent="0.25">
      <c r="A7272">
        <v>405</v>
      </c>
      <c r="B7272" t="s">
        <v>3089</v>
      </c>
      <c r="D7272" t="s">
        <v>3090</v>
      </c>
      <c r="E7272" t="s">
        <v>3090</v>
      </c>
      <c r="F7272">
        <v>1</v>
      </c>
      <c r="G7272">
        <v>0</v>
      </c>
      <c r="H7272">
        <v>0</v>
      </c>
      <c r="I7272">
        <v>0</v>
      </c>
      <c r="K7272"/>
      <c r="N7272" t="s">
        <v>3091</v>
      </c>
      <c r="O7272" t="s">
        <v>3092</v>
      </c>
      <c r="P7272" t="s">
        <v>3095</v>
      </c>
      <c r="R7272" t="s">
        <v>3094</v>
      </c>
    </row>
    <row r="7273" spans="1:18" x14ac:dyDescent="0.25">
      <c r="A7273">
        <v>406</v>
      </c>
      <c r="B7273" t="s">
        <v>3089</v>
      </c>
      <c r="D7273" t="s">
        <v>3090</v>
      </c>
      <c r="E7273" t="s">
        <v>3090</v>
      </c>
      <c r="F7273">
        <v>1</v>
      </c>
      <c r="G7273">
        <v>0</v>
      </c>
      <c r="H7273">
        <v>0</v>
      </c>
      <c r="I7273">
        <v>0</v>
      </c>
      <c r="K7273"/>
      <c r="N7273" t="s">
        <v>3091</v>
      </c>
      <c r="O7273" t="s">
        <v>3092</v>
      </c>
      <c r="P7273" t="s">
        <v>3095</v>
      </c>
      <c r="R7273" t="s">
        <v>3094</v>
      </c>
    </row>
    <row r="7274" spans="1:18" x14ac:dyDescent="0.25">
      <c r="A7274">
        <v>407</v>
      </c>
      <c r="B7274" t="s">
        <v>3089</v>
      </c>
      <c r="D7274" t="s">
        <v>3090</v>
      </c>
      <c r="E7274" t="s">
        <v>3090</v>
      </c>
      <c r="F7274">
        <v>1</v>
      </c>
      <c r="G7274">
        <v>0</v>
      </c>
      <c r="H7274">
        <v>0</v>
      </c>
      <c r="I7274">
        <v>0</v>
      </c>
      <c r="K7274"/>
      <c r="N7274" t="s">
        <v>3091</v>
      </c>
      <c r="O7274" t="s">
        <v>3092</v>
      </c>
      <c r="P7274" t="s">
        <v>3095</v>
      </c>
      <c r="R7274" t="s">
        <v>3094</v>
      </c>
    </row>
    <row r="7275" spans="1:18" x14ac:dyDescent="0.25">
      <c r="A7275">
        <v>408</v>
      </c>
      <c r="B7275" t="s">
        <v>3089</v>
      </c>
      <c r="D7275" t="s">
        <v>3090</v>
      </c>
      <c r="F7275">
        <v>1</v>
      </c>
      <c r="G7275">
        <v>0</v>
      </c>
      <c r="H7275">
        <v>0</v>
      </c>
      <c r="I7275">
        <v>0</v>
      </c>
      <c r="K7275"/>
      <c r="N7275" t="s">
        <v>3091</v>
      </c>
      <c r="O7275" t="s">
        <v>3092</v>
      </c>
      <c r="P7275" t="s">
        <v>3093</v>
      </c>
      <c r="R7275" t="s">
        <v>3094</v>
      </c>
    </row>
    <row r="7276" spans="1:18" x14ac:dyDescent="0.25">
      <c r="A7276">
        <v>409</v>
      </c>
      <c r="B7276" t="s">
        <v>3089</v>
      </c>
      <c r="D7276" t="s">
        <v>3090</v>
      </c>
      <c r="E7276" t="s">
        <v>3090</v>
      </c>
      <c r="F7276">
        <v>1</v>
      </c>
      <c r="G7276">
        <v>0</v>
      </c>
      <c r="H7276">
        <v>0</v>
      </c>
      <c r="I7276">
        <v>0</v>
      </c>
      <c r="K7276"/>
      <c r="N7276" t="s">
        <v>3091</v>
      </c>
      <c r="O7276" t="s">
        <v>3092</v>
      </c>
      <c r="P7276" t="s">
        <v>3095</v>
      </c>
      <c r="R7276" t="s">
        <v>3094</v>
      </c>
    </row>
    <row r="7277" spans="1:18" x14ac:dyDescent="0.25">
      <c r="A7277">
        <v>410</v>
      </c>
      <c r="B7277" t="s">
        <v>3089</v>
      </c>
      <c r="D7277" t="s">
        <v>3090</v>
      </c>
      <c r="E7277" t="s">
        <v>3090</v>
      </c>
      <c r="F7277">
        <v>1</v>
      </c>
      <c r="G7277">
        <v>0</v>
      </c>
      <c r="H7277">
        <v>0</v>
      </c>
      <c r="I7277">
        <v>0</v>
      </c>
      <c r="K7277"/>
      <c r="N7277" t="s">
        <v>3091</v>
      </c>
      <c r="O7277" t="s">
        <v>3092</v>
      </c>
      <c r="P7277" t="s">
        <v>3095</v>
      </c>
      <c r="R7277" t="s">
        <v>3094</v>
      </c>
    </row>
    <row r="7278" spans="1:18" x14ac:dyDescent="0.25">
      <c r="A7278">
        <v>411</v>
      </c>
      <c r="B7278" t="s">
        <v>3089</v>
      </c>
      <c r="D7278" t="s">
        <v>3090</v>
      </c>
      <c r="E7278" t="s">
        <v>3090</v>
      </c>
      <c r="F7278">
        <v>1</v>
      </c>
      <c r="G7278">
        <v>0</v>
      </c>
      <c r="H7278">
        <v>0</v>
      </c>
      <c r="I7278">
        <v>0</v>
      </c>
      <c r="K7278"/>
      <c r="N7278" t="s">
        <v>3091</v>
      </c>
      <c r="O7278" t="s">
        <v>3092</v>
      </c>
      <c r="P7278" t="s">
        <v>3095</v>
      </c>
      <c r="R7278" t="s">
        <v>3094</v>
      </c>
    </row>
    <row r="7279" spans="1:18" x14ac:dyDescent="0.25">
      <c r="A7279">
        <v>4112400000</v>
      </c>
      <c r="B7279" t="s">
        <v>3089</v>
      </c>
      <c r="D7279" t="s">
        <v>3090</v>
      </c>
      <c r="E7279" t="s">
        <v>3090</v>
      </c>
      <c r="F7279">
        <v>1</v>
      </c>
      <c r="G7279">
        <v>0</v>
      </c>
      <c r="H7279">
        <v>0</v>
      </c>
      <c r="I7279">
        <v>0</v>
      </c>
      <c r="K7279"/>
      <c r="N7279" t="s">
        <v>3091</v>
      </c>
      <c r="O7279" t="s">
        <v>3092</v>
      </c>
      <c r="P7279" t="s">
        <v>3093</v>
      </c>
      <c r="R7279" t="s">
        <v>3094</v>
      </c>
    </row>
    <row r="7280" spans="1:18" x14ac:dyDescent="0.25">
      <c r="A7280">
        <v>4119000000</v>
      </c>
      <c r="B7280" t="s">
        <v>3089</v>
      </c>
      <c r="D7280" t="s">
        <v>3090</v>
      </c>
      <c r="E7280" t="s">
        <v>3090</v>
      </c>
      <c r="F7280">
        <v>1</v>
      </c>
      <c r="G7280">
        <v>0</v>
      </c>
      <c r="H7280">
        <v>71.88</v>
      </c>
      <c r="I7280">
        <v>71.88</v>
      </c>
      <c r="K7280"/>
      <c r="N7280" t="s">
        <v>3091</v>
      </c>
      <c r="O7280" t="s">
        <v>3092</v>
      </c>
      <c r="P7280" t="s">
        <v>3093</v>
      </c>
      <c r="R7280" t="s">
        <v>3094</v>
      </c>
    </row>
    <row r="7281" spans="1:18" x14ac:dyDescent="0.25">
      <c r="A7281">
        <v>412</v>
      </c>
      <c r="B7281" t="s">
        <v>3089</v>
      </c>
      <c r="D7281" t="s">
        <v>3090</v>
      </c>
      <c r="E7281" t="s">
        <v>3090</v>
      </c>
      <c r="F7281">
        <v>1</v>
      </c>
      <c r="G7281">
        <v>0</v>
      </c>
      <c r="H7281">
        <v>0</v>
      </c>
      <c r="I7281">
        <v>0</v>
      </c>
      <c r="K7281"/>
      <c r="N7281" t="s">
        <v>3091</v>
      </c>
      <c r="O7281" t="s">
        <v>3092</v>
      </c>
      <c r="P7281" t="s">
        <v>3095</v>
      </c>
      <c r="R7281" t="s">
        <v>3094</v>
      </c>
    </row>
    <row r="7282" spans="1:18" x14ac:dyDescent="0.25">
      <c r="A7282">
        <v>4120008000</v>
      </c>
      <c r="B7282" t="s">
        <v>3089</v>
      </c>
      <c r="D7282" t="s">
        <v>3090</v>
      </c>
      <c r="E7282" t="s">
        <v>3090</v>
      </c>
      <c r="F7282">
        <v>1</v>
      </c>
      <c r="G7282">
        <v>0</v>
      </c>
      <c r="H7282">
        <v>18.43</v>
      </c>
      <c r="I7282">
        <v>18.43</v>
      </c>
      <c r="K7282"/>
      <c r="N7282" t="s">
        <v>3091</v>
      </c>
      <c r="O7282" t="s">
        <v>3092</v>
      </c>
      <c r="P7282" t="s">
        <v>3093</v>
      </c>
      <c r="R7282" t="s">
        <v>3094</v>
      </c>
    </row>
    <row r="7283" spans="1:18" x14ac:dyDescent="0.25">
      <c r="A7283">
        <v>4121100000</v>
      </c>
      <c r="B7283" t="s">
        <v>3089</v>
      </c>
      <c r="D7283" t="s">
        <v>3090</v>
      </c>
      <c r="E7283" t="s">
        <v>3090</v>
      </c>
      <c r="F7283">
        <v>1</v>
      </c>
      <c r="G7283">
        <v>0</v>
      </c>
      <c r="H7283">
        <v>331.74</v>
      </c>
      <c r="I7283">
        <v>331.74</v>
      </c>
      <c r="K7283"/>
      <c r="N7283" t="s">
        <v>3091</v>
      </c>
      <c r="O7283" t="s">
        <v>3092</v>
      </c>
      <c r="P7283" t="s">
        <v>3093</v>
      </c>
      <c r="R7283" t="s">
        <v>3094</v>
      </c>
    </row>
    <row r="7284" spans="1:18" x14ac:dyDescent="0.25">
      <c r="A7284">
        <v>4123300000</v>
      </c>
      <c r="B7284" t="s">
        <v>3089</v>
      </c>
      <c r="D7284" t="s">
        <v>3090</v>
      </c>
      <c r="E7284" t="s">
        <v>3090</v>
      </c>
      <c r="F7284">
        <v>1</v>
      </c>
      <c r="G7284">
        <v>0</v>
      </c>
      <c r="H7284">
        <v>378.66</v>
      </c>
      <c r="I7284">
        <v>378.66</v>
      </c>
      <c r="K7284"/>
      <c r="N7284" t="s">
        <v>3091</v>
      </c>
      <c r="O7284" t="s">
        <v>3092</v>
      </c>
      <c r="P7284" t="s">
        <v>3093</v>
      </c>
      <c r="R7284" t="s">
        <v>3094</v>
      </c>
    </row>
    <row r="7285" spans="1:18" x14ac:dyDescent="0.25">
      <c r="A7285">
        <v>413</v>
      </c>
      <c r="B7285" t="s">
        <v>3089</v>
      </c>
      <c r="D7285" t="s">
        <v>3090</v>
      </c>
      <c r="E7285" t="s">
        <v>3090</v>
      </c>
      <c r="F7285">
        <v>1</v>
      </c>
      <c r="G7285">
        <v>0</v>
      </c>
      <c r="H7285">
        <v>0</v>
      </c>
      <c r="I7285">
        <v>0</v>
      </c>
      <c r="K7285"/>
      <c r="N7285" t="s">
        <v>3091</v>
      </c>
      <c r="O7285" t="s">
        <v>3092</v>
      </c>
      <c r="P7285" t="s">
        <v>3095</v>
      </c>
      <c r="R7285" t="s">
        <v>3094</v>
      </c>
    </row>
    <row r="7286" spans="1:18" x14ac:dyDescent="0.25">
      <c r="A7286">
        <v>414</v>
      </c>
      <c r="B7286" t="s">
        <v>3089</v>
      </c>
      <c r="D7286" t="s">
        <v>3090</v>
      </c>
      <c r="F7286">
        <v>1</v>
      </c>
      <c r="G7286">
        <v>0</v>
      </c>
      <c r="H7286">
        <v>0</v>
      </c>
      <c r="I7286">
        <v>0</v>
      </c>
      <c r="K7286"/>
      <c r="N7286" t="s">
        <v>3091</v>
      </c>
      <c r="O7286" t="s">
        <v>3092</v>
      </c>
      <c r="P7286" t="s">
        <v>3093</v>
      </c>
      <c r="R7286" t="s">
        <v>3094</v>
      </c>
    </row>
    <row r="7287" spans="1:18" x14ac:dyDescent="0.25">
      <c r="A7287" t="s">
        <v>3096</v>
      </c>
      <c r="B7287" t="s">
        <v>3089</v>
      </c>
      <c r="D7287" t="s">
        <v>3090</v>
      </c>
      <c r="E7287" t="s">
        <v>3090</v>
      </c>
      <c r="F7287">
        <v>1</v>
      </c>
      <c r="G7287">
        <v>0</v>
      </c>
      <c r="H7287">
        <v>0</v>
      </c>
      <c r="I7287"/>
      <c r="K7287"/>
      <c r="N7287" t="s">
        <v>3091</v>
      </c>
      <c r="O7287" t="s">
        <v>3092</v>
      </c>
      <c r="P7287" t="s">
        <v>3095</v>
      </c>
      <c r="R7287" t="s">
        <v>3094</v>
      </c>
    </row>
    <row r="7288" spans="1:18" x14ac:dyDescent="0.25">
      <c r="A7288">
        <v>4140500000</v>
      </c>
      <c r="B7288" t="s">
        <v>3089</v>
      </c>
      <c r="D7288" t="s">
        <v>3090</v>
      </c>
      <c r="E7288" t="s">
        <v>3090</v>
      </c>
      <c r="F7288">
        <v>1</v>
      </c>
      <c r="G7288">
        <v>0</v>
      </c>
      <c r="H7288">
        <v>0</v>
      </c>
      <c r="I7288">
        <v>0</v>
      </c>
      <c r="K7288"/>
      <c r="N7288" t="s">
        <v>3091</v>
      </c>
      <c r="O7288" t="s">
        <v>3092</v>
      </c>
      <c r="P7288" t="s">
        <v>3093</v>
      </c>
      <c r="R7288" t="s">
        <v>3094</v>
      </c>
    </row>
    <row r="7289" spans="1:18" x14ac:dyDescent="0.25">
      <c r="A7289" t="s">
        <v>3097</v>
      </c>
      <c r="B7289" t="s">
        <v>3089</v>
      </c>
      <c r="D7289" t="s">
        <v>3090</v>
      </c>
      <c r="E7289" t="s">
        <v>3090</v>
      </c>
      <c r="F7289">
        <v>1</v>
      </c>
      <c r="G7289">
        <v>0</v>
      </c>
      <c r="H7289">
        <v>0</v>
      </c>
      <c r="I7289"/>
      <c r="K7289"/>
      <c r="N7289" t="s">
        <v>3091</v>
      </c>
      <c r="O7289" t="s">
        <v>3092</v>
      </c>
      <c r="P7289" t="s">
        <v>3095</v>
      </c>
      <c r="R7289" t="s">
        <v>3094</v>
      </c>
    </row>
    <row r="7290" spans="1:18" x14ac:dyDescent="0.25">
      <c r="A7290">
        <v>4145210703</v>
      </c>
      <c r="B7290" t="s">
        <v>3089</v>
      </c>
      <c r="D7290" t="s">
        <v>3090</v>
      </c>
      <c r="F7290">
        <v>1</v>
      </c>
      <c r="G7290">
        <v>0</v>
      </c>
      <c r="H7290">
        <v>0</v>
      </c>
      <c r="I7290">
        <v>0</v>
      </c>
      <c r="K7290"/>
      <c r="N7290" t="s">
        <v>3091</v>
      </c>
      <c r="O7290" t="s">
        <v>3092</v>
      </c>
      <c r="P7290" t="s">
        <v>3093</v>
      </c>
      <c r="R7290" t="s">
        <v>3094</v>
      </c>
    </row>
    <row r="7291" spans="1:18" x14ac:dyDescent="0.25">
      <c r="A7291">
        <v>415</v>
      </c>
      <c r="B7291" t="s">
        <v>3089</v>
      </c>
      <c r="D7291" t="s">
        <v>3090</v>
      </c>
      <c r="F7291">
        <v>1</v>
      </c>
      <c r="G7291">
        <v>0</v>
      </c>
      <c r="H7291">
        <v>0</v>
      </c>
      <c r="I7291">
        <v>0</v>
      </c>
      <c r="K7291"/>
      <c r="N7291" t="s">
        <v>3091</v>
      </c>
      <c r="O7291" t="s">
        <v>3092</v>
      </c>
      <c r="P7291" t="s">
        <v>3093</v>
      </c>
      <c r="R7291" t="s">
        <v>3094</v>
      </c>
    </row>
    <row r="7292" spans="1:18" x14ac:dyDescent="0.25">
      <c r="A7292">
        <v>416</v>
      </c>
      <c r="B7292" t="s">
        <v>3089</v>
      </c>
      <c r="D7292" t="s">
        <v>3090</v>
      </c>
      <c r="E7292" t="s">
        <v>3090</v>
      </c>
      <c r="F7292">
        <v>1</v>
      </c>
      <c r="G7292">
        <v>0</v>
      </c>
      <c r="H7292">
        <v>0</v>
      </c>
      <c r="I7292">
        <v>0</v>
      </c>
      <c r="K7292"/>
      <c r="N7292" t="s">
        <v>3091</v>
      </c>
      <c r="O7292" t="s">
        <v>3092</v>
      </c>
      <c r="P7292" t="s">
        <v>3095</v>
      </c>
      <c r="R7292" t="s">
        <v>3094</v>
      </c>
    </row>
    <row r="7293" spans="1:18" x14ac:dyDescent="0.25">
      <c r="A7293">
        <v>417</v>
      </c>
      <c r="B7293" t="s">
        <v>3089</v>
      </c>
      <c r="D7293" t="s">
        <v>3090</v>
      </c>
      <c r="E7293" t="s">
        <v>3090</v>
      </c>
      <c r="F7293">
        <v>1</v>
      </c>
      <c r="G7293">
        <v>0</v>
      </c>
      <c r="H7293">
        <v>0</v>
      </c>
      <c r="I7293">
        <v>0</v>
      </c>
      <c r="K7293"/>
      <c r="N7293" t="s">
        <v>3091</v>
      </c>
      <c r="O7293" t="s">
        <v>3092</v>
      </c>
      <c r="P7293" t="s">
        <v>3095</v>
      </c>
      <c r="R7293" t="s">
        <v>3094</v>
      </c>
    </row>
    <row r="7294" spans="1:18" x14ac:dyDescent="0.25">
      <c r="A7294">
        <v>418</v>
      </c>
      <c r="B7294" t="s">
        <v>3089</v>
      </c>
      <c r="D7294" t="s">
        <v>3090</v>
      </c>
      <c r="F7294">
        <v>1</v>
      </c>
      <c r="G7294">
        <v>0</v>
      </c>
      <c r="H7294">
        <v>0</v>
      </c>
      <c r="I7294">
        <v>0</v>
      </c>
      <c r="K7294"/>
      <c r="N7294" t="s">
        <v>3091</v>
      </c>
      <c r="O7294" t="s">
        <v>3092</v>
      </c>
      <c r="P7294" t="s">
        <v>3093</v>
      </c>
      <c r="R7294" t="s">
        <v>3094</v>
      </c>
    </row>
    <row r="7295" spans="1:18" x14ac:dyDescent="0.25">
      <c r="A7295">
        <v>419</v>
      </c>
      <c r="B7295" t="s">
        <v>3089</v>
      </c>
      <c r="D7295" t="s">
        <v>3090</v>
      </c>
      <c r="F7295">
        <v>1</v>
      </c>
      <c r="G7295">
        <v>0</v>
      </c>
      <c r="H7295">
        <v>0</v>
      </c>
      <c r="I7295">
        <v>0</v>
      </c>
      <c r="K7295"/>
      <c r="N7295" t="s">
        <v>3091</v>
      </c>
      <c r="O7295" t="s">
        <v>3092</v>
      </c>
      <c r="P7295" t="s">
        <v>3093</v>
      </c>
      <c r="R7295" t="s">
        <v>3094</v>
      </c>
    </row>
    <row r="7296" spans="1:18" x14ac:dyDescent="0.25">
      <c r="A7296">
        <v>420</v>
      </c>
      <c r="B7296" t="s">
        <v>3089</v>
      </c>
      <c r="D7296" t="s">
        <v>3090</v>
      </c>
      <c r="E7296" t="s">
        <v>3090</v>
      </c>
      <c r="F7296">
        <v>1</v>
      </c>
      <c r="G7296">
        <v>0</v>
      </c>
      <c r="H7296">
        <v>0</v>
      </c>
      <c r="I7296">
        <v>0</v>
      </c>
      <c r="K7296"/>
      <c r="N7296" t="s">
        <v>3091</v>
      </c>
      <c r="O7296" t="s">
        <v>3092</v>
      </c>
      <c r="P7296" t="s">
        <v>3095</v>
      </c>
      <c r="R7296" t="s">
        <v>3094</v>
      </c>
    </row>
    <row r="7297" spans="1:18" x14ac:dyDescent="0.25">
      <c r="A7297">
        <v>421</v>
      </c>
      <c r="B7297" t="s">
        <v>3089</v>
      </c>
      <c r="D7297" t="s">
        <v>3090</v>
      </c>
      <c r="F7297">
        <v>1</v>
      </c>
      <c r="G7297">
        <v>0</v>
      </c>
      <c r="H7297">
        <v>0</v>
      </c>
      <c r="I7297">
        <v>0</v>
      </c>
      <c r="K7297"/>
      <c r="N7297" t="s">
        <v>3091</v>
      </c>
      <c r="O7297" t="s">
        <v>3092</v>
      </c>
      <c r="P7297" t="s">
        <v>3093</v>
      </c>
      <c r="R7297" t="s">
        <v>3094</v>
      </c>
    </row>
    <row r="7298" spans="1:18" x14ac:dyDescent="0.25">
      <c r="A7298">
        <v>422</v>
      </c>
      <c r="B7298" t="s">
        <v>3089</v>
      </c>
      <c r="D7298" t="s">
        <v>3090</v>
      </c>
      <c r="F7298">
        <v>1</v>
      </c>
      <c r="G7298">
        <v>0</v>
      </c>
      <c r="H7298">
        <v>0</v>
      </c>
      <c r="I7298">
        <v>0</v>
      </c>
      <c r="K7298"/>
      <c r="N7298" t="s">
        <v>3091</v>
      </c>
      <c r="O7298" t="s">
        <v>3092</v>
      </c>
      <c r="P7298" t="s">
        <v>3093</v>
      </c>
      <c r="R7298" t="s">
        <v>3094</v>
      </c>
    </row>
    <row r="7299" spans="1:18" x14ac:dyDescent="0.25">
      <c r="A7299">
        <v>423</v>
      </c>
      <c r="B7299" t="s">
        <v>3089</v>
      </c>
      <c r="D7299" t="s">
        <v>3090</v>
      </c>
      <c r="E7299" t="s">
        <v>3090</v>
      </c>
      <c r="F7299">
        <v>1</v>
      </c>
      <c r="G7299">
        <v>0</v>
      </c>
      <c r="H7299">
        <v>0</v>
      </c>
      <c r="I7299">
        <v>0</v>
      </c>
      <c r="K7299"/>
      <c r="N7299" t="s">
        <v>3091</v>
      </c>
      <c r="O7299" t="s">
        <v>3092</v>
      </c>
      <c r="P7299" t="s">
        <v>3095</v>
      </c>
      <c r="R7299" t="s">
        <v>3094</v>
      </c>
    </row>
    <row r="7300" spans="1:18" x14ac:dyDescent="0.25">
      <c r="A7300">
        <v>424</v>
      </c>
      <c r="B7300" t="s">
        <v>3089</v>
      </c>
      <c r="D7300" t="s">
        <v>3090</v>
      </c>
      <c r="F7300">
        <v>1</v>
      </c>
      <c r="G7300">
        <v>0</v>
      </c>
      <c r="H7300">
        <v>0</v>
      </c>
      <c r="I7300">
        <v>0</v>
      </c>
      <c r="K7300"/>
      <c r="N7300" t="s">
        <v>3091</v>
      </c>
      <c r="O7300" t="s">
        <v>3092</v>
      </c>
      <c r="P7300" t="s">
        <v>3093</v>
      </c>
      <c r="R7300" t="s">
        <v>3094</v>
      </c>
    </row>
    <row r="7301" spans="1:18" x14ac:dyDescent="0.25">
      <c r="A7301">
        <v>425</v>
      </c>
      <c r="B7301" t="s">
        <v>3089</v>
      </c>
      <c r="D7301" t="s">
        <v>3090</v>
      </c>
      <c r="E7301" t="s">
        <v>3090</v>
      </c>
      <c r="F7301">
        <v>1</v>
      </c>
      <c r="G7301">
        <v>0</v>
      </c>
      <c r="H7301">
        <v>0</v>
      </c>
      <c r="I7301">
        <v>0</v>
      </c>
      <c r="K7301"/>
      <c r="N7301" t="s">
        <v>3091</v>
      </c>
      <c r="O7301" t="s">
        <v>3092</v>
      </c>
      <c r="P7301" t="s">
        <v>3095</v>
      </c>
      <c r="R7301" t="s">
        <v>3094</v>
      </c>
    </row>
    <row r="7302" spans="1:18" x14ac:dyDescent="0.25">
      <c r="A7302">
        <v>426</v>
      </c>
      <c r="B7302" t="s">
        <v>3089</v>
      </c>
      <c r="D7302" t="s">
        <v>3090</v>
      </c>
      <c r="F7302">
        <v>1</v>
      </c>
      <c r="G7302">
        <v>0</v>
      </c>
      <c r="H7302">
        <v>0</v>
      </c>
      <c r="I7302">
        <v>0</v>
      </c>
      <c r="K7302"/>
      <c r="N7302" t="s">
        <v>3091</v>
      </c>
      <c r="O7302" t="s">
        <v>3092</v>
      </c>
      <c r="P7302" t="s">
        <v>3093</v>
      </c>
      <c r="R7302" t="s">
        <v>3094</v>
      </c>
    </row>
    <row r="7303" spans="1:18" x14ac:dyDescent="0.25">
      <c r="A7303">
        <v>427</v>
      </c>
      <c r="B7303" t="s">
        <v>3089</v>
      </c>
      <c r="D7303" t="s">
        <v>3090</v>
      </c>
      <c r="E7303" t="s">
        <v>3090</v>
      </c>
      <c r="F7303">
        <v>1</v>
      </c>
      <c r="G7303">
        <v>0</v>
      </c>
      <c r="H7303">
        <v>0</v>
      </c>
      <c r="I7303">
        <v>0</v>
      </c>
      <c r="K7303"/>
      <c r="N7303" t="s">
        <v>3091</v>
      </c>
      <c r="O7303" t="s">
        <v>3092</v>
      </c>
      <c r="P7303" t="s">
        <v>3095</v>
      </c>
      <c r="R7303" t="s">
        <v>3094</v>
      </c>
    </row>
    <row r="7304" spans="1:18" x14ac:dyDescent="0.25">
      <c r="A7304">
        <v>428</v>
      </c>
      <c r="B7304" t="s">
        <v>3089</v>
      </c>
      <c r="D7304" t="s">
        <v>3090</v>
      </c>
      <c r="F7304">
        <v>1</v>
      </c>
      <c r="G7304">
        <v>0</v>
      </c>
      <c r="H7304">
        <v>0</v>
      </c>
      <c r="I7304">
        <v>0</v>
      </c>
      <c r="K7304"/>
      <c r="N7304" t="s">
        <v>3091</v>
      </c>
      <c r="O7304" t="s">
        <v>3092</v>
      </c>
      <c r="P7304" t="s">
        <v>3093</v>
      </c>
      <c r="R7304" t="s">
        <v>3094</v>
      </c>
    </row>
    <row r="7305" spans="1:18" x14ac:dyDescent="0.25">
      <c r="A7305">
        <v>429</v>
      </c>
      <c r="B7305" t="s">
        <v>3089</v>
      </c>
      <c r="D7305" t="s">
        <v>3090</v>
      </c>
      <c r="E7305" t="s">
        <v>3090</v>
      </c>
      <c r="F7305">
        <v>1</v>
      </c>
      <c r="G7305">
        <v>0</v>
      </c>
      <c r="H7305">
        <v>0</v>
      </c>
      <c r="I7305">
        <v>0</v>
      </c>
      <c r="K7305"/>
      <c r="N7305" t="s">
        <v>3091</v>
      </c>
      <c r="O7305" t="s">
        <v>3092</v>
      </c>
      <c r="P7305" t="s">
        <v>3095</v>
      </c>
      <c r="R7305" t="s">
        <v>3094</v>
      </c>
    </row>
    <row r="7306" spans="1:18" x14ac:dyDescent="0.25">
      <c r="A7306">
        <v>43</v>
      </c>
      <c r="B7306" t="s">
        <v>3089</v>
      </c>
      <c r="D7306" t="s">
        <v>3090</v>
      </c>
      <c r="E7306" t="s">
        <v>3090</v>
      </c>
      <c r="F7306">
        <v>1</v>
      </c>
      <c r="G7306">
        <v>0</v>
      </c>
      <c r="H7306">
        <v>0</v>
      </c>
      <c r="I7306">
        <v>0</v>
      </c>
      <c r="K7306"/>
      <c r="N7306" t="s">
        <v>3091</v>
      </c>
      <c r="O7306" t="s">
        <v>3092</v>
      </c>
      <c r="P7306" t="s">
        <v>3095</v>
      </c>
      <c r="R7306" t="s">
        <v>3094</v>
      </c>
    </row>
    <row r="7307" spans="1:18" x14ac:dyDescent="0.25">
      <c r="A7307">
        <v>430</v>
      </c>
      <c r="B7307" t="s">
        <v>3089</v>
      </c>
      <c r="D7307" t="s">
        <v>3090</v>
      </c>
      <c r="E7307" t="s">
        <v>3090</v>
      </c>
      <c r="F7307">
        <v>1</v>
      </c>
      <c r="G7307">
        <v>0</v>
      </c>
      <c r="H7307">
        <v>0</v>
      </c>
      <c r="I7307">
        <v>0</v>
      </c>
      <c r="K7307"/>
      <c r="N7307" t="s">
        <v>3091</v>
      </c>
      <c r="O7307" t="s">
        <v>3092</v>
      </c>
      <c r="P7307" t="s">
        <v>3095</v>
      </c>
      <c r="R7307" t="s">
        <v>3094</v>
      </c>
    </row>
    <row r="7308" spans="1:18" x14ac:dyDescent="0.25">
      <c r="A7308">
        <v>431</v>
      </c>
      <c r="B7308" t="s">
        <v>3089</v>
      </c>
      <c r="D7308" t="s">
        <v>3090</v>
      </c>
      <c r="E7308" t="s">
        <v>3090</v>
      </c>
      <c r="F7308">
        <v>1</v>
      </c>
      <c r="G7308">
        <v>0</v>
      </c>
      <c r="H7308">
        <v>0</v>
      </c>
      <c r="I7308">
        <v>0</v>
      </c>
      <c r="K7308"/>
      <c r="N7308" t="s">
        <v>3091</v>
      </c>
      <c r="O7308" t="s">
        <v>3092</v>
      </c>
      <c r="P7308" t="s">
        <v>3095</v>
      </c>
      <c r="R7308" t="s">
        <v>3094</v>
      </c>
    </row>
    <row r="7309" spans="1:18" x14ac:dyDescent="0.25">
      <c r="A7309">
        <v>432</v>
      </c>
      <c r="B7309" t="s">
        <v>3089</v>
      </c>
      <c r="D7309" t="s">
        <v>3090</v>
      </c>
      <c r="E7309" t="s">
        <v>3090</v>
      </c>
      <c r="F7309">
        <v>1</v>
      </c>
      <c r="G7309">
        <v>0</v>
      </c>
      <c r="H7309">
        <v>0</v>
      </c>
      <c r="I7309">
        <v>0</v>
      </c>
      <c r="K7309"/>
      <c r="N7309" t="s">
        <v>3091</v>
      </c>
      <c r="O7309" t="s">
        <v>3092</v>
      </c>
      <c r="P7309" t="s">
        <v>3095</v>
      </c>
      <c r="R7309" t="s">
        <v>3094</v>
      </c>
    </row>
    <row r="7310" spans="1:18" x14ac:dyDescent="0.25">
      <c r="A7310">
        <v>433</v>
      </c>
      <c r="B7310" t="s">
        <v>3089</v>
      </c>
      <c r="D7310" t="s">
        <v>3090</v>
      </c>
      <c r="E7310" t="s">
        <v>3090</v>
      </c>
      <c r="F7310">
        <v>1</v>
      </c>
      <c r="G7310">
        <v>0</v>
      </c>
      <c r="H7310">
        <v>0</v>
      </c>
      <c r="I7310">
        <v>0</v>
      </c>
      <c r="K7310"/>
      <c r="N7310" t="s">
        <v>3091</v>
      </c>
      <c r="O7310" t="s">
        <v>3092</v>
      </c>
      <c r="P7310" t="s">
        <v>3095</v>
      </c>
      <c r="R7310" t="s">
        <v>3094</v>
      </c>
    </row>
    <row r="7311" spans="1:18" x14ac:dyDescent="0.25">
      <c r="A7311">
        <v>4330200000</v>
      </c>
      <c r="B7311" t="s">
        <v>3089</v>
      </c>
      <c r="D7311" t="s">
        <v>3090</v>
      </c>
      <c r="F7311">
        <v>1</v>
      </c>
      <c r="G7311">
        <v>0</v>
      </c>
      <c r="H7311">
        <v>0</v>
      </c>
      <c r="I7311">
        <v>0</v>
      </c>
      <c r="K7311"/>
      <c r="N7311" t="s">
        <v>3091</v>
      </c>
      <c r="O7311" t="s">
        <v>3092</v>
      </c>
      <c r="P7311" t="s">
        <v>3093</v>
      </c>
      <c r="R7311" t="s">
        <v>3094</v>
      </c>
    </row>
    <row r="7312" spans="1:18" x14ac:dyDescent="0.25">
      <c r="A7312">
        <v>4330300000</v>
      </c>
      <c r="B7312" t="s">
        <v>3089</v>
      </c>
      <c r="D7312" t="s">
        <v>3090</v>
      </c>
      <c r="F7312">
        <v>1</v>
      </c>
      <c r="G7312">
        <v>0</v>
      </c>
      <c r="H7312">
        <v>0</v>
      </c>
      <c r="I7312">
        <v>0</v>
      </c>
      <c r="K7312"/>
      <c r="N7312" t="s">
        <v>3091</v>
      </c>
      <c r="O7312" t="s">
        <v>3092</v>
      </c>
      <c r="P7312" t="s">
        <v>3093</v>
      </c>
      <c r="R7312" t="s">
        <v>3094</v>
      </c>
    </row>
    <row r="7313" spans="1:18" x14ac:dyDescent="0.25">
      <c r="A7313">
        <v>4331300000</v>
      </c>
      <c r="B7313" t="s">
        <v>3089</v>
      </c>
      <c r="D7313" t="s">
        <v>3090</v>
      </c>
      <c r="F7313">
        <v>1</v>
      </c>
      <c r="G7313">
        <v>0</v>
      </c>
      <c r="H7313">
        <v>0</v>
      </c>
      <c r="I7313">
        <v>0</v>
      </c>
      <c r="K7313"/>
      <c r="N7313" t="s">
        <v>3091</v>
      </c>
      <c r="O7313" t="s">
        <v>3092</v>
      </c>
      <c r="P7313" t="s">
        <v>3093</v>
      </c>
      <c r="R7313" t="s">
        <v>3094</v>
      </c>
    </row>
    <row r="7314" spans="1:18" x14ac:dyDescent="0.25">
      <c r="A7314">
        <v>4331400000</v>
      </c>
      <c r="B7314" t="s">
        <v>3089</v>
      </c>
      <c r="D7314" t="s">
        <v>3090</v>
      </c>
      <c r="F7314">
        <v>1</v>
      </c>
      <c r="G7314">
        <v>0</v>
      </c>
      <c r="H7314">
        <v>0</v>
      </c>
      <c r="I7314">
        <v>0</v>
      </c>
      <c r="K7314"/>
      <c r="N7314" t="s">
        <v>3091</v>
      </c>
      <c r="O7314" t="s">
        <v>3092</v>
      </c>
      <c r="P7314" t="s">
        <v>3093</v>
      </c>
      <c r="R7314" t="s">
        <v>3094</v>
      </c>
    </row>
    <row r="7315" spans="1:18" x14ac:dyDescent="0.25">
      <c r="A7315">
        <v>434</v>
      </c>
      <c r="B7315" t="s">
        <v>3089</v>
      </c>
      <c r="D7315" t="s">
        <v>3090</v>
      </c>
      <c r="F7315">
        <v>1</v>
      </c>
      <c r="G7315">
        <v>0</v>
      </c>
      <c r="H7315">
        <v>0</v>
      </c>
      <c r="I7315">
        <v>0</v>
      </c>
      <c r="K7315"/>
      <c r="N7315" t="s">
        <v>3091</v>
      </c>
      <c r="O7315" t="s">
        <v>3092</v>
      </c>
      <c r="P7315" t="s">
        <v>3093</v>
      </c>
      <c r="R7315" t="s">
        <v>3094</v>
      </c>
    </row>
    <row r="7316" spans="1:18" x14ac:dyDescent="0.25">
      <c r="A7316">
        <v>435</v>
      </c>
      <c r="B7316" t="s">
        <v>3089</v>
      </c>
      <c r="D7316" t="s">
        <v>3090</v>
      </c>
      <c r="E7316" t="s">
        <v>3090</v>
      </c>
      <c r="F7316">
        <v>1</v>
      </c>
      <c r="G7316">
        <v>0</v>
      </c>
      <c r="H7316">
        <v>0</v>
      </c>
      <c r="I7316">
        <v>0</v>
      </c>
      <c r="K7316"/>
      <c r="N7316" t="s">
        <v>3091</v>
      </c>
      <c r="O7316" t="s">
        <v>3092</v>
      </c>
      <c r="P7316" t="s">
        <v>3095</v>
      </c>
      <c r="R7316" t="s">
        <v>3094</v>
      </c>
    </row>
    <row r="7317" spans="1:18" x14ac:dyDescent="0.25">
      <c r="A7317">
        <v>436</v>
      </c>
      <c r="B7317" t="s">
        <v>3089</v>
      </c>
      <c r="D7317" t="s">
        <v>3090</v>
      </c>
      <c r="E7317" t="s">
        <v>3090</v>
      </c>
      <c r="F7317">
        <v>1</v>
      </c>
      <c r="G7317">
        <v>0</v>
      </c>
      <c r="H7317">
        <v>0</v>
      </c>
      <c r="I7317">
        <v>0</v>
      </c>
      <c r="K7317"/>
      <c r="N7317" t="s">
        <v>3091</v>
      </c>
      <c r="O7317" t="s">
        <v>3092</v>
      </c>
      <c r="P7317" t="s">
        <v>3095</v>
      </c>
      <c r="R7317" t="s">
        <v>3094</v>
      </c>
    </row>
    <row r="7318" spans="1:18" x14ac:dyDescent="0.25">
      <c r="A7318">
        <v>4369701000</v>
      </c>
      <c r="B7318" t="s">
        <v>3089</v>
      </c>
      <c r="D7318" t="s">
        <v>3090</v>
      </c>
      <c r="E7318" t="s">
        <v>3090</v>
      </c>
      <c r="F7318">
        <v>1</v>
      </c>
      <c r="G7318">
        <v>0</v>
      </c>
      <c r="H7318">
        <v>0</v>
      </c>
      <c r="I7318"/>
      <c r="K7318"/>
      <c r="N7318" t="s">
        <v>3091</v>
      </c>
      <c r="O7318" t="s">
        <v>3092</v>
      </c>
      <c r="P7318" t="s">
        <v>3095</v>
      </c>
      <c r="R7318" t="s">
        <v>3094</v>
      </c>
    </row>
    <row r="7319" spans="1:18" x14ac:dyDescent="0.25">
      <c r="A7319">
        <v>437</v>
      </c>
      <c r="B7319" t="s">
        <v>3089</v>
      </c>
      <c r="D7319" t="s">
        <v>3090</v>
      </c>
      <c r="F7319">
        <v>1</v>
      </c>
      <c r="G7319">
        <v>0</v>
      </c>
      <c r="H7319">
        <v>0</v>
      </c>
      <c r="I7319">
        <v>0</v>
      </c>
      <c r="K7319"/>
      <c r="N7319" t="s">
        <v>3091</v>
      </c>
      <c r="O7319" t="s">
        <v>3092</v>
      </c>
      <c r="P7319" t="s">
        <v>3093</v>
      </c>
      <c r="R7319" t="s">
        <v>3094</v>
      </c>
    </row>
    <row r="7320" spans="1:18" x14ac:dyDescent="0.25">
      <c r="A7320">
        <v>438</v>
      </c>
      <c r="B7320" t="s">
        <v>3089</v>
      </c>
      <c r="D7320" t="s">
        <v>3090</v>
      </c>
      <c r="F7320">
        <v>1</v>
      </c>
      <c r="G7320">
        <v>0</v>
      </c>
      <c r="H7320">
        <v>0</v>
      </c>
      <c r="I7320">
        <v>0</v>
      </c>
      <c r="K7320"/>
      <c r="N7320" t="s">
        <v>3091</v>
      </c>
      <c r="O7320" t="s">
        <v>3092</v>
      </c>
      <c r="P7320" t="s">
        <v>3093</v>
      </c>
      <c r="R7320" t="s">
        <v>3094</v>
      </c>
    </row>
    <row r="7321" spans="1:18" x14ac:dyDescent="0.25">
      <c r="A7321">
        <v>439</v>
      </c>
      <c r="B7321" t="s">
        <v>3089</v>
      </c>
      <c r="D7321" t="s">
        <v>3090</v>
      </c>
      <c r="E7321" t="s">
        <v>3090</v>
      </c>
      <c r="F7321">
        <v>1</v>
      </c>
      <c r="G7321">
        <v>0</v>
      </c>
      <c r="H7321">
        <v>0</v>
      </c>
      <c r="I7321">
        <v>0</v>
      </c>
      <c r="K7321"/>
      <c r="N7321" t="s">
        <v>3091</v>
      </c>
      <c r="O7321" t="s">
        <v>3092</v>
      </c>
      <c r="P7321" t="s">
        <v>3095</v>
      </c>
      <c r="R7321" t="s">
        <v>3094</v>
      </c>
    </row>
    <row r="7322" spans="1:18" x14ac:dyDescent="0.25">
      <c r="A7322">
        <v>44</v>
      </c>
      <c r="B7322" t="s">
        <v>3089</v>
      </c>
      <c r="D7322" t="s">
        <v>3090</v>
      </c>
      <c r="E7322" t="s">
        <v>3090</v>
      </c>
      <c r="F7322">
        <v>1</v>
      </c>
      <c r="G7322">
        <v>0</v>
      </c>
      <c r="H7322">
        <v>0</v>
      </c>
      <c r="I7322">
        <v>0</v>
      </c>
      <c r="K7322"/>
      <c r="N7322" t="s">
        <v>3091</v>
      </c>
      <c r="O7322" t="s">
        <v>3092</v>
      </c>
      <c r="P7322" t="s">
        <v>3095</v>
      </c>
      <c r="R7322" t="s">
        <v>3094</v>
      </c>
    </row>
    <row r="7323" spans="1:18" x14ac:dyDescent="0.25">
      <c r="A7323">
        <v>440</v>
      </c>
      <c r="B7323" t="s">
        <v>3089</v>
      </c>
      <c r="D7323" t="s">
        <v>3090</v>
      </c>
      <c r="F7323">
        <v>1</v>
      </c>
      <c r="G7323">
        <v>0</v>
      </c>
      <c r="H7323">
        <v>0</v>
      </c>
      <c r="I7323">
        <v>0</v>
      </c>
      <c r="K7323"/>
      <c r="N7323" t="s">
        <v>3091</v>
      </c>
      <c r="O7323" t="s">
        <v>3092</v>
      </c>
      <c r="P7323" t="s">
        <v>3093</v>
      </c>
      <c r="R7323" t="s">
        <v>3094</v>
      </c>
    </row>
    <row r="7324" spans="1:18" x14ac:dyDescent="0.25">
      <c r="A7324">
        <v>4404805000</v>
      </c>
      <c r="B7324" t="s">
        <v>3089</v>
      </c>
      <c r="D7324" t="s">
        <v>3090</v>
      </c>
      <c r="F7324">
        <v>1</v>
      </c>
      <c r="G7324">
        <v>0</v>
      </c>
      <c r="H7324">
        <v>0</v>
      </c>
      <c r="I7324">
        <v>0</v>
      </c>
      <c r="K7324"/>
      <c r="N7324" t="s">
        <v>3091</v>
      </c>
      <c r="O7324" t="s">
        <v>3092</v>
      </c>
      <c r="P7324" t="s">
        <v>3093</v>
      </c>
      <c r="R7324" t="s">
        <v>3094</v>
      </c>
    </row>
    <row r="7325" spans="1:18" x14ac:dyDescent="0.25">
      <c r="A7325">
        <v>441</v>
      </c>
      <c r="B7325" t="s">
        <v>3089</v>
      </c>
      <c r="D7325" t="s">
        <v>3090</v>
      </c>
      <c r="E7325" t="s">
        <v>3090</v>
      </c>
      <c r="F7325">
        <v>1</v>
      </c>
      <c r="G7325">
        <v>0</v>
      </c>
      <c r="H7325">
        <v>0</v>
      </c>
      <c r="I7325">
        <v>0</v>
      </c>
      <c r="K7325"/>
      <c r="N7325" t="s">
        <v>3091</v>
      </c>
      <c r="O7325" t="s">
        <v>3092</v>
      </c>
      <c r="P7325" t="s">
        <v>3095</v>
      </c>
      <c r="R7325" t="s">
        <v>3094</v>
      </c>
    </row>
    <row r="7326" spans="1:18" x14ac:dyDescent="0.25">
      <c r="A7326">
        <v>442</v>
      </c>
      <c r="B7326" t="s">
        <v>3089</v>
      </c>
      <c r="D7326" t="s">
        <v>3090</v>
      </c>
      <c r="F7326">
        <v>1</v>
      </c>
      <c r="G7326">
        <v>0</v>
      </c>
      <c r="H7326">
        <v>0</v>
      </c>
      <c r="I7326">
        <v>0</v>
      </c>
      <c r="K7326"/>
      <c r="N7326" t="s">
        <v>3091</v>
      </c>
      <c r="O7326" t="s">
        <v>3092</v>
      </c>
      <c r="P7326" t="s">
        <v>3093</v>
      </c>
      <c r="R7326" t="s">
        <v>3094</v>
      </c>
    </row>
    <row r="7327" spans="1:18" x14ac:dyDescent="0.25">
      <c r="A7327">
        <v>443</v>
      </c>
      <c r="B7327" t="s">
        <v>3089</v>
      </c>
      <c r="D7327" t="s">
        <v>3090</v>
      </c>
      <c r="E7327" t="s">
        <v>3090</v>
      </c>
      <c r="F7327">
        <v>1</v>
      </c>
      <c r="G7327">
        <v>0</v>
      </c>
      <c r="H7327">
        <v>0</v>
      </c>
      <c r="I7327">
        <v>0</v>
      </c>
      <c r="K7327"/>
      <c r="N7327" t="s">
        <v>3091</v>
      </c>
      <c r="O7327" t="s">
        <v>3092</v>
      </c>
      <c r="P7327" t="s">
        <v>3095</v>
      </c>
      <c r="R7327" t="s">
        <v>3094</v>
      </c>
    </row>
    <row r="7328" spans="1:18" x14ac:dyDescent="0.25">
      <c r="A7328">
        <v>444</v>
      </c>
      <c r="B7328" t="s">
        <v>3089</v>
      </c>
      <c r="D7328" t="s">
        <v>3090</v>
      </c>
      <c r="F7328">
        <v>1</v>
      </c>
      <c r="G7328">
        <v>0</v>
      </c>
      <c r="H7328">
        <v>0</v>
      </c>
      <c r="I7328">
        <v>0</v>
      </c>
      <c r="K7328"/>
      <c r="N7328" t="s">
        <v>3091</v>
      </c>
      <c r="O7328" t="s">
        <v>3092</v>
      </c>
      <c r="P7328" t="s">
        <v>3093</v>
      </c>
      <c r="R7328" t="s">
        <v>3094</v>
      </c>
    </row>
    <row r="7329" spans="1:18" x14ac:dyDescent="0.25">
      <c r="A7329">
        <v>445</v>
      </c>
      <c r="B7329" t="s">
        <v>3089</v>
      </c>
      <c r="D7329" t="s">
        <v>3090</v>
      </c>
      <c r="E7329" t="s">
        <v>3090</v>
      </c>
      <c r="F7329">
        <v>1</v>
      </c>
      <c r="G7329">
        <v>0</v>
      </c>
      <c r="H7329">
        <v>0</v>
      </c>
      <c r="I7329">
        <v>0</v>
      </c>
      <c r="K7329"/>
      <c r="N7329" t="s">
        <v>3091</v>
      </c>
      <c r="O7329" t="s">
        <v>3092</v>
      </c>
      <c r="P7329" t="s">
        <v>3095</v>
      </c>
      <c r="R7329" t="s">
        <v>3094</v>
      </c>
    </row>
    <row r="7330" spans="1:18" x14ac:dyDescent="0.25">
      <c r="A7330">
        <v>4450010025</v>
      </c>
      <c r="B7330" t="s">
        <v>3089</v>
      </c>
      <c r="D7330" t="s">
        <v>3090</v>
      </c>
      <c r="F7330">
        <v>1</v>
      </c>
      <c r="G7330">
        <v>0</v>
      </c>
      <c r="H7330">
        <v>0</v>
      </c>
      <c r="I7330">
        <v>0</v>
      </c>
      <c r="K7330"/>
      <c r="N7330" t="s">
        <v>3091</v>
      </c>
      <c r="O7330" t="s">
        <v>3092</v>
      </c>
      <c r="P7330" t="s">
        <v>3093</v>
      </c>
      <c r="R7330" t="s">
        <v>3094</v>
      </c>
    </row>
    <row r="7331" spans="1:18" x14ac:dyDescent="0.25">
      <c r="A7331">
        <v>4450030044</v>
      </c>
      <c r="B7331" t="s">
        <v>3089</v>
      </c>
      <c r="D7331" t="s">
        <v>3090</v>
      </c>
      <c r="F7331">
        <v>1</v>
      </c>
      <c r="G7331">
        <v>0</v>
      </c>
      <c r="H7331">
        <v>4.1325333333333303</v>
      </c>
      <c r="I7331">
        <v>4.1325333333333303</v>
      </c>
      <c r="K7331"/>
      <c r="N7331" t="s">
        <v>3091</v>
      </c>
      <c r="O7331" t="s">
        <v>3092</v>
      </c>
      <c r="P7331" t="s">
        <v>3093</v>
      </c>
      <c r="R7331" t="s">
        <v>3094</v>
      </c>
    </row>
    <row r="7332" spans="1:18" x14ac:dyDescent="0.25">
      <c r="A7332">
        <v>4450030059</v>
      </c>
      <c r="B7332" t="s">
        <v>3089</v>
      </c>
      <c r="D7332" t="s">
        <v>3090</v>
      </c>
      <c r="F7332">
        <v>1</v>
      </c>
      <c r="G7332">
        <v>0</v>
      </c>
      <c r="H7332">
        <v>2.5754000000000001</v>
      </c>
      <c r="I7332">
        <v>2.5754000000000001</v>
      </c>
      <c r="K7332"/>
      <c r="N7332" t="s">
        <v>3091</v>
      </c>
      <c r="O7332" t="s">
        <v>3092</v>
      </c>
      <c r="P7332" t="s">
        <v>3093</v>
      </c>
      <c r="R7332" t="s">
        <v>3094</v>
      </c>
    </row>
    <row r="7333" spans="1:18" x14ac:dyDescent="0.25">
      <c r="A7333">
        <v>4450030060</v>
      </c>
      <c r="B7333" t="s">
        <v>3089</v>
      </c>
      <c r="D7333" t="s">
        <v>3090</v>
      </c>
      <c r="F7333">
        <v>1</v>
      </c>
      <c r="G7333">
        <v>0</v>
      </c>
      <c r="H7333">
        <v>2.2763835851851799</v>
      </c>
      <c r="I7333">
        <v>2.2763835851851799</v>
      </c>
      <c r="K7333"/>
      <c r="N7333" t="s">
        <v>3091</v>
      </c>
      <c r="O7333" t="s">
        <v>3092</v>
      </c>
      <c r="P7333" t="s">
        <v>3093</v>
      </c>
      <c r="R7333" t="s">
        <v>3094</v>
      </c>
    </row>
    <row r="7334" spans="1:18" x14ac:dyDescent="0.25">
      <c r="A7334">
        <v>4450030061</v>
      </c>
      <c r="B7334" t="s">
        <v>3089</v>
      </c>
      <c r="D7334" t="s">
        <v>3090</v>
      </c>
      <c r="F7334">
        <v>1</v>
      </c>
      <c r="G7334">
        <v>0</v>
      </c>
      <c r="H7334">
        <v>4.234</v>
      </c>
      <c r="I7334">
        <v>4.234</v>
      </c>
      <c r="K7334"/>
      <c r="N7334" t="s">
        <v>3091</v>
      </c>
      <c r="O7334" t="s">
        <v>3092</v>
      </c>
      <c r="P7334" t="s">
        <v>3093</v>
      </c>
      <c r="R7334" t="s">
        <v>3094</v>
      </c>
    </row>
    <row r="7335" spans="1:18" x14ac:dyDescent="0.25">
      <c r="A7335">
        <v>4450030063</v>
      </c>
      <c r="B7335" t="s">
        <v>3089</v>
      </c>
      <c r="D7335" t="s">
        <v>3090</v>
      </c>
      <c r="F7335">
        <v>1</v>
      </c>
      <c r="G7335">
        <v>0</v>
      </c>
      <c r="H7335">
        <v>1.27931137406216</v>
      </c>
      <c r="I7335">
        <v>1.27931137406216</v>
      </c>
      <c r="K7335"/>
      <c r="N7335" t="s">
        <v>3091</v>
      </c>
      <c r="O7335" t="s">
        <v>3092</v>
      </c>
      <c r="P7335" t="s">
        <v>3093</v>
      </c>
      <c r="R7335" t="s">
        <v>3094</v>
      </c>
    </row>
    <row r="7336" spans="1:18" x14ac:dyDescent="0.25">
      <c r="A7336">
        <v>4450030065</v>
      </c>
      <c r="B7336" t="s">
        <v>3089</v>
      </c>
      <c r="D7336" t="s">
        <v>3090</v>
      </c>
      <c r="F7336">
        <v>1</v>
      </c>
      <c r="G7336">
        <v>0</v>
      </c>
      <c r="H7336">
        <v>4.6811618666666597</v>
      </c>
      <c r="I7336">
        <v>4.6811618666666597</v>
      </c>
      <c r="K7336"/>
      <c r="N7336" t="s">
        <v>3091</v>
      </c>
      <c r="O7336" t="s">
        <v>3092</v>
      </c>
      <c r="P7336" t="s">
        <v>3093</v>
      </c>
      <c r="R7336" t="s">
        <v>3094</v>
      </c>
    </row>
    <row r="7337" spans="1:18" x14ac:dyDescent="0.25">
      <c r="A7337">
        <v>4450030066</v>
      </c>
      <c r="B7337" t="s">
        <v>3089</v>
      </c>
      <c r="D7337" t="s">
        <v>3090</v>
      </c>
      <c r="F7337">
        <v>1</v>
      </c>
      <c r="G7337">
        <v>0</v>
      </c>
      <c r="H7337">
        <v>0</v>
      </c>
      <c r="I7337">
        <v>0</v>
      </c>
      <c r="K7337"/>
      <c r="N7337" t="s">
        <v>3091</v>
      </c>
      <c r="O7337" t="s">
        <v>3092</v>
      </c>
      <c r="P7337" t="s">
        <v>3093</v>
      </c>
      <c r="R7337" t="s">
        <v>3094</v>
      </c>
    </row>
    <row r="7338" spans="1:18" x14ac:dyDescent="0.25">
      <c r="A7338">
        <v>4450030067</v>
      </c>
      <c r="B7338" t="s">
        <v>3089</v>
      </c>
      <c r="D7338" t="s">
        <v>3090</v>
      </c>
      <c r="F7338">
        <v>1</v>
      </c>
      <c r="G7338">
        <v>0</v>
      </c>
      <c r="H7338">
        <v>2.7207777777777702</v>
      </c>
      <c r="I7338">
        <v>2.7207777777777702</v>
      </c>
      <c r="K7338"/>
      <c r="N7338" t="s">
        <v>3091</v>
      </c>
      <c r="O7338" t="s">
        <v>3092</v>
      </c>
      <c r="P7338" t="s">
        <v>3093</v>
      </c>
      <c r="R7338" t="s">
        <v>3094</v>
      </c>
    </row>
    <row r="7339" spans="1:18" x14ac:dyDescent="0.25">
      <c r="A7339">
        <v>4450030068</v>
      </c>
      <c r="B7339" t="s">
        <v>3089</v>
      </c>
      <c r="D7339" t="s">
        <v>3090</v>
      </c>
      <c r="F7339">
        <v>1</v>
      </c>
      <c r="G7339">
        <v>0</v>
      </c>
      <c r="H7339">
        <v>1.1761333333333299</v>
      </c>
      <c r="I7339">
        <v>1.1761333333333299</v>
      </c>
      <c r="K7339"/>
      <c r="N7339" t="s">
        <v>3091</v>
      </c>
      <c r="O7339" t="s">
        <v>3092</v>
      </c>
      <c r="P7339" t="s">
        <v>3093</v>
      </c>
      <c r="R7339" t="s">
        <v>3094</v>
      </c>
    </row>
    <row r="7340" spans="1:18" x14ac:dyDescent="0.25">
      <c r="A7340">
        <v>4450030069</v>
      </c>
      <c r="B7340" t="s">
        <v>3089</v>
      </c>
      <c r="D7340" t="s">
        <v>3090</v>
      </c>
      <c r="F7340">
        <v>1</v>
      </c>
      <c r="G7340">
        <v>0</v>
      </c>
      <c r="H7340">
        <v>1.2291475650153001</v>
      </c>
      <c r="I7340">
        <v>1.2291475650153001</v>
      </c>
      <c r="K7340"/>
      <c r="N7340" t="s">
        <v>3091</v>
      </c>
      <c r="O7340" t="s">
        <v>3092</v>
      </c>
      <c r="P7340" t="s">
        <v>3093</v>
      </c>
      <c r="R7340" t="s">
        <v>3094</v>
      </c>
    </row>
    <row r="7341" spans="1:18" x14ac:dyDescent="0.25">
      <c r="A7341">
        <v>4450030072</v>
      </c>
      <c r="B7341" t="s">
        <v>3089</v>
      </c>
      <c r="D7341" t="s">
        <v>3090</v>
      </c>
      <c r="F7341">
        <v>1</v>
      </c>
      <c r="G7341">
        <v>0</v>
      </c>
      <c r="H7341">
        <v>1.5908166666666601</v>
      </c>
      <c r="I7341">
        <v>1.5908166666666601</v>
      </c>
      <c r="K7341"/>
      <c r="N7341" t="s">
        <v>3091</v>
      </c>
      <c r="O7341" t="s">
        <v>3092</v>
      </c>
      <c r="P7341" t="s">
        <v>3093</v>
      </c>
      <c r="R7341" t="s">
        <v>3094</v>
      </c>
    </row>
    <row r="7342" spans="1:18" x14ac:dyDescent="0.25">
      <c r="A7342">
        <v>4450030145</v>
      </c>
      <c r="B7342" t="s">
        <v>3089</v>
      </c>
      <c r="D7342" t="s">
        <v>3090</v>
      </c>
      <c r="F7342">
        <v>1</v>
      </c>
      <c r="G7342">
        <v>0</v>
      </c>
      <c r="H7342">
        <v>0</v>
      </c>
      <c r="I7342">
        <v>0</v>
      </c>
      <c r="K7342"/>
      <c r="N7342" t="s">
        <v>3091</v>
      </c>
      <c r="O7342" t="s">
        <v>3092</v>
      </c>
      <c r="P7342" t="s">
        <v>3093</v>
      </c>
      <c r="R7342" t="s">
        <v>3094</v>
      </c>
    </row>
    <row r="7343" spans="1:18" x14ac:dyDescent="0.25">
      <c r="A7343">
        <v>4450030146</v>
      </c>
      <c r="B7343" t="s">
        <v>3089</v>
      </c>
      <c r="D7343" t="s">
        <v>3090</v>
      </c>
      <c r="F7343">
        <v>1</v>
      </c>
      <c r="G7343">
        <v>0</v>
      </c>
      <c r="H7343">
        <v>0</v>
      </c>
      <c r="I7343">
        <v>0</v>
      </c>
      <c r="K7343"/>
      <c r="N7343" t="s">
        <v>3091</v>
      </c>
      <c r="O7343" t="s">
        <v>3092</v>
      </c>
      <c r="P7343" t="s">
        <v>3093</v>
      </c>
      <c r="R7343" t="s">
        <v>3094</v>
      </c>
    </row>
    <row r="7344" spans="1:18" x14ac:dyDescent="0.25">
      <c r="A7344">
        <v>4450030147</v>
      </c>
      <c r="B7344" t="s">
        <v>3089</v>
      </c>
      <c r="D7344" t="s">
        <v>3090</v>
      </c>
      <c r="F7344">
        <v>1</v>
      </c>
      <c r="G7344">
        <v>0</v>
      </c>
      <c r="H7344">
        <v>0</v>
      </c>
      <c r="I7344">
        <v>0</v>
      </c>
      <c r="K7344"/>
      <c r="N7344" t="s">
        <v>3091</v>
      </c>
      <c r="O7344" t="s">
        <v>3092</v>
      </c>
      <c r="P7344" t="s">
        <v>3093</v>
      </c>
      <c r="R7344" t="s">
        <v>3094</v>
      </c>
    </row>
    <row r="7345" spans="1:18" x14ac:dyDescent="0.25">
      <c r="A7345">
        <v>4450060050</v>
      </c>
      <c r="B7345" t="s">
        <v>3089</v>
      </c>
      <c r="D7345" t="s">
        <v>3090</v>
      </c>
      <c r="F7345">
        <v>1</v>
      </c>
      <c r="G7345">
        <v>0</v>
      </c>
      <c r="H7345">
        <v>0</v>
      </c>
      <c r="I7345">
        <v>0</v>
      </c>
      <c r="K7345"/>
      <c r="N7345" t="s">
        <v>3091</v>
      </c>
      <c r="O7345" t="s">
        <v>3092</v>
      </c>
      <c r="P7345" t="s">
        <v>3093</v>
      </c>
      <c r="R7345" t="s">
        <v>3094</v>
      </c>
    </row>
    <row r="7346" spans="1:18" x14ac:dyDescent="0.25">
      <c r="A7346">
        <v>446</v>
      </c>
      <c r="B7346" t="s">
        <v>3089</v>
      </c>
      <c r="D7346" t="s">
        <v>3090</v>
      </c>
      <c r="E7346" t="s">
        <v>3090</v>
      </c>
      <c r="F7346">
        <v>1</v>
      </c>
      <c r="G7346">
        <v>0</v>
      </c>
      <c r="H7346">
        <v>0</v>
      </c>
      <c r="I7346">
        <v>0</v>
      </c>
      <c r="K7346"/>
      <c r="N7346" t="s">
        <v>3091</v>
      </c>
      <c r="O7346" t="s">
        <v>3092</v>
      </c>
      <c r="P7346" t="s">
        <v>3095</v>
      </c>
      <c r="R7346" t="s">
        <v>3094</v>
      </c>
    </row>
    <row r="7347" spans="1:18" x14ac:dyDescent="0.25">
      <c r="A7347">
        <v>447</v>
      </c>
      <c r="B7347" t="s">
        <v>3089</v>
      </c>
      <c r="D7347" t="s">
        <v>3090</v>
      </c>
      <c r="F7347">
        <v>1</v>
      </c>
      <c r="G7347">
        <v>0</v>
      </c>
      <c r="H7347">
        <v>0</v>
      </c>
      <c r="I7347">
        <v>0</v>
      </c>
      <c r="K7347"/>
      <c r="N7347" t="s">
        <v>3091</v>
      </c>
      <c r="O7347" t="s">
        <v>3092</v>
      </c>
      <c r="P7347" t="s">
        <v>3093</v>
      </c>
      <c r="R7347" t="s">
        <v>3094</v>
      </c>
    </row>
    <row r="7348" spans="1:18" x14ac:dyDescent="0.25">
      <c r="A7348">
        <v>448</v>
      </c>
      <c r="B7348" t="s">
        <v>3089</v>
      </c>
      <c r="D7348" t="s">
        <v>3090</v>
      </c>
      <c r="E7348" t="s">
        <v>3090</v>
      </c>
      <c r="F7348">
        <v>1</v>
      </c>
      <c r="G7348">
        <v>0</v>
      </c>
      <c r="H7348">
        <v>0</v>
      </c>
      <c r="I7348">
        <v>0</v>
      </c>
      <c r="K7348"/>
      <c r="N7348" t="s">
        <v>3091</v>
      </c>
      <c r="O7348" t="s">
        <v>3092</v>
      </c>
      <c r="P7348" t="s">
        <v>3095</v>
      </c>
      <c r="R7348" t="s">
        <v>3094</v>
      </c>
    </row>
    <row r="7349" spans="1:18" x14ac:dyDescent="0.25">
      <c r="A7349">
        <v>449</v>
      </c>
      <c r="B7349" t="s">
        <v>3089</v>
      </c>
      <c r="D7349" t="s">
        <v>3090</v>
      </c>
      <c r="E7349" t="s">
        <v>3090</v>
      </c>
      <c r="F7349">
        <v>1</v>
      </c>
      <c r="G7349">
        <v>0</v>
      </c>
      <c r="H7349">
        <v>0</v>
      </c>
      <c r="I7349">
        <v>0</v>
      </c>
      <c r="K7349"/>
      <c r="N7349" t="s">
        <v>3091</v>
      </c>
      <c r="O7349" t="s">
        <v>3092</v>
      </c>
      <c r="P7349" t="s">
        <v>3095</v>
      </c>
      <c r="R7349" t="s">
        <v>3094</v>
      </c>
    </row>
    <row r="7350" spans="1:18" x14ac:dyDescent="0.25">
      <c r="A7350">
        <v>45</v>
      </c>
      <c r="B7350" t="s">
        <v>3089</v>
      </c>
      <c r="D7350" t="s">
        <v>3090</v>
      </c>
      <c r="E7350" t="s">
        <v>3090</v>
      </c>
      <c r="F7350">
        <v>1</v>
      </c>
      <c r="G7350">
        <v>0</v>
      </c>
      <c r="H7350">
        <v>0</v>
      </c>
      <c r="I7350">
        <v>0</v>
      </c>
      <c r="K7350"/>
      <c r="N7350" t="s">
        <v>3091</v>
      </c>
      <c r="O7350" t="s">
        <v>3092</v>
      </c>
      <c r="P7350" t="s">
        <v>3095</v>
      </c>
      <c r="R7350" t="s">
        <v>3094</v>
      </c>
    </row>
    <row r="7351" spans="1:18" x14ac:dyDescent="0.25">
      <c r="A7351">
        <v>450</v>
      </c>
      <c r="B7351" t="s">
        <v>3089</v>
      </c>
      <c r="D7351" t="s">
        <v>3090</v>
      </c>
      <c r="E7351" t="s">
        <v>3090</v>
      </c>
      <c r="F7351">
        <v>1</v>
      </c>
      <c r="G7351">
        <v>0</v>
      </c>
      <c r="H7351">
        <v>0</v>
      </c>
      <c r="I7351">
        <v>0</v>
      </c>
      <c r="K7351"/>
      <c r="N7351" t="s">
        <v>3091</v>
      </c>
      <c r="O7351" t="s">
        <v>3092</v>
      </c>
      <c r="P7351" t="s">
        <v>3095</v>
      </c>
      <c r="R7351" t="s">
        <v>3094</v>
      </c>
    </row>
    <row r="7352" spans="1:18" x14ac:dyDescent="0.25">
      <c r="A7352">
        <v>451</v>
      </c>
      <c r="B7352" t="s">
        <v>3089</v>
      </c>
      <c r="D7352" t="s">
        <v>3090</v>
      </c>
      <c r="E7352" t="s">
        <v>3090</v>
      </c>
      <c r="F7352">
        <v>1</v>
      </c>
      <c r="G7352">
        <v>0</v>
      </c>
      <c r="H7352">
        <v>0</v>
      </c>
      <c r="I7352">
        <v>0</v>
      </c>
      <c r="K7352"/>
      <c r="N7352" t="s">
        <v>3091</v>
      </c>
      <c r="O7352" t="s">
        <v>3092</v>
      </c>
      <c r="P7352" t="s">
        <v>3095</v>
      </c>
      <c r="R7352" t="s">
        <v>3094</v>
      </c>
    </row>
    <row r="7353" spans="1:18" x14ac:dyDescent="0.25">
      <c r="A7353">
        <v>452</v>
      </c>
      <c r="B7353" t="s">
        <v>3089</v>
      </c>
      <c r="D7353" t="s">
        <v>3090</v>
      </c>
      <c r="E7353" t="s">
        <v>3090</v>
      </c>
      <c r="F7353">
        <v>1</v>
      </c>
      <c r="G7353">
        <v>0</v>
      </c>
      <c r="H7353">
        <v>0</v>
      </c>
      <c r="I7353">
        <v>0</v>
      </c>
      <c r="K7353"/>
      <c r="N7353" t="s">
        <v>3091</v>
      </c>
      <c r="O7353" t="s">
        <v>3092</v>
      </c>
      <c r="P7353" t="s">
        <v>3095</v>
      </c>
      <c r="R7353" t="s">
        <v>3094</v>
      </c>
    </row>
    <row r="7354" spans="1:18" x14ac:dyDescent="0.25">
      <c r="A7354">
        <v>453</v>
      </c>
      <c r="B7354" t="s">
        <v>3089</v>
      </c>
      <c r="D7354" t="s">
        <v>3090</v>
      </c>
      <c r="E7354" t="s">
        <v>3090</v>
      </c>
      <c r="F7354">
        <v>1</v>
      </c>
      <c r="G7354">
        <v>0</v>
      </c>
      <c r="H7354">
        <v>0</v>
      </c>
      <c r="I7354">
        <v>0</v>
      </c>
      <c r="K7354"/>
      <c r="N7354" t="s">
        <v>3091</v>
      </c>
      <c r="O7354" t="s">
        <v>3092</v>
      </c>
      <c r="P7354" t="s">
        <v>3095</v>
      </c>
      <c r="R7354" t="s">
        <v>3094</v>
      </c>
    </row>
    <row r="7355" spans="1:18" x14ac:dyDescent="0.25">
      <c r="A7355">
        <v>454</v>
      </c>
      <c r="B7355" t="s">
        <v>3089</v>
      </c>
      <c r="D7355" t="s">
        <v>3090</v>
      </c>
      <c r="F7355">
        <v>1</v>
      </c>
      <c r="G7355">
        <v>0</v>
      </c>
      <c r="H7355">
        <v>0</v>
      </c>
      <c r="I7355">
        <v>0</v>
      </c>
      <c r="K7355"/>
      <c r="N7355" t="s">
        <v>3091</v>
      </c>
      <c r="O7355" t="s">
        <v>3092</v>
      </c>
      <c r="P7355" t="s">
        <v>3093</v>
      </c>
      <c r="R7355" t="s">
        <v>3094</v>
      </c>
    </row>
    <row r="7356" spans="1:18" x14ac:dyDescent="0.25">
      <c r="A7356">
        <v>455</v>
      </c>
      <c r="B7356" t="s">
        <v>3089</v>
      </c>
      <c r="D7356" t="s">
        <v>3090</v>
      </c>
      <c r="F7356">
        <v>1</v>
      </c>
      <c r="G7356">
        <v>0</v>
      </c>
      <c r="H7356">
        <v>0</v>
      </c>
      <c r="I7356">
        <v>0</v>
      </c>
      <c r="K7356"/>
      <c r="N7356" t="s">
        <v>3091</v>
      </c>
      <c r="O7356" t="s">
        <v>3092</v>
      </c>
      <c r="P7356" t="s">
        <v>3093</v>
      </c>
      <c r="R7356" t="s">
        <v>3094</v>
      </c>
    </row>
    <row r="7357" spans="1:18" x14ac:dyDescent="0.25">
      <c r="A7357">
        <v>456</v>
      </c>
      <c r="B7357" t="s">
        <v>3089</v>
      </c>
      <c r="D7357" t="s">
        <v>3090</v>
      </c>
      <c r="F7357">
        <v>1</v>
      </c>
      <c r="G7357">
        <v>0</v>
      </c>
      <c r="H7357">
        <v>0</v>
      </c>
      <c r="I7357">
        <v>0</v>
      </c>
      <c r="K7357"/>
      <c r="N7357" t="s">
        <v>3091</v>
      </c>
      <c r="O7357" t="s">
        <v>3092</v>
      </c>
      <c r="P7357" t="s">
        <v>3093</v>
      </c>
      <c r="R7357" t="s">
        <v>3094</v>
      </c>
    </row>
    <row r="7358" spans="1:18" x14ac:dyDescent="0.25">
      <c r="A7358">
        <v>4564400000</v>
      </c>
      <c r="B7358" t="s">
        <v>3089</v>
      </c>
      <c r="D7358" t="s">
        <v>3090</v>
      </c>
      <c r="E7358" t="s">
        <v>3090</v>
      </c>
      <c r="F7358">
        <v>1</v>
      </c>
      <c r="G7358">
        <v>0</v>
      </c>
      <c r="H7358">
        <v>0</v>
      </c>
      <c r="I7358"/>
      <c r="K7358"/>
      <c r="N7358" t="s">
        <v>3091</v>
      </c>
      <c r="O7358" t="s">
        <v>3092</v>
      </c>
      <c r="P7358" t="s">
        <v>3095</v>
      </c>
      <c r="R7358" t="s">
        <v>3094</v>
      </c>
    </row>
    <row r="7359" spans="1:18" x14ac:dyDescent="0.25">
      <c r="A7359">
        <v>457</v>
      </c>
      <c r="B7359" t="s">
        <v>3089</v>
      </c>
      <c r="D7359" t="s">
        <v>3090</v>
      </c>
      <c r="F7359">
        <v>1</v>
      </c>
      <c r="G7359">
        <v>0</v>
      </c>
      <c r="H7359">
        <v>0</v>
      </c>
      <c r="I7359">
        <v>0</v>
      </c>
      <c r="K7359"/>
      <c r="N7359" t="s">
        <v>3091</v>
      </c>
      <c r="O7359" t="s">
        <v>3092</v>
      </c>
      <c r="P7359" t="s">
        <v>3093</v>
      </c>
      <c r="R7359" t="s">
        <v>3094</v>
      </c>
    </row>
    <row r="7360" spans="1:18" x14ac:dyDescent="0.25">
      <c r="A7360">
        <v>458</v>
      </c>
      <c r="B7360" t="s">
        <v>3089</v>
      </c>
      <c r="D7360" t="s">
        <v>3090</v>
      </c>
      <c r="F7360">
        <v>1</v>
      </c>
      <c r="G7360">
        <v>0</v>
      </c>
      <c r="H7360">
        <v>0</v>
      </c>
      <c r="I7360">
        <v>0</v>
      </c>
      <c r="K7360"/>
      <c r="N7360" t="s">
        <v>3091</v>
      </c>
      <c r="O7360" t="s">
        <v>3092</v>
      </c>
      <c r="P7360" t="s">
        <v>3093</v>
      </c>
      <c r="R7360" t="s">
        <v>3094</v>
      </c>
    </row>
    <row r="7361" spans="1:18" x14ac:dyDescent="0.25">
      <c r="A7361">
        <v>459</v>
      </c>
      <c r="B7361" t="s">
        <v>3089</v>
      </c>
      <c r="D7361" t="s">
        <v>3090</v>
      </c>
      <c r="F7361">
        <v>1</v>
      </c>
      <c r="G7361">
        <v>0</v>
      </c>
      <c r="H7361">
        <v>0</v>
      </c>
      <c r="I7361">
        <v>0</v>
      </c>
      <c r="K7361"/>
      <c r="N7361" t="s">
        <v>3091</v>
      </c>
      <c r="O7361" t="s">
        <v>3092</v>
      </c>
      <c r="P7361" t="s">
        <v>3093</v>
      </c>
      <c r="R7361" t="s">
        <v>3094</v>
      </c>
    </row>
    <row r="7362" spans="1:18" x14ac:dyDescent="0.25">
      <c r="A7362">
        <v>46</v>
      </c>
      <c r="B7362" t="s">
        <v>3089</v>
      </c>
      <c r="D7362" t="s">
        <v>3090</v>
      </c>
      <c r="E7362" t="s">
        <v>3090</v>
      </c>
      <c r="F7362">
        <v>1</v>
      </c>
      <c r="G7362">
        <v>0</v>
      </c>
      <c r="H7362">
        <v>0</v>
      </c>
      <c r="I7362">
        <v>0</v>
      </c>
      <c r="K7362"/>
      <c r="N7362" t="s">
        <v>3091</v>
      </c>
      <c r="O7362" t="s">
        <v>3092</v>
      </c>
      <c r="P7362" t="s">
        <v>3095</v>
      </c>
      <c r="R7362" t="s">
        <v>3094</v>
      </c>
    </row>
    <row r="7363" spans="1:18" x14ac:dyDescent="0.25">
      <c r="A7363">
        <v>460</v>
      </c>
      <c r="B7363" t="s">
        <v>3089</v>
      </c>
      <c r="D7363" t="s">
        <v>3090</v>
      </c>
      <c r="F7363">
        <v>1</v>
      </c>
      <c r="G7363">
        <v>0</v>
      </c>
      <c r="H7363">
        <v>0</v>
      </c>
      <c r="I7363">
        <v>0</v>
      </c>
      <c r="K7363"/>
      <c r="N7363" t="s">
        <v>3091</v>
      </c>
      <c r="O7363" t="s">
        <v>3092</v>
      </c>
      <c r="P7363" t="s">
        <v>3093</v>
      </c>
      <c r="R7363" t="s">
        <v>3094</v>
      </c>
    </row>
    <row r="7364" spans="1:18" x14ac:dyDescent="0.25">
      <c r="A7364">
        <v>461</v>
      </c>
      <c r="B7364" t="s">
        <v>3089</v>
      </c>
      <c r="D7364" t="s">
        <v>3090</v>
      </c>
      <c r="F7364">
        <v>1</v>
      </c>
      <c r="G7364">
        <v>0</v>
      </c>
      <c r="H7364">
        <v>0</v>
      </c>
      <c r="I7364">
        <v>0</v>
      </c>
      <c r="K7364"/>
      <c r="N7364" t="s">
        <v>3091</v>
      </c>
      <c r="O7364" t="s">
        <v>3092</v>
      </c>
      <c r="P7364" t="s">
        <v>3093</v>
      </c>
      <c r="R7364" t="s">
        <v>3094</v>
      </c>
    </row>
    <row r="7365" spans="1:18" x14ac:dyDescent="0.25">
      <c r="A7365">
        <v>462</v>
      </c>
      <c r="B7365" t="s">
        <v>3089</v>
      </c>
      <c r="D7365" t="s">
        <v>3090</v>
      </c>
      <c r="E7365" t="s">
        <v>3090</v>
      </c>
      <c r="F7365">
        <v>1</v>
      </c>
      <c r="G7365">
        <v>0</v>
      </c>
      <c r="H7365">
        <v>0</v>
      </c>
      <c r="I7365">
        <v>0</v>
      </c>
      <c r="K7365"/>
      <c r="N7365" t="s">
        <v>3091</v>
      </c>
      <c r="O7365" t="s">
        <v>3092</v>
      </c>
      <c r="P7365" t="s">
        <v>3095</v>
      </c>
      <c r="R7365" t="s">
        <v>3094</v>
      </c>
    </row>
    <row r="7366" spans="1:18" x14ac:dyDescent="0.25">
      <c r="A7366">
        <v>463</v>
      </c>
      <c r="B7366" t="s">
        <v>3089</v>
      </c>
      <c r="D7366" t="s">
        <v>3090</v>
      </c>
      <c r="E7366" t="s">
        <v>3090</v>
      </c>
      <c r="F7366">
        <v>1</v>
      </c>
      <c r="G7366">
        <v>0</v>
      </c>
      <c r="H7366">
        <v>0</v>
      </c>
      <c r="I7366">
        <v>0</v>
      </c>
      <c r="K7366"/>
      <c r="N7366" t="s">
        <v>3091</v>
      </c>
      <c r="O7366" t="s">
        <v>3092</v>
      </c>
      <c r="P7366" t="s">
        <v>3095</v>
      </c>
      <c r="R7366" t="s">
        <v>3094</v>
      </c>
    </row>
    <row r="7367" spans="1:18" x14ac:dyDescent="0.25">
      <c r="A7367">
        <v>464</v>
      </c>
      <c r="B7367" t="s">
        <v>3089</v>
      </c>
      <c r="D7367" t="s">
        <v>3090</v>
      </c>
      <c r="E7367" t="s">
        <v>3090</v>
      </c>
      <c r="F7367">
        <v>1</v>
      </c>
      <c r="G7367">
        <v>0</v>
      </c>
      <c r="H7367">
        <v>0</v>
      </c>
      <c r="I7367">
        <v>0</v>
      </c>
      <c r="K7367"/>
      <c r="N7367" t="s">
        <v>3091</v>
      </c>
      <c r="O7367" t="s">
        <v>3092</v>
      </c>
      <c r="P7367" t="s">
        <v>3095</v>
      </c>
      <c r="R7367" t="s">
        <v>3094</v>
      </c>
    </row>
    <row r="7368" spans="1:18" x14ac:dyDescent="0.25">
      <c r="A7368">
        <v>465</v>
      </c>
      <c r="B7368" t="s">
        <v>3089</v>
      </c>
      <c r="D7368" t="s">
        <v>3090</v>
      </c>
      <c r="E7368" t="s">
        <v>3090</v>
      </c>
      <c r="F7368">
        <v>1</v>
      </c>
      <c r="G7368">
        <v>0</v>
      </c>
      <c r="H7368">
        <v>0</v>
      </c>
      <c r="I7368">
        <v>0</v>
      </c>
      <c r="K7368"/>
      <c r="N7368" t="s">
        <v>3091</v>
      </c>
      <c r="O7368" t="s">
        <v>3092</v>
      </c>
      <c r="P7368" t="s">
        <v>3095</v>
      </c>
      <c r="R7368" t="s">
        <v>3094</v>
      </c>
    </row>
    <row r="7369" spans="1:18" x14ac:dyDescent="0.25">
      <c r="A7369">
        <v>466</v>
      </c>
      <c r="B7369" t="s">
        <v>3089</v>
      </c>
      <c r="D7369" t="s">
        <v>3090</v>
      </c>
      <c r="E7369" t="s">
        <v>3090</v>
      </c>
      <c r="F7369">
        <v>1</v>
      </c>
      <c r="G7369">
        <v>0</v>
      </c>
      <c r="H7369">
        <v>0</v>
      </c>
      <c r="I7369">
        <v>0</v>
      </c>
      <c r="K7369"/>
      <c r="N7369" t="s">
        <v>3091</v>
      </c>
      <c r="O7369" t="s">
        <v>3092</v>
      </c>
      <c r="P7369" t="s">
        <v>3095</v>
      </c>
      <c r="R7369" t="s">
        <v>3094</v>
      </c>
    </row>
    <row r="7370" spans="1:18" x14ac:dyDescent="0.25">
      <c r="A7370">
        <v>467</v>
      </c>
      <c r="B7370" t="s">
        <v>3089</v>
      </c>
      <c r="D7370" t="s">
        <v>3090</v>
      </c>
      <c r="E7370" t="s">
        <v>3090</v>
      </c>
      <c r="F7370">
        <v>1</v>
      </c>
      <c r="G7370">
        <v>0</v>
      </c>
      <c r="H7370">
        <v>0</v>
      </c>
      <c r="I7370">
        <v>0</v>
      </c>
      <c r="K7370"/>
      <c r="N7370" t="s">
        <v>3091</v>
      </c>
      <c r="O7370" t="s">
        <v>3092</v>
      </c>
      <c r="P7370" t="s">
        <v>3095</v>
      </c>
      <c r="R7370" t="s">
        <v>3094</v>
      </c>
    </row>
    <row r="7371" spans="1:18" x14ac:dyDescent="0.25">
      <c r="A7371">
        <v>468</v>
      </c>
      <c r="B7371" t="s">
        <v>3089</v>
      </c>
      <c r="D7371" t="s">
        <v>3090</v>
      </c>
      <c r="E7371" t="s">
        <v>3090</v>
      </c>
      <c r="F7371">
        <v>1</v>
      </c>
      <c r="G7371">
        <v>0</v>
      </c>
      <c r="H7371">
        <v>0</v>
      </c>
      <c r="I7371">
        <v>0</v>
      </c>
      <c r="K7371"/>
      <c r="N7371" t="s">
        <v>3091</v>
      </c>
      <c r="O7371" t="s">
        <v>3092</v>
      </c>
      <c r="P7371" t="s">
        <v>3095</v>
      </c>
      <c r="R7371" t="s">
        <v>3094</v>
      </c>
    </row>
    <row r="7372" spans="1:18" x14ac:dyDescent="0.25">
      <c r="A7372">
        <v>469</v>
      </c>
      <c r="B7372" t="s">
        <v>3089</v>
      </c>
      <c r="D7372" t="s">
        <v>3090</v>
      </c>
      <c r="E7372" t="s">
        <v>3090</v>
      </c>
      <c r="F7372">
        <v>1</v>
      </c>
      <c r="G7372">
        <v>0</v>
      </c>
      <c r="H7372">
        <v>0</v>
      </c>
      <c r="I7372">
        <v>0</v>
      </c>
      <c r="K7372"/>
      <c r="N7372" t="s">
        <v>3091</v>
      </c>
      <c r="O7372" t="s">
        <v>3092</v>
      </c>
      <c r="P7372" t="s">
        <v>3095</v>
      </c>
      <c r="R7372" t="s">
        <v>3094</v>
      </c>
    </row>
    <row r="7373" spans="1:18" x14ac:dyDescent="0.25">
      <c r="A7373">
        <v>47</v>
      </c>
      <c r="B7373" t="s">
        <v>3089</v>
      </c>
      <c r="D7373" t="s">
        <v>3090</v>
      </c>
      <c r="E7373" t="s">
        <v>3090</v>
      </c>
      <c r="F7373">
        <v>1</v>
      </c>
      <c r="G7373">
        <v>0</v>
      </c>
      <c r="H7373">
        <v>0</v>
      </c>
      <c r="I7373">
        <v>0</v>
      </c>
      <c r="K7373"/>
      <c r="N7373" t="s">
        <v>3091</v>
      </c>
      <c r="O7373" t="s">
        <v>3092</v>
      </c>
      <c r="P7373" t="s">
        <v>3095</v>
      </c>
      <c r="R7373" t="s">
        <v>3094</v>
      </c>
    </row>
    <row r="7374" spans="1:18" x14ac:dyDescent="0.25">
      <c r="A7374">
        <v>470</v>
      </c>
      <c r="B7374" t="s">
        <v>3089</v>
      </c>
      <c r="D7374" t="s">
        <v>3090</v>
      </c>
      <c r="E7374" t="s">
        <v>3090</v>
      </c>
      <c r="F7374">
        <v>1</v>
      </c>
      <c r="G7374">
        <v>0</v>
      </c>
      <c r="H7374">
        <v>0</v>
      </c>
      <c r="I7374">
        <v>0</v>
      </c>
      <c r="K7374"/>
      <c r="N7374" t="s">
        <v>3091</v>
      </c>
      <c r="O7374" t="s">
        <v>3092</v>
      </c>
      <c r="P7374" t="s">
        <v>3095</v>
      </c>
      <c r="R7374" t="s">
        <v>3094</v>
      </c>
    </row>
    <row r="7375" spans="1:18" x14ac:dyDescent="0.25">
      <c r="A7375">
        <v>471</v>
      </c>
      <c r="B7375" t="s">
        <v>3089</v>
      </c>
      <c r="D7375" t="s">
        <v>3090</v>
      </c>
      <c r="E7375" t="s">
        <v>3090</v>
      </c>
      <c r="F7375">
        <v>1</v>
      </c>
      <c r="G7375">
        <v>0</v>
      </c>
      <c r="H7375">
        <v>0</v>
      </c>
      <c r="I7375">
        <v>0</v>
      </c>
      <c r="K7375"/>
      <c r="N7375" t="s">
        <v>3091</v>
      </c>
      <c r="O7375" t="s">
        <v>3092</v>
      </c>
      <c r="P7375" t="s">
        <v>3095</v>
      </c>
      <c r="R7375" t="s">
        <v>3094</v>
      </c>
    </row>
    <row r="7376" spans="1:18" x14ac:dyDescent="0.25">
      <c r="A7376">
        <v>472</v>
      </c>
      <c r="B7376" t="s">
        <v>3089</v>
      </c>
      <c r="D7376" t="s">
        <v>3090</v>
      </c>
      <c r="E7376" t="s">
        <v>3090</v>
      </c>
      <c r="F7376">
        <v>1</v>
      </c>
      <c r="G7376">
        <v>0</v>
      </c>
      <c r="H7376">
        <v>0</v>
      </c>
      <c r="I7376">
        <v>0</v>
      </c>
      <c r="K7376"/>
      <c r="N7376" t="s">
        <v>3091</v>
      </c>
      <c r="O7376" t="s">
        <v>3092</v>
      </c>
      <c r="P7376" t="s">
        <v>3095</v>
      </c>
      <c r="R7376" t="s">
        <v>3094</v>
      </c>
    </row>
    <row r="7377" spans="1:18" x14ac:dyDescent="0.25">
      <c r="A7377">
        <v>473</v>
      </c>
      <c r="B7377" t="s">
        <v>3089</v>
      </c>
      <c r="D7377" t="s">
        <v>3090</v>
      </c>
      <c r="E7377" t="s">
        <v>3090</v>
      </c>
      <c r="F7377">
        <v>1</v>
      </c>
      <c r="G7377">
        <v>0</v>
      </c>
      <c r="H7377">
        <v>0</v>
      </c>
      <c r="I7377">
        <v>0</v>
      </c>
      <c r="K7377"/>
      <c r="N7377" t="s">
        <v>3091</v>
      </c>
      <c r="O7377" t="s">
        <v>3092</v>
      </c>
      <c r="P7377" t="s">
        <v>3095</v>
      </c>
      <c r="R7377" t="s">
        <v>3094</v>
      </c>
    </row>
    <row r="7378" spans="1:18" x14ac:dyDescent="0.25">
      <c r="A7378">
        <v>474</v>
      </c>
      <c r="B7378" t="s">
        <v>3089</v>
      </c>
      <c r="D7378" t="s">
        <v>3090</v>
      </c>
      <c r="E7378" t="s">
        <v>3090</v>
      </c>
      <c r="F7378">
        <v>1</v>
      </c>
      <c r="G7378">
        <v>0</v>
      </c>
      <c r="H7378">
        <v>0</v>
      </c>
      <c r="I7378">
        <v>0</v>
      </c>
      <c r="K7378"/>
      <c r="N7378" t="s">
        <v>3091</v>
      </c>
      <c r="O7378" t="s">
        <v>3092</v>
      </c>
      <c r="P7378" t="s">
        <v>3095</v>
      </c>
      <c r="R7378" t="s">
        <v>3094</v>
      </c>
    </row>
    <row r="7379" spans="1:18" x14ac:dyDescent="0.25">
      <c r="A7379">
        <v>475</v>
      </c>
      <c r="B7379" t="s">
        <v>3089</v>
      </c>
      <c r="D7379" t="s">
        <v>3090</v>
      </c>
      <c r="E7379" t="s">
        <v>3090</v>
      </c>
      <c r="F7379">
        <v>1</v>
      </c>
      <c r="G7379">
        <v>0</v>
      </c>
      <c r="H7379">
        <v>0</v>
      </c>
      <c r="I7379">
        <v>0</v>
      </c>
      <c r="K7379"/>
      <c r="N7379" t="s">
        <v>3091</v>
      </c>
      <c r="O7379" t="s">
        <v>3092</v>
      </c>
      <c r="P7379" t="s">
        <v>3095</v>
      </c>
      <c r="R7379" t="s">
        <v>3094</v>
      </c>
    </row>
    <row r="7380" spans="1:18" x14ac:dyDescent="0.25">
      <c r="A7380">
        <v>476</v>
      </c>
      <c r="B7380" t="s">
        <v>3089</v>
      </c>
      <c r="D7380" t="s">
        <v>3090</v>
      </c>
      <c r="E7380" t="s">
        <v>3090</v>
      </c>
      <c r="F7380">
        <v>1</v>
      </c>
      <c r="G7380">
        <v>0</v>
      </c>
      <c r="H7380">
        <v>0</v>
      </c>
      <c r="I7380">
        <v>0</v>
      </c>
      <c r="K7380"/>
      <c r="N7380" t="s">
        <v>3091</v>
      </c>
      <c r="O7380" t="s">
        <v>3092</v>
      </c>
      <c r="P7380" t="s">
        <v>3095</v>
      </c>
      <c r="R7380" t="s">
        <v>3094</v>
      </c>
    </row>
    <row r="7381" spans="1:18" x14ac:dyDescent="0.25">
      <c r="A7381">
        <v>477</v>
      </c>
      <c r="B7381" t="s">
        <v>3089</v>
      </c>
      <c r="D7381" t="s">
        <v>3090</v>
      </c>
      <c r="E7381" t="s">
        <v>3090</v>
      </c>
      <c r="F7381">
        <v>1</v>
      </c>
      <c r="G7381">
        <v>0</v>
      </c>
      <c r="H7381">
        <v>0</v>
      </c>
      <c r="I7381">
        <v>0</v>
      </c>
      <c r="K7381"/>
      <c r="N7381" t="s">
        <v>3091</v>
      </c>
      <c r="O7381" t="s">
        <v>3092</v>
      </c>
      <c r="P7381" t="s">
        <v>3095</v>
      </c>
      <c r="R7381" t="s">
        <v>3094</v>
      </c>
    </row>
    <row r="7382" spans="1:18" x14ac:dyDescent="0.25">
      <c r="A7382">
        <v>4770083053915</v>
      </c>
      <c r="B7382" t="s">
        <v>3089</v>
      </c>
      <c r="D7382" t="s">
        <v>3090</v>
      </c>
      <c r="F7382">
        <v>1</v>
      </c>
      <c r="G7382">
        <v>0</v>
      </c>
      <c r="H7382">
        <v>1.6637142857142799</v>
      </c>
      <c r="I7382">
        <v>1.6637142857142799</v>
      </c>
      <c r="K7382"/>
      <c r="N7382" t="s">
        <v>3091</v>
      </c>
      <c r="O7382" t="s">
        <v>3092</v>
      </c>
      <c r="P7382" t="s">
        <v>3093</v>
      </c>
      <c r="R7382" t="s">
        <v>3094</v>
      </c>
    </row>
    <row r="7383" spans="1:18" x14ac:dyDescent="0.25">
      <c r="A7383">
        <v>4770083053922</v>
      </c>
      <c r="B7383" t="s">
        <v>3089</v>
      </c>
      <c r="D7383" t="s">
        <v>3090</v>
      </c>
      <c r="F7383">
        <v>1</v>
      </c>
      <c r="G7383">
        <v>0</v>
      </c>
      <c r="H7383">
        <v>2.9967000000000001</v>
      </c>
      <c r="I7383">
        <v>2.9967000000000001</v>
      </c>
      <c r="K7383"/>
      <c r="N7383" t="s">
        <v>3091</v>
      </c>
      <c r="O7383" t="s">
        <v>3092</v>
      </c>
      <c r="P7383" t="s">
        <v>3093</v>
      </c>
      <c r="R7383" t="s">
        <v>3094</v>
      </c>
    </row>
    <row r="7384" spans="1:18" x14ac:dyDescent="0.25">
      <c r="A7384">
        <v>4770083054585</v>
      </c>
      <c r="B7384" t="s">
        <v>3089</v>
      </c>
      <c r="D7384" t="s">
        <v>3090</v>
      </c>
      <c r="F7384">
        <v>1</v>
      </c>
      <c r="G7384">
        <v>0</v>
      </c>
      <c r="H7384">
        <v>0.12959297595577501</v>
      </c>
      <c r="I7384">
        <v>0.12959297595577501</v>
      </c>
      <c r="K7384"/>
      <c r="N7384" t="s">
        <v>3091</v>
      </c>
      <c r="O7384" t="s">
        <v>3092</v>
      </c>
      <c r="P7384" t="s">
        <v>3093</v>
      </c>
      <c r="R7384" t="s">
        <v>3094</v>
      </c>
    </row>
    <row r="7385" spans="1:18" x14ac:dyDescent="0.25">
      <c r="A7385">
        <v>4770083054592</v>
      </c>
      <c r="B7385" t="s">
        <v>3089</v>
      </c>
      <c r="D7385" t="s">
        <v>3090</v>
      </c>
      <c r="F7385">
        <v>1</v>
      </c>
      <c r="G7385">
        <v>0</v>
      </c>
      <c r="H7385">
        <v>0.15315510896036699</v>
      </c>
      <c r="I7385">
        <v>0.15315510896036699</v>
      </c>
      <c r="K7385"/>
      <c r="N7385" t="s">
        <v>3091</v>
      </c>
      <c r="O7385" t="s">
        <v>3092</v>
      </c>
      <c r="P7385" t="s">
        <v>3093</v>
      </c>
      <c r="R7385" t="s">
        <v>3094</v>
      </c>
    </row>
    <row r="7386" spans="1:18" x14ac:dyDescent="0.25">
      <c r="A7386">
        <v>4770083054639</v>
      </c>
      <c r="B7386" t="s">
        <v>3089</v>
      </c>
      <c r="D7386" t="s">
        <v>3090</v>
      </c>
      <c r="F7386">
        <v>1</v>
      </c>
      <c r="G7386">
        <v>0</v>
      </c>
      <c r="H7386">
        <v>0.17696399608817701</v>
      </c>
      <c r="I7386">
        <v>0.17696399608817701</v>
      </c>
      <c r="K7386"/>
      <c r="N7386" t="s">
        <v>3091</v>
      </c>
      <c r="O7386" t="s">
        <v>3092</v>
      </c>
      <c r="P7386" t="s">
        <v>3093</v>
      </c>
      <c r="R7386" t="s">
        <v>3094</v>
      </c>
    </row>
    <row r="7387" spans="1:18" x14ac:dyDescent="0.25">
      <c r="A7387">
        <v>4770083054646</v>
      </c>
      <c r="B7387" t="s">
        <v>3089</v>
      </c>
      <c r="D7387" t="s">
        <v>3090</v>
      </c>
      <c r="F7387">
        <v>1</v>
      </c>
      <c r="G7387">
        <v>0</v>
      </c>
      <c r="H7387">
        <v>0.18260866008294599</v>
      </c>
      <c r="I7387">
        <v>0.18260866008294599</v>
      </c>
      <c r="K7387"/>
      <c r="N7387" t="s">
        <v>3091</v>
      </c>
      <c r="O7387" t="s">
        <v>3092</v>
      </c>
      <c r="P7387" t="s">
        <v>3093</v>
      </c>
      <c r="R7387" t="s">
        <v>3094</v>
      </c>
    </row>
    <row r="7388" spans="1:18" x14ac:dyDescent="0.25">
      <c r="A7388">
        <v>4770083054653</v>
      </c>
      <c r="B7388" t="s">
        <v>3089</v>
      </c>
      <c r="D7388" t="s">
        <v>3090</v>
      </c>
      <c r="F7388">
        <v>1</v>
      </c>
      <c r="G7388">
        <v>0</v>
      </c>
      <c r="H7388">
        <v>0.18328537888497701</v>
      </c>
      <c r="I7388">
        <v>0.18328537888497701</v>
      </c>
      <c r="K7388"/>
      <c r="N7388" t="s">
        <v>3091</v>
      </c>
      <c r="O7388" t="s">
        <v>3092</v>
      </c>
      <c r="P7388" t="s">
        <v>3093</v>
      </c>
      <c r="R7388" t="s">
        <v>3094</v>
      </c>
    </row>
    <row r="7389" spans="1:18" x14ac:dyDescent="0.25">
      <c r="A7389">
        <v>4770083057067</v>
      </c>
      <c r="B7389" t="s">
        <v>3089</v>
      </c>
      <c r="D7389" t="s">
        <v>3090</v>
      </c>
      <c r="F7389">
        <v>1</v>
      </c>
      <c r="G7389">
        <v>0</v>
      </c>
      <c r="H7389">
        <v>25</v>
      </c>
      <c r="I7389">
        <v>25</v>
      </c>
      <c r="K7389"/>
      <c r="N7389" t="s">
        <v>3091</v>
      </c>
      <c r="O7389" t="s">
        <v>3092</v>
      </c>
      <c r="P7389" t="s">
        <v>3093</v>
      </c>
      <c r="R7389" t="s">
        <v>3094</v>
      </c>
    </row>
    <row r="7390" spans="1:18" x14ac:dyDescent="0.25">
      <c r="A7390">
        <v>4770083057098</v>
      </c>
      <c r="B7390" t="s">
        <v>3089</v>
      </c>
      <c r="D7390" t="s">
        <v>3090</v>
      </c>
      <c r="F7390">
        <v>1</v>
      </c>
      <c r="G7390">
        <v>0</v>
      </c>
      <c r="H7390">
        <v>1.0146999999999999</v>
      </c>
      <c r="I7390">
        <v>1.0146999999999999</v>
      </c>
      <c r="K7390"/>
      <c r="N7390" t="s">
        <v>3091</v>
      </c>
      <c r="O7390" t="s">
        <v>3092</v>
      </c>
      <c r="P7390" t="s">
        <v>3093</v>
      </c>
      <c r="R7390" t="s">
        <v>3094</v>
      </c>
    </row>
    <row r="7391" spans="1:18" x14ac:dyDescent="0.25">
      <c r="A7391">
        <v>4770083057104</v>
      </c>
      <c r="B7391" t="s">
        <v>3089</v>
      </c>
      <c r="D7391" t="s">
        <v>3090</v>
      </c>
      <c r="F7391">
        <v>1</v>
      </c>
      <c r="G7391">
        <v>0</v>
      </c>
      <c r="H7391">
        <v>0</v>
      </c>
      <c r="I7391"/>
      <c r="K7391"/>
      <c r="N7391" t="s">
        <v>3091</v>
      </c>
      <c r="O7391" t="s">
        <v>3092</v>
      </c>
      <c r="P7391" t="s">
        <v>3093</v>
      </c>
      <c r="R7391" t="s">
        <v>3094</v>
      </c>
    </row>
    <row r="7392" spans="1:18" x14ac:dyDescent="0.25">
      <c r="A7392">
        <v>4770083057258</v>
      </c>
      <c r="B7392" t="s">
        <v>3089</v>
      </c>
      <c r="D7392" t="s">
        <v>3090</v>
      </c>
      <c r="F7392">
        <v>1</v>
      </c>
      <c r="G7392">
        <v>0</v>
      </c>
      <c r="H7392">
        <v>0</v>
      </c>
      <c r="I7392"/>
      <c r="K7392"/>
      <c r="N7392" t="s">
        <v>3091</v>
      </c>
      <c r="O7392" t="s">
        <v>3092</v>
      </c>
      <c r="P7392" t="s">
        <v>3093</v>
      </c>
      <c r="R7392" t="s">
        <v>3094</v>
      </c>
    </row>
    <row r="7393" spans="1:18" x14ac:dyDescent="0.25">
      <c r="A7393">
        <v>4770083058262</v>
      </c>
      <c r="B7393" t="s">
        <v>3089</v>
      </c>
      <c r="D7393" t="s">
        <v>3090</v>
      </c>
      <c r="F7393">
        <v>1</v>
      </c>
      <c r="G7393">
        <v>0</v>
      </c>
      <c r="H7393">
        <v>7.75</v>
      </c>
      <c r="I7393">
        <v>7.75</v>
      </c>
      <c r="K7393"/>
      <c r="N7393" t="s">
        <v>3091</v>
      </c>
      <c r="O7393" t="s">
        <v>3092</v>
      </c>
      <c r="P7393" t="s">
        <v>3093</v>
      </c>
      <c r="R7393" t="s">
        <v>3094</v>
      </c>
    </row>
    <row r="7394" spans="1:18" x14ac:dyDescent="0.25">
      <c r="A7394">
        <v>4770083058279</v>
      </c>
      <c r="B7394" t="s">
        <v>3089</v>
      </c>
      <c r="D7394" t="s">
        <v>3090</v>
      </c>
      <c r="F7394">
        <v>1</v>
      </c>
      <c r="G7394">
        <v>0</v>
      </c>
      <c r="H7394">
        <v>15.935</v>
      </c>
      <c r="I7394">
        <v>15.935</v>
      </c>
      <c r="K7394"/>
      <c r="N7394" t="s">
        <v>3091</v>
      </c>
      <c r="O7394" t="s">
        <v>3092</v>
      </c>
      <c r="P7394" t="s">
        <v>3093</v>
      </c>
      <c r="R7394" t="s">
        <v>3094</v>
      </c>
    </row>
    <row r="7395" spans="1:18" x14ac:dyDescent="0.25">
      <c r="A7395">
        <v>4770083058286</v>
      </c>
      <c r="B7395" t="s">
        <v>3089</v>
      </c>
      <c r="D7395" t="s">
        <v>3090</v>
      </c>
      <c r="F7395">
        <v>1</v>
      </c>
      <c r="G7395">
        <v>0</v>
      </c>
      <c r="H7395">
        <v>17.98</v>
      </c>
      <c r="I7395">
        <v>17.98</v>
      </c>
      <c r="K7395"/>
      <c r="N7395" t="s">
        <v>3091</v>
      </c>
      <c r="O7395" t="s">
        <v>3092</v>
      </c>
      <c r="P7395" t="s">
        <v>3093</v>
      </c>
      <c r="R7395" t="s">
        <v>3094</v>
      </c>
    </row>
    <row r="7396" spans="1:18" x14ac:dyDescent="0.25">
      <c r="A7396">
        <v>4771393850317</v>
      </c>
      <c r="B7396" t="s">
        <v>3089</v>
      </c>
      <c r="D7396" t="s">
        <v>3090</v>
      </c>
      <c r="F7396">
        <v>1</v>
      </c>
      <c r="G7396">
        <v>0</v>
      </c>
      <c r="H7396">
        <v>10.199999999999999</v>
      </c>
      <c r="I7396">
        <v>10.199999999999999</v>
      </c>
      <c r="K7396"/>
      <c r="N7396" t="s">
        <v>3091</v>
      </c>
      <c r="O7396" t="s">
        <v>3092</v>
      </c>
      <c r="P7396" t="s">
        <v>3093</v>
      </c>
      <c r="R7396" t="s">
        <v>3094</v>
      </c>
    </row>
    <row r="7397" spans="1:18" x14ac:dyDescent="0.25">
      <c r="A7397">
        <v>4771393850324</v>
      </c>
      <c r="B7397" t="s">
        <v>3089</v>
      </c>
      <c r="D7397" t="s">
        <v>3090</v>
      </c>
      <c r="F7397">
        <v>1</v>
      </c>
      <c r="G7397">
        <v>0</v>
      </c>
      <c r="H7397">
        <v>13.1133333333333</v>
      </c>
      <c r="I7397">
        <v>13.1133333333333</v>
      </c>
      <c r="K7397"/>
      <c r="N7397" t="s">
        <v>3091</v>
      </c>
      <c r="O7397" t="s">
        <v>3092</v>
      </c>
      <c r="P7397" t="s">
        <v>3093</v>
      </c>
      <c r="R7397" t="s">
        <v>3094</v>
      </c>
    </row>
    <row r="7398" spans="1:18" x14ac:dyDescent="0.25">
      <c r="A7398">
        <v>4771393850683</v>
      </c>
      <c r="B7398" t="s">
        <v>3089</v>
      </c>
      <c r="D7398" t="s">
        <v>3090</v>
      </c>
      <c r="F7398">
        <v>1</v>
      </c>
      <c r="G7398">
        <v>0</v>
      </c>
      <c r="H7398">
        <v>0.89969146522733301</v>
      </c>
      <c r="I7398">
        <v>0.89969146522733301</v>
      </c>
      <c r="K7398"/>
      <c r="N7398" t="s">
        <v>3091</v>
      </c>
      <c r="O7398" t="s">
        <v>3092</v>
      </c>
      <c r="P7398" t="s">
        <v>3093</v>
      </c>
      <c r="R7398" t="s">
        <v>3094</v>
      </c>
    </row>
    <row r="7399" spans="1:18" x14ac:dyDescent="0.25">
      <c r="A7399">
        <v>4771393851123</v>
      </c>
      <c r="B7399" t="s">
        <v>3089</v>
      </c>
      <c r="D7399" t="s">
        <v>3090</v>
      </c>
      <c r="F7399">
        <v>1</v>
      </c>
      <c r="G7399">
        <v>0</v>
      </c>
      <c r="H7399">
        <v>16.75</v>
      </c>
      <c r="I7399">
        <v>16.75</v>
      </c>
      <c r="K7399"/>
      <c r="N7399" t="s">
        <v>3091</v>
      </c>
      <c r="O7399" t="s">
        <v>3092</v>
      </c>
      <c r="P7399" t="s">
        <v>3093</v>
      </c>
      <c r="R7399" t="s">
        <v>3094</v>
      </c>
    </row>
    <row r="7400" spans="1:18" x14ac:dyDescent="0.25">
      <c r="A7400">
        <v>4771393851468</v>
      </c>
      <c r="B7400" t="s">
        <v>3089</v>
      </c>
      <c r="D7400" t="s">
        <v>3090</v>
      </c>
      <c r="F7400">
        <v>1</v>
      </c>
      <c r="G7400">
        <v>0</v>
      </c>
      <c r="H7400">
        <v>27.08</v>
      </c>
      <c r="I7400">
        <v>27.08</v>
      </c>
      <c r="K7400"/>
      <c r="N7400" t="s">
        <v>3091</v>
      </c>
      <c r="O7400" t="s">
        <v>3092</v>
      </c>
      <c r="P7400" t="s">
        <v>3093</v>
      </c>
      <c r="R7400" t="s">
        <v>3094</v>
      </c>
    </row>
    <row r="7401" spans="1:18" x14ac:dyDescent="0.25">
      <c r="A7401">
        <v>4771393851475</v>
      </c>
      <c r="B7401" t="s">
        <v>3089</v>
      </c>
      <c r="D7401" t="s">
        <v>3090</v>
      </c>
      <c r="F7401">
        <v>1</v>
      </c>
      <c r="G7401">
        <v>0</v>
      </c>
      <c r="H7401">
        <v>29.4</v>
      </c>
      <c r="I7401">
        <v>29.4</v>
      </c>
      <c r="K7401"/>
      <c r="N7401" t="s">
        <v>3091</v>
      </c>
      <c r="O7401" t="s">
        <v>3092</v>
      </c>
      <c r="P7401" t="s">
        <v>3093</v>
      </c>
      <c r="R7401" t="s">
        <v>3094</v>
      </c>
    </row>
    <row r="7402" spans="1:18" x14ac:dyDescent="0.25">
      <c r="A7402">
        <v>4771393851482</v>
      </c>
      <c r="B7402" t="s">
        <v>3089</v>
      </c>
      <c r="D7402" t="s">
        <v>3090</v>
      </c>
      <c r="F7402">
        <v>1</v>
      </c>
      <c r="G7402">
        <v>0</v>
      </c>
      <c r="H7402">
        <v>29.396000000000001</v>
      </c>
      <c r="I7402">
        <v>29.396000000000001</v>
      </c>
      <c r="K7402"/>
      <c r="N7402" t="s">
        <v>3091</v>
      </c>
      <c r="O7402" t="s">
        <v>3092</v>
      </c>
      <c r="P7402" t="s">
        <v>3093</v>
      </c>
      <c r="R7402" t="s">
        <v>3094</v>
      </c>
    </row>
    <row r="7403" spans="1:18" x14ac:dyDescent="0.25">
      <c r="A7403">
        <v>4771393851505</v>
      </c>
      <c r="B7403" t="s">
        <v>3089</v>
      </c>
      <c r="D7403" t="s">
        <v>3090</v>
      </c>
      <c r="F7403">
        <v>1</v>
      </c>
      <c r="G7403">
        <v>0</v>
      </c>
      <c r="H7403">
        <v>45.51</v>
      </c>
      <c r="I7403">
        <v>45.51</v>
      </c>
      <c r="K7403"/>
      <c r="N7403" t="s">
        <v>3091</v>
      </c>
      <c r="O7403" t="s">
        <v>3092</v>
      </c>
      <c r="P7403" t="s">
        <v>3093</v>
      </c>
      <c r="R7403" t="s">
        <v>3094</v>
      </c>
    </row>
    <row r="7404" spans="1:18" x14ac:dyDescent="0.25">
      <c r="A7404">
        <v>4771393851598</v>
      </c>
      <c r="B7404" t="s">
        <v>3089</v>
      </c>
      <c r="D7404" t="s">
        <v>3090</v>
      </c>
      <c r="F7404">
        <v>1</v>
      </c>
      <c r="G7404">
        <v>0</v>
      </c>
      <c r="H7404">
        <v>22.677499999999998</v>
      </c>
      <c r="I7404">
        <v>22.677499999999998</v>
      </c>
      <c r="K7404"/>
      <c r="N7404" t="s">
        <v>3091</v>
      </c>
      <c r="O7404" t="s">
        <v>3092</v>
      </c>
      <c r="P7404" t="s">
        <v>3093</v>
      </c>
      <c r="R7404" t="s">
        <v>3094</v>
      </c>
    </row>
    <row r="7405" spans="1:18" x14ac:dyDescent="0.25">
      <c r="A7405">
        <v>4771393851642</v>
      </c>
      <c r="B7405" t="s">
        <v>3089</v>
      </c>
      <c r="D7405" t="s">
        <v>3090</v>
      </c>
      <c r="F7405">
        <v>1</v>
      </c>
      <c r="G7405">
        <v>0</v>
      </c>
      <c r="H7405">
        <v>44.024999999999999</v>
      </c>
      <c r="I7405">
        <v>44.024999999999999</v>
      </c>
      <c r="K7405"/>
      <c r="N7405" t="s">
        <v>3091</v>
      </c>
      <c r="O7405" t="s">
        <v>3092</v>
      </c>
      <c r="P7405" t="s">
        <v>3093</v>
      </c>
      <c r="R7405" t="s">
        <v>3094</v>
      </c>
    </row>
    <row r="7406" spans="1:18" x14ac:dyDescent="0.25">
      <c r="A7406">
        <v>4771393851659</v>
      </c>
      <c r="B7406" t="s">
        <v>3089</v>
      </c>
      <c r="D7406" t="s">
        <v>3090</v>
      </c>
      <c r="F7406">
        <v>1</v>
      </c>
      <c r="G7406">
        <v>0</v>
      </c>
      <c r="H7406">
        <v>5.9465399999999997</v>
      </c>
      <c r="I7406">
        <v>5.9465399999999997</v>
      </c>
      <c r="K7406"/>
      <c r="N7406" t="s">
        <v>3091</v>
      </c>
      <c r="O7406" t="s">
        <v>3092</v>
      </c>
      <c r="P7406" t="s">
        <v>3093</v>
      </c>
      <c r="R7406" t="s">
        <v>3094</v>
      </c>
    </row>
    <row r="7407" spans="1:18" x14ac:dyDescent="0.25">
      <c r="A7407">
        <v>4771393851666</v>
      </c>
      <c r="B7407" t="s">
        <v>3089</v>
      </c>
      <c r="D7407" t="s">
        <v>3090</v>
      </c>
      <c r="F7407">
        <v>1</v>
      </c>
      <c r="G7407">
        <v>0</v>
      </c>
      <c r="H7407">
        <v>10.6108333333333</v>
      </c>
      <c r="I7407">
        <v>10.6108333333333</v>
      </c>
      <c r="K7407"/>
      <c r="N7407" t="s">
        <v>3091</v>
      </c>
      <c r="O7407" t="s">
        <v>3092</v>
      </c>
      <c r="P7407" t="s">
        <v>3093</v>
      </c>
      <c r="R7407" t="s">
        <v>3094</v>
      </c>
    </row>
    <row r="7408" spans="1:18" x14ac:dyDescent="0.25">
      <c r="A7408">
        <v>4771393851673</v>
      </c>
      <c r="B7408" t="s">
        <v>3089</v>
      </c>
      <c r="D7408" t="s">
        <v>3090</v>
      </c>
      <c r="F7408">
        <v>1</v>
      </c>
      <c r="G7408">
        <v>0</v>
      </c>
      <c r="H7408">
        <v>12.63775</v>
      </c>
      <c r="I7408">
        <v>12.63775</v>
      </c>
      <c r="K7408"/>
      <c r="N7408" t="s">
        <v>3091</v>
      </c>
      <c r="O7408" t="s">
        <v>3092</v>
      </c>
      <c r="P7408" t="s">
        <v>3093</v>
      </c>
      <c r="R7408" t="s">
        <v>3094</v>
      </c>
    </row>
    <row r="7409" spans="1:18" x14ac:dyDescent="0.25">
      <c r="A7409">
        <v>4771393851680</v>
      </c>
      <c r="B7409" t="s">
        <v>3089</v>
      </c>
      <c r="D7409" t="s">
        <v>3090</v>
      </c>
      <c r="F7409">
        <v>1</v>
      </c>
      <c r="G7409">
        <v>0</v>
      </c>
      <c r="H7409">
        <v>24.055</v>
      </c>
      <c r="I7409">
        <v>24.055</v>
      </c>
      <c r="K7409"/>
      <c r="N7409" t="s">
        <v>3091</v>
      </c>
      <c r="O7409" t="s">
        <v>3092</v>
      </c>
      <c r="P7409" t="s">
        <v>3093</v>
      </c>
      <c r="R7409" t="s">
        <v>3094</v>
      </c>
    </row>
    <row r="7410" spans="1:18" x14ac:dyDescent="0.25">
      <c r="A7410">
        <v>4771393851703</v>
      </c>
      <c r="B7410" t="s">
        <v>3089</v>
      </c>
      <c r="D7410" t="s">
        <v>3090</v>
      </c>
      <c r="F7410">
        <v>1</v>
      </c>
      <c r="G7410">
        <v>0</v>
      </c>
      <c r="H7410">
        <v>15.48</v>
      </c>
      <c r="I7410">
        <v>15.48</v>
      </c>
      <c r="K7410"/>
      <c r="N7410" t="s">
        <v>3091</v>
      </c>
      <c r="O7410" t="s">
        <v>3092</v>
      </c>
      <c r="P7410" t="s">
        <v>3093</v>
      </c>
      <c r="R7410" t="s">
        <v>3094</v>
      </c>
    </row>
    <row r="7411" spans="1:18" x14ac:dyDescent="0.25">
      <c r="A7411">
        <v>4771393851710</v>
      </c>
      <c r="B7411" t="s">
        <v>3089</v>
      </c>
      <c r="D7411" t="s">
        <v>3090</v>
      </c>
      <c r="F7411">
        <v>1</v>
      </c>
      <c r="G7411">
        <v>0</v>
      </c>
      <c r="H7411">
        <v>22.241166666666601</v>
      </c>
      <c r="I7411">
        <v>22.241166666666601</v>
      </c>
      <c r="K7411"/>
      <c r="N7411" t="s">
        <v>3091</v>
      </c>
      <c r="O7411" t="s">
        <v>3092</v>
      </c>
      <c r="P7411" t="s">
        <v>3093</v>
      </c>
      <c r="R7411" t="s">
        <v>3094</v>
      </c>
    </row>
    <row r="7412" spans="1:18" x14ac:dyDescent="0.25">
      <c r="A7412">
        <v>4771393851734</v>
      </c>
      <c r="B7412" t="s">
        <v>3089</v>
      </c>
      <c r="D7412" t="s">
        <v>3090</v>
      </c>
      <c r="F7412">
        <v>1</v>
      </c>
      <c r="G7412">
        <v>0</v>
      </c>
      <c r="H7412">
        <v>13.977600000000001</v>
      </c>
      <c r="I7412">
        <v>13.977600000000001</v>
      </c>
      <c r="K7412"/>
      <c r="N7412" t="s">
        <v>3091</v>
      </c>
      <c r="O7412" t="s">
        <v>3092</v>
      </c>
      <c r="P7412" t="s">
        <v>3093</v>
      </c>
      <c r="R7412" t="s">
        <v>3094</v>
      </c>
    </row>
    <row r="7413" spans="1:18" x14ac:dyDescent="0.25">
      <c r="A7413">
        <v>4771393851741</v>
      </c>
      <c r="B7413" t="s">
        <v>3089</v>
      </c>
      <c r="D7413" t="s">
        <v>3090</v>
      </c>
      <c r="F7413">
        <v>1</v>
      </c>
      <c r="G7413">
        <v>0</v>
      </c>
      <c r="H7413">
        <v>21.1895798942321</v>
      </c>
      <c r="I7413">
        <v>21.1895798942321</v>
      </c>
      <c r="K7413"/>
      <c r="N7413" t="s">
        <v>3091</v>
      </c>
      <c r="O7413" t="s">
        <v>3092</v>
      </c>
      <c r="P7413" t="s">
        <v>3093</v>
      </c>
      <c r="R7413" t="s">
        <v>3094</v>
      </c>
    </row>
    <row r="7414" spans="1:18" x14ac:dyDescent="0.25">
      <c r="A7414">
        <v>4771393851758</v>
      </c>
      <c r="B7414" t="s">
        <v>3089</v>
      </c>
      <c r="D7414" t="s">
        <v>3090</v>
      </c>
      <c r="F7414">
        <v>1</v>
      </c>
      <c r="G7414">
        <v>0</v>
      </c>
      <c r="H7414">
        <v>30.215</v>
      </c>
      <c r="I7414">
        <v>30.215</v>
      </c>
      <c r="K7414"/>
      <c r="N7414" t="s">
        <v>3091</v>
      </c>
      <c r="O7414" t="s">
        <v>3092</v>
      </c>
      <c r="P7414" t="s">
        <v>3093</v>
      </c>
      <c r="R7414" t="s">
        <v>3094</v>
      </c>
    </row>
    <row r="7415" spans="1:18" x14ac:dyDescent="0.25">
      <c r="A7415">
        <v>4771393852397</v>
      </c>
      <c r="B7415" t="s">
        <v>3089</v>
      </c>
      <c r="D7415" t="s">
        <v>3090</v>
      </c>
      <c r="F7415">
        <v>1</v>
      </c>
      <c r="G7415">
        <v>0</v>
      </c>
      <c r="H7415">
        <v>1.42</v>
      </c>
      <c r="I7415">
        <v>1.42</v>
      </c>
      <c r="K7415"/>
      <c r="N7415" t="s">
        <v>3091</v>
      </c>
      <c r="O7415" t="s">
        <v>3092</v>
      </c>
      <c r="P7415" t="s">
        <v>3093</v>
      </c>
      <c r="R7415" t="s">
        <v>3094</v>
      </c>
    </row>
    <row r="7416" spans="1:18" x14ac:dyDescent="0.25">
      <c r="A7416">
        <v>4771393852410</v>
      </c>
      <c r="B7416" t="s">
        <v>3089</v>
      </c>
      <c r="D7416" t="s">
        <v>3090</v>
      </c>
      <c r="F7416">
        <v>1</v>
      </c>
      <c r="G7416">
        <v>0</v>
      </c>
      <c r="H7416">
        <v>4.2</v>
      </c>
      <c r="I7416">
        <v>4.2</v>
      </c>
      <c r="K7416"/>
      <c r="N7416" t="s">
        <v>3091</v>
      </c>
      <c r="O7416" t="s">
        <v>3092</v>
      </c>
      <c r="P7416" t="s">
        <v>3093</v>
      </c>
      <c r="R7416" t="s">
        <v>3094</v>
      </c>
    </row>
    <row r="7417" spans="1:18" x14ac:dyDescent="0.25">
      <c r="A7417">
        <v>4771393852663</v>
      </c>
      <c r="B7417" t="s">
        <v>3089</v>
      </c>
      <c r="D7417" t="s">
        <v>3090</v>
      </c>
      <c r="F7417">
        <v>1</v>
      </c>
      <c r="G7417">
        <v>0</v>
      </c>
      <c r="H7417">
        <v>0.97491299132266596</v>
      </c>
      <c r="I7417">
        <v>0.97491299132266596</v>
      </c>
      <c r="K7417"/>
      <c r="N7417" t="s">
        <v>3091</v>
      </c>
      <c r="O7417" t="s">
        <v>3092</v>
      </c>
      <c r="P7417" t="s">
        <v>3093</v>
      </c>
      <c r="R7417" t="s">
        <v>3094</v>
      </c>
    </row>
    <row r="7418" spans="1:18" x14ac:dyDescent="0.25">
      <c r="A7418">
        <v>4771393853462</v>
      </c>
      <c r="B7418" t="s">
        <v>3089</v>
      </c>
      <c r="D7418" t="s">
        <v>3090</v>
      </c>
      <c r="F7418">
        <v>1</v>
      </c>
      <c r="G7418">
        <v>0</v>
      </c>
      <c r="H7418">
        <v>4.5817499180298</v>
      </c>
      <c r="I7418">
        <v>4.5817499180298</v>
      </c>
      <c r="K7418"/>
      <c r="N7418" t="s">
        <v>3091</v>
      </c>
      <c r="O7418" t="s">
        <v>3092</v>
      </c>
      <c r="P7418" t="s">
        <v>3093</v>
      </c>
      <c r="R7418" t="s">
        <v>3094</v>
      </c>
    </row>
    <row r="7419" spans="1:18" x14ac:dyDescent="0.25">
      <c r="A7419">
        <v>4771393853493</v>
      </c>
      <c r="B7419" t="s">
        <v>3089</v>
      </c>
      <c r="D7419" t="s">
        <v>3090</v>
      </c>
      <c r="F7419">
        <v>1</v>
      </c>
      <c r="G7419">
        <v>0</v>
      </c>
      <c r="H7419">
        <v>4.4093522438399999</v>
      </c>
      <c r="I7419">
        <v>4.4093522438399999</v>
      </c>
      <c r="K7419"/>
      <c r="N7419" t="s">
        <v>3091</v>
      </c>
      <c r="O7419" t="s">
        <v>3092</v>
      </c>
      <c r="P7419" t="s">
        <v>3093</v>
      </c>
      <c r="R7419" t="s">
        <v>3094</v>
      </c>
    </row>
    <row r="7420" spans="1:18" x14ac:dyDescent="0.25">
      <c r="A7420">
        <v>4771393853578</v>
      </c>
      <c r="B7420" t="s">
        <v>3089</v>
      </c>
      <c r="D7420" t="s">
        <v>3090</v>
      </c>
      <c r="F7420">
        <v>1</v>
      </c>
      <c r="G7420">
        <v>0</v>
      </c>
      <c r="H7420">
        <v>0.75827103028800003</v>
      </c>
      <c r="I7420">
        <v>0.75827103028800003</v>
      </c>
      <c r="K7420"/>
      <c r="N7420" t="s">
        <v>3091</v>
      </c>
      <c r="O7420" t="s">
        <v>3092</v>
      </c>
      <c r="P7420" t="s">
        <v>3093</v>
      </c>
      <c r="R7420" t="s">
        <v>3094</v>
      </c>
    </row>
    <row r="7421" spans="1:18" x14ac:dyDescent="0.25">
      <c r="A7421">
        <v>4771393853608</v>
      </c>
      <c r="B7421" t="s">
        <v>3089</v>
      </c>
      <c r="D7421" t="s">
        <v>3090</v>
      </c>
      <c r="F7421">
        <v>1</v>
      </c>
      <c r="G7421">
        <v>0</v>
      </c>
      <c r="H7421">
        <v>0.75826603028799999</v>
      </c>
      <c r="I7421">
        <v>0.75826603028799999</v>
      </c>
      <c r="K7421"/>
      <c r="N7421" t="s">
        <v>3091</v>
      </c>
      <c r="O7421" t="s">
        <v>3092</v>
      </c>
      <c r="P7421" t="s">
        <v>3093</v>
      </c>
      <c r="R7421" t="s">
        <v>3094</v>
      </c>
    </row>
    <row r="7422" spans="1:18" x14ac:dyDescent="0.25">
      <c r="A7422">
        <v>4771393853615</v>
      </c>
      <c r="B7422" t="s">
        <v>3089</v>
      </c>
      <c r="D7422" t="s">
        <v>3090</v>
      </c>
      <c r="F7422">
        <v>1</v>
      </c>
      <c r="G7422">
        <v>0</v>
      </c>
      <c r="H7422">
        <v>1.71512649708</v>
      </c>
      <c r="I7422">
        <v>1.71512649708</v>
      </c>
      <c r="K7422"/>
      <c r="N7422" t="s">
        <v>3091</v>
      </c>
      <c r="O7422" t="s">
        <v>3092</v>
      </c>
      <c r="P7422" t="s">
        <v>3093</v>
      </c>
      <c r="R7422" t="s">
        <v>3094</v>
      </c>
    </row>
    <row r="7423" spans="1:18" x14ac:dyDescent="0.25">
      <c r="A7423">
        <v>4771393853639</v>
      </c>
      <c r="B7423" t="s">
        <v>3089</v>
      </c>
      <c r="D7423" t="s">
        <v>3090</v>
      </c>
      <c r="F7423">
        <v>1</v>
      </c>
      <c r="G7423">
        <v>0</v>
      </c>
      <c r="H7423">
        <v>3.4668237846399999</v>
      </c>
      <c r="I7423">
        <v>3.4668237846399999</v>
      </c>
      <c r="K7423"/>
      <c r="N7423" t="s">
        <v>3091</v>
      </c>
      <c r="O7423" t="s">
        <v>3092</v>
      </c>
      <c r="P7423" t="s">
        <v>3093</v>
      </c>
      <c r="R7423" t="s">
        <v>3094</v>
      </c>
    </row>
    <row r="7424" spans="1:18" x14ac:dyDescent="0.25">
      <c r="A7424">
        <v>478</v>
      </c>
      <c r="B7424" t="s">
        <v>3089</v>
      </c>
      <c r="D7424" t="s">
        <v>3090</v>
      </c>
      <c r="E7424" t="s">
        <v>3090</v>
      </c>
      <c r="F7424">
        <v>1</v>
      </c>
      <c r="G7424">
        <v>0</v>
      </c>
      <c r="H7424">
        <v>0</v>
      </c>
      <c r="I7424">
        <v>0</v>
      </c>
      <c r="K7424"/>
      <c r="N7424" t="s">
        <v>3091</v>
      </c>
      <c r="O7424" t="s">
        <v>3092</v>
      </c>
      <c r="P7424" t="s">
        <v>3095</v>
      </c>
      <c r="R7424" t="s">
        <v>3094</v>
      </c>
    </row>
    <row r="7425" spans="1:18" x14ac:dyDescent="0.25">
      <c r="A7425">
        <v>479</v>
      </c>
      <c r="B7425" t="s">
        <v>3089</v>
      </c>
      <c r="D7425" t="s">
        <v>3090</v>
      </c>
      <c r="E7425" t="s">
        <v>3090</v>
      </c>
      <c r="F7425">
        <v>1</v>
      </c>
      <c r="G7425">
        <v>0</v>
      </c>
      <c r="H7425">
        <v>0</v>
      </c>
      <c r="I7425">
        <v>0</v>
      </c>
      <c r="K7425"/>
      <c r="N7425" t="s">
        <v>3091</v>
      </c>
      <c r="O7425" t="s">
        <v>3092</v>
      </c>
      <c r="P7425" t="s">
        <v>3095</v>
      </c>
      <c r="R7425" t="s">
        <v>3094</v>
      </c>
    </row>
    <row r="7426" spans="1:18" x14ac:dyDescent="0.25">
      <c r="A7426">
        <v>48</v>
      </c>
      <c r="B7426" t="s">
        <v>3089</v>
      </c>
      <c r="D7426" t="s">
        <v>3090</v>
      </c>
      <c r="E7426" t="s">
        <v>3090</v>
      </c>
      <c r="F7426">
        <v>1</v>
      </c>
      <c r="G7426">
        <v>0</v>
      </c>
      <c r="H7426">
        <v>0</v>
      </c>
      <c r="I7426">
        <v>0</v>
      </c>
      <c r="K7426"/>
      <c r="N7426" t="s">
        <v>3091</v>
      </c>
      <c r="O7426" t="s">
        <v>3092</v>
      </c>
      <c r="P7426" t="s">
        <v>3095</v>
      </c>
      <c r="R7426" t="s">
        <v>3094</v>
      </c>
    </row>
    <row r="7427" spans="1:18" x14ac:dyDescent="0.25">
      <c r="A7427">
        <v>480</v>
      </c>
      <c r="B7427" t="s">
        <v>3089</v>
      </c>
      <c r="D7427" t="s">
        <v>3090</v>
      </c>
      <c r="E7427" t="s">
        <v>3090</v>
      </c>
      <c r="F7427">
        <v>1</v>
      </c>
      <c r="G7427">
        <v>0</v>
      </c>
      <c r="H7427">
        <v>0</v>
      </c>
      <c r="I7427">
        <v>0</v>
      </c>
      <c r="K7427"/>
      <c r="N7427" t="s">
        <v>3091</v>
      </c>
      <c r="O7427" t="s">
        <v>3092</v>
      </c>
      <c r="P7427" t="s">
        <v>3095</v>
      </c>
      <c r="R7427" t="s">
        <v>3094</v>
      </c>
    </row>
    <row r="7428" spans="1:18" x14ac:dyDescent="0.25">
      <c r="A7428">
        <v>481</v>
      </c>
      <c r="B7428" t="s">
        <v>3089</v>
      </c>
      <c r="D7428" t="s">
        <v>3090</v>
      </c>
      <c r="E7428" t="s">
        <v>3090</v>
      </c>
      <c r="F7428">
        <v>1</v>
      </c>
      <c r="G7428">
        <v>0</v>
      </c>
      <c r="H7428">
        <v>0</v>
      </c>
      <c r="I7428">
        <v>0</v>
      </c>
      <c r="K7428"/>
      <c r="N7428" t="s">
        <v>3091</v>
      </c>
      <c r="O7428" t="s">
        <v>3092</v>
      </c>
      <c r="P7428" t="s">
        <v>3095</v>
      </c>
      <c r="R7428" t="s">
        <v>3094</v>
      </c>
    </row>
    <row r="7429" spans="1:18" x14ac:dyDescent="0.25">
      <c r="A7429">
        <v>482</v>
      </c>
      <c r="B7429" t="s">
        <v>3089</v>
      </c>
      <c r="D7429" t="s">
        <v>3090</v>
      </c>
      <c r="E7429" t="s">
        <v>3090</v>
      </c>
      <c r="F7429">
        <v>1</v>
      </c>
      <c r="G7429">
        <v>0</v>
      </c>
      <c r="H7429">
        <v>0</v>
      </c>
      <c r="I7429">
        <v>0</v>
      </c>
      <c r="K7429"/>
      <c r="N7429" t="s">
        <v>3091</v>
      </c>
      <c r="O7429" t="s">
        <v>3092</v>
      </c>
      <c r="P7429" t="s">
        <v>3095</v>
      </c>
      <c r="R7429" t="s">
        <v>3094</v>
      </c>
    </row>
    <row r="7430" spans="1:18" x14ac:dyDescent="0.25">
      <c r="A7430">
        <v>483</v>
      </c>
      <c r="B7430" t="s">
        <v>3089</v>
      </c>
      <c r="D7430" t="s">
        <v>3090</v>
      </c>
      <c r="E7430" t="s">
        <v>3090</v>
      </c>
      <c r="F7430">
        <v>1</v>
      </c>
      <c r="G7430">
        <v>0</v>
      </c>
      <c r="H7430">
        <v>0</v>
      </c>
      <c r="I7430">
        <v>0</v>
      </c>
      <c r="K7430"/>
      <c r="N7430" t="s">
        <v>3091</v>
      </c>
      <c r="O7430" t="s">
        <v>3092</v>
      </c>
      <c r="P7430" t="s">
        <v>3095</v>
      </c>
      <c r="R7430" t="s">
        <v>3094</v>
      </c>
    </row>
    <row r="7431" spans="1:18" x14ac:dyDescent="0.25">
      <c r="A7431">
        <v>484</v>
      </c>
      <c r="B7431" t="s">
        <v>3089</v>
      </c>
      <c r="D7431" t="s">
        <v>3090</v>
      </c>
      <c r="E7431" t="s">
        <v>3090</v>
      </c>
      <c r="F7431">
        <v>1</v>
      </c>
      <c r="G7431">
        <v>0</v>
      </c>
      <c r="H7431">
        <v>0</v>
      </c>
      <c r="I7431">
        <v>0</v>
      </c>
      <c r="K7431"/>
      <c r="N7431" t="s">
        <v>3091</v>
      </c>
      <c r="O7431" t="s">
        <v>3092</v>
      </c>
      <c r="P7431" t="s">
        <v>3095</v>
      </c>
      <c r="R7431" t="s">
        <v>3094</v>
      </c>
    </row>
    <row r="7432" spans="1:18" x14ac:dyDescent="0.25">
      <c r="A7432">
        <v>485</v>
      </c>
      <c r="B7432" t="s">
        <v>3089</v>
      </c>
      <c r="D7432" t="s">
        <v>3090</v>
      </c>
      <c r="E7432" t="s">
        <v>3090</v>
      </c>
      <c r="F7432">
        <v>1</v>
      </c>
      <c r="G7432">
        <v>0</v>
      </c>
      <c r="H7432">
        <v>0</v>
      </c>
      <c r="I7432">
        <v>0</v>
      </c>
      <c r="K7432"/>
      <c r="N7432" t="s">
        <v>3091</v>
      </c>
      <c r="O7432" t="s">
        <v>3092</v>
      </c>
      <c r="P7432" t="s">
        <v>3095</v>
      </c>
      <c r="R7432" t="s">
        <v>3094</v>
      </c>
    </row>
    <row r="7433" spans="1:18" x14ac:dyDescent="0.25">
      <c r="A7433">
        <v>486</v>
      </c>
      <c r="B7433" t="s">
        <v>3089</v>
      </c>
      <c r="D7433" t="s">
        <v>3090</v>
      </c>
      <c r="E7433" t="s">
        <v>3090</v>
      </c>
      <c r="F7433">
        <v>1</v>
      </c>
      <c r="G7433">
        <v>0</v>
      </c>
      <c r="H7433">
        <v>0</v>
      </c>
      <c r="I7433">
        <v>0</v>
      </c>
      <c r="K7433"/>
      <c r="N7433" t="s">
        <v>3091</v>
      </c>
      <c r="O7433" t="s">
        <v>3092</v>
      </c>
      <c r="P7433" t="s">
        <v>3095</v>
      </c>
      <c r="R7433" t="s">
        <v>3094</v>
      </c>
    </row>
    <row r="7434" spans="1:18" x14ac:dyDescent="0.25">
      <c r="A7434">
        <v>487</v>
      </c>
      <c r="B7434" t="s">
        <v>3089</v>
      </c>
      <c r="D7434" t="s">
        <v>3090</v>
      </c>
      <c r="E7434" t="s">
        <v>3090</v>
      </c>
      <c r="F7434">
        <v>1</v>
      </c>
      <c r="G7434">
        <v>0</v>
      </c>
      <c r="H7434">
        <v>0</v>
      </c>
      <c r="I7434">
        <v>0</v>
      </c>
      <c r="K7434"/>
      <c r="N7434" t="s">
        <v>3091</v>
      </c>
      <c r="O7434" t="s">
        <v>3092</v>
      </c>
      <c r="P7434" t="s">
        <v>3095</v>
      </c>
      <c r="R7434" t="s">
        <v>3094</v>
      </c>
    </row>
    <row r="7435" spans="1:18" x14ac:dyDescent="0.25">
      <c r="A7435">
        <v>488</v>
      </c>
      <c r="B7435" t="s">
        <v>3089</v>
      </c>
      <c r="D7435" t="s">
        <v>3090</v>
      </c>
      <c r="E7435" t="s">
        <v>3090</v>
      </c>
      <c r="F7435">
        <v>1</v>
      </c>
      <c r="G7435">
        <v>0</v>
      </c>
      <c r="H7435">
        <v>0</v>
      </c>
      <c r="I7435">
        <v>0</v>
      </c>
      <c r="K7435"/>
      <c r="N7435" t="s">
        <v>3091</v>
      </c>
      <c r="O7435" t="s">
        <v>3092</v>
      </c>
      <c r="P7435" t="s">
        <v>3095</v>
      </c>
      <c r="R7435" t="s">
        <v>3094</v>
      </c>
    </row>
    <row r="7436" spans="1:18" x14ac:dyDescent="0.25">
      <c r="A7436">
        <v>489</v>
      </c>
      <c r="B7436" t="s">
        <v>3089</v>
      </c>
      <c r="D7436" t="s">
        <v>3090</v>
      </c>
      <c r="E7436" t="s">
        <v>3090</v>
      </c>
      <c r="F7436">
        <v>1</v>
      </c>
      <c r="G7436">
        <v>0</v>
      </c>
      <c r="H7436">
        <v>0</v>
      </c>
      <c r="I7436">
        <v>0</v>
      </c>
      <c r="K7436"/>
      <c r="N7436" t="s">
        <v>3091</v>
      </c>
      <c r="O7436" t="s">
        <v>3092</v>
      </c>
      <c r="P7436" t="s">
        <v>3095</v>
      </c>
      <c r="R7436" t="s">
        <v>3094</v>
      </c>
    </row>
    <row r="7437" spans="1:18" x14ac:dyDescent="0.25">
      <c r="A7437">
        <v>49</v>
      </c>
      <c r="B7437" t="s">
        <v>3089</v>
      </c>
      <c r="D7437" t="s">
        <v>3090</v>
      </c>
      <c r="E7437" t="s">
        <v>3090</v>
      </c>
      <c r="F7437">
        <v>1</v>
      </c>
      <c r="G7437">
        <v>0</v>
      </c>
      <c r="H7437">
        <v>0</v>
      </c>
      <c r="I7437">
        <v>0</v>
      </c>
      <c r="K7437"/>
      <c r="N7437" t="s">
        <v>3091</v>
      </c>
      <c r="O7437" t="s">
        <v>3092</v>
      </c>
      <c r="P7437" t="s">
        <v>3095</v>
      </c>
      <c r="R7437" t="s">
        <v>3094</v>
      </c>
    </row>
    <row r="7438" spans="1:18" x14ac:dyDescent="0.25">
      <c r="A7438">
        <v>490</v>
      </c>
      <c r="B7438" t="s">
        <v>3089</v>
      </c>
      <c r="D7438" t="s">
        <v>3090</v>
      </c>
      <c r="E7438" t="s">
        <v>3090</v>
      </c>
      <c r="F7438">
        <v>1</v>
      </c>
      <c r="G7438">
        <v>0</v>
      </c>
      <c r="H7438">
        <v>0</v>
      </c>
      <c r="I7438">
        <v>0</v>
      </c>
      <c r="K7438"/>
      <c r="N7438" t="s">
        <v>3091</v>
      </c>
      <c r="O7438" t="s">
        <v>3092</v>
      </c>
      <c r="P7438" t="s">
        <v>3095</v>
      </c>
      <c r="R7438" t="s">
        <v>3094</v>
      </c>
    </row>
    <row r="7439" spans="1:18" x14ac:dyDescent="0.25">
      <c r="A7439">
        <v>491</v>
      </c>
      <c r="B7439" t="s">
        <v>3089</v>
      </c>
      <c r="D7439" t="s">
        <v>3090</v>
      </c>
      <c r="E7439" t="s">
        <v>3090</v>
      </c>
      <c r="F7439">
        <v>1</v>
      </c>
      <c r="G7439">
        <v>0</v>
      </c>
      <c r="H7439">
        <v>0</v>
      </c>
      <c r="I7439">
        <v>0</v>
      </c>
      <c r="K7439"/>
      <c r="N7439" t="s">
        <v>3091</v>
      </c>
      <c r="O7439" t="s">
        <v>3092</v>
      </c>
      <c r="P7439" t="s">
        <v>3095</v>
      </c>
      <c r="R7439" t="s">
        <v>3094</v>
      </c>
    </row>
    <row r="7440" spans="1:18" x14ac:dyDescent="0.25">
      <c r="A7440">
        <v>492</v>
      </c>
      <c r="B7440" t="s">
        <v>3089</v>
      </c>
      <c r="D7440" t="s">
        <v>3090</v>
      </c>
      <c r="F7440">
        <v>1</v>
      </c>
      <c r="G7440">
        <v>0</v>
      </c>
      <c r="H7440">
        <v>0</v>
      </c>
      <c r="I7440">
        <v>0</v>
      </c>
      <c r="K7440"/>
      <c r="N7440" t="s">
        <v>3091</v>
      </c>
      <c r="O7440" t="s">
        <v>3092</v>
      </c>
      <c r="P7440" t="s">
        <v>3093</v>
      </c>
      <c r="R7440" t="s">
        <v>3094</v>
      </c>
    </row>
    <row r="7441" spans="1:18" x14ac:dyDescent="0.25">
      <c r="A7441">
        <v>493</v>
      </c>
      <c r="B7441" t="s">
        <v>3089</v>
      </c>
      <c r="D7441" t="s">
        <v>3090</v>
      </c>
      <c r="E7441" t="s">
        <v>3090</v>
      </c>
      <c r="F7441">
        <v>1</v>
      </c>
      <c r="G7441">
        <v>0</v>
      </c>
      <c r="H7441">
        <v>0</v>
      </c>
      <c r="I7441">
        <v>0</v>
      </c>
      <c r="K7441"/>
      <c r="N7441" t="s">
        <v>3091</v>
      </c>
      <c r="O7441" t="s">
        <v>3092</v>
      </c>
      <c r="P7441" t="s">
        <v>3095</v>
      </c>
      <c r="R7441" t="s">
        <v>3094</v>
      </c>
    </row>
    <row r="7442" spans="1:18" x14ac:dyDescent="0.25">
      <c r="A7442">
        <v>494</v>
      </c>
      <c r="B7442" t="s">
        <v>3089</v>
      </c>
      <c r="D7442" t="s">
        <v>3090</v>
      </c>
      <c r="E7442" t="s">
        <v>3090</v>
      </c>
      <c r="F7442">
        <v>1</v>
      </c>
      <c r="G7442">
        <v>0</v>
      </c>
      <c r="H7442">
        <v>0</v>
      </c>
      <c r="I7442">
        <v>0</v>
      </c>
      <c r="K7442"/>
      <c r="N7442" t="s">
        <v>3091</v>
      </c>
      <c r="O7442" t="s">
        <v>3092</v>
      </c>
      <c r="P7442" t="s">
        <v>3095</v>
      </c>
      <c r="R7442" t="s">
        <v>3094</v>
      </c>
    </row>
    <row r="7443" spans="1:18" x14ac:dyDescent="0.25">
      <c r="A7443">
        <v>495</v>
      </c>
      <c r="B7443" t="s">
        <v>3089</v>
      </c>
      <c r="D7443" t="s">
        <v>3090</v>
      </c>
      <c r="E7443" t="s">
        <v>3090</v>
      </c>
      <c r="F7443">
        <v>1</v>
      </c>
      <c r="G7443">
        <v>0</v>
      </c>
      <c r="H7443">
        <v>0</v>
      </c>
      <c r="I7443">
        <v>0</v>
      </c>
      <c r="K7443"/>
      <c r="N7443" t="s">
        <v>3091</v>
      </c>
      <c r="O7443" t="s">
        <v>3092</v>
      </c>
      <c r="P7443" t="s">
        <v>3095</v>
      </c>
      <c r="R7443" t="s">
        <v>3094</v>
      </c>
    </row>
    <row r="7444" spans="1:18" x14ac:dyDescent="0.25">
      <c r="A7444">
        <v>496</v>
      </c>
      <c r="B7444" t="s">
        <v>3089</v>
      </c>
      <c r="D7444" t="s">
        <v>3090</v>
      </c>
      <c r="E7444" t="s">
        <v>3090</v>
      </c>
      <c r="F7444">
        <v>1</v>
      </c>
      <c r="G7444">
        <v>0</v>
      </c>
      <c r="H7444">
        <v>0</v>
      </c>
      <c r="I7444">
        <v>0</v>
      </c>
      <c r="K7444"/>
      <c r="N7444" t="s">
        <v>3091</v>
      </c>
      <c r="O7444" t="s">
        <v>3092</v>
      </c>
      <c r="P7444" t="s">
        <v>3095</v>
      </c>
      <c r="R7444" t="s">
        <v>3094</v>
      </c>
    </row>
    <row r="7445" spans="1:18" x14ac:dyDescent="0.25">
      <c r="A7445">
        <v>497</v>
      </c>
      <c r="B7445" t="s">
        <v>3089</v>
      </c>
      <c r="D7445" t="s">
        <v>3090</v>
      </c>
      <c r="F7445">
        <v>1</v>
      </c>
      <c r="G7445">
        <v>0</v>
      </c>
      <c r="H7445">
        <v>0</v>
      </c>
      <c r="I7445">
        <v>0</v>
      </c>
      <c r="K7445"/>
      <c r="N7445" t="s">
        <v>3091</v>
      </c>
      <c r="O7445" t="s">
        <v>3092</v>
      </c>
      <c r="P7445" t="s">
        <v>3093</v>
      </c>
      <c r="R7445" t="s">
        <v>3094</v>
      </c>
    </row>
    <row r="7446" spans="1:18" x14ac:dyDescent="0.25">
      <c r="A7446">
        <v>498</v>
      </c>
      <c r="B7446" t="s">
        <v>3089</v>
      </c>
      <c r="D7446" t="s">
        <v>3090</v>
      </c>
      <c r="E7446" t="s">
        <v>3090</v>
      </c>
      <c r="F7446">
        <v>1</v>
      </c>
      <c r="G7446">
        <v>0</v>
      </c>
      <c r="H7446">
        <v>0</v>
      </c>
      <c r="I7446">
        <v>0</v>
      </c>
      <c r="K7446"/>
      <c r="N7446" t="s">
        <v>3091</v>
      </c>
      <c r="O7446" t="s">
        <v>3092</v>
      </c>
      <c r="P7446" t="s">
        <v>3095</v>
      </c>
      <c r="R7446" t="s">
        <v>3094</v>
      </c>
    </row>
    <row r="7447" spans="1:18" x14ac:dyDescent="0.25">
      <c r="A7447">
        <v>499</v>
      </c>
      <c r="B7447" t="s">
        <v>3089</v>
      </c>
      <c r="D7447" t="s">
        <v>3090</v>
      </c>
      <c r="E7447" t="s">
        <v>3090</v>
      </c>
      <c r="F7447">
        <v>1</v>
      </c>
      <c r="G7447">
        <v>0</v>
      </c>
      <c r="H7447">
        <v>0</v>
      </c>
      <c r="I7447">
        <v>0</v>
      </c>
      <c r="K7447"/>
      <c r="N7447" t="s">
        <v>3091</v>
      </c>
      <c r="O7447" t="s">
        <v>3092</v>
      </c>
      <c r="P7447" t="s">
        <v>3095</v>
      </c>
      <c r="R7447" t="s">
        <v>3094</v>
      </c>
    </row>
    <row r="7448" spans="1:18" x14ac:dyDescent="0.25">
      <c r="A7448">
        <v>50</v>
      </c>
      <c r="B7448" t="s">
        <v>3089</v>
      </c>
      <c r="D7448" t="s">
        <v>3090</v>
      </c>
      <c r="E7448" t="s">
        <v>3090</v>
      </c>
      <c r="F7448">
        <v>1</v>
      </c>
      <c r="G7448">
        <v>0</v>
      </c>
      <c r="H7448">
        <v>0</v>
      </c>
      <c r="I7448">
        <v>0</v>
      </c>
      <c r="K7448"/>
      <c r="N7448" t="s">
        <v>3091</v>
      </c>
      <c r="O7448" t="s">
        <v>3092</v>
      </c>
      <c r="P7448" t="s">
        <v>3095</v>
      </c>
      <c r="R7448" t="s">
        <v>3094</v>
      </c>
    </row>
    <row r="7449" spans="1:18" x14ac:dyDescent="0.25">
      <c r="A7449">
        <v>500</v>
      </c>
      <c r="B7449" t="s">
        <v>3089</v>
      </c>
      <c r="D7449" t="s">
        <v>3090</v>
      </c>
      <c r="E7449" t="s">
        <v>3090</v>
      </c>
      <c r="F7449">
        <v>1</v>
      </c>
      <c r="G7449">
        <v>0</v>
      </c>
      <c r="H7449">
        <v>0</v>
      </c>
      <c r="I7449">
        <v>0</v>
      </c>
      <c r="K7449"/>
      <c r="N7449" t="s">
        <v>3091</v>
      </c>
      <c r="O7449" t="s">
        <v>3092</v>
      </c>
      <c r="P7449" t="s">
        <v>3095</v>
      </c>
      <c r="R7449" t="s">
        <v>3094</v>
      </c>
    </row>
    <row r="7450" spans="1:18" x14ac:dyDescent="0.25">
      <c r="A7450">
        <v>501</v>
      </c>
      <c r="B7450" t="s">
        <v>3089</v>
      </c>
      <c r="D7450" t="s">
        <v>3090</v>
      </c>
      <c r="E7450" t="s">
        <v>3090</v>
      </c>
      <c r="F7450">
        <v>1</v>
      </c>
      <c r="G7450">
        <v>0</v>
      </c>
      <c r="H7450">
        <v>0</v>
      </c>
      <c r="I7450">
        <v>0</v>
      </c>
      <c r="K7450"/>
      <c r="N7450" t="s">
        <v>3091</v>
      </c>
      <c r="O7450" t="s">
        <v>3092</v>
      </c>
      <c r="P7450" t="s">
        <v>3095</v>
      </c>
      <c r="R7450" t="s">
        <v>3094</v>
      </c>
    </row>
    <row r="7451" spans="1:18" x14ac:dyDescent="0.25">
      <c r="A7451">
        <v>502</v>
      </c>
      <c r="B7451" t="s">
        <v>3089</v>
      </c>
      <c r="D7451" t="s">
        <v>3090</v>
      </c>
      <c r="E7451" t="s">
        <v>3090</v>
      </c>
      <c r="F7451">
        <v>1</v>
      </c>
      <c r="G7451">
        <v>0</v>
      </c>
      <c r="H7451">
        <v>0</v>
      </c>
      <c r="I7451">
        <v>0</v>
      </c>
      <c r="K7451"/>
      <c r="N7451" t="s">
        <v>3091</v>
      </c>
      <c r="O7451" t="s">
        <v>3092</v>
      </c>
      <c r="P7451" t="s">
        <v>3095</v>
      </c>
      <c r="R7451" t="s">
        <v>3094</v>
      </c>
    </row>
    <row r="7452" spans="1:18" x14ac:dyDescent="0.25">
      <c r="A7452">
        <v>503</v>
      </c>
      <c r="B7452" t="s">
        <v>3089</v>
      </c>
      <c r="D7452" t="s">
        <v>3090</v>
      </c>
      <c r="F7452">
        <v>1</v>
      </c>
      <c r="G7452">
        <v>0</v>
      </c>
      <c r="H7452">
        <v>0</v>
      </c>
      <c r="I7452">
        <v>0</v>
      </c>
      <c r="K7452"/>
      <c r="N7452" t="s">
        <v>3091</v>
      </c>
      <c r="O7452" t="s">
        <v>3092</v>
      </c>
      <c r="P7452" t="s">
        <v>3093</v>
      </c>
      <c r="R7452" t="s">
        <v>3094</v>
      </c>
    </row>
    <row r="7453" spans="1:18" x14ac:dyDescent="0.25">
      <c r="A7453">
        <v>504</v>
      </c>
      <c r="B7453" t="s">
        <v>3089</v>
      </c>
      <c r="D7453" t="s">
        <v>3090</v>
      </c>
      <c r="E7453" t="s">
        <v>3090</v>
      </c>
      <c r="F7453">
        <v>1</v>
      </c>
      <c r="G7453">
        <v>0</v>
      </c>
      <c r="H7453">
        <v>0</v>
      </c>
      <c r="I7453">
        <v>0</v>
      </c>
      <c r="K7453"/>
      <c r="N7453" t="s">
        <v>3091</v>
      </c>
      <c r="O7453" t="s">
        <v>3092</v>
      </c>
      <c r="P7453" t="s">
        <v>3095</v>
      </c>
      <c r="R7453" t="s">
        <v>3094</v>
      </c>
    </row>
    <row r="7454" spans="1:18" x14ac:dyDescent="0.25">
      <c r="A7454">
        <v>505</v>
      </c>
      <c r="B7454" t="s">
        <v>3089</v>
      </c>
      <c r="D7454" t="s">
        <v>3090</v>
      </c>
      <c r="E7454" t="s">
        <v>3090</v>
      </c>
      <c r="F7454">
        <v>1</v>
      </c>
      <c r="G7454">
        <v>0</v>
      </c>
      <c r="H7454">
        <v>0</v>
      </c>
      <c r="I7454">
        <v>0</v>
      </c>
      <c r="K7454"/>
      <c r="N7454" t="s">
        <v>3091</v>
      </c>
      <c r="O7454" t="s">
        <v>3092</v>
      </c>
      <c r="P7454" t="s">
        <v>3095</v>
      </c>
      <c r="R7454" t="s">
        <v>3094</v>
      </c>
    </row>
    <row r="7455" spans="1:18" x14ac:dyDescent="0.25">
      <c r="A7455">
        <v>506</v>
      </c>
      <c r="B7455" t="s">
        <v>3089</v>
      </c>
      <c r="D7455" t="s">
        <v>3090</v>
      </c>
      <c r="E7455" t="s">
        <v>3090</v>
      </c>
      <c r="F7455">
        <v>1</v>
      </c>
      <c r="G7455">
        <v>0</v>
      </c>
      <c r="H7455">
        <v>0</v>
      </c>
      <c r="I7455">
        <v>0</v>
      </c>
      <c r="K7455"/>
      <c r="N7455" t="s">
        <v>3091</v>
      </c>
      <c r="O7455" t="s">
        <v>3092</v>
      </c>
      <c r="P7455" t="s">
        <v>3095</v>
      </c>
      <c r="R7455" t="s">
        <v>3094</v>
      </c>
    </row>
    <row r="7456" spans="1:18" x14ac:dyDescent="0.25">
      <c r="A7456">
        <v>507</v>
      </c>
      <c r="B7456" t="s">
        <v>3089</v>
      </c>
      <c r="D7456" t="s">
        <v>3090</v>
      </c>
      <c r="E7456" t="s">
        <v>3090</v>
      </c>
      <c r="F7456">
        <v>1</v>
      </c>
      <c r="G7456">
        <v>0</v>
      </c>
      <c r="H7456">
        <v>0</v>
      </c>
      <c r="I7456">
        <v>0</v>
      </c>
      <c r="K7456"/>
      <c r="N7456" t="s">
        <v>3091</v>
      </c>
      <c r="O7456" t="s">
        <v>3092</v>
      </c>
      <c r="P7456" t="s">
        <v>3095</v>
      </c>
      <c r="R7456" t="s">
        <v>3094</v>
      </c>
    </row>
    <row r="7457" spans="1:18" x14ac:dyDescent="0.25">
      <c r="A7457">
        <v>508</v>
      </c>
      <c r="B7457" t="s">
        <v>3089</v>
      </c>
      <c r="D7457" t="s">
        <v>3090</v>
      </c>
      <c r="E7457" t="s">
        <v>3090</v>
      </c>
      <c r="F7457">
        <v>1</v>
      </c>
      <c r="G7457">
        <v>0</v>
      </c>
      <c r="H7457">
        <v>0</v>
      </c>
      <c r="I7457">
        <v>0</v>
      </c>
      <c r="K7457"/>
      <c r="N7457" t="s">
        <v>3091</v>
      </c>
      <c r="O7457" t="s">
        <v>3092</v>
      </c>
      <c r="P7457" t="s">
        <v>3095</v>
      </c>
      <c r="R7457" t="s">
        <v>3094</v>
      </c>
    </row>
    <row r="7458" spans="1:18" x14ac:dyDescent="0.25">
      <c r="A7458">
        <v>509</v>
      </c>
      <c r="B7458" t="s">
        <v>3089</v>
      </c>
      <c r="D7458" t="s">
        <v>3090</v>
      </c>
      <c r="E7458" t="s">
        <v>3090</v>
      </c>
      <c r="F7458">
        <v>1</v>
      </c>
      <c r="G7458">
        <v>0</v>
      </c>
      <c r="H7458">
        <v>0</v>
      </c>
      <c r="I7458">
        <v>0</v>
      </c>
      <c r="K7458"/>
      <c r="N7458" t="s">
        <v>3091</v>
      </c>
      <c r="O7458" t="s">
        <v>3092</v>
      </c>
      <c r="P7458" t="s">
        <v>3095</v>
      </c>
      <c r="R7458" t="s">
        <v>3094</v>
      </c>
    </row>
    <row r="7459" spans="1:18" x14ac:dyDescent="0.25">
      <c r="A7459">
        <v>51</v>
      </c>
      <c r="B7459" t="s">
        <v>3089</v>
      </c>
      <c r="D7459" t="s">
        <v>3090</v>
      </c>
      <c r="E7459" t="s">
        <v>3090</v>
      </c>
      <c r="F7459">
        <v>1</v>
      </c>
      <c r="G7459">
        <v>0</v>
      </c>
      <c r="H7459">
        <v>0</v>
      </c>
      <c r="I7459">
        <v>0</v>
      </c>
      <c r="K7459"/>
      <c r="N7459" t="s">
        <v>3091</v>
      </c>
      <c r="O7459" t="s">
        <v>3092</v>
      </c>
      <c r="P7459" t="s">
        <v>3095</v>
      </c>
      <c r="R7459" t="s">
        <v>3094</v>
      </c>
    </row>
    <row r="7460" spans="1:18" x14ac:dyDescent="0.25">
      <c r="A7460">
        <v>510</v>
      </c>
      <c r="B7460" t="s">
        <v>3089</v>
      </c>
      <c r="D7460" t="s">
        <v>3090</v>
      </c>
      <c r="E7460" t="s">
        <v>3090</v>
      </c>
      <c r="F7460">
        <v>1</v>
      </c>
      <c r="G7460">
        <v>0</v>
      </c>
      <c r="H7460">
        <v>0</v>
      </c>
      <c r="I7460">
        <v>0</v>
      </c>
      <c r="K7460"/>
      <c r="N7460" t="s">
        <v>3091</v>
      </c>
      <c r="O7460" t="s">
        <v>3092</v>
      </c>
      <c r="P7460" t="s">
        <v>3095</v>
      </c>
      <c r="R7460" t="s">
        <v>3094</v>
      </c>
    </row>
    <row r="7461" spans="1:18" x14ac:dyDescent="0.25">
      <c r="A7461">
        <v>5101400000</v>
      </c>
      <c r="B7461" t="s">
        <v>3089</v>
      </c>
      <c r="D7461" t="s">
        <v>3090</v>
      </c>
      <c r="F7461">
        <v>1</v>
      </c>
      <c r="G7461">
        <v>0</v>
      </c>
      <c r="H7461">
        <v>0</v>
      </c>
      <c r="I7461">
        <v>0</v>
      </c>
      <c r="K7461"/>
      <c r="N7461" t="s">
        <v>3091</v>
      </c>
      <c r="O7461" t="s">
        <v>3092</v>
      </c>
      <c r="P7461" t="s">
        <v>3093</v>
      </c>
      <c r="R7461" t="s">
        <v>3094</v>
      </c>
    </row>
    <row r="7462" spans="1:18" x14ac:dyDescent="0.25">
      <c r="A7462">
        <v>511</v>
      </c>
      <c r="B7462" t="s">
        <v>3089</v>
      </c>
      <c r="D7462" t="s">
        <v>3090</v>
      </c>
      <c r="E7462" t="s">
        <v>3090</v>
      </c>
      <c r="F7462">
        <v>1</v>
      </c>
      <c r="G7462">
        <v>0</v>
      </c>
      <c r="H7462">
        <v>0</v>
      </c>
      <c r="I7462">
        <v>0</v>
      </c>
      <c r="K7462"/>
      <c r="N7462" t="s">
        <v>3091</v>
      </c>
      <c r="O7462" t="s">
        <v>3092</v>
      </c>
      <c r="P7462" t="s">
        <v>3095</v>
      </c>
      <c r="R7462" t="s">
        <v>3094</v>
      </c>
    </row>
    <row r="7463" spans="1:18" x14ac:dyDescent="0.25">
      <c r="A7463">
        <v>512</v>
      </c>
      <c r="B7463" t="s">
        <v>3089</v>
      </c>
      <c r="D7463" t="s">
        <v>3090</v>
      </c>
      <c r="F7463">
        <v>1</v>
      </c>
      <c r="G7463">
        <v>0</v>
      </c>
      <c r="H7463">
        <v>0</v>
      </c>
      <c r="I7463">
        <v>0</v>
      </c>
      <c r="K7463"/>
      <c r="N7463" t="s">
        <v>3091</v>
      </c>
      <c r="O7463" t="s">
        <v>3092</v>
      </c>
      <c r="P7463" t="s">
        <v>3093</v>
      </c>
      <c r="R7463" t="s">
        <v>3094</v>
      </c>
    </row>
    <row r="7464" spans="1:18" x14ac:dyDescent="0.25">
      <c r="A7464">
        <v>513</v>
      </c>
      <c r="B7464" t="s">
        <v>3089</v>
      </c>
      <c r="D7464" t="s">
        <v>3090</v>
      </c>
      <c r="F7464">
        <v>1</v>
      </c>
      <c r="G7464">
        <v>0</v>
      </c>
      <c r="H7464">
        <v>0</v>
      </c>
      <c r="I7464">
        <v>0</v>
      </c>
      <c r="K7464"/>
      <c r="N7464" t="s">
        <v>3091</v>
      </c>
      <c r="O7464" t="s">
        <v>3092</v>
      </c>
      <c r="P7464" t="s">
        <v>3093</v>
      </c>
      <c r="R7464" t="s">
        <v>3094</v>
      </c>
    </row>
    <row r="7465" spans="1:18" x14ac:dyDescent="0.25">
      <c r="A7465">
        <v>514</v>
      </c>
      <c r="B7465" t="s">
        <v>3089</v>
      </c>
      <c r="D7465" t="s">
        <v>3090</v>
      </c>
      <c r="F7465">
        <v>1</v>
      </c>
      <c r="G7465">
        <v>0</v>
      </c>
      <c r="H7465">
        <v>0</v>
      </c>
      <c r="I7465">
        <v>0</v>
      </c>
      <c r="K7465"/>
      <c r="N7465" t="s">
        <v>3091</v>
      </c>
      <c r="O7465" t="s">
        <v>3092</v>
      </c>
      <c r="P7465" t="s">
        <v>3093</v>
      </c>
      <c r="R7465" t="s">
        <v>3094</v>
      </c>
    </row>
    <row r="7466" spans="1:18" x14ac:dyDescent="0.25">
      <c r="A7466">
        <v>516</v>
      </c>
      <c r="B7466" t="s">
        <v>3089</v>
      </c>
      <c r="D7466" t="s">
        <v>3090</v>
      </c>
      <c r="E7466" t="s">
        <v>3090</v>
      </c>
      <c r="F7466">
        <v>1</v>
      </c>
      <c r="G7466">
        <v>0</v>
      </c>
      <c r="H7466">
        <v>0</v>
      </c>
      <c r="I7466">
        <v>0</v>
      </c>
      <c r="K7466"/>
      <c r="N7466" t="s">
        <v>3091</v>
      </c>
      <c r="O7466" t="s">
        <v>3092</v>
      </c>
      <c r="P7466" t="s">
        <v>3095</v>
      </c>
      <c r="R7466" t="s">
        <v>3094</v>
      </c>
    </row>
    <row r="7467" spans="1:18" x14ac:dyDescent="0.25">
      <c r="A7467">
        <v>517</v>
      </c>
      <c r="B7467" t="s">
        <v>3089</v>
      </c>
      <c r="D7467" t="s">
        <v>3090</v>
      </c>
      <c r="E7467" t="s">
        <v>3090</v>
      </c>
      <c r="F7467">
        <v>1</v>
      </c>
      <c r="G7467">
        <v>0</v>
      </c>
      <c r="H7467">
        <v>0</v>
      </c>
      <c r="I7467">
        <v>0</v>
      </c>
      <c r="K7467"/>
      <c r="N7467" t="s">
        <v>3091</v>
      </c>
      <c r="O7467" t="s">
        <v>3092</v>
      </c>
      <c r="P7467" t="s">
        <v>3095</v>
      </c>
      <c r="R7467" t="s">
        <v>3094</v>
      </c>
    </row>
    <row r="7468" spans="1:18" x14ac:dyDescent="0.25">
      <c r="A7468">
        <v>518</v>
      </c>
      <c r="B7468" t="s">
        <v>3089</v>
      </c>
      <c r="D7468" t="s">
        <v>3090</v>
      </c>
      <c r="E7468" t="s">
        <v>3090</v>
      </c>
      <c r="F7468">
        <v>1</v>
      </c>
      <c r="G7468">
        <v>0</v>
      </c>
      <c r="H7468">
        <v>0</v>
      </c>
      <c r="I7468">
        <v>0</v>
      </c>
      <c r="K7468"/>
      <c r="N7468" t="s">
        <v>3091</v>
      </c>
      <c r="O7468" t="s">
        <v>3092</v>
      </c>
      <c r="P7468" t="s">
        <v>3095</v>
      </c>
      <c r="R7468" t="s">
        <v>3094</v>
      </c>
    </row>
    <row r="7469" spans="1:18" x14ac:dyDescent="0.25">
      <c r="A7469">
        <v>519</v>
      </c>
      <c r="B7469" t="s">
        <v>3089</v>
      </c>
      <c r="D7469" t="s">
        <v>3090</v>
      </c>
      <c r="E7469" t="s">
        <v>3090</v>
      </c>
      <c r="F7469">
        <v>1</v>
      </c>
      <c r="G7469">
        <v>0</v>
      </c>
      <c r="H7469">
        <v>0</v>
      </c>
      <c r="I7469">
        <v>0</v>
      </c>
      <c r="K7469"/>
      <c r="N7469" t="s">
        <v>3091</v>
      </c>
      <c r="O7469" t="s">
        <v>3092</v>
      </c>
      <c r="P7469" t="s">
        <v>3095</v>
      </c>
      <c r="R7469" t="s">
        <v>3094</v>
      </c>
    </row>
    <row r="7470" spans="1:18" x14ac:dyDescent="0.25">
      <c r="A7470">
        <v>52</v>
      </c>
      <c r="B7470" t="s">
        <v>3089</v>
      </c>
      <c r="D7470" t="s">
        <v>3090</v>
      </c>
      <c r="E7470" t="s">
        <v>3090</v>
      </c>
      <c r="F7470">
        <v>1</v>
      </c>
      <c r="G7470">
        <v>0</v>
      </c>
      <c r="H7470">
        <v>0</v>
      </c>
      <c r="I7470">
        <v>0</v>
      </c>
      <c r="K7470"/>
      <c r="N7470" t="s">
        <v>3091</v>
      </c>
      <c r="O7470" t="s">
        <v>3092</v>
      </c>
      <c r="P7470" t="s">
        <v>3095</v>
      </c>
      <c r="R7470" t="s">
        <v>3094</v>
      </c>
    </row>
    <row r="7471" spans="1:18" x14ac:dyDescent="0.25">
      <c r="A7471">
        <v>520</v>
      </c>
      <c r="B7471" t="s">
        <v>3089</v>
      </c>
      <c r="D7471" t="s">
        <v>3090</v>
      </c>
      <c r="E7471" t="s">
        <v>3090</v>
      </c>
      <c r="F7471">
        <v>1</v>
      </c>
      <c r="G7471">
        <v>0</v>
      </c>
      <c r="H7471">
        <v>0</v>
      </c>
      <c r="I7471">
        <v>0</v>
      </c>
      <c r="K7471"/>
      <c r="N7471" t="s">
        <v>3091</v>
      </c>
      <c r="O7471" t="s">
        <v>3092</v>
      </c>
      <c r="P7471" t="s">
        <v>3095</v>
      </c>
      <c r="R7471" t="s">
        <v>3094</v>
      </c>
    </row>
    <row r="7472" spans="1:18" x14ac:dyDescent="0.25">
      <c r="A7472">
        <v>521</v>
      </c>
      <c r="B7472" t="s">
        <v>3089</v>
      </c>
      <c r="D7472" t="s">
        <v>3090</v>
      </c>
      <c r="E7472" t="s">
        <v>3090</v>
      </c>
      <c r="F7472">
        <v>1</v>
      </c>
      <c r="G7472">
        <v>0</v>
      </c>
      <c r="H7472">
        <v>0</v>
      </c>
      <c r="I7472">
        <v>0</v>
      </c>
      <c r="K7472"/>
      <c r="N7472" t="s">
        <v>3091</v>
      </c>
      <c r="O7472" t="s">
        <v>3092</v>
      </c>
      <c r="P7472" t="s">
        <v>3095</v>
      </c>
      <c r="R7472" t="s">
        <v>3094</v>
      </c>
    </row>
    <row r="7473" spans="1:18" x14ac:dyDescent="0.25">
      <c r="A7473">
        <v>522</v>
      </c>
      <c r="B7473" t="s">
        <v>3089</v>
      </c>
      <c r="D7473" t="s">
        <v>3090</v>
      </c>
      <c r="E7473" t="s">
        <v>3090</v>
      </c>
      <c r="F7473">
        <v>1</v>
      </c>
      <c r="G7473">
        <v>0</v>
      </c>
      <c r="H7473">
        <v>0</v>
      </c>
      <c r="I7473">
        <v>0</v>
      </c>
      <c r="K7473"/>
      <c r="N7473" t="s">
        <v>3091</v>
      </c>
      <c r="O7473" t="s">
        <v>3092</v>
      </c>
      <c r="P7473" t="s">
        <v>3095</v>
      </c>
      <c r="R7473" t="s">
        <v>3094</v>
      </c>
    </row>
    <row r="7474" spans="1:18" x14ac:dyDescent="0.25">
      <c r="A7474">
        <v>523</v>
      </c>
      <c r="B7474" t="s">
        <v>3089</v>
      </c>
      <c r="D7474" t="s">
        <v>3090</v>
      </c>
      <c r="E7474" t="s">
        <v>3090</v>
      </c>
      <c r="F7474">
        <v>1</v>
      </c>
      <c r="G7474">
        <v>0</v>
      </c>
      <c r="H7474">
        <v>0</v>
      </c>
      <c r="I7474">
        <v>0</v>
      </c>
      <c r="K7474"/>
      <c r="N7474" t="s">
        <v>3091</v>
      </c>
      <c r="O7474" t="s">
        <v>3092</v>
      </c>
      <c r="P7474" t="s">
        <v>3095</v>
      </c>
      <c r="R7474" t="s">
        <v>3094</v>
      </c>
    </row>
    <row r="7475" spans="1:18" x14ac:dyDescent="0.25">
      <c r="A7475">
        <v>524</v>
      </c>
      <c r="B7475" t="s">
        <v>3089</v>
      </c>
      <c r="D7475" t="s">
        <v>3090</v>
      </c>
      <c r="E7475" t="s">
        <v>3090</v>
      </c>
      <c r="F7475">
        <v>1</v>
      </c>
      <c r="G7475">
        <v>0</v>
      </c>
      <c r="H7475">
        <v>0</v>
      </c>
      <c r="I7475">
        <v>0</v>
      </c>
      <c r="K7475"/>
      <c r="N7475" t="s">
        <v>3091</v>
      </c>
      <c r="O7475" t="s">
        <v>3092</v>
      </c>
      <c r="P7475" t="s">
        <v>3095</v>
      </c>
      <c r="R7475" t="s">
        <v>3094</v>
      </c>
    </row>
    <row r="7476" spans="1:18" x14ac:dyDescent="0.25">
      <c r="A7476">
        <v>525</v>
      </c>
      <c r="B7476" t="s">
        <v>3089</v>
      </c>
      <c r="D7476" t="s">
        <v>3090</v>
      </c>
      <c r="E7476" t="s">
        <v>3090</v>
      </c>
      <c r="F7476">
        <v>1</v>
      </c>
      <c r="G7476">
        <v>0</v>
      </c>
      <c r="H7476">
        <v>0</v>
      </c>
      <c r="I7476">
        <v>0</v>
      </c>
      <c r="K7476"/>
      <c r="N7476" t="s">
        <v>3091</v>
      </c>
      <c r="O7476" t="s">
        <v>3092</v>
      </c>
      <c r="P7476" t="s">
        <v>3095</v>
      </c>
      <c r="R7476" t="s">
        <v>3094</v>
      </c>
    </row>
    <row r="7477" spans="1:18" x14ac:dyDescent="0.25">
      <c r="A7477">
        <v>526</v>
      </c>
      <c r="B7477" t="s">
        <v>3089</v>
      </c>
      <c r="D7477" t="s">
        <v>3090</v>
      </c>
      <c r="E7477" t="s">
        <v>3090</v>
      </c>
      <c r="F7477">
        <v>1</v>
      </c>
      <c r="G7477">
        <v>0</v>
      </c>
      <c r="H7477">
        <v>0</v>
      </c>
      <c r="I7477">
        <v>0</v>
      </c>
      <c r="K7477"/>
      <c r="N7477" t="s">
        <v>3091</v>
      </c>
      <c r="O7477" t="s">
        <v>3092</v>
      </c>
      <c r="P7477" t="s">
        <v>3095</v>
      </c>
      <c r="R7477" t="s">
        <v>3094</v>
      </c>
    </row>
    <row r="7478" spans="1:18" x14ac:dyDescent="0.25">
      <c r="A7478">
        <v>527</v>
      </c>
      <c r="B7478" t="s">
        <v>3089</v>
      </c>
      <c r="D7478" t="s">
        <v>3090</v>
      </c>
      <c r="E7478" t="s">
        <v>3090</v>
      </c>
      <c r="F7478">
        <v>1</v>
      </c>
      <c r="G7478">
        <v>0</v>
      </c>
      <c r="H7478">
        <v>0</v>
      </c>
      <c r="I7478">
        <v>0</v>
      </c>
      <c r="K7478"/>
      <c r="N7478" t="s">
        <v>3091</v>
      </c>
      <c r="O7478" t="s">
        <v>3092</v>
      </c>
      <c r="P7478" t="s">
        <v>3095</v>
      </c>
      <c r="R7478" t="s">
        <v>3094</v>
      </c>
    </row>
    <row r="7479" spans="1:18" x14ac:dyDescent="0.25">
      <c r="A7479">
        <v>528</v>
      </c>
      <c r="B7479" t="s">
        <v>3089</v>
      </c>
      <c r="D7479" t="s">
        <v>3090</v>
      </c>
      <c r="E7479" t="s">
        <v>3090</v>
      </c>
      <c r="F7479">
        <v>1</v>
      </c>
      <c r="G7479">
        <v>0</v>
      </c>
      <c r="H7479">
        <v>0</v>
      </c>
      <c r="I7479">
        <v>0</v>
      </c>
      <c r="K7479"/>
      <c r="N7479" t="s">
        <v>3091</v>
      </c>
      <c r="O7479" t="s">
        <v>3092</v>
      </c>
      <c r="P7479" t="s">
        <v>3095</v>
      </c>
      <c r="R7479" t="s">
        <v>3094</v>
      </c>
    </row>
    <row r="7480" spans="1:18" x14ac:dyDescent="0.25">
      <c r="A7480">
        <v>529</v>
      </c>
      <c r="B7480" t="s">
        <v>3089</v>
      </c>
      <c r="D7480" t="s">
        <v>3090</v>
      </c>
      <c r="E7480" t="s">
        <v>3090</v>
      </c>
      <c r="F7480">
        <v>1</v>
      </c>
      <c r="G7480">
        <v>0</v>
      </c>
      <c r="H7480">
        <v>0</v>
      </c>
      <c r="I7480">
        <v>0</v>
      </c>
      <c r="K7480"/>
      <c r="N7480" t="s">
        <v>3091</v>
      </c>
      <c r="O7480" t="s">
        <v>3092</v>
      </c>
      <c r="P7480" t="s">
        <v>3095</v>
      </c>
      <c r="R7480" t="s">
        <v>3094</v>
      </c>
    </row>
    <row r="7481" spans="1:18" x14ac:dyDescent="0.25">
      <c r="A7481">
        <v>53</v>
      </c>
      <c r="B7481" t="s">
        <v>3089</v>
      </c>
      <c r="D7481" t="s">
        <v>3090</v>
      </c>
      <c r="E7481" t="s">
        <v>3090</v>
      </c>
      <c r="F7481">
        <v>1</v>
      </c>
      <c r="G7481">
        <v>0</v>
      </c>
      <c r="H7481">
        <v>0</v>
      </c>
      <c r="I7481">
        <v>0</v>
      </c>
      <c r="K7481"/>
      <c r="N7481" t="s">
        <v>3091</v>
      </c>
      <c r="O7481" t="s">
        <v>3092</v>
      </c>
      <c r="P7481" t="s">
        <v>3095</v>
      </c>
      <c r="R7481" t="s">
        <v>3094</v>
      </c>
    </row>
    <row r="7482" spans="1:18" x14ac:dyDescent="0.25">
      <c r="A7482">
        <v>530</v>
      </c>
      <c r="B7482" t="s">
        <v>3089</v>
      </c>
      <c r="D7482" t="s">
        <v>3090</v>
      </c>
      <c r="E7482" t="s">
        <v>3090</v>
      </c>
      <c r="F7482">
        <v>1</v>
      </c>
      <c r="G7482">
        <v>0</v>
      </c>
      <c r="H7482">
        <v>0</v>
      </c>
      <c r="I7482">
        <v>0</v>
      </c>
      <c r="K7482"/>
      <c r="N7482" t="s">
        <v>3091</v>
      </c>
      <c r="O7482" t="s">
        <v>3092</v>
      </c>
      <c r="P7482" t="s">
        <v>3095</v>
      </c>
      <c r="R7482" t="s">
        <v>3094</v>
      </c>
    </row>
    <row r="7483" spans="1:18" x14ac:dyDescent="0.25">
      <c r="A7483">
        <v>531</v>
      </c>
      <c r="B7483" t="s">
        <v>3089</v>
      </c>
      <c r="D7483" t="s">
        <v>3090</v>
      </c>
      <c r="E7483" t="s">
        <v>3090</v>
      </c>
      <c r="F7483">
        <v>1</v>
      </c>
      <c r="G7483">
        <v>0</v>
      </c>
      <c r="H7483">
        <v>0</v>
      </c>
      <c r="I7483">
        <v>0</v>
      </c>
      <c r="K7483"/>
      <c r="N7483" t="s">
        <v>3091</v>
      </c>
      <c r="O7483" t="s">
        <v>3092</v>
      </c>
      <c r="P7483" t="s">
        <v>3095</v>
      </c>
      <c r="R7483" t="s">
        <v>3094</v>
      </c>
    </row>
    <row r="7484" spans="1:18" x14ac:dyDescent="0.25">
      <c r="A7484">
        <v>5310100000</v>
      </c>
      <c r="B7484" t="s">
        <v>3089</v>
      </c>
      <c r="D7484" t="s">
        <v>3090</v>
      </c>
      <c r="F7484">
        <v>1</v>
      </c>
      <c r="G7484">
        <v>0</v>
      </c>
      <c r="H7484">
        <v>0.62594285714285702</v>
      </c>
      <c r="I7484">
        <v>0.62594285714285702</v>
      </c>
      <c r="K7484"/>
      <c r="N7484" t="s">
        <v>3091</v>
      </c>
      <c r="O7484" t="s">
        <v>3092</v>
      </c>
      <c r="P7484" t="s">
        <v>3093</v>
      </c>
      <c r="R7484" t="s">
        <v>3094</v>
      </c>
    </row>
    <row r="7485" spans="1:18" x14ac:dyDescent="0.25">
      <c r="A7485">
        <v>5310200000</v>
      </c>
      <c r="B7485" t="s">
        <v>3089</v>
      </c>
      <c r="D7485" t="s">
        <v>3090</v>
      </c>
      <c r="F7485">
        <v>1</v>
      </c>
      <c r="G7485">
        <v>0</v>
      </c>
      <c r="H7485">
        <v>22.842649999999999</v>
      </c>
      <c r="I7485">
        <v>22.842649999999999</v>
      </c>
      <c r="K7485"/>
      <c r="N7485" t="s">
        <v>3091</v>
      </c>
      <c r="O7485" t="s">
        <v>3092</v>
      </c>
      <c r="P7485" t="s">
        <v>3093</v>
      </c>
      <c r="R7485" t="s">
        <v>3094</v>
      </c>
    </row>
    <row r="7486" spans="1:18" x14ac:dyDescent="0.25">
      <c r="A7486">
        <v>5310300000</v>
      </c>
      <c r="B7486" t="s">
        <v>3089</v>
      </c>
      <c r="D7486" t="s">
        <v>3090</v>
      </c>
      <c r="F7486">
        <v>1</v>
      </c>
      <c r="G7486">
        <v>0</v>
      </c>
      <c r="H7486">
        <v>8.6801756097560894</v>
      </c>
      <c r="I7486">
        <v>8.6801756097560894</v>
      </c>
      <c r="K7486"/>
      <c r="N7486" t="s">
        <v>3091</v>
      </c>
      <c r="O7486" t="s">
        <v>3092</v>
      </c>
      <c r="P7486" t="s">
        <v>3093</v>
      </c>
      <c r="R7486" t="s">
        <v>3094</v>
      </c>
    </row>
    <row r="7487" spans="1:18" x14ac:dyDescent="0.25">
      <c r="A7487">
        <v>5310400000</v>
      </c>
      <c r="B7487" t="s">
        <v>3089</v>
      </c>
      <c r="D7487" t="s">
        <v>3090</v>
      </c>
      <c r="F7487">
        <v>1</v>
      </c>
      <c r="G7487">
        <v>0</v>
      </c>
      <c r="H7487">
        <v>13.5594</v>
      </c>
      <c r="I7487">
        <v>13.5594</v>
      </c>
      <c r="K7487"/>
      <c r="N7487" t="s">
        <v>3091</v>
      </c>
      <c r="O7487" t="s">
        <v>3092</v>
      </c>
      <c r="P7487" t="s">
        <v>3093</v>
      </c>
      <c r="R7487" t="s">
        <v>3094</v>
      </c>
    </row>
    <row r="7488" spans="1:18" x14ac:dyDescent="0.25">
      <c r="A7488">
        <v>5310500000</v>
      </c>
      <c r="B7488" t="s">
        <v>3089</v>
      </c>
      <c r="D7488" t="s">
        <v>3090</v>
      </c>
      <c r="F7488">
        <v>1</v>
      </c>
      <c r="G7488">
        <v>0</v>
      </c>
      <c r="H7488">
        <v>7.9744000000000002</v>
      </c>
      <c r="I7488">
        <v>7.9744000000000002</v>
      </c>
      <c r="K7488"/>
      <c r="N7488" t="s">
        <v>3091</v>
      </c>
      <c r="O7488" t="s">
        <v>3092</v>
      </c>
      <c r="P7488" t="s">
        <v>3093</v>
      </c>
      <c r="R7488" t="s">
        <v>3094</v>
      </c>
    </row>
    <row r="7489" spans="1:18" x14ac:dyDescent="0.25">
      <c r="A7489">
        <v>5311000000</v>
      </c>
      <c r="B7489" t="s">
        <v>3089</v>
      </c>
      <c r="D7489" t="s">
        <v>3090</v>
      </c>
      <c r="F7489">
        <v>1</v>
      </c>
      <c r="G7489">
        <v>0</v>
      </c>
      <c r="H7489">
        <v>1.3772500000000001</v>
      </c>
      <c r="I7489">
        <v>1.3772500000000001</v>
      </c>
      <c r="K7489"/>
      <c r="N7489" t="s">
        <v>3091</v>
      </c>
      <c r="O7489" t="s">
        <v>3092</v>
      </c>
      <c r="P7489" t="s">
        <v>3093</v>
      </c>
      <c r="R7489" t="s">
        <v>3094</v>
      </c>
    </row>
    <row r="7490" spans="1:18" x14ac:dyDescent="0.25">
      <c r="A7490">
        <v>5311100000</v>
      </c>
      <c r="B7490" t="s">
        <v>3089</v>
      </c>
      <c r="D7490" t="s">
        <v>3090</v>
      </c>
      <c r="F7490">
        <v>1</v>
      </c>
      <c r="G7490">
        <v>0</v>
      </c>
      <c r="H7490">
        <v>1.9993000000000001</v>
      </c>
      <c r="I7490">
        <v>1.9993000000000001</v>
      </c>
      <c r="K7490"/>
      <c r="N7490" t="s">
        <v>3091</v>
      </c>
      <c r="O7490" t="s">
        <v>3092</v>
      </c>
      <c r="P7490" t="s">
        <v>3093</v>
      </c>
      <c r="R7490" t="s">
        <v>3094</v>
      </c>
    </row>
    <row r="7491" spans="1:18" x14ac:dyDescent="0.25">
      <c r="A7491">
        <v>5311200000</v>
      </c>
      <c r="B7491" t="s">
        <v>3089</v>
      </c>
      <c r="D7491" t="s">
        <v>3090</v>
      </c>
      <c r="F7491">
        <v>1</v>
      </c>
      <c r="G7491">
        <v>0</v>
      </c>
      <c r="H7491">
        <v>38.5</v>
      </c>
      <c r="I7491">
        <v>38.5</v>
      </c>
      <c r="K7491"/>
      <c r="N7491" t="s">
        <v>3091</v>
      </c>
      <c r="O7491" t="s">
        <v>3092</v>
      </c>
      <c r="P7491" t="s">
        <v>3093</v>
      </c>
      <c r="R7491" t="s">
        <v>3094</v>
      </c>
    </row>
    <row r="7492" spans="1:18" x14ac:dyDescent="0.25">
      <c r="A7492">
        <v>5311300000</v>
      </c>
      <c r="B7492" t="s">
        <v>3089</v>
      </c>
      <c r="D7492" t="s">
        <v>3090</v>
      </c>
      <c r="F7492">
        <v>1</v>
      </c>
      <c r="G7492">
        <v>0</v>
      </c>
      <c r="H7492">
        <v>1.2420811119999999</v>
      </c>
      <c r="I7492">
        <v>1.2420811119999999</v>
      </c>
      <c r="K7492"/>
      <c r="N7492" t="s">
        <v>3091</v>
      </c>
      <c r="O7492" t="s">
        <v>3092</v>
      </c>
      <c r="P7492" t="s">
        <v>3093</v>
      </c>
      <c r="R7492" t="s">
        <v>3094</v>
      </c>
    </row>
    <row r="7493" spans="1:18" x14ac:dyDescent="0.25">
      <c r="A7493">
        <v>5311500000</v>
      </c>
      <c r="B7493" t="s">
        <v>3089</v>
      </c>
      <c r="D7493" t="s">
        <v>3090</v>
      </c>
      <c r="F7493">
        <v>1</v>
      </c>
      <c r="G7493">
        <v>0</v>
      </c>
      <c r="H7493">
        <v>281</v>
      </c>
      <c r="I7493">
        <v>281</v>
      </c>
      <c r="K7493"/>
      <c r="N7493" t="s">
        <v>3091</v>
      </c>
      <c r="O7493" t="s">
        <v>3092</v>
      </c>
      <c r="P7493" t="s">
        <v>3093</v>
      </c>
      <c r="R7493" t="s">
        <v>3094</v>
      </c>
    </row>
    <row r="7494" spans="1:18" x14ac:dyDescent="0.25">
      <c r="A7494">
        <v>5311600000</v>
      </c>
      <c r="B7494" t="s">
        <v>3089</v>
      </c>
      <c r="D7494" t="s">
        <v>3090</v>
      </c>
      <c r="F7494">
        <v>1</v>
      </c>
      <c r="G7494">
        <v>0</v>
      </c>
      <c r="H7494">
        <v>4.8665079365079302</v>
      </c>
      <c r="I7494">
        <v>4.8665079365079302</v>
      </c>
      <c r="K7494"/>
      <c r="N7494" t="s">
        <v>3091</v>
      </c>
      <c r="O7494" t="s">
        <v>3092</v>
      </c>
      <c r="P7494" t="s">
        <v>3093</v>
      </c>
      <c r="R7494" t="s">
        <v>3094</v>
      </c>
    </row>
    <row r="7495" spans="1:18" x14ac:dyDescent="0.25">
      <c r="A7495">
        <v>5311700000</v>
      </c>
      <c r="B7495" t="s">
        <v>3089</v>
      </c>
      <c r="D7495" t="s">
        <v>3090</v>
      </c>
      <c r="F7495">
        <v>1</v>
      </c>
      <c r="G7495">
        <v>0</v>
      </c>
      <c r="H7495">
        <v>5.4607753846153804</v>
      </c>
      <c r="I7495">
        <v>5.4607753846153804</v>
      </c>
      <c r="K7495"/>
      <c r="N7495" t="s">
        <v>3091</v>
      </c>
      <c r="O7495" t="s">
        <v>3092</v>
      </c>
      <c r="P7495" t="s">
        <v>3093</v>
      </c>
      <c r="R7495" t="s">
        <v>3094</v>
      </c>
    </row>
    <row r="7496" spans="1:18" x14ac:dyDescent="0.25">
      <c r="A7496">
        <v>5313300000</v>
      </c>
      <c r="B7496" t="s">
        <v>3089</v>
      </c>
      <c r="D7496" t="s">
        <v>3090</v>
      </c>
      <c r="F7496">
        <v>1</v>
      </c>
      <c r="G7496">
        <v>0</v>
      </c>
      <c r="H7496">
        <v>0</v>
      </c>
      <c r="I7496">
        <v>0</v>
      </c>
      <c r="K7496"/>
      <c r="N7496" t="s">
        <v>3091</v>
      </c>
      <c r="O7496" t="s">
        <v>3092</v>
      </c>
      <c r="P7496" t="s">
        <v>3093</v>
      </c>
      <c r="R7496" t="s">
        <v>3094</v>
      </c>
    </row>
    <row r="7497" spans="1:18" x14ac:dyDescent="0.25">
      <c r="A7497">
        <v>532</v>
      </c>
      <c r="B7497" t="s">
        <v>3089</v>
      </c>
      <c r="D7497" t="s">
        <v>3090</v>
      </c>
      <c r="E7497" t="s">
        <v>3090</v>
      </c>
      <c r="F7497">
        <v>1</v>
      </c>
      <c r="G7497">
        <v>0</v>
      </c>
      <c r="H7497">
        <v>0</v>
      </c>
      <c r="I7497">
        <v>0</v>
      </c>
      <c r="K7497"/>
      <c r="N7497" t="s">
        <v>3091</v>
      </c>
      <c r="O7497" t="s">
        <v>3092</v>
      </c>
      <c r="P7497" t="s">
        <v>3095</v>
      </c>
      <c r="R7497" t="s">
        <v>3094</v>
      </c>
    </row>
    <row r="7498" spans="1:18" x14ac:dyDescent="0.25">
      <c r="A7498">
        <v>5320800000</v>
      </c>
      <c r="B7498" t="s">
        <v>3089</v>
      </c>
      <c r="D7498" t="s">
        <v>3090</v>
      </c>
      <c r="F7498">
        <v>1</v>
      </c>
      <c r="G7498">
        <v>0</v>
      </c>
      <c r="H7498">
        <v>1.11569494680851</v>
      </c>
      <c r="I7498">
        <v>1.11569494680851</v>
      </c>
      <c r="K7498"/>
      <c r="N7498" t="s">
        <v>3091</v>
      </c>
      <c r="O7498" t="s">
        <v>3092</v>
      </c>
      <c r="P7498" t="s">
        <v>3093</v>
      </c>
      <c r="R7498" t="s">
        <v>3094</v>
      </c>
    </row>
    <row r="7499" spans="1:18" x14ac:dyDescent="0.25">
      <c r="A7499">
        <v>5320900000</v>
      </c>
      <c r="B7499" t="s">
        <v>3089</v>
      </c>
      <c r="D7499" t="s">
        <v>3090</v>
      </c>
      <c r="F7499">
        <v>1</v>
      </c>
      <c r="G7499">
        <v>0</v>
      </c>
      <c r="H7499">
        <v>0.52800000000000002</v>
      </c>
      <c r="I7499">
        <v>0.52800000000000002</v>
      </c>
      <c r="K7499"/>
      <c r="N7499" t="s">
        <v>3091</v>
      </c>
      <c r="O7499" t="s">
        <v>3092</v>
      </c>
      <c r="P7499" t="s">
        <v>3093</v>
      </c>
      <c r="R7499" t="s">
        <v>3094</v>
      </c>
    </row>
    <row r="7500" spans="1:18" x14ac:dyDescent="0.25">
      <c r="A7500">
        <v>5321000000</v>
      </c>
      <c r="B7500" t="s">
        <v>3089</v>
      </c>
      <c r="D7500" t="s">
        <v>3090</v>
      </c>
      <c r="F7500">
        <v>1</v>
      </c>
      <c r="G7500">
        <v>0</v>
      </c>
      <c r="H7500">
        <v>0.69931874999999999</v>
      </c>
      <c r="I7500">
        <v>0.69931874999999999</v>
      </c>
      <c r="K7500"/>
      <c r="N7500" t="s">
        <v>3091</v>
      </c>
      <c r="O7500" t="s">
        <v>3092</v>
      </c>
      <c r="P7500" t="s">
        <v>3093</v>
      </c>
      <c r="R7500" t="s">
        <v>3094</v>
      </c>
    </row>
    <row r="7501" spans="1:18" x14ac:dyDescent="0.25">
      <c r="A7501">
        <v>5321100000</v>
      </c>
      <c r="B7501" t="s">
        <v>3089</v>
      </c>
      <c r="D7501" t="s">
        <v>3090</v>
      </c>
      <c r="F7501">
        <v>1</v>
      </c>
      <c r="G7501">
        <v>0</v>
      </c>
      <c r="H7501">
        <v>0.751</v>
      </c>
      <c r="I7501">
        <v>0.751</v>
      </c>
      <c r="K7501"/>
      <c r="N7501" t="s">
        <v>3091</v>
      </c>
      <c r="O7501" t="s">
        <v>3092</v>
      </c>
      <c r="P7501" t="s">
        <v>3093</v>
      </c>
      <c r="R7501" t="s">
        <v>3094</v>
      </c>
    </row>
    <row r="7502" spans="1:18" x14ac:dyDescent="0.25">
      <c r="A7502">
        <v>5321200000</v>
      </c>
      <c r="B7502" t="s">
        <v>3089</v>
      </c>
      <c r="D7502" t="s">
        <v>3090</v>
      </c>
      <c r="F7502">
        <v>1</v>
      </c>
      <c r="G7502">
        <v>0</v>
      </c>
      <c r="H7502">
        <v>0.38169999999999998</v>
      </c>
      <c r="I7502">
        <v>0.38169999999999998</v>
      </c>
      <c r="K7502"/>
      <c r="N7502" t="s">
        <v>3091</v>
      </c>
      <c r="O7502" t="s">
        <v>3092</v>
      </c>
      <c r="P7502" t="s">
        <v>3093</v>
      </c>
      <c r="R7502" t="s">
        <v>3094</v>
      </c>
    </row>
    <row r="7503" spans="1:18" x14ac:dyDescent="0.25">
      <c r="A7503">
        <v>5321500000</v>
      </c>
      <c r="B7503" t="s">
        <v>3089</v>
      </c>
      <c r="D7503" t="s">
        <v>3090</v>
      </c>
      <c r="F7503">
        <v>1</v>
      </c>
      <c r="G7503">
        <v>0</v>
      </c>
      <c r="H7503">
        <v>2.7980465306122402</v>
      </c>
      <c r="I7503">
        <v>2.7980465306122402</v>
      </c>
      <c r="K7503"/>
      <c r="N7503" t="s">
        <v>3091</v>
      </c>
      <c r="O7503" t="s">
        <v>3092</v>
      </c>
      <c r="P7503" t="s">
        <v>3093</v>
      </c>
      <c r="R7503" t="s">
        <v>3094</v>
      </c>
    </row>
    <row r="7504" spans="1:18" x14ac:dyDescent="0.25">
      <c r="A7504">
        <v>5321600000</v>
      </c>
      <c r="B7504" t="s">
        <v>3089</v>
      </c>
      <c r="D7504" t="s">
        <v>3090</v>
      </c>
      <c r="F7504">
        <v>1</v>
      </c>
      <c r="G7504">
        <v>0</v>
      </c>
      <c r="H7504">
        <v>2.2688657633242899</v>
      </c>
      <c r="I7504">
        <v>2.2688657633242899</v>
      </c>
      <c r="K7504"/>
      <c r="N7504" t="s">
        <v>3091</v>
      </c>
      <c r="O7504" t="s">
        <v>3092</v>
      </c>
      <c r="P7504" t="s">
        <v>3093</v>
      </c>
      <c r="R7504" t="s">
        <v>3094</v>
      </c>
    </row>
    <row r="7505" spans="1:18" x14ac:dyDescent="0.25">
      <c r="A7505">
        <v>5321700000</v>
      </c>
      <c r="B7505" t="s">
        <v>3089</v>
      </c>
      <c r="D7505" t="s">
        <v>3090</v>
      </c>
      <c r="F7505">
        <v>1</v>
      </c>
      <c r="G7505">
        <v>0</v>
      </c>
      <c r="H7505">
        <v>5.0871045977011402</v>
      </c>
      <c r="I7505">
        <v>5.0871045977011402</v>
      </c>
      <c r="K7505"/>
      <c r="N7505" t="s">
        <v>3091</v>
      </c>
      <c r="O7505" t="s">
        <v>3092</v>
      </c>
      <c r="P7505" t="s">
        <v>3093</v>
      </c>
      <c r="R7505" t="s">
        <v>3094</v>
      </c>
    </row>
    <row r="7506" spans="1:18" x14ac:dyDescent="0.25">
      <c r="A7506">
        <v>5321800000</v>
      </c>
      <c r="B7506" t="s">
        <v>3089</v>
      </c>
      <c r="D7506" t="s">
        <v>3090</v>
      </c>
      <c r="F7506">
        <v>1</v>
      </c>
      <c r="G7506">
        <v>0</v>
      </c>
      <c r="H7506">
        <v>7.8462964891518698</v>
      </c>
      <c r="I7506">
        <v>7.8462964891518698</v>
      </c>
      <c r="K7506"/>
      <c r="N7506" t="s">
        <v>3091</v>
      </c>
      <c r="O7506" t="s">
        <v>3092</v>
      </c>
      <c r="P7506" t="s">
        <v>3093</v>
      </c>
      <c r="R7506" t="s">
        <v>3094</v>
      </c>
    </row>
    <row r="7507" spans="1:18" x14ac:dyDescent="0.25">
      <c r="A7507">
        <v>5321900000</v>
      </c>
      <c r="B7507" t="s">
        <v>3089</v>
      </c>
      <c r="D7507" t="s">
        <v>3090</v>
      </c>
      <c r="F7507">
        <v>1</v>
      </c>
      <c r="G7507">
        <v>0</v>
      </c>
      <c r="H7507">
        <v>12.5396666666666</v>
      </c>
      <c r="I7507">
        <v>12.5396666666666</v>
      </c>
      <c r="K7507"/>
      <c r="N7507" t="s">
        <v>3091</v>
      </c>
      <c r="O7507" t="s">
        <v>3092</v>
      </c>
      <c r="P7507" t="s">
        <v>3093</v>
      </c>
      <c r="R7507" t="s">
        <v>3094</v>
      </c>
    </row>
    <row r="7508" spans="1:18" x14ac:dyDescent="0.25">
      <c r="A7508">
        <v>5322000000</v>
      </c>
      <c r="B7508" t="s">
        <v>3089</v>
      </c>
      <c r="D7508" t="s">
        <v>3090</v>
      </c>
      <c r="F7508">
        <v>1</v>
      </c>
      <c r="G7508">
        <v>0</v>
      </c>
      <c r="H7508">
        <v>7.1156100000000002</v>
      </c>
      <c r="I7508">
        <v>7.1156100000000002</v>
      </c>
      <c r="K7508"/>
      <c r="N7508" t="s">
        <v>3091</v>
      </c>
      <c r="O7508" t="s">
        <v>3092</v>
      </c>
      <c r="P7508" t="s">
        <v>3093</v>
      </c>
      <c r="R7508" t="s">
        <v>3094</v>
      </c>
    </row>
    <row r="7509" spans="1:18" x14ac:dyDescent="0.25">
      <c r="A7509">
        <v>5322100000</v>
      </c>
      <c r="B7509" t="s">
        <v>3089</v>
      </c>
      <c r="D7509" t="s">
        <v>3090</v>
      </c>
      <c r="F7509">
        <v>1</v>
      </c>
      <c r="G7509">
        <v>0</v>
      </c>
      <c r="H7509">
        <v>6.4573708571428501</v>
      </c>
      <c r="I7509">
        <v>6.4573708571428501</v>
      </c>
      <c r="K7509"/>
      <c r="N7509" t="s">
        <v>3091</v>
      </c>
      <c r="O7509" t="s">
        <v>3092</v>
      </c>
      <c r="P7509" t="s">
        <v>3093</v>
      </c>
      <c r="R7509" t="s">
        <v>3094</v>
      </c>
    </row>
    <row r="7510" spans="1:18" x14ac:dyDescent="0.25">
      <c r="A7510">
        <v>5322200000</v>
      </c>
      <c r="B7510" t="s">
        <v>3089</v>
      </c>
      <c r="D7510" t="s">
        <v>3090</v>
      </c>
      <c r="F7510">
        <v>1</v>
      </c>
      <c r="G7510">
        <v>0</v>
      </c>
      <c r="H7510">
        <v>3.8946999999999998</v>
      </c>
      <c r="I7510">
        <v>3.8946999999999998</v>
      </c>
      <c r="K7510"/>
      <c r="N7510" t="s">
        <v>3091</v>
      </c>
      <c r="O7510" t="s">
        <v>3092</v>
      </c>
      <c r="P7510" t="s">
        <v>3093</v>
      </c>
      <c r="R7510" t="s">
        <v>3094</v>
      </c>
    </row>
    <row r="7511" spans="1:18" x14ac:dyDescent="0.25">
      <c r="A7511">
        <v>5322300000</v>
      </c>
      <c r="B7511" t="s">
        <v>3089</v>
      </c>
      <c r="D7511" t="s">
        <v>3090</v>
      </c>
      <c r="F7511">
        <v>1</v>
      </c>
      <c r="G7511">
        <v>0</v>
      </c>
      <c r="H7511">
        <v>5.8123177142857099</v>
      </c>
      <c r="I7511">
        <v>5.8123177142857099</v>
      </c>
      <c r="K7511"/>
      <c r="N7511" t="s">
        <v>3091</v>
      </c>
      <c r="O7511" t="s">
        <v>3092</v>
      </c>
      <c r="P7511" t="s">
        <v>3093</v>
      </c>
      <c r="R7511" t="s">
        <v>3094</v>
      </c>
    </row>
    <row r="7512" spans="1:18" x14ac:dyDescent="0.25">
      <c r="A7512">
        <v>5322400000</v>
      </c>
      <c r="B7512" t="s">
        <v>3089</v>
      </c>
      <c r="D7512" t="s">
        <v>3090</v>
      </c>
      <c r="F7512">
        <v>1</v>
      </c>
      <c r="G7512">
        <v>0</v>
      </c>
      <c r="H7512">
        <v>5.0077999999999996</v>
      </c>
      <c r="I7512">
        <v>5.0077999999999996</v>
      </c>
      <c r="K7512"/>
      <c r="N7512" t="s">
        <v>3091</v>
      </c>
      <c r="O7512" t="s">
        <v>3092</v>
      </c>
      <c r="P7512" t="s">
        <v>3093</v>
      </c>
      <c r="R7512" t="s">
        <v>3094</v>
      </c>
    </row>
    <row r="7513" spans="1:18" x14ac:dyDescent="0.25">
      <c r="A7513">
        <v>5322500000</v>
      </c>
      <c r="B7513" t="s">
        <v>3089</v>
      </c>
      <c r="D7513" t="s">
        <v>3090</v>
      </c>
      <c r="F7513">
        <v>1</v>
      </c>
      <c r="G7513">
        <v>0</v>
      </c>
      <c r="H7513">
        <v>3.8121</v>
      </c>
      <c r="I7513">
        <v>3.8121</v>
      </c>
      <c r="K7513"/>
      <c r="N7513" t="s">
        <v>3091</v>
      </c>
      <c r="O7513" t="s">
        <v>3092</v>
      </c>
      <c r="P7513" t="s">
        <v>3093</v>
      </c>
      <c r="R7513" t="s">
        <v>3094</v>
      </c>
    </row>
    <row r="7514" spans="1:18" x14ac:dyDescent="0.25">
      <c r="A7514">
        <v>5322600000</v>
      </c>
      <c r="B7514" t="s">
        <v>3089</v>
      </c>
      <c r="D7514" t="s">
        <v>3090</v>
      </c>
      <c r="F7514">
        <v>1</v>
      </c>
      <c r="G7514">
        <v>0</v>
      </c>
      <c r="H7514">
        <v>11.124000000000001</v>
      </c>
      <c r="I7514">
        <v>11.124000000000001</v>
      </c>
      <c r="K7514"/>
      <c r="N7514" t="s">
        <v>3091</v>
      </c>
      <c r="O7514" t="s">
        <v>3092</v>
      </c>
      <c r="P7514" t="s">
        <v>3093</v>
      </c>
      <c r="R7514" t="s">
        <v>3094</v>
      </c>
    </row>
    <row r="7515" spans="1:18" x14ac:dyDescent="0.25">
      <c r="A7515">
        <v>5322700000</v>
      </c>
      <c r="B7515" t="s">
        <v>3089</v>
      </c>
      <c r="D7515" t="s">
        <v>3090</v>
      </c>
      <c r="F7515">
        <v>1</v>
      </c>
      <c r="G7515">
        <v>0</v>
      </c>
      <c r="H7515">
        <v>0.85528580310880797</v>
      </c>
      <c r="I7515">
        <v>0.85528580310880797</v>
      </c>
      <c r="K7515"/>
      <c r="N7515" t="s">
        <v>3091</v>
      </c>
      <c r="O7515" t="s">
        <v>3092</v>
      </c>
      <c r="P7515" t="s">
        <v>3093</v>
      </c>
      <c r="R7515" t="s">
        <v>3094</v>
      </c>
    </row>
    <row r="7516" spans="1:18" x14ac:dyDescent="0.25">
      <c r="A7516">
        <v>5322800000</v>
      </c>
      <c r="B7516" t="s">
        <v>3089</v>
      </c>
      <c r="D7516" t="s">
        <v>3090</v>
      </c>
      <c r="F7516">
        <v>1</v>
      </c>
      <c r="G7516">
        <v>0</v>
      </c>
      <c r="H7516">
        <v>0.13700000000000001</v>
      </c>
      <c r="I7516">
        <v>0.13700000000000001</v>
      </c>
      <c r="K7516"/>
      <c r="N7516" t="s">
        <v>3091</v>
      </c>
      <c r="O7516" t="s">
        <v>3092</v>
      </c>
      <c r="P7516" t="s">
        <v>3093</v>
      </c>
      <c r="R7516" t="s">
        <v>3094</v>
      </c>
    </row>
    <row r="7517" spans="1:18" x14ac:dyDescent="0.25">
      <c r="A7517">
        <v>5322900000</v>
      </c>
      <c r="B7517" t="s">
        <v>3089</v>
      </c>
      <c r="D7517" t="s">
        <v>3090</v>
      </c>
      <c r="F7517">
        <v>1</v>
      </c>
      <c r="G7517">
        <v>0</v>
      </c>
      <c r="H7517">
        <v>0.23880000000000001</v>
      </c>
      <c r="I7517">
        <v>0.23880000000000001</v>
      </c>
      <c r="K7517"/>
      <c r="N7517" t="s">
        <v>3091</v>
      </c>
      <c r="O7517" t="s">
        <v>3092</v>
      </c>
      <c r="P7517" t="s">
        <v>3093</v>
      </c>
      <c r="R7517" t="s">
        <v>3094</v>
      </c>
    </row>
    <row r="7518" spans="1:18" x14ac:dyDescent="0.25">
      <c r="A7518">
        <v>5323000000</v>
      </c>
      <c r="B7518" t="s">
        <v>3089</v>
      </c>
      <c r="D7518" t="s">
        <v>3090</v>
      </c>
      <c r="F7518">
        <v>1</v>
      </c>
      <c r="G7518">
        <v>0</v>
      </c>
      <c r="H7518">
        <v>0.16168078602620001</v>
      </c>
      <c r="I7518">
        <v>0.16168078602620001</v>
      </c>
      <c r="K7518"/>
      <c r="N7518" t="s">
        <v>3091</v>
      </c>
      <c r="O7518" t="s">
        <v>3092</v>
      </c>
      <c r="P7518" t="s">
        <v>3093</v>
      </c>
      <c r="R7518" t="s">
        <v>3094</v>
      </c>
    </row>
    <row r="7519" spans="1:18" x14ac:dyDescent="0.25">
      <c r="A7519">
        <v>5323100000</v>
      </c>
      <c r="B7519" t="s">
        <v>3089</v>
      </c>
      <c r="D7519" t="s">
        <v>3090</v>
      </c>
      <c r="F7519">
        <v>1</v>
      </c>
      <c r="G7519">
        <v>0</v>
      </c>
      <c r="H7519">
        <v>2.2924000000000002</v>
      </c>
      <c r="I7519">
        <v>2.2924000000000002</v>
      </c>
      <c r="K7519"/>
      <c r="N7519" t="s">
        <v>3091</v>
      </c>
      <c r="O7519" t="s">
        <v>3092</v>
      </c>
      <c r="P7519" t="s">
        <v>3093</v>
      </c>
      <c r="R7519" t="s">
        <v>3094</v>
      </c>
    </row>
    <row r="7520" spans="1:18" x14ac:dyDescent="0.25">
      <c r="A7520">
        <v>5323400000</v>
      </c>
      <c r="B7520" t="s">
        <v>3089</v>
      </c>
      <c r="D7520" t="s">
        <v>3090</v>
      </c>
      <c r="F7520">
        <v>1</v>
      </c>
      <c r="G7520">
        <v>0</v>
      </c>
      <c r="H7520">
        <v>0</v>
      </c>
      <c r="I7520">
        <v>0</v>
      </c>
      <c r="K7520"/>
      <c r="N7520" t="s">
        <v>3091</v>
      </c>
      <c r="O7520" t="s">
        <v>3092</v>
      </c>
      <c r="P7520" t="s">
        <v>3093</v>
      </c>
      <c r="R7520" t="s">
        <v>3094</v>
      </c>
    </row>
    <row r="7521" spans="1:18" x14ac:dyDescent="0.25">
      <c r="A7521">
        <v>5323500000</v>
      </c>
      <c r="B7521" t="s">
        <v>3089</v>
      </c>
      <c r="D7521" t="s">
        <v>3090</v>
      </c>
      <c r="F7521">
        <v>1</v>
      </c>
      <c r="G7521">
        <v>0</v>
      </c>
      <c r="H7521">
        <v>0</v>
      </c>
      <c r="I7521">
        <v>0</v>
      </c>
      <c r="K7521"/>
      <c r="N7521" t="s">
        <v>3091</v>
      </c>
      <c r="O7521" t="s">
        <v>3092</v>
      </c>
      <c r="P7521" t="s">
        <v>3093</v>
      </c>
      <c r="R7521" t="s">
        <v>3094</v>
      </c>
    </row>
    <row r="7522" spans="1:18" x14ac:dyDescent="0.25">
      <c r="A7522">
        <v>5323800000</v>
      </c>
      <c r="B7522" t="s">
        <v>3089</v>
      </c>
      <c r="D7522" t="s">
        <v>3090</v>
      </c>
      <c r="F7522">
        <v>1</v>
      </c>
      <c r="G7522">
        <v>0</v>
      </c>
      <c r="H7522">
        <v>0</v>
      </c>
      <c r="I7522">
        <v>0</v>
      </c>
      <c r="K7522"/>
      <c r="N7522" t="s">
        <v>3091</v>
      </c>
      <c r="O7522" t="s">
        <v>3092</v>
      </c>
      <c r="P7522" t="s">
        <v>3093</v>
      </c>
      <c r="R7522" t="s">
        <v>3094</v>
      </c>
    </row>
    <row r="7523" spans="1:18" x14ac:dyDescent="0.25">
      <c r="A7523">
        <v>5323900000</v>
      </c>
      <c r="B7523" t="s">
        <v>3089</v>
      </c>
      <c r="D7523" t="s">
        <v>3090</v>
      </c>
      <c r="F7523">
        <v>1</v>
      </c>
      <c r="G7523">
        <v>0</v>
      </c>
      <c r="H7523">
        <v>0</v>
      </c>
      <c r="I7523">
        <v>0</v>
      </c>
      <c r="K7523"/>
      <c r="N7523" t="s">
        <v>3091</v>
      </c>
      <c r="O7523" t="s">
        <v>3092</v>
      </c>
      <c r="P7523" t="s">
        <v>3093</v>
      </c>
      <c r="R7523" t="s">
        <v>3094</v>
      </c>
    </row>
    <row r="7524" spans="1:18" x14ac:dyDescent="0.25">
      <c r="A7524">
        <v>5324300000</v>
      </c>
      <c r="B7524" t="s">
        <v>3089</v>
      </c>
      <c r="D7524" t="s">
        <v>3090</v>
      </c>
      <c r="F7524">
        <v>1</v>
      </c>
      <c r="G7524">
        <v>0</v>
      </c>
      <c r="H7524">
        <v>0</v>
      </c>
      <c r="I7524">
        <v>0</v>
      </c>
      <c r="K7524"/>
      <c r="N7524" t="s">
        <v>3091</v>
      </c>
      <c r="O7524" t="s">
        <v>3092</v>
      </c>
      <c r="P7524" t="s">
        <v>3093</v>
      </c>
      <c r="R7524" t="s">
        <v>3094</v>
      </c>
    </row>
    <row r="7525" spans="1:18" x14ac:dyDescent="0.25">
      <c r="A7525">
        <v>5324500000</v>
      </c>
      <c r="B7525" t="s">
        <v>3089</v>
      </c>
      <c r="D7525" t="s">
        <v>3090</v>
      </c>
      <c r="F7525">
        <v>1</v>
      </c>
      <c r="G7525">
        <v>0</v>
      </c>
      <c r="H7525">
        <v>2.90334545454545</v>
      </c>
      <c r="I7525">
        <v>2.90334545454545</v>
      </c>
      <c r="K7525"/>
      <c r="N7525" t="s">
        <v>3091</v>
      </c>
      <c r="O7525" t="s">
        <v>3092</v>
      </c>
      <c r="P7525" t="s">
        <v>3093</v>
      </c>
      <c r="R7525" t="s">
        <v>3094</v>
      </c>
    </row>
    <row r="7526" spans="1:18" x14ac:dyDescent="0.25">
      <c r="A7526">
        <v>5324800000</v>
      </c>
      <c r="B7526" t="s">
        <v>3089</v>
      </c>
      <c r="D7526" t="s">
        <v>3090</v>
      </c>
      <c r="F7526">
        <v>1</v>
      </c>
      <c r="G7526">
        <v>0</v>
      </c>
      <c r="H7526">
        <v>23.7</v>
      </c>
      <c r="I7526">
        <v>23.7</v>
      </c>
      <c r="K7526"/>
      <c r="N7526" t="s">
        <v>3091</v>
      </c>
      <c r="O7526" t="s">
        <v>3092</v>
      </c>
      <c r="P7526" t="s">
        <v>3093</v>
      </c>
      <c r="R7526" t="s">
        <v>3094</v>
      </c>
    </row>
    <row r="7527" spans="1:18" x14ac:dyDescent="0.25">
      <c r="A7527">
        <v>5324900000</v>
      </c>
      <c r="B7527" t="s">
        <v>3089</v>
      </c>
      <c r="D7527" t="s">
        <v>3090</v>
      </c>
      <c r="F7527">
        <v>1</v>
      </c>
      <c r="G7527">
        <v>0</v>
      </c>
      <c r="H7527">
        <v>14.262786</v>
      </c>
      <c r="I7527">
        <v>14.262786</v>
      </c>
      <c r="K7527"/>
      <c r="N7527" t="s">
        <v>3091</v>
      </c>
      <c r="O7527" t="s">
        <v>3092</v>
      </c>
      <c r="P7527" t="s">
        <v>3093</v>
      </c>
      <c r="R7527" t="s">
        <v>3094</v>
      </c>
    </row>
    <row r="7528" spans="1:18" x14ac:dyDescent="0.25">
      <c r="A7528">
        <v>5325000000</v>
      </c>
      <c r="B7528" t="s">
        <v>3089</v>
      </c>
      <c r="D7528" t="s">
        <v>3090</v>
      </c>
      <c r="F7528">
        <v>1</v>
      </c>
      <c r="G7528">
        <v>0</v>
      </c>
      <c r="H7528">
        <v>6.1671180000000003</v>
      </c>
      <c r="I7528">
        <v>6.1671180000000003</v>
      </c>
      <c r="K7528"/>
      <c r="N7528" t="s">
        <v>3091</v>
      </c>
      <c r="O7528" t="s">
        <v>3092</v>
      </c>
      <c r="P7528" t="s">
        <v>3093</v>
      </c>
      <c r="R7528" t="s">
        <v>3094</v>
      </c>
    </row>
    <row r="7529" spans="1:18" x14ac:dyDescent="0.25">
      <c r="A7529">
        <v>5325400000</v>
      </c>
      <c r="B7529" t="s">
        <v>3089</v>
      </c>
      <c r="D7529" t="s">
        <v>3090</v>
      </c>
      <c r="F7529">
        <v>1</v>
      </c>
      <c r="G7529">
        <v>0</v>
      </c>
      <c r="H7529">
        <v>2.30061433566433</v>
      </c>
      <c r="I7529">
        <v>2.30061433566433</v>
      </c>
      <c r="K7529"/>
      <c r="N7529" t="s">
        <v>3091</v>
      </c>
      <c r="O7529" t="s">
        <v>3092</v>
      </c>
      <c r="P7529" t="s">
        <v>3093</v>
      </c>
      <c r="R7529" t="s">
        <v>3094</v>
      </c>
    </row>
    <row r="7530" spans="1:18" x14ac:dyDescent="0.25">
      <c r="A7530">
        <v>5325500000</v>
      </c>
      <c r="B7530" t="s">
        <v>3089</v>
      </c>
      <c r="D7530" t="s">
        <v>3090</v>
      </c>
      <c r="F7530">
        <v>1</v>
      </c>
      <c r="G7530">
        <v>0</v>
      </c>
      <c r="H7530">
        <v>2.2235964285714198</v>
      </c>
      <c r="I7530">
        <v>2.2235964285714198</v>
      </c>
      <c r="K7530"/>
      <c r="N7530" t="s">
        <v>3091</v>
      </c>
      <c r="O7530" t="s">
        <v>3092</v>
      </c>
      <c r="P7530" t="s">
        <v>3093</v>
      </c>
      <c r="R7530" t="s">
        <v>3094</v>
      </c>
    </row>
    <row r="7531" spans="1:18" x14ac:dyDescent="0.25">
      <c r="A7531">
        <v>5325600000</v>
      </c>
      <c r="B7531" t="s">
        <v>3089</v>
      </c>
      <c r="D7531" t="s">
        <v>3090</v>
      </c>
      <c r="F7531">
        <v>1</v>
      </c>
      <c r="G7531">
        <v>0</v>
      </c>
      <c r="H7531">
        <v>1.59362912987012</v>
      </c>
      <c r="I7531">
        <v>1.59362912987012</v>
      </c>
      <c r="K7531"/>
      <c r="N7531" t="s">
        <v>3091</v>
      </c>
      <c r="O7531" t="s">
        <v>3092</v>
      </c>
      <c r="P7531" t="s">
        <v>3093</v>
      </c>
      <c r="R7531" t="s">
        <v>3094</v>
      </c>
    </row>
    <row r="7532" spans="1:18" x14ac:dyDescent="0.25">
      <c r="A7532">
        <v>5325700000</v>
      </c>
      <c r="B7532" t="s">
        <v>3089</v>
      </c>
      <c r="D7532" t="s">
        <v>3090</v>
      </c>
      <c r="F7532">
        <v>1</v>
      </c>
      <c r="G7532">
        <v>0</v>
      </c>
      <c r="H7532">
        <v>1.5561936679536601</v>
      </c>
      <c r="I7532">
        <v>1.5561936679536601</v>
      </c>
      <c r="K7532"/>
      <c r="N7532" t="s">
        <v>3091</v>
      </c>
      <c r="O7532" t="s">
        <v>3092</v>
      </c>
      <c r="P7532" t="s">
        <v>3093</v>
      </c>
      <c r="R7532" t="s">
        <v>3094</v>
      </c>
    </row>
    <row r="7533" spans="1:18" x14ac:dyDescent="0.25">
      <c r="A7533">
        <v>5326100000</v>
      </c>
      <c r="B7533" t="s">
        <v>3089</v>
      </c>
      <c r="D7533" t="s">
        <v>3090</v>
      </c>
      <c r="F7533">
        <v>1</v>
      </c>
      <c r="G7533">
        <v>0</v>
      </c>
      <c r="H7533">
        <v>3.9521999999999999</v>
      </c>
      <c r="I7533">
        <v>3.9521999999999999</v>
      </c>
      <c r="K7533"/>
      <c r="N7533" t="s">
        <v>3091</v>
      </c>
      <c r="O7533" t="s">
        <v>3092</v>
      </c>
      <c r="P7533" t="s">
        <v>3093</v>
      </c>
      <c r="R7533" t="s">
        <v>3094</v>
      </c>
    </row>
    <row r="7534" spans="1:18" x14ac:dyDescent="0.25">
      <c r="A7534">
        <v>5326200000</v>
      </c>
      <c r="B7534" t="s">
        <v>3089</v>
      </c>
      <c r="D7534" t="s">
        <v>3090</v>
      </c>
      <c r="F7534">
        <v>1</v>
      </c>
      <c r="G7534">
        <v>0</v>
      </c>
      <c r="H7534">
        <v>3.5701999999999998</v>
      </c>
      <c r="I7534">
        <v>3.5701999999999998</v>
      </c>
      <c r="K7534"/>
      <c r="N7534" t="s">
        <v>3091</v>
      </c>
      <c r="O7534" t="s">
        <v>3092</v>
      </c>
      <c r="P7534" t="s">
        <v>3093</v>
      </c>
      <c r="R7534" t="s">
        <v>3094</v>
      </c>
    </row>
    <row r="7535" spans="1:18" x14ac:dyDescent="0.25">
      <c r="A7535">
        <v>5326300000</v>
      </c>
      <c r="B7535" t="s">
        <v>3089</v>
      </c>
      <c r="D7535" t="s">
        <v>3090</v>
      </c>
      <c r="F7535">
        <v>1</v>
      </c>
      <c r="G7535">
        <v>0</v>
      </c>
      <c r="H7535">
        <v>0</v>
      </c>
      <c r="I7535">
        <v>0</v>
      </c>
      <c r="K7535"/>
      <c r="N7535" t="s">
        <v>3091</v>
      </c>
      <c r="O7535" t="s">
        <v>3092</v>
      </c>
      <c r="P7535" t="s">
        <v>3093</v>
      </c>
      <c r="R7535" t="s">
        <v>3094</v>
      </c>
    </row>
    <row r="7536" spans="1:18" x14ac:dyDescent="0.25">
      <c r="A7536">
        <v>5326400000</v>
      </c>
      <c r="B7536" t="s">
        <v>3089</v>
      </c>
      <c r="D7536" t="s">
        <v>3090</v>
      </c>
      <c r="F7536">
        <v>1</v>
      </c>
      <c r="G7536">
        <v>0</v>
      </c>
      <c r="H7536">
        <v>11.518800000000001</v>
      </c>
      <c r="I7536">
        <v>11.518800000000001</v>
      </c>
      <c r="K7536"/>
      <c r="N7536" t="s">
        <v>3091</v>
      </c>
      <c r="O7536" t="s">
        <v>3092</v>
      </c>
      <c r="P7536" t="s">
        <v>3093</v>
      </c>
      <c r="R7536" t="s">
        <v>3094</v>
      </c>
    </row>
    <row r="7537" spans="1:18" x14ac:dyDescent="0.25">
      <c r="A7537">
        <v>5326500000</v>
      </c>
      <c r="B7537" t="s">
        <v>3089</v>
      </c>
      <c r="D7537" t="s">
        <v>3090</v>
      </c>
      <c r="F7537">
        <v>1</v>
      </c>
      <c r="G7537">
        <v>0</v>
      </c>
      <c r="H7537">
        <v>7.3731531066666598</v>
      </c>
      <c r="I7537">
        <v>7.3731531066666598</v>
      </c>
      <c r="K7537"/>
      <c r="N7537" t="s">
        <v>3091</v>
      </c>
      <c r="O7537" t="s">
        <v>3092</v>
      </c>
      <c r="P7537" t="s">
        <v>3093</v>
      </c>
      <c r="R7537" t="s">
        <v>3094</v>
      </c>
    </row>
    <row r="7538" spans="1:18" x14ac:dyDescent="0.25">
      <c r="A7538">
        <v>5326600000</v>
      </c>
      <c r="B7538" t="s">
        <v>3089</v>
      </c>
      <c r="D7538" t="s">
        <v>3090</v>
      </c>
      <c r="F7538">
        <v>1</v>
      </c>
      <c r="G7538">
        <v>0</v>
      </c>
      <c r="H7538">
        <v>1.0067999999999999</v>
      </c>
      <c r="I7538">
        <v>1.0067999999999999</v>
      </c>
      <c r="K7538"/>
      <c r="N7538" t="s">
        <v>3091</v>
      </c>
      <c r="O7538" t="s">
        <v>3092</v>
      </c>
      <c r="P7538" t="s">
        <v>3093</v>
      </c>
      <c r="R7538" t="s">
        <v>3094</v>
      </c>
    </row>
    <row r="7539" spans="1:18" x14ac:dyDescent="0.25">
      <c r="A7539">
        <v>5326700000</v>
      </c>
      <c r="B7539" t="s">
        <v>3089</v>
      </c>
      <c r="D7539" t="s">
        <v>3090</v>
      </c>
      <c r="F7539">
        <v>1</v>
      </c>
      <c r="G7539">
        <v>0</v>
      </c>
      <c r="H7539">
        <v>7.1293333333333297</v>
      </c>
      <c r="I7539">
        <v>7.1293333333333297</v>
      </c>
      <c r="K7539"/>
      <c r="N7539" t="s">
        <v>3091</v>
      </c>
      <c r="O7539" t="s">
        <v>3092</v>
      </c>
      <c r="P7539" t="s">
        <v>3093</v>
      </c>
      <c r="R7539" t="s">
        <v>3094</v>
      </c>
    </row>
    <row r="7540" spans="1:18" x14ac:dyDescent="0.25">
      <c r="A7540">
        <v>5326800000</v>
      </c>
      <c r="B7540" t="s">
        <v>3089</v>
      </c>
      <c r="D7540" t="s">
        <v>3090</v>
      </c>
      <c r="F7540">
        <v>1</v>
      </c>
      <c r="G7540">
        <v>0</v>
      </c>
      <c r="H7540">
        <v>1.7726999999999999</v>
      </c>
      <c r="I7540">
        <v>1.7726999999999999</v>
      </c>
      <c r="K7540"/>
      <c r="N7540" t="s">
        <v>3091</v>
      </c>
      <c r="O7540" t="s">
        <v>3092</v>
      </c>
      <c r="P7540" t="s">
        <v>3093</v>
      </c>
      <c r="R7540" t="s">
        <v>3094</v>
      </c>
    </row>
    <row r="7541" spans="1:18" x14ac:dyDescent="0.25">
      <c r="A7541">
        <v>5326900000</v>
      </c>
      <c r="B7541" t="s">
        <v>3089</v>
      </c>
      <c r="D7541" t="s">
        <v>3090</v>
      </c>
      <c r="F7541">
        <v>1</v>
      </c>
      <c r="G7541">
        <v>0</v>
      </c>
      <c r="H7541">
        <v>1.16431294964028</v>
      </c>
      <c r="I7541">
        <v>1.16431294964028</v>
      </c>
      <c r="K7541"/>
      <c r="N7541" t="s">
        <v>3091</v>
      </c>
      <c r="O7541" t="s">
        <v>3092</v>
      </c>
      <c r="P7541" t="s">
        <v>3093</v>
      </c>
      <c r="R7541" t="s">
        <v>3094</v>
      </c>
    </row>
    <row r="7542" spans="1:18" x14ac:dyDescent="0.25">
      <c r="A7542">
        <v>5327000000</v>
      </c>
      <c r="B7542" t="s">
        <v>3089</v>
      </c>
      <c r="D7542" t="s">
        <v>3090</v>
      </c>
      <c r="F7542">
        <v>1</v>
      </c>
      <c r="G7542">
        <v>0</v>
      </c>
      <c r="H7542">
        <v>0.96201428571428504</v>
      </c>
      <c r="I7542">
        <v>0.96201428571428504</v>
      </c>
      <c r="K7542"/>
      <c r="N7542" t="s">
        <v>3091</v>
      </c>
      <c r="O7542" t="s">
        <v>3092</v>
      </c>
      <c r="P7542" t="s">
        <v>3093</v>
      </c>
      <c r="R7542" t="s">
        <v>3094</v>
      </c>
    </row>
    <row r="7543" spans="1:18" x14ac:dyDescent="0.25">
      <c r="A7543">
        <v>5327100000</v>
      </c>
      <c r="B7543" t="s">
        <v>3089</v>
      </c>
      <c r="D7543" t="s">
        <v>3090</v>
      </c>
      <c r="F7543">
        <v>1</v>
      </c>
      <c r="G7543">
        <v>0</v>
      </c>
      <c r="H7543">
        <v>0</v>
      </c>
      <c r="I7543">
        <v>0</v>
      </c>
      <c r="K7543"/>
      <c r="N7543" t="s">
        <v>3091</v>
      </c>
      <c r="O7543" t="s">
        <v>3092</v>
      </c>
      <c r="P7543" t="s">
        <v>3093</v>
      </c>
      <c r="R7543" t="s">
        <v>3094</v>
      </c>
    </row>
    <row r="7544" spans="1:18" x14ac:dyDescent="0.25">
      <c r="A7544">
        <v>5327200000</v>
      </c>
      <c r="B7544" t="s">
        <v>3089</v>
      </c>
      <c r="D7544" t="s">
        <v>3090</v>
      </c>
      <c r="F7544">
        <v>1</v>
      </c>
      <c r="G7544">
        <v>0</v>
      </c>
      <c r="H7544">
        <v>1.1874</v>
      </c>
      <c r="I7544">
        <v>1.1874</v>
      </c>
      <c r="K7544"/>
      <c r="N7544" t="s">
        <v>3091</v>
      </c>
      <c r="O7544" t="s">
        <v>3092</v>
      </c>
      <c r="P7544" t="s">
        <v>3093</v>
      </c>
      <c r="R7544" t="s">
        <v>3094</v>
      </c>
    </row>
    <row r="7545" spans="1:18" x14ac:dyDescent="0.25">
      <c r="A7545">
        <v>5327300000</v>
      </c>
      <c r="B7545" t="s">
        <v>3089</v>
      </c>
      <c r="D7545" t="s">
        <v>3090</v>
      </c>
      <c r="F7545">
        <v>1</v>
      </c>
      <c r="G7545">
        <v>0</v>
      </c>
      <c r="H7545">
        <v>1.1870828828828801</v>
      </c>
      <c r="I7545">
        <v>1.1870828828828801</v>
      </c>
      <c r="K7545"/>
      <c r="N7545" t="s">
        <v>3091</v>
      </c>
      <c r="O7545" t="s">
        <v>3092</v>
      </c>
      <c r="P7545" t="s">
        <v>3093</v>
      </c>
      <c r="R7545" t="s">
        <v>3094</v>
      </c>
    </row>
    <row r="7546" spans="1:18" x14ac:dyDescent="0.25">
      <c r="A7546">
        <v>5327500000</v>
      </c>
      <c r="B7546" t="s">
        <v>3089</v>
      </c>
      <c r="D7546" t="s">
        <v>3090</v>
      </c>
      <c r="F7546">
        <v>1</v>
      </c>
      <c r="G7546">
        <v>0</v>
      </c>
      <c r="H7546">
        <v>1.496</v>
      </c>
      <c r="I7546">
        <v>1.496</v>
      </c>
      <c r="K7546"/>
      <c r="N7546" t="s">
        <v>3091</v>
      </c>
      <c r="O7546" t="s">
        <v>3092</v>
      </c>
      <c r="P7546" t="s">
        <v>3093</v>
      </c>
      <c r="R7546" t="s">
        <v>3094</v>
      </c>
    </row>
    <row r="7547" spans="1:18" x14ac:dyDescent="0.25">
      <c r="A7547">
        <v>5327600000</v>
      </c>
      <c r="B7547" t="s">
        <v>3089</v>
      </c>
      <c r="D7547" t="s">
        <v>3090</v>
      </c>
      <c r="F7547">
        <v>1</v>
      </c>
      <c r="G7547">
        <v>0</v>
      </c>
      <c r="H7547">
        <v>0.33177499999999999</v>
      </c>
      <c r="I7547">
        <v>0.33177499999999999</v>
      </c>
      <c r="K7547"/>
      <c r="N7547" t="s">
        <v>3091</v>
      </c>
      <c r="O7547" t="s">
        <v>3092</v>
      </c>
      <c r="P7547" t="s">
        <v>3093</v>
      </c>
      <c r="R7547" t="s">
        <v>3094</v>
      </c>
    </row>
    <row r="7548" spans="1:18" x14ac:dyDescent="0.25">
      <c r="A7548">
        <v>5327700000</v>
      </c>
      <c r="B7548" t="s">
        <v>3089</v>
      </c>
      <c r="D7548" t="s">
        <v>3090</v>
      </c>
      <c r="F7548">
        <v>1</v>
      </c>
      <c r="G7548">
        <v>0</v>
      </c>
      <c r="H7548">
        <v>0.18199753410619299</v>
      </c>
      <c r="I7548">
        <v>0.18199753410619299</v>
      </c>
      <c r="K7548"/>
      <c r="N7548" t="s">
        <v>3091</v>
      </c>
      <c r="O7548" t="s">
        <v>3092</v>
      </c>
      <c r="P7548" t="s">
        <v>3093</v>
      </c>
      <c r="R7548" t="s">
        <v>3094</v>
      </c>
    </row>
    <row r="7549" spans="1:18" x14ac:dyDescent="0.25">
      <c r="A7549">
        <v>5327800000</v>
      </c>
      <c r="B7549" t="s">
        <v>3089</v>
      </c>
      <c r="D7549" t="s">
        <v>3090</v>
      </c>
      <c r="F7549">
        <v>1</v>
      </c>
      <c r="G7549">
        <v>0</v>
      </c>
      <c r="H7549">
        <v>0.28388091845031099</v>
      </c>
      <c r="I7549">
        <v>0.28388091845031099</v>
      </c>
      <c r="K7549"/>
      <c r="N7549" t="s">
        <v>3091</v>
      </c>
      <c r="O7549" t="s">
        <v>3092</v>
      </c>
      <c r="P7549" t="s">
        <v>3093</v>
      </c>
      <c r="R7549" t="s">
        <v>3094</v>
      </c>
    </row>
    <row r="7550" spans="1:18" x14ac:dyDescent="0.25">
      <c r="A7550">
        <v>5328200000</v>
      </c>
      <c r="B7550" t="s">
        <v>3089</v>
      </c>
      <c r="D7550" t="s">
        <v>3090</v>
      </c>
      <c r="F7550">
        <v>1</v>
      </c>
      <c r="G7550">
        <v>0</v>
      </c>
      <c r="H7550">
        <v>0</v>
      </c>
      <c r="I7550">
        <v>0</v>
      </c>
      <c r="K7550"/>
      <c r="N7550" t="s">
        <v>3091</v>
      </c>
      <c r="O7550" t="s">
        <v>3092</v>
      </c>
      <c r="P7550" t="s">
        <v>3093</v>
      </c>
      <c r="R7550" t="s">
        <v>3094</v>
      </c>
    </row>
    <row r="7551" spans="1:18" x14ac:dyDescent="0.25">
      <c r="A7551">
        <v>5328900000</v>
      </c>
      <c r="B7551" t="s">
        <v>3089</v>
      </c>
      <c r="D7551" t="s">
        <v>3090</v>
      </c>
      <c r="F7551">
        <v>1</v>
      </c>
      <c r="G7551">
        <v>0</v>
      </c>
      <c r="H7551">
        <v>0.60672000000000004</v>
      </c>
      <c r="I7551">
        <v>0.60672000000000004</v>
      </c>
      <c r="K7551"/>
      <c r="N7551" t="s">
        <v>3091</v>
      </c>
      <c r="O7551" t="s">
        <v>3092</v>
      </c>
      <c r="P7551" t="s">
        <v>3093</v>
      </c>
      <c r="R7551" t="s">
        <v>3094</v>
      </c>
    </row>
    <row r="7552" spans="1:18" x14ac:dyDescent="0.25">
      <c r="A7552">
        <v>533</v>
      </c>
      <c r="B7552" t="s">
        <v>3089</v>
      </c>
      <c r="D7552" t="s">
        <v>3090</v>
      </c>
      <c r="E7552" t="s">
        <v>3090</v>
      </c>
      <c r="F7552">
        <v>1</v>
      </c>
      <c r="G7552">
        <v>0</v>
      </c>
      <c r="H7552">
        <v>0</v>
      </c>
      <c r="I7552">
        <v>0</v>
      </c>
      <c r="K7552"/>
      <c r="N7552" t="s">
        <v>3091</v>
      </c>
      <c r="O7552" t="s">
        <v>3092</v>
      </c>
      <c r="P7552" t="s">
        <v>3095</v>
      </c>
      <c r="R7552" t="s">
        <v>3094</v>
      </c>
    </row>
    <row r="7553" spans="1:18" x14ac:dyDescent="0.25">
      <c r="A7553">
        <v>5334200000</v>
      </c>
      <c r="B7553" t="s">
        <v>3089</v>
      </c>
      <c r="D7553" t="s">
        <v>3090</v>
      </c>
      <c r="F7553">
        <v>1</v>
      </c>
      <c r="G7553">
        <v>0</v>
      </c>
      <c r="H7553">
        <v>0</v>
      </c>
      <c r="I7553">
        <v>0</v>
      </c>
      <c r="K7553"/>
      <c r="N7553" t="s">
        <v>3091</v>
      </c>
      <c r="O7553" t="s">
        <v>3092</v>
      </c>
      <c r="P7553" t="s">
        <v>3093</v>
      </c>
      <c r="R7553" t="s">
        <v>3094</v>
      </c>
    </row>
    <row r="7554" spans="1:18" x14ac:dyDescent="0.25">
      <c r="A7554">
        <v>5334300000</v>
      </c>
      <c r="B7554" t="s">
        <v>3089</v>
      </c>
      <c r="D7554" t="s">
        <v>3090</v>
      </c>
      <c r="F7554">
        <v>1</v>
      </c>
      <c r="G7554">
        <v>0</v>
      </c>
      <c r="H7554">
        <v>0</v>
      </c>
      <c r="I7554">
        <v>0</v>
      </c>
      <c r="K7554"/>
      <c r="N7554" t="s">
        <v>3091</v>
      </c>
      <c r="O7554" t="s">
        <v>3092</v>
      </c>
      <c r="P7554" t="s">
        <v>3093</v>
      </c>
      <c r="R7554" t="s">
        <v>3094</v>
      </c>
    </row>
    <row r="7555" spans="1:18" x14ac:dyDescent="0.25">
      <c r="A7555">
        <v>5334500000</v>
      </c>
      <c r="B7555" t="s">
        <v>3089</v>
      </c>
      <c r="D7555" t="s">
        <v>3090</v>
      </c>
      <c r="F7555">
        <v>1</v>
      </c>
      <c r="G7555">
        <v>0</v>
      </c>
      <c r="H7555">
        <v>1.1200000000000001</v>
      </c>
      <c r="I7555">
        <v>1.1200000000000001</v>
      </c>
      <c r="K7555"/>
      <c r="N7555" t="s">
        <v>3091</v>
      </c>
      <c r="O7555" t="s">
        <v>3092</v>
      </c>
      <c r="P7555" t="s">
        <v>3093</v>
      </c>
      <c r="R7555" t="s">
        <v>3094</v>
      </c>
    </row>
    <row r="7556" spans="1:18" x14ac:dyDescent="0.25">
      <c r="A7556" t="s">
        <v>3574</v>
      </c>
      <c r="B7556" t="s">
        <v>3089</v>
      </c>
      <c r="D7556" t="s">
        <v>3090</v>
      </c>
      <c r="E7556" t="s">
        <v>3090</v>
      </c>
      <c r="F7556">
        <v>1</v>
      </c>
      <c r="G7556">
        <v>0</v>
      </c>
      <c r="H7556">
        <v>0</v>
      </c>
      <c r="I7556"/>
      <c r="K7556"/>
      <c r="N7556" t="s">
        <v>3091</v>
      </c>
      <c r="O7556" t="s">
        <v>3092</v>
      </c>
      <c r="P7556" t="s">
        <v>3095</v>
      </c>
      <c r="R7556" t="s">
        <v>3094</v>
      </c>
    </row>
    <row r="7557" spans="1:18" x14ac:dyDescent="0.25">
      <c r="A7557">
        <v>5334700000</v>
      </c>
      <c r="B7557" t="s">
        <v>3089</v>
      </c>
      <c r="D7557" t="s">
        <v>3090</v>
      </c>
      <c r="E7557" t="s">
        <v>3090</v>
      </c>
      <c r="F7557">
        <v>1</v>
      </c>
      <c r="G7557">
        <v>0</v>
      </c>
      <c r="H7557">
        <v>0</v>
      </c>
      <c r="I7557">
        <v>0</v>
      </c>
      <c r="K7557"/>
      <c r="N7557" t="s">
        <v>3091</v>
      </c>
      <c r="O7557" t="s">
        <v>3092</v>
      </c>
      <c r="P7557" t="s">
        <v>3093</v>
      </c>
      <c r="R7557" t="s">
        <v>3094</v>
      </c>
    </row>
    <row r="7558" spans="1:18" x14ac:dyDescent="0.25">
      <c r="A7558">
        <v>5334900000</v>
      </c>
      <c r="B7558" t="s">
        <v>3089</v>
      </c>
      <c r="D7558" t="s">
        <v>3090</v>
      </c>
      <c r="E7558" t="s">
        <v>3090</v>
      </c>
      <c r="F7558">
        <v>1</v>
      </c>
      <c r="G7558">
        <v>0</v>
      </c>
      <c r="H7558">
        <v>218.08</v>
      </c>
      <c r="I7558">
        <v>218.08</v>
      </c>
      <c r="K7558"/>
      <c r="N7558" t="s">
        <v>3091</v>
      </c>
      <c r="O7558" t="s">
        <v>3092</v>
      </c>
      <c r="P7558" t="s">
        <v>3093</v>
      </c>
      <c r="R7558" t="s">
        <v>3094</v>
      </c>
    </row>
    <row r="7559" spans="1:18" x14ac:dyDescent="0.25">
      <c r="A7559">
        <v>5335100000</v>
      </c>
      <c r="B7559" t="s">
        <v>3089</v>
      </c>
      <c r="D7559" t="s">
        <v>3090</v>
      </c>
      <c r="F7559">
        <v>1</v>
      </c>
      <c r="G7559">
        <v>0</v>
      </c>
      <c r="H7559">
        <v>7.8855000000000004</v>
      </c>
      <c r="I7559">
        <v>7.8855000000000004</v>
      </c>
      <c r="K7559"/>
      <c r="N7559" t="s">
        <v>3091</v>
      </c>
      <c r="O7559" t="s">
        <v>3092</v>
      </c>
      <c r="P7559" t="s">
        <v>3093</v>
      </c>
      <c r="R7559" t="s">
        <v>3094</v>
      </c>
    </row>
    <row r="7560" spans="1:18" x14ac:dyDescent="0.25">
      <c r="A7560">
        <v>5335200000</v>
      </c>
      <c r="B7560" t="s">
        <v>3089</v>
      </c>
      <c r="D7560" t="s">
        <v>3090</v>
      </c>
      <c r="F7560">
        <v>1</v>
      </c>
      <c r="G7560">
        <v>0</v>
      </c>
      <c r="H7560">
        <v>12.396000000000001</v>
      </c>
      <c r="I7560">
        <v>12.396000000000001</v>
      </c>
      <c r="K7560"/>
      <c r="N7560" t="s">
        <v>3091</v>
      </c>
      <c r="O7560" t="s">
        <v>3092</v>
      </c>
      <c r="P7560" t="s">
        <v>3093</v>
      </c>
      <c r="R7560" t="s">
        <v>3094</v>
      </c>
    </row>
    <row r="7561" spans="1:18" x14ac:dyDescent="0.25">
      <c r="A7561">
        <v>5335300000</v>
      </c>
      <c r="B7561" t="s">
        <v>3089</v>
      </c>
      <c r="D7561" t="s">
        <v>3090</v>
      </c>
      <c r="F7561">
        <v>1</v>
      </c>
      <c r="G7561">
        <v>0</v>
      </c>
      <c r="H7561">
        <v>0</v>
      </c>
      <c r="I7561">
        <v>0</v>
      </c>
      <c r="K7561"/>
      <c r="N7561" t="s">
        <v>3091</v>
      </c>
      <c r="O7561" t="s">
        <v>3092</v>
      </c>
      <c r="P7561" t="s">
        <v>3093</v>
      </c>
      <c r="R7561" t="s">
        <v>3094</v>
      </c>
    </row>
    <row r="7562" spans="1:18" x14ac:dyDescent="0.25">
      <c r="A7562">
        <v>5335400000</v>
      </c>
      <c r="B7562" t="s">
        <v>3089</v>
      </c>
      <c r="D7562" t="s">
        <v>3090</v>
      </c>
      <c r="F7562">
        <v>1</v>
      </c>
      <c r="G7562">
        <v>0</v>
      </c>
      <c r="H7562">
        <v>4.8912500000000003</v>
      </c>
      <c r="I7562">
        <v>4.8912500000000003</v>
      </c>
      <c r="K7562"/>
      <c r="N7562" t="s">
        <v>3091</v>
      </c>
      <c r="O7562" t="s">
        <v>3092</v>
      </c>
      <c r="P7562" t="s">
        <v>3093</v>
      </c>
      <c r="R7562" t="s">
        <v>3094</v>
      </c>
    </row>
    <row r="7563" spans="1:18" x14ac:dyDescent="0.25">
      <c r="A7563">
        <v>5335500000</v>
      </c>
      <c r="B7563" t="s">
        <v>3089</v>
      </c>
      <c r="D7563" t="s">
        <v>3090</v>
      </c>
      <c r="F7563">
        <v>1</v>
      </c>
      <c r="G7563">
        <v>0</v>
      </c>
      <c r="H7563">
        <v>0</v>
      </c>
      <c r="I7563">
        <v>0</v>
      </c>
      <c r="K7563"/>
      <c r="N7563" t="s">
        <v>3091</v>
      </c>
      <c r="O7563" t="s">
        <v>3092</v>
      </c>
      <c r="P7563" t="s">
        <v>3093</v>
      </c>
      <c r="R7563" t="s">
        <v>3094</v>
      </c>
    </row>
    <row r="7564" spans="1:18" x14ac:dyDescent="0.25">
      <c r="A7564">
        <v>5335900000</v>
      </c>
      <c r="B7564" t="s">
        <v>3089</v>
      </c>
      <c r="D7564" t="s">
        <v>3090</v>
      </c>
      <c r="F7564">
        <v>1</v>
      </c>
      <c r="G7564">
        <v>0</v>
      </c>
      <c r="H7564">
        <v>1.7454000000000001</v>
      </c>
      <c r="I7564">
        <v>1.7454000000000001</v>
      </c>
      <c r="K7564"/>
      <c r="N7564" t="s">
        <v>3091</v>
      </c>
      <c r="O7564" t="s">
        <v>3092</v>
      </c>
      <c r="P7564" t="s">
        <v>3093</v>
      </c>
      <c r="R7564" t="s">
        <v>3094</v>
      </c>
    </row>
    <row r="7565" spans="1:18" x14ac:dyDescent="0.25">
      <c r="A7565">
        <v>5336000000</v>
      </c>
      <c r="B7565" t="s">
        <v>3089</v>
      </c>
      <c r="D7565" t="s">
        <v>3090</v>
      </c>
      <c r="F7565">
        <v>1</v>
      </c>
      <c r="G7565">
        <v>0</v>
      </c>
      <c r="H7565">
        <v>1.9637688890248399</v>
      </c>
      <c r="I7565">
        <v>1.9637688890248399</v>
      </c>
      <c r="K7565"/>
      <c r="N7565" t="s">
        <v>3091</v>
      </c>
      <c r="O7565" t="s">
        <v>3092</v>
      </c>
      <c r="P7565" t="s">
        <v>3093</v>
      </c>
      <c r="R7565" t="s">
        <v>3094</v>
      </c>
    </row>
    <row r="7566" spans="1:18" x14ac:dyDescent="0.25">
      <c r="A7566">
        <v>5336100000</v>
      </c>
      <c r="B7566" t="s">
        <v>3089</v>
      </c>
      <c r="D7566" t="s">
        <v>3090</v>
      </c>
      <c r="F7566">
        <v>1</v>
      </c>
      <c r="G7566">
        <v>0</v>
      </c>
      <c r="H7566">
        <v>5.1074373211289403</v>
      </c>
      <c r="I7566">
        <v>5.1074373211289403</v>
      </c>
      <c r="K7566"/>
      <c r="N7566" t="s">
        <v>3091</v>
      </c>
      <c r="O7566" t="s">
        <v>3092</v>
      </c>
      <c r="P7566" t="s">
        <v>3093</v>
      </c>
      <c r="R7566" t="s">
        <v>3094</v>
      </c>
    </row>
    <row r="7567" spans="1:18" x14ac:dyDescent="0.25">
      <c r="A7567">
        <v>5338300000</v>
      </c>
      <c r="B7567" t="s">
        <v>3089</v>
      </c>
      <c r="D7567" t="s">
        <v>3090</v>
      </c>
      <c r="F7567">
        <v>1</v>
      </c>
      <c r="G7567">
        <v>0</v>
      </c>
      <c r="H7567">
        <v>33.380032142857097</v>
      </c>
      <c r="I7567">
        <v>33.380032142857097</v>
      </c>
      <c r="K7567"/>
      <c r="N7567" t="s">
        <v>3091</v>
      </c>
      <c r="O7567" t="s">
        <v>3092</v>
      </c>
      <c r="P7567" t="s">
        <v>3093</v>
      </c>
      <c r="R7567" t="s">
        <v>3094</v>
      </c>
    </row>
    <row r="7568" spans="1:18" x14ac:dyDescent="0.25">
      <c r="A7568">
        <v>5338400000</v>
      </c>
      <c r="B7568" t="s">
        <v>3089</v>
      </c>
      <c r="D7568" t="s">
        <v>3090</v>
      </c>
      <c r="F7568">
        <v>1</v>
      </c>
      <c r="G7568">
        <v>0</v>
      </c>
      <c r="H7568">
        <v>9.9233285714285699</v>
      </c>
      <c r="I7568">
        <v>9.9233285714285699</v>
      </c>
      <c r="K7568"/>
      <c r="N7568" t="s">
        <v>3091</v>
      </c>
      <c r="O7568" t="s">
        <v>3092</v>
      </c>
      <c r="P7568" t="s">
        <v>3093</v>
      </c>
      <c r="R7568" t="s">
        <v>3094</v>
      </c>
    </row>
    <row r="7569" spans="1:18" x14ac:dyDescent="0.25">
      <c r="A7569">
        <v>5338700000</v>
      </c>
      <c r="B7569" t="s">
        <v>3089</v>
      </c>
      <c r="D7569" t="s">
        <v>3090</v>
      </c>
      <c r="F7569">
        <v>1</v>
      </c>
      <c r="G7569">
        <v>0</v>
      </c>
      <c r="H7569">
        <v>1.6205537810574699</v>
      </c>
      <c r="I7569">
        <v>1.6205537810574699</v>
      </c>
      <c r="K7569"/>
      <c r="N7569" t="s">
        <v>3091</v>
      </c>
      <c r="O7569" t="s">
        <v>3092</v>
      </c>
      <c r="P7569" t="s">
        <v>3093</v>
      </c>
      <c r="R7569" t="s">
        <v>3094</v>
      </c>
    </row>
    <row r="7570" spans="1:18" x14ac:dyDescent="0.25">
      <c r="A7570">
        <v>5338900000</v>
      </c>
      <c r="B7570" t="s">
        <v>3089</v>
      </c>
      <c r="D7570" t="s">
        <v>3090</v>
      </c>
      <c r="F7570">
        <v>1</v>
      </c>
      <c r="G7570">
        <v>0</v>
      </c>
      <c r="H7570">
        <v>0</v>
      </c>
      <c r="I7570">
        <v>0</v>
      </c>
      <c r="K7570"/>
      <c r="N7570" t="s">
        <v>3091</v>
      </c>
      <c r="O7570" t="s">
        <v>3092</v>
      </c>
      <c r="P7570" t="s">
        <v>3093</v>
      </c>
      <c r="R7570" t="s">
        <v>3094</v>
      </c>
    </row>
    <row r="7571" spans="1:18" x14ac:dyDescent="0.25">
      <c r="A7571">
        <v>5339000000</v>
      </c>
      <c r="B7571" t="s">
        <v>3089</v>
      </c>
      <c r="D7571" t="s">
        <v>3090</v>
      </c>
      <c r="F7571">
        <v>1</v>
      </c>
      <c r="G7571">
        <v>0</v>
      </c>
      <c r="H7571">
        <v>0</v>
      </c>
      <c r="I7571">
        <v>0</v>
      </c>
      <c r="K7571"/>
      <c r="N7571" t="s">
        <v>3091</v>
      </c>
      <c r="O7571" t="s">
        <v>3092</v>
      </c>
      <c r="P7571" t="s">
        <v>3093</v>
      </c>
      <c r="R7571" t="s">
        <v>3094</v>
      </c>
    </row>
    <row r="7572" spans="1:18" x14ac:dyDescent="0.25">
      <c r="A7572">
        <v>5339200000</v>
      </c>
      <c r="B7572" t="s">
        <v>3089</v>
      </c>
      <c r="D7572" t="s">
        <v>3090</v>
      </c>
      <c r="F7572">
        <v>1</v>
      </c>
      <c r="G7572">
        <v>0</v>
      </c>
      <c r="H7572">
        <v>3.67603921568627</v>
      </c>
      <c r="I7572">
        <v>3.67603921568627</v>
      </c>
      <c r="K7572"/>
      <c r="N7572" t="s">
        <v>3091</v>
      </c>
      <c r="O7572" t="s">
        <v>3092</v>
      </c>
      <c r="P7572" t="s">
        <v>3093</v>
      </c>
      <c r="R7572" t="s">
        <v>3094</v>
      </c>
    </row>
    <row r="7573" spans="1:18" x14ac:dyDescent="0.25">
      <c r="A7573">
        <v>5339300000</v>
      </c>
      <c r="B7573" t="s">
        <v>3089</v>
      </c>
      <c r="D7573" t="s">
        <v>3090</v>
      </c>
      <c r="F7573">
        <v>1</v>
      </c>
      <c r="G7573">
        <v>0</v>
      </c>
      <c r="H7573">
        <v>3.4214000000000002</v>
      </c>
      <c r="I7573">
        <v>3.4214000000000002</v>
      </c>
      <c r="K7573"/>
      <c r="N7573" t="s">
        <v>3091</v>
      </c>
      <c r="O7573" t="s">
        <v>3092</v>
      </c>
      <c r="P7573" t="s">
        <v>3093</v>
      </c>
      <c r="R7573" t="s">
        <v>3094</v>
      </c>
    </row>
    <row r="7574" spans="1:18" x14ac:dyDescent="0.25">
      <c r="A7574">
        <v>5339400000</v>
      </c>
      <c r="B7574" t="s">
        <v>3089</v>
      </c>
      <c r="D7574" t="s">
        <v>3090</v>
      </c>
      <c r="F7574">
        <v>1</v>
      </c>
      <c r="G7574">
        <v>0</v>
      </c>
      <c r="H7574">
        <v>7.4536020000000001</v>
      </c>
      <c r="I7574">
        <v>7.4536020000000001</v>
      </c>
      <c r="K7574"/>
      <c r="N7574" t="s">
        <v>3091</v>
      </c>
      <c r="O7574" t="s">
        <v>3092</v>
      </c>
      <c r="P7574" t="s">
        <v>3093</v>
      </c>
      <c r="R7574" t="s">
        <v>3094</v>
      </c>
    </row>
    <row r="7575" spans="1:18" x14ac:dyDescent="0.25">
      <c r="A7575">
        <v>5339500000</v>
      </c>
      <c r="B7575" t="s">
        <v>3089</v>
      </c>
      <c r="D7575" t="s">
        <v>3090</v>
      </c>
      <c r="F7575">
        <v>1</v>
      </c>
      <c r="G7575">
        <v>0</v>
      </c>
      <c r="H7575">
        <v>6.1077333333333304</v>
      </c>
      <c r="I7575">
        <v>6.1077333333333304</v>
      </c>
      <c r="K7575"/>
      <c r="N7575" t="s">
        <v>3091</v>
      </c>
      <c r="O7575" t="s">
        <v>3092</v>
      </c>
      <c r="P7575" t="s">
        <v>3093</v>
      </c>
      <c r="R7575" t="s">
        <v>3094</v>
      </c>
    </row>
    <row r="7576" spans="1:18" x14ac:dyDescent="0.25">
      <c r="A7576">
        <v>5339600000</v>
      </c>
      <c r="B7576" t="s">
        <v>3089</v>
      </c>
      <c r="D7576" t="s">
        <v>3090</v>
      </c>
      <c r="F7576">
        <v>1</v>
      </c>
      <c r="G7576">
        <v>0</v>
      </c>
      <c r="H7576">
        <v>2.1845113500799198</v>
      </c>
      <c r="I7576">
        <v>2.1845113500799198</v>
      </c>
      <c r="K7576"/>
      <c r="N7576" t="s">
        <v>3091</v>
      </c>
      <c r="O7576" t="s">
        <v>3092</v>
      </c>
      <c r="P7576" t="s">
        <v>3093</v>
      </c>
      <c r="R7576" t="s">
        <v>3094</v>
      </c>
    </row>
    <row r="7577" spans="1:18" x14ac:dyDescent="0.25">
      <c r="A7577">
        <v>5339800000</v>
      </c>
      <c r="B7577" t="s">
        <v>3089</v>
      </c>
      <c r="D7577" t="s">
        <v>3090</v>
      </c>
      <c r="F7577">
        <v>1</v>
      </c>
      <c r="G7577">
        <v>0</v>
      </c>
      <c r="H7577">
        <v>38.093000000000004</v>
      </c>
      <c r="I7577">
        <v>38.093000000000004</v>
      </c>
      <c r="K7577"/>
      <c r="N7577" t="s">
        <v>3091</v>
      </c>
      <c r="O7577" t="s">
        <v>3092</v>
      </c>
      <c r="P7577" t="s">
        <v>3093</v>
      </c>
      <c r="R7577" t="s">
        <v>3094</v>
      </c>
    </row>
    <row r="7578" spans="1:18" x14ac:dyDescent="0.25">
      <c r="A7578">
        <v>5342100000</v>
      </c>
      <c r="B7578" t="s">
        <v>3089</v>
      </c>
      <c r="D7578" t="s">
        <v>3090</v>
      </c>
      <c r="F7578">
        <v>1</v>
      </c>
      <c r="G7578">
        <v>0</v>
      </c>
      <c r="H7578">
        <v>0</v>
      </c>
      <c r="I7578">
        <v>0</v>
      </c>
      <c r="K7578"/>
      <c r="N7578" t="s">
        <v>3091</v>
      </c>
      <c r="O7578" t="s">
        <v>3092</v>
      </c>
      <c r="P7578" t="s">
        <v>3093</v>
      </c>
      <c r="R7578" t="s">
        <v>3094</v>
      </c>
    </row>
    <row r="7579" spans="1:18" x14ac:dyDescent="0.25">
      <c r="A7579">
        <v>5342200000</v>
      </c>
      <c r="B7579" t="s">
        <v>3089</v>
      </c>
      <c r="D7579" t="s">
        <v>3090</v>
      </c>
      <c r="F7579">
        <v>1</v>
      </c>
      <c r="G7579">
        <v>0</v>
      </c>
      <c r="H7579">
        <v>0</v>
      </c>
      <c r="I7579">
        <v>0</v>
      </c>
      <c r="K7579"/>
      <c r="N7579" t="s">
        <v>3091</v>
      </c>
      <c r="O7579" t="s">
        <v>3092</v>
      </c>
      <c r="P7579" t="s">
        <v>3093</v>
      </c>
      <c r="R7579" t="s">
        <v>3094</v>
      </c>
    </row>
    <row r="7580" spans="1:18" x14ac:dyDescent="0.25">
      <c r="A7580">
        <v>5342300000</v>
      </c>
      <c r="B7580" t="s">
        <v>3089</v>
      </c>
      <c r="D7580" t="s">
        <v>3090</v>
      </c>
      <c r="F7580">
        <v>1</v>
      </c>
      <c r="G7580">
        <v>0</v>
      </c>
      <c r="H7580">
        <v>0</v>
      </c>
      <c r="I7580">
        <v>0</v>
      </c>
      <c r="K7580"/>
      <c r="N7580" t="s">
        <v>3091</v>
      </c>
      <c r="O7580" t="s">
        <v>3092</v>
      </c>
      <c r="P7580" t="s">
        <v>3093</v>
      </c>
      <c r="R7580" t="s">
        <v>3094</v>
      </c>
    </row>
    <row r="7581" spans="1:18" x14ac:dyDescent="0.25">
      <c r="A7581">
        <v>5342400000</v>
      </c>
      <c r="B7581" t="s">
        <v>3089</v>
      </c>
      <c r="D7581" t="s">
        <v>3090</v>
      </c>
      <c r="F7581">
        <v>1</v>
      </c>
      <c r="G7581">
        <v>0</v>
      </c>
      <c r="H7581">
        <v>0</v>
      </c>
      <c r="I7581">
        <v>0</v>
      </c>
      <c r="K7581"/>
      <c r="N7581" t="s">
        <v>3091</v>
      </c>
      <c r="O7581" t="s">
        <v>3092</v>
      </c>
      <c r="P7581" t="s">
        <v>3093</v>
      </c>
      <c r="R7581" t="s">
        <v>3094</v>
      </c>
    </row>
    <row r="7582" spans="1:18" x14ac:dyDescent="0.25">
      <c r="A7582">
        <v>5342600000</v>
      </c>
      <c r="B7582" t="s">
        <v>3089</v>
      </c>
      <c r="D7582" t="s">
        <v>3090</v>
      </c>
      <c r="F7582">
        <v>1</v>
      </c>
      <c r="G7582">
        <v>0</v>
      </c>
      <c r="H7582">
        <v>0</v>
      </c>
      <c r="I7582">
        <v>0</v>
      </c>
      <c r="K7582"/>
      <c r="N7582" t="s">
        <v>3091</v>
      </c>
      <c r="O7582" t="s">
        <v>3092</v>
      </c>
      <c r="P7582" t="s">
        <v>3093</v>
      </c>
      <c r="R7582" t="s">
        <v>3094</v>
      </c>
    </row>
    <row r="7583" spans="1:18" x14ac:dyDescent="0.25">
      <c r="A7583">
        <v>5342700000</v>
      </c>
      <c r="B7583" t="s">
        <v>3089</v>
      </c>
      <c r="D7583" t="s">
        <v>3090</v>
      </c>
      <c r="F7583">
        <v>1</v>
      </c>
      <c r="G7583">
        <v>0</v>
      </c>
      <c r="H7583">
        <v>0</v>
      </c>
      <c r="I7583">
        <v>0</v>
      </c>
      <c r="K7583"/>
      <c r="N7583" t="s">
        <v>3091</v>
      </c>
      <c r="O7583" t="s">
        <v>3092</v>
      </c>
      <c r="P7583" t="s">
        <v>3093</v>
      </c>
      <c r="R7583" t="s">
        <v>3094</v>
      </c>
    </row>
    <row r="7584" spans="1:18" x14ac:dyDescent="0.25">
      <c r="A7584">
        <v>5342800000</v>
      </c>
      <c r="B7584" t="s">
        <v>3089</v>
      </c>
      <c r="D7584" t="s">
        <v>3090</v>
      </c>
      <c r="F7584">
        <v>1</v>
      </c>
      <c r="G7584">
        <v>0</v>
      </c>
      <c r="H7584">
        <v>0.24852462589228899</v>
      </c>
      <c r="I7584">
        <v>0.24852462589228899</v>
      </c>
      <c r="K7584"/>
      <c r="N7584" t="s">
        <v>3091</v>
      </c>
      <c r="O7584" t="s">
        <v>3092</v>
      </c>
      <c r="P7584" t="s">
        <v>3093</v>
      </c>
      <c r="R7584" t="s">
        <v>3094</v>
      </c>
    </row>
    <row r="7585" spans="1:18" x14ac:dyDescent="0.25">
      <c r="A7585">
        <v>5342900000</v>
      </c>
      <c r="B7585" t="s">
        <v>3089</v>
      </c>
      <c r="D7585" t="s">
        <v>3090</v>
      </c>
      <c r="F7585">
        <v>1</v>
      </c>
      <c r="G7585">
        <v>0</v>
      </c>
      <c r="H7585">
        <v>1.2032483512977901</v>
      </c>
      <c r="I7585">
        <v>1.2032483512977901</v>
      </c>
      <c r="K7585"/>
      <c r="N7585" t="s">
        <v>3091</v>
      </c>
      <c r="O7585" t="s">
        <v>3092</v>
      </c>
      <c r="P7585" t="s">
        <v>3093</v>
      </c>
      <c r="R7585" t="s">
        <v>3094</v>
      </c>
    </row>
    <row r="7586" spans="1:18" x14ac:dyDescent="0.25">
      <c r="A7586">
        <v>5343000000</v>
      </c>
      <c r="B7586" t="s">
        <v>3089</v>
      </c>
      <c r="D7586" t="s">
        <v>3090</v>
      </c>
      <c r="F7586">
        <v>1</v>
      </c>
      <c r="G7586">
        <v>0</v>
      </c>
      <c r="H7586">
        <v>2.4083999999999999</v>
      </c>
      <c r="I7586">
        <v>2.4083999999999999</v>
      </c>
      <c r="K7586"/>
      <c r="N7586" t="s">
        <v>3091</v>
      </c>
      <c r="O7586" t="s">
        <v>3092</v>
      </c>
      <c r="P7586" t="s">
        <v>3093</v>
      </c>
      <c r="R7586" t="s">
        <v>3094</v>
      </c>
    </row>
    <row r="7587" spans="1:18" x14ac:dyDescent="0.25">
      <c r="A7587">
        <v>5343100000</v>
      </c>
      <c r="B7587" t="s">
        <v>3089</v>
      </c>
      <c r="D7587" t="s">
        <v>3090</v>
      </c>
      <c r="F7587">
        <v>1</v>
      </c>
      <c r="G7587">
        <v>0</v>
      </c>
      <c r="H7587">
        <v>1.5622</v>
      </c>
      <c r="I7587">
        <v>1.5622</v>
      </c>
      <c r="K7587"/>
      <c r="N7587" t="s">
        <v>3091</v>
      </c>
      <c r="O7587" t="s">
        <v>3092</v>
      </c>
      <c r="P7587" t="s">
        <v>3093</v>
      </c>
      <c r="R7587" t="s">
        <v>3094</v>
      </c>
    </row>
    <row r="7588" spans="1:18" x14ac:dyDescent="0.25">
      <c r="A7588">
        <v>5343200000</v>
      </c>
      <c r="B7588" t="s">
        <v>3089</v>
      </c>
      <c r="D7588" t="s">
        <v>3090</v>
      </c>
      <c r="F7588">
        <v>1</v>
      </c>
      <c r="G7588">
        <v>0</v>
      </c>
      <c r="H7588">
        <v>0.26667566137566101</v>
      </c>
      <c r="I7588">
        <v>0.26667566137566101</v>
      </c>
      <c r="K7588"/>
      <c r="N7588" t="s">
        <v>3091</v>
      </c>
      <c r="O7588" t="s">
        <v>3092</v>
      </c>
      <c r="P7588" t="s">
        <v>3093</v>
      </c>
      <c r="R7588" t="s">
        <v>3094</v>
      </c>
    </row>
    <row r="7589" spans="1:18" x14ac:dyDescent="0.25">
      <c r="A7589">
        <v>5344000000</v>
      </c>
      <c r="B7589" t="s">
        <v>3089</v>
      </c>
      <c r="D7589" t="s">
        <v>3090</v>
      </c>
      <c r="F7589">
        <v>1</v>
      </c>
      <c r="G7589">
        <v>0</v>
      </c>
      <c r="H7589">
        <v>413.1893</v>
      </c>
      <c r="I7589">
        <v>413.1893</v>
      </c>
      <c r="K7589"/>
      <c r="N7589" t="s">
        <v>3091</v>
      </c>
      <c r="O7589" t="s">
        <v>3092</v>
      </c>
      <c r="P7589" t="s">
        <v>3093</v>
      </c>
      <c r="R7589" t="s">
        <v>3094</v>
      </c>
    </row>
    <row r="7590" spans="1:18" x14ac:dyDescent="0.25">
      <c r="A7590">
        <v>5344100000</v>
      </c>
      <c r="B7590" t="s">
        <v>3089</v>
      </c>
      <c r="D7590" t="s">
        <v>3090</v>
      </c>
      <c r="F7590">
        <v>1</v>
      </c>
      <c r="G7590">
        <v>0</v>
      </c>
      <c r="H7590">
        <v>0</v>
      </c>
      <c r="I7590">
        <v>0</v>
      </c>
      <c r="K7590"/>
      <c r="N7590" t="s">
        <v>3091</v>
      </c>
      <c r="O7590" t="s">
        <v>3092</v>
      </c>
      <c r="P7590" t="s">
        <v>3093</v>
      </c>
      <c r="R7590" t="s">
        <v>3094</v>
      </c>
    </row>
    <row r="7591" spans="1:18" x14ac:dyDescent="0.25">
      <c r="A7591">
        <v>5344500000</v>
      </c>
      <c r="B7591" t="s">
        <v>3089</v>
      </c>
      <c r="D7591" t="s">
        <v>3090</v>
      </c>
      <c r="E7591" t="s">
        <v>3090</v>
      </c>
      <c r="F7591">
        <v>1</v>
      </c>
      <c r="G7591">
        <v>0</v>
      </c>
      <c r="H7591">
        <v>0</v>
      </c>
      <c r="I7591"/>
      <c r="K7591"/>
      <c r="N7591" t="s">
        <v>3091</v>
      </c>
      <c r="O7591" t="s">
        <v>3092</v>
      </c>
      <c r="P7591" t="s">
        <v>3095</v>
      </c>
      <c r="R7591" t="s">
        <v>3094</v>
      </c>
    </row>
    <row r="7592" spans="1:18" x14ac:dyDescent="0.25">
      <c r="A7592">
        <v>5344600000</v>
      </c>
      <c r="B7592" t="s">
        <v>3089</v>
      </c>
      <c r="D7592" t="s">
        <v>3090</v>
      </c>
      <c r="F7592">
        <v>1</v>
      </c>
      <c r="G7592">
        <v>0</v>
      </c>
      <c r="H7592">
        <v>0</v>
      </c>
      <c r="I7592">
        <v>0</v>
      </c>
      <c r="K7592"/>
      <c r="N7592" t="s">
        <v>3091</v>
      </c>
      <c r="O7592" t="s">
        <v>3092</v>
      </c>
      <c r="P7592" t="s">
        <v>3093</v>
      </c>
      <c r="R7592" t="s">
        <v>3094</v>
      </c>
    </row>
    <row r="7593" spans="1:18" x14ac:dyDescent="0.25">
      <c r="A7593">
        <v>5344800000</v>
      </c>
      <c r="B7593" t="s">
        <v>3089</v>
      </c>
      <c r="D7593" t="s">
        <v>3090</v>
      </c>
      <c r="F7593">
        <v>1</v>
      </c>
      <c r="G7593">
        <v>0</v>
      </c>
      <c r="H7593">
        <v>1.1527746651773001</v>
      </c>
      <c r="I7593">
        <v>1.1527746651773001</v>
      </c>
      <c r="K7593"/>
      <c r="N7593" t="s">
        <v>3091</v>
      </c>
      <c r="O7593" t="s">
        <v>3092</v>
      </c>
      <c r="P7593" t="s">
        <v>3093</v>
      </c>
      <c r="R7593" t="s">
        <v>3094</v>
      </c>
    </row>
    <row r="7594" spans="1:18" x14ac:dyDescent="0.25">
      <c r="A7594">
        <v>5345100000</v>
      </c>
      <c r="B7594" t="s">
        <v>3089</v>
      </c>
      <c r="D7594" t="s">
        <v>3090</v>
      </c>
      <c r="F7594">
        <v>1</v>
      </c>
      <c r="G7594">
        <v>0</v>
      </c>
      <c r="H7594">
        <v>3.5746774691357999</v>
      </c>
      <c r="I7594">
        <v>3.5746774691357999</v>
      </c>
      <c r="K7594"/>
      <c r="N7594" t="s">
        <v>3091</v>
      </c>
      <c r="O7594" t="s">
        <v>3092</v>
      </c>
      <c r="P7594" t="s">
        <v>3093</v>
      </c>
      <c r="R7594" t="s">
        <v>3094</v>
      </c>
    </row>
    <row r="7595" spans="1:18" x14ac:dyDescent="0.25">
      <c r="A7595">
        <v>5345200000</v>
      </c>
      <c r="B7595" t="s">
        <v>3089</v>
      </c>
      <c r="D7595" t="s">
        <v>3090</v>
      </c>
      <c r="F7595">
        <v>1</v>
      </c>
      <c r="G7595">
        <v>0</v>
      </c>
      <c r="H7595">
        <v>20.5229928417391</v>
      </c>
      <c r="I7595">
        <v>20.5229928417391</v>
      </c>
      <c r="K7595"/>
      <c r="N7595" t="s">
        <v>3091</v>
      </c>
      <c r="O7595" t="s">
        <v>3092</v>
      </c>
      <c r="P7595" t="s">
        <v>3093</v>
      </c>
      <c r="R7595" t="s">
        <v>3094</v>
      </c>
    </row>
    <row r="7596" spans="1:18" x14ac:dyDescent="0.25">
      <c r="A7596">
        <v>5345200001</v>
      </c>
      <c r="B7596" t="s">
        <v>3089</v>
      </c>
      <c r="D7596" t="s">
        <v>3090</v>
      </c>
      <c r="F7596">
        <v>1</v>
      </c>
      <c r="G7596">
        <v>0</v>
      </c>
      <c r="H7596">
        <v>0</v>
      </c>
      <c r="I7596">
        <v>0</v>
      </c>
      <c r="K7596"/>
      <c r="N7596" t="s">
        <v>3091</v>
      </c>
      <c r="O7596" t="s">
        <v>3092</v>
      </c>
      <c r="P7596" t="s">
        <v>3093</v>
      </c>
      <c r="R7596" t="s">
        <v>3094</v>
      </c>
    </row>
    <row r="7597" spans="1:18" x14ac:dyDescent="0.25">
      <c r="A7597">
        <v>5345200002</v>
      </c>
      <c r="B7597" t="s">
        <v>3089</v>
      </c>
      <c r="D7597" t="s">
        <v>3090</v>
      </c>
      <c r="F7597">
        <v>1</v>
      </c>
      <c r="G7597">
        <v>0</v>
      </c>
      <c r="H7597">
        <v>0</v>
      </c>
      <c r="I7597">
        <v>0</v>
      </c>
      <c r="K7597"/>
      <c r="N7597" t="s">
        <v>3091</v>
      </c>
      <c r="O7597" t="s">
        <v>3092</v>
      </c>
      <c r="P7597" t="s">
        <v>3093</v>
      </c>
      <c r="R7597" t="s">
        <v>3094</v>
      </c>
    </row>
    <row r="7598" spans="1:18" x14ac:dyDescent="0.25">
      <c r="A7598">
        <v>5345200003</v>
      </c>
      <c r="B7598" t="s">
        <v>3089</v>
      </c>
      <c r="D7598" t="s">
        <v>3090</v>
      </c>
      <c r="E7598" t="s">
        <v>3090</v>
      </c>
      <c r="F7598">
        <v>1</v>
      </c>
      <c r="G7598">
        <v>0</v>
      </c>
      <c r="H7598">
        <v>3.32035517985683</v>
      </c>
      <c r="I7598">
        <v>3.32035517985683</v>
      </c>
      <c r="K7598"/>
      <c r="N7598" t="s">
        <v>3091</v>
      </c>
      <c r="O7598" t="s">
        <v>3092</v>
      </c>
      <c r="P7598" t="s">
        <v>3093</v>
      </c>
      <c r="R7598" t="s">
        <v>3094</v>
      </c>
    </row>
    <row r="7599" spans="1:18" x14ac:dyDescent="0.25">
      <c r="A7599">
        <v>5345300000</v>
      </c>
      <c r="B7599" t="s">
        <v>3089</v>
      </c>
      <c r="D7599" t="s">
        <v>3090</v>
      </c>
      <c r="F7599">
        <v>1</v>
      </c>
      <c r="G7599">
        <v>0</v>
      </c>
      <c r="H7599">
        <v>17.4670936813582</v>
      </c>
      <c r="I7599">
        <v>17.4670936813582</v>
      </c>
      <c r="K7599"/>
      <c r="N7599" t="s">
        <v>3091</v>
      </c>
      <c r="O7599" t="s">
        <v>3092</v>
      </c>
      <c r="P7599" t="s">
        <v>3093</v>
      </c>
      <c r="R7599" t="s">
        <v>3094</v>
      </c>
    </row>
    <row r="7600" spans="1:18" x14ac:dyDescent="0.25">
      <c r="A7600">
        <v>5345300001</v>
      </c>
      <c r="B7600" t="s">
        <v>3089</v>
      </c>
      <c r="D7600" t="s">
        <v>3090</v>
      </c>
      <c r="F7600">
        <v>1</v>
      </c>
      <c r="G7600">
        <v>0</v>
      </c>
      <c r="H7600">
        <v>0</v>
      </c>
      <c r="I7600">
        <v>0</v>
      </c>
      <c r="K7600"/>
      <c r="N7600" t="s">
        <v>3091</v>
      </c>
      <c r="O7600" t="s">
        <v>3092</v>
      </c>
      <c r="P7600" t="s">
        <v>3093</v>
      </c>
      <c r="R7600" t="s">
        <v>3094</v>
      </c>
    </row>
    <row r="7601" spans="1:18" x14ac:dyDescent="0.25">
      <c r="A7601">
        <v>5345300002</v>
      </c>
      <c r="B7601" t="s">
        <v>3089</v>
      </c>
      <c r="D7601" t="s">
        <v>3090</v>
      </c>
      <c r="F7601">
        <v>1</v>
      </c>
      <c r="G7601">
        <v>0</v>
      </c>
      <c r="H7601">
        <v>0</v>
      </c>
      <c r="I7601">
        <v>0</v>
      </c>
      <c r="K7601"/>
      <c r="N7601" t="s">
        <v>3091</v>
      </c>
      <c r="O7601" t="s">
        <v>3092</v>
      </c>
      <c r="P7601" t="s">
        <v>3093</v>
      </c>
      <c r="R7601" t="s">
        <v>3094</v>
      </c>
    </row>
    <row r="7602" spans="1:18" x14ac:dyDescent="0.25">
      <c r="A7602">
        <v>5345400000</v>
      </c>
      <c r="B7602" t="s">
        <v>3089</v>
      </c>
      <c r="D7602" t="s">
        <v>3090</v>
      </c>
      <c r="F7602">
        <v>1</v>
      </c>
      <c r="G7602">
        <v>0</v>
      </c>
      <c r="H7602">
        <v>5.5978730037929898</v>
      </c>
      <c r="I7602">
        <v>5.5978730037929898</v>
      </c>
      <c r="K7602"/>
      <c r="N7602" t="s">
        <v>3091</v>
      </c>
      <c r="O7602" t="s">
        <v>3092</v>
      </c>
      <c r="P7602" t="s">
        <v>3093</v>
      </c>
      <c r="R7602" t="s">
        <v>3094</v>
      </c>
    </row>
    <row r="7603" spans="1:18" x14ac:dyDescent="0.25">
      <c r="A7603">
        <v>5345400001</v>
      </c>
      <c r="B7603" t="s">
        <v>3089</v>
      </c>
      <c r="D7603" t="s">
        <v>3090</v>
      </c>
      <c r="F7603">
        <v>1</v>
      </c>
      <c r="G7603">
        <v>0</v>
      </c>
      <c r="H7603">
        <v>0</v>
      </c>
      <c r="I7603">
        <v>0</v>
      </c>
      <c r="K7603"/>
      <c r="N7603" t="s">
        <v>3091</v>
      </c>
      <c r="O7603" t="s">
        <v>3092</v>
      </c>
      <c r="P7603" t="s">
        <v>3093</v>
      </c>
      <c r="R7603" t="s">
        <v>3094</v>
      </c>
    </row>
    <row r="7604" spans="1:18" x14ac:dyDescent="0.25">
      <c r="A7604">
        <v>5345400002</v>
      </c>
      <c r="B7604" t="s">
        <v>3089</v>
      </c>
      <c r="D7604" t="s">
        <v>3090</v>
      </c>
      <c r="F7604">
        <v>1</v>
      </c>
      <c r="G7604">
        <v>0</v>
      </c>
      <c r="H7604">
        <v>0</v>
      </c>
      <c r="I7604">
        <v>0</v>
      </c>
      <c r="K7604"/>
      <c r="N7604" t="s">
        <v>3091</v>
      </c>
      <c r="O7604" t="s">
        <v>3092</v>
      </c>
      <c r="P7604" t="s">
        <v>3093</v>
      </c>
      <c r="R7604" t="s">
        <v>3094</v>
      </c>
    </row>
    <row r="7605" spans="1:18" x14ac:dyDescent="0.25">
      <c r="A7605">
        <v>5345500000</v>
      </c>
      <c r="B7605" t="s">
        <v>3089</v>
      </c>
      <c r="D7605" t="s">
        <v>3090</v>
      </c>
      <c r="F7605">
        <v>1</v>
      </c>
      <c r="G7605">
        <v>0</v>
      </c>
      <c r="H7605">
        <v>2.60754756686624</v>
      </c>
      <c r="I7605">
        <v>2.60754756686624</v>
      </c>
      <c r="K7605"/>
      <c r="N7605" t="s">
        <v>3091</v>
      </c>
      <c r="O7605" t="s">
        <v>3092</v>
      </c>
      <c r="P7605" t="s">
        <v>3093</v>
      </c>
      <c r="R7605" t="s">
        <v>3094</v>
      </c>
    </row>
    <row r="7606" spans="1:18" x14ac:dyDescent="0.25">
      <c r="A7606">
        <v>5345500001</v>
      </c>
      <c r="B7606" t="s">
        <v>3089</v>
      </c>
      <c r="D7606" t="s">
        <v>3090</v>
      </c>
      <c r="F7606">
        <v>1</v>
      </c>
      <c r="G7606">
        <v>0</v>
      </c>
      <c r="H7606">
        <v>0</v>
      </c>
      <c r="I7606">
        <v>0</v>
      </c>
      <c r="K7606"/>
      <c r="N7606" t="s">
        <v>3091</v>
      </c>
      <c r="O7606" t="s">
        <v>3092</v>
      </c>
      <c r="P7606" t="s">
        <v>3093</v>
      </c>
      <c r="R7606" t="s">
        <v>3094</v>
      </c>
    </row>
    <row r="7607" spans="1:18" x14ac:dyDescent="0.25">
      <c r="A7607">
        <v>5345500002</v>
      </c>
      <c r="B7607" t="s">
        <v>3089</v>
      </c>
      <c r="D7607" t="s">
        <v>3090</v>
      </c>
      <c r="F7607">
        <v>1</v>
      </c>
      <c r="G7607">
        <v>0</v>
      </c>
      <c r="H7607">
        <v>0</v>
      </c>
      <c r="I7607">
        <v>0</v>
      </c>
      <c r="K7607"/>
      <c r="N7607" t="s">
        <v>3091</v>
      </c>
      <c r="O7607" t="s">
        <v>3092</v>
      </c>
      <c r="P7607" t="s">
        <v>3093</v>
      </c>
      <c r="R7607" t="s">
        <v>3094</v>
      </c>
    </row>
    <row r="7608" spans="1:18" x14ac:dyDescent="0.25">
      <c r="A7608">
        <v>5345600000</v>
      </c>
      <c r="B7608" t="s">
        <v>3089</v>
      </c>
      <c r="D7608" t="s">
        <v>3090</v>
      </c>
      <c r="F7608">
        <v>1</v>
      </c>
      <c r="G7608">
        <v>0</v>
      </c>
      <c r="H7608">
        <v>2.8238324985263099</v>
      </c>
      <c r="I7608">
        <v>2.8238324985263099</v>
      </c>
      <c r="K7608"/>
      <c r="N7608" t="s">
        <v>3091</v>
      </c>
      <c r="O7608" t="s">
        <v>3092</v>
      </c>
      <c r="P7608" t="s">
        <v>3093</v>
      </c>
      <c r="R7608" t="s">
        <v>3094</v>
      </c>
    </row>
    <row r="7609" spans="1:18" x14ac:dyDescent="0.25">
      <c r="A7609">
        <v>5345600001</v>
      </c>
      <c r="B7609" t="s">
        <v>3089</v>
      </c>
      <c r="D7609" t="s">
        <v>3090</v>
      </c>
      <c r="F7609">
        <v>1</v>
      </c>
      <c r="G7609">
        <v>0</v>
      </c>
      <c r="H7609">
        <v>0</v>
      </c>
      <c r="I7609">
        <v>0</v>
      </c>
      <c r="K7609"/>
      <c r="N7609" t="s">
        <v>3091</v>
      </c>
      <c r="O7609" t="s">
        <v>3092</v>
      </c>
      <c r="P7609" t="s">
        <v>3093</v>
      </c>
      <c r="R7609" t="s">
        <v>3094</v>
      </c>
    </row>
    <row r="7610" spans="1:18" x14ac:dyDescent="0.25">
      <c r="A7610">
        <v>5345600002</v>
      </c>
      <c r="B7610" t="s">
        <v>3089</v>
      </c>
      <c r="D7610" t="s">
        <v>3090</v>
      </c>
      <c r="F7610">
        <v>1</v>
      </c>
      <c r="G7610">
        <v>0</v>
      </c>
      <c r="H7610">
        <v>0</v>
      </c>
      <c r="I7610">
        <v>0</v>
      </c>
      <c r="K7610"/>
      <c r="N7610" t="s">
        <v>3091</v>
      </c>
      <c r="O7610" t="s">
        <v>3092</v>
      </c>
      <c r="P7610" t="s">
        <v>3093</v>
      </c>
      <c r="R7610" t="s">
        <v>3094</v>
      </c>
    </row>
    <row r="7611" spans="1:18" x14ac:dyDescent="0.25">
      <c r="A7611">
        <v>5345700000</v>
      </c>
      <c r="B7611" t="s">
        <v>3089</v>
      </c>
      <c r="D7611" t="s">
        <v>3090</v>
      </c>
      <c r="F7611">
        <v>1</v>
      </c>
      <c r="G7611">
        <v>0</v>
      </c>
      <c r="H7611">
        <v>2.7273514560000001</v>
      </c>
      <c r="I7611">
        <v>2.7273514560000001</v>
      </c>
      <c r="K7611"/>
      <c r="N7611" t="s">
        <v>3091</v>
      </c>
      <c r="O7611" t="s">
        <v>3092</v>
      </c>
      <c r="P7611" t="s">
        <v>3093</v>
      </c>
      <c r="R7611" t="s">
        <v>3094</v>
      </c>
    </row>
    <row r="7612" spans="1:18" x14ac:dyDescent="0.25">
      <c r="A7612">
        <v>5345700001</v>
      </c>
      <c r="B7612" t="s">
        <v>3089</v>
      </c>
      <c r="D7612" t="s">
        <v>3090</v>
      </c>
      <c r="F7612">
        <v>1</v>
      </c>
      <c r="G7612">
        <v>0</v>
      </c>
      <c r="H7612">
        <v>0</v>
      </c>
      <c r="I7612">
        <v>0</v>
      </c>
      <c r="K7612"/>
      <c r="N7612" t="s">
        <v>3091</v>
      </c>
      <c r="O7612" t="s">
        <v>3092</v>
      </c>
      <c r="P7612" t="s">
        <v>3093</v>
      </c>
      <c r="R7612" t="s">
        <v>3094</v>
      </c>
    </row>
    <row r="7613" spans="1:18" x14ac:dyDescent="0.25">
      <c r="A7613">
        <v>5345700002</v>
      </c>
      <c r="B7613" t="s">
        <v>3089</v>
      </c>
      <c r="D7613" t="s">
        <v>3090</v>
      </c>
      <c r="F7613">
        <v>1</v>
      </c>
      <c r="G7613">
        <v>0</v>
      </c>
      <c r="H7613">
        <v>0</v>
      </c>
      <c r="I7613">
        <v>0</v>
      </c>
      <c r="K7613"/>
      <c r="N7613" t="s">
        <v>3091</v>
      </c>
      <c r="O7613" t="s">
        <v>3092</v>
      </c>
      <c r="P7613" t="s">
        <v>3093</v>
      </c>
      <c r="R7613" t="s">
        <v>3094</v>
      </c>
    </row>
    <row r="7614" spans="1:18" x14ac:dyDescent="0.25">
      <c r="A7614">
        <v>5345800000</v>
      </c>
      <c r="B7614" t="s">
        <v>3089</v>
      </c>
      <c r="D7614" t="s">
        <v>3090</v>
      </c>
      <c r="F7614">
        <v>1</v>
      </c>
      <c r="G7614">
        <v>0</v>
      </c>
      <c r="H7614">
        <v>6.8345000000000002</v>
      </c>
      <c r="I7614">
        <v>6.8345000000000002</v>
      </c>
      <c r="K7614"/>
      <c r="N7614" t="s">
        <v>3091</v>
      </c>
      <c r="O7614" t="s">
        <v>3092</v>
      </c>
      <c r="P7614" t="s">
        <v>3093</v>
      </c>
      <c r="R7614" t="s">
        <v>3094</v>
      </c>
    </row>
    <row r="7615" spans="1:18" x14ac:dyDescent="0.25">
      <c r="A7615">
        <v>5345800001</v>
      </c>
      <c r="B7615" t="s">
        <v>3089</v>
      </c>
      <c r="D7615" t="s">
        <v>3090</v>
      </c>
      <c r="F7615">
        <v>1</v>
      </c>
      <c r="G7615">
        <v>0</v>
      </c>
      <c r="H7615">
        <v>0</v>
      </c>
      <c r="I7615">
        <v>0</v>
      </c>
      <c r="K7615"/>
      <c r="N7615" t="s">
        <v>3091</v>
      </c>
      <c r="O7615" t="s">
        <v>3092</v>
      </c>
      <c r="P7615" t="s">
        <v>3093</v>
      </c>
      <c r="R7615" t="s">
        <v>3094</v>
      </c>
    </row>
    <row r="7616" spans="1:18" x14ac:dyDescent="0.25">
      <c r="A7616">
        <v>5345800002</v>
      </c>
      <c r="B7616" t="s">
        <v>3089</v>
      </c>
      <c r="D7616" t="s">
        <v>3090</v>
      </c>
      <c r="F7616">
        <v>1</v>
      </c>
      <c r="G7616">
        <v>0</v>
      </c>
      <c r="H7616">
        <v>0</v>
      </c>
      <c r="I7616">
        <v>0</v>
      </c>
      <c r="K7616"/>
      <c r="N7616" t="s">
        <v>3091</v>
      </c>
      <c r="O7616" t="s">
        <v>3092</v>
      </c>
      <c r="P7616" t="s">
        <v>3093</v>
      </c>
      <c r="R7616" t="s">
        <v>3094</v>
      </c>
    </row>
    <row r="7617" spans="1:18" x14ac:dyDescent="0.25">
      <c r="A7617">
        <v>5345900000</v>
      </c>
      <c r="B7617" t="s">
        <v>3089</v>
      </c>
      <c r="D7617" t="s">
        <v>3090</v>
      </c>
      <c r="F7617">
        <v>1</v>
      </c>
      <c r="G7617">
        <v>0</v>
      </c>
      <c r="H7617">
        <v>7.7373424213448203</v>
      </c>
      <c r="I7617">
        <v>7.7373424213448203</v>
      </c>
      <c r="K7617"/>
      <c r="N7617" t="s">
        <v>3091</v>
      </c>
      <c r="O7617" t="s">
        <v>3092</v>
      </c>
      <c r="P7617" t="s">
        <v>3093</v>
      </c>
      <c r="R7617" t="s">
        <v>3094</v>
      </c>
    </row>
    <row r="7618" spans="1:18" x14ac:dyDescent="0.25">
      <c r="A7618">
        <v>5345900001</v>
      </c>
      <c r="B7618" t="s">
        <v>3089</v>
      </c>
      <c r="D7618" t="s">
        <v>3090</v>
      </c>
      <c r="F7618">
        <v>1</v>
      </c>
      <c r="G7618">
        <v>0</v>
      </c>
      <c r="H7618">
        <v>0</v>
      </c>
      <c r="I7618">
        <v>0</v>
      </c>
      <c r="K7618"/>
      <c r="N7618" t="s">
        <v>3091</v>
      </c>
      <c r="O7618" t="s">
        <v>3092</v>
      </c>
      <c r="P7618" t="s">
        <v>3093</v>
      </c>
      <c r="R7618" t="s">
        <v>3094</v>
      </c>
    </row>
    <row r="7619" spans="1:18" x14ac:dyDescent="0.25">
      <c r="A7619">
        <v>5345900002</v>
      </c>
      <c r="B7619" t="s">
        <v>3089</v>
      </c>
      <c r="D7619" t="s">
        <v>3090</v>
      </c>
      <c r="F7619">
        <v>1</v>
      </c>
      <c r="G7619">
        <v>0</v>
      </c>
      <c r="H7619">
        <v>0</v>
      </c>
      <c r="I7619">
        <v>0</v>
      </c>
      <c r="K7619"/>
      <c r="N7619" t="s">
        <v>3091</v>
      </c>
      <c r="O7619" t="s">
        <v>3092</v>
      </c>
      <c r="P7619" t="s">
        <v>3093</v>
      </c>
      <c r="R7619" t="s">
        <v>3094</v>
      </c>
    </row>
    <row r="7620" spans="1:18" x14ac:dyDescent="0.25">
      <c r="A7620">
        <v>5346000000</v>
      </c>
      <c r="B7620" t="s">
        <v>3089</v>
      </c>
      <c r="D7620" t="s">
        <v>3090</v>
      </c>
      <c r="F7620">
        <v>1</v>
      </c>
      <c r="G7620">
        <v>0</v>
      </c>
      <c r="H7620">
        <v>6.5</v>
      </c>
      <c r="I7620">
        <v>6.5</v>
      </c>
      <c r="K7620"/>
      <c r="N7620" t="s">
        <v>3091</v>
      </c>
      <c r="O7620" t="s">
        <v>3092</v>
      </c>
      <c r="P7620" t="s">
        <v>3093</v>
      </c>
      <c r="R7620" t="s">
        <v>3094</v>
      </c>
    </row>
    <row r="7621" spans="1:18" x14ac:dyDescent="0.25">
      <c r="A7621" t="s">
        <v>3575</v>
      </c>
      <c r="B7621" t="s">
        <v>3089</v>
      </c>
      <c r="D7621" t="s">
        <v>3090</v>
      </c>
      <c r="E7621" t="s">
        <v>3090</v>
      </c>
      <c r="F7621">
        <v>1</v>
      </c>
      <c r="G7621">
        <v>0</v>
      </c>
      <c r="H7621">
        <v>0</v>
      </c>
      <c r="I7621"/>
      <c r="K7621"/>
      <c r="N7621" t="s">
        <v>3091</v>
      </c>
      <c r="O7621" t="s">
        <v>3092</v>
      </c>
      <c r="P7621" t="s">
        <v>3095</v>
      </c>
      <c r="R7621" t="s">
        <v>3094</v>
      </c>
    </row>
    <row r="7622" spans="1:18" x14ac:dyDescent="0.25">
      <c r="A7622" t="s">
        <v>3576</v>
      </c>
      <c r="B7622" t="s">
        <v>3089</v>
      </c>
      <c r="D7622" t="s">
        <v>3090</v>
      </c>
      <c r="E7622" t="s">
        <v>3090</v>
      </c>
      <c r="F7622">
        <v>1</v>
      </c>
      <c r="G7622">
        <v>0</v>
      </c>
      <c r="H7622">
        <v>0</v>
      </c>
      <c r="I7622"/>
      <c r="K7622"/>
      <c r="N7622" t="s">
        <v>3091</v>
      </c>
      <c r="O7622" t="s">
        <v>3092</v>
      </c>
      <c r="P7622" t="s">
        <v>3095</v>
      </c>
      <c r="R7622" t="s">
        <v>3094</v>
      </c>
    </row>
    <row r="7623" spans="1:18" x14ac:dyDescent="0.25">
      <c r="A7623">
        <v>5346100000</v>
      </c>
      <c r="B7623" t="s">
        <v>3089</v>
      </c>
      <c r="D7623" t="s">
        <v>3090</v>
      </c>
      <c r="F7623">
        <v>1</v>
      </c>
      <c r="G7623">
        <v>0</v>
      </c>
      <c r="H7623">
        <v>9.4499999999999993</v>
      </c>
      <c r="I7623">
        <v>9.4499999999999993</v>
      </c>
      <c r="K7623"/>
      <c r="N7623" t="s">
        <v>3091</v>
      </c>
      <c r="O7623" t="s">
        <v>3092</v>
      </c>
      <c r="P7623" t="s">
        <v>3093</v>
      </c>
      <c r="R7623" t="s">
        <v>3094</v>
      </c>
    </row>
    <row r="7624" spans="1:18" x14ac:dyDescent="0.25">
      <c r="A7624" t="s">
        <v>3577</v>
      </c>
      <c r="B7624" t="s">
        <v>3089</v>
      </c>
      <c r="D7624" t="s">
        <v>3090</v>
      </c>
      <c r="E7624" t="s">
        <v>3090</v>
      </c>
      <c r="F7624">
        <v>1</v>
      </c>
      <c r="G7624">
        <v>0</v>
      </c>
      <c r="H7624">
        <v>0</v>
      </c>
      <c r="I7624"/>
      <c r="K7624"/>
      <c r="N7624" t="s">
        <v>3091</v>
      </c>
      <c r="O7624" t="s">
        <v>3092</v>
      </c>
      <c r="P7624" t="s">
        <v>3095</v>
      </c>
      <c r="R7624" t="s">
        <v>3094</v>
      </c>
    </row>
    <row r="7625" spans="1:18" x14ac:dyDescent="0.25">
      <c r="A7625" t="s">
        <v>3578</v>
      </c>
      <c r="B7625" t="s">
        <v>3089</v>
      </c>
      <c r="D7625" t="s">
        <v>3090</v>
      </c>
      <c r="E7625" t="s">
        <v>3090</v>
      </c>
      <c r="F7625">
        <v>1</v>
      </c>
      <c r="G7625">
        <v>0</v>
      </c>
      <c r="H7625">
        <v>0</v>
      </c>
      <c r="I7625"/>
      <c r="K7625"/>
      <c r="N7625" t="s">
        <v>3091</v>
      </c>
      <c r="O7625" t="s">
        <v>3092</v>
      </c>
      <c r="P7625" t="s">
        <v>3095</v>
      </c>
      <c r="R7625" t="s">
        <v>3094</v>
      </c>
    </row>
    <row r="7626" spans="1:18" x14ac:dyDescent="0.25">
      <c r="A7626">
        <v>5346200000</v>
      </c>
      <c r="B7626" t="s">
        <v>3089</v>
      </c>
      <c r="D7626" t="s">
        <v>3090</v>
      </c>
      <c r="F7626">
        <v>1</v>
      </c>
      <c r="G7626">
        <v>0</v>
      </c>
      <c r="H7626">
        <v>4.0599999999999996</v>
      </c>
      <c r="I7626">
        <v>4.0599999999999996</v>
      </c>
      <c r="K7626"/>
      <c r="N7626" t="s">
        <v>3091</v>
      </c>
      <c r="O7626" t="s">
        <v>3092</v>
      </c>
      <c r="P7626" t="s">
        <v>3093</v>
      </c>
      <c r="R7626" t="s">
        <v>3094</v>
      </c>
    </row>
    <row r="7627" spans="1:18" x14ac:dyDescent="0.25">
      <c r="A7627">
        <v>5346300000</v>
      </c>
      <c r="B7627" t="s">
        <v>3089</v>
      </c>
      <c r="D7627" t="s">
        <v>3090</v>
      </c>
      <c r="F7627">
        <v>1</v>
      </c>
      <c r="G7627">
        <v>0</v>
      </c>
      <c r="H7627">
        <v>6.43</v>
      </c>
      <c r="I7627">
        <v>6.43</v>
      </c>
      <c r="K7627"/>
      <c r="N7627" t="s">
        <v>3091</v>
      </c>
      <c r="O7627" t="s">
        <v>3092</v>
      </c>
      <c r="P7627" t="s">
        <v>3093</v>
      </c>
      <c r="R7627" t="s">
        <v>3094</v>
      </c>
    </row>
    <row r="7628" spans="1:18" x14ac:dyDescent="0.25">
      <c r="A7628">
        <v>5346400000</v>
      </c>
      <c r="B7628" t="s">
        <v>3089</v>
      </c>
      <c r="D7628" t="s">
        <v>3090</v>
      </c>
      <c r="F7628">
        <v>1</v>
      </c>
      <c r="G7628">
        <v>0</v>
      </c>
      <c r="H7628">
        <v>0</v>
      </c>
      <c r="I7628">
        <v>0</v>
      </c>
      <c r="K7628"/>
      <c r="N7628" t="s">
        <v>3091</v>
      </c>
      <c r="O7628" t="s">
        <v>3092</v>
      </c>
      <c r="P7628" t="s">
        <v>3093</v>
      </c>
      <c r="R7628" t="s">
        <v>3094</v>
      </c>
    </row>
    <row r="7629" spans="1:18" x14ac:dyDescent="0.25">
      <c r="A7629">
        <v>5346500000</v>
      </c>
      <c r="B7629" t="s">
        <v>3089</v>
      </c>
      <c r="D7629" t="s">
        <v>3090</v>
      </c>
      <c r="F7629">
        <v>1</v>
      </c>
      <c r="G7629">
        <v>0</v>
      </c>
      <c r="H7629">
        <v>1527.96</v>
      </c>
      <c r="I7629">
        <v>1527.96</v>
      </c>
      <c r="K7629"/>
      <c r="N7629" t="s">
        <v>3091</v>
      </c>
      <c r="O7629" t="s">
        <v>3092</v>
      </c>
      <c r="P7629" t="s">
        <v>3093</v>
      </c>
      <c r="R7629" t="s">
        <v>3094</v>
      </c>
    </row>
    <row r="7630" spans="1:18" x14ac:dyDescent="0.25">
      <c r="A7630">
        <v>5346900000</v>
      </c>
      <c r="B7630" t="s">
        <v>3089</v>
      </c>
      <c r="D7630" t="s">
        <v>3090</v>
      </c>
      <c r="F7630">
        <v>1</v>
      </c>
      <c r="G7630">
        <v>0</v>
      </c>
      <c r="H7630">
        <v>0</v>
      </c>
      <c r="I7630">
        <v>0</v>
      </c>
      <c r="K7630"/>
      <c r="N7630" t="s">
        <v>3091</v>
      </c>
      <c r="O7630" t="s">
        <v>3092</v>
      </c>
      <c r="P7630" t="s">
        <v>3093</v>
      </c>
      <c r="R7630" t="s">
        <v>3094</v>
      </c>
    </row>
    <row r="7631" spans="1:18" x14ac:dyDescent="0.25">
      <c r="A7631">
        <v>5347000000</v>
      </c>
      <c r="B7631" t="s">
        <v>3089</v>
      </c>
      <c r="D7631" t="s">
        <v>3090</v>
      </c>
      <c r="F7631">
        <v>1</v>
      </c>
      <c r="G7631">
        <v>0</v>
      </c>
      <c r="H7631">
        <v>199.84399999999999</v>
      </c>
      <c r="I7631">
        <v>199.84399999999999</v>
      </c>
      <c r="K7631"/>
      <c r="N7631" t="s">
        <v>3091</v>
      </c>
      <c r="O7631" t="s">
        <v>3092</v>
      </c>
      <c r="P7631" t="s">
        <v>3093</v>
      </c>
      <c r="R7631" t="s">
        <v>3094</v>
      </c>
    </row>
    <row r="7632" spans="1:18" x14ac:dyDescent="0.25">
      <c r="A7632">
        <v>5347100000</v>
      </c>
      <c r="B7632" t="s">
        <v>3089</v>
      </c>
      <c r="D7632" t="s">
        <v>3090</v>
      </c>
      <c r="F7632">
        <v>1</v>
      </c>
      <c r="G7632">
        <v>0</v>
      </c>
      <c r="H7632">
        <v>36.2956</v>
      </c>
      <c r="I7632">
        <v>36.2956</v>
      </c>
      <c r="K7632"/>
      <c r="N7632" t="s">
        <v>3091</v>
      </c>
      <c r="O7632" t="s">
        <v>3092</v>
      </c>
      <c r="P7632" t="s">
        <v>3093</v>
      </c>
      <c r="R7632" t="s">
        <v>3094</v>
      </c>
    </row>
    <row r="7633" spans="1:18" x14ac:dyDescent="0.25">
      <c r="A7633">
        <v>5347500000</v>
      </c>
      <c r="B7633" t="s">
        <v>3089</v>
      </c>
      <c r="D7633" t="s">
        <v>3090</v>
      </c>
      <c r="F7633">
        <v>1</v>
      </c>
      <c r="G7633">
        <v>0</v>
      </c>
      <c r="H7633">
        <v>0</v>
      </c>
      <c r="I7633">
        <v>0</v>
      </c>
      <c r="K7633"/>
      <c r="N7633" t="s">
        <v>3091</v>
      </c>
      <c r="O7633" t="s">
        <v>3092</v>
      </c>
      <c r="P7633" t="s">
        <v>3093</v>
      </c>
      <c r="R7633" t="s">
        <v>3094</v>
      </c>
    </row>
    <row r="7634" spans="1:18" x14ac:dyDescent="0.25">
      <c r="A7634">
        <v>5347500100</v>
      </c>
      <c r="B7634" t="s">
        <v>3089</v>
      </c>
      <c r="D7634" t="s">
        <v>3090</v>
      </c>
      <c r="F7634">
        <v>1</v>
      </c>
      <c r="G7634">
        <v>0</v>
      </c>
      <c r="H7634">
        <v>0</v>
      </c>
      <c r="I7634">
        <v>0</v>
      </c>
      <c r="K7634"/>
      <c r="N7634" t="s">
        <v>3091</v>
      </c>
      <c r="O7634" t="s">
        <v>3092</v>
      </c>
      <c r="P7634" t="s">
        <v>3093</v>
      </c>
      <c r="R7634" t="s">
        <v>3094</v>
      </c>
    </row>
    <row r="7635" spans="1:18" x14ac:dyDescent="0.25">
      <c r="A7635">
        <v>5347600000</v>
      </c>
      <c r="B7635" t="s">
        <v>3089</v>
      </c>
      <c r="D7635" t="s">
        <v>3090</v>
      </c>
      <c r="F7635">
        <v>1</v>
      </c>
      <c r="G7635">
        <v>0</v>
      </c>
      <c r="H7635">
        <v>0</v>
      </c>
      <c r="I7635">
        <v>0</v>
      </c>
      <c r="K7635"/>
      <c r="N7635" t="s">
        <v>3091</v>
      </c>
      <c r="O7635" t="s">
        <v>3092</v>
      </c>
      <c r="P7635" t="s">
        <v>3093</v>
      </c>
      <c r="R7635" t="s">
        <v>3094</v>
      </c>
    </row>
    <row r="7636" spans="1:18" x14ac:dyDescent="0.25">
      <c r="A7636">
        <v>5347700000</v>
      </c>
      <c r="B7636" t="s">
        <v>3089</v>
      </c>
      <c r="D7636" t="s">
        <v>3090</v>
      </c>
      <c r="F7636">
        <v>1</v>
      </c>
      <c r="G7636">
        <v>0</v>
      </c>
      <c r="H7636">
        <v>3.7852666666666601</v>
      </c>
      <c r="I7636">
        <v>3.7852666666666601</v>
      </c>
      <c r="K7636"/>
      <c r="N7636" t="s">
        <v>3091</v>
      </c>
      <c r="O7636" t="s">
        <v>3092</v>
      </c>
      <c r="P7636" t="s">
        <v>3093</v>
      </c>
      <c r="R7636" t="s">
        <v>3094</v>
      </c>
    </row>
    <row r="7637" spans="1:18" x14ac:dyDescent="0.25">
      <c r="A7637">
        <v>5347800000</v>
      </c>
      <c r="B7637" t="s">
        <v>3089</v>
      </c>
      <c r="D7637" t="s">
        <v>3090</v>
      </c>
      <c r="F7637">
        <v>1</v>
      </c>
      <c r="G7637">
        <v>0</v>
      </c>
      <c r="H7637">
        <v>4.0884</v>
      </c>
      <c r="I7637">
        <v>4.0884</v>
      </c>
      <c r="K7637"/>
      <c r="N7637" t="s">
        <v>3091</v>
      </c>
      <c r="O7637" t="s">
        <v>3092</v>
      </c>
      <c r="P7637" t="s">
        <v>3093</v>
      </c>
      <c r="R7637" t="s">
        <v>3094</v>
      </c>
    </row>
    <row r="7638" spans="1:18" x14ac:dyDescent="0.25">
      <c r="A7638">
        <v>5348800000</v>
      </c>
      <c r="B7638" t="s">
        <v>3089</v>
      </c>
      <c r="D7638" t="s">
        <v>3090</v>
      </c>
      <c r="F7638">
        <v>1</v>
      </c>
      <c r="G7638">
        <v>0</v>
      </c>
      <c r="H7638">
        <v>0</v>
      </c>
      <c r="I7638">
        <v>0</v>
      </c>
      <c r="K7638"/>
      <c r="N7638" t="s">
        <v>3091</v>
      </c>
      <c r="O7638" t="s">
        <v>3092</v>
      </c>
      <c r="P7638" t="s">
        <v>3093</v>
      </c>
      <c r="R7638" t="s">
        <v>3094</v>
      </c>
    </row>
    <row r="7639" spans="1:18" x14ac:dyDescent="0.25">
      <c r="A7639">
        <v>5348900000</v>
      </c>
      <c r="B7639" t="s">
        <v>3089</v>
      </c>
      <c r="D7639" t="s">
        <v>3090</v>
      </c>
      <c r="F7639">
        <v>1</v>
      </c>
      <c r="G7639">
        <v>0</v>
      </c>
      <c r="H7639">
        <v>0</v>
      </c>
      <c r="I7639">
        <v>0</v>
      </c>
      <c r="K7639"/>
      <c r="N7639" t="s">
        <v>3091</v>
      </c>
      <c r="O7639" t="s">
        <v>3092</v>
      </c>
      <c r="P7639" t="s">
        <v>3093</v>
      </c>
      <c r="R7639" t="s">
        <v>3094</v>
      </c>
    </row>
    <row r="7640" spans="1:18" x14ac:dyDescent="0.25">
      <c r="A7640">
        <v>5349000000</v>
      </c>
      <c r="B7640" t="s">
        <v>3089</v>
      </c>
      <c r="D7640" t="s">
        <v>3090</v>
      </c>
      <c r="F7640">
        <v>1</v>
      </c>
      <c r="G7640">
        <v>0</v>
      </c>
      <c r="H7640">
        <v>0</v>
      </c>
      <c r="I7640">
        <v>0</v>
      </c>
      <c r="K7640"/>
      <c r="N7640" t="s">
        <v>3091</v>
      </c>
      <c r="O7640" t="s">
        <v>3092</v>
      </c>
      <c r="P7640" t="s">
        <v>3093</v>
      </c>
      <c r="R7640" t="s">
        <v>3094</v>
      </c>
    </row>
    <row r="7641" spans="1:18" x14ac:dyDescent="0.25">
      <c r="A7641">
        <v>535</v>
      </c>
      <c r="B7641" t="s">
        <v>3089</v>
      </c>
      <c r="D7641" t="s">
        <v>3090</v>
      </c>
      <c r="F7641">
        <v>1</v>
      </c>
      <c r="G7641">
        <v>0</v>
      </c>
      <c r="H7641">
        <v>0</v>
      </c>
      <c r="I7641">
        <v>0</v>
      </c>
      <c r="K7641"/>
      <c r="N7641" t="s">
        <v>3091</v>
      </c>
      <c r="O7641" t="s">
        <v>3092</v>
      </c>
      <c r="P7641" t="s">
        <v>3093</v>
      </c>
      <c r="R7641" t="s">
        <v>3094</v>
      </c>
    </row>
    <row r="7642" spans="1:18" x14ac:dyDescent="0.25">
      <c r="A7642">
        <v>5350000000</v>
      </c>
      <c r="B7642" t="s">
        <v>3089</v>
      </c>
      <c r="D7642" t="s">
        <v>3090</v>
      </c>
      <c r="F7642">
        <v>1</v>
      </c>
      <c r="G7642">
        <v>0</v>
      </c>
      <c r="H7642">
        <v>0</v>
      </c>
      <c r="I7642">
        <v>0</v>
      </c>
      <c r="K7642"/>
      <c r="N7642" t="s">
        <v>3091</v>
      </c>
      <c r="O7642" t="s">
        <v>3092</v>
      </c>
      <c r="P7642" t="s">
        <v>3093</v>
      </c>
      <c r="R7642" t="s">
        <v>3094</v>
      </c>
    </row>
    <row r="7643" spans="1:18" x14ac:dyDescent="0.25">
      <c r="A7643">
        <v>5350100000</v>
      </c>
      <c r="B7643" t="s">
        <v>3089</v>
      </c>
      <c r="D7643" t="s">
        <v>3090</v>
      </c>
      <c r="F7643">
        <v>1</v>
      </c>
      <c r="G7643">
        <v>0</v>
      </c>
      <c r="H7643">
        <v>0</v>
      </c>
      <c r="I7643">
        <v>0</v>
      </c>
      <c r="K7643"/>
      <c r="N7643" t="s">
        <v>3091</v>
      </c>
      <c r="O7643" t="s">
        <v>3092</v>
      </c>
      <c r="P7643" t="s">
        <v>3093</v>
      </c>
      <c r="R7643" t="s">
        <v>3094</v>
      </c>
    </row>
    <row r="7644" spans="1:18" x14ac:dyDescent="0.25">
      <c r="A7644">
        <v>5350600000</v>
      </c>
      <c r="B7644" t="s">
        <v>3089</v>
      </c>
      <c r="D7644" t="s">
        <v>3090</v>
      </c>
      <c r="F7644">
        <v>1</v>
      </c>
      <c r="G7644">
        <v>0</v>
      </c>
      <c r="H7644">
        <v>9.6999999999999993</v>
      </c>
      <c r="I7644">
        <v>9.6999999999999993</v>
      </c>
      <c r="K7644"/>
      <c r="N7644" t="s">
        <v>3091</v>
      </c>
      <c r="O7644" t="s">
        <v>3092</v>
      </c>
      <c r="P7644" t="s">
        <v>3093</v>
      </c>
      <c r="R7644" t="s">
        <v>3094</v>
      </c>
    </row>
    <row r="7645" spans="1:18" x14ac:dyDescent="0.25">
      <c r="A7645" t="s">
        <v>3579</v>
      </c>
      <c r="B7645" t="s">
        <v>3089</v>
      </c>
      <c r="D7645" t="s">
        <v>3090</v>
      </c>
      <c r="E7645" t="s">
        <v>3090</v>
      </c>
      <c r="F7645">
        <v>1</v>
      </c>
      <c r="G7645">
        <v>0</v>
      </c>
      <c r="H7645">
        <v>0</v>
      </c>
      <c r="I7645"/>
      <c r="K7645"/>
      <c r="N7645" t="s">
        <v>3091</v>
      </c>
      <c r="O7645" t="s">
        <v>3092</v>
      </c>
      <c r="P7645" t="s">
        <v>3095</v>
      </c>
      <c r="R7645" t="s">
        <v>3094</v>
      </c>
    </row>
    <row r="7646" spans="1:18" x14ac:dyDescent="0.25">
      <c r="A7646">
        <v>5350700000</v>
      </c>
      <c r="B7646" t="s">
        <v>3089</v>
      </c>
      <c r="D7646" t="s">
        <v>3090</v>
      </c>
      <c r="F7646">
        <v>1</v>
      </c>
      <c r="G7646">
        <v>0</v>
      </c>
      <c r="H7646">
        <v>3.7469999999999999</v>
      </c>
      <c r="I7646">
        <v>3.7469999999999999</v>
      </c>
      <c r="K7646"/>
      <c r="N7646" t="s">
        <v>3091</v>
      </c>
      <c r="O7646" t="s">
        <v>3092</v>
      </c>
      <c r="P7646" t="s">
        <v>3093</v>
      </c>
      <c r="R7646" t="s">
        <v>3094</v>
      </c>
    </row>
    <row r="7647" spans="1:18" x14ac:dyDescent="0.25">
      <c r="A7647">
        <v>5352200000</v>
      </c>
      <c r="B7647" t="s">
        <v>3089</v>
      </c>
      <c r="D7647" t="s">
        <v>3090</v>
      </c>
      <c r="F7647">
        <v>1</v>
      </c>
      <c r="G7647">
        <v>0</v>
      </c>
      <c r="H7647">
        <v>1070.7281</v>
      </c>
      <c r="I7647">
        <v>1070.7281</v>
      </c>
      <c r="K7647"/>
      <c r="N7647" t="s">
        <v>3091</v>
      </c>
      <c r="O7647" t="s">
        <v>3092</v>
      </c>
      <c r="P7647" t="s">
        <v>3093</v>
      </c>
      <c r="R7647" t="s">
        <v>3094</v>
      </c>
    </row>
    <row r="7648" spans="1:18" x14ac:dyDescent="0.25">
      <c r="A7648">
        <v>5352300000</v>
      </c>
      <c r="B7648" t="s">
        <v>3089</v>
      </c>
      <c r="D7648" t="s">
        <v>3090</v>
      </c>
      <c r="F7648">
        <v>1</v>
      </c>
      <c r="G7648">
        <v>0</v>
      </c>
      <c r="H7648">
        <v>9.6</v>
      </c>
      <c r="I7648">
        <v>9.6</v>
      </c>
      <c r="K7648"/>
      <c r="N7648" t="s">
        <v>3091</v>
      </c>
      <c r="O7648" t="s">
        <v>3092</v>
      </c>
      <c r="P7648" t="s">
        <v>3093</v>
      </c>
      <c r="R7648" t="s">
        <v>3094</v>
      </c>
    </row>
    <row r="7649" spans="1:18" x14ac:dyDescent="0.25">
      <c r="A7649">
        <v>5352400000</v>
      </c>
      <c r="B7649" t="s">
        <v>3089</v>
      </c>
      <c r="D7649" t="s">
        <v>3090</v>
      </c>
      <c r="F7649">
        <v>1</v>
      </c>
      <c r="G7649">
        <v>0</v>
      </c>
      <c r="H7649">
        <v>1.0027299999999999</v>
      </c>
      <c r="I7649">
        <v>1.0027299999999999</v>
      </c>
      <c r="K7649"/>
      <c r="N7649" t="s">
        <v>3091</v>
      </c>
      <c r="O7649" t="s">
        <v>3092</v>
      </c>
      <c r="P7649" t="s">
        <v>3093</v>
      </c>
      <c r="R7649" t="s">
        <v>3094</v>
      </c>
    </row>
    <row r="7650" spans="1:18" x14ac:dyDescent="0.25">
      <c r="A7650">
        <v>5352500000</v>
      </c>
      <c r="B7650" t="s">
        <v>3089</v>
      </c>
      <c r="D7650" t="s">
        <v>3090</v>
      </c>
      <c r="F7650">
        <v>1</v>
      </c>
      <c r="G7650">
        <v>0</v>
      </c>
      <c r="H7650">
        <v>3.5</v>
      </c>
      <c r="I7650">
        <v>3.5</v>
      </c>
      <c r="K7650"/>
      <c r="N7650" t="s">
        <v>3091</v>
      </c>
      <c r="O7650" t="s">
        <v>3092</v>
      </c>
      <c r="P7650" t="s">
        <v>3093</v>
      </c>
      <c r="R7650" t="s">
        <v>3094</v>
      </c>
    </row>
    <row r="7651" spans="1:18" x14ac:dyDescent="0.25">
      <c r="A7651">
        <v>5352600000</v>
      </c>
      <c r="B7651" t="s">
        <v>3089</v>
      </c>
      <c r="D7651" t="s">
        <v>3090</v>
      </c>
      <c r="F7651">
        <v>1</v>
      </c>
      <c r="G7651">
        <v>0</v>
      </c>
      <c r="H7651">
        <v>0</v>
      </c>
      <c r="I7651">
        <v>0</v>
      </c>
      <c r="K7651"/>
      <c r="N7651" t="s">
        <v>3091</v>
      </c>
      <c r="O7651" t="s">
        <v>3092</v>
      </c>
      <c r="P7651" t="s">
        <v>3093</v>
      </c>
      <c r="R7651" t="s">
        <v>3094</v>
      </c>
    </row>
    <row r="7652" spans="1:18" x14ac:dyDescent="0.25">
      <c r="A7652">
        <v>5352900000</v>
      </c>
      <c r="B7652" t="s">
        <v>3089</v>
      </c>
      <c r="D7652" t="s">
        <v>3090</v>
      </c>
      <c r="F7652">
        <v>1</v>
      </c>
      <c r="G7652">
        <v>0</v>
      </c>
      <c r="H7652">
        <v>0</v>
      </c>
      <c r="I7652">
        <v>0</v>
      </c>
      <c r="K7652"/>
      <c r="N7652" t="s">
        <v>3091</v>
      </c>
      <c r="O7652" t="s">
        <v>3092</v>
      </c>
      <c r="P7652" t="s">
        <v>3093</v>
      </c>
      <c r="R7652" t="s">
        <v>3094</v>
      </c>
    </row>
    <row r="7653" spans="1:18" x14ac:dyDescent="0.25">
      <c r="A7653">
        <v>5353900000</v>
      </c>
      <c r="B7653" t="s">
        <v>3089</v>
      </c>
      <c r="D7653" t="s">
        <v>3090</v>
      </c>
      <c r="F7653">
        <v>1</v>
      </c>
      <c r="G7653">
        <v>0</v>
      </c>
      <c r="H7653">
        <v>11.019556409574401</v>
      </c>
      <c r="I7653">
        <v>11.019556409574401</v>
      </c>
      <c r="K7653"/>
      <c r="N7653" t="s">
        <v>3091</v>
      </c>
      <c r="O7653" t="s">
        <v>3092</v>
      </c>
      <c r="P7653" t="s">
        <v>3093</v>
      </c>
      <c r="R7653" t="s">
        <v>3094</v>
      </c>
    </row>
    <row r="7654" spans="1:18" x14ac:dyDescent="0.25">
      <c r="A7654">
        <v>5354000000</v>
      </c>
      <c r="B7654" t="s">
        <v>3089</v>
      </c>
      <c r="D7654" t="s">
        <v>3090</v>
      </c>
      <c r="E7654" t="s">
        <v>3090</v>
      </c>
      <c r="F7654">
        <v>1</v>
      </c>
      <c r="G7654">
        <v>0</v>
      </c>
      <c r="H7654">
        <v>0</v>
      </c>
      <c r="I7654">
        <v>0</v>
      </c>
      <c r="K7654"/>
      <c r="N7654" t="s">
        <v>3091</v>
      </c>
      <c r="O7654" t="s">
        <v>3092</v>
      </c>
      <c r="P7654" t="s">
        <v>3093</v>
      </c>
      <c r="R7654" t="s">
        <v>3094</v>
      </c>
    </row>
    <row r="7655" spans="1:18" x14ac:dyDescent="0.25">
      <c r="A7655">
        <v>5354400000</v>
      </c>
      <c r="B7655" t="s">
        <v>3089</v>
      </c>
      <c r="D7655" t="s">
        <v>3090</v>
      </c>
      <c r="E7655" t="s">
        <v>3090</v>
      </c>
      <c r="F7655">
        <v>1</v>
      </c>
      <c r="G7655">
        <v>0</v>
      </c>
      <c r="H7655">
        <v>0</v>
      </c>
      <c r="I7655">
        <v>0</v>
      </c>
      <c r="K7655"/>
      <c r="N7655" t="s">
        <v>3091</v>
      </c>
      <c r="O7655" t="s">
        <v>3092</v>
      </c>
      <c r="P7655" t="s">
        <v>3093</v>
      </c>
      <c r="R7655" t="s">
        <v>3094</v>
      </c>
    </row>
    <row r="7656" spans="1:18" x14ac:dyDescent="0.25">
      <c r="A7656">
        <v>5354500000</v>
      </c>
      <c r="B7656" t="s">
        <v>3089</v>
      </c>
      <c r="D7656" t="s">
        <v>3090</v>
      </c>
      <c r="E7656" t="s">
        <v>3090</v>
      </c>
      <c r="F7656">
        <v>1</v>
      </c>
      <c r="G7656">
        <v>0</v>
      </c>
      <c r="H7656">
        <v>0</v>
      </c>
      <c r="I7656">
        <v>0</v>
      </c>
      <c r="K7656"/>
      <c r="N7656" t="s">
        <v>3091</v>
      </c>
      <c r="O7656" t="s">
        <v>3092</v>
      </c>
      <c r="P7656" t="s">
        <v>3093</v>
      </c>
      <c r="R7656" t="s">
        <v>3094</v>
      </c>
    </row>
    <row r="7657" spans="1:18" x14ac:dyDescent="0.25">
      <c r="A7657">
        <v>5354600000</v>
      </c>
      <c r="B7657" t="s">
        <v>3089</v>
      </c>
      <c r="D7657" t="s">
        <v>3090</v>
      </c>
      <c r="E7657" t="s">
        <v>3090</v>
      </c>
      <c r="F7657">
        <v>1</v>
      </c>
      <c r="G7657">
        <v>0</v>
      </c>
      <c r="H7657">
        <v>0</v>
      </c>
      <c r="I7657">
        <v>0</v>
      </c>
      <c r="K7657"/>
      <c r="N7657" t="s">
        <v>3091</v>
      </c>
      <c r="O7657" t="s">
        <v>3092</v>
      </c>
      <c r="P7657" t="s">
        <v>3093</v>
      </c>
      <c r="R7657" t="s">
        <v>3094</v>
      </c>
    </row>
    <row r="7658" spans="1:18" x14ac:dyDescent="0.25">
      <c r="A7658">
        <v>5354700000</v>
      </c>
      <c r="B7658" t="s">
        <v>3089</v>
      </c>
      <c r="D7658" t="s">
        <v>3090</v>
      </c>
      <c r="E7658" t="s">
        <v>3090</v>
      </c>
      <c r="F7658">
        <v>1</v>
      </c>
      <c r="G7658">
        <v>0</v>
      </c>
      <c r="H7658">
        <v>0</v>
      </c>
      <c r="I7658">
        <v>0</v>
      </c>
      <c r="K7658"/>
      <c r="N7658" t="s">
        <v>3091</v>
      </c>
      <c r="O7658" t="s">
        <v>3092</v>
      </c>
      <c r="P7658" t="s">
        <v>3093</v>
      </c>
      <c r="R7658" t="s">
        <v>3094</v>
      </c>
    </row>
    <row r="7659" spans="1:18" x14ac:dyDescent="0.25">
      <c r="A7659">
        <v>5354800000</v>
      </c>
      <c r="B7659" t="s">
        <v>3089</v>
      </c>
      <c r="D7659" t="s">
        <v>3090</v>
      </c>
      <c r="E7659" t="s">
        <v>3090</v>
      </c>
      <c r="F7659">
        <v>1</v>
      </c>
      <c r="G7659">
        <v>0</v>
      </c>
      <c r="H7659">
        <v>0</v>
      </c>
      <c r="I7659">
        <v>0</v>
      </c>
      <c r="K7659"/>
      <c r="N7659" t="s">
        <v>3091</v>
      </c>
      <c r="O7659" t="s">
        <v>3092</v>
      </c>
      <c r="P7659" t="s">
        <v>3093</v>
      </c>
      <c r="R7659" t="s">
        <v>3094</v>
      </c>
    </row>
    <row r="7660" spans="1:18" x14ac:dyDescent="0.25">
      <c r="A7660">
        <v>5354900000</v>
      </c>
      <c r="B7660" t="s">
        <v>3089</v>
      </c>
      <c r="D7660" t="s">
        <v>3090</v>
      </c>
      <c r="F7660">
        <v>1</v>
      </c>
      <c r="G7660">
        <v>0</v>
      </c>
      <c r="H7660">
        <v>0</v>
      </c>
      <c r="I7660">
        <v>0</v>
      </c>
      <c r="K7660"/>
      <c r="N7660" t="s">
        <v>3091</v>
      </c>
      <c r="O7660" t="s">
        <v>3092</v>
      </c>
      <c r="P7660" t="s">
        <v>3093</v>
      </c>
      <c r="R7660" t="s">
        <v>3094</v>
      </c>
    </row>
    <row r="7661" spans="1:18" x14ac:dyDescent="0.25">
      <c r="A7661">
        <v>5354900001</v>
      </c>
      <c r="B7661" t="s">
        <v>3089</v>
      </c>
      <c r="D7661" t="s">
        <v>3090</v>
      </c>
      <c r="E7661" t="s">
        <v>3090</v>
      </c>
      <c r="F7661">
        <v>1</v>
      </c>
      <c r="G7661">
        <v>0</v>
      </c>
      <c r="H7661">
        <v>0</v>
      </c>
      <c r="I7661">
        <v>0</v>
      </c>
      <c r="K7661"/>
      <c r="N7661" t="s">
        <v>3091</v>
      </c>
      <c r="O7661" t="s">
        <v>3092</v>
      </c>
      <c r="P7661" t="s">
        <v>3093</v>
      </c>
      <c r="R7661" t="s">
        <v>3094</v>
      </c>
    </row>
    <row r="7662" spans="1:18" x14ac:dyDescent="0.25">
      <c r="A7662">
        <v>5354900002</v>
      </c>
      <c r="B7662" t="s">
        <v>3089</v>
      </c>
      <c r="D7662" t="s">
        <v>3090</v>
      </c>
      <c r="E7662" t="s">
        <v>3090</v>
      </c>
      <c r="F7662">
        <v>1</v>
      </c>
      <c r="G7662">
        <v>0</v>
      </c>
      <c r="H7662">
        <v>0</v>
      </c>
      <c r="I7662">
        <v>0</v>
      </c>
      <c r="K7662"/>
      <c r="N7662" t="s">
        <v>3091</v>
      </c>
      <c r="O7662" t="s">
        <v>3092</v>
      </c>
      <c r="P7662" t="s">
        <v>3093</v>
      </c>
      <c r="R7662" t="s">
        <v>3094</v>
      </c>
    </row>
    <row r="7663" spans="1:18" x14ac:dyDescent="0.25">
      <c r="A7663">
        <v>5354900003</v>
      </c>
      <c r="B7663" t="s">
        <v>3089</v>
      </c>
      <c r="D7663" t="s">
        <v>3090</v>
      </c>
      <c r="E7663" t="s">
        <v>3090</v>
      </c>
      <c r="F7663">
        <v>1</v>
      </c>
      <c r="G7663">
        <v>0</v>
      </c>
      <c r="H7663">
        <v>0</v>
      </c>
      <c r="I7663">
        <v>0</v>
      </c>
      <c r="K7663"/>
      <c r="N7663" t="s">
        <v>3091</v>
      </c>
      <c r="O7663" t="s">
        <v>3092</v>
      </c>
      <c r="P7663" t="s">
        <v>3093</v>
      </c>
      <c r="R7663" t="s">
        <v>3094</v>
      </c>
    </row>
    <row r="7664" spans="1:18" x14ac:dyDescent="0.25">
      <c r="A7664">
        <v>5354900004</v>
      </c>
      <c r="B7664" t="s">
        <v>3089</v>
      </c>
      <c r="D7664" t="s">
        <v>3090</v>
      </c>
      <c r="E7664" t="s">
        <v>3090</v>
      </c>
      <c r="F7664">
        <v>1</v>
      </c>
      <c r="G7664">
        <v>0</v>
      </c>
      <c r="H7664">
        <v>0</v>
      </c>
      <c r="I7664">
        <v>0</v>
      </c>
      <c r="K7664"/>
      <c r="N7664" t="s">
        <v>3091</v>
      </c>
      <c r="O7664" t="s">
        <v>3092</v>
      </c>
      <c r="P7664" t="s">
        <v>3093</v>
      </c>
      <c r="R7664" t="s">
        <v>3094</v>
      </c>
    </row>
    <row r="7665" spans="1:18" x14ac:dyDescent="0.25">
      <c r="A7665">
        <v>5354900005</v>
      </c>
      <c r="B7665" t="s">
        <v>3089</v>
      </c>
      <c r="D7665" t="s">
        <v>3090</v>
      </c>
      <c r="E7665" t="s">
        <v>3090</v>
      </c>
      <c r="F7665">
        <v>1</v>
      </c>
      <c r="G7665">
        <v>0</v>
      </c>
      <c r="H7665">
        <v>0</v>
      </c>
      <c r="I7665">
        <v>0</v>
      </c>
      <c r="K7665"/>
      <c r="N7665" t="s">
        <v>3091</v>
      </c>
      <c r="O7665" t="s">
        <v>3092</v>
      </c>
      <c r="P7665" t="s">
        <v>3093</v>
      </c>
      <c r="R7665" t="s">
        <v>3094</v>
      </c>
    </row>
    <row r="7666" spans="1:18" x14ac:dyDescent="0.25">
      <c r="A7666">
        <v>5354900006</v>
      </c>
      <c r="B7666" t="s">
        <v>3089</v>
      </c>
      <c r="D7666" t="s">
        <v>3090</v>
      </c>
      <c r="E7666" t="s">
        <v>3090</v>
      </c>
      <c r="F7666">
        <v>1</v>
      </c>
      <c r="G7666">
        <v>0</v>
      </c>
      <c r="H7666">
        <v>0</v>
      </c>
      <c r="I7666">
        <v>0</v>
      </c>
      <c r="K7666"/>
      <c r="N7666" t="s">
        <v>3091</v>
      </c>
      <c r="O7666" t="s">
        <v>3092</v>
      </c>
      <c r="P7666" t="s">
        <v>3093</v>
      </c>
      <c r="R7666" t="s">
        <v>3094</v>
      </c>
    </row>
    <row r="7667" spans="1:18" x14ac:dyDescent="0.25">
      <c r="A7667">
        <v>5354900007</v>
      </c>
      <c r="B7667" t="s">
        <v>3089</v>
      </c>
      <c r="D7667" t="s">
        <v>3090</v>
      </c>
      <c r="E7667" t="s">
        <v>3090</v>
      </c>
      <c r="F7667">
        <v>1</v>
      </c>
      <c r="G7667">
        <v>0</v>
      </c>
      <c r="H7667">
        <v>0</v>
      </c>
      <c r="I7667">
        <v>0</v>
      </c>
      <c r="K7667"/>
      <c r="N7667" t="s">
        <v>3091</v>
      </c>
      <c r="O7667" t="s">
        <v>3092</v>
      </c>
      <c r="P7667" t="s">
        <v>3093</v>
      </c>
      <c r="R7667" t="s">
        <v>3094</v>
      </c>
    </row>
    <row r="7668" spans="1:18" x14ac:dyDescent="0.25">
      <c r="A7668">
        <v>5354900008</v>
      </c>
      <c r="B7668" t="s">
        <v>3089</v>
      </c>
      <c r="D7668" t="s">
        <v>3090</v>
      </c>
      <c r="E7668" t="s">
        <v>3090</v>
      </c>
      <c r="F7668">
        <v>1</v>
      </c>
      <c r="G7668">
        <v>0</v>
      </c>
      <c r="H7668">
        <v>0</v>
      </c>
      <c r="I7668">
        <v>0</v>
      </c>
      <c r="K7668"/>
      <c r="N7668" t="s">
        <v>3091</v>
      </c>
      <c r="O7668" t="s">
        <v>3092</v>
      </c>
      <c r="P7668" t="s">
        <v>3093</v>
      </c>
      <c r="R7668" t="s">
        <v>3094</v>
      </c>
    </row>
    <row r="7669" spans="1:18" x14ac:dyDescent="0.25">
      <c r="A7669">
        <v>5354900009</v>
      </c>
      <c r="B7669" t="s">
        <v>3089</v>
      </c>
      <c r="D7669" t="s">
        <v>3090</v>
      </c>
      <c r="E7669" t="s">
        <v>3090</v>
      </c>
      <c r="F7669">
        <v>1</v>
      </c>
      <c r="G7669">
        <v>0</v>
      </c>
      <c r="H7669">
        <v>0</v>
      </c>
      <c r="I7669">
        <v>0</v>
      </c>
      <c r="K7669"/>
      <c r="N7669" t="s">
        <v>3091</v>
      </c>
      <c r="O7669" t="s">
        <v>3092</v>
      </c>
      <c r="P7669" t="s">
        <v>3093</v>
      </c>
      <c r="R7669" t="s">
        <v>3094</v>
      </c>
    </row>
    <row r="7670" spans="1:18" x14ac:dyDescent="0.25">
      <c r="A7670">
        <v>5354900010</v>
      </c>
      <c r="B7670" t="s">
        <v>3089</v>
      </c>
      <c r="D7670" t="s">
        <v>3090</v>
      </c>
      <c r="E7670" t="s">
        <v>3090</v>
      </c>
      <c r="F7670">
        <v>1</v>
      </c>
      <c r="G7670">
        <v>0</v>
      </c>
      <c r="H7670">
        <v>0</v>
      </c>
      <c r="I7670">
        <v>0</v>
      </c>
      <c r="K7670"/>
      <c r="N7670" t="s">
        <v>3091</v>
      </c>
      <c r="O7670" t="s">
        <v>3092</v>
      </c>
      <c r="P7670" t="s">
        <v>3093</v>
      </c>
      <c r="R7670" t="s">
        <v>3094</v>
      </c>
    </row>
    <row r="7671" spans="1:18" x14ac:dyDescent="0.25">
      <c r="A7671">
        <v>5355000000</v>
      </c>
      <c r="B7671" t="s">
        <v>3089</v>
      </c>
      <c r="D7671" t="s">
        <v>3090</v>
      </c>
      <c r="F7671">
        <v>1</v>
      </c>
      <c r="G7671">
        <v>0</v>
      </c>
      <c r="H7671">
        <v>0</v>
      </c>
      <c r="I7671">
        <v>0</v>
      </c>
      <c r="K7671"/>
      <c r="N7671" t="s">
        <v>3091</v>
      </c>
      <c r="O7671" t="s">
        <v>3092</v>
      </c>
      <c r="P7671" t="s">
        <v>3093</v>
      </c>
      <c r="R7671" t="s">
        <v>3094</v>
      </c>
    </row>
    <row r="7672" spans="1:18" x14ac:dyDescent="0.25">
      <c r="A7672">
        <v>5355300000</v>
      </c>
      <c r="B7672" t="s">
        <v>3089</v>
      </c>
      <c r="D7672" t="s">
        <v>3090</v>
      </c>
      <c r="E7672" t="s">
        <v>3090</v>
      </c>
      <c r="F7672">
        <v>1</v>
      </c>
      <c r="G7672">
        <v>0</v>
      </c>
      <c r="H7672">
        <v>0</v>
      </c>
      <c r="I7672">
        <v>0</v>
      </c>
      <c r="K7672"/>
      <c r="N7672" t="s">
        <v>3091</v>
      </c>
      <c r="O7672" t="s">
        <v>3092</v>
      </c>
      <c r="P7672" t="s">
        <v>3093</v>
      </c>
      <c r="R7672" t="s">
        <v>3094</v>
      </c>
    </row>
    <row r="7673" spans="1:18" x14ac:dyDescent="0.25">
      <c r="A7673">
        <v>5355400000</v>
      </c>
      <c r="B7673" t="s">
        <v>3089</v>
      </c>
      <c r="D7673" t="s">
        <v>3090</v>
      </c>
      <c r="E7673" t="s">
        <v>3090</v>
      </c>
      <c r="F7673">
        <v>1</v>
      </c>
      <c r="G7673">
        <v>0</v>
      </c>
      <c r="H7673">
        <v>1.9621900000000001</v>
      </c>
      <c r="I7673">
        <v>1.9621900000000001</v>
      </c>
      <c r="K7673"/>
      <c r="N7673" t="s">
        <v>3091</v>
      </c>
      <c r="O7673" t="s">
        <v>3092</v>
      </c>
      <c r="P7673" t="s">
        <v>3093</v>
      </c>
      <c r="R7673" t="s">
        <v>3094</v>
      </c>
    </row>
    <row r="7674" spans="1:18" x14ac:dyDescent="0.25">
      <c r="A7674">
        <v>5356000000</v>
      </c>
      <c r="B7674" t="s">
        <v>3089</v>
      </c>
      <c r="D7674" t="s">
        <v>3090</v>
      </c>
      <c r="E7674" t="s">
        <v>3090</v>
      </c>
      <c r="F7674">
        <v>1</v>
      </c>
      <c r="G7674">
        <v>0</v>
      </c>
      <c r="H7674">
        <v>8.6792899999999999</v>
      </c>
      <c r="I7674">
        <v>8.6792899999999999</v>
      </c>
      <c r="K7674"/>
      <c r="N7674" t="s">
        <v>3091</v>
      </c>
      <c r="O7674" t="s">
        <v>3092</v>
      </c>
      <c r="P7674" t="s">
        <v>3093</v>
      </c>
      <c r="R7674" t="s">
        <v>3094</v>
      </c>
    </row>
    <row r="7675" spans="1:18" x14ac:dyDescent="0.25">
      <c r="A7675">
        <v>5356100000</v>
      </c>
      <c r="B7675" t="s">
        <v>3089</v>
      </c>
      <c r="D7675" t="s">
        <v>3090</v>
      </c>
      <c r="E7675" t="s">
        <v>3090</v>
      </c>
      <c r="F7675">
        <v>1</v>
      </c>
      <c r="G7675">
        <v>0</v>
      </c>
      <c r="H7675">
        <v>0</v>
      </c>
      <c r="I7675">
        <v>0</v>
      </c>
      <c r="K7675"/>
      <c r="N7675" t="s">
        <v>3091</v>
      </c>
      <c r="O7675" t="s">
        <v>3092</v>
      </c>
      <c r="P7675" t="s">
        <v>3093</v>
      </c>
      <c r="R7675" t="s">
        <v>3094</v>
      </c>
    </row>
    <row r="7676" spans="1:18" x14ac:dyDescent="0.25">
      <c r="A7676">
        <v>5356200000</v>
      </c>
      <c r="B7676" t="s">
        <v>3089</v>
      </c>
      <c r="D7676" t="s">
        <v>3090</v>
      </c>
      <c r="E7676" t="s">
        <v>3090</v>
      </c>
      <c r="F7676">
        <v>1</v>
      </c>
      <c r="G7676">
        <v>0</v>
      </c>
      <c r="H7676">
        <v>47.544020000000003</v>
      </c>
      <c r="I7676">
        <v>47.544020000000003</v>
      </c>
      <c r="K7676"/>
      <c r="N7676" t="s">
        <v>3091</v>
      </c>
      <c r="O7676" t="s">
        <v>3092</v>
      </c>
      <c r="P7676" t="s">
        <v>3093</v>
      </c>
      <c r="R7676" t="s">
        <v>3094</v>
      </c>
    </row>
    <row r="7677" spans="1:18" x14ac:dyDescent="0.25">
      <c r="A7677">
        <v>5356300000</v>
      </c>
      <c r="B7677" t="s">
        <v>3089</v>
      </c>
      <c r="D7677" t="s">
        <v>3090</v>
      </c>
      <c r="E7677" t="s">
        <v>3090</v>
      </c>
      <c r="F7677">
        <v>1</v>
      </c>
      <c r="G7677">
        <v>0</v>
      </c>
      <c r="H7677">
        <v>47.544020000000003</v>
      </c>
      <c r="I7677">
        <v>47.544020000000003</v>
      </c>
      <c r="K7677"/>
      <c r="N7677" t="s">
        <v>3091</v>
      </c>
      <c r="O7677" t="s">
        <v>3092</v>
      </c>
      <c r="P7677" t="s">
        <v>3093</v>
      </c>
      <c r="R7677" t="s">
        <v>3094</v>
      </c>
    </row>
    <row r="7678" spans="1:18" x14ac:dyDescent="0.25">
      <c r="A7678">
        <v>5356400000</v>
      </c>
      <c r="B7678" t="s">
        <v>3089</v>
      </c>
      <c r="D7678" t="s">
        <v>3090</v>
      </c>
      <c r="E7678" t="s">
        <v>3090</v>
      </c>
      <c r="F7678">
        <v>1</v>
      </c>
      <c r="G7678">
        <v>0</v>
      </c>
      <c r="H7678">
        <v>38.689019999999999</v>
      </c>
      <c r="I7678">
        <v>38.689019999999999</v>
      </c>
      <c r="K7678"/>
      <c r="N7678" t="s">
        <v>3091</v>
      </c>
      <c r="O7678" t="s">
        <v>3092</v>
      </c>
      <c r="P7678" t="s">
        <v>3093</v>
      </c>
      <c r="R7678" t="s">
        <v>3094</v>
      </c>
    </row>
    <row r="7679" spans="1:18" x14ac:dyDescent="0.25">
      <c r="A7679">
        <v>5356500000</v>
      </c>
      <c r="B7679" t="s">
        <v>3089</v>
      </c>
      <c r="D7679" t="s">
        <v>3090</v>
      </c>
      <c r="E7679" t="s">
        <v>3090</v>
      </c>
      <c r="F7679">
        <v>1</v>
      </c>
      <c r="G7679">
        <v>0</v>
      </c>
      <c r="H7679">
        <v>47.45402</v>
      </c>
      <c r="I7679">
        <v>47.45402</v>
      </c>
      <c r="K7679"/>
      <c r="N7679" t="s">
        <v>3091</v>
      </c>
      <c r="O7679" t="s">
        <v>3092</v>
      </c>
      <c r="P7679" t="s">
        <v>3093</v>
      </c>
      <c r="R7679" t="s">
        <v>3094</v>
      </c>
    </row>
    <row r="7680" spans="1:18" x14ac:dyDescent="0.25">
      <c r="A7680">
        <v>5356600000</v>
      </c>
      <c r="B7680" t="s">
        <v>3089</v>
      </c>
      <c r="D7680" t="s">
        <v>3090</v>
      </c>
      <c r="E7680" t="s">
        <v>3090</v>
      </c>
      <c r="F7680">
        <v>1</v>
      </c>
      <c r="G7680">
        <v>0</v>
      </c>
      <c r="H7680">
        <v>47.45402</v>
      </c>
      <c r="I7680">
        <v>47.45402</v>
      </c>
      <c r="K7680"/>
      <c r="N7680" t="s">
        <v>3091</v>
      </c>
      <c r="O7680" t="s">
        <v>3092</v>
      </c>
      <c r="P7680" t="s">
        <v>3093</v>
      </c>
      <c r="R7680" t="s">
        <v>3094</v>
      </c>
    </row>
    <row r="7681" spans="1:18" x14ac:dyDescent="0.25">
      <c r="A7681">
        <v>5356700000</v>
      </c>
      <c r="B7681" t="s">
        <v>3089</v>
      </c>
      <c r="D7681" t="s">
        <v>3090</v>
      </c>
      <c r="E7681" t="s">
        <v>3090</v>
      </c>
      <c r="F7681">
        <v>1</v>
      </c>
      <c r="G7681">
        <v>0</v>
      </c>
      <c r="H7681">
        <v>46.434019999999997</v>
      </c>
      <c r="I7681">
        <v>46.434019999999997</v>
      </c>
      <c r="K7681"/>
      <c r="N7681" t="s">
        <v>3091</v>
      </c>
      <c r="O7681" t="s">
        <v>3092</v>
      </c>
      <c r="P7681" t="s">
        <v>3093</v>
      </c>
      <c r="R7681" t="s">
        <v>3094</v>
      </c>
    </row>
    <row r="7682" spans="1:18" x14ac:dyDescent="0.25">
      <c r="A7682">
        <v>5356800000</v>
      </c>
      <c r="B7682" t="s">
        <v>3089</v>
      </c>
      <c r="D7682" t="s">
        <v>3090</v>
      </c>
      <c r="E7682" t="s">
        <v>3090</v>
      </c>
      <c r="F7682">
        <v>1</v>
      </c>
      <c r="G7682">
        <v>0</v>
      </c>
      <c r="H7682">
        <v>46.974020000000003</v>
      </c>
      <c r="I7682">
        <v>46.974020000000003</v>
      </c>
      <c r="K7682"/>
      <c r="N7682" t="s">
        <v>3091</v>
      </c>
      <c r="O7682" t="s">
        <v>3092</v>
      </c>
      <c r="P7682" t="s">
        <v>3093</v>
      </c>
      <c r="R7682" t="s">
        <v>3094</v>
      </c>
    </row>
    <row r="7683" spans="1:18" x14ac:dyDescent="0.25">
      <c r="A7683">
        <v>5356900000</v>
      </c>
      <c r="B7683" t="s">
        <v>3089</v>
      </c>
      <c r="D7683" t="s">
        <v>3090</v>
      </c>
      <c r="E7683" t="s">
        <v>3090</v>
      </c>
      <c r="F7683">
        <v>1</v>
      </c>
      <c r="G7683">
        <v>0</v>
      </c>
      <c r="H7683">
        <v>16.451899999999998</v>
      </c>
      <c r="I7683">
        <v>16.451899999999998</v>
      </c>
      <c r="K7683"/>
      <c r="N7683" t="s">
        <v>3091</v>
      </c>
      <c r="O7683" t="s">
        <v>3092</v>
      </c>
      <c r="P7683" t="s">
        <v>3093</v>
      </c>
      <c r="R7683" t="s">
        <v>3094</v>
      </c>
    </row>
    <row r="7684" spans="1:18" x14ac:dyDescent="0.25">
      <c r="A7684">
        <v>5357000000</v>
      </c>
      <c r="B7684" t="s">
        <v>3089</v>
      </c>
      <c r="D7684" t="s">
        <v>3090</v>
      </c>
      <c r="E7684" t="s">
        <v>3090</v>
      </c>
      <c r="F7684">
        <v>1</v>
      </c>
      <c r="G7684">
        <v>0</v>
      </c>
      <c r="H7684">
        <v>0.79874592833876201</v>
      </c>
      <c r="I7684">
        <v>0.79874592833876201</v>
      </c>
      <c r="K7684"/>
      <c r="N7684" t="s">
        <v>3091</v>
      </c>
      <c r="O7684" t="s">
        <v>3092</v>
      </c>
      <c r="P7684" t="s">
        <v>3093</v>
      </c>
      <c r="R7684" t="s">
        <v>3094</v>
      </c>
    </row>
    <row r="7685" spans="1:18" x14ac:dyDescent="0.25">
      <c r="A7685">
        <v>5357100000</v>
      </c>
      <c r="B7685" t="s">
        <v>3089</v>
      </c>
      <c r="D7685" t="s">
        <v>3090</v>
      </c>
      <c r="E7685" t="s">
        <v>3090</v>
      </c>
      <c r="F7685">
        <v>1</v>
      </c>
      <c r="G7685">
        <v>0</v>
      </c>
      <c r="H7685">
        <v>3.2172543225103198</v>
      </c>
      <c r="I7685">
        <v>3.2172543225103198</v>
      </c>
      <c r="K7685"/>
      <c r="N7685" t="s">
        <v>3091</v>
      </c>
      <c r="O7685" t="s">
        <v>3092</v>
      </c>
      <c r="P7685" t="s">
        <v>3093</v>
      </c>
      <c r="R7685" t="s">
        <v>3094</v>
      </c>
    </row>
    <row r="7686" spans="1:18" x14ac:dyDescent="0.25">
      <c r="A7686">
        <v>5357200000</v>
      </c>
      <c r="B7686" t="s">
        <v>3089</v>
      </c>
      <c r="D7686" t="s">
        <v>3090</v>
      </c>
      <c r="E7686" t="s">
        <v>3090</v>
      </c>
      <c r="F7686">
        <v>1</v>
      </c>
      <c r="G7686">
        <v>0</v>
      </c>
      <c r="H7686">
        <v>1.23708</v>
      </c>
      <c r="I7686">
        <v>1.23708</v>
      </c>
      <c r="K7686"/>
      <c r="N7686" t="s">
        <v>3091</v>
      </c>
      <c r="O7686" t="s">
        <v>3092</v>
      </c>
      <c r="P7686" t="s">
        <v>3093</v>
      </c>
      <c r="R7686" t="s">
        <v>3094</v>
      </c>
    </row>
    <row r="7687" spans="1:18" x14ac:dyDescent="0.25">
      <c r="A7687">
        <v>5357300000</v>
      </c>
      <c r="B7687" t="s">
        <v>3089</v>
      </c>
      <c r="D7687" t="s">
        <v>3090</v>
      </c>
      <c r="E7687" t="s">
        <v>3090</v>
      </c>
      <c r="F7687">
        <v>1</v>
      </c>
      <c r="G7687">
        <v>0</v>
      </c>
      <c r="H7687">
        <v>1.3098000000000001</v>
      </c>
      <c r="I7687">
        <v>1.3098000000000001</v>
      </c>
      <c r="K7687"/>
      <c r="N7687" t="s">
        <v>3091</v>
      </c>
      <c r="O7687" t="s">
        <v>3092</v>
      </c>
      <c r="P7687" t="s">
        <v>3093</v>
      </c>
      <c r="R7687" t="s">
        <v>3094</v>
      </c>
    </row>
    <row r="7688" spans="1:18" x14ac:dyDescent="0.25">
      <c r="A7688">
        <v>5357400000</v>
      </c>
      <c r="B7688" t="s">
        <v>3089</v>
      </c>
      <c r="D7688" t="s">
        <v>3090</v>
      </c>
      <c r="E7688" t="s">
        <v>3090</v>
      </c>
      <c r="F7688">
        <v>1</v>
      </c>
      <c r="G7688">
        <v>0</v>
      </c>
      <c r="H7688">
        <v>0.88347601683029398</v>
      </c>
      <c r="I7688">
        <v>0.88347601683029398</v>
      </c>
      <c r="K7688"/>
      <c r="N7688" t="s">
        <v>3091</v>
      </c>
      <c r="O7688" t="s">
        <v>3092</v>
      </c>
      <c r="P7688" t="s">
        <v>3093</v>
      </c>
      <c r="R7688" t="s">
        <v>3094</v>
      </c>
    </row>
    <row r="7689" spans="1:18" x14ac:dyDescent="0.25">
      <c r="A7689">
        <v>5357500000</v>
      </c>
      <c r="B7689" t="s">
        <v>3089</v>
      </c>
      <c r="D7689" t="s">
        <v>3090</v>
      </c>
      <c r="E7689" t="s">
        <v>3090</v>
      </c>
      <c r="F7689">
        <v>1</v>
      </c>
      <c r="G7689">
        <v>0</v>
      </c>
      <c r="H7689">
        <v>4.4753030090259402</v>
      </c>
      <c r="I7689">
        <v>4.4753030090259402</v>
      </c>
      <c r="K7689"/>
      <c r="N7689" t="s">
        <v>3091</v>
      </c>
      <c r="O7689" t="s">
        <v>3092</v>
      </c>
      <c r="P7689" t="s">
        <v>3093</v>
      </c>
      <c r="R7689" t="s">
        <v>3094</v>
      </c>
    </row>
    <row r="7690" spans="1:18" x14ac:dyDescent="0.25">
      <c r="A7690">
        <v>5357600000</v>
      </c>
      <c r="B7690" t="s">
        <v>3089</v>
      </c>
      <c r="D7690" t="s">
        <v>3090</v>
      </c>
      <c r="E7690" t="s">
        <v>3090</v>
      </c>
      <c r="F7690">
        <v>1</v>
      </c>
      <c r="G7690">
        <v>0</v>
      </c>
      <c r="H7690">
        <v>1.1941656753697301</v>
      </c>
      <c r="I7690">
        <v>1.1941656753697301</v>
      </c>
      <c r="K7690"/>
      <c r="N7690" t="s">
        <v>3091</v>
      </c>
      <c r="O7690" t="s">
        <v>3092</v>
      </c>
      <c r="P7690" t="s">
        <v>3093</v>
      </c>
      <c r="R7690" t="s">
        <v>3094</v>
      </c>
    </row>
    <row r="7691" spans="1:18" x14ac:dyDescent="0.25">
      <c r="A7691">
        <v>5357700000</v>
      </c>
      <c r="B7691" t="s">
        <v>3089</v>
      </c>
      <c r="D7691" t="s">
        <v>3090</v>
      </c>
      <c r="E7691" t="s">
        <v>3090</v>
      </c>
      <c r="F7691">
        <v>1</v>
      </c>
      <c r="G7691">
        <v>0</v>
      </c>
      <c r="H7691">
        <v>0.64380106356240396</v>
      </c>
      <c r="I7691">
        <v>0.64380106356240396</v>
      </c>
      <c r="K7691"/>
      <c r="N7691" t="s">
        <v>3091</v>
      </c>
      <c r="O7691" t="s">
        <v>3092</v>
      </c>
      <c r="P7691" t="s">
        <v>3093</v>
      </c>
      <c r="R7691" t="s">
        <v>3094</v>
      </c>
    </row>
    <row r="7692" spans="1:18" x14ac:dyDescent="0.25">
      <c r="A7692">
        <v>5357800000</v>
      </c>
      <c r="B7692" t="s">
        <v>3089</v>
      </c>
      <c r="D7692" t="s">
        <v>3090</v>
      </c>
      <c r="E7692" t="s">
        <v>3090</v>
      </c>
      <c r="F7692">
        <v>1</v>
      </c>
      <c r="G7692">
        <v>0</v>
      </c>
      <c r="H7692">
        <v>1.8025664429530199</v>
      </c>
      <c r="I7692">
        <v>1.8025664429530199</v>
      </c>
      <c r="K7692"/>
      <c r="N7692" t="s">
        <v>3091</v>
      </c>
      <c r="O7692" t="s">
        <v>3092</v>
      </c>
      <c r="P7692" t="s">
        <v>3093</v>
      </c>
      <c r="R7692" t="s">
        <v>3094</v>
      </c>
    </row>
    <row r="7693" spans="1:18" x14ac:dyDescent="0.25">
      <c r="A7693">
        <v>5357900000</v>
      </c>
      <c r="B7693" t="s">
        <v>3089</v>
      </c>
      <c r="D7693" t="s">
        <v>3090</v>
      </c>
      <c r="E7693" t="s">
        <v>3090</v>
      </c>
      <c r="F7693">
        <v>1</v>
      </c>
      <c r="G7693">
        <v>0</v>
      </c>
      <c r="H7693">
        <v>1.7092401504852299</v>
      </c>
      <c r="I7693">
        <v>1.7092401504852299</v>
      </c>
      <c r="K7693"/>
      <c r="N7693" t="s">
        <v>3091</v>
      </c>
      <c r="O7693" t="s">
        <v>3092</v>
      </c>
      <c r="P7693" t="s">
        <v>3093</v>
      </c>
      <c r="R7693" t="s">
        <v>3094</v>
      </c>
    </row>
    <row r="7694" spans="1:18" x14ac:dyDescent="0.25">
      <c r="A7694">
        <v>5358000000</v>
      </c>
      <c r="B7694" t="s">
        <v>3089</v>
      </c>
      <c r="D7694" t="s">
        <v>3090</v>
      </c>
      <c r="E7694" t="s">
        <v>3090</v>
      </c>
      <c r="F7694">
        <v>1</v>
      </c>
      <c r="G7694">
        <v>0</v>
      </c>
      <c r="H7694">
        <v>7.38273913741393</v>
      </c>
      <c r="I7694">
        <v>7.38273913741393</v>
      </c>
      <c r="K7694"/>
      <c r="N7694" t="s">
        <v>3091</v>
      </c>
      <c r="O7694" t="s">
        <v>3092</v>
      </c>
      <c r="P7694" t="s">
        <v>3093</v>
      </c>
      <c r="R7694" t="s">
        <v>3094</v>
      </c>
    </row>
    <row r="7695" spans="1:18" x14ac:dyDescent="0.25">
      <c r="A7695">
        <v>5358100000</v>
      </c>
      <c r="B7695" t="s">
        <v>3089</v>
      </c>
      <c r="D7695" t="s">
        <v>3090</v>
      </c>
      <c r="E7695" t="s">
        <v>3090</v>
      </c>
      <c r="F7695">
        <v>1</v>
      </c>
      <c r="G7695">
        <v>0</v>
      </c>
      <c r="H7695">
        <v>1.0181</v>
      </c>
      <c r="I7695">
        <v>1.0181</v>
      </c>
      <c r="K7695"/>
      <c r="N7695" t="s">
        <v>3091</v>
      </c>
      <c r="O7695" t="s">
        <v>3092</v>
      </c>
      <c r="P7695" t="s">
        <v>3093</v>
      </c>
      <c r="R7695" t="s">
        <v>3094</v>
      </c>
    </row>
    <row r="7696" spans="1:18" x14ac:dyDescent="0.25">
      <c r="A7696">
        <v>5358200000</v>
      </c>
      <c r="B7696" t="s">
        <v>3089</v>
      </c>
      <c r="D7696" t="s">
        <v>3090</v>
      </c>
      <c r="E7696" t="s">
        <v>3090</v>
      </c>
      <c r="F7696">
        <v>1</v>
      </c>
      <c r="G7696">
        <v>0</v>
      </c>
      <c r="H7696">
        <v>1.88808</v>
      </c>
      <c r="I7696">
        <v>1.88808</v>
      </c>
      <c r="K7696"/>
      <c r="N7696" t="s">
        <v>3091</v>
      </c>
      <c r="O7696" t="s">
        <v>3092</v>
      </c>
      <c r="P7696" t="s">
        <v>3093</v>
      </c>
      <c r="R7696" t="s">
        <v>3094</v>
      </c>
    </row>
    <row r="7697" spans="1:18" x14ac:dyDescent="0.25">
      <c r="A7697">
        <v>5358300000</v>
      </c>
      <c r="B7697" t="s">
        <v>3089</v>
      </c>
      <c r="D7697" t="s">
        <v>3090</v>
      </c>
      <c r="E7697" t="s">
        <v>3090</v>
      </c>
      <c r="F7697">
        <v>1</v>
      </c>
      <c r="G7697">
        <v>0</v>
      </c>
      <c r="H7697">
        <v>1.4164770143459899</v>
      </c>
      <c r="I7697">
        <v>1.4164770143459899</v>
      </c>
      <c r="K7697"/>
      <c r="N7697" t="s">
        <v>3091</v>
      </c>
      <c r="O7697" t="s">
        <v>3092</v>
      </c>
      <c r="P7697" t="s">
        <v>3093</v>
      </c>
      <c r="R7697" t="s">
        <v>3094</v>
      </c>
    </row>
    <row r="7698" spans="1:18" x14ac:dyDescent="0.25">
      <c r="A7698">
        <v>5359100000</v>
      </c>
      <c r="B7698" t="s">
        <v>3089</v>
      </c>
      <c r="D7698" t="s">
        <v>3090</v>
      </c>
      <c r="E7698" t="s">
        <v>3090</v>
      </c>
      <c r="F7698">
        <v>1</v>
      </c>
      <c r="G7698">
        <v>0</v>
      </c>
      <c r="H7698">
        <v>4.5537999999999998</v>
      </c>
      <c r="I7698">
        <v>4.5537999999999998</v>
      </c>
      <c r="K7698"/>
      <c r="N7698" t="s">
        <v>3091</v>
      </c>
      <c r="O7698" t="s">
        <v>3092</v>
      </c>
      <c r="P7698" t="s">
        <v>3093</v>
      </c>
      <c r="R7698" t="s">
        <v>3094</v>
      </c>
    </row>
    <row r="7699" spans="1:18" x14ac:dyDescent="0.25">
      <c r="A7699">
        <v>5359300000</v>
      </c>
      <c r="B7699" t="s">
        <v>3089</v>
      </c>
      <c r="D7699" t="s">
        <v>3090</v>
      </c>
      <c r="E7699" t="s">
        <v>3090</v>
      </c>
      <c r="F7699">
        <v>1</v>
      </c>
      <c r="G7699">
        <v>0</v>
      </c>
      <c r="H7699">
        <v>4.45557625</v>
      </c>
      <c r="I7699">
        <v>4.45557625</v>
      </c>
      <c r="K7699"/>
      <c r="N7699" t="s">
        <v>3091</v>
      </c>
      <c r="O7699" t="s">
        <v>3092</v>
      </c>
      <c r="P7699" t="s">
        <v>3093</v>
      </c>
      <c r="R7699" t="s">
        <v>3094</v>
      </c>
    </row>
    <row r="7700" spans="1:18" x14ac:dyDescent="0.25">
      <c r="A7700">
        <v>5359400000</v>
      </c>
      <c r="B7700" t="s">
        <v>3089</v>
      </c>
      <c r="D7700" t="s">
        <v>3090</v>
      </c>
      <c r="E7700" t="s">
        <v>3090</v>
      </c>
      <c r="F7700">
        <v>1</v>
      </c>
      <c r="G7700">
        <v>0</v>
      </c>
      <c r="H7700">
        <v>2.75</v>
      </c>
      <c r="I7700">
        <v>2.75</v>
      </c>
      <c r="K7700"/>
      <c r="N7700" t="s">
        <v>3091</v>
      </c>
      <c r="O7700" t="s">
        <v>3092</v>
      </c>
      <c r="P7700" t="s">
        <v>3093</v>
      </c>
      <c r="R7700" t="s">
        <v>3094</v>
      </c>
    </row>
    <row r="7701" spans="1:18" x14ac:dyDescent="0.25">
      <c r="A7701">
        <v>5359500000</v>
      </c>
      <c r="B7701" t="s">
        <v>3089</v>
      </c>
      <c r="D7701" t="s">
        <v>3090</v>
      </c>
      <c r="E7701" t="s">
        <v>3090</v>
      </c>
      <c r="F7701">
        <v>1</v>
      </c>
      <c r="G7701">
        <v>0</v>
      </c>
      <c r="H7701">
        <v>1.0113799999999999</v>
      </c>
      <c r="I7701">
        <v>1.0113799999999999</v>
      </c>
      <c r="K7701"/>
      <c r="N7701" t="s">
        <v>3091</v>
      </c>
      <c r="O7701" t="s">
        <v>3092</v>
      </c>
      <c r="P7701" t="s">
        <v>3093</v>
      </c>
      <c r="R7701" t="s">
        <v>3094</v>
      </c>
    </row>
    <row r="7702" spans="1:18" x14ac:dyDescent="0.25">
      <c r="A7702">
        <v>5359600000</v>
      </c>
      <c r="B7702" t="s">
        <v>3089</v>
      </c>
      <c r="D7702" t="s">
        <v>3090</v>
      </c>
      <c r="E7702" t="s">
        <v>3090</v>
      </c>
      <c r="F7702">
        <v>1</v>
      </c>
      <c r="G7702">
        <v>0</v>
      </c>
      <c r="H7702">
        <v>4.5668376029320497</v>
      </c>
      <c r="I7702">
        <v>4.5668376029320497</v>
      </c>
      <c r="K7702"/>
      <c r="N7702" t="s">
        <v>3091</v>
      </c>
      <c r="O7702" t="s">
        <v>3092</v>
      </c>
      <c r="P7702" t="s">
        <v>3093</v>
      </c>
      <c r="R7702" t="s">
        <v>3094</v>
      </c>
    </row>
    <row r="7703" spans="1:18" x14ac:dyDescent="0.25">
      <c r="A7703">
        <v>5359700000</v>
      </c>
      <c r="B7703" t="s">
        <v>3089</v>
      </c>
      <c r="D7703" t="s">
        <v>3090</v>
      </c>
      <c r="E7703" t="s">
        <v>3090</v>
      </c>
      <c r="F7703">
        <v>1</v>
      </c>
      <c r="G7703">
        <v>0</v>
      </c>
      <c r="H7703">
        <v>6.8406797617996196</v>
      </c>
      <c r="I7703">
        <v>6.8406797617996196</v>
      </c>
      <c r="K7703"/>
      <c r="N7703" t="s">
        <v>3091</v>
      </c>
      <c r="O7703" t="s">
        <v>3092</v>
      </c>
      <c r="P7703" t="s">
        <v>3093</v>
      </c>
      <c r="R7703" t="s">
        <v>3094</v>
      </c>
    </row>
    <row r="7704" spans="1:18" x14ac:dyDescent="0.25">
      <c r="A7704">
        <v>5359800000</v>
      </c>
      <c r="B7704" t="s">
        <v>3089</v>
      </c>
      <c r="D7704" t="s">
        <v>3090</v>
      </c>
      <c r="E7704" t="s">
        <v>3090</v>
      </c>
      <c r="F7704">
        <v>1</v>
      </c>
      <c r="G7704">
        <v>0</v>
      </c>
      <c r="H7704">
        <v>7.75</v>
      </c>
      <c r="I7704">
        <v>7.75</v>
      </c>
      <c r="K7704"/>
      <c r="N7704" t="s">
        <v>3091</v>
      </c>
      <c r="O7704" t="s">
        <v>3092</v>
      </c>
      <c r="P7704" t="s">
        <v>3093</v>
      </c>
      <c r="R7704" t="s">
        <v>3094</v>
      </c>
    </row>
    <row r="7705" spans="1:18" x14ac:dyDescent="0.25">
      <c r="A7705">
        <v>536</v>
      </c>
      <c r="B7705" t="s">
        <v>3089</v>
      </c>
      <c r="D7705" t="s">
        <v>3090</v>
      </c>
      <c r="E7705" t="s">
        <v>3090</v>
      </c>
      <c r="F7705">
        <v>1</v>
      </c>
      <c r="G7705">
        <v>0</v>
      </c>
      <c r="H7705">
        <v>0</v>
      </c>
      <c r="I7705">
        <v>0</v>
      </c>
      <c r="K7705"/>
      <c r="N7705" t="s">
        <v>3091</v>
      </c>
      <c r="O7705" t="s">
        <v>3092</v>
      </c>
      <c r="P7705" t="s">
        <v>3095</v>
      </c>
      <c r="R7705" t="s">
        <v>3094</v>
      </c>
    </row>
    <row r="7706" spans="1:18" x14ac:dyDescent="0.25">
      <c r="A7706">
        <v>5360400000</v>
      </c>
      <c r="B7706" t="s">
        <v>3089</v>
      </c>
      <c r="D7706" t="s">
        <v>3090</v>
      </c>
      <c r="E7706" t="s">
        <v>3090</v>
      </c>
      <c r="F7706">
        <v>1</v>
      </c>
      <c r="G7706">
        <v>0</v>
      </c>
      <c r="H7706">
        <v>18.965240000000001</v>
      </c>
      <c r="I7706">
        <v>18.965240000000001</v>
      </c>
      <c r="K7706"/>
      <c r="N7706" t="s">
        <v>3091</v>
      </c>
      <c r="O7706" t="s">
        <v>3092</v>
      </c>
      <c r="P7706" t="s">
        <v>3093</v>
      </c>
      <c r="R7706" t="s">
        <v>3094</v>
      </c>
    </row>
    <row r="7707" spans="1:18" x14ac:dyDescent="0.25">
      <c r="A7707">
        <v>5360500000</v>
      </c>
      <c r="B7707" t="s">
        <v>3089</v>
      </c>
      <c r="D7707" t="s">
        <v>3090</v>
      </c>
      <c r="E7707" t="s">
        <v>3090</v>
      </c>
      <c r="F7707">
        <v>1</v>
      </c>
      <c r="G7707">
        <v>0</v>
      </c>
      <c r="H7707">
        <v>0.52894980999999996</v>
      </c>
      <c r="I7707">
        <v>0.52894980999999996</v>
      </c>
      <c r="K7707"/>
      <c r="N7707" t="s">
        <v>3091</v>
      </c>
      <c r="O7707" t="s">
        <v>3092</v>
      </c>
      <c r="P7707" t="s">
        <v>3093</v>
      </c>
      <c r="R7707" t="s">
        <v>3094</v>
      </c>
    </row>
    <row r="7708" spans="1:18" x14ac:dyDescent="0.25">
      <c r="A7708">
        <v>5361400000</v>
      </c>
      <c r="B7708" t="s">
        <v>3089</v>
      </c>
      <c r="D7708" t="s">
        <v>3090</v>
      </c>
      <c r="E7708" t="s">
        <v>3090</v>
      </c>
      <c r="F7708">
        <v>1</v>
      </c>
      <c r="G7708">
        <v>0</v>
      </c>
      <c r="H7708">
        <v>2.6564000000000001</v>
      </c>
      <c r="I7708">
        <v>2.6564000000000001</v>
      </c>
      <c r="K7708"/>
      <c r="N7708" t="s">
        <v>3091</v>
      </c>
      <c r="O7708" t="s">
        <v>3092</v>
      </c>
      <c r="P7708" t="s">
        <v>3093</v>
      </c>
      <c r="R7708" t="s">
        <v>3094</v>
      </c>
    </row>
    <row r="7709" spans="1:18" x14ac:dyDescent="0.25">
      <c r="A7709">
        <v>5361400002</v>
      </c>
      <c r="B7709" t="s">
        <v>3089</v>
      </c>
      <c r="D7709" t="s">
        <v>3090</v>
      </c>
      <c r="E7709" t="s">
        <v>3090</v>
      </c>
      <c r="F7709">
        <v>1</v>
      </c>
      <c r="G7709">
        <v>0</v>
      </c>
      <c r="H7709">
        <v>0</v>
      </c>
      <c r="I7709"/>
      <c r="K7709"/>
      <c r="N7709" t="s">
        <v>3091</v>
      </c>
      <c r="O7709" t="s">
        <v>3092</v>
      </c>
      <c r="P7709" t="s">
        <v>3093</v>
      </c>
      <c r="R7709" t="s">
        <v>3094</v>
      </c>
    </row>
    <row r="7710" spans="1:18" x14ac:dyDescent="0.25">
      <c r="A7710">
        <v>5361500000</v>
      </c>
      <c r="B7710" t="s">
        <v>3089</v>
      </c>
      <c r="D7710" t="s">
        <v>3090</v>
      </c>
      <c r="E7710" t="s">
        <v>3090</v>
      </c>
      <c r="F7710">
        <v>1</v>
      </c>
      <c r="G7710">
        <v>0</v>
      </c>
      <c r="H7710">
        <v>20.377804929095898</v>
      </c>
      <c r="I7710">
        <v>20.377804929095898</v>
      </c>
      <c r="K7710"/>
      <c r="N7710" t="s">
        <v>3091</v>
      </c>
      <c r="O7710" t="s">
        <v>3092</v>
      </c>
      <c r="P7710" t="s">
        <v>3093</v>
      </c>
      <c r="R7710" t="s">
        <v>3094</v>
      </c>
    </row>
    <row r="7711" spans="1:18" x14ac:dyDescent="0.25">
      <c r="A7711">
        <v>5361700000</v>
      </c>
      <c r="B7711" t="s">
        <v>3089</v>
      </c>
      <c r="D7711" t="s">
        <v>3090</v>
      </c>
      <c r="E7711" t="s">
        <v>3090</v>
      </c>
      <c r="F7711">
        <v>1</v>
      </c>
      <c r="G7711">
        <v>0</v>
      </c>
      <c r="H7711">
        <v>40.830350000000003</v>
      </c>
      <c r="I7711">
        <v>40.830350000000003</v>
      </c>
      <c r="K7711"/>
      <c r="N7711" t="s">
        <v>3091</v>
      </c>
      <c r="O7711" t="s">
        <v>3092</v>
      </c>
      <c r="P7711" t="s">
        <v>3093</v>
      </c>
      <c r="R7711" t="s">
        <v>3094</v>
      </c>
    </row>
    <row r="7712" spans="1:18" x14ac:dyDescent="0.25">
      <c r="A7712">
        <v>5361700002</v>
      </c>
      <c r="B7712" t="s">
        <v>3089</v>
      </c>
      <c r="D7712" t="s">
        <v>3090</v>
      </c>
      <c r="E7712" t="s">
        <v>3090</v>
      </c>
      <c r="F7712">
        <v>1</v>
      </c>
      <c r="G7712">
        <v>0</v>
      </c>
      <c r="H7712">
        <v>10.1218</v>
      </c>
      <c r="I7712">
        <v>10.1218</v>
      </c>
      <c r="K7712"/>
      <c r="N7712" t="s">
        <v>3091</v>
      </c>
      <c r="O7712" t="s">
        <v>3092</v>
      </c>
      <c r="P7712" t="s">
        <v>3095</v>
      </c>
      <c r="R7712" t="s">
        <v>3094</v>
      </c>
    </row>
    <row r="7713" spans="1:18" x14ac:dyDescent="0.25">
      <c r="A7713">
        <v>5361700003</v>
      </c>
      <c r="B7713" t="s">
        <v>3089</v>
      </c>
      <c r="D7713" t="s">
        <v>3090</v>
      </c>
      <c r="E7713" t="s">
        <v>3090</v>
      </c>
      <c r="F7713">
        <v>1</v>
      </c>
      <c r="G7713">
        <v>0</v>
      </c>
      <c r="H7713">
        <v>27.083818181818099</v>
      </c>
      <c r="I7713">
        <v>27.083818181818099</v>
      </c>
      <c r="K7713"/>
      <c r="N7713" t="s">
        <v>3091</v>
      </c>
      <c r="O7713" t="s">
        <v>3092</v>
      </c>
      <c r="P7713" t="s">
        <v>3095</v>
      </c>
      <c r="R7713" t="s">
        <v>3094</v>
      </c>
    </row>
    <row r="7714" spans="1:18" x14ac:dyDescent="0.25">
      <c r="A7714">
        <v>5361800000</v>
      </c>
      <c r="B7714" t="s">
        <v>3089</v>
      </c>
      <c r="D7714" t="s">
        <v>3090</v>
      </c>
      <c r="E7714" t="s">
        <v>3090</v>
      </c>
      <c r="F7714">
        <v>1</v>
      </c>
      <c r="G7714">
        <v>0</v>
      </c>
      <c r="H7714">
        <v>25.181249999999999</v>
      </c>
      <c r="I7714">
        <v>25.181249999999999</v>
      </c>
      <c r="K7714"/>
      <c r="N7714" t="s">
        <v>3091</v>
      </c>
      <c r="O7714" t="s">
        <v>3092</v>
      </c>
      <c r="P7714" t="s">
        <v>3093</v>
      </c>
      <c r="R7714" t="s">
        <v>3094</v>
      </c>
    </row>
    <row r="7715" spans="1:18" x14ac:dyDescent="0.25">
      <c r="A7715">
        <v>5361900000</v>
      </c>
      <c r="B7715" t="s">
        <v>3089</v>
      </c>
      <c r="D7715" t="s">
        <v>3090</v>
      </c>
      <c r="E7715" t="s">
        <v>3090</v>
      </c>
      <c r="F7715">
        <v>1</v>
      </c>
      <c r="G7715">
        <v>0</v>
      </c>
      <c r="H7715">
        <v>3.3638150000000002</v>
      </c>
      <c r="I7715">
        <v>3.3638150000000002</v>
      </c>
      <c r="K7715"/>
      <c r="N7715" t="s">
        <v>3091</v>
      </c>
      <c r="O7715" t="s">
        <v>3092</v>
      </c>
      <c r="P7715" t="s">
        <v>3093</v>
      </c>
      <c r="R7715" t="s">
        <v>3094</v>
      </c>
    </row>
    <row r="7716" spans="1:18" x14ac:dyDescent="0.25">
      <c r="A7716">
        <v>5362000000</v>
      </c>
      <c r="B7716" t="s">
        <v>3089</v>
      </c>
      <c r="D7716" t="s">
        <v>3090</v>
      </c>
      <c r="E7716" t="s">
        <v>3090</v>
      </c>
      <c r="F7716">
        <v>1</v>
      </c>
      <c r="G7716">
        <v>0</v>
      </c>
      <c r="H7716">
        <v>4.6660450000000004</v>
      </c>
      <c r="I7716">
        <v>4.6660450000000004</v>
      </c>
      <c r="K7716"/>
      <c r="N7716" t="s">
        <v>3091</v>
      </c>
      <c r="O7716" t="s">
        <v>3092</v>
      </c>
      <c r="P7716" t="s">
        <v>3093</v>
      </c>
      <c r="R7716" t="s">
        <v>3094</v>
      </c>
    </row>
    <row r="7717" spans="1:18" x14ac:dyDescent="0.25">
      <c r="A7717">
        <v>5362100000</v>
      </c>
      <c r="B7717" t="s">
        <v>3089</v>
      </c>
      <c r="D7717" t="s">
        <v>3090</v>
      </c>
      <c r="E7717" t="s">
        <v>3090</v>
      </c>
      <c r="F7717">
        <v>1</v>
      </c>
      <c r="G7717">
        <v>0</v>
      </c>
      <c r="H7717">
        <v>1.03538</v>
      </c>
      <c r="I7717">
        <v>1.03538</v>
      </c>
      <c r="K7717"/>
      <c r="N7717" t="s">
        <v>3091</v>
      </c>
      <c r="O7717" t="s">
        <v>3092</v>
      </c>
      <c r="P7717" t="s">
        <v>3093</v>
      </c>
      <c r="R7717" t="s">
        <v>3094</v>
      </c>
    </row>
    <row r="7718" spans="1:18" x14ac:dyDescent="0.25">
      <c r="A7718">
        <v>5362200000</v>
      </c>
      <c r="B7718" t="s">
        <v>3089</v>
      </c>
      <c r="D7718" t="s">
        <v>3090</v>
      </c>
      <c r="E7718" t="s">
        <v>3090</v>
      </c>
      <c r="F7718">
        <v>1</v>
      </c>
      <c r="G7718">
        <v>0</v>
      </c>
      <c r="H7718">
        <v>2.74091666666666</v>
      </c>
      <c r="I7718">
        <v>2.74091666666666</v>
      </c>
      <c r="K7718"/>
      <c r="N7718" t="s">
        <v>3091</v>
      </c>
      <c r="O7718" t="s">
        <v>3092</v>
      </c>
      <c r="P7718" t="s">
        <v>3093</v>
      </c>
      <c r="R7718" t="s">
        <v>3094</v>
      </c>
    </row>
    <row r="7719" spans="1:18" x14ac:dyDescent="0.25">
      <c r="A7719">
        <v>5362300000</v>
      </c>
      <c r="B7719" t="s">
        <v>3089</v>
      </c>
      <c r="D7719" t="s">
        <v>3090</v>
      </c>
      <c r="E7719" t="s">
        <v>3090</v>
      </c>
      <c r="F7719">
        <v>1</v>
      </c>
      <c r="G7719">
        <v>0</v>
      </c>
      <c r="H7719">
        <v>1.26715666666666</v>
      </c>
      <c r="I7719">
        <v>1.26715666666666</v>
      </c>
      <c r="K7719"/>
      <c r="N7719" t="s">
        <v>3091</v>
      </c>
      <c r="O7719" t="s">
        <v>3092</v>
      </c>
      <c r="P7719" t="s">
        <v>3093</v>
      </c>
      <c r="R7719" t="s">
        <v>3094</v>
      </c>
    </row>
    <row r="7720" spans="1:18" x14ac:dyDescent="0.25">
      <c r="A7720">
        <v>5362400000</v>
      </c>
      <c r="B7720" t="s">
        <v>3089</v>
      </c>
      <c r="D7720" t="s">
        <v>3090</v>
      </c>
      <c r="E7720" t="s">
        <v>3090</v>
      </c>
      <c r="F7720">
        <v>1</v>
      </c>
      <c r="G7720">
        <v>0</v>
      </c>
      <c r="H7720">
        <v>0</v>
      </c>
      <c r="I7720"/>
      <c r="K7720"/>
      <c r="N7720" t="s">
        <v>3091</v>
      </c>
      <c r="O7720" t="s">
        <v>3092</v>
      </c>
      <c r="P7720" t="s">
        <v>3093</v>
      </c>
      <c r="R7720" t="s">
        <v>3094</v>
      </c>
    </row>
    <row r="7721" spans="1:18" x14ac:dyDescent="0.25">
      <c r="A7721">
        <v>5362500000</v>
      </c>
      <c r="B7721" t="s">
        <v>3089</v>
      </c>
      <c r="D7721" t="s">
        <v>3090</v>
      </c>
      <c r="E7721" t="s">
        <v>3090</v>
      </c>
      <c r="F7721">
        <v>1</v>
      </c>
      <c r="G7721">
        <v>0</v>
      </c>
      <c r="H7721">
        <v>0</v>
      </c>
      <c r="I7721"/>
      <c r="K7721"/>
      <c r="N7721" t="s">
        <v>3091</v>
      </c>
      <c r="O7721" t="s">
        <v>3092</v>
      </c>
      <c r="P7721" t="s">
        <v>3093</v>
      </c>
      <c r="R7721" t="s">
        <v>3094</v>
      </c>
    </row>
    <row r="7722" spans="1:18" x14ac:dyDescent="0.25">
      <c r="A7722">
        <v>5362600000</v>
      </c>
      <c r="B7722" t="s">
        <v>3089</v>
      </c>
      <c r="D7722" t="s">
        <v>3090</v>
      </c>
      <c r="E7722" t="s">
        <v>3090</v>
      </c>
      <c r="F7722">
        <v>1</v>
      </c>
      <c r="G7722">
        <v>0</v>
      </c>
      <c r="H7722">
        <v>41.491076086956497</v>
      </c>
      <c r="I7722">
        <v>41.491076086956497</v>
      </c>
      <c r="K7722"/>
      <c r="N7722" t="s">
        <v>3091</v>
      </c>
      <c r="O7722" t="s">
        <v>3092</v>
      </c>
      <c r="P7722" t="s">
        <v>3093</v>
      </c>
      <c r="R7722" t="s">
        <v>3094</v>
      </c>
    </row>
    <row r="7723" spans="1:18" x14ac:dyDescent="0.25">
      <c r="A7723">
        <v>5362600001</v>
      </c>
      <c r="B7723" t="s">
        <v>3089</v>
      </c>
      <c r="D7723" t="s">
        <v>3090</v>
      </c>
      <c r="E7723" t="s">
        <v>3090</v>
      </c>
      <c r="F7723">
        <v>1</v>
      </c>
      <c r="G7723">
        <v>0</v>
      </c>
      <c r="H7723">
        <v>32.983223741007102</v>
      </c>
      <c r="I7723">
        <v>32.983223741007102</v>
      </c>
      <c r="K7723"/>
      <c r="N7723" t="s">
        <v>3091</v>
      </c>
      <c r="O7723" t="s">
        <v>3092</v>
      </c>
      <c r="P7723" t="s">
        <v>3095</v>
      </c>
      <c r="R7723" t="s">
        <v>3094</v>
      </c>
    </row>
    <row r="7724" spans="1:18" x14ac:dyDescent="0.25">
      <c r="A7724">
        <v>5364300000</v>
      </c>
      <c r="B7724" t="s">
        <v>3089</v>
      </c>
      <c r="D7724" t="s">
        <v>3090</v>
      </c>
      <c r="E7724" t="s">
        <v>3090</v>
      </c>
      <c r="F7724">
        <v>1</v>
      </c>
      <c r="G7724">
        <v>0</v>
      </c>
      <c r="H7724">
        <v>42.021774999999998</v>
      </c>
      <c r="I7724">
        <v>42.021774999999998</v>
      </c>
      <c r="K7724"/>
      <c r="N7724" t="s">
        <v>3091</v>
      </c>
      <c r="O7724" t="s">
        <v>3092</v>
      </c>
      <c r="P7724" t="s">
        <v>3093</v>
      </c>
      <c r="R7724" t="s">
        <v>3094</v>
      </c>
    </row>
    <row r="7725" spans="1:18" x14ac:dyDescent="0.25">
      <c r="A7725">
        <v>5364400000</v>
      </c>
      <c r="B7725" t="s">
        <v>3089</v>
      </c>
      <c r="D7725" t="s">
        <v>3090</v>
      </c>
      <c r="E7725" t="s">
        <v>3090</v>
      </c>
      <c r="F7725">
        <v>1</v>
      </c>
      <c r="G7725">
        <v>0</v>
      </c>
      <c r="H7725">
        <v>27.083441666666602</v>
      </c>
      <c r="I7725">
        <v>27.083441666666602</v>
      </c>
      <c r="K7725"/>
      <c r="N7725" t="s">
        <v>3091</v>
      </c>
      <c r="O7725" t="s">
        <v>3092</v>
      </c>
      <c r="P7725" t="s">
        <v>3093</v>
      </c>
      <c r="R7725" t="s">
        <v>3094</v>
      </c>
    </row>
    <row r="7726" spans="1:18" x14ac:dyDescent="0.25">
      <c r="A7726">
        <v>5364600000</v>
      </c>
      <c r="B7726" t="s">
        <v>3089</v>
      </c>
      <c r="D7726" t="s">
        <v>3090</v>
      </c>
      <c r="E7726" t="s">
        <v>3090</v>
      </c>
      <c r="F7726">
        <v>1</v>
      </c>
      <c r="G7726">
        <v>0</v>
      </c>
      <c r="H7726">
        <v>32.014741666666602</v>
      </c>
      <c r="I7726">
        <v>32.014741666666602</v>
      </c>
      <c r="K7726"/>
      <c r="N7726" t="s">
        <v>3091</v>
      </c>
      <c r="O7726" t="s">
        <v>3092</v>
      </c>
      <c r="P7726" t="s">
        <v>3093</v>
      </c>
      <c r="R7726" t="s">
        <v>3094</v>
      </c>
    </row>
    <row r="7727" spans="1:18" x14ac:dyDescent="0.25">
      <c r="A7727">
        <v>5364700000</v>
      </c>
      <c r="B7727" t="s">
        <v>3089</v>
      </c>
      <c r="D7727" t="s">
        <v>3090</v>
      </c>
      <c r="E7727" t="s">
        <v>3090</v>
      </c>
      <c r="F7727">
        <v>1</v>
      </c>
      <c r="G7727">
        <v>0</v>
      </c>
      <c r="H7727">
        <v>29.967658333333301</v>
      </c>
      <c r="I7727">
        <v>29.967658333333301</v>
      </c>
      <c r="K7727"/>
      <c r="N7727" t="s">
        <v>3091</v>
      </c>
      <c r="O7727" t="s">
        <v>3092</v>
      </c>
      <c r="P7727" t="s">
        <v>3093</v>
      </c>
      <c r="R7727" t="s">
        <v>3094</v>
      </c>
    </row>
    <row r="7728" spans="1:18" x14ac:dyDescent="0.25">
      <c r="A7728">
        <v>5364800000</v>
      </c>
      <c r="B7728" t="s">
        <v>3089</v>
      </c>
      <c r="D7728" t="s">
        <v>3090</v>
      </c>
      <c r="E7728" t="s">
        <v>3090</v>
      </c>
      <c r="F7728">
        <v>1</v>
      </c>
      <c r="G7728">
        <v>0</v>
      </c>
      <c r="H7728">
        <v>30.321408333333299</v>
      </c>
      <c r="I7728">
        <v>30.321408333333299</v>
      </c>
      <c r="K7728"/>
      <c r="N7728" t="s">
        <v>3091</v>
      </c>
      <c r="O7728" t="s">
        <v>3092</v>
      </c>
      <c r="P7728" t="s">
        <v>3093</v>
      </c>
      <c r="R7728" t="s">
        <v>3094</v>
      </c>
    </row>
    <row r="7729" spans="1:18" x14ac:dyDescent="0.25">
      <c r="A7729">
        <v>5364900000</v>
      </c>
      <c r="B7729" t="s">
        <v>3089</v>
      </c>
      <c r="D7729" t="s">
        <v>3090</v>
      </c>
      <c r="E7729" t="s">
        <v>3090</v>
      </c>
      <c r="F7729">
        <v>1</v>
      </c>
      <c r="G7729">
        <v>0</v>
      </c>
      <c r="H7729">
        <v>46.352760000000004</v>
      </c>
      <c r="I7729">
        <v>46.352760000000004</v>
      </c>
      <c r="K7729"/>
      <c r="N7729" t="s">
        <v>3091</v>
      </c>
      <c r="O7729" t="s">
        <v>3092</v>
      </c>
      <c r="P7729" t="s">
        <v>3093</v>
      </c>
      <c r="R7729" t="s">
        <v>3094</v>
      </c>
    </row>
    <row r="7730" spans="1:18" x14ac:dyDescent="0.25">
      <c r="A7730">
        <v>5365000000</v>
      </c>
      <c r="B7730" t="s">
        <v>3089</v>
      </c>
      <c r="D7730" t="s">
        <v>3090</v>
      </c>
      <c r="E7730" t="s">
        <v>3090</v>
      </c>
      <c r="F7730">
        <v>1</v>
      </c>
      <c r="G7730">
        <v>0</v>
      </c>
      <c r="H7730">
        <v>45.782760000000003</v>
      </c>
      <c r="I7730">
        <v>45.782760000000003</v>
      </c>
      <c r="K7730"/>
      <c r="N7730" t="s">
        <v>3091</v>
      </c>
      <c r="O7730" t="s">
        <v>3092</v>
      </c>
      <c r="P7730" t="s">
        <v>3093</v>
      </c>
      <c r="R7730" t="s">
        <v>3094</v>
      </c>
    </row>
    <row r="7731" spans="1:18" x14ac:dyDescent="0.25">
      <c r="A7731">
        <v>5365100000</v>
      </c>
      <c r="B7731" t="s">
        <v>3089</v>
      </c>
      <c r="D7731" t="s">
        <v>3090</v>
      </c>
      <c r="E7731" t="s">
        <v>3090</v>
      </c>
      <c r="F7731">
        <v>1</v>
      </c>
      <c r="G7731">
        <v>0</v>
      </c>
      <c r="H7731">
        <v>45.459165499999997</v>
      </c>
      <c r="I7731">
        <v>45.459165499999997</v>
      </c>
      <c r="K7731"/>
      <c r="N7731" t="s">
        <v>3091</v>
      </c>
      <c r="O7731" t="s">
        <v>3092</v>
      </c>
      <c r="P7731" t="s">
        <v>3093</v>
      </c>
      <c r="R7731" t="s">
        <v>3094</v>
      </c>
    </row>
    <row r="7732" spans="1:18" x14ac:dyDescent="0.25">
      <c r="A7732">
        <v>5365200000</v>
      </c>
      <c r="B7732" t="s">
        <v>3089</v>
      </c>
      <c r="D7732" t="s">
        <v>3090</v>
      </c>
      <c r="E7732" t="s">
        <v>3090</v>
      </c>
      <c r="F7732">
        <v>1</v>
      </c>
      <c r="G7732">
        <v>0</v>
      </c>
      <c r="H7732">
        <v>32.085571000000002</v>
      </c>
      <c r="I7732">
        <v>32.085571000000002</v>
      </c>
      <c r="K7732"/>
      <c r="N7732" t="s">
        <v>3091</v>
      </c>
      <c r="O7732" t="s">
        <v>3092</v>
      </c>
      <c r="P7732" t="s">
        <v>3093</v>
      </c>
      <c r="R7732" t="s">
        <v>3094</v>
      </c>
    </row>
    <row r="7733" spans="1:18" x14ac:dyDescent="0.25">
      <c r="A7733">
        <v>5366400000</v>
      </c>
      <c r="B7733" t="s">
        <v>3089</v>
      </c>
      <c r="D7733" t="s">
        <v>3090</v>
      </c>
      <c r="E7733" t="s">
        <v>3090</v>
      </c>
      <c r="F7733">
        <v>1</v>
      </c>
      <c r="G7733">
        <v>0</v>
      </c>
      <c r="H7733">
        <v>30.6141266666666</v>
      </c>
      <c r="I7733">
        <v>30.6141266666666</v>
      </c>
      <c r="K7733"/>
      <c r="N7733" t="s">
        <v>3091</v>
      </c>
      <c r="O7733" t="s">
        <v>3092</v>
      </c>
      <c r="P7733" t="s">
        <v>3095</v>
      </c>
      <c r="R7733" t="s">
        <v>3094</v>
      </c>
    </row>
    <row r="7734" spans="1:18" x14ac:dyDescent="0.25">
      <c r="A7734">
        <v>5366500000</v>
      </c>
      <c r="B7734" t="s">
        <v>3089</v>
      </c>
      <c r="D7734" t="s">
        <v>3090</v>
      </c>
      <c r="E7734" t="s">
        <v>3090</v>
      </c>
      <c r="F7734">
        <v>1</v>
      </c>
      <c r="G7734">
        <v>0</v>
      </c>
      <c r="H7734">
        <v>46.162759999999999</v>
      </c>
      <c r="I7734">
        <v>46.162759999999999</v>
      </c>
      <c r="K7734"/>
      <c r="N7734" t="s">
        <v>3091</v>
      </c>
      <c r="O7734" t="s">
        <v>3092</v>
      </c>
      <c r="P7734" t="s">
        <v>3095</v>
      </c>
      <c r="R7734" t="s">
        <v>3094</v>
      </c>
    </row>
    <row r="7735" spans="1:18" x14ac:dyDescent="0.25">
      <c r="A7735">
        <v>5366600000</v>
      </c>
      <c r="B7735" t="s">
        <v>3089</v>
      </c>
      <c r="D7735" t="s">
        <v>3090</v>
      </c>
      <c r="E7735" t="s">
        <v>3090</v>
      </c>
      <c r="F7735">
        <v>1</v>
      </c>
      <c r="G7735">
        <v>0</v>
      </c>
      <c r="H7735">
        <v>48.912759999999999</v>
      </c>
      <c r="I7735">
        <v>48.912759999999999</v>
      </c>
      <c r="K7735"/>
      <c r="N7735" t="s">
        <v>3091</v>
      </c>
      <c r="O7735" t="s">
        <v>3092</v>
      </c>
      <c r="P7735" t="s">
        <v>3095</v>
      </c>
      <c r="R7735" t="s">
        <v>3094</v>
      </c>
    </row>
    <row r="7736" spans="1:18" x14ac:dyDescent="0.25">
      <c r="A7736">
        <v>5366700000</v>
      </c>
      <c r="B7736" t="s">
        <v>3089</v>
      </c>
      <c r="D7736" t="s">
        <v>3090</v>
      </c>
      <c r="E7736" t="s">
        <v>3090</v>
      </c>
      <c r="F7736">
        <v>1</v>
      </c>
      <c r="G7736">
        <v>0</v>
      </c>
      <c r="H7736">
        <v>48.912759999999999</v>
      </c>
      <c r="I7736">
        <v>48.912759999999999</v>
      </c>
      <c r="K7736"/>
      <c r="N7736" t="s">
        <v>3091</v>
      </c>
      <c r="O7736" t="s">
        <v>3092</v>
      </c>
      <c r="P7736" t="s">
        <v>3095</v>
      </c>
      <c r="R7736" t="s">
        <v>3094</v>
      </c>
    </row>
    <row r="7737" spans="1:18" x14ac:dyDescent="0.25">
      <c r="A7737">
        <v>5366800000</v>
      </c>
      <c r="B7737" t="s">
        <v>3089</v>
      </c>
      <c r="D7737" t="s">
        <v>3090</v>
      </c>
      <c r="E7737" t="s">
        <v>3090</v>
      </c>
      <c r="F7737">
        <v>1</v>
      </c>
      <c r="G7737">
        <v>0</v>
      </c>
      <c r="H7737">
        <v>33.760260000000002</v>
      </c>
      <c r="I7737">
        <v>33.760260000000002</v>
      </c>
      <c r="K7737"/>
      <c r="N7737" t="s">
        <v>3091</v>
      </c>
      <c r="O7737" t="s">
        <v>3092</v>
      </c>
      <c r="P7737" t="s">
        <v>3095</v>
      </c>
      <c r="R7737" t="s">
        <v>3094</v>
      </c>
    </row>
    <row r="7738" spans="1:18" x14ac:dyDescent="0.25">
      <c r="A7738">
        <v>5366900000</v>
      </c>
      <c r="B7738" t="s">
        <v>3089</v>
      </c>
      <c r="D7738" t="s">
        <v>3090</v>
      </c>
      <c r="E7738" t="s">
        <v>3090</v>
      </c>
      <c r="F7738">
        <v>1</v>
      </c>
      <c r="G7738">
        <v>0</v>
      </c>
      <c r="H7738">
        <v>49.252760000000002</v>
      </c>
      <c r="I7738">
        <v>49.252760000000002</v>
      </c>
      <c r="K7738"/>
      <c r="N7738" t="s">
        <v>3091</v>
      </c>
      <c r="O7738" t="s">
        <v>3092</v>
      </c>
      <c r="P7738" t="s">
        <v>3095</v>
      </c>
      <c r="R7738" t="s">
        <v>3094</v>
      </c>
    </row>
    <row r="7739" spans="1:18" x14ac:dyDescent="0.25">
      <c r="A7739">
        <v>5367000000</v>
      </c>
      <c r="B7739" t="s">
        <v>3089</v>
      </c>
      <c r="D7739" t="s">
        <v>3090</v>
      </c>
      <c r="E7739" t="s">
        <v>3090</v>
      </c>
      <c r="F7739">
        <v>1</v>
      </c>
      <c r="G7739">
        <v>0</v>
      </c>
      <c r="H7739">
        <v>38.579079999999998</v>
      </c>
      <c r="I7739">
        <v>38.579079999999998</v>
      </c>
      <c r="K7739"/>
      <c r="N7739" t="s">
        <v>3091</v>
      </c>
      <c r="O7739" t="s">
        <v>3092</v>
      </c>
      <c r="P7739" t="s">
        <v>3095</v>
      </c>
      <c r="R7739" t="s">
        <v>3094</v>
      </c>
    </row>
    <row r="7740" spans="1:18" x14ac:dyDescent="0.25">
      <c r="A7740">
        <v>5367100000</v>
      </c>
      <c r="B7740" t="s">
        <v>3089</v>
      </c>
      <c r="D7740" t="s">
        <v>3090</v>
      </c>
      <c r="E7740" t="s">
        <v>3090</v>
      </c>
      <c r="F7740">
        <v>1</v>
      </c>
      <c r="G7740">
        <v>0</v>
      </c>
      <c r="H7740">
        <v>33.431579999999997</v>
      </c>
      <c r="I7740">
        <v>33.431579999999997</v>
      </c>
      <c r="K7740"/>
      <c r="N7740" t="s">
        <v>3091</v>
      </c>
      <c r="O7740" t="s">
        <v>3092</v>
      </c>
      <c r="P7740" t="s">
        <v>3095</v>
      </c>
      <c r="R7740" t="s">
        <v>3094</v>
      </c>
    </row>
    <row r="7741" spans="1:18" x14ac:dyDescent="0.25">
      <c r="A7741">
        <v>5367200000</v>
      </c>
      <c r="B7741" t="s">
        <v>3089</v>
      </c>
      <c r="D7741" t="s">
        <v>3090</v>
      </c>
      <c r="E7741" t="s">
        <v>3090</v>
      </c>
      <c r="F7741">
        <v>1</v>
      </c>
      <c r="G7741">
        <v>0</v>
      </c>
      <c r="H7741">
        <v>35.189079999999997</v>
      </c>
      <c r="I7741">
        <v>35.189079999999997</v>
      </c>
      <c r="K7741"/>
      <c r="N7741" t="s">
        <v>3091</v>
      </c>
      <c r="O7741" t="s">
        <v>3092</v>
      </c>
      <c r="P7741" t="s">
        <v>3095</v>
      </c>
      <c r="R7741" t="s">
        <v>3094</v>
      </c>
    </row>
    <row r="7742" spans="1:18" x14ac:dyDescent="0.25">
      <c r="A7742">
        <v>5367300000</v>
      </c>
      <c r="B7742" t="s">
        <v>3089</v>
      </c>
      <c r="D7742" t="s">
        <v>3090</v>
      </c>
      <c r="E7742" t="s">
        <v>3090</v>
      </c>
      <c r="F7742">
        <v>1</v>
      </c>
      <c r="G7742">
        <v>0</v>
      </c>
      <c r="H7742">
        <v>35.63158</v>
      </c>
      <c r="I7742">
        <v>35.63158</v>
      </c>
      <c r="K7742"/>
      <c r="N7742" t="s">
        <v>3091</v>
      </c>
      <c r="O7742" t="s">
        <v>3092</v>
      </c>
      <c r="P7742" t="s">
        <v>3095</v>
      </c>
      <c r="R7742" t="s">
        <v>3094</v>
      </c>
    </row>
    <row r="7743" spans="1:18" x14ac:dyDescent="0.25">
      <c r="A7743">
        <v>5367400000</v>
      </c>
      <c r="B7743" t="s">
        <v>3089</v>
      </c>
      <c r="D7743" t="s">
        <v>3090</v>
      </c>
      <c r="E7743" t="s">
        <v>3090</v>
      </c>
      <c r="F7743">
        <v>1</v>
      </c>
      <c r="G7743">
        <v>0</v>
      </c>
      <c r="H7743">
        <v>36.31908</v>
      </c>
      <c r="I7743">
        <v>36.31908</v>
      </c>
      <c r="K7743"/>
      <c r="N7743" t="s">
        <v>3091</v>
      </c>
      <c r="O7743" t="s">
        <v>3092</v>
      </c>
      <c r="P7743" t="s">
        <v>3095</v>
      </c>
      <c r="R7743" t="s">
        <v>3094</v>
      </c>
    </row>
    <row r="7744" spans="1:18" x14ac:dyDescent="0.25">
      <c r="A7744">
        <v>53674010000</v>
      </c>
      <c r="B7744" t="s">
        <v>3089</v>
      </c>
      <c r="D7744" t="s">
        <v>3090</v>
      </c>
      <c r="E7744" t="s">
        <v>3090</v>
      </c>
      <c r="F7744">
        <v>1</v>
      </c>
      <c r="G7744">
        <v>0</v>
      </c>
      <c r="H7744">
        <v>0</v>
      </c>
      <c r="I7744"/>
      <c r="K7744"/>
      <c r="N7744" t="s">
        <v>3091</v>
      </c>
      <c r="O7744" t="s">
        <v>3092</v>
      </c>
      <c r="P7744" t="s">
        <v>3095</v>
      </c>
      <c r="R7744" t="s">
        <v>3094</v>
      </c>
    </row>
    <row r="7745" spans="1:18" x14ac:dyDescent="0.25">
      <c r="A7745">
        <v>5367500000</v>
      </c>
      <c r="B7745" t="s">
        <v>3089</v>
      </c>
      <c r="D7745" t="s">
        <v>3090</v>
      </c>
      <c r="E7745" t="s">
        <v>3090</v>
      </c>
      <c r="F7745">
        <v>1</v>
      </c>
      <c r="G7745">
        <v>0</v>
      </c>
      <c r="H7745">
        <v>38.525767999999999</v>
      </c>
      <c r="I7745">
        <v>38.525767999999999</v>
      </c>
      <c r="K7745"/>
      <c r="N7745" t="s">
        <v>3091</v>
      </c>
      <c r="O7745" t="s">
        <v>3092</v>
      </c>
      <c r="P7745" t="s">
        <v>3095</v>
      </c>
      <c r="R7745" t="s">
        <v>3094</v>
      </c>
    </row>
    <row r="7746" spans="1:18" x14ac:dyDescent="0.25">
      <c r="A7746">
        <v>5367600000</v>
      </c>
      <c r="B7746" t="s">
        <v>3089</v>
      </c>
      <c r="D7746" t="s">
        <v>3090</v>
      </c>
      <c r="E7746" t="s">
        <v>3090</v>
      </c>
      <c r="F7746">
        <v>1</v>
      </c>
      <c r="G7746">
        <v>0</v>
      </c>
      <c r="H7746">
        <v>28.978200000000001</v>
      </c>
      <c r="I7746">
        <v>28.978200000000001</v>
      </c>
      <c r="K7746"/>
      <c r="N7746" t="s">
        <v>3091</v>
      </c>
      <c r="O7746" t="s">
        <v>3092</v>
      </c>
      <c r="P7746" t="s">
        <v>3095</v>
      </c>
      <c r="R7746" t="s">
        <v>3094</v>
      </c>
    </row>
    <row r="7747" spans="1:18" x14ac:dyDescent="0.25">
      <c r="A7747">
        <v>5367700000</v>
      </c>
      <c r="B7747" t="s">
        <v>3089</v>
      </c>
      <c r="D7747" t="s">
        <v>3090</v>
      </c>
      <c r="E7747" t="s">
        <v>3090</v>
      </c>
      <c r="F7747">
        <v>1</v>
      </c>
      <c r="G7747">
        <v>0</v>
      </c>
      <c r="H7747">
        <v>40.203074999999998</v>
      </c>
      <c r="I7747">
        <v>40.203074999999998</v>
      </c>
      <c r="K7747"/>
      <c r="N7747" t="s">
        <v>3091</v>
      </c>
      <c r="O7747" t="s">
        <v>3092</v>
      </c>
      <c r="P7747" t="s">
        <v>3095</v>
      </c>
      <c r="R7747" t="s">
        <v>3094</v>
      </c>
    </row>
    <row r="7748" spans="1:18" x14ac:dyDescent="0.25">
      <c r="A7748">
        <v>5367800000</v>
      </c>
      <c r="B7748" t="s">
        <v>3089</v>
      </c>
      <c r="D7748" t="s">
        <v>3090</v>
      </c>
      <c r="E7748" t="s">
        <v>3090</v>
      </c>
      <c r="F7748">
        <v>1</v>
      </c>
      <c r="G7748">
        <v>0</v>
      </c>
      <c r="H7748">
        <v>31.326824999999999</v>
      </c>
      <c r="I7748">
        <v>31.326824999999999</v>
      </c>
      <c r="K7748"/>
      <c r="N7748" t="s">
        <v>3091</v>
      </c>
      <c r="O7748" t="s">
        <v>3092</v>
      </c>
      <c r="P7748" t="s">
        <v>3095</v>
      </c>
      <c r="R7748" t="s">
        <v>3094</v>
      </c>
    </row>
    <row r="7749" spans="1:18" x14ac:dyDescent="0.25">
      <c r="A7749">
        <v>5367900000</v>
      </c>
      <c r="B7749" t="s">
        <v>3089</v>
      </c>
      <c r="D7749" t="s">
        <v>3090</v>
      </c>
      <c r="E7749" t="s">
        <v>3090</v>
      </c>
      <c r="F7749">
        <v>1</v>
      </c>
      <c r="G7749">
        <v>0</v>
      </c>
      <c r="H7749">
        <v>40.473075000000001</v>
      </c>
      <c r="I7749">
        <v>40.473075000000001</v>
      </c>
      <c r="K7749"/>
      <c r="N7749" t="s">
        <v>3091</v>
      </c>
      <c r="O7749" t="s">
        <v>3092</v>
      </c>
      <c r="P7749" t="s">
        <v>3095</v>
      </c>
      <c r="R7749" t="s">
        <v>3094</v>
      </c>
    </row>
    <row r="7750" spans="1:18" x14ac:dyDescent="0.25">
      <c r="A7750">
        <v>5368400000</v>
      </c>
      <c r="B7750" t="s">
        <v>3089</v>
      </c>
      <c r="D7750" t="s">
        <v>3090</v>
      </c>
      <c r="E7750" t="s">
        <v>3090</v>
      </c>
      <c r="F7750">
        <v>1</v>
      </c>
      <c r="G7750">
        <v>0</v>
      </c>
      <c r="H7750">
        <v>56.759790000000002</v>
      </c>
      <c r="I7750">
        <v>56.759790000000002</v>
      </c>
      <c r="K7750"/>
      <c r="N7750" t="s">
        <v>3091</v>
      </c>
      <c r="O7750" t="s">
        <v>3092</v>
      </c>
      <c r="P7750" t="s">
        <v>3093</v>
      </c>
      <c r="R7750" t="s">
        <v>3094</v>
      </c>
    </row>
    <row r="7751" spans="1:18" x14ac:dyDescent="0.25">
      <c r="A7751">
        <v>5368401000</v>
      </c>
      <c r="B7751" t="s">
        <v>3089</v>
      </c>
      <c r="D7751" t="s">
        <v>3090</v>
      </c>
      <c r="E7751" t="s">
        <v>3090</v>
      </c>
      <c r="F7751">
        <v>1</v>
      </c>
      <c r="G7751">
        <v>0</v>
      </c>
      <c r="H7751">
        <v>0</v>
      </c>
      <c r="I7751"/>
      <c r="K7751"/>
      <c r="N7751" t="s">
        <v>3091</v>
      </c>
      <c r="O7751" t="s">
        <v>3092</v>
      </c>
      <c r="P7751" t="s">
        <v>3095</v>
      </c>
      <c r="R7751" t="s">
        <v>3094</v>
      </c>
    </row>
    <row r="7752" spans="1:18" x14ac:dyDescent="0.25">
      <c r="A7752">
        <v>5368402000</v>
      </c>
      <c r="B7752" t="s">
        <v>3089</v>
      </c>
      <c r="D7752" t="s">
        <v>3090</v>
      </c>
      <c r="E7752" t="s">
        <v>3090</v>
      </c>
      <c r="F7752">
        <v>1</v>
      </c>
      <c r="G7752">
        <v>0</v>
      </c>
      <c r="H7752">
        <v>0</v>
      </c>
      <c r="I7752"/>
      <c r="K7752"/>
      <c r="N7752" t="s">
        <v>3091</v>
      </c>
      <c r="O7752" t="s">
        <v>3092</v>
      </c>
      <c r="P7752" t="s">
        <v>3095</v>
      </c>
      <c r="R7752" t="s">
        <v>3094</v>
      </c>
    </row>
    <row r="7753" spans="1:18" x14ac:dyDescent="0.25">
      <c r="A7753">
        <v>5368500000</v>
      </c>
      <c r="B7753" t="s">
        <v>3089</v>
      </c>
      <c r="D7753" t="s">
        <v>3090</v>
      </c>
      <c r="E7753" t="s">
        <v>3090</v>
      </c>
      <c r="F7753">
        <v>1</v>
      </c>
      <c r="G7753">
        <v>0</v>
      </c>
      <c r="H7753">
        <v>9.9609000000000003E-2</v>
      </c>
      <c r="I7753">
        <v>9.9609000000000003E-2</v>
      </c>
      <c r="K7753"/>
      <c r="N7753" t="s">
        <v>3091</v>
      </c>
      <c r="O7753" t="s">
        <v>3092</v>
      </c>
      <c r="P7753" t="s">
        <v>3095</v>
      </c>
      <c r="R7753" t="s">
        <v>3094</v>
      </c>
    </row>
    <row r="7754" spans="1:18" x14ac:dyDescent="0.25">
      <c r="A7754">
        <v>5368600000</v>
      </c>
      <c r="B7754" t="s">
        <v>3089</v>
      </c>
      <c r="D7754" t="s">
        <v>3090</v>
      </c>
      <c r="E7754" t="s">
        <v>3090</v>
      </c>
      <c r="F7754">
        <v>1</v>
      </c>
      <c r="G7754">
        <v>0</v>
      </c>
      <c r="H7754">
        <v>9.1675090000000008</v>
      </c>
      <c r="I7754">
        <v>9.1675090000000008</v>
      </c>
      <c r="K7754"/>
      <c r="N7754" t="s">
        <v>3091</v>
      </c>
      <c r="O7754" t="s">
        <v>3092</v>
      </c>
      <c r="P7754" t="s">
        <v>3095</v>
      </c>
      <c r="R7754" t="s">
        <v>3094</v>
      </c>
    </row>
    <row r="7755" spans="1:18" x14ac:dyDescent="0.25">
      <c r="A7755">
        <v>5368700000</v>
      </c>
      <c r="B7755" t="s">
        <v>3089</v>
      </c>
      <c r="D7755" t="s">
        <v>3090</v>
      </c>
      <c r="E7755" t="s">
        <v>3090</v>
      </c>
      <c r="F7755">
        <v>1</v>
      </c>
      <c r="G7755">
        <v>0</v>
      </c>
      <c r="H7755">
        <v>31.20928</v>
      </c>
      <c r="I7755">
        <v>31.20928</v>
      </c>
      <c r="K7755"/>
      <c r="N7755" t="s">
        <v>3091</v>
      </c>
      <c r="O7755" t="s">
        <v>3092</v>
      </c>
      <c r="P7755" t="s">
        <v>3095</v>
      </c>
      <c r="R7755" t="s">
        <v>3094</v>
      </c>
    </row>
    <row r="7756" spans="1:18" x14ac:dyDescent="0.25">
      <c r="A7756">
        <v>5369800000</v>
      </c>
      <c r="B7756" t="s">
        <v>3089</v>
      </c>
      <c r="D7756" t="s">
        <v>3090</v>
      </c>
      <c r="E7756" t="s">
        <v>3090</v>
      </c>
      <c r="F7756">
        <v>1</v>
      </c>
      <c r="G7756">
        <v>0</v>
      </c>
      <c r="H7756">
        <v>3.52</v>
      </c>
      <c r="I7756">
        <v>3.52</v>
      </c>
      <c r="K7756"/>
      <c r="N7756" t="s">
        <v>3091</v>
      </c>
      <c r="O7756" t="s">
        <v>3092</v>
      </c>
      <c r="P7756" t="s">
        <v>3095</v>
      </c>
      <c r="R7756" t="s">
        <v>3094</v>
      </c>
    </row>
    <row r="7757" spans="1:18" x14ac:dyDescent="0.25">
      <c r="A7757">
        <v>537</v>
      </c>
      <c r="B7757" t="s">
        <v>3089</v>
      </c>
      <c r="D7757" t="s">
        <v>3090</v>
      </c>
      <c r="F7757">
        <v>1</v>
      </c>
      <c r="G7757">
        <v>0</v>
      </c>
      <c r="H7757">
        <v>0</v>
      </c>
      <c r="I7757">
        <v>0</v>
      </c>
      <c r="K7757"/>
      <c r="N7757" t="s">
        <v>3091</v>
      </c>
      <c r="O7757" t="s">
        <v>3092</v>
      </c>
      <c r="P7757" t="s">
        <v>3093</v>
      </c>
      <c r="R7757" t="s">
        <v>3094</v>
      </c>
    </row>
    <row r="7758" spans="1:18" x14ac:dyDescent="0.25">
      <c r="A7758">
        <v>5370000000</v>
      </c>
      <c r="B7758" t="s">
        <v>3089</v>
      </c>
      <c r="D7758" t="s">
        <v>3090</v>
      </c>
      <c r="E7758" t="s">
        <v>3090</v>
      </c>
      <c r="F7758">
        <v>1</v>
      </c>
      <c r="G7758">
        <v>0</v>
      </c>
      <c r="H7758">
        <v>3.15</v>
      </c>
      <c r="I7758">
        <v>3.15</v>
      </c>
      <c r="K7758"/>
      <c r="N7758" t="s">
        <v>3091</v>
      </c>
      <c r="O7758" t="s">
        <v>3092</v>
      </c>
      <c r="P7758" t="s">
        <v>3095</v>
      </c>
      <c r="R7758" t="s">
        <v>3094</v>
      </c>
    </row>
    <row r="7759" spans="1:18" x14ac:dyDescent="0.25">
      <c r="A7759">
        <v>5370100000</v>
      </c>
      <c r="B7759" t="s">
        <v>3089</v>
      </c>
      <c r="D7759" t="s">
        <v>3090</v>
      </c>
      <c r="E7759" t="s">
        <v>3090</v>
      </c>
      <c r="F7759">
        <v>1</v>
      </c>
      <c r="G7759">
        <v>0</v>
      </c>
      <c r="H7759">
        <v>3.52</v>
      </c>
      <c r="I7759">
        <v>3.52</v>
      </c>
      <c r="K7759"/>
      <c r="N7759" t="s">
        <v>3091</v>
      </c>
      <c r="O7759" t="s">
        <v>3092</v>
      </c>
      <c r="P7759" t="s">
        <v>3095</v>
      </c>
      <c r="R7759" t="s">
        <v>3094</v>
      </c>
    </row>
    <row r="7760" spans="1:18" x14ac:dyDescent="0.25">
      <c r="A7760">
        <v>5370400000</v>
      </c>
      <c r="B7760" t="s">
        <v>3089</v>
      </c>
      <c r="D7760" t="s">
        <v>3090</v>
      </c>
      <c r="E7760" t="s">
        <v>3090</v>
      </c>
      <c r="F7760">
        <v>1</v>
      </c>
      <c r="G7760">
        <v>0</v>
      </c>
      <c r="H7760">
        <v>3.1341999999999999</v>
      </c>
      <c r="I7760">
        <v>3.1341999999999999</v>
      </c>
      <c r="K7760"/>
      <c r="N7760" t="s">
        <v>3091</v>
      </c>
      <c r="O7760" t="s">
        <v>3092</v>
      </c>
      <c r="P7760" t="s">
        <v>3095</v>
      </c>
      <c r="R7760" t="s">
        <v>3094</v>
      </c>
    </row>
    <row r="7761" spans="1:18" x14ac:dyDescent="0.25">
      <c r="A7761">
        <v>5370500000</v>
      </c>
      <c r="B7761" t="s">
        <v>3089</v>
      </c>
      <c r="D7761" t="s">
        <v>3090</v>
      </c>
      <c r="E7761" t="s">
        <v>3090</v>
      </c>
      <c r="F7761">
        <v>1</v>
      </c>
      <c r="G7761">
        <v>0</v>
      </c>
      <c r="H7761">
        <v>2.3942000000000001</v>
      </c>
      <c r="I7761">
        <v>2.3942000000000001</v>
      </c>
      <c r="K7761"/>
      <c r="N7761" t="s">
        <v>3091</v>
      </c>
      <c r="O7761" t="s">
        <v>3092</v>
      </c>
      <c r="P7761" t="s">
        <v>3095</v>
      </c>
      <c r="R7761" t="s">
        <v>3094</v>
      </c>
    </row>
    <row r="7762" spans="1:18" x14ac:dyDescent="0.25">
      <c r="A7762">
        <v>5372500000</v>
      </c>
      <c r="B7762" t="s">
        <v>3089</v>
      </c>
      <c r="D7762" t="s">
        <v>3090</v>
      </c>
      <c r="E7762" t="s">
        <v>3090</v>
      </c>
      <c r="F7762">
        <v>1</v>
      </c>
      <c r="G7762">
        <v>0</v>
      </c>
      <c r="H7762">
        <v>13.683314583333299</v>
      </c>
      <c r="I7762">
        <v>13.683314583333299</v>
      </c>
      <c r="K7762"/>
      <c r="N7762" t="s">
        <v>3091</v>
      </c>
      <c r="O7762" t="s">
        <v>3092</v>
      </c>
      <c r="P7762" t="s">
        <v>3095</v>
      </c>
      <c r="R7762" t="s">
        <v>3094</v>
      </c>
    </row>
    <row r="7763" spans="1:18" x14ac:dyDescent="0.25">
      <c r="A7763">
        <v>5372600000</v>
      </c>
      <c r="B7763" t="s">
        <v>3089</v>
      </c>
      <c r="D7763" t="s">
        <v>3090</v>
      </c>
      <c r="E7763" t="s">
        <v>3090</v>
      </c>
      <c r="F7763">
        <v>1</v>
      </c>
      <c r="G7763">
        <v>0</v>
      </c>
      <c r="H7763">
        <v>7.7104133333333298</v>
      </c>
      <c r="I7763">
        <v>7.7104133333333298</v>
      </c>
      <c r="K7763"/>
      <c r="N7763" t="s">
        <v>3091</v>
      </c>
      <c r="O7763" t="s">
        <v>3092</v>
      </c>
      <c r="P7763" t="s">
        <v>3095</v>
      </c>
      <c r="R7763" t="s">
        <v>3094</v>
      </c>
    </row>
    <row r="7764" spans="1:18" x14ac:dyDescent="0.25">
      <c r="A7764">
        <v>5372700000</v>
      </c>
      <c r="B7764" t="s">
        <v>3089</v>
      </c>
      <c r="D7764" t="s">
        <v>3090</v>
      </c>
      <c r="E7764" t="s">
        <v>3090</v>
      </c>
      <c r="F7764">
        <v>1</v>
      </c>
      <c r="G7764">
        <v>0</v>
      </c>
      <c r="H7764">
        <v>12.665504074074001</v>
      </c>
      <c r="I7764">
        <v>12.665504074074001</v>
      </c>
      <c r="K7764"/>
      <c r="N7764" t="s">
        <v>3091</v>
      </c>
      <c r="O7764" t="s">
        <v>3092</v>
      </c>
      <c r="P7764" t="s">
        <v>3095</v>
      </c>
      <c r="R7764" t="s">
        <v>3094</v>
      </c>
    </row>
    <row r="7765" spans="1:18" x14ac:dyDescent="0.25">
      <c r="A7765">
        <v>5372800000</v>
      </c>
      <c r="B7765" t="s">
        <v>3089</v>
      </c>
      <c r="D7765" t="s">
        <v>3090</v>
      </c>
      <c r="E7765" t="s">
        <v>3090</v>
      </c>
      <c r="F7765">
        <v>1</v>
      </c>
      <c r="G7765">
        <v>0</v>
      </c>
      <c r="H7765">
        <v>7.4300936842105196</v>
      </c>
      <c r="I7765">
        <v>7.4300936842105196</v>
      </c>
      <c r="K7765"/>
      <c r="N7765" t="s">
        <v>3091</v>
      </c>
      <c r="O7765" t="s">
        <v>3092</v>
      </c>
      <c r="P7765" t="s">
        <v>3095</v>
      </c>
      <c r="R7765" t="s">
        <v>3094</v>
      </c>
    </row>
    <row r="7766" spans="1:18" x14ac:dyDescent="0.25">
      <c r="A7766">
        <v>5372900000</v>
      </c>
      <c r="B7766" t="s">
        <v>3089</v>
      </c>
      <c r="D7766" t="s">
        <v>3090</v>
      </c>
      <c r="E7766" t="s">
        <v>3090</v>
      </c>
      <c r="F7766">
        <v>1</v>
      </c>
      <c r="G7766">
        <v>0</v>
      </c>
      <c r="H7766">
        <v>7.0163694117646997</v>
      </c>
      <c r="I7766">
        <v>7.0163694117646997</v>
      </c>
      <c r="K7766"/>
      <c r="N7766" t="s">
        <v>3091</v>
      </c>
      <c r="O7766" t="s">
        <v>3092</v>
      </c>
      <c r="P7766" t="s">
        <v>3095</v>
      </c>
      <c r="R7766" t="s">
        <v>3094</v>
      </c>
    </row>
    <row r="7767" spans="1:18" x14ac:dyDescent="0.25">
      <c r="A7767">
        <v>5373000000</v>
      </c>
      <c r="B7767" t="s">
        <v>3089</v>
      </c>
      <c r="D7767" t="s">
        <v>3090</v>
      </c>
      <c r="E7767" t="s">
        <v>3090</v>
      </c>
      <c r="F7767">
        <v>1</v>
      </c>
      <c r="G7767">
        <v>0</v>
      </c>
      <c r="H7767">
        <v>6.7475888888888802</v>
      </c>
      <c r="I7767">
        <v>6.7475888888888802</v>
      </c>
      <c r="K7767"/>
      <c r="N7767" t="s">
        <v>3091</v>
      </c>
      <c r="O7767" t="s">
        <v>3092</v>
      </c>
      <c r="P7767" t="s">
        <v>3095</v>
      </c>
      <c r="R7767" t="s">
        <v>3094</v>
      </c>
    </row>
    <row r="7768" spans="1:18" x14ac:dyDescent="0.25">
      <c r="A7768">
        <v>5373100000</v>
      </c>
      <c r="B7768" t="s">
        <v>3089</v>
      </c>
      <c r="D7768" t="s">
        <v>3090</v>
      </c>
      <c r="E7768" t="s">
        <v>3090</v>
      </c>
      <c r="F7768">
        <v>1</v>
      </c>
      <c r="G7768">
        <v>0</v>
      </c>
      <c r="H7768">
        <v>7.4028920689655102</v>
      </c>
      <c r="I7768">
        <v>7.4028920689655102</v>
      </c>
      <c r="K7768"/>
      <c r="N7768" t="s">
        <v>3091</v>
      </c>
      <c r="O7768" t="s">
        <v>3092</v>
      </c>
      <c r="P7768" t="s">
        <v>3095</v>
      </c>
      <c r="R7768" t="s">
        <v>3094</v>
      </c>
    </row>
    <row r="7769" spans="1:18" x14ac:dyDescent="0.25">
      <c r="A7769">
        <v>5373300000</v>
      </c>
      <c r="B7769" t="s">
        <v>3089</v>
      </c>
      <c r="D7769" t="s">
        <v>3090</v>
      </c>
      <c r="E7769" t="s">
        <v>3090</v>
      </c>
      <c r="F7769">
        <v>1</v>
      </c>
      <c r="G7769">
        <v>0</v>
      </c>
      <c r="H7769">
        <v>0</v>
      </c>
      <c r="I7769"/>
      <c r="K7769"/>
      <c r="N7769" t="s">
        <v>3091</v>
      </c>
      <c r="O7769" t="s">
        <v>3092</v>
      </c>
      <c r="P7769" t="s">
        <v>3095</v>
      </c>
      <c r="R7769" t="s">
        <v>3094</v>
      </c>
    </row>
    <row r="7770" spans="1:18" x14ac:dyDescent="0.25">
      <c r="A7770">
        <v>5375000000</v>
      </c>
      <c r="B7770" t="s">
        <v>3089</v>
      </c>
      <c r="D7770" t="s">
        <v>3090</v>
      </c>
      <c r="E7770" t="s">
        <v>3090</v>
      </c>
      <c r="F7770">
        <v>1</v>
      </c>
      <c r="G7770">
        <v>0</v>
      </c>
      <c r="H7770">
        <v>22.2372412</v>
      </c>
      <c r="I7770">
        <v>22.2372412</v>
      </c>
      <c r="K7770"/>
      <c r="N7770" t="s">
        <v>3091</v>
      </c>
      <c r="O7770" t="s">
        <v>3092</v>
      </c>
      <c r="P7770" t="s">
        <v>3095</v>
      </c>
      <c r="R7770" t="s">
        <v>3094</v>
      </c>
    </row>
    <row r="7771" spans="1:18" x14ac:dyDescent="0.25">
      <c r="A7771">
        <v>5375400000</v>
      </c>
      <c r="B7771" t="s">
        <v>3089</v>
      </c>
      <c r="D7771" t="s">
        <v>3090</v>
      </c>
      <c r="E7771" t="s">
        <v>3090</v>
      </c>
      <c r="F7771">
        <v>1</v>
      </c>
      <c r="G7771">
        <v>0</v>
      </c>
      <c r="H7771">
        <v>8.6365935090198001</v>
      </c>
      <c r="I7771">
        <v>8.6365935090198001</v>
      </c>
      <c r="K7771"/>
      <c r="N7771" t="s">
        <v>3091</v>
      </c>
      <c r="O7771" t="s">
        <v>3092</v>
      </c>
      <c r="P7771" t="s">
        <v>3095</v>
      </c>
      <c r="R7771" t="s">
        <v>3094</v>
      </c>
    </row>
    <row r="7772" spans="1:18" x14ac:dyDescent="0.25">
      <c r="A7772">
        <v>5375500000</v>
      </c>
      <c r="B7772" t="s">
        <v>3089</v>
      </c>
      <c r="D7772" t="s">
        <v>3090</v>
      </c>
      <c r="E7772" t="s">
        <v>3090</v>
      </c>
      <c r="F7772">
        <v>1</v>
      </c>
      <c r="G7772">
        <v>0</v>
      </c>
      <c r="H7772">
        <v>6.8348057579382697</v>
      </c>
      <c r="I7772">
        <v>6.8348057579382697</v>
      </c>
      <c r="K7772"/>
      <c r="N7772" t="s">
        <v>3091</v>
      </c>
      <c r="O7772" t="s">
        <v>3092</v>
      </c>
      <c r="P7772" t="s">
        <v>3095</v>
      </c>
      <c r="R7772" t="s">
        <v>3094</v>
      </c>
    </row>
    <row r="7773" spans="1:18" x14ac:dyDescent="0.25">
      <c r="A7773">
        <v>5375600000</v>
      </c>
      <c r="B7773" t="s">
        <v>3089</v>
      </c>
      <c r="D7773" t="s">
        <v>3090</v>
      </c>
      <c r="E7773" t="s">
        <v>3090</v>
      </c>
      <c r="F7773">
        <v>1</v>
      </c>
      <c r="G7773">
        <v>0</v>
      </c>
      <c r="H7773">
        <v>8.64</v>
      </c>
      <c r="I7773">
        <v>8.64</v>
      </c>
      <c r="K7773"/>
      <c r="N7773" t="s">
        <v>3091</v>
      </c>
      <c r="O7773" t="s">
        <v>3092</v>
      </c>
      <c r="P7773" t="s">
        <v>3095</v>
      </c>
      <c r="R7773" t="s">
        <v>3094</v>
      </c>
    </row>
    <row r="7774" spans="1:18" x14ac:dyDescent="0.25">
      <c r="A7774">
        <v>5375700000</v>
      </c>
      <c r="B7774" t="s">
        <v>3089</v>
      </c>
      <c r="D7774" t="s">
        <v>3090</v>
      </c>
      <c r="E7774" t="s">
        <v>3090</v>
      </c>
      <c r="F7774">
        <v>1</v>
      </c>
      <c r="G7774">
        <v>0</v>
      </c>
      <c r="H7774">
        <v>7.9261348998322001</v>
      </c>
      <c r="I7774">
        <v>7.9261348998322001</v>
      </c>
      <c r="K7774"/>
      <c r="N7774" t="s">
        <v>3091</v>
      </c>
      <c r="O7774" t="s">
        <v>3092</v>
      </c>
      <c r="P7774" t="s">
        <v>3095</v>
      </c>
      <c r="R7774" t="s">
        <v>3094</v>
      </c>
    </row>
    <row r="7775" spans="1:18" x14ac:dyDescent="0.25">
      <c r="A7775">
        <v>5378400000</v>
      </c>
      <c r="B7775" t="s">
        <v>3089</v>
      </c>
      <c r="D7775" t="s">
        <v>3090</v>
      </c>
      <c r="E7775" t="s">
        <v>3090</v>
      </c>
      <c r="F7775">
        <v>1</v>
      </c>
      <c r="G7775">
        <v>0</v>
      </c>
      <c r="H7775">
        <v>83.48</v>
      </c>
      <c r="I7775">
        <v>83.48</v>
      </c>
      <c r="K7775"/>
      <c r="N7775" t="s">
        <v>3091</v>
      </c>
      <c r="O7775" t="s">
        <v>3092</v>
      </c>
      <c r="P7775" t="s">
        <v>3095</v>
      </c>
      <c r="R7775" t="s">
        <v>3094</v>
      </c>
    </row>
    <row r="7776" spans="1:18" x14ac:dyDescent="0.25">
      <c r="A7776">
        <v>5378500000</v>
      </c>
      <c r="B7776" t="s">
        <v>3089</v>
      </c>
      <c r="D7776" t="s">
        <v>3090</v>
      </c>
      <c r="E7776" t="s">
        <v>3090</v>
      </c>
      <c r="F7776">
        <v>1</v>
      </c>
      <c r="G7776">
        <v>0</v>
      </c>
      <c r="H7776">
        <v>84.069334658317004</v>
      </c>
      <c r="I7776">
        <v>84.069334658317004</v>
      </c>
      <c r="K7776"/>
      <c r="N7776" t="s">
        <v>3091</v>
      </c>
      <c r="O7776" t="s">
        <v>3092</v>
      </c>
      <c r="P7776" t="s">
        <v>3095</v>
      </c>
      <c r="R7776" t="s">
        <v>3094</v>
      </c>
    </row>
    <row r="7777" spans="1:18" x14ac:dyDescent="0.25">
      <c r="A7777">
        <v>537860000</v>
      </c>
      <c r="B7777" t="s">
        <v>3089</v>
      </c>
      <c r="D7777" t="s">
        <v>3090</v>
      </c>
      <c r="E7777" t="s">
        <v>3090</v>
      </c>
      <c r="F7777">
        <v>1</v>
      </c>
      <c r="G7777">
        <v>0</v>
      </c>
      <c r="H7777">
        <v>0</v>
      </c>
      <c r="I7777"/>
      <c r="K7777"/>
      <c r="N7777" t="s">
        <v>3091</v>
      </c>
      <c r="O7777" t="s">
        <v>3092</v>
      </c>
      <c r="P7777" t="s">
        <v>3095</v>
      </c>
      <c r="R7777" t="s">
        <v>3094</v>
      </c>
    </row>
    <row r="7778" spans="1:18" x14ac:dyDescent="0.25">
      <c r="A7778">
        <v>5378600000</v>
      </c>
      <c r="B7778" t="s">
        <v>3089</v>
      </c>
      <c r="D7778" t="s">
        <v>3090</v>
      </c>
      <c r="E7778" t="s">
        <v>3090</v>
      </c>
      <c r="F7778">
        <v>1</v>
      </c>
      <c r="G7778">
        <v>0</v>
      </c>
      <c r="H7778">
        <v>82.97</v>
      </c>
      <c r="I7778">
        <v>82.97</v>
      </c>
      <c r="K7778"/>
      <c r="N7778" t="s">
        <v>3091</v>
      </c>
      <c r="O7778" t="s">
        <v>3092</v>
      </c>
      <c r="P7778" t="s">
        <v>3095</v>
      </c>
      <c r="R7778" t="s">
        <v>3094</v>
      </c>
    </row>
    <row r="7779" spans="1:18" x14ac:dyDescent="0.25">
      <c r="A7779">
        <v>5378601000</v>
      </c>
      <c r="B7779" t="s">
        <v>3089</v>
      </c>
      <c r="D7779" t="s">
        <v>3090</v>
      </c>
      <c r="E7779" t="s">
        <v>3090</v>
      </c>
      <c r="F7779">
        <v>1</v>
      </c>
      <c r="G7779">
        <v>0</v>
      </c>
      <c r="H7779">
        <v>0</v>
      </c>
      <c r="I7779"/>
      <c r="K7779"/>
      <c r="N7779" t="s">
        <v>3091</v>
      </c>
      <c r="O7779" t="s">
        <v>3092</v>
      </c>
      <c r="P7779" t="s">
        <v>3095</v>
      </c>
      <c r="R7779" t="s">
        <v>3094</v>
      </c>
    </row>
    <row r="7780" spans="1:18" x14ac:dyDescent="0.25">
      <c r="A7780">
        <v>5379400000</v>
      </c>
      <c r="B7780" t="s">
        <v>3089</v>
      </c>
      <c r="D7780" t="s">
        <v>3090</v>
      </c>
      <c r="E7780" t="s">
        <v>3090</v>
      </c>
      <c r="F7780">
        <v>1</v>
      </c>
      <c r="G7780">
        <v>0</v>
      </c>
      <c r="H7780">
        <v>0</v>
      </c>
      <c r="I7780"/>
      <c r="K7780"/>
      <c r="N7780" t="s">
        <v>3091</v>
      </c>
      <c r="O7780" t="s">
        <v>3092</v>
      </c>
      <c r="P7780" t="s">
        <v>3095</v>
      </c>
      <c r="R7780" t="s">
        <v>3094</v>
      </c>
    </row>
    <row r="7781" spans="1:18" x14ac:dyDescent="0.25">
      <c r="A7781">
        <v>5379600000</v>
      </c>
      <c r="B7781" t="s">
        <v>3089</v>
      </c>
      <c r="D7781" t="s">
        <v>3090</v>
      </c>
      <c r="E7781" t="s">
        <v>3090</v>
      </c>
      <c r="F7781">
        <v>1</v>
      </c>
      <c r="G7781">
        <v>0</v>
      </c>
      <c r="H7781">
        <v>0.60135901234567901</v>
      </c>
      <c r="I7781">
        <v>0.60135901234567901</v>
      </c>
      <c r="K7781"/>
      <c r="N7781" t="s">
        <v>3091</v>
      </c>
      <c r="O7781" t="s">
        <v>3092</v>
      </c>
      <c r="P7781" t="s">
        <v>3095</v>
      </c>
      <c r="R7781" t="s">
        <v>3094</v>
      </c>
    </row>
    <row r="7782" spans="1:18" x14ac:dyDescent="0.25">
      <c r="A7782">
        <v>5379700000</v>
      </c>
      <c r="B7782" t="s">
        <v>3089</v>
      </c>
      <c r="D7782" t="s">
        <v>3090</v>
      </c>
      <c r="E7782" t="s">
        <v>3090</v>
      </c>
      <c r="F7782">
        <v>1</v>
      </c>
      <c r="G7782">
        <v>0</v>
      </c>
      <c r="H7782">
        <v>1.75556</v>
      </c>
      <c r="I7782">
        <v>1.75556</v>
      </c>
      <c r="K7782"/>
      <c r="N7782" t="s">
        <v>3091</v>
      </c>
      <c r="O7782" t="s">
        <v>3092</v>
      </c>
      <c r="P7782" t="s">
        <v>3095</v>
      </c>
      <c r="R7782" t="s">
        <v>3094</v>
      </c>
    </row>
    <row r="7783" spans="1:18" x14ac:dyDescent="0.25">
      <c r="A7783">
        <v>5379800000</v>
      </c>
      <c r="B7783" t="s">
        <v>3089</v>
      </c>
      <c r="D7783" t="s">
        <v>3090</v>
      </c>
      <c r="E7783" t="s">
        <v>3090</v>
      </c>
      <c r="F7783">
        <v>1</v>
      </c>
      <c r="G7783">
        <v>0</v>
      </c>
      <c r="H7783">
        <v>3.6733333333333298</v>
      </c>
      <c r="I7783">
        <v>3.6733333333333298</v>
      </c>
      <c r="K7783"/>
      <c r="N7783" t="s">
        <v>3091</v>
      </c>
      <c r="O7783" t="s">
        <v>3092</v>
      </c>
      <c r="P7783" t="s">
        <v>3095</v>
      </c>
      <c r="R7783" t="s">
        <v>3094</v>
      </c>
    </row>
    <row r="7784" spans="1:18" x14ac:dyDescent="0.25">
      <c r="A7784">
        <v>5379900000</v>
      </c>
      <c r="B7784" t="s">
        <v>3089</v>
      </c>
      <c r="D7784" t="s">
        <v>3090</v>
      </c>
      <c r="E7784" t="s">
        <v>3090</v>
      </c>
      <c r="F7784">
        <v>1</v>
      </c>
      <c r="G7784">
        <v>0</v>
      </c>
      <c r="H7784">
        <v>1.17</v>
      </c>
      <c r="I7784">
        <v>1.17</v>
      </c>
      <c r="K7784"/>
      <c r="N7784" t="s">
        <v>3091</v>
      </c>
      <c r="O7784" t="s">
        <v>3092</v>
      </c>
      <c r="P7784" t="s">
        <v>3095</v>
      </c>
      <c r="R7784" t="s">
        <v>3094</v>
      </c>
    </row>
    <row r="7785" spans="1:18" x14ac:dyDescent="0.25">
      <c r="A7785">
        <v>538</v>
      </c>
      <c r="B7785" t="s">
        <v>3089</v>
      </c>
      <c r="D7785" t="s">
        <v>3090</v>
      </c>
      <c r="E7785" t="s">
        <v>3090</v>
      </c>
      <c r="F7785">
        <v>1</v>
      </c>
      <c r="G7785">
        <v>0</v>
      </c>
      <c r="H7785">
        <v>0</v>
      </c>
      <c r="I7785">
        <v>0</v>
      </c>
      <c r="K7785"/>
      <c r="N7785" t="s">
        <v>3091</v>
      </c>
      <c r="O7785" t="s">
        <v>3092</v>
      </c>
      <c r="P7785" t="s">
        <v>3095</v>
      </c>
      <c r="R7785" t="s">
        <v>3094</v>
      </c>
    </row>
    <row r="7786" spans="1:18" x14ac:dyDescent="0.25">
      <c r="A7786">
        <v>5380000000</v>
      </c>
      <c r="B7786" t="s">
        <v>3089</v>
      </c>
      <c r="D7786" t="s">
        <v>3090</v>
      </c>
      <c r="E7786" t="s">
        <v>3090</v>
      </c>
      <c r="F7786">
        <v>1</v>
      </c>
      <c r="G7786">
        <v>0</v>
      </c>
      <c r="H7786">
        <v>38.059609999999999</v>
      </c>
      <c r="I7786">
        <v>38.059609999999999</v>
      </c>
      <c r="K7786"/>
      <c r="N7786" t="s">
        <v>3091</v>
      </c>
      <c r="O7786" t="s">
        <v>3092</v>
      </c>
      <c r="P7786" t="s">
        <v>3095</v>
      </c>
      <c r="R7786" t="s">
        <v>3094</v>
      </c>
    </row>
    <row r="7787" spans="1:18" x14ac:dyDescent="0.25">
      <c r="A7787">
        <v>5380100000</v>
      </c>
      <c r="B7787" t="s">
        <v>3089</v>
      </c>
      <c r="D7787" t="s">
        <v>3090</v>
      </c>
      <c r="E7787" t="s">
        <v>3090</v>
      </c>
      <c r="F7787">
        <v>1</v>
      </c>
      <c r="G7787">
        <v>0</v>
      </c>
      <c r="H7787">
        <v>38.264609999999998</v>
      </c>
      <c r="I7787">
        <v>38.264609999999998</v>
      </c>
      <c r="K7787"/>
      <c r="N7787" t="s">
        <v>3091</v>
      </c>
      <c r="O7787" t="s">
        <v>3092</v>
      </c>
      <c r="P7787" t="s">
        <v>3095</v>
      </c>
      <c r="R7787" t="s">
        <v>3094</v>
      </c>
    </row>
    <row r="7788" spans="1:18" x14ac:dyDescent="0.25">
      <c r="A7788">
        <v>5380200000</v>
      </c>
      <c r="B7788" t="s">
        <v>3089</v>
      </c>
      <c r="D7788" t="s">
        <v>3090</v>
      </c>
      <c r="E7788" t="s">
        <v>3090</v>
      </c>
      <c r="F7788">
        <v>1</v>
      </c>
      <c r="G7788">
        <v>0</v>
      </c>
      <c r="H7788">
        <v>38.264609999999998</v>
      </c>
      <c r="I7788">
        <v>38.264609999999998</v>
      </c>
      <c r="K7788"/>
      <c r="N7788" t="s">
        <v>3091</v>
      </c>
      <c r="O7788" t="s">
        <v>3092</v>
      </c>
      <c r="P7788" t="s">
        <v>3095</v>
      </c>
      <c r="R7788" t="s">
        <v>3094</v>
      </c>
    </row>
    <row r="7789" spans="1:18" x14ac:dyDescent="0.25">
      <c r="A7789">
        <v>5380300000</v>
      </c>
      <c r="B7789" t="s">
        <v>3089</v>
      </c>
      <c r="D7789" t="s">
        <v>3090</v>
      </c>
      <c r="E7789" t="s">
        <v>3090</v>
      </c>
      <c r="F7789">
        <v>1</v>
      </c>
      <c r="G7789">
        <v>0</v>
      </c>
      <c r="H7789">
        <v>37.204639999999998</v>
      </c>
      <c r="I7789">
        <v>37.204639999999998</v>
      </c>
      <c r="K7789"/>
      <c r="N7789" t="s">
        <v>3091</v>
      </c>
      <c r="O7789" t="s">
        <v>3092</v>
      </c>
      <c r="P7789" t="s">
        <v>3095</v>
      </c>
      <c r="R7789" t="s">
        <v>3094</v>
      </c>
    </row>
    <row r="7790" spans="1:18" x14ac:dyDescent="0.25">
      <c r="A7790">
        <v>5380400000</v>
      </c>
      <c r="B7790" t="s">
        <v>3089</v>
      </c>
      <c r="D7790" t="s">
        <v>3090</v>
      </c>
      <c r="E7790" t="s">
        <v>3090</v>
      </c>
      <c r="F7790">
        <v>1</v>
      </c>
      <c r="G7790">
        <v>0</v>
      </c>
      <c r="H7790">
        <v>30.382110000000001</v>
      </c>
      <c r="I7790">
        <v>30.382110000000001</v>
      </c>
      <c r="K7790"/>
      <c r="N7790" t="s">
        <v>3091</v>
      </c>
      <c r="O7790" t="s">
        <v>3092</v>
      </c>
      <c r="P7790" t="s">
        <v>3095</v>
      </c>
      <c r="R7790" t="s">
        <v>3094</v>
      </c>
    </row>
    <row r="7791" spans="1:18" x14ac:dyDescent="0.25">
      <c r="A7791">
        <v>5380500000</v>
      </c>
      <c r="B7791" t="s">
        <v>3089</v>
      </c>
      <c r="D7791" t="s">
        <v>3090</v>
      </c>
      <c r="E7791" t="s">
        <v>3090</v>
      </c>
      <c r="F7791">
        <v>1</v>
      </c>
      <c r="G7791">
        <v>0</v>
      </c>
      <c r="H7791">
        <v>1.2829999999999999</v>
      </c>
      <c r="I7791">
        <v>1.2829999999999999</v>
      </c>
      <c r="K7791"/>
      <c r="N7791" t="s">
        <v>3091</v>
      </c>
      <c r="O7791" t="s">
        <v>3092</v>
      </c>
      <c r="P7791" t="s">
        <v>3093</v>
      </c>
      <c r="R7791" t="s">
        <v>3094</v>
      </c>
    </row>
    <row r="7792" spans="1:18" x14ac:dyDescent="0.25">
      <c r="A7792">
        <v>5380500001</v>
      </c>
      <c r="B7792" t="s">
        <v>3089</v>
      </c>
      <c r="D7792" t="s">
        <v>3090</v>
      </c>
      <c r="E7792" t="s">
        <v>3090</v>
      </c>
      <c r="F7792">
        <v>1</v>
      </c>
      <c r="G7792">
        <v>0</v>
      </c>
      <c r="H7792">
        <v>0</v>
      </c>
      <c r="I7792"/>
      <c r="K7792"/>
      <c r="N7792" t="s">
        <v>3091</v>
      </c>
      <c r="O7792" t="s">
        <v>3092</v>
      </c>
      <c r="P7792" t="s">
        <v>3093</v>
      </c>
      <c r="R7792" t="s">
        <v>3094</v>
      </c>
    </row>
    <row r="7793" spans="1:18" x14ac:dyDescent="0.25">
      <c r="A7793">
        <v>5380600000</v>
      </c>
      <c r="B7793" t="s">
        <v>3089</v>
      </c>
      <c r="D7793" t="s">
        <v>3090</v>
      </c>
      <c r="E7793" t="s">
        <v>3090</v>
      </c>
      <c r="F7793">
        <v>1</v>
      </c>
      <c r="G7793">
        <v>0</v>
      </c>
      <c r="H7793">
        <v>1.5012132601206001</v>
      </c>
      <c r="I7793">
        <v>1.5012132601206001</v>
      </c>
      <c r="K7793"/>
      <c r="N7793" t="s">
        <v>3091</v>
      </c>
      <c r="O7793" t="s">
        <v>3092</v>
      </c>
      <c r="P7793" t="s">
        <v>3095</v>
      </c>
      <c r="R7793" t="s">
        <v>3094</v>
      </c>
    </row>
    <row r="7794" spans="1:18" x14ac:dyDescent="0.25">
      <c r="A7794">
        <v>5380600001</v>
      </c>
      <c r="B7794" t="s">
        <v>3089</v>
      </c>
      <c r="D7794" t="s">
        <v>3090</v>
      </c>
      <c r="E7794" t="s">
        <v>3090</v>
      </c>
      <c r="F7794">
        <v>1</v>
      </c>
      <c r="G7794">
        <v>0</v>
      </c>
      <c r="H7794">
        <v>0</v>
      </c>
      <c r="I7794"/>
      <c r="K7794"/>
      <c r="N7794" t="s">
        <v>3091</v>
      </c>
      <c r="O7794" t="s">
        <v>3092</v>
      </c>
      <c r="P7794" t="s">
        <v>3093</v>
      </c>
      <c r="R7794" t="s">
        <v>3094</v>
      </c>
    </row>
    <row r="7795" spans="1:18" x14ac:dyDescent="0.25">
      <c r="A7795">
        <v>5380700000</v>
      </c>
      <c r="B7795" t="s">
        <v>3089</v>
      </c>
      <c r="D7795" t="s">
        <v>3090</v>
      </c>
      <c r="E7795" t="s">
        <v>3090</v>
      </c>
      <c r="F7795">
        <v>1</v>
      </c>
      <c r="G7795">
        <v>0</v>
      </c>
      <c r="H7795">
        <v>2.9942244650923802</v>
      </c>
      <c r="I7795">
        <v>2.9942244650923802</v>
      </c>
      <c r="K7795"/>
      <c r="N7795" t="s">
        <v>3091</v>
      </c>
      <c r="O7795" t="s">
        <v>3092</v>
      </c>
      <c r="P7795" t="s">
        <v>3095</v>
      </c>
      <c r="R7795" t="s">
        <v>3094</v>
      </c>
    </row>
    <row r="7796" spans="1:18" x14ac:dyDescent="0.25">
      <c r="A7796">
        <v>5380700001</v>
      </c>
      <c r="B7796" t="s">
        <v>3089</v>
      </c>
      <c r="D7796" t="s">
        <v>3090</v>
      </c>
      <c r="E7796" t="s">
        <v>3090</v>
      </c>
      <c r="F7796">
        <v>1</v>
      </c>
      <c r="G7796">
        <v>0</v>
      </c>
      <c r="H7796">
        <v>0</v>
      </c>
      <c r="I7796"/>
      <c r="K7796"/>
      <c r="N7796" t="s">
        <v>3091</v>
      </c>
      <c r="O7796" t="s">
        <v>3092</v>
      </c>
      <c r="P7796" t="s">
        <v>3095</v>
      </c>
      <c r="R7796" t="s">
        <v>3094</v>
      </c>
    </row>
    <row r="7797" spans="1:18" x14ac:dyDescent="0.25">
      <c r="A7797">
        <v>5380800000</v>
      </c>
      <c r="B7797" t="s">
        <v>3089</v>
      </c>
      <c r="D7797" t="s">
        <v>3090</v>
      </c>
      <c r="E7797" t="s">
        <v>3090</v>
      </c>
      <c r="F7797">
        <v>1</v>
      </c>
      <c r="G7797">
        <v>0</v>
      </c>
      <c r="H7797">
        <v>3.48840301115054</v>
      </c>
      <c r="I7797">
        <v>3.48840301115054</v>
      </c>
      <c r="K7797"/>
      <c r="N7797" t="s">
        <v>3091</v>
      </c>
      <c r="O7797" t="s">
        <v>3092</v>
      </c>
      <c r="P7797" t="s">
        <v>3095</v>
      </c>
      <c r="R7797" t="s">
        <v>3094</v>
      </c>
    </row>
    <row r="7798" spans="1:18" x14ac:dyDescent="0.25">
      <c r="A7798">
        <v>5380800001</v>
      </c>
      <c r="B7798" t="s">
        <v>3089</v>
      </c>
      <c r="D7798" t="s">
        <v>3090</v>
      </c>
      <c r="E7798" t="s">
        <v>3090</v>
      </c>
      <c r="F7798">
        <v>1</v>
      </c>
      <c r="G7798">
        <v>0</v>
      </c>
      <c r="H7798">
        <v>0</v>
      </c>
      <c r="I7798"/>
      <c r="K7798"/>
      <c r="N7798" t="s">
        <v>3091</v>
      </c>
      <c r="O7798" t="s">
        <v>3092</v>
      </c>
      <c r="P7798" t="s">
        <v>3095</v>
      </c>
      <c r="R7798" t="s">
        <v>3094</v>
      </c>
    </row>
    <row r="7799" spans="1:18" x14ac:dyDescent="0.25">
      <c r="A7799">
        <v>5380900000</v>
      </c>
      <c r="B7799" t="s">
        <v>3089</v>
      </c>
      <c r="D7799" t="s">
        <v>3090</v>
      </c>
      <c r="E7799" t="s">
        <v>3090</v>
      </c>
      <c r="F7799">
        <v>1</v>
      </c>
      <c r="G7799">
        <v>0</v>
      </c>
      <c r="H7799">
        <v>2.5963659892758102</v>
      </c>
      <c r="I7799">
        <v>2.5963659892758102</v>
      </c>
      <c r="K7799"/>
      <c r="N7799" t="s">
        <v>3091</v>
      </c>
      <c r="O7799" t="s">
        <v>3092</v>
      </c>
      <c r="P7799" t="s">
        <v>3093</v>
      </c>
      <c r="R7799" t="s">
        <v>3094</v>
      </c>
    </row>
    <row r="7800" spans="1:18" x14ac:dyDescent="0.25">
      <c r="A7800">
        <v>5380900001</v>
      </c>
      <c r="B7800" t="s">
        <v>3089</v>
      </c>
      <c r="D7800" t="s">
        <v>3090</v>
      </c>
      <c r="E7800" t="s">
        <v>3090</v>
      </c>
      <c r="F7800">
        <v>1</v>
      </c>
      <c r="G7800">
        <v>0</v>
      </c>
      <c r="H7800">
        <v>0</v>
      </c>
      <c r="I7800"/>
      <c r="K7800"/>
      <c r="N7800" t="s">
        <v>3091</v>
      </c>
      <c r="O7800" t="s">
        <v>3092</v>
      </c>
      <c r="P7800" t="s">
        <v>3095</v>
      </c>
      <c r="R7800" t="s">
        <v>3094</v>
      </c>
    </row>
    <row r="7801" spans="1:18" x14ac:dyDescent="0.25">
      <c r="A7801">
        <v>5381000000</v>
      </c>
      <c r="B7801" t="s">
        <v>3089</v>
      </c>
      <c r="D7801" t="s">
        <v>3090</v>
      </c>
      <c r="E7801" t="s">
        <v>3090</v>
      </c>
      <c r="F7801">
        <v>1</v>
      </c>
      <c r="G7801">
        <v>0</v>
      </c>
      <c r="H7801">
        <v>6.8905635427345402</v>
      </c>
      <c r="I7801">
        <v>6.8905635427345402</v>
      </c>
      <c r="K7801"/>
      <c r="N7801" t="s">
        <v>3091</v>
      </c>
      <c r="O7801" t="s">
        <v>3092</v>
      </c>
      <c r="P7801" t="s">
        <v>3093</v>
      </c>
      <c r="R7801" t="s">
        <v>3094</v>
      </c>
    </row>
    <row r="7802" spans="1:18" x14ac:dyDescent="0.25">
      <c r="A7802">
        <v>5381000001</v>
      </c>
      <c r="B7802" t="s">
        <v>3089</v>
      </c>
      <c r="D7802" t="s">
        <v>3090</v>
      </c>
      <c r="E7802" t="s">
        <v>3090</v>
      </c>
      <c r="F7802">
        <v>1</v>
      </c>
      <c r="G7802">
        <v>0</v>
      </c>
      <c r="H7802">
        <v>0</v>
      </c>
      <c r="I7802"/>
      <c r="K7802"/>
      <c r="N7802" t="s">
        <v>3091</v>
      </c>
      <c r="O7802" t="s">
        <v>3092</v>
      </c>
      <c r="P7802" t="s">
        <v>3093</v>
      </c>
      <c r="R7802" t="s">
        <v>3094</v>
      </c>
    </row>
    <row r="7803" spans="1:18" x14ac:dyDescent="0.25">
      <c r="A7803">
        <v>5381100000</v>
      </c>
      <c r="B7803" t="s">
        <v>3089</v>
      </c>
      <c r="D7803" t="s">
        <v>3090</v>
      </c>
      <c r="E7803" t="s">
        <v>3090</v>
      </c>
      <c r="F7803">
        <v>1</v>
      </c>
      <c r="G7803">
        <v>0</v>
      </c>
      <c r="H7803">
        <v>1.7609999999999999</v>
      </c>
      <c r="I7803">
        <v>1.7609999999999999</v>
      </c>
      <c r="K7803"/>
      <c r="N7803" t="s">
        <v>3091</v>
      </c>
      <c r="O7803" t="s">
        <v>3092</v>
      </c>
      <c r="P7803" t="s">
        <v>3093</v>
      </c>
      <c r="R7803" t="s">
        <v>3094</v>
      </c>
    </row>
    <row r="7804" spans="1:18" x14ac:dyDescent="0.25">
      <c r="A7804">
        <v>5381100001</v>
      </c>
      <c r="B7804" t="s">
        <v>3089</v>
      </c>
      <c r="D7804" t="s">
        <v>3090</v>
      </c>
      <c r="E7804" t="s">
        <v>3090</v>
      </c>
      <c r="F7804">
        <v>1</v>
      </c>
      <c r="G7804">
        <v>0</v>
      </c>
      <c r="H7804">
        <v>0</v>
      </c>
      <c r="I7804"/>
      <c r="K7804"/>
      <c r="N7804" t="s">
        <v>3091</v>
      </c>
      <c r="O7804" t="s">
        <v>3092</v>
      </c>
      <c r="P7804" t="s">
        <v>3093</v>
      </c>
      <c r="R7804" t="s">
        <v>3094</v>
      </c>
    </row>
    <row r="7805" spans="1:18" x14ac:dyDescent="0.25">
      <c r="A7805">
        <v>5381100002</v>
      </c>
      <c r="B7805" t="s">
        <v>3089</v>
      </c>
      <c r="D7805" t="s">
        <v>3090</v>
      </c>
      <c r="E7805" t="s">
        <v>3090</v>
      </c>
      <c r="F7805">
        <v>1</v>
      </c>
      <c r="G7805">
        <v>0</v>
      </c>
      <c r="H7805">
        <v>0</v>
      </c>
      <c r="I7805"/>
      <c r="K7805"/>
      <c r="N7805" t="s">
        <v>3091</v>
      </c>
      <c r="O7805" t="s">
        <v>3092</v>
      </c>
      <c r="P7805" t="s">
        <v>3095</v>
      </c>
      <c r="R7805" t="s">
        <v>3094</v>
      </c>
    </row>
    <row r="7806" spans="1:18" x14ac:dyDescent="0.25">
      <c r="A7806">
        <v>5382400000</v>
      </c>
      <c r="B7806" t="s">
        <v>3089</v>
      </c>
      <c r="D7806" t="s">
        <v>3090</v>
      </c>
      <c r="E7806" t="s">
        <v>3090</v>
      </c>
      <c r="F7806">
        <v>1</v>
      </c>
      <c r="G7806">
        <v>0</v>
      </c>
      <c r="H7806">
        <v>2.0708066666666598</v>
      </c>
      <c r="I7806">
        <v>2.0708066666666598</v>
      </c>
      <c r="K7806"/>
      <c r="N7806" t="s">
        <v>3091</v>
      </c>
      <c r="O7806" t="s">
        <v>3092</v>
      </c>
      <c r="P7806" t="s">
        <v>3095</v>
      </c>
      <c r="R7806" t="s">
        <v>3094</v>
      </c>
    </row>
    <row r="7807" spans="1:18" x14ac:dyDescent="0.25">
      <c r="A7807">
        <v>5382500000</v>
      </c>
      <c r="B7807" t="s">
        <v>3089</v>
      </c>
      <c r="D7807" t="s">
        <v>3090</v>
      </c>
      <c r="E7807" t="s">
        <v>3090</v>
      </c>
      <c r="F7807">
        <v>1</v>
      </c>
      <c r="G7807">
        <v>0</v>
      </c>
      <c r="H7807">
        <v>1.0366299999999999</v>
      </c>
      <c r="I7807">
        <v>1.0366299999999999</v>
      </c>
      <c r="K7807"/>
      <c r="N7807" t="s">
        <v>3091</v>
      </c>
      <c r="O7807" t="s">
        <v>3092</v>
      </c>
      <c r="P7807" t="s">
        <v>3095</v>
      </c>
      <c r="R7807" t="s">
        <v>3094</v>
      </c>
    </row>
    <row r="7808" spans="1:18" x14ac:dyDescent="0.25">
      <c r="A7808">
        <v>5382600000</v>
      </c>
      <c r="B7808" t="s">
        <v>3089</v>
      </c>
      <c r="D7808" t="s">
        <v>3090</v>
      </c>
      <c r="E7808" t="s">
        <v>3090</v>
      </c>
      <c r="F7808">
        <v>1</v>
      </c>
      <c r="G7808">
        <v>0</v>
      </c>
      <c r="H7808">
        <v>2.0306199999999999</v>
      </c>
      <c r="I7808">
        <v>2.0306199999999999</v>
      </c>
      <c r="K7808"/>
      <c r="N7808" t="s">
        <v>3091</v>
      </c>
      <c r="O7808" t="s">
        <v>3092</v>
      </c>
      <c r="P7808" t="s">
        <v>3095</v>
      </c>
      <c r="R7808" t="s">
        <v>3094</v>
      </c>
    </row>
    <row r="7809" spans="1:18" x14ac:dyDescent="0.25">
      <c r="A7809">
        <v>5382700000</v>
      </c>
      <c r="B7809" t="s">
        <v>3089</v>
      </c>
      <c r="D7809" t="s">
        <v>3090</v>
      </c>
      <c r="E7809" t="s">
        <v>3090</v>
      </c>
      <c r="F7809">
        <v>1</v>
      </c>
      <c r="G7809">
        <v>0</v>
      </c>
      <c r="H7809">
        <v>0.55457999999999996</v>
      </c>
      <c r="I7809">
        <v>0.55457999999999996</v>
      </c>
      <c r="K7809"/>
      <c r="N7809" t="s">
        <v>3091</v>
      </c>
      <c r="O7809" t="s">
        <v>3092</v>
      </c>
      <c r="P7809" t="s">
        <v>3095</v>
      </c>
      <c r="R7809" t="s">
        <v>3094</v>
      </c>
    </row>
    <row r="7810" spans="1:18" x14ac:dyDescent="0.25">
      <c r="A7810">
        <v>5382800000</v>
      </c>
      <c r="B7810" t="s">
        <v>3089</v>
      </c>
      <c r="D7810" t="s">
        <v>3090</v>
      </c>
      <c r="E7810" t="s">
        <v>3090</v>
      </c>
      <c r="F7810">
        <v>1</v>
      </c>
      <c r="G7810">
        <v>0</v>
      </c>
      <c r="H7810">
        <v>1.19209125</v>
      </c>
      <c r="I7810">
        <v>1.19209125</v>
      </c>
      <c r="K7810"/>
      <c r="N7810" t="s">
        <v>3091</v>
      </c>
      <c r="O7810" t="s">
        <v>3092</v>
      </c>
      <c r="P7810" t="s">
        <v>3095</v>
      </c>
      <c r="R7810" t="s">
        <v>3094</v>
      </c>
    </row>
    <row r="7811" spans="1:18" x14ac:dyDescent="0.25">
      <c r="A7811">
        <v>5382900000</v>
      </c>
      <c r="B7811" t="s">
        <v>3089</v>
      </c>
      <c r="D7811" t="s">
        <v>3090</v>
      </c>
      <c r="E7811" t="s">
        <v>3090</v>
      </c>
      <c r="F7811">
        <v>1</v>
      </c>
      <c r="G7811">
        <v>0</v>
      </c>
      <c r="H7811">
        <v>0.425321814659751</v>
      </c>
      <c r="I7811">
        <v>0.425321814659751</v>
      </c>
      <c r="K7811"/>
      <c r="N7811" t="s">
        <v>3091</v>
      </c>
      <c r="O7811" t="s">
        <v>3092</v>
      </c>
      <c r="P7811" t="s">
        <v>3095</v>
      </c>
      <c r="R7811" t="s">
        <v>3094</v>
      </c>
    </row>
    <row r="7812" spans="1:18" x14ac:dyDescent="0.25">
      <c r="A7812">
        <v>5383000000</v>
      </c>
      <c r="B7812" t="s">
        <v>3089</v>
      </c>
      <c r="D7812" t="s">
        <v>3090</v>
      </c>
      <c r="E7812" t="s">
        <v>3090</v>
      </c>
      <c r="F7812">
        <v>1</v>
      </c>
      <c r="G7812">
        <v>0</v>
      </c>
      <c r="H7812">
        <v>0.55865637692932502</v>
      </c>
      <c r="I7812">
        <v>0.55865637692932502</v>
      </c>
      <c r="K7812"/>
      <c r="N7812" t="s">
        <v>3091</v>
      </c>
      <c r="O7812" t="s">
        <v>3092</v>
      </c>
      <c r="P7812" t="s">
        <v>3095</v>
      </c>
      <c r="R7812" t="s">
        <v>3094</v>
      </c>
    </row>
    <row r="7813" spans="1:18" x14ac:dyDescent="0.25">
      <c r="A7813">
        <v>5383100000</v>
      </c>
      <c r="B7813" t="s">
        <v>3089</v>
      </c>
      <c r="D7813" t="s">
        <v>3090</v>
      </c>
      <c r="E7813" t="s">
        <v>3090</v>
      </c>
      <c r="F7813">
        <v>1</v>
      </c>
      <c r="G7813">
        <v>0</v>
      </c>
      <c r="H7813">
        <v>0.27848000000000001</v>
      </c>
      <c r="I7813">
        <v>0.27848000000000001</v>
      </c>
      <c r="K7813"/>
      <c r="N7813" t="s">
        <v>3091</v>
      </c>
      <c r="O7813" t="s">
        <v>3092</v>
      </c>
      <c r="P7813" t="s">
        <v>3095</v>
      </c>
      <c r="R7813" t="s">
        <v>3094</v>
      </c>
    </row>
    <row r="7814" spans="1:18" x14ac:dyDescent="0.25">
      <c r="A7814">
        <v>5383200000</v>
      </c>
      <c r="B7814" t="s">
        <v>3089</v>
      </c>
      <c r="D7814" t="s">
        <v>3090</v>
      </c>
      <c r="E7814" t="s">
        <v>3090</v>
      </c>
      <c r="F7814">
        <v>1</v>
      </c>
      <c r="G7814">
        <v>0</v>
      </c>
      <c r="H7814">
        <v>0.34105999999999997</v>
      </c>
      <c r="I7814">
        <v>0.34105999999999997</v>
      </c>
      <c r="K7814"/>
      <c r="N7814" t="s">
        <v>3091</v>
      </c>
      <c r="O7814" t="s">
        <v>3092</v>
      </c>
      <c r="P7814" t="s">
        <v>3095</v>
      </c>
      <c r="R7814" t="s">
        <v>3094</v>
      </c>
    </row>
    <row r="7815" spans="1:18" x14ac:dyDescent="0.25">
      <c r="A7815">
        <v>5383300000</v>
      </c>
      <c r="B7815" t="s">
        <v>3089</v>
      </c>
      <c r="D7815" t="s">
        <v>3090</v>
      </c>
      <c r="E7815" t="s">
        <v>3090</v>
      </c>
      <c r="F7815">
        <v>1</v>
      </c>
      <c r="G7815">
        <v>0</v>
      </c>
      <c r="H7815">
        <v>7.2428299999999997</v>
      </c>
      <c r="I7815">
        <v>7.2428299999999997</v>
      </c>
      <c r="K7815"/>
      <c r="N7815" t="s">
        <v>3091</v>
      </c>
      <c r="O7815" t="s">
        <v>3092</v>
      </c>
      <c r="P7815" t="s">
        <v>3095</v>
      </c>
      <c r="R7815" t="s">
        <v>3094</v>
      </c>
    </row>
    <row r="7816" spans="1:18" x14ac:dyDescent="0.25">
      <c r="A7816">
        <v>5383400000</v>
      </c>
      <c r="B7816" t="s">
        <v>3089</v>
      </c>
      <c r="D7816" t="s">
        <v>3090</v>
      </c>
      <c r="E7816" t="s">
        <v>3090</v>
      </c>
      <c r="F7816">
        <v>1</v>
      </c>
      <c r="G7816">
        <v>0</v>
      </c>
      <c r="H7816">
        <v>17.84075</v>
      </c>
      <c r="I7816">
        <v>17.84075</v>
      </c>
      <c r="K7816"/>
      <c r="N7816" t="s">
        <v>3091</v>
      </c>
      <c r="O7816" t="s">
        <v>3092</v>
      </c>
      <c r="P7816" t="s">
        <v>3095</v>
      </c>
      <c r="R7816" t="s">
        <v>3094</v>
      </c>
    </row>
    <row r="7817" spans="1:18" x14ac:dyDescent="0.25">
      <c r="A7817">
        <v>5383500000</v>
      </c>
      <c r="B7817" t="s">
        <v>3089</v>
      </c>
      <c r="D7817" t="s">
        <v>3090</v>
      </c>
      <c r="E7817" t="s">
        <v>3090</v>
      </c>
      <c r="F7817">
        <v>1</v>
      </c>
      <c r="G7817">
        <v>0</v>
      </c>
      <c r="H7817">
        <v>0.81847499999999995</v>
      </c>
      <c r="I7817">
        <v>0.81847499999999995</v>
      </c>
      <c r="K7817"/>
      <c r="N7817" t="s">
        <v>3091</v>
      </c>
      <c r="O7817" t="s">
        <v>3092</v>
      </c>
      <c r="P7817" t="s">
        <v>3093</v>
      </c>
      <c r="R7817" t="s">
        <v>3094</v>
      </c>
    </row>
    <row r="7818" spans="1:18" x14ac:dyDescent="0.25">
      <c r="A7818">
        <v>5383600000</v>
      </c>
      <c r="B7818" t="s">
        <v>3089</v>
      </c>
      <c r="D7818" t="s">
        <v>3090</v>
      </c>
      <c r="E7818" t="s">
        <v>3090</v>
      </c>
      <c r="F7818">
        <v>1</v>
      </c>
      <c r="G7818">
        <v>0</v>
      </c>
      <c r="H7818">
        <v>0.85820571428571402</v>
      </c>
      <c r="I7818">
        <v>0.85820571428571402</v>
      </c>
      <c r="K7818"/>
      <c r="N7818" t="s">
        <v>3091</v>
      </c>
      <c r="O7818" t="s">
        <v>3092</v>
      </c>
      <c r="P7818" t="s">
        <v>3095</v>
      </c>
      <c r="R7818" t="s">
        <v>3094</v>
      </c>
    </row>
    <row r="7819" spans="1:18" x14ac:dyDescent="0.25">
      <c r="A7819">
        <v>5383700000</v>
      </c>
      <c r="B7819" t="s">
        <v>3089</v>
      </c>
      <c r="D7819" t="s">
        <v>3090</v>
      </c>
      <c r="E7819" t="s">
        <v>3090</v>
      </c>
      <c r="F7819">
        <v>1</v>
      </c>
      <c r="G7819">
        <v>0</v>
      </c>
      <c r="H7819">
        <v>1.3384866666666599</v>
      </c>
      <c r="I7819">
        <v>1.3384866666666599</v>
      </c>
      <c r="K7819"/>
      <c r="N7819" t="s">
        <v>3091</v>
      </c>
      <c r="O7819" t="s">
        <v>3092</v>
      </c>
      <c r="P7819" t="s">
        <v>3095</v>
      </c>
      <c r="R7819" t="s">
        <v>3094</v>
      </c>
    </row>
    <row r="7820" spans="1:18" x14ac:dyDescent="0.25">
      <c r="A7820">
        <v>5383800000</v>
      </c>
      <c r="B7820" t="s">
        <v>3089</v>
      </c>
      <c r="D7820" t="s">
        <v>3090</v>
      </c>
      <c r="E7820" t="s">
        <v>3090</v>
      </c>
      <c r="F7820">
        <v>1</v>
      </c>
      <c r="G7820">
        <v>0</v>
      </c>
      <c r="H7820">
        <v>1.1398600000000001</v>
      </c>
      <c r="I7820">
        <v>1.1398600000000001</v>
      </c>
      <c r="K7820"/>
      <c r="N7820" t="s">
        <v>3091</v>
      </c>
      <c r="O7820" t="s">
        <v>3092</v>
      </c>
      <c r="P7820" t="s">
        <v>3095</v>
      </c>
      <c r="R7820" t="s">
        <v>3094</v>
      </c>
    </row>
    <row r="7821" spans="1:18" x14ac:dyDescent="0.25">
      <c r="A7821">
        <v>5383900000</v>
      </c>
      <c r="B7821" t="s">
        <v>3089</v>
      </c>
      <c r="D7821" t="s">
        <v>3090</v>
      </c>
      <c r="E7821" t="s">
        <v>3090</v>
      </c>
      <c r="F7821">
        <v>1</v>
      </c>
      <c r="G7821">
        <v>0</v>
      </c>
      <c r="H7821">
        <v>0.79957999999999996</v>
      </c>
      <c r="I7821">
        <v>0.79957999999999996</v>
      </c>
      <c r="K7821"/>
      <c r="N7821" t="s">
        <v>3091</v>
      </c>
      <c r="O7821" t="s">
        <v>3092</v>
      </c>
      <c r="P7821" t="s">
        <v>3095</v>
      </c>
      <c r="R7821" t="s">
        <v>3094</v>
      </c>
    </row>
    <row r="7822" spans="1:18" x14ac:dyDescent="0.25">
      <c r="A7822">
        <v>5384000000</v>
      </c>
      <c r="B7822" t="s">
        <v>3089</v>
      </c>
      <c r="D7822" t="s">
        <v>3090</v>
      </c>
      <c r="E7822" t="s">
        <v>3090</v>
      </c>
      <c r="F7822">
        <v>1</v>
      </c>
      <c r="G7822">
        <v>0</v>
      </c>
      <c r="H7822">
        <v>4.7127600000000003</v>
      </c>
      <c r="I7822">
        <v>4.7127600000000003</v>
      </c>
      <c r="K7822"/>
      <c r="N7822" t="s">
        <v>3091</v>
      </c>
      <c r="O7822" t="s">
        <v>3092</v>
      </c>
      <c r="P7822" t="s">
        <v>3095</v>
      </c>
      <c r="R7822" t="s">
        <v>3094</v>
      </c>
    </row>
    <row r="7823" spans="1:18" x14ac:dyDescent="0.25">
      <c r="A7823">
        <v>5384100000</v>
      </c>
      <c r="B7823" t="s">
        <v>3089</v>
      </c>
      <c r="D7823" t="s">
        <v>3090</v>
      </c>
      <c r="E7823" t="s">
        <v>3090</v>
      </c>
      <c r="F7823">
        <v>1</v>
      </c>
      <c r="G7823">
        <v>0</v>
      </c>
      <c r="H7823">
        <v>14.653890000000001</v>
      </c>
      <c r="I7823">
        <v>14.653890000000001</v>
      </c>
      <c r="K7823"/>
      <c r="N7823" t="s">
        <v>3091</v>
      </c>
      <c r="O7823" t="s">
        <v>3092</v>
      </c>
      <c r="P7823" t="s">
        <v>3095</v>
      </c>
      <c r="R7823" t="s">
        <v>3094</v>
      </c>
    </row>
    <row r="7824" spans="1:18" x14ac:dyDescent="0.25">
      <c r="A7824">
        <v>5384200000</v>
      </c>
      <c r="B7824" t="s">
        <v>3089</v>
      </c>
      <c r="D7824" t="s">
        <v>3090</v>
      </c>
      <c r="E7824" t="s">
        <v>3090</v>
      </c>
      <c r="F7824">
        <v>1</v>
      </c>
      <c r="G7824">
        <v>0</v>
      </c>
      <c r="H7824">
        <v>15.259510000000001</v>
      </c>
      <c r="I7824">
        <v>15.259510000000001</v>
      </c>
      <c r="K7824"/>
      <c r="N7824" t="s">
        <v>3091</v>
      </c>
      <c r="O7824" t="s">
        <v>3092</v>
      </c>
      <c r="P7824" t="s">
        <v>3095</v>
      </c>
      <c r="R7824" t="s">
        <v>3094</v>
      </c>
    </row>
    <row r="7825" spans="1:18" x14ac:dyDescent="0.25">
      <c r="A7825">
        <v>5384300000</v>
      </c>
      <c r="B7825" t="s">
        <v>3089</v>
      </c>
      <c r="D7825" t="s">
        <v>3090</v>
      </c>
      <c r="E7825" t="s">
        <v>3090</v>
      </c>
      <c r="F7825">
        <v>1</v>
      </c>
      <c r="G7825">
        <v>0</v>
      </c>
      <c r="H7825">
        <v>13.07563</v>
      </c>
      <c r="I7825">
        <v>13.07563</v>
      </c>
      <c r="K7825"/>
      <c r="N7825" t="s">
        <v>3091</v>
      </c>
      <c r="O7825" t="s">
        <v>3092</v>
      </c>
      <c r="P7825" t="s">
        <v>3095</v>
      </c>
      <c r="R7825" t="s">
        <v>3094</v>
      </c>
    </row>
    <row r="7826" spans="1:18" x14ac:dyDescent="0.25">
      <c r="A7826">
        <v>5384400000</v>
      </c>
      <c r="B7826" t="s">
        <v>3089</v>
      </c>
      <c r="D7826" t="s">
        <v>3090</v>
      </c>
      <c r="E7826" t="s">
        <v>3090</v>
      </c>
      <c r="F7826">
        <v>1</v>
      </c>
      <c r="G7826">
        <v>0</v>
      </c>
      <c r="H7826">
        <v>12.02975</v>
      </c>
      <c r="I7826">
        <v>12.02975</v>
      </c>
      <c r="K7826"/>
      <c r="N7826" t="s">
        <v>3091</v>
      </c>
      <c r="O7826" t="s">
        <v>3092</v>
      </c>
      <c r="P7826" t="s">
        <v>3095</v>
      </c>
      <c r="R7826" t="s">
        <v>3094</v>
      </c>
    </row>
    <row r="7827" spans="1:18" x14ac:dyDescent="0.25">
      <c r="A7827">
        <v>5384500000</v>
      </c>
      <c r="B7827" t="s">
        <v>3089</v>
      </c>
      <c r="D7827" t="s">
        <v>3090</v>
      </c>
      <c r="E7827" t="s">
        <v>3090</v>
      </c>
      <c r="F7827">
        <v>1</v>
      </c>
      <c r="G7827">
        <v>0</v>
      </c>
      <c r="H7827">
        <v>5.6066200000000004</v>
      </c>
      <c r="I7827">
        <v>5.6066200000000004</v>
      </c>
      <c r="K7827"/>
      <c r="N7827" t="s">
        <v>3091</v>
      </c>
      <c r="O7827" t="s">
        <v>3092</v>
      </c>
      <c r="P7827" t="s">
        <v>3095</v>
      </c>
      <c r="R7827" t="s">
        <v>3094</v>
      </c>
    </row>
    <row r="7828" spans="1:18" x14ac:dyDescent="0.25">
      <c r="A7828">
        <v>5384600000</v>
      </c>
      <c r="B7828" t="s">
        <v>3089</v>
      </c>
      <c r="D7828" t="s">
        <v>3090</v>
      </c>
      <c r="E7828" t="s">
        <v>3090</v>
      </c>
      <c r="F7828">
        <v>1</v>
      </c>
      <c r="G7828">
        <v>0</v>
      </c>
      <c r="H7828">
        <v>0.47942000000000001</v>
      </c>
      <c r="I7828">
        <v>0.47942000000000001</v>
      </c>
      <c r="K7828"/>
      <c r="N7828" t="s">
        <v>3091</v>
      </c>
      <c r="O7828" t="s">
        <v>3092</v>
      </c>
      <c r="P7828" t="s">
        <v>3095</v>
      </c>
      <c r="R7828" t="s">
        <v>3094</v>
      </c>
    </row>
    <row r="7829" spans="1:18" x14ac:dyDescent="0.25">
      <c r="A7829">
        <v>5384700000</v>
      </c>
      <c r="B7829" t="s">
        <v>3089</v>
      </c>
      <c r="D7829" t="s">
        <v>3090</v>
      </c>
      <c r="E7829" t="s">
        <v>3090</v>
      </c>
      <c r="F7829">
        <v>1</v>
      </c>
      <c r="G7829">
        <v>0</v>
      </c>
      <c r="H7829">
        <v>3.7179199999999999</v>
      </c>
      <c r="I7829">
        <v>3.7179199999999999</v>
      </c>
      <c r="K7829"/>
      <c r="N7829" t="s">
        <v>3091</v>
      </c>
      <c r="O7829" t="s">
        <v>3092</v>
      </c>
      <c r="P7829" t="s">
        <v>3095</v>
      </c>
      <c r="R7829" t="s">
        <v>3094</v>
      </c>
    </row>
    <row r="7830" spans="1:18" x14ac:dyDescent="0.25">
      <c r="A7830">
        <v>5384800000</v>
      </c>
      <c r="B7830" t="s">
        <v>3089</v>
      </c>
      <c r="D7830" t="s">
        <v>3090</v>
      </c>
      <c r="E7830" t="s">
        <v>3090</v>
      </c>
      <c r="F7830">
        <v>1</v>
      </c>
      <c r="G7830">
        <v>0</v>
      </c>
      <c r="H7830">
        <v>0.80969000000000002</v>
      </c>
      <c r="I7830">
        <v>0.80969000000000002</v>
      </c>
      <c r="K7830"/>
      <c r="N7830" t="s">
        <v>3091</v>
      </c>
      <c r="O7830" t="s">
        <v>3092</v>
      </c>
      <c r="P7830" t="s">
        <v>3095</v>
      </c>
      <c r="R7830" t="s">
        <v>3094</v>
      </c>
    </row>
    <row r="7831" spans="1:18" x14ac:dyDescent="0.25">
      <c r="A7831">
        <v>5384900000</v>
      </c>
      <c r="B7831" t="s">
        <v>3089</v>
      </c>
      <c r="D7831" t="s">
        <v>3090</v>
      </c>
      <c r="E7831" t="s">
        <v>3090</v>
      </c>
      <c r="F7831">
        <v>1</v>
      </c>
      <c r="G7831">
        <v>0</v>
      </c>
      <c r="H7831">
        <v>6.0343499999999999</v>
      </c>
      <c r="I7831">
        <v>6.0343499999999999</v>
      </c>
      <c r="K7831"/>
      <c r="N7831" t="s">
        <v>3091</v>
      </c>
      <c r="O7831" t="s">
        <v>3092</v>
      </c>
      <c r="P7831" t="s">
        <v>3095</v>
      </c>
      <c r="R7831" t="s">
        <v>3094</v>
      </c>
    </row>
    <row r="7832" spans="1:18" x14ac:dyDescent="0.25">
      <c r="A7832">
        <v>5385000000</v>
      </c>
      <c r="B7832" t="s">
        <v>3089</v>
      </c>
      <c r="D7832" t="s">
        <v>3090</v>
      </c>
      <c r="E7832" t="s">
        <v>3090</v>
      </c>
      <c r="F7832">
        <v>1</v>
      </c>
      <c r="G7832">
        <v>0</v>
      </c>
      <c r="H7832">
        <v>0.88476999999999995</v>
      </c>
      <c r="I7832">
        <v>0.88476999999999995</v>
      </c>
      <c r="K7832"/>
      <c r="N7832" t="s">
        <v>3091</v>
      </c>
      <c r="O7832" t="s">
        <v>3092</v>
      </c>
      <c r="P7832" t="s">
        <v>3095</v>
      </c>
      <c r="R7832" t="s">
        <v>3094</v>
      </c>
    </row>
    <row r="7833" spans="1:18" x14ac:dyDescent="0.25">
      <c r="A7833">
        <v>5385100000</v>
      </c>
      <c r="B7833" t="s">
        <v>3089</v>
      </c>
      <c r="D7833" t="s">
        <v>3090</v>
      </c>
      <c r="E7833" t="s">
        <v>3090</v>
      </c>
      <c r="F7833">
        <v>1</v>
      </c>
      <c r="G7833">
        <v>0</v>
      </c>
      <c r="H7833">
        <v>6.5217366666666603</v>
      </c>
      <c r="I7833">
        <v>6.5217366666666603</v>
      </c>
      <c r="K7833"/>
      <c r="N7833" t="s">
        <v>3091</v>
      </c>
      <c r="O7833" t="s">
        <v>3092</v>
      </c>
      <c r="P7833" t="s">
        <v>3095</v>
      </c>
      <c r="R7833" t="s">
        <v>3094</v>
      </c>
    </row>
    <row r="7834" spans="1:18" x14ac:dyDescent="0.25">
      <c r="A7834">
        <v>5385200000</v>
      </c>
      <c r="B7834" t="s">
        <v>3089</v>
      </c>
      <c r="D7834" t="s">
        <v>3090</v>
      </c>
      <c r="E7834" t="s">
        <v>3090</v>
      </c>
      <c r="F7834">
        <v>1</v>
      </c>
      <c r="G7834">
        <v>0</v>
      </c>
      <c r="H7834">
        <v>6.0786199999999999</v>
      </c>
      <c r="I7834">
        <v>6.0786199999999999</v>
      </c>
      <c r="K7834"/>
      <c r="N7834" t="s">
        <v>3091</v>
      </c>
      <c r="O7834" t="s">
        <v>3092</v>
      </c>
      <c r="P7834" t="s">
        <v>3095</v>
      </c>
      <c r="R7834" t="s">
        <v>3094</v>
      </c>
    </row>
    <row r="7835" spans="1:18" x14ac:dyDescent="0.25">
      <c r="A7835">
        <v>5385300000</v>
      </c>
      <c r="B7835" t="s">
        <v>3089</v>
      </c>
      <c r="D7835" t="s">
        <v>3090</v>
      </c>
      <c r="E7835" t="s">
        <v>3090</v>
      </c>
      <c r="F7835">
        <v>1</v>
      </c>
      <c r="G7835">
        <v>0</v>
      </c>
      <c r="H7835">
        <v>18.893388000000002</v>
      </c>
      <c r="I7835">
        <v>18.893388000000002</v>
      </c>
      <c r="K7835"/>
      <c r="N7835" t="s">
        <v>3091</v>
      </c>
      <c r="O7835" t="s">
        <v>3092</v>
      </c>
      <c r="P7835" t="s">
        <v>3095</v>
      </c>
      <c r="R7835" t="s">
        <v>3094</v>
      </c>
    </row>
    <row r="7836" spans="1:18" x14ac:dyDescent="0.25">
      <c r="A7836">
        <v>5385400000</v>
      </c>
      <c r="B7836" t="s">
        <v>3089</v>
      </c>
      <c r="D7836" t="s">
        <v>3090</v>
      </c>
      <c r="E7836" t="s">
        <v>3090</v>
      </c>
      <c r="F7836">
        <v>1</v>
      </c>
      <c r="G7836">
        <v>0</v>
      </c>
      <c r="H7836">
        <v>18.943000000000001</v>
      </c>
      <c r="I7836">
        <v>18.943000000000001</v>
      </c>
      <c r="K7836"/>
      <c r="N7836" t="s">
        <v>3091</v>
      </c>
      <c r="O7836" t="s">
        <v>3092</v>
      </c>
      <c r="P7836" t="s">
        <v>3095</v>
      </c>
      <c r="R7836" t="s">
        <v>3094</v>
      </c>
    </row>
    <row r="7837" spans="1:18" x14ac:dyDescent="0.25">
      <c r="A7837">
        <v>5385500000</v>
      </c>
      <c r="B7837" t="s">
        <v>3089</v>
      </c>
      <c r="D7837" t="s">
        <v>3090</v>
      </c>
      <c r="E7837" t="s">
        <v>3090</v>
      </c>
      <c r="F7837">
        <v>1</v>
      </c>
      <c r="G7837">
        <v>0</v>
      </c>
      <c r="H7837">
        <v>1.3929100000000001</v>
      </c>
      <c r="I7837">
        <v>1.3929100000000001</v>
      </c>
      <c r="K7837"/>
      <c r="N7837" t="s">
        <v>3091</v>
      </c>
      <c r="O7837" t="s">
        <v>3092</v>
      </c>
      <c r="P7837" t="s">
        <v>3095</v>
      </c>
      <c r="R7837" t="s">
        <v>3094</v>
      </c>
    </row>
    <row r="7838" spans="1:18" x14ac:dyDescent="0.25">
      <c r="A7838">
        <v>5385600000</v>
      </c>
      <c r="B7838" t="s">
        <v>3089</v>
      </c>
      <c r="D7838" t="s">
        <v>3090</v>
      </c>
      <c r="E7838" t="s">
        <v>3090</v>
      </c>
      <c r="F7838">
        <v>1</v>
      </c>
      <c r="G7838">
        <v>0</v>
      </c>
      <c r="H7838">
        <v>1.44089</v>
      </c>
      <c r="I7838">
        <v>1.44089</v>
      </c>
      <c r="K7838"/>
      <c r="N7838" t="s">
        <v>3091</v>
      </c>
      <c r="O7838" t="s">
        <v>3092</v>
      </c>
      <c r="P7838" t="s">
        <v>3095</v>
      </c>
      <c r="R7838" t="s">
        <v>3094</v>
      </c>
    </row>
    <row r="7839" spans="1:18" x14ac:dyDescent="0.25">
      <c r="A7839">
        <v>5385700000</v>
      </c>
      <c r="B7839" t="s">
        <v>3089</v>
      </c>
      <c r="D7839" t="s">
        <v>3090</v>
      </c>
      <c r="E7839" t="s">
        <v>3090</v>
      </c>
      <c r="F7839">
        <v>1</v>
      </c>
      <c r="G7839">
        <v>0</v>
      </c>
      <c r="H7839">
        <v>14.779249999999999</v>
      </c>
      <c r="I7839">
        <v>14.779249999999999</v>
      </c>
      <c r="K7839"/>
      <c r="N7839" t="s">
        <v>3091</v>
      </c>
      <c r="O7839" t="s">
        <v>3092</v>
      </c>
      <c r="P7839" t="s">
        <v>3095</v>
      </c>
      <c r="R7839" t="s">
        <v>3094</v>
      </c>
    </row>
    <row r="7840" spans="1:18" x14ac:dyDescent="0.25">
      <c r="A7840">
        <v>5385800000</v>
      </c>
      <c r="B7840" t="s">
        <v>3089</v>
      </c>
      <c r="D7840" t="s">
        <v>3090</v>
      </c>
      <c r="E7840" t="s">
        <v>3090</v>
      </c>
      <c r="F7840">
        <v>1</v>
      </c>
      <c r="G7840">
        <v>0</v>
      </c>
      <c r="H7840">
        <v>1.6085</v>
      </c>
      <c r="I7840">
        <v>1.6085</v>
      </c>
      <c r="K7840"/>
      <c r="N7840" t="s">
        <v>3091</v>
      </c>
      <c r="O7840" t="s">
        <v>3092</v>
      </c>
      <c r="P7840" t="s">
        <v>3095</v>
      </c>
      <c r="R7840" t="s">
        <v>3094</v>
      </c>
    </row>
    <row r="7841" spans="1:18" x14ac:dyDescent="0.25">
      <c r="A7841">
        <v>5385900000</v>
      </c>
      <c r="B7841" t="s">
        <v>3089</v>
      </c>
      <c r="D7841" t="s">
        <v>3090</v>
      </c>
      <c r="E7841" t="s">
        <v>3090</v>
      </c>
      <c r="F7841">
        <v>1</v>
      </c>
      <c r="G7841">
        <v>0</v>
      </c>
      <c r="H7841">
        <v>1.0429200000000001</v>
      </c>
      <c r="I7841">
        <v>1.0429200000000001</v>
      </c>
      <c r="K7841"/>
      <c r="N7841" t="s">
        <v>3091</v>
      </c>
      <c r="O7841" t="s">
        <v>3092</v>
      </c>
      <c r="P7841" t="s">
        <v>3095</v>
      </c>
      <c r="R7841" t="s">
        <v>3094</v>
      </c>
    </row>
    <row r="7842" spans="1:18" x14ac:dyDescent="0.25">
      <c r="A7842">
        <v>5386000000</v>
      </c>
      <c r="B7842" t="s">
        <v>3089</v>
      </c>
      <c r="D7842" t="s">
        <v>3090</v>
      </c>
      <c r="E7842" t="s">
        <v>3090</v>
      </c>
      <c r="F7842">
        <v>1</v>
      </c>
      <c r="G7842">
        <v>0</v>
      </c>
      <c r="H7842">
        <v>0.61949333333333301</v>
      </c>
      <c r="I7842">
        <v>0.61949333333333301</v>
      </c>
      <c r="K7842"/>
      <c r="N7842" t="s">
        <v>3091</v>
      </c>
      <c r="O7842" t="s">
        <v>3092</v>
      </c>
      <c r="P7842" t="s">
        <v>3095</v>
      </c>
      <c r="R7842" t="s">
        <v>3094</v>
      </c>
    </row>
    <row r="7843" spans="1:18" x14ac:dyDescent="0.25">
      <c r="A7843">
        <v>5386100000</v>
      </c>
      <c r="B7843" t="s">
        <v>3089</v>
      </c>
      <c r="D7843" t="s">
        <v>3090</v>
      </c>
      <c r="E7843" t="s">
        <v>3090</v>
      </c>
      <c r="F7843">
        <v>1</v>
      </c>
      <c r="G7843">
        <v>0</v>
      </c>
      <c r="H7843">
        <v>5.1413200000000003</v>
      </c>
      <c r="I7843">
        <v>5.1413200000000003</v>
      </c>
      <c r="K7843"/>
      <c r="N7843" t="s">
        <v>3091</v>
      </c>
      <c r="O7843" t="s">
        <v>3092</v>
      </c>
      <c r="P7843" t="s">
        <v>3095</v>
      </c>
      <c r="R7843" t="s">
        <v>3094</v>
      </c>
    </row>
    <row r="7844" spans="1:18" x14ac:dyDescent="0.25">
      <c r="A7844">
        <v>5386200000</v>
      </c>
      <c r="B7844" t="s">
        <v>3089</v>
      </c>
      <c r="D7844" t="s">
        <v>3090</v>
      </c>
      <c r="E7844" t="s">
        <v>3090</v>
      </c>
      <c r="F7844">
        <v>1</v>
      </c>
      <c r="G7844">
        <v>0</v>
      </c>
      <c r="H7844">
        <v>0.35660999999999998</v>
      </c>
      <c r="I7844">
        <v>0.35660999999999998</v>
      </c>
      <c r="K7844"/>
      <c r="N7844" t="s">
        <v>3091</v>
      </c>
      <c r="O7844" t="s">
        <v>3092</v>
      </c>
      <c r="P7844" t="s">
        <v>3095</v>
      </c>
      <c r="R7844" t="s">
        <v>3094</v>
      </c>
    </row>
    <row r="7845" spans="1:18" x14ac:dyDescent="0.25">
      <c r="A7845">
        <v>5386300000</v>
      </c>
      <c r="B7845" t="s">
        <v>3089</v>
      </c>
      <c r="D7845" t="s">
        <v>3090</v>
      </c>
      <c r="E7845" t="s">
        <v>3090</v>
      </c>
      <c r="F7845">
        <v>1</v>
      </c>
      <c r="G7845">
        <v>0</v>
      </c>
      <c r="H7845">
        <v>0.74368999999999996</v>
      </c>
      <c r="I7845">
        <v>0.74368999999999996</v>
      </c>
      <c r="K7845"/>
      <c r="N7845" t="s">
        <v>3091</v>
      </c>
      <c r="O7845" t="s">
        <v>3092</v>
      </c>
      <c r="P7845" t="s">
        <v>3095</v>
      </c>
      <c r="R7845" t="s">
        <v>3094</v>
      </c>
    </row>
    <row r="7846" spans="1:18" x14ac:dyDescent="0.25">
      <c r="A7846">
        <v>5386400000</v>
      </c>
      <c r="B7846" t="s">
        <v>3089</v>
      </c>
      <c r="D7846" t="s">
        <v>3090</v>
      </c>
      <c r="E7846" t="s">
        <v>3090</v>
      </c>
      <c r="F7846">
        <v>1</v>
      </c>
      <c r="G7846">
        <v>0</v>
      </c>
      <c r="H7846">
        <v>1.1149199999999999</v>
      </c>
      <c r="I7846">
        <v>1.1149199999999999</v>
      </c>
      <c r="K7846"/>
      <c r="N7846" t="s">
        <v>3091</v>
      </c>
      <c r="O7846" t="s">
        <v>3092</v>
      </c>
      <c r="P7846" t="s">
        <v>3095</v>
      </c>
      <c r="R7846" t="s">
        <v>3094</v>
      </c>
    </row>
    <row r="7847" spans="1:18" x14ac:dyDescent="0.25">
      <c r="A7847">
        <v>5386500000</v>
      </c>
      <c r="B7847" t="s">
        <v>3089</v>
      </c>
      <c r="D7847" t="s">
        <v>3090</v>
      </c>
      <c r="E7847" t="s">
        <v>3090</v>
      </c>
      <c r="F7847">
        <v>1</v>
      </c>
      <c r="G7847">
        <v>0</v>
      </c>
      <c r="H7847">
        <v>2.5801500000000002</v>
      </c>
      <c r="I7847">
        <v>2.5801500000000002</v>
      </c>
      <c r="K7847"/>
      <c r="N7847" t="s">
        <v>3091</v>
      </c>
      <c r="O7847" t="s">
        <v>3092</v>
      </c>
      <c r="P7847" t="s">
        <v>3095</v>
      </c>
      <c r="R7847" t="s">
        <v>3094</v>
      </c>
    </row>
    <row r="7848" spans="1:18" x14ac:dyDescent="0.25">
      <c r="A7848">
        <v>5386600000</v>
      </c>
      <c r="B7848" t="s">
        <v>3089</v>
      </c>
      <c r="D7848" t="s">
        <v>3090</v>
      </c>
      <c r="E7848" t="s">
        <v>3090</v>
      </c>
      <c r="F7848">
        <v>1</v>
      </c>
      <c r="G7848">
        <v>0</v>
      </c>
      <c r="H7848">
        <v>0.90183999999999997</v>
      </c>
      <c r="I7848">
        <v>0.90183999999999997</v>
      </c>
      <c r="K7848"/>
      <c r="N7848" t="s">
        <v>3091</v>
      </c>
      <c r="O7848" t="s">
        <v>3092</v>
      </c>
      <c r="P7848" t="s">
        <v>3095</v>
      </c>
      <c r="R7848" t="s">
        <v>3094</v>
      </c>
    </row>
    <row r="7849" spans="1:18" x14ac:dyDescent="0.25">
      <c r="A7849">
        <v>5386700000</v>
      </c>
      <c r="B7849" t="s">
        <v>3089</v>
      </c>
      <c r="D7849" t="s">
        <v>3090</v>
      </c>
      <c r="E7849" t="s">
        <v>3090</v>
      </c>
      <c r="F7849">
        <v>1</v>
      </c>
      <c r="G7849">
        <v>0</v>
      </c>
      <c r="H7849">
        <v>1.1895899999999999</v>
      </c>
      <c r="I7849">
        <v>1.1895899999999999</v>
      </c>
      <c r="K7849"/>
      <c r="N7849" t="s">
        <v>3091</v>
      </c>
      <c r="O7849" t="s">
        <v>3092</v>
      </c>
      <c r="P7849" t="s">
        <v>3095</v>
      </c>
      <c r="R7849" t="s">
        <v>3094</v>
      </c>
    </row>
    <row r="7850" spans="1:18" x14ac:dyDescent="0.25">
      <c r="A7850">
        <v>5386800000</v>
      </c>
      <c r="B7850" t="s">
        <v>3089</v>
      </c>
      <c r="D7850" t="s">
        <v>3090</v>
      </c>
      <c r="E7850" t="s">
        <v>3090</v>
      </c>
      <c r="F7850">
        <v>1</v>
      </c>
      <c r="G7850">
        <v>0</v>
      </c>
      <c r="H7850">
        <v>5.4847066666666597</v>
      </c>
      <c r="I7850">
        <v>5.4847066666666597</v>
      </c>
      <c r="K7850"/>
      <c r="N7850" t="s">
        <v>3091</v>
      </c>
      <c r="O7850" t="s">
        <v>3092</v>
      </c>
      <c r="P7850" t="s">
        <v>3095</v>
      </c>
      <c r="R7850" t="s">
        <v>3094</v>
      </c>
    </row>
    <row r="7851" spans="1:18" x14ac:dyDescent="0.25">
      <c r="A7851">
        <v>5386900000</v>
      </c>
      <c r="B7851" t="s">
        <v>3089</v>
      </c>
      <c r="D7851" t="s">
        <v>3090</v>
      </c>
      <c r="E7851" t="s">
        <v>3090</v>
      </c>
      <c r="F7851">
        <v>1</v>
      </c>
      <c r="G7851">
        <v>0</v>
      </c>
      <c r="H7851">
        <v>6.8527166666666597</v>
      </c>
      <c r="I7851">
        <v>6.8527166666666597</v>
      </c>
      <c r="K7851"/>
      <c r="N7851" t="s">
        <v>3091</v>
      </c>
      <c r="O7851" t="s">
        <v>3092</v>
      </c>
      <c r="P7851" t="s">
        <v>3095</v>
      </c>
      <c r="R7851" t="s">
        <v>3094</v>
      </c>
    </row>
    <row r="7852" spans="1:18" x14ac:dyDescent="0.25">
      <c r="A7852">
        <v>5387000000</v>
      </c>
      <c r="B7852" t="s">
        <v>3089</v>
      </c>
      <c r="D7852" t="s">
        <v>3090</v>
      </c>
      <c r="E7852" t="s">
        <v>3090</v>
      </c>
      <c r="F7852">
        <v>1</v>
      </c>
      <c r="G7852">
        <v>0</v>
      </c>
      <c r="H7852">
        <v>0.59974000000000005</v>
      </c>
      <c r="I7852">
        <v>0.59974000000000005</v>
      </c>
      <c r="K7852"/>
      <c r="N7852" t="s">
        <v>3091</v>
      </c>
      <c r="O7852" t="s">
        <v>3092</v>
      </c>
      <c r="P7852" t="s">
        <v>3095</v>
      </c>
      <c r="R7852" t="s">
        <v>3094</v>
      </c>
    </row>
    <row r="7853" spans="1:18" x14ac:dyDescent="0.25">
      <c r="A7853">
        <v>5387100000</v>
      </c>
      <c r="B7853" t="s">
        <v>3089</v>
      </c>
      <c r="D7853" t="s">
        <v>3090</v>
      </c>
      <c r="E7853" t="s">
        <v>3090</v>
      </c>
      <c r="F7853">
        <v>1</v>
      </c>
      <c r="G7853">
        <v>0</v>
      </c>
      <c r="H7853">
        <v>0.26700733333333299</v>
      </c>
      <c r="I7853">
        <v>0.26700733333333299</v>
      </c>
      <c r="K7853"/>
      <c r="N7853" t="s">
        <v>3091</v>
      </c>
      <c r="O7853" t="s">
        <v>3092</v>
      </c>
      <c r="P7853" t="s">
        <v>3095</v>
      </c>
      <c r="R7853" t="s">
        <v>3094</v>
      </c>
    </row>
    <row r="7854" spans="1:18" x14ac:dyDescent="0.25">
      <c r="A7854">
        <v>5387200000</v>
      </c>
      <c r="B7854" t="s">
        <v>3089</v>
      </c>
      <c r="D7854" t="s">
        <v>3090</v>
      </c>
      <c r="E7854" t="s">
        <v>3090</v>
      </c>
      <c r="F7854">
        <v>1</v>
      </c>
      <c r="G7854">
        <v>0</v>
      </c>
      <c r="H7854">
        <v>1.0926800000000001</v>
      </c>
      <c r="I7854">
        <v>1.0926800000000001</v>
      </c>
      <c r="K7854"/>
      <c r="N7854" t="s">
        <v>3091</v>
      </c>
      <c r="O7854" t="s">
        <v>3092</v>
      </c>
      <c r="P7854" t="s">
        <v>3095</v>
      </c>
      <c r="R7854" t="s">
        <v>3094</v>
      </c>
    </row>
    <row r="7855" spans="1:18" x14ac:dyDescent="0.25">
      <c r="A7855">
        <v>5387300000</v>
      </c>
      <c r="B7855" t="s">
        <v>3089</v>
      </c>
      <c r="D7855" t="s">
        <v>3090</v>
      </c>
      <c r="E7855" t="s">
        <v>3090</v>
      </c>
      <c r="F7855">
        <v>1</v>
      </c>
      <c r="G7855">
        <v>0</v>
      </c>
      <c r="H7855">
        <v>9.3560099999999995</v>
      </c>
      <c r="I7855">
        <v>9.3560099999999995</v>
      </c>
      <c r="K7855"/>
      <c r="N7855" t="s">
        <v>3091</v>
      </c>
      <c r="O7855" t="s">
        <v>3092</v>
      </c>
      <c r="P7855" t="s">
        <v>3095</v>
      </c>
      <c r="R7855" t="s">
        <v>3094</v>
      </c>
    </row>
    <row r="7856" spans="1:18" x14ac:dyDescent="0.25">
      <c r="A7856">
        <v>5387400000</v>
      </c>
      <c r="B7856" t="s">
        <v>3089</v>
      </c>
      <c r="D7856" t="s">
        <v>3090</v>
      </c>
      <c r="E7856" t="s">
        <v>3090</v>
      </c>
      <c r="F7856">
        <v>1</v>
      </c>
      <c r="G7856">
        <v>0</v>
      </c>
      <c r="H7856">
        <v>14.71889</v>
      </c>
      <c r="I7856">
        <v>14.71889</v>
      </c>
      <c r="K7856"/>
      <c r="N7856" t="s">
        <v>3091</v>
      </c>
      <c r="O7856" t="s">
        <v>3092</v>
      </c>
      <c r="P7856" t="s">
        <v>3095</v>
      </c>
      <c r="R7856" t="s">
        <v>3094</v>
      </c>
    </row>
    <row r="7857" spans="1:18" x14ac:dyDescent="0.25">
      <c r="A7857">
        <v>5387500000</v>
      </c>
      <c r="B7857" t="s">
        <v>3089</v>
      </c>
      <c r="D7857" t="s">
        <v>3090</v>
      </c>
      <c r="E7857" t="s">
        <v>3090</v>
      </c>
      <c r="F7857">
        <v>1</v>
      </c>
      <c r="G7857">
        <v>0</v>
      </c>
      <c r="H7857">
        <v>17.32225</v>
      </c>
      <c r="I7857">
        <v>17.32225</v>
      </c>
      <c r="K7857"/>
      <c r="N7857" t="s">
        <v>3091</v>
      </c>
      <c r="O7857" t="s">
        <v>3092</v>
      </c>
      <c r="P7857" t="s">
        <v>3095</v>
      </c>
      <c r="R7857" t="s">
        <v>3094</v>
      </c>
    </row>
    <row r="7858" spans="1:18" x14ac:dyDescent="0.25">
      <c r="A7858">
        <v>5387600000</v>
      </c>
      <c r="B7858" t="s">
        <v>3089</v>
      </c>
      <c r="D7858" t="s">
        <v>3090</v>
      </c>
      <c r="E7858" t="s">
        <v>3090</v>
      </c>
      <c r="F7858">
        <v>1</v>
      </c>
      <c r="G7858">
        <v>0</v>
      </c>
      <c r="H7858">
        <v>19.33906</v>
      </c>
      <c r="I7858">
        <v>19.33906</v>
      </c>
      <c r="K7858"/>
      <c r="N7858" t="s">
        <v>3091</v>
      </c>
      <c r="O7858" t="s">
        <v>3092</v>
      </c>
      <c r="P7858" t="s">
        <v>3095</v>
      </c>
      <c r="R7858" t="s">
        <v>3094</v>
      </c>
    </row>
    <row r="7859" spans="1:18" x14ac:dyDescent="0.25">
      <c r="A7859">
        <v>5387700000</v>
      </c>
      <c r="B7859" t="s">
        <v>3089</v>
      </c>
      <c r="D7859" t="s">
        <v>3090</v>
      </c>
      <c r="E7859" t="s">
        <v>3090</v>
      </c>
      <c r="F7859">
        <v>1</v>
      </c>
      <c r="G7859">
        <v>0</v>
      </c>
      <c r="H7859">
        <v>2.7974800000000002</v>
      </c>
      <c r="I7859">
        <v>2.7974800000000002</v>
      </c>
      <c r="K7859"/>
      <c r="N7859" t="s">
        <v>3091</v>
      </c>
      <c r="O7859" t="s">
        <v>3092</v>
      </c>
      <c r="P7859" t="s">
        <v>3095</v>
      </c>
      <c r="R7859" t="s">
        <v>3094</v>
      </c>
    </row>
    <row r="7860" spans="1:18" x14ac:dyDescent="0.25">
      <c r="A7860">
        <v>5387800000</v>
      </c>
      <c r="B7860" t="s">
        <v>3089</v>
      </c>
      <c r="D7860" t="s">
        <v>3090</v>
      </c>
      <c r="E7860" t="s">
        <v>3090</v>
      </c>
      <c r="F7860">
        <v>1</v>
      </c>
      <c r="G7860">
        <v>0</v>
      </c>
      <c r="H7860">
        <v>3.3277299999999999</v>
      </c>
      <c r="I7860">
        <v>3.3277299999999999</v>
      </c>
      <c r="K7860"/>
      <c r="N7860" t="s">
        <v>3091</v>
      </c>
      <c r="O7860" t="s">
        <v>3092</v>
      </c>
      <c r="P7860" t="s">
        <v>3095</v>
      </c>
      <c r="R7860" t="s">
        <v>3094</v>
      </c>
    </row>
    <row r="7861" spans="1:18" x14ac:dyDescent="0.25">
      <c r="A7861">
        <v>5387900000</v>
      </c>
      <c r="B7861" t="s">
        <v>3089</v>
      </c>
      <c r="D7861" t="s">
        <v>3090</v>
      </c>
      <c r="E7861" t="s">
        <v>3090</v>
      </c>
      <c r="F7861">
        <v>1</v>
      </c>
      <c r="G7861">
        <v>0</v>
      </c>
      <c r="H7861">
        <v>1.4619500000000001</v>
      </c>
      <c r="I7861">
        <v>1.4619500000000001</v>
      </c>
      <c r="K7861"/>
      <c r="N7861" t="s">
        <v>3091</v>
      </c>
      <c r="O7861" t="s">
        <v>3092</v>
      </c>
      <c r="P7861" t="s">
        <v>3095</v>
      </c>
      <c r="R7861" t="s">
        <v>3094</v>
      </c>
    </row>
    <row r="7862" spans="1:18" x14ac:dyDescent="0.25">
      <c r="A7862">
        <v>5388000000</v>
      </c>
      <c r="B7862" t="s">
        <v>3089</v>
      </c>
      <c r="D7862" t="s">
        <v>3090</v>
      </c>
      <c r="E7862" t="s">
        <v>3090</v>
      </c>
      <c r="F7862">
        <v>1</v>
      </c>
      <c r="G7862">
        <v>0</v>
      </c>
      <c r="H7862">
        <v>1.5522</v>
      </c>
      <c r="I7862">
        <v>1.5522</v>
      </c>
      <c r="K7862"/>
      <c r="N7862" t="s">
        <v>3091</v>
      </c>
      <c r="O7862" t="s">
        <v>3092</v>
      </c>
      <c r="P7862" t="s">
        <v>3095</v>
      </c>
      <c r="R7862" t="s">
        <v>3094</v>
      </c>
    </row>
    <row r="7863" spans="1:18" x14ac:dyDescent="0.25">
      <c r="A7863">
        <v>5388100000</v>
      </c>
      <c r="B7863" t="s">
        <v>3089</v>
      </c>
      <c r="D7863" t="s">
        <v>3090</v>
      </c>
      <c r="E7863" t="s">
        <v>3090</v>
      </c>
      <c r="F7863">
        <v>1</v>
      </c>
      <c r="G7863">
        <v>0</v>
      </c>
      <c r="H7863">
        <v>0.52306666666666601</v>
      </c>
      <c r="I7863">
        <v>0.52306666666666601</v>
      </c>
      <c r="K7863"/>
      <c r="N7863" t="s">
        <v>3091</v>
      </c>
      <c r="O7863" t="s">
        <v>3092</v>
      </c>
      <c r="P7863" t="s">
        <v>3095</v>
      </c>
      <c r="R7863" t="s">
        <v>3094</v>
      </c>
    </row>
    <row r="7864" spans="1:18" x14ac:dyDescent="0.25">
      <c r="A7864">
        <v>5388200000</v>
      </c>
      <c r="B7864" t="s">
        <v>3089</v>
      </c>
      <c r="D7864" t="s">
        <v>3090</v>
      </c>
      <c r="E7864" t="s">
        <v>3090</v>
      </c>
      <c r="F7864">
        <v>1</v>
      </c>
      <c r="G7864">
        <v>0</v>
      </c>
      <c r="H7864">
        <v>0.86024999999999996</v>
      </c>
      <c r="I7864">
        <v>0.86024999999999996</v>
      </c>
      <c r="K7864"/>
      <c r="N7864" t="s">
        <v>3091</v>
      </c>
      <c r="O7864" t="s">
        <v>3092</v>
      </c>
      <c r="P7864" t="s">
        <v>3095</v>
      </c>
      <c r="R7864" t="s">
        <v>3094</v>
      </c>
    </row>
    <row r="7865" spans="1:18" x14ac:dyDescent="0.25">
      <c r="A7865">
        <v>5388300000</v>
      </c>
      <c r="B7865" t="s">
        <v>3089</v>
      </c>
      <c r="D7865" t="s">
        <v>3090</v>
      </c>
      <c r="E7865" t="s">
        <v>3090</v>
      </c>
      <c r="F7865">
        <v>1</v>
      </c>
      <c r="G7865">
        <v>0</v>
      </c>
      <c r="H7865">
        <v>1.0148699999999999</v>
      </c>
      <c r="I7865">
        <v>1.0148699999999999</v>
      </c>
      <c r="K7865"/>
      <c r="N7865" t="s">
        <v>3091</v>
      </c>
      <c r="O7865" t="s">
        <v>3092</v>
      </c>
      <c r="P7865" t="s">
        <v>3095</v>
      </c>
      <c r="R7865" t="s">
        <v>3094</v>
      </c>
    </row>
    <row r="7866" spans="1:18" x14ac:dyDescent="0.25">
      <c r="A7866">
        <v>5388400000</v>
      </c>
      <c r="B7866" t="s">
        <v>3089</v>
      </c>
      <c r="D7866" t="s">
        <v>3090</v>
      </c>
      <c r="E7866" t="s">
        <v>3090</v>
      </c>
      <c r="F7866">
        <v>1</v>
      </c>
      <c r="G7866">
        <v>0</v>
      </c>
      <c r="H7866">
        <v>1.37876</v>
      </c>
      <c r="I7866">
        <v>1.37876</v>
      </c>
      <c r="K7866"/>
      <c r="N7866" t="s">
        <v>3091</v>
      </c>
      <c r="O7866" t="s">
        <v>3092</v>
      </c>
      <c r="P7866" t="s">
        <v>3095</v>
      </c>
      <c r="R7866" t="s">
        <v>3094</v>
      </c>
    </row>
    <row r="7867" spans="1:18" x14ac:dyDescent="0.25">
      <c r="A7867">
        <v>5388500000</v>
      </c>
      <c r="B7867" t="s">
        <v>3089</v>
      </c>
      <c r="D7867" t="s">
        <v>3090</v>
      </c>
      <c r="E7867" t="s">
        <v>3090</v>
      </c>
      <c r="F7867">
        <v>1</v>
      </c>
      <c r="G7867">
        <v>0</v>
      </c>
      <c r="H7867">
        <v>1.4938199999999999</v>
      </c>
      <c r="I7867">
        <v>1.4938199999999999</v>
      </c>
      <c r="K7867"/>
      <c r="N7867" t="s">
        <v>3091</v>
      </c>
      <c r="O7867" t="s">
        <v>3092</v>
      </c>
      <c r="P7867" t="s">
        <v>3095</v>
      </c>
      <c r="R7867" t="s">
        <v>3094</v>
      </c>
    </row>
    <row r="7868" spans="1:18" x14ac:dyDescent="0.25">
      <c r="A7868">
        <v>5388600000</v>
      </c>
      <c r="B7868" t="s">
        <v>3089</v>
      </c>
      <c r="D7868" t="s">
        <v>3090</v>
      </c>
      <c r="E7868" t="s">
        <v>3090</v>
      </c>
      <c r="F7868">
        <v>1</v>
      </c>
      <c r="G7868">
        <v>0</v>
      </c>
      <c r="H7868">
        <v>3.3757299999999999</v>
      </c>
      <c r="I7868">
        <v>3.3757299999999999</v>
      </c>
      <c r="K7868"/>
      <c r="N7868" t="s">
        <v>3091</v>
      </c>
      <c r="O7868" t="s">
        <v>3092</v>
      </c>
      <c r="P7868" t="s">
        <v>3095</v>
      </c>
      <c r="R7868" t="s">
        <v>3094</v>
      </c>
    </row>
    <row r="7869" spans="1:18" x14ac:dyDescent="0.25">
      <c r="A7869">
        <v>5388700000</v>
      </c>
      <c r="B7869" t="s">
        <v>3089</v>
      </c>
      <c r="D7869" t="s">
        <v>3090</v>
      </c>
      <c r="E7869" t="s">
        <v>3090</v>
      </c>
      <c r="F7869">
        <v>1</v>
      </c>
      <c r="G7869">
        <v>0</v>
      </c>
      <c r="H7869">
        <v>2.5806</v>
      </c>
      <c r="I7869">
        <v>2.5806</v>
      </c>
      <c r="K7869"/>
      <c r="N7869" t="s">
        <v>3091</v>
      </c>
      <c r="O7869" t="s">
        <v>3092</v>
      </c>
      <c r="P7869" t="s">
        <v>3095</v>
      </c>
      <c r="R7869" t="s">
        <v>3094</v>
      </c>
    </row>
    <row r="7870" spans="1:18" x14ac:dyDescent="0.25">
      <c r="A7870">
        <v>5388800000</v>
      </c>
      <c r="B7870" t="s">
        <v>3089</v>
      </c>
      <c r="D7870" t="s">
        <v>3090</v>
      </c>
      <c r="E7870" t="s">
        <v>3090</v>
      </c>
      <c r="F7870">
        <v>1</v>
      </c>
      <c r="G7870">
        <v>0</v>
      </c>
      <c r="H7870">
        <v>20.170331999999998</v>
      </c>
      <c r="I7870">
        <v>20.170331999999998</v>
      </c>
      <c r="K7870"/>
      <c r="N7870" t="s">
        <v>3091</v>
      </c>
      <c r="O7870" t="s">
        <v>3092</v>
      </c>
      <c r="P7870" t="s">
        <v>3095</v>
      </c>
      <c r="R7870" t="s">
        <v>3094</v>
      </c>
    </row>
    <row r="7871" spans="1:18" x14ac:dyDescent="0.25">
      <c r="A7871">
        <v>5388900000</v>
      </c>
      <c r="B7871" t="s">
        <v>3089</v>
      </c>
      <c r="D7871" t="s">
        <v>3090</v>
      </c>
      <c r="E7871" t="s">
        <v>3090</v>
      </c>
      <c r="F7871">
        <v>1</v>
      </c>
      <c r="G7871">
        <v>0</v>
      </c>
      <c r="H7871">
        <v>20.488060000000001</v>
      </c>
      <c r="I7871">
        <v>20.488060000000001</v>
      </c>
      <c r="K7871"/>
      <c r="N7871" t="s">
        <v>3091</v>
      </c>
      <c r="O7871" t="s">
        <v>3092</v>
      </c>
      <c r="P7871" t="s">
        <v>3095</v>
      </c>
      <c r="R7871" t="s">
        <v>3094</v>
      </c>
    </row>
    <row r="7872" spans="1:18" x14ac:dyDescent="0.25">
      <c r="A7872">
        <v>5389000000</v>
      </c>
      <c r="B7872" t="s">
        <v>3089</v>
      </c>
      <c r="D7872" t="s">
        <v>3090</v>
      </c>
      <c r="E7872" t="s">
        <v>3090</v>
      </c>
      <c r="F7872">
        <v>1</v>
      </c>
      <c r="G7872">
        <v>0</v>
      </c>
      <c r="H7872">
        <v>0.437</v>
      </c>
      <c r="I7872">
        <v>0.437</v>
      </c>
      <c r="K7872"/>
      <c r="N7872" t="s">
        <v>3091</v>
      </c>
      <c r="O7872" t="s">
        <v>3092</v>
      </c>
      <c r="P7872" t="s">
        <v>3095</v>
      </c>
      <c r="R7872" t="s">
        <v>3094</v>
      </c>
    </row>
    <row r="7873" spans="1:18" x14ac:dyDescent="0.25">
      <c r="A7873">
        <v>5389100000</v>
      </c>
      <c r="B7873" t="s">
        <v>3089</v>
      </c>
      <c r="D7873" t="s">
        <v>3090</v>
      </c>
      <c r="E7873" t="s">
        <v>3090</v>
      </c>
      <c r="F7873">
        <v>1</v>
      </c>
      <c r="G7873">
        <v>0</v>
      </c>
      <c r="H7873">
        <v>5.7558299999999996</v>
      </c>
      <c r="I7873">
        <v>5.7558299999999996</v>
      </c>
      <c r="K7873"/>
      <c r="N7873" t="s">
        <v>3091</v>
      </c>
      <c r="O7873" t="s">
        <v>3092</v>
      </c>
      <c r="P7873" t="s">
        <v>3095</v>
      </c>
      <c r="R7873" t="s">
        <v>3094</v>
      </c>
    </row>
    <row r="7874" spans="1:18" x14ac:dyDescent="0.25">
      <c r="A7874">
        <v>5389200000</v>
      </c>
      <c r="B7874" t="s">
        <v>3089</v>
      </c>
      <c r="D7874" t="s">
        <v>3090</v>
      </c>
      <c r="E7874" t="s">
        <v>3090</v>
      </c>
      <c r="F7874">
        <v>1</v>
      </c>
      <c r="G7874">
        <v>0</v>
      </c>
      <c r="H7874">
        <v>1.7201299999999999</v>
      </c>
      <c r="I7874">
        <v>1.7201299999999999</v>
      </c>
      <c r="K7874"/>
      <c r="N7874" t="s">
        <v>3091</v>
      </c>
      <c r="O7874" t="s">
        <v>3092</v>
      </c>
      <c r="P7874" t="s">
        <v>3095</v>
      </c>
      <c r="R7874" t="s">
        <v>3094</v>
      </c>
    </row>
    <row r="7875" spans="1:18" x14ac:dyDescent="0.25">
      <c r="A7875">
        <v>5389300000</v>
      </c>
      <c r="B7875" t="s">
        <v>3089</v>
      </c>
      <c r="D7875" t="s">
        <v>3090</v>
      </c>
      <c r="E7875" t="s">
        <v>3090</v>
      </c>
      <c r="F7875">
        <v>1</v>
      </c>
      <c r="G7875">
        <v>0</v>
      </c>
      <c r="H7875">
        <v>1.8349599999999999</v>
      </c>
      <c r="I7875">
        <v>1.8349599999999999</v>
      </c>
      <c r="K7875"/>
      <c r="N7875" t="s">
        <v>3091</v>
      </c>
      <c r="O7875" t="s">
        <v>3092</v>
      </c>
      <c r="P7875" t="s">
        <v>3095</v>
      </c>
      <c r="R7875" t="s">
        <v>3094</v>
      </c>
    </row>
    <row r="7876" spans="1:18" x14ac:dyDescent="0.25">
      <c r="A7876">
        <v>5389400000</v>
      </c>
      <c r="B7876" t="s">
        <v>3089</v>
      </c>
      <c r="D7876" t="s">
        <v>3090</v>
      </c>
      <c r="E7876" t="s">
        <v>3090</v>
      </c>
      <c r="F7876">
        <v>1</v>
      </c>
      <c r="G7876">
        <v>0</v>
      </c>
      <c r="H7876">
        <v>3.0112199999999998</v>
      </c>
      <c r="I7876">
        <v>3.0112199999999998</v>
      </c>
      <c r="K7876"/>
      <c r="N7876" t="s">
        <v>3091</v>
      </c>
      <c r="O7876" t="s">
        <v>3092</v>
      </c>
      <c r="P7876" t="s">
        <v>3095</v>
      </c>
      <c r="R7876" t="s">
        <v>3094</v>
      </c>
    </row>
    <row r="7877" spans="1:18" x14ac:dyDescent="0.25">
      <c r="A7877">
        <v>5389500000</v>
      </c>
      <c r="B7877" t="s">
        <v>3089</v>
      </c>
      <c r="D7877" t="s">
        <v>3090</v>
      </c>
      <c r="E7877" t="s">
        <v>3090</v>
      </c>
      <c r="F7877">
        <v>1</v>
      </c>
      <c r="G7877">
        <v>0</v>
      </c>
      <c r="H7877">
        <v>0.97541999999999995</v>
      </c>
      <c r="I7877">
        <v>0.97541999999999995</v>
      </c>
      <c r="K7877"/>
      <c r="N7877" t="s">
        <v>3091</v>
      </c>
      <c r="O7877" t="s">
        <v>3092</v>
      </c>
      <c r="P7877" t="s">
        <v>3095</v>
      </c>
      <c r="R7877" t="s">
        <v>3094</v>
      </c>
    </row>
    <row r="7878" spans="1:18" x14ac:dyDescent="0.25">
      <c r="A7878">
        <v>5389600000</v>
      </c>
      <c r="B7878" t="s">
        <v>3089</v>
      </c>
      <c r="D7878" t="s">
        <v>3090</v>
      </c>
      <c r="E7878" t="s">
        <v>3090</v>
      </c>
      <c r="F7878">
        <v>1</v>
      </c>
      <c r="G7878">
        <v>0</v>
      </c>
      <c r="H7878">
        <v>0.74680000000000002</v>
      </c>
      <c r="I7878">
        <v>0.74680000000000002</v>
      </c>
      <c r="K7878"/>
      <c r="N7878" t="s">
        <v>3091</v>
      </c>
      <c r="O7878" t="s">
        <v>3092</v>
      </c>
      <c r="P7878" t="s">
        <v>3095</v>
      </c>
      <c r="R7878" t="s">
        <v>3094</v>
      </c>
    </row>
    <row r="7879" spans="1:18" x14ac:dyDescent="0.25">
      <c r="A7879">
        <v>5389700000</v>
      </c>
      <c r="B7879" t="s">
        <v>3089</v>
      </c>
      <c r="D7879" t="s">
        <v>3090</v>
      </c>
      <c r="E7879" t="s">
        <v>3090</v>
      </c>
      <c r="F7879">
        <v>1</v>
      </c>
      <c r="G7879">
        <v>0</v>
      </c>
      <c r="H7879">
        <v>0.68069999999999997</v>
      </c>
      <c r="I7879">
        <v>0.68069999999999997</v>
      </c>
      <c r="K7879"/>
      <c r="N7879" t="s">
        <v>3091</v>
      </c>
      <c r="O7879" t="s">
        <v>3092</v>
      </c>
      <c r="P7879" t="s">
        <v>3095</v>
      </c>
      <c r="R7879" t="s">
        <v>3094</v>
      </c>
    </row>
    <row r="7880" spans="1:18" x14ac:dyDescent="0.25">
      <c r="A7880">
        <v>5389800000</v>
      </c>
      <c r="B7880" t="s">
        <v>3089</v>
      </c>
      <c r="D7880" t="s">
        <v>3090</v>
      </c>
      <c r="E7880" t="s">
        <v>3090</v>
      </c>
      <c r="F7880">
        <v>1</v>
      </c>
      <c r="G7880">
        <v>0</v>
      </c>
      <c r="H7880">
        <v>0.7258</v>
      </c>
      <c r="I7880">
        <v>0.7258</v>
      </c>
      <c r="K7880"/>
      <c r="N7880" t="s">
        <v>3091</v>
      </c>
      <c r="O7880" t="s">
        <v>3092</v>
      </c>
      <c r="P7880" t="s">
        <v>3095</v>
      </c>
      <c r="R7880" t="s">
        <v>3094</v>
      </c>
    </row>
    <row r="7881" spans="1:18" x14ac:dyDescent="0.25">
      <c r="A7881">
        <v>5389900000</v>
      </c>
      <c r="B7881" t="s">
        <v>3089</v>
      </c>
      <c r="D7881" t="s">
        <v>3090</v>
      </c>
      <c r="E7881" t="s">
        <v>3090</v>
      </c>
      <c r="F7881">
        <v>1</v>
      </c>
      <c r="G7881">
        <v>0</v>
      </c>
      <c r="H7881">
        <v>0.60765333333333305</v>
      </c>
      <c r="I7881">
        <v>0.60765333333333305</v>
      </c>
      <c r="K7881"/>
      <c r="N7881" t="s">
        <v>3091</v>
      </c>
      <c r="O7881" t="s">
        <v>3092</v>
      </c>
      <c r="P7881" t="s">
        <v>3095</v>
      </c>
      <c r="R7881" t="s">
        <v>3094</v>
      </c>
    </row>
    <row r="7882" spans="1:18" x14ac:dyDescent="0.25">
      <c r="A7882">
        <v>539</v>
      </c>
      <c r="B7882" t="s">
        <v>3089</v>
      </c>
      <c r="D7882" t="s">
        <v>3090</v>
      </c>
      <c r="E7882" t="s">
        <v>3090</v>
      </c>
      <c r="F7882">
        <v>1</v>
      </c>
      <c r="G7882">
        <v>0</v>
      </c>
      <c r="H7882">
        <v>0</v>
      </c>
      <c r="I7882">
        <v>0</v>
      </c>
      <c r="K7882"/>
      <c r="N7882" t="s">
        <v>3091</v>
      </c>
      <c r="O7882" t="s">
        <v>3092</v>
      </c>
      <c r="P7882" t="s">
        <v>3095</v>
      </c>
      <c r="R7882" t="s">
        <v>3094</v>
      </c>
    </row>
    <row r="7883" spans="1:18" x14ac:dyDescent="0.25">
      <c r="A7883">
        <v>5390000000</v>
      </c>
      <c r="B7883" t="s">
        <v>3089</v>
      </c>
      <c r="D7883" t="s">
        <v>3090</v>
      </c>
      <c r="E7883" t="s">
        <v>3090</v>
      </c>
      <c r="F7883">
        <v>1</v>
      </c>
      <c r="G7883">
        <v>0</v>
      </c>
      <c r="H7883">
        <v>1.7285200000000001</v>
      </c>
      <c r="I7883">
        <v>1.7285200000000001</v>
      </c>
      <c r="K7883"/>
      <c r="N7883" t="s">
        <v>3091</v>
      </c>
      <c r="O7883" t="s">
        <v>3092</v>
      </c>
      <c r="P7883" t="s">
        <v>3095</v>
      </c>
      <c r="R7883" t="s">
        <v>3094</v>
      </c>
    </row>
    <row r="7884" spans="1:18" x14ac:dyDescent="0.25">
      <c r="A7884">
        <v>5390100000</v>
      </c>
      <c r="B7884" t="s">
        <v>3089</v>
      </c>
      <c r="D7884" t="s">
        <v>3090</v>
      </c>
      <c r="E7884" t="s">
        <v>3090</v>
      </c>
      <c r="F7884">
        <v>1</v>
      </c>
      <c r="G7884">
        <v>0</v>
      </c>
      <c r="H7884">
        <v>1.04003</v>
      </c>
      <c r="I7884">
        <v>1.04003</v>
      </c>
      <c r="K7884"/>
      <c r="N7884" t="s">
        <v>3091</v>
      </c>
      <c r="O7884" t="s">
        <v>3092</v>
      </c>
      <c r="P7884" t="s">
        <v>3095</v>
      </c>
      <c r="R7884" t="s">
        <v>3094</v>
      </c>
    </row>
    <row r="7885" spans="1:18" x14ac:dyDescent="0.25">
      <c r="A7885">
        <v>5390200000</v>
      </c>
      <c r="B7885" t="s">
        <v>3089</v>
      </c>
      <c r="D7885" t="s">
        <v>3090</v>
      </c>
      <c r="E7885" t="s">
        <v>3090</v>
      </c>
      <c r="F7885">
        <v>1</v>
      </c>
      <c r="G7885">
        <v>0</v>
      </c>
      <c r="H7885">
        <v>0.45261000000000001</v>
      </c>
      <c r="I7885">
        <v>0.45261000000000001</v>
      </c>
      <c r="K7885"/>
      <c r="N7885" t="s">
        <v>3091</v>
      </c>
      <c r="O7885" t="s">
        <v>3092</v>
      </c>
      <c r="P7885" t="s">
        <v>3095</v>
      </c>
      <c r="R7885" t="s">
        <v>3094</v>
      </c>
    </row>
    <row r="7886" spans="1:18" x14ac:dyDescent="0.25">
      <c r="A7886">
        <v>5390300000</v>
      </c>
      <c r="B7886" t="s">
        <v>3089</v>
      </c>
      <c r="D7886" t="s">
        <v>3090</v>
      </c>
      <c r="E7886" t="s">
        <v>3090</v>
      </c>
      <c r="F7886">
        <v>1</v>
      </c>
      <c r="G7886">
        <v>0</v>
      </c>
      <c r="H7886">
        <v>0.78761999999999999</v>
      </c>
      <c r="I7886">
        <v>0.78761999999999999</v>
      </c>
      <c r="K7886"/>
      <c r="N7886" t="s">
        <v>3091</v>
      </c>
      <c r="O7886" t="s">
        <v>3092</v>
      </c>
      <c r="P7886" t="s">
        <v>3095</v>
      </c>
      <c r="R7886" t="s">
        <v>3094</v>
      </c>
    </row>
    <row r="7887" spans="1:18" x14ac:dyDescent="0.25">
      <c r="A7887">
        <v>5390400000</v>
      </c>
      <c r="B7887" t="s">
        <v>3089</v>
      </c>
      <c r="D7887" t="s">
        <v>3090</v>
      </c>
      <c r="E7887" t="s">
        <v>3090</v>
      </c>
      <c r="F7887">
        <v>1</v>
      </c>
      <c r="G7887">
        <v>0</v>
      </c>
      <c r="H7887">
        <v>0.34517500000000001</v>
      </c>
      <c r="I7887">
        <v>0.34517500000000001</v>
      </c>
      <c r="K7887"/>
      <c r="N7887" t="s">
        <v>3091</v>
      </c>
      <c r="O7887" t="s">
        <v>3092</v>
      </c>
      <c r="P7887" t="s">
        <v>3095</v>
      </c>
      <c r="R7887" t="s">
        <v>3094</v>
      </c>
    </row>
    <row r="7888" spans="1:18" x14ac:dyDescent="0.25">
      <c r="A7888">
        <v>5390500000</v>
      </c>
      <c r="B7888" t="s">
        <v>3089</v>
      </c>
      <c r="D7888" t="s">
        <v>3090</v>
      </c>
      <c r="E7888" t="s">
        <v>3090</v>
      </c>
      <c r="F7888">
        <v>1</v>
      </c>
      <c r="G7888">
        <v>0</v>
      </c>
      <c r="H7888">
        <v>0.60707999999999995</v>
      </c>
      <c r="I7888">
        <v>0.60707999999999995</v>
      </c>
      <c r="K7888"/>
      <c r="N7888" t="s">
        <v>3091</v>
      </c>
      <c r="O7888" t="s">
        <v>3092</v>
      </c>
      <c r="P7888" t="s">
        <v>3095</v>
      </c>
      <c r="R7888" t="s">
        <v>3094</v>
      </c>
    </row>
    <row r="7889" spans="1:18" x14ac:dyDescent="0.25">
      <c r="A7889">
        <v>5390600000</v>
      </c>
      <c r="B7889" t="s">
        <v>3089</v>
      </c>
      <c r="D7889" t="s">
        <v>3090</v>
      </c>
      <c r="E7889" t="s">
        <v>3090</v>
      </c>
      <c r="F7889">
        <v>1</v>
      </c>
      <c r="G7889">
        <v>0</v>
      </c>
      <c r="H7889">
        <v>1.65313</v>
      </c>
      <c r="I7889">
        <v>1.65313</v>
      </c>
      <c r="K7889"/>
      <c r="N7889" t="s">
        <v>3091</v>
      </c>
      <c r="O7889" t="s">
        <v>3092</v>
      </c>
      <c r="P7889" t="s">
        <v>3095</v>
      </c>
      <c r="R7889" t="s">
        <v>3094</v>
      </c>
    </row>
    <row r="7890" spans="1:18" x14ac:dyDescent="0.25">
      <c r="A7890">
        <v>5390700000</v>
      </c>
      <c r="B7890" t="s">
        <v>3089</v>
      </c>
      <c r="D7890" t="s">
        <v>3090</v>
      </c>
      <c r="E7890" t="s">
        <v>3090</v>
      </c>
      <c r="F7890">
        <v>1</v>
      </c>
      <c r="G7890">
        <v>0</v>
      </c>
      <c r="H7890">
        <v>8.7184399999999993</v>
      </c>
      <c r="I7890">
        <v>8.7184399999999993</v>
      </c>
      <c r="K7890"/>
      <c r="N7890" t="s">
        <v>3091</v>
      </c>
      <c r="O7890" t="s">
        <v>3092</v>
      </c>
      <c r="P7890" t="s">
        <v>3095</v>
      </c>
      <c r="R7890" t="s">
        <v>3094</v>
      </c>
    </row>
    <row r="7891" spans="1:18" x14ac:dyDescent="0.25">
      <c r="A7891">
        <v>5390800000</v>
      </c>
      <c r="B7891" t="s">
        <v>3089</v>
      </c>
      <c r="D7891" t="s">
        <v>3090</v>
      </c>
      <c r="E7891" t="s">
        <v>3090</v>
      </c>
      <c r="F7891">
        <v>1</v>
      </c>
      <c r="G7891">
        <v>0</v>
      </c>
      <c r="H7891">
        <v>9.0645000000000007</v>
      </c>
      <c r="I7891">
        <v>9.0645000000000007</v>
      </c>
      <c r="K7891"/>
      <c r="N7891" t="s">
        <v>3091</v>
      </c>
      <c r="O7891" t="s">
        <v>3092</v>
      </c>
      <c r="P7891" t="s">
        <v>3095</v>
      </c>
      <c r="R7891" t="s">
        <v>3094</v>
      </c>
    </row>
    <row r="7892" spans="1:18" x14ac:dyDescent="0.25">
      <c r="A7892">
        <v>5390900001</v>
      </c>
      <c r="B7892" t="s">
        <v>3089</v>
      </c>
      <c r="D7892" t="s">
        <v>3090</v>
      </c>
      <c r="E7892" t="s">
        <v>3090</v>
      </c>
      <c r="F7892">
        <v>1</v>
      </c>
      <c r="G7892">
        <v>0</v>
      </c>
      <c r="H7892">
        <v>7.4694999999999998E-2</v>
      </c>
      <c r="I7892">
        <v>7.4694999999999998E-2</v>
      </c>
      <c r="K7892"/>
      <c r="N7892" t="s">
        <v>3091</v>
      </c>
      <c r="O7892" t="s">
        <v>3092</v>
      </c>
      <c r="P7892" t="s">
        <v>3095</v>
      </c>
      <c r="R7892" t="s">
        <v>3094</v>
      </c>
    </row>
    <row r="7893" spans="1:18" x14ac:dyDescent="0.25">
      <c r="A7893">
        <v>5390900002</v>
      </c>
      <c r="B7893" t="s">
        <v>3089</v>
      </c>
      <c r="D7893" t="s">
        <v>3090</v>
      </c>
      <c r="E7893" t="s">
        <v>3090</v>
      </c>
      <c r="F7893">
        <v>1</v>
      </c>
      <c r="G7893">
        <v>0</v>
      </c>
      <c r="H7893">
        <v>0.34922500000000001</v>
      </c>
      <c r="I7893">
        <v>0.34922500000000001</v>
      </c>
      <c r="K7893"/>
      <c r="N7893" t="s">
        <v>3091</v>
      </c>
      <c r="O7893" t="s">
        <v>3092</v>
      </c>
      <c r="P7893" t="s">
        <v>3095</v>
      </c>
      <c r="R7893" t="s">
        <v>3094</v>
      </c>
    </row>
    <row r="7894" spans="1:18" x14ac:dyDescent="0.25">
      <c r="A7894">
        <v>5390900003</v>
      </c>
      <c r="B7894" t="s">
        <v>3089</v>
      </c>
      <c r="D7894" t="s">
        <v>3090</v>
      </c>
      <c r="E7894" t="s">
        <v>3090</v>
      </c>
      <c r="F7894">
        <v>1</v>
      </c>
      <c r="G7894">
        <v>0</v>
      </c>
      <c r="H7894">
        <v>0.34822500000000001</v>
      </c>
      <c r="I7894">
        <v>0.34822500000000001</v>
      </c>
      <c r="K7894"/>
      <c r="N7894" t="s">
        <v>3091</v>
      </c>
      <c r="O7894" t="s">
        <v>3092</v>
      </c>
      <c r="P7894" t="s">
        <v>3095</v>
      </c>
      <c r="R7894" t="s">
        <v>3094</v>
      </c>
    </row>
    <row r="7895" spans="1:18" x14ac:dyDescent="0.25">
      <c r="A7895">
        <v>5390900004</v>
      </c>
      <c r="B7895" t="s">
        <v>3089</v>
      </c>
      <c r="D7895" t="s">
        <v>3090</v>
      </c>
      <c r="E7895" t="s">
        <v>3090</v>
      </c>
      <c r="F7895">
        <v>1</v>
      </c>
      <c r="G7895">
        <v>0</v>
      </c>
      <c r="H7895">
        <v>0.66395000000000004</v>
      </c>
      <c r="I7895">
        <v>0.66395000000000004</v>
      </c>
      <c r="K7895"/>
      <c r="N7895" t="s">
        <v>3091</v>
      </c>
      <c r="O7895" t="s">
        <v>3092</v>
      </c>
      <c r="P7895" t="s">
        <v>3095</v>
      </c>
      <c r="R7895" t="s">
        <v>3094</v>
      </c>
    </row>
    <row r="7896" spans="1:18" x14ac:dyDescent="0.25">
      <c r="A7896">
        <v>5390900005</v>
      </c>
      <c r="B7896" t="s">
        <v>3089</v>
      </c>
      <c r="D7896" t="s">
        <v>3090</v>
      </c>
      <c r="E7896" t="s">
        <v>3090</v>
      </c>
      <c r="F7896">
        <v>1</v>
      </c>
      <c r="G7896">
        <v>0</v>
      </c>
      <c r="H7896">
        <v>6.2</v>
      </c>
      <c r="I7896">
        <v>6.2</v>
      </c>
      <c r="K7896"/>
      <c r="N7896" t="s">
        <v>3091</v>
      </c>
      <c r="O7896" t="s">
        <v>3092</v>
      </c>
      <c r="P7896" t="s">
        <v>3093</v>
      </c>
      <c r="R7896" t="s">
        <v>3094</v>
      </c>
    </row>
    <row r="7897" spans="1:18" x14ac:dyDescent="0.25">
      <c r="A7897">
        <v>5391000000</v>
      </c>
      <c r="B7897" t="s">
        <v>3089</v>
      </c>
      <c r="D7897" t="s">
        <v>3090</v>
      </c>
      <c r="E7897" t="s">
        <v>3090</v>
      </c>
      <c r="F7897">
        <v>1</v>
      </c>
      <c r="G7897">
        <v>0</v>
      </c>
      <c r="H7897">
        <v>9.1502499999999998</v>
      </c>
      <c r="I7897">
        <v>9.1502499999999998</v>
      </c>
      <c r="K7897"/>
      <c r="N7897" t="s">
        <v>3091</v>
      </c>
      <c r="O7897" t="s">
        <v>3092</v>
      </c>
      <c r="P7897" t="s">
        <v>3095</v>
      </c>
      <c r="R7897" t="s">
        <v>3094</v>
      </c>
    </row>
    <row r="7898" spans="1:18" x14ac:dyDescent="0.25">
      <c r="A7898">
        <v>5391100000</v>
      </c>
      <c r="B7898" t="s">
        <v>3089</v>
      </c>
      <c r="D7898" t="s">
        <v>3090</v>
      </c>
      <c r="E7898" t="s">
        <v>3090</v>
      </c>
      <c r="F7898">
        <v>1</v>
      </c>
      <c r="G7898">
        <v>0</v>
      </c>
      <c r="H7898">
        <v>37.024520000000003</v>
      </c>
      <c r="I7898">
        <v>37.024520000000003</v>
      </c>
      <c r="K7898"/>
      <c r="N7898" t="s">
        <v>3091</v>
      </c>
      <c r="O7898" t="s">
        <v>3092</v>
      </c>
      <c r="P7898" t="s">
        <v>3095</v>
      </c>
      <c r="R7898" t="s">
        <v>3094</v>
      </c>
    </row>
    <row r="7899" spans="1:18" x14ac:dyDescent="0.25">
      <c r="A7899">
        <v>5391200000</v>
      </c>
      <c r="B7899" t="s">
        <v>3089</v>
      </c>
      <c r="D7899" t="s">
        <v>3090</v>
      </c>
      <c r="E7899" t="s">
        <v>3090</v>
      </c>
      <c r="F7899">
        <v>1</v>
      </c>
      <c r="G7899">
        <v>0</v>
      </c>
      <c r="H7899">
        <v>33.38252</v>
      </c>
      <c r="I7899">
        <v>33.38252</v>
      </c>
      <c r="K7899"/>
      <c r="N7899" t="s">
        <v>3091</v>
      </c>
      <c r="O7899" t="s">
        <v>3092</v>
      </c>
      <c r="P7899" t="s">
        <v>3095</v>
      </c>
      <c r="R7899" t="s">
        <v>3094</v>
      </c>
    </row>
    <row r="7900" spans="1:18" x14ac:dyDescent="0.25">
      <c r="A7900">
        <v>5391500000</v>
      </c>
      <c r="B7900" t="s">
        <v>3089</v>
      </c>
      <c r="D7900" t="s">
        <v>3090</v>
      </c>
      <c r="E7900" t="s">
        <v>3090</v>
      </c>
      <c r="F7900">
        <v>1</v>
      </c>
      <c r="G7900">
        <v>0</v>
      </c>
      <c r="H7900">
        <v>7.9213330260000001</v>
      </c>
      <c r="I7900">
        <v>7.9213330260000001</v>
      </c>
      <c r="K7900"/>
      <c r="N7900" t="s">
        <v>3091</v>
      </c>
      <c r="O7900" t="s">
        <v>3092</v>
      </c>
      <c r="P7900" t="s">
        <v>3095</v>
      </c>
      <c r="R7900" t="s">
        <v>3094</v>
      </c>
    </row>
    <row r="7901" spans="1:18" x14ac:dyDescent="0.25">
      <c r="A7901">
        <v>5392600000</v>
      </c>
      <c r="B7901" t="s">
        <v>3089</v>
      </c>
      <c r="D7901" t="s">
        <v>3090</v>
      </c>
      <c r="E7901" t="s">
        <v>3090</v>
      </c>
      <c r="F7901">
        <v>1</v>
      </c>
      <c r="G7901">
        <v>0</v>
      </c>
      <c r="H7901">
        <v>12.65</v>
      </c>
      <c r="I7901">
        <v>12.65</v>
      </c>
      <c r="K7901"/>
      <c r="N7901" t="s">
        <v>3091</v>
      </c>
      <c r="O7901" t="s">
        <v>3092</v>
      </c>
      <c r="P7901" t="s">
        <v>3095</v>
      </c>
      <c r="R7901" t="s">
        <v>3094</v>
      </c>
    </row>
    <row r="7902" spans="1:18" x14ac:dyDescent="0.25">
      <c r="A7902">
        <v>5392700000</v>
      </c>
      <c r="B7902" t="s">
        <v>3089</v>
      </c>
      <c r="D7902" t="s">
        <v>3090</v>
      </c>
      <c r="E7902" t="s">
        <v>3090</v>
      </c>
      <c r="F7902">
        <v>1</v>
      </c>
      <c r="G7902">
        <v>0</v>
      </c>
      <c r="H7902">
        <v>10.202500000000001</v>
      </c>
      <c r="I7902">
        <v>10.202500000000001</v>
      </c>
      <c r="K7902"/>
      <c r="N7902" t="s">
        <v>3091</v>
      </c>
      <c r="O7902" t="s">
        <v>3092</v>
      </c>
      <c r="P7902" t="s">
        <v>3095</v>
      </c>
      <c r="R7902" t="s">
        <v>3094</v>
      </c>
    </row>
    <row r="7903" spans="1:18" x14ac:dyDescent="0.25">
      <c r="A7903">
        <v>5392800000</v>
      </c>
      <c r="B7903" t="s">
        <v>3089</v>
      </c>
      <c r="D7903" t="s">
        <v>3090</v>
      </c>
      <c r="E7903" t="s">
        <v>3090</v>
      </c>
      <c r="F7903">
        <v>1</v>
      </c>
      <c r="G7903">
        <v>0</v>
      </c>
      <c r="H7903">
        <v>0.90039999999999998</v>
      </c>
      <c r="I7903">
        <v>0.90039999999999998</v>
      </c>
      <c r="K7903"/>
      <c r="N7903" t="s">
        <v>3091</v>
      </c>
      <c r="O7903" t="s">
        <v>3092</v>
      </c>
      <c r="P7903" t="s">
        <v>3095</v>
      </c>
      <c r="R7903" t="s">
        <v>3094</v>
      </c>
    </row>
    <row r="7904" spans="1:18" x14ac:dyDescent="0.25">
      <c r="A7904">
        <v>5392900000</v>
      </c>
      <c r="B7904" t="s">
        <v>3089</v>
      </c>
      <c r="D7904" t="s">
        <v>3090</v>
      </c>
      <c r="E7904" t="s">
        <v>3090</v>
      </c>
      <c r="F7904">
        <v>1</v>
      </c>
      <c r="G7904">
        <v>0</v>
      </c>
      <c r="H7904">
        <v>0.60496000000000005</v>
      </c>
      <c r="I7904">
        <v>0.60496000000000005</v>
      </c>
      <c r="K7904"/>
      <c r="N7904" t="s">
        <v>3091</v>
      </c>
      <c r="O7904" t="s">
        <v>3092</v>
      </c>
      <c r="P7904" t="s">
        <v>3095</v>
      </c>
      <c r="R7904" t="s">
        <v>3094</v>
      </c>
    </row>
    <row r="7905" spans="1:18" x14ac:dyDescent="0.25">
      <c r="A7905">
        <v>5393000000</v>
      </c>
      <c r="B7905" t="s">
        <v>3089</v>
      </c>
      <c r="D7905" t="s">
        <v>3090</v>
      </c>
      <c r="E7905" t="s">
        <v>3090</v>
      </c>
      <c r="F7905">
        <v>1</v>
      </c>
      <c r="G7905">
        <v>0</v>
      </c>
      <c r="H7905">
        <v>0.23399</v>
      </c>
      <c r="I7905">
        <v>0.23399</v>
      </c>
      <c r="K7905"/>
      <c r="N7905" t="s">
        <v>3091</v>
      </c>
      <c r="O7905" t="s">
        <v>3092</v>
      </c>
      <c r="P7905" t="s">
        <v>3095</v>
      </c>
      <c r="R7905" t="s">
        <v>3094</v>
      </c>
    </row>
    <row r="7906" spans="1:18" x14ac:dyDescent="0.25">
      <c r="A7906">
        <v>5393100000</v>
      </c>
      <c r="B7906" t="s">
        <v>3089</v>
      </c>
      <c r="D7906" t="s">
        <v>3090</v>
      </c>
      <c r="F7906">
        <v>1</v>
      </c>
      <c r="G7906">
        <v>0</v>
      </c>
      <c r="H7906">
        <v>3.8920000000000003E-2</v>
      </c>
      <c r="I7906">
        <v>3.8920000000000003E-2</v>
      </c>
      <c r="K7906"/>
      <c r="N7906" t="s">
        <v>3091</v>
      </c>
      <c r="O7906" t="s">
        <v>3092</v>
      </c>
      <c r="P7906" t="s">
        <v>3095</v>
      </c>
      <c r="R7906" t="s">
        <v>3094</v>
      </c>
    </row>
    <row r="7907" spans="1:18" x14ac:dyDescent="0.25">
      <c r="A7907">
        <v>5393200000</v>
      </c>
      <c r="B7907" t="s">
        <v>3089</v>
      </c>
      <c r="D7907" t="s">
        <v>3090</v>
      </c>
      <c r="E7907" t="s">
        <v>3090</v>
      </c>
      <c r="F7907">
        <v>1</v>
      </c>
      <c r="G7907">
        <v>0</v>
      </c>
      <c r="H7907">
        <v>0.29636000000000001</v>
      </c>
      <c r="I7907">
        <v>0.29636000000000001</v>
      </c>
      <c r="K7907"/>
      <c r="N7907" t="s">
        <v>3091</v>
      </c>
      <c r="O7907" t="s">
        <v>3092</v>
      </c>
      <c r="P7907" t="s">
        <v>3095</v>
      </c>
      <c r="R7907" t="s">
        <v>3094</v>
      </c>
    </row>
    <row r="7908" spans="1:18" x14ac:dyDescent="0.25">
      <c r="A7908">
        <v>5393300000</v>
      </c>
      <c r="B7908" t="s">
        <v>3089</v>
      </c>
      <c r="D7908" t="s">
        <v>3090</v>
      </c>
      <c r="E7908" t="s">
        <v>3090</v>
      </c>
      <c r="F7908">
        <v>1</v>
      </c>
      <c r="G7908">
        <v>0</v>
      </c>
      <c r="H7908">
        <v>2.5895000000000001</v>
      </c>
      <c r="I7908">
        <v>2.5895000000000001</v>
      </c>
      <c r="K7908"/>
      <c r="N7908" t="s">
        <v>3091</v>
      </c>
      <c r="O7908" t="s">
        <v>3092</v>
      </c>
      <c r="P7908" t="s">
        <v>3095</v>
      </c>
      <c r="R7908" t="s">
        <v>3094</v>
      </c>
    </row>
    <row r="7909" spans="1:18" x14ac:dyDescent="0.25">
      <c r="A7909">
        <v>5393400000</v>
      </c>
      <c r="B7909" t="s">
        <v>3089</v>
      </c>
      <c r="D7909" t="s">
        <v>3090</v>
      </c>
      <c r="E7909" t="s">
        <v>3090</v>
      </c>
      <c r="F7909">
        <v>1</v>
      </c>
      <c r="G7909">
        <v>0</v>
      </c>
      <c r="H7909">
        <v>3.6150250000000002</v>
      </c>
      <c r="I7909">
        <v>3.6150250000000002</v>
      </c>
      <c r="K7909"/>
      <c r="N7909" t="s">
        <v>3091</v>
      </c>
      <c r="O7909" t="s">
        <v>3092</v>
      </c>
      <c r="P7909" t="s">
        <v>3095</v>
      </c>
      <c r="R7909" t="s">
        <v>3094</v>
      </c>
    </row>
    <row r="7910" spans="1:18" x14ac:dyDescent="0.25">
      <c r="A7910">
        <v>5393500000</v>
      </c>
      <c r="B7910" t="s">
        <v>3089</v>
      </c>
      <c r="D7910" t="s">
        <v>3090</v>
      </c>
      <c r="E7910" t="s">
        <v>3090</v>
      </c>
      <c r="F7910">
        <v>1</v>
      </c>
      <c r="G7910">
        <v>0</v>
      </c>
      <c r="H7910">
        <v>1.724375</v>
      </c>
      <c r="I7910">
        <v>1.724375</v>
      </c>
      <c r="K7910"/>
      <c r="N7910" t="s">
        <v>3091</v>
      </c>
      <c r="O7910" t="s">
        <v>3092</v>
      </c>
      <c r="P7910" t="s">
        <v>3095</v>
      </c>
      <c r="R7910" t="s">
        <v>3094</v>
      </c>
    </row>
    <row r="7911" spans="1:18" x14ac:dyDescent="0.25">
      <c r="A7911">
        <v>5393600000</v>
      </c>
      <c r="B7911" t="s">
        <v>3089</v>
      </c>
      <c r="D7911" t="s">
        <v>3090</v>
      </c>
      <c r="E7911" t="s">
        <v>3090</v>
      </c>
      <c r="F7911">
        <v>1</v>
      </c>
      <c r="G7911">
        <v>0</v>
      </c>
      <c r="H7911">
        <v>0.110245</v>
      </c>
      <c r="I7911">
        <v>0.110245</v>
      </c>
      <c r="K7911"/>
      <c r="N7911" t="s">
        <v>3091</v>
      </c>
      <c r="O7911" t="s">
        <v>3092</v>
      </c>
      <c r="P7911" t="s">
        <v>3095</v>
      </c>
      <c r="R7911" t="s">
        <v>3094</v>
      </c>
    </row>
    <row r="7912" spans="1:18" x14ac:dyDescent="0.25">
      <c r="A7912">
        <v>5393800002</v>
      </c>
      <c r="B7912" t="s">
        <v>3089</v>
      </c>
      <c r="D7912" t="s">
        <v>3090</v>
      </c>
      <c r="E7912" t="s">
        <v>3090</v>
      </c>
      <c r="F7912">
        <v>1</v>
      </c>
      <c r="G7912">
        <v>0</v>
      </c>
      <c r="H7912">
        <v>0</v>
      </c>
      <c r="I7912"/>
      <c r="K7912"/>
      <c r="N7912" t="s">
        <v>3091</v>
      </c>
      <c r="O7912" t="s">
        <v>3092</v>
      </c>
      <c r="P7912" t="s">
        <v>3093</v>
      </c>
      <c r="R7912" t="s">
        <v>3094</v>
      </c>
    </row>
    <row r="7913" spans="1:18" x14ac:dyDescent="0.25">
      <c r="A7913">
        <v>5393900016</v>
      </c>
      <c r="B7913" t="s">
        <v>3089</v>
      </c>
      <c r="D7913" t="s">
        <v>3090</v>
      </c>
      <c r="E7913" t="s">
        <v>3090</v>
      </c>
      <c r="F7913">
        <v>1</v>
      </c>
      <c r="G7913">
        <v>0</v>
      </c>
      <c r="H7913">
        <v>0</v>
      </c>
      <c r="I7913"/>
      <c r="K7913"/>
      <c r="N7913" t="s">
        <v>3091</v>
      </c>
      <c r="O7913" t="s">
        <v>3092</v>
      </c>
      <c r="P7913" t="s">
        <v>3093</v>
      </c>
      <c r="R7913" t="s">
        <v>3094</v>
      </c>
    </row>
    <row r="7914" spans="1:18" x14ac:dyDescent="0.25">
      <c r="A7914">
        <v>5396300000</v>
      </c>
      <c r="B7914" t="s">
        <v>3089</v>
      </c>
      <c r="D7914" t="s">
        <v>3090</v>
      </c>
      <c r="E7914" t="s">
        <v>3090</v>
      </c>
      <c r="F7914">
        <v>1</v>
      </c>
      <c r="G7914">
        <v>0</v>
      </c>
      <c r="H7914">
        <v>0.83084999999999998</v>
      </c>
      <c r="I7914">
        <v>0.83084999999999998</v>
      </c>
      <c r="K7914"/>
      <c r="N7914" t="s">
        <v>3091</v>
      </c>
      <c r="O7914" t="s">
        <v>3092</v>
      </c>
      <c r="P7914" t="s">
        <v>3095</v>
      </c>
      <c r="R7914" t="s">
        <v>3094</v>
      </c>
    </row>
    <row r="7915" spans="1:18" x14ac:dyDescent="0.25">
      <c r="A7915">
        <v>5398900000</v>
      </c>
      <c r="B7915" t="s">
        <v>3089</v>
      </c>
      <c r="D7915" t="s">
        <v>3090</v>
      </c>
      <c r="E7915" t="s">
        <v>3090</v>
      </c>
      <c r="F7915">
        <v>1</v>
      </c>
      <c r="G7915">
        <v>0</v>
      </c>
      <c r="H7915">
        <v>0</v>
      </c>
      <c r="I7915"/>
      <c r="K7915"/>
      <c r="N7915" t="s">
        <v>3091</v>
      </c>
      <c r="O7915" t="s">
        <v>3092</v>
      </c>
      <c r="P7915" t="s">
        <v>3093</v>
      </c>
      <c r="R7915" t="s">
        <v>3094</v>
      </c>
    </row>
    <row r="7916" spans="1:18" x14ac:dyDescent="0.25">
      <c r="A7916">
        <v>54</v>
      </c>
      <c r="B7916" t="s">
        <v>3089</v>
      </c>
      <c r="D7916" t="s">
        <v>3090</v>
      </c>
      <c r="E7916" t="s">
        <v>3090</v>
      </c>
      <c r="F7916">
        <v>1</v>
      </c>
      <c r="G7916">
        <v>0</v>
      </c>
      <c r="H7916">
        <v>0</v>
      </c>
      <c r="I7916">
        <v>0</v>
      </c>
      <c r="K7916"/>
      <c r="N7916" t="s">
        <v>3091</v>
      </c>
      <c r="O7916" t="s">
        <v>3092</v>
      </c>
      <c r="P7916" t="s">
        <v>3095</v>
      </c>
      <c r="R7916" t="s">
        <v>3094</v>
      </c>
    </row>
    <row r="7917" spans="1:18" x14ac:dyDescent="0.25">
      <c r="A7917">
        <v>540</v>
      </c>
      <c r="B7917" t="s">
        <v>3089</v>
      </c>
      <c r="D7917" t="s">
        <v>3090</v>
      </c>
      <c r="E7917" t="s">
        <v>3090</v>
      </c>
      <c r="F7917">
        <v>1</v>
      </c>
      <c r="G7917">
        <v>0</v>
      </c>
      <c r="H7917">
        <v>0</v>
      </c>
      <c r="I7917">
        <v>0</v>
      </c>
      <c r="K7917"/>
      <c r="N7917" t="s">
        <v>3091</v>
      </c>
      <c r="O7917" t="s">
        <v>3092</v>
      </c>
      <c r="P7917" t="s">
        <v>3095</v>
      </c>
      <c r="R7917" t="s">
        <v>3094</v>
      </c>
    </row>
    <row r="7918" spans="1:18" x14ac:dyDescent="0.25">
      <c r="A7918">
        <v>5403500000</v>
      </c>
      <c r="B7918" t="s">
        <v>3089</v>
      </c>
      <c r="D7918" t="s">
        <v>3090</v>
      </c>
      <c r="E7918" t="s">
        <v>3090</v>
      </c>
      <c r="F7918">
        <v>1</v>
      </c>
      <c r="G7918">
        <v>0</v>
      </c>
      <c r="H7918">
        <v>12.1191173333333</v>
      </c>
      <c r="I7918">
        <v>12.1191173333333</v>
      </c>
      <c r="K7918"/>
      <c r="N7918" t="s">
        <v>3091</v>
      </c>
      <c r="O7918" t="s">
        <v>3092</v>
      </c>
      <c r="P7918" t="s">
        <v>3095</v>
      </c>
      <c r="R7918" t="s">
        <v>3094</v>
      </c>
    </row>
    <row r="7919" spans="1:18" x14ac:dyDescent="0.25">
      <c r="A7919">
        <v>5403600000</v>
      </c>
      <c r="B7919" t="s">
        <v>3089</v>
      </c>
      <c r="D7919" t="s">
        <v>3090</v>
      </c>
      <c r="E7919" t="s">
        <v>3090</v>
      </c>
      <c r="F7919">
        <v>1</v>
      </c>
      <c r="G7919">
        <v>0</v>
      </c>
      <c r="H7919">
        <v>33.417999999999999</v>
      </c>
      <c r="I7919">
        <v>33.417999999999999</v>
      </c>
      <c r="K7919"/>
      <c r="N7919" t="s">
        <v>3091</v>
      </c>
      <c r="O7919" t="s">
        <v>3092</v>
      </c>
      <c r="P7919" t="s">
        <v>3095</v>
      </c>
      <c r="R7919" t="s">
        <v>3094</v>
      </c>
    </row>
    <row r="7920" spans="1:18" x14ac:dyDescent="0.25">
      <c r="A7920">
        <v>5403700000</v>
      </c>
      <c r="B7920" t="s">
        <v>3089</v>
      </c>
      <c r="D7920" t="s">
        <v>3090</v>
      </c>
      <c r="E7920" t="s">
        <v>3090</v>
      </c>
      <c r="F7920">
        <v>1</v>
      </c>
      <c r="G7920">
        <v>0</v>
      </c>
      <c r="H7920">
        <v>27.364733333333302</v>
      </c>
      <c r="I7920">
        <v>27.364733333333302</v>
      </c>
      <c r="K7920"/>
      <c r="N7920" t="s">
        <v>3091</v>
      </c>
      <c r="O7920" t="s">
        <v>3092</v>
      </c>
      <c r="P7920" t="s">
        <v>3095</v>
      </c>
      <c r="R7920" t="s">
        <v>3094</v>
      </c>
    </row>
    <row r="7921" spans="1:18" x14ac:dyDescent="0.25">
      <c r="A7921">
        <v>5403800000</v>
      </c>
      <c r="B7921" t="s">
        <v>3089</v>
      </c>
      <c r="D7921" t="s">
        <v>3090</v>
      </c>
      <c r="E7921" t="s">
        <v>3090</v>
      </c>
      <c r="F7921">
        <v>1</v>
      </c>
      <c r="G7921">
        <v>0</v>
      </c>
      <c r="H7921">
        <v>36.29</v>
      </c>
      <c r="I7921">
        <v>36.29</v>
      </c>
      <c r="K7921"/>
      <c r="N7921" t="s">
        <v>3091</v>
      </c>
      <c r="O7921" t="s">
        <v>3092</v>
      </c>
      <c r="P7921" t="s">
        <v>3095</v>
      </c>
      <c r="R7921" t="s">
        <v>3094</v>
      </c>
    </row>
    <row r="7922" spans="1:18" x14ac:dyDescent="0.25">
      <c r="A7922">
        <v>5404100000</v>
      </c>
      <c r="B7922" t="s">
        <v>3089</v>
      </c>
      <c r="D7922" t="s">
        <v>3090</v>
      </c>
      <c r="E7922" t="s">
        <v>3090</v>
      </c>
      <c r="F7922">
        <v>1</v>
      </c>
      <c r="G7922">
        <v>0</v>
      </c>
      <c r="H7922">
        <v>3.0278</v>
      </c>
      <c r="I7922">
        <v>3.0278</v>
      </c>
      <c r="K7922"/>
      <c r="N7922" t="s">
        <v>3091</v>
      </c>
      <c r="O7922" t="s">
        <v>3092</v>
      </c>
      <c r="P7922" t="s">
        <v>3095</v>
      </c>
      <c r="R7922" t="s">
        <v>3094</v>
      </c>
    </row>
    <row r="7923" spans="1:18" x14ac:dyDescent="0.25">
      <c r="A7923">
        <v>5404200000</v>
      </c>
      <c r="B7923" t="s">
        <v>3089</v>
      </c>
      <c r="D7923" t="s">
        <v>3090</v>
      </c>
      <c r="E7923" t="s">
        <v>3090</v>
      </c>
      <c r="F7923">
        <v>1</v>
      </c>
      <c r="G7923">
        <v>0</v>
      </c>
      <c r="H7923">
        <v>2.7404500000000001</v>
      </c>
      <c r="I7923">
        <v>2.7404500000000001</v>
      </c>
      <c r="K7923"/>
      <c r="N7923" t="s">
        <v>3091</v>
      </c>
      <c r="O7923" t="s">
        <v>3092</v>
      </c>
      <c r="P7923" t="s">
        <v>3095</v>
      </c>
      <c r="R7923" t="s">
        <v>3094</v>
      </c>
    </row>
    <row r="7924" spans="1:18" x14ac:dyDescent="0.25">
      <c r="A7924">
        <v>5404400000</v>
      </c>
      <c r="B7924" t="s">
        <v>3089</v>
      </c>
      <c r="D7924" t="s">
        <v>3090</v>
      </c>
      <c r="E7924" t="s">
        <v>3090</v>
      </c>
      <c r="F7924">
        <v>1</v>
      </c>
      <c r="G7924">
        <v>0</v>
      </c>
      <c r="H7924">
        <v>0.976873082</v>
      </c>
      <c r="I7924">
        <v>0.976873082</v>
      </c>
      <c r="K7924"/>
      <c r="N7924" t="s">
        <v>3091</v>
      </c>
      <c r="O7924" t="s">
        <v>3092</v>
      </c>
      <c r="P7924" t="s">
        <v>3095</v>
      </c>
      <c r="R7924" t="s">
        <v>3094</v>
      </c>
    </row>
    <row r="7925" spans="1:18" x14ac:dyDescent="0.25">
      <c r="A7925">
        <v>5404500000</v>
      </c>
      <c r="B7925" t="s">
        <v>3089</v>
      </c>
      <c r="D7925" t="s">
        <v>3090</v>
      </c>
      <c r="E7925" t="s">
        <v>3090</v>
      </c>
      <c r="F7925">
        <v>1</v>
      </c>
      <c r="G7925">
        <v>0</v>
      </c>
      <c r="H7925">
        <v>0.75442624759999999</v>
      </c>
      <c r="I7925">
        <v>0.75442624759999999</v>
      </c>
      <c r="K7925"/>
      <c r="N7925" t="s">
        <v>3091</v>
      </c>
      <c r="O7925" t="s">
        <v>3092</v>
      </c>
      <c r="P7925" t="s">
        <v>3095</v>
      </c>
      <c r="R7925" t="s">
        <v>3094</v>
      </c>
    </row>
    <row r="7926" spans="1:18" x14ac:dyDescent="0.25">
      <c r="A7926">
        <v>5404600000</v>
      </c>
      <c r="B7926" t="s">
        <v>3089</v>
      </c>
      <c r="D7926" t="s">
        <v>3090</v>
      </c>
      <c r="E7926" t="s">
        <v>3090</v>
      </c>
      <c r="F7926">
        <v>1</v>
      </c>
      <c r="G7926">
        <v>0</v>
      </c>
      <c r="H7926">
        <v>0.46031987929679602</v>
      </c>
      <c r="I7926">
        <v>0.46031987929679602</v>
      </c>
      <c r="K7926"/>
      <c r="N7926" t="s">
        <v>3091</v>
      </c>
      <c r="O7926" t="s">
        <v>3092</v>
      </c>
      <c r="P7926" t="s">
        <v>3095</v>
      </c>
      <c r="R7926" t="s">
        <v>3094</v>
      </c>
    </row>
    <row r="7927" spans="1:18" x14ac:dyDescent="0.25">
      <c r="A7927">
        <v>5404700000</v>
      </c>
      <c r="B7927" t="s">
        <v>3089</v>
      </c>
      <c r="D7927" t="s">
        <v>3090</v>
      </c>
      <c r="E7927" t="s">
        <v>3090</v>
      </c>
      <c r="F7927">
        <v>1</v>
      </c>
      <c r="G7927">
        <v>0</v>
      </c>
      <c r="H7927">
        <v>1.32969693985365</v>
      </c>
      <c r="I7927">
        <v>1.32969693985365</v>
      </c>
      <c r="K7927"/>
      <c r="N7927" t="s">
        <v>3091</v>
      </c>
      <c r="O7927" t="s">
        <v>3092</v>
      </c>
      <c r="P7927" t="s">
        <v>3095</v>
      </c>
      <c r="R7927" t="s">
        <v>3094</v>
      </c>
    </row>
    <row r="7928" spans="1:18" x14ac:dyDescent="0.25">
      <c r="A7928">
        <v>5404800000</v>
      </c>
      <c r="B7928" t="s">
        <v>3089</v>
      </c>
      <c r="D7928" t="s">
        <v>3090</v>
      </c>
      <c r="E7928" t="s">
        <v>3090</v>
      </c>
      <c r="F7928">
        <v>1</v>
      </c>
      <c r="G7928">
        <v>0</v>
      </c>
      <c r="H7928">
        <v>0.14481253138075301</v>
      </c>
      <c r="I7928">
        <v>0.14481253138075301</v>
      </c>
      <c r="K7928"/>
      <c r="N7928" t="s">
        <v>3091</v>
      </c>
      <c r="O7928" t="s">
        <v>3092</v>
      </c>
      <c r="P7928" t="s">
        <v>3095</v>
      </c>
      <c r="R7928" t="s">
        <v>3094</v>
      </c>
    </row>
    <row r="7929" spans="1:18" x14ac:dyDescent="0.25">
      <c r="A7929">
        <v>5404900000</v>
      </c>
      <c r="B7929" t="s">
        <v>3089</v>
      </c>
      <c r="D7929" t="s">
        <v>3090</v>
      </c>
      <c r="E7929" t="s">
        <v>3090</v>
      </c>
      <c r="F7929">
        <v>1</v>
      </c>
      <c r="G7929">
        <v>0</v>
      </c>
      <c r="H7929">
        <v>9.9199999999999997E-2</v>
      </c>
      <c r="I7929">
        <v>9.9199999999999997E-2</v>
      </c>
      <c r="K7929"/>
      <c r="N7929" t="s">
        <v>3091</v>
      </c>
      <c r="O7929" t="s">
        <v>3092</v>
      </c>
      <c r="P7929" t="s">
        <v>3095</v>
      </c>
      <c r="R7929" t="s">
        <v>3094</v>
      </c>
    </row>
    <row r="7930" spans="1:18" x14ac:dyDescent="0.25">
      <c r="A7930">
        <v>5405500000</v>
      </c>
      <c r="B7930" t="s">
        <v>3089</v>
      </c>
      <c r="D7930" t="s">
        <v>3090</v>
      </c>
      <c r="E7930" t="s">
        <v>3090</v>
      </c>
      <c r="F7930">
        <v>1</v>
      </c>
      <c r="G7930">
        <v>0</v>
      </c>
      <c r="H7930">
        <v>0.48768288944083199</v>
      </c>
      <c r="I7930">
        <v>0.48768288944083199</v>
      </c>
      <c r="K7930"/>
      <c r="N7930" t="s">
        <v>3091</v>
      </c>
      <c r="O7930" t="s">
        <v>3092</v>
      </c>
      <c r="P7930" t="s">
        <v>3095</v>
      </c>
      <c r="R7930" t="s">
        <v>3094</v>
      </c>
    </row>
    <row r="7931" spans="1:18" x14ac:dyDescent="0.25">
      <c r="A7931">
        <v>5405600000</v>
      </c>
      <c r="B7931" t="s">
        <v>3089</v>
      </c>
      <c r="D7931" t="s">
        <v>3090</v>
      </c>
      <c r="E7931" t="s">
        <v>3090</v>
      </c>
      <c r="F7931">
        <v>1</v>
      </c>
      <c r="G7931">
        <v>0</v>
      </c>
      <c r="H7931">
        <v>0.420936541</v>
      </c>
      <c r="I7931">
        <v>0.420936541</v>
      </c>
      <c r="K7931"/>
      <c r="N7931" t="s">
        <v>3091</v>
      </c>
      <c r="O7931" t="s">
        <v>3092</v>
      </c>
      <c r="P7931" t="s">
        <v>3095</v>
      </c>
      <c r="R7931" t="s">
        <v>3094</v>
      </c>
    </row>
    <row r="7932" spans="1:18" x14ac:dyDescent="0.25">
      <c r="A7932">
        <v>5406000000</v>
      </c>
      <c r="B7932" t="s">
        <v>3089</v>
      </c>
      <c r="D7932" t="s">
        <v>3090</v>
      </c>
      <c r="E7932" t="s">
        <v>3090</v>
      </c>
      <c r="F7932">
        <v>1</v>
      </c>
      <c r="G7932">
        <v>0</v>
      </c>
      <c r="H7932">
        <v>0.943594473123886</v>
      </c>
      <c r="I7932">
        <v>0.943594473123886</v>
      </c>
      <c r="K7932"/>
      <c r="N7932" t="s">
        <v>3091</v>
      </c>
      <c r="O7932" t="s">
        <v>3092</v>
      </c>
      <c r="P7932" t="s">
        <v>3095</v>
      </c>
      <c r="R7932" t="s">
        <v>3094</v>
      </c>
    </row>
    <row r="7933" spans="1:18" x14ac:dyDescent="0.25">
      <c r="A7933">
        <v>5406100000</v>
      </c>
      <c r="B7933" t="s">
        <v>3089</v>
      </c>
      <c r="D7933" t="s">
        <v>3090</v>
      </c>
      <c r="E7933" t="s">
        <v>3090</v>
      </c>
      <c r="F7933">
        <v>1</v>
      </c>
      <c r="G7933">
        <v>0</v>
      </c>
      <c r="H7933">
        <v>0.69966135519999995</v>
      </c>
      <c r="I7933">
        <v>0.69966135519999995</v>
      </c>
      <c r="K7933"/>
      <c r="N7933" t="s">
        <v>3091</v>
      </c>
      <c r="O7933" t="s">
        <v>3092</v>
      </c>
      <c r="P7933" t="s">
        <v>3095</v>
      </c>
      <c r="R7933" t="s">
        <v>3094</v>
      </c>
    </row>
    <row r="7934" spans="1:18" x14ac:dyDescent="0.25">
      <c r="A7934">
        <v>5406200000</v>
      </c>
      <c r="B7934" t="s">
        <v>3089</v>
      </c>
      <c r="D7934" t="s">
        <v>3090</v>
      </c>
      <c r="E7934" t="s">
        <v>3090</v>
      </c>
      <c r="F7934">
        <v>1</v>
      </c>
      <c r="G7934">
        <v>0</v>
      </c>
      <c r="H7934">
        <v>0.79280652460000001</v>
      </c>
      <c r="I7934">
        <v>0.79280652460000001</v>
      </c>
      <c r="K7934"/>
      <c r="N7934" t="s">
        <v>3091</v>
      </c>
      <c r="O7934" t="s">
        <v>3092</v>
      </c>
      <c r="P7934" t="s">
        <v>3095</v>
      </c>
      <c r="R7934" t="s">
        <v>3094</v>
      </c>
    </row>
    <row r="7935" spans="1:18" x14ac:dyDescent="0.25">
      <c r="A7935">
        <v>5406300000</v>
      </c>
      <c r="B7935" t="s">
        <v>3089</v>
      </c>
      <c r="D7935" t="s">
        <v>3090</v>
      </c>
      <c r="E7935" t="s">
        <v>3090</v>
      </c>
      <c r="F7935">
        <v>1</v>
      </c>
      <c r="G7935">
        <v>0</v>
      </c>
      <c r="H7935">
        <v>0.73155652459999998</v>
      </c>
      <c r="I7935">
        <v>0.73155652459999998</v>
      </c>
      <c r="K7935"/>
      <c r="N7935" t="s">
        <v>3091</v>
      </c>
      <c r="O7935" t="s">
        <v>3092</v>
      </c>
      <c r="P7935" t="s">
        <v>3095</v>
      </c>
      <c r="R7935" t="s">
        <v>3094</v>
      </c>
    </row>
    <row r="7936" spans="1:18" x14ac:dyDescent="0.25">
      <c r="A7936">
        <v>5406400000</v>
      </c>
      <c r="B7936" t="s">
        <v>3089</v>
      </c>
      <c r="D7936" t="s">
        <v>3090</v>
      </c>
      <c r="E7936" t="s">
        <v>3090</v>
      </c>
      <c r="F7936">
        <v>1</v>
      </c>
      <c r="G7936">
        <v>0</v>
      </c>
      <c r="H7936">
        <v>2.5237923499999999</v>
      </c>
      <c r="I7936">
        <v>2.5237923499999999</v>
      </c>
      <c r="K7936"/>
      <c r="N7936" t="s">
        <v>3091</v>
      </c>
      <c r="O7936" t="s">
        <v>3092</v>
      </c>
      <c r="P7936" t="s">
        <v>3095</v>
      </c>
      <c r="R7936" t="s">
        <v>3094</v>
      </c>
    </row>
    <row r="7937" spans="1:18" x14ac:dyDescent="0.25">
      <c r="A7937">
        <v>5406500000</v>
      </c>
      <c r="B7937" t="s">
        <v>3089</v>
      </c>
      <c r="D7937" t="s">
        <v>3090</v>
      </c>
      <c r="E7937" t="s">
        <v>3090</v>
      </c>
      <c r="F7937">
        <v>1</v>
      </c>
      <c r="G7937">
        <v>0</v>
      </c>
      <c r="H7937">
        <v>1.2525054679602901</v>
      </c>
      <c r="I7937">
        <v>1.2525054679602901</v>
      </c>
      <c r="K7937"/>
      <c r="N7937" t="s">
        <v>3091</v>
      </c>
      <c r="O7937" t="s">
        <v>3092</v>
      </c>
      <c r="P7937" t="s">
        <v>3095</v>
      </c>
      <c r="R7937" t="s">
        <v>3094</v>
      </c>
    </row>
    <row r="7938" spans="1:18" x14ac:dyDescent="0.25">
      <c r="A7938">
        <v>5406501000</v>
      </c>
      <c r="B7938" t="s">
        <v>3089</v>
      </c>
      <c r="D7938" t="s">
        <v>3090</v>
      </c>
      <c r="E7938" t="s">
        <v>3090</v>
      </c>
      <c r="F7938">
        <v>1</v>
      </c>
      <c r="G7938">
        <v>0</v>
      </c>
      <c r="H7938">
        <v>1.19896747354855</v>
      </c>
      <c r="I7938">
        <v>1.19896747354855</v>
      </c>
      <c r="K7938"/>
      <c r="N7938" t="s">
        <v>3091</v>
      </c>
      <c r="O7938" t="s">
        <v>3092</v>
      </c>
      <c r="P7938" t="s">
        <v>3095</v>
      </c>
      <c r="R7938" t="s">
        <v>3094</v>
      </c>
    </row>
    <row r="7939" spans="1:18" x14ac:dyDescent="0.25">
      <c r="A7939">
        <v>5406600000</v>
      </c>
      <c r="B7939" t="s">
        <v>3089</v>
      </c>
      <c r="D7939" t="s">
        <v>3090</v>
      </c>
      <c r="E7939" t="s">
        <v>3090</v>
      </c>
      <c r="F7939">
        <v>1</v>
      </c>
      <c r="G7939">
        <v>0</v>
      </c>
      <c r="H7939">
        <v>0.351474285090909</v>
      </c>
      <c r="I7939">
        <v>0.351474285090909</v>
      </c>
      <c r="K7939"/>
      <c r="N7939" t="s">
        <v>3091</v>
      </c>
      <c r="O7939" t="s">
        <v>3092</v>
      </c>
      <c r="P7939" t="s">
        <v>3095</v>
      </c>
      <c r="R7939" t="s">
        <v>3094</v>
      </c>
    </row>
    <row r="7940" spans="1:18" x14ac:dyDescent="0.25">
      <c r="A7940">
        <v>5407300000</v>
      </c>
      <c r="B7940" t="s">
        <v>3089</v>
      </c>
      <c r="D7940" t="s">
        <v>3090</v>
      </c>
      <c r="E7940" t="s">
        <v>3090</v>
      </c>
      <c r="F7940">
        <v>1</v>
      </c>
      <c r="G7940">
        <v>0</v>
      </c>
      <c r="H7940">
        <v>0.227382907361904</v>
      </c>
      <c r="I7940">
        <v>0.227382907361904</v>
      </c>
      <c r="K7940"/>
      <c r="N7940" t="s">
        <v>3091</v>
      </c>
      <c r="O7940" t="s">
        <v>3092</v>
      </c>
      <c r="P7940" t="s">
        <v>3095</v>
      </c>
      <c r="R7940" t="s">
        <v>3094</v>
      </c>
    </row>
    <row r="7941" spans="1:18" x14ac:dyDescent="0.25">
      <c r="A7941">
        <v>5407400000</v>
      </c>
      <c r="B7941" t="s">
        <v>3089</v>
      </c>
      <c r="D7941" t="s">
        <v>3090</v>
      </c>
      <c r="E7941" t="s">
        <v>3090</v>
      </c>
      <c r="F7941">
        <v>1</v>
      </c>
      <c r="G7941">
        <v>0</v>
      </c>
      <c r="H7941">
        <v>1.71652786295139</v>
      </c>
      <c r="I7941">
        <v>1.71652786295139</v>
      </c>
      <c r="K7941"/>
      <c r="N7941" t="s">
        <v>3091</v>
      </c>
      <c r="O7941" t="s">
        <v>3092</v>
      </c>
      <c r="P7941" t="s">
        <v>3093</v>
      </c>
      <c r="R7941" t="s">
        <v>3094</v>
      </c>
    </row>
    <row r="7942" spans="1:18" x14ac:dyDescent="0.25">
      <c r="A7942">
        <v>5407500000</v>
      </c>
      <c r="B7942" t="s">
        <v>3089</v>
      </c>
      <c r="D7942" t="s">
        <v>3090</v>
      </c>
      <c r="E7942" t="s">
        <v>3090</v>
      </c>
      <c r="F7942">
        <v>1</v>
      </c>
      <c r="G7942">
        <v>0</v>
      </c>
      <c r="H7942">
        <v>0.248352641331958</v>
      </c>
      <c r="I7942">
        <v>0.248352641331958</v>
      </c>
      <c r="K7942"/>
      <c r="N7942" t="s">
        <v>3091</v>
      </c>
      <c r="O7942" t="s">
        <v>3092</v>
      </c>
      <c r="P7942" t="s">
        <v>3093</v>
      </c>
      <c r="R7942" t="s">
        <v>3094</v>
      </c>
    </row>
    <row r="7943" spans="1:18" x14ac:dyDescent="0.25">
      <c r="A7943">
        <v>5408700000</v>
      </c>
      <c r="B7943" t="s">
        <v>3089</v>
      </c>
      <c r="D7943" t="s">
        <v>3090</v>
      </c>
      <c r="E7943" t="s">
        <v>3090</v>
      </c>
      <c r="F7943">
        <v>1</v>
      </c>
      <c r="G7943">
        <v>0</v>
      </c>
      <c r="H7943">
        <v>11.4967441366906</v>
      </c>
      <c r="I7943">
        <v>11.4967441366906</v>
      </c>
      <c r="K7943"/>
      <c r="N7943" t="s">
        <v>3091</v>
      </c>
      <c r="O7943" t="s">
        <v>3092</v>
      </c>
      <c r="P7943" t="s">
        <v>3095</v>
      </c>
      <c r="R7943" t="s">
        <v>3094</v>
      </c>
    </row>
    <row r="7944" spans="1:18" x14ac:dyDescent="0.25">
      <c r="A7944">
        <v>5408800000</v>
      </c>
      <c r="B7944" t="s">
        <v>3089</v>
      </c>
      <c r="D7944" t="s">
        <v>3090</v>
      </c>
      <c r="E7944" t="s">
        <v>3090</v>
      </c>
      <c r="F7944">
        <v>1</v>
      </c>
      <c r="G7944">
        <v>0</v>
      </c>
      <c r="H7944">
        <v>28.172115089514001</v>
      </c>
      <c r="I7944">
        <v>28.172115089514001</v>
      </c>
      <c r="K7944"/>
      <c r="N7944" t="s">
        <v>3091</v>
      </c>
      <c r="O7944" t="s">
        <v>3092</v>
      </c>
      <c r="P7944" t="s">
        <v>3095</v>
      </c>
      <c r="R7944" t="s">
        <v>3094</v>
      </c>
    </row>
    <row r="7945" spans="1:18" x14ac:dyDescent="0.25">
      <c r="A7945">
        <v>5408900000</v>
      </c>
      <c r="B7945" t="s">
        <v>3089</v>
      </c>
      <c r="D7945" t="s">
        <v>3090</v>
      </c>
      <c r="E7945" t="s">
        <v>3090</v>
      </c>
      <c r="F7945">
        <v>1</v>
      </c>
      <c r="G7945">
        <v>0</v>
      </c>
      <c r="H7945">
        <v>84.182199999999995</v>
      </c>
      <c r="I7945">
        <v>84.182199999999995</v>
      </c>
      <c r="K7945"/>
      <c r="N7945" t="s">
        <v>3091</v>
      </c>
      <c r="O7945" t="s">
        <v>3092</v>
      </c>
      <c r="P7945" t="s">
        <v>3095</v>
      </c>
      <c r="R7945" t="s">
        <v>3094</v>
      </c>
    </row>
    <row r="7946" spans="1:18" x14ac:dyDescent="0.25">
      <c r="A7946">
        <v>5409300000</v>
      </c>
      <c r="B7946" t="s">
        <v>3089</v>
      </c>
      <c r="D7946" t="s">
        <v>3090</v>
      </c>
      <c r="E7946" t="s">
        <v>3090</v>
      </c>
      <c r="F7946">
        <v>1</v>
      </c>
      <c r="G7946">
        <v>0</v>
      </c>
      <c r="H7946">
        <v>4.8499999999999996</v>
      </c>
      <c r="I7946">
        <v>4.8499999999999996</v>
      </c>
      <c r="K7946"/>
      <c r="N7946" t="s">
        <v>3091</v>
      </c>
      <c r="O7946" t="s">
        <v>3092</v>
      </c>
      <c r="P7946" t="s">
        <v>3095</v>
      </c>
      <c r="R7946" t="s">
        <v>3094</v>
      </c>
    </row>
    <row r="7947" spans="1:18" x14ac:dyDescent="0.25">
      <c r="A7947">
        <v>5409600000</v>
      </c>
      <c r="B7947" t="s">
        <v>3089</v>
      </c>
      <c r="D7947" t="s">
        <v>3090</v>
      </c>
      <c r="E7947" t="s">
        <v>3090</v>
      </c>
      <c r="F7947">
        <v>1</v>
      </c>
      <c r="G7947">
        <v>0</v>
      </c>
      <c r="H7947">
        <v>47.371904013985997</v>
      </c>
      <c r="I7947">
        <v>47.371904013985997</v>
      </c>
      <c r="K7947"/>
      <c r="N7947" t="s">
        <v>3091</v>
      </c>
      <c r="O7947" t="s">
        <v>3092</v>
      </c>
      <c r="P7947" t="s">
        <v>3095</v>
      </c>
      <c r="R7947" t="s">
        <v>3094</v>
      </c>
    </row>
    <row r="7948" spans="1:18" x14ac:dyDescent="0.25">
      <c r="A7948">
        <v>5409700000</v>
      </c>
      <c r="B7948" t="s">
        <v>3089</v>
      </c>
      <c r="D7948" t="s">
        <v>3090</v>
      </c>
      <c r="E7948" t="s">
        <v>3090</v>
      </c>
      <c r="F7948">
        <v>1</v>
      </c>
      <c r="G7948">
        <v>0</v>
      </c>
      <c r="H7948">
        <v>38.241904013986002</v>
      </c>
      <c r="I7948">
        <v>38.241904013986002</v>
      </c>
      <c r="K7948"/>
      <c r="N7948" t="s">
        <v>3091</v>
      </c>
      <c r="O7948" t="s">
        <v>3092</v>
      </c>
      <c r="P7948" t="s">
        <v>3095</v>
      </c>
      <c r="R7948" t="s">
        <v>3094</v>
      </c>
    </row>
    <row r="7949" spans="1:18" x14ac:dyDescent="0.25">
      <c r="A7949">
        <v>5409800000</v>
      </c>
      <c r="B7949" t="s">
        <v>3089</v>
      </c>
      <c r="D7949" t="s">
        <v>3090</v>
      </c>
      <c r="E7949" t="s">
        <v>3090</v>
      </c>
      <c r="F7949">
        <v>1</v>
      </c>
      <c r="G7949">
        <v>0</v>
      </c>
      <c r="H7949">
        <v>41.591904013986003</v>
      </c>
      <c r="I7949">
        <v>41.591904013986003</v>
      </c>
      <c r="K7949"/>
      <c r="N7949" t="s">
        <v>3091</v>
      </c>
      <c r="O7949" t="s">
        <v>3092</v>
      </c>
      <c r="P7949" t="s">
        <v>3095</v>
      </c>
      <c r="R7949" t="s">
        <v>3094</v>
      </c>
    </row>
    <row r="7950" spans="1:18" x14ac:dyDescent="0.25">
      <c r="A7950">
        <v>5409900000</v>
      </c>
      <c r="B7950" t="s">
        <v>3089</v>
      </c>
      <c r="D7950" t="s">
        <v>3090</v>
      </c>
      <c r="E7950" t="s">
        <v>3090</v>
      </c>
      <c r="F7950">
        <v>1</v>
      </c>
      <c r="G7950">
        <v>0</v>
      </c>
      <c r="H7950">
        <v>47.791904013985999</v>
      </c>
      <c r="I7950">
        <v>47.791904013985999</v>
      </c>
      <c r="K7950"/>
      <c r="N7950" t="s">
        <v>3091</v>
      </c>
      <c r="O7950" t="s">
        <v>3092</v>
      </c>
      <c r="P7950" t="s">
        <v>3095</v>
      </c>
      <c r="R7950" t="s">
        <v>3094</v>
      </c>
    </row>
    <row r="7951" spans="1:18" x14ac:dyDescent="0.25">
      <c r="A7951">
        <v>541</v>
      </c>
      <c r="B7951" t="s">
        <v>3089</v>
      </c>
      <c r="D7951" t="s">
        <v>3090</v>
      </c>
      <c r="E7951" t="s">
        <v>3090</v>
      </c>
      <c r="F7951">
        <v>1</v>
      </c>
      <c r="G7951">
        <v>0</v>
      </c>
      <c r="H7951">
        <v>0</v>
      </c>
      <c r="I7951">
        <v>0</v>
      </c>
      <c r="K7951"/>
      <c r="N7951" t="s">
        <v>3091</v>
      </c>
      <c r="O7951" t="s">
        <v>3092</v>
      </c>
      <c r="P7951" t="s">
        <v>3095</v>
      </c>
      <c r="R7951" t="s">
        <v>3094</v>
      </c>
    </row>
    <row r="7952" spans="1:18" x14ac:dyDescent="0.25">
      <c r="A7952">
        <v>5410000000</v>
      </c>
      <c r="B7952" t="s">
        <v>3089</v>
      </c>
      <c r="D7952" t="s">
        <v>3090</v>
      </c>
      <c r="E7952" t="s">
        <v>3090</v>
      </c>
      <c r="F7952">
        <v>1</v>
      </c>
      <c r="G7952">
        <v>0</v>
      </c>
      <c r="H7952">
        <v>47.791904013985999</v>
      </c>
      <c r="I7952">
        <v>47.791904013985999</v>
      </c>
      <c r="K7952"/>
      <c r="N7952" t="s">
        <v>3091</v>
      </c>
      <c r="O7952" t="s">
        <v>3092</v>
      </c>
      <c r="P7952" t="s">
        <v>3095</v>
      </c>
      <c r="R7952" t="s">
        <v>3094</v>
      </c>
    </row>
    <row r="7953" spans="1:18" x14ac:dyDescent="0.25">
      <c r="A7953">
        <v>5410100000</v>
      </c>
      <c r="B7953" t="s">
        <v>3089</v>
      </c>
      <c r="D7953" t="s">
        <v>3090</v>
      </c>
      <c r="E7953" t="s">
        <v>3090</v>
      </c>
      <c r="F7953">
        <v>1</v>
      </c>
      <c r="G7953">
        <v>0</v>
      </c>
      <c r="H7953">
        <v>43.944650000000003</v>
      </c>
      <c r="I7953">
        <v>43.944650000000003</v>
      </c>
      <c r="K7953"/>
      <c r="N7953" t="s">
        <v>3091</v>
      </c>
      <c r="O7953" t="s">
        <v>3092</v>
      </c>
      <c r="P7953" t="s">
        <v>3095</v>
      </c>
      <c r="R7953" t="s">
        <v>3094</v>
      </c>
    </row>
    <row r="7954" spans="1:18" x14ac:dyDescent="0.25">
      <c r="A7954">
        <v>5410200000</v>
      </c>
      <c r="B7954" t="s">
        <v>3089</v>
      </c>
      <c r="D7954" t="s">
        <v>3090</v>
      </c>
      <c r="E7954" t="s">
        <v>3090</v>
      </c>
      <c r="F7954">
        <v>1</v>
      </c>
      <c r="G7954">
        <v>0</v>
      </c>
      <c r="H7954">
        <v>16.780286473075499</v>
      </c>
      <c r="I7954">
        <v>16.780286473075499</v>
      </c>
      <c r="K7954"/>
      <c r="N7954" t="s">
        <v>3091</v>
      </c>
      <c r="O7954" t="s">
        <v>3092</v>
      </c>
      <c r="P7954" t="s">
        <v>3095</v>
      </c>
      <c r="R7954" t="s">
        <v>3094</v>
      </c>
    </row>
    <row r="7955" spans="1:18" x14ac:dyDescent="0.25">
      <c r="A7955">
        <v>5410300000</v>
      </c>
      <c r="B7955" t="s">
        <v>3089</v>
      </c>
      <c r="D7955" t="s">
        <v>3090</v>
      </c>
      <c r="E7955" t="s">
        <v>3090</v>
      </c>
      <c r="F7955">
        <v>1</v>
      </c>
      <c r="G7955">
        <v>0</v>
      </c>
      <c r="H7955">
        <v>4.4473225841858897</v>
      </c>
      <c r="I7955">
        <v>4.4473225841858897</v>
      </c>
      <c r="K7955"/>
      <c r="N7955" t="s">
        <v>3091</v>
      </c>
      <c r="O7955" t="s">
        <v>3092</v>
      </c>
      <c r="P7955" t="s">
        <v>3095</v>
      </c>
      <c r="R7955" t="s">
        <v>3094</v>
      </c>
    </row>
    <row r="7956" spans="1:18" x14ac:dyDescent="0.25">
      <c r="A7956">
        <v>5410400000</v>
      </c>
      <c r="B7956" t="s">
        <v>3089</v>
      </c>
      <c r="D7956" t="s">
        <v>3090</v>
      </c>
      <c r="E7956" t="s">
        <v>3090</v>
      </c>
      <c r="F7956">
        <v>1</v>
      </c>
      <c r="G7956">
        <v>0</v>
      </c>
      <c r="H7956">
        <v>2.6746286250747802</v>
      </c>
      <c r="I7956">
        <v>2.6746286250747802</v>
      </c>
      <c r="K7956"/>
      <c r="N7956" t="s">
        <v>3091</v>
      </c>
      <c r="O7956" t="s">
        <v>3092</v>
      </c>
      <c r="P7956" t="s">
        <v>3095</v>
      </c>
      <c r="R7956" t="s">
        <v>3094</v>
      </c>
    </row>
    <row r="7957" spans="1:18" x14ac:dyDescent="0.25">
      <c r="A7957">
        <v>5410500000</v>
      </c>
      <c r="B7957" t="s">
        <v>3089</v>
      </c>
      <c r="D7957" t="s">
        <v>3090</v>
      </c>
      <c r="E7957" t="s">
        <v>3090</v>
      </c>
      <c r="F7957">
        <v>1</v>
      </c>
      <c r="G7957">
        <v>0</v>
      </c>
      <c r="H7957">
        <v>4.7412023750988501</v>
      </c>
      <c r="I7957">
        <v>4.7412023750988501</v>
      </c>
      <c r="K7957"/>
      <c r="N7957" t="s">
        <v>3091</v>
      </c>
      <c r="O7957" t="s">
        <v>3092</v>
      </c>
      <c r="P7957" t="s">
        <v>3095</v>
      </c>
      <c r="R7957" t="s">
        <v>3094</v>
      </c>
    </row>
    <row r="7958" spans="1:18" x14ac:dyDescent="0.25">
      <c r="A7958">
        <v>5410600000</v>
      </c>
      <c r="B7958" t="s">
        <v>3089</v>
      </c>
      <c r="D7958" t="s">
        <v>3090</v>
      </c>
      <c r="E7958" t="s">
        <v>3090</v>
      </c>
      <c r="F7958">
        <v>1</v>
      </c>
      <c r="G7958">
        <v>0</v>
      </c>
      <c r="H7958">
        <v>4.0661774642257802</v>
      </c>
      <c r="I7958">
        <v>4.0661774642257802</v>
      </c>
      <c r="K7958"/>
      <c r="N7958" t="s">
        <v>3091</v>
      </c>
      <c r="O7958" t="s">
        <v>3092</v>
      </c>
      <c r="P7958" t="s">
        <v>3095</v>
      </c>
      <c r="R7958" t="s">
        <v>3094</v>
      </c>
    </row>
    <row r="7959" spans="1:18" x14ac:dyDescent="0.25">
      <c r="A7959">
        <v>5410700000</v>
      </c>
      <c r="B7959" t="s">
        <v>3089</v>
      </c>
      <c r="D7959" t="s">
        <v>3090</v>
      </c>
      <c r="E7959" t="s">
        <v>3090</v>
      </c>
      <c r="F7959">
        <v>1</v>
      </c>
      <c r="G7959">
        <v>0</v>
      </c>
      <c r="H7959">
        <v>0</v>
      </c>
      <c r="I7959"/>
      <c r="K7959"/>
      <c r="N7959" t="s">
        <v>3091</v>
      </c>
      <c r="O7959" t="s">
        <v>3092</v>
      </c>
      <c r="P7959" t="s">
        <v>3095</v>
      </c>
      <c r="R7959" t="s">
        <v>3094</v>
      </c>
    </row>
    <row r="7960" spans="1:18" x14ac:dyDescent="0.25">
      <c r="A7960">
        <v>5410800000</v>
      </c>
      <c r="B7960" t="s">
        <v>3089</v>
      </c>
      <c r="D7960" t="s">
        <v>3090</v>
      </c>
      <c r="E7960" t="s">
        <v>3090</v>
      </c>
      <c r="F7960">
        <v>1</v>
      </c>
      <c r="G7960">
        <v>0</v>
      </c>
      <c r="H7960">
        <v>6.2549644012714101</v>
      </c>
      <c r="I7960">
        <v>6.2549644012714101</v>
      </c>
      <c r="K7960"/>
      <c r="N7960" t="s">
        <v>3091</v>
      </c>
      <c r="O7960" t="s">
        <v>3092</v>
      </c>
      <c r="P7960" t="s">
        <v>3095</v>
      </c>
      <c r="R7960" t="s">
        <v>3094</v>
      </c>
    </row>
    <row r="7961" spans="1:18" x14ac:dyDescent="0.25">
      <c r="A7961">
        <v>5410900000</v>
      </c>
      <c r="B7961" t="s">
        <v>3089</v>
      </c>
      <c r="D7961" t="s">
        <v>3090</v>
      </c>
      <c r="E7961" t="s">
        <v>3090</v>
      </c>
      <c r="F7961">
        <v>1</v>
      </c>
      <c r="G7961">
        <v>0</v>
      </c>
      <c r="H7961">
        <v>3.3619730226532099</v>
      </c>
      <c r="I7961">
        <v>3.3619730226532099</v>
      </c>
      <c r="K7961"/>
      <c r="N7961" t="s">
        <v>3091</v>
      </c>
      <c r="O7961" t="s">
        <v>3092</v>
      </c>
      <c r="P7961" t="s">
        <v>3095</v>
      </c>
      <c r="R7961" t="s">
        <v>3094</v>
      </c>
    </row>
    <row r="7962" spans="1:18" x14ac:dyDescent="0.25">
      <c r="A7962">
        <v>5411000000</v>
      </c>
      <c r="B7962" t="s">
        <v>3089</v>
      </c>
      <c r="D7962" t="s">
        <v>3090</v>
      </c>
      <c r="E7962" t="s">
        <v>3090</v>
      </c>
      <c r="F7962">
        <v>1</v>
      </c>
      <c r="G7962">
        <v>0</v>
      </c>
      <c r="H7962">
        <v>3.1195182599592601</v>
      </c>
      <c r="I7962">
        <v>3.1195182599592601</v>
      </c>
      <c r="K7962"/>
      <c r="N7962" t="s">
        <v>3091</v>
      </c>
      <c r="O7962" t="s">
        <v>3092</v>
      </c>
      <c r="P7962" t="s">
        <v>3095</v>
      </c>
      <c r="R7962" t="s">
        <v>3094</v>
      </c>
    </row>
    <row r="7963" spans="1:18" x14ac:dyDescent="0.25">
      <c r="A7963">
        <v>5411100000</v>
      </c>
      <c r="B7963" t="s">
        <v>3089</v>
      </c>
      <c r="D7963" t="s">
        <v>3090</v>
      </c>
      <c r="E7963" t="s">
        <v>3090</v>
      </c>
      <c r="F7963">
        <v>1</v>
      </c>
      <c r="G7963">
        <v>0</v>
      </c>
      <c r="H7963">
        <v>2.8307716741702098</v>
      </c>
      <c r="I7963">
        <v>2.8307716741702098</v>
      </c>
      <c r="K7963"/>
      <c r="N7963" t="s">
        <v>3091</v>
      </c>
      <c r="O7963" t="s">
        <v>3092</v>
      </c>
      <c r="P7963" t="s">
        <v>3095</v>
      </c>
      <c r="R7963" t="s">
        <v>3094</v>
      </c>
    </row>
    <row r="7964" spans="1:18" x14ac:dyDescent="0.25">
      <c r="A7964">
        <v>5411200000</v>
      </c>
      <c r="B7964" t="s">
        <v>3089</v>
      </c>
      <c r="D7964" t="s">
        <v>3090</v>
      </c>
      <c r="E7964" t="s">
        <v>3090</v>
      </c>
      <c r="F7964">
        <v>1</v>
      </c>
      <c r="G7964">
        <v>0</v>
      </c>
      <c r="H7964">
        <v>7.8740486658929001</v>
      </c>
      <c r="I7964">
        <v>7.8740486658929001</v>
      </c>
      <c r="K7964"/>
      <c r="N7964" t="s">
        <v>3091</v>
      </c>
      <c r="O7964" t="s">
        <v>3092</v>
      </c>
      <c r="P7964" t="s">
        <v>3095</v>
      </c>
      <c r="R7964" t="s">
        <v>3094</v>
      </c>
    </row>
    <row r="7965" spans="1:18" x14ac:dyDescent="0.25">
      <c r="A7965">
        <v>5413000000</v>
      </c>
      <c r="B7965" t="s">
        <v>3089</v>
      </c>
      <c r="D7965" t="s">
        <v>3090</v>
      </c>
      <c r="E7965" t="s">
        <v>3090</v>
      </c>
      <c r="F7965">
        <v>1</v>
      </c>
      <c r="G7965">
        <v>0</v>
      </c>
      <c r="H7965">
        <v>1.97246557919483</v>
      </c>
      <c r="I7965">
        <v>1.97246557919483</v>
      </c>
      <c r="K7965"/>
      <c r="N7965" t="s">
        <v>3091</v>
      </c>
      <c r="O7965" t="s">
        <v>3092</v>
      </c>
      <c r="P7965" t="s">
        <v>3095</v>
      </c>
      <c r="R7965" t="s">
        <v>3094</v>
      </c>
    </row>
    <row r="7966" spans="1:18" x14ac:dyDescent="0.25">
      <c r="A7966">
        <v>5413100000</v>
      </c>
      <c r="B7966" t="s">
        <v>3089</v>
      </c>
      <c r="D7966" t="s">
        <v>3090</v>
      </c>
      <c r="E7966" t="s">
        <v>3090</v>
      </c>
      <c r="F7966">
        <v>1</v>
      </c>
      <c r="G7966">
        <v>0</v>
      </c>
      <c r="H7966">
        <v>2.02384054484568</v>
      </c>
      <c r="I7966">
        <v>2.02384054484568</v>
      </c>
      <c r="K7966"/>
      <c r="N7966" t="s">
        <v>3091</v>
      </c>
      <c r="O7966" t="s">
        <v>3092</v>
      </c>
      <c r="P7966" t="s">
        <v>3095</v>
      </c>
      <c r="R7966" t="s">
        <v>3094</v>
      </c>
    </row>
    <row r="7967" spans="1:18" x14ac:dyDescent="0.25">
      <c r="A7967">
        <v>5413400000</v>
      </c>
      <c r="B7967" t="s">
        <v>3089</v>
      </c>
      <c r="D7967" t="s">
        <v>3090</v>
      </c>
      <c r="E7967" t="s">
        <v>3090</v>
      </c>
      <c r="F7967">
        <v>1</v>
      </c>
      <c r="G7967">
        <v>0</v>
      </c>
      <c r="H7967">
        <v>0.77993125679999997</v>
      </c>
      <c r="I7967">
        <v>0.77993125679999997</v>
      </c>
      <c r="K7967"/>
      <c r="N7967" t="s">
        <v>3091</v>
      </c>
      <c r="O7967" t="s">
        <v>3092</v>
      </c>
      <c r="P7967" t="s">
        <v>3095</v>
      </c>
      <c r="R7967" t="s">
        <v>3094</v>
      </c>
    </row>
    <row r="7968" spans="1:18" x14ac:dyDescent="0.25">
      <c r="A7968" t="s">
        <v>3580</v>
      </c>
      <c r="B7968" t="s">
        <v>3089</v>
      </c>
      <c r="D7968" t="s">
        <v>3090</v>
      </c>
      <c r="E7968" t="s">
        <v>3090</v>
      </c>
      <c r="F7968">
        <v>1</v>
      </c>
      <c r="G7968">
        <v>0</v>
      </c>
      <c r="H7968">
        <v>0</v>
      </c>
      <c r="I7968"/>
      <c r="K7968"/>
      <c r="N7968" t="s">
        <v>3091</v>
      </c>
      <c r="O7968" t="s">
        <v>3092</v>
      </c>
      <c r="P7968" t="s">
        <v>3095</v>
      </c>
      <c r="R7968" t="s">
        <v>3094</v>
      </c>
    </row>
    <row r="7969" spans="1:18" x14ac:dyDescent="0.25">
      <c r="A7969">
        <v>5413500000</v>
      </c>
      <c r="B7969" t="s">
        <v>3089</v>
      </c>
      <c r="D7969" t="s">
        <v>3090</v>
      </c>
      <c r="E7969" t="s">
        <v>3090</v>
      </c>
      <c r="F7969">
        <v>1</v>
      </c>
      <c r="G7969">
        <v>0</v>
      </c>
      <c r="H7969">
        <v>0.41791726773333299</v>
      </c>
      <c r="I7969">
        <v>0.41791726773333299</v>
      </c>
      <c r="K7969"/>
      <c r="N7969" t="s">
        <v>3091</v>
      </c>
      <c r="O7969" t="s">
        <v>3092</v>
      </c>
      <c r="P7969" t="s">
        <v>3095</v>
      </c>
      <c r="R7969" t="s">
        <v>3094</v>
      </c>
    </row>
    <row r="7970" spans="1:18" x14ac:dyDescent="0.25">
      <c r="A7970" t="s">
        <v>3581</v>
      </c>
      <c r="B7970" t="s">
        <v>3089</v>
      </c>
      <c r="D7970" t="s">
        <v>3090</v>
      </c>
      <c r="E7970" t="s">
        <v>3090</v>
      </c>
      <c r="F7970">
        <v>1</v>
      </c>
      <c r="G7970">
        <v>0</v>
      </c>
      <c r="H7970">
        <v>0</v>
      </c>
      <c r="I7970"/>
      <c r="K7970"/>
      <c r="N7970" t="s">
        <v>3091</v>
      </c>
      <c r="O7970" t="s">
        <v>3092</v>
      </c>
      <c r="P7970" t="s">
        <v>3095</v>
      </c>
      <c r="R7970" t="s">
        <v>3094</v>
      </c>
    </row>
    <row r="7971" spans="1:18" x14ac:dyDescent="0.25">
      <c r="A7971">
        <v>5413600000</v>
      </c>
      <c r="B7971" t="s">
        <v>3089</v>
      </c>
      <c r="D7971" t="s">
        <v>3090</v>
      </c>
      <c r="E7971" t="s">
        <v>3090</v>
      </c>
      <c r="F7971">
        <v>1</v>
      </c>
      <c r="G7971">
        <v>0</v>
      </c>
      <c r="H7971">
        <v>2.6288437937142799</v>
      </c>
      <c r="I7971">
        <v>2.6288437937142799</v>
      </c>
      <c r="K7971"/>
      <c r="N7971" t="s">
        <v>3091</v>
      </c>
      <c r="O7971" t="s">
        <v>3092</v>
      </c>
      <c r="P7971" t="s">
        <v>3095</v>
      </c>
      <c r="R7971" t="s">
        <v>3094</v>
      </c>
    </row>
    <row r="7972" spans="1:18" x14ac:dyDescent="0.25">
      <c r="A7972" t="s">
        <v>3582</v>
      </c>
      <c r="B7972" t="s">
        <v>3089</v>
      </c>
      <c r="D7972" t="s">
        <v>3090</v>
      </c>
      <c r="E7972" t="s">
        <v>3090</v>
      </c>
      <c r="F7972">
        <v>1</v>
      </c>
      <c r="G7972">
        <v>0</v>
      </c>
      <c r="H7972">
        <v>0</v>
      </c>
      <c r="I7972"/>
      <c r="K7972"/>
      <c r="N7972" t="s">
        <v>3091</v>
      </c>
      <c r="O7972" t="s">
        <v>3092</v>
      </c>
      <c r="P7972" t="s">
        <v>3095</v>
      </c>
      <c r="R7972" t="s">
        <v>3094</v>
      </c>
    </row>
    <row r="7973" spans="1:18" x14ac:dyDescent="0.25">
      <c r="A7973">
        <v>5413700000</v>
      </c>
      <c r="B7973" t="s">
        <v>3089</v>
      </c>
      <c r="D7973" t="s">
        <v>3090</v>
      </c>
      <c r="E7973" t="s">
        <v>3090</v>
      </c>
      <c r="F7973">
        <v>1</v>
      </c>
      <c r="G7973">
        <v>0</v>
      </c>
      <c r="H7973">
        <v>0.61521958619999995</v>
      </c>
      <c r="I7973">
        <v>0.61521958619999995</v>
      </c>
      <c r="K7973"/>
      <c r="N7973" t="s">
        <v>3091</v>
      </c>
      <c r="O7973" t="s">
        <v>3092</v>
      </c>
      <c r="P7973" t="s">
        <v>3095</v>
      </c>
      <c r="R7973" t="s">
        <v>3094</v>
      </c>
    </row>
    <row r="7974" spans="1:18" x14ac:dyDescent="0.25">
      <c r="A7974">
        <v>5413800000</v>
      </c>
      <c r="B7974" t="s">
        <v>3089</v>
      </c>
      <c r="D7974" t="s">
        <v>3090</v>
      </c>
      <c r="E7974" t="s">
        <v>3090</v>
      </c>
      <c r="F7974">
        <v>1</v>
      </c>
      <c r="G7974">
        <v>0</v>
      </c>
      <c r="H7974">
        <v>0.18811830600000001</v>
      </c>
      <c r="I7974">
        <v>0.18811830600000001</v>
      </c>
      <c r="K7974"/>
      <c r="N7974" t="s">
        <v>3091</v>
      </c>
      <c r="O7974" t="s">
        <v>3092</v>
      </c>
      <c r="P7974" t="s">
        <v>3095</v>
      </c>
      <c r="R7974" t="s">
        <v>3094</v>
      </c>
    </row>
    <row r="7975" spans="1:18" x14ac:dyDescent="0.25">
      <c r="A7975" t="s">
        <v>3583</v>
      </c>
      <c r="B7975" t="s">
        <v>3089</v>
      </c>
      <c r="D7975" t="s">
        <v>3090</v>
      </c>
      <c r="E7975" t="s">
        <v>3090</v>
      </c>
      <c r="F7975">
        <v>1</v>
      </c>
      <c r="G7975">
        <v>0</v>
      </c>
      <c r="H7975">
        <v>0</v>
      </c>
      <c r="I7975"/>
      <c r="K7975"/>
      <c r="N7975" t="s">
        <v>3091</v>
      </c>
      <c r="O7975" t="s">
        <v>3092</v>
      </c>
      <c r="P7975" t="s">
        <v>3095</v>
      </c>
      <c r="R7975" t="s">
        <v>3094</v>
      </c>
    </row>
    <row r="7976" spans="1:18" x14ac:dyDescent="0.25">
      <c r="A7976">
        <v>5413900000</v>
      </c>
      <c r="B7976" t="s">
        <v>3089</v>
      </c>
      <c r="D7976" t="s">
        <v>3090</v>
      </c>
      <c r="E7976" t="s">
        <v>3090</v>
      </c>
      <c r="F7976">
        <v>1</v>
      </c>
      <c r="G7976">
        <v>0</v>
      </c>
      <c r="H7976">
        <v>0.19731630753333301</v>
      </c>
      <c r="I7976">
        <v>0.19731630753333301</v>
      </c>
      <c r="K7976"/>
      <c r="N7976" t="s">
        <v>3091</v>
      </c>
      <c r="O7976" t="s">
        <v>3092</v>
      </c>
      <c r="P7976" t="s">
        <v>3095</v>
      </c>
      <c r="R7976" t="s">
        <v>3094</v>
      </c>
    </row>
    <row r="7977" spans="1:18" x14ac:dyDescent="0.25">
      <c r="A7977" t="s">
        <v>3584</v>
      </c>
      <c r="B7977" t="s">
        <v>3089</v>
      </c>
      <c r="D7977" t="s">
        <v>3090</v>
      </c>
      <c r="E7977" t="s">
        <v>3090</v>
      </c>
      <c r="F7977">
        <v>1</v>
      </c>
      <c r="G7977">
        <v>0</v>
      </c>
      <c r="H7977">
        <v>0</v>
      </c>
      <c r="I7977"/>
      <c r="K7977"/>
      <c r="N7977" t="s">
        <v>3091</v>
      </c>
      <c r="O7977" t="s">
        <v>3092</v>
      </c>
      <c r="P7977" t="s">
        <v>3095</v>
      </c>
      <c r="R7977" t="s">
        <v>3094</v>
      </c>
    </row>
    <row r="7978" spans="1:18" x14ac:dyDescent="0.25">
      <c r="A7978">
        <v>5414000000</v>
      </c>
      <c r="B7978" t="s">
        <v>3089</v>
      </c>
      <c r="D7978" t="s">
        <v>3090</v>
      </c>
      <c r="E7978" t="s">
        <v>3090</v>
      </c>
      <c r="F7978">
        <v>1</v>
      </c>
      <c r="G7978">
        <v>0</v>
      </c>
      <c r="H7978">
        <v>3.78173333333333E-2</v>
      </c>
      <c r="I7978">
        <v>3.78173333333333E-2</v>
      </c>
      <c r="K7978"/>
      <c r="N7978" t="s">
        <v>3091</v>
      </c>
      <c r="O7978" t="s">
        <v>3092</v>
      </c>
      <c r="P7978" t="s">
        <v>3095</v>
      </c>
      <c r="R7978" t="s">
        <v>3094</v>
      </c>
    </row>
    <row r="7979" spans="1:18" x14ac:dyDescent="0.25">
      <c r="A7979">
        <v>5414100000</v>
      </c>
      <c r="B7979" t="s">
        <v>3089</v>
      </c>
      <c r="D7979" t="s">
        <v>3090</v>
      </c>
      <c r="E7979" t="s">
        <v>3090</v>
      </c>
      <c r="F7979">
        <v>1</v>
      </c>
      <c r="G7979">
        <v>0</v>
      </c>
      <c r="H7979">
        <v>3.6759333333333297E-2</v>
      </c>
      <c r="I7979">
        <v>3.6759333333333297E-2</v>
      </c>
      <c r="K7979"/>
      <c r="N7979" t="s">
        <v>3091</v>
      </c>
      <c r="O7979" t="s">
        <v>3092</v>
      </c>
      <c r="P7979" t="s">
        <v>3095</v>
      </c>
      <c r="R7979" t="s">
        <v>3094</v>
      </c>
    </row>
    <row r="7980" spans="1:18" x14ac:dyDescent="0.25">
      <c r="A7980">
        <v>5414200000</v>
      </c>
      <c r="B7980" t="s">
        <v>3089</v>
      </c>
      <c r="D7980" t="s">
        <v>3090</v>
      </c>
      <c r="E7980" t="s">
        <v>3090</v>
      </c>
      <c r="F7980">
        <v>1</v>
      </c>
      <c r="G7980">
        <v>0</v>
      </c>
      <c r="H7980">
        <v>6.7332142857142799E-2</v>
      </c>
      <c r="I7980">
        <v>6.7332142857142799E-2</v>
      </c>
      <c r="K7980"/>
      <c r="N7980" t="s">
        <v>3091</v>
      </c>
      <c r="O7980" t="s">
        <v>3092</v>
      </c>
      <c r="P7980" t="s">
        <v>3095</v>
      </c>
      <c r="R7980" t="s">
        <v>3094</v>
      </c>
    </row>
    <row r="7981" spans="1:18" x14ac:dyDescent="0.25">
      <c r="A7981">
        <v>5414300000</v>
      </c>
      <c r="B7981" t="s">
        <v>3089</v>
      </c>
      <c r="D7981" t="s">
        <v>3090</v>
      </c>
      <c r="E7981" t="s">
        <v>3090</v>
      </c>
      <c r="F7981">
        <v>1</v>
      </c>
      <c r="G7981">
        <v>0</v>
      </c>
      <c r="H7981">
        <v>30.672999999999998</v>
      </c>
      <c r="I7981">
        <v>30.672999999999998</v>
      </c>
      <c r="K7981"/>
      <c r="N7981" t="s">
        <v>3091</v>
      </c>
      <c r="O7981" t="s">
        <v>3092</v>
      </c>
      <c r="P7981" t="s">
        <v>3095</v>
      </c>
      <c r="R7981" t="s">
        <v>3094</v>
      </c>
    </row>
    <row r="7982" spans="1:18" x14ac:dyDescent="0.25">
      <c r="A7982">
        <v>5414700000</v>
      </c>
      <c r="B7982" t="s">
        <v>3089</v>
      </c>
      <c r="D7982" t="s">
        <v>3090</v>
      </c>
      <c r="E7982" t="s">
        <v>3090</v>
      </c>
      <c r="F7982">
        <v>1</v>
      </c>
      <c r="G7982">
        <v>0</v>
      </c>
      <c r="H7982">
        <v>16.213000000000001</v>
      </c>
      <c r="I7982">
        <v>16.213000000000001</v>
      </c>
      <c r="K7982"/>
      <c r="N7982" t="s">
        <v>3091</v>
      </c>
      <c r="O7982" t="s">
        <v>3092</v>
      </c>
      <c r="P7982" t="s">
        <v>3095</v>
      </c>
      <c r="R7982" t="s">
        <v>3094</v>
      </c>
    </row>
    <row r="7983" spans="1:18" x14ac:dyDescent="0.25">
      <c r="A7983">
        <v>5414800000</v>
      </c>
      <c r="B7983" t="s">
        <v>3089</v>
      </c>
      <c r="D7983" t="s">
        <v>3090</v>
      </c>
      <c r="E7983" t="s">
        <v>3090</v>
      </c>
      <c r="F7983">
        <v>1</v>
      </c>
      <c r="G7983">
        <v>0</v>
      </c>
      <c r="H7983">
        <v>2.7278754285714202</v>
      </c>
      <c r="I7983">
        <v>2.7278754285714202</v>
      </c>
      <c r="K7983"/>
      <c r="N7983" t="s">
        <v>3091</v>
      </c>
      <c r="O7983" t="s">
        <v>3092</v>
      </c>
      <c r="P7983" t="s">
        <v>3095</v>
      </c>
      <c r="R7983" t="s">
        <v>3094</v>
      </c>
    </row>
    <row r="7984" spans="1:18" x14ac:dyDescent="0.25">
      <c r="A7984">
        <v>5414900000</v>
      </c>
      <c r="B7984" t="s">
        <v>3089</v>
      </c>
      <c r="D7984" t="s">
        <v>3090</v>
      </c>
      <c r="E7984" t="s">
        <v>3090</v>
      </c>
      <c r="F7984">
        <v>1</v>
      </c>
      <c r="G7984">
        <v>0</v>
      </c>
      <c r="H7984">
        <v>1.6576057142857099</v>
      </c>
      <c r="I7984">
        <v>1.6576057142857099</v>
      </c>
      <c r="K7984"/>
      <c r="N7984" t="s">
        <v>3091</v>
      </c>
      <c r="O7984" t="s">
        <v>3092</v>
      </c>
      <c r="P7984" t="s">
        <v>3095</v>
      </c>
      <c r="R7984" t="s">
        <v>3094</v>
      </c>
    </row>
    <row r="7985" spans="1:18" x14ac:dyDescent="0.25">
      <c r="A7985">
        <v>5415100000</v>
      </c>
      <c r="B7985" t="s">
        <v>3089</v>
      </c>
      <c r="D7985" t="s">
        <v>3090</v>
      </c>
      <c r="E7985" t="s">
        <v>3090</v>
      </c>
      <c r="F7985">
        <v>1</v>
      </c>
      <c r="G7985">
        <v>0</v>
      </c>
      <c r="H7985">
        <v>0.50804929363058005</v>
      </c>
      <c r="I7985">
        <v>0.50804929363058005</v>
      </c>
      <c r="K7985"/>
      <c r="N7985" t="s">
        <v>3091</v>
      </c>
      <c r="O7985" t="s">
        <v>3092</v>
      </c>
      <c r="P7985" t="s">
        <v>3095</v>
      </c>
      <c r="R7985" t="s">
        <v>3094</v>
      </c>
    </row>
    <row r="7986" spans="1:18" x14ac:dyDescent="0.25">
      <c r="A7986" t="s">
        <v>3585</v>
      </c>
      <c r="B7986" t="s">
        <v>3089</v>
      </c>
      <c r="D7986" t="s">
        <v>3090</v>
      </c>
      <c r="E7986" t="s">
        <v>3090</v>
      </c>
      <c r="F7986">
        <v>1</v>
      </c>
      <c r="G7986">
        <v>0</v>
      </c>
      <c r="H7986">
        <v>0</v>
      </c>
      <c r="I7986"/>
      <c r="K7986"/>
      <c r="N7986" t="s">
        <v>3091</v>
      </c>
      <c r="O7986" t="s">
        <v>3092</v>
      </c>
      <c r="P7986" t="s">
        <v>3095</v>
      </c>
      <c r="R7986" t="s">
        <v>3094</v>
      </c>
    </row>
    <row r="7987" spans="1:18" x14ac:dyDescent="0.25">
      <c r="A7987">
        <v>5415200000</v>
      </c>
      <c r="B7987" t="s">
        <v>3089</v>
      </c>
      <c r="D7987" t="s">
        <v>3090</v>
      </c>
      <c r="E7987" t="s">
        <v>3090</v>
      </c>
      <c r="F7987">
        <v>1</v>
      </c>
      <c r="G7987">
        <v>0</v>
      </c>
      <c r="H7987">
        <v>4.3511466666666596</v>
      </c>
      <c r="I7987">
        <v>4.3511466666666596</v>
      </c>
      <c r="K7987"/>
      <c r="N7987" t="s">
        <v>3091</v>
      </c>
      <c r="O7987" t="s">
        <v>3092</v>
      </c>
      <c r="P7987" t="s">
        <v>3095</v>
      </c>
      <c r="R7987" t="s">
        <v>3094</v>
      </c>
    </row>
    <row r="7988" spans="1:18" x14ac:dyDescent="0.25">
      <c r="A7988">
        <v>5415300000</v>
      </c>
      <c r="B7988" t="s">
        <v>3089</v>
      </c>
      <c r="D7988" t="s">
        <v>3090</v>
      </c>
      <c r="E7988" t="s">
        <v>3090</v>
      </c>
      <c r="F7988">
        <v>1</v>
      </c>
      <c r="G7988">
        <v>0</v>
      </c>
      <c r="H7988">
        <v>22.396666666666601</v>
      </c>
      <c r="I7988">
        <v>22.396666666666601</v>
      </c>
      <c r="K7988"/>
      <c r="N7988" t="s">
        <v>3091</v>
      </c>
      <c r="O7988" t="s">
        <v>3092</v>
      </c>
      <c r="P7988" t="s">
        <v>3095</v>
      </c>
      <c r="R7988" t="s">
        <v>3094</v>
      </c>
    </row>
    <row r="7989" spans="1:18" x14ac:dyDescent="0.25">
      <c r="A7989">
        <v>5415400000</v>
      </c>
      <c r="B7989" t="s">
        <v>3089</v>
      </c>
      <c r="D7989" t="s">
        <v>3090</v>
      </c>
      <c r="E7989" t="s">
        <v>3090</v>
      </c>
      <c r="F7989">
        <v>1</v>
      </c>
      <c r="G7989">
        <v>0</v>
      </c>
      <c r="H7989">
        <v>23.786666666666601</v>
      </c>
      <c r="I7989">
        <v>23.786666666666601</v>
      </c>
      <c r="K7989"/>
      <c r="N7989" t="s">
        <v>3091</v>
      </c>
      <c r="O7989" t="s">
        <v>3092</v>
      </c>
      <c r="P7989" t="s">
        <v>3095</v>
      </c>
      <c r="R7989" t="s">
        <v>3094</v>
      </c>
    </row>
    <row r="7990" spans="1:18" x14ac:dyDescent="0.25">
      <c r="A7990">
        <v>5415500000</v>
      </c>
      <c r="B7990" t="s">
        <v>3089</v>
      </c>
      <c r="D7990" t="s">
        <v>3090</v>
      </c>
      <c r="E7990" t="s">
        <v>3090</v>
      </c>
      <c r="F7990">
        <v>1</v>
      </c>
      <c r="G7990">
        <v>0</v>
      </c>
      <c r="H7990">
        <v>23.703333333333301</v>
      </c>
      <c r="I7990">
        <v>23.703333333333301</v>
      </c>
      <c r="K7990"/>
      <c r="N7990" t="s">
        <v>3091</v>
      </c>
      <c r="O7990" t="s">
        <v>3092</v>
      </c>
      <c r="P7990" t="s">
        <v>3095</v>
      </c>
      <c r="R7990" t="s">
        <v>3094</v>
      </c>
    </row>
    <row r="7991" spans="1:18" x14ac:dyDescent="0.25">
      <c r="A7991">
        <v>5415600000</v>
      </c>
      <c r="B7991" t="s">
        <v>3089</v>
      </c>
      <c r="D7991" t="s">
        <v>3090</v>
      </c>
      <c r="E7991" t="s">
        <v>3090</v>
      </c>
      <c r="F7991">
        <v>1</v>
      </c>
      <c r="G7991">
        <v>0</v>
      </c>
      <c r="H7991">
        <v>7.06</v>
      </c>
      <c r="I7991">
        <v>7.06</v>
      </c>
      <c r="K7991"/>
      <c r="N7991" t="s">
        <v>3091</v>
      </c>
      <c r="O7991" t="s">
        <v>3092</v>
      </c>
      <c r="P7991" t="s">
        <v>3095</v>
      </c>
      <c r="R7991" t="s">
        <v>3094</v>
      </c>
    </row>
    <row r="7992" spans="1:18" x14ac:dyDescent="0.25">
      <c r="A7992">
        <v>5415700000</v>
      </c>
      <c r="B7992" t="s">
        <v>3089</v>
      </c>
      <c r="D7992" t="s">
        <v>3090</v>
      </c>
      <c r="E7992" t="s">
        <v>3090</v>
      </c>
      <c r="F7992">
        <v>1</v>
      </c>
      <c r="G7992">
        <v>0</v>
      </c>
      <c r="H7992">
        <v>20.645</v>
      </c>
      <c r="I7992">
        <v>20.645</v>
      </c>
      <c r="K7992"/>
      <c r="N7992" t="s">
        <v>3091</v>
      </c>
      <c r="O7992" t="s">
        <v>3092</v>
      </c>
      <c r="P7992" t="s">
        <v>3095</v>
      </c>
      <c r="R7992" t="s">
        <v>3094</v>
      </c>
    </row>
    <row r="7993" spans="1:18" x14ac:dyDescent="0.25">
      <c r="A7993">
        <v>5415800000</v>
      </c>
      <c r="B7993" t="s">
        <v>3089</v>
      </c>
      <c r="D7993" t="s">
        <v>3090</v>
      </c>
      <c r="E7993" t="s">
        <v>3090</v>
      </c>
      <c r="F7993">
        <v>1</v>
      </c>
      <c r="G7993">
        <v>0</v>
      </c>
      <c r="H7993">
        <v>20.65</v>
      </c>
      <c r="I7993">
        <v>20.65</v>
      </c>
      <c r="K7993"/>
      <c r="N7993" t="s">
        <v>3091</v>
      </c>
      <c r="O7993" t="s">
        <v>3092</v>
      </c>
      <c r="P7993" t="s">
        <v>3095</v>
      </c>
      <c r="R7993" t="s">
        <v>3094</v>
      </c>
    </row>
    <row r="7994" spans="1:18" x14ac:dyDescent="0.25">
      <c r="A7994">
        <v>5415900000</v>
      </c>
      <c r="B7994" t="s">
        <v>3089</v>
      </c>
      <c r="D7994" t="s">
        <v>3090</v>
      </c>
      <c r="E7994" t="s">
        <v>3090</v>
      </c>
      <c r="F7994">
        <v>1</v>
      </c>
      <c r="G7994">
        <v>0</v>
      </c>
      <c r="H7994">
        <v>7.0633333333333299</v>
      </c>
      <c r="I7994">
        <v>7.0633333333333299</v>
      </c>
      <c r="K7994"/>
      <c r="N7994" t="s">
        <v>3091</v>
      </c>
      <c r="O7994" t="s">
        <v>3092</v>
      </c>
      <c r="P7994" t="s">
        <v>3095</v>
      </c>
      <c r="R7994" t="s">
        <v>3094</v>
      </c>
    </row>
    <row r="7995" spans="1:18" x14ac:dyDescent="0.25">
      <c r="A7995">
        <v>5416000000</v>
      </c>
      <c r="B7995" t="s">
        <v>3089</v>
      </c>
      <c r="D7995" t="s">
        <v>3090</v>
      </c>
      <c r="E7995" t="s">
        <v>3090</v>
      </c>
      <c r="F7995">
        <v>1</v>
      </c>
      <c r="G7995">
        <v>0</v>
      </c>
      <c r="H7995">
        <v>3.6033333333333299</v>
      </c>
      <c r="I7995">
        <v>3.6033333333333299</v>
      </c>
      <c r="K7995"/>
      <c r="N7995" t="s">
        <v>3091</v>
      </c>
      <c r="O7995" t="s">
        <v>3092</v>
      </c>
      <c r="P7995" t="s">
        <v>3095</v>
      </c>
      <c r="R7995" t="s">
        <v>3094</v>
      </c>
    </row>
    <row r="7996" spans="1:18" x14ac:dyDescent="0.25">
      <c r="A7996">
        <v>5416100000</v>
      </c>
      <c r="B7996" t="s">
        <v>3089</v>
      </c>
      <c r="D7996" t="s">
        <v>3090</v>
      </c>
      <c r="E7996" t="s">
        <v>3090</v>
      </c>
      <c r="F7996">
        <v>1</v>
      </c>
      <c r="G7996">
        <v>0</v>
      </c>
      <c r="H7996">
        <v>21.114999999999998</v>
      </c>
      <c r="I7996">
        <v>21.114999999999998</v>
      </c>
      <c r="K7996"/>
      <c r="N7996" t="s">
        <v>3091</v>
      </c>
      <c r="O7996" t="s">
        <v>3092</v>
      </c>
      <c r="P7996" t="s">
        <v>3095</v>
      </c>
      <c r="R7996" t="s">
        <v>3094</v>
      </c>
    </row>
    <row r="7997" spans="1:18" x14ac:dyDescent="0.25">
      <c r="A7997">
        <v>5416200000</v>
      </c>
      <c r="B7997" t="s">
        <v>3089</v>
      </c>
      <c r="D7997" t="s">
        <v>3090</v>
      </c>
      <c r="E7997" t="s">
        <v>3090</v>
      </c>
      <c r="F7997">
        <v>1</v>
      </c>
      <c r="G7997">
        <v>0</v>
      </c>
      <c r="H7997">
        <v>3.0978133333333302</v>
      </c>
      <c r="I7997">
        <v>3.0978133333333302</v>
      </c>
      <c r="K7997"/>
      <c r="N7997" t="s">
        <v>3091</v>
      </c>
      <c r="O7997" t="s">
        <v>3092</v>
      </c>
      <c r="P7997" t="s">
        <v>3095</v>
      </c>
      <c r="R7997" t="s">
        <v>3094</v>
      </c>
    </row>
    <row r="7998" spans="1:18" x14ac:dyDescent="0.25">
      <c r="A7998">
        <v>5416300000</v>
      </c>
      <c r="B7998" t="s">
        <v>3089</v>
      </c>
      <c r="D7998" t="s">
        <v>3090</v>
      </c>
      <c r="E7998" t="s">
        <v>3090</v>
      </c>
      <c r="F7998">
        <v>1</v>
      </c>
      <c r="G7998">
        <v>0</v>
      </c>
      <c r="H7998">
        <v>20.886666666666599</v>
      </c>
      <c r="I7998">
        <v>20.886666666666599</v>
      </c>
      <c r="K7998"/>
      <c r="N7998" t="s">
        <v>3091</v>
      </c>
      <c r="O7998" t="s">
        <v>3092</v>
      </c>
      <c r="P7998" t="s">
        <v>3095</v>
      </c>
      <c r="R7998" t="s">
        <v>3094</v>
      </c>
    </row>
    <row r="7999" spans="1:18" x14ac:dyDescent="0.25">
      <c r="A7999">
        <v>5416400000</v>
      </c>
      <c r="B7999" t="s">
        <v>3089</v>
      </c>
      <c r="D7999" t="s">
        <v>3090</v>
      </c>
      <c r="E7999" t="s">
        <v>3090</v>
      </c>
      <c r="F7999">
        <v>1</v>
      </c>
      <c r="G7999">
        <v>0</v>
      </c>
      <c r="H7999">
        <v>3.6033333333333299</v>
      </c>
      <c r="I7999">
        <v>3.6033333333333299</v>
      </c>
      <c r="K7999"/>
      <c r="N7999" t="s">
        <v>3091</v>
      </c>
      <c r="O7999" t="s">
        <v>3092</v>
      </c>
      <c r="P7999" t="s">
        <v>3095</v>
      </c>
      <c r="R7999" t="s">
        <v>3094</v>
      </c>
    </row>
    <row r="8000" spans="1:18" x14ac:dyDescent="0.25">
      <c r="A8000">
        <v>5416500000</v>
      </c>
      <c r="B8000" t="s">
        <v>3089</v>
      </c>
      <c r="D8000" t="s">
        <v>3090</v>
      </c>
      <c r="E8000" t="s">
        <v>3090</v>
      </c>
      <c r="F8000">
        <v>1</v>
      </c>
      <c r="G8000">
        <v>0</v>
      </c>
      <c r="H8000">
        <v>7.0666666666666602</v>
      </c>
      <c r="I8000">
        <v>7.0666666666666602</v>
      </c>
      <c r="K8000"/>
      <c r="N8000" t="s">
        <v>3091</v>
      </c>
      <c r="O8000" t="s">
        <v>3092</v>
      </c>
      <c r="P8000" t="s">
        <v>3095</v>
      </c>
      <c r="R8000" t="s">
        <v>3094</v>
      </c>
    </row>
    <row r="8001" spans="1:18" x14ac:dyDescent="0.25">
      <c r="A8001">
        <v>5416600000</v>
      </c>
      <c r="B8001" t="s">
        <v>3089</v>
      </c>
      <c r="D8001" t="s">
        <v>3090</v>
      </c>
      <c r="E8001" t="s">
        <v>3090</v>
      </c>
      <c r="F8001">
        <v>1</v>
      </c>
      <c r="G8001">
        <v>0</v>
      </c>
      <c r="H8001">
        <v>21.1033333333333</v>
      </c>
      <c r="I8001">
        <v>21.1033333333333</v>
      </c>
      <c r="K8001"/>
      <c r="N8001" t="s">
        <v>3091</v>
      </c>
      <c r="O8001" t="s">
        <v>3092</v>
      </c>
      <c r="P8001" t="s">
        <v>3095</v>
      </c>
      <c r="R8001" t="s">
        <v>3094</v>
      </c>
    </row>
    <row r="8002" spans="1:18" x14ac:dyDescent="0.25">
      <c r="A8002">
        <v>5416700000</v>
      </c>
      <c r="B8002" t="s">
        <v>3089</v>
      </c>
      <c r="D8002" t="s">
        <v>3090</v>
      </c>
      <c r="E8002" t="s">
        <v>3090</v>
      </c>
      <c r="F8002">
        <v>1</v>
      </c>
      <c r="G8002">
        <v>0</v>
      </c>
      <c r="H8002">
        <v>21.1033333333333</v>
      </c>
      <c r="I8002">
        <v>21.1033333333333</v>
      </c>
      <c r="K8002"/>
      <c r="N8002" t="s">
        <v>3091</v>
      </c>
      <c r="O8002" t="s">
        <v>3092</v>
      </c>
      <c r="P8002" t="s">
        <v>3095</v>
      </c>
      <c r="R8002" t="s">
        <v>3094</v>
      </c>
    </row>
    <row r="8003" spans="1:18" x14ac:dyDescent="0.25">
      <c r="A8003">
        <v>5416800000</v>
      </c>
      <c r="B8003" t="s">
        <v>3089</v>
      </c>
      <c r="D8003" t="s">
        <v>3090</v>
      </c>
      <c r="E8003" t="s">
        <v>3090</v>
      </c>
      <c r="F8003">
        <v>1</v>
      </c>
      <c r="G8003">
        <v>0</v>
      </c>
      <c r="H8003">
        <v>0.45726666666666599</v>
      </c>
      <c r="I8003">
        <v>0.45726666666666599</v>
      </c>
      <c r="K8003"/>
      <c r="N8003" t="s">
        <v>3091</v>
      </c>
      <c r="O8003" t="s">
        <v>3092</v>
      </c>
      <c r="P8003" t="s">
        <v>3095</v>
      </c>
      <c r="R8003" t="s">
        <v>3094</v>
      </c>
    </row>
    <row r="8004" spans="1:18" x14ac:dyDescent="0.25">
      <c r="A8004">
        <v>5416900000</v>
      </c>
      <c r="B8004" t="s">
        <v>3089</v>
      </c>
      <c r="D8004" t="s">
        <v>3090</v>
      </c>
      <c r="E8004" t="s">
        <v>3090</v>
      </c>
      <c r="F8004">
        <v>1</v>
      </c>
      <c r="G8004">
        <v>0</v>
      </c>
      <c r="H8004">
        <v>5.0628571428571396</v>
      </c>
      <c r="I8004">
        <v>5.0628571428571396</v>
      </c>
      <c r="K8004"/>
      <c r="N8004" t="s">
        <v>3091</v>
      </c>
      <c r="O8004" t="s">
        <v>3092</v>
      </c>
      <c r="P8004" t="s">
        <v>3095</v>
      </c>
      <c r="R8004" t="s">
        <v>3094</v>
      </c>
    </row>
    <row r="8005" spans="1:18" x14ac:dyDescent="0.25">
      <c r="A8005">
        <v>5417000000</v>
      </c>
      <c r="B8005" t="s">
        <v>3089</v>
      </c>
      <c r="D8005" t="s">
        <v>3090</v>
      </c>
      <c r="E8005" t="s">
        <v>3090</v>
      </c>
      <c r="F8005">
        <v>1</v>
      </c>
      <c r="G8005">
        <v>0</v>
      </c>
      <c r="H8005">
        <v>3.0146428571428499</v>
      </c>
      <c r="I8005">
        <v>3.0146428571428499</v>
      </c>
      <c r="K8005"/>
      <c r="N8005" t="s">
        <v>3091</v>
      </c>
      <c r="O8005" t="s">
        <v>3092</v>
      </c>
      <c r="P8005" t="s">
        <v>3095</v>
      </c>
      <c r="R8005" t="s">
        <v>3094</v>
      </c>
    </row>
    <row r="8006" spans="1:18" x14ac:dyDescent="0.25">
      <c r="A8006">
        <v>5417600000</v>
      </c>
      <c r="B8006" t="s">
        <v>3089</v>
      </c>
      <c r="D8006" t="s">
        <v>3090</v>
      </c>
      <c r="E8006" t="s">
        <v>3090</v>
      </c>
      <c r="F8006">
        <v>1</v>
      </c>
      <c r="G8006">
        <v>0</v>
      </c>
      <c r="H8006">
        <v>1.5135547719</v>
      </c>
      <c r="I8006">
        <v>1.5135547719</v>
      </c>
      <c r="K8006"/>
      <c r="N8006" t="s">
        <v>3091</v>
      </c>
      <c r="O8006" t="s">
        <v>3092</v>
      </c>
      <c r="P8006" t="s">
        <v>3095</v>
      </c>
      <c r="R8006" t="s">
        <v>3094</v>
      </c>
    </row>
    <row r="8007" spans="1:18" x14ac:dyDescent="0.25">
      <c r="A8007" t="s">
        <v>3586</v>
      </c>
      <c r="B8007" t="s">
        <v>3089</v>
      </c>
      <c r="D8007" t="s">
        <v>3090</v>
      </c>
      <c r="E8007" t="s">
        <v>3090</v>
      </c>
      <c r="F8007">
        <v>1</v>
      </c>
      <c r="G8007">
        <v>0</v>
      </c>
      <c r="H8007">
        <v>0</v>
      </c>
      <c r="I8007"/>
      <c r="K8007"/>
      <c r="N8007" t="s">
        <v>3091</v>
      </c>
      <c r="O8007" t="s">
        <v>3092</v>
      </c>
      <c r="P8007" t="s">
        <v>3095</v>
      </c>
      <c r="R8007" t="s">
        <v>3094</v>
      </c>
    </row>
    <row r="8008" spans="1:18" x14ac:dyDescent="0.25">
      <c r="A8008">
        <v>5417700000</v>
      </c>
      <c r="B8008" t="s">
        <v>3089</v>
      </c>
      <c r="D8008" t="s">
        <v>3090</v>
      </c>
      <c r="E8008" t="s">
        <v>3090</v>
      </c>
      <c r="F8008">
        <v>1</v>
      </c>
      <c r="G8008">
        <v>0</v>
      </c>
      <c r="H8008">
        <v>0.93205477189999997</v>
      </c>
      <c r="I8008">
        <v>0.93205477189999997</v>
      </c>
      <c r="K8008"/>
      <c r="N8008" t="s">
        <v>3091</v>
      </c>
      <c r="O8008" t="s">
        <v>3092</v>
      </c>
      <c r="P8008" t="s">
        <v>3095</v>
      </c>
      <c r="R8008" t="s">
        <v>3094</v>
      </c>
    </row>
    <row r="8009" spans="1:18" x14ac:dyDescent="0.25">
      <c r="A8009" t="s">
        <v>3587</v>
      </c>
      <c r="B8009" t="s">
        <v>3089</v>
      </c>
      <c r="D8009" t="s">
        <v>3090</v>
      </c>
      <c r="E8009" t="s">
        <v>3090</v>
      </c>
      <c r="F8009">
        <v>1</v>
      </c>
      <c r="G8009">
        <v>0</v>
      </c>
      <c r="H8009">
        <v>0</v>
      </c>
      <c r="I8009"/>
      <c r="K8009"/>
      <c r="N8009" t="s">
        <v>3091</v>
      </c>
      <c r="O8009" t="s">
        <v>3092</v>
      </c>
      <c r="P8009" t="s">
        <v>3095</v>
      </c>
      <c r="R8009" t="s">
        <v>3094</v>
      </c>
    </row>
    <row r="8010" spans="1:18" x14ac:dyDescent="0.25">
      <c r="A8010">
        <v>5417800000</v>
      </c>
      <c r="B8010" t="s">
        <v>3089</v>
      </c>
      <c r="D8010" t="s">
        <v>3090</v>
      </c>
      <c r="E8010" t="s">
        <v>3090</v>
      </c>
      <c r="F8010">
        <v>1</v>
      </c>
      <c r="G8010">
        <v>0</v>
      </c>
      <c r="H8010">
        <v>0.93205477189999997</v>
      </c>
      <c r="I8010">
        <v>0.93205477189999997</v>
      </c>
      <c r="K8010"/>
      <c r="N8010" t="s">
        <v>3091</v>
      </c>
      <c r="O8010" t="s">
        <v>3092</v>
      </c>
      <c r="P8010" t="s">
        <v>3095</v>
      </c>
      <c r="R8010" t="s">
        <v>3094</v>
      </c>
    </row>
    <row r="8011" spans="1:18" x14ac:dyDescent="0.25">
      <c r="A8011" t="s">
        <v>3588</v>
      </c>
      <c r="B8011" t="s">
        <v>3089</v>
      </c>
      <c r="D8011" t="s">
        <v>3090</v>
      </c>
      <c r="E8011" t="s">
        <v>3090</v>
      </c>
      <c r="F8011">
        <v>1</v>
      </c>
      <c r="G8011">
        <v>0</v>
      </c>
      <c r="H8011">
        <v>0</v>
      </c>
      <c r="I8011"/>
      <c r="K8011"/>
      <c r="N8011" t="s">
        <v>3091</v>
      </c>
      <c r="O8011" t="s">
        <v>3092</v>
      </c>
      <c r="P8011" t="s">
        <v>3095</v>
      </c>
      <c r="R8011" t="s">
        <v>3094</v>
      </c>
    </row>
    <row r="8012" spans="1:18" x14ac:dyDescent="0.25">
      <c r="A8012">
        <v>5417900000</v>
      </c>
      <c r="B8012" t="s">
        <v>3089</v>
      </c>
      <c r="D8012" t="s">
        <v>3090</v>
      </c>
      <c r="E8012" t="s">
        <v>3090</v>
      </c>
      <c r="F8012">
        <v>1</v>
      </c>
      <c r="G8012">
        <v>0</v>
      </c>
      <c r="H8012">
        <v>1.52307501396666</v>
      </c>
      <c r="I8012">
        <v>1.52307501396666</v>
      </c>
      <c r="K8012"/>
      <c r="N8012" t="s">
        <v>3091</v>
      </c>
      <c r="O8012" t="s">
        <v>3092</v>
      </c>
      <c r="P8012" t="s">
        <v>3095</v>
      </c>
      <c r="R8012" t="s">
        <v>3094</v>
      </c>
    </row>
    <row r="8013" spans="1:18" x14ac:dyDescent="0.25">
      <c r="A8013" t="s">
        <v>3589</v>
      </c>
      <c r="B8013" t="s">
        <v>3089</v>
      </c>
      <c r="D8013" t="s">
        <v>3090</v>
      </c>
      <c r="E8013" t="s">
        <v>3090</v>
      </c>
      <c r="F8013">
        <v>1</v>
      </c>
      <c r="G8013">
        <v>0</v>
      </c>
      <c r="H8013">
        <v>0</v>
      </c>
      <c r="I8013"/>
      <c r="K8013"/>
      <c r="N8013" t="s">
        <v>3091</v>
      </c>
      <c r="O8013" t="s">
        <v>3092</v>
      </c>
      <c r="P8013" t="s">
        <v>3095</v>
      </c>
      <c r="R8013" t="s">
        <v>3094</v>
      </c>
    </row>
    <row r="8014" spans="1:18" x14ac:dyDescent="0.25">
      <c r="A8014">
        <v>5418000000</v>
      </c>
      <c r="B8014" t="s">
        <v>3089</v>
      </c>
      <c r="D8014" t="s">
        <v>3090</v>
      </c>
      <c r="E8014" t="s">
        <v>3090</v>
      </c>
      <c r="F8014">
        <v>1</v>
      </c>
      <c r="G8014">
        <v>0</v>
      </c>
      <c r="H8014">
        <v>0.36852681549999999</v>
      </c>
      <c r="I8014">
        <v>0.36852681549999999</v>
      </c>
      <c r="K8014"/>
      <c r="N8014" t="s">
        <v>3091</v>
      </c>
      <c r="O8014" t="s">
        <v>3092</v>
      </c>
      <c r="P8014" t="s">
        <v>3095</v>
      </c>
      <c r="R8014" t="s">
        <v>3094</v>
      </c>
    </row>
    <row r="8015" spans="1:18" x14ac:dyDescent="0.25">
      <c r="A8015" t="s">
        <v>3590</v>
      </c>
      <c r="B8015" t="s">
        <v>3089</v>
      </c>
      <c r="D8015" t="s">
        <v>3090</v>
      </c>
      <c r="E8015" t="s">
        <v>3090</v>
      </c>
      <c r="F8015">
        <v>1</v>
      </c>
      <c r="G8015">
        <v>0</v>
      </c>
      <c r="H8015">
        <v>0</v>
      </c>
      <c r="I8015"/>
      <c r="K8015"/>
      <c r="N8015" t="s">
        <v>3091</v>
      </c>
      <c r="O8015" t="s">
        <v>3092</v>
      </c>
      <c r="P8015" t="s">
        <v>3095</v>
      </c>
      <c r="R8015" t="s">
        <v>3094</v>
      </c>
    </row>
    <row r="8016" spans="1:18" x14ac:dyDescent="0.25">
      <c r="A8016">
        <v>542</v>
      </c>
      <c r="B8016" t="s">
        <v>3089</v>
      </c>
      <c r="D8016" t="s">
        <v>3090</v>
      </c>
      <c r="E8016" t="s">
        <v>3090</v>
      </c>
      <c r="F8016">
        <v>1</v>
      </c>
      <c r="G8016">
        <v>0</v>
      </c>
      <c r="H8016">
        <v>0</v>
      </c>
      <c r="I8016">
        <v>0</v>
      </c>
      <c r="K8016"/>
      <c r="N8016" t="s">
        <v>3091</v>
      </c>
      <c r="O8016" t="s">
        <v>3092</v>
      </c>
      <c r="P8016" t="s">
        <v>3095</v>
      </c>
      <c r="R8016" t="s">
        <v>3094</v>
      </c>
    </row>
    <row r="8017" spans="1:18" x14ac:dyDescent="0.25">
      <c r="A8017">
        <v>5420800000</v>
      </c>
      <c r="B8017" t="s">
        <v>3089</v>
      </c>
      <c r="D8017" t="s">
        <v>3090</v>
      </c>
      <c r="E8017" t="s">
        <v>3090</v>
      </c>
      <c r="F8017">
        <v>1</v>
      </c>
      <c r="G8017">
        <v>0</v>
      </c>
      <c r="H8017">
        <v>0.90162577330077298</v>
      </c>
      <c r="I8017">
        <v>0.90162577330077298</v>
      </c>
      <c r="K8017"/>
      <c r="N8017" t="s">
        <v>3091</v>
      </c>
      <c r="O8017" t="s">
        <v>3092</v>
      </c>
      <c r="P8017" t="s">
        <v>3095</v>
      </c>
      <c r="R8017" t="s">
        <v>3094</v>
      </c>
    </row>
    <row r="8018" spans="1:18" x14ac:dyDescent="0.25">
      <c r="A8018">
        <v>5420900000</v>
      </c>
      <c r="B8018" t="s">
        <v>3089</v>
      </c>
      <c r="D8018" t="s">
        <v>3090</v>
      </c>
      <c r="E8018" t="s">
        <v>3090</v>
      </c>
      <c r="F8018">
        <v>1</v>
      </c>
      <c r="G8018">
        <v>0</v>
      </c>
      <c r="H8018">
        <v>1.5681552631578899</v>
      </c>
      <c r="I8018">
        <v>1.5681552631578899</v>
      </c>
      <c r="K8018"/>
      <c r="N8018" t="s">
        <v>3091</v>
      </c>
      <c r="O8018" t="s">
        <v>3092</v>
      </c>
      <c r="P8018" t="s">
        <v>3095</v>
      </c>
      <c r="R8018" t="s">
        <v>3094</v>
      </c>
    </row>
    <row r="8019" spans="1:18" x14ac:dyDescent="0.25">
      <c r="A8019">
        <v>5421000000</v>
      </c>
      <c r="B8019" t="s">
        <v>3089</v>
      </c>
      <c r="D8019" t="s">
        <v>3090</v>
      </c>
      <c r="E8019" t="s">
        <v>3090</v>
      </c>
      <c r="F8019">
        <v>1</v>
      </c>
      <c r="G8019">
        <v>0</v>
      </c>
      <c r="H8019">
        <v>2.2226686906962998</v>
      </c>
      <c r="I8019">
        <v>2.2226686906962998</v>
      </c>
      <c r="K8019"/>
      <c r="N8019" t="s">
        <v>3091</v>
      </c>
      <c r="O8019" t="s">
        <v>3092</v>
      </c>
      <c r="P8019" t="s">
        <v>3093</v>
      </c>
      <c r="R8019" t="s">
        <v>3094</v>
      </c>
    </row>
    <row r="8020" spans="1:18" x14ac:dyDescent="0.25">
      <c r="A8020">
        <v>5421400000</v>
      </c>
      <c r="B8020" t="s">
        <v>3089</v>
      </c>
      <c r="D8020" t="s">
        <v>3090</v>
      </c>
      <c r="E8020" t="s">
        <v>3090</v>
      </c>
      <c r="F8020">
        <v>1</v>
      </c>
      <c r="G8020">
        <v>0</v>
      </c>
      <c r="H8020">
        <v>3.3926721653966401</v>
      </c>
      <c r="I8020">
        <v>3.3926721653966401</v>
      </c>
      <c r="K8020"/>
      <c r="N8020" t="s">
        <v>3091</v>
      </c>
      <c r="O8020" t="s">
        <v>3092</v>
      </c>
      <c r="P8020" t="s">
        <v>3095</v>
      </c>
      <c r="R8020" t="s">
        <v>3094</v>
      </c>
    </row>
    <row r="8021" spans="1:18" x14ac:dyDescent="0.25">
      <c r="A8021">
        <v>5421500000</v>
      </c>
      <c r="B8021" t="s">
        <v>3089</v>
      </c>
      <c r="D8021" t="s">
        <v>3090</v>
      </c>
      <c r="E8021" t="s">
        <v>3090</v>
      </c>
      <c r="F8021">
        <v>1</v>
      </c>
      <c r="G8021">
        <v>0</v>
      </c>
      <c r="H8021">
        <v>3.0707270304528902</v>
      </c>
      <c r="I8021">
        <v>3.0707270304528902</v>
      </c>
      <c r="K8021"/>
      <c r="N8021" t="s">
        <v>3091</v>
      </c>
      <c r="O8021" t="s">
        <v>3092</v>
      </c>
      <c r="P8021" t="s">
        <v>3095</v>
      </c>
      <c r="R8021" t="s">
        <v>3094</v>
      </c>
    </row>
    <row r="8022" spans="1:18" x14ac:dyDescent="0.25">
      <c r="A8022">
        <v>5421600000</v>
      </c>
      <c r="B8022" t="s">
        <v>3089</v>
      </c>
      <c r="D8022" t="s">
        <v>3090</v>
      </c>
      <c r="E8022" t="s">
        <v>3090</v>
      </c>
      <c r="F8022">
        <v>1</v>
      </c>
      <c r="G8022">
        <v>0</v>
      </c>
      <c r="H8022">
        <v>1.6643458979698</v>
      </c>
      <c r="I8022">
        <v>1.6643458979698</v>
      </c>
      <c r="K8022"/>
      <c r="N8022" t="s">
        <v>3091</v>
      </c>
      <c r="O8022" t="s">
        <v>3092</v>
      </c>
      <c r="P8022" t="s">
        <v>3095</v>
      </c>
      <c r="R8022" t="s">
        <v>3094</v>
      </c>
    </row>
    <row r="8023" spans="1:18" x14ac:dyDescent="0.25">
      <c r="A8023">
        <v>5421700000</v>
      </c>
      <c r="B8023" t="s">
        <v>3089</v>
      </c>
      <c r="D8023" t="s">
        <v>3090</v>
      </c>
      <c r="E8023" t="s">
        <v>3090</v>
      </c>
      <c r="F8023">
        <v>1</v>
      </c>
      <c r="G8023">
        <v>0</v>
      </c>
      <c r="H8023">
        <v>1.2661224674648599</v>
      </c>
      <c r="I8023">
        <v>1.2661224674648599</v>
      </c>
      <c r="K8023"/>
      <c r="N8023" t="s">
        <v>3091</v>
      </c>
      <c r="O8023" t="s">
        <v>3092</v>
      </c>
      <c r="P8023" t="s">
        <v>3095</v>
      </c>
      <c r="R8023" t="s">
        <v>3094</v>
      </c>
    </row>
    <row r="8024" spans="1:18" x14ac:dyDescent="0.25">
      <c r="A8024">
        <v>5421800000</v>
      </c>
      <c r="B8024" t="s">
        <v>3089</v>
      </c>
      <c r="D8024" t="s">
        <v>3090</v>
      </c>
      <c r="E8024" t="s">
        <v>3090</v>
      </c>
      <c r="F8024">
        <v>1</v>
      </c>
      <c r="G8024">
        <v>0</v>
      </c>
      <c r="H8024">
        <v>1.9277458979697999</v>
      </c>
      <c r="I8024">
        <v>1.9277458979697999</v>
      </c>
      <c r="K8024"/>
      <c r="N8024" t="s">
        <v>3091</v>
      </c>
      <c r="O8024" t="s">
        <v>3092</v>
      </c>
      <c r="P8024" t="s">
        <v>3095</v>
      </c>
      <c r="R8024" t="s">
        <v>3094</v>
      </c>
    </row>
    <row r="8025" spans="1:18" x14ac:dyDescent="0.25">
      <c r="A8025">
        <v>5421900000</v>
      </c>
      <c r="B8025" t="s">
        <v>3089</v>
      </c>
      <c r="D8025" t="s">
        <v>3090</v>
      </c>
      <c r="E8025" t="s">
        <v>3090</v>
      </c>
      <c r="F8025">
        <v>1</v>
      </c>
      <c r="G8025">
        <v>0</v>
      </c>
      <c r="H8025">
        <v>1.7584900156168599</v>
      </c>
      <c r="I8025">
        <v>1.7584900156168599</v>
      </c>
      <c r="K8025"/>
      <c r="N8025" t="s">
        <v>3091</v>
      </c>
      <c r="O8025" t="s">
        <v>3092</v>
      </c>
      <c r="P8025" t="s">
        <v>3095</v>
      </c>
      <c r="R8025" t="s">
        <v>3094</v>
      </c>
    </row>
    <row r="8026" spans="1:18" x14ac:dyDescent="0.25">
      <c r="A8026">
        <v>5422000000</v>
      </c>
      <c r="B8026" t="s">
        <v>3089</v>
      </c>
      <c r="D8026" t="s">
        <v>3090</v>
      </c>
      <c r="E8026" t="s">
        <v>3090</v>
      </c>
      <c r="F8026">
        <v>1</v>
      </c>
      <c r="G8026">
        <v>0</v>
      </c>
      <c r="H8026">
        <v>0.38114767504513902</v>
      </c>
      <c r="I8026">
        <v>0.38114767504513902</v>
      </c>
      <c r="K8026"/>
      <c r="N8026" t="s">
        <v>3091</v>
      </c>
      <c r="O8026" t="s">
        <v>3092</v>
      </c>
      <c r="P8026" t="s">
        <v>3095</v>
      </c>
      <c r="R8026" t="s">
        <v>3094</v>
      </c>
    </row>
    <row r="8027" spans="1:18" x14ac:dyDescent="0.25">
      <c r="A8027" t="s">
        <v>3591</v>
      </c>
      <c r="B8027" t="s">
        <v>3089</v>
      </c>
      <c r="D8027" t="s">
        <v>3090</v>
      </c>
      <c r="E8027" t="s">
        <v>3090</v>
      </c>
      <c r="F8027">
        <v>1</v>
      </c>
      <c r="G8027">
        <v>0</v>
      </c>
      <c r="H8027">
        <v>0</v>
      </c>
      <c r="I8027"/>
      <c r="K8027"/>
      <c r="N8027" t="s">
        <v>3091</v>
      </c>
      <c r="O8027" t="s">
        <v>3092</v>
      </c>
      <c r="P8027" t="s">
        <v>3095</v>
      </c>
      <c r="R8027" t="s">
        <v>3094</v>
      </c>
    </row>
    <row r="8028" spans="1:18" x14ac:dyDescent="0.25">
      <c r="A8028">
        <v>5422100000</v>
      </c>
      <c r="B8028" t="s">
        <v>3089</v>
      </c>
      <c r="D8028" t="s">
        <v>3090</v>
      </c>
      <c r="E8028" t="s">
        <v>3090</v>
      </c>
      <c r="F8028">
        <v>1</v>
      </c>
      <c r="G8028">
        <v>0</v>
      </c>
      <c r="H8028">
        <v>0.46664767504513899</v>
      </c>
      <c r="I8028">
        <v>0.46664767504513899</v>
      </c>
      <c r="K8028"/>
      <c r="N8028" t="s">
        <v>3091</v>
      </c>
      <c r="O8028" t="s">
        <v>3092</v>
      </c>
      <c r="P8028" t="s">
        <v>3095</v>
      </c>
      <c r="R8028" t="s">
        <v>3094</v>
      </c>
    </row>
    <row r="8029" spans="1:18" x14ac:dyDescent="0.25">
      <c r="A8029" t="s">
        <v>3592</v>
      </c>
      <c r="B8029" t="s">
        <v>3089</v>
      </c>
      <c r="D8029" t="s">
        <v>3090</v>
      </c>
      <c r="E8029" t="s">
        <v>3090</v>
      </c>
      <c r="F8029">
        <v>1</v>
      </c>
      <c r="G8029">
        <v>0</v>
      </c>
      <c r="H8029">
        <v>0</v>
      </c>
      <c r="I8029"/>
      <c r="K8029"/>
      <c r="N8029" t="s">
        <v>3091</v>
      </c>
      <c r="O8029" t="s">
        <v>3092</v>
      </c>
      <c r="P8029" t="s">
        <v>3095</v>
      </c>
      <c r="R8029" t="s">
        <v>3094</v>
      </c>
    </row>
    <row r="8030" spans="1:18" x14ac:dyDescent="0.25">
      <c r="A8030">
        <v>5422200000</v>
      </c>
      <c r="B8030" t="s">
        <v>3089</v>
      </c>
      <c r="D8030" t="s">
        <v>3090</v>
      </c>
      <c r="E8030" t="s">
        <v>3090</v>
      </c>
      <c r="F8030">
        <v>1</v>
      </c>
      <c r="G8030">
        <v>0</v>
      </c>
      <c r="H8030">
        <v>29.299523809523802</v>
      </c>
      <c r="I8030">
        <v>29.299523809523802</v>
      </c>
      <c r="K8030"/>
      <c r="N8030" t="s">
        <v>3091</v>
      </c>
      <c r="O8030" t="s">
        <v>3092</v>
      </c>
      <c r="P8030" t="s">
        <v>3095</v>
      </c>
      <c r="R8030" t="s">
        <v>3094</v>
      </c>
    </row>
    <row r="8031" spans="1:18" x14ac:dyDescent="0.25">
      <c r="A8031">
        <v>5422300000</v>
      </c>
      <c r="B8031" t="s">
        <v>3089</v>
      </c>
      <c r="D8031" t="s">
        <v>3090</v>
      </c>
      <c r="E8031" t="s">
        <v>3090</v>
      </c>
      <c r="F8031">
        <v>1</v>
      </c>
      <c r="G8031">
        <v>0</v>
      </c>
      <c r="H8031">
        <v>28.783000000000001</v>
      </c>
      <c r="I8031">
        <v>28.783000000000001</v>
      </c>
      <c r="K8031"/>
      <c r="N8031" t="s">
        <v>3091</v>
      </c>
      <c r="O8031" t="s">
        <v>3092</v>
      </c>
      <c r="P8031" t="s">
        <v>3095</v>
      </c>
      <c r="R8031" t="s">
        <v>3094</v>
      </c>
    </row>
    <row r="8032" spans="1:18" x14ac:dyDescent="0.25">
      <c r="A8032">
        <v>5422600000</v>
      </c>
      <c r="B8032" t="s">
        <v>3089</v>
      </c>
      <c r="D8032" t="s">
        <v>3090</v>
      </c>
      <c r="E8032" t="s">
        <v>3090</v>
      </c>
      <c r="F8032">
        <v>1</v>
      </c>
      <c r="G8032">
        <v>0</v>
      </c>
      <c r="H8032">
        <v>59.135403671235999</v>
      </c>
      <c r="I8032">
        <v>59.135403671235999</v>
      </c>
      <c r="K8032"/>
      <c r="N8032" t="s">
        <v>3091</v>
      </c>
      <c r="O8032" t="s">
        <v>3092</v>
      </c>
      <c r="P8032" t="s">
        <v>3095</v>
      </c>
      <c r="R8032" t="s">
        <v>3094</v>
      </c>
    </row>
    <row r="8033" spans="1:18" x14ac:dyDescent="0.25">
      <c r="A8033">
        <v>5422600200</v>
      </c>
      <c r="B8033" t="s">
        <v>3089</v>
      </c>
      <c r="D8033" t="s">
        <v>3090</v>
      </c>
      <c r="E8033" t="s">
        <v>3090</v>
      </c>
      <c r="F8033">
        <v>1</v>
      </c>
      <c r="G8033">
        <v>0</v>
      </c>
      <c r="H8033">
        <v>0</v>
      </c>
      <c r="I8033"/>
      <c r="K8033"/>
      <c r="N8033" t="s">
        <v>3091</v>
      </c>
      <c r="O8033" t="s">
        <v>3092</v>
      </c>
      <c r="P8033" t="s">
        <v>3095</v>
      </c>
      <c r="R8033" t="s">
        <v>3094</v>
      </c>
    </row>
    <row r="8034" spans="1:18" x14ac:dyDescent="0.25">
      <c r="A8034">
        <v>5422700000</v>
      </c>
      <c r="B8034" t="s">
        <v>3089</v>
      </c>
      <c r="D8034" t="s">
        <v>3090</v>
      </c>
      <c r="E8034" t="s">
        <v>3090</v>
      </c>
      <c r="F8034">
        <v>1</v>
      </c>
      <c r="G8034">
        <v>0</v>
      </c>
      <c r="H8034">
        <v>1.0593399999999999</v>
      </c>
      <c r="I8034">
        <v>1.0593399999999999</v>
      </c>
      <c r="K8034"/>
      <c r="N8034" t="s">
        <v>3091</v>
      </c>
      <c r="O8034" t="s">
        <v>3092</v>
      </c>
      <c r="P8034" t="s">
        <v>3095</v>
      </c>
      <c r="R8034" t="s">
        <v>3094</v>
      </c>
    </row>
    <row r="8035" spans="1:18" x14ac:dyDescent="0.25">
      <c r="A8035">
        <v>5422800000</v>
      </c>
      <c r="B8035" t="s">
        <v>3089</v>
      </c>
      <c r="D8035" t="s">
        <v>3090</v>
      </c>
      <c r="E8035" t="s">
        <v>3090</v>
      </c>
      <c r="F8035">
        <v>1</v>
      </c>
      <c r="G8035">
        <v>0</v>
      </c>
      <c r="H8035">
        <v>1.49468</v>
      </c>
      <c r="I8035">
        <v>1.49468</v>
      </c>
      <c r="K8035"/>
      <c r="N8035" t="s">
        <v>3091</v>
      </c>
      <c r="O8035" t="s">
        <v>3092</v>
      </c>
      <c r="P8035" t="s">
        <v>3095</v>
      </c>
      <c r="R8035" t="s">
        <v>3094</v>
      </c>
    </row>
    <row r="8036" spans="1:18" x14ac:dyDescent="0.25">
      <c r="A8036">
        <v>5422900000</v>
      </c>
      <c r="B8036" t="s">
        <v>3089</v>
      </c>
      <c r="D8036" t="s">
        <v>3090</v>
      </c>
      <c r="E8036" t="s">
        <v>3090</v>
      </c>
      <c r="F8036">
        <v>1</v>
      </c>
      <c r="G8036">
        <v>0</v>
      </c>
      <c r="H8036">
        <v>0.28643999999999997</v>
      </c>
      <c r="I8036">
        <v>0.28643999999999997</v>
      </c>
      <c r="K8036"/>
      <c r="N8036" t="s">
        <v>3091</v>
      </c>
      <c r="O8036" t="s">
        <v>3092</v>
      </c>
      <c r="P8036" t="s">
        <v>3095</v>
      </c>
      <c r="R8036" t="s">
        <v>3094</v>
      </c>
    </row>
    <row r="8037" spans="1:18" x14ac:dyDescent="0.25">
      <c r="A8037">
        <v>5423000000</v>
      </c>
      <c r="B8037" t="s">
        <v>3089</v>
      </c>
      <c r="D8037" t="s">
        <v>3090</v>
      </c>
      <c r="E8037" t="s">
        <v>3090</v>
      </c>
      <c r="F8037">
        <v>1</v>
      </c>
      <c r="G8037">
        <v>0</v>
      </c>
      <c r="H8037">
        <v>2.5048300000000001</v>
      </c>
      <c r="I8037">
        <v>2.5048300000000001</v>
      </c>
      <c r="K8037"/>
      <c r="N8037" t="s">
        <v>3091</v>
      </c>
      <c r="O8037" t="s">
        <v>3092</v>
      </c>
      <c r="P8037" t="s">
        <v>3095</v>
      </c>
      <c r="R8037" t="s">
        <v>3094</v>
      </c>
    </row>
    <row r="8038" spans="1:18" x14ac:dyDescent="0.25">
      <c r="A8038">
        <v>5423100000</v>
      </c>
      <c r="B8038" t="s">
        <v>3089</v>
      </c>
      <c r="D8038" t="s">
        <v>3090</v>
      </c>
      <c r="E8038" t="s">
        <v>3090</v>
      </c>
      <c r="F8038">
        <v>1</v>
      </c>
      <c r="G8038">
        <v>0</v>
      </c>
      <c r="H8038">
        <v>28.20825</v>
      </c>
      <c r="I8038">
        <v>28.20825</v>
      </c>
      <c r="K8038"/>
      <c r="N8038" t="s">
        <v>3091</v>
      </c>
      <c r="O8038" t="s">
        <v>3092</v>
      </c>
      <c r="P8038" t="s">
        <v>3095</v>
      </c>
      <c r="R8038" t="s">
        <v>3094</v>
      </c>
    </row>
    <row r="8039" spans="1:18" x14ac:dyDescent="0.25">
      <c r="A8039">
        <v>5423200000</v>
      </c>
      <c r="B8039" t="s">
        <v>3089</v>
      </c>
      <c r="D8039" t="s">
        <v>3090</v>
      </c>
      <c r="E8039" t="s">
        <v>3090</v>
      </c>
      <c r="F8039">
        <v>1</v>
      </c>
      <c r="G8039">
        <v>0</v>
      </c>
      <c r="H8039">
        <v>0.16644745648561099</v>
      </c>
      <c r="I8039">
        <v>0.16644745648561099</v>
      </c>
      <c r="K8039"/>
      <c r="N8039" t="s">
        <v>3091</v>
      </c>
      <c r="O8039" t="s">
        <v>3092</v>
      </c>
      <c r="P8039" t="s">
        <v>3095</v>
      </c>
      <c r="R8039" t="s">
        <v>3094</v>
      </c>
    </row>
    <row r="8040" spans="1:18" x14ac:dyDescent="0.25">
      <c r="A8040" t="s">
        <v>3593</v>
      </c>
      <c r="B8040" t="s">
        <v>3089</v>
      </c>
      <c r="D8040" t="s">
        <v>3090</v>
      </c>
      <c r="E8040" t="s">
        <v>3090</v>
      </c>
      <c r="F8040">
        <v>1</v>
      </c>
      <c r="G8040">
        <v>0</v>
      </c>
      <c r="H8040">
        <v>0</v>
      </c>
      <c r="I8040"/>
      <c r="K8040"/>
      <c r="N8040" t="s">
        <v>3091</v>
      </c>
      <c r="O8040" t="s">
        <v>3092</v>
      </c>
      <c r="P8040" t="s">
        <v>3095</v>
      </c>
      <c r="R8040" t="s">
        <v>3094</v>
      </c>
    </row>
    <row r="8041" spans="1:18" x14ac:dyDescent="0.25">
      <c r="A8041">
        <v>5423400000</v>
      </c>
      <c r="B8041" t="s">
        <v>3089</v>
      </c>
      <c r="D8041" t="s">
        <v>3090</v>
      </c>
      <c r="E8041" t="s">
        <v>3090</v>
      </c>
      <c r="F8041">
        <v>1</v>
      </c>
      <c r="G8041">
        <v>0</v>
      </c>
      <c r="H8041">
        <v>2.1805142857142799</v>
      </c>
      <c r="I8041">
        <v>2.1805142857142799</v>
      </c>
      <c r="K8041"/>
      <c r="N8041" t="s">
        <v>3091</v>
      </c>
      <c r="O8041" t="s">
        <v>3092</v>
      </c>
      <c r="P8041" t="s">
        <v>3095</v>
      </c>
      <c r="R8041" t="s">
        <v>3094</v>
      </c>
    </row>
    <row r="8042" spans="1:18" x14ac:dyDescent="0.25">
      <c r="A8042">
        <v>5423500000</v>
      </c>
      <c r="B8042" t="s">
        <v>3089</v>
      </c>
      <c r="D8042" t="s">
        <v>3090</v>
      </c>
      <c r="E8042" t="s">
        <v>3090</v>
      </c>
      <c r="F8042">
        <v>1</v>
      </c>
      <c r="G8042">
        <v>0</v>
      </c>
      <c r="H8042">
        <v>2.1862285714285701</v>
      </c>
      <c r="I8042">
        <v>2.1862285714285701</v>
      </c>
      <c r="K8042"/>
      <c r="N8042" t="s">
        <v>3091</v>
      </c>
      <c r="O8042" t="s">
        <v>3092</v>
      </c>
      <c r="P8042" t="s">
        <v>3095</v>
      </c>
      <c r="R8042" t="s">
        <v>3094</v>
      </c>
    </row>
    <row r="8043" spans="1:18" x14ac:dyDescent="0.25">
      <c r="A8043">
        <v>5423600000</v>
      </c>
      <c r="B8043" t="s">
        <v>3089</v>
      </c>
      <c r="D8043" t="s">
        <v>3090</v>
      </c>
      <c r="E8043" t="s">
        <v>3090</v>
      </c>
      <c r="F8043">
        <v>1</v>
      </c>
      <c r="G8043">
        <v>0</v>
      </c>
      <c r="H8043">
        <v>1.0043848059455001</v>
      </c>
      <c r="I8043">
        <v>1.0043848059455001</v>
      </c>
      <c r="K8043"/>
      <c r="N8043" t="s">
        <v>3091</v>
      </c>
      <c r="O8043" t="s">
        <v>3092</v>
      </c>
      <c r="P8043" t="s">
        <v>3095</v>
      </c>
      <c r="R8043" t="s">
        <v>3094</v>
      </c>
    </row>
    <row r="8044" spans="1:18" x14ac:dyDescent="0.25">
      <c r="A8044">
        <v>5423800000</v>
      </c>
      <c r="B8044" t="s">
        <v>3089</v>
      </c>
      <c r="D8044" t="s">
        <v>3090</v>
      </c>
      <c r="E8044" t="s">
        <v>3090</v>
      </c>
      <c r="F8044">
        <v>1</v>
      </c>
      <c r="G8044">
        <v>0</v>
      </c>
      <c r="H8044">
        <v>0.46145000000000003</v>
      </c>
      <c r="I8044">
        <v>0.46145000000000003</v>
      </c>
      <c r="K8044"/>
      <c r="N8044" t="s">
        <v>3091</v>
      </c>
      <c r="O8044" t="s">
        <v>3092</v>
      </c>
      <c r="P8044" t="s">
        <v>3095</v>
      </c>
      <c r="R8044" t="s">
        <v>3094</v>
      </c>
    </row>
    <row r="8045" spans="1:18" x14ac:dyDescent="0.25">
      <c r="A8045">
        <v>5423900000</v>
      </c>
      <c r="B8045" t="s">
        <v>3089</v>
      </c>
      <c r="D8045" t="s">
        <v>3090</v>
      </c>
      <c r="E8045" t="s">
        <v>3090</v>
      </c>
      <c r="F8045">
        <v>1</v>
      </c>
      <c r="G8045">
        <v>0</v>
      </c>
      <c r="H8045">
        <v>5.3703500000000002</v>
      </c>
      <c r="I8045">
        <v>5.3703500000000002</v>
      </c>
      <c r="K8045"/>
      <c r="N8045" t="s">
        <v>3091</v>
      </c>
      <c r="O8045" t="s">
        <v>3092</v>
      </c>
      <c r="P8045" t="s">
        <v>3095</v>
      </c>
      <c r="R8045" t="s">
        <v>3094</v>
      </c>
    </row>
    <row r="8046" spans="1:18" x14ac:dyDescent="0.25">
      <c r="A8046">
        <v>5424000000</v>
      </c>
      <c r="B8046" t="s">
        <v>3089</v>
      </c>
      <c r="D8046" t="s">
        <v>3090</v>
      </c>
      <c r="E8046" t="s">
        <v>3090</v>
      </c>
      <c r="F8046">
        <v>1</v>
      </c>
      <c r="G8046">
        <v>0</v>
      </c>
      <c r="H8046">
        <v>4.9795999999999996</v>
      </c>
      <c r="I8046">
        <v>4.9795999999999996</v>
      </c>
      <c r="K8046"/>
      <c r="N8046" t="s">
        <v>3091</v>
      </c>
      <c r="O8046" t="s">
        <v>3092</v>
      </c>
      <c r="P8046" t="s">
        <v>3095</v>
      </c>
      <c r="R8046" t="s">
        <v>3094</v>
      </c>
    </row>
    <row r="8047" spans="1:18" x14ac:dyDescent="0.25">
      <c r="A8047">
        <v>5424100000</v>
      </c>
      <c r="B8047" t="s">
        <v>3089</v>
      </c>
      <c r="D8047" t="s">
        <v>3090</v>
      </c>
      <c r="E8047" t="s">
        <v>3090</v>
      </c>
      <c r="F8047">
        <v>1</v>
      </c>
      <c r="G8047">
        <v>0</v>
      </c>
      <c r="H8047">
        <v>6.8161500000000004</v>
      </c>
      <c r="I8047">
        <v>6.8161500000000004</v>
      </c>
      <c r="K8047"/>
      <c r="N8047" t="s">
        <v>3091</v>
      </c>
      <c r="O8047" t="s">
        <v>3092</v>
      </c>
      <c r="P8047" t="s">
        <v>3095</v>
      </c>
      <c r="R8047" t="s">
        <v>3094</v>
      </c>
    </row>
    <row r="8048" spans="1:18" x14ac:dyDescent="0.25">
      <c r="A8048">
        <v>5424200000</v>
      </c>
      <c r="B8048" t="s">
        <v>3089</v>
      </c>
      <c r="D8048" t="s">
        <v>3090</v>
      </c>
      <c r="E8048" t="s">
        <v>3090</v>
      </c>
      <c r="F8048">
        <v>1</v>
      </c>
      <c r="G8048">
        <v>0</v>
      </c>
      <c r="H8048">
        <v>6.7411500000000002</v>
      </c>
      <c r="I8048">
        <v>6.7411500000000002</v>
      </c>
      <c r="K8048"/>
      <c r="N8048" t="s">
        <v>3091</v>
      </c>
      <c r="O8048" t="s">
        <v>3092</v>
      </c>
      <c r="P8048" t="s">
        <v>3095</v>
      </c>
      <c r="R8048" t="s">
        <v>3094</v>
      </c>
    </row>
    <row r="8049" spans="1:18" x14ac:dyDescent="0.25">
      <c r="A8049">
        <v>5424300000</v>
      </c>
      <c r="B8049" t="s">
        <v>3089</v>
      </c>
      <c r="D8049" t="s">
        <v>3090</v>
      </c>
      <c r="E8049" t="s">
        <v>3090</v>
      </c>
      <c r="F8049">
        <v>1</v>
      </c>
      <c r="G8049">
        <v>0</v>
      </c>
      <c r="H8049">
        <v>5.0095999999999998</v>
      </c>
      <c r="I8049">
        <v>5.0095999999999998</v>
      </c>
      <c r="K8049"/>
      <c r="N8049" t="s">
        <v>3091</v>
      </c>
      <c r="O8049" t="s">
        <v>3092</v>
      </c>
      <c r="P8049" t="s">
        <v>3095</v>
      </c>
      <c r="R8049" t="s">
        <v>3094</v>
      </c>
    </row>
    <row r="8050" spans="1:18" x14ac:dyDescent="0.25">
      <c r="A8050">
        <v>5424400000</v>
      </c>
      <c r="B8050" t="s">
        <v>3089</v>
      </c>
      <c r="D8050" t="s">
        <v>3090</v>
      </c>
      <c r="E8050" t="s">
        <v>3090</v>
      </c>
      <c r="F8050">
        <v>1</v>
      </c>
      <c r="G8050">
        <v>0</v>
      </c>
      <c r="H8050">
        <v>7.0449999999999999E-2</v>
      </c>
      <c r="I8050">
        <v>7.0449999999999999E-2</v>
      </c>
      <c r="K8050"/>
      <c r="N8050" t="s">
        <v>3091</v>
      </c>
      <c r="O8050" t="s">
        <v>3092</v>
      </c>
      <c r="P8050" t="s">
        <v>3095</v>
      </c>
      <c r="R8050" t="s">
        <v>3094</v>
      </c>
    </row>
    <row r="8051" spans="1:18" x14ac:dyDescent="0.25">
      <c r="A8051">
        <v>5424500000</v>
      </c>
      <c r="B8051" t="s">
        <v>3089</v>
      </c>
      <c r="D8051" t="s">
        <v>3090</v>
      </c>
      <c r="E8051" t="s">
        <v>3090</v>
      </c>
      <c r="F8051">
        <v>1</v>
      </c>
      <c r="G8051">
        <v>0</v>
      </c>
      <c r="H8051">
        <v>4.3</v>
      </c>
      <c r="I8051">
        <v>4.3</v>
      </c>
      <c r="K8051"/>
      <c r="N8051" t="s">
        <v>3091</v>
      </c>
      <c r="O8051" t="s">
        <v>3092</v>
      </c>
      <c r="P8051" t="s">
        <v>3095</v>
      </c>
      <c r="R8051" t="s">
        <v>3094</v>
      </c>
    </row>
    <row r="8052" spans="1:18" x14ac:dyDescent="0.25">
      <c r="A8052">
        <v>5424600000</v>
      </c>
      <c r="B8052" t="s">
        <v>3089</v>
      </c>
      <c r="D8052" t="s">
        <v>3090</v>
      </c>
      <c r="E8052" t="s">
        <v>3090</v>
      </c>
      <c r="F8052">
        <v>1</v>
      </c>
      <c r="G8052">
        <v>0</v>
      </c>
      <c r="H8052">
        <v>4.3</v>
      </c>
      <c r="I8052">
        <v>4.3</v>
      </c>
      <c r="K8052"/>
      <c r="N8052" t="s">
        <v>3091</v>
      </c>
      <c r="O8052" t="s">
        <v>3092</v>
      </c>
      <c r="P8052" t="s">
        <v>3093</v>
      </c>
      <c r="R8052" t="s">
        <v>3094</v>
      </c>
    </row>
    <row r="8053" spans="1:18" x14ac:dyDescent="0.25">
      <c r="A8053">
        <v>5424700000</v>
      </c>
      <c r="B8053" t="s">
        <v>3089</v>
      </c>
      <c r="D8053" t="s">
        <v>3090</v>
      </c>
      <c r="E8053" t="s">
        <v>3090</v>
      </c>
      <c r="F8053">
        <v>1</v>
      </c>
      <c r="G8053">
        <v>0</v>
      </c>
      <c r="H8053">
        <v>2.36666666666666</v>
      </c>
      <c r="I8053">
        <v>2.36666666666666</v>
      </c>
      <c r="K8053"/>
      <c r="N8053" t="s">
        <v>3091</v>
      </c>
      <c r="O8053" t="s">
        <v>3092</v>
      </c>
      <c r="P8053" t="s">
        <v>3095</v>
      </c>
      <c r="R8053" t="s">
        <v>3094</v>
      </c>
    </row>
    <row r="8054" spans="1:18" x14ac:dyDescent="0.25">
      <c r="A8054">
        <v>5424800000</v>
      </c>
      <c r="B8054" t="s">
        <v>3089</v>
      </c>
      <c r="D8054" t="s">
        <v>3090</v>
      </c>
      <c r="E8054" t="s">
        <v>3090</v>
      </c>
      <c r="F8054">
        <v>1</v>
      </c>
      <c r="G8054">
        <v>0</v>
      </c>
      <c r="H8054">
        <v>21.884668367346901</v>
      </c>
      <c r="I8054">
        <v>21.884668367346901</v>
      </c>
      <c r="K8054"/>
      <c r="N8054" t="s">
        <v>3091</v>
      </c>
      <c r="O8054" t="s">
        <v>3092</v>
      </c>
      <c r="P8054" t="s">
        <v>3095</v>
      </c>
      <c r="R8054" t="s">
        <v>3094</v>
      </c>
    </row>
    <row r="8055" spans="1:18" x14ac:dyDescent="0.25">
      <c r="A8055">
        <v>5424900000</v>
      </c>
      <c r="B8055" t="s">
        <v>3089</v>
      </c>
      <c r="D8055" t="s">
        <v>3090</v>
      </c>
      <c r="E8055" t="s">
        <v>3090</v>
      </c>
      <c r="F8055">
        <v>1</v>
      </c>
      <c r="G8055">
        <v>0</v>
      </c>
      <c r="H8055">
        <v>5.0452796271637803</v>
      </c>
      <c r="I8055">
        <v>5.0452796271637803</v>
      </c>
      <c r="K8055"/>
      <c r="N8055" t="s">
        <v>3091</v>
      </c>
      <c r="O8055" t="s">
        <v>3092</v>
      </c>
      <c r="P8055" t="s">
        <v>3095</v>
      </c>
      <c r="R8055" t="s">
        <v>3094</v>
      </c>
    </row>
    <row r="8056" spans="1:18" x14ac:dyDescent="0.25">
      <c r="A8056">
        <v>5425000000</v>
      </c>
      <c r="B8056" t="s">
        <v>3089</v>
      </c>
      <c r="D8056" t="s">
        <v>3090</v>
      </c>
      <c r="E8056" t="s">
        <v>3090</v>
      </c>
      <c r="F8056">
        <v>1</v>
      </c>
      <c r="G8056">
        <v>0</v>
      </c>
      <c r="H8056">
        <v>20.1933333333333</v>
      </c>
      <c r="I8056">
        <v>20.1933333333333</v>
      </c>
      <c r="K8056"/>
      <c r="N8056" t="s">
        <v>3091</v>
      </c>
      <c r="O8056" t="s">
        <v>3092</v>
      </c>
      <c r="P8056" t="s">
        <v>3095</v>
      </c>
      <c r="R8056" t="s">
        <v>3094</v>
      </c>
    </row>
    <row r="8057" spans="1:18" x14ac:dyDescent="0.25">
      <c r="A8057">
        <v>5425100000</v>
      </c>
      <c r="B8057" t="s">
        <v>3089</v>
      </c>
      <c r="D8057" t="s">
        <v>3090</v>
      </c>
      <c r="E8057" t="s">
        <v>3090</v>
      </c>
      <c r="F8057">
        <v>1</v>
      </c>
      <c r="G8057">
        <v>0</v>
      </c>
      <c r="H8057">
        <v>10.9054804833125</v>
      </c>
      <c r="I8057">
        <v>10.9054804833125</v>
      </c>
      <c r="K8057"/>
      <c r="N8057" t="s">
        <v>3091</v>
      </c>
      <c r="O8057" t="s">
        <v>3092</v>
      </c>
      <c r="P8057" t="s">
        <v>3095</v>
      </c>
      <c r="R8057" t="s">
        <v>3094</v>
      </c>
    </row>
    <row r="8058" spans="1:18" x14ac:dyDescent="0.25">
      <c r="A8058">
        <v>5425200000</v>
      </c>
      <c r="B8058" t="s">
        <v>3089</v>
      </c>
      <c r="D8058" t="s">
        <v>3090</v>
      </c>
      <c r="E8058" t="s">
        <v>3090</v>
      </c>
      <c r="F8058">
        <v>1</v>
      </c>
      <c r="G8058">
        <v>0</v>
      </c>
      <c r="H8058">
        <v>7.2929450792241903</v>
      </c>
      <c r="I8058">
        <v>7.2929450792241903</v>
      </c>
      <c r="K8058"/>
      <c r="N8058" t="s">
        <v>3091</v>
      </c>
      <c r="O8058" t="s">
        <v>3092</v>
      </c>
      <c r="P8058" t="s">
        <v>3095</v>
      </c>
      <c r="R8058" t="s">
        <v>3094</v>
      </c>
    </row>
    <row r="8059" spans="1:18" x14ac:dyDescent="0.25">
      <c r="A8059">
        <v>5425300000</v>
      </c>
      <c r="B8059" t="s">
        <v>3089</v>
      </c>
      <c r="D8059" t="s">
        <v>3090</v>
      </c>
      <c r="E8059" t="s">
        <v>3090</v>
      </c>
      <c r="F8059">
        <v>1</v>
      </c>
      <c r="G8059">
        <v>0</v>
      </c>
      <c r="H8059">
        <v>13.605584615384601</v>
      </c>
      <c r="I8059">
        <v>13.605584615384601</v>
      </c>
      <c r="K8059"/>
      <c r="N8059" t="s">
        <v>3091</v>
      </c>
      <c r="O8059" t="s">
        <v>3092</v>
      </c>
      <c r="P8059" t="s">
        <v>3095</v>
      </c>
      <c r="R8059" t="s">
        <v>3094</v>
      </c>
    </row>
    <row r="8060" spans="1:18" x14ac:dyDescent="0.25">
      <c r="A8060">
        <v>5426000000</v>
      </c>
      <c r="B8060" t="s">
        <v>3089</v>
      </c>
      <c r="D8060" t="s">
        <v>3090</v>
      </c>
      <c r="E8060" t="s">
        <v>3090</v>
      </c>
      <c r="F8060">
        <v>1</v>
      </c>
      <c r="G8060">
        <v>0</v>
      </c>
      <c r="H8060">
        <v>61.166539999999998</v>
      </c>
      <c r="I8060">
        <v>61.166539999999998</v>
      </c>
      <c r="K8060"/>
      <c r="N8060" t="s">
        <v>3091</v>
      </c>
      <c r="O8060" t="s">
        <v>3092</v>
      </c>
      <c r="P8060" t="s">
        <v>3095</v>
      </c>
      <c r="R8060" t="s">
        <v>3094</v>
      </c>
    </row>
    <row r="8061" spans="1:18" x14ac:dyDescent="0.25">
      <c r="A8061">
        <v>5426400000</v>
      </c>
      <c r="B8061" t="s">
        <v>3089</v>
      </c>
      <c r="D8061" t="s">
        <v>3090</v>
      </c>
      <c r="E8061" t="s">
        <v>3090</v>
      </c>
      <c r="F8061">
        <v>1</v>
      </c>
      <c r="G8061">
        <v>0</v>
      </c>
      <c r="H8061">
        <v>1.34649360891428</v>
      </c>
      <c r="I8061">
        <v>1.34649360891428</v>
      </c>
      <c r="K8061"/>
      <c r="N8061" t="s">
        <v>3091</v>
      </c>
      <c r="O8061" t="s">
        <v>3092</v>
      </c>
      <c r="P8061" t="s">
        <v>3095</v>
      </c>
      <c r="R8061" t="s">
        <v>3094</v>
      </c>
    </row>
    <row r="8062" spans="1:18" x14ac:dyDescent="0.25">
      <c r="A8062">
        <v>5426500000</v>
      </c>
      <c r="B8062" t="s">
        <v>3089</v>
      </c>
      <c r="D8062" t="s">
        <v>3090</v>
      </c>
      <c r="E8062" t="s">
        <v>3090</v>
      </c>
      <c r="F8062">
        <v>1</v>
      </c>
      <c r="G8062">
        <v>0</v>
      </c>
      <c r="H8062">
        <v>0.26321933850000001</v>
      </c>
      <c r="I8062">
        <v>0.26321933850000001</v>
      </c>
      <c r="K8062"/>
      <c r="N8062" t="s">
        <v>3091</v>
      </c>
      <c r="O8062" t="s">
        <v>3092</v>
      </c>
      <c r="P8062" t="s">
        <v>3095</v>
      </c>
      <c r="R8062" t="s">
        <v>3094</v>
      </c>
    </row>
    <row r="8063" spans="1:18" x14ac:dyDescent="0.25">
      <c r="A8063">
        <v>5426600000</v>
      </c>
      <c r="B8063" t="s">
        <v>3089</v>
      </c>
      <c r="D8063" t="s">
        <v>3090</v>
      </c>
      <c r="E8063" t="s">
        <v>3090</v>
      </c>
      <c r="F8063">
        <v>1</v>
      </c>
      <c r="G8063">
        <v>0</v>
      </c>
      <c r="H8063">
        <v>1.8276281426333301</v>
      </c>
      <c r="I8063">
        <v>1.8276281426333301</v>
      </c>
      <c r="K8063"/>
      <c r="N8063" t="s">
        <v>3091</v>
      </c>
      <c r="O8063" t="s">
        <v>3092</v>
      </c>
      <c r="P8063" t="s">
        <v>3095</v>
      </c>
      <c r="R8063" t="s">
        <v>3094</v>
      </c>
    </row>
    <row r="8064" spans="1:18" x14ac:dyDescent="0.25">
      <c r="A8064">
        <v>5426700000</v>
      </c>
      <c r="B8064" t="s">
        <v>3089</v>
      </c>
      <c r="D8064" t="s">
        <v>3090</v>
      </c>
      <c r="E8064" t="s">
        <v>3090</v>
      </c>
      <c r="F8064">
        <v>1</v>
      </c>
      <c r="G8064">
        <v>0</v>
      </c>
      <c r="H8064">
        <v>0.44264691734760903</v>
      </c>
      <c r="I8064">
        <v>0.44264691734760903</v>
      </c>
      <c r="K8064"/>
      <c r="N8064" t="s">
        <v>3091</v>
      </c>
      <c r="O8064" t="s">
        <v>3092</v>
      </c>
      <c r="P8064" t="s">
        <v>3095</v>
      </c>
      <c r="R8064" t="s">
        <v>3094</v>
      </c>
    </row>
    <row r="8065" spans="1:18" x14ac:dyDescent="0.25">
      <c r="A8065">
        <v>5426800000</v>
      </c>
      <c r="B8065" t="s">
        <v>3089</v>
      </c>
      <c r="D8065" t="s">
        <v>3090</v>
      </c>
      <c r="E8065" t="s">
        <v>3090</v>
      </c>
      <c r="F8065">
        <v>1</v>
      </c>
      <c r="G8065">
        <v>0</v>
      </c>
      <c r="H8065">
        <v>0.19643160309999999</v>
      </c>
      <c r="I8065">
        <v>0.19643160309999999</v>
      </c>
      <c r="K8065"/>
      <c r="N8065" t="s">
        <v>3091</v>
      </c>
      <c r="O8065" t="s">
        <v>3092</v>
      </c>
      <c r="P8065" t="s">
        <v>3095</v>
      </c>
      <c r="R8065" t="s">
        <v>3094</v>
      </c>
    </row>
    <row r="8066" spans="1:18" x14ac:dyDescent="0.25">
      <c r="A8066">
        <v>5426900000</v>
      </c>
      <c r="B8066" t="s">
        <v>3089</v>
      </c>
      <c r="D8066" t="s">
        <v>3090</v>
      </c>
      <c r="E8066" t="s">
        <v>3090</v>
      </c>
      <c r="F8066">
        <v>1</v>
      </c>
      <c r="G8066">
        <v>0</v>
      </c>
      <c r="H8066">
        <v>0.19643160309999999</v>
      </c>
      <c r="I8066">
        <v>0.19643160309999999</v>
      </c>
      <c r="K8066"/>
      <c r="N8066" t="s">
        <v>3091</v>
      </c>
      <c r="O8066" t="s">
        <v>3092</v>
      </c>
      <c r="P8066" t="s">
        <v>3095</v>
      </c>
      <c r="R8066" t="s">
        <v>3094</v>
      </c>
    </row>
    <row r="8067" spans="1:18" x14ac:dyDescent="0.25">
      <c r="A8067">
        <v>5427000000</v>
      </c>
      <c r="B8067" t="s">
        <v>3089</v>
      </c>
      <c r="D8067" t="s">
        <v>3090</v>
      </c>
      <c r="E8067" t="s">
        <v>3090</v>
      </c>
      <c r="F8067">
        <v>1</v>
      </c>
      <c r="G8067">
        <v>0</v>
      </c>
      <c r="H8067">
        <v>0.17190880413333301</v>
      </c>
      <c r="I8067">
        <v>0.17190880413333301</v>
      </c>
      <c r="K8067"/>
      <c r="N8067" t="s">
        <v>3091</v>
      </c>
      <c r="O8067" t="s">
        <v>3092</v>
      </c>
      <c r="P8067" t="s">
        <v>3095</v>
      </c>
      <c r="R8067" t="s">
        <v>3094</v>
      </c>
    </row>
    <row r="8068" spans="1:18" x14ac:dyDescent="0.25">
      <c r="A8068">
        <v>5427100000</v>
      </c>
      <c r="B8068" t="s">
        <v>3089</v>
      </c>
      <c r="D8068" t="s">
        <v>3090</v>
      </c>
      <c r="E8068" t="s">
        <v>3090</v>
      </c>
      <c r="F8068">
        <v>1</v>
      </c>
      <c r="G8068">
        <v>0</v>
      </c>
      <c r="H8068">
        <v>1.8739495766000001</v>
      </c>
      <c r="I8068">
        <v>1.8739495766000001</v>
      </c>
      <c r="K8068"/>
      <c r="N8068" t="s">
        <v>3091</v>
      </c>
      <c r="O8068" t="s">
        <v>3092</v>
      </c>
      <c r="P8068" t="s">
        <v>3095</v>
      </c>
      <c r="R8068" t="s">
        <v>3094</v>
      </c>
    </row>
    <row r="8069" spans="1:18" x14ac:dyDescent="0.25">
      <c r="A8069">
        <v>5427200000</v>
      </c>
      <c r="B8069" t="s">
        <v>3089</v>
      </c>
      <c r="D8069" t="s">
        <v>3090</v>
      </c>
      <c r="E8069" t="s">
        <v>3090</v>
      </c>
      <c r="F8069">
        <v>1</v>
      </c>
      <c r="G8069">
        <v>0</v>
      </c>
      <c r="H8069">
        <v>0.21671807625009601</v>
      </c>
      <c r="I8069">
        <v>0.21671807625009601</v>
      </c>
      <c r="K8069"/>
      <c r="N8069" t="s">
        <v>3091</v>
      </c>
      <c r="O8069" t="s">
        <v>3092</v>
      </c>
      <c r="P8069" t="s">
        <v>3095</v>
      </c>
      <c r="R8069" t="s">
        <v>3094</v>
      </c>
    </row>
    <row r="8070" spans="1:18" x14ac:dyDescent="0.25">
      <c r="A8070">
        <v>5428010000</v>
      </c>
      <c r="B8070" t="s">
        <v>3089</v>
      </c>
      <c r="D8070" t="s">
        <v>3090</v>
      </c>
      <c r="E8070" t="s">
        <v>3090</v>
      </c>
      <c r="F8070">
        <v>1</v>
      </c>
      <c r="G8070">
        <v>0</v>
      </c>
      <c r="H8070">
        <v>4.5316614285714198</v>
      </c>
      <c r="I8070">
        <v>4.5316614285714198</v>
      </c>
      <c r="K8070"/>
      <c r="N8070" t="s">
        <v>3091</v>
      </c>
      <c r="O8070" t="s">
        <v>3092</v>
      </c>
      <c r="P8070" t="s">
        <v>3095</v>
      </c>
      <c r="R8070" t="s">
        <v>3094</v>
      </c>
    </row>
    <row r="8071" spans="1:18" x14ac:dyDescent="0.25">
      <c r="A8071">
        <v>5428020000</v>
      </c>
      <c r="B8071" t="s">
        <v>3089</v>
      </c>
      <c r="D8071" t="s">
        <v>3090</v>
      </c>
      <c r="E8071" t="s">
        <v>3090</v>
      </c>
      <c r="F8071">
        <v>1</v>
      </c>
      <c r="G8071">
        <v>0</v>
      </c>
      <c r="H8071">
        <v>4.5366614285714197</v>
      </c>
      <c r="I8071">
        <v>4.5366614285714197</v>
      </c>
      <c r="K8071"/>
      <c r="N8071" t="s">
        <v>3091</v>
      </c>
      <c r="O8071" t="s">
        <v>3092</v>
      </c>
      <c r="P8071" t="s">
        <v>3095</v>
      </c>
      <c r="R8071" t="s">
        <v>3094</v>
      </c>
    </row>
    <row r="8072" spans="1:18" x14ac:dyDescent="0.25">
      <c r="A8072">
        <v>5428030000</v>
      </c>
      <c r="B8072" t="s">
        <v>3089</v>
      </c>
      <c r="D8072" t="s">
        <v>3090</v>
      </c>
      <c r="E8072" t="s">
        <v>3090</v>
      </c>
      <c r="F8072">
        <v>1</v>
      </c>
      <c r="G8072">
        <v>0</v>
      </c>
      <c r="H8072">
        <v>2.4500000000000002</v>
      </c>
      <c r="I8072">
        <v>2.4500000000000002</v>
      </c>
      <c r="K8072"/>
      <c r="N8072" t="s">
        <v>3091</v>
      </c>
      <c r="O8072" t="s">
        <v>3092</v>
      </c>
      <c r="P8072" t="s">
        <v>3095</v>
      </c>
      <c r="R8072" t="s">
        <v>3094</v>
      </c>
    </row>
    <row r="8073" spans="1:18" x14ac:dyDescent="0.25">
      <c r="A8073">
        <v>5428040000</v>
      </c>
      <c r="B8073" t="s">
        <v>3089</v>
      </c>
      <c r="D8073" t="s">
        <v>3090</v>
      </c>
      <c r="E8073" t="s">
        <v>3090</v>
      </c>
      <c r="F8073">
        <v>1</v>
      </c>
      <c r="G8073">
        <v>0</v>
      </c>
      <c r="H8073">
        <v>2.5356066666666601</v>
      </c>
      <c r="I8073">
        <v>2.5356066666666601</v>
      </c>
      <c r="K8073"/>
      <c r="N8073" t="s">
        <v>3091</v>
      </c>
      <c r="O8073" t="s">
        <v>3092</v>
      </c>
      <c r="P8073" t="s">
        <v>3095</v>
      </c>
      <c r="R8073" t="s">
        <v>3094</v>
      </c>
    </row>
    <row r="8074" spans="1:18" x14ac:dyDescent="0.25">
      <c r="A8074">
        <v>5428050000</v>
      </c>
      <c r="B8074" t="s">
        <v>3089</v>
      </c>
      <c r="D8074" t="s">
        <v>3090</v>
      </c>
      <c r="E8074" t="s">
        <v>3090</v>
      </c>
      <c r="F8074">
        <v>1</v>
      </c>
      <c r="G8074">
        <v>0</v>
      </c>
      <c r="H8074">
        <v>2.1144750000000001</v>
      </c>
      <c r="I8074">
        <v>2.1144750000000001</v>
      </c>
      <c r="K8074"/>
      <c r="N8074" t="s">
        <v>3091</v>
      </c>
      <c r="O8074" t="s">
        <v>3092</v>
      </c>
      <c r="P8074" t="s">
        <v>3095</v>
      </c>
      <c r="R8074" t="s">
        <v>3094</v>
      </c>
    </row>
    <row r="8075" spans="1:18" x14ac:dyDescent="0.25">
      <c r="A8075">
        <v>5428060000</v>
      </c>
      <c r="B8075" t="s">
        <v>3089</v>
      </c>
      <c r="D8075" t="s">
        <v>3090</v>
      </c>
      <c r="E8075" t="s">
        <v>3090</v>
      </c>
      <c r="F8075">
        <v>1</v>
      </c>
      <c r="G8075">
        <v>0</v>
      </c>
      <c r="H8075">
        <v>4.0764733333333298</v>
      </c>
      <c r="I8075">
        <v>4.0764733333333298</v>
      </c>
      <c r="K8075"/>
      <c r="N8075" t="s">
        <v>3091</v>
      </c>
      <c r="O8075" t="s">
        <v>3092</v>
      </c>
      <c r="P8075" t="s">
        <v>3095</v>
      </c>
      <c r="R8075" t="s">
        <v>3094</v>
      </c>
    </row>
    <row r="8076" spans="1:18" x14ac:dyDescent="0.25">
      <c r="A8076">
        <v>5428070000</v>
      </c>
      <c r="B8076" t="s">
        <v>3089</v>
      </c>
      <c r="D8076" t="s">
        <v>3090</v>
      </c>
      <c r="E8076" t="s">
        <v>3090</v>
      </c>
      <c r="F8076">
        <v>1</v>
      </c>
      <c r="G8076">
        <v>0</v>
      </c>
      <c r="H8076">
        <v>13.17164</v>
      </c>
      <c r="I8076">
        <v>13.17164</v>
      </c>
      <c r="K8076"/>
      <c r="N8076" t="s">
        <v>3091</v>
      </c>
      <c r="O8076" t="s">
        <v>3092</v>
      </c>
      <c r="P8076" t="s">
        <v>3095</v>
      </c>
      <c r="R8076" t="s">
        <v>3094</v>
      </c>
    </row>
    <row r="8077" spans="1:18" x14ac:dyDescent="0.25">
      <c r="A8077">
        <v>5428080000</v>
      </c>
      <c r="B8077" t="s">
        <v>3089</v>
      </c>
      <c r="D8077" t="s">
        <v>3090</v>
      </c>
      <c r="E8077" t="s">
        <v>3090</v>
      </c>
      <c r="F8077">
        <v>1</v>
      </c>
      <c r="G8077">
        <v>0</v>
      </c>
      <c r="H8077">
        <v>2.2508619047619001</v>
      </c>
      <c r="I8077">
        <v>2.2508619047619001</v>
      </c>
      <c r="K8077"/>
      <c r="N8077" t="s">
        <v>3091</v>
      </c>
      <c r="O8077" t="s">
        <v>3092</v>
      </c>
      <c r="P8077" t="s">
        <v>3095</v>
      </c>
      <c r="R8077" t="s">
        <v>3094</v>
      </c>
    </row>
    <row r="8078" spans="1:18" x14ac:dyDescent="0.25">
      <c r="A8078">
        <v>5428090000</v>
      </c>
      <c r="B8078" t="s">
        <v>3089</v>
      </c>
      <c r="D8078" t="s">
        <v>3090</v>
      </c>
      <c r="E8078" t="s">
        <v>3090</v>
      </c>
      <c r="F8078">
        <v>1</v>
      </c>
      <c r="G8078">
        <v>0</v>
      </c>
      <c r="H8078">
        <v>11.0661</v>
      </c>
      <c r="I8078">
        <v>11.0661</v>
      </c>
      <c r="K8078"/>
      <c r="N8078" t="s">
        <v>3091</v>
      </c>
      <c r="O8078" t="s">
        <v>3092</v>
      </c>
      <c r="P8078" t="s">
        <v>3093</v>
      </c>
      <c r="R8078" t="s">
        <v>3094</v>
      </c>
    </row>
    <row r="8079" spans="1:18" x14ac:dyDescent="0.25">
      <c r="A8079">
        <v>5428110000</v>
      </c>
      <c r="B8079" t="s">
        <v>3089</v>
      </c>
      <c r="D8079" t="s">
        <v>3090</v>
      </c>
      <c r="E8079" t="s">
        <v>3090</v>
      </c>
      <c r="F8079">
        <v>1</v>
      </c>
      <c r="G8079">
        <v>0</v>
      </c>
      <c r="H8079">
        <v>32.54</v>
      </c>
      <c r="I8079">
        <v>32.54</v>
      </c>
      <c r="K8079"/>
      <c r="N8079" t="s">
        <v>3091</v>
      </c>
      <c r="O8079" t="s">
        <v>3092</v>
      </c>
      <c r="P8079" t="s">
        <v>3095</v>
      </c>
      <c r="R8079" t="s">
        <v>3094</v>
      </c>
    </row>
    <row r="8080" spans="1:18" x14ac:dyDescent="0.25">
      <c r="A8080">
        <v>5428120000</v>
      </c>
      <c r="B8080" t="s">
        <v>3089</v>
      </c>
      <c r="D8080" t="s">
        <v>3090</v>
      </c>
      <c r="E8080" t="s">
        <v>3090</v>
      </c>
      <c r="F8080">
        <v>1</v>
      </c>
      <c r="G8080">
        <v>0</v>
      </c>
      <c r="H8080">
        <v>16.455203823953799</v>
      </c>
      <c r="I8080">
        <v>16.455203823953799</v>
      </c>
      <c r="K8080"/>
      <c r="N8080" t="s">
        <v>3091</v>
      </c>
      <c r="O8080" t="s">
        <v>3092</v>
      </c>
      <c r="P8080" t="s">
        <v>3095</v>
      </c>
      <c r="R8080" t="s">
        <v>3094</v>
      </c>
    </row>
    <row r="8081" spans="1:18" x14ac:dyDescent="0.25">
      <c r="A8081">
        <v>5428130000</v>
      </c>
      <c r="B8081" t="s">
        <v>3089</v>
      </c>
      <c r="D8081" t="s">
        <v>3090</v>
      </c>
      <c r="E8081" t="s">
        <v>3090</v>
      </c>
      <c r="F8081">
        <v>1</v>
      </c>
      <c r="G8081">
        <v>0</v>
      </c>
      <c r="H8081">
        <v>21.669</v>
      </c>
      <c r="I8081">
        <v>21.669</v>
      </c>
      <c r="K8081"/>
      <c r="N8081" t="s">
        <v>3091</v>
      </c>
      <c r="O8081" t="s">
        <v>3092</v>
      </c>
      <c r="P8081" t="s">
        <v>3095</v>
      </c>
      <c r="R8081" t="s">
        <v>3094</v>
      </c>
    </row>
    <row r="8082" spans="1:18" x14ac:dyDescent="0.25">
      <c r="A8082">
        <v>5428140000</v>
      </c>
      <c r="B8082" t="s">
        <v>3089</v>
      </c>
      <c r="D8082" t="s">
        <v>3090</v>
      </c>
      <c r="E8082" t="s">
        <v>3090</v>
      </c>
      <c r="F8082">
        <v>1</v>
      </c>
      <c r="G8082">
        <v>0</v>
      </c>
      <c r="H8082">
        <v>37.262</v>
      </c>
      <c r="I8082">
        <v>37.262</v>
      </c>
      <c r="K8082"/>
      <c r="N8082" t="s">
        <v>3091</v>
      </c>
      <c r="O8082" t="s">
        <v>3092</v>
      </c>
      <c r="P8082" t="s">
        <v>3095</v>
      </c>
      <c r="R8082" t="s">
        <v>3094</v>
      </c>
    </row>
    <row r="8083" spans="1:18" x14ac:dyDescent="0.25">
      <c r="A8083">
        <v>5428150000</v>
      </c>
      <c r="B8083" t="s">
        <v>3089</v>
      </c>
      <c r="D8083" t="s">
        <v>3090</v>
      </c>
      <c r="E8083" t="s">
        <v>3090</v>
      </c>
      <c r="F8083">
        <v>1</v>
      </c>
      <c r="G8083">
        <v>0</v>
      </c>
      <c r="H8083">
        <v>31.02</v>
      </c>
      <c r="I8083">
        <v>31.02</v>
      </c>
      <c r="K8083"/>
      <c r="N8083" t="s">
        <v>3091</v>
      </c>
      <c r="O8083" t="s">
        <v>3092</v>
      </c>
      <c r="P8083" t="s">
        <v>3095</v>
      </c>
      <c r="R8083" t="s">
        <v>3094</v>
      </c>
    </row>
    <row r="8084" spans="1:18" x14ac:dyDescent="0.25">
      <c r="A8084">
        <v>5428160000</v>
      </c>
      <c r="B8084" t="s">
        <v>3089</v>
      </c>
      <c r="D8084" t="s">
        <v>3090</v>
      </c>
      <c r="E8084" t="s">
        <v>3090</v>
      </c>
      <c r="F8084">
        <v>1</v>
      </c>
      <c r="G8084">
        <v>0</v>
      </c>
      <c r="H8084">
        <v>31.2741576479076</v>
      </c>
      <c r="I8084">
        <v>31.2741576479076</v>
      </c>
      <c r="K8084"/>
      <c r="N8084" t="s">
        <v>3091</v>
      </c>
      <c r="O8084" t="s">
        <v>3092</v>
      </c>
      <c r="P8084" t="s">
        <v>3095</v>
      </c>
      <c r="R8084" t="s">
        <v>3094</v>
      </c>
    </row>
    <row r="8085" spans="1:18" x14ac:dyDescent="0.25">
      <c r="A8085">
        <v>5428170000</v>
      </c>
      <c r="B8085" t="s">
        <v>3089</v>
      </c>
      <c r="D8085" t="s">
        <v>3090</v>
      </c>
      <c r="E8085" t="s">
        <v>3090</v>
      </c>
      <c r="F8085">
        <v>1</v>
      </c>
      <c r="G8085">
        <v>0</v>
      </c>
      <c r="H8085">
        <v>25.13</v>
      </c>
      <c r="I8085">
        <v>25.13</v>
      </c>
      <c r="K8085"/>
      <c r="N8085" t="s">
        <v>3091</v>
      </c>
      <c r="O8085" t="s">
        <v>3092</v>
      </c>
      <c r="P8085" t="s">
        <v>3095</v>
      </c>
      <c r="R8085" t="s">
        <v>3094</v>
      </c>
    </row>
    <row r="8086" spans="1:18" x14ac:dyDescent="0.25">
      <c r="A8086">
        <v>5428180000</v>
      </c>
      <c r="B8086" t="s">
        <v>3089</v>
      </c>
      <c r="D8086" t="s">
        <v>3090</v>
      </c>
      <c r="E8086" t="s">
        <v>3090</v>
      </c>
      <c r="F8086">
        <v>1</v>
      </c>
      <c r="G8086">
        <v>0</v>
      </c>
      <c r="H8086">
        <v>26.0054539666666</v>
      </c>
      <c r="I8086">
        <v>26.0054539666666</v>
      </c>
      <c r="K8086"/>
      <c r="N8086" t="s">
        <v>3091</v>
      </c>
      <c r="O8086" t="s">
        <v>3092</v>
      </c>
      <c r="P8086" t="s">
        <v>3095</v>
      </c>
      <c r="R8086" t="s">
        <v>3094</v>
      </c>
    </row>
    <row r="8087" spans="1:18" x14ac:dyDescent="0.25">
      <c r="A8087">
        <v>5428200000</v>
      </c>
      <c r="B8087" t="s">
        <v>3089</v>
      </c>
      <c r="D8087" t="s">
        <v>3090</v>
      </c>
      <c r="E8087" t="s">
        <v>3090</v>
      </c>
      <c r="F8087">
        <v>1</v>
      </c>
      <c r="G8087">
        <v>0</v>
      </c>
      <c r="H8087">
        <v>0.32321809713828198</v>
      </c>
      <c r="I8087">
        <v>0.32321809713828198</v>
      </c>
      <c r="K8087"/>
      <c r="N8087" t="s">
        <v>3091</v>
      </c>
      <c r="O8087" t="s">
        <v>3092</v>
      </c>
      <c r="P8087" t="s">
        <v>3095</v>
      </c>
      <c r="R8087" t="s">
        <v>3094</v>
      </c>
    </row>
    <row r="8088" spans="1:18" x14ac:dyDescent="0.25">
      <c r="A8088">
        <v>5428300000</v>
      </c>
      <c r="B8088" t="s">
        <v>3089</v>
      </c>
      <c r="D8088" t="s">
        <v>3090</v>
      </c>
      <c r="E8088" t="s">
        <v>3090</v>
      </c>
      <c r="F8088">
        <v>1</v>
      </c>
      <c r="G8088">
        <v>0</v>
      </c>
      <c r="H8088">
        <v>3.42194772590278</v>
      </c>
      <c r="I8088">
        <v>3.42194772590278</v>
      </c>
      <c r="K8088"/>
      <c r="N8088" t="s">
        <v>3091</v>
      </c>
      <c r="O8088" t="s">
        <v>3092</v>
      </c>
      <c r="P8088" t="s">
        <v>3095</v>
      </c>
      <c r="R8088" t="s">
        <v>3094</v>
      </c>
    </row>
    <row r="8089" spans="1:18" x14ac:dyDescent="0.25">
      <c r="A8089">
        <v>5428400000</v>
      </c>
      <c r="B8089" t="s">
        <v>3089</v>
      </c>
      <c r="D8089" t="s">
        <v>3090</v>
      </c>
      <c r="E8089" t="s">
        <v>3090</v>
      </c>
      <c r="F8089">
        <v>1</v>
      </c>
      <c r="G8089">
        <v>0</v>
      </c>
      <c r="H8089">
        <v>0.39571931810570998</v>
      </c>
      <c r="I8089">
        <v>0.39571931810570998</v>
      </c>
      <c r="K8089"/>
      <c r="N8089" t="s">
        <v>3091</v>
      </c>
      <c r="O8089" t="s">
        <v>3092</v>
      </c>
      <c r="P8089" t="s">
        <v>3095</v>
      </c>
      <c r="R8089" t="s">
        <v>3094</v>
      </c>
    </row>
    <row r="8090" spans="1:18" x14ac:dyDescent="0.25">
      <c r="A8090">
        <v>5428500000</v>
      </c>
      <c r="B8090" t="s">
        <v>3089</v>
      </c>
      <c r="D8090" t="s">
        <v>3090</v>
      </c>
      <c r="E8090" t="s">
        <v>3090</v>
      </c>
      <c r="F8090">
        <v>1</v>
      </c>
      <c r="G8090">
        <v>0</v>
      </c>
      <c r="H8090">
        <v>0.34000381142399699</v>
      </c>
      <c r="I8090">
        <v>0.34000381142399699</v>
      </c>
      <c r="K8090"/>
      <c r="N8090" t="s">
        <v>3091</v>
      </c>
      <c r="O8090" t="s">
        <v>3092</v>
      </c>
      <c r="P8090" t="s">
        <v>3095</v>
      </c>
      <c r="R8090" t="s">
        <v>3094</v>
      </c>
    </row>
    <row r="8091" spans="1:18" x14ac:dyDescent="0.25">
      <c r="A8091">
        <v>5428600000</v>
      </c>
      <c r="B8091" t="s">
        <v>3089</v>
      </c>
      <c r="D8091" t="s">
        <v>3090</v>
      </c>
      <c r="E8091" t="s">
        <v>3090</v>
      </c>
      <c r="F8091">
        <v>1</v>
      </c>
      <c r="G8091">
        <v>0</v>
      </c>
      <c r="H8091">
        <v>0.60893159086342596</v>
      </c>
      <c r="I8091">
        <v>0.60893159086342596</v>
      </c>
      <c r="K8091"/>
      <c r="N8091" t="s">
        <v>3091</v>
      </c>
      <c r="O8091" t="s">
        <v>3092</v>
      </c>
      <c r="P8091" t="s">
        <v>3095</v>
      </c>
      <c r="R8091" t="s">
        <v>3094</v>
      </c>
    </row>
    <row r="8092" spans="1:18" x14ac:dyDescent="0.25">
      <c r="A8092">
        <v>5428700000</v>
      </c>
      <c r="B8092" t="s">
        <v>3089</v>
      </c>
      <c r="D8092" t="s">
        <v>3090</v>
      </c>
      <c r="E8092" t="s">
        <v>3090</v>
      </c>
      <c r="F8092">
        <v>1</v>
      </c>
      <c r="G8092">
        <v>0</v>
      </c>
      <c r="H8092">
        <v>0.32893159086342599</v>
      </c>
      <c r="I8092">
        <v>0.32893159086342599</v>
      </c>
      <c r="K8092"/>
      <c r="N8092" t="s">
        <v>3091</v>
      </c>
      <c r="O8092" t="s">
        <v>3092</v>
      </c>
      <c r="P8092" t="s">
        <v>3095</v>
      </c>
      <c r="R8092" t="s">
        <v>3094</v>
      </c>
    </row>
    <row r="8093" spans="1:18" x14ac:dyDescent="0.25">
      <c r="A8093">
        <v>5428800000</v>
      </c>
      <c r="B8093" t="s">
        <v>3089</v>
      </c>
      <c r="D8093" t="s">
        <v>3090</v>
      </c>
      <c r="E8093" t="s">
        <v>3090</v>
      </c>
      <c r="F8093">
        <v>1</v>
      </c>
      <c r="G8093">
        <v>0</v>
      </c>
      <c r="H8093">
        <v>48.901539999999997</v>
      </c>
      <c r="I8093">
        <v>48.901539999999997</v>
      </c>
      <c r="K8093"/>
      <c r="N8093" t="s">
        <v>3091</v>
      </c>
      <c r="O8093" t="s">
        <v>3092</v>
      </c>
      <c r="P8093" t="s">
        <v>3095</v>
      </c>
      <c r="R8093" t="s">
        <v>3094</v>
      </c>
    </row>
    <row r="8094" spans="1:18" x14ac:dyDescent="0.25">
      <c r="A8094">
        <v>5428900000</v>
      </c>
      <c r="B8094" t="s">
        <v>3089</v>
      </c>
      <c r="D8094" t="s">
        <v>3090</v>
      </c>
      <c r="E8094" t="s">
        <v>3090</v>
      </c>
      <c r="F8094">
        <v>1</v>
      </c>
      <c r="G8094">
        <v>0</v>
      </c>
      <c r="H8094">
        <v>40.012925350000003</v>
      </c>
      <c r="I8094">
        <v>40.012925350000003</v>
      </c>
      <c r="K8094"/>
      <c r="N8094" t="s">
        <v>3091</v>
      </c>
      <c r="O8094" t="s">
        <v>3092</v>
      </c>
      <c r="P8094" t="s">
        <v>3095</v>
      </c>
      <c r="R8094" t="s">
        <v>3094</v>
      </c>
    </row>
    <row r="8095" spans="1:18" x14ac:dyDescent="0.25">
      <c r="A8095">
        <v>5429000000</v>
      </c>
      <c r="B8095" t="s">
        <v>3089</v>
      </c>
      <c r="D8095" t="s">
        <v>3090</v>
      </c>
      <c r="E8095" t="s">
        <v>3090</v>
      </c>
      <c r="F8095">
        <v>1</v>
      </c>
      <c r="G8095">
        <v>0</v>
      </c>
      <c r="H8095">
        <v>42.751539999999999</v>
      </c>
      <c r="I8095">
        <v>42.751539999999999</v>
      </c>
      <c r="K8095"/>
      <c r="N8095" t="s">
        <v>3091</v>
      </c>
      <c r="O8095" t="s">
        <v>3092</v>
      </c>
      <c r="P8095" t="s">
        <v>3095</v>
      </c>
      <c r="R8095" t="s">
        <v>3094</v>
      </c>
    </row>
    <row r="8096" spans="1:18" x14ac:dyDescent="0.25">
      <c r="A8096">
        <v>5429100000</v>
      </c>
      <c r="B8096" t="s">
        <v>3089</v>
      </c>
      <c r="D8096" t="s">
        <v>3090</v>
      </c>
      <c r="E8096" t="s">
        <v>3090</v>
      </c>
      <c r="F8096">
        <v>1</v>
      </c>
      <c r="G8096">
        <v>0</v>
      </c>
      <c r="H8096">
        <v>49.540295999999998</v>
      </c>
      <c r="I8096">
        <v>49.540295999999998</v>
      </c>
      <c r="K8096"/>
      <c r="N8096" t="s">
        <v>3091</v>
      </c>
      <c r="O8096" t="s">
        <v>3092</v>
      </c>
      <c r="P8096" t="s">
        <v>3095</v>
      </c>
      <c r="R8096" t="s">
        <v>3094</v>
      </c>
    </row>
    <row r="8097" spans="1:18" x14ac:dyDescent="0.25">
      <c r="A8097">
        <v>5429200000</v>
      </c>
      <c r="B8097" t="s">
        <v>3089</v>
      </c>
      <c r="D8097" t="s">
        <v>3090</v>
      </c>
      <c r="E8097" t="s">
        <v>3090</v>
      </c>
      <c r="F8097">
        <v>1</v>
      </c>
      <c r="G8097">
        <v>0</v>
      </c>
      <c r="H8097">
        <v>61.112532999999999</v>
      </c>
      <c r="I8097">
        <v>61.112532999999999</v>
      </c>
      <c r="K8097"/>
      <c r="N8097" t="s">
        <v>3091</v>
      </c>
      <c r="O8097" t="s">
        <v>3092</v>
      </c>
      <c r="P8097" t="s">
        <v>3095</v>
      </c>
      <c r="R8097" t="s">
        <v>3094</v>
      </c>
    </row>
    <row r="8098" spans="1:18" x14ac:dyDescent="0.25">
      <c r="A8098">
        <v>5429300000</v>
      </c>
      <c r="B8098" t="s">
        <v>3089</v>
      </c>
      <c r="D8098" t="s">
        <v>3090</v>
      </c>
      <c r="E8098" t="s">
        <v>3090</v>
      </c>
      <c r="F8098">
        <v>1</v>
      </c>
      <c r="G8098">
        <v>0</v>
      </c>
      <c r="H8098">
        <v>66.369091999999995</v>
      </c>
      <c r="I8098">
        <v>66.369091999999995</v>
      </c>
      <c r="K8098"/>
      <c r="N8098" t="s">
        <v>3091</v>
      </c>
      <c r="O8098" t="s">
        <v>3092</v>
      </c>
      <c r="P8098" t="s">
        <v>3095</v>
      </c>
      <c r="R8098" t="s">
        <v>3094</v>
      </c>
    </row>
    <row r="8099" spans="1:18" x14ac:dyDescent="0.25">
      <c r="A8099">
        <v>5429400000</v>
      </c>
      <c r="B8099" t="s">
        <v>3089</v>
      </c>
      <c r="D8099" t="s">
        <v>3090</v>
      </c>
      <c r="E8099" t="s">
        <v>3090</v>
      </c>
      <c r="F8099">
        <v>1</v>
      </c>
      <c r="G8099">
        <v>0</v>
      </c>
      <c r="H8099">
        <v>48.399099999999997</v>
      </c>
      <c r="I8099">
        <v>48.399099999999997</v>
      </c>
      <c r="K8099"/>
      <c r="N8099" t="s">
        <v>3091</v>
      </c>
      <c r="O8099" t="s">
        <v>3092</v>
      </c>
      <c r="P8099" t="s">
        <v>3095</v>
      </c>
      <c r="R8099" t="s">
        <v>3094</v>
      </c>
    </row>
    <row r="8100" spans="1:18" x14ac:dyDescent="0.25">
      <c r="A8100">
        <v>5429500000</v>
      </c>
      <c r="B8100" t="s">
        <v>3089</v>
      </c>
      <c r="D8100" t="s">
        <v>3090</v>
      </c>
      <c r="E8100" t="s">
        <v>3090</v>
      </c>
      <c r="F8100">
        <v>1</v>
      </c>
      <c r="G8100">
        <v>0</v>
      </c>
      <c r="H8100">
        <v>30.3490061813003</v>
      </c>
      <c r="I8100">
        <v>30.3490061813003</v>
      </c>
      <c r="K8100"/>
      <c r="N8100" t="s">
        <v>3091</v>
      </c>
      <c r="O8100" t="s">
        <v>3092</v>
      </c>
      <c r="P8100" t="s">
        <v>3095</v>
      </c>
      <c r="R8100" t="s">
        <v>3094</v>
      </c>
    </row>
    <row r="8101" spans="1:18" x14ac:dyDescent="0.25">
      <c r="A8101">
        <v>5429600000</v>
      </c>
      <c r="B8101" t="s">
        <v>3089</v>
      </c>
      <c r="D8101" t="s">
        <v>3090</v>
      </c>
      <c r="E8101" t="s">
        <v>3090</v>
      </c>
      <c r="F8101">
        <v>1</v>
      </c>
      <c r="G8101">
        <v>0</v>
      </c>
      <c r="H8101">
        <v>66.739091999999999</v>
      </c>
      <c r="I8101">
        <v>66.739091999999999</v>
      </c>
      <c r="K8101"/>
      <c r="N8101" t="s">
        <v>3091</v>
      </c>
      <c r="O8101" t="s">
        <v>3092</v>
      </c>
      <c r="P8101" t="s">
        <v>3095</v>
      </c>
      <c r="R8101" t="s">
        <v>3094</v>
      </c>
    </row>
    <row r="8102" spans="1:18" x14ac:dyDescent="0.25">
      <c r="A8102">
        <v>5429700000</v>
      </c>
      <c r="B8102" t="s">
        <v>3089</v>
      </c>
      <c r="D8102" t="s">
        <v>3090</v>
      </c>
      <c r="E8102" t="s">
        <v>3090</v>
      </c>
      <c r="F8102">
        <v>1</v>
      </c>
      <c r="G8102">
        <v>0</v>
      </c>
      <c r="H8102">
        <v>66.739091999999999</v>
      </c>
      <c r="I8102">
        <v>66.739091999999999</v>
      </c>
      <c r="K8102"/>
      <c r="N8102" t="s">
        <v>3091</v>
      </c>
      <c r="O8102" t="s">
        <v>3092</v>
      </c>
      <c r="P8102" t="s">
        <v>3095</v>
      </c>
      <c r="R8102" t="s">
        <v>3094</v>
      </c>
    </row>
    <row r="8103" spans="1:18" x14ac:dyDescent="0.25">
      <c r="A8103">
        <v>5429900000</v>
      </c>
      <c r="B8103" t="s">
        <v>3089</v>
      </c>
      <c r="D8103" t="s">
        <v>3090</v>
      </c>
      <c r="E8103" t="s">
        <v>3090</v>
      </c>
      <c r="F8103">
        <v>1</v>
      </c>
      <c r="G8103">
        <v>0</v>
      </c>
      <c r="H8103">
        <v>0.39336379983358299</v>
      </c>
      <c r="I8103">
        <v>0.39336379983358299</v>
      </c>
      <c r="K8103"/>
      <c r="N8103" t="s">
        <v>3091</v>
      </c>
      <c r="O8103" t="s">
        <v>3092</v>
      </c>
      <c r="P8103" t="s">
        <v>3095</v>
      </c>
      <c r="R8103" t="s">
        <v>3094</v>
      </c>
    </row>
    <row r="8104" spans="1:18" x14ac:dyDescent="0.25">
      <c r="A8104">
        <v>543</v>
      </c>
      <c r="B8104" t="s">
        <v>3089</v>
      </c>
      <c r="D8104" t="s">
        <v>3090</v>
      </c>
      <c r="E8104" t="s">
        <v>3090</v>
      </c>
      <c r="F8104">
        <v>1</v>
      </c>
      <c r="G8104">
        <v>0</v>
      </c>
      <c r="H8104">
        <v>0</v>
      </c>
      <c r="I8104">
        <v>0</v>
      </c>
      <c r="K8104"/>
      <c r="N8104" t="s">
        <v>3091</v>
      </c>
      <c r="O8104" t="s">
        <v>3092</v>
      </c>
      <c r="P8104" t="s">
        <v>3095</v>
      </c>
      <c r="R8104" t="s">
        <v>3094</v>
      </c>
    </row>
    <row r="8105" spans="1:18" x14ac:dyDescent="0.25">
      <c r="A8105">
        <v>5430000000</v>
      </c>
      <c r="B8105" t="s">
        <v>3089</v>
      </c>
      <c r="D8105" t="s">
        <v>3090</v>
      </c>
      <c r="E8105" t="s">
        <v>3090</v>
      </c>
      <c r="F8105">
        <v>1</v>
      </c>
      <c r="G8105">
        <v>0</v>
      </c>
      <c r="H8105">
        <v>3.6</v>
      </c>
      <c r="I8105">
        <v>3.6</v>
      </c>
      <c r="K8105"/>
      <c r="N8105" t="s">
        <v>3091</v>
      </c>
      <c r="O8105" t="s">
        <v>3092</v>
      </c>
      <c r="P8105" t="s">
        <v>3095</v>
      </c>
      <c r="R8105" t="s">
        <v>3094</v>
      </c>
    </row>
    <row r="8106" spans="1:18" x14ac:dyDescent="0.25">
      <c r="A8106">
        <v>5430100000</v>
      </c>
      <c r="B8106" t="s">
        <v>3089</v>
      </c>
      <c r="D8106" t="s">
        <v>3090</v>
      </c>
      <c r="E8106" t="s">
        <v>3090</v>
      </c>
      <c r="F8106">
        <v>1</v>
      </c>
      <c r="G8106">
        <v>0</v>
      </c>
      <c r="H8106">
        <v>6.89</v>
      </c>
      <c r="I8106">
        <v>6.89</v>
      </c>
      <c r="K8106"/>
      <c r="N8106" t="s">
        <v>3091</v>
      </c>
      <c r="O8106" t="s">
        <v>3092</v>
      </c>
      <c r="P8106" t="s">
        <v>3095</v>
      </c>
      <c r="R8106" t="s">
        <v>3094</v>
      </c>
    </row>
    <row r="8107" spans="1:18" x14ac:dyDescent="0.25">
      <c r="A8107">
        <v>5430200000</v>
      </c>
      <c r="B8107" t="s">
        <v>3089</v>
      </c>
      <c r="D8107" t="s">
        <v>3090</v>
      </c>
      <c r="E8107" t="s">
        <v>3090</v>
      </c>
      <c r="F8107">
        <v>1</v>
      </c>
      <c r="G8107">
        <v>0</v>
      </c>
      <c r="H8107">
        <v>4.0773285714285699</v>
      </c>
      <c r="I8107">
        <v>4.0773285714285699</v>
      </c>
      <c r="K8107"/>
      <c r="N8107" t="s">
        <v>3091</v>
      </c>
      <c r="O8107" t="s">
        <v>3092</v>
      </c>
      <c r="P8107" t="s">
        <v>3095</v>
      </c>
      <c r="R8107" t="s">
        <v>3094</v>
      </c>
    </row>
    <row r="8108" spans="1:18" x14ac:dyDescent="0.25">
      <c r="A8108">
        <v>5430300000</v>
      </c>
      <c r="B8108" t="s">
        <v>3089</v>
      </c>
      <c r="D8108" t="s">
        <v>3090</v>
      </c>
      <c r="E8108" t="s">
        <v>3090</v>
      </c>
      <c r="F8108">
        <v>1</v>
      </c>
      <c r="G8108">
        <v>0</v>
      </c>
      <c r="H8108">
        <v>4.0773285714285699</v>
      </c>
      <c r="I8108">
        <v>4.0773285714285699</v>
      </c>
      <c r="K8108"/>
      <c r="N8108" t="s">
        <v>3091</v>
      </c>
      <c r="O8108" t="s">
        <v>3092</v>
      </c>
      <c r="P8108" t="s">
        <v>3095</v>
      </c>
      <c r="R8108" t="s">
        <v>3094</v>
      </c>
    </row>
    <row r="8109" spans="1:18" x14ac:dyDescent="0.25">
      <c r="A8109">
        <v>5430400000</v>
      </c>
      <c r="B8109" t="s">
        <v>3089</v>
      </c>
      <c r="D8109" t="s">
        <v>3090</v>
      </c>
      <c r="E8109" t="s">
        <v>3090</v>
      </c>
      <c r="F8109">
        <v>1</v>
      </c>
      <c r="G8109">
        <v>0</v>
      </c>
      <c r="H8109">
        <v>4.61093333333333</v>
      </c>
      <c r="I8109">
        <v>4.61093333333333</v>
      </c>
      <c r="K8109"/>
      <c r="N8109" t="s">
        <v>3091</v>
      </c>
      <c r="O8109" t="s">
        <v>3092</v>
      </c>
      <c r="P8109" t="s">
        <v>3095</v>
      </c>
      <c r="R8109" t="s">
        <v>3094</v>
      </c>
    </row>
    <row r="8110" spans="1:18" x14ac:dyDescent="0.25">
      <c r="A8110">
        <v>5430500000</v>
      </c>
      <c r="B8110" t="s">
        <v>3089</v>
      </c>
      <c r="D8110" t="s">
        <v>3090</v>
      </c>
      <c r="E8110" t="s">
        <v>3090</v>
      </c>
      <c r="F8110">
        <v>1</v>
      </c>
      <c r="G8110">
        <v>0</v>
      </c>
      <c r="H8110">
        <v>4.60398888888888</v>
      </c>
      <c r="I8110">
        <v>4.60398888888888</v>
      </c>
      <c r="K8110"/>
      <c r="N8110" t="s">
        <v>3091</v>
      </c>
      <c r="O8110" t="s">
        <v>3092</v>
      </c>
      <c r="P8110" t="s">
        <v>3095</v>
      </c>
      <c r="R8110" t="s">
        <v>3094</v>
      </c>
    </row>
    <row r="8111" spans="1:18" x14ac:dyDescent="0.25">
      <c r="A8111">
        <v>5430600000</v>
      </c>
      <c r="B8111" t="s">
        <v>3089</v>
      </c>
      <c r="D8111" t="s">
        <v>3090</v>
      </c>
      <c r="E8111" t="s">
        <v>3090</v>
      </c>
      <c r="F8111">
        <v>1</v>
      </c>
      <c r="G8111">
        <v>0</v>
      </c>
      <c r="H8111">
        <v>40.46</v>
      </c>
      <c r="I8111">
        <v>40.46</v>
      </c>
      <c r="K8111"/>
      <c r="N8111" t="s">
        <v>3091</v>
      </c>
      <c r="O8111" t="s">
        <v>3092</v>
      </c>
      <c r="P8111" t="s">
        <v>3095</v>
      </c>
      <c r="R8111" t="s">
        <v>3094</v>
      </c>
    </row>
    <row r="8112" spans="1:18" x14ac:dyDescent="0.25">
      <c r="A8112">
        <v>5430700000</v>
      </c>
      <c r="B8112" t="s">
        <v>3089</v>
      </c>
      <c r="D8112" t="s">
        <v>3090</v>
      </c>
      <c r="E8112" t="s">
        <v>3090</v>
      </c>
      <c r="F8112">
        <v>1</v>
      </c>
      <c r="G8112">
        <v>0</v>
      </c>
      <c r="H8112">
        <v>26.072839999999999</v>
      </c>
      <c r="I8112">
        <v>26.072839999999999</v>
      </c>
      <c r="K8112"/>
      <c r="N8112" t="s">
        <v>3091</v>
      </c>
      <c r="O8112" t="s">
        <v>3092</v>
      </c>
      <c r="P8112" t="s">
        <v>3095</v>
      </c>
      <c r="R8112" t="s">
        <v>3094</v>
      </c>
    </row>
    <row r="8113" spans="1:18" x14ac:dyDescent="0.25">
      <c r="A8113">
        <v>5430800000</v>
      </c>
      <c r="B8113" t="s">
        <v>3089</v>
      </c>
      <c r="D8113" t="s">
        <v>3090</v>
      </c>
      <c r="E8113" t="s">
        <v>3090</v>
      </c>
      <c r="F8113">
        <v>1</v>
      </c>
      <c r="G8113">
        <v>0</v>
      </c>
      <c r="H8113">
        <v>39.92</v>
      </c>
      <c r="I8113">
        <v>39.92</v>
      </c>
      <c r="K8113"/>
      <c r="N8113" t="s">
        <v>3091</v>
      </c>
      <c r="O8113" t="s">
        <v>3092</v>
      </c>
      <c r="P8113" t="s">
        <v>3095</v>
      </c>
      <c r="R8113" t="s">
        <v>3094</v>
      </c>
    </row>
    <row r="8114" spans="1:18" x14ac:dyDescent="0.25">
      <c r="A8114">
        <v>5430900000</v>
      </c>
      <c r="B8114" t="s">
        <v>3089</v>
      </c>
      <c r="D8114" t="s">
        <v>3090</v>
      </c>
      <c r="E8114" t="s">
        <v>3090</v>
      </c>
      <c r="F8114">
        <v>1</v>
      </c>
      <c r="G8114">
        <v>0</v>
      </c>
      <c r="H8114">
        <v>27.4315</v>
      </c>
      <c r="I8114">
        <v>27.4315</v>
      </c>
      <c r="K8114"/>
      <c r="N8114" t="s">
        <v>3091</v>
      </c>
      <c r="O8114" t="s">
        <v>3092</v>
      </c>
      <c r="P8114" t="s">
        <v>3095</v>
      </c>
      <c r="R8114" t="s">
        <v>3094</v>
      </c>
    </row>
    <row r="8115" spans="1:18" x14ac:dyDescent="0.25">
      <c r="A8115">
        <v>5431000000</v>
      </c>
      <c r="B8115" t="s">
        <v>3089</v>
      </c>
      <c r="D8115" t="s">
        <v>3090</v>
      </c>
      <c r="E8115" t="s">
        <v>3090</v>
      </c>
      <c r="F8115">
        <v>1</v>
      </c>
      <c r="G8115">
        <v>0</v>
      </c>
      <c r="H8115">
        <v>41.243286666666599</v>
      </c>
      <c r="I8115">
        <v>41.243286666666599</v>
      </c>
      <c r="K8115"/>
      <c r="N8115" t="s">
        <v>3091</v>
      </c>
      <c r="O8115" t="s">
        <v>3092</v>
      </c>
      <c r="P8115" t="s">
        <v>3095</v>
      </c>
      <c r="R8115" t="s">
        <v>3094</v>
      </c>
    </row>
    <row r="8116" spans="1:18" x14ac:dyDescent="0.25">
      <c r="A8116">
        <v>5431100000</v>
      </c>
      <c r="B8116" t="s">
        <v>3089</v>
      </c>
      <c r="D8116" t="s">
        <v>3090</v>
      </c>
      <c r="E8116" t="s">
        <v>3090</v>
      </c>
      <c r="F8116">
        <v>1</v>
      </c>
      <c r="G8116">
        <v>0</v>
      </c>
      <c r="H8116">
        <v>33.35</v>
      </c>
      <c r="I8116">
        <v>33.35</v>
      </c>
      <c r="K8116"/>
      <c r="N8116" t="s">
        <v>3091</v>
      </c>
      <c r="O8116" t="s">
        <v>3092</v>
      </c>
      <c r="P8116" t="s">
        <v>3095</v>
      </c>
      <c r="R8116" t="s">
        <v>3094</v>
      </c>
    </row>
    <row r="8117" spans="1:18" x14ac:dyDescent="0.25">
      <c r="A8117">
        <v>5431200000</v>
      </c>
      <c r="B8117" t="s">
        <v>3089</v>
      </c>
      <c r="D8117" t="s">
        <v>3090</v>
      </c>
      <c r="E8117" t="s">
        <v>3090</v>
      </c>
      <c r="F8117">
        <v>1</v>
      </c>
      <c r="G8117">
        <v>0</v>
      </c>
      <c r="H8117">
        <v>28.7676923076923</v>
      </c>
      <c r="I8117">
        <v>28.7676923076923</v>
      </c>
      <c r="K8117"/>
      <c r="N8117" t="s">
        <v>3091</v>
      </c>
      <c r="O8117" t="s">
        <v>3092</v>
      </c>
      <c r="P8117" t="s">
        <v>3095</v>
      </c>
      <c r="R8117" t="s">
        <v>3094</v>
      </c>
    </row>
    <row r="8118" spans="1:18" x14ac:dyDescent="0.25">
      <c r="A8118">
        <v>5431300000</v>
      </c>
      <c r="B8118" t="s">
        <v>3089</v>
      </c>
      <c r="D8118" t="s">
        <v>3090</v>
      </c>
      <c r="E8118" t="s">
        <v>3090</v>
      </c>
      <c r="F8118">
        <v>1</v>
      </c>
      <c r="G8118">
        <v>0</v>
      </c>
      <c r="H8118">
        <v>31.5139447</v>
      </c>
      <c r="I8118">
        <v>31.5139447</v>
      </c>
      <c r="K8118"/>
      <c r="N8118" t="s">
        <v>3091</v>
      </c>
      <c r="O8118" t="s">
        <v>3092</v>
      </c>
      <c r="P8118" t="s">
        <v>3095</v>
      </c>
      <c r="R8118" t="s">
        <v>3094</v>
      </c>
    </row>
    <row r="8119" spans="1:18" x14ac:dyDescent="0.25">
      <c r="A8119">
        <v>5431400000</v>
      </c>
      <c r="B8119" t="s">
        <v>3089</v>
      </c>
      <c r="D8119" t="s">
        <v>3090</v>
      </c>
      <c r="E8119" t="s">
        <v>3090</v>
      </c>
      <c r="F8119">
        <v>1</v>
      </c>
      <c r="G8119">
        <v>0</v>
      </c>
      <c r="H8119">
        <v>41.122389230769201</v>
      </c>
      <c r="I8119">
        <v>41.122389230769201</v>
      </c>
      <c r="K8119"/>
      <c r="N8119" t="s">
        <v>3091</v>
      </c>
      <c r="O8119" t="s">
        <v>3092</v>
      </c>
      <c r="P8119" t="s">
        <v>3095</v>
      </c>
      <c r="R8119" t="s">
        <v>3094</v>
      </c>
    </row>
    <row r="8120" spans="1:18" x14ac:dyDescent="0.25">
      <c r="A8120">
        <v>5431500000</v>
      </c>
      <c r="B8120" t="s">
        <v>3089</v>
      </c>
      <c r="D8120" t="s">
        <v>3090</v>
      </c>
      <c r="E8120" t="s">
        <v>3090</v>
      </c>
      <c r="F8120">
        <v>1</v>
      </c>
      <c r="G8120">
        <v>0</v>
      </c>
      <c r="H8120">
        <v>44.553286666666601</v>
      </c>
      <c r="I8120">
        <v>44.553286666666601</v>
      </c>
      <c r="K8120"/>
      <c r="N8120" t="s">
        <v>3091</v>
      </c>
      <c r="O8120" t="s">
        <v>3092</v>
      </c>
      <c r="P8120" t="s">
        <v>3095</v>
      </c>
      <c r="R8120" t="s">
        <v>3094</v>
      </c>
    </row>
    <row r="8121" spans="1:18" x14ac:dyDescent="0.25">
      <c r="A8121">
        <v>5433600000</v>
      </c>
      <c r="B8121" t="s">
        <v>3089</v>
      </c>
      <c r="D8121" t="s">
        <v>3090</v>
      </c>
      <c r="E8121" t="s">
        <v>3090</v>
      </c>
      <c r="F8121">
        <v>1</v>
      </c>
      <c r="G8121">
        <v>0</v>
      </c>
      <c r="H8121">
        <v>23.241959999999999</v>
      </c>
      <c r="I8121">
        <v>23.241959999999999</v>
      </c>
      <c r="K8121"/>
      <c r="N8121" t="s">
        <v>3091</v>
      </c>
      <c r="O8121" t="s">
        <v>3092</v>
      </c>
      <c r="P8121" t="s">
        <v>3095</v>
      </c>
      <c r="R8121" t="s">
        <v>3094</v>
      </c>
    </row>
    <row r="8122" spans="1:18" x14ac:dyDescent="0.25">
      <c r="A8122">
        <v>5433700000</v>
      </c>
      <c r="B8122" t="s">
        <v>3089</v>
      </c>
      <c r="D8122" t="s">
        <v>3090</v>
      </c>
      <c r="E8122" t="s">
        <v>3090</v>
      </c>
      <c r="F8122">
        <v>1</v>
      </c>
      <c r="G8122">
        <v>0</v>
      </c>
      <c r="H8122">
        <v>13.900173333333299</v>
      </c>
      <c r="I8122">
        <v>13.900173333333299</v>
      </c>
      <c r="K8122"/>
      <c r="N8122" t="s">
        <v>3091</v>
      </c>
      <c r="O8122" t="s">
        <v>3092</v>
      </c>
      <c r="P8122" t="s">
        <v>3095</v>
      </c>
      <c r="R8122" t="s">
        <v>3094</v>
      </c>
    </row>
    <row r="8123" spans="1:18" x14ac:dyDescent="0.25">
      <c r="A8123">
        <v>5433800000</v>
      </c>
      <c r="B8123" t="s">
        <v>3089</v>
      </c>
      <c r="D8123" t="s">
        <v>3090</v>
      </c>
      <c r="E8123" t="s">
        <v>3090</v>
      </c>
      <c r="F8123">
        <v>1</v>
      </c>
      <c r="G8123">
        <v>0</v>
      </c>
      <c r="H8123">
        <v>20.176839999999999</v>
      </c>
      <c r="I8123">
        <v>20.176839999999999</v>
      </c>
      <c r="K8123"/>
      <c r="N8123" t="s">
        <v>3091</v>
      </c>
      <c r="O8123" t="s">
        <v>3092</v>
      </c>
      <c r="P8123" t="s">
        <v>3095</v>
      </c>
      <c r="R8123" t="s">
        <v>3094</v>
      </c>
    </row>
    <row r="8124" spans="1:18" x14ac:dyDescent="0.25">
      <c r="A8124">
        <v>5433900000</v>
      </c>
      <c r="B8124" t="s">
        <v>3089</v>
      </c>
      <c r="D8124" t="s">
        <v>3090</v>
      </c>
      <c r="E8124" t="s">
        <v>3090</v>
      </c>
      <c r="F8124">
        <v>1</v>
      </c>
      <c r="G8124">
        <v>0</v>
      </c>
      <c r="H8124">
        <v>12.19</v>
      </c>
      <c r="I8124">
        <v>12.19</v>
      </c>
      <c r="K8124"/>
      <c r="N8124" t="s">
        <v>3091</v>
      </c>
      <c r="O8124" t="s">
        <v>3092</v>
      </c>
      <c r="P8124" t="s">
        <v>3095</v>
      </c>
      <c r="R8124" t="s">
        <v>3094</v>
      </c>
    </row>
    <row r="8125" spans="1:18" x14ac:dyDescent="0.25">
      <c r="A8125">
        <v>5434000000</v>
      </c>
      <c r="B8125" t="s">
        <v>3089</v>
      </c>
      <c r="D8125" t="s">
        <v>3090</v>
      </c>
      <c r="E8125" t="s">
        <v>3090</v>
      </c>
      <c r="F8125">
        <v>1</v>
      </c>
      <c r="G8125">
        <v>0</v>
      </c>
      <c r="H8125">
        <v>22.38</v>
      </c>
      <c r="I8125">
        <v>22.38</v>
      </c>
      <c r="K8125"/>
      <c r="N8125" t="s">
        <v>3091</v>
      </c>
      <c r="O8125" t="s">
        <v>3092</v>
      </c>
      <c r="P8125" t="s">
        <v>3095</v>
      </c>
      <c r="R8125" t="s">
        <v>3094</v>
      </c>
    </row>
    <row r="8126" spans="1:18" x14ac:dyDescent="0.25">
      <c r="A8126">
        <v>5434100000</v>
      </c>
      <c r="B8126" t="s">
        <v>3089</v>
      </c>
      <c r="D8126" t="s">
        <v>3090</v>
      </c>
      <c r="E8126" t="s">
        <v>3090</v>
      </c>
      <c r="F8126">
        <v>1</v>
      </c>
      <c r="G8126">
        <v>0</v>
      </c>
      <c r="H8126">
        <v>8.98</v>
      </c>
      <c r="I8126">
        <v>8.98</v>
      </c>
      <c r="K8126"/>
      <c r="N8126" t="s">
        <v>3091</v>
      </c>
      <c r="O8126" t="s">
        <v>3092</v>
      </c>
      <c r="P8126" t="s">
        <v>3095</v>
      </c>
      <c r="R8126" t="s">
        <v>3094</v>
      </c>
    </row>
    <row r="8127" spans="1:18" x14ac:dyDescent="0.25">
      <c r="A8127">
        <v>5434200000</v>
      </c>
      <c r="B8127" t="s">
        <v>3089</v>
      </c>
      <c r="D8127" t="s">
        <v>3090</v>
      </c>
      <c r="E8127" t="s">
        <v>3090</v>
      </c>
      <c r="F8127">
        <v>1</v>
      </c>
      <c r="G8127">
        <v>0</v>
      </c>
      <c r="H8127">
        <v>5.91</v>
      </c>
      <c r="I8127">
        <v>5.91</v>
      </c>
      <c r="K8127"/>
      <c r="N8127" t="s">
        <v>3091</v>
      </c>
      <c r="O8127" t="s">
        <v>3092</v>
      </c>
      <c r="P8127" t="s">
        <v>3095</v>
      </c>
      <c r="R8127" t="s">
        <v>3094</v>
      </c>
    </row>
    <row r="8128" spans="1:18" x14ac:dyDescent="0.25">
      <c r="A8128">
        <v>5434300000</v>
      </c>
      <c r="B8128" t="s">
        <v>3089</v>
      </c>
      <c r="D8128" t="s">
        <v>3090</v>
      </c>
      <c r="E8128" t="s">
        <v>3090</v>
      </c>
      <c r="F8128">
        <v>1</v>
      </c>
      <c r="G8128">
        <v>0</v>
      </c>
      <c r="H8128">
        <v>9.8000000000000007</v>
      </c>
      <c r="I8128">
        <v>9.8000000000000007</v>
      </c>
      <c r="K8128"/>
      <c r="N8128" t="s">
        <v>3091</v>
      </c>
      <c r="O8128" t="s">
        <v>3092</v>
      </c>
      <c r="P8128" t="s">
        <v>3095</v>
      </c>
      <c r="R8128" t="s">
        <v>3094</v>
      </c>
    </row>
    <row r="8129" spans="1:18" x14ac:dyDescent="0.25">
      <c r="A8129">
        <v>5434400000</v>
      </c>
      <c r="B8129" t="s">
        <v>3089</v>
      </c>
      <c r="D8129" t="s">
        <v>3090</v>
      </c>
      <c r="E8129" t="s">
        <v>3090</v>
      </c>
      <c r="F8129">
        <v>1</v>
      </c>
      <c r="G8129">
        <v>0</v>
      </c>
      <c r="H8129">
        <v>11.83</v>
      </c>
      <c r="I8129">
        <v>11.83</v>
      </c>
      <c r="K8129"/>
      <c r="N8129" t="s">
        <v>3091</v>
      </c>
      <c r="O8129" t="s">
        <v>3092</v>
      </c>
      <c r="P8129" t="s">
        <v>3095</v>
      </c>
      <c r="R8129" t="s">
        <v>3094</v>
      </c>
    </row>
    <row r="8130" spans="1:18" x14ac:dyDescent="0.25">
      <c r="A8130">
        <v>5434500000</v>
      </c>
      <c r="B8130" t="s">
        <v>3089</v>
      </c>
      <c r="D8130" t="s">
        <v>3090</v>
      </c>
      <c r="E8130" t="s">
        <v>3090</v>
      </c>
      <c r="F8130">
        <v>1</v>
      </c>
      <c r="G8130">
        <v>0</v>
      </c>
      <c r="H8130">
        <v>4.49654871794871</v>
      </c>
      <c r="I8130">
        <v>4.49654871794871</v>
      </c>
      <c r="K8130"/>
      <c r="N8130" t="s">
        <v>3091</v>
      </c>
      <c r="O8130" t="s">
        <v>3092</v>
      </c>
      <c r="P8130" t="s">
        <v>3095</v>
      </c>
      <c r="R8130" t="s">
        <v>3094</v>
      </c>
    </row>
    <row r="8131" spans="1:18" x14ac:dyDescent="0.25">
      <c r="A8131">
        <v>5434600000</v>
      </c>
      <c r="B8131" t="s">
        <v>3089</v>
      </c>
      <c r="D8131" t="s">
        <v>3090</v>
      </c>
      <c r="E8131" t="s">
        <v>3090</v>
      </c>
      <c r="F8131">
        <v>1</v>
      </c>
      <c r="G8131">
        <v>0</v>
      </c>
      <c r="H8131">
        <v>8.4085541632586303</v>
      </c>
      <c r="I8131">
        <v>8.4085541632586303</v>
      </c>
      <c r="K8131"/>
      <c r="N8131" t="s">
        <v>3091</v>
      </c>
      <c r="O8131" t="s">
        <v>3092</v>
      </c>
      <c r="P8131" t="s">
        <v>3095</v>
      </c>
      <c r="R8131" t="s">
        <v>3094</v>
      </c>
    </row>
    <row r="8132" spans="1:18" x14ac:dyDescent="0.25">
      <c r="A8132">
        <v>5434700000</v>
      </c>
      <c r="B8132" t="s">
        <v>3089</v>
      </c>
      <c r="D8132" t="s">
        <v>3090</v>
      </c>
      <c r="E8132" t="s">
        <v>3090</v>
      </c>
      <c r="F8132">
        <v>1</v>
      </c>
      <c r="G8132">
        <v>0</v>
      </c>
      <c r="H8132">
        <v>6.7373911009324399</v>
      </c>
      <c r="I8132">
        <v>6.7373911009324399</v>
      </c>
      <c r="K8132"/>
      <c r="N8132" t="s">
        <v>3091</v>
      </c>
      <c r="O8132" t="s">
        <v>3092</v>
      </c>
      <c r="P8132" t="s">
        <v>3095</v>
      </c>
      <c r="R8132" t="s">
        <v>3094</v>
      </c>
    </row>
    <row r="8133" spans="1:18" x14ac:dyDescent="0.25">
      <c r="A8133">
        <v>5434800000</v>
      </c>
      <c r="B8133" t="s">
        <v>3089</v>
      </c>
      <c r="D8133" t="s">
        <v>3090</v>
      </c>
      <c r="E8133" t="s">
        <v>3090</v>
      </c>
      <c r="F8133">
        <v>1</v>
      </c>
      <c r="G8133">
        <v>0</v>
      </c>
      <c r="H8133">
        <v>3.3608333333333298</v>
      </c>
      <c r="I8133">
        <v>3.3608333333333298</v>
      </c>
      <c r="K8133"/>
      <c r="N8133" t="s">
        <v>3091</v>
      </c>
      <c r="O8133" t="s">
        <v>3092</v>
      </c>
      <c r="P8133" t="s">
        <v>3095</v>
      </c>
      <c r="R8133" t="s">
        <v>3094</v>
      </c>
    </row>
    <row r="8134" spans="1:18" x14ac:dyDescent="0.25">
      <c r="A8134">
        <v>5434900000</v>
      </c>
      <c r="B8134" t="s">
        <v>3089</v>
      </c>
      <c r="D8134" t="s">
        <v>3090</v>
      </c>
      <c r="E8134" t="s">
        <v>3090</v>
      </c>
      <c r="F8134">
        <v>1</v>
      </c>
      <c r="G8134">
        <v>0</v>
      </c>
      <c r="H8134">
        <v>97.622559999999993</v>
      </c>
      <c r="I8134">
        <v>97.622559999999993</v>
      </c>
      <c r="K8134"/>
      <c r="N8134" t="s">
        <v>3091</v>
      </c>
      <c r="O8134" t="s">
        <v>3092</v>
      </c>
      <c r="P8134" t="s">
        <v>3095</v>
      </c>
      <c r="R8134" t="s">
        <v>3094</v>
      </c>
    </row>
    <row r="8135" spans="1:18" x14ac:dyDescent="0.25">
      <c r="A8135">
        <v>5434900001</v>
      </c>
      <c r="B8135" t="s">
        <v>3089</v>
      </c>
      <c r="D8135" t="s">
        <v>3090</v>
      </c>
      <c r="E8135" t="s">
        <v>3090</v>
      </c>
      <c r="F8135">
        <v>1</v>
      </c>
      <c r="G8135">
        <v>0</v>
      </c>
      <c r="H8135">
        <v>45.050095044679097</v>
      </c>
      <c r="I8135">
        <v>45.050095044679097</v>
      </c>
      <c r="K8135"/>
      <c r="N8135" t="s">
        <v>3091</v>
      </c>
      <c r="O8135" t="s">
        <v>3092</v>
      </c>
      <c r="P8135" t="s">
        <v>3095</v>
      </c>
      <c r="R8135" t="s">
        <v>3094</v>
      </c>
    </row>
    <row r="8136" spans="1:18" x14ac:dyDescent="0.25">
      <c r="A8136" t="s">
        <v>3594</v>
      </c>
      <c r="B8136" t="s">
        <v>3089</v>
      </c>
      <c r="D8136" t="s">
        <v>3090</v>
      </c>
      <c r="E8136" t="s">
        <v>3090</v>
      </c>
      <c r="F8136">
        <v>1</v>
      </c>
      <c r="G8136">
        <v>0</v>
      </c>
      <c r="H8136">
        <v>0</v>
      </c>
      <c r="I8136"/>
      <c r="K8136"/>
      <c r="N8136" t="s">
        <v>3091</v>
      </c>
      <c r="O8136" t="s">
        <v>3092</v>
      </c>
      <c r="P8136" t="s">
        <v>3095</v>
      </c>
      <c r="R8136" t="s">
        <v>3094</v>
      </c>
    </row>
    <row r="8137" spans="1:18" x14ac:dyDescent="0.25">
      <c r="A8137">
        <v>5435000000</v>
      </c>
      <c r="B8137" t="s">
        <v>3089</v>
      </c>
      <c r="D8137" t="s">
        <v>3090</v>
      </c>
      <c r="E8137" t="s">
        <v>3090</v>
      </c>
      <c r="F8137">
        <v>1</v>
      </c>
      <c r="G8137">
        <v>0</v>
      </c>
      <c r="H8137">
        <v>19.3025585953547</v>
      </c>
      <c r="I8137">
        <v>19.3025585953547</v>
      </c>
      <c r="K8137"/>
      <c r="N8137" t="s">
        <v>3091</v>
      </c>
      <c r="O8137" t="s">
        <v>3092</v>
      </c>
      <c r="P8137" t="s">
        <v>3095</v>
      </c>
      <c r="R8137" t="s">
        <v>3094</v>
      </c>
    </row>
    <row r="8138" spans="1:18" x14ac:dyDescent="0.25">
      <c r="A8138">
        <v>5435000001</v>
      </c>
      <c r="B8138" t="s">
        <v>3089</v>
      </c>
      <c r="D8138" t="s">
        <v>3090</v>
      </c>
      <c r="E8138" t="s">
        <v>3090</v>
      </c>
      <c r="F8138">
        <v>1</v>
      </c>
      <c r="G8138">
        <v>0</v>
      </c>
      <c r="H8138">
        <v>0</v>
      </c>
      <c r="I8138"/>
      <c r="K8138"/>
      <c r="N8138" t="s">
        <v>3091</v>
      </c>
      <c r="O8138" t="s">
        <v>3092</v>
      </c>
      <c r="P8138" t="s">
        <v>3095</v>
      </c>
      <c r="R8138" t="s">
        <v>3094</v>
      </c>
    </row>
    <row r="8139" spans="1:18" x14ac:dyDescent="0.25">
      <c r="A8139">
        <v>5435100000</v>
      </c>
      <c r="B8139" t="s">
        <v>3089</v>
      </c>
      <c r="D8139" t="s">
        <v>3090</v>
      </c>
      <c r="E8139" t="s">
        <v>3090</v>
      </c>
      <c r="F8139">
        <v>1</v>
      </c>
      <c r="G8139">
        <v>0</v>
      </c>
      <c r="H8139">
        <v>21.016761057116302</v>
      </c>
      <c r="I8139">
        <v>21.016761057116302</v>
      </c>
      <c r="K8139"/>
      <c r="N8139" t="s">
        <v>3091</v>
      </c>
      <c r="O8139" t="s">
        <v>3092</v>
      </c>
      <c r="P8139" t="s">
        <v>3095</v>
      </c>
      <c r="R8139" t="s">
        <v>3094</v>
      </c>
    </row>
    <row r="8140" spans="1:18" x14ac:dyDescent="0.25">
      <c r="A8140">
        <v>5435100001</v>
      </c>
      <c r="B8140" t="s">
        <v>3089</v>
      </c>
      <c r="D8140" t="s">
        <v>3090</v>
      </c>
      <c r="E8140" t="s">
        <v>3090</v>
      </c>
      <c r="F8140">
        <v>1</v>
      </c>
      <c r="G8140">
        <v>0</v>
      </c>
      <c r="H8140">
        <v>0</v>
      </c>
      <c r="I8140"/>
      <c r="K8140"/>
      <c r="N8140" t="s">
        <v>3091</v>
      </c>
      <c r="O8140" t="s">
        <v>3092</v>
      </c>
      <c r="P8140" t="s">
        <v>3093</v>
      </c>
      <c r="R8140" t="s">
        <v>3094</v>
      </c>
    </row>
    <row r="8141" spans="1:18" x14ac:dyDescent="0.25">
      <c r="A8141">
        <v>5435200000</v>
      </c>
      <c r="B8141" t="s">
        <v>3089</v>
      </c>
      <c r="D8141" t="s">
        <v>3090</v>
      </c>
      <c r="E8141" t="s">
        <v>3090</v>
      </c>
      <c r="F8141">
        <v>1</v>
      </c>
      <c r="G8141">
        <v>0</v>
      </c>
      <c r="H8141">
        <v>30.7570070246516</v>
      </c>
      <c r="I8141">
        <v>30.7570070246516</v>
      </c>
      <c r="K8141"/>
      <c r="N8141" t="s">
        <v>3091</v>
      </c>
      <c r="O8141" t="s">
        <v>3092</v>
      </c>
      <c r="P8141" t="s">
        <v>3095</v>
      </c>
      <c r="R8141" t="s">
        <v>3094</v>
      </c>
    </row>
    <row r="8142" spans="1:18" x14ac:dyDescent="0.25">
      <c r="A8142">
        <v>5435200001</v>
      </c>
      <c r="B8142" t="s">
        <v>3089</v>
      </c>
      <c r="D8142" t="s">
        <v>3090</v>
      </c>
      <c r="E8142" t="s">
        <v>3090</v>
      </c>
      <c r="F8142">
        <v>1</v>
      </c>
      <c r="G8142">
        <v>0</v>
      </c>
      <c r="H8142">
        <v>0</v>
      </c>
      <c r="I8142"/>
      <c r="K8142"/>
      <c r="N8142" t="s">
        <v>3091</v>
      </c>
      <c r="O8142" t="s">
        <v>3092</v>
      </c>
      <c r="P8142" t="s">
        <v>3095</v>
      </c>
      <c r="R8142" t="s">
        <v>3094</v>
      </c>
    </row>
    <row r="8143" spans="1:18" x14ac:dyDescent="0.25">
      <c r="A8143">
        <v>5436000000</v>
      </c>
      <c r="B8143" t="s">
        <v>3089</v>
      </c>
      <c r="D8143" t="s">
        <v>3090</v>
      </c>
      <c r="E8143" t="s">
        <v>3090</v>
      </c>
      <c r="F8143">
        <v>1</v>
      </c>
      <c r="G8143">
        <v>0</v>
      </c>
      <c r="H8143">
        <v>2.8852799999999998</v>
      </c>
      <c r="I8143">
        <v>2.8852799999999998</v>
      </c>
      <c r="K8143"/>
      <c r="N8143" t="s">
        <v>3091</v>
      </c>
      <c r="O8143" t="s">
        <v>3092</v>
      </c>
      <c r="P8143" t="s">
        <v>3095</v>
      </c>
      <c r="R8143" t="s">
        <v>3094</v>
      </c>
    </row>
    <row r="8144" spans="1:18" x14ac:dyDescent="0.25">
      <c r="A8144">
        <v>5436100000</v>
      </c>
      <c r="B8144" t="s">
        <v>3089</v>
      </c>
      <c r="D8144" t="s">
        <v>3090</v>
      </c>
      <c r="E8144" t="s">
        <v>3090</v>
      </c>
      <c r="F8144">
        <v>1</v>
      </c>
      <c r="G8144">
        <v>0</v>
      </c>
      <c r="H8144">
        <v>3.1029466666666599</v>
      </c>
      <c r="I8144">
        <v>3.1029466666666599</v>
      </c>
      <c r="K8144"/>
      <c r="N8144" t="s">
        <v>3091</v>
      </c>
      <c r="O8144" t="s">
        <v>3092</v>
      </c>
      <c r="P8144" t="s">
        <v>3095</v>
      </c>
      <c r="R8144" t="s">
        <v>3094</v>
      </c>
    </row>
    <row r="8145" spans="1:18" x14ac:dyDescent="0.25">
      <c r="A8145">
        <v>5436200000</v>
      </c>
      <c r="B8145" t="s">
        <v>3089</v>
      </c>
      <c r="D8145" t="s">
        <v>3090</v>
      </c>
      <c r="E8145" t="s">
        <v>3090</v>
      </c>
      <c r="F8145">
        <v>1</v>
      </c>
      <c r="G8145">
        <v>0</v>
      </c>
      <c r="H8145">
        <v>42.582210000000003</v>
      </c>
      <c r="I8145">
        <v>42.582210000000003</v>
      </c>
      <c r="K8145"/>
      <c r="N8145" t="s">
        <v>3091</v>
      </c>
      <c r="O8145" t="s">
        <v>3092</v>
      </c>
      <c r="P8145" t="s">
        <v>3095</v>
      </c>
      <c r="R8145" t="s">
        <v>3094</v>
      </c>
    </row>
    <row r="8146" spans="1:18" x14ac:dyDescent="0.25">
      <c r="A8146">
        <v>5436300000</v>
      </c>
      <c r="B8146" t="s">
        <v>3089</v>
      </c>
      <c r="D8146" t="s">
        <v>3090</v>
      </c>
      <c r="E8146" t="s">
        <v>3090</v>
      </c>
      <c r="F8146">
        <v>1</v>
      </c>
      <c r="G8146">
        <v>0</v>
      </c>
      <c r="H8146">
        <v>40.885543333333302</v>
      </c>
      <c r="I8146">
        <v>40.885543333333302</v>
      </c>
      <c r="K8146"/>
      <c r="N8146" t="s">
        <v>3091</v>
      </c>
      <c r="O8146" t="s">
        <v>3092</v>
      </c>
      <c r="P8146" t="s">
        <v>3095</v>
      </c>
      <c r="R8146" t="s">
        <v>3094</v>
      </c>
    </row>
    <row r="8147" spans="1:18" x14ac:dyDescent="0.25">
      <c r="A8147">
        <v>5436400000</v>
      </c>
      <c r="B8147" t="s">
        <v>3089</v>
      </c>
      <c r="D8147" t="s">
        <v>3090</v>
      </c>
      <c r="E8147" t="s">
        <v>3090</v>
      </c>
      <c r="F8147">
        <v>1</v>
      </c>
      <c r="G8147">
        <v>0</v>
      </c>
      <c r="H8147">
        <v>22.646439999999998</v>
      </c>
      <c r="I8147">
        <v>22.646439999999998</v>
      </c>
      <c r="K8147"/>
      <c r="N8147" t="s">
        <v>3091</v>
      </c>
      <c r="O8147" t="s">
        <v>3092</v>
      </c>
      <c r="P8147" t="s">
        <v>3095</v>
      </c>
      <c r="R8147" t="s">
        <v>3094</v>
      </c>
    </row>
    <row r="8148" spans="1:18" x14ac:dyDescent="0.25">
      <c r="A8148">
        <v>5436500000</v>
      </c>
      <c r="B8148" t="s">
        <v>3089</v>
      </c>
      <c r="D8148" t="s">
        <v>3090</v>
      </c>
      <c r="E8148" t="s">
        <v>3090</v>
      </c>
      <c r="F8148">
        <v>1</v>
      </c>
      <c r="G8148">
        <v>0</v>
      </c>
      <c r="H8148">
        <v>43.875543333333297</v>
      </c>
      <c r="I8148">
        <v>43.875543333333297</v>
      </c>
      <c r="K8148"/>
      <c r="N8148" t="s">
        <v>3091</v>
      </c>
      <c r="O8148" t="s">
        <v>3092</v>
      </c>
      <c r="P8148" t="s">
        <v>3095</v>
      </c>
      <c r="R8148" t="s">
        <v>3094</v>
      </c>
    </row>
    <row r="8149" spans="1:18" x14ac:dyDescent="0.25">
      <c r="A8149">
        <v>5436600000</v>
      </c>
      <c r="B8149" t="s">
        <v>3089</v>
      </c>
      <c r="D8149" t="s">
        <v>3090</v>
      </c>
      <c r="E8149" t="s">
        <v>3090</v>
      </c>
      <c r="F8149">
        <v>1</v>
      </c>
      <c r="G8149">
        <v>0</v>
      </c>
      <c r="H8149">
        <v>43.875543333333297</v>
      </c>
      <c r="I8149">
        <v>43.875543333333297</v>
      </c>
      <c r="K8149"/>
      <c r="N8149" t="s">
        <v>3091</v>
      </c>
      <c r="O8149" t="s">
        <v>3092</v>
      </c>
      <c r="P8149" t="s">
        <v>3095</v>
      </c>
      <c r="R8149" t="s">
        <v>3094</v>
      </c>
    </row>
    <row r="8150" spans="1:18" x14ac:dyDescent="0.25">
      <c r="A8150">
        <v>5436700000</v>
      </c>
      <c r="B8150" t="s">
        <v>3089</v>
      </c>
      <c r="D8150" t="s">
        <v>3090</v>
      </c>
      <c r="E8150" t="s">
        <v>3090</v>
      </c>
      <c r="F8150">
        <v>1</v>
      </c>
      <c r="G8150">
        <v>0</v>
      </c>
      <c r="H8150">
        <v>43.545543333333299</v>
      </c>
      <c r="I8150">
        <v>43.545543333333299</v>
      </c>
      <c r="K8150"/>
      <c r="N8150" t="s">
        <v>3091</v>
      </c>
      <c r="O8150" t="s">
        <v>3092</v>
      </c>
      <c r="P8150" t="s">
        <v>3095</v>
      </c>
      <c r="R8150" t="s">
        <v>3094</v>
      </c>
    </row>
    <row r="8151" spans="1:18" x14ac:dyDescent="0.25">
      <c r="A8151" t="s">
        <v>3595</v>
      </c>
      <c r="B8151" t="s">
        <v>3089</v>
      </c>
      <c r="D8151" t="s">
        <v>3090</v>
      </c>
      <c r="E8151" t="s">
        <v>3090</v>
      </c>
      <c r="F8151">
        <v>1</v>
      </c>
      <c r="G8151">
        <v>0</v>
      </c>
      <c r="H8151">
        <v>0</v>
      </c>
      <c r="I8151"/>
      <c r="K8151"/>
      <c r="N8151" t="s">
        <v>3091</v>
      </c>
      <c r="O8151" t="s">
        <v>3092</v>
      </c>
      <c r="P8151" t="s">
        <v>3095</v>
      </c>
      <c r="R8151" t="s">
        <v>3094</v>
      </c>
    </row>
    <row r="8152" spans="1:18" x14ac:dyDescent="0.25">
      <c r="A8152">
        <v>5436800001</v>
      </c>
      <c r="B8152" t="s">
        <v>3089</v>
      </c>
      <c r="D8152" t="s">
        <v>3090</v>
      </c>
      <c r="E8152" t="s">
        <v>3090</v>
      </c>
      <c r="F8152">
        <v>1</v>
      </c>
      <c r="G8152">
        <v>0</v>
      </c>
      <c r="H8152">
        <v>4.8472045638014203</v>
      </c>
      <c r="I8152">
        <v>4.8472045638014203</v>
      </c>
      <c r="K8152"/>
      <c r="N8152" t="s">
        <v>3091</v>
      </c>
      <c r="O8152" t="s">
        <v>3092</v>
      </c>
      <c r="P8152" t="s">
        <v>3095</v>
      </c>
      <c r="R8152" t="s">
        <v>3094</v>
      </c>
    </row>
    <row r="8153" spans="1:18" x14ac:dyDescent="0.25">
      <c r="A8153">
        <v>5436800002</v>
      </c>
      <c r="B8153" t="s">
        <v>3089</v>
      </c>
      <c r="D8153" t="s">
        <v>3090</v>
      </c>
      <c r="E8153" t="s">
        <v>3090</v>
      </c>
      <c r="F8153">
        <v>1</v>
      </c>
      <c r="G8153">
        <v>0</v>
      </c>
      <c r="H8153">
        <v>1.50886786463272</v>
      </c>
      <c r="I8153">
        <v>1.50886786463272</v>
      </c>
      <c r="K8153"/>
      <c r="N8153" t="s">
        <v>3091</v>
      </c>
      <c r="O8153" t="s">
        <v>3092</v>
      </c>
      <c r="P8153" t="s">
        <v>3095</v>
      </c>
      <c r="R8153" t="s">
        <v>3094</v>
      </c>
    </row>
    <row r="8154" spans="1:18" x14ac:dyDescent="0.25">
      <c r="A8154">
        <v>5436800003</v>
      </c>
      <c r="B8154" t="s">
        <v>3089</v>
      </c>
      <c r="D8154" t="s">
        <v>3090</v>
      </c>
      <c r="E8154" t="s">
        <v>3090</v>
      </c>
      <c r="F8154">
        <v>1</v>
      </c>
      <c r="G8154">
        <v>0</v>
      </c>
      <c r="H8154">
        <v>1.5198090411033101</v>
      </c>
      <c r="I8154">
        <v>1.5198090411033101</v>
      </c>
      <c r="K8154"/>
      <c r="N8154" t="s">
        <v>3091</v>
      </c>
      <c r="O8154" t="s">
        <v>3092</v>
      </c>
      <c r="P8154" t="s">
        <v>3095</v>
      </c>
      <c r="R8154" t="s">
        <v>3094</v>
      </c>
    </row>
    <row r="8155" spans="1:18" x14ac:dyDescent="0.25">
      <c r="A8155">
        <v>5436800004</v>
      </c>
      <c r="B8155" t="s">
        <v>3089</v>
      </c>
      <c r="D8155" t="s">
        <v>3090</v>
      </c>
      <c r="E8155" t="s">
        <v>3090</v>
      </c>
      <c r="F8155">
        <v>1</v>
      </c>
      <c r="G8155">
        <v>0</v>
      </c>
      <c r="H8155">
        <v>5.3976270588235202</v>
      </c>
      <c r="I8155">
        <v>5.3976270588235202</v>
      </c>
      <c r="K8155"/>
      <c r="N8155" t="s">
        <v>3091</v>
      </c>
      <c r="O8155" t="s">
        <v>3092</v>
      </c>
      <c r="P8155" t="s">
        <v>3095</v>
      </c>
      <c r="R8155" t="s">
        <v>3094</v>
      </c>
    </row>
    <row r="8156" spans="1:18" x14ac:dyDescent="0.25">
      <c r="A8156">
        <v>5436800005</v>
      </c>
      <c r="B8156" t="s">
        <v>3089</v>
      </c>
      <c r="D8156" t="s">
        <v>3090</v>
      </c>
      <c r="E8156" t="s">
        <v>3090</v>
      </c>
      <c r="F8156">
        <v>1</v>
      </c>
      <c r="G8156">
        <v>0</v>
      </c>
      <c r="H8156">
        <v>0.45126470588235201</v>
      </c>
      <c r="I8156">
        <v>0.45126470588235201</v>
      </c>
      <c r="K8156"/>
      <c r="N8156" t="s">
        <v>3091</v>
      </c>
      <c r="O8156" t="s">
        <v>3092</v>
      </c>
      <c r="P8156" t="s">
        <v>3095</v>
      </c>
      <c r="R8156" t="s">
        <v>3094</v>
      </c>
    </row>
    <row r="8157" spans="1:18" x14ac:dyDescent="0.25">
      <c r="A8157">
        <v>5436800006</v>
      </c>
      <c r="B8157" t="s">
        <v>3089</v>
      </c>
      <c r="D8157" t="s">
        <v>3090</v>
      </c>
      <c r="E8157" t="s">
        <v>3090</v>
      </c>
      <c r="F8157">
        <v>1</v>
      </c>
      <c r="G8157">
        <v>0</v>
      </c>
      <c r="H8157">
        <v>0.91402352941176401</v>
      </c>
      <c r="I8157">
        <v>0.91402352941176401</v>
      </c>
      <c r="K8157"/>
      <c r="N8157" t="s">
        <v>3091</v>
      </c>
      <c r="O8157" t="s">
        <v>3092</v>
      </c>
      <c r="P8157" t="s">
        <v>3095</v>
      </c>
      <c r="R8157" t="s">
        <v>3094</v>
      </c>
    </row>
    <row r="8158" spans="1:18" x14ac:dyDescent="0.25">
      <c r="A8158">
        <v>5436800007</v>
      </c>
      <c r="B8158" t="s">
        <v>3089</v>
      </c>
      <c r="D8158" t="s">
        <v>3090</v>
      </c>
      <c r="E8158" t="s">
        <v>3090</v>
      </c>
      <c r="F8158">
        <v>1</v>
      </c>
      <c r="G8158">
        <v>0</v>
      </c>
      <c r="H8158">
        <v>0.56927529411764699</v>
      </c>
      <c r="I8158">
        <v>0.56927529411764699</v>
      </c>
      <c r="K8158"/>
      <c r="N8158" t="s">
        <v>3091</v>
      </c>
      <c r="O8158" t="s">
        <v>3092</v>
      </c>
      <c r="P8158" t="s">
        <v>3095</v>
      </c>
      <c r="R8158" t="s">
        <v>3094</v>
      </c>
    </row>
    <row r="8159" spans="1:18" x14ac:dyDescent="0.25">
      <c r="A8159">
        <v>5436800008</v>
      </c>
      <c r="B8159" t="s">
        <v>3089</v>
      </c>
      <c r="D8159" t="s">
        <v>3090</v>
      </c>
      <c r="E8159" t="s">
        <v>3090</v>
      </c>
      <c r="F8159">
        <v>1</v>
      </c>
      <c r="G8159">
        <v>0</v>
      </c>
      <c r="H8159">
        <v>1.1302518720026</v>
      </c>
      <c r="I8159">
        <v>1.1302518720026</v>
      </c>
      <c r="K8159"/>
      <c r="N8159" t="s">
        <v>3091</v>
      </c>
      <c r="O8159" t="s">
        <v>3092</v>
      </c>
      <c r="P8159" t="s">
        <v>3095</v>
      </c>
      <c r="R8159" t="s">
        <v>3094</v>
      </c>
    </row>
    <row r="8160" spans="1:18" x14ac:dyDescent="0.25">
      <c r="A8160">
        <v>5436800009</v>
      </c>
      <c r="B8160" t="s">
        <v>3089</v>
      </c>
      <c r="D8160" t="s">
        <v>3090</v>
      </c>
      <c r="E8160" t="s">
        <v>3090</v>
      </c>
      <c r="F8160">
        <v>1</v>
      </c>
      <c r="G8160">
        <v>0</v>
      </c>
      <c r="H8160">
        <v>0.442205882352941</v>
      </c>
      <c r="I8160">
        <v>0.442205882352941</v>
      </c>
      <c r="K8160"/>
      <c r="N8160" t="s">
        <v>3091</v>
      </c>
      <c r="O8160" t="s">
        <v>3092</v>
      </c>
      <c r="P8160" t="s">
        <v>3095</v>
      </c>
      <c r="R8160" t="s">
        <v>3094</v>
      </c>
    </row>
    <row r="8161" spans="1:18" x14ac:dyDescent="0.25">
      <c r="A8161">
        <v>5436800010</v>
      </c>
      <c r="B8161" t="s">
        <v>3089</v>
      </c>
      <c r="D8161" t="s">
        <v>3090</v>
      </c>
      <c r="E8161" t="s">
        <v>3090</v>
      </c>
      <c r="F8161">
        <v>1</v>
      </c>
      <c r="G8161">
        <v>0</v>
      </c>
      <c r="H8161">
        <v>1.6005576470588201</v>
      </c>
      <c r="I8161">
        <v>1.6005576470588201</v>
      </c>
      <c r="K8161"/>
      <c r="N8161" t="s">
        <v>3091</v>
      </c>
      <c r="O8161" t="s">
        <v>3092</v>
      </c>
      <c r="P8161" t="s">
        <v>3095</v>
      </c>
      <c r="R8161" t="s">
        <v>3094</v>
      </c>
    </row>
    <row r="8162" spans="1:18" x14ac:dyDescent="0.25">
      <c r="A8162">
        <v>5436800011</v>
      </c>
      <c r="B8162" t="s">
        <v>3089</v>
      </c>
      <c r="D8162" t="s">
        <v>3090</v>
      </c>
      <c r="E8162" t="s">
        <v>3090</v>
      </c>
      <c r="F8162">
        <v>1</v>
      </c>
      <c r="G8162">
        <v>0</v>
      </c>
      <c r="H8162">
        <v>1.1302518720026</v>
      </c>
      <c r="I8162">
        <v>1.1302518720026</v>
      </c>
      <c r="K8162"/>
      <c r="N8162" t="s">
        <v>3091</v>
      </c>
      <c r="O8162" t="s">
        <v>3092</v>
      </c>
      <c r="P8162" t="s">
        <v>3095</v>
      </c>
      <c r="R8162" t="s">
        <v>3094</v>
      </c>
    </row>
    <row r="8163" spans="1:18" x14ac:dyDescent="0.25">
      <c r="A8163">
        <v>5436900001</v>
      </c>
      <c r="B8163" t="s">
        <v>3089</v>
      </c>
      <c r="D8163" t="s">
        <v>3090</v>
      </c>
      <c r="E8163" t="s">
        <v>3090</v>
      </c>
      <c r="F8163">
        <v>1</v>
      </c>
      <c r="G8163">
        <v>0</v>
      </c>
      <c r="H8163">
        <v>7.9625887500000001</v>
      </c>
      <c r="I8163">
        <v>7.9625887500000001</v>
      </c>
      <c r="K8163"/>
      <c r="N8163" t="s">
        <v>3091</v>
      </c>
      <c r="O8163" t="s">
        <v>3092</v>
      </c>
      <c r="P8163" t="s">
        <v>3095</v>
      </c>
      <c r="R8163" t="s">
        <v>3094</v>
      </c>
    </row>
    <row r="8164" spans="1:18" x14ac:dyDescent="0.25">
      <c r="A8164">
        <v>5436900002</v>
      </c>
      <c r="B8164" t="s">
        <v>3089</v>
      </c>
      <c r="D8164" t="s">
        <v>3090</v>
      </c>
      <c r="E8164" t="s">
        <v>3090</v>
      </c>
      <c r="F8164">
        <v>1</v>
      </c>
      <c r="G8164">
        <v>0</v>
      </c>
      <c r="H8164">
        <v>8.9100999999999999</v>
      </c>
      <c r="I8164">
        <v>8.9100999999999999</v>
      </c>
      <c r="K8164"/>
      <c r="N8164" t="s">
        <v>3091</v>
      </c>
      <c r="O8164" t="s">
        <v>3092</v>
      </c>
      <c r="P8164" t="s">
        <v>3095</v>
      </c>
      <c r="R8164" t="s">
        <v>3094</v>
      </c>
    </row>
    <row r="8165" spans="1:18" x14ac:dyDescent="0.25">
      <c r="A8165">
        <v>5436900003</v>
      </c>
      <c r="B8165" t="s">
        <v>3089</v>
      </c>
      <c r="D8165" t="s">
        <v>3090</v>
      </c>
      <c r="E8165" t="s">
        <v>3090</v>
      </c>
      <c r="F8165">
        <v>1</v>
      </c>
      <c r="G8165">
        <v>0</v>
      </c>
      <c r="H8165">
        <v>7.3729500000000003</v>
      </c>
      <c r="I8165">
        <v>7.3729500000000003</v>
      </c>
      <c r="K8165"/>
      <c r="N8165" t="s">
        <v>3091</v>
      </c>
      <c r="O8165" t="s">
        <v>3092</v>
      </c>
      <c r="P8165" t="s">
        <v>3095</v>
      </c>
      <c r="R8165" t="s">
        <v>3094</v>
      </c>
    </row>
    <row r="8166" spans="1:18" x14ac:dyDescent="0.25">
      <c r="A8166">
        <v>5436900004</v>
      </c>
      <c r="B8166" t="s">
        <v>3089</v>
      </c>
      <c r="D8166" t="s">
        <v>3090</v>
      </c>
      <c r="E8166" t="s">
        <v>3090</v>
      </c>
      <c r="F8166">
        <v>1</v>
      </c>
      <c r="G8166">
        <v>0</v>
      </c>
      <c r="H8166">
        <v>4.2998000000000003</v>
      </c>
      <c r="I8166">
        <v>4.2998000000000003</v>
      </c>
      <c r="K8166"/>
      <c r="N8166" t="s">
        <v>3091</v>
      </c>
      <c r="O8166" t="s">
        <v>3092</v>
      </c>
      <c r="P8166" t="s">
        <v>3095</v>
      </c>
      <c r="R8166" t="s">
        <v>3094</v>
      </c>
    </row>
    <row r="8167" spans="1:18" x14ac:dyDescent="0.25">
      <c r="A8167">
        <v>5436900005</v>
      </c>
      <c r="B8167" t="s">
        <v>3089</v>
      </c>
      <c r="D8167" t="s">
        <v>3090</v>
      </c>
      <c r="E8167" t="s">
        <v>3090</v>
      </c>
      <c r="F8167">
        <v>1</v>
      </c>
      <c r="G8167">
        <v>0</v>
      </c>
      <c r="H8167">
        <v>4.3638000000000003</v>
      </c>
      <c r="I8167">
        <v>4.3638000000000003</v>
      </c>
      <c r="K8167"/>
      <c r="N8167" t="s">
        <v>3091</v>
      </c>
      <c r="O8167" t="s">
        <v>3092</v>
      </c>
      <c r="P8167" t="s">
        <v>3095</v>
      </c>
      <c r="R8167" t="s">
        <v>3094</v>
      </c>
    </row>
    <row r="8168" spans="1:18" x14ac:dyDescent="0.25">
      <c r="A8168">
        <v>5436900006</v>
      </c>
      <c r="B8168" t="s">
        <v>3089</v>
      </c>
      <c r="D8168" t="s">
        <v>3090</v>
      </c>
      <c r="E8168" t="s">
        <v>3090</v>
      </c>
      <c r="F8168">
        <v>1</v>
      </c>
      <c r="G8168">
        <v>0</v>
      </c>
      <c r="H8168">
        <v>4.9395499999999997</v>
      </c>
      <c r="I8168">
        <v>4.9395499999999997</v>
      </c>
      <c r="K8168"/>
      <c r="N8168" t="s">
        <v>3091</v>
      </c>
      <c r="O8168" t="s">
        <v>3092</v>
      </c>
      <c r="P8168" t="s">
        <v>3095</v>
      </c>
      <c r="R8168" t="s">
        <v>3094</v>
      </c>
    </row>
    <row r="8169" spans="1:18" x14ac:dyDescent="0.25">
      <c r="A8169">
        <v>5436900007</v>
      </c>
      <c r="B8169" t="s">
        <v>3089</v>
      </c>
      <c r="D8169" t="s">
        <v>3090</v>
      </c>
      <c r="E8169" t="s">
        <v>3090</v>
      </c>
      <c r="F8169">
        <v>1</v>
      </c>
      <c r="G8169">
        <v>0</v>
      </c>
      <c r="H8169">
        <v>12.240350115</v>
      </c>
      <c r="I8169">
        <v>12.240350115</v>
      </c>
      <c r="K8169"/>
      <c r="N8169" t="s">
        <v>3091</v>
      </c>
      <c r="O8169" t="s">
        <v>3092</v>
      </c>
      <c r="P8169" t="s">
        <v>3095</v>
      </c>
      <c r="R8169" t="s">
        <v>3094</v>
      </c>
    </row>
    <row r="8170" spans="1:18" x14ac:dyDescent="0.25">
      <c r="A8170">
        <v>5437000001</v>
      </c>
      <c r="B8170" t="s">
        <v>3089</v>
      </c>
      <c r="D8170" t="s">
        <v>3090</v>
      </c>
      <c r="E8170" t="s">
        <v>3090</v>
      </c>
      <c r="F8170">
        <v>1</v>
      </c>
      <c r="G8170">
        <v>0</v>
      </c>
      <c r="H8170">
        <v>4.8320714285714201</v>
      </c>
      <c r="I8170">
        <v>4.8320714285714201</v>
      </c>
      <c r="K8170"/>
      <c r="N8170" t="s">
        <v>3091</v>
      </c>
      <c r="O8170" t="s">
        <v>3092</v>
      </c>
      <c r="P8170" t="s">
        <v>3095</v>
      </c>
      <c r="R8170" t="s">
        <v>3094</v>
      </c>
    </row>
    <row r="8171" spans="1:18" x14ac:dyDescent="0.25">
      <c r="A8171">
        <v>5437000002</v>
      </c>
      <c r="B8171" t="s">
        <v>3089</v>
      </c>
      <c r="D8171" t="s">
        <v>3090</v>
      </c>
      <c r="E8171" t="s">
        <v>3090</v>
      </c>
      <c r="F8171">
        <v>1</v>
      </c>
      <c r="G8171">
        <v>0</v>
      </c>
      <c r="H8171">
        <v>8.9981505285714203</v>
      </c>
      <c r="I8171">
        <v>8.9981505285714203</v>
      </c>
      <c r="K8171"/>
      <c r="N8171" t="s">
        <v>3091</v>
      </c>
      <c r="O8171" t="s">
        <v>3092</v>
      </c>
      <c r="P8171" t="s">
        <v>3095</v>
      </c>
      <c r="R8171" t="s">
        <v>3094</v>
      </c>
    </row>
    <row r="8172" spans="1:18" x14ac:dyDescent="0.25">
      <c r="A8172">
        <v>5437000003</v>
      </c>
      <c r="B8172" t="s">
        <v>3089</v>
      </c>
      <c r="D8172" t="s">
        <v>3090</v>
      </c>
      <c r="E8172" t="s">
        <v>3090</v>
      </c>
      <c r="F8172">
        <v>1</v>
      </c>
      <c r="G8172">
        <v>0</v>
      </c>
      <c r="H8172">
        <v>2.73285714285714</v>
      </c>
      <c r="I8172">
        <v>2.73285714285714</v>
      </c>
      <c r="K8172"/>
      <c r="N8172" t="s">
        <v>3091</v>
      </c>
      <c r="O8172" t="s">
        <v>3092</v>
      </c>
      <c r="P8172" t="s">
        <v>3095</v>
      </c>
      <c r="R8172" t="s">
        <v>3094</v>
      </c>
    </row>
    <row r="8173" spans="1:18" x14ac:dyDescent="0.25">
      <c r="A8173">
        <v>5437000004</v>
      </c>
      <c r="B8173" t="s">
        <v>3089</v>
      </c>
      <c r="D8173" t="s">
        <v>3090</v>
      </c>
      <c r="E8173" t="s">
        <v>3090</v>
      </c>
      <c r="F8173">
        <v>1</v>
      </c>
      <c r="G8173">
        <v>0</v>
      </c>
      <c r="H8173">
        <v>4.6163928571428503</v>
      </c>
      <c r="I8173">
        <v>4.6163928571428503</v>
      </c>
      <c r="K8173"/>
      <c r="N8173" t="s">
        <v>3091</v>
      </c>
      <c r="O8173" t="s">
        <v>3092</v>
      </c>
      <c r="P8173" t="s">
        <v>3095</v>
      </c>
      <c r="R8173" t="s">
        <v>3094</v>
      </c>
    </row>
    <row r="8174" spans="1:18" x14ac:dyDescent="0.25">
      <c r="A8174">
        <v>5437100000</v>
      </c>
      <c r="B8174" t="s">
        <v>3089</v>
      </c>
      <c r="D8174" t="s">
        <v>3090</v>
      </c>
      <c r="E8174" t="s">
        <v>3090</v>
      </c>
      <c r="F8174">
        <v>1</v>
      </c>
      <c r="G8174">
        <v>0</v>
      </c>
      <c r="H8174">
        <v>2.97</v>
      </c>
      <c r="I8174">
        <v>2.97</v>
      </c>
      <c r="K8174"/>
      <c r="N8174" t="s">
        <v>3091</v>
      </c>
      <c r="O8174" t="s">
        <v>3092</v>
      </c>
      <c r="P8174" t="s">
        <v>3095</v>
      </c>
      <c r="R8174" t="s">
        <v>3094</v>
      </c>
    </row>
    <row r="8175" spans="1:18" x14ac:dyDescent="0.25">
      <c r="A8175">
        <v>5437200000</v>
      </c>
      <c r="B8175" t="s">
        <v>3089</v>
      </c>
      <c r="D8175" t="s">
        <v>3090</v>
      </c>
      <c r="E8175" t="s">
        <v>3090</v>
      </c>
      <c r="F8175">
        <v>1</v>
      </c>
      <c r="G8175">
        <v>0</v>
      </c>
      <c r="H8175">
        <v>2.9529257142857102</v>
      </c>
      <c r="I8175">
        <v>2.9529257142857102</v>
      </c>
      <c r="K8175"/>
      <c r="N8175" t="s">
        <v>3091</v>
      </c>
      <c r="O8175" t="s">
        <v>3092</v>
      </c>
      <c r="P8175" t="s">
        <v>3095</v>
      </c>
      <c r="R8175" t="s">
        <v>3094</v>
      </c>
    </row>
    <row r="8176" spans="1:18" x14ac:dyDescent="0.25">
      <c r="A8176">
        <v>5437300000</v>
      </c>
      <c r="B8176" t="s">
        <v>3089</v>
      </c>
      <c r="D8176" t="s">
        <v>3090</v>
      </c>
      <c r="E8176" t="s">
        <v>3090</v>
      </c>
      <c r="F8176">
        <v>1</v>
      </c>
      <c r="G8176">
        <v>0</v>
      </c>
      <c r="H8176">
        <v>2.9586399999999999</v>
      </c>
      <c r="I8176">
        <v>2.9586399999999999</v>
      </c>
      <c r="K8176"/>
      <c r="N8176" t="s">
        <v>3091</v>
      </c>
      <c r="O8176" t="s">
        <v>3092</v>
      </c>
      <c r="P8176" t="s">
        <v>3095</v>
      </c>
      <c r="R8176" t="s">
        <v>3094</v>
      </c>
    </row>
    <row r="8177" spans="1:18" x14ac:dyDescent="0.25">
      <c r="A8177">
        <v>5437400000</v>
      </c>
      <c r="B8177" t="s">
        <v>3089</v>
      </c>
      <c r="D8177" t="s">
        <v>3090</v>
      </c>
      <c r="E8177" t="s">
        <v>3090</v>
      </c>
      <c r="F8177">
        <v>1</v>
      </c>
      <c r="G8177">
        <v>0</v>
      </c>
      <c r="H8177">
        <v>83.353671207197706</v>
      </c>
      <c r="I8177">
        <v>83.353671207197706</v>
      </c>
      <c r="K8177"/>
      <c r="N8177" t="s">
        <v>3091</v>
      </c>
      <c r="O8177" t="s">
        <v>3092</v>
      </c>
      <c r="P8177" t="s">
        <v>3095</v>
      </c>
      <c r="R8177" t="s">
        <v>3094</v>
      </c>
    </row>
    <row r="8178" spans="1:18" x14ac:dyDescent="0.25">
      <c r="A8178">
        <v>5437500000</v>
      </c>
      <c r="B8178" t="s">
        <v>3089</v>
      </c>
      <c r="D8178" t="s">
        <v>3090</v>
      </c>
      <c r="E8178" t="s">
        <v>3090</v>
      </c>
      <c r="F8178">
        <v>1</v>
      </c>
      <c r="G8178">
        <v>0</v>
      </c>
      <c r="H8178">
        <v>45.324550071888801</v>
      </c>
      <c r="I8178">
        <v>45.324550071888801</v>
      </c>
      <c r="K8178"/>
      <c r="N8178" t="s">
        <v>3091</v>
      </c>
      <c r="O8178" t="s">
        <v>3092</v>
      </c>
      <c r="P8178" t="s">
        <v>3095</v>
      </c>
      <c r="R8178" t="s">
        <v>3094</v>
      </c>
    </row>
    <row r="8179" spans="1:18" x14ac:dyDescent="0.25">
      <c r="A8179">
        <v>5437600000</v>
      </c>
      <c r="B8179" t="s">
        <v>3089</v>
      </c>
      <c r="D8179" t="s">
        <v>3090</v>
      </c>
      <c r="E8179" t="s">
        <v>3090</v>
      </c>
      <c r="F8179">
        <v>1</v>
      </c>
      <c r="G8179">
        <v>0</v>
      </c>
      <c r="H8179">
        <v>48.091930461538396</v>
      </c>
      <c r="I8179">
        <v>48.091930461538396</v>
      </c>
      <c r="K8179"/>
      <c r="N8179" t="s">
        <v>3091</v>
      </c>
      <c r="O8179" t="s">
        <v>3092</v>
      </c>
      <c r="P8179" t="s">
        <v>3095</v>
      </c>
      <c r="R8179" t="s">
        <v>3094</v>
      </c>
    </row>
    <row r="8180" spans="1:18" x14ac:dyDescent="0.25">
      <c r="A8180">
        <v>5437700000</v>
      </c>
      <c r="B8180" t="s">
        <v>3089</v>
      </c>
      <c r="D8180" t="s">
        <v>3090</v>
      </c>
      <c r="E8180" t="s">
        <v>3090</v>
      </c>
      <c r="F8180">
        <v>1</v>
      </c>
      <c r="G8180">
        <v>0</v>
      </c>
      <c r="H8180">
        <v>29.19088</v>
      </c>
      <c r="I8180">
        <v>29.19088</v>
      </c>
      <c r="K8180"/>
      <c r="N8180" t="s">
        <v>3091</v>
      </c>
      <c r="O8180" t="s">
        <v>3092</v>
      </c>
      <c r="P8180" t="s">
        <v>3095</v>
      </c>
      <c r="R8180" t="s">
        <v>3094</v>
      </c>
    </row>
    <row r="8181" spans="1:18" x14ac:dyDescent="0.25">
      <c r="A8181">
        <v>5437800000</v>
      </c>
      <c r="B8181" t="s">
        <v>3089</v>
      </c>
      <c r="D8181" t="s">
        <v>3090</v>
      </c>
      <c r="E8181" t="s">
        <v>3090</v>
      </c>
      <c r="F8181">
        <v>1</v>
      </c>
      <c r="G8181">
        <v>0</v>
      </c>
      <c r="H8181">
        <v>16.445625</v>
      </c>
      <c r="I8181">
        <v>16.445625</v>
      </c>
      <c r="K8181"/>
      <c r="N8181" t="s">
        <v>3091</v>
      </c>
      <c r="O8181" t="s">
        <v>3092</v>
      </c>
      <c r="P8181" t="s">
        <v>3095</v>
      </c>
      <c r="R8181" t="s">
        <v>3094</v>
      </c>
    </row>
    <row r="8182" spans="1:18" x14ac:dyDescent="0.25">
      <c r="A8182">
        <v>5437900000</v>
      </c>
      <c r="B8182" t="s">
        <v>3089</v>
      </c>
      <c r="D8182" t="s">
        <v>3090</v>
      </c>
      <c r="E8182" t="s">
        <v>3090</v>
      </c>
      <c r="F8182">
        <v>1</v>
      </c>
      <c r="G8182">
        <v>0</v>
      </c>
      <c r="H8182">
        <v>6.0616899999999996</v>
      </c>
      <c r="I8182">
        <v>6.0616899999999996</v>
      </c>
      <c r="K8182"/>
      <c r="N8182" t="s">
        <v>3091</v>
      </c>
      <c r="O8182" t="s">
        <v>3092</v>
      </c>
      <c r="P8182" t="s">
        <v>3095</v>
      </c>
      <c r="R8182" t="s">
        <v>3094</v>
      </c>
    </row>
    <row r="8183" spans="1:18" x14ac:dyDescent="0.25">
      <c r="A8183">
        <v>5438000000</v>
      </c>
      <c r="B8183" t="s">
        <v>3089</v>
      </c>
      <c r="D8183" t="s">
        <v>3090</v>
      </c>
      <c r="E8183" t="s">
        <v>3090</v>
      </c>
      <c r="F8183">
        <v>1</v>
      </c>
      <c r="G8183">
        <v>0</v>
      </c>
      <c r="H8183">
        <v>15.741125</v>
      </c>
      <c r="I8183">
        <v>15.741125</v>
      </c>
      <c r="K8183"/>
      <c r="N8183" t="s">
        <v>3091</v>
      </c>
      <c r="O8183" t="s">
        <v>3092</v>
      </c>
      <c r="P8183" t="s">
        <v>3095</v>
      </c>
      <c r="R8183" t="s">
        <v>3094</v>
      </c>
    </row>
    <row r="8184" spans="1:18" x14ac:dyDescent="0.25">
      <c r="A8184">
        <v>5438300000</v>
      </c>
      <c r="B8184" t="s">
        <v>3089</v>
      </c>
      <c r="D8184" t="s">
        <v>3090</v>
      </c>
      <c r="E8184" t="s">
        <v>3090</v>
      </c>
      <c r="F8184">
        <v>1</v>
      </c>
      <c r="G8184">
        <v>0</v>
      </c>
      <c r="H8184">
        <v>34.297969064748202</v>
      </c>
      <c r="I8184">
        <v>34.297969064748202</v>
      </c>
      <c r="K8184"/>
      <c r="N8184" t="s">
        <v>3091</v>
      </c>
      <c r="O8184" t="s">
        <v>3092</v>
      </c>
      <c r="P8184" t="s">
        <v>3095</v>
      </c>
      <c r="R8184" t="s">
        <v>3094</v>
      </c>
    </row>
    <row r="8185" spans="1:18" x14ac:dyDescent="0.25">
      <c r="A8185">
        <v>5438400000</v>
      </c>
      <c r="B8185" t="s">
        <v>3089</v>
      </c>
      <c r="D8185" t="s">
        <v>3090</v>
      </c>
      <c r="E8185" t="s">
        <v>3090</v>
      </c>
      <c r="F8185">
        <v>1</v>
      </c>
      <c r="G8185">
        <v>0</v>
      </c>
      <c r="H8185">
        <v>37.903280000000002</v>
      </c>
      <c r="I8185">
        <v>37.903280000000002</v>
      </c>
      <c r="K8185"/>
      <c r="N8185" t="s">
        <v>3091</v>
      </c>
      <c r="O8185" t="s">
        <v>3092</v>
      </c>
      <c r="P8185" t="s">
        <v>3095</v>
      </c>
      <c r="R8185" t="s">
        <v>3094</v>
      </c>
    </row>
    <row r="8186" spans="1:18" x14ac:dyDescent="0.25">
      <c r="A8186">
        <v>5439600000</v>
      </c>
      <c r="B8186" t="s">
        <v>3089</v>
      </c>
      <c r="D8186" t="s">
        <v>3090</v>
      </c>
      <c r="E8186" t="s">
        <v>3090</v>
      </c>
      <c r="F8186">
        <v>1</v>
      </c>
      <c r="G8186">
        <v>0</v>
      </c>
      <c r="H8186">
        <v>15.155794999999999</v>
      </c>
      <c r="I8186">
        <v>15.155794999999999</v>
      </c>
      <c r="K8186"/>
      <c r="N8186" t="s">
        <v>3091</v>
      </c>
      <c r="O8186" t="s">
        <v>3092</v>
      </c>
      <c r="P8186" t="s">
        <v>3095</v>
      </c>
      <c r="R8186" t="s">
        <v>3094</v>
      </c>
    </row>
    <row r="8187" spans="1:18" x14ac:dyDescent="0.25">
      <c r="A8187">
        <v>5439900000</v>
      </c>
      <c r="B8187" t="s">
        <v>3089</v>
      </c>
      <c r="D8187" t="s">
        <v>3090</v>
      </c>
      <c r="E8187" t="s">
        <v>3090</v>
      </c>
      <c r="F8187">
        <v>1</v>
      </c>
      <c r="G8187">
        <v>0</v>
      </c>
      <c r="H8187">
        <v>6.2422152280000001</v>
      </c>
      <c r="I8187">
        <v>6.2422152280000001</v>
      </c>
      <c r="K8187"/>
      <c r="N8187" t="s">
        <v>3091</v>
      </c>
      <c r="O8187" t="s">
        <v>3092</v>
      </c>
      <c r="P8187" t="s">
        <v>3095</v>
      </c>
      <c r="R8187" t="s">
        <v>3094</v>
      </c>
    </row>
    <row r="8188" spans="1:18" x14ac:dyDescent="0.25">
      <c r="A8188">
        <v>544</v>
      </c>
      <c r="B8188" t="s">
        <v>3089</v>
      </c>
      <c r="D8188" t="s">
        <v>3090</v>
      </c>
      <c r="E8188" t="s">
        <v>3090</v>
      </c>
      <c r="F8188">
        <v>1</v>
      </c>
      <c r="G8188">
        <v>0</v>
      </c>
      <c r="H8188">
        <v>0</v>
      </c>
      <c r="I8188">
        <v>0</v>
      </c>
      <c r="K8188"/>
      <c r="N8188" t="s">
        <v>3091</v>
      </c>
      <c r="O8188" t="s">
        <v>3092</v>
      </c>
      <c r="P8188" t="s">
        <v>3095</v>
      </c>
      <c r="R8188" t="s">
        <v>3094</v>
      </c>
    </row>
    <row r="8189" spans="1:18" x14ac:dyDescent="0.25">
      <c r="A8189">
        <v>5440000000</v>
      </c>
      <c r="B8189" t="s">
        <v>3089</v>
      </c>
      <c r="D8189" t="s">
        <v>3090</v>
      </c>
      <c r="E8189" t="s">
        <v>3090</v>
      </c>
      <c r="F8189">
        <v>1</v>
      </c>
      <c r="G8189">
        <v>0</v>
      </c>
      <c r="H8189">
        <v>6.3291620000000002</v>
      </c>
      <c r="I8189">
        <v>6.3291620000000002</v>
      </c>
      <c r="K8189"/>
      <c r="N8189" t="s">
        <v>3091</v>
      </c>
      <c r="O8189" t="s">
        <v>3092</v>
      </c>
      <c r="P8189" t="s">
        <v>3095</v>
      </c>
      <c r="R8189" t="s">
        <v>3094</v>
      </c>
    </row>
    <row r="8190" spans="1:18" x14ac:dyDescent="0.25">
      <c r="A8190">
        <v>5440100000</v>
      </c>
      <c r="B8190" t="s">
        <v>3089</v>
      </c>
      <c r="D8190" t="s">
        <v>3090</v>
      </c>
      <c r="E8190" t="s">
        <v>3090</v>
      </c>
      <c r="F8190">
        <v>1</v>
      </c>
      <c r="G8190">
        <v>0</v>
      </c>
      <c r="H8190">
        <v>10.626899999999999</v>
      </c>
      <c r="I8190">
        <v>10.626899999999999</v>
      </c>
      <c r="K8190"/>
      <c r="N8190" t="s">
        <v>3091</v>
      </c>
      <c r="O8190" t="s">
        <v>3092</v>
      </c>
      <c r="P8190" t="s">
        <v>3095</v>
      </c>
      <c r="R8190" t="s">
        <v>3094</v>
      </c>
    </row>
    <row r="8191" spans="1:18" x14ac:dyDescent="0.25">
      <c r="A8191">
        <v>5440200000</v>
      </c>
      <c r="B8191" t="s">
        <v>3089</v>
      </c>
      <c r="D8191" t="s">
        <v>3090</v>
      </c>
      <c r="E8191" t="s">
        <v>3090</v>
      </c>
      <c r="F8191">
        <v>1</v>
      </c>
      <c r="G8191">
        <v>0</v>
      </c>
      <c r="H8191">
        <v>10.626899999999999</v>
      </c>
      <c r="I8191">
        <v>10.626899999999999</v>
      </c>
      <c r="K8191"/>
      <c r="N8191" t="s">
        <v>3091</v>
      </c>
      <c r="O8191" t="s">
        <v>3092</v>
      </c>
      <c r="P8191" t="s">
        <v>3095</v>
      </c>
      <c r="R8191" t="s">
        <v>3094</v>
      </c>
    </row>
    <row r="8192" spans="1:18" x14ac:dyDescent="0.25">
      <c r="A8192">
        <v>5440300000</v>
      </c>
      <c r="B8192" t="s">
        <v>3089</v>
      </c>
      <c r="D8192" t="s">
        <v>3090</v>
      </c>
      <c r="E8192" t="s">
        <v>3090</v>
      </c>
      <c r="F8192">
        <v>1</v>
      </c>
      <c r="G8192">
        <v>0</v>
      </c>
      <c r="H8192">
        <v>18.874853999999999</v>
      </c>
      <c r="I8192">
        <v>18.874853999999999</v>
      </c>
      <c r="K8192"/>
      <c r="N8192" t="s">
        <v>3091</v>
      </c>
      <c r="O8192" t="s">
        <v>3092</v>
      </c>
      <c r="P8192" t="s">
        <v>3095</v>
      </c>
      <c r="R8192" t="s">
        <v>3094</v>
      </c>
    </row>
    <row r="8193" spans="1:18" x14ac:dyDescent="0.25">
      <c r="A8193">
        <v>5440400000</v>
      </c>
      <c r="B8193" t="s">
        <v>3089</v>
      </c>
      <c r="D8193" t="s">
        <v>3090</v>
      </c>
      <c r="E8193" t="s">
        <v>3090</v>
      </c>
      <c r="F8193">
        <v>1</v>
      </c>
      <c r="G8193">
        <v>0</v>
      </c>
      <c r="H8193">
        <v>38.217083199999998</v>
      </c>
      <c r="I8193">
        <v>38.217083199999998</v>
      </c>
      <c r="K8193"/>
      <c r="N8193" t="s">
        <v>3091</v>
      </c>
      <c r="O8193" t="s">
        <v>3092</v>
      </c>
      <c r="P8193" t="s">
        <v>3095</v>
      </c>
      <c r="R8193" t="s">
        <v>3094</v>
      </c>
    </row>
    <row r="8194" spans="1:18" x14ac:dyDescent="0.25">
      <c r="A8194">
        <v>5440800000</v>
      </c>
      <c r="B8194" t="s">
        <v>3089</v>
      </c>
      <c r="D8194" t="s">
        <v>3090</v>
      </c>
      <c r="E8194" t="s">
        <v>3090</v>
      </c>
      <c r="F8194">
        <v>1</v>
      </c>
      <c r="G8194">
        <v>0</v>
      </c>
      <c r="H8194">
        <v>2.2752599999999998</v>
      </c>
      <c r="I8194">
        <v>2.2752599999999998</v>
      </c>
      <c r="K8194"/>
      <c r="N8194" t="s">
        <v>3091</v>
      </c>
      <c r="O8194" t="s">
        <v>3092</v>
      </c>
      <c r="P8194" t="s">
        <v>3095</v>
      </c>
      <c r="R8194" t="s">
        <v>3094</v>
      </c>
    </row>
    <row r="8195" spans="1:18" x14ac:dyDescent="0.25">
      <c r="A8195">
        <v>5443000000</v>
      </c>
      <c r="B8195" t="s">
        <v>3089</v>
      </c>
      <c r="D8195" t="s">
        <v>3090</v>
      </c>
      <c r="E8195" t="s">
        <v>3090</v>
      </c>
      <c r="F8195">
        <v>1</v>
      </c>
      <c r="G8195">
        <v>0</v>
      </c>
      <c r="H8195">
        <v>13.773939166666599</v>
      </c>
      <c r="I8195">
        <v>13.773939166666599</v>
      </c>
      <c r="K8195"/>
      <c r="N8195" t="s">
        <v>3091</v>
      </c>
      <c r="O8195" t="s">
        <v>3092</v>
      </c>
      <c r="P8195" t="s">
        <v>3095</v>
      </c>
      <c r="R8195" t="s">
        <v>3094</v>
      </c>
    </row>
    <row r="8196" spans="1:18" x14ac:dyDescent="0.25">
      <c r="A8196">
        <v>5443100000</v>
      </c>
      <c r="B8196" t="s">
        <v>3089</v>
      </c>
      <c r="D8196" t="s">
        <v>3090</v>
      </c>
      <c r="E8196" t="s">
        <v>3090</v>
      </c>
      <c r="F8196">
        <v>1</v>
      </c>
      <c r="G8196">
        <v>0</v>
      </c>
      <c r="H8196">
        <v>9.6026452459016305</v>
      </c>
      <c r="I8196">
        <v>9.6026452459016305</v>
      </c>
      <c r="K8196"/>
      <c r="N8196" t="s">
        <v>3091</v>
      </c>
      <c r="O8196" t="s">
        <v>3092</v>
      </c>
      <c r="P8196" t="s">
        <v>3095</v>
      </c>
      <c r="R8196" t="s">
        <v>3094</v>
      </c>
    </row>
    <row r="8197" spans="1:18" x14ac:dyDescent="0.25">
      <c r="A8197">
        <v>5443200000</v>
      </c>
      <c r="B8197" t="s">
        <v>3089</v>
      </c>
      <c r="D8197" t="s">
        <v>3090</v>
      </c>
      <c r="E8197" t="s">
        <v>3090</v>
      </c>
      <c r="F8197">
        <v>1</v>
      </c>
      <c r="G8197">
        <v>0</v>
      </c>
      <c r="H8197">
        <v>2.81871739130434</v>
      </c>
      <c r="I8197">
        <v>2.81871739130434</v>
      </c>
      <c r="K8197"/>
      <c r="N8197" t="s">
        <v>3091</v>
      </c>
      <c r="O8197" t="s">
        <v>3092</v>
      </c>
      <c r="P8197" t="s">
        <v>3095</v>
      </c>
      <c r="R8197" t="s">
        <v>3094</v>
      </c>
    </row>
    <row r="8198" spans="1:18" x14ac:dyDescent="0.25">
      <c r="A8198">
        <v>5443400001</v>
      </c>
      <c r="B8198" t="s">
        <v>3089</v>
      </c>
      <c r="D8198" t="s">
        <v>3090</v>
      </c>
      <c r="E8198" t="s">
        <v>3090</v>
      </c>
      <c r="F8198">
        <v>1</v>
      </c>
      <c r="G8198">
        <v>0</v>
      </c>
      <c r="H8198">
        <v>7.41875297662338</v>
      </c>
      <c r="I8198">
        <v>7.41875297662338</v>
      </c>
      <c r="K8198"/>
      <c r="N8198" t="s">
        <v>3091</v>
      </c>
      <c r="O8198" t="s">
        <v>3092</v>
      </c>
      <c r="P8198" t="s">
        <v>3095</v>
      </c>
      <c r="R8198" t="s">
        <v>3094</v>
      </c>
    </row>
    <row r="8199" spans="1:18" x14ac:dyDescent="0.25">
      <c r="A8199">
        <v>5443400002</v>
      </c>
      <c r="B8199" t="s">
        <v>3089</v>
      </c>
      <c r="D8199" t="s">
        <v>3090</v>
      </c>
      <c r="E8199" t="s">
        <v>3090</v>
      </c>
      <c r="F8199">
        <v>1</v>
      </c>
      <c r="G8199">
        <v>0</v>
      </c>
      <c r="H8199">
        <v>0.87647666666666602</v>
      </c>
      <c r="I8199">
        <v>0.87647666666666602</v>
      </c>
      <c r="K8199"/>
      <c r="N8199" t="s">
        <v>3091</v>
      </c>
      <c r="O8199" t="s">
        <v>3092</v>
      </c>
      <c r="P8199" t="s">
        <v>3095</v>
      </c>
      <c r="R8199" t="s">
        <v>3094</v>
      </c>
    </row>
    <row r="8200" spans="1:18" x14ac:dyDescent="0.25">
      <c r="A8200">
        <v>5443400003</v>
      </c>
      <c r="B8200" t="s">
        <v>3089</v>
      </c>
      <c r="D8200" t="s">
        <v>3090</v>
      </c>
      <c r="E8200" t="s">
        <v>3090</v>
      </c>
      <c r="F8200">
        <v>1</v>
      </c>
      <c r="G8200">
        <v>0</v>
      </c>
      <c r="H8200">
        <v>1.3363072222222201</v>
      </c>
      <c r="I8200">
        <v>1.3363072222222201</v>
      </c>
      <c r="K8200"/>
      <c r="N8200" t="s">
        <v>3091</v>
      </c>
      <c r="O8200" t="s">
        <v>3092</v>
      </c>
      <c r="P8200" t="s">
        <v>3095</v>
      </c>
      <c r="R8200" t="s">
        <v>3094</v>
      </c>
    </row>
    <row r="8201" spans="1:18" x14ac:dyDescent="0.25">
      <c r="A8201">
        <v>5443400004</v>
      </c>
      <c r="B8201" t="s">
        <v>3089</v>
      </c>
      <c r="D8201" t="s">
        <v>3090</v>
      </c>
      <c r="E8201" t="s">
        <v>3090</v>
      </c>
      <c r="F8201">
        <v>1</v>
      </c>
      <c r="G8201">
        <v>0</v>
      </c>
      <c r="H8201">
        <v>0.33823999999999999</v>
      </c>
      <c r="I8201">
        <v>0.33823999999999999</v>
      </c>
      <c r="K8201"/>
      <c r="N8201" t="s">
        <v>3091</v>
      </c>
      <c r="O8201" t="s">
        <v>3092</v>
      </c>
      <c r="P8201" t="s">
        <v>3095</v>
      </c>
      <c r="R8201" t="s">
        <v>3094</v>
      </c>
    </row>
    <row r="8202" spans="1:18" x14ac:dyDescent="0.25">
      <c r="A8202">
        <v>5443400005</v>
      </c>
      <c r="B8202" t="s">
        <v>3089</v>
      </c>
      <c r="D8202" t="s">
        <v>3090</v>
      </c>
      <c r="E8202" t="s">
        <v>3090</v>
      </c>
      <c r="F8202">
        <v>1</v>
      </c>
      <c r="G8202">
        <v>0</v>
      </c>
      <c r="H8202">
        <v>0.63883999999999996</v>
      </c>
      <c r="I8202">
        <v>0.63883999999999996</v>
      </c>
      <c r="K8202"/>
      <c r="N8202" t="s">
        <v>3091</v>
      </c>
      <c r="O8202" t="s">
        <v>3092</v>
      </c>
      <c r="P8202" t="s">
        <v>3095</v>
      </c>
      <c r="R8202" t="s">
        <v>3094</v>
      </c>
    </row>
    <row r="8203" spans="1:18" x14ac:dyDescent="0.25">
      <c r="A8203">
        <v>5443400006</v>
      </c>
      <c r="B8203" t="s">
        <v>3089</v>
      </c>
      <c r="D8203" t="s">
        <v>3090</v>
      </c>
      <c r="E8203" t="s">
        <v>3090</v>
      </c>
      <c r="F8203">
        <v>1</v>
      </c>
      <c r="G8203">
        <v>0</v>
      </c>
      <c r="H8203">
        <v>0.53456000000000004</v>
      </c>
      <c r="I8203">
        <v>0.53456000000000004</v>
      </c>
      <c r="K8203"/>
      <c r="N8203" t="s">
        <v>3091</v>
      </c>
      <c r="O8203" t="s">
        <v>3092</v>
      </c>
      <c r="P8203" t="s">
        <v>3095</v>
      </c>
      <c r="R8203" t="s">
        <v>3094</v>
      </c>
    </row>
    <row r="8204" spans="1:18" x14ac:dyDescent="0.25">
      <c r="A8204">
        <v>5443400007</v>
      </c>
      <c r="B8204" t="s">
        <v>3089</v>
      </c>
      <c r="D8204" t="s">
        <v>3090</v>
      </c>
      <c r="E8204" t="s">
        <v>3090</v>
      </c>
      <c r="F8204">
        <v>1</v>
      </c>
      <c r="G8204">
        <v>0</v>
      </c>
      <c r="H8204">
        <v>0.55796000000000001</v>
      </c>
      <c r="I8204">
        <v>0.55796000000000001</v>
      </c>
      <c r="K8204"/>
      <c r="N8204" t="s">
        <v>3091</v>
      </c>
      <c r="O8204" t="s">
        <v>3092</v>
      </c>
      <c r="P8204" t="s">
        <v>3095</v>
      </c>
      <c r="R8204" t="s">
        <v>3094</v>
      </c>
    </row>
    <row r="8205" spans="1:18" x14ac:dyDescent="0.25">
      <c r="A8205">
        <v>5443400008</v>
      </c>
      <c r="B8205" t="s">
        <v>3089</v>
      </c>
      <c r="D8205" t="s">
        <v>3090</v>
      </c>
      <c r="E8205" t="s">
        <v>3090</v>
      </c>
      <c r="F8205">
        <v>1</v>
      </c>
      <c r="G8205">
        <v>0</v>
      </c>
      <c r="H8205">
        <v>0.82077999999999995</v>
      </c>
      <c r="I8205">
        <v>0.82077999999999995</v>
      </c>
      <c r="K8205"/>
      <c r="N8205" t="s">
        <v>3091</v>
      </c>
      <c r="O8205" t="s">
        <v>3092</v>
      </c>
      <c r="P8205" t="s">
        <v>3095</v>
      </c>
      <c r="R8205" t="s">
        <v>3094</v>
      </c>
    </row>
    <row r="8206" spans="1:18" x14ac:dyDescent="0.25">
      <c r="A8206">
        <v>5443400009</v>
      </c>
      <c r="B8206" t="s">
        <v>3089</v>
      </c>
      <c r="D8206" t="s">
        <v>3090</v>
      </c>
      <c r="E8206" t="s">
        <v>3090</v>
      </c>
      <c r="F8206">
        <v>1</v>
      </c>
      <c r="G8206">
        <v>0</v>
      </c>
      <c r="H8206">
        <v>1.37355</v>
      </c>
      <c r="I8206">
        <v>1.37355</v>
      </c>
      <c r="K8206"/>
      <c r="N8206" t="s">
        <v>3091</v>
      </c>
      <c r="O8206" t="s">
        <v>3092</v>
      </c>
      <c r="P8206" t="s">
        <v>3095</v>
      </c>
      <c r="R8206" t="s">
        <v>3094</v>
      </c>
    </row>
    <row r="8207" spans="1:18" x14ac:dyDescent="0.25">
      <c r="A8207">
        <v>5443400010</v>
      </c>
      <c r="B8207" t="s">
        <v>3089</v>
      </c>
      <c r="D8207" t="s">
        <v>3090</v>
      </c>
      <c r="E8207" t="s">
        <v>3090</v>
      </c>
      <c r="F8207">
        <v>1</v>
      </c>
      <c r="G8207">
        <v>0</v>
      </c>
      <c r="H8207">
        <v>0.2802</v>
      </c>
      <c r="I8207">
        <v>0.2802</v>
      </c>
      <c r="K8207"/>
      <c r="N8207" t="s">
        <v>3091</v>
      </c>
      <c r="O8207" t="s">
        <v>3092</v>
      </c>
      <c r="P8207" t="s">
        <v>3095</v>
      </c>
      <c r="R8207" t="s">
        <v>3094</v>
      </c>
    </row>
    <row r="8208" spans="1:18" x14ac:dyDescent="0.25">
      <c r="A8208">
        <v>5443500000</v>
      </c>
      <c r="B8208" t="s">
        <v>3089</v>
      </c>
      <c r="D8208" t="s">
        <v>3090</v>
      </c>
      <c r="E8208" t="s">
        <v>3090</v>
      </c>
      <c r="F8208">
        <v>1</v>
      </c>
      <c r="G8208">
        <v>0</v>
      </c>
      <c r="H8208">
        <v>3.4</v>
      </c>
      <c r="I8208">
        <v>3.4</v>
      </c>
      <c r="K8208"/>
      <c r="N8208" t="s">
        <v>3091</v>
      </c>
      <c r="O8208" t="s">
        <v>3092</v>
      </c>
      <c r="P8208" t="s">
        <v>3095</v>
      </c>
      <c r="R8208" t="s">
        <v>3094</v>
      </c>
    </row>
    <row r="8209" spans="1:18" x14ac:dyDescent="0.25">
      <c r="A8209">
        <v>5443600000</v>
      </c>
      <c r="B8209" t="s">
        <v>3089</v>
      </c>
      <c r="D8209" t="s">
        <v>3090</v>
      </c>
      <c r="E8209" t="s">
        <v>3090</v>
      </c>
      <c r="F8209">
        <v>1</v>
      </c>
      <c r="G8209">
        <v>0</v>
      </c>
      <c r="H8209">
        <v>7.6028000000000002</v>
      </c>
      <c r="I8209">
        <v>7.6028000000000002</v>
      </c>
      <c r="K8209"/>
      <c r="N8209" t="s">
        <v>3091</v>
      </c>
      <c r="O8209" t="s">
        <v>3092</v>
      </c>
      <c r="P8209" t="s">
        <v>3095</v>
      </c>
      <c r="R8209" t="s">
        <v>3094</v>
      </c>
    </row>
    <row r="8210" spans="1:18" x14ac:dyDescent="0.25">
      <c r="A8210">
        <v>5443900000</v>
      </c>
      <c r="B8210" t="s">
        <v>3089</v>
      </c>
      <c r="D8210" t="s">
        <v>3090</v>
      </c>
      <c r="F8210">
        <v>1</v>
      </c>
      <c r="G8210">
        <v>0</v>
      </c>
      <c r="H8210">
        <v>1.1998851851851799</v>
      </c>
      <c r="I8210">
        <v>1.1998851851851799</v>
      </c>
      <c r="K8210"/>
      <c r="N8210" t="s">
        <v>3091</v>
      </c>
      <c r="O8210" t="s">
        <v>3092</v>
      </c>
      <c r="P8210" t="s">
        <v>3095</v>
      </c>
      <c r="R8210" t="s">
        <v>3094</v>
      </c>
    </row>
    <row r="8211" spans="1:18" x14ac:dyDescent="0.25">
      <c r="A8211">
        <v>5444000000</v>
      </c>
      <c r="B8211" t="s">
        <v>3089</v>
      </c>
      <c r="D8211" t="s">
        <v>3090</v>
      </c>
      <c r="E8211" t="s">
        <v>3090</v>
      </c>
      <c r="F8211">
        <v>1</v>
      </c>
      <c r="G8211">
        <v>0</v>
      </c>
      <c r="H8211">
        <v>11.639749999999999</v>
      </c>
      <c r="I8211">
        <v>11.639749999999999</v>
      </c>
      <c r="K8211"/>
      <c r="N8211" t="s">
        <v>3091</v>
      </c>
      <c r="O8211" t="s">
        <v>3092</v>
      </c>
      <c r="P8211" t="s">
        <v>3095</v>
      </c>
      <c r="R8211" t="s">
        <v>3094</v>
      </c>
    </row>
    <row r="8212" spans="1:18" x14ac:dyDescent="0.25">
      <c r="A8212">
        <v>5444100000</v>
      </c>
      <c r="B8212" t="s">
        <v>3089</v>
      </c>
      <c r="D8212" t="s">
        <v>3090</v>
      </c>
      <c r="E8212" t="s">
        <v>3090</v>
      </c>
      <c r="F8212">
        <v>1</v>
      </c>
      <c r="G8212">
        <v>0</v>
      </c>
      <c r="H8212">
        <v>0.31690499999999999</v>
      </c>
      <c r="I8212">
        <v>0.31690499999999999</v>
      </c>
      <c r="K8212"/>
      <c r="N8212" t="s">
        <v>3091</v>
      </c>
      <c r="O8212" t="s">
        <v>3092</v>
      </c>
      <c r="P8212" t="s">
        <v>3095</v>
      </c>
      <c r="R8212" t="s">
        <v>3094</v>
      </c>
    </row>
    <row r="8213" spans="1:18" x14ac:dyDescent="0.25">
      <c r="A8213">
        <v>5444200000</v>
      </c>
      <c r="B8213" t="s">
        <v>3089</v>
      </c>
      <c r="D8213" t="s">
        <v>3090</v>
      </c>
      <c r="E8213" t="s">
        <v>3090</v>
      </c>
      <c r="F8213">
        <v>1</v>
      </c>
      <c r="G8213">
        <v>0</v>
      </c>
      <c r="H8213">
        <v>1.369956</v>
      </c>
      <c r="I8213">
        <v>1.369956</v>
      </c>
      <c r="K8213"/>
      <c r="N8213" t="s">
        <v>3091</v>
      </c>
      <c r="O8213" t="s">
        <v>3092</v>
      </c>
      <c r="P8213" t="s">
        <v>3095</v>
      </c>
      <c r="R8213" t="s">
        <v>3094</v>
      </c>
    </row>
    <row r="8214" spans="1:18" x14ac:dyDescent="0.25">
      <c r="A8214">
        <v>5444300000</v>
      </c>
      <c r="B8214" t="s">
        <v>3089</v>
      </c>
      <c r="D8214" t="s">
        <v>3090</v>
      </c>
      <c r="E8214" t="s">
        <v>3090</v>
      </c>
      <c r="F8214">
        <v>1</v>
      </c>
      <c r="G8214">
        <v>0</v>
      </c>
      <c r="H8214">
        <v>54.225227436363603</v>
      </c>
      <c r="I8214">
        <v>54.225227436363603</v>
      </c>
      <c r="K8214"/>
      <c r="N8214" t="s">
        <v>3091</v>
      </c>
      <c r="O8214" t="s">
        <v>3092</v>
      </c>
      <c r="P8214" t="s">
        <v>3095</v>
      </c>
      <c r="R8214" t="s">
        <v>3094</v>
      </c>
    </row>
    <row r="8215" spans="1:18" x14ac:dyDescent="0.25">
      <c r="A8215">
        <v>5444400000</v>
      </c>
      <c r="B8215" t="s">
        <v>3089</v>
      </c>
      <c r="D8215" t="s">
        <v>3090</v>
      </c>
      <c r="E8215" t="s">
        <v>3090</v>
      </c>
      <c r="F8215">
        <v>1</v>
      </c>
      <c r="G8215">
        <v>0</v>
      </c>
      <c r="H8215">
        <v>54.100909090908999</v>
      </c>
      <c r="I8215">
        <v>54.100909090908999</v>
      </c>
      <c r="K8215"/>
      <c r="N8215" t="s">
        <v>3091</v>
      </c>
      <c r="O8215" t="s">
        <v>3092</v>
      </c>
      <c r="P8215" t="s">
        <v>3095</v>
      </c>
      <c r="R8215" t="s">
        <v>3094</v>
      </c>
    </row>
    <row r="8216" spans="1:18" x14ac:dyDescent="0.25">
      <c r="A8216">
        <v>5444500000</v>
      </c>
      <c r="B8216" t="s">
        <v>3089</v>
      </c>
      <c r="D8216" t="s">
        <v>3090</v>
      </c>
      <c r="E8216" t="s">
        <v>3090</v>
      </c>
      <c r="F8216">
        <v>1</v>
      </c>
      <c r="G8216">
        <v>0</v>
      </c>
      <c r="H8216">
        <v>1.4112499999999999</v>
      </c>
      <c r="I8216">
        <v>1.4112499999999999</v>
      </c>
      <c r="K8216"/>
      <c r="N8216" t="s">
        <v>3091</v>
      </c>
      <c r="O8216" t="s">
        <v>3092</v>
      </c>
      <c r="P8216" t="s">
        <v>3095</v>
      </c>
      <c r="R8216" t="s">
        <v>3094</v>
      </c>
    </row>
    <row r="8217" spans="1:18" x14ac:dyDescent="0.25">
      <c r="A8217">
        <v>5444600000</v>
      </c>
      <c r="B8217" t="s">
        <v>3089</v>
      </c>
      <c r="D8217" t="s">
        <v>3090</v>
      </c>
      <c r="E8217" t="s">
        <v>3090</v>
      </c>
      <c r="F8217">
        <v>1</v>
      </c>
      <c r="G8217">
        <v>0</v>
      </c>
      <c r="H8217">
        <v>2.1335000000000002</v>
      </c>
      <c r="I8217">
        <v>2.1335000000000002</v>
      </c>
      <c r="K8217"/>
      <c r="N8217" t="s">
        <v>3091</v>
      </c>
      <c r="O8217" t="s">
        <v>3092</v>
      </c>
      <c r="P8217" t="s">
        <v>3095</v>
      </c>
      <c r="R8217" t="s">
        <v>3094</v>
      </c>
    </row>
    <row r="8218" spans="1:18" x14ac:dyDescent="0.25">
      <c r="A8218">
        <v>5444800000</v>
      </c>
      <c r="B8218" t="s">
        <v>3089</v>
      </c>
      <c r="D8218" t="s">
        <v>3090</v>
      </c>
      <c r="E8218" t="s">
        <v>3090</v>
      </c>
      <c r="F8218">
        <v>1</v>
      </c>
      <c r="G8218">
        <v>0</v>
      </c>
      <c r="H8218">
        <v>1303.43239444444</v>
      </c>
      <c r="I8218">
        <v>1303.43239444444</v>
      </c>
      <c r="K8218"/>
      <c r="N8218" t="s">
        <v>3091</v>
      </c>
      <c r="O8218" t="s">
        <v>3092</v>
      </c>
      <c r="P8218" t="s">
        <v>3095</v>
      </c>
      <c r="R8218" t="s">
        <v>3094</v>
      </c>
    </row>
    <row r="8219" spans="1:18" x14ac:dyDescent="0.25">
      <c r="A8219">
        <v>5444800001</v>
      </c>
      <c r="B8219" t="s">
        <v>3089</v>
      </c>
      <c r="D8219" t="s">
        <v>3090</v>
      </c>
      <c r="E8219" t="s">
        <v>3090</v>
      </c>
      <c r="F8219">
        <v>1</v>
      </c>
      <c r="G8219">
        <v>0</v>
      </c>
      <c r="H8219">
        <v>7.1655499999999996</v>
      </c>
      <c r="I8219">
        <v>7.1655499999999996</v>
      </c>
      <c r="K8219"/>
      <c r="N8219" t="s">
        <v>3091</v>
      </c>
      <c r="O8219" t="s">
        <v>3092</v>
      </c>
      <c r="P8219" t="s">
        <v>3095</v>
      </c>
      <c r="R8219" t="s">
        <v>3094</v>
      </c>
    </row>
    <row r="8220" spans="1:18" x14ac:dyDescent="0.25">
      <c r="A8220">
        <v>5444800002</v>
      </c>
      <c r="B8220" t="s">
        <v>3089</v>
      </c>
      <c r="D8220" t="s">
        <v>3090</v>
      </c>
      <c r="E8220" t="s">
        <v>3090</v>
      </c>
      <c r="F8220">
        <v>1</v>
      </c>
      <c r="G8220">
        <v>0</v>
      </c>
      <c r="H8220">
        <v>7.8765999999999998</v>
      </c>
      <c r="I8220">
        <v>7.8765999999999998</v>
      </c>
      <c r="K8220"/>
      <c r="N8220" t="s">
        <v>3091</v>
      </c>
      <c r="O8220" t="s">
        <v>3092</v>
      </c>
      <c r="P8220" t="s">
        <v>3095</v>
      </c>
      <c r="R8220" t="s">
        <v>3094</v>
      </c>
    </row>
    <row r="8221" spans="1:18" x14ac:dyDescent="0.25">
      <c r="A8221">
        <v>5444800003</v>
      </c>
      <c r="B8221" t="s">
        <v>3089</v>
      </c>
      <c r="D8221" t="s">
        <v>3090</v>
      </c>
      <c r="E8221" t="s">
        <v>3090</v>
      </c>
      <c r="F8221">
        <v>1</v>
      </c>
      <c r="G8221">
        <v>0</v>
      </c>
      <c r="H8221">
        <v>13.5237</v>
      </c>
      <c r="I8221">
        <v>13.5237</v>
      </c>
      <c r="K8221"/>
      <c r="N8221" t="s">
        <v>3091</v>
      </c>
      <c r="O8221" t="s">
        <v>3092</v>
      </c>
      <c r="P8221" t="s">
        <v>3095</v>
      </c>
      <c r="R8221" t="s">
        <v>3094</v>
      </c>
    </row>
    <row r="8222" spans="1:18" x14ac:dyDescent="0.25">
      <c r="A8222">
        <v>5444800004</v>
      </c>
      <c r="B8222" t="s">
        <v>3089</v>
      </c>
      <c r="D8222" t="s">
        <v>3090</v>
      </c>
      <c r="E8222" t="s">
        <v>3090</v>
      </c>
      <c r="F8222">
        <v>1</v>
      </c>
      <c r="G8222">
        <v>0</v>
      </c>
      <c r="H8222">
        <v>13.466200000000001</v>
      </c>
      <c r="I8222">
        <v>13.466200000000001</v>
      </c>
      <c r="K8222"/>
      <c r="N8222" t="s">
        <v>3091</v>
      </c>
      <c r="O8222" t="s">
        <v>3092</v>
      </c>
      <c r="P8222" t="s">
        <v>3095</v>
      </c>
      <c r="R8222" t="s">
        <v>3094</v>
      </c>
    </row>
    <row r="8223" spans="1:18" x14ac:dyDescent="0.25">
      <c r="A8223">
        <v>5444800005</v>
      </c>
      <c r="B8223" t="s">
        <v>3089</v>
      </c>
      <c r="D8223" t="s">
        <v>3090</v>
      </c>
      <c r="E8223" t="s">
        <v>3090</v>
      </c>
      <c r="F8223">
        <v>1</v>
      </c>
      <c r="G8223">
        <v>0</v>
      </c>
      <c r="H8223">
        <v>1.2983499999999999</v>
      </c>
      <c r="I8223">
        <v>1.2983499999999999</v>
      </c>
      <c r="K8223"/>
      <c r="N8223" t="s">
        <v>3091</v>
      </c>
      <c r="O8223" t="s">
        <v>3092</v>
      </c>
      <c r="P8223" t="s">
        <v>3095</v>
      </c>
      <c r="R8223" t="s">
        <v>3094</v>
      </c>
    </row>
    <row r="8224" spans="1:18" x14ac:dyDescent="0.25">
      <c r="A8224">
        <v>5444800006</v>
      </c>
      <c r="B8224" t="s">
        <v>3089</v>
      </c>
      <c r="D8224" t="s">
        <v>3090</v>
      </c>
      <c r="E8224" t="s">
        <v>3090</v>
      </c>
      <c r="F8224">
        <v>1</v>
      </c>
      <c r="G8224">
        <v>0</v>
      </c>
      <c r="H8224">
        <v>1.1851</v>
      </c>
      <c r="I8224">
        <v>1.1851</v>
      </c>
      <c r="K8224"/>
      <c r="N8224" t="s">
        <v>3091</v>
      </c>
      <c r="O8224" t="s">
        <v>3092</v>
      </c>
      <c r="P8224" t="s">
        <v>3095</v>
      </c>
      <c r="R8224" t="s">
        <v>3094</v>
      </c>
    </row>
    <row r="8225" spans="1:18" x14ac:dyDescent="0.25">
      <c r="A8225">
        <v>5444800007</v>
      </c>
      <c r="B8225" t="s">
        <v>3089</v>
      </c>
      <c r="D8225" t="s">
        <v>3090</v>
      </c>
      <c r="E8225" t="s">
        <v>3090</v>
      </c>
      <c r="F8225">
        <v>1</v>
      </c>
      <c r="G8225">
        <v>0</v>
      </c>
      <c r="H8225">
        <v>2.0318000000000001</v>
      </c>
      <c r="I8225">
        <v>2.0318000000000001</v>
      </c>
      <c r="K8225"/>
      <c r="N8225" t="s">
        <v>3091</v>
      </c>
      <c r="O8225" t="s">
        <v>3092</v>
      </c>
      <c r="P8225" t="s">
        <v>3095</v>
      </c>
      <c r="R8225" t="s">
        <v>3094</v>
      </c>
    </row>
    <row r="8226" spans="1:18" x14ac:dyDescent="0.25">
      <c r="A8226">
        <v>5444800008</v>
      </c>
      <c r="B8226" t="s">
        <v>3089</v>
      </c>
      <c r="D8226" t="s">
        <v>3090</v>
      </c>
      <c r="E8226" t="s">
        <v>3090</v>
      </c>
      <c r="F8226">
        <v>1</v>
      </c>
      <c r="G8226">
        <v>0</v>
      </c>
      <c r="H8226">
        <v>1.2579</v>
      </c>
      <c r="I8226">
        <v>1.2579</v>
      </c>
      <c r="K8226"/>
      <c r="N8226" t="s">
        <v>3091</v>
      </c>
      <c r="O8226" t="s">
        <v>3092</v>
      </c>
      <c r="P8226" t="s">
        <v>3095</v>
      </c>
      <c r="R8226" t="s">
        <v>3094</v>
      </c>
    </row>
    <row r="8227" spans="1:18" x14ac:dyDescent="0.25">
      <c r="A8227">
        <v>5444800009</v>
      </c>
      <c r="B8227" t="s">
        <v>3089</v>
      </c>
      <c r="D8227" t="s">
        <v>3090</v>
      </c>
      <c r="E8227" t="s">
        <v>3090</v>
      </c>
      <c r="F8227">
        <v>1</v>
      </c>
      <c r="G8227">
        <v>0</v>
      </c>
      <c r="H8227">
        <v>0.97304999999999997</v>
      </c>
      <c r="I8227">
        <v>0.97304999999999997</v>
      </c>
      <c r="K8227"/>
      <c r="N8227" t="s">
        <v>3091</v>
      </c>
      <c r="O8227" t="s">
        <v>3092</v>
      </c>
      <c r="P8227" t="s">
        <v>3095</v>
      </c>
      <c r="R8227" t="s">
        <v>3094</v>
      </c>
    </row>
    <row r="8228" spans="1:18" x14ac:dyDescent="0.25">
      <c r="A8228">
        <v>5444800010</v>
      </c>
      <c r="B8228" t="s">
        <v>3089</v>
      </c>
      <c r="D8228" t="s">
        <v>3090</v>
      </c>
      <c r="E8228" t="s">
        <v>3090</v>
      </c>
      <c r="F8228">
        <v>1</v>
      </c>
      <c r="G8228">
        <v>0</v>
      </c>
      <c r="H8228">
        <v>0.45179999999999998</v>
      </c>
      <c r="I8228">
        <v>0.45179999999999998</v>
      </c>
      <c r="K8228"/>
      <c r="N8228" t="s">
        <v>3091</v>
      </c>
      <c r="O8228" t="s">
        <v>3092</v>
      </c>
      <c r="P8228" t="s">
        <v>3095</v>
      </c>
      <c r="R8228" t="s">
        <v>3094</v>
      </c>
    </row>
    <row r="8229" spans="1:18" x14ac:dyDescent="0.25">
      <c r="A8229">
        <v>5444800011</v>
      </c>
      <c r="B8229" t="s">
        <v>3089</v>
      </c>
      <c r="D8229" t="s">
        <v>3090</v>
      </c>
      <c r="E8229" t="s">
        <v>3090</v>
      </c>
      <c r="F8229">
        <v>1</v>
      </c>
      <c r="G8229">
        <v>0</v>
      </c>
      <c r="H8229">
        <v>18.104299999999999</v>
      </c>
      <c r="I8229">
        <v>18.104299999999999</v>
      </c>
      <c r="K8229"/>
      <c r="N8229" t="s">
        <v>3091</v>
      </c>
      <c r="O8229" t="s">
        <v>3092</v>
      </c>
      <c r="P8229" t="s">
        <v>3095</v>
      </c>
      <c r="R8229" t="s">
        <v>3094</v>
      </c>
    </row>
    <row r="8230" spans="1:18" x14ac:dyDescent="0.25">
      <c r="A8230">
        <v>5444800012</v>
      </c>
      <c r="B8230" t="s">
        <v>3089</v>
      </c>
      <c r="D8230" t="s">
        <v>3090</v>
      </c>
      <c r="E8230" t="s">
        <v>3090</v>
      </c>
      <c r="F8230">
        <v>1</v>
      </c>
      <c r="G8230">
        <v>0</v>
      </c>
      <c r="H8230">
        <v>3.0846</v>
      </c>
      <c r="I8230">
        <v>3.0846</v>
      </c>
      <c r="K8230"/>
      <c r="N8230" t="s">
        <v>3091</v>
      </c>
      <c r="O8230" t="s">
        <v>3092</v>
      </c>
      <c r="P8230" t="s">
        <v>3095</v>
      </c>
      <c r="R8230" t="s">
        <v>3094</v>
      </c>
    </row>
    <row r="8231" spans="1:18" x14ac:dyDescent="0.25">
      <c r="A8231">
        <v>5444800013</v>
      </c>
      <c r="B8231" t="s">
        <v>3089</v>
      </c>
      <c r="D8231" t="s">
        <v>3090</v>
      </c>
      <c r="E8231" t="s">
        <v>3090</v>
      </c>
      <c r="F8231">
        <v>1</v>
      </c>
      <c r="G8231">
        <v>0</v>
      </c>
      <c r="H8231">
        <v>1.8082</v>
      </c>
      <c r="I8231">
        <v>1.8082</v>
      </c>
      <c r="K8231"/>
      <c r="N8231" t="s">
        <v>3091</v>
      </c>
      <c r="O8231" t="s">
        <v>3092</v>
      </c>
      <c r="P8231" t="s">
        <v>3095</v>
      </c>
      <c r="R8231" t="s">
        <v>3094</v>
      </c>
    </row>
    <row r="8232" spans="1:18" x14ac:dyDescent="0.25">
      <c r="A8232">
        <v>5444800014</v>
      </c>
      <c r="B8232" t="s">
        <v>3089</v>
      </c>
      <c r="D8232" t="s">
        <v>3090</v>
      </c>
      <c r="E8232" t="s">
        <v>3090</v>
      </c>
      <c r="F8232">
        <v>1</v>
      </c>
      <c r="G8232">
        <v>0</v>
      </c>
      <c r="H8232">
        <v>2.3784999999999998</v>
      </c>
      <c r="I8232">
        <v>2.3784999999999998</v>
      </c>
      <c r="K8232"/>
      <c r="N8232" t="s">
        <v>3091</v>
      </c>
      <c r="O8232" t="s">
        <v>3092</v>
      </c>
      <c r="P8232" t="s">
        <v>3095</v>
      </c>
      <c r="R8232" t="s">
        <v>3094</v>
      </c>
    </row>
    <row r="8233" spans="1:18" x14ac:dyDescent="0.25">
      <c r="A8233">
        <v>5444800015</v>
      </c>
      <c r="B8233" t="s">
        <v>3089</v>
      </c>
      <c r="D8233" t="s">
        <v>3090</v>
      </c>
      <c r="E8233" t="s">
        <v>3090</v>
      </c>
      <c r="F8233">
        <v>1</v>
      </c>
      <c r="G8233">
        <v>0</v>
      </c>
      <c r="H8233">
        <v>1.9376</v>
      </c>
      <c r="I8233">
        <v>1.9376</v>
      </c>
      <c r="K8233"/>
      <c r="N8233" t="s">
        <v>3091</v>
      </c>
      <c r="O8233" t="s">
        <v>3092</v>
      </c>
      <c r="P8233" t="s">
        <v>3095</v>
      </c>
      <c r="R8233" t="s">
        <v>3094</v>
      </c>
    </row>
    <row r="8234" spans="1:18" x14ac:dyDescent="0.25">
      <c r="A8234">
        <v>5444800016</v>
      </c>
      <c r="B8234" t="s">
        <v>3089</v>
      </c>
      <c r="D8234" t="s">
        <v>3090</v>
      </c>
      <c r="E8234" t="s">
        <v>3090</v>
      </c>
      <c r="F8234">
        <v>1</v>
      </c>
      <c r="G8234">
        <v>0</v>
      </c>
      <c r="H8234">
        <v>5.0116500000000004</v>
      </c>
      <c r="I8234">
        <v>5.0116500000000004</v>
      </c>
      <c r="K8234"/>
      <c r="N8234" t="s">
        <v>3091</v>
      </c>
      <c r="O8234" t="s">
        <v>3092</v>
      </c>
      <c r="P8234" t="s">
        <v>3095</v>
      </c>
      <c r="R8234" t="s">
        <v>3094</v>
      </c>
    </row>
    <row r="8235" spans="1:18" x14ac:dyDescent="0.25">
      <c r="A8235">
        <v>5444800017</v>
      </c>
      <c r="B8235" t="s">
        <v>3089</v>
      </c>
      <c r="D8235" t="s">
        <v>3090</v>
      </c>
      <c r="E8235" t="s">
        <v>3090</v>
      </c>
      <c r="F8235">
        <v>1</v>
      </c>
      <c r="G8235">
        <v>0</v>
      </c>
      <c r="H8235">
        <v>1.14455</v>
      </c>
      <c r="I8235">
        <v>1.14455</v>
      </c>
      <c r="K8235"/>
      <c r="N8235" t="s">
        <v>3091</v>
      </c>
      <c r="O8235" t="s">
        <v>3092</v>
      </c>
      <c r="P8235" t="s">
        <v>3095</v>
      </c>
      <c r="R8235" t="s">
        <v>3094</v>
      </c>
    </row>
    <row r="8236" spans="1:18" x14ac:dyDescent="0.25">
      <c r="A8236">
        <v>5444800018</v>
      </c>
      <c r="B8236" t="s">
        <v>3089</v>
      </c>
      <c r="D8236" t="s">
        <v>3090</v>
      </c>
      <c r="E8236" t="s">
        <v>3090</v>
      </c>
      <c r="F8236">
        <v>1</v>
      </c>
      <c r="G8236">
        <v>0</v>
      </c>
      <c r="H8236">
        <v>0.98094999999999999</v>
      </c>
      <c r="I8236">
        <v>0.98094999999999999</v>
      </c>
      <c r="K8236"/>
      <c r="N8236" t="s">
        <v>3091</v>
      </c>
      <c r="O8236" t="s">
        <v>3092</v>
      </c>
      <c r="P8236" t="s">
        <v>3093</v>
      </c>
      <c r="R8236" t="s">
        <v>3094</v>
      </c>
    </row>
    <row r="8237" spans="1:18" x14ac:dyDescent="0.25">
      <c r="A8237">
        <v>5444800019</v>
      </c>
      <c r="B8237" t="s">
        <v>3089</v>
      </c>
      <c r="D8237" t="s">
        <v>3090</v>
      </c>
      <c r="E8237" t="s">
        <v>3090</v>
      </c>
      <c r="F8237">
        <v>1</v>
      </c>
      <c r="G8237">
        <v>0</v>
      </c>
      <c r="H8237">
        <v>3.751055</v>
      </c>
      <c r="I8237">
        <v>3.751055</v>
      </c>
      <c r="K8237"/>
      <c r="N8237" t="s">
        <v>3091</v>
      </c>
      <c r="O8237" t="s">
        <v>3092</v>
      </c>
      <c r="P8237" t="s">
        <v>3095</v>
      </c>
      <c r="R8237" t="s">
        <v>3094</v>
      </c>
    </row>
    <row r="8238" spans="1:18" x14ac:dyDescent="0.25">
      <c r="A8238">
        <v>5444800020</v>
      </c>
      <c r="B8238" t="s">
        <v>3089</v>
      </c>
      <c r="D8238" t="s">
        <v>3090</v>
      </c>
      <c r="E8238" t="s">
        <v>3090</v>
      </c>
      <c r="F8238">
        <v>1</v>
      </c>
      <c r="G8238">
        <v>0</v>
      </c>
      <c r="H8238">
        <v>19.788250000000001</v>
      </c>
      <c r="I8238">
        <v>19.788250000000001</v>
      </c>
      <c r="K8238"/>
      <c r="N8238" t="s">
        <v>3091</v>
      </c>
      <c r="O8238" t="s">
        <v>3092</v>
      </c>
      <c r="P8238" t="s">
        <v>3095</v>
      </c>
      <c r="R8238" t="s">
        <v>3094</v>
      </c>
    </row>
    <row r="8239" spans="1:18" x14ac:dyDescent="0.25">
      <c r="A8239">
        <v>5444800021</v>
      </c>
      <c r="B8239" t="s">
        <v>3089</v>
      </c>
      <c r="D8239" t="s">
        <v>3090</v>
      </c>
      <c r="E8239" t="s">
        <v>3090</v>
      </c>
      <c r="F8239">
        <v>1</v>
      </c>
      <c r="G8239">
        <v>0</v>
      </c>
      <c r="H8239">
        <v>1.4598</v>
      </c>
      <c r="I8239">
        <v>1.4598</v>
      </c>
      <c r="K8239"/>
      <c r="N8239" t="s">
        <v>3091</v>
      </c>
      <c r="O8239" t="s">
        <v>3092</v>
      </c>
      <c r="P8239" t="s">
        <v>3095</v>
      </c>
      <c r="R8239" t="s">
        <v>3094</v>
      </c>
    </row>
    <row r="8240" spans="1:18" x14ac:dyDescent="0.25">
      <c r="A8240">
        <v>5444800022</v>
      </c>
      <c r="B8240" t="s">
        <v>3089</v>
      </c>
      <c r="D8240" t="s">
        <v>3090</v>
      </c>
      <c r="E8240" t="s">
        <v>3090</v>
      </c>
      <c r="F8240">
        <v>1</v>
      </c>
      <c r="G8240">
        <v>0</v>
      </c>
      <c r="H8240">
        <v>2.29555</v>
      </c>
      <c r="I8240">
        <v>2.29555</v>
      </c>
      <c r="K8240"/>
      <c r="N8240" t="s">
        <v>3091</v>
      </c>
      <c r="O8240" t="s">
        <v>3092</v>
      </c>
      <c r="P8240" t="s">
        <v>3095</v>
      </c>
      <c r="R8240" t="s">
        <v>3094</v>
      </c>
    </row>
    <row r="8241" spans="1:18" x14ac:dyDescent="0.25">
      <c r="A8241">
        <v>5444800023</v>
      </c>
      <c r="B8241" t="s">
        <v>3089</v>
      </c>
      <c r="D8241" t="s">
        <v>3090</v>
      </c>
      <c r="E8241" t="s">
        <v>3090</v>
      </c>
      <c r="F8241">
        <v>1</v>
      </c>
      <c r="G8241">
        <v>0</v>
      </c>
      <c r="H8241">
        <v>2.3013499999999998</v>
      </c>
      <c r="I8241">
        <v>2.3013499999999998</v>
      </c>
      <c r="K8241"/>
      <c r="N8241" t="s">
        <v>3091</v>
      </c>
      <c r="O8241" t="s">
        <v>3092</v>
      </c>
      <c r="P8241" t="s">
        <v>3095</v>
      </c>
      <c r="R8241" t="s">
        <v>3094</v>
      </c>
    </row>
    <row r="8242" spans="1:18" x14ac:dyDescent="0.25">
      <c r="A8242">
        <v>5444800024</v>
      </c>
      <c r="B8242" t="s">
        <v>3089</v>
      </c>
      <c r="D8242" t="s">
        <v>3090</v>
      </c>
      <c r="E8242" t="s">
        <v>3090</v>
      </c>
      <c r="F8242">
        <v>1</v>
      </c>
      <c r="G8242">
        <v>0</v>
      </c>
      <c r="H8242">
        <v>1.4855</v>
      </c>
      <c r="I8242">
        <v>1.4855</v>
      </c>
      <c r="K8242"/>
      <c r="N8242" t="s">
        <v>3091</v>
      </c>
      <c r="O8242" t="s">
        <v>3092</v>
      </c>
      <c r="P8242" t="s">
        <v>3095</v>
      </c>
      <c r="R8242" t="s">
        <v>3094</v>
      </c>
    </row>
    <row r="8243" spans="1:18" x14ac:dyDescent="0.25">
      <c r="A8243">
        <v>5444800025</v>
      </c>
      <c r="B8243" t="s">
        <v>3089</v>
      </c>
      <c r="D8243" t="s">
        <v>3090</v>
      </c>
      <c r="E8243" t="s">
        <v>3090</v>
      </c>
      <c r="F8243">
        <v>1</v>
      </c>
      <c r="G8243">
        <v>0</v>
      </c>
      <c r="H8243">
        <v>0.57799999999999996</v>
      </c>
      <c r="I8243">
        <v>0.57799999999999996</v>
      </c>
      <c r="K8243"/>
      <c r="N8243" t="s">
        <v>3091</v>
      </c>
      <c r="O8243" t="s">
        <v>3092</v>
      </c>
      <c r="P8243" t="s">
        <v>3095</v>
      </c>
      <c r="R8243" t="s">
        <v>3094</v>
      </c>
    </row>
    <row r="8244" spans="1:18" x14ac:dyDescent="0.25">
      <c r="A8244">
        <v>5444800026</v>
      </c>
      <c r="B8244" t="s">
        <v>3089</v>
      </c>
      <c r="D8244" t="s">
        <v>3090</v>
      </c>
      <c r="E8244" t="s">
        <v>3090</v>
      </c>
      <c r="F8244">
        <v>1</v>
      </c>
      <c r="G8244">
        <v>0</v>
      </c>
      <c r="H8244">
        <v>1.7462500000000001</v>
      </c>
      <c r="I8244">
        <v>1.7462500000000001</v>
      </c>
      <c r="K8244"/>
      <c r="N8244" t="s">
        <v>3091</v>
      </c>
      <c r="O8244" t="s">
        <v>3092</v>
      </c>
      <c r="P8244" t="s">
        <v>3095</v>
      </c>
      <c r="R8244" t="s">
        <v>3094</v>
      </c>
    </row>
    <row r="8245" spans="1:18" x14ac:dyDescent="0.25">
      <c r="A8245">
        <v>5444800027</v>
      </c>
      <c r="B8245" t="s">
        <v>3089</v>
      </c>
      <c r="D8245" t="s">
        <v>3090</v>
      </c>
      <c r="E8245" t="s">
        <v>3090</v>
      </c>
      <c r="F8245">
        <v>1</v>
      </c>
      <c r="G8245">
        <v>0</v>
      </c>
      <c r="H8245">
        <v>1.67356666666666</v>
      </c>
      <c r="I8245">
        <v>1.67356666666666</v>
      </c>
      <c r="K8245"/>
      <c r="N8245" t="s">
        <v>3091</v>
      </c>
      <c r="O8245" t="s">
        <v>3092</v>
      </c>
      <c r="P8245" t="s">
        <v>3095</v>
      </c>
      <c r="R8245" t="s">
        <v>3094</v>
      </c>
    </row>
    <row r="8246" spans="1:18" x14ac:dyDescent="0.25">
      <c r="A8246">
        <v>5444800028</v>
      </c>
      <c r="B8246" t="s">
        <v>3089</v>
      </c>
      <c r="D8246" t="s">
        <v>3090</v>
      </c>
      <c r="E8246" t="s">
        <v>3090</v>
      </c>
      <c r="F8246">
        <v>1</v>
      </c>
      <c r="G8246">
        <v>0</v>
      </c>
      <c r="H8246">
        <v>1.2906</v>
      </c>
      <c r="I8246">
        <v>1.2906</v>
      </c>
      <c r="K8246"/>
      <c r="N8246" t="s">
        <v>3091</v>
      </c>
      <c r="O8246" t="s">
        <v>3092</v>
      </c>
      <c r="P8246" t="s">
        <v>3095</v>
      </c>
      <c r="R8246" t="s">
        <v>3094</v>
      </c>
    </row>
    <row r="8247" spans="1:18" x14ac:dyDescent="0.25">
      <c r="A8247">
        <v>5444800029</v>
      </c>
      <c r="B8247" t="s">
        <v>3089</v>
      </c>
      <c r="D8247" t="s">
        <v>3090</v>
      </c>
      <c r="E8247" t="s">
        <v>3090</v>
      </c>
      <c r="F8247">
        <v>1</v>
      </c>
      <c r="G8247">
        <v>0</v>
      </c>
      <c r="H8247">
        <v>23.342600000000001</v>
      </c>
      <c r="I8247">
        <v>23.342600000000001</v>
      </c>
      <c r="K8247"/>
      <c r="N8247" t="s">
        <v>3091</v>
      </c>
      <c r="O8247" t="s">
        <v>3092</v>
      </c>
      <c r="P8247" t="s">
        <v>3095</v>
      </c>
      <c r="R8247" t="s">
        <v>3094</v>
      </c>
    </row>
    <row r="8248" spans="1:18" x14ac:dyDescent="0.25">
      <c r="A8248">
        <v>5444800030</v>
      </c>
      <c r="B8248" t="s">
        <v>3089</v>
      </c>
      <c r="D8248" t="s">
        <v>3090</v>
      </c>
      <c r="E8248" t="s">
        <v>3090</v>
      </c>
      <c r="F8248">
        <v>1</v>
      </c>
      <c r="G8248">
        <v>0</v>
      </c>
      <c r="H8248">
        <v>0.43180000000000002</v>
      </c>
      <c r="I8248">
        <v>0.43180000000000002</v>
      </c>
      <c r="K8248"/>
      <c r="N8248" t="s">
        <v>3091</v>
      </c>
      <c r="O8248" t="s">
        <v>3092</v>
      </c>
      <c r="P8248" t="s">
        <v>3095</v>
      </c>
      <c r="R8248" t="s">
        <v>3094</v>
      </c>
    </row>
    <row r="8249" spans="1:18" x14ac:dyDescent="0.25">
      <c r="A8249">
        <v>5444800031</v>
      </c>
      <c r="B8249" t="s">
        <v>3089</v>
      </c>
      <c r="D8249" t="s">
        <v>3090</v>
      </c>
      <c r="E8249" t="s">
        <v>3090</v>
      </c>
      <c r="F8249">
        <v>1</v>
      </c>
      <c r="G8249">
        <v>0</v>
      </c>
      <c r="H8249">
        <v>2.694</v>
      </c>
      <c r="I8249">
        <v>2.694</v>
      </c>
      <c r="K8249"/>
      <c r="N8249" t="s">
        <v>3091</v>
      </c>
      <c r="O8249" t="s">
        <v>3092</v>
      </c>
      <c r="P8249" t="s">
        <v>3095</v>
      </c>
      <c r="R8249" t="s">
        <v>3094</v>
      </c>
    </row>
    <row r="8250" spans="1:18" x14ac:dyDescent="0.25">
      <c r="A8250">
        <v>5444800032</v>
      </c>
      <c r="B8250" t="s">
        <v>3089</v>
      </c>
      <c r="D8250" t="s">
        <v>3090</v>
      </c>
      <c r="E8250" t="s">
        <v>3090</v>
      </c>
      <c r="F8250">
        <v>1</v>
      </c>
      <c r="G8250">
        <v>0</v>
      </c>
      <c r="H8250">
        <v>6.8007999999999997</v>
      </c>
      <c r="I8250">
        <v>6.8007999999999997</v>
      </c>
      <c r="K8250"/>
      <c r="N8250" t="s">
        <v>3091</v>
      </c>
      <c r="O8250" t="s">
        <v>3092</v>
      </c>
      <c r="P8250" t="s">
        <v>3095</v>
      </c>
      <c r="R8250" t="s">
        <v>3094</v>
      </c>
    </row>
    <row r="8251" spans="1:18" x14ac:dyDescent="0.25">
      <c r="A8251">
        <v>5444800033</v>
      </c>
      <c r="B8251" t="s">
        <v>3089</v>
      </c>
      <c r="D8251" t="s">
        <v>3090</v>
      </c>
      <c r="E8251" t="s">
        <v>3090</v>
      </c>
      <c r="F8251">
        <v>1</v>
      </c>
      <c r="G8251">
        <v>0</v>
      </c>
      <c r="H8251">
        <v>2.6779500000000001</v>
      </c>
      <c r="I8251">
        <v>2.6779500000000001</v>
      </c>
      <c r="K8251"/>
      <c r="N8251" t="s">
        <v>3091</v>
      </c>
      <c r="O8251" t="s">
        <v>3092</v>
      </c>
      <c r="P8251" t="s">
        <v>3095</v>
      </c>
      <c r="R8251" t="s">
        <v>3094</v>
      </c>
    </row>
    <row r="8252" spans="1:18" x14ac:dyDescent="0.25">
      <c r="A8252">
        <v>5444800034</v>
      </c>
      <c r="B8252" t="s">
        <v>3089</v>
      </c>
      <c r="D8252" t="s">
        <v>3090</v>
      </c>
      <c r="E8252" t="s">
        <v>3090</v>
      </c>
      <c r="F8252">
        <v>1</v>
      </c>
      <c r="G8252">
        <v>0</v>
      </c>
      <c r="H8252">
        <v>2.1408499999999999</v>
      </c>
      <c r="I8252">
        <v>2.1408499999999999</v>
      </c>
      <c r="K8252"/>
      <c r="N8252" t="s">
        <v>3091</v>
      </c>
      <c r="O8252" t="s">
        <v>3092</v>
      </c>
      <c r="P8252" t="s">
        <v>3095</v>
      </c>
      <c r="R8252" t="s">
        <v>3094</v>
      </c>
    </row>
    <row r="8253" spans="1:18" x14ac:dyDescent="0.25">
      <c r="A8253">
        <v>5444800035</v>
      </c>
      <c r="B8253" t="s">
        <v>3089</v>
      </c>
      <c r="D8253" t="s">
        <v>3090</v>
      </c>
      <c r="E8253" t="s">
        <v>3090</v>
      </c>
      <c r="F8253">
        <v>1</v>
      </c>
      <c r="G8253">
        <v>0</v>
      </c>
      <c r="H8253">
        <v>3.1948666666666599</v>
      </c>
      <c r="I8253">
        <v>3.1948666666666599</v>
      </c>
      <c r="K8253"/>
      <c r="N8253" t="s">
        <v>3091</v>
      </c>
      <c r="O8253" t="s">
        <v>3092</v>
      </c>
      <c r="P8253" t="s">
        <v>3095</v>
      </c>
      <c r="R8253" t="s">
        <v>3094</v>
      </c>
    </row>
    <row r="8254" spans="1:18" x14ac:dyDescent="0.25">
      <c r="A8254">
        <v>5444800036</v>
      </c>
      <c r="B8254" t="s">
        <v>3089</v>
      </c>
      <c r="D8254" t="s">
        <v>3090</v>
      </c>
      <c r="E8254" t="s">
        <v>3090</v>
      </c>
      <c r="F8254">
        <v>1</v>
      </c>
      <c r="G8254">
        <v>0</v>
      </c>
      <c r="H8254">
        <v>29.483550000000001</v>
      </c>
      <c r="I8254">
        <v>29.483550000000001</v>
      </c>
      <c r="K8254"/>
      <c r="N8254" t="s">
        <v>3091</v>
      </c>
      <c r="O8254" t="s">
        <v>3092</v>
      </c>
      <c r="P8254" t="s">
        <v>3095</v>
      </c>
      <c r="R8254" t="s">
        <v>3094</v>
      </c>
    </row>
    <row r="8255" spans="1:18" x14ac:dyDescent="0.25">
      <c r="A8255">
        <v>5444800037</v>
      </c>
      <c r="B8255" t="s">
        <v>3089</v>
      </c>
      <c r="D8255" t="s">
        <v>3090</v>
      </c>
      <c r="E8255" t="s">
        <v>3090</v>
      </c>
      <c r="F8255">
        <v>1</v>
      </c>
      <c r="G8255">
        <v>0</v>
      </c>
      <c r="H8255">
        <v>76.441800000000001</v>
      </c>
      <c r="I8255">
        <v>76.441800000000001</v>
      </c>
      <c r="K8255"/>
      <c r="N8255" t="s">
        <v>3091</v>
      </c>
      <c r="O8255" t="s">
        <v>3092</v>
      </c>
      <c r="P8255" t="s">
        <v>3095</v>
      </c>
      <c r="R8255" t="s">
        <v>3094</v>
      </c>
    </row>
    <row r="8256" spans="1:18" x14ac:dyDescent="0.25">
      <c r="A8256">
        <v>5444800038</v>
      </c>
      <c r="B8256" t="s">
        <v>3089</v>
      </c>
      <c r="D8256" t="s">
        <v>3090</v>
      </c>
      <c r="E8256" t="s">
        <v>3090</v>
      </c>
      <c r="F8256">
        <v>1</v>
      </c>
      <c r="G8256">
        <v>0</v>
      </c>
      <c r="H8256">
        <v>77.135785318627399</v>
      </c>
      <c r="I8256">
        <v>77.135785318627399</v>
      </c>
      <c r="K8256"/>
      <c r="N8256" t="s">
        <v>3091</v>
      </c>
      <c r="O8256" t="s">
        <v>3092</v>
      </c>
      <c r="P8256" t="s">
        <v>3095</v>
      </c>
      <c r="R8256" t="s">
        <v>3094</v>
      </c>
    </row>
    <row r="8257" spans="1:18" x14ac:dyDescent="0.25">
      <c r="A8257">
        <v>5444800039</v>
      </c>
      <c r="B8257" t="s">
        <v>3089</v>
      </c>
      <c r="D8257" t="s">
        <v>3090</v>
      </c>
      <c r="E8257" t="s">
        <v>3090</v>
      </c>
      <c r="F8257">
        <v>1</v>
      </c>
      <c r="G8257">
        <v>0</v>
      </c>
      <c r="H8257">
        <v>93.193666666666601</v>
      </c>
      <c r="I8257">
        <v>93.193666666666601</v>
      </c>
      <c r="K8257"/>
      <c r="N8257" t="s">
        <v>3091</v>
      </c>
      <c r="O8257" t="s">
        <v>3092</v>
      </c>
      <c r="P8257" t="s">
        <v>3095</v>
      </c>
      <c r="R8257" t="s">
        <v>3094</v>
      </c>
    </row>
    <row r="8258" spans="1:18" x14ac:dyDescent="0.25">
      <c r="A8258">
        <v>5444800040</v>
      </c>
      <c r="B8258" t="s">
        <v>3089</v>
      </c>
      <c r="D8258" t="s">
        <v>3090</v>
      </c>
      <c r="E8258" t="s">
        <v>3090</v>
      </c>
      <c r="F8258">
        <v>1</v>
      </c>
      <c r="G8258">
        <v>0</v>
      </c>
      <c r="H8258">
        <v>25.018117647058801</v>
      </c>
      <c r="I8258">
        <v>25.018117647058801</v>
      </c>
      <c r="K8258"/>
      <c r="N8258" t="s">
        <v>3091</v>
      </c>
      <c r="O8258" t="s">
        <v>3092</v>
      </c>
      <c r="P8258" t="s">
        <v>3095</v>
      </c>
      <c r="R8258" t="s">
        <v>3094</v>
      </c>
    </row>
    <row r="8259" spans="1:18" x14ac:dyDescent="0.25">
      <c r="A8259">
        <v>5444800041</v>
      </c>
      <c r="B8259" t="s">
        <v>3089</v>
      </c>
      <c r="D8259" t="s">
        <v>3090</v>
      </c>
      <c r="E8259" t="s">
        <v>3090</v>
      </c>
      <c r="F8259">
        <v>1</v>
      </c>
      <c r="G8259">
        <v>0</v>
      </c>
      <c r="H8259">
        <v>31.500166666666601</v>
      </c>
      <c r="I8259">
        <v>31.500166666666601</v>
      </c>
      <c r="K8259"/>
      <c r="N8259" t="s">
        <v>3091</v>
      </c>
      <c r="O8259" t="s">
        <v>3092</v>
      </c>
      <c r="P8259" t="s">
        <v>3095</v>
      </c>
      <c r="R8259" t="s">
        <v>3094</v>
      </c>
    </row>
    <row r="8260" spans="1:18" x14ac:dyDescent="0.25">
      <c r="A8260">
        <v>5444800042</v>
      </c>
      <c r="B8260" t="s">
        <v>3089</v>
      </c>
      <c r="D8260" t="s">
        <v>3090</v>
      </c>
      <c r="E8260" t="s">
        <v>3090</v>
      </c>
      <c r="F8260">
        <v>1</v>
      </c>
      <c r="G8260">
        <v>0</v>
      </c>
      <c r="H8260">
        <v>3.19199019607843</v>
      </c>
      <c r="I8260">
        <v>3.19199019607843</v>
      </c>
      <c r="K8260"/>
      <c r="N8260" t="s">
        <v>3091</v>
      </c>
      <c r="O8260" t="s">
        <v>3092</v>
      </c>
      <c r="P8260" t="s">
        <v>3095</v>
      </c>
      <c r="R8260" t="s">
        <v>3094</v>
      </c>
    </row>
    <row r="8261" spans="1:18" x14ac:dyDescent="0.25">
      <c r="A8261">
        <v>5444800043</v>
      </c>
      <c r="B8261" t="s">
        <v>3089</v>
      </c>
      <c r="D8261" t="s">
        <v>3090</v>
      </c>
      <c r="E8261" t="s">
        <v>3090</v>
      </c>
      <c r="F8261">
        <v>1</v>
      </c>
      <c r="G8261">
        <v>0</v>
      </c>
      <c r="H8261">
        <v>3.19199019607843</v>
      </c>
      <c r="I8261">
        <v>3.19199019607843</v>
      </c>
      <c r="K8261"/>
      <c r="N8261" t="s">
        <v>3091</v>
      </c>
      <c r="O8261" t="s">
        <v>3092</v>
      </c>
      <c r="P8261" t="s">
        <v>3095</v>
      </c>
      <c r="R8261" t="s">
        <v>3094</v>
      </c>
    </row>
    <row r="8262" spans="1:18" x14ac:dyDescent="0.25">
      <c r="A8262">
        <v>5444800044</v>
      </c>
      <c r="B8262" t="s">
        <v>3089</v>
      </c>
      <c r="D8262" t="s">
        <v>3090</v>
      </c>
      <c r="E8262" t="s">
        <v>3090</v>
      </c>
      <c r="F8262">
        <v>1</v>
      </c>
      <c r="G8262">
        <v>0</v>
      </c>
      <c r="H8262">
        <v>1.0898039215686199</v>
      </c>
      <c r="I8262">
        <v>1.0898039215686199</v>
      </c>
      <c r="K8262"/>
      <c r="N8262" t="s">
        <v>3091</v>
      </c>
      <c r="O8262" t="s">
        <v>3092</v>
      </c>
      <c r="P8262" t="s">
        <v>3095</v>
      </c>
      <c r="R8262" t="s">
        <v>3094</v>
      </c>
    </row>
    <row r="8263" spans="1:18" x14ac:dyDescent="0.25">
      <c r="A8263">
        <v>5444800045</v>
      </c>
      <c r="B8263" t="s">
        <v>3089</v>
      </c>
      <c r="D8263" t="s">
        <v>3090</v>
      </c>
      <c r="E8263" t="s">
        <v>3090</v>
      </c>
      <c r="F8263">
        <v>1</v>
      </c>
      <c r="G8263">
        <v>0</v>
      </c>
      <c r="H8263">
        <v>0.76595000000000002</v>
      </c>
      <c r="I8263">
        <v>0.76595000000000002</v>
      </c>
      <c r="K8263"/>
      <c r="N8263" t="s">
        <v>3091</v>
      </c>
      <c r="O8263" t="s">
        <v>3092</v>
      </c>
      <c r="P8263" t="s">
        <v>3095</v>
      </c>
      <c r="R8263" t="s">
        <v>3094</v>
      </c>
    </row>
    <row r="8264" spans="1:18" x14ac:dyDescent="0.25">
      <c r="A8264">
        <v>5444800046</v>
      </c>
      <c r="B8264" t="s">
        <v>3089</v>
      </c>
      <c r="D8264" t="s">
        <v>3090</v>
      </c>
      <c r="E8264" t="s">
        <v>3090</v>
      </c>
      <c r="F8264">
        <v>1</v>
      </c>
      <c r="G8264">
        <v>0</v>
      </c>
      <c r="H8264">
        <v>90.214529411764602</v>
      </c>
      <c r="I8264">
        <v>90.214529411764602</v>
      </c>
      <c r="K8264"/>
      <c r="N8264" t="s">
        <v>3091</v>
      </c>
      <c r="O8264" t="s">
        <v>3092</v>
      </c>
      <c r="P8264" t="s">
        <v>3095</v>
      </c>
      <c r="R8264" t="s">
        <v>3094</v>
      </c>
    </row>
    <row r="8265" spans="1:18" x14ac:dyDescent="0.25">
      <c r="A8265">
        <v>5444800047</v>
      </c>
      <c r="B8265" t="s">
        <v>3089</v>
      </c>
      <c r="D8265" t="s">
        <v>3090</v>
      </c>
      <c r="E8265" t="s">
        <v>3090</v>
      </c>
      <c r="F8265">
        <v>1</v>
      </c>
      <c r="G8265">
        <v>0</v>
      </c>
      <c r="H8265">
        <v>69.397656862744995</v>
      </c>
      <c r="I8265">
        <v>69.397656862744995</v>
      </c>
      <c r="K8265"/>
      <c r="N8265" t="s">
        <v>3091</v>
      </c>
      <c r="O8265" t="s">
        <v>3092</v>
      </c>
      <c r="P8265" t="s">
        <v>3095</v>
      </c>
      <c r="R8265" t="s">
        <v>3094</v>
      </c>
    </row>
    <row r="8266" spans="1:18" x14ac:dyDescent="0.25">
      <c r="A8266">
        <v>5444800048</v>
      </c>
      <c r="B8266" t="s">
        <v>3089</v>
      </c>
      <c r="D8266" t="s">
        <v>3090</v>
      </c>
      <c r="E8266" t="s">
        <v>3090</v>
      </c>
      <c r="F8266">
        <v>1</v>
      </c>
      <c r="G8266">
        <v>0</v>
      </c>
      <c r="H8266">
        <v>26.054151960784299</v>
      </c>
      <c r="I8266">
        <v>26.054151960784299</v>
      </c>
      <c r="K8266"/>
      <c r="N8266" t="s">
        <v>3091</v>
      </c>
      <c r="O8266" t="s">
        <v>3092</v>
      </c>
      <c r="P8266" t="s">
        <v>3095</v>
      </c>
      <c r="R8266" t="s">
        <v>3094</v>
      </c>
    </row>
    <row r="8267" spans="1:18" x14ac:dyDescent="0.25">
      <c r="A8267">
        <v>5444800049</v>
      </c>
      <c r="B8267" t="s">
        <v>3089</v>
      </c>
      <c r="D8267" t="s">
        <v>3090</v>
      </c>
      <c r="E8267" t="s">
        <v>3090</v>
      </c>
      <c r="F8267">
        <v>1</v>
      </c>
      <c r="G8267">
        <v>0</v>
      </c>
      <c r="H8267">
        <v>2.80310784313725</v>
      </c>
      <c r="I8267">
        <v>2.80310784313725</v>
      </c>
      <c r="K8267"/>
      <c r="N8267" t="s">
        <v>3091</v>
      </c>
      <c r="O8267" t="s">
        <v>3092</v>
      </c>
      <c r="P8267" t="s">
        <v>3095</v>
      </c>
      <c r="R8267" t="s">
        <v>3094</v>
      </c>
    </row>
    <row r="8268" spans="1:18" x14ac:dyDescent="0.25">
      <c r="A8268">
        <v>5444800050</v>
      </c>
      <c r="B8268" t="s">
        <v>3089</v>
      </c>
      <c r="D8268" t="s">
        <v>3090</v>
      </c>
      <c r="E8268" t="s">
        <v>3090</v>
      </c>
      <c r="F8268">
        <v>1</v>
      </c>
      <c r="G8268">
        <v>0</v>
      </c>
      <c r="H8268">
        <v>3.10867156862744</v>
      </c>
      <c r="I8268">
        <v>3.10867156862744</v>
      </c>
      <c r="K8268"/>
      <c r="N8268" t="s">
        <v>3091</v>
      </c>
      <c r="O8268" t="s">
        <v>3092</v>
      </c>
      <c r="P8268" t="s">
        <v>3095</v>
      </c>
      <c r="R8268" t="s">
        <v>3094</v>
      </c>
    </row>
    <row r="8269" spans="1:18" x14ac:dyDescent="0.25">
      <c r="A8269">
        <v>5444800051</v>
      </c>
      <c r="B8269" t="s">
        <v>3089</v>
      </c>
      <c r="D8269" t="s">
        <v>3090</v>
      </c>
      <c r="E8269" t="s">
        <v>3090</v>
      </c>
      <c r="F8269">
        <v>1</v>
      </c>
      <c r="G8269">
        <v>0</v>
      </c>
      <c r="H8269">
        <v>1.52016666666666</v>
      </c>
      <c r="I8269">
        <v>1.52016666666666</v>
      </c>
      <c r="K8269"/>
      <c r="N8269" t="s">
        <v>3091</v>
      </c>
      <c r="O8269" t="s">
        <v>3092</v>
      </c>
      <c r="P8269" t="s">
        <v>3095</v>
      </c>
      <c r="R8269" t="s">
        <v>3094</v>
      </c>
    </row>
    <row r="8270" spans="1:18" x14ac:dyDescent="0.25">
      <c r="A8270">
        <v>5444800052</v>
      </c>
      <c r="B8270" t="s">
        <v>3089</v>
      </c>
      <c r="D8270" t="s">
        <v>3090</v>
      </c>
      <c r="E8270" t="s">
        <v>3090</v>
      </c>
      <c r="F8270">
        <v>1</v>
      </c>
      <c r="G8270">
        <v>0</v>
      </c>
      <c r="H8270">
        <v>0.85427696078431303</v>
      </c>
      <c r="I8270">
        <v>0.85427696078431303</v>
      </c>
      <c r="K8270"/>
      <c r="N8270" t="s">
        <v>3091</v>
      </c>
      <c r="O8270" t="s">
        <v>3092</v>
      </c>
      <c r="P8270" t="s">
        <v>3095</v>
      </c>
      <c r="R8270" t="s">
        <v>3094</v>
      </c>
    </row>
    <row r="8271" spans="1:18" x14ac:dyDescent="0.25">
      <c r="A8271">
        <v>5444800053</v>
      </c>
      <c r="B8271" t="s">
        <v>3089</v>
      </c>
      <c r="D8271" t="s">
        <v>3090</v>
      </c>
      <c r="E8271" t="s">
        <v>3090</v>
      </c>
      <c r="F8271">
        <v>1</v>
      </c>
      <c r="G8271">
        <v>0</v>
      </c>
      <c r="H8271">
        <v>27.809200000000001</v>
      </c>
      <c r="I8271">
        <v>27.809200000000001</v>
      </c>
      <c r="K8271"/>
      <c r="N8271" t="s">
        <v>3091</v>
      </c>
      <c r="O8271" t="s">
        <v>3092</v>
      </c>
      <c r="P8271" t="s">
        <v>3095</v>
      </c>
      <c r="R8271" t="s">
        <v>3094</v>
      </c>
    </row>
    <row r="8272" spans="1:18" x14ac:dyDescent="0.25">
      <c r="A8272">
        <v>5444800054</v>
      </c>
      <c r="B8272" t="s">
        <v>3089</v>
      </c>
      <c r="D8272" t="s">
        <v>3090</v>
      </c>
      <c r="E8272" t="s">
        <v>3090</v>
      </c>
      <c r="F8272">
        <v>1</v>
      </c>
      <c r="G8272">
        <v>0</v>
      </c>
      <c r="H8272">
        <v>1.0322</v>
      </c>
      <c r="I8272">
        <v>1.0322</v>
      </c>
      <c r="K8272"/>
      <c r="N8272" t="s">
        <v>3091</v>
      </c>
      <c r="O8272" t="s">
        <v>3092</v>
      </c>
      <c r="P8272" t="s">
        <v>3095</v>
      </c>
      <c r="R8272" t="s">
        <v>3094</v>
      </c>
    </row>
    <row r="8273" spans="1:18" x14ac:dyDescent="0.25">
      <c r="A8273">
        <v>5444800055</v>
      </c>
      <c r="B8273" t="s">
        <v>3089</v>
      </c>
      <c r="D8273" t="s">
        <v>3090</v>
      </c>
      <c r="E8273" t="s">
        <v>3090</v>
      </c>
      <c r="F8273">
        <v>1</v>
      </c>
      <c r="G8273">
        <v>0</v>
      </c>
      <c r="H8273">
        <v>3.5497450980392098</v>
      </c>
      <c r="I8273">
        <v>3.5497450980392098</v>
      </c>
      <c r="K8273"/>
      <c r="N8273" t="s">
        <v>3091</v>
      </c>
      <c r="O8273" t="s">
        <v>3092</v>
      </c>
      <c r="P8273" t="s">
        <v>3095</v>
      </c>
      <c r="R8273" t="s">
        <v>3094</v>
      </c>
    </row>
    <row r="8274" spans="1:18" x14ac:dyDescent="0.25">
      <c r="A8274">
        <v>5444800056</v>
      </c>
      <c r="B8274" t="s">
        <v>3089</v>
      </c>
      <c r="D8274" t="s">
        <v>3090</v>
      </c>
      <c r="E8274" t="s">
        <v>3090</v>
      </c>
      <c r="F8274">
        <v>1</v>
      </c>
      <c r="G8274">
        <v>0</v>
      </c>
      <c r="H8274">
        <v>3.0644</v>
      </c>
      <c r="I8274">
        <v>3.0644</v>
      </c>
      <c r="K8274"/>
      <c r="N8274" t="s">
        <v>3091</v>
      </c>
      <c r="O8274" t="s">
        <v>3092</v>
      </c>
      <c r="P8274" t="s">
        <v>3095</v>
      </c>
      <c r="R8274" t="s">
        <v>3094</v>
      </c>
    </row>
    <row r="8275" spans="1:18" x14ac:dyDescent="0.25">
      <c r="A8275">
        <v>5444800057</v>
      </c>
      <c r="B8275" t="s">
        <v>3089</v>
      </c>
      <c r="D8275" t="s">
        <v>3090</v>
      </c>
      <c r="E8275" t="s">
        <v>3090</v>
      </c>
      <c r="F8275">
        <v>1</v>
      </c>
      <c r="G8275">
        <v>0</v>
      </c>
      <c r="H8275">
        <v>4.0475245098039201</v>
      </c>
      <c r="I8275">
        <v>4.0475245098039201</v>
      </c>
      <c r="K8275"/>
      <c r="N8275" t="s">
        <v>3091</v>
      </c>
      <c r="O8275" t="s">
        <v>3092</v>
      </c>
      <c r="P8275" t="s">
        <v>3095</v>
      </c>
      <c r="R8275" t="s">
        <v>3094</v>
      </c>
    </row>
    <row r="8276" spans="1:18" x14ac:dyDescent="0.25">
      <c r="A8276">
        <v>5444800058</v>
      </c>
      <c r="B8276" t="s">
        <v>3089</v>
      </c>
      <c r="D8276" t="s">
        <v>3090</v>
      </c>
      <c r="E8276" t="s">
        <v>3090</v>
      </c>
      <c r="F8276">
        <v>1</v>
      </c>
      <c r="G8276">
        <v>0</v>
      </c>
      <c r="H8276">
        <v>0.77435784313725398</v>
      </c>
      <c r="I8276">
        <v>0.77435784313725398</v>
      </c>
      <c r="K8276"/>
      <c r="N8276" t="s">
        <v>3091</v>
      </c>
      <c r="O8276" t="s">
        <v>3092</v>
      </c>
      <c r="P8276" t="s">
        <v>3095</v>
      </c>
      <c r="R8276" t="s">
        <v>3094</v>
      </c>
    </row>
    <row r="8277" spans="1:18" x14ac:dyDescent="0.25">
      <c r="A8277">
        <v>5444800059</v>
      </c>
      <c r="B8277" t="s">
        <v>3089</v>
      </c>
      <c r="D8277" t="s">
        <v>3090</v>
      </c>
      <c r="E8277" t="s">
        <v>3090</v>
      </c>
      <c r="F8277">
        <v>1</v>
      </c>
      <c r="G8277">
        <v>0</v>
      </c>
      <c r="H8277">
        <v>5.0375249999999996</v>
      </c>
      <c r="I8277">
        <v>5.0375249999999996</v>
      </c>
      <c r="K8277"/>
      <c r="N8277" t="s">
        <v>3091</v>
      </c>
      <c r="O8277" t="s">
        <v>3092</v>
      </c>
      <c r="P8277" t="s">
        <v>3095</v>
      </c>
      <c r="R8277" t="s">
        <v>3094</v>
      </c>
    </row>
    <row r="8278" spans="1:18" x14ac:dyDescent="0.25">
      <c r="A8278">
        <v>5444800060</v>
      </c>
      <c r="B8278" t="s">
        <v>3089</v>
      </c>
      <c r="D8278" t="s">
        <v>3090</v>
      </c>
      <c r="E8278" t="s">
        <v>3090</v>
      </c>
      <c r="F8278">
        <v>1</v>
      </c>
      <c r="G8278">
        <v>0</v>
      </c>
      <c r="H8278">
        <v>37.601745098039103</v>
      </c>
      <c r="I8278">
        <v>37.601745098039103</v>
      </c>
      <c r="K8278"/>
      <c r="N8278" t="s">
        <v>3091</v>
      </c>
      <c r="O8278" t="s">
        <v>3092</v>
      </c>
      <c r="P8278" t="s">
        <v>3095</v>
      </c>
      <c r="R8278" t="s">
        <v>3094</v>
      </c>
    </row>
    <row r="8279" spans="1:18" x14ac:dyDescent="0.25">
      <c r="A8279">
        <v>5444800061</v>
      </c>
      <c r="B8279" t="s">
        <v>3089</v>
      </c>
      <c r="D8279" t="s">
        <v>3090</v>
      </c>
      <c r="E8279" t="s">
        <v>3090</v>
      </c>
      <c r="F8279">
        <v>1</v>
      </c>
      <c r="G8279">
        <v>0</v>
      </c>
      <c r="H8279">
        <v>3.25523235294117</v>
      </c>
      <c r="I8279">
        <v>3.25523235294117</v>
      </c>
      <c r="K8279"/>
      <c r="N8279" t="s">
        <v>3091</v>
      </c>
      <c r="O8279" t="s">
        <v>3092</v>
      </c>
      <c r="P8279" t="s">
        <v>3095</v>
      </c>
      <c r="R8279" t="s">
        <v>3094</v>
      </c>
    </row>
    <row r="8280" spans="1:18" x14ac:dyDescent="0.25">
      <c r="A8280">
        <v>5444900000</v>
      </c>
      <c r="B8280" t="s">
        <v>3089</v>
      </c>
      <c r="D8280" t="s">
        <v>3090</v>
      </c>
      <c r="E8280" t="s">
        <v>3090</v>
      </c>
      <c r="F8280">
        <v>1</v>
      </c>
      <c r="G8280">
        <v>0</v>
      </c>
      <c r="H8280">
        <v>8.8409633333333293</v>
      </c>
      <c r="I8280">
        <v>8.8409633333333293</v>
      </c>
      <c r="K8280"/>
      <c r="N8280" t="s">
        <v>3091</v>
      </c>
      <c r="O8280" t="s">
        <v>3092</v>
      </c>
      <c r="P8280" t="s">
        <v>3095</v>
      </c>
      <c r="R8280" t="s">
        <v>3094</v>
      </c>
    </row>
    <row r="8281" spans="1:18" x14ac:dyDescent="0.25">
      <c r="A8281">
        <v>5445000000</v>
      </c>
      <c r="B8281" t="s">
        <v>3089</v>
      </c>
      <c r="D8281" t="s">
        <v>3090</v>
      </c>
      <c r="E8281" t="s">
        <v>3090</v>
      </c>
      <c r="F8281">
        <v>1</v>
      </c>
      <c r="G8281">
        <v>0</v>
      </c>
      <c r="H8281">
        <v>6.0677899999999996</v>
      </c>
      <c r="I8281">
        <v>6.0677899999999996</v>
      </c>
      <c r="K8281"/>
      <c r="N8281" t="s">
        <v>3091</v>
      </c>
      <c r="O8281" t="s">
        <v>3092</v>
      </c>
      <c r="P8281" t="s">
        <v>3095</v>
      </c>
      <c r="R8281" t="s">
        <v>3094</v>
      </c>
    </row>
    <row r="8282" spans="1:18" x14ac:dyDescent="0.25">
      <c r="A8282">
        <v>5445100000</v>
      </c>
      <c r="B8282" t="s">
        <v>3089</v>
      </c>
      <c r="D8282" t="s">
        <v>3090</v>
      </c>
      <c r="E8282" t="s">
        <v>3090</v>
      </c>
      <c r="F8282">
        <v>1</v>
      </c>
      <c r="G8282">
        <v>0</v>
      </c>
      <c r="H8282">
        <v>3.8389476666666602</v>
      </c>
      <c r="I8282">
        <v>3.8389476666666602</v>
      </c>
      <c r="K8282"/>
      <c r="N8282" t="s">
        <v>3091</v>
      </c>
      <c r="O8282" t="s">
        <v>3092</v>
      </c>
      <c r="P8282" t="s">
        <v>3095</v>
      </c>
      <c r="R8282" t="s">
        <v>3094</v>
      </c>
    </row>
    <row r="8283" spans="1:18" x14ac:dyDescent="0.25">
      <c r="A8283">
        <v>5445200000</v>
      </c>
      <c r="B8283" t="s">
        <v>3089</v>
      </c>
      <c r="D8283" t="s">
        <v>3090</v>
      </c>
      <c r="E8283" t="s">
        <v>3090</v>
      </c>
      <c r="F8283">
        <v>1</v>
      </c>
      <c r="G8283">
        <v>0</v>
      </c>
      <c r="H8283">
        <v>14.263400000000001</v>
      </c>
      <c r="I8283">
        <v>14.263400000000001</v>
      </c>
      <c r="K8283"/>
      <c r="N8283" t="s">
        <v>3091</v>
      </c>
      <c r="O8283" t="s">
        <v>3092</v>
      </c>
      <c r="P8283" t="s">
        <v>3095</v>
      </c>
      <c r="R8283" t="s">
        <v>3094</v>
      </c>
    </row>
    <row r="8284" spans="1:18" x14ac:dyDescent="0.25">
      <c r="A8284">
        <v>5445900000</v>
      </c>
      <c r="B8284" t="s">
        <v>3089</v>
      </c>
      <c r="D8284" t="s">
        <v>3090</v>
      </c>
      <c r="E8284" t="s">
        <v>3090</v>
      </c>
      <c r="F8284">
        <v>1</v>
      </c>
      <c r="G8284">
        <v>0</v>
      </c>
      <c r="H8284">
        <v>26.478986578531</v>
      </c>
      <c r="I8284">
        <v>26.478986578531</v>
      </c>
      <c r="K8284"/>
      <c r="N8284" t="s">
        <v>3091</v>
      </c>
      <c r="O8284" t="s">
        <v>3092</v>
      </c>
      <c r="P8284" t="s">
        <v>3095</v>
      </c>
      <c r="R8284" t="s">
        <v>3094</v>
      </c>
    </row>
    <row r="8285" spans="1:18" x14ac:dyDescent="0.25">
      <c r="A8285">
        <v>5446000000</v>
      </c>
      <c r="B8285" t="s">
        <v>3089</v>
      </c>
      <c r="D8285" t="s">
        <v>3090</v>
      </c>
      <c r="E8285" t="s">
        <v>3090</v>
      </c>
      <c r="F8285">
        <v>1</v>
      </c>
      <c r="G8285">
        <v>0</v>
      </c>
      <c r="H8285">
        <v>11.0200316316384</v>
      </c>
      <c r="I8285">
        <v>11.0200316316384</v>
      </c>
      <c r="K8285"/>
      <c r="N8285" t="s">
        <v>3091</v>
      </c>
      <c r="O8285" t="s">
        <v>3092</v>
      </c>
      <c r="P8285" t="s">
        <v>3095</v>
      </c>
      <c r="R8285" t="s">
        <v>3094</v>
      </c>
    </row>
    <row r="8286" spans="1:18" x14ac:dyDescent="0.25">
      <c r="A8286">
        <v>5446100000</v>
      </c>
      <c r="B8286" t="s">
        <v>3089</v>
      </c>
      <c r="D8286" t="s">
        <v>3090</v>
      </c>
      <c r="E8286" t="s">
        <v>3090</v>
      </c>
      <c r="F8286">
        <v>1</v>
      </c>
      <c r="G8286">
        <v>0</v>
      </c>
      <c r="H8286">
        <v>6.35375423954802</v>
      </c>
      <c r="I8286">
        <v>6.35375423954802</v>
      </c>
      <c r="K8286"/>
      <c r="N8286" t="s">
        <v>3091</v>
      </c>
      <c r="O8286" t="s">
        <v>3092</v>
      </c>
      <c r="P8286" t="s">
        <v>3095</v>
      </c>
      <c r="R8286" t="s">
        <v>3094</v>
      </c>
    </row>
    <row r="8287" spans="1:18" x14ac:dyDescent="0.25">
      <c r="A8287">
        <v>5446200000</v>
      </c>
      <c r="B8287" t="s">
        <v>3089</v>
      </c>
      <c r="D8287" t="s">
        <v>3090</v>
      </c>
      <c r="E8287" t="s">
        <v>3090</v>
      </c>
      <c r="F8287">
        <v>1</v>
      </c>
      <c r="G8287">
        <v>0</v>
      </c>
      <c r="H8287">
        <v>10.941031631638401</v>
      </c>
      <c r="I8287">
        <v>10.941031631638401</v>
      </c>
      <c r="K8287"/>
      <c r="N8287" t="s">
        <v>3091</v>
      </c>
      <c r="O8287" t="s">
        <v>3092</v>
      </c>
      <c r="P8287" t="s">
        <v>3095</v>
      </c>
      <c r="R8287" t="s">
        <v>3094</v>
      </c>
    </row>
    <row r="8288" spans="1:18" x14ac:dyDescent="0.25">
      <c r="A8288">
        <v>5446300000</v>
      </c>
      <c r="B8288" t="s">
        <v>3089</v>
      </c>
      <c r="D8288" t="s">
        <v>3090</v>
      </c>
      <c r="E8288" t="s">
        <v>3090</v>
      </c>
      <c r="F8288">
        <v>1</v>
      </c>
      <c r="G8288">
        <v>0</v>
      </c>
      <c r="H8288">
        <v>13.679650788700499</v>
      </c>
      <c r="I8288">
        <v>13.679650788700499</v>
      </c>
      <c r="K8288"/>
      <c r="N8288" t="s">
        <v>3091</v>
      </c>
      <c r="O8288" t="s">
        <v>3092</v>
      </c>
      <c r="P8288" t="s">
        <v>3095</v>
      </c>
      <c r="R8288" t="s">
        <v>3094</v>
      </c>
    </row>
    <row r="8289" spans="1:18" x14ac:dyDescent="0.25">
      <c r="A8289">
        <v>5446400000</v>
      </c>
      <c r="B8289" t="s">
        <v>3089</v>
      </c>
      <c r="D8289" t="s">
        <v>3090</v>
      </c>
      <c r="E8289" t="s">
        <v>3090</v>
      </c>
      <c r="F8289">
        <v>1</v>
      </c>
      <c r="G8289">
        <v>0</v>
      </c>
      <c r="H8289">
        <v>3.68129589847933</v>
      </c>
      <c r="I8289">
        <v>3.68129589847933</v>
      </c>
      <c r="K8289"/>
      <c r="N8289" t="s">
        <v>3091</v>
      </c>
      <c r="O8289" t="s">
        <v>3092</v>
      </c>
      <c r="P8289" t="s">
        <v>3095</v>
      </c>
      <c r="R8289" t="s">
        <v>3094</v>
      </c>
    </row>
    <row r="8290" spans="1:18" x14ac:dyDescent="0.25">
      <c r="A8290">
        <v>5449300000</v>
      </c>
      <c r="B8290" t="s">
        <v>3089</v>
      </c>
      <c r="D8290" t="s">
        <v>3090</v>
      </c>
      <c r="E8290" t="s">
        <v>3090</v>
      </c>
      <c r="F8290">
        <v>1</v>
      </c>
      <c r="G8290">
        <v>0</v>
      </c>
      <c r="H8290">
        <v>0</v>
      </c>
      <c r="I8290"/>
      <c r="K8290"/>
      <c r="N8290" t="s">
        <v>3091</v>
      </c>
      <c r="O8290" t="s">
        <v>3092</v>
      </c>
      <c r="P8290" t="s">
        <v>3095</v>
      </c>
      <c r="R8290" t="s">
        <v>3094</v>
      </c>
    </row>
    <row r="8291" spans="1:18" x14ac:dyDescent="0.25">
      <c r="A8291">
        <v>5449400000</v>
      </c>
      <c r="B8291" t="s">
        <v>3089</v>
      </c>
      <c r="D8291" t="s">
        <v>3090</v>
      </c>
      <c r="E8291" t="s">
        <v>3090</v>
      </c>
      <c r="F8291">
        <v>1</v>
      </c>
      <c r="G8291">
        <v>0</v>
      </c>
      <c r="H8291">
        <v>0</v>
      </c>
      <c r="I8291"/>
      <c r="K8291"/>
      <c r="N8291" t="s">
        <v>3091</v>
      </c>
      <c r="O8291" t="s">
        <v>3092</v>
      </c>
      <c r="P8291" t="s">
        <v>3095</v>
      </c>
      <c r="R8291" t="s">
        <v>3094</v>
      </c>
    </row>
    <row r="8292" spans="1:18" x14ac:dyDescent="0.25">
      <c r="A8292">
        <v>5449800001</v>
      </c>
      <c r="B8292" t="s">
        <v>3089</v>
      </c>
      <c r="D8292" t="s">
        <v>3090</v>
      </c>
      <c r="E8292" t="s">
        <v>3090</v>
      </c>
      <c r="F8292">
        <v>1</v>
      </c>
      <c r="G8292">
        <v>0</v>
      </c>
      <c r="H8292">
        <v>4.74708429237947</v>
      </c>
      <c r="I8292">
        <v>4.74708429237947</v>
      </c>
      <c r="K8292"/>
      <c r="N8292" t="s">
        <v>3091</v>
      </c>
      <c r="O8292" t="s">
        <v>3092</v>
      </c>
      <c r="P8292" t="s">
        <v>3095</v>
      </c>
      <c r="R8292" t="s">
        <v>3094</v>
      </c>
    </row>
    <row r="8293" spans="1:18" x14ac:dyDescent="0.25">
      <c r="A8293">
        <v>5449800003</v>
      </c>
      <c r="B8293" t="s">
        <v>3089</v>
      </c>
      <c r="D8293" t="s">
        <v>3090</v>
      </c>
      <c r="E8293" t="s">
        <v>3090</v>
      </c>
      <c r="F8293">
        <v>1</v>
      </c>
      <c r="G8293">
        <v>0</v>
      </c>
      <c r="H8293">
        <v>1.76586689735614</v>
      </c>
      <c r="I8293">
        <v>1.76586689735614</v>
      </c>
      <c r="K8293"/>
      <c r="N8293" t="s">
        <v>3091</v>
      </c>
      <c r="O8293" t="s">
        <v>3092</v>
      </c>
      <c r="P8293" t="s">
        <v>3095</v>
      </c>
      <c r="R8293" t="s">
        <v>3094</v>
      </c>
    </row>
    <row r="8294" spans="1:18" x14ac:dyDescent="0.25">
      <c r="A8294">
        <v>5449800004</v>
      </c>
      <c r="B8294" t="s">
        <v>3089</v>
      </c>
      <c r="D8294" t="s">
        <v>3090</v>
      </c>
      <c r="E8294" t="s">
        <v>3090</v>
      </c>
      <c r="F8294">
        <v>1</v>
      </c>
      <c r="G8294">
        <v>0</v>
      </c>
      <c r="H8294">
        <v>15.239140260497599</v>
      </c>
      <c r="I8294">
        <v>15.239140260497599</v>
      </c>
      <c r="K8294"/>
      <c r="N8294" t="s">
        <v>3091</v>
      </c>
      <c r="O8294" t="s">
        <v>3092</v>
      </c>
      <c r="P8294" t="s">
        <v>3095</v>
      </c>
      <c r="R8294" t="s">
        <v>3094</v>
      </c>
    </row>
    <row r="8295" spans="1:18" x14ac:dyDescent="0.25">
      <c r="A8295">
        <v>5449800005</v>
      </c>
      <c r="B8295" t="s">
        <v>3089</v>
      </c>
      <c r="D8295" t="s">
        <v>3090</v>
      </c>
      <c r="E8295" t="s">
        <v>3090</v>
      </c>
      <c r="F8295">
        <v>1</v>
      </c>
      <c r="G8295">
        <v>0</v>
      </c>
      <c r="H8295">
        <v>2.1117782892690502</v>
      </c>
      <c r="I8295">
        <v>2.1117782892690502</v>
      </c>
      <c r="K8295"/>
      <c r="N8295" t="s">
        <v>3091</v>
      </c>
      <c r="O8295" t="s">
        <v>3092</v>
      </c>
      <c r="P8295" t="s">
        <v>3095</v>
      </c>
      <c r="R8295" t="s">
        <v>3094</v>
      </c>
    </row>
    <row r="8296" spans="1:18" x14ac:dyDescent="0.25">
      <c r="A8296">
        <v>5449800006</v>
      </c>
      <c r="B8296" t="s">
        <v>3089</v>
      </c>
      <c r="D8296" t="s">
        <v>3090</v>
      </c>
      <c r="E8296" t="s">
        <v>3090</v>
      </c>
      <c r="F8296">
        <v>1</v>
      </c>
      <c r="G8296">
        <v>0</v>
      </c>
      <c r="H8296">
        <v>0.88459389025389001</v>
      </c>
      <c r="I8296">
        <v>0.88459389025389001</v>
      </c>
      <c r="K8296"/>
      <c r="N8296" t="s">
        <v>3091</v>
      </c>
      <c r="O8296" t="s">
        <v>3092</v>
      </c>
      <c r="P8296" t="s">
        <v>3095</v>
      </c>
      <c r="R8296" t="s">
        <v>3094</v>
      </c>
    </row>
    <row r="8297" spans="1:18" x14ac:dyDescent="0.25">
      <c r="A8297">
        <v>5449800007</v>
      </c>
      <c r="B8297" t="s">
        <v>3089</v>
      </c>
      <c r="D8297" t="s">
        <v>3090</v>
      </c>
      <c r="E8297" t="s">
        <v>3090</v>
      </c>
      <c r="F8297">
        <v>1</v>
      </c>
      <c r="G8297">
        <v>0</v>
      </c>
      <c r="H8297">
        <v>0.61705359541359495</v>
      </c>
      <c r="I8297">
        <v>0.61705359541359495</v>
      </c>
      <c r="K8297"/>
      <c r="N8297" t="s">
        <v>3091</v>
      </c>
      <c r="O8297" t="s">
        <v>3092</v>
      </c>
      <c r="P8297" t="s">
        <v>3095</v>
      </c>
      <c r="R8297" t="s">
        <v>3094</v>
      </c>
    </row>
    <row r="8298" spans="1:18" x14ac:dyDescent="0.25">
      <c r="A8298">
        <v>5449800008</v>
      </c>
      <c r="B8298" t="s">
        <v>3089</v>
      </c>
      <c r="D8298" t="s">
        <v>3090</v>
      </c>
      <c r="E8298" t="s">
        <v>3090</v>
      </c>
      <c r="F8298">
        <v>1</v>
      </c>
      <c r="G8298">
        <v>0</v>
      </c>
      <c r="H8298">
        <v>1.03641903357903</v>
      </c>
      <c r="I8298">
        <v>1.03641903357903</v>
      </c>
      <c r="K8298"/>
      <c r="N8298" t="s">
        <v>3091</v>
      </c>
      <c r="O8298" t="s">
        <v>3092</v>
      </c>
      <c r="P8298" t="s">
        <v>3095</v>
      </c>
      <c r="R8298" t="s">
        <v>3094</v>
      </c>
    </row>
    <row r="8299" spans="1:18" x14ac:dyDescent="0.25">
      <c r="A8299">
        <v>5449800009</v>
      </c>
      <c r="B8299" t="s">
        <v>3089</v>
      </c>
      <c r="D8299" t="s">
        <v>3090</v>
      </c>
      <c r="E8299" t="s">
        <v>3090</v>
      </c>
      <c r="F8299">
        <v>1</v>
      </c>
      <c r="G8299">
        <v>0</v>
      </c>
      <c r="H8299">
        <v>0.36023630630630599</v>
      </c>
      <c r="I8299">
        <v>0.36023630630630599</v>
      </c>
      <c r="K8299"/>
      <c r="N8299" t="s">
        <v>3091</v>
      </c>
      <c r="O8299" t="s">
        <v>3092</v>
      </c>
      <c r="P8299" t="s">
        <v>3095</v>
      </c>
      <c r="R8299" t="s">
        <v>3094</v>
      </c>
    </row>
    <row r="8300" spans="1:18" x14ac:dyDescent="0.25">
      <c r="A8300">
        <v>5449800010</v>
      </c>
      <c r="B8300" t="s">
        <v>3089</v>
      </c>
      <c r="D8300" t="s">
        <v>3090</v>
      </c>
      <c r="E8300" t="s">
        <v>3090</v>
      </c>
      <c r="F8300">
        <v>1</v>
      </c>
      <c r="G8300">
        <v>0</v>
      </c>
      <c r="H8300">
        <v>1.3913765033407499</v>
      </c>
      <c r="I8300">
        <v>1.3913765033407499</v>
      </c>
      <c r="K8300"/>
      <c r="N8300" t="s">
        <v>3091</v>
      </c>
      <c r="O8300" t="s">
        <v>3092</v>
      </c>
      <c r="P8300" t="s">
        <v>3095</v>
      </c>
      <c r="R8300" t="s">
        <v>3094</v>
      </c>
    </row>
    <row r="8301" spans="1:18" x14ac:dyDescent="0.25">
      <c r="A8301">
        <v>5449800011</v>
      </c>
      <c r="B8301" t="s">
        <v>3089</v>
      </c>
      <c r="D8301" t="s">
        <v>3090</v>
      </c>
      <c r="E8301" t="s">
        <v>3090</v>
      </c>
      <c r="F8301">
        <v>1</v>
      </c>
      <c r="G8301">
        <v>0</v>
      </c>
      <c r="H8301">
        <v>0.36148630630630602</v>
      </c>
      <c r="I8301">
        <v>0.36148630630630602</v>
      </c>
      <c r="K8301"/>
      <c r="N8301" t="s">
        <v>3091</v>
      </c>
      <c r="O8301" t="s">
        <v>3092</v>
      </c>
      <c r="P8301" t="s">
        <v>3095</v>
      </c>
      <c r="R8301" t="s">
        <v>3094</v>
      </c>
    </row>
    <row r="8302" spans="1:18" x14ac:dyDescent="0.25">
      <c r="A8302">
        <v>5449800012</v>
      </c>
      <c r="B8302" t="s">
        <v>3089</v>
      </c>
      <c r="D8302" t="s">
        <v>3090</v>
      </c>
      <c r="E8302" t="s">
        <v>3090</v>
      </c>
      <c r="F8302">
        <v>1</v>
      </c>
      <c r="G8302">
        <v>0</v>
      </c>
      <c r="H8302">
        <v>0.23786319206842901</v>
      </c>
      <c r="I8302">
        <v>0.23786319206842901</v>
      </c>
      <c r="K8302"/>
      <c r="N8302" t="s">
        <v>3091</v>
      </c>
      <c r="O8302" t="s">
        <v>3092</v>
      </c>
      <c r="P8302" t="s">
        <v>3095</v>
      </c>
      <c r="R8302" t="s">
        <v>3094</v>
      </c>
    </row>
    <row r="8303" spans="1:18" x14ac:dyDescent="0.25">
      <c r="A8303">
        <v>5449800013</v>
      </c>
      <c r="B8303" t="s">
        <v>3089</v>
      </c>
      <c r="D8303" t="s">
        <v>3090</v>
      </c>
      <c r="E8303" t="s">
        <v>3090</v>
      </c>
      <c r="F8303">
        <v>1</v>
      </c>
      <c r="G8303">
        <v>0</v>
      </c>
      <c r="H8303">
        <v>1.1832822522522499</v>
      </c>
      <c r="I8303">
        <v>1.1832822522522499</v>
      </c>
      <c r="K8303"/>
      <c r="N8303" t="s">
        <v>3091</v>
      </c>
      <c r="O8303" t="s">
        <v>3092</v>
      </c>
      <c r="P8303" t="s">
        <v>3095</v>
      </c>
      <c r="R8303" t="s">
        <v>3094</v>
      </c>
    </row>
    <row r="8304" spans="1:18" x14ac:dyDescent="0.25">
      <c r="A8304">
        <v>5449800020</v>
      </c>
      <c r="B8304" t="s">
        <v>3089</v>
      </c>
      <c r="D8304" t="s">
        <v>3090</v>
      </c>
      <c r="E8304" t="s">
        <v>3090</v>
      </c>
      <c r="F8304">
        <v>1</v>
      </c>
      <c r="G8304">
        <v>0</v>
      </c>
      <c r="H8304">
        <v>30.2701814696734</v>
      </c>
      <c r="I8304">
        <v>30.2701814696734</v>
      </c>
      <c r="K8304"/>
      <c r="N8304" t="s">
        <v>3091</v>
      </c>
      <c r="O8304" t="s">
        <v>3092</v>
      </c>
      <c r="P8304" t="s">
        <v>3095</v>
      </c>
      <c r="R8304" t="s">
        <v>3094</v>
      </c>
    </row>
    <row r="8305" spans="1:18" x14ac:dyDescent="0.25">
      <c r="A8305">
        <v>545</v>
      </c>
      <c r="B8305" t="s">
        <v>3089</v>
      </c>
      <c r="D8305" t="s">
        <v>3090</v>
      </c>
      <c r="E8305" t="s">
        <v>3090</v>
      </c>
      <c r="F8305">
        <v>1</v>
      </c>
      <c r="G8305">
        <v>0</v>
      </c>
      <c r="H8305">
        <v>0</v>
      </c>
      <c r="I8305">
        <v>0</v>
      </c>
      <c r="K8305"/>
      <c r="N8305" t="s">
        <v>3091</v>
      </c>
      <c r="O8305" t="s">
        <v>3092</v>
      </c>
      <c r="P8305" t="s">
        <v>3095</v>
      </c>
      <c r="R8305" t="s">
        <v>3094</v>
      </c>
    </row>
    <row r="8306" spans="1:18" x14ac:dyDescent="0.25">
      <c r="A8306">
        <v>5450800001</v>
      </c>
      <c r="B8306" t="s">
        <v>3089</v>
      </c>
      <c r="D8306" t="s">
        <v>3090</v>
      </c>
      <c r="E8306" t="s">
        <v>3090</v>
      </c>
      <c r="F8306">
        <v>1</v>
      </c>
      <c r="G8306">
        <v>0</v>
      </c>
      <c r="H8306">
        <v>1.6208512500000001</v>
      </c>
      <c r="I8306">
        <v>1.6208512500000001</v>
      </c>
      <c r="K8306"/>
      <c r="N8306" t="s">
        <v>3091</v>
      </c>
      <c r="O8306" t="s">
        <v>3092</v>
      </c>
      <c r="P8306" t="s">
        <v>3095</v>
      </c>
      <c r="R8306" t="s">
        <v>3094</v>
      </c>
    </row>
    <row r="8307" spans="1:18" x14ac:dyDescent="0.25">
      <c r="A8307">
        <v>5450800002</v>
      </c>
      <c r="B8307" t="s">
        <v>3089</v>
      </c>
      <c r="D8307" t="s">
        <v>3090</v>
      </c>
      <c r="E8307" t="s">
        <v>3090</v>
      </c>
      <c r="F8307">
        <v>1</v>
      </c>
      <c r="G8307">
        <v>0</v>
      </c>
      <c r="H8307">
        <v>9.0260147294602799E-2</v>
      </c>
      <c r="I8307">
        <v>9.0260147294602799E-2</v>
      </c>
      <c r="K8307"/>
      <c r="N8307" t="s">
        <v>3091</v>
      </c>
      <c r="O8307" t="s">
        <v>3092</v>
      </c>
      <c r="P8307" t="s">
        <v>3095</v>
      </c>
      <c r="R8307" t="s">
        <v>3094</v>
      </c>
    </row>
    <row r="8308" spans="1:18" x14ac:dyDescent="0.25">
      <c r="A8308">
        <v>5450800003</v>
      </c>
      <c r="B8308" t="s">
        <v>3089</v>
      </c>
      <c r="D8308" t="s">
        <v>3090</v>
      </c>
      <c r="E8308" t="s">
        <v>3090</v>
      </c>
      <c r="F8308">
        <v>1</v>
      </c>
      <c r="G8308">
        <v>0</v>
      </c>
      <c r="H8308">
        <v>21.921800000000001</v>
      </c>
      <c r="I8308">
        <v>21.921800000000001</v>
      </c>
      <c r="K8308"/>
      <c r="N8308" t="s">
        <v>3091</v>
      </c>
      <c r="O8308" t="s">
        <v>3092</v>
      </c>
      <c r="P8308" t="s">
        <v>3095</v>
      </c>
      <c r="R8308" t="s">
        <v>3094</v>
      </c>
    </row>
    <row r="8309" spans="1:18" x14ac:dyDescent="0.25">
      <c r="A8309">
        <v>5450800004</v>
      </c>
      <c r="B8309" t="s">
        <v>3089</v>
      </c>
      <c r="D8309" t="s">
        <v>3090</v>
      </c>
      <c r="E8309" t="s">
        <v>3090</v>
      </c>
      <c r="F8309">
        <v>1</v>
      </c>
      <c r="G8309">
        <v>0</v>
      </c>
      <c r="H8309">
        <v>0.41115000000000002</v>
      </c>
      <c r="I8309">
        <v>0.41115000000000002</v>
      </c>
      <c r="K8309"/>
      <c r="N8309" t="s">
        <v>3091</v>
      </c>
      <c r="O8309" t="s">
        <v>3092</v>
      </c>
      <c r="P8309" t="s">
        <v>3095</v>
      </c>
      <c r="R8309" t="s">
        <v>3094</v>
      </c>
    </row>
    <row r="8310" spans="1:18" x14ac:dyDescent="0.25">
      <c r="A8310">
        <v>5450800005</v>
      </c>
      <c r="B8310" t="s">
        <v>3089</v>
      </c>
      <c r="D8310" t="s">
        <v>3090</v>
      </c>
      <c r="E8310" t="s">
        <v>3090</v>
      </c>
      <c r="F8310">
        <v>1</v>
      </c>
      <c r="G8310">
        <v>0</v>
      </c>
      <c r="H8310">
        <v>2.7738416666666601</v>
      </c>
      <c r="I8310">
        <v>2.7738416666666601</v>
      </c>
      <c r="K8310"/>
      <c r="N8310" t="s">
        <v>3091</v>
      </c>
      <c r="O8310" t="s">
        <v>3092</v>
      </c>
      <c r="P8310" t="s">
        <v>3095</v>
      </c>
      <c r="R8310" t="s">
        <v>3094</v>
      </c>
    </row>
    <row r="8311" spans="1:18" x14ac:dyDescent="0.25">
      <c r="A8311">
        <v>5450800006</v>
      </c>
      <c r="B8311" t="s">
        <v>3089</v>
      </c>
      <c r="D8311" t="s">
        <v>3090</v>
      </c>
      <c r="E8311" t="s">
        <v>3090</v>
      </c>
      <c r="F8311">
        <v>1</v>
      </c>
      <c r="G8311">
        <v>0</v>
      </c>
      <c r="H8311">
        <v>5.5391349999999999</v>
      </c>
      <c r="I8311">
        <v>5.5391349999999999</v>
      </c>
      <c r="K8311"/>
      <c r="N8311" t="s">
        <v>3091</v>
      </c>
      <c r="O8311" t="s">
        <v>3092</v>
      </c>
      <c r="P8311" t="s">
        <v>3095</v>
      </c>
      <c r="R8311" t="s">
        <v>3094</v>
      </c>
    </row>
    <row r="8312" spans="1:18" x14ac:dyDescent="0.25">
      <c r="A8312">
        <v>5450800007</v>
      </c>
      <c r="B8312" t="s">
        <v>3089</v>
      </c>
      <c r="D8312" t="s">
        <v>3090</v>
      </c>
      <c r="E8312" t="s">
        <v>3090</v>
      </c>
      <c r="F8312">
        <v>1</v>
      </c>
      <c r="G8312">
        <v>0</v>
      </c>
      <c r="H8312">
        <v>5.4885623016924203</v>
      </c>
      <c r="I8312">
        <v>5.4885623016924203</v>
      </c>
      <c r="K8312"/>
      <c r="N8312" t="s">
        <v>3091</v>
      </c>
      <c r="O8312" t="s">
        <v>3092</v>
      </c>
      <c r="P8312" t="s">
        <v>3095</v>
      </c>
      <c r="R8312" t="s">
        <v>3094</v>
      </c>
    </row>
    <row r="8313" spans="1:18" x14ac:dyDescent="0.25">
      <c r="A8313">
        <v>5450800008</v>
      </c>
      <c r="B8313" t="s">
        <v>3089</v>
      </c>
      <c r="D8313" t="s">
        <v>3090</v>
      </c>
      <c r="E8313" t="s">
        <v>3090</v>
      </c>
      <c r="F8313">
        <v>1</v>
      </c>
      <c r="G8313">
        <v>0</v>
      </c>
      <c r="H8313">
        <v>0.43944024363807699</v>
      </c>
      <c r="I8313">
        <v>0.43944024363807699</v>
      </c>
      <c r="K8313"/>
      <c r="N8313" t="s">
        <v>3091</v>
      </c>
      <c r="O8313" t="s">
        <v>3092</v>
      </c>
      <c r="P8313" t="s">
        <v>3095</v>
      </c>
      <c r="R8313" t="s">
        <v>3094</v>
      </c>
    </row>
    <row r="8314" spans="1:18" x14ac:dyDescent="0.25">
      <c r="A8314">
        <v>5450800009</v>
      </c>
      <c r="B8314" t="s">
        <v>3089</v>
      </c>
      <c r="D8314" t="s">
        <v>3090</v>
      </c>
      <c r="E8314" t="s">
        <v>3090</v>
      </c>
      <c r="F8314">
        <v>1</v>
      </c>
      <c r="G8314">
        <v>0</v>
      </c>
      <c r="H8314">
        <v>0.17323016258246901</v>
      </c>
      <c r="I8314">
        <v>0.17323016258246901</v>
      </c>
      <c r="K8314"/>
      <c r="N8314" t="s">
        <v>3091</v>
      </c>
      <c r="O8314" t="s">
        <v>3092</v>
      </c>
      <c r="P8314" t="s">
        <v>3095</v>
      </c>
      <c r="R8314" t="s">
        <v>3094</v>
      </c>
    </row>
    <row r="8315" spans="1:18" x14ac:dyDescent="0.25">
      <c r="A8315">
        <v>5450800010</v>
      </c>
      <c r="B8315" t="s">
        <v>3089</v>
      </c>
      <c r="D8315" t="s">
        <v>3090</v>
      </c>
      <c r="E8315" t="s">
        <v>3090</v>
      </c>
      <c r="F8315">
        <v>1</v>
      </c>
      <c r="G8315">
        <v>0</v>
      </c>
      <c r="H8315">
        <v>0.45942286380772801</v>
      </c>
      <c r="I8315">
        <v>0.45942286380772801</v>
      </c>
      <c r="K8315"/>
      <c r="N8315" t="s">
        <v>3091</v>
      </c>
      <c r="O8315" t="s">
        <v>3092</v>
      </c>
      <c r="P8315" t="s">
        <v>3095</v>
      </c>
      <c r="R8315" t="s">
        <v>3094</v>
      </c>
    </row>
    <row r="8316" spans="1:18" x14ac:dyDescent="0.25">
      <c r="A8316">
        <v>5450800011</v>
      </c>
      <c r="B8316" t="s">
        <v>3089</v>
      </c>
      <c r="D8316" t="s">
        <v>3090</v>
      </c>
      <c r="E8316" t="s">
        <v>3090</v>
      </c>
      <c r="F8316">
        <v>1</v>
      </c>
      <c r="G8316">
        <v>0</v>
      </c>
      <c r="H8316">
        <v>0.205700064385577</v>
      </c>
      <c r="I8316">
        <v>0.205700064385577</v>
      </c>
      <c r="K8316"/>
      <c r="N8316" t="s">
        <v>3091</v>
      </c>
      <c r="O8316" t="s">
        <v>3092</v>
      </c>
      <c r="P8316" t="s">
        <v>3095</v>
      </c>
      <c r="R8316" t="s">
        <v>3094</v>
      </c>
    </row>
    <row r="8317" spans="1:18" x14ac:dyDescent="0.25">
      <c r="A8317">
        <v>5450800012</v>
      </c>
      <c r="B8317" t="s">
        <v>3089</v>
      </c>
      <c r="D8317" t="s">
        <v>3090</v>
      </c>
      <c r="E8317" t="s">
        <v>3090</v>
      </c>
      <c r="F8317">
        <v>1</v>
      </c>
      <c r="G8317">
        <v>0</v>
      </c>
      <c r="H8317">
        <v>0.55882025938189805</v>
      </c>
      <c r="I8317">
        <v>0.55882025938189805</v>
      </c>
      <c r="K8317"/>
      <c r="N8317" t="s">
        <v>3091</v>
      </c>
      <c r="O8317" t="s">
        <v>3092</v>
      </c>
      <c r="P8317" t="s">
        <v>3095</v>
      </c>
      <c r="R8317" t="s">
        <v>3094</v>
      </c>
    </row>
    <row r="8318" spans="1:18" x14ac:dyDescent="0.25">
      <c r="A8318">
        <v>5450800013</v>
      </c>
      <c r="B8318" t="s">
        <v>3089</v>
      </c>
      <c r="D8318" t="s">
        <v>3090</v>
      </c>
      <c r="E8318" t="s">
        <v>3090</v>
      </c>
      <c r="F8318">
        <v>1</v>
      </c>
      <c r="G8318">
        <v>0</v>
      </c>
      <c r="H8318">
        <v>107.28375</v>
      </c>
      <c r="I8318">
        <v>107.28375</v>
      </c>
      <c r="K8318"/>
      <c r="N8318" t="s">
        <v>3091</v>
      </c>
      <c r="O8318" t="s">
        <v>3092</v>
      </c>
      <c r="P8318" t="s">
        <v>3095</v>
      </c>
      <c r="R8318" t="s">
        <v>3094</v>
      </c>
    </row>
    <row r="8319" spans="1:18" x14ac:dyDescent="0.25">
      <c r="A8319">
        <v>5450800014</v>
      </c>
      <c r="B8319" t="s">
        <v>3089</v>
      </c>
      <c r="D8319" t="s">
        <v>3090</v>
      </c>
      <c r="E8319" t="s">
        <v>3090</v>
      </c>
      <c r="F8319">
        <v>1</v>
      </c>
      <c r="G8319">
        <v>0</v>
      </c>
      <c r="H8319">
        <v>165.630607947019</v>
      </c>
      <c r="I8319">
        <v>165.630607947019</v>
      </c>
      <c r="K8319"/>
      <c r="N8319" t="s">
        <v>3091</v>
      </c>
      <c r="O8319" t="s">
        <v>3092</v>
      </c>
      <c r="P8319" t="s">
        <v>3095</v>
      </c>
      <c r="R8319" t="s">
        <v>3094</v>
      </c>
    </row>
    <row r="8320" spans="1:18" x14ac:dyDescent="0.25">
      <c r="A8320">
        <v>5450800015</v>
      </c>
      <c r="B8320" t="s">
        <v>3089</v>
      </c>
      <c r="D8320" t="s">
        <v>3090</v>
      </c>
      <c r="E8320" t="s">
        <v>3090</v>
      </c>
      <c r="F8320">
        <v>1</v>
      </c>
      <c r="G8320">
        <v>0</v>
      </c>
      <c r="H8320">
        <v>79.027000000000001</v>
      </c>
      <c r="I8320">
        <v>79.027000000000001</v>
      </c>
      <c r="K8320"/>
      <c r="N8320" t="s">
        <v>3091</v>
      </c>
      <c r="O8320" t="s">
        <v>3092</v>
      </c>
      <c r="P8320" t="s">
        <v>3095</v>
      </c>
      <c r="R8320" t="s">
        <v>3094</v>
      </c>
    </row>
    <row r="8321" spans="1:18" x14ac:dyDescent="0.25">
      <c r="A8321">
        <v>5450800016</v>
      </c>
      <c r="B8321" t="s">
        <v>3089</v>
      </c>
      <c r="D8321" t="s">
        <v>3090</v>
      </c>
      <c r="E8321" t="s">
        <v>3090</v>
      </c>
      <c r="F8321">
        <v>1</v>
      </c>
      <c r="G8321">
        <v>0</v>
      </c>
      <c r="H8321">
        <v>144.9365</v>
      </c>
      <c r="I8321">
        <v>144.9365</v>
      </c>
      <c r="K8321"/>
      <c r="N8321" t="s">
        <v>3091</v>
      </c>
      <c r="O8321" t="s">
        <v>3092</v>
      </c>
      <c r="P8321" t="s">
        <v>3095</v>
      </c>
      <c r="R8321" t="s">
        <v>3094</v>
      </c>
    </row>
    <row r="8322" spans="1:18" x14ac:dyDescent="0.25">
      <c r="A8322">
        <v>5450800017</v>
      </c>
      <c r="B8322" t="s">
        <v>3089</v>
      </c>
      <c r="D8322" t="s">
        <v>3090</v>
      </c>
      <c r="E8322" t="s">
        <v>3090</v>
      </c>
      <c r="F8322">
        <v>1</v>
      </c>
      <c r="G8322">
        <v>0</v>
      </c>
      <c r="H8322">
        <v>0</v>
      </c>
      <c r="I8322"/>
      <c r="K8322"/>
      <c r="N8322" t="s">
        <v>3091</v>
      </c>
      <c r="O8322" t="s">
        <v>3092</v>
      </c>
      <c r="P8322" t="s">
        <v>3095</v>
      </c>
      <c r="R8322" t="s">
        <v>3094</v>
      </c>
    </row>
    <row r="8323" spans="1:18" x14ac:dyDescent="0.25">
      <c r="A8323">
        <v>5450800018</v>
      </c>
      <c r="B8323" t="s">
        <v>3089</v>
      </c>
      <c r="D8323" t="s">
        <v>3090</v>
      </c>
      <c r="E8323" t="s">
        <v>3090</v>
      </c>
      <c r="F8323">
        <v>1</v>
      </c>
      <c r="G8323">
        <v>0</v>
      </c>
      <c r="H8323">
        <v>0</v>
      </c>
      <c r="I8323"/>
      <c r="K8323"/>
      <c r="N8323" t="s">
        <v>3091</v>
      </c>
      <c r="O8323" t="s">
        <v>3092</v>
      </c>
      <c r="P8323" t="s">
        <v>3095</v>
      </c>
      <c r="R8323" t="s">
        <v>3094</v>
      </c>
    </row>
    <row r="8324" spans="1:18" x14ac:dyDescent="0.25">
      <c r="A8324">
        <v>5450800019</v>
      </c>
      <c r="B8324" t="s">
        <v>3089</v>
      </c>
      <c r="D8324" t="s">
        <v>3090</v>
      </c>
      <c r="E8324" t="s">
        <v>3090</v>
      </c>
      <c r="F8324">
        <v>1</v>
      </c>
      <c r="G8324">
        <v>0</v>
      </c>
      <c r="H8324">
        <v>5.3897250000000003</v>
      </c>
      <c r="I8324">
        <v>5.3897250000000003</v>
      </c>
      <c r="K8324"/>
      <c r="N8324" t="s">
        <v>3091</v>
      </c>
      <c r="O8324" t="s">
        <v>3092</v>
      </c>
      <c r="P8324" t="s">
        <v>3095</v>
      </c>
      <c r="R8324" t="s">
        <v>3094</v>
      </c>
    </row>
    <row r="8325" spans="1:18" x14ac:dyDescent="0.25">
      <c r="A8325">
        <v>5450800020</v>
      </c>
      <c r="B8325" t="s">
        <v>3089</v>
      </c>
      <c r="D8325" t="s">
        <v>3090</v>
      </c>
      <c r="E8325" t="s">
        <v>3090</v>
      </c>
      <c r="F8325">
        <v>1</v>
      </c>
      <c r="G8325">
        <v>0</v>
      </c>
      <c r="H8325">
        <v>28.50648</v>
      </c>
      <c r="I8325">
        <v>28.50648</v>
      </c>
      <c r="K8325"/>
      <c r="N8325" t="s">
        <v>3091</v>
      </c>
      <c r="O8325" t="s">
        <v>3092</v>
      </c>
      <c r="P8325" t="s">
        <v>3095</v>
      </c>
      <c r="R8325" t="s">
        <v>3094</v>
      </c>
    </row>
    <row r="8326" spans="1:18" x14ac:dyDescent="0.25">
      <c r="A8326">
        <v>5450800021</v>
      </c>
      <c r="B8326" t="s">
        <v>3089</v>
      </c>
      <c r="D8326" t="s">
        <v>3090</v>
      </c>
      <c r="E8326" t="s">
        <v>3090</v>
      </c>
      <c r="F8326">
        <v>1</v>
      </c>
      <c r="G8326">
        <v>0</v>
      </c>
      <c r="H8326">
        <v>28.50648</v>
      </c>
      <c r="I8326">
        <v>28.50648</v>
      </c>
      <c r="K8326"/>
      <c r="N8326" t="s">
        <v>3091</v>
      </c>
      <c r="O8326" t="s">
        <v>3092</v>
      </c>
      <c r="P8326" t="s">
        <v>3095</v>
      </c>
      <c r="R8326" t="s">
        <v>3094</v>
      </c>
    </row>
    <row r="8327" spans="1:18" x14ac:dyDescent="0.25">
      <c r="A8327">
        <v>5450800022</v>
      </c>
      <c r="B8327" t="s">
        <v>3089</v>
      </c>
      <c r="D8327" t="s">
        <v>3090</v>
      </c>
      <c r="E8327" t="s">
        <v>3090</v>
      </c>
      <c r="F8327">
        <v>1</v>
      </c>
      <c r="G8327">
        <v>0</v>
      </c>
      <c r="H8327">
        <v>0.845086</v>
      </c>
      <c r="I8327">
        <v>0.845086</v>
      </c>
      <c r="K8327"/>
      <c r="N8327" t="s">
        <v>3091</v>
      </c>
      <c r="O8327" t="s">
        <v>3092</v>
      </c>
      <c r="P8327" t="s">
        <v>3095</v>
      </c>
      <c r="R8327" t="s">
        <v>3094</v>
      </c>
    </row>
    <row r="8328" spans="1:18" x14ac:dyDescent="0.25">
      <c r="A8328">
        <v>5450800023</v>
      </c>
      <c r="B8328" t="s">
        <v>3089</v>
      </c>
      <c r="D8328" t="s">
        <v>3090</v>
      </c>
      <c r="E8328" t="s">
        <v>3090</v>
      </c>
      <c r="F8328">
        <v>1</v>
      </c>
      <c r="G8328">
        <v>0</v>
      </c>
      <c r="H8328">
        <v>0.87508600000000003</v>
      </c>
      <c r="I8328">
        <v>0.87508600000000003</v>
      </c>
      <c r="K8328"/>
      <c r="N8328" t="s">
        <v>3091</v>
      </c>
      <c r="O8328" t="s">
        <v>3092</v>
      </c>
      <c r="P8328" t="s">
        <v>3095</v>
      </c>
      <c r="R8328" t="s">
        <v>3094</v>
      </c>
    </row>
    <row r="8329" spans="1:18" x14ac:dyDescent="0.25">
      <c r="A8329">
        <v>5450800024</v>
      </c>
      <c r="B8329" t="s">
        <v>3089</v>
      </c>
      <c r="D8329" t="s">
        <v>3090</v>
      </c>
      <c r="E8329" t="s">
        <v>3090</v>
      </c>
      <c r="F8329">
        <v>1</v>
      </c>
      <c r="G8329">
        <v>0</v>
      </c>
      <c r="H8329">
        <v>0.845086</v>
      </c>
      <c r="I8329">
        <v>0.845086</v>
      </c>
      <c r="K8329"/>
      <c r="N8329" t="s">
        <v>3091</v>
      </c>
      <c r="O8329" t="s">
        <v>3092</v>
      </c>
      <c r="P8329" t="s">
        <v>3095</v>
      </c>
      <c r="R8329" t="s">
        <v>3094</v>
      </c>
    </row>
    <row r="8330" spans="1:18" x14ac:dyDescent="0.25">
      <c r="A8330">
        <v>5450800025</v>
      </c>
      <c r="B8330" t="s">
        <v>3089</v>
      </c>
      <c r="D8330" t="s">
        <v>3090</v>
      </c>
      <c r="E8330" t="s">
        <v>3090</v>
      </c>
      <c r="F8330">
        <v>1</v>
      </c>
      <c r="G8330">
        <v>0</v>
      </c>
      <c r="H8330">
        <v>0.845086</v>
      </c>
      <c r="I8330">
        <v>0.845086</v>
      </c>
      <c r="K8330"/>
      <c r="N8330" t="s">
        <v>3091</v>
      </c>
      <c r="O8330" t="s">
        <v>3092</v>
      </c>
      <c r="P8330" t="s">
        <v>3095</v>
      </c>
      <c r="R8330" t="s">
        <v>3094</v>
      </c>
    </row>
    <row r="8331" spans="1:18" x14ac:dyDescent="0.25">
      <c r="A8331">
        <v>5450800026</v>
      </c>
      <c r="B8331" t="s">
        <v>3089</v>
      </c>
      <c r="D8331" t="s">
        <v>3090</v>
      </c>
      <c r="E8331" t="s">
        <v>3090</v>
      </c>
      <c r="F8331">
        <v>1</v>
      </c>
      <c r="G8331">
        <v>0</v>
      </c>
      <c r="H8331">
        <v>0.57351700000000005</v>
      </c>
      <c r="I8331">
        <v>0.57351700000000005</v>
      </c>
      <c r="K8331"/>
      <c r="N8331" t="s">
        <v>3091</v>
      </c>
      <c r="O8331" t="s">
        <v>3092</v>
      </c>
      <c r="P8331" t="s">
        <v>3095</v>
      </c>
      <c r="R8331" t="s">
        <v>3094</v>
      </c>
    </row>
    <row r="8332" spans="1:18" x14ac:dyDescent="0.25">
      <c r="A8332">
        <v>5450800027</v>
      </c>
      <c r="B8332" t="s">
        <v>3089</v>
      </c>
      <c r="D8332" t="s">
        <v>3090</v>
      </c>
      <c r="E8332" t="s">
        <v>3090</v>
      </c>
      <c r="F8332">
        <v>1</v>
      </c>
      <c r="G8332">
        <v>0</v>
      </c>
      <c r="H8332">
        <v>17.0702</v>
      </c>
      <c r="I8332">
        <v>17.0702</v>
      </c>
      <c r="K8332"/>
      <c r="N8332" t="s">
        <v>3091</v>
      </c>
      <c r="O8332" t="s">
        <v>3092</v>
      </c>
      <c r="P8332" t="s">
        <v>3095</v>
      </c>
      <c r="R8332" t="s">
        <v>3094</v>
      </c>
    </row>
    <row r="8333" spans="1:18" x14ac:dyDescent="0.25">
      <c r="A8333">
        <v>5450800028</v>
      </c>
      <c r="B8333" t="s">
        <v>3089</v>
      </c>
      <c r="D8333" t="s">
        <v>3090</v>
      </c>
      <c r="E8333" t="s">
        <v>3090</v>
      </c>
      <c r="F8333">
        <v>1</v>
      </c>
      <c r="G8333">
        <v>0</v>
      </c>
      <c r="H8333">
        <v>20.75468</v>
      </c>
      <c r="I8333">
        <v>20.75468</v>
      </c>
      <c r="K8333"/>
      <c r="N8333" t="s">
        <v>3091</v>
      </c>
      <c r="O8333" t="s">
        <v>3092</v>
      </c>
      <c r="P8333" t="s">
        <v>3095</v>
      </c>
      <c r="R8333" t="s">
        <v>3094</v>
      </c>
    </row>
    <row r="8334" spans="1:18" x14ac:dyDescent="0.25">
      <c r="A8334">
        <v>5450800029</v>
      </c>
      <c r="B8334" t="s">
        <v>3089</v>
      </c>
      <c r="D8334" t="s">
        <v>3090</v>
      </c>
      <c r="E8334" t="s">
        <v>3090</v>
      </c>
      <c r="F8334">
        <v>1</v>
      </c>
      <c r="G8334">
        <v>0</v>
      </c>
      <c r="H8334">
        <v>0.56985300000000005</v>
      </c>
      <c r="I8334">
        <v>0.56985300000000005</v>
      </c>
      <c r="K8334"/>
      <c r="N8334" t="s">
        <v>3091</v>
      </c>
      <c r="O8334" t="s">
        <v>3092</v>
      </c>
      <c r="P8334" t="s">
        <v>3095</v>
      </c>
      <c r="R8334" t="s">
        <v>3094</v>
      </c>
    </row>
    <row r="8335" spans="1:18" x14ac:dyDescent="0.25">
      <c r="A8335">
        <v>5450800030</v>
      </c>
      <c r="B8335" t="s">
        <v>3089</v>
      </c>
      <c r="D8335" t="s">
        <v>3090</v>
      </c>
      <c r="E8335" t="s">
        <v>3090</v>
      </c>
      <c r="F8335">
        <v>1</v>
      </c>
      <c r="G8335">
        <v>0</v>
      </c>
      <c r="H8335">
        <v>0.56985300000000005</v>
      </c>
      <c r="I8335">
        <v>0.56985300000000005</v>
      </c>
      <c r="K8335"/>
      <c r="N8335" t="s">
        <v>3091</v>
      </c>
      <c r="O8335" t="s">
        <v>3092</v>
      </c>
      <c r="P8335" t="s">
        <v>3095</v>
      </c>
      <c r="R8335" t="s">
        <v>3094</v>
      </c>
    </row>
    <row r="8336" spans="1:18" x14ac:dyDescent="0.25">
      <c r="A8336">
        <v>5450800031</v>
      </c>
      <c r="B8336" t="s">
        <v>3089</v>
      </c>
      <c r="D8336" t="s">
        <v>3090</v>
      </c>
      <c r="E8336" t="s">
        <v>3090</v>
      </c>
      <c r="F8336">
        <v>1</v>
      </c>
      <c r="G8336">
        <v>0</v>
      </c>
      <c r="H8336">
        <v>0.40060099999999998</v>
      </c>
      <c r="I8336">
        <v>0.40060099999999998</v>
      </c>
      <c r="K8336"/>
      <c r="N8336" t="s">
        <v>3091</v>
      </c>
      <c r="O8336" t="s">
        <v>3092</v>
      </c>
      <c r="P8336" t="s">
        <v>3095</v>
      </c>
      <c r="R8336" t="s">
        <v>3094</v>
      </c>
    </row>
    <row r="8337" spans="1:18" x14ac:dyDescent="0.25">
      <c r="A8337">
        <v>5450800032</v>
      </c>
      <c r="B8337" t="s">
        <v>3089</v>
      </c>
      <c r="D8337" t="s">
        <v>3090</v>
      </c>
      <c r="E8337" t="s">
        <v>3090</v>
      </c>
      <c r="F8337">
        <v>1</v>
      </c>
      <c r="G8337">
        <v>0</v>
      </c>
      <c r="H8337">
        <v>0.40060099999999998</v>
      </c>
      <c r="I8337">
        <v>0.40060099999999998</v>
      </c>
      <c r="K8337"/>
      <c r="N8337" t="s">
        <v>3091</v>
      </c>
      <c r="O8337" t="s">
        <v>3092</v>
      </c>
      <c r="P8337" t="s">
        <v>3095</v>
      </c>
      <c r="R8337" t="s">
        <v>3094</v>
      </c>
    </row>
    <row r="8338" spans="1:18" x14ac:dyDescent="0.25">
      <c r="A8338">
        <v>5450800033</v>
      </c>
      <c r="B8338" t="s">
        <v>3089</v>
      </c>
      <c r="D8338" t="s">
        <v>3090</v>
      </c>
      <c r="E8338" t="s">
        <v>3090</v>
      </c>
      <c r="F8338">
        <v>1</v>
      </c>
      <c r="G8338">
        <v>0</v>
      </c>
      <c r="H8338">
        <v>0.309257</v>
      </c>
      <c r="I8338">
        <v>0.309257</v>
      </c>
      <c r="K8338"/>
      <c r="N8338" t="s">
        <v>3091</v>
      </c>
      <c r="O8338" t="s">
        <v>3092</v>
      </c>
      <c r="P8338" t="s">
        <v>3095</v>
      </c>
      <c r="R8338" t="s">
        <v>3094</v>
      </c>
    </row>
    <row r="8339" spans="1:18" x14ac:dyDescent="0.25">
      <c r="A8339">
        <v>5450800034</v>
      </c>
      <c r="B8339" t="s">
        <v>3089</v>
      </c>
      <c r="D8339" t="s">
        <v>3090</v>
      </c>
      <c r="E8339" t="s">
        <v>3090</v>
      </c>
      <c r="F8339">
        <v>1</v>
      </c>
      <c r="G8339">
        <v>0</v>
      </c>
      <c r="H8339">
        <v>5.7727899999999996</v>
      </c>
      <c r="I8339">
        <v>5.7727899999999996</v>
      </c>
      <c r="K8339"/>
      <c r="N8339" t="s">
        <v>3091</v>
      </c>
      <c r="O8339" t="s">
        <v>3092</v>
      </c>
      <c r="P8339" t="s">
        <v>3095</v>
      </c>
      <c r="R8339" t="s">
        <v>3094</v>
      </c>
    </row>
    <row r="8340" spans="1:18" x14ac:dyDescent="0.25">
      <c r="A8340">
        <v>5450800035</v>
      </c>
      <c r="B8340" t="s">
        <v>3089</v>
      </c>
      <c r="D8340" t="s">
        <v>3090</v>
      </c>
      <c r="E8340" t="s">
        <v>3090</v>
      </c>
      <c r="F8340">
        <v>1</v>
      </c>
      <c r="G8340">
        <v>0</v>
      </c>
      <c r="H8340">
        <v>1.030205</v>
      </c>
      <c r="I8340">
        <v>1.030205</v>
      </c>
      <c r="K8340"/>
      <c r="N8340" t="s">
        <v>3091</v>
      </c>
      <c r="O8340" t="s">
        <v>3092</v>
      </c>
      <c r="P8340" t="s">
        <v>3095</v>
      </c>
      <c r="R8340" t="s">
        <v>3094</v>
      </c>
    </row>
    <row r="8341" spans="1:18" x14ac:dyDescent="0.25">
      <c r="A8341">
        <v>5450800036</v>
      </c>
      <c r="B8341" t="s">
        <v>3089</v>
      </c>
      <c r="D8341" t="s">
        <v>3090</v>
      </c>
      <c r="E8341" t="s">
        <v>3090</v>
      </c>
      <c r="F8341">
        <v>1</v>
      </c>
      <c r="G8341">
        <v>0</v>
      </c>
      <c r="H8341">
        <v>2.4511813502575399</v>
      </c>
      <c r="I8341">
        <v>2.4511813502575399</v>
      </c>
      <c r="K8341"/>
      <c r="N8341" t="s">
        <v>3091</v>
      </c>
      <c r="O8341" t="s">
        <v>3092</v>
      </c>
      <c r="P8341" t="s">
        <v>3095</v>
      </c>
      <c r="R8341" t="s">
        <v>3094</v>
      </c>
    </row>
    <row r="8342" spans="1:18" x14ac:dyDescent="0.25">
      <c r="A8342">
        <v>5450800037</v>
      </c>
      <c r="B8342" t="s">
        <v>3089</v>
      </c>
      <c r="D8342" t="s">
        <v>3090</v>
      </c>
      <c r="E8342" t="s">
        <v>3090</v>
      </c>
      <c r="F8342">
        <v>1</v>
      </c>
      <c r="G8342">
        <v>0</v>
      </c>
      <c r="H8342">
        <v>3.3996974999999998</v>
      </c>
      <c r="I8342">
        <v>3.3996974999999998</v>
      </c>
      <c r="K8342"/>
      <c r="N8342" t="s">
        <v>3091</v>
      </c>
      <c r="O8342" t="s">
        <v>3092</v>
      </c>
      <c r="P8342" t="s">
        <v>3095</v>
      </c>
      <c r="R8342" t="s">
        <v>3094</v>
      </c>
    </row>
    <row r="8343" spans="1:18" x14ac:dyDescent="0.25">
      <c r="A8343">
        <v>5450800038</v>
      </c>
      <c r="B8343" t="s">
        <v>3089</v>
      </c>
      <c r="D8343" t="s">
        <v>3090</v>
      </c>
      <c r="E8343" t="s">
        <v>3090</v>
      </c>
      <c r="F8343">
        <v>1</v>
      </c>
      <c r="G8343">
        <v>0</v>
      </c>
      <c r="H8343">
        <v>2.4236813502575401</v>
      </c>
      <c r="I8343">
        <v>2.4236813502575401</v>
      </c>
      <c r="K8343"/>
      <c r="N8343" t="s">
        <v>3091</v>
      </c>
      <c r="O8343" t="s">
        <v>3092</v>
      </c>
      <c r="P8343" t="s">
        <v>3095</v>
      </c>
      <c r="R8343" t="s">
        <v>3094</v>
      </c>
    </row>
    <row r="8344" spans="1:18" x14ac:dyDescent="0.25">
      <c r="A8344">
        <v>5450800039</v>
      </c>
      <c r="B8344" t="s">
        <v>3089</v>
      </c>
      <c r="D8344" t="s">
        <v>3090</v>
      </c>
      <c r="E8344" t="s">
        <v>3090</v>
      </c>
      <c r="F8344">
        <v>1</v>
      </c>
      <c r="G8344">
        <v>0</v>
      </c>
      <c r="H8344">
        <v>144.9365</v>
      </c>
      <c r="I8344">
        <v>144.9365</v>
      </c>
      <c r="K8344"/>
      <c r="N8344" t="s">
        <v>3091</v>
      </c>
      <c r="O8344" t="s">
        <v>3092</v>
      </c>
      <c r="P8344" t="s">
        <v>3095</v>
      </c>
      <c r="R8344" t="s">
        <v>3094</v>
      </c>
    </row>
    <row r="8345" spans="1:18" x14ac:dyDescent="0.25">
      <c r="A8345">
        <v>5450800040</v>
      </c>
      <c r="B8345" t="s">
        <v>3089</v>
      </c>
      <c r="D8345" t="s">
        <v>3090</v>
      </c>
      <c r="E8345" t="s">
        <v>3090</v>
      </c>
      <c r="F8345">
        <v>1</v>
      </c>
      <c r="G8345">
        <v>0</v>
      </c>
      <c r="H8345">
        <v>5.9652900000000004</v>
      </c>
      <c r="I8345">
        <v>5.9652900000000004</v>
      </c>
      <c r="K8345"/>
      <c r="N8345" t="s">
        <v>3091</v>
      </c>
      <c r="O8345" t="s">
        <v>3092</v>
      </c>
      <c r="P8345" t="s">
        <v>3095</v>
      </c>
      <c r="R8345" t="s">
        <v>3094</v>
      </c>
    </row>
    <row r="8346" spans="1:18" x14ac:dyDescent="0.25">
      <c r="A8346">
        <v>5450800041</v>
      </c>
      <c r="B8346" t="s">
        <v>3089</v>
      </c>
      <c r="D8346" t="s">
        <v>3090</v>
      </c>
      <c r="E8346" t="s">
        <v>3090</v>
      </c>
      <c r="F8346">
        <v>1</v>
      </c>
      <c r="G8346">
        <v>0</v>
      </c>
      <c r="H8346">
        <v>42.736401986754899</v>
      </c>
      <c r="I8346">
        <v>42.736401986754899</v>
      </c>
      <c r="K8346"/>
      <c r="N8346" t="s">
        <v>3091</v>
      </c>
      <c r="O8346" t="s">
        <v>3092</v>
      </c>
      <c r="P8346" t="s">
        <v>3095</v>
      </c>
      <c r="R8346" t="s">
        <v>3094</v>
      </c>
    </row>
    <row r="8347" spans="1:18" x14ac:dyDescent="0.25">
      <c r="A8347">
        <v>545080008</v>
      </c>
      <c r="B8347" t="s">
        <v>3089</v>
      </c>
      <c r="D8347" t="s">
        <v>3090</v>
      </c>
      <c r="E8347" t="s">
        <v>3090</v>
      </c>
      <c r="F8347">
        <v>1</v>
      </c>
      <c r="G8347">
        <v>0</v>
      </c>
      <c r="H8347">
        <v>0</v>
      </c>
      <c r="I8347"/>
      <c r="K8347"/>
      <c r="N8347" t="s">
        <v>3091</v>
      </c>
      <c r="O8347" t="s">
        <v>3092</v>
      </c>
      <c r="P8347" t="s">
        <v>3095</v>
      </c>
      <c r="R8347" t="s">
        <v>3094</v>
      </c>
    </row>
    <row r="8348" spans="1:18" x14ac:dyDescent="0.25">
      <c r="A8348">
        <v>5450900000</v>
      </c>
      <c r="B8348" t="s">
        <v>3089</v>
      </c>
      <c r="D8348" t="s">
        <v>3090</v>
      </c>
      <c r="E8348" t="s">
        <v>3090</v>
      </c>
      <c r="F8348">
        <v>1</v>
      </c>
      <c r="G8348">
        <v>0</v>
      </c>
      <c r="H8348">
        <v>1.1592</v>
      </c>
      <c r="I8348">
        <v>1.1592</v>
      </c>
      <c r="K8348"/>
      <c r="N8348" t="s">
        <v>3091</v>
      </c>
      <c r="O8348" t="s">
        <v>3092</v>
      </c>
      <c r="P8348" t="s">
        <v>3095</v>
      </c>
      <c r="R8348" t="s">
        <v>3094</v>
      </c>
    </row>
    <row r="8349" spans="1:18" x14ac:dyDescent="0.25">
      <c r="A8349">
        <v>5451000000</v>
      </c>
      <c r="B8349" t="s">
        <v>3089</v>
      </c>
      <c r="D8349" t="s">
        <v>3090</v>
      </c>
      <c r="E8349" t="s">
        <v>3090</v>
      </c>
      <c r="F8349">
        <v>1</v>
      </c>
      <c r="G8349">
        <v>0</v>
      </c>
      <c r="H8349">
        <v>1.2206625</v>
      </c>
      <c r="I8349">
        <v>1.2206625</v>
      </c>
      <c r="K8349"/>
      <c r="N8349" t="s">
        <v>3091</v>
      </c>
      <c r="O8349" t="s">
        <v>3092</v>
      </c>
      <c r="P8349" t="s">
        <v>3095</v>
      </c>
      <c r="R8349" t="s">
        <v>3094</v>
      </c>
    </row>
    <row r="8350" spans="1:18" x14ac:dyDescent="0.25">
      <c r="A8350">
        <v>5451600001</v>
      </c>
      <c r="B8350" t="s">
        <v>3089</v>
      </c>
      <c r="D8350" t="s">
        <v>3090</v>
      </c>
      <c r="E8350" t="s">
        <v>3090</v>
      </c>
      <c r="F8350">
        <v>1</v>
      </c>
      <c r="G8350">
        <v>0</v>
      </c>
      <c r="H8350">
        <v>4.4135942211584496</v>
      </c>
      <c r="I8350">
        <v>4.4135942211584496</v>
      </c>
      <c r="K8350"/>
      <c r="N8350" t="s">
        <v>3091</v>
      </c>
      <c r="O8350" t="s">
        <v>3092</v>
      </c>
      <c r="P8350" t="s">
        <v>3095</v>
      </c>
      <c r="R8350" t="s">
        <v>3094</v>
      </c>
    </row>
    <row r="8351" spans="1:18" x14ac:dyDescent="0.25">
      <c r="A8351">
        <v>5451600002</v>
      </c>
      <c r="B8351" t="s">
        <v>3089</v>
      </c>
      <c r="D8351" t="s">
        <v>3090</v>
      </c>
      <c r="E8351" t="s">
        <v>3090</v>
      </c>
      <c r="F8351">
        <v>1</v>
      </c>
      <c r="G8351">
        <v>0</v>
      </c>
      <c r="H8351">
        <v>0.64749999999999996</v>
      </c>
      <c r="I8351">
        <v>0.64749999999999996</v>
      </c>
      <c r="K8351"/>
      <c r="N8351" t="s">
        <v>3091</v>
      </c>
      <c r="O8351" t="s">
        <v>3092</v>
      </c>
      <c r="P8351" t="s">
        <v>3095</v>
      </c>
      <c r="R8351" t="s">
        <v>3094</v>
      </c>
    </row>
    <row r="8352" spans="1:18" x14ac:dyDescent="0.25">
      <c r="A8352">
        <v>5451600003</v>
      </c>
      <c r="B8352" t="s">
        <v>3089</v>
      </c>
      <c r="D8352" t="s">
        <v>3090</v>
      </c>
      <c r="E8352" t="s">
        <v>3090</v>
      </c>
      <c r="F8352">
        <v>1</v>
      </c>
      <c r="G8352">
        <v>0</v>
      </c>
      <c r="H8352">
        <v>0.64749999999999996</v>
      </c>
      <c r="I8352">
        <v>0.64749999999999996</v>
      </c>
      <c r="K8352"/>
      <c r="N8352" t="s">
        <v>3091</v>
      </c>
      <c r="O8352" t="s">
        <v>3092</v>
      </c>
      <c r="P8352" t="s">
        <v>3095</v>
      </c>
      <c r="R8352" t="s">
        <v>3094</v>
      </c>
    </row>
    <row r="8353" spans="1:18" x14ac:dyDescent="0.25">
      <c r="A8353">
        <v>5451600004</v>
      </c>
      <c r="B8353" t="s">
        <v>3089</v>
      </c>
      <c r="D8353" t="s">
        <v>3090</v>
      </c>
      <c r="E8353" t="s">
        <v>3090</v>
      </c>
      <c r="F8353">
        <v>1</v>
      </c>
      <c r="G8353">
        <v>0</v>
      </c>
      <c r="H8353">
        <v>0.32656542536115502</v>
      </c>
      <c r="I8353">
        <v>0.32656542536115502</v>
      </c>
      <c r="K8353"/>
      <c r="N8353" t="s">
        <v>3091</v>
      </c>
      <c r="O8353" t="s">
        <v>3092</v>
      </c>
      <c r="P8353" t="s">
        <v>3095</v>
      </c>
      <c r="R8353" t="s">
        <v>3094</v>
      </c>
    </row>
    <row r="8354" spans="1:18" x14ac:dyDescent="0.25">
      <c r="A8354">
        <v>5451600005</v>
      </c>
      <c r="B8354" t="s">
        <v>3089</v>
      </c>
      <c r="D8354" t="s">
        <v>3090</v>
      </c>
      <c r="E8354" t="s">
        <v>3090</v>
      </c>
      <c r="F8354">
        <v>1</v>
      </c>
      <c r="G8354">
        <v>0</v>
      </c>
      <c r="H8354">
        <v>0.32656542536115502</v>
      </c>
      <c r="I8354">
        <v>0.32656542536115502</v>
      </c>
      <c r="K8354"/>
      <c r="N8354" t="s">
        <v>3091</v>
      </c>
      <c r="O8354" t="s">
        <v>3092</v>
      </c>
      <c r="P8354" t="s">
        <v>3095</v>
      </c>
      <c r="R8354" t="s">
        <v>3094</v>
      </c>
    </row>
    <row r="8355" spans="1:18" x14ac:dyDescent="0.25">
      <c r="A8355">
        <v>5451600006</v>
      </c>
      <c r="B8355" t="s">
        <v>3089</v>
      </c>
      <c r="D8355" t="s">
        <v>3090</v>
      </c>
      <c r="E8355" t="s">
        <v>3090</v>
      </c>
      <c r="F8355">
        <v>1</v>
      </c>
      <c r="G8355">
        <v>0</v>
      </c>
      <c r="H8355">
        <v>0.32656542536115502</v>
      </c>
      <c r="I8355">
        <v>0.32656542536115502</v>
      </c>
      <c r="K8355"/>
      <c r="N8355" t="s">
        <v>3091</v>
      </c>
      <c r="O8355" t="s">
        <v>3092</v>
      </c>
      <c r="P8355" t="s">
        <v>3095</v>
      </c>
      <c r="R8355" t="s">
        <v>3094</v>
      </c>
    </row>
    <row r="8356" spans="1:18" x14ac:dyDescent="0.25">
      <c r="A8356">
        <v>5451600007</v>
      </c>
      <c r="B8356" t="s">
        <v>3089</v>
      </c>
      <c r="D8356" t="s">
        <v>3090</v>
      </c>
      <c r="E8356" t="s">
        <v>3090</v>
      </c>
      <c r="F8356">
        <v>1</v>
      </c>
      <c r="G8356">
        <v>0</v>
      </c>
      <c r="H8356">
        <v>0.31733345104333799</v>
      </c>
      <c r="I8356">
        <v>0.31733345104333799</v>
      </c>
      <c r="K8356"/>
      <c r="N8356" t="s">
        <v>3091</v>
      </c>
      <c r="O8356" t="s">
        <v>3092</v>
      </c>
      <c r="P8356" t="s">
        <v>3095</v>
      </c>
      <c r="R8356" t="s">
        <v>3094</v>
      </c>
    </row>
    <row r="8357" spans="1:18" x14ac:dyDescent="0.25">
      <c r="A8357">
        <v>5451600008</v>
      </c>
      <c r="B8357" t="s">
        <v>3089</v>
      </c>
      <c r="D8357" t="s">
        <v>3090</v>
      </c>
      <c r="E8357" t="s">
        <v>3090</v>
      </c>
      <c r="F8357">
        <v>1</v>
      </c>
      <c r="G8357">
        <v>0</v>
      </c>
      <c r="H8357">
        <v>0.264637528089887</v>
      </c>
      <c r="I8357">
        <v>0.264637528089887</v>
      </c>
      <c r="K8357"/>
      <c r="N8357" t="s">
        <v>3091</v>
      </c>
      <c r="O8357" t="s">
        <v>3092</v>
      </c>
      <c r="P8357" t="s">
        <v>3095</v>
      </c>
      <c r="R8357" t="s">
        <v>3094</v>
      </c>
    </row>
    <row r="8358" spans="1:18" x14ac:dyDescent="0.25">
      <c r="A8358">
        <v>5451600009</v>
      </c>
      <c r="B8358" t="s">
        <v>3089</v>
      </c>
      <c r="D8358" t="s">
        <v>3090</v>
      </c>
      <c r="E8358" t="s">
        <v>3090</v>
      </c>
      <c r="F8358">
        <v>1</v>
      </c>
      <c r="G8358">
        <v>0</v>
      </c>
      <c r="H8358">
        <v>0.6825</v>
      </c>
      <c r="I8358">
        <v>0.6825</v>
      </c>
      <c r="K8358"/>
      <c r="N8358" t="s">
        <v>3091</v>
      </c>
      <c r="O8358" t="s">
        <v>3092</v>
      </c>
      <c r="P8358" t="s">
        <v>3095</v>
      </c>
      <c r="R8358" t="s">
        <v>3094</v>
      </c>
    </row>
    <row r="8359" spans="1:18" x14ac:dyDescent="0.25">
      <c r="A8359">
        <v>5451600010</v>
      </c>
      <c r="B8359" t="s">
        <v>3089</v>
      </c>
      <c r="D8359" t="s">
        <v>3090</v>
      </c>
      <c r="E8359" t="s">
        <v>3090</v>
      </c>
      <c r="F8359">
        <v>1</v>
      </c>
      <c r="G8359">
        <v>0</v>
      </c>
      <c r="H8359">
        <v>0.6825</v>
      </c>
      <c r="I8359">
        <v>0.6825</v>
      </c>
      <c r="K8359"/>
      <c r="N8359" t="s">
        <v>3091</v>
      </c>
      <c r="O8359" t="s">
        <v>3092</v>
      </c>
      <c r="P8359" t="s">
        <v>3095</v>
      </c>
      <c r="R8359" t="s">
        <v>3094</v>
      </c>
    </row>
    <row r="8360" spans="1:18" x14ac:dyDescent="0.25">
      <c r="A8360">
        <v>5451600011</v>
      </c>
      <c r="B8360" t="s">
        <v>3089</v>
      </c>
      <c r="D8360" t="s">
        <v>3090</v>
      </c>
      <c r="E8360" t="s">
        <v>3090</v>
      </c>
      <c r="F8360">
        <v>1</v>
      </c>
      <c r="G8360">
        <v>0</v>
      </c>
      <c r="H8360">
        <v>0.37695335473515201</v>
      </c>
      <c r="I8360">
        <v>0.37695335473515201</v>
      </c>
      <c r="K8360"/>
      <c r="N8360" t="s">
        <v>3091</v>
      </c>
      <c r="O8360" t="s">
        <v>3092</v>
      </c>
      <c r="P8360" t="s">
        <v>3095</v>
      </c>
      <c r="R8360" t="s">
        <v>3094</v>
      </c>
    </row>
    <row r="8361" spans="1:18" x14ac:dyDescent="0.25">
      <c r="A8361">
        <v>5451600012</v>
      </c>
      <c r="B8361" t="s">
        <v>3089</v>
      </c>
      <c r="D8361" t="s">
        <v>3090</v>
      </c>
      <c r="E8361" t="s">
        <v>3090</v>
      </c>
      <c r="F8361">
        <v>1</v>
      </c>
      <c r="G8361">
        <v>0</v>
      </c>
      <c r="H8361">
        <v>0.37695335473515201</v>
      </c>
      <c r="I8361">
        <v>0.37695335473515201</v>
      </c>
      <c r="K8361"/>
      <c r="N8361" t="s">
        <v>3091</v>
      </c>
      <c r="O8361" t="s">
        <v>3092</v>
      </c>
      <c r="P8361" t="s">
        <v>3095</v>
      </c>
      <c r="R8361" t="s">
        <v>3094</v>
      </c>
    </row>
    <row r="8362" spans="1:18" x14ac:dyDescent="0.25">
      <c r="A8362">
        <v>5451600013</v>
      </c>
      <c r="B8362" t="s">
        <v>3089</v>
      </c>
      <c r="D8362" t="s">
        <v>3090</v>
      </c>
      <c r="E8362" t="s">
        <v>3090</v>
      </c>
      <c r="F8362">
        <v>1</v>
      </c>
      <c r="G8362">
        <v>0</v>
      </c>
      <c r="H8362">
        <v>0.37810735152487901</v>
      </c>
      <c r="I8362">
        <v>0.37810735152487901</v>
      </c>
      <c r="K8362"/>
      <c r="N8362" t="s">
        <v>3091</v>
      </c>
      <c r="O8362" t="s">
        <v>3092</v>
      </c>
      <c r="P8362" t="s">
        <v>3095</v>
      </c>
      <c r="R8362" t="s">
        <v>3094</v>
      </c>
    </row>
    <row r="8363" spans="1:18" x14ac:dyDescent="0.25">
      <c r="A8363">
        <v>5451600014</v>
      </c>
      <c r="B8363" t="s">
        <v>3089</v>
      </c>
      <c r="D8363" t="s">
        <v>3090</v>
      </c>
      <c r="E8363" t="s">
        <v>3090</v>
      </c>
      <c r="F8363">
        <v>1</v>
      </c>
      <c r="G8363">
        <v>0</v>
      </c>
      <c r="H8363">
        <v>0.37695335473515201</v>
      </c>
      <c r="I8363">
        <v>0.37695335473515201</v>
      </c>
      <c r="K8363"/>
      <c r="N8363" t="s">
        <v>3091</v>
      </c>
      <c r="O8363" t="s">
        <v>3092</v>
      </c>
      <c r="P8363" t="s">
        <v>3095</v>
      </c>
      <c r="R8363" t="s">
        <v>3094</v>
      </c>
    </row>
    <row r="8364" spans="1:18" x14ac:dyDescent="0.25">
      <c r="A8364">
        <v>5451600015</v>
      </c>
      <c r="B8364" t="s">
        <v>3089</v>
      </c>
      <c r="D8364" t="s">
        <v>3090</v>
      </c>
      <c r="E8364" t="s">
        <v>3090</v>
      </c>
      <c r="F8364">
        <v>1</v>
      </c>
      <c r="G8364">
        <v>0</v>
      </c>
      <c r="H8364">
        <v>0.32762146067415698</v>
      </c>
      <c r="I8364">
        <v>0.32762146067415698</v>
      </c>
      <c r="K8364"/>
      <c r="N8364" t="s">
        <v>3091</v>
      </c>
      <c r="O8364" t="s">
        <v>3092</v>
      </c>
      <c r="P8364" t="s">
        <v>3095</v>
      </c>
      <c r="R8364" t="s">
        <v>3094</v>
      </c>
    </row>
    <row r="8365" spans="1:18" x14ac:dyDescent="0.25">
      <c r="A8365">
        <v>5451600016</v>
      </c>
      <c r="B8365" t="s">
        <v>3089</v>
      </c>
      <c r="D8365" t="s">
        <v>3090</v>
      </c>
      <c r="E8365" t="s">
        <v>3090</v>
      </c>
      <c r="F8365">
        <v>1</v>
      </c>
      <c r="G8365">
        <v>0</v>
      </c>
      <c r="H8365">
        <v>132.40700000000001</v>
      </c>
      <c r="I8365">
        <v>132.40700000000001</v>
      </c>
      <c r="K8365"/>
      <c r="N8365" t="s">
        <v>3091</v>
      </c>
      <c r="O8365" t="s">
        <v>3092</v>
      </c>
      <c r="P8365" t="s">
        <v>3095</v>
      </c>
      <c r="R8365" t="s">
        <v>3094</v>
      </c>
    </row>
    <row r="8366" spans="1:18" x14ac:dyDescent="0.25">
      <c r="A8366">
        <v>5451600017</v>
      </c>
      <c r="B8366" t="s">
        <v>3089</v>
      </c>
      <c r="D8366" t="s">
        <v>3090</v>
      </c>
      <c r="E8366" t="s">
        <v>3090</v>
      </c>
      <c r="F8366">
        <v>1</v>
      </c>
      <c r="G8366">
        <v>0</v>
      </c>
      <c r="H8366">
        <v>132.39949999999999</v>
      </c>
      <c r="I8366">
        <v>132.39949999999999</v>
      </c>
      <c r="K8366"/>
      <c r="N8366" t="s">
        <v>3091</v>
      </c>
      <c r="O8366" t="s">
        <v>3092</v>
      </c>
      <c r="P8366" t="s">
        <v>3095</v>
      </c>
      <c r="R8366" t="s">
        <v>3094</v>
      </c>
    </row>
    <row r="8367" spans="1:18" x14ac:dyDescent="0.25">
      <c r="A8367">
        <v>5451600018</v>
      </c>
      <c r="B8367" t="s">
        <v>3089</v>
      </c>
      <c r="D8367" t="s">
        <v>3090</v>
      </c>
      <c r="E8367" t="s">
        <v>3090</v>
      </c>
      <c r="F8367">
        <v>1</v>
      </c>
      <c r="G8367">
        <v>0</v>
      </c>
      <c r="H8367">
        <v>42.853850000000001</v>
      </c>
      <c r="I8367">
        <v>42.853850000000001</v>
      </c>
      <c r="K8367"/>
      <c r="N8367" t="s">
        <v>3091</v>
      </c>
      <c r="O8367" t="s">
        <v>3092</v>
      </c>
      <c r="P8367" t="s">
        <v>3095</v>
      </c>
      <c r="R8367" t="s">
        <v>3094</v>
      </c>
    </row>
    <row r="8368" spans="1:18" x14ac:dyDescent="0.25">
      <c r="A8368">
        <v>5451600019</v>
      </c>
      <c r="B8368" t="s">
        <v>3089</v>
      </c>
      <c r="D8368" t="s">
        <v>3090</v>
      </c>
      <c r="E8368" t="s">
        <v>3090</v>
      </c>
      <c r="F8368">
        <v>1</v>
      </c>
      <c r="G8368">
        <v>0</v>
      </c>
      <c r="H8368">
        <v>42.853850000000001</v>
      </c>
      <c r="I8368">
        <v>42.853850000000001</v>
      </c>
      <c r="K8368"/>
      <c r="N8368" t="s">
        <v>3091</v>
      </c>
      <c r="O8368" t="s">
        <v>3092</v>
      </c>
      <c r="P8368" t="s">
        <v>3095</v>
      </c>
      <c r="R8368" t="s">
        <v>3094</v>
      </c>
    </row>
    <row r="8369" spans="1:18" x14ac:dyDescent="0.25">
      <c r="A8369">
        <v>5451600020</v>
      </c>
      <c r="B8369" t="s">
        <v>3089</v>
      </c>
      <c r="D8369" t="s">
        <v>3090</v>
      </c>
      <c r="E8369" t="s">
        <v>3090</v>
      </c>
      <c r="F8369">
        <v>1</v>
      </c>
      <c r="G8369">
        <v>0</v>
      </c>
      <c r="H8369">
        <v>55.315919999999998</v>
      </c>
      <c r="I8369">
        <v>55.315919999999998</v>
      </c>
      <c r="K8369"/>
      <c r="N8369" t="s">
        <v>3091</v>
      </c>
      <c r="O8369" t="s">
        <v>3092</v>
      </c>
      <c r="P8369" t="s">
        <v>3095</v>
      </c>
      <c r="R8369" t="s">
        <v>3094</v>
      </c>
    </row>
    <row r="8370" spans="1:18" x14ac:dyDescent="0.25">
      <c r="A8370">
        <v>5451600021</v>
      </c>
      <c r="B8370" t="s">
        <v>3089</v>
      </c>
      <c r="D8370" t="s">
        <v>3090</v>
      </c>
      <c r="E8370" t="s">
        <v>3090</v>
      </c>
      <c r="F8370">
        <v>1</v>
      </c>
      <c r="G8370">
        <v>0</v>
      </c>
      <c r="H8370">
        <v>2.84375</v>
      </c>
      <c r="I8370">
        <v>2.84375</v>
      </c>
      <c r="K8370"/>
      <c r="N8370" t="s">
        <v>3091</v>
      </c>
      <c r="O8370" t="s">
        <v>3092</v>
      </c>
      <c r="P8370" t="s">
        <v>3095</v>
      </c>
      <c r="R8370" t="s">
        <v>3094</v>
      </c>
    </row>
    <row r="8371" spans="1:18" x14ac:dyDescent="0.25">
      <c r="A8371">
        <v>5451600022</v>
      </c>
      <c r="B8371" t="s">
        <v>3089</v>
      </c>
      <c r="D8371" t="s">
        <v>3090</v>
      </c>
      <c r="E8371" t="s">
        <v>3090</v>
      </c>
      <c r="F8371">
        <v>1</v>
      </c>
      <c r="G8371">
        <v>0</v>
      </c>
      <c r="H8371">
        <v>166.19540000000001</v>
      </c>
      <c r="I8371">
        <v>166.19540000000001</v>
      </c>
      <c r="K8371"/>
      <c r="N8371" t="s">
        <v>3091</v>
      </c>
      <c r="O8371" t="s">
        <v>3092</v>
      </c>
      <c r="P8371" t="s">
        <v>3095</v>
      </c>
      <c r="R8371" t="s">
        <v>3094</v>
      </c>
    </row>
    <row r="8372" spans="1:18" x14ac:dyDescent="0.25">
      <c r="A8372">
        <v>5452400000</v>
      </c>
      <c r="B8372" t="s">
        <v>3089</v>
      </c>
      <c r="D8372" t="s">
        <v>3090</v>
      </c>
      <c r="E8372" t="s">
        <v>3090</v>
      </c>
      <c r="F8372">
        <v>1</v>
      </c>
      <c r="G8372">
        <v>0</v>
      </c>
      <c r="H8372">
        <v>13.0926506666666</v>
      </c>
      <c r="I8372">
        <v>13.0926506666666</v>
      </c>
      <c r="K8372"/>
      <c r="N8372" t="s">
        <v>3091</v>
      </c>
      <c r="O8372" t="s">
        <v>3092</v>
      </c>
      <c r="P8372" t="s">
        <v>3095</v>
      </c>
      <c r="R8372" t="s">
        <v>3094</v>
      </c>
    </row>
    <row r="8373" spans="1:18" x14ac:dyDescent="0.25">
      <c r="A8373">
        <v>5452600000</v>
      </c>
      <c r="B8373" t="s">
        <v>3089</v>
      </c>
      <c r="D8373" t="s">
        <v>3090</v>
      </c>
      <c r="E8373" t="s">
        <v>3090</v>
      </c>
      <c r="F8373">
        <v>1</v>
      </c>
      <c r="G8373">
        <v>0</v>
      </c>
      <c r="H8373">
        <v>2.1750391014975001</v>
      </c>
      <c r="I8373">
        <v>2.1750391014975001</v>
      </c>
      <c r="K8373"/>
      <c r="N8373" t="s">
        <v>3091</v>
      </c>
      <c r="O8373" t="s">
        <v>3092</v>
      </c>
      <c r="P8373" t="s">
        <v>3095</v>
      </c>
      <c r="R8373" t="s">
        <v>3094</v>
      </c>
    </row>
    <row r="8374" spans="1:18" x14ac:dyDescent="0.25">
      <c r="A8374">
        <v>5452700000</v>
      </c>
      <c r="B8374" t="s">
        <v>3089</v>
      </c>
      <c r="D8374" t="s">
        <v>3090</v>
      </c>
      <c r="E8374" t="s">
        <v>3090</v>
      </c>
      <c r="F8374">
        <v>1</v>
      </c>
      <c r="G8374">
        <v>0</v>
      </c>
      <c r="H8374">
        <v>14.4091004347826</v>
      </c>
      <c r="I8374">
        <v>14.4091004347826</v>
      </c>
      <c r="K8374"/>
      <c r="N8374" t="s">
        <v>3091</v>
      </c>
      <c r="O8374" t="s">
        <v>3092</v>
      </c>
      <c r="P8374" t="s">
        <v>3095</v>
      </c>
      <c r="R8374" t="s">
        <v>3094</v>
      </c>
    </row>
    <row r="8375" spans="1:18" x14ac:dyDescent="0.25">
      <c r="A8375">
        <v>5452800000</v>
      </c>
      <c r="B8375" t="s">
        <v>3089</v>
      </c>
      <c r="D8375" t="s">
        <v>3090</v>
      </c>
      <c r="E8375" t="s">
        <v>3090</v>
      </c>
      <c r="F8375">
        <v>1</v>
      </c>
      <c r="G8375">
        <v>0</v>
      </c>
      <c r="H8375">
        <v>4.2582889767441801</v>
      </c>
      <c r="I8375">
        <v>4.2582889767441801</v>
      </c>
      <c r="K8375"/>
      <c r="N8375" t="s">
        <v>3091</v>
      </c>
      <c r="O8375" t="s">
        <v>3092</v>
      </c>
      <c r="P8375" t="s">
        <v>3095</v>
      </c>
      <c r="R8375" t="s">
        <v>3094</v>
      </c>
    </row>
    <row r="8376" spans="1:18" x14ac:dyDescent="0.25">
      <c r="A8376">
        <v>5453400001</v>
      </c>
      <c r="B8376" t="s">
        <v>3089</v>
      </c>
      <c r="D8376" t="s">
        <v>3090</v>
      </c>
      <c r="E8376" t="s">
        <v>3090</v>
      </c>
      <c r="F8376">
        <v>1</v>
      </c>
      <c r="G8376">
        <v>0</v>
      </c>
      <c r="H8376">
        <v>1.0350900000000001</v>
      </c>
      <c r="I8376">
        <v>1.0350900000000001</v>
      </c>
      <c r="K8376"/>
      <c r="N8376" t="s">
        <v>3091</v>
      </c>
      <c r="O8376" t="s">
        <v>3092</v>
      </c>
      <c r="P8376" t="s">
        <v>3095</v>
      </c>
      <c r="R8376" t="s">
        <v>3094</v>
      </c>
    </row>
    <row r="8377" spans="1:18" x14ac:dyDescent="0.25">
      <c r="A8377">
        <v>5453400002</v>
      </c>
      <c r="B8377" t="s">
        <v>3089</v>
      </c>
      <c r="D8377" t="s">
        <v>3090</v>
      </c>
      <c r="E8377" t="s">
        <v>3090</v>
      </c>
      <c r="F8377">
        <v>1</v>
      </c>
      <c r="G8377">
        <v>0</v>
      </c>
      <c r="H8377">
        <v>0.13843333333333299</v>
      </c>
      <c r="I8377">
        <v>0.13843333333333299</v>
      </c>
      <c r="K8377"/>
      <c r="N8377" t="s">
        <v>3091</v>
      </c>
      <c r="O8377" t="s">
        <v>3092</v>
      </c>
      <c r="P8377" t="s">
        <v>3095</v>
      </c>
      <c r="R8377" t="s">
        <v>3094</v>
      </c>
    </row>
    <row r="8378" spans="1:18" x14ac:dyDescent="0.25">
      <c r="A8378">
        <v>5453400003</v>
      </c>
      <c r="B8378" t="s">
        <v>3089</v>
      </c>
      <c r="D8378" t="s">
        <v>3090</v>
      </c>
      <c r="E8378" t="s">
        <v>3090</v>
      </c>
      <c r="F8378">
        <v>1</v>
      </c>
      <c r="G8378">
        <v>0</v>
      </c>
      <c r="H8378">
        <v>0.21571000000000001</v>
      </c>
      <c r="I8378">
        <v>0.21571000000000001</v>
      </c>
      <c r="K8378"/>
      <c r="N8378" t="s">
        <v>3091</v>
      </c>
      <c r="O8378" t="s">
        <v>3092</v>
      </c>
      <c r="P8378" t="s">
        <v>3095</v>
      </c>
      <c r="R8378" t="s">
        <v>3094</v>
      </c>
    </row>
    <row r="8379" spans="1:18" x14ac:dyDescent="0.25">
      <c r="A8379">
        <v>5453400004</v>
      </c>
      <c r="B8379" t="s">
        <v>3089</v>
      </c>
      <c r="D8379" t="s">
        <v>3090</v>
      </c>
      <c r="E8379" t="s">
        <v>3090</v>
      </c>
      <c r="F8379">
        <v>1</v>
      </c>
      <c r="G8379">
        <v>0</v>
      </c>
      <c r="H8379">
        <v>0.35716999999999999</v>
      </c>
      <c r="I8379">
        <v>0.35716999999999999</v>
      </c>
      <c r="K8379"/>
      <c r="N8379" t="s">
        <v>3091</v>
      </c>
      <c r="O8379" t="s">
        <v>3092</v>
      </c>
      <c r="P8379" t="s">
        <v>3095</v>
      </c>
      <c r="R8379" t="s">
        <v>3094</v>
      </c>
    </row>
    <row r="8380" spans="1:18" x14ac:dyDescent="0.25">
      <c r="A8380">
        <v>5453400005</v>
      </c>
      <c r="B8380" t="s">
        <v>3089</v>
      </c>
      <c r="D8380" t="s">
        <v>3090</v>
      </c>
      <c r="E8380" t="s">
        <v>3090</v>
      </c>
      <c r="F8380">
        <v>1</v>
      </c>
      <c r="G8380">
        <v>0</v>
      </c>
      <c r="H8380">
        <v>54.49971</v>
      </c>
      <c r="I8380">
        <v>54.49971</v>
      </c>
      <c r="K8380"/>
      <c r="N8380" t="s">
        <v>3091</v>
      </c>
      <c r="O8380" t="s">
        <v>3092</v>
      </c>
      <c r="P8380" t="s">
        <v>3095</v>
      </c>
      <c r="R8380" t="s">
        <v>3094</v>
      </c>
    </row>
    <row r="8381" spans="1:18" x14ac:dyDescent="0.25">
      <c r="A8381">
        <v>5453600000</v>
      </c>
      <c r="B8381" t="s">
        <v>3089</v>
      </c>
      <c r="D8381" t="s">
        <v>3090</v>
      </c>
      <c r="E8381" t="s">
        <v>3090</v>
      </c>
      <c r="F8381">
        <v>1</v>
      </c>
      <c r="G8381">
        <v>0</v>
      </c>
      <c r="H8381">
        <v>2.8786620155070599</v>
      </c>
      <c r="I8381">
        <v>2.8786620155070599</v>
      </c>
      <c r="K8381"/>
      <c r="N8381" t="s">
        <v>3091</v>
      </c>
      <c r="O8381" t="s">
        <v>3092</v>
      </c>
      <c r="P8381" t="s">
        <v>3095</v>
      </c>
      <c r="R8381" t="s">
        <v>3094</v>
      </c>
    </row>
    <row r="8382" spans="1:18" x14ac:dyDescent="0.25">
      <c r="A8382">
        <v>5453700000</v>
      </c>
      <c r="B8382" t="s">
        <v>3089</v>
      </c>
      <c r="D8382" t="s">
        <v>3090</v>
      </c>
      <c r="E8382" t="s">
        <v>3090</v>
      </c>
      <c r="F8382">
        <v>1</v>
      </c>
      <c r="G8382">
        <v>0</v>
      </c>
      <c r="H8382">
        <v>22.255500000000001</v>
      </c>
      <c r="I8382">
        <v>22.255500000000001</v>
      </c>
      <c r="K8382"/>
      <c r="N8382" t="s">
        <v>3091</v>
      </c>
      <c r="O8382" t="s">
        <v>3092</v>
      </c>
      <c r="P8382" t="s">
        <v>3095</v>
      </c>
      <c r="R8382" t="s">
        <v>3094</v>
      </c>
    </row>
    <row r="8383" spans="1:18" x14ac:dyDescent="0.25">
      <c r="A8383">
        <v>5454400000</v>
      </c>
      <c r="B8383" t="s">
        <v>3089</v>
      </c>
      <c r="D8383" t="s">
        <v>3090</v>
      </c>
      <c r="E8383" t="s">
        <v>3090</v>
      </c>
      <c r="F8383">
        <v>1</v>
      </c>
      <c r="G8383">
        <v>0</v>
      </c>
      <c r="H8383">
        <v>0.134785698780538</v>
      </c>
      <c r="I8383">
        <v>0.134785698780538</v>
      </c>
      <c r="K8383"/>
      <c r="N8383" t="s">
        <v>3091</v>
      </c>
      <c r="O8383" t="s">
        <v>3092</v>
      </c>
      <c r="P8383" t="s">
        <v>3095</v>
      </c>
      <c r="R8383" t="s">
        <v>3094</v>
      </c>
    </row>
    <row r="8384" spans="1:18" x14ac:dyDescent="0.25">
      <c r="A8384">
        <v>5454900000</v>
      </c>
      <c r="B8384" t="s">
        <v>3089</v>
      </c>
      <c r="D8384" t="s">
        <v>3090</v>
      </c>
      <c r="E8384" t="s">
        <v>3090</v>
      </c>
      <c r="F8384">
        <v>1</v>
      </c>
      <c r="G8384">
        <v>0</v>
      </c>
      <c r="H8384">
        <v>4.157305</v>
      </c>
      <c r="I8384">
        <v>4.157305</v>
      </c>
      <c r="K8384"/>
      <c r="N8384" t="s">
        <v>3091</v>
      </c>
      <c r="O8384" t="s">
        <v>3092</v>
      </c>
      <c r="P8384" t="s">
        <v>3095</v>
      </c>
      <c r="R8384" t="s">
        <v>3094</v>
      </c>
    </row>
    <row r="8385" spans="1:18" x14ac:dyDescent="0.25">
      <c r="A8385">
        <v>5455000000</v>
      </c>
      <c r="B8385" t="s">
        <v>3089</v>
      </c>
      <c r="D8385" t="s">
        <v>3090</v>
      </c>
      <c r="E8385" t="s">
        <v>3090</v>
      </c>
      <c r="F8385">
        <v>1</v>
      </c>
      <c r="G8385">
        <v>0</v>
      </c>
      <c r="H8385">
        <v>2.5105321212121199</v>
      </c>
      <c r="I8385">
        <v>2.5105321212121199</v>
      </c>
      <c r="K8385"/>
      <c r="N8385" t="s">
        <v>3091</v>
      </c>
      <c r="O8385" t="s">
        <v>3092</v>
      </c>
      <c r="P8385" t="s">
        <v>3095</v>
      </c>
      <c r="R8385" t="s">
        <v>3094</v>
      </c>
    </row>
    <row r="8386" spans="1:18" x14ac:dyDescent="0.25">
      <c r="A8386">
        <v>5455100000</v>
      </c>
      <c r="B8386" t="s">
        <v>3089</v>
      </c>
      <c r="D8386" t="s">
        <v>3090</v>
      </c>
      <c r="E8386" t="s">
        <v>3090</v>
      </c>
      <c r="F8386">
        <v>1</v>
      </c>
      <c r="G8386">
        <v>0</v>
      </c>
      <c r="H8386">
        <v>0.39584589155952998</v>
      </c>
      <c r="I8386">
        <v>0.39584589155952998</v>
      </c>
      <c r="K8386"/>
      <c r="N8386" t="s">
        <v>3091</v>
      </c>
      <c r="O8386" t="s">
        <v>3092</v>
      </c>
      <c r="P8386" t="s">
        <v>3095</v>
      </c>
      <c r="R8386" t="s">
        <v>3094</v>
      </c>
    </row>
    <row r="8387" spans="1:18" x14ac:dyDescent="0.25">
      <c r="A8387">
        <v>5455300000</v>
      </c>
      <c r="B8387" t="s">
        <v>3089</v>
      </c>
      <c r="D8387" t="s">
        <v>3090</v>
      </c>
      <c r="E8387" t="s">
        <v>3090</v>
      </c>
      <c r="F8387">
        <v>1</v>
      </c>
      <c r="G8387">
        <v>0</v>
      </c>
      <c r="H8387">
        <v>39.860052000000003</v>
      </c>
      <c r="I8387">
        <v>39.860052000000003</v>
      </c>
      <c r="K8387"/>
      <c r="N8387" t="s">
        <v>3091</v>
      </c>
      <c r="O8387" t="s">
        <v>3092</v>
      </c>
      <c r="P8387" t="s">
        <v>3095</v>
      </c>
      <c r="R8387" t="s">
        <v>3094</v>
      </c>
    </row>
    <row r="8388" spans="1:18" x14ac:dyDescent="0.25">
      <c r="A8388">
        <v>5456100001</v>
      </c>
      <c r="B8388" t="s">
        <v>3089</v>
      </c>
      <c r="D8388" t="s">
        <v>3090</v>
      </c>
      <c r="E8388" t="s">
        <v>3090</v>
      </c>
      <c r="F8388">
        <v>1</v>
      </c>
      <c r="G8388">
        <v>0</v>
      </c>
      <c r="H8388">
        <v>68.6577684478371</v>
      </c>
      <c r="I8388">
        <v>68.6577684478371</v>
      </c>
      <c r="K8388"/>
      <c r="N8388" t="s">
        <v>3091</v>
      </c>
      <c r="O8388" t="s">
        <v>3092</v>
      </c>
      <c r="P8388" t="s">
        <v>3095</v>
      </c>
      <c r="R8388" t="s">
        <v>3094</v>
      </c>
    </row>
    <row r="8389" spans="1:18" x14ac:dyDescent="0.25">
      <c r="A8389">
        <v>5456100002</v>
      </c>
      <c r="B8389" t="s">
        <v>3089</v>
      </c>
      <c r="D8389" t="s">
        <v>3090</v>
      </c>
      <c r="E8389" t="s">
        <v>3090</v>
      </c>
      <c r="F8389">
        <v>1</v>
      </c>
      <c r="G8389">
        <v>0</v>
      </c>
      <c r="H8389">
        <v>69.382768447837094</v>
      </c>
      <c r="I8389">
        <v>69.382768447837094</v>
      </c>
      <c r="K8389"/>
      <c r="N8389" t="s">
        <v>3091</v>
      </c>
      <c r="O8389" t="s">
        <v>3092</v>
      </c>
      <c r="P8389" t="s">
        <v>3095</v>
      </c>
      <c r="R8389" t="s">
        <v>3094</v>
      </c>
    </row>
    <row r="8390" spans="1:18" x14ac:dyDescent="0.25">
      <c r="A8390">
        <v>5456100003</v>
      </c>
      <c r="B8390" t="s">
        <v>3089</v>
      </c>
      <c r="D8390" t="s">
        <v>3090</v>
      </c>
      <c r="E8390" t="s">
        <v>3090</v>
      </c>
      <c r="F8390">
        <v>1</v>
      </c>
      <c r="G8390">
        <v>0</v>
      </c>
      <c r="H8390">
        <v>20.857645495129798</v>
      </c>
      <c r="I8390">
        <v>20.857645495129798</v>
      </c>
      <c r="K8390"/>
      <c r="N8390" t="s">
        <v>3091</v>
      </c>
      <c r="O8390" t="s">
        <v>3092</v>
      </c>
      <c r="P8390" t="s">
        <v>3095</v>
      </c>
      <c r="R8390" t="s">
        <v>3094</v>
      </c>
    </row>
    <row r="8391" spans="1:18" x14ac:dyDescent="0.25">
      <c r="A8391">
        <v>5456200000</v>
      </c>
      <c r="B8391" t="s">
        <v>3089</v>
      </c>
      <c r="D8391" t="s">
        <v>3090</v>
      </c>
      <c r="E8391" t="s">
        <v>3090</v>
      </c>
      <c r="F8391">
        <v>1</v>
      </c>
      <c r="G8391">
        <v>0</v>
      </c>
      <c r="H8391">
        <v>42.096113666666596</v>
      </c>
      <c r="I8391">
        <v>42.096113666666596</v>
      </c>
      <c r="K8391"/>
      <c r="N8391" t="s">
        <v>3091</v>
      </c>
      <c r="O8391" t="s">
        <v>3092</v>
      </c>
      <c r="P8391" t="s">
        <v>3095</v>
      </c>
      <c r="R8391" t="s">
        <v>3094</v>
      </c>
    </row>
    <row r="8392" spans="1:18" x14ac:dyDescent="0.25">
      <c r="A8392">
        <v>5456400001</v>
      </c>
      <c r="B8392" t="s">
        <v>3089</v>
      </c>
      <c r="D8392" t="s">
        <v>3090</v>
      </c>
      <c r="E8392" t="s">
        <v>3090</v>
      </c>
      <c r="F8392">
        <v>1</v>
      </c>
      <c r="G8392">
        <v>0</v>
      </c>
      <c r="H8392">
        <v>4.0718399999999999</v>
      </c>
      <c r="I8392">
        <v>4.0718399999999999</v>
      </c>
      <c r="K8392"/>
      <c r="N8392" t="s">
        <v>3091</v>
      </c>
      <c r="O8392" t="s">
        <v>3092</v>
      </c>
      <c r="P8392" t="s">
        <v>3095</v>
      </c>
      <c r="R8392" t="s">
        <v>3094</v>
      </c>
    </row>
    <row r="8393" spans="1:18" x14ac:dyDescent="0.25">
      <c r="A8393">
        <v>5456400002</v>
      </c>
      <c r="B8393" t="s">
        <v>3089</v>
      </c>
      <c r="D8393" t="s">
        <v>3090</v>
      </c>
      <c r="E8393" t="s">
        <v>3090</v>
      </c>
      <c r="F8393">
        <v>1</v>
      </c>
      <c r="G8393">
        <v>0</v>
      </c>
      <c r="H8393">
        <v>4.6937199999999999</v>
      </c>
      <c r="I8393">
        <v>4.6937199999999999</v>
      </c>
      <c r="K8393"/>
      <c r="N8393" t="s">
        <v>3091</v>
      </c>
      <c r="O8393" t="s">
        <v>3092</v>
      </c>
      <c r="P8393" t="s">
        <v>3095</v>
      </c>
      <c r="R8393" t="s">
        <v>3094</v>
      </c>
    </row>
    <row r="8394" spans="1:18" x14ac:dyDescent="0.25">
      <c r="A8394">
        <v>5456400003</v>
      </c>
      <c r="B8394" t="s">
        <v>3089</v>
      </c>
      <c r="D8394" t="s">
        <v>3090</v>
      </c>
      <c r="E8394" t="s">
        <v>3090</v>
      </c>
      <c r="F8394">
        <v>1</v>
      </c>
      <c r="G8394">
        <v>0</v>
      </c>
      <c r="H8394">
        <v>2.7682500000000001</v>
      </c>
      <c r="I8394">
        <v>2.7682500000000001</v>
      </c>
      <c r="K8394"/>
      <c r="N8394" t="s">
        <v>3091</v>
      </c>
      <c r="O8394" t="s">
        <v>3092</v>
      </c>
      <c r="P8394" t="s">
        <v>3095</v>
      </c>
      <c r="R8394" t="s">
        <v>3094</v>
      </c>
    </row>
    <row r="8395" spans="1:18" x14ac:dyDescent="0.25">
      <c r="A8395">
        <v>5456400004</v>
      </c>
      <c r="B8395" t="s">
        <v>3089</v>
      </c>
      <c r="D8395" t="s">
        <v>3090</v>
      </c>
      <c r="E8395" t="s">
        <v>3090</v>
      </c>
      <c r="F8395">
        <v>1</v>
      </c>
      <c r="G8395">
        <v>0</v>
      </c>
      <c r="H8395">
        <v>1.2271823243243201</v>
      </c>
      <c r="I8395">
        <v>1.2271823243243201</v>
      </c>
      <c r="K8395"/>
      <c r="N8395" t="s">
        <v>3091</v>
      </c>
      <c r="O8395" t="s">
        <v>3092</v>
      </c>
      <c r="P8395" t="s">
        <v>3095</v>
      </c>
      <c r="R8395" t="s">
        <v>3094</v>
      </c>
    </row>
    <row r="8396" spans="1:18" x14ac:dyDescent="0.25">
      <c r="A8396">
        <v>5456400005</v>
      </c>
      <c r="B8396" t="s">
        <v>3089</v>
      </c>
      <c r="D8396" t="s">
        <v>3090</v>
      </c>
      <c r="E8396" t="s">
        <v>3090</v>
      </c>
      <c r="F8396">
        <v>1</v>
      </c>
      <c r="G8396">
        <v>0</v>
      </c>
      <c r="H8396">
        <v>2.5145157121621602</v>
      </c>
      <c r="I8396">
        <v>2.5145157121621602</v>
      </c>
      <c r="K8396"/>
      <c r="N8396" t="s">
        <v>3091</v>
      </c>
      <c r="O8396" t="s">
        <v>3092</v>
      </c>
      <c r="P8396" t="s">
        <v>3095</v>
      </c>
      <c r="R8396" t="s">
        <v>3094</v>
      </c>
    </row>
    <row r="8397" spans="1:18" x14ac:dyDescent="0.25">
      <c r="A8397">
        <v>5456400006</v>
      </c>
      <c r="B8397" t="s">
        <v>3089</v>
      </c>
      <c r="D8397" t="s">
        <v>3090</v>
      </c>
      <c r="E8397" t="s">
        <v>3090</v>
      </c>
      <c r="F8397">
        <v>1</v>
      </c>
      <c r="G8397">
        <v>0</v>
      </c>
      <c r="H8397">
        <v>3.0267900000000001</v>
      </c>
      <c r="I8397">
        <v>3.0267900000000001</v>
      </c>
      <c r="K8397"/>
      <c r="N8397" t="s">
        <v>3091</v>
      </c>
      <c r="O8397" t="s">
        <v>3092</v>
      </c>
      <c r="P8397" t="s">
        <v>3095</v>
      </c>
      <c r="R8397" t="s">
        <v>3094</v>
      </c>
    </row>
    <row r="8398" spans="1:18" x14ac:dyDescent="0.25">
      <c r="A8398">
        <v>5456400007</v>
      </c>
      <c r="B8398" t="s">
        <v>3089</v>
      </c>
      <c r="D8398" t="s">
        <v>3090</v>
      </c>
      <c r="E8398" t="s">
        <v>3090</v>
      </c>
      <c r="F8398">
        <v>1</v>
      </c>
      <c r="G8398">
        <v>0</v>
      </c>
      <c r="H8398">
        <v>1.06301489189189</v>
      </c>
      <c r="I8398">
        <v>1.06301489189189</v>
      </c>
      <c r="K8398"/>
      <c r="N8398" t="s">
        <v>3091</v>
      </c>
      <c r="O8398" t="s">
        <v>3092</v>
      </c>
      <c r="P8398" t="s">
        <v>3095</v>
      </c>
      <c r="R8398" t="s">
        <v>3094</v>
      </c>
    </row>
    <row r="8399" spans="1:18" x14ac:dyDescent="0.25">
      <c r="A8399">
        <v>5456600001</v>
      </c>
      <c r="B8399" t="s">
        <v>3089</v>
      </c>
      <c r="D8399" t="s">
        <v>3090</v>
      </c>
      <c r="E8399" t="s">
        <v>3090</v>
      </c>
      <c r="F8399">
        <v>1</v>
      </c>
      <c r="G8399">
        <v>0</v>
      </c>
      <c r="H8399">
        <v>18.27223</v>
      </c>
      <c r="I8399">
        <v>18.27223</v>
      </c>
      <c r="K8399"/>
      <c r="N8399" t="s">
        <v>3091</v>
      </c>
      <c r="O8399" t="s">
        <v>3092</v>
      </c>
      <c r="P8399" t="s">
        <v>3095</v>
      </c>
      <c r="R8399" t="s">
        <v>3094</v>
      </c>
    </row>
    <row r="8400" spans="1:18" x14ac:dyDescent="0.25">
      <c r="A8400">
        <v>5456600002</v>
      </c>
      <c r="B8400" t="s">
        <v>3089</v>
      </c>
      <c r="D8400" t="s">
        <v>3090</v>
      </c>
      <c r="E8400" t="s">
        <v>3090</v>
      </c>
      <c r="F8400">
        <v>1</v>
      </c>
      <c r="G8400">
        <v>0</v>
      </c>
      <c r="H8400">
        <v>2.8961999999999999</v>
      </c>
      <c r="I8400">
        <v>2.8961999999999999</v>
      </c>
      <c r="K8400"/>
      <c r="N8400" t="s">
        <v>3091</v>
      </c>
      <c r="O8400" t="s">
        <v>3092</v>
      </c>
      <c r="P8400" t="s">
        <v>3095</v>
      </c>
      <c r="R8400" t="s">
        <v>3094</v>
      </c>
    </row>
    <row r="8401" spans="1:18" x14ac:dyDescent="0.25">
      <c r="A8401">
        <v>5456600003</v>
      </c>
      <c r="B8401" t="s">
        <v>3089</v>
      </c>
      <c r="D8401" t="s">
        <v>3090</v>
      </c>
      <c r="E8401" t="s">
        <v>3090</v>
      </c>
      <c r="F8401">
        <v>1</v>
      </c>
      <c r="G8401">
        <v>0</v>
      </c>
      <c r="H8401">
        <v>2.8552</v>
      </c>
      <c r="I8401">
        <v>2.8552</v>
      </c>
      <c r="K8401"/>
      <c r="N8401" t="s">
        <v>3091</v>
      </c>
      <c r="O8401" t="s">
        <v>3092</v>
      </c>
      <c r="P8401" t="s">
        <v>3095</v>
      </c>
      <c r="R8401" t="s">
        <v>3094</v>
      </c>
    </row>
    <row r="8402" spans="1:18" x14ac:dyDescent="0.25">
      <c r="A8402">
        <v>5456600004</v>
      </c>
      <c r="B8402" t="s">
        <v>3089</v>
      </c>
      <c r="D8402" t="s">
        <v>3090</v>
      </c>
      <c r="E8402" t="s">
        <v>3090</v>
      </c>
      <c r="F8402">
        <v>1</v>
      </c>
      <c r="G8402">
        <v>0</v>
      </c>
      <c r="H8402">
        <v>1.5266</v>
      </c>
      <c r="I8402">
        <v>1.5266</v>
      </c>
      <c r="K8402"/>
      <c r="N8402" t="s">
        <v>3091</v>
      </c>
      <c r="O8402" t="s">
        <v>3092</v>
      </c>
      <c r="P8402" t="s">
        <v>3095</v>
      </c>
      <c r="R8402" t="s">
        <v>3094</v>
      </c>
    </row>
    <row r="8403" spans="1:18" x14ac:dyDescent="0.25">
      <c r="A8403">
        <v>5456600005</v>
      </c>
      <c r="B8403" t="s">
        <v>3089</v>
      </c>
      <c r="D8403" t="s">
        <v>3090</v>
      </c>
      <c r="E8403" t="s">
        <v>3090</v>
      </c>
      <c r="F8403">
        <v>1</v>
      </c>
      <c r="G8403">
        <v>0</v>
      </c>
      <c r="H8403">
        <v>2.8772000000000002</v>
      </c>
      <c r="I8403">
        <v>2.8772000000000002</v>
      </c>
      <c r="K8403"/>
      <c r="N8403" t="s">
        <v>3091</v>
      </c>
      <c r="O8403" t="s">
        <v>3092</v>
      </c>
      <c r="P8403" t="s">
        <v>3095</v>
      </c>
      <c r="R8403" t="s">
        <v>3094</v>
      </c>
    </row>
    <row r="8404" spans="1:18" x14ac:dyDescent="0.25">
      <c r="A8404">
        <v>5456600006</v>
      </c>
      <c r="B8404" t="s">
        <v>3089</v>
      </c>
      <c r="D8404" t="s">
        <v>3090</v>
      </c>
      <c r="E8404" t="s">
        <v>3090</v>
      </c>
      <c r="F8404">
        <v>1</v>
      </c>
      <c r="G8404">
        <v>0</v>
      </c>
      <c r="H8404">
        <v>2.8472</v>
      </c>
      <c r="I8404">
        <v>2.8472</v>
      </c>
      <c r="K8404"/>
      <c r="N8404" t="s">
        <v>3091</v>
      </c>
      <c r="O8404" t="s">
        <v>3092</v>
      </c>
      <c r="P8404" t="s">
        <v>3095</v>
      </c>
      <c r="R8404" t="s">
        <v>3094</v>
      </c>
    </row>
    <row r="8405" spans="1:18" x14ac:dyDescent="0.25">
      <c r="A8405">
        <v>5456600007</v>
      </c>
      <c r="B8405" t="s">
        <v>3089</v>
      </c>
      <c r="D8405" t="s">
        <v>3090</v>
      </c>
      <c r="E8405" t="s">
        <v>3090</v>
      </c>
      <c r="F8405">
        <v>1</v>
      </c>
      <c r="G8405">
        <v>0</v>
      </c>
      <c r="H8405">
        <v>1.9378949999999999</v>
      </c>
      <c r="I8405">
        <v>1.9378949999999999</v>
      </c>
      <c r="K8405"/>
      <c r="N8405" t="s">
        <v>3091</v>
      </c>
      <c r="O8405" t="s">
        <v>3092</v>
      </c>
      <c r="P8405" t="s">
        <v>3095</v>
      </c>
      <c r="R8405" t="s">
        <v>3094</v>
      </c>
    </row>
    <row r="8406" spans="1:18" x14ac:dyDescent="0.25">
      <c r="A8406">
        <v>5456800001</v>
      </c>
      <c r="B8406" t="s">
        <v>3089</v>
      </c>
      <c r="D8406" t="s">
        <v>3090</v>
      </c>
      <c r="E8406" t="s">
        <v>3090</v>
      </c>
      <c r="F8406">
        <v>1</v>
      </c>
      <c r="G8406">
        <v>0</v>
      </c>
      <c r="H8406">
        <v>0.85745466666666603</v>
      </c>
      <c r="I8406">
        <v>0.85745466666666603</v>
      </c>
      <c r="K8406"/>
      <c r="N8406" t="s">
        <v>3091</v>
      </c>
      <c r="O8406" t="s">
        <v>3092</v>
      </c>
      <c r="P8406" t="s">
        <v>3095</v>
      </c>
      <c r="R8406" t="s">
        <v>3094</v>
      </c>
    </row>
    <row r="8407" spans="1:18" x14ac:dyDescent="0.25">
      <c r="A8407">
        <v>5456800002</v>
      </c>
      <c r="B8407" t="s">
        <v>3089</v>
      </c>
      <c r="D8407" t="s">
        <v>3090</v>
      </c>
      <c r="E8407" t="s">
        <v>3090</v>
      </c>
      <c r="F8407">
        <v>1</v>
      </c>
      <c r="G8407">
        <v>0</v>
      </c>
      <c r="H8407">
        <v>7.2059343333333299</v>
      </c>
      <c r="I8407">
        <v>7.2059343333333299</v>
      </c>
      <c r="K8407"/>
      <c r="N8407" t="s">
        <v>3091</v>
      </c>
      <c r="O8407" t="s">
        <v>3092</v>
      </c>
      <c r="P8407" t="s">
        <v>3095</v>
      </c>
      <c r="R8407" t="s">
        <v>3094</v>
      </c>
    </row>
    <row r="8408" spans="1:18" x14ac:dyDescent="0.25">
      <c r="A8408">
        <v>5456800003</v>
      </c>
      <c r="B8408" t="s">
        <v>3089</v>
      </c>
      <c r="D8408" t="s">
        <v>3090</v>
      </c>
      <c r="E8408" t="s">
        <v>3090</v>
      </c>
      <c r="F8408">
        <v>1</v>
      </c>
      <c r="G8408">
        <v>0</v>
      </c>
      <c r="H8408">
        <v>0.830232444444444</v>
      </c>
      <c r="I8408">
        <v>0.830232444444444</v>
      </c>
      <c r="K8408"/>
      <c r="N8408" t="s">
        <v>3091</v>
      </c>
      <c r="O8408" t="s">
        <v>3092</v>
      </c>
      <c r="P8408" t="s">
        <v>3095</v>
      </c>
      <c r="R8408" t="s">
        <v>3094</v>
      </c>
    </row>
    <row r="8409" spans="1:18" x14ac:dyDescent="0.25">
      <c r="A8409">
        <v>5456800004</v>
      </c>
      <c r="B8409" t="s">
        <v>3089</v>
      </c>
      <c r="D8409" t="s">
        <v>3090</v>
      </c>
      <c r="E8409" t="s">
        <v>3090</v>
      </c>
      <c r="F8409">
        <v>1</v>
      </c>
      <c r="G8409">
        <v>0</v>
      </c>
      <c r="H8409">
        <v>1.36280655555555</v>
      </c>
      <c r="I8409">
        <v>1.36280655555555</v>
      </c>
      <c r="K8409"/>
      <c r="N8409" t="s">
        <v>3091</v>
      </c>
      <c r="O8409" t="s">
        <v>3092</v>
      </c>
      <c r="P8409" t="s">
        <v>3095</v>
      </c>
      <c r="R8409" t="s">
        <v>3094</v>
      </c>
    </row>
    <row r="8410" spans="1:18" x14ac:dyDescent="0.25">
      <c r="A8410">
        <v>5456800005</v>
      </c>
      <c r="B8410" t="s">
        <v>3089</v>
      </c>
      <c r="D8410" t="s">
        <v>3090</v>
      </c>
      <c r="E8410" t="s">
        <v>3090</v>
      </c>
      <c r="F8410">
        <v>1</v>
      </c>
      <c r="G8410">
        <v>0</v>
      </c>
      <c r="H8410">
        <v>1.2872509999999999</v>
      </c>
      <c r="I8410">
        <v>1.2872509999999999</v>
      </c>
      <c r="K8410"/>
      <c r="N8410" t="s">
        <v>3091</v>
      </c>
      <c r="O8410" t="s">
        <v>3092</v>
      </c>
      <c r="P8410" t="s">
        <v>3095</v>
      </c>
      <c r="R8410" t="s">
        <v>3094</v>
      </c>
    </row>
    <row r="8411" spans="1:18" x14ac:dyDescent="0.25">
      <c r="A8411">
        <v>5456800006</v>
      </c>
      <c r="B8411" t="s">
        <v>3089</v>
      </c>
      <c r="D8411" t="s">
        <v>3090</v>
      </c>
      <c r="E8411" t="s">
        <v>3090</v>
      </c>
      <c r="F8411">
        <v>1</v>
      </c>
      <c r="G8411">
        <v>0</v>
      </c>
      <c r="H8411">
        <v>1.33058433333333</v>
      </c>
      <c r="I8411">
        <v>1.33058433333333</v>
      </c>
      <c r="K8411"/>
      <c r="N8411" t="s">
        <v>3091</v>
      </c>
      <c r="O8411" t="s">
        <v>3092</v>
      </c>
      <c r="P8411" t="s">
        <v>3095</v>
      </c>
      <c r="R8411" t="s">
        <v>3094</v>
      </c>
    </row>
    <row r="8412" spans="1:18" x14ac:dyDescent="0.25">
      <c r="A8412">
        <v>5456800007</v>
      </c>
      <c r="B8412" t="s">
        <v>3089</v>
      </c>
      <c r="D8412" t="s">
        <v>3090</v>
      </c>
      <c r="E8412" t="s">
        <v>3090</v>
      </c>
      <c r="F8412">
        <v>1</v>
      </c>
      <c r="G8412">
        <v>0</v>
      </c>
      <c r="H8412">
        <v>1.337251</v>
      </c>
      <c r="I8412">
        <v>1.337251</v>
      </c>
      <c r="K8412"/>
      <c r="N8412" t="s">
        <v>3091</v>
      </c>
      <c r="O8412" t="s">
        <v>3092</v>
      </c>
      <c r="P8412" t="s">
        <v>3095</v>
      </c>
      <c r="R8412" t="s">
        <v>3094</v>
      </c>
    </row>
    <row r="8413" spans="1:18" x14ac:dyDescent="0.25">
      <c r="A8413">
        <v>5456800008</v>
      </c>
      <c r="B8413" t="s">
        <v>3089</v>
      </c>
      <c r="D8413" t="s">
        <v>3090</v>
      </c>
      <c r="E8413" t="s">
        <v>3090</v>
      </c>
      <c r="F8413">
        <v>1</v>
      </c>
      <c r="G8413">
        <v>0</v>
      </c>
      <c r="H8413">
        <v>1.28613988888888</v>
      </c>
      <c r="I8413">
        <v>1.28613988888888</v>
      </c>
      <c r="K8413"/>
      <c r="N8413" t="s">
        <v>3091</v>
      </c>
      <c r="O8413" t="s">
        <v>3092</v>
      </c>
      <c r="P8413" t="s">
        <v>3095</v>
      </c>
      <c r="R8413" t="s">
        <v>3094</v>
      </c>
    </row>
    <row r="8414" spans="1:18" x14ac:dyDescent="0.25">
      <c r="A8414">
        <v>5456800009</v>
      </c>
      <c r="B8414" t="s">
        <v>3089</v>
      </c>
      <c r="D8414" t="s">
        <v>3090</v>
      </c>
      <c r="E8414" t="s">
        <v>3090</v>
      </c>
      <c r="F8414">
        <v>1</v>
      </c>
      <c r="G8414">
        <v>0</v>
      </c>
      <c r="H8414">
        <v>1.3550287777777701</v>
      </c>
      <c r="I8414">
        <v>1.3550287777777701</v>
      </c>
      <c r="K8414"/>
      <c r="N8414" t="s">
        <v>3091</v>
      </c>
      <c r="O8414" t="s">
        <v>3092</v>
      </c>
      <c r="P8414" t="s">
        <v>3095</v>
      </c>
      <c r="R8414" t="s">
        <v>3094</v>
      </c>
    </row>
    <row r="8415" spans="1:18" x14ac:dyDescent="0.25">
      <c r="A8415">
        <v>5456800010</v>
      </c>
      <c r="B8415" t="s">
        <v>3089</v>
      </c>
      <c r="D8415" t="s">
        <v>3090</v>
      </c>
      <c r="E8415" t="s">
        <v>3090</v>
      </c>
      <c r="F8415">
        <v>1</v>
      </c>
      <c r="G8415">
        <v>0</v>
      </c>
      <c r="H8415">
        <v>1.1303730000000001</v>
      </c>
      <c r="I8415">
        <v>1.1303730000000001</v>
      </c>
      <c r="K8415"/>
      <c r="N8415" t="s">
        <v>3091</v>
      </c>
      <c r="O8415" t="s">
        <v>3092</v>
      </c>
      <c r="P8415" t="s">
        <v>3095</v>
      </c>
      <c r="R8415" t="s">
        <v>3094</v>
      </c>
    </row>
    <row r="8416" spans="1:18" x14ac:dyDescent="0.25">
      <c r="A8416">
        <v>5456800011</v>
      </c>
      <c r="B8416" t="s">
        <v>3089</v>
      </c>
      <c r="D8416" t="s">
        <v>3090</v>
      </c>
      <c r="E8416" t="s">
        <v>3090</v>
      </c>
      <c r="F8416">
        <v>1</v>
      </c>
      <c r="G8416">
        <v>0</v>
      </c>
      <c r="H8416">
        <v>0.168024333333333</v>
      </c>
      <c r="I8416">
        <v>0.168024333333333</v>
      </c>
      <c r="K8416"/>
      <c r="N8416" t="s">
        <v>3091</v>
      </c>
      <c r="O8416" t="s">
        <v>3092</v>
      </c>
      <c r="P8416" t="s">
        <v>3095</v>
      </c>
      <c r="R8416" t="s">
        <v>3094</v>
      </c>
    </row>
    <row r="8417" spans="1:18" x14ac:dyDescent="0.25">
      <c r="A8417">
        <v>5456800012</v>
      </c>
      <c r="B8417" t="s">
        <v>3089</v>
      </c>
      <c r="D8417" t="s">
        <v>3090</v>
      </c>
      <c r="E8417" t="s">
        <v>3090</v>
      </c>
      <c r="F8417">
        <v>1</v>
      </c>
      <c r="G8417">
        <v>0</v>
      </c>
      <c r="H8417">
        <v>2.9933299999999998</v>
      </c>
      <c r="I8417">
        <v>2.9933299999999998</v>
      </c>
      <c r="K8417"/>
      <c r="N8417" t="s">
        <v>3091</v>
      </c>
      <c r="O8417" t="s">
        <v>3092</v>
      </c>
      <c r="P8417" t="s">
        <v>3095</v>
      </c>
      <c r="R8417" t="s">
        <v>3094</v>
      </c>
    </row>
    <row r="8418" spans="1:18" x14ac:dyDescent="0.25">
      <c r="A8418">
        <v>5456800013</v>
      </c>
      <c r="B8418" t="s">
        <v>3089</v>
      </c>
      <c r="D8418" t="s">
        <v>3090</v>
      </c>
      <c r="E8418" t="s">
        <v>3090</v>
      </c>
      <c r="F8418">
        <v>1</v>
      </c>
      <c r="G8418">
        <v>0</v>
      </c>
      <c r="H8418">
        <v>4.9227980000000002</v>
      </c>
      <c r="I8418">
        <v>4.9227980000000002</v>
      </c>
      <c r="K8418"/>
      <c r="N8418" t="s">
        <v>3091</v>
      </c>
      <c r="O8418" t="s">
        <v>3092</v>
      </c>
      <c r="P8418" t="s">
        <v>3095</v>
      </c>
      <c r="R8418" t="s">
        <v>3094</v>
      </c>
    </row>
    <row r="8419" spans="1:18" x14ac:dyDescent="0.25">
      <c r="A8419">
        <v>5456800014</v>
      </c>
      <c r="B8419" t="s">
        <v>3089</v>
      </c>
      <c r="D8419" t="s">
        <v>3090</v>
      </c>
      <c r="E8419" t="s">
        <v>3090</v>
      </c>
      <c r="F8419">
        <v>1</v>
      </c>
      <c r="G8419">
        <v>0</v>
      </c>
      <c r="H8419">
        <v>1.4101980000000001</v>
      </c>
      <c r="I8419">
        <v>1.4101980000000001</v>
      </c>
      <c r="K8419"/>
      <c r="N8419" t="s">
        <v>3091</v>
      </c>
      <c r="O8419" t="s">
        <v>3092</v>
      </c>
      <c r="P8419" t="s">
        <v>3095</v>
      </c>
      <c r="R8419" t="s">
        <v>3094</v>
      </c>
    </row>
    <row r="8420" spans="1:18" x14ac:dyDescent="0.25">
      <c r="A8420">
        <v>5456800015</v>
      </c>
      <c r="B8420" t="s">
        <v>3089</v>
      </c>
      <c r="D8420" t="s">
        <v>3090</v>
      </c>
      <c r="E8420" t="s">
        <v>3090</v>
      </c>
      <c r="F8420">
        <v>1</v>
      </c>
      <c r="G8420">
        <v>0</v>
      </c>
      <c r="H8420">
        <v>1.4789479999999999</v>
      </c>
      <c r="I8420">
        <v>1.4789479999999999</v>
      </c>
      <c r="K8420"/>
      <c r="N8420" t="s">
        <v>3091</v>
      </c>
      <c r="O8420" t="s">
        <v>3092</v>
      </c>
      <c r="P8420" t="s">
        <v>3095</v>
      </c>
      <c r="R8420" t="s">
        <v>3094</v>
      </c>
    </row>
    <row r="8421" spans="1:18" x14ac:dyDescent="0.25">
      <c r="A8421">
        <v>5456800016</v>
      </c>
      <c r="B8421" t="s">
        <v>3089</v>
      </c>
      <c r="D8421" t="s">
        <v>3090</v>
      </c>
      <c r="E8421" t="s">
        <v>3090</v>
      </c>
      <c r="F8421">
        <v>1</v>
      </c>
      <c r="G8421">
        <v>0</v>
      </c>
      <c r="H8421">
        <v>7.6409500000000005E-2</v>
      </c>
      <c r="I8421">
        <v>7.6409500000000005E-2</v>
      </c>
      <c r="K8421"/>
      <c r="N8421" t="s">
        <v>3091</v>
      </c>
      <c r="O8421" t="s">
        <v>3092</v>
      </c>
      <c r="P8421" t="s">
        <v>3095</v>
      </c>
      <c r="R8421" t="s">
        <v>3094</v>
      </c>
    </row>
    <row r="8422" spans="1:18" x14ac:dyDescent="0.25">
      <c r="A8422">
        <v>5457100000</v>
      </c>
      <c r="B8422" t="s">
        <v>3089</v>
      </c>
      <c r="D8422" t="s">
        <v>3090</v>
      </c>
      <c r="E8422" t="s">
        <v>3090</v>
      </c>
      <c r="F8422">
        <v>1</v>
      </c>
      <c r="G8422">
        <v>0</v>
      </c>
      <c r="H8422">
        <v>28.319937046202501</v>
      </c>
      <c r="I8422">
        <v>28.319937046202501</v>
      </c>
      <c r="K8422"/>
      <c r="N8422" t="s">
        <v>3091</v>
      </c>
      <c r="O8422" t="s">
        <v>3092</v>
      </c>
      <c r="P8422" t="s">
        <v>3095</v>
      </c>
      <c r="R8422" t="s">
        <v>3094</v>
      </c>
    </row>
    <row r="8423" spans="1:18" x14ac:dyDescent="0.25">
      <c r="A8423">
        <v>5457200000</v>
      </c>
      <c r="B8423" t="s">
        <v>3089</v>
      </c>
      <c r="D8423" t="s">
        <v>3090</v>
      </c>
      <c r="E8423" t="s">
        <v>3090</v>
      </c>
      <c r="F8423">
        <v>1</v>
      </c>
      <c r="G8423">
        <v>0</v>
      </c>
      <c r="H8423">
        <v>77.039611088545897</v>
      </c>
      <c r="I8423">
        <v>77.039611088545897</v>
      </c>
      <c r="K8423"/>
      <c r="N8423" t="s">
        <v>3091</v>
      </c>
      <c r="O8423" t="s">
        <v>3092</v>
      </c>
      <c r="P8423" t="s">
        <v>3095</v>
      </c>
      <c r="R8423" t="s">
        <v>3094</v>
      </c>
    </row>
    <row r="8424" spans="1:18" x14ac:dyDescent="0.25">
      <c r="A8424">
        <v>5457300000</v>
      </c>
      <c r="B8424" t="s">
        <v>3089</v>
      </c>
      <c r="D8424" t="s">
        <v>3090</v>
      </c>
      <c r="E8424" t="s">
        <v>3090</v>
      </c>
      <c r="F8424">
        <v>1</v>
      </c>
      <c r="G8424">
        <v>0</v>
      </c>
      <c r="H8424">
        <v>14.906236666666601</v>
      </c>
      <c r="I8424">
        <v>14.906236666666601</v>
      </c>
      <c r="K8424"/>
      <c r="N8424" t="s">
        <v>3091</v>
      </c>
      <c r="O8424" t="s">
        <v>3092</v>
      </c>
      <c r="P8424" t="s">
        <v>3095</v>
      </c>
      <c r="R8424" t="s">
        <v>3094</v>
      </c>
    </row>
    <row r="8425" spans="1:18" x14ac:dyDescent="0.25">
      <c r="A8425">
        <v>5457400000</v>
      </c>
      <c r="B8425" t="s">
        <v>3089</v>
      </c>
      <c r="D8425" t="s">
        <v>3090</v>
      </c>
      <c r="E8425" t="s">
        <v>3090</v>
      </c>
      <c r="F8425">
        <v>1</v>
      </c>
      <c r="G8425">
        <v>0</v>
      </c>
      <c r="H8425">
        <v>10.50019</v>
      </c>
      <c r="I8425">
        <v>10.50019</v>
      </c>
      <c r="K8425"/>
      <c r="N8425" t="s">
        <v>3091</v>
      </c>
      <c r="O8425" t="s">
        <v>3092</v>
      </c>
      <c r="P8425" t="s">
        <v>3095</v>
      </c>
      <c r="R8425" t="s">
        <v>3094</v>
      </c>
    </row>
    <row r="8426" spans="1:18" x14ac:dyDescent="0.25">
      <c r="A8426">
        <v>5457500000</v>
      </c>
      <c r="B8426" t="s">
        <v>3089</v>
      </c>
      <c r="D8426" t="s">
        <v>3090</v>
      </c>
      <c r="E8426" t="s">
        <v>3090</v>
      </c>
      <c r="F8426">
        <v>1</v>
      </c>
      <c r="G8426">
        <v>0</v>
      </c>
      <c r="H8426">
        <v>15.219943333333299</v>
      </c>
      <c r="I8426">
        <v>15.219943333333299</v>
      </c>
      <c r="K8426"/>
      <c r="N8426" t="s">
        <v>3091</v>
      </c>
      <c r="O8426" t="s">
        <v>3092</v>
      </c>
      <c r="P8426" t="s">
        <v>3095</v>
      </c>
      <c r="R8426" t="s">
        <v>3094</v>
      </c>
    </row>
    <row r="8427" spans="1:18" x14ac:dyDescent="0.25">
      <c r="A8427">
        <v>5457600000</v>
      </c>
      <c r="B8427" t="s">
        <v>3089</v>
      </c>
      <c r="D8427" t="s">
        <v>3090</v>
      </c>
      <c r="E8427" t="s">
        <v>3090</v>
      </c>
      <c r="F8427">
        <v>1</v>
      </c>
      <c r="G8427">
        <v>0</v>
      </c>
      <c r="H8427">
        <v>14.8439246666666</v>
      </c>
      <c r="I8427">
        <v>14.8439246666666</v>
      </c>
      <c r="K8427"/>
      <c r="N8427" t="s">
        <v>3091</v>
      </c>
      <c r="O8427" t="s">
        <v>3092</v>
      </c>
      <c r="P8427" t="s">
        <v>3095</v>
      </c>
      <c r="R8427" t="s">
        <v>3094</v>
      </c>
    </row>
    <row r="8428" spans="1:18" x14ac:dyDescent="0.25">
      <c r="A8428">
        <v>5457800000</v>
      </c>
      <c r="B8428" t="s">
        <v>3089</v>
      </c>
      <c r="D8428" t="s">
        <v>3090</v>
      </c>
      <c r="E8428" t="s">
        <v>3090</v>
      </c>
      <c r="F8428">
        <v>1</v>
      </c>
      <c r="G8428">
        <v>0</v>
      </c>
      <c r="H8428">
        <v>0.72709156031567002</v>
      </c>
      <c r="I8428">
        <v>0.72709156031567002</v>
      </c>
      <c r="K8428"/>
      <c r="N8428" t="s">
        <v>3091</v>
      </c>
      <c r="O8428" t="s">
        <v>3092</v>
      </c>
      <c r="P8428" t="s">
        <v>3095</v>
      </c>
      <c r="R8428" t="s">
        <v>3094</v>
      </c>
    </row>
    <row r="8429" spans="1:18" x14ac:dyDescent="0.25">
      <c r="A8429">
        <v>5457900000</v>
      </c>
      <c r="B8429" t="s">
        <v>3089</v>
      </c>
      <c r="D8429" t="s">
        <v>3090</v>
      </c>
      <c r="E8429" t="s">
        <v>3090</v>
      </c>
      <c r="F8429">
        <v>1</v>
      </c>
      <c r="G8429">
        <v>0</v>
      </c>
      <c r="H8429">
        <v>0</v>
      </c>
      <c r="I8429"/>
      <c r="K8429"/>
      <c r="N8429" t="s">
        <v>3091</v>
      </c>
      <c r="O8429" t="s">
        <v>3092</v>
      </c>
      <c r="P8429" t="s">
        <v>3095</v>
      </c>
      <c r="R8429" t="s">
        <v>3094</v>
      </c>
    </row>
    <row r="8430" spans="1:18" x14ac:dyDescent="0.25">
      <c r="A8430">
        <v>5458700000</v>
      </c>
      <c r="B8430" t="s">
        <v>3089</v>
      </c>
      <c r="D8430" t="s">
        <v>3090</v>
      </c>
      <c r="E8430" t="s">
        <v>3090</v>
      </c>
      <c r="F8430">
        <v>1</v>
      </c>
      <c r="G8430">
        <v>0</v>
      </c>
      <c r="H8430">
        <v>2.9512</v>
      </c>
      <c r="I8430">
        <v>2.9512</v>
      </c>
      <c r="K8430"/>
      <c r="N8430" t="s">
        <v>3091</v>
      </c>
      <c r="O8430" t="s">
        <v>3092</v>
      </c>
      <c r="P8430" t="s">
        <v>3095</v>
      </c>
      <c r="R8430" t="s">
        <v>3094</v>
      </c>
    </row>
    <row r="8431" spans="1:18" x14ac:dyDescent="0.25">
      <c r="A8431">
        <v>5459900000</v>
      </c>
      <c r="B8431" t="s">
        <v>3089</v>
      </c>
      <c r="D8431" t="s">
        <v>3090</v>
      </c>
      <c r="E8431" t="s">
        <v>3090</v>
      </c>
      <c r="F8431">
        <v>1</v>
      </c>
      <c r="G8431">
        <v>0</v>
      </c>
      <c r="H8431">
        <v>53.26</v>
      </c>
      <c r="I8431">
        <v>53.26</v>
      </c>
      <c r="K8431"/>
      <c r="N8431" t="s">
        <v>3091</v>
      </c>
      <c r="O8431" t="s">
        <v>3092</v>
      </c>
      <c r="P8431" t="s">
        <v>3095</v>
      </c>
      <c r="R8431" t="s">
        <v>3094</v>
      </c>
    </row>
    <row r="8432" spans="1:18" x14ac:dyDescent="0.25">
      <c r="A8432">
        <v>546</v>
      </c>
      <c r="B8432" t="s">
        <v>3089</v>
      </c>
      <c r="D8432" t="s">
        <v>3090</v>
      </c>
      <c r="E8432" t="s">
        <v>3090</v>
      </c>
      <c r="F8432">
        <v>1</v>
      </c>
      <c r="G8432">
        <v>0</v>
      </c>
      <c r="H8432">
        <v>0</v>
      </c>
      <c r="I8432">
        <v>0</v>
      </c>
      <c r="K8432"/>
      <c r="N8432" t="s">
        <v>3091</v>
      </c>
      <c r="O8432" t="s">
        <v>3092</v>
      </c>
      <c r="P8432" t="s">
        <v>3095</v>
      </c>
      <c r="R8432" t="s">
        <v>3094</v>
      </c>
    </row>
    <row r="8433" spans="1:18" x14ac:dyDescent="0.25">
      <c r="A8433">
        <v>5460000001</v>
      </c>
      <c r="B8433" t="s">
        <v>3089</v>
      </c>
      <c r="D8433" t="s">
        <v>3090</v>
      </c>
      <c r="E8433" t="s">
        <v>3090</v>
      </c>
      <c r="F8433">
        <v>1</v>
      </c>
      <c r="G8433">
        <v>0</v>
      </c>
      <c r="H8433">
        <v>12.188646</v>
      </c>
      <c r="I8433">
        <v>12.188646</v>
      </c>
      <c r="K8433"/>
      <c r="N8433" t="s">
        <v>3091</v>
      </c>
      <c r="O8433" t="s">
        <v>3092</v>
      </c>
      <c r="P8433" t="s">
        <v>3095</v>
      </c>
      <c r="R8433" t="s">
        <v>3094</v>
      </c>
    </row>
    <row r="8434" spans="1:18" x14ac:dyDescent="0.25">
      <c r="A8434">
        <v>5460000002</v>
      </c>
      <c r="B8434" t="s">
        <v>3089</v>
      </c>
      <c r="D8434" t="s">
        <v>3090</v>
      </c>
      <c r="E8434" t="s">
        <v>3090</v>
      </c>
      <c r="F8434">
        <v>1</v>
      </c>
      <c r="G8434">
        <v>0</v>
      </c>
      <c r="H8434">
        <v>11.929348863636299</v>
      </c>
      <c r="I8434">
        <v>11.929348863636299</v>
      </c>
      <c r="K8434"/>
      <c r="N8434" t="s">
        <v>3091</v>
      </c>
      <c r="O8434" t="s">
        <v>3092</v>
      </c>
      <c r="P8434" t="s">
        <v>3095</v>
      </c>
      <c r="R8434" t="s">
        <v>3094</v>
      </c>
    </row>
    <row r="8435" spans="1:18" x14ac:dyDescent="0.25">
      <c r="A8435">
        <v>5460000003</v>
      </c>
      <c r="B8435" t="s">
        <v>3089</v>
      </c>
      <c r="D8435" t="s">
        <v>3090</v>
      </c>
      <c r="E8435" t="s">
        <v>3090</v>
      </c>
      <c r="F8435">
        <v>1</v>
      </c>
      <c r="G8435">
        <v>0</v>
      </c>
      <c r="H8435">
        <v>11.8597</v>
      </c>
      <c r="I8435">
        <v>11.8597</v>
      </c>
      <c r="K8435"/>
      <c r="N8435" t="s">
        <v>3091</v>
      </c>
      <c r="O8435" t="s">
        <v>3092</v>
      </c>
      <c r="P8435" t="s">
        <v>3095</v>
      </c>
      <c r="R8435" t="s">
        <v>3094</v>
      </c>
    </row>
    <row r="8436" spans="1:18" x14ac:dyDescent="0.25">
      <c r="A8436">
        <v>5460000004</v>
      </c>
      <c r="B8436" t="s">
        <v>3089</v>
      </c>
      <c r="D8436" t="s">
        <v>3090</v>
      </c>
      <c r="E8436" t="s">
        <v>3090</v>
      </c>
      <c r="F8436">
        <v>1</v>
      </c>
      <c r="G8436">
        <v>0</v>
      </c>
      <c r="H8436">
        <v>12.04045</v>
      </c>
      <c r="I8436">
        <v>12.04045</v>
      </c>
      <c r="K8436"/>
      <c r="N8436" t="s">
        <v>3091</v>
      </c>
      <c r="O8436" t="s">
        <v>3092</v>
      </c>
      <c r="P8436" t="s">
        <v>3095</v>
      </c>
      <c r="R8436" t="s">
        <v>3094</v>
      </c>
    </row>
    <row r="8437" spans="1:18" x14ac:dyDescent="0.25">
      <c r="A8437">
        <v>5460100001</v>
      </c>
      <c r="B8437" t="s">
        <v>3089</v>
      </c>
      <c r="D8437" t="s">
        <v>3090</v>
      </c>
      <c r="E8437" t="s">
        <v>3090</v>
      </c>
      <c r="F8437">
        <v>1</v>
      </c>
      <c r="G8437">
        <v>0</v>
      </c>
      <c r="H8437">
        <v>1.7209000000000001</v>
      </c>
      <c r="I8437">
        <v>1.7209000000000001</v>
      </c>
      <c r="K8437"/>
      <c r="N8437" t="s">
        <v>3091</v>
      </c>
      <c r="O8437" t="s">
        <v>3092</v>
      </c>
      <c r="P8437" t="s">
        <v>3095</v>
      </c>
      <c r="R8437" t="s">
        <v>3094</v>
      </c>
    </row>
    <row r="8438" spans="1:18" x14ac:dyDescent="0.25">
      <c r="A8438">
        <v>5460100002</v>
      </c>
      <c r="B8438" t="s">
        <v>3089</v>
      </c>
      <c r="D8438" t="s">
        <v>3090</v>
      </c>
      <c r="E8438" t="s">
        <v>3090</v>
      </c>
      <c r="F8438">
        <v>1</v>
      </c>
      <c r="G8438">
        <v>0</v>
      </c>
      <c r="H8438">
        <v>0.27520160653889503</v>
      </c>
      <c r="I8438">
        <v>0.27520160653889503</v>
      </c>
      <c r="K8438"/>
      <c r="N8438" t="s">
        <v>3091</v>
      </c>
      <c r="O8438" t="s">
        <v>3092</v>
      </c>
      <c r="P8438" t="s">
        <v>3095</v>
      </c>
      <c r="R8438" t="s">
        <v>3094</v>
      </c>
    </row>
    <row r="8439" spans="1:18" x14ac:dyDescent="0.25">
      <c r="A8439">
        <v>5460200001</v>
      </c>
      <c r="B8439" t="s">
        <v>3089</v>
      </c>
      <c r="D8439" t="s">
        <v>3090</v>
      </c>
      <c r="E8439" t="s">
        <v>3090</v>
      </c>
      <c r="F8439">
        <v>1</v>
      </c>
      <c r="G8439">
        <v>0</v>
      </c>
      <c r="H8439">
        <v>1.8491097008546999</v>
      </c>
      <c r="I8439">
        <v>1.8491097008546999</v>
      </c>
      <c r="K8439"/>
      <c r="N8439" t="s">
        <v>3091</v>
      </c>
      <c r="O8439" t="s">
        <v>3092</v>
      </c>
      <c r="P8439" t="s">
        <v>3095</v>
      </c>
      <c r="R8439" t="s">
        <v>3094</v>
      </c>
    </row>
    <row r="8440" spans="1:18" x14ac:dyDescent="0.25">
      <c r="A8440">
        <v>5460300000</v>
      </c>
      <c r="B8440" t="s">
        <v>3089</v>
      </c>
      <c r="D8440" t="s">
        <v>3090</v>
      </c>
      <c r="E8440" t="s">
        <v>3090</v>
      </c>
      <c r="F8440">
        <v>1</v>
      </c>
      <c r="G8440">
        <v>0</v>
      </c>
      <c r="H8440">
        <v>128.07974999999999</v>
      </c>
      <c r="I8440">
        <v>128.07974999999999</v>
      </c>
      <c r="K8440"/>
      <c r="N8440" t="s">
        <v>3091</v>
      </c>
      <c r="O8440" t="s">
        <v>3092</v>
      </c>
      <c r="P8440" t="s">
        <v>3095</v>
      </c>
      <c r="R8440" t="s">
        <v>3094</v>
      </c>
    </row>
    <row r="8441" spans="1:18" x14ac:dyDescent="0.25">
      <c r="A8441">
        <v>5460400000</v>
      </c>
      <c r="B8441" t="s">
        <v>3089</v>
      </c>
      <c r="D8441" t="s">
        <v>3090</v>
      </c>
      <c r="E8441" t="s">
        <v>3090</v>
      </c>
      <c r="F8441">
        <v>1</v>
      </c>
      <c r="G8441">
        <v>0</v>
      </c>
      <c r="H8441">
        <v>128.43975</v>
      </c>
      <c r="I8441">
        <v>128.43975</v>
      </c>
      <c r="K8441"/>
      <c r="N8441" t="s">
        <v>3091</v>
      </c>
      <c r="O8441" t="s">
        <v>3092</v>
      </c>
      <c r="P8441" t="s">
        <v>3095</v>
      </c>
      <c r="R8441" t="s">
        <v>3094</v>
      </c>
    </row>
    <row r="8442" spans="1:18" x14ac:dyDescent="0.25">
      <c r="A8442">
        <v>5460600000</v>
      </c>
      <c r="B8442" t="s">
        <v>3089</v>
      </c>
      <c r="D8442" t="s">
        <v>3090</v>
      </c>
      <c r="E8442" t="s">
        <v>3090</v>
      </c>
      <c r="F8442">
        <v>1</v>
      </c>
      <c r="G8442">
        <v>0</v>
      </c>
      <c r="H8442">
        <v>0</v>
      </c>
      <c r="I8442"/>
      <c r="K8442"/>
      <c r="N8442" t="s">
        <v>3091</v>
      </c>
      <c r="O8442" t="s">
        <v>3092</v>
      </c>
      <c r="P8442" t="s">
        <v>3095</v>
      </c>
      <c r="R8442" t="s">
        <v>3094</v>
      </c>
    </row>
    <row r="8443" spans="1:18" x14ac:dyDescent="0.25">
      <c r="A8443">
        <v>5460700000</v>
      </c>
      <c r="B8443" t="s">
        <v>3089</v>
      </c>
      <c r="D8443" t="s">
        <v>3090</v>
      </c>
      <c r="E8443" t="s">
        <v>3090</v>
      </c>
      <c r="F8443">
        <v>1</v>
      </c>
      <c r="G8443">
        <v>0</v>
      </c>
      <c r="H8443">
        <v>0</v>
      </c>
      <c r="I8443"/>
      <c r="K8443"/>
      <c r="N8443" t="s">
        <v>3091</v>
      </c>
      <c r="O8443" t="s">
        <v>3092</v>
      </c>
      <c r="P8443" t="s">
        <v>3095</v>
      </c>
      <c r="R8443" t="s">
        <v>3094</v>
      </c>
    </row>
    <row r="8444" spans="1:18" x14ac:dyDescent="0.25">
      <c r="A8444">
        <v>547</v>
      </c>
      <c r="B8444" t="s">
        <v>3089</v>
      </c>
      <c r="D8444" t="s">
        <v>3090</v>
      </c>
      <c r="E8444" t="s">
        <v>3090</v>
      </c>
      <c r="F8444">
        <v>1</v>
      </c>
      <c r="G8444">
        <v>0</v>
      </c>
      <c r="H8444">
        <v>0</v>
      </c>
      <c r="I8444">
        <v>0</v>
      </c>
      <c r="K8444"/>
      <c r="N8444" t="s">
        <v>3091</v>
      </c>
      <c r="O8444" t="s">
        <v>3092</v>
      </c>
      <c r="P8444" t="s">
        <v>3095</v>
      </c>
      <c r="R8444" t="s">
        <v>3094</v>
      </c>
    </row>
    <row r="8445" spans="1:18" x14ac:dyDescent="0.25">
      <c r="A8445">
        <v>548</v>
      </c>
      <c r="B8445" t="s">
        <v>3089</v>
      </c>
      <c r="D8445" t="s">
        <v>3090</v>
      </c>
      <c r="E8445" t="s">
        <v>3090</v>
      </c>
      <c r="F8445">
        <v>1</v>
      </c>
      <c r="G8445">
        <v>0</v>
      </c>
      <c r="H8445">
        <v>0</v>
      </c>
      <c r="I8445">
        <v>0</v>
      </c>
      <c r="K8445"/>
      <c r="N8445" t="s">
        <v>3091</v>
      </c>
      <c r="O8445" t="s">
        <v>3092</v>
      </c>
      <c r="P8445" t="s">
        <v>3095</v>
      </c>
      <c r="R8445" t="s">
        <v>3094</v>
      </c>
    </row>
    <row r="8446" spans="1:18" x14ac:dyDescent="0.25">
      <c r="A8446">
        <v>549</v>
      </c>
      <c r="B8446" t="s">
        <v>3089</v>
      </c>
      <c r="D8446" t="s">
        <v>3090</v>
      </c>
      <c r="E8446" t="s">
        <v>3090</v>
      </c>
      <c r="F8446">
        <v>1</v>
      </c>
      <c r="G8446">
        <v>0</v>
      </c>
      <c r="H8446">
        <v>0</v>
      </c>
      <c r="I8446">
        <v>0</v>
      </c>
      <c r="K8446"/>
      <c r="N8446" t="s">
        <v>3091</v>
      </c>
      <c r="O8446" t="s">
        <v>3092</v>
      </c>
      <c r="P8446" t="s">
        <v>3095</v>
      </c>
      <c r="R8446" t="s">
        <v>3094</v>
      </c>
    </row>
    <row r="8447" spans="1:18" x14ac:dyDescent="0.25">
      <c r="A8447">
        <v>55</v>
      </c>
      <c r="B8447" t="s">
        <v>3089</v>
      </c>
      <c r="D8447" t="s">
        <v>3090</v>
      </c>
      <c r="E8447" t="s">
        <v>3090</v>
      </c>
      <c r="F8447">
        <v>1</v>
      </c>
      <c r="G8447">
        <v>0</v>
      </c>
      <c r="H8447">
        <v>0</v>
      </c>
      <c r="I8447">
        <v>0</v>
      </c>
      <c r="K8447"/>
      <c r="N8447" t="s">
        <v>3091</v>
      </c>
      <c r="O8447" t="s">
        <v>3092</v>
      </c>
      <c r="P8447" t="s">
        <v>3095</v>
      </c>
      <c r="R8447" t="s">
        <v>3094</v>
      </c>
    </row>
    <row r="8448" spans="1:18" x14ac:dyDescent="0.25">
      <c r="A8448">
        <v>550</v>
      </c>
      <c r="B8448" t="s">
        <v>3089</v>
      </c>
      <c r="D8448" t="s">
        <v>3090</v>
      </c>
      <c r="E8448" t="s">
        <v>3090</v>
      </c>
      <c r="F8448">
        <v>1</v>
      </c>
      <c r="G8448">
        <v>0</v>
      </c>
      <c r="H8448">
        <v>0</v>
      </c>
      <c r="I8448">
        <v>0</v>
      </c>
      <c r="K8448"/>
      <c r="N8448" t="s">
        <v>3091</v>
      </c>
      <c r="O8448" t="s">
        <v>3092</v>
      </c>
      <c r="P8448" t="s">
        <v>3095</v>
      </c>
      <c r="R8448" t="s">
        <v>3094</v>
      </c>
    </row>
    <row r="8449" spans="1:18" x14ac:dyDescent="0.25">
      <c r="A8449">
        <v>55010011112</v>
      </c>
      <c r="B8449" t="s">
        <v>3089</v>
      </c>
      <c r="D8449" t="s">
        <v>3090</v>
      </c>
      <c r="F8449">
        <v>1</v>
      </c>
      <c r="G8449">
        <v>0</v>
      </c>
      <c r="H8449">
        <v>0</v>
      </c>
      <c r="I8449">
        <v>0</v>
      </c>
      <c r="K8449"/>
      <c r="N8449" t="s">
        <v>3091</v>
      </c>
      <c r="O8449" t="s">
        <v>3092</v>
      </c>
      <c r="P8449" t="s">
        <v>3093</v>
      </c>
      <c r="R8449" t="s">
        <v>3094</v>
      </c>
    </row>
    <row r="8450" spans="1:18" x14ac:dyDescent="0.25">
      <c r="A8450">
        <v>551</v>
      </c>
      <c r="B8450" t="s">
        <v>3089</v>
      </c>
      <c r="D8450" t="s">
        <v>3090</v>
      </c>
      <c r="E8450" t="s">
        <v>3090</v>
      </c>
      <c r="F8450">
        <v>1</v>
      </c>
      <c r="G8450">
        <v>0</v>
      </c>
      <c r="H8450">
        <v>0</v>
      </c>
      <c r="I8450">
        <v>0</v>
      </c>
      <c r="K8450"/>
      <c r="N8450" t="s">
        <v>3091</v>
      </c>
      <c r="O8450" t="s">
        <v>3092</v>
      </c>
      <c r="P8450" t="s">
        <v>3095</v>
      </c>
      <c r="R8450" t="s">
        <v>3094</v>
      </c>
    </row>
    <row r="8451" spans="1:18" x14ac:dyDescent="0.25">
      <c r="A8451">
        <v>55100111126</v>
      </c>
      <c r="B8451" t="s">
        <v>3089</v>
      </c>
      <c r="D8451" t="s">
        <v>3090</v>
      </c>
      <c r="F8451">
        <v>1</v>
      </c>
      <c r="G8451">
        <v>0</v>
      </c>
      <c r="H8451">
        <v>0</v>
      </c>
      <c r="I8451">
        <v>0</v>
      </c>
      <c r="K8451"/>
      <c r="N8451" t="s">
        <v>3091</v>
      </c>
      <c r="O8451" t="s">
        <v>3092</v>
      </c>
      <c r="P8451" t="s">
        <v>3093</v>
      </c>
      <c r="R8451" t="s">
        <v>3094</v>
      </c>
    </row>
    <row r="8452" spans="1:18" x14ac:dyDescent="0.25">
      <c r="A8452">
        <v>552</v>
      </c>
      <c r="B8452" t="s">
        <v>3089</v>
      </c>
      <c r="D8452" t="s">
        <v>3090</v>
      </c>
      <c r="E8452" t="s">
        <v>3090</v>
      </c>
      <c r="F8452">
        <v>1</v>
      </c>
      <c r="G8452">
        <v>0</v>
      </c>
      <c r="H8452">
        <v>0</v>
      </c>
      <c r="I8452">
        <v>0</v>
      </c>
      <c r="K8452"/>
      <c r="N8452" t="s">
        <v>3091</v>
      </c>
      <c r="O8452" t="s">
        <v>3092</v>
      </c>
      <c r="P8452" t="s">
        <v>3095</v>
      </c>
      <c r="R8452" t="s">
        <v>3094</v>
      </c>
    </row>
    <row r="8453" spans="1:18" x14ac:dyDescent="0.25">
      <c r="A8453">
        <v>553</v>
      </c>
      <c r="B8453" t="s">
        <v>3089</v>
      </c>
      <c r="D8453" t="s">
        <v>3090</v>
      </c>
      <c r="E8453" t="s">
        <v>3090</v>
      </c>
      <c r="F8453">
        <v>1</v>
      </c>
      <c r="G8453">
        <v>0</v>
      </c>
      <c r="H8453">
        <v>0</v>
      </c>
      <c r="I8453">
        <v>0</v>
      </c>
      <c r="K8453"/>
      <c r="N8453" t="s">
        <v>3091</v>
      </c>
      <c r="O8453" t="s">
        <v>3092</v>
      </c>
      <c r="P8453" t="s">
        <v>3095</v>
      </c>
      <c r="R8453" t="s">
        <v>3094</v>
      </c>
    </row>
    <row r="8454" spans="1:18" x14ac:dyDescent="0.25">
      <c r="A8454">
        <v>554</v>
      </c>
      <c r="B8454" t="s">
        <v>3089</v>
      </c>
      <c r="D8454" t="s">
        <v>3090</v>
      </c>
      <c r="E8454" t="s">
        <v>3090</v>
      </c>
      <c r="F8454">
        <v>1</v>
      </c>
      <c r="G8454">
        <v>0</v>
      </c>
      <c r="H8454">
        <v>0</v>
      </c>
      <c r="I8454">
        <v>0</v>
      </c>
      <c r="K8454"/>
      <c r="N8454" t="s">
        <v>3091</v>
      </c>
      <c r="O8454" t="s">
        <v>3092</v>
      </c>
      <c r="P8454" t="s">
        <v>3095</v>
      </c>
      <c r="R8454" t="s">
        <v>3094</v>
      </c>
    </row>
    <row r="8455" spans="1:18" x14ac:dyDescent="0.25">
      <c r="A8455">
        <v>555</v>
      </c>
      <c r="B8455" t="s">
        <v>3089</v>
      </c>
      <c r="D8455" t="s">
        <v>3090</v>
      </c>
      <c r="E8455" t="s">
        <v>3090</v>
      </c>
      <c r="F8455">
        <v>1</v>
      </c>
      <c r="G8455">
        <v>0</v>
      </c>
      <c r="H8455">
        <v>0</v>
      </c>
      <c r="I8455">
        <v>0</v>
      </c>
      <c r="K8455"/>
      <c r="N8455" t="s">
        <v>3091</v>
      </c>
      <c r="O8455" t="s">
        <v>3092</v>
      </c>
      <c r="P8455" t="s">
        <v>3095</v>
      </c>
      <c r="R8455" t="s">
        <v>3094</v>
      </c>
    </row>
    <row r="8456" spans="1:18" x14ac:dyDescent="0.25">
      <c r="A8456">
        <v>556</v>
      </c>
      <c r="B8456" t="s">
        <v>3089</v>
      </c>
      <c r="D8456" t="s">
        <v>3090</v>
      </c>
      <c r="E8456" t="s">
        <v>3090</v>
      </c>
      <c r="F8456">
        <v>1</v>
      </c>
      <c r="G8456">
        <v>0</v>
      </c>
      <c r="H8456">
        <v>0</v>
      </c>
      <c r="I8456">
        <v>0</v>
      </c>
      <c r="K8456"/>
      <c r="N8456" t="s">
        <v>3091</v>
      </c>
      <c r="O8456" t="s">
        <v>3092</v>
      </c>
      <c r="P8456" t="s">
        <v>3095</v>
      </c>
      <c r="R8456" t="s">
        <v>3094</v>
      </c>
    </row>
    <row r="8457" spans="1:18" x14ac:dyDescent="0.25">
      <c r="A8457">
        <v>557</v>
      </c>
      <c r="B8457" t="s">
        <v>3089</v>
      </c>
      <c r="D8457" t="s">
        <v>3090</v>
      </c>
      <c r="E8457" t="s">
        <v>3090</v>
      </c>
      <c r="F8457">
        <v>1</v>
      </c>
      <c r="G8457">
        <v>0</v>
      </c>
      <c r="H8457">
        <v>0</v>
      </c>
      <c r="I8457">
        <v>0</v>
      </c>
      <c r="K8457"/>
      <c r="N8457" t="s">
        <v>3091</v>
      </c>
      <c r="O8457" t="s">
        <v>3092</v>
      </c>
      <c r="P8457" t="s">
        <v>3095</v>
      </c>
      <c r="R8457" t="s">
        <v>3094</v>
      </c>
    </row>
    <row r="8458" spans="1:18" x14ac:dyDescent="0.25">
      <c r="A8458">
        <v>558</v>
      </c>
      <c r="B8458" t="s">
        <v>3089</v>
      </c>
      <c r="D8458" t="s">
        <v>3090</v>
      </c>
      <c r="E8458" t="s">
        <v>3090</v>
      </c>
      <c r="F8458">
        <v>1</v>
      </c>
      <c r="G8458">
        <v>0</v>
      </c>
      <c r="H8458">
        <v>0</v>
      </c>
      <c r="I8458">
        <v>0</v>
      </c>
      <c r="K8458"/>
      <c r="N8458" t="s">
        <v>3091</v>
      </c>
      <c r="O8458" t="s">
        <v>3092</v>
      </c>
      <c r="P8458" t="s">
        <v>3095</v>
      </c>
      <c r="R8458" t="s">
        <v>3094</v>
      </c>
    </row>
    <row r="8459" spans="1:18" x14ac:dyDescent="0.25">
      <c r="A8459">
        <v>559</v>
      </c>
      <c r="B8459" t="s">
        <v>3089</v>
      </c>
      <c r="D8459" t="s">
        <v>3090</v>
      </c>
      <c r="E8459" t="s">
        <v>3090</v>
      </c>
      <c r="F8459">
        <v>1</v>
      </c>
      <c r="G8459">
        <v>0</v>
      </c>
      <c r="H8459">
        <v>0</v>
      </c>
      <c r="I8459">
        <v>0</v>
      </c>
      <c r="K8459"/>
      <c r="N8459" t="s">
        <v>3091</v>
      </c>
      <c r="O8459" t="s">
        <v>3092</v>
      </c>
      <c r="P8459" t="s">
        <v>3095</v>
      </c>
      <c r="R8459" t="s">
        <v>3094</v>
      </c>
    </row>
    <row r="8460" spans="1:18" x14ac:dyDescent="0.25">
      <c r="A8460">
        <v>56</v>
      </c>
      <c r="B8460" t="s">
        <v>3089</v>
      </c>
      <c r="D8460" t="s">
        <v>3090</v>
      </c>
      <c r="E8460" t="s">
        <v>3090</v>
      </c>
      <c r="F8460">
        <v>1</v>
      </c>
      <c r="G8460">
        <v>0</v>
      </c>
      <c r="H8460">
        <v>0</v>
      </c>
      <c r="I8460">
        <v>0</v>
      </c>
      <c r="K8460"/>
      <c r="N8460" t="s">
        <v>3091</v>
      </c>
      <c r="O8460" t="s">
        <v>3092</v>
      </c>
      <c r="P8460" t="s">
        <v>3095</v>
      </c>
      <c r="R8460" t="s">
        <v>3094</v>
      </c>
    </row>
    <row r="8461" spans="1:18" x14ac:dyDescent="0.25">
      <c r="A8461">
        <v>560</v>
      </c>
      <c r="B8461" t="s">
        <v>3089</v>
      </c>
      <c r="D8461" t="s">
        <v>3090</v>
      </c>
      <c r="E8461" t="s">
        <v>3090</v>
      </c>
      <c r="F8461">
        <v>1</v>
      </c>
      <c r="G8461">
        <v>0</v>
      </c>
      <c r="H8461">
        <v>0</v>
      </c>
      <c r="I8461">
        <v>0</v>
      </c>
      <c r="K8461"/>
      <c r="N8461" t="s">
        <v>3091</v>
      </c>
      <c r="O8461" t="s">
        <v>3092</v>
      </c>
      <c r="P8461" t="s">
        <v>3095</v>
      </c>
      <c r="R8461" t="s">
        <v>3094</v>
      </c>
    </row>
    <row r="8462" spans="1:18" x14ac:dyDescent="0.25">
      <c r="A8462">
        <v>561</v>
      </c>
      <c r="B8462" t="s">
        <v>3089</v>
      </c>
      <c r="D8462" t="s">
        <v>3090</v>
      </c>
      <c r="E8462" t="s">
        <v>3090</v>
      </c>
      <c r="F8462">
        <v>1</v>
      </c>
      <c r="G8462">
        <v>0</v>
      </c>
      <c r="H8462">
        <v>0</v>
      </c>
      <c r="I8462">
        <v>0</v>
      </c>
      <c r="K8462"/>
      <c r="N8462" t="s">
        <v>3091</v>
      </c>
      <c r="O8462" t="s">
        <v>3092</v>
      </c>
      <c r="P8462" t="s">
        <v>3095</v>
      </c>
      <c r="R8462" t="s">
        <v>3094</v>
      </c>
    </row>
    <row r="8463" spans="1:18" x14ac:dyDescent="0.25">
      <c r="A8463">
        <v>562</v>
      </c>
      <c r="B8463" t="s">
        <v>3089</v>
      </c>
      <c r="D8463" t="s">
        <v>3090</v>
      </c>
      <c r="E8463" t="s">
        <v>3090</v>
      </c>
      <c r="F8463">
        <v>1</v>
      </c>
      <c r="G8463">
        <v>0</v>
      </c>
      <c r="H8463">
        <v>0</v>
      </c>
      <c r="I8463">
        <v>0</v>
      </c>
      <c r="K8463"/>
      <c r="N8463" t="s">
        <v>3091</v>
      </c>
      <c r="O8463" t="s">
        <v>3092</v>
      </c>
      <c r="P8463" t="s">
        <v>3095</v>
      </c>
      <c r="R8463" t="s">
        <v>3094</v>
      </c>
    </row>
    <row r="8464" spans="1:18" x14ac:dyDescent="0.25">
      <c r="A8464">
        <v>563</v>
      </c>
      <c r="B8464" t="s">
        <v>3089</v>
      </c>
      <c r="D8464" t="s">
        <v>3090</v>
      </c>
      <c r="E8464" t="s">
        <v>3090</v>
      </c>
      <c r="F8464">
        <v>1</v>
      </c>
      <c r="G8464">
        <v>0</v>
      </c>
      <c r="H8464">
        <v>0</v>
      </c>
      <c r="I8464">
        <v>0</v>
      </c>
      <c r="K8464"/>
      <c r="N8464" t="s">
        <v>3091</v>
      </c>
      <c r="O8464" t="s">
        <v>3092</v>
      </c>
      <c r="P8464" t="s">
        <v>3095</v>
      </c>
      <c r="R8464" t="s">
        <v>3094</v>
      </c>
    </row>
    <row r="8465" spans="1:18" x14ac:dyDescent="0.25">
      <c r="A8465">
        <v>564</v>
      </c>
      <c r="B8465" t="s">
        <v>3089</v>
      </c>
      <c r="D8465" t="s">
        <v>3090</v>
      </c>
      <c r="E8465" t="s">
        <v>3090</v>
      </c>
      <c r="F8465">
        <v>1</v>
      </c>
      <c r="G8465">
        <v>0</v>
      </c>
      <c r="H8465">
        <v>0</v>
      </c>
      <c r="I8465">
        <v>0</v>
      </c>
      <c r="K8465"/>
      <c r="N8465" t="s">
        <v>3091</v>
      </c>
      <c r="O8465" t="s">
        <v>3092</v>
      </c>
      <c r="P8465" t="s">
        <v>3095</v>
      </c>
      <c r="R8465" t="s">
        <v>3094</v>
      </c>
    </row>
    <row r="8466" spans="1:18" x14ac:dyDescent="0.25">
      <c r="A8466">
        <v>565</v>
      </c>
      <c r="B8466" t="s">
        <v>3089</v>
      </c>
      <c r="D8466" t="s">
        <v>3090</v>
      </c>
      <c r="F8466">
        <v>1</v>
      </c>
      <c r="G8466">
        <v>0</v>
      </c>
      <c r="H8466">
        <v>0</v>
      </c>
      <c r="I8466">
        <v>0</v>
      </c>
      <c r="K8466"/>
      <c r="N8466" t="s">
        <v>3091</v>
      </c>
      <c r="O8466" t="s">
        <v>3092</v>
      </c>
      <c r="P8466" t="s">
        <v>3093</v>
      </c>
      <c r="R8466" t="s">
        <v>3094</v>
      </c>
    </row>
    <row r="8467" spans="1:18" x14ac:dyDescent="0.25">
      <c r="A8467">
        <v>566</v>
      </c>
      <c r="B8467" t="s">
        <v>3089</v>
      </c>
      <c r="D8467" t="s">
        <v>3090</v>
      </c>
      <c r="E8467" t="s">
        <v>3090</v>
      </c>
      <c r="F8467">
        <v>1</v>
      </c>
      <c r="G8467">
        <v>0</v>
      </c>
      <c r="H8467">
        <v>0</v>
      </c>
      <c r="I8467">
        <v>0</v>
      </c>
      <c r="K8467"/>
      <c r="N8467" t="s">
        <v>3091</v>
      </c>
      <c r="O8467" t="s">
        <v>3092</v>
      </c>
      <c r="P8467" t="s">
        <v>3095</v>
      </c>
      <c r="R8467" t="s">
        <v>3094</v>
      </c>
    </row>
    <row r="8468" spans="1:18" x14ac:dyDescent="0.25">
      <c r="A8468">
        <v>567</v>
      </c>
      <c r="B8468" t="s">
        <v>3089</v>
      </c>
      <c r="D8468" t="s">
        <v>3090</v>
      </c>
      <c r="E8468" t="s">
        <v>3090</v>
      </c>
      <c r="F8468">
        <v>1</v>
      </c>
      <c r="G8468">
        <v>0</v>
      </c>
      <c r="H8468">
        <v>0</v>
      </c>
      <c r="I8468">
        <v>0</v>
      </c>
      <c r="K8468"/>
      <c r="N8468" t="s">
        <v>3091</v>
      </c>
      <c r="O8468" t="s">
        <v>3092</v>
      </c>
      <c r="P8468" t="s">
        <v>3095</v>
      </c>
      <c r="R8468" t="s">
        <v>3094</v>
      </c>
    </row>
    <row r="8469" spans="1:18" x14ac:dyDescent="0.25">
      <c r="A8469">
        <v>568</v>
      </c>
      <c r="B8469" t="s">
        <v>3089</v>
      </c>
      <c r="D8469" t="s">
        <v>3090</v>
      </c>
      <c r="F8469">
        <v>1</v>
      </c>
      <c r="G8469">
        <v>0</v>
      </c>
      <c r="H8469">
        <v>0</v>
      </c>
      <c r="I8469">
        <v>0</v>
      </c>
      <c r="K8469"/>
      <c r="N8469" t="s">
        <v>3091</v>
      </c>
      <c r="O8469" t="s">
        <v>3092</v>
      </c>
      <c r="P8469" t="s">
        <v>3093</v>
      </c>
      <c r="R8469" t="s">
        <v>3094</v>
      </c>
    </row>
    <row r="8470" spans="1:18" x14ac:dyDescent="0.25">
      <c r="A8470">
        <v>569</v>
      </c>
      <c r="B8470" t="s">
        <v>3089</v>
      </c>
      <c r="D8470" t="s">
        <v>3090</v>
      </c>
      <c r="F8470">
        <v>1</v>
      </c>
      <c r="G8470">
        <v>0</v>
      </c>
      <c r="H8470">
        <v>0</v>
      </c>
      <c r="I8470">
        <v>0</v>
      </c>
      <c r="K8470"/>
      <c r="N8470" t="s">
        <v>3091</v>
      </c>
      <c r="O8470" t="s">
        <v>3092</v>
      </c>
      <c r="P8470" t="s">
        <v>3093</v>
      </c>
      <c r="R8470" t="s">
        <v>3094</v>
      </c>
    </row>
    <row r="8471" spans="1:18" x14ac:dyDescent="0.25">
      <c r="A8471">
        <v>57</v>
      </c>
      <c r="B8471" t="s">
        <v>3089</v>
      </c>
      <c r="D8471" t="s">
        <v>3090</v>
      </c>
      <c r="E8471" t="s">
        <v>3090</v>
      </c>
      <c r="F8471">
        <v>1</v>
      </c>
      <c r="G8471">
        <v>0</v>
      </c>
      <c r="H8471">
        <v>0</v>
      </c>
      <c r="I8471">
        <v>0</v>
      </c>
      <c r="K8471"/>
      <c r="N8471" t="s">
        <v>3091</v>
      </c>
      <c r="O8471" t="s">
        <v>3092</v>
      </c>
      <c r="P8471" t="s">
        <v>3095</v>
      </c>
      <c r="R8471" t="s">
        <v>3094</v>
      </c>
    </row>
    <row r="8472" spans="1:18" x14ac:dyDescent="0.25">
      <c r="A8472">
        <v>570</v>
      </c>
      <c r="B8472" t="s">
        <v>3089</v>
      </c>
      <c r="D8472" t="s">
        <v>3090</v>
      </c>
      <c r="F8472">
        <v>1</v>
      </c>
      <c r="G8472">
        <v>0</v>
      </c>
      <c r="H8472">
        <v>0</v>
      </c>
      <c r="I8472">
        <v>0</v>
      </c>
      <c r="K8472"/>
      <c r="N8472" t="s">
        <v>3091</v>
      </c>
      <c r="O8472" t="s">
        <v>3092</v>
      </c>
      <c r="P8472" t="s">
        <v>3093</v>
      </c>
      <c r="R8472" t="s">
        <v>3094</v>
      </c>
    </row>
    <row r="8473" spans="1:18" x14ac:dyDescent="0.25">
      <c r="A8473">
        <v>571</v>
      </c>
      <c r="B8473" t="s">
        <v>3089</v>
      </c>
      <c r="D8473" t="s">
        <v>3090</v>
      </c>
      <c r="F8473">
        <v>1</v>
      </c>
      <c r="G8473">
        <v>0</v>
      </c>
      <c r="H8473">
        <v>0</v>
      </c>
      <c r="I8473">
        <v>0</v>
      </c>
      <c r="K8473"/>
      <c r="N8473" t="s">
        <v>3091</v>
      </c>
      <c r="O8473" t="s">
        <v>3092</v>
      </c>
      <c r="P8473" t="s">
        <v>3093</v>
      </c>
      <c r="R8473" t="s">
        <v>3094</v>
      </c>
    </row>
    <row r="8474" spans="1:18" x14ac:dyDescent="0.25">
      <c r="A8474">
        <v>572</v>
      </c>
      <c r="B8474" t="s">
        <v>3089</v>
      </c>
      <c r="D8474" t="s">
        <v>3090</v>
      </c>
      <c r="F8474">
        <v>1</v>
      </c>
      <c r="G8474">
        <v>0</v>
      </c>
      <c r="H8474">
        <v>0</v>
      </c>
      <c r="I8474">
        <v>0</v>
      </c>
      <c r="K8474"/>
      <c r="N8474" t="s">
        <v>3091</v>
      </c>
      <c r="O8474" t="s">
        <v>3092</v>
      </c>
      <c r="P8474" t="s">
        <v>3093</v>
      </c>
      <c r="R8474" t="s">
        <v>3094</v>
      </c>
    </row>
    <row r="8475" spans="1:18" x14ac:dyDescent="0.25">
      <c r="A8475">
        <v>573</v>
      </c>
      <c r="B8475" t="s">
        <v>3089</v>
      </c>
      <c r="D8475" t="s">
        <v>3090</v>
      </c>
      <c r="E8475" t="s">
        <v>3090</v>
      </c>
      <c r="F8475">
        <v>1</v>
      </c>
      <c r="G8475">
        <v>0</v>
      </c>
      <c r="H8475">
        <v>0</v>
      </c>
      <c r="I8475">
        <v>0</v>
      </c>
      <c r="K8475"/>
      <c r="N8475" t="s">
        <v>3091</v>
      </c>
      <c r="O8475" t="s">
        <v>3092</v>
      </c>
      <c r="P8475" t="s">
        <v>3095</v>
      </c>
      <c r="R8475" t="s">
        <v>3094</v>
      </c>
    </row>
    <row r="8476" spans="1:18" x14ac:dyDescent="0.25">
      <c r="A8476">
        <v>574</v>
      </c>
      <c r="B8476" t="s">
        <v>3089</v>
      </c>
      <c r="D8476" t="s">
        <v>3090</v>
      </c>
      <c r="F8476">
        <v>1</v>
      </c>
      <c r="G8476">
        <v>0</v>
      </c>
      <c r="H8476">
        <v>0</v>
      </c>
      <c r="I8476">
        <v>0</v>
      </c>
      <c r="K8476"/>
      <c r="N8476" t="s">
        <v>3091</v>
      </c>
      <c r="O8476" t="s">
        <v>3092</v>
      </c>
      <c r="P8476" t="s">
        <v>3093</v>
      </c>
      <c r="R8476" t="s">
        <v>3094</v>
      </c>
    </row>
    <row r="8477" spans="1:18" x14ac:dyDescent="0.25">
      <c r="A8477">
        <v>575</v>
      </c>
      <c r="B8477" t="s">
        <v>3089</v>
      </c>
      <c r="D8477" t="s">
        <v>3090</v>
      </c>
      <c r="F8477">
        <v>1</v>
      </c>
      <c r="G8477">
        <v>0</v>
      </c>
      <c r="H8477">
        <v>0</v>
      </c>
      <c r="I8477">
        <v>0</v>
      </c>
      <c r="K8477"/>
      <c r="N8477" t="s">
        <v>3091</v>
      </c>
      <c r="O8477" t="s">
        <v>3092</v>
      </c>
      <c r="P8477" t="s">
        <v>3093</v>
      </c>
      <c r="R8477" t="s">
        <v>3094</v>
      </c>
    </row>
    <row r="8478" spans="1:18" x14ac:dyDescent="0.25">
      <c r="A8478">
        <v>576</v>
      </c>
      <c r="B8478" t="s">
        <v>3089</v>
      </c>
      <c r="D8478" t="s">
        <v>3090</v>
      </c>
      <c r="F8478">
        <v>1</v>
      </c>
      <c r="G8478">
        <v>0</v>
      </c>
      <c r="H8478">
        <v>0</v>
      </c>
      <c r="I8478">
        <v>0</v>
      </c>
      <c r="K8478"/>
      <c r="N8478" t="s">
        <v>3091</v>
      </c>
      <c r="O8478" t="s">
        <v>3092</v>
      </c>
      <c r="P8478" t="s">
        <v>3093</v>
      </c>
      <c r="R8478" t="s">
        <v>3094</v>
      </c>
    </row>
    <row r="8479" spans="1:18" x14ac:dyDescent="0.25">
      <c r="A8479">
        <v>577</v>
      </c>
      <c r="B8479" t="s">
        <v>3089</v>
      </c>
      <c r="D8479" t="s">
        <v>3090</v>
      </c>
      <c r="F8479">
        <v>1</v>
      </c>
      <c r="G8479">
        <v>0</v>
      </c>
      <c r="H8479">
        <v>0</v>
      </c>
      <c r="I8479">
        <v>0</v>
      </c>
      <c r="K8479"/>
      <c r="N8479" t="s">
        <v>3091</v>
      </c>
      <c r="O8479" t="s">
        <v>3092</v>
      </c>
      <c r="P8479" t="s">
        <v>3093</v>
      </c>
      <c r="R8479" t="s">
        <v>3094</v>
      </c>
    </row>
    <row r="8480" spans="1:18" x14ac:dyDescent="0.25">
      <c r="A8480">
        <v>578</v>
      </c>
      <c r="B8480" t="s">
        <v>3089</v>
      </c>
      <c r="D8480" t="s">
        <v>3090</v>
      </c>
      <c r="F8480">
        <v>1</v>
      </c>
      <c r="G8480">
        <v>0</v>
      </c>
      <c r="H8480">
        <v>0</v>
      </c>
      <c r="I8480">
        <v>0</v>
      </c>
      <c r="K8480"/>
      <c r="N8480" t="s">
        <v>3091</v>
      </c>
      <c r="O8480" t="s">
        <v>3092</v>
      </c>
      <c r="P8480" t="s">
        <v>3093</v>
      </c>
      <c r="R8480" t="s">
        <v>3094</v>
      </c>
    </row>
    <row r="8481" spans="1:18" x14ac:dyDescent="0.25">
      <c r="A8481">
        <v>579</v>
      </c>
      <c r="B8481" t="s">
        <v>3089</v>
      </c>
      <c r="D8481" t="s">
        <v>3090</v>
      </c>
      <c r="F8481">
        <v>1</v>
      </c>
      <c r="G8481">
        <v>0</v>
      </c>
      <c r="H8481">
        <v>0</v>
      </c>
      <c r="I8481">
        <v>0</v>
      </c>
      <c r="K8481"/>
      <c r="N8481" t="s">
        <v>3091</v>
      </c>
      <c r="O8481" t="s">
        <v>3092</v>
      </c>
      <c r="P8481" t="s">
        <v>3093</v>
      </c>
      <c r="R8481" t="s">
        <v>3094</v>
      </c>
    </row>
    <row r="8482" spans="1:18" x14ac:dyDescent="0.25">
      <c r="A8482">
        <v>58</v>
      </c>
      <c r="B8482" t="s">
        <v>3089</v>
      </c>
      <c r="D8482" t="s">
        <v>3090</v>
      </c>
      <c r="E8482" t="s">
        <v>3090</v>
      </c>
      <c r="F8482">
        <v>1</v>
      </c>
      <c r="G8482">
        <v>0</v>
      </c>
      <c r="H8482">
        <v>0</v>
      </c>
      <c r="I8482">
        <v>0</v>
      </c>
      <c r="K8482"/>
      <c r="N8482" t="s">
        <v>3091</v>
      </c>
      <c r="O8482" t="s">
        <v>3092</v>
      </c>
      <c r="P8482" t="s">
        <v>3095</v>
      </c>
      <c r="R8482" t="s">
        <v>3094</v>
      </c>
    </row>
    <row r="8483" spans="1:18" x14ac:dyDescent="0.25">
      <c r="A8483">
        <v>580</v>
      </c>
      <c r="B8483" t="s">
        <v>3089</v>
      </c>
      <c r="D8483" t="s">
        <v>3090</v>
      </c>
      <c r="F8483">
        <v>1</v>
      </c>
      <c r="G8483">
        <v>0</v>
      </c>
      <c r="H8483">
        <v>0</v>
      </c>
      <c r="I8483">
        <v>0</v>
      </c>
      <c r="K8483"/>
      <c r="N8483" t="s">
        <v>3091</v>
      </c>
      <c r="O8483" t="s">
        <v>3092</v>
      </c>
      <c r="P8483" t="s">
        <v>3093</v>
      </c>
      <c r="R8483" t="s">
        <v>3094</v>
      </c>
    </row>
    <row r="8484" spans="1:18" x14ac:dyDescent="0.25">
      <c r="A8484">
        <v>581</v>
      </c>
      <c r="B8484" t="s">
        <v>3089</v>
      </c>
      <c r="D8484" t="s">
        <v>3090</v>
      </c>
      <c r="F8484">
        <v>1</v>
      </c>
      <c r="G8484">
        <v>0</v>
      </c>
      <c r="H8484">
        <v>0</v>
      </c>
      <c r="I8484">
        <v>0</v>
      </c>
      <c r="K8484"/>
      <c r="N8484" t="s">
        <v>3091</v>
      </c>
      <c r="O8484" t="s">
        <v>3092</v>
      </c>
      <c r="P8484" t="s">
        <v>3093</v>
      </c>
      <c r="R8484" t="s">
        <v>3094</v>
      </c>
    </row>
    <row r="8485" spans="1:18" x14ac:dyDescent="0.25">
      <c r="A8485">
        <v>582</v>
      </c>
      <c r="B8485" t="s">
        <v>3089</v>
      </c>
      <c r="D8485" t="s">
        <v>3090</v>
      </c>
      <c r="E8485" t="s">
        <v>3090</v>
      </c>
      <c r="F8485">
        <v>1</v>
      </c>
      <c r="G8485">
        <v>0</v>
      </c>
      <c r="H8485">
        <v>0</v>
      </c>
      <c r="I8485">
        <v>0</v>
      </c>
      <c r="K8485"/>
      <c r="N8485" t="s">
        <v>3091</v>
      </c>
      <c r="O8485" t="s">
        <v>3092</v>
      </c>
      <c r="P8485" t="s">
        <v>3095</v>
      </c>
      <c r="R8485" t="s">
        <v>3094</v>
      </c>
    </row>
    <row r="8486" spans="1:18" x14ac:dyDescent="0.25">
      <c r="A8486">
        <v>583</v>
      </c>
      <c r="B8486" t="s">
        <v>3089</v>
      </c>
      <c r="D8486" t="s">
        <v>3090</v>
      </c>
      <c r="F8486">
        <v>1</v>
      </c>
      <c r="G8486">
        <v>0</v>
      </c>
      <c r="H8486">
        <v>0</v>
      </c>
      <c r="I8486">
        <v>0</v>
      </c>
      <c r="K8486"/>
      <c r="N8486" t="s">
        <v>3091</v>
      </c>
      <c r="O8486" t="s">
        <v>3092</v>
      </c>
      <c r="P8486" t="s">
        <v>3093</v>
      </c>
      <c r="R8486" t="s">
        <v>3094</v>
      </c>
    </row>
    <row r="8487" spans="1:18" x14ac:dyDescent="0.25">
      <c r="A8487">
        <v>584</v>
      </c>
      <c r="B8487" t="s">
        <v>3089</v>
      </c>
      <c r="D8487" t="s">
        <v>3090</v>
      </c>
      <c r="E8487" t="s">
        <v>3090</v>
      </c>
      <c r="F8487">
        <v>1</v>
      </c>
      <c r="G8487">
        <v>0</v>
      </c>
      <c r="H8487">
        <v>0</v>
      </c>
      <c r="I8487">
        <v>0</v>
      </c>
      <c r="K8487"/>
      <c r="N8487" t="s">
        <v>3091</v>
      </c>
      <c r="O8487" t="s">
        <v>3092</v>
      </c>
      <c r="P8487" t="s">
        <v>3095</v>
      </c>
      <c r="R8487" t="s">
        <v>3094</v>
      </c>
    </row>
    <row r="8488" spans="1:18" x14ac:dyDescent="0.25">
      <c r="A8488">
        <v>585</v>
      </c>
      <c r="B8488" t="s">
        <v>3089</v>
      </c>
      <c r="D8488" t="s">
        <v>3090</v>
      </c>
      <c r="F8488">
        <v>1</v>
      </c>
      <c r="G8488">
        <v>0</v>
      </c>
      <c r="H8488">
        <v>0</v>
      </c>
      <c r="I8488">
        <v>0</v>
      </c>
      <c r="K8488"/>
      <c r="N8488" t="s">
        <v>3091</v>
      </c>
      <c r="O8488" t="s">
        <v>3092</v>
      </c>
      <c r="P8488" t="s">
        <v>3093</v>
      </c>
      <c r="R8488" t="s">
        <v>3094</v>
      </c>
    </row>
    <row r="8489" spans="1:18" x14ac:dyDescent="0.25">
      <c r="A8489">
        <v>586</v>
      </c>
      <c r="B8489" t="s">
        <v>3089</v>
      </c>
      <c r="D8489" t="s">
        <v>3090</v>
      </c>
      <c r="E8489" t="s">
        <v>3090</v>
      </c>
      <c r="F8489">
        <v>1</v>
      </c>
      <c r="G8489">
        <v>0</v>
      </c>
      <c r="H8489">
        <v>0</v>
      </c>
      <c r="I8489">
        <v>0</v>
      </c>
      <c r="K8489"/>
      <c r="N8489" t="s">
        <v>3091</v>
      </c>
      <c r="O8489" t="s">
        <v>3092</v>
      </c>
      <c r="P8489" t="s">
        <v>3095</v>
      </c>
      <c r="R8489" t="s">
        <v>3094</v>
      </c>
    </row>
    <row r="8490" spans="1:18" x14ac:dyDescent="0.25">
      <c r="A8490">
        <v>587</v>
      </c>
      <c r="B8490" t="s">
        <v>3089</v>
      </c>
      <c r="D8490" t="s">
        <v>3090</v>
      </c>
      <c r="F8490">
        <v>1</v>
      </c>
      <c r="G8490">
        <v>0</v>
      </c>
      <c r="H8490">
        <v>0</v>
      </c>
      <c r="I8490">
        <v>0</v>
      </c>
      <c r="K8490"/>
      <c r="N8490" t="s">
        <v>3091</v>
      </c>
      <c r="O8490" t="s">
        <v>3092</v>
      </c>
      <c r="P8490" t="s">
        <v>3093</v>
      </c>
      <c r="R8490" t="s">
        <v>3094</v>
      </c>
    </row>
    <row r="8491" spans="1:18" x14ac:dyDescent="0.25">
      <c r="A8491">
        <v>588</v>
      </c>
      <c r="B8491" t="s">
        <v>3089</v>
      </c>
      <c r="D8491" t="s">
        <v>3090</v>
      </c>
      <c r="E8491" t="s">
        <v>3090</v>
      </c>
      <c r="F8491">
        <v>1</v>
      </c>
      <c r="G8491">
        <v>0</v>
      </c>
      <c r="H8491">
        <v>0</v>
      </c>
      <c r="I8491">
        <v>0</v>
      </c>
      <c r="K8491"/>
      <c r="N8491" t="s">
        <v>3091</v>
      </c>
      <c r="O8491" t="s">
        <v>3092</v>
      </c>
      <c r="P8491" t="s">
        <v>3095</v>
      </c>
      <c r="R8491" t="s">
        <v>3094</v>
      </c>
    </row>
    <row r="8492" spans="1:18" x14ac:dyDescent="0.25">
      <c r="A8492">
        <v>589</v>
      </c>
      <c r="B8492" t="s">
        <v>3089</v>
      </c>
      <c r="D8492" t="s">
        <v>3090</v>
      </c>
      <c r="E8492" t="s">
        <v>3090</v>
      </c>
      <c r="F8492">
        <v>1</v>
      </c>
      <c r="G8492">
        <v>0</v>
      </c>
      <c r="H8492">
        <v>0</v>
      </c>
      <c r="I8492">
        <v>0</v>
      </c>
      <c r="K8492"/>
      <c r="N8492" t="s">
        <v>3091</v>
      </c>
      <c r="O8492" t="s">
        <v>3092</v>
      </c>
      <c r="P8492" t="s">
        <v>3095</v>
      </c>
      <c r="R8492" t="s">
        <v>3094</v>
      </c>
    </row>
    <row r="8493" spans="1:18" x14ac:dyDescent="0.25">
      <c r="A8493">
        <v>59</v>
      </c>
      <c r="B8493" t="s">
        <v>3089</v>
      </c>
      <c r="D8493" t="s">
        <v>3090</v>
      </c>
      <c r="E8493" t="s">
        <v>3090</v>
      </c>
      <c r="F8493">
        <v>1</v>
      </c>
      <c r="G8493">
        <v>0</v>
      </c>
      <c r="H8493">
        <v>0</v>
      </c>
      <c r="I8493">
        <v>0</v>
      </c>
      <c r="K8493"/>
      <c r="N8493" t="s">
        <v>3091</v>
      </c>
      <c r="O8493" t="s">
        <v>3092</v>
      </c>
      <c r="P8493" t="s">
        <v>3095</v>
      </c>
      <c r="R8493" t="s">
        <v>3094</v>
      </c>
    </row>
    <row r="8494" spans="1:18" x14ac:dyDescent="0.25">
      <c r="A8494">
        <v>590</v>
      </c>
      <c r="B8494" t="s">
        <v>3089</v>
      </c>
      <c r="D8494" t="s">
        <v>3090</v>
      </c>
      <c r="E8494" t="s">
        <v>3090</v>
      </c>
      <c r="F8494">
        <v>1</v>
      </c>
      <c r="G8494">
        <v>0</v>
      </c>
      <c r="H8494">
        <v>0</v>
      </c>
      <c r="I8494">
        <v>0</v>
      </c>
      <c r="K8494"/>
      <c r="N8494" t="s">
        <v>3091</v>
      </c>
      <c r="O8494" t="s">
        <v>3092</v>
      </c>
      <c r="P8494" t="s">
        <v>3095</v>
      </c>
      <c r="R8494" t="s">
        <v>3094</v>
      </c>
    </row>
    <row r="8495" spans="1:18" x14ac:dyDescent="0.25">
      <c r="A8495">
        <v>591</v>
      </c>
      <c r="B8495" t="s">
        <v>3089</v>
      </c>
      <c r="D8495" t="s">
        <v>3090</v>
      </c>
      <c r="F8495">
        <v>1</v>
      </c>
      <c r="G8495">
        <v>0</v>
      </c>
      <c r="H8495">
        <v>0</v>
      </c>
      <c r="I8495">
        <v>0</v>
      </c>
      <c r="K8495"/>
      <c r="N8495" t="s">
        <v>3091</v>
      </c>
      <c r="O8495" t="s">
        <v>3092</v>
      </c>
      <c r="P8495" t="s">
        <v>3093</v>
      </c>
      <c r="R8495" t="s">
        <v>3094</v>
      </c>
    </row>
    <row r="8496" spans="1:18" x14ac:dyDescent="0.25">
      <c r="A8496">
        <v>592</v>
      </c>
      <c r="B8496" t="s">
        <v>3089</v>
      </c>
      <c r="D8496" t="s">
        <v>3090</v>
      </c>
      <c r="F8496">
        <v>1</v>
      </c>
      <c r="G8496">
        <v>0</v>
      </c>
      <c r="H8496">
        <v>0</v>
      </c>
      <c r="I8496">
        <v>0</v>
      </c>
      <c r="K8496"/>
      <c r="N8496" t="s">
        <v>3091</v>
      </c>
      <c r="O8496" t="s">
        <v>3092</v>
      </c>
      <c r="P8496" t="s">
        <v>3093</v>
      </c>
      <c r="R8496" t="s">
        <v>3094</v>
      </c>
    </row>
    <row r="8497" spans="1:18" x14ac:dyDescent="0.25">
      <c r="A8497">
        <v>593</v>
      </c>
      <c r="B8497" t="s">
        <v>3089</v>
      </c>
      <c r="D8497" t="s">
        <v>3090</v>
      </c>
      <c r="E8497" t="s">
        <v>3090</v>
      </c>
      <c r="F8497">
        <v>1</v>
      </c>
      <c r="G8497">
        <v>0</v>
      </c>
      <c r="H8497">
        <v>0</v>
      </c>
      <c r="I8497">
        <v>0</v>
      </c>
      <c r="K8497"/>
      <c r="N8497" t="s">
        <v>3091</v>
      </c>
      <c r="O8497" t="s">
        <v>3092</v>
      </c>
      <c r="P8497" t="s">
        <v>3095</v>
      </c>
      <c r="R8497" t="s">
        <v>3094</v>
      </c>
    </row>
    <row r="8498" spans="1:18" x14ac:dyDescent="0.25">
      <c r="A8498">
        <v>594</v>
      </c>
      <c r="B8498" t="s">
        <v>3089</v>
      </c>
      <c r="D8498" t="s">
        <v>3090</v>
      </c>
      <c r="E8498" t="s">
        <v>3090</v>
      </c>
      <c r="F8498">
        <v>1</v>
      </c>
      <c r="G8498">
        <v>0</v>
      </c>
      <c r="H8498">
        <v>0</v>
      </c>
      <c r="I8498">
        <v>0</v>
      </c>
      <c r="K8498"/>
      <c r="N8498" t="s">
        <v>3091</v>
      </c>
      <c r="O8498" t="s">
        <v>3092</v>
      </c>
      <c r="P8498" t="s">
        <v>3095</v>
      </c>
      <c r="R8498" t="s">
        <v>3094</v>
      </c>
    </row>
    <row r="8499" spans="1:18" x14ac:dyDescent="0.25">
      <c r="A8499">
        <v>595</v>
      </c>
      <c r="B8499" t="s">
        <v>3089</v>
      </c>
      <c r="D8499" t="s">
        <v>3090</v>
      </c>
      <c r="F8499">
        <v>1</v>
      </c>
      <c r="G8499">
        <v>0</v>
      </c>
      <c r="H8499">
        <v>0</v>
      </c>
      <c r="I8499">
        <v>0</v>
      </c>
      <c r="K8499"/>
      <c r="N8499" t="s">
        <v>3091</v>
      </c>
      <c r="O8499" t="s">
        <v>3092</v>
      </c>
      <c r="P8499" t="s">
        <v>3093</v>
      </c>
      <c r="R8499" t="s">
        <v>3094</v>
      </c>
    </row>
    <row r="8500" spans="1:18" x14ac:dyDescent="0.25">
      <c r="A8500">
        <v>596</v>
      </c>
      <c r="B8500" t="s">
        <v>3089</v>
      </c>
      <c r="D8500" t="s">
        <v>3090</v>
      </c>
      <c r="E8500" t="s">
        <v>3090</v>
      </c>
      <c r="F8500">
        <v>1</v>
      </c>
      <c r="G8500">
        <v>0</v>
      </c>
      <c r="H8500">
        <v>0</v>
      </c>
      <c r="I8500">
        <v>0</v>
      </c>
      <c r="K8500"/>
      <c r="N8500" t="s">
        <v>3091</v>
      </c>
      <c r="O8500" t="s">
        <v>3092</v>
      </c>
      <c r="P8500" t="s">
        <v>3095</v>
      </c>
      <c r="R8500" t="s">
        <v>3094</v>
      </c>
    </row>
    <row r="8501" spans="1:18" x14ac:dyDescent="0.25">
      <c r="A8501">
        <v>597</v>
      </c>
      <c r="B8501" t="s">
        <v>3089</v>
      </c>
      <c r="D8501" t="s">
        <v>3090</v>
      </c>
      <c r="F8501">
        <v>1</v>
      </c>
      <c r="G8501">
        <v>0</v>
      </c>
      <c r="H8501">
        <v>0</v>
      </c>
      <c r="I8501">
        <v>0</v>
      </c>
      <c r="K8501"/>
      <c r="N8501" t="s">
        <v>3091</v>
      </c>
      <c r="O8501" t="s">
        <v>3092</v>
      </c>
      <c r="P8501" t="s">
        <v>3093</v>
      </c>
      <c r="R8501" t="s">
        <v>3094</v>
      </c>
    </row>
    <row r="8502" spans="1:18" x14ac:dyDescent="0.25">
      <c r="A8502">
        <v>598</v>
      </c>
      <c r="B8502" t="s">
        <v>3089</v>
      </c>
      <c r="D8502" t="s">
        <v>3090</v>
      </c>
      <c r="E8502" t="s">
        <v>3090</v>
      </c>
      <c r="F8502">
        <v>1</v>
      </c>
      <c r="G8502">
        <v>0</v>
      </c>
      <c r="H8502">
        <v>0</v>
      </c>
      <c r="I8502">
        <v>0</v>
      </c>
      <c r="K8502"/>
      <c r="N8502" t="s">
        <v>3091</v>
      </c>
      <c r="O8502" t="s">
        <v>3092</v>
      </c>
      <c r="P8502" t="s">
        <v>3095</v>
      </c>
      <c r="R8502" t="s">
        <v>3094</v>
      </c>
    </row>
    <row r="8503" spans="1:18" x14ac:dyDescent="0.25">
      <c r="A8503">
        <v>599</v>
      </c>
      <c r="B8503" t="s">
        <v>3089</v>
      </c>
      <c r="D8503" t="s">
        <v>3090</v>
      </c>
      <c r="F8503">
        <v>1</v>
      </c>
      <c r="G8503">
        <v>0</v>
      </c>
      <c r="H8503">
        <v>0</v>
      </c>
      <c r="I8503">
        <v>0</v>
      </c>
      <c r="K8503"/>
      <c r="N8503" t="s">
        <v>3091</v>
      </c>
      <c r="O8503" t="s">
        <v>3092</v>
      </c>
      <c r="P8503" t="s">
        <v>3093</v>
      </c>
      <c r="R8503" t="s">
        <v>3094</v>
      </c>
    </row>
    <row r="8504" spans="1:18" x14ac:dyDescent="0.25">
      <c r="A8504">
        <v>60</v>
      </c>
      <c r="B8504" t="s">
        <v>3089</v>
      </c>
      <c r="D8504" t="s">
        <v>3090</v>
      </c>
      <c r="E8504" t="s">
        <v>3090</v>
      </c>
      <c r="F8504">
        <v>1</v>
      </c>
      <c r="G8504">
        <v>0</v>
      </c>
      <c r="H8504">
        <v>0</v>
      </c>
      <c r="I8504">
        <v>0</v>
      </c>
      <c r="K8504"/>
      <c r="N8504" t="s">
        <v>3091</v>
      </c>
      <c r="O8504" t="s">
        <v>3092</v>
      </c>
      <c r="P8504" t="s">
        <v>3095</v>
      </c>
      <c r="R8504" t="s">
        <v>3094</v>
      </c>
    </row>
    <row r="8505" spans="1:18" x14ac:dyDescent="0.25">
      <c r="A8505">
        <v>600</v>
      </c>
      <c r="B8505" t="s">
        <v>3089</v>
      </c>
      <c r="D8505" t="s">
        <v>3090</v>
      </c>
      <c r="E8505" t="s">
        <v>3090</v>
      </c>
      <c r="F8505">
        <v>1</v>
      </c>
      <c r="G8505">
        <v>0</v>
      </c>
      <c r="H8505">
        <v>0</v>
      </c>
      <c r="I8505">
        <v>0</v>
      </c>
      <c r="K8505"/>
      <c r="N8505" t="s">
        <v>3091</v>
      </c>
      <c r="O8505" t="s">
        <v>3092</v>
      </c>
      <c r="P8505" t="s">
        <v>3095</v>
      </c>
      <c r="R8505" t="s">
        <v>3094</v>
      </c>
    </row>
    <row r="8506" spans="1:18" x14ac:dyDescent="0.25">
      <c r="A8506">
        <v>601</v>
      </c>
      <c r="B8506" t="s">
        <v>3089</v>
      </c>
      <c r="D8506" t="s">
        <v>3090</v>
      </c>
      <c r="F8506">
        <v>1</v>
      </c>
      <c r="G8506">
        <v>0</v>
      </c>
      <c r="H8506">
        <v>0</v>
      </c>
      <c r="I8506">
        <v>0</v>
      </c>
      <c r="K8506"/>
      <c r="N8506" t="s">
        <v>3091</v>
      </c>
      <c r="O8506" t="s">
        <v>3092</v>
      </c>
      <c r="P8506" t="s">
        <v>3093</v>
      </c>
      <c r="R8506" t="s">
        <v>3094</v>
      </c>
    </row>
    <row r="8507" spans="1:18" x14ac:dyDescent="0.25">
      <c r="A8507">
        <v>602</v>
      </c>
      <c r="B8507" t="s">
        <v>3089</v>
      </c>
      <c r="D8507" t="s">
        <v>3090</v>
      </c>
      <c r="F8507">
        <v>1</v>
      </c>
      <c r="G8507">
        <v>0</v>
      </c>
      <c r="H8507">
        <v>0</v>
      </c>
      <c r="I8507">
        <v>0</v>
      </c>
      <c r="K8507"/>
      <c r="N8507" t="s">
        <v>3091</v>
      </c>
      <c r="O8507" t="s">
        <v>3092</v>
      </c>
      <c r="P8507" t="s">
        <v>3093</v>
      </c>
      <c r="R8507" t="s">
        <v>3094</v>
      </c>
    </row>
    <row r="8508" spans="1:18" x14ac:dyDescent="0.25">
      <c r="A8508">
        <v>603</v>
      </c>
      <c r="B8508" t="s">
        <v>3089</v>
      </c>
      <c r="D8508" t="s">
        <v>3090</v>
      </c>
      <c r="F8508">
        <v>1</v>
      </c>
      <c r="G8508">
        <v>0</v>
      </c>
      <c r="H8508">
        <v>0</v>
      </c>
      <c r="I8508">
        <v>0</v>
      </c>
      <c r="K8508"/>
      <c r="N8508" t="s">
        <v>3091</v>
      </c>
      <c r="O8508" t="s">
        <v>3092</v>
      </c>
      <c r="P8508" t="s">
        <v>3093</v>
      </c>
      <c r="R8508" t="s">
        <v>3094</v>
      </c>
    </row>
    <row r="8509" spans="1:18" x14ac:dyDescent="0.25">
      <c r="A8509">
        <v>604</v>
      </c>
      <c r="B8509" t="s">
        <v>3089</v>
      </c>
      <c r="D8509" t="s">
        <v>3090</v>
      </c>
      <c r="F8509">
        <v>1</v>
      </c>
      <c r="G8509">
        <v>0</v>
      </c>
      <c r="H8509">
        <v>0</v>
      </c>
      <c r="I8509">
        <v>0</v>
      </c>
      <c r="K8509"/>
      <c r="N8509" t="s">
        <v>3091</v>
      </c>
      <c r="O8509" t="s">
        <v>3092</v>
      </c>
      <c r="P8509" t="s">
        <v>3093</v>
      </c>
      <c r="R8509" t="s">
        <v>3094</v>
      </c>
    </row>
    <row r="8510" spans="1:18" x14ac:dyDescent="0.25">
      <c r="A8510">
        <v>605</v>
      </c>
      <c r="B8510" t="s">
        <v>3089</v>
      </c>
      <c r="D8510" t="s">
        <v>3090</v>
      </c>
      <c r="F8510">
        <v>1</v>
      </c>
      <c r="G8510">
        <v>0</v>
      </c>
      <c r="H8510">
        <v>0</v>
      </c>
      <c r="I8510">
        <v>0</v>
      </c>
      <c r="K8510"/>
      <c r="N8510" t="s">
        <v>3091</v>
      </c>
      <c r="O8510" t="s">
        <v>3092</v>
      </c>
      <c r="P8510" t="s">
        <v>3093</v>
      </c>
      <c r="R8510" t="s">
        <v>3094</v>
      </c>
    </row>
    <row r="8511" spans="1:18" x14ac:dyDescent="0.25">
      <c r="A8511">
        <v>606</v>
      </c>
      <c r="B8511" t="s">
        <v>3089</v>
      </c>
      <c r="D8511" t="s">
        <v>3090</v>
      </c>
      <c r="F8511">
        <v>1</v>
      </c>
      <c r="G8511">
        <v>0</v>
      </c>
      <c r="H8511">
        <v>0</v>
      </c>
      <c r="I8511">
        <v>0</v>
      </c>
      <c r="K8511"/>
      <c r="N8511" t="s">
        <v>3091</v>
      </c>
      <c r="O8511" t="s">
        <v>3092</v>
      </c>
      <c r="P8511" t="s">
        <v>3093</v>
      </c>
      <c r="R8511" t="s">
        <v>3094</v>
      </c>
    </row>
    <row r="8512" spans="1:18" x14ac:dyDescent="0.25">
      <c r="A8512">
        <v>607</v>
      </c>
      <c r="B8512" t="s">
        <v>3089</v>
      </c>
      <c r="D8512" t="s">
        <v>3090</v>
      </c>
      <c r="F8512">
        <v>1</v>
      </c>
      <c r="G8512">
        <v>0</v>
      </c>
      <c r="H8512">
        <v>0</v>
      </c>
      <c r="I8512">
        <v>0</v>
      </c>
      <c r="K8512"/>
      <c r="N8512" t="s">
        <v>3091</v>
      </c>
      <c r="O8512" t="s">
        <v>3092</v>
      </c>
      <c r="P8512" t="s">
        <v>3093</v>
      </c>
      <c r="R8512" t="s">
        <v>3094</v>
      </c>
    </row>
    <row r="8513" spans="1:18" x14ac:dyDescent="0.25">
      <c r="A8513">
        <v>608</v>
      </c>
      <c r="B8513" t="s">
        <v>3089</v>
      </c>
      <c r="D8513" t="s">
        <v>3090</v>
      </c>
      <c r="F8513">
        <v>1</v>
      </c>
      <c r="G8513">
        <v>0</v>
      </c>
      <c r="H8513">
        <v>0</v>
      </c>
      <c r="I8513">
        <v>0</v>
      </c>
      <c r="K8513"/>
      <c r="N8513" t="s">
        <v>3091</v>
      </c>
      <c r="O8513" t="s">
        <v>3092</v>
      </c>
      <c r="P8513" t="s">
        <v>3093</v>
      </c>
      <c r="R8513" t="s">
        <v>3094</v>
      </c>
    </row>
    <row r="8514" spans="1:18" x14ac:dyDescent="0.25">
      <c r="A8514">
        <v>609</v>
      </c>
      <c r="B8514" t="s">
        <v>3089</v>
      </c>
      <c r="D8514" t="s">
        <v>3090</v>
      </c>
      <c r="F8514">
        <v>1</v>
      </c>
      <c r="G8514">
        <v>0</v>
      </c>
      <c r="H8514">
        <v>0</v>
      </c>
      <c r="I8514">
        <v>0</v>
      </c>
      <c r="K8514"/>
      <c r="N8514" t="s">
        <v>3091</v>
      </c>
      <c r="O8514" t="s">
        <v>3092</v>
      </c>
      <c r="P8514" t="s">
        <v>3093</v>
      </c>
      <c r="R8514" t="s">
        <v>3094</v>
      </c>
    </row>
    <row r="8515" spans="1:18" x14ac:dyDescent="0.25">
      <c r="A8515">
        <v>61</v>
      </c>
      <c r="B8515" t="s">
        <v>3089</v>
      </c>
      <c r="D8515" t="s">
        <v>3090</v>
      </c>
      <c r="E8515" t="s">
        <v>3090</v>
      </c>
      <c r="F8515">
        <v>1</v>
      </c>
      <c r="G8515">
        <v>0</v>
      </c>
      <c r="H8515">
        <v>0</v>
      </c>
      <c r="I8515">
        <v>0</v>
      </c>
      <c r="K8515"/>
      <c r="N8515" t="s">
        <v>3091</v>
      </c>
      <c r="O8515" t="s">
        <v>3092</v>
      </c>
      <c r="P8515" t="s">
        <v>3095</v>
      </c>
      <c r="R8515" t="s">
        <v>3094</v>
      </c>
    </row>
    <row r="8516" spans="1:18" x14ac:dyDescent="0.25">
      <c r="A8516">
        <v>610</v>
      </c>
      <c r="B8516" t="s">
        <v>3089</v>
      </c>
      <c r="D8516" t="s">
        <v>3090</v>
      </c>
      <c r="F8516">
        <v>1</v>
      </c>
      <c r="G8516">
        <v>0</v>
      </c>
      <c r="H8516">
        <v>0</v>
      </c>
      <c r="I8516">
        <v>0</v>
      </c>
      <c r="K8516"/>
      <c r="N8516" t="s">
        <v>3091</v>
      </c>
      <c r="O8516" t="s">
        <v>3092</v>
      </c>
      <c r="P8516" t="s">
        <v>3093</v>
      </c>
      <c r="R8516" t="s">
        <v>3094</v>
      </c>
    </row>
    <row r="8517" spans="1:18" x14ac:dyDescent="0.25">
      <c r="A8517">
        <v>611</v>
      </c>
      <c r="B8517" t="s">
        <v>3089</v>
      </c>
      <c r="D8517" t="s">
        <v>3090</v>
      </c>
      <c r="F8517">
        <v>1</v>
      </c>
      <c r="G8517">
        <v>0</v>
      </c>
      <c r="H8517">
        <v>0</v>
      </c>
      <c r="I8517">
        <v>0</v>
      </c>
      <c r="K8517"/>
      <c r="N8517" t="s">
        <v>3091</v>
      </c>
      <c r="O8517" t="s">
        <v>3092</v>
      </c>
      <c r="P8517" t="s">
        <v>3093</v>
      </c>
      <c r="R8517" t="s">
        <v>3094</v>
      </c>
    </row>
    <row r="8518" spans="1:18" x14ac:dyDescent="0.25">
      <c r="A8518">
        <v>612</v>
      </c>
      <c r="B8518" t="s">
        <v>3089</v>
      </c>
      <c r="D8518" t="s">
        <v>3090</v>
      </c>
      <c r="F8518">
        <v>1</v>
      </c>
      <c r="G8518">
        <v>0</v>
      </c>
      <c r="H8518">
        <v>0</v>
      </c>
      <c r="I8518">
        <v>0</v>
      </c>
      <c r="K8518"/>
      <c r="N8518" t="s">
        <v>3091</v>
      </c>
      <c r="O8518" t="s">
        <v>3092</v>
      </c>
      <c r="P8518" t="s">
        <v>3093</v>
      </c>
      <c r="R8518" t="s">
        <v>3094</v>
      </c>
    </row>
    <row r="8519" spans="1:18" x14ac:dyDescent="0.25">
      <c r="A8519">
        <v>613</v>
      </c>
      <c r="B8519" t="s">
        <v>3089</v>
      </c>
      <c r="D8519" t="s">
        <v>3090</v>
      </c>
      <c r="E8519" t="s">
        <v>3090</v>
      </c>
      <c r="F8519">
        <v>1</v>
      </c>
      <c r="G8519">
        <v>0</v>
      </c>
      <c r="H8519">
        <v>0</v>
      </c>
      <c r="I8519">
        <v>0</v>
      </c>
      <c r="K8519"/>
      <c r="N8519" t="s">
        <v>3091</v>
      </c>
      <c r="O8519" t="s">
        <v>3092</v>
      </c>
      <c r="P8519" t="s">
        <v>3095</v>
      </c>
      <c r="R8519" t="s">
        <v>3094</v>
      </c>
    </row>
    <row r="8520" spans="1:18" x14ac:dyDescent="0.25">
      <c r="A8520">
        <v>614</v>
      </c>
      <c r="B8520" t="s">
        <v>3089</v>
      </c>
      <c r="D8520" t="s">
        <v>3090</v>
      </c>
      <c r="F8520">
        <v>1</v>
      </c>
      <c r="G8520">
        <v>0</v>
      </c>
      <c r="H8520">
        <v>0</v>
      </c>
      <c r="I8520">
        <v>0</v>
      </c>
      <c r="K8520"/>
      <c r="N8520" t="s">
        <v>3091</v>
      </c>
      <c r="O8520" t="s">
        <v>3092</v>
      </c>
      <c r="P8520" t="s">
        <v>3093</v>
      </c>
      <c r="R8520" t="s">
        <v>3094</v>
      </c>
    </row>
    <row r="8521" spans="1:18" x14ac:dyDescent="0.25">
      <c r="A8521">
        <v>615</v>
      </c>
      <c r="B8521" t="s">
        <v>3089</v>
      </c>
      <c r="D8521" t="s">
        <v>3090</v>
      </c>
      <c r="E8521" t="s">
        <v>3090</v>
      </c>
      <c r="F8521">
        <v>1</v>
      </c>
      <c r="G8521">
        <v>0</v>
      </c>
      <c r="H8521">
        <v>0</v>
      </c>
      <c r="I8521">
        <v>0</v>
      </c>
      <c r="K8521"/>
      <c r="N8521" t="s">
        <v>3091</v>
      </c>
      <c r="O8521" t="s">
        <v>3092</v>
      </c>
      <c r="P8521" t="s">
        <v>3095</v>
      </c>
      <c r="R8521" t="s">
        <v>3094</v>
      </c>
    </row>
    <row r="8522" spans="1:18" x14ac:dyDescent="0.25">
      <c r="A8522">
        <v>616</v>
      </c>
      <c r="B8522" t="s">
        <v>3089</v>
      </c>
      <c r="D8522" t="s">
        <v>3090</v>
      </c>
      <c r="F8522">
        <v>1</v>
      </c>
      <c r="G8522">
        <v>0</v>
      </c>
      <c r="H8522">
        <v>0</v>
      </c>
      <c r="I8522">
        <v>0</v>
      </c>
      <c r="K8522"/>
      <c r="N8522" t="s">
        <v>3091</v>
      </c>
      <c r="O8522" t="s">
        <v>3092</v>
      </c>
      <c r="P8522" t="s">
        <v>3093</v>
      </c>
      <c r="R8522" t="s">
        <v>3094</v>
      </c>
    </row>
    <row r="8523" spans="1:18" x14ac:dyDescent="0.25">
      <c r="A8523">
        <v>617</v>
      </c>
      <c r="B8523" t="s">
        <v>3089</v>
      </c>
      <c r="D8523" t="s">
        <v>3090</v>
      </c>
      <c r="E8523" t="s">
        <v>3090</v>
      </c>
      <c r="F8523">
        <v>1</v>
      </c>
      <c r="G8523">
        <v>0</v>
      </c>
      <c r="H8523">
        <v>0</v>
      </c>
      <c r="I8523">
        <v>0</v>
      </c>
      <c r="K8523"/>
      <c r="N8523" t="s">
        <v>3091</v>
      </c>
      <c r="O8523" t="s">
        <v>3092</v>
      </c>
      <c r="P8523" t="s">
        <v>3095</v>
      </c>
      <c r="R8523" t="s">
        <v>3094</v>
      </c>
    </row>
    <row r="8524" spans="1:18" x14ac:dyDescent="0.25">
      <c r="A8524">
        <v>618</v>
      </c>
      <c r="B8524" t="s">
        <v>3089</v>
      </c>
      <c r="D8524" t="s">
        <v>3090</v>
      </c>
      <c r="F8524">
        <v>1</v>
      </c>
      <c r="G8524">
        <v>0</v>
      </c>
      <c r="H8524">
        <v>0</v>
      </c>
      <c r="I8524">
        <v>0</v>
      </c>
      <c r="K8524"/>
      <c r="N8524" t="s">
        <v>3091</v>
      </c>
      <c r="O8524" t="s">
        <v>3092</v>
      </c>
      <c r="P8524" t="s">
        <v>3093</v>
      </c>
      <c r="R8524" t="s">
        <v>3094</v>
      </c>
    </row>
    <row r="8525" spans="1:18" x14ac:dyDescent="0.25">
      <c r="A8525">
        <v>619</v>
      </c>
      <c r="B8525" t="s">
        <v>3089</v>
      </c>
      <c r="D8525" t="s">
        <v>3090</v>
      </c>
      <c r="F8525">
        <v>1</v>
      </c>
      <c r="G8525">
        <v>0</v>
      </c>
      <c r="H8525">
        <v>0</v>
      </c>
      <c r="I8525">
        <v>0</v>
      </c>
      <c r="K8525"/>
      <c r="N8525" t="s">
        <v>3091</v>
      </c>
      <c r="O8525" t="s">
        <v>3092</v>
      </c>
      <c r="P8525" t="s">
        <v>3093</v>
      </c>
      <c r="R8525" t="s">
        <v>3094</v>
      </c>
    </row>
    <row r="8526" spans="1:18" x14ac:dyDescent="0.25">
      <c r="A8526">
        <v>62</v>
      </c>
      <c r="B8526" t="s">
        <v>3089</v>
      </c>
      <c r="D8526" t="s">
        <v>3090</v>
      </c>
      <c r="E8526" t="s">
        <v>3090</v>
      </c>
      <c r="F8526">
        <v>1</v>
      </c>
      <c r="G8526">
        <v>0</v>
      </c>
      <c r="H8526">
        <v>0</v>
      </c>
      <c r="I8526">
        <v>0</v>
      </c>
      <c r="K8526"/>
      <c r="N8526" t="s">
        <v>3091</v>
      </c>
      <c r="O8526" t="s">
        <v>3092</v>
      </c>
      <c r="P8526" t="s">
        <v>3095</v>
      </c>
      <c r="R8526" t="s">
        <v>3094</v>
      </c>
    </row>
    <row r="8527" spans="1:18" x14ac:dyDescent="0.25">
      <c r="A8527">
        <v>620</v>
      </c>
      <c r="B8527" t="s">
        <v>3089</v>
      </c>
      <c r="D8527" t="s">
        <v>3090</v>
      </c>
      <c r="F8527">
        <v>1</v>
      </c>
      <c r="G8527">
        <v>0</v>
      </c>
      <c r="H8527">
        <v>0</v>
      </c>
      <c r="I8527">
        <v>0</v>
      </c>
      <c r="K8527"/>
      <c r="N8527" t="s">
        <v>3091</v>
      </c>
      <c r="O8527" t="s">
        <v>3092</v>
      </c>
      <c r="P8527" t="s">
        <v>3093</v>
      </c>
      <c r="R8527" t="s">
        <v>3094</v>
      </c>
    </row>
    <row r="8528" spans="1:18" x14ac:dyDescent="0.25">
      <c r="A8528">
        <v>621</v>
      </c>
      <c r="B8528" t="s">
        <v>3089</v>
      </c>
      <c r="D8528" t="s">
        <v>3090</v>
      </c>
      <c r="E8528" t="s">
        <v>3090</v>
      </c>
      <c r="F8528">
        <v>1</v>
      </c>
      <c r="G8528">
        <v>0</v>
      </c>
      <c r="H8528">
        <v>0</v>
      </c>
      <c r="I8528">
        <v>0</v>
      </c>
      <c r="K8528"/>
      <c r="N8528" t="s">
        <v>3091</v>
      </c>
      <c r="O8528" t="s">
        <v>3092</v>
      </c>
      <c r="P8528" t="s">
        <v>3095</v>
      </c>
      <c r="R8528" t="s">
        <v>3094</v>
      </c>
    </row>
    <row r="8529" spans="1:18" x14ac:dyDescent="0.25">
      <c r="A8529">
        <v>622</v>
      </c>
      <c r="B8529" t="s">
        <v>3089</v>
      </c>
      <c r="D8529" t="s">
        <v>3090</v>
      </c>
      <c r="F8529">
        <v>1</v>
      </c>
      <c r="G8529">
        <v>0</v>
      </c>
      <c r="H8529">
        <v>0</v>
      </c>
      <c r="I8529">
        <v>0</v>
      </c>
      <c r="K8529"/>
      <c r="N8529" t="s">
        <v>3091</v>
      </c>
      <c r="O8529" t="s">
        <v>3092</v>
      </c>
      <c r="P8529" t="s">
        <v>3093</v>
      </c>
      <c r="R8529" t="s">
        <v>3094</v>
      </c>
    </row>
    <row r="8530" spans="1:18" x14ac:dyDescent="0.25">
      <c r="A8530">
        <v>623</v>
      </c>
      <c r="B8530" t="s">
        <v>3089</v>
      </c>
      <c r="D8530" t="s">
        <v>3090</v>
      </c>
      <c r="F8530">
        <v>1</v>
      </c>
      <c r="G8530">
        <v>0</v>
      </c>
      <c r="H8530">
        <v>0</v>
      </c>
      <c r="I8530">
        <v>0</v>
      </c>
      <c r="K8530"/>
      <c r="N8530" t="s">
        <v>3091</v>
      </c>
      <c r="O8530" t="s">
        <v>3092</v>
      </c>
      <c r="P8530" t="s">
        <v>3093</v>
      </c>
      <c r="R8530" t="s">
        <v>3094</v>
      </c>
    </row>
    <row r="8531" spans="1:18" x14ac:dyDescent="0.25">
      <c r="A8531">
        <v>624</v>
      </c>
      <c r="B8531" t="s">
        <v>3089</v>
      </c>
      <c r="D8531" t="s">
        <v>3090</v>
      </c>
      <c r="F8531">
        <v>1</v>
      </c>
      <c r="G8531">
        <v>0</v>
      </c>
      <c r="H8531">
        <v>0</v>
      </c>
      <c r="I8531">
        <v>0</v>
      </c>
      <c r="K8531"/>
      <c r="N8531" t="s">
        <v>3091</v>
      </c>
      <c r="O8531" t="s">
        <v>3092</v>
      </c>
      <c r="P8531" t="s">
        <v>3093</v>
      </c>
      <c r="R8531" t="s">
        <v>3094</v>
      </c>
    </row>
    <row r="8532" spans="1:18" x14ac:dyDescent="0.25">
      <c r="A8532">
        <v>625</v>
      </c>
      <c r="B8532" t="s">
        <v>3089</v>
      </c>
      <c r="D8532" t="s">
        <v>3090</v>
      </c>
      <c r="F8532">
        <v>1</v>
      </c>
      <c r="G8532">
        <v>0</v>
      </c>
      <c r="H8532">
        <v>0</v>
      </c>
      <c r="I8532">
        <v>0</v>
      </c>
      <c r="K8532"/>
      <c r="N8532" t="s">
        <v>3091</v>
      </c>
      <c r="O8532" t="s">
        <v>3092</v>
      </c>
      <c r="P8532" t="s">
        <v>3093</v>
      </c>
      <c r="R8532" t="s">
        <v>3094</v>
      </c>
    </row>
    <row r="8533" spans="1:18" x14ac:dyDescent="0.25">
      <c r="A8533">
        <v>626</v>
      </c>
      <c r="B8533" t="s">
        <v>3089</v>
      </c>
      <c r="D8533" t="s">
        <v>3090</v>
      </c>
      <c r="F8533">
        <v>1</v>
      </c>
      <c r="G8533">
        <v>0</v>
      </c>
      <c r="H8533">
        <v>0</v>
      </c>
      <c r="I8533">
        <v>0</v>
      </c>
      <c r="K8533"/>
      <c r="N8533" t="s">
        <v>3091</v>
      </c>
      <c r="O8533" t="s">
        <v>3092</v>
      </c>
      <c r="P8533" t="s">
        <v>3093</v>
      </c>
      <c r="R8533" t="s">
        <v>3094</v>
      </c>
    </row>
    <row r="8534" spans="1:18" x14ac:dyDescent="0.25">
      <c r="A8534">
        <v>627</v>
      </c>
      <c r="B8534" t="s">
        <v>3089</v>
      </c>
      <c r="D8534" t="s">
        <v>3090</v>
      </c>
      <c r="F8534">
        <v>1</v>
      </c>
      <c r="G8534">
        <v>0</v>
      </c>
      <c r="H8534">
        <v>0</v>
      </c>
      <c r="I8534">
        <v>0</v>
      </c>
      <c r="K8534"/>
      <c r="N8534" t="s">
        <v>3091</v>
      </c>
      <c r="O8534" t="s">
        <v>3092</v>
      </c>
      <c r="P8534" t="s">
        <v>3093</v>
      </c>
      <c r="R8534" t="s">
        <v>3094</v>
      </c>
    </row>
    <row r="8535" spans="1:18" x14ac:dyDescent="0.25">
      <c r="A8535">
        <v>628</v>
      </c>
      <c r="B8535" t="s">
        <v>3089</v>
      </c>
      <c r="D8535" t="s">
        <v>3090</v>
      </c>
      <c r="F8535">
        <v>1</v>
      </c>
      <c r="G8535">
        <v>0</v>
      </c>
      <c r="H8535">
        <v>0</v>
      </c>
      <c r="I8535">
        <v>0</v>
      </c>
      <c r="K8535"/>
      <c r="N8535" t="s">
        <v>3091</v>
      </c>
      <c r="O8535" t="s">
        <v>3092</v>
      </c>
      <c r="P8535" t="s">
        <v>3093</v>
      </c>
      <c r="R8535" t="s">
        <v>3094</v>
      </c>
    </row>
    <row r="8536" spans="1:18" x14ac:dyDescent="0.25">
      <c r="A8536">
        <v>629</v>
      </c>
      <c r="B8536" t="s">
        <v>3089</v>
      </c>
      <c r="D8536" t="s">
        <v>3090</v>
      </c>
      <c r="F8536">
        <v>1</v>
      </c>
      <c r="G8536">
        <v>0</v>
      </c>
      <c r="H8536">
        <v>0</v>
      </c>
      <c r="I8536">
        <v>0</v>
      </c>
      <c r="K8536"/>
      <c r="N8536" t="s">
        <v>3091</v>
      </c>
      <c r="O8536" t="s">
        <v>3092</v>
      </c>
      <c r="P8536" t="s">
        <v>3093</v>
      </c>
      <c r="R8536" t="s">
        <v>3094</v>
      </c>
    </row>
    <row r="8537" spans="1:18" x14ac:dyDescent="0.25">
      <c r="A8537">
        <v>63</v>
      </c>
      <c r="B8537" t="s">
        <v>3089</v>
      </c>
      <c r="D8537" t="s">
        <v>3090</v>
      </c>
      <c r="E8537" t="s">
        <v>3090</v>
      </c>
      <c r="F8537">
        <v>1</v>
      </c>
      <c r="G8537">
        <v>0</v>
      </c>
      <c r="H8537">
        <v>0</v>
      </c>
      <c r="I8537">
        <v>0</v>
      </c>
      <c r="K8537"/>
      <c r="N8537" t="s">
        <v>3091</v>
      </c>
      <c r="O8537" t="s">
        <v>3092</v>
      </c>
      <c r="P8537" t="s">
        <v>3095</v>
      </c>
      <c r="R8537" t="s">
        <v>3094</v>
      </c>
    </row>
    <row r="8538" spans="1:18" x14ac:dyDescent="0.25">
      <c r="A8538">
        <v>630</v>
      </c>
      <c r="B8538" t="s">
        <v>3089</v>
      </c>
      <c r="D8538" t="s">
        <v>3090</v>
      </c>
      <c r="E8538" t="s">
        <v>3090</v>
      </c>
      <c r="F8538">
        <v>1</v>
      </c>
      <c r="G8538">
        <v>0</v>
      </c>
      <c r="H8538">
        <v>0</v>
      </c>
      <c r="I8538">
        <v>0</v>
      </c>
      <c r="K8538"/>
      <c r="N8538" t="s">
        <v>3091</v>
      </c>
      <c r="O8538" t="s">
        <v>3092</v>
      </c>
      <c r="P8538" t="s">
        <v>3095</v>
      </c>
      <c r="R8538" t="s">
        <v>3094</v>
      </c>
    </row>
    <row r="8539" spans="1:18" x14ac:dyDescent="0.25">
      <c r="A8539">
        <v>631</v>
      </c>
      <c r="B8539" t="s">
        <v>3089</v>
      </c>
      <c r="D8539" t="s">
        <v>3090</v>
      </c>
      <c r="E8539" t="s">
        <v>3090</v>
      </c>
      <c r="F8539">
        <v>1</v>
      </c>
      <c r="G8539">
        <v>0</v>
      </c>
      <c r="H8539">
        <v>0</v>
      </c>
      <c r="I8539">
        <v>0</v>
      </c>
      <c r="K8539"/>
      <c r="N8539" t="s">
        <v>3091</v>
      </c>
      <c r="O8539" t="s">
        <v>3092</v>
      </c>
      <c r="P8539" t="s">
        <v>3095</v>
      </c>
      <c r="R8539" t="s">
        <v>3094</v>
      </c>
    </row>
    <row r="8540" spans="1:18" x14ac:dyDescent="0.25">
      <c r="A8540">
        <v>632</v>
      </c>
      <c r="B8540" t="s">
        <v>3089</v>
      </c>
      <c r="D8540" t="s">
        <v>3090</v>
      </c>
      <c r="E8540" t="s">
        <v>3090</v>
      </c>
      <c r="F8540">
        <v>1</v>
      </c>
      <c r="G8540">
        <v>0</v>
      </c>
      <c r="H8540">
        <v>0</v>
      </c>
      <c r="I8540">
        <v>0</v>
      </c>
      <c r="K8540"/>
      <c r="N8540" t="s">
        <v>3091</v>
      </c>
      <c r="O8540" t="s">
        <v>3092</v>
      </c>
      <c r="P8540" t="s">
        <v>3095</v>
      </c>
      <c r="R8540" t="s">
        <v>3094</v>
      </c>
    </row>
    <row r="8541" spans="1:18" x14ac:dyDescent="0.25">
      <c r="A8541">
        <v>633</v>
      </c>
      <c r="B8541" t="s">
        <v>3089</v>
      </c>
      <c r="D8541" t="s">
        <v>3090</v>
      </c>
      <c r="E8541" t="s">
        <v>3090</v>
      </c>
      <c r="F8541">
        <v>1</v>
      </c>
      <c r="G8541">
        <v>0</v>
      </c>
      <c r="H8541">
        <v>0</v>
      </c>
      <c r="I8541">
        <v>0</v>
      </c>
      <c r="K8541"/>
      <c r="N8541" t="s">
        <v>3091</v>
      </c>
      <c r="O8541" t="s">
        <v>3092</v>
      </c>
      <c r="P8541" t="s">
        <v>3095</v>
      </c>
      <c r="R8541" t="s">
        <v>3094</v>
      </c>
    </row>
    <row r="8542" spans="1:18" x14ac:dyDescent="0.25">
      <c r="A8542">
        <v>634</v>
      </c>
      <c r="B8542" t="s">
        <v>3089</v>
      </c>
      <c r="D8542" t="s">
        <v>3090</v>
      </c>
      <c r="E8542" t="s">
        <v>3090</v>
      </c>
      <c r="F8542">
        <v>1</v>
      </c>
      <c r="G8542">
        <v>0</v>
      </c>
      <c r="H8542">
        <v>0</v>
      </c>
      <c r="I8542">
        <v>0</v>
      </c>
      <c r="K8542"/>
      <c r="N8542" t="s">
        <v>3091</v>
      </c>
      <c r="O8542" t="s">
        <v>3092</v>
      </c>
      <c r="P8542" t="s">
        <v>3095</v>
      </c>
      <c r="R8542" t="s">
        <v>3094</v>
      </c>
    </row>
    <row r="8543" spans="1:18" x14ac:dyDescent="0.25">
      <c r="A8543">
        <v>635</v>
      </c>
      <c r="B8543" t="s">
        <v>3089</v>
      </c>
      <c r="D8543" t="s">
        <v>3090</v>
      </c>
      <c r="E8543" t="s">
        <v>3090</v>
      </c>
      <c r="F8543">
        <v>1</v>
      </c>
      <c r="G8543">
        <v>0</v>
      </c>
      <c r="H8543">
        <v>0</v>
      </c>
      <c r="I8543">
        <v>0</v>
      </c>
      <c r="K8543"/>
      <c r="N8543" t="s">
        <v>3091</v>
      </c>
      <c r="O8543" t="s">
        <v>3092</v>
      </c>
      <c r="P8543" t="s">
        <v>3095</v>
      </c>
      <c r="R8543" t="s">
        <v>3094</v>
      </c>
    </row>
    <row r="8544" spans="1:18" x14ac:dyDescent="0.25">
      <c r="A8544">
        <v>636</v>
      </c>
      <c r="B8544" t="s">
        <v>3089</v>
      </c>
      <c r="D8544" t="s">
        <v>3090</v>
      </c>
      <c r="E8544" t="s">
        <v>3090</v>
      </c>
      <c r="F8544">
        <v>1</v>
      </c>
      <c r="G8544">
        <v>0</v>
      </c>
      <c r="H8544">
        <v>0</v>
      </c>
      <c r="I8544">
        <v>0</v>
      </c>
      <c r="K8544"/>
      <c r="N8544" t="s">
        <v>3091</v>
      </c>
      <c r="O8544" t="s">
        <v>3092</v>
      </c>
      <c r="P8544" t="s">
        <v>3095</v>
      </c>
      <c r="R8544" t="s">
        <v>3094</v>
      </c>
    </row>
    <row r="8545" spans="1:18" x14ac:dyDescent="0.25">
      <c r="A8545">
        <v>637</v>
      </c>
      <c r="B8545" t="s">
        <v>3089</v>
      </c>
      <c r="D8545" t="s">
        <v>3090</v>
      </c>
      <c r="E8545" t="s">
        <v>3090</v>
      </c>
      <c r="F8545">
        <v>1</v>
      </c>
      <c r="G8545">
        <v>0</v>
      </c>
      <c r="H8545">
        <v>0</v>
      </c>
      <c r="I8545">
        <v>0</v>
      </c>
      <c r="K8545"/>
      <c r="N8545" t="s">
        <v>3091</v>
      </c>
      <c r="O8545" t="s">
        <v>3092</v>
      </c>
      <c r="P8545" t="s">
        <v>3095</v>
      </c>
      <c r="R8545" t="s">
        <v>3094</v>
      </c>
    </row>
    <row r="8546" spans="1:18" x14ac:dyDescent="0.25">
      <c r="A8546">
        <v>638</v>
      </c>
      <c r="B8546" t="s">
        <v>3089</v>
      </c>
      <c r="D8546" t="s">
        <v>3090</v>
      </c>
      <c r="E8546" t="s">
        <v>3090</v>
      </c>
      <c r="F8546">
        <v>1</v>
      </c>
      <c r="G8546">
        <v>0</v>
      </c>
      <c r="H8546">
        <v>0</v>
      </c>
      <c r="I8546">
        <v>0</v>
      </c>
      <c r="K8546"/>
      <c r="N8546" t="s">
        <v>3091</v>
      </c>
      <c r="O8546" t="s">
        <v>3092</v>
      </c>
      <c r="P8546" t="s">
        <v>3095</v>
      </c>
      <c r="R8546" t="s">
        <v>3094</v>
      </c>
    </row>
    <row r="8547" spans="1:18" x14ac:dyDescent="0.25">
      <c r="A8547">
        <v>639</v>
      </c>
      <c r="B8547" t="s">
        <v>3089</v>
      </c>
      <c r="D8547" t="s">
        <v>3090</v>
      </c>
      <c r="E8547" t="s">
        <v>3090</v>
      </c>
      <c r="F8547">
        <v>1</v>
      </c>
      <c r="G8547">
        <v>0</v>
      </c>
      <c r="H8547">
        <v>0</v>
      </c>
      <c r="I8547">
        <v>0</v>
      </c>
      <c r="K8547"/>
      <c r="N8547" t="s">
        <v>3091</v>
      </c>
      <c r="O8547" t="s">
        <v>3092</v>
      </c>
      <c r="P8547" t="s">
        <v>3095</v>
      </c>
      <c r="R8547" t="s">
        <v>3094</v>
      </c>
    </row>
    <row r="8548" spans="1:18" x14ac:dyDescent="0.25">
      <c r="A8548">
        <v>64</v>
      </c>
      <c r="B8548" t="s">
        <v>3089</v>
      </c>
      <c r="D8548" t="s">
        <v>3090</v>
      </c>
      <c r="E8548" t="s">
        <v>3090</v>
      </c>
      <c r="F8548">
        <v>1</v>
      </c>
      <c r="G8548">
        <v>0</v>
      </c>
      <c r="H8548">
        <v>0</v>
      </c>
      <c r="I8548">
        <v>0</v>
      </c>
      <c r="K8548"/>
      <c r="N8548" t="s">
        <v>3091</v>
      </c>
      <c r="O8548" t="s">
        <v>3092</v>
      </c>
      <c r="P8548" t="s">
        <v>3095</v>
      </c>
      <c r="R8548" t="s">
        <v>3094</v>
      </c>
    </row>
    <row r="8549" spans="1:18" x14ac:dyDescent="0.25">
      <c r="A8549">
        <v>640</v>
      </c>
      <c r="B8549" t="s">
        <v>3089</v>
      </c>
      <c r="D8549" t="s">
        <v>3090</v>
      </c>
      <c r="E8549" t="s">
        <v>3090</v>
      </c>
      <c r="F8549">
        <v>1</v>
      </c>
      <c r="G8549">
        <v>0</v>
      </c>
      <c r="H8549">
        <v>0</v>
      </c>
      <c r="I8549">
        <v>0</v>
      </c>
      <c r="K8549"/>
      <c r="N8549" t="s">
        <v>3091</v>
      </c>
      <c r="O8549" t="s">
        <v>3092</v>
      </c>
      <c r="P8549" t="s">
        <v>3095</v>
      </c>
      <c r="R8549" t="s">
        <v>3094</v>
      </c>
    </row>
    <row r="8550" spans="1:18" x14ac:dyDescent="0.25">
      <c r="A8550">
        <v>641</v>
      </c>
      <c r="B8550" t="s">
        <v>3089</v>
      </c>
      <c r="D8550" t="s">
        <v>3090</v>
      </c>
      <c r="E8550" t="s">
        <v>3090</v>
      </c>
      <c r="F8550">
        <v>1</v>
      </c>
      <c r="G8550">
        <v>0</v>
      </c>
      <c r="H8550">
        <v>0</v>
      </c>
      <c r="I8550">
        <v>0</v>
      </c>
      <c r="K8550"/>
      <c r="N8550" t="s">
        <v>3091</v>
      </c>
      <c r="O8550" t="s">
        <v>3092</v>
      </c>
      <c r="P8550" t="s">
        <v>3095</v>
      </c>
      <c r="R8550" t="s">
        <v>3094</v>
      </c>
    </row>
    <row r="8551" spans="1:18" x14ac:dyDescent="0.25">
      <c r="A8551">
        <v>642</v>
      </c>
      <c r="B8551" t="s">
        <v>3089</v>
      </c>
      <c r="D8551" t="s">
        <v>3090</v>
      </c>
      <c r="E8551" t="s">
        <v>3090</v>
      </c>
      <c r="F8551">
        <v>1</v>
      </c>
      <c r="G8551">
        <v>0</v>
      </c>
      <c r="H8551">
        <v>0</v>
      </c>
      <c r="I8551">
        <v>0</v>
      </c>
      <c r="K8551"/>
      <c r="N8551" t="s">
        <v>3091</v>
      </c>
      <c r="O8551" t="s">
        <v>3092</v>
      </c>
      <c r="P8551" t="s">
        <v>3095</v>
      </c>
      <c r="R8551" t="s">
        <v>3094</v>
      </c>
    </row>
    <row r="8552" spans="1:18" x14ac:dyDescent="0.25">
      <c r="A8552">
        <v>643</v>
      </c>
      <c r="B8552" t="s">
        <v>3089</v>
      </c>
      <c r="D8552" t="s">
        <v>3090</v>
      </c>
      <c r="E8552" t="s">
        <v>3090</v>
      </c>
      <c r="F8552">
        <v>1</v>
      </c>
      <c r="G8552">
        <v>0</v>
      </c>
      <c r="H8552">
        <v>0</v>
      </c>
      <c r="I8552">
        <v>0</v>
      </c>
      <c r="K8552"/>
      <c r="N8552" t="s">
        <v>3091</v>
      </c>
      <c r="O8552" t="s">
        <v>3092</v>
      </c>
      <c r="P8552" t="s">
        <v>3095</v>
      </c>
      <c r="R8552" t="s">
        <v>3094</v>
      </c>
    </row>
    <row r="8553" spans="1:18" x14ac:dyDescent="0.25">
      <c r="A8553">
        <v>644</v>
      </c>
      <c r="B8553" t="s">
        <v>3089</v>
      </c>
      <c r="D8553" t="s">
        <v>3090</v>
      </c>
      <c r="E8553" t="s">
        <v>3090</v>
      </c>
      <c r="F8553">
        <v>1</v>
      </c>
      <c r="G8553">
        <v>0</v>
      </c>
      <c r="H8553">
        <v>0</v>
      </c>
      <c r="I8553">
        <v>0</v>
      </c>
      <c r="K8553"/>
      <c r="N8553" t="s">
        <v>3091</v>
      </c>
      <c r="O8553" t="s">
        <v>3092</v>
      </c>
      <c r="P8553" t="s">
        <v>3095</v>
      </c>
      <c r="R8553" t="s">
        <v>3094</v>
      </c>
    </row>
    <row r="8554" spans="1:18" x14ac:dyDescent="0.25">
      <c r="A8554">
        <v>645</v>
      </c>
      <c r="B8554" t="s">
        <v>3089</v>
      </c>
      <c r="D8554" t="s">
        <v>3090</v>
      </c>
      <c r="E8554" t="s">
        <v>3090</v>
      </c>
      <c r="F8554">
        <v>1</v>
      </c>
      <c r="G8554">
        <v>0</v>
      </c>
      <c r="H8554">
        <v>0</v>
      </c>
      <c r="I8554">
        <v>0</v>
      </c>
      <c r="K8554"/>
      <c r="N8554" t="s">
        <v>3091</v>
      </c>
      <c r="O8554" t="s">
        <v>3092</v>
      </c>
      <c r="P8554" t="s">
        <v>3095</v>
      </c>
      <c r="R8554" t="s">
        <v>3094</v>
      </c>
    </row>
    <row r="8555" spans="1:18" x14ac:dyDescent="0.25">
      <c r="A8555">
        <v>646</v>
      </c>
      <c r="B8555" t="s">
        <v>3089</v>
      </c>
      <c r="D8555" t="s">
        <v>3090</v>
      </c>
      <c r="E8555" t="s">
        <v>3090</v>
      </c>
      <c r="F8555">
        <v>1</v>
      </c>
      <c r="G8555">
        <v>0</v>
      </c>
      <c r="H8555">
        <v>0</v>
      </c>
      <c r="I8555">
        <v>0</v>
      </c>
      <c r="K8555"/>
      <c r="N8555" t="s">
        <v>3091</v>
      </c>
      <c r="O8555" t="s">
        <v>3092</v>
      </c>
      <c r="P8555" t="s">
        <v>3095</v>
      </c>
      <c r="R8555" t="s">
        <v>3094</v>
      </c>
    </row>
    <row r="8556" spans="1:18" x14ac:dyDescent="0.25">
      <c r="A8556">
        <v>647</v>
      </c>
      <c r="B8556" t="s">
        <v>3089</v>
      </c>
      <c r="D8556" t="s">
        <v>3090</v>
      </c>
      <c r="E8556" t="s">
        <v>3090</v>
      </c>
      <c r="F8556">
        <v>1</v>
      </c>
      <c r="G8556">
        <v>0</v>
      </c>
      <c r="H8556">
        <v>0</v>
      </c>
      <c r="I8556">
        <v>0</v>
      </c>
      <c r="K8556"/>
      <c r="N8556" t="s">
        <v>3091</v>
      </c>
      <c r="O8556" t="s">
        <v>3092</v>
      </c>
      <c r="P8556" t="s">
        <v>3095</v>
      </c>
      <c r="R8556" t="s">
        <v>3094</v>
      </c>
    </row>
    <row r="8557" spans="1:18" x14ac:dyDescent="0.25">
      <c r="A8557">
        <v>648</v>
      </c>
      <c r="B8557" t="s">
        <v>3089</v>
      </c>
      <c r="D8557" t="s">
        <v>3090</v>
      </c>
      <c r="E8557" t="s">
        <v>3090</v>
      </c>
      <c r="F8557">
        <v>1</v>
      </c>
      <c r="G8557">
        <v>0</v>
      </c>
      <c r="H8557">
        <v>0</v>
      </c>
      <c r="I8557">
        <v>0</v>
      </c>
      <c r="K8557"/>
      <c r="N8557" t="s">
        <v>3091</v>
      </c>
      <c r="O8557" t="s">
        <v>3092</v>
      </c>
      <c r="P8557" t="s">
        <v>3095</v>
      </c>
      <c r="R8557" t="s">
        <v>3094</v>
      </c>
    </row>
    <row r="8558" spans="1:18" x14ac:dyDescent="0.25">
      <c r="A8558">
        <v>649</v>
      </c>
      <c r="B8558" t="s">
        <v>3089</v>
      </c>
      <c r="D8558" t="s">
        <v>3090</v>
      </c>
      <c r="E8558" t="s">
        <v>3090</v>
      </c>
      <c r="F8558">
        <v>1</v>
      </c>
      <c r="G8558">
        <v>0</v>
      </c>
      <c r="H8558">
        <v>0</v>
      </c>
      <c r="I8558">
        <v>0</v>
      </c>
      <c r="K8558"/>
      <c r="N8558" t="s">
        <v>3091</v>
      </c>
      <c r="O8558" t="s">
        <v>3092</v>
      </c>
      <c r="P8558" t="s">
        <v>3095</v>
      </c>
      <c r="R8558" t="s">
        <v>3094</v>
      </c>
    </row>
    <row r="8559" spans="1:18" x14ac:dyDescent="0.25">
      <c r="A8559">
        <v>65</v>
      </c>
      <c r="B8559" t="s">
        <v>3089</v>
      </c>
      <c r="D8559" t="s">
        <v>3090</v>
      </c>
      <c r="E8559" t="s">
        <v>3090</v>
      </c>
      <c r="F8559">
        <v>1</v>
      </c>
      <c r="G8559">
        <v>0</v>
      </c>
      <c r="H8559">
        <v>0</v>
      </c>
      <c r="I8559">
        <v>0</v>
      </c>
      <c r="K8559"/>
      <c r="N8559" t="s">
        <v>3091</v>
      </c>
      <c r="O8559" t="s">
        <v>3092</v>
      </c>
      <c r="P8559" t="s">
        <v>3095</v>
      </c>
      <c r="R8559" t="s">
        <v>3094</v>
      </c>
    </row>
    <row r="8560" spans="1:18" x14ac:dyDescent="0.25">
      <c r="A8560">
        <v>650</v>
      </c>
      <c r="B8560" t="s">
        <v>3089</v>
      </c>
      <c r="D8560" t="s">
        <v>3090</v>
      </c>
      <c r="E8560" t="s">
        <v>3090</v>
      </c>
      <c r="F8560">
        <v>1</v>
      </c>
      <c r="G8560">
        <v>0</v>
      </c>
      <c r="H8560">
        <v>0</v>
      </c>
      <c r="I8560">
        <v>0</v>
      </c>
      <c r="K8560"/>
      <c r="N8560" t="s">
        <v>3091</v>
      </c>
      <c r="O8560" t="s">
        <v>3092</v>
      </c>
      <c r="P8560" t="s">
        <v>3095</v>
      </c>
      <c r="R8560" t="s">
        <v>3094</v>
      </c>
    </row>
    <row r="8561" spans="1:18" x14ac:dyDescent="0.25">
      <c r="A8561">
        <v>651</v>
      </c>
      <c r="B8561" t="s">
        <v>3089</v>
      </c>
      <c r="D8561" t="s">
        <v>3090</v>
      </c>
      <c r="E8561" t="s">
        <v>3090</v>
      </c>
      <c r="F8561">
        <v>1</v>
      </c>
      <c r="G8561">
        <v>0</v>
      </c>
      <c r="H8561">
        <v>0</v>
      </c>
      <c r="I8561">
        <v>0</v>
      </c>
      <c r="K8561"/>
      <c r="N8561" t="s">
        <v>3091</v>
      </c>
      <c r="O8561" t="s">
        <v>3092</v>
      </c>
      <c r="P8561" t="s">
        <v>3095</v>
      </c>
      <c r="R8561" t="s">
        <v>3094</v>
      </c>
    </row>
    <row r="8562" spans="1:18" x14ac:dyDescent="0.25">
      <c r="A8562">
        <v>652</v>
      </c>
      <c r="B8562" t="s">
        <v>3089</v>
      </c>
      <c r="D8562" t="s">
        <v>3090</v>
      </c>
      <c r="E8562" t="s">
        <v>3090</v>
      </c>
      <c r="F8562">
        <v>1</v>
      </c>
      <c r="G8562">
        <v>0</v>
      </c>
      <c r="H8562">
        <v>0</v>
      </c>
      <c r="I8562">
        <v>0</v>
      </c>
      <c r="K8562"/>
      <c r="N8562" t="s">
        <v>3091</v>
      </c>
      <c r="O8562" t="s">
        <v>3092</v>
      </c>
      <c r="P8562" t="s">
        <v>3095</v>
      </c>
      <c r="R8562" t="s">
        <v>3094</v>
      </c>
    </row>
    <row r="8563" spans="1:18" x14ac:dyDescent="0.25">
      <c r="A8563">
        <v>653</v>
      </c>
      <c r="B8563" t="s">
        <v>3089</v>
      </c>
      <c r="D8563" t="s">
        <v>3090</v>
      </c>
      <c r="E8563" t="s">
        <v>3090</v>
      </c>
      <c r="F8563">
        <v>1</v>
      </c>
      <c r="G8563">
        <v>0</v>
      </c>
      <c r="H8563">
        <v>0</v>
      </c>
      <c r="I8563">
        <v>0</v>
      </c>
      <c r="K8563"/>
      <c r="N8563" t="s">
        <v>3091</v>
      </c>
      <c r="O8563" t="s">
        <v>3092</v>
      </c>
      <c r="P8563" t="s">
        <v>3095</v>
      </c>
      <c r="R8563" t="s">
        <v>3094</v>
      </c>
    </row>
    <row r="8564" spans="1:18" x14ac:dyDescent="0.25">
      <c r="A8564">
        <v>654</v>
      </c>
      <c r="B8564" t="s">
        <v>3089</v>
      </c>
      <c r="D8564" t="s">
        <v>3090</v>
      </c>
      <c r="E8564" t="s">
        <v>3090</v>
      </c>
      <c r="F8564">
        <v>1</v>
      </c>
      <c r="G8564">
        <v>0</v>
      </c>
      <c r="H8564">
        <v>0</v>
      </c>
      <c r="I8564">
        <v>0</v>
      </c>
      <c r="K8564"/>
      <c r="N8564" t="s">
        <v>3091</v>
      </c>
      <c r="O8564" t="s">
        <v>3092</v>
      </c>
      <c r="P8564" t="s">
        <v>3095</v>
      </c>
      <c r="R8564" t="s">
        <v>3094</v>
      </c>
    </row>
    <row r="8565" spans="1:18" x14ac:dyDescent="0.25">
      <c r="A8565">
        <v>655</v>
      </c>
      <c r="B8565" t="s">
        <v>3089</v>
      </c>
      <c r="D8565" t="s">
        <v>3090</v>
      </c>
      <c r="E8565" t="s">
        <v>3090</v>
      </c>
      <c r="F8565">
        <v>1</v>
      </c>
      <c r="G8565">
        <v>0</v>
      </c>
      <c r="H8565">
        <v>0</v>
      </c>
      <c r="I8565">
        <v>0</v>
      </c>
      <c r="K8565"/>
      <c r="N8565" t="s">
        <v>3091</v>
      </c>
      <c r="O8565" t="s">
        <v>3092</v>
      </c>
      <c r="P8565" t="s">
        <v>3095</v>
      </c>
      <c r="R8565" t="s">
        <v>3094</v>
      </c>
    </row>
    <row r="8566" spans="1:18" x14ac:dyDescent="0.25">
      <c r="A8566">
        <v>656</v>
      </c>
      <c r="B8566" t="s">
        <v>3089</v>
      </c>
      <c r="D8566" t="s">
        <v>3090</v>
      </c>
      <c r="E8566" t="s">
        <v>3090</v>
      </c>
      <c r="F8566">
        <v>1</v>
      </c>
      <c r="G8566">
        <v>0</v>
      </c>
      <c r="H8566">
        <v>0</v>
      </c>
      <c r="I8566">
        <v>0</v>
      </c>
      <c r="K8566"/>
      <c r="N8566" t="s">
        <v>3091</v>
      </c>
      <c r="O8566" t="s">
        <v>3092</v>
      </c>
      <c r="P8566" t="s">
        <v>3095</v>
      </c>
      <c r="R8566" t="s">
        <v>3094</v>
      </c>
    </row>
    <row r="8567" spans="1:18" x14ac:dyDescent="0.25">
      <c r="A8567">
        <v>657</v>
      </c>
      <c r="B8567" t="s">
        <v>3089</v>
      </c>
      <c r="D8567" t="s">
        <v>3090</v>
      </c>
      <c r="E8567" t="s">
        <v>3090</v>
      </c>
      <c r="F8567">
        <v>1</v>
      </c>
      <c r="G8567">
        <v>0</v>
      </c>
      <c r="H8567">
        <v>0</v>
      </c>
      <c r="I8567">
        <v>0</v>
      </c>
      <c r="K8567"/>
      <c r="N8567" t="s">
        <v>3091</v>
      </c>
      <c r="O8567" t="s">
        <v>3092</v>
      </c>
      <c r="P8567" t="s">
        <v>3095</v>
      </c>
      <c r="R8567" t="s">
        <v>3094</v>
      </c>
    </row>
    <row r="8568" spans="1:18" x14ac:dyDescent="0.25">
      <c r="A8568">
        <v>658</v>
      </c>
      <c r="B8568" t="s">
        <v>3089</v>
      </c>
      <c r="D8568" t="s">
        <v>3090</v>
      </c>
      <c r="E8568" t="s">
        <v>3090</v>
      </c>
      <c r="F8568">
        <v>1</v>
      </c>
      <c r="G8568">
        <v>0</v>
      </c>
      <c r="H8568">
        <v>0</v>
      </c>
      <c r="I8568">
        <v>0</v>
      </c>
      <c r="K8568"/>
      <c r="N8568" t="s">
        <v>3091</v>
      </c>
      <c r="O8568" t="s">
        <v>3092</v>
      </c>
      <c r="P8568" t="s">
        <v>3095</v>
      </c>
      <c r="R8568" t="s">
        <v>3094</v>
      </c>
    </row>
    <row r="8569" spans="1:18" x14ac:dyDescent="0.25">
      <c r="A8569">
        <v>659</v>
      </c>
      <c r="B8569" t="s">
        <v>3089</v>
      </c>
      <c r="D8569" t="s">
        <v>3090</v>
      </c>
      <c r="E8569" t="s">
        <v>3090</v>
      </c>
      <c r="F8569">
        <v>1</v>
      </c>
      <c r="G8569">
        <v>0</v>
      </c>
      <c r="H8569">
        <v>0</v>
      </c>
      <c r="I8569">
        <v>0</v>
      </c>
      <c r="K8569"/>
      <c r="N8569" t="s">
        <v>3091</v>
      </c>
      <c r="O8569" t="s">
        <v>3092</v>
      </c>
      <c r="P8569" t="s">
        <v>3095</v>
      </c>
      <c r="R8569" t="s">
        <v>3094</v>
      </c>
    </row>
    <row r="8570" spans="1:18" x14ac:dyDescent="0.25">
      <c r="A8570">
        <v>66</v>
      </c>
      <c r="B8570" t="s">
        <v>3089</v>
      </c>
      <c r="D8570" t="s">
        <v>3090</v>
      </c>
      <c r="E8570" t="s">
        <v>3090</v>
      </c>
      <c r="F8570">
        <v>1</v>
      </c>
      <c r="G8570">
        <v>0</v>
      </c>
      <c r="H8570">
        <v>0</v>
      </c>
      <c r="I8570">
        <v>0</v>
      </c>
      <c r="K8570"/>
      <c r="N8570" t="s">
        <v>3091</v>
      </c>
      <c r="O8570" t="s">
        <v>3092</v>
      </c>
      <c r="P8570" t="s">
        <v>3095</v>
      </c>
      <c r="R8570" t="s">
        <v>3094</v>
      </c>
    </row>
    <row r="8571" spans="1:18" x14ac:dyDescent="0.25">
      <c r="A8571">
        <v>660</v>
      </c>
      <c r="B8571" t="s">
        <v>3089</v>
      </c>
      <c r="D8571" t="s">
        <v>3090</v>
      </c>
      <c r="E8571" t="s">
        <v>3090</v>
      </c>
      <c r="F8571">
        <v>1</v>
      </c>
      <c r="G8571">
        <v>0</v>
      </c>
      <c r="H8571">
        <v>0</v>
      </c>
      <c r="I8571">
        <v>0</v>
      </c>
      <c r="K8571"/>
      <c r="N8571" t="s">
        <v>3091</v>
      </c>
      <c r="O8571" t="s">
        <v>3092</v>
      </c>
      <c r="P8571" t="s">
        <v>3095</v>
      </c>
      <c r="R8571" t="s">
        <v>3094</v>
      </c>
    </row>
    <row r="8572" spans="1:18" x14ac:dyDescent="0.25">
      <c r="A8572">
        <v>661</v>
      </c>
      <c r="B8572" t="s">
        <v>3089</v>
      </c>
      <c r="D8572" t="s">
        <v>3090</v>
      </c>
      <c r="E8572" t="s">
        <v>3090</v>
      </c>
      <c r="F8572">
        <v>1</v>
      </c>
      <c r="G8572">
        <v>0</v>
      </c>
      <c r="H8572">
        <v>0</v>
      </c>
      <c r="I8572">
        <v>0</v>
      </c>
      <c r="K8572"/>
      <c r="N8572" t="s">
        <v>3091</v>
      </c>
      <c r="O8572" t="s">
        <v>3092</v>
      </c>
      <c r="P8572" t="s">
        <v>3095</v>
      </c>
      <c r="R8572" t="s">
        <v>3094</v>
      </c>
    </row>
    <row r="8573" spans="1:18" x14ac:dyDescent="0.25">
      <c r="A8573">
        <v>662</v>
      </c>
      <c r="B8573" t="s">
        <v>3089</v>
      </c>
      <c r="D8573" t="s">
        <v>3090</v>
      </c>
      <c r="E8573" t="s">
        <v>3090</v>
      </c>
      <c r="F8573">
        <v>1</v>
      </c>
      <c r="G8573">
        <v>0</v>
      </c>
      <c r="H8573">
        <v>0</v>
      </c>
      <c r="I8573">
        <v>0</v>
      </c>
      <c r="K8573"/>
      <c r="N8573" t="s">
        <v>3091</v>
      </c>
      <c r="O8573" t="s">
        <v>3092</v>
      </c>
      <c r="P8573" t="s">
        <v>3095</v>
      </c>
      <c r="R8573" t="s">
        <v>3094</v>
      </c>
    </row>
    <row r="8574" spans="1:18" x14ac:dyDescent="0.25">
      <c r="A8574">
        <v>663</v>
      </c>
      <c r="B8574" t="s">
        <v>3089</v>
      </c>
      <c r="D8574" t="s">
        <v>3090</v>
      </c>
      <c r="E8574" t="s">
        <v>3090</v>
      </c>
      <c r="F8574">
        <v>1</v>
      </c>
      <c r="G8574">
        <v>0</v>
      </c>
      <c r="H8574">
        <v>0</v>
      </c>
      <c r="I8574">
        <v>0</v>
      </c>
      <c r="K8574"/>
      <c r="N8574" t="s">
        <v>3091</v>
      </c>
      <c r="O8574" t="s">
        <v>3092</v>
      </c>
      <c r="P8574" t="s">
        <v>3095</v>
      </c>
      <c r="R8574" t="s">
        <v>3094</v>
      </c>
    </row>
    <row r="8575" spans="1:18" x14ac:dyDescent="0.25">
      <c r="A8575">
        <v>664</v>
      </c>
      <c r="B8575" t="s">
        <v>3089</v>
      </c>
      <c r="D8575" t="s">
        <v>3090</v>
      </c>
      <c r="E8575" t="s">
        <v>3090</v>
      </c>
      <c r="F8575">
        <v>1</v>
      </c>
      <c r="G8575">
        <v>0</v>
      </c>
      <c r="H8575">
        <v>0</v>
      </c>
      <c r="I8575">
        <v>0</v>
      </c>
      <c r="K8575"/>
      <c r="N8575" t="s">
        <v>3091</v>
      </c>
      <c r="O8575" t="s">
        <v>3092</v>
      </c>
      <c r="P8575" t="s">
        <v>3095</v>
      </c>
      <c r="R8575" t="s">
        <v>3094</v>
      </c>
    </row>
    <row r="8576" spans="1:18" x14ac:dyDescent="0.25">
      <c r="A8576">
        <v>665</v>
      </c>
      <c r="B8576" t="s">
        <v>3089</v>
      </c>
      <c r="D8576" t="s">
        <v>3090</v>
      </c>
      <c r="E8576" t="s">
        <v>3090</v>
      </c>
      <c r="F8576">
        <v>1</v>
      </c>
      <c r="G8576">
        <v>0</v>
      </c>
      <c r="H8576">
        <v>0</v>
      </c>
      <c r="I8576">
        <v>0</v>
      </c>
      <c r="K8576"/>
      <c r="N8576" t="s">
        <v>3091</v>
      </c>
      <c r="O8576" t="s">
        <v>3092</v>
      </c>
      <c r="P8576" t="s">
        <v>3095</v>
      </c>
      <c r="R8576" t="s">
        <v>3094</v>
      </c>
    </row>
    <row r="8577" spans="1:18" x14ac:dyDescent="0.25">
      <c r="A8577">
        <v>666</v>
      </c>
      <c r="B8577" t="s">
        <v>3089</v>
      </c>
      <c r="D8577" t="s">
        <v>3090</v>
      </c>
      <c r="E8577" t="s">
        <v>3090</v>
      </c>
      <c r="F8577">
        <v>1</v>
      </c>
      <c r="G8577">
        <v>0</v>
      </c>
      <c r="H8577">
        <v>0</v>
      </c>
      <c r="I8577">
        <v>0</v>
      </c>
      <c r="K8577"/>
      <c r="N8577" t="s">
        <v>3091</v>
      </c>
      <c r="O8577" t="s">
        <v>3092</v>
      </c>
      <c r="P8577" t="s">
        <v>3095</v>
      </c>
      <c r="R8577" t="s">
        <v>3094</v>
      </c>
    </row>
    <row r="8578" spans="1:18" x14ac:dyDescent="0.25">
      <c r="A8578">
        <v>667</v>
      </c>
      <c r="B8578" t="s">
        <v>3089</v>
      </c>
      <c r="D8578" t="s">
        <v>3090</v>
      </c>
      <c r="E8578" t="s">
        <v>3090</v>
      </c>
      <c r="F8578">
        <v>1</v>
      </c>
      <c r="G8578">
        <v>0</v>
      </c>
      <c r="H8578">
        <v>0</v>
      </c>
      <c r="I8578">
        <v>0</v>
      </c>
      <c r="K8578"/>
      <c r="N8578" t="s">
        <v>3091</v>
      </c>
      <c r="O8578" t="s">
        <v>3092</v>
      </c>
      <c r="P8578" t="s">
        <v>3095</v>
      </c>
      <c r="R8578" t="s">
        <v>3094</v>
      </c>
    </row>
    <row r="8579" spans="1:18" x14ac:dyDescent="0.25">
      <c r="A8579">
        <v>668</v>
      </c>
      <c r="B8579" t="s">
        <v>3089</v>
      </c>
      <c r="D8579" t="s">
        <v>3090</v>
      </c>
      <c r="E8579" t="s">
        <v>3090</v>
      </c>
      <c r="F8579">
        <v>1</v>
      </c>
      <c r="G8579">
        <v>0</v>
      </c>
      <c r="H8579">
        <v>0</v>
      </c>
      <c r="I8579">
        <v>0</v>
      </c>
      <c r="K8579"/>
      <c r="N8579" t="s">
        <v>3091</v>
      </c>
      <c r="O8579" t="s">
        <v>3092</v>
      </c>
      <c r="P8579" t="s">
        <v>3095</v>
      </c>
      <c r="R8579" t="s">
        <v>3094</v>
      </c>
    </row>
    <row r="8580" spans="1:18" x14ac:dyDescent="0.25">
      <c r="A8580">
        <v>669</v>
      </c>
      <c r="B8580" t="s">
        <v>3089</v>
      </c>
      <c r="D8580" t="s">
        <v>3090</v>
      </c>
      <c r="E8580" t="s">
        <v>3090</v>
      </c>
      <c r="F8580">
        <v>1</v>
      </c>
      <c r="G8580">
        <v>0</v>
      </c>
      <c r="H8580">
        <v>0</v>
      </c>
      <c r="I8580">
        <v>0</v>
      </c>
      <c r="K8580"/>
      <c r="N8580" t="s">
        <v>3091</v>
      </c>
      <c r="O8580" t="s">
        <v>3092</v>
      </c>
      <c r="P8580" t="s">
        <v>3095</v>
      </c>
      <c r="R8580" t="s">
        <v>3094</v>
      </c>
    </row>
    <row r="8581" spans="1:18" x14ac:dyDescent="0.25">
      <c r="A8581">
        <v>67</v>
      </c>
      <c r="B8581" t="s">
        <v>3089</v>
      </c>
      <c r="D8581" t="s">
        <v>3090</v>
      </c>
      <c r="E8581" t="s">
        <v>3090</v>
      </c>
      <c r="F8581">
        <v>1</v>
      </c>
      <c r="G8581">
        <v>0</v>
      </c>
      <c r="H8581">
        <v>0</v>
      </c>
      <c r="I8581">
        <v>0</v>
      </c>
      <c r="K8581"/>
      <c r="N8581" t="s">
        <v>3091</v>
      </c>
      <c r="O8581" t="s">
        <v>3092</v>
      </c>
      <c r="P8581" t="s">
        <v>3095</v>
      </c>
      <c r="R8581" t="s">
        <v>3094</v>
      </c>
    </row>
    <row r="8582" spans="1:18" x14ac:dyDescent="0.25">
      <c r="A8582">
        <v>670</v>
      </c>
      <c r="B8582" t="s">
        <v>3089</v>
      </c>
      <c r="D8582" t="s">
        <v>3090</v>
      </c>
      <c r="E8582" t="s">
        <v>3090</v>
      </c>
      <c r="F8582">
        <v>1</v>
      </c>
      <c r="G8582">
        <v>0</v>
      </c>
      <c r="H8582">
        <v>0</v>
      </c>
      <c r="I8582">
        <v>0</v>
      </c>
      <c r="K8582"/>
      <c r="N8582" t="s">
        <v>3091</v>
      </c>
      <c r="O8582" t="s">
        <v>3092</v>
      </c>
      <c r="P8582" t="s">
        <v>3095</v>
      </c>
      <c r="R8582" t="s">
        <v>3094</v>
      </c>
    </row>
    <row r="8583" spans="1:18" x14ac:dyDescent="0.25">
      <c r="A8583">
        <v>671</v>
      </c>
      <c r="B8583" t="s">
        <v>3089</v>
      </c>
      <c r="D8583" t="s">
        <v>3090</v>
      </c>
      <c r="E8583" t="s">
        <v>3090</v>
      </c>
      <c r="F8583">
        <v>1</v>
      </c>
      <c r="G8583">
        <v>0</v>
      </c>
      <c r="H8583">
        <v>0</v>
      </c>
      <c r="I8583">
        <v>0</v>
      </c>
      <c r="K8583"/>
      <c r="N8583" t="s">
        <v>3091</v>
      </c>
      <c r="O8583" t="s">
        <v>3092</v>
      </c>
      <c r="P8583" t="s">
        <v>3095</v>
      </c>
      <c r="R8583" t="s">
        <v>3094</v>
      </c>
    </row>
    <row r="8584" spans="1:18" x14ac:dyDescent="0.25">
      <c r="A8584">
        <v>672</v>
      </c>
      <c r="B8584" t="s">
        <v>3089</v>
      </c>
      <c r="D8584" t="s">
        <v>3090</v>
      </c>
      <c r="E8584" t="s">
        <v>3090</v>
      </c>
      <c r="F8584">
        <v>1</v>
      </c>
      <c r="G8584">
        <v>0</v>
      </c>
      <c r="H8584">
        <v>0</v>
      </c>
      <c r="I8584">
        <v>0</v>
      </c>
      <c r="K8584"/>
      <c r="N8584" t="s">
        <v>3091</v>
      </c>
      <c r="O8584" t="s">
        <v>3092</v>
      </c>
      <c r="P8584" t="s">
        <v>3095</v>
      </c>
      <c r="R8584" t="s">
        <v>3094</v>
      </c>
    </row>
    <row r="8585" spans="1:18" x14ac:dyDescent="0.25">
      <c r="A8585">
        <v>673</v>
      </c>
      <c r="B8585" t="s">
        <v>3089</v>
      </c>
      <c r="D8585" t="s">
        <v>3090</v>
      </c>
      <c r="E8585" t="s">
        <v>3090</v>
      </c>
      <c r="F8585">
        <v>1</v>
      </c>
      <c r="G8585">
        <v>0</v>
      </c>
      <c r="H8585">
        <v>0</v>
      </c>
      <c r="I8585">
        <v>0</v>
      </c>
      <c r="K8585"/>
      <c r="N8585" t="s">
        <v>3091</v>
      </c>
      <c r="O8585" t="s">
        <v>3092</v>
      </c>
      <c r="P8585" t="s">
        <v>3095</v>
      </c>
      <c r="R8585" t="s">
        <v>3094</v>
      </c>
    </row>
    <row r="8586" spans="1:18" x14ac:dyDescent="0.25">
      <c r="A8586">
        <v>674</v>
      </c>
      <c r="B8586" t="s">
        <v>3089</v>
      </c>
      <c r="D8586" t="s">
        <v>3090</v>
      </c>
      <c r="E8586" t="s">
        <v>3090</v>
      </c>
      <c r="F8586">
        <v>1</v>
      </c>
      <c r="G8586">
        <v>0</v>
      </c>
      <c r="H8586">
        <v>0</v>
      </c>
      <c r="I8586">
        <v>0</v>
      </c>
      <c r="K8586"/>
      <c r="N8586" t="s">
        <v>3091</v>
      </c>
      <c r="O8586" t="s">
        <v>3092</v>
      </c>
      <c r="P8586" t="s">
        <v>3095</v>
      </c>
      <c r="R8586" t="s">
        <v>3094</v>
      </c>
    </row>
    <row r="8587" spans="1:18" x14ac:dyDescent="0.25">
      <c r="A8587">
        <v>675</v>
      </c>
      <c r="B8587" t="s">
        <v>3089</v>
      </c>
      <c r="D8587" t="s">
        <v>3090</v>
      </c>
      <c r="E8587" t="s">
        <v>3090</v>
      </c>
      <c r="F8587">
        <v>1</v>
      </c>
      <c r="G8587">
        <v>0</v>
      </c>
      <c r="H8587">
        <v>0</v>
      </c>
      <c r="I8587">
        <v>0</v>
      </c>
      <c r="K8587"/>
      <c r="N8587" t="s">
        <v>3091</v>
      </c>
      <c r="O8587" t="s">
        <v>3092</v>
      </c>
      <c r="P8587" t="s">
        <v>3095</v>
      </c>
      <c r="R8587" t="s">
        <v>3094</v>
      </c>
    </row>
    <row r="8588" spans="1:18" x14ac:dyDescent="0.25">
      <c r="A8588">
        <v>676</v>
      </c>
      <c r="B8588" t="s">
        <v>3089</v>
      </c>
      <c r="D8588" t="s">
        <v>3090</v>
      </c>
      <c r="E8588" t="s">
        <v>3090</v>
      </c>
      <c r="F8588">
        <v>1</v>
      </c>
      <c r="G8588">
        <v>0</v>
      </c>
      <c r="H8588">
        <v>0</v>
      </c>
      <c r="I8588">
        <v>0</v>
      </c>
      <c r="K8588"/>
      <c r="N8588" t="s">
        <v>3091</v>
      </c>
      <c r="O8588" t="s">
        <v>3092</v>
      </c>
      <c r="P8588" t="s">
        <v>3095</v>
      </c>
      <c r="R8588" t="s">
        <v>3094</v>
      </c>
    </row>
    <row r="8589" spans="1:18" x14ac:dyDescent="0.25">
      <c r="A8589">
        <v>677</v>
      </c>
      <c r="B8589" t="s">
        <v>3089</v>
      </c>
      <c r="D8589" t="s">
        <v>3090</v>
      </c>
      <c r="E8589" t="s">
        <v>3090</v>
      </c>
      <c r="F8589">
        <v>1</v>
      </c>
      <c r="G8589">
        <v>0</v>
      </c>
      <c r="H8589">
        <v>0</v>
      </c>
      <c r="I8589">
        <v>0</v>
      </c>
      <c r="K8589"/>
      <c r="N8589" t="s">
        <v>3091</v>
      </c>
      <c r="O8589" t="s">
        <v>3092</v>
      </c>
      <c r="P8589" t="s">
        <v>3095</v>
      </c>
      <c r="R8589" t="s">
        <v>3094</v>
      </c>
    </row>
    <row r="8590" spans="1:18" x14ac:dyDescent="0.25">
      <c r="A8590">
        <v>678</v>
      </c>
      <c r="B8590" t="s">
        <v>3089</v>
      </c>
      <c r="D8590" t="s">
        <v>3090</v>
      </c>
      <c r="E8590" t="s">
        <v>3090</v>
      </c>
      <c r="F8590">
        <v>1</v>
      </c>
      <c r="G8590">
        <v>0</v>
      </c>
      <c r="H8590">
        <v>0</v>
      </c>
      <c r="I8590">
        <v>0</v>
      </c>
      <c r="K8590"/>
      <c r="N8590" t="s">
        <v>3091</v>
      </c>
      <c r="O8590" t="s">
        <v>3092</v>
      </c>
      <c r="P8590" t="s">
        <v>3095</v>
      </c>
      <c r="R8590" t="s">
        <v>3094</v>
      </c>
    </row>
    <row r="8591" spans="1:18" x14ac:dyDescent="0.25">
      <c r="A8591">
        <v>679</v>
      </c>
      <c r="B8591" t="s">
        <v>3089</v>
      </c>
      <c r="D8591" t="s">
        <v>3090</v>
      </c>
      <c r="E8591" t="s">
        <v>3090</v>
      </c>
      <c r="F8591">
        <v>1</v>
      </c>
      <c r="G8591">
        <v>0</v>
      </c>
      <c r="H8591">
        <v>0</v>
      </c>
      <c r="I8591">
        <v>0</v>
      </c>
      <c r="K8591"/>
      <c r="N8591" t="s">
        <v>3091</v>
      </c>
      <c r="O8591" t="s">
        <v>3092</v>
      </c>
      <c r="P8591" t="s">
        <v>3095</v>
      </c>
      <c r="R8591" t="s">
        <v>3094</v>
      </c>
    </row>
    <row r="8592" spans="1:18" x14ac:dyDescent="0.25">
      <c r="A8592">
        <v>68</v>
      </c>
      <c r="B8592" t="s">
        <v>3089</v>
      </c>
      <c r="D8592" t="s">
        <v>3090</v>
      </c>
      <c r="E8592" t="s">
        <v>3090</v>
      </c>
      <c r="F8592">
        <v>1</v>
      </c>
      <c r="G8592">
        <v>0</v>
      </c>
      <c r="H8592">
        <v>0</v>
      </c>
      <c r="I8592">
        <v>0</v>
      </c>
      <c r="K8592"/>
      <c r="N8592" t="s">
        <v>3091</v>
      </c>
      <c r="O8592" t="s">
        <v>3092</v>
      </c>
      <c r="P8592" t="s">
        <v>3095</v>
      </c>
      <c r="R8592" t="s">
        <v>3094</v>
      </c>
    </row>
    <row r="8593" spans="1:18" x14ac:dyDescent="0.25">
      <c r="A8593">
        <v>680</v>
      </c>
      <c r="B8593" t="s">
        <v>3089</v>
      </c>
      <c r="D8593" t="s">
        <v>3090</v>
      </c>
      <c r="E8593" t="s">
        <v>3090</v>
      </c>
      <c r="F8593">
        <v>1</v>
      </c>
      <c r="G8593">
        <v>0</v>
      </c>
      <c r="H8593">
        <v>0</v>
      </c>
      <c r="I8593">
        <v>0</v>
      </c>
      <c r="K8593"/>
      <c r="N8593" t="s">
        <v>3091</v>
      </c>
      <c r="O8593" t="s">
        <v>3092</v>
      </c>
      <c r="P8593" t="s">
        <v>3095</v>
      </c>
      <c r="R8593" t="s">
        <v>3094</v>
      </c>
    </row>
    <row r="8594" spans="1:18" x14ac:dyDescent="0.25">
      <c r="A8594">
        <v>681</v>
      </c>
      <c r="B8594" t="s">
        <v>3089</v>
      </c>
      <c r="D8594" t="s">
        <v>3090</v>
      </c>
      <c r="E8594" t="s">
        <v>3090</v>
      </c>
      <c r="F8594">
        <v>1</v>
      </c>
      <c r="G8594">
        <v>0</v>
      </c>
      <c r="H8594">
        <v>0</v>
      </c>
      <c r="I8594">
        <v>0</v>
      </c>
      <c r="K8594"/>
      <c r="N8594" t="s">
        <v>3091</v>
      </c>
      <c r="O8594" t="s">
        <v>3092</v>
      </c>
      <c r="P8594" t="s">
        <v>3095</v>
      </c>
      <c r="R8594" t="s">
        <v>3094</v>
      </c>
    </row>
    <row r="8595" spans="1:18" x14ac:dyDescent="0.25">
      <c r="A8595">
        <v>682</v>
      </c>
      <c r="B8595" t="s">
        <v>3089</v>
      </c>
      <c r="D8595" t="s">
        <v>3090</v>
      </c>
      <c r="E8595" t="s">
        <v>3090</v>
      </c>
      <c r="F8595">
        <v>1</v>
      </c>
      <c r="G8595">
        <v>0</v>
      </c>
      <c r="H8595">
        <v>0</v>
      </c>
      <c r="I8595">
        <v>0</v>
      </c>
      <c r="K8595"/>
      <c r="N8595" t="s">
        <v>3091</v>
      </c>
      <c r="O8595" t="s">
        <v>3092</v>
      </c>
      <c r="P8595" t="s">
        <v>3095</v>
      </c>
      <c r="R8595" t="s">
        <v>3094</v>
      </c>
    </row>
    <row r="8596" spans="1:18" x14ac:dyDescent="0.25">
      <c r="A8596">
        <v>683</v>
      </c>
      <c r="B8596" t="s">
        <v>3089</v>
      </c>
      <c r="D8596" t="s">
        <v>3090</v>
      </c>
      <c r="E8596" t="s">
        <v>3090</v>
      </c>
      <c r="F8596">
        <v>1</v>
      </c>
      <c r="G8596">
        <v>0</v>
      </c>
      <c r="H8596">
        <v>0</v>
      </c>
      <c r="I8596">
        <v>0</v>
      </c>
      <c r="K8596"/>
      <c r="N8596" t="s">
        <v>3091</v>
      </c>
      <c r="O8596" t="s">
        <v>3092</v>
      </c>
      <c r="P8596" t="s">
        <v>3095</v>
      </c>
      <c r="R8596" t="s">
        <v>3094</v>
      </c>
    </row>
    <row r="8597" spans="1:18" x14ac:dyDescent="0.25">
      <c r="A8597">
        <v>684</v>
      </c>
      <c r="B8597" t="s">
        <v>3089</v>
      </c>
      <c r="D8597" t="s">
        <v>3090</v>
      </c>
      <c r="E8597" t="s">
        <v>3090</v>
      </c>
      <c r="F8597">
        <v>1</v>
      </c>
      <c r="G8597">
        <v>0</v>
      </c>
      <c r="H8597">
        <v>0</v>
      </c>
      <c r="I8597">
        <v>0</v>
      </c>
      <c r="K8597"/>
      <c r="N8597" t="s">
        <v>3091</v>
      </c>
      <c r="O8597" t="s">
        <v>3092</v>
      </c>
      <c r="P8597" t="s">
        <v>3095</v>
      </c>
      <c r="R8597" t="s">
        <v>3094</v>
      </c>
    </row>
    <row r="8598" spans="1:18" x14ac:dyDescent="0.25">
      <c r="A8598">
        <v>685</v>
      </c>
      <c r="B8598" t="s">
        <v>3089</v>
      </c>
      <c r="D8598" t="s">
        <v>3090</v>
      </c>
      <c r="E8598" t="s">
        <v>3090</v>
      </c>
      <c r="F8598">
        <v>1</v>
      </c>
      <c r="G8598">
        <v>0</v>
      </c>
      <c r="H8598">
        <v>0</v>
      </c>
      <c r="I8598">
        <v>0</v>
      </c>
      <c r="K8598"/>
      <c r="N8598" t="s">
        <v>3091</v>
      </c>
      <c r="O8598" t="s">
        <v>3092</v>
      </c>
      <c r="P8598" t="s">
        <v>3095</v>
      </c>
      <c r="R8598" t="s">
        <v>3094</v>
      </c>
    </row>
    <row r="8599" spans="1:18" x14ac:dyDescent="0.25">
      <c r="A8599">
        <v>686</v>
      </c>
      <c r="B8599" t="s">
        <v>3089</v>
      </c>
      <c r="D8599" t="s">
        <v>3090</v>
      </c>
      <c r="E8599" t="s">
        <v>3090</v>
      </c>
      <c r="F8599">
        <v>1</v>
      </c>
      <c r="G8599">
        <v>0</v>
      </c>
      <c r="H8599">
        <v>0</v>
      </c>
      <c r="I8599">
        <v>0</v>
      </c>
      <c r="K8599"/>
      <c r="N8599" t="s">
        <v>3091</v>
      </c>
      <c r="O8599" t="s">
        <v>3092</v>
      </c>
      <c r="P8599" t="s">
        <v>3095</v>
      </c>
      <c r="R8599" t="s">
        <v>3094</v>
      </c>
    </row>
    <row r="8600" spans="1:18" x14ac:dyDescent="0.25">
      <c r="A8600">
        <v>687</v>
      </c>
      <c r="B8600" t="s">
        <v>3089</v>
      </c>
      <c r="D8600" t="s">
        <v>3090</v>
      </c>
      <c r="E8600" t="s">
        <v>3090</v>
      </c>
      <c r="F8600">
        <v>1</v>
      </c>
      <c r="G8600">
        <v>0</v>
      </c>
      <c r="H8600">
        <v>0</v>
      </c>
      <c r="I8600">
        <v>0</v>
      </c>
      <c r="K8600"/>
      <c r="N8600" t="s">
        <v>3091</v>
      </c>
      <c r="O8600" t="s">
        <v>3092</v>
      </c>
      <c r="P8600" t="s">
        <v>3095</v>
      </c>
      <c r="R8600" t="s">
        <v>3094</v>
      </c>
    </row>
    <row r="8601" spans="1:18" x14ac:dyDescent="0.25">
      <c r="A8601">
        <v>688</v>
      </c>
      <c r="B8601" t="s">
        <v>3089</v>
      </c>
      <c r="D8601" t="s">
        <v>3090</v>
      </c>
      <c r="F8601">
        <v>1</v>
      </c>
      <c r="G8601">
        <v>0</v>
      </c>
      <c r="H8601">
        <v>0</v>
      </c>
      <c r="I8601">
        <v>0</v>
      </c>
      <c r="K8601"/>
      <c r="N8601" t="s">
        <v>3091</v>
      </c>
      <c r="O8601" t="s">
        <v>3092</v>
      </c>
      <c r="P8601" t="s">
        <v>3093</v>
      </c>
      <c r="R8601" t="s">
        <v>3094</v>
      </c>
    </row>
    <row r="8602" spans="1:18" x14ac:dyDescent="0.25">
      <c r="A8602">
        <v>689</v>
      </c>
      <c r="B8602" t="s">
        <v>3089</v>
      </c>
      <c r="D8602" t="s">
        <v>3090</v>
      </c>
      <c r="E8602" t="s">
        <v>3090</v>
      </c>
      <c r="F8602">
        <v>1</v>
      </c>
      <c r="G8602">
        <v>0</v>
      </c>
      <c r="H8602">
        <v>0</v>
      </c>
      <c r="I8602">
        <v>0</v>
      </c>
      <c r="K8602"/>
      <c r="N8602" t="s">
        <v>3091</v>
      </c>
      <c r="O8602" t="s">
        <v>3092</v>
      </c>
      <c r="P8602" t="s">
        <v>3095</v>
      </c>
      <c r="R8602" t="s">
        <v>3094</v>
      </c>
    </row>
    <row r="8603" spans="1:18" x14ac:dyDescent="0.25">
      <c r="A8603">
        <v>69</v>
      </c>
      <c r="B8603" t="s">
        <v>3089</v>
      </c>
      <c r="D8603" t="s">
        <v>3090</v>
      </c>
      <c r="E8603" t="s">
        <v>3090</v>
      </c>
      <c r="F8603">
        <v>1</v>
      </c>
      <c r="G8603">
        <v>0</v>
      </c>
      <c r="H8603">
        <v>0</v>
      </c>
      <c r="I8603">
        <v>0</v>
      </c>
      <c r="K8603"/>
      <c r="N8603" t="s">
        <v>3091</v>
      </c>
      <c r="O8603" t="s">
        <v>3092</v>
      </c>
      <c r="P8603" t="s">
        <v>3095</v>
      </c>
      <c r="R8603" t="s">
        <v>3094</v>
      </c>
    </row>
    <row r="8604" spans="1:18" x14ac:dyDescent="0.25">
      <c r="A8604">
        <v>690</v>
      </c>
      <c r="B8604" t="s">
        <v>3089</v>
      </c>
      <c r="D8604" t="s">
        <v>3090</v>
      </c>
      <c r="E8604" t="s">
        <v>3090</v>
      </c>
      <c r="F8604">
        <v>1</v>
      </c>
      <c r="G8604">
        <v>0</v>
      </c>
      <c r="H8604">
        <v>0</v>
      </c>
      <c r="I8604">
        <v>0</v>
      </c>
      <c r="K8604"/>
      <c r="N8604" t="s">
        <v>3091</v>
      </c>
      <c r="O8604" t="s">
        <v>3092</v>
      </c>
      <c r="P8604" t="s">
        <v>3095</v>
      </c>
      <c r="R8604" t="s">
        <v>3094</v>
      </c>
    </row>
    <row r="8605" spans="1:18" x14ac:dyDescent="0.25">
      <c r="A8605">
        <v>691</v>
      </c>
      <c r="B8605" t="s">
        <v>3089</v>
      </c>
      <c r="D8605" t="s">
        <v>3090</v>
      </c>
      <c r="E8605" t="s">
        <v>3090</v>
      </c>
      <c r="F8605">
        <v>1</v>
      </c>
      <c r="G8605">
        <v>0</v>
      </c>
      <c r="H8605">
        <v>0</v>
      </c>
      <c r="I8605">
        <v>0</v>
      </c>
      <c r="K8605"/>
      <c r="N8605" t="s">
        <v>3091</v>
      </c>
      <c r="O8605" t="s">
        <v>3092</v>
      </c>
      <c r="P8605" t="s">
        <v>3095</v>
      </c>
      <c r="R8605" t="s">
        <v>3094</v>
      </c>
    </row>
    <row r="8606" spans="1:18" x14ac:dyDescent="0.25">
      <c r="A8606">
        <v>692</v>
      </c>
      <c r="B8606" t="s">
        <v>3089</v>
      </c>
      <c r="D8606" t="s">
        <v>3090</v>
      </c>
      <c r="E8606" t="s">
        <v>3090</v>
      </c>
      <c r="F8606">
        <v>1</v>
      </c>
      <c r="G8606">
        <v>0</v>
      </c>
      <c r="H8606">
        <v>0</v>
      </c>
      <c r="I8606">
        <v>0</v>
      </c>
      <c r="K8606"/>
      <c r="N8606" t="s">
        <v>3091</v>
      </c>
      <c r="O8606" t="s">
        <v>3092</v>
      </c>
      <c r="P8606" t="s">
        <v>3095</v>
      </c>
      <c r="R8606" t="s">
        <v>3094</v>
      </c>
    </row>
    <row r="8607" spans="1:18" x14ac:dyDescent="0.25">
      <c r="A8607">
        <v>6922055171105</v>
      </c>
      <c r="B8607" t="s">
        <v>3089</v>
      </c>
      <c r="D8607" t="s">
        <v>3090</v>
      </c>
      <c r="F8607">
        <v>1</v>
      </c>
      <c r="G8607">
        <v>0</v>
      </c>
      <c r="H8607">
        <v>14.6146866666666</v>
      </c>
      <c r="I8607">
        <v>14.6146866666666</v>
      </c>
      <c r="K8607"/>
      <c r="N8607" t="s">
        <v>3091</v>
      </c>
      <c r="O8607" t="s">
        <v>3092</v>
      </c>
      <c r="P8607" t="s">
        <v>3093</v>
      </c>
      <c r="R8607" t="s">
        <v>3094</v>
      </c>
    </row>
    <row r="8608" spans="1:18" x14ac:dyDescent="0.25">
      <c r="A8608">
        <v>6922055171204</v>
      </c>
      <c r="B8608" t="s">
        <v>3089</v>
      </c>
      <c r="D8608" t="s">
        <v>3090</v>
      </c>
      <c r="F8608">
        <v>1</v>
      </c>
      <c r="G8608">
        <v>0</v>
      </c>
      <c r="H8608">
        <v>23.410699999999999</v>
      </c>
      <c r="I8608">
        <v>23.410699999999999</v>
      </c>
      <c r="K8608"/>
      <c r="N8608" t="s">
        <v>3091</v>
      </c>
      <c r="O8608" t="s">
        <v>3092</v>
      </c>
      <c r="P8608" t="s">
        <v>3093</v>
      </c>
      <c r="R8608" t="s">
        <v>3094</v>
      </c>
    </row>
    <row r="8609" spans="1:18" x14ac:dyDescent="0.25">
      <c r="A8609">
        <v>693</v>
      </c>
      <c r="B8609" t="s">
        <v>3089</v>
      </c>
      <c r="D8609" t="s">
        <v>3090</v>
      </c>
      <c r="E8609" t="s">
        <v>3090</v>
      </c>
      <c r="F8609">
        <v>1</v>
      </c>
      <c r="G8609">
        <v>0</v>
      </c>
      <c r="H8609">
        <v>0</v>
      </c>
      <c r="I8609">
        <v>0</v>
      </c>
      <c r="K8609"/>
      <c r="N8609" t="s">
        <v>3091</v>
      </c>
      <c r="O8609" t="s">
        <v>3092</v>
      </c>
      <c r="P8609" t="s">
        <v>3095</v>
      </c>
      <c r="R8609" t="s">
        <v>3094</v>
      </c>
    </row>
    <row r="8610" spans="1:18" x14ac:dyDescent="0.25">
      <c r="A8610">
        <v>694</v>
      </c>
      <c r="B8610" t="s">
        <v>3089</v>
      </c>
      <c r="D8610" t="s">
        <v>3090</v>
      </c>
      <c r="E8610" t="s">
        <v>3090</v>
      </c>
      <c r="F8610">
        <v>1</v>
      </c>
      <c r="G8610">
        <v>0</v>
      </c>
      <c r="H8610">
        <v>0</v>
      </c>
      <c r="I8610">
        <v>0</v>
      </c>
      <c r="K8610"/>
      <c r="N8610" t="s">
        <v>3091</v>
      </c>
      <c r="O8610" t="s">
        <v>3092</v>
      </c>
      <c r="P8610" t="s">
        <v>3095</v>
      </c>
      <c r="R8610" t="s">
        <v>3094</v>
      </c>
    </row>
    <row r="8611" spans="1:18" x14ac:dyDescent="0.25">
      <c r="A8611">
        <v>695</v>
      </c>
      <c r="B8611" t="s">
        <v>3089</v>
      </c>
      <c r="D8611" t="s">
        <v>3090</v>
      </c>
      <c r="E8611" t="s">
        <v>3090</v>
      </c>
      <c r="F8611">
        <v>1</v>
      </c>
      <c r="G8611">
        <v>0</v>
      </c>
      <c r="H8611">
        <v>0</v>
      </c>
      <c r="I8611">
        <v>0</v>
      </c>
      <c r="K8611"/>
      <c r="N8611" t="s">
        <v>3091</v>
      </c>
      <c r="O8611" t="s">
        <v>3092</v>
      </c>
      <c r="P8611" t="s">
        <v>3095</v>
      </c>
      <c r="R8611" t="s">
        <v>3094</v>
      </c>
    </row>
    <row r="8612" spans="1:18" x14ac:dyDescent="0.25">
      <c r="A8612">
        <v>696</v>
      </c>
      <c r="B8612" t="s">
        <v>3089</v>
      </c>
      <c r="D8612" t="s">
        <v>3090</v>
      </c>
      <c r="E8612" t="s">
        <v>3090</v>
      </c>
      <c r="F8612">
        <v>1</v>
      </c>
      <c r="G8612">
        <v>0</v>
      </c>
      <c r="H8612">
        <v>0</v>
      </c>
      <c r="I8612">
        <v>0</v>
      </c>
      <c r="K8612"/>
      <c r="N8612" t="s">
        <v>3091</v>
      </c>
      <c r="O8612" t="s">
        <v>3092</v>
      </c>
      <c r="P8612" t="s">
        <v>3095</v>
      </c>
      <c r="R8612" t="s">
        <v>3094</v>
      </c>
    </row>
    <row r="8613" spans="1:18" x14ac:dyDescent="0.25">
      <c r="A8613">
        <v>697</v>
      </c>
      <c r="B8613" t="s">
        <v>3089</v>
      </c>
      <c r="D8613" t="s">
        <v>3090</v>
      </c>
      <c r="E8613" t="s">
        <v>3090</v>
      </c>
      <c r="F8613">
        <v>1</v>
      </c>
      <c r="G8613">
        <v>0</v>
      </c>
      <c r="H8613">
        <v>0</v>
      </c>
      <c r="I8613">
        <v>0</v>
      </c>
      <c r="K8613"/>
      <c r="N8613" t="s">
        <v>3091</v>
      </c>
      <c r="O8613" t="s">
        <v>3092</v>
      </c>
      <c r="P8613" t="s">
        <v>3095</v>
      </c>
      <c r="R8613" t="s">
        <v>3094</v>
      </c>
    </row>
    <row r="8614" spans="1:18" x14ac:dyDescent="0.25">
      <c r="A8614">
        <v>698</v>
      </c>
      <c r="B8614" t="s">
        <v>3089</v>
      </c>
      <c r="D8614" t="s">
        <v>3090</v>
      </c>
      <c r="E8614" t="s">
        <v>3090</v>
      </c>
      <c r="F8614">
        <v>1</v>
      </c>
      <c r="G8614">
        <v>0</v>
      </c>
      <c r="H8614">
        <v>0</v>
      </c>
      <c r="I8614">
        <v>0</v>
      </c>
      <c r="K8614"/>
      <c r="N8614" t="s">
        <v>3091</v>
      </c>
      <c r="O8614" t="s">
        <v>3092</v>
      </c>
      <c r="P8614" t="s">
        <v>3095</v>
      </c>
      <c r="R8614" t="s">
        <v>3094</v>
      </c>
    </row>
    <row r="8615" spans="1:18" x14ac:dyDescent="0.25">
      <c r="A8615">
        <v>699</v>
      </c>
      <c r="B8615" t="s">
        <v>3089</v>
      </c>
      <c r="D8615" t="s">
        <v>3090</v>
      </c>
      <c r="E8615" t="s">
        <v>3090</v>
      </c>
      <c r="F8615">
        <v>1</v>
      </c>
      <c r="G8615">
        <v>0</v>
      </c>
      <c r="H8615">
        <v>0</v>
      </c>
      <c r="I8615">
        <v>0</v>
      </c>
      <c r="K8615"/>
      <c r="N8615" t="s">
        <v>3091</v>
      </c>
      <c r="O8615" t="s">
        <v>3092</v>
      </c>
      <c r="P8615" t="s">
        <v>3095</v>
      </c>
      <c r="R8615" t="s">
        <v>3094</v>
      </c>
    </row>
    <row r="8616" spans="1:18" x14ac:dyDescent="0.25">
      <c r="A8616">
        <v>70</v>
      </c>
      <c r="B8616" t="s">
        <v>3089</v>
      </c>
      <c r="D8616" t="s">
        <v>3090</v>
      </c>
      <c r="E8616" t="s">
        <v>3090</v>
      </c>
      <c r="F8616">
        <v>1</v>
      </c>
      <c r="G8616">
        <v>0</v>
      </c>
      <c r="H8616">
        <v>0</v>
      </c>
      <c r="I8616">
        <v>0</v>
      </c>
      <c r="K8616"/>
      <c r="N8616" t="s">
        <v>3091</v>
      </c>
      <c r="O8616" t="s">
        <v>3092</v>
      </c>
      <c r="P8616" t="s">
        <v>3095</v>
      </c>
      <c r="R8616" t="s">
        <v>3094</v>
      </c>
    </row>
    <row r="8617" spans="1:18" x14ac:dyDescent="0.25">
      <c r="A8617">
        <v>700</v>
      </c>
      <c r="B8617" t="s">
        <v>3089</v>
      </c>
      <c r="D8617" t="s">
        <v>3090</v>
      </c>
      <c r="E8617" t="s">
        <v>3090</v>
      </c>
      <c r="F8617">
        <v>1</v>
      </c>
      <c r="G8617">
        <v>0</v>
      </c>
      <c r="H8617">
        <v>0</v>
      </c>
      <c r="I8617">
        <v>0</v>
      </c>
      <c r="K8617"/>
      <c r="N8617" t="s">
        <v>3091</v>
      </c>
      <c r="O8617" t="s">
        <v>3092</v>
      </c>
      <c r="P8617" t="s">
        <v>3095</v>
      </c>
      <c r="R8617" t="s">
        <v>3094</v>
      </c>
    </row>
    <row r="8618" spans="1:18" x14ac:dyDescent="0.25">
      <c r="A8618">
        <v>701</v>
      </c>
      <c r="B8618" t="s">
        <v>3089</v>
      </c>
      <c r="D8618" t="s">
        <v>3090</v>
      </c>
      <c r="E8618" t="s">
        <v>3090</v>
      </c>
      <c r="F8618">
        <v>1</v>
      </c>
      <c r="G8618">
        <v>0</v>
      </c>
      <c r="H8618">
        <v>0</v>
      </c>
      <c r="I8618">
        <v>0</v>
      </c>
      <c r="K8618"/>
      <c r="N8618" t="s">
        <v>3091</v>
      </c>
      <c r="O8618" t="s">
        <v>3092</v>
      </c>
      <c r="P8618" t="s">
        <v>3095</v>
      </c>
      <c r="R8618" t="s">
        <v>3094</v>
      </c>
    </row>
    <row r="8619" spans="1:18" x14ac:dyDescent="0.25">
      <c r="A8619">
        <v>702</v>
      </c>
      <c r="B8619" t="s">
        <v>3089</v>
      </c>
      <c r="D8619" t="s">
        <v>3090</v>
      </c>
      <c r="E8619" t="s">
        <v>3090</v>
      </c>
      <c r="F8619">
        <v>1</v>
      </c>
      <c r="G8619">
        <v>0</v>
      </c>
      <c r="H8619">
        <v>0</v>
      </c>
      <c r="I8619">
        <v>0</v>
      </c>
      <c r="K8619"/>
      <c r="N8619" t="s">
        <v>3091</v>
      </c>
      <c r="O8619" t="s">
        <v>3092</v>
      </c>
      <c r="P8619" t="s">
        <v>3095</v>
      </c>
      <c r="R8619" t="s">
        <v>3094</v>
      </c>
    </row>
    <row r="8620" spans="1:18" x14ac:dyDescent="0.25">
      <c r="A8620">
        <v>703</v>
      </c>
      <c r="B8620" t="s">
        <v>3089</v>
      </c>
      <c r="D8620" t="s">
        <v>3090</v>
      </c>
      <c r="E8620" t="s">
        <v>3090</v>
      </c>
      <c r="F8620">
        <v>1</v>
      </c>
      <c r="G8620">
        <v>0</v>
      </c>
      <c r="H8620">
        <v>0</v>
      </c>
      <c r="I8620">
        <v>0</v>
      </c>
      <c r="K8620"/>
      <c r="N8620" t="s">
        <v>3091</v>
      </c>
      <c r="O8620" t="s">
        <v>3092</v>
      </c>
      <c r="P8620" t="s">
        <v>3095</v>
      </c>
      <c r="R8620" t="s">
        <v>3094</v>
      </c>
    </row>
    <row r="8621" spans="1:18" x14ac:dyDescent="0.25">
      <c r="A8621">
        <v>704</v>
      </c>
      <c r="B8621" t="s">
        <v>3089</v>
      </c>
      <c r="D8621" t="s">
        <v>3090</v>
      </c>
      <c r="E8621" t="s">
        <v>3090</v>
      </c>
      <c r="F8621">
        <v>1</v>
      </c>
      <c r="G8621">
        <v>0</v>
      </c>
      <c r="H8621">
        <v>0</v>
      </c>
      <c r="I8621">
        <v>0</v>
      </c>
      <c r="K8621"/>
      <c r="N8621" t="s">
        <v>3091</v>
      </c>
      <c r="O8621" t="s">
        <v>3092</v>
      </c>
      <c r="P8621" t="s">
        <v>3095</v>
      </c>
      <c r="R8621" t="s">
        <v>3094</v>
      </c>
    </row>
    <row r="8622" spans="1:18" x14ac:dyDescent="0.25">
      <c r="A8622">
        <v>705</v>
      </c>
      <c r="B8622" t="s">
        <v>3089</v>
      </c>
      <c r="D8622" t="s">
        <v>3090</v>
      </c>
      <c r="E8622" t="s">
        <v>3090</v>
      </c>
      <c r="F8622">
        <v>1</v>
      </c>
      <c r="G8622">
        <v>0</v>
      </c>
      <c r="H8622">
        <v>0</v>
      </c>
      <c r="I8622">
        <v>0</v>
      </c>
      <c r="K8622"/>
      <c r="N8622" t="s">
        <v>3091</v>
      </c>
      <c r="O8622" t="s">
        <v>3092</v>
      </c>
      <c r="P8622" t="s">
        <v>3095</v>
      </c>
      <c r="R8622" t="s">
        <v>3094</v>
      </c>
    </row>
    <row r="8623" spans="1:18" x14ac:dyDescent="0.25">
      <c r="A8623">
        <v>706</v>
      </c>
      <c r="B8623" t="s">
        <v>3089</v>
      </c>
      <c r="D8623" t="s">
        <v>3090</v>
      </c>
      <c r="E8623" t="s">
        <v>3090</v>
      </c>
      <c r="F8623">
        <v>1</v>
      </c>
      <c r="G8623">
        <v>0</v>
      </c>
      <c r="H8623">
        <v>0</v>
      </c>
      <c r="I8623">
        <v>0</v>
      </c>
      <c r="K8623"/>
      <c r="N8623" t="s">
        <v>3091</v>
      </c>
      <c r="O8623" t="s">
        <v>3092</v>
      </c>
      <c r="P8623" t="s">
        <v>3095</v>
      </c>
      <c r="R8623" t="s">
        <v>3094</v>
      </c>
    </row>
    <row r="8624" spans="1:18" x14ac:dyDescent="0.25">
      <c r="A8624">
        <v>707</v>
      </c>
      <c r="B8624" t="s">
        <v>3089</v>
      </c>
      <c r="D8624" t="s">
        <v>3090</v>
      </c>
      <c r="E8624" t="s">
        <v>3090</v>
      </c>
      <c r="F8624">
        <v>1</v>
      </c>
      <c r="G8624">
        <v>0</v>
      </c>
      <c r="H8624">
        <v>0</v>
      </c>
      <c r="I8624">
        <v>0</v>
      </c>
      <c r="K8624"/>
      <c r="N8624" t="s">
        <v>3091</v>
      </c>
      <c r="O8624" t="s">
        <v>3092</v>
      </c>
      <c r="P8624" t="s">
        <v>3095</v>
      </c>
      <c r="R8624" t="s">
        <v>3094</v>
      </c>
    </row>
    <row r="8625" spans="1:18" x14ac:dyDescent="0.25">
      <c r="A8625">
        <v>708</v>
      </c>
      <c r="B8625" t="s">
        <v>3089</v>
      </c>
      <c r="D8625" t="s">
        <v>3090</v>
      </c>
      <c r="E8625" t="s">
        <v>3090</v>
      </c>
      <c r="F8625">
        <v>1</v>
      </c>
      <c r="G8625">
        <v>0</v>
      </c>
      <c r="H8625">
        <v>0</v>
      </c>
      <c r="I8625">
        <v>0</v>
      </c>
      <c r="K8625"/>
      <c r="N8625" t="s">
        <v>3091</v>
      </c>
      <c r="O8625" t="s">
        <v>3092</v>
      </c>
      <c r="P8625" t="s">
        <v>3095</v>
      </c>
      <c r="R8625" t="s">
        <v>3094</v>
      </c>
    </row>
    <row r="8626" spans="1:18" x14ac:dyDescent="0.25">
      <c r="A8626">
        <v>709</v>
      </c>
      <c r="B8626" t="s">
        <v>3089</v>
      </c>
      <c r="D8626" t="s">
        <v>3090</v>
      </c>
      <c r="E8626" t="s">
        <v>3090</v>
      </c>
      <c r="F8626">
        <v>1</v>
      </c>
      <c r="G8626">
        <v>0</v>
      </c>
      <c r="H8626">
        <v>0</v>
      </c>
      <c r="I8626">
        <v>0</v>
      </c>
      <c r="K8626"/>
      <c r="N8626" t="s">
        <v>3091</v>
      </c>
      <c r="O8626" t="s">
        <v>3092</v>
      </c>
      <c r="P8626" t="s">
        <v>3095</v>
      </c>
      <c r="R8626" t="s">
        <v>3094</v>
      </c>
    </row>
    <row r="8627" spans="1:18" x14ac:dyDescent="0.25">
      <c r="A8627">
        <v>71</v>
      </c>
      <c r="B8627" t="s">
        <v>3089</v>
      </c>
      <c r="D8627" t="s">
        <v>3090</v>
      </c>
      <c r="E8627" t="s">
        <v>3090</v>
      </c>
      <c r="F8627">
        <v>1</v>
      </c>
      <c r="G8627">
        <v>0</v>
      </c>
      <c r="H8627">
        <v>0</v>
      </c>
      <c r="I8627">
        <v>0</v>
      </c>
      <c r="K8627"/>
      <c r="N8627" t="s">
        <v>3091</v>
      </c>
      <c r="O8627" t="s">
        <v>3092</v>
      </c>
      <c r="P8627" t="s">
        <v>3095</v>
      </c>
      <c r="R8627" t="s">
        <v>3094</v>
      </c>
    </row>
    <row r="8628" spans="1:18" x14ac:dyDescent="0.25">
      <c r="A8628">
        <v>710</v>
      </c>
      <c r="B8628" t="s">
        <v>3089</v>
      </c>
      <c r="D8628" t="s">
        <v>3090</v>
      </c>
      <c r="E8628" t="s">
        <v>3090</v>
      </c>
      <c r="F8628">
        <v>1</v>
      </c>
      <c r="G8628">
        <v>0</v>
      </c>
      <c r="H8628">
        <v>0</v>
      </c>
      <c r="I8628">
        <v>0</v>
      </c>
      <c r="K8628"/>
      <c r="N8628" t="s">
        <v>3091</v>
      </c>
      <c r="O8628" t="s">
        <v>3092</v>
      </c>
      <c r="P8628" t="s">
        <v>3095</v>
      </c>
      <c r="R8628" t="s">
        <v>3094</v>
      </c>
    </row>
    <row r="8629" spans="1:18" x14ac:dyDescent="0.25">
      <c r="A8629">
        <v>711</v>
      </c>
      <c r="B8629" t="s">
        <v>3089</v>
      </c>
      <c r="D8629" t="s">
        <v>3090</v>
      </c>
      <c r="E8629" t="s">
        <v>3090</v>
      </c>
      <c r="F8629">
        <v>1</v>
      </c>
      <c r="G8629">
        <v>0</v>
      </c>
      <c r="H8629">
        <v>0</v>
      </c>
      <c r="I8629">
        <v>0</v>
      </c>
      <c r="K8629"/>
      <c r="N8629" t="s">
        <v>3091</v>
      </c>
      <c r="O8629" t="s">
        <v>3092</v>
      </c>
      <c r="P8629" t="s">
        <v>3095</v>
      </c>
      <c r="R8629" t="s">
        <v>3094</v>
      </c>
    </row>
    <row r="8630" spans="1:18" x14ac:dyDescent="0.25">
      <c r="A8630">
        <v>712</v>
      </c>
      <c r="B8630" t="s">
        <v>3089</v>
      </c>
      <c r="D8630" t="s">
        <v>3090</v>
      </c>
      <c r="E8630" t="s">
        <v>3090</v>
      </c>
      <c r="F8630">
        <v>1</v>
      </c>
      <c r="G8630">
        <v>0</v>
      </c>
      <c r="H8630">
        <v>0</v>
      </c>
      <c r="I8630">
        <v>0</v>
      </c>
      <c r="K8630"/>
      <c r="N8630" t="s">
        <v>3091</v>
      </c>
      <c r="O8630" t="s">
        <v>3092</v>
      </c>
      <c r="P8630" t="s">
        <v>3095</v>
      </c>
      <c r="R8630" t="s">
        <v>3094</v>
      </c>
    </row>
    <row r="8631" spans="1:18" x14ac:dyDescent="0.25">
      <c r="A8631">
        <v>713</v>
      </c>
      <c r="B8631" t="s">
        <v>3089</v>
      </c>
      <c r="D8631" t="s">
        <v>3090</v>
      </c>
      <c r="E8631" t="s">
        <v>3090</v>
      </c>
      <c r="F8631">
        <v>1</v>
      </c>
      <c r="G8631">
        <v>0</v>
      </c>
      <c r="H8631">
        <v>0</v>
      </c>
      <c r="I8631">
        <v>0</v>
      </c>
      <c r="K8631"/>
      <c r="N8631" t="s">
        <v>3091</v>
      </c>
      <c r="O8631" t="s">
        <v>3092</v>
      </c>
      <c r="P8631" t="s">
        <v>3095</v>
      </c>
      <c r="R8631" t="s">
        <v>3094</v>
      </c>
    </row>
    <row r="8632" spans="1:18" x14ac:dyDescent="0.25">
      <c r="A8632">
        <v>714</v>
      </c>
      <c r="B8632" t="s">
        <v>3089</v>
      </c>
      <c r="D8632" t="s">
        <v>3090</v>
      </c>
      <c r="E8632" t="s">
        <v>3090</v>
      </c>
      <c r="F8632">
        <v>1</v>
      </c>
      <c r="G8632">
        <v>0</v>
      </c>
      <c r="H8632">
        <v>0</v>
      </c>
      <c r="I8632">
        <v>0</v>
      </c>
      <c r="K8632"/>
      <c r="N8632" t="s">
        <v>3091</v>
      </c>
      <c r="O8632" t="s">
        <v>3092</v>
      </c>
      <c r="P8632" t="s">
        <v>3095</v>
      </c>
      <c r="R8632" t="s">
        <v>3094</v>
      </c>
    </row>
    <row r="8633" spans="1:18" x14ac:dyDescent="0.25">
      <c r="A8633">
        <v>715</v>
      </c>
      <c r="B8633" t="s">
        <v>3089</v>
      </c>
      <c r="D8633" t="s">
        <v>3090</v>
      </c>
      <c r="E8633" t="s">
        <v>3090</v>
      </c>
      <c r="F8633">
        <v>1</v>
      </c>
      <c r="G8633">
        <v>0</v>
      </c>
      <c r="H8633">
        <v>0</v>
      </c>
      <c r="I8633">
        <v>0</v>
      </c>
      <c r="K8633"/>
      <c r="N8633" t="s">
        <v>3091</v>
      </c>
      <c r="O8633" t="s">
        <v>3092</v>
      </c>
      <c r="P8633" t="s">
        <v>3095</v>
      </c>
      <c r="R8633" t="s">
        <v>3094</v>
      </c>
    </row>
    <row r="8634" spans="1:18" x14ac:dyDescent="0.25">
      <c r="A8634">
        <v>716</v>
      </c>
      <c r="B8634" t="s">
        <v>3089</v>
      </c>
      <c r="D8634" t="s">
        <v>3090</v>
      </c>
      <c r="E8634" t="s">
        <v>3090</v>
      </c>
      <c r="F8634">
        <v>1</v>
      </c>
      <c r="G8634">
        <v>0</v>
      </c>
      <c r="H8634">
        <v>0</v>
      </c>
      <c r="I8634">
        <v>0</v>
      </c>
      <c r="K8634"/>
      <c r="N8634" t="s">
        <v>3091</v>
      </c>
      <c r="O8634" t="s">
        <v>3092</v>
      </c>
      <c r="P8634" t="s">
        <v>3095</v>
      </c>
      <c r="R8634" t="s">
        <v>3094</v>
      </c>
    </row>
    <row r="8635" spans="1:18" x14ac:dyDescent="0.25">
      <c r="A8635">
        <v>717</v>
      </c>
      <c r="B8635" t="s">
        <v>3089</v>
      </c>
      <c r="D8635" t="s">
        <v>3090</v>
      </c>
      <c r="E8635" t="s">
        <v>3090</v>
      </c>
      <c r="F8635">
        <v>1</v>
      </c>
      <c r="G8635">
        <v>0</v>
      </c>
      <c r="H8635">
        <v>0</v>
      </c>
      <c r="I8635">
        <v>0</v>
      </c>
      <c r="K8635"/>
      <c r="N8635" t="s">
        <v>3091</v>
      </c>
      <c r="O8635" t="s">
        <v>3092</v>
      </c>
      <c r="P8635" t="s">
        <v>3095</v>
      </c>
      <c r="R8635" t="s">
        <v>3094</v>
      </c>
    </row>
    <row r="8636" spans="1:18" x14ac:dyDescent="0.25">
      <c r="A8636">
        <v>718</v>
      </c>
      <c r="B8636" t="s">
        <v>3089</v>
      </c>
      <c r="D8636" t="s">
        <v>3090</v>
      </c>
      <c r="E8636" t="s">
        <v>3090</v>
      </c>
      <c r="F8636">
        <v>1</v>
      </c>
      <c r="G8636">
        <v>0</v>
      </c>
      <c r="H8636">
        <v>0</v>
      </c>
      <c r="I8636">
        <v>0</v>
      </c>
      <c r="K8636"/>
      <c r="N8636" t="s">
        <v>3091</v>
      </c>
      <c r="O8636" t="s">
        <v>3092</v>
      </c>
      <c r="P8636" t="s">
        <v>3095</v>
      </c>
      <c r="R8636" t="s">
        <v>3094</v>
      </c>
    </row>
    <row r="8637" spans="1:18" x14ac:dyDescent="0.25">
      <c r="A8637">
        <v>719</v>
      </c>
      <c r="B8637" t="s">
        <v>3089</v>
      </c>
      <c r="D8637" t="s">
        <v>3090</v>
      </c>
      <c r="E8637" t="s">
        <v>3090</v>
      </c>
      <c r="F8637">
        <v>1</v>
      </c>
      <c r="G8637">
        <v>0</v>
      </c>
      <c r="H8637">
        <v>0</v>
      </c>
      <c r="I8637">
        <v>0</v>
      </c>
      <c r="K8637"/>
      <c r="N8637" t="s">
        <v>3091</v>
      </c>
      <c r="O8637" t="s">
        <v>3092</v>
      </c>
      <c r="P8637" t="s">
        <v>3095</v>
      </c>
      <c r="R8637" t="s">
        <v>3094</v>
      </c>
    </row>
    <row r="8638" spans="1:18" x14ac:dyDescent="0.25">
      <c r="A8638">
        <v>72</v>
      </c>
      <c r="B8638" t="s">
        <v>3089</v>
      </c>
      <c r="D8638" t="s">
        <v>3090</v>
      </c>
      <c r="E8638" t="s">
        <v>3090</v>
      </c>
      <c r="F8638">
        <v>1</v>
      </c>
      <c r="G8638">
        <v>0</v>
      </c>
      <c r="H8638">
        <v>0</v>
      </c>
      <c r="I8638">
        <v>0</v>
      </c>
      <c r="K8638"/>
      <c r="N8638" t="s">
        <v>3091</v>
      </c>
      <c r="O8638" t="s">
        <v>3092</v>
      </c>
      <c r="P8638" t="s">
        <v>3095</v>
      </c>
      <c r="R8638" t="s">
        <v>3094</v>
      </c>
    </row>
    <row r="8639" spans="1:18" x14ac:dyDescent="0.25">
      <c r="A8639">
        <v>720</v>
      </c>
      <c r="B8639" t="s">
        <v>3089</v>
      </c>
      <c r="D8639" t="s">
        <v>3090</v>
      </c>
      <c r="E8639" t="s">
        <v>3090</v>
      </c>
      <c r="F8639">
        <v>1</v>
      </c>
      <c r="G8639">
        <v>0</v>
      </c>
      <c r="H8639">
        <v>0</v>
      </c>
      <c r="I8639">
        <v>0</v>
      </c>
      <c r="K8639"/>
      <c r="N8639" t="s">
        <v>3091</v>
      </c>
      <c r="O8639" t="s">
        <v>3092</v>
      </c>
      <c r="P8639" t="s">
        <v>3095</v>
      </c>
      <c r="R8639" t="s">
        <v>3094</v>
      </c>
    </row>
    <row r="8640" spans="1:18" x14ac:dyDescent="0.25">
      <c r="A8640">
        <v>721</v>
      </c>
      <c r="B8640" t="s">
        <v>3089</v>
      </c>
      <c r="D8640" t="s">
        <v>3090</v>
      </c>
      <c r="E8640" t="s">
        <v>3090</v>
      </c>
      <c r="F8640">
        <v>1</v>
      </c>
      <c r="G8640">
        <v>0</v>
      </c>
      <c r="H8640">
        <v>0</v>
      </c>
      <c r="I8640">
        <v>0</v>
      </c>
      <c r="K8640"/>
      <c r="N8640" t="s">
        <v>3091</v>
      </c>
      <c r="O8640" t="s">
        <v>3092</v>
      </c>
      <c r="P8640" t="s">
        <v>3095</v>
      </c>
      <c r="R8640" t="s">
        <v>3094</v>
      </c>
    </row>
    <row r="8641" spans="1:18" x14ac:dyDescent="0.25">
      <c r="A8641">
        <v>7210500000</v>
      </c>
      <c r="B8641" t="s">
        <v>3089</v>
      </c>
      <c r="D8641" t="s">
        <v>3090</v>
      </c>
      <c r="E8641" t="s">
        <v>3090</v>
      </c>
      <c r="F8641">
        <v>1</v>
      </c>
      <c r="G8641">
        <v>0</v>
      </c>
      <c r="H8641">
        <v>17.4482933333333</v>
      </c>
      <c r="I8641">
        <v>17.4482933333333</v>
      </c>
      <c r="K8641"/>
      <c r="N8641" t="s">
        <v>3091</v>
      </c>
      <c r="O8641" t="s">
        <v>3092</v>
      </c>
      <c r="P8641" t="s">
        <v>3095</v>
      </c>
      <c r="R8641" t="s">
        <v>3094</v>
      </c>
    </row>
    <row r="8642" spans="1:18" x14ac:dyDescent="0.25">
      <c r="A8642">
        <v>722</v>
      </c>
      <c r="B8642" t="s">
        <v>3089</v>
      </c>
      <c r="D8642" t="s">
        <v>3090</v>
      </c>
      <c r="E8642" t="s">
        <v>3090</v>
      </c>
      <c r="F8642">
        <v>1</v>
      </c>
      <c r="G8642">
        <v>0</v>
      </c>
      <c r="H8642">
        <v>0</v>
      </c>
      <c r="I8642">
        <v>0</v>
      </c>
      <c r="K8642"/>
      <c r="N8642" t="s">
        <v>3091</v>
      </c>
      <c r="O8642" t="s">
        <v>3092</v>
      </c>
      <c r="P8642" t="s">
        <v>3095</v>
      </c>
      <c r="R8642" t="s">
        <v>3094</v>
      </c>
    </row>
    <row r="8643" spans="1:18" x14ac:dyDescent="0.25">
      <c r="A8643">
        <v>723</v>
      </c>
      <c r="B8643" t="s">
        <v>3089</v>
      </c>
      <c r="D8643" t="s">
        <v>3090</v>
      </c>
      <c r="E8643" t="s">
        <v>3090</v>
      </c>
      <c r="F8643">
        <v>1</v>
      </c>
      <c r="G8643">
        <v>0</v>
      </c>
      <c r="H8643">
        <v>0</v>
      </c>
      <c r="I8643">
        <v>0</v>
      </c>
      <c r="K8643"/>
      <c r="N8643" t="s">
        <v>3091</v>
      </c>
      <c r="O8643" t="s">
        <v>3092</v>
      </c>
      <c r="P8643" t="s">
        <v>3095</v>
      </c>
      <c r="R8643" t="s">
        <v>3094</v>
      </c>
    </row>
    <row r="8644" spans="1:18" x14ac:dyDescent="0.25">
      <c r="A8644">
        <v>7235600000</v>
      </c>
      <c r="B8644" t="s">
        <v>3089</v>
      </c>
      <c r="D8644" t="s">
        <v>3090</v>
      </c>
      <c r="E8644" t="s">
        <v>3090</v>
      </c>
      <c r="F8644">
        <v>1</v>
      </c>
      <c r="G8644">
        <v>0</v>
      </c>
      <c r="H8644">
        <v>12.7677</v>
      </c>
      <c r="I8644">
        <v>12.7677</v>
      </c>
      <c r="K8644"/>
      <c r="N8644" t="s">
        <v>3091</v>
      </c>
      <c r="O8644" t="s">
        <v>3092</v>
      </c>
      <c r="P8644" t="s">
        <v>3095</v>
      </c>
      <c r="R8644" t="s">
        <v>3094</v>
      </c>
    </row>
    <row r="8645" spans="1:18" x14ac:dyDescent="0.25">
      <c r="A8645">
        <v>7235700000</v>
      </c>
      <c r="B8645" t="s">
        <v>3089</v>
      </c>
      <c r="D8645" t="s">
        <v>3090</v>
      </c>
      <c r="E8645" t="s">
        <v>3090</v>
      </c>
      <c r="F8645">
        <v>1</v>
      </c>
      <c r="G8645">
        <v>0</v>
      </c>
      <c r="H8645">
        <v>13.3487770298978</v>
      </c>
      <c r="I8645">
        <v>13.3487770298978</v>
      </c>
      <c r="K8645"/>
      <c r="N8645" t="s">
        <v>3091</v>
      </c>
      <c r="O8645" t="s">
        <v>3092</v>
      </c>
      <c r="P8645" t="s">
        <v>3095</v>
      </c>
      <c r="R8645" t="s">
        <v>3094</v>
      </c>
    </row>
    <row r="8646" spans="1:18" x14ac:dyDescent="0.25">
      <c r="A8646">
        <v>724</v>
      </c>
      <c r="B8646" t="s">
        <v>3089</v>
      </c>
      <c r="D8646" t="s">
        <v>3090</v>
      </c>
      <c r="E8646" t="s">
        <v>3090</v>
      </c>
      <c r="F8646">
        <v>1</v>
      </c>
      <c r="G8646">
        <v>0</v>
      </c>
      <c r="H8646">
        <v>0</v>
      </c>
      <c r="I8646">
        <v>0</v>
      </c>
      <c r="K8646"/>
      <c r="N8646" t="s">
        <v>3091</v>
      </c>
      <c r="O8646" t="s">
        <v>3092</v>
      </c>
      <c r="P8646" t="s">
        <v>3095</v>
      </c>
      <c r="R8646" t="s">
        <v>3094</v>
      </c>
    </row>
    <row r="8647" spans="1:18" x14ac:dyDescent="0.25">
      <c r="A8647">
        <v>725</v>
      </c>
      <c r="B8647" t="s">
        <v>3089</v>
      </c>
      <c r="D8647" t="s">
        <v>3090</v>
      </c>
      <c r="E8647" t="s">
        <v>3090</v>
      </c>
      <c r="F8647">
        <v>1</v>
      </c>
      <c r="G8647">
        <v>0</v>
      </c>
      <c r="H8647">
        <v>0</v>
      </c>
      <c r="I8647">
        <v>0</v>
      </c>
      <c r="K8647"/>
      <c r="N8647" t="s">
        <v>3091</v>
      </c>
      <c r="O8647" t="s">
        <v>3092</v>
      </c>
      <c r="P8647" t="s">
        <v>3095</v>
      </c>
      <c r="R8647" t="s">
        <v>3094</v>
      </c>
    </row>
    <row r="8648" spans="1:18" x14ac:dyDescent="0.25">
      <c r="A8648">
        <v>726</v>
      </c>
      <c r="B8648" t="s">
        <v>3089</v>
      </c>
      <c r="D8648" t="s">
        <v>3090</v>
      </c>
      <c r="E8648" t="s">
        <v>3090</v>
      </c>
      <c r="F8648">
        <v>1</v>
      </c>
      <c r="G8648">
        <v>0</v>
      </c>
      <c r="H8648">
        <v>0</v>
      </c>
      <c r="I8648">
        <v>0</v>
      </c>
      <c r="K8648"/>
      <c r="N8648" t="s">
        <v>3091</v>
      </c>
      <c r="O8648" t="s">
        <v>3092</v>
      </c>
      <c r="P8648" t="s">
        <v>3095</v>
      </c>
      <c r="R8648" t="s">
        <v>3094</v>
      </c>
    </row>
    <row r="8649" spans="1:18" x14ac:dyDescent="0.25">
      <c r="A8649">
        <v>727</v>
      </c>
      <c r="B8649" t="s">
        <v>3089</v>
      </c>
      <c r="D8649" t="s">
        <v>3090</v>
      </c>
      <c r="E8649" t="s">
        <v>3090</v>
      </c>
      <c r="F8649">
        <v>1</v>
      </c>
      <c r="G8649">
        <v>0</v>
      </c>
      <c r="H8649">
        <v>0</v>
      </c>
      <c r="I8649">
        <v>0</v>
      </c>
      <c r="K8649"/>
      <c r="N8649" t="s">
        <v>3091</v>
      </c>
      <c r="O8649" t="s">
        <v>3092</v>
      </c>
      <c r="P8649" t="s">
        <v>3095</v>
      </c>
      <c r="R8649" t="s">
        <v>3094</v>
      </c>
    </row>
    <row r="8650" spans="1:18" x14ac:dyDescent="0.25">
      <c r="A8650">
        <v>728</v>
      </c>
      <c r="B8650" t="s">
        <v>3089</v>
      </c>
      <c r="D8650" t="s">
        <v>3090</v>
      </c>
      <c r="E8650" t="s">
        <v>3090</v>
      </c>
      <c r="F8650">
        <v>1</v>
      </c>
      <c r="G8650">
        <v>0</v>
      </c>
      <c r="H8650">
        <v>0</v>
      </c>
      <c r="I8650">
        <v>0</v>
      </c>
      <c r="K8650"/>
      <c r="N8650" t="s">
        <v>3091</v>
      </c>
      <c r="O8650" t="s">
        <v>3092</v>
      </c>
      <c r="P8650" t="s">
        <v>3095</v>
      </c>
      <c r="R8650" t="s">
        <v>3094</v>
      </c>
    </row>
    <row r="8651" spans="1:18" x14ac:dyDescent="0.25">
      <c r="A8651">
        <v>7286810000</v>
      </c>
      <c r="B8651" t="s">
        <v>3089</v>
      </c>
      <c r="D8651" t="s">
        <v>3090</v>
      </c>
      <c r="E8651" t="s">
        <v>3090</v>
      </c>
      <c r="F8651">
        <v>1</v>
      </c>
      <c r="G8651">
        <v>0</v>
      </c>
      <c r="H8651">
        <v>42.241199999999999</v>
      </c>
      <c r="I8651">
        <v>42.241199999999999</v>
      </c>
      <c r="K8651"/>
      <c r="N8651" t="s">
        <v>3091</v>
      </c>
      <c r="O8651" t="s">
        <v>3092</v>
      </c>
      <c r="P8651" t="s">
        <v>3095</v>
      </c>
      <c r="R8651" t="s">
        <v>3094</v>
      </c>
    </row>
    <row r="8652" spans="1:18" x14ac:dyDescent="0.25">
      <c r="A8652">
        <v>7287000000</v>
      </c>
      <c r="B8652" t="s">
        <v>3089</v>
      </c>
      <c r="D8652" t="s">
        <v>3090</v>
      </c>
      <c r="E8652" t="s">
        <v>3090</v>
      </c>
      <c r="F8652">
        <v>1</v>
      </c>
      <c r="G8652">
        <v>0</v>
      </c>
      <c r="H8652">
        <v>69.933104833423897</v>
      </c>
      <c r="I8652">
        <v>69.933104833423897</v>
      </c>
      <c r="K8652"/>
      <c r="N8652" t="s">
        <v>3091</v>
      </c>
      <c r="O8652" t="s">
        <v>3092</v>
      </c>
      <c r="P8652" t="s">
        <v>3095</v>
      </c>
      <c r="R8652" t="s">
        <v>3094</v>
      </c>
    </row>
    <row r="8653" spans="1:18" x14ac:dyDescent="0.25">
      <c r="A8653">
        <v>7288610000</v>
      </c>
      <c r="B8653" t="s">
        <v>3089</v>
      </c>
      <c r="D8653" t="s">
        <v>3090</v>
      </c>
      <c r="E8653" t="s">
        <v>3090</v>
      </c>
      <c r="F8653">
        <v>1</v>
      </c>
      <c r="G8653">
        <v>0</v>
      </c>
      <c r="H8653">
        <v>23.915099999999999</v>
      </c>
      <c r="I8653">
        <v>23.915099999999999</v>
      </c>
      <c r="K8653"/>
      <c r="N8653" t="s">
        <v>3091</v>
      </c>
      <c r="O8653" t="s">
        <v>3092</v>
      </c>
      <c r="P8653" t="s">
        <v>3095</v>
      </c>
      <c r="R8653" t="s">
        <v>3094</v>
      </c>
    </row>
    <row r="8654" spans="1:18" x14ac:dyDescent="0.25">
      <c r="A8654">
        <v>729</v>
      </c>
      <c r="B8654" t="s">
        <v>3089</v>
      </c>
      <c r="D8654" t="s">
        <v>3090</v>
      </c>
      <c r="E8654" t="s">
        <v>3090</v>
      </c>
      <c r="F8654">
        <v>1</v>
      </c>
      <c r="G8654">
        <v>0</v>
      </c>
      <c r="H8654">
        <v>0</v>
      </c>
      <c r="I8654">
        <v>0</v>
      </c>
      <c r="K8654"/>
      <c r="N8654" t="s">
        <v>3091</v>
      </c>
      <c r="O8654" t="s">
        <v>3092</v>
      </c>
      <c r="P8654" t="s">
        <v>3095</v>
      </c>
      <c r="R8654" t="s">
        <v>3094</v>
      </c>
    </row>
    <row r="8655" spans="1:18" x14ac:dyDescent="0.25">
      <c r="A8655">
        <v>73</v>
      </c>
      <c r="B8655" t="s">
        <v>3089</v>
      </c>
      <c r="D8655" t="s">
        <v>3090</v>
      </c>
      <c r="E8655" t="s">
        <v>3090</v>
      </c>
      <c r="F8655">
        <v>1</v>
      </c>
      <c r="G8655">
        <v>0</v>
      </c>
      <c r="H8655">
        <v>0</v>
      </c>
      <c r="I8655">
        <v>0</v>
      </c>
      <c r="K8655"/>
      <c r="N8655" t="s">
        <v>3091</v>
      </c>
      <c r="O8655" t="s">
        <v>3092</v>
      </c>
      <c r="P8655" t="s">
        <v>3095</v>
      </c>
      <c r="R8655" t="s">
        <v>3094</v>
      </c>
    </row>
    <row r="8656" spans="1:18" x14ac:dyDescent="0.25">
      <c r="A8656">
        <v>730</v>
      </c>
      <c r="B8656" t="s">
        <v>3089</v>
      </c>
      <c r="D8656" t="s">
        <v>3090</v>
      </c>
      <c r="E8656" t="s">
        <v>3090</v>
      </c>
      <c r="F8656">
        <v>1</v>
      </c>
      <c r="G8656">
        <v>0</v>
      </c>
      <c r="H8656">
        <v>0</v>
      </c>
      <c r="I8656">
        <v>0</v>
      </c>
      <c r="K8656"/>
      <c r="N8656" t="s">
        <v>3091</v>
      </c>
      <c r="O8656" t="s">
        <v>3092</v>
      </c>
      <c r="P8656" t="s">
        <v>3095</v>
      </c>
      <c r="R8656" t="s">
        <v>3094</v>
      </c>
    </row>
    <row r="8657" spans="1:18" x14ac:dyDescent="0.25">
      <c r="A8657">
        <v>731</v>
      </c>
      <c r="B8657" t="s">
        <v>3089</v>
      </c>
      <c r="D8657" t="s">
        <v>3090</v>
      </c>
      <c r="E8657" t="s">
        <v>3090</v>
      </c>
      <c r="F8657">
        <v>1</v>
      </c>
      <c r="G8657">
        <v>0</v>
      </c>
      <c r="H8657">
        <v>0</v>
      </c>
      <c r="I8657">
        <v>0</v>
      </c>
      <c r="K8657"/>
      <c r="N8657" t="s">
        <v>3091</v>
      </c>
      <c r="O8657" t="s">
        <v>3092</v>
      </c>
      <c r="P8657" t="s">
        <v>3095</v>
      </c>
      <c r="R8657" t="s">
        <v>3094</v>
      </c>
    </row>
    <row r="8658" spans="1:18" x14ac:dyDescent="0.25">
      <c r="A8658">
        <v>732</v>
      </c>
      <c r="B8658" t="s">
        <v>3089</v>
      </c>
      <c r="D8658" t="s">
        <v>3090</v>
      </c>
      <c r="E8658" t="s">
        <v>3090</v>
      </c>
      <c r="F8658">
        <v>1</v>
      </c>
      <c r="G8658">
        <v>0</v>
      </c>
      <c r="H8658">
        <v>0</v>
      </c>
      <c r="I8658">
        <v>0</v>
      </c>
      <c r="K8658"/>
      <c r="N8658" t="s">
        <v>3091</v>
      </c>
      <c r="O8658" t="s">
        <v>3092</v>
      </c>
      <c r="P8658" t="s">
        <v>3095</v>
      </c>
      <c r="R8658" t="s">
        <v>3094</v>
      </c>
    </row>
    <row r="8659" spans="1:18" x14ac:dyDescent="0.25">
      <c r="A8659">
        <v>733</v>
      </c>
      <c r="B8659" t="s">
        <v>3089</v>
      </c>
      <c r="D8659" t="s">
        <v>3090</v>
      </c>
      <c r="E8659" t="s">
        <v>3090</v>
      </c>
      <c r="F8659">
        <v>1</v>
      </c>
      <c r="G8659">
        <v>0</v>
      </c>
      <c r="H8659">
        <v>0</v>
      </c>
      <c r="I8659">
        <v>0</v>
      </c>
      <c r="K8659"/>
      <c r="N8659" t="s">
        <v>3091</v>
      </c>
      <c r="O8659" t="s">
        <v>3092</v>
      </c>
      <c r="P8659" t="s">
        <v>3095</v>
      </c>
      <c r="R8659" t="s">
        <v>3094</v>
      </c>
    </row>
    <row r="8660" spans="1:18" x14ac:dyDescent="0.25">
      <c r="A8660">
        <v>734</v>
      </c>
      <c r="B8660" t="s">
        <v>3089</v>
      </c>
      <c r="D8660" t="s">
        <v>3090</v>
      </c>
      <c r="E8660" t="s">
        <v>3090</v>
      </c>
      <c r="F8660">
        <v>1</v>
      </c>
      <c r="G8660">
        <v>0</v>
      </c>
      <c r="H8660">
        <v>0</v>
      </c>
      <c r="I8660">
        <v>0</v>
      </c>
      <c r="K8660"/>
      <c r="N8660" t="s">
        <v>3091</v>
      </c>
      <c r="O8660" t="s">
        <v>3092</v>
      </c>
      <c r="P8660" t="s">
        <v>3095</v>
      </c>
      <c r="R8660" t="s">
        <v>3094</v>
      </c>
    </row>
    <row r="8661" spans="1:18" x14ac:dyDescent="0.25">
      <c r="A8661">
        <v>736</v>
      </c>
      <c r="B8661" t="s">
        <v>3089</v>
      </c>
      <c r="D8661" t="s">
        <v>3090</v>
      </c>
      <c r="E8661" t="s">
        <v>3090</v>
      </c>
      <c r="F8661">
        <v>1</v>
      </c>
      <c r="G8661">
        <v>0</v>
      </c>
      <c r="H8661">
        <v>0</v>
      </c>
      <c r="I8661">
        <v>0</v>
      </c>
      <c r="K8661"/>
      <c r="N8661" t="s">
        <v>3091</v>
      </c>
      <c r="O8661" t="s">
        <v>3092</v>
      </c>
      <c r="P8661" t="s">
        <v>3095</v>
      </c>
      <c r="R8661" t="s">
        <v>3094</v>
      </c>
    </row>
    <row r="8662" spans="1:18" x14ac:dyDescent="0.25">
      <c r="A8662">
        <v>737</v>
      </c>
      <c r="B8662" t="s">
        <v>3089</v>
      </c>
      <c r="D8662" t="s">
        <v>3090</v>
      </c>
      <c r="E8662" t="s">
        <v>3090</v>
      </c>
      <c r="F8662">
        <v>1</v>
      </c>
      <c r="G8662">
        <v>0</v>
      </c>
      <c r="H8662">
        <v>0</v>
      </c>
      <c r="I8662">
        <v>0</v>
      </c>
      <c r="K8662"/>
      <c r="N8662" t="s">
        <v>3091</v>
      </c>
      <c r="O8662" t="s">
        <v>3092</v>
      </c>
      <c r="P8662" t="s">
        <v>3095</v>
      </c>
      <c r="R8662" t="s">
        <v>3094</v>
      </c>
    </row>
    <row r="8663" spans="1:18" x14ac:dyDescent="0.25">
      <c r="A8663">
        <v>738</v>
      </c>
      <c r="B8663" t="s">
        <v>3089</v>
      </c>
      <c r="D8663" t="s">
        <v>3090</v>
      </c>
      <c r="E8663" t="s">
        <v>3090</v>
      </c>
      <c r="F8663">
        <v>1</v>
      </c>
      <c r="G8663">
        <v>0</v>
      </c>
      <c r="H8663">
        <v>0</v>
      </c>
      <c r="I8663">
        <v>0</v>
      </c>
      <c r="K8663"/>
      <c r="N8663" t="s">
        <v>3091</v>
      </c>
      <c r="O8663" t="s">
        <v>3092</v>
      </c>
      <c r="P8663" t="s">
        <v>3095</v>
      </c>
      <c r="R8663" t="s">
        <v>3094</v>
      </c>
    </row>
    <row r="8664" spans="1:18" x14ac:dyDescent="0.25">
      <c r="A8664">
        <v>739</v>
      </c>
      <c r="B8664" t="s">
        <v>3089</v>
      </c>
      <c r="D8664" t="s">
        <v>3090</v>
      </c>
      <c r="E8664" t="s">
        <v>3090</v>
      </c>
      <c r="F8664">
        <v>1</v>
      </c>
      <c r="G8664">
        <v>0</v>
      </c>
      <c r="H8664">
        <v>0</v>
      </c>
      <c r="I8664">
        <v>0</v>
      </c>
      <c r="K8664"/>
      <c r="N8664" t="s">
        <v>3091</v>
      </c>
      <c r="O8664" t="s">
        <v>3092</v>
      </c>
      <c r="P8664" t="s">
        <v>3095</v>
      </c>
      <c r="R8664" t="s">
        <v>3094</v>
      </c>
    </row>
    <row r="8665" spans="1:18" x14ac:dyDescent="0.25">
      <c r="A8665">
        <v>74</v>
      </c>
      <c r="B8665" t="s">
        <v>3089</v>
      </c>
      <c r="D8665" t="s">
        <v>3090</v>
      </c>
      <c r="E8665" t="s">
        <v>3090</v>
      </c>
      <c r="F8665">
        <v>1</v>
      </c>
      <c r="G8665">
        <v>0</v>
      </c>
      <c r="H8665">
        <v>0</v>
      </c>
      <c r="I8665">
        <v>0</v>
      </c>
      <c r="K8665"/>
      <c r="N8665" t="s">
        <v>3091</v>
      </c>
      <c r="O8665" t="s">
        <v>3092</v>
      </c>
      <c r="P8665" t="s">
        <v>3095</v>
      </c>
      <c r="R8665" t="s">
        <v>3094</v>
      </c>
    </row>
    <row r="8666" spans="1:18" x14ac:dyDescent="0.25">
      <c r="A8666">
        <v>740</v>
      </c>
      <c r="B8666" t="s">
        <v>3089</v>
      </c>
      <c r="D8666" t="s">
        <v>3090</v>
      </c>
      <c r="E8666" t="s">
        <v>3090</v>
      </c>
      <c r="F8666">
        <v>1</v>
      </c>
      <c r="G8666">
        <v>0</v>
      </c>
      <c r="H8666">
        <v>0</v>
      </c>
      <c r="I8666">
        <v>0</v>
      </c>
      <c r="K8666"/>
      <c r="N8666" t="s">
        <v>3091</v>
      </c>
      <c r="O8666" t="s">
        <v>3092</v>
      </c>
      <c r="P8666" t="s">
        <v>3095</v>
      </c>
      <c r="R8666" t="s">
        <v>3094</v>
      </c>
    </row>
    <row r="8667" spans="1:18" x14ac:dyDescent="0.25">
      <c r="A8667">
        <v>741</v>
      </c>
      <c r="B8667" t="s">
        <v>3089</v>
      </c>
      <c r="D8667" t="s">
        <v>3090</v>
      </c>
      <c r="E8667" t="s">
        <v>3090</v>
      </c>
      <c r="F8667">
        <v>1</v>
      </c>
      <c r="G8667">
        <v>0</v>
      </c>
      <c r="H8667">
        <v>0</v>
      </c>
      <c r="I8667">
        <v>0</v>
      </c>
      <c r="K8667"/>
      <c r="N8667" t="s">
        <v>3091</v>
      </c>
      <c r="O8667" t="s">
        <v>3092</v>
      </c>
      <c r="P8667" t="s">
        <v>3095</v>
      </c>
      <c r="R8667" t="s">
        <v>3094</v>
      </c>
    </row>
    <row r="8668" spans="1:18" x14ac:dyDescent="0.25">
      <c r="A8668">
        <v>742</v>
      </c>
      <c r="B8668" t="s">
        <v>3089</v>
      </c>
      <c r="D8668" t="s">
        <v>3090</v>
      </c>
      <c r="E8668" t="s">
        <v>3090</v>
      </c>
      <c r="F8668">
        <v>1</v>
      </c>
      <c r="G8668">
        <v>0</v>
      </c>
      <c r="H8668">
        <v>0</v>
      </c>
      <c r="I8668">
        <v>0</v>
      </c>
      <c r="K8668"/>
      <c r="N8668" t="s">
        <v>3091</v>
      </c>
      <c r="O8668" t="s">
        <v>3092</v>
      </c>
      <c r="P8668" t="s">
        <v>3095</v>
      </c>
      <c r="R8668" t="s">
        <v>3094</v>
      </c>
    </row>
    <row r="8669" spans="1:18" x14ac:dyDescent="0.25">
      <c r="A8669">
        <v>743</v>
      </c>
      <c r="B8669" t="s">
        <v>3089</v>
      </c>
      <c r="D8669" t="s">
        <v>3090</v>
      </c>
      <c r="E8669" t="s">
        <v>3090</v>
      </c>
      <c r="F8669">
        <v>1</v>
      </c>
      <c r="G8669">
        <v>0</v>
      </c>
      <c r="H8669">
        <v>0</v>
      </c>
      <c r="I8669">
        <v>0</v>
      </c>
      <c r="K8669"/>
      <c r="N8669" t="s">
        <v>3091</v>
      </c>
      <c r="O8669" t="s">
        <v>3092</v>
      </c>
      <c r="P8669" t="s">
        <v>3095</v>
      </c>
      <c r="R8669" t="s">
        <v>3094</v>
      </c>
    </row>
    <row r="8670" spans="1:18" x14ac:dyDescent="0.25">
      <c r="A8670">
        <v>744</v>
      </c>
      <c r="B8670" t="s">
        <v>3089</v>
      </c>
      <c r="D8670" t="s">
        <v>3090</v>
      </c>
      <c r="E8670" t="s">
        <v>3090</v>
      </c>
      <c r="F8670">
        <v>1</v>
      </c>
      <c r="G8670">
        <v>0</v>
      </c>
      <c r="H8670">
        <v>0</v>
      </c>
      <c r="I8670">
        <v>0</v>
      </c>
      <c r="K8670"/>
      <c r="N8670" t="s">
        <v>3091</v>
      </c>
      <c r="O8670" t="s">
        <v>3092</v>
      </c>
      <c r="P8670" t="s">
        <v>3095</v>
      </c>
      <c r="R8670" t="s">
        <v>3094</v>
      </c>
    </row>
    <row r="8671" spans="1:18" x14ac:dyDescent="0.25">
      <c r="A8671">
        <v>745</v>
      </c>
      <c r="B8671" t="s">
        <v>3089</v>
      </c>
      <c r="D8671" t="s">
        <v>3090</v>
      </c>
      <c r="E8671" t="s">
        <v>3090</v>
      </c>
      <c r="F8671">
        <v>1</v>
      </c>
      <c r="G8671">
        <v>0</v>
      </c>
      <c r="H8671">
        <v>0</v>
      </c>
      <c r="I8671">
        <v>0</v>
      </c>
      <c r="K8671"/>
      <c r="N8671" t="s">
        <v>3091</v>
      </c>
      <c r="O8671" t="s">
        <v>3092</v>
      </c>
      <c r="P8671" t="s">
        <v>3095</v>
      </c>
      <c r="R8671" t="s">
        <v>3094</v>
      </c>
    </row>
    <row r="8672" spans="1:18" x14ac:dyDescent="0.25">
      <c r="A8672">
        <v>746</v>
      </c>
      <c r="B8672" t="s">
        <v>3089</v>
      </c>
      <c r="D8672" t="s">
        <v>3090</v>
      </c>
      <c r="E8672" t="s">
        <v>3090</v>
      </c>
      <c r="F8672">
        <v>1</v>
      </c>
      <c r="G8672">
        <v>0</v>
      </c>
      <c r="H8672">
        <v>0</v>
      </c>
      <c r="I8672">
        <v>0</v>
      </c>
      <c r="K8672"/>
      <c r="N8672" t="s">
        <v>3091</v>
      </c>
      <c r="O8672" t="s">
        <v>3092</v>
      </c>
      <c r="P8672" t="s">
        <v>3095</v>
      </c>
      <c r="R8672" t="s">
        <v>3094</v>
      </c>
    </row>
    <row r="8673" spans="1:18" x14ac:dyDescent="0.25">
      <c r="A8673">
        <v>747</v>
      </c>
      <c r="B8673" t="s">
        <v>3089</v>
      </c>
      <c r="D8673" t="s">
        <v>3090</v>
      </c>
      <c r="E8673" t="s">
        <v>3090</v>
      </c>
      <c r="F8673">
        <v>1</v>
      </c>
      <c r="G8673">
        <v>0</v>
      </c>
      <c r="H8673">
        <v>0</v>
      </c>
      <c r="I8673">
        <v>0</v>
      </c>
      <c r="K8673"/>
      <c r="N8673" t="s">
        <v>3091</v>
      </c>
      <c r="O8673" t="s">
        <v>3092</v>
      </c>
      <c r="P8673" t="s">
        <v>3095</v>
      </c>
      <c r="R8673" t="s">
        <v>3094</v>
      </c>
    </row>
    <row r="8674" spans="1:18" x14ac:dyDescent="0.25">
      <c r="A8674">
        <v>748</v>
      </c>
      <c r="B8674" t="s">
        <v>3089</v>
      </c>
      <c r="D8674" t="s">
        <v>3090</v>
      </c>
      <c r="E8674" t="s">
        <v>3090</v>
      </c>
      <c r="F8674">
        <v>1</v>
      </c>
      <c r="G8674">
        <v>0</v>
      </c>
      <c r="H8674">
        <v>0</v>
      </c>
      <c r="I8674">
        <v>0</v>
      </c>
      <c r="K8674"/>
      <c r="N8674" t="s">
        <v>3091</v>
      </c>
      <c r="O8674" t="s">
        <v>3092</v>
      </c>
      <c r="P8674" t="s">
        <v>3095</v>
      </c>
      <c r="R8674" t="s">
        <v>3094</v>
      </c>
    </row>
    <row r="8675" spans="1:18" x14ac:dyDescent="0.25">
      <c r="A8675">
        <v>749</v>
      </c>
      <c r="B8675" t="s">
        <v>3089</v>
      </c>
      <c r="D8675" t="s">
        <v>3090</v>
      </c>
      <c r="E8675" t="s">
        <v>3090</v>
      </c>
      <c r="F8675">
        <v>1</v>
      </c>
      <c r="G8675">
        <v>0</v>
      </c>
      <c r="H8675">
        <v>0</v>
      </c>
      <c r="I8675">
        <v>0</v>
      </c>
      <c r="K8675"/>
      <c r="N8675" t="s">
        <v>3091</v>
      </c>
      <c r="O8675" t="s">
        <v>3092</v>
      </c>
      <c r="P8675" t="s">
        <v>3095</v>
      </c>
      <c r="R8675" t="s">
        <v>3094</v>
      </c>
    </row>
    <row r="8676" spans="1:18" x14ac:dyDescent="0.25">
      <c r="A8676">
        <v>75</v>
      </c>
      <c r="B8676" t="s">
        <v>3089</v>
      </c>
      <c r="D8676" t="s">
        <v>3090</v>
      </c>
      <c r="F8676">
        <v>1</v>
      </c>
      <c r="G8676">
        <v>0</v>
      </c>
      <c r="H8676">
        <v>0</v>
      </c>
      <c r="I8676">
        <v>0</v>
      </c>
      <c r="K8676"/>
      <c r="N8676" t="s">
        <v>3091</v>
      </c>
      <c r="O8676" t="s">
        <v>3092</v>
      </c>
      <c r="P8676" t="s">
        <v>3093</v>
      </c>
      <c r="R8676" t="s">
        <v>3094</v>
      </c>
    </row>
    <row r="8677" spans="1:18" x14ac:dyDescent="0.25">
      <c r="A8677">
        <v>750</v>
      </c>
      <c r="B8677" t="s">
        <v>3089</v>
      </c>
      <c r="D8677" t="s">
        <v>3090</v>
      </c>
      <c r="E8677" t="s">
        <v>3090</v>
      </c>
      <c r="F8677">
        <v>1</v>
      </c>
      <c r="G8677">
        <v>0</v>
      </c>
      <c r="H8677">
        <v>0</v>
      </c>
      <c r="I8677">
        <v>0</v>
      </c>
      <c r="K8677"/>
      <c r="N8677" t="s">
        <v>3091</v>
      </c>
      <c r="O8677" t="s">
        <v>3092</v>
      </c>
      <c r="P8677" t="s">
        <v>3095</v>
      </c>
      <c r="R8677" t="s">
        <v>3094</v>
      </c>
    </row>
    <row r="8678" spans="1:18" x14ac:dyDescent="0.25">
      <c r="A8678">
        <v>751</v>
      </c>
      <c r="B8678" t="s">
        <v>3089</v>
      </c>
      <c r="D8678" t="s">
        <v>3090</v>
      </c>
      <c r="E8678" t="s">
        <v>3090</v>
      </c>
      <c r="F8678">
        <v>1</v>
      </c>
      <c r="G8678">
        <v>0</v>
      </c>
      <c r="H8678">
        <v>0</v>
      </c>
      <c r="I8678">
        <v>0</v>
      </c>
      <c r="K8678"/>
      <c r="N8678" t="s">
        <v>3091</v>
      </c>
      <c r="O8678" t="s">
        <v>3092</v>
      </c>
      <c r="P8678" t="s">
        <v>3095</v>
      </c>
      <c r="R8678" t="s">
        <v>3094</v>
      </c>
    </row>
    <row r="8679" spans="1:18" x14ac:dyDescent="0.25">
      <c r="A8679">
        <v>752</v>
      </c>
      <c r="B8679" t="s">
        <v>3089</v>
      </c>
      <c r="D8679" t="s">
        <v>3090</v>
      </c>
      <c r="E8679" t="s">
        <v>3090</v>
      </c>
      <c r="F8679">
        <v>1</v>
      </c>
      <c r="G8679">
        <v>0</v>
      </c>
      <c r="H8679">
        <v>0</v>
      </c>
      <c r="I8679">
        <v>0</v>
      </c>
      <c r="K8679"/>
      <c r="N8679" t="s">
        <v>3091</v>
      </c>
      <c r="O8679" t="s">
        <v>3092</v>
      </c>
      <c r="P8679" t="s">
        <v>3095</v>
      </c>
      <c r="R8679" t="s">
        <v>3094</v>
      </c>
    </row>
    <row r="8680" spans="1:18" x14ac:dyDescent="0.25">
      <c r="A8680">
        <v>753</v>
      </c>
      <c r="B8680" t="s">
        <v>3089</v>
      </c>
      <c r="D8680" t="s">
        <v>3090</v>
      </c>
      <c r="E8680" t="s">
        <v>3090</v>
      </c>
      <c r="F8680">
        <v>1</v>
      </c>
      <c r="G8680">
        <v>0</v>
      </c>
      <c r="H8680">
        <v>0</v>
      </c>
      <c r="I8680">
        <v>0</v>
      </c>
      <c r="K8680"/>
      <c r="N8680" t="s">
        <v>3091</v>
      </c>
      <c r="O8680" t="s">
        <v>3092</v>
      </c>
      <c r="P8680" t="s">
        <v>3095</v>
      </c>
      <c r="R8680" t="s">
        <v>3094</v>
      </c>
    </row>
    <row r="8681" spans="1:18" x14ac:dyDescent="0.25">
      <c r="A8681">
        <v>754</v>
      </c>
      <c r="B8681" t="s">
        <v>3089</v>
      </c>
      <c r="D8681" t="s">
        <v>3090</v>
      </c>
      <c r="E8681" t="s">
        <v>3090</v>
      </c>
      <c r="F8681">
        <v>1</v>
      </c>
      <c r="G8681">
        <v>0</v>
      </c>
      <c r="H8681">
        <v>0</v>
      </c>
      <c r="I8681">
        <v>0</v>
      </c>
      <c r="K8681"/>
      <c r="N8681" t="s">
        <v>3091</v>
      </c>
      <c r="O8681" t="s">
        <v>3092</v>
      </c>
      <c r="P8681" t="s">
        <v>3095</v>
      </c>
      <c r="R8681" t="s">
        <v>3094</v>
      </c>
    </row>
    <row r="8682" spans="1:18" x14ac:dyDescent="0.25">
      <c r="A8682">
        <v>756</v>
      </c>
      <c r="B8682" t="s">
        <v>3089</v>
      </c>
      <c r="D8682" t="s">
        <v>3090</v>
      </c>
      <c r="E8682" t="s">
        <v>3090</v>
      </c>
      <c r="F8682">
        <v>1</v>
      </c>
      <c r="G8682">
        <v>0</v>
      </c>
      <c r="H8682">
        <v>0</v>
      </c>
      <c r="I8682">
        <v>0</v>
      </c>
      <c r="K8682"/>
      <c r="N8682" t="s">
        <v>3091</v>
      </c>
      <c r="O8682" t="s">
        <v>3092</v>
      </c>
      <c r="P8682" t="s">
        <v>3095</v>
      </c>
      <c r="R8682" t="s">
        <v>3094</v>
      </c>
    </row>
    <row r="8683" spans="1:18" x14ac:dyDescent="0.25">
      <c r="A8683">
        <v>757</v>
      </c>
      <c r="B8683" t="s">
        <v>3089</v>
      </c>
      <c r="D8683" t="s">
        <v>3090</v>
      </c>
      <c r="E8683" t="s">
        <v>3090</v>
      </c>
      <c r="F8683">
        <v>1</v>
      </c>
      <c r="G8683">
        <v>0</v>
      </c>
      <c r="H8683">
        <v>0</v>
      </c>
      <c r="I8683">
        <v>0</v>
      </c>
      <c r="K8683"/>
      <c r="N8683" t="s">
        <v>3091</v>
      </c>
      <c r="O8683" t="s">
        <v>3092</v>
      </c>
      <c r="P8683" t="s">
        <v>3095</v>
      </c>
      <c r="R8683" t="s">
        <v>3094</v>
      </c>
    </row>
    <row r="8684" spans="1:18" x14ac:dyDescent="0.25">
      <c r="A8684">
        <v>758</v>
      </c>
      <c r="B8684" t="s">
        <v>3089</v>
      </c>
      <c r="D8684" t="s">
        <v>3090</v>
      </c>
      <c r="E8684" t="s">
        <v>3090</v>
      </c>
      <c r="F8684">
        <v>1</v>
      </c>
      <c r="G8684">
        <v>0</v>
      </c>
      <c r="H8684">
        <v>0</v>
      </c>
      <c r="I8684">
        <v>0</v>
      </c>
      <c r="K8684"/>
      <c r="N8684" t="s">
        <v>3091</v>
      </c>
      <c r="O8684" t="s">
        <v>3092</v>
      </c>
      <c r="P8684" t="s">
        <v>3095</v>
      </c>
      <c r="R8684" t="s">
        <v>3094</v>
      </c>
    </row>
    <row r="8685" spans="1:18" x14ac:dyDescent="0.25">
      <c r="A8685">
        <v>759</v>
      </c>
      <c r="B8685" t="s">
        <v>3089</v>
      </c>
      <c r="D8685" t="s">
        <v>3090</v>
      </c>
      <c r="E8685" t="s">
        <v>3090</v>
      </c>
      <c r="F8685">
        <v>1</v>
      </c>
      <c r="G8685">
        <v>0</v>
      </c>
      <c r="H8685">
        <v>0</v>
      </c>
      <c r="I8685">
        <v>0</v>
      </c>
      <c r="K8685"/>
      <c r="N8685" t="s">
        <v>3091</v>
      </c>
      <c r="O8685" t="s">
        <v>3092</v>
      </c>
      <c r="P8685" t="s">
        <v>3095</v>
      </c>
      <c r="R8685" t="s">
        <v>3094</v>
      </c>
    </row>
    <row r="8686" spans="1:18" x14ac:dyDescent="0.25">
      <c r="A8686">
        <v>76</v>
      </c>
      <c r="B8686" t="s">
        <v>3089</v>
      </c>
      <c r="D8686" t="s">
        <v>3090</v>
      </c>
      <c r="E8686" t="s">
        <v>3090</v>
      </c>
      <c r="F8686">
        <v>1</v>
      </c>
      <c r="G8686">
        <v>0</v>
      </c>
      <c r="H8686">
        <v>435.13367053672698</v>
      </c>
      <c r="I8686">
        <v>435.13367053672698</v>
      </c>
      <c r="K8686"/>
      <c r="N8686" t="s">
        <v>3091</v>
      </c>
      <c r="O8686" t="s">
        <v>3092</v>
      </c>
      <c r="P8686" t="s">
        <v>3095</v>
      </c>
      <c r="R8686" t="s">
        <v>3094</v>
      </c>
    </row>
    <row r="8687" spans="1:18" x14ac:dyDescent="0.25">
      <c r="A8687">
        <v>760</v>
      </c>
      <c r="B8687" t="s">
        <v>3089</v>
      </c>
      <c r="D8687" t="s">
        <v>3090</v>
      </c>
      <c r="E8687" t="s">
        <v>3090</v>
      </c>
      <c r="F8687">
        <v>1</v>
      </c>
      <c r="G8687">
        <v>0</v>
      </c>
      <c r="H8687">
        <v>0</v>
      </c>
      <c r="I8687">
        <v>0</v>
      </c>
      <c r="K8687"/>
      <c r="N8687" t="s">
        <v>3091</v>
      </c>
      <c r="O8687" t="s">
        <v>3092</v>
      </c>
      <c r="P8687" t="s">
        <v>3095</v>
      </c>
      <c r="R8687" t="s">
        <v>3094</v>
      </c>
    </row>
    <row r="8688" spans="1:18" x14ac:dyDescent="0.25">
      <c r="A8688">
        <v>761</v>
      </c>
      <c r="B8688" t="s">
        <v>3089</v>
      </c>
      <c r="D8688" t="s">
        <v>3090</v>
      </c>
      <c r="E8688" t="s">
        <v>3090</v>
      </c>
      <c r="F8688">
        <v>1</v>
      </c>
      <c r="G8688">
        <v>0</v>
      </c>
      <c r="H8688">
        <v>0</v>
      </c>
      <c r="I8688">
        <v>0</v>
      </c>
      <c r="K8688"/>
      <c r="N8688" t="s">
        <v>3091</v>
      </c>
      <c r="O8688" t="s">
        <v>3092</v>
      </c>
      <c r="P8688" t="s">
        <v>3095</v>
      </c>
      <c r="R8688" t="s">
        <v>3094</v>
      </c>
    </row>
    <row r="8689" spans="1:18" x14ac:dyDescent="0.25">
      <c r="A8689">
        <v>762</v>
      </c>
      <c r="B8689" t="s">
        <v>3089</v>
      </c>
      <c r="D8689" t="s">
        <v>3090</v>
      </c>
      <c r="E8689" t="s">
        <v>3090</v>
      </c>
      <c r="F8689">
        <v>1</v>
      </c>
      <c r="G8689">
        <v>0</v>
      </c>
      <c r="H8689">
        <v>0</v>
      </c>
      <c r="I8689">
        <v>0</v>
      </c>
      <c r="K8689"/>
      <c r="N8689" t="s">
        <v>3091</v>
      </c>
      <c r="O8689" t="s">
        <v>3092</v>
      </c>
      <c r="P8689" t="s">
        <v>3095</v>
      </c>
      <c r="R8689" t="s">
        <v>3094</v>
      </c>
    </row>
    <row r="8690" spans="1:18" x14ac:dyDescent="0.25">
      <c r="A8690">
        <v>763</v>
      </c>
      <c r="B8690" t="s">
        <v>3089</v>
      </c>
      <c r="D8690" t="s">
        <v>3090</v>
      </c>
      <c r="E8690" t="s">
        <v>3090</v>
      </c>
      <c r="F8690">
        <v>1</v>
      </c>
      <c r="G8690">
        <v>0</v>
      </c>
      <c r="H8690">
        <v>0</v>
      </c>
      <c r="I8690">
        <v>0</v>
      </c>
      <c r="K8690"/>
      <c r="N8690" t="s">
        <v>3091</v>
      </c>
      <c r="O8690" t="s">
        <v>3092</v>
      </c>
      <c r="P8690" t="s">
        <v>3095</v>
      </c>
      <c r="R8690" t="s">
        <v>3094</v>
      </c>
    </row>
    <row r="8691" spans="1:18" x14ac:dyDescent="0.25">
      <c r="A8691">
        <v>764</v>
      </c>
      <c r="B8691" t="s">
        <v>3089</v>
      </c>
      <c r="D8691" t="s">
        <v>3090</v>
      </c>
      <c r="E8691" t="s">
        <v>3090</v>
      </c>
      <c r="F8691">
        <v>1</v>
      </c>
      <c r="G8691">
        <v>0</v>
      </c>
      <c r="H8691">
        <v>0</v>
      </c>
      <c r="I8691">
        <v>0</v>
      </c>
      <c r="K8691"/>
      <c r="N8691" t="s">
        <v>3091</v>
      </c>
      <c r="O8691" t="s">
        <v>3092</v>
      </c>
      <c r="P8691" t="s">
        <v>3095</v>
      </c>
      <c r="R8691" t="s">
        <v>3094</v>
      </c>
    </row>
    <row r="8692" spans="1:18" x14ac:dyDescent="0.25">
      <c r="A8692">
        <v>765</v>
      </c>
      <c r="B8692" t="s">
        <v>3089</v>
      </c>
      <c r="D8692" t="s">
        <v>3090</v>
      </c>
      <c r="E8692" t="s">
        <v>3090</v>
      </c>
      <c r="F8692">
        <v>1</v>
      </c>
      <c r="G8692">
        <v>0</v>
      </c>
      <c r="H8692">
        <v>0</v>
      </c>
      <c r="I8692">
        <v>0</v>
      </c>
      <c r="K8692"/>
      <c r="N8692" t="s">
        <v>3091</v>
      </c>
      <c r="O8692" t="s">
        <v>3092</v>
      </c>
      <c r="P8692" t="s">
        <v>3095</v>
      </c>
      <c r="R8692" t="s">
        <v>3094</v>
      </c>
    </row>
    <row r="8693" spans="1:18" x14ac:dyDescent="0.25">
      <c r="A8693">
        <v>766</v>
      </c>
      <c r="B8693" t="s">
        <v>3089</v>
      </c>
      <c r="D8693" t="s">
        <v>3090</v>
      </c>
      <c r="E8693" t="s">
        <v>3090</v>
      </c>
      <c r="F8693">
        <v>1</v>
      </c>
      <c r="G8693">
        <v>0</v>
      </c>
      <c r="H8693">
        <v>0</v>
      </c>
      <c r="I8693">
        <v>0</v>
      </c>
      <c r="K8693"/>
      <c r="N8693" t="s">
        <v>3091</v>
      </c>
      <c r="O8693" t="s">
        <v>3092</v>
      </c>
      <c r="P8693" t="s">
        <v>3095</v>
      </c>
      <c r="R8693" t="s">
        <v>3094</v>
      </c>
    </row>
    <row r="8694" spans="1:18" x14ac:dyDescent="0.25">
      <c r="A8694">
        <v>767</v>
      </c>
      <c r="B8694" t="s">
        <v>3089</v>
      </c>
      <c r="D8694" t="s">
        <v>3090</v>
      </c>
      <c r="E8694" t="s">
        <v>3090</v>
      </c>
      <c r="F8694">
        <v>1</v>
      </c>
      <c r="G8694">
        <v>0</v>
      </c>
      <c r="H8694">
        <v>0</v>
      </c>
      <c r="I8694">
        <v>0</v>
      </c>
      <c r="K8694"/>
      <c r="N8694" t="s">
        <v>3091</v>
      </c>
      <c r="O8694" t="s">
        <v>3092</v>
      </c>
      <c r="P8694" t="s">
        <v>3095</v>
      </c>
      <c r="R8694" t="s">
        <v>3094</v>
      </c>
    </row>
    <row r="8695" spans="1:18" x14ac:dyDescent="0.25">
      <c r="A8695">
        <v>768</v>
      </c>
      <c r="B8695" t="s">
        <v>3089</v>
      </c>
      <c r="D8695" t="s">
        <v>3090</v>
      </c>
      <c r="E8695" t="s">
        <v>3090</v>
      </c>
      <c r="F8695">
        <v>1</v>
      </c>
      <c r="G8695">
        <v>0</v>
      </c>
      <c r="H8695">
        <v>0</v>
      </c>
      <c r="I8695">
        <v>0</v>
      </c>
      <c r="K8695"/>
      <c r="N8695" t="s">
        <v>3091</v>
      </c>
      <c r="O8695" t="s">
        <v>3092</v>
      </c>
      <c r="P8695" t="s">
        <v>3095</v>
      </c>
      <c r="R8695" t="s">
        <v>3094</v>
      </c>
    </row>
    <row r="8696" spans="1:18" x14ac:dyDescent="0.25">
      <c r="A8696">
        <v>769</v>
      </c>
      <c r="B8696" t="s">
        <v>3089</v>
      </c>
      <c r="D8696" t="s">
        <v>3090</v>
      </c>
      <c r="E8696" t="s">
        <v>3090</v>
      </c>
      <c r="F8696">
        <v>1</v>
      </c>
      <c r="G8696">
        <v>0</v>
      </c>
      <c r="H8696">
        <v>0</v>
      </c>
      <c r="I8696">
        <v>0</v>
      </c>
      <c r="K8696"/>
      <c r="N8696" t="s">
        <v>3091</v>
      </c>
      <c r="O8696" t="s">
        <v>3092</v>
      </c>
      <c r="P8696" t="s">
        <v>3095</v>
      </c>
      <c r="R8696" t="s">
        <v>3094</v>
      </c>
    </row>
    <row r="8697" spans="1:18" x14ac:dyDescent="0.25">
      <c r="A8697">
        <v>77</v>
      </c>
      <c r="B8697" t="s">
        <v>3089</v>
      </c>
      <c r="D8697" t="s">
        <v>3090</v>
      </c>
      <c r="F8697">
        <v>1</v>
      </c>
      <c r="G8697">
        <v>0</v>
      </c>
      <c r="H8697">
        <v>0</v>
      </c>
      <c r="I8697">
        <v>0</v>
      </c>
      <c r="K8697"/>
      <c r="N8697" t="s">
        <v>3091</v>
      </c>
      <c r="O8697" t="s">
        <v>3092</v>
      </c>
      <c r="P8697" t="s">
        <v>3093</v>
      </c>
      <c r="R8697" t="s">
        <v>3094</v>
      </c>
    </row>
    <row r="8698" spans="1:18" x14ac:dyDescent="0.25">
      <c r="A8698">
        <v>770</v>
      </c>
      <c r="B8698" t="s">
        <v>3089</v>
      </c>
      <c r="D8698" t="s">
        <v>3090</v>
      </c>
      <c r="E8698" t="s">
        <v>3090</v>
      </c>
      <c r="F8698">
        <v>1</v>
      </c>
      <c r="G8698">
        <v>0</v>
      </c>
      <c r="H8698">
        <v>0</v>
      </c>
      <c r="I8698">
        <v>0</v>
      </c>
      <c r="K8698"/>
      <c r="N8698" t="s">
        <v>3091</v>
      </c>
      <c r="O8698" t="s">
        <v>3092</v>
      </c>
      <c r="P8698" t="s">
        <v>3095</v>
      </c>
      <c r="R8698" t="s">
        <v>3094</v>
      </c>
    </row>
    <row r="8699" spans="1:18" x14ac:dyDescent="0.25">
      <c r="A8699">
        <v>771</v>
      </c>
      <c r="B8699" t="s">
        <v>3089</v>
      </c>
      <c r="D8699" t="s">
        <v>3090</v>
      </c>
      <c r="E8699" t="s">
        <v>3090</v>
      </c>
      <c r="F8699">
        <v>1</v>
      </c>
      <c r="G8699">
        <v>0</v>
      </c>
      <c r="H8699">
        <v>0</v>
      </c>
      <c r="I8699">
        <v>0</v>
      </c>
      <c r="K8699"/>
      <c r="N8699" t="s">
        <v>3091</v>
      </c>
      <c r="O8699" t="s">
        <v>3092</v>
      </c>
      <c r="P8699" t="s">
        <v>3095</v>
      </c>
      <c r="R8699" t="s">
        <v>3094</v>
      </c>
    </row>
    <row r="8700" spans="1:18" x14ac:dyDescent="0.25">
      <c r="A8700">
        <v>772</v>
      </c>
      <c r="B8700" t="s">
        <v>3089</v>
      </c>
      <c r="D8700" t="s">
        <v>3090</v>
      </c>
      <c r="E8700" t="s">
        <v>3090</v>
      </c>
      <c r="F8700">
        <v>1</v>
      </c>
      <c r="G8700">
        <v>0</v>
      </c>
      <c r="H8700">
        <v>0</v>
      </c>
      <c r="I8700">
        <v>0</v>
      </c>
      <c r="K8700"/>
      <c r="N8700" t="s">
        <v>3091</v>
      </c>
      <c r="O8700" t="s">
        <v>3092</v>
      </c>
      <c r="P8700" t="s">
        <v>3095</v>
      </c>
      <c r="R8700" t="s">
        <v>3094</v>
      </c>
    </row>
    <row r="8701" spans="1:18" x14ac:dyDescent="0.25">
      <c r="A8701">
        <v>773</v>
      </c>
      <c r="B8701" t="s">
        <v>3089</v>
      </c>
      <c r="D8701" t="s">
        <v>3090</v>
      </c>
      <c r="E8701" t="s">
        <v>3090</v>
      </c>
      <c r="F8701">
        <v>1</v>
      </c>
      <c r="G8701">
        <v>0</v>
      </c>
      <c r="H8701">
        <v>0</v>
      </c>
      <c r="I8701">
        <v>0</v>
      </c>
      <c r="K8701"/>
      <c r="N8701" t="s">
        <v>3091</v>
      </c>
      <c r="O8701" t="s">
        <v>3092</v>
      </c>
      <c r="P8701" t="s">
        <v>3095</v>
      </c>
      <c r="R8701" t="s">
        <v>3094</v>
      </c>
    </row>
    <row r="8702" spans="1:18" x14ac:dyDescent="0.25">
      <c r="A8702">
        <v>774</v>
      </c>
      <c r="B8702" t="s">
        <v>3089</v>
      </c>
      <c r="D8702" t="s">
        <v>3090</v>
      </c>
      <c r="E8702" t="s">
        <v>3090</v>
      </c>
      <c r="F8702">
        <v>1</v>
      </c>
      <c r="G8702">
        <v>0</v>
      </c>
      <c r="H8702">
        <v>0</v>
      </c>
      <c r="I8702">
        <v>0</v>
      </c>
      <c r="K8702"/>
      <c r="N8702" t="s">
        <v>3091</v>
      </c>
      <c r="O8702" t="s">
        <v>3092</v>
      </c>
      <c r="P8702" t="s">
        <v>3095</v>
      </c>
      <c r="R8702" t="s">
        <v>3094</v>
      </c>
    </row>
    <row r="8703" spans="1:18" x14ac:dyDescent="0.25">
      <c r="A8703">
        <v>775</v>
      </c>
      <c r="B8703" t="s">
        <v>3089</v>
      </c>
      <c r="D8703" t="s">
        <v>3090</v>
      </c>
      <c r="E8703" t="s">
        <v>3090</v>
      </c>
      <c r="F8703">
        <v>1</v>
      </c>
      <c r="G8703">
        <v>0</v>
      </c>
      <c r="H8703">
        <v>0</v>
      </c>
      <c r="I8703">
        <v>0</v>
      </c>
      <c r="K8703"/>
      <c r="N8703" t="s">
        <v>3091</v>
      </c>
      <c r="O8703" t="s">
        <v>3092</v>
      </c>
      <c r="P8703" t="s">
        <v>3095</v>
      </c>
      <c r="R8703" t="s">
        <v>3094</v>
      </c>
    </row>
    <row r="8704" spans="1:18" x14ac:dyDescent="0.25">
      <c r="A8704">
        <v>776</v>
      </c>
      <c r="B8704" t="s">
        <v>3089</v>
      </c>
      <c r="D8704" t="s">
        <v>3090</v>
      </c>
      <c r="E8704" t="s">
        <v>3090</v>
      </c>
      <c r="F8704">
        <v>1</v>
      </c>
      <c r="G8704">
        <v>0</v>
      </c>
      <c r="H8704">
        <v>0</v>
      </c>
      <c r="I8704">
        <v>0</v>
      </c>
      <c r="K8704"/>
      <c r="N8704" t="s">
        <v>3091</v>
      </c>
      <c r="O8704" t="s">
        <v>3092</v>
      </c>
      <c r="P8704" t="s">
        <v>3095</v>
      </c>
      <c r="R8704" t="s">
        <v>3094</v>
      </c>
    </row>
    <row r="8705" spans="1:18" x14ac:dyDescent="0.25">
      <c r="A8705">
        <v>777</v>
      </c>
      <c r="B8705" t="s">
        <v>3089</v>
      </c>
      <c r="D8705" t="s">
        <v>3090</v>
      </c>
      <c r="E8705" t="s">
        <v>3090</v>
      </c>
      <c r="F8705">
        <v>1</v>
      </c>
      <c r="G8705">
        <v>0</v>
      </c>
      <c r="H8705">
        <v>0</v>
      </c>
      <c r="I8705">
        <v>0</v>
      </c>
      <c r="K8705"/>
      <c r="N8705" t="s">
        <v>3091</v>
      </c>
      <c r="O8705" t="s">
        <v>3092</v>
      </c>
      <c r="P8705" t="s">
        <v>3095</v>
      </c>
      <c r="R8705" t="s">
        <v>3094</v>
      </c>
    </row>
    <row r="8706" spans="1:18" x14ac:dyDescent="0.25">
      <c r="A8706">
        <v>778</v>
      </c>
      <c r="B8706" t="s">
        <v>3089</v>
      </c>
      <c r="D8706" t="s">
        <v>3090</v>
      </c>
      <c r="E8706" t="s">
        <v>3090</v>
      </c>
      <c r="F8706">
        <v>1</v>
      </c>
      <c r="G8706">
        <v>0</v>
      </c>
      <c r="H8706">
        <v>0</v>
      </c>
      <c r="I8706">
        <v>0</v>
      </c>
      <c r="K8706"/>
      <c r="N8706" t="s">
        <v>3091</v>
      </c>
      <c r="O8706" t="s">
        <v>3092</v>
      </c>
      <c r="P8706" t="s">
        <v>3095</v>
      </c>
      <c r="R8706" t="s">
        <v>3094</v>
      </c>
    </row>
    <row r="8707" spans="1:18" x14ac:dyDescent="0.25">
      <c r="A8707">
        <v>779</v>
      </c>
      <c r="B8707" t="s">
        <v>3089</v>
      </c>
      <c r="D8707" t="s">
        <v>3090</v>
      </c>
      <c r="E8707" t="s">
        <v>3090</v>
      </c>
      <c r="F8707">
        <v>1</v>
      </c>
      <c r="G8707">
        <v>0</v>
      </c>
      <c r="H8707">
        <v>0</v>
      </c>
      <c r="I8707">
        <v>0</v>
      </c>
      <c r="K8707"/>
      <c r="N8707" t="s">
        <v>3091</v>
      </c>
      <c r="O8707" t="s">
        <v>3092</v>
      </c>
      <c r="P8707" t="s">
        <v>3095</v>
      </c>
      <c r="R8707" t="s">
        <v>3094</v>
      </c>
    </row>
    <row r="8708" spans="1:18" x14ac:dyDescent="0.25">
      <c r="A8708">
        <v>78</v>
      </c>
      <c r="B8708" t="s">
        <v>3089</v>
      </c>
      <c r="D8708" t="s">
        <v>3090</v>
      </c>
      <c r="E8708" t="s">
        <v>3090</v>
      </c>
      <c r="F8708">
        <v>1</v>
      </c>
      <c r="G8708">
        <v>0</v>
      </c>
      <c r="H8708">
        <v>123.3887616</v>
      </c>
      <c r="I8708">
        <v>123.3887616</v>
      </c>
      <c r="K8708"/>
      <c r="N8708" t="s">
        <v>3091</v>
      </c>
      <c r="O8708" t="s">
        <v>3092</v>
      </c>
      <c r="P8708" t="s">
        <v>3095</v>
      </c>
      <c r="R8708" t="s">
        <v>3094</v>
      </c>
    </row>
    <row r="8709" spans="1:18" x14ac:dyDescent="0.25">
      <c r="A8709">
        <v>780</v>
      </c>
      <c r="B8709" t="s">
        <v>3089</v>
      </c>
      <c r="D8709" t="s">
        <v>3090</v>
      </c>
      <c r="E8709" t="s">
        <v>3090</v>
      </c>
      <c r="F8709">
        <v>1</v>
      </c>
      <c r="G8709">
        <v>0</v>
      </c>
      <c r="H8709">
        <v>0</v>
      </c>
      <c r="I8709">
        <v>0</v>
      </c>
      <c r="K8709"/>
      <c r="N8709" t="s">
        <v>3091</v>
      </c>
      <c r="O8709" t="s">
        <v>3092</v>
      </c>
      <c r="P8709" t="s">
        <v>3095</v>
      </c>
      <c r="R8709" t="s">
        <v>3094</v>
      </c>
    </row>
    <row r="8710" spans="1:18" x14ac:dyDescent="0.25">
      <c r="A8710">
        <v>781</v>
      </c>
      <c r="B8710" t="s">
        <v>3089</v>
      </c>
      <c r="D8710" t="s">
        <v>3090</v>
      </c>
      <c r="E8710" t="s">
        <v>3090</v>
      </c>
      <c r="F8710">
        <v>1</v>
      </c>
      <c r="G8710">
        <v>0</v>
      </c>
      <c r="H8710">
        <v>0</v>
      </c>
      <c r="I8710">
        <v>0</v>
      </c>
      <c r="K8710"/>
      <c r="N8710" t="s">
        <v>3091</v>
      </c>
      <c r="O8710" t="s">
        <v>3092</v>
      </c>
      <c r="P8710" t="s">
        <v>3095</v>
      </c>
      <c r="R8710" t="s">
        <v>3094</v>
      </c>
    </row>
    <row r="8711" spans="1:18" x14ac:dyDescent="0.25">
      <c r="A8711">
        <v>782</v>
      </c>
      <c r="B8711" t="s">
        <v>3089</v>
      </c>
      <c r="D8711" t="s">
        <v>3090</v>
      </c>
      <c r="E8711" t="s">
        <v>3090</v>
      </c>
      <c r="F8711">
        <v>1</v>
      </c>
      <c r="G8711">
        <v>0</v>
      </c>
      <c r="H8711">
        <v>0</v>
      </c>
      <c r="I8711">
        <v>0</v>
      </c>
      <c r="K8711"/>
      <c r="N8711" t="s">
        <v>3091</v>
      </c>
      <c r="O8711" t="s">
        <v>3092</v>
      </c>
      <c r="P8711" t="s">
        <v>3095</v>
      </c>
      <c r="R8711" t="s">
        <v>3094</v>
      </c>
    </row>
    <row r="8712" spans="1:18" x14ac:dyDescent="0.25">
      <c r="A8712">
        <v>783</v>
      </c>
      <c r="B8712" t="s">
        <v>3089</v>
      </c>
      <c r="D8712" t="s">
        <v>3090</v>
      </c>
      <c r="E8712" t="s">
        <v>3090</v>
      </c>
      <c r="F8712">
        <v>1</v>
      </c>
      <c r="G8712">
        <v>0</v>
      </c>
      <c r="H8712">
        <v>0</v>
      </c>
      <c r="I8712">
        <v>0</v>
      </c>
      <c r="K8712"/>
      <c r="N8712" t="s">
        <v>3091</v>
      </c>
      <c r="O8712" t="s">
        <v>3092</v>
      </c>
      <c r="P8712" t="s">
        <v>3095</v>
      </c>
      <c r="R8712" t="s">
        <v>3094</v>
      </c>
    </row>
    <row r="8713" spans="1:18" x14ac:dyDescent="0.25">
      <c r="A8713">
        <v>784</v>
      </c>
      <c r="B8713" t="s">
        <v>3089</v>
      </c>
      <c r="D8713" t="s">
        <v>3090</v>
      </c>
      <c r="E8713" t="s">
        <v>3090</v>
      </c>
      <c r="F8713">
        <v>1</v>
      </c>
      <c r="G8713">
        <v>0</v>
      </c>
      <c r="H8713">
        <v>0</v>
      </c>
      <c r="I8713">
        <v>0</v>
      </c>
      <c r="K8713"/>
      <c r="N8713" t="s">
        <v>3091</v>
      </c>
      <c r="O8713" t="s">
        <v>3092</v>
      </c>
      <c r="P8713" t="s">
        <v>3095</v>
      </c>
      <c r="R8713" t="s">
        <v>3094</v>
      </c>
    </row>
    <row r="8714" spans="1:18" x14ac:dyDescent="0.25">
      <c r="A8714">
        <v>785</v>
      </c>
      <c r="B8714" t="s">
        <v>3089</v>
      </c>
      <c r="D8714" t="s">
        <v>3090</v>
      </c>
      <c r="E8714" t="s">
        <v>3090</v>
      </c>
      <c r="F8714">
        <v>1</v>
      </c>
      <c r="G8714">
        <v>0</v>
      </c>
      <c r="H8714">
        <v>0</v>
      </c>
      <c r="I8714">
        <v>0</v>
      </c>
      <c r="K8714"/>
      <c r="N8714" t="s">
        <v>3091</v>
      </c>
      <c r="O8714" t="s">
        <v>3092</v>
      </c>
      <c r="P8714" t="s">
        <v>3095</v>
      </c>
      <c r="R8714" t="s">
        <v>3094</v>
      </c>
    </row>
    <row r="8715" spans="1:18" x14ac:dyDescent="0.25">
      <c r="A8715">
        <v>786</v>
      </c>
      <c r="B8715" t="s">
        <v>3089</v>
      </c>
      <c r="D8715" t="s">
        <v>3090</v>
      </c>
      <c r="E8715" t="s">
        <v>3090</v>
      </c>
      <c r="F8715">
        <v>1</v>
      </c>
      <c r="G8715">
        <v>0</v>
      </c>
      <c r="H8715">
        <v>0</v>
      </c>
      <c r="I8715">
        <v>0</v>
      </c>
      <c r="K8715"/>
      <c r="N8715" t="s">
        <v>3091</v>
      </c>
      <c r="O8715" t="s">
        <v>3092</v>
      </c>
      <c r="P8715" t="s">
        <v>3095</v>
      </c>
      <c r="R8715" t="s">
        <v>3094</v>
      </c>
    </row>
    <row r="8716" spans="1:18" x14ac:dyDescent="0.25">
      <c r="A8716">
        <v>787</v>
      </c>
      <c r="B8716" t="s">
        <v>3089</v>
      </c>
      <c r="D8716" t="s">
        <v>3090</v>
      </c>
      <c r="E8716" t="s">
        <v>3090</v>
      </c>
      <c r="F8716">
        <v>1</v>
      </c>
      <c r="G8716">
        <v>0</v>
      </c>
      <c r="H8716">
        <v>0</v>
      </c>
      <c r="I8716">
        <v>0</v>
      </c>
      <c r="K8716"/>
      <c r="N8716" t="s">
        <v>3091</v>
      </c>
      <c r="O8716" t="s">
        <v>3092</v>
      </c>
      <c r="P8716" t="s">
        <v>3095</v>
      </c>
      <c r="R8716" t="s">
        <v>3094</v>
      </c>
    </row>
    <row r="8717" spans="1:18" x14ac:dyDescent="0.25">
      <c r="A8717">
        <v>788</v>
      </c>
      <c r="B8717" t="s">
        <v>3089</v>
      </c>
      <c r="D8717" t="s">
        <v>3090</v>
      </c>
      <c r="E8717" t="s">
        <v>3090</v>
      </c>
      <c r="F8717">
        <v>1</v>
      </c>
      <c r="G8717">
        <v>0</v>
      </c>
      <c r="H8717">
        <v>0</v>
      </c>
      <c r="I8717">
        <v>0</v>
      </c>
      <c r="K8717"/>
      <c r="N8717" t="s">
        <v>3091</v>
      </c>
      <c r="O8717" t="s">
        <v>3092</v>
      </c>
      <c r="P8717" t="s">
        <v>3095</v>
      </c>
      <c r="R8717" t="s">
        <v>3094</v>
      </c>
    </row>
    <row r="8718" spans="1:18" x14ac:dyDescent="0.25">
      <c r="A8718">
        <v>789</v>
      </c>
      <c r="B8718" t="s">
        <v>3089</v>
      </c>
      <c r="D8718" t="s">
        <v>3090</v>
      </c>
      <c r="E8718" t="s">
        <v>3090</v>
      </c>
      <c r="F8718">
        <v>1</v>
      </c>
      <c r="G8718">
        <v>0</v>
      </c>
      <c r="H8718">
        <v>0</v>
      </c>
      <c r="I8718">
        <v>0</v>
      </c>
      <c r="K8718"/>
      <c r="N8718" t="s">
        <v>3091</v>
      </c>
      <c r="O8718" t="s">
        <v>3092</v>
      </c>
      <c r="P8718" t="s">
        <v>3095</v>
      </c>
      <c r="R8718" t="s">
        <v>3094</v>
      </c>
    </row>
    <row r="8719" spans="1:18" x14ac:dyDescent="0.25">
      <c r="A8719">
        <v>79</v>
      </c>
      <c r="B8719" t="s">
        <v>3089</v>
      </c>
      <c r="D8719" t="s">
        <v>3090</v>
      </c>
      <c r="E8719" t="s">
        <v>3090</v>
      </c>
      <c r="F8719">
        <v>1</v>
      </c>
      <c r="G8719">
        <v>0</v>
      </c>
      <c r="H8719">
        <v>125.2422912</v>
      </c>
      <c r="I8719">
        <v>125.2422912</v>
      </c>
      <c r="K8719"/>
      <c r="N8719" t="s">
        <v>3091</v>
      </c>
      <c r="O8719" t="s">
        <v>3092</v>
      </c>
      <c r="P8719" t="s">
        <v>3095</v>
      </c>
      <c r="R8719" t="s">
        <v>3094</v>
      </c>
    </row>
    <row r="8720" spans="1:18" x14ac:dyDescent="0.25">
      <c r="A8720">
        <v>790</v>
      </c>
      <c r="B8720" t="s">
        <v>3089</v>
      </c>
      <c r="D8720" t="s">
        <v>3090</v>
      </c>
      <c r="E8720" t="s">
        <v>3090</v>
      </c>
      <c r="F8720">
        <v>1</v>
      </c>
      <c r="G8720">
        <v>0</v>
      </c>
      <c r="H8720">
        <v>0</v>
      </c>
      <c r="I8720">
        <v>0</v>
      </c>
      <c r="K8720"/>
      <c r="N8720" t="s">
        <v>3091</v>
      </c>
      <c r="O8720" t="s">
        <v>3092</v>
      </c>
      <c r="P8720" t="s">
        <v>3095</v>
      </c>
      <c r="R8720" t="s">
        <v>3094</v>
      </c>
    </row>
    <row r="8721" spans="1:18" x14ac:dyDescent="0.25">
      <c r="A8721">
        <v>791</v>
      </c>
      <c r="B8721" t="s">
        <v>3089</v>
      </c>
      <c r="D8721" t="s">
        <v>3090</v>
      </c>
      <c r="E8721" t="s">
        <v>3090</v>
      </c>
      <c r="F8721">
        <v>1</v>
      </c>
      <c r="G8721">
        <v>0</v>
      </c>
      <c r="H8721">
        <v>0</v>
      </c>
      <c r="I8721">
        <v>0</v>
      </c>
      <c r="K8721"/>
      <c r="N8721" t="s">
        <v>3091</v>
      </c>
      <c r="O8721" t="s">
        <v>3092</v>
      </c>
      <c r="P8721" t="s">
        <v>3095</v>
      </c>
      <c r="R8721" t="s">
        <v>3094</v>
      </c>
    </row>
    <row r="8722" spans="1:18" x14ac:dyDescent="0.25">
      <c r="A8722">
        <v>792</v>
      </c>
      <c r="B8722" t="s">
        <v>3089</v>
      </c>
      <c r="D8722" t="s">
        <v>3090</v>
      </c>
      <c r="E8722" t="s">
        <v>3090</v>
      </c>
      <c r="F8722">
        <v>1</v>
      </c>
      <c r="G8722">
        <v>0</v>
      </c>
      <c r="H8722">
        <v>0</v>
      </c>
      <c r="I8722">
        <v>0</v>
      </c>
      <c r="K8722"/>
      <c r="N8722" t="s">
        <v>3091</v>
      </c>
      <c r="O8722" t="s">
        <v>3092</v>
      </c>
      <c r="P8722" t="s">
        <v>3095</v>
      </c>
      <c r="R8722" t="s">
        <v>3094</v>
      </c>
    </row>
    <row r="8723" spans="1:18" x14ac:dyDescent="0.25">
      <c r="A8723">
        <v>793</v>
      </c>
      <c r="B8723" t="s">
        <v>3089</v>
      </c>
      <c r="D8723" t="s">
        <v>3090</v>
      </c>
      <c r="E8723" t="s">
        <v>3090</v>
      </c>
      <c r="F8723">
        <v>1</v>
      </c>
      <c r="G8723">
        <v>0</v>
      </c>
      <c r="H8723">
        <v>0</v>
      </c>
      <c r="I8723">
        <v>0</v>
      </c>
      <c r="K8723"/>
      <c r="N8723" t="s">
        <v>3091</v>
      </c>
      <c r="O8723" t="s">
        <v>3092</v>
      </c>
      <c r="P8723" t="s">
        <v>3095</v>
      </c>
      <c r="R8723" t="s">
        <v>3094</v>
      </c>
    </row>
    <row r="8724" spans="1:18" x14ac:dyDescent="0.25">
      <c r="A8724">
        <v>794</v>
      </c>
      <c r="B8724" t="s">
        <v>3089</v>
      </c>
      <c r="D8724" t="s">
        <v>3090</v>
      </c>
      <c r="E8724" t="s">
        <v>3090</v>
      </c>
      <c r="F8724">
        <v>1</v>
      </c>
      <c r="G8724">
        <v>0</v>
      </c>
      <c r="H8724">
        <v>0</v>
      </c>
      <c r="I8724">
        <v>0</v>
      </c>
      <c r="K8724"/>
      <c r="N8724" t="s">
        <v>3091</v>
      </c>
      <c r="O8724" t="s">
        <v>3092</v>
      </c>
      <c r="P8724" t="s">
        <v>3095</v>
      </c>
      <c r="R8724" t="s">
        <v>3094</v>
      </c>
    </row>
    <row r="8725" spans="1:18" x14ac:dyDescent="0.25">
      <c r="A8725">
        <v>795</v>
      </c>
      <c r="B8725" t="s">
        <v>3089</v>
      </c>
      <c r="D8725" t="s">
        <v>3090</v>
      </c>
      <c r="E8725" t="s">
        <v>3090</v>
      </c>
      <c r="F8725">
        <v>1</v>
      </c>
      <c r="G8725">
        <v>0</v>
      </c>
      <c r="H8725">
        <v>0</v>
      </c>
      <c r="I8725">
        <v>0</v>
      </c>
      <c r="K8725"/>
      <c r="N8725" t="s">
        <v>3091</v>
      </c>
      <c r="O8725" t="s">
        <v>3092</v>
      </c>
      <c r="P8725" t="s">
        <v>3095</v>
      </c>
      <c r="R8725" t="s">
        <v>3094</v>
      </c>
    </row>
    <row r="8726" spans="1:18" x14ac:dyDescent="0.25">
      <c r="A8726">
        <v>796</v>
      </c>
      <c r="B8726" t="s">
        <v>3089</v>
      </c>
      <c r="D8726" t="s">
        <v>3090</v>
      </c>
      <c r="E8726" t="s">
        <v>3090</v>
      </c>
      <c r="F8726">
        <v>1</v>
      </c>
      <c r="G8726">
        <v>0</v>
      </c>
      <c r="H8726">
        <v>0</v>
      </c>
      <c r="I8726">
        <v>0</v>
      </c>
      <c r="K8726"/>
      <c r="N8726" t="s">
        <v>3091</v>
      </c>
      <c r="O8726" t="s">
        <v>3092</v>
      </c>
      <c r="P8726" t="s">
        <v>3095</v>
      </c>
      <c r="R8726" t="s">
        <v>3094</v>
      </c>
    </row>
    <row r="8727" spans="1:18" x14ac:dyDescent="0.25">
      <c r="A8727">
        <v>797</v>
      </c>
      <c r="B8727" t="s">
        <v>3089</v>
      </c>
      <c r="D8727" t="s">
        <v>3090</v>
      </c>
      <c r="E8727" t="s">
        <v>3090</v>
      </c>
      <c r="F8727">
        <v>1</v>
      </c>
      <c r="G8727">
        <v>0</v>
      </c>
      <c r="H8727">
        <v>0</v>
      </c>
      <c r="I8727">
        <v>0</v>
      </c>
      <c r="K8727"/>
      <c r="N8727" t="s">
        <v>3091</v>
      </c>
      <c r="O8727" t="s">
        <v>3092</v>
      </c>
      <c r="P8727" t="s">
        <v>3095</v>
      </c>
      <c r="R8727" t="s">
        <v>3094</v>
      </c>
    </row>
    <row r="8728" spans="1:18" x14ac:dyDescent="0.25">
      <c r="A8728">
        <v>798</v>
      </c>
      <c r="B8728" t="s">
        <v>3089</v>
      </c>
      <c r="D8728" t="s">
        <v>3090</v>
      </c>
      <c r="E8728" t="s">
        <v>3090</v>
      </c>
      <c r="F8728">
        <v>1</v>
      </c>
      <c r="G8728">
        <v>0</v>
      </c>
      <c r="H8728">
        <v>0</v>
      </c>
      <c r="I8728">
        <v>0</v>
      </c>
      <c r="K8728"/>
      <c r="N8728" t="s">
        <v>3091</v>
      </c>
      <c r="O8728" t="s">
        <v>3092</v>
      </c>
      <c r="P8728" t="s">
        <v>3095</v>
      </c>
      <c r="R8728" t="s">
        <v>3094</v>
      </c>
    </row>
    <row r="8729" spans="1:18" x14ac:dyDescent="0.25">
      <c r="A8729">
        <v>799</v>
      </c>
      <c r="B8729" t="s">
        <v>3089</v>
      </c>
      <c r="D8729" t="s">
        <v>3090</v>
      </c>
      <c r="E8729" t="s">
        <v>3090</v>
      </c>
      <c r="F8729">
        <v>1</v>
      </c>
      <c r="G8729">
        <v>0</v>
      </c>
      <c r="H8729">
        <v>0</v>
      </c>
      <c r="I8729">
        <v>0</v>
      </c>
      <c r="K8729"/>
      <c r="N8729" t="s">
        <v>3091</v>
      </c>
      <c r="O8729" t="s">
        <v>3092</v>
      </c>
      <c r="P8729" t="s">
        <v>3095</v>
      </c>
      <c r="R8729" t="s">
        <v>3094</v>
      </c>
    </row>
    <row r="8730" spans="1:18" x14ac:dyDescent="0.25">
      <c r="A8730">
        <v>8</v>
      </c>
      <c r="B8730" t="s">
        <v>3089</v>
      </c>
      <c r="D8730" t="s">
        <v>3090</v>
      </c>
      <c r="F8730">
        <v>1</v>
      </c>
      <c r="G8730">
        <v>0</v>
      </c>
      <c r="H8730">
        <v>0</v>
      </c>
      <c r="I8730">
        <v>0</v>
      </c>
      <c r="K8730"/>
      <c r="N8730" t="s">
        <v>3091</v>
      </c>
      <c r="O8730" t="s">
        <v>3092</v>
      </c>
      <c r="P8730" t="s">
        <v>3093</v>
      </c>
      <c r="R8730" t="s">
        <v>3094</v>
      </c>
    </row>
    <row r="8731" spans="1:18" x14ac:dyDescent="0.25">
      <c r="A8731">
        <v>80</v>
      </c>
      <c r="B8731" t="s">
        <v>3089</v>
      </c>
      <c r="D8731" t="s">
        <v>3090</v>
      </c>
      <c r="E8731" t="s">
        <v>3090</v>
      </c>
      <c r="F8731">
        <v>1</v>
      </c>
      <c r="G8731">
        <v>0</v>
      </c>
      <c r="H8731">
        <v>258.84028498618102</v>
      </c>
      <c r="I8731">
        <v>258.84028498618102</v>
      </c>
      <c r="K8731"/>
      <c r="N8731" t="s">
        <v>3091</v>
      </c>
      <c r="O8731" t="s">
        <v>3092</v>
      </c>
      <c r="P8731" t="s">
        <v>3095</v>
      </c>
      <c r="R8731" t="s">
        <v>3094</v>
      </c>
    </row>
    <row r="8732" spans="1:18" x14ac:dyDescent="0.25">
      <c r="A8732">
        <v>800</v>
      </c>
      <c r="B8732" t="s">
        <v>3089</v>
      </c>
      <c r="D8732" t="s">
        <v>3090</v>
      </c>
      <c r="E8732" t="s">
        <v>3090</v>
      </c>
      <c r="F8732">
        <v>1</v>
      </c>
      <c r="G8732">
        <v>0</v>
      </c>
      <c r="H8732">
        <v>0</v>
      </c>
      <c r="I8732">
        <v>0</v>
      </c>
      <c r="K8732"/>
      <c r="N8732" t="s">
        <v>3091</v>
      </c>
      <c r="O8732" t="s">
        <v>3092</v>
      </c>
      <c r="P8732" t="s">
        <v>3095</v>
      </c>
      <c r="R8732" t="s">
        <v>3094</v>
      </c>
    </row>
    <row r="8733" spans="1:18" x14ac:dyDescent="0.25">
      <c r="A8733">
        <v>801</v>
      </c>
      <c r="B8733" t="s">
        <v>3089</v>
      </c>
      <c r="D8733" t="s">
        <v>3090</v>
      </c>
      <c r="E8733" t="s">
        <v>3090</v>
      </c>
      <c r="F8733">
        <v>1</v>
      </c>
      <c r="G8733">
        <v>0</v>
      </c>
      <c r="H8733">
        <v>0</v>
      </c>
      <c r="I8733">
        <v>0</v>
      </c>
      <c r="K8733"/>
      <c r="N8733" t="s">
        <v>3091</v>
      </c>
      <c r="O8733" t="s">
        <v>3092</v>
      </c>
      <c r="P8733" t="s">
        <v>3095</v>
      </c>
      <c r="R8733" t="s">
        <v>3094</v>
      </c>
    </row>
    <row r="8734" spans="1:18" x14ac:dyDescent="0.25">
      <c r="A8734">
        <v>802</v>
      </c>
      <c r="B8734" t="s">
        <v>3089</v>
      </c>
      <c r="D8734" t="s">
        <v>3090</v>
      </c>
      <c r="E8734" t="s">
        <v>3090</v>
      </c>
      <c r="F8734">
        <v>1</v>
      </c>
      <c r="G8734">
        <v>0</v>
      </c>
      <c r="H8734">
        <v>0</v>
      </c>
      <c r="I8734">
        <v>0</v>
      </c>
      <c r="K8734"/>
      <c r="N8734" t="s">
        <v>3091</v>
      </c>
      <c r="O8734" t="s">
        <v>3092</v>
      </c>
      <c r="P8734" t="s">
        <v>3095</v>
      </c>
      <c r="R8734" t="s">
        <v>3094</v>
      </c>
    </row>
    <row r="8735" spans="1:18" x14ac:dyDescent="0.25">
      <c r="A8735">
        <v>803</v>
      </c>
      <c r="B8735" t="s">
        <v>3089</v>
      </c>
      <c r="D8735" t="s">
        <v>3090</v>
      </c>
      <c r="E8735" t="s">
        <v>3090</v>
      </c>
      <c r="F8735">
        <v>1</v>
      </c>
      <c r="G8735">
        <v>0</v>
      </c>
      <c r="H8735">
        <v>0</v>
      </c>
      <c r="I8735">
        <v>0</v>
      </c>
      <c r="K8735"/>
      <c r="N8735" t="s">
        <v>3091</v>
      </c>
      <c r="O8735" t="s">
        <v>3092</v>
      </c>
      <c r="P8735" t="s">
        <v>3095</v>
      </c>
      <c r="R8735" t="s">
        <v>3094</v>
      </c>
    </row>
    <row r="8736" spans="1:18" x14ac:dyDescent="0.25">
      <c r="A8736">
        <v>804</v>
      </c>
      <c r="B8736" t="s">
        <v>3089</v>
      </c>
      <c r="D8736" t="s">
        <v>3090</v>
      </c>
      <c r="E8736" t="s">
        <v>3090</v>
      </c>
      <c r="F8736">
        <v>1</v>
      </c>
      <c r="G8736">
        <v>0</v>
      </c>
      <c r="H8736">
        <v>0</v>
      </c>
      <c r="I8736">
        <v>0</v>
      </c>
      <c r="K8736"/>
      <c r="N8736" t="s">
        <v>3091</v>
      </c>
      <c r="O8736" t="s">
        <v>3092</v>
      </c>
      <c r="P8736" t="s">
        <v>3095</v>
      </c>
      <c r="R8736" t="s">
        <v>3094</v>
      </c>
    </row>
    <row r="8737" spans="1:18" x14ac:dyDescent="0.25">
      <c r="A8737">
        <v>805</v>
      </c>
      <c r="B8737" t="s">
        <v>3089</v>
      </c>
      <c r="D8737" t="s">
        <v>3090</v>
      </c>
      <c r="E8737" t="s">
        <v>3090</v>
      </c>
      <c r="F8737">
        <v>1</v>
      </c>
      <c r="G8737">
        <v>0</v>
      </c>
      <c r="H8737">
        <v>0</v>
      </c>
      <c r="I8737">
        <v>0</v>
      </c>
      <c r="K8737"/>
      <c r="N8737" t="s">
        <v>3091</v>
      </c>
      <c r="O8737" t="s">
        <v>3092</v>
      </c>
      <c r="P8737" t="s">
        <v>3095</v>
      </c>
      <c r="R8737" t="s">
        <v>3094</v>
      </c>
    </row>
    <row r="8738" spans="1:18" x14ac:dyDescent="0.25">
      <c r="A8738">
        <v>806</v>
      </c>
      <c r="B8738" t="s">
        <v>3089</v>
      </c>
      <c r="D8738" t="s">
        <v>3090</v>
      </c>
      <c r="E8738" t="s">
        <v>3090</v>
      </c>
      <c r="F8738">
        <v>1</v>
      </c>
      <c r="G8738">
        <v>0</v>
      </c>
      <c r="H8738">
        <v>0</v>
      </c>
      <c r="I8738">
        <v>0</v>
      </c>
      <c r="K8738"/>
      <c r="N8738" t="s">
        <v>3091</v>
      </c>
      <c r="O8738" t="s">
        <v>3092</v>
      </c>
      <c r="P8738" t="s">
        <v>3095</v>
      </c>
      <c r="R8738" t="s">
        <v>3094</v>
      </c>
    </row>
    <row r="8739" spans="1:18" x14ac:dyDescent="0.25">
      <c r="A8739">
        <v>807</v>
      </c>
      <c r="B8739" t="s">
        <v>3089</v>
      </c>
      <c r="D8739" t="s">
        <v>3090</v>
      </c>
      <c r="E8739" t="s">
        <v>3090</v>
      </c>
      <c r="F8739">
        <v>1</v>
      </c>
      <c r="G8739">
        <v>0</v>
      </c>
      <c r="H8739">
        <v>0</v>
      </c>
      <c r="I8739">
        <v>0</v>
      </c>
      <c r="K8739"/>
      <c r="N8739" t="s">
        <v>3091</v>
      </c>
      <c r="O8739" t="s">
        <v>3092</v>
      </c>
      <c r="P8739" t="s">
        <v>3095</v>
      </c>
      <c r="R8739" t="s">
        <v>3094</v>
      </c>
    </row>
    <row r="8740" spans="1:18" x14ac:dyDescent="0.25">
      <c r="A8740">
        <v>808</v>
      </c>
      <c r="B8740" t="s">
        <v>3089</v>
      </c>
      <c r="D8740" t="s">
        <v>3090</v>
      </c>
      <c r="E8740" t="s">
        <v>3090</v>
      </c>
      <c r="F8740">
        <v>1</v>
      </c>
      <c r="G8740">
        <v>0</v>
      </c>
      <c r="H8740">
        <v>0</v>
      </c>
      <c r="I8740">
        <v>0</v>
      </c>
      <c r="K8740"/>
      <c r="N8740" t="s">
        <v>3091</v>
      </c>
      <c r="O8740" t="s">
        <v>3092</v>
      </c>
      <c r="P8740" t="s">
        <v>3095</v>
      </c>
      <c r="R8740" t="s">
        <v>3094</v>
      </c>
    </row>
    <row r="8741" spans="1:18" x14ac:dyDescent="0.25">
      <c r="A8741">
        <v>809</v>
      </c>
      <c r="B8741" t="s">
        <v>3089</v>
      </c>
      <c r="D8741" t="s">
        <v>3090</v>
      </c>
      <c r="E8741" t="s">
        <v>3090</v>
      </c>
      <c r="F8741">
        <v>1</v>
      </c>
      <c r="G8741">
        <v>0</v>
      </c>
      <c r="H8741">
        <v>0</v>
      </c>
      <c r="I8741">
        <v>0</v>
      </c>
      <c r="K8741"/>
      <c r="N8741" t="s">
        <v>3091</v>
      </c>
      <c r="O8741" t="s">
        <v>3092</v>
      </c>
      <c r="P8741" t="s">
        <v>3095</v>
      </c>
      <c r="R8741" t="s">
        <v>3094</v>
      </c>
    </row>
    <row r="8742" spans="1:18" x14ac:dyDescent="0.25">
      <c r="A8742">
        <v>81</v>
      </c>
      <c r="B8742" t="s">
        <v>3089</v>
      </c>
      <c r="D8742" t="s">
        <v>3090</v>
      </c>
      <c r="F8742">
        <v>1</v>
      </c>
      <c r="G8742">
        <v>0</v>
      </c>
      <c r="H8742">
        <v>0</v>
      </c>
      <c r="I8742">
        <v>0</v>
      </c>
      <c r="K8742"/>
      <c r="N8742" t="s">
        <v>3091</v>
      </c>
      <c r="O8742" t="s">
        <v>3092</v>
      </c>
      <c r="P8742" t="s">
        <v>3093</v>
      </c>
      <c r="R8742" t="s">
        <v>3094</v>
      </c>
    </row>
    <row r="8743" spans="1:18" x14ac:dyDescent="0.25">
      <c r="A8743">
        <v>810</v>
      </c>
      <c r="B8743" t="s">
        <v>3089</v>
      </c>
      <c r="D8743" t="s">
        <v>3090</v>
      </c>
      <c r="E8743" t="s">
        <v>3090</v>
      </c>
      <c r="F8743">
        <v>1</v>
      </c>
      <c r="G8743">
        <v>0</v>
      </c>
      <c r="H8743">
        <v>0</v>
      </c>
      <c r="I8743">
        <v>0</v>
      </c>
      <c r="K8743"/>
      <c r="N8743" t="s">
        <v>3091</v>
      </c>
      <c r="O8743" t="s">
        <v>3092</v>
      </c>
      <c r="P8743" t="s">
        <v>3095</v>
      </c>
      <c r="R8743" t="s">
        <v>3094</v>
      </c>
    </row>
    <row r="8744" spans="1:18" x14ac:dyDescent="0.25">
      <c r="A8744">
        <v>811</v>
      </c>
      <c r="B8744" t="s">
        <v>3089</v>
      </c>
      <c r="D8744" t="s">
        <v>3090</v>
      </c>
      <c r="E8744" t="s">
        <v>3090</v>
      </c>
      <c r="F8744">
        <v>1</v>
      </c>
      <c r="G8744">
        <v>0</v>
      </c>
      <c r="H8744">
        <v>0</v>
      </c>
      <c r="I8744">
        <v>0</v>
      </c>
      <c r="K8744"/>
      <c r="N8744" t="s">
        <v>3091</v>
      </c>
      <c r="O8744" t="s">
        <v>3092</v>
      </c>
      <c r="P8744" t="s">
        <v>3095</v>
      </c>
      <c r="R8744" t="s">
        <v>3094</v>
      </c>
    </row>
    <row r="8745" spans="1:18" x14ac:dyDescent="0.25">
      <c r="A8745">
        <v>812</v>
      </c>
      <c r="B8745" t="s">
        <v>3089</v>
      </c>
      <c r="D8745" t="s">
        <v>3090</v>
      </c>
      <c r="E8745" t="s">
        <v>3090</v>
      </c>
      <c r="F8745">
        <v>1</v>
      </c>
      <c r="G8745">
        <v>0</v>
      </c>
      <c r="H8745">
        <v>0</v>
      </c>
      <c r="I8745">
        <v>0</v>
      </c>
      <c r="K8745"/>
      <c r="N8745" t="s">
        <v>3091</v>
      </c>
      <c r="O8745" t="s">
        <v>3092</v>
      </c>
      <c r="P8745" t="s">
        <v>3095</v>
      </c>
      <c r="R8745" t="s">
        <v>3094</v>
      </c>
    </row>
    <row r="8746" spans="1:18" x14ac:dyDescent="0.25">
      <c r="A8746">
        <v>813</v>
      </c>
      <c r="B8746" t="s">
        <v>3089</v>
      </c>
      <c r="D8746" t="s">
        <v>3090</v>
      </c>
      <c r="E8746" t="s">
        <v>3090</v>
      </c>
      <c r="F8746">
        <v>1</v>
      </c>
      <c r="G8746">
        <v>0</v>
      </c>
      <c r="H8746">
        <v>0</v>
      </c>
      <c r="I8746">
        <v>0</v>
      </c>
      <c r="K8746"/>
      <c r="N8746" t="s">
        <v>3091</v>
      </c>
      <c r="O8746" t="s">
        <v>3092</v>
      </c>
      <c r="P8746" t="s">
        <v>3095</v>
      </c>
      <c r="R8746" t="s">
        <v>3094</v>
      </c>
    </row>
    <row r="8747" spans="1:18" x14ac:dyDescent="0.25">
      <c r="A8747">
        <v>814</v>
      </c>
      <c r="B8747" t="s">
        <v>3089</v>
      </c>
      <c r="D8747" t="s">
        <v>3090</v>
      </c>
      <c r="E8747" t="s">
        <v>3090</v>
      </c>
      <c r="F8747">
        <v>1</v>
      </c>
      <c r="G8747">
        <v>0</v>
      </c>
      <c r="H8747">
        <v>0</v>
      </c>
      <c r="I8747">
        <v>0</v>
      </c>
      <c r="K8747"/>
      <c r="N8747" t="s">
        <v>3091</v>
      </c>
      <c r="O8747" t="s">
        <v>3092</v>
      </c>
      <c r="P8747" t="s">
        <v>3095</v>
      </c>
      <c r="R8747" t="s">
        <v>3094</v>
      </c>
    </row>
    <row r="8748" spans="1:18" x14ac:dyDescent="0.25">
      <c r="A8748">
        <v>815</v>
      </c>
      <c r="B8748" t="s">
        <v>3089</v>
      </c>
      <c r="D8748" t="s">
        <v>3090</v>
      </c>
      <c r="E8748" t="s">
        <v>3090</v>
      </c>
      <c r="F8748">
        <v>1</v>
      </c>
      <c r="G8748">
        <v>0</v>
      </c>
      <c r="H8748">
        <v>0</v>
      </c>
      <c r="I8748">
        <v>0</v>
      </c>
      <c r="K8748"/>
      <c r="N8748" t="s">
        <v>3091</v>
      </c>
      <c r="O8748" t="s">
        <v>3092</v>
      </c>
      <c r="P8748" t="s">
        <v>3095</v>
      </c>
      <c r="R8748" t="s">
        <v>3094</v>
      </c>
    </row>
    <row r="8749" spans="1:18" x14ac:dyDescent="0.25">
      <c r="A8749">
        <v>816</v>
      </c>
      <c r="B8749" t="s">
        <v>3089</v>
      </c>
      <c r="D8749" t="s">
        <v>3090</v>
      </c>
      <c r="E8749" t="s">
        <v>3090</v>
      </c>
      <c r="F8749">
        <v>1</v>
      </c>
      <c r="G8749">
        <v>0</v>
      </c>
      <c r="H8749">
        <v>0</v>
      </c>
      <c r="I8749">
        <v>0</v>
      </c>
      <c r="K8749"/>
      <c r="N8749" t="s">
        <v>3091</v>
      </c>
      <c r="O8749" t="s">
        <v>3092</v>
      </c>
      <c r="P8749" t="s">
        <v>3095</v>
      </c>
      <c r="R8749" t="s">
        <v>3094</v>
      </c>
    </row>
    <row r="8750" spans="1:18" x14ac:dyDescent="0.25">
      <c r="A8750">
        <v>817</v>
      </c>
      <c r="B8750" t="s">
        <v>3089</v>
      </c>
      <c r="D8750" t="s">
        <v>3090</v>
      </c>
      <c r="E8750" t="s">
        <v>3090</v>
      </c>
      <c r="F8750">
        <v>1</v>
      </c>
      <c r="G8750">
        <v>0</v>
      </c>
      <c r="H8750">
        <v>0</v>
      </c>
      <c r="I8750">
        <v>0</v>
      </c>
      <c r="K8750"/>
      <c r="N8750" t="s">
        <v>3091</v>
      </c>
      <c r="O8750" t="s">
        <v>3092</v>
      </c>
      <c r="P8750" t="s">
        <v>3095</v>
      </c>
      <c r="R8750" t="s">
        <v>3094</v>
      </c>
    </row>
    <row r="8751" spans="1:18" x14ac:dyDescent="0.25">
      <c r="A8751">
        <v>818</v>
      </c>
      <c r="B8751" t="s">
        <v>3089</v>
      </c>
      <c r="D8751" t="s">
        <v>3090</v>
      </c>
      <c r="E8751" t="s">
        <v>3090</v>
      </c>
      <c r="F8751">
        <v>1</v>
      </c>
      <c r="G8751">
        <v>0</v>
      </c>
      <c r="H8751">
        <v>0</v>
      </c>
      <c r="I8751">
        <v>0</v>
      </c>
      <c r="K8751"/>
      <c r="N8751" t="s">
        <v>3091</v>
      </c>
      <c r="O8751" t="s">
        <v>3092</v>
      </c>
      <c r="P8751" t="s">
        <v>3095</v>
      </c>
      <c r="R8751" t="s">
        <v>3094</v>
      </c>
    </row>
    <row r="8752" spans="1:18" x14ac:dyDescent="0.25">
      <c r="A8752">
        <v>819</v>
      </c>
      <c r="B8752" t="s">
        <v>3089</v>
      </c>
      <c r="D8752" t="s">
        <v>3090</v>
      </c>
      <c r="E8752" t="s">
        <v>3090</v>
      </c>
      <c r="F8752">
        <v>1</v>
      </c>
      <c r="G8752">
        <v>0</v>
      </c>
      <c r="H8752">
        <v>0</v>
      </c>
      <c r="I8752">
        <v>0</v>
      </c>
      <c r="K8752"/>
      <c r="N8752" t="s">
        <v>3091</v>
      </c>
      <c r="O8752" t="s">
        <v>3092</v>
      </c>
      <c r="P8752" t="s">
        <v>3095</v>
      </c>
      <c r="R8752" t="s">
        <v>3094</v>
      </c>
    </row>
    <row r="8753" spans="1:18" x14ac:dyDescent="0.25">
      <c r="A8753">
        <v>82</v>
      </c>
      <c r="B8753" t="s">
        <v>3089</v>
      </c>
      <c r="D8753" t="s">
        <v>3090</v>
      </c>
      <c r="E8753" t="s">
        <v>3090</v>
      </c>
      <c r="F8753">
        <v>1</v>
      </c>
      <c r="G8753">
        <v>0</v>
      </c>
      <c r="H8753">
        <v>3.6401319745222902</v>
      </c>
      <c r="I8753">
        <v>3.6401319745222902</v>
      </c>
      <c r="K8753"/>
      <c r="N8753" t="s">
        <v>3091</v>
      </c>
      <c r="O8753" t="s">
        <v>3092</v>
      </c>
      <c r="P8753" t="s">
        <v>3095</v>
      </c>
      <c r="R8753" t="s">
        <v>3094</v>
      </c>
    </row>
    <row r="8754" spans="1:18" x14ac:dyDescent="0.25">
      <c r="A8754">
        <v>820</v>
      </c>
      <c r="B8754" t="s">
        <v>3089</v>
      </c>
      <c r="D8754" t="s">
        <v>3090</v>
      </c>
      <c r="E8754" t="s">
        <v>3090</v>
      </c>
      <c r="F8754">
        <v>1</v>
      </c>
      <c r="G8754">
        <v>0</v>
      </c>
      <c r="H8754">
        <v>0</v>
      </c>
      <c r="I8754">
        <v>0</v>
      </c>
      <c r="K8754"/>
      <c r="N8754" t="s">
        <v>3091</v>
      </c>
      <c r="O8754" t="s">
        <v>3092</v>
      </c>
      <c r="P8754" t="s">
        <v>3095</v>
      </c>
      <c r="R8754" t="s">
        <v>3094</v>
      </c>
    </row>
    <row r="8755" spans="1:18" x14ac:dyDescent="0.25">
      <c r="A8755">
        <v>821</v>
      </c>
      <c r="B8755" t="s">
        <v>3089</v>
      </c>
      <c r="D8755" t="s">
        <v>3090</v>
      </c>
      <c r="E8755" t="s">
        <v>3090</v>
      </c>
      <c r="F8755">
        <v>1</v>
      </c>
      <c r="G8755">
        <v>0</v>
      </c>
      <c r="H8755">
        <v>0</v>
      </c>
      <c r="I8755">
        <v>0</v>
      </c>
      <c r="K8755"/>
      <c r="N8755" t="s">
        <v>3091</v>
      </c>
      <c r="O8755" t="s">
        <v>3092</v>
      </c>
      <c r="P8755" t="s">
        <v>3095</v>
      </c>
      <c r="R8755" t="s">
        <v>3094</v>
      </c>
    </row>
    <row r="8756" spans="1:18" x14ac:dyDescent="0.25">
      <c r="A8756">
        <v>822</v>
      </c>
      <c r="B8756" t="s">
        <v>3089</v>
      </c>
      <c r="D8756" t="s">
        <v>3090</v>
      </c>
      <c r="E8756" t="s">
        <v>3090</v>
      </c>
      <c r="F8756">
        <v>1</v>
      </c>
      <c r="G8756">
        <v>0</v>
      </c>
      <c r="H8756">
        <v>0</v>
      </c>
      <c r="I8756">
        <v>0</v>
      </c>
      <c r="K8756"/>
      <c r="N8756" t="s">
        <v>3091</v>
      </c>
      <c r="O8756" t="s">
        <v>3092</v>
      </c>
      <c r="P8756" t="s">
        <v>3095</v>
      </c>
      <c r="R8756" t="s">
        <v>3094</v>
      </c>
    </row>
    <row r="8757" spans="1:18" x14ac:dyDescent="0.25">
      <c r="A8757">
        <v>823</v>
      </c>
      <c r="B8757" t="s">
        <v>3089</v>
      </c>
      <c r="D8757" t="s">
        <v>3090</v>
      </c>
      <c r="E8757" t="s">
        <v>3090</v>
      </c>
      <c r="F8757">
        <v>1</v>
      </c>
      <c r="G8757">
        <v>0</v>
      </c>
      <c r="H8757">
        <v>0</v>
      </c>
      <c r="I8757">
        <v>0</v>
      </c>
      <c r="K8757"/>
      <c r="N8757" t="s">
        <v>3091</v>
      </c>
      <c r="O8757" t="s">
        <v>3092</v>
      </c>
      <c r="P8757" t="s">
        <v>3095</v>
      </c>
      <c r="R8757" t="s">
        <v>3094</v>
      </c>
    </row>
    <row r="8758" spans="1:18" x14ac:dyDescent="0.25">
      <c r="A8758">
        <v>824</v>
      </c>
      <c r="B8758" t="s">
        <v>3089</v>
      </c>
      <c r="D8758" t="s">
        <v>3090</v>
      </c>
      <c r="E8758" t="s">
        <v>3090</v>
      </c>
      <c r="F8758">
        <v>1</v>
      </c>
      <c r="G8758">
        <v>0</v>
      </c>
      <c r="H8758">
        <v>0</v>
      </c>
      <c r="I8758">
        <v>0</v>
      </c>
      <c r="K8758"/>
      <c r="N8758" t="s">
        <v>3091</v>
      </c>
      <c r="O8758" t="s">
        <v>3092</v>
      </c>
      <c r="P8758" t="s">
        <v>3095</v>
      </c>
      <c r="R8758" t="s">
        <v>3094</v>
      </c>
    </row>
    <row r="8759" spans="1:18" x14ac:dyDescent="0.25">
      <c r="A8759">
        <v>825</v>
      </c>
      <c r="B8759" t="s">
        <v>3089</v>
      </c>
      <c r="D8759" t="s">
        <v>3090</v>
      </c>
      <c r="E8759" t="s">
        <v>3090</v>
      </c>
      <c r="F8759">
        <v>1</v>
      </c>
      <c r="G8759">
        <v>0</v>
      </c>
      <c r="H8759">
        <v>0</v>
      </c>
      <c r="I8759">
        <v>0</v>
      </c>
      <c r="K8759"/>
      <c r="N8759" t="s">
        <v>3091</v>
      </c>
      <c r="O8759" t="s">
        <v>3092</v>
      </c>
      <c r="P8759" t="s">
        <v>3095</v>
      </c>
      <c r="R8759" t="s">
        <v>3094</v>
      </c>
    </row>
    <row r="8760" spans="1:18" x14ac:dyDescent="0.25">
      <c r="A8760">
        <v>826</v>
      </c>
      <c r="B8760" t="s">
        <v>3089</v>
      </c>
      <c r="D8760" t="s">
        <v>3090</v>
      </c>
      <c r="E8760" t="s">
        <v>3090</v>
      </c>
      <c r="F8760">
        <v>1</v>
      </c>
      <c r="G8760">
        <v>0</v>
      </c>
      <c r="H8760">
        <v>0</v>
      </c>
      <c r="I8760">
        <v>0</v>
      </c>
      <c r="K8760"/>
      <c r="N8760" t="s">
        <v>3091</v>
      </c>
      <c r="O8760" t="s">
        <v>3092</v>
      </c>
      <c r="P8760" t="s">
        <v>3095</v>
      </c>
      <c r="R8760" t="s">
        <v>3094</v>
      </c>
    </row>
    <row r="8761" spans="1:18" x14ac:dyDescent="0.25">
      <c r="A8761">
        <v>827</v>
      </c>
      <c r="B8761" t="s">
        <v>3089</v>
      </c>
      <c r="D8761" t="s">
        <v>3090</v>
      </c>
      <c r="E8761" t="s">
        <v>3090</v>
      </c>
      <c r="F8761">
        <v>1</v>
      </c>
      <c r="G8761">
        <v>0</v>
      </c>
      <c r="H8761">
        <v>0</v>
      </c>
      <c r="I8761">
        <v>0</v>
      </c>
      <c r="K8761"/>
      <c r="N8761" t="s">
        <v>3091</v>
      </c>
      <c r="O8761" t="s">
        <v>3092</v>
      </c>
      <c r="P8761" t="s">
        <v>3095</v>
      </c>
      <c r="R8761" t="s">
        <v>3094</v>
      </c>
    </row>
    <row r="8762" spans="1:18" x14ac:dyDescent="0.25">
      <c r="A8762">
        <v>828</v>
      </c>
      <c r="B8762" t="s">
        <v>3089</v>
      </c>
      <c r="D8762" t="s">
        <v>3090</v>
      </c>
      <c r="E8762" t="s">
        <v>3090</v>
      </c>
      <c r="F8762">
        <v>1</v>
      </c>
      <c r="G8762">
        <v>0</v>
      </c>
      <c r="H8762">
        <v>0</v>
      </c>
      <c r="I8762">
        <v>0</v>
      </c>
      <c r="K8762"/>
      <c r="N8762" t="s">
        <v>3091</v>
      </c>
      <c r="O8762" t="s">
        <v>3092</v>
      </c>
      <c r="P8762" t="s">
        <v>3095</v>
      </c>
      <c r="R8762" t="s">
        <v>3094</v>
      </c>
    </row>
    <row r="8763" spans="1:18" x14ac:dyDescent="0.25">
      <c r="A8763">
        <v>829</v>
      </c>
      <c r="B8763" t="s">
        <v>3089</v>
      </c>
      <c r="D8763" t="s">
        <v>3090</v>
      </c>
      <c r="E8763" t="s">
        <v>3090</v>
      </c>
      <c r="F8763">
        <v>1</v>
      </c>
      <c r="G8763">
        <v>0</v>
      </c>
      <c r="H8763">
        <v>0</v>
      </c>
      <c r="I8763">
        <v>0</v>
      </c>
      <c r="K8763"/>
      <c r="N8763" t="s">
        <v>3091</v>
      </c>
      <c r="O8763" t="s">
        <v>3092</v>
      </c>
      <c r="P8763" t="s">
        <v>3095</v>
      </c>
      <c r="R8763" t="s">
        <v>3094</v>
      </c>
    </row>
    <row r="8764" spans="1:18" x14ac:dyDescent="0.25">
      <c r="A8764">
        <v>83</v>
      </c>
      <c r="B8764" t="s">
        <v>3089</v>
      </c>
      <c r="D8764" t="s">
        <v>3090</v>
      </c>
      <c r="E8764" t="s">
        <v>3090</v>
      </c>
      <c r="F8764">
        <v>1</v>
      </c>
      <c r="G8764">
        <v>0</v>
      </c>
      <c r="H8764">
        <v>2.9739135347770702</v>
      </c>
      <c r="I8764">
        <v>2.9739135347770702</v>
      </c>
      <c r="K8764"/>
      <c r="N8764" t="s">
        <v>3091</v>
      </c>
      <c r="O8764" t="s">
        <v>3092</v>
      </c>
      <c r="P8764" t="s">
        <v>3095</v>
      </c>
      <c r="R8764" t="s">
        <v>3094</v>
      </c>
    </row>
    <row r="8765" spans="1:18" x14ac:dyDescent="0.25">
      <c r="A8765">
        <v>830</v>
      </c>
      <c r="B8765" t="s">
        <v>3089</v>
      </c>
      <c r="D8765" t="s">
        <v>3090</v>
      </c>
      <c r="E8765" t="s">
        <v>3090</v>
      </c>
      <c r="F8765">
        <v>1</v>
      </c>
      <c r="G8765">
        <v>0</v>
      </c>
      <c r="H8765">
        <v>0</v>
      </c>
      <c r="I8765">
        <v>0</v>
      </c>
      <c r="K8765"/>
      <c r="N8765" t="s">
        <v>3091</v>
      </c>
      <c r="O8765" t="s">
        <v>3092</v>
      </c>
      <c r="P8765" t="s">
        <v>3095</v>
      </c>
      <c r="R8765" t="s">
        <v>3094</v>
      </c>
    </row>
    <row r="8766" spans="1:18" x14ac:dyDescent="0.25">
      <c r="A8766">
        <v>831</v>
      </c>
      <c r="B8766" t="s">
        <v>3089</v>
      </c>
      <c r="D8766" t="s">
        <v>3090</v>
      </c>
      <c r="E8766" t="s">
        <v>3090</v>
      </c>
      <c r="F8766">
        <v>1</v>
      </c>
      <c r="G8766">
        <v>0</v>
      </c>
      <c r="H8766">
        <v>0</v>
      </c>
      <c r="I8766">
        <v>0</v>
      </c>
      <c r="K8766"/>
      <c r="N8766" t="s">
        <v>3091</v>
      </c>
      <c r="O8766" t="s">
        <v>3092</v>
      </c>
      <c r="P8766" t="s">
        <v>3095</v>
      </c>
      <c r="R8766" t="s">
        <v>3094</v>
      </c>
    </row>
    <row r="8767" spans="1:18" x14ac:dyDescent="0.25">
      <c r="A8767">
        <v>832</v>
      </c>
      <c r="B8767" t="s">
        <v>3089</v>
      </c>
      <c r="D8767" t="s">
        <v>3090</v>
      </c>
      <c r="E8767" t="s">
        <v>3090</v>
      </c>
      <c r="F8767">
        <v>1</v>
      </c>
      <c r="G8767">
        <v>0</v>
      </c>
      <c r="H8767">
        <v>0</v>
      </c>
      <c r="I8767">
        <v>0</v>
      </c>
      <c r="K8767"/>
      <c r="N8767" t="s">
        <v>3091</v>
      </c>
      <c r="O8767" t="s">
        <v>3092</v>
      </c>
      <c r="P8767" t="s">
        <v>3095</v>
      </c>
      <c r="R8767" t="s">
        <v>3094</v>
      </c>
    </row>
    <row r="8768" spans="1:18" x14ac:dyDescent="0.25">
      <c r="A8768">
        <v>833</v>
      </c>
      <c r="B8768" t="s">
        <v>3089</v>
      </c>
      <c r="D8768" t="s">
        <v>3090</v>
      </c>
      <c r="E8768" t="s">
        <v>3090</v>
      </c>
      <c r="F8768">
        <v>1</v>
      </c>
      <c r="G8768">
        <v>0</v>
      </c>
      <c r="H8768">
        <v>0</v>
      </c>
      <c r="I8768">
        <v>0</v>
      </c>
      <c r="K8768"/>
      <c r="N8768" t="s">
        <v>3091</v>
      </c>
      <c r="O8768" t="s">
        <v>3092</v>
      </c>
      <c r="P8768" t="s">
        <v>3095</v>
      </c>
      <c r="R8768" t="s">
        <v>3094</v>
      </c>
    </row>
    <row r="8769" spans="1:18" x14ac:dyDescent="0.25">
      <c r="A8769">
        <v>834</v>
      </c>
      <c r="B8769" t="s">
        <v>3089</v>
      </c>
      <c r="D8769" t="s">
        <v>3090</v>
      </c>
      <c r="E8769" t="s">
        <v>3090</v>
      </c>
      <c r="F8769">
        <v>1</v>
      </c>
      <c r="G8769">
        <v>0</v>
      </c>
      <c r="H8769">
        <v>0</v>
      </c>
      <c r="I8769">
        <v>0</v>
      </c>
      <c r="K8769"/>
      <c r="N8769" t="s">
        <v>3091</v>
      </c>
      <c r="O8769" t="s">
        <v>3092</v>
      </c>
      <c r="P8769" t="s">
        <v>3095</v>
      </c>
      <c r="R8769" t="s">
        <v>3094</v>
      </c>
    </row>
    <row r="8770" spans="1:18" x14ac:dyDescent="0.25">
      <c r="A8770">
        <v>836</v>
      </c>
      <c r="B8770" t="s">
        <v>3089</v>
      </c>
      <c r="D8770" t="s">
        <v>3090</v>
      </c>
      <c r="E8770" t="s">
        <v>3090</v>
      </c>
      <c r="F8770">
        <v>1</v>
      </c>
      <c r="G8770">
        <v>0</v>
      </c>
      <c r="H8770">
        <v>0</v>
      </c>
      <c r="I8770">
        <v>0</v>
      </c>
      <c r="K8770"/>
      <c r="N8770" t="s">
        <v>3091</v>
      </c>
      <c r="O8770" t="s">
        <v>3092</v>
      </c>
      <c r="P8770" t="s">
        <v>3095</v>
      </c>
      <c r="R8770" t="s">
        <v>3094</v>
      </c>
    </row>
    <row r="8771" spans="1:18" x14ac:dyDescent="0.25">
      <c r="A8771">
        <v>837</v>
      </c>
      <c r="B8771" t="s">
        <v>3089</v>
      </c>
      <c r="D8771" t="s">
        <v>3090</v>
      </c>
      <c r="E8771" t="s">
        <v>3090</v>
      </c>
      <c r="F8771">
        <v>1</v>
      </c>
      <c r="G8771">
        <v>0</v>
      </c>
      <c r="H8771">
        <v>0</v>
      </c>
      <c r="I8771">
        <v>0</v>
      </c>
      <c r="K8771"/>
      <c r="N8771" t="s">
        <v>3091</v>
      </c>
      <c r="O8771" t="s">
        <v>3092</v>
      </c>
      <c r="P8771" t="s">
        <v>3095</v>
      </c>
      <c r="R8771" t="s">
        <v>3094</v>
      </c>
    </row>
    <row r="8772" spans="1:18" x14ac:dyDescent="0.25">
      <c r="A8772">
        <v>838</v>
      </c>
      <c r="B8772" t="s">
        <v>3089</v>
      </c>
      <c r="D8772" t="s">
        <v>3090</v>
      </c>
      <c r="E8772" t="s">
        <v>3090</v>
      </c>
      <c r="F8772">
        <v>1</v>
      </c>
      <c r="G8772">
        <v>0</v>
      </c>
      <c r="H8772">
        <v>0</v>
      </c>
      <c r="I8772">
        <v>0</v>
      </c>
      <c r="K8772"/>
      <c r="N8772" t="s">
        <v>3091</v>
      </c>
      <c r="O8772" t="s">
        <v>3092</v>
      </c>
      <c r="P8772" t="s">
        <v>3095</v>
      </c>
      <c r="R8772" t="s">
        <v>3094</v>
      </c>
    </row>
    <row r="8773" spans="1:18" x14ac:dyDescent="0.25">
      <c r="A8773">
        <v>839</v>
      </c>
      <c r="B8773" t="s">
        <v>3089</v>
      </c>
      <c r="D8773" t="s">
        <v>3090</v>
      </c>
      <c r="E8773" t="s">
        <v>3090</v>
      </c>
      <c r="F8773">
        <v>1</v>
      </c>
      <c r="G8773">
        <v>0</v>
      </c>
      <c r="H8773">
        <v>0</v>
      </c>
      <c r="I8773">
        <v>0</v>
      </c>
      <c r="K8773"/>
      <c r="N8773" t="s">
        <v>3091</v>
      </c>
      <c r="O8773" t="s">
        <v>3092</v>
      </c>
      <c r="P8773" t="s">
        <v>3095</v>
      </c>
      <c r="R8773" t="s">
        <v>3094</v>
      </c>
    </row>
    <row r="8774" spans="1:18" x14ac:dyDescent="0.25">
      <c r="A8774">
        <v>84</v>
      </c>
      <c r="B8774" t="s">
        <v>3089</v>
      </c>
      <c r="D8774" t="s">
        <v>3090</v>
      </c>
      <c r="E8774" t="s">
        <v>3090</v>
      </c>
      <c r="F8774">
        <v>1</v>
      </c>
      <c r="G8774">
        <v>0</v>
      </c>
      <c r="H8774">
        <v>3.7614697070063601</v>
      </c>
      <c r="I8774">
        <v>3.7614697070063601</v>
      </c>
      <c r="K8774"/>
      <c r="N8774" t="s">
        <v>3091</v>
      </c>
      <c r="O8774" t="s">
        <v>3092</v>
      </c>
      <c r="P8774" t="s">
        <v>3095</v>
      </c>
      <c r="R8774" t="s">
        <v>3094</v>
      </c>
    </row>
    <row r="8775" spans="1:18" x14ac:dyDescent="0.25">
      <c r="A8775">
        <v>840</v>
      </c>
      <c r="B8775" t="s">
        <v>3089</v>
      </c>
      <c r="D8775" t="s">
        <v>3090</v>
      </c>
      <c r="E8775" t="s">
        <v>3090</v>
      </c>
      <c r="F8775">
        <v>1</v>
      </c>
      <c r="G8775">
        <v>0</v>
      </c>
      <c r="H8775">
        <v>0</v>
      </c>
      <c r="I8775">
        <v>0</v>
      </c>
      <c r="K8775"/>
      <c r="N8775" t="s">
        <v>3091</v>
      </c>
      <c r="O8775" t="s">
        <v>3092</v>
      </c>
      <c r="P8775" t="s">
        <v>3095</v>
      </c>
      <c r="R8775" t="s">
        <v>3094</v>
      </c>
    </row>
    <row r="8776" spans="1:18" x14ac:dyDescent="0.25">
      <c r="A8776">
        <v>841</v>
      </c>
      <c r="B8776" t="s">
        <v>3089</v>
      </c>
      <c r="D8776" t="s">
        <v>3090</v>
      </c>
      <c r="E8776" t="s">
        <v>3090</v>
      </c>
      <c r="F8776">
        <v>1</v>
      </c>
      <c r="G8776">
        <v>0</v>
      </c>
      <c r="H8776">
        <v>0</v>
      </c>
      <c r="I8776">
        <v>0</v>
      </c>
      <c r="K8776"/>
      <c r="N8776" t="s">
        <v>3091</v>
      </c>
      <c r="O8776" t="s">
        <v>3092</v>
      </c>
      <c r="P8776" t="s">
        <v>3095</v>
      </c>
      <c r="R8776" t="s">
        <v>3094</v>
      </c>
    </row>
    <row r="8777" spans="1:18" x14ac:dyDescent="0.25">
      <c r="A8777">
        <v>842</v>
      </c>
      <c r="B8777" t="s">
        <v>3089</v>
      </c>
      <c r="D8777" t="s">
        <v>3090</v>
      </c>
      <c r="E8777" t="s">
        <v>3090</v>
      </c>
      <c r="F8777">
        <v>1</v>
      </c>
      <c r="G8777">
        <v>0</v>
      </c>
      <c r="H8777">
        <v>0</v>
      </c>
      <c r="I8777">
        <v>0</v>
      </c>
      <c r="K8777"/>
      <c r="N8777" t="s">
        <v>3091</v>
      </c>
      <c r="O8777" t="s">
        <v>3092</v>
      </c>
      <c r="P8777" t="s">
        <v>3095</v>
      </c>
      <c r="R8777" t="s">
        <v>3094</v>
      </c>
    </row>
    <row r="8778" spans="1:18" x14ac:dyDescent="0.25">
      <c r="A8778">
        <v>843</v>
      </c>
      <c r="B8778" t="s">
        <v>3089</v>
      </c>
      <c r="D8778" t="s">
        <v>3090</v>
      </c>
      <c r="E8778" t="s">
        <v>3090</v>
      </c>
      <c r="F8778">
        <v>1</v>
      </c>
      <c r="G8778">
        <v>0</v>
      </c>
      <c r="H8778">
        <v>0</v>
      </c>
      <c r="I8778">
        <v>0</v>
      </c>
      <c r="K8778"/>
      <c r="N8778" t="s">
        <v>3091</v>
      </c>
      <c r="O8778" t="s">
        <v>3092</v>
      </c>
      <c r="P8778" t="s">
        <v>3095</v>
      </c>
      <c r="R8778" t="s">
        <v>3094</v>
      </c>
    </row>
    <row r="8779" spans="1:18" x14ac:dyDescent="0.25">
      <c r="A8779">
        <v>844</v>
      </c>
      <c r="B8779" t="s">
        <v>3089</v>
      </c>
      <c r="D8779" t="s">
        <v>3090</v>
      </c>
      <c r="E8779" t="s">
        <v>3090</v>
      </c>
      <c r="F8779">
        <v>1</v>
      </c>
      <c r="G8779">
        <v>0</v>
      </c>
      <c r="H8779">
        <v>0</v>
      </c>
      <c r="I8779">
        <v>0</v>
      </c>
      <c r="K8779"/>
      <c r="N8779" t="s">
        <v>3091</v>
      </c>
      <c r="O8779" t="s">
        <v>3092</v>
      </c>
      <c r="P8779" t="s">
        <v>3095</v>
      </c>
      <c r="R8779" t="s">
        <v>3094</v>
      </c>
    </row>
    <row r="8780" spans="1:18" x14ac:dyDescent="0.25">
      <c r="A8780">
        <v>845</v>
      </c>
      <c r="B8780" t="s">
        <v>3089</v>
      </c>
      <c r="D8780" t="s">
        <v>3090</v>
      </c>
      <c r="E8780" t="s">
        <v>3090</v>
      </c>
      <c r="F8780">
        <v>1</v>
      </c>
      <c r="G8780">
        <v>0</v>
      </c>
      <c r="H8780">
        <v>0</v>
      </c>
      <c r="I8780">
        <v>0</v>
      </c>
      <c r="K8780"/>
      <c r="N8780" t="s">
        <v>3091</v>
      </c>
      <c r="O8780" t="s">
        <v>3092</v>
      </c>
      <c r="P8780" t="s">
        <v>3095</v>
      </c>
      <c r="R8780" t="s">
        <v>3094</v>
      </c>
    </row>
    <row r="8781" spans="1:18" x14ac:dyDescent="0.25">
      <c r="A8781">
        <v>846</v>
      </c>
      <c r="B8781" t="s">
        <v>3089</v>
      </c>
      <c r="D8781" t="s">
        <v>3090</v>
      </c>
      <c r="E8781" t="s">
        <v>3090</v>
      </c>
      <c r="F8781">
        <v>1</v>
      </c>
      <c r="G8781">
        <v>0</v>
      </c>
      <c r="H8781">
        <v>0</v>
      </c>
      <c r="I8781">
        <v>0</v>
      </c>
      <c r="K8781"/>
      <c r="N8781" t="s">
        <v>3091</v>
      </c>
      <c r="O8781" t="s">
        <v>3092</v>
      </c>
      <c r="P8781" t="s">
        <v>3095</v>
      </c>
      <c r="R8781" t="s">
        <v>3094</v>
      </c>
    </row>
    <row r="8782" spans="1:18" x14ac:dyDescent="0.25">
      <c r="A8782">
        <v>847</v>
      </c>
      <c r="B8782" t="s">
        <v>3089</v>
      </c>
      <c r="D8782" t="s">
        <v>3090</v>
      </c>
      <c r="E8782" t="s">
        <v>3090</v>
      </c>
      <c r="F8782">
        <v>1</v>
      </c>
      <c r="G8782">
        <v>0</v>
      </c>
      <c r="H8782">
        <v>0</v>
      </c>
      <c r="I8782">
        <v>0</v>
      </c>
      <c r="K8782"/>
      <c r="N8782" t="s">
        <v>3091</v>
      </c>
      <c r="O8782" t="s">
        <v>3092</v>
      </c>
      <c r="P8782" t="s">
        <v>3095</v>
      </c>
      <c r="R8782" t="s">
        <v>3094</v>
      </c>
    </row>
    <row r="8783" spans="1:18" x14ac:dyDescent="0.25">
      <c r="A8783">
        <v>848</v>
      </c>
      <c r="B8783" t="s">
        <v>3089</v>
      </c>
      <c r="D8783" t="s">
        <v>3090</v>
      </c>
      <c r="E8783" t="s">
        <v>3090</v>
      </c>
      <c r="F8783">
        <v>1</v>
      </c>
      <c r="G8783">
        <v>0</v>
      </c>
      <c r="H8783">
        <v>0</v>
      </c>
      <c r="I8783">
        <v>0</v>
      </c>
      <c r="K8783"/>
      <c r="N8783" t="s">
        <v>3091</v>
      </c>
      <c r="O8783" t="s">
        <v>3092</v>
      </c>
      <c r="P8783" t="s">
        <v>3095</v>
      </c>
      <c r="R8783" t="s">
        <v>3094</v>
      </c>
    </row>
    <row r="8784" spans="1:18" x14ac:dyDescent="0.25">
      <c r="A8784">
        <v>849</v>
      </c>
      <c r="B8784" t="s">
        <v>3089</v>
      </c>
      <c r="D8784" t="s">
        <v>3090</v>
      </c>
      <c r="E8784" t="s">
        <v>3090</v>
      </c>
      <c r="F8784">
        <v>1</v>
      </c>
      <c r="G8784">
        <v>0</v>
      </c>
      <c r="H8784">
        <v>0</v>
      </c>
      <c r="I8784">
        <v>0</v>
      </c>
      <c r="K8784"/>
      <c r="N8784" t="s">
        <v>3091</v>
      </c>
      <c r="O8784" t="s">
        <v>3092</v>
      </c>
      <c r="P8784" t="s">
        <v>3095</v>
      </c>
      <c r="R8784" t="s">
        <v>3094</v>
      </c>
    </row>
    <row r="8785" spans="1:18" x14ac:dyDescent="0.25">
      <c r="A8785">
        <v>85</v>
      </c>
      <c r="B8785" t="s">
        <v>3089</v>
      </c>
      <c r="D8785" t="s">
        <v>3090</v>
      </c>
      <c r="F8785">
        <v>1</v>
      </c>
      <c r="G8785">
        <v>0</v>
      </c>
      <c r="H8785">
        <v>0.413212334801762</v>
      </c>
      <c r="I8785">
        <v>0.413212334801762</v>
      </c>
      <c r="K8785"/>
      <c r="N8785" t="s">
        <v>3091</v>
      </c>
      <c r="O8785" t="s">
        <v>3092</v>
      </c>
      <c r="P8785" t="s">
        <v>3093</v>
      </c>
      <c r="R8785" t="s">
        <v>3094</v>
      </c>
    </row>
    <row r="8786" spans="1:18" x14ac:dyDescent="0.25">
      <c r="A8786">
        <v>850</v>
      </c>
      <c r="B8786" t="s">
        <v>3089</v>
      </c>
      <c r="D8786" t="s">
        <v>3090</v>
      </c>
      <c r="E8786" t="s">
        <v>3090</v>
      </c>
      <c r="F8786">
        <v>1</v>
      </c>
      <c r="G8786">
        <v>0</v>
      </c>
      <c r="H8786">
        <v>0</v>
      </c>
      <c r="I8786">
        <v>0</v>
      </c>
      <c r="K8786"/>
      <c r="N8786" t="s">
        <v>3091</v>
      </c>
      <c r="O8786" t="s">
        <v>3092</v>
      </c>
      <c r="P8786" t="s">
        <v>3095</v>
      </c>
      <c r="R8786" t="s">
        <v>3094</v>
      </c>
    </row>
    <row r="8787" spans="1:18" x14ac:dyDescent="0.25">
      <c r="A8787">
        <v>851</v>
      </c>
      <c r="B8787" t="s">
        <v>3089</v>
      </c>
      <c r="D8787" t="s">
        <v>3090</v>
      </c>
      <c r="E8787" t="s">
        <v>3090</v>
      </c>
      <c r="F8787">
        <v>1</v>
      </c>
      <c r="G8787">
        <v>0</v>
      </c>
      <c r="H8787">
        <v>0</v>
      </c>
      <c r="I8787">
        <v>0</v>
      </c>
      <c r="K8787"/>
      <c r="N8787" t="s">
        <v>3091</v>
      </c>
      <c r="O8787" t="s">
        <v>3092</v>
      </c>
      <c r="P8787" t="s">
        <v>3095</v>
      </c>
      <c r="R8787" t="s">
        <v>3094</v>
      </c>
    </row>
    <row r="8788" spans="1:18" x14ac:dyDescent="0.25">
      <c r="A8788">
        <v>852</v>
      </c>
      <c r="B8788" t="s">
        <v>3089</v>
      </c>
      <c r="D8788" t="s">
        <v>3090</v>
      </c>
      <c r="E8788" t="s">
        <v>3090</v>
      </c>
      <c r="F8788">
        <v>1</v>
      </c>
      <c r="G8788">
        <v>0</v>
      </c>
      <c r="H8788">
        <v>0</v>
      </c>
      <c r="I8788">
        <v>0</v>
      </c>
      <c r="K8788"/>
      <c r="N8788" t="s">
        <v>3091</v>
      </c>
      <c r="O8788" t="s">
        <v>3092</v>
      </c>
      <c r="P8788" t="s">
        <v>3095</v>
      </c>
      <c r="R8788" t="s">
        <v>3094</v>
      </c>
    </row>
    <row r="8789" spans="1:18" x14ac:dyDescent="0.25">
      <c r="A8789">
        <v>8521900000</v>
      </c>
      <c r="B8789" t="s">
        <v>3089</v>
      </c>
      <c r="D8789" t="s">
        <v>3090</v>
      </c>
      <c r="E8789" t="s">
        <v>3090</v>
      </c>
      <c r="F8789">
        <v>1</v>
      </c>
      <c r="G8789">
        <v>0</v>
      </c>
      <c r="H8789">
        <v>0</v>
      </c>
      <c r="I8789">
        <v>0</v>
      </c>
      <c r="K8789"/>
      <c r="N8789" t="s">
        <v>3091</v>
      </c>
      <c r="O8789" t="s">
        <v>3092</v>
      </c>
      <c r="P8789" t="s">
        <v>3093</v>
      </c>
      <c r="R8789" t="s">
        <v>3094</v>
      </c>
    </row>
    <row r="8790" spans="1:18" x14ac:dyDescent="0.25">
      <c r="A8790">
        <v>853</v>
      </c>
      <c r="B8790" t="s">
        <v>3089</v>
      </c>
      <c r="D8790" t="s">
        <v>3090</v>
      </c>
      <c r="E8790" t="s">
        <v>3090</v>
      </c>
      <c r="F8790">
        <v>1</v>
      </c>
      <c r="G8790">
        <v>0</v>
      </c>
      <c r="H8790">
        <v>0</v>
      </c>
      <c r="I8790">
        <v>0</v>
      </c>
      <c r="K8790"/>
      <c r="N8790" t="s">
        <v>3091</v>
      </c>
      <c r="O8790" t="s">
        <v>3092</v>
      </c>
      <c r="P8790" t="s">
        <v>3095</v>
      </c>
      <c r="R8790" t="s">
        <v>3094</v>
      </c>
    </row>
    <row r="8791" spans="1:18" x14ac:dyDescent="0.25">
      <c r="A8791">
        <v>854</v>
      </c>
      <c r="B8791" t="s">
        <v>3089</v>
      </c>
      <c r="D8791" t="s">
        <v>3090</v>
      </c>
      <c r="E8791" t="s">
        <v>3090</v>
      </c>
      <c r="F8791">
        <v>1</v>
      </c>
      <c r="G8791">
        <v>0</v>
      </c>
      <c r="H8791">
        <v>0</v>
      </c>
      <c r="I8791">
        <v>0</v>
      </c>
      <c r="K8791"/>
      <c r="N8791" t="s">
        <v>3091</v>
      </c>
      <c r="O8791" t="s">
        <v>3092</v>
      </c>
      <c r="P8791" t="s">
        <v>3095</v>
      </c>
      <c r="R8791" t="s">
        <v>3094</v>
      </c>
    </row>
    <row r="8792" spans="1:18" x14ac:dyDescent="0.25">
      <c r="A8792">
        <v>855</v>
      </c>
      <c r="B8792" t="s">
        <v>3089</v>
      </c>
      <c r="D8792" t="s">
        <v>3090</v>
      </c>
      <c r="E8792" t="s">
        <v>3090</v>
      </c>
      <c r="F8792">
        <v>1</v>
      </c>
      <c r="G8792">
        <v>0</v>
      </c>
      <c r="H8792">
        <v>0</v>
      </c>
      <c r="I8792">
        <v>0</v>
      </c>
      <c r="K8792"/>
      <c r="N8792" t="s">
        <v>3091</v>
      </c>
      <c r="O8792" t="s">
        <v>3092</v>
      </c>
      <c r="P8792" t="s">
        <v>3095</v>
      </c>
      <c r="R8792" t="s">
        <v>3094</v>
      </c>
    </row>
    <row r="8793" spans="1:18" x14ac:dyDescent="0.25">
      <c r="A8793">
        <v>856</v>
      </c>
      <c r="B8793" t="s">
        <v>3089</v>
      </c>
      <c r="D8793" t="s">
        <v>3090</v>
      </c>
      <c r="E8793" t="s">
        <v>3090</v>
      </c>
      <c r="F8793">
        <v>1</v>
      </c>
      <c r="G8793">
        <v>0</v>
      </c>
      <c r="H8793">
        <v>0</v>
      </c>
      <c r="I8793">
        <v>0</v>
      </c>
      <c r="K8793"/>
      <c r="N8793" t="s">
        <v>3091</v>
      </c>
      <c r="O8793" t="s">
        <v>3092</v>
      </c>
      <c r="P8793" t="s">
        <v>3095</v>
      </c>
      <c r="R8793" t="s">
        <v>3094</v>
      </c>
    </row>
    <row r="8794" spans="1:18" x14ac:dyDescent="0.25">
      <c r="A8794">
        <v>857</v>
      </c>
      <c r="B8794" t="s">
        <v>3089</v>
      </c>
      <c r="D8794" t="s">
        <v>3090</v>
      </c>
      <c r="E8794" t="s">
        <v>3090</v>
      </c>
      <c r="F8794">
        <v>1</v>
      </c>
      <c r="G8794">
        <v>0</v>
      </c>
      <c r="H8794">
        <v>0</v>
      </c>
      <c r="I8794">
        <v>0</v>
      </c>
      <c r="K8794"/>
      <c r="N8794" t="s">
        <v>3091</v>
      </c>
      <c r="O8794" t="s">
        <v>3092</v>
      </c>
      <c r="P8794" t="s">
        <v>3095</v>
      </c>
      <c r="R8794" t="s">
        <v>3094</v>
      </c>
    </row>
    <row r="8795" spans="1:18" x14ac:dyDescent="0.25">
      <c r="A8795">
        <v>858</v>
      </c>
      <c r="B8795" t="s">
        <v>3089</v>
      </c>
      <c r="D8795" t="s">
        <v>3090</v>
      </c>
      <c r="E8795" t="s">
        <v>3090</v>
      </c>
      <c r="F8795">
        <v>1</v>
      </c>
      <c r="G8795">
        <v>0</v>
      </c>
      <c r="H8795">
        <v>0</v>
      </c>
      <c r="I8795">
        <v>0</v>
      </c>
      <c r="K8795"/>
      <c r="N8795" t="s">
        <v>3091</v>
      </c>
      <c r="O8795" t="s">
        <v>3092</v>
      </c>
      <c r="P8795" t="s">
        <v>3095</v>
      </c>
      <c r="R8795" t="s">
        <v>3094</v>
      </c>
    </row>
    <row r="8796" spans="1:18" x14ac:dyDescent="0.25">
      <c r="A8796">
        <v>859</v>
      </c>
      <c r="B8796" t="s">
        <v>3089</v>
      </c>
      <c r="D8796" t="s">
        <v>3090</v>
      </c>
      <c r="E8796" t="s">
        <v>3090</v>
      </c>
      <c r="F8796">
        <v>1</v>
      </c>
      <c r="G8796">
        <v>0</v>
      </c>
      <c r="H8796">
        <v>0</v>
      </c>
      <c r="I8796">
        <v>0</v>
      </c>
      <c r="K8796"/>
      <c r="N8796" t="s">
        <v>3091</v>
      </c>
      <c r="O8796" t="s">
        <v>3092</v>
      </c>
      <c r="P8796" t="s">
        <v>3095</v>
      </c>
      <c r="R8796" t="s">
        <v>3094</v>
      </c>
    </row>
    <row r="8797" spans="1:18" x14ac:dyDescent="0.25">
      <c r="A8797">
        <v>86</v>
      </c>
      <c r="B8797" t="s">
        <v>3089</v>
      </c>
      <c r="D8797" t="s">
        <v>3090</v>
      </c>
      <c r="E8797" t="s">
        <v>3090</v>
      </c>
      <c r="F8797">
        <v>1</v>
      </c>
      <c r="G8797">
        <v>0</v>
      </c>
      <c r="H8797">
        <v>0.12699416576</v>
      </c>
      <c r="I8797">
        <v>0.12699416576</v>
      </c>
      <c r="K8797"/>
      <c r="N8797" t="s">
        <v>3091</v>
      </c>
      <c r="O8797" t="s">
        <v>3092</v>
      </c>
      <c r="P8797" t="s">
        <v>3095</v>
      </c>
      <c r="R8797" t="s">
        <v>3094</v>
      </c>
    </row>
    <row r="8798" spans="1:18" x14ac:dyDescent="0.25">
      <c r="A8798">
        <v>860</v>
      </c>
      <c r="B8798" t="s">
        <v>3089</v>
      </c>
      <c r="D8798" t="s">
        <v>3090</v>
      </c>
      <c r="E8798" t="s">
        <v>3090</v>
      </c>
      <c r="F8798">
        <v>1</v>
      </c>
      <c r="G8798">
        <v>0</v>
      </c>
      <c r="H8798">
        <v>0</v>
      </c>
      <c r="I8798">
        <v>0</v>
      </c>
      <c r="K8798"/>
      <c r="N8798" t="s">
        <v>3091</v>
      </c>
      <c r="O8798" t="s">
        <v>3092</v>
      </c>
      <c r="P8798" t="s">
        <v>3095</v>
      </c>
      <c r="R8798" t="s">
        <v>3094</v>
      </c>
    </row>
    <row r="8799" spans="1:18" x14ac:dyDescent="0.25">
      <c r="A8799">
        <v>861</v>
      </c>
      <c r="B8799" t="s">
        <v>3089</v>
      </c>
      <c r="D8799" t="s">
        <v>3090</v>
      </c>
      <c r="E8799" t="s">
        <v>3090</v>
      </c>
      <c r="F8799">
        <v>1</v>
      </c>
      <c r="G8799">
        <v>0</v>
      </c>
      <c r="H8799">
        <v>0</v>
      </c>
      <c r="I8799">
        <v>0</v>
      </c>
      <c r="K8799"/>
      <c r="N8799" t="s">
        <v>3091</v>
      </c>
      <c r="O8799" t="s">
        <v>3092</v>
      </c>
      <c r="P8799" t="s">
        <v>3095</v>
      </c>
      <c r="R8799" t="s">
        <v>3094</v>
      </c>
    </row>
    <row r="8800" spans="1:18" x14ac:dyDescent="0.25">
      <c r="A8800">
        <v>862</v>
      </c>
      <c r="B8800" t="s">
        <v>3089</v>
      </c>
      <c r="D8800" t="s">
        <v>3090</v>
      </c>
      <c r="E8800" t="s">
        <v>3090</v>
      </c>
      <c r="F8800">
        <v>1</v>
      </c>
      <c r="G8800">
        <v>0</v>
      </c>
      <c r="H8800">
        <v>0</v>
      </c>
      <c r="I8800">
        <v>0</v>
      </c>
      <c r="K8800"/>
      <c r="N8800" t="s">
        <v>3091</v>
      </c>
      <c r="O8800" t="s">
        <v>3092</v>
      </c>
      <c r="P8800" t="s">
        <v>3095</v>
      </c>
      <c r="R8800" t="s">
        <v>3094</v>
      </c>
    </row>
    <row r="8801" spans="1:18" x14ac:dyDescent="0.25">
      <c r="A8801">
        <v>863</v>
      </c>
      <c r="B8801" t="s">
        <v>3089</v>
      </c>
      <c r="D8801" t="s">
        <v>3090</v>
      </c>
      <c r="E8801" t="s">
        <v>3090</v>
      </c>
      <c r="F8801">
        <v>1</v>
      </c>
      <c r="G8801">
        <v>0</v>
      </c>
      <c r="H8801">
        <v>0</v>
      </c>
      <c r="I8801">
        <v>0</v>
      </c>
      <c r="K8801"/>
      <c r="N8801" t="s">
        <v>3091</v>
      </c>
      <c r="O8801" t="s">
        <v>3092</v>
      </c>
      <c r="P8801" t="s">
        <v>3095</v>
      </c>
      <c r="R8801" t="s">
        <v>3094</v>
      </c>
    </row>
    <row r="8802" spans="1:18" x14ac:dyDescent="0.25">
      <c r="A8802">
        <v>864</v>
      </c>
      <c r="B8802" t="s">
        <v>3089</v>
      </c>
      <c r="D8802" t="s">
        <v>3090</v>
      </c>
      <c r="E8802" t="s">
        <v>3090</v>
      </c>
      <c r="F8802">
        <v>1</v>
      </c>
      <c r="G8802">
        <v>0</v>
      </c>
      <c r="H8802">
        <v>0</v>
      </c>
      <c r="I8802">
        <v>0</v>
      </c>
      <c r="K8802"/>
      <c r="N8802" t="s">
        <v>3091</v>
      </c>
      <c r="O8802" t="s">
        <v>3092</v>
      </c>
      <c r="P8802" t="s">
        <v>3095</v>
      </c>
      <c r="R8802" t="s">
        <v>3094</v>
      </c>
    </row>
    <row r="8803" spans="1:18" x14ac:dyDescent="0.25">
      <c r="A8803">
        <v>865</v>
      </c>
      <c r="B8803" t="s">
        <v>3089</v>
      </c>
      <c r="D8803" t="s">
        <v>3090</v>
      </c>
      <c r="E8803" t="s">
        <v>3090</v>
      </c>
      <c r="F8803">
        <v>1</v>
      </c>
      <c r="G8803">
        <v>0</v>
      </c>
      <c r="H8803">
        <v>0</v>
      </c>
      <c r="I8803">
        <v>0</v>
      </c>
      <c r="K8803"/>
      <c r="N8803" t="s">
        <v>3091</v>
      </c>
      <c r="O8803" t="s">
        <v>3092</v>
      </c>
      <c r="P8803" t="s">
        <v>3095</v>
      </c>
      <c r="R8803" t="s">
        <v>3094</v>
      </c>
    </row>
    <row r="8804" spans="1:18" x14ac:dyDescent="0.25">
      <c r="A8804" t="s">
        <v>3098</v>
      </c>
      <c r="B8804" t="s">
        <v>3089</v>
      </c>
      <c r="D8804" t="s">
        <v>3090</v>
      </c>
      <c r="E8804" t="s">
        <v>3090</v>
      </c>
      <c r="F8804">
        <v>1</v>
      </c>
      <c r="G8804">
        <v>0</v>
      </c>
      <c r="H8804">
        <v>0</v>
      </c>
      <c r="I8804"/>
      <c r="K8804"/>
      <c r="N8804" t="s">
        <v>3091</v>
      </c>
      <c r="O8804" t="s">
        <v>3092</v>
      </c>
      <c r="P8804" t="s">
        <v>3095</v>
      </c>
      <c r="R8804" t="s">
        <v>3094</v>
      </c>
    </row>
    <row r="8805" spans="1:18" x14ac:dyDescent="0.25">
      <c r="A8805">
        <v>866</v>
      </c>
      <c r="B8805" t="s">
        <v>3089</v>
      </c>
      <c r="D8805" t="s">
        <v>3090</v>
      </c>
      <c r="E8805" t="s">
        <v>3090</v>
      </c>
      <c r="F8805">
        <v>1</v>
      </c>
      <c r="G8805">
        <v>0</v>
      </c>
      <c r="H8805">
        <v>0</v>
      </c>
      <c r="I8805">
        <v>0</v>
      </c>
      <c r="K8805"/>
      <c r="N8805" t="s">
        <v>3091</v>
      </c>
      <c r="O8805" t="s">
        <v>3092</v>
      </c>
      <c r="P8805" t="s">
        <v>3095</v>
      </c>
      <c r="R8805" t="s">
        <v>3094</v>
      </c>
    </row>
    <row r="8806" spans="1:18" x14ac:dyDescent="0.25">
      <c r="A8806">
        <v>867</v>
      </c>
      <c r="B8806" t="s">
        <v>3089</v>
      </c>
      <c r="D8806" t="s">
        <v>3090</v>
      </c>
      <c r="E8806" t="s">
        <v>3090</v>
      </c>
      <c r="F8806">
        <v>1</v>
      </c>
      <c r="G8806">
        <v>0</v>
      </c>
      <c r="H8806">
        <v>0</v>
      </c>
      <c r="I8806">
        <v>0</v>
      </c>
      <c r="K8806"/>
      <c r="N8806" t="s">
        <v>3091</v>
      </c>
      <c r="O8806" t="s">
        <v>3092</v>
      </c>
      <c r="P8806" t="s">
        <v>3095</v>
      </c>
      <c r="R8806" t="s">
        <v>3094</v>
      </c>
    </row>
    <row r="8807" spans="1:18" x14ac:dyDescent="0.25">
      <c r="A8807">
        <v>868</v>
      </c>
      <c r="B8807" t="s">
        <v>3089</v>
      </c>
      <c r="D8807" t="s">
        <v>3090</v>
      </c>
      <c r="E8807" t="s">
        <v>3090</v>
      </c>
      <c r="F8807">
        <v>1</v>
      </c>
      <c r="G8807">
        <v>0</v>
      </c>
      <c r="H8807">
        <v>0</v>
      </c>
      <c r="I8807">
        <v>0</v>
      </c>
      <c r="K8807"/>
      <c r="N8807" t="s">
        <v>3091</v>
      </c>
      <c r="O8807" t="s">
        <v>3092</v>
      </c>
      <c r="P8807" t="s">
        <v>3095</v>
      </c>
      <c r="R8807" t="s">
        <v>3094</v>
      </c>
    </row>
    <row r="8808" spans="1:18" x14ac:dyDescent="0.25">
      <c r="A8808">
        <v>869</v>
      </c>
      <c r="B8808" t="s">
        <v>3089</v>
      </c>
      <c r="D8808" t="s">
        <v>3090</v>
      </c>
      <c r="E8808" t="s">
        <v>3090</v>
      </c>
      <c r="F8808">
        <v>1</v>
      </c>
      <c r="G8808">
        <v>0</v>
      </c>
      <c r="H8808">
        <v>0</v>
      </c>
      <c r="I8808">
        <v>0</v>
      </c>
      <c r="K8808"/>
      <c r="N8808" t="s">
        <v>3091</v>
      </c>
      <c r="O8808" t="s">
        <v>3092</v>
      </c>
      <c r="P8808" t="s">
        <v>3095</v>
      </c>
      <c r="R8808" t="s">
        <v>3094</v>
      </c>
    </row>
    <row r="8809" spans="1:18" x14ac:dyDescent="0.25">
      <c r="A8809">
        <v>87</v>
      </c>
      <c r="B8809" t="s">
        <v>3089</v>
      </c>
      <c r="D8809" t="s">
        <v>3090</v>
      </c>
      <c r="E8809" t="s">
        <v>3090</v>
      </c>
      <c r="F8809">
        <v>1</v>
      </c>
      <c r="G8809">
        <v>0</v>
      </c>
      <c r="H8809">
        <v>0.19626063590000001</v>
      </c>
      <c r="I8809">
        <v>0.19626063590000001</v>
      </c>
      <c r="K8809"/>
      <c r="N8809" t="s">
        <v>3091</v>
      </c>
      <c r="O8809" t="s">
        <v>3092</v>
      </c>
      <c r="P8809" t="s">
        <v>3095</v>
      </c>
      <c r="R8809" t="s">
        <v>3094</v>
      </c>
    </row>
    <row r="8810" spans="1:18" x14ac:dyDescent="0.25">
      <c r="A8810">
        <v>870</v>
      </c>
      <c r="B8810" t="s">
        <v>3089</v>
      </c>
      <c r="D8810" t="s">
        <v>3090</v>
      </c>
      <c r="E8810" t="s">
        <v>3090</v>
      </c>
      <c r="F8810">
        <v>1</v>
      </c>
      <c r="G8810">
        <v>0</v>
      </c>
      <c r="H8810">
        <v>0</v>
      </c>
      <c r="I8810">
        <v>0</v>
      </c>
      <c r="K8810"/>
      <c r="N8810" t="s">
        <v>3091</v>
      </c>
      <c r="O8810" t="s">
        <v>3092</v>
      </c>
      <c r="P8810" t="s">
        <v>3095</v>
      </c>
      <c r="R8810" t="s">
        <v>3094</v>
      </c>
    </row>
    <row r="8811" spans="1:18" x14ac:dyDescent="0.25">
      <c r="A8811">
        <v>871</v>
      </c>
      <c r="B8811" t="s">
        <v>3089</v>
      </c>
      <c r="D8811" t="s">
        <v>3090</v>
      </c>
      <c r="E8811" t="s">
        <v>3090</v>
      </c>
      <c r="F8811">
        <v>1</v>
      </c>
      <c r="G8811">
        <v>0</v>
      </c>
      <c r="H8811">
        <v>0</v>
      </c>
      <c r="I8811">
        <v>0</v>
      </c>
      <c r="K8811"/>
      <c r="N8811" t="s">
        <v>3091</v>
      </c>
      <c r="O8811" t="s">
        <v>3092</v>
      </c>
      <c r="P8811" t="s">
        <v>3095</v>
      </c>
      <c r="R8811" t="s">
        <v>3094</v>
      </c>
    </row>
    <row r="8812" spans="1:18" x14ac:dyDescent="0.25">
      <c r="A8812">
        <v>872</v>
      </c>
      <c r="B8812" t="s">
        <v>3089</v>
      </c>
      <c r="D8812" t="s">
        <v>3090</v>
      </c>
      <c r="E8812" t="s">
        <v>3090</v>
      </c>
      <c r="F8812">
        <v>1</v>
      </c>
      <c r="G8812">
        <v>0</v>
      </c>
      <c r="H8812">
        <v>0</v>
      </c>
      <c r="I8812">
        <v>0</v>
      </c>
      <c r="K8812"/>
      <c r="N8812" t="s">
        <v>3091</v>
      </c>
      <c r="O8812" t="s">
        <v>3092</v>
      </c>
      <c r="P8812" t="s">
        <v>3095</v>
      </c>
      <c r="R8812" t="s">
        <v>3094</v>
      </c>
    </row>
    <row r="8813" spans="1:18" x14ac:dyDescent="0.25">
      <c r="A8813">
        <v>873</v>
      </c>
      <c r="B8813" t="s">
        <v>3089</v>
      </c>
      <c r="D8813" t="s">
        <v>3090</v>
      </c>
      <c r="E8813" t="s">
        <v>3090</v>
      </c>
      <c r="F8813">
        <v>1</v>
      </c>
      <c r="G8813">
        <v>0</v>
      </c>
      <c r="H8813">
        <v>0</v>
      </c>
      <c r="I8813">
        <v>0</v>
      </c>
      <c r="K8813"/>
      <c r="N8813" t="s">
        <v>3091</v>
      </c>
      <c r="O8813" t="s">
        <v>3092</v>
      </c>
      <c r="P8813" t="s">
        <v>3095</v>
      </c>
      <c r="R8813" t="s">
        <v>3094</v>
      </c>
    </row>
    <row r="8814" spans="1:18" x14ac:dyDescent="0.25">
      <c r="A8814">
        <v>874</v>
      </c>
      <c r="B8814" t="s">
        <v>3089</v>
      </c>
      <c r="D8814" t="s">
        <v>3090</v>
      </c>
      <c r="E8814" t="s">
        <v>3090</v>
      </c>
      <c r="F8814">
        <v>1</v>
      </c>
      <c r="G8814">
        <v>0</v>
      </c>
      <c r="H8814">
        <v>0</v>
      </c>
      <c r="I8814">
        <v>0</v>
      </c>
      <c r="K8814"/>
      <c r="N8814" t="s">
        <v>3091</v>
      </c>
      <c r="O8814" t="s">
        <v>3092</v>
      </c>
      <c r="P8814" t="s">
        <v>3095</v>
      </c>
      <c r="R8814" t="s">
        <v>3094</v>
      </c>
    </row>
    <row r="8815" spans="1:18" x14ac:dyDescent="0.25">
      <c r="A8815">
        <v>875</v>
      </c>
      <c r="B8815" t="s">
        <v>3089</v>
      </c>
      <c r="D8815" t="s">
        <v>3090</v>
      </c>
      <c r="E8815" t="s">
        <v>3090</v>
      </c>
      <c r="F8815">
        <v>1</v>
      </c>
      <c r="G8815">
        <v>0</v>
      </c>
      <c r="H8815">
        <v>0</v>
      </c>
      <c r="I8815">
        <v>0</v>
      </c>
      <c r="K8815"/>
      <c r="N8815" t="s">
        <v>3091</v>
      </c>
      <c r="O8815" t="s">
        <v>3092</v>
      </c>
      <c r="P8815" t="s">
        <v>3095</v>
      </c>
      <c r="R8815" t="s">
        <v>3094</v>
      </c>
    </row>
    <row r="8816" spans="1:18" x14ac:dyDescent="0.25">
      <c r="A8816">
        <v>876</v>
      </c>
      <c r="B8816" t="s">
        <v>3089</v>
      </c>
      <c r="D8816" t="s">
        <v>3090</v>
      </c>
      <c r="E8816" t="s">
        <v>3090</v>
      </c>
      <c r="F8816">
        <v>1</v>
      </c>
      <c r="G8816">
        <v>0</v>
      </c>
      <c r="H8816">
        <v>0</v>
      </c>
      <c r="I8816">
        <v>0</v>
      </c>
      <c r="K8816"/>
      <c r="N8816" t="s">
        <v>3091</v>
      </c>
      <c r="O8816" t="s">
        <v>3092</v>
      </c>
      <c r="P8816" t="s">
        <v>3095</v>
      </c>
      <c r="R8816" t="s">
        <v>3094</v>
      </c>
    </row>
    <row r="8817" spans="1:18" x14ac:dyDescent="0.25">
      <c r="A8817">
        <v>877</v>
      </c>
      <c r="B8817" t="s">
        <v>3089</v>
      </c>
      <c r="D8817" t="s">
        <v>3090</v>
      </c>
      <c r="E8817" t="s">
        <v>3090</v>
      </c>
      <c r="F8817">
        <v>1</v>
      </c>
      <c r="G8817">
        <v>0</v>
      </c>
      <c r="H8817">
        <v>0</v>
      </c>
      <c r="I8817">
        <v>0</v>
      </c>
      <c r="K8817"/>
      <c r="N8817" t="s">
        <v>3091</v>
      </c>
      <c r="O8817" t="s">
        <v>3092</v>
      </c>
      <c r="P8817" t="s">
        <v>3095</v>
      </c>
      <c r="R8817" t="s">
        <v>3094</v>
      </c>
    </row>
    <row r="8818" spans="1:18" x14ac:dyDescent="0.25">
      <c r="A8818">
        <v>878</v>
      </c>
      <c r="B8818" t="s">
        <v>3089</v>
      </c>
      <c r="D8818" t="s">
        <v>3090</v>
      </c>
      <c r="E8818" t="s">
        <v>3090</v>
      </c>
      <c r="F8818">
        <v>1</v>
      </c>
      <c r="G8818">
        <v>0</v>
      </c>
      <c r="H8818">
        <v>0</v>
      </c>
      <c r="I8818">
        <v>0</v>
      </c>
      <c r="K8818"/>
      <c r="N8818" t="s">
        <v>3091</v>
      </c>
      <c r="O8818" t="s">
        <v>3092</v>
      </c>
      <c r="P8818" t="s">
        <v>3095</v>
      </c>
      <c r="R8818" t="s">
        <v>3094</v>
      </c>
    </row>
    <row r="8819" spans="1:18" x14ac:dyDescent="0.25">
      <c r="A8819">
        <v>879</v>
      </c>
      <c r="B8819" t="s">
        <v>3089</v>
      </c>
      <c r="D8819" t="s">
        <v>3090</v>
      </c>
      <c r="E8819" t="s">
        <v>3090</v>
      </c>
      <c r="F8819">
        <v>1</v>
      </c>
      <c r="G8819">
        <v>0</v>
      </c>
      <c r="H8819">
        <v>0</v>
      </c>
      <c r="I8819">
        <v>0</v>
      </c>
      <c r="K8819"/>
      <c r="N8819" t="s">
        <v>3091</v>
      </c>
      <c r="O8819" t="s">
        <v>3092</v>
      </c>
      <c r="P8819" t="s">
        <v>3095</v>
      </c>
      <c r="R8819" t="s">
        <v>3094</v>
      </c>
    </row>
    <row r="8820" spans="1:18" x14ac:dyDescent="0.25">
      <c r="A8820">
        <v>88</v>
      </c>
      <c r="B8820" t="s">
        <v>3089</v>
      </c>
      <c r="D8820" t="s">
        <v>3090</v>
      </c>
      <c r="E8820" t="s">
        <v>3090</v>
      </c>
      <c r="F8820">
        <v>1</v>
      </c>
      <c r="G8820">
        <v>0</v>
      </c>
      <c r="H8820">
        <v>981.84684978383996</v>
      </c>
      <c r="I8820">
        <v>968.94684978383998</v>
      </c>
      <c r="K8820"/>
      <c r="M8820">
        <v>12.9</v>
      </c>
      <c r="N8820" t="s">
        <v>3091</v>
      </c>
      <c r="O8820" t="s">
        <v>3092</v>
      </c>
      <c r="P8820" t="s">
        <v>3095</v>
      </c>
      <c r="R8820" t="s">
        <v>3094</v>
      </c>
    </row>
    <row r="8821" spans="1:18" x14ac:dyDescent="0.25">
      <c r="A8821">
        <v>8809317870281</v>
      </c>
      <c r="B8821" t="s">
        <v>3089</v>
      </c>
      <c r="D8821" t="s">
        <v>3090</v>
      </c>
      <c r="F8821">
        <v>1</v>
      </c>
      <c r="G8821">
        <v>0</v>
      </c>
      <c r="H8821">
        <v>0</v>
      </c>
      <c r="I8821"/>
      <c r="K8821"/>
      <c r="N8821" t="s">
        <v>3091</v>
      </c>
      <c r="O8821" t="s">
        <v>3092</v>
      </c>
      <c r="P8821" t="s">
        <v>3093</v>
      </c>
      <c r="R8821" t="s">
        <v>3094</v>
      </c>
    </row>
    <row r="8822" spans="1:18" x14ac:dyDescent="0.25">
      <c r="A8822">
        <v>8809317871059</v>
      </c>
      <c r="B8822" t="s">
        <v>3089</v>
      </c>
      <c r="D8822" t="s">
        <v>3090</v>
      </c>
      <c r="F8822">
        <v>1</v>
      </c>
      <c r="G8822">
        <v>0</v>
      </c>
      <c r="H8822">
        <v>186.02048884976</v>
      </c>
      <c r="I8822">
        <v>186.02048884976</v>
      </c>
      <c r="K8822"/>
      <c r="N8822" t="s">
        <v>3091</v>
      </c>
      <c r="O8822" t="s">
        <v>3092</v>
      </c>
      <c r="P8822" t="s">
        <v>3093</v>
      </c>
      <c r="R8822" t="s">
        <v>3094</v>
      </c>
    </row>
    <row r="8823" spans="1:18" x14ac:dyDescent="0.25">
      <c r="A8823">
        <v>89</v>
      </c>
      <c r="B8823" t="s">
        <v>3089</v>
      </c>
      <c r="D8823" t="s">
        <v>3090</v>
      </c>
      <c r="F8823">
        <v>1</v>
      </c>
      <c r="G8823">
        <v>0</v>
      </c>
      <c r="H8823">
        <v>0</v>
      </c>
      <c r="I8823">
        <v>0</v>
      </c>
      <c r="K8823"/>
      <c r="N8823" t="s">
        <v>3091</v>
      </c>
      <c r="O8823" t="s">
        <v>3092</v>
      </c>
      <c r="P8823" t="s">
        <v>3093</v>
      </c>
      <c r="R8823" t="s">
        <v>3094</v>
      </c>
    </row>
    <row r="8824" spans="1:18" x14ac:dyDescent="0.25">
      <c r="A8824">
        <v>8960001006</v>
      </c>
      <c r="B8824" t="s">
        <v>3089</v>
      </c>
      <c r="D8824" t="s">
        <v>3090</v>
      </c>
      <c r="F8824">
        <v>1</v>
      </c>
      <c r="G8824">
        <v>0</v>
      </c>
      <c r="H8824">
        <v>0</v>
      </c>
      <c r="I8824">
        <v>0</v>
      </c>
      <c r="K8824"/>
      <c r="N8824" t="s">
        <v>3091</v>
      </c>
      <c r="O8824" t="s">
        <v>3092</v>
      </c>
      <c r="P8824" t="s">
        <v>3093</v>
      </c>
      <c r="R8824" t="s">
        <v>3094</v>
      </c>
    </row>
    <row r="8825" spans="1:18" x14ac:dyDescent="0.25">
      <c r="A8825">
        <v>8960002010</v>
      </c>
      <c r="B8825" t="s">
        <v>3089</v>
      </c>
      <c r="D8825" t="s">
        <v>3090</v>
      </c>
      <c r="F8825">
        <v>1</v>
      </c>
      <c r="G8825">
        <v>0</v>
      </c>
      <c r="H8825">
        <v>0</v>
      </c>
      <c r="I8825">
        <v>0</v>
      </c>
      <c r="K8825"/>
      <c r="N8825" t="s">
        <v>3091</v>
      </c>
      <c r="O8825" t="s">
        <v>3092</v>
      </c>
      <c r="P8825" t="s">
        <v>3093</v>
      </c>
      <c r="R8825" t="s">
        <v>3094</v>
      </c>
    </row>
    <row r="8826" spans="1:18" x14ac:dyDescent="0.25">
      <c r="A8826">
        <v>8960008000</v>
      </c>
      <c r="B8826" t="s">
        <v>3089</v>
      </c>
      <c r="D8826" t="s">
        <v>3090</v>
      </c>
      <c r="F8826">
        <v>1</v>
      </c>
      <c r="G8826">
        <v>0</v>
      </c>
      <c r="H8826">
        <v>0</v>
      </c>
      <c r="I8826">
        <v>0</v>
      </c>
      <c r="K8826"/>
      <c r="N8826" t="s">
        <v>3091</v>
      </c>
      <c r="O8826" t="s">
        <v>3092</v>
      </c>
      <c r="P8826" t="s">
        <v>3093</v>
      </c>
      <c r="R8826" t="s">
        <v>3094</v>
      </c>
    </row>
    <row r="8827" spans="1:18" x14ac:dyDescent="0.25">
      <c r="A8827">
        <v>90</v>
      </c>
      <c r="B8827" t="s">
        <v>3089</v>
      </c>
      <c r="D8827" t="s">
        <v>3090</v>
      </c>
      <c r="E8827" t="s">
        <v>3090</v>
      </c>
      <c r="F8827">
        <v>1</v>
      </c>
      <c r="G8827">
        <v>0</v>
      </c>
      <c r="H8827">
        <v>22.019824701195201</v>
      </c>
      <c r="I8827">
        <v>22.019824701195201</v>
      </c>
      <c r="K8827"/>
      <c r="N8827" t="s">
        <v>3091</v>
      </c>
      <c r="O8827" t="s">
        <v>3092</v>
      </c>
      <c r="P8827" t="s">
        <v>3095</v>
      </c>
      <c r="R8827" t="s">
        <v>3094</v>
      </c>
    </row>
    <row r="8828" spans="1:18" x14ac:dyDescent="0.25">
      <c r="A8828">
        <v>91</v>
      </c>
      <c r="B8828" t="s">
        <v>3089</v>
      </c>
      <c r="D8828" t="s">
        <v>3090</v>
      </c>
      <c r="E8828" t="s">
        <v>3090</v>
      </c>
      <c r="F8828">
        <v>1</v>
      </c>
      <c r="G8828">
        <v>0</v>
      </c>
      <c r="H8828">
        <v>23.459824701195199</v>
      </c>
      <c r="I8828">
        <v>22.019824701195201</v>
      </c>
      <c r="K8828"/>
      <c r="M8828">
        <v>1.44</v>
      </c>
      <c r="N8828" t="s">
        <v>3091</v>
      </c>
      <c r="O8828" t="s">
        <v>3092</v>
      </c>
      <c r="P8828" t="s">
        <v>3095</v>
      </c>
      <c r="R8828" t="s">
        <v>3094</v>
      </c>
    </row>
    <row r="8829" spans="1:18" x14ac:dyDescent="0.25">
      <c r="A8829">
        <v>92</v>
      </c>
      <c r="B8829" t="s">
        <v>3089</v>
      </c>
      <c r="D8829" t="s">
        <v>3090</v>
      </c>
      <c r="E8829" t="s">
        <v>3090</v>
      </c>
      <c r="F8829">
        <v>1</v>
      </c>
      <c r="G8829">
        <v>0</v>
      </c>
      <c r="H8829">
        <v>51.117450199203198</v>
      </c>
      <c r="I8829">
        <v>51.117450199203198</v>
      </c>
      <c r="K8829"/>
      <c r="N8829" t="s">
        <v>3091</v>
      </c>
      <c r="O8829" t="s">
        <v>3092</v>
      </c>
      <c r="P8829" t="s">
        <v>3095</v>
      </c>
      <c r="R8829" t="s">
        <v>3094</v>
      </c>
    </row>
    <row r="8830" spans="1:18" x14ac:dyDescent="0.25">
      <c r="A8830">
        <v>9239200000</v>
      </c>
      <c r="B8830" t="s">
        <v>3089</v>
      </c>
      <c r="D8830" t="s">
        <v>3090</v>
      </c>
      <c r="E8830" t="s">
        <v>3090</v>
      </c>
      <c r="F8830">
        <v>1</v>
      </c>
      <c r="G8830">
        <v>0</v>
      </c>
      <c r="H8830">
        <v>0.25</v>
      </c>
      <c r="I8830">
        <v>0.25</v>
      </c>
      <c r="K8830"/>
      <c r="N8830" t="s">
        <v>3091</v>
      </c>
      <c r="O8830" t="s">
        <v>3092</v>
      </c>
      <c r="P8830" t="s">
        <v>3093</v>
      </c>
      <c r="R8830" t="s">
        <v>3094</v>
      </c>
    </row>
    <row r="8831" spans="1:18" x14ac:dyDescent="0.25">
      <c r="A8831">
        <v>93</v>
      </c>
      <c r="B8831" t="s">
        <v>3089</v>
      </c>
      <c r="D8831" t="s">
        <v>3090</v>
      </c>
      <c r="E8831" t="s">
        <v>3090</v>
      </c>
      <c r="F8831">
        <v>1</v>
      </c>
      <c r="G8831">
        <v>0</v>
      </c>
      <c r="H8831">
        <v>0.33480280064000001</v>
      </c>
      <c r="I8831">
        <v>0.33480280064000001</v>
      </c>
      <c r="K8831"/>
      <c r="N8831" t="s">
        <v>3091</v>
      </c>
      <c r="O8831" t="s">
        <v>3092</v>
      </c>
      <c r="P8831" t="s">
        <v>3095</v>
      </c>
      <c r="R8831" t="s">
        <v>3094</v>
      </c>
    </row>
    <row r="8832" spans="1:18" x14ac:dyDescent="0.25">
      <c r="A8832">
        <v>9318500000</v>
      </c>
      <c r="B8832" t="s">
        <v>3089</v>
      </c>
      <c r="D8832" t="s">
        <v>3090</v>
      </c>
      <c r="E8832" t="s">
        <v>3090</v>
      </c>
      <c r="F8832">
        <v>1</v>
      </c>
      <c r="G8832">
        <v>0</v>
      </c>
      <c r="H8832">
        <v>0.496</v>
      </c>
      <c r="I8832">
        <v>0.496</v>
      </c>
      <c r="K8832"/>
      <c r="N8832" t="s">
        <v>3091</v>
      </c>
      <c r="O8832" t="s">
        <v>3092</v>
      </c>
      <c r="P8832" t="s">
        <v>3095</v>
      </c>
      <c r="R8832" t="s">
        <v>3094</v>
      </c>
    </row>
    <row r="8833" spans="1:18" x14ac:dyDescent="0.25">
      <c r="A8833">
        <v>94</v>
      </c>
      <c r="B8833" t="s">
        <v>3089</v>
      </c>
      <c r="D8833" t="s">
        <v>3090</v>
      </c>
      <c r="E8833" t="s">
        <v>3090</v>
      </c>
      <c r="F8833">
        <v>1</v>
      </c>
      <c r="G8833">
        <v>0</v>
      </c>
      <c r="H8833">
        <v>54.312252999843203</v>
      </c>
      <c r="I8833">
        <v>51.452252999843203</v>
      </c>
      <c r="K8833"/>
      <c r="M8833">
        <v>2.86</v>
      </c>
      <c r="N8833" t="s">
        <v>3091</v>
      </c>
      <c r="O8833" t="s">
        <v>3092</v>
      </c>
      <c r="P8833" t="s">
        <v>3095</v>
      </c>
      <c r="R8833" t="s">
        <v>3094</v>
      </c>
    </row>
    <row r="8834" spans="1:18" x14ac:dyDescent="0.25">
      <c r="A8834">
        <v>9417400000</v>
      </c>
      <c r="B8834" t="s">
        <v>3089</v>
      </c>
      <c r="D8834" t="s">
        <v>3090</v>
      </c>
      <c r="F8834">
        <v>1</v>
      </c>
      <c r="G8834">
        <v>0</v>
      </c>
      <c r="H8834">
        <v>0</v>
      </c>
      <c r="I8834">
        <v>0</v>
      </c>
      <c r="K8834"/>
      <c r="N8834" t="s">
        <v>3091</v>
      </c>
      <c r="O8834" t="s">
        <v>3092</v>
      </c>
      <c r="P8834" t="s">
        <v>3093</v>
      </c>
      <c r="R8834" t="s">
        <v>3094</v>
      </c>
    </row>
    <row r="8835" spans="1:18" x14ac:dyDescent="0.25">
      <c r="A8835">
        <v>95</v>
      </c>
      <c r="B8835" t="s">
        <v>3089</v>
      </c>
      <c r="D8835" t="s">
        <v>3090</v>
      </c>
      <c r="E8835" t="s">
        <v>3090</v>
      </c>
      <c r="F8835">
        <v>1</v>
      </c>
      <c r="G8835">
        <v>0</v>
      </c>
      <c r="H8835">
        <v>51.903872509960102</v>
      </c>
      <c r="I8835">
        <v>51.903872509960102</v>
      </c>
      <c r="K8835"/>
      <c r="N8835" t="s">
        <v>3091</v>
      </c>
      <c r="O8835" t="s">
        <v>3092</v>
      </c>
      <c r="P8835" t="s">
        <v>3095</v>
      </c>
      <c r="R8835" t="s">
        <v>3094</v>
      </c>
    </row>
    <row r="8836" spans="1:18" x14ac:dyDescent="0.25">
      <c r="A8836" t="s">
        <v>3099</v>
      </c>
      <c r="B8836" t="s">
        <v>3089</v>
      </c>
      <c r="D8836" t="s">
        <v>3090</v>
      </c>
      <c r="E8836" t="s">
        <v>3090</v>
      </c>
      <c r="F8836">
        <v>1</v>
      </c>
      <c r="G8836">
        <v>0</v>
      </c>
      <c r="H8836">
        <v>0</v>
      </c>
      <c r="I8836"/>
      <c r="K8836"/>
      <c r="N8836" t="s">
        <v>3091</v>
      </c>
      <c r="O8836" t="s">
        <v>3092</v>
      </c>
      <c r="P8836" t="s">
        <v>3095</v>
      </c>
      <c r="R8836" t="s">
        <v>3094</v>
      </c>
    </row>
    <row r="8837" spans="1:18" x14ac:dyDescent="0.25">
      <c r="A8837">
        <v>96</v>
      </c>
      <c r="B8837" t="s">
        <v>3089</v>
      </c>
      <c r="D8837" t="s">
        <v>3090</v>
      </c>
      <c r="E8837" t="s">
        <v>3090</v>
      </c>
      <c r="F8837">
        <v>1</v>
      </c>
      <c r="G8837">
        <v>0</v>
      </c>
      <c r="H8837">
        <v>0.33480280064000001</v>
      </c>
      <c r="I8837">
        <v>0.33480280064000001</v>
      </c>
      <c r="K8837"/>
      <c r="N8837" t="s">
        <v>3091</v>
      </c>
      <c r="O8837" t="s">
        <v>3092</v>
      </c>
      <c r="P8837" t="s">
        <v>3095</v>
      </c>
      <c r="R8837" t="s">
        <v>3094</v>
      </c>
    </row>
    <row r="8838" spans="1:18" x14ac:dyDescent="0.25">
      <c r="A8838">
        <v>9674700000</v>
      </c>
      <c r="B8838" t="s">
        <v>3089</v>
      </c>
      <c r="D8838" t="s">
        <v>3090</v>
      </c>
      <c r="F8838">
        <v>1</v>
      </c>
      <c r="G8838">
        <v>0</v>
      </c>
      <c r="H8838">
        <v>0</v>
      </c>
      <c r="I8838">
        <v>0</v>
      </c>
      <c r="K8838"/>
      <c r="N8838" t="s">
        <v>3091</v>
      </c>
      <c r="O8838" t="s">
        <v>3092</v>
      </c>
      <c r="P8838" t="s">
        <v>3093</v>
      </c>
      <c r="R8838" t="s">
        <v>3094</v>
      </c>
    </row>
    <row r="8839" spans="1:18" x14ac:dyDescent="0.25">
      <c r="A8839">
        <v>97</v>
      </c>
      <c r="B8839" t="s">
        <v>3089</v>
      </c>
      <c r="D8839" t="s">
        <v>3090</v>
      </c>
      <c r="E8839" t="s">
        <v>3090</v>
      </c>
      <c r="F8839">
        <v>1</v>
      </c>
      <c r="G8839">
        <v>0</v>
      </c>
      <c r="H8839">
        <v>55.0986753106001</v>
      </c>
      <c r="I8839">
        <v>52.238675310600101</v>
      </c>
      <c r="K8839"/>
      <c r="M8839">
        <v>2.86</v>
      </c>
      <c r="N8839" t="s">
        <v>3091</v>
      </c>
      <c r="O8839" t="s">
        <v>3092</v>
      </c>
      <c r="P8839" t="s">
        <v>3095</v>
      </c>
      <c r="R8839" t="s">
        <v>3094</v>
      </c>
    </row>
    <row r="8840" spans="1:18" x14ac:dyDescent="0.25">
      <c r="A8840">
        <v>9731200000</v>
      </c>
      <c r="B8840" t="s">
        <v>3089</v>
      </c>
      <c r="D8840" t="s">
        <v>3090</v>
      </c>
      <c r="E8840" t="s">
        <v>3090</v>
      </c>
      <c r="F8840">
        <v>1</v>
      </c>
      <c r="G8840">
        <v>0</v>
      </c>
      <c r="H8840">
        <v>41.03</v>
      </c>
      <c r="I8840">
        <v>41.03</v>
      </c>
      <c r="K8840"/>
      <c r="N8840" t="s">
        <v>3091</v>
      </c>
      <c r="O8840" t="s">
        <v>3092</v>
      </c>
      <c r="P8840" t="s">
        <v>3093</v>
      </c>
      <c r="R8840" t="s">
        <v>3094</v>
      </c>
    </row>
    <row r="8841" spans="1:18" x14ac:dyDescent="0.25">
      <c r="A8841">
        <v>9734100000</v>
      </c>
      <c r="B8841" t="s">
        <v>3089</v>
      </c>
      <c r="D8841" t="s">
        <v>3090</v>
      </c>
      <c r="E8841" t="s">
        <v>3090</v>
      </c>
      <c r="F8841">
        <v>1</v>
      </c>
      <c r="G8841">
        <v>0</v>
      </c>
      <c r="H8841">
        <v>102.75</v>
      </c>
      <c r="I8841">
        <v>102.75</v>
      </c>
      <c r="K8841"/>
      <c r="N8841" t="s">
        <v>3091</v>
      </c>
      <c r="O8841" t="s">
        <v>3092</v>
      </c>
      <c r="P8841" t="s">
        <v>3093</v>
      </c>
      <c r="R8841" t="s">
        <v>3094</v>
      </c>
    </row>
    <row r="8842" spans="1:18" x14ac:dyDescent="0.25">
      <c r="A8842">
        <v>9735100000</v>
      </c>
      <c r="B8842" t="s">
        <v>3089</v>
      </c>
      <c r="D8842" t="s">
        <v>3090</v>
      </c>
      <c r="E8842" t="s">
        <v>3090</v>
      </c>
      <c r="F8842">
        <v>1</v>
      </c>
      <c r="G8842">
        <v>0</v>
      </c>
      <c r="H8842">
        <v>60.16</v>
      </c>
      <c r="I8842">
        <v>60.16</v>
      </c>
      <c r="K8842"/>
      <c r="N8842" t="s">
        <v>3091</v>
      </c>
      <c r="O8842" t="s">
        <v>3092</v>
      </c>
      <c r="P8842" t="s">
        <v>3093</v>
      </c>
      <c r="R8842" t="s">
        <v>3094</v>
      </c>
    </row>
    <row r="8843" spans="1:18" x14ac:dyDescent="0.25">
      <c r="A8843">
        <v>9735200000</v>
      </c>
      <c r="B8843" t="s">
        <v>3089</v>
      </c>
      <c r="D8843" t="s">
        <v>3090</v>
      </c>
      <c r="E8843" t="s">
        <v>3090</v>
      </c>
      <c r="F8843">
        <v>1</v>
      </c>
      <c r="G8843">
        <v>0</v>
      </c>
      <c r="H8843">
        <v>17.68</v>
      </c>
      <c r="I8843">
        <v>17.68</v>
      </c>
      <c r="K8843"/>
      <c r="N8843" t="s">
        <v>3091</v>
      </c>
      <c r="O8843" t="s">
        <v>3092</v>
      </c>
      <c r="P8843" t="s">
        <v>3093</v>
      </c>
      <c r="R8843" t="s">
        <v>3094</v>
      </c>
    </row>
    <row r="8844" spans="1:18" x14ac:dyDescent="0.25">
      <c r="A8844">
        <v>9735500000</v>
      </c>
      <c r="B8844" t="s">
        <v>3089</v>
      </c>
      <c r="D8844" t="s">
        <v>3090</v>
      </c>
      <c r="E8844" t="s">
        <v>3090</v>
      </c>
      <c r="F8844">
        <v>1</v>
      </c>
      <c r="G8844">
        <v>0</v>
      </c>
      <c r="H8844">
        <v>0.28000000000000003</v>
      </c>
      <c r="I8844">
        <v>0.28000000000000003</v>
      </c>
      <c r="K8844"/>
      <c r="N8844" t="s">
        <v>3091</v>
      </c>
      <c r="O8844" t="s">
        <v>3092</v>
      </c>
      <c r="P8844" t="s">
        <v>3093</v>
      </c>
      <c r="R8844" t="s">
        <v>3094</v>
      </c>
    </row>
    <row r="8845" spans="1:18" x14ac:dyDescent="0.25">
      <c r="A8845">
        <v>9738900000</v>
      </c>
      <c r="B8845" t="s">
        <v>3089</v>
      </c>
      <c r="D8845" t="s">
        <v>3090</v>
      </c>
      <c r="E8845" t="s">
        <v>3090</v>
      </c>
      <c r="F8845">
        <v>1</v>
      </c>
      <c r="G8845">
        <v>0</v>
      </c>
      <c r="H8845">
        <v>121.23</v>
      </c>
      <c r="I8845">
        <v>121.23</v>
      </c>
      <c r="K8845"/>
      <c r="N8845" t="s">
        <v>3091</v>
      </c>
      <c r="O8845" t="s">
        <v>3092</v>
      </c>
      <c r="P8845" t="s">
        <v>3095</v>
      </c>
      <c r="R8845" t="s">
        <v>3094</v>
      </c>
    </row>
    <row r="8846" spans="1:18" x14ac:dyDescent="0.25">
      <c r="A8846">
        <v>9745700000</v>
      </c>
      <c r="B8846" t="s">
        <v>3089</v>
      </c>
      <c r="D8846" t="s">
        <v>3090</v>
      </c>
      <c r="E8846" t="s">
        <v>3090</v>
      </c>
      <c r="F8846">
        <v>1</v>
      </c>
      <c r="G8846">
        <v>0</v>
      </c>
      <c r="H8846">
        <v>46.05</v>
      </c>
      <c r="I8846">
        <v>46.05</v>
      </c>
      <c r="K8846"/>
      <c r="N8846" t="s">
        <v>3091</v>
      </c>
      <c r="O8846" t="s">
        <v>3092</v>
      </c>
      <c r="P8846" t="s">
        <v>3095</v>
      </c>
      <c r="R8846" t="s">
        <v>3094</v>
      </c>
    </row>
    <row r="8847" spans="1:18" x14ac:dyDescent="0.25">
      <c r="A8847">
        <v>9749700000</v>
      </c>
      <c r="B8847" t="s">
        <v>3089</v>
      </c>
      <c r="D8847" t="s">
        <v>3090</v>
      </c>
      <c r="F8847">
        <v>1</v>
      </c>
      <c r="G8847">
        <v>0</v>
      </c>
      <c r="H8847">
        <v>0</v>
      </c>
      <c r="I8847"/>
      <c r="K8847"/>
      <c r="N8847" t="s">
        <v>3091</v>
      </c>
      <c r="O8847" t="s">
        <v>3092</v>
      </c>
      <c r="P8847" t="s">
        <v>3093</v>
      </c>
      <c r="R8847" t="s">
        <v>3094</v>
      </c>
    </row>
    <row r="8848" spans="1:18" x14ac:dyDescent="0.25">
      <c r="A8848">
        <v>9752000000</v>
      </c>
      <c r="B8848" t="s">
        <v>3089</v>
      </c>
      <c r="D8848" t="s">
        <v>3090</v>
      </c>
      <c r="E8848" t="s">
        <v>3090</v>
      </c>
      <c r="F8848">
        <v>1</v>
      </c>
      <c r="G8848">
        <v>0</v>
      </c>
      <c r="H8848">
        <v>50.77</v>
      </c>
      <c r="I8848">
        <v>50.77</v>
      </c>
      <c r="K8848"/>
      <c r="N8848" t="s">
        <v>3091</v>
      </c>
      <c r="O8848" t="s">
        <v>3092</v>
      </c>
      <c r="P8848" t="s">
        <v>3093</v>
      </c>
      <c r="R8848" t="s">
        <v>3094</v>
      </c>
    </row>
    <row r="8849" spans="1:18" x14ac:dyDescent="0.25">
      <c r="A8849">
        <v>9752100000</v>
      </c>
      <c r="B8849" t="s">
        <v>3089</v>
      </c>
      <c r="D8849" t="s">
        <v>3090</v>
      </c>
      <c r="E8849" t="s">
        <v>3090</v>
      </c>
      <c r="F8849">
        <v>1</v>
      </c>
      <c r="G8849">
        <v>0</v>
      </c>
      <c r="H8849">
        <v>8.4600000000000009</v>
      </c>
      <c r="I8849">
        <v>8.4600000000000009</v>
      </c>
      <c r="K8849"/>
      <c r="N8849" t="s">
        <v>3091</v>
      </c>
      <c r="O8849" t="s">
        <v>3092</v>
      </c>
      <c r="P8849" t="s">
        <v>3093</v>
      </c>
      <c r="R8849" t="s">
        <v>3094</v>
      </c>
    </row>
    <row r="8850" spans="1:18" x14ac:dyDescent="0.25">
      <c r="A8850">
        <v>9752200000</v>
      </c>
      <c r="B8850" t="s">
        <v>3089</v>
      </c>
      <c r="D8850" t="s">
        <v>3090</v>
      </c>
      <c r="E8850" t="s">
        <v>3090</v>
      </c>
      <c r="F8850">
        <v>1</v>
      </c>
      <c r="G8850">
        <v>0</v>
      </c>
      <c r="H8850">
        <v>415.85</v>
      </c>
      <c r="I8850">
        <v>415.85</v>
      </c>
      <c r="K8850"/>
      <c r="N8850" t="s">
        <v>3091</v>
      </c>
      <c r="O8850" t="s">
        <v>3092</v>
      </c>
      <c r="P8850" t="s">
        <v>3093</v>
      </c>
      <c r="R8850" t="s">
        <v>3094</v>
      </c>
    </row>
    <row r="8851" spans="1:18" x14ac:dyDescent="0.25">
      <c r="A8851">
        <v>9752400000</v>
      </c>
      <c r="B8851" t="s">
        <v>3089</v>
      </c>
      <c r="D8851" t="s">
        <v>3090</v>
      </c>
      <c r="E8851" t="s">
        <v>3090</v>
      </c>
      <c r="F8851">
        <v>1</v>
      </c>
      <c r="G8851">
        <v>0</v>
      </c>
      <c r="H8851">
        <v>52.08</v>
      </c>
      <c r="I8851">
        <v>52.08</v>
      </c>
      <c r="K8851"/>
      <c r="N8851" t="s">
        <v>3091</v>
      </c>
      <c r="O8851" t="s">
        <v>3092</v>
      </c>
      <c r="P8851" t="s">
        <v>3095</v>
      </c>
      <c r="R8851" t="s">
        <v>3094</v>
      </c>
    </row>
    <row r="8852" spans="1:18" x14ac:dyDescent="0.25">
      <c r="A8852">
        <v>9757500000</v>
      </c>
      <c r="B8852" t="s">
        <v>3089</v>
      </c>
      <c r="D8852" t="s">
        <v>3090</v>
      </c>
      <c r="E8852" t="s">
        <v>3090</v>
      </c>
      <c r="F8852">
        <v>1</v>
      </c>
      <c r="G8852">
        <v>0</v>
      </c>
      <c r="H8852">
        <v>33.53</v>
      </c>
      <c r="I8852">
        <v>33.53</v>
      </c>
      <c r="K8852"/>
      <c r="N8852" t="s">
        <v>3091</v>
      </c>
      <c r="O8852" t="s">
        <v>3092</v>
      </c>
      <c r="P8852" t="s">
        <v>3095</v>
      </c>
      <c r="R8852" t="s">
        <v>3094</v>
      </c>
    </row>
    <row r="8853" spans="1:18" x14ac:dyDescent="0.25">
      <c r="A8853">
        <v>9766800000</v>
      </c>
      <c r="B8853" t="s">
        <v>3089</v>
      </c>
      <c r="D8853" t="s">
        <v>3090</v>
      </c>
      <c r="E8853" t="s">
        <v>3090</v>
      </c>
      <c r="F8853">
        <v>1</v>
      </c>
      <c r="G8853">
        <v>0</v>
      </c>
      <c r="H8853">
        <v>0</v>
      </c>
      <c r="I8853"/>
      <c r="K8853"/>
      <c r="N8853" t="s">
        <v>3091</v>
      </c>
      <c r="O8853" t="s">
        <v>3092</v>
      </c>
      <c r="P8853" t="s">
        <v>3095</v>
      </c>
      <c r="R8853" t="s">
        <v>3094</v>
      </c>
    </row>
    <row r="8854" spans="1:18" x14ac:dyDescent="0.25">
      <c r="A8854">
        <v>98</v>
      </c>
      <c r="B8854" t="s">
        <v>3089</v>
      </c>
      <c r="D8854" t="s">
        <v>3090</v>
      </c>
      <c r="E8854" t="s">
        <v>3090</v>
      </c>
      <c r="F8854">
        <v>1</v>
      </c>
      <c r="G8854">
        <v>0</v>
      </c>
      <c r="H8854">
        <v>59.299763056863398</v>
      </c>
      <c r="I8854">
        <v>59.299763056863398</v>
      </c>
      <c r="K8854"/>
      <c r="N8854" t="s">
        <v>3091</v>
      </c>
      <c r="O8854" t="s">
        <v>3092</v>
      </c>
      <c r="P8854" t="s">
        <v>3095</v>
      </c>
      <c r="R8854" t="s">
        <v>3094</v>
      </c>
    </row>
    <row r="8855" spans="1:18" x14ac:dyDescent="0.25">
      <c r="A8855">
        <v>99</v>
      </c>
      <c r="B8855" t="s">
        <v>3089</v>
      </c>
      <c r="D8855" t="s">
        <v>3090</v>
      </c>
      <c r="E8855" t="s">
        <v>3090</v>
      </c>
      <c r="F8855">
        <v>1</v>
      </c>
      <c r="G8855">
        <v>0</v>
      </c>
      <c r="H8855">
        <v>0.33480177570000003</v>
      </c>
      <c r="I8855">
        <v>0.33480177570000003</v>
      </c>
      <c r="K8855"/>
      <c r="N8855" t="s">
        <v>3091</v>
      </c>
      <c r="O8855" t="s">
        <v>3092</v>
      </c>
      <c r="P8855" t="s">
        <v>3095</v>
      </c>
      <c r="R8855" t="s">
        <v>3094</v>
      </c>
    </row>
    <row r="8856" spans="1:18" x14ac:dyDescent="0.25">
      <c r="A8856" t="s">
        <v>3596</v>
      </c>
      <c r="B8856" t="s">
        <v>3089</v>
      </c>
      <c r="D8856" t="s">
        <v>3090</v>
      </c>
      <c r="E8856" t="s">
        <v>3090</v>
      </c>
      <c r="F8856">
        <v>1</v>
      </c>
      <c r="G8856">
        <v>0</v>
      </c>
      <c r="H8856">
        <v>0</v>
      </c>
      <c r="I8856">
        <v>0</v>
      </c>
      <c r="K8856"/>
      <c r="N8856" t="s">
        <v>3091</v>
      </c>
      <c r="O8856" t="s">
        <v>3092</v>
      </c>
      <c r="P8856" t="s">
        <v>3093</v>
      </c>
      <c r="R8856" t="s">
        <v>3094</v>
      </c>
    </row>
    <row r="8857" spans="1:18" x14ac:dyDescent="0.25">
      <c r="A8857" t="s">
        <v>3364</v>
      </c>
      <c r="B8857" t="s">
        <v>3089</v>
      </c>
      <c r="D8857" t="s">
        <v>3090</v>
      </c>
      <c r="E8857" t="s">
        <v>3090</v>
      </c>
      <c r="F8857">
        <v>1</v>
      </c>
      <c r="G8857">
        <v>0</v>
      </c>
      <c r="H8857">
        <v>0</v>
      </c>
      <c r="I8857"/>
      <c r="K8857"/>
      <c r="N8857" t="s">
        <v>3091</v>
      </c>
      <c r="O8857" t="s">
        <v>3092</v>
      </c>
      <c r="P8857" t="s">
        <v>3095</v>
      </c>
      <c r="R8857" t="s">
        <v>3094</v>
      </c>
    </row>
    <row r="8858" spans="1:18" x14ac:dyDescent="0.25">
      <c r="A8858" t="s">
        <v>3597</v>
      </c>
      <c r="B8858" t="s">
        <v>3089</v>
      </c>
      <c r="D8858" t="s">
        <v>3090</v>
      </c>
      <c r="E8858" t="s">
        <v>3090</v>
      </c>
      <c r="F8858">
        <v>1</v>
      </c>
      <c r="G8858">
        <v>0</v>
      </c>
      <c r="H8858">
        <v>11.888027397260201</v>
      </c>
      <c r="I8858">
        <v>10.318027397260201</v>
      </c>
      <c r="K8858">
        <v>0.57999999999999996</v>
      </c>
      <c r="M8858">
        <v>0.99</v>
      </c>
      <c r="N8858" t="s">
        <v>3091</v>
      </c>
      <c r="O8858" t="s">
        <v>3092</v>
      </c>
      <c r="P8858" t="s">
        <v>3095</v>
      </c>
      <c r="R8858" t="s">
        <v>3094</v>
      </c>
    </row>
    <row r="8859" spans="1:18" x14ac:dyDescent="0.25">
      <c r="A8859" t="s">
        <v>3598</v>
      </c>
      <c r="B8859" t="s">
        <v>3089</v>
      </c>
      <c r="D8859" t="s">
        <v>3090</v>
      </c>
      <c r="E8859" t="s">
        <v>3090</v>
      </c>
      <c r="F8859">
        <v>1</v>
      </c>
      <c r="G8859">
        <v>0</v>
      </c>
      <c r="H8859">
        <v>45.773182321937298</v>
      </c>
      <c r="I8859">
        <v>21.093182321937299</v>
      </c>
      <c r="K8859">
        <v>9.0274999999999999</v>
      </c>
      <c r="M8859">
        <v>15.6525</v>
      </c>
      <c r="N8859" t="s">
        <v>3091</v>
      </c>
      <c r="O8859" t="s">
        <v>3092</v>
      </c>
      <c r="P8859" t="s">
        <v>3095</v>
      </c>
      <c r="R8859" t="s">
        <v>3094</v>
      </c>
    </row>
    <row r="8860" spans="1:18" x14ac:dyDescent="0.25">
      <c r="A8860" t="s">
        <v>3599</v>
      </c>
      <c r="B8860" t="s">
        <v>3089</v>
      </c>
      <c r="D8860" t="s">
        <v>3090</v>
      </c>
      <c r="E8860" t="s">
        <v>3090</v>
      </c>
      <c r="F8860">
        <v>1</v>
      </c>
      <c r="G8860">
        <v>0</v>
      </c>
      <c r="H8860">
        <v>0</v>
      </c>
      <c r="I8860">
        <v>0</v>
      </c>
      <c r="K8860"/>
      <c r="N8860" t="s">
        <v>3091</v>
      </c>
      <c r="O8860" t="s">
        <v>3092</v>
      </c>
      <c r="P8860" t="s">
        <v>3095</v>
      </c>
      <c r="R8860" t="s">
        <v>3094</v>
      </c>
    </row>
    <row r="8861" spans="1:18" x14ac:dyDescent="0.25">
      <c r="A8861" t="s">
        <v>9044</v>
      </c>
      <c r="B8861" t="s">
        <v>3089</v>
      </c>
      <c r="D8861" t="s">
        <v>3090</v>
      </c>
      <c r="E8861" t="s">
        <v>3090</v>
      </c>
      <c r="F8861">
        <v>1</v>
      </c>
      <c r="G8861">
        <v>0</v>
      </c>
      <c r="H8861">
        <v>5.74968171675786</v>
      </c>
      <c r="I8861">
        <v>1.01732877558139</v>
      </c>
      <c r="K8861">
        <v>1.9335294117646999</v>
      </c>
      <c r="M8861">
        <v>2.7988235294117598</v>
      </c>
      <c r="N8861" t="s">
        <v>3091</v>
      </c>
      <c r="O8861" t="s">
        <v>3092</v>
      </c>
      <c r="P8861" t="s">
        <v>3095</v>
      </c>
      <c r="R8861" t="s">
        <v>3094</v>
      </c>
    </row>
    <row r="8862" spans="1:18" x14ac:dyDescent="0.25">
      <c r="A8862" t="s">
        <v>9045</v>
      </c>
      <c r="B8862" t="s">
        <v>3089</v>
      </c>
      <c r="D8862" t="s">
        <v>3090</v>
      </c>
      <c r="E8862" t="s">
        <v>3090</v>
      </c>
      <c r="F8862">
        <v>1</v>
      </c>
      <c r="G8862">
        <v>0</v>
      </c>
      <c r="H8862">
        <v>5.74144642675786</v>
      </c>
      <c r="I8862">
        <v>1.00909348558139</v>
      </c>
      <c r="K8862">
        <v>1.9335294117646999</v>
      </c>
      <c r="M8862">
        <v>2.7988235294117598</v>
      </c>
      <c r="N8862" t="s">
        <v>3091</v>
      </c>
      <c r="O8862" t="s">
        <v>3092</v>
      </c>
      <c r="P8862" t="s">
        <v>3095</v>
      </c>
      <c r="R8862" t="s">
        <v>3094</v>
      </c>
    </row>
    <row r="8863" spans="1:18" x14ac:dyDescent="0.25">
      <c r="A8863" t="s">
        <v>3600</v>
      </c>
      <c r="B8863" t="s">
        <v>3089</v>
      </c>
      <c r="D8863" t="s">
        <v>3090</v>
      </c>
      <c r="E8863" t="s">
        <v>3090</v>
      </c>
      <c r="F8863">
        <v>1</v>
      </c>
      <c r="G8863">
        <v>0</v>
      </c>
      <c r="H8863">
        <v>128.49844714744199</v>
      </c>
      <c r="I8863">
        <v>57.545947147442497</v>
      </c>
      <c r="K8863">
        <v>26.067499999999999</v>
      </c>
      <c r="M8863">
        <v>44.884999999999998</v>
      </c>
      <c r="N8863" t="s">
        <v>3091</v>
      </c>
      <c r="O8863" t="s">
        <v>3092</v>
      </c>
      <c r="P8863" t="s">
        <v>3095</v>
      </c>
      <c r="R8863" t="s">
        <v>3094</v>
      </c>
    </row>
    <row r="8864" spans="1:18" x14ac:dyDescent="0.25">
      <c r="A8864" t="s">
        <v>3601</v>
      </c>
      <c r="B8864" t="s">
        <v>3089</v>
      </c>
      <c r="D8864" t="s">
        <v>3090</v>
      </c>
      <c r="E8864" t="s">
        <v>3090</v>
      </c>
      <c r="F8864">
        <v>1</v>
      </c>
      <c r="G8864">
        <v>0</v>
      </c>
      <c r="H8864">
        <v>182.55160708075101</v>
      </c>
      <c r="I8864">
        <v>104.32160708075099</v>
      </c>
      <c r="K8864">
        <v>28.565000000000001</v>
      </c>
      <c r="M8864">
        <v>49.664999999999999</v>
      </c>
      <c r="N8864" t="s">
        <v>3091</v>
      </c>
      <c r="O8864" t="s">
        <v>3092</v>
      </c>
      <c r="P8864" t="s">
        <v>3095</v>
      </c>
      <c r="R8864" t="s">
        <v>3094</v>
      </c>
    </row>
    <row r="8865" spans="1:18" x14ac:dyDescent="0.25">
      <c r="A8865" t="s">
        <v>3602</v>
      </c>
      <c r="B8865" t="s">
        <v>3089</v>
      </c>
      <c r="D8865" t="s">
        <v>3090</v>
      </c>
      <c r="E8865" t="s">
        <v>3090</v>
      </c>
      <c r="F8865">
        <v>1</v>
      </c>
      <c r="G8865">
        <v>0</v>
      </c>
      <c r="H8865">
        <v>202.97002375</v>
      </c>
      <c r="I8865">
        <v>188.42002375000001</v>
      </c>
      <c r="K8865">
        <v>5</v>
      </c>
      <c r="M8865">
        <v>9.5500000000000007</v>
      </c>
      <c r="N8865" t="s">
        <v>3091</v>
      </c>
      <c r="O8865" t="s">
        <v>3092</v>
      </c>
      <c r="P8865" t="s">
        <v>3095</v>
      </c>
      <c r="R8865" t="s">
        <v>3094</v>
      </c>
    </row>
    <row r="8866" spans="1:18" x14ac:dyDescent="0.25">
      <c r="A8866" t="s">
        <v>3603</v>
      </c>
      <c r="B8866" t="s">
        <v>3089</v>
      </c>
      <c r="D8866" t="s">
        <v>3090</v>
      </c>
      <c r="E8866" t="s">
        <v>3090</v>
      </c>
      <c r="F8866">
        <v>1</v>
      </c>
      <c r="G8866">
        <v>0</v>
      </c>
      <c r="H8866">
        <v>3.1495310810810802</v>
      </c>
      <c r="I8866">
        <v>2.9531081081081E-2</v>
      </c>
      <c r="K8866">
        <v>1</v>
      </c>
      <c r="M8866">
        <v>2.12</v>
      </c>
      <c r="N8866" t="s">
        <v>3091</v>
      </c>
      <c r="O8866" t="s">
        <v>3092</v>
      </c>
      <c r="P8866" t="s">
        <v>3095</v>
      </c>
      <c r="R8866" t="s">
        <v>3094</v>
      </c>
    </row>
    <row r="8867" spans="1:18" x14ac:dyDescent="0.25">
      <c r="A8867" t="s">
        <v>3604</v>
      </c>
      <c r="B8867" t="s">
        <v>3089</v>
      </c>
      <c r="D8867" t="s">
        <v>3090</v>
      </c>
      <c r="E8867" t="s">
        <v>3090</v>
      </c>
      <c r="F8867">
        <v>1</v>
      </c>
      <c r="G8867">
        <v>0</v>
      </c>
      <c r="H8867">
        <v>0</v>
      </c>
      <c r="I8867"/>
      <c r="K8867"/>
      <c r="N8867" t="s">
        <v>3091</v>
      </c>
      <c r="O8867" t="s">
        <v>3092</v>
      </c>
      <c r="P8867" t="s">
        <v>3095</v>
      </c>
      <c r="R8867" t="s">
        <v>3094</v>
      </c>
    </row>
    <row r="8868" spans="1:18" x14ac:dyDescent="0.25">
      <c r="A8868" t="s">
        <v>3605</v>
      </c>
      <c r="B8868" t="s">
        <v>3089</v>
      </c>
      <c r="D8868" t="s">
        <v>3090</v>
      </c>
      <c r="E8868" t="s">
        <v>3090</v>
      </c>
      <c r="F8868">
        <v>1</v>
      </c>
      <c r="G8868">
        <v>0</v>
      </c>
      <c r="H8868">
        <v>201.4975</v>
      </c>
      <c r="I8868">
        <v>182.53</v>
      </c>
      <c r="K8868">
        <v>7</v>
      </c>
      <c r="M8868">
        <v>11.967499999999999</v>
      </c>
      <c r="N8868" t="s">
        <v>3091</v>
      </c>
      <c r="O8868" t="s">
        <v>3092</v>
      </c>
      <c r="P8868" t="s">
        <v>3095</v>
      </c>
      <c r="R8868" t="s">
        <v>3094</v>
      </c>
    </row>
    <row r="8869" spans="1:18" x14ac:dyDescent="0.25">
      <c r="A8869" t="s">
        <v>3606</v>
      </c>
      <c r="B8869" t="s">
        <v>3089</v>
      </c>
      <c r="D8869" t="s">
        <v>3090</v>
      </c>
      <c r="E8869" t="s">
        <v>3090</v>
      </c>
      <c r="F8869">
        <v>1</v>
      </c>
      <c r="G8869">
        <v>0</v>
      </c>
      <c r="H8869">
        <v>31.15</v>
      </c>
      <c r="I8869">
        <v>28.44</v>
      </c>
      <c r="K8869">
        <v>1</v>
      </c>
      <c r="M8869">
        <v>1.71</v>
      </c>
      <c r="N8869" t="s">
        <v>3091</v>
      </c>
      <c r="O8869" t="s">
        <v>3092</v>
      </c>
      <c r="P8869" t="s">
        <v>3095</v>
      </c>
      <c r="R8869" t="s">
        <v>3094</v>
      </c>
    </row>
    <row r="8870" spans="1:18" x14ac:dyDescent="0.25">
      <c r="A8870" t="s">
        <v>3607</v>
      </c>
      <c r="B8870" t="s">
        <v>3089</v>
      </c>
      <c r="D8870" t="s">
        <v>3090</v>
      </c>
      <c r="E8870" t="s">
        <v>3090</v>
      </c>
      <c r="F8870">
        <v>1</v>
      </c>
      <c r="G8870">
        <v>0</v>
      </c>
      <c r="H8870">
        <v>0</v>
      </c>
      <c r="I8870"/>
      <c r="K8870"/>
      <c r="N8870" t="s">
        <v>3091</v>
      </c>
      <c r="O8870" t="s">
        <v>3092</v>
      </c>
      <c r="P8870" t="s">
        <v>3095</v>
      </c>
      <c r="R8870" t="s">
        <v>3094</v>
      </c>
    </row>
    <row r="8871" spans="1:18" x14ac:dyDescent="0.25">
      <c r="A8871" t="s">
        <v>3608</v>
      </c>
      <c r="B8871" t="s">
        <v>3089</v>
      </c>
      <c r="D8871" t="s">
        <v>3090</v>
      </c>
      <c r="E8871" t="s">
        <v>3090</v>
      </c>
      <c r="F8871">
        <v>1</v>
      </c>
      <c r="G8871">
        <v>0</v>
      </c>
      <c r="H8871">
        <v>41.879305500000001</v>
      </c>
      <c r="I8871">
        <v>38.719305499999997</v>
      </c>
      <c r="K8871">
        <v>1.29</v>
      </c>
      <c r="M8871">
        <v>1.87</v>
      </c>
      <c r="N8871" t="s">
        <v>3091</v>
      </c>
      <c r="O8871" t="s">
        <v>3092</v>
      </c>
      <c r="P8871" t="s">
        <v>3095</v>
      </c>
      <c r="R8871" t="s">
        <v>3094</v>
      </c>
    </row>
    <row r="8872" spans="1:18" x14ac:dyDescent="0.25">
      <c r="A8872" t="s">
        <v>3609</v>
      </c>
      <c r="B8872" t="s">
        <v>3089</v>
      </c>
      <c r="D8872" t="s">
        <v>3090</v>
      </c>
      <c r="E8872" t="s">
        <v>3090</v>
      </c>
      <c r="F8872">
        <v>1</v>
      </c>
      <c r="G8872">
        <v>0</v>
      </c>
      <c r="H8872">
        <v>201.78899999999999</v>
      </c>
      <c r="I8872">
        <v>186.01400000000001</v>
      </c>
      <c r="K8872">
        <v>6.4450000000000003</v>
      </c>
      <c r="M8872">
        <v>9.33</v>
      </c>
      <c r="N8872" t="s">
        <v>3091</v>
      </c>
      <c r="O8872" t="s">
        <v>3092</v>
      </c>
      <c r="P8872" t="s">
        <v>3095</v>
      </c>
      <c r="R8872" t="s">
        <v>3094</v>
      </c>
    </row>
    <row r="8873" spans="1:18" x14ac:dyDescent="0.25">
      <c r="A8873" t="s">
        <v>3610</v>
      </c>
      <c r="B8873" t="s">
        <v>3089</v>
      </c>
      <c r="D8873" t="s">
        <v>3090</v>
      </c>
      <c r="E8873" t="s">
        <v>3090</v>
      </c>
      <c r="F8873">
        <v>1</v>
      </c>
      <c r="G8873">
        <v>0</v>
      </c>
      <c r="H8873">
        <v>0</v>
      </c>
      <c r="I8873"/>
      <c r="K8873"/>
      <c r="N8873" t="s">
        <v>3091</v>
      </c>
      <c r="O8873" t="s">
        <v>3092</v>
      </c>
      <c r="P8873" t="s">
        <v>3095</v>
      </c>
      <c r="R8873" t="s">
        <v>3094</v>
      </c>
    </row>
    <row r="8874" spans="1:18" x14ac:dyDescent="0.25">
      <c r="A8874" t="s">
        <v>3611</v>
      </c>
      <c r="B8874" t="s">
        <v>3089</v>
      </c>
      <c r="D8874" t="s">
        <v>3090</v>
      </c>
      <c r="E8874" t="s">
        <v>3090</v>
      </c>
      <c r="F8874">
        <v>1</v>
      </c>
      <c r="G8874">
        <v>0</v>
      </c>
      <c r="H8874">
        <v>12.016999999999999</v>
      </c>
      <c r="I8874">
        <v>0.97699999999999998</v>
      </c>
      <c r="K8874">
        <v>4</v>
      </c>
      <c r="M8874">
        <v>7.04</v>
      </c>
      <c r="N8874" t="s">
        <v>3091</v>
      </c>
      <c r="O8874" t="s">
        <v>3092</v>
      </c>
      <c r="P8874" t="s">
        <v>3095</v>
      </c>
      <c r="R8874" t="s">
        <v>3094</v>
      </c>
    </row>
    <row r="8875" spans="1:18" x14ac:dyDescent="0.25">
      <c r="A8875" t="s">
        <v>3612</v>
      </c>
      <c r="B8875" t="s">
        <v>3089</v>
      </c>
      <c r="D8875" t="s">
        <v>3090</v>
      </c>
      <c r="E8875" t="s">
        <v>3090</v>
      </c>
      <c r="F8875">
        <v>1</v>
      </c>
      <c r="G8875">
        <v>0</v>
      </c>
      <c r="H8875">
        <v>297.01153309927503</v>
      </c>
      <c r="I8875">
        <v>124.271533099275</v>
      </c>
      <c r="K8875">
        <v>62.14</v>
      </c>
      <c r="M8875">
        <v>110.6</v>
      </c>
      <c r="N8875" t="s">
        <v>3091</v>
      </c>
      <c r="O8875" t="s">
        <v>3092</v>
      </c>
      <c r="P8875" t="s">
        <v>3095</v>
      </c>
      <c r="R8875" t="s">
        <v>3094</v>
      </c>
    </row>
    <row r="8876" spans="1:18" x14ac:dyDescent="0.25">
      <c r="A8876" t="s">
        <v>3613</v>
      </c>
      <c r="B8876" t="s">
        <v>3089</v>
      </c>
      <c r="D8876" t="s">
        <v>3090</v>
      </c>
      <c r="E8876" t="s">
        <v>3090</v>
      </c>
      <c r="F8876">
        <v>1</v>
      </c>
      <c r="G8876">
        <v>0</v>
      </c>
      <c r="H8876">
        <v>510.38160452796001</v>
      </c>
      <c r="I8876">
        <v>156.22160452796001</v>
      </c>
      <c r="K8876">
        <v>127.6</v>
      </c>
      <c r="M8876">
        <v>226.56</v>
      </c>
      <c r="N8876" t="s">
        <v>3091</v>
      </c>
      <c r="O8876" t="s">
        <v>3092</v>
      </c>
      <c r="P8876" t="s">
        <v>3095</v>
      </c>
      <c r="R8876" t="s">
        <v>3094</v>
      </c>
    </row>
    <row r="8877" spans="1:18" x14ac:dyDescent="0.25">
      <c r="A8877" t="s">
        <v>3614</v>
      </c>
      <c r="B8877" t="s">
        <v>3089</v>
      </c>
      <c r="D8877" t="s">
        <v>3090</v>
      </c>
      <c r="E8877" t="s">
        <v>3090</v>
      </c>
      <c r="F8877">
        <v>1</v>
      </c>
      <c r="G8877">
        <v>0</v>
      </c>
      <c r="H8877">
        <v>0</v>
      </c>
      <c r="I8877"/>
      <c r="K8877"/>
      <c r="N8877" t="s">
        <v>3091</v>
      </c>
      <c r="O8877" t="s">
        <v>3092</v>
      </c>
      <c r="P8877" t="s">
        <v>3095</v>
      </c>
      <c r="R8877" t="s">
        <v>3094</v>
      </c>
    </row>
    <row r="8878" spans="1:18" x14ac:dyDescent="0.25">
      <c r="A8878" t="s">
        <v>3615</v>
      </c>
      <c r="B8878" t="s">
        <v>3089</v>
      </c>
      <c r="D8878" t="s">
        <v>3090</v>
      </c>
      <c r="E8878" t="s">
        <v>3090</v>
      </c>
      <c r="F8878">
        <v>1</v>
      </c>
      <c r="G8878">
        <v>0</v>
      </c>
      <c r="H8878">
        <v>0</v>
      </c>
      <c r="I8878">
        <v>0</v>
      </c>
      <c r="K8878"/>
      <c r="N8878" t="s">
        <v>3091</v>
      </c>
      <c r="O8878" t="s">
        <v>3092</v>
      </c>
      <c r="P8878" t="s">
        <v>3095</v>
      </c>
      <c r="R8878" t="s">
        <v>3094</v>
      </c>
    </row>
    <row r="8879" spans="1:18" x14ac:dyDescent="0.25">
      <c r="A8879" t="s">
        <v>3616</v>
      </c>
      <c r="B8879" t="s">
        <v>3089</v>
      </c>
      <c r="D8879" t="s">
        <v>3090</v>
      </c>
      <c r="E8879" t="s">
        <v>3090</v>
      </c>
      <c r="F8879">
        <v>1</v>
      </c>
      <c r="G8879">
        <v>0</v>
      </c>
      <c r="H8879">
        <v>227.566510555555</v>
      </c>
      <c r="I8879">
        <v>58.826510555555501</v>
      </c>
      <c r="K8879">
        <v>60.83</v>
      </c>
      <c r="M8879">
        <v>107.91</v>
      </c>
      <c r="N8879" t="s">
        <v>3091</v>
      </c>
      <c r="O8879" t="s">
        <v>3092</v>
      </c>
      <c r="P8879" t="s">
        <v>3095</v>
      </c>
      <c r="R8879" t="s">
        <v>3094</v>
      </c>
    </row>
    <row r="8880" spans="1:18" x14ac:dyDescent="0.25">
      <c r="A8880" t="s">
        <v>3617</v>
      </c>
      <c r="B8880" t="s">
        <v>3089</v>
      </c>
      <c r="D8880" t="s">
        <v>3090</v>
      </c>
      <c r="E8880" t="s">
        <v>3090</v>
      </c>
      <c r="F8880">
        <v>1</v>
      </c>
      <c r="G8880">
        <v>0</v>
      </c>
      <c r="H8880">
        <v>248.412452414532</v>
      </c>
      <c r="I8880">
        <v>55.842452414532602</v>
      </c>
      <c r="K8880">
        <v>69.52</v>
      </c>
      <c r="M8880">
        <v>123.05</v>
      </c>
      <c r="N8880" t="s">
        <v>3091</v>
      </c>
      <c r="O8880" t="s">
        <v>3092</v>
      </c>
      <c r="P8880" t="s">
        <v>3095</v>
      </c>
      <c r="R8880" t="s">
        <v>3094</v>
      </c>
    </row>
    <row r="8881" spans="1:18" x14ac:dyDescent="0.25">
      <c r="A8881" t="s">
        <v>3618</v>
      </c>
      <c r="B8881" t="s">
        <v>3089</v>
      </c>
      <c r="D8881" t="s">
        <v>3090</v>
      </c>
      <c r="E8881" t="s">
        <v>3090</v>
      </c>
      <c r="F8881">
        <v>1</v>
      </c>
      <c r="G8881">
        <v>0</v>
      </c>
      <c r="H8881">
        <v>0</v>
      </c>
      <c r="I8881"/>
      <c r="K8881"/>
      <c r="N8881" t="s">
        <v>3091</v>
      </c>
      <c r="O8881" t="s">
        <v>3092</v>
      </c>
      <c r="P8881" t="s">
        <v>3095</v>
      </c>
      <c r="R8881" t="s">
        <v>3094</v>
      </c>
    </row>
    <row r="8882" spans="1:18" x14ac:dyDescent="0.25">
      <c r="A8882" t="s">
        <v>3619</v>
      </c>
      <c r="B8882" t="s">
        <v>3089</v>
      </c>
      <c r="D8882" t="s">
        <v>3090</v>
      </c>
      <c r="E8882" t="s">
        <v>3090</v>
      </c>
      <c r="F8882">
        <v>1</v>
      </c>
      <c r="G8882">
        <v>0</v>
      </c>
      <c r="H8882">
        <v>75.132329034893601</v>
      </c>
      <c r="I8882">
        <v>37.622329034893603</v>
      </c>
      <c r="K8882">
        <v>13.33</v>
      </c>
      <c r="M8882">
        <v>24.18</v>
      </c>
      <c r="N8882" t="s">
        <v>3091</v>
      </c>
      <c r="O8882" t="s">
        <v>3092</v>
      </c>
      <c r="P8882" t="s">
        <v>3095</v>
      </c>
      <c r="R8882" t="s">
        <v>3094</v>
      </c>
    </row>
    <row r="8883" spans="1:18" x14ac:dyDescent="0.25">
      <c r="A8883" t="s">
        <v>3620</v>
      </c>
      <c r="B8883" t="s">
        <v>3089</v>
      </c>
      <c r="D8883" t="s">
        <v>3090</v>
      </c>
      <c r="E8883" t="s">
        <v>3090</v>
      </c>
      <c r="F8883">
        <v>1</v>
      </c>
      <c r="G8883">
        <v>0</v>
      </c>
      <c r="H8883">
        <v>3.8824999999999998</v>
      </c>
      <c r="I8883">
        <v>0.76249999999999996</v>
      </c>
      <c r="K8883">
        <v>1</v>
      </c>
      <c r="M8883">
        <v>2.12</v>
      </c>
      <c r="N8883" t="s">
        <v>3091</v>
      </c>
      <c r="O8883" t="s">
        <v>3092</v>
      </c>
      <c r="P8883" t="s">
        <v>3095</v>
      </c>
      <c r="R8883" t="s">
        <v>3094</v>
      </c>
    </row>
    <row r="8884" spans="1:18" x14ac:dyDescent="0.25">
      <c r="A8884" t="s">
        <v>3621</v>
      </c>
      <c r="B8884" t="s">
        <v>3089</v>
      </c>
      <c r="D8884" t="s">
        <v>3090</v>
      </c>
      <c r="E8884" t="s">
        <v>3090</v>
      </c>
      <c r="F8884">
        <v>1</v>
      </c>
      <c r="G8884">
        <v>0</v>
      </c>
      <c r="H8884">
        <v>17.182448979591801</v>
      </c>
      <c r="I8884">
        <v>14.822448979591799</v>
      </c>
      <c r="K8884">
        <v>0.87</v>
      </c>
      <c r="M8884">
        <v>1.49</v>
      </c>
      <c r="N8884" t="s">
        <v>3091</v>
      </c>
      <c r="O8884" t="s">
        <v>3092</v>
      </c>
      <c r="P8884" t="s">
        <v>3095</v>
      </c>
      <c r="R8884" t="s">
        <v>3094</v>
      </c>
    </row>
    <row r="8885" spans="1:18" x14ac:dyDescent="0.25">
      <c r="A8885" t="s">
        <v>3622</v>
      </c>
      <c r="B8885" t="s">
        <v>3089</v>
      </c>
      <c r="D8885" t="s">
        <v>3090</v>
      </c>
      <c r="E8885" t="s">
        <v>3090</v>
      </c>
      <c r="F8885">
        <v>1</v>
      </c>
      <c r="G8885">
        <v>0</v>
      </c>
      <c r="H8885">
        <v>0</v>
      </c>
      <c r="I8885">
        <v>0</v>
      </c>
      <c r="K8885"/>
      <c r="N8885" t="s">
        <v>3091</v>
      </c>
      <c r="O8885" t="s">
        <v>3092</v>
      </c>
      <c r="P8885" t="s">
        <v>3095</v>
      </c>
      <c r="R8885" t="s">
        <v>3094</v>
      </c>
    </row>
    <row r="8886" spans="1:18" x14ac:dyDescent="0.25">
      <c r="A8886" t="s">
        <v>8774</v>
      </c>
      <c r="B8886" t="s">
        <v>3089</v>
      </c>
      <c r="D8886" t="s">
        <v>3090</v>
      </c>
      <c r="E8886" t="s">
        <v>3090</v>
      </c>
      <c r="F8886">
        <v>1</v>
      </c>
      <c r="G8886">
        <v>0</v>
      </c>
      <c r="H8886">
        <v>31.005031500000001</v>
      </c>
      <c r="I8886">
        <v>5.7550315000000003</v>
      </c>
      <c r="K8886">
        <v>10.315</v>
      </c>
      <c r="M8886">
        <v>14.935</v>
      </c>
      <c r="N8886" t="s">
        <v>3091</v>
      </c>
      <c r="O8886" t="s">
        <v>3092</v>
      </c>
      <c r="P8886" t="s">
        <v>3095</v>
      </c>
      <c r="R8886" t="s">
        <v>3094</v>
      </c>
    </row>
    <row r="8887" spans="1:18" x14ac:dyDescent="0.25">
      <c r="A8887" t="s">
        <v>8959</v>
      </c>
      <c r="B8887" t="s">
        <v>3089</v>
      </c>
      <c r="D8887" t="s">
        <v>3090</v>
      </c>
      <c r="E8887" t="s">
        <v>3090</v>
      </c>
      <c r="F8887">
        <v>1</v>
      </c>
      <c r="G8887">
        <v>0</v>
      </c>
      <c r="H8887">
        <v>0</v>
      </c>
      <c r="I8887"/>
      <c r="K8887"/>
      <c r="N8887" t="s">
        <v>3091</v>
      </c>
      <c r="O8887" t="s">
        <v>3092</v>
      </c>
      <c r="P8887" t="s">
        <v>3095</v>
      </c>
      <c r="R8887" t="s">
        <v>3094</v>
      </c>
    </row>
    <row r="8888" spans="1:18" x14ac:dyDescent="0.25">
      <c r="A8888" t="s">
        <v>3623</v>
      </c>
      <c r="B8888" t="s">
        <v>3089</v>
      </c>
      <c r="D8888" t="s">
        <v>3090</v>
      </c>
      <c r="E8888" t="s">
        <v>3090</v>
      </c>
      <c r="F8888">
        <v>1</v>
      </c>
      <c r="G8888">
        <v>0</v>
      </c>
      <c r="H8888">
        <v>166.32233427083301</v>
      </c>
      <c r="I8888">
        <v>154.682334270833</v>
      </c>
      <c r="K8888">
        <v>4</v>
      </c>
      <c r="M8888">
        <v>7.64</v>
      </c>
      <c r="N8888" t="s">
        <v>3091</v>
      </c>
      <c r="O8888" t="s">
        <v>3092</v>
      </c>
      <c r="P8888" t="s">
        <v>3095</v>
      </c>
      <c r="R8888" t="s">
        <v>3094</v>
      </c>
    </row>
    <row r="8889" spans="1:18" x14ac:dyDescent="0.25">
      <c r="A8889" t="s">
        <v>3624</v>
      </c>
      <c r="B8889" t="s">
        <v>3089</v>
      </c>
      <c r="D8889" t="s">
        <v>3090</v>
      </c>
      <c r="E8889" t="s">
        <v>3090</v>
      </c>
      <c r="F8889">
        <v>1</v>
      </c>
      <c r="G8889">
        <v>0</v>
      </c>
      <c r="H8889">
        <v>0</v>
      </c>
      <c r="I8889">
        <v>0</v>
      </c>
      <c r="K8889"/>
      <c r="N8889" t="s">
        <v>3091</v>
      </c>
      <c r="O8889" t="s">
        <v>3092</v>
      </c>
      <c r="P8889" t="s">
        <v>3095</v>
      </c>
      <c r="R8889" t="s">
        <v>3094</v>
      </c>
    </row>
    <row r="8890" spans="1:18" x14ac:dyDescent="0.25">
      <c r="A8890" t="s">
        <v>3625</v>
      </c>
      <c r="B8890" t="s">
        <v>3089</v>
      </c>
      <c r="D8890" t="s">
        <v>3090</v>
      </c>
      <c r="E8890" t="s">
        <v>3090</v>
      </c>
      <c r="F8890">
        <v>1</v>
      </c>
      <c r="G8890">
        <v>0</v>
      </c>
      <c r="H8890">
        <v>0</v>
      </c>
      <c r="I8890">
        <v>0</v>
      </c>
      <c r="K8890"/>
      <c r="N8890" t="s">
        <v>3091</v>
      </c>
      <c r="O8890" t="s">
        <v>3092</v>
      </c>
      <c r="P8890" t="s">
        <v>3095</v>
      </c>
      <c r="R8890" t="s">
        <v>3094</v>
      </c>
    </row>
    <row r="8891" spans="1:18" x14ac:dyDescent="0.25">
      <c r="A8891" t="s">
        <v>3626</v>
      </c>
      <c r="B8891" t="s">
        <v>3089</v>
      </c>
      <c r="D8891" t="s">
        <v>3090</v>
      </c>
      <c r="E8891" t="s">
        <v>3090</v>
      </c>
      <c r="F8891">
        <v>1</v>
      </c>
      <c r="G8891">
        <v>0</v>
      </c>
      <c r="H8891">
        <v>324.83100000000002</v>
      </c>
      <c r="I8891">
        <v>318.98099999999999</v>
      </c>
      <c r="K8891">
        <v>2.0299999999999998</v>
      </c>
      <c r="M8891">
        <v>3.82</v>
      </c>
      <c r="N8891" t="s">
        <v>3091</v>
      </c>
      <c r="O8891" t="s">
        <v>3092</v>
      </c>
      <c r="P8891" t="s">
        <v>3095</v>
      </c>
      <c r="R8891" t="s">
        <v>3094</v>
      </c>
    </row>
    <row r="8892" spans="1:18" x14ac:dyDescent="0.25">
      <c r="A8892" t="s">
        <v>3627</v>
      </c>
      <c r="B8892" t="s">
        <v>3089</v>
      </c>
      <c r="D8892" t="s">
        <v>3090</v>
      </c>
      <c r="E8892" t="s">
        <v>3090</v>
      </c>
      <c r="F8892">
        <v>1</v>
      </c>
      <c r="G8892">
        <v>0</v>
      </c>
      <c r="H8892">
        <v>23.962981249999999</v>
      </c>
      <c r="I8892">
        <v>13.299647916666601</v>
      </c>
      <c r="K8892">
        <v>3.87</v>
      </c>
      <c r="M8892">
        <v>6.7933333333333303</v>
      </c>
      <c r="N8892" t="s">
        <v>3091</v>
      </c>
      <c r="O8892" t="s">
        <v>3092</v>
      </c>
      <c r="P8892" t="s">
        <v>3095</v>
      </c>
      <c r="R8892" t="s">
        <v>3094</v>
      </c>
    </row>
    <row r="8893" spans="1:18" x14ac:dyDescent="0.25">
      <c r="A8893" t="s">
        <v>3628</v>
      </c>
      <c r="B8893" t="s">
        <v>3089</v>
      </c>
      <c r="D8893" t="s">
        <v>3090</v>
      </c>
      <c r="E8893" t="s">
        <v>3090</v>
      </c>
      <c r="F8893">
        <v>1</v>
      </c>
      <c r="G8893">
        <v>0</v>
      </c>
      <c r="H8893">
        <v>0</v>
      </c>
      <c r="I8893">
        <v>0</v>
      </c>
      <c r="K8893"/>
      <c r="N8893" t="s">
        <v>3091</v>
      </c>
      <c r="O8893" t="s">
        <v>3092</v>
      </c>
      <c r="P8893" t="s">
        <v>3095</v>
      </c>
      <c r="R8893" t="s">
        <v>3094</v>
      </c>
    </row>
    <row r="8894" spans="1:18" x14ac:dyDescent="0.25">
      <c r="A8894" t="s">
        <v>3629</v>
      </c>
      <c r="B8894" t="s">
        <v>3089</v>
      </c>
      <c r="D8894" t="s">
        <v>3090</v>
      </c>
      <c r="E8894" t="s">
        <v>3090</v>
      </c>
      <c r="F8894">
        <v>1</v>
      </c>
      <c r="G8894">
        <v>0</v>
      </c>
      <c r="H8894">
        <v>21.306327878026799</v>
      </c>
      <c r="I8894">
        <v>19.6763278780268</v>
      </c>
      <c r="K8894">
        <v>0.6</v>
      </c>
      <c r="M8894">
        <v>1.03</v>
      </c>
      <c r="N8894" t="s">
        <v>3091</v>
      </c>
      <c r="O8894" t="s">
        <v>3092</v>
      </c>
      <c r="P8894" t="s">
        <v>3095</v>
      </c>
      <c r="R8894" t="s">
        <v>3094</v>
      </c>
    </row>
    <row r="8895" spans="1:18" x14ac:dyDescent="0.25">
      <c r="A8895" t="s">
        <v>3630</v>
      </c>
      <c r="B8895" t="s">
        <v>3089</v>
      </c>
      <c r="D8895" t="s">
        <v>3090</v>
      </c>
      <c r="E8895" t="s">
        <v>3090</v>
      </c>
      <c r="F8895">
        <v>1</v>
      </c>
      <c r="G8895">
        <v>0</v>
      </c>
      <c r="H8895">
        <v>146.19441078431299</v>
      </c>
      <c r="I8895">
        <v>125.154410784313</v>
      </c>
      <c r="K8895">
        <v>7.6</v>
      </c>
      <c r="M8895">
        <v>13.44</v>
      </c>
      <c r="N8895" t="s">
        <v>3091</v>
      </c>
      <c r="O8895" t="s">
        <v>3092</v>
      </c>
      <c r="P8895" t="s">
        <v>3095</v>
      </c>
      <c r="R8895" t="s">
        <v>3094</v>
      </c>
    </row>
    <row r="8896" spans="1:18" x14ac:dyDescent="0.25">
      <c r="A8896" t="s">
        <v>3631</v>
      </c>
      <c r="B8896" t="s">
        <v>3089</v>
      </c>
      <c r="D8896" t="s">
        <v>3090</v>
      </c>
      <c r="E8896" t="s">
        <v>3090</v>
      </c>
      <c r="F8896">
        <v>1</v>
      </c>
      <c r="G8896">
        <v>0</v>
      </c>
      <c r="H8896">
        <v>0</v>
      </c>
      <c r="I8896">
        <v>0</v>
      </c>
      <c r="K8896"/>
      <c r="N8896" t="s">
        <v>3091</v>
      </c>
      <c r="O8896" t="s">
        <v>3092</v>
      </c>
      <c r="P8896" t="s">
        <v>3095</v>
      </c>
      <c r="R8896" t="s">
        <v>3094</v>
      </c>
    </row>
    <row r="8897" spans="1:18" x14ac:dyDescent="0.25">
      <c r="A8897" t="s">
        <v>3632</v>
      </c>
      <c r="B8897" t="s">
        <v>3089</v>
      </c>
      <c r="D8897" t="s">
        <v>3090</v>
      </c>
      <c r="E8897" t="s">
        <v>3090</v>
      </c>
      <c r="F8897">
        <v>1</v>
      </c>
      <c r="G8897">
        <v>0</v>
      </c>
      <c r="H8897">
        <v>86.178006383792393</v>
      </c>
      <c r="I8897">
        <v>54.6080063837924</v>
      </c>
      <c r="K8897">
        <v>11.585000000000001</v>
      </c>
      <c r="M8897">
        <v>19.984999999999999</v>
      </c>
      <c r="N8897" t="s">
        <v>3091</v>
      </c>
      <c r="O8897" t="s">
        <v>3092</v>
      </c>
      <c r="P8897" t="s">
        <v>3095</v>
      </c>
      <c r="R8897" t="s">
        <v>3094</v>
      </c>
    </row>
    <row r="8898" spans="1:18" x14ac:dyDescent="0.25">
      <c r="A8898" t="s">
        <v>3633</v>
      </c>
      <c r="B8898" t="s">
        <v>3089</v>
      </c>
      <c r="D8898" t="s">
        <v>3090</v>
      </c>
      <c r="E8898" t="s">
        <v>3090</v>
      </c>
      <c r="F8898">
        <v>1</v>
      </c>
      <c r="G8898">
        <v>0</v>
      </c>
      <c r="H8898">
        <v>90.697368989769799</v>
      </c>
      <c r="I8898">
        <v>59.127368989769799</v>
      </c>
      <c r="K8898">
        <v>11.59</v>
      </c>
      <c r="M8898">
        <v>19.98</v>
      </c>
      <c r="N8898" t="s">
        <v>3091</v>
      </c>
      <c r="O8898" t="s">
        <v>3092</v>
      </c>
      <c r="P8898" t="s">
        <v>3095</v>
      </c>
      <c r="R8898" t="s">
        <v>3094</v>
      </c>
    </row>
    <row r="8899" spans="1:18" x14ac:dyDescent="0.25">
      <c r="A8899" t="s">
        <v>3634</v>
      </c>
      <c r="B8899" t="s">
        <v>3089</v>
      </c>
      <c r="D8899" t="s">
        <v>3090</v>
      </c>
      <c r="E8899" t="s">
        <v>3090</v>
      </c>
      <c r="F8899">
        <v>1</v>
      </c>
      <c r="G8899">
        <v>0</v>
      </c>
      <c r="H8899">
        <v>0</v>
      </c>
      <c r="I8899">
        <v>0</v>
      </c>
      <c r="K8899"/>
      <c r="N8899" t="s">
        <v>3091</v>
      </c>
      <c r="O8899" t="s">
        <v>3092</v>
      </c>
      <c r="P8899" t="s">
        <v>3095</v>
      </c>
      <c r="R8899" t="s">
        <v>3094</v>
      </c>
    </row>
    <row r="8900" spans="1:18" x14ac:dyDescent="0.25">
      <c r="A8900" t="s">
        <v>3635</v>
      </c>
      <c r="B8900" t="s">
        <v>3089</v>
      </c>
      <c r="D8900" t="s">
        <v>3090</v>
      </c>
      <c r="E8900" t="s">
        <v>3090</v>
      </c>
      <c r="F8900">
        <v>1</v>
      </c>
      <c r="G8900">
        <v>0</v>
      </c>
      <c r="H8900">
        <v>0</v>
      </c>
      <c r="I8900">
        <v>0</v>
      </c>
      <c r="K8900"/>
      <c r="N8900" t="s">
        <v>3091</v>
      </c>
      <c r="O8900" t="s">
        <v>3092</v>
      </c>
      <c r="P8900" t="s">
        <v>3095</v>
      </c>
      <c r="R8900" t="s">
        <v>3094</v>
      </c>
    </row>
    <row r="8901" spans="1:18" x14ac:dyDescent="0.25">
      <c r="A8901" t="s">
        <v>3636</v>
      </c>
      <c r="B8901" t="s">
        <v>3089</v>
      </c>
      <c r="D8901" t="s">
        <v>3090</v>
      </c>
      <c r="E8901" t="s">
        <v>3090</v>
      </c>
      <c r="F8901">
        <v>1</v>
      </c>
      <c r="G8901">
        <v>0</v>
      </c>
      <c r="H8901">
        <v>400.1861045</v>
      </c>
      <c r="I8901">
        <v>273.34610450000002</v>
      </c>
      <c r="K8901">
        <v>45.95</v>
      </c>
      <c r="M8901">
        <v>80.89</v>
      </c>
      <c r="N8901" t="s">
        <v>3091</v>
      </c>
      <c r="O8901" t="s">
        <v>3092</v>
      </c>
      <c r="P8901" t="s">
        <v>3095</v>
      </c>
      <c r="R8901" t="s">
        <v>3094</v>
      </c>
    </row>
    <row r="8902" spans="1:18" x14ac:dyDescent="0.25">
      <c r="A8902" t="s">
        <v>3637</v>
      </c>
      <c r="B8902" t="s">
        <v>3089</v>
      </c>
      <c r="D8902" t="s">
        <v>3090</v>
      </c>
      <c r="E8902" t="s">
        <v>3090</v>
      </c>
      <c r="F8902">
        <v>1</v>
      </c>
      <c r="G8902">
        <v>0</v>
      </c>
      <c r="H8902">
        <v>30.591455416666602</v>
      </c>
      <c r="I8902">
        <v>25.1714554166666</v>
      </c>
      <c r="K8902">
        <v>2</v>
      </c>
      <c r="M8902">
        <v>3.42</v>
      </c>
      <c r="N8902" t="s">
        <v>3091</v>
      </c>
      <c r="O8902" t="s">
        <v>3092</v>
      </c>
      <c r="P8902" t="s">
        <v>3095</v>
      </c>
      <c r="R8902" t="s">
        <v>3094</v>
      </c>
    </row>
    <row r="8903" spans="1:18" x14ac:dyDescent="0.25">
      <c r="A8903" t="s">
        <v>3638</v>
      </c>
      <c r="B8903" t="s">
        <v>3089</v>
      </c>
      <c r="D8903" t="s">
        <v>3090</v>
      </c>
      <c r="E8903" t="s">
        <v>3090</v>
      </c>
      <c r="F8903">
        <v>1</v>
      </c>
      <c r="G8903">
        <v>0</v>
      </c>
      <c r="H8903">
        <v>0</v>
      </c>
      <c r="I8903">
        <v>0</v>
      </c>
      <c r="K8903"/>
      <c r="N8903" t="s">
        <v>3091</v>
      </c>
      <c r="O8903" t="s">
        <v>3092</v>
      </c>
      <c r="P8903" t="s">
        <v>3095</v>
      </c>
      <c r="R8903" t="s">
        <v>3094</v>
      </c>
    </row>
    <row r="8904" spans="1:18" x14ac:dyDescent="0.25">
      <c r="A8904" t="s">
        <v>3639</v>
      </c>
      <c r="B8904" t="s">
        <v>3089</v>
      </c>
      <c r="D8904" t="s">
        <v>3090</v>
      </c>
      <c r="E8904" t="s">
        <v>3090</v>
      </c>
      <c r="F8904">
        <v>1</v>
      </c>
      <c r="G8904">
        <v>0</v>
      </c>
      <c r="H8904">
        <v>0</v>
      </c>
      <c r="I8904"/>
      <c r="K8904"/>
      <c r="N8904" t="s">
        <v>3091</v>
      </c>
      <c r="O8904" t="s">
        <v>3092</v>
      </c>
      <c r="P8904" t="s">
        <v>3095</v>
      </c>
      <c r="R8904" t="s">
        <v>3094</v>
      </c>
    </row>
    <row r="8905" spans="1:18" x14ac:dyDescent="0.25">
      <c r="A8905" t="s">
        <v>3640</v>
      </c>
      <c r="B8905" t="s">
        <v>3089</v>
      </c>
      <c r="D8905" t="s">
        <v>3090</v>
      </c>
      <c r="E8905" t="s">
        <v>3090</v>
      </c>
      <c r="F8905">
        <v>1</v>
      </c>
      <c r="G8905">
        <v>0</v>
      </c>
      <c r="H8905">
        <v>37.604831896733998</v>
      </c>
      <c r="I8905">
        <v>5.2748318967340104</v>
      </c>
      <c r="K8905">
        <v>11.6</v>
      </c>
      <c r="M8905">
        <v>20.73</v>
      </c>
      <c r="N8905" t="s">
        <v>3091</v>
      </c>
      <c r="O8905" t="s">
        <v>3092</v>
      </c>
      <c r="P8905" t="s">
        <v>3095</v>
      </c>
      <c r="R8905" t="s">
        <v>3094</v>
      </c>
    </row>
    <row r="8906" spans="1:18" x14ac:dyDescent="0.25">
      <c r="A8906" t="s">
        <v>3641</v>
      </c>
      <c r="B8906" t="s">
        <v>3089</v>
      </c>
      <c r="D8906" t="s">
        <v>3090</v>
      </c>
      <c r="E8906" t="s">
        <v>3090</v>
      </c>
      <c r="F8906">
        <v>1</v>
      </c>
      <c r="G8906">
        <v>0</v>
      </c>
      <c r="H8906">
        <v>17.0598768739161</v>
      </c>
      <c r="I8906">
        <v>3.4098768739161001</v>
      </c>
      <c r="K8906">
        <v>4.93</v>
      </c>
      <c r="M8906">
        <v>8.7200000000000006</v>
      </c>
      <c r="N8906" t="s">
        <v>3091</v>
      </c>
      <c r="O8906" t="s">
        <v>3092</v>
      </c>
      <c r="P8906" t="s">
        <v>3095</v>
      </c>
      <c r="R8906" t="s">
        <v>3094</v>
      </c>
    </row>
    <row r="8907" spans="1:18" x14ac:dyDescent="0.25">
      <c r="A8907" t="s">
        <v>3642</v>
      </c>
      <c r="B8907" t="s">
        <v>3089</v>
      </c>
      <c r="D8907" t="s">
        <v>3090</v>
      </c>
      <c r="E8907" t="s">
        <v>3090</v>
      </c>
      <c r="F8907">
        <v>1</v>
      </c>
      <c r="G8907">
        <v>0</v>
      </c>
      <c r="H8907">
        <v>17.5332102072494</v>
      </c>
      <c r="I8907">
        <v>3.8832102072494301</v>
      </c>
      <c r="K8907">
        <v>4.93</v>
      </c>
      <c r="M8907">
        <v>8.7200000000000006</v>
      </c>
      <c r="N8907" t="s">
        <v>3091</v>
      </c>
      <c r="O8907" t="s">
        <v>3092</v>
      </c>
      <c r="P8907" t="s">
        <v>3095</v>
      </c>
      <c r="R8907" t="s">
        <v>3094</v>
      </c>
    </row>
    <row r="8908" spans="1:18" x14ac:dyDescent="0.25">
      <c r="A8908" t="s">
        <v>3643</v>
      </c>
      <c r="B8908" t="s">
        <v>3089</v>
      </c>
      <c r="D8908" t="s">
        <v>3090</v>
      </c>
      <c r="E8908" t="s">
        <v>3090</v>
      </c>
      <c r="F8908">
        <v>1</v>
      </c>
      <c r="G8908">
        <v>0</v>
      </c>
      <c r="H8908">
        <v>48.136280056372499</v>
      </c>
      <c r="I8908">
        <v>15.876280056372501</v>
      </c>
      <c r="K8908">
        <v>11.59</v>
      </c>
      <c r="M8908">
        <v>20.67</v>
      </c>
      <c r="N8908" t="s">
        <v>3091</v>
      </c>
      <c r="O8908" t="s">
        <v>3092</v>
      </c>
      <c r="P8908" t="s">
        <v>3095</v>
      </c>
      <c r="R8908" t="s">
        <v>3094</v>
      </c>
    </row>
    <row r="8909" spans="1:18" x14ac:dyDescent="0.25">
      <c r="A8909" t="s">
        <v>3644</v>
      </c>
      <c r="B8909" t="s">
        <v>3089</v>
      </c>
      <c r="D8909" t="s">
        <v>3090</v>
      </c>
      <c r="E8909" t="s">
        <v>3090</v>
      </c>
      <c r="F8909">
        <v>1</v>
      </c>
      <c r="G8909">
        <v>0</v>
      </c>
      <c r="H8909">
        <v>0</v>
      </c>
      <c r="I8909">
        <v>0</v>
      </c>
      <c r="K8909"/>
      <c r="N8909" t="s">
        <v>3091</v>
      </c>
      <c r="O8909" t="s">
        <v>3092</v>
      </c>
      <c r="P8909" t="s">
        <v>3095</v>
      </c>
      <c r="R8909" t="s">
        <v>3094</v>
      </c>
    </row>
    <row r="8910" spans="1:18" x14ac:dyDescent="0.25">
      <c r="A8910" t="s">
        <v>3645</v>
      </c>
      <c r="B8910" t="s">
        <v>3089</v>
      </c>
      <c r="D8910" t="s">
        <v>3090</v>
      </c>
      <c r="E8910" t="s">
        <v>3090</v>
      </c>
      <c r="F8910">
        <v>1</v>
      </c>
      <c r="G8910">
        <v>0</v>
      </c>
      <c r="H8910">
        <v>497.10379999999998</v>
      </c>
      <c r="I8910">
        <v>497.10379999999998</v>
      </c>
      <c r="K8910"/>
      <c r="N8910" t="s">
        <v>3091</v>
      </c>
      <c r="O8910" t="s">
        <v>3092</v>
      </c>
      <c r="P8910" t="s">
        <v>3095</v>
      </c>
      <c r="R8910" t="s">
        <v>3094</v>
      </c>
    </row>
    <row r="8911" spans="1:18" x14ac:dyDescent="0.25">
      <c r="A8911" t="s">
        <v>3646</v>
      </c>
      <c r="B8911" t="s">
        <v>3089</v>
      </c>
      <c r="D8911" t="s">
        <v>3090</v>
      </c>
      <c r="E8911" t="s">
        <v>3090</v>
      </c>
      <c r="F8911">
        <v>1</v>
      </c>
      <c r="G8911">
        <v>0</v>
      </c>
      <c r="H8911">
        <v>0</v>
      </c>
      <c r="I8911">
        <v>0</v>
      </c>
      <c r="K8911"/>
      <c r="N8911" t="s">
        <v>3091</v>
      </c>
      <c r="O8911" t="s">
        <v>3092</v>
      </c>
      <c r="P8911" t="s">
        <v>3095</v>
      </c>
      <c r="R8911" t="s">
        <v>3094</v>
      </c>
    </row>
    <row r="8912" spans="1:18" x14ac:dyDescent="0.25">
      <c r="A8912" t="s">
        <v>3647</v>
      </c>
      <c r="B8912" t="s">
        <v>3089</v>
      </c>
      <c r="D8912" t="s">
        <v>3090</v>
      </c>
      <c r="E8912" t="s">
        <v>3090</v>
      </c>
      <c r="F8912">
        <v>1</v>
      </c>
      <c r="G8912">
        <v>0</v>
      </c>
      <c r="H8912">
        <v>7.49193653823124</v>
      </c>
      <c r="I8912">
        <v>2.00943653823124</v>
      </c>
      <c r="K8912">
        <v>2.2425000000000002</v>
      </c>
      <c r="M8912">
        <v>3.24</v>
      </c>
      <c r="N8912" t="s">
        <v>3091</v>
      </c>
      <c r="O8912" t="s">
        <v>3092</v>
      </c>
      <c r="P8912" t="s">
        <v>3095</v>
      </c>
      <c r="R8912" t="s">
        <v>3094</v>
      </c>
    </row>
    <row r="8913" spans="1:18" x14ac:dyDescent="0.25">
      <c r="A8913" t="s">
        <v>3648</v>
      </c>
      <c r="B8913" t="s">
        <v>3089</v>
      </c>
      <c r="D8913" t="s">
        <v>3090</v>
      </c>
      <c r="E8913" t="s">
        <v>3090</v>
      </c>
      <c r="F8913">
        <v>1</v>
      </c>
      <c r="G8913">
        <v>0</v>
      </c>
      <c r="H8913">
        <v>55.330266666666603</v>
      </c>
      <c r="I8913">
        <v>30.5402666666666</v>
      </c>
      <c r="K8913">
        <v>9</v>
      </c>
      <c r="M8913">
        <v>15.79</v>
      </c>
      <c r="N8913" t="s">
        <v>3091</v>
      </c>
      <c r="O8913" t="s">
        <v>3092</v>
      </c>
      <c r="P8913" t="s">
        <v>3095</v>
      </c>
      <c r="R8913" t="s">
        <v>3094</v>
      </c>
    </row>
    <row r="8914" spans="1:18" x14ac:dyDescent="0.25">
      <c r="A8914" t="s">
        <v>3649</v>
      </c>
      <c r="B8914" t="s">
        <v>3089</v>
      </c>
      <c r="D8914" t="s">
        <v>3090</v>
      </c>
      <c r="E8914" t="s">
        <v>3090</v>
      </c>
      <c r="F8914">
        <v>1</v>
      </c>
      <c r="G8914">
        <v>0</v>
      </c>
      <c r="H8914">
        <v>0</v>
      </c>
      <c r="I8914">
        <v>0</v>
      </c>
      <c r="K8914"/>
      <c r="N8914" t="s">
        <v>3091</v>
      </c>
      <c r="O8914" t="s">
        <v>3092</v>
      </c>
      <c r="P8914" t="s">
        <v>3095</v>
      </c>
      <c r="R8914" t="s">
        <v>3094</v>
      </c>
    </row>
    <row r="8915" spans="1:18" x14ac:dyDescent="0.25">
      <c r="A8915" t="s">
        <v>3650</v>
      </c>
      <c r="B8915" t="s">
        <v>3089</v>
      </c>
      <c r="D8915" t="s">
        <v>3090</v>
      </c>
      <c r="E8915" t="s">
        <v>3090</v>
      </c>
      <c r="F8915">
        <v>1</v>
      </c>
      <c r="G8915">
        <v>0</v>
      </c>
      <c r="H8915">
        <v>0</v>
      </c>
      <c r="I8915">
        <v>0</v>
      </c>
      <c r="K8915"/>
      <c r="N8915" t="s">
        <v>3091</v>
      </c>
      <c r="O8915" t="s">
        <v>3092</v>
      </c>
      <c r="P8915" t="s">
        <v>3095</v>
      </c>
      <c r="R8915" t="s">
        <v>3094</v>
      </c>
    </row>
    <row r="8916" spans="1:18" x14ac:dyDescent="0.25">
      <c r="A8916" t="s">
        <v>3651</v>
      </c>
      <c r="B8916" t="s">
        <v>3089</v>
      </c>
      <c r="D8916" t="s">
        <v>3090</v>
      </c>
      <c r="E8916" t="s">
        <v>3090</v>
      </c>
      <c r="F8916">
        <v>1</v>
      </c>
      <c r="G8916">
        <v>0</v>
      </c>
      <c r="H8916">
        <v>0</v>
      </c>
      <c r="I8916">
        <v>0</v>
      </c>
      <c r="K8916"/>
      <c r="N8916" t="s">
        <v>3091</v>
      </c>
      <c r="O8916" t="s">
        <v>3092</v>
      </c>
      <c r="P8916" t="s">
        <v>3095</v>
      </c>
      <c r="R8916" t="s">
        <v>3094</v>
      </c>
    </row>
    <row r="8917" spans="1:18" x14ac:dyDescent="0.25">
      <c r="A8917" t="s">
        <v>3652</v>
      </c>
      <c r="B8917" t="s">
        <v>3089</v>
      </c>
      <c r="D8917" t="s">
        <v>3090</v>
      </c>
      <c r="F8917">
        <v>1</v>
      </c>
      <c r="G8917">
        <v>0</v>
      </c>
      <c r="H8917">
        <v>0</v>
      </c>
      <c r="I8917">
        <v>0</v>
      </c>
      <c r="K8917"/>
      <c r="N8917" t="s">
        <v>3091</v>
      </c>
      <c r="O8917" t="s">
        <v>3092</v>
      </c>
      <c r="P8917" t="s">
        <v>3093</v>
      </c>
      <c r="R8917" t="s">
        <v>3094</v>
      </c>
    </row>
    <row r="8918" spans="1:18" x14ac:dyDescent="0.25">
      <c r="A8918" t="s">
        <v>3653</v>
      </c>
      <c r="B8918" t="s">
        <v>3089</v>
      </c>
      <c r="D8918" t="s">
        <v>3090</v>
      </c>
      <c r="F8918">
        <v>1</v>
      </c>
      <c r="G8918">
        <v>0</v>
      </c>
      <c r="H8918">
        <v>0</v>
      </c>
      <c r="I8918">
        <v>0</v>
      </c>
      <c r="K8918"/>
      <c r="N8918" t="s">
        <v>3091</v>
      </c>
      <c r="O8918" t="s">
        <v>3092</v>
      </c>
      <c r="P8918" t="s">
        <v>3093</v>
      </c>
      <c r="R8918" t="s">
        <v>3094</v>
      </c>
    </row>
    <row r="8919" spans="1:18" x14ac:dyDescent="0.25">
      <c r="A8919" t="s">
        <v>3654</v>
      </c>
      <c r="B8919" t="s">
        <v>3089</v>
      </c>
      <c r="D8919" t="s">
        <v>3090</v>
      </c>
      <c r="E8919" t="s">
        <v>3090</v>
      </c>
      <c r="F8919">
        <v>1</v>
      </c>
      <c r="G8919">
        <v>0</v>
      </c>
      <c r="H8919">
        <v>0</v>
      </c>
      <c r="I8919">
        <v>0</v>
      </c>
      <c r="K8919"/>
      <c r="N8919" t="s">
        <v>3091</v>
      </c>
      <c r="O8919" t="s">
        <v>3092</v>
      </c>
      <c r="P8919" t="s">
        <v>3093</v>
      </c>
      <c r="R8919" t="s">
        <v>3094</v>
      </c>
    </row>
    <row r="8920" spans="1:18" x14ac:dyDescent="0.25">
      <c r="A8920" t="s">
        <v>3655</v>
      </c>
      <c r="B8920" t="s">
        <v>3089</v>
      </c>
      <c r="D8920" t="s">
        <v>3090</v>
      </c>
      <c r="E8920" t="s">
        <v>3090</v>
      </c>
      <c r="F8920">
        <v>1</v>
      </c>
      <c r="G8920">
        <v>0</v>
      </c>
      <c r="H8920">
        <v>0</v>
      </c>
      <c r="I8920">
        <v>0</v>
      </c>
      <c r="K8920"/>
      <c r="N8920" t="s">
        <v>3091</v>
      </c>
      <c r="O8920" t="s">
        <v>3092</v>
      </c>
      <c r="P8920" t="s">
        <v>3093</v>
      </c>
      <c r="R8920" t="s">
        <v>3094</v>
      </c>
    </row>
    <row r="8921" spans="1:18" x14ac:dyDescent="0.25">
      <c r="A8921" t="s">
        <v>3656</v>
      </c>
      <c r="B8921" t="s">
        <v>3089</v>
      </c>
      <c r="D8921" t="s">
        <v>3090</v>
      </c>
      <c r="E8921" t="s">
        <v>3090</v>
      </c>
      <c r="F8921">
        <v>1</v>
      </c>
      <c r="G8921">
        <v>0</v>
      </c>
      <c r="H8921">
        <v>0</v>
      </c>
      <c r="I8921">
        <v>0</v>
      </c>
      <c r="K8921"/>
      <c r="N8921" t="s">
        <v>3091</v>
      </c>
      <c r="O8921" t="s">
        <v>3092</v>
      </c>
      <c r="P8921" t="s">
        <v>3093</v>
      </c>
      <c r="R8921" t="s">
        <v>3094</v>
      </c>
    </row>
    <row r="8922" spans="1:18" x14ac:dyDescent="0.25">
      <c r="A8922" t="s">
        <v>3657</v>
      </c>
      <c r="B8922" t="s">
        <v>3089</v>
      </c>
      <c r="D8922" t="s">
        <v>3090</v>
      </c>
      <c r="E8922" t="s">
        <v>3090</v>
      </c>
      <c r="F8922">
        <v>1</v>
      </c>
      <c r="G8922">
        <v>0</v>
      </c>
      <c r="H8922">
        <v>0</v>
      </c>
      <c r="I8922">
        <v>0</v>
      </c>
      <c r="K8922"/>
      <c r="N8922" t="s">
        <v>3091</v>
      </c>
      <c r="O8922" t="s">
        <v>3092</v>
      </c>
      <c r="P8922" t="s">
        <v>3093</v>
      </c>
      <c r="R8922" t="s">
        <v>3094</v>
      </c>
    </row>
    <row r="8923" spans="1:18" x14ac:dyDescent="0.25">
      <c r="A8923" t="s">
        <v>3658</v>
      </c>
      <c r="B8923" t="s">
        <v>3089</v>
      </c>
      <c r="D8923" t="s">
        <v>3090</v>
      </c>
      <c r="F8923">
        <v>1</v>
      </c>
      <c r="G8923">
        <v>0</v>
      </c>
      <c r="H8923">
        <v>0</v>
      </c>
      <c r="I8923">
        <v>0</v>
      </c>
      <c r="K8923"/>
      <c r="N8923" t="s">
        <v>3091</v>
      </c>
      <c r="O8923" t="s">
        <v>3092</v>
      </c>
      <c r="P8923" t="s">
        <v>3093</v>
      </c>
      <c r="R8923" t="s">
        <v>3094</v>
      </c>
    </row>
    <row r="8924" spans="1:18" x14ac:dyDescent="0.25">
      <c r="A8924" t="s">
        <v>3659</v>
      </c>
      <c r="B8924" t="s">
        <v>3089</v>
      </c>
      <c r="D8924" t="s">
        <v>3090</v>
      </c>
      <c r="F8924">
        <v>1</v>
      </c>
      <c r="G8924">
        <v>0</v>
      </c>
      <c r="H8924">
        <v>0</v>
      </c>
      <c r="I8924">
        <v>0</v>
      </c>
      <c r="K8924"/>
      <c r="N8924" t="s">
        <v>3091</v>
      </c>
      <c r="O8924" t="s">
        <v>3092</v>
      </c>
      <c r="P8924" t="s">
        <v>3093</v>
      </c>
      <c r="R8924" t="s">
        <v>3094</v>
      </c>
    </row>
    <row r="8925" spans="1:18" x14ac:dyDescent="0.25">
      <c r="A8925" t="s">
        <v>3660</v>
      </c>
      <c r="B8925" t="s">
        <v>3089</v>
      </c>
      <c r="D8925" t="s">
        <v>3090</v>
      </c>
      <c r="F8925">
        <v>1</v>
      </c>
      <c r="G8925">
        <v>0</v>
      </c>
      <c r="H8925">
        <v>0</v>
      </c>
      <c r="I8925">
        <v>0</v>
      </c>
      <c r="K8925"/>
      <c r="N8925" t="s">
        <v>3091</v>
      </c>
      <c r="O8925" t="s">
        <v>3092</v>
      </c>
      <c r="P8925" t="s">
        <v>3093</v>
      </c>
      <c r="R8925" t="s">
        <v>3094</v>
      </c>
    </row>
    <row r="8926" spans="1:18" x14ac:dyDescent="0.25">
      <c r="A8926" t="s">
        <v>3661</v>
      </c>
      <c r="B8926" t="s">
        <v>3089</v>
      </c>
      <c r="D8926" t="s">
        <v>3090</v>
      </c>
      <c r="F8926">
        <v>1</v>
      </c>
      <c r="G8926">
        <v>0</v>
      </c>
      <c r="H8926">
        <v>284.92090000000002</v>
      </c>
      <c r="I8926">
        <v>284.92090000000002</v>
      </c>
      <c r="K8926"/>
      <c r="N8926" t="s">
        <v>3091</v>
      </c>
      <c r="O8926" t="s">
        <v>3092</v>
      </c>
      <c r="P8926" t="s">
        <v>3093</v>
      </c>
      <c r="R8926" t="s">
        <v>3094</v>
      </c>
    </row>
    <row r="8927" spans="1:18" x14ac:dyDescent="0.25">
      <c r="A8927" t="s">
        <v>3662</v>
      </c>
      <c r="B8927" t="s">
        <v>3089</v>
      </c>
      <c r="D8927" t="s">
        <v>3090</v>
      </c>
      <c r="F8927">
        <v>1</v>
      </c>
      <c r="G8927">
        <v>0</v>
      </c>
      <c r="H8927">
        <v>0</v>
      </c>
      <c r="I8927">
        <v>0</v>
      </c>
      <c r="K8927"/>
      <c r="N8927" t="s">
        <v>3091</v>
      </c>
      <c r="O8927" t="s">
        <v>3092</v>
      </c>
      <c r="P8927" t="s">
        <v>3093</v>
      </c>
      <c r="R8927" t="s">
        <v>3094</v>
      </c>
    </row>
    <row r="8928" spans="1:18" x14ac:dyDescent="0.25">
      <c r="A8928" t="s">
        <v>3663</v>
      </c>
      <c r="B8928" t="s">
        <v>3089</v>
      </c>
      <c r="D8928" t="s">
        <v>3090</v>
      </c>
      <c r="F8928">
        <v>1</v>
      </c>
      <c r="G8928">
        <v>0</v>
      </c>
      <c r="H8928">
        <v>0</v>
      </c>
      <c r="I8928">
        <v>0</v>
      </c>
      <c r="K8928"/>
      <c r="N8928" t="s">
        <v>3091</v>
      </c>
      <c r="O8928" t="s">
        <v>3092</v>
      </c>
      <c r="P8928" t="s">
        <v>3093</v>
      </c>
      <c r="R8928" t="s">
        <v>3094</v>
      </c>
    </row>
    <row r="8929" spans="1:18" x14ac:dyDescent="0.25">
      <c r="A8929" t="s">
        <v>3664</v>
      </c>
      <c r="B8929" t="s">
        <v>3089</v>
      </c>
      <c r="D8929" t="s">
        <v>3090</v>
      </c>
      <c r="F8929">
        <v>1</v>
      </c>
      <c r="G8929">
        <v>0</v>
      </c>
      <c r="H8929">
        <v>0</v>
      </c>
      <c r="I8929">
        <v>0</v>
      </c>
      <c r="K8929"/>
      <c r="N8929" t="s">
        <v>3091</v>
      </c>
      <c r="O8929" t="s">
        <v>3092</v>
      </c>
      <c r="P8929" t="s">
        <v>3093</v>
      </c>
      <c r="R8929" t="s">
        <v>3094</v>
      </c>
    </row>
    <row r="8930" spans="1:18" x14ac:dyDescent="0.25">
      <c r="A8930" t="s">
        <v>3665</v>
      </c>
      <c r="B8930" t="s">
        <v>3089</v>
      </c>
      <c r="D8930" t="s">
        <v>3090</v>
      </c>
      <c r="F8930">
        <v>1</v>
      </c>
      <c r="G8930">
        <v>0</v>
      </c>
      <c r="H8930">
        <v>0</v>
      </c>
      <c r="I8930">
        <v>0</v>
      </c>
      <c r="K8930"/>
      <c r="N8930" t="s">
        <v>3091</v>
      </c>
      <c r="O8930" t="s">
        <v>3092</v>
      </c>
      <c r="P8930" t="s">
        <v>3093</v>
      </c>
      <c r="R8930" t="s">
        <v>3094</v>
      </c>
    </row>
    <row r="8931" spans="1:18" x14ac:dyDescent="0.25">
      <c r="A8931" t="s">
        <v>3666</v>
      </c>
      <c r="B8931" t="s">
        <v>3089</v>
      </c>
      <c r="D8931" t="s">
        <v>3090</v>
      </c>
      <c r="F8931">
        <v>1</v>
      </c>
      <c r="G8931">
        <v>0</v>
      </c>
      <c r="H8931">
        <v>0</v>
      </c>
      <c r="I8931">
        <v>0</v>
      </c>
      <c r="K8931"/>
      <c r="N8931" t="s">
        <v>3091</v>
      </c>
      <c r="O8931" t="s">
        <v>3092</v>
      </c>
      <c r="P8931" t="s">
        <v>3093</v>
      </c>
      <c r="R8931" t="s">
        <v>3094</v>
      </c>
    </row>
    <row r="8932" spans="1:18" x14ac:dyDescent="0.25">
      <c r="A8932" t="s">
        <v>3667</v>
      </c>
      <c r="B8932" t="s">
        <v>3089</v>
      </c>
      <c r="D8932" t="s">
        <v>3090</v>
      </c>
      <c r="F8932">
        <v>1</v>
      </c>
      <c r="G8932">
        <v>0</v>
      </c>
      <c r="H8932">
        <v>0</v>
      </c>
      <c r="I8932">
        <v>0</v>
      </c>
      <c r="K8932"/>
      <c r="N8932" t="s">
        <v>3091</v>
      </c>
      <c r="O8932" t="s">
        <v>3092</v>
      </c>
      <c r="P8932" t="s">
        <v>3093</v>
      </c>
      <c r="R8932" t="s">
        <v>3094</v>
      </c>
    </row>
    <row r="8933" spans="1:18" x14ac:dyDescent="0.25">
      <c r="A8933" t="s">
        <v>3668</v>
      </c>
      <c r="B8933" t="s">
        <v>3089</v>
      </c>
      <c r="D8933" t="s">
        <v>3090</v>
      </c>
      <c r="E8933" t="s">
        <v>3090</v>
      </c>
      <c r="F8933">
        <v>1</v>
      </c>
      <c r="G8933">
        <v>0</v>
      </c>
      <c r="H8933">
        <v>0</v>
      </c>
      <c r="I8933">
        <v>0</v>
      </c>
      <c r="K8933"/>
      <c r="N8933" t="s">
        <v>3091</v>
      </c>
      <c r="O8933" t="s">
        <v>3092</v>
      </c>
      <c r="P8933" t="s">
        <v>3095</v>
      </c>
      <c r="R8933" t="s">
        <v>3094</v>
      </c>
    </row>
    <row r="8934" spans="1:18" x14ac:dyDescent="0.25">
      <c r="A8934" t="s">
        <v>3669</v>
      </c>
      <c r="B8934" t="s">
        <v>3089</v>
      </c>
      <c r="D8934" t="s">
        <v>3090</v>
      </c>
      <c r="F8934">
        <v>1</v>
      </c>
      <c r="G8934">
        <v>0</v>
      </c>
      <c r="H8934">
        <v>0</v>
      </c>
      <c r="I8934">
        <v>0</v>
      </c>
      <c r="K8934"/>
      <c r="N8934" t="s">
        <v>3091</v>
      </c>
      <c r="O8934" t="s">
        <v>3092</v>
      </c>
      <c r="P8934" t="s">
        <v>3093</v>
      </c>
      <c r="R8934" t="s">
        <v>3094</v>
      </c>
    </row>
    <row r="8935" spans="1:18" x14ac:dyDescent="0.25">
      <c r="A8935" t="s">
        <v>3670</v>
      </c>
      <c r="B8935" t="s">
        <v>3089</v>
      </c>
      <c r="D8935" t="s">
        <v>3090</v>
      </c>
      <c r="E8935" t="s">
        <v>3090</v>
      </c>
      <c r="F8935">
        <v>1</v>
      </c>
      <c r="G8935">
        <v>0</v>
      </c>
      <c r="H8935">
        <v>1.69954505727376</v>
      </c>
      <c r="I8935">
        <v>1.69954505727376</v>
      </c>
      <c r="K8935"/>
      <c r="N8935" t="s">
        <v>3091</v>
      </c>
      <c r="O8935" t="s">
        <v>3092</v>
      </c>
      <c r="P8935" t="s">
        <v>3093</v>
      </c>
      <c r="R8935" t="s">
        <v>3094</v>
      </c>
    </row>
    <row r="8936" spans="1:18" x14ac:dyDescent="0.25">
      <c r="A8936" t="s">
        <v>3671</v>
      </c>
      <c r="B8936" t="s">
        <v>3089</v>
      </c>
      <c r="D8936" t="s">
        <v>3090</v>
      </c>
      <c r="F8936">
        <v>1</v>
      </c>
      <c r="G8936">
        <v>0</v>
      </c>
      <c r="H8936">
        <v>0</v>
      </c>
      <c r="I8936">
        <v>0</v>
      </c>
      <c r="K8936"/>
      <c r="N8936" t="s">
        <v>3091</v>
      </c>
      <c r="O8936" t="s">
        <v>3092</v>
      </c>
      <c r="P8936" t="s">
        <v>3093</v>
      </c>
      <c r="R8936" t="s">
        <v>3094</v>
      </c>
    </row>
    <row r="8937" spans="1:18" x14ac:dyDescent="0.25">
      <c r="A8937" t="s">
        <v>3672</v>
      </c>
      <c r="B8937" t="s">
        <v>3089</v>
      </c>
      <c r="D8937" t="s">
        <v>3090</v>
      </c>
      <c r="E8937" t="s">
        <v>3090</v>
      </c>
      <c r="F8937">
        <v>1</v>
      </c>
      <c r="G8937">
        <v>0</v>
      </c>
      <c r="H8937">
        <v>2.9603581818181799</v>
      </c>
      <c r="I8937">
        <v>2.9603581818181799</v>
      </c>
      <c r="K8937"/>
      <c r="N8937" t="s">
        <v>3091</v>
      </c>
      <c r="O8937" t="s">
        <v>3092</v>
      </c>
      <c r="P8937" t="s">
        <v>3095</v>
      </c>
      <c r="R8937" t="s">
        <v>3094</v>
      </c>
    </row>
    <row r="8938" spans="1:18" x14ac:dyDescent="0.25">
      <c r="A8938" t="s">
        <v>3673</v>
      </c>
      <c r="B8938" t="s">
        <v>3089</v>
      </c>
      <c r="D8938" t="s">
        <v>3090</v>
      </c>
      <c r="F8938">
        <v>1</v>
      </c>
      <c r="G8938">
        <v>0</v>
      </c>
      <c r="H8938">
        <v>0</v>
      </c>
      <c r="I8938">
        <v>0</v>
      </c>
      <c r="K8938"/>
      <c r="N8938" t="s">
        <v>3091</v>
      </c>
      <c r="O8938" t="s">
        <v>3092</v>
      </c>
      <c r="P8938" t="s">
        <v>3093</v>
      </c>
      <c r="R8938" t="s">
        <v>3094</v>
      </c>
    </row>
    <row r="8939" spans="1:18" x14ac:dyDescent="0.25">
      <c r="A8939" t="s">
        <v>3674</v>
      </c>
      <c r="B8939" t="s">
        <v>3089</v>
      </c>
      <c r="D8939" t="s">
        <v>3090</v>
      </c>
      <c r="E8939" t="s">
        <v>3090</v>
      </c>
      <c r="F8939">
        <v>1</v>
      </c>
      <c r="G8939">
        <v>0</v>
      </c>
      <c r="H8939">
        <v>23.1</v>
      </c>
      <c r="I8939">
        <v>23.1</v>
      </c>
      <c r="K8939"/>
      <c r="N8939" t="s">
        <v>3091</v>
      </c>
      <c r="O8939" t="s">
        <v>3092</v>
      </c>
      <c r="P8939" t="s">
        <v>3095</v>
      </c>
      <c r="R8939" t="s">
        <v>3094</v>
      </c>
    </row>
    <row r="8940" spans="1:18" x14ac:dyDescent="0.25">
      <c r="A8940" t="s">
        <v>3675</v>
      </c>
      <c r="B8940" t="s">
        <v>3089</v>
      </c>
      <c r="D8940" t="s">
        <v>3090</v>
      </c>
      <c r="E8940" t="s">
        <v>3090</v>
      </c>
      <c r="F8940">
        <v>1</v>
      </c>
      <c r="G8940">
        <v>0</v>
      </c>
      <c r="H8940">
        <v>5.8612000000000002</v>
      </c>
      <c r="I8940">
        <v>5.8612000000000002</v>
      </c>
      <c r="K8940"/>
      <c r="N8940" t="s">
        <v>3091</v>
      </c>
      <c r="O8940" t="s">
        <v>3092</v>
      </c>
      <c r="P8940" t="s">
        <v>3095</v>
      </c>
      <c r="R8940" t="s">
        <v>3094</v>
      </c>
    </row>
    <row r="8941" spans="1:18" x14ac:dyDescent="0.25">
      <c r="A8941" t="s">
        <v>3676</v>
      </c>
      <c r="B8941" t="s">
        <v>3089</v>
      </c>
      <c r="D8941" t="s">
        <v>3090</v>
      </c>
      <c r="F8941">
        <v>1</v>
      </c>
      <c r="G8941">
        <v>0</v>
      </c>
      <c r="H8941">
        <v>0</v>
      </c>
      <c r="I8941">
        <v>0</v>
      </c>
      <c r="K8941"/>
      <c r="N8941" t="s">
        <v>3091</v>
      </c>
      <c r="O8941" t="s">
        <v>3092</v>
      </c>
      <c r="P8941" t="s">
        <v>3093</v>
      </c>
      <c r="R8941" t="s">
        <v>3094</v>
      </c>
    </row>
    <row r="8942" spans="1:18" x14ac:dyDescent="0.25">
      <c r="A8942" t="s">
        <v>8221</v>
      </c>
      <c r="B8942" t="s">
        <v>3089</v>
      </c>
      <c r="D8942" t="s">
        <v>3090</v>
      </c>
      <c r="E8942" t="s">
        <v>3090</v>
      </c>
      <c r="F8942">
        <v>1</v>
      </c>
      <c r="G8942">
        <v>0</v>
      </c>
      <c r="H8942">
        <v>3.9009999999999998</v>
      </c>
      <c r="I8942">
        <v>3.9009999999999998</v>
      </c>
      <c r="K8942"/>
      <c r="N8942" t="s">
        <v>3091</v>
      </c>
      <c r="O8942" t="s">
        <v>3092</v>
      </c>
      <c r="P8942" t="s">
        <v>3095</v>
      </c>
      <c r="R8942" t="s">
        <v>3094</v>
      </c>
    </row>
    <row r="8943" spans="1:18" x14ac:dyDescent="0.25">
      <c r="A8943" t="s">
        <v>3677</v>
      </c>
      <c r="B8943" t="s">
        <v>3089</v>
      </c>
      <c r="D8943" t="s">
        <v>3090</v>
      </c>
      <c r="E8943" t="s">
        <v>3090</v>
      </c>
      <c r="F8943">
        <v>1</v>
      </c>
      <c r="G8943">
        <v>0</v>
      </c>
      <c r="H8943">
        <v>24.15</v>
      </c>
      <c r="I8943">
        <v>24.15</v>
      </c>
      <c r="K8943"/>
      <c r="N8943" t="s">
        <v>3091</v>
      </c>
      <c r="O8943" t="s">
        <v>3092</v>
      </c>
      <c r="P8943" t="s">
        <v>3095</v>
      </c>
      <c r="R8943" t="s">
        <v>3094</v>
      </c>
    </row>
    <row r="8944" spans="1:18" x14ac:dyDescent="0.25">
      <c r="A8944" t="s">
        <v>3678</v>
      </c>
      <c r="B8944" t="s">
        <v>3089</v>
      </c>
      <c r="D8944" t="s">
        <v>3090</v>
      </c>
      <c r="E8944" t="s">
        <v>3090</v>
      </c>
      <c r="F8944">
        <v>1</v>
      </c>
      <c r="G8944">
        <v>0</v>
      </c>
      <c r="H8944">
        <v>0</v>
      </c>
      <c r="I8944">
        <v>0</v>
      </c>
      <c r="K8944"/>
      <c r="N8944" t="s">
        <v>3091</v>
      </c>
      <c r="O8944" t="s">
        <v>3092</v>
      </c>
      <c r="P8944" t="s">
        <v>3095</v>
      </c>
      <c r="R8944" t="s">
        <v>3094</v>
      </c>
    </row>
    <row r="8945" spans="1:18" x14ac:dyDescent="0.25">
      <c r="A8945" t="s">
        <v>3679</v>
      </c>
      <c r="B8945" t="s">
        <v>3089</v>
      </c>
      <c r="D8945" t="s">
        <v>3090</v>
      </c>
      <c r="E8945" t="s">
        <v>3090</v>
      </c>
      <c r="F8945">
        <v>1</v>
      </c>
      <c r="G8945">
        <v>0</v>
      </c>
      <c r="H8945">
        <v>4.258</v>
      </c>
      <c r="I8945">
        <v>4.258</v>
      </c>
      <c r="K8945"/>
      <c r="N8945" t="s">
        <v>3091</v>
      </c>
      <c r="O8945" t="s">
        <v>3092</v>
      </c>
      <c r="P8945" t="s">
        <v>3093</v>
      </c>
      <c r="R8945" t="s">
        <v>3094</v>
      </c>
    </row>
    <row r="8946" spans="1:18" x14ac:dyDescent="0.25">
      <c r="A8946" t="s">
        <v>3680</v>
      </c>
      <c r="B8946" t="s">
        <v>3089</v>
      </c>
      <c r="D8946" t="s">
        <v>3090</v>
      </c>
      <c r="E8946" t="s">
        <v>3090</v>
      </c>
      <c r="F8946">
        <v>1</v>
      </c>
      <c r="G8946">
        <v>0</v>
      </c>
      <c r="H8946">
        <v>0</v>
      </c>
      <c r="I8946">
        <v>0</v>
      </c>
      <c r="K8946"/>
      <c r="N8946" t="s">
        <v>3091</v>
      </c>
      <c r="O8946" t="s">
        <v>3092</v>
      </c>
      <c r="P8946" t="s">
        <v>3095</v>
      </c>
      <c r="R8946" t="s">
        <v>3094</v>
      </c>
    </row>
    <row r="8947" spans="1:18" x14ac:dyDescent="0.25">
      <c r="A8947" t="s">
        <v>3681</v>
      </c>
      <c r="B8947" t="s">
        <v>3089</v>
      </c>
      <c r="D8947" t="s">
        <v>3090</v>
      </c>
      <c r="E8947" t="s">
        <v>3090</v>
      </c>
      <c r="F8947">
        <v>1</v>
      </c>
      <c r="G8947">
        <v>0</v>
      </c>
      <c r="H8947">
        <v>0</v>
      </c>
      <c r="I8947">
        <v>0</v>
      </c>
      <c r="K8947"/>
      <c r="N8947" t="s">
        <v>3091</v>
      </c>
      <c r="O8947" t="s">
        <v>3092</v>
      </c>
      <c r="P8947" t="s">
        <v>3095</v>
      </c>
      <c r="R8947" t="s">
        <v>3094</v>
      </c>
    </row>
    <row r="8948" spans="1:18" x14ac:dyDescent="0.25">
      <c r="A8948" t="s">
        <v>3682</v>
      </c>
      <c r="B8948" t="s">
        <v>3089</v>
      </c>
      <c r="D8948" t="s">
        <v>3090</v>
      </c>
      <c r="E8948" t="s">
        <v>3090</v>
      </c>
      <c r="F8948">
        <v>1</v>
      </c>
      <c r="G8948">
        <v>0</v>
      </c>
      <c r="H8948">
        <v>0</v>
      </c>
      <c r="I8948"/>
      <c r="K8948"/>
      <c r="N8948" t="s">
        <v>3091</v>
      </c>
      <c r="O8948" t="s">
        <v>3092</v>
      </c>
      <c r="P8948" t="s">
        <v>3095</v>
      </c>
      <c r="R8948" t="s">
        <v>3094</v>
      </c>
    </row>
    <row r="8949" spans="1:18" x14ac:dyDescent="0.25">
      <c r="A8949" t="s">
        <v>3683</v>
      </c>
      <c r="B8949" t="s">
        <v>3089</v>
      </c>
      <c r="D8949" t="s">
        <v>3090</v>
      </c>
      <c r="E8949" t="s">
        <v>3090</v>
      </c>
      <c r="F8949">
        <v>1</v>
      </c>
      <c r="G8949">
        <v>0</v>
      </c>
      <c r="H8949">
        <v>0</v>
      </c>
      <c r="I8949"/>
      <c r="K8949"/>
      <c r="N8949" t="s">
        <v>3091</v>
      </c>
      <c r="O8949" t="s">
        <v>3092</v>
      </c>
      <c r="P8949" t="s">
        <v>3095</v>
      </c>
      <c r="R8949" t="s">
        <v>3094</v>
      </c>
    </row>
    <row r="8950" spans="1:18" x14ac:dyDescent="0.25">
      <c r="A8950" t="s">
        <v>3684</v>
      </c>
      <c r="B8950" t="s">
        <v>3089</v>
      </c>
      <c r="D8950" t="s">
        <v>3090</v>
      </c>
      <c r="F8950">
        <v>1</v>
      </c>
      <c r="G8950">
        <v>0</v>
      </c>
      <c r="H8950">
        <v>9.9114000000000004</v>
      </c>
      <c r="I8950">
        <v>9.9114000000000004</v>
      </c>
      <c r="K8950"/>
      <c r="N8950" t="s">
        <v>3091</v>
      </c>
      <c r="O8950" t="s">
        <v>3092</v>
      </c>
      <c r="P8950" t="s">
        <v>3093</v>
      </c>
      <c r="R8950" t="s">
        <v>3094</v>
      </c>
    </row>
    <row r="8951" spans="1:18" x14ac:dyDescent="0.25">
      <c r="A8951" t="s">
        <v>3685</v>
      </c>
      <c r="B8951" t="s">
        <v>3089</v>
      </c>
      <c r="D8951" t="s">
        <v>3090</v>
      </c>
      <c r="F8951">
        <v>1</v>
      </c>
      <c r="G8951">
        <v>0</v>
      </c>
      <c r="H8951">
        <v>130.1669</v>
      </c>
      <c r="I8951">
        <v>130.1669</v>
      </c>
      <c r="K8951"/>
      <c r="N8951" t="s">
        <v>3091</v>
      </c>
      <c r="O8951" t="s">
        <v>3092</v>
      </c>
      <c r="P8951" t="s">
        <v>3093</v>
      </c>
      <c r="R8951" t="s">
        <v>3094</v>
      </c>
    </row>
    <row r="8952" spans="1:18" x14ac:dyDescent="0.25">
      <c r="A8952" t="s">
        <v>3686</v>
      </c>
      <c r="B8952" t="s">
        <v>3089</v>
      </c>
      <c r="D8952" t="s">
        <v>3090</v>
      </c>
      <c r="E8952" t="s">
        <v>3090</v>
      </c>
      <c r="F8952">
        <v>1</v>
      </c>
      <c r="G8952">
        <v>0</v>
      </c>
      <c r="H8952">
        <v>0</v>
      </c>
      <c r="I8952">
        <v>0</v>
      </c>
      <c r="K8952"/>
      <c r="N8952" t="s">
        <v>3091</v>
      </c>
      <c r="O8952" t="s">
        <v>3092</v>
      </c>
      <c r="P8952" t="s">
        <v>3095</v>
      </c>
      <c r="R8952" t="s">
        <v>3094</v>
      </c>
    </row>
    <row r="8953" spans="1:18" x14ac:dyDescent="0.25">
      <c r="A8953" t="s">
        <v>3687</v>
      </c>
      <c r="B8953" t="s">
        <v>3089</v>
      </c>
      <c r="D8953" t="s">
        <v>3090</v>
      </c>
      <c r="E8953" t="s">
        <v>3090</v>
      </c>
      <c r="F8953">
        <v>1</v>
      </c>
      <c r="G8953">
        <v>0</v>
      </c>
      <c r="H8953">
        <v>146.87799999999999</v>
      </c>
      <c r="I8953">
        <v>82.8</v>
      </c>
      <c r="K8953">
        <v>50.4</v>
      </c>
      <c r="M8953">
        <v>13.678000000000001</v>
      </c>
      <c r="N8953" t="s">
        <v>3091</v>
      </c>
      <c r="O8953" t="s">
        <v>3092</v>
      </c>
      <c r="P8953" t="s">
        <v>3095</v>
      </c>
      <c r="R8953" t="s">
        <v>3094</v>
      </c>
    </row>
    <row r="8954" spans="1:18" x14ac:dyDescent="0.25">
      <c r="A8954" t="s">
        <v>3688</v>
      </c>
      <c r="B8954" t="s">
        <v>3089</v>
      </c>
      <c r="D8954" t="s">
        <v>3090</v>
      </c>
      <c r="E8954" t="s">
        <v>3090</v>
      </c>
      <c r="F8954">
        <v>1</v>
      </c>
      <c r="G8954">
        <v>0</v>
      </c>
      <c r="H8954">
        <v>52.734999999999999</v>
      </c>
      <c r="I8954">
        <v>30.9516666666667</v>
      </c>
      <c r="K8954">
        <v>4.83</v>
      </c>
      <c r="M8954">
        <v>16.953333333333301</v>
      </c>
      <c r="N8954" t="s">
        <v>3091</v>
      </c>
      <c r="O8954" t="s">
        <v>3092</v>
      </c>
      <c r="P8954" t="s">
        <v>3095</v>
      </c>
      <c r="R8954" t="s">
        <v>3094</v>
      </c>
    </row>
    <row r="8955" spans="1:18" x14ac:dyDescent="0.25">
      <c r="A8955" t="s">
        <v>3689</v>
      </c>
      <c r="B8955" t="s">
        <v>3089</v>
      </c>
      <c r="D8955" t="s">
        <v>3090</v>
      </c>
      <c r="E8955" t="s">
        <v>3090</v>
      </c>
      <c r="F8955">
        <v>1</v>
      </c>
      <c r="G8955">
        <v>0</v>
      </c>
      <c r="H8955">
        <v>63.800400654487198</v>
      </c>
      <c r="I8955">
        <v>26.0942548211539</v>
      </c>
      <c r="K8955">
        <v>20.753828124999998</v>
      </c>
      <c r="M8955">
        <v>16.9523177083333</v>
      </c>
      <c r="N8955" t="s">
        <v>3091</v>
      </c>
      <c r="O8955" t="s">
        <v>3092</v>
      </c>
      <c r="P8955" t="s">
        <v>3095</v>
      </c>
      <c r="R8955" t="s">
        <v>3094</v>
      </c>
    </row>
    <row r="8956" spans="1:18" x14ac:dyDescent="0.25">
      <c r="A8956" t="s">
        <v>3690</v>
      </c>
      <c r="B8956" t="s">
        <v>3089</v>
      </c>
      <c r="D8956" t="s">
        <v>3090</v>
      </c>
      <c r="E8956" t="s">
        <v>3090</v>
      </c>
      <c r="F8956">
        <v>1</v>
      </c>
      <c r="G8956">
        <v>0</v>
      </c>
      <c r="H8956">
        <v>62.0960078409841</v>
      </c>
      <c r="I8956">
        <v>23.970799507650799</v>
      </c>
      <c r="K8956">
        <v>21.172857142857101</v>
      </c>
      <c r="M8956">
        <v>16.952351190476101</v>
      </c>
      <c r="N8956" t="s">
        <v>3091</v>
      </c>
      <c r="O8956" t="s">
        <v>3092</v>
      </c>
      <c r="P8956" t="s">
        <v>3095</v>
      </c>
      <c r="R8956" t="s">
        <v>3094</v>
      </c>
    </row>
    <row r="8957" spans="1:18" x14ac:dyDescent="0.25">
      <c r="A8957" t="s">
        <v>3691</v>
      </c>
      <c r="B8957" t="s">
        <v>3089</v>
      </c>
      <c r="D8957" t="s">
        <v>3090</v>
      </c>
      <c r="E8957" t="s">
        <v>3090</v>
      </c>
      <c r="F8957">
        <v>1</v>
      </c>
      <c r="G8957">
        <v>0</v>
      </c>
      <c r="H8957">
        <v>44.349773550724599</v>
      </c>
      <c r="I8957">
        <v>22.5664402173913</v>
      </c>
      <c r="K8957">
        <v>4.83</v>
      </c>
      <c r="M8957">
        <v>16.953333333333301</v>
      </c>
      <c r="N8957" t="s">
        <v>3091</v>
      </c>
      <c r="O8957" t="s">
        <v>3092</v>
      </c>
      <c r="P8957" t="s">
        <v>3095</v>
      </c>
      <c r="R8957" t="s">
        <v>3094</v>
      </c>
    </row>
    <row r="8958" spans="1:18" x14ac:dyDescent="0.25">
      <c r="A8958" t="s">
        <v>3692</v>
      </c>
      <c r="B8958" t="s">
        <v>3089</v>
      </c>
      <c r="D8958" t="s">
        <v>3090</v>
      </c>
      <c r="E8958" t="s">
        <v>3090</v>
      </c>
      <c r="F8958">
        <v>1</v>
      </c>
      <c r="G8958">
        <v>0</v>
      </c>
      <c r="H8958">
        <v>59.317878364171598</v>
      </c>
      <c r="I8958">
        <v>24.965021221314402</v>
      </c>
      <c r="K8958">
        <v>17.4014285714285</v>
      </c>
      <c r="M8958">
        <v>16.951428571428501</v>
      </c>
      <c r="N8958" t="s">
        <v>3091</v>
      </c>
      <c r="O8958" t="s">
        <v>3092</v>
      </c>
      <c r="P8958" t="s">
        <v>3095</v>
      </c>
      <c r="R8958" t="s">
        <v>3094</v>
      </c>
    </row>
    <row r="8959" spans="1:18" x14ac:dyDescent="0.25">
      <c r="A8959" t="s">
        <v>3693</v>
      </c>
      <c r="B8959" t="s">
        <v>3089</v>
      </c>
      <c r="D8959" t="s">
        <v>3090</v>
      </c>
      <c r="E8959" t="s">
        <v>3090</v>
      </c>
      <c r="F8959">
        <v>1</v>
      </c>
      <c r="G8959">
        <v>0</v>
      </c>
      <c r="H8959">
        <v>59.317878364171598</v>
      </c>
      <c r="I8959">
        <v>24.965021221314402</v>
      </c>
      <c r="K8959">
        <v>17.4014285714285</v>
      </c>
      <c r="M8959">
        <v>16.951428571428501</v>
      </c>
      <c r="N8959" t="s">
        <v>3091</v>
      </c>
      <c r="O8959" t="s">
        <v>3092</v>
      </c>
      <c r="P8959" t="s">
        <v>3095</v>
      </c>
      <c r="R8959" t="s">
        <v>3094</v>
      </c>
    </row>
    <row r="8960" spans="1:18" x14ac:dyDescent="0.25">
      <c r="A8960" t="s">
        <v>3694</v>
      </c>
      <c r="B8960" t="s">
        <v>3089</v>
      </c>
      <c r="D8960" t="s">
        <v>3090</v>
      </c>
      <c r="E8960" t="s">
        <v>3090</v>
      </c>
      <c r="F8960">
        <v>1</v>
      </c>
      <c r="G8960">
        <v>0</v>
      </c>
      <c r="H8960">
        <v>44.908321872598002</v>
      </c>
      <c r="I8960">
        <v>14.875821872597999</v>
      </c>
      <c r="K8960">
        <v>13.08</v>
      </c>
      <c r="M8960">
        <v>16.952500000000001</v>
      </c>
      <c r="N8960" t="s">
        <v>3091</v>
      </c>
      <c r="O8960" t="s">
        <v>3092</v>
      </c>
      <c r="P8960" t="s">
        <v>3095</v>
      </c>
      <c r="R8960" t="s">
        <v>3094</v>
      </c>
    </row>
    <row r="8961" spans="1:18" x14ac:dyDescent="0.25">
      <c r="A8961" t="s">
        <v>3695</v>
      </c>
      <c r="B8961" t="s">
        <v>3089</v>
      </c>
      <c r="D8961" t="s">
        <v>3090</v>
      </c>
      <c r="E8961" t="s">
        <v>3090</v>
      </c>
      <c r="F8961">
        <v>1</v>
      </c>
      <c r="G8961">
        <v>0</v>
      </c>
      <c r="H8961">
        <v>61.408641707618202</v>
      </c>
      <c r="I8961">
        <v>24.1070391435156</v>
      </c>
      <c r="K8961">
        <v>20.349230769230701</v>
      </c>
      <c r="M8961">
        <v>16.952371794871699</v>
      </c>
      <c r="N8961" t="s">
        <v>3091</v>
      </c>
      <c r="O8961" t="s">
        <v>3092</v>
      </c>
      <c r="P8961" t="s">
        <v>3095</v>
      </c>
      <c r="R8961" t="s">
        <v>3094</v>
      </c>
    </row>
    <row r="8962" spans="1:18" x14ac:dyDescent="0.25">
      <c r="A8962" t="s">
        <v>3696</v>
      </c>
      <c r="B8962" t="s">
        <v>3089</v>
      </c>
      <c r="D8962" t="s">
        <v>3090</v>
      </c>
      <c r="E8962" t="s">
        <v>3090</v>
      </c>
      <c r="F8962">
        <v>1</v>
      </c>
      <c r="G8962">
        <v>0</v>
      </c>
      <c r="H8962">
        <v>58.540909999999997</v>
      </c>
      <c r="I8962">
        <v>29.255429191864199</v>
      </c>
      <c r="K8962">
        <v>6.4937428942397899</v>
      </c>
      <c r="M8962">
        <v>22.791737913896</v>
      </c>
      <c r="N8962" t="s">
        <v>3091</v>
      </c>
      <c r="O8962" t="s">
        <v>3092</v>
      </c>
      <c r="P8962" t="s">
        <v>3095</v>
      </c>
      <c r="R8962" t="s">
        <v>3094</v>
      </c>
    </row>
    <row r="8963" spans="1:18" x14ac:dyDescent="0.25">
      <c r="A8963" t="s">
        <v>3697</v>
      </c>
      <c r="B8963" t="s">
        <v>3089</v>
      </c>
      <c r="D8963" t="s">
        <v>3090</v>
      </c>
      <c r="E8963" t="s">
        <v>3090</v>
      </c>
      <c r="F8963">
        <v>1</v>
      </c>
      <c r="G8963">
        <v>0</v>
      </c>
      <c r="H8963">
        <v>5.4120600000000003</v>
      </c>
      <c r="I8963">
        <v>2.08806</v>
      </c>
      <c r="K8963">
        <v>1.4570000000000001</v>
      </c>
      <c r="M8963">
        <v>1.867</v>
      </c>
      <c r="N8963" t="s">
        <v>3091</v>
      </c>
      <c r="O8963" t="s">
        <v>3092</v>
      </c>
      <c r="P8963" t="s">
        <v>3095</v>
      </c>
      <c r="R8963" t="s">
        <v>3094</v>
      </c>
    </row>
    <row r="8964" spans="1:18" x14ac:dyDescent="0.25">
      <c r="A8964" t="s">
        <v>3698</v>
      </c>
      <c r="B8964" t="s">
        <v>3089</v>
      </c>
      <c r="D8964" t="s">
        <v>3090</v>
      </c>
      <c r="E8964" t="s">
        <v>3090</v>
      </c>
      <c r="F8964">
        <v>1</v>
      </c>
      <c r="G8964">
        <v>0</v>
      </c>
      <c r="H8964">
        <v>6.9654999999999996</v>
      </c>
      <c r="I8964">
        <v>1.2424999999999999</v>
      </c>
      <c r="K8964">
        <v>1.9890000000000001</v>
      </c>
      <c r="M8964">
        <v>3.734</v>
      </c>
      <c r="N8964" t="s">
        <v>3091</v>
      </c>
      <c r="O8964" t="s">
        <v>3092</v>
      </c>
      <c r="P8964" t="s">
        <v>3095</v>
      </c>
      <c r="R8964" t="s">
        <v>3094</v>
      </c>
    </row>
    <row r="8965" spans="1:18" x14ac:dyDescent="0.25">
      <c r="A8965" t="s">
        <v>3699</v>
      </c>
      <c r="B8965" t="s">
        <v>3089</v>
      </c>
      <c r="D8965" t="s">
        <v>3090</v>
      </c>
      <c r="E8965" t="s">
        <v>3090</v>
      </c>
      <c r="F8965">
        <v>1</v>
      </c>
      <c r="G8965">
        <v>0</v>
      </c>
      <c r="H8965">
        <v>4.8967499999999999</v>
      </c>
      <c r="I8965">
        <v>0.36375000000000002</v>
      </c>
      <c r="K8965">
        <v>1.7250000000000001</v>
      </c>
      <c r="M8965">
        <v>2.8079999999999998</v>
      </c>
      <c r="N8965" t="s">
        <v>3091</v>
      </c>
      <c r="O8965" t="s">
        <v>3092</v>
      </c>
      <c r="P8965" t="s">
        <v>3095</v>
      </c>
      <c r="R8965" t="s">
        <v>3094</v>
      </c>
    </row>
    <row r="8966" spans="1:18" x14ac:dyDescent="0.25">
      <c r="A8966" t="s">
        <v>3700</v>
      </c>
      <c r="B8966" t="s">
        <v>3089</v>
      </c>
      <c r="D8966" t="s">
        <v>3090</v>
      </c>
      <c r="E8966" t="s">
        <v>3090</v>
      </c>
      <c r="F8966">
        <v>1</v>
      </c>
      <c r="G8966">
        <v>0</v>
      </c>
      <c r="H8966">
        <v>60.004760257089799</v>
      </c>
      <c r="I8966">
        <v>23.102260257089799</v>
      </c>
      <c r="K8966">
        <v>19.95</v>
      </c>
      <c r="M8966">
        <v>16.952500000000001</v>
      </c>
      <c r="N8966" t="s">
        <v>3091</v>
      </c>
      <c r="O8966" t="s">
        <v>3092</v>
      </c>
      <c r="P8966" t="s">
        <v>3095</v>
      </c>
      <c r="R8966" t="s">
        <v>3094</v>
      </c>
    </row>
    <row r="8967" spans="1:18" x14ac:dyDescent="0.25">
      <c r="A8967" t="s">
        <v>3701</v>
      </c>
      <c r="B8967" t="s">
        <v>3089</v>
      </c>
      <c r="D8967" t="s">
        <v>3090</v>
      </c>
      <c r="E8967" t="s">
        <v>3090</v>
      </c>
      <c r="F8967">
        <v>1</v>
      </c>
      <c r="G8967">
        <v>0</v>
      </c>
      <c r="H8967">
        <v>59.705451574550104</v>
      </c>
      <c r="I8967">
        <v>22.8029515745501</v>
      </c>
      <c r="K8967">
        <v>19.95</v>
      </c>
      <c r="M8967">
        <v>16.952500000000001</v>
      </c>
      <c r="N8967" t="s">
        <v>3091</v>
      </c>
      <c r="O8967" t="s">
        <v>3092</v>
      </c>
      <c r="P8967" t="s">
        <v>3095</v>
      </c>
      <c r="R8967" t="s">
        <v>3094</v>
      </c>
    </row>
    <row r="8968" spans="1:18" x14ac:dyDescent="0.25">
      <c r="A8968" t="s">
        <v>3702</v>
      </c>
      <c r="B8968" t="s">
        <v>3089</v>
      </c>
      <c r="D8968" t="s">
        <v>3090</v>
      </c>
      <c r="E8968" t="s">
        <v>3090</v>
      </c>
      <c r="F8968">
        <v>1</v>
      </c>
      <c r="G8968">
        <v>0</v>
      </c>
      <c r="H8968">
        <v>50.416400000000003</v>
      </c>
      <c r="I8968">
        <v>17.433900000000001</v>
      </c>
      <c r="K8968">
        <v>16.03</v>
      </c>
      <c r="M8968">
        <v>16.952500000000001</v>
      </c>
      <c r="N8968" t="s">
        <v>3091</v>
      </c>
      <c r="O8968" t="s">
        <v>3092</v>
      </c>
      <c r="P8968" t="s">
        <v>3095</v>
      </c>
      <c r="R8968" t="s">
        <v>3094</v>
      </c>
    </row>
    <row r="8969" spans="1:18" x14ac:dyDescent="0.25">
      <c r="A8969" t="s">
        <v>3703</v>
      </c>
      <c r="B8969" t="s">
        <v>3089</v>
      </c>
      <c r="D8969" t="s">
        <v>3090</v>
      </c>
      <c r="E8969" t="s">
        <v>3090</v>
      </c>
      <c r="F8969">
        <v>1</v>
      </c>
      <c r="G8969">
        <v>0</v>
      </c>
      <c r="H8969">
        <v>61.465989074550102</v>
      </c>
      <c r="I8969">
        <v>22.883636133373599</v>
      </c>
      <c r="K8969">
        <v>21.63</v>
      </c>
      <c r="M8969">
        <v>16.9523529411764</v>
      </c>
      <c r="N8969" t="s">
        <v>3091</v>
      </c>
      <c r="O8969" t="s">
        <v>3092</v>
      </c>
      <c r="P8969" t="s">
        <v>3095</v>
      </c>
      <c r="R8969" t="s">
        <v>3094</v>
      </c>
    </row>
    <row r="8970" spans="1:18" x14ac:dyDescent="0.25">
      <c r="A8970" t="s">
        <v>3704</v>
      </c>
      <c r="B8970" t="s">
        <v>3089</v>
      </c>
      <c r="D8970" t="s">
        <v>3090</v>
      </c>
      <c r="E8970" t="s">
        <v>3090</v>
      </c>
      <c r="F8970">
        <v>1</v>
      </c>
      <c r="G8970">
        <v>0</v>
      </c>
      <c r="H8970">
        <v>55.368231164310203</v>
      </c>
      <c r="I8970">
        <v>22.176147830976799</v>
      </c>
      <c r="K8970">
        <v>16.239999999999998</v>
      </c>
      <c r="M8970">
        <v>16.952083333333299</v>
      </c>
      <c r="N8970" t="s">
        <v>3091</v>
      </c>
      <c r="O8970" t="s">
        <v>3092</v>
      </c>
      <c r="P8970" t="s">
        <v>3095</v>
      </c>
      <c r="R8970" t="s">
        <v>3094</v>
      </c>
    </row>
    <row r="8971" spans="1:18" x14ac:dyDescent="0.25">
      <c r="A8971" t="s">
        <v>3705</v>
      </c>
      <c r="B8971" t="s">
        <v>3089</v>
      </c>
      <c r="D8971" t="s">
        <v>3090</v>
      </c>
      <c r="E8971" t="s">
        <v>3090</v>
      </c>
      <c r="F8971">
        <v>1</v>
      </c>
      <c r="G8971">
        <v>0</v>
      </c>
      <c r="H8971">
        <v>4.1594731259747002</v>
      </c>
      <c r="I8971">
        <v>1.7602231259747001</v>
      </c>
      <c r="K8971">
        <v>0.53200000000000003</v>
      </c>
      <c r="M8971">
        <v>1.8672500000000001</v>
      </c>
      <c r="N8971" t="s">
        <v>3091</v>
      </c>
      <c r="O8971" t="s">
        <v>3092</v>
      </c>
      <c r="P8971" t="s">
        <v>3095</v>
      </c>
      <c r="R8971" t="s">
        <v>3094</v>
      </c>
    </row>
    <row r="8972" spans="1:18" x14ac:dyDescent="0.25">
      <c r="A8972" t="s">
        <v>3706</v>
      </c>
      <c r="B8972" t="s">
        <v>3089</v>
      </c>
      <c r="D8972" t="s">
        <v>3090</v>
      </c>
      <c r="E8972" t="s">
        <v>3090</v>
      </c>
      <c r="F8972">
        <v>1</v>
      </c>
      <c r="G8972">
        <v>0</v>
      </c>
      <c r="H8972">
        <v>5.95045</v>
      </c>
      <c r="I8972">
        <v>1.1516999999999999</v>
      </c>
      <c r="K8972">
        <v>1.0640000000000001</v>
      </c>
      <c r="M8972">
        <v>3.73475</v>
      </c>
      <c r="N8972" t="s">
        <v>3091</v>
      </c>
      <c r="O8972" t="s">
        <v>3092</v>
      </c>
      <c r="P8972" t="s">
        <v>3095</v>
      </c>
      <c r="R8972" t="s">
        <v>3094</v>
      </c>
    </row>
    <row r="8973" spans="1:18" x14ac:dyDescent="0.25">
      <c r="A8973" t="s">
        <v>3707</v>
      </c>
      <c r="B8973" t="s">
        <v>3089</v>
      </c>
      <c r="D8973" t="s">
        <v>3090</v>
      </c>
      <c r="E8973" t="s">
        <v>3090</v>
      </c>
      <c r="F8973">
        <v>1</v>
      </c>
      <c r="G8973">
        <v>0</v>
      </c>
      <c r="H8973">
        <v>3.8417500000000002</v>
      </c>
      <c r="I8973">
        <v>0.23400000000000001</v>
      </c>
      <c r="K8973">
        <v>0.8</v>
      </c>
      <c r="M8973">
        <v>2.80775</v>
      </c>
      <c r="N8973" t="s">
        <v>3091</v>
      </c>
      <c r="O8973" t="s">
        <v>3092</v>
      </c>
      <c r="P8973" t="s">
        <v>3095</v>
      </c>
      <c r="R8973" t="s">
        <v>3094</v>
      </c>
    </row>
    <row r="8974" spans="1:18" x14ac:dyDescent="0.25">
      <c r="A8974" t="s">
        <v>3708</v>
      </c>
      <c r="B8974" t="s">
        <v>3089</v>
      </c>
      <c r="D8974" t="s">
        <v>3090</v>
      </c>
      <c r="E8974" t="s">
        <v>3090</v>
      </c>
      <c r="F8974">
        <v>1</v>
      </c>
      <c r="G8974">
        <v>0</v>
      </c>
      <c r="H8974">
        <v>1.7868893975460101</v>
      </c>
      <c r="I8974">
        <v>0.388849397546012</v>
      </c>
      <c r="K8974">
        <v>0.31</v>
      </c>
      <c r="M8974">
        <v>1.0880399999999999</v>
      </c>
      <c r="N8974" t="s">
        <v>3091</v>
      </c>
      <c r="O8974" t="s">
        <v>3092</v>
      </c>
      <c r="P8974" t="s">
        <v>3095</v>
      </c>
      <c r="R8974" t="s">
        <v>3094</v>
      </c>
    </row>
    <row r="8975" spans="1:18" x14ac:dyDescent="0.25">
      <c r="A8975" t="s">
        <v>3709</v>
      </c>
      <c r="B8975" t="s">
        <v>3089</v>
      </c>
      <c r="D8975" t="s">
        <v>3090</v>
      </c>
      <c r="E8975" t="s">
        <v>3090</v>
      </c>
      <c r="F8975">
        <v>1</v>
      </c>
      <c r="G8975">
        <v>0</v>
      </c>
      <c r="H8975">
        <v>8935.9046591792594</v>
      </c>
      <c r="I8975">
        <v>4724.5246591792602</v>
      </c>
      <c r="K8975">
        <v>933.83</v>
      </c>
      <c r="M8975">
        <v>3277.55</v>
      </c>
      <c r="N8975" t="s">
        <v>3091</v>
      </c>
      <c r="O8975" t="s">
        <v>3092</v>
      </c>
      <c r="P8975" t="s">
        <v>3095</v>
      </c>
      <c r="R8975" t="s">
        <v>3094</v>
      </c>
    </row>
    <row r="8976" spans="1:18" x14ac:dyDescent="0.25">
      <c r="A8976" t="s">
        <v>3710</v>
      </c>
      <c r="B8976" t="s">
        <v>3089</v>
      </c>
      <c r="D8976" t="s">
        <v>3090</v>
      </c>
      <c r="E8976" t="s">
        <v>3090</v>
      </c>
      <c r="F8976">
        <v>1</v>
      </c>
      <c r="G8976">
        <v>0</v>
      </c>
      <c r="H8976">
        <v>359.66716792592501</v>
      </c>
      <c r="I8976">
        <v>141.66716792592501</v>
      </c>
      <c r="K8976">
        <v>51</v>
      </c>
      <c r="M8976">
        <v>167</v>
      </c>
      <c r="N8976" t="s">
        <v>3091</v>
      </c>
      <c r="O8976" t="s">
        <v>3092</v>
      </c>
      <c r="P8976" t="s">
        <v>3095</v>
      </c>
      <c r="R8976" t="s">
        <v>3094</v>
      </c>
    </row>
    <row r="8977" spans="1:18" x14ac:dyDescent="0.25">
      <c r="A8977" t="s">
        <v>3711</v>
      </c>
      <c r="B8977" t="s">
        <v>3089</v>
      </c>
      <c r="D8977" t="s">
        <v>3090</v>
      </c>
      <c r="E8977" t="s">
        <v>3090</v>
      </c>
      <c r="F8977">
        <v>1</v>
      </c>
      <c r="G8977">
        <v>0</v>
      </c>
      <c r="H8977">
        <v>1250.1779351452301</v>
      </c>
      <c r="I8977">
        <v>514.86793514523697</v>
      </c>
      <c r="K8977">
        <v>175.99</v>
      </c>
      <c r="M8977">
        <v>559.32000000000005</v>
      </c>
      <c r="N8977" t="s">
        <v>3091</v>
      </c>
      <c r="O8977" t="s">
        <v>3092</v>
      </c>
      <c r="P8977" t="s">
        <v>3095</v>
      </c>
      <c r="R8977" t="s">
        <v>3094</v>
      </c>
    </row>
    <row r="8978" spans="1:18" x14ac:dyDescent="0.25">
      <c r="A8978" t="s">
        <v>3712</v>
      </c>
      <c r="B8978" t="s">
        <v>3089</v>
      </c>
      <c r="D8978" t="s">
        <v>3090</v>
      </c>
      <c r="E8978" t="s">
        <v>3090</v>
      </c>
      <c r="F8978">
        <v>1</v>
      </c>
      <c r="G8978">
        <v>0</v>
      </c>
      <c r="H8978">
        <v>2555.5698232149498</v>
      </c>
      <c r="I8978">
        <v>2379.5198232149501</v>
      </c>
      <c r="K8978">
        <v>39.04</v>
      </c>
      <c r="M8978">
        <v>137.01</v>
      </c>
      <c r="N8978" t="s">
        <v>3091</v>
      </c>
      <c r="O8978" t="s">
        <v>3092</v>
      </c>
      <c r="P8978" t="s">
        <v>3095</v>
      </c>
      <c r="R8978" t="s">
        <v>3094</v>
      </c>
    </row>
    <row r="8979" spans="1:18" x14ac:dyDescent="0.25">
      <c r="A8979" t="s">
        <v>3713</v>
      </c>
      <c r="B8979" t="s">
        <v>3089</v>
      </c>
      <c r="D8979" t="s">
        <v>3090</v>
      </c>
      <c r="E8979" t="s">
        <v>3090</v>
      </c>
      <c r="F8979">
        <v>1</v>
      </c>
      <c r="G8979">
        <v>0</v>
      </c>
      <c r="H8979">
        <v>4045.0650000000001</v>
      </c>
      <c r="I8979">
        <v>2242.08</v>
      </c>
      <c r="K8979">
        <v>413.7</v>
      </c>
      <c r="M8979">
        <v>1389.2850000000001</v>
      </c>
      <c r="N8979" t="s">
        <v>3091</v>
      </c>
      <c r="O8979" t="s">
        <v>3092</v>
      </c>
      <c r="P8979" t="s">
        <v>3095</v>
      </c>
      <c r="R8979" t="s">
        <v>3094</v>
      </c>
    </row>
    <row r="8980" spans="1:18" x14ac:dyDescent="0.25">
      <c r="A8980" t="s">
        <v>3714</v>
      </c>
      <c r="B8980" t="s">
        <v>3089</v>
      </c>
      <c r="D8980" t="s">
        <v>3090</v>
      </c>
      <c r="E8980" t="s">
        <v>3090</v>
      </c>
      <c r="F8980">
        <v>1</v>
      </c>
      <c r="G8980">
        <v>0</v>
      </c>
      <c r="H8980">
        <v>97.463632352941104</v>
      </c>
      <c r="I8980">
        <v>97.463632352941104</v>
      </c>
      <c r="K8980">
        <v>0</v>
      </c>
      <c r="M8980">
        <v>0</v>
      </c>
      <c r="N8980" t="s">
        <v>3091</v>
      </c>
      <c r="O8980" t="s">
        <v>3092</v>
      </c>
      <c r="P8980" t="s">
        <v>3095</v>
      </c>
      <c r="R8980" t="s">
        <v>3094</v>
      </c>
    </row>
    <row r="8981" spans="1:18" x14ac:dyDescent="0.25">
      <c r="A8981" t="s">
        <v>3715</v>
      </c>
      <c r="B8981" t="s">
        <v>3089</v>
      </c>
      <c r="D8981" t="s">
        <v>3090</v>
      </c>
      <c r="E8981" t="s">
        <v>3090</v>
      </c>
      <c r="F8981">
        <v>1</v>
      </c>
      <c r="G8981">
        <v>0</v>
      </c>
      <c r="H8981">
        <v>1785.33125</v>
      </c>
      <c r="I8981">
        <v>1785.33125</v>
      </c>
      <c r="K8981">
        <v>0</v>
      </c>
      <c r="M8981">
        <v>0</v>
      </c>
      <c r="N8981" t="s">
        <v>3091</v>
      </c>
      <c r="O8981" t="s">
        <v>3092</v>
      </c>
      <c r="P8981" t="s">
        <v>3095</v>
      </c>
      <c r="R8981" t="s">
        <v>3094</v>
      </c>
    </row>
    <row r="8982" spans="1:18" x14ac:dyDescent="0.25">
      <c r="A8982" t="s">
        <v>3716</v>
      </c>
      <c r="B8982" t="s">
        <v>3089</v>
      </c>
      <c r="D8982" t="s">
        <v>3090</v>
      </c>
      <c r="E8982" t="s">
        <v>3090</v>
      </c>
      <c r="F8982">
        <v>1</v>
      </c>
      <c r="G8982">
        <v>0</v>
      </c>
      <c r="H8982">
        <v>12211.821666666599</v>
      </c>
      <c r="I8982">
        <v>7055.9216666666598</v>
      </c>
      <c r="K8982">
        <v>1183</v>
      </c>
      <c r="M8982">
        <v>3972.9</v>
      </c>
      <c r="N8982" t="s">
        <v>3091</v>
      </c>
      <c r="O8982" t="s">
        <v>3092</v>
      </c>
      <c r="P8982" t="s">
        <v>3095</v>
      </c>
      <c r="R8982" t="s">
        <v>3094</v>
      </c>
    </row>
    <row r="8983" spans="1:18" x14ac:dyDescent="0.25">
      <c r="A8983" t="s">
        <v>3717</v>
      </c>
      <c r="B8983" t="s">
        <v>3089</v>
      </c>
      <c r="D8983" t="s">
        <v>3090</v>
      </c>
      <c r="E8983" t="s">
        <v>3090</v>
      </c>
      <c r="F8983">
        <v>1</v>
      </c>
      <c r="G8983">
        <v>0</v>
      </c>
      <c r="H8983">
        <v>20480.111666666598</v>
      </c>
      <c r="I8983">
        <v>11386.121666666601</v>
      </c>
      <c r="K8983">
        <v>2086.6</v>
      </c>
      <c r="M8983">
        <v>7007.39</v>
      </c>
      <c r="N8983" t="s">
        <v>3091</v>
      </c>
      <c r="O8983" t="s">
        <v>3092</v>
      </c>
      <c r="P8983" t="s">
        <v>3095</v>
      </c>
      <c r="R8983" t="s">
        <v>3094</v>
      </c>
    </row>
    <row r="8984" spans="1:18" x14ac:dyDescent="0.25">
      <c r="A8984" t="s">
        <v>3718</v>
      </c>
      <c r="B8984" t="s">
        <v>3089</v>
      </c>
      <c r="D8984" t="s">
        <v>3090</v>
      </c>
      <c r="E8984" t="s">
        <v>3090</v>
      </c>
      <c r="F8984">
        <v>1</v>
      </c>
      <c r="G8984">
        <v>0</v>
      </c>
      <c r="H8984">
        <v>21238.48</v>
      </c>
      <c r="I8984">
        <v>11019.810131079201</v>
      </c>
      <c r="K8984">
        <v>2344.6660883690602</v>
      </c>
      <c r="M8984">
        <v>7874.0037805516304</v>
      </c>
      <c r="N8984" t="s">
        <v>3091</v>
      </c>
      <c r="O8984" t="s">
        <v>3092</v>
      </c>
      <c r="P8984" t="s">
        <v>3095</v>
      </c>
      <c r="R8984" t="s">
        <v>3094</v>
      </c>
    </row>
    <row r="8985" spans="1:18" x14ac:dyDescent="0.25">
      <c r="A8985" t="s">
        <v>3719</v>
      </c>
      <c r="B8985" t="s">
        <v>3089</v>
      </c>
      <c r="D8985" t="s">
        <v>3090</v>
      </c>
      <c r="E8985" t="s">
        <v>3090</v>
      </c>
      <c r="F8985">
        <v>1</v>
      </c>
      <c r="G8985">
        <v>0</v>
      </c>
      <c r="H8985">
        <v>19511.4649411764</v>
      </c>
      <c r="I8985">
        <v>10420.824941176401</v>
      </c>
      <c r="K8985">
        <v>2086</v>
      </c>
      <c r="M8985">
        <v>7004.64</v>
      </c>
      <c r="N8985" t="s">
        <v>3091</v>
      </c>
      <c r="O8985" t="s">
        <v>3092</v>
      </c>
      <c r="P8985" t="s">
        <v>3095</v>
      </c>
      <c r="R8985" t="s">
        <v>3094</v>
      </c>
    </row>
    <row r="8986" spans="1:18" x14ac:dyDescent="0.25">
      <c r="A8986" t="s">
        <v>3720</v>
      </c>
      <c r="B8986" t="s">
        <v>3089</v>
      </c>
      <c r="D8986" t="s">
        <v>3090</v>
      </c>
      <c r="E8986" t="s">
        <v>3090</v>
      </c>
      <c r="F8986">
        <v>1</v>
      </c>
      <c r="G8986">
        <v>0</v>
      </c>
      <c r="H8986">
        <v>10961.540588235201</v>
      </c>
      <c r="I8986">
        <v>5684.1705882352899</v>
      </c>
      <c r="K8986">
        <v>1211</v>
      </c>
      <c r="M8986">
        <v>4066.37</v>
      </c>
      <c r="N8986" t="s">
        <v>3091</v>
      </c>
      <c r="O8986" t="s">
        <v>3092</v>
      </c>
      <c r="P8986" t="s">
        <v>3095</v>
      </c>
      <c r="R8986" t="s">
        <v>3094</v>
      </c>
    </row>
    <row r="8987" spans="1:18" x14ac:dyDescent="0.25">
      <c r="A8987" t="s">
        <v>3721</v>
      </c>
      <c r="B8987" t="s">
        <v>3089</v>
      </c>
      <c r="D8987" t="s">
        <v>3090</v>
      </c>
      <c r="E8987" t="s">
        <v>3090</v>
      </c>
      <c r="F8987">
        <v>1</v>
      </c>
      <c r="G8987">
        <v>0</v>
      </c>
      <c r="H8987">
        <v>4509.8</v>
      </c>
      <c r="I8987"/>
      <c r="K8987">
        <v>1000</v>
      </c>
      <c r="M8987">
        <v>3509.8</v>
      </c>
      <c r="N8987" t="s">
        <v>3091</v>
      </c>
      <c r="O8987" t="s">
        <v>3092</v>
      </c>
      <c r="P8987" t="s">
        <v>3095</v>
      </c>
      <c r="R8987" t="s">
        <v>3094</v>
      </c>
    </row>
    <row r="8988" spans="1:18" x14ac:dyDescent="0.25">
      <c r="A8988" t="s">
        <v>3722</v>
      </c>
      <c r="B8988" t="s">
        <v>3089</v>
      </c>
      <c r="D8988" t="s">
        <v>3090</v>
      </c>
      <c r="E8988" t="s">
        <v>3090</v>
      </c>
      <c r="F8988">
        <v>1</v>
      </c>
      <c r="G8988">
        <v>0</v>
      </c>
      <c r="H8988">
        <v>5.84071428571428</v>
      </c>
      <c r="I8988">
        <v>0.44</v>
      </c>
      <c r="K8988">
        <v>1.1000000000000001</v>
      </c>
      <c r="M8988">
        <v>4.3007142857142799</v>
      </c>
      <c r="N8988" t="s">
        <v>3091</v>
      </c>
      <c r="O8988" t="s">
        <v>3092</v>
      </c>
      <c r="P8988" t="s">
        <v>3095</v>
      </c>
      <c r="R8988" t="s">
        <v>3094</v>
      </c>
    </row>
    <row r="8989" spans="1:18" x14ac:dyDescent="0.25">
      <c r="A8989" t="s">
        <v>3723</v>
      </c>
      <c r="B8989" t="s">
        <v>3089</v>
      </c>
      <c r="D8989" t="s">
        <v>3090</v>
      </c>
      <c r="E8989" t="s">
        <v>3090</v>
      </c>
      <c r="F8989">
        <v>1</v>
      </c>
      <c r="G8989">
        <v>0</v>
      </c>
      <c r="H8989">
        <v>1.8533333333333299</v>
      </c>
      <c r="I8989">
        <v>0.41</v>
      </c>
      <c r="K8989">
        <v>0.32</v>
      </c>
      <c r="M8989">
        <v>1.12333333333333</v>
      </c>
      <c r="N8989" t="s">
        <v>3091</v>
      </c>
      <c r="O8989" t="s">
        <v>3092</v>
      </c>
      <c r="P8989" t="s">
        <v>3095</v>
      </c>
      <c r="R8989" t="s">
        <v>3094</v>
      </c>
    </row>
    <row r="8990" spans="1:18" x14ac:dyDescent="0.25">
      <c r="A8990" t="s">
        <v>3724</v>
      </c>
      <c r="B8990" t="s">
        <v>3089</v>
      </c>
      <c r="D8990" t="s">
        <v>3090</v>
      </c>
      <c r="E8990" t="s">
        <v>3090</v>
      </c>
      <c r="F8990">
        <v>1</v>
      </c>
      <c r="G8990">
        <v>0</v>
      </c>
      <c r="H8990">
        <v>520.38937855424501</v>
      </c>
      <c r="I8990">
        <v>126.67937855424501</v>
      </c>
      <c r="K8990">
        <v>87.3</v>
      </c>
      <c r="M8990">
        <v>306.41000000000003</v>
      </c>
      <c r="N8990" t="s">
        <v>3091</v>
      </c>
      <c r="O8990" t="s">
        <v>3092</v>
      </c>
      <c r="P8990" t="s">
        <v>3095</v>
      </c>
      <c r="R8990" t="s">
        <v>3094</v>
      </c>
    </row>
    <row r="8991" spans="1:18" x14ac:dyDescent="0.25">
      <c r="A8991" t="s">
        <v>3725</v>
      </c>
      <c r="B8991" t="s">
        <v>3089</v>
      </c>
      <c r="D8991" t="s">
        <v>3090</v>
      </c>
      <c r="E8991" t="s">
        <v>3090</v>
      </c>
      <c r="F8991">
        <v>1</v>
      </c>
      <c r="G8991">
        <v>0</v>
      </c>
      <c r="H8991">
        <v>9742.8618200000001</v>
      </c>
      <c r="I8991">
        <v>9742.8618200000001</v>
      </c>
      <c r="K8991">
        <v>0</v>
      </c>
      <c r="M8991">
        <v>0</v>
      </c>
      <c r="N8991" t="s">
        <v>3091</v>
      </c>
      <c r="O8991" t="s">
        <v>3092</v>
      </c>
      <c r="P8991" t="s">
        <v>3095</v>
      </c>
      <c r="R8991" t="s">
        <v>3094</v>
      </c>
    </row>
    <row r="8992" spans="1:18" x14ac:dyDescent="0.25">
      <c r="A8992" t="s">
        <v>3726</v>
      </c>
      <c r="B8992" t="s">
        <v>3089</v>
      </c>
      <c r="D8992" t="s">
        <v>3090</v>
      </c>
      <c r="E8992" t="s">
        <v>3090</v>
      </c>
      <c r="F8992">
        <v>1</v>
      </c>
      <c r="G8992">
        <v>0</v>
      </c>
      <c r="H8992">
        <v>1104.5610200000001</v>
      </c>
      <c r="I8992">
        <v>1104.5610200000001</v>
      </c>
      <c r="K8992"/>
      <c r="N8992" t="s">
        <v>3091</v>
      </c>
      <c r="O8992" t="s">
        <v>3092</v>
      </c>
      <c r="P8992" t="s">
        <v>3095</v>
      </c>
      <c r="R8992" t="s">
        <v>3094</v>
      </c>
    </row>
    <row r="8993" spans="1:18" x14ac:dyDescent="0.25">
      <c r="A8993" t="s">
        <v>3727</v>
      </c>
      <c r="B8993" t="s">
        <v>3089</v>
      </c>
      <c r="D8993" t="s">
        <v>3090</v>
      </c>
      <c r="E8993" t="s">
        <v>3090</v>
      </c>
      <c r="F8993">
        <v>1</v>
      </c>
      <c r="G8993">
        <v>0</v>
      </c>
      <c r="H8993">
        <v>2391.3708000000001</v>
      </c>
      <c r="I8993">
        <v>2391.3708000000001</v>
      </c>
      <c r="K8993"/>
      <c r="N8993" t="s">
        <v>3091</v>
      </c>
      <c r="O8993" t="s">
        <v>3092</v>
      </c>
      <c r="P8993" t="s">
        <v>3095</v>
      </c>
      <c r="R8993" t="s">
        <v>3094</v>
      </c>
    </row>
    <row r="8994" spans="1:18" x14ac:dyDescent="0.25">
      <c r="A8994" t="s">
        <v>3728</v>
      </c>
      <c r="B8994" t="s">
        <v>3089</v>
      </c>
      <c r="D8994" t="s">
        <v>3090</v>
      </c>
      <c r="F8994">
        <v>1</v>
      </c>
      <c r="G8994">
        <v>0</v>
      </c>
      <c r="H8994">
        <v>199.88149999999999</v>
      </c>
      <c r="I8994">
        <v>199.88149999999999</v>
      </c>
      <c r="K8994"/>
      <c r="N8994" t="s">
        <v>3091</v>
      </c>
      <c r="O8994" t="s">
        <v>3092</v>
      </c>
      <c r="P8994" t="s">
        <v>3095</v>
      </c>
      <c r="R8994" t="s">
        <v>3094</v>
      </c>
    </row>
    <row r="8995" spans="1:18" x14ac:dyDescent="0.25">
      <c r="A8995" t="s">
        <v>3729</v>
      </c>
      <c r="B8995" t="s">
        <v>3089</v>
      </c>
      <c r="D8995" t="s">
        <v>3090</v>
      </c>
      <c r="E8995" t="s">
        <v>3090</v>
      </c>
      <c r="F8995">
        <v>1</v>
      </c>
      <c r="G8995">
        <v>0</v>
      </c>
      <c r="H8995">
        <v>273.58240000000001</v>
      </c>
      <c r="I8995">
        <v>273.58240000000001</v>
      </c>
      <c r="K8995"/>
      <c r="N8995" t="s">
        <v>3091</v>
      </c>
      <c r="O8995" t="s">
        <v>3092</v>
      </c>
      <c r="P8995" t="s">
        <v>3095</v>
      </c>
      <c r="R8995" t="s">
        <v>3094</v>
      </c>
    </row>
    <row r="8996" spans="1:18" x14ac:dyDescent="0.25">
      <c r="A8996" t="s">
        <v>3730</v>
      </c>
      <c r="B8996" t="s">
        <v>3089</v>
      </c>
      <c r="D8996" t="s">
        <v>3090</v>
      </c>
      <c r="E8996" t="s">
        <v>3090</v>
      </c>
      <c r="F8996">
        <v>1</v>
      </c>
      <c r="G8996">
        <v>0</v>
      </c>
      <c r="H8996">
        <v>110.3193</v>
      </c>
      <c r="I8996">
        <v>110.3193</v>
      </c>
      <c r="K8996"/>
      <c r="N8996" t="s">
        <v>3091</v>
      </c>
      <c r="O8996" t="s">
        <v>3092</v>
      </c>
      <c r="P8996" t="s">
        <v>3095</v>
      </c>
      <c r="R8996" t="s">
        <v>3094</v>
      </c>
    </row>
    <row r="8997" spans="1:18" x14ac:dyDescent="0.25">
      <c r="A8997" t="s">
        <v>3731</v>
      </c>
      <c r="B8997" t="s">
        <v>3089</v>
      </c>
      <c r="D8997" t="s">
        <v>3090</v>
      </c>
      <c r="E8997" t="s">
        <v>3090</v>
      </c>
      <c r="F8997">
        <v>1</v>
      </c>
      <c r="G8997">
        <v>0</v>
      </c>
      <c r="H8997">
        <v>514.06809999999996</v>
      </c>
      <c r="I8997">
        <v>514.06809999999996</v>
      </c>
      <c r="K8997"/>
      <c r="N8997" t="s">
        <v>3091</v>
      </c>
      <c r="O8997" t="s">
        <v>3092</v>
      </c>
      <c r="P8997" t="s">
        <v>3095</v>
      </c>
      <c r="R8997" t="s">
        <v>3094</v>
      </c>
    </row>
    <row r="8998" spans="1:18" x14ac:dyDescent="0.25">
      <c r="A8998" t="s">
        <v>3732</v>
      </c>
      <c r="B8998" t="s">
        <v>3089</v>
      </c>
      <c r="D8998" t="s">
        <v>3090</v>
      </c>
      <c r="E8998" t="s">
        <v>3090</v>
      </c>
      <c r="F8998">
        <v>1</v>
      </c>
      <c r="G8998">
        <v>0</v>
      </c>
      <c r="H8998">
        <v>1192.0181</v>
      </c>
      <c r="I8998">
        <v>1192.0181</v>
      </c>
      <c r="K8998"/>
      <c r="N8998" t="s">
        <v>3091</v>
      </c>
      <c r="O8998" t="s">
        <v>3092</v>
      </c>
      <c r="P8998" t="s">
        <v>3095</v>
      </c>
      <c r="R8998" t="s">
        <v>3094</v>
      </c>
    </row>
    <row r="8999" spans="1:18" x14ac:dyDescent="0.25">
      <c r="A8999" t="s">
        <v>3733</v>
      </c>
      <c r="B8999" t="s">
        <v>3089</v>
      </c>
      <c r="D8999" t="s">
        <v>3090</v>
      </c>
      <c r="E8999" t="s">
        <v>3090</v>
      </c>
      <c r="F8999">
        <v>1</v>
      </c>
      <c r="G8999">
        <v>0</v>
      </c>
      <c r="H8999">
        <v>985.02949999999998</v>
      </c>
      <c r="I8999">
        <v>985.02949999999998</v>
      </c>
      <c r="K8999"/>
      <c r="N8999" t="s">
        <v>3091</v>
      </c>
      <c r="O8999" t="s">
        <v>3092</v>
      </c>
      <c r="P8999" t="s">
        <v>3095</v>
      </c>
      <c r="R8999" t="s">
        <v>3094</v>
      </c>
    </row>
    <row r="9000" spans="1:18" x14ac:dyDescent="0.25">
      <c r="A9000" t="s">
        <v>3734</v>
      </c>
      <c r="B9000" t="s">
        <v>3089</v>
      </c>
      <c r="D9000" t="s">
        <v>3090</v>
      </c>
      <c r="E9000" t="s">
        <v>3090</v>
      </c>
      <c r="F9000">
        <v>1</v>
      </c>
      <c r="G9000">
        <v>0</v>
      </c>
      <c r="H9000">
        <v>199.78139999999999</v>
      </c>
      <c r="I9000">
        <v>199.78139999999999</v>
      </c>
      <c r="K9000"/>
      <c r="N9000" t="s">
        <v>3091</v>
      </c>
      <c r="O9000" t="s">
        <v>3092</v>
      </c>
      <c r="P9000" t="s">
        <v>3095</v>
      </c>
      <c r="R9000" t="s">
        <v>3094</v>
      </c>
    </row>
    <row r="9001" spans="1:18" x14ac:dyDescent="0.25">
      <c r="A9001" t="s">
        <v>3735</v>
      </c>
      <c r="B9001" t="s">
        <v>3089</v>
      </c>
      <c r="D9001" t="s">
        <v>3090</v>
      </c>
      <c r="E9001" t="s">
        <v>3090</v>
      </c>
      <c r="F9001">
        <v>1</v>
      </c>
      <c r="G9001">
        <v>0</v>
      </c>
      <c r="H9001">
        <v>4079.9122877300001</v>
      </c>
      <c r="I9001">
        <v>2439.6522877299999</v>
      </c>
      <c r="K9001">
        <v>374</v>
      </c>
      <c r="M9001">
        <v>1266.26</v>
      </c>
      <c r="N9001" t="s">
        <v>3091</v>
      </c>
      <c r="O9001" t="s">
        <v>3092</v>
      </c>
      <c r="P9001" t="s">
        <v>3095</v>
      </c>
      <c r="R9001" t="s">
        <v>3094</v>
      </c>
    </row>
    <row r="9002" spans="1:18" x14ac:dyDescent="0.25">
      <c r="A9002" t="s">
        <v>3736</v>
      </c>
      <c r="B9002" t="s">
        <v>3089</v>
      </c>
      <c r="D9002" t="s">
        <v>3090</v>
      </c>
      <c r="E9002" t="s">
        <v>3090</v>
      </c>
      <c r="F9002">
        <v>1</v>
      </c>
      <c r="G9002">
        <v>0</v>
      </c>
      <c r="H9002">
        <v>336.43190729624399</v>
      </c>
      <c r="I9002">
        <v>215.24190729624399</v>
      </c>
      <c r="K9002">
        <v>29</v>
      </c>
      <c r="M9002">
        <v>92.19</v>
      </c>
      <c r="N9002" t="s">
        <v>3091</v>
      </c>
      <c r="O9002" t="s">
        <v>3092</v>
      </c>
      <c r="P9002" t="s">
        <v>3095</v>
      </c>
      <c r="R9002" t="s">
        <v>3094</v>
      </c>
    </row>
    <row r="9003" spans="1:18" x14ac:dyDescent="0.25">
      <c r="A9003" t="s">
        <v>3737</v>
      </c>
      <c r="B9003" t="s">
        <v>3089</v>
      </c>
      <c r="D9003" t="s">
        <v>3090</v>
      </c>
      <c r="E9003" t="s">
        <v>3090</v>
      </c>
      <c r="F9003">
        <v>1</v>
      </c>
      <c r="G9003">
        <v>0</v>
      </c>
      <c r="H9003">
        <v>10843.8687479539</v>
      </c>
      <c r="I9003">
        <v>5727.4287479539598</v>
      </c>
      <c r="K9003">
        <v>1320.13</v>
      </c>
      <c r="M9003">
        <v>3796.31</v>
      </c>
      <c r="N9003" t="s">
        <v>3091</v>
      </c>
      <c r="O9003" t="s">
        <v>3092</v>
      </c>
      <c r="P9003" t="s">
        <v>3095</v>
      </c>
      <c r="R9003" t="s">
        <v>3094</v>
      </c>
    </row>
    <row r="9004" spans="1:18" x14ac:dyDescent="0.25">
      <c r="A9004" t="s">
        <v>3738</v>
      </c>
      <c r="B9004" t="s">
        <v>3089</v>
      </c>
      <c r="D9004" t="s">
        <v>3090</v>
      </c>
      <c r="E9004" t="s">
        <v>3090</v>
      </c>
      <c r="F9004">
        <v>1</v>
      </c>
      <c r="G9004">
        <v>0</v>
      </c>
      <c r="H9004">
        <v>2007.2515420406801</v>
      </c>
      <c r="I9004">
        <v>1024.59154204068</v>
      </c>
      <c r="K9004">
        <v>320.02</v>
      </c>
      <c r="M9004">
        <v>662.64</v>
      </c>
      <c r="N9004" t="s">
        <v>3091</v>
      </c>
      <c r="O9004" t="s">
        <v>3092</v>
      </c>
      <c r="P9004" t="s">
        <v>3095</v>
      </c>
      <c r="R9004" t="s">
        <v>3094</v>
      </c>
    </row>
    <row r="9005" spans="1:18" x14ac:dyDescent="0.25">
      <c r="A9005" t="s">
        <v>3739</v>
      </c>
      <c r="B9005" t="s">
        <v>3089</v>
      </c>
      <c r="D9005" t="s">
        <v>3090</v>
      </c>
      <c r="E9005" t="s">
        <v>3090</v>
      </c>
      <c r="F9005">
        <v>1</v>
      </c>
      <c r="G9005">
        <v>0</v>
      </c>
      <c r="H9005">
        <v>3107.1305251354602</v>
      </c>
      <c r="I9005">
        <v>753.01052513546006</v>
      </c>
      <c r="K9005">
        <v>522</v>
      </c>
      <c r="M9005">
        <v>1832.12</v>
      </c>
      <c r="N9005" t="s">
        <v>3091</v>
      </c>
      <c r="O9005" t="s">
        <v>3092</v>
      </c>
      <c r="P9005" t="s">
        <v>3095</v>
      </c>
      <c r="R9005" t="s">
        <v>3094</v>
      </c>
    </row>
    <row r="9006" spans="1:18" x14ac:dyDescent="0.25">
      <c r="A9006" t="s">
        <v>3740</v>
      </c>
      <c r="B9006" t="s">
        <v>3089</v>
      </c>
      <c r="D9006" t="s">
        <v>3090</v>
      </c>
      <c r="E9006" t="s">
        <v>3090</v>
      </c>
      <c r="F9006">
        <v>1</v>
      </c>
      <c r="G9006">
        <v>0</v>
      </c>
      <c r="H9006">
        <v>6.2088000000000001</v>
      </c>
      <c r="I9006">
        <v>3.0528</v>
      </c>
      <c r="K9006">
        <v>0.7</v>
      </c>
      <c r="M9006">
        <v>2.456</v>
      </c>
      <c r="N9006" t="s">
        <v>3091</v>
      </c>
      <c r="O9006" t="s">
        <v>3092</v>
      </c>
      <c r="P9006" t="s">
        <v>3095</v>
      </c>
      <c r="R9006" t="s">
        <v>3094</v>
      </c>
    </row>
    <row r="9007" spans="1:18" x14ac:dyDescent="0.25">
      <c r="A9007" t="s">
        <v>3741</v>
      </c>
      <c r="B9007" t="s">
        <v>3089</v>
      </c>
      <c r="D9007" t="s">
        <v>3090</v>
      </c>
      <c r="E9007" t="s">
        <v>3090</v>
      </c>
      <c r="F9007">
        <v>1</v>
      </c>
      <c r="G9007">
        <v>0</v>
      </c>
      <c r="H9007">
        <v>0</v>
      </c>
      <c r="I9007">
        <v>0</v>
      </c>
      <c r="K9007"/>
      <c r="N9007" t="s">
        <v>3091</v>
      </c>
      <c r="O9007" t="s">
        <v>3092</v>
      </c>
      <c r="P9007" t="s">
        <v>3095</v>
      </c>
      <c r="R9007" t="s">
        <v>3094</v>
      </c>
    </row>
    <row r="9008" spans="1:18" x14ac:dyDescent="0.25">
      <c r="A9008" t="s">
        <v>3742</v>
      </c>
      <c r="B9008" t="s">
        <v>3089</v>
      </c>
      <c r="D9008" t="s">
        <v>3090</v>
      </c>
      <c r="E9008" t="s">
        <v>3090</v>
      </c>
      <c r="F9008">
        <v>1</v>
      </c>
      <c r="G9008">
        <v>0</v>
      </c>
      <c r="H9008">
        <v>0</v>
      </c>
      <c r="I9008"/>
      <c r="K9008"/>
      <c r="N9008" t="s">
        <v>3091</v>
      </c>
      <c r="O9008" t="s">
        <v>3092</v>
      </c>
      <c r="P9008" t="s">
        <v>3095</v>
      </c>
      <c r="R9008" t="s">
        <v>3094</v>
      </c>
    </row>
    <row r="9009" spans="1:18" x14ac:dyDescent="0.25">
      <c r="A9009" t="s">
        <v>3743</v>
      </c>
      <c r="B9009" t="s">
        <v>3089</v>
      </c>
      <c r="D9009" t="s">
        <v>3090</v>
      </c>
      <c r="E9009" t="s">
        <v>3090</v>
      </c>
      <c r="F9009">
        <v>1</v>
      </c>
      <c r="G9009">
        <v>0</v>
      </c>
      <c r="H9009">
        <v>0</v>
      </c>
      <c r="I9009">
        <v>0</v>
      </c>
      <c r="K9009"/>
      <c r="N9009" t="s">
        <v>3091</v>
      </c>
      <c r="O9009" t="s">
        <v>3092</v>
      </c>
      <c r="P9009" t="s">
        <v>3095</v>
      </c>
      <c r="R9009" t="s">
        <v>3094</v>
      </c>
    </row>
    <row r="9010" spans="1:18" x14ac:dyDescent="0.25">
      <c r="A9010" t="s">
        <v>3100</v>
      </c>
      <c r="B9010" t="s">
        <v>3089</v>
      </c>
      <c r="D9010" t="s">
        <v>3090</v>
      </c>
      <c r="F9010">
        <v>1</v>
      </c>
      <c r="G9010">
        <v>0</v>
      </c>
      <c r="H9010">
        <v>0</v>
      </c>
      <c r="I9010">
        <v>0</v>
      </c>
      <c r="K9010"/>
      <c r="N9010" t="s">
        <v>3091</v>
      </c>
      <c r="O9010" t="s">
        <v>3092</v>
      </c>
      <c r="P9010" t="s">
        <v>3093</v>
      </c>
      <c r="R9010" t="s">
        <v>3094</v>
      </c>
    </row>
    <row r="9011" spans="1:18" x14ac:dyDescent="0.25">
      <c r="A9011" t="s">
        <v>3101</v>
      </c>
      <c r="B9011" t="s">
        <v>3089</v>
      </c>
      <c r="D9011" t="s">
        <v>3090</v>
      </c>
      <c r="F9011">
        <v>1</v>
      </c>
      <c r="G9011">
        <v>0</v>
      </c>
      <c r="H9011">
        <v>0</v>
      </c>
      <c r="I9011">
        <v>0</v>
      </c>
      <c r="K9011"/>
      <c r="N9011" t="s">
        <v>3091</v>
      </c>
      <c r="O9011" t="s">
        <v>3092</v>
      </c>
      <c r="P9011" t="s">
        <v>3093</v>
      </c>
      <c r="R9011" t="s">
        <v>3094</v>
      </c>
    </row>
    <row r="9012" spans="1:18" x14ac:dyDescent="0.25">
      <c r="A9012" t="s">
        <v>3102</v>
      </c>
      <c r="B9012" t="s">
        <v>3089</v>
      </c>
      <c r="D9012" t="s">
        <v>3090</v>
      </c>
      <c r="F9012">
        <v>1</v>
      </c>
      <c r="G9012">
        <v>0</v>
      </c>
      <c r="H9012">
        <v>0</v>
      </c>
      <c r="I9012">
        <v>0</v>
      </c>
      <c r="K9012"/>
      <c r="N9012" t="s">
        <v>3091</v>
      </c>
      <c r="O9012" t="s">
        <v>3092</v>
      </c>
      <c r="P9012" t="s">
        <v>3093</v>
      </c>
      <c r="R9012" t="s">
        <v>3094</v>
      </c>
    </row>
    <row r="9013" spans="1:18" x14ac:dyDescent="0.25">
      <c r="A9013" t="s">
        <v>3103</v>
      </c>
      <c r="B9013" t="s">
        <v>3089</v>
      </c>
      <c r="D9013" t="s">
        <v>3090</v>
      </c>
      <c r="F9013">
        <v>1</v>
      </c>
      <c r="G9013">
        <v>0</v>
      </c>
      <c r="H9013">
        <v>0</v>
      </c>
      <c r="I9013">
        <v>0</v>
      </c>
      <c r="K9013"/>
      <c r="N9013" t="s">
        <v>3091</v>
      </c>
      <c r="O9013" t="s">
        <v>3092</v>
      </c>
      <c r="P9013" t="s">
        <v>3093</v>
      </c>
      <c r="R9013" t="s">
        <v>3094</v>
      </c>
    </row>
    <row r="9014" spans="1:18" x14ac:dyDescent="0.25">
      <c r="A9014" t="s">
        <v>3104</v>
      </c>
      <c r="B9014" t="s">
        <v>3089</v>
      </c>
      <c r="D9014" t="s">
        <v>3090</v>
      </c>
      <c r="F9014">
        <v>1</v>
      </c>
      <c r="G9014">
        <v>0</v>
      </c>
      <c r="H9014">
        <v>0</v>
      </c>
      <c r="I9014">
        <v>0</v>
      </c>
      <c r="K9014"/>
      <c r="N9014" t="s">
        <v>3091</v>
      </c>
      <c r="O9014" t="s">
        <v>3092</v>
      </c>
      <c r="P9014" t="s">
        <v>3093</v>
      </c>
      <c r="R9014" t="s">
        <v>3094</v>
      </c>
    </row>
    <row r="9015" spans="1:18" x14ac:dyDescent="0.25">
      <c r="A9015" t="s">
        <v>3105</v>
      </c>
      <c r="B9015" t="s">
        <v>3089</v>
      </c>
      <c r="D9015" t="s">
        <v>3090</v>
      </c>
      <c r="F9015">
        <v>1</v>
      </c>
      <c r="G9015">
        <v>0</v>
      </c>
      <c r="H9015">
        <v>0</v>
      </c>
      <c r="I9015">
        <v>0</v>
      </c>
      <c r="K9015"/>
      <c r="N9015" t="s">
        <v>3091</v>
      </c>
      <c r="O9015" t="s">
        <v>3092</v>
      </c>
      <c r="P9015" t="s">
        <v>3093</v>
      </c>
      <c r="R9015" t="s">
        <v>3094</v>
      </c>
    </row>
    <row r="9016" spans="1:18" x14ac:dyDescent="0.25">
      <c r="A9016" t="s">
        <v>3106</v>
      </c>
      <c r="B9016" t="s">
        <v>3089</v>
      </c>
      <c r="D9016" t="s">
        <v>3090</v>
      </c>
      <c r="F9016">
        <v>1</v>
      </c>
      <c r="G9016">
        <v>0</v>
      </c>
      <c r="H9016">
        <v>0</v>
      </c>
      <c r="I9016">
        <v>0</v>
      </c>
      <c r="K9016"/>
      <c r="N9016" t="s">
        <v>3091</v>
      </c>
      <c r="O9016" t="s">
        <v>3092</v>
      </c>
      <c r="P9016" t="s">
        <v>3093</v>
      </c>
      <c r="R9016" t="s">
        <v>3094</v>
      </c>
    </row>
    <row r="9017" spans="1:18" x14ac:dyDescent="0.25">
      <c r="A9017" t="s">
        <v>3107</v>
      </c>
      <c r="B9017" t="s">
        <v>3089</v>
      </c>
      <c r="D9017" t="s">
        <v>3090</v>
      </c>
      <c r="F9017">
        <v>1</v>
      </c>
      <c r="G9017">
        <v>0</v>
      </c>
      <c r="H9017">
        <v>0</v>
      </c>
      <c r="I9017">
        <v>0</v>
      </c>
      <c r="K9017"/>
      <c r="N9017" t="s">
        <v>3091</v>
      </c>
      <c r="O9017" t="s">
        <v>3092</v>
      </c>
      <c r="P9017" t="s">
        <v>3093</v>
      </c>
      <c r="R9017" t="s">
        <v>3094</v>
      </c>
    </row>
    <row r="9018" spans="1:18" x14ac:dyDescent="0.25">
      <c r="A9018" t="s">
        <v>3108</v>
      </c>
      <c r="B9018" t="s">
        <v>3089</v>
      </c>
      <c r="D9018" t="s">
        <v>3090</v>
      </c>
      <c r="F9018">
        <v>1</v>
      </c>
      <c r="G9018">
        <v>0</v>
      </c>
      <c r="H9018">
        <v>0</v>
      </c>
      <c r="I9018">
        <v>0</v>
      </c>
      <c r="K9018"/>
      <c r="N9018" t="s">
        <v>3091</v>
      </c>
      <c r="O9018" t="s">
        <v>3092</v>
      </c>
      <c r="P9018" t="s">
        <v>3093</v>
      </c>
      <c r="R9018" t="s">
        <v>3094</v>
      </c>
    </row>
    <row r="9019" spans="1:18" x14ac:dyDescent="0.25">
      <c r="A9019" t="s">
        <v>3109</v>
      </c>
      <c r="B9019" t="s">
        <v>3089</v>
      </c>
      <c r="D9019" t="s">
        <v>3090</v>
      </c>
      <c r="F9019">
        <v>1</v>
      </c>
      <c r="G9019">
        <v>0</v>
      </c>
      <c r="H9019">
        <v>0</v>
      </c>
      <c r="I9019">
        <v>0</v>
      </c>
      <c r="K9019"/>
      <c r="N9019" t="s">
        <v>3091</v>
      </c>
      <c r="O9019" t="s">
        <v>3092</v>
      </c>
      <c r="P9019" t="s">
        <v>3093</v>
      </c>
      <c r="R9019" t="s">
        <v>3094</v>
      </c>
    </row>
    <row r="9020" spans="1:18" x14ac:dyDescent="0.25">
      <c r="A9020" t="s">
        <v>3110</v>
      </c>
      <c r="B9020" t="s">
        <v>3089</v>
      </c>
      <c r="D9020" t="s">
        <v>3090</v>
      </c>
      <c r="F9020">
        <v>1</v>
      </c>
      <c r="G9020">
        <v>0</v>
      </c>
      <c r="H9020">
        <v>0</v>
      </c>
      <c r="I9020">
        <v>0</v>
      </c>
      <c r="K9020"/>
      <c r="N9020" t="s">
        <v>3091</v>
      </c>
      <c r="O9020" t="s">
        <v>3092</v>
      </c>
      <c r="P9020" t="s">
        <v>3093</v>
      </c>
      <c r="R9020" t="s">
        <v>3094</v>
      </c>
    </row>
    <row r="9021" spans="1:18" x14ac:dyDescent="0.25">
      <c r="A9021" t="s">
        <v>3111</v>
      </c>
      <c r="B9021" t="s">
        <v>3089</v>
      </c>
      <c r="D9021" t="s">
        <v>3090</v>
      </c>
      <c r="F9021">
        <v>1</v>
      </c>
      <c r="G9021">
        <v>0</v>
      </c>
      <c r="H9021">
        <v>0</v>
      </c>
      <c r="I9021">
        <v>0</v>
      </c>
      <c r="K9021"/>
      <c r="N9021" t="s">
        <v>3091</v>
      </c>
      <c r="O9021" t="s">
        <v>3092</v>
      </c>
      <c r="P9021" t="s">
        <v>3093</v>
      </c>
      <c r="R9021" t="s">
        <v>3094</v>
      </c>
    </row>
    <row r="9022" spans="1:18" x14ac:dyDescent="0.25">
      <c r="A9022" t="s">
        <v>3112</v>
      </c>
      <c r="B9022" t="s">
        <v>3089</v>
      </c>
      <c r="D9022" t="s">
        <v>3090</v>
      </c>
      <c r="F9022">
        <v>1</v>
      </c>
      <c r="G9022">
        <v>0</v>
      </c>
      <c r="H9022">
        <v>0</v>
      </c>
      <c r="I9022">
        <v>0</v>
      </c>
      <c r="K9022"/>
      <c r="N9022" t="s">
        <v>3091</v>
      </c>
      <c r="O9022" t="s">
        <v>3092</v>
      </c>
      <c r="P9022" t="s">
        <v>3093</v>
      </c>
      <c r="R9022" t="s">
        <v>3094</v>
      </c>
    </row>
    <row r="9023" spans="1:18" x14ac:dyDescent="0.25">
      <c r="A9023" t="s">
        <v>3113</v>
      </c>
      <c r="B9023" t="s">
        <v>3089</v>
      </c>
      <c r="D9023" t="s">
        <v>3090</v>
      </c>
      <c r="F9023">
        <v>1</v>
      </c>
      <c r="G9023">
        <v>0</v>
      </c>
      <c r="H9023">
        <v>0</v>
      </c>
      <c r="I9023">
        <v>0</v>
      </c>
      <c r="K9023"/>
      <c r="N9023" t="s">
        <v>3091</v>
      </c>
      <c r="O9023" t="s">
        <v>3092</v>
      </c>
      <c r="P9023" t="s">
        <v>3093</v>
      </c>
      <c r="R9023" t="s">
        <v>3094</v>
      </c>
    </row>
    <row r="9024" spans="1:18" x14ac:dyDescent="0.25">
      <c r="A9024" t="s">
        <v>3744</v>
      </c>
      <c r="B9024" t="s">
        <v>3089</v>
      </c>
      <c r="D9024" t="s">
        <v>3090</v>
      </c>
      <c r="E9024" t="s">
        <v>3090</v>
      </c>
      <c r="F9024">
        <v>1</v>
      </c>
      <c r="G9024">
        <v>0</v>
      </c>
      <c r="H9024">
        <v>1856.94</v>
      </c>
      <c r="I9024">
        <v>1856.94</v>
      </c>
      <c r="K9024"/>
      <c r="N9024" t="s">
        <v>3091</v>
      </c>
      <c r="O9024" t="s">
        <v>3092</v>
      </c>
      <c r="P9024" t="s">
        <v>3095</v>
      </c>
      <c r="R9024" t="s">
        <v>3094</v>
      </c>
    </row>
    <row r="9025" spans="1:18" x14ac:dyDescent="0.25">
      <c r="A9025" t="s">
        <v>3745</v>
      </c>
      <c r="B9025" t="s">
        <v>3089</v>
      </c>
      <c r="D9025" t="s">
        <v>3090</v>
      </c>
      <c r="E9025" t="s">
        <v>3090</v>
      </c>
      <c r="F9025">
        <v>1</v>
      </c>
      <c r="G9025">
        <v>0</v>
      </c>
      <c r="H9025">
        <v>3291.79</v>
      </c>
      <c r="I9025">
        <v>3291.79</v>
      </c>
      <c r="K9025"/>
      <c r="N9025" t="s">
        <v>3091</v>
      </c>
      <c r="O9025" t="s">
        <v>3092</v>
      </c>
      <c r="P9025" t="s">
        <v>3095</v>
      </c>
      <c r="R9025" t="s">
        <v>3094</v>
      </c>
    </row>
    <row r="9026" spans="1:18" x14ac:dyDescent="0.25">
      <c r="A9026" t="s">
        <v>3746</v>
      </c>
      <c r="B9026" t="s">
        <v>3089</v>
      </c>
      <c r="D9026" t="s">
        <v>3090</v>
      </c>
      <c r="E9026" t="s">
        <v>3090</v>
      </c>
      <c r="F9026">
        <v>1</v>
      </c>
      <c r="G9026">
        <v>0</v>
      </c>
      <c r="H9026">
        <v>1150.31</v>
      </c>
      <c r="I9026">
        <v>1150.31</v>
      </c>
      <c r="K9026"/>
      <c r="N9026" t="s">
        <v>3091</v>
      </c>
      <c r="O9026" t="s">
        <v>3092</v>
      </c>
      <c r="P9026" t="s">
        <v>3095</v>
      </c>
      <c r="R9026" t="s">
        <v>3094</v>
      </c>
    </row>
    <row r="9027" spans="1:18" x14ac:dyDescent="0.25">
      <c r="A9027" t="s">
        <v>3747</v>
      </c>
      <c r="B9027" t="s">
        <v>3089</v>
      </c>
      <c r="D9027" t="s">
        <v>3090</v>
      </c>
      <c r="E9027" t="s">
        <v>3090</v>
      </c>
      <c r="F9027">
        <v>1</v>
      </c>
      <c r="G9027">
        <v>0</v>
      </c>
      <c r="H9027">
        <v>654.88</v>
      </c>
      <c r="I9027">
        <v>654.88</v>
      </c>
      <c r="K9027"/>
      <c r="N9027" t="s">
        <v>3091</v>
      </c>
      <c r="O9027" t="s">
        <v>3092</v>
      </c>
      <c r="P9027" t="s">
        <v>3095</v>
      </c>
      <c r="R9027" t="s">
        <v>3094</v>
      </c>
    </row>
    <row r="9028" spans="1:18" x14ac:dyDescent="0.25">
      <c r="A9028" t="s">
        <v>3114</v>
      </c>
      <c r="B9028" t="s">
        <v>3089</v>
      </c>
      <c r="D9028" t="s">
        <v>3090</v>
      </c>
      <c r="F9028">
        <v>1</v>
      </c>
      <c r="G9028">
        <v>0</v>
      </c>
      <c r="H9028">
        <v>0</v>
      </c>
      <c r="I9028">
        <v>0</v>
      </c>
      <c r="K9028"/>
      <c r="N9028" t="s">
        <v>3091</v>
      </c>
      <c r="O9028" t="s">
        <v>3092</v>
      </c>
      <c r="P9028" t="s">
        <v>3093</v>
      </c>
      <c r="R9028" t="s">
        <v>3094</v>
      </c>
    </row>
    <row r="9029" spans="1:18" x14ac:dyDescent="0.25">
      <c r="A9029" t="s">
        <v>3115</v>
      </c>
      <c r="B9029" t="s">
        <v>3089</v>
      </c>
      <c r="D9029" t="s">
        <v>3090</v>
      </c>
      <c r="F9029">
        <v>1</v>
      </c>
      <c r="G9029">
        <v>0</v>
      </c>
      <c r="H9029">
        <v>0</v>
      </c>
      <c r="I9029">
        <v>0</v>
      </c>
      <c r="K9029"/>
      <c r="N9029" t="s">
        <v>3091</v>
      </c>
      <c r="O9029" t="s">
        <v>3092</v>
      </c>
      <c r="P9029" t="s">
        <v>3093</v>
      </c>
      <c r="R9029" t="s">
        <v>3094</v>
      </c>
    </row>
    <row r="9030" spans="1:18" x14ac:dyDescent="0.25">
      <c r="A9030" t="s">
        <v>3116</v>
      </c>
      <c r="B9030" t="s">
        <v>3089</v>
      </c>
      <c r="D9030" t="s">
        <v>3090</v>
      </c>
      <c r="F9030">
        <v>1</v>
      </c>
      <c r="G9030">
        <v>0</v>
      </c>
      <c r="H9030">
        <v>0</v>
      </c>
      <c r="I9030">
        <v>0</v>
      </c>
      <c r="K9030"/>
      <c r="N9030" t="s">
        <v>3091</v>
      </c>
      <c r="O9030" t="s">
        <v>3092</v>
      </c>
      <c r="P9030" t="s">
        <v>3093</v>
      </c>
      <c r="R9030" t="s">
        <v>3094</v>
      </c>
    </row>
    <row r="9031" spans="1:18" x14ac:dyDescent="0.25">
      <c r="A9031" t="s">
        <v>3117</v>
      </c>
      <c r="B9031" t="s">
        <v>3089</v>
      </c>
      <c r="D9031" t="s">
        <v>3090</v>
      </c>
      <c r="F9031">
        <v>1</v>
      </c>
      <c r="G9031">
        <v>0</v>
      </c>
      <c r="H9031">
        <v>0</v>
      </c>
      <c r="I9031">
        <v>0</v>
      </c>
      <c r="K9031"/>
      <c r="N9031" t="s">
        <v>3091</v>
      </c>
      <c r="O9031" t="s">
        <v>3092</v>
      </c>
      <c r="P9031" t="s">
        <v>3093</v>
      </c>
      <c r="R9031" t="s">
        <v>3094</v>
      </c>
    </row>
    <row r="9032" spans="1:18" x14ac:dyDescent="0.25">
      <c r="A9032" t="s">
        <v>3118</v>
      </c>
      <c r="B9032" t="s">
        <v>3089</v>
      </c>
      <c r="D9032" t="s">
        <v>3090</v>
      </c>
      <c r="F9032">
        <v>1</v>
      </c>
      <c r="G9032">
        <v>0</v>
      </c>
      <c r="H9032">
        <v>0</v>
      </c>
      <c r="I9032">
        <v>0</v>
      </c>
      <c r="K9032"/>
      <c r="N9032" t="s">
        <v>3091</v>
      </c>
      <c r="O9032" t="s">
        <v>3092</v>
      </c>
      <c r="P9032" t="s">
        <v>3093</v>
      </c>
      <c r="R9032" t="s">
        <v>3094</v>
      </c>
    </row>
    <row r="9033" spans="1:18" x14ac:dyDescent="0.25">
      <c r="A9033" t="s">
        <v>3119</v>
      </c>
      <c r="B9033" t="s">
        <v>3089</v>
      </c>
      <c r="D9033" t="s">
        <v>3090</v>
      </c>
      <c r="F9033">
        <v>1</v>
      </c>
      <c r="G9033">
        <v>0</v>
      </c>
      <c r="H9033">
        <v>0</v>
      </c>
      <c r="I9033">
        <v>0</v>
      </c>
      <c r="K9033"/>
      <c r="N9033" t="s">
        <v>3091</v>
      </c>
      <c r="O9033" t="s">
        <v>3092</v>
      </c>
      <c r="P9033" t="s">
        <v>3093</v>
      </c>
      <c r="R9033" t="s">
        <v>3094</v>
      </c>
    </row>
    <row r="9034" spans="1:18" x14ac:dyDescent="0.25">
      <c r="A9034" t="s">
        <v>3120</v>
      </c>
      <c r="B9034" t="s">
        <v>3089</v>
      </c>
      <c r="D9034" t="s">
        <v>3090</v>
      </c>
      <c r="F9034">
        <v>1</v>
      </c>
      <c r="G9034">
        <v>0</v>
      </c>
      <c r="H9034">
        <v>0</v>
      </c>
      <c r="I9034">
        <v>0</v>
      </c>
      <c r="K9034"/>
      <c r="N9034" t="s">
        <v>3091</v>
      </c>
      <c r="O9034" t="s">
        <v>3092</v>
      </c>
      <c r="P9034" t="s">
        <v>3093</v>
      </c>
      <c r="R9034" t="s">
        <v>3094</v>
      </c>
    </row>
    <row r="9035" spans="1:18" x14ac:dyDescent="0.25">
      <c r="A9035" t="s">
        <v>3748</v>
      </c>
      <c r="B9035" t="s">
        <v>3089</v>
      </c>
      <c r="D9035" t="s">
        <v>3090</v>
      </c>
      <c r="E9035" t="s">
        <v>3090</v>
      </c>
      <c r="F9035">
        <v>1</v>
      </c>
      <c r="G9035">
        <v>0</v>
      </c>
      <c r="H9035">
        <v>0</v>
      </c>
      <c r="I9035"/>
      <c r="K9035"/>
      <c r="N9035" t="s">
        <v>3091</v>
      </c>
      <c r="O9035" t="s">
        <v>3092</v>
      </c>
      <c r="P9035" t="s">
        <v>3095</v>
      </c>
      <c r="R9035" t="s">
        <v>3094</v>
      </c>
    </row>
    <row r="9036" spans="1:18" x14ac:dyDescent="0.25">
      <c r="A9036" t="s">
        <v>9046</v>
      </c>
      <c r="B9036" t="s">
        <v>3089</v>
      </c>
      <c r="D9036" t="s">
        <v>3090</v>
      </c>
      <c r="F9036">
        <v>1</v>
      </c>
      <c r="G9036">
        <v>0</v>
      </c>
      <c r="H9036">
        <v>28.96</v>
      </c>
      <c r="I9036">
        <v>28.96</v>
      </c>
      <c r="K9036"/>
      <c r="N9036" t="s">
        <v>3091</v>
      </c>
      <c r="O9036" t="s">
        <v>3092</v>
      </c>
      <c r="P9036" t="s">
        <v>3093</v>
      </c>
      <c r="R9036" t="s">
        <v>3094</v>
      </c>
    </row>
    <row r="9037" spans="1:18" x14ac:dyDescent="0.25">
      <c r="A9037" t="s">
        <v>3121</v>
      </c>
      <c r="B9037" t="s">
        <v>3089</v>
      </c>
      <c r="D9037" t="s">
        <v>3090</v>
      </c>
      <c r="F9037">
        <v>1</v>
      </c>
      <c r="G9037">
        <v>0</v>
      </c>
      <c r="H9037">
        <v>0</v>
      </c>
      <c r="I9037">
        <v>0</v>
      </c>
      <c r="K9037"/>
      <c r="N9037" t="s">
        <v>3091</v>
      </c>
      <c r="O9037" t="s">
        <v>3092</v>
      </c>
      <c r="P9037" t="s">
        <v>3093</v>
      </c>
      <c r="R9037" t="s">
        <v>3094</v>
      </c>
    </row>
    <row r="9038" spans="1:18" x14ac:dyDescent="0.25">
      <c r="A9038" t="s">
        <v>3122</v>
      </c>
      <c r="B9038" t="s">
        <v>3089</v>
      </c>
      <c r="D9038" t="s">
        <v>3090</v>
      </c>
      <c r="F9038">
        <v>1</v>
      </c>
      <c r="G9038">
        <v>0</v>
      </c>
      <c r="H9038">
        <v>0</v>
      </c>
      <c r="I9038">
        <v>0</v>
      </c>
      <c r="K9038"/>
      <c r="N9038" t="s">
        <v>3091</v>
      </c>
      <c r="O9038" t="s">
        <v>3092</v>
      </c>
      <c r="P9038" t="s">
        <v>3093</v>
      </c>
      <c r="R9038" t="s">
        <v>3094</v>
      </c>
    </row>
    <row r="9039" spans="1:18" x14ac:dyDescent="0.25">
      <c r="A9039" t="s">
        <v>3123</v>
      </c>
      <c r="B9039" t="s">
        <v>3089</v>
      </c>
      <c r="D9039" t="s">
        <v>3090</v>
      </c>
      <c r="F9039">
        <v>1</v>
      </c>
      <c r="G9039">
        <v>0</v>
      </c>
      <c r="H9039">
        <v>0</v>
      </c>
      <c r="I9039">
        <v>0</v>
      </c>
      <c r="K9039"/>
      <c r="N9039" t="s">
        <v>3091</v>
      </c>
      <c r="O9039" t="s">
        <v>3092</v>
      </c>
      <c r="P9039" t="s">
        <v>3093</v>
      </c>
      <c r="R9039" t="s">
        <v>3094</v>
      </c>
    </row>
    <row r="9040" spans="1:18" x14ac:dyDescent="0.25">
      <c r="A9040" t="s">
        <v>3124</v>
      </c>
      <c r="B9040" t="s">
        <v>3089</v>
      </c>
      <c r="D9040" t="s">
        <v>3090</v>
      </c>
      <c r="F9040">
        <v>1</v>
      </c>
      <c r="G9040">
        <v>0</v>
      </c>
      <c r="H9040">
        <v>0</v>
      </c>
      <c r="I9040">
        <v>0</v>
      </c>
      <c r="K9040"/>
      <c r="N9040" t="s">
        <v>3091</v>
      </c>
      <c r="O9040" t="s">
        <v>3092</v>
      </c>
      <c r="P9040" t="s">
        <v>3093</v>
      </c>
      <c r="R9040" t="s">
        <v>3094</v>
      </c>
    </row>
    <row r="9041" spans="1:18" x14ac:dyDescent="0.25">
      <c r="A9041" t="s">
        <v>3125</v>
      </c>
      <c r="B9041" t="s">
        <v>3089</v>
      </c>
      <c r="D9041" t="s">
        <v>3090</v>
      </c>
      <c r="F9041">
        <v>1</v>
      </c>
      <c r="G9041">
        <v>0</v>
      </c>
      <c r="H9041">
        <v>0</v>
      </c>
      <c r="I9041">
        <v>0</v>
      </c>
      <c r="K9041"/>
      <c r="N9041" t="s">
        <v>3091</v>
      </c>
      <c r="O9041" t="s">
        <v>3092</v>
      </c>
      <c r="P9041" t="s">
        <v>3093</v>
      </c>
      <c r="R9041" t="s">
        <v>3094</v>
      </c>
    </row>
    <row r="9042" spans="1:18" x14ac:dyDescent="0.25">
      <c r="A9042" t="s">
        <v>3126</v>
      </c>
      <c r="B9042" t="s">
        <v>3089</v>
      </c>
      <c r="D9042" t="s">
        <v>3090</v>
      </c>
      <c r="F9042">
        <v>1</v>
      </c>
      <c r="G9042">
        <v>0</v>
      </c>
      <c r="H9042">
        <v>0</v>
      </c>
      <c r="I9042">
        <v>0</v>
      </c>
      <c r="K9042"/>
      <c r="N9042" t="s">
        <v>3091</v>
      </c>
      <c r="O9042" t="s">
        <v>3092</v>
      </c>
      <c r="P9042" t="s">
        <v>3093</v>
      </c>
      <c r="R9042" t="s">
        <v>3094</v>
      </c>
    </row>
    <row r="9043" spans="1:18" x14ac:dyDescent="0.25">
      <c r="A9043" t="s">
        <v>3127</v>
      </c>
      <c r="B9043" t="s">
        <v>3089</v>
      </c>
      <c r="D9043" t="s">
        <v>3090</v>
      </c>
      <c r="F9043">
        <v>1</v>
      </c>
      <c r="G9043">
        <v>0</v>
      </c>
      <c r="H9043">
        <v>0</v>
      </c>
      <c r="I9043">
        <v>0</v>
      </c>
      <c r="K9043"/>
      <c r="N9043" t="s">
        <v>3091</v>
      </c>
      <c r="O9043" t="s">
        <v>3092</v>
      </c>
      <c r="P9043" t="s">
        <v>3093</v>
      </c>
      <c r="R9043" t="s">
        <v>3094</v>
      </c>
    </row>
    <row r="9044" spans="1:18" x14ac:dyDescent="0.25">
      <c r="A9044" t="s">
        <v>3128</v>
      </c>
      <c r="B9044" t="s">
        <v>3089</v>
      </c>
      <c r="D9044" t="s">
        <v>3090</v>
      </c>
      <c r="F9044">
        <v>1</v>
      </c>
      <c r="G9044">
        <v>0</v>
      </c>
      <c r="H9044">
        <v>0</v>
      </c>
      <c r="I9044">
        <v>0</v>
      </c>
      <c r="K9044"/>
      <c r="N9044" t="s">
        <v>3091</v>
      </c>
      <c r="O9044" t="s">
        <v>3092</v>
      </c>
      <c r="P9044" t="s">
        <v>3093</v>
      </c>
      <c r="R9044" t="s">
        <v>3094</v>
      </c>
    </row>
    <row r="9045" spans="1:18" x14ac:dyDescent="0.25">
      <c r="A9045" t="s">
        <v>3129</v>
      </c>
      <c r="B9045" t="s">
        <v>3089</v>
      </c>
      <c r="D9045" t="s">
        <v>3090</v>
      </c>
      <c r="F9045">
        <v>1</v>
      </c>
      <c r="G9045">
        <v>0</v>
      </c>
      <c r="H9045">
        <v>0</v>
      </c>
      <c r="I9045">
        <v>0</v>
      </c>
      <c r="K9045"/>
      <c r="N9045" t="s">
        <v>3091</v>
      </c>
      <c r="O9045" t="s">
        <v>3092</v>
      </c>
      <c r="P9045" t="s">
        <v>3093</v>
      </c>
      <c r="R9045" t="s">
        <v>3094</v>
      </c>
    </row>
    <row r="9046" spans="1:18" x14ac:dyDescent="0.25">
      <c r="A9046" t="s">
        <v>3130</v>
      </c>
      <c r="B9046" t="s">
        <v>3089</v>
      </c>
      <c r="D9046" t="s">
        <v>3090</v>
      </c>
      <c r="F9046">
        <v>1</v>
      </c>
      <c r="G9046">
        <v>0</v>
      </c>
      <c r="H9046">
        <v>0</v>
      </c>
      <c r="I9046">
        <v>0</v>
      </c>
      <c r="K9046"/>
      <c r="N9046" t="s">
        <v>3091</v>
      </c>
      <c r="O9046" t="s">
        <v>3092</v>
      </c>
      <c r="P9046" t="s">
        <v>3093</v>
      </c>
      <c r="R9046" t="s">
        <v>3094</v>
      </c>
    </row>
    <row r="9047" spans="1:18" x14ac:dyDescent="0.25">
      <c r="A9047" t="s">
        <v>3131</v>
      </c>
      <c r="B9047" t="s">
        <v>3089</v>
      </c>
      <c r="D9047" t="s">
        <v>3090</v>
      </c>
      <c r="F9047">
        <v>1</v>
      </c>
      <c r="G9047">
        <v>0</v>
      </c>
      <c r="H9047">
        <v>0</v>
      </c>
      <c r="I9047">
        <v>0</v>
      </c>
      <c r="K9047"/>
      <c r="N9047" t="s">
        <v>3091</v>
      </c>
      <c r="O9047" t="s">
        <v>3092</v>
      </c>
      <c r="P9047" t="s">
        <v>3093</v>
      </c>
      <c r="R9047" t="s">
        <v>3094</v>
      </c>
    </row>
    <row r="9048" spans="1:18" x14ac:dyDescent="0.25">
      <c r="A9048" t="s">
        <v>3132</v>
      </c>
      <c r="B9048" t="s">
        <v>3089</v>
      </c>
      <c r="D9048" t="s">
        <v>3090</v>
      </c>
      <c r="F9048">
        <v>1</v>
      </c>
      <c r="G9048">
        <v>0</v>
      </c>
      <c r="H9048">
        <v>0</v>
      </c>
      <c r="I9048">
        <v>0</v>
      </c>
      <c r="K9048"/>
      <c r="N9048" t="s">
        <v>3091</v>
      </c>
      <c r="O9048" t="s">
        <v>3092</v>
      </c>
      <c r="P9048" t="s">
        <v>3093</v>
      </c>
      <c r="R9048" t="s">
        <v>3094</v>
      </c>
    </row>
    <row r="9049" spans="1:18" x14ac:dyDescent="0.25">
      <c r="A9049" t="s">
        <v>3133</v>
      </c>
      <c r="B9049" t="s">
        <v>3089</v>
      </c>
      <c r="D9049" t="s">
        <v>3090</v>
      </c>
      <c r="F9049">
        <v>1</v>
      </c>
      <c r="G9049">
        <v>0</v>
      </c>
      <c r="H9049">
        <v>0</v>
      </c>
      <c r="I9049">
        <v>0</v>
      </c>
      <c r="K9049"/>
      <c r="N9049" t="s">
        <v>3091</v>
      </c>
      <c r="O9049" t="s">
        <v>3092</v>
      </c>
      <c r="P9049" t="s">
        <v>3093</v>
      </c>
      <c r="R9049" t="s">
        <v>3094</v>
      </c>
    </row>
    <row r="9050" spans="1:18" x14ac:dyDescent="0.25">
      <c r="A9050" t="s">
        <v>3134</v>
      </c>
      <c r="B9050" t="s">
        <v>3089</v>
      </c>
      <c r="D9050" t="s">
        <v>3090</v>
      </c>
      <c r="F9050">
        <v>1</v>
      </c>
      <c r="G9050">
        <v>0</v>
      </c>
      <c r="H9050">
        <v>0</v>
      </c>
      <c r="I9050">
        <v>0</v>
      </c>
      <c r="K9050"/>
      <c r="N9050" t="s">
        <v>3091</v>
      </c>
      <c r="O9050" t="s">
        <v>3092</v>
      </c>
      <c r="P9050" t="s">
        <v>3093</v>
      </c>
      <c r="R9050" t="s">
        <v>3094</v>
      </c>
    </row>
    <row r="9051" spans="1:18" x14ac:dyDescent="0.25">
      <c r="A9051" t="s">
        <v>3749</v>
      </c>
      <c r="B9051" t="s">
        <v>3089</v>
      </c>
      <c r="D9051" t="s">
        <v>3090</v>
      </c>
      <c r="E9051" t="s">
        <v>3090</v>
      </c>
      <c r="F9051">
        <v>1</v>
      </c>
      <c r="G9051">
        <v>0</v>
      </c>
      <c r="H9051">
        <v>45.984999999999999</v>
      </c>
      <c r="I9051">
        <v>45.984999999999999</v>
      </c>
      <c r="K9051"/>
      <c r="N9051" t="s">
        <v>3091</v>
      </c>
      <c r="O9051" t="s">
        <v>3092</v>
      </c>
      <c r="P9051" t="s">
        <v>3095</v>
      </c>
      <c r="R9051" t="s">
        <v>3094</v>
      </c>
    </row>
    <row r="9052" spans="1:18" x14ac:dyDescent="0.25">
      <c r="A9052" t="s">
        <v>8222</v>
      </c>
      <c r="B9052" t="s">
        <v>3089</v>
      </c>
      <c r="D9052" t="s">
        <v>3090</v>
      </c>
      <c r="E9052" t="s">
        <v>3090</v>
      </c>
      <c r="F9052">
        <v>1</v>
      </c>
      <c r="G9052">
        <v>0</v>
      </c>
      <c r="H9052">
        <v>80.633316669999999</v>
      </c>
      <c r="I9052">
        <v>80.633316669999999</v>
      </c>
      <c r="K9052"/>
      <c r="N9052" t="s">
        <v>3091</v>
      </c>
      <c r="O9052" t="s">
        <v>3092</v>
      </c>
      <c r="P9052" t="s">
        <v>3095</v>
      </c>
      <c r="R9052" t="s">
        <v>3094</v>
      </c>
    </row>
    <row r="9053" spans="1:18" x14ac:dyDescent="0.25">
      <c r="A9053" t="s">
        <v>8223</v>
      </c>
      <c r="B9053" t="s">
        <v>3089</v>
      </c>
      <c r="D9053" t="s">
        <v>3090</v>
      </c>
      <c r="E9053" t="s">
        <v>3090</v>
      </c>
      <c r="F9053">
        <v>1</v>
      </c>
      <c r="G9053">
        <v>0</v>
      </c>
      <c r="H9053">
        <v>30.185967313809499</v>
      </c>
      <c r="I9053">
        <v>30.185967313809499</v>
      </c>
      <c r="K9053"/>
      <c r="N9053" t="s">
        <v>3091</v>
      </c>
      <c r="O9053" t="s">
        <v>3092</v>
      </c>
      <c r="P9053" t="s">
        <v>3095</v>
      </c>
      <c r="R9053" t="s">
        <v>3094</v>
      </c>
    </row>
    <row r="9054" spans="1:18" x14ac:dyDescent="0.25">
      <c r="A9054" t="s">
        <v>8960</v>
      </c>
      <c r="B9054" t="s">
        <v>3089</v>
      </c>
      <c r="D9054" t="s">
        <v>3090</v>
      </c>
      <c r="E9054" t="s">
        <v>3090</v>
      </c>
      <c r="F9054">
        <v>1</v>
      </c>
      <c r="G9054">
        <v>0</v>
      </c>
      <c r="H9054">
        <v>101.36849786400001</v>
      </c>
      <c r="I9054">
        <v>101.36849786400001</v>
      </c>
      <c r="K9054"/>
      <c r="N9054" t="s">
        <v>3091</v>
      </c>
      <c r="O9054" t="s">
        <v>3092</v>
      </c>
      <c r="P9054" t="s">
        <v>3095</v>
      </c>
      <c r="R9054" t="s">
        <v>3094</v>
      </c>
    </row>
    <row r="9055" spans="1:18" x14ac:dyDescent="0.25">
      <c r="A9055" t="s">
        <v>3750</v>
      </c>
      <c r="B9055" t="s">
        <v>3089</v>
      </c>
      <c r="D9055" t="s">
        <v>3090</v>
      </c>
      <c r="E9055" t="s">
        <v>3090</v>
      </c>
      <c r="F9055">
        <v>1</v>
      </c>
      <c r="G9055">
        <v>0</v>
      </c>
      <c r="H9055">
        <v>0</v>
      </c>
      <c r="I9055"/>
      <c r="K9055"/>
      <c r="N9055" t="s">
        <v>3091</v>
      </c>
      <c r="O9055" t="s">
        <v>3092</v>
      </c>
      <c r="P9055" t="s">
        <v>3095</v>
      </c>
      <c r="R9055" t="s">
        <v>3094</v>
      </c>
    </row>
    <row r="9056" spans="1:18" x14ac:dyDescent="0.25">
      <c r="A9056" t="s">
        <v>3751</v>
      </c>
      <c r="B9056" t="s">
        <v>3089</v>
      </c>
      <c r="D9056" t="s">
        <v>3090</v>
      </c>
      <c r="E9056" t="s">
        <v>3090</v>
      </c>
      <c r="F9056">
        <v>1</v>
      </c>
      <c r="G9056">
        <v>0</v>
      </c>
      <c r="H9056">
        <v>0</v>
      </c>
      <c r="I9056"/>
      <c r="K9056"/>
      <c r="N9056" t="s">
        <v>3091</v>
      </c>
      <c r="O9056" t="s">
        <v>3092</v>
      </c>
      <c r="P9056" t="s">
        <v>3095</v>
      </c>
      <c r="R9056" t="s">
        <v>3094</v>
      </c>
    </row>
    <row r="9057" spans="1:18" x14ac:dyDescent="0.25">
      <c r="A9057" t="s">
        <v>3752</v>
      </c>
      <c r="B9057" t="s">
        <v>3089</v>
      </c>
      <c r="D9057" t="s">
        <v>3090</v>
      </c>
      <c r="E9057" t="s">
        <v>3090</v>
      </c>
      <c r="F9057">
        <v>1</v>
      </c>
      <c r="G9057">
        <v>0</v>
      </c>
      <c r="H9057">
        <v>0</v>
      </c>
      <c r="I9057"/>
      <c r="K9057"/>
      <c r="N9057" t="s">
        <v>3091</v>
      </c>
      <c r="O9057" t="s">
        <v>3092</v>
      </c>
      <c r="P9057" t="s">
        <v>3095</v>
      </c>
      <c r="R9057" t="s">
        <v>3094</v>
      </c>
    </row>
    <row r="9058" spans="1:18" x14ac:dyDescent="0.25">
      <c r="A9058" t="s">
        <v>3753</v>
      </c>
      <c r="B9058" t="s">
        <v>3089</v>
      </c>
      <c r="D9058" t="s">
        <v>3090</v>
      </c>
      <c r="E9058" t="s">
        <v>3090</v>
      </c>
      <c r="F9058">
        <v>1</v>
      </c>
      <c r="G9058">
        <v>0</v>
      </c>
      <c r="H9058">
        <v>320.00101356736201</v>
      </c>
      <c r="I9058">
        <v>41.021013567362402</v>
      </c>
      <c r="K9058">
        <v>100</v>
      </c>
      <c r="M9058">
        <v>178.98</v>
      </c>
      <c r="N9058" t="s">
        <v>3091</v>
      </c>
      <c r="O9058" t="s">
        <v>3092</v>
      </c>
      <c r="P9058" t="s">
        <v>3095</v>
      </c>
      <c r="R9058" t="s">
        <v>3094</v>
      </c>
    </row>
    <row r="9059" spans="1:18" x14ac:dyDescent="0.25">
      <c r="A9059" t="s">
        <v>8049</v>
      </c>
      <c r="B9059" t="s">
        <v>3089</v>
      </c>
      <c r="D9059" t="s">
        <v>3090</v>
      </c>
      <c r="E9059" t="s">
        <v>3090</v>
      </c>
      <c r="F9059">
        <v>1</v>
      </c>
      <c r="G9059">
        <v>0</v>
      </c>
      <c r="H9059">
        <v>55.357066666666597</v>
      </c>
      <c r="I9059">
        <v>1.15706666666667</v>
      </c>
      <c r="K9059">
        <v>20</v>
      </c>
      <c r="M9059">
        <v>34.200000000000003</v>
      </c>
      <c r="N9059" t="s">
        <v>3091</v>
      </c>
      <c r="O9059" t="s">
        <v>3092</v>
      </c>
      <c r="P9059" t="s">
        <v>3095</v>
      </c>
      <c r="R9059" t="s">
        <v>3094</v>
      </c>
    </row>
    <row r="9060" spans="1:18" x14ac:dyDescent="0.25">
      <c r="A9060" t="s">
        <v>3754</v>
      </c>
      <c r="B9060" t="s">
        <v>3089</v>
      </c>
      <c r="D9060" t="s">
        <v>3090</v>
      </c>
      <c r="E9060" t="s">
        <v>3090</v>
      </c>
      <c r="F9060">
        <v>1</v>
      </c>
      <c r="G9060">
        <v>0</v>
      </c>
      <c r="H9060">
        <v>1317.00976335686</v>
      </c>
      <c r="I9060">
        <v>385.86976335686199</v>
      </c>
      <c r="K9060">
        <v>320</v>
      </c>
      <c r="M9060">
        <v>611.14</v>
      </c>
      <c r="N9060" t="s">
        <v>3091</v>
      </c>
      <c r="O9060" t="s">
        <v>3092</v>
      </c>
      <c r="P9060" t="s">
        <v>3095</v>
      </c>
      <c r="R9060" t="s">
        <v>3094</v>
      </c>
    </row>
    <row r="9061" spans="1:18" x14ac:dyDescent="0.25">
      <c r="A9061" t="s">
        <v>3755</v>
      </c>
      <c r="B9061" t="s">
        <v>3089</v>
      </c>
      <c r="D9061" t="s">
        <v>3090</v>
      </c>
      <c r="E9061" t="s">
        <v>3090</v>
      </c>
      <c r="F9061">
        <v>1</v>
      </c>
      <c r="G9061">
        <v>0</v>
      </c>
      <c r="H9061">
        <v>0</v>
      </c>
      <c r="I9061">
        <v>0</v>
      </c>
      <c r="K9061"/>
      <c r="N9061" t="s">
        <v>3091</v>
      </c>
      <c r="O9061" t="s">
        <v>3092</v>
      </c>
      <c r="P9061" t="s">
        <v>3095</v>
      </c>
      <c r="R9061" t="s">
        <v>3094</v>
      </c>
    </row>
    <row r="9062" spans="1:18" x14ac:dyDescent="0.25">
      <c r="A9062" t="s">
        <v>3756</v>
      </c>
      <c r="B9062" t="s">
        <v>3089</v>
      </c>
      <c r="D9062" t="s">
        <v>3090</v>
      </c>
      <c r="E9062" t="s">
        <v>3090</v>
      </c>
      <c r="F9062">
        <v>1</v>
      </c>
      <c r="G9062">
        <v>0</v>
      </c>
      <c r="H9062">
        <v>0</v>
      </c>
      <c r="I9062">
        <v>0</v>
      </c>
      <c r="K9062"/>
      <c r="N9062" t="s">
        <v>3091</v>
      </c>
      <c r="O9062" t="s">
        <v>3092</v>
      </c>
      <c r="P9062" t="s">
        <v>3095</v>
      </c>
      <c r="R9062" t="s">
        <v>3094</v>
      </c>
    </row>
    <row r="9063" spans="1:18" x14ac:dyDescent="0.25">
      <c r="A9063" t="s">
        <v>3757</v>
      </c>
      <c r="B9063" t="s">
        <v>3089</v>
      </c>
      <c r="D9063" t="s">
        <v>3090</v>
      </c>
      <c r="E9063" t="s">
        <v>3090</v>
      </c>
      <c r="F9063">
        <v>1</v>
      </c>
      <c r="G9063">
        <v>0</v>
      </c>
      <c r="H9063">
        <v>0</v>
      </c>
      <c r="I9063">
        <v>0</v>
      </c>
      <c r="K9063"/>
      <c r="N9063" t="s">
        <v>3091</v>
      </c>
      <c r="O9063" t="s">
        <v>3092</v>
      </c>
      <c r="P9063" t="s">
        <v>3095</v>
      </c>
      <c r="R9063" t="s">
        <v>3094</v>
      </c>
    </row>
    <row r="9064" spans="1:18" x14ac:dyDescent="0.25">
      <c r="A9064" t="s">
        <v>3758</v>
      </c>
      <c r="B9064" t="s">
        <v>3089</v>
      </c>
      <c r="D9064" t="s">
        <v>3090</v>
      </c>
      <c r="E9064" t="s">
        <v>3090</v>
      </c>
      <c r="F9064">
        <v>1</v>
      </c>
      <c r="G9064">
        <v>0</v>
      </c>
      <c r="H9064">
        <v>0</v>
      </c>
      <c r="I9064">
        <v>0</v>
      </c>
      <c r="K9064"/>
      <c r="N9064" t="s">
        <v>3091</v>
      </c>
      <c r="O9064" t="s">
        <v>3092</v>
      </c>
      <c r="P9064" t="s">
        <v>3095</v>
      </c>
      <c r="R9064" t="s">
        <v>3094</v>
      </c>
    </row>
    <row r="9065" spans="1:18" x14ac:dyDescent="0.25">
      <c r="A9065" t="s">
        <v>3759</v>
      </c>
      <c r="B9065" t="s">
        <v>3089</v>
      </c>
      <c r="D9065" t="s">
        <v>3090</v>
      </c>
      <c r="E9065" t="s">
        <v>3090</v>
      </c>
      <c r="F9065">
        <v>1</v>
      </c>
      <c r="G9065">
        <v>0</v>
      </c>
      <c r="H9065">
        <v>0</v>
      </c>
      <c r="I9065">
        <v>0</v>
      </c>
      <c r="K9065"/>
      <c r="N9065" t="s">
        <v>3091</v>
      </c>
      <c r="O9065" t="s">
        <v>3092</v>
      </c>
      <c r="P9065" t="s">
        <v>3095</v>
      </c>
      <c r="R9065" t="s">
        <v>3094</v>
      </c>
    </row>
    <row r="9066" spans="1:18" x14ac:dyDescent="0.25">
      <c r="A9066" t="s">
        <v>3760</v>
      </c>
      <c r="B9066" t="s">
        <v>3089</v>
      </c>
      <c r="D9066" t="s">
        <v>3090</v>
      </c>
      <c r="E9066" t="s">
        <v>3090</v>
      </c>
      <c r="F9066">
        <v>1</v>
      </c>
      <c r="G9066">
        <v>0</v>
      </c>
      <c r="H9066">
        <v>21.391905882352901</v>
      </c>
      <c r="I9066">
        <v>5.70190588235294</v>
      </c>
      <c r="K9066">
        <v>5.79</v>
      </c>
      <c r="M9066">
        <v>9.9</v>
      </c>
      <c r="N9066" t="s">
        <v>3091</v>
      </c>
      <c r="O9066" t="s">
        <v>3092</v>
      </c>
      <c r="P9066" t="s">
        <v>3095</v>
      </c>
      <c r="R9066" t="s">
        <v>3094</v>
      </c>
    </row>
    <row r="9067" spans="1:18" x14ac:dyDescent="0.25">
      <c r="A9067" t="s">
        <v>8775</v>
      </c>
      <c r="B9067" t="s">
        <v>3089</v>
      </c>
      <c r="D9067" t="s">
        <v>3090</v>
      </c>
      <c r="E9067" t="s">
        <v>3090</v>
      </c>
      <c r="F9067">
        <v>1</v>
      </c>
      <c r="G9067">
        <v>0</v>
      </c>
      <c r="H9067">
        <v>9.4021052631578907</v>
      </c>
      <c r="I9067"/>
      <c r="K9067">
        <v>3.8410526315789402</v>
      </c>
      <c r="M9067">
        <v>5.5610526315789404</v>
      </c>
      <c r="N9067" t="s">
        <v>3091</v>
      </c>
      <c r="O9067" t="s">
        <v>3092</v>
      </c>
      <c r="P9067" t="s">
        <v>3095</v>
      </c>
      <c r="R9067" t="s">
        <v>3094</v>
      </c>
    </row>
    <row r="9068" spans="1:18" x14ac:dyDescent="0.25">
      <c r="A9068" t="s">
        <v>3761</v>
      </c>
      <c r="B9068" t="s">
        <v>3089</v>
      </c>
      <c r="D9068" t="s">
        <v>3090</v>
      </c>
      <c r="E9068" t="s">
        <v>3090</v>
      </c>
      <c r="F9068">
        <v>1</v>
      </c>
      <c r="G9068">
        <v>0</v>
      </c>
      <c r="H9068">
        <v>21.250399999999999</v>
      </c>
      <c r="I9068">
        <v>21.250399999999999</v>
      </c>
      <c r="K9068"/>
      <c r="N9068" t="s">
        <v>3091</v>
      </c>
      <c r="O9068" t="s">
        <v>3092</v>
      </c>
      <c r="P9068" t="s">
        <v>3095</v>
      </c>
      <c r="R9068" t="s">
        <v>3094</v>
      </c>
    </row>
    <row r="9069" spans="1:18" x14ac:dyDescent="0.25">
      <c r="A9069" t="s">
        <v>3762</v>
      </c>
      <c r="B9069" t="s">
        <v>3089</v>
      </c>
      <c r="D9069" t="s">
        <v>3090</v>
      </c>
      <c r="E9069" t="s">
        <v>3090</v>
      </c>
      <c r="F9069">
        <v>1</v>
      </c>
      <c r="G9069">
        <v>0</v>
      </c>
      <c r="H9069">
        <v>0</v>
      </c>
      <c r="I9069">
        <v>0</v>
      </c>
      <c r="K9069"/>
      <c r="N9069" t="s">
        <v>3091</v>
      </c>
      <c r="O9069" t="s">
        <v>3092</v>
      </c>
      <c r="P9069" t="s">
        <v>3095</v>
      </c>
      <c r="R9069" t="s">
        <v>3094</v>
      </c>
    </row>
    <row r="9070" spans="1:18" x14ac:dyDescent="0.25">
      <c r="A9070" t="s">
        <v>3763</v>
      </c>
      <c r="B9070" t="s">
        <v>3089</v>
      </c>
      <c r="D9070" t="s">
        <v>3090</v>
      </c>
      <c r="E9070" t="s">
        <v>3090</v>
      </c>
      <c r="F9070">
        <v>1</v>
      </c>
      <c r="G9070">
        <v>0</v>
      </c>
      <c r="H9070">
        <v>0</v>
      </c>
      <c r="I9070">
        <v>0</v>
      </c>
      <c r="K9070"/>
      <c r="N9070" t="s">
        <v>3091</v>
      </c>
      <c r="O9070" t="s">
        <v>3092</v>
      </c>
      <c r="P9070" t="s">
        <v>3095</v>
      </c>
      <c r="R9070" t="s">
        <v>3094</v>
      </c>
    </row>
    <row r="9071" spans="1:18" x14ac:dyDescent="0.25">
      <c r="A9071" t="s">
        <v>3764</v>
      </c>
      <c r="B9071" t="s">
        <v>3089</v>
      </c>
      <c r="D9071" t="s">
        <v>3090</v>
      </c>
      <c r="E9071" t="s">
        <v>3090</v>
      </c>
      <c r="F9071">
        <v>1</v>
      </c>
      <c r="G9071">
        <v>0</v>
      </c>
      <c r="H9071">
        <v>324.13282647058799</v>
      </c>
      <c r="I9071">
        <v>313.60282647058801</v>
      </c>
      <c r="K9071">
        <v>3.62</v>
      </c>
      <c r="M9071">
        <v>6.91</v>
      </c>
      <c r="N9071" t="s">
        <v>3091</v>
      </c>
      <c r="O9071" t="s">
        <v>3092</v>
      </c>
      <c r="P9071" t="s">
        <v>3095</v>
      </c>
      <c r="R9071" t="s">
        <v>3094</v>
      </c>
    </row>
    <row r="9072" spans="1:18" x14ac:dyDescent="0.25">
      <c r="A9072" t="s">
        <v>3765</v>
      </c>
      <c r="B9072" t="s">
        <v>3089</v>
      </c>
      <c r="D9072" t="s">
        <v>3090</v>
      </c>
      <c r="E9072" t="s">
        <v>3090</v>
      </c>
      <c r="F9072">
        <v>1</v>
      </c>
      <c r="G9072">
        <v>0</v>
      </c>
      <c r="H9072">
        <v>0</v>
      </c>
      <c r="I9072">
        <v>0</v>
      </c>
      <c r="K9072"/>
      <c r="N9072" t="s">
        <v>3091</v>
      </c>
      <c r="O9072" t="s">
        <v>3092</v>
      </c>
      <c r="P9072" t="s">
        <v>3095</v>
      </c>
      <c r="R9072" t="s">
        <v>3094</v>
      </c>
    </row>
    <row r="9073" spans="1:18" x14ac:dyDescent="0.25">
      <c r="A9073" t="s">
        <v>3766</v>
      </c>
      <c r="B9073" t="s">
        <v>3089</v>
      </c>
      <c r="D9073" t="s">
        <v>3090</v>
      </c>
      <c r="E9073" t="s">
        <v>3090</v>
      </c>
      <c r="F9073">
        <v>1</v>
      </c>
      <c r="G9073">
        <v>0</v>
      </c>
      <c r="H9073">
        <v>0</v>
      </c>
      <c r="I9073"/>
      <c r="K9073"/>
      <c r="N9073" t="s">
        <v>3091</v>
      </c>
      <c r="O9073" t="s">
        <v>3092</v>
      </c>
      <c r="P9073" t="s">
        <v>3095</v>
      </c>
      <c r="R9073" t="s">
        <v>3094</v>
      </c>
    </row>
    <row r="9074" spans="1:18" x14ac:dyDescent="0.25">
      <c r="A9074" t="s">
        <v>3767</v>
      </c>
      <c r="B9074" t="s">
        <v>3089</v>
      </c>
      <c r="D9074" t="s">
        <v>3090</v>
      </c>
      <c r="E9074" t="s">
        <v>3090</v>
      </c>
      <c r="F9074">
        <v>1</v>
      </c>
      <c r="G9074">
        <v>0</v>
      </c>
      <c r="H9074">
        <v>5475.46</v>
      </c>
      <c r="I9074">
        <v>5475.46</v>
      </c>
      <c r="K9074"/>
      <c r="N9074" t="s">
        <v>3091</v>
      </c>
      <c r="O9074" t="s">
        <v>3092</v>
      </c>
      <c r="P9074" t="s">
        <v>3095</v>
      </c>
      <c r="R9074" t="s">
        <v>3094</v>
      </c>
    </row>
    <row r="9075" spans="1:18" x14ac:dyDescent="0.25">
      <c r="A9075" t="s">
        <v>3768</v>
      </c>
      <c r="B9075" t="s">
        <v>3089</v>
      </c>
      <c r="D9075" t="s">
        <v>3090</v>
      </c>
      <c r="E9075" t="s">
        <v>3090</v>
      </c>
      <c r="F9075">
        <v>1</v>
      </c>
      <c r="G9075">
        <v>0</v>
      </c>
      <c r="H9075">
        <v>0</v>
      </c>
      <c r="I9075">
        <v>0</v>
      </c>
      <c r="K9075"/>
      <c r="N9075" t="s">
        <v>3091</v>
      </c>
      <c r="O9075" t="s">
        <v>3092</v>
      </c>
      <c r="P9075" t="s">
        <v>3095</v>
      </c>
      <c r="R9075" t="s">
        <v>3094</v>
      </c>
    </row>
    <row r="9076" spans="1:18" x14ac:dyDescent="0.25">
      <c r="A9076" t="s">
        <v>3769</v>
      </c>
      <c r="B9076" t="s">
        <v>3089</v>
      </c>
      <c r="D9076" t="s">
        <v>3090</v>
      </c>
      <c r="E9076" t="s">
        <v>3090</v>
      </c>
      <c r="F9076">
        <v>1</v>
      </c>
      <c r="G9076">
        <v>0</v>
      </c>
      <c r="H9076">
        <v>0</v>
      </c>
      <c r="I9076">
        <v>0</v>
      </c>
      <c r="K9076"/>
      <c r="N9076" t="s">
        <v>3091</v>
      </c>
      <c r="O9076" t="s">
        <v>3092</v>
      </c>
      <c r="P9076" t="s">
        <v>3095</v>
      </c>
      <c r="R9076" t="s">
        <v>3094</v>
      </c>
    </row>
    <row r="9077" spans="1:18" x14ac:dyDescent="0.25">
      <c r="A9077" t="s">
        <v>3135</v>
      </c>
      <c r="B9077" t="s">
        <v>3089</v>
      </c>
      <c r="D9077" t="s">
        <v>3090</v>
      </c>
      <c r="E9077" t="s">
        <v>3090</v>
      </c>
      <c r="F9077">
        <v>1</v>
      </c>
      <c r="G9077">
        <v>0</v>
      </c>
      <c r="H9077">
        <v>44.546696296296297</v>
      </c>
      <c r="I9077">
        <v>44.546696296296297</v>
      </c>
      <c r="K9077"/>
      <c r="N9077" t="s">
        <v>3091</v>
      </c>
      <c r="O9077" t="s">
        <v>3092</v>
      </c>
      <c r="P9077" t="s">
        <v>3095</v>
      </c>
      <c r="R9077" t="s">
        <v>3094</v>
      </c>
    </row>
    <row r="9078" spans="1:18" x14ac:dyDescent="0.25">
      <c r="A9078" t="s">
        <v>3770</v>
      </c>
      <c r="B9078" t="s">
        <v>3089</v>
      </c>
      <c r="D9078" t="s">
        <v>3090</v>
      </c>
      <c r="E9078" t="s">
        <v>3090</v>
      </c>
      <c r="F9078">
        <v>1</v>
      </c>
      <c r="G9078">
        <v>0</v>
      </c>
      <c r="H9078">
        <v>0</v>
      </c>
      <c r="I9078">
        <v>0</v>
      </c>
      <c r="K9078"/>
      <c r="N9078" t="s">
        <v>3091</v>
      </c>
      <c r="O9078" t="s">
        <v>3092</v>
      </c>
      <c r="P9078" t="s">
        <v>3095</v>
      </c>
      <c r="R9078" t="s">
        <v>3094</v>
      </c>
    </row>
    <row r="9079" spans="1:18" x14ac:dyDescent="0.25">
      <c r="A9079" t="s">
        <v>1494</v>
      </c>
      <c r="B9079" t="s">
        <v>3089</v>
      </c>
      <c r="D9079" t="s">
        <v>3090</v>
      </c>
      <c r="E9079" t="s">
        <v>3090</v>
      </c>
      <c r="F9079">
        <v>1</v>
      </c>
      <c r="G9079">
        <v>0</v>
      </c>
      <c r="H9079">
        <v>23.4618</v>
      </c>
      <c r="I9079">
        <v>23.4618</v>
      </c>
      <c r="K9079"/>
      <c r="N9079" t="s">
        <v>3091</v>
      </c>
      <c r="O9079" t="s">
        <v>3092</v>
      </c>
      <c r="P9079" t="s">
        <v>3095</v>
      </c>
      <c r="R9079" t="s">
        <v>3094</v>
      </c>
    </row>
    <row r="9080" spans="1:18" x14ac:dyDescent="0.25">
      <c r="A9080" t="s">
        <v>3771</v>
      </c>
      <c r="B9080" t="s">
        <v>3089</v>
      </c>
      <c r="D9080" t="s">
        <v>3090</v>
      </c>
      <c r="E9080" t="s">
        <v>3090</v>
      </c>
      <c r="F9080">
        <v>1</v>
      </c>
      <c r="G9080">
        <v>0</v>
      </c>
      <c r="H9080">
        <v>0</v>
      </c>
      <c r="I9080">
        <v>0</v>
      </c>
      <c r="K9080"/>
      <c r="N9080" t="s">
        <v>3091</v>
      </c>
      <c r="O9080" t="s">
        <v>3092</v>
      </c>
      <c r="P9080" t="s">
        <v>3095</v>
      </c>
      <c r="R9080" t="s">
        <v>3094</v>
      </c>
    </row>
    <row r="9081" spans="1:18" x14ac:dyDescent="0.25">
      <c r="A9081" t="s">
        <v>3772</v>
      </c>
      <c r="B9081" t="s">
        <v>3089</v>
      </c>
      <c r="D9081" t="s">
        <v>3090</v>
      </c>
      <c r="E9081" t="s">
        <v>3090</v>
      </c>
      <c r="F9081">
        <v>1</v>
      </c>
      <c r="G9081">
        <v>0</v>
      </c>
      <c r="H9081">
        <v>84.364320000000006</v>
      </c>
      <c r="I9081">
        <v>52.794319999999999</v>
      </c>
      <c r="K9081">
        <v>11.59</v>
      </c>
      <c r="M9081">
        <v>19.98</v>
      </c>
      <c r="N9081" t="s">
        <v>3091</v>
      </c>
      <c r="O9081" t="s">
        <v>3092</v>
      </c>
      <c r="P9081" t="s">
        <v>3095</v>
      </c>
      <c r="R9081" t="s">
        <v>3094</v>
      </c>
    </row>
    <row r="9082" spans="1:18" x14ac:dyDescent="0.25">
      <c r="A9082" t="s">
        <v>3773</v>
      </c>
      <c r="B9082" t="s">
        <v>3089</v>
      </c>
      <c r="D9082" t="s">
        <v>3090</v>
      </c>
      <c r="E9082" t="s">
        <v>3090</v>
      </c>
      <c r="F9082">
        <v>1</v>
      </c>
      <c r="G9082">
        <v>0</v>
      </c>
      <c r="H9082">
        <v>0</v>
      </c>
      <c r="I9082">
        <v>0</v>
      </c>
      <c r="K9082"/>
      <c r="N9082" t="s">
        <v>3091</v>
      </c>
      <c r="O9082" t="s">
        <v>3092</v>
      </c>
      <c r="P9082" t="s">
        <v>3095</v>
      </c>
      <c r="R9082" t="s">
        <v>3094</v>
      </c>
    </row>
    <row r="9083" spans="1:18" x14ac:dyDescent="0.25">
      <c r="A9083" t="s">
        <v>3774</v>
      </c>
      <c r="B9083" t="s">
        <v>3089</v>
      </c>
      <c r="D9083" t="s">
        <v>3090</v>
      </c>
      <c r="E9083" t="s">
        <v>3090</v>
      </c>
      <c r="F9083">
        <v>1</v>
      </c>
      <c r="G9083">
        <v>0</v>
      </c>
      <c r="H9083">
        <v>0</v>
      </c>
      <c r="I9083">
        <v>0</v>
      </c>
      <c r="K9083"/>
      <c r="N9083" t="s">
        <v>3091</v>
      </c>
      <c r="O9083" t="s">
        <v>3092</v>
      </c>
      <c r="P9083" t="s">
        <v>3095</v>
      </c>
      <c r="R9083" t="s">
        <v>3094</v>
      </c>
    </row>
    <row r="9084" spans="1:18" x14ac:dyDescent="0.25">
      <c r="A9084" t="s">
        <v>3775</v>
      </c>
      <c r="B9084" t="s">
        <v>3089</v>
      </c>
      <c r="D9084" t="s">
        <v>3090</v>
      </c>
      <c r="E9084" t="s">
        <v>3090</v>
      </c>
      <c r="F9084">
        <v>1</v>
      </c>
      <c r="G9084">
        <v>0</v>
      </c>
      <c r="H9084">
        <v>0</v>
      </c>
      <c r="I9084">
        <v>0</v>
      </c>
      <c r="K9084"/>
      <c r="N9084" t="s">
        <v>3091</v>
      </c>
      <c r="O9084" t="s">
        <v>3092</v>
      </c>
      <c r="P9084" t="s">
        <v>3095</v>
      </c>
      <c r="R9084" t="s">
        <v>3094</v>
      </c>
    </row>
    <row r="9085" spans="1:18" x14ac:dyDescent="0.25">
      <c r="A9085" t="s">
        <v>3776</v>
      </c>
      <c r="B9085" t="s">
        <v>3089</v>
      </c>
      <c r="D9085" t="s">
        <v>3090</v>
      </c>
      <c r="E9085" t="s">
        <v>3090</v>
      </c>
      <c r="F9085">
        <v>1</v>
      </c>
      <c r="G9085">
        <v>0</v>
      </c>
      <c r="H9085">
        <v>0</v>
      </c>
      <c r="I9085">
        <v>0</v>
      </c>
      <c r="K9085"/>
      <c r="N9085" t="s">
        <v>3091</v>
      </c>
      <c r="O9085" t="s">
        <v>3092</v>
      </c>
      <c r="P9085" t="s">
        <v>3095</v>
      </c>
      <c r="R9085" t="s">
        <v>3094</v>
      </c>
    </row>
    <row r="9086" spans="1:18" x14ac:dyDescent="0.25">
      <c r="A9086" t="s">
        <v>3777</v>
      </c>
      <c r="B9086" t="s">
        <v>3089</v>
      </c>
      <c r="D9086" t="s">
        <v>3090</v>
      </c>
      <c r="E9086" t="s">
        <v>3090</v>
      </c>
      <c r="F9086">
        <v>1</v>
      </c>
      <c r="G9086">
        <v>0</v>
      </c>
      <c r="H9086">
        <v>0</v>
      </c>
      <c r="I9086">
        <v>0</v>
      </c>
      <c r="K9086"/>
      <c r="N9086" t="s">
        <v>3091</v>
      </c>
      <c r="O9086" t="s">
        <v>3092</v>
      </c>
      <c r="P9086" t="s">
        <v>3095</v>
      </c>
      <c r="R9086" t="s">
        <v>3094</v>
      </c>
    </row>
    <row r="9087" spans="1:18" x14ac:dyDescent="0.25">
      <c r="A9087" t="s">
        <v>3778</v>
      </c>
      <c r="B9087" t="s">
        <v>3089</v>
      </c>
      <c r="D9087" t="s">
        <v>3090</v>
      </c>
      <c r="E9087" t="s">
        <v>3090</v>
      </c>
      <c r="F9087">
        <v>1</v>
      </c>
      <c r="G9087">
        <v>0</v>
      </c>
      <c r="H9087">
        <v>0</v>
      </c>
      <c r="I9087">
        <v>0</v>
      </c>
      <c r="K9087"/>
      <c r="N9087" t="s">
        <v>3091</v>
      </c>
      <c r="O9087" t="s">
        <v>3092</v>
      </c>
      <c r="P9087" t="s">
        <v>3095</v>
      </c>
      <c r="R9087" t="s">
        <v>3094</v>
      </c>
    </row>
    <row r="9088" spans="1:18" x14ac:dyDescent="0.25">
      <c r="A9088" t="s">
        <v>263</v>
      </c>
      <c r="B9088" t="s">
        <v>3089</v>
      </c>
      <c r="D9088" t="s">
        <v>3090</v>
      </c>
      <c r="E9088" t="s">
        <v>3090</v>
      </c>
      <c r="F9088">
        <v>1</v>
      </c>
      <c r="G9088">
        <v>0</v>
      </c>
      <c r="H9088">
        <v>0</v>
      </c>
      <c r="I9088">
        <v>0</v>
      </c>
      <c r="K9088"/>
      <c r="N9088" t="s">
        <v>3091</v>
      </c>
      <c r="O9088" t="s">
        <v>3092</v>
      </c>
      <c r="P9088" t="s">
        <v>3095</v>
      </c>
      <c r="R9088" t="s">
        <v>3094</v>
      </c>
    </row>
    <row r="9089" spans="1:18" x14ac:dyDescent="0.25">
      <c r="A9089" t="s">
        <v>3136</v>
      </c>
      <c r="B9089" t="s">
        <v>3089</v>
      </c>
      <c r="D9089" t="s">
        <v>3090</v>
      </c>
      <c r="E9089" t="s">
        <v>3090</v>
      </c>
      <c r="F9089">
        <v>1</v>
      </c>
      <c r="G9089">
        <v>0</v>
      </c>
      <c r="H9089">
        <v>54.642800000000001</v>
      </c>
      <c r="I9089">
        <v>54.642800000000001</v>
      </c>
      <c r="K9089"/>
      <c r="N9089" t="s">
        <v>3091</v>
      </c>
      <c r="O9089" t="s">
        <v>3092</v>
      </c>
      <c r="P9089" t="s">
        <v>3095</v>
      </c>
      <c r="R9089" t="s">
        <v>3094</v>
      </c>
    </row>
    <row r="9090" spans="1:18" x14ac:dyDescent="0.25">
      <c r="A9090" t="s">
        <v>3779</v>
      </c>
      <c r="B9090" t="s">
        <v>3089</v>
      </c>
      <c r="D9090" t="s">
        <v>3090</v>
      </c>
      <c r="E9090" t="s">
        <v>3090</v>
      </c>
      <c r="F9090">
        <v>1</v>
      </c>
      <c r="G9090">
        <v>0</v>
      </c>
      <c r="H9090">
        <v>0</v>
      </c>
      <c r="I9090">
        <v>0</v>
      </c>
      <c r="K9090"/>
      <c r="N9090" t="s">
        <v>3091</v>
      </c>
      <c r="O9090" t="s">
        <v>3092</v>
      </c>
      <c r="P9090" t="s">
        <v>3095</v>
      </c>
      <c r="R9090" t="s">
        <v>3094</v>
      </c>
    </row>
    <row r="9091" spans="1:18" x14ac:dyDescent="0.25">
      <c r="A9091" t="s">
        <v>3780</v>
      </c>
      <c r="B9091" t="s">
        <v>3089</v>
      </c>
      <c r="D9091" t="s">
        <v>3090</v>
      </c>
      <c r="E9091" t="s">
        <v>3090</v>
      </c>
      <c r="F9091">
        <v>1</v>
      </c>
      <c r="G9091">
        <v>0</v>
      </c>
      <c r="H9091">
        <v>0</v>
      </c>
      <c r="I9091">
        <v>0</v>
      </c>
      <c r="K9091"/>
      <c r="N9091" t="s">
        <v>3091</v>
      </c>
      <c r="O9091" t="s">
        <v>3092</v>
      </c>
      <c r="P9091" t="s">
        <v>3095</v>
      </c>
      <c r="R9091" t="s">
        <v>3094</v>
      </c>
    </row>
    <row r="9092" spans="1:18" x14ac:dyDescent="0.25">
      <c r="A9092" t="s">
        <v>3781</v>
      </c>
      <c r="B9092" t="s">
        <v>3089</v>
      </c>
      <c r="D9092" t="s">
        <v>3090</v>
      </c>
      <c r="E9092" t="s">
        <v>3090</v>
      </c>
      <c r="F9092">
        <v>1</v>
      </c>
      <c r="G9092">
        <v>0</v>
      </c>
      <c r="H9092">
        <v>0</v>
      </c>
      <c r="I9092">
        <v>0</v>
      </c>
      <c r="K9092"/>
      <c r="N9092" t="s">
        <v>3091</v>
      </c>
      <c r="O9092" t="s">
        <v>3092</v>
      </c>
      <c r="P9092" t="s">
        <v>3095</v>
      </c>
      <c r="R9092" t="s">
        <v>3094</v>
      </c>
    </row>
    <row r="9093" spans="1:18" x14ac:dyDescent="0.25">
      <c r="A9093" t="s">
        <v>3782</v>
      </c>
      <c r="B9093" t="s">
        <v>3089</v>
      </c>
      <c r="D9093" t="s">
        <v>3090</v>
      </c>
      <c r="E9093" t="s">
        <v>3090</v>
      </c>
      <c r="F9093">
        <v>1</v>
      </c>
      <c r="G9093">
        <v>0</v>
      </c>
      <c r="H9093">
        <v>194.59304634819901</v>
      </c>
      <c r="I9093">
        <v>153.943046348199</v>
      </c>
      <c r="K9093">
        <v>15</v>
      </c>
      <c r="M9093">
        <v>25.65</v>
      </c>
      <c r="N9093" t="s">
        <v>3091</v>
      </c>
      <c r="O9093" t="s">
        <v>3092</v>
      </c>
      <c r="P9093" t="s">
        <v>3095</v>
      </c>
      <c r="R9093" t="s">
        <v>3094</v>
      </c>
    </row>
    <row r="9094" spans="1:18" x14ac:dyDescent="0.25">
      <c r="A9094" t="s">
        <v>3783</v>
      </c>
      <c r="B9094" t="s">
        <v>3089</v>
      </c>
      <c r="D9094" t="s">
        <v>3090</v>
      </c>
      <c r="E9094" t="s">
        <v>3090</v>
      </c>
      <c r="F9094">
        <v>1</v>
      </c>
      <c r="G9094">
        <v>0</v>
      </c>
      <c r="H9094">
        <v>0</v>
      </c>
      <c r="I9094">
        <v>0</v>
      </c>
      <c r="K9094"/>
      <c r="N9094" t="s">
        <v>3091</v>
      </c>
      <c r="O9094" t="s">
        <v>3092</v>
      </c>
      <c r="P9094" t="s">
        <v>3095</v>
      </c>
      <c r="R9094" t="s">
        <v>3094</v>
      </c>
    </row>
    <row r="9095" spans="1:18" x14ac:dyDescent="0.25">
      <c r="A9095" t="s">
        <v>3784</v>
      </c>
      <c r="B9095" t="s">
        <v>3089</v>
      </c>
      <c r="D9095" t="s">
        <v>3090</v>
      </c>
      <c r="E9095" t="s">
        <v>3090</v>
      </c>
      <c r="F9095">
        <v>1</v>
      </c>
      <c r="G9095">
        <v>0</v>
      </c>
      <c r="H9095">
        <v>0</v>
      </c>
      <c r="I9095">
        <v>0</v>
      </c>
      <c r="K9095"/>
      <c r="N9095" t="s">
        <v>3091</v>
      </c>
      <c r="O9095" t="s">
        <v>3092</v>
      </c>
      <c r="P9095" t="s">
        <v>3095</v>
      </c>
      <c r="R9095" t="s">
        <v>3094</v>
      </c>
    </row>
    <row r="9096" spans="1:18" x14ac:dyDescent="0.25">
      <c r="A9096" t="s">
        <v>3785</v>
      </c>
      <c r="B9096" t="s">
        <v>3089</v>
      </c>
      <c r="D9096" t="s">
        <v>3090</v>
      </c>
      <c r="E9096" t="s">
        <v>3090</v>
      </c>
      <c r="F9096">
        <v>1</v>
      </c>
      <c r="G9096">
        <v>0</v>
      </c>
      <c r="H9096">
        <v>0</v>
      </c>
      <c r="I9096">
        <v>0</v>
      </c>
      <c r="K9096"/>
      <c r="N9096" t="s">
        <v>3091</v>
      </c>
      <c r="O9096" t="s">
        <v>3092</v>
      </c>
      <c r="P9096" t="s">
        <v>3095</v>
      </c>
      <c r="R9096" t="s">
        <v>3094</v>
      </c>
    </row>
    <row r="9097" spans="1:18" x14ac:dyDescent="0.25">
      <c r="A9097" t="s">
        <v>3786</v>
      </c>
      <c r="B9097" t="s">
        <v>3089</v>
      </c>
      <c r="D9097" t="s">
        <v>3090</v>
      </c>
      <c r="E9097" t="s">
        <v>3090</v>
      </c>
      <c r="F9097">
        <v>1</v>
      </c>
      <c r="G9097">
        <v>0</v>
      </c>
      <c r="H9097">
        <v>0</v>
      </c>
      <c r="I9097">
        <v>0</v>
      </c>
      <c r="K9097"/>
      <c r="N9097" t="s">
        <v>3091</v>
      </c>
      <c r="O9097" t="s">
        <v>3092</v>
      </c>
      <c r="P9097" t="s">
        <v>3095</v>
      </c>
      <c r="R9097" t="s">
        <v>3094</v>
      </c>
    </row>
    <row r="9098" spans="1:18" x14ac:dyDescent="0.25">
      <c r="A9098" t="s">
        <v>2911</v>
      </c>
      <c r="B9098" t="s">
        <v>3089</v>
      </c>
      <c r="D9098" t="s">
        <v>3090</v>
      </c>
      <c r="E9098" t="s">
        <v>3090</v>
      </c>
      <c r="F9098">
        <v>1</v>
      </c>
      <c r="G9098">
        <v>0</v>
      </c>
      <c r="H9098">
        <v>0</v>
      </c>
      <c r="I9098">
        <v>0</v>
      </c>
      <c r="K9098"/>
      <c r="N9098" t="s">
        <v>3091</v>
      </c>
      <c r="O9098" t="s">
        <v>3092</v>
      </c>
      <c r="P9098" t="s">
        <v>3095</v>
      </c>
      <c r="R9098" t="s">
        <v>3094</v>
      </c>
    </row>
    <row r="9099" spans="1:18" x14ac:dyDescent="0.25">
      <c r="A9099" t="s">
        <v>3787</v>
      </c>
      <c r="B9099" t="s">
        <v>3089</v>
      </c>
      <c r="D9099" t="s">
        <v>3090</v>
      </c>
      <c r="E9099" t="s">
        <v>3090</v>
      </c>
      <c r="F9099">
        <v>1</v>
      </c>
      <c r="G9099">
        <v>0</v>
      </c>
      <c r="H9099">
        <v>0</v>
      </c>
      <c r="I9099">
        <v>0</v>
      </c>
      <c r="K9099"/>
      <c r="N9099" t="s">
        <v>3091</v>
      </c>
      <c r="O9099" t="s">
        <v>3092</v>
      </c>
      <c r="P9099" t="s">
        <v>3095</v>
      </c>
      <c r="R9099" t="s">
        <v>3094</v>
      </c>
    </row>
    <row r="9100" spans="1:18" x14ac:dyDescent="0.25">
      <c r="A9100" t="s">
        <v>275</v>
      </c>
      <c r="B9100" t="s">
        <v>3089</v>
      </c>
      <c r="D9100" t="s">
        <v>3090</v>
      </c>
      <c r="E9100" t="s">
        <v>3090</v>
      </c>
      <c r="F9100">
        <v>1</v>
      </c>
      <c r="G9100">
        <v>0</v>
      </c>
      <c r="H9100">
        <v>0</v>
      </c>
      <c r="I9100">
        <v>0</v>
      </c>
      <c r="K9100"/>
      <c r="N9100" t="s">
        <v>3091</v>
      </c>
      <c r="O9100" t="s">
        <v>3092</v>
      </c>
      <c r="P9100" t="s">
        <v>3095</v>
      </c>
      <c r="R9100" t="s">
        <v>3094</v>
      </c>
    </row>
    <row r="9101" spans="1:18" x14ac:dyDescent="0.25">
      <c r="A9101" t="s">
        <v>272</v>
      </c>
      <c r="B9101" t="s">
        <v>3089</v>
      </c>
      <c r="D9101" t="s">
        <v>3090</v>
      </c>
      <c r="E9101" t="s">
        <v>3090</v>
      </c>
      <c r="F9101">
        <v>1</v>
      </c>
      <c r="G9101">
        <v>0</v>
      </c>
      <c r="H9101">
        <v>533.28278626424299</v>
      </c>
      <c r="I9101">
        <v>318.22278626424298</v>
      </c>
      <c r="K9101">
        <v>76.75</v>
      </c>
      <c r="M9101">
        <v>138.31</v>
      </c>
      <c r="N9101" t="s">
        <v>3091</v>
      </c>
      <c r="O9101" t="s">
        <v>3092</v>
      </c>
      <c r="P9101" t="s">
        <v>3095</v>
      </c>
      <c r="R9101" t="s">
        <v>3094</v>
      </c>
    </row>
    <row r="9102" spans="1:18" x14ac:dyDescent="0.25">
      <c r="A9102" t="s">
        <v>3788</v>
      </c>
      <c r="B9102" t="s">
        <v>3089</v>
      </c>
      <c r="D9102" t="s">
        <v>3090</v>
      </c>
      <c r="E9102" t="s">
        <v>3090</v>
      </c>
      <c r="F9102">
        <v>1</v>
      </c>
      <c r="G9102">
        <v>0</v>
      </c>
      <c r="H9102">
        <v>0</v>
      </c>
      <c r="I9102">
        <v>0</v>
      </c>
      <c r="K9102"/>
      <c r="N9102" t="s">
        <v>3091</v>
      </c>
      <c r="O9102" t="s">
        <v>3092</v>
      </c>
      <c r="P9102" t="s">
        <v>3095</v>
      </c>
      <c r="R9102" t="s">
        <v>3094</v>
      </c>
    </row>
    <row r="9103" spans="1:18" x14ac:dyDescent="0.25">
      <c r="A9103" t="s">
        <v>3789</v>
      </c>
      <c r="B9103" t="s">
        <v>3089</v>
      </c>
      <c r="D9103" t="s">
        <v>3090</v>
      </c>
      <c r="E9103" t="s">
        <v>3090</v>
      </c>
      <c r="F9103">
        <v>1</v>
      </c>
      <c r="G9103">
        <v>0</v>
      </c>
      <c r="H9103">
        <v>0</v>
      </c>
      <c r="I9103">
        <v>0</v>
      </c>
      <c r="K9103"/>
      <c r="N9103" t="s">
        <v>3091</v>
      </c>
      <c r="O9103" t="s">
        <v>3092</v>
      </c>
      <c r="P9103" t="s">
        <v>3095</v>
      </c>
      <c r="R9103" t="s">
        <v>3094</v>
      </c>
    </row>
    <row r="9104" spans="1:18" x14ac:dyDescent="0.25">
      <c r="A9104" t="s">
        <v>3790</v>
      </c>
      <c r="B9104" t="s">
        <v>3089</v>
      </c>
      <c r="D9104" t="s">
        <v>3090</v>
      </c>
      <c r="E9104" t="s">
        <v>3090</v>
      </c>
      <c r="F9104">
        <v>1</v>
      </c>
      <c r="G9104">
        <v>0</v>
      </c>
      <c r="H9104">
        <v>782.24077022058805</v>
      </c>
      <c r="I9104">
        <v>376.06077022058798</v>
      </c>
      <c r="K9104">
        <v>146.61000000000001</v>
      </c>
      <c r="M9104">
        <v>259.57</v>
      </c>
      <c r="N9104" t="s">
        <v>3091</v>
      </c>
      <c r="O9104" t="s">
        <v>3092</v>
      </c>
      <c r="P9104" t="s">
        <v>3095</v>
      </c>
      <c r="R9104" t="s">
        <v>3094</v>
      </c>
    </row>
    <row r="9105" spans="1:18" x14ac:dyDescent="0.25">
      <c r="A9105" t="s">
        <v>3791</v>
      </c>
      <c r="B9105" t="s">
        <v>3089</v>
      </c>
      <c r="D9105" t="s">
        <v>3090</v>
      </c>
      <c r="E9105" t="s">
        <v>3090</v>
      </c>
      <c r="F9105">
        <v>1</v>
      </c>
      <c r="G9105">
        <v>0</v>
      </c>
      <c r="H9105">
        <v>0</v>
      </c>
      <c r="I9105">
        <v>0</v>
      </c>
      <c r="K9105"/>
      <c r="N9105" t="s">
        <v>3091</v>
      </c>
      <c r="O9105" t="s">
        <v>3092</v>
      </c>
      <c r="P9105" t="s">
        <v>3095</v>
      </c>
      <c r="R9105" t="s">
        <v>3094</v>
      </c>
    </row>
    <row r="9106" spans="1:18" x14ac:dyDescent="0.25">
      <c r="A9106" t="s">
        <v>3792</v>
      </c>
      <c r="B9106" t="s">
        <v>3089</v>
      </c>
      <c r="D9106" t="s">
        <v>3090</v>
      </c>
      <c r="E9106" t="s">
        <v>3090</v>
      </c>
      <c r="F9106">
        <v>1</v>
      </c>
      <c r="G9106">
        <v>0</v>
      </c>
      <c r="H9106">
        <v>0</v>
      </c>
      <c r="I9106">
        <v>0</v>
      </c>
      <c r="K9106"/>
      <c r="N9106" t="s">
        <v>3091</v>
      </c>
      <c r="O9106" t="s">
        <v>3092</v>
      </c>
      <c r="P9106" t="s">
        <v>3095</v>
      </c>
      <c r="R9106" t="s">
        <v>3094</v>
      </c>
    </row>
    <row r="9107" spans="1:18" x14ac:dyDescent="0.25">
      <c r="A9107" t="s">
        <v>1472</v>
      </c>
      <c r="B9107" t="s">
        <v>3089</v>
      </c>
      <c r="D9107" t="s">
        <v>3090</v>
      </c>
      <c r="E9107" t="s">
        <v>3090</v>
      </c>
      <c r="F9107">
        <v>1</v>
      </c>
      <c r="G9107">
        <v>0</v>
      </c>
      <c r="H9107">
        <v>97.123999999999995</v>
      </c>
      <c r="I9107">
        <v>51.433999999999997</v>
      </c>
      <c r="K9107">
        <v>18.670000000000002</v>
      </c>
      <c r="M9107">
        <v>27.02</v>
      </c>
      <c r="N9107" t="s">
        <v>3091</v>
      </c>
      <c r="O9107" t="s">
        <v>3092</v>
      </c>
      <c r="P9107" t="s">
        <v>3095</v>
      </c>
      <c r="R9107" t="s">
        <v>3094</v>
      </c>
    </row>
    <row r="9108" spans="1:18" x14ac:dyDescent="0.25">
      <c r="A9108" t="s">
        <v>3793</v>
      </c>
      <c r="B9108" t="s">
        <v>3089</v>
      </c>
      <c r="D9108" t="s">
        <v>3090</v>
      </c>
      <c r="E9108" t="s">
        <v>3090</v>
      </c>
      <c r="F9108">
        <v>1</v>
      </c>
      <c r="G9108">
        <v>0</v>
      </c>
      <c r="H9108">
        <v>0</v>
      </c>
      <c r="I9108">
        <v>0</v>
      </c>
      <c r="K9108"/>
      <c r="N9108" t="s">
        <v>3091</v>
      </c>
      <c r="O9108" t="s">
        <v>3092</v>
      </c>
      <c r="P9108" t="s">
        <v>3095</v>
      </c>
      <c r="R9108" t="s">
        <v>3094</v>
      </c>
    </row>
    <row r="9109" spans="1:18" x14ac:dyDescent="0.25">
      <c r="A9109" t="s">
        <v>3794</v>
      </c>
      <c r="B9109" t="s">
        <v>3089</v>
      </c>
      <c r="D9109" t="s">
        <v>3090</v>
      </c>
      <c r="E9109" t="s">
        <v>3090</v>
      </c>
      <c r="F9109">
        <v>1</v>
      </c>
      <c r="G9109">
        <v>0</v>
      </c>
      <c r="H9109">
        <v>0</v>
      </c>
      <c r="I9109">
        <v>0</v>
      </c>
      <c r="K9109"/>
      <c r="N9109" t="s">
        <v>3091</v>
      </c>
      <c r="O9109" t="s">
        <v>3092</v>
      </c>
      <c r="P9109" t="s">
        <v>3095</v>
      </c>
      <c r="R9109" t="s">
        <v>3094</v>
      </c>
    </row>
    <row r="9110" spans="1:18" x14ac:dyDescent="0.25">
      <c r="A9110" t="s">
        <v>286</v>
      </c>
      <c r="B9110" t="s">
        <v>3089</v>
      </c>
      <c r="D9110" t="s">
        <v>3090</v>
      </c>
      <c r="E9110" t="s">
        <v>3090</v>
      </c>
      <c r="F9110">
        <v>1</v>
      </c>
      <c r="G9110">
        <v>0</v>
      </c>
      <c r="H9110">
        <v>0</v>
      </c>
      <c r="I9110">
        <v>0</v>
      </c>
      <c r="K9110"/>
      <c r="N9110" t="s">
        <v>3091</v>
      </c>
      <c r="O9110" t="s">
        <v>3092</v>
      </c>
      <c r="P9110" t="s">
        <v>3095</v>
      </c>
      <c r="R9110" t="s">
        <v>3094</v>
      </c>
    </row>
    <row r="9111" spans="1:18" x14ac:dyDescent="0.25">
      <c r="A9111" t="s">
        <v>3795</v>
      </c>
      <c r="B9111" t="s">
        <v>3089</v>
      </c>
      <c r="D9111" t="s">
        <v>3090</v>
      </c>
      <c r="E9111" t="s">
        <v>3090</v>
      </c>
      <c r="F9111">
        <v>1</v>
      </c>
      <c r="G9111">
        <v>0</v>
      </c>
      <c r="H9111">
        <v>0</v>
      </c>
      <c r="I9111">
        <v>0</v>
      </c>
      <c r="K9111"/>
      <c r="N9111" t="s">
        <v>3091</v>
      </c>
      <c r="O9111" t="s">
        <v>3092</v>
      </c>
      <c r="P9111" t="s">
        <v>3095</v>
      </c>
      <c r="R9111" t="s">
        <v>3094</v>
      </c>
    </row>
    <row r="9112" spans="1:18" x14ac:dyDescent="0.25">
      <c r="A9112" t="s">
        <v>3796</v>
      </c>
      <c r="B9112" t="s">
        <v>3089</v>
      </c>
      <c r="D9112" t="s">
        <v>3090</v>
      </c>
      <c r="E9112" t="s">
        <v>3090</v>
      </c>
      <c r="F9112">
        <v>1</v>
      </c>
      <c r="G9112">
        <v>0</v>
      </c>
      <c r="H9112">
        <v>0</v>
      </c>
      <c r="I9112">
        <v>0</v>
      </c>
      <c r="K9112"/>
      <c r="N9112" t="s">
        <v>3091</v>
      </c>
      <c r="O9112" t="s">
        <v>3092</v>
      </c>
      <c r="P9112" t="s">
        <v>3095</v>
      </c>
      <c r="R9112" t="s">
        <v>3094</v>
      </c>
    </row>
    <row r="9113" spans="1:18" x14ac:dyDescent="0.25">
      <c r="A9113" t="s">
        <v>287</v>
      </c>
      <c r="B9113" t="s">
        <v>3089</v>
      </c>
      <c r="D9113" t="s">
        <v>3090</v>
      </c>
      <c r="E9113" t="s">
        <v>3090</v>
      </c>
      <c r="F9113">
        <v>1</v>
      </c>
      <c r="G9113">
        <v>0</v>
      </c>
      <c r="H9113">
        <v>0</v>
      </c>
      <c r="I9113">
        <v>0</v>
      </c>
      <c r="K9113"/>
      <c r="N9113" t="s">
        <v>3091</v>
      </c>
      <c r="O9113" t="s">
        <v>3092</v>
      </c>
      <c r="P9113" t="s">
        <v>3095</v>
      </c>
      <c r="R9113" t="s">
        <v>3094</v>
      </c>
    </row>
    <row r="9114" spans="1:18" x14ac:dyDescent="0.25">
      <c r="A9114" t="s">
        <v>3797</v>
      </c>
      <c r="B9114" t="s">
        <v>3089</v>
      </c>
      <c r="D9114" t="s">
        <v>3090</v>
      </c>
      <c r="E9114" t="s">
        <v>3090</v>
      </c>
      <c r="F9114">
        <v>1</v>
      </c>
      <c r="G9114">
        <v>0</v>
      </c>
      <c r="H9114">
        <v>0</v>
      </c>
      <c r="I9114">
        <v>0</v>
      </c>
      <c r="K9114"/>
      <c r="N9114" t="s">
        <v>3091</v>
      </c>
      <c r="O9114" t="s">
        <v>3092</v>
      </c>
      <c r="P9114" t="s">
        <v>3095</v>
      </c>
      <c r="R9114" t="s">
        <v>3094</v>
      </c>
    </row>
    <row r="9115" spans="1:18" x14ac:dyDescent="0.25">
      <c r="A9115" t="s">
        <v>3798</v>
      </c>
      <c r="B9115" t="s">
        <v>3089</v>
      </c>
      <c r="D9115" t="s">
        <v>3090</v>
      </c>
      <c r="E9115" t="s">
        <v>3090</v>
      </c>
      <c r="F9115">
        <v>1</v>
      </c>
      <c r="G9115">
        <v>0</v>
      </c>
      <c r="H9115">
        <v>0</v>
      </c>
      <c r="I9115">
        <v>0</v>
      </c>
      <c r="K9115"/>
      <c r="N9115" t="s">
        <v>3091</v>
      </c>
      <c r="O9115" t="s">
        <v>3092</v>
      </c>
      <c r="P9115" t="s">
        <v>3095</v>
      </c>
      <c r="R9115" t="s">
        <v>3094</v>
      </c>
    </row>
    <row r="9116" spans="1:18" x14ac:dyDescent="0.25">
      <c r="A9116" t="s">
        <v>273</v>
      </c>
      <c r="B9116" t="s">
        <v>3089</v>
      </c>
      <c r="D9116" t="s">
        <v>3090</v>
      </c>
      <c r="E9116" t="s">
        <v>3090</v>
      </c>
      <c r="F9116">
        <v>1</v>
      </c>
      <c r="G9116">
        <v>0</v>
      </c>
      <c r="H9116">
        <v>376.672274168797</v>
      </c>
      <c r="I9116">
        <v>184.75227416879699</v>
      </c>
      <c r="K9116">
        <v>78.41</v>
      </c>
      <c r="M9116">
        <v>113.51</v>
      </c>
      <c r="N9116" t="s">
        <v>3091</v>
      </c>
      <c r="O9116" t="s">
        <v>3092</v>
      </c>
      <c r="P9116" t="s">
        <v>3095</v>
      </c>
      <c r="R9116" t="s">
        <v>3094</v>
      </c>
    </row>
    <row r="9117" spans="1:18" x14ac:dyDescent="0.25">
      <c r="A9117" t="s">
        <v>3137</v>
      </c>
      <c r="B9117" t="s">
        <v>3089</v>
      </c>
      <c r="D9117" t="s">
        <v>3090</v>
      </c>
      <c r="E9117" t="s">
        <v>3090</v>
      </c>
      <c r="F9117">
        <v>1</v>
      </c>
      <c r="G9117">
        <v>0</v>
      </c>
      <c r="H9117">
        <v>943.74742191951395</v>
      </c>
      <c r="I9117">
        <v>524.14742191951404</v>
      </c>
      <c r="K9117">
        <v>150.02000000000001</v>
      </c>
      <c r="M9117">
        <v>269.58</v>
      </c>
      <c r="N9117" t="s">
        <v>3091</v>
      </c>
      <c r="O9117" t="s">
        <v>3092</v>
      </c>
      <c r="P9117" t="s">
        <v>3095</v>
      </c>
      <c r="R9117" t="s">
        <v>3094</v>
      </c>
    </row>
    <row r="9118" spans="1:18" x14ac:dyDescent="0.25">
      <c r="A9118" t="s">
        <v>3799</v>
      </c>
      <c r="B9118" t="s">
        <v>3089</v>
      </c>
      <c r="D9118" t="s">
        <v>3090</v>
      </c>
      <c r="E9118" t="s">
        <v>3090</v>
      </c>
      <c r="F9118">
        <v>1</v>
      </c>
      <c r="G9118">
        <v>0</v>
      </c>
      <c r="H9118">
        <v>2797.1274734738199</v>
      </c>
      <c r="I9118">
        <v>2567.3674734738202</v>
      </c>
      <c r="K9118">
        <v>82.54</v>
      </c>
      <c r="M9118">
        <v>147.22</v>
      </c>
      <c r="N9118" t="s">
        <v>3091</v>
      </c>
      <c r="O9118" t="s">
        <v>3092</v>
      </c>
      <c r="P9118" t="s">
        <v>3095</v>
      </c>
      <c r="R9118" t="s">
        <v>3094</v>
      </c>
    </row>
    <row r="9119" spans="1:18" x14ac:dyDescent="0.25">
      <c r="A9119" t="s">
        <v>2913</v>
      </c>
      <c r="B9119" t="s">
        <v>3089</v>
      </c>
      <c r="D9119" t="s">
        <v>3090</v>
      </c>
      <c r="E9119" t="s">
        <v>3090</v>
      </c>
      <c r="F9119">
        <v>1</v>
      </c>
      <c r="G9119">
        <v>0</v>
      </c>
      <c r="H9119">
        <v>0</v>
      </c>
      <c r="I9119">
        <v>0</v>
      </c>
      <c r="K9119"/>
      <c r="N9119" t="s">
        <v>3091</v>
      </c>
      <c r="O9119" t="s">
        <v>3092</v>
      </c>
      <c r="P9119" t="s">
        <v>3095</v>
      </c>
      <c r="R9119" t="s">
        <v>3094</v>
      </c>
    </row>
    <row r="9120" spans="1:18" x14ac:dyDescent="0.25">
      <c r="A9120" t="s">
        <v>8224</v>
      </c>
      <c r="B9120" t="s">
        <v>3089</v>
      </c>
      <c r="D9120" t="s">
        <v>3090</v>
      </c>
      <c r="E9120" t="s">
        <v>3090</v>
      </c>
      <c r="F9120">
        <v>1</v>
      </c>
      <c r="G9120">
        <v>0</v>
      </c>
      <c r="H9120">
        <v>1090.70450680056</v>
      </c>
      <c r="I9120">
        <v>585.824506800569</v>
      </c>
      <c r="K9120">
        <v>206.27</v>
      </c>
      <c r="M9120">
        <v>298.61</v>
      </c>
      <c r="N9120" t="s">
        <v>3091</v>
      </c>
      <c r="O9120" t="s">
        <v>3092</v>
      </c>
      <c r="P9120" t="s">
        <v>3095</v>
      </c>
      <c r="R9120" t="s">
        <v>3094</v>
      </c>
    </row>
    <row r="9121" spans="1:18" x14ac:dyDescent="0.25">
      <c r="A9121" t="s">
        <v>8225</v>
      </c>
      <c r="B9121" t="s">
        <v>3089</v>
      </c>
      <c r="D9121" t="s">
        <v>3090</v>
      </c>
      <c r="E9121" t="s">
        <v>3090</v>
      </c>
      <c r="F9121">
        <v>1</v>
      </c>
      <c r="G9121">
        <v>0</v>
      </c>
      <c r="H9121">
        <v>1392.4606629033699</v>
      </c>
      <c r="I9121">
        <v>887.58066290337501</v>
      </c>
      <c r="K9121">
        <v>206.27</v>
      </c>
      <c r="M9121">
        <v>298.61</v>
      </c>
      <c r="N9121" t="s">
        <v>3091</v>
      </c>
      <c r="O9121" t="s">
        <v>3092</v>
      </c>
      <c r="P9121" t="s">
        <v>3095</v>
      </c>
      <c r="R9121" t="s">
        <v>3094</v>
      </c>
    </row>
    <row r="9122" spans="1:18" x14ac:dyDescent="0.25">
      <c r="A9122" t="s">
        <v>2910</v>
      </c>
      <c r="B9122" t="s">
        <v>3089</v>
      </c>
      <c r="D9122" t="s">
        <v>3090</v>
      </c>
      <c r="E9122" t="s">
        <v>3090</v>
      </c>
      <c r="F9122">
        <v>1</v>
      </c>
      <c r="G9122">
        <v>0</v>
      </c>
      <c r="H9122">
        <v>1072.7164935528499</v>
      </c>
      <c r="I9122">
        <v>599.37649355285203</v>
      </c>
      <c r="K9122">
        <v>193.38</v>
      </c>
      <c r="M9122">
        <v>279.95999999999998</v>
      </c>
      <c r="N9122" t="s">
        <v>3091</v>
      </c>
      <c r="O9122" t="s">
        <v>3092</v>
      </c>
      <c r="P9122" t="s">
        <v>3095</v>
      </c>
      <c r="R9122" t="s">
        <v>3094</v>
      </c>
    </row>
    <row r="9123" spans="1:18" x14ac:dyDescent="0.25">
      <c r="A9123" t="s">
        <v>3138</v>
      </c>
      <c r="B9123" t="s">
        <v>3089</v>
      </c>
      <c r="D9123" t="s">
        <v>3090</v>
      </c>
      <c r="E9123" t="s">
        <v>3090</v>
      </c>
      <c r="F9123">
        <v>1</v>
      </c>
      <c r="G9123">
        <v>0</v>
      </c>
      <c r="H9123">
        <v>1241.2911099543101</v>
      </c>
      <c r="I9123">
        <v>826.43110995431505</v>
      </c>
      <c r="K9123">
        <v>150.02000000000001</v>
      </c>
      <c r="M9123">
        <v>264.83999999999997</v>
      </c>
      <c r="N9123" t="s">
        <v>3091</v>
      </c>
      <c r="O9123" t="s">
        <v>3092</v>
      </c>
      <c r="P9123" t="s">
        <v>3095</v>
      </c>
      <c r="R9123" t="s">
        <v>3094</v>
      </c>
    </row>
    <row r="9124" spans="1:18" x14ac:dyDescent="0.25">
      <c r="A9124" t="s">
        <v>3800</v>
      </c>
      <c r="B9124" t="s">
        <v>3089</v>
      </c>
      <c r="D9124" t="s">
        <v>3090</v>
      </c>
      <c r="E9124" t="s">
        <v>3090</v>
      </c>
      <c r="F9124">
        <v>1</v>
      </c>
      <c r="G9124">
        <v>0</v>
      </c>
      <c r="H9124">
        <v>16.004999999999999</v>
      </c>
      <c r="I9124">
        <v>11.125</v>
      </c>
      <c r="K9124">
        <v>1.8</v>
      </c>
      <c r="M9124">
        <v>3.08</v>
      </c>
      <c r="N9124" t="s">
        <v>3091</v>
      </c>
      <c r="O9124" t="s">
        <v>3092</v>
      </c>
      <c r="P9124" t="s">
        <v>3095</v>
      </c>
      <c r="R9124" t="s">
        <v>3094</v>
      </c>
    </row>
    <row r="9125" spans="1:18" x14ac:dyDescent="0.25">
      <c r="A9125" t="s">
        <v>3801</v>
      </c>
      <c r="B9125" t="s">
        <v>3089</v>
      </c>
      <c r="D9125" t="s">
        <v>3090</v>
      </c>
      <c r="E9125" t="s">
        <v>3090</v>
      </c>
      <c r="F9125">
        <v>1</v>
      </c>
      <c r="G9125">
        <v>0</v>
      </c>
      <c r="H9125">
        <v>16.004999999999999</v>
      </c>
      <c r="I9125">
        <v>11.125</v>
      </c>
      <c r="K9125">
        <v>1.8</v>
      </c>
      <c r="M9125">
        <v>3.08</v>
      </c>
      <c r="N9125" t="s">
        <v>3091</v>
      </c>
      <c r="O9125" t="s">
        <v>3092</v>
      </c>
      <c r="P9125" t="s">
        <v>3095</v>
      </c>
      <c r="R9125" t="s">
        <v>3094</v>
      </c>
    </row>
    <row r="9126" spans="1:18" x14ac:dyDescent="0.25">
      <c r="A9126" t="s">
        <v>3802</v>
      </c>
      <c r="B9126" t="s">
        <v>3089</v>
      </c>
      <c r="D9126" t="s">
        <v>3090</v>
      </c>
      <c r="E9126" t="s">
        <v>3090</v>
      </c>
      <c r="F9126">
        <v>1</v>
      </c>
      <c r="G9126">
        <v>0</v>
      </c>
      <c r="H9126">
        <v>10.875</v>
      </c>
      <c r="I9126">
        <v>6.81</v>
      </c>
      <c r="K9126">
        <v>1.5</v>
      </c>
      <c r="M9126">
        <v>2.5649999999999999</v>
      </c>
      <c r="N9126" t="s">
        <v>3091</v>
      </c>
      <c r="O9126" t="s">
        <v>3092</v>
      </c>
      <c r="P9126" t="s">
        <v>3095</v>
      </c>
      <c r="R9126" t="s">
        <v>3094</v>
      </c>
    </row>
    <row r="9127" spans="1:18" x14ac:dyDescent="0.25">
      <c r="A9127" t="s">
        <v>3803</v>
      </c>
      <c r="B9127" t="s">
        <v>3089</v>
      </c>
      <c r="D9127" t="s">
        <v>3090</v>
      </c>
      <c r="E9127" t="s">
        <v>3090</v>
      </c>
      <c r="F9127">
        <v>1</v>
      </c>
      <c r="G9127">
        <v>0</v>
      </c>
      <c r="H9127">
        <v>4.89333333333333</v>
      </c>
      <c r="I9127">
        <v>2.18333333333333</v>
      </c>
      <c r="K9127">
        <v>1</v>
      </c>
      <c r="M9127">
        <v>1.71</v>
      </c>
      <c r="N9127" t="s">
        <v>3091</v>
      </c>
      <c r="O9127" t="s">
        <v>3092</v>
      </c>
      <c r="P9127" t="s">
        <v>3095</v>
      </c>
      <c r="R9127" t="s">
        <v>3094</v>
      </c>
    </row>
    <row r="9128" spans="1:18" x14ac:dyDescent="0.25">
      <c r="A9128" t="s">
        <v>3804</v>
      </c>
      <c r="B9128" t="s">
        <v>3089</v>
      </c>
      <c r="D9128" t="s">
        <v>3090</v>
      </c>
      <c r="E9128" t="s">
        <v>3090</v>
      </c>
      <c r="F9128">
        <v>1</v>
      </c>
      <c r="G9128">
        <v>0</v>
      </c>
      <c r="H9128">
        <v>0</v>
      </c>
      <c r="I9128">
        <v>0</v>
      </c>
      <c r="K9128"/>
      <c r="N9128" t="s">
        <v>3091</v>
      </c>
      <c r="O9128" t="s">
        <v>3092</v>
      </c>
      <c r="P9128" t="s">
        <v>3095</v>
      </c>
      <c r="R9128" t="s">
        <v>3094</v>
      </c>
    </row>
    <row r="9129" spans="1:18" x14ac:dyDescent="0.25">
      <c r="A9129" t="s">
        <v>3805</v>
      </c>
      <c r="B9129" t="s">
        <v>3089</v>
      </c>
      <c r="D9129" t="s">
        <v>3090</v>
      </c>
      <c r="E9129" t="s">
        <v>3090</v>
      </c>
      <c r="F9129">
        <v>1</v>
      </c>
      <c r="G9129">
        <v>0</v>
      </c>
      <c r="H9129">
        <v>124.28467140906901</v>
      </c>
      <c r="I9129">
        <v>42.044671409069601</v>
      </c>
      <c r="K9129">
        <v>33.61</v>
      </c>
      <c r="M9129">
        <v>48.63</v>
      </c>
      <c r="N9129" t="s">
        <v>3091</v>
      </c>
      <c r="O9129" t="s">
        <v>3092</v>
      </c>
      <c r="P9129" t="s">
        <v>3095</v>
      </c>
      <c r="R9129" t="s">
        <v>3094</v>
      </c>
    </row>
    <row r="9130" spans="1:18" x14ac:dyDescent="0.25">
      <c r="A9130" t="s">
        <v>8050</v>
      </c>
      <c r="B9130" t="s">
        <v>3089</v>
      </c>
      <c r="D9130" t="s">
        <v>3090</v>
      </c>
      <c r="E9130" t="s">
        <v>3090</v>
      </c>
      <c r="F9130">
        <v>1</v>
      </c>
      <c r="G9130">
        <v>0</v>
      </c>
      <c r="H9130">
        <v>8.4963379310344802</v>
      </c>
      <c r="I9130">
        <v>6.92133793103448</v>
      </c>
      <c r="K9130">
        <v>0.57999999999999996</v>
      </c>
      <c r="M9130">
        <v>0.995</v>
      </c>
      <c r="N9130" t="s">
        <v>3091</v>
      </c>
      <c r="O9130" t="s">
        <v>3092</v>
      </c>
      <c r="P9130" t="s">
        <v>3095</v>
      </c>
      <c r="R9130" t="s">
        <v>3094</v>
      </c>
    </row>
    <row r="9131" spans="1:18" x14ac:dyDescent="0.25">
      <c r="A9131" t="s">
        <v>3806</v>
      </c>
      <c r="B9131" t="s">
        <v>3089</v>
      </c>
      <c r="D9131" t="s">
        <v>3090</v>
      </c>
      <c r="E9131" t="s">
        <v>3090</v>
      </c>
      <c r="F9131">
        <v>1</v>
      </c>
      <c r="G9131">
        <v>0</v>
      </c>
      <c r="H9131">
        <v>52.335142538415703</v>
      </c>
      <c r="I9131">
        <v>12.4451425384157</v>
      </c>
      <c r="K9131">
        <v>14.49</v>
      </c>
      <c r="M9131">
        <v>25.4</v>
      </c>
      <c r="N9131" t="s">
        <v>3091</v>
      </c>
      <c r="O9131" t="s">
        <v>3092</v>
      </c>
      <c r="P9131" t="s">
        <v>3095</v>
      </c>
      <c r="R9131" t="s">
        <v>3094</v>
      </c>
    </row>
    <row r="9132" spans="1:18" x14ac:dyDescent="0.25">
      <c r="A9132" t="s">
        <v>3807</v>
      </c>
      <c r="B9132" t="s">
        <v>3089</v>
      </c>
      <c r="D9132" t="s">
        <v>3090</v>
      </c>
      <c r="E9132" t="s">
        <v>3090</v>
      </c>
      <c r="F9132">
        <v>1</v>
      </c>
      <c r="G9132">
        <v>0</v>
      </c>
      <c r="H9132">
        <v>45.210731428902598</v>
      </c>
      <c r="I9132">
        <v>11.6907314289026</v>
      </c>
      <c r="K9132">
        <v>12</v>
      </c>
      <c r="M9132">
        <v>21.52</v>
      </c>
      <c r="N9132" t="s">
        <v>3091</v>
      </c>
      <c r="O9132" t="s">
        <v>3092</v>
      </c>
      <c r="P9132" t="s">
        <v>3095</v>
      </c>
      <c r="R9132" t="s">
        <v>3094</v>
      </c>
    </row>
    <row r="9133" spans="1:18" x14ac:dyDescent="0.25">
      <c r="A9133" t="s">
        <v>3808</v>
      </c>
      <c r="B9133" t="s">
        <v>3089</v>
      </c>
      <c r="D9133" t="s">
        <v>3090</v>
      </c>
      <c r="E9133" t="s">
        <v>3090</v>
      </c>
      <c r="F9133">
        <v>1</v>
      </c>
      <c r="G9133">
        <v>0</v>
      </c>
      <c r="H9133">
        <v>0</v>
      </c>
      <c r="I9133">
        <v>0</v>
      </c>
      <c r="K9133"/>
      <c r="N9133" t="s">
        <v>3091</v>
      </c>
      <c r="O9133" t="s">
        <v>3092</v>
      </c>
      <c r="P9133" t="s">
        <v>3095</v>
      </c>
      <c r="R9133" t="s">
        <v>3094</v>
      </c>
    </row>
    <row r="9134" spans="1:18" x14ac:dyDescent="0.25">
      <c r="A9134" t="s">
        <v>3809</v>
      </c>
      <c r="B9134" t="s">
        <v>3089</v>
      </c>
      <c r="D9134" t="s">
        <v>3090</v>
      </c>
      <c r="E9134" t="s">
        <v>3090</v>
      </c>
      <c r="F9134">
        <v>1</v>
      </c>
      <c r="G9134">
        <v>0</v>
      </c>
      <c r="H9134">
        <v>0</v>
      </c>
      <c r="I9134">
        <v>0</v>
      </c>
      <c r="K9134"/>
      <c r="N9134" t="s">
        <v>3091</v>
      </c>
      <c r="O9134" t="s">
        <v>3092</v>
      </c>
      <c r="P9134" t="s">
        <v>3095</v>
      </c>
      <c r="R9134" t="s">
        <v>3094</v>
      </c>
    </row>
    <row r="9135" spans="1:18" x14ac:dyDescent="0.25">
      <c r="A9135" t="s">
        <v>3810</v>
      </c>
      <c r="B9135" t="s">
        <v>3089</v>
      </c>
      <c r="D9135" t="s">
        <v>3090</v>
      </c>
      <c r="E9135" t="s">
        <v>3090</v>
      </c>
      <c r="F9135">
        <v>1</v>
      </c>
      <c r="G9135">
        <v>0</v>
      </c>
      <c r="H9135">
        <v>0</v>
      </c>
      <c r="I9135">
        <v>0</v>
      </c>
      <c r="K9135"/>
      <c r="N9135" t="s">
        <v>3091</v>
      </c>
      <c r="O9135" t="s">
        <v>3092</v>
      </c>
      <c r="P9135" t="s">
        <v>3095</v>
      </c>
      <c r="R9135" t="s">
        <v>3094</v>
      </c>
    </row>
    <row r="9136" spans="1:18" x14ac:dyDescent="0.25">
      <c r="A9136" t="s">
        <v>3811</v>
      </c>
      <c r="B9136" t="s">
        <v>3089</v>
      </c>
      <c r="D9136" t="s">
        <v>3090</v>
      </c>
      <c r="E9136" t="s">
        <v>3090</v>
      </c>
      <c r="F9136">
        <v>1</v>
      </c>
      <c r="G9136">
        <v>0</v>
      </c>
      <c r="H9136">
        <v>3.5109333333333299</v>
      </c>
      <c r="I9136">
        <v>0.80093333333333405</v>
      </c>
      <c r="K9136">
        <v>1</v>
      </c>
      <c r="M9136">
        <v>1.71</v>
      </c>
      <c r="N9136" t="s">
        <v>3091</v>
      </c>
      <c r="O9136" t="s">
        <v>3092</v>
      </c>
      <c r="P9136" t="s">
        <v>3095</v>
      </c>
      <c r="R9136" t="s">
        <v>3094</v>
      </c>
    </row>
    <row r="9137" spans="1:18" x14ac:dyDescent="0.25">
      <c r="A9137" t="s">
        <v>3812</v>
      </c>
      <c r="B9137" t="s">
        <v>3089</v>
      </c>
      <c r="D9137" t="s">
        <v>3090</v>
      </c>
      <c r="E9137" t="s">
        <v>3090</v>
      </c>
      <c r="F9137">
        <v>1</v>
      </c>
      <c r="G9137">
        <v>0</v>
      </c>
      <c r="H9137">
        <v>9.6823684210526295</v>
      </c>
      <c r="I9137">
        <v>6.0273684210526302</v>
      </c>
      <c r="K9137">
        <v>1.4950000000000001</v>
      </c>
      <c r="M9137">
        <v>2.16</v>
      </c>
      <c r="N9137" t="s">
        <v>3091</v>
      </c>
      <c r="O9137" t="s">
        <v>3092</v>
      </c>
      <c r="P9137" t="s">
        <v>3095</v>
      </c>
      <c r="R9137" t="s">
        <v>3094</v>
      </c>
    </row>
    <row r="9138" spans="1:18" x14ac:dyDescent="0.25">
      <c r="A9138" t="s">
        <v>3813</v>
      </c>
      <c r="B9138" t="s">
        <v>3089</v>
      </c>
      <c r="D9138" t="s">
        <v>3090</v>
      </c>
      <c r="E9138" t="s">
        <v>3090</v>
      </c>
      <c r="F9138">
        <v>1</v>
      </c>
      <c r="G9138">
        <v>0</v>
      </c>
      <c r="H9138">
        <v>95.091570137284094</v>
      </c>
      <c r="I9138">
        <v>34.3115701372841</v>
      </c>
      <c r="K9138">
        <v>22</v>
      </c>
      <c r="M9138">
        <v>38.78</v>
      </c>
      <c r="N9138" t="s">
        <v>3091</v>
      </c>
      <c r="O9138" t="s">
        <v>3092</v>
      </c>
      <c r="P9138" t="s">
        <v>3095</v>
      </c>
      <c r="R9138" t="s">
        <v>3094</v>
      </c>
    </row>
    <row r="9139" spans="1:18" x14ac:dyDescent="0.25">
      <c r="A9139" t="s">
        <v>3814</v>
      </c>
      <c r="B9139" t="s">
        <v>3089</v>
      </c>
      <c r="D9139" t="s">
        <v>3090</v>
      </c>
      <c r="E9139" t="s">
        <v>3090</v>
      </c>
      <c r="F9139">
        <v>1</v>
      </c>
      <c r="G9139">
        <v>0</v>
      </c>
      <c r="H9139">
        <v>1.9902</v>
      </c>
      <c r="I9139">
        <v>0.42020000000000002</v>
      </c>
      <c r="K9139">
        <v>0.57999999999999996</v>
      </c>
      <c r="M9139">
        <v>0.99</v>
      </c>
      <c r="N9139" t="s">
        <v>3091</v>
      </c>
      <c r="O9139" t="s">
        <v>3092</v>
      </c>
      <c r="P9139" t="s">
        <v>3095</v>
      </c>
      <c r="R9139" t="s">
        <v>3094</v>
      </c>
    </row>
    <row r="9140" spans="1:18" x14ac:dyDescent="0.25">
      <c r="A9140" t="s">
        <v>3815</v>
      </c>
      <c r="B9140" t="s">
        <v>3089</v>
      </c>
      <c r="D9140" t="s">
        <v>3090</v>
      </c>
      <c r="E9140" t="s">
        <v>3090</v>
      </c>
      <c r="F9140">
        <v>1</v>
      </c>
      <c r="G9140">
        <v>0</v>
      </c>
      <c r="H9140">
        <v>14.347594102619</v>
      </c>
      <c r="I9140">
        <v>3.1675941026190402</v>
      </c>
      <c r="K9140">
        <v>4.04</v>
      </c>
      <c r="M9140">
        <v>7.14</v>
      </c>
      <c r="N9140" t="s">
        <v>3091</v>
      </c>
      <c r="O9140" t="s">
        <v>3092</v>
      </c>
      <c r="P9140" t="s">
        <v>3095</v>
      </c>
      <c r="R9140" t="s">
        <v>3094</v>
      </c>
    </row>
    <row r="9141" spans="1:18" x14ac:dyDescent="0.25">
      <c r="A9141" t="s">
        <v>3816</v>
      </c>
      <c r="B9141" t="s">
        <v>3089</v>
      </c>
      <c r="D9141" t="s">
        <v>3090</v>
      </c>
      <c r="E9141" t="s">
        <v>3090</v>
      </c>
      <c r="F9141">
        <v>1</v>
      </c>
      <c r="G9141">
        <v>0</v>
      </c>
      <c r="H9141">
        <v>249.59723407654201</v>
      </c>
      <c r="I9141">
        <v>121.122234076542</v>
      </c>
      <c r="K9141">
        <v>46.34</v>
      </c>
      <c r="M9141">
        <v>82.135000000000005</v>
      </c>
      <c r="N9141" t="s">
        <v>3091</v>
      </c>
      <c r="O9141" t="s">
        <v>3092</v>
      </c>
      <c r="P9141" t="s">
        <v>3095</v>
      </c>
      <c r="R9141" t="s">
        <v>3094</v>
      </c>
    </row>
    <row r="9142" spans="1:18" x14ac:dyDescent="0.25">
      <c r="A9142" t="s">
        <v>3817</v>
      </c>
      <c r="B9142" t="s">
        <v>3089</v>
      </c>
      <c r="D9142" t="s">
        <v>3090</v>
      </c>
      <c r="E9142" t="s">
        <v>3090</v>
      </c>
      <c r="F9142">
        <v>1</v>
      </c>
      <c r="G9142">
        <v>0</v>
      </c>
      <c r="H9142">
        <v>9.2420000000000009</v>
      </c>
      <c r="I9142">
        <v>2.472</v>
      </c>
      <c r="K9142">
        <v>2.5</v>
      </c>
      <c r="M9142">
        <v>4.2699999999999996</v>
      </c>
      <c r="N9142" t="s">
        <v>3091</v>
      </c>
      <c r="O9142" t="s">
        <v>3092</v>
      </c>
      <c r="P9142" t="s">
        <v>3095</v>
      </c>
      <c r="R9142" t="s">
        <v>3094</v>
      </c>
    </row>
    <row r="9143" spans="1:18" x14ac:dyDescent="0.25">
      <c r="A9143" t="s">
        <v>3818</v>
      </c>
      <c r="B9143" t="s">
        <v>3089</v>
      </c>
      <c r="D9143" t="s">
        <v>3090</v>
      </c>
      <c r="E9143" t="s">
        <v>3090</v>
      </c>
      <c r="F9143">
        <v>1</v>
      </c>
      <c r="G9143">
        <v>0</v>
      </c>
      <c r="H9143">
        <v>30.010825623638301</v>
      </c>
      <c r="I9143">
        <v>12.400825623638299</v>
      </c>
      <c r="K9143">
        <v>6.5</v>
      </c>
      <c r="M9143">
        <v>11.11</v>
      </c>
      <c r="N9143" t="s">
        <v>3091</v>
      </c>
      <c r="O9143" t="s">
        <v>3092</v>
      </c>
      <c r="P9143" t="s">
        <v>3095</v>
      </c>
      <c r="R9143" t="s">
        <v>3094</v>
      </c>
    </row>
    <row r="9144" spans="1:18" x14ac:dyDescent="0.25">
      <c r="A9144" t="s">
        <v>3819</v>
      </c>
      <c r="B9144" t="s">
        <v>3089</v>
      </c>
      <c r="D9144" t="s">
        <v>3090</v>
      </c>
      <c r="E9144" t="s">
        <v>3090</v>
      </c>
      <c r="F9144">
        <v>1</v>
      </c>
      <c r="G9144">
        <v>0</v>
      </c>
      <c r="H9144">
        <v>0</v>
      </c>
      <c r="I9144">
        <v>0</v>
      </c>
      <c r="K9144"/>
      <c r="N9144" t="s">
        <v>3091</v>
      </c>
      <c r="O9144" t="s">
        <v>3092</v>
      </c>
      <c r="P9144" t="s">
        <v>3095</v>
      </c>
      <c r="R9144" t="s">
        <v>3094</v>
      </c>
    </row>
    <row r="9145" spans="1:18" x14ac:dyDescent="0.25">
      <c r="A9145" t="s">
        <v>3820</v>
      </c>
      <c r="B9145" t="s">
        <v>3089</v>
      </c>
      <c r="D9145" t="s">
        <v>3090</v>
      </c>
      <c r="E9145" t="s">
        <v>3090</v>
      </c>
      <c r="F9145">
        <v>1</v>
      </c>
      <c r="G9145">
        <v>0</v>
      </c>
      <c r="H9145">
        <v>196.046938289179</v>
      </c>
      <c r="I9145">
        <v>57.306938289179698</v>
      </c>
      <c r="K9145">
        <v>50</v>
      </c>
      <c r="M9145">
        <v>88.74</v>
      </c>
      <c r="N9145" t="s">
        <v>3091</v>
      </c>
      <c r="O9145" t="s">
        <v>3092</v>
      </c>
      <c r="P9145" t="s">
        <v>3095</v>
      </c>
      <c r="R9145" t="s">
        <v>3094</v>
      </c>
    </row>
    <row r="9146" spans="1:18" x14ac:dyDescent="0.25">
      <c r="A9146" t="s">
        <v>3821</v>
      </c>
      <c r="B9146" t="s">
        <v>3089</v>
      </c>
      <c r="D9146" t="s">
        <v>3090</v>
      </c>
      <c r="E9146" t="s">
        <v>3090</v>
      </c>
      <c r="F9146">
        <v>1</v>
      </c>
      <c r="G9146">
        <v>0</v>
      </c>
      <c r="H9146">
        <v>94.520933333333403</v>
      </c>
      <c r="I9146">
        <v>85.090933333333396</v>
      </c>
      <c r="K9146">
        <v>3.48</v>
      </c>
      <c r="M9146">
        <v>5.95</v>
      </c>
      <c r="N9146" t="s">
        <v>3091</v>
      </c>
      <c r="O9146" t="s">
        <v>3092</v>
      </c>
      <c r="P9146" t="s">
        <v>3095</v>
      </c>
      <c r="R9146" t="s">
        <v>3094</v>
      </c>
    </row>
    <row r="9147" spans="1:18" x14ac:dyDescent="0.25">
      <c r="A9147" t="s">
        <v>3822</v>
      </c>
      <c r="B9147" t="s">
        <v>3089</v>
      </c>
      <c r="D9147" t="s">
        <v>3090</v>
      </c>
      <c r="E9147" t="s">
        <v>3090</v>
      </c>
      <c r="F9147">
        <v>1</v>
      </c>
      <c r="G9147">
        <v>0</v>
      </c>
      <c r="H9147">
        <v>0</v>
      </c>
      <c r="I9147">
        <v>0</v>
      </c>
      <c r="K9147"/>
      <c r="N9147" t="s">
        <v>3091</v>
      </c>
      <c r="O9147" t="s">
        <v>3092</v>
      </c>
      <c r="P9147" t="s">
        <v>3095</v>
      </c>
      <c r="R9147" t="s">
        <v>3094</v>
      </c>
    </row>
    <row r="9148" spans="1:18" x14ac:dyDescent="0.25">
      <c r="A9148" t="s">
        <v>8226</v>
      </c>
      <c r="B9148" t="s">
        <v>3089</v>
      </c>
      <c r="D9148" t="s">
        <v>3090</v>
      </c>
      <c r="E9148" t="s">
        <v>3090</v>
      </c>
      <c r="F9148">
        <v>1</v>
      </c>
      <c r="G9148">
        <v>0</v>
      </c>
      <c r="H9148">
        <v>3.5264000000000002</v>
      </c>
      <c r="I9148">
        <v>0.3664</v>
      </c>
      <c r="K9148">
        <v>1.29</v>
      </c>
      <c r="M9148">
        <v>1.87</v>
      </c>
      <c r="N9148" t="s">
        <v>3091</v>
      </c>
      <c r="O9148" t="s">
        <v>3092</v>
      </c>
      <c r="P9148" t="s">
        <v>3095</v>
      </c>
      <c r="R9148" t="s">
        <v>3094</v>
      </c>
    </row>
    <row r="9149" spans="1:18" x14ac:dyDescent="0.25">
      <c r="A9149" t="s">
        <v>8051</v>
      </c>
      <c r="B9149" t="s">
        <v>3089</v>
      </c>
      <c r="D9149" t="s">
        <v>3090</v>
      </c>
      <c r="E9149" t="s">
        <v>3090</v>
      </c>
      <c r="F9149">
        <v>1</v>
      </c>
      <c r="G9149">
        <v>0</v>
      </c>
      <c r="H9149">
        <v>40.070295833584403</v>
      </c>
      <c r="I9149">
        <v>1.1302958335844</v>
      </c>
      <c r="K9149">
        <v>14</v>
      </c>
      <c r="M9149">
        <v>24.94</v>
      </c>
      <c r="N9149" t="s">
        <v>3091</v>
      </c>
      <c r="O9149" t="s">
        <v>3092</v>
      </c>
      <c r="P9149" t="s">
        <v>3095</v>
      </c>
      <c r="R9149" t="s">
        <v>3094</v>
      </c>
    </row>
    <row r="9150" spans="1:18" x14ac:dyDescent="0.25">
      <c r="A9150" t="s">
        <v>3823</v>
      </c>
      <c r="B9150" t="s">
        <v>3089</v>
      </c>
      <c r="D9150" t="s">
        <v>3090</v>
      </c>
      <c r="E9150" t="s">
        <v>3090</v>
      </c>
      <c r="F9150">
        <v>1</v>
      </c>
      <c r="G9150">
        <v>0</v>
      </c>
      <c r="H9150">
        <v>0</v>
      </c>
      <c r="I9150">
        <v>0</v>
      </c>
      <c r="K9150"/>
      <c r="N9150" t="s">
        <v>3091</v>
      </c>
      <c r="O9150" t="s">
        <v>3092</v>
      </c>
      <c r="P9150" t="s">
        <v>3095</v>
      </c>
      <c r="R9150" t="s">
        <v>3094</v>
      </c>
    </row>
    <row r="9151" spans="1:18" x14ac:dyDescent="0.25">
      <c r="A9151" t="s">
        <v>3824</v>
      </c>
      <c r="B9151" t="s">
        <v>3089</v>
      </c>
      <c r="D9151" t="s">
        <v>3090</v>
      </c>
      <c r="E9151" t="s">
        <v>3090</v>
      </c>
      <c r="F9151">
        <v>1</v>
      </c>
      <c r="G9151">
        <v>0</v>
      </c>
      <c r="H9151">
        <v>0</v>
      </c>
      <c r="I9151">
        <v>0</v>
      </c>
      <c r="K9151"/>
      <c r="N9151" t="s">
        <v>3091</v>
      </c>
      <c r="O9151" t="s">
        <v>3092</v>
      </c>
      <c r="P9151" t="s">
        <v>3095</v>
      </c>
      <c r="R9151" t="s">
        <v>3094</v>
      </c>
    </row>
    <row r="9152" spans="1:18" x14ac:dyDescent="0.25">
      <c r="A9152" t="s">
        <v>8052</v>
      </c>
      <c r="B9152" t="s">
        <v>3089</v>
      </c>
      <c r="D9152" t="s">
        <v>3090</v>
      </c>
      <c r="E9152" t="s">
        <v>3090</v>
      </c>
      <c r="F9152">
        <v>1</v>
      </c>
      <c r="G9152">
        <v>0</v>
      </c>
      <c r="H9152">
        <v>0</v>
      </c>
      <c r="I9152"/>
      <c r="K9152"/>
      <c r="N9152" t="s">
        <v>3091</v>
      </c>
      <c r="O9152" t="s">
        <v>3092</v>
      </c>
      <c r="P9152" t="s">
        <v>3095</v>
      </c>
      <c r="R9152" t="s">
        <v>3094</v>
      </c>
    </row>
    <row r="9153" spans="1:18" x14ac:dyDescent="0.25">
      <c r="A9153" t="s">
        <v>8053</v>
      </c>
      <c r="B9153" t="s">
        <v>3089</v>
      </c>
      <c r="D9153" t="s">
        <v>3090</v>
      </c>
      <c r="E9153" t="s">
        <v>3090</v>
      </c>
      <c r="F9153">
        <v>1</v>
      </c>
      <c r="G9153">
        <v>0</v>
      </c>
      <c r="H9153">
        <v>113.659832193627</v>
      </c>
      <c r="I9153">
        <v>70.114832193627393</v>
      </c>
      <c r="K9153">
        <v>16.004999999999999</v>
      </c>
      <c r="M9153">
        <v>27.54</v>
      </c>
      <c r="N9153" t="s">
        <v>3091</v>
      </c>
      <c r="O9153" t="s">
        <v>3092</v>
      </c>
      <c r="P9153" t="s">
        <v>3095</v>
      </c>
      <c r="R9153" t="s">
        <v>3094</v>
      </c>
    </row>
    <row r="9154" spans="1:18" x14ac:dyDescent="0.25">
      <c r="A9154" t="s">
        <v>8054</v>
      </c>
      <c r="B9154" t="s">
        <v>3089</v>
      </c>
      <c r="D9154" t="s">
        <v>3090</v>
      </c>
      <c r="E9154" t="s">
        <v>3090</v>
      </c>
      <c r="F9154">
        <v>1</v>
      </c>
      <c r="G9154">
        <v>0</v>
      </c>
      <c r="H9154">
        <v>12.926</v>
      </c>
      <c r="I9154">
        <v>7.1059999999999999</v>
      </c>
      <c r="K9154">
        <v>2</v>
      </c>
      <c r="M9154">
        <v>3.82</v>
      </c>
      <c r="N9154" t="s">
        <v>3091</v>
      </c>
      <c r="O9154" t="s">
        <v>3092</v>
      </c>
      <c r="P9154" t="s">
        <v>3095</v>
      </c>
      <c r="R9154" t="s">
        <v>3094</v>
      </c>
    </row>
    <row r="9155" spans="1:18" x14ac:dyDescent="0.25">
      <c r="A9155" t="s">
        <v>3825</v>
      </c>
      <c r="B9155" t="s">
        <v>3089</v>
      </c>
      <c r="D9155" t="s">
        <v>3090</v>
      </c>
      <c r="E9155" t="s">
        <v>3090</v>
      </c>
      <c r="F9155">
        <v>1</v>
      </c>
      <c r="G9155">
        <v>0</v>
      </c>
      <c r="H9155">
        <v>0</v>
      </c>
      <c r="I9155">
        <v>0</v>
      </c>
      <c r="K9155"/>
      <c r="N9155" t="s">
        <v>3091</v>
      </c>
      <c r="O9155" t="s">
        <v>3092</v>
      </c>
      <c r="P9155" t="s">
        <v>3095</v>
      </c>
      <c r="R9155" t="s">
        <v>3094</v>
      </c>
    </row>
    <row r="9156" spans="1:18" x14ac:dyDescent="0.25">
      <c r="A9156" t="s">
        <v>3826</v>
      </c>
      <c r="B9156" t="s">
        <v>3089</v>
      </c>
      <c r="D9156" t="s">
        <v>3090</v>
      </c>
      <c r="E9156" t="s">
        <v>3090</v>
      </c>
      <c r="F9156">
        <v>1</v>
      </c>
      <c r="G9156">
        <v>0</v>
      </c>
      <c r="H9156">
        <v>0</v>
      </c>
      <c r="I9156">
        <v>0</v>
      </c>
      <c r="K9156"/>
      <c r="N9156" t="s">
        <v>3091</v>
      </c>
      <c r="O9156" t="s">
        <v>3092</v>
      </c>
      <c r="P9156" t="s">
        <v>3095</v>
      </c>
      <c r="R9156" t="s">
        <v>3094</v>
      </c>
    </row>
    <row r="9157" spans="1:18" x14ac:dyDescent="0.25">
      <c r="A9157" t="s">
        <v>3827</v>
      </c>
      <c r="B9157" t="s">
        <v>3089</v>
      </c>
      <c r="D9157" t="s">
        <v>3090</v>
      </c>
      <c r="E9157" t="s">
        <v>3090</v>
      </c>
      <c r="F9157">
        <v>1</v>
      </c>
      <c r="G9157">
        <v>0</v>
      </c>
      <c r="H9157">
        <v>17.392299999999999</v>
      </c>
      <c r="I9157">
        <v>14.6823</v>
      </c>
      <c r="K9157">
        <v>1</v>
      </c>
      <c r="M9157">
        <v>1.71</v>
      </c>
      <c r="N9157" t="s">
        <v>3091</v>
      </c>
      <c r="O9157" t="s">
        <v>3092</v>
      </c>
      <c r="P9157" t="s">
        <v>3095</v>
      </c>
      <c r="R9157" t="s">
        <v>3094</v>
      </c>
    </row>
    <row r="9158" spans="1:18" x14ac:dyDescent="0.25">
      <c r="A9158" t="s">
        <v>3828</v>
      </c>
      <c r="B9158" t="s">
        <v>3089</v>
      </c>
      <c r="D9158" t="s">
        <v>3090</v>
      </c>
      <c r="E9158" t="s">
        <v>3090</v>
      </c>
      <c r="F9158">
        <v>1</v>
      </c>
      <c r="G9158">
        <v>0</v>
      </c>
      <c r="H9158">
        <v>128.224408891054</v>
      </c>
      <c r="I9158">
        <v>105.201075557721</v>
      </c>
      <c r="K9158">
        <v>8.4</v>
      </c>
      <c r="M9158">
        <v>14.623333333333299</v>
      </c>
      <c r="N9158" t="s">
        <v>3091</v>
      </c>
      <c r="O9158" t="s">
        <v>3092</v>
      </c>
      <c r="P9158" t="s">
        <v>3095</v>
      </c>
      <c r="R9158" t="s">
        <v>3094</v>
      </c>
    </row>
    <row r="9159" spans="1:18" x14ac:dyDescent="0.25">
      <c r="A9159" t="s">
        <v>3829</v>
      </c>
      <c r="B9159" t="s">
        <v>3089</v>
      </c>
      <c r="D9159" t="s">
        <v>3090</v>
      </c>
      <c r="E9159" t="s">
        <v>3090</v>
      </c>
      <c r="F9159">
        <v>1</v>
      </c>
      <c r="G9159">
        <v>0</v>
      </c>
      <c r="H9159">
        <v>146.48305337840301</v>
      </c>
      <c r="I9159">
        <v>23.988053378403599</v>
      </c>
      <c r="K9159">
        <v>45</v>
      </c>
      <c r="M9159">
        <v>77.495000000000005</v>
      </c>
      <c r="N9159" t="s">
        <v>3091</v>
      </c>
      <c r="O9159" t="s">
        <v>3092</v>
      </c>
      <c r="P9159" t="s">
        <v>3095</v>
      </c>
      <c r="R9159" t="s">
        <v>3094</v>
      </c>
    </row>
    <row r="9160" spans="1:18" x14ac:dyDescent="0.25">
      <c r="A9160" t="s">
        <v>8227</v>
      </c>
      <c r="B9160" t="s">
        <v>3089</v>
      </c>
      <c r="D9160" t="s">
        <v>3090</v>
      </c>
      <c r="E9160" t="s">
        <v>3090</v>
      </c>
      <c r="F9160">
        <v>1</v>
      </c>
      <c r="G9160">
        <v>0</v>
      </c>
      <c r="H9160">
        <v>8.6996686053913006</v>
      </c>
      <c r="I9160">
        <v>2.4596686053912999</v>
      </c>
      <c r="K9160">
        <v>2</v>
      </c>
      <c r="M9160">
        <v>4.24</v>
      </c>
      <c r="N9160" t="s">
        <v>3091</v>
      </c>
      <c r="O9160" t="s">
        <v>3092</v>
      </c>
      <c r="P9160" t="s">
        <v>3095</v>
      </c>
      <c r="R9160" t="s">
        <v>3094</v>
      </c>
    </row>
    <row r="9161" spans="1:18" x14ac:dyDescent="0.25">
      <c r="A9161" t="s">
        <v>3830</v>
      </c>
      <c r="B9161" t="s">
        <v>3089</v>
      </c>
      <c r="D9161" t="s">
        <v>3090</v>
      </c>
      <c r="E9161" t="s">
        <v>3090</v>
      </c>
      <c r="F9161">
        <v>1</v>
      </c>
      <c r="G9161">
        <v>0</v>
      </c>
      <c r="H9161">
        <v>3.7181097560975598</v>
      </c>
      <c r="I9161">
        <v>0.97560975609756095</v>
      </c>
      <c r="K9161">
        <v>1.1200000000000001</v>
      </c>
      <c r="M9161">
        <v>1.6225000000000001</v>
      </c>
      <c r="N9161" t="s">
        <v>3091</v>
      </c>
      <c r="O9161" t="s">
        <v>3092</v>
      </c>
      <c r="P9161" t="s">
        <v>3095</v>
      </c>
      <c r="R9161" t="s">
        <v>3094</v>
      </c>
    </row>
    <row r="9162" spans="1:18" x14ac:dyDescent="0.25">
      <c r="A9162" t="s">
        <v>3831</v>
      </c>
      <c r="B9162" t="s">
        <v>3089</v>
      </c>
      <c r="D9162" t="s">
        <v>3090</v>
      </c>
      <c r="E9162" t="s">
        <v>3090</v>
      </c>
      <c r="F9162">
        <v>1</v>
      </c>
      <c r="G9162">
        <v>0</v>
      </c>
      <c r="H9162">
        <v>61.9707207671457</v>
      </c>
      <c r="I9162">
        <v>29.890720767145702</v>
      </c>
      <c r="K9162">
        <v>11.59</v>
      </c>
      <c r="M9162">
        <v>20.49</v>
      </c>
      <c r="N9162" t="s">
        <v>3091</v>
      </c>
      <c r="O9162" t="s">
        <v>3092</v>
      </c>
      <c r="P9162" t="s">
        <v>3095</v>
      </c>
      <c r="R9162" t="s">
        <v>3094</v>
      </c>
    </row>
    <row r="9163" spans="1:18" x14ac:dyDescent="0.25">
      <c r="A9163" t="s">
        <v>3832</v>
      </c>
      <c r="B9163" t="s">
        <v>3089</v>
      </c>
      <c r="D9163" t="s">
        <v>3090</v>
      </c>
      <c r="E9163" t="s">
        <v>3090</v>
      </c>
      <c r="F9163">
        <v>1</v>
      </c>
      <c r="G9163">
        <v>0</v>
      </c>
      <c r="H9163">
        <v>37.427480930555497</v>
      </c>
      <c r="I9163">
        <v>5.1624809305555504</v>
      </c>
      <c r="K9163">
        <v>11.585000000000001</v>
      </c>
      <c r="M9163">
        <v>20.68</v>
      </c>
      <c r="N9163" t="s">
        <v>3091</v>
      </c>
      <c r="O9163" t="s">
        <v>3092</v>
      </c>
      <c r="P9163" t="s">
        <v>3095</v>
      </c>
      <c r="R9163" t="s">
        <v>3094</v>
      </c>
    </row>
    <row r="9164" spans="1:18" x14ac:dyDescent="0.25">
      <c r="A9164" t="s">
        <v>3833</v>
      </c>
      <c r="B9164" t="s">
        <v>3089</v>
      </c>
      <c r="D9164" t="s">
        <v>3090</v>
      </c>
      <c r="E9164" t="s">
        <v>3090</v>
      </c>
      <c r="F9164">
        <v>1</v>
      </c>
      <c r="G9164">
        <v>0</v>
      </c>
      <c r="H9164">
        <v>19.466738564814801</v>
      </c>
      <c r="I9164">
        <v>5.8467385648148102</v>
      </c>
      <c r="K9164">
        <v>4.93</v>
      </c>
      <c r="M9164">
        <v>8.69</v>
      </c>
      <c r="N9164" t="s">
        <v>3091</v>
      </c>
      <c r="O9164" t="s">
        <v>3092</v>
      </c>
      <c r="P9164" t="s">
        <v>3095</v>
      </c>
      <c r="R9164" t="s">
        <v>3094</v>
      </c>
    </row>
    <row r="9165" spans="1:18" x14ac:dyDescent="0.25">
      <c r="A9165" t="s">
        <v>3834</v>
      </c>
      <c r="B9165" t="s">
        <v>3089</v>
      </c>
      <c r="D9165" t="s">
        <v>3090</v>
      </c>
      <c r="E9165" t="s">
        <v>3090</v>
      </c>
      <c r="F9165">
        <v>1</v>
      </c>
      <c r="G9165">
        <v>0</v>
      </c>
      <c r="H9165">
        <v>148.259477891156</v>
      </c>
      <c r="I9165">
        <v>113.032811224489</v>
      </c>
      <c r="K9165">
        <v>13</v>
      </c>
      <c r="M9165">
        <v>22.226666666666599</v>
      </c>
      <c r="N9165" t="s">
        <v>3091</v>
      </c>
      <c r="O9165" t="s">
        <v>3092</v>
      </c>
      <c r="P9165" t="s">
        <v>3095</v>
      </c>
      <c r="R9165" t="s">
        <v>3094</v>
      </c>
    </row>
    <row r="9166" spans="1:18" x14ac:dyDescent="0.25">
      <c r="A9166" t="s">
        <v>3835</v>
      </c>
      <c r="B9166" t="s">
        <v>3089</v>
      </c>
      <c r="D9166" t="s">
        <v>3090</v>
      </c>
      <c r="E9166" t="s">
        <v>3090</v>
      </c>
      <c r="F9166">
        <v>1</v>
      </c>
      <c r="G9166">
        <v>0</v>
      </c>
      <c r="H9166">
        <v>0</v>
      </c>
      <c r="I9166">
        <v>0</v>
      </c>
      <c r="K9166"/>
      <c r="N9166" t="s">
        <v>3091</v>
      </c>
      <c r="O9166" t="s">
        <v>3092</v>
      </c>
      <c r="P9166" t="s">
        <v>3095</v>
      </c>
      <c r="R9166" t="s">
        <v>3094</v>
      </c>
    </row>
    <row r="9167" spans="1:18" x14ac:dyDescent="0.25">
      <c r="A9167" t="s">
        <v>3836</v>
      </c>
      <c r="B9167" t="s">
        <v>3089</v>
      </c>
      <c r="D9167" t="s">
        <v>3090</v>
      </c>
      <c r="E9167" t="s">
        <v>3090</v>
      </c>
      <c r="F9167">
        <v>1</v>
      </c>
      <c r="G9167">
        <v>0</v>
      </c>
      <c r="H9167">
        <v>115.773025442867</v>
      </c>
      <c r="I9167">
        <v>23.0480254428671</v>
      </c>
      <c r="K9167">
        <v>33</v>
      </c>
      <c r="M9167">
        <v>59.725000000000001</v>
      </c>
      <c r="N9167" t="s">
        <v>3091</v>
      </c>
      <c r="O9167" t="s">
        <v>3092</v>
      </c>
      <c r="P9167" t="s">
        <v>3095</v>
      </c>
      <c r="R9167" t="s">
        <v>3094</v>
      </c>
    </row>
    <row r="9168" spans="1:18" x14ac:dyDescent="0.25">
      <c r="A9168" t="s">
        <v>3837</v>
      </c>
      <c r="B9168" t="s">
        <v>3089</v>
      </c>
      <c r="D9168" t="s">
        <v>3090</v>
      </c>
      <c r="E9168" t="s">
        <v>3090</v>
      </c>
      <c r="F9168">
        <v>1</v>
      </c>
      <c r="G9168">
        <v>0</v>
      </c>
      <c r="H9168">
        <v>0</v>
      </c>
      <c r="I9168">
        <v>0</v>
      </c>
      <c r="K9168"/>
      <c r="N9168" t="s">
        <v>3091</v>
      </c>
      <c r="O9168" t="s">
        <v>3092</v>
      </c>
      <c r="P9168" t="s">
        <v>3095</v>
      </c>
      <c r="R9168" t="s">
        <v>3094</v>
      </c>
    </row>
    <row r="9169" spans="1:18" x14ac:dyDescent="0.25">
      <c r="A9169" t="s">
        <v>3838</v>
      </c>
      <c r="B9169" t="s">
        <v>3089</v>
      </c>
      <c r="D9169" t="s">
        <v>3090</v>
      </c>
      <c r="E9169" t="s">
        <v>3090</v>
      </c>
      <c r="F9169">
        <v>1</v>
      </c>
      <c r="G9169">
        <v>0</v>
      </c>
      <c r="H9169">
        <v>0</v>
      </c>
      <c r="I9169">
        <v>0</v>
      </c>
      <c r="K9169"/>
      <c r="N9169" t="s">
        <v>3091</v>
      </c>
      <c r="O9169" t="s">
        <v>3092</v>
      </c>
      <c r="P9169" t="s">
        <v>3095</v>
      </c>
      <c r="R9169" t="s">
        <v>3094</v>
      </c>
    </row>
    <row r="9170" spans="1:18" x14ac:dyDescent="0.25">
      <c r="A9170" t="s">
        <v>3839</v>
      </c>
      <c r="B9170" t="s">
        <v>3089</v>
      </c>
      <c r="D9170" t="s">
        <v>3090</v>
      </c>
      <c r="E9170" t="s">
        <v>3090</v>
      </c>
      <c r="F9170">
        <v>1</v>
      </c>
      <c r="G9170">
        <v>0</v>
      </c>
      <c r="H9170">
        <v>118.653101409586</v>
      </c>
      <c r="I9170">
        <v>45.853101409586003</v>
      </c>
      <c r="K9170">
        <v>26</v>
      </c>
      <c r="M9170">
        <v>46.8</v>
      </c>
      <c r="N9170" t="s">
        <v>3091</v>
      </c>
      <c r="O9170" t="s">
        <v>3092</v>
      </c>
      <c r="P9170" t="s">
        <v>3095</v>
      </c>
      <c r="R9170" t="s">
        <v>3094</v>
      </c>
    </row>
    <row r="9171" spans="1:18" x14ac:dyDescent="0.25">
      <c r="A9171" t="s">
        <v>3840</v>
      </c>
      <c r="B9171" t="s">
        <v>3089</v>
      </c>
      <c r="D9171" t="s">
        <v>3090</v>
      </c>
      <c r="E9171" t="s">
        <v>3090</v>
      </c>
      <c r="F9171">
        <v>1</v>
      </c>
      <c r="G9171">
        <v>0</v>
      </c>
      <c r="H9171">
        <v>121.204279013071</v>
      </c>
      <c r="I9171">
        <v>48.4042790130718</v>
      </c>
      <c r="K9171">
        <v>26</v>
      </c>
      <c r="M9171">
        <v>46.8</v>
      </c>
      <c r="N9171" t="s">
        <v>3091</v>
      </c>
      <c r="O9171" t="s">
        <v>3092</v>
      </c>
      <c r="P9171" t="s">
        <v>3095</v>
      </c>
      <c r="R9171" t="s">
        <v>3094</v>
      </c>
    </row>
    <row r="9172" spans="1:18" x14ac:dyDescent="0.25">
      <c r="A9172" t="s">
        <v>3841</v>
      </c>
      <c r="B9172" t="s">
        <v>3089</v>
      </c>
      <c r="D9172" t="s">
        <v>3090</v>
      </c>
      <c r="E9172" t="s">
        <v>3090</v>
      </c>
      <c r="F9172">
        <v>1</v>
      </c>
      <c r="G9172">
        <v>0</v>
      </c>
      <c r="H9172">
        <v>43.797033625545303</v>
      </c>
      <c r="I9172">
        <v>13.1370336255453</v>
      </c>
      <c r="K9172">
        <v>11</v>
      </c>
      <c r="M9172">
        <v>19.66</v>
      </c>
      <c r="N9172" t="s">
        <v>3091</v>
      </c>
      <c r="O9172" t="s">
        <v>3092</v>
      </c>
      <c r="P9172" t="s">
        <v>3095</v>
      </c>
      <c r="R9172" t="s">
        <v>3094</v>
      </c>
    </row>
    <row r="9173" spans="1:18" x14ac:dyDescent="0.25">
      <c r="A9173" t="s">
        <v>3842</v>
      </c>
      <c r="B9173" t="s">
        <v>3089</v>
      </c>
      <c r="D9173" t="s">
        <v>3090</v>
      </c>
      <c r="E9173" t="s">
        <v>3090</v>
      </c>
      <c r="F9173">
        <v>1</v>
      </c>
      <c r="G9173">
        <v>0</v>
      </c>
      <c r="H9173">
        <v>57.013536507087103</v>
      </c>
      <c r="I9173">
        <v>26.373536507087099</v>
      </c>
      <c r="K9173">
        <v>11</v>
      </c>
      <c r="M9173">
        <v>19.64</v>
      </c>
      <c r="N9173" t="s">
        <v>3091</v>
      </c>
      <c r="O9173" t="s">
        <v>3092</v>
      </c>
      <c r="P9173" t="s">
        <v>3095</v>
      </c>
      <c r="R9173" t="s">
        <v>3094</v>
      </c>
    </row>
    <row r="9174" spans="1:18" x14ac:dyDescent="0.25">
      <c r="A9174" t="s">
        <v>8228</v>
      </c>
      <c r="B9174" t="s">
        <v>3089</v>
      </c>
      <c r="D9174" t="s">
        <v>3090</v>
      </c>
      <c r="E9174" t="s">
        <v>3090</v>
      </c>
      <c r="F9174">
        <v>1</v>
      </c>
      <c r="G9174">
        <v>0</v>
      </c>
      <c r="H9174">
        <v>83.210263349301101</v>
      </c>
      <c r="I9174">
        <v>32.390263349301101</v>
      </c>
      <c r="K9174">
        <v>16.29</v>
      </c>
      <c r="M9174">
        <v>34.53</v>
      </c>
      <c r="N9174" t="s">
        <v>3091</v>
      </c>
      <c r="O9174" t="s">
        <v>3092</v>
      </c>
      <c r="P9174" t="s">
        <v>3095</v>
      </c>
      <c r="R9174" t="s">
        <v>3094</v>
      </c>
    </row>
    <row r="9175" spans="1:18" x14ac:dyDescent="0.25">
      <c r="A9175" t="s">
        <v>3843</v>
      </c>
      <c r="B9175" t="s">
        <v>3089</v>
      </c>
      <c r="D9175" t="s">
        <v>3090</v>
      </c>
      <c r="E9175" t="s">
        <v>3090</v>
      </c>
      <c r="F9175">
        <v>1</v>
      </c>
      <c r="G9175">
        <v>0</v>
      </c>
      <c r="H9175">
        <v>21.590712426666599</v>
      </c>
      <c r="I9175">
        <v>2.3207124266666601</v>
      </c>
      <c r="K9175">
        <v>7</v>
      </c>
      <c r="M9175">
        <v>12.27</v>
      </c>
      <c r="N9175" t="s">
        <v>3091</v>
      </c>
      <c r="O9175" t="s">
        <v>3092</v>
      </c>
      <c r="P9175" t="s">
        <v>3095</v>
      </c>
      <c r="R9175" t="s">
        <v>3094</v>
      </c>
    </row>
    <row r="9176" spans="1:18" x14ac:dyDescent="0.25">
      <c r="A9176" t="s">
        <v>3844</v>
      </c>
      <c r="B9176" t="s">
        <v>3089</v>
      </c>
      <c r="D9176" t="s">
        <v>3090</v>
      </c>
      <c r="E9176" t="s">
        <v>3090</v>
      </c>
      <c r="F9176">
        <v>1</v>
      </c>
      <c r="G9176">
        <v>0</v>
      </c>
      <c r="H9176">
        <v>81.782375820304395</v>
      </c>
      <c r="I9176">
        <v>38.312375820304403</v>
      </c>
      <c r="K9176">
        <v>15.8475</v>
      </c>
      <c r="M9176">
        <v>27.622499999999999</v>
      </c>
      <c r="N9176" t="s">
        <v>3091</v>
      </c>
      <c r="O9176" t="s">
        <v>3092</v>
      </c>
      <c r="P9176" t="s">
        <v>3095</v>
      </c>
      <c r="R9176" t="s">
        <v>3094</v>
      </c>
    </row>
    <row r="9177" spans="1:18" x14ac:dyDescent="0.25">
      <c r="A9177" t="s">
        <v>3845</v>
      </c>
      <c r="B9177" t="s">
        <v>3089</v>
      </c>
      <c r="D9177" t="s">
        <v>3090</v>
      </c>
      <c r="E9177" t="s">
        <v>3090</v>
      </c>
      <c r="F9177">
        <v>1</v>
      </c>
      <c r="G9177">
        <v>0</v>
      </c>
      <c r="H9177">
        <v>193.95963264697801</v>
      </c>
      <c r="I9177">
        <v>97.429632646978206</v>
      </c>
      <c r="K9177">
        <v>34.76</v>
      </c>
      <c r="M9177">
        <v>61.77</v>
      </c>
      <c r="N9177" t="s">
        <v>3091</v>
      </c>
      <c r="O9177" t="s">
        <v>3092</v>
      </c>
      <c r="P9177" t="s">
        <v>3095</v>
      </c>
      <c r="R9177" t="s">
        <v>3094</v>
      </c>
    </row>
    <row r="9178" spans="1:18" x14ac:dyDescent="0.25">
      <c r="A9178" t="s">
        <v>1424</v>
      </c>
      <c r="B9178" t="s">
        <v>3089</v>
      </c>
      <c r="D9178" t="s">
        <v>3090</v>
      </c>
      <c r="E9178" t="s">
        <v>3090</v>
      </c>
      <c r="F9178">
        <v>1</v>
      </c>
      <c r="G9178">
        <v>0</v>
      </c>
      <c r="H9178">
        <v>62.342160869565198</v>
      </c>
      <c r="I9178">
        <v>16.652160869565201</v>
      </c>
      <c r="K9178">
        <v>18.68</v>
      </c>
      <c r="M9178">
        <v>27.01</v>
      </c>
      <c r="N9178" t="s">
        <v>3091</v>
      </c>
      <c r="O9178" t="s">
        <v>3092</v>
      </c>
      <c r="P9178" t="s">
        <v>3095</v>
      </c>
      <c r="R9178" t="s">
        <v>3094</v>
      </c>
    </row>
    <row r="9179" spans="1:18" x14ac:dyDescent="0.25">
      <c r="A9179" t="s">
        <v>3846</v>
      </c>
      <c r="B9179" t="s">
        <v>3089</v>
      </c>
      <c r="D9179" t="s">
        <v>3090</v>
      </c>
      <c r="E9179" t="s">
        <v>3090</v>
      </c>
      <c r="F9179">
        <v>1</v>
      </c>
      <c r="G9179">
        <v>0</v>
      </c>
      <c r="H9179">
        <v>0</v>
      </c>
      <c r="I9179">
        <v>0</v>
      </c>
      <c r="K9179"/>
      <c r="N9179" t="s">
        <v>3091</v>
      </c>
      <c r="O9179" t="s">
        <v>3092</v>
      </c>
      <c r="P9179" t="s">
        <v>3095</v>
      </c>
      <c r="R9179" t="s">
        <v>3094</v>
      </c>
    </row>
    <row r="9180" spans="1:18" x14ac:dyDescent="0.25">
      <c r="A9180" t="s">
        <v>3139</v>
      </c>
      <c r="B9180" t="s">
        <v>3089</v>
      </c>
      <c r="D9180" t="s">
        <v>3090</v>
      </c>
      <c r="E9180" t="s">
        <v>3090</v>
      </c>
      <c r="F9180">
        <v>1</v>
      </c>
      <c r="G9180">
        <v>0</v>
      </c>
      <c r="H9180">
        <v>65.561999999999998</v>
      </c>
      <c r="I9180">
        <v>65.561999999999998</v>
      </c>
      <c r="K9180">
        <v>0</v>
      </c>
      <c r="M9180">
        <v>0</v>
      </c>
      <c r="N9180" t="s">
        <v>3091</v>
      </c>
      <c r="O9180" t="s">
        <v>3092</v>
      </c>
      <c r="P9180" t="s">
        <v>3095</v>
      </c>
      <c r="R9180" t="s">
        <v>3094</v>
      </c>
    </row>
    <row r="9181" spans="1:18" x14ac:dyDescent="0.25">
      <c r="A9181" t="s">
        <v>281</v>
      </c>
      <c r="B9181" t="s">
        <v>3089</v>
      </c>
      <c r="D9181" t="s">
        <v>3090</v>
      </c>
      <c r="E9181" t="s">
        <v>3090</v>
      </c>
      <c r="F9181">
        <v>1</v>
      </c>
      <c r="G9181">
        <v>0</v>
      </c>
      <c r="H9181">
        <v>0</v>
      </c>
      <c r="I9181">
        <v>0</v>
      </c>
      <c r="K9181"/>
      <c r="N9181" t="s">
        <v>3091</v>
      </c>
      <c r="O9181" t="s">
        <v>3092</v>
      </c>
      <c r="P9181" t="s">
        <v>3095</v>
      </c>
      <c r="R9181" t="s">
        <v>3094</v>
      </c>
    </row>
    <row r="9182" spans="1:18" x14ac:dyDescent="0.25">
      <c r="A9182" t="s">
        <v>3847</v>
      </c>
      <c r="B9182" t="s">
        <v>3089</v>
      </c>
      <c r="D9182" t="s">
        <v>3090</v>
      </c>
      <c r="E9182" t="s">
        <v>3090</v>
      </c>
      <c r="F9182">
        <v>1</v>
      </c>
      <c r="G9182">
        <v>0</v>
      </c>
      <c r="H9182">
        <v>12.0764555555555</v>
      </c>
      <c r="I9182">
        <v>12.0764555555555</v>
      </c>
      <c r="K9182"/>
      <c r="N9182" t="s">
        <v>3091</v>
      </c>
      <c r="O9182" t="s">
        <v>3092</v>
      </c>
      <c r="P9182" t="s">
        <v>3095</v>
      </c>
      <c r="R9182" t="s">
        <v>3094</v>
      </c>
    </row>
    <row r="9183" spans="1:18" x14ac:dyDescent="0.25">
      <c r="A9183" t="s">
        <v>307</v>
      </c>
      <c r="B9183" t="s">
        <v>3089</v>
      </c>
      <c r="D9183" t="s">
        <v>3090</v>
      </c>
      <c r="E9183" t="s">
        <v>3090</v>
      </c>
      <c r="F9183">
        <v>1</v>
      </c>
      <c r="G9183">
        <v>0</v>
      </c>
      <c r="H9183">
        <v>0</v>
      </c>
      <c r="I9183">
        <v>0</v>
      </c>
      <c r="K9183"/>
      <c r="N9183" t="s">
        <v>3091</v>
      </c>
      <c r="O9183" t="s">
        <v>3092</v>
      </c>
      <c r="P9183" t="s">
        <v>3095</v>
      </c>
      <c r="R9183" t="s">
        <v>3094</v>
      </c>
    </row>
    <row r="9184" spans="1:18" x14ac:dyDescent="0.25">
      <c r="A9184" t="s">
        <v>3848</v>
      </c>
      <c r="B9184" t="s">
        <v>3089</v>
      </c>
      <c r="D9184" t="s">
        <v>3090</v>
      </c>
      <c r="E9184" t="s">
        <v>3090</v>
      </c>
      <c r="F9184">
        <v>1</v>
      </c>
      <c r="G9184">
        <v>0</v>
      </c>
      <c r="H9184">
        <v>90.693939999999998</v>
      </c>
      <c r="I9184">
        <v>90.693939999999998</v>
      </c>
      <c r="K9184"/>
      <c r="N9184" t="s">
        <v>3091</v>
      </c>
      <c r="O9184" t="s">
        <v>3092</v>
      </c>
      <c r="P9184" t="s">
        <v>3095</v>
      </c>
      <c r="R9184" t="s">
        <v>3094</v>
      </c>
    </row>
    <row r="9185" spans="1:18" x14ac:dyDescent="0.25">
      <c r="A9185" t="s">
        <v>3849</v>
      </c>
      <c r="B9185" t="s">
        <v>3089</v>
      </c>
      <c r="D9185" t="s">
        <v>3090</v>
      </c>
      <c r="E9185" t="s">
        <v>3090</v>
      </c>
      <c r="F9185">
        <v>1</v>
      </c>
      <c r="G9185">
        <v>0</v>
      </c>
      <c r="H9185">
        <v>0</v>
      </c>
      <c r="I9185">
        <v>0</v>
      </c>
      <c r="K9185"/>
      <c r="N9185" t="s">
        <v>3091</v>
      </c>
      <c r="O9185" t="s">
        <v>3092</v>
      </c>
      <c r="P9185" t="s">
        <v>3095</v>
      </c>
      <c r="R9185" t="s">
        <v>3094</v>
      </c>
    </row>
    <row r="9186" spans="1:18" x14ac:dyDescent="0.25">
      <c r="A9186" t="s">
        <v>3140</v>
      </c>
      <c r="B9186" t="s">
        <v>3089</v>
      </c>
      <c r="D9186" t="s">
        <v>3090</v>
      </c>
      <c r="E9186" t="s">
        <v>3090</v>
      </c>
      <c r="F9186">
        <v>1</v>
      </c>
      <c r="G9186">
        <v>0</v>
      </c>
      <c r="H9186">
        <v>835.28568603831604</v>
      </c>
      <c r="I9186">
        <v>835.28568603831604</v>
      </c>
      <c r="K9186"/>
      <c r="N9186" t="s">
        <v>3091</v>
      </c>
      <c r="O9186" t="s">
        <v>3092</v>
      </c>
      <c r="P9186" t="s">
        <v>3095</v>
      </c>
      <c r="R9186" t="s">
        <v>3094</v>
      </c>
    </row>
    <row r="9187" spans="1:18" x14ac:dyDescent="0.25">
      <c r="A9187" t="s">
        <v>3850</v>
      </c>
      <c r="B9187" t="s">
        <v>3089</v>
      </c>
      <c r="D9187" t="s">
        <v>3090</v>
      </c>
      <c r="E9187" t="s">
        <v>3090</v>
      </c>
      <c r="F9187">
        <v>1</v>
      </c>
      <c r="G9187">
        <v>0</v>
      </c>
      <c r="H9187">
        <v>0</v>
      </c>
      <c r="I9187">
        <v>0</v>
      </c>
      <c r="K9187"/>
      <c r="N9187" t="s">
        <v>3091</v>
      </c>
      <c r="O9187" t="s">
        <v>3092</v>
      </c>
      <c r="P9187" t="s">
        <v>3095</v>
      </c>
      <c r="R9187" t="s">
        <v>3094</v>
      </c>
    </row>
    <row r="9188" spans="1:18" x14ac:dyDescent="0.25">
      <c r="A9188" t="s">
        <v>3851</v>
      </c>
      <c r="B9188" t="s">
        <v>3089</v>
      </c>
      <c r="D9188" t="s">
        <v>3090</v>
      </c>
      <c r="E9188" t="s">
        <v>3090</v>
      </c>
      <c r="F9188">
        <v>1</v>
      </c>
      <c r="G9188">
        <v>0</v>
      </c>
      <c r="H9188">
        <v>4342.5140120194601</v>
      </c>
      <c r="I9188">
        <v>3725.9349644004101</v>
      </c>
      <c r="K9188">
        <v>221.57095238095201</v>
      </c>
      <c r="M9188">
        <v>395.008095238095</v>
      </c>
      <c r="N9188" t="s">
        <v>3091</v>
      </c>
      <c r="O9188" t="s">
        <v>3092</v>
      </c>
      <c r="P9188" t="s">
        <v>3095</v>
      </c>
      <c r="R9188" t="s">
        <v>3094</v>
      </c>
    </row>
    <row r="9189" spans="1:18" x14ac:dyDescent="0.25">
      <c r="A9189" t="s">
        <v>3852</v>
      </c>
      <c r="B9189" t="s">
        <v>3089</v>
      </c>
      <c r="D9189" t="s">
        <v>3090</v>
      </c>
      <c r="E9189" t="s">
        <v>3090</v>
      </c>
      <c r="F9189">
        <v>1</v>
      </c>
      <c r="G9189">
        <v>0</v>
      </c>
      <c r="H9189">
        <v>0</v>
      </c>
      <c r="I9189">
        <v>0</v>
      </c>
      <c r="K9189"/>
      <c r="N9189" t="s">
        <v>3091</v>
      </c>
      <c r="O9189" t="s">
        <v>3092</v>
      </c>
      <c r="P9189" t="s">
        <v>3095</v>
      </c>
      <c r="R9189" t="s">
        <v>3094</v>
      </c>
    </row>
    <row r="9190" spans="1:18" x14ac:dyDescent="0.25">
      <c r="A9190" t="s">
        <v>882</v>
      </c>
      <c r="B9190" t="s">
        <v>3089</v>
      </c>
      <c r="D9190" t="s">
        <v>3090</v>
      </c>
      <c r="E9190" t="s">
        <v>3090</v>
      </c>
      <c r="F9190">
        <v>1</v>
      </c>
      <c r="G9190">
        <v>0</v>
      </c>
      <c r="H9190">
        <v>418.44620577097498</v>
      </c>
      <c r="I9190">
        <v>193.47620577097501</v>
      </c>
      <c r="K9190">
        <v>81.09</v>
      </c>
      <c r="M9190">
        <v>143.88</v>
      </c>
      <c r="N9190" t="s">
        <v>3091</v>
      </c>
      <c r="O9190" t="s">
        <v>3092</v>
      </c>
      <c r="P9190" t="s">
        <v>3095</v>
      </c>
      <c r="R9190" t="s">
        <v>3094</v>
      </c>
    </row>
    <row r="9191" spans="1:18" x14ac:dyDescent="0.25">
      <c r="A9191" t="s">
        <v>3141</v>
      </c>
      <c r="B9191" t="s">
        <v>3089</v>
      </c>
      <c r="D9191" t="s">
        <v>3090</v>
      </c>
      <c r="E9191" t="s">
        <v>3090</v>
      </c>
      <c r="F9191">
        <v>1</v>
      </c>
      <c r="G9191">
        <v>0</v>
      </c>
      <c r="H9191">
        <v>45.304900000000004</v>
      </c>
      <c r="I9191">
        <v>23.6249</v>
      </c>
      <c r="K9191">
        <v>8</v>
      </c>
      <c r="M9191">
        <v>13.68</v>
      </c>
      <c r="N9191" t="s">
        <v>3091</v>
      </c>
      <c r="O9191" t="s">
        <v>3092</v>
      </c>
      <c r="P9191" t="s">
        <v>3095</v>
      </c>
      <c r="R9191" t="s">
        <v>3094</v>
      </c>
    </row>
    <row r="9192" spans="1:18" x14ac:dyDescent="0.25">
      <c r="A9192" t="s">
        <v>3853</v>
      </c>
      <c r="B9192" t="s">
        <v>3089</v>
      </c>
      <c r="D9192" t="s">
        <v>3090</v>
      </c>
      <c r="E9192" t="s">
        <v>3090</v>
      </c>
      <c r="F9192">
        <v>1</v>
      </c>
      <c r="G9192">
        <v>0</v>
      </c>
      <c r="H9192">
        <v>284.704937006666</v>
      </c>
      <c r="I9192">
        <v>221.47493700666601</v>
      </c>
      <c r="K9192">
        <v>23.18</v>
      </c>
      <c r="M9192">
        <v>40.049999999999997</v>
      </c>
      <c r="N9192" t="s">
        <v>3091</v>
      </c>
      <c r="O9192" t="s">
        <v>3092</v>
      </c>
      <c r="P9192" t="s">
        <v>3095</v>
      </c>
      <c r="R9192" t="s">
        <v>3094</v>
      </c>
    </row>
    <row r="9193" spans="1:18" x14ac:dyDescent="0.25">
      <c r="A9193" t="s">
        <v>8229</v>
      </c>
      <c r="B9193" t="s">
        <v>3089</v>
      </c>
      <c r="D9193" t="s">
        <v>3090</v>
      </c>
      <c r="E9193" t="s">
        <v>3090</v>
      </c>
      <c r="F9193">
        <v>1</v>
      </c>
      <c r="G9193">
        <v>0</v>
      </c>
      <c r="H9193">
        <v>887.00304741414595</v>
      </c>
      <c r="I9193">
        <v>679.17804741414602</v>
      </c>
      <c r="K9193">
        <v>66.61</v>
      </c>
      <c r="M9193">
        <v>141.215</v>
      </c>
      <c r="N9193" t="s">
        <v>3091</v>
      </c>
      <c r="O9193" t="s">
        <v>3092</v>
      </c>
      <c r="P9193" t="s">
        <v>3095</v>
      </c>
      <c r="R9193" t="s">
        <v>3094</v>
      </c>
    </row>
    <row r="9194" spans="1:18" x14ac:dyDescent="0.25">
      <c r="A9194" t="s">
        <v>3854</v>
      </c>
      <c r="B9194" t="s">
        <v>3089</v>
      </c>
      <c r="D9194" t="s">
        <v>3090</v>
      </c>
      <c r="E9194" t="s">
        <v>3090</v>
      </c>
      <c r="F9194">
        <v>1</v>
      </c>
      <c r="G9194">
        <v>0</v>
      </c>
      <c r="H9194">
        <v>0</v>
      </c>
      <c r="I9194">
        <v>0</v>
      </c>
      <c r="K9194"/>
      <c r="N9194" t="s">
        <v>3091</v>
      </c>
      <c r="O9194" t="s">
        <v>3092</v>
      </c>
      <c r="P9194" t="s">
        <v>3095</v>
      </c>
      <c r="R9194" t="s">
        <v>3094</v>
      </c>
    </row>
    <row r="9195" spans="1:18" x14ac:dyDescent="0.25">
      <c r="A9195" t="s">
        <v>3855</v>
      </c>
      <c r="B9195" t="s">
        <v>3089</v>
      </c>
      <c r="D9195" t="s">
        <v>3090</v>
      </c>
      <c r="E9195" t="s">
        <v>3090</v>
      </c>
      <c r="F9195">
        <v>1</v>
      </c>
      <c r="G9195">
        <v>0</v>
      </c>
      <c r="H9195">
        <v>0</v>
      </c>
      <c r="I9195">
        <v>0</v>
      </c>
      <c r="K9195"/>
      <c r="N9195" t="s">
        <v>3091</v>
      </c>
      <c r="O9195" t="s">
        <v>3092</v>
      </c>
      <c r="P9195" t="s">
        <v>3095</v>
      </c>
      <c r="R9195" t="s">
        <v>3094</v>
      </c>
    </row>
    <row r="9196" spans="1:18" x14ac:dyDescent="0.25">
      <c r="A9196" t="s">
        <v>3856</v>
      </c>
      <c r="B9196" t="s">
        <v>3089</v>
      </c>
      <c r="D9196" t="s">
        <v>3090</v>
      </c>
      <c r="E9196" t="s">
        <v>3090</v>
      </c>
      <c r="F9196">
        <v>1</v>
      </c>
      <c r="G9196">
        <v>0</v>
      </c>
      <c r="H9196">
        <v>0</v>
      </c>
      <c r="I9196">
        <v>0</v>
      </c>
      <c r="K9196"/>
      <c r="N9196" t="s">
        <v>3091</v>
      </c>
      <c r="O9196" t="s">
        <v>3092</v>
      </c>
      <c r="P9196" t="s">
        <v>3095</v>
      </c>
      <c r="R9196" t="s">
        <v>3094</v>
      </c>
    </row>
    <row r="9197" spans="1:18" x14ac:dyDescent="0.25">
      <c r="A9197" t="s">
        <v>3857</v>
      </c>
      <c r="B9197" t="s">
        <v>3089</v>
      </c>
      <c r="D9197" t="s">
        <v>3090</v>
      </c>
      <c r="E9197" t="s">
        <v>3090</v>
      </c>
      <c r="F9197">
        <v>1</v>
      </c>
      <c r="G9197">
        <v>0</v>
      </c>
      <c r="H9197">
        <v>6804.0646981077398</v>
      </c>
      <c r="I9197">
        <v>5691.4846981077399</v>
      </c>
      <c r="K9197">
        <v>400.33499999999998</v>
      </c>
      <c r="M9197">
        <v>712.245</v>
      </c>
      <c r="N9197" t="s">
        <v>3091</v>
      </c>
      <c r="O9197" t="s">
        <v>3092</v>
      </c>
      <c r="P9197" t="s">
        <v>3095</v>
      </c>
      <c r="R9197" t="s">
        <v>3094</v>
      </c>
    </row>
    <row r="9198" spans="1:18" x14ac:dyDescent="0.25">
      <c r="A9198" t="s">
        <v>3858</v>
      </c>
      <c r="B9198" t="s">
        <v>3089</v>
      </c>
      <c r="D9198" t="s">
        <v>3090</v>
      </c>
      <c r="E9198" t="s">
        <v>3090</v>
      </c>
      <c r="F9198">
        <v>1</v>
      </c>
      <c r="G9198">
        <v>0</v>
      </c>
      <c r="H9198">
        <v>8234.0269480401494</v>
      </c>
      <c r="I9198">
        <v>6260.0081980401501</v>
      </c>
      <c r="K9198">
        <v>710.73999999999899</v>
      </c>
      <c r="M9198">
        <v>1263.2787499999899</v>
      </c>
      <c r="N9198" t="s">
        <v>3091</v>
      </c>
      <c r="O9198" t="s">
        <v>3092</v>
      </c>
      <c r="P9198" t="s">
        <v>3095</v>
      </c>
      <c r="R9198" t="s">
        <v>3094</v>
      </c>
    </row>
    <row r="9199" spans="1:18" x14ac:dyDescent="0.25">
      <c r="A9199" t="s">
        <v>3859</v>
      </c>
      <c r="B9199" t="s">
        <v>3089</v>
      </c>
      <c r="D9199" t="s">
        <v>3090</v>
      </c>
      <c r="E9199" t="s">
        <v>3090</v>
      </c>
      <c r="F9199">
        <v>1</v>
      </c>
      <c r="G9199">
        <v>0</v>
      </c>
      <c r="H9199">
        <v>8795.4717712085603</v>
      </c>
      <c r="I9199">
        <v>6841.3713545418996</v>
      </c>
      <c r="K9199">
        <v>703.48083333333295</v>
      </c>
      <c r="M9199">
        <v>1250.61958333333</v>
      </c>
      <c r="N9199" t="s">
        <v>3091</v>
      </c>
      <c r="O9199" t="s">
        <v>3092</v>
      </c>
      <c r="P9199" t="s">
        <v>3095</v>
      </c>
      <c r="R9199" t="s">
        <v>3094</v>
      </c>
    </row>
    <row r="9200" spans="1:18" x14ac:dyDescent="0.25">
      <c r="A9200" t="s">
        <v>3860</v>
      </c>
      <c r="B9200" t="s">
        <v>3089</v>
      </c>
      <c r="D9200" t="s">
        <v>3090</v>
      </c>
      <c r="E9200" t="s">
        <v>3090</v>
      </c>
      <c r="F9200">
        <v>1</v>
      </c>
      <c r="G9200">
        <v>0</v>
      </c>
      <c r="H9200">
        <v>7384.4837584771303</v>
      </c>
      <c r="I9200">
        <v>5474.0591751437896</v>
      </c>
      <c r="K9200">
        <v>687.86083333333295</v>
      </c>
      <c r="M9200">
        <v>1222.56375</v>
      </c>
      <c r="N9200" t="s">
        <v>3091</v>
      </c>
      <c r="O9200" t="s">
        <v>3092</v>
      </c>
      <c r="P9200" t="s">
        <v>3095</v>
      </c>
      <c r="R9200" t="s">
        <v>3094</v>
      </c>
    </row>
    <row r="9201" spans="1:18" x14ac:dyDescent="0.25">
      <c r="A9201" t="s">
        <v>3861</v>
      </c>
      <c r="B9201" t="s">
        <v>3089</v>
      </c>
      <c r="D9201" t="s">
        <v>3090</v>
      </c>
      <c r="E9201" t="s">
        <v>3090</v>
      </c>
      <c r="F9201">
        <v>1</v>
      </c>
      <c r="G9201">
        <v>0</v>
      </c>
      <c r="H9201">
        <v>8248.8919432117309</v>
      </c>
      <c r="I9201">
        <v>6225.1211098783997</v>
      </c>
      <c r="K9201">
        <v>729.05316666666602</v>
      </c>
      <c r="M9201">
        <v>1294.7176666666601</v>
      </c>
      <c r="N9201" t="s">
        <v>3091</v>
      </c>
      <c r="O9201" t="s">
        <v>3092</v>
      </c>
      <c r="P9201" t="s">
        <v>3095</v>
      </c>
      <c r="R9201" t="s">
        <v>3094</v>
      </c>
    </row>
    <row r="9202" spans="1:18" x14ac:dyDescent="0.25">
      <c r="A9202" t="s">
        <v>3862</v>
      </c>
      <c r="B9202" t="s">
        <v>3089</v>
      </c>
      <c r="D9202" t="s">
        <v>3090</v>
      </c>
      <c r="E9202" t="s">
        <v>3090</v>
      </c>
      <c r="F9202">
        <v>1</v>
      </c>
      <c r="G9202">
        <v>0</v>
      </c>
      <c r="H9202">
        <v>9111.6784890447907</v>
      </c>
      <c r="I9202">
        <v>6914.4843223781199</v>
      </c>
      <c r="K9202">
        <v>793.05250000000001</v>
      </c>
      <c r="M9202">
        <v>1404.1416666666601</v>
      </c>
      <c r="N9202" t="s">
        <v>3091</v>
      </c>
      <c r="O9202" t="s">
        <v>3092</v>
      </c>
      <c r="P9202" t="s">
        <v>3095</v>
      </c>
      <c r="R9202" t="s">
        <v>3094</v>
      </c>
    </row>
    <row r="9203" spans="1:18" x14ac:dyDescent="0.25">
      <c r="A9203" t="s">
        <v>3863</v>
      </c>
      <c r="B9203" t="s">
        <v>3089</v>
      </c>
      <c r="D9203" t="s">
        <v>3090</v>
      </c>
      <c r="E9203" t="s">
        <v>3090</v>
      </c>
      <c r="F9203">
        <v>1</v>
      </c>
      <c r="G9203">
        <v>0</v>
      </c>
      <c r="H9203">
        <v>9081.5103981494103</v>
      </c>
      <c r="I9203">
        <v>6884.2770648160704</v>
      </c>
      <c r="K9203">
        <v>793.04833333333295</v>
      </c>
      <c r="M9203">
        <v>1404.1849999999899</v>
      </c>
      <c r="N9203" t="s">
        <v>3091</v>
      </c>
      <c r="O9203" t="s">
        <v>3092</v>
      </c>
      <c r="P9203" t="s">
        <v>3095</v>
      </c>
      <c r="R9203" t="s">
        <v>3094</v>
      </c>
    </row>
    <row r="9204" spans="1:18" x14ac:dyDescent="0.25">
      <c r="A9204" t="s">
        <v>3864</v>
      </c>
      <c r="B9204" t="s">
        <v>3089</v>
      </c>
      <c r="D9204" t="s">
        <v>3090</v>
      </c>
      <c r="E9204" t="s">
        <v>3090</v>
      </c>
      <c r="F9204">
        <v>1</v>
      </c>
      <c r="G9204">
        <v>0</v>
      </c>
      <c r="H9204">
        <v>8913.1564581972707</v>
      </c>
      <c r="I9204">
        <v>6459.6344581972699</v>
      </c>
      <c r="K9204">
        <v>884.49666666666599</v>
      </c>
      <c r="M9204">
        <v>1569.0253333333301</v>
      </c>
      <c r="N9204" t="s">
        <v>3091</v>
      </c>
      <c r="O9204" t="s">
        <v>3092</v>
      </c>
      <c r="P9204" t="s">
        <v>3095</v>
      </c>
      <c r="R9204" t="s">
        <v>3094</v>
      </c>
    </row>
    <row r="9205" spans="1:18" x14ac:dyDescent="0.25">
      <c r="A9205" t="s">
        <v>9210</v>
      </c>
      <c r="B9205" t="s">
        <v>3089</v>
      </c>
      <c r="D9205" t="s">
        <v>3090</v>
      </c>
      <c r="E9205" t="s">
        <v>3090</v>
      </c>
      <c r="F9205">
        <v>1</v>
      </c>
      <c r="G9205">
        <v>0</v>
      </c>
      <c r="H9205">
        <v>9007.88376043475</v>
      </c>
      <c r="I9205">
        <v>6297.9487604347496</v>
      </c>
      <c r="K9205">
        <v>1107.1600000000001</v>
      </c>
      <c r="M9205">
        <v>1602.7750000000001</v>
      </c>
      <c r="N9205" t="s">
        <v>3091</v>
      </c>
      <c r="O9205" t="s">
        <v>3092</v>
      </c>
      <c r="P9205" t="s">
        <v>3095</v>
      </c>
      <c r="R9205" t="s">
        <v>3094</v>
      </c>
    </row>
    <row r="9206" spans="1:18" x14ac:dyDescent="0.25">
      <c r="A9206" t="s">
        <v>3865</v>
      </c>
      <c r="B9206" t="s">
        <v>3089</v>
      </c>
      <c r="D9206" t="s">
        <v>3090</v>
      </c>
      <c r="E9206" t="s">
        <v>3090</v>
      </c>
      <c r="F9206">
        <v>1</v>
      </c>
      <c r="G9206">
        <v>0</v>
      </c>
      <c r="H9206">
        <v>43.688182426470497</v>
      </c>
      <c r="I9206">
        <v>18.898182426470498</v>
      </c>
      <c r="K9206">
        <v>9</v>
      </c>
      <c r="M9206">
        <v>15.79</v>
      </c>
      <c r="N9206" t="s">
        <v>3091</v>
      </c>
      <c r="O9206" t="s">
        <v>3092</v>
      </c>
      <c r="P9206" t="s">
        <v>3095</v>
      </c>
      <c r="R9206" t="s">
        <v>3094</v>
      </c>
    </row>
    <row r="9207" spans="1:18" x14ac:dyDescent="0.25">
      <c r="A9207" t="s">
        <v>3866</v>
      </c>
      <c r="B9207" t="s">
        <v>3089</v>
      </c>
      <c r="D9207" t="s">
        <v>3090</v>
      </c>
      <c r="E9207" t="s">
        <v>3090</v>
      </c>
      <c r="F9207">
        <v>1</v>
      </c>
      <c r="G9207">
        <v>0</v>
      </c>
      <c r="H9207">
        <v>44.387044026470498</v>
      </c>
      <c r="I9207">
        <v>24.347044026470499</v>
      </c>
      <c r="K9207">
        <v>7.2450000000000001</v>
      </c>
      <c r="M9207">
        <v>12.795</v>
      </c>
      <c r="N9207" t="s">
        <v>3091</v>
      </c>
      <c r="O9207" t="s">
        <v>3092</v>
      </c>
      <c r="P9207" t="s">
        <v>3095</v>
      </c>
      <c r="R9207" t="s">
        <v>3094</v>
      </c>
    </row>
    <row r="9208" spans="1:18" x14ac:dyDescent="0.25">
      <c r="A9208" t="s">
        <v>3142</v>
      </c>
      <c r="B9208" t="s">
        <v>3089</v>
      </c>
      <c r="D9208" t="s">
        <v>3090</v>
      </c>
      <c r="E9208" t="s">
        <v>3090</v>
      </c>
      <c r="F9208">
        <v>1</v>
      </c>
      <c r="G9208">
        <v>0</v>
      </c>
      <c r="H9208">
        <v>58.448238547031899</v>
      </c>
      <c r="I9208">
        <v>26.883238547031901</v>
      </c>
      <c r="K9208">
        <v>12.895</v>
      </c>
      <c r="M9208">
        <v>18.670000000000002</v>
      </c>
      <c r="N9208" t="s">
        <v>3091</v>
      </c>
      <c r="O9208" t="s">
        <v>3092</v>
      </c>
      <c r="P9208" t="s">
        <v>3095</v>
      </c>
      <c r="R9208" t="s">
        <v>3094</v>
      </c>
    </row>
    <row r="9209" spans="1:18" x14ac:dyDescent="0.25">
      <c r="A9209" t="s">
        <v>3867</v>
      </c>
      <c r="B9209" t="s">
        <v>3089</v>
      </c>
      <c r="D9209" t="s">
        <v>3090</v>
      </c>
      <c r="E9209" t="s">
        <v>3090</v>
      </c>
      <c r="F9209">
        <v>1</v>
      </c>
      <c r="G9209">
        <v>0</v>
      </c>
      <c r="H9209">
        <v>0</v>
      </c>
      <c r="I9209">
        <v>0</v>
      </c>
      <c r="K9209"/>
      <c r="N9209" t="s">
        <v>3091</v>
      </c>
      <c r="O9209" t="s">
        <v>3092</v>
      </c>
      <c r="P9209" t="s">
        <v>3095</v>
      </c>
      <c r="R9209" t="s">
        <v>3094</v>
      </c>
    </row>
    <row r="9210" spans="1:18" x14ac:dyDescent="0.25">
      <c r="A9210" t="s">
        <v>3868</v>
      </c>
      <c r="B9210" t="s">
        <v>3089</v>
      </c>
      <c r="D9210" t="s">
        <v>3090</v>
      </c>
      <c r="E9210" t="s">
        <v>3090</v>
      </c>
      <c r="F9210">
        <v>1</v>
      </c>
      <c r="G9210">
        <v>0</v>
      </c>
      <c r="H9210">
        <v>49.748047184313698</v>
      </c>
      <c r="I9210">
        <v>23.1480471843137</v>
      </c>
      <c r="K9210">
        <v>9.67</v>
      </c>
      <c r="M9210">
        <v>16.93</v>
      </c>
      <c r="N9210" t="s">
        <v>3091</v>
      </c>
      <c r="O9210" t="s">
        <v>3092</v>
      </c>
      <c r="P9210" t="s">
        <v>3095</v>
      </c>
      <c r="R9210" t="s">
        <v>3094</v>
      </c>
    </row>
    <row r="9211" spans="1:18" x14ac:dyDescent="0.25">
      <c r="A9211" t="s">
        <v>3869</v>
      </c>
      <c r="B9211" t="s">
        <v>3089</v>
      </c>
      <c r="D9211" t="s">
        <v>3090</v>
      </c>
      <c r="E9211" t="s">
        <v>3090</v>
      </c>
      <c r="F9211">
        <v>1</v>
      </c>
      <c r="G9211">
        <v>0</v>
      </c>
      <c r="H9211">
        <v>0</v>
      </c>
      <c r="I9211">
        <v>0</v>
      </c>
      <c r="K9211"/>
      <c r="N9211" t="s">
        <v>3091</v>
      </c>
      <c r="O9211" t="s">
        <v>3092</v>
      </c>
      <c r="P9211" t="s">
        <v>3095</v>
      </c>
      <c r="R9211" t="s">
        <v>3094</v>
      </c>
    </row>
    <row r="9212" spans="1:18" x14ac:dyDescent="0.25">
      <c r="A9212" t="s">
        <v>3870</v>
      </c>
      <c r="B9212" t="s">
        <v>3089</v>
      </c>
      <c r="D9212" t="s">
        <v>3090</v>
      </c>
      <c r="E9212" t="s">
        <v>3090</v>
      </c>
      <c r="F9212">
        <v>1</v>
      </c>
      <c r="G9212">
        <v>0</v>
      </c>
      <c r="H9212">
        <v>9.4489621301775095</v>
      </c>
      <c r="I9212">
        <v>2.21896213017751</v>
      </c>
      <c r="K9212">
        <v>2.3199999999999998</v>
      </c>
      <c r="M9212">
        <v>4.91</v>
      </c>
      <c r="N9212" t="s">
        <v>3091</v>
      </c>
      <c r="O9212" t="s">
        <v>3092</v>
      </c>
      <c r="P9212" t="s">
        <v>3095</v>
      </c>
      <c r="R9212" t="s">
        <v>3094</v>
      </c>
    </row>
    <row r="9213" spans="1:18" x14ac:dyDescent="0.25">
      <c r="A9213" t="s">
        <v>3871</v>
      </c>
      <c r="B9213" t="s">
        <v>3089</v>
      </c>
      <c r="D9213" t="s">
        <v>3090</v>
      </c>
      <c r="E9213" t="s">
        <v>3090</v>
      </c>
      <c r="F9213">
        <v>1</v>
      </c>
      <c r="G9213">
        <v>0</v>
      </c>
      <c r="H9213">
        <v>8.6417668085106296</v>
      </c>
      <c r="I9213">
        <v>1.34176680851063</v>
      </c>
      <c r="K9213">
        <v>2.99</v>
      </c>
      <c r="M9213">
        <v>4.3099999999999996</v>
      </c>
      <c r="N9213" t="s">
        <v>3091</v>
      </c>
      <c r="O9213" t="s">
        <v>3092</v>
      </c>
      <c r="P9213" t="s">
        <v>3095</v>
      </c>
      <c r="R9213" t="s">
        <v>3094</v>
      </c>
    </row>
    <row r="9214" spans="1:18" x14ac:dyDescent="0.25">
      <c r="A9214" t="s">
        <v>3872</v>
      </c>
      <c r="B9214" t="s">
        <v>3089</v>
      </c>
      <c r="D9214" t="s">
        <v>3090</v>
      </c>
      <c r="E9214" t="s">
        <v>3090</v>
      </c>
      <c r="F9214">
        <v>1</v>
      </c>
      <c r="G9214">
        <v>0</v>
      </c>
      <c r="H9214">
        <v>0</v>
      </c>
      <c r="I9214">
        <v>0</v>
      </c>
      <c r="K9214"/>
      <c r="N9214" t="s">
        <v>3091</v>
      </c>
      <c r="O9214" t="s">
        <v>3092</v>
      </c>
      <c r="P9214" t="s">
        <v>3095</v>
      </c>
      <c r="R9214" t="s">
        <v>3094</v>
      </c>
    </row>
    <row r="9215" spans="1:18" x14ac:dyDescent="0.25">
      <c r="A9215" t="s">
        <v>3873</v>
      </c>
      <c r="B9215" t="s">
        <v>3089</v>
      </c>
      <c r="D9215" t="s">
        <v>3090</v>
      </c>
      <c r="E9215" t="s">
        <v>3090</v>
      </c>
      <c r="F9215">
        <v>1</v>
      </c>
      <c r="G9215">
        <v>0</v>
      </c>
      <c r="H9215">
        <v>0</v>
      </c>
      <c r="I9215">
        <v>0</v>
      </c>
      <c r="K9215"/>
      <c r="N9215" t="s">
        <v>3091</v>
      </c>
      <c r="O9215" t="s">
        <v>3092</v>
      </c>
      <c r="P9215" t="s">
        <v>3095</v>
      </c>
      <c r="R9215" t="s">
        <v>3094</v>
      </c>
    </row>
    <row r="9216" spans="1:18" x14ac:dyDescent="0.25">
      <c r="A9216" t="s">
        <v>3351</v>
      </c>
      <c r="B9216" t="s">
        <v>3089</v>
      </c>
      <c r="D9216" t="s">
        <v>3090</v>
      </c>
      <c r="E9216" t="s">
        <v>3090</v>
      </c>
      <c r="F9216">
        <v>1</v>
      </c>
      <c r="G9216">
        <v>0</v>
      </c>
      <c r="H9216">
        <v>405.33524117646999</v>
      </c>
      <c r="I9216">
        <v>213.41524117647</v>
      </c>
      <c r="K9216">
        <v>78.41</v>
      </c>
      <c r="M9216">
        <v>113.51</v>
      </c>
      <c r="N9216" t="s">
        <v>3091</v>
      </c>
      <c r="O9216" t="s">
        <v>3092</v>
      </c>
      <c r="P9216" t="s">
        <v>3095</v>
      </c>
      <c r="R9216" t="s">
        <v>3094</v>
      </c>
    </row>
    <row r="9217" spans="1:18" x14ac:dyDescent="0.25">
      <c r="A9217" t="s">
        <v>3874</v>
      </c>
      <c r="B9217" t="s">
        <v>3089</v>
      </c>
      <c r="D9217" t="s">
        <v>3090</v>
      </c>
      <c r="E9217" t="s">
        <v>3090</v>
      </c>
      <c r="F9217">
        <v>1</v>
      </c>
      <c r="G9217">
        <v>0</v>
      </c>
      <c r="H9217">
        <v>0</v>
      </c>
      <c r="I9217">
        <v>0</v>
      </c>
      <c r="K9217"/>
      <c r="N9217" t="s">
        <v>3091</v>
      </c>
      <c r="O9217" t="s">
        <v>3092</v>
      </c>
      <c r="P9217" t="s">
        <v>3095</v>
      </c>
      <c r="R9217" t="s">
        <v>3094</v>
      </c>
    </row>
    <row r="9218" spans="1:18" x14ac:dyDescent="0.25">
      <c r="A9218" t="s">
        <v>3875</v>
      </c>
      <c r="B9218" t="s">
        <v>3089</v>
      </c>
      <c r="D9218" t="s">
        <v>3090</v>
      </c>
      <c r="E9218" t="s">
        <v>3090</v>
      </c>
      <c r="F9218">
        <v>1</v>
      </c>
      <c r="G9218">
        <v>0</v>
      </c>
      <c r="H9218">
        <v>279.82731160361101</v>
      </c>
      <c r="I9218">
        <v>133.46731160361099</v>
      </c>
      <c r="K9218">
        <v>46.91</v>
      </c>
      <c r="M9218">
        <v>99.45</v>
      </c>
      <c r="N9218" t="s">
        <v>3091</v>
      </c>
      <c r="O9218" t="s">
        <v>3092</v>
      </c>
      <c r="P9218" t="s">
        <v>3095</v>
      </c>
      <c r="R9218" t="s">
        <v>3094</v>
      </c>
    </row>
    <row r="9219" spans="1:18" x14ac:dyDescent="0.25">
      <c r="A9219" t="s">
        <v>3876</v>
      </c>
      <c r="B9219" t="s">
        <v>3089</v>
      </c>
      <c r="D9219" t="s">
        <v>3090</v>
      </c>
      <c r="E9219" t="s">
        <v>3090</v>
      </c>
      <c r="F9219">
        <v>1</v>
      </c>
      <c r="G9219">
        <v>0</v>
      </c>
      <c r="H9219">
        <v>0</v>
      </c>
      <c r="I9219">
        <v>0</v>
      </c>
      <c r="K9219"/>
      <c r="N9219" t="s">
        <v>3091</v>
      </c>
      <c r="O9219" t="s">
        <v>3092</v>
      </c>
      <c r="P9219" t="s">
        <v>3095</v>
      </c>
      <c r="R9219" t="s">
        <v>3094</v>
      </c>
    </row>
    <row r="9220" spans="1:18" x14ac:dyDescent="0.25">
      <c r="A9220" t="s">
        <v>3877</v>
      </c>
      <c r="B9220" t="s">
        <v>3089</v>
      </c>
      <c r="D9220" t="s">
        <v>3090</v>
      </c>
      <c r="E9220" t="s">
        <v>3090</v>
      </c>
      <c r="F9220">
        <v>1</v>
      </c>
      <c r="G9220">
        <v>0</v>
      </c>
      <c r="H9220">
        <v>203.14126985294101</v>
      </c>
      <c r="I9220">
        <v>78.701269852941095</v>
      </c>
      <c r="K9220">
        <v>45</v>
      </c>
      <c r="M9220">
        <v>79.44</v>
      </c>
      <c r="N9220" t="s">
        <v>3091</v>
      </c>
      <c r="O9220" t="s">
        <v>3092</v>
      </c>
      <c r="P9220" t="s">
        <v>3095</v>
      </c>
      <c r="R9220" t="s">
        <v>3094</v>
      </c>
    </row>
    <row r="9221" spans="1:18" x14ac:dyDescent="0.25">
      <c r="A9221" t="s">
        <v>3878</v>
      </c>
      <c r="B9221" t="s">
        <v>3089</v>
      </c>
      <c r="D9221" t="s">
        <v>3090</v>
      </c>
      <c r="E9221" t="s">
        <v>3090</v>
      </c>
      <c r="F9221">
        <v>1</v>
      </c>
      <c r="G9221">
        <v>0</v>
      </c>
      <c r="H9221">
        <v>133.62977193627401</v>
      </c>
      <c r="I9221">
        <v>69.6547719362745</v>
      </c>
      <c r="K9221">
        <v>26.135000000000002</v>
      </c>
      <c r="M9221">
        <v>37.840000000000003</v>
      </c>
      <c r="N9221" t="s">
        <v>3091</v>
      </c>
      <c r="O9221" t="s">
        <v>3092</v>
      </c>
      <c r="P9221" t="s">
        <v>3095</v>
      </c>
      <c r="R9221" t="s">
        <v>3094</v>
      </c>
    </row>
    <row r="9222" spans="1:18" x14ac:dyDescent="0.25">
      <c r="A9222" t="s">
        <v>3879</v>
      </c>
      <c r="B9222" t="s">
        <v>3089</v>
      </c>
      <c r="D9222" t="s">
        <v>3090</v>
      </c>
      <c r="E9222" t="s">
        <v>3090</v>
      </c>
      <c r="F9222">
        <v>1</v>
      </c>
      <c r="G9222">
        <v>0</v>
      </c>
      <c r="H9222">
        <v>14.849500000000001</v>
      </c>
      <c r="I9222">
        <v>8.6095000000000006</v>
      </c>
      <c r="K9222">
        <v>2</v>
      </c>
      <c r="M9222">
        <v>4.24</v>
      </c>
      <c r="N9222" t="s">
        <v>3091</v>
      </c>
      <c r="O9222" t="s">
        <v>3092</v>
      </c>
      <c r="P9222" t="s">
        <v>3095</v>
      </c>
      <c r="R9222" t="s">
        <v>3094</v>
      </c>
    </row>
    <row r="9223" spans="1:18" x14ac:dyDescent="0.25">
      <c r="A9223" t="s">
        <v>3143</v>
      </c>
      <c r="B9223" t="s">
        <v>3089</v>
      </c>
      <c r="D9223" t="s">
        <v>3090</v>
      </c>
      <c r="E9223" t="s">
        <v>3090</v>
      </c>
      <c r="F9223">
        <v>1</v>
      </c>
      <c r="G9223">
        <v>0</v>
      </c>
      <c r="H9223">
        <v>82.873114292231705</v>
      </c>
      <c r="I9223">
        <v>26.383114292231699</v>
      </c>
      <c r="K9223">
        <v>23.07</v>
      </c>
      <c r="M9223">
        <v>33.42</v>
      </c>
      <c r="N9223" t="s">
        <v>3091</v>
      </c>
      <c r="O9223" t="s">
        <v>3092</v>
      </c>
      <c r="P9223" t="s">
        <v>3095</v>
      </c>
      <c r="R9223" t="s">
        <v>3094</v>
      </c>
    </row>
    <row r="9224" spans="1:18" x14ac:dyDescent="0.25">
      <c r="A9224" t="s">
        <v>3144</v>
      </c>
      <c r="B9224" t="s">
        <v>3089</v>
      </c>
      <c r="D9224" t="s">
        <v>3090</v>
      </c>
      <c r="E9224" t="s">
        <v>3090</v>
      </c>
      <c r="F9224">
        <v>1</v>
      </c>
      <c r="G9224">
        <v>0</v>
      </c>
      <c r="H9224">
        <v>1667.20834100654</v>
      </c>
      <c r="I9224">
        <v>1013.86834100654</v>
      </c>
      <c r="K9224">
        <v>266.92</v>
      </c>
      <c r="M9224">
        <v>386.42</v>
      </c>
      <c r="N9224" t="s">
        <v>3091</v>
      </c>
      <c r="O9224" t="s">
        <v>3092</v>
      </c>
      <c r="P9224" t="s">
        <v>3095</v>
      </c>
      <c r="R9224" t="s">
        <v>3094</v>
      </c>
    </row>
    <row r="9225" spans="1:18" x14ac:dyDescent="0.25">
      <c r="A9225" t="s">
        <v>3145</v>
      </c>
      <c r="B9225" t="s">
        <v>3089</v>
      </c>
      <c r="D9225" t="s">
        <v>3090</v>
      </c>
      <c r="E9225" t="s">
        <v>3090</v>
      </c>
      <c r="F9225">
        <v>1</v>
      </c>
      <c r="G9225">
        <v>0</v>
      </c>
      <c r="H9225">
        <v>2477.9983202246799</v>
      </c>
      <c r="I9225">
        <v>1900.62832022468</v>
      </c>
      <c r="K9225">
        <v>207.08</v>
      </c>
      <c r="M9225">
        <v>370.29</v>
      </c>
      <c r="N9225" t="s">
        <v>3091</v>
      </c>
      <c r="O9225" t="s">
        <v>3092</v>
      </c>
      <c r="P9225" t="s">
        <v>3095</v>
      </c>
      <c r="R9225" t="s">
        <v>3094</v>
      </c>
    </row>
    <row r="9226" spans="1:18" x14ac:dyDescent="0.25">
      <c r="A9226" t="s">
        <v>3880</v>
      </c>
      <c r="B9226" t="s">
        <v>3089</v>
      </c>
      <c r="D9226" t="s">
        <v>3090</v>
      </c>
      <c r="E9226" t="s">
        <v>3090</v>
      </c>
      <c r="F9226">
        <v>1</v>
      </c>
      <c r="G9226">
        <v>0</v>
      </c>
      <c r="H9226">
        <v>0</v>
      </c>
      <c r="I9226">
        <v>0</v>
      </c>
      <c r="K9226"/>
      <c r="N9226" t="s">
        <v>3091</v>
      </c>
      <c r="O9226" t="s">
        <v>3092</v>
      </c>
      <c r="P9226" t="s">
        <v>3095</v>
      </c>
      <c r="R9226" t="s">
        <v>3094</v>
      </c>
    </row>
    <row r="9227" spans="1:18" x14ac:dyDescent="0.25">
      <c r="A9227" t="s">
        <v>3881</v>
      </c>
      <c r="B9227" t="s">
        <v>3089</v>
      </c>
      <c r="D9227" t="s">
        <v>3090</v>
      </c>
      <c r="E9227" t="s">
        <v>3090</v>
      </c>
      <c r="F9227">
        <v>1</v>
      </c>
      <c r="G9227">
        <v>0</v>
      </c>
      <c r="H9227">
        <v>0</v>
      </c>
      <c r="I9227">
        <v>0</v>
      </c>
      <c r="K9227"/>
      <c r="N9227" t="s">
        <v>3091</v>
      </c>
      <c r="O9227" t="s">
        <v>3092</v>
      </c>
      <c r="P9227" t="s">
        <v>3095</v>
      </c>
      <c r="R9227" t="s">
        <v>3094</v>
      </c>
    </row>
    <row r="9228" spans="1:18" x14ac:dyDescent="0.25">
      <c r="A9228" t="s">
        <v>3882</v>
      </c>
      <c r="B9228" t="s">
        <v>3089</v>
      </c>
      <c r="D9228" t="s">
        <v>3090</v>
      </c>
      <c r="E9228" t="s">
        <v>3090</v>
      </c>
      <c r="F9228">
        <v>1</v>
      </c>
      <c r="G9228">
        <v>0</v>
      </c>
      <c r="H9228">
        <v>0</v>
      </c>
      <c r="I9228">
        <v>0</v>
      </c>
      <c r="K9228"/>
      <c r="N9228" t="s">
        <v>3091</v>
      </c>
      <c r="O9228" t="s">
        <v>3092</v>
      </c>
      <c r="P9228" t="s">
        <v>3095</v>
      </c>
      <c r="R9228" t="s">
        <v>3094</v>
      </c>
    </row>
    <row r="9229" spans="1:18" x14ac:dyDescent="0.25">
      <c r="A9229" t="s">
        <v>3883</v>
      </c>
      <c r="B9229" t="s">
        <v>3089</v>
      </c>
      <c r="D9229" t="s">
        <v>3090</v>
      </c>
      <c r="E9229" t="s">
        <v>3090</v>
      </c>
      <c r="F9229">
        <v>1</v>
      </c>
      <c r="G9229">
        <v>0</v>
      </c>
      <c r="H9229">
        <v>23.900355428722801</v>
      </c>
      <c r="I9229">
        <v>10.3303554287228</v>
      </c>
      <c r="K9229">
        <v>4.3499999999999996</v>
      </c>
      <c r="M9229">
        <v>9.2200000000000006</v>
      </c>
      <c r="N9229" t="s">
        <v>3091</v>
      </c>
      <c r="O9229" t="s">
        <v>3092</v>
      </c>
      <c r="P9229" t="s">
        <v>3095</v>
      </c>
      <c r="R9229" t="s">
        <v>3094</v>
      </c>
    </row>
    <row r="9230" spans="1:18" x14ac:dyDescent="0.25">
      <c r="A9230" t="s">
        <v>3884</v>
      </c>
      <c r="B9230" t="s">
        <v>3089</v>
      </c>
      <c r="D9230" t="s">
        <v>3090</v>
      </c>
      <c r="E9230" t="s">
        <v>3090</v>
      </c>
      <c r="F9230">
        <v>1</v>
      </c>
      <c r="G9230">
        <v>0</v>
      </c>
      <c r="H9230">
        <v>14.056765333333299</v>
      </c>
      <c r="I9230">
        <v>2.00676533333333</v>
      </c>
      <c r="K9230">
        <v>4.3499999999999996</v>
      </c>
      <c r="M9230">
        <v>7.7</v>
      </c>
      <c r="N9230" t="s">
        <v>3091</v>
      </c>
      <c r="O9230" t="s">
        <v>3092</v>
      </c>
      <c r="P9230" t="s">
        <v>3095</v>
      </c>
      <c r="R9230" t="s">
        <v>3094</v>
      </c>
    </row>
    <row r="9231" spans="1:18" x14ac:dyDescent="0.25">
      <c r="A9231" t="s">
        <v>1425</v>
      </c>
      <c r="B9231" t="s">
        <v>3089</v>
      </c>
      <c r="D9231" t="s">
        <v>3090</v>
      </c>
      <c r="E9231" t="s">
        <v>3090</v>
      </c>
      <c r="F9231">
        <v>1</v>
      </c>
      <c r="G9231">
        <v>0</v>
      </c>
      <c r="H9231">
        <v>10.5895625</v>
      </c>
      <c r="I9231">
        <v>4.1995624999999999</v>
      </c>
      <c r="K9231">
        <v>2.62</v>
      </c>
      <c r="M9231">
        <v>3.77</v>
      </c>
      <c r="N9231" t="s">
        <v>3091</v>
      </c>
      <c r="O9231" t="s">
        <v>3092</v>
      </c>
      <c r="P9231" t="s">
        <v>3095</v>
      </c>
      <c r="R9231" t="s">
        <v>3094</v>
      </c>
    </row>
    <row r="9232" spans="1:18" x14ac:dyDescent="0.25">
      <c r="A9232" t="s">
        <v>3885</v>
      </c>
      <c r="B9232" t="s">
        <v>3089</v>
      </c>
      <c r="D9232" t="s">
        <v>3090</v>
      </c>
      <c r="E9232" t="s">
        <v>3090</v>
      </c>
      <c r="F9232">
        <v>1</v>
      </c>
      <c r="G9232">
        <v>0</v>
      </c>
      <c r="H9232">
        <v>0</v>
      </c>
      <c r="I9232">
        <v>0</v>
      </c>
      <c r="K9232"/>
      <c r="N9232" t="s">
        <v>3091</v>
      </c>
      <c r="O9232" t="s">
        <v>3092</v>
      </c>
      <c r="P9232" t="s">
        <v>3095</v>
      </c>
      <c r="R9232" t="s">
        <v>3094</v>
      </c>
    </row>
    <row r="9233" spans="1:18" x14ac:dyDescent="0.25">
      <c r="A9233" t="s">
        <v>3886</v>
      </c>
      <c r="B9233" t="s">
        <v>3089</v>
      </c>
      <c r="D9233" t="s">
        <v>3090</v>
      </c>
      <c r="E9233" t="s">
        <v>3090</v>
      </c>
      <c r="F9233">
        <v>1</v>
      </c>
      <c r="G9233">
        <v>0</v>
      </c>
      <c r="H9233">
        <v>80.232124999999996</v>
      </c>
      <c r="I9233">
        <v>2.3571249999999999</v>
      </c>
      <c r="K9233">
        <v>28</v>
      </c>
      <c r="M9233">
        <v>49.875</v>
      </c>
      <c r="N9233" t="s">
        <v>3091</v>
      </c>
      <c r="O9233" t="s">
        <v>3092</v>
      </c>
      <c r="P9233" t="s">
        <v>3095</v>
      </c>
      <c r="R9233" t="s">
        <v>3094</v>
      </c>
    </row>
    <row r="9234" spans="1:18" x14ac:dyDescent="0.25">
      <c r="A9234" t="s">
        <v>3887</v>
      </c>
      <c r="B9234" t="s">
        <v>3089</v>
      </c>
      <c r="D9234" t="s">
        <v>3090</v>
      </c>
      <c r="E9234" t="s">
        <v>3090</v>
      </c>
      <c r="F9234">
        <v>1</v>
      </c>
      <c r="G9234">
        <v>0</v>
      </c>
      <c r="H9234">
        <v>0</v>
      </c>
      <c r="I9234">
        <v>0</v>
      </c>
      <c r="K9234"/>
      <c r="N9234" t="s">
        <v>3091</v>
      </c>
      <c r="O9234" t="s">
        <v>3092</v>
      </c>
      <c r="P9234" t="s">
        <v>3095</v>
      </c>
      <c r="R9234" t="s">
        <v>3094</v>
      </c>
    </row>
    <row r="9235" spans="1:18" x14ac:dyDescent="0.25">
      <c r="A9235" t="s">
        <v>3888</v>
      </c>
      <c r="B9235" t="s">
        <v>3089</v>
      </c>
      <c r="D9235" t="s">
        <v>3090</v>
      </c>
      <c r="E9235" t="s">
        <v>3090</v>
      </c>
      <c r="F9235">
        <v>1</v>
      </c>
      <c r="G9235">
        <v>0</v>
      </c>
      <c r="H9235">
        <v>97.672471176470495</v>
      </c>
      <c r="I9235">
        <v>20.192471176470502</v>
      </c>
      <c r="K9235">
        <v>28</v>
      </c>
      <c r="M9235">
        <v>49.48</v>
      </c>
      <c r="N9235" t="s">
        <v>3091</v>
      </c>
      <c r="O9235" t="s">
        <v>3092</v>
      </c>
      <c r="P9235" t="s">
        <v>3095</v>
      </c>
      <c r="R9235" t="s">
        <v>3094</v>
      </c>
    </row>
    <row r="9236" spans="1:18" x14ac:dyDescent="0.25">
      <c r="A9236" t="s">
        <v>3889</v>
      </c>
      <c r="B9236" t="s">
        <v>3089</v>
      </c>
      <c r="D9236" t="s">
        <v>3090</v>
      </c>
      <c r="E9236" t="s">
        <v>3090</v>
      </c>
      <c r="F9236">
        <v>1</v>
      </c>
      <c r="G9236">
        <v>0</v>
      </c>
      <c r="H9236">
        <v>450.55106936185302</v>
      </c>
      <c r="I9236">
        <v>226.46106936185299</v>
      </c>
      <c r="K9236">
        <v>81.099999999999994</v>
      </c>
      <c r="M9236">
        <v>142.99</v>
      </c>
      <c r="N9236" t="s">
        <v>3091</v>
      </c>
      <c r="O9236" t="s">
        <v>3092</v>
      </c>
      <c r="P9236" t="s">
        <v>3095</v>
      </c>
      <c r="R9236" t="s">
        <v>3094</v>
      </c>
    </row>
    <row r="9237" spans="1:18" x14ac:dyDescent="0.25">
      <c r="A9237" t="s">
        <v>3890</v>
      </c>
      <c r="B9237" t="s">
        <v>3089</v>
      </c>
      <c r="D9237" t="s">
        <v>3090</v>
      </c>
      <c r="E9237" t="s">
        <v>3090</v>
      </c>
      <c r="F9237">
        <v>1</v>
      </c>
      <c r="G9237">
        <v>0</v>
      </c>
      <c r="H9237">
        <v>644.61306448529399</v>
      </c>
      <c r="I9237">
        <v>233.14306448529399</v>
      </c>
      <c r="K9237">
        <v>149</v>
      </c>
      <c r="M9237">
        <v>262.47000000000003</v>
      </c>
      <c r="N9237" t="s">
        <v>3091</v>
      </c>
      <c r="O9237" t="s">
        <v>3092</v>
      </c>
      <c r="P9237" t="s">
        <v>3095</v>
      </c>
      <c r="R9237" t="s">
        <v>3094</v>
      </c>
    </row>
    <row r="9238" spans="1:18" x14ac:dyDescent="0.25">
      <c r="A9238" t="s">
        <v>8230</v>
      </c>
      <c r="B9238" t="s">
        <v>3089</v>
      </c>
      <c r="D9238" t="s">
        <v>3090</v>
      </c>
      <c r="E9238" t="s">
        <v>3090</v>
      </c>
      <c r="F9238">
        <v>1</v>
      </c>
      <c r="G9238">
        <v>0</v>
      </c>
      <c r="H9238">
        <v>9.2635000000000005</v>
      </c>
      <c r="I9238">
        <v>9.2635000000000005</v>
      </c>
      <c r="K9238"/>
      <c r="N9238" t="s">
        <v>3091</v>
      </c>
      <c r="O9238" t="s">
        <v>3092</v>
      </c>
      <c r="P9238" t="s">
        <v>3095</v>
      </c>
      <c r="R9238" t="s">
        <v>3094</v>
      </c>
    </row>
    <row r="9239" spans="1:18" x14ac:dyDescent="0.25">
      <c r="A9239" t="s">
        <v>9047</v>
      </c>
      <c r="B9239" t="s">
        <v>3089</v>
      </c>
      <c r="D9239" t="s">
        <v>3090</v>
      </c>
      <c r="E9239" t="s">
        <v>3090</v>
      </c>
      <c r="F9239">
        <v>1</v>
      </c>
      <c r="G9239">
        <v>0</v>
      </c>
      <c r="H9239">
        <v>41.347999999999999</v>
      </c>
      <c r="I9239">
        <v>31.878</v>
      </c>
      <c r="K9239">
        <v>3.87</v>
      </c>
      <c r="M9239">
        <v>5.6</v>
      </c>
      <c r="N9239" t="s">
        <v>3091</v>
      </c>
      <c r="O9239" t="s">
        <v>3092</v>
      </c>
      <c r="P9239" t="s">
        <v>3095</v>
      </c>
      <c r="R9239" t="s">
        <v>3094</v>
      </c>
    </row>
    <row r="9240" spans="1:18" x14ac:dyDescent="0.25">
      <c r="A9240" t="s">
        <v>3146</v>
      </c>
      <c r="B9240" t="s">
        <v>3089</v>
      </c>
      <c r="D9240" t="s">
        <v>3090</v>
      </c>
      <c r="E9240" t="s">
        <v>3090</v>
      </c>
      <c r="F9240">
        <v>1</v>
      </c>
      <c r="G9240">
        <v>0</v>
      </c>
      <c r="H9240">
        <v>1017.74707979447</v>
      </c>
      <c r="I9240">
        <v>633.95707979447604</v>
      </c>
      <c r="K9240">
        <v>156.80000000000001</v>
      </c>
      <c r="M9240">
        <v>226.99</v>
      </c>
      <c r="N9240" t="s">
        <v>3091</v>
      </c>
      <c r="O9240" t="s">
        <v>3092</v>
      </c>
      <c r="P9240" t="s">
        <v>3095</v>
      </c>
      <c r="R9240" t="s">
        <v>3094</v>
      </c>
    </row>
    <row r="9241" spans="1:18" x14ac:dyDescent="0.25">
      <c r="A9241" t="s">
        <v>2914</v>
      </c>
      <c r="B9241" t="s">
        <v>3089</v>
      </c>
      <c r="D9241" t="s">
        <v>3090</v>
      </c>
      <c r="E9241" t="s">
        <v>3090</v>
      </c>
      <c r="F9241">
        <v>1</v>
      </c>
      <c r="G9241">
        <v>0</v>
      </c>
      <c r="H9241">
        <v>875.18751176081105</v>
      </c>
      <c r="I9241">
        <v>491.39751176081103</v>
      </c>
      <c r="K9241">
        <v>156.80000000000001</v>
      </c>
      <c r="M9241">
        <v>226.99</v>
      </c>
      <c r="N9241" t="s">
        <v>3091</v>
      </c>
      <c r="O9241" t="s">
        <v>3092</v>
      </c>
      <c r="P9241" t="s">
        <v>3095</v>
      </c>
      <c r="R9241" t="s">
        <v>3094</v>
      </c>
    </row>
    <row r="9242" spans="1:18" x14ac:dyDescent="0.25">
      <c r="A9242" t="s">
        <v>3891</v>
      </c>
      <c r="B9242" t="s">
        <v>3089</v>
      </c>
      <c r="D9242" t="s">
        <v>3090</v>
      </c>
      <c r="E9242" t="s">
        <v>3090</v>
      </c>
      <c r="F9242">
        <v>1</v>
      </c>
      <c r="G9242">
        <v>0</v>
      </c>
      <c r="H9242">
        <v>0</v>
      </c>
      <c r="I9242">
        <v>0</v>
      </c>
      <c r="K9242"/>
      <c r="N9242" t="s">
        <v>3091</v>
      </c>
      <c r="O9242" t="s">
        <v>3092</v>
      </c>
      <c r="P9242" t="s">
        <v>3095</v>
      </c>
      <c r="R9242" t="s">
        <v>3094</v>
      </c>
    </row>
    <row r="9243" spans="1:18" x14ac:dyDescent="0.25">
      <c r="A9243" t="s">
        <v>3892</v>
      </c>
      <c r="B9243" t="s">
        <v>3089</v>
      </c>
      <c r="D9243" t="s">
        <v>3090</v>
      </c>
      <c r="E9243" t="s">
        <v>3090</v>
      </c>
      <c r="F9243">
        <v>1</v>
      </c>
      <c r="G9243">
        <v>0</v>
      </c>
      <c r="H9243">
        <v>0</v>
      </c>
      <c r="I9243">
        <v>0</v>
      </c>
      <c r="K9243"/>
      <c r="N9243" t="s">
        <v>3091</v>
      </c>
      <c r="O9243" t="s">
        <v>3092</v>
      </c>
      <c r="P9243" t="s">
        <v>3095</v>
      </c>
      <c r="R9243" t="s">
        <v>3094</v>
      </c>
    </row>
    <row r="9244" spans="1:18" x14ac:dyDescent="0.25">
      <c r="A9244" t="s">
        <v>3893</v>
      </c>
      <c r="B9244" t="s">
        <v>3089</v>
      </c>
      <c r="D9244" t="s">
        <v>3090</v>
      </c>
      <c r="E9244" t="s">
        <v>3090</v>
      </c>
      <c r="F9244">
        <v>1</v>
      </c>
      <c r="G9244">
        <v>0</v>
      </c>
      <c r="H9244">
        <v>0</v>
      </c>
      <c r="I9244">
        <v>0</v>
      </c>
      <c r="K9244"/>
      <c r="N9244" t="s">
        <v>3091</v>
      </c>
      <c r="O9244" t="s">
        <v>3092</v>
      </c>
      <c r="P9244" t="s">
        <v>3095</v>
      </c>
      <c r="R9244" t="s">
        <v>3094</v>
      </c>
    </row>
    <row r="9245" spans="1:18" x14ac:dyDescent="0.25">
      <c r="A9245" t="s">
        <v>3894</v>
      </c>
      <c r="B9245" t="s">
        <v>3089</v>
      </c>
      <c r="D9245" t="s">
        <v>3090</v>
      </c>
      <c r="E9245" t="s">
        <v>3090</v>
      </c>
      <c r="F9245">
        <v>1</v>
      </c>
      <c r="G9245">
        <v>0</v>
      </c>
      <c r="H9245">
        <v>0</v>
      </c>
      <c r="I9245">
        <v>0</v>
      </c>
      <c r="K9245"/>
      <c r="N9245" t="s">
        <v>3091</v>
      </c>
      <c r="O9245" t="s">
        <v>3092</v>
      </c>
      <c r="P9245" t="s">
        <v>3095</v>
      </c>
      <c r="R9245" t="s">
        <v>3094</v>
      </c>
    </row>
    <row r="9246" spans="1:18" x14ac:dyDescent="0.25">
      <c r="A9246" t="s">
        <v>3895</v>
      </c>
      <c r="B9246" t="s">
        <v>3089</v>
      </c>
      <c r="D9246" t="s">
        <v>3090</v>
      </c>
      <c r="E9246" t="s">
        <v>3090</v>
      </c>
      <c r="F9246">
        <v>1</v>
      </c>
      <c r="G9246">
        <v>0</v>
      </c>
      <c r="H9246">
        <v>0</v>
      </c>
      <c r="I9246">
        <v>0</v>
      </c>
      <c r="K9246"/>
      <c r="N9246" t="s">
        <v>3091</v>
      </c>
      <c r="O9246" t="s">
        <v>3092</v>
      </c>
      <c r="P9246" t="s">
        <v>3095</v>
      </c>
      <c r="R9246" t="s">
        <v>3094</v>
      </c>
    </row>
    <row r="9247" spans="1:18" x14ac:dyDescent="0.25">
      <c r="A9247" t="s">
        <v>3896</v>
      </c>
      <c r="B9247" t="s">
        <v>3089</v>
      </c>
      <c r="D9247" t="s">
        <v>3090</v>
      </c>
      <c r="E9247" t="s">
        <v>3090</v>
      </c>
      <c r="F9247">
        <v>1</v>
      </c>
      <c r="G9247">
        <v>0</v>
      </c>
      <c r="H9247">
        <v>53.592471176470497</v>
      </c>
      <c r="I9247">
        <v>20.372471176470501</v>
      </c>
      <c r="K9247">
        <v>12</v>
      </c>
      <c r="M9247">
        <v>21.22</v>
      </c>
      <c r="N9247" t="s">
        <v>3091</v>
      </c>
      <c r="O9247" t="s">
        <v>3092</v>
      </c>
      <c r="P9247" t="s">
        <v>3095</v>
      </c>
      <c r="R9247" t="s">
        <v>3094</v>
      </c>
    </row>
    <row r="9248" spans="1:18" x14ac:dyDescent="0.25">
      <c r="A9248" t="s">
        <v>3897</v>
      </c>
      <c r="B9248" t="s">
        <v>3089</v>
      </c>
      <c r="D9248" t="s">
        <v>3090</v>
      </c>
      <c r="E9248" t="s">
        <v>3090</v>
      </c>
      <c r="F9248">
        <v>1</v>
      </c>
      <c r="G9248">
        <v>0</v>
      </c>
      <c r="H9248">
        <v>58.3717840073286</v>
      </c>
      <c r="I9248">
        <v>26.286784007328599</v>
      </c>
      <c r="K9248">
        <v>11.58</v>
      </c>
      <c r="M9248">
        <v>20.504999999999999</v>
      </c>
      <c r="N9248" t="s">
        <v>3091</v>
      </c>
      <c r="O9248" t="s">
        <v>3092</v>
      </c>
      <c r="P9248" t="s">
        <v>3095</v>
      </c>
      <c r="R9248" t="s">
        <v>3094</v>
      </c>
    </row>
    <row r="9249" spans="1:18" x14ac:dyDescent="0.25">
      <c r="A9249" t="s">
        <v>3898</v>
      </c>
      <c r="B9249" t="s">
        <v>3089</v>
      </c>
      <c r="D9249" t="s">
        <v>3090</v>
      </c>
      <c r="E9249" t="s">
        <v>3090</v>
      </c>
      <c r="F9249">
        <v>1</v>
      </c>
      <c r="G9249">
        <v>0</v>
      </c>
      <c r="H9249">
        <v>0</v>
      </c>
      <c r="I9249">
        <v>0</v>
      </c>
      <c r="K9249"/>
      <c r="N9249" t="s">
        <v>3091</v>
      </c>
      <c r="O9249" t="s">
        <v>3092</v>
      </c>
      <c r="P9249" t="s">
        <v>3095</v>
      </c>
      <c r="R9249" t="s">
        <v>3094</v>
      </c>
    </row>
    <row r="9250" spans="1:18" x14ac:dyDescent="0.25">
      <c r="A9250" t="s">
        <v>3899</v>
      </c>
      <c r="B9250" t="s">
        <v>3089</v>
      </c>
      <c r="D9250" t="s">
        <v>3090</v>
      </c>
      <c r="E9250" t="s">
        <v>3090</v>
      </c>
      <c r="F9250">
        <v>1</v>
      </c>
      <c r="G9250">
        <v>0</v>
      </c>
      <c r="H9250">
        <v>0</v>
      </c>
      <c r="I9250">
        <v>0</v>
      </c>
      <c r="K9250"/>
      <c r="N9250" t="s">
        <v>3091</v>
      </c>
      <c r="O9250" t="s">
        <v>3092</v>
      </c>
      <c r="P9250" t="s">
        <v>3095</v>
      </c>
      <c r="R9250" t="s">
        <v>3094</v>
      </c>
    </row>
    <row r="9251" spans="1:18" x14ac:dyDescent="0.25">
      <c r="A9251" t="s">
        <v>3900</v>
      </c>
      <c r="B9251" t="s">
        <v>3089</v>
      </c>
      <c r="D9251" t="s">
        <v>3090</v>
      </c>
      <c r="E9251" t="s">
        <v>3090</v>
      </c>
      <c r="F9251">
        <v>1</v>
      </c>
      <c r="G9251">
        <v>0</v>
      </c>
      <c r="H9251">
        <v>0</v>
      </c>
      <c r="I9251">
        <v>0</v>
      </c>
      <c r="K9251"/>
      <c r="N9251" t="s">
        <v>3091</v>
      </c>
      <c r="O9251" t="s">
        <v>3092</v>
      </c>
      <c r="P9251" t="s">
        <v>3095</v>
      </c>
      <c r="R9251" t="s">
        <v>3094</v>
      </c>
    </row>
    <row r="9252" spans="1:18" x14ac:dyDescent="0.25">
      <c r="A9252" t="s">
        <v>3901</v>
      </c>
      <c r="B9252" t="s">
        <v>3089</v>
      </c>
      <c r="D9252" t="s">
        <v>3090</v>
      </c>
      <c r="E9252" t="s">
        <v>3090</v>
      </c>
      <c r="F9252">
        <v>1</v>
      </c>
      <c r="G9252">
        <v>0</v>
      </c>
      <c r="H9252">
        <v>0</v>
      </c>
      <c r="I9252">
        <v>0</v>
      </c>
      <c r="K9252"/>
      <c r="N9252" t="s">
        <v>3091</v>
      </c>
      <c r="O9252" t="s">
        <v>3092</v>
      </c>
      <c r="P9252" t="s">
        <v>3095</v>
      </c>
      <c r="R9252" t="s">
        <v>3094</v>
      </c>
    </row>
    <row r="9253" spans="1:18" x14ac:dyDescent="0.25">
      <c r="A9253" t="s">
        <v>3902</v>
      </c>
      <c r="B9253" t="s">
        <v>3089</v>
      </c>
      <c r="D9253" t="s">
        <v>3090</v>
      </c>
      <c r="E9253" t="s">
        <v>3090</v>
      </c>
      <c r="F9253">
        <v>1</v>
      </c>
      <c r="G9253">
        <v>0</v>
      </c>
      <c r="H9253">
        <v>0</v>
      </c>
      <c r="I9253">
        <v>0</v>
      </c>
      <c r="K9253"/>
      <c r="N9253" t="s">
        <v>3091</v>
      </c>
      <c r="O9253" t="s">
        <v>3092</v>
      </c>
      <c r="P9253" t="s">
        <v>3095</v>
      </c>
      <c r="R9253" t="s">
        <v>3094</v>
      </c>
    </row>
    <row r="9254" spans="1:18" x14ac:dyDescent="0.25">
      <c r="A9254" t="s">
        <v>3903</v>
      </c>
      <c r="B9254" t="s">
        <v>3089</v>
      </c>
      <c r="D9254" t="s">
        <v>3090</v>
      </c>
      <c r="E9254" t="s">
        <v>3090</v>
      </c>
      <c r="F9254">
        <v>1</v>
      </c>
      <c r="G9254">
        <v>0</v>
      </c>
      <c r="H9254">
        <v>0</v>
      </c>
      <c r="I9254">
        <v>0</v>
      </c>
      <c r="K9254"/>
      <c r="N9254" t="s">
        <v>3091</v>
      </c>
      <c r="O9254" t="s">
        <v>3092</v>
      </c>
      <c r="P9254" t="s">
        <v>3095</v>
      </c>
      <c r="R9254" t="s">
        <v>3094</v>
      </c>
    </row>
    <row r="9255" spans="1:18" x14ac:dyDescent="0.25">
      <c r="A9255" t="s">
        <v>3904</v>
      </c>
      <c r="B9255" t="s">
        <v>3089</v>
      </c>
      <c r="D9255" t="s">
        <v>3090</v>
      </c>
      <c r="E9255" t="s">
        <v>3090</v>
      </c>
      <c r="F9255">
        <v>1</v>
      </c>
      <c r="G9255">
        <v>0</v>
      </c>
      <c r="H9255">
        <v>0</v>
      </c>
      <c r="I9255">
        <v>0</v>
      </c>
      <c r="K9255"/>
      <c r="N9255" t="s">
        <v>3091</v>
      </c>
      <c r="O9255" t="s">
        <v>3092</v>
      </c>
      <c r="P9255" t="s">
        <v>3095</v>
      </c>
      <c r="R9255" t="s">
        <v>3094</v>
      </c>
    </row>
    <row r="9256" spans="1:18" x14ac:dyDescent="0.25">
      <c r="A9256" t="s">
        <v>3905</v>
      </c>
      <c r="B9256" t="s">
        <v>3089</v>
      </c>
      <c r="D9256" t="s">
        <v>3090</v>
      </c>
      <c r="E9256" t="s">
        <v>3090</v>
      </c>
      <c r="F9256">
        <v>1</v>
      </c>
      <c r="G9256">
        <v>0</v>
      </c>
      <c r="H9256">
        <v>0</v>
      </c>
      <c r="I9256">
        <v>0</v>
      </c>
      <c r="K9256"/>
      <c r="N9256" t="s">
        <v>3091</v>
      </c>
      <c r="O9256" t="s">
        <v>3092</v>
      </c>
      <c r="P9256" t="s">
        <v>3095</v>
      </c>
      <c r="R9256" t="s">
        <v>3094</v>
      </c>
    </row>
    <row r="9257" spans="1:18" x14ac:dyDescent="0.25">
      <c r="A9257" t="s">
        <v>3906</v>
      </c>
      <c r="B9257" t="s">
        <v>3089</v>
      </c>
      <c r="D9257" t="s">
        <v>3090</v>
      </c>
      <c r="E9257" t="s">
        <v>3090</v>
      </c>
      <c r="F9257">
        <v>1</v>
      </c>
      <c r="G9257">
        <v>0</v>
      </c>
      <c r="H9257">
        <v>0</v>
      </c>
      <c r="I9257">
        <v>0</v>
      </c>
      <c r="K9257"/>
      <c r="N9257" t="s">
        <v>3091</v>
      </c>
      <c r="O9257" t="s">
        <v>3092</v>
      </c>
      <c r="P9257" t="s">
        <v>3095</v>
      </c>
      <c r="R9257" t="s">
        <v>3094</v>
      </c>
    </row>
    <row r="9258" spans="1:18" x14ac:dyDescent="0.25">
      <c r="A9258" t="s">
        <v>3907</v>
      </c>
      <c r="B9258" t="s">
        <v>3089</v>
      </c>
      <c r="D9258" t="s">
        <v>3090</v>
      </c>
      <c r="E9258" t="s">
        <v>3090</v>
      </c>
      <c r="F9258">
        <v>1</v>
      </c>
      <c r="G9258">
        <v>0</v>
      </c>
      <c r="H9258">
        <v>0</v>
      </c>
      <c r="I9258">
        <v>0</v>
      </c>
      <c r="K9258"/>
      <c r="N9258" t="s">
        <v>3091</v>
      </c>
      <c r="O9258" t="s">
        <v>3092</v>
      </c>
      <c r="P9258" t="s">
        <v>3095</v>
      </c>
      <c r="R9258" t="s">
        <v>3094</v>
      </c>
    </row>
    <row r="9259" spans="1:18" x14ac:dyDescent="0.25">
      <c r="A9259" t="s">
        <v>3908</v>
      </c>
      <c r="B9259" t="s">
        <v>3089</v>
      </c>
      <c r="D9259" t="s">
        <v>3090</v>
      </c>
      <c r="E9259" t="s">
        <v>3090</v>
      </c>
      <c r="F9259">
        <v>1</v>
      </c>
      <c r="G9259">
        <v>0</v>
      </c>
      <c r="H9259">
        <v>0</v>
      </c>
      <c r="I9259">
        <v>0</v>
      </c>
      <c r="K9259"/>
      <c r="N9259" t="s">
        <v>3091</v>
      </c>
      <c r="O9259" t="s">
        <v>3092</v>
      </c>
      <c r="P9259" t="s">
        <v>3095</v>
      </c>
      <c r="R9259" t="s">
        <v>3094</v>
      </c>
    </row>
    <row r="9260" spans="1:18" x14ac:dyDescent="0.25">
      <c r="A9260" t="s">
        <v>3909</v>
      </c>
      <c r="B9260" t="s">
        <v>3089</v>
      </c>
      <c r="D9260" t="s">
        <v>3090</v>
      </c>
      <c r="E9260" t="s">
        <v>3090</v>
      </c>
      <c r="F9260">
        <v>1</v>
      </c>
      <c r="G9260">
        <v>0</v>
      </c>
      <c r="H9260">
        <v>0</v>
      </c>
      <c r="I9260">
        <v>0</v>
      </c>
      <c r="K9260"/>
      <c r="N9260" t="s">
        <v>3091</v>
      </c>
      <c r="O9260" t="s">
        <v>3092</v>
      </c>
      <c r="P9260" t="s">
        <v>3095</v>
      </c>
      <c r="R9260" t="s">
        <v>3094</v>
      </c>
    </row>
    <row r="9261" spans="1:18" x14ac:dyDescent="0.25">
      <c r="A9261" t="s">
        <v>3910</v>
      </c>
      <c r="B9261" t="s">
        <v>3089</v>
      </c>
      <c r="D9261" t="s">
        <v>3090</v>
      </c>
      <c r="E9261" t="s">
        <v>3090</v>
      </c>
      <c r="F9261">
        <v>1</v>
      </c>
      <c r="G9261">
        <v>0</v>
      </c>
      <c r="H9261">
        <v>0</v>
      </c>
      <c r="I9261">
        <v>0</v>
      </c>
      <c r="K9261"/>
      <c r="N9261" t="s">
        <v>3091</v>
      </c>
      <c r="O9261" t="s">
        <v>3092</v>
      </c>
      <c r="P9261" t="s">
        <v>3095</v>
      </c>
      <c r="R9261" t="s">
        <v>3094</v>
      </c>
    </row>
    <row r="9262" spans="1:18" x14ac:dyDescent="0.25">
      <c r="A9262" t="s">
        <v>3911</v>
      </c>
      <c r="B9262" t="s">
        <v>3089</v>
      </c>
      <c r="D9262" t="s">
        <v>3090</v>
      </c>
      <c r="E9262" t="s">
        <v>3090</v>
      </c>
      <c r="F9262">
        <v>1</v>
      </c>
      <c r="G9262">
        <v>0</v>
      </c>
      <c r="H9262">
        <v>8623.8587631119408</v>
      </c>
      <c r="I9262">
        <v>6308.6252154928998</v>
      </c>
      <c r="K9262">
        <v>833.44545238095202</v>
      </c>
      <c r="M9262">
        <v>1481.7880952380899</v>
      </c>
      <c r="N9262" t="s">
        <v>3091</v>
      </c>
      <c r="O9262" t="s">
        <v>3092</v>
      </c>
      <c r="P9262" t="s">
        <v>3095</v>
      </c>
      <c r="R9262" t="s">
        <v>3094</v>
      </c>
    </row>
    <row r="9263" spans="1:18" x14ac:dyDescent="0.25">
      <c r="A9263" t="s">
        <v>3912</v>
      </c>
      <c r="B9263" t="s">
        <v>3089</v>
      </c>
      <c r="D9263" t="s">
        <v>3090</v>
      </c>
      <c r="E9263" t="s">
        <v>3090</v>
      </c>
      <c r="F9263">
        <v>1</v>
      </c>
      <c r="G9263">
        <v>0</v>
      </c>
      <c r="H9263">
        <v>0</v>
      </c>
      <c r="I9263">
        <v>0</v>
      </c>
      <c r="K9263"/>
      <c r="N9263" t="s">
        <v>3091</v>
      </c>
      <c r="O9263" t="s">
        <v>3092</v>
      </c>
      <c r="P9263" t="s">
        <v>3095</v>
      </c>
      <c r="R9263" t="s">
        <v>3094</v>
      </c>
    </row>
    <row r="9264" spans="1:18" x14ac:dyDescent="0.25">
      <c r="A9264" t="s">
        <v>3913</v>
      </c>
      <c r="B9264" t="s">
        <v>3089</v>
      </c>
      <c r="D9264" t="s">
        <v>3090</v>
      </c>
      <c r="E9264" t="s">
        <v>3090</v>
      </c>
      <c r="F9264">
        <v>1</v>
      </c>
      <c r="G9264">
        <v>0</v>
      </c>
      <c r="H9264">
        <v>0</v>
      </c>
      <c r="I9264">
        <v>0</v>
      </c>
      <c r="K9264"/>
      <c r="N9264" t="s">
        <v>3091</v>
      </c>
      <c r="O9264" t="s">
        <v>3092</v>
      </c>
      <c r="P9264" t="s">
        <v>3095</v>
      </c>
      <c r="R9264" t="s">
        <v>3094</v>
      </c>
    </row>
    <row r="9265" spans="1:18" x14ac:dyDescent="0.25">
      <c r="A9265" t="s">
        <v>3914</v>
      </c>
      <c r="B9265" t="s">
        <v>3089</v>
      </c>
      <c r="D9265" t="s">
        <v>3090</v>
      </c>
      <c r="E9265" t="s">
        <v>3090</v>
      </c>
      <c r="F9265">
        <v>1</v>
      </c>
      <c r="G9265">
        <v>0</v>
      </c>
      <c r="H9265">
        <v>0</v>
      </c>
      <c r="I9265">
        <v>0</v>
      </c>
      <c r="K9265"/>
      <c r="N9265" t="s">
        <v>3091</v>
      </c>
      <c r="O9265" t="s">
        <v>3092</v>
      </c>
      <c r="P9265" t="s">
        <v>3095</v>
      </c>
      <c r="R9265" t="s">
        <v>3094</v>
      </c>
    </row>
    <row r="9266" spans="1:18" x14ac:dyDescent="0.25">
      <c r="A9266" t="s">
        <v>3915</v>
      </c>
      <c r="B9266" t="s">
        <v>3089</v>
      </c>
      <c r="D9266" t="s">
        <v>3090</v>
      </c>
      <c r="E9266" t="s">
        <v>3090</v>
      </c>
      <c r="F9266">
        <v>1</v>
      </c>
      <c r="G9266">
        <v>0</v>
      </c>
      <c r="H9266">
        <v>0</v>
      </c>
      <c r="I9266">
        <v>0</v>
      </c>
      <c r="K9266"/>
      <c r="N9266" t="s">
        <v>3091</v>
      </c>
      <c r="O9266" t="s">
        <v>3092</v>
      </c>
      <c r="P9266" t="s">
        <v>3095</v>
      </c>
      <c r="R9266" t="s">
        <v>3094</v>
      </c>
    </row>
    <row r="9267" spans="1:18" x14ac:dyDescent="0.25">
      <c r="A9267" t="s">
        <v>3916</v>
      </c>
      <c r="B9267" t="s">
        <v>3089</v>
      </c>
      <c r="D9267" t="s">
        <v>3090</v>
      </c>
      <c r="E9267" t="s">
        <v>3090</v>
      </c>
      <c r="F9267">
        <v>1</v>
      </c>
      <c r="G9267">
        <v>0</v>
      </c>
      <c r="H9267">
        <v>0</v>
      </c>
      <c r="I9267">
        <v>0</v>
      </c>
      <c r="K9267"/>
      <c r="N9267" t="s">
        <v>3091</v>
      </c>
      <c r="O9267" t="s">
        <v>3092</v>
      </c>
      <c r="P9267" t="s">
        <v>3095</v>
      </c>
      <c r="R9267" t="s">
        <v>3094</v>
      </c>
    </row>
    <row r="9268" spans="1:18" x14ac:dyDescent="0.25">
      <c r="A9268" t="s">
        <v>3917</v>
      </c>
      <c r="B9268" t="s">
        <v>3089</v>
      </c>
      <c r="D9268" t="s">
        <v>3090</v>
      </c>
      <c r="E9268" t="s">
        <v>3090</v>
      </c>
      <c r="F9268">
        <v>1</v>
      </c>
      <c r="G9268">
        <v>0</v>
      </c>
      <c r="H9268">
        <v>0</v>
      </c>
      <c r="I9268">
        <v>0</v>
      </c>
      <c r="K9268"/>
      <c r="N9268" t="s">
        <v>3091</v>
      </c>
      <c r="O9268" t="s">
        <v>3092</v>
      </c>
      <c r="P9268" t="s">
        <v>3095</v>
      </c>
      <c r="R9268" t="s">
        <v>3094</v>
      </c>
    </row>
    <row r="9269" spans="1:18" x14ac:dyDescent="0.25">
      <c r="A9269" t="s">
        <v>3918</v>
      </c>
      <c r="B9269" t="s">
        <v>3089</v>
      </c>
      <c r="D9269" t="s">
        <v>3090</v>
      </c>
      <c r="E9269" t="s">
        <v>3090</v>
      </c>
      <c r="F9269">
        <v>1</v>
      </c>
      <c r="G9269">
        <v>0</v>
      </c>
      <c r="H9269">
        <v>6534.6481672047303</v>
      </c>
      <c r="I9269">
        <v>5168.8606672047299</v>
      </c>
      <c r="K9269">
        <v>490.69</v>
      </c>
      <c r="M9269">
        <v>875.09749999999997</v>
      </c>
      <c r="N9269" t="s">
        <v>3091</v>
      </c>
      <c r="O9269" t="s">
        <v>3092</v>
      </c>
      <c r="P9269" t="s">
        <v>3095</v>
      </c>
      <c r="R9269" t="s">
        <v>3094</v>
      </c>
    </row>
    <row r="9270" spans="1:18" x14ac:dyDescent="0.25">
      <c r="A9270" t="s">
        <v>3919</v>
      </c>
      <c r="B9270" t="s">
        <v>3089</v>
      </c>
      <c r="D9270" t="s">
        <v>3090</v>
      </c>
      <c r="E9270" t="s">
        <v>3090</v>
      </c>
      <c r="F9270">
        <v>1</v>
      </c>
      <c r="G9270">
        <v>0</v>
      </c>
      <c r="H9270">
        <v>6549.27119565881</v>
      </c>
      <c r="I9270">
        <v>5135.6553623254704</v>
      </c>
      <c r="K9270">
        <v>508.27499999999998</v>
      </c>
      <c r="M9270">
        <v>905.34083333333297</v>
      </c>
      <c r="N9270" t="s">
        <v>3091</v>
      </c>
      <c r="O9270" t="s">
        <v>3092</v>
      </c>
      <c r="P9270" t="s">
        <v>3095</v>
      </c>
      <c r="R9270" t="s">
        <v>3094</v>
      </c>
    </row>
    <row r="9271" spans="1:18" x14ac:dyDescent="0.25">
      <c r="A9271" t="s">
        <v>3920</v>
      </c>
      <c r="B9271" t="s">
        <v>3089</v>
      </c>
      <c r="D9271" t="s">
        <v>3090</v>
      </c>
      <c r="E9271" t="s">
        <v>3090</v>
      </c>
      <c r="F9271">
        <v>1</v>
      </c>
      <c r="G9271">
        <v>0</v>
      </c>
      <c r="H9271">
        <v>6979.3904484003297</v>
      </c>
      <c r="I9271">
        <v>5341.6829484003301</v>
      </c>
      <c r="K9271">
        <v>589.37666666666598</v>
      </c>
      <c r="M9271">
        <v>1048.33083333333</v>
      </c>
      <c r="N9271" t="s">
        <v>3091</v>
      </c>
      <c r="O9271" t="s">
        <v>3092</v>
      </c>
      <c r="P9271" t="s">
        <v>3095</v>
      </c>
      <c r="R9271" t="s">
        <v>3094</v>
      </c>
    </row>
    <row r="9272" spans="1:18" x14ac:dyDescent="0.25">
      <c r="A9272" t="s">
        <v>3921</v>
      </c>
      <c r="B9272" t="s">
        <v>3089</v>
      </c>
      <c r="D9272" t="s">
        <v>3090</v>
      </c>
      <c r="E9272" t="s">
        <v>3090</v>
      </c>
      <c r="F9272">
        <v>1</v>
      </c>
      <c r="G9272">
        <v>0</v>
      </c>
      <c r="H9272">
        <v>6546.8186261721103</v>
      </c>
      <c r="I9272">
        <v>5133.1961261721099</v>
      </c>
      <c r="K9272">
        <v>508.28250000000003</v>
      </c>
      <c r="M9272">
        <v>905.34</v>
      </c>
      <c r="N9272" t="s">
        <v>3091</v>
      </c>
      <c r="O9272" t="s">
        <v>3092</v>
      </c>
      <c r="P9272" t="s">
        <v>3095</v>
      </c>
      <c r="R9272" t="s">
        <v>3094</v>
      </c>
    </row>
    <row r="9273" spans="1:18" x14ac:dyDescent="0.25">
      <c r="A9273" t="s">
        <v>3922</v>
      </c>
      <c r="B9273" t="s">
        <v>3089</v>
      </c>
      <c r="D9273" t="s">
        <v>3090</v>
      </c>
      <c r="E9273" t="s">
        <v>3090</v>
      </c>
      <c r="F9273">
        <v>1</v>
      </c>
      <c r="G9273">
        <v>0</v>
      </c>
      <c r="H9273">
        <v>6491.2745713537997</v>
      </c>
      <c r="I9273">
        <v>5077.5895713538002</v>
      </c>
      <c r="K9273">
        <v>508.30500000000001</v>
      </c>
      <c r="M9273">
        <v>905.38</v>
      </c>
      <c r="N9273" t="s">
        <v>3091</v>
      </c>
      <c r="O9273" t="s">
        <v>3092</v>
      </c>
      <c r="P9273" t="s">
        <v>3095</v>
      </c>
      <c r="R9273" t="s">
        <v>3094</v>
      </c>
    </row>
    <row r="9274" spans="1:18" x14ac:dyDescent="0.25">
      <c r="A9274" t="s">
        <v>3923</v>
      </c>
      <c r="B9274" t="s">
        <v>3089</v>
      </c>
      <c r="D9274" t="s">
        <v>3090</v>
      </c>
      <c r="E9274" t="s">
        <v>3090</v>
      </c>
      <c r="F9274">
        <v>1</v>
      </c>
      <c r="G9274">
        <v>0</v>
      </c>
      <c r="H9274">
        <v>6518.2320379411804</v>
      </c>
      <c r="I9274">
        <v>5104.5420379411798</v>
      </c>
      <c r="K9274">
        <v>508.30500000000001</v>
      </c>
      <c r="M9274">
        <v>905.38499999999999</v>
      </c>
      <c r="N9274" t="s">
        <v>3091</v>
      </c>
      <c r="O9274" t="s">
        <v>3092</v>
      </c>
      <c r="P9274" t="s">
        <v>3095</v>
      </c>
      <c r="R9274" t="s">
        <v>3094</v>
      </c>
    </row>
    <row r="9275" spans="1:18" x14ac:dyDescent="0.25">
      <c r="A9275" t="s">
        <v>3924</v>
      </c>
      <c r="B9275" t="s">
        <v>3089</v>
      </c>
      <c r="D9275" t="s">
        <v>3090</v>
      </c>
      <c r="E9275" t="s">
        <v>3090</v>
      </c>
      <c r="F9275">
        <v>1</v>
      </c>
      <c r="G9275">
        <v>0</v>
      </c>
      <c r="H9275">
        <v>6559.8635678689998</v>
      </c>
      <c r="I9275">
        <v>5146.1785678690003</v>
      </c>
      <c r="K9275">
        <v>508.31</v>
      </c>
      <c r="M9275">
        <v>905.375</v>
      </c>
      <c r="N9275" t="s">
        <v>3091</v>
      </c>
      <c r="O9275" t="s">
        <v>3092</v>
      </c>
      <c r="P9275" t="s">
        <v>3095</v>
      </c>
      <c r="R9275" t="s">
        <v>3094</v>
      </c>
    </row>
    <row r="9276" spans="1:18" x14ac:dyDescent="0.25">
      <c r="A9276" t="s">
        <v>3925</v>
      </c>
      <c r="B9276" t="s">
        <v>3089</v>
      </c>
      <c r="D9276" t="s">
        <v>3090</v>
      </c>
      <c r="E9276" t="s">
        <v>3090</v>
      </c>
      <c r="F9276">
        <v>1</v>
      </c>
      <c r="G9276">
        <v>0</v>
      </c>
      <c r="H9276">
        <v>6592.2734418586197</v>
      </c>
      <c r="I9276">
        <v>5192.1334418586202</v>
      </c>
      <c r="K9276">
        <v>503.31</v>
      </c>
      <c r="M9276">
        <v>896.83</v>
      </c>
      <c r="N9276" t="s">
        <v>3091</v>
      </c>
      <c r="O9276" t="s">
        <v>3092</v>
      </c>
      <c r="P9276" t="s">
        <v>3095</v>
      </c>
      <c r="R9276" t="s">
        <v>3094</v>
      </c>
    </row>
    <row r="9277" spans="1:18" x14ac:dyDescent="0.25">
      <c r="A9277" t="s">
        <v>3926</v>
      </c>
      <c r="B9277" t="s">
        <v>3089</v>
      </c>
      <c r="D9277" t="s">
        <v>3090</v>
      </c>
      <c r="E9277" t="s">
        <v>3090</v>
      </c>
      <c r="F9277">
        <v>1</v>
      </c>
      <c r="G9277">
        <v>0</v>
      </c>
      <c r="H9277">
        <v>6591.6829964214303</v>
      </c>
      <c r="I9277">
        <v>5194.2629964214302</v>
      </c>
      <c r="K9277">
        <v>502.30666666666599</v>
      </c>
      <c r="M9277">
        <v>895.113333333333</v>
      </c>
      <c r="N9277" t="s">
        <v>3091</v>
      </c>
      <c r="O9277" t="s">
        <v>3092</v>
      </c>
      <c r="P9277" t="s">
        <v>3095</v>
      </c>
      <c r="R9277" t="s">
        <v>3094</v>
      </c>
    </row>
    <row r="9278" spans="1:18" x14ac:dyDescent="0.25">
      <c r="A9278" t="s">
        <v>3927</v>
      </c>
      <c r="B9278" t="s">
        <v>3089</v>
      </c>
      <c r="D9278" t="s">
        <v>3090</v>
      </c>
      <c r="E9278" t="s">
        <v>3090</v>
      </c>
      <c r="F9278">
        <v>1</v>
      </c>
      <c r="G9278">
        <v>0</v>
      </c>
      <c r="H9278">
        <v>6848.6765468731501</v>
      </c>
      <c r="I9278">
        <v>5399.6965468731496</v>
      </c>
      <c r="K9278">
        <v>520.47</v>
      </c>
      <c r="M9278">
        <v>928.51</v>
      </c>
      <c r="N9278" t="s">
        <v>3091</v>
      </c>
      <c r="O9278" t="s">
        <v>3092</v>
      </c>
      <c r="P9278" t="s">
        <v>3095</v>
      </c>
      <c r="R9278" t="s">
        <v>3094</v>
      </c>
    </row>
    <row r="9279" spans="1:18" x14ac:dyDescent="0.25">
      <c r="A9279" t="s">
        <v>3928</v>
      </c>
      <c r="B9279" t="s">
        <v>3089</v>
      </c>
      <c r="D9279" t="s">
        <v>3090</v>
      </c>
      <c r="E9279" t="s">
        <v>3090</v>
      </c>
      <c r="F9279">
        <v>1</v>
      </c>
      <c r="G9279">
        <v>0</v>
      </c>
      <c r="H9279">
        <v>6288.3179508220401</v>
      </c>
      <c r="I9279">
        <v>4839.7155698696597</v>
      </c>
      <c r="K9279">
        <v>520.450952380952</v>
      </c>
      <c r="M9279">
        <v>928.15142857142803</v>
      </c>
      <c r="N9279" t="s">
        <v>3091</v>
      </c>
      <c r="O9279" t="s">
        <v>3092</v>
      </c>
      <c r="P9279" t="s">
        <v>3095</v>
      </c>
      <c r="R9279" t="s">
        <v>3094</v>
      </c>
    </row>
    <row r="9280" spans="1:18" x14ac:dyDescent="0.25">
      <c r="A9280" t="s">
        <v>3929</v>
      </c>
      <c r="B9280" t="s">
        <v>3089</v>
      </c>
      <c r="D9280" t="s">
        <v>3090</v>
      </c>
      <c r="E9280" t="s">
        <v>3090</v>
      </c>
      <c r="F9280">
        <v>1</v>
      </c>
      <c r="G9280">
        <v>0</v>
      </c>
      <c r="H9280">
        <v>6624.6712187664898</v>
      </c>
      <c r="I9280">
        <v>5154.8684409887101</v>
      </c>
      <c r="K9280">
        <v>527.98555555555504</v>
      </c>
      <c r="M9280">
        <v>941.81722222222197</v>
      </c>
      <c r="N9280" t="s">
        <v>3091</v>
      </c>
      <c r="O9280" t="s">
        <v>3092</v>
      </c>
      <c r="P9280" t="s">
        <v>3095</v>
      </c>
      <c r="R9280" t="s">
        <v>3094</v>
      </c>
    </row>
    <row r="9281" spans="1:18" x14ac:dyDescent="0.25">
      <c r="A9281" t="s">
        <v>3930</v>
      </c>
      <c r="B9281" t="s">
        <v>3089</v>
      </c>
      <c r="D9281" t="s">
        <v>3090</v>
      </c>
      <c r="E9281" t="s">
        <v>3090</v>
      </c>
      <c r="F9281">
        <v>1</v>
      </c>
      <c r="G9281">
        <v>0</v>
      </c>
      <c r="H9281">
        <v>6684.2953940319403</v>
      </c>
      <c r="I9281">
        <v>5229.83071149226</v>
      </c>
      <c r="K9281">
        <v>522.48022222222198</v>
      </c>
      <c r="M9281">
        <v>931.98446031746005</v>
      </c>
      <c r="N9281" t="s">
        <v>3091</v>
      </c>
      <c r="O9281" t="s">
        <v>3092</v>
      </c>
      <c r="P9281" t="s">
        <v>3095</v>
      </c>
      <c r="R9281" t="s">
        <v>3094</v>
      </c>
    </row>
    <row r="9282" spans="1:18" x14ac:dyDescent="0.25">
      <c r="A9282" t="s">
        <v>3931</v>
      </c>
      <c r="B9282" t="s">
        <v>3089</v>
      </c>
      <c r="D9282" t="s">
        <v>3090</v>
      </c>
      <c r="E9282" t="s">
        <v>3090</v>
      </c>
      <c r="F9282">
        <v>1</v>
      </c>
      <c r="G9282">
        <v>0</v>
      </c>
      <c r="H9282">
        <v>6659.6043968039703</v>
      </c>
      <c r="I9282">
        <v>5184.2974920420602</v>
      </c>
      <c r="K9282">
        <v>530.01966666666601</v>
      </c>
      <c r="M9282">
        <v>945.28723809523797</v>
      </c>
      <c r="N9282" t="s">
        <v>3091</v>
      </c>
      <c r="O9282" t="s">
        <v>3092</v>
      </c>
      <c r="P9282" t="s">
        <v>3095</v>
      </c>
      <c r="R9282" t="s">
        <v>3094</v>
      </c>
    </row>
    <row r="9283" spans="1:18" x14ac:dyDescent="0.25">
      <c r="A9283" t="s">
        <v>3932</v>
      </c>
      <c r="B9283" t="s">
        <v>3089</v>
      </c>
      <c r="D9283" t="s">
        <v>3090</v>
      </c>
      <c r="E9283" t="s">
        <v>3090</v>
      </c>
      <c r="F9283">
        <v>1</v>
      </c>
      <c r="G9283">
        <v>0</v>
      </c>
      <c r="H9283">
        <v>7066.6119414942104</v>
      </c>
      <c r="I9283">
        <v>5393.53527482755</v>
      </c>
      <c r="K9283">
        <v>601.55833333333305</v>
      </c>
      <c r="M9283">
        <v>1071.51833333333</v>
      </c>
      <c r="N9283" t="s">
        <v>3091</v>
      </c>
      <c r="O9283" t="s">
        <v>3092</v>
      </c>
      <c r="P9283" t="s">
        <v>3095</v>
      </c>
      <c r="R9283" t="s">
        <v>3094</v>
      </c>
    </row>
    <row r="9284" spans="1:18" x14ac:dyDescent="0.25">
      <c r="A9284" t="s">
        <v>3933</v>
      </c>
      <c r="B9284" t="s">
        <v>3089</v>
      </c>
      <c r="D9284" t="s">
        <v>3090</v>
      </c>
      <c r="E9284" t="s">
        <v>3090</v>
      </c>
      <c r="F9284">
        <v>1</v>
      </c>
      <c r="G9284">
        <v>0</v>
      </c>
      <c r="H9284">
        <v>7090.2551684789696</v>
      </c>
      <c r="I9284">
        <v>5417.20739070119</v>
      </c>
      <c r="K9284">
        <v>601.56055555555497</v>
      </c>
      <c r="M9284">
        <v>1071.48722222222</v>
      </c>
      <c r="N9284" t="s">
        <v>3091</v>
      </c>
      <c r="O9284" t="s">
        <v>3092</v>
      </c>
      <c r="P9284" t="s">
        <v>3095</v>
      </c>
      <c r="R9284" t="s">
        <v>3094</v>
      </c>
    </row>
    <row r="9285" spans="1:18" x14ac:dyDescent="0.25">
      <c r="A9285" t="s">
        <v>3934</v>
      </c>
      <c r="B9285" t="s">
        <v>3089</v>
      </c>
      <c r="D9285" t="s">
        <v>3090</v>
      </c>
      <c r="E9285" t="s">
        <v>3090</v>
      </c>
      <c r="F9285">
        <v>1</v>
      </c>
      <c r="G9285">
        <v>0</v>
      </c>
      <c r="H9285">
        <v>6133.0893643546897</v>
      </c>
      <c r="I9285">
        <v>4741.8493643546899</v>
      </c>
      <c r="K9285">
        <v>500.01499999999999</v>
      </c>
      <c r="M9285">
        <v>891.22500000000002</v>
      </c>
      <c r="N9285" t="s">
        <v>3091</v>
      </c>
      <c r="O9285" t="s">
        <v>3092</v>
      </c>
      <c r="P9285" t="s">
        <v>3095</v>
      </c>
      <c r="R9285" t="s">
        <v>3094</v>
      </c>
    </row>
    <row r="9286" spans="1:18" x14ac:dyDescent="0.25">
      <c r="A9286" t="s">
        <v>3935</v>
      </c>
      <c r="B9286" t="s">
        <v>3089</v>
      </c>
      <c r="D9286" t="s">
        <v>3090</v>
      </c>
      <c r="E9286" t="s">
        <v>3090</v>
      </c>
      <c r="F9286">
        <v>1</v>
      </c>
      <c r="G9286">
        <v>0</v>
      </c>
      <c r="H9286">
        <v>7911.4677143137496</v>
      </c>
      <c r="I9286">
        <v>6019.6427143137498</v>
      </c>
      <c r="K9286">
        <v>681.03750000000002</v>
      </c>
      <c r="M9286">
        <v>1210.7874999999999</v>
      </c>
      <c r="N9286" t="s">
        <v>3091</v>
      </c>
      <c r="O9286" t="s">
        <v>3092</v>
      </c>
      <c r="P9286" t="s">
        <v>3095</v>
      </c>
      <c r="R9286" t="s">
        <v>3094</v>
      </c>
    </row>
    <row r="9287" spans="1:18" x14ac:dyDescent="0.25">
      <c r="A9287" t="s">
        <v>3936</v>
      </c>
      <c r="B9287" t="s">
        <v>3089</v>
      </c>
      <c r="D9287" t="s">
        <v>3090</v>
      </c>
      <c r="E9287" t="s">
        <v>3090</v>
      </c>
      <c r="F9287">
        <v>1</v>
      </c>
      <c r="G9287">
        <v>0</v>
      </c>
      <c r="H9287">
        <v>7332.0075356085299</v>
      </c>
      <c r="I9287">
        <v>5531.4082022752</v>
      </c>
      <c r="K9287">
        <v>647.702666666666</v>
      </c>
      <c r="M9287">
        <v>1152.8966666666599</v>
      </c>
      <c r="N9287" t="s">
        <v>3091</v>
      </c>
      <c r="O9287" t="s">
        <v>3092</v>
      </c>
      <c r="P9287" t="s">
        <v>3095</v>
      </c>
      <c r="R9287" t="s">
        <v>3094</v>
      </c>
    </row>
    <row r="9288" spans="1:18" x14ac:dyDescent="0.25">
      <c r="A9288" t="s">
        <v>3937</v>
      </c>
      <c r="B9288" t="s">
        <v>3089</v>
      </c>
      <c r="D9288" t="s">
        <v>3090</v>
      </c>
      <c r="E9288" t="s">
        <v>3090</v>
      </c>
      <c r="F9288">
        <v>1</v>
      </c>
      <c r="G9288">
        <v>0</v>
      </c>
      <c r="H9288">
        <v>6681.1050414417696</v>
      </c>
      <c r="I9288">
        <v>5137.3100414417704</v>
      </c>
      <c r="K9288">
        <v>555.08000000000004</v>
      </c>
      <c r="M9288">
        <v>988.71500000000003</v>
      </c>
      <c r="N9288" t="s">
        <v>3091</v>
      </c>
      <c r="O9288" t="s">
        <v>3092</v>
      </c>
      <c r="P9288" t="s">
        <v>3095</v>
      </c>
      <c r="R9288" t="s">
        <v>3094</v>
      </c>
    </row>
    <row r="9289" spans="1:18" x14ac:dyDescent="0.25">
      <c r="A9289" t="s">
        <v>3938</v>
      </c>
      <c r="B9289" t="s">
        <v>3089</v>
      </c>
      <c r="D9289" t="s">
        <v>3090</v>
      </c>
      <c r="E9289" t="s">
        <v>3090</v>
      </c>
      <c r="F9289">
        <v>1</v>
      </c>
      <c r="G9289">
        <v>0</v>
      </c>
      <c r="H9289">
        <v>6668.0378440076302</v>
      </c>
      <c r="I9289">
        <v>5160.5861773409597</v>
      </c>
      <c r="K9289">
        <v>541.77666666666596</v>
      </c>
      <c r="M9289">
        <v>965.67499999999995</v>
      </c>
      <c r="N9289" t="s">
        <v>3091</v>
      </c>
      <c r="O9289" t="s">
        <v>3092</v>
      </c>
      <c r="P9289" t="s">
        <v>3095</v>
      </c>
      <c r="R9289" t="s">
        <v>3094</v>
      </c>
    </row>
    <row r="9290" spans="1:18" x14ac:dyDescent="0.25">
      <c r="A9290" t="s">
        <v>3939</v>
      </c>
      <c r="B9290" t="s">
        <v>3089</v>
      </c>
      <c r="D9290" t="s">
        <v>3090</v>
      </c>
      <c r="E9290" t="s">
        <v>3090</v>
      </c>
      <c r="F9290">
        <v>1</v>
      </c>
      <c r="G9290">
        <v>0</v>
      </c>
      <c r="H9290">
        <v>6633.7421087612302</v>
      </c>
      <c r="I9290">
        <v>5126.2954420945698</v>
      </c>
      <c r="K9290">
        <v>541.77333333333297</v>
      </c>
      <c r="M9290">
        <v>965.67333333333295</v>
      </c>
      <c r="N9290" t="s">
        <v>3091</v>
      </c>
      <c r="O9290" t="s">
        <v>3092</v>
      </c>
      <c r="P9290" t="s">
        <v>3095</v>
      </c>
      <c r="R9290" t="s">
        <v>3094</v>
      </c>
    </row>
    <row r="9291" spans="1:18" x14ac:dyDescent="0.25">
      <c r="A9291" t="s">
        <v>3940</v>
      </c>
      <c r="B9291" t="s">
        <v>3089</v>
      </c>
      <c r="D9291" t="s">
        <v>3090</v>
      </c>
      <c r="E9291" t="s">
        <v>3090</v>
      </c>
      <c r="F9291">
        <v>1</v>
      </c>
      <c r="G9291">
        <v>0</v>
      </c>
      <c r="H9291">
        <v>6534.3999134784599</v>
      </c>
      <c r="I9291">
        <v>5026.9499134784601</v>
      </c>
      <c r="K9291">
        <v>541.78</v>
      </c>
      <c r="M9291">
        <v>965.67</v>
      </c>
      <c r="N9291" t="s">
        <v>3091</v>
      </c>
      <c r="O9291" t="s">
        <v>3092</v>
      </c>
      <c r="P9291" t="s">
        <v>3095</v>
      </c>
      <c r="R9291" t="s">
        <v>3094</v>
      </c>
    </row>
    <row r="9292" spans="1:18" x14ac:dyDescent="0.25">
      <c r="A9292" t="s">
        <v>3941</v>
      </c>
      <c r="B9292" t="s">
        <v>3089</v>
      </c>
      <c r="D9292" t="s">
        <v>3090</v>
      </c>
      <c r="E9292" t="s">
        <v>3090</v>
      </c>
      <c r="F9292">
        <v>1</v>
      </c>
      <c r="G9292">
        <v>0</v>
      </c>
      <c r="H9292">
        <v>6592.1840198358695</v>
      </c>
      <c r="I9292">
        <v>5084.7340198358697</v>
      </c>
      <c r="K9292">
        <v>541.77499999999998</v>
      </c>
      <c r="M9292">
        <v>965.67499999999995</v>
      </c>
      <c r="N9292" t="s">
        <v>3091</v>
      </c>
      <c r="O9292" t="s">
        <v>3092</v>
      </c>
      <c r="P9292" t="s">
        <v>3095</v>
      </c>
      <c r="R9292" t="s">
        <v>3094</v>
      </c>
    </row>
    <row r="9293" spans="1:18" x14ac:dyDescent="0.25">
      <c r="A9293" t="s">
        <v>3942</v>
      </c>
      <c r="B9293" t="s">
        <v>3089</v>
      </c>
      <c r="D9293" t="s">
        <v>3090</v>
      </c>
      <c r="E9293" t="s">
        <v>3090</v>
      </c>
      <c r="F9293">
        <v>1</v>
      </c>
      <c r="G9293">
        <v>0</v>
      </c>
      <c r="H9293">
        <v>6433.2331750488102</v>
      </c>
      <c r="I9293">
        <v>4925.8450083821499</v>
      </c>
      <c r="K9293">
        <v>541.76099999999997</v>
      </c>
      <c r="M9293">
        <v>965.62716666666597</v>
      </c>
      <c r="N9293" t="s">
        <v>3091</v>
      </c>
      <c r="O9293" t="s">
        <v>3092</v>
      </c>
      <c r="P9293" t="s">
        <v>3095</v>
      </c>
      <c r="R9293" t="s">
        <v>3094</v>
      </c>
    </row>
    <row r="9294" spans="1:18" x14ac:dyDescent="0.25">
      <c r="A9294" t="s">
        <v>3943</v>
      </c>
      <c r="B9294" t="s">
        <v>3089</v>
      </c>
      <c r="D9294" t="s">
        <v>3090</v>
      </c>
      <c r="E9294" t="s">
        <v>3090</v>
      </c>
      <c r="F9294">
        <v>1</v>
      </c>
      <c r="G9294">
        <v>0</v>
      </c>
      <c r="H9294">
        <v>6565.8942321916702</v>
      </c>
      <c r="I9294">
        <v>5058.5060655250099</v>
      </c>
      <c r="K9294">
        <v>541.76099999999997</v>
      </c>
      <c r="M9294">
        <v>965.62716666666597</v>
      </c>
      <c r="N9294" t="s">
        <v>3091</v>
      </c>
      <c r="O9294" t="s">
        <v>3092</v>
      </c>
      <c r="P9294" t="s">
        <v>3095</v>
      </c>
      <c r="R9294" t="s">
        <v>3094</v>
      </c>
    </row>
    <row r="9295" spans="1:18" x14ac:dyDescent="0.25">
      <c r="A9295" t="s">
        <v>3944</v>
      </c>
      <c r="B9295" t="s">
        <v>3089</v>
      </c>
      <c r="D9295" t="s">
        <v>3090</v>
      </c>
      <c r="E9295" t="s">
        <v>3090</v>
      </c>
      <c r="F9295">
        <v>1</v>
      </c>
      <c r="G9295">
        <v>0</v>
      </c>
      <c r="H9295">
        <v>6585.7594607630999</v>
      </c>
      <c r="I9295">
        <v>5078.3712940964297</v>
      </c>
      <c r="K9295">
        <v>541.76099999999997</v>
      </c>
      <c r="M9295">
        <v>965.62716666666597</v>
      </c>
      <c r="N9295" t="s">
        <v>3091</v>
      </c>
      <c r="O9295" t="s">
        <v>3092</v>
      </c>
      <c r="P9295" t="s">
        <v>3095</v>
      </c>
      <c r="R9295" t="s">
        <v>3094</v>
      </c>
    </row>
    <row r="9296" spans="1:18" x14ac:dyDescent="0.25">
      <c r="A9296" t="s">
        <v>3945</v>
      </c>
      <c r="B9296" t="s">
        <v>3089</v>
      </c>
      <c r="D9296" t="s">
        <v>3090</v>
      </c>
      <c r="E9296" t="s">
        <v>3090</v>
      </c>
      <c r="F9296">
        <v>1</v>
      </c>
      <c r="G9296">
        <v>0</v>
      </c>
      <c r="H9296">
        <v>6568.4022915993701</v>
      </c>
      <c r="I9296">
        <v>5060.9807915993697</v>
      </c>
      <c r="K9296">
        <v>541.76599999999996</v>
      </c>
      <c r="M9296">
        <v>965.65549999999996</v>
      </c>
      <c r="N9296" t="s">
        <v>3091</v>
      </c>
      <c r="O9296" t="s">
        <v>3092</v>
      </c>
      <c r="P9296" t="s">
        <v>3095</v>
      </c>
      <c r="R9296" t="s">
        <v>3094</v>
      </c>
    </row>
    <row r="9297" spans="1:18" x14ac:dyDescent="0.25">
      <c r="A9297" t="s">
        <v>3946</v>
      </c>
      <c r="B9297" t="s">
        <v>3089</v>
      </c>
      <c r="D9297" t="s">
        <v>3090</v>
      </c>
      <c r="E9297" t="s">
        <v>3090</v>
      </c>
      <c r="F9297">
        <v>1</v>
      </c>
      <c r="G9297">
        <v>0</v>
      </c>
      <c r="H9297">
        <v>6588.8782569284804</v>
      </c>
      <c r="I9297">
        <v>5081.45675692848</v>
      </c>
      <c r="K9297">
        <v>541.76599999999996</v>
      </c>
      <c r="M9297">
        <v>965.65549999999996</v>
      </c>
      <c r="N9297" t="s">
        <v>3091</v>
      </c>
      <c r="O9297" t="s">
        <v>3092</v>
      </c>
      <c r="P9297" t="s">
        <v>3095</v>
      </c>
      <c r="R9297" t="s">
        <v>3094</v>
      </c>
    </row>
    <row r="9298" spans="1:18" x14ac:dyDescent="0.25">
      <c r="A9298" t="s">
        <v>3947</v>
      </c>
      <c r="B9298" t="s">
        <v>3089</v>
      </c>
      <c r="D9298" t="s">
        <v>3090</v>
      </c>
      <c r="E9298" t="s">
        <v>3090</v>
      </c>
      <c r="F9298">
        <v>1</v>
      </c>
      <c r="G9298">
        <v>0</v>
      </c>
      <c r="H9298">
        <v>6364.2399881003703</v>
      </c>
      <c r="I9298">
        <v>4705.5789881003702</v>
      </c>
      <c r="K9298">
        <v>596.97349999999994</v>
      </c>
      <c r="M9298">
        <v>1061.6875</v>
      </c>
      <c r="N9298" t="s">
        <v>3091</v>
      </c>
      <c r="O9298" t="s">
        <v>3092</v>
      </c>
      <c r="P9298" t="s">
        <v>3095</v>
      </c>
      <c r="R9298" t="s">
        <v>3094</v>
      </c>
    </row>
    <row r="9299" spans="1:18" x14ac:dyDescent="0.25">
      <c r="A9299" t="s">
        <v>3948</v>
      </c>
      <c r="B9299" t="s">
        <v>3089</v>
      </c>
      <c r="D9299" t="s">
        <v>3090</v>
      </c>
      <c r="E9299" t="s">
        <v>3090</v>
      </c>
      <c r="F9299">
        <v>1</v>
      </c>
      <c r="G9299">
        <v>0</v>
      </c>
      <c r="H9299">
        <v>6526.5731966733001</v>
      </c>
      <c r="I9299">
        <v>4868.5615300066302</v>
      </c>
      <c r="K9299">
        <v>596.97333333333302</v>
      </c>
      <c r="M9299">
        <v>1061.03833333333</v>
      </c>
      <c r="N9299" t="s">
        <v>3091</v>
      </c>
      <c r="O9299" t="s">
        <v>3092</v>
      </c>
      <c r="P9299" t="s">
        <v>3095</v>
      </c>
      <c r="R9299" t="s">
        <v>3094</v>
      </c>
    </row>
    <row r="9300" spans="1:18" x14ac:dyDescent="0.25">
      <c r="A9300" t="s">
        <v>3949</v>
      </c>
      <c r="B9300" t="s">
        <v>3089</v>
      </c>
      <c r="D9300" t="s">
        <v>3090</v>
      </c>
      <c r="E9300" t="s">
        <v>3090</v>
      </c>
      <c r="F9300">
        <v>1</v>
      </c>
      <c r="G9300">
        <v>0</v>
      </c>
      <c r="H9300">
        <v>6466.8701594963104</v>
      </c>
      <c r="I9300">
        <v>4808.2184928296501</v>
      </c>
      <c r="K9300">
        <v>596.96333333333303</v>
      </c>
      <c r="M9300">
        <v>1061.6883333333301</v>
      </c>
      <c r="N9300" t="s">
        <v>3091</v>
      </c>
      <c r="O9300" t="s">
        <v>3092</v>
      </c>
      <c r="P9300" t="s">
        <v>3095</v>
      </c>
      <c r="R9300" t="s">
        <v>3094</v>
      </c>
    </row>
    <row r="9301" spans="1:18" x14ac:dyDescent="0.25">
      <c r="A9301" t="s">
        <v>3950</v>
      </c>
      <c r="B9301" t="s">
        <v>3089</v>
      </c>
      <c r="D9301" t="s">
        <v>3090</v>
      </c>
      <c r="E9301" t="s">
        <v>3090</v>
      </c>
      <c r="F9301">
        <v>1</v>
      </c>
      <c r="G9301">
        <v>0</v>
      </c>
      <c r="H9301">
        <v>6453.3707997881102</v>
      </c>
      <c r="I9301">
        <v>4604.8507997881097</v>
      </c>
      <c r="K9301">
        <v>664.47</v>
      </c>
      <c r="M9301">
        <v>1184.05</v>
      </c>
      <c r="N9301" t="s">
        <v>3091</v>
      </c>
      <c r="O9301" t="s">
        <v>3092</v>
      </c>
      <c r="P9301" t="s">
        <v>3095</v>
      </c>
      <c r="R9301" t="s">
        <v>3094</v>
      </c>
    </row>
    <row r="9302" spans="1:18" x14ac:dyDescent="0.25">
      <c r="A9302" t="s">
        <v>3951</v>
      </c>
      <c r="B9302" t="s">
        <v>3089</v>
      </c>
      <c r="D9302" t="s">
        <v>3090</v>
      </c>
      <c r="E9302" t="s">
        <v>3090</v>
      </c>
      <c r="F9302">
        <v>1</v>
      </c>
      <c r="G9302">
        <v>0</v>
      </c>
      <c r="H9302">
        <v>7113.1725134464104</v>
      </c>
      <c r="I9302">
        <v>5053.2925134464103</v>
      </c>
      <c r="K9302">
        <v>741.19500000000005</v>
      </c>
      <c r="M9302">
        <v>1318.6849999999999</v>
      </c>
      <c r="N9302" t="s">
        <v>3091</v>
      </c>
      <c r="O9302" t="s">
        <v>3092</v>
      </c>
      <c r="P9302" t="s">
        <v>3095</v>
      </c>
      <c r="R9302" t="s">
        <v>3094</v>
      </c>
    </row>
    <row r="9303" spans="1:18" x14ac:dyDescent="0.25">
      <c r="A9303" t="s">
        <v>3952</v>
      </c>
      <c r="B9303" t="s">
        <v>3089</v>
      </c>
      <c r="D9303" t="s">
        <v>3090</v>
      </c>
      <c r="E9303" t="s">
        <v>3090</v>
      </c>
      <c r="F9303">
        <v>1</v>
      </c>
      <c r="G9303">
        <v>0</v>
      </c>
      <c r="H9303">
        <v>6957.6447139205602</v>
      </c>
      <c r="I9303">
        <v>4917.6172139205601</v>
      </c>
      <c r="K9303">
        <v>733.96749999999997</v>
      </c>
      <c r="M9303">
        <v>1306.06</v>
      </c>
      <c r="N9303" t="s">
        <v>3091</v>
      </c>
      <c r="O9303" t="s">
        <v>3092</v>
      </c>
      <c r="P9303" t="s">
        <v>3095</v>
      </c>
      <c r="R9303" t="s">
        <v>3094</v>
      </c>
    </row>
    <row r="9304" spans="1:18" x14ac:dyDescent="0.25">
      <c r="A9304" t="s">
        <v>3953</v>
      </c>
      <c r="B9304" t="s">
        <v>3089</v>
      </c>
      <c r="D9304" t="s">
        <v>3090</v>
      </c>
      <c r="E9304" t="s">
        <v>3090</v>
      </c>
      <c r="F9304">
        <v>1</v>
      </c>
      <c r="G9304">
        <v>0</v>
      </c>
      <c r="H9304">
        <v>8194.9600043646005</v>
      </c>
      <c r="I9304">
        <v>6225.8542900788798</v>
      </c>
      <c r="K9304">
        <v>707.81428571428501</v>
      </c>
      <c r="M9304">
        <v>1261.2914285714201</v>
      </c>
      <c r="N9304" t="s">
        <v>3091</v>
      </c>
      <c r="O9304" t="s">
        <v>3092</v>
      </c>
      <c r="P9304" t="s">
        <v>3095</v>
      </c>
      <c r="R9304" t="s">
        <v>3094</v>
      </c>
    </row>
    <row r="9305" spans="1:18" x14ac:dyDescent="0.25">
      <c r="A9305" t="s">
        <v>3954</v>
      </c>
      <c r="B9305" t="s">
        <v>3089</v>
      </c>
      <c r="D9305" t="s">
        <v>3090</v>
      </c>
      <c r="E9305" t="s">
        <v>3090</v>
      </c>
      <c r="F9305">
        <v>1</v>
      </c>
      <c r="G9305">
        <v>0</v>
      </c>
      <c r="H9305">
        <v>8452.8755564749499</v>
      </c>
      <c r="I9305">
        <v>6120.1730564749496</v>
      </c>
      <c r="K9305">
        <v>839.57083333333298</v>
      </c>
      <c r="M9305">
        <v>1493.1316666666601</v>
      </c>
      <c r="N9305" t="s">
        <v>3091</v>
      </c>
      <c r="O9305" t="s">
        <v>3092</v>
      </c>
      <c r="P9305" t="s">
        <v>3095</v>
      </c>
      <c r="R9305" t="s">
        <v>3094</v>
      </c>
    </row>
    <row r="9306" spans="1:18" x14ac:dyDescent="0.25">
      <c r="A9306" t="s">
        <v>3955</v>
      </c>
      <c r="B9306" t="s">
        <v>3089</v>
      </c>
      <c r="D9306" t="s">
        <v>3090</v>
      </c>
      <c r="E9306" t="s">
        <v>3090</v>
      </c>
      <c r="F9306">
        <v>1</v>
      </c>
      <c r="G9306">
        <v>0</v>
      </c>
      <c r="H9306">
        <v>9087.3220588777094</v>
      </c>
      <c r="I9306">
        <v>6799.3120588777101</v>
      </c>
      <c r="K9306">
        <v>823.41399999999999</v>
      </c>
      <c r="M9306">
        <v>1464.596</v>
      </c>
      <c r="N9306" t="s">
        <v>3091</v>
      </c>
      <c r="O9306" t="s">
        <v>3092</v>
      </c>
      <c r="P9306" t="s">
        <v>3095</v>
      </c>
      <c r="R9306" t="s">
        <v>3094</v>
      </c>
    </row>
    <row r="9307" spans="1:18" x14ac:dyDescent="0.25">
      <c r="A9307" t="s">
        <v>3956</v>
      </c>
      <c r="B9307" t="s">
        <v>3089</v>
      </c>
      <c r="D9307" t="s">
        <v>3090</v>
      </c>
      <c r="E9307" t="s">
        <v>3090</v>
      </c>
      <c r="F9307">
        <v>1</v>
      </c>
      <c r="G9307">
        <v>0</v>
      </c>
      <c r="H9307">
        <v>8813.8264601199298</v>
      </c>
      <c r="I9307">
        <v>6528.5402934532603</v>
      </c>
      <c r="K9307">
        <v>822.44941666666602</v>
      </c>
      <c r="M9307">
        <v>1462.8367499999999</v>
      </c>
      <c r="N9307" t="s">
        <v>3091</v>
      </c>
      <c r="O9307" t="s">
        <v>3092</v>
      </c>
      <c r="P9307" t="s">
        <v>3095</v>
      </c>
      <c r="R9307" t="s">
        <v>3094</v>
      </c>
    </row>
    <row r="9308" spans="1:18" x14ac:dyDescent="0.25">
      <c r="A9308" t="s">
        <v>3957</v>
      </c>
      <c r="B9308" t="s">
        <v>3089</v>
      </c>
      <c r="D9308" t="s">
        <v>3090</v>
      </c>
      <c r="E9308" t="s">
        <v>3090</v>
      </c>
      <c r="F9308">
        <v>1</v>
      </c>
      <c r="G9308">
        <v>0</v>
      </c>
      <c r="H9308">
        <v>8483.1166849020101</v>
      </c>
      <c r="I9308">
        <v>6200.5225182353397</v>
      </c>
      <c r="K9308">
        <v>821.51083333333304</v>
      </c>
      <c r="M9308">
        <v>1461.0833333333301</v>
      </c>
      <c r="N9308" t="s">
        <v>3091</v>
      </c>
      <c r="O9308" t="s">
        <v>3092</v>
      </c>
      <c r="P9308" t="s">
        <v>3095</v>
      </c>
      <c r="R9308" t="s">
        <v>3094</v>
      </c>
    </row>
    <row r="9309" spans="1:18" x14ac:dyDescent="0.25">
      <c r="A9309" t="s">
        <v>3958</v>
      </c>
      <c r="B9309" t="s">
        <v>3089</v>
      </c>
      <c r="D9309" t="s">
        <v>3090</v>
      </c>
      <c r="E9309" t="s">
        <v>3090</v>
      </c>
      <c r="F9309">
        <v>1</v>
      </c>
      <c r="G9309">
        <v>0</v>
      </c>
      <c r="H9309">
        <v>6915.0678739680698</v>
      </c>
      <c r="I9309">
        <v>5141.7688739680698</v>
      </c>
      <c r="K9309">
        <v>636.95188888888799</v>
      </c>
      <c r="M9309">
        <v>1136.3471111111101</v>
      </c>
      <c r="N9309" t="s">
        <v>3091</v>
      </c>
      <c r="O9309" t="s">
        <v>3092</v>
      </c>
      <c r="P9309" t="s">
        <v>3095</v>
      </c>
      <c r="R9309" t="s">
        <v>3094</v>
      </c>
    </row>
    <row r="9310" spans="1:18" x14ac:dyDescent="0.25">
      <c r="A9310" t="s">
        <v>3959</v>
      </c>
      <c r="B9310" t="s">
        <v>3089</v>
      </c>
      <c r="D9310" t="s">
        <v>3090</v>
      </c>
      <c r="E9310" t="s">
        <v>3090</v>
      </c>
      <c r="F9310">
        <v>1</v>
      </c>
      <c r="G9310">
        <v>0</v>
      </c>
      <c r="H9310">
        <v>6996.6243072782099</v>
      </c>
      <c r="I9310">
        <v>5223.3293072782099</v>
      </c>
      <c r="K9310">
        <v>636.94988888888804</v>
      </c>
      <c r="M9310">
        <v>1136.3451111111101</v>
      </c>
      <c r="N9310" t="s">
        <v>3091</v>
      </c>
      <c r="O9310" t="s">
        <v>3092</v>
      </c>
      <c r="P9310" t="s">
        <v>3095</v>
      </c>
      <c r="R9310" t="s">
        <v>3094</v>
      </c>
    </row>
    <row r="9311" spans="1:18" x14ac:dyDescent="0.25">
      <c r="A9311" t="s">
        <v>3960</v>
      </c>
      <c r="B9311" t="s">
        <v>3089</v>
      </c>
      <c r="D9311" t="s">
        <v>3090</v>
      </c>
      <c r="E9311" t="s">
        <v>3090</v>
      </c>
      <c r="F9311">
        <v>1</v>
      </c>
      <c r="G9311">
        <v>0</v>
      </c>
      <c r="H9311">
        <v>6972.5248286746501</v>
      </c>
      <c r="I9311">
        <v>5199.2554953413201</v>
      </c>
      <c r="K9311">
        <v>636.95055555555496</v>
      </c>
      <c r="M9311">
        <v>1136.31877777777</v>
      </c>
      <c r="N9311" t="s">
        <v>3091</v>
      </c>
      <c r="O9311" t="s">
        <v>3092</v>
      </c>
      <c r="P9311" t="s">
        <v>3095</v>
      </c>
      <c r="R9311" t="s">
        <v>3094</v>
      </c>
    </row>
    <row r="9312" spans="1:18" x14ac:dyDescent="0.25">
      <c r="A9312" t="s">
        <v>3961</v>
      </c>
      <c r="B9312" t="s">
        <v>3089</v>
      </c>
      <c r="D9312" t="s">
        <v>3090</v>
      </c>
      <c r="E9312" t="s">
        <v>3090</v>
      </c>
      <c r="F9312">
        <v>1</v>
      </c>
      <c r="G9312">
        <v>0</v>
      </c>
      <c r="H9312">
        <v>6889.3408794571196</v>
      </c>
      <c r="I9312">
        <v>5116.07354612378</v>
      </c>
      <c r="K9312">
        <v>636.95155555555505</v>
      </c>
      <c r="M9312">
        <v>1136.3157777777701</v>
      </c>
      <c r="N9312" t="s">
        <v>3091</v>
      </c>
      <c r="O9312" t="s">
        <v>3092</v>
      </c>
      <c r="P9312" t="s">
        <v>3095</v>
      </c>
      <c r="R9312" t="s">
        <v>3094</v>
      </c>
    </row>
    <row r="9313" spans="1:18" x14ac:dyDescent="0.25">
      <c r="A9313" t="s">
        <v>3962</v>
      </c>
      <c r="B9313" t="s">
        <v>3089</v>
      </c>
      <c r="D9313" t="s">
        <v>3090</v>
      </c>
      <c r="E9313" t="s">
        <v>3090</v>
      </c>
      <c r="F9313">
        <v>1</v>
      </c>
      <c r="G9313">
        <v>0</v>
      </c>
      <c r="H9313">
        <v>6887.4804531091704</v>
      </c>
      <c r="I9313">
        <v>5114.2151197758403</v>
      </c>
      <c r="K9313">
        <v>636.94155555555506</v>
      </c>
      <c r="M9313">
        <v>1136.3237777777699</v>
      </c>
      <c r="N9313" t="s">
        <v>3091</v>
      </c>
      <c r="O9313" t="s">
        <v>3092</v>
      </c>
      <c r="P9313" t="s">
        <v>3095</v>
      </c>
      <c r="R9313" t="s">
        <v>3094</v>
      </c>
    </row>
    <row r="9314" spans="1:18" x14ac:dyDescent="0.25">
      <c r="A9314" t="s">
        <v>3963</v>
      </c>
      <c r="B9314" t="s">
        <v>3089</v>
      </c>
      <c r="D9314" t="s">
        <v>3090</v>
      </c>
      <c r="E9314" t="s">
        <v>3090</v>
      </c>
      <c r="F9314">
        <v>1</v>
      </c>
      <c r="G9314">
        <v>0</v>
      </c>
      <c r="H9314">
        <v>7266.5291867461301</v>
      </c>
      <c r="I9314">
        <v>5376.73525817471</v>
      </c>
      <c r="K9314">
        <v>679.94749999999999</v>
      </c>
      <c r="M9314">
        <v>1209.8464285714199</v>
      </c>
      <c r="N9314" t="s">
        <v>3091</v>
      </c>
      <c r="O9314" t="s">
        <v>3092</v>
      </c>
      <c r="P9314" t="s">
        <v>3095</v>
      </c>
      <c r="R9314" t="s">
        <v>3094</v>
      </c>
    </row>
    <row r="9315" spans="1:18" x14ac:dyDescent="0.25">
      <c r="A9315" t="s">
        <v>3964</v>
      </c>
      <c r="B9315" t="s">
        <v>3089</v>
      </c>
      <c r="D9315" t="s">
        <v>3090</v>
      </c>
      <c r="E9315" t="s">
        <v>3090</v>
      </c>
      <c r="F9315">
        <v>1</v>
      </c>
      <c r="G9315">
        <v>0</v>
      </c>
      <c r="H9315">
        <v>7281.5597628508003</v>
      </c>
      <c r="I9315">
        <v>5391.7733342793799</v>
      </c>
      <c r="K9315">
        <v>679.94875000000002</v>
      </c>
      <c r="M9315">
        <v>1209.8376785714199</v>
      </c>
      <c r="N9315" t="s">
        <v>3091</v>
      </c>
      <c r="O9315" t="s">
        <v>3092</v>
      </c>
      <c r="P9315" t="s">
        <v>3095</v>
      </c>
      <c r="R9315" t="s">
        <v>3094</v>
      </c>
    </row>
    <row r="9316" spans="1:18" x14ac:dyDescent="0.25">
      <c r="A9316" t="s">
        <v>3965</v>
      </c>
      <c r="B9316" t="s">
        <v>3089</v>
      </c>
      <c r="D9316" t="s">
        <v>3090</v>
      </c>
      <c r="E9316" t="s">
        <v>3090</v>
      </c>
      <c r="F9316">
        <v>1</v>
      </c>
      <c r="G9316">
        <v>0</v>
      </c>
      <c r="H9316">
        <v>7263.8344198353598</v>
      </c>
      <c r="I9316">
        <v>5374.0594198353601</v>
      </c>
      <c r="K9316">
        <v>679.94041666666601</v>
      </c>
      <c r="M9316">
        <v>1209.8345833333301</v>
      </c>
      <c r="N9316" t="s">
        <v>3091</v>
      </c>
      <c r="O9316" t="s">
        <v>3092</v>
      </c>
      <c r="P9316" t="s">
        <v>3095</v>
      </c>
      <c r="R9316" t="s">
        <v>3094</v>
      </c>
    </row>
    <row r="9317" spans="1:18" x14ac:dyDescent="0.25">
      <c r="A9317" t="s">
        <v>3966</v>
      </c>
      <c r="B9317" t="s">
        <v>3089</v>
      </c>
      <c r="D9317" t="s">
        <v>3090</v>
      </c>
      <c r="E9317" t="s">
        <v>3090</v>
      </c>
      <c r="F9317">
        <v>1</v>
      </c>
      <c r="G9317">
        <v>0</v>
      </c>
      <c r="H9317">
        <v>7231.7968782479902</v>
      </c>
      <c r="I9317">
        <v>5341.9785449146602</v>
      </c>
      <c r="K9317">
        <v>679.94041666666601</v>
      </c>
      <c r="M9317">
        <v>1209.87791666666</v>
      </c>
      <c r="N9317" t="s">
        <v>3091</v>
      </c>
      <c r="O9317" t="s">
        <v>3092</v>
      </c>
      <c r="P9317" t="s">
        <v>3095</v>
      </c>
      <c r="R9317" t="s">
        <v>3094</v>
      </c>
    </row>
    <row r="9318" spans="1:18" x14ac:dyDescent="0.25">
      <c r="A9318" t="s">
        <v>3967</v>
      </c>
      <c r="B9318" t="s">
        <v>3089</v>
      </c>
      <c r="D9318" t="s">
        <v>3090</v>
      </c>
      <c r="E9318" t="s">
        <v>3090</v>
      </c>
      <c r="F9318">
        <v>1</v>
      </c>
      <c r="G9318">
        <v>0</v>
      </c>
      <c r="H9318">
        <v>7228.5029554409803</v>
      </c>
      <c r="I9318">
        <v>5338.6771221076397</v>
      </c>
      <c r="K9318">
        <v>679.95291666666606</v>
      </c>
      <c r="M9318">
        <v>1209.8729166666601</v>
      </c>
      <c r="N9318" t="s">
        <v>3091</v>
      </c>
      <c r="O9318" t="s">
        <v>3092</v>
      </c>
      <c r="P9318" t="s">
        <v>3095</v>
      </c>
      <c r="R9318" t="s">
        <v>3094</v>
      </c>
    </row>
    <row r="9319" spans="1:18" x14ac:dyDescent="0.25">
      <c r="A9319" t="s">
        <v>3968</v>
      </c>
      <c r="B9319" t="s">
        <v>3089</v>
      </c>
      <c r="D9319" t="s">
        <v>3090</v>
      </c>
      <c r="E9319" t="s">
        <v>3090</v>
      </c>
      <c r="F9319">
        <v>1</v>
      </c>
      <c r="G9319">
        <v>0</v>
      </c>
      <c r="H9319">
        <v>9207.3626657683199</v>
      </c>
      <c r="I9319">
        <v>6745.9176657683201</v>
      </c>
      <c r="K9319">
        <v>887.41</v>
      </c>
      <c r="M9319">
        <v>1574.0350000000001</v>
      </c>
      <c r="N9319" t="s">
        <v>3091</v>
      </c>
      <c r="O9319" t="s">
        <v>3092</v>
      </c>
      <c r="P9319" t="s">
        <v>3095</v>
      </c>
      <c r="R9319" t="s">
        <v>3094</v>
      </c>
    </row>
    <row r="9320" spans="1:18" x14ac:dyDescent="0.25">
      <c r="A9320" t="s">
        <v>3969</v>
      </c>
      <c r="B9320" t="s">
        <v>3089</v>
      </c>
      <c r="D9320" t="s">
        <v>3090</v>
      </c>
      <c r="E9320" t="s">
        <v>3090</v>
      </c>
      <c r="F9320">
        <v>1</v>
      </c>
      <c r="G9320">
        <v>0</v>
      </c>
      <c r="H9320">
        <v>9177.4456080585696</v>
      </c>
      <c r="I9320">
        <v>6715.9972747252395</v>
      </c>
      <c r="K9320">
        <v>887.41</v>
      </c>
      <c r="M9320">
        <v>1574.03833333333</v>
      </c>
      <c r="N9320" t="s">
        <v>3091</v>
      </c>
      <c r="O9320" t="s">
        <v>3092</v>
      </c>
      <c r="P9320" t="s">
        <v>3095</v>
      </c>
      <c r="R9320" t="s">
        <v>3094</v>
      </c>
    </row>
    <row r="9321" spans="1:18" x14ac:dyDescent="0.25">
      <c r="A9321" t="s">
        <v>3970</v>
      </c>
      <c r="B9321" t="s">
        <v>3089</v>
      </c>
      <c r="D9321" t="s">
        <v>3090</v>
      </c>
      <c r="E9321" t="s">
        <v>3090</v>
      </c>
      <c r="F9321">
        <v>1</v>
      </c>
      <c r="G9321">
        <v>0</v>
      </c>
      <c r="H9321">
        <v>7647.9744301687297</v>
      </c>
      <c r="I9321">
        <v>5577.4784301687296</v>
      </c>
      <c r="K9321">
        <v>745.89599999999996</v>
      </c>
      <c r="M9321">
        <v>1324.6</v>
      </c>
      <c r="N9321" t="s">
        <v>3091</v>
      </c>
      <c r="O9321" t="s">
        <v>3092</v>
      </c>
      <c r="P9321" t="s">
        <v>3095</v>
      </c>
      <c r="R9321" t="s">
        <v>3094</v>
      </c>
    </row>
    <row r="9322" spans="1:18" x14ac:dyDescent="0.25">
      <c r="A9322" t="s">
        <v>3971</v>
      </c>
      <c r="B9322" t="s">
        <v>3089</v>
      </c>
      <c r="D9322" t="s">
        <v>3090</v>
      </c>
      <c r="E9322" t="s">
        <v>3090</v>
      </c>
      <c r="F9322">
        <v>1</v>
      </c>
      <c r="G9322">
        <v>0</v>
      </c>
      <c r="H9322">
        <v>7543.0881087759099</v>
      </c>
      <c r="I9322">
        <v>5472.57244210924</v>
      </c>
      <c r="K9322">
        <v>745.88533333333305</v>
      </c>
      <c r="M9322">
        <v>1324.6303333333301</v>
      </c>
      <c r="N9322" t="s">
        <v>3091</v>
      </c>
      <c r="O9322" t="s">
        <v>3092</v>
      </c>
      <c r="P9322" t="s">
        <v>3095</v>
      </c>
      <c r="R9322" t="s">
        <v>3094</v>
      </c>
    </row>
    <row r="9323" spans="1:18" x14ac:dyDescent="0.25">
      <c r="A9323" t="s">
        <v>3972</v>
      </c>
      <c r="B9323" t="s">
        <v>3089</v>
      </c>
      <c r="D9323" t="s">
        <v>3090</v>
      </c>
      <c r="E9323" t="s">
        <v>3090</v>
      </c>
      <c r="F9323">
        <v>1</v>
      </c>
      <c r="G9323">
        <v>0</v>
      </c>
      <c r="H9323">
        <v>7544.9569707759101</v>
      </c>
      <c r="I9323">
        <v>5474.4433041092398</v>
      </c>
      <c r="K9323">
        <v>745.88533333333305</v>
      </c>
      <c r="M9323">
        <v>1324.6283333333299</v>
      </c>
      <c r="N9323" t="s">
        <v>3091</v>
      </c>
      <c r="O9323" t="s">
        <v>3092</v>
      </c>
      <c r="P9323" t="s">
        <v>3095</v>
      </c>
      <c r="R9323" t="s">
        <v>3094</v>
      </c>
    </row>
    <row r="9324" spans="1:18" x14ac:dyDescent="0.25">
      <c r="A9324" t="s">
        <v>3973</v>
      </c>
      <c r="B9324" t="s">
        <v>3089</v>
      </c>
      <c r="D9324" t="s">
        <v>3090</v>
      </c>
      <c r="E9324" t="s">
        <v>3090</v>
      </c>
      <c r="F9324">
        <v>1</v>
      </c>
      <c r="G9324">
        <v>0</v>
      </c>
      <c r="H9324">
        <v>7559.6279337146298</v>
      </c>
      <c r="I9324">
        <v>5522.5504337146303</v>
      </c>
      <c r="K9324">
        <v>733.54833333333295</v>
      </c>
      <c r="M9324">
        <v>1303.5291666666601</v>
      </c>
      <c r="N9324" t="s">
        <v>3091</v>
      </c>
      <c r="O9324" t="s">
        <v>3092</v>
      </c>
      <c r="P9324" t="s">
        <v>3095</v>
      </c>
      <c r="R9324" t="s">
        <v>3094</v>
      </c>
    </row>
    <row r="9325" spans="1:18" x14ac:dyDescent="0.25">
      <c r="A9325" t="s">
        <v>3974</v>
      </c>
      <c r="B9325" t="s">
        <v>3089</v>
      </c>
      <c r="D9325" t="s">
        <v>3090</v>
      </c>
      <c r="E9325" t="s">
        <v>3090</v>
      </c>
      <c r="F9325">
        <v>1</v>
      </c>
      <c r="G9325">
        <v>0</v>
      </c>
      <c r="H9325">
        <v>7119.6125101076004</v>
      </c>
      <c r="I9325">
        <v>5229.78584344093</v>
      </c>
      <c r="K9325">
        <v>679.96333333333303</v>
      </c>
      <c r="M9325">
        <v>1209.86333333333</v>
      </c>
      <c r="N9325" t="s">
        <v>3091</v>
      </c>
      <c r="O9325" t="s">
        <v>3092</v>
      </c>
      <c r="P9325" t="s">
        <v>3095</v>
      </c>
      <c r="R9325" t="s">
        <v>3094</v>
      </c>
    </row>
    <row r="9326" spans="1:18" x14ac:dyDescent="0.25">
      <c r="A9326" t="s">
        <v>3975</v>
      </c>
      <c r="B9326" t="s">
        <v>3089</v>
      </c>
      <c r="D9326" t="s">
        <v>3090</v>
      </c>
      <c r="E9326" t="s">
        <v>3090</v>
      </c>
      <c r="F9326">
        <v>1</v>
      </c>
      <c r="G9326">
        <v>0</v>
      </c>
      <c r="H9326">
        <v>9350.7033386568401</v>
      </c>
      <c r="I9326">
        <v>6856.4566719901704</v>
      </c>
      <c r="K9326">
        <v>899.06833333333304</v>
      </c>
      <c r="M9326">
        <v>1595.1783333333301</v>
      </c>
      <c r="N9326" t="s">
        <v>3091</v>
      </c>
      <c r="O9326" t="s">
        <v>3092</v>
      </c>
      <c r="P9326" t="s">
        <v>3095</v>
      </c>
      <c r="R9326" t="s">
        <v>3094</v>
      </c>
    </row>
    <row r="9327" spans="1:18" x14ac:dyDescent="0.25">
      <c r="A9327" t="s">
        <v>3976</v>
      </c>
      <c r="B9327" t="s">
        <v>3089</v>
      </c>
      <c r="D9327" t="s">
        <v>3090</v>
      </c>
      <c r="E9327" t="s">
        <v>3090</v>
      </c>
      <c r="F9327">
        <v>1</v>
      </c>
      <c r="G9327">
        <v>0</v>
      </c>
      <c r="H9327">
        <v>8408.1313835107303</v>
      </c>
      <c r="I9327">
        <v>6006.3063835107296</v>
      </c>
      <c r="K9327">
        <v>865.66333333333296</v>
      </c>
      <c r="M9327">
        <v>1536.16166666666</v>
      </c>
      <c r="N9327" t="s">
        <v>3091</v>
      </c>
      <c r="O9327" t="s">
        <v>3092</v>
      </c>
      <c r="P9327" t="s">
        <v>3095</v>
      </c>
      <c r="R9327" t="s">
        <v>3094</v>
      </c>
    </row>
    <row r="9328" spans="1:18" x14ac:dyDescent="0.25">
      <c r="A9328" t="s">
        <v>3977</v>
      </c>
      <c r="B9328" t="s">
        <v>3089</v>
      </c>
      <c r="D9328" t="s">
        <v>3090</v>
      </c>
      <c r="E9328" t="s">
        <v>3090</v>
      </c>
      <c r="F9328">
        <v>1</v>
      </c>
      <c r="G9328">
        <v>0</v>
      </c>
      <c r="H9328">
        <v>9371.5514611723302</v>
      </c>
      <c r="I9328">
        <v>6877.2922945056698</v>
      </c>
      <c r="K9328">
        <v>899.06583333333299</v>
      </c>
      <c r="M9328">
        <v>1595.19333333333</v>
      </c>
      <c r="N9328" t="s">
        <v>3091</v>
      </c>
      <c r="O9328" t="s">
        <v>3092</v>
      </c>
      <c r="P9328" t="s">
        <v>3095</v>
      </c>
      <c r="R9328" t="s">
        <v>3094</v>
      </c>
    </row>
    <row r="9329" spans="1:18" x14ac:dyDescent="0.25">
      <c r="A9329" t="s">
        <v>3978</v>
      </c>
      <c r="B9329" t="s">
        <v>3089</v>
      </c>
      <c r="D9329" t="s">
        <v>3090</v>
      </c>
      <c r="E9329" t="s">
        <v>3090</v>
      </c>
      <c r="F9329">
        <v>1</v>
      </c>
      <c r="G9329">
        <v>0</v>
      </c>
      <c r="H9329">
        <v>8787.6680475552894</v>
      </c>
      <c r="I9329">
        <v>6384.3247142219598</v>
      </c>
      <c r="K9329">
        <v>866.231666666666</v>
      </c>
      <c r="M9329">
        <v>1537.1116666666601</v>
      </c>
      <c r="N9329" t="s">
        <v>3091</v>
      </c>
      <c r="O9329" t="s">
        <v>3092</v>
      </c>
      <c r="P9329" t="s">
        <v>3095</v>
      </c>
      <c r="R9329" t="s">
        <v>3094</v>
      </c>
    </row>
    <row r="9330" spans="1:18" x14ac:dyDescent="0.25">
      <c r="A9330" t="s">
        <v>3979</v>
      </c>
      <c r="B9330" t="s">
        <v>3089</v>
      </c>
      <c r="D9330" t="s">
        <v>3090</v>
      </c>
      <c r="E9330" t="s">
        <v>3090</v>
      </c>
      <c r="F9330">
        <v>1</v>
      </c>
      <c r="G9330">
        <v>0</v>
      </c>
      <c r="H9330">
        <v>7375.94434720545</v>
      </c>
      <c r="I9330">
        <v>5425.3058472054499</v>
      </c>
      <c r="K9330">
        <v>701.96849999999995</v>
      </c>
      <c r="M9330">
        <v>1248.67</v>
      </c>
      <c r="N9330" t="s">
        <v>3091</v>
      </c>
      <c r="O9330" t="s">
        <v>3092</v>
      </c>
      <c r="P9330" t="s">
        <v>3095</v>
      </c>
      <c r="R9330" t="s">
        <v>3094</v>
      </c>
    </row>
    <row r="9331" spans="1:18" x14ac:dyDescent="0.25">
      <c r="A9331" t="s">
        <v>8231</v>
      </c>
      <c r="B9331" t="s">
        <v>3089</v>
      </c>
      <c r="D9331" t="s">
        <v>3090</v>
      </c>
      <c r="E9331" t="s">
        <v>3090</v>
      </c>
      <c r="F9331">
        <v>1</v>
      </c>
      <c r="G9331">
        <v>0</v>
      </c>
      <c r="H9331">
        <v>9616.1944091692803</v>
      </c>
      <c r="I9331">
        <v>6743.9744091692801</v>
      </c>
      <c r="K9331">
        <v>920.63499999999999</v>
      </c>
      <c r="M9331">
        <v>1951.585</v>
      </c>
      <c r="N9331" t="s">
        <v>3091</v>
      </c>
      <c r="O9331" t="s">
        <v>3092</v>
      </c>
      <c r="P9331" t="s">
        <v>3095</v>
      </c>
      <c r="R9331" t="s">
        <v>3094</v>
      </c>
    </row>
    <row r="9332" spans="1:18" x14ac:dyDescent="0.25">
      <c r="A9332" t="s">
        <v>3980</v>
      </c>
      <c r="B9332" t="s">
        <v>3089</v>
      </c>
      <c r="D9332" t="s">
        <v>3090</v>
      </c>
      <c r="E9332" t="s">
        <v>3090</v>
      </c>
      <c r="F9332">
        <v>1</v>
      </c>
      <c r="G9332">
        <v>0</v>
      </c>
      <c r="H9332">
        <v>8901.1103991790005</v>
      </c>
      <c r="I9332">
        <v>6379.1720658456697</v>
      </c>
      <c r="K9332">
        <v>909.06333333333305</v>
      </c>
      <c r="M9332">
        <v>1612.875</v>
      </c>
      <c r="N9332" t="s">
        <v>3091</v>
      </c>
      <c r="O9332" t="s">
        <v>3092</v>
      </c>
      <c r="P9332" t="s">
        <v>3095</v>
      </c>
      <c r="R9332" t="s">
        <v>3094</v>
      </c>
    </row>
    <row r="9333" spans="1:18" x14ac:dyDescent="0.25">
      <c r="A9333" t="s">
        <v>8232</v>
      </c>
      <c r="B9333" t="s">
        <v>3089</v>
      </c>
      <c r="D9333" t="s">
        <v>3090</v>
      </c>
      <c r="E9333" t="s">
        <v>3090</v>
      </c>
      <c r="F9333">
        <v>1</v>
      </c>
      <c r="G9333">
        <v>0</v>
      </c>
      <c r="H9333">
        <v>9209.2622167226291</v>
      </c>
      <c r="I9333">
        <v>6345.2557881512002</v>
      </c>
      <c r="K9333">
        <v>923.64499999999998</v>
      </c>
      <c r="M9333">
        <v>1940.36142857142</v>
      </c>
      <c r="N9333" t="s">
        <v>3091</v>
      </c>
      <c r="O9333" t="s">
        <v>3092</v>
      </c>
      <c r="P9333" t="s">
        <v>3095</v>
      </c>
      <c r="R9333" t="s">
        <v>3094</v>
      </c>
    </row>
    <row r="9334" spans="1:18" x14ac:dyDescent="0.25">
      <c r="A9334" t="s">
        <v>8233</v>
      </c>
      <c r="B9334" t="s">
        <v>3089</v>
      </c>
      <c r="D9334" t="s">
        <v>3090</v>
      </c>
      <c r="E9334" t="s">
        <v>3090</v>
      </c>
      <c r="F9334">
        <v>1</v>
      </c>
      <c r="G9334">
        <v>0</v>
      </c>
      <c r="H9334">
        <v>9677.1189152803909</v>
      </c>
      <c r="I9334">
        <v>6804.91391528039</v>
      </c>
      <c r="K9334">
        <v>920.63</v>
      </c>
      <c r="M9334">
        <v>1951.575</v>
      </c>
      <c r="N9334" t="s">
        <v>3091</v>
      </c>
      <c r="O9334" t="s">
        <v>3092</v>
      </c>
      <c r="P9334" t="s">
        <v>3095</v>
      </c>
      <c r="R9334" t="s">
        <v>3094</v>
      </c>
    </row>
    <row r="9335" spans="1:18" x14ac:dyDescent="0.25">
      <c r="A9335" t="s">
        <v>3981</v>
      </c>
      <c r="B9335" t="s">
        <v>3089</v>
      </c>
      <c r="D9335" t="s">
        <v>3090</v>
      </c>
      <c r="E9335" t="s">
        <v>3090</v>
      </c>
      <c r="F9335">
        <v>1</v>
      </c>
      <c r="G9335">
        <v>0</v>
      </c>
      <c r="H9335">
        <v>9178.7604927605698</v>
      </c>
      <c r="I9335">
        <v>6621.0318260939102</v>
      </c>
      <c r="K9335">
        <v>922.47333333333302</v>
      </c>
      <c r="M9335">
        <v>1635.2553333333301</v>
      </c>
      <c r="N9335" t="s">
        <v>3091</v>
      </c>
      <c r="O9335" t="s">
        <v>3092</v>
      </c>
      <c r="P9335" t="s">
        <v>3095</v>
      </c>
      <c r="R9335" t="s">
        <v>3094</v>
      </c>
    </row>
    <row r="9336" spans="1:18" x14ac:dyDescent="0.25">
      <c r="A9336" t="s">
        <v>8234</v>
      </c>
      <c r="B9336" t="s">
        <v>3089</v>
      </c>
      <c r="D9336" t="s">
        <v>3090</v>
      </c>
      <c r="E9336" t="s">
        <v>3090</v>
      </c>
      <c r="F9336">
        <v>1</v>
      </c>
      <c r="G9336">
        <v>0</v>
      </c>
      <c r="H9336">
        <v>9735.2472477141491</v>
      </c>
      <c r="I9336">
        <v>6862.9572477141501</v>
      </c>
      <c r="K9336">
        <v>920.64</v>
      </c>
      <c r="M9336">
        <v>1951.65</v>
      </c>
      <c r="N9336" t="s">
        <v>3091</v>
      </c>
      <c r="O9336" t="s">
        <v>3092</v>
      </c>
      <c r="P9336" t="s">
        <v>3095</v>
      </c>
      <c r="R9336" t="s">
        <v>3094</v>
      </c>
    </row>
    <row r="9337" spans="1:18" x14ac:dyDescent="0.25">
      <c r="A9337" t="s">
        <v>8235</v>
      </c>
      <c r="B9337" t="s">
        <v>3089</v>
      </c>
      <c r="D9337" t="s">
        <v>3090</v>
      </c>
      <c r="E9337" t="s">
        <v>3090</v>
      </c>
      <c r="F9337">
        <v>1</v>
      </c>
      <c r="G9337">
        <v>0</v>
      </c>
      <c r="H9337">
        <v>9521.5619447947392</v>
      </c>
      <c r="I9337">
        <v>6611.8319447947397</v>
      </c>
      <c r="K9337">
        <v>932.64</v>
      </c>
      <c r="M9337">
        <v>1977.09</v>
      </c>
      <c r="N9337" t="s">
        <v>3091</v>
      </c>
      <c r="O9337" t="s">
        <v>3092</v>
      </c>
      <c r="P9337" t="s">
        <v>3095</v>
      </c>
      <c r="R9337" t="s">
        <v>3094</v>
      </c>
    </row>
    <row r="9338" spans="1:18" x14ac:dyDescent="0.25">
      <c r="A9338" t="s">
        <v>8236</v>
      </c>
      <c r="B9338" t="s">
        <v>3089</v>
      </c>
      <c r="D9338" t="s">
        <v>3090</v>
      </c>
      <c r="E9338" t="s">
        <v>3090</v>
      </c>
      <c r="F9338">
        <v>1</v>
      </c>
      <c r="G9338">
        <v>0</v>
      </c>
      <c r="H9338">
        <v>9598.8247376992495</v>
      </c>
      <c r="I9338">
        <v>6689.1097376992502</v>
      </c>
      <c r="K9338">
        <v>932.63499999999999</v>
      </c>
      <c r="M9338">
        <v>1977.08</v>
      </c>
      <c r="N9338" t="s">
        <v>3091</v>
      </c>
      <c r="O9338" t="s">
        <v>3092</v>
      </c>
      <c r="P9338" t="s">
        <v>3095</v>
      </c>
      <c r="R9338" t="s">
        <v>3094</v>
      </c>
    </row>
    <row r="9339" spans="1:18" x14ac:dyDescent="0.25">
      <c r="A9339" t="s">
        <v>8055</v>
      </c>
      <c r="B9339" t="s">
        <v>3089</v>
      </c>
      <c r="D9339" t="s">
        <v>3090</v>
      </c>
      <c r="E9339" t="s">
        <v>3090</v>
      </c>
      <c r="F9339">
        <v>1</v>
      </c>
      <c r="G9339">
        <v>0</v>
      </c>
      <c r="H9339">
        <v>7413.2049788956401</v>
      </c>
      <c r="I9339">
        <v>5501.7374788956404</v>
      </c>
      <c r="K9339">
        <v>687.94799999999998</v>
      </c>
      <c r="M9339">
        <v>1223.5195000000001</v>
      </c>
      <c r="N9339" t="s">
        <v>3091</v>
      </c>
      <c r="O9339" t="s">
        <v>3092</v>
      </c>
      <c r="P9339" t="s">
        <v>3095</v>
      </c>
      <c r="R9339" t="s">
        <v>3094</v>
      </c>
    </row>
    <row r="9340" spans="1:18" x14ac:dyDescent="0.25">
      <c r="A9340" t="s">
        <v>8056</v>
      </c>
      <c r="B9340" t="s">
        <v>3089</v>
      </c>
      <c r="D9340" t="s">
        <v>3090</v>
      </c>
      <c r="E9340" t="s">
        <v>3090</v>
      </c>
      <c r="F9340">
        <v>1</v>
      </c>
      <c r="G9340">
        <v>0</v>
      </c>
      <c r="H9340">
        <v>7374.3372122289702</v>
      </c>
      <c r="I9340">
        <v>5462.8697122289695</v>
      </c>
      <c r="K9340">
        <v>687.94799999999998</v>
      </c>
      <c r="M9340">
        <v>1223.5195000000001</v>
      </c>
      <c r="N9340" t="s">
        <v>3091</v>
      </c>
      <c r="O9340" t="s">
        <v>3092</v>
      </c>
      <c r="P9340" t="s">
        <v>3095</v>
      </c>
      <c r="R9340" t="s">
        <v>3094</v>
      </c>
    </row>
    <row r="9341" spans="1:18" x14ac:dyDescent="0.25">
      <c r="A9341" t="s">
        <v>8057</v>
      </c>
      <c r="B9341" t="s">
        <v>3089</v>
      </c>
      <c r="D9341" t="s">
        <v>3090</v>
      </c>
      <c r="E9341" t="s">
        <v>3090</v>
      </c>
      <c r="F9341">
        <v>1</v>
      </c>
      <c r="G9341">
        <v>0</v>
      </c>
      <c r="H9341">
        <v>7359.9292122289698</v>
      </c>
      <c r="I9341">
        <v>5448.4617122289701</v>
      </c>
      <c r="K9341">
        <v>687.94799999999998</v>
      </c>
      <c r="M9341">
        <v>1223.5195000000001</v>
      </c>
      <c r="N9341" t="s">
        <v>3091</v>
      </c>
      <c r="O9341" t="s">
        <v>3092</v>
      </c>
      <c r="P9341" t="s">
        <v>3095</v>
      </c>
      <c r="R9341" t="s">
        <v>3094</v>
      </c>
    </row>
    <row r="9342" spans="1:18" x14ac:dyDescent="0.25">
      <c r="A9342" t="s">
        <v>8058</v>
      </c>
      <c r="B9342" t="s">
        <v>3089</v>
      </c>
      <c r="D9342" t="s">
        <v>3090</v>
      </c>
      <c r="E9342" t="s">
        <v>3090</v>
      </c>
      <c r="F9342">
        <v>1</v>
      </c>
      <c r="G9342">
        <v>0</v>
      </c>
      <c r="H9342">
        <v>7390.2875455623098</v>
      </c>
      <c r="I9342">
        <v>5478.82004556231</v>
      </c>
      <c r="K9342">
        <v>687.94799999999998</v>
      </c>
      <c r="M9342">
        <v>1223.5195000000001</v>
      </c>
      <c r="N9342" t="s">
        <v>3091</v>
      </c>
      <c r="O9342" t="s">
        <v>3092</v>
      </c>
      <c r="P9342" t="s">
        <v>3095</v>
      </c>
      <c r="R9342" t="s">
        <v>3094</v>
      </c>
    </row>
    <row r="9343" spans="1:18" x14ac:dyDescent="0.25">
      <c r="A9343" t="s">
        <v>8059</v>
      </c>
      <c r="B9343" t="s">
        <v>3089</v>
      </c>
      <c r="D9343" t="s">
        <v>3090</v>
      </c>
      <c r="E9343" t="s">
        <v>3090</v>
      </c>
      <c r="F9343">
        <v>1</v>
      </c>
      <c r="G9343">
        <v>0</v>
      </c>
      <c r="H9343">
        <v>7317.2518777876603</v>
      </c>
      <c r="I9343">
        <v>5405.7555920733703</v>
      </c>
      <c r="K9343">
        <v>687.953714285714</v>
      </c>
      <c r="M9343">
        <v>1223.54257142857</v>
      </c>
      <c r="N9343" t="s">
        <v>3091</v>
      </c>
      <c r="O9343" t="s">
        <v>3092</v>
      </c>
      <c r="P9343" t="s">
        <v>3095</v>
      </c>
      <c r="R9343" t="s">
        <v>3094</v>
      </c>
    </row>
    <row r="9344" spans="1:18" x14ac:dyDescent="0.25">
      <c r="A9344" t="s">
        <v>8237</v>
      </c>
      <c r="B9344" t="s">
        <v>3089</v>
      </c>
      <c r="D9344" t="s">
        <v>3090</v>
      </c>
      <c r="E9344" t="s">
        <v>3090</v>
      </c>
      <c r="F9344">
        <v>1</v>
      </c>
      <c r="G9344">
        <v>0</v>
      </c>
      <c r="H9344">
        <v>7845.8782697696697</v>
      </c>
      <c r="I9344">
        <v>5478.5857697696702</v>
      </c>
      <c r="K9344">
        <v>758.79499999999996</v>
      </c>
      <c r="M9344">
        <v>1608.4974999999999</v>
      </c>
      <c r="N9344" t="s">
        <v>3091</v>
      </c>
      <c r="O9344" t="s">
        <v>3092</v>
      </c>
      <c r="P9344" t="s">
        <v>3095</v>
      </c>
      <c r="R9344" t="s">
        <v>3094</v>
      </c>
    </row>
    <row r="9345" spans="1:18" x14ac:dyDescent="0.25">
      <c r="A9345" t="s">
        <v>8565</v>
      </c>
      <c r="B9345" t="s">
        <v>3089</v>
      </c>
      <c r="D9345" t="s">
        <v>3090</v>
      </c>
      <c r="E9345" t="s">
        <v>3090</v>
      </c>
      <c r="F9345">
        <v>1</v>
      </c>
      <c r="G9345">
        <v>0</v>
      </c>
      <c r="H9345">
        <v>8379.9544041226509</v>
      </c>
      <c r="I9345">
        <v>5887.7994041226502</v>
      </c>
      <c r="K9345">
        <v>928.20500000000004</v>
      </c>
      <c r="M9345">
        <v>1563.95</v>
      </c>
      <c r="N9345" t="s">
        <v>3091</v>
      </c>
      <c r="O9345" t="s">
        <v>3092</v>
      </c>
      <c r="P9345" t="s">
        <v>3095</v>
      </c>
      <c r="R9345" t="s">
        <v>3094</v>
      </c>
    </row>
    <row r="9346" spans="1:18" x14ac:dyDescent="0.25">
      <c r="A9346" t="s">
        <v>9048</v>
      </c>
      <c r="B9346" t="s">
        <v>3089</v>
      </c>
      <c r="D9346" t="s">
        <v>3090</v>
      </c>
      <c r="E9346" t="s">
        <v>3090</v>
      </c>
      <c r="F9346">
        <v>1</v>
      </c>
      <c r="G9346">
        <v>0</v>
      </c>
      <c r="H9346">
        <v>8278.5637737769503</v>
      </c>
      <c r="I9346">
        <v>5686.30377377695</v>
      </c>
      <c r="K9346">
        <v>1059.0450000000001</v>
      </c>
      <c r="M9346">
        <v>1533.2149999999999</v>
      </c>
      <c r="N9346" t="s">
        <v>3091</v>
      </c>
      <c r="O9346" t="s">
        <v>3092</v>
      </c>
      <c r="P9346" t="s">
        <v>3095</v>
      </c>
      <c r="R9346" t="s">
        <v>3094</v>
      </c>
    </row>
    <row r="9347" spans="1:18" x14ac:dyDescent="0.25">
      <c r="A9347" t="s">
        <v>9049</v>
      </c>
      <c r="B9347" t="s">
        <v>3089</v>
      </c>
      <c r="D9347" t="s">
        <v>3090</v>
      </c>
      <c r="E9347" t="s">
        <v>3090</v>
      </c>
      <c r="F9347">
        <v>1</v>
      </c>
      <c r="G9347">
        <v>0</v>
      </c>
      <c r="H9347">
        <v>8272.5869737769499</v>
      </c>
      <c r="I9347">
        <v>5680.3269737769497</v>
      </c>
      <c r="K9347">
        <v>1059.05</v>
      </c>
      <c r="M9347">
        <v>1533.21</v>
      </c>
      <c r="N9347" t="s">
        <v>3091</v>
      </c>
      <c r="O9347" t="s">
        <v>3092</v>
      </c>
      <c r="P9347" t="s">
        <v>3095</v>
      </c>
      <c r="R9347" t="s">
        <v>3094</v>
      </c>
    </row>
    <row r="9348" spans="1:18" x14ac:dyDescent="0.25">
      <c r="A9348" t="s">
        <v>9050</v>
      </c>
      <c r="B9348" t="s">
        <v>3089</v>
      </c>
      <c r="D9348" t="s">
        <v>3090</v>
      </c>
      <c r="E9348" t="s">
        <v>3090</v>
      </c>
      <c r="F9348">
        <v>1</v>
      </c>
      <c r="G9348">
        <v>0</v>
      </c>
      <c r="H9348">
        <v>8284.1493027271899</v>
      </c>
      <c r="I9348">
        <v>5691.8543027271899</v>
      </c>
      <c r="K9348">
        <v>1059.105</v>
      </c>
      <c r="M9348">
        <v>1533.19</v>
      </c>
      <c r="N9348" t="s">
        <v>3091</v>
      </c>
      <c r="O9348" t="s">
        <v>3092</v>
      </c>
      <c r="P9348" t="s">
        <v>3095</v>
      </c>
      <c r="R9348" t="s">
        <v>3094</v>
      </c>
    </row>
    <row r="9349" spans="1:18" x14ac:dyDescent="0.25">
      <c r="A9349" t="s">
        <v>9051</v>
      </c>
      <c r="B9349" t="s">
        <v>3089</v>
      </c>
      <c r="D9349" t="s">
        <v>3090</v>
      </c>
      <c r="E9349" t="s">
        <v>3090</v>
      </c>
      <c r="F9349">
        <v>1</v>
      </c>
      <c r="G9349">
        <v>0</v>
      </c>
      <c r="H9349">
        <v>8269.0567944550694</v>
      </c>
      <c r="I9349">
        <v>5676.7717944550704</v>
      </c>
      <c r="K9349">
        <v>1059.0999999999999</v>
      </c>
      <c r="M9349">
        <v>1533.1849999999999</v>
      </c>
      <c r="N9349" t="s">
        <v>3091</v>
      </c>
      <c r="O9349" t="s">
        <v>3092</v>
      </c>
      <c r="P9349" t="s">
        <v>3095</v>
      </c>
      <c r="R9349" t="s">
        <v>3094</v>
      </c>
    </row>
    <row r="9350" spans="1:18" x14ac:dyDescent="0.25">
      <c r="A9350" t="s">
        <v>9052</v>
      </c>
      <c r="B9350" t="s">
        <v>3089</v>
      </c>
      <c r="D9350" t="s">
        <v>3090</v>
      </c>
      <c r="E9350" t="s">
        <v>3090</v>
      </c>
      <c r="F9350">
        <v>1</v>
      </c>
      <c r="G9350">
        <v>0</v>
      </c>
      <c r="H9350">
        <v>8237.3072610066993</v>
      </c>
      <c r="I9350">
        <v>5645.0222610067003</v>
      </c>
      <c r="K9350">
        <v>1059.095</v>
      </c>
      <c r="M9350">
        <v>1533.19</v>
      </c>
      <c r="N9350" t="s">
        <v>3091</v>
      </c>
      <c r="O9350" t="s">
        <v>3092</v>
      </c>
      <c r="P9350" t="s">
        <v>3095</v>
      </c>
      <c r="R9350" t="s">
        <v>3094</v>
      </c>
    </row>
    <row r="9351" spans="1:18" x14ac:dyDescent="0.25">
      <c r="A9351" t="s">
        <v>9053</v>
      </c>
      <c r="B9351" t="s">
        <v>3089</v>
      </c>
      <c r="D9351" t="s">
        <v>3090</v>
      </c>
      <c r="E9351" t="s">
        <v>3090</v>
      </c>
      <c r="F9351">
        <v>1</v>
      </c>
      <c r="G9351">
        <v>0</v>
      </c>
      <c r="H9351">
        <v>8236.1553089387999</v>
      </c>
      <c r="I9351">
        <v>5643.8553089387997</v>
      </c>
      <c r="K9351">
        <v>1059.105</v>
      </c>
      <c r="M9351">
        <v>1533.1949999999999</v>
      </c>
      <c r="N9351" t="s">
        <v>3091</v>
      </c>
      <c r="O9351" t="s">
        <v>3092</v>
      </c>
      <c r="P9351" t="s">
        <v>3095</v>
      </c>
      <c r="R9351" t="s">
        <v>3094</v>
      </c>
    </row>
    <row r="9352" spans="1:18" x14ac:dyDescent="0.25">
      <c r="A9352" t="s">
        <v>8776</v>
      </c>
      <c r="B9352" t="s">
        <v>3089</v>
      </c>
      <c r="D9352" t="s">
        <v>3090</v>
      </c>
      <c r="E9352" t="s">
        <v>3090</v>
      </c>
      <c r="F9352">
        <v>1</v>
      </c>
      <c r="G9352">
        <v>0</v>
      </c>
      <c r="H9352">
        <v>8390.7410375617401</v>
      </c>
      <c r="I9352">
        <v>5908.3510375617398</v>
      </c>
      <c r="K9352">
        <v>1014.22</v>
      </c>
      <c r="M9352">
        <v>1468.17</v>
      </c>
      <c r="N9352" t="s">
        <v>3091</v>
      </c>
      <c r="O9352" t="s">
        <v>3092</v>
      </c>
      <c r="P9352" t="s">
        <v>3095</v>
      </c>
      <c r="R9352" t="s">
        <v>3094</v>
      </c>
    </row>
    <row r="9353" spans="1:18" x14ac:dyDescent="0.25">
      <c r="A9353" t="s">
        <v>324</v>
      </c>
      <c r="B9353" t="s">
        <v>3089</v>
      </c>
      <c r="D9353" t="s">
        <v>3090</v>
      </c>
      <c r="E9353" t="s">
        <v>3090</v>
      </c>
      <c r="F9353">
        <v>1</v>
      </c>
      <c r="G9353">
        <v>0</v>
      </c>
      <c r="H9353">
        <v>0</v>
      </c>
      <c r="I9353">
        <v>0</v>
      </c>
      <c r="K9353"/>
      <c r="N9353" t="s">
        <v>3091</v>
      </c>
      <c r="O9353" t="s">
        <v>3092</v>
      </c>
      <c r="P9353" t="s">
        <v>3095</v>
      </c>
      <c r="R9353" t="s">
        <v>3094</v>
      </c>
    </row>
    <row r="9354" spans="1:18" x14ac:dyDescent="0.25">
      <c r="A9354" t="s">
        <v>326</v>
      </c>
      <c r="B9354" t="s">
        <v>3089</v>
      </c>
      <c r="D9354" t="s">
        <v>3090</v>
      </c>
      <c r="E9354" t="s">
        <v>3090</v>
      </c>
      <c r="F9354">
        <v>1</v>
      </c>
      <c r="G9354">
        <v>0</v>
      </c>
      <c r="H9354">
        <v>61.341432642731199</v>
      </c>
      <c r="I9354">
        <v>38.491432642731198</v>
      </c>
      <c r="K9354">
        <v>9.33</v>
      </c>
      <c r="M9354">
        <v>13.52</v>
      </c>
      <c r="N9354" t="s">
        <v>3091</v>
      </c>
      <c r="O9354" t="s">
        <v>3092</v>
      </c>
      <c r="P9354" t="s">
        <v>3095</v>
      </c>
      <c r="R9354" t="s">
        <v>3094</v>
      </c>
    </row>
    <row r="9355" spans="1:18" x14ac:dyDescent="0.25">
      <c r="A9355" t="s">
        <v>3982</v>
      </c>
      <c r="B9355" t="s">
        <v>3089</v>
      </c>
      <c r="D9355" t="s">
        <v>3090</v>
      </c>
      <c r="E9355" t="s">
        <v>3090</v>
      </c>
      <c r="F9355">
        <v>1</v>
      </c>
      <c r="G9355">
        <v>0</v>
      </c>
      <c r="H9355">
        <v>0</v>
      </c>
      <c r="I9355">
        <v>0</v>
      </c>
      <c r="K9355"/>
      <c r="N9355" t="s">
        <v>3091</v>
      </c>
      <c r="O9355" t="s">
        <v>3092</v>
      </c>
      <c r="P9355" t="s">
        <v>3095</v>
      </c>
      <c r="R9355" t="s">
        <v>3094</v>
      </c>
    </row>
    <row r="9356" spans="1:18" x14ac:dyDescent="0.25">
      <c r="A9356" t="s">
        <v>1439</v>
      </c>
      <c r="B9356" t="s">
        <v>3089</v>
      </c>
      <c r="D9356" t="s">
        <v>3090</v>
      </c>
      <c r="E9356" t="s">
        <v>3090</v>
      </c>
      <c r="F9356">
        <v>1</v>
      </c>
      <c r="G9356">
        <v>0</v>
      </c>
      <c r="H9356">
        <v>105.523</v>
      </c>
      <c r="I9356">
        <v>105.523</v>
      </c>
      <c r="K9356"/>
      <c r="N9356" t="s">
        <v>3091</v>
      </c>
      <c r="O9356" t="s">
        <v>3092</v>
      </c>
      <c r="P9356" t="s">
        <v>3095</v>
      </c>
      <c r="R9356" t="s">
        <v>3094</v>
      </c>
    </row>
    <row r="9357" spans="1:18" x14ac:dyDescent="0.25">
      <c r="A9357" t="s">
        <v>2915</v>
      </c>
      <c r="B9357" t="s">
        <v>3089</v>
      </c>
      <c r="D9357" t="s">
        <v>3090</v>
      </c>
      <c r="E9357" t="s">
        <v>3090</v>
      </c>
      <c r="F9357">
        <v>1</v>
      </c>
      <c r="G9357">
        <v>0</v>
      </c>
      <c r="H9357">
        <v>7683.77287387456</v>
      </c>
      <c r="I9357">
        <v>5402.7228738745598</v>
      </c>
      <c r="K9357">
        <v>815.28</v>
      </c>
      <c r="M9357">
        <v>1465.77</v>
      </c>
      <c r="N9357" t="s">
        <v>3091</v>
      </c>
      <c r="O9357" t="s">
        <v>3092</v>
      </c>
      <c r="P9357" t="s">
        <v>3095</v>
      </c>
      <c r="R9357" t="s">
        <v>3094</v>
      </c>
    </row>
    <row r="9358" spans="1:18" x14ac:dyDescent="0.25">
      <c r="A9358" t="s">
        <v>321</v>
      </c>
      <c r="B9358" t="s">
        <v>3089</v>
      </c>
      <c r="D9358" t="s">
        <v>3090</v>
      </c>
      <c r="E9358" t="s">
        <v>3090</v>
      </c>
      <c r="F9358">
        <v>1</v>
      </c>
      <c r="G9358">
        <v>0</v>
      </c>
      <c r="H9358">
        <v>465.66710959729198</v>
      </c>
      <c r="I9358">
        <v>240.69710959729201</v>
      </c>
      <c r="K9358">
        <v>81.09</v>
      </c>
      <c r="M9358">
        <v>143.88</v>
      </c>
      <c r="N9358" t="s">
        <v>3091</v>
      </c>
      <c r="O9358" t="s">
        <v>3092</v>
      </c>
      <c r="P9358" t="s">
        <v>3095</v>
      </c>
      <c r="R9358" t="s">
        <v>3094</v>
      </c>
    </row>
    <row r="9359" spans="1:18" x14ac:dyDescent="0.25">
      <c r="A9359" t="s">
        <v>319</v>
      </c>
      <c r="B9359" t="s">
        <v>3089</v>
      </c>
      <c r="D9359" t="s">
        <v>3090</v>
      </c>
      <c r="E9359" t="s">
        <v>3090</v>
      </c>
      <c r="F9359">
        <v>1</v>
      </c>
      <c r="G9359">
        <v>0</v>
      </c>
      <c r="H9359">
        <v>0</v>
      </c>
      <c r="I9359">
        <v>0</v>
      </c>
      <c r="K9359"/>
      <c r="N9359" t="s">
        <v>3091</v>
      </c>
      <c r="O9359" t="s">
        <v>3092</v>
      </c>
      <c r="P9359" t="s">
        <v>3095</v>
      </c>
      <c r="R9359" t="s">
        <v>3094</v>
      </c>
    </row>
    <row r="9360" spans="1:18" x14ac:dyDescent="0.25">
      <c r="A9360" t="s">
        <v>3983</v>
      </c>
      <c r="B9360" t="s">
        <v>3089</v>
      </c>
      <c r="D9360" t="s">
        <v>3090</v>
      </c>
      <c r="E9360" t="s">
        <v>3090</v>
      </c>
      <c r="F9360">
        <v>1</v>
      </c>
      <c r="G9360">
        <v>0</v>
      </c>
      <c r="H9360">
        <v>0</v>
      </c>
      <c r="I9360">
        <v>0</v>
      </c>
      <c r="K9360"/>
      <c r="N9360" t="s">
        <v>3091</v>
      </c>
      <c r="O9360" t="s">
        <v>3092</v>
      </c>
      <c r="P9360" t="s">
        <v>3095</v>
      </c>
      <c r="R9360" t="s">
        <v>3094</v>
      </c>
    </row>
    <row r="9361" spans="1:18" x14ac:dyDescent="0.25">
      <c r="A9361" t="s">
        <v>3984</v>
      </c>
      <c r="B9361" t="s">
        <v>3089</v>
      </c>
      <c r="D9361" t="s">
        <v>3090</v>
      </c>
      <c r="E9361" t="s">
        <v>3090</v>
      </c>
      <c r="F9361">
        <v>1</v>
      </c>
      <c r="G9361">
        <v>0</v>
      </c>
      <c r="H9361">
        <v>265.75437195434301</v>
      </c>
      <c r="I9361">
        <v>265.75437195434301</v>
      </c>
      <c r="K9361"/>
      <c r="N9361" t="s">
        <v>3091</v>
      </c>
      <c r="O9361" t="s">
        <v>3092</v>
      </c>
      <c r="P9361" t="s">
        <v>3095</v>
      </c>
      <c r="R9361" t="s">
        <v>3094</v>
      </c>
    </row>
    <row r="9362" spans="1:18" x14ac:dyDescent="0.25">
      <c r="A9362" t="s">
        <v>2686</v>
      </c>
      <c r="B9362" t="s">
        <v>3089</v>
      </c>
      <c r="D9362" t="s">
        <v>3090</v>
      </c>
      <c r="E9362" t="s">
        <v>3090</v>
      </c>
      <c r="F9362">
        <v>1</v>
      </c>
      <c r="G9362">
        <v>0</v>
      </c>
      <c r="H9362">
        <v>71.165396296296194</v>
      </c>
      <c r="I9362">
        <v>51.2453962962962</v>
      </c>
      <c r="K9362">
        <v>7.25</v>
      </c>
      <c r="M9362">
        <v>12.67</v>
      </c>
      <c r="N9362" t="s">
        <v>3091</v>
      </c>
      <c r="O9362" t="s">
        <v>3092</v>
      </c>
      <c r="P9362" t="s">
        <v>3095</v>
      </c>
      <c r="R9362" t="s">
        <v>3094</v>
      </c>
    </row>
    <row r="9363" spans="1:18" x14ac:dyDescent="0.25">
      <c r="A9363" t="s">
        <v>3985</v>
      </c>
      <c r="B9363" t="s">
        <v>3089</v>
      </c>
      <c r="D9363" t="s">
        <v>3090</v>
      </c>
      <c r="E9363" t="s">
        <v>3090</v>
      </c>
      <c r="F9363">
        <v>1</v>
      </c>
      <c r="G9363">
        <v>0</v>
      </c>
      <c r="H9363">
        <v>104.859847355555</v>
      </c>
      <c r="I9363">
        <v>64.209847355555496</v>
      </c>
      <c r="K9363">
        <v>15</v>
      </c>
      <c r="M9363">
        <v>25.65</v>
      </c>
      <c r="N9363" t="s">
        <v>3091</v>
      </c>
      <c r="O9363" t="s">
        <v>3092</v>
      </c>
      <c r="P9363" t="s">
        <v>3095</v>
      </c>
      <c r="R9363" t="s">
        <v>3094</v>
      </c>
    </row>
    <row r="9364" spans="1:18" x14ac:dyDescent="0.25">
      <c r="A9364" t="s">
        <v>3986</v>
      </c>
      <c r="B9364" t="s">
        <v>3089</v>
      </c>
      <c r="D9364" t="s">
        <v>3090</v>
      </c>
      <c r="E9364" t="s">
        <v>3090</v>
      </c>
      <c r="F9364">
        <v>1</v>
      </c>
      <c r="G9364">
        <v>0</v>
      </c>
      <c r="H9364">
        <v>137.87573235294099</v>
      </c>
      <c r="I9364">
        <v>68.585732352941093</v>
      </c>
      <c r="K9364">
        <v>24.93</v>
      </c>
      <c r="M9364">
        <v>44.36</v>
      </c>
      <c r="N9364" t="s">
        <v>3091</v>
      </c>
      <c r="O9364" t="s">
        <v>3092</v>
      </c>
      <c r="P9364" t="s">
        <v>3095</v>
      </c>
      <c r="R9364" t="s">
        <v>3094</v>
      </c>
    </row>
    <row r="9365" spans="1:18" x14ac:dyDescent="0.25">
      <c r="A9365" t="s">
        <v>3987</v>
      </c>
      <c r="B9365" t="s">
        <v>3089</v>
      </c>
      <c r="D9365" t="s">
        <v>3090</v>
      </c>
      <c r="E9365" t="s">
        <v>3090</v>
      </c>
      <c r="F9365">
        <v>1</v>
      </c>
      <c r="G9365">
        <v>0</v>
      </c>
      <c r="H9365">
        <v>0</v>
      </c>
      <c r="I9365">
        <v>0</v>
      </c>
      <c r="K9365"/>
      <c r="N9365" t="s">
        <v>3091</v>
      </c>
      <c r="O9365" t="s">
        <v>3092</v>
      </c>
      <c r="P9365" t="s">
        <v>3095</v>
      </c>
      <c r="R9365" t="s">
        <v>3094</v>
      </c>
    </row>
    <row r="9366" spans="1:18" x14ac:dyDescent="0.25">
      <c r="A9366" t="s">
        <v>3988</v>
      </c>
      <c r="B9366" t="s">
        <v>3089</v>
      </c>
      <c r="D9366" t="s">
        <v>3090</v>
      </c>
      <c r="E9366" t="s">
        <v>3090</v>
      </c>
      <c r="F9366">
        <v>1</v>
      </c>
      <c r="G9366">
        <v>0</v>
      </c>
      <c r="H9366">
        <v>0</v>
      </c>
      <c r="I9366">
        <v>0</v>
      </c>
      <c r="K9366"/>
      <c r="N9366" t="s">
        <v>3091</v>
      </c>
      <c r="O9366" t="s">
        <v>3092</v>
      </c>
      <c r="P9366" t="s">
        <v>3095</v>
      </c>
      <c r="R9366" t="s">
        <v>3094</v>
      </c>
    </row>
    <row r="9367" spans="1:18" x14ac:dyDescent="0.25">
      <c r="A9367" t="s">
        <v>3989</v>
      </c>
      <c r="B9367" t="s">
        <v>3089</v>
      </c>
      <c r="D9367" t="s">
        <v>3090</v>
      </c>
      <c r="E9367" t="s">
        <v>3090</v>
      </c>
      <c r="F9367">
        <v>1</v>
      </c>
      <c r="G9367">
        <v>0</v>
      </c>
      <c r="H9367">
        <v>0</v>
      </c>
      <c r="I9367">
        <v>0</v>
      </c>
      <c r="K9367"/>
      <c r="N9367" t="s">
        <v>3091</v>
      </c>
      <c r="O9367" t="s">
        <v>3092</v>
      </c>
      <c r="P9367" t="s">
        <v>3095</v>
      </c>
      <c r="R9367" t="s">
        <v>3094</v>
      </c>
    </row>
    <row r="9368" spans="1:18" x14ac:dyDescent="0.25">
      <c r="A9368" t="s">
        <v>3990</v>
      </c>
      <c r="B9368" t="s">
        <v>3089</v>
      </c>
      <c r="D9368" t="s">
        <v>3090</v>
      </c>
      <c r="E9368" t="s">
        <v>3090</v>
      </c>
      <c r="F9368">
        <v>1</v>
      </c>
      <c r="G9368">
        <v>0</v>
      </c>
      <c r="H9368">
        <v>9711.3548258634291</v>
      </c>
      <c r="I9368">
        <v>6864.8689925300896</v>
      </c>
      <c r="K9368">
        <v>1020.05083333333</v>
      </c>
      <c r="M9368">
        <v>1826.4349999999999</v>
      </c>
      <c r="N9368" t="s">
        <v>3091</v>
      </c>
      <c r="O9368" t="s">
        <v>3092</v>
      </c>
      <c r="P9368" t="s">
        <v>3095</v>
      </c>
      <c r="R9368" t="s">
        <v>3094</v>
      </c>
    </row>
    <row r="9369" spans="1:18" x14ac:dyDescent="0.25">
      <c r="A9369" t="s">
        <v>3991</v>
      </c>
      <c r="B9369" t="s">
        <v>3089</v>
      </c>
      <c r="D9369" t="s">
        <v>3090</v>
      </c>
      <c r="E9369" t="s">
        <v>3090</v>
      </c>
      <c r="F9369">
        <v>1</v>
      </c>
      <c r="G9369">
        <v>0</v>
      </c>
      <c r="H9369">
        <v>0</v>
      </c>
      <c r="I9369">
        <v>0</v>
      </c>
      <c r="K9369"/>
      <c r="N9369" t="s">
        <v>3091</v>
      </c>
      <c r="O9369" t="s">
        <v>3092</v>
      </c>
      <c r="P9369" t="s">
        <v>3095</v>
      </c>
      <c r="R9369" t="s">
        <v>3094</v>
      </c>
    </row>
    <row r="9370" spans="1:18" x14ac:dyDescent="0.25">
      <c r="A9370" t="s">
        <v>3992</v>
      </c>
      <c r="B9370" t="s">
        <v>3089</v>
      </c>
      <c r="D9370" t="s">
        <v>3090</v>
      </c>
      <c r="E9370" t="s">
        <v>3090</v>
      </c>
      <c r="F9370">
        <v>1</v>
      </c>
      <c r="G9370">
        <v>0</v>
      </c>
      <c r="H9370">
        <v>0</v>
      </c>
      <c r="I9370">
        <v>0</v>
      </c>
      <c r="K9370"/>
      <c r="N9370" t="s">
        <v>3091</v>
      </c>
      <c r="O9370" t="s">
        <v>3092</v>
      </c>
      <c r="P9370" t="s">
        <v>3095</v>
      </c>
      <c r="R9370" t="s">
        <v>3094</v>
      </c>
    </row>
    <row r="9371" spans="1:18" x14ac:dyDescent="0.25">
      <c r="A9371" t="s">
        <v>3993</v>
      </c>
      <c r="B9371" t="s">
        <v>3089</v>
      </c>
      <c r="D9371" t="s">
        <v>3090</v>
      </c>
      <c r="E9371" t="s">
        <v>3090</v>
      </c>
      <c r="F9371">
        <v>1</v>
      </c>
      <c r="G9371">
        <v>0</v>
      </c>
      <c r="H9371">
        <v>0</v>
      </c>
      <c r="I9371">
        <v>0</v>
      </c>
      <c r="K9371"/>
      <c r="N9371" t="s">
        <v>3091</v>
      </c>
      <c r="O9371" t="s">
        <v>3092</v>
      </c>
      <c r="P9371" t="s">
        <v>3095</v>
      </c>
      <c r="R9371" t="s">
        <v>3094</v>
      </c>
    </row>
    <row r="9372" spans="1:18" x14ac:dyDescent="0.25">
      <c r="A9372" t="s">
        <v>3994</v>
      </c>
      <c r="B9372" t="s">
        <v>3089</v>
      </c>
      <c r="D9372" t="s">
        <v>3090</v>
      </c>
      <c r="E9372" t="s">
        <v>3090</v>
      </c>
      <c r="F9372">
        <v>1</v>
      </c>
      <c r="G9372">
        <v>0</v>
      </c>
      <c r="H9372">
        <v>0</v>
      </c>
      <c r="I9372">
        <v>0</v>
      </c>
      <c r="K9372"/>
      <c r="N9372" t="s">
        <v>3091</v>
      </c>
      <c r="O9372" t="s">
        <v>3092</v>
      </c>
      <c r="P9372" t="s">
        <v>3095</v>
      </c>
      <c r="R9372" t="s">
        <v>3094</v>
      </c>
    </row>
    <row r="9373" spans="1:18" x14ac:dyDescent="0.25">
      <c r="A9373" t="s">
        <v>3995</v>
      </c>
      <c r="B9373" t="s">
        <v>3089</v>
      </c>
      <c r="D9373" t="s">
        <v>3090</v>
      </c>
      <c r="E9373" t="s">
        <v>3090</v>
      </c>
      <c r="F9373">
        <v>1</v>
      </c>
      <c r="G9373">
        <v>0</v>
      </c>
      <c r="H9373">
        <v>0</v>
      </c>
      <c r="I9373">
        <v>0</v>
      </c>
      <c r="K9373"/>
      <c r="N9373" t="s">
        <v>3091</v>
      </c>
      <c r="O9373" t="s">
        <v>3092</v>
      </c>
      <c r="P9373" t="s">
        <v>3095</v>
      </c>
      <c r="R9373" t="s">
        <v>3094</v>
      </c>
    </row>
    <row r="9374" spans="1:18" x14ac:dyDescent="0.25">
      <c r="A9374" t="s">
        <v>3996</v>
      </c>
      <c r="B9374" t="s">
        <v>3089</v>
      </c>
      <c r="D9374" t="s">
        <v>3090</v>
      </c>
      <c r="E9374" t="s">
        <v>3090</v>
      </c>
      <c r="F9374">
        <v>1</v>
      </c>
      <c r="G9374">
        <v>0</v>
      </c>
      <c r="H9374">
        <v>0</v>
      </c>
      <c r="I9374">
        <v>0</v>
      </c>
      <c r="K9374"/>
      <c r="N9374" t="s">
        <v>3091</v>
      </c>
      <c r="O9374" t="s">
        <v>3092</v>
      </c>
      <c r="P9374" t="s">
        <v>3095</v>
      </c>
      <c r="R9374" t="s">
        <v>3094</v>
      </c>
    </row>
    <row r="9375" spans="1:18" x14ac:dyDescent="0.25">
      <c r="A9375" t="s">
        <v>3997</v>
      </c>
      <c r="B9375" t="s">
        <v>3089</v>
      </c>
      <c r="D9375" t="s">
        <v>3090</v>
      </c>
      <c r="E9375" t="s">
        <v>3090</v>
      </c>
      <c r="F9375">
        <v>1</v>
      </c>
      <c r="G9375">
        <v>0</v>
      </c>
      <c r="H9375">
        <v>0</v>
      </c>
      <c r="I9375">
        <v>0</v>
      </c>
      <c r="K9375"/>
      <c r="N9375" t="s">
        <v>3091</v>
      </c>
      <c r="O9375" t="s">
        <v>3092</v>
      </c>
      <c r="P9375" t="s">
        <v>3095</v>
      </c>
      <c r="R9375" t="s">
        <v>3094</v>
      </c>
    </row>
    <row r="9376" spans="1:18" x14ac:dyDescent="0.25">
      <c r="A9376" t="s">
        <v>3998</v>
      </c>
      <c r="B9376" t="s">
        <v>3089</v>
      </c>
      <c r="D9376" t="s">
        <v>3090</v>
      </c>
      <c r="E9376" t="s">
        <v>3090</v>
      </c>
      <c r="F9376">
        <v>1</v>
      </c>
      <c r="G9376">
        <v>0</v>
      </c>
      <c r="H9376">
        <v>0</v>
      </c>
      <c r="I9376">
        <v>0</v>
      </c>
      <c r="K9376"/>
      <c r="N9376" t="s">
        <v>3091</v>
      </c>
      <c r="O9376" t="s">
        <v>3092</v>
      </c>
      <c r="P9376" t="s">
        <v>3095</v>
      </c>
      <c r="R9376" t="s">
        <v>3094</v>
      </c>
    </row>
    <row r="9377" spans="1:18" x14ac:dyDescent="0.25">
      <c r="A9377" t="s">
        <v>3999</v>
      </c>
      <c r="B9377" t="s">
        <v>3089</v>
      </c>
      <c r="D9377" t="s">
        <v>3090</v>
      </c>
      <c r="E9377" t="s">
        <v>3090</v>
      </c>
      <c r="F9377">
        <v>1</v>
      </c>
      <c r="G9377">
        <v>0</v>
      </c>
      <c r="H9377">
        <v>0</v>
      </c>
      <c r="I9377">
        <v>0</v>
      </c>
      <c r="K9377"/>
      <c r="N9377" t="s">
        <v>3091</v>
      </c>
      <c r="O9377" t="s">
        <v>3092</v>
      </c>
      <c r="P9377" t="s">
        <v>3095</v>
      </c>
      <c r="R9377" t="s">
        <v>3094</v>
      </c>
    </row>
    <row r="9378" spans="1:18" x14ac:dyDescent="0.25">
      <c r="A9378" t="s">
        <v>4000</v>
      </c>
      <c r="B9378" t="s">
        <v>3089</v>
      </c>
      <c r="D9378" t="s">
        <v>3090</v>
      </c>
      <c r="E9378" t="s">
        <v>3090</v>
      </c>
      <c r="F9378">
        <v>1</v>
      </c>
      <c r="G9378">
        <v>0</v>
      </c>
      <c r="H9378">
        <v>0</v>
      </c>
      <c r="I9378">
        <v>0</v>
      </c>
      <c r="K9378"/>
      <c r="N9378" t="s">
        <v>3091</v>
      </c>
      <c r="O9378" t="s">
        <v>3092</v>
      </c>
      <c r="P9378" t="s">
        <v>3095</v>
      </c>
      <c r="R9378" t="s">
        <v>3094</v>
      </c>
    </row>
    <row r="9379" spans="1:18" x14ac:dyDescent="0.25">
      <c r="A9379" t="s">
        <v>4001</v>
      </c>
      <c r="B9379" t="s">
        <v>3089</v>
      </c>
      <c r="D9379" t="s">
        <v>3090</v>
      </c>
      <c r="E9379" t="s">
        <v>3090</v>
      </c>
      <c r="F9379">
        <v>1</v>
      </c>
      <c r="G9379">
        <v>0</v>
      </c>
      <c r="H9379">
        <v>0</v>
      </c>
      <c r="I9379">
        <v>0</v>
      </c>
      <c r="K9379"/>
      <c r="N9379" t="s">
        <v>3091</v>
      </c>
      <c r="O9379" t="s">
        <v>3092</v>
      </c>
      <c r="P9379" t="s">
        <v>3095</v>
      </c>
      <c r="R9379" t="s">
        <v>3094</v>
      </c>
    </row>
    <row r="9380" spans="1:18" x14ac:dyDescent="0.25">
      <c r="A9380" t="s">
        <v>4002</v>
      </c>
      <c r="B9380" t="s">
        <v>3089</v>
      </c>
      <c r="D9380" t="s">
        <v>3090</v>
      </c>
      <c r="E9380" t="s">
        <v>3090</v>
      </c>
      <c r="F9380">
        <v>1</v>
      </c>
      <c r="G9380">
        <v>0</v>
      </c>
      <c r="H9380">
        <v>0</v>
      </c>
      <c r="I9380">
        <v>0</v>
      </c>
      <c r="K9380"/>
      <c r="N9380" t="s">
        <v>3091</v>
      </c>
      <c r="O9380" t="s">
        <v>3092</v>
      </c>
      <c r="P9380" t="s">
        <v>3095</v>
      </c>
      <c r="R9380" t="s">
        <v>3094</v>
      </c>
    </row>
    <row r="9381" spans="1:18" x14ac:dyDescent="0.25">
      <c r="A9381" t="s">
        <v>4003</v>
      </c>
      <c r="B9381" t="s">
        <v>3089</v>
      </c>
      <c r="D9381" t="s">
        <v>3090</v>
      </c>
      <c r="E9381" t="s">
        <v>3090</v>
      </c>
      <c r="F9381">
        <v>1</v>
      </c>
      <c r="G9381">
        <v>0</v>
      </c>
      <c r="H9381">
        <v>0</v>
      </c>
      <c r="I9381">
        <v>0</v>
      </c>
      <c r="K9381"/>
      <c r="N9381" t="s">
        <v>3091</v>
      </c>
      <c r="O9381" t="s">
        <v>3092</v>
      </c>
      <c r="P9381" t="s">
        <v>3095</v>
      </c>
      <c r="R9381" t="s">
        <v>3094</v>
      </c>
    </row>
    <row r="9382" spans="1:18" x14ac:dyDescent="0.25">
      <c r="A9382" t="s">
        <v>4004</v>
      </c>
      <c r="B9382" t="s">
        <v>3089</v>
      </c>
      <c r="D9382" t="s">
        <v>3090</v>
      </c>
      <c r="E9382" t="s">
        <v>3090</v>
      </c>
      <c r="F9382">
        <v>1</v>
      </c>
      <c r="G9382">
        <v>0</v>
      </c>
      <c r="H9382">
        <v>0</v>
      </c>
      <c r="I9382">
        <v>0</v>
      </c>
      <c r="K9382"/>
      <c r="N9382" t="s">
        <v>3091</v>
      </c>
      <c r="O9382" t="s">
        <v>3092</v>
      </c>
      <c r="P9382" t="s">
        <v>3095</v>
      </c>
      <c r="R9382" t="s">
        <v>3094</v>
      </c>
    </row>
    <row r="9383" spans="1:18" x14ac:dyDescent="0.25">
      <c r="A9383" t="s">
        <v>4005</v>
      </c>
      <c r="B9383" t="s">
        <v>3089</v>
      </c>
      <c r="D9383" t="s">
        <v>3090</v>
      </c>
      <c r="E9383" t="s">
        <v>3090</v>
      </c>
      <c r="F9383">
        <v>1</v>
      </c>
      <c r="G9383">
        <v>0</v>
      </c>
      <c r="H9383">
        <v>4121.2067885648003</v>
      </c>
      <c r="I9383">
        <v>1706.3067885647999</v>
      </c>
      <c r="K9383">
        <v>500</v>
      </c>
      <c r="M9383">
        <v>1914.9</v>
      </c>
      <c r="N9383" t="s">
        <v>3091</v>
      </c>
      <c r="O9383" t="s">
        <v>3092</v>
      </c>
      <c r="P9383" t="s">
        <v>3095</v>
      </c>
      <c r="R9383" t="s">
        <v>3094</v>
      </c>
    </row>
    <row r="9384" spans="1:18" x14ac:dyDescent="0.25">
      <c r="A9384" t="s">
        <v>4006</v>
      </c>
      <c r="B9384" t="s">
        <v>3089</v>
      </c>
      <c r="D9384" t="s">
        <v>3090</v>
      </c>
      <c r="E9384" t="s">
        <v>3090</v>
      </c>
      <c r="F9384">
        <v>1</v>
      </c>
      <c r="G9384">
        <v>0</v>
      </c>
      <c r="H9384">
        <v>15769.3087698693</v>
      </c>
      <c r="I9384">
        <v>4881.1587698693602</v>
      </c>
      <c r="K9384">
        <v>2260</v>
      </c>
      <c r="M9384">
        <v>8628.15</v>
      </c>
      <c r="N9384" t="s">
        <v>3091</v>
      </c>
      <c r="O9384" t="s">
        <v>3092</v>
      </c>
      <c r="P9384" t="s">
        <v>3095</v>
      </c>
      <c r="R9384" t="s">
        <v>3094</v>
      </c>
    </row>
    <row r="9385" spans="1:18" x14ac:dyDescent="0.25">
      <c r="A9385" t="s">
        <v>4007</v>
      </c>
      <c r="B9385" t="s">
        <v>3089</v>
      </c>
      <c r="D9385" t="s">
        <v>3090</v>
      </c>
      <c r="E9385" t="s">
        <v>3090</v>
      </c>
      <c r="F9385">
        <v>1</v>
      </c>
      <c r="G9385">
        <v>0</v>
      </c>
      <c r="H9385">
        <v>0</v>
      </c>
      <c r="I9385">
        <v>0</v>
      </c>
      <c r="K9385"/>
      <c r="N9385" t="s">
        <v>3091</v>
      </c>
      <c r="O9385" t="s">
        <v>3092</v>
      </c>
      <c r="P9385" t="s">
        <v>3095</v>
      </c>
      <c r="R9385" t="s">
        <v>3094</v>
      </c>
    </row>
    <row r="9386" spans="1:18" x14ac:dyDescent="0.25">
      <c r="A9386" t="s">
        <v>4008</v>
      </c>
      <c r="B9386" t="s">
        <v>3089</v>
      </c>
      <c r="D9386" t="s">
        <v>3090</v>
      </c>
      <c r="E9386" t="s">
        <v>3090</v>
      </c>
      <c r="F9386">
        <v>1</v>
      </c>
      <c r="G9386">
        <v>0</v>
      </c>
      <c r="H9386">
        <v>0</v>
      </c>
      <c r="I9386">
        <v>0</v>
      </c>
      <c r="K9386"/>
      <c r="N9386" t="s">
        <v>3091</v>
      </c>
      <c r="O9386" t="s">
        <v>3092</v>
      </c>
      <c r="P9386" t="s">
        <v>3095</v>
      </c>
      <c r="R9386" t="s">
        <v>3094</v>
      </c>
    </row>
    <row r="9387" spans="1:18" x14ac:dyDescent="0.25">
      <c r="A9387" t="s">
        <v>4009</v>
      </c>
      <c r="B9387" t="s">
        <v>3089</v>
      </c>
      <c r="D9387" t="s">
        <v>3090</v>
      </c>
      <c r="E9387" t="s">
        <v>3090</v>
      </c>
      <c r="F9387">
        <v>1</v>
      </c>
      <c r="G9387">
        <v>0</v>
      </c>
      <c r="H9387">
        <v>0</v>
      </c>
      <c r="I9387">
        <v>0</v>
      </c>
      <c r="K9387"/>
      <c r="N9387" t="s">
        <v>3091</v>
      </c>
      <c r="O9387" t="s">
        <v>3092</v>
      </c>
      <c r="P9387" t="s">
        <v>3095</v>
      </c>
      <c r="R9387" t="s">
        <v>3094</v>
      </c>
    </row>
    <row r="9388" spans="1:18" x14ac:dyDescent="0.25">
      <c r="A9388" t="s">
        <v>4010</v>
      </c>
      <c r="B9388" t="s">
        <v>3089</v>
      </c>
      <c r="D9388" t="s">
        <v>3090</v>
      </c>
      <c r="E9388" t="s">
        <v>3090</v>
      </c>
      <c r="F9388">
        <v>1</v>
      </c>
      <c r="G9388">
        <v>0</v>
      </c>
      <c r="H9388">
        <v>0</v>
      </c>
      <c r="I9388">
        <v>0</v>
      </c>
      <c r="K9388"/>
      <c r="N9388" t="s">
        <v>3091</v>
      </c>
      <c r="O9388" t="s">
        <v>3092</v>
      </c>
      <c r="P9388" t="s">
        <v>3095</v>
      </c>
      <c r="R9388" t="s">
        <v>3094</v>
      </c>
    </row>
    <row r="9389" spans="1:18" x14ac:dyDescent="0.25">
      <c r="A9389" t="s">
        <v>4011</v>
      </c>
      <c r="B9389" t="s">
        <v>3089</v>
      </c>
      <c r="D9389" t="s">
        <v>3090</v>
      </c>
      <c r="E9389" t="s">
        <v>3090</v>
      </c>
      <c r="F9389">
        <v>1</v>
      </c>
      <c r="G9389">
        <v>0</v>
      </c>
      <c r="H9389">
        <v>0</v>
      </c>
      <c r="I9389">
        <v>0</v>
      </c>
      <c r="K9389"/>
      <c r="N9389" t="s">
        <v>3091</v>
      </c>
      <c r="O9389" t="s">
        <v>3092</v>
      </c>
      <c r="P9389" t="s">
        <v>3095</v>
      </c>
      <c r="R9389" t="s">
        <v>3094</v>
      </c>
    </row>
    <row r="9390" spans="1:18" x14ac:dyDescent="0.25">
      <c r="A9390" t="s">
        <v>4012</v>
      </c>
      <c r="B9390" t="s">
        <v>3089</v>
      </c>
      <c r="D9390" t="s">
        <v>3090</v>
      </c>
      <c r="E9390" t="s">
        <v>3090</v>
      </c>
      <c r="F9390">
        <v>1</v>
      </c>
      <c r="G9390">
        <v>0</v>
      </c>
      <c r="H9390">
        <v>0</v>
      </c>
      <c r="I9390">
        <v>0</v>
      </c>
      <c r="K9390"/>
      <c r="N9390" t="s">
        <v>3091</v>
      </c>
      <c r="O9390" t="s">
        <v>3092</v>
      </c>
      <c r="P9390" t="s">
        <v>3095</v>
      </c>
      <c r="R9390" t="s">
        <v>3094</v>
      </c>
    </row>
    <row r="9391" spans="1:18" x14ac:dyDescent="0.25">
      <c r="A9391" t="s">
        <v>4013</v>
      </c>
      <c r="B9391" t="s">
        <v>3089</v>
      </c>
      <c r="D9391" t="s">
        <v>3090</v>
      </c>
      <c r="E9391" t="s">
        <v>3090</v>
      </c>
      <c r="F9391">
        <v>1</v>
      </c>
      <c r="G9391">
        <v>0</v>
      </c>
      <c r="H9391">
        <v>0</v>
      </c>
      <c r="I9391">
        <v>0</v>
      </c>
      <c r="K9391"/>
      <c r="N9391" t="s">
        <v>3091</v>
      </c>
      <c r="O9391" t="s">
        <v>3092</v>
      </c>
      <c r="P9391" t="s">
        <v>3095</v>
      </c>
      <c r="R9391" t="s">
        <v>3094</v>
      </c>
    </row>
    <row r="9392" spans="1:18" x14ac:dyDescent="0.25">
      <c r="A9392" t="s">
        <v>4014</v>
      </c>
      <c r="B9392" t="s">
        <v>3089</v>
      </c>
      <c r="D9392" t="s">
        <v>3090</v>
      </c>
      <c r="E9392" t="s">
        <v>3090</v>
      </c>
      <c r="F9392">
        <v>1</v>
      </c>
      <c r="G9392">
        <v>0</v>
      </c>
      <c r="H9392">
        <v>5454.4425728453398</v>
      </c>
      <c r="I9392">
        <v>827.58257284534398</v>
      </c>
      <c r="K9392">
        <v>955</v>
      </c>
      <c r="M9392">
        <v>3671.86</v>
      </c>
      <c r="N9392" t="s">
        <v>3091</v>
      </c>
      <c r="O9392" t="s">
        <v>3092</v>
      </c>
      <c r="P9392" t="s">
        <v>3095</v>
      </c>
      <c r="R9392" t="s">
        <v>3094</v>
      </c>
    </row>
    <row r="9393" spans="1:18" x14ac:dyDescent="0.25">
      <c r="A9393" t="s">
        <v>4015</v>
      </c>
      <c r="B9393" t="s">
        <v>3089</v>
      </c>
      <c r="D9393" t="s">
        <v>3090</v>
      </c>
      <c r="E9393" t="s">
        <v>3090</v>
      </c>
      <c r="F9393">
        <v>1</v>
      </c>
      <c r="G9393">
        <v>0</v>
      </c>
      <c r="H9393">
        <v>0</v>
      </c>
      <c r="I9393">
        <v>0</v>
      </c>
      <c r="K9393"/>
      <c r="N9393" t="s">
        <v>3091</v>
      </c>
      <c r="O9393" t="s">
        <v>3092</v>
      </c>
      <c r="P9393" t="s">
        <v>3095</v>
      </c>
      <c r="R9393" t="s">
        <v>3094</v>
      </c>
    </row>
    <row r="9394" spans="1:18" x14ac:dyDescent="0.25">
      <c r="A9394" t="s">
        <v>4016</v>
      </c>
      <c r="B9394" t="s">
        <v>3089</v>
      </c>
      <c r="D9394" t="s">
        <v>3090</v>
      </c>
      <c r="E9394" t="s">
        <v>3090</v>
      </c>
      <c r="F9394">
        <v>1</v>
      </c>
      <c r="G9394">
        <v>0</v>
      </c>
      <c r="H9394">
        <v>0</v>
      </c>
      <c r="I9394">
        <v>0</v>
      </c>
      <c r="K9394"/>
      <c r="N9394" t="s">
        <v>3091</v>
      </c>
      <c r="O9394" t="s">
        <v>3092</v>
      </c>
      <c r="P9394" t="s">
        <v>3095</v>
      </c>
      <c r="R9394" t="s">
        <v>3094</v>
      </c>
    </row>
    <row r="9395" spans="1:18" x14ac:dyDescent="0.25">
      <c r="A9395" t="s">
        <v>4017</v>
      </c>
      <c r="B9395" t="s">
        <v>3089</v>
      </c>
      <c r="D9395" t="s">
        <v>3090</v>
      </c>
      <c r="E9395" t="s">
        <v>3090</v>
      </c>
      <c r="F9395">
        <v>1</v>
      </c>
      <c r="G9395">
        <v>0</v>
      </c>
      <c r="H9395">
        <v>2720.82171884639</v>
      </c>
      <c r="I9395">
        <v>465.92171884639902</v>
      </c>
      <c r="K9395">
        <v>500</v>
      </c>
      <c r="M9395">
        <v>1754.9</v>
      </c>
      <c r="N9395" t="s">
        <v>3091</v>
      </c>
      <c r="O9395" t="s">
        <v>3092</v>
      </c>
      <c r="P9395" t="s">
        <v>3095</v>
      </c>
      <c r="R9395" t="s">
        <v>3094</v>
      </c>
    </row>
    <row r="9396" spans="1:18" x14ac:dyDescent="0.25">
      <c r="A9396" t="s">
        <v>4018</v>
      </c>
      <c r="B9396" t="s">
        <v>3089</v>
      </c>
      <c r="D9396" t="s">
        <v>3090</v>
      </c>
      <c r="E9396" t="s">
        <v>3090</v>
      </c>
      <c r="F9396">
        <v>1</v>
      </c>
      <c r="G9396">
        <v>0</v>
      </c>
      <c r="H9396">
        <v>0</v>
      </c>
      <c r="I9396">
        <v>0</v>
      </c>
      <c r="K9396"/>
      <c r="N9396" t="s">
        <v>3091</v>
      </c>
      <c r="O9396" t="s">
        <v>3092</v>
      </c>
      <c r="P9396" t="s">
        <v>3095</v>
      </c>
      <c r="R9396" t="s">
        <v>3094</v>
      </c>
    </row>
    <row r="9397" spans="1:18" x14ac:dyDescent="0.25">
      <c r="A9397" t="s">
        <v>4019</v>
      </c>
      <c r="B9397" t="s">
        <v>3089</v>
      </c>
      <c r="D9397" t="s">
        <v>3090</v>
      </c>
      <c r="E9397" t="s">
        <v>3090</v>
      </c>
      <c r="F9397">
        <v>1</v>
      </c>
      <c r="G9397">
        <v>0</v>
      </c>
      <c r="H9397">
        <v>0</v>
      </c>
      <c r="I9397">
        <v>0</v>
      </c>
      <c r="K9397"/>
      <c r="N9397" t="s">
        <v>3091</v>
      </c>
      <c r="O9397" t="s">
        <v>3092</v>
      </c>
      <c r="P9397" t="s">
        <v>3095</v>
      </c>
      <c r="R9397" t="s">
        <v>3094</v>
      </c>
    </row>
    <row r="9398" spans="1:18" x14ac:dyDescent="0.25">
      <c r="A9398" t="s">
        <v>4020</v>
      </c>
      <c r="B9398" t="s">
        <v>3089</v>
      </c>
      <c r="D9398" t="s">
        <v>3090</v>
      </c>
      <c r="E9398" t="s">
        <v>3090</v>
      </c>
      <c r="F9398">
        <v>1</v>
      </c>
      <c r="G9398">
        <v>0</v>
      </c>
      <c r="H9398">
        <v>0</v>
      </c>
      <c r="I9398">
        <v>0</v>
      </c>
      <c r="K9398"/>
      <c r="N9398" t="s">
        <v>3091</v>
      </c>
      <c r="O9398" t="s">
        <v>3092</v>
      </c>
      <c r="P9398" t="s">
        <v>3095</v>
      </c>
      <c r="R9398" t="s">
        <v>3094</v>
      </c>
    </row>
    <row r="9399" spans="1:18" x14ac:dyDescent="0.25">
      <c r="A9399" t="s">
        <v>4021</v>
      </c>
      <c r="B9399" t="s">
        <v>3089</v>
      </c>
      <c r="D9399" t="s">
        <v>3090</v>
      </c>
      <c r="E9399" t="s">
        <v>3090</v>
      </c>
      <c r="F9399">
        <v>1</v>
      </c>
      <c r="G9399">
        <v>0</v>
      </c>
      <c r="H9399">
        <v>0</v>
      </c>
      <c r="I9399">
        <v>0</v>
      </c>
      <c r="K9399"/>
      <c r="N9399" t="s">
        <v>3091</v>
      </c>
      <c r="O9399" t="s">
        <v>3092</v>
      </c>
      <c r="P9399" t="s">
        <v>3095</v>
      </c>
      <c r="R9399" t="s">
        <v>3094</v>
      </c>
    </row>
    <row r="9400" spans="1:18" x14ac:dyDescent="0.25">
      <c r="A9400" t="s">
        <v>4022</v>
      </c>
      <c r="B9400" t="s">
        <v>3089</v>
      </c>
      <c r="D9400" t="s">
        <v>3090</v>
      </c>
      <c r="E9400" t="s">
        <v>3090</v>
      </c>
      <c r="F9400">
        <v>1</v>
      </c>
      <c r="G9400">
        <v>0</v>
      </c>
      <c r="H9400">
        <v>5635.1809994553296</v>
      </c>
      <c r="I9400">
        <v>135.19099945533699</v>
      </c>
      <c r="K9400">
        <v>1530</v>
      </c>
      <c r="M9400">
        <v>3969.99</v>
      </c>
      <c r="N9400" t="s">
        <v>3091</v>
      </c>
      <c r="O9400" t="s">
        <v>3092</v>
      </c>
      <c r="P9400" t="s">
        <v>3095</v>
      </c>
      <c r="R9400" t="s">
        <v>3094</v>
      </c>
    </row>
    <row r="9401" spans="1:18" x14ac:dyDescent="0.25">
      <c r="A9401" t="s">
        <v>4023</v>
      </c>
      <c r="B9401" t="s">
        <v>3089</v>
      </c>
      <c r="D9401" t="s">
        <v>3090</v>
      </c>
      <c r="E9401" t="s">
        <v>3090</v>
      </c>
      <c r="F9401">
        <v>1</v>
      </c>
      <c r="G9401">
        <v>0</v>
      </c>
      <c r="H9401">
        <v>0</v>
      </c>
      <c r="I9401">
        <v>0</v>
      </c>
      <c r="K9401"/>
      <c r="N9401" t="s">
        <v>3091</v>
      </c>
      <c r="O9401" t="s">
        <v>3092</v>
      </c>
      <c r="P9401" t="s">
        <v>3095</v>
      </c>
      <c r="R9401" t="s">
        <v>3094</v>
      </c>
    </row>
    <row r="9402" spans="1:18" x14ac:dyDescent="0.25">
      <c r="A9402" t="s">
        <v>4024</v>
      </c>
      <c r="B9402" t="s">
        <v>3089</v>
      </c>
      <c r="D9402" t="s">
        <v>3090</v>
      </c>
      <c r="E9402" t="s">
        <v>3090</v>
      </c>
      <c r="F9402">
        <v>1</v>
      </c>
      <c r="G9402">
        <v>0</v>
      </c>
      <c r="H9402">
        <v>0</v>
      </c>
      <c r="I9402">
        <v>0</v>
      </c>
      <c r="K9402"/>
      <c r="N9402" t="s">
        <v>3091</v>
      </c>
      <c r="O9402" t="s">
        <v>3092</v>
      </c>
      <c r="P9402" t="s">
        <v>3095</v>
      </c>
      <c r="R9402" t="s">
        <v>3094</v>
      </c>
    </row>
    <row r="9403" spans="1:18" x14ac:dyDescent="0.25">
      <c r="A9403" t="s">
        <v>4025</v>
      </c>
      <c r="B9403" t="s">
        <v>3089</v>
      </c>
      <c r="D9403" t="s">
        <v>3090</v>
      </c>
      <c r="E9403" t="s">
        <v>3090</v>
      </c>
      <c r="F9403">
        <v>1</v>
      </c>
      <c r="G9403">
        <v>0</v>
      </c>
      <c r="H9403">
        <v>0</v>
      </c>
      <c r="I9403">
        <v>0</v>
      </c>
      <c r="K9403"/>
      <c r="N9403" t="s">
        <v>3091</v>
      </c>
      <c r="O9403" t="s">
        <v>3092</v>
      </c>
      <c r="P9403" t="s">
        <v>3095</v>
      </c>
      <c r="R9403" t="s">
        <v>3094</v>
      </c>
    </row>
    <row r="9404" spans="1:18" x14ac:dyDescent="0.25">
      <c r="A9404" t="s">
        <v>3004</v>
      </c>
      <c r="B9404" t="s">
        <v>3089</v>
      </c>
      <c r="D9404" t="s">
        <v>3090</v>
      </c>
      <c r="E9404" t="s">
        <v>3090</v>
      </c>
      <c r="F9404">
        <v>1</v>
      </c>
      <c r="G9404">
        <v>0</v>
      </c>
      <c r="H9404">
        <v>41.824045826513903</v>
      </c>
      <c r="I9404">
        <v>41.824045826513903</v>
      </c>
      <c r="K9404">
        <v>0</v>
      </c>
      <c r="M9404">
        <v>0</v>
      </c>
      <c r="N9404" t="s">
        <v>3091</v>
      </c>
      <c r="O9404" t="s">
        <v>3092</v>
      </c>
      <c r="P9404" t="s">
        <v>3095</v>
      </c>
      <c r="R9404" t="s">
        <v>3094</v>
      </c>
    </row>
    <row r="9405" spans="1:18" x14ac:dyDescent="0.25">
      <c r="A9405" t="s">
        <v>3147</v>
      </c>
      <c r="B9405" t="s">
        <v>3089</v>
      </c>
      <c r="D9405" t="s">
        <v>3090</v>
      </c>
      <c r="E9405" t="s">
        <v>3090</v>
      </c>
      <c r="F9405">
        <v>1</v>
      </c>
      <c r="G9405">
        <v>0</v>
      </c>
      <c r="H9405">
        <v>83.513106382978705</v>
      </c>
      <c r="I9405">
        <v>83.513106382978705</v>
      </c>
      <c r="K9405">
        <v>0</v>
      </c>
      <c r="M9405">
        <v>0</v>
      </c>
      <c r="N9405" t="s">
        <v>3091</v>
      </c>
      <c r="O9405" t="s">
        <v>3092</v>
      </c>
      <c r="P9405" t="s">
        <v>3095</v>
      </c>
      <c r="R9405" t="s">
        <v>3094</v>
      </c>
    </row>
    <row r="9406" spans="1:18" x14ac:dyDescent="0.25">
      <c r="A9406" t="s">
        <v>3148</v>
      </c>
      <c r="B9406" t="s">
        <v>3089</v>
      </c>
      <c r="D9406" t="s">
        <v>3090</v>
      </c>
      <c r="E9406" t="s">
        <v>3090</v>
      </c>
      <c r="F9406">
        <v>1</v>
      </c>
      <c r="G9406">
        <v>0</v>
      </c>
      <c r="H9406">
        <v>7160.2171164128104</v>
      </c>
      <c r="I9406">
        <v>5229.7671164128096</v>
      </c>
      <c r="K9406">
        <v>788.67499999999995</v>
      </c>
      <c r="M9406">
        <v>1141.7750000000001</v>
      </c>
      <c r="N9406" t="s">
        <v>3091</v>
      </c>
      <c r="O9406" t="s">
        <v>3092</v>
      </c>
      <c r="P9406" t="s">
        <v>3095</v>
      </c>
      <c r="R9406" t="s">
        <v>3094</v>
      </c>
    </row>
    <row r="9407" spans="1:18" x14ac:dyDescent="0.25">
      <c r="A9407" t="s">
        <v>4026</v>
      </c>
      <c r="B9407" t="s">
        <v>3089</v>
      </c>
      <c r="D9407" t="s">
        <v>3090</v>
      </c>
      <c r="E9407" t="s">
        <v>3090</v>
      </c>
      <c r="F9407">
        <v>1</v>
      </c>
      <c r="G9407">
        <v>0</v>
      </c>
      <c r="H9407">
        <v>5760.7553330006403</v>
      </c>
      <c r="I9407">
        <v>4485.5953330006396</v>
      </c>
      <c r="K9407">
        <v>454.7</v>
      </c>
      <c r="M9407">
        <v>820.46</v>
      </c>
      <c r="N9407" t="s">
        <v>3091</v>
      </c>
      <c r="O9407" t="s">
        <v>3092</v>
      </c>
      <c r="P9407" t="s">
        <v>3095</v>
      </c>
      <c r="R9407" t="s">
        <v>3094</v>
      </c>
    </row>
    <row r="9408" spans="1:18" x14ac:dyDescent="0.25">
      <c r="A9408" t="s">
        <v>1955</v>
      </c>
      <c r="B9408" t="s">
        <v>3089</v>
      </c>
      <c r="D9408" t="s">
        <v>3090</v>
      </c>
      <c r="E9408" t="s">
        <v>3090</v>
      </c>
      <c r="F9408">
        <v>1</v>
      </c>
      <c r="G9408">
        <v>0</v>
      </c>
      <c r="H9408">
        <v>21.490613016872501</v>
      </c>
      <c r="I9408">
        <v>21.490613016872501</v>
      </c>
      <c r="K9408"/>
      <c r="N9408" t="s">
        <v>3091</v>
      </c>
      <c r="O9408" t="s">
        <v>3092</v>
      </c>
      <c r="P9408" t="s">
        <v>3095</v>
      </c>
      <c r="R9408" t="s">
        <v>3094</v>
      </c>
    </row>
    <row r="9409" spans="1:18" x14ac:dyDescent="0.25">
      <c r="A9409" t="s">
        <v>330</v>
      </c>
      <c r="B9409" t="s">
        <v>3089</v>
      </c>
      <c r="D9409" t="s">
        <v>3090</v>
      </c>
      <c r="E9409" t="s">
        <v>3090</v>
      </c>
      <c r="F9409">
        <v>1</v>
      </c>
      <c r="G9409">
        <v>0</v>
      </c>
      <c r="H9409">
        <v>104.7135</v>
      </c>
      <c r="I9409">
        <v>104.7135</v>
      </c>
      <c r="K9409"/>
      <c r="N9409" t="s">
        <v>3091</v>
      </c>
      <c r="O9409" t="s">
        <v>3092</v>
      </c>
      <c r="P9409" t="s">
        <v>3095</v>
      </c>
      <c r="R9409" t="s">
        <v>3094</v>
      </c>
    </row>
    <row r="9410" spans="1:18" x14ac:dyDescent="0.25">
      <c r="A9410" t="s">
        <v>2992</v>
      </c>
      <c r="B9410" t="s">
        <v>3089</v>
      </c>
      <c r="D9410" t="s">
        <v>3090</v>
      </c>
      <c r="E9410" t="s">
        <v>3090</v>
      </c>
      <c r="F9410">
        <v>1</v>
      </c>
      <c r="G9410">
        <v>0</v>
      </c>
      <c r="H9410">
        <v>84.522750000000002</v>
      </c>
      <c r="I9410">
        <v>11.412750000000001</v>
      </c>
      <c r="K9410">
        <v>29.87</v>
      </c>
      <c r="M9410">
        <v>43.24</v>
      </c>
      <c r="N9410" t="s">
        <v>3091</v>
      </c>
      <c r="O9410" t="s">
        <v>3092</v>
      </c>
      <c r="P9410" t="s">
        <v>3095</v>
      </c>
      <c r="R9410" t="s">
        <v>3094</v>
      </c>
    </row>
    <row r="9411" spans="1:18" x14ac:dyDescent="0.25">
      <c r="A9411" t="s">
        <v>4027</v>
      </c>
      <c r="B9411" t="s">
        <v>3089</v>
      </c>
      <c r="D9411" t="s">
        <v>3090</v>
      </c>
      <c r="E9411" t="s">
        <v>3090</v>
      </c>
      <c r="F9411">
        <v>1</v>
      </c>
      <c r="G9411">
        <v>0</v>
      </c>
      <c r="H9411">
        <v>0</v>
      </c>
      <c r="I9411"/>
      <c r="K9411"/>
      <c r="N9411" t="s">
        <v>3091</v>
      </c>
      <c r="O9411" t="s">
        <v>3092</v>
      </c>
      <c r="P9411" t="s">
        <v>3095</v>
      </c>
      <c r="R9411" t="s">
        <v>3094</v>
      </c>
    </row>
    <row r="9412" spans="1:18" x14ac:dyDescent="0.25">
      <c r="A9412" t="s">
        <v>4028</v>
      </c>
      <c r="B9412" t="s">
        <v>3089</v>
      </c>
      <c r="D9412" t="s">
        <v>3090</v>
      </c>
      <c r="E9412" t="s">
        <v>3090</v>
      </c>
      <c r="F9412">
        <v>1</v>
      </c>
      <c r="G9412">
        <v>0</v>
      </c>
      <c r="H9412">
        <v>0</v>
      </c>
      <c r="I9412">
        <v>0</v>
      </c>
      <c r="K9412"/>
      <c r="N9412" t="s">
        <v>3091</v>
      </c>
      <c r="O9412" t="s">
        <v>3092</v>
      </c>
      <c r="P9412" t="s">
        <v>3095</v>
      </c>
      <c r="R9412" t="s">
        <v>3094</v>
      </c>
    </row>
    <row r="9413" spans="1:18" x14ac:dyDescent="0.25">
      <c r="A9413" t="s">
        <v>52</v>
      </c>
      <c r="B9413" t="s">
        <v>3089</v>
      </c>
      <c r="D9413" t="s">
        <v>3090</v>
      </c>
      <c r="E9413" t="s">
        <v>3090</v>
      </c>
      <c r="F9413">
        <v>1</v>
      </c>
      <c r="G9413">
        <v>0</v>
      </c>
      <c r="H9413">
        <v>0</v>
      </c>
      <c r="I9413">
        <v>0</v>
      </c>
      <c r="K9413"/>
      <c r="N9413" t="s">
        <v>3091</v>
      </c>
      <c r="O9413" t="s">
        <v>3092</v>
      </c>
      <c r="P9413" t="s">
        <v>3095</v>
      </c>
      <c r="R9413" t="s">
        <v>3094</v>
      </c>
    </row>
    <row r="9414" spans="1:18" x14ac:dyDescent="0.25">
      <c r="A9414" t="s">
        <v>4029</v>
      </c>
      <c r="B9414" t="s">
        <v>3089</v>
      </c>
      <c r="D9414" t="s">
        <v>3090</v>
      </c>
      <c r="E9414" t="s">
        <v>3090</v>
      </c>
      <c r="F9414">
        <v>1</v>
      </c>
      <c r="G9414">
        <v>0</v>
      </c>
      <c r="H9414">
        <v>391.063887957948</v>
      </c>
      <c r="I9414">
        <v>247.48388795794801</v>
      </c>
      <c r="K9414">
        <v>52.12</v>
      </c>
      <c r="M9414">
        <v>91.46</v>
      </c>
      <c r="N9414" t="s">
        <v>3091</v>
      </c>
      <c r="O9414" t="s">
        <v>3092</v>
      </c>
      <c r="P9414" t="s">
        <v>3095</v>
      </c>
      <c r="R9414" t="s">
        <v>3094</v>
      </c>
    </row>
    <row r="9415" spans="1:18" x14ac:dyDescent="0.25">
      <c r="A9415" t="s">
        <v>50</v>
      </c>
      <c r="B9415" t="s">
        <v>3089</v>
      </c>
      <c r="D9415" t="s">
        <v>3090</v>
      </c>
      <c r="E9415" t="s">
        <v>3090</v>
      </c>
      <c r="F9415">
        <v>1</v>
      </c>
      <c r="G9415">
        <v>0</v>
      </c>
      <c r="H9415">
        <v>0</v>
      </c>
      <c r="I9415">
        <v>0</v>
      </c>
      <c r="K9415"/>
      <c r="N9415" t="s">
        <v>3091</v>
      </c>
      <c r="O9415" t="s">
        <v>3092</v>
      </c>
      <c r="P9415" t="s">
        <v>3095</v>
      </c>
      <c r="R9415" t="s">
        <v>3094</v>
      </c>
    </row>
    <row r="9416" spans="1:18" x14ac:dyDescent="0.25">
      <c r="A9416" t="s">
        <v>1597</v>
      </c>
      <c r="B9416" t="s">
        <v>3089</v>
      </c>
      <c r="D9416" t="s">
        <v>3090</v>
      </c>
      <c r="E9416" t="s">
        <v>3090</v>
      </c>
      <c r="F9416">
        <v>1</v>
      </c>
      <c r="G9416">
        <v>0</v>
      </c>
      <c r="H9416">
        <v>126.25370236881299</v>
      </c>
      <c r="I9416">
        <v>39.4337023688134</v>
      </c>
      <c r="K9416">
        <v>35.47</v>
      </c>
      <c r="M9416">
        <v>51.35</v>
      </c>
      <c r="N9416" t="s">
        <v>3091</v>
      </c>
      <c r="O9416" t="s">
        <v>3092</v>
      </c>
      <c r="P9416" t="s">
        <v>3095</v>
      </c>
      <c r="R9416" t="s">
        <v>3094</v>
      </c>
    </row>
    <row r="9417" spans="1:18" x14ac:dyDescent="0.25">
      <c r="A9417" t="s">
        <v>4030</v>
      </c>
      <c r="B9417" t="s">
        <v>3089</v>
      </c>
      <c r="D9417" t="s">
        <v>3090</v>
      </c>
      <c r="E9417" t="s">
        <v>3090</v>
      </c>
      <c r="F9417">
        <v>1</v>
      </c>
      <c r="G9417">
        <v>0</v>
      </c>
      <c r="H9417">
        <v>10.673999999999999</v>
      </c>
      <c r="I9417">
        <v>10.673999999999999</v>
      </c>
      <c r="K9417"/>
      <c r="N9417" t="s">
        <v>3091</v>
      </c>
      <c r="O9417" t="s">
        <v>3092</v>
      </c>
      <c r="P9417" t="s">
        <v>3095</v>
      </c>
      <c r="R9417" t="s">
        <v>3094</v>
      </c>
    </row>
    <row r="9418" spans="1:18" x14ac:dyDescent="0.25">
      <c r="A9418" t="s">
        <v>3036</v>
      </c>
      <c r="B9418" t="s">
        <v>3089</v>
      </c>
      <c r="D9418" t="s">
        <v>3090</v>
      </c>
      <c r="E9418" t="s">
        <v>3090</v>
      </c>
      <c r="F9418">
        <v>1</v>
      </c>
      <c r="G9418">
        <v>0</v>
      </c>
      <c r="H9418">
        <v>22</v>
      </c>
      <c r="I9418">
        <v>22</v>
      </c>
      <c r="K9418"/>
      <c r="N9418" t="s">
        <v>3091</v>
      </c>
      <c r="O9418" t="s">
        <v>3092</v>
      </c>
      <c r="P9418" t="s">
        <v>3095</v>
      </c>
      <c r="R9418" t="s">
        <v>3094</v>
      </c>
    </row>
    <row r="9419" spans="1:18" x14ac:dyDescent="0.25">
      <c r="A9419" t="s">
        <v>1830</v>
      </c>
      <c r="B9419" t="s">
        <v>3089</v>
      </c>
      <c r="D9419" t="s">
        <v>3090</v>
      </c>
      <c r="E9419" t="s">
        <v>3090</v>
      </c>
      <c r="F9419">
        <v>1</v>
      </c>
      <c r="G9419">
        <v>0</v>
      </c>
      <c r="H9419">
        <v>172.871023830078</v>
      </c>
      <c r="I9419">
        <v>124.041023830078</v>
      </c>
      <c r="K9419">
        <v>17.38</v>
      </c>
      <c r="M9419">
        <v>31.45</v>
      </c>
      <c r="N9419" t="s">
        <v>3091</v>
      </c>
      <c r="O9419" t="s">
        <v>3092</v>
      </c>
      <c r="P9419" t="s">
        <v>3095</v>
      </c>
      <c r="R9419" t="s">
        <v>3094</v>
      </c>
    </row>
    <row r="9420" spans="1:18" x14ac:dyDescent="0.25">
      <c r="A9420" t="s">
        <v>3006</v>
      </c>
      <c r="B9420" t="s">
        <v>3089</v>
      </c>
      <c r="D9420" t="s">
        <v>3090</v>
      </c>
      <c r="E9420" t="s">
        <v>3090</v>
      </c>
      <c r="F9420">
        <v>1</v>
      </c>
      <c r="G9420">
        <v>0</v>
      </c>
      <c r="H9420">
        <v>45.082999999999998</v>
      </c>
      <c r="I9420">
        <v>45.082999999999998</v>
      </c>
      <c r="K9420"/>
      <c r="N9420" t="s">
        <v>3091</v>
      </c>
      <c r="O9420" t="s">
        <v>3092</v>
      </c>
      <c r="P9420" t="s">
        <v>3095</v>
      </c>
      <c r="R9420" t="s">
        <v>3094</v>
      </c>
    </row>
    <row r="9421" spans="1:18" x14ac:dyDescent="0.25">
      <c r="A9421" t="s">
        <v>2999</v>
      </c>
      <c r="B9421" t="s">
        <v>3089</v>
      </c>
      <c r="D9421" t="s">
        <v>3090</v>
      </c>
      <c r="E9421" t="s">
        <v>3090</v>
      </c>
      <c r="F9421">
        <v>1</v>
      </c>
      <c r="G9421">
        <v>0</v>
      </c>
      <c r="H9421">
        <v>44.695</v>
      </c>
      <c r="I9421">
        <v>44.695</v>
      </c>
      <c r="K9421"/>
      <c r="N9421" t="s">
        <v>3091</v>
      </c>
      <c r="O9421" t="s">
        <v>3092</v>
      </c>
      <c r="P9421" t="s">
        <v>3095</v>
      </c>
      <c r="R9421" t="s">
        <v>3094</v>
      </c>
    </row>
    <row r="9422" spans="1:18" x14ac:dyDescent="0.25">
      <c r="A9422" t="s">
        <v>328</v>
      </c>
      <c r="B9422" t="s">
        <v>3089</v>
      </c>
      <c r="D9422" t="s">
        <v>3090</v>
      </c>
      <c r="E9422" t="s">
        <v>3090</v>
      </c>
      <c r="F9422">
        <v>1</v>
      </c>
      <c r="G9422">
        <v>0</v>
      </c>
      <c r="H9422">
        <v>4971.0413161041297</v>
      </c>
      <c r="I9422">
        <v>3772.1913161041298</v>
      </c>
      <c r="K9422">
        <v>428.64</v>
      </c>
      <c r="M9422">
        <v>770.21</v>
      </c>
      <c r="N9422" t="s">
        <v>3091</v>
      </c>
      <c r="O9422" t="s">
        <v>3092</v>
      </c>
      <c r="P9422" t="s">
        <v>3095</v>
      </c>
      <c r="R9422" t="s">
        <v>3094</v>
      </c>
    </row>
    <row r="9423" spans="1:18" x14ac:dyDescent="0.25">
      <c r="A9423" t="s">
        <v>1824</v>
      </c>
      <c r="B9423" t="s">
        <v>3089</v>
      </c>
      <c r="D9423" t="s">
        <v>3090</v>
      </c>
      <c r="E9423" t="s">
        <v>3090</v>
      </c>
      <c r="F9423">
        <v>1</v>
      </c>
      <c r="G9423">
        <v>0</v>
      </c>
      <c r="H9423">
        <v>630.59095445672006</v>
      </c>
      <c r="I9423">
        <v>466.09095445672</v>
      </c>
      <c r="K9423">
        <v>67.2</v>
      </c>
      <c r="M9423">
        <v>97.3</v>
      </c>
      <c r="N9423" t="s">
        <v>3091</v>
      </c>
      <c r="O9423" t="s">
        <v>3092</v>
      </c>
      <c r="P9423" t="s">
        <v>3095</v>
      </c>
      <c r="R9423" t="s">
        <v>3094</v>
      </c>
    </row>
    <row r="9424" spans="1:18" x14ac:dyDescent="0.25">
      <c r="A9424" t="s">
        <v>3149</v>
      </c>
      <c r="B9424" t="s">
        <v>3089</v>
      </c>
      <c r="D9424" t="s">
        <v>3090</v>
      </c>
      <c r="E9424" t="s">
        <v>3090</v>
      </c>
      <c r="F9424">
        <v>1</v>
      </c>
      <c r="G9424">
        <v>0</v>
      </c>
      <c r="H9424">
        <v>4071.7236282511699</v>
      </c>
      <c r="I9424">
        <v>2515.9036282511702</v>
      </c>
      <c r="K9424">
        <v>635.62</v>
      </c>
      <c r="M9424">
        <v>920.2</v>
      </c>
      <c r="N9424" t="s">
        <v>3091</v>
      </c>
      <c r="O9424" t="s">
        <v>3092</v>
      </c>
      <c r="P9424" t="s">
        <v>3095</v>
      </c>
      <c r="R9424" t="s">
        <v>3094</v>
      </c>
    </row>
    <row r="9425" spans="1:18" x14ac:dyDescent="0.25">
      <c r="A9425" t="s">
        <v>4031</v>
      </c>
      <c r="B9425" t="s">
        <v>3089</v>
      </c>
      <c r="D9425" t="s">
        <v>3090</v>
      </c>
      <c r="E9425" t="s">
        <v>3090</v>
      </c>
      <c r="F9425">
        <v>1</v>
      </c>
      <c r="G9425">
        <v>0</v>
      </c>
      <c r="H9425">
        <v>0</v>
      </c>
      <c r="I9425">
        <v>0</v>
      </c>
      <c r="K9425"/>
      <c r="N9425" t="s">
        <v>3091</v>
      </c>
      <c r="O9425" t="s">
        <v>3092</v>
      </c>
      <c r="P9425" t="s">
        <v>3095</v>
      </c>
      <c r="R9425" t="s">
        <v>3094</v>
      </c>
    </row>
    <row r="9426" spans="1:18" x14ac:dyDescent="0.25">
      <c r="A9426" t="s">
        <v>2960</v>
      </c>
      <c r="B9426" t="s">
        <v>3089</v>
      </c>
      <c r="D9426" t="s">
        <v>3090</v>
      </c>
      <c r="E9426" t="s">
        <v>3090</v>
      </c>
      <c r="F9426">
        <v>1</v>
      </c>
      <c r="G9426">
        <v>0</v>
      </c>
      <c r="H9426">
        <v>31.181999999999999</v>
      </c>
      <c r="I9426">
        <v>31.181999999999999</v>
      </c>
      <c r="K9426"/>
      <c r="N9426" t="s">
        <v>3091</v>
      </c>
      <c r="O9426" t="s">
        <v>3092</v>
      </c>
      <c r="P9426" t="s">
        <v>3095</v>
      </c>
      <c r="R9426" t="s">
        <v>3094</v>
      </c>
    </row>
    <row r="9427" spans="1:18" x14ac:dyDescent="0.25">
      <c r="A9427" t="s">
        <v>4032</v>
      </c>
      <c r="B9427" t="s">
        <v>3089</v>
      </c>
      <c r="D9427" t="s">
        <v>3090</v>
      </c>
      <c r="E9427" t="s">
        <v>3090</v>
      </c>
      <c r="F9427">
        <v>1</v>
      </c>
      <c r="G9427">
        <v>0</v>
      </c>
      <c r="H9427">
        <v>449.74304974671298</v>
      </c>
      <c r="I9427">
        <v>193.87304974671301</v>
      </c>
      <c r="K9427">
        <v>104.53</v>
      </c>
      <c r="M9427">
        <v>151.34</v>
      </c>
      <c r="N9427" t="s">
        <v>3091</v>
      </c>
      <c r="O9427" t="s">
        <v>3092</v>
      </c>
      <c r="P9427" t="s">
        <v>3095</v>
      </c>
      <c r="R9427" t="s">
        <v>3094</v>
      </c>
    </row>
    <row r="9428" spans="1:18" x14ac:dyDescent="0.25">
      <c r="A9428" t="s">
        <v>4033</v>
      </c>
      <c r="B9428" t="s">
        <v>3089</v>
      </c>
      <c r="D9428" t="s">
        <v>3090</v>
      </c>
      <c r="E9428" t="s">
        <v>3090</v>
      </c>
      <c r="F9428">
        <v>1</v>
      </c>
      <c r="G9428">
        <v>0</v>
      </c>
      <c r="H9428">
        <v>458.116771735285</v>
      </c>
      <c r="I9428">
        <v>125.916771735285</v>
      </c>
      <c r="K9428">
        <v>118.75</v>
      </c>
      <c r="M9428">
        <v>213.45</v>
      </c>
      <c r="N9428" t="s">
        <v>3091</v>
      </c>
      <c r="O9428" t="s">
        <v>3092</v>
      </c>
      <c r="P9428" t="s">
        <v>3095</v>
      </c>
      <c r="R9428" t="s">
        <v>3094</v>
      </c>
    </row>
    <row r="9429" spans="1:18" x14ac:dyDescent="0.25">
      <c r="A9429" t="s">
        <v>4034</v>
      </c>
      <c r="B9429" t="s">
        <v>3089</v>
      </c>
      <c r="D9429" t="s">
        <v>3090</v>
      </c>
      <c r="E9429" t="s">
        <v>3090</v>
      </c>
      <c r="F9429">
        <v>1</v>
      </c>
      <c r="G9429">
        <v>0</v>
      </c>
      <c r="H9429">
        <v>577.81213397331101</v>
      </c>
      <c r="I9429">
        <v>212.77213397331101</v>
      </c>
      <c r="K9429">
        <v>130.33000000000001</v>
      </c>
      <c r="M9429">
        <v>234.71</v>
      </c>
      <c r="N9429" t="s">
        <v>3091</v>
      </c>
      <c r="O9429" t="s">
        <v>3092</v>
      </c>
      <c r="P9429" t="s">
        <v>3095</v>
      </c>
      <c r="R9429" t="s">
        <v>3094</v>
      </c>
    </row>
    <row r="9430" spans="1:18" x14ac:dyDescent="0.25">
      <c r="A9430" t="s">
        <v>4035</v>
      </c>
      <c r="B9430" t="s">
        <v>3089</v>
      </c>
      <c r="D9430" t="s">
        <v>3090</v>
      </c>
      <c r="E9430" t="s">
        <v>3090</v>
      </c>
      <c r="F9430">
        <v>1</v>
      </c>
      <c r="G9430">
        <v>0</v>
      </c>
      <c r="H9430">
        <v>0</v>
      </c>
      <c r="I9430">
        <v>0</v>
      </c>
      <c r="K9430"/>
      <c r="N9430" t="s">
        <v>3091</v>
      </c>
      <c r="O9430" t="s">
        <v>3092</v>
      </c>
      <c r="P9430" t="s">
        <v>3095</v>
      </c>
      <c r="R9430" t="s">
        <v>3094</v>
      </c>
    </row>
    <row r="9431" spans="1:18" x14ac:dyDescent="0.25">
      <c r="A9431" t="s">
        <v>4036</v>
      </c>
      <c r="B9431" t="s">
        <v>3089</v>
      </c>
      <c r="D9431" t="s">
        <v>3090</v>
      </c>
      <c r="E9431" t="s">
        <v>3090</v>
      </c>
      <c r="F9431">
        <v>1</v>
      </c>
      <c r="G9431">
        <v>0</v>
      </c>
      <c r="H9431">
        <v>0</v>
      </c>
      <c r="I9431">
        <v>0</v>
      </c>
      <c r="K9431"/>
      <c r="N9431" t="s">
        <v>3091</v>
      </c>
      <c r="O9431" t="s">
        <v>3092</v>
      </c>
      <c r="P9431" t="s">
        <v>3095</v>
      </c>
      <c r="R9431" t="s">
        <v>3094</v>
      </c>
    </row>
    <row r="9432" spans="1:18" x14ac:dyDescent="0.25">
      <c r="A9432" t="s">
        <v>4037</v>
      </c>
      <c r="B9432" t="s">
        <v>3089</v>
      </c>
      <c r="D9432" t="s">
        <v>3090</v>
      </c>
      <c r="E9432" t="s">
        <v>3090</v>
      </c>
      <c r="F9432">
        <v>1</v>
      </c>
      <c r="G9432">
        <v>0</v>
      </c>
      <c r="H9432">
        <v>0</v>
      </c>
      <c r="I9432">
        <v>0</v>
      </c>
      <c r="K9432"/>
      <c r="N9432" t="s">
        <v>3091</v>
      </c>
      <c r="O9432" t="s">
        <v>3092</v>
      </c>
      <c r="P9432" t="s">
        <v>3095</v>
      </c>
      <c r="R9432" t="s">
        <v>3094</v>
      </c>
    </row>
    <row r="9433" spans="1:18" x14ac:dyDescent="0.25">
      <c r="A9433" t="s">
        <v>1594</v>
      </c>
      <c r="B9433" t="s">
        <v>3089</v>
      </c>
      <c r="D9433" t="s">
        <v>3090</v>
      </c>
      <c r="E9433" t="s">
        <v>3090</v>
      </c>
      <c r="F9433">
        <v>1</v>
      </c>
      <c r="G9433">
        <v>0</v>
      </c>
      <c r="H9433">
        <v>133.13286241543301</v>
      </c>
      <c r="I9433">
        <v>44.795362415433402</v>
      </c>
      <c r="K9433">
        <v>36.090000000000003</v>
      </c>
      <c r="M9433">
        <v>52.247500000000002</v>
      </c>
      <c r="N9433" t="s">
        <v>3091</v>
      </c>
      <c r="O9433" t="s">
        <v>3092</v>
      </c>
      <c r="P9433" t="s">
        <v>3095</v>
      </c>
      <c r="R9433" t="s">
        <v>3094</v>
      </c>
    </row>
    <row r="9434" spans="1:18" x14ac:dyDescent="0.25">
      <c r="A9434" t="s">
        <v>4038</v>
      </c>
      <c r="B9434" t="s">
        <v>3089</v>
      </c>
      <c r="D9434" t="s">
        <v>3090</v>
      </c>
      <c r="E9434" t="s">
        <v>3090</v>
      </c>
      <c r="F9434">
        <v>1</v>
      </c>
      <c r="G9434">
        <v>0</v>
      </c>
      <c r="H9434">
        <v>0</v>
      </c>
      <c r="I9434">
        <v>0</v>
      </c>
      <c r="K9434"/>
      <c r="N9434" t="s">
        <v>3091</v>
      </c>
      <c r="O9434" t="s">
        <v>3092</v>
      </c>
      <c r="P9434" t="s">
        <v>3095</v>
      </c>
      <c r="R9434" t="s">
        <v>3094</v>
      </c>
    </row>
    <row r="9435" spans="1:18" x14ac:dyDescent="0.25">
      <c r="A9435" t="s">
        <v>4039</v>
      </c>
      <c r="B9435" t="s">
        <v>3089</v>
      </c>
      <c r="D9435" t="s">
        <v>3090</v>
      </c>
      <c r="E9435" t="s">
        <v>3090</v>
      </c>
      <c r="F9435">
        <v>1</v>
      </c>
      <c r="G9435">
        <v>0</v>
      </c>
      <c r="H9435">
        <v>0</v>
      </c>
      <c r="I9435">
        <v>0</v>
      </c>
      <c r="K9435"/>
      <c r="N9435" t="s">
        <v>3091</v>
      </c>
      <c r="O9435" t="s">
        <v>3092</v>
      </c>
      <c r="P9435" t="s">
        <v>3095</v>
      </c>
      <c r="R9435" t="s">
        <v>3094</v>
      </c>
    </row>
    <row r="9436" spans="1:18" x14ac:dyDescent="0.25">
      <c r="A9436" t="s">
        <v>4040</v>
      </c>
      <c r="B9436" t="s">
        <v>3089</v>
      </c>
      <c r="D9436" t="s">
        <v>3090</v>
      </c>
      <c r="E9436" t="s">
        <v>3090</v>
      </c>
      <c r="F9436">
        <v>1</v>
      </c>
      <c r="G9436">
        <v>0</v>
      </c>
      <c r="H9436">
        <v>0</v>
      </c>
      <c r="I9436">
        <v>0</v>
      </c>
      <c r="K9436"/>
      <c r="N9436" t="s">
        <v>3091</v>
      </c>
      <c r="O9436" t="s">
        <v>3092</v>
      </c>
      <c r="P9436" t="s">
        <v>3095</v>
      </c>
      <c r="R9436" t="s">
        <v>3094</v>
      </c>
    </row>
    <row r="9437" spans="1:18" x14ac:dyDescent="0.25">
      <c r="A9437" t="s">
        <v>4041</v>
      </c>
      <c r="B9437" t="s">
        <v>3089</v>
      </c>
      <c r="D9437" t="s">
        <v>3090</v>
      </c>
      <c r="E9437" t="s">
        <v>3090</v>
      </c>
      <c r="F9437">
        <v>1</v>
      </c>
      <c r="G9437">
        <v>0</v>
      </c>
      <c r="H9437">
        <v>0</v>
      </c>
      <c r="I9437">
        <v>0</v>
      </c>
      <c r="K9437"/>
      <c r="N9437" t="s">
        <v>3091</v>
      </c>
      <c r="O9437" t="s">
        <v>3092</v>
      </c>
      <c r="P9437" t="s">
        <v>3095</v>
      </c>
      <c r="R9437" t="s">
        <v>3094</v>
      </c>
    </row>
    <row r="9438" spans="1:18" x14ac:dyDescent="0.25">
      <c r="A9438" t="s">
        <v>4042</v>
      </c>
      <c r="B9438" t="s">
        <v>3089</v>
      </c>
      <c r="D9438" t="s">
        <v>3090</v>
      </c>
      <c r="E9438" t="s">
        <v>3090</v>
      </c>
      <c r="F9438">
        <v>1</v>
      </c>
      <c r="G9438">
        <v>0</v>
      </c>
      <c r="H9438">
        <v>0</v>
      </c>
      <c r="I9438">
        <v>0</v>
      </c>
      <c r="K9438"/>
      <c r="N9438" t="s">
        <v>3091</v>
      </c>
      <c r="O9438" t="s">
        <v>3092</v>
      </c>
      <c r="P9438" t="s">
        <v>3095</v>
      </c>
      <c r="R9438" t="s">
        <v>3094</v>
      </c>
    </row>
    <row r="9439" spans="1:18" x14ac:dyDescent="0.25">
      <c r="A9439" t="s">
        <v>4043</v>
      </c>
      <c r="B9439" t="s">
        <v>3089</v>
      </c>
      <c r="D9439" t="s">
        <v>3090</v>
      </c>
      <c r="E9439" t="s">
        <v>3090</v>
      </c>
      <c r="F9439">
        <v>1</v>
      </c>
      <c r="G9439">
        <v>0</v>
      </c>
      <c r="H9439">
        <v>0</v>
      </c>
      <c r="I9439">
        <v>0</v>
      </c>
      <c r="K9439"/>
      <c r="N9439" t="s">
        <v>3091</v>
      </c>
      <c r="O9439" t="s">
        <v>3092</v>
      </c>
      <c r="P9439" t="s">
        <v>3095</v>
      </c>
      <c r="R9439" t="s">
        <v>3094</v>
      </c>
    </row>
    <row r="9440" spans="1:18" x14ac:dyDescent="0.25">
      <c r="A9440" t="s">
        <v>4044</v>
      </c>
      <c r="B9440" t="s">
        <v>3089</v>
      </c>
      <c r="D9440" t="s">
        <v>3090</v>
      </c>
      <c r="E9440" t="s">
        <v>3090</v>
      </c>
      <c r="F9440">
        <v>1</v>
      </c>
      <c r="G9440">
        <v>0</v>
      </c>
      <c r="H9440">
        <v>0</v>
      </c>
      <c r="I9440">
        <v>0</v>
      </c>
      <c r="K9440"/>
      <c r="N9440" t="s">
        <v>3091</v>
      </c>
      <c r="O9440" t="s">
        <v>3092</v>
      </c>
      <c r="P9440" t="s">
        <v>3095</v>
      </c>
      <c r="R9440" t="s">
        <v>3094</v>
      </c>
    </row>
    <row r="9441" spans="1:18" x14ac:dyDescent="0.25">
      <c r="A9441" t="s">
        <v>4045</v>
      </c>
      <c r="B9441" t="s">
        <v>3089</v>
      </c>
      <c r="D9441" t="s">
        <v>3090</v>
      </c>
      <c r="E9441" t="s">
        <v>3090</v>
      </c>
      <c r="F9441">
        <v>1</v>
      </c>
      <c r="G9441">
        <v>0</v>
      </c>
      <c r="H9441">
        <v>0</v>
      </c>
      <c r="I9441">
        <v>0</v>
      </c>
      <c r="K9441"/>
      <c r="N9441" t="s">
        <v>3091</v>
      </c>
      <c r="O9441" t="s">
        <v>3092</v>
      </c>
      <c r="P9441" t="s">
        <v>3095</v>
      </c>
      <c r="R9441" t="s">
        <v>3094</v>
      </c>
    </row>
    <row r="9442" spans="1:18" x14ac:dyDescent="0.25">
      <c r="A9442" t="s">
        <v>4046</v>
      </c>
      <c r="B9442" t="s">
        <v>3089</v>
      </c>
      <c r="D9442" t="s">
        <v>3090</v>
      </c>
      <c r="E9442" t="s">
        <v>3090</v>
      </c>
      <c r="F9442">
        <v>1</v>
      </c>
      <c r="G9442">
        <v>0</v>
      </c>
      <c r="H9442">
        <v>7234.8612772734996</v>
      </c>
      <c r="I9442">
        <v>5087.3212772734996</v>
      </c>
      <c r="K9442">
        <v>771.28</v>
      </c>
      <c r="M9442">
        <v>1376.26</v>
      </c>
      <c r="N9442" t="s">
        <v>3091</v>
      </c>
      <c r="O9442" t="s">
        <v>3092</v>
      </c>
      <c r="P9442" t="s">
        <v>3095</v>
      </c>
      <c r="R9442" t="s">
        <v>3094</v>
      </c>
    </row>
    <row r="9443" spans="1:18" x14ac:dyDescent="0.25">
      <c r="A9443" t="s">
        <v>8432</v>
      </c>
      <c r="B9443" t="s">
        <v>3089</v>
      </c>
      <c r="D9443" t="s">
        <v>3090</v>
      </c>
      <c r="E9443" t="s">
        <v>3090</v>
      </c>
      <c r="F9443">
        <v>1</v>
      </c>
      <c r="G9443">
        <v>0</v>
      </c>
      <c r="H9443">
        <v>8601.4288364552103</v>
      </c>
      <c r="I9443">
        <v>6024.03883645521</v>
      </c>
      <c r="K9443">
        <v>826.12</v>
      </c>
      <c r="M9443">
        <v>1751.27</v>
      </c>
      <c r="N9443" t="s">
        <v>3091</v>
      </c>
      <c r="O9443" t="s">
        <v>3092</v>
      </c>
      <c r="P9443" t="s">
        <v>3095</v>
      </c>
      <c r="R9443" t="s">
        <v>3094</v>
      </c>
    </row>
    <row r="9444" spans="1:18" x14ac:dyDescent="0.25">
      <c r="A9444" t="s">
        <v>4047</v>
      </c>
      <c r="B9444" t="s">
        <v>3089</v>
      </c>
      <c r="D9444" t="s">
        <v>3090</v>
      </c>
      <c r="E9444" t="s">
        <v>3090</v>
      </c>
      <c r="F9444">
        <v>1</v>
      </c>
      <c r="G9444">
        <v>0</v>
      </c>
      <c r="H9444">
        <v>0</v>
      </c>
      <c r="I9444">
        <v>0</v>
      </c>
      <c r="K9444"/>
      <c r="N9444" t="s">
        <v>3091</v>
      </c>
      <c r="O9444" t="s">
        <v>3092</v>
      </c>
      <c r="P9444" t="s">
        <v>3095</v>
      </c>
      <c r="R9444" t="s">
        <v>3094</v>
      </c>
    </row>
    <row r="9445" spans="1:18" x14ac:dyDescent="0.25">
      <c r="A9445" t="s">
        <v>4048</v>
      </c>
      <c r="B9445" t="s">
        <v>3089</v>
      </c>
      <c r="D9445" t="s">
        <v>3090</v>
      </c>
      <c r="F9445">
        <v>1</v>
      </c>
      <c r="G9445">
        <v>0</v>
      </c>
      <c r="H9445">
        <v>0</v>
      </c>
      <c r="I9445">
        <v>0</v>
      </c>
      <c r="K9445"/>
      <c r="N9445" t="s">
        <v>3091</v>
      </c>
      <c r="O9445" t="s">
        <v>3092</v>
      </c>
      <c r="P9445" t="s">
        <v>3093</v>
      </c>
      <c r="R9445" t="s">
        <v>3094</v>
      </c>
    </row>
    <row r="9446" spans="1:18" x14ac:dyDescent="0.25">
      <c r="A9446" t="s">
        <v>4049</v>
      </c>
      <c r="B9446" t="s">
        <v>3089</v>
      </c>
      <c r="D9446" t="s">
        <v>3090</v>
      </c>
      <c r="E9446" t="s">
        <v>3090</v>
      </c>
      <c r="F9446">
        <v>1</v>
      </c>
      <c r="G9446">
        <v>0</v>
      </c>
      <c r="H9446">
        <v>7932.7487683166501</v>
      </c>
      <c r="I9446">
        <v>5657.3687683166499</v>
      </c>
      <c r="K9446">
        <v>816.48500000000001</v>
      </c>
      <c r="M9446">
        <v>1458.895</v>
      </c>
      <c r="N9446" t="s">
        <v>3091</v>
      </c>
      <c r="O9446" t="s">
        <v>3092</v>
      </c>
      <c r="P9446" t="s">
        <v>3095</v>
      </c>
      <c r="R9446" t="s">
        <v>3094</v>
      </c>
    </row>
    <row r="9447" spans="1:18" x14ac:dyDescent="0.25">
      <c r="A9447" t="s">
        <v>4050</v>
      </c>
      <c r="B9447" t="s">
        <v>3089</v>
      </c>
      <c r="D9447" t="s">
        <v>3090</v>
      </c>
      <c r="E9447" t="s">
        <v>3090</v>
      </c>
      <c r="F9447">
        <v>1</v>
      </c>
      <c r="G9447">
        <v>0</v>
      </c>
      <c r="H9447">
        <v>7060.1499239305003</v>
      </c>
      <c r="I9447">
        <v>5327.4332572638295</v>
      </c>
      <c r="K9447">
        <v>621.89333333333298</v>
      </c>
      <c r="M9447">
        <v>1110.8233333333301</v>
      </c>
      <c r="N9447" t="s">
        <v>3091</v>
      </c>
      <c r="O9447" t="s">
        <v>3092</v>
      </c>
      <c r="P9447" t="s">
        <v>3095</v>
      </c>
      <c r="R9447" t="s">
        <v>3094</v>
      </c>
    </row>
    <row r="9448" spans="1:18" x14ac:dyDescent="0.25">
      <c r="A9448" t="s">
        <v>4051</v>
      </c>
      <c r="B9448" t="s">
        <v>3089</v>
      </c>
      <c r="D9448" t="s">
        <v>3090</v>
      </c>
      <c r="E9448" t="s">
        <v>3090</v>
      </c>
      <c r="F9448">
        <v>1</v>
      </c>
      <c r="G9448">
        <v>0</v>
      </c>
      <c r="H9448">
        <v>6945.5060610521496</v>
      </c>
      <c r="I9448">
        <v>5316.52606105215</v>
      </c>
      <c r="K9448">
        <v>584.59</v>
      </c>
      <c r="M9448">
        <v>1044.3900000000001</v>
      </c>
      <c r="N9448" t="s">
        <v>3091</v>
      </c>
      <c r="O9448" t="s">
        <v>3092</v>
      </c>
      <c r="P9448" t="s">
        <v>3095</v>
      </c>
      <c r="R9448" t="s">
        <v>3094</v>
      </c>
    </row>
    <row r="9449" spans="1:18" x14ac:dyDescent="0.25">
      <c r="A9449" t="s">
        <v>4052</v>
      </c>
      <c r="B9449" t="s">
        <v>3089</v>
      </c>
      <c r="D9449" t="s">
        <v>3090</v>
      </c>
      <c r="E9449" t="s">
        <v>3090</v>
      </c>
      <c r="F9449">
        <v>1</v>
      </c>
      <c r="G9449">
        <v>0</v>
      </c>
      <c r="H9449">
        <v>6745.7691967679602</v>
      </c>
      <c r="I9449">
        <v>5039.7291967679603</v>
      </c>
      <c r="K9449">
        <v>612.54999999999995</v>
      </c>
      <c r="M9449">
        <v>1093.49</v>
      </c>
      <c r="N9449" t="s">
        <v>3091</v>
      </c>
      <c r="O9449" t="s">
        <v>3092</v>
      </c>
      <c r="P9449" t="s">
        <v>3095</v>
      </c>
      <c r="R9449" t="s">
        <v>3094</v>
      </c>
    </row>
    <row r="9450" spans="1:18" x14ac:dyDescent="0.25">
      <c r="A9450" t="s">
        <v>4053</v>
      </c>
      <c r="B9450" t="s">
        <v>3089</v>
      </c>
      <c r="D9450" t="s">
        <v>3090</v>
      </c>
      <c r="E9450" t="s">
        <v>3090</v>
      </c>
      <c r="F9450">
        <v>1</v>
      </c>
      <c r="G9450">
        <v>0</v>
      </c>
      <c r="H9450">
        <v>7934.4096138308396</v>
      </c>
      <c r="I9450">
        <v>5658.0796138308397</v>
      </c>
      <c r="K9450">
        <v>816.74</v>
      </c>
      <c r="M9450">
        <v>1459.59</v>
      </c>
      <c r="N9450" t="s">
        <v>3091</v>
      </c>
      <c r="O9450" t="s">
        <v>3092</v>
      </c>
      <c r="P9450" t="s">
        <v>3095</v>
      </c>
      <c r="R9450" t="s">
        <v>3094</v>
      </c>
    </row>
    <row r="9451" spans="1:18" x14ac:dyDescent="0.25">
      <c r="A9451" t="s">
        <v>4054</v>
      </c>
      <c r="B9451" t="s">
        <v>3089</v>
      </c>
      <c r="D9451" t="s">
        <v>3090</v>
      </c>
      <c r="E9451" t="s">
        <v>3090</v>
      </c>
      <c r="F9451">
        <v>1</v>
      </c>
      <c r="G9451">
        <v>0</v>
      </c>
      <c r="H9451">
        <v>7406.6481621839202</v>
      </c>
      <c r="I9451">
        <v>5487.6881621839202</v>
      </c>
      <c r="K9451">
        <v>689.54</v>
      </c>
      <c r="M9451">
        <v>1229.42</v>
      </c>
      <c r="N9451" t="s">
        <v>3091</v>
      </c>
      <c r="O9451" t="s">
        <v>3092</v>
      </c>
      <c r="P9451" t="s">
        <v>3095</v>
      </c>
      <c r="R9451" t="s">
        <v>3094</v>
      </c>
    </row>
    <row r="9452" spans="1:18" x14ac:dyDescent="0.25">
      <c r="A9452" t="s">
        <v>4055</v>
      </c>
      <c r="B9452" t="s">
        <v>3089</v>
      </c>
      <c r="D9452" t="s">
        <v>3090</v>
      </c>
      <c r="E9452" t="s">
        <v>3090</v>
      </c>
      <c r="F9452">
        <v>1</v>
      </c>
      <c r="G9452">
        <v>0</v>
      </c>
      <c r="H9452">
        <v>7203.3302606379902</v>
      </c>
      <c r="I9452">
        <v>5240.7452606379902</v>
      </c>
      <c r="K9452">
        <v>705.20500000000004</v>
      </c>
      <c r="M9452">
        <v>1257.3800000000001</v>
      </c>
      <c r="N9452" t="s">
        <v>3091</v>
      </c>
      <c r="O9452" t="s">
        <v>3092</v>
      </c>
      <c r="P9452" t="s">
        <v>3095</v>
      </c>
      <c r="R9452" t="s">
        <v>3094</v>
      </c>
    </row>
    <row r="9453" spans="1:18" x14ac:dyDescent="0.25">
      <c r="A9453" t="s">
        <v>4056</v>
      </c>
      <c r="B9453" t="s">
        <v>3089</v>
      </c>
      <c r="D9453" t="s">
        <v>3090</v>
      </c>
      <c r="E9453" t="s">
        <v>3090</v>
      </c>
      <c r="F9453">
        <v>1</v>
      </c>
      <c r="G9453">
        <v>0</v>
      </c>
      <c r="H9453">
        <v>8223.4703773894798</v>
      </c>
      <c r="I9453">
        <v>5897.7578773894802</v>
      </c>
      <c r="K9453">
        <v>835.20083333333298</v>
      </c>
      <c r="M9453">
        <v>1490.5116666666599</v>
      </c>
      <c r="N9453" t="s">
        <v>3091</v>
      </c>
      <c r="O9453" t="s">
        <v>3092</v>
      </c>
      <c r="P9453" t="s">
        <v>3095</v>
      </c>
      <c r="R9453" t="s">
        <v>3094</v>
      </c>
    </row>
    <row r="9454" spans="1:18" x14ac:dyDescent="0.25">
      <c r="A9454" t="s">
        <v>4057</v>
      </c>
      <c r="B9454" t="s">
        <v>3089</v>
      </c>
      <c r="D9454" t="s">
        <v>3090</v>
      </c>
      <c r="E9454" t="s">
        <v>3090</v>
      </c>
      <c r="F9454">
        <v>1</v>
      </c>
      <c r="G9454">
        <v>0</v>
      </c>
      <c r="H9454">
        <v>7781.9304208355998</v>
      </c>
      <c r="I9454">
        <v>5663.1572541689402</v>
      </c>
      <c r="K9454">
        <v>761.60941666666599</v>
      </c>
      <c r="M9454">
        <v>1357.1637499999999</v>
      </c>
      <c r="N9454" t="s">
        <v>3091</v>
      </c>
      <c r="O9454" t="s">
        <v>3092</v>
      </c>
      <c r="P9454" t="s">
        <v>3095</v>
      </c>
      <c r="R9454" t="s">
        <v>3094</v>
      </c>
    </row>
    <row r="9455" spans="1:18" x14ac:dyDescent="0.25">
      <c r="A9455" t="s">
        <v>4058</v>
      </c>
      <c r="B9455" t="s">
        <v>3089</v>
      </c>
      <c r="D9455" t="s">
        <v>3090</v>
      </c>
      <c r="E9455" t="s">
        <v>3090</v>
      </c>
      <c r="F9455">
        <v>1</v>
      </c>
      <c r="G9455">
        <v>0</v>
      </c>
      <c r="H9455">
        <v>7787.7529363129097</v>
      </c>
      <c r="I9455">
        <v>5668.9797696462401</v>
      </c>
      <c r="K9455">
        <v>761.60941666666599</v>
      </c>
      <c r="M9455">
        <v>1357.1637499999999</v>
      </c>
      <c r="N9455" t="s">
        <v>3091</v>
      </c>
      <c r="O9455" t="s">
        <v>3092</v>
      </c>
      <c r="P9455" t="s">
        <v>3095</v>
      </c>
      <c r="R9455" t="s">
        <v>3094</v>
      </c>
    </row>
    <row r="9456" spans="1:18" x14ac:dyDescent="0.25">
      <c r="A9456" t="s">
        <v>4059</v>
      </c>
      <c r="B9456" t="s">
        <v>3089</v>
      </c>
      <c r="D9456" t="s">
        <v>3090</v>
      </c>
      <c r="E9456" t="s">
        <v>3090</v>
      </c>
      <c r="F9456">
        <v>1</v>
      </c>
      <c r="G9456">
        <v>0</v>
      </c>
      <c r="H9456">
        <v>7797.9918760049904</v>
      </c>
      <c r="I9456">
        <v>5693.3502093383204</v>
      </c>
      <c r="K9456">
        <v>756.10333333333301</v>
      </c>
      <c r="M9456">
        <v>1348.53833333333</v>
      </c>
      <c r="N9456" t="s">
        <v>3091</v>
      </c>
      <c r="O9456" t="s">
        <v>3092</v>
      </c>
      <c r="P9456" t="s">
        <v>3095</v>
      </c>
      <c r="R9456" t="s">
        <v>3094</v>
      </c>
    </row>
    <row r="9457" spans="1:18" x14ac:dyDescent="0.25">
      <c r="A9457" t="s">
        <v>9211</v>
      </c>
      <c r="B9457" t="s">
        <v>3089</v>
      </c>
      <c r="D9457" t="s">
        <v>3090</v>
      </c>
      <c r="E9457" t="s">
        <v>3090</v>
      </c>
      <c r="F9457">
        <v>1</v>
      </c>
      <c r="G9457">
        <v>0</v>
      </c>
      <c r="H9457">
        <v>8887.1676367261607</v>
      </c>
      <c r="I9457">
        <v>6281.52430339282</v>
      </c>
      <c r="K9457">
        <v>1064.5250000000001</v>
      </c>
      <c r="M9457">
        <v>1541.1183333333299</v>
      </c>
      <c r="N9457" t="s">
        <v>3091</v>
      </c>
      <c r="O9457" t="s">
        <v>3092</v>
      </c>
      <c r="P9457" t="s">
        <v>3095</v>
      </c>
      <c r="R9457" t="s">
        <v>3094</v>
      </c>
    </row>
    <row r="9458" spans="1:18" x14ac:dyDescent="0.25">
      <c r="A9458" t="s">
        <v>4060</v>
      </c>
      <c r="B9458" t="s">
        <v>3089</v>
      </c>
      <c r="D9458" t="s">
        <v>3090</v>
      </c>
      <c r="E9458" t="s">
        <v>3090</v>
      </c>
      <c r="F9458">
        <v>1</v>
      </c>
      <c r="G9458">
        <v>0</v>
      </c>
      <c r="H9458">
        <v>0</v>
      </c>
      <c r="I9458">
        <v>0</v>
      </c>
      <c r="K9458"/>
      <c r="N9458" t="s">
        <v>3091</v>
      </c>
      <c r="O9458" t="s">
        <v>3092</v>
      </c>
      <c r="P9458" t="s">
        <v>3095</v>
      </c>
      <c r="R9458" t="s">
        <v>3094</v>
      </c>
    </row>
    <row r="9459" spans="1:18" x14ac:dyDescent="0.25">
      <c r="A9459" t="s">
        <v>4061</v>
      </c>
      <c r="B9459" t="s">
        <v>3089</v>
      </c>
      <c r="D9459" t="s">
        <v>3090</v>
      </c>
      <c r="E9459" t="s">
        <v>3090</v>
      </c>
      <c r="F9459">
        <v>1</v>
      </c>
      <c r="G9459">
        <v>0</v>
      </c>
      <c r="H9459">
        <v>0</v>
      </c>
      <c r="I9459">
        <v>0</v>
      </c>
      <c r="K9459"/>
      <c r="N9459" t="s">
        <v>3091</v>
      </c>
      <c r="O9459" t="s">
        <v>3092</v>
      </c>
      <c r="P9459" t="s">
        <v>3095</v>
      </c>
      <c r="R9459" t="s">
        <v>3094</v>
      </c>
    </row>
    <row r="9460" spans="1:18" x14ac:dyDescent="0.25">
      <c r="A9460" t="s">
        <v>4062</v>
      </c>
      <c r="B9460" t="s">
        <v>3089</v>
      </c>
      <c r="D9460" t="s">
        <v>3090</v>
      </c>
      <c r="E9460" t="s">
        <v>3090</v>
      </c>
      <c r="F9460">
        <v>1</v>
      </c>
      <c r="G9460">
        <v>0</v>
      </c>
      <c r="H9460">
        <v>0</v>
      </c>
      <c r="I9460">
        <v>0</v>
      </c>
      <c r="K9460"/>
      <c r="N9460" t="s">
        <v>3091</v>
      </c>
      <c r="O9460" t="s">
        <v>3092</v>
      </c>
      <c r="P9460" t="s">
        <v>3095</v>
      </c>
      <c r="R9460" t="s">
        <v>3094</v>
      </c>
    </row>
    <row r="9461" spans="1:18" x14ac:dyDescent="0.25">
      <c r="A9461" t="s">
        <v>4063</v>
      </c>
      <c r="B9461" t="s">
        <v>3089</v>
      </c>
      <c r="D9461" t="s">
        <v>3090</v>
      </c>
      <c r="E9461" t="s">
        <v>3090</v>
      </c>
      <c r="F9461">
        <v>1</v>
      </c>
      <c r="G9461">
        <v>0</v>
      </c>
      <c r="H9461">
        <v>20.8980833333333</v>
      </c>
      <c r="I9461">
        <v>4.2380833333333303</v>
      </c>
      <c r="K9461">
        <v>6</v>
      </c>
      <c r="M9461">
        <v>10.66</v>
      </c>
      <c r="N9461" t="s">
        <v>3091</v>
      </c>
      <c r="O9461" t="s">
        <v>3092</v>
      </c>
      <c r="P9461" t="s">
        <v>3095</v>
      </c>
      <c r="R9461" t="s">
        <v>3094</v>
      </c>
    </row>
    <row r="9462" spans="1:18" x14ac:dyDescent="0.25">
      <c r="A9462" t="s">
        <v>361</v>
      </c>
      <c r="B9462" t="s">
        <v>3089</v>
      </c>
      <c r="D9462" t="s">
        <v>3090</v>
      </c>
      <c r="E9462" t="s">
        <v>3090</v>
      </c>
      <c r="F9462">
        <v>1</v>
      </c>
      <c r="G9462">
        <v>0</v>
      </c>
      <c r="H9462">
        <v>0</v>
      </c>
      <c r="I9462">
        <v>0</v>
      </c>
      <c r="K9462"/>
      <c r="N9462" t="s">
        <v>3091</v>
      </c>
      <c r="O9462" t="s">
        <v>3092</v>
      </c>
      <c r="P9462" t="s">
        <v>3095</v>
      </c>
      <c r="R9462" t="s">
        <v>3094</v>
      </c>
    </row>
    <row r="9463" spans="1:18" x14ac:dyDescent="0.25">
      <c r="A9463" t="s">
        <v>4064</v>
      </c>
      <c r="B9463" t="s">
        <v>3089</v>
      </c>
      <c r="D9463" t="s">
        <v>3090</v>
      </c>
      <c r="E9463" t="s">
        <v>3090</v>
      </c>
      <c r="F9463">
        <v>1</v>
      </c>
      <c r="G9463">
        <v>0</v>
      </c>
      <c r="H9463">
        <v>0</v>
      </c>
      <c r="I9463">
        <v>0</v>
      </c>
      <c r="K9463"/>
      <c r="N9463" t="s">
        <v>3091</v>
      </c>
      <c r="O9463" t="s">
        <v>3092</v>
      </c>
      <c r="P9463" t="s">
        <v>3095</v>
      </c>
      <c r="R9463" t="s">
        <v>3094</v>
      </c>
    </row>
    <row r="9464" spans="1:18" x14ac:dyDescent="0.25">
      <c r="A9464" t="s">
        <v>4065</v>
      </c>
      <c r="B9464" t="s">
        <v>3089</v>
      </c>
      <c r="D9464" t="s">
        <v>3090</v>
      </c>
      <c r="E9464" t="s">
        <v>3090</v>
      </c>
      <c r="F9464">
        <v>1</v>
      </c>
      <c r="G9464">
        <v>0</v>
      </c>
      <c r="H9464">
        <v>0</v>
      </c>
      <c r="I9464">
        <v>0</v>
      </c>
      <c r="K9464"/>
      <c r="N9464" t="s">
        <v>3091</v>
      </c>
      <c r="O9464" t="s">
        <v>3092</v>
      </c>
      <c r="P9464" t="s">
        <v>3095</v>
      </c>
      <c r="R9464" t="s">
        <v>3094</v>
      </c>
    </row>
    <row r="9465" spans="1:18" x14ac:dyDescent="0.25">
      <c r="A9465" t="s">
        <v>4066</v>
      </c>
      <c r="B9465" t="s">
        <v>3089</v>
      </c>
      <c r="D9465" t="s">
        <v>3090</v>
      </c>
      <c r="E9465" t="s">
        <v>3090</v>
      </c>
      <c r="F9465">
        <v>1</v>
      </c>
      <c r="G9465">
        <v>0</v>
      </c>
      <c r="H9465">
        <v>0</v>
      </c>
      <c r="I9465">
        <v>0</v>
      </c>
      <c r="K9465"/>
      <c r="N9465" t="s">
        <v>3091</v>
      </c>
      <c r="O9465" t="s">
        <v>3092</v>
      </c>
      <c r="P9465" t="s">
        <v>3095</v>
      </c>
      <c r="R9465" t="s">
        <v>3094</v>
      </c>
    </row>
    <row r="9466" spans="1:18" x14ac:dyDescent="0.25">
      <c r="A9466" t="s">
        <v>4067</v>
      </c>
      <c r="B9466" t="s">
        <v>3089</v>
      </c>
      <c r="D9466" t="s">
        <v>3090</v>
      </c>
      <c r="E9466" t="s">
        <v>3090</v>
      </c>
      <c r="F9466">
        <v>1</v>
      </c>
      <c r="G9466">
        <v>0</v>
      </c>
      <c r="H9466">
        <v>0</v>
      </c>
      <c r="I9466">
        <v>0</v>
      </c>
      <c r="K9466"/>
      <c r="N9466" t="s">
        <v>3091</v>
      </c>
      <c r="O9466" t="s">
        <v>3092</v>
      </c>
      <c r="P9466" t="s">
        <v>3095</v>
      </c>
      <c r="R9466" t="s">
        <v>3094</v>
      </c>
    </row>
    <row r="9467" spans="1:18" x14ac:dyDescent="0.25">
      <c r="A9467" t="s">
        <v>255</v>
      </c>
      <c r="B9467" t="s">
        <v>3089</v>
      </c>
      <c r="D9467" t="s">
        <v>3090</v>
      </c>
      <c r="E9467" t="s">
        <v>3090</v>
      </c>
      <c r="F9467">
        <v>1</v>
      </c>
      <c r="G9467">
        <v>0</v>
      </c>
      <c r="H9467">
        <v>16.420000000000002</v>
      </c>
      <c r="I9467">
        <v>16.420000000000002</v>
      </c>
      <c r="K9467"/>
      <c r="N9467" t="s">
        <v>3091</v>
      </c>
      <c r="O9467" t="s">
        <v>3092</v>
      </c>
      <c r="P9467" t="s">
        <v>3095</v>
      </c>
      <c r="R9467" t="s">
        <v>3094</v>
      </c>
    </row>
    <row r="9468" spans="1:18" x14ac:dyDescent="0.25">
      <c r="A9468" t="s">
        <v>4068</v>
      </c>
      <c r="B9468" t="s">
        <v>3089</v>
      </c>
      <c r="D9468" t="s">
        <v>3090</v>
      </c>
      <c r="E9468" t="s">
        <v>3090</v>
      </c>
      <c r="F9468">
        <v>1</v>
      </c>
      <c r="G9468">
        <v>0</v>
      </c>
      <c r="H9468">
        <v>13.2196</v>
      </c>
      <c r="I9468">
        <v>13.2196</v>
      </c>
      <c r="K9468"/>
      <c r="N9468" t="s">
        <v>3091</v>
      </c>
      <c r="O9468" t="s">
        <v>3092</v>
      </c>
      <c r="P9468" t="s">
        <v>3095</v>
      </c>
      <c r="R9468" t="s">
        <v>3094</v>
      </c>
    </row>
    <row r="9469" spans="1:18" x14ac:dyDescent="0.25">
      <c r="A9469" t="s">
        <v>3053</v>
      </c>
      <c r="B9469" t="s">
        <v>3089</v>
      </c>
      <c r="D9469" t="s">
        <v>3090</v>
      </c>
      <c r="E9469" t="s">
        <v>3090</v>
      </c>
      <c r="F9469">
        <v>1</v>
      </c>
      <c r="G9469">
        <v>0</v>
      </c>
      <c r="H9469">
        <v>24.172999999999998</v>
      </c>
      <c r="I9469">
        <v>24.172999999999998</v>
      </c>
      <c r="K9469"/>
      <c r="N9469" t="s">
        <v>3091</v>
      </c>
      <c r="O9469" t="s">
        <v>3092</v>
      </c>
      <c r="P9469" t="s">
        <v>3095</v>
      </c>
      <c r="R9469" t="s">
        <v>3094</v>
      </c>
    </row>
    <row r="9470" spans="1:18" x14ac:dyDescent="0.25">
      <c r="A9470" t="s">
        <v>4069</v>
      </c>
      <c r="B9470" t="s">
        <v>3089</v>
      </c>
      <c r="D9470" t="s">
        <v>3090</v>
      </c>
      <c r="E9470" t="s">
        <v>3090</v>
      </c>
      <c r="F9470">
        <v>1</v>
      </c>
      <c r="G9470">
        <v>0</v>
      </c>
      <c r="H9470">
        <v>0</v>
      </c>
      <c r="I9470">
        <v>0</v>
      </c>
      <c r="K9470"/>
      <c r="N9470" t="s">
        <v>3091</v>
      </c>
      <c r="O9470" t="s">
        <v>3092</v>
      </c>
      <c r="P9470" t="s">
        <v>3095</v>
      </c>
      <c r="R9470" t="s">
        <v>3094</v>
      </c>
    </row>
    <row r="9471" spans="1:18" x14ac:dyDescent="0.25">
      <c r="A9471" t="s">
        <v>3150</v>
      </c>
      <c r="B9471" t="s">
        <v>3089</v>
      </c>
      <c r="D9471" t="s">
        <v>3090</v>
      </c>
      <c r="E9471" t="s">
        <v>3090</v>
      </c>
      <c r="F9471">
        <v>1</v>
      </c>
      <c r="G9471">
        <v>0</v>
      </c>
      <c r="H9471">
        <v>56.46</v>
      </c>
      <c r="I9471">
        <v>31.5</v>
      </c>
      <c r="K9471">
        <v>8</v>
      </c>
      <c r="M9471">
        <v>16.96</v>
      </c>
      <c r="N9471" t="s">
        <v>3091</v>
      </c>
      <c r="O9471" t="s">
        <v>3092</v>
      </c>
      <c r="P9471" t="s">
        <v>3095</v>
      </c>
      <c r="R9471" t="s">
        <v>3094</v>
      </c>
    </row>
    <row r="9472" spans="1:18" x14ac:dyDescent="0.25">
      <c r="A9472" t="s">
        <v>4070</v>
      </c>
      <c r="B9472" t="s">
        <v>3089</v>
      </c>
      <c r="D9472" t="s">
        <v>3090</v>
      </c>
      <c r="E9472" t="s">
        <v>3090</v>
      </c>
      <c r="F9472">
        <v>1</v>
      </c>
      <c r="G9472">
        <v>0</v>
      </c>
      <c r="H9472">
        <v>537.89926107843098</v>
      </c>
      <c r="I9472">
        <v>205.69926107843099</v>
      </c>
      <c r="K9472">
        <v>118.75</v>
      </c>
      <c r="M9472">
        <v>213.45</v>
      </c>
      <c r="N9472" t="s">
        <v>3091</v>
      </c>
      <c r="O9472" t="s">
        <v>3092</v>
      </c>
      <c r="P9472" t="s">
        <v>3095</v>
      </c>
      <c r="R9472" t="s">
        <v>3094</v>
      </c>
    </row>
    <row r="9473" spans="1:18" x14ac:dyDescent="0.25">
      <c r="A9473" t="s">
        <v>4071</v>
      </c>
      <c r="B9473" t="s">
        <v>3089</v>
      </c>
      <c r="D9473" t="s">
        <v>3090</v>
      </c>
      <c r="E9473" t="s">
        <v>3090</v>
      </c>
      <c r="F9473">
        <v>1</v>
      </c>
      <c r="G9473">
        <v>0</v>
      </c>
      <c r="H9473">
        <v>0</v>
      </c>
      <c r="I9473">
        <v>0</v>
      </c>
      <c r="K9473"/>
      <c r="N9473" t="s">
        <v>3091</v>
      </c>
      <c r="O9473" t="s">
        <v>3092</v>
      </c>
      <c r="P9473" t="s">
        <v>3095</v>
      </c>
      <c r="R9473" t="s">
        <v>3094</v>
      </c>
    </row>
    <row r="9474" spans="1:18" x14ac:dyDescent="0.25">
      <c r="A9474" t="s">
        <v>2916</v>
      </c>
      <c r="B9474" t="s">
        <v>3089</v>
      </c>
      <c r="D9474" t="s">
        <v>3090</v>
      </c>
      <c r="E9474" t="s">
        <v>3090</v>
      </c>
      <c r="F9474">
        <v>1</v>
      </c>
      <c r="G9474">
        <v>0</v>
      </c>
      <c r="H9474">
        <v>2325.88163573682</v>
      </c>
      <c r="I9474">
        <v>1446.8316357368201</v>
      </c>
      <c r="K9474">
        <v>359.14</v>
      </c>
      <c r="M9474">
        <v>519.91</v>
      </c>
      <c r="N9474" t="s">
        <v>3091</v>
      </c>
      <c r="O9474" t="s">
        <v>3092</v>
      </c>
      <c r="P9474" t="s">
        <v>3095</v>
      </c>
      <c r="R9474" t="s">
        <v>3094</v>
      </c>
    </row>
    <row r="9475" spans="1:18" x14ac:dyDescent="0.25">
      <c r="A9475" t="s">
        <v>4072</v>
      </c>
      <c r="B9475" t="s">
        <v>3089</v>
      </c>
      <c r="D9475" t="s">
        <v>3090</v>
      </c>
      <c r="E9475" t="s">
        <v>3090</v>
      </c>
      <c r="F9475">
        <v>1</v>
      </c>
      <c r="G9475">
        <v>0</v>
      </c>
      <c r="H9475">
        <v>542.04484043192099</v>
      </c>
      <c r="I9475">
        <v>390.93484043192097</v>
      </c>
      <c r="K9475">
        <v>54.91</v>
      </c>
      <c r="M9475">
        <v>96.2</v>
      </c>
      <c r="N9475" t="s">
        <v>3091</v>
      </c>
      <c r="O9475" t="s">
        <v>3092</v>
      </c>
      <c r="P9475" t="s">
        <v>3095</v>
      </c>
      <c r="R9475" t="s">
        <v>3094</v>
      </c>
    </row>
    <row r="9476" spans="1:18" x14ac:dyDescent="0.25">
      <c r="A9476" t="s">
        <v>8566</v>
      </c>
      <c r="B9476" t="s">
        <v>3089</v>
      </c>
      <c r="D9476" t="s">
        <v>3090</v>
      </c>
      <c r="E9476" t="s">
        <v>3090</v>
      </c>
      <c r="F9476">
        <v>1</v>
      </c>
      <c r="G9476">
        <v>0</v>
      </c>
      <c r="H9476">
        <v>116.045644704446</v>
      </c>
      <c r="I9476">
        <v>33.755644704446901</v>
      </c>
      <c r="K9476">
        <v>33.619999999999997</v>
      </c>
      <c r="M9476">
        <v>48.67</v>
      </c>
      <c r="N9476" t="s">
        <v>3091</v>
      </c>
      <c r="O9476" t="s">
        <v>3092</v>
      </c>
      <c r="P9476" t="s">
        <v>3095</v>
      </c>
      <c r="R9476" t="s">
        <v>3094</v>
      </c>
    </row>
    <row r="9477" spans="1:18" x14ac:dyDescent="0.25">
      <c r="A9477" t="s">
        <v>4073</v>
      </c>
      <c r="B9477" t="s">
        <v>3089</v>
      </c>
      <c r="D9477" t="s">
        <v>3090</v>
      </c>
      <c r="E9477" t="s">
        <v>3090</v>
      </c>
      <c r="F9477">
        <v>1</v>
      </c>
      <c r="G9477">
        <v>0</v>
      </c>
      <c r="H9477">
        <v>12.595135416666601</v>
      </c>
      <c r="I9477">
        <v>1.4551354166666599</v>
      </c>
      <c r="K9477">
        <v>4</v>
      </c>
      <c r="M9477">
        <v>7.14</v>
      </c>
      <c r="N9477" t="s">
        <v>3091</v>
      </c>
      <c r="O9477" t="s">
        <v>3092</v>
      </c>
      <c r="P9477" t="s">
        <v>3095</v>
      </c>
      <c r="R9477" t="s">
        <v>3094</v>
      </c>
    </row>
    <row r="9478" spans="1:18" x14ac:dyDescent="0.25">
      <c r="A9478" t="s">
        <v>4074</v>
      </c>
      <c r="B9478" t="s">
        <v>3089</v>
      </c>
      <c r="D9478" t="s">
        <v>3090</v>
      </c>
      <c r="E9478" t="s">
        <v>3090</v>
      </c>
      <c r="F9478">
        <v>1</v>
      </c>
      <c r="G9478">
        <v>0</v>
      </c>
      <c r="H9478">
        <v>0</v>
      </c>
      <c r="I9478"/>
      <c r="K9478"/>
      <c r="N9478" t="s">
        <v>3091</v>
      </c>
      <c r="O9478" t="s">
        <v>3092</v>
      </c>
      <c r="P9478" t="s">
        <v>3095</v>
      </c>
      <c r="R9478" t="s">
        <v>3094</v>
      </c>
    </row>
    <row r="9479" spans="1:18" x14ac:dyDescent="0.25">
      <c r="A9479" t="s">
        <v>4075</v>
      </c>
      <c r="B9479" t="s">
        <v>3089</v>
      </c>
      <c r="D9479" t="s">
        <v>3090</v>
      </c>
      <c r="E9479" t="s">
        <v>3090</v>
      </c>
      <c r="F9479">
        <v>1</v>
      </c>
      <c r="G9479">
        <v>0</v>
      </c>
      <c r="H9479">
        <v>231.992738367844</v>
      </c>
      <c r="I9479">
        <v>231.992738367844</v>
      </c>
      <c r="K9479">
        <v>0</v>
      </c>
      <c r="M9479">
        <v>0</v>
      </c>
      <c r="N9479" t="s">
        <v>3091</v>
      </c>
      <c r="O9479" t="s">
        <v>3092</v>
      </c>
      <c r="P9479" t="s">
        <v>3095</v>
      </c>
      <c r="R9479" t="s">
        <v>3094</v>
      </c>
    </row>
    <row r="9480" spans="1:18" x14ac:dyDescent="0.25">
      <c r="A9480" t="s">
        <v>4076</v>
      </c>
      <c r="B9480" t="s">
        <v>3089</v>
      </c>
      <c r="D9480" t="s">
        <v>3090</v>
      </c>
      <c r="E9480" t="s">
        <v>3090</v>
      </c>
      <c r="F9480">
        <v>1</v>
      </c>
      <c r="G9480">
        <v>0</v>
      </c>
      <c r="H9480">
        <v>99.377292085586802</v>
      </c>
      <c r="I9480">
        <v>28.427292085586799</v>
      </c>
      <c r="K9480">
        <v>26.07</v>
      </c>
      <c r="M9480">
        <v>44.88</v>
      </c>
      <c r="N9480" t="s">
        <v>3091</v>
      </c>
      <c r="O9480" t="s">
        <v>3092</v>
      </c>
      <c r="P9480" t="s">
        <v>3095</v>
      </c>
      <c r="R9480" t="s">
        <v>3094</v>
      </c>
    </row>
    <row r="9481" spans="1:18" x14ac:dyDescent="0.25">
      <c r="A9481" t="s">
        <v>8567</v>
      </c>
      <c r="B9481" t="s">
        <v>3089</v>
      </c>
      <c r="D9481" t="s">
        <v>3090</v>
      </c>
      <c r="E9481" t="s">
        <v>3090</v>
      </c>
      <c r="F9481">
        <v>1</v>
      </c>
      <c r="G9481">
        <v>0</v>
      </c>
      <c r="H9481">
        <v>10.56</v>
      </c>
      <c r="I9481">
        <v>4.24</v>
      </c>
      <c r="K9481">
        <v>2.58</v>
      </c>
      <c r="M9481">
        <v>3.74</v>
      </c>
      <c r="N9481" t="s">
        <v>3091</v>
      </c>
      <c r="O9481" t="s">
        <v>3092</v>
      </c>
      <c r="P9481" t="s">
        <v>3095</v>
      </c>
      <c r="R9481" t="s">
        <v>3094</v>
      </c>
    </row>
    <row r="9482" spans="1:18" x14ac:dyDescent="0.25">
      <c r="A9482" t="s">
        <v>4077</v>
      </c>
      <c r="B9482" t="s">
        <v>3089</v>
      </c>
      <c r="D9482" t="s">
        <v>3090</v>
      </c>
      <c r="E9482" t="s">
        <v>3090</v>
      </c>
      <c r="F9482">
        <v>1</v>
      </c>
      <c r="G9482">
        <v>0</v>
      </c>
      <c r="H9482">
        <v>62.448886102941103</v>
      </c>
      <c r="I9482">
        <v>21.918886102941102</v>
      </c>
      <c r="K9482">
        <v>14.49</v>
      </c>
      <c r="M9482">
        <v>26.04</v>
      </c>
      <c r="N9482" t="s">
        <v>3091</v>
      </c>
      <c r="O9482" t="s">
        <v>3092</v>
      </c>
      <c r="P9482" t="s">
        <v>3095</v>
      </c>
      <c r="R9482" t="s">
        <v>3094</v>
      </c>
    </row>
    <row r="9483" spans="1:18" x14ac:dyDescent="0.25">
      <c r="A9483" t="s">
        <v>4078</v>
      </c>
      <c r="B9483" t="s">
        <v>3089</v>
      </c>
      <c r="D9483" t="s">
        <v>3090</v>
      </c>
      <c r="E9483" t="s">
        <v>3090</v>
      </c>
      <c r="F9483">
        <v>1</v>
      </c>
      <c r="G9483">
        <v>0</v>
      </c>
      <c r="H9483">
        <v>154.760875598723</v>
      </c>
      <c r="I9483">
        <v>154.760875598723</v>
      </c>
      <c r="K9483">
        <v>0</v>
      </c>
      <c r="M9483">
        <v>0</v>
      </c>
      <c r="N9483" t="s">
        <v>3091</v>
      </c>
      <c r="O9483" t="s">
        <v>3092</v>
      </c>
      <c r="P9483" t="s">
        <v>3095</v>
      </c>
      <c r="R9483" t="s">
        <v>3094</v>
      </c>
    </row>
    <row r="9484" spans="1:18" x14ac:dyDescent="0.25">
      <c r="A9484" t="s">
        <v>2783</v>
      </c>
      <c r="B9484" t="s">
        <v>3089</v>
      </c>
      <c r="D9484" t="s">
        <v>3090</v>
      </c>
      <c r="E9484" t="s">
        <v>3090</v>
      </c>
      <c r="F9484">
        <v>1</v>
      </c>
      <c r="G9484">
        <v>0</v>
      </c>
      <c r="H9484">
        <v>445.544410384309</v>
      </c>
      <c r="I9484">
        <v>220.574410384309</v>
      </c>
      <c r="K9484">
        <v>81.09</v>
      </c>
      <c r="M9484">
        <v>143.88</v>
      </c>
      <c r="N9484" t="s">
        <v>3091</v>
      </c>
      <c r="O9484" t="s">
        <v>3092</v>
      </c>
      <c r="P9484" t="s">
        <v>3095</v>
      </c>
      <c r="R9484" t="s">
        <v>3094</v>
      </c>
    </row>
    <row r="9485" spans="1:18" x14ac:dyDescent="0.25">
      <c r="A9485" t="s">
        <v>355</v>
      </c>
      <c r="B9485" t="s">
        <v>3089</v>
      </c>
      <c r="D9485" t="s">
        <v>3090</v>
      </c>
      <c r="E9485" t="s">
        <v>3090</v>
      </c>
      <c r="F9485">
        <v>1</v>
      </c>
      <c r="G9485">
        <v>0</v>
      </c>
      <c r="H9485">
        <v>719.31809905660305</v>
      </c>
      <c r="I9485">
        <v>285.60809905660301</v>
      </c>
      <c r="K9485">
        <v>139.01</v>
      </c>
      <c r="M9485">
        <v>294.7</v>
      </c>
      <c r="N9485" t="s">
        <v>3091</v>
      </c>
      <c r="O9485" t="s">
        <v>3092</v>
      </c>
      <c r="P9485" t="s">
        <v>3095</v>
      </c>
      <c r="R9485" t="s">
        <v>3094</v>
      </c>
    </row>
    <row r="9486" spans="1:18" x14ac:dyDescent="0.25">
      <c r="A9486" t="s">
        <v>2587</v>
      </c>
      <c r="B9486" t="s">
        <v>3089</v>
      </c>
      <c r="D9486" t="s">
        <v>3090</v>
      </c>
      <c r="E9486" t="s">
        <v>3090</v>
      </c>
      <c r="F9486">
        <v>1</v>
      </c>
      <c r="G9486">
        <v>0</v>
      </c>
      <c r="H9486">
        <v>756.87510070763597</v>
      </c>
      <c r="I9486">
        <v>373.79510070763598</v>
      </c>
      <c r="K9486">
        <v>139.01</v>
      </c>
      <c r="M9486">
        <v>244.07</v>
      </c>
      <c r="N9486" t="s">
        <v>3091</v>
      </c>
      <c r="O9486" t="s">
        <v>3092</v>
      </c>
      <c r="P9486" t="s">
        <v>3095</v>
      </c>
      <c r="R9486" t="s">
        <v>3094</v>
      </c>
    </row>
    <row r="9487" spans="1:18" x14ac:dyDescent="0.25">
      <c r="A9487" t="s">
        <v>4079</v>
      </c>
      <c r="B9487" t="s">
        <v>3089</v>
      </c>
      <c r="D9487" t="s">
        <v>3090</v>
      </c>
      <c r="E9487" t="s">
        <v>3090</v>
      </c>
      <c r="F9487">
        <v>1</v>
      </c>
      <c r="G9487">
        <v>0</v>
      </c>
      <c r="H9487">
        <v>451.09484603563601</v>
      </c>
      <c r="I9487">
        <v>226.12484603563601</v>
      </c>
      <c r="K9487">
        <v>81.09</v>
      </c>
      <c r="M9487">
        <v>143.88</v>
      </c>
      <c r="N9487" t="s">
        <v>3091</v>
      </c>
      <c r="O9487" t="s">
        <v>3092</v>
      </c>
      <c r="P9487" t="s">
        <v>3095</v>
      </c>
      <c r="R9487" t="s">
        <v>3094</v>
      </c>
    </row>
    <row r="9488" spans="1:18" x14ac:dyDescent="0.25">
      <c r="A9488" t="s">
        <v>4080</v>
      </c>
      <c r="B9488" t="s">
        <v>3089</v>
      </c>
      <c r="D9488" t="s">
        <v>3090</v>
      </c>
      <c r="E9488" t="s">
        <v>3090</v>
      </c>
      <c r="F9488">
        <v>1</v>
      </c>
      <c r="G9488">
        <v>0</v>
      </c>
      <c r="H9488">
        <v>71.723566666666599</v>
      </c>
      <c r="I9488">
        <v>71.723566666666599</v>
      </c>
      <c r="K9488">
        <v>0</v>
      </c>
      <c r="M9488">
        <v>0</v>
      </c>
      <c r="N9488" t="s">
        <v>3091</v>
      </c>
      <c r="O9488" t="s">
        <v>3092</v>
      </c>
      <c r="P9488" t="s">
        <v>3095</v>
      </c>
      <c r="R9488" t="s">
        <v>3094</v>
      </c>
    </row>
    <row r="9489" spans="1:18" x14ac:dyDescent="0.25">
      <c r="A9489" t="s">
        <v>9212</v>
      </c>
      <c r="B9489" t="s">
        <v>3089</v>
      </c>
      <c r="D9489" t="s">
        <v>3090</v>
      </c>
      <c r="E9489" t="s">
        <v>3090</v>
      </c>
      <c r="F9489">
        <v>1</v>
      </c>
      <c r="G9489">
        <v>0</v>
      </c>
      <c r="H9489">
        <v>0</v>
      </c>
      <c r="I9489"/>
      <c r="K9489"/>
      <c r="N9489" t="s">
        <v>3091</v>
      </c>
      <c r="O9489" t="s">
        <v>3092</v>
      </c>
      <c r="P9489" t="s">
        <v>3095</v>
      </c>
      <c r="R9489" t="s">
        <v>3094</v>
      </c>
    </row>
    <row r="9490" spans="1:18" x14ac:dyDescent="0.25">
      <c r="A9490" t="s">
        <v>4081</v>
      </c>
      <c r="B9490" t="s">
        <v>3089</v>
      </c>
      <c r="D9490" t="s">
        <v>3090</v>
      </c>
      <c r="E9490" t="s">
        <v>3090</v>
      </c>
      <c r="F9490">
        <v>1</v>
      </c>
      <c r="G9490">
        <v>0</v>
      </c>
      <c r="H9490">
        <v>0</v>
      </c>
      <c r="I9490">
        <v>0</v>
      </c>
      <c r="K9490"/>
      <c r="N9490" t="s">
        <v>3091</v>
      </c>
      <c r="O9490" t="s">
        <v>3092</v>
      </c>
      <c r="P9490" t="s">
        <v>3095</v>
      </c>
      <c r="R9490" t="s">
        <v>3094</v>
      </c>
    </row>
    <row r="9491" spans="1:18" x14ac:dyDescent="0.25">
      <c r="A9491" t="s">
        <v>4082</v>
      </c>
      <c r="B9491" t="s">
        <v>3089</v>
      </c>
      <c r="D9491" t="s">
        <v>3090</v>
      </c>
      <c r="E9491" t="s">
        <v>3090</v>
      </c>
      <c r="F9491">
        <v>1</v>
      </c>
      <c r="G9491">
        <v>0</v>
      </c>
      <c r="H9491">
        <v>0</v>
      </c>
      <c r="I9491">
        <v>0</v>
      </c>
      <c r="K9491"/>
      <c r="N9491" t="s">
        <v>3091</v>
      </c>
      <c r="O9491" t="s">
        <v>3092</v>
      </c>
      <c r="P9491" t="s">
        <v>3095</v>
      </c>
      <c r="R9491" t="s">
        <v>3094</v>
      </c>
    </row>
    <row r="9492" spans="1:18" x14ac:dyDescent="0.25">
      <c r="A9492" t="s">
        <v>4083</v>
      </c>
      <c r="B9492" t="s">
        <v>3089</v>
      </c>
      <c r="D9492" t="s">
        <v>3090</v>
      </c>
      <c r="E9492" t="s">
        <v>3090</v>
      </c>
      <c r="F9492">
        <v>1</v>
      </c>
      <c r="G9492">
        <v>0</v>
      </c>
      <c r="H9492">
        <v>0</v>
      </c>
      <c r="I9492">
        <v>0</v>
      </c>
      <c r="K9492"/>
      <c r="N9492" t="s">
        <v>3091</v>
      </c>
      <c r="O9492" t="s">
        <v>3092</v>
      </c>
      <c r="P9492" t="s">
        <v>3095</v>
      </c>
      <c r="R9492" t="s">
        <v>3094</v>
      </c>
    </row>
    <row r="9493" spans="1:18" x14ac:dyDescent="0.25">
      <c r="A9493" t="s">
        <v>4084</v>
      </c>
      <c r="B9493" t="s">
        <v>3089</v>
      </c>
      <c r="D9493" t="s">
        <v>3090</v>
      </c>
      <c r="E9493" t="s">
        <v>3090</v>
      </c>
      <c r="F9493">
        <v>1</v>
      </c>
      <c r="G9493">
        <v>0</v>
      </c>
      <c r="H9493">
        <v>0</v>
      </c>
      <c r="I9493">
        <v>0</v>
      </c>
      <c r="K9493"/>
      <c r="N9493" t="s">
        <v>3091</v>
      </c>
      <c r="O9493" t="s">
        <v>3092</v>
      </c>
      <c r="P9493" t="s">
        <v>3095</v>
      </c>
      <c r="R9493" t="s">
        <v>3094</v>
      </c>
    </row>
    <row r="9494" spans="1:18" x14ac:dyDescent="0.25">
      <c r="A9494" t="s">
        <v>4085</v>
      </c>
      <c r="B9494" t="s">
        <v>3089</v>
      </c>
      <c r="D9494" t="s">
        <v>3090</v>
      </c>
      <c r="E9494" t="s">
        <v>3090</v>
      </c>
      <c r="F9494">
        <v>1</v>
      </c>
      <c r="G9494">
        <v>0</v>
      </c>
      <c r="H9494">
        <v>0</v>
      </c>
      <c r="I9494">
        <v>0</v>
      </c>
      <c r="K9494"/>
      <c r="N9494" t="s">
        <v>3091</v>
      </c>
      <c r="O9494" t="s">
        <v>3092</v>
      </c>
      <c r="P9494" t="s">
        <v>3095</v>
      </c>
      <c r="R9494" t="s">
        <v>3094</v>
      </c>
    </row>
    <row r="9495" spans="1:18" x14ac:dyDescent="0.25">
      <c r="A9495" t="s">
        <v>4086</v>
      </c>
      <c r="B9495" t="s">
        <v>3089</v>
      </c>
      <c r="D9495" t="s">
        <v>3090</v>
      </c>
      <c r="E9495" t="s">
        <v>3090</v>
      </c>
      <c r="F9495">
        <v>1</v>
      </c>
      <c r="G9495">
        <v>0</v>
      </c>
      <c r="H9495">
        <v>0</v>
      </c>
      <c r="I9495">
        <v>0</v>
      </c>
      <c r="K9495"/>
      <c r="N9495" t="s">
        <v>3091</v>
      </c>
      <c r="O9495" t="s">
        <v>3092</v>
      </c>
      <c r="P9495" t="s">
        <v>3095</v>
      </c>
      <c r="R9495" t="s">
        <v>3094</v>
      </c>
    </row>
    <row r="9496" spans="1:18" x14ac:dyDescent="0.25">
      <c r="A9496" t="s">
        <v>4087</v>
      </c>
      <c r="B9496" t="s">
        <v>3089</v>
      </c>
      <c r="D9496" t="s">
        <v>3090</v>
      </c>
      <c r="E9496" t="s">
        <v>3090</v>
      </c>
      <c r="F9496">
        <v>1</v>
      </c>
      <c r="G9496">
        <v>0</v>
      </c>
      <c r="H9496">
        <v>0</v>
      </c>
      <c r="I9496">
        <v>0</v>
      </c>
      <c r="K9496"/>
      <c r="N9496" t="s">
        <v>3091</v>
      </c>
      <c r="O9496" t="s">
        <v>3092</v>
      </c>
      <c r="P9496" t="s">
        <v>3095</v>
      </c>
      <c r="R9496" t="s">
        <v>3094</v>
      </c>
    </row>
    <row r="9497" spans="1:18" x14ac:dyDescent="0.25">
      <c r="A9497" t="s">
        <v>4088</v>
      </c>
      <c r="B9497" t="s">
        <v>3089</v>
      </c>
      <c r="D9497" t="s">
        <v>3090</v>
      </c>
      <c r="E9497" t="s">
        <v>3090</v>
      </c>
      <c r="F9497">
        <v>1</v>
      </c>
      <c r="G9497">
        <v>0</v>
      </c>
      <c r="H9497">
        <v>0</v>
      </c>
      <c r="I9497">
        <v>0</v>
      </c>
      <c r="K9497"/>
      <c r="N9497" t="s">
        <v>3091</v>
      </c>
      <c r="O9497" t="s">
        <v>3092</v>
      </c>
      <c r="P9497" t="s">
        <v>3095</v>
      </c>
      <c r="R9497" t="s">
        <v>3094</v>
      </c>
    </row>
    <row r="9498" spans="1:18" x14ac:dyDescent="0.25">
      <c r="A9498" t="s">
        <v>4089</v>
      </c>
      <c r="B9498" t="s">
        <v>3089</v>
      </c>
      <c r="D9498" t="s">
        <v>3090</v>
      </c>
      <c r="E9498" t="s">
        <v>3090</v>
      </c>
      <c r="F9498">
        <v>1</v>
      </c>
      <c r="G9498">
        <v>0</v>
      </c>
      <c r="H9498">
        <v>0</v>
      </c>
      <c r="I9498">
        <v>0</v>
      </c>
      <c r="K9498"/>
      <c r="N9498" t="s">
        <v>3091</v>
      </c>
      <c r="O9498" t="s">
        <v>3092</v>
      </c>
      <c r="P9498" t="s">
        <v>3095</v>
      </c>
      <c r="R9498" t="s">
        <v>3094</v>
      </c>
    </row>
    <row r="9499" spans="1:18" x14ac:dyDescent="0.25">
      <c r="A9499" t="s">
        <v>4090</v>
      </c>
      <c r="B9499" t="s">
        <v>3089</v>
      </c>
      <c r="D9499" t="s">
        <v>3090</v>
      </c>
      <c r="E9499" t="s">
        <v>3090</v>
      </c>
      <c r="F9499">
        <v>1</v>
      </c>
      <c r="G9499">
        <v>0</v>
      </c>
      <c r="H9499">
        <v>0</v>
      </c>
      <c r="I9499">
        <v>0</v>
      </c>
      <c r="K9499"/>
      <c r="N9499" t="s">
        <v>3091</v>
      </c>
      <c r="O9499" t="s">
        <v>3092</v>
      </c>
      <c r="P9499" t="s">
        <v>3095</v>
      </c>
      <c r="R9499" t="s">
        <v>3094</v>
      </c>
    </row>
    <row r="9500" spans="1:18" x14ac:dyDescent="0.25">
      <c r="A9500" t="s">
        <v>4091</v>
      </c>
      <c r="B9500" t="s">
        <v>3089</v>
      </c>
      <c r="D9500" t="s">
        <v>3090</v>
      </c>
      <c r="E9500" t="s">
        <v>3090</v>
      </c>
      <c r="F9500">
        <v>1</v>
      </c>
      <c r="G9500">
        <v>0</v>
      </c>
      <c r="H9500">
        <v>0</v>
      </c>
      <c r="I9500">
        <v>0</v>
      </c>
      <c r="K9500"/>
      <c r="N9500" t="s">
        <v>3091</v>
      </c>
      <c r="O9500" t="s">
        <v>3092</v>
      </c>
      <c r="P9500" t="s">
        <v>3095</v>
      </c>
      <c r="R9500" t="s">
        <v>3094</v>
      </c>
    </row>
    <row r="9501" spans="1:18" x14ac:dyDescent="0.25">
      <c r="A9501" t="s">
        <v>4092</v>
      </c>
      <c r="B9501" t="s">
        <v>3089</v>
      </c>
      <c r="D9501" t="s">
        <v>3090</v>
      </c>
      <c r="E9501" t="s">
        <v>3090</v>
      </c>
      <c r="F9501">
        <v>1</v>
      </c>
      <c r="G9501">
        <v>0</v>
      </c>
      <c r="H9501">
        <v>0</v>
      </c>
      <c r="I9501">
        <v>0</v>
      </c>
      <c r="K9501"/>
      <c r="N9501" t="s">
        <v>3091</v>
      </c>
      <c r="O9501" t="s">
        <v>3092</v>
      </c>
      <c r="P9501" t="s">
        <v>3095</v>
      </c>
      <c r="R9501" t="s">
        <v>3094</v>
      </c>
    </row>
    <row r="9502" spans="1:18" x14ac:dyDescent="0.25">
      <c r="A9502" t="s">
        <v>4093</v>
      </c>
      <c r="B9502" t="s">
        <v>3089</v>
      </c>
      <c r="D9502" t="s">
        <v>3090</v>
      </c>
      <c r="E9502" t="s">
        <v>3090</v>
      </c>
      <c r="F9502">
        <v>1</v>
      </c>
      <c r="G9502">
        <v>0</v>
      </c>
      <c r="H9502">
        <v>0</v>
      </c>
      <c r="I9502">
        <v>0</v>
      </c>
      <c r="K9502"/>
      <c r="N9502" t="s">
        <v>3091</v>
      </c>
      <c r="O9502" t="s">
        <v>3092</v>
      </c>
      <c r="P9502" t="s">
        <v>3095</v>
      </c>
      <c r="R9502" t="s">
        <v>3094</v>
      </c>
    </row>
    <row r="9503" spans="1:18" x14ac:dyDescent="0.25">
      <c r="A9503" t="s">
        <v>4094</v>
      </c>
      <c r="B9503" t="s">
        <v>3089</v>
      </c>
      <c r="D9503" t="s">
        <v>3090</v>
      </c>
      <c r="E9503" t="s">
        <v>3090</v>
      </c>
      <c r="F9503">
        <v>1</v>
      </c>
      <c r="G9503">
        <v>0</v>
      </c>
      <c r="H9503">
        <v>0</v>
      </c>
      <c r="I9503">
        <v>0</v>
      </c>
      <c r="K9503"/>
      <c r="N9503" t="s">
        <v>3091</v>
      </c>
      <c r="O9503" t="s">
        <v>3092</v>
      </c>
      <c r="P9503" t="s">
        <v>3095</v>
      </c>
      <c r="R9503" t="s">
        <v>3094</v>
      </c>
    </row>
    <row r="9504" spans="1:18" x14ac:dyDescent="0.25">
      <c r="A9504" t="s">
        <v>4095</v>
      </c>
      <c r="B9504" t="s">
        <v>3089</v>
      </c>
      <c r="D9504" t="s">
        <v>3090</v>
      </c>
      <c r="E9504" t="s">
        <v>3090</v>
      </c>
      <c r="F9504">
        <v>1</v>
      </c>
      <c r="G9504">
        <v>0</v>
      </c>
      <c r="H9504">
        <v>0</v>
      </c>
      <c r="I9504">
        <v>0</v>
      </c>
      <c r="K9504"/>
      <c r="N9504" t="s">
        <v>3091</v>
      </c>
      <c r="O9504" t="s">
        <v>3092</v>
      </c>
      <c r="P9504" t="s">
        <v>3095</v>
      </c>
      <c r="R9504" t="s">
        <v>3094</v>
      </c>
    </row>
    <row r="9505" spans="1:18" x14ac:dyDescent="0.25">
      <c r="A9505" t="s">
        <v>4096</v>
      </c>
      <c r="B9505" t="s">
        <v>3089</v>
      </c>
      <c r="D9505" t="s">
        <v>3090</v>
      </c>
      <c r="E9505" t="s">
        <v>3090</v>
      </c>
      <c r="F9505">
        <v>1</v>
      </c>
      <c r="G9505">
        <v>0</v>
      </c>
      <c r="H9505">
        <v>0</v>
      </c>
      <c r="I9505">
        <v>0</v>
      </c>
      <c r="K9505"/>
      <c r="N9505" t="s">
        <v>3091</v>
      </c>
      <c r="O9505" t="s">
        <v>3092</v>
      </c>
      <c r="P9505" t="s">
        <v>3095</v>
      </c>
      <c r="R9505" t="s">
        <v>3094</v>
      </c>
    </row>
    <row r="9506" spans="1:18" x14ac:dyDescent="0.25">
      <c r="A9506" t="s">
        <v>4097</v>
      </c>
      <c r="B9506" t="s">
        <v>3089</v>
      </c>
      <c r="D9506" t="s">
        <v>3090</v>
      </c>
      <c r="E9506" t="s">
        <v>3090</v>
      </c>
      <c r="F9506">
        <v>1</v>
      </c>
      <c r="G9506">
        <v>0</v>
      </c>
      <c r="H9506">
        <v>0</v>
      </c>
      <c r="I9506">
        <v>0</v>
      </c>
      <c r="K9506"/>
      <c r="N9506" t="s">
        <v>3091</v>
      </c>
      <c r="O9506" t="s">
        <v>3092</v>
      </c>
      <c r="P9506" t="s">
        <v>3095</v>
      </c>
      <c r="R9506" t="s">
        <v>3094</v>
      </c>
    </row>
    <row r="9507" spans="1:18" x14ac:dyDescent="0.25">
      <c r="A9507" t="s">
        <v>4098</v>
      </c>
      <c r="B9507" t="s">
        <v>3089</v>
      </c>
      <c r="D9507" t="s">
        <v>3090</v>
      </c>
      <c r="E9507" t="s">
        <v>3090</v>
      </c>
      <c r="F9507">
        <v>1</v>
      </c>
      <c r="G9507">
        <v>0</v>
      </c>
      <c r="H9507">
        <v>0</v>
      </c>
      <c r="I9507">
        <v>0</v>
      </c>
      <c r="K9507"/>
      <c r="N9507" t="s">
        <v>3091</v>
      </c>
      <c r="O9507" t="s">
        <v>3092</v>
      </c>
      <c r="P9507" t="s">
        <v>3095</v>
      </c>
      <c r="R9507" t="s">
        <v>3094</v>
      </c>
    </row>
    <row r="9508" spans="1:18" x14ac:dyDescent="0.25">
      <c r="A9508" t="s">
        <v>4099</v>
      </c>
      <c r="B9508" t="s">
        <v>3089</v>
      </c>
      <c r="D9508" t="s">
        <v>3090</v>
      </c>
      <c r="E9508" t="s">
        <v>3090</v>
      </c>
      <c r="F9508">
        <v>1</v>
      </c>
      <c r="G9508">
        <v>0</v>
      </c>
      <c r="H9508">
        <v>0</v>
      </c>
      <c r="I9508">
        <v>0</v>
      </c>
      <c r="K9508"/>
      <c r="N9508" t="s">
        <v>3091</v>
      </c>
      <c r="O9508" t="s">
        <v>3092</v>
      </c>
      <c r="P9508" t="s">
        <v>3095</v>
      </c>
      <c r="R9508" t="s">
        <v>3094</v>
      </c>
    </row>
    <row r="9509" spans="1:18" x14ac:dyDescent="0.25">
      <c r="A9509" t="s">
        <v>4100</v>
      </c>
      <c r="B9509" t="s">
        <v>3089</v>
      </c>
      <c r="D9509" t="s">
        <v>3090</v>
      </c>
      <c r="E9509" t="s">
        <v>3090</v>
      </c>
      <c r="F9509">
        <v>1</v>
      </c>
      <c r="G9509">
        <v>0</v>
      </c>
      <c r="H9509">
        <v>0</v>
      </c>
      <c r="I9509">
        <v>0</v>
      </c>
      <c r="K9509"/>
      <c r="N9509" t="s">
        <v>3091</v>
      </c>
      <c r="O9509" t="s">
        <v>3092</v>
      </c>
      <c r="P9509" t="s">
        <v>3095</v>
      </c>
      <c r="R9509" t="s">
        <v>3094</v>
      </c>
    </row>
    <row r="9510" spans="1:18" x14ac:dyDescent="0.25">
      <c r="A9510" t="s">
        <v>4101</v>
      </c>
      <c r="B9510" t="s">
        <v>3089</v>
      </c>
      <c r="D9510" t="s">
        <v>3090</v>
      </c>
      <c r="E9510" t="s">
        <v>3090</v>
      </c>
      <c r="F9510">
        <v>1</v>
      </c>
      <c r="G9510">
        <v>0</v>
      </c>
      <c r="H9510">
        <v>0</v>
      </c>
      <c r="I9510">
        <v>0</v>
      </c>
      <c r="K9510"/>
      <c r="N9510" t="s">
        <v>3091</v>
      </c>
      <c r="O9510" t="s">
        <v>3092</v>
      </c>
      <c r="P9510" t="s">
        <v>3095</v>
      </c>
      <c r="R9510" t="s">
        <v>3094</v>
      </c>
    </row>
    <row r="9511" spans="1:18" x14ac:dyDescent="0.25">
      <c r="A9511" t="s">
        <v>4102</v>
      </c>
      <c r="B9511" t="s">
        <v>3089</v>
      </c>
      <c r="D9511" t="s">
        <v>3090</v>
      </c>
      <c r="E9511" t="s">
        <v>3090</v>
      </c>
      <c r="F9511">
        <v>1</v>
      </c>
      <c r="G9511">
        <v>0</v>
      </c>
      <c r="H9511">
        <v>0</v>
      </c>
      <c r="I9511">
        <v>0</v>
      </c>
      <c r="K9511"/>
      <c r="N9511" t="s">
        <v>3091</v>
      </c>
      <c r="O9511" t="s">
        <v>3092</v>
      </c>
      <c r="P9511" t="s">
        <v>3095</v>
      </c>
      <c r="R9511" t="s">
        <v>3094</v>
      </c>
    </row>
    <row r="9512" spans="1:18" x14ac:dyDescent="0.25">
      <c r="A9512" t="s">
        <v>4103</v>
      </c>
      <c r="B9512" t="s">
        <v>3089</v>
      </c>
      <c r="D9512" t="s">
        <v>3090</v>
      </c>
      <c r="E9512" t="s">
        <v>3090</v>
      </c>
      <c r="F9512">
        <v>1</v>
      </c>
      <c r="G9512">
        <v>0</v>
      </c>
      <c r="H9512">
        <v>0</v>
      </c>
      <c r="I9512">
        <v>0</v>
      </c>
      <c r="K9512"/>
      <c r="N9512" t="s">
        <v>3091</v>
      </c>
      <c r="O9512" t="s">
        <v>3092</v>
      </c>
      <c r="P9512" t="s">
        <v>3095</v>
      </c>
      <c r="R9512" t="s">
        <v>3094</v>
      </c>
    </row>
    <row r="9513" spans="1:18" x14ac:dyDescent="0.25">
      <c r="A9513" t="s">
        <v>4104</v>
      </c>
      <c r="B9513" t="s">
        <v>3089</v>
      </c>
      <c r="D9513" t="s">
        <v>3090</v>
      </c>
      <c r="E9513" t="s">
        <v>3090</v>
      </c>
      <c r="F9513">
        <v>1</v>
      </c>
      <c r="G9513">
        <v>0</v>
      </c>
      <c r="H9513">
        <v>0</v>
      </c>
      <c r="I9513">
        <v>0</v>
      </c>
      <c r="K9513"/>
      <c r="N9513" t="s">
        <v>3091</v>
      </c>
      <c r="O9513" t="s">
        <v>3092</v>
      </c>
      <c r="P9513" t="s">
        <v>3095</v>
      </c>
      <c r="R9513" t="s">
        <v>3094</v>
      </c>
    </row>
    <row r="9514" spans="1:18" x14ac:dyDescent="0.25">
      <c r="A9514" t="s">
        <v>4105</v>
      </c>
      <c r="B9514" t="s">
        <v>3089</v>
      </c>
      <c r="D9514" t="s">
        <v>3090</v>
      </c>
      <c r="E9514" t="s">
        <v>3090</v>
      </c>
      <c r="F9514">
        <v>1</v>
      </c>
      <c r="G9514">
        <v>0</v>
      </c>
      <c r="H9514">
        <v>0</v>
      </c>
      <c r="I9514">
        <v>0</v>
      </c>
      <c r="K9514"/>
      <c r="N9514" t="s">
        <v>3091</v>
      </c>
      <c r="O9514" t="s">
        <v>3092</v>
      </c>
      <c r="P9514" t="s">
        <v>3095</v>
      </c>
      <c r="R9514" t="s">
        <v>3094</v>
      </c>
    </row>
    <row r="9515" spans="1:18" x14ac:dyDescent="0.25">
      <c r="A9515" t="s">
        <v>4106</v>
      </c>
      <c r="B9515" t="s">
        <v>3089</v>
      </c>
      <c r="D9515" t="s">
        <v>3090</v>
      </c>
      <c r="E9515" t="s">
        <v>3090</v>
      </c>
      <c r="F9515">
        <v>1</v>
      </c>
      <c r="G9515">
        <v>0</v>
      </c>
      <c r="H9515">
        <v>0</v>
      </c>
      <c r="I9515">
        <v>0</v>
      </c>
      <c r="K9515"/>
      <c r="N9515" t="s">
        <v>3091</v>
      </c>
      <c r="O9515" t="s">
        <v>3092</v>
      </c>
      <c r="P9515" t="s">
        <v>3095</v>
      </c>
      <c r="R9515" t="s">
        <v>3094</v>
      </c>
    </row>
    <row r="9516" spans="1:18" x14ac:dyDescent="0.25">
      <c r="A9516" t="s">
        <v>4107</v>
      </c>
      <c r="B9516" t="s">
        <v>3089</v>
      </c>
      <c r="D9516" t="s">
        <v>3090</v>
      </c>
      <c r="E9516" t="s">
        <v>3090</v>
      </c>
      <c r="F9516">
        <v>1</v>
      </c>
      <c r="G9516">
        <v>0</v>
      </c>
      <c r="H9516">
        <v>7427.2587481526598</v>
      </c>
      <c r="I9516">
        <v>5466.0162481526604</v>
      </c>
      <c r="K9516">
        <v>704.08166666666602</v>
      </c>
      <c r="M9516">
        <v>1257.1608333333299</v>
      </c>
      <c r="N9516" t="s">
        <v>3091</v>
      </c>
      <c r="O9516" t="s">
        <v>3092</v>
      </c>
      <c r="P9516" t="s">
        <v>3095</v>
      </c>
      <c r="R9516" t="s">
        <v>3094</v>
      </c>
    </row>
    <row r="9517" spans="1:18" x14ac:dyDescent="0.25">
      <c r="A9517" t="s">
        <v>4108</v>
      </c>
      <c r="B9517" t="s">
        <v>3089</v>
      </c>
      <c r="D9517" t="s">
        <v>3090</v>
      </c>
      <c r="E9517" t="s">
        <v>3090</v>
      </c>
      <c r="F9517">
        <v>1</v>
      </c>
      <c r="G9517">
        <v>0</v>
      </c>
      <c r="H9517">
        <v>8129.5932347452899</v>
      </c>
      <c r="I9517">
        <v>5721.4432347452903</v>
      </c>
      <c r="K9517">
        <v>864.85</v>
      </c>
      <c r="M9517">
        <v>1543.3</v>
      </c>
      <c r="N9517" t="s">
        <v>3091</v>
      </c>
      <c r="O9517" t="s">
        <v>3092</v>
      </c>
      <c r="P9517" t="s">
        <v>3095</v>
      </c>
      <c r="R9517" t="s">
        <v>3094</v>
      </c>
    </row>
    <row r="9518" spans="1:18" x14ac:dyDescent="0.25">
      <c r="A9518" t="s">
        <v>4109</v>
      </c>
      <c r="B9518" t="s">
        <v>3089</v>
      </c>
      <c r="D9518" t="s">
        <v>3090</v>
      </c>
      <c r="E9518" t="s">
        <v>3090</v>
      </c>
      <c r="F9518">
        <v>1</v>
      </c>
      <c r="G9518">
        <v>0</v>
      </c>
      <c r="H9518">
        <v>8917.9757675387591</v>
      </c>
      <c r="I9518">
        <v>6717.5524342054296</v>
      </c>
      <c r="K9518">
        <v>792.03666666666595</v>
      </c>
      <c r="M9518">
        <v>1408.3866666666599</v>
      </c>
      <c r="N9518" t="s">
        <v>3091</v>
      </c>
      <c r="O9518" t="s">
        <v>3092</v>
      </c>
      <c r="P9518" t="s">
        <v>3095</v>
      </c>
      <c r="R9518" t="s">
        <v>3094</v>
      </c>
    </row>
    <row r="9519" spans="1:18" x14ac:dyDescent="0.25">
      <c r="A9519" t="s">
        <v>4110</v>
      </c>
      <c r="B9519" t="s">
        <v>3089</v>
      </c>
      <c r="D9519" t="s">
        <v>3090</v>
      </c>
      <c r="E9519" t="s">
        <v>3090</v>
      </c>
      <c r="F9519">
        <v>1</v>
      </c>
      <c r="G9519">
        <v>0</v>
      </c>
      <c r="H9519">
        <v>8724.8695174787299</v>
      </c>
      <c r="I9519">
        <v>6524.4511841453996</v>
      </c>
      <c r="K9519">
        <v>792.04499999999996</v>
      </c>
      <c r="M9519">
        <v>1408.37333333333</v>
      </c>
      <c r="N9519" t="s">
        <v>3091</v>
      </c>
      <c r="O9519" t="s">
        <v>3092</v>
      </c>
      <c r="P9519" t="s">
        <v>3095</v>
      </c>
      <c r="R9519" t="s">
        <v>3094</v>
      </c>
    </row>
    <row r="9520" spans="1:18" x14ac:dyDescent="0.25">
      <c r="A9520" t="s">
        <v>4111</v>
      </c>
      <c r="B9520" t="s">
        <v>3089</v>
      </c>
      <c r="D9520" t="s">
        <v>3090</v>
      </c>
      <c r="E9520" t="s">
        <v>3090</v>
      </c>
      <c r="F9520">
        <v>1</v>
      </c>
      <c r="G9520">
        <v>0</v>
      </c>
      <c r="H9520">
        <v>7931.0561287670198</v>
      </c>
      <c r="I9520">
        <v>5917.8594621003504</v>
      </c>
      <c r="K9520">
        <v>724.30633333333299</v>
      </c>
      <c r="M9520">
        <v>1288.8903333333301</v>
      </c>
      <c r="N9520" t="s">
        <v>3091</v>
      </c>
      <c r="O9520" t="s">
        <v>3092</v>
      </c>
      <c r="P9520" t="s">
        <v>3095</v>
      </c>
      <c r="R9520" t="s">
        <v>3094</v>
      </c>
    </row>
    <row r="9521" spans="1:18" x14ac:dyDescent="0.25">
      <c r="A9521" t="s">
        <v>4112</v>
      </c>
      <c r="B9521" t="s">
        <v>3089</v>
      </c>
      <c r="D9521" t="s">
        <v>3090</v>
      </c>
      <c r="E9521" t="s">
        <v>3090</v>
      </c>
      <c r="F9521">
        <v>1</v>
      </c>
      <c r="G9521">
        <v>0</v>
      </c>
      <c r="H9521">
        <v>8673.4029124526605</v>
      </c>
      <c r="I9521">
        <v>6411.8254124526602</v>
      </c>
      <c r="K9521">
        <v>813.93</v>
      </c>
      <c r="M9521">
        <v>1447.6475</v>
      </c>
      <c r="N9521" t="s">
        <v>3091</v>
      </c>
      <c r="O9521" t="s">
        <v>3092</v>
      </c>
      <c r="P9521" t="s">
        <v>3095</v>
      </c>
      <c r="R9521" t="s">
        <v>3094</v>
      </c>
    </row>
    <row r="9522" spans="1:18" x14ac:dyDescent="0.25">
      <c r="A9522" t="s">
        <v>4113</v>
      </c>
      <c r="B9522" t="s">
        <v>3089</v>
      </c>
      <c r="D9522" t="s">
        <v>3090</v>
      </c>
      <c r="E9522" t="s">
        <v>3090</v>
      </c>
      <c r="F9522">
        <v>1</v>
      </c>
      <c r="G9522">
        <v>0</v>
      </c>
      <c r="H9522">
        <v>9081.2325683097097</v>
      </c>
      <c r="I9522">
        <v>6458.4459016430401</v>
      </c>
      <c r="K9522">
        <v>942.96633333333295</v>
      </c>
      <c r="M9522">
        <v>1679.8203333333299</v>
      </c>
      <c r="N9522" t="s">
        <v>3091</v>
      </c>
      <c r="O9522" t="s">
        <v>3092</v>
      </c>
      <c r="P9522" t="s">
        <v>3095</v>
      </c>
      <c r="R9522" t="s">
        <v>3094</v>
      </c>
    </row>
    <row r="9523" spans="1:18" x14ac:dyDescent="0.25">
      <c r="A9523" t="s">
        <v>8777</v>
      </c>
      <c r="B9523" t="s">
        <v>3089</v>
      </c>
      <c r="D9523" t="s">
        <v>3090</v>
      </c>
      <c r="E9523" t="s">
        <v>3090</v>
      </c>
      <c r="F9523">
        <v>1</v>
      </c>
      <c r="G9523">
        <v>0</v>
      </c>
      <c r="H9523">
        <v>8909.0961626859807</v>
      </c>
      <c r="I9523">
        <v>6455.81116268598</v>
      </c>
      <c r="K9523">
        <v>1002.265</v>
      </c>
      <c r="M9523">
        <v>1451.02</v>
      </c>
      <c r="N9523" t="s">
        <v>3091</v>
      </c>
      <c r="O9523" t="s">
        <v>3092</v>
      </c>
      <c r="P9523" t="s">
        <v>3095</v>
      </c>
      <c r="R9523" t="s">
        <v>3094</v>
      </c>
    </row>
    <row r="9524" spans="1:18" x14ac:dyDescent="0.25">
      <c r="A9524" t="s">
        <v>8778</v>
      </c>
      <c r="B9524" t="s">
        <v>3089</v>
      </c>
      <c r="D9524" t="s">
        <v>3090</v>
      </c>
      <c r="E9524" t="s">
        <v>3090</v>
      </c>
      <c r="F9524">
        <v>1</v>
      </c>
      <c r="G9524">
        <v>0</v>
      </c>
      <c r="H9524">
        <v>8931.3251790729701</v>
      </c>
      <c r="I9524">
        <v>6478.0401790729702</v>
      </c>
      <c r="K9524">
        <v>1002.265</v>
      </c>
      <c r="M9524">
        <v>1451.02</v>
      </c>
      <c r="N9524" t="s">
        <v>3091</v>
      </c>
      <c r="O9524" t="s">
        <v>3092</v>
      </c>
      <c r="P9524" t="s">
        <v>3095</v>
      </c>
      <c r="R9524" t="s">
        <v>3094</v>
      </c>
    </row>
    <row r="9525" spans="1:18" x14ac:dyDescent="0.25">
      <c r="A9525" t="s">
        <v>4114</v>
      </c>
      <c r="B9525" t="s">
        <v>3089</v>
      </c>
      <c r="D9525" t="s">
        <v>3090</v>
      </c>
      <c r="E9525" t="s">
        <v>3090</v>
      </c>
      <c r="F9525">
        <v>1</v>
      </c>
      <c r="G9525">
        <v>0</v>
      </c>
      <c r="H9525">
        <v>0</v>
      </c>
      <c r="I9525">
        <v>0</v>
      </c>
      <c r="K9525"/>
      <c r="N9525" t="s">
        <v>3091</v>
      </c>
      <c r="O9525" t="s">
        <v>3092</v>
      </c>
      <c r="P9525" t="s">
        <v>3095</v>
      </c>
      <c r="R9525" t="s">
        <v>3094</v>
      </c>
    </row>
    <row r="9526" spans="1:18" x14ac:dyDescent="0.25">
      <c r="A9526" t="s">
        <v>4115</v>
      </c>
      <c r="B9526" t="s">
        <v>3089</v>
      </c>
      <c r="D9526" t="s">
        <v>3090</v>
      </c>
      <c r="E9526" t="s">
        <v>3090</v>
      </c>
      <c r="F9526">
        <v>1</v>
      </c>
      <c r="G9526">
        <v>0</v>
      </c>
      <c r="H9526">
        <v>0</v>
      </c>
      <c r="I9526">
        <v>0</v>
      </c>
      <c r="K9526"/>
      <c r="N9526" t="s">
        <v>3091</v>
      </c>
      <c r="O9526" t="s">
        <v>3092</v>
      </c>
      <c r="P9526" t="s">
        <v>3095</v>
      </c>
      <c r="R9526" t="s">
        <v>3094</v>
      </c>
    </row>
    <row r="9527" spans="1:18" x14ac:dyDescent="0.25">
      <c r="A9527" t="s">
        <v>4116</v>
      </c>
      <c r="B9527" t="s">
        <v>3089</v>
      </c>
      <c r="D9527" t="s">
        <v>3090</v>
      </c>
      <c r="E9527" t="s">
        <v>3090</v>
      </c>
      <c r="F9527">
        <v>1</v>
      </c>
      <c r="G9527">
        <v>0</v>
      </c>
      <c r="H9527">
        <v>0</v>
      </c>
      <c r="I9527">
        <v>0</v>
      </c>
      <c r="K9527"/>
      <c r="N9527" t="s">
        <v>3091</v>
      </c>
      <c r="O9527" t="s">
        <v>3092</v>
      </c>
      <c r="P9527" t="s">
        <v>3095</v>
      </c>
      <c r="R9527" t="s">
        <v>3094</v>
      </c>
    </row>
    <row r="9528" spans="1:18" x14ac:dyDescent="0.25">
      <c r="A9528" t="s">
        <v>4117</v>
      </c>
      <c r="B9528" t="s">
        <v>3089</v>
      </c>
      <c r="D9528" t="s">
        <v>3090</v>
      </c>
      <c r="E9528" t="s">
        <v>3090</v>
      </c>
      <c r="F9528">
        <v>1</v>
      </c>
      <c r="G9528">
        <v>0</v>
      </c>
      <c r="H9528">
        <v>0</v>
      </c>
      <c r="I9528">
        <v>0</v>
      </c>
      <c r="K9528"/>
      <c r="N9528" t="s">
        <v>3091</v>
      </c>
      <c r="O9528" t="s">
        <v>3092</v>
      </c>
      <c r="P9528" t="s">
        <v>3095</v>
      </c>
      <c r="R9528" t="s">
        <v>3094</v>
      </c>
    </row>
    <row r="9529" spans="1:18" x14ac:dyDescent="0.25">
      <c r="A9529" t="s">
        <v>4118</v>
      </c>
      <c r="B9529" t="s">
        <v>3089</v>
      </c>
      <c r="D9529" t="s">
        <v>3090</v>
      </c>
      <c r="E9529" t="s">
        <v>3090</v>
      </c>
      <c r="F9529">
        <v>1</v>
      </c>
      <c r="G9529">
        <v>0</v>
      </c>
      <c r="H9529">
        <v>0</v>
      </c>
      <c r="I9529">
        <v>0</v>
      </c>
      <c r="K9529"/>
      <c r="N9529" t="s">
        <v>3091</v>
      </c>
      <c r="O9529" t="s">
        <v>3092</v>
      </c>
      <c r="P9529" t="s">
        <v>3095</v>
      </c>
      <c r="R9529" t="s">
        <v>3094</v>
      </c>
    </row>
    <row r="9530" spans="1:18" x14ac:dyDescent="0.25">
      <c r="A9530" t="s">
        <v>4119</v>
      </c>
      <c r="B9530" t="s">
        <v>3089</v>
      </c>
      <c r="D9530" t="s">
        <v>3090</v>
      </c>
      <c r="E9530" t="s">
        <v>3090</v>
      </c>
      <c r="F9530">
        <v>1</v>
      </c>
      <c r="G9530">
        <v>0</v>
      </c>
      <c r="H9530">
        <v>0</v>
      </c>
      <c r="I9530">
        <v>0</v>
      </c>
      <c r="K9530"/>
      <c r="N9530" t="s">
        <v>3091</v>
      </c>
      <c r="O9530" t="s">
        <v>3092</v>
      </c>
      <c r="P9530" t="s">
        <v>3095</v>
      </c>
      <c r="R9530" t="s">
        <v>3094</v>
      </c>
    </row>
    <row r="9531" spans="1:18" x14ac:dyDescent="0.25">
      <c r="A9531" t="s">
        <v>4120</v>
      </c>
      <c r="B9531" t="s">
        <v>3089</v>
      </c>
      <c r="D9531" t="s">
        <v>3090</v>
      </c>
      <c r="E9531" t="s">
        <v>3090</v>
      </c>
      <c r="F9531">
        <v>1</v>
      </c>
      <c r="G9531">
        <v>0</v>
      </c>
      <c r="H9531">
        <v>7373.7293740781897</v>
      </c>
      <c r="I9531">
        <v>5591.9643740781903</v>
      </c>
      <c r="K9531">
        <v>640.54</v>
      </c>
      <c r="M9531">
        <v>1141.2249999999999</v>
      </c>
      <c r="N9531" t="s">
        <v>3091</v>
      </c>
      <c r="O9531" t="s">
        <v>3092</v>
      </c>
      <c r="P9531" t="s">
        <v>3095</v>
      </c>
      <c r="R9531" t="s">
        <v>3094</v>
      </c>
    </row>
    <row r="9532" spans="1:18" x14ac:dyDescent="0.25">
      <c r="A9532" t="s">
        <v>4121</v>
      </c>
      <c r="B9532" t="s">
        <v>3089</v>
      </c>
      <c r="D9532" t="s">
        <v>3090</v>
      </c>
      <c r="E9532" t="s">
        <v>3090</v>
      </c>
      <c r="F9532">
        <v>1</v>
      </c>
      <c r="G9532">
        <v>0</v>
      </c>
      <c r="H9532">
        <v>8239.1771245534492</v>
      </c>
      <c r="I9532">
        <v>6156.5854578867802</v>
      </c>
      <c r="K9532">
        <v>748.45333333333303</v>
      </c>
      <c r="M9532">
        <v>1334.1383333333299</v>
      </c>
      <c r="N9532" t="s">
        <v>3091</v>
      </c>
      <c r="O9532" t="s">
        <v>3092</v>
      </c>
      <c r="P9532" t="s">
        <v>3095</v>
      </c>
      <c r="R9532" t="s">
        <v>3094</v>
      </c>
    </row>
    <row r="9533" spans="1:18" x14ac:dyDescent="0.25">
      <c r="A9533" t="s">
        <v>4122</v>
      </c>
      <c r="B9533" t="s">
        <v>3089</v>
      </c>
      <c r="D9533" t="s">
        <v>3090</v>
      </c>
      <c r="E9533" t="s">
        <v>3090</v>
      </c>
      <c r="F9533">
        <v>1</v>
      </c>
      <c r="G9533">
        <v>0</v>
      </c>
      <c r="H9533">
        <v>6744.7715601050304</v>
      </c>
      <c r="I9533">
        <v>5070.0715601050297</v>
      </c>
      <c r="K9533">
        <v>600.99</v>
      </c>
      <c r="M9533">
        <v>1073.71</v>
      </c>
      <c r="N9533" t="s">
        <v>3091</v>
      </c>
      <c r="O9533" t="s">
        <v>3092</v>
      </c>
      <c r="P9533" t="s">
        <v>3095</v>
      </c>
      <c r="R9533" t="s">
        <v>3094</v>
      </c>
    </row>
    <row r="9534" spans="1:18" x14ac:dyDescent="0.25">
      <c r="A9534" t="s">
        <v>4123</v>
      </c>
      <c r="B9534" t="s">
        <v>3089</v>
      </c>
      <c r="D9534" t="s">
        <v>3090</v>
      </c>
      <c r="E9534" t="s">
        <v>3090</v>
      </c>
      <c r="F9534">
        <v>1</v>
      </c>
      <c r="G9534">
        <v>0</v>
      </c>
      <c r="H9534">
        <v>7678.0372575717802</v>
      </c>
      <c r="I9534">
        <v>5574.6272575717803</v>
      </c>
      <c r="K9534">
        <v>754.5</v>
      </c>
      <c r="M9534">
        <v>1348.91</v>
      </c>
      <c r="N9534" t="s">
        <v>3091</v>
      </c>
      <c r="O9534" t="s">
        <v>3092</v>
      </c>
      <c r="P9534" t="s">
        <v>3095</v>
      </c>
      <c r="R9534" t="s">
        <v>3094</v>
      </c>
    </row>
    <row r="9535" spans="1:18" x14ac:dyDescent="0.25">
      <c r="A9535" t="s">
        <v>4124</v>
      </c>
      <c r="B9535" t="s">
        <v>3089</v>
      </c>
      <c r="D9535" t="s">
        <v>3090</v>
      </c>
      <c r="E9535" t="s">
        <v>3090</v>
      </c>
      <c r="F9535">
        <v>1</v>
      </c>
      <c r="G9535">
        <v>0</v>
      </c>
      <c r="H9535">
        <v>7730.3043752314197</v>
      </c>
      <c r="I9535">
        <v>5626.8943752314199</v>
      </c>
      <c r="K9535">
        <v>754.5</v>
      </c>
      <c r="M9535">
        <v>1348.91</v>
      </c>
      <c r="N9535" t="s">
        <v>3091</v>
      </c>
      <c r="O9535" t="s">
        <v>3092</v>
      </c>
      <c r="P9535" t="s">
        <v>3095</v>
      </c>
      <c r="R9535" t="s">
        <v>3094</v>
      </c>
    </row>
    <row r="9536" spans="1:18" x14ac:dyDescent="0.25">
      <c r="A9536" t="s">
        <v>4125</v>
      </c>
      <c r="B9536" t="s">
        <v>3089</v>
      </c>
      <c r="D9536" t="s">
        <v>3090</v>
      </c>
      <c r="E9536" t="s">
        <v>3090</v>
      </c>
      <c r="F9536">
        <v>1</v>
      </c>
      <c r="G9536">
        <v>0</v>
      </c>
      <c r="H9536">
        <v>8177.5079674525196</v>
      </c>
      <c r="I9536">
        <v>6253.8554674525203</v>
      </c>
      <c r="K9536">
        <v>690.70500000000004</v>
      </c>
      <c r="M9536">
        <v>1232.9475</v>
      </c>
      <c r="N9536" t="s">
        <v>3091</v>
      </c>
      <c r="O9536" t="s">
        <v>3092</v>
      </c>
      <c r="P9536" t="s">
        <v>3095</v>
      </c>
      <c r="R9536" t="s">
        <v>3094</v>
      </c>
    </row>
    <row r="9537" spans="1:18" x14ac:dyDescent="0.25">
      <c r="A9537" t="s">
        <v>4126</v>
      </c>
      <c r="B9537" t="s">
        <v>3089</v>
      </c>
      <c r="D9537" t="s">
        <v>3090</v>
      </c>
      <c r="E9537" t="s">
        <v>3090</v>
      </c>
      <c r="F9537">
        <v>1</v>
      </c>
      <c r="G9537">
        <v>0</v>
      </c>
      <c r="H9537">
        <v>0</v>
      </c>
      <c r="I9537"/>
      <c r="K9537"/>
      <c r="N9537" t="s">
        <v>3091</v>
      </c>
      <c r="O9537" t="s">
        <v>3092</v>
      </c>
      <c r="P9537" t="s">
        <v>3095</v>
      </c>
      <c r="R9537" t="s">
        <v>3094</v>
      </c>
    </row>
    <row r="9538" spans="1:18" x14ac:dyDescent="0.25">
      <c r="A9538" t="s">
        <v>4127</v>
      </c>
      <c r="B9538" t="s">
        <v>3089</v>
      </c>
      <c r="D9538" t="s">
        <v>3090</v>
      </c>
      <c r="E9538" t="s">
        <v>3090</v>
      </c>
      <c r="F9538">
        <v>1</v>
      </c>
      <c r="G9538">
        <v>0</v>
      </c>
      <c r="H9538">
        <v>7674.1938999309396</v>
      </c>
      <c r="I9538">
        <v>5506.5522332642704</v>
      </c>
      <c r="K9538">
        <v>777.6</v>
      </c>
      <c r="M9538">
        <v>1390.0416666666599</v>
      </c>
      <c r="N9538" t="s">
        <v>3091</v>
      </c>
      <c r="O9538" t="s">
        <v>3092</v>
      </c>
      <c r="P9538" t="s">
        <v>3095</v>
      </c>
      <c r="R9538" t="s">
        <v>3094</v>
      </c>
    </row>
    <row r="9539" spans="1:18" x14ac:dyDescent="0.25">
      <c r="A9539" t="s">
        <v>4128</v>
      </c>
      <c r="B9539" t="s">
        <v>3089</v>
      </c>
      <c r="D9539" t="s">
        <v>3090</v>
      </c>
      <c r="E9539" t="s">
        <v>3090</v>
      </c>
      <c r="F9539">
        <v>1</v>
      </c>
      <c r="G9539">
        <v>0</v>
      </c>
      <c r="H9539">
        <v>8186.7992394877101</v>
      </c>
      <c r="I9539">
        <v>5826.7567394877096</v>
      </c>
      <c r="K9539">
        <v>847.10833333333301</v>
      </c>
      <c r="M9539">
        <v>1512.9341666666601</v>
      </c>
      <c r="N9539" t="s">
        <v>3091</v>
      </c>
      <c r="O9539" t="s">
        <v>3092</v>
      </c>
      <c r="P9539" t="s">
        <v>3095</v>
      </c>
      <c r="R9539" t="s">
        <v>3094</v>
      </c>
    </row>
    <row r="9540" spans="1:18" x14ac:dyDescent="0.25">
      <c r="A9540" t="s">
        <v>4129</v>
      </c>
      <c r="B9540" t="s">
        <v>3089</v>
      </c>
      <c r="D9540" t="s">
        <v>3090</v>
      </c>
      <c r="E9540" t="s">
        <v>3090</v>
      </c>
      <c r="F9540">
        <v>1</v>
      </c>
      <c r="G9540">
        <v>0</v>
      </c>
      <c r="H9540">
        <v>5879.2479720124402</v>
      </c>
      <c r="I9540">
        <v>4463.9179720124403</v>
      </c>
      <c r="K9540">
        <v>506.68666666666599</v>
      </c>
      <c r="M9540">
        <v>908.64333333333298</v>
      </c>
      <c r="N9540" t="s">
        <v>3091</v>
      </c>
      <c r="O9540" t="s">
        <v>3092</v>
      </c>
      <c r="P9540" t="s">
        <v>3095</v>
      </c>
      <c r="R9540" t="s">
        <v>3094</v>
      </c>
    </row>
    <row r="9541" spans="1:18" x14ac:dyDescent="0.25">
      <c r="A9541" t="s">
        <v>4130</v>
      </c>
      <c r="B9541" t="s">
        <v>3089</v>
      </c>
      <c r="D9541" t="s">
        <v>3090</v>
      </c>
      <c r="E9541" t="s">
        <v>3090</v>
      </c>
      <c r="F9541">
        <v>1</v>
      </c>
      <c r="G9541">
        <v>0</v>
      </c>
      <c r="H9541">
        <v>8573.0742267294099</v>
      </c>
      <c r="I9541">
        <v>6284.1579767294097</v>
      </c>
      <c r="K9541">
        <v>821.44416666666598</v>
      </c>
      <c r="M9541">
        <v>1467.4720833333299</v>
      </c>
      <c r="N9541" t="s">
        <v>3091</v>
      </c>
      <c r="O9541" t="s">
        <v>3092</v>
      </c>
      <c r="P9541" t="s">
        <v>3095</v>
      </c>
      <c r="R9541" t="s">
        <v>3094</v>
      </c>
    </row>
    <row r="9542" spans="1:18" x14ac:dyDescent="0.25">
      <c r="A9542" t="s">
        <v>4131</v>
      </c>
      <c r="B9542" t="s">
        <v>3089</v>
      </c>
      <c r="D9542" t="s">
        <v>3090</v>
      </c>
      <c r="E9542" t="s">
        <v>3090</v>
      </c>
      <c r="F9542">
        <v>1</v>
      </c>
      <c r="G9542">
        <v>0</v>
      </c>
      <c r="H9542">
        <v>8580.5924172056002</v>
      </c>
      <c r="I9542">
        <v>6291.6761672056</v>
      </c>
      <c r="K9542">
        <v>821.44416666666598</v>
      </c>
      <c r="M9542">
        <v>1467.4720833333299</v>
      </c>
      <c r="N9542" t="s">
        <v>3091</v>
      </c>
      <c r="O9542" t="s">
        <v>3092</v>
      </c>
      <c r="P9542" t="s">
        <v>3095</v>
      </c>
      <c r="R9542" t="s">
        <v>3094</v>
      </c>
    </row>
    <row r="9543" spans="1:18" x14ac:dyDescent="0.25">
      <c r="A9543" t="s">
        <v>4132</v>
      </c>
      <c r="B9543" t="s">
        <v>3089</v>
      </c>
      <c r="D9543" t="s">
        <v>3090</v>
      </c>
      <c r="E9543" t="s">
        <v>3090</v>
      </c>
      <c r="F9543">
        <v>1</v>
      </c>
      <c r="G9543">
        <v>0</v>
      </c>
      <c r="H9543">
        <v>7953.6501548087299</v>
      </c>
      <c r="I9543">
        <v>5965.9018214753896</v>
      </c>
      <c r="K9543">
        <v>714.375</v>
      </c>
      <c r="M9543">
        <v>1273.37333333333</v>
      </c>
      <c r="N9543" t="s">
        <v>3091</v>
      </c>
      <c r="O9543" t="s">
        <v>3092</v>
      </c>
      <c r="P9543" t="s">
        <v>3095</v>
      </c>
      <c r="R9543" t="s">
        <v>3094</v>
      </c>
    </row>
    <row r="9544" spans="1:18" x14ac:dyDescent="0.25">
      <c r="A9544" t="s">
        <v>4133</v>
      </c>
      <c r="B9544" t="s">
        <v>3089</v>
      </c>
      <c r="D9544" t="s">
        <v>3090</v>
      </c>
      <c r="E9544" t="s">
        <v>3090</v>
      </c>
      <c r="F9544">
        <v>1</v>
      </c>
      <c r="G9544">
        <v>0</v>
      </c>
      <c r="H9544">
        <v>8225.3458170891208</v>
      </c>
      <c r="I9544">
        <v>6145.8158170891202</v>
      </c>
      <c r="K9544">
        <v>747.29499999999996</v>
      </c>
      <c r="M9544">
        <v>1332.2349999999999</v>
      </c>
      <c r="N9544" t="s">
        <v>3091</v>
      </c>
      <c r="O9544" t="s">
        <v>3092</v>
      </c>
      <c r="P9544" t="s">
        <v>3095</v>
      </c>
      <c r="R9544" t="s">
        <v>3094</v>
      </c>
    </row>
    <row r="9545" spans="1:18" x14ac:dyDescent="0.25">
      <c r="A9545" t="s">
        <v>4134</v>
      </c>
      <c r="B9545" t="s">
        <v>3089</v>
      </c>
      <c r="D9545" t="s">
        <v>3090</v>
      </c>
      <c r="E9545" t="s">
        <v>3090</v>
      </c>
      <c r="F9545">
        <v>1</v>
      </c>
      <c r="G9545">
        <v>0</v>
      </c>
      <c r="H9545">
        <v>9432.2611779705494</v>
      </c>
      <c r="I9545">
        <v>6935.1545113038801</v>
      </c>
      <c r="K9545">
        <v>896.96666666666601</v>
      </c>
      <c r="M9545">
        <v>1600.14</v>
      </c>
      <c r="N9545" t="s">
        <v>3091</v>
      </c>
      <c r="O9545" t="s">
        <v>3092</v>
      </c>
      <c r="P9545" t="s">
        <v>3095</v>
      </c>
      <c r="R9545" t="s">
        <v>3094</v>
      </c>
    </row>
    <row r="9546" spans="1:18" x14ac:dyDescent="0.25">
      <c r="A9546" t="s">
        <v>4135</v>
      </c>
      <c r="B9546" t="s">
        <v>3089</v>
      </c>
      <c r="D9546" t="s">
        <v>3090</v>
      </c>
      <c r="E9546" t="s">
        <v>3090</v>
      </c>
      <c r="F9546">
        <v>1</v>
      </c>
      <c r="G9546">
        <v>0</v>
      </c>
      <c r="H9546">
        <v>9630.5305166726794</v>
      </c>
      <c r="I9546">
        <v>7108.7630166726804</v>
      </c>
      <c r="K9546">
        <v>905.64250000000004</v>
      </c>
      <c r="M9546">
        <v>1616.125</v>
      </c>
      <c r="N9546" t="s">
        <v>3091</v>
      </c>
      <c r="O9546" t="s">
        <v>3092</v>
      </c>
      <c r="P9546" t="s">
        <v>3095</v>
      </c>
      <c r="R9546" t="s">
        <v>3094</v>
      </c>
    </row>
    <row r="9547" spans="1:18" x14ac:dyDescent="0.25">
      <c r="A9547" t="s">
        <v>4136</v>
      </c>
      <c r="B9547" t="s">
        <v>3089</v>
      </c>
      <c r="D9547" t="s">
        <v>3090</v>
      </c>
      <c r="E9547" t="s">
        <v>3090</v>
      </c>
      <c r="F9547">
        <v>1</v>
      </c>
      <c r="G9547">
        <v>0</v>
      </c>
      <c r="H9547">
        <v>9557.8385043834496</v>
      </c>
      <c r="I9547">
        <v>7036.0526710501099</v>
      </c>
      <c r="K9547">
        <v>905.65250000000003</v>
      </c>
      <c r="M9547">
        <v>1616.13333333333</v>
      </c>
      <c r="N9547" t="s">
        <v>3091</v>
      </c>
      <c r="O9547" t="s">
        <v>3092</v>
      </c>
      <c r="P9547" t="s">
        <v>3095</v>
      </c>
      <c r="R9547" t="s">
        <v>3094</v>
      </c>
    </row>
    <row r="9548" spans="1:18" x14ac:dyDescent="0.25">
      <c r="A9548" t="s">
        <v>4137</v>
      </c>
      <c r="B9548" t="s">
        <v>3089</v>
      </c>
      <c r="D9548" t="s">
        <v>3090</v>
      </c>
      <c r="E9548" t="s">
        <v>3090</v>
      </c>
      <c r="F9548">
        <v>1</v>
      </c>
      <c r="G9548">
        <v>0</v>
      </c>
      <c r="H9548">
        <v>8876.8075318221199</v>
      </c>
      <c r="I9548">
        <v>6676.5075318221197</v>
      </c>
      <c r="K9548">
        <v>790.96500000000003</v>
      </c>
      <c r="M9548">
        <v>1409.335</v>
      </c>
      <c r="N9548" t="s">
        <v>3091</v>
      </c>
      <c r="O9548" t="s">
        <v>3092</v>
      </c>
      <c r="P9548" t="s">
        <v>3095</v>
      </c>
      <c r="R9548" t="s">
        <v>3094</v>
      </c>
    </row>
    <row r="9549" spans="1:18" x14ac:dyDescent="0.25">
      <c r="A9549" t="s">
        <v>4138</v>
      </c>
      <c r="B9549" t="s">
        <v>3089</v>
      </c>
      <c r="D9549" t="s">
        <v>3090</v>
      </c>
      <c r="E9549" t="s">
        <v>3090</v>
      </c>
      <c r="F9549">
        <v>1</v>
      </c>
      <c r="G9549">
        <v>0</v>
      </c>
      <c r="H9549">
        <v>6767.8250439303702</v>
      </c>
      <c r="I9549">
        <v>5139.9175439303699</v>
      </c>
      <c r="K9549">
        <v>584.70624999999995</v>
      </c>
      <c r="M9549">
        <v>1043.2012500000001</v>
      </c>
      <c r="N9549" t="s">
        <v>3091</v>
      </c>
      <c r="O9549" t="s">
        <v>3092</v>
      </c>
      <c r="P9549" t="s">
        <v>3095</v>
      </c>
      <c r="R9549" t="s">
        <v>3094</v>
      </c>
    </row>
    <row r="9550" spans="1:18" x14ac:dyDescent="0.25">
      <c r="A9550" t="s">
        <v>4139</v>
      </c>
      <c r="B9550" t="s">
        <v>3089</v>
      </c>
      <c r="D9550" t="s">
        <v>3090</v>
      </c>
      <c r="E9550" t="s">
        <v>3090</v>
      </c>
      <c r="F9550">
        <v>1</v>
      </c>
      <c r="G9550">
        <v>0</v>
      </c>
      <c r="H9550">
        <v>9438.2185598685992</v>
      </c>
      <c r="I9550">
        <v>6854.3315598686004</v>
      </c>
      <c r="K9550">
        <v>929.17033333333302</v>
      </c>
      <c r="M9550">
        <v>1654.7166666666601</v>
      </c>
      <c r="N9550" t="s">
        <v>3091</v>
      </c>
      <c r="O9550" t="s">
        <v>3092</v>
      </c>
      <c r="P9550" t="s">
        <v>3095</v>
      </c>
      <c r="R9550" t="s">
        <v>3094</v>
      </c>
    </row>
    <row r="9551" spans="1:18" x14ac:dyDescent="0.25">
      <c r="A9551" t="s">
        <v>4140</v>
      </c>
      <c r="B9551" t="s">
        <v>3089</v>
      </c>
      <c r="D9551" t="s">
        <v>3090</v>
      </c>
      <c r="E9551" t="s">
        <v>3090</v>
      </c>
      <c r="F9551">
        <v>1</v>
      </c>
      <c r="G9551">
        <v>0</v>
      </c>
      <c r="H9551">
        <v>9298.5139241415309</v>
      </c>
      <c r="I9551">
        <v>6962.1164241415299</v>
      </c>
      <c r="K9551">
        <v>838.69</v>
      </c>
      <c r="M9551">
        <v>1497.7075</v>
      </c>
      <c r="N9551" t="s">
        <v>3091</v>
      </c>
      <c r="O9551" t="s">
        <v>3092</v>
      </c>
      <c r="P9551" t="s">
        <v>3095</v>
      </c>
      <c r="R9551" t="s">
        <v>3094</v>
      </c>
    </row>
    <row r="9552" spans="1:18" x14ac:dyDescent="0.25">
      <c r="A9552" t="s">
        <v>8433</v>
      </c>
      <c r="B9552" t="s">
        <v>3089</v>
      </c>
      <c r="D9552" t="s">
        <v>3090</v>
      </c>
      <c r="E9552" t="s">
        <v>3090</v>
      </c>
      <c r="F9552">
        <v>1</v>
      </c>
      <c r="G9552">
        <v>0</v>
      </c>
      <c r="H9552">
        <v>9006.0618807368191</v>
      </c>
      <c r="I9552">
        <v>6441.9018807368202</v>
      </c>
      <c r="K9552">
        <v>821.89</v>
      </c>
      <c r="M9552">
        <v>1742.27</v>
      </c>
      <c r="N9552" t="s">
        <v>3091</v>
      </c>
      <c r="O9552" t="s">
        <v>3092</v>
      </c>
      <c r="P9552" t="s">
        <v>3095</v>
      </c>
      <c r="R9552" t="s">
        <v>3094</v>
      </c>
    </row>
    <row r="9553" spans="1:18" x14ac:dyDescent="0.25">
      <c r="A9553" t="s">
        <v>8434</v>
      </c>
      <c r="B9553" t="s">
        <v>3089</v>
      </c>
      <c r="D9553" t="s">
        <v>3090</v>
      </c>
      <c r="E9553" t="s">
        <v>3090</v>
      </c>
      <c r="F9553">
        <v>1</v>
      </c>
      <c r="G9553">
        <v>0</v>
      </c>
      <c r="H9553">
        <v>8869.9751090330701</v>
      </c>
      <c r="I9553">
        <v>6305.8151090330703</v>
      </c>
      <c r="K9553">
        <v>821.89</v>
      </c>
      <c r="M9553">
        <v>1742.27</v>
      </c>
      <c r="N9553" t="s">
        <v>3091</v>
      </c>
      <c r="O9553" t="s">
        <v>3092</v>
      </c>
      <c r="P9553" t="s">
        <v>3095</v>
      </c>
      <c r="R9553" t="s">
        <v>3094</v>
      </c>
    </row>
    <row r="9554" spans="1:18" x14ac:dyDescent="0.25">
      <c r="A9554" t="s">
        <v>9213</v>
      </c>
      <c r="B9554" t="s">
        <v>3089</v>
      </c>
      <c r="D9554" t="s">
        <v>3090</v>
      </c>
      <c r="E9554" t="s">
        <v>3090</v>
      </c>
      <c r="F9554">
        <v>1</v>
      </c>
      <c r="G9554">
        <v>0</v>
      </c>
      <c r="H9554">
        <v>8027.0282434683904</v>
      </c>
      <c r="I9554">
        <v>5923.2999101350497</v>
      </c>
      <c r="K9554">
        <v>859.46500000000003</v>
      </c>
      <c r="M9554">
        <v>1244.2633333333299</v>
      </c>
      <c r="N9554" t="s">
        <v>3091</v>
      </c>
      <c r="O9554" t="s">
        <v>3092</v>
      </c>
      <c r="P9554" t="s">
        <v>3095</v>
      </c>
      <c r="R9554" t="s">
        <v>3094</v>
      </c>
    </row>
    <row r="9555" spans="1:18" x14ac:dyDescent="0.25">
      <c r="A9555" t="s">
        <v>4141</v>
      </c>
      <c r="B9555" t="s">
        <v>3089</v>
      </c>
      <c r="D9555" t="s">
        <v>3090</v>
      </c>
      <c r="E9555" t="s">
        <v>3090</v>
      </c>
      <c r="F9555">
        <v>1</v>
      </c>
      <c r="G9555">
        <v>0</v>
      </c>
      <c r="H9555">
        <v>0</v>
      </c>
      <c r="I9555">
        <v>0</v>
      </c>
      <c r="K9555"/>
      <c r="N9555" t="s">
        <v>3091</v>
      </c>
      <c r="O9555" t="s">
        <v>3092</v>
      </c>
      <c r="P9555" t="s">
        <v>3095</v>
      </c>
      <c r="R9555" t="s">
        <v>3094</v>
      </c>
    </row>
    <row r="9556" spans="1:18" x14ac:dyDescent="0.25">
      <c r="A9556" t="s">
        <v>4142</v>
      </c>
      <c r="B9556" t="s">
        <v>3089</v>
      </c>
      <c r="D9556" t="s">
        <v>3090</v>
      </c>
      <c r="E9556" t="s">
        <v>3090</v>
      </c>
      <c r="F9556">
        <v>1</v>
      </c>
      <c r="G9556">
        <v>0</v>
      </c>
      <c r="H9556">
        <v>0</v>
      </c>
      <c r="I9556">
        <v>0</v>
      </c>
      <c r="K9556"/>
      <c r="N9556" t="s">
        <v>3091</v>
      </c>
      <c r="O9556" t="s">
        <v>3092</v>
      </c>
      <c r="P9556" t="s">
        <v>3095</v>
      </c>
      <c r="R9556" t="s">
        <v>3094</v>
      </c>
    </row>
    <row r="9557" spans="1:18" x14ac:dyDescent="0.25">
      <c r="A9557" t="s">
        <v>4143</v>
      </c>
      <c r="B9557" t="s">
        <v>3089</v>
      </c>
      <c r="D9557" t="s">
        <v>3090</v>
      </c>
      <c r="E9557" t="s">
        <v>3090</v>
      </c>
      <c r="F9557">
        <v>1</v>
      </c>
      <c r="G9557">
        <v>0</v>
      </c>
      <c r="H9557">
        <v>0</v>
      </c>
      <c r="I9557">
        <v>0</v>
      </c>
      <c r="K9557"/>
      <c r="N9557" t="s">
        <v>3091</v>
      </c>
      <c r="O9557" t="s">
        <v>3092</v>
      </c>
      <c r="P9557" t="s">
        <v>3095</v>
      </c>
      <c r="R9557" t="s">
        <v>3094</v>
      </c>
    </row>
    <row r="9558" spans="1:18" x14ac:dyDescent="0.25">
      <c r="A9558" t="s">
        <v>4144</v>
      </c>
      <c r="B9558" t="s">
        <v>3089</v>
      </c>
      <c r="D9558" t="s">
        <v>3090</v>
      </c>
      <c r="E9558" t="s">
        <v>3090</v>
      </c>
      <c r="F9558">
        <v>1</v>
      </c>
      <c r="G9558">
        <v>0</v>
      </c>
      <c r="H9558">
        <v>0</v>
      </c>
      <c r="I9558">
        <v>0</v>
      </c>
      <c r="K9558"/>
      <c r="N9558" t="s">
        <v>3091</v>
      </c>
      <c r="O9558" t="s">
        <v>3092</v>
      </c>
      <c r="P9558" t="s">
        <v>3095</v>
      </c>
      <c r="R9558" t="s">
        <v>3094</v>
      </c>
    </row>
    <row r="9559" spans="1:18" x14ac:dyDescent="0.25">
      <c r="A9559" t="s">
        <v>336</v>
      </c>
      <c r="B9559" t="s">
        <v>3089</v>
      </c>
      <c r="D9559" t="s">
        <v>3090</v>
      </c>
      <c r="E9559" t="s">
        <v>3090</v>
      </c>
      <c r="F9559">
        <v>1</v>
      </c>
      <c r="G9559">
        <v>0</v>
      </c>
      <c r="H9559">
        <v>77.857563157894702</v>
      </c>
      <c r="I9559">
        <v>21.487563157894702</v>
      </c>
      <c r="K9559">
        <v>20.28</v>
      </c>
      <c r="M9559">
        <v>36.090000000000003</v>
      </c>
      <c r="N9559" t="s">
        <v>3091</v>
      </c>
      <c r="O9559" t="s">
        <v>3092</v>
      </c>
      <c r="P9559" t="s">
        <v>3095</v>
      </c>
      <c r="R9559" t="s">
        <v>3094</v>
      </c>
    </row>
    <row r="9560" spans="1:18" x14ac:dyDescent="0.25">
      <c r="A9560" t="s">
        <v>4145</v>
      </c>
      <c r="B9560" t="s">
        <v>3089</v>
      </c>
      <c r="D9560" t="s">
        <v>3090</v>
      </c>
      <c r="E9560" t="s">
        <v>3090</v>
      </c>
      <c r="F9560">
        <v>1</v>
      </c>
      <c r="G9560">
        <v>0</v>
      </c>
      <c r="H9560">
        <v>0</v>
      </c>
      <c r="I9560">
        <v>0</v>
      </c>
      <c r="K9560"/>
      <c r="N9560" t="s">
        <v>3091</v>
      </c>
      <c r="O9560" t="s">
        <v>3092</v>
      </c>
      <c r="P9560" t="s">
        <v>3095</v>
      </c>
      <c r="R9560" t="s">
        <v>3094</v>
      </c>
    </row>
    <row r="9561" spans="1:18" x14ac:dyDescent="0.25">
      <c r="A9561" t="s">
        <v>8060</v>
      </c>
      <c r="B9561" t="s">
        <v>3089</v>
      </c>
      <c r="D9561" t="s">
        <v>3090</v>
      </c>
      <c r="E9561" t="s">
        <v>3090</v>
      </c>
      <c r="F9561">
        <v>1</v>
      </c>
      <c r="G9561">
        <v>0</v>
      </c>
      <c r="H9561">
        <v>0</v>
      </c>
      <c r="I9561"/>
      <c r="K9561"/>
      <c r="N9561" t="s">
        <v>3091</v>
      </c>
      <c r="O9561" t="s">
        <v>3092</v>
      </c>
      <c r="P9561" t="s">
        <v>3095</v>
      </c>
      <c r="R9561" t="s">
        <v>3094</v>
      </c>
    </row>
    <row r="9562" spans="1:18" x14ac:dyDescent="0.25">
      <c r="A9562" t="s">
        <v>269</v>
      </c>
      <c r="B9562" t="s">
        <v>3089</v>
      </c>
      <c r="D9562" t="s">
        <v>3090</v>
      </c>
      <c r="E9562" t="s">
        <v>3090</v>
      </c>
      <c r="F9562">
        <v>1</v>
      </c>
      <c r="G9562">
        <v>0</v>
      </c>
      <c r="H9562">
        <v>215.24199999999999</v>
      </c>
      <c r="I9562">
        <v>188.11199999999999</v>
      </c>
      <c r="K9562">
        <v>8.69</v>
      </c>
      <c r="M9562">
        <v>18.440000000000001</v>
      </c>
      <c r="N9562" t="s">
        <v>3091</v>
      </c>
      <c r="O9562" t="s">
        <v>3092</v>
      </c>
      <c r="P9562" t="s">
        <v>3095</v>
      </c>
      <c r="R9562" t="s">
        <v>3094</v>
      </c>
    </row>
    <row r="9563" spans="1:18" x14ac:dyDescent="0.25">
      <c r="A9563" t="s">
        <v>1448</v>
      </c>
      <c r="B9563" t="s">
        <v>3089</v>
      </c>
      <c r="D9563" t="s">
        <v>3090</v>
      </c>
      <c r="E9563" t="s">
        <v>3090</v>
      </c>
      <c r="F9563">
        <v>1</v>
      </c>
      <c r="G9563">
        <v>0</v>
      </c>
      <c r="H9563">
        <v>23.233000000000001</v>
      </c>
      <c r="I9563">
        <v>8.6229999999999993</v>
      </c>
      <c r="K9563">
        <v>5.98</v>
      </c>
      <c r="M9563">
        <v>8.6300000000000008</v>
      </c>
      <c r="N9563" t="s">
        <v>3091</v>
      </c>
      <c r="O9563" t="s">
        <v>3092</v>
      </c>
      <c r="P9563" t="s">
        <v>3095</v>
      </c>
      <c r="R9563" t="s">
        <v>3094</v>
      </c>
    </row>
    <row r="9564" spans="1:18" x14ac:dyDescent="0.25">
      <c r="A9564" t="s">
        <v>3151</v>
      </c>
      <c r="B9564" t="s">
        <v>3089</v>
      </c>
      <c r="D9564" t="s">
        <v>3090</v>
      </c>
      <c r="E9564" t="s">
        <v>3090</v>
      </c>
      <c r="F9564">
        <v>1</v>
      </c>
      <c r="G9564">
        <v>0</v>
      </c>
      <c r="H9564">
        <v>0</v>
      </c>
      <c r="I9564">
        <v>0</v>
      </c>
      <c r="K9564"/>
      <c r="N9564" t="s">
        <v>3091</v>
      </c>
      <c r="O9564" t="s">
        <v>3092</v>
      </c>
      <c r="P9564" t="s">
        <v>3095</v>
      </c>
      <c r="R9564" t="s">
        <v>3094</v>
      </c>
    </row>
    <row r="9565" spans="1:18" x14ac:dyDescent="0.25">
      <c r="A9565" t="s">
        <v>4146</v>
      </c>
      <c r="B9565" t="s">
        <v>3089</v>
      </c>
      <c r="D9565" t="s">
        <v>3090</v>
      </c>
      <c r="E9565" t="s">
        <v>3090</v>
      </c>
      <c r="F9565">
        <v>1</v>
      </c>
      <c r="G9565">
        <v>0</v>
      </c>
      <c r="H9565">
        <v>182.837283833333</v>
      </c>
      <c r="I9565">
        <v>175.062283833333</v>
      </c>
      <c r="K9565">
        <v>2.74</v>
      </c>
      <c r="M9565">
        <v>5.0350000000000001</v>
      </c>
      <c r="N9565" t="s">
        <v>3091</v>
      </c>
      <c r="O9565" t="s">
        <v>3092</v>
      </c>
      <c r="P9565" t="s">
        <v>3095</v>
      </c>
      <c r="R9565" t="s">
        <v>3094</v>
      </c>
    </row>
    <row r="9566" spans="1:18" x14ac:dyDescent="0.25">
      <c r="A9566" t="s">
        <v>338</v>
      </c>
      <c r="B9566" t="s">
        <v>3089</v>
      </c>
      <c r="D9566" t="s">
        <v>3090</v>
      </c>
      <c r="E9566" t="s">
        <v>3090</v>
      </c>
      <c r="F9566">
        <v>1</v>
      </c>
      <c r="G9566">
        <v>0</v>
      </c>
      <c r="H9566">
        <v>51.83</v>
      </c>
      <c r="I9566">
        <v>31.91</v>
      </c>
      <c r="K9566">
        <v>7.25</v>
      </c>
      <c r="M9566">
        <v>12.67</v>
      </c>
      <c r="N9566" t="s">
        <v>3091</v>
      </c>
      <c r="O9566" t="s">
        <v>3092</v>
      </c>
      <c r="P9566" t="s">
        <v>3095</v>
      </c>
      <c r="R9566" t="s">
        <v>3094</v>
      </c>
    </row>
    <row r="9567" spans="1:18" x14ac:dyDescent="0.25">
      <c r="A9567" t="s">
        <v>282</v>
      </c>
      <c r="B9567" t="s">
        <v>3089</v>
      </c>
      <c r="D9567" t="s">
        <v>3090</v>
      </c>
      <c r="E9567" t="s">
        <v>3090</v>
      </c>
      <c r="F9567">
        <v>1</v>
      </c>
      <c r="G9567">
        <v>0</v>
      </c>
      <c r="H9567">
        <v>88.704319999999996</v>
      </c>
      <c r="I9567">
        <v>68.784319999999994</v>
      </c>
      <c r="K9567">
        <v>7.25</v>
      </c>
      <c r="M9567">
        <v>12.67</v>
      </c>
      <c r="N9567" t="s">
        <v>3091</v>
      </c>
      <c r="O9567" t="s">
        <v>3092</v>
      </c>
      <c r="P9567" t="s">
        <v>3095</v>
      </c>
      <c r="R9567" t="s">
        <v>3094</v>
      </c>
    </row>
    <row r="9568" spans="1:18" x14ac:dyDescent="0.25">
      <c r="A9568" t="s">
        <v>283</v>
      </c>
      <c r="B9568" t="s">
        <v>3089</v>
      </c>
      <c r="D9568" t="s">
        <v>3090</v>
      </c>
      <c r="E9568" t="s">
        <v>3090</v>
      </c>
      <c r="F9568">
        <v>1</v>
      </c>
      <c r="G9568">
        <v>0</v>
      </c>
      <c r="H9568">
        <v>214.75231224489701</v>
      </c>
      <c r="I9568">
        <v>174.982312244897</v>
      </c>
      <c r="K9568">
        <v>14.49</v>
      </c>
      <c r="M9568">
        <v>25.28</v>
      </c>
      <c r="N9568" t="s">
        <v>3091</v>
      </c>
      <c r="O9568" t="s">
        <v>3092</v>
      </c>
      <c r="P9568" t="s">
        <v>3095</v>
      </c>
      <c r="R9568" t="s">
        <v>3094</v>
      </c>
    </row>
    <row r="9569" spans="1:18" x14ac:dyDescent="0.25">
      <c r="A9569" t="s">
        <v>284</v>
      </c>
      <c r="B9569" t="s">
        <v>3089</v>
      </c>
      <c r="D9569" t="s">
        <v>3090</v>
      </c>
      <c r="E9569" t="s">
        <v>3090</v>
      </c>
      <c r="F9569">
        <v>1</v>
      </c>
      <c r="G9569">
        <v>0</v>
      </c>
      <c r="H9569">
        <v>181.39668624843</v>
      </c>
      <c r="I9569">
        <v>141.62668624842999</v>
      </c>
      <c r="K9569">
        <v>14.49</v>
      </c>
      <c r="M9569">
        <v>25.28</v>
      </c>
      <c r="N9569" t="s">
        <v>3091</v>
      </c>
      <c r="O9569" t="s">
        <v>3092</v>
      </c>
      <c r="P9569" t="s">
        <v>3095</v>
      </c>
      <c r="R9569" t="s">
        <v>3094</v>
      </c>
    </row>
    <row r="9570" spans="1:18" x14ac:dyDescent="0.25">
      <c r="A9570" t="s">
        <v>4147</v>
      </c>
      <c r="B9570" t="s">
        <v>3089</v>
      </c>
      <c r="D9570" t="s">
        <v>3090</v>
      </c>
      <c r="E9570" t="s">
        <v>3090</v>
      </c>
      <c r="F9570">
        <v>1</v>
      </c>
      <c r="G9570">
        <v>0</v>
      </c>
      <c r="H9570">
        <v>71.246499999999997</v>
      </c>
      <c r="I9570">
        <v>71.246499999999997</v>
      </c>
      <c r="K9570"/>
      <c r="N9570" t="s">
        <v>3091</v>
      </c>
      <c r="O9570" t="s">
        <v>3092</v>
      </c>
      <c r="P9570" t="s">
        <v>3095</v>
      </c>
      <c r="R9570" t="s">
        <v>3094</v>
      </c>
    </row>
    <row r="9571" spans="1:18" x14ac:dyDescent="0.25">
      <c r="A9571" t="s">
        <v>4148</v>
      </c>
      <c r="B9571" t="s">
        <v>3089</v>
      </c>
      <c r="D9571" t="s">
        <v>3090</v>
      </c>
      <c r="E9571" t="s">
        <v>3090</v>
      </c>
      <c r="F9571">
        <v>1</v>
      </c>
      <c r="G9571">
        <v>0</v>
      </c>
      <c r="H9571">
        <v>0</v>
      </c>
      <c r="I9571">
        <v>0</v>
      </c>
      <c r="K9571"/>
      <c r="N9571" t="s">
        <v>3091</v>
      </c>
      <c r="O9571" t="s">
        <v>3092</v>
      </c>
      <c r="P9571" t="s">
        <v>3095</v>
      </c>
      <c r="R9571" t="s">
        <v>3094</v>
      </c>
    </row>
    <row r="9572" spans="1:18" x14ac:dyDescent="0.25">
      <c r="A9572" t="s">
        <v>4149</v>
      </c>
      <c r="B9572" t="s">
        <v>3089</v>
      </c>
      <c r="D9572" t="s">
        <v>3090</v>
      </c>
      <c r="E9572" t="s">
        <v>3090</v>
      </c>
      <c r="F9572">
        <v>1</v>
      </c>
      <c r="G9572">
        <v>0</v>
      </c>
      <c r="H9572">
        <v>72.371801290798402</v>
      </c>
      <c r="I9572">
        <v>52.4518012907984</v>
      </c>
      <c r="K9572">
        <v>7.25</v>
      </c>
      <c r="M9572">
        <v>12.67</v>
      </c>
      <c r="N9572" t="s">
        <v>3091</v>
      </c>
      <c r="O9572" t="s">
        <v>3092</v>
      </c>
      <c r="P9572" t="s">
        <v>3095</v>
      </c>
      <c r="R9572" t="s">
        <v>3094</v>
      </c>
    </row>
    <row r="9573" spans="1:18" x14ac:dyDescent="0.25">
      <c r="A9573" t="s">
        <v>4150</v>
      </c>
      <c r="B9573" t="s">
        <v>3089</v>
      </c>
      <c r="D9573" t="s">
        <v>3090</v>
      </c>
      <c r="E9573" t="s">
        <v>3090</v>
      </c>
      <c r="F9573">
        <v>1</v>
      </c>
      <c r="G9573">
        <v>0</v>
      </c>
      <c r="H9573">
        <v>0</v>
      </c>
      <c r="I9573"/>
      <c r="K9573"/>
      <c r="N9573" t="s">
        <v>3091</v>
      </c>
      <c r="O9573" t="s">
        <v>3092</v>
      </c>
      <c r="P9573" t="s">
        <v>3095</v>
      </c>
      <c r="R9573" t="s">
        <v>3094</v>
      </c>
    </row>
    <row r="9574" spans="1:18" x14ac:dyDescent="0.25">
      <c r="A9574" t="s">
        <v>285</v>
      </c>
      <c r="B9574" t="s">
        <v>3089</v>
      </c>
      <c r="D9574" t="s">
        <v>3090</v>
      </c>
      <c r="E9574" t="s">
        <v>3090</v>
      </c>
      <c r="F9574">
        <v>1</v>
      </c>
      <c r="G9574">
        <v>0</v>
      </c>
      <c r="H9574">
        <v>205.35496000000001</v>
      </c>
      <c r="I9574">
        <v>159.65495999999999</v>
      </c>
      <c r="K9574">
        <v>18.670000000000002</v>
      </c>
      <c r="M9574">
        <v>27.03</v>
      </c>
      <c r="N9574" t="s">
        <v>3091</v>
      </c>
      <c r="O9574" t="s">
        <v>3092</v>
      </c>
      <c r="P9574" t="s">
        <v>3095</v>
      </c>
      <c r="R9574" t="s">
        <v>3094</v>
      </c>
    </row>
    <row r="9575" spans="1:18" x14ac:dyDescent="0.25">
      <c r="A9575" t="s">
        <v>311</v>
      </c>
      <c r="B9575" t="s">
        <v>3089</v>
      </c>
      <c r="D9575" t="s">
        <v>3090</v>
      </c>
      <c r="E9575" t="s">
        <v>3090</v>
      </c>
      <c r="F9575">
        <v>1</v>
      </c>
      <c r="G9575">
        <v>0</v>
      </c>
      <c r="H9575">
        <v>91.909279999999896</v>
      </c>
      <c r="I9575">
        <v>69.059279999999902</v>
      </c>
      <c r="K9575">
        <v>9.33</v>
      </c>
      <c r="M9575">
        <v>13.52</v>
      </c>
      <c r="N9575" t="s">
        <v>3091</v>
      </c>
      <c r="O9575" t="s">
        <v>3092</v>
      </c>
      <c r="P9575" t="s">
        <v>3095</v>
      </c>
      <c r="R9575" t="s">
        <v>3094</v>
      </c>
    </row>
    <row r="9576" spans="1:18" x14ac:dyDescent="0.25">
      <c r="A9576" t="s">
        <v>2706</v>
      </c>
      <c r="B9576" t="s">
        <v>3089</v>
      </c>
      <c r="D9576" t="s">
        <v>3090</v>
      </c>
      <c r="E9576" t="s">
        <v>3090</v>
      </c>
      <c r="F9576">
        <v>1</v>
      </c>
      <c r="G9576">
        <v>0</v>
      </c>
      <c r="H9576">
        <v>111.68907027026999</v>
      </c>
      <c r="I9576">
        <v>89.069070270270402</v>
      </c>
      <c r="K9576">
        <v>7.25</v>
      </c>
      <c r="M9576">
        <v>15.37</v>
      </c>
      <c r="N9576" t="s">
        <v>3091</v>
      </c>
      <c r="O9576" t="s">
        <v>3092</v>
      </c>
      <c r="P9576" t="s">
        <v>3095</v>
      </c>
      <c r="R9576" t="s">
        <v>3094</v>
      </c>
    </row>
    <row r="9577" spans="1:18" x14ac:dyDescent="0.25">
      <c r="A9577" t="s">
        <v>261</v>
      </c>
      <c r="B9577" t="s">
        <v>3089</v>
      </c>
      <c r="D9577" t="s">
        <v>3090</v>
      </c>
      <c r="E9577" t="s">
        <v>3090</v>
      </c>
      <c r="F9577">
        <v>1</v>
      </c>
      <c r="G9577">
        <v>0</v>
      </c>
      <c r="H9577">
        <v>248.124224214348</v>
      </c>
      <c r="I9577">
        <v>193.289224214348</v>
      </c>
      <c r="K9577">
        <v>22.4</v>
      </c>
      <c r="M9577">
        <v>32.435000000000002</v>
      </c>
      <c r="N9577" t="s">
        <v>3091</v>
      </c>
      <c r="O9577" t="s">
        <v>3092</v>
      </c>
      <c r="P9577" t="s">
        <v>3095</v>
      </c>
      <c r="R9577" t="s">
        <v>3094</v>
      </c>
    </row>
    <row r="9578" spans="1:18" x14ac:dyDescent="0.25">
      <c r="A9578" t="s">
        <v>2631</v>
      </c>
      <c r="B9578" t="s">
        <v>3089</v>
      </c>
      <c r="D9578" t="s">
        <v>3090</v>
      </c>
      <c r="E9578" t="s">
        <v>3090</v>
      </c>
      <c r="F9578">
        <v>1</v>
      </c>
      <c r="G9578">
        <v>0</v>
      </c>
      <c r="H9578">
        <v>259.72376069827197</v>
      </c>
      <c r="I9578">
        <v>204.883760698272</v>
      </c>
      <c r="K9578">
        <v>22.4</v>
      </c>
      <c r="M9578">
        <v>32.44</v>
      </c>
      <c r="N9578" t="s">
        <v>3091</v>
      </c>
      <c r="O9578" t="s">
        <v>3092</v>
      </c>
      <c r="P9578" t="s">
        <v>3095</v>
      </c>
      <c r="R9578" t="s">
        <v>3094</v>
      </c>
    </row>
    <row r="9579" spans="1:18" x14ac:dyDescent="0.25">
      <c r="A9579" t="s">
        <v>1487</v>
      </c>
      <c r="B9579" t="s">
        <v>3089</v>
      </c>
      <c r="D9579" t="s">
        <v>3090</v>
      </c>
      <c r="E9579" t="s">
        <v>3090</v>
      </c>
      <c r="F9579">
        <v>1</v>
      </c>
      <c r="G9579">
        <v>0</v>
      </c>
      <c r="H9579">
        <v>315.23272083635402</v>
      </c>
      <c r="I9579">
        <v>260.41272083635403</v>
      </c>
      <c r="K9579">
        <v>22.4</v>
      </c>
      <c r="M9579">
        <v>32.42</v>
      </c>
      <c r="N9579" t="s">
        <v>3091</v>
      </c>
      <c r="O9579" t="s">
        <v>3092</v>
      </c>
      <c r="P9579" t="s">
        <v>3095</v>
      </c>
      <c r="R9579" t="s">
        <v>3094</v>
      </c>
    </row>
    <row r="9580" spans="1:18" x14ac:dyDescent="0.25">
      <c r="A9580" t="s">
        <v>260</v>
      </c>
      <c r="B9580" t="s">
        <v>3089</v>
      </c>
      <c r="D9580" t="s">
        <v>3090</v>
      </c>
      <c r="E9580" t="s">
        <v>3090</v>
      </c>
      <c r="F9580">
        <v>1</v>
      </c>
      <c r="G9580">
        <v>0</v>
      </c>
      <c r="H9580">
        <v>679.63192118311099</v>
      </c>
      <c r="I9580">
        <v>515.13192118311099</v>
      </c>
      <c r="K9580">
        <v>67.2</v>
      </c>
      <c r="M9580">
        <v>97.3</v>
      </c>
      <c r="N9580" t="s">
        <v>3091</v>
      </c>
      <c r="O9580" t="s">
        <v>3092</v>
      </c>
      <c r="P9580" t="s">
        <v>3095</v>
      </c>
      <c r="R9580" t="s">
        <v>3094</v>
      </c>
    </row>
    <row r="9581" spans="1:18" x14ac:dyDescent="0.25">
      <c r="A9581" t="s">
        <v>2630</v>
      </c>
      <c r="B9581" t="s">
        <v>3089</v>
      </c>
      <c r="D9581" t="s">
        <v>3090</v>
      </c>
      <c r="E9581" t="s">
        <v>3090</v>
      </c>
      <c r="F9581">
        <v>1</v>
      </c>
      <c r="G9581">
        <v>0</v>
      </c>
      <c r="H9581">
        <v>653.27752915657004</v>
      </c>
      <c r="I9581">
        <v>488.79752915657002</v>
      </c>
      <c r="K9581">
        <v>67.2</v>
      </c>
      <c r="M9581">
        <v>97.28</v>
      </c>
      <c r="N9581" t="s">
        <v>3091</v>
      </c>
      <c r="O9581" t="s">
        <v>3092</v>
      </c>
      <c r="P9581" t="s">
        <v>3095</v>
      </c>
      <c r="R9581" t="s">
        <v>3094</v>
      </c>
    </row>
    <row r="9582" spans="1:18" x14ac:dyDescent="0.25">
      <c r="A9582" t="s">
        <v>1478</v>
      </c>
      <c r="B9582" t="s">
        <v>3089</v>
      </c>
      <c r="D9582" t="s">
        <v>3090</v>
      </c>
      <c r="E9582" t="s">
        <v>3090</v>
      </c>
      <c r="F9582">
        <v>1</v>
      </c>
      <c r="G9582">
        <v>0</v>
      </c>
      <c r="H9582">
        <v>700.90054551667004</v>
      </c>
      <c r="I9582">
        <v>538.26554551667004</v>
      </c>
      <c r="K9582">
        <v>52.13</v>
      </c>
      <c r="M9582">
        <v>110.505</v>
      </c>
      <c r="N9582" t="s">
        <v>3091</v>
      </c>
      <c r="O9582" t="s">
        <v>3092</v>
      </c>
      <c r="P9582" t="s">
        <v>3095</v>
      </c>
      <c r="R9582" t="s">
        <v>3094</v>
      </c>
    </row>
    <row r="9583" spans="1:18" x14ac:dyDescent="0.25">
      <c r="A9583" t="s">
        <v>3152</v>
      </c>
      <c r="B9583" t="s">
        <v>3089</v>
      </c>
      <c r="D9583" t="s">
        <v>3090</v>
      </c>
      <c r="E9583" t="s">
        <v>3090</v>
      </c>
      <c r="F9583">
        <v>1</v>
      </c>
      <c r="G9583">
        <v>0</v>
      </c>
      <c r="H9583">
        <v>90.691599999999994</v>
      </c>
      <c r="I9583">
        <v>17.581600000000002</v>
      </c>
      <c r="K9583">
        <v>29.87</v>
      </c>
      <c r="M9583">
        <v>43.24</v>
      </c>
      <c r="N9583" t="s">
        <v>3091</v>
      </c>
      <c r="O9583" t="s">
        <v>3092</v>
      </c>
      <c r="P9583" t="s">
        <v>3095</v>
      </c>
      <c r="R9583" t="s">
        <v>3094</v>
      </c>
    </row>
    <row r="9584" spans="1:18" x14ac:dyDescent="0.25">
      <c r="A9584" t="s">
        <v>2967</v>
      </c>
      <c r="B9584" t="s">
        <v>3089</v>
      </c>
      <c r="D9584" t="s">
        <v>3090</v>
      </c>
      <c r="E9584" t="s">
        <v>3090</v>
      </c>
      <c r="F9584">
        <v>1</v>
      </c>
      <c r="G9584">
        <v>0</v>
      </c>
      <c r="H9584">
        <v>41.964599999999997</v>
      </c>
      <c r="I9584">
        <v>14.554600000000001</v>
      </c>
      <c r="K9584">
        <v>11.2</v>
      </c>
      <c r="M9584">
        <v>16.21</v>
      </c>
      <c r="N9584" t="s">
        <v>3091</v>
      </c>
      <c r="O9584" t="s">
        <v>3092</v>
      </c>
      <c r="P9584" t="s">
        <v>3095</v>
      </c>
      <c r="R9584" t="s">
        <v>3094</v>
      </c>
    </row>
    <row r="9585" spans="1:18" x14ac:dyDescent="0.25">
      <c r="A9585" t="s">
        <v>2961</v>
      </c>
      <c r="B9585" t="s">
        <v>3089</v>
      </c>
      <c r="D9585" t="s">
        <v>3090</v>
      </c>
      <c r="E9585" t="s">
        <v>3090</v>
      </c>
      <c r="F9585">
        <v>1</v>
      </c>
      <c r="G9585">
        <v>0</v>
      </c>
      <c r="H9585">
        <v>23.69</v>
      </c>
      <c r="I9585">
        <v>23.69</v>
      </c>
      <c r="K9585"/>
      <c r="N9585" t="s">
        <v>3091</v>
      </c>
      <c r="O9585" t="s">
        <v>3092</v>
      </c>
      <c r="P9585" t="s">
        <v>3095</v>
      </c>
      <c r="R9585" t="s">
        <v>3094</v>
      </c>
    </row>
    <row r="9586" spans="1:18" x14ac:dyDescent="0.25">
      <c r="A9586" t="s">
        <v>2918</v>
      </c>
      <c r="B9586" t="s">
        <v>3089</v>
      </c>
      <c r="D9586" t="s">
        <v>3090</v>
      </c>
      <c r="E9586" t="s">
        <v>3090</v>
      </c>
      <c r="F9586">
        <v>1</v>
      </c>
      <c r="G9586">
        <v>0</v>
      </c>
      <c r="H9586">
        <v>3708.6895847026199</v>
      </c>
      <c r="I9586">
        <v>1767.8595847026199</v>
      </c>
      <c r="K9586">
        <v>622.1</v>
      </c>
      <c r="M9586">
        <v>1318.73</v>
      </c>
      <c r="N9586" t="s">
        <v>3091</v>
      </c>
      <c r="O9586" t="s">
        <v>3092</v>
      </c>
      <c r="P9586" t="s">
        <v>3095</v>
      </c>
      <c r="R9586" t="s">
        <v>3094</v>
      </c>
    </row>
    <row r="9587" spans="1:18" x14ac:dyDescent="0.25">
      <c r="A9587" t="s">
        <v>8219</v>
      </c>
      <c r="B9587" t="s">
        <v>3089</v>
      </c>
      <c r="D9587" t="s">
        <v>3090</v>
      </c>
      <c r="E9587" t="s">
        <v>3090</v>
      </c>
      <c r="F9587">
        <v>1</v>
      </c>
      <c r="G9587">
        <v>0</v>
      </c>
      <c r="H9587">
        <v>3790.5772463141102</v>
      </c>
      <c r="I9587">
        <v>1827.76724631411</v>
      </c>
      <c r="K9587">
        <v>801.89</v>
      </c>
      <c r="M9587">
        <v>1160.92</v>
      </c>
      <c r="N9587" t="s">
        <v>3091</v>
      </c>
      <c r="O9587" t="s">
        <v>3092</v>
      </c>
      <c r="P9587" t="s">
        <v>3095</v>
      </c>
      <c r="R9587" t="s">
        <v>3094</v>
      </c>
    </row>
    <row r="9588" spans="1:18" x14ac:dyDescent="0.25">
      <c r="A9588" t="s">
        <v>4151</v>
      </c>
      <c r="B9588" t="s">
        <v>3089</v>
      </c>
      <c r="D9588" t="s">
        <v>3090</v>
      </c>
      <c r="E9588" t="s">
        <v>3090</v>
      </c>
      <c r="F9588">
        <v>1</v>
      </c>
      <c r="G9588">
        <v>0</v>
      </c>
      <c r="H9588">
        <v>579.613153214151</v>
      </c>
      <c r="I9588">
        <v>428.173153214151</v>
      </c>
      <c r="K9588">
        <v>55.03</v>
      </c>
      <c r="M9588">
        <v>96.41</v>
      </c>
      <c r="N9588" t="s">
        <v>3091</v>
      </c>
      <c r="O9588" t="s">
        <v>3092</v>
      </c>
      <c r="P9588" t="s">
        <v>3095</v>
      </c>
      <c r="R9588" t="s">
        <v>3094</v>
      </c>
    </row>
    <row r="9589" spans="1:18" x14ac:dyDescent="0.25">
      <c r="A9589" t="s">
        <v>121</v>
      </c>
      <c r="B9589" t="s">
        <v>3089</v>
      </c>
      <c r="D9589" t="s">
        <v>3090</v>
      </c>
      <c r="E9589" t="s">
        <v>3090</v>
      </c>
      <c r="F9589">
        <v>1</v>
      </c>
      <c r="G9589">
        <v>0</v>
      </c>
      <c r="H9589">
        <v>0</v>
      </c>
      <c r="I9589">
        <v>0</v>
      </c>
      <c r="K9589"/>
      <c r="N9589" t="s">
        <v>3091</v>
      </c>
      <c r="O9589" t="s">
        <v>3092</v>
      </c>
      <c r="P9589" t="s">
        <v>3095</v>
      </c>
      <c r="R9589" t="s">
        <v>3094</v>
      </c>
    </row>
    <row r="9590" spans="1:18" x14ac:dyDescent="0.25">
      <c r="A9590" t="s">
        <v>4152</v>
      </c>
      <c r="B9590" t="s">
        <v>3089</v>
      </c>
      <c r="D9590" t="s">
        <v>3090</v>
      </c>
      <c r="E9590" t="s">
        <v>3090</v>
      </c>
      <c r="F9590">
        <v>1</v>
      </c>
      <c r="G9590">
        <v>0</v>
      </c>
      <c r="H9590">
        <v>0</v>
      </c>
      <c r="I9590">
        <v>0</v>
      </c>
      <c r="K9590"/>
      <c r="N9590" t="s">
        <v>3091</v>
      </c>
      <c r="O9590" t="s">
        <v>3092</v>
      </c>
      <c r="P9590" t="s">
        <v>3095</v>
      </c>
      <c r="R9590" t="s">
        <v>3094</v>
      </c>
    </row>
    <row r="9591" spans="1:18" x14ac:dyDescent="0.25">
      <c r="A9591" t="s">
        <v>4153</v>
      </c>
      <c r="B9591" t="s">
        <v>3089</v>
      </c>
      <c r="D9591" t="s">
        <v>3090</v>
      </c>
      <c r="E9591" t="s">
        <v>3090</v>
      </c>
      <c r="F9591">
        <v>1</v>
      </c>
      <c r="G9591">
        <v>0</v>
      </c>
      <c r="H9591">
        <v>0</v>
      </c>
      <c r="I9591">
        <v>0</v>
      </c>
      <c r="K9591"/>
      <c r="N9591" t="s">
        <v>3091</v>
      </c>
      <c r="O9591" t="s">
        <v>3092</v>
      </c>
      <c r="P9591" t="s">
        <v>3095</v>
      </c>
      <c r="R9591" t="s">
        <v>3094</v>
      </c>
    </row>
    <row r="9592" spans="1:18" x14ac:dyDescent="0.25">
      <c r="A9592" t="s">
        <v>4154</v>
      </c>
      <c r="B9592" t="s">
        <v>3089</v>
      </c>
      <c r="D9592" t="s">
        <v>3090</v>
      </c>
      <c r="E9592" t="s">
        <v>3090</v>
      </c>
      <c r="F9592">
        <v>1</v>
      </c>
      <c r="G9592">
        <v>0</v>
      </c>
      <c r="H9592">
        <v>593.29155494924703</v>
      </c>
      <c r="I9592">
        <v>409.90155494924699</v>
      </c>
      <c r="K9592">
        <v>66.61</v>
      </c>
      <c r="M9592">
        <v>116.78</v>
      </c>
      <c r="N9592" t="s">
        <v>3091</v>
      </c>
      <c r="O9592" t="s">
        <v>3092</v>
      </c>
      <c r="P9592" t="s">
        <v>3095</v>
      </c>
      <c r="R9592" t="s">
        <v>3094</v>
      </c>
    </row>
    <row r="9593" spans="1:18" x14ac:dyDescent="0.25">
      <c r="A9593" t="s">
        <v>4155</v>
      </c>
      <c r="B9593" t="s">
        <v>3089</v>
      </c>
      <c r="D9593" t="s">
        <v>3090</v>
      </c>
      <c r="E9593" t="s">
        <v>3090</v>
      </c>
      <c r="F9593">
        <v>1</v>
      </c>
      <c r="G9593">
        <v>0</v>
      </c>
      <c r="H9593">
        <v>380.60374054054</v>
      </c>
      <c r="I9593">
        <v>237.02374054053999</v>
      </c>
      <c r="K9593">
        <v>52.12</v>
      </c>
      <c r="M9593">
        <v>91.46</v>
      </c>
      <c r="N9593" t="s">
        <v>3091</v>
      </c>
      <c r="O9593" t="s">
        <v>3092</v>
      </c>
      <c r="P9593" t="s">
        <v>3095</v>
      </c>
      <c r="R9593" t="s">
        <v>3094</v>
      </c>
    </row>
    <row r="9594" spans="1:18" x14ac:dyDescent="0.25">
      <c r="A9594" t="s">
        <v>4156</v>
      </c>
      <c r="B9594" t="s">
        <v>3089</v>
      </c>
      <c r="D9594" t="s">
        <v>3090</v>
      </c>
      <c r="E9594" t="s">
        <v>3090</v>
      </c>
      <c r="F9594">
        <v>1</v>
      </c>
      <c r="G9594">
        <v>0</v>
      </c>
      <c r="H9594">
        <v>414.236431428571</v>
      </c>
      <c r="I9594">
        <v>230.84643142857101</v>
      </c>
      <c r="K9594">
        <v>66.61</v>
      </c>
      <c r="M9594">
        <v>116.78</v>
      </c>
      <c r="N9594" t="s">
        <v>3091</v>
      </c>
      <c r="O9594" t="s">
        <v>3092</v>
      </c>
      <c r="P9594" t="s">
        <v>3095</v>
      </c>
      <c r="R9594" t="s">
        <v>3094</v>
      </c>
    </row>
    <row r="9595" spans="1:18" x14ac:dyDescent="0.25">
      <c r="A9595" t="s">
        <v>119</v>
      </c>
      <c r="B9595" t="s">
        <v>3089</v>
      </c>
      <c r="D9595" t="s">
        <v>3090</v>
      </c>
      <c r="E9595" t="s">
        <v>3090</v>
      </c>
      <c r="F9595">
        <v>1</v>
      </c>
      <c r="G9595">
        <v>0</v>
      </c>
      <c r="H9595">
        <v>0</v>
      </c>
      <c r="I9595">
        <v>0</v>
      </c>
      <c r="K9595"/>
      <c r="N9595" t="s">
        <v>3091</v>
      </c>
      <c r="O9595" t="s">
        <v>3092</v>
      </c>
      <c r="P9595" t="s">
        <v>3095</v>
      </c>
      <c r="R9595" t="s">
        <v>3094</v>
      </c>
    </row>
    <row r="9596" spans="1:18" x14ac:dyDescent="0.25">
      <c r="A9596" t="s">
        <v>628</v>
      </c>
      <c r="B9596" t="s">
        <v>3089</v>
      </c>
      <c r="D9596" t="s">
        <v>3090</v>
      </c>
      <c r="E9596" t="s">
        <v>3090</v>
      </c>
      <c r="F9596">
        <v>1</v>
      </c>
      <c r="G9596">
        <v>0</v>
      </c>
      <c r="H9596">
        <v>0</v>
      </c>
      <c r="I9596">
        <v>0</v>
      </c>
      <c r="K9596"/>
      <c r="N9596" t="s">
        <v>3091</v>
      </c>
      <c r="O9596" t="s">
        <v>3092</v>
      </c>
      <c r="P9596" t="s">
        <v>3095</v>
      </c>
      <c r="R9596" t="s">
        <v>3094</v>
      </c>
    </row>
    <row r="9597" spans="1:18" x14ac:dyDescent="0.25">
      <c r="A9597" t="s">
        <v>4157</v>
      </c>
      <c r="B9597" t="s">
        <v>3089</v>
      </c>
      <c r="D9597" t="s">
        <v>3090</v>
      </c>
      <c r="E9597" t="s">
        <v>3090</v>
      </c>
      <c r="F9597">
        <v>1</v>
      </c>
      <c r="G9597">
        <v>0</v>
      </c>
      <c r="H9597">
        <v>47.685720000000003</v>
      </c>
      <c r="I9597">
        <v>16.055720000000001</v>
      </c>
      <c r="K9597">
        <v>11.59</v>
      </c>
      <c r="M9597">
        <v>20.04</v>
      </c>
      <c r="N9597" t="s">
        <v>3091</v>
      </c>
      <c r="O9597" t="s">
        <v>3092</v>
      </c>
      <c r="P9597" t="s">
        <v>3095</v>
      </c>
      <c r="R9597" t="s">
        <v>3094</v>
      </c>
    </row>
    <row r="9598" spans="1:18" x14ac:dyDescent="0.25">
      <c r="A9598" t="s">
        <v>4158</v>
      </c>
      <c r="B9598" t="s">
        <v>3089</v>
      </c>
      <c r="D9598" t="s">
        <v>3090</v>
      </c>
      <c r="E9598" t="s">
        <v>3090</v>
      </c>
      <c r="F9598">
        <v>1</v>
      </c>
      <c r="G9598">
        <v>0</v>
      </c>
      <c r="H9598">
        <v>0</v>
      </c>
      <c r="I9598">
        <v>0</v>
      </c>
      <c r="K9598"/>
      <c r="N9598" t="s">
        <v>3091</v>
      </c>
      <c r="O9598" t="s">
        <v>3092</v>
      </c>
      <c r="P9598" t="s">
        <v>3095</v>
      </c>
      <c r="R9598" t="s">
        <v>3094</v>
      </c>
    </row>
    <row r="9599" spans="1:18" x14ac:dyDescent="0.25">
      <c r="A9599" t="s">
        <v>4159</v>
      </c>
      <c r="B9599" t="s">
        <v>3089</v>
      </c>
      <c r="D9599" t="s">
        <v>3090</v>
      </c>
      <c r="E9599" t="s">
        <v>3090</v>
      </c>
      <c r="F9599">
        <v>1</v>
      </c>
      <c r="G9599">
        <v>0</v>
      </c>
      <c r="H9599">
        <v>0</v>
      </c>
      <c r="I9599">
        <v>0</v>
      </c>
      <c r="K9599"/>
      <c r="N9599" t="s">
        <v>3091</v>
      </c>
      <c r="O9599" t="s">
        <v>3092</v>
      </c>
      <c r="P9599" t="s">
        <v>3095</v>
      </c>
      <c r="R9599" t="s">
        <v>3094</v>
      </c>
    </row>
    <row r="9600" spans="1:18" x14ac:dyDescent="0.25">
      <c r="A9600" t="s">
        <v>4160</v>
      </c>
      <c r="B9600" t="s">
        <v>3089</v>
      </c>
      <c r="D9600" t="s">
        <v>3090</v>
      </c>
      <c r="E9600" t="s">
        <v>3090</v>
      </c>
      <c r="F9600">
        <v>1</v>
      </c>
      <c r="G9600">
        <v>0</v>
      </c>
      <c r="H9600">
        <v>0</v>
      </c>
      <c r="I9600">
        <v>0</v>
      </c>
      <c r="K9600"/>
      <c r="N9600" t="s">
        <v>3091</v>
      </c>
      <c r="O9600" t="s">
        <v>3092</v>
      </c>
      <c r="P9600" t="s">
        <v>3095</v>
      </c>
      <c r="R9600" t="s">
        <v>3094</v>
      </c>
    </row>
    <row r="9601" spans="1:18" x14ac:dyDescent="0.25">
      <c r="A9601" t="s">
        <v>342</v>
      </c>
      <c r="B9601" t="s">
        <v>3089</v>
      </c>
      <c r="D9601" t="s">
        <v>3090</v>
      </c>
      <c r="E9601" t="s">
        <v>3090</v>
      </c>
      <c r="F9601">
        <v>1</v>
      </c>
      <c r="G9601">
        <v>0</v>
      </c>
      <c r="H9601">
        <v>488.88183951647898</v>
      </c>
      <c r="I9601">
        <v>233.011839516479</v>
      </c>
      <c r="K9601">
        <v>104.53</v>
      </c>
      <c r="M9601">
        <v>151.34</v>
      </c>
      <c r="N9601" t="s">
        <v>3091</v>
      </c>
      <c r="O9601" t="s">
        <v>3092</v>
      </c>
      <c r="P9601" t="s">
        <v>3095</v>
      </c>
      <c r="R9601" t="s">
        <v>3094</v>
      </c>
    </row>
    <row r="9602" spans="1:18" x14ac:dyDescent="0.25">
      <c r="A9602" t="s">
        <v>4161</v>
      </c>
      <c r="B9602" t="s">
        <v>3089</v>
      </c>
      <c r="D9602" t="s">
        <v>3090</v>
      </c>
      <c r="E9602" t="s">
        <v>3090</v>
      </c>
      <c r="F9602">
        <v>1</v>
      </c>
      <c r="G9602">
        <v>0</v>
      </c>
      <c r="H9602">
        <v>0</v>
      </c>
      <c r="I9602"/>
      <c r="K9602"/>
      <c r="N9602" t="s">
        <v>3091</v>
      </c>
      <c r="O9602" t="s">
        <v>3092</v>
      </c>
      <c r="P9602" t="s">
        <v>3095</v>
      </c>
      <c r="R9602" t="s">
        <v>3094</v>
      </c>
    </row>
    <row r="9603" spans="1:18" x14ac:dyDescent="0.25">
      <c r="A9603" t="s">
        <v>4162</v>
      </c>
      <c r="B9603" t="s">
        <v>3089</v>
      </c>
      <c r="D9603" t="s">
        <v>3090</v>
      </c>
      <c r="E9603" t="s">
        <v>3090</v>
      </c>
      <c r="F9603">
        <v>1</v>
      </c>
      <c r="G9603">
        <v>0</v>
      </c>
      <c r="H9603">
        <v>200.68357936336099</v>
      </c>
      <c r="I9603">
        <v>99.973579363361296</v>
      </c>
      <c r="K9603">
        <v>36.5</v>
      </c>
      <c r="M9603">
        <v>64.209999999999994</v>
      </c>
      <c r="N9603" t="s">
        <v>3091</v>
      </c>
      <c r="O9603" t="s">
        <v>3092</v>
      </c>
      <c r="P9603" t="s">
        <v>3095</v>
      </c>
      <c r="R9603" t="s">
        <v>3094</v>
      </c>
    </row>
    <row r="9604" spans="1:18" x14ac:dyDescent="0.25">
      <c r="A9604" t="s">
        <v>335</v>
      </c>
      <c r="B9604" t="s">
        <v>3089</v>
      </c>
      <c r="D9604" t="s">
        <v>3090</v>
      </c>
      <c r="E9604" t="s">
        <v>3090</v>
      </c>
      <c r="F9604">
        <v>1</v>
      </c>
      <c r="G9604">
        <v>0</v>
      </c>
      <c r="H9604">
        <v>671.67608933406098</v>
      </c>
      <c r="I9604">
        <v>301.216089334061</v>
      </c>
      <c r="K9604">
        <v>118.75</v>
      </c>
      <c r="M9604">
        <v>251.71</v>
      </c>
      <c r="N9604" t="s">
        <v>3091</v>
      </c>
      <c r="O9604" t="s">
        <v>3092</v>
      </c>
      <c r="P9604" t="s">
        <v>3095</v>
      </c>
      <c r="R9604" t="s">
        <v>3094</v>
      </c>
    </row>
    <row r="9605" spans="1:18" x14ac:dyDescent="0.25">
      <c r="A9605" t="s">
        <v>341</v>
      </c>
      <c r="B9605" t="s">
        <v>3089</v>
      </c>
      <c r="D9605" t="s">
        <v>3090</v>
      </c>
      <c r="E9605" t="s">
        <v>3090</v>
      </c>
      <c r="F9605">
        <v>1</v>
      </c>
      <c r="G9605">
        <v>0</v>
      </c>
      <c r="H9605">
        <v>620.38995493895595</v>
      </c>
      <c r="I9605">
        <v>209.179954938956</v>
      </c>
      <c r="K9605">
        <v>167.99</v>
      </c>
      <c r="M9605">
        <v>243.22</v>
      </c>
      <c r="N9605" t="s">
        <v>3091</v>
      </c>
      <c r="O9605" t="s">
        <v>3092</v>
      </c>
      <c r="P9605" t="s">
        <v>3095</v>
      </c>
      <c r="R9605" t="s">
        <v>3094</v>
      </c>
    </row>
    <row r="9606" spans="1:18" x14ac:dyDescent="0.25">
      <c r="A9606" t="s">
        <v>4163</v>
      </c>
      <c r="B9606" t="s">
        <v>3089</v>
      </c>
      <c r="D9606" t="s">
        <v>3090</v>
      </c>
      <c r="E9606" t="s">
        <v>3090</v>
      </c>
      <c r="F9606">
        <v>1</v>
      </c>
      <c r="G9606">
        <v>0</v>
      </c>
      <c r="H9606">
        <v>0</v>
      </c>
      <c r="I9606">
        <v>0</v>
      </c>
      <c r="K9606"/>
      <c r="N9606" t="s">
        <v>3091</v>
      </c>
      <c r="O9606" t="s">
        <v>3092</v>
      </c>
      <c r="P9606" t="s">
        <v>3095</v>
      </c>
      <c r="R9606" t="s">
        <v>3094</v>
      </c>
    </row>
    <row r="9607" spans="1:18" x14ac:dyDescent="0.25">
      <c r="A9607" t="s">
        <v>2979</v>
      </c>
      <c r="B9607" t="s">
        <v>3089</v>
      </c>
      <c r="D9607" t="s">
        <v>3090</v>
      </c>
      <c r="E9607" t="s">
        <v>3090</v>
      </c>
      <c r="F9607">
        <v>1</v>
      </c>
      <c r="G9607">
        <v>0</v>
      </c>
      <c r="H9607">
        <v>42.591799999999999</v>
      </c>
      <c r="I9607">
        <v>18.941800000000001</v>
      </c>
      <c r="K9607">
        <v>8.69</v>
      </c>
      <c r="M9607">
        <v>14.96</v>
      </c>
      <c r="N9607" t="s">
        <v>3091</v>
      </c>
      <c r="O9607" t="s">
        <v>3092</v>
      </c>
      <c r="P9607" t="s">
        <v>3095</v>
      </c>
      <c r="R9607" t="s">
        <v>3094</v>
      </c>
    </row>
    <row r="9608" spans="1:18" x14ac:dyDescent="0.25">
      <c r="A9608" t="s">
        <v>4164</v>
      </c>
      <c r="B9608" t="s">
        <v>3089</v>
      </c>
      <c r="D9608" t="s">
        <v>3090</v>
      </c>
      <c r="E9608" t="s">
        <v>3090</v>
      </c>
      <c r="F9608">
        <v>1</v>
      </c>
      <c r="G9608">
        <v>0</v>
      </c>
      <c r="H9608">
        <v>117.732</v>
      </c>
      <c r="I9608">
        <v>117.732</v>
      </c>
      <c r="K9608"/>
      <c r="N9608" t="s">
        <v>3091</v>
      </c>
      <c r="O9608" t="s">
        <v>3092</v>
      </c>
      <c r="P9608" t="s">
        <v>3095</v>
      </c>
      <c r="R9608" t="s">
        <v>3094</v>
      </c>
    </row>
    <row r="9609" spans="1:18" x14ac:dyDescent="0.25">
      <c r="A9609" t="s">
        <v>4165</v>
      </c>
      <c r="B9609" t="s">
        <v>3089</v>
      </c>
      <c r="D9609" t="s">
        <v>3090</v>
      </c>
      <c r="E9609" t="s">
        <v>3090</v>
      </c>
      <c r="F9609">
        <v>1</v>
      </c>
      <c r="G9609">
        <v>0</v>
      </c>
      <c r="H9609">
        <v>79.431333333333299</v>
      </c>
      <c r="I9609">
        <v>79.431333333333299</v>
      </c>
      <c r="K9609"/>
      <c r="N9609" t="s">
        <v>3091</v>
      </c>
      <c r="O9609" t="s">
        <v>3092</v>
      </c>
      <c r="P9609" t="s">
        <v>3095</v>
      </c>
      <c r="R9609" t="s">
        <v>3094</v>
      </c>
    </row>
    <row r="9610" spans="1:18" x14ac:dyDescent="0.25">
      <c r="A9610" t="s">
        <v>4166</v>
      </c>
      <c r="B9610" t="s">
        <v>3089</v>
      </c>
      <c r="D9610" t="s">
        <v>3090</v>
      </c>
      <c r="E9610" t="s">
        <v>3090</v>
      </c>
      <c r="F9610">
        <v>1</v>
      </c>
      <c r="G9610">
        <v>0</v>
      </c>
      <c r="H9610">
        <v>0</v>
      </c>
      <c r="I9610">
        <v>0</v>
      </c>
      <c r="K9610"/>
      <c r="N9610" t="s">
        <v>3091</v>
      </c>
      <c r="O9610" t="s">
        <v>3092</v>
      </c>
      <c r="P9610" t="s">
        <v>3095</v>
      </c>
      <c r="R9610" t="s">
        <v>3094</v>
      </c>
    </row>
    <row r="9611" spans="1:18" x14ac:dyDescent="0.25">
      <c r="A9611" t="s">
        <v>4167</v>
      </c>
      <c r="B9611" t="s">
        <v>3089</v>
      </c>
      <c r="D9611" t="s">
        <v>3090</v>
      </c>
      <c r="E9611" t="s">
        <v>3090</v>
      </c>
      <c r="F9611">
        <v>1</v>
      </c>
      <c r="G9611">
        <v>0</v>
      </c>
      <c r="H9611">
        <v>0</v>
      </c>
      <c r="I9611">
        <v>0</v>
      </c>
      <c r="K9611"/>
      <c r="N9611" t="s">
        <v>3091</v>
      </c>
      <c r="O9611" t="s">
        <v>3092</v>
      </c>
      <c r="P9611" t="s">
        <v>3095</v>
      </c>
      <c r="R9611" t="s">
        <v>3094</v>
      </c>
    </row>
    <row r="9612" spans="1:18" x14ac:dyDescent="0.25">
      <c r="A9612" t="s">
        <v>2994</v>
      </c>
      <c r="B9612" t="s">
        <v>3089</v>
      </c>
      <c r="D9612" t="s">
        <v>3090</v>
      </c>
      <c r="E9612" t="s">
        <v>3090</v>
      </c>
      <c r="F9612">
        <v>1</v>
      </c>
      <c r="G9612">
        <v>0</v>
      </c>
      <c r="H9612">
        <v>98.380666666666599</v>
      </c>
      <c r="I9612">
        <v>98.380666666666599</v>
      </c>
      <c r="K9612"/>
      <c r="N9612" t="s">
        <v>3091</v>
      </c>
      <c r="O9612" t="s">
        <v>3092</v>
      </c>
      <c r="P9612" t="s">
        <v>3095</v>
      </c>
      <c r="R9612" t="s">
        <v>3094</v>
      </c>
    </row>
    <row r="9613" spans="1:18" x14ac:dyDescent="0.25">
      <c r="A9613" t="s">
        <v>4168</v>
      </c>
      <c r="B9613" t="s">
        <v>3089</v>
      </c>
      <c r="D9613" t="s">
        <v>3090</v>
      </c>
      <c r="E9613" t="s">
        <v>3090</v>
      </c>
      <c r="F9613">
        <v>1</v>
      </c>
      <c r="G9613">
        <v>0</v>
      </c>
      <c r="H9613">
        <v>5.3475000000000001</v>
      </c>
      <c r="I9613">
        <v>0.63749999999999996</v>
      </c>
      <c r="K9613">
        <v>1.7375</v>
      </c>
      <c r="M9613">
        <v>2.9725000000000001</v>
      </c>
      <c r="N9613" t="s">
        <v>3091</v>
      </c>
      <c r="O9613" t="s">
        <v>3092</v>
      </c>
      <c r="P9613" t="s">
        <v>3095</v>
      </c>
      <c r="R9613" t="s">
        <v>3094</v>
      </c>
    </row>
    <row r="9614" spans="1:18" x14ac:dyDescent="0.25">
      <c r="A9614" t="s">
        <v>3044</v>
      </c>
      <c r="B9614" t="s">
        <v>3089</v>
      </c>
      <c r="D9614" t="s">
        <v>3090</v>
      </c>
      <c r="E9614" t="s">
        <v>3090</v>
      </c>
      <c r="F9614">
        <v>1</v>
      </c>
      <c r="G9614">
        <v>0</v>
      </c>
      <c r="H9614">
        <v>65.917500000000004</v>
      </c>
      <c r="I9614">
        <v>40.6875</v>
      </c>
      <c r="K9614">
        <v>10.31</v>
      </c>
      <c r="M9614">
        <v>14.92</v>
      </c>
      <c r="N9614" t="s">
        <v>3091</v>
      </c>
      <c r="O9614" t="s">
        <v>3092</v>
      </c>
      <c r="P9614" t="s">
        <v>3095</v>
      </c>
      <c r="R9614" t="s">
        <v>3094</v>
      </c>
    </row>
    <row r="9615" spans="1:18" x14ac:dyDescent="0.25">
      <c r="A9615" t="s">
        <v>4169</v>
      </c>
      <c r="B9615" t="s">
        <v>3089</v>
      </c>
      <c r="D9615" t="s">
        <v>3090</v>
      </c>
      <c r="E9615" t="s">
        <v>3090</v>
      </c>
      <c r="F9615">
        <v>1</v>
      </c>
      <c r="G9615">
        <v>0</v>
      </c>
      <c r="H9615">
        <v>56.134005843137203</v>
      </c>
      <c r="I9615">
        <v>31.7806725098039</v>
      </c>
      <c r="K9615">
        <v>8.7650000000000006</v>
      </c>
      <c r="M9615">
        <v>15.588333333333299</v>
      </c>
      <c r="N9615" t="s">
        <v>3091</v>
      </c>
      <c r="O9615" t="s">
        <v>3092</v>
      </c>
      <c r="P9615" t="s">
        <v>3095</v>
      </c>
      <c r="R9615" t="s">
        <v>3094</v>
      </c>
    </row>
    <row r="9616" spans="1:18" x14ac:dyDescent="0.25">
      <c r="A9616" t="s">
        <v>4170</v>
      </c>
      <c r="B9616" t="s">
        <v>3089</v>
      </c>
      <c r="D9616" t="s">
        <v>3090</v>
      </c>
      <c r="E9616" t="s">
        <v>3090</v>
      </c>
      <c r="F9616">
        <v>1</v>
      </c>
      <c r="G9616">
        <v>0</v>
      </c>
      <c r="H9616">
        <v>0</v>
      </c>
      <c r="I9616">
        <v>0</v>
      </c>
      <c r="K9616"/>
      <c r="N9616" t="s">
        <v>3091</v>
      </c>
      <c r="O9616" t="s">
        <v>3092</v>
      </c>
      <c r="P9616" t="s">
        <v>3095</v>
      </c>
      <c r="R9616" t="s">
        <v>3094</v>
      </c>
    </row>
    <row r="9617" spans="1:18" x14ac:dyDescent="0.25">
      <c r="A9617" t="s">
        <v>4171</v>
      </c>
      <c r="B9617" t="s">
        <v>3089</v>
      </c>
      <c r="D9617" t="s">
        <v>3090</v>
      </c>
      <c r="E9617" t="s">
        <v>3090</v>
      </c>
      <c r="F9617">
        <v>1</v>
      </c>
      <c r="G9617">
        <v>0</v>
      </c>
      <c r="H9617">
        <v>0</v>
      </c>
      <c r="I9617">
        <v>0</v>
      </c>
      <c r="K9617"/>
      <c r="N9617" t="s">
        <v>3091</v>
      </c>
      <c r="O9617" t="s">
        <v>3092</v>
      </c>
      <c r="P9617" t="s">
        <v>3095</v>
      </c>
      <c r="R9617" t="s">
        <v>3094</v>
      </c>
    </row>
    <row r="9618" spans="1:18" x14ac:dyDescent="0.25">
      <c r="A9618" t="s">
        <v>4172</v>
      </c>
      <c r="B9618" t="s">
        <v>3089</v>
      </c>
      <c r="D9618" t="s">
        <v>3090</v>
      </c>
      <c r="E9618" t="s">
        <v>3090</v>
      </c>
      <c r="F9618">
        <v>1</v>
      </c>
      <c r="G9618">
        <v>0</v>
      </c>
      <c r="H9618">
        <v>0</v>
      </c>
      <c r="I9618">
        <v>0</v>
      </c>
      <c r="K9618"/>
      <c r="N9618" t="s">
        <v>3091</v>
      </c>
      <c r="O9618" t="s">
        <v>3092</v>
      </c>
      <c r="P9618" t="s">
        <v>3095</v>
      </c>
      <c r="R9618" t="s">
        <v>3094</v>
      </c>
    </row>
    <row r="9619" spans="1:18" x14ac:dyDescent="0.25">
      <c r="A9619" t="s">
        <v>4173</v>
      </c>
      <c r="B9619" t="s">
        <v>3089</v>
      </c>
      <c r="D9619" t="s">
        <v>3090</v>
      </c>
      <c r="E9619" t="s">
        <v>3090</v>
      </c>
      <c r="F9619">
        <v>1</v>
      </c>
      <c r="G9619">
        <v>0</v>
      </c>
      <c r="H9619">
        <v>2677.1083955183099</v>
      </c>
      <c r="I9619">
        <v>1128.19839551831</v>
      </c>
      <c r="K9619">
        <v>554.63</v>
      </c>
      <c r="M9619">
        <v>994.28</v>
      </c>
      <c r="N9619" t="s">
        <v>3091</v>
      </c>
      <c r="O9619" t="s">
        <v>3092</v>
      </c>
      <c r="P9619" t="s">
        <v>3095</v>
      </c>
      <c r="R9619" t="s">
        <v>3094</v>
      </c>
    </row>
    <row r="9620" spans="1:18" x14ac:dyDescent="0.25">
      <c r="A9620" t="s">
        <v>4174</v>
      </c>
      <c r="B9620" t="s">
        <v>3089</v>
      </c>
      <c r="D9620" t="s">
        <v>3090</v>
      </c>
      <c r="E9620" t="s">
        <v>3090</v>
      </c>
      <c r="F9620">
        <v>1</v>
      </c>
      <c r="G9620">
        <v>0</v>
      </c>
      <c r="H9620">
        <v>844.86824804073603</v>
      </c>
      <c r="I9620">
        <v>534.69824804073596</v>
      </c>
      <c r="K9620">
        <v>112.12</v>
      </c>
      <c r="M9620">
        <v>198.05</v>
      </c>
      <c r="N9620" t="s">
        <v>3091</v>
      </c>
      <c r="O9620" t="s">
        <v>3092</v>
      </c>
      <c r="P9620" t="s">
        <v>3095</v>
      </c>
      <c r="R9620" t="s">
        <v>3094</v>
      </c>
    </row>
    <row r="9621" spans="1:18" x14ac:dyDescent="0.25">
      <c r="A9621" t="s">
        <v>4175</v>
      </c>
      <c r="B9621" t="s">
        <v>3089</v>
      </c>
      <c r="D9621" t="s">
        <v>3090</v>
      </c>
      <c r="E9621" t="s">
        <v>3090</v>
      </c>
      <c r="F9621">
        <v>1</v>
      </c>
      <c r="G9621">
        <v>0</v>
      </c>
      <c r="H9621">
        <v>348.18630231481399</v>
      </c>
      <c r="I9621">
        <v>315.666302314814</v>
      </c>
      <c r="K9621">
        <v>12</v>
      </c>
      <c r="M9621">
        <v>20.52</v>
      </c>
      <c r="N9621" t="s">
        <v>3091</v>
      </c>
      <c r="O9621" t="s">
        <v>3092</v>
      </c>
      <c r="P9621" t="s">
        <v>3095</v>
      </c>
      <c r="R9621" t="s">
        <v>3094</v>
      </c>
    </row>
    <row r="9622" spans="1:18" x14ac:dyDescent="0.25">
      <c r="A9622" t="s">
        <v>4176</v>
      </c>
      <c r="B9622" t="s">
        <v>3089</v>
      </c>
      <c r="D9622" t="s">
        <v>3090</v>
      </c>
      <c r="E9622" t="s">
        <v>3090</v>
      </c>
      <c r="F9622">
        <v>1</v>
      </c>
      <c r="G9622">
        <v>0</v>
      </c>
      <c r="H9622">
        <v>1205.8735505278601</v>
      </c>
      <c r="I9622">
        <v>661.05855052786899</v>
      </c>
      <c r="K9622">
        <v>196.1</v>
      </c>
      <c r="M9622">
        <v>348.71499999999997</v>
      </c>
      <c r="N9622" t="s">
        <v>3091</v>
      </c>
      <c r="O9622" t="s">
        <v>3092</v>
      </c>
      <c r="P9622" t="s">
        <v>3095</v>
      </c>
      <c r="R9622" t="s">
        <v>3094</v>
      </c>
    </row>
    <row r="9623" spans="1:18" x14ac:dyDescent="0.25">
      <c r="A9623" t="s">
        <v>4177</v>
      </c>
      <c r="B9623" t="s">
        <v>3089</v>
      </c>
      <c r="D9623" t="s">
        <v>3090</v>
      </c>
      <c r="E9623" t="s">
        <v>3090</v>
      </c>
      <c r="F9623">
        <v>1</v>
      </c>
      <c r="G9623">
        <v>0</v>
      </c>
      <c r="H9623">
        <v>208.48759999999999</v>
      </c>
      <c r="I9623">
        <v>124.5626</v>
      </c>
      <c r="K9623">
        <v>30.41</v>
      </c>
      <c r="M9623">
        <v>53.515000000000001</v>
      </c>
      <c r="N9623" t="s">
        <v>3091</v>
      </c>
      <c r="O9623" t="s">
        <v>3092</v>
      </c>
      <c r="P9623" t="s">
        <v>3095</v>
      </c>
      <c r="R9623" t="s">
        <v>3094</v>
      </c>
    </row>
    <row r="9624" spans="1:18" x14ac:dyDescent="0.25">
      <c r="A9624" t="s">
        <v>4178</v>
      </c>
      <c r="B9624" t="s">
        <v>3089</v>
      </c>
      <c r="D9624" t="s">
        <v>3090</v>
      </c>
      <c r="E9624" t="s">
        <v>3090</v>
      </c>
      <c r="F9624">
        <v>1</v>
      </c>
      <c r="G9624">
        <v>0</v>
      </c>
      <c r="H9624">
        <v>512.93642527720306</v>
      </c>
      <c r="I9624">
        <v>61.9564252772036</v>
      </c>
      <c r="K9624">
        <v>100</v>
      </c>
      <c r="M9624">
        <v>350.98</v>
      </c>
      <c r="N9624" t="s">
        <v>3091</v>
      </c>
      <c r="O9624" t="s">
        <v>3092</v>
      </c>
      <c r="P9624" t="s">
        <v>3095</v>
      </c>
      <c r="R9624" t="s">
        <v>3094</v>
      </c>
    </row>
    <row r="9625" spans="1:18" x14ac:dyDescent="0.25">
      <c r="A9625" t="s">
        <v>4179</v>
      </c>
      <c r="B9625" t="s">
        <v>3089</v>
      </c>
      <c r="D9625" t="s">
        <v>3090</v>
      </c>
      <c r="E9625" t="s">
        <v>3090</v>
      </c>
      <c r="F9625">
        <v>1</v>
      </c>
      <c r="G9625">
        <v>0</v>
      </c>
      <c r="H9625">
        <v>0</v>
      </c>
      <c r="I9625">
        <v>0</v>
      </c>
      <c r="K9625"/>
      <c r="N9625" t="s">
        <v>3091</v>
      </c>
      <c r="O9625" t="s">
        <v>3092</v>
      </c>
      <c r="P9625" t="s">
        <v>3095</v>
      </c>
      <c r="R9625" t="s">
        <v>3094</v>
      </c>
    </row>
    <row r="9626" spans="1:18" x14ac:dyDescent="0.25">
      <c r="A9626" t="s">
        <v>4180</v>
      </c>
      <c r="B9626" t="s">
        <v>3089</v>
      </c>
      <c r="D9626" t="s">
        <v>3090</v>
      </c>
      <c r="E9626" t="s">
        <v>3090</v>
      </c>
      <c r="F9626">
        <v>1</v>
      </c>
      <c r="G9626">
        <v>0</v>
      </c>
      <c r="H9626">
        <v>121.06316594202799</v>
      </c>
      <c r="I9626">
        <v>30.867332608695602</v>
      </c>
      <c r="K9626">
        <v>20</v>
      </c>
      <c r="M9626">
        <v>70.195833333333297</v>
      </c>
      <c r="N9626" t="s">
        <v>3091</v>
      </c>
      <c r="O9626" t="s">
        <v>3092</v>
      </c>
      <c r="P9626" t="s">
        <v>3095</v>
      </c>
      <c r="R9626" t="s">
        <v>3094</v>
      </c>
    </row>
    <row r="9627" spans="1:18" x14ac:dyDescent="0.25">
      <c r="A9627" t="s">
        <v>351</v>
      </c>
      <c r="B9627" t="s">
        <v>3089</v>
      </c>
      <c r="D9627" t="s">
        <v>3090</v>
      </c>
      <c r="E9627" t="s">
        <v>3090</v>
      </c>
      <c r="F9627">
        <v>1</v>
      </c>
      <c r="G9627">
        <v>0</v>
      </c>
      <c r="H9627">
        <v>55.709490416666597</v>
      </c>
      <c r="I9627">
        <v>32.864490416666598</v>
      </c>
      <c r="K9627">
        <v>9.3350000000000009</v>
      </c>
      <c r="M9627">
        <v>13.51</v>
      </c>
      <c r="N9627" t="s">
        <v>3091</v>
      </c>
      <c r="O9627" t="s">
        <v>3092</v>
      </c>
      <c r="P9627" t="s">
        <v>3095</v>
      </c>
      <c r="R9627" t="s">
        <v>3094</v>
      </c>
    </row>
    <row r="9628" spans="1:18" x14ac:dyDescent="0.25">
      <c r="A9628" t="s">
        <v>2662</v>
      </c>
      <c r="B9628" t="s">
        <v>3089</v>
      </c>
      <c r="D9628" t="s">
        <v>3090</v>
      </c>
      <c r="E9628" t="s">
        <v>3090</v>
      </c>
      <c r="F9628">
        <v>1</v>
      </c>
      <c r="G9628">
        <v>0</v>
      </c>
      <c r="H9628">
        <v>70.098194444444303</v>
      </c>
      <c r="I9628">
        <v>50.178194444444301</v>
      </c>
      <c r="K9628">
        <v>7.25</v>
      </c>
      <c r="M9628">
        <v>12.67</v>
      </c>
      <c r="N9628" t="s">
        <v>3091</v>
      </c>
      <c r="O9628" t="s">
        <v>3092</v>
      </c>
      <c r="P9628" t="s">
        <v>3095</v>
      </c>
      <c r="R9628" t="s">
        <v>3094</v>
      </c>
    </row>
    <row r="9629" spans="1:18" x14ac:dyDescent="0.25">
      <c r="A9629" t="s">
        <v>339</v>
      </c>
      <c r="B9629" t="s">
        <v>3089</v>
      </c>
      <c r="D9629" t="s">
        <v>3090</v>
      </c>
      <c r="E9629" t="s">
        <v>3090</v>
      </c>
      <c r="F9629">
        <v>1</v>
      </c>
      <c r="G9629">
        <v>0</v>
      </c>
      <c r="H9629">
        <v>57.936439999999997</v>
      </c>
      <c r="I9629">
        <v>35.086440000000003</v>
      </c>
      <c r="K9629">
        <v>9.33</v>
      </c>
      <c r="M9629">
        <v>13.52</v>
      </c>
      <c r="N9629" t="s">
        <v>3091</v>
      </c>
      <c r="O9629" t="s">
        <v>3092</v>
      </c>
      <c r="P9629" t="s">
        <v>3095</v>
      </c>
      <c r="R9629" t="s">
        <v>3094</v>
      </c>
    </row>
    <row r="9630" spans="1:18" x14ac:dyDescent="0.25">
      <c r="A9630" t="s">
        <v>4181</v>
      </c>
      <c r="B9630" t="s">
        <v>3089</v>
      </c>
      <c r="D9630" t="s">
        <v>3090</v>
      </c>
      <c r="E9630" t="s">
        <v>3090</v>
      </c>
      <c r="F9630">
        <v>1</v>
      </c>
      <c r="G9630">
        <v>0</v>
      </c>
      <c r="H9630">
        <v>0</v>
      </c>
      <c r="I9630"/>
      <c r="K9630"/>
      <c r="N9630" t="s">
        <v>3091</v>
      </c>
      <c r="O9630" t="s">
        <v>3092</v>
      </c>
      <c r="P9630" t="s">
        <v>3095</v>
      </c>
      <c r="R9630" t="s">
        <v>3094</v>
      </c>
    </row>
    <row r="9631" spans="1:18" x14ac:dyDescent="0.25">
      <c r="A9631" t="s">
        <v>4182</v>
      </c>
      <c r="B9631" t="s">
        <v>3089</v>
      </c>
      <c r="D9631" t="s">
        <v>3090</v>
      </c>
      <c r="E9631" t="s">
        <v>3090</v>
      </c>
      <c r="F9631">
        <v>1</v>
      </c>
      <c r="G9631">
        <v>0</v>
      </c>
      <c r="H9631">
        <v>93.572724461159595</v>
      </c>
      <c r="I9631">
        <v>22.2427244611596</v>
      </c>
      <c r="K9631">
        <v>26.2</v>
      </c>
      <c r="M9631">
        <v>45.13</v>
      </c>
      <c r="N9631" t="s">
        <v>3091</v>
      </c>
      <c r="O9631" t="s">
        <v>3092</v>
      </c>
      <c r="P9631" t="s">
        <v>3095</v>
      </c>
      <c r="R9631" t="s">
        <v>3094</v>
      </c>
    </row>
    <row r="9632" spans="1:18" x14ac:dyDescent="0.25">
      <c r="A9632" t="s">
        <v>4183</v>
      </c>
      <c r="B9632" t="s">
        <v>3089</v>
      </c>
      <c r="D9632" t="s">
        <v>3090</v>
      </c>
      <c r="E9632" t="s">
        <v>3090</v>
      </c>
      <c r="F9632">
        <v>1</v>
      </c>
      <c r="G9632">
        <v>0</v>
      </c>
      <c r="H9632">
        <v>3459.8579942277502</v>
      </c>
      <c r="I9632">
        <v>3459.8579942277502</v>
      </c>
      <c r="K9632">
        <v>0</v>
      </c>
      <c r="M9632">
        <v>0</v>
      </c>
      <c r="N9632" t="s">
        <v>3091</v>
      </c>
      <c r="O9632" t="s">
        <v>3092</v>
      </c>
      <c r="P9632" t="s">
        <v>3095</v>
      </c>
      <c r="R9632" t="s">
        <v>3094</v>
      </c>
    </row>
    <row r="9633" spans="1:18" x14ac:dyDescent="0.25">
      <c r="A9633" t="s">
        <v>4184</v>
      </c>
      <c r="B9633" t="s">
        <v>3089</v>
      </c>
      <c r="D9633" t="s">
        <v>3090</v>
      </c>
      <c r="E9633" t="s">
        <v>3090</v>
      </c>
      <c r="F9633">
        <v>1</v>
      </c>
      <c r="G9633">
        <v>0</v>
      </c>
      <c r="H9633">
        <v>73.438500353256998</v>
      </c>
      <c r="I9633">
        <v>0.27250035325702998</v>
      </c>
      <c r="K9633">
        <v>27</v>
      </c>
      <c r="M9633">
        <v>46.165999999999997</v>
      </c>
      <c r="N9633" t="s">
        <v>3091</v>
      </c>
      <c r="O9633" t="s">
        <v>3092</v>
      </c>
      <c r="P9633" t="s">
        <v>3095</v>
      </c>
      <c r="R9633" t="s">
        <v>3094</v>
      </c>
    </row>
    <row r="9634" spans="1:18" x14ac:dyDescent="0.25">
      <c r="A9634" t="s">
        <v>4185</v>
      </c>
      <c r="B9634" t="s">
        <v>3089</v>
      </c>
      <c r="D9634" t="s">
        <v>3090</v>
      </c>
      <c r="E9634" t="s">
        <v>3090</v>
      </c>
      <c r="F9634">
        <v>1</v>
      </c>
      <c r="G9634">
        <v>0</v>
      </c>
      <c r="H9634">
        <v>327.39951879760002</v>
      </c>
      <c r="I9634">
        <v>62.969518797600003</v>
      </c>
      <c r="K9634">
        <v>95</v>
      </c>
      <c r="M9634">
        <v>169.43</v>
      </c>
      <c r="N9634" t="s">
        <v>3091</v>
      </c>
      <c r="O9634" t="s">
        <v>3092</v>
      </c>
      <c r="P9634" t="s">
        <v>3095</v>
      </c>
      <c r="R9634" t="s">
        <v>3094</v>
      </c>
    </row>
    <row r="9635" spans="1:18" x14ac:dyDescent="0.25">
      <c r="A9635" t="s">
        <v>8435</v>
      </c>
      <c r="B9635" t="s">
        <v>3089</v>
      </c>
      <c r="D9635" t="s">
        <v>3090</v>
      </c>
      <c r="E9635" t="s">
        <v>3090</v>
      </c>
      <c r="F9635">
        <v>1</v>
      </c>
      <c r="G9635">
        <v>0</v>
      </c>
      <c r="H9635">
        <v>67.37</v>
      </c>
      <c r="I9635">
        <v>67.37</v>
      </c>
      <c r="K9635"/>
      <c r="N9635" t="s">
        <v>3091</v>
      </c>
      <c r="O9635" t="s">
        <v>3092</v>
      </c>
      <c r="P9635" t="s">
        <v>3095</v>
      </c>
      <c r="R9635" t="s">
        <v>3094</v>
      </c>
    </row>
    <row r="9636" spans="1:18" x14ac:dyDescent="0.25">
      <c r="A9636" t="s">
        <v>8961</v>
      </c>
      <c r="B9636" t="s">
        <v>3089</v>
      </c>
      <c r="D9636" t="s">
        <v>3090</v>
      </c>
      <c r="E9636" t="s">
        <v>3090</v>
      </c>
      <c r="F9636">
        <v>1</v>
      </c>
      <c r="G9636">
        <v>0</v>
      </c>
      <c r="H9636">
        <v>61.898809878075298</v>
      </c>
      <c r="I9636">
        <v>58.748809878075299</v>
      </c>
      <c r="K9636">
        <v>1.29</v>
      </c>
      <c r="M9636">
        <v>1.86</v>
      </c>
      <c r="N9636" t="s">
        <v>3091</v>
      </c>
      <c r="O9636" t="s">
        <v>3092</v>
      </c>
      <c r="P9636" t="s">
        <v>3095</v>
      </c>
      <c r="R9636" t="s">
        <v>3094</v>
      </c>
    </row>
    <row r="9637" spans="1:18" x14ac:dyDescent="0.25">
      <c r="A9637" t="s">
        <v>9214</v>
      </c>
      <c r="B9637" t="s">
        <v>3089</v>
      </c>
      <c r="D9637" t="s">
        <v>3090</v>
      </c>
      <c r="E9637" t="s">
        <v>3090</v>
      </c>
      <c r="F9637">
        <v>1</v>
      </c>
      <c r="G9637">
        <v>0</v>
      </c>
      <c r="H9637">
        <v>491.30521866666601</v>
      </c>
      <c r="I9637">
        <v>18.035218666666601</v>
      </c>
      <c r="K9637">
        <v>193.35</v>
      </c>
      <c r="M9637">
        <v>279.92</v>
      </c>
      <c r="N9637" t="s">
        <v>3091</v>
      </c>
      <c r="O9637" t="s">
        <v>3092</v>
      </c>
      <c r="P9637" t="s">
        <v>3095</v>
      </c>
      <c r="R9637" t="s">
        <v>3094</v>
      </c>
    </row>
    <row r="9638" spans="1:18" x14ac:dyDescent="0.25">
      <c r="A9638" t="s">
        <v>9215</v>
      </c>
      <c r="B9638" t="s">
        <v>3089</v>
      </c>
      <c r="D9638" t="s">
        <v>3090</v>
      </c>
      <c r="E9638" t="s">
        <v>3090</v>
      </c>
      <c r="F9638">
        <v>1</v>
      </c>
      <c r="G9638">
        <v>0</v>
      </c>
      <c r="H9638">
        <v>2190.585</v>
      </c>
      <c r="I9638">
        <v>218.64500000000001</v>
      </c>
      <c r="K9638">
        <v>805.63</v>
      </c>
      <c r="M9638">
        <v>1166.31</v>
      </c>
      <c r="N9638" t="s">
        <v>3091</v>
      </c>
      <c r="O9638" t="s">
        <v>3092</v>
      </c>
      <c r="P9638" t="s">
        <v>3095</v>
      </c>
      <c r="R9638" t="s">
        <v>3094</v>
      </c>
    </row>
    <row r="9639" spans="1:18" x14ac:dyDescent="0.25">
      <c r="A9639" t="s">
        <v>4186</v>
      </c>
      <c r="B9639" t="s">
        <v>3089</v>
      </c>
      <c r="D9639" t="s">
        <v>3090</v>
      </c>
      <c r="E9639" t="s">
        <v>3090</v>
      </c>
      <c r="F9639">
        <v>1</v>
      </c>
      <c r="G9639">
        <v>0</v>
      </c>
      <c r="H9639">
        <v>60.06</v>
      </c>
      <c r="I9639">
        <v>54.64</v>
      </c>
      <c r="K9639">
        <v>2</v>
      </c>
      <c r="M9639">
        <v>3.42</v>
      </c>
      <c r="N9639" t="s">
        <v>3091</v>
      </c>
      <c r="O9639" t="s">
        <v>3092</v>
      </c>
      <c r="P9639" t="s">
        <v>3095</v>
      </c>
      <c r="R9639" t="s">
        <v>3094</v>
      </c>
    </row>
    <row r="9640" spans="1:18" x14ac:dyDescent="0.25">
      <c r="A9640" t="s">
        <v>354</v>
      </c>
      <c r="B9640" t="s">
        <v>3089</v>
      </c>
      <c r="D9640" t="s">
        <v>3090</v>
      </c>
      <c r="E9640" t="s">
        <v>3090</v>
      </c>
      <c r="F9640">
        <v>1</v>
      </c>
      <c r="G9640">
        <v>0</v>
      </c>
      <c r="H9640">
        <v>589.23616013736</v>
      </c>
      <c r="I9640">
        <v>178.02616013735999</v>
      </c>
      <c r="K9640">
        <v>167.99</v>
      </c>
      <c r="M9640">
        <v>243.22</v>
      </c>
      <c r="N9640" t="s">
        <v>3091</v>
      </c>
      <c r="O9640" t="s">
        <v>3092</v>
      </c>
      <c r="P9640" t="s">
        <v>3095</v>
      </c>
      <c r="R9640" t="s">
        <v>3094</v>
      </c>
    </row>
    <row r="9641" spans="1:18" x14ac:dyDescent="0.25">
      <c r="A9641" t="s">
        <v>1481</v>
      </c>
      <c r="B9641" t="s">
        <v>3089</v>
      </c>
      <c r="D9641" t="s">
        <v>3090</v>
      </c>
      <c r="E9641" t="s">
        <v>3090</v>
      </c>
      <c r="F9641">
        <v>1</v>
      </c>
      <c r="G9641">
        <v>0</v>
      </c>
      <c r="H9641">
        <v>653.01809691270205</v>
      </c>
      <c r="I9641">
        <v>246.40809691270201</v>
      </c>
      <c r="K9641">
        <v>130.33000000000001</v>
      </c>
      <c r="M9641">
        <v>276.27999999999997</v>
      </c>
      <c r="N9641" t="s">
        <v>3091</v>
      </c>
      <c r="O9641" t="s">
        <v>3092</v>
      </c>
      <c r="P9641" t="s">
        <v>3095</v>
      </c>
      <c r="R9641" t="s">
        <v>3094</v>
      </c>
    </row>
    <row r="9642" spans="1:18" x14ac:dyDescent="0.25">
      <c r="A9642" t="s">
        <v>3001</v>
      </c>
      <c r="B9642" t="s">
        <v>3089</v>
      </c>
      <c r="D9642" t="s">
        <v>3090</v>
      </c>
      <c r="E9642" t="s">
        <v>3090</v>
      </c>
      <c r="F9642">
        <v>1</v>
      </c>
      <c r="G9642">
        <v>0</v>
      </c>
      <c r="H9642">
        <v>803.65866481823696</v>
      </c>
      <c r="I9642">
        <v>620.26866481823697</v>
      </c>
      <c r="K9642">
        <v>66.61</v>
      </c>
      <c r="M9642">
        <v>116.78</v>
      </c>
      <c r="N9642" t="s">
        <v>3091</v>
      </c>
      <c r="O9642" t="s">
        <v>3092</v>
      </c>
      <c r="P9642" t="s">
        <v>3095</v>
      </c>
      <c r="R9642" t="s">
        <v>3094</v>
      </c>
    </row>
    <row r="9643" spans="1:18" x14ac:dyDescent="0.25">
      <c r="A9643" t="s">
        <v>3153</v>
      </c>
      <c r="B9643" t="s">
        <v>3089</v>
      </c>
      <c r="D9643" t="s">
        <v>3090</v>
      </c>
      <c r="E9643" t="s">
        <v>3090</v>
      </c>
      <c r="F9643">
        <v>1</v>
      </c>
      <c r="G9643">
        <v>0</v>
      </c>
      <c r="H9643">
        <v>200.81299999999999</v>
      </c>
      <c r="I9643">
        <v>200.81299999999999</v>
      </c>
      <c r="K9643"/>
      <c r="N9643" t="s">
        <v>3091</v>
      </c>
      <c r="O9643" t="s">
        <v>3092</v>
      </c>
      <c r="P9643" t="s">
        <v>3095</v>
      </c>
      <c r="R9643" t="s">
        <v>3094</v>
      </c>
    </row>
    <row r="9644" spans="1:18" x14ac:dyDescent="0.25">
      <c r="A9644" t="s">
        <v>344</v>
      </c>
      <c r="B9644" t="s">
        <v>3089</v>
      </c>
      <c r="D9644" t="s">
        <v>3090</v>
      </c>
      <c r="E9644" t="s">
        <v>3090</v>
      </c>
      <c r="F9644">
        <v>1</v>
      </c>
      <c r="G9644">
        <v>0</v>
      </c>
      <c r="H9644">
        <v>0</v>
      </c>
      <c r="I9644">
        <v>0</v>
      </c>
      <c r="K9644"/>
      <c r="N9644" t="s">
        <v>3091</v>
      </c>
      <c r="O9644" t="s">
        <v>3092</v>
      </c>
      <c r="P9644" t="s">
        <v>3095</v>
      </c>
      <c r="R9644" t="s">
        <v>3094</v>
      </c>
    </row>
    <row r="9645" spans="1:18" x14ac:dyDescent="0.25">
      <c r="A9645" t="s">
        <v>4187</v>
      </c>
      <c r="B9645" t="s">
        <v>3089</v>
      </c>
      <c r="D9645" t="s">
        <v>3090</v>
      </c>
      <c r="E9645" t="s">
        <v>3090</v>
      </c>
      <c r="F9645">
        <v>1</v>
      </c>
      <c r="G9645">
        <v>0</v>
      </c>
      <c r="H9645">
        <v>395.99891232008503</v>
      </c>
      <c r="I9645">
        <v>228.278912320085</v>
      </c>
      <c r="K9645">
        <v>60.82</v>
      </c>
      <c r="M9645">
        <v>106.9</v>
      </c>
      <c r="N9645" t="s">
        <v>3091</v>
      </c>
      <c r="O9645" t="s">
        <v>3092</v>
      </c>
      <c r="P9645" t="s">
        <v>3095</v>
      </c>
      <c r="R9645" t="s">
        <v>3094</v>
      </c>
    </row>
    <row r="9646" spans="1:18" x14ac:dyDescent="0.25">
      <c r="A9646" t="s">
        <v>4188</v>
      </c>
      <c r="B9646" t="s">
        <v>3089</v>
      </c>
      <c r="D9646" t="s">
        <v>3090</v>
      </c>
      <c r="E9646" t="s">
        <v>3090</v>
      </c>
      <c r="F9646">
        <v>1</v>
      </c>
      <c r="G9646">
        <v>0</v>
      </c>
      <c r="H9646">
        <v>0</v>
      </c>
      <c r="I9646">
        <v>0</v>
      </c>
      <c r="K9646"/>
      <c r="N9646" t="s">
        <v>3091</v>
      </c>
      <c r="O9646" t="s">
        <v>3092</v>
      </c>
      <c r="P9646" t="s">
        <v>3095</v>
      </c>
      <c r="R9646" t="s">
        <v>3094</v>
      </c>
    </row>
    <row r="9647" spans="1:18" x14ac:dyDescent="0.25">
      <c r="A9647" t="s">
        <v>4189</v>
      </c>
      <c r="B9647" t="s">
        <v>3089</v>
      </c>
      <c r="D9647" t="s">
        <v>3090</v>
      </c>
      <c r="E9647" t="s">
        <v>3090</v>
      </c>
      <c r="F9647">
        <v>1</v>
      </c>
      <c r="G9647">
        <v>0</v>
      </c>
      <c r="H9647">
        <v>396.519709691098</v>
      </c>
      <c r="I9647">
        <v>228.80970969109799</v>
      </c>
      <c r="K9647">
        <v>60.82</v>
      </c>
      <c r="M9647">
        <v>106.89</v>
      </c>
      <c r="N9647" t="s">
        <v>3091</v>
      </c>
      <c r="O9647" t="s">
        <v>3092</v>
      </c>
      <c r="P9647" t="s">
        <v>3095</v>
      </c>
      <c r="R9647" t="s">
        <v>3094</v>
      </c>
    </row>
    <row r="9648" spans="1:18" x14ac:dyDescent="0.25">
      <c r="A9648" t="s">
        <v>4190</v>
      </c>
      <c r="B9648" t="s">
        <v>3089</v>
      </c>
      <c r="D9648" t="s">
        <v>3090</v>
      </c>
      <c r="E9648" t="s">
        <v>3090</v>
      </c>
      <c r="F9648">
        <v>1</v>
      </c>
      <c r="G9648">
        <v>0</v>
      </c>
      <c r="H9648">
        <v>258.25031249999898</v>
      </c>
      <c r="I9648">
        <v>102.590312499999</v>
      </c>
      <c r="K9648">
        <v>56</v>
      </c>
      <c r="M9648">
        <v>99.66</v>
      </c>
      <c r="N9648" t="s">
        <v>3091</v>
      </c>
      <c r="O9648" t="s">
        <v>3092</v>
      </c>
      <c r="P9648" t="s">
        <v>3095</v>
      </c>
      <c r="R9648" t="s">
        <v>3094</v>
      </c>
    </row>
    <row r="9649" spans="1:18" x14ac:dyDescent="0.25">
      <c r="A9649" t="s">
        <v>4191</v>
      </c>
      <c r="B9649" t="s">
        <v>3089</v>
      </c>
      <c r="D9649" t="s">
        <v>3090</v>
      </c>
      <c r="E9649" t="s">
        <v>3090</v>
      </c>
      <c r="F9649">
        <v>1</v>
      </c>
      <c r="G9649">
        <v>0</v>
      </c>
      <c r="H9649">
        <v>40.660800000000002</v>
      </c>
      <c r="I9649">
        <v>1.0800000000000001E-2</v>
      </c>
      <c r="K9649">
        <v>15</v>
      </c>
      <c r="M9649">
        <v>25.65</v>
      </c>
      <c r="N9649" t="s">
        <v>3091</v>
      </c>
      <c r="O9649" t="s">
        <v>3092</v>
      </c>
      <c r="P9649" t="s">
        <v>3095</v>
      </c>
      <c r="R9649" t="s">
        <v>3094</v>
      </c>
    </row>
    <row r="9650" spans="1:18" x14ac:dyDescent="0.25">
      <c r="A9650" t="s">
        <v>4192</v>
      </c>
      <c r="B9650" t="s">
        <v>3089</v>
      </c>
      <c r="D9650" t="s">
        <v>3090</v>
      </c>
      <c r="E9650" t="s">
        <v>3090</v>
      </c>
      <c r="F9650">
        <v>1</v>
      </c>
      <c r="G9650">
        <v>0</v>
      </c>
      <c r="H9650">
        <v>83.414950000000005</v>
      </c>
      <c r="I9650">
        <v>56.514949999999999</v>
      </c>
      <c r="K9650">
        <v>9.82</v>
      </c>
      <c r="M9650">
        <v>17.079999999999998</v>
      </c>
      <c r="N9650" t="s">
        <v>3091</v>
      </c>
      <c r="O9650" t="s">
        <v>3092</v>
      </c>
      <c r="P9650" t="s">
        <v>3095</v>
      </c>
      <c r="R9650" t="s">
        <v>3094</v>
      </c>
    </row>
    <row r="9651" spans="1:18" x14ac:dyDescent="0.25">
      <c r="A9651" t="s">
        <v>4193</v>
      </c>
      <c r="B9651" t="s">
        <v>3089</v>
      </c>
      <c r="D9651" t="s">
        <v>3090</v>
      </c>
      <c r="E9651" t="s">
        <v>3090</v>
      </c>
      <c r="F9651">
        <v>1</v>
      </c>
      <c r="G9651">
        <v>0</v>
      </c>
      <c r="H9651">
        <v>497.70237439109201</v>
      </c>
      <c r="I9651">
        <v>366.61237439109198</v>
      </c>
      <c r="K9651">
        <v>47.65</v>
      </c>
      <c r="M9651">
        <v>83.44</v>
      </c>
      <c r="N9651" t="s">
        <v>3091</v>
      </c>
      <c r="O9651" t="s">
        <v>3092</v>
      </c>
      <c r="P9651" t="s">
        <v>3095</v>
      </c>
      <c r="R9651" t="s">
        <v>3094</v>
      </c>
    </row>
    <row r="9652" spans="1:18" x14ac:dyDescent="0.25">
      <c r="A9652" t="s">
        <v>4194</v>
      </c>
      <c r="B9652" t="s">
        <v>3089</v>
      </c>
      <c r="D9652" t="s">
        <v>3090</v>
      </c>
      <c r="E9652" t="s">
        <v>3090</v>
      </c>
      <c r="F9652">
        <v>1</v>
      </c>
      <c r="G9652">
        <v>0</v>
      </c>
      <c r="H9652">
        <v>1259.2617582165401</v>
      </c>
      <c r="I9652">
        <v>753.37175821654603</v>
      </c>
      <c r="K9652">
        <v>181</v>
      </c>
      <c r="M9652">
        <v>324.89</v>
      </c>
      <c r="N9652" t="s">
        <v>3091</v>
      </c>
      <c r="O9652" t="s">
        <v>3092</v>
      </c>
      <c r="P9652" t="s">
        <v>3095</v>
      </c>
      <c r="R9652" t="s">
        <v>3094</v>
      </c>
    </row>
    <row r="9653" spans="1:18" x14ac:dyDescent="0.25">
      <c r="A9653" t="s">
        <v>4195</v>
      </c>
      <c r="B9653" t="s">
        <v>3089</v>
      </c>
      <c r="D9653" t="s">
        <v>3090</v>
      </c>
      <c r="E9653" t="s">
        <v>3090</v>
      </c>
      <c r="F9653">
        <v>1</v>
      </c>
      <c r="G9653">
        <v>0</v>
      </c>
      <c r="H9653">
        <v>504.73163116521101</v>
      </c>
      <c r="I9653">
        <v>280.64163116521098</v>
      </c>
      <c r="K9653">
        <v>81.099999999999994</v>
      </c>
      <c r="M9653">
        <v>142.99</v>
      </c>
      <c r="N9653" t="s">
        <v>3091</v>
      </c>
      <c r="O9653" t="s">
        <v>3092</v>
      </c>
      <c r="P9653" t="s">
        <v>3095</v>
      </c>
      <c r="R9653" t="s">
        <v>3094</v>
      </c>
    </row>
    <row r="9654" spans="1:18" x14ac:dyDescent="0.25">
      <c r="A9654" t="s">
        <v>4196</v>
      </c>
      <c r="B9654" t="s">
        <v>3089</v>
      </c>
      <c r="D9654" t="s">
        <v>3090</v>
      </c>
      <c r="E9654" t="s">
        <v>3090</v>
      </c>
      <c r="F9654">
        <v>1</v>
      </c>
      <c r="G9654">
        <v>0</v>
      </c>
      <c r="H9654">
        <v>25.331426074127599</v>
      </c>
      <c r="I9654">
        <v>19.911426074127601</v>
      </c>
      <c r="K9654">
        <v>2</v>
      </c>
      <c r="M9654">
        <v>3.42</v>
      </c>
      <c r="N9654" t="s">
        <v>3091</v>
      </c>
      <c r="O9654" t="s">
        <v>3092</v>
      </c>
      <c r="P9654" t="s">
        <v>3095</v>
      </c>
      <c r="R9654" t="s">
        <v>3094</v>
      </c>
    </row>
    <row r="9655" spans="1:18" x14ac:dyDescent="0.25">
      <c r="A9655" t="s">
        <v>4197</v>
      </c>
      <c r="B9655" t="s">
        <v>3089</v>
      </c>
      <c r="D9655" t="s">
        <v>3090</v>
      </c>
      <c r="E9655" t="s">
        <v>3090</v>
      </c>
      <c r="F9655">
        <v>1</v>
      </c>
      <c r="G9655">
        <v>0</v>
      </c>
      <c r="H9655">
        <v>536.48245118867203</v>
      </c>
      <c r="I9655">
        <v>449.60245118867198</v>
      </c>
      <c r="K9655">
        <v>31.87</v>
      </c>
      <c r="M9655">
        <v>55.01</v>
      </c>
      <c r="N9655" t="s">
        <v>3091</v>
      </c>
      <c r="O9655" t="s">
        <v>3092</v>
      </c>
      <c r="P9655" t="s">
        <v>3095</v>
      </c>
      <c r="R9655" t="s">
        <v>3094</v>
      </c>
    </row>
    <row r="9656" spans="1:18" x14ac:dyDescent="0.25">
      <c r="A9656" t="s">
        <v>4198</v>
      </c>
      <c r="B9656" t="s">
        <v>3089</v>
      </c>
      <c r="D9656" t="s">
        <v>3090</v>
      </c>
      <c r="E9656" t="s">
        <v>3090</v>
      </c>
      <c r="F9656">
        <v>1</v>
      </c>
      <c r="G9656">
        <v>0</v>
      </c>
      <c r="H9656">
        <v>1262.21184759586</v>
      </c>
      <c r="I9656">
        <v>512.39684759586498</v>
      </c>
      <c r="K9656">
        <v>270.97500000000002</v>
      </c>
      <c r="M9656">
        <v>478.84</v>
      </c>
      <c r="N9656" t="s">
        <v>3091</v>
      </c>
      <c r="O9656" t="s">
        <v>3092</v>
      </c>
      <c r="P9656" t="s">
        <v>3095</v>
      </c>
      <c r="R9656" t="s">
        <v>3094</v>
      </c>
    </row>
    <row r="9657" spans="1:18" x14ac:dyDescent="0.25">
      <c r="A9657" t="s">
        <v>4199</v>
      </c>
      <c r="B9657" t="s">
        <v>3089</v>
      </c>
      <c r="D9657" t="s">
        <v>3090</v>
      </c>
      <c r="E9657" t="s">
        <v>3090</v>
      </c>
      <c r="F9657">
        <v>1</v>
      </c>
      <c r="G9657">
        <v>0</v>
      </c>
      <c r="H9657">
        <v>242.20883219362699</v>
      </c>
      <c r="I9657">
        <v>86.098832193627402</v>
      </c>
      <c r="K9657">
        <v>55.72</v>
      </c>
      <c r="M9657">
        <v>100.39</v>
      </c>
      <c r="N9657" t="s">
        <v>3091</v>
      </c>
      <c r="O9657" t="s">
        <v>3092</v>
      </c>
      <c r="P9657" t="s">
        <v>3095</v>
      </c>
      <c r="R9657" t="s">
        <v>3094</v>
      </c>
    </row>
    <row r="9658" spans="1:18" x14ac:dyDescent="0.25">
      <c r="A9658" t="s">
        <v>4200</v>
      </c>
      <c r="B9658" t="s">
        <v>3089</v>
      </c>
      <c r="D9658" t="s">
        <v>3090</v>
      </c>
      <c r="E9658" t="s">
        <v>3090</v>
      </c>
      <c r="F9658">
        <v>1</v>
      </c>
      <c r="G9658">
        <v>0</v>
      </c>
      <c r="H9658">
        <v>243.216713907426</v>
      </c>
      <c r="I9658">
        <v>151.01671390742601</v>
      </c>
      <c r="K9658">
        <v>33.159999999999997</v>
      </c>
      <c r="M9658">
        <v>59.04</v>
      </c>
      <c r="N9658" t="s">
        <v>3091</v>
      </c>
      <c r="O9658" t="s">
        <v>3092</v>
      </c>
      <c r="P9658" t="s">
        <v>3095</v>
      </c>
      <c r="R9658" t="s">
        <v>3094</v>
      </c>
    </row>
    <row r="9659" spans="1:18" x14ac:dyDescent="0.25">
      <c r="A9659" t="s">
        <v>4201</v>
      </c>
      <c r="B9659" t="s">
        <v>3089</v>
      </c>
      <c r="D9659" t="s">
        <v>3090</v>
      </c>
      <c r="E9659" t="s">
        <v>3090</v>
      </c>
      <c r="F9659">
        <v>1</v>
      </c>
      <c r="G9659">
        <v>0</v>
      </c>
      <c r="H9659">
        <v>41.674999999999997</v>
      </c>
      <c r="I9659">
        <v>1.0249999999999999</v>
      </c>
      <c r="K9659">
        <v>15</v>
      </c>
      <c r="M9659">
        <v>25.65</v>
      </c>
      <c r="N9659" t="s">
        <v>3091</v>
      </c>
      <c r="O9659" t="s">
        <v>3092</v>
      </c>
      <c r="P9659" t="s">
        <v>3095</v>
      </c>
      <c r="R9659" t="s">
        <v>3094</v>
      </c>
    </row>
    <row r="9660" spans="1:18" x14ac:dyDescent="0.25">
      <c r="A9660" t="s">
        <v>9054</v>
      </c>
      <c r="B9660" t="s">
        <v>3089</v>
      </c>
      <c r="D9660" t="s">
        <v>3090</v>
      </c>
      <c r="E9660" t="s">
        <v>3090</v>
      </c>
      <c r="F9660">
        <v>1</v>
      </c>
      <c r="G9660">
        <v>0</v>
      </c>
      <c r="H9660">
        <v>480.64778487804801</v>
      </c>
      <c r="I9660">
        <v>455.39778487804801</v>
      </c>
      <c r="K9660">
        <v>10.31</v>
      </c>
      <c r="M9660">
        <v>14.94</v>
      </c>
      <c r="N9660" t="s">
        <v>3091</v>
      </c>
      <c r="O9660" t="s">
        <v>3092</v>
      </c>
      <c r="P9660" t="s">
        <v>3095</v>
      </c>
      <c r="R9660" t="s">
        <v>3094</v>
      </c>
    </row>
    <row r="9661" spans="1:18" x14ac:dyDescent="0.25">
      <c r="A9661" t="s">
        <v>8520</v>
      </c>
      <c r="B9661" t="s">
        <v>3089</v>
      </c>
      <c r="D9661" t="s">
        <v>3090</v>
      </c>
      <c r="E9661" t="s">
        <v>3090</v>
      </c>
      <c r="F9661">
        <v>1</v>
      </c>
      <c r="G9661">
        <v>0</v>
      </c>
      <c r="H9661">
        <v>159.24754962606801</v>
      </c>
      <c r="I9661">
        <v>115.067549626068</v>
      </c>
      <c r="K9661">
        <v>18.05</v>
      </c>
      <c r="M9661">
        <v>26.13</v>
      </c>
      <c r="N9661" t="s">
        <v>3091</v>
      </c>
      <c r="O9661" t="s">
        <v>3092</v>
      </c>
      <c r="P9661" t="s">
        <v>3095</v>
      </c>
      <c r="R9661" t="s">
        <v>3094</v>
      </c>
    </row>
    <row r="9662" spans="1:18" x14ac:dyDescent="0.25">
      <c r="A9662" t="s">
        <v>4202</v>
      </c>
      <c r="B9662" t="s">
        <v>3089</v>
      </c>
      <c r="D9662" t="s">
        <v>3090</v>
      </c>
      <c r="E9662" t="s">
        <v>3090</v>
      </c>
      <c r="F9662">
        <v>1</v>
      </c>
      <c r="G9662">
        <v>0</v>
      </c>
      <c r="H9662">
        <v>0</v>
      </c>
      <c r="I9662">
        <v>0</v>
      </c>
      <c r="K9662"/>
      <c r="N9662" t="s">
        <v>3091</v>
      </c>
      <c r="O9662" t="s">
        <v>3092</v>
      </c>
      <c r="P9662" t="s">
        <v>3095</v>
      </c>
      <c r="R9662" t="s">
        <v>3094</v>
      </c>
    </row>
    <row r="9663" spans="1:18" x14ac:dyDescent="0.25">
      <c r="A9663" t="s">
        <v>4203</v>
      </c>
      <c r="B9663" t="s">
        <v>3089</v>
      </c>
      <c r="D9663" t="s">
        <v>3090</v>
      </c>
      <c r="E9663" t="s">
        <v>3090</v>
      </c>
      <c r="F9663">
        <v>1</v>
      </c>
      <c r="G9663">
        <v>0</v>
      </c>
      <c r="H9663">
        <v>0</v>
      </c>
      <c r="I9663">
        <v>0</v>
      </c>
      <c r="K9663"/>
      <c r="N9663" t="s">
        <v>3091</v>
      </c>
      <c r="O9663" t="s">
        <v>3092</v>
      </c>
      <c r="P9663" t="s">
        <v>3095</v>
      </c>
      <c r="R9663" t="s">
        <v>3094</v>
      </c>
    </row>
    <row r="9664" spans="1:18" x14ac:dyDescent="0.25">
      <c r="A9664" t="s">
        <v>4204</v>
      </c>
      <c r="B9664" t="s">
        <v>3089</v>
      </c>
      <c r="D9664" t="s">
        <v>3090</v>
      </c>
      <c r="E9664" t="s">
        <v>3090</v>
      </c>
      <c r="F9664">
        <v>1</v>
      </c>
      <c r="G9664">
        <v>0</v>
      </c>
      <c r="H9664">
        <v>0</v>
      </c>
      <c r="I9664">
        <v>0</v>
      </c>
      <c r="K9664"/>
      <c r="N9664" t="s">
        <v>3091</v>
      </c>
      <c r="O9664" t="s">
        <v>3092</v>
      </c>
      <c r="P9664" t="s">
        <v>3095</v>
      </c>
      <c r="R9664" t="s">
        <v>3094</v>
      </c>
    </row>
    <row r="9665" spans="1:18" x14ac:dyDescent="0.25">
      <c r="A9665" t="s">
        <v>4205</v>
      </c>
      <c r="B9665" t="s">
        <v>3089</v>
      </c>
      <c r="D9665" t="s">
        <v>3090</v>
      </c>
      <c r="E9665" t="s">
        <v>3090</v>
      </c>
      <c r="F9665">
        <v>1</v>
      </c>
      <c r="G9665">
        <v>0</v>
      </c>
      <c r="H9665">
        <v>0</v>
      </c>
      <c r="I9665">
        <v>0</v>
      </c>
      <c r="K9665"/>
      <c r="N9665" t="s">
        <v>3091</v>
      </c>
      <c r="O9665" t="s">
        <v>3092</v>
      </c>
      <c r="P9665" t="s">
        <v>3095</v>
      </c>
      <c r="R9665" t="s">
        <v>3094</v>
      </c>
    </row>
    <row r="9666" spans="1:18" x14ac:dyDescent="0.25">
      <c r="A9666" t="s">
        <v>4206</v>
      </c>
      <c r="B9666" t="s">
        <v>3089</v>
      </c>
      <c r="D9666" t="s">
        <v>3090</v>
      </c>
      <c r="E9666" t="s">
        <v>3090</v>
      </c>
      <c r="F9666">
        <v>1</v>
      </c>
      <c r="G9666">
        <v>0</v>
      </c>
      <c r="H9666">
        <v>0</v>
      </c>
      <c r="I9666">
        <v>0</v>
      </c>
      <c r="K9666"/>
      <c r="N9666" t="s">
        <v>3091</v>
      </c>
      <c r="O9666" t="s">
        <v>3092</v>
      </c>
      <c r="P9666" t="s">
        <v>3095</v>
      </c>
      <c r="R9666" t="s">
        <v>3094</v>
      </c>
    </row>
    <row r="9667" spans="1:18" x14ac:dyDescent="0.25">
      <c r="A9667" t="s">
        <v>4207</v>
      </c>
      <c r="B9667" t="s">
        <v>3089</v>
      </c>
      <c r="D9667" t="s">
        <v>3090</v>
      </c>
      <c r="E9667" t="s">
        <v>3090</v>
      </c>
      <c r="F9667">
        <v>1</v>
      </c>
      <c r="G9667">
        <v>0</v>
      </c>
      <c r="H9667">
        <v>0</v>
      </c>
      <c r="I9667">
        <v>0</v>
      </c>
      <c r="K9667"/>
      <c r="N9667" t="s">
        <v>3091</v>
      </c>
      <c r="O9667" t="s">
        <v>3092</v>
      </c>
      <c r="P9667" t="s">
        <v>3095</v>
      </c>
      <c r="R9667" t="s">
        <v>3094</v>
      </c>
    </row>
    <row r="9668" spans="1:18" x14ac:dyDescent="0.25">
      <c r="A9668" t="s">
        <v>4208</v>
      </c>
      <c r="B9668" t="s">
        <v>3089</v>
      </c>
      <c r="D9668" t="s">
        <v>3090</v>
      </c>
      <c r="E9668" t="s">
        <v>3090</v>
      </c>
      <c r="F9668">
        <v>1</v>
      </c>
      <c r="G9668">
        <v>0</v>
      </c>
      <c r="H9668">
        <v>0</v>
      </c>
      <c r="I9668">
        <v>0</v>
      </c>
      <c r="K9668"/>
      <c r="N9668" t="s">
        <v>3091</v>
      </c>
      <c r="O9668" t="s">
        <v>3092</v>
      </c>
      <c r="P9668" t="s">
        <v>3095</v>
      </c>
      <c r="R9668" t="s">
        <v>3094</v>
      </c>
    </row>
    <row r="9669" spans="1:18" x14ac:dyDescent="0.25">
      <c r="A9669" t="s">
        <v>4209</v>
      </c>
      <c r="B9669" t="s">
        <v>3089</v>
      </c>
      <c r="D9669" t="s">
        <v>3090</v>
      </c>
      <c r="E9669" t="s">
        <v>3090</v>
      </c>
      <c r="F9669">
        <v>1</v>
      </c>
      <c r="G9669">
        <v>0</v>
      </c>
      <c r="H9669">
        <v>0</v>
      </c>
      <c r="I9669">
        <v>0</v>
      </c>
      <c r="K9669"/>
      <c r="N9669" t="s">
        <v>3091</v>
      </c>
      <c r="O9669" t="s">
        <v>3092</v>
      </c>
      <c r="P9669" t="s">
        <v>3095</v>
      </c>
      <c r="R9669" t="s">
        <v>3094</v>
      </c>
    </row>
    <row r="9670" spans="1:18" x14ac:dyDescent="0.25">
      <c r="A9670" t="s">
        <v>4210</v>
      </c>
      <c r="B9670" t="s">
        <v>3089</v>
      </c>
      <c r="D9670" t="s">
        <v>3090</v>
      </c>
      <c r="E9670" t="s">
        <v>3090</v>
      </c>
      <c r="F9670">
        <v>1</v>
      </c>
      <c r="G9670">
        <v>0</v>
      </c>
      <c r="H9670">
        <v>0</v>
      </c>
      <c r="I9670">
        <v>0</v>
      </c>
      <c r="K9670"/>
      <c r="N9670" t="s">
        <v>3091</v>
      </c>
      <c r="O9670" t="s">
        <v>3092</v>
      </c>
      <c r="P9670" t="s">
        <v>3095</v>
      </c>
      <c r="R9670" t="s">
        <v>3094</v>
      </c>
    </row>
    <row r="9671" spans="1:18" x14ac:dyDescent="0.25">
      <c r="A9671" t="s">
        <v>4211</v>
      </c>
      <c r="B9671" t="s">
        <v>3089</v>
      </c>
      <c r="D9671" t="s">
        <v>3090</v>
      </c>
      <c r="E9671" t="s">
        <v>3090</v>
      </c>
      <c r="F9671">
        <v>1</v>
      </c>
      <c r="G9671">
        <v>0</v>
      </c>
      <c r="H9671">
        <v>8190.71</v>
      </c>
      <c r="I9671">
        <v>8190.71</v>
      </c>
      <c r="K9671"/>
      <c r="N9671" t="s">
        <v>3091</v>
      </c>
      <c r="O9671" t="s">
        <v>3092</v>
      </c>
      <c r="P9671" t="s">
        <v>3095</v>
      </c>
      <c r="R9671" t="s">
        <v>3094</v>
      </c>
    </row>
    <row r="9672" spans="1:18" x14ac:dyDescent="0.25">
      <c r="A9672" t="s">
        <v>4212</v>
      </c>
      <c r="B9672" t="s">
        <v>3089</v>
      </c>
      <c r="D9672" t="s">
        <v>3090</v>
      </c>
      <c r="E9672" t="s">
        <v>3090</v>
      </c>
      <c r="F9672">
        <v>1</v>
      </c>
      <c r="G9672">
        <v>0</v>
      </c>
      <c r="H9672">
        <v>0</v>
      </c>
      <c r="I9672">
        <v>0</v>
      </c>
      <c r="K9672"/>
      <c r="N9672" t="s">
        <v>3091</v>
      </c>
      <c r="O9672" t="s">
        <v>3092</v>
      </c>
      <c r="P9672" t="s">
        <v>3095</v>
      </c>
      <c r="R9672" t="s">
        <v>3094</v>
      </c>
    </row>
    <row r="9673" spans="1:18" x14ac:dyDescent="0.25">
      <c r="A9673" t="s">
        <v>4213</v>
      </c>
      <c r="B9673" t="s">
        <v>3089</v>
      </c>
      <c r="D9673" t="s">
        <v>3090</v>
      </c>
      <c r="E9673" t="s">
        <v>3090</v>
      </c>
      <c r="F9673">
        <v>1</v>
      </c>
      <c r="G9673">
        <v>0</v>
      </c>
      <c r="H9673">
        <v>0</v>
      </c>
      <c r="I9673">
        <v>0</v>
      </c>
      <c r="K9673"/>
      <c r="N9673" t="s">
        <v>3091</v>
      </c>
      <c r="O9673" t="s">
        <v>3092</v>
      </c>
      <c r="P9673" t="s">
        <v>3095</v>
      </c>
      <c r="R9673" t="s">
        <v>3094</v>
      </c>
    </row>
    <row r="9674" spans="1:18" x14ac:dyDescent="0.25">
      <c r="A9674" t="s">
        <v>4214</v>
      </c>
      <c r="B9674" t="s">
        <v>3089</v>
      </c>
      <c r="D9674" t="s">
        <v>3090</v>
      </c>
      <c r="E9674" t="s">
        <v>3090</v>
      </c>
      <c r="F9674">
        <v>1</v>
      </c>
      <c r="G9674">
        <v>0</v>
      </c>
      <c r="H9674">
        <v>0</v>
      </c>
      <c r="I9674">
        <v>0</v>
      </c>
      <c r="K9674"/>
      <c r="N9674" t="s">
        <v>3091</v>
      </c>
      <c r="O9674" t="s">
        <v>3092</v>
      </c>
      <c r="P9674" t="s">
        <v>3095</v>
      </c>
      <c r="R9674" t="s">
        <v>3094</v>
      </c>
    </row>
    <row r="9675" spans="1:18" x14ac:dyDescent="0.25">
      <c r="A9675" t="s">
        <v>4215</v>
      </c>
      <c r="B9675" t="s">
        <v>3089</v>
      </c>
      <c r="D9675" t="s">
        <v>3090</v>
      </c>
      <c r="E9675" t="s">
        <v>3090</v>
      </c>
      <c r="F9675">
        <v>1</v>
      </c>
      <c r="G9675">
        <v>0</v>
      </c>
      <c r="H9675">
        <v>8129.34</v>
      </c>
      <c r="I9675">
        <v>8129.34</v>
      </c>
      <c r="K9675"/>
      <c r="N9675" t="s">
        <v>3091</v>
      </c>
      <c r="O9675" t="s">
        <v>3092</v>
      </c>
      <c r="P9675" t="s">
        <v>3095</v>
      </c>
      <c r="R9675" t="s">
        <v>3094</v>
      </c>
    </row>
    <row r="9676" spans="1:18" x14ac:dyDescent="0.25">
      <c r="A9676" t="s">
        <v>4216</v>
      </c>
      <c r="B9676" t="s">
        <v>3089</v>
      </c>
      <c r="D9676" t="s">
        <v>3090</v>
      </c>
      <c r="E9676" t="s">
        <v>3090</v>
      </c>
      <c r="F9676">
        <v>1</v>
      </c>
      <c r="G9676">
        <v>0</v>
      </c>
      <c r="H9676">
        <v>0</v>
      </c>
      <c r="I9676">
        <v>0</v>
      </c>
      <c r="K9676"/>
      <c r="N9676" t="s">
        <v>3091</v>
      </c>
      <c r="O9676" t="s">
        <v>3092</v>
      </c>
      <c r="P9676" t="s">
        <v>3095</v>
      </c>
      <c r="R9676" t="s">
        <v>3094</v>
      </c>
    </row>
    <row r="9677" spans="1:18" x14ac:dyDescent="0.25">
      <c r="A9677" t="s">
        <v>4217</v>
      </c>
      <c r="B9677" t="s">
        <v>3089</v>
      </c>
      <c r="D9677" t="s">
        <v>3090</v>
      </c>
      <c r="E9677" t="s">
        <v>3090</v>
      </c>
      <c r="F9677">
        <v>1</v>
      </c>
      <c r="G9677">
        <v>0</v>
      </c>
      <c r="H9677">
        <v>0</v>
      </c>
      <c r="I9677">
        <v>0</v>
      </c>
      <c r="K9677"/>
      <c r="N9677" t="s">
        <v>3091</v>
      </c>
      <c r="O9677" t="s">
        <v>3092</v>
      </c>
      <c r="P9677" t="s">
        <v>3095</v>
      </c>
      <c r="R9677" t="s">
        <v>3094</v>
      </c>
    </row>
    <row r="9678" spans="1:18" x14ac:dyDescent="0.25">
      <c r="A9678" t="s">
        <v>4218</v>
      </c>
      <c r="B9678" t="s">
        <v>3089</v>
      </c>
      <c r="D9678" t="s">
        <v>3090</v>
      </c>
      <c r="E9678" t="s">
        <v>3090</v>
      </c>
      <c r="F9678">
        <v>1</v>
      </c>
      <c r="G9678">
        <v>0</v>
      </c>
      <c r="H9678">
        <v>0</v>
      </c>
      <c r="I9678">
        <v>0</v>
      </c>
      <c r="K9678"/>
      <c r="N9678" t="s">
        <v>3091</v>
      </c>
      <c r="O9678" t="s">
        <v>3092</v>
      </c>
      <c r="P9678" t="s">
        <v>3095</v>
      </c>
      <c r="R9678" t="s">
        <v>3094</v>
      </c>
    </row>
    <row r="9679" spans="1:18" x14ac:dyDescent="0.25">
      <c r="A9679" t="s">
        <v>4219</v>
      </c>
      <c r="B9679" t="s">
        <v>3089</v>
      </c>
      <c r="D9679" t="s">
        <v>3090</v>
      </c>
      <c r="E9679" t="s">
        <v>3090</v>
      </c>
      <c r="F9679">
        <v>1</v>
      </c>
      <c r="G9679">
        <v>0</v>
      </c>
      <c r="H9679">
        <v>0</v>
      </c>
      <c r="I9679">
        <v>0</v>
      </c>
      <c r="K9679"/>
      <c r="N9679" t="s">
        <v>3091</v>
      </c>
      <c r="O9679" t="s">
        <v>3092</v>
      </c>
      <c r="P9679" t="s">
        <v>3095</v>
      </c>
      <c r="R9679" t="s">
        <v>3094</v>
      </c>
    </row>
    <row r="9680" spans="1:18" x14ac:dyDescent="0.25">
      <c r="A9680" t="s">
        <v>4220</v>
      </c>
      <c r="B9680" t="s">
        <v>3089</v>
      </c>
      <c r="D9680" t="s">
        <v>3090</v>
      </c>
      <c r="E9680" t="s">
        <v>3090</v>
      </c>
      <c r="F9680">
        <v>1</v>
      </c>
      <c r="G9680">
        <v>0</v>
      </c>
      <c r="H9680">
        <v>0</v>
      </c>
      <c r="I9680">
        <v>0</v>
      </c>
      <c r="K9680"/>
      <c r="N9680" t="s">
        <v>3091</v>
      </c>
      <c r="O9680" t="s">
        <v>3092</v>
      </c>
      <c r="P9680" t="s">
        <v>3095</v>
      </c>
      <c r="R9680" t="s">
        <v>3094</v>
      </c>
    </row>
    <row r="9681" spans="1:18" x14ac:dyDescent="0.25">
      <c r="A9681" t="s">
        <v>4221</v>
      </c>
      <c r="B9681" t="s">
        <v>3089</v>
      </c>
      <c r="D9681" t="s">
        <v>3090</v>
      </c>
      <c r="E9681" t="s">
        <v>3090</v>
      </c>
      <c r="F9681">
        <v>1</v>
      </c>
      <c r="G9681">
        <v>0</v>
      </c>
      <c r="H9681">
        <v>0</v>
      </c>
      <c r="I9681">
        <v>0</v>
      </c>
      <c r="K9681"/>
      <c r="N9681" t="s">
        <v>3091</v>
      </c>
      <c r="O9681" t="s">
        <v>3092</v>
      </c>
      <c r="P9681" t="s">
        <v>3095</v>
      </c>
      <c r="R9681" t="s">
        <v>3094</v>
      </c>
    </row>
    <row r="9682" spans="1:18" x14ac:dyDescent="0.25">
      <c r="A9682" t="s">
        <v>4222</v>
      </c>
      <c r="B9682" t="s">
        <v>3089</v>
      </c>
      <c r="D9682" t="s">
        <v>3090</v>
      </c>
      <c r="E9682" t="s">
        <v>3090</v>
      </c>
      <c r="F9682">
        <v>1</v>
      </c>
      <c r="G9682">
        <v>0</v>
      </c>
      <c r="H9682">
        <v>0</v>
      </c>
      <c r="I9682">
        <v>0</v>
      </c>
      <c r="K9682"/>
      <c r="N9682" t="s">
        <v>3091</v>
      </c>
      <c r="O9682" t="s">
        <v>3092</v>
      </c>
      <c r="P9682" t="s">
        <v>3095</v>
      </c>
      <c r="R9682" t="s">
        <v>3094</v>
      </c>
    </row>
    <row r="9683" spans="1:18" x14ac:dyDescent="0.25">
      <c r="A9683" t="s">
        <v>4223</v>
      </c>
      <c r="B9683" t="s">
        <v>3089</v>
      </c>
      <c r="D9683" t="s">
        <v>3090</v>
      </c>
      <c r="E9683" t="s">
        <v>3090</v>
      </c>
      <c r="F9683">
        <v>1</v>
      </c>
      <c r="G9683">
        <v>0</v>
      </c>
      <c r="H9683">
        <v>0</v>
      </c>
      <c r="I9683">
        <v>0</v>
      </c>
      <c r="K9683"/>
      <c r="N9683" t="s">
        <v>3091</v>
      </c>
      <c r="O9683" t="s">
        <v>3092</v>
      </c>
      <c r="P9683" t="s">
        <v>3095</v>
      </c>
      <c r="R9683" t="s">
        <v>3094</v>
      </c>
    </row>
    <row r="9684" spans="1:18" x14ac:dyDescent="0.25">
      <c r="A9684" t="s">
        <v>4224</v>
      </c>
      <c r="B9684" t="s">
        <v>3089</v>
      </c>
      <c r="D9684" t="s">
        <v>3090</v>
      </c>
      <c r="E9684" t="s">
        <v>3090</v>
      </c>
      <c r="F9684">
        <v>1</v>
      </c>
      <c r="G9684">
        <v>0</v>
      </c>
      <c r="H9684">
        <v>0</v>
      </c>
      <c r="I9684">
        <v>0</v>
      </c>
      <c r="K9684"/>
      <c r="N9684" t="s">
        <v>3091</v>
      </c>
      <c r="O9684" t="s">
        <v>3092</v>
      </c>
      <c r="P9684" t="s">
        <v>3095</v>
      </c>
      <c r="R9684" t="s">
        <v>3094</v>
      </c>
    </row>
    <row r="9685" spans="1:18" x14ac:dyDescent="0.25">
      <c r="A9685" t="s">
        <v>4225</v>
      </c>
      <c r="B9685" t="s">
        <v>3089</v>
      </c>
      <c r="D9685" t="s">
        <v>3090</v>
      </c>
      <c r="E9685" t="s">
        <v>3090</v>
      </c>
      <c r="F9685">
        <v>1</v>
      </c>
      <c r="G9685">
        <v>0</v>
      </c>
      <c r="H9685">
        <v>0</v>
      </c>
      <c r="I9685">
        <v>0</v>
      </c>
      <c r="K9685"/>
      <c r="N9685" t="s">
        <v>3091</v>
      </c>
      <c r="O9685" t="s">
        <v>3092</v>
      </c>
      <c r="P9685" t="s">
        <v>3095</v>
      </c>
      <c r="R9685" t="s">
        <v>3094</v>
      </c>
    </row>
    <row r="9686" spans="1:18" x14ac:dyDescent="0.25">
      <c r="A9686" t="s">
        <v>4226</v>
      </c>
      <c r="B9686" t="s">
        <v>3089</v>
      </c>
      <c r="D9686" t="s">
        <v>3090</v>
      </c>
      <c r="E9686" t="s">
        <v>3090</v>
      </c>
      <c r="F9686">
        <v>1</v>
      </c>
      <c r="G9686">
        <v>0</v>
      </c>
      <c r="H9686">
        <v>0</v>
      </c>
      <c r="I9686">
        <v>0</v>
      </c>
      <c r="K9686"/>
      <c r="N9686" t="s">
        <v>3091</v>
      </c>
      <c r="O9686" t="s">
        <v>3092</v>
      </c>
      <c r="P9686" t="s">
        <v>3095</v>
      </c>
      <c r="R9686" t="s">
        <v>3094</v>
      </c>
    </row>
    <row r="9687" spans="1:18" x14ac:dyDescent="0.25">
      <c r="A9687" t="s">
        <v>4227</v>
      </c>
      <c r="B9687" t="s">
        <v>3089</v>
      </c>
      <c r="D9687" t="s">
        <v>3090</v>
      </c>
      <c r="E9687" t="s">
        <v>3090</v>
      </c>
      <c r="F9687">
        <v>1</v>
      </c>
      <c r="G9687">
        <v>0</v>
      </c>
      <c r="H9687">
        <v>0</v>
      </c>
      <c r="I9687">
        <v>0</v>
      </c>
      <c r="K9687"/>
      <c r="N9687" t="s">
        <v>3091</v>
      </c>
      <c r="O9687" t="s">
        <v>3092</v>
      </c>
      <c r="P9687" t="s">
        <v>3095</v>
      </c>
      <c r="R9687" t="s">
        <v>3094</v>
      </c>
    </row>
    <row r="9688" spans="1:18" x14ac:dyDescent="0.25">
      <c r="A9688" t="s">
        <v>4228</v>
      </c>
      <c r="B9688" t="s">
        <v>3089</v>
      </c>
      <c r="D9688" t="s">
        <v>3090</v>
      </c>
      <c r="E9688" t="s">
        <v>3090</v>
      </c>
      <c r="F9688">
        <v>1</v>
      </c>
      <c r="G9688">
        <v>0</v>
      </c>
      <c r="H9688">
        <v>0</v>
      </c>
      <c r="I9688">
        <v>0</v>
      </c>
      <c r="K9688"/>
      <c r="N9688" t="s">
        <v>3091</v>
      </c>
      <c r="O9688" t="s">
        <v>3092</v>
      </c>
      <c r="P9688" t="s">
        <v>3095</v>
      </c>
      <c r="R9688" t="s">
        <v>3094</v>
      </c>
    </row>
    <row r="9689" spans="1:18" x14ac:dyDescent="0.25">
      <c r="A9689" t="s">
        <v>4229</v>
      </c>
      <c r="B9689" t="s">
        <v>3089</v>
      </c>
      <c r="D9689" t="s">
        <v>3090</v>
      </c>
      <c r="E9689" t="s">
        <v>3090</v>
      </c>
      <c r="F9689">
        <v>1</v>
      </c>
      <c r="G9689">
        <v>0</v>
      </c>
      <c r="H9689">
        <v>0</v>
      </c>
      <c r="I9689">
        <v>0</v>
      </c>
      <c r="K9689"/>
      <c r="N9689" t="s">
        <v>3091</v>
      </c>
      <c r="O9689" t="s">
        <v>3092</v>
      </c>
      <c r="P9689" t="s">
        <v>3095</v>
      </c>
      <c r="R9689" t="s">
        <v>3094</v>
      </c>
    </row>
    <row r="9690" spans="1:18" x14ac:dyDescent="0.25">
      <c r="A9690" t="s">
        <v>4230</v>
      </c>
      <c r="B9690" t="s">
        <v>3089</v>
      </c>
      <c r="D9690" t="s">
        <v>3090</v>
      </c>
      <c r="E9690" t="s">
        <v>3090</v>
      </c>
      <c r="F9690">
        <v>1</v>
      </c>
      <c r="G9690">
        <v>0</v>
      </c>
      <c r="H9690">
        <v>0</v>
      </c>
      <c r="I9690">
        <v>0</v>
      </c>
      <c r="K9690"/>
      <c r="N9690" t="s">
        <v>3091</v>
      </c>
      <c r="O9690" t="s">
        <v>3092</v>
      </c>
      <c r="P9690" t="s">
        <v>3095</v>
      </c>
      <c r="R9690" t="s">
        <v>3094</v>
      </c>
    </row>
    <row r="9691" spans="1:18" x14ac:dyDescent="0.25">
      <c r="A9691" t="s">
        <v>4231</v>
      </c>
      <c r="B9691" t="s">
        <v>3089</v>
      </c>
      <c r="D9691" t="s">
        <v>3090</v>
      </c>
      <c r="E9691" t="s">
        <v>3090</v>
      </c>
      <c r="F9691">
        <v>1</v>
      </c>
      <c r="G9691">
        <v>0</v>
      </c>
      <c r="H9691">
        <v>0</v>
      </c>
      <c r="I9691">
        <v>0</v>
      </c>
      <c r="K9691"/>
      <c r="N9691" t="s">
        <v>3091</v>
      </c>
      <c r="O9691" t="s">
        <v>3092</v>
      </c>
      <c r="P9691" t="s">
        <v>3095</v>
      </c>
      <c r="R9691" t="s">
        <v>3094</v>
      </c>
    </row>
    <row r="9692" spans="1:18" x14ac:dyDescent="0.25">
      <c r="A9692" t="s">
        <v>4232</v>
      </c>
      <c r="B9692" t="s">
        <v>3089</v>
      </c>
      <c r="D9692" t="s">
        <v>3090</v>
      </c>
      <c r="E9692" t="s">
        <v>3090</v>
      </c>
      <c r="F9692">
        <v>1</v>
      </c>
      <c r="G9692">
        <v>0</v>
      </c>
      <c r="H9692">
        <v>0</v>
      </c>
      <c r="I9692">
        <v>0</v>
      </c>
      <c r="K9692"/>
      <c r="N9692" t="s">
        <v>3091</v>
      </c>
      <c r="O9692" t="s">
        <v>3092</v>
      </c>
      <c r="P9692" t="s">
        <v>3095</v>
      </c>
      <c r="R9692" t="s">
        <v>3094</v>
      </c>
    </row>
    <row r="9693" spans="1:18" x14ac:dyDescent="0.25">
      <c r="A9693" t="s">
        <v>4233</v>
      </c>
      <c r="B9693" t="s">
        <v>3089</v>
      </c>
      <c r="D9693" t="s">
        <v>3090</v>
      </c>
      <c r="E9693" t="s">
        <v>3090</v>
      </c>
      <c r="F9693">
        <v>1</v>
      </c>
      <c r="G9693">
        <v>0</v>
      </c>
      <c r="H9693">
        <v>0</v>
      </c>
      <c r="I9693">
        <v>0</v>
      </c>
      <c r="K9693"/>
      <c r="N9693" t="s">
        <v>3091</v>
      </c>
      <c r="O9693" t="s">
        <v>3092</v>
      </c>
      <c r="P9693" t="s">
        <v>3095</v>
      </c>
      <c r="R9693" t="s">
        <v>3094</v>
      </c>
    </row>
    <row r="9694" spans="1:18" x14ac:dyDescent="0.25">
      <c r="A9694" t="s">
        <v>4234</v>
      </c>
      <c r="B9694" t="s">
        <v>3089</v>
      </c>
      <c r="D9694" t="s">
        <v>3090</v>
      </c>
      <c r="E9694" t="s">
        <v>3090</v>
      </c>
      <c r="F9694">
        <v>1</v>
      </c>
      <c r="G9694">
        <v>0</v>
      </c>
      <c r="H9694">
        <v>0</v>
      </c>
      <c r="I9694">
        <v>0</v>
      </c>
      <c r="K9694"/>
      <c r="N9694" t="s">
        <v>3091</v>
      </c>
      <c r="O9694" t="s">
        <v>3092</v>
      </c>
      <c r="P9694" t="s">
        <v>3095</v>
      </c>
      <c r="R9694" t="s">
        <v>3094</v>
      </c>
    </row>
    <row r="9695" spans="1:18" x14ac:dyDescent="0.25">
      <c r="A9695" t="s">
        <v>4235</v>
      </c>
      <c r="B9695" t="s">
        <v>3089</v>
      </c>
      <c r="D9695" t="s">
        <v>3090</v>
      </c>
      <c r="E9695" t="s">
        <v>3090</v>
      </c>
      <c r="F9695">
        <v>1</v>
      </c>
      <c r="G9695">
        <v>0</v>
      </c>
      <c r="H9695">
        <v>0</v>
      </c>
      <c r="I9695">
        <v>0</v>
      </c>
      <c r="K9695"/>
      <c r="N9695" t="s">
        <v>3091</v>
      </c>
      <c r="O9695" t="s">
        <v>3092</v>
      </c>
      <c r="P9695" t="s">
        <v>3095</v>
      </c>
      <c r="R9695" t="s">
        <v>3094</v>
      </c>
    </row>
    <row r="9696" spans="1:18" x14ac:dyDescent="0.25">
      <c r="A9696" t="s">
        <v>4236</v>
      </c>
      <c r="B9696" t="s">
        <v>3089</v>
      </c>
      <c r="D9696" t="s">
        <v>3090</v>
      </c>
      <c r="E9696" t="s">
        <v>3090</v>
      </c>
      <c r="F9696">
        <v>1</v>
      </c>
      <c r="G9696">
        <v>0</v>
      </c>
      <c r="H9696">
        <v>0</v>
      </c>
      <c r="I9696">
        <v>0</v>
      </c>
      <c r="K9696"/>
      <c r="N9696" t="s">
        <v>3091</v>
      </c>
      <c r="O9696" t="s">
        <v>3092</v>
      </c>
      <c r="P9696" t="s">
        <v>3095</v>
      </c>
      <c r="R9696" t="s">
        <v>3094</v>
      </c>
    </row>
    <row r="9697" spans="1:18" x14ac:dyDescent="0.25">
      <c r="A9697" t="s">
        <v>4237</v>
      </c>
      <c r="B9697" t="s">
        <v>3089</v>
      </c>
      <c r="D9697" t="s">
        <v>3090</v>
      </c>
      <c r="E9697" t="s">
        <v>3090</v>
      </c>
      <c r="F9697">
        <v>1</v>
      </c>
      <c r="G9697">
        <v>0</v>
      </c>
      <c r="H9697">
        <v>0</v>
      </c>
      <c r="I9697">
        <v>0</v>
      </c>
      <c r="K9697"/>
      <c r="N9697" t="s">
        <v>3091</v>
      </c>
      <c r="O9697" t="s">
        <v>3092</v>
      </c>
      <c r="P9697" t="s">
        <v>3095</v>
      </c>
      <c r="R9697" t="s">
        <v>3094</v>
      </c>
    </row>
    <row r="9698" spans="1:18" x14ac:dyDescent="0.25">
      <c r="A9698" t="s">
        <v>4238</v>
      </c>
      <c r="B9698" t="s">
        <v>3089</v>
      </c>
      <c r="D9698" t="s">
        <v>3090</v>
      </c>
      <c r="E9698" t="s">
        <v>3090</v>
      </c>
      <c r="F9698">
        <v>1</v>
      </c>
      <c r="G9698">
        <v>0</v>
      </c>
      <c r="H9698">
        <v>0</v>
      </c>
      <c r="I9698">
        <v>0</v>
      </c>
      <c r="K9698"/>
      <c r="N9698" t="s">
        <v>3091</v>
      </c>
      <c r="O9698" t="s">
        <v>3092</v>
      </c>
      <c r="P9698" t="s">
        <v>3095</v>
      </c>
      <c r="R9698" t="s">
        <v>3094</v>
      </c>
    </row>
    <row r="9699" spans="1:18" x14ac:dyDescent="0.25">
      <c r="A9699" t="s">
        <v>1948</v>
      </c>
      <c r="B9699" t="s">
        <v>3089</v>
      </c>
      <c r="D9699" t="s">
        <v>3090</v>
      </c>
      <c r="E9699" t="s">
        <v>3090</v>
      </c>
      <c r="F9699">
        <v>1</v>
      </c>
      <c r="G9699">
        <v>0</v>
      </c>
      <c r="H9699">
        <v>638.00800925010105</v>
      </c>
      <c r="I9699">
        <v>261.59800925010097</v>
      </c>
      <c r="K9699">
        <v>153.78</v>
      </c>
      <c r="M9699">
        <v>222.63</v>
      </c>
      <c r="N9699" t="s">
        <v>3091</v>
      </c>
      <c r="O9699" t="s">
        <v>3092</v>
      </c>
      <c r="P9699" t="s">
        <v>3095</v>
      </c>
      <c r="R9699" t="s">
        <v>3094</v>
      </c>
    </row>
    <row r="9700" spans="1:18" x14ac:dyDescent="0.25">
      <c r="A9700" t="s">
        <v>4239</v>
      </c>
      <c r="B9700" t="s">
        <v>3089</v>
      </c>
      <c r="D9700" t="s">
        <v>3090</v>
      </c>
      <c r="E9700" t="s">
        <v>3090</v>
      </c>
      <c r="F9700">
        <v>1</v>
      </c>
      <c r="G9700">
        <v>0</v>
      </c>
      <c r="H9700">
        <v>0</v>
      </c>
      <c r="I9700">
        <v>0</v>
      </c>
      <c r="K9700"/>
      <c r="N9700" t="s">
        <v>3091</v>
      </c>
      <c r="O9700" t="s">
        <v>3092</v>
      </c>
      <c r="P9700" t="s">
        <v>3095</v>
      </c>
      <c r="R9700" t="s">
        <v>3094</v>
      </c>
    </row>
    <row r="9701" spans="1:18" x14ac:dyDescent="0.25">
      <c r="A9701" t="s">
        <v>4240</v>
      </c>
      <c r="B9701" t="s">
        <v>3089</v>
      </c>
      <c r="D9701" t="s">
        <v>3090</v>
      </c>
      <c r="E9701" t="s">
        <v>3090</v>
      </c>
      <c r="F9701">
        <v>1</v>
      </c>
      <c r="G9701">
        <v>0</v>
      </c>
      <c r="H9701">
        <v>0</v>
      </c>
      <c r="I9701">
        <v>0</v>
      </c>
      <c r="K9701"/>
      <c r="N9701" t="s">
        <v>3091</v>
      </c>
      <c r="O9701" t="s">
        <v>3092</v>
      </c>
      <c r="P9701" t="s">
        <v>3095</v>
      </c>
      <c r="R9701" t="s">
        <v>3094</v>
      </c>
    </row>
    <row r="9702" spans="1:18" x14ac:dyDescent="0.25">
      <c r="A9702" t="s">
        <v>4241</v>
      </c>
      <c r="B9702" t="s">
        <v>3089</v>
      </c>
      <c r="D9702" t="s">
        <v>3090</v>
      </c>
      <c r="E9702" t="s">
        <v>3090</v>
      </c>
      <c r="F9702">
        <v>1</v>
      </c>
      <c r="G9702">
        <v>0</v>
      </c>
      <c r="H9702">
        <v>0</v>
      </c>
      <c r="I9702">
        <v>0</v>
      </c>
      <c r="K9702"/>
      <c r="N9702" t="s">
        <v>3091</v>
      </c>
      <c r="O9702" t="s">
        <v>3092</v>
      </c>
      <c r="P9702" t="s">
        <v>3095</v>
      </c>
      <c r="R9702" t="s">
        <v>3094</v>
      </c>
    </row>
    <row r="9703" spans="1:18" x14ac:dyDescent="0.25">
      <c r="A9703" t="s">
        <v>4242</v>
      </c>
      <c r="B9703" t="s">
        <v>3089</v>
      </c>
      <c r="D9703" t="s">
        <v>3090</v>
      </c>
      <c r="E9703" t="s">
        <v>3090</v>
      </c>
      <c r="F9703">
        <v>1</v>
      </c>
      <c r="G9703">
        <v>0</v>
      </c>
      <c r="H9703">
        <v>8717.1919982755298</v>
      </c>
      <c r="I9703">
        <v>7166.0419982755302</v>
      </c>
      <c r="K9703">
        <v>557.82500000000005</v>
      </c>
      <c r="M9703">
        <v>993.32500000000005</v>
      </c>
      <c r="N9703" t="s">
        <v>3091</v>
      </c>
      <c r="O9703" t="s">
        <v>3092</v>
      </c>
      <c r="P9703" t="s">
        <v>3095</v>
      </c>
      <c r="R9703" t="s">
        <v>3094</v>
      </c>
    </row>
    <row r="9704" spans="1:18" x14ac:dyDescent="0.25">
      <c r="A9704" t="s">
        <v>4243</v>
      </c>
      <c r="B9704" t="s">
        <v>3089</v>
      </c>
      <c r="D9704" t="s">
        <v>3090</v>
      </c>
      <c r="E9704" t="s">
        <v>3090</v>
      </c>
      <c r="F9704">
        <v>1</v>
      </c>
      <c r="G9704">
        <v>0</v>
      </c>
      <c r="H9704">
        <v>9036.3026489700296</v>
      </c>
      <c r="I9704">
        <v>6070.7126489700304</v>
      </c>
      <c r="K9704">
        <v>1064.075</v>
      </c>
      <c r="M9704">
        <v>1901.5150000000001</v>
      </c>
      <c r="N9704" t="s">
        <v>3091</v>
      </c>
      <c r="O9704" t="s">
        <v>3092</v>
      </c>
      <c r="P9704" t="s">
        <v>3095</v>
      </c>
      <c r="R9704" t="s">
        <v>3094</v>
      </c>
    </row>
    <row r="9705" spans="1:18" x14ac:dyDescent="0.25">
      <c r="A9705" t="s">
        <v>4244</v>
      </c>
      <c r="B9705" t="s">
        <v>3089</v>
      </c>
      <c r="D9705" t="s">
        <v>3090</v>
      </c>
      <c r="E9705" t="s">
        <v>3090</v>
      </c>
      <c r="F9705">
        <v>1</v>
      </c>
      <c r="G9705">
        <v>0</v>
      </c>
      <c r="H9705">
        <v>8738.8108635292392</v>
      </c>
      <c r="I9705">
        <v>5842.2193635292397</v>
      </c>
      <c r="K9705">
        <v>1039.1611666666599</v>
      </c>
      <c r="M9705">
        <v>1857.4303333333301</v>
      </c>
      <c r="N9705" t="s">
        <v>3091</v>
      </c>
      <c r="O9705" t="s">
        <v>3092</v>
      </c>
      <c r="P9705" t="s">
        <v>3095</v>
      </c>
      <c r="R9705" t="s">
        <v>3094</v>
      </c>
    </row>
    <row r="9706" spans="1:18" x14ac:dyDescent="0.25">
      <c r="A9706" t="s">
        <v>4245</v>
      </c>
      <c r="B9706" t="s">
        <v>3089</v>
      </c>
      <c r="D9706" t="s">
        <v>3090</v>
      </c>
      <c r="E9706" t="s">
        <v>3090</v>
      </c>
      <c r="F9706">
        <v>1</v>
      </c>
      <c r="G9706">
        <v>0</v>
      </c>
      <c r="H9706">
        <v>8596.9085500238398</v>
      </c>
      <c r="I9706">
        <v>5655.6027166904996</v>
      </c>
      <c r="K9706">
        <v>1055.3744999999999</v>
      </c>
      <c r="M9706">
        <v>1885.93133333333</v>
      </c>
      <c r="N9706" t="s">
        <v>3091</v>
      </c>
      <c r="O9706" t="s">
        <v>3092</v>
      </c>
      <c r="P9706" t="s">
        <v>3095</v>
      </c>
      <c r="R9706" t="s">
        <v>3094</v>
      </c>
    </row>
    <row r="9707" spans="1:18" x14ac:dyDescent="0.25">
      <c r="A9707" t="s">
        <v>4246</v>
      </c>
      <c r="B9707" t="s">
        <v>3089</v>
      </c>
      <c r="D9707" t="s">
        <v>3090</v>
      </c>
      <c r="E9707" t="s">
        <v>3090</v>
      </c>
      <c r="F9707">
        <v>1</v>
      </c>
      <c r="G9707">
        <v>0</v>
      </c>
      <c r="H9707">
        <v>10449.3881082731</v>
      </c>
      <c r="I9707">
        <v>7001.2897749398498</v>
      </c>
      <c r="K9707">
        <v>1237.4933333333299</v>
      </c>
      <c r="M9707">
        <v>2210.605</v>
      </c>
      <c r="N9707" t="s">
        <v>3091</v>
      </c>
      <c r="O9707" t="s">
        <v>3092</v>
      </c>
      <c r="P9707" t="s">
        <v>3095</v>
      </c>
      <c r="R9707" t="s">
        <v>3094</v>
      </c>
    </row>
    <row r="9708" spans="1:18" x14ac:dyDescent="0.25">
      <c r="A9708" t="s">
        <v>4247</v>
      </c>
      <c r="B9708" t="s">
        <v>3089</v>
      </c>
      <c r="D9708" t="s">
        <v>3090</v>
      </c>
      <c r="E9708" t="s">
        <v>3090</v>
      </c>
      <c r="F9708">
        <v>1</v>
      </c>
      <c r="G9708">
        <v>0</v>
      </c>
      <c r="H9708">
        <v>736.820444521794</v>
      </c>
      <c r="I9708">
        <v>475.34044452179398</v>
      </c>
      <c r="K9708">
        <v>94.69</v>
      </c>
      <c r="M9708">
        <v>166.79</v>
      </c>
      <c r="N9708" t="s">
        <v>3091</v>
      </c>
      <c r="O9708" t="s">
        <v>3092</v>
      </c>
      <c r="P9708" t="s">
        <v>3095</v>
      </c>
      <c r="R9708" t="s">
        <v>3094</v>
      </c>
    </row>
    <row r="9709" spans="1:18" x14ac:dyDescent="0.25">
      <c r="A9709" t="s">
        <v>4248</v>
      </c>
      <c r="B9709" t="s">
        <v>3089</v>
      </c>
      <c r="D9709" t="s">
        <v>3090</v>
      </c>
      <c r="E9709" t="s">
        <v>3090</v>
      </c>
      <c r="F9709">
        <v>1</v>
      </c>
      <c r="G9709">
        <v>0</v>
      </c>
      <c r="H9709">
        <v>9221.3921354417707</v>
      </c>
      <c r="I9709">
        <v>5701.4296354417702</v>
      </c>
      <c r="K9709">
        <v>1264.7275</v>
      </c>
      <c r="M9709">
        <v>2255.2350000000001</v>
      </c>
      <c r="N9709" t="s">
        <v>3091</v>
      </c>
      <c r="O9709" t="s">
        <v>3092</v>
      </c>
      <c r="P9709" t="s">
        <v>3095</v>
      </c>
      <c r="R9709" t="s">
        <v>3094</v>
      </c>
    </row>
    <row r="9710" spans="1:18" x14ac:dyDescent="0.25">
      <c r="A9710" t="s">
        <v>4249</v>
      </c>
      <c r="B9710" t="s">
        <v>3089</v>
      </c>
      <c r="D9710" t="s">
        <v>3090</v>
      </c>
      <c r="E9710" t="s">
        <v>3090</v>
      </c>
      <c r="F9710">
        <v>1</v>
      </c>
      <c r="G9710">
        <v>0</v>
      </c>
      <c r="H9710">
        <v>0</v>
      </c>
      <c r="I9710"/>
      <c r="K9710"/>
      <c r="N9710" t="s">
        <v>3091</v>
      </c>
      <c r="O9710" t="s">
        <v>3092</v>
      </c>
      <c r="P9710" t="s">
        <v>3095</v>
      </c>
      <c r="R9710" t="s">
        <v>3094</v>
      </c>
    </row>
    <row r="9711" spans="1:18" x14ac:dyDescent="0.25">
      <c r="A9711" t="s">
        <v>4250</v>
      </c>
      <c r="B9711" t="s">
        <v>3089</v>
      </c>
      <c r="D9711" t="s">
        <v>3090</v>
      </c>
      <c r="E9711" t="s">
        <v>3090</v>
      </c>
      <c r="F9711">
        <v>1</v>
      </c>
      <c r="G9711">
        <v>0</v>
      </c>
      <c r="H9711">
        <v>8932.0086841676293</v>
      </c>
      <c r="I9711">
        <v>5803.1361841676298</v>
      </c>
      <c r="K9711">
        <v>1122.8025</v>
      </c>
      <c r="M9711">
        <v>2006.07</v>
      </c>
      <c r="N9711" t="s">
        <v>3091</v>
      </c>
      <c r="O9711" t="s">
        <v>3092</v>
      </c>
      <c r="P9711" t="s">
        <v>3095</v>
      </c>
      <c r="R9711" t="s">
        <v>3094</v>
      </c>
    </row>
    <row r="9712" spans="1:18" x14ac:dyDescent="0.25">
      <c r="A9712" t="s">
        <v>4251</v>
      </c>
      <c r="B9712" t="s">
        <v>3089</v>
      </c>
      <c r="D9712" t="s">
        <v>3090</v>
      </c>
      <c r="E9712" t="s">
        <v>3090</v>
      </c>
      <c r="F9712">
        <v>1</v>
      </c>
      <c r="G9712">
        <v>0</v>
      </c>
      <c r="H9712">
        <v>10427.1290830172</v>
      </c>
      <c r="I9712">
        <v>7031.1462496839104</v>
      </c>
      <c r="K9712">
        <v>1220.58791666666</v>
      </c>
      <c r="M9712">
        <v>2175.3949166666598</v>
      </c>
      <c r="N9712" t="s">
        <v>3091</v>
      </c>
      <c r="O9712" t="s">
        <v>3092</v>
      </c>
      <c r="P9712" t="s">
        <v>3095</v>
      </c>
      <c r="R9712" t="s">
        <v>3094</v>
      </c>
    </row>
    <row r="9713" spans="1:18" x14ac:dyDescent="0.25">
      <c r="A9713" t="s">
        <v>4252</v>
      </c>
      <c r="B9713" t="s">
        <v>3089</v>
      </c>
      <c r="D9713" t="s">
        <v>3090</v>
      </c>
      <c r="E9713" t="s">
        <v>3090</v>
      </c>
      <c r="F9713">
        <v>1</v>
      </c>
      <c r="G9713">
        <v>0</v>
      </c>
      <c r="H9713">
        <v>10394.999533477399</v>
      </c>
      <c r="I9713">
        <v>7079.7987001441397</v>
      </c>
      <c r="K9713">
        <v>1191.09925</v>
      </c>
      <c r="M9713">
        <v>2124.1015833333299</v>
      </c>
      <c r="N9713" t="s">
        <v>3091</v>
      </c>
      <c r="O9713" t="s">
        <v>3092</v>
      </c>
      <c r="P9713" t="s">
        <v>3095</v>
      </c>
      <c r="R9713" t="s">
        <v>3094</v>
      </c>
    </row>
    <row r="9714" spans="1:18" x14ac:dyDescent="0.25">
      <c r="A9714" t="s">
        <v>4253</v>
      </c>
      <c r="B9714" t="s">
        <v>3089</v>
      </c>
      <c r="D9714" t="s">
        <v>3090</v>
      </c>
      <c r="E9714" t="s">
        <v>3090</v>
      </c>
      <c r="F9714">
        <v>1</v>
      </c>
      <c r="G9714">
        <v>0</v>
      </c>
      <c r="H9714">
        <v>10260.9332537841</v>
      </c>
      <c r="I9714">
        <v>6857.3560871174604</v>
      </c>
      <c r="K9714">
        <v>1223.1780000000001</v>
      </c>
      <c r="M9714">
        <v>2180.3991666666602</v>
      </c>
      <c r="N9714" t="s">
        <v>3091</v>
      </c>
      <c r="O9714" t="s">
        <v>3092</v>
      </c>
      <c r="P9714" t="s">
        <v>3095</v>
      </c>
      <c r="R9714" t="s">
        <v>3094</v>
      </c>
    </row>
    <row r="9715" spans="1:18" x14ac:dyDescent="0.25">
      <c r="A9715" t="s">
        <v>4254</v>
      </c>
      <c r="B9715" t="s">
        <v>3089</v>
      </c>
      <c r="D9715" t="s">
        <v>3090</v>
      </c>
      <c r="E9715" t="s">
        <v>3090</v>
      </c>
      <c r="F9715">
        <v>1</v>
      </c>
      <c r="G9715">
        <v>0</v>
      </c>
      <c r="H9715">
        <v>10290.9767113948</v>
      </c>
      <c r="I9715">
        <v>6887.4155447282101</v>
      </c>
      <c r="K9715">
        <v>1223.18066666666</v>
      </c>
      <c r="M9715">
        <v>2180.3805000000002</v>
      </c>
      <c r="N9715" t="s">
        <v>3091</v>
      </c>
      <c r="O9715" t="s">
        <v>3092</v>
      </c>
      <c r="P9715" t="s">
        <v>3095</v>
      </c>
      <c r="R9715" t="s">
        <v>3094</v>
      </c>
    </row>
    <row r="9716" spans="1:18" x14ac:dyDescent="0.25">
      <c r="A9716" t="s">
        <v>8061</v>
      </c>
      <c r="B9716" t="s">
        <v>3089</v>
      </c>
      <c r="D9716" t="s">
        <v>3090</v>
      </c>
      <c r="E9716" t="s">
        <v>3090</v>
      </c>
      <c r="F9716">
        <v>1</v>
      </c>
      <c r="G9716">
        <v>0</v>
      </c>
      <c r="H9716">
        <v>11485.7208260916</v>
      </c>
      <c r="I9716">
        <v>7732.6391594249999</v>
      </c>
      <c r="K9716">
        <v>1347.7366666666601</v>
      </c>
      <c r="M9716">
        <v>2405.3449999999998</v>
      </c>
      <c r="N9716" t="s">
        <v>3091</v>
      </c>
      <c r="O9716" t="s">
        <v>3092</v>
      </c>
      <c r="P9716" t="s">
        <v>3095</v>
      </c>
      <c r="R9716" t="s">
        <v>3094</v>
      </c>
    </row>
    <row r="9717" spans="1:18" x14ac:dyDescent="0.25">
      <c r="A9717" t="s">
        <v>4255</v>
      </c>
      <c r="B9717" t="s">
        <v>3089</v>
      </c>
      <c r="D9717" t="s">
        <v>3090</v>
      </c>
      <c r="E9717" t="s">
        <v>3090</v>
      </c>
      <c r="F9717">
        <v>1</v>
      </c>
      <c r="G9717">
        <v>0</v>
      </c>
      <c r="H9717">
        <v>0</v>
      </c>
      <c r="I9717">
        <v>0</v>
      </c>
      <c r="K9717"/>
      <c r="N9717" t="s">
        <v>3091</v>
      </c>
      <c r="O9717" t="s">
        <v>3092</v>
      </c>
      <c r="P9717" t="s">
        <v>3095</v>
      </c>
      <c r="R9717" t="s">
        <v>3094</v>
      </c>
    </row>
    <row r="9718" spans="1:18" x14ac:dyDescent="0.25">
      <c r="A9718" t="s">
        <v>4256</v>
      </c>
      <c r="B9718" t="s">
        <v>3089</v>
      </c>
      <c r="D9718" t="s">
        <v>3090</v>
      </c>
      <c r="E9718" t="s">
        <v>3090</v>
      </c>
      <c r="F9718">
        <v>1</v>
      </c>
      <c r="G9718">
        <v>0</v>
      </c>
      <c r="H9718">
        <v>8183.1419759047803</v>
      </c>
      <c r="I9718">
        <v>7416.6886425714501</v>
      </c>
      <c r="K9718">
        <v>277.83249999999998</v>
      </c>
      <c r="M9718">
        <v>488.620833333333</v>
      </c>
      <c r="N9718" t="s">
        <v>3091</v>
      </c>
      <c r="O9718" t="s">
        <v>3092</v>
      </c>
      <c r="P9718" t="s">
        <v>3095</v>
      </c>
      <c r="R9718" t="s">
        <v>3094</v>
      </c>
    </row>
    <row r="9719" spans="1:18" x14ac:dyDescent="0.25">
      <c r="A9719" t="s">
        <v>4257</v>
      </c>
      <c r="B9719" t="s">
        <v>3089</v>
      </c>
      <c r="D9719" t="s">
        <v>3090</v>
      </c>
      <c r="E9719" t="s">
        <v>3090</v>
      </c>
      <c r="F9719">
        <v>1</v>
      </c>
      <c r="G9719">
        <v>0</v>
      </c>
      <c r="H9719">
        <v>7562.6422945694403</v>
      </c>
      <c r="I9719">
        <v>6690.9122945694398</v>
      </c>
      <c r="K9719">
        <v>313.90166666666602</v>
      </c>
      <c r="M9719">
        <v>557.82833333333303</v>
      </c>
      <c r="N9719" t="s">
        <v>3091</v>
      </c>
      <c r="O9719" t="s">
        <v>3092</v>
      </c>
      <c r="P9719" t="s">
        <v>3095</v>
      </c>
      <c r="R9719" t="s">
        <v>3094</v>
      </c>
    </row>
    <row r="9720" spans="1:18" x14ac:dyDescent="0.25">
      <c r="A9720" t="s">
        <v>4258</v>
      </c>
      <c r="B9720" t="s">
        <v>3089</v>
      </c>
      <c r="D9720" t="s">
        <v>3090</v>
      </c>
      <c r="E9720" t="s">
        <v>3090</v>
      </c>
      <c r="F9720">
        <v>1</v>
      </c>
      <c r="G9720">
        <v>0</v>
      </c>
      <c r="H9720">
        <v>8576.5766834192</v>
      </c>
      <c r="I9720">
        <v>7341.9716834192004</v>
      </c>
      <c r="K9720">
        <v>445.1</v>
      </c>
      <c r="M9720">
        <v>789.505</v>
      </c>
      <c r="N9720" t="s">
        <v>3091</v>
      </c>
      <c r="O9720" t="s">
        <v>3092</v>
      </c>
      <c r="P9720" t="s">
        <v>3095</v>
      </c>
      <c r="R9720" t="s">
        <v>3094</v>
      </c>
    </row>
    <row r="9721" spans="1:18" x14ac:dyDescent="0.25">
      <c r="A9721" t="s">
        <v>4259</v>
      </c>
      <c r="B9721" t="s">
        <v>3089</v>
      </c>
      <c r="D9721" t="s">
        <v>3090</v>
      </c>
      <c r="E9721" t="s">
        <v>3090</v>
      </c>
      <c r="F9721">
        <v>1</v>
      </c>
      <c r="G9721">
        <v>0</v>
      </c>
      <c r="H9721">
        <v>7422.6156572381196</v>
      </c>
      <c r="I9721">
        <v>4976.5226334285899</v>
      </c>
      <c r="K9721">
        <v>877.78647619047604</v>
      </c>
      <c r="M9721">
        <v>1568.30654761904</v>
      </c>
      <c r="N9721" t="s">
        <v>3091</v>
      </c>
      <c r="O9721" t="s">
        <v>3092</v>
      </c>
      <c r="P9721" t="s">
        <v>3095</v>
      </c>
      <c r="R9721" t="s">
        <v>3094</v>
      </c>
    </row>
    <row r="9722" spans="1:18" x14ac:dyDescent="0.25">
      <c r="A9722" t="s">
        <v>4260</v>
      </c>
      <c r="B9722" t="s">
        <v>3089</v>
      </c>
      <c r="D9722" t="s">
        <v>3090</v>
      </c>
      <c r="E9722" t="s">
        <v>3090</v>
      </c>
      <c r="F9722">
        <v>1</v>
      </c>
      <c r="G9722">
        <v>0</v>
      </c>
      <c r="H9722">
        <v>0</v>
      </c>
      <c r="I9722">
        <v>0</v>
      </c>
      <c r="K9722"/>
      <c r="N9722" t="s">
        <v>3091</v>
      </c>
      <c r="O9722" t="s">
        <v>3092</v>
      </c>
      <c r="P9722" t="s">
        <v>3095</v>
      </c>
      <c r="R9722" t="s">
        <v>3094</v>
      </c>
    </row>
    <row r="9723" spans="1:18" x14ac:dyDescent="0.25">
      <c r="A9723" t="s">
        <v>4261</v>
      </c>
      <c r="B9723" t="s">
        <v>3089</v>
      </c>
      <c r="D9723" t="s">
        <v>3090</v>
      </c>
      <c r="E9723" t="s">
        <v>3090</v>
      </c>
      <c r="F9723">
        <v>1</v>
      </c>
      <c r="G9723">
        <v>0</v>
      </c>
      <c r="H9723">
        <v>0</v>
      </c>
      <c r="I9723">
        <v>0</v>
      </c>
      <c r="K9723"/>
      <c r="N9723" t="s">
        <v>3091</v>
      </c>
      <c r="O9723" t="s">
        <v>3092</v>
      </c>
      <c r="P9723" t="s">
        <v>3095</v>
      </c>
      <c r="R9723" t="s">
        <v>3094</v>
      </c>
    </row>
    <row r="9724" spans="1:18" x14ac:dyDescent="0.25">
      <c r="A9724" t="s">
        <v>4262</v>
      </c>
      <c r="B9724" t="s">
        <v>3089</v>
      </c>
      <c r="D9724" t="s">
        <v>3090</v>
      </c>
      <c r="E9724" t="s">
        <v>3090</v>
      </c>
      <c r="F9724">
        <v>1</v>
      </c>
      <c r="G9724">
        <v>0</v>
      </c>
      <c r="H9724">
        <v>9792.1085395696791</v>
      </c>
      <c r="I9724">
        <v>6672.7085395696804</v>
      </c>
      <c r="K9724">
        <v>1118.22</v>
      </c>
      <c r="M9724">
        <v>2001.18</v>
      </c>
      <c r="N9724" t="s">
        <v>3091</v>
      </c>
      <c r="O9724" t="s">
        <v>3092</v>
      </c>
      <c r="P9724" t="s">
        <v>3095</v>
      </c>
      <c r="R9724" t="s">
        <v>3094</v>
      </c>
    </row>
    <row r="9725" spans="1:18" x14ac:dyDescent="0.25">
      <c r="A9725" t="s">
        <v>4263</v>
      </c>
      <c r="B9725" t="s">
        <v>3089</v>
      </c>
      <c r="D9725" t="s">
        <v>3090</v>
      </c>
      <c r="E9725" t="s">
        <v>3090</v>
      </c>
      <c r="F9725">
        <v>1</v>
      </c>
      <c r="G9725">
        <v>0</v>
      </c>
      <c r="H9725">
        <v>0</v>
      </c>
      <c r="I9725">
        <v>0</v>
      </c>
      <c r="K9725"/>
      <c r="N9725" t="s">
        <v>3091</v>
      </c>
      <c r="O9725" t="s">
        <v>3092</v>
      </c>
      <c r="P9725" t="s">
        <v>3095</v>
      </c>
      <c r="R9725" t="s">
        <v>3094</v>
      </c>
    </row>
    <row r="9726" spans="1:18" x14ac:dyDescent="0.25">
      <c r="A9726" t="s">
        <v>4264</v>
      </c>
      <c r="B9726" t="s">
        <v>3089</v>
      </c>
      <c r="D9726" t="s">
        <v>3090</v>
      </c>
      <c r="E9726" t="s">
        <v>3090</v>
      </c>
      <c r="F9726">
        <v>1</v>
      </c>
      <c r="G9726">
        <v>0</v>
      </c>
      <c r="H9726">
        <v>0</v>
      </c>
      <c r="I9726">
        <v>0</v>
      </c>
      <c r="K9726"/>
      <c r="N9726" t="s">
        <v>3091</v>
      </c>
      <c r="O9726" t="s">
        <v>3092</v>
      </c>
      <c r="P9726" t="s">
        <v>3095</v>
      </c>
      <c r="R9726" t="s">
        <v>3094</v>
      </c>
    </row>
    <row r="9727" spans="1:18" x14ac:dyDescent="0.25">
      <c r="A9727" t="s">
        <v>4265</v>
      </c>
      <c r="B9727" t="s">
        <v>3089</v>
      </c>
      <c r="D9727" t="s">
        <v>3090</v>
      </c>
      <c r="E9727" t="s">
        <v>3090</v>
      </c>
      <c r="F9727">
        <v>1</v>
      </c>
      <c r="G9727">
        <v>0</v>
      </c>
      <c r="H9727">
        <v>0</v>
      </c>
      <c r="I9727"/>
      <c r="K9727"/>
      <c r="N9727" t="s">
        <v>3091</v>
      </c>
      <c r="O9727" t="s">
        <v>3092</v>
      </c>
      <c r="P9727" t="s">
        <v>3095</v>
      </c>
      <c r="R9727" t="s">
        <v>3094</v>
      </c>
    </row>
    <row r="9728" spans="1:18" x14ac:dyDescent="0.25">
      <c r="A9728" t="s">
        <v>4266</v>
      </c>
      <c r="B9728" t="s">
        <v>3089</v>
      </c>
      <c r="D9728" t="s">
        <v>3090</v>
      </c>
      <c r="E9728" t="s">
        <v>3090</v>
      </c>
      <c r="F9728">
        <v>1</v>
      </c>
      <c r="G9728">
        <v>0</v>
      </c>
      <c r="H9728">
        <v>0</v>
      </c>
      <c r="I9728"/>
      <c r="K9728"/>
      <c r="N9728" t="s">
        <v>3091</v>
      </c>
      <c r="O9728" t="s">
        <v>3092</v>
      </c>
      <c r="P9728" t="s">
        <v>3095</v>
      </c>
      <c r="R9728" t="s">
        <v>3094</v>
      </c>
    </row>
    <row r="9729" spans="1:18" x14ac:dyDescent="0.25">
      <c r="A9729" t="s">
        <v>4267</v>
      </c>
      <c r="B9729" t="s">
        <v>3089</v>
      </c>
      <c r="D9729" t="s">
        <v>3090</v>
      </c>
      <c r="E9729" t="s">
        <v>3090</v>
      </c>
      <c r="F9729">
        <v>1</v>
      </c>
      <c r="G9729">
        <v>0</v>
      </c>
      <c r="H9729">
        <v>10197.9980765481</v>
      </c>
      <c r="I9729">
        <v>6891.5430765480996</v>
      </c>
      <c r="K9729">
        <v>1186.29</v>
      </c>
      <c r="M9729">
        <v>2120.165</v>
      </c>
      <c r="N9729" t="s">
        <v>3091</v>
      </c>
      <c r="O9729" t="s">
        <v>3092</v>
      </c>
      <c r="P9729" t="s">
        <v>3095</v>
      </c>
      <c r="R9729" t="s">
        <v>3094</v>
      </c>
    </row>
    <row r="9730" spans="1:18" x14ac:dyDescent="0.25">
      <c r="A9730" t="s">
        <v>4268</v>
      </c>
      <c r="B9730" t="s">
        <v>3089</v>
      </c>
      <c r="D9730" t="s">
        <v>3090</v>
      </c>
      <c r="E9730" t="s">
        <v>3090</v>
      </c>
      <c r="F9730">
        <v>1</v>
      </c>
      <c r="G9730">
        <v>0</v>
      </c>
      <c r="H9730">
        <v>10079.463463464101</v>
      </c>
      <c r="I9730">
        <v>7351.7334634641902</v>
      </c>
      <c r="K9730">
        <v>978.45</v>
      </c>
      <c r="M9730">
        <v>1749.28</v>
      </c>
      <c r="N9730" t="s">
        <v>3091</v>
      </c>
      <c r="O9730" t="s">
        <v>3092</v>
      </c>
      <c r="P9730" t="s">
        <v>3095</v>
      </c>
      <c r="R9730" t="s">
        <v>3094</v>
      </c>
    </row>
    <row r="9731" spans="1:18" x14ac:dyDescent="0.25">
      <c r="A9731" t="s">
        <v>4269</v>
      </c>
      <c r="B9731" t="s">
        <v>3089</v>
      </c>
      <c r="D9731" t="s">
        <v>3090</v>
      </c>
      <c r="E9731" t="s">
        <v>3090</v>
      </c>
      <c r="F9731">
        <v>1</v>
      </c>
      <c r="G9731">
        <v>0</v>
      </c>
      <c r="H9731">
        <v>9677.7131520528492</v>
      </c>
      <c r="I9731">
        <v>6588.1281520528501</v>
      </c>
      <c r="K9731">
        <v>1107.22</v>
      </c>
      <c r="M9731">
        <v>1982.365</v>
      </c>
      <c r="N9731" t="s">
        <v>3091</v>
      </c>
      <c r="O9731" t="s">
        <v>3092</v>
      </c>
      <c r="P9731" t="s">
        <v>3095</v>
      </c>
      <c r="R9731" t="s">
        <v>3094</v>
      </c>
    </row>
    <row r="9732" spans="1:18" x14ac:dyDescent="0.25">
      <c r="A9732" t="s">
        <v>4270</v>
      </c>
      <c r="B9732" t="s">
        <v>3089</v>
      </c>
      <c r="D9732" t="s">
        <v>3090</v>
      </c>
      <c r="E9732" t="s">
        <v>3090</v>
      </c>
      <c r="F9732">
        <v>1</v>
      </c>
      <c r="G9732">
        <v>0</v>
      </c>
      <c r="H9732">
        <v>8660.9293320732104</v>
      </c>
      <c r="I9732">
        <v>6053.7143320732102</v>
      </c>
      <c r="K9732">
        <v>934.75</v>
      </c>
      <c r="M9732">
        <v>1672.4649999999999</v>
      </c>
      <c r="N9732" t="s">
        <v>3091</v>
      </c>
      <c r="O9732" t="s">
        <v>3092</v>
      </c>
      <c r="P9732" t="s">
        <v>3095</v>
      </c>
      <c r="R9732" t="s">
        <v>3094</v>
      </c>
    </row>
    <row r="9733" spans="1:18" x14ac:dyDescent="0.25">
      <c r="A9733" t="s">
        <v>4271</v>
      </c>
      <c r="B9733" t="s">
        <v>3089</v>
      </c>
      <c r="D9733" t="s">
        <v>3090</v>
      </c>
      <c r="E9733" t="s">
        <v>3090</v>
      </c>
      <c r="F9733">
        <v>1</v>
      </c>
      <c r="G9733">
        <v>0</v>
      </c>
      <c r="H9733">
        <v>9008.9314144231103</v>
      </c>
      <c r="I9733">
        <v>6324.2814144231097</v>
      </c>
      <c r="K9733">
        <v>962.41499999999996</v>
      </c>
      <c r="M9733">
        <v>1722.2349999999999</v>
      </c>
      <c r="N9733" t="s">
        <v>3091</v>
      </c>
      <c r="O9733" t="s">
        <v>3092</v>
      </c>
      <c r="P9733" t="s">
        <v>3095</v>
      </c>
      <c r="R9733" t="s">
        <v>3094</v>
      </c>
    </row>
    <row r="9734" spans="1:18" x14ac:dyDescent="0.25">
      <c r="A9734" t="s">
        <v>4272</v>
      </c>
      <c r="B9734" t="s">
        <v>3089</v>
      </c>
      <c r="D9734" t="s">
        <v>3090</v>
      </c>
      <c r="E9734" t="s">
        <v>3090</v>
      </c>
      <c r="F9734">
        <v>1</v>
      </c>
      <c r="G9734">
        <v>0</v>
      </c>
      <c r="H9734">
        <v>9496.82930256488</v>
      </c>
      <c r="I9734">
        <v>6575.3493025648804</v>
      </c>
      <c r="K9734">
        <v>1048.1600000000001</v>
      </c>
      <c r="M9734">
        <v>1873.32</v>
      </c>
      <c r="N9734" t="s">
        <v>3091</v>
      </c>
      <c r="O9734" t="s">
        <v>3092</v>
      </c>
      <c r="P9734" t="s">
        <v>3095</v>
      </c>
      <c r="R9734" t="s">
        <v>3094</v>
      </c>
    </row>
    <row r="9735" spans="1:18" x14ac:dyDescent="0.25">
      <c r="A9735" t="s">
        <v>4273</v>
      </c>
      <c r="B9735" t="s">
        <v>3089</v>
      </c>
      <c r="D9735" t="s">
        <v>3090</v>
      </c>
      <c r="E9735" t="s">
        <v>3090</v>
      </c>
      <c r="F9735">
        <v>1</v>
      </c>
      <c r="G9735">
        <v>0</v>
      </c>
      <c r="H9735">
        <v>9370.2349737497098</v>
      </c>
      <c r="I9735">
        <v>6448.7299737497096</v>
      </c>
      <c r="K9735">
        <v>1048.155</v>
      </c>
      <c r="M9735">
        <v>1873.35</v>
      </c>
      <c r="N9735" t="s">
        <v>3091</v>
      </c>
      <c r="O9735" t="s">
        <v>3092</v>
      </c>
      <c r="P9735" t="s">
        <v>3095</v>
      </c>
      <c r="R9735" t="s">
        <v>3094</v>
      </c>
    </row>
    <row r="9736" spans="1:18" x14ac:dyDescent="0.25">
      <c r="A9736" t="s">
        <v>4274</v>
      </c>
      <c r="B9736" t="s">
        <v>3089</v>
      </c>
      <c r="D9736" t="s">
        <v>3090</v>
      </c>
      <c r="E9736" t="s">
        <v>3090</v>
      </c>
      <c r="F9736">
        <v>1</v>
      </c>
      <c r="G9736">
        <v>0</v>
      </c>
      <c r="H9736">
        <v>9303.1935600302095</v>
      </c>
      <c r="I9736">
        <v>6438.0835600302098</v>
      </c>
      <c r="K9736">
        <v>1027.8800000000001</v>
      </c>
      <c r="M9736">
        <v>1837.23</v>
      </c>
      <c r="N9736" t="s">
        <v>3091</v>
      </c>
      <c r="O9736" t="s">
        <v>3092</v>
      </c>
      <c r="P9736" t="s">
        <v>3095</v>
      </c>
      <c r="R9736" t="s">
        <v>3094</v>
      </c>
    </row>
    <row r="9737" spans="1:18" x14ac:dyDescent="0.25">
      <c r="A9737" t="s">
        <v>4275</v>
      </c>
      <c r="B9737" t="s">
        <v>3089</v>
      </c>
      <c r="D9737" t="s">
        <v>3090</v>
      </c>
      <c r="E9737" t="s">
        <v>3090</v>
      </c>
      <c r="F9737">
        <v>1</v>
      </c>
      <c r="G9737">
        <v>0</v>
      </c>
      <c r="H9737">
        <v>9863.4032045198001</v>
      </c>
      <c r="I9737">
        <v>6742.1832045197998</v>
      </c>
      <c r="K9737">
        <v>1118.82</v>
      </c>
      <c r="M9737">
        <v>2002.4</v>
      </c>
      <c r="N9737" t="s">
        <v>3091</v>
      </c>
      <c r="O9737" t="s">
        <v>3092</v>
      </c>
      <c r="P9737" t="s">
        <v>3095</v>
      </c>
      <c r="R9737" t="s">
        <v>3094</v>
      </c>
    </row>
    <row r="9738" spans="1:18" x14ac:dyDescent="0.25">
      <c r="A9738" t="s">
        <v>4276</v>
      </c>
      <c r="B9738" t="s">
        <v>3089</v>
      </c>
      <c r="D9738" t="s">
        <v>3090</v>
      </c>
      <c r="E9738" t="s">
        <v>3090</v>
      </c>
      <c r="F9738">
        <v>1</v>
      </c>
      <c r="G9738">
        <v>0</v>
      </c>
      <c r="H9738">
        <v>9762.4205265658693</v>
      </c>
      <c r="I9738">
        <v>6641.1955265658698</v>
      </c>
      <c r="K9738">
        <v>1118.8150000000001</v>
      </c>
      <c r="M9738">
        <v>2002.41</v>
      </c>
      <c r="N9738" t="s">
        <v>3091</v>
      </c>
      <c r="O9738" t="s">
        <v>3092</v>
      </c>
      <c r="P9738" t="s">
        <v>3095</v>
      </c>
      <c r="R9738" t="s">
        <v>3094</v>
      </c>
    </row>
    <row r="9739" spans="1:18" x14ac:dyDescent="0.25">
      <c r="A9739" t="s">
        <v>4277</v>
      </c>
      <c r="B9739" t="s">
        <v>3089</v>
      </c>
      <c r="D9739" t="s">
        <v>3090</v>
      </c>
      <c r="E9739" t="s">
        <v>3090</v>
      </c>
      <c r="F9739">
        <v>1</v>
      </c>
      <c r="G9739">
        <v>0</v>
      </c>
      <c r="H9739">
        <v>9743.3291649939401</v>
      </c>
      <c r="I9739">
        <v>6622.1091649939399</v>
      </c>
      <c r="K9739">
        <v>1118.8050000000001</v>
      </c>
      <c r="M9739">
        <v>2002.415</v>
      </c>
      <c r="N9739" t="s">
        <v>3091</v>
      </c>
      <c r="O9739" t="s">
        <v>3092</v>
      </c>
      <c r="P9739" t="s">
        <v>3095</v>
      </c>
      <c r="R9739" t="s">
        <v>3094</v>
      </c>
    </row>
    <row r="9740" spans="1:18" x14ac:dyDescent="0.25">
      <c r="A9740" t="s">
        <v>4278</v>
      </c>
      <c r="B9740" t="s">
        <v>3089</v>
      </c>
      <c r="D9740" t="s">
        <v>3090</v>
      </c>
      <c r="E9740" t="s">
        <v>3090</v>
      </c>
      <c r="F9740">
        <v>1</v>
      </c>
      <c r="G9740">
        <v>0</v>
      </c>
      <c r="H9740">
        <v>9966.0842130518104</v>
      </c>
      <c r="I9740">
        <v>6999.1542941118196</v>
      </c>
      <c r="K9740">
        <v>1065.1999702779899</v>
      </c>
      <c r="M9740">
        <v>1901.72994866199</v>
      </c>
      <c r="N9740" t="s">
        <v>3091</v>
      </c>
      <c r="O9740" t="s">
        <v>3092</v>
      </c>
      <c r="P9740" t="s">
        <v>3095</v>
      </c>
      <c r="R9740" t="s">
        <v>3094</v>
      </c>
    </row>
    <row r="9741" spans="1:18" x14ac:dyDescent="0.25">
      <c r="A9741" t="s">
        <v>4279</v>
      </c>
      <c r="B9741" t="s">
        <v>3089</v>
      </c>
      <c r="D9741" t="s">
        <v>3090</v>
      </c>
      <c r="E9741" t="s">
        <v>3090</v>
      </c>
      <c r="F9741">
        <v>1</v>
      </c>
      <c r="G9741">
        <v>0</v>
      </c>
      <c r="H9741">
        <v>9258.2659281973993</v>
      </c>
      <c r="I9741">
        <v>6336.7859281973997</v>
      </c>
      <c r="K9741">
        <v>1048.1600000000001</v>
      </c>
      <c r="M9741">
        <v>1873.32</v>
      </c>
      <c r="N9741" t="s">
        <v>3091</v>
      </c>
      <c r="O9741" t="s">
        <v>3092</v>
      </c>
      <c r="P9741" t="s">
        <v>3095</v>
      </c>
      <c r="R9741" t="s">
        <v>3094</v>
      </c>
    </row>
    <row r="9742" spans="1:18" x14ac:dyDescent="0.25">
      <c r="A9742" t="s">
        <v>4280</v>
      </c>
      <c r="B9742" t="s">
        <v>3089</v>
      </c>
      <c r="D9742" t="s">
        <v>3090</v>
      </c>
      <c r="E9742" t="s">
        <v>3090</v>
      </c>
      <c r="F9742">
        <v>1</v>
      </c>
      <c r="G9742">
        <v>0</v>
      </c>
      <c r="H9742">
        <v>10161.874503851001</v>
      </c>
      <c r="I9742">
        <v>7232.51450385102</v>
      </c>
      <c r="K9742">
        <v>1051.0550000000001</v>
      </c>
      <c r="M9742">
        <v>1878.3050000000001</v>
      </c>
      <c r="N9742" t="s">
        <v>3091</v>
      </c>
      <c r="O9742" t="s">
        <v>3092</v>
      </c>
      <c r="P9742" t="s">
        <v>3095</v>
      </c>
      <c r="R9742" t="s">
        <v>3094</v>
      </c>
    </row>
    <row r="9743" spans="1:18" x14ac:dyDescent="0.25">
      <c r="A9743" t="s">
        <v>4281</v>
      </c>
      <c r="B9743" t="s">
        <v>3089</v>
      </c>
      <c r="D9743" t="s">
        <v>3090</v>
      </c>
      <c r="E9743" t="s">
        <v>3090</v>
      </c>
      <c r="F9743">
        <v>1</v>
      </c>
      <c r="G9743">
        <v>0</v>
      </c>
      <c r="H9743">
        <v>9594.7208281548301</v>
      </c>
      <c r="I9743">
        <v>6719.5958281548301</v>
      </c>
      <c r="K9743">
        <v>1031.8900000000001</v>
      </c>
      <c r="M9743">
        <v>1843.2349999999999</v>
      </c>
      <c r="N9743" t="s">
        <v>3091</v>
      </c>
      <c r="O9743" t="s">
        <v>3092</v>
      </c>
      <c r="P9743" t="s">
        <v>3095</v>
      </c>
      <c r="R9743" t="s">
        <v>3094</v>
      </c>
    </row>
    <row r="9744" spans="1:18" x14ac:dyDescent="0.25">
      <c r="A9744" t="s">
        <v>4282</v>
      </c>
      <c r="B9744" t="s">
        <v>3089</v>
      </c>
      <c r="D9744" t="s">
        <v>3090</v>
      </c>
      <c r="E9744" t="s">
        <v>3090</v>
      </c>
      <c r="F9744">
        <v>1</v>
      </c>
      <c r="G9744">
        <v>0</v>
      </c>
      <c r="H9744">
        <v>7952.4857018368002</v>
      </c>
      <c r="I9744">
        <v>5369.8357018367997</v>
      </c>
      <c r="K9744">
        <v>926.75</v>
      </c>
      <c r="M9744">
        <v>1655.9</v>
      </c>
      <c r="N9744" t="s">
        <v>3091</v>
      </c>
      <c r="O9744" t="s">
        <v>3092</v>
      </c>
      <c r="P9744" t="s">
        <v>3095</v>
      </c>
      <c r="R9744" t="s">
        <v>3094</v>
      </c>
    </row>
    <row r="9745" spans="1:18" x14ac:dyDescent="0.25">
      <c r="A9745" t="s">
        <v>4283</v>
      </c>
      <c r="B9745" t="s">
        <v>3089</v>
      </c>
      <c r="D9745" t="s">
        <v>3090</v>
      </c>
      <c r="E9745" t="s">
        <v>3090</v>
      </c>
      <c r="F9745">
        <v>1</v>
      </c>
      <c r="G9745">
        <v>0</v>
      </c>
      <c r="H9745">
        <v>8754.7515057639903</v>
      </c>
      <c r="I9745">
        <v>5950.4248390973198</v>
      </c>
      <c r="K9745">
        <v>1006.7233333333299</v>
      </c>
      <c r="M9745">
        <v>1797.6033333333301</v>
      </c>
      <c r="N9745" t="s">
        <v>3091</v>
      </c>
      <c r="O9745" t="s">
        <v>3092</v>
      </c>
      <c r="P9745" t="s">
        <v>3095</v>
      </c>
      <c r="R9745" t="s">
        <v>3094</v>
      </c>
    </row>
    <row r="9746" spans="1:18" x14ac:dyDescent="0.25">
      <c r="A9746" t="s">
        <v>4284</v>
      </c>
      <c r="B9746" t="s">
        <v>3089</v>
      </c>
      <c r="D9746" t="s">
        <v>3090</v>
      </c>
      <c r="E9746" t="s">
        <v>3090</v>
      </c>
      <c r="F9746">
        <v>1</v>
      </c>
      <c r="G9746">
        <v>0</v>
      </c>
      <c r="H9746">
        <v>10036.1459037145</v>
      </c>
      <c r="I9746">
        <v>6891.3209037145298</v>
      </c>
      <c r="K9746">
        <v>1127.4449999999999</v>
      </c>
      <c r="M9746">
        <v>2017.38</v>
      </c>
      <c r="N9746" t="s">
        <v>3091</v>
      </c>
      <c r="O9746" t="s">
        <v>3092</v>
      </c>
      <c r="P9746" t="s">
        <v>3095</v>
      </c>
      <c r="R9746" t="s">
        <v>3094</v>
      </c>
    </row>
    <row r="9747" spans="1:18" x14ac:dyDescent="0.25">
      <c r="A9747" t="s">
        <v>4285</v>
      </c>
      <c r="B9747" t="s">
        <v>3089</v>
      </c>
      <c r="D9747" t="s">
        <v>3090</v>
      </c>
      <c r="E9747" t="s">
        <v>3090</v>
      </c>
      <c r="F9747">
        <v>1</v>
      </c>
      <c r="G9747">
        <v>0</v>
      </c>
      <c r="H9747">
        <v>9081.2675144842797</v>
      </c>
      <c r="I9747">
        <v>6165.0425144842802</v>
      </c>
      <c r="K9747">
        <v>1046.94</v>
      </c>
      <c r="M9747">
        <v>1869.2850000000001</v>
      </c>
      <c r="N9747" t="s">
        <v>3091</v>
      </c>
      <c r="O9747" t="s">
        <v>3092</v>
      </c>
      <c r="P9747" t="s">
        <v>3095</v>
      </c>
      <c r="R9747" t="s">
        <v>3094</v>
      </c>
    </row>
    <row r="9748" spans="1:18" x14ac:dyDescent="0.25">
      <c r="A9748" t="s">
        <v>4286</v>
      </c>
      <c r="B9748" t="s">
        <v>3089</v>
      </c>
      <c r="D9748" t="s">
        <v>3090</v>
      </c>
      <c r="E9748" t="s">
        <v>3090</v>
      </c>
      <c r="F9748">
        <v>1</v>
      </c>
      <c r="G9748">
        <v>0</v>
      </c>
      <c r="H9748">
        <v>9360.55032914806</v>
      </c>
      <c r="I9748">
        <v>6482.3153291480603</v>
      </c>
      <c r="K9748">
        <v>1034.83</v>
      </c>
      <c r="M9748">
        <v>1843.405</v>
      </c>
      <c r="N9748" t="s">
        <v>3091</v>
      </c>
      <c r="O9748" t="s">
        <v>3092</v>
      </c>
      <c r="P9748" t="s">
        <v>3095</v>
      </c>
      <c r="R9748" t="s">
        <v>3094</v>
      </c>
    </row>
    <row r="9749" spans="1:18" x14ac:dyDescent="0.25">
      <c r="A9749" t="s">
        <v>4287</v>
      </c>
      <c r="B9749" t="s">
        <v>3089</v>
      </c>
      <c r="D9749" t="s">
        <v>3090</v>
      </c>
      <c r="E9749" t="s">
        <v>3090</v>
      </c>
      <c r="F9749">
        <v>1</v>
      </c>
      <c r="G9749">
        <v>0</v>
      </c>
      <c r="H9749">
        <v>9004.5119141130999</v>
      </c>
      <c r="I9749">
        <v>6126.3219141131003</v>
      </c>
      <c r="K9749">
        <v>1034.8133333333301</v>
      </c>
      <c r="M9749">
        <v>1843.37666666666</v>
      </c>
      <c r="N9749" t="s">
        <v>3091</v>
      </c>
      <c r="O9749" t="s">
        <v>3092</v>
      </c>
      <c r="P9749" t="s">
        <v>3095</v>
      </c>
      <c r="R9749" t="s">
        <v>3094</v>
      </c>
    </row>
    <row r="9750" spans="1:18" x14ac:dyDescent="0.25">
      <c r="A9750" t="s">
        <v>4288</v>
      </c>
      <c r="B9750" t="s">
        <v>3089</v>
      </c>
      <c r="D9750" t="s">
        <v>3090</v>
      </c>
      <c r="E9750" t="s">
        <v>3090</v>
      </c>
      <c r="F9750">
        <v>1</v>
      </c>
      <c r="G9750">
        <v>0</v>
      </c>
      <c r="H9750">
        <v>8989.6253474464302</v>
      </c>
      <c r="I9750">
        <v>6111.4353474464297</v>
      </c>
      <c r="K9750">
        <v>1034.81</v>
      </c>
      <c r="M9750">
        <v>1843.38</v>
      </c>
      <c r="N9750" t="s">
        <v>3091</v>
      </c>
      <c r="O9750" t="s">
        <v>3092</v>
      </c>
      <c r="P9750" t="s">
        <v>3095</v>
      </c>
      <c r="R9750" t="s">
        <v>3094</v>
      </c>
    </row>
    <row r="9751" spans="1:18" x14ac:dyDescent="0.25">
      <c r="A9751" t="s">
        <v>4289</v>
      </c>
      <c r="B9751" t="s">
        <v>3089</v>
      </c>
      <c r="D9751" t="s">
        <v>3090</v>
      </c>
      <c r="E9751" t="s">
        <v>3090</v>
      </c>
      <c r="F9751">
        <v>1</v>
      </c>
      <c r="G9751">
        <v>0</v>
      </c>
      <c r="H9751">
        <v>8945.24892467668</v>
      </c>
      <c r="I9751">
        <v>6067.04392467668</v>
      </c>
      <c r="K9751">
        <v>1034.81</v>
      </c>
      <c r="M9751">
        <v>1843.395</v>
      </c>
      <c r="N9751" t="s">
        <v>3091</v>
      </c>
      <c r="O9751" t="s">
        <v>3092</v>
      </c>
      <c r="P9751" t="s">
        <v>3095</v>
      </c>
      <c r="R9751" t="s">
        <v>3094</v>
      </c>
    </row>
    <row r="9752" spans="1:18" x14ac:dyDescent="0.25">
      <c r="A9752" t="s">
        <v>4290</v>
      </c>
      <c r="B9752" t="s">
        <v>3089</v>
      </c>
      <c r="D9752" t="s">
        <v>3090</v>
      </c>
      <c r="E9752" t="s">
        <v>3090</v>
      </c>
      <c r="F9752">
        <v>1</v>
      </c>
      <c r="G9752">
        <v>0</v>
      </c>
      <c r="H9752">
        <v>8923.8851203147497</v>
      </c>
      <c r="I9752">
        <v>6045.6851203147498</v>
      </c>
      <c r="K9752">
        <v>1034.81</v>
      </c>
      <c r="M9752">
        <v>1843.39</v>
      </c>
      <c r="N9752" t="s">
        <v>3091</v>
      </c>
      <c r="O9752" t="s">
        <v>3092</v>
      </c>
      <c r="P9752" t="s">
        <v>3095</v>
      </c>
      <c r="R9752" t="s">
        <v>3094</v>
      </c>
    </row>
    <row r="9753" spans="1:18" x14ac:dyDescent="0.25">
      <c r="A9753" t="s">
        <v>4291</v>
      </c>
      <c r="B9753" t="s">
        <v>3089</v>
      </c>
      <c r="D9753" t="s">
        <v>3090</v>
      </c>
      <c r="E9753" t="s">
        <v>3090</v>
      </c>
      <c r="F9753">
        <v>1</v>
      </c>
      <c r="G9753">
        <v>0</v>
      </c>
      <c r="H9753">
        <v>9075.8159839447308</v>
      </c>
      <c r="I9753">
        <v>6179.4859839447299</v>
      </c>
      <c r="K9753">
        <v>1039.6949999999999</v>
      </c>
      <c r="M9753">
        <v>1856.635</v>
      </c>
      <c r="N9753" t="s">
        <v>3091</v>
      </c>
      <c r="O9753" t="s">
        <v>3092</v>
      </c>
      <c r="P9753" t="s">
        <v>3095</v>
      </c>
      <c r="R9753" t="s">
        <v>3094</v>
      </c>
    </row>
    <row r="9754" spans="1:18" x14ac:dyDescent="0.25">
      <c r="A9754" t="s">
        <v>4292</v>
      </c>
      <c r="B9754" t="s">
        <v>3089</v>
      </c>
      <c r="D9754" t="s">
        <v>3090</v>
      </c>
      <c r="E9754" t="s">
        <v>3090</v>
      </c>
      <c r="F9754">
        <v>1</v>
      </c>
      <c r="G9754">
        <v>0</v>
      </c>
      <c r="H9754">
        <v>9305.4671930890308</v>
      </c>
      <c r="I9754">
        <v>6318.4621930890298</v>
      </c>
      <c r="K9754">
        <v>1072.4275</v>
      </c>
      <c r="M9754">
        <v>1914.5775000000001</v>
      </c>
      <c r="N9754" t="s">
        <v>3091</v>
      </c>
      <c r="O9754" t="s">
        <v>3092</v>
      </c>
      <c r="P9754" t="s">
        <v>3095</v>
      </c>
      <c r="R9754" t="s">
        <v>3094</v>
      </c>
    </row>
    <row r="9755" spans="1:18" x14ac:dyDescent="0.25">
      <c r="A9755" t="s">
        <v>4293</v>
      </c>
      <c r="B9755" t="s">
        <v>3089</v>
      </c>
      <c r="D9755" t="s">
        <v>3090</v>
      </c>
      <c r="E9755" t="s">
        <v>3090</v>
      </c>
      <c r="F9755">
        <v>1</v>
      </c>
      <c r="G9755">
        <v>0</v>
      </c>
      <c r="H9755">
        <v>8283.7529807252995</v>
      </c>
      <c r="I9755">
        <v>5545.0205997729199</v>
      </c>
      <c r="K9755">
        <v>984.41928571428502</v>
      </c>
      <c r="M9755">
        <v>1754.31309523809</v>
      </c>
      <c r="N9755" t="s">
        <v>3091</v>
      </c>
      <c r="O9755" t="s">
        <v>3092</v>
      </c>
      <c r="P9755" t="s">
        <v>3095</v>
      </c>
      <c r="R9755" t="s">
        <v>3094</v>
      </c>
    </row>
    <row r="9756" spans="1:18" x14ac:dyDescent="0.25">
      <c r="A9756" t="s">
        <v>4294</v>
      </c>
      <c r="B9756" t="s">
        <v>3089</v>
      </c>
      <c r="D9756" t="s">
        <v>3090</v>
      </c>
      <c r="E9756" t="s">
        <v>3090</v>
      </c>
      <c r="F9756">
        <v>1</v>
      </c>
      <c r="G9756">
        <v>0</v>
      </c>
      <c r="H9756">
        <v>8243.1670953541197</v>
      </c>
      <c r="I9756">
        <v>5504.4522144017401</v>
      </c>
      <c r="K9756">
        <v>984.41428571428503</v>
      </c>
      <c r="M9756">
        <v>1754.30059523809</v>
      </c>
      <c r="N9756" t="s">
        <v>3091</v>
      </c>
      <c r="O9756" t="s">
        <v>3092</v>
      </c>
      <c r="P9756" t="s">
        <v>3095</v>
      </c>
      <c r="R9756" t="s">
        <v>3094</v>
      </c>
    </row>
    <row r="9757" spans="1:18" x14ac:dyDescent="0.25">
      <c r="A9757" t="s">
        <v>4295</v>
      </c>
      <c r="B9757" t="s">
        <v>3089</v>
      </c>
      <c r="D9757" t="s">
        <v>3090</v>
      </c>
      <c r="E9757" t="s">
        <v>3090</v>
      </c>
      <c r="F9757">
        <v>1</v>
      </c>
      <c r="G9757">
        <v>0</v>
      </c>
      <c r="H9757">
        <v>8240.3441174823001</v>
      </c>
      <c r="I9757">
        <v>5501.64340319658</v>
      </c>
      <c r="K9757">
        <v>984.42178571428497</v>
      </c>
      <c r="M9757">
        <v>1754.27892857142</v>
      </c>
      <c r="N9757" t="s">
        <v>3091</v>
      </c>
      <c r="O9757" t="s">
        <v>3092</v>
      </c>
      <c r="P9757" t="s">
        <v>3095</v>
      </c>
      <c r="R9757" t="s">
        <v>3094</v>
      </c>
    </row>
    <row r="9758" spans="1:18" x14ac:dyDescent="0.25">
      <c r="A9758" t="s">
        <v>4296</v>
      </c>
      <c r="B9758" t="s">
        <v>3089</v>
      </c>
      <c r="D9758" t="s">
        <v>3090</v>
      </c>
      <c r="E9758" t="s">
        <v>3090</v>
      </c>
      <c r="F9758">
        <v>1</v>
      </c>
      <c r="G9758">
        <v>0</v>
      </c>
      <c r="H9758">
        <v>8223.0313841489606</v>
      </c>
      <c r="I9758">
        <v>5484.3306698632496</v>
      </c>
      <c r="K9758">
        <v>984.42178571428497</v>
      </c>
      <c r="M9758">
        <v>1754.27892857142</v>
      </c>
      <c r="N9758" t="s">
        <v>3091</v>
      </c>
      <c r="O9758" t="s">
        <v>3092</v>
      </c>
      <c r="P9758" t="s">
        <v>3095</v>
      </c>
      <c r="R9758" t="s">
        <v>3094</v>
      </c>
    </row>
    <row r="9759" spans="1:18" x14ac:dyDescent="0.25">
      <c r="A9759" t="s">
        <v>4297</v>
      </c>
      <c r="B9759" t="s">
        <v>3089</v>
      </c>
      <c r="D9759" t="s">
        <v>3090</v>
      </c>
      <c r="E9759" t="s">
        <v>3090</v>
      </c>
      <c r="F9759">
        <v>1</v>
      </c>
      <c r="G9759">
        <v>0</v>
      </c>
      <c r="H9759">
        <v>8210.0886241489607</v>
      </c>
      <c r="I9759">
        <v>5471.3879098632497</v>
      </c>
      <c r="K9759">
        <v>984.42178571428497</v>
      </c>
      <c r="M9759">
        <v>1754.27892857142</v>
      </c>
      <c r="N9759" t="s">
        <v>3091</v>
      </c>
      <c r="O9759" t="s">
        <v>3092</v>
      </c>
      <c r="P9759" t="s">
        <v>3095</v>
      </c>
      <c r="R9759" t="s">
        <v>3094</v>
      </c>
    </row>
    <row r="9760" spans="1:18" x14ac:dyDescent="0.25">
      <c r="A9760" t="s">
        <v>4298</v>
      </c>
      <c r="B9760" t="s">
        <v>3089</v>
      </c>
      <c r="D9760" t="s">
        <v>3090</v>
      </c>
      <c r="E9760" t="s">
        <v>3090</v>
      </c>
      <c r="F9760">
        <v>1</v>
      </c>
      <c r="G9760">
        <v>0</v>
      </c>
      <c r="H9760">
        <v>9291.9765403930396</v>
      </c>
      <c r="I9760">
        <v>6194.60832610732</v>
      </c>
      <c r="K9760">
        <v>1110.0492857142799</v>
      </c>
      <c r="M9760">
        <v>1987.31892857142</v>
      </c>
      <c r="N9760" t="s">
        <v>3091</v>
      </c>
      <c r="O9760" t="s">
        <v>3092</v>
      </c>
      <c r="P9760" t="s">
        <v>3095</v>
      </c>
      <c r="R9760" t="s">
        <v>3094</v>
      </c>
    </row>
    <row r="9761" spans="1:18" x14ac:dyDescent="0.25">
      <c r="A9761" t="s">
        <v>4299</v>
      </c>
      <c r="B9761" t="s">
        <v>3089</v>
      </c>
      <c r="D9761" t="s">
        <v>3090</v>
      </c>
      <c r="E9761" t="s">
        <v>3090</v>
      </c>
      <c r="F9761">
        <v>1</v>
      </c>
      <c r="G9761">
        <v>0</v>
      </c>
      <c r="H9761">
        <v>9460.5885483505008</v>
      </c>
      <c r="I9761">
        <v>6186.4793340647802</v>
      </c>
      <c r="K9761">
        <v>1174.10778571428</v>
      </c>
      <c r="M9761">
        <v>2100.0014285714201</v>
      </c>
      <c r="N9761" t="s">
        <v>3091</v>
      </c>
      <c r="O9761" t="s">
        <v>3092</v>
      </c>
      <c r="P9761" t="s">
        <v>3095</v>
      </c>
      <c r="R9761" t="s">
        <v>3094</v>
      </c>
    </row>
    <row r="9762" spans="1:18" x14ac:dyDescent="0.25">
      <c r="A9762" t="s">
        <v>4300</v>
      </c>
      <c r="B9762" t="s">
        <v>3089</v>
      </c>
      <c r="D9762" t="s">
        <v>3090</v>
      </c>
      <c r="E9762" t="s">
        <v>3090</v>
      </c>
      <c r="F9762">
        <v>1</v>
      </c>
      <c r="G9762">
        <v>0</v>
      </c>
      <c r="H9762">
        <v>8385.6257028432701</v>
      </c>
      <c r="I9762">
        <v>5638.8143536369198</v>
      </c>
      <c r="K9762">
        <v>987.31555555555497</v>
      </c>
      <c r="M9762">
        <v>1759.4957936507899</v>
      </c>
      <c r="N9762" t="s">
        <v>3091</v>
      </c>
      <c r="O9762" t="s">
        <v>3092</v>
      </c>
      <c r="P9762" t="s">
        <v>3095</v>
      </c>
      <c r="R9762" t="s">
        <v>3094</v>
      </c>
    </row>
    <row r="9763" spans="1:18" x14ac:dyDescent="0.25">
      <c r="A9763" t="s">
        <v>4301</v>
      </c>
      <c r="B9763" t="s">
        <v>3089</v>
      </c>
      <c r="D9763" t="s">
        <v>3090</v>
      </c>
      <c r="E9763" t="s">
        <v>3090</v>
      </c>
      <c r="F9763">
        <v>1</v>
      </c>
      <c r="G9763">
        <v>0</v>
      </c>
      <c r="H9763">
        <v>8388.6203240107097</v>
      </c>
      <c r="I9763">
        <v>5641.8089748043603</v>
      </c>
      <c r="K9763">
        <v>987.31555555555497</v>
      </c>
      <c r="M9763">
        <v>1759.4957936507899</v>
      </c>
      <c r="N9763" t="s">
        <v>3091</v>
      </c>
      <c r="O9763" t="s">
        <v>3092</v>
      </c>
      <c r="P9763" t="s">
        <v>3095</v>
      </c>
      <c r="R9763" t="s">
        <v>3094</v>
      </c>
    </row>
    <row r="9764" spans="1:18" x14ac:dyDescent="0.25">
      <c r="A9764" t="s">
        <v>4302</v>
      </c>
      <c r="B9764" t="s">
        <v>3089</v>
      </c>
      <c r="D9764" t="s">
        <v>3090</v>
      </c>
      <c r="E9764" t="s">
        <v>3090</v>
      </c>
      <c r="F9764">
        <v>1</v>
      </c>
      <c r="G9764">
        <v>0</v>
      </c>
      <c r="H9764">
        <v>8300.4402806972703</v>
      </c>
      <c r="I9764">
        <v>5553.63104260203</v>
      </c>
      <c r="K9764">
        <v>987.31633333333298</v>
      </c>
      <c r="M9764">
        <v>1759.4929047619</v>
      </c>
      <c r="N9764" t="s">
        <v>3091</v>
      </c>
      <c r="O9764" t="s">
        <v>3092</v>
      </c>
      <c r="P9764" t="s">
        <v>3095</v>
      </c>
      <c r="R9764" t="s">
        <v>3094</v>
      </c>
    </row>
    <row r="9765" spans="1:18" x14ac:dyDescent="0.25">
      <c r="A9765" t="s">
        <v>4303</v>
      </c>
      <c r="B9765" t="s">
        <v>3089</v>
      </c>
      <c r="D9765" t="s">
        <v>3090</v>
      </c>
      <c r="E9765" t="s">
        <v>3090</v>
      </c>
      <c r="F9765">
        <v>1</v>
      </c>
      <c r="G9765">
        <v>0</v>
      </c>
      <c r="H9765">
        <v>8273.2825825744494</v>
      </c>
      <c r="I9765">
        <v>5526.4758444792096</v>
      </c>
      <c r="K9765">
        <v>987.31633333333298</v>
      </c>
      <c r="M9765">
        <v>1759.4904047619</v>
      </c>
      <c r="N9765" t="s">
        <v>3091</v>
      </c>
      <c r="O9765" t="s">
        <v>3092</v>
      </c>
      <c r="P9765" t="s">
        <v>3095</v>
      </c>
      <c r="R9765" t="s">
        <v>3094</v>
      </c>
    </row>
    <row r="9766" spans="1:18" x14ac:dyDescent="0.25">
      <c r="A9766" t="s">
        <v>4304</v>
      </c>
      <c r="B9766" t="s">
        <v>3089</v>
      </c>
      <c r="D9766" t="s">
        <v>3090</v>
      </c>
      <c r="E9766" t="s">
        <v>3090</v>
      </c>
      <c r="F9766">
        <v>1</v>
      </c>
      <c r="G9766">
        <v>0</v>
      </c>
      <c r="H9766">
        <v>8326.40895400302</v>
      </c>
      <c r="I9766">
        <v>5579.6022159077802</v>
      </c>
      <c r="K9766">
        <v>987.31633333333298</v>
      </c>
      <c r="M9766">
        <v>1759.4904047619</v>
      </c>
      <c r="N9766" t="s">
        <v>3091</v>
      </c>
      <c r="O9766" t="s">
        <v>3092</v>
      </c>
      <c r="P9766" t="s">
        <v>3095</v>
      </c>
      <c r="R9766" t="s">
        <v>3094</v>
      </c>
    </row>
    <row r="9767" spans="1:18" x14ac:dyDescent="0.25">
      <c r="A9767" t="s">
        <v>4305</v>
      </c>
      <c r="B9767" t="s">
        <v>3089</v>
      </c>
      <c r="D9767" t="s">
        <v>3090</v>
      </c>
      <c r="E9767" t="s">
        <v>3090</v>
      </c>
      <c r="F9767">
        <v>1</v>
      </c>
      <c r="G9767">
        <v>0</v>
      </c>
      <c r="H9767">
        <v>7944.0526116014998</v>
      </c>
      <c r="I9767">
        <v>5197.2446830300696</v>
      </c>
      <c r="K9767">
        <v>987.31214285714202</v>
      </c>
      <c r="M9767">
        <v>1759.4957857142799</v>
      </c>
      <c r="N9767" t="s">
        <v>3091</v>
      </c>
      <c r="O9767" t="s">
        <v>3092</v>
      </c>
      <c r="P9767" t="s">
        <v>3095</v>
      </c>
      <c r="R9767" t="s">
        <v>3094</v>
      </c>
    </row>
    <row r="9768" spans="1:18" x14ac:dyDescent="0.25">
      <c r="A9768" t="s">
        <v>4306</v>
      </c>
      <c r="B9768" t="s">
        <v>3089</v>
      </c>
      <c r="D9768" t="s">
        <v>3090</v>
      </c>
      <c r="E9768" t="s">
        <v>3090</v>
      </c>
      <c r="F9768">
        <v>1</v>
      </c>
      <c r="G9768">
        <v>0</v>
      </c>
      <c r="H9768">
        <v>7957.5124716014998</v>
      </c>
      <c r="I9768">
        <v>5210.7045430300705</v>
      </c>
      <c r="K9768">
        <v>987.31214285714202</v>
      </c>
      <c r="M9768">
        <v>1759.4957857142799</v>
      </c>
      <c r="N9768" t="s">
        <v>3091</v>
      </c>
      <c r="O9768" t="s">
        <v>3092</v>
      </c>
      <c r="P9768" t="s">
        <v>3095</v>
      </c>
      <c r="R9768" t="s">
        <v>3094</v>
      </c>
    </row>
    <row r="9769" spans="1:18" x14ac:dyDescent="0.25">
      <c r="A9769" t="s">
        <v>4307</v>
      </c>
      <c r="B9769" t="s">
        <v>3089</v>
      </c>
      <c r="D9769" t="s">
        <v>3090</v>
      </c>
      <c r="E9769" t="s">
        <v>3090</v>
      </c>
      <c r="F9769">
        <v>1</v>
      </c>
      <c r="G9769">
        <v>0</v>
      </c>
      <c r="H9769">
        <v>8000.2497817635303</v>
      </c>
      <c r="I9769">
        <v>5274.2820198587697</v>
      </c>
      <c r="K9769">
        <v>979.78647619047604</v>
      </c>
      <c r="M9769">
        <v>1746.18128571428</v>
      </c>
      <c r="N9769" t="s">
        <v>3091</v>
      </c>
      <c r="O9769" t="s">
        <v>3092</v>
      </c>
      <c r="P9769" t="s">
        <v>3095</v>
      </c>
      <c r="R9769" t="s">
        <v>3094</v>
      </c>
    </row>
    <row r="9770" spans="1:18" x14ac:dyDescent="0.25">
      <c r="A9770" t="s">
        <v>4308</v>
      </c>
      <c r="B9770" t="s">
        <v>3089</v>
      </c>
      <c r="D9770" t="s">
        <v>3090</v>
      </c>
      <c r="E9770" t="s">
        <v>3090</v>
      </c>
      <c r="F9770">
        <v>1</v>
      </c>
      <c r="G9770">
        <v>0</v>
      </c>
      <c r="H9770">
        <v>7945.1586660500298</v>
      </c>
      <c r="I9770">
        <v>5198.3509041452598</v>
      </c>
      <c r="K9770">
        <v>987.31647619047601</v>
      </c>
      <c r="M9770">
        <v>1759.4912857142799</v>
      </c>
      <c r="N9770" t="s">
        <v>3091</v>
      </c>
      <c r="O9770" t="s">
        <v>3092</v>
      </c>
      <c r="P9770" t="s">
        <v>3095</v>
      </c>
      <c r="R9770" t="s">
        <v>3094</v>
      </c>
    </row>
    <row r="9771" spans="1:18" x14ac:dyDescent="0.25">
      <c r="A9771" t="s">
        <v>4309</v>
      </c>
      <c r="B9771" t="s">
        <v>3089</v>
      </c>
      <c r="D9771" t="s">
        <v>3090</v>
      </c>
      <c r="E9771" t="s">
        <v>3090</v>
      </c>
      <c r="F9771">
        <v>1</v>
      </c>
      <c r="G9771">
        <v>0</v>
      </c>
      <c r="H9771">
        <v>7905.8628870939201</v>
      </c>
      <c r="I9771">
        <v>5159.0567918558199</v>
      </c>
      <c r="K9771">
        <v>987.319809523809</v>
      </c>
      <c r="M9771">
        <v>1759.48628571428</v>
      </c>
      <c r="N9771" t="s">
        <v>3091</v>
      </c>
      <c r="O9771" t="s">
        <v>3092</v>
      </c>
      <c r="P9771" t="s">
        <v>3095</v>
      </c>
      <c r="R9771" t="s">
        <v>3094</v>
      </c>
    </row>
    <row r="9772" spans="1:18" x14ac:dyDescent="0.25">
      <c r="A9772" t="s">
        <v>4310</v>
      </c>
      <c r="B9772" t="s">
        <v>3089</v>
      </c>
      <c r="D9772" t="s">
        <v>3090</v>
      </c>
      <c r="E9772" t="s">
        <v>3090</v>
      </c>
      <c r="F9772">
        <v>1</v>
      </c>
      <c r="G9772">
        <v>0</v>
      </c>
      <c r="H9772">
        <v>7895.0468709383604</v>
      </c>
      <c r="I9772">
        <v>5148.2376804621699</v>
      </c>
      <c r="K9772">
        <v>987.31647619047601</v>
      </c>
      <c r="M9772">
        <v>1759.49271428571</v>
      </c>
      <c r="N9772" t="s">
        <v>3091</v>
      </c>
      <c r="O9772" t="s">
        <v>3092</v>
      </c>
      <c r="P9772" t="s">
        <v>3095</v>
      </c>
      <c r="R9772" t="s">
        <v>3094</v>
      </c>
    </row>
    <row r="9773" spans="1:18" x14ac:dyDescent="0.25">
      <c r="A9773" t="s">
        <v>4311</v>
      </c>
      <c r="B9773" t="s">
        <v>3089</v>
      </c>
      <c r="D9773" t="s">
        <v>3090</v>
      </c>
      <c r="E9773" t="s">
        <v>3090</v>
      </c>
      <c r="F9773">
        <v>1</v>
      </c>
      <c r="G9773">
        <v>0</v>
      </c>
      <c r="H9773">
        <v>7906.4470257267603</v>
      </c>
      <c r="I9773">
        <v>5159.6266923934299</v>
      </c>
      <c r="K9773">
        <v>987.32333333333304</v>
      </c>
      <c r="M9773">
        <v>1759.4969999999901</v>
      </c>
      <c r="N9773" t="s">
        <v>3091</v>
      </c>
      <c r="O9773" t="s">
        <v>3092</v>
      </c>
      <c r="P9773" t="s">
        <v>3095</v>
      </c>
      <c r="R9773" t="s">
        <v>3094</v>
      </c>
    </row>
    <row r="9774" spans="1:18" x14ac:dyDescent="0.25">
      <c r="A9774" t="s">
        <v>4312</v>
      </c>
      <c r="B9774" t="s">
        <v>3089</v>
      </c>
      <c r="D9774" t="s">
        <v>3090</v>
      </c>
      <c r="E9774" t="s">
        <v>3090</v>
      </c>
      <c r="F9774">
        <v>1</v>
      </c>
      <c r="G9774">
        <v>0</v>
      </c>
      <c r="H9774">
        <v>10311.155997260599</v>
      </c>
      <c r="I9774">
        <v>6965.7051639273304</v>
      </c>
      <c r="K9774">
        <v>1199.8581666666601</v>
      </c>
      <c r="M9774">
        <v>2145.5926666666601</v>
      </c>
      <c r="N9774" t="s">
        <v>3091</v>
      </c>
      <c r="O9774" t="s">
        <v>3092</v>
      </c>
      <c r="P9774" t="s">
        <v>3095</v>
      </c>
      <c r="R9774" t="s">
        <v>3094</v>
      </c>
    </row>
    <row r="9775" spans="1:18" x14ac:dyDescent="0.25">
      <c r="A9775" t="s">
        <v>4313</v>
      </c>
      <c r="B9775" t="s">
        <v>3089</v>
      </c>
      <c r="D9775" t="s">
        <v>3090</v>
      </c>
      <c r="E9775" t="s">
        <v>3090</v>
      </c>
      <c r="F9775">
        <v>1</v>
      </c>
      <c r="G9775">
        <v>0</v>
      </c>
      <c r="H9775">
        <v>8627.1309236296293</v>
      </c>
      <c r="I9775">
        <v>5876.4434236296302</v>
      </c>
      <c r="K9775">
        <v>986.98149999999998</v>
      </c>
      <c r="M9775">
        <v>1763.7059999999999</v>
      </c>
      <c r="N9775" t="s">
        <v>3091</v>
      </c>
      <c r="O9775" t="s">
        <v>3092</v>
      </c>
      <c r="P9775" t="s">
        <v>3095</v>
      </c>
      <c r="R9775" t="s">
        <v>3094</v>
      </c>
    </row>
    <row r="9776" spans="1:18" x14ac:dyDescent="0.25">
      <c r="A9776" t="s">
        <v>4314</v>
      </c>
      <c r="B9776" t="s">
        <v>3089</v>
      </c>
      <c r="D9776" t="s">
        <v>3090</v>
      </c>
      <c r="E9776" t="s">
        <v>3090</v>
      </c>
      <c r="F9776">
        <v>1</v>
      </c>
      <c r="G9776">
        <v>0</v>
      </c>
      <c r="H9776">
        <v>9577.9564822672201</v>
      </c>
      <c r="I9776">
        <v>6460.4881489338904</v>
      </c>
      <c r="K9776">
        <v>1117.3</v>
      </c>
      <c r="M9776">
        <v>2000.1683333333301</v>
      </c>
      <c r="N9776" t="s">
        <v>3091</v>
      </c>
      <c r="O9776" t="s">
        <v>3092</v>
      </c>
      <c r="P9776" t="s">
        <v>3095</v>
      </c>
      <c r="R9776" t="s">
        <v>3094</v>
      </c>
    </row>
    <row r="9777" spans="1:18" x14ac:dyDescent="0.25">
      <c r="A9777" t="s">
        <v>4315</v>
      </c>
      <c r="B9777" t="s">
        <v>3089</v>
      </c>
      <c r="D9777" t="s">
        <v>3090</v>
      </c>
      <c r="E9777" t="s">
        <v>3090</v>
      </c>
      <c r="F9777">
        <v>1</v>
      </c>
      <c r="G9777">
        <v>0</v>
      </c>
      <c r="H9777">
        <v>9307.1553017004098</v>
      </c>
      <c r="I9777">
        <v>6367.0303017004098</v>
      </c>
      <c r="K9777">
        <v>1055.0416666666599</v>
      </c>
      <c r="M9777">
        <v>1885.0833333333301</v>
      </c>
      <c r="N9777" t="s">
        <v>3091</v>
      </c>
      <c r="O9777" t="s">
        <v>3092</v>
      </c>
      <c r="P9777" t="s">
        <v>3095</v>
      </c>
      <c r="R9777" t="s">
        <v>3094</v>
      </c>
    </row>
    <row r="9778" spans="1:18" x14ac:dyDescent="0.25">
      <c r="A9778" t="s">
        <v>4316</v>
      </c>
      <c r="B9778" t="s">
        <v>3089</v>
      </c>
      <c r="D9778" t="s">
        <v>3090</v>
      </c>
      <c r="E9778" t="s">
        <v>3090</v>
      </c>
      <c r="F9778">
        <v>1</v>
      </c>
      <c r="G9778">
        <v>0</v>
      </c>
      <c r="H9778">
        <v>9284.0675467037909</v>
      </c>
      <c r="I9778">
        <v>6343.9375467037898</v>
      </c>
      <c r="K9778">
        <v>1055.0533333333301</v>
      </c>
      <c r="M9778">
        <v>1885.07666666666</v>
      </c>
      <c r="N9778" t="s">
        <v>3091</v>
      </c>
      <c r="O9778" t="s">
        <v>3092</v>
      </c>
      <c r="P9778" t="s">
        <v>3095</v>
      </c>
      <c r="R9778" t="s">
        <v>3094</v>
      </c>
    </row>
    <row r="9779" spans="1:18" x14ac:dyDescent="0.25">
      <c r="A9779" t="s">
        <v>4317</v>
      </c>
      <c r="B9779" t="s">
        <v>3089</v>
      </c>
      <c r="D9779" t="s">
        <v>3090</v>
      </c>
      <c r="E9779" t="s">
        <v>3090</v>
      </c>
      <c r="F9779">
        <v>1</v>
      </c>
      <c r="G9779">
        <v>0</v>
      </c>
      <c r="H9779">
        <v>8138.4915412620103</v>
      </c>
      <c r="I9779">
        <v>5400.4265412620098</v>
      </c>
      <c r="K9779">
        <v>981.53499999999997</v>
      </c>
      <c r="M9779">
        <v>1756.53</v>
      </c>
      <c r="N9779" t="s">
        <v>3091</v>
      </c>
      <c r="O9779" t="s">
        <v>3092</v>
      </c>
      <c r="P9779" t="s">
        <v>3095</v>
      </c>
      <c r="R9779" t="s">
        <v>3094</v>
      </c>
    </row>
    <row r="9780" spans="1:18" x14ac:dyDescent="0.25">
      <c r="A9780" t="s">
        <v>4318</v>
      </c>
      <c r="B9780" t="s">
        <v>3089</v>
      </c>
      <c r="D9780" t="s">
        <v>3090</v>
      </c>
      <c r="E9780" t="s">
        <v>3090</v>
      </c>
      <c r="F9780">
        <v>1</v>
      </c>
      <c r="G9780">
        <v>0</v>
      </c>
      <c r="H9780">
        <v>9287.4864093454798</v>
      </c>
      <c r="I9780">
        <v>6403.7230760121402</v>
      </c>
      <c r="K9780">
        <v>1034.7666666666601</v>
      </c>
      <c r="M9780">
        <v>1848.9966666666601</v>
      </c>
      <c r="N9780" t="s">
        <v>3091</v>
      </c>
      <c r="O9780" t="s">
        <v>3092</v>
      </c>
      <c r="P9780" t="s">
        <v>3095</v>
      </c>
      <c r="R9780" t="s">
        <v>3094</v>
      </c>
    </row>
    <row r="9781" spans="1:18" x14ac:dyDescent="0.25">
      <c r="A9781" t="s">
        <v>4319</v>
      </c>
      <c r="B9781" t="s">
        <v>3089</v>
      </c>
      <c r="D9781" t="s">
        <v>3090</v>
      </c>
      <c r="E9781" t="s">
        <v>3090</v>
      </c>
      <c r="F9781">
        <v>1</v>
      </c>
      <c r="G9781">
        <v>0</v>
      </c>
      <c r="H9781">
        <v>10078.5956808225</v>
      </c>
      <c r="I9781">
        <v>7138.3890141559104</v>
      </c>
      <c r="K9781">
        <v>1055.04666666666</v>
      </c>
      <c r="M9781">
        <v>1885.16</v>
      </c>
      <c r="N9781" t="s">
        <v>3091</v>
      </c>
      <c r="O9781" t="s">
        <v>3092</v>
      </c>
      <c r="P9781" t="s">
        <v>3095</v>
      </c>
      <c r="R9781" t="s">
        <v>3094</v>
      </c>
    </row>
    <row r="9782" spans="1:18" x14ac:dyDescent="0.25">
      <c r="A9782" t="s">
        <v>4320</v>
      </c>
      <c r="B9782" t="s">
        <v>3089</v>
      </c>
      <c r="D9782" t="s">
        <v>3090</v>
      </c>
      <c r="E9782" t="s">
        <v>3090</v>
      </c>
      <c r="F9782">
        <v>1</v>
      </c>
      <c r="G9782">
        <v>0</v>
      </c>
      <c r="H9782">
        <v>10136.521546841201</v>
      </c>
      <c r="I9782">
        <v>7196.3215468412</v>
      </c>
      <c r="K9782">
        <v>1055.05</v>
      </c>
      <c r="M9782">
        <v>1885.15</v>
      </c>
      <c r="N9782" t="s">
        <v>3091</v>
      </c>
      <c r="O9782" t="s">
        <v>3092</v>
      </c>
      <c r="P9782" t="s">
        <v>3095</v>
      </c>
      <c r="R9782" t="s">
        <v>3094</v>
      </c>
    </row>
    <row r="9783" spans="1:18" x14ac:dyDescent="0.25">
      <c r="A9783" t="s">
        <v>4321</v>
      </c>
      <c r="B9783" t="s">
        <v>3089</v>
      </c>
      <c r="D9783" t="s">
        <v>3090</v>
      </c>
      <c r="E9783" t="s">
        <v>3090</v>
      </c>
      <c r="F9783">
        <v>1</v>
      </c>
      <c r="G9783">
        <v>0</v>
      </c>
      <c r="H9783">
        <v>9695.8500967596992</v>
      </c>
      <c r="I9783">
        <v>6636.6667634263704</v>
      </c>
      <c r="K9783">
        <v>1098.1849999999999</v>
      </c>
      <c r="M9783">
        <v>1960.99833333333</v>
      </c>
      <c r="N9783" t="s">
        <v>3091</v>
      </c>
      <c r="O9783" t="s">
        <v>3092</v>
      </c>
      <c r="P9783" t="s">
        <v>3095</v>
      </c>
      <c r="R9783" t="s">
        <v>3094</v>
      </c>
    </row>
    <row r="9784" spans="1:18" x14ac:dyDescent="0.25">
      <c r="A9784" t="s">
        <v>4322</v>
      </c>
      <c r="B9784" t="s">
        <v>3089</v>
      </c>
      <c r="D9784" t="s">
        <v>3090</v>
      </c>
      <c r="E9784" t="s">
        <v>3090</v>
      </c>
      <c r="F9784">
        <v>1</v>
      </c>
      <c r="G9784">
        <v>0</v>
      </c>
      <c r="H9784">
        <v>8155.8233137240704</v>
      </c>
      <c r="I9784">
        <v>5502.3633137240704</v>
      </c>
      <c r="K9784">
        <v>951.14499999999998</v>
      </c>
      <c r="M9784">
        <v>1702.3150000000001</v>
      </c>
      <c r="N9784" t="s">
        <v>3091</v>
      </c>
      <c r="O9784" t="s">
        <v>3092</v>
      </c>
      <c r="P9784" t="s">
        <v>3095</v>
      </c>
      <c r="R9784" t="s">
        <v>3094</v>
      </c>
    </row>
    <row r="9785" spans="1:18" x14ac:dyDescent="0.25">
      <c r="A9785" t="s">
        <v>4323</v>
      </c>
      <c r="B9785" t="s">
        <v>3089</v>
      </c>
      <c r="D9785" t="s">
        <v>3090</v>
      </c>
      <c r="E9785" t="s">
        <v>3090</v>
      </c>
      <c r="F9785">
        <v>1</v>
      </c>
      <c r="G9785">
        <v>0</v>
      </c>
      <c r="H9785">
        <v>9824.1618100662599</v>
      </c>
      <c r="I9785">
        <v>6400.9251433995896</v>
      </c>
      <c r="K9785">
        <v>1227.6125</v>
      </c>
      <c r="M9785">
        <v>2195.6241666666601</v>
      </c>
      <c r="N9785" t="s">
        <v>3091</v>
      </c>
      <c r="O9785" t="s">
        <v>3092</v>
      </c>
      <c r="P9785" t="s">
        <v>3095</v>
      </c>
      <c r="R9785" t="s">
        <v>3094</v>
      </c>
    </row>
    <row r="9786" spans="1:18" x14ac:dyDescent="0.25">
      <c r="A9786" t="s">
        <v>4324</v>
      </c>
      <c r="B9786" t="s">
        <v>3089</v>
      </c>
      <c r="D9786" t="s">
        <v>3090</v>
      </c>
      <c r="E9786" t="s">
        <v>3090</v>
      </c>
      <c r="F9786">
        <v>1</v>
      </c>
      <c r="G9786">
        <v>0</v>
      </c>
      <c r="H9786">
        <v>9866.2494638285098</v>
      </c>
      <c r="I9786">
        <v>6443.0361304951803</v>
      </c>
      <c r="K9786">
        <v>1227.5983333333299</v>
      </c>
      <c r="M9786">
        <v>2195.6149999999998</v>
      </c>
      <c r="N9786" t="s">
        <v>3091</v>
      </c>
      <c r="O9786" t="s">
        <v>3092</v>
      </c>
      <c r="P9786" t="s">
        <v>3095</v>
      </c>
      <c r="R9786" t="s">
        <v>3094</v>
      </c>
    </row>
    <row r="9787" spans="1:18" x14ac:dyDescent="0.25">
      <c r="A9787" t="s">
        <v>4325</v>
      </c>
      <c r="B9787" t="s">
        <v>3089</v>
      </c>
      <c r="D9787" t="s">
        <v>3090</v>
      </c>
      <c r="E9787" t="s">
        <v>3090</v>
      </c>
      <c r="F9787">
        <v>1</v>
      </c>
      <c r="G9787">
        <v>0</v>
      </c>
      <c r="H9787">
        <v>7924.7427153218396</v>
      </c>
      <c r="I9787">
        <v>5537.0260486551697</v>
      </c>
      <c r="K9787">
        <v>856.99166666666599</v>
      </c>
      <c r="M9787">
        <v>1530.7249999999999</v>
      </c>
      <c r="N9787" t="s">
        <v>3091</v>
      </c>
      <c r="O9787" t="s">
        <v>3092</v>
      </c>
      <c r="P9787" t="s">
        <v>3095</v>
      </c>
      <c r="R9787" t="s">
        <v>3094</v>
      </c>
    </row>
    <row r="9788" spans="1:18" x14ac:dyDescent="0.25">
      <c r="A9788" t="s">
        <v>4326</v>
      </c>
      <c r="B9788" t="s">
        <v>3089</v>
      </c>
      <c r="D9788" t="s">
        <v>3090</v>
      </c>
      <c r="E9788" t="s">
        <v>3090</v>
      </c>
      <c r="F9788">
        <v>1</v>
      </c>
      <c r="G9788">
        <v>0</v>
      </c>
      <c r="H9788">
        <v>8489.2491806436392</v>
      </c>
      <c r="I9788">
        <v>5742.4125139769703</v>
      </c>
      <c r="K9788">
        <v>987.32166666666603</v>
      </c>
      <c r="M9788">
        <v>1759.5150000000001</v>
      </c>
      <c r="N9788" t="s">
        <v>3091</v>
      </c>
      <c r="O9788" t="s">
        <v>3092</v>
      </c>
      <c r="P9788" t="s">
        <v>3095</v>
      </c>
      <c r="R9788" t="s">
        <v>3094</v>
      </c>
    </row>
    <row r="9789" spans="1:18" x14ac:dyDescent="0.25">
      <c r="A9789" t="s">
        <v>4327</v>
      </c>
      <c r="B9789" t="s">
        <v>3089</v>
      </c>
      <c r="D9789" t="s">
        <v>3090</v>
      </c>
      <c r="E9789" t="s">
        <v>3090</v>
      </c>
      <c r="F9789">
        <v>1</v>
      </c>
      <c r="G9789">
        <v>0</v>
      </c>
      <c r="H9789">
        <v>513.89863424848704</v>
      </c>
      <c r="I9789">
        <v>497.03863424848703</v>
      </c>
      <c r="K9789">
        <v>6</v>
      </c>
      <c r="M9789">
        <v>10.86</v>
      </c>
      <c r="N9789" t="s">
        <v>3091</v>
      </c>
      <c r="O9789" t="s">
        <v>3092</v>
      </c>
      <c r="P9789" t="s">
        <v>3095</v>
      </c>
      <c r="R9789" t="s">
        <v>3094</v>
      </c>
    </row>
    <row r="9790" spans="1:18" x14ac:dyDescent="0.25">
      <c r="A9790" t="s">
        <v>4328</v>
      </c>
      <c r="B9790" t="s">
        <v>3089</v>
      </c>
      <c r="D9790" t="s">
        <v>3090</v>
      </c>
      <c r="E9790" t="s">
        <v>3090</v>
      </c>
      <c r="F9790">
        <v>1</v>
      </c>
      <c r="G9790">
        <v>0</v>
      </c>
      <c r="H9790">
        <v>551.08965176470497</v>
      </c>
      <c r="I9790">
        <v>176.99965176470499</v>
      </c>
      <c r="K9790">
        <v>133.75</v>
      </c>
      <c r="M9790">
        <v>240.34</v>
      </c>
      <c r="N9790" t="s">
        <v>3091</v>
      </c>
      <c r="O9790" t="s">
        <v>3092</v>
      </c>
      <c r="P9790" t="s">
        <v>3095</v>
      </c>
      <c r="R9790" t="s">
        <v>3094</v>
      </c>
    </row>
    <row r="9791" spans="1:18" x14ac:dyDescent="0.25">
      <c r="A9791" t="s">
        <v>4329</v>
      </c>
      <c r="B9791" t="s">
        <v>3089</v>
      </c>
      <c r="D9791" t="s">
        <v>3090</v>
      </c>
      <c r="E9791" t="s">
        <v>3090</v>
      </c>
      <c r="F9791">
        <v>1</v>
      </c>
      <c r="G9791">
        <v>0</v>
      </c>
      <c r="H9791">
        <v>508.03301603193199</v>
      </c>
      <c r="I9791">
        <v>375.773016031932</v>
      </c>
      <c r="K9791">
        <v>47.95</v>
      </c>
      <c r="M9791">
        <v>84.31</v>
      </c>
      <c r="N9791" t="s">
        <v>3091</v>
      </c>
      <c r="O9791" t="s">
        <v>3092</v>
      </c>
      <c r="P9791" t="s">
        <v>3095</v>
      </c>
      <c r="R9791" t="s">
        <v>3094</v>
      </c>
    </row>
    <row r="9792" spans="1:18" x14ac:dyDescent="0.25">
      <c r="A9792" t="s">
        <v>4330</v>
      </c>
      <c r="B9792" t="s">
        <v>3089</v>
      </c>
      <c r="D9792" t="s">
        <v>3090</v>
      </c>
      <c r="E9792" t="s">
        <v>3090</v>
      </c>
      <c r="F9792">
        <v>1</v>
      </c>
      <c r="G9792">
        <v>0</v>
      </c>
      <c r="H9792">
        <v>8494.4000617289494</v>
      </c>
      <c r="I9792">
        <v>5808.8767283956104</v>
      </c>
      <c r="K9792">
        <v>965.31500000000005</v>
      </c>
      <c r="M9792">
        <v>1720.2083333333301</v>
      </c>
      <c r="N9792" t="s">
        <v>3091</v>
      </c>
      <c r="O9792" t="s">
        <v>3092</v>
      </c>
      <c r="P9792" t="s">
        <v>3095</v>
      </c>
      <c r="R9792" t="s">
        <v>3094</v>
      </c>
    </row>
    <row r="9793" spans="1:18" x14ac:dyDescent="0.25">
      <c r="A9793" t="s">
        <v>4331</v>
      </c>
      <c r="B9793" t="s">
        <v>3089</v>
      </c>
      <c r="D9793" t="s">
        <v>3090</v>
      </c>
      <c r="E9793" t="s">
        <v>3090</v>
      </c>
      <c r="F9793">
        <v>1</v>
      </c>
      <c r="G9793">
        <v>0</v>
      </c>
      <c r="H9793">
        <v>7696.16358745872</v>
      </c>
      <c r="I9793">
        <v>5393.7335874587197</v>
      </c>
      <c r="K9793">
        <v>826.29166666666595</v>
      </c>
      <c r="M9793">
        <v>1476.1383333333299</v>
      </c>
      <c r="N9793" t="s">
        <v>3091</v>
      </c>
      <c r="O9793" t="s">
        <v>3092</v>
      </c>
      <c r="P9793" t="s">
        <v>3095</v>
      </c>
      <c r="R9793" t="s">
        <v>3094</v>
      </c>
    </row>
    <row r="9794" spans="1:18" x14ac:dyDescent="0.25">
      <c r="A9794" t="s">
        <v>4332</v>
      </c>
      <c r="B9794" t="s">
        <v>3089</v>
      </c>
      <c r="D9794" t="s">
        <v>3090</v>
      </c>
      <c r="E9794" t="s">
        <v>3090</v>
      </c>
      <c r="F9794">
        <v>1</v>
      </c>
      <c r="G9794">
        <v>0</v>
      </c>
      <c r="H9794">
        <v>8985.7725268167906</v>
      </c>
      <c r="I9794">
        <v>6154.2291934834502</v>
      </c>
      <c r="K9794">
        <v>1017.99</v>
      </c>
      <c r="M9794">
        <v>1813.5533333333301</v>
      </c>
      <c r="N9794" t="s">
        <v>3091</v>
      </c>
      <c r="O9794" t="s">
        <v>3092</v>
      </c>
      <c r="P9794" t="s">
        <v>3095</v>
      </c>
      <c r="R9794" t="s">
        <v>3094</v>
      </c>
    </row>
    <row r="9795" spans="1:18" x14ac:dyDescent="0.25">
      <c r="A9795" t="s">
        <v>4333</v>
      </c>
      <c r="B9795" t="s">
        <v>3089</v>
      </c>
      <c r="D9795" t="s">
        <v>3090</v>
      </c>
      <c r="E9795" t="s">
        <v>3090</v>
      </c>
      <c r="F9795">
        <v>1</v>
      </c>
      <c r="G9795">
        <v>0</v>
      </c>
      <c r="H9795">
        <v>8602.4257047294705</v>
      </c>
      <c r="I9795">
        <v>5778.6707047294703</v>
      </c>
      <c r="K9795">
        <v>1015.25</v>
      </c>
      <c r="M9795">
        <v>1808.5050000000001</v>
      </c>
      <c r="N9795" t="s">
        <v>3091</v>
      </c>
      <c r="O9795" t="s">
        <v>3092</v>
      </c>
      <c r="P9795" t="s">
        <v>3095</v>
      </c>
      <c r="R9795" t="s">
        <v>3094</v>
      </c>
    </row>
    <row r="9796" spans="1:18" x14ac:dyDescent="0.25">
      <c r="A9796" t="s">
        <v>4334</v>
      </c>
      <c r="B9796" t="s">
        <v>3089</v>
      </c>
      <c r="D9796" t="s">
        <v>3090</v>
      </c>
      <c r="E9796" t="s">
        <v>3090</v>
      </c>
      <c r="F9796">
        <v>1</v>
      </c>
      <c r="G9796">
        <v>0</v>
      </c>
      <c r="H9796">
        <v>8624.6901565944409</v>
      </c>
      <c r="I9796">
        <v>5800.9401565944399</v>
      </c>
      <c r="K9796">
        <v>1015.25</v>
      </c>
      <c r="M9796">
        <v>1808.5</v>
      </c>
      <c r="N9796" t="s">
        <v>3091</v>
      </c>
      <c r="O9796" t="s">
        <v>3092</v>
      </c>
      <c r="P9796" t="s">
        <v>3095</v>
      </c>
      <c r="R9796" t="s">
        <v>3094</v>
      </c>
    </row>
    <row r="9797" spans="1:18" x14ac:dyDescent="0.25">
      <c r="A9797" t="s">
        <v>4335</v>
      </c>
      <c r="B9797" t="s">
        <v>3089</v>
      </c>
      <c r="D9797" t="s">
        <v>3090</v>
      </c>
      <c r="E9797" t="s">
        <v>3090</v>
      </c>
      <c r="F9797">
        <v>1</v>
      </c>
      <c r="G9797">
        <v>0</v>
      </c>
      <c r="H9797">
        <v>8687.0506379164999</v>
      </c>
      <c r="I9797">
        <v>5863.2656379165001</v>
      </c>
      <c r="K9797">
        <v>1015.26</v>
      </c>
      <c r="M9797">
        <v>1808.5250000000001</v>
      </c>
      <c r="N9797" t="s">
        <v>3091</v>
      </c>
      <c r="O9797" t="s">
        <v>3092</v>
      </c>
      <c r="P9797" t="s">
        <v>3095</v>
      </c>
      <c r="R9797" t="s">
        <v>3094</v>
      </c>
    </row>
    <row r="9798" spans="1:18" x14ac:dyDescent="0.25">
      <c r="A9798" t="s">
        <v>4336</v>
      </c>
      <c r="B9798" t="s">
        <v>3089</v>
      </c>
      <c r="D9798" t="s">
        <v>3090</v>
      </c>
      <c r="E9798" t="s">
        <v>3090</v>
      </c>
      <c r="F9798">
        <v>1</v>
      </c>
      <c r="G9798">
        <v>0</v>
      </c>
      <c r="H9798">
        <v>8632.4907495595398</v>
      </c>
      <c r="I9798">
        <v>5808.70574955954</v>
      </c>
      <c r="K9798">
        <v>1015.26</v>
      </c>
      <c r="M9798">
        <v>1808.5250000000001</v>
      </c>
      <c r="N9798" t="s">
        <v>3091</v>
      </c>
      <c r="O9798" t="s">
        <v>3092</v>
      </c>
      <c r="P9798" t="s">
        <v>3095</v>
      </c>
      <c r="R9798" t="s">
        <v>3094</v>
      </c>
    </row>
    <row r="9799" spans="1:18" x14ac:dyDescent="0.25">
      <c r="A9799" t="s">
        <v>4337</v>
      </c>
      <c r="B9799" t="s">
        <v>3089</v>
      </c>
      <c r="D9799" t="s">
        <v>3090</v>
      </c>
      <c r="E9799" t="s">
        <v>3090</v>
      </c>
      <c r="F9799">
        <v>1</v>
      </c>
      <c r="G9799">
        <v>0</v>
      </c>
      <c r="H9799">
        <v>7992.4775094011602</v>
      </c>
      <c r="I9799">
        <v>5243.7500094011602</v>
      </c>
      <c r="K9799">
        <v>988.02499999999998</v>
      </c>
      <c r="M9799">
        <v>1760.7024999999901</v>
      </c>
      <c r="N9799" t="s">
        <v>3091</v>
      </c>
      <c r="O9799" t="s">
        <v>3092</v>
      </c>
      <c r="P9799" t="s">
        <v>3095</v>
      </c>
      <c r="R9799" t="s">
        <v>3094</v>
      </c>
    </row>
    <row r="9800" spans="1:18" x14ac:dyDescent="0.25">
      <c r="A9800" t="s">
        <v>4338</v>
      </c>
      <c r="B9800" t="s">
        <v>3089</v>
      </c>
      <c r="D9800" t="s">
        <v>3090</v>
      </c>
      <c r="E9800" t="s">
        <v>3090</v>
      </c>
      <c r="F9800">
        <v>1</v>
      </c>
      <c r="G9800">
        <v>0</v>
      </c>
      <c r="H9800">
        <v>7979.48046694809</v>
      </c>
      <c r="I9800">
        <v>5230.75296694809</v>
      </c>
      <c r="K9800">
        <v>988.02499999999998</v>
      </c>
      <c r="M9800">
        <v>1760.7024999999901</v>
      </c>
      <c r="N9800" t="s">
        <v>3091</v>
      </c>
      <c r="O9800" t="s">
        <v>3092</v>
      </c>
      <c r="P9800" t="s">
        <v>3095</v>
      </c>
      <c r="R9800" t="s">
        <v>3094</v>
      </c>
    </row>
    <row r="9801" spans="1:18" x14ac:dyDescent="0.25">
      <c r="A9801" t="s">
        <v>4339</v>
      </c>
      <c r="B9801" t="s">
        <v>3089</v>
      </c>
      <c r="D9801" t="s">
        <v>3090</v>
      </c>
      <c r="E9801" t="s">
        <v>3090</v>
      </c>
      <c r="F9801">
        <v>1</v>
      </c>
      <c r="G9801">
        <v>0</v>
      </c>
      <c r="H9801">
        <v>8021.63262345365</v>
      </c>
      <c r="I9801">
        <v>5272.8851234536496</v>
      </c>
      <c r="K9801">
        <v>988.02499999999998</v>
      </c>
      <c r="M9801">
        <v>1760.7224999999901</v>
      </c>
      <c r="N9801" t="s">
        <v>3091</v>
      </c>
      <c r="O9801" t="s">
        <v>3092</v>
      </c>
      <c r="P9801" t="s">
        <v>3095</v>
      </c>
      <c r="R9801" t="s">
        <v>3094</v>
      </c>
    </row>
    <row r="9802" spans="1:18" x14ac:dyDescent="0.25">
      <c r="A9802" t="s">
        <v>4340</v>
      </c>
      <c r="B9802" t="s">
        <v>3089</v>
      </c>
      <c r="D9802" t="s">
        <v>3090</v>
      </c>
      <c r="E9802" t="s">
        <v>3090</v>
      </c>
      <c r="F9802">
        <v>1</v>
      </c>
      <c r="G9802">
        <v>0</v>
      </c>
      <c r="H9802">
        <v>8196.7776641984892</v>
      </c>
      <c r="I9802">
        <v>5470.8053725318296</v>
      </c>
      <c r="K9802">
        <v>979.78854166666599</v>
      </c>
      <c r="M9802">
        <v>1746.1837499999999</v>
      </c>
      <c r="N9802" t="s">
        <v>3091</v>
      </c>
      <c r="O9802" t="s">
        <v>3092</v>
      </c>
      <c r="P9802" t="s">
        <v>3095</v>
      </c>
      <c r="R9802" t="s">
        <v>3094</v>
      </c>
    </row>
    <row r="9803" spans="1:18" x14ac:dyDescent="0.25">
      <c r="A9803" t="s">
        <v>4341</v>
      </c>
      <c r="B9803" t="s">
        <v>3089</v>
      </c>
      <c r="D9803" t="s">
        <v>3090</v>
      </c>
      <c r="E9803" t="s">
        <v>3090</v>
      </c>
      <c r="F9803">
        <v>1</v>
      </c>
      <c r="G9803">
        <v>0</v>
      </c>
      <c r="H9803">
        <v>8137.25638993136</v>
      </c>
      <c r="I9803">
        <v>5390.4530982647002</v>
      </c>
      <c r="K9803">
        <v>987.322041666666</v>
      </c>
      <c r="M9803">
        <v>1759.48125</v>
      </c>
      <c r="N9803" t="s">
        <v>3091</v>
      </c>
      <c r="O9803" t="s">
        <v>3092</v>
      </c>
      <c r="P9803" t="s">
        <v>3095</v>
      </c>
      <c r="R9803" t="s">
        <v>3094</v>
      </c>
    </row>
    <row r="9804" spans="1:18" x14ac:dyDescent="0.25">
      <c r="A9804" t="s">
        <v>4342</v>
      </c>
      <c r="B9804" t="s">
        <v>3089</v>
      </c>
      <c r="D9804" t="s">
        <v>3090</v>
      </c>
      <c r="E9804" t="s">
        <v>3090</v>
      </c>
      <c r="F9804">
        <v>1</v>
      </c>
      <c r="G9804">
        <v>0</v>
      </c>
      <c r="H9804">
        <v>8194.5596076020393</v>
      </c>
      <c r="I9804">
        <v>5453.5969409353702</v>
      </c>
      <c r="K9804">
        <v>985.29516666666598</v>
      </c>
      <c r="M9804">
        <v>1755.6675</v>
      </c>
      <c r="N9804" t="s">
        <v>3091</v>
      </c>
      <c r="O9804" t="s">
        <v>3092</v>
      </c>
      <c r="P9804" t="s">
        <v>3095</v>
      </c>
      <c r="R9804" t="s">
        <v>3094</v>
      </c>
    </row>
    <row r="9805" spans="1:18" x14ac:dyDescent="0.25">
      <c r="A9805" t="s">
        <v>4343</v>
      </c>
      <c r="B9805" t="s">
        <v>3089</v>
      </c>
      <c r="D9805" t="s">
        <v>3090</v>
      </c>
      <c r="E9805" t="s">
        <v>3090</v>
      </c>
      <c r="F9805">
        <v>1</v>
      </c>
      <c r="G9805">
        <v>0</v>
      </c>
      <c r="H9805">
        <v>8261.5163276020394</v>
      </c>
      <c r="I9805">
        <v>5520.5536609353703</v>
      </c>
      <c r="K9805">
        <v>985.29516666666598</v>
      </c>
      <c r="M9805">
        <v>1755.6675</v>
      </c>
      <c r="N9805" t="s">
        <v>3091</v>
      </c>
      <c r="O9805" t="s">
        <v>3092</v>
      </c>
      <c r="P9805" t="s">
        <v>3095</v>
      </c>
      <c r="R9805" t="s">
        <v>3094</v>
      </c>
    </row>
    <row r="9806" spans="1:18" x14ac:dyDescent="0.25">
      <c r="A9806" t="s">
        <v>4344</v>
      </c>
      <c r="B9806" t="s">
        <v>3089</v>
      </c>
      <c r="D9806" t="s">
        <v>3090</v>
      </c>
      <c r="E9806" t="s">
        <v>3090</v>
      </c>
      <c r="F9806">
        <v>1</v>
      </c>
      <c r="G9806">
        <v>0</v>
      </c>
      <c r="H9806">
        <v>8325.1163146531508</v>
      </c>
      <c r="I9806">
        <v>5584.1436479864897</v>
      </c>
      <c r="K9806">
        <v>985.30849999999998</v>
      </c>
      <c r="M9806">
        <v>1755.6641666666601</v>
      </c>
      <c r="N9806" t="s">
        <v>3091</v>
      </c>
      <c r="O9806" t="s">
        <v>3092</v>
      </c>
      <c r="P9806" t="s">
        <v>3095</v>
      </c>
      <c r="R9806" t="s">
        <v>3094</v>
      </c>
    </row>
    <row r="9807" spans="1:18" x14ac:dyDescent="0.25">
      <c r="A9807" t="s">
        <v>4345</v>
      </c>
      <c r="B9807" t="s">
        <v>3089</v>
      </c>
      <c r="D9807" t="s">
        <v>3090</v>
      </c>
      <c r="E9807" t="s">
        <v>3090</v>
      </c>
      <c r="F9807">
        <v>1</v>
      </c>
      <c r="G9807">
        <v>0</v>
      </c>
      <c r="H9807">
        <v>8076.3966264648798</v>
      </c>
      <c r="I9807">
        <v>5335.4299597982099</v>
      </c>
      <c r="K9807">
        <v>985.29</v>
      </c>
      <c r="M9807">
        <v>1755.6766666666599</v>
      </c>
      <c r="N9807" t="s">
        <v>3091</v>
      </c>
      <c r="O9807" t="s">
        <v>3092</v>
      </c>
      <c r="P9807" t="s">
        <v>3095</v>
      </c>
      <c r="R9807" t="s">
        <v>3094</v>
      </c>
    </row>
    <row r="9808" spans="1:18" x14ac:dyDescent="0.25">
      <c r="A9808" t="s">
        <v>4346</v>
      </c>
      <c r="B9808" t="s">
        <v>3089</v>
      </c>
      <c r="D9808" t="s">
        <v>3090</v>
      </c>
      <c r="E9808" t="s">
        <v>3090</v>
      </c>
      <c r="F9808">
        <v>1</v>
      </c>
      <c r="G9808">
        <v>0</v>
      </c>
      <c r="H9808">
        <v>8020.02722286673</v>
      </c>
      <c r="I9808">
        <v>5279.0605562000601</v>
      </c>
      <c r="K9808">
        <v>985.28499999999997</v>
      </c>
      <c r="M9808">
        <v>1755.68166666666</v>
      </c>
      <c r="N9808" t="s">
        <v>3091</v>
      </c>
      <c r="O9808" t="s">
        <v>3092</v>
      </c>
      <c r="P9808" t="s">
        <v>3095</v>
      </c>
      <c r="R9808" t="s">
        <v>3094</v>
      </c>
    </row>
    <row r="9809" spans="1:18" x14ac:dyDescent="0.25">
      <c r="A9809" t="s">
        <v>4347</v>
      </c>
      <c r="B9809" t="s">
        <v>3089</v>
      </c>
      <c r="D9809" t="s">
        <v>3090</v>
      </c>
      <c r="E9809" t="s">
        <v>3090</v>
      </c>
      <c r="F9809">
        <v>1</v>
      </c>
      <c r="G9809">
        <v>0</v>
      </c>
      <c r="H9809">
        <v>7968.7455225702797</v>
      </c>
      <c r="I9809">
        <v>5227.7838559036099</v>
      </c>
      <c r="K9809">
        <v>985.29200000000003</v>
      </c>
      <c r="M9809">
        <v>1755.6696666666601</v>
      </c>
      <c r="N9809" t="s">
        <v>3091</v>
      </c>
      <c r="O9809" t="s">
        <v>3092</v>
      </c>
      <c r="P9809" t="s">
        <v>3095</v>
      </c>
      <c r="R9809" t="s">
        <v>3094</v>
      </c>
    </row>
    <row r="9810" spans="1:18" x14ac:dyDescent="0.25">
      <c r="A9810" t="s">
        <v>4348</v>
      </c>
      <c r="B9810" t="s">
        <v>3089</v>
      </c>
      <c r="D9810" t="s">
        <v>3090</v>
      </c>
      <c r="E9810" t="s">
        <v>3090</v>
      </c>
      <c r="F9810">
        <v>1</v>
      </c>
      <c r="G9810">
        <v>0</v>
      </c>
      <c r="H9810">
        <v>7999.4154106044698</v>
      </c>
      <c r="I9810">
        <v>5258.4537439378</v>
      </c>
      <c r="K9810">
        <v>985.29200000000003</v>
      </c>
      <c r="M9810">
        <v>1755.6696666666601</v>
      </c>
      <c r="N9810" t="s">
        <v>3091</v>
      </c>
      <c r="O9810" t="s">
        <v>3092</v>
      </c>
      <c r="P9810" t="s">
        <v>3095</v>
      </c>
      <c r="R9810" t="s">
        <v>3094</v>
      </c>
    </row>
    <row r="9811" spans="1:18" x14ac:dyDescent="0.25">
      <c r="A9811" t="s">
        <v>4349</v>
      </c>
      <c r="B9811" t="s">
        <v>3089</v>
      </c>
      <c r="D9811" t="s">
        <v>3090</v>
      </c>
      <c r="E9811" t="s">
        <v>3090</v>
      </c>
      <c r="F9811">
        <v>1</v>
      </c>
      <c r="G9811">
        <v>0</v>
      </c>
      <c r="H9811">
        <v>7981.6924581044696</v>
      </c>
      <c r="I9811">
        <v>5240.7307914377998</v>
      </c>
      <c r="K9811">
        <v>985.29200000000003</v>
      </c>
      <c r="M9811">
        <v>1755.6696666666601</v>
      </c>
      <c r="N9811" t="s">
        <v>3091</v>
      </c>
      <c r="O9811" t="s">
        <v>3092</v>
      </c>
      <c r="P9811" t="s">
        <v>3095</v>
      </c>
      <c r="R9811" t="s">
        <v>3094</v>
      </c>
    </row>
    <row r="9812" spans="1:18" x14ac:dyDescent="0.25">
      <c r="A9812" t="s">
        <v>4350</v>
      </c>
      <c r="B9812" t="s">
        <v>3089</v>
      </c>
      <c r="D9812" t="s">
        <v>3090</v>
      </c>
      <c r="E9812" t="s">
        <v>3090</v>
      </c>
      <c r="F9812">
        <v>1</v>
      </c>
      <c r="G9812">
        <v>0</v>
      </c>
      <c r="H9812">
        <v>7948.9790278396604</v>
      </c>
      <c r="I9812">
        <v>5208.0180278396601</v>
      </c>
      <c r="K9812">
        <v>985.28800000000001</v>
      </c>
      <c r="M9812">
        <v>1755.673</v>
      </c>
      <c r="N9812" t="s">
        <v>3091</v>
      </c>
      <c r="O9812" t="s">
        <v>3092</v>
      </c>
      <c r="P9812" t="s">
        <v>3095</v>
      </c>
      <c r="R9812" t="s">
        <v>3094</v>
      </c>
    </row>
    <row r="9813" spans="1:18" x14ac:dyDescent="0.25">
      <c r="A9813" t="s">
        <v>4351</v>
      </c>
      <c r="B9813" t="s">
        <v>3089</v>
      </c>
      <c r="D9813" t="s">
        <v>3090</v>
      </c>
      <c r="E9813" t="s">
        <v>3090</v>
      </c>
      <c r="F9813">
        <v>1</v>
      </c>
      <c r="G9813">
        <v>0</v>
      </c>
      <c r="H9813">
        <v>7894.0582986313202</v>
      </c>
      <c r="I9813">
        <v>5153.0956319646602</v>
      </c>
      <c r="K9813">
        <v>985.284666666666</v>
      </c>
      <c r="M9813">
        <v>1755.6780000000001</v>
      </c>
      <c r="N9813" t="s">
        <v>3091</v>
      </c>
      <c r="O9813" t="s">
        <v>3092</v>
      </c>
      <c r="P9813" t="s">
        <v>3095</v>
      </c>
      <c r="R9813" t="s">
        <v>3094</v>
      </c>
    </row>
    <row r="9814" spans="1:18" x14ac:dyDescent="0.25">
      <c r="A9814" t="s">
        <v>4352</v>
      </c>
      <c r="B9814" t="s">
        <v>3089</v>
      </c>
      <c r="D9814" t="s">
        <v>3090</v>
      </c>
      <c r="E9814" t="s">
        <v>3090</v>
      </c>
      <c r="F9814">
        <v>1</v>
      </c>
      <c r="G9814">
        <v>0</v>
      </c>
      <c r="H9814">
        <v>704.633729645127</v>
      </c>
      <c r="I9814">
        <v>704.633729645127</v>
      </c>
      <c r="K9814"/>
      <c r="N9814" t="s">
        <v>3091</v>
      </c>
      <c r="O9814" t="s">
        <v>3092</v>
      </c>
      <c r="P9814" t="s">
        <v>3095</v>
      </c>
      <c r="R9814" t="s">
        <v>3094</v>
      </c>
    </row>
    <row r="9815" spans="1:18" x14ac:dyDescent="0.25">
      <c r="A9815" t="s">
        <v>4353</v>
      </c>
      <c r="B9815" t="s">
        <v>3089</v>
      </c>
      <c r="D9815" t="s">
        <v>3090</v>
      </c>
      <c r="E9815" t="s">
        <v>3090</v>
      </c>
      <c r="F9815">
        <v>1</v>
      </c>
      <c r="G9815">
        <v>0</v>
      </c>
      <c r="H9815">
        <v>9145.1123709309795</v>
      </c>
      <c r="I9815">
        <v>5719.7523709309799</v>
      </c>
      <c r="K9815">
        <v>1228.5374999999999</v>
      </c>
      <c r="M9815">
        <v>2196.8225000000002</v>
      </c>
      <c r="N9815" t="s">
        <v>3091</v>
      </c>
      <c r="O9815" t="s">
        <v>3092</v>
      </c>
      <c r="P9815" t="s">
        <v>3095</v>
      </c>
      <c r="R9815" t="s">
        <v>3094</v>
      </c>
    </row>
    <row r="9816" spans="1:18" x14ac:dyDescent="0.25">
      <c r="A9816" t="s">
        <v>4354</v>
      </c>
      <c r="B9816" t="s">
        <v>3089</v>
      </c>
      <c r="D9816" t="s">
        <v>3090</v>
      </c>
      <c r="E9816" t="s">
        <v>3090</v>
      </c>
      <c r="F9816">
        <v>1</v>
      </c>
      <c r="G9816">
        <v>0</v>
      </c>
      <c r="H9816">
        <v>8568.0716264643797</v>
      </c>
      <c r="I9816">
        <v>5595.9066264643798</v>
      </c>
      <c r="K9816">
        <v>1066.1275000000001</v>
      </c>
      <c r="M9816">
        <v>1906.0374999999999</v>
      </c>
      <c r="N9816" t="s">
        <v>3091</v>
      </c>
      <c r="O9816" t="s">
        <v>3092</v>
      </c>
      <c r="P9816" t="s">
        <v>3095</v>
      </c>
      <c r="R9816" t="s">
        <v>3094</v>
      </c>
    </row>
    <row r="9817" spans="1:18" x14ac:dyDescent="0.25">
      <c r="A9817" t="s">
        <v>4355</v>
      </c>
      <c r="B9817" t="s">
        <v>3089</v>
      </c>
      <c r="D9817" t="s">
        <v>3090</v>
      </c>
      <c r="E9817" t="s">
        <v>3090</v>
      </c>
      <c r="F9817">
        <v>1</v>
      </c>
      <c r="G9817">
        <v>0</v>
      </c>
      <c r="H9817">
        <v>0</v>
      </c>
      <c r="I9817"/>
      <c r="K9817"/>
      <c r="N9817" t="s">
        <v>3091</v>
      </c>
      <c r="O9817" t="s">
        <v>3092</v>
      </c>
      <c r="P9817" t="s">
        <v>3095</v>
      </c>
      <c r="R9817" t="s">
        <v>3094</v>
      </c>
    </row>
    <row r="9818" spans="1:18" x14ac:dyDescent="0.25">
      <c r="A9818" t="s">
        <v>4356</v>
      </c>
      <c r="B9818" t="s">
        <v>3089</v>
      </c>
      <c r="D9818" t="s">
        <v>3090</v>
      </c>
      <c r="E9818" t="s">
        <v>3090</v>
      </c>
      <c r="F9818">
        <v>1</v>
      </c>
      <c r="G9818">
        <v>0</v>
      </c>
      <c r="H9818">
        <v>7895.1865028451803</v>
      </c>
      <c r="I9818">
        <v>5526.3827528451802</v>
      </c>
      <c r="K9818">
        <v>850.17250000000001</v>
      </c>
      <c r="M9818">
        <v>1518.6312499999999</v>
      </c>
      <c r="N9818" t="s">
        <v>3091</v>
      </c>
      <c r="O9818" t="s">
        <v>3092</v>
      </c>
      <c r="P9818" t="s">
        <v>3095</v>
      </c>
      <c r="R9818" t="s">
        <v>3094</v>
      </c>
    </row>
    <row r="9819" spans="1:18" x14ac:dyDescent="0.25">
      <c r="A9819" t="s">
        <v>4357</v>
      </c>
      <c r="B9819" t="s">
        <v>3089</v>
      </c>
      <c r="D9819" t="s">
        <v>3090</v>
      </c>
      <c r="E9819" t="s">
        <v>3090</v>
      </c>
      <c r="F9819">
        <v>1</v>
      </c>
      <c r="G9819">
        <v>0</v>
      </c>
      <c r="H9819">
        <v>7692.1101862671003</v>
      </c>
      <c r="I9819">
        <v>5188.1647696004302</v>
      </c>
      <c r="K9819">
        <v>897.00916666666603</v>
      </c>
      <c r="M9819">
        <v>1606.93625</v>
      </c>
      <c r="N9819" t="s">
        <v>3091</v>
      </c>
      <c r="O9819" t="s">
        <v>3092</v>
      </c>
      <c r="P9819" t="s">
        <v>3095</v>
      </c>
      <c r="R9819" t="s">
        <v>3094</v>
      </c>
    </row>
    <row r="9820" spans="1:18" x14ac:dyDescent="0.25">
      <c r="A9820" t="s">
        <v>4358</v>
      </c>
      <c r="B9820" t="s">
        <v>3089</v>
      </c>
      <c r="D9820" t="s">
        <v>3090</v>
      </c>
      <c r="E9820" t="s">
        <v>3090</v>
      </c>
      <c r="F9820">
        <v>1</v>
      </c>
      <c r="G9820">
        <v>0</v>
      </c>
      <c r="H9820">
        <v>7908.6973548277101</v>
      </c>
      <c r="I9820">
        <v>5539.87110482771</v>
      </c>
      <c r="K9820">
        <v>850.18416666666599</v>
      </c>
      <c r="M9820">
        <v>1518.64208333333</v>
      </c>
      <c r="N9820" t="s">
        <v>3091</v>
      </c>
      <c r="O9820" t="s">
        <v>3092</v>
      </c>
      <c r="P9820" t="s">
        <v>3095</v>
      </c>
      <c r="R9820" t="s">
        <v>3094</v>
      </c>
    </row>
    <row r="9821" spans="1:18" x14ac:dyDescent="0.25">
      <c r="A9821" t="s">
        <v>4359</v>
      </c>
      <c r="B9821" t="s">
        <v>3089</v>
      </c>
      <c r="D9821" t="s">
        <v>3090</v>
      </c>
      <c r="E9821" t="s">
        <v>3090</v>
      </c>
      <c r="F9821">
        <v>1</v>
      </c>
      <c r="G9821">
        <v>0</v>
      </c>
      <c r="H9821">
        <v>7788.9851288760001</v>
      </c>
      <c r="I9821">
        <v>5374.6251288760004</v>
      </c>
      <c r="K9821">
        <v>866.755</v>
      </c>
      <c r="M9821">
        <v>1547.605</v>
      </c>
      <c r="N9821" t="s">
        <v>3091</v>
      </c>
      <c r="O9821" t="s">
        <v>3092</v>
      </c>
      <c r="P9821" t="s">
        <v>3095</v>
      </c>
      <c r="R9821" t="s">
        <v>3094</v>
      </c>
    </row>
    <row r="9822" spans="1:18" x14ac:dyDescent="0.25">
      <c r="A9822" t="s">
        <v>4360</v>
      </c>
      <c r="B9822" t="s">
        <v>3089</v>
      </c>
      <c r="D9822" t="s">
        <v>3090</v>
      </c>
      <c r="E9822" t="s">
        <v>3090</v>
      </c>
      <c r="F9822">
        <v>1</v>
      </c>
      <c r="G9822">
        <v>0</v>
      </c>
      <c r="H9822">
        <v>0</v>
      </c>
      <c r="I9822"/>
      <c r="K9822"/>
      <c r="N9822" t="s">
        <v>3091</v>
      </c>
      <c r="O9822" t="s">
        <v>3092</v>
      </c>
      <c r="P9822" t="s">
        <v>3095</v>
      </c>
      <c r="R9822" t="s">
        <v>3094</v>
      </c>
    </row>
    <row r="9823" spans="1:18" x14ac:dyDescent="0.25">
      <c r="A9823" t="s">
        <v>4361</v>
      </c>
      <c r="B9823" t="s">
        <v>3089</v>
      </c>
      <c r="D9823" t="s">
        <v>3090</v>
      </c>
      <c r="E9823" t="s">
        <v>3090</v>
      </c>
      <c r="F9823">
        <v>1</v>
      </c>
      <c r="G9823">
        <v>0</v>
      </c>
      <c r="H9823">
        <v>10559.8084916732</v>
      </c>
      <c r="I9823">
        <v>7410.2368250065501</v>
      </c>
      <c r="K9823">
        <v>1130.98833333333</v>
      </c>
      <c r="M9823">
        <v>2018.5833333333301</v>
      </c>
      <c r="N9823" t="s">
        <v>3091</v>
      </c>
      <c r="O9823" t="s">
        <v>3092</v>
      </c>
      <c r="P9823" t="s">
        <v>3095</v>
      </c>
      <c r="R9823" t="s">
        <v>3094</v>
      </c>
    </row>
    <row r="9824" spans="1:18" x14ac:dyDescent="0.25">
      <c r="A9824" t="s">
        <v>4362</v>
      </c>
      <c r="B9824" t="s">
        <v>3089</v>
      </c>
      <c r="D9824" t="s">
        <v>3090</v>
      </c>
      <c r="E9824" t="s">
        <v>3090</v>
      </c>
      <c r="F9824">
        <v>1</v>
      </c>
      <c r="G9824">
        <v>0</v>
      </c>
      <c r="H9824">
        <v>10475.9374383462</v>
      </c>
      <c r="I9824">
        <v>7326.3557716795503</v>
      </c>
      <c r="K9824">
        <v>1130.9783333333301</v>
      </c>
      <c r="M9824">
        <v>2018.6033333333301</v>
      </c>
      <c r="N9824" t="s">
        <v>3091</v>
      </c>
      <c r="O9824" t="s">
        <v>3092</v>
      </c>
      <c r="P9824" t="s">
        <v>3095</v>
      </c>
      <c r="R9824" t="s">
        <v>3094</v>
      </c>
    </row>
    <row r="9825" spans="1:18" x14ac:dyDescent="0.25">
      <c r="A9825" t="s">
        <v>4363</v>
      </c>
      <c r="B9825" t="s">
        <v>3089</v>
      </c>
      <c r="D9825" t="s">
        <v>3090</v>
      </c>
      <c r="E9825" t="s">
        <v>3090</v>
      </c>
      <c r="F9825">
        <v>1</v>
      </c>
      <c r="G9825">
        <v>0</v>
      </c>
      <c r="H9825">
        <v>9767.8134868998295</v>
      </c>
      <c r="I9825">
        <v>6564.9405345188698</v>
      </c>
      <c r="K9825">
        <v>1149.85738095238</v>
      </c>
      <c r="M9825">
        <v>2053.0155714285702</v>
      </c>
      <c r="N9825" t="s">
        <v>3091</v>
      </c>
      <c r="O9825" t="s">
        <v>3092</v>
      </c>
      <c r="P9825" t="s">
        <v>3095</v>
      </c>
      <c r="R9825" t="s">
        <v>3094</v>
      </c>
    </row>
    <row r="9826" spans="1:18" x14ac:dyDescent="0.25">
      <c r="A9826" t="s">
        <v>4364</v>
      </c>
      <c r="B9826" t="s">
        <v>3089</v>
      </c>
      <c r="D9826" t="s">
        <v>3090</v>
      </c>
      <c r="E9826" t="s">
        <v>3090</v>
      </c>
      <c r="F9826">
        <v>1</v>
      </c>
      <c r="G9826">
        <v>0</v>
      </c>
      <c r="H9826">
        <v>8076.6257995854403</v>
      </c>
      <c r="I9826">
        <v>5462.2382995854396</v>
      </c>
      <c r="K9826">
        <v>937.26416666666603</v>
      </c>
      <c r="M9826">
        <v>1677.12333333333</v>
      </c>
      <c r="N9826" t="s">
        <v>3091</v>
      </c>
      <c r="O9826" t="s">
        <v>3092</v>
      </c>
      <c r="P9826" t="s">
        <v>3095</v>
      </c>
      <c r="R9826" t="s">
        <v>3094</v>
      </c>
    </row>
    <row r="9827" spans="1:18" x14ac:dyDescent="0.25">
      <c r="A9827" t="s">
        <v>4365</v>
      </c>
      <c r="B9827" t="s">
        <v>3089</v>
      </c>
      <c r="D9827" t="s">
        <v>3090</v>
      </c>
      <c r="E9827" t="s">
        <v>3090</v>
      </c>
      <c r="F9827">
        <v>1</v>
      </c>
      <c r="G9827">
        <v>0</v>
      </c>
      <c r="H9827">
        <v>10907.9897061027</v>
      </c>
      <c r="I9827">
        <v>7726.3613727694501</v>
      </c>
      <c r="K9827">
        <v>1142.2266666666601</v>
      </c>
      <c r="M9827">
        <v>2039.40166666666</v>
      </c>
      <c r="N9827" t="s">
        <v>3091</v>
      </c>
      <c r="O9827" t="s">
        <v>3092</v>
      </c>
      <c r="P9827" t="s">
        <v>3095</v>
      </c>
      <c r="R9827" t="s">
        <v>3094</v>
      </c>
    </row>
    <row r="9828" spans="1:18" x14ac:dyDescent="0.25">
      <c r="A9828" t="s">
        <v>4366</v>
      </c>
      <c r="B9828" t="s">
        <v>3089</v>
      </c>
      <c r="D9828" t="s">
        <v>3090</v>
      </c>
      <c r="E9828" t="s">
        <v>3090</v>
      </c>
      <c r="F9828">
        <v>1</v>
      </c>
      <c r="G9828">
        <v>0</v>
      </c>
      <c r="H9828">
        <v>9985.26085368434</v>
      </c>
      <c r="I9828">
        <v>6803.6125203510001</v>
      </c>
      <c r="K9828">
        <v>1142.2366666666601</v>
      </c>
      <c r="M9828">
        <v>2039.41166666666</v>
      </c>
      <c r="N9828" t="s">
        <v>3091</v>
      </c>
      <c r="O9828" t="s">
        <v>3092</v>
      </c>
      <c r="P9828" t="s">
        <v>3095</v>
      </c>
      <c r="R9828" t="s">
        <v>3094</v>
      </c>
    </row>
    <row r="9829" spans="1:18" x14ac:dyDescent="0.25">
      <c r="A9829" t="s">
        <v>4367</v>
      </c>
      <c r="B9829" t="s">
        <v>3089</v>
      </c>
      <c r="D9829" t="s">
        <v>3090</v>
      </c>
      <c r="E9829" t="s">
        <v>3090</v>
      </c>
      <c r="F9829">
        <v>1</v>
      </c>
      <c r="G9829">
        <v>0</v>
      </c>
      <c r="H9829">
        <v>9956.90785282447</v>
      </c>
      <c r="I9829">
        <v>6775.2728528244697</v>
      </c>
      <c r="K9829">
        <v>1142.2333333333299</v>
      </c>
      <c r="M9829">
        <v>2039.40166666666</v>
      </c>
      <c r="N9829" t="s">
        <v>3091</v>
      </c>
      <c r="O9829" t="s">
        <v>3092</v>
      </c>
      <c r="P9829" t="s">
        <v>3095</v>
      </c>
      <c r="R9829" t="s">
        <v>3094</v>
      </c>
    </row>
    <row r="9830" spans="1:18" x14ac:dyDescent="0.25">
      <c r="A9830" t="s">
        <v>4368</v>
      </c>
      <c r="B9830" t="s">
        <v>3089</v>
      </c>
      <c r="D9830" t="s">
        <v>3090</v>
      </c>
      <c r="E9830" t="s">
        <v>3090</v>
      </c>
      <c r="F9830">
        <v>1</v>
      </c>
      <c r="G9830">
        <v>0</v>
      </c>
      <c r="H9830">
        <v>9141.2456623518792</v>
      </c>
      <c r="I9830">
        <v>6358.0839956852096</v>
      </c>
      <c r="K9830">
        <v>998.42333333333295</v>
      </c>
      <c r="M9830">
        <v>1784.73833333333</v>
      </c>
      <c r="N9830" t="s">
        <v>3091</v>
      </c>
      <c r="O9830" t="s">
        <v>3092</v>
      </c>
      <c r="P9830" t="s">
        <v>3095</v>
      </c>
      <c r="R9830" t="s">
        <v>3094</v>
      </c>
    </row>
    <row r="9831" spans="1:18" x14ac:dyDescent="0.25">
      <c r="A9831" t="s">
        <v>4369</v>
      </c>
      <c r="B9831" t="s">
        <v>3089</v>
      </c>
      <c r="D9831" t="s">
        <v>3090</v>
      </c>
      <c r="E9831" t="s">
        <v>3090</v>
      </c>
      <c r="F9831">
        <v>1</v>
      </c>
      <c r="G9831">
        <v>0</v>
      </c>
      <c r="H9831">
        <v>10527.034350542201</v>
      </c>
      <c r="I9831">
        <v>7035.15768387559</v>
      </c>
      <c r="K9831">
        <v>1253.33666666666</v>
      </c>
      <c r="M9831">
        <v>2238.54</v>
      </c>
      <c r="N9831" t="s">
        <v>3091</v>
      </c>
      <c r="O9831" t="s">
        <v>3092</v>
      </c>
      <c r="P9831" t="s">
        <v>3095</v>
      </c>
      <c r="R9831" t="s">
        <v>3094</v>
      </c>
    </row>
    <row r="9832" spans="1:18" x14ac:dyDescent="0.25">
      <c r="A9832" t="s">
        <v>4370</v>
      </c>
      <c r="B9832" t="s">
        <v>3089</v>
      </c>
      <c r="D9832" t="s">
        <v>3090</v>
      </c>
      <c r="E9832" t="s">
        <v>3090</v>
      </c>
      <c r="F9832">
        <v>1</v>
      </c>
      <c r="G9832">
        <v>0</v>
      </c>
      <c r="H9832">
        <v>10900.731791116899</v>
      </c>
      <c r="I9832">
        <v>7314.0201244502596</v>
      </c>
      <c r="K9832">
        <v>1287.3716666666601</v>
      </c>
      <c r="M9832">
        <v>2299.34</v>
      </c>
      <c r="N9832" t="s">
        <v>3091</v>
      </c>
      <c r="O9832" t="s">
        <v>3092</v>
      </c>
      <c r="P9832" t="s">
        <v>3095</v>
      </c>
      <c r="R9832" t="s">
        <v>3094</v>
      </c>
    </row>
    <row r="9833" spans="1:18" x14ac:dyDescent="0.25">
      <c r="A9833" t="s">
        <v>4371</v>
      </c>
      <c r="B9833" t="s">
        <v>3089</v>
      </c>
      <c r="D9833" t="s">
        <v>3090</v>
      </c>
      <c r="E9833" t="s">
        <v>3090</v>
      </c>
      <c r="F9833">
        <v>1</v>
      </c>
      <c r="G9833">
        <v>0</v>
      </c>
      <c r="H9833">
        <v>10511.9026892038</v>
      </c>
      <c r="I9833">
        <v>7281.8276892038002</v>
      </c>
      <c r="K9833">
        <v>1160.3800000000001</v>
      </c>
      <c r="M9833">
        <v>2069.6950000000002</v>
      </c>
      <c r="N9833" t="s">
        <v>3091</v>
      </c>
      <c r="O9833" t="s">
        <v>3092</v>
      </c>
      <c r="P9833" t="s">
        <v>3095</v>
      </c>
      <c r="R9833" t="s">
        <v>3094</v>
      </c>
    </row>
    <row r="9834" spans="1:18" x14ac:dyDescent="0.25">
      <c r="A9834" t="s">
        <v>4372</v>
      </c>
      <c r="B9834" t="s">
        <v>3089</v>
      </c>
      <c r="D9834" t="s">
        <v>3090</v>
      </c>
      <c r="E9834" t="s">
        <v>3090</v>
      </c>
      <c r="F9834">
        <v>1</v>
      </c>
      <c r="G9834">
        <v>0</v>
      </c>
      <c r="H9834">
        <v>10555.02</v>
      </c>
      <c r="I9834">
        <v>10555.02</v>
      </c>
      <c r="K9834">
        <v>0</v>
      </c>
      <c r="M9834">
        <v>0</v>
      </c>
      <c r="N9834" t="s">
        <v>3091</v>
      </c>
      <c r="O9834" t="s">
        <v>3092</v>
      </c>
      <c r="P9834" t="s">
        <v>3095</v>
      </c>
      <c r="R9834" t="s">
        <v>3094</v>
      </c>
    </row>
    <row r="9835" spans="1:18" x14ac:dyDescent="0.25">
      <c r="A9835" t="s">
        <v>4373</v>
      </c>
      <c r="B9835" t="s">
        <v>3089</v>
      </c>
      <c r="D9835" t="s">
        <v>3090</v>
      </c>
      <c r="E9835" t="s">
        <v>3090</v>
      </c>
      <c r="F9835">
        <v>1</v>
      </c>
      <c r="G9835">
        <v>0</v>
      </c>
      <c r="H9835">
        <v>10789.704639801501</v>
      </c>
      <c r="I9835">
        <v>7608.0461398015595</v>
      </c>
      <c r="K9835">
        <v>1142.24</v>
      </c>
      <c r="M9835">
        <v>2039.4185</v>
      </c>
      <c r="N9835" t="s">
        <v>3091</v>
      </c>
      <c r="O9835" t="s">
        <v>3092</v>
      </c>
      <c r="P9835" t="s">
        <v>3095</v>
      </c>
      <c r="R9835" t="s">
        <v>3094</v>
      </c>
    </row>
    <row r="9836" spans="1:18" x14ac:dyDescent="0.25">
      <c r="A9836" t="s">
        <v>4374</v>
      </c>
      <c r="B9836" t="s">
        <v>3089</v>
      </c>
      <c r="D9836" t="s">
        <v>3090</v>
      </c>
      <c r="E9836" t="s">
        <v>3090</v>
      </c>
      <c r="F9836">
        <v>1</v>
      </c>
      <c r="G9836">
        <v>0</v>
      </c>
      <c r="H9836">
        <v>9981.9229289020204</v>
      </c>
      <c r="I9836">
        <v>6800.2795955686797</v>
      </c>
      <c r="K9836">
        <v>1142.2408333333301</v>
      </c>
      <c r="M9836">
        <v>2039.4024999999999</v>
      </c>
      <c r="N9836" t="s">
        <v>3091</v>
      </c>
      <c r="O9836" t="s">
        <v>3092</v>
      </c>
      <c r="P9836" t="s">
        <v>3095</v>
      </c>
      <c r="R9836" t="s">
        <v>3094</v>
      </c>
    </row>
    <row r="9837" spans="1:18" x14ac:dyDescent="0.25">
      <c r="A9837" t="s">
        <v>4375</v>
      </c>
      <c r="B9837" t="s">
        <v>3089</v>
      </c>
      <c r="D9837" t="s">
        <v>3090</v>
      </c>
      <c r="E9837" t="s">
        <v>3090</v>
      </c>
      <c r="F9837">
        <v>1</v>
      </c>
      <c r="G9837">
        <v>0</v>
      </c>
      <c r="H9837">
        <v>10549.336720576601</v>
      </c>
      <c r="I9837">
        <v>7057.4583872432804</v>
      </c>
      <c r="K9837">
        <v>1253.3483333333299</v>
      </c>
      <c r="M9837">
        <v>2238.5300000000002</v>
      </c>
      <c r="N9837" t="s">
        <v>3091</v>
      </c>
      <c r="O9837" t="s">
        <v>3092</v>
      </c>
      <c r="P9837" t="s">
        <v>3095</v>
      </c>
      <c r="R9837" t="s">
        <v>3094</v>
      </c>
    </row>
    <row r="9838" spans="1:18" x14ac:dyDescent="0.25">
      <c r="A9838" t="s">
        <v>4376</v>
      </c>
      <c r="B9838" t="s">
        <v>3089</v>
      </c>
      <c r="D9838" t="s">
        <v>3090</v>
      </c>
      <c r="E9838" t="s">
        <v>3090</v>
      </c>
      <c r="F9838">
        <v>1</v>
      </c>
      <c r="G9838">
        <v>0</v>
      </c>
      <c r="H9838">
        <v>10258.476729664901</v>
      </c>
      <c r="I9838">
        <v>7028.4317296649397</v>
      </c>
      <c r="K9838">
        <v>1160.3599999999899</v>
      </c>
      <c r="M9838">
        <v>2069.6849999999899</v>
      </c>
      <c r="N9838" t="s">
        <v>3091</v>
      </c>
      <c r="O9838" t="s">
        <v>3092</v>
      </c>
      <c r="P9838" t="s">
        <v>3095</v>
      </c>
      <c r="R9838" t="s">
        <v>3094</v>
      </c>
    </row>
    <row r="9839" spans="1:18" x14ac:dyDescent="0.25">
      <c r="A9839" t="s">
        <v>4377</v>
      </c>
      <c r="B9839" t="s">
        <v>3089</v>
      </c>
      <c r="D9839" t="s">
        <v>3090</v>
      </c>
      <c r="E9839" t="s">
        <v>3090</v>
      </c>
      <c r="F9839">
        <v>1</v>
      </c>
      <c r="G9839">
        <v>0</v>
      </c>
      <c r="H9839">
        <v>9363.1352499057994</v>
      </c>
      <c r="I9839">
        <v>6564.4169165724697</v>
      </c>
      <c r="K9839">
        <v>1004.58</v>
      </c>
      <c r="M9839">
        <v>1794.1383333333299</v>
      </c>
      <c r="N9839" t="s">
        <v>3091</v>
      </c>
      <c r="O9839" t="s">
        <v>3092</v>
      </c>
      <c r="P9839" t="s">
        <v>3095</v>
      </c>
      <c r="R9839" t="s">
        <v>3094</v>
      </c>
    </row>
    <row r="9840" spans="1:18" x14ac:dyDescent="0.25">
      <c r="A9840" t="s">
        <v>4378</v>
      </c>
      <c r="B9840" t="s">
        <v>3089</v>
      </c>
      <c r="D9840" t="s">
        <v>3090</v>
      </c>
      <c r="E9840" t="s">
        <v>3090</v>
      </c>
      <c r="F9840">
        <v>1</v>
      </c>
      <c r="G9840">
        <v>0</v>
      </c>
      <c r="H9840">
        <v>8688.5298119430099</v>
      </c>
      <c r="I9840">
        <v>5856.4718119430099</v>
      </c>
      <c r="K9840">
        <v>1018.42488888888</v>
      </c>
      <c r="M9840">
        <v>1813.6331111111101</v>
      </c>
      <c r="N9840" t="s">
        <v>3091</v>
      </c>
      <c r="O9840" t="s">
        <v>3092</v>
      </c>
      <c r="P9840" t="s">
        <v>3095</v>
      </c>
      <c r="R9840" t="s">
        <v>3094</v>
      </c>
    </row>
    <row r="9841" spans="1:18" x14ac:dyDescent="0.25">
      <c r="A9841" t="s">
        <v>4379</v>
      </c>
      <c r="B9841" t="s">
        <v>3089</v>
      </c>
      <c r="D9841" t="s">
        <v>3090</v>
      </c>
      <c r="E9841" t="s">
        <v>3090</v>
      </c>
      <c r="F9841">
        <v>1</v>
      </c>
      <c r="G9841">
        <v>0</v>
      </c>
      <c r="H9841">
        <v>8667.5498988368308</v>
      </c>
      <c r="I9841">
        <v>5835.4953988368297</v>
      </c>
      <c r="K9841">
        <v>1018.42505555555</v>
      </c>
      <c r="M9841">
        <v>1813.62944444444</v>
      </c>
      <c r="N9841" t="s">
        <v>3091</v>
      </c>
      <c r="O9841" t="s">
        <v>3092</v>
      </c>
      <c r="P9841" t="s">
        <v>3095</v>
      </c>
      <c r="R9841" t="s">
        <v>3094</v>
      </c>
    </row>
    <row r="9842" spans="1:18" x14ac:dyDescent="0.25">
      <c r="A9842" t="s">
        <v>4380</v>
      </c>
      <c r="B9842" t="s">
        <v>3089</v>
      </c>
      <c r="D9842" t="s">
        <v>3090</v>
      </c>
      <c r="E9842" t="s">
        <v>3090</v>
      </c>
      <c r="F9842">
        <v>1</v>
      </c>
      <c r="G9842">
        <v>0</v>
      </c>
      <c r="H9842">
        <v>8703.2117800868291</v>
      </c>
      <c r="I9842">
        <v>5871.1597800868303</v>
      </c>
      <c r="K9842">
        <v>1018.42005555555</v>
      </c>
      <c r="M9842">
        <v>1813.63194444444</v>
      </c>
      <c r="N9842" t="s">
        <v>3091</v>
      </c>
      <c r="O9842" t="s">
        <v>3092</v>
      </c>
      <c r="P9842" t="s">
        <v>3095</v>
      </c>
      <c r="R9842" t="s">
        <v>3094</v>
      </c>
    </row>
    <row r="9843" spans="1:18" x14ac:dyDescent="0.25">
      <c r="A9843" t="s">
        <v>4381</v>
      </c>
      <c r="B9843" t="s">
        <v>3089</v>
      </c>
      <c r="D9843" t="s">
        <v>3090</v>
      </c>
      <c r="E9843" t="s">
        <v>3090</v>
      </c>
      <c r="F9843">
        <v>1</v>
      </c>
      <c r="G9843">
        <v>0</v>
      </c>
      <c r="H9843">
        <v>8764.8034304696193</v>
      </c>
      <c r="I9843">
        <v>5932.7513114220001</v>
      </c>
      <c r="K9843">
        <v>1018.41521428571</v>
      </c>
      <c r="M9843">
        <v>1813.6369047619</v>
      </c>
      <c r="N9843" t="s">
        <v>3091</v>
      </c>
      <c r="O9843" t="s">
        <v>3092</v>
      </c>
      <c r="P9843" t="s">
        <v>3095</v>
      </c>
      <c r="R9843" t="s">
        <v>3094</v>
      </c>
    </row>
    <row r="9844" spans="1:18" x14ac:dyDescent="0.25">
      <c r="A9844" t="s">
        <v>4382</v>
      </c>
      <c r="B9844" t="s">
        <v>3089</v>
      </c>
      <c r="D9844" t="s">
        <v>3090</v>
      </c>
      <c r="E9844" t="s">
        <v>3090</v>
      </c>
      <c r="F9844">
        <v>1</v>
      </c>
      <c r="G9844">
        <v>0</v>
      </c>
      <c r="H9844">
        <v>8777.1874178587896</v>
      </c>
      <c r="I9844">
        <v>5945.1352988111703</v>
      </c>
      <c r="K9844">
        <v>1018.41521428571</v>
      </c>
      <c r="M9844">
        <v>1813.6369047619</v>
      </c>
      <c r="N9844" t="s">
        <v>3091</v>
      </c>
      <c r="O9844" t="s">
        <v>3092</v>
      </c>
      <c r="P9844" t="s">
        <v>3095</v>
      </c>
      <c r="R9844" t="s">
        <v>3094</v>
      </c>
    </row>
    <row r="9845" spans="1:18" x14ac:dyDescent="0.25">
      <c r="A9845" t="s">
        <v>4383</v>
      </c>
      <c r="B9845" t="s">
        <v>3089</v>
      </c>
      <c r="D9845" t="s">
        <v>3090</v>
      </c>
      <c r="E9845" t="s">
        <v>3090</v>
      </c>
      <c r="F9845">
        <v>1</v>
      </c>
      <c r="G9845">
        <v>0</v>
      </c>
      <c r="H9845">
        <v>8265.3435666834994</v>
      </c>
      <c r="I9845">
        <v>5792.3692809692102</v>
      </c>
      <c r="K9845">
        <v>888.10023809523796</v>
      </c>
      <c r="M9845">
        <v>1584.8740476190401</v>
      </c>
      <c r="N9845" t="s">
        <v>3091</v>
      </c>
      <c r="O9845" t="s">
        <v>3092</v>
      </c>
      <c r="P9845" t="s">
        <v>3095</v>
      </c>
      <c r="R9845" t="s">
        <v>3094</v>
      </c>
    </row>
    <row r="9846" spans="1:18" x14ac:dyDescent="0.25">
      <c r="A9846" t="s">
        <v>4384</v>
      </c>
      <c r="B9846" t="s">
        <v>3089</v>
      </c>
      <c r="D9846" t="s">
        <v>3090</v>
      </c>
      <c r="E9846" t="s">
        <v>3090</v>
      </c>
      <c r="F9846">
        <v>1</v>
      </c>
      <c r="G9846">
        <v>0</v>
      </c>
      <c r="H9846">
        <v>8078.3703810315301</v>
      </c>
      <c r="I9846">
        <v>5618.1206429363001</v>
      </c>
      <c r="K9846">
        <v>883.46791666666604</v>
      </c>
      <c r="M9846">
        <v>1576.7818214285701</v>
      </c>
      <c r="N9846" t="s">
        <v>3091</v>
      </c>
      <c r="O9846" t="s">
        <v>3092</v>
      </c>
      <c r="P9846" t="s">
        <v>3095</v>
      </c>
      <c r="R9846" t="s">
        <v>3094</v>
      </c>
    </row>
    <row r="9847" spans="1:18" x14ac:dyDescent="0.25">
      <c r="A9847" t="s">
        <v>4385</v>
      </c>
      <c r="B9847" t="s">
        <v>3089</v>
      </c>
      <c r="D9847" t="s">
        <v>3090</v>
      </c>
      <c r="E9847" t="s">
        <v>3090</v>
      </c>
      <c r="F9847">
        <v>1</v>
      </c>
      <c r="G9847">
        <v>0</v>
      </c>
      <c r="H9847">
        <v>10081.230816114101</v>
      </c>
      <c r="I9847">
        <v>6853.4974827808301</v>
      </c>
      <c r="K9847">
        <v>1159.8175000000001</v>
      </c>
      <c r="M9847">
        <v>2067.9158333333298</v>
      </c>
      <c r="N9847" t="s">
        <v>3091</v>
      </c>
      <c r="O9847" t="s">
        <v>3092</v>
      </c>
      <c r="P9847" t="s">
        <v>3095</v>
      </c>
      <c r="R9847" t="s">
        <v>3094</v>
      </c>
    </row>
    <row r="9848" spans="1:18" x14ac:dyDescent="0.25">
      <c r="A9848" t="s">
        <v>4386</v>
      </c>
      <c r="B9848" t="s">
        <v>3089</v>
      </c>
      <c r="D9848" t="s">
        <v>3090</v>
      </c>
      <c r="E9848" t="s">
        <v>3090</v>
      </c>
      <c r="F9848">
        <v>1</v>
      </c>
      <c r="G9848">
        <v>0</v>
      </c>
      <c r="H9848">
        <v>10090.5913973036</v>
      </c>
      <c r="I9848">
        <v>6862.8447306369899</v>
      </c>
      <c r="K9848">
        <v>1159.82083333333</v>
      </c>
      <c r="M9848">
        <v>2067.92583333333</v>
      </c>
      <c r="N9848" t="s">
        <v>3091</v>
      </c>
      <c r="O9848" t="s">
        <v>3092</v>
      </c>
      <c r="P9848" t="s">
        <v>3095</v>
      </c>
      <c r="R9848" t="s">
        <v>3094</v>
      </c>
    </row>
    <row r="9849" spans="1:18" x14ac:dyDescent="0.25">
      <c r="A9849" t="s">
        <v>4387</v>
      </c>
      <c r="B9849" t="s">
        <v>3089</v>
      </c>
      <c r="D9849" t="s">
        <v>3090</v>
      </c>
      <c r="E9849" t="s">
        <v>3090</v>
      </c>
      <c r="F9849">
        <v>1</v>
      </c>
      <c r="G9849">
        <v>0</v>
      </c>
      <c r="H9849">
        <v>11154.2275135663</v>
      </c>
      <c r="I9849">
        <v>7861.3816802330502</v>
      </c>
      <c r="K9849">
        <v>1182.97683333333</v>
      </c>
      <c r="M9849">
        <v>2109.8690000000001</v>
      </c>
      <c r="N9849" t="s">
        <v>3091</v>
      </c>
      <c r="O9849" t="s">
        <v>3092</v>
      </c>
      <c r="P9849" t="s">
        <v>3095</v>
      </c>
      <c r="R9849" t="s">
        <v>3094</v>
      </c>
    </row>
    <row r="9850" spans="1:18" x14ac:dyDescent="0.25">
      <c r="A9850" t="s">
        <v>4388</v>
      </c>
      <c r="B9850" t="s">
        <v>3089</v>
      </c>
      <c r="D9850" t="s">
        <v>3090</v>
      </c>
      <c r="E9850" t="s">
        <v>3090</v>
      </c>
      <c r="F9850">
        <v>1</v>
      </c>
      <c r="G9850">
        <v>0</v>
      </c>
      <c r="H9850">
        <v>11152.0767113617</v>
      </c>
      <c r="I9850">
        <v>7859.2448780284003</v>
      </c>
      <c r="K9850">
        <v>1182.98583333333</v>
      </c>
      <c r="M9850">
        <v>2109.846</v>
      </c>
      <c r="N9850" t="s">
        <v>3091</v>
      </c>
      <c r="O9850" t="s">
        <v>3092</v>
      </c>
      <c r="P9850" t="s">
        <v>3095</v>
      </c>
      <c r="R9850" t="s">
        <v>3094</v>
      </c>
    </row>
    <row r="9851" spans="1:18" x14ac:dyDescent="0.25">
      <c r="A9851" t="s">
        <v>4389</v>
      </c>
      <c r="B9851" t="s">
        <v>3089</v>
      </c>
      <c r="D9851" t="s">
        <v>3090</v>
      </c>
      <c r="E9851" t="s">
        <v>3090</v>
      </c>
      <c r="F9851">
        <v>1</v>
      </c>
      <c r="G9851">
        <v>0</v>
      </c>
      <c r="H9851">
        <v>11106.3250919533</v>
      </c>
      <c r="I9851">
        <v>7813.4829252866402</v>
      </c>
      <c r="K9851">
        <v>1182.98483333333</v>
      </c>
      <c r="M9851">
        <v>2109.8573333333302</v>
      </c>
      <c r="N9851" t="s">
        <v>3091</v>
      </c>
      <c r="O9851" t="s">
        <v>3092</v>
      </c>
      <c r="P9851" t="s">
        <v>3095</v>
      </c>
      <c r="R9851" t="s">
        <v>3094</v>
      </c>
    </row>
    <row r="9852" spans="1:18" x14ac:dyDescent="0.25">
      <c r="A9852" t="s">
        <v>4390</v>
      </c>
      <c r="B9852" t="s">
        <v>3089</v>
      </c>
      <c r="D9852" t="s">
        <v>3090</v>
      </c>
      <c r="E9852" t="s">
        <v>3090</v>
      </c>
      <c r="F9852">
        <v>1</v>
      </c>
      <c r="G9852">
        <v>0</v>
      </c>
      <c r="H9852">
        <v>9692.0502810641592</v>
      </c>
      <c r="I9852">
        <v>6321.6152810641597</v>
      </c>
      <c r="K9852">
        <v>1211.425</v>
      </c>
      <c r="M9852">
        <v>2159.0100000000002</v>
      </c>
      <c r="N9852" t="s">
        <v>3091</v>
      </c>
      <c r="O9852" t="s">
        <v>3092</v>
      </c>
      <c r="P9852" t="s">
        <v>3095</v>
      </c>
      <c r="R9852" t="s">
        <v>3094</v>
      </c>
    </row>
    <row r="9853" spans="1:18" x14ac:dyDescent="0.25">
      <c r="A9853" t="s">
        <v>4391</v>
      </c>
      <c r="B9853" t="s">
        <v>3089</v>
      </c>
      <c r="D9853" t="s">
        <v>3090</v>
      </c>
      <c r="E9853" t="s">
        <v>3090</v>
      </c>
      <c r="F9853">
        <v>1</v>
      </c>
      <c r="G9853">
        <v>0</v>
      </c>
      <c r="H9853">
        <v>9695.0914341573698</v>
      </c>
      <c r="I9853">
        <v>6324.6419341573701</v>
      </c>
      <c r="K9853">
        <v>1211.4169999999999</v>
      </c>
      <c r="M9853">
        <v>2159.0324999999998</v>
      </c>
      <c r="N9853" t="s">
        <v>3091</v>
      </c>
      <c r="O9853" t="s">
        <v>3092</v>
      </c>
      <c r="P9853" t="s">
        <v>3095</v>
      </c>
      <c r="R9853" t="s">
        <v>3094</v>
      </c>
    </row>
    <row r="9854" spans="1:18" x14ac:dyDescent="0.25">
      <c r="A9854" t="s">
        <v>4392</v>
      </c>
      <c r="B9854" t="s">
        <v>3089</v>
      </c>
      <c r="D9854" t="s">
        <v>3090</v>
      </c>
      <c r="E9854" t="s">
        <v>3090</v>
      </c>
      <c r="F9854">
        <v>1</v>
      </c>
      <c r="G9854">
        <v>0</v>
      </c>
      <c r="H9854">
        <v>9655.0675541716591</v>
      </c>
      <c r="I9854">
        <v>6284.6530541716602</v>
      </c>
      <c r="K9854">
        <v>1211.4069999999999</v>
      </c>
      <c r="M9854">
        <v>2159.0075000000002</v>
      </c>
      <c r="N9854" t="s">
        <v>3091</v>
      </c>
      <c r="O9854" t="s">
        <v>3092</v>
      </c>
      <c r="P9854" t="s">
        <v>3095</v>
      </c>
      <c r="R9854" t="s">
        <v>3094</v>
      </c>
    </row>
    <row r="9855" spans="1:18" x14ac:dyDescent="0.25">
      <c r="A9855" t="s">
        <v>4393</v>
      </c>
      <c r="B9855" t="s">
        <v>3089</v>
      </c>
      <c r="D9855" t="s">
        <v>3090</v>
      </c>
      <c r="E9855" t="s">
        <v>3090</v>
      </c>
      <c r="F9855">
        <v>1</v>
      </c>
      <c r="G9855">
        <v>0</v>
      </c>
      <c r="H9855">
        <v>8714.9145412914895</v>
      </c>
      <c r="I9855">
        <v>6091.3720412914899</v>
      </c>
      <c r="K9855">
        <v>941.505</v>
      </c>
      <c r="M9855">
        <v>1682.0374999999999</v>
      </c>
      <c r="N9855" t="s">
        <v>3091</v>
      </c>
      <c r="O9855" t="s">
        <v>3092</v>
      </c>
      <c r="P9855" t="s">
        <v>3095</v>
      </c>
      <c r="R9855" t="s">
        <v>3094</v>
      </c>
    </row>
    <row r="9856" spans="1:18" x14ac:dyDescent="0.25">
      <c r="A9856" t="s">
        <v>4394</v>
      </c>
      <c r="B9856" t="s">
        <v>3089</v>
      </c>
      <c r="D9856" t="s">
        <v>3090</v>
      </c>
      <c r="E9856" t="s">
        <v>3090</v>
      </c>
      <c r="F9856">
        <v>1</v>
      </c>
      <c r="G9856">
        <v>0</v>
      </c>
      <c r="H9856">
        <v>8637.4638833793106</v>
      </c>
      <c r="I9856">
        <v>6013.8803833793099</v>
      </c>
      <c r="K9856">
        <v>941.53625</v>
      </c>
      <c r="M9856">
        <v>1682.0472500000001</v>
      </c>
      <c r="N9856" t="s">
        <v>3091</v>
      </c>
      <c r="O9856" t="s">
        <v>3092</v>
      </c>
      <c r="P9856" t="s">
        <v>3095</v>
      </c>
      <c r="R9856" t="s">
        <v>3094</v>
      </c>
    </row>
    <row r="9857" spans="1:18" x14ac:dyDescent="0.25">
      <c r="A9857" t="s">
        <v>4395</v>
      </c>
      <c r="B9857" t="s">
        <v>3089</v>
      </c>
      <c r="D9857" t="s">
        <v>3090</v>
      </c>
      <c r="E9857" t="s">
        <v>3090</v>
      </c>
      <c r="F9857">
        <v>1</v>
      </c>
      <c r="G9857">
        <v>0</v>
      </c>
      <c r="H9857">
        <v>9090.1362201042393</v>
      </c>
      <c r="I9857">
        <v>6429.8345534375803</v>
      </c>
      <c r="K9857">
        <v>956.67166666666606</v>
      </c>
      <c r="M9857">
        <v>1703.63</v>
      </c>
      <c r="N9857" t="s">
        <v>3091</v>
      </c>
      <c r="O9857" t="s">
        <v>3092</v>
      </c>
      <c r="P9857" t="s">
        <v>3095</v>
      </c>
      <c r="R9857" t="s">
        <v>3094</v>
      </c>
    </row>
    <row r="9858" spans="1:18" x14ac:dyDescent="0.25">
      <c r="A9858" t="s">
        <v>4396</v>
      </c>
      <c r="B9858" t="s">
        <v>3089</v>
      </c>
      <c r="D9858" t="s">
        <v>3090</v>
      </c>
      <c r="E9858" t="s">
        <v>3090</v>
      </c>
      <c r="F9858">
        <v>1</v>
      </c>
      <c r="G9858">
        <v>0</v>
      </c>
      <c r="H9858">
        <v>9647.3094372361393</v>
      </c>
      <c r="I9858">
        <v>6606.26843723614</v>
      </c>
      <c r="K9858">
        <v>1095.001</v>
      </c>
      <c r="M9858">
        <v>1946.04</v>
      </c>
      <c r="N9858" t="s">
        <v>3091</v>
      </c>
      <c r="O9858" t="s">
        <v>3092</v>
      </c>
      <c r="P9858" t="s">
        <v>3095</v>
      </c>
      <c r="R9858" t="s">
        <v>3094</v>
      </c>
    </row>
    <row r="9859" spans="1:18" x14ac:dyDescent="0.25">
      <c r="A9859" t="s">
        <v>4397</v>
      </c>
      <c r="B9859" t="s">
        <v>3089</v>
      </c>
      <c r="D9859" t="s">
        <v>3090</v>
      </c>
      <c r="E9859" t="s">
        <v>3090</v>
      </c>
      <c r="F9859">
        <v>1</v>
      </c>
      <c r="G9859">
        <v>0</v>
      </c>
      <c r="H9859">
        <v>9578.0076637350503</v>
      </c>
      <c r="I9859">
        <v>6536.9043304017096</v>
      </c>
      <c r="K9859">
        <v>1095.0033333333299</v>
      </c>
      <c r="M9859">
        <v>1946.0999999999899</v>
      </c>
      <c r="N9859" t="s">
        <v>3091</v>
      </c>
      <c r="O9859" t="s">
        <v>3092</v>
      </c>
      <c r="P9859" t="s">
        <v>3095</v>
      </c>
      <c r="R9859" t="s">
        <v>3094</v>
      </c>
    </row>
    <row r="9860" spans="1:18" x14ac:dyDescent="0.25">
      <c r="A9860" t="s">
        <v>4398</v>
      </c>
      <c r="B9860" t="s">
        <v>3089</v>
      </c>
      <c r="D9860" t="s">
        <v>3090</v>
      </c>
      <c r="E9860" t="s">
        <v>3090</v>
      </c>
      <c r="F9860">
        <v>1</v>
      </c>
      <c r="G9860">
        <v>0</v>
      </c>
      <c r="H9860">
        <v>8608.0240069993197</v>
      </c>
      <c r="I9860">
        <v>6001.0348403326498</v>
      </c>
      <c r="K9860">
        <v>937.46666666666601</v>
      </c>
      <c r="M9860">
        <v>1669.5225</v>
      </c>
      <c r="N9860" t="s">
        <v>3091</v>
      </c>
      <c r="O9860" t="s">
        <v>3092</v>
      </c>
      <c r="P9860" t="s">
        <v>3095</v>
      </c>
      <c r="R9860" t="s">
        <v>3094</v>
      </c>
    </row>
    <row r="9861" spans="1:18" x14ac:dyDescent="0.25">
      <c r="A9861" t="s">
        <v>4399</v>
      </c>
      <c r="B9861" t="s">
        <v>3089</v>
      </c>
      <c r="D9861" t="s">
        <v>3090</v>
      </c>
      <c r="E9861" t="s">
        <v>3090</v>
      </c>
      <c r="F9861">
        <v>1</v>
      </c>
      <c r="G9861">
        <v>0</v>
      </c>
      <c r="H9861">
        <v>8417.8892104395509</v>
      </c>
      <c r="I9861">
        <v>5696.61404377289</v>
      </c>
      <c r="K9861">
        <v>976.775166666666</v>
      </c>
      <c r="M9861">
        <v>1744.5</v>
      </c>
      <c r="N9861" t="s">
        <v>3091</v>
      </c>
      <c r="O9861" t="s">
        <v>3092</v>
      </c>
      <c r="P9861" t="s">
        <v>3095</v>
      </c>
      <c r="R9861" t="s">
        <v>3094</v>
      </c>
    </row>
    <row r="9862" spans="1:18" x14ac:dyDescent="0.25">
      <c r="A9862" t="s">
        <v>4400</v>
      </c>
      <c r="B9862" t="s">
        <v>3089</v>
      </c>
      <c r="D9862" t="s">
        <v>3090</v>
      </c>
      <c r="E9862" t="s">
        <v>3090</v>
      </c>
      <c r="F9862">
        <v>1</v>
      </c>
      <c r="G9862">
        <v>0</v>
      </c>
      <c r="H9862">
        <v>10454.8806858156</v>
      </c>
      <c r="I9862">
        <v>7211.18535248229</v>
      </c>
      <c r="K9862">
        <v>1164.9486666666601</v>
      </c>
      <c r="M9862">
        <v>2078.7466666666601</v>
      </c>
      <c r="N9862" t="s">
        <v>3091</v>
      </c>
      <c r="O9862" t="s">
        <v>3092</v>
      </c>
      <c r="P9862" t="s">
        <v>3095</v>
      </c>
      <c r="R9862" t="s">
        <v>3094</v>
      </c>
    </row>
    <row r="9863" spans="1:18" x14ac:dyDescent="0.25">
      <c r="A9863" t="s">
        <v>4401</v>
      </c>
      <c r="B9863" t="s">
        <v>3089</v>
      </c>
      <c r="D9863" t="s">
        <v>3090</v>
      </c>
      <c r="E9863" t="s">
        <v>3090</v>
      </c>
      <c r="F9863">
        <v>1</v>
      </c>
      <c r="G9863">
        <v>0</v>
      </c>
      <c r="H9863">
        <v>9631.5024092111798</v>
      </c>
      <c r="I9863">
        <v>6590.4157425445101</v>
      </c>
      <c r="K9863">
        <v>1095.0050000000001</v>
      </c>
      <c r="M9863">
        <v>1946.0816666666601</v>
      </c>
      <c r="N9863" t="s">
        <v>3091</v>
      </c>
      <c r="O9863" t="s">
        <v>3092</v>
      </c>
      <c r="P9863" t="s">
        <v>3095</v>
      </c>
      <c r="R9863" t="s">
        <v>3094</v>
      </c>
    </row>
    <row r="9864" spans="1:18" x14ac:dyDescent="0.25">
      <c r="A9864" t="s">
        <v>4402</v>
      </c>
      <c r="B9864" t="s">
        <v>3089</v>
      </c>
      <c r="D9864" t="s">
        <v>3090</v>
      </c>
      <c r="E9864" t="s">
        <v>3090</v>
      </c>
      <c r="F9864">
        <v>1</v>
      </c>
      <c r="G9864">
        <v>0</v>
      </c>
      <c r="H9864">
        <v>10940.908605340401</v>
      </c>
      <c r="I9864">
        <v>7523.2302720070802</v>
      </c>
      <c r="K9864">
        <v>1230.77</v>
      </c>
      <c r="M9864">
        <v>2186.9083333333301</v>
      </c>
      <c r="N9864" t="s">
        <v>3091</v>
      </c>
      <c r="O9864" t="s">
        <v>3092</v>
      </c>
      <c r="P9864" t="s">
        <v>3095</v>
      </c>
      <c r="R9864" t="s">
        <v>3094</v>
      </c>
    </row>
    <row r="9865" spans="1:18" x14ac:dyDescent="0.25">
      <c r="A9865" t="s">
        <v>4403</v>
      </c>
      <c r="B9865" t="s">
        <v>3089</v>
      </c>
      <c r="D9865" t="s">
        <v>3090</v>
      </c>
      <c r="E9865" t="s">
        <v>3090</v>
      </c>
      <c r="F9865">
        <v>1</v>
      </c>
      <c r="G9865">
        <v>0</v>
      </c>
      <c r="H9865">
        <v>9513.4762477435306</v>
      </c>
      <c r="I9865">
        <v>6472.3895810768599</v>
      </c>
      <c r="K9865">
        <v>1095.0116666666599</v>
      </c>
      <c r="M9865">
        <v>1946.075</v>
      </c>
      <c r="N9865" t="s">
        <v>3091</v>
      </c>
      <c r="O9865" t="s">
        <v>3092</v>
      </c>
      <c r="P9865" t="s">
        <v>3095</v>
      </c>
      <c r="R9865" t="s">
        <v>3094</v>
      </c>
    </row>
    <row r="9866" spans="1:18" x14ac:dyDescent="0.25">
      <c r="A9866" t="s">
        <v>4404</v>
      </c>
      <c r="B9866" t="s">
        <v>3089</v>
      </c>
      <c r="D9866" t="s">
        <v>3090</v>
      </c>
      <c r="E9866" t="s">
        <v>3090</v>
      </c>
      <c r="F9866">
        <v>1</v>
      </c>
      <c r="G9866">
        <v>0</v>
      </c>
      <c r="H9866">
        <v>9724.3896508870403</v>
      </c>
      <c r="I9866">
        <v>6683.2963175537097</v>
      </c>
      <c r="K9866">
        <v>1095.0008333333301</v>
      </c>
      <c r="M9866">
        <v>1946.0925</v>
      </c>
      <c r="N9866" t="s">
        <v>3091</v>
      </c>
      <c r="O9866" t="s">
        <v>3092</v>
      </c>
      <c r="P9866" t="s">
        <v>3095</v>
      </c>
      <c r="R9866" t="s">
        <v>3094</v>
      </c>
    </row>
    <row r="9867" spans="1:18" x14ac:dyDescent="0.25">
      <c r="A9867" t="s">
        <v>4405</v>
      </c>
      <c r="B9867" t="s">
        <v>3089</v>
      </c>
      <c r="D9867" t="s">
        <v>3090</v>
      </c>
      <c r="E9867" t="s">
        <v>3090</v>
      </c>
      <c r="F9867">
        <v>1</v>
      </c>
      <c r="G9867">
        <v>0</v>
      </c>
      <c r="H9867">
        <v>9998.4121085290208</v>
      </c>
      <c r="I9867">
        <v>6787.5187751956901</v>
      </c>
      <c r="K9867">
        <v>1152.6524999999999</v>
      </c>
      <c r="M9867">
        <v>2058.2408333333301</v>
      </c>
      <c r="N9867" t="s">
        <v>3091</v>
      </c>
      <c r="O9867" t="s">
        <v>3092</v>
      </c>
      <c r="P9867" t="s">
        <v>3095</v>
      </c>
      <c r="R9867" t="s">
        <v>3094</v>
      </c>
    </row>
    <row r="9868" spans="1:18" x14ac:dyDescent="0.25">
      <c r="A9868" t="s">
        <v>4406</v>
      </c>
      <c r="B9868" t="s">
        <v>3089</v>
      </c>
      <c r="D9868" t="s">
        <v>3090</v>
      </c>
      <c r="E9868" t="s">
        <v>3090</v>
      </c>
      <c r="F9868">
        <v>1</v>
      </c>
      <c r="G9868">
        <v>0</v>
      </c>
      <c r="H9868">
        <v>9877.7411886600403</v>
      </c>
      <c r="I9868">
        <v>6698.46452199338</v>
      </c>
      <c r="K9868">
        <v>1141.0558333333299</v>
      </c>
      <c r="M9868">
        <v>2038.2208333333299</v>
      </c>
      <c r="N9868" t="s">
        <v>3091</v>
      </c>
      <c r="O9868" t="s">
        <v>3092</v>
      </c>
      <c r="P9868" t="s">
        <v>3095</v>
      </c>
      <c r="R9868" t="s">
        <v>3094</v>
      </c>
    </row>
    <row r="9869" spans="1:18" x14ac:dyDescent="0.25">
      <c r="A9869" t="s">
        <v>4407</v>
      </c>
      <c r="B9869" t="s">
        <v>3089</v>
      </c>
      <c r="D9869" t="s">
        <v>3090</v>
      </c>
      <c r="E9869" t="s">
        <v>3090</v>
      </c>
      <c r="F9869">
        <v>1</v>
      </c>
      <c r="G9869">
        <v>0</v>
      </c>
      <c r="H9869">
        <v>11203.619008367001</v>
      </c>
      <c r="I9869">
        <v>7875.5381750337101</v>
      </c>
      <c r="K9869">
        <v>1194.8724999999999</v>
      </c>
      <c r="M9869">
        <v>2133.2083333333298</v>
      </c>
      <c r="N9869" t="s">
        <v>3091</v>
      </c>
      <c r="O9869" t="s">
        <v>3092</v>
      </c>
      <c r="P9869" t="s">
        <v>3095</v>
      </c>
      <c r="R9869" t="s">
        <v>3094</v>
      </c>
    </row>
    <row r="9870" spans="1:18" x14ac:dyDescent="0.25">
      <c r="A9870" t="s">
        <v>4408</v>
      </c>
      <c r="B9870" t="s">
        <v>3089</v>
      </c>
      <c r="D9870" t="s">
        <v>3090</v>
      </c>
      <c r="E9870" t="s">
        <v>3090</v>
      </c>
      <c r="F9870">
        <v>1</v>
      </c>
      <c r="G9870">
        <v>0</v>
      </c>
      <c r="H9870">
        <v>11239.122868922301</v>
      </c>
      <c r="I9870">
        <v>7911.0238689223597</v>
      </c>
      <c r="K9870">
        <v>1194.87433333333</v>
      </c>
      <c r="M9870">
        <v>2133.2246666666601</v>
      </c>
      <c r="N9870" t="s">
        <v>3091</v>
      </c>
      <c r="O9870" t="s">
        <v>3092</v>
      </c>
      <c r="P9870" t="s">
        <v>3095</v>
      </c>
      <c r="R9870" t="s">
        <v>3094</v>
      </c>
    </row>
    <row r="9871" spans="1:18" x14ac:dyDescent="0.25">
      <c r="A9871" t="s">
        <v>4409</v>
      </c>
      <c r="B9871" t="s">
        <v>3089</v>
      </c>
      <c r="D9871" t="s">
        <v>3090</v>
      </c>
      <c r="E9871" t="s">
        <v>3090</v>
      </c>
      <c r="F9871">
        <v>1</v>
      </c>
      <c r="G9871">
        <v>0</v>
      </c>
      <c r="H9871">
        <v>10700.5546890524</v>
      </c>
      <c r="I9871">
        <v>7644.0206890524296</v>
      </c>
      <c r="K9871">
        <v>1097.338</v>
      </c>
      <c r="M9871">
        <v>1959.1959999999999</v>
      </c>
      <c r="N9871" t="s">
        <v>3091</v>
      </c>
      <c r="O9871" t="s">
        <v>3092</v>
      </c>
      <c r="P9871" t="s">
        <v>3095</v>
      </c>
      <c r="R9871" t="s">
        <v>3094</v>
      </c>
    </row>
    <row r="9872" spans="1:18" x14ac:dyDescent="0.25">
      <c r="A9872" t="s">
        <v>4410</v>
      </c>
      <c r="B9872" t="s">
        <v>3089</v>
      </c>
      <c r="D9872" t="s">
        <v>3090</v>
      </c>
      <c r="E9872" t="s">
        <v>3090</v>
      </c>
      <c r="F9872">
        <v>1</v>
      </c>
      <c r="G9872">
        <v>0</v>
      </c>
      <c r="H9872">
        <v>11277.622326778701</v>
      </c>
      <c r="I9872">
        <v>7889.7316601120901</v>
      </c>
      <c r="K9872">
        <v>1216.6313333333301</v>
      </c>
      <c r="M9872">
        <v>2171.2593333333298</v>
      </c>
      <c r="N9872" t="s">
        <v>3091</v>
      </c>
      <c r="O9872" t="s">
        <v>3092</v>
      </c>
      <c r="P9872" t="s">
        <v>3095</v>
      </c>
      <c r="R9872" t="s">
        <v>3094</v>
      </c>
    </row>
    <row r="9873" spans="1:18" x14ac:dyDescent="0.25">
      <c r="A9873" t="s">
        <v>4411</v>
      </c>
      <c r="B9873" t="s">
        <v>3089</v>
      </c>
      <c r="D9873" t="s">
        <v>3090</v>
      </c>
      <c r="E9873" t="s">
        <v>3090</v>
      </c>
      <c r="F9873">
        <v>1</v>
      </c>
      <c r="G9873">
        <v>0</v>
      </c>
      <c r="H9873">
        <v>11374.358141929</v>
      </c>
      <c r="I9873">
        <v>7986.4778085957096</v>
      </c>
      <c r="K9873">
        <v>1216.645</v>
      </c>
      <c r="M9873">
        <v>2171.2353333333299</v>
      </c>
      <c r="N9873" t="s">
        <v>3091</v>
      </c>
      <c r="O9873" t="s">
        <v>3092</v>
      </c>
      <c r="P9873" t="s">
        <v>3095</v>
      </c>
      <c r="R9873" t="s">
        <v>3094</v>
      </c>
    </row>
    <row r="9874" spans="1:18" x14ac:dyDescent="0.25">
      <c r="A9874" t="s">
        <v>4412</v>
      </c>
      <c r="B9874" t="s">
        <v>3089</v>
      </c>
      <c r="D9874" t="s">
        <v>3090</v>
      </c>
      <c r="E9874" t="s">
        <v>3090</v>
      </c>
      <c r="F9874">
        <v>1</v>
      </c>
      <c r="G9874">
        <v>0</v>
      </c>
      <c r="H9874">
        <v>12327.690476666299</v>
      </c>
      <c r="I9874">
        <v>8488.7571433330504</v>
      </c>
      <c r="K9874">
        <v>1379.1466666666599</v>
      </c>
      <c r="M9874">
        <v>2459.78666666666</v>
      </c>
      <c r="N9874" t="s">
        <v>3091</v>
      </c>
      <c r="O9874" t="s">
        <v>3092</v>
      </c>
      <c r="P9874" t="s">
        <v>3095</v>
      </c>
      <c r="R9874" t="s">
        <v>3094</v>
      </c>
    </row>
    <row r="9875" spans="1:18" x14ac:dyDescent="0.25">
      <c r="A9875" t="s">
        <v>4413</v>
      </c>
      <c r="B9875" t="s">
        <v>3089</v>
      </c>
      <c r="D9875" t="s">
        <v>3090</v>
      </c>
      <c r="E9875" t="s">
        <v>3090</v>
      </c>
      <c r="F9875">
        <v>1</v>
      </c>
      <c r="G9875">
        <v>0</v>
      </c>
      <c r="H9875">
        <v>10061.089854099901</v>
      </c>
      <c r="I9875">
        <v>6878.2848540999403</v>
      </c>
      <c r="K9875">
        <v>1142.31</v>
      </c>
      <c r="M9875">
        <v>2040.4949999999999</v>
      </c>
      <c r="N9875" t="s">
        <v>3091</v>
      </c>
      <c r="O9875" t="s">
        <v>3092</v>
      </c>
      <c r="P9875" t="s">
        <v>3095</v>
      </c>
      <c r="R9875" t="s">
        <v>3094</v>
      </c>
    </row>
    <row r="9876" spans="1:18" x14ac:dyDescent="0.25">
      <c r="A9876" t="s">
        <v>8238</v>
      </c>
      <c r="B9876" t="s">
        <v>3089</v>
      </c>
      <c r="D9876" t="s">
        <v>3090</v>
      </c>
      <c r="E9876" t="s">
        <v>3090</v>
      </c>
      <c r="F9876">
        <v>1</v>
      </c>
      <c r="G9876">
        <v>0</v>
      </c>
      <c r="H9876">
        <v>10926.114454346</v>
      </c>
      <c r="I9876">
        <v>7020.6844543460702</v>
      </c>
      <c r="K9876">
        <v>1254.3399999999999</v>
      </c>
      <c r="M9876">
        <v>2651.09</v>
      </c>
      <c r="N9876" t="s">
        <v>3091</v>
      </c>
      <c r="O9876" t="s">
        <v>3092</v>
      </c>
      <c r="P9876" t="s">
        <v>3095</v>
      </c>
      <c r="R9876" t="s">
        <v>3094</v>
      </c>
    </row>
    <row r="9877" spans="1:18" x14ac:dyDescent="0.25">
      <c r="A9877" t="s">
        <v>8239</v>
      </c>
      <c r="B9877" t="s">
        <v>3089</v>
      </c>
      <c r="D9877" t="s">
        <v>3090</v>
      </c>
      <c r="E9877" t="s">
        <v>3090</v>
      </c>
      <c r="F9877">
        <v>1</v>
      </c>
      <c r="G9877">
        <v>0</v>
      </c>
      <c r="H9877">
        <v>9925.1637590127593</v>
      </c>
      <c r="I9877">
        <v>6433.7962590127599</v>
      </c>
      <c r="K9877">
        <v>1119.095</v>
      </c>
      <c r="M9877">
        <v>2372.2725</v>
      </c>
      <c r="N9877" t="s">
        <v>3091</v>
      </c>
      <c r="O9877" t="s">
        <v>3092</v>
      </c>
      <c r="P9877" t="s">
        <v>3095</v>
      </c>
      <c r="R9877" t="s">
        <v>3094</v>
      </c>
    </row>
    <row r="9878" spans="1:18" x14ac:dyDescent="0.25">
      <c r="A9878" t="s">
        <v>8240</v>
      </c>
      <c r="B9878" t="s">
        <v>3089</v>
      </c>
      <c r="D9878" t="s">
        <v>3090</v>
      </c>
      <c r="E9878" t="s">
        <v>3090</v>
      </c>
      <c r="F9878">
        <v>1</v>
      </c>
      <c r="G9878">
        <v>0</v>
      </c>
      <c r="H9878">
        <v>9017.9828827477195</v>
      </c>
      <c r="I9878">
        <v>7874.0545494143898</v>
      </c>
      <c r="K9878">
        <v>366.666666666666</v>
      </c>
      <c r="M9878">
        <v>777.26166666666597</v>
      </c>
      <c r="N9878" t="s">
        <v>3091</v>
      </c>
      <c r="O9878" t="s">
        <v>3092</v>
      </c>
      <c r="P9878" t="s">
        <v>3095</v>
      </c>
      <c r="R9878" t="s">
        <v>3094</v>
      </c>
    </row>
    <row r="9879" spans="1:18" x14ac:dyDescent="0.25">
      <c r="A9879" t="s">
        <v>8241</v>
      </c>
      <c r="B9879" t="s">
        <v>3089</v>
      </c>
      <c r="D9879" t="s">
        <v>3090</v>
      </c>
      <c r="E9879" t="s">
        <v>3090</v>
      </c>
      <c r="F9879">
        <v>1</v>
      </c>
      <c r="G9879">
        <v>0</v>
      </c>
      <c r="H9879">
        <v>9814.0679029095809</v>
      </c>
      <c r="I9879">
        <v>6327.3054029095802</v>
      </c>
      <c r="K9879">
        <v>1117.615</v>
      </c>
      <c r="M9879">
        <v>2369.1475</v>
      </c>
      <c r="N9879" t="s">
        <v>3091</v>
      </c>
      <c r="O9879" t="s">
        <v>3092</v>
      </c>
      <c r="P9879" t="s">
        <v>3095</v>
      </c>
      <c r="R9879" t="s">
        <v>3094</v>
      </c>
    </row>
    <row r="9880" spans="1:18" x14ac:dyDescent="0.25">
      <c r="A9880" t="s">
        <v>8242</v>
      </c>
      <c r="B9880" t="s">
        <v>3089</v>
      </c>
      <c r="D9880" t="s">
        <v>3090</v>
      </c>
      <c r="E9880" t="s">
        <v>3090</v>
      </c>
      <c r="F9880">
        <v>1</v>
      </c>
      <c r="G9880">
        <v>0</v>
      </c>
      <c r="H9880">
        <v>9811.8345029926804</v>
      </c>
      <c r="I9880">
        <v>6325.0670029926796</v>
      </c>
      <c r="K9880">
        <v>1117.625</v>
      </c>
      <c r="M9880">
        <v>2369.1424999999999</v>
      </c>
      <c r="N9880" t="s">
        <v>3091</v>
      </c>
      <c r="O9880" t="s">
        <v>3092</v>
      </c>
      <c r="P9880" t="s">
        <v>3095</v>
      </c>
      <c r="R9880" t="s">
        <v>3094</v>
      </c>
    </row>
    <row r="9881" spans="1:18" x14ac:dyDescent="0.25">
      <c r="A9881" t="s">
        <v>8243</v>
      </c>
      <c r="B9881" t="s">
        <v>3089</v>
      </c>
      <c r="D9881" t="s">
        <v>3090</v>
      </c>
      <c r="E9881" t="s">
        <v>3090</v>
      </c>
      <c r="F9881">
        <v>1</v>
      </c>
      <c r="G9881">
        <v>0</v>
      </c>
      <c r="H9881">
        <v>9888.0019687372496</v>
      </c>
      <c r="I9881">
        <v>6388.7369687372502</v>
      </c>
      <c r="K9881">
        <v>1121.625</v>
      </c>
      <c r="M9881">
        <v>2377.64</v>
      </c>
      <c r="N9881" t="s">
        <v>3091</v>
      </c>
      <c r="O9881" t="s">
        <v>3092</v>
      </c>
      <c r="P9881" t="s">
        <v>3095</v>
      </c>
      <c r="R9881" t="s">
        <v>3094</v>
      </c>
    </row>
    <row r="9882" spans="1:18" x14ac:dyDescent="0.25">
      <c r="A9882" t="s">
        <v>8244</v>
      </c>
      <c r="B9882" t="s">
        <v>3089</v>
      </c>
      <c r="D9882" t="s">
        <v>3090</v>
      </c>
      <c r="E9882" t="s">
        <v>3090</v>
      </c>
      <c r="F9882">
        <v>1</v>
      </c>
      <c r="G9882">
        <v>0</v>
      </c>
      <c r="H9882">
        <v>10064.800034402801</v>
      </c>
      <c r="I9882">
        <v>6588.3550344027999</v>
      </c>
      <c r="K9882">
        <v>1114.3050000000001</v>
      </c>
      <c r="M9882">
        <v>2362.14</v>
      </c>
      <c r="N9882" t="s">
        <v>3091</v>
      </c>
      <c r="O9882" t="s">
        <v>3092</v>
      </c>
      <c r="P9882" t="s">
        <v>3095</v>
      </c>
      <c r="R9882" t="s">
        <v>3094</v>
      </c>
    </row>
    <row r="9883" spans="1:18" x14ac:dyDescent="0.25">
      <c r="A9883" t="s">
        <v>8245</v>
      </c>
      <c r="B9883" t="s">
        <v>3089</v>
      </c>
      <c r="D9883" t="s">
        <v>3090</v>
      </c>
      <c r="E9883" t="s">
        <v>3090</v>
      </c>
      <c r="F9883">
        <v>1</v>
      </c>
      <c r="G9883">
        <v>0</v>
      </c>
      <c r="H9883">
        <v>9539.4190146384699</v>
      </c>
      <c r="I9883">
        <v>6063.0156813051399</v>
      </c>
      <c r="K9883">
        <v>1114.30833333333</v>
      </c>
      <c r="M9883">
        <v>2362.0949999999898</v>
      </c>
      <c r="N9883" t="s">
        <v>3091</v>
      </c>
      <c r="O9883" t="s">
        <v>3092</v>
      </c>
      <c r="P9883" t="s">
        <v>3095</v>
      </c>
      <c r="R9883" t="s">
        <v>3094</v>
      </c>
    </row>
    <row r="9884" spans="1:18" x14ac:dyDescent="0.25">
      <c r="A9884" t="s">
        <v>8246</v>
      </c>
      <c r="B9884" t="s">
        <v>3089</v>
      </c>
      <c r="D9884" t="s">
        <v>3090</v>
      </c>
      <c r="E9884" t="s">
        <v>3090</v>
      </c>
      <c r="F9884">
        <v>1</v>
      </c>
      <c r="G9884">
        <v>0</v>
      </c>
      <c r="H9884">
        <v>9779.1377881119097</v>
      </c>
      <c r="I9884">
        <v>6302.6794547785803</v>
      </c>
      <c r="K9884">
        <v>1114.3116666666599</v>
      </c>
      <c r="M9884">
        <v>2362.1466666666602</v>
      </c>
      <c r="N9884" t="s">
        <v>3091</v>
      </c>
      <c r="O9884" t="s">
        <v>3092</v>
      </c>
      <c r="P9884" t="s">
        <v>3095</v>
      </c>
      <c r="R9884" t="s">
        <v>3094</v>
      </c>
    </row>
    <row r="9885" spans="1:18" x14ac:dyDescent="0.25">
      <c r="A9885" t="s">
        <v>8247</v>
      </c>
      <c r="B9885" t="s">
        <v>3089</v>
      </c>
      <c r="D9885" t="s">
        <v>3090</v>
      </c>
      <c r="E9885" t="s">
        <v>3090</v>
      </c>
      <c r="F9885">
        <v>1</v>
      </c>
      <c r="G9885">
        <v>0</v>
      </c>
      <c r="H9885">
        <v>9541.9764479718106</v>
      </c>
      <c r="I9885">
        <v>6065.5797813051404</v>
      </c>
      <c r="K9885">
        <v>1114.3050000000001</v>
      </c>
      <c r="M9885">
        <v>2362.0916666666599</v>
      </c>
      <c r="N9885" t="s">
        <v>3091</v>
      </c>
      <c r="O9885" t="s">
        <v>3092</v>
      </c>
      <c r="P9885" t="s">
        <v>3095</v>
      </c>
      <c r="R9885" t="s">
        <v>3094</v>
      </c>
    </row>
    <row r="9886" spans="1:18" x14ac:dyDescent="0.25">
      <c r="A9886" t="s">
        <v>8248</v>
      </c>
      <c r="B9886" t="s">
        <v>3089</v>
      </c>
      <c r="D9886" t="s">
        <v>3090</v>
      </c>
      <c r="E9886" t="s">
        <v>3090</v>
      </c>
      <c r="F9886">
        <v>1</v>
      </c>
      <c r="G9886">
        <v>0</v>
      </c>
      <c r="H9886">
        <v>9573.4922261549691</v>
      </c>
      <c r="I9886">
        <v>6097.0455594883097</v>
      </c>
      <c r="K9886">
        <v>1114.31</v>
      </c>
      <c r="M9886">
        <v>2362.1366666666599</v>
      </c>
      <c r="N9886" t="s">
        <v>3091</v>
      </c>
      <c r="O9886" t="s">
        <v>3092</v>
      </c>
      <c r="P9886" t="s">
        <v>3095</v>
      </c>
      <c r="R9886" t="s">
        <v>3094</v>
      </c>
    </row>
    <row r="9887" spans="1:18" x14ac:dyDescent="0.25">
      <c r="A9887" t="s">
        <v>8436</v>
      </c>
      <c r="B9887" t="s">
        <v>3089</v>
      </c>
      <c r="D9887" t="s">
        <v>3090</v>
      </c>
      <c r="E9887" t="s">
        <v>3090</v>
      </c>
      <c r="F9887">
        <v>1</v>
      </c>
      <c r="G9887">
        <v>0</v>
      </c>
      <c r="H9887">
        <v>10494.8012334552</v>
      </c>
      <c r="I9887">
        <v>6824.4962334552702</v>
      </c>
      <c r="K9887">
        <v>1176.45</v>
      </c>
      <c r="M9887">
        <v>2493.855</v>
      </c>
      <c r="N9887" t="s">
        <v>3091</v>
      </c>
      <c r="O9887" t="s">
        <v>3092</v>
      </c>
      <c r="P9887" t="s">
        <v>3095</v>
      </c>
      <c r="R9887" t="s">
        <v>3094</v>
      </c>
    </row>
    <row r="9888" spans="1:18" x14ac:dyDescent="0.25">
      <c r="A9888" t="s">
        <v>8437</v>
      </c>
      <c r="B9888" t="s">
        <v>3089</v>
      </c>
      <c r="D9888" t="s">
        <v>3090</v>
      </c>
      <c r="E9888" t="s">
        <v>3090</v>
      </c>
      <c r="F9888">
        <v>1</v>
      </c>
      <c r="G9888">
        <v>0</v>
      </c>
      <c r="H9888">
        <v>12132.2281006796</v>
      </c>
      <c r="I9888">
        <v>8197.2481006796606</v>
      </c>
      <c r="K9888">
        <v>1261.28</v>
      </c>
      <c r="M9888">
        <v>2673.7</v>
      </c>
      <c r="N9888" t="s">
        <v>3091</v>
      </c>
      <c r="O9888" t="s">
        <v>3092</v>
      </c>
      <c r="P9888" t="s">
        <v>3095</v>
      </c>
      <c r="R9888" t="s">
        <v>3094</v>
      </c>
    </row>
    <row r="9889" spans="1:18" x14ac:dyDescent="0.25">
      <c r="A9889" t="s">
        <v>8438</v>
      </c>
      <c r="B9889" t="s">
        <v>3089</v>
      </c>
      <c r="D9889" t="s">
        <v>3090</v>
      </c>
      <c r="E9889" t="s">
        <v>3090</v>
      </c>
      <c r="F9889">
        <v>1</v>
      </c>
      <c r="G9889">
        <v>0</v>
      </c>
      <c r="H9889">
        <v>12347.9080695992</v>
      </c>
      <c r="I9889">
        <v>8412.9280695992093</v>
      </c>
      <c r="K9889">
        <v>1261.28</v>
      </c>
      <c r="M9889">
        <v>2673.7</v>
      </c>
      <c r="N9889" t="s">
        <v>3091</v>
      </c>
      <c r="O9889" t="s">
        <v>3092</v>
      </c>
      <c r="P9889" t="s">
        <v>3095</v>
      </c>
      <c r="R9889" t="s">
        <v>3094</v>
      </c>
    </row>
    <row r="9890" spans="1:18" x14ac:dyDescent="0.25">
      <c r="A9890" t="s">
        <v>8439</v>
      </c>
      <c r="B9890" t="s">
        <v>3089</v>
      </c>
      <c r="D9890" t="s">
        <v>3090</v>
      </c>
      <c r="E9890" t="s">
        <v>3090</v>
      </c>
      <c r="F9890">
        <v>1</v>
      </c>
      <c r="G9890">
        <v>0</v>
      </c>
      <c r="H9890">
        <v>12279.1698231956</v>
      </c>
      <c r="I9890">
        <v>8344.1898231956202</v>
      </c>
      <c r="K9890">
        <v>1261.28</v>
      </c>
      <c r="M9890">
        <v>2673.7</v>
      </c>
      <c r="N9890" t="s">
        <v>3091</v>
      </c>
      <c r="O9890" t="s">
        <v>3092</v>
      </c>
      <c r="P9890" t="s">
        <v>3095</v>
      </c>
      <c r="R9890" t="s">
        <v>3094</v>
      </c>
    </row>
    <row r="9891" spans="1:18" x14ac:dyDescent="0.25">
      <c r="A9891" t="s">
        <v>8440</v>
      </c>
      <c r="B9891" t="s">
        <v>3089</v>
      </c>
      <c r="D9891" t="s">
        <v>3090</v>
      </c>
      <c r="E9891" t="s">
        <v>3090</v>
      </c>
      <c r="F9891">
        <v>1</v>
      </c>
      <c r="G9891">
        <v>0</v>
      </c>
      <c r="H9891">
        <v>12141.604162432201</v>
      </c>
      <c r="I9891">
        <v>8184.2041624322201</v>
      </c>
      <c r="K9891">
        <v>1268.47</v>
      </c>
      <c r="M9891">
        <v>2688.93</v>
      </c>
      <c r="N9891" t="s">
        <v>3091</v>
      </c>
      <c r="O9891" t="s">
        <v>3092</v>
      </c>
      <c r="P9891" t="s">
        <v>3095</v>
      </c>
      <c r="R9891" t="s">
        <v>3094</v>
      </c>
    </row>
    <row r="9892" spans="1:18" x14ac:dyDescent="0.25">
      <c r="A9892" t="s">
        <v>8568</v>
      </c>
      <c r="B9892" t="s">
        <v>3089</v>
      </c>
      <c r="D9892" t="s">
        <v>3090</v>
      </c>
      <c r="E9892" t="s">
        <v>3090</v>
      </c>
      <c r="F9892">
        <v>1</v>
      </c>
      <c r="G9892">
        <v>0</v>
      </c>
      <c r="H9892">
        <v>12363.5728817299</v>
      </c>
      <c r="I9892">
        <v>8380.2678817299093</v>
      </c>
      <c r="K9892">
        <v>1480.85</v>
      </c>
      <c r="M9892">
        <v>2502.4549999999999</v>
      </c>
      <c r="N9892" t="s">
        <v>3091</v>
      </c>
      <c r="O9892" t="s">
        <v>3092</v>
      </c>
      <c r="P9892" t="s">
        <v>3095</v>
      </c>
      <c r="R9892" t="s">
        <v>3094</v>
      </c>
    </row>
    <row r="9893" spans="1:18" x14ac:dyDescent="0.25">
      <c r="A9893" t="s">
        <v>8779</v>
      </c>
      <c r="B9893" t="s">
        <v>3089</v>
      </c>
      <c r="D9893" t="s">
        <v>3090</v>
      </c>
      <c r="E9893" t="s">
        <v>3090</v>
      </c>
      <c r="F9893">
        <v>1</v>
      </c>
      <c r="G9893">
        <v>0</v>
      </c>
      <c r="H9893">
        <v>12385.3138313449</v>
      </c>
      <c r="I9893">
        <v>8383.1804980116594</v>
      </c>
      <c r="K9893">
        <v>1635.06833333333</v>
      </c>
      <c r="M9893">
        <v>2367.0650000000001</v>
      </c>
      <c r="N9893" t="s">
        <v>3091</v>
      </c>
      <c r="O9893" t="s">
        <v>3092</v>
      </c>
      <c r="P9893" t="s">
        <v>3095</v>
      </c>
      <c r="R9893" t="s">
        <v>3094</v>
      </c>
    </row>
    <row r="9894" spans="1:18" x14ac:dyDescent="0.25">
      <c r="A9894" t="s">
        <v>8780</v>
      </c>
      <c r="B9894" t="s">
        <v>3089</v>
      </c>
      <c r="D9894" t="s">
        <v>3090</v>
      </c>
      <c r="E9894" t="s">
        <v>3090</v>
      </c>
      <c r="F9894">
        <v>1</v>
      </c>
      <c r="G9894">
        <v>0</v>
      </c>
      <c r="H9894">
        <v>11085.355828199001</v>
      </c>
      <c r="I9894">
        <v>7182.7374948657398</v>
      </c>
      <c r="K9894">
        <v>1594.4283333333301</v>
      </c>
      <c r="M9894">
        <v>2308.19</v>
      </c>
      <c r="N9894" t="s">
        <v>3091</v>
      </c>
      <c r="O9894" t="s">
        <v>3092</v>
      </c>
      <c r="P9894" t="s">
        <v>3095</v>
      </c>
      <c r="R9894" t="s">
        <v>3094</v>
      </c>
    </row>
    <row r="9895" spans="1:18" x14ac:dyDescent="0.25">
      <c r="A9895" t="s">
        <v>8781</v>
      </c>
      <c r="B9895" t="s">
        <v>3089</v>
      </c>
      <c r="D9895" t="s">
        <v>3090</v>
      </c>
      <c r="E9895" t="s">
        <v>3090</v>
      </c>
      <c r="F9895">
        <v>1</v>
      </c>
      <c r="G9895">
        <v>0</v>
      </c>
      <c r="H9895">
        <v>10859.0358013273</v>
      </c>
      <c r="I9895">
        <v>7103.3008013273402</v>
      </c>
      <c r="K9895">
        <v>1534.41</v>
      </c>
      <c r="M9895">
        <v>2221.3249999999998</v>
      </c>
      <c r="N9895" t="s">
        <v>3091</v>
      </c>
      <c r="O9895" t="s">
        <v>3092</v>
      </c>
      <c r="P9895" t="s">
        <v>3095</v>
      </c>
      <c r="R9895" t="s">
        <v>3094</v>
      </c>
    </row>
    <row r="9896" spans="1:18" x14ac:dyDescent="0.25">
      <c r="A9896" t="s">
        <v>8782</v>
      </c>
      <c r="B9896" t="s">
        <v>3089</v>
      </c>
      <c r="D9896" t="s">
        <v>3090</v>
      </c>
      <c r="E9896" t="s">
        <v>3090</v>
      </c>
      <c r="F9896">
        <v>1</v>
      </c>
      <c r="G9896">
        <v>0</v>
      </c>
      <c r="H9896">
        <v>11223.424079214999</v>
      </c>
      <c r="I9896">
        <v>6978.2657458817403</v>
      </c>
      <c r="K9896">
        <v>1734.31833333333</v>
      </c>
      <c r="M9896">
        <v>2510.84</v>
      </c>
      <c r="N9896" t="s">
        <v>3091</v>
      </c>
      <c r="O9896" t="s">
        <v>3092</v>
      </c>
      <c r="P9896" t="s">
        <v>3095</v>
      </c>
      <c r="R9896" t="s">
        <v>3094</v>
      </c>
    </row>
    <row r="9897" spans="1:18" x14ac:dyDescent="0.25">
      <c r="A9897" t="s">
        <v>8783</v>
      </c>
      <c r="B9897" t="s">
        <v>3089</v>
      </c>
      <c r="D9897" t="s">
        <v>3090</v>
      </c>
      <c r="E9897" t="s">
        <v>3090</v>
      </c>
      <c r="F9897">
        <v>1</v>
      </c>
      <c r="G9897">
        <v>0</v>
      </c>
      <c r="H9897">
        <v>9668.5222056371695</v>
      </c>
      <c r="I9897">
        <v>6433.2872056371698</v>
      </c>
      <c r="K9897">
        <v>1321.7650000000001</v>
      </c>
      <c r="M9897">
        <v>1913.47</v>
      </c>
      <c r="N9897" t="s">
        <v>3091</v>
      </c>
      <c r="O9897" t="s">
        <v>3092</v>
      </c>
      <c r="P9897" t="s">
        <v>3095</v>
      </c>
      <c r="R9897" t="s">
        <v>3094</v>
      </c>
    </row>
    <row r="9898" spans="1:18" x14ac:dyDescent="0.25">
      <c r="A9898" t="s">
        <v>9055</v>
      </c>
      <c r="B9898" t="s">
        <v>3089</v>
      </c>
      <c r="D9898" t="s">
        <v>3090</v>
      </c>
      <c r="E9898" t="s">
        <v>3090</v>
      </c>
      <c r="F9898">
        <v>1</v>
      </c>
      <c r="G9898">
        <v>0</v>
      </c>
      <c r="H9898">
        <v>10956.426969197901</v>
      </c>
      <c r="I9898">
        <v>7083.8769691979196</v>
      </c>
      <c r="K9898">
        <v>1582.105</v>
      </c>
      <c r="M9898">
        <v>2290.4450000000002</v>
      </c>
      <c r="N9898" t="s">
        <v>3091</v>
      </c>
      <c r="O9898" t="s">
        <v>3092</v>
      </c>
      <c r="P9898" t="s">
        <v>3095</v>
      </c>
      <c r="R9898" t="s">
        <v>3094</v>
      </c>
    </row>
    <row r="9899" spans="1:18" x14ac:dyDescent="0.25">
      <c r="A9899" t="s">
        <v>9056</v>
      </c>
      <c r="B9899" t="s">
        <v>3089</v>
      </c>
      <c r="D9899" t="s">
        <v>3090</v>
      </c>
      <c r="E9899" t="s">
        <v>3090</v>
      </c>
      <c r="F9899">
        <v>1</v>
      </c>
      <c r="G9899">
        <v>0</v>
      </c>
      <c r="H9899">
        <v>10992.9165347423</v>
      </c>
      <c r="I9899">
        <v>7120.3665347423903</v>
      </c>
      <c r="K9899">
        <v>1582.105</v>
      </c>
      <c r="M9899">
        <v>2290.4450000000002</v>
      </c>
      <c r="N9899" t="s">
        <v>3091</v>
      </c>
      <c r="O9899" t="s">
        <v>3092</v>
      </c>
      <c r="P9899" t="s">
        <v>3095</v>
      </c>
      <c r="R9899" t="s">
        <v>3094</v>
      </c>
    </row>
    <row r="9900" spans="1:18" x14ac:dyDescent="0.25">
      <c r="A9900" t="s">
        <v>9216</v>
      </c>
      <c r="B9900" t="s">
        <v>3089</v>
      </c>
      <c r="D9900" t="s">
        <v>3090</v>
      </c>
      <c r="E9900" t="s">
        <v>3090</v>
      </c>
      <c r="F9900">
        <v>1</v>
      </c>
      <c r="G9900">
        <v>0</v>
      </c>
      <c r="H9900">
        <v>10615.556506950799</v>
      </c>
      <c r="I9900">
        <v>6937.6015069508603</v>
      </c>
      <c r="K9900">
        <v>1502.6324999999999</v>
      </c>
      <c r="M9900">
        <v>2175.3225000000002</v>
      </c>
      <c r="N9900" t="s">
        <v>3091</v>
      </c>
      <c r="O9900" t="s">
        <v>3092</v>
      </c>
      <c r="P9900" t="s">
        <v>3095</v>
      </c>
      <c r="R9900" t="s">
        <v>3094</v>
      </c>
    </row>
    <row r="9901" spans="1:18" x14ac:dyDescent="0.25">
      <c r="A9901" t="s">
        <v>4414</v>
      </c>
      <c r="B9901" t="s">
        <v>3089</v>
      </c>
      <c r="D9901" t="s">
        <v>3090</v>
      </c>
      <c r="E9901" t="s">
        <v>3090</v>
      </c>
      <c r="F9901">
        <v>1</v>
      </c>
      <c r="G9901">
        <v>0</v>
      </c>
      <c r="H9901">
        <v>0</v>
      </c>
      <c r="I9901">
        <v>0</v>
      </c>
      <c r="K9901"/>
      <c r="N9901" t="s">
        <v>3091</v>
      </c>
      <c r="O9901" t="s">
        <v>3092</v>
      </c>
      <c r="P9901" t="s">
        <v>3095</v>
      </c>
      <c r="R9901" t="s">
        <v>3094</v>
      </c>
    </row>
    <row r="9902" spans="1:18" x14ac:dyDescent="0.25">
      <c r="A9902" t="s">
        <v>4415</v>
      </c>
      <c r="B9902" t="s">
        <v>3089</v>
      </c>
      <c r="D9902" t="s">
        <v>3090</v>
      </c>
      <c r="E9902" t="s">
        <v>3090</v>
      </c>
      <c r="F9902">
        <v>1</v>
      </c>
      <c r="G9902">
        <v>0</v>
      </c>
      <c r="H9902">
        <v>0</v>
      </c>
      <c r="I9902">
        <v>0</v>
      </c>
      <c r="K9902"/>
      <c r="N9902" t="s">
        <v>3091</v>
      </c>
      <c r="O9902" t="s">
        <v>3092</v>
      </c>
      <c r="P9902" t="s">
        <v>3095</v>
      </c>
      <c r="R9902" t="s">
        <v>3094</v>
      </c>
    </row>
    <row r="9903" spans="1:18" x14ac:dyDescent="0.25">
      <c r="A9903" t="s">
        <v>4416</v>
      </c>
      <c r="B9903" t="s">
        <v>3089</v>
      </c>
      <c r="D9903" t="s">
        <v>3090</v>
      </c>
      <c r="E9903" t="s">
        <v>3090</v>
      </c>
      <c r="F9903">
        <v>1</v>
      </c>
      <c r="G9903">
        <v>0</v>
      </c>
      <c r="H9903">
        <v>0</v>
      </c>
      <c r="I9903">
        <v>0</v>
      </c>
      <c r="K9903"/>
      <c r="N9903" t="s">
        <v>3091</v>
      </c>
      <c r="O9903" t="s">
        <v>3092</v>
      </c>
      <c r="P9903" t="s">
        <v>3095</v>
      </c>
      <c r="R9903" t="s">
        <v>3094</v>
      </c>
    </row>
    <row r="9904" spans="1:18" x14ac:dyDescent="0.25">
      <c r="A9904" t="s">
        <v>4417</v>
      </c>
      <c r="B9904" t="s">
        <v>3089</v>
      </c>
      <c r="D9904" t="s">
        <v>3090</v>
      </c>
      <c r="E9904" t="s">
        <v>3090</v>
      </c>
      <c r="F9904">
        <v>1</v>
      </c>
      <c r="G9904">
        <v>0</v>
      </c>
      <c r="H9904">
        <v>0</v>
      </c>
      <c r="I9904">
        <v>0</v>
      </c>
      <c r="K9904"/>
      <c r="N9904" t="s">
        <v>3091</v>
      </c>
      <c r="O9904" t="s">
        <v>3092</v>
      </c>
      <c r="P9904" t="s">
        <v>3095</v>
      </c>
      <c r="R9904" t="s">
        <v>3094</v>
      </c>
    </row>
    <row r="9905" spans="1:18" x14ac:dyDescent="0.25">
      <c r="A9905" t="s">
        <v>4418</v>
      </c>
      <c r="B9905" t="s">
        <v>3089</v>
      </c>
      <c r="D9905" t="s">
        <v>3090</v>
      </c>
      <c r="E9905" t="s">
        <v>3090</v>
      </c>
      <c r="F9905">
        <v>1</v>
      </c>
      <c r="G9905">
        <v>0</v>
      </c>
      <c r="H9905">
        <v>0</v>
      </c>
      <c r="I9905">
        <v>0</v>
      </c>
      <c r="K9905"/>
      <c r="N9905" t="s">
        <v>3091</v>
      </c>
      <c r="O9905" t="s">
        <v>3092</v>
      </c>
      <c r="P9905" t="s">
        <v>3095</v>
      </c>
      <c r="R9905" t="s">
        <v>3094</v>
      </c>
    </row>
    <row r="9906" spans="1:18" x14ac:dyDescent="0.25">
      <c r="A9906" t="s">
        <v>4419</v>
      </c>
      <c r="B9906" t="s">
        <v>3089</v>
      </c>
      <c r="D9906" t="s">
        <v>3090</v>
      </c>
      <c r="E9906" t="s">
        <v>3090</v>
      </c>
      <c r="F9906">
        <v>1</v>
      </c>
      <c r="G9906">
        <v>0</v>
      </c>
      <c r="H9906">
        <v>0</v>
      </c>
      <c r="I9906">
        <v>0</v>
      </c>
      <c r="K9906"/>
      <c r="N9906" t="s">
        <v>3091</v>
      </c>
      <c r="O9906" t="s">
        <v>3092</v>
      </c>
      <c r="P9906" t="s">
        <v>3095</v>
      </c>
      <c r="R9906" t="s">
        <v>3094</v>
      </c>
    </row>
    <row r="9907" spans="1:18" x14ac:dyDescent="0.25">
      <c r="A9907" t="s">
        <v>4420</v>
      </c>
      <c r="B9907" t="s">
        <v>3089</v>
      </c>
      <c r="D9907" t="s">
        <v>3090</v>
      </c>
      <c r="E9907" t="s">
        <v>3090</v>
      </c>
      <c r="F9907">
        <v>1</v>
      </c>
      <c r="G9907">
        <v>0</v>
      </c>
      <c r="H9907">
        <v>0</v>
      </c>
      <c r="I9907">
        <v>0</v>
      </c>
      <c r="K9907"/>
      <c r="N9907" t="s">
        <v>3091</v>
      </c>
      <c r="O9907" t="s">
        <v>3092</v>
      </c>
      <c r="P9907" t="s">
        <v>3095</v>
      </c>
      <c r="R9907" t="s">
        <v>3094</v>
      </c>
    </row>
    <row r="9908" spans="1:18" x14ac:dyDescent="0.25">
      <c r="A9908" t="s">
        <v>4421</v>
      </c>
      <c r="B9908" t="s">
        <v>3089</v>
      </c>
      <c r="D9908" t="s">
        <v>3090</v>
      </c>
      <c r="E9908" t="s">
        <v>3090</v>
      </c>
      <c r="F9908">
        <v>1</v>
      </c>
      <c r="G9908">
        <v>0</v>
      </c>
      <c r="H9908">
        <v>0</v>
      </c>
      <c r="I9908">
        <v>0</v>
      </c>
      <c r="K9908"/>
      <c r="N9908" t="s">
        <v>3091</v>
      </c>
      <c r="O9908" t="s">
        <v>3092</v>
      </c>
      <c r="P9908" t="s">
        <v>3095</v>
      </c>
      <c r="R9908" t="s">
        <v>3094</v>
      </c>
    </row>
    <row r="9909" spans="1:18" x14ac:dyDescent="0.25">
      <c r="A9909" t="s">
        <v>4422</v>
      </c>
      <c r="B9909" t="s">
        <v>3089</v>
      </c>
      <c r="D9909" t="s">
        <v>3090</v>
      </c>
      <c r="E9909" t="s">
        <v>3090</v>
      </c>
      <c r="F9909">
        <v>1</v>
      </c>
      <c r="G9909">
        <v>0</v>
      </c>
      <c r="H9909">
        <v>0</v>
      </c>
      <c r="I9909">
        <v>0</v>
      </c>
      <c r="K9909"/>
      <c r="N9909" t="s">
        <v>3091</v>
      </c>
      <c r="O9909" t="s">
        <v>3092</v>
      </c>
      <c r="P9909" t="s">
        <v>3095</v>
      </c>
      <c r="R9909" t="s">
        <v>3094</v>
      </c>
    </row>
    <row r="9910" spans="1:18" x14ac:dyDescent="0.25">
      <c r="A9910" t="s">
        <v>4423</v>
      </c>
      <c r="B9910" t="s">
        <v>3089</v>
      </c>
      <c r="D9910" t="s">
        <v>3090</v>
      </c>
      <c r="E9910" t="s">
        <v>3090</v>
      </c>
      <c r="F9910">
        <v>1</v>
      </c>
      <c r="G9910">
        <v>0</v>
      </c>
      <c r="H9910">
        <v>0</v>
      </c>
      <c r="I9910">
        <v>0</v>
      </c>
      <c r="K9910"/>
      <c r="N9910" t="s">
        <v>3091</v>
      </c>
      <c r="O9910" t="s">
        <v>3092</v>
      </c>
      <c r="P9910" t="s">
        <v>3095</v>
      </c>
      <c r="R9910" t="s">
        <v>3094</v>
      </c>
    </row>
    <row r="9911" spans="1:18" x14ac:dyDescent="0.25">
      <c r="A9911" t="s">
        <v>253</v>
      </c>
      <c r="B9911" t="s">
        <v>3089</v>
      </c>
      <c r="D9911" t="s">
        <v>3090</v>
      </c>
      <c r="E9911" t="s">
        <v>3090</v>
      </c>
      <c r="F9911">
        <v>1</v>
      </c>
      <c r="G9911">
        <v>0</v>
      </c>
      <c r="H9911">
        <v>135.422</v>
      </c>
      <c r="I9911">
        <v>135.422</v>
      </c>
      <c r="K9911">
        <v>0</v>
      </c>
      <c r="M9911">
        <v>0</v>
      </c>
      <c r="N9911" t="s">
        <v>3091</v>
      </c>
      <c r="O9911" t="s">
        <v>3092</v>
      </c>
      <c r="P9911" t="s">
        <v>3095</v>
      </c>
      <c r="R9911" t="s">
        <v>3094</v>
      </c>
    </row>
    <row r="9912" spans="1:18" x14ac:dyDescent="0.25">
      <c r="A9912" t="s">
        <v>278</v>
      </c>
      <c r="B9912" t="s">
        <v>3089</v>
      </c>
      <c r="D9912" t="s">
        <v>3090</v>
      </c>
      <c r="E9912" t="s">
        <v>3090</v>
      </c>
      <c r="F9912">
        <v>1</v>
      </c>
      <c r="G9912">
        <v>0</v>
      </c>
      <c r="H9912">
        <v>382.5256</v>
      </c>
      <c r="I9912">
        <v>300.26560000000001</v>
      </c>
      <c r="K9912">
        <v>33.61</v>
      </c>
      <c r="M9912">
        <v>48.65</v>
      </c>
      <c r="N9912" t="s">
        <v>3091</v>
      </c>
      <c r="O9912" t="s">
        <v>3092</v>
      </c>
      <c r="P9912" t="s">
        <v>3095</v>
      </c>
      <c r="R9912" t="s">
        <v>3094</v>
      </c>
    </row>
    <row r="9913" spans="1:18" x14ac:dyDescent="0.25">
      <c r="A9913" t="s">
        <v>357</v>
      </c>
      <c r="B9913" t="s">
        <v>3089</v>
      </c>
      <c r="D9913" t="s">
        <v>3090</v>
      </c>
      <c r="E9913" t="s">
        <v>3090</v>
      </c>
      <c r="F9913">
        <v>1</v>
      </c>
      <c r="G9913">
        <v>0</v>
      </c>
      <c r="H9913">
        <v>331.788571428571</v>
      </c>
      <c r="I9913">
        <v>249.52857142857101</v>
      </c>
      <c r="K9913">
        <v>33.61</v>
      </c>
      <c r="M9913">
        <v>48.65</v>
      </c>
      <c r="N9913" t="s">
        <v>3091</v>
      </c>
      <c r="O9913" t="s">
        <v>3092</v>
      </c>
      <c r="P9913" t="s">
        <v>3095</v>
      </c>
      <c r="R9913" t="s">
        <v>3094</v>
      </c>
    </row>
    <row r="9914" spans="1:18" x14ac:dyDescent="0.25">
      <c r="A9914" t="s">
        <v>277</v>
      </c>
      <c r="B9914" t="s">
        <v>3089</v>
      </c>
      <c r="D9914" t="s">
        <v>3090</v>
      </c>
      <c r="E9914" t="s">
        <v>3090</v>
      </c>
      <c r="F9914">
        <v>1</v>
      </c>
      <c r="G9914">
        <v>0</v>
      </c>
      <c r="H9914">
        <v>223.03</v>
      </c>
      <c r="I9914">
        <v>170.74</v>
      </c>
      <c r="K9914">
        <v>18.82</v>
      </c>
      <c r="M9914">
        <v>33.47</v>
      </c>
      <c r="N9914" t="s">
        <v>3091</v>
      </c>
      <c r="O9914" t="s">
        <v>3092</v>
      </c>
      <c r="P9914" t="s">
        <v>3095</v>
      </c>
      <c r="R9914" t="s">
        <v>3094</v>
      </c>
    </row>
    <row r="9915" spans="1:18" x14ac:dyDescent="0.25">
      <c r="A9915" t="s">
        <v>279</v>
      </c>
      <c r="B9915" t="s">
        <v>3089</v>
      </c>
      <c r="D9915" t="s">
        <v>3090</v>
      </c>
      <c r="E9915" t="s">
        <v>3090</v>
      </c>
      <c r="F9915">
        <v>1</v>
      </c>
      <c r="G9915">
        <v>0</v>
      </c>
      <c r="H9915">
        <v>132.38640000000001</v>
      </c>
      <c r="I9915">
        <v>130.56639999999999</v>
      </c>
      <c r="K9915">
        <v>0.75</v>
      </c>
      <c r="M9915">
        <v>1.07</v>
      </c>
      <c r="N9915" t="s">
        <v>3091</v>
      </c>
      <c r="O9915" t="s">
        <v>3092</v>
      </c>
      <c r="P9915" t="s">
        <v>3095</v>
      </c>
      <c r="R9915" t="s">
        <v>3094</v>
      </c>
    </row>
    <row r="9916" spans="1:18" x14ac:dyDescent="0.25">
      <c r="A9916" t="s">
        <v>270</v>
      </c>
      <c r="B9916" t="s">
        <v>3089</v>
      </c>
      <c r="D9916" t="s">
        <v>3090</v>
      </c>
      <c r="E9916" t="s">
        <v>3090</v>
      </c>
      <c r="F9916">
        <v>1</v>
      </c>
      <c r="G9916">
        <v>0</v>
      </c>
      <c r="H9916">
        <v>215.94280000000001</v>
      </c>
      <c r="I9916">
        <v>188.11279999999999</v>
      </c>
      <c r="K9916">
        <v>11.37</v>
      </c>
      <c r="M9916">
        <v>16.46</v>
      </c>
      <c r="N9916" t="s">
        <v>3091</v>
      </c>
      <c r="O9916" t="s">
        <v>3092</v>
      </c>
      <c r="P9916" t="s">
        <v>3095</v>
      </c>
      <c r="R9916" t="s">
        <v>3094</v>
      </c>
    </row>
    <row r="9917" spans="1:18" x14ac:dyDescent="0.25">
      <c r="A9917" t="s">
        <v>276</v>
      </c>
      <c r="B9917" t="s">
        <v>3089</v>
      </c>
      <c r="D9917" t="s">
        <v>3090</v>
      </c>
      <c r="E9917" t="s">
        <v>3090</v>
      </c>
      <c r="F9917">
        <v>1</v>
      </c>
      <c r="G9917">
        <v>0</v>
      </c>
      <c r="H9917">
        <v>155.87200000000001</v>
      </c>
      <c r="I9917">
        <v>92.221999999999994</v>
      </c>
      <c r="K9917">
        <v>23.17</v>
      </c>
      <c r="M9917">
        <v>40.479999999999997</v>
      </c>
      <c r="N9917" t="s">
        <v>3091</v>
      </c>
      <c r="O9917" t="s">
        <v>3092</v>
      </c>
      <c r="P9917" t="s">
        <v>3095</v>
      </c>
      <c r="R9917" t="s">
        <v>3094</v>
      </c>
    </row>
    <row r="9918" spans="1:18" x14ac:dyDescent="0.25">
      <c r="A9918" t="s">
        <v>2796</v>
      </c>
      <c r="B9918" t="s">
        <v>3089</v>
      </c>
      <c r="D9918" t="s">
        <v>3090</v>
      </c>
      <c r="E9918" t="s">
        <v>3090</v>
      </c>
      <c r="F9918">
        <v>1</v>
      </c>
      <c r="G9918">
        <v>0</v>
      </c>
      <c r="H9918">
        <v>282.43299999999999</v>
      </c>
      <c r="I9918">
        <v>206.56299999999999</v>
      </c>
      <c r="K9918">
        <v>28</v>
      </c>
      <c r="M9918">
        <v>47.87</v>
      </c>
      <c r="N9918" t="s">
        <v>3091</v>
      </c>
      <c r="O9918" t="s">
        <v>3092</v>
      </c>
      <c r="P9918" t="s">
        <v>3095</v>
      </c>
      <c r="R9918" t="s">
        <v>3094</v>
      </c>
    </row>
    <row r="9919" spans="1:18" x14ac:dyDescent="0.25">
      <c r="A9919" t="s">
        <v>4424</v>
      </c>
      <c r="B9919" t="s">
        <v>3089</v>
      </c>
      <c r="D9919" t="s">
        <v>3090</v>
      </c>
      <c r="E9919" t="s">
        <v>3090</v>
      </c>
      <c r="F9919">
        <v>1</v>
      </c>
      <c r="G9919">
        <v>0</v>
      </c>
      <c r="H9919">
        <v>17.268486860778602</v>
      </c>
      <c r="I9919">
        <v>6.1284868607786001</v>
      </c>
      <c r="K9919">
        <v>4</v>
      </c>
      <c r="M9919">
        <v>7.14</v>
      </c>
      <c r="N9919" t="s">
        <v>3091</v>
      </c>
      <c r="O9919" t="s">
        <v>3092</v>
      </c>
      <c r="P9919" t="s">
        <v>3095</v>
      </c>
      <c r="R9919" t="s">
        <v>3094</v>
      </c>
    </row>
    <row r="9920" spans="1:18" x14ac:dyDescent="0.25">
      <c r="A9920" t="s">
        <v>4425</v>
      </c>
      <c r="B9920" t="s">
        <v>3089</v>
      </c>
      <c r="D9920" t="s">
        <v>3090</v>
      </c>
      <c r="E9920" t="s">
        <v>3090</v>
      </c>
      <c r="F9920">
        <v>1</v>
      </c>
      <c r="G9920">
        <v>0</v>
      </c>
      <c r="H9920">
        <v>0</v>
      </c>
      <c r="I9920">
        <v>0</v>
      </c>
      <c r="K9920"/>
      <c r="N9920" t="s">
        <v>3091</v>
      </c>
      <c r="O9920" t="s">
        <v>3092</v>
      </c>
      <c r="P9920" t="s">
        <v>3095</v>
      </c>
      <c r="R9920" t="s">
        <v>3094</v>
      </c>
    </row>
    <row r="9921" spans="1:18" x14ac:dyDescent="0.25">
      <c r="A9921" t="s">
        <v>4426</v>
      </c>
      <c r="B9921" t="s">
        <v>3089</v>
      </c>
      <c r="D9921" t="s">
        <v>3090</v>
      </c>
      <c r="E9921" t="s">
        <v>3090</v>
      </c>
      <c r="F9921">
        <v>1</v>
      </c>
      <c r="G9921">
        <v>0</v>
      </c>
      <c r="H9921">
        <v>0</v>
      </c>
      <c r="I9921">
        <v>0</v>
      </c>
      <c r="K9921"/>
      <c r="N9921" t="s">
        <v>3091</v>
      </c>
      <c r="O9921" t="s">
        <v>3092</v>
      </c>
      <c r="P9921" t="s">
        <v>3095</v>
      </c>
      <c r="R9921" t="s">
        <v>3094</v>
      </c>
    </row>
    <row r="9922" spans="1:18" x14ac:dyDescent="0.25">
      <c r="A9922" t="s">
        <v>4427</v>
      </c>
      <c r="B9922" t="s">
        <v>3089</v>
      </c>
      <c r="D9922" t="s">
        <v>3090</v>
      </c>
      <c r="E9922" t="s">
        <v>3090</v>
      </c>
      <c r="F9922">
        <v>1</v>
      </c>
      <c r="G9922">
        <v>0</v>
      </c>
      <c r="H9922">
        <v>0</v>
      </c>
      <c r="I9922">
        <v>0</v>
      </c>
      <c r="K9922"/>
      <c r="N9922" t="s">
        <v>3091</v>
      </c>
      <c r="O9922" t="s">
        <v>3092</v>
      </c>
      <c r="P9922" t="s">
        <v>3095</v>
      </c>
      <c r="R9922" t="s">
        <v>3094</v>
      </c>
    </row>
    <row r="9923" spans="1:18" x14ac:dyDescent="0.25">
      <c r="A9923" t="s">
        <v>4428</v>
      </c>
      <c r="B9923" t="s">
        <v>3089</v>
      </c>
      <c r="D9923" t="s">
        <v>3090</v>
      </c>
      <c r="E9923" t="s">
        <v>3090</v>
      </c>
      <c r="F9923">
        <v>1</v>
      </c>
      <c r="G9923">
        <v>0</v>
      </c>
      <c r="H9923">
        <v>160.09506999999999</v>
      </c>
      <c r="I9923">
        <v>155.88507000000001</v>
      </c>
      <c r="K9923">
        <v>1.45</v>
      </c>
      <c r="M9923">
        <v>2.76</v>
      </c>
      <c r="N9923" t="s">
        <v>3091</v>
      </c>
      <c r="O9923" t="s">
        <v>3092</v>
      </c>
      <c r="P9923" t="s">
        <v>3095</v>
      </c>
      <c r="R9923" t="s">
        <v>3094</v>
      </c>
    </row>
    <row r="9924" spans="1:18" x14ac:dyDescent="0.25">
      <c r="A9924" t="s">
        <v>4429</v>
      </c>
      <c r="B9924" t="s">
        <v>3089</v>
      </c>
      <c r="D9924" t="s">
        <v>3090</v>
      </c>
      <c r="E9924" t="s">
        <v>3090</v>
      </c>
      <c r="F9924">
        <v>1</v>
      </c>
      <c r="G9924">
        <v>0</v>
      </c>
      <c r="H9924">
        <v>0</v>
      </c>
      <c r="I9924">
        <v>0</v>
      </c>
      <c r="K9924"/>
      <c r="N9924" t="s">
        <v>3091</v>
      </c>
      <c r="O9924" t="s">
        <v>3092</v>
      </c>
      <c r="P9924" t="s">
        <v>3095</v>
      </c>
      <c r="R9924" t="s">
        <v>3094</v>
      </c>
    </row>
    <row r="9925" spans="1:18" x14ac:dyDescent="0.25">
      <c r="A9925" t="s">
        <v>4430</v>
      </c>
      <c r="B9925" t="s">
        <v>3089</v>
      </c>
      <c r="D9925" t="s">
        <v>3090</v>
      </c>
      <c r="E9925" t="s">
        <v>3090</v>
      </c>
      <c r="F9925">
        <v>1</v>
      </c>
      <c r="G9925">
        <v>0</v>
      </c>
      <c r="H9925">
        <v>0</v>
      </c>
      <c r="I9925">
        <v>0</v>
      </c>
      <c r="K9925"/>
      <c r="N9925" t="s">
        <v>3091</v>
      </c>
      <c r="O9925" t="s">
        <v>3092</v>
      </c>
      <c r="P9925" t="s">
        <v>3095</v>
      </c>
      <c r="R9925" t="s">
        <v>3094</v>
      </c>
    </row>
    <row r="9926" spans="1:18" x14ac:dyDescent="0.25">
      <c r="A9926" t="s">
        <v>4431</v>
      </c>
      <c r="B9926" t="s">
        <v>3089</v>
      </c>
      <c r="D9926" t="s">
        <v>3090</v>
      </c>
      <c r="E9926" t="s">
        <v>3090</v>
      </c>
      <c r="F9926">
        <v>1</v>
      </c>
      <c r="G9926">
        <v>0</v>
      </c>
      <c r="H9926">
        <v>0</v>
      </c>
      <c r="I9926">
        <v>0</v>
      </c>
      <c r="K9926"/>
      <c r="N9926" t="s">
        <v>3091</v>
      </c>
      <c r="O9926" t="s">
        <v>3092</v>
      </c>
      <c r="P9926" t="s">
        <v>3095</v>
      </c>
      <c r="R9926" t="s">
        <v>3094</v>
      </c>
    </row>
    <row r="9927" spans="1:18" x14ac:dyDescent="0.25">
      <c r="A9927" t="s">
        <v>4432</v>
      </c>
      <c r="B9927" t="s">
        <v>3089</v>
      </c>
      <c r="D9927" t="s">
        <v>3090</v>
      </c>
      <c r="E9927" t="s">
        <v>3090</v>
      </c>
      <c r="F9927">
        <v>1</v>
      </c>
      <c r="G9927">
        <v>0</v>
      </c>
      <c r="H9927">
        <v>0</v>
      </c>
      <c r="I9927">
        <v>0</v>
      </c>
      <c r="K9927"/>
      <c r="N9927" t="s">
        <v>3091</v>
      </c>
      <c r="O9927" t="s">
        <v>3092</v>
      </c>
      <c r="P9927" t="s">
        <v>3095</v>
      </c>
      <c r="R9927" t="s">
        <v>3094</v>
      </c>
    </row>
    <row r="9928" spans="1:18" x14ac:dyDescent="0.25">
      <c r="A9928" t="s">
        <v>4433</v>
      </c>
      <c r="B9928" t="s">
        <v>3089</v>
      </c>
      <c r="D9928" t="s">
        <v>3090</v>
      </c>
      <c r="E9928" t="s">
        <v>3090</v>
      </c>
      <c r="F9928">
        <v>1</v>
      </c>
      <c r="G9928">
        <v>0</v>
      </c>
      <c r="H9928">
        <v>153.629633832352</v>
      </c>
      <c r="I9928">
        <v>149.414633832352</v>
      </c>
      <c r="K9928">
        <v>1.45</v>
      </c>
      <c r="M9928">
        <v>2.7650000000000001</v>
      </c>
      <c r="N9928" t="s">
        <v>3091</v>
      </c>
      <c r="O9928" t="s">
        <v>3092</v>
      </c>
      <c r="P9928" t="s">
        <v>3095</v>
      </c>
      <c r="R9928" t="s">
        <v>3094</v>
      </c>
    </row>
    <row r="9929" spans="1:18" x14ac:dyDescent="0.25">
      <c r="A9929" t="s">
        <v>4434</v>
      </c>
      <c r="B9929" t="s">
        <v>3089</v>
      </c>
      <c r="D9929" t="s">
        <v>3090</v>
      </c>
      <c r="E9929" t="s">
        <v>3090</v>
      </c>
      <c r="F9929">
        <v>1</v>
      </c>
      <c r="G9929">
        <v>0</v>
      </c>
      <c r="H9929">
        <v>134.28</v>
      </c>
      <c r="I9929">
        <v>71.88</v>
      </c>
      <c r="K9929">
        <v>20</v>
      </c>
      <c r="M9929">
        <v>42.4</v>
      </c>
      <c r="N9929" t="s">
        <v>3091</v>
      </c>
      <c r="O9929" t="s">
        <v>3092</v>
      </c>
      <c r="P9929" t="s">
        <v>3095</v>
      </c>
      <c r="R9929" t="s">
        <v>3094</v>
      </c>
    </row>
    <row r="9930" spans="1:18" x14ac:dyDescent="0.25">
      <c r="A9930" t="s">
        <v>3154</v>
      </c>
      <c r="B9930" t="s">
        <v>3089</v>
      </c>
      <c r="D9930" t="s">
        <v>3090</v>
      </c>
      <c r="E9930" t="s">
        <v>3090</v>
      </c>
      <c r="F9930">
        <v>1</v>
      </c>
      <c r="G9930">
        <v>0</v>
      </c>
      <c r="H9930">
        <v>2125.0230043751699</v>
      </c>
      <c r="I9930">
        <v>1809.5030043751699</v>
      </c>
      <c r="K9930">
        <v>115.85</v>
      </c>
      <c r="M9930">
        <v>199.67</v>
      </c>
      <c r="N9930" t="s">
        <v>3091</v>
      </c>
      <c r="O9930" t="s">
        <v>3092</v>
      </c>
      <c r="P9930" t="s">
        <v>3095</v>
      </c>
      <c r="R9930" t="s">
        <v>3094</v>
      </c>
    </row>
    <row r="9931" spans="1:18" x14ac:dyDescent="0.25">
      <c r="A9931" t="s">
        <v>3365</v>
      </c>
      <c r="B9931" t="s">
        <v>3089</v>
      </c>
      <c r="D9931" t="s">
        <v>3090</v>
      </c>
      <c r="E9931" t="s">
        <v>3090</v>
      </c>
      <c r="F9931">
        <v>1</v>
      </c>
      <c r="G9931">
        <v>0</v>
      </c>
      <c r="H9931">
        <v>143.83381797390399</v>
      </c>
      <c r="I9931">
        <v>100.28381797390399</v>
      </c>
      <c r="K9931">
        <v>16.010000000000002</v>
      </c>
      <c r="M9931">
        <v>27.54</v>
      </c>
      <c r="N9931" t="s">
        <v>3091</v>
      </c>
      <c r="O9931" t="s">
        <v>3092</v>
      </c>
      <c r="P9931" t="s">
        <v>3095</v>
      </c>
      <c r="R9931" t="s">
        <v>3094</v>
      </c>
    </row>
    <row r="9932" spans="1:18" x14ac:dyDescent="0.25">
      <c r="A9932" t="s">
        <v>4435</v>
      </c>
      <c r="B9932" t="s">
        <v>3089</v>
      </c>
      <c r="D9932" t="s">
        <v>3090</v>
      </c>
      <c r="E9932" t="s">
        <v>3090</v>
      </c>
      <c r="F9932">
        <v>1</v>
      </c>
      <c r="G9932">
        <v>0</v>
      </c>
      <c r="H9932">
        <v>0</v>
      </c>
      <c r="I9932">
        <v>0</v>
      </c>
      <c r="K9932"/>
      <c r="N9932" t="s">
        <v>3091</v>
      </c>
      <c r="O9932" t="s">
        <v>3092</v>
      </c>
      <c r="P9932" t="s">
        <v>3095</v>
      </c>
      <c r="R9932" t="s">
        <v>3094</v>
      </c>
    </row>
    <row r="9933" spans="1:18" x14ac:dyDescent="0.25">
      <c r="A9933" t="s">
        <v>3034</v>
      </c>
      <c r="B9933" t="s">
        <v>3089</v>
      </c>
      <c r="D9933" t="s">
        <v>3090</v>
      </c>
      <c r="E9933" t="s">
        <v>3090</v>
      </c>
      <c r="F9933">
        <v>1</v>
      </c>
      <c r="G9933">
        <v>0</v>
      </c>
      <c r="H9933">
        <v>24.2919954069915</v>
      </c>
      <c r="I9933">
        <v>24.2919954069915</v>
      </c>
      <c r="K9933"/>
      <c r="N9933" t="s">
        <v>3091</v>
      </c>
      <c r="O9933" t="s">
        <v>3092</v>
      </c>
      <c r="P9933" t="s">
        <v>3095</v>
      </c>
      <c r="R9933" t="s">
        <v>3094</v>
      </c>
    </row>
    <row r="9934" spans="1:18" x14ac:dyDescent="0.25">
      <c r="A9934" t="s">
        <v>370</v>
      </c>
      <c r="B9934" t="s">
        <v>3089</v>
      </c>
      <c r="D9934" t="s">
        <v>3090</v>
      </c>
      <c r="E9934" t="s">
        <v>3090</v>
      </c>
      <c r="F9934">
        <v>1</v>
      </c>
      <c r="G9934">
        <v>0</v>
      </c>
      <c r="H9934">
        <v>98.685722256524301</v>
      </c>
      <c r="I9934">
        <v>75.835722256524306</v>
      </c>
      <c r="K9934">
        <v>9.33</v>
      </c>
      <c r="M9934">
        <v>13.52</v>
      </c>
      <c r="N9934" t="s">
        <v>3091</v>
      </c>
      <c r="O9934" t="s">
        <v>3092</v>
      </c>
      <c r="P9934" t="s">
        <v>3095</v>
      </c>
      <c r="R9934" t="s">
        <v>3094</v>
      </c>
    </row>
    <row r="9935" spans="1:18" x14ac:dyDescent="0.25">
      <c r="A9935" t="s">
        <v>268</v>
      </c>
      <c r="B9935" t="s">
        <v>3089</v>
      </c>
      <c r="D9935" t="s">
        <v>3090</v>
      </c>
      <c r="E9935" t="s">
        <v>3090</v>
      </c>
      <c r="F9935">
        <v>1</v>
      </c>
      <c r="G9935">
        <v>0</v>
      </c>
      <c r="H9935">
        <v>122.34672629084901</v>
      </c>
      <c r="I9935">
        <v>71.836726290849597</v>
      </c>
      <c r="K9935">
        <v>20.63</v>
      </c>
      <c r="M9935">
        <v>29.88</v>
      </c>
      <c r="N9935" t="s">
        <v>3091</v>
      </c>
      <c r="O9935" t="s">
        <v>3092</v>
      </c>
      <c r="P9935" t="s">
        <v>3095</v>
      </c>
      <c r="R9935" t="s">
        <v>3094</v>
      </c>
    </row>
    <row r="9936" spans="1:18" x14ac:dyDescent="0.25">
      <c r="A9936" t="s">
        <v>4436</v>
      </c>
      <c r="B9936" t="s">
        <v>3089</v>
      </c>
      <c r="D9936" t="s">
        <v>3090</v>
      </c>
      <c r="E9936" t="s">
        <v>3090</v>
      </c>
      <c r="F9936">
        <v>1</v>
      </c>
      <c r="G9936">
        <v>0</v>
      </c>
      <c r="H9936">
        <v>0</v>
      </c>
      <c r="I9936">
        <v>0</v>
      </c>
      <c r="K9936"/>
      <c r="N9936" t="s">
        <v>3091</v>
      </c>
      <c r="O9936" t="s">
        <v>3092</v>
      </c>
      <c r="P9936" t="s">
        <v>3095</v>
      </c>
      <c r="R9936" t="s">
        <v>3094</v>
      </c>
    </row>
    <row r="9937" spans="1:18" x14ac:dyDescent="0.25">
      <c r="A9937" t="s">
        <v>4437</v>
      </c>
      <c r="B9937" t="s">
        <v>3089</v>
      </c>
      <c r="D9937" t="s">
        <v>3090</v>
      </c>
      <c r="E9937" t="s">
        <v>3090</v>
      </c>
      <c r="F9937">
        <v>1</v>
      </c>
      <c r="G9937">
        <v>0</v>
      </c>
      <c r="H9937">
        <v>657.40527022741003</v>
      </c>
      <c r="I9937">
        <v>512.06527022741</v>
      </c>
      <c r="K9937">
        <v>52.14</v>
      </c>
      <c r="M9937">
        <v>93.2</v>
      </c>
      <c r="N9937" t="s">
        <v>3091</v>
      </c>
      <c r="O9937" t="s">
        <v>3092</v>
      </c>
      <c r="P9937" t="s">
        <v>3095</v>
      </c>
      <c r="R9937" t="s">
        <v>3094</v>
      </c>
    </row>
    <row r="9938" spans="1:18" x14ac:dyDescent="0.25">
      <c r="A9938" t="s">
        <v>2972</v>
      </c>
      <c r="B9938" t="s">
        <v>3089</v>
      </c>
      <c r="D9938" t="s">
        <v>3090</v>
      </c>
      <c r="E9938" t="s">
        <v>3090</v>
      </c>
      <c r="F9938">
        <v>1</v>
      </c>
      <c r="G9938">
        <v>0</v>
      </c>
      <c r="H9938">
        <v>147.32849999999999</v>
      </c>
      <c r="I9938">
        <v>147.32849999999999</v>
      </c>
      <c r="K9938"/>
      <c r="N9938" t="s">
        <v>3091</v>
      </c>
      <c r="O9938" t="s">
        <v>3092</v>
      </c>
      <c r="P9938" t="s">
        <v>3095</v>
      </c>
      <c r="R9938" t="s">
        <v>3094</v>
      </c>
    </row>
    <row r="9939" spans="1:18" x14ac:dyDescent="0.25">
      <c r="A9939" t="s">
        <v>4438</v>
      </c>
      <c r="B9939" t="s">
        <v>3089</v>
      </c>
      <c r="D9939" t="s">
        <v>3090</v>
      </c>
      <c r="E9939" t="s">
        <v>3090</v>
      </c>
      <c r="F9939">
        <v>1</v>
      </c>
      <c r="G9939">
        <v>0</v>
      </c>
      <c r="H9939">
        <v>0</v>
      </c>
      <c r="I9939">
        <v>0</v>
      </c>
      <c r="K9939"/>
      <c r="N9939" t="s">
        <v>3091</v>
      </c>
      <c r="O9939" t="s">
        <v>3092</v>
      </c>
      <c r="P9939" t="s">
        <v>3095</v>
      </c>
      <c r="R9939" t="s">
        <v>3094</v>
      </c>
    </row>
    <row r="9940" spans="1:18" x14ac:dyDescent="0.25">
      <c r="A9940" t="s">
        <v>2968</v>
      </c>
      <c r="B9940" t="s">
        <v>3089</v>
      </c>
      <c r="D9940" t="s">
        <v>3090</v>
      </c>
      <c r="E9940" t="s">
        <v>3090</v>
      </c>
      <c r="F9940">
        <v>1</v>
      </c>
      <c r="G9940">
        <v>0</v>
      </c>
      <c r="H9940">
        <v>40.85</v>
      </c>
      <c r="I9940">
        <v>17.2</v>
      </c>
      <c r="K9940">
        <v>8.69</v>
      </c>
      <c r="M9940">
        <v>14.96</v>
      </c>
      <c r="N9940" t="s">
        <v>3091</v>
      </c>
      <c r="O9940" t="s">
        <v>3092</v>
      </c>
      <c r="P9940" t="s">
        <v>3095</v>
      </c>
      <c r="R9940" t="s">
        <v>3094</v>
      </c>
    </row>
    <row r="9941" spans="1:18" x14ac:dyDescent="0.25">
      <c r="A9941" t="s">
        <v>2977</v>
      </c>
      <c r="B9941" t="s">
        <v>3089</v>
      </c>
      <c r="D9941" t="s">
        <v>3090</v>
      </c>
      <c r="E9941" t="s">
        <v>3090</v>
      </c>
      <c r="F9941">
        <v>1</v>
      </c>
      <c r="G9941">
        <v>0</v>
      </c>
      <c r="H9941">
        <v>66.475303158969098</v>
      </c>
      <c r="I9941">
        <v>66.475303158969098</v>
      </c>
      <c r="K9941"/>
      <c r="N9941" t="s">
        <v>3091</v>
      </c>
      <c r="O9941" t="s">
        <v>3092</v>
      </c>
      <c r="P9941" t="s">
        <v>3095</v>
      </c>
      <c r="R9941" t="s">
        <v>3094</v>
      </c>
    </row>
    <row r="9942" spans="1:18" x14ac:dyDescent="0.25">
      <c r="A9942" t="s">
        <v>3155</v>
      </c>
      <c r="B9942" t="s">
        <v>3089</v>
      </c>
      <c r="D9942" t="s">
        <v>3090</v>
      </c>
      <c r="E9942" t="s">
        <v>3090</v>
      </c>
      <c r="F9942">
        <v>1</v>
      </c>
      <c r="G9942">
        <v>0</v>
      </c>
      <c r="H9942">
        <v>199.215913498341</v>
      </c>
      <c r="I9942">
        <v>199.215913498341</v>
      </c>
      <c r="K9942"/>
      <c r="N9942" t="s">
        <v>3091</v>
      </c>
      <c r="O9942" t="s">
        <v>3092</v>
      </c>
      <c r="P9942" t="s">
        <v>3095</v>
      </c>
      <c r="R9942" t="s">
        <v>3094</v>
      </c>
    </row>
    <row r="9943" spans="1:18" x14ac:dyDescent="0.25">
      <c r="A9943" t="s">
        <v>4439</v>
      </c>
      <c r="B9943" t="s">
        <v>3089</v>
      </c>
      <c r="D9943" t="s">
        <v>3090</v>
      </c>
      <c r="E9943" t="s">
        <v>3090</v>
      </c>
      <c r="F9943">
        <v>1</v>
      </c>
      <c r="G9943">
        <v>0</v>
      </c>
      <c r="H9943">
        <v>0</v>
      </c>
      <c r="I9943">
        <v>0</v>
      </c>
      <c r="K9943"/>
      <c r="N9943" t="s">
        <v>3091</v>
      </c>
      <c r="O9943" t="s">
        <v>3092</v>
      </c>
      <c r="P9943" t="s">
        <v>3095</v>
      </c>
      <c r="R9943" t="s">
        <v>3094</v>
      </c>
    </row>
    <row r="9944" spans="1:18" x14ac:dyDescent="0.25">
      <c r="A9944" t="s">
        <v>4440</v>
      </c>
      <c r="B9944" t="s">
        <v>3089</v>
      </c>
      <c r="D9944" t="s">
        <v>3090</v>
      </c>
      <c r="E9944" t="s">
        <v>3090</v>
      </c>
      <c r="F9944">
        <v>1</v>
      </c>
      <c r="G9944">
        <v>0</v>
      </c>
      <c r="H9944">
        <v>0</v>
      </c>
      <c r="I9944">
        <v>0</v>
      </c>
      <c r="K9944"/>
      <c r="N9944" t="s">
        <v>3091</v>
      </c>
      <c r="O9944" t="s">
        <v>3092</v>
      </c>
      <c r="P9944" t="s">
        <v>3095</v>
      </c>
      <c r="R9944" t="s">
        <v>3094</v>
      </c>
    </row>
    <row r="9945" spans="1:18" x14ac:dyDescent="0.25">
      <c r="A9945" t="s">
        <v>4441</v>
      </c>
      <c r="B9945" t="s">
        <v>3089</v>
      </c>
      <c r="D9945" t="s">
        <v>3090</v>
      </c>
      <c r="E9945" t="s">
        <v>3090</v>
      </c>
      <c r="F9945">
        <v>1</v>
      </c>
      <c r="G9945">
        <v>0</v>
      </c>
      <c r="H9945">
        <v>387.51517515046203</v>
      </c>
      <c r="I9945">
        <v>219.795175150462</v>
      </c>
      <c r="K9945">
        <v>60.82</v>
      </c>
      <c r="M9945">
        <v>106.9</v>
      </c>
      <c r="N9945" t="s">
        <v>3091</v>
      </c>
      <c r="O9945" t="s">
        <v>3092</v>
      </c>
      <c r="P9945" t="s">
        <v>3095</v>
      </c>
      <c r="R9945" t="s">
        <v>3094</v>
      </c>
    </row>
    <row r="9946" spans="1:18" x14ac:dyDescent="0.25">
      <c r="A9946" t="s">
        <v>4442</v>
      </c>
      <c r="B9946" t="s">
        <v>3089</v>
      </c>
      <c r="D9946" t="s">
        <v>3090</v>
      </c>
      <c r="E9946" t="s">
        <v>3090</v>
      </c>
      <c r="F9946">
        <v>1</v>
      </c>
      <c r="G9946">
        <v>0</v>
      </c>
      <c r="H9946">
        <v>486.89549431498301</v>
      </c>
      <c r="I9946">
        <v>261.92549431498298</v>
      </c>
      <c r="K9946">
        <v>81.09</v>
      </c>
      <c r="M9946">
        <v>143.88</v>
      </c>
      <c r="N9946" t="s">
        <v>3091</v>
      </c>
      <c r="O9946" t="s">
        <v>3092</v>
      </c>
      <c r="P9946" t="s">
        <v>3095</v>
      </c>
      <c r="R9946" t="s">
        <v>3094</v>
      </c>
    </row>
    <row r="9947" spans="1:18" x14ac:dyDescent="0.25">
      <c r="A9947" t="s">
        <v>4443</v>
      </c>
      <c r="B9947" t="s">
        <v>3089</v>
      </c>
      <c r="D9947" t="s">
        <v>3090</v>
      </c>
      <c r="E9947" t="s">
        <v>3090</v>
      </c>
      <c r="F9947">
        <v>1</v>
      </c>
      <c r="G9947">
        <v>0</v>
      </c>
      <c r="H9947">
        <v>601.83610260817397</v>
      </c>
      <c r="I9947">
        <v>237.06610260817399</v>
      </c>
      <c r="K9947">
        <v>130.33000000000001</v>
      </c>
      <c r="M9947">
        <v>234.44</v>
      </c>
      <c r="N9947" t="s">
        <v>3091</v>
      </c>
      <c r="O9947" t="s">
        <v>3092</v>
      </c>
      <c r="P9947" t="s">
        <v>3095</v>
      </c>
      <c r="R9947" t="s">
        <v>3094</v>
      </c>
    </row>
    <row r="9948" spans="1:18" x14ac:dyDescent="0.25">
      <c r="A9948" t="s">
        <v>4444</v>
      </c>
      <c r="B9948" t="s">
        <v>3089</v>
      </c>
      <c r="D9948" t="s">
        <v>3090</v>
      </c>
      <c r="E9948" t="s">
        <v>3090</v>
      </c>
      <c r="F9948">
        <v>1</v>
      </c>
      <c r="G9948">
        <v>0</v>
      </c>
      <c r="H9948">
        <v>564.46193815692402</v>
      </c>
      <c r="I9948">
        <v>175.301938156924</v>
      </c>
      <c r="K9948">
        <v>139.01</v>
      </c>
      <c r="M9948">
        <v>250.15</v>
      </c>
      <c r="N9948" t="s">
        <v>3091</v>
      </c>
      <c r="O9948" t="s">
        <v>3092</v>
      </c>
      <c r="P9948" t="s">
        <v>3095</v>
      </c>
      <c r="R9948" t="s">
        <v>3094</v>
      </c>
    </row>
    <row r="9949" spans="1:18" x14ac:dyDescent="0.25">
      <c r="A9949" t="s">
        <v>4445</v>
      </c>
      <c r="B9949" t="s">
        <v>3089</v>
      </c>
      <c r="D9949" t="s">
        <v>3090</v>
      </c>
      <c r="E9949" t="s">
        <v>3090</v>
      </c>
      <c r="F9949">
        <v>1</v>
      </c>
      <c r="G9949">
        <v>0</v>
      </c>
      <c r="H9949">
        <v>0</v>
      </c>
      <c r="I9949">
        <v>0</v>
      </c>
      <c r="K9949"/>
      <c r="N9949" t="s">
        <v>3091</v>
      </c>
      <c r="O9949" t="s">
        <v>3092</v>
      </c>
      <c r="P9949" t="s">
        <v>3095</v>
      </c>
      <c r="R9949" t="s">
        <v>3094</v>
      </c>
    </row>
    <row r="9950" spans="1:18" x14ac:dyDescent="0.25">
      <c r="A9950" t="s">
        <v>4446</v>
      </c>
      <c r="B9950" t="s">
        <v>3089</v>
      </c>
      <c r="D9950" t="s">
        <v>3090</v>
      </c>
      <c r="E9950" t="s">
        <v>3090</v>
      </c>
      <c r="F9950">
        <v>1</v>
      </c>
      <c r="G9950">
        <v>0</v>
      </c>
      <c r="H9950">
        <v>0</v>
      </c>
      <c r="I9950">
        <v>0</v>
      </c>
      <c r="K9950"/>
      <c r="N9950" t="s">
        <v>3091</v>
      </c>
      <c r="O9950" t="s">
        <v>3092</v>
      </c>
      <c r="P9950" t="s">
        <v>3095</v>
      </c>
      <c r="R9950" t="s">
        <v>3094</v>
      </c>
    </row>
    <row r="9951" spans="1:18" x14ac:dyDescent="0.25">
      <c r="A9951" t="s">
        <v>4447</v>
      </c>
      <c r="B9951" t="s">
        <v>3089</v>
      </c>
      <c r="D9951" t="s">
        <v>3090</v>
      </c>
      <c r="E9951" t="s">
        <v>3090</v>
      </c>
      <c r="F9951">
        <v>1</v>
      </c>
      <c r="G9951">
        <v>0</v>
      </c>
      <c r="H9951">
        <v>0</v>
      </c>
      <c r="I9951">
        <v>0</v>
      </c>
      <c r="K9951"/>
      <c r="N9951" t="s">
        <v>3091</v>
      </c>
      <c r="O9951" t="s">
        <v>3092</v>
      </c>
      <c r="P9951" t="s">
        <v>3095</v>
      </c>
      <c r="R9951" t="s">
        <v>3094</v>
      </c>
    </row>
    <row r="9952" spans="1:18" x14ac:dyDescent="0.25">
      <c r="A9952" t="s">
        <v>3046</v>
      </c>
      <c r="B9952" t="s">
        <v>3089</v>
      </c>
      <c r="D9952" t="s">
        <v>3090</v>
      </c>
      <c r="E9952" t="s">
        <v>3090</v>
      </c>
      <c r="F9952">
        <v>1</v>
      </c>
      <c r="G9952">
        <v>0</v>
      </c>
      <c r="H9952">
        <v>48.32</v>
      </c>
      <c r="I9952">
        <v>42</v>
      </c>
      <c r="K9952">
        <v>2.58</v>
      </c>
      <c r="M9952">
        <v>3.74</v>
      </c>
      <c r="N9952" t="s">
        <v>3091</v>
      </c>
      <c r="O9952" t="s">
        <v>3092</v>
      </c>
      <c r="P9952" t="s">
        <v>3095</v>
      </c>
      <c r="R9952" t="s">
        <v>3094</v>
      </c>
    </row>
    <row r="9953" spans="1:18" x14ac:dyDescent="0.25">
      <c r="A9953" t="s">
        <v>2920</v>
      </c>
      <c r="B9953" t="s">
        <v>3089</v>
      </c>
      <c r="D9953" t="s">
        <v>3090</v>
      </c>
      <c r="E9953" t="s">
        <v>3090</v>
      </c>
      <c r="F9953">
        <v>1</v>
      </c>
      <c r="G9953">
        <v>0</v>
      </c>
      <c r="H9953">
        <v>3003.0910639690101</v>
      </c>
      <c r="I9953">
        <v>2872.7860639690098</v>
      </c>
      <c r="K9953">
        <v>53.234999999999999</v>
      </c>
      <c r="M9953">
        <v>77.069999999999993</v>
      </c>
      <c r="N9953" t="s">
        <v>3091</v>
      </c>
      <c r="O9953" t="s">
        <v>3092</v>
      </c>
      <c r="P9953" t="s">
        <v>3095</v>
      </c>
      <c r="R9953" t="s">
        <v>3094</v>
      </c>
    </row>
    <row r="9954" spans="1:18" x14ac:dyDescent="0.25">
      <c r="A9954" t="s">
        <v>3156</v>
      </c>
      <c r="B9954" t="s">
        <v>3089</v>
      </c>
      <c r="D9954" t="s">
        <v>3090</v>
      </c>
      <c r="E9954" t="s">
        <v>3090</v>
      </c>
      <c r="F9954">
        <v>1</v>
      </c>
      <c r="G9954">
        <v>0</v>
      </c>
      <c r="H9954">
        <v>2996.8219145098001</v>
      </c>
      <c r="I9954">
        <v>2866.4919145098002</v>
      </c>
      <c r="K9954">
        <v>53.25</v>
      </c>
      <c r="M9954">
        <v>77.08</v>
      </c>
      <c r="N9954" t="s">
        <v>3091</v>
      </c>
      <c r="O9954" t="s">
        <v>3092</v>
      </c>
      <c r="P9954" t="s">
        <v>3095</v>
      </c>
      <c r="R9954" t="s">
        <v>3094</v>
      </c>
    </row>
    <row r="9955" spans="1:18" x14ac:dyDescent="0.25">
      <c r="A9955" t="s">
        <v>250</v>
      </c>
      <c r="B9955" t="s">
        <v>3089</v>
      </c>
      <c r="D9955" t="s">
        <v>3090</v>
      </c>
      <c r="E9955" t="s">
        <v>3090</v>
      </c>
      <c r="F9955">
        <v>1</v>
      </c>
      <c r="G9955">
        <v>0</v>
      </c>
      <c r="H9955">
        <v>52.377912044817897</v>
      </c>
      <c r="I9955">
        <v>52.377912044817897</v>
      </c>
      <c r="K9955"/>
      <c r="N9955" t="s">
        <v>3091</v>
      </c>
      <c r="O9955" t="s">
        <v>3092</v>
      </c>
      <c r="P9955" t="s">
        <v>3095</v>
      </c>
      <c r="R9955" t="s">
        <v>3094</v>
      </c>
    </row>
    <row r="9956" spans="1:18" x14ac:dyDescent="0.25">
      <c r="A9956" t="s">
        <v>4448</v>
      </c>
      <c r="B9956" t="s">
        <v>3089</v>
      </c>
      <c r="D9956" t="s">
        <v>3090</v>
      </c>
      <c r="E9956" t="s">
        <v>3090</v>
      </c>
      <c r="F9956">
        <v>1</v>
      </c>
      <c r="G9956">
        <v>0</v>
      </c>
      <c r="H9956">
        <v>433.14850795918301</v>
      </c>
      <c r="I9956">
        <v>324.75850795918302</v>
      </c>
      <c r="K9956">
        <v>40</v>
      </c>
      <c r="M9956">
        <v>68.39</v>
      </c>
      <c r="N9956" t="s">
        <v>3091</v>
      </c>
      <c r="O9956" t="s">
        <v>3092</v>
      </c>
      <c r="P9956" t="s">
        <v>3095</v>
      </c>
      <c r="R9956" t="s">
        <v>3094</v>
      </c>
    </row>
    <row r="9957" spans="1:18" x14ac:dyDescent="0.25">
      <c r="A9957" t="s">
        <v>2793</v>
      </c>
      <c r="B9957" t="s">
        <v>3089</v>
      </c>
      <c r="D9957" t="s">
        <v>3090</v>
      </c>
      <c r="E9957" t="s">
        <v>3090</v>
      </c>
      <c r="F9957">
        <v>1</v>
      </c>
      <c r="G9957">
        <v>0</v>
      </c>
      <c r="H9957">
        <v>331.36027058823498</v>
      </c>
      <c r="I9957">
        <v>167.30027058823501</v>
      </c>
      <c r="K9957">
        <v>67.03</v>
      </c>
      <c r="M9957">
        <v>97.03</v>
      </c>
      <c r="N9957" t="s">
        <v>3091</v>
      </c>
      <c r="O9957" t="s">
        <v>3092</v>
      </c>
      <c r="P9957" t="s">
        <v>3095</v>
      </c>
      <c r="R9957" t="s">
        <v>3094</v>
      </c>
    </row>
    <row r="9958" spans="1:18" x14ac:dyDescent="0.25">
      <c r="A9958" t="s">
        <v>251</v>
      </c>
      <c r="B9958" t="s">
        <v>3089</v>
      </c>
      <c r="D9958" t="s">
        <v>3090</v>
      </c>
      <c r="E9958" t="s">
        <v>3090</v>
      </c>
      <c r="F9958">
        <v>1</v>
      </c>
      <c r="G9958">
        <v>0</v>
      </c>
      <c r="H9958">
        <v>76.036285714285697</v>
      </c>
      <c r="I9958">
        <v>76.036285714285697</v>
      </c>
      <c r="K9958">
        <v>0</v>
      </c>
      <c r="M9958">
        <v>0</v>
      </c>
      <c r="N9958" t="s">
        <v>3091</v>
      </c>
      <c r="O9958" t="s">
        <v>3092</v>
      </c>
      <c r="P9958" t="s">
        <v>3095</v>
      </c>
      <c r="R9958" t="s">
        <v>3094</v>
      </c>
    </row>
    <row r="9959" spans="1:18" x14ac:dyDescent="0.25">
      <c r="A9959" t="s">
        <v>252</v>
      </c>
      <c r="B9959" t="s">
        <v>3089</v>
      </c>
      <c r="D9959" t="s">
        <v>3090</v>
      </c>
      <c r="E9959" t="s">
        <v>3090</v>
      </c>
      <c r="F9959">
        <v>1</v>
      </c>
      <c r="G9959">
        <v>0</v>
      </c>
      <c r="H9959">
        <v>129.30043442866699</v>
      </c>
      <c r="I9959">
        <v>129.30043442866699</v>
      </c>
      <c r="K9959"/>
      <c r="N9959" t="s">
        <v>3091</v>
      </c>
      <c r="O9959" t="s">
        <v>3092</v>
      </c>
      <c r="P9959" t="s">
        <v>3095</v>
      </c>
      <c r="R9959" t="s">
        <v>3094</v>
      </c>
    </row>
    <row r="9960" spans="1:18" x14ac:dyDescent="0.25">
      <c r="A9960" t="s">
        <v>2614</v>
      </c>
      <c r="B9960" t="s">
        <v>3089</v>
      </c>
      <c r="D9960" t="s">
        <v>3090</v>
      </c>
      <c r="E9960" t="s">
        <v>3090</v>
      </c>
      <c r="F9960">
        <v>1</v>
      </c>
      <c r="G9960">
        <v>0</v>
      </c>
      <c r="H9960">
        <v>137.684111031746</v>
      </c>
      <c r="I9960">
        <v>137.684111031746</v>
      </c>
      <c r="K9960"/>
      <c r="N9960" t="s">
        <v>3091</v>
      </c>
      <c r="O9960" t="s">
        <v>3092</v>
      </c>
      <c r="P9960" t="s">
        <v>3095</v>
      </c>
      <c r="R9960" t="s">
        <v>3094</v>
      </c>
    </row>
    <row r="9961" spans="1:18" x14ac:dyDescent="0.25">
      <c r="A9961" t="s">
        <v>4449</v>
      </c>
      <c r="B9961" t="s">
        <v>3089</v>
      </c>
      <c r="D9961" t="s">
        <v>3090</v>
      </c>
      <c r="E9961" t="s">
        <v>3090</v>
      </c>
      <c r="F9961">
        <v>1</v>
      </c>
      <c r="G9961">
        <v>0</v>
      </c>
      <c r="H9961">
        <v>37.333840775473</v>
      </c>
      <c r="I9961">
        <v>24.853840775473</v>
      </c>
      <c r="K9961">
        <v>4</v>
      </c>
      <c r="M9961">
        <v>8.48</v>
      </c>
      <c r="N9961" t="s">
        <v>3091</v>
      </c>
      <c r="O9961" t="s">
        <v>3092</v>
      </c>
      <c r="P9961" t="s">
        <v>3095</v>
      </c>
      <c r="R9961" t="s">
        <v>3094</v>
      </c>
    </row>
    <row r="9962" spans="1:18" x14ac:dyDescent="0.25">
      <c r="A9962" t="s">
        <v>4450</v>
      </c>
      <c r="B9962" t="s">
        <v>3089</v>
      </c>
      <c r="D9962" t="s">
        <v>3090</v>
      </c>
      <c r="E9962" t="s">
        <v>3090</v>
      </c>
      <c r="F9962">
        <v>1</v>
      </c>
      <c r="G9962">
        <v>0</v>
      </c>
      <c r="H9962">
        <v>19.418637873238701</v>
      </c>
      <c r="I9962">
        <v>2.7186378732387899</v>
      </c>
      <c r="K9962">
        <v>6.08</v>
      </c>
      <c r="M9962">
        <v>10.62</v>
      </c>
      <c r="N9962" t="s">
        <v>3091</v>
      </c>
      <c r="O9962" t="s">
        <v>3092</v>
      </c>
      <c r="P9962" t="s">
        <v>3095</v>
      </c>
      <c r="R9962" t="s">
        <v>3094</v>
      </c>
    </row>
    <row r="9963" spans="1:18" x14ac:dyDescent="0.25">
      <c r="A9963" t="s">
        <v>4451</v>
      </c>
      <c r="B9963" t="s">
        <v>3089</v>
      </c>
      <c r="D9963" t="s">
        <v>3090</v>
      </c>
      <c r="E9963" t="s">
        <v>3090</v>
      </c>
      <c r="F9963">
        <v>1</v>
      </c>
      <c r="G9963">
        <v>0</v>
      </c>
      <c r="H9963">
        <v>0</v>
      </c>
      <c r="I9963">
        <v>0</v>
      </c>
      <c r="K9963"/>
      <c r="N9963" t="s">
        <v>3091</v>
      </c>
      <c r="O9963" t="s">
        <v>3092</v>
      </c>
      <c r="P9963" t="s">
        <v>3095</v>
      </c>
      <c r="R9963" t="s">
        <v>3094</v>
      </c>
    </row>
    <row r="9964" spans="1:18" x14ac:dyDescent="0.25">
      <c r="A9964" t="s">
        <v>4452</v>
      </c>
      <c r="B9964" t="s">
        <v>3089</v>
      </c>
      <c r="D9964" t="s">
        <v>3090</v>
      </c>
      <c r="E9964" t="s">
        <v>3090</v>
      </c>
      <c r="F9964">
        <v>1</v>
      </c>
      <c r="G9964">
        <v>0</v>
      </c>
      <c r="H9964">
        <v>0</v>
      </c>
      <c r="I9964">
        <v>0</v>
      </c>
      <c r="K9964"/>
      <c r="N9964" t="s">
        <v>3091</v>
      </c>
      <c r="O9964" t="s">
        <v>3092</v>
      </c>
      <c r="P9964" t="s">
        <v>3095</v>
      </c>
      <c r="R9964" t="s">
        <v>3094</v>
      </c>
    </row>
    <row r="9965" spans="1:18" x14ac:dyDescent="0.25">
      <c r="A9965" t="s">
        <v>4453</v>
      </c>
      <c r="B9965" t="s">
        <v>3089</v>
      </c>
      <c r="D9965" t="s">
        <v>3090</v>
      </c>
      <c r="E9965" t="s">
        <v>3090</v>
      </c>
      <c r="F9965">
        <v>1</v>
      </c>
      <c r="G9965">
        <v>0</v>
      </c>
      <c r="H9965">
        <v>21.592252054054001</v>
      </c>
      <c r="I9965">
        <v>5.8222520540540499</v>
      </c>
      <c r="K9965">
        <v>6.45</v>
      </c>
      <c r="M9965">
        <v>9.32</v>
      </c>
      <c r="N9965" t="s">
        <v>3091</v>
      </c>
      <c r="O9965" t="s">
        <v>3092</v>
      </c>
      <c r="P9965" t="s">
        <v>3095</v>
      </c>
      <c r="R9965" t="s">
        <v>3094</v>
      </c>
    </row>
    <row r="9966" spans="1:18" x14ac:dyDescent="0.25">
      <c r="A9966" t="s">
        <v>4454</v>
      </c>
      <c r="B9966" t="s">
        <v>3089</v>
      </c>
      <c r="D9966" t="s">
        <v>3090</v>
      </c>
      <c r="E9966" t="s">
        <v>3090</v>
      </c>
      <c r="F9966">
        <v>1</v>
      </c>
      <c r="G9966">
        <v>0</v>
      </c>
      <c r="H9966">
        <v>28.705781000000002</v>
      </c>
      <c r="I9966">
        <v>16.065781000000001</v>
      </c>
      <c r="K9966">
        <v>5.16</v>
      </c>
      <c r="M9966">
        <v>7.48</v>
      </c>
      <c r="N9966" t="s">
        <v>3091</v>
      </c>
      <c r="O9966" t="s">
        <v>3092</v>
      </c>
      <c r="P9966" t="s">
        <v>3095</v>
      </c>
      <c r="R9966" t="s">
        <v>3094</v>
      </c>
    </row>
    <row r="9967" spans="1:18" x14ac:dyDescent="0.25">
      <c r="A9967" t="s">
        <v>4455</v>
      </c>
      <c r="B9967" t="s">
        <v>3089</v>
      </c>
      <c r="D9967" t="s">
        <v>3090</v>
      </c>
      <c r="E9967" t="s">
        <v>3090</v>
      </c>
      <c r="F9967">
        <v>1</v>
      </c>
      <c r="G9967">
        <v>0</v>
      </c>
      <c r="H9967">
        <v>12.221647826086899</v>
      </c>
      <c r="I9967">
        <v>6.8016478260869597</v>
      </c>
      <c r="K9967">
        <v>2</v>
      </c>
      <c r="M9967">
        <v>3.42</v>
      </c>
      <c r="N9967" t="s">
        <v>3091</v>
      </c>
      <c r="O9967" t="s">
        <v>3092</v>
      </c>
      <c r="P9967" t="s">
        <v>3095</v>
      </c>
      <c r="R9967" t="s">
        <v>3094</v>
      </c>
    </row>
    <row r="9968" spans="1:18" x14ac:dyDescent="0.25">
      <c r="A9968" t="s">
        <v>4456</v>
      </c>
      <c r="B9968" t="s">
        <v>3089</v>
      </c>
      <c r="D9968" t="s">
        <v>3090</v>
      </c>
      <c r="E9968" t="s">
        <v>3090</v>
      </c>
      <c r="F9968">
        <v>1</v>
      </c>
      <c r="G9968">
        <v>0</v>
      </c>
      <c r="H9968">
        <v>129.536607080751</v>
      </c>
      <c r="I9968">
        <v>58.581607080751098</v>
      </c>
      <c r="K9968">
        <v>26.065000000000001</v>
      </c>
      <c r="M9968">
        <v>44.89</v>
      </c>
      <c r="N9968" t="s">
        <v>3091</v>
      </c>
      <c r="O9968" t="s">
        <v>3092</v>
      </c>
      <c r="P9968" t="s">
        <v>3095</v>
      </c>
      <c r="R9968" t="s">
        <v>3094</v>
      </c>
    </row>
    <row r="9969" spans="1:18" x14ac:dyDescent="0.25">
      <c r="A9969" t="s">
        <v>4457</v>
      </c>
      <c r="B9969" t="s">
        <v>3089</v>
      </c>
      <c r="D9969" t="s">
        <v>3090</v>
      </c>
      <c r="E9969" t="s">
        <v>3090</v>
      </c>
      <c r="F9969">
        <v>1</v>
      </c>
      <c r="G9969">
        <v>0</v>
      </c>
      <c r="H9969">
        <v>0</v>
      </c>
      <c r="I9969">
        <v>0</v>
      </c>
      <c r="K9969"/>
      <c r="N9969" t="s">
        <v>3091</v>
      </c>
      <c r="O9969" t="s">
        <v>3092</v>
      </c>
      <c r="P9969" t="s">
        <v>3095</v>
      </c>
      <c r="R9969" t="s">
        <v>3094</v>
      </c>
    </row>
    <row r="9970" spans="1:18" x14ac:dyDescent="0.25">
      <c r="A9970" t="s">
        <v>4458</v>
      </c>
      <c r="B9970" t="s">
        <v>3089</v>
      </c>
      <c r="D9970" t="s">
        <v>3090</v>
      </c>
      <c r="E9970" t="s">
        <v>3090</v>
      </c>
      <c r="F9970">
        <v>1</v>
      </c>
      <c r="G9970">
        <v>0</v>
      </c>
      <c r="H9970">
        <v>0</v>
      </c>
      <c r="I9970">
        <v>0</v>
      </c>
      <c r="K9970"/>
      <c r="N9970" t="s">
        <v>3091</v>
      </c>
      <c r="O9970" t="s">
        <v>3092</v>
      </c>
      <c r="P9970" t="s">
        <v>3095</v>
      </c>
      <c r="R9970" t="s">
        <v>3094</v>
      </c>
    </row>
    <row r="9971" spans="1:18" x14ac:dyDescent="0.25">
      <c r="A9971" t="s">
        <v>2971</v>
      </c>
      <c r="B9971" t="s">
        <v>3089</v>
      </c>
      <c r="D9971" t="s">
        <v>3090</v>
      </c>
      <c r="E9971" t="s">
        <v>3090</v>
      </c>
      <c r="F9971">
        <v>1</v>
      </c>
      <c r="G9971">
        <v>0</v>
      </c>
      <c r="H9971">
        <v>74.947019999999995</v>
      </c>
      <c r="I9971">
        <v>74.947019999999995</v>
      </c>
      <c r="K9971">
        <v>0</v>
      </c>
      <c r="M9971">
        <v>0</v>
      </c>
      <c r="N9971" t="s">
        <v>3091</v>
      </c>
      <c r="O9971" t="s">
        <v>3092</v>
      </c>
      <c r="P9971" t="s">
        <v>3095</v>
      </c>
      <c r="R9971" t="s">
        <v>3094</v>
      </c>
    </row>
    <row r="9972" spans="1:18" x14ac:dyDescent="0.25">
      <c r="A9972" t="s">
        <v>4459</v>
      </c>
      <c r="B9972" t="s">
        <v>3089</v>
      </c>
      <c r="D9972" t="s">
        <v>3090</v>
      </c>
      <c r="E9972" t="s">
        <v>3090</v>
      </c>
      <c r="F9972">
        <v>1</v>
      </c>
      <c r="G9972">
        <v>0</v>
      </c>
      <c r="H9972">
        <v>164.152671830065</v>
      </c>
      <c r="I9972">
        <v>141.122671830065</v>
      </c>
      <c r="K9972">
        <v>8.4</v>
      </c>
      <c r="M9972">
        <v>14.63</v>
      </c>
      <c r="N9972" t="s">
        <v>3091</v>
      </c>
      <c r="O9972" t="s">
        <v>3092</v>
      </c>
      <c r="P9972" t="s">
        <v>3095</v>
      </c>
      <c r="R9972" t="s">
        <v>3094</v>
      </c>
    </row>
    <row r="9973" spans="1:18" x14ac:dyDescent="0.25">
      <c r="A9973" t="s">
        <v>4460</v>
      </c>
      <c r="B9973" t="s">
        <v>3089</v>
      </c>
      <c r="D9973" t="s">
        <v>3090</v>
      </c>
      <c r="E9973" t="s">
        <v>3090</v>
      </c>
      <c r="F9973">
        <v>1</v>
      </c>
      <c r="G9973">
        <v>0</v>
      </c>
      <c r="H9973">
        <v>3.3308571428571399</v>
      </c>
      <c r="I9973">
        <v>0.17585714285714199</v>
      </c>
      <c r="K9973">
        <v>1.28833333333333</v>
      </c>
      <c r="M9973">
        <v>1.86666666666666</v>
      </c>
      <c r="N9973" t="s">
        <v>3091</v>
      </c>
      <c r="O9973" t="s">
        <v>3092</v>
      </c>
      <c r="P9973" t="s">
        <v>3095</v>
      </c>
      <c r="R9973" t="s">
        <v>3094</v>
      </c>
    </row>
    <row r="9974" spans="1:18" x14ac:dyDescent="0.25">
      <c r="A9974" t="s">
        <v>4461</v>
      </c>
      <c r="B9974" t="s">
        <v>3089</v>
      </c>
      <c r="D9974" t="s">
        <v>3090</v>
      </c>
      <c r="E9974" t="s">
        <v>3090</v>
      </c>
      <c r="F9974">
        <v>1</v>
      </c>
      <c r="G9974">
        <v>0</v>
      </c>
      <c r="H9974">
        <v>3.3762500000000002</v>
      </c>
      <c r="I9974">
        <v>0.125</v>
      </c>
      <c r="K9974">
        <v>1.2</v>
      </c>
      <c r="M9974">
        <v>2.05125</v>
      </c>
      <c r="N9974" t="s">
        <v>3091</v>
      </c>
      <c r="O9974" t="s">
        <v>3092</v>
      </c>
      <c r="P9974" t="s">
        <v>3095</v>
      </c>
      <c r="R9974" t="s">
        <v>3094</v>
      </c>
    </row>
    <row r="9975" spans="1:18" x14ac:dyDescent="0.25">
      <c r="A9975" t="s">
        <v>9057</v>
      </c>
      <c r="B9975" t="s">
        <v>3089</v>
      </c>
      <c r="D9975" t="s">
        <v>3090</v>
      </c>
      <c r="E9975" t="s">
        <v>3090</v>
      </c>
      <c r="F9975">
        <v>1</v>
      </c>
      <c r="G9975">
        <v>0</v>
      </c>
      <c r="H9975">
        <v>0</v>
      </c>
      <c r="I9975"/>
      <c r="K9975"/>
      <c r="N9975" t="s">
        <v>3091</v>
      </c>
      <c r="O9975" t="s">
        <v>3092</v>
      </c>
      <c r="P9975" t="s">
        <v>3095</v>
      </c>
      <c r="R9975" t="s">
        <v>3094</v>
      </c>
    </row>
    <row r="9976" spans="1:18" x14ac:dyDescent="0.25">
      <c r="A9976" t="s">
        <v>4462</v>
      </c>
      <c r="B9976" t="s">
        <v>3089</v>
      </c>
      <c r="D9976" t="s">
        <v>3090</v>
      </c>
      <c r="E9976" t="s">
        <v>3090</v>
      </c>
      <c r="F9976">
        <v>1</v>
      </c>
      <c r="G9976">
        <v>0</v>
      </c>
      <c r="H9976">
        <v>0</v>
      </c>
      <c r="I9976">
        <v>0</v>
      </c>
      <c r="K9976"/>
      <c r="N9976" t="s">
        <v>3091</v>
      </c>
      <c r="O9976" t="s">
        <v>3092</v>
      </c>
      <c r="P9976" t="s">
        <v>3095</v>
      </c>
      <c r="R9976" t="s">
        <v>3094</v>
      </c>
    </row>
    <row r="9977" spans="1:18" x14ac:dyDescent="0.25">
      <c r="A9977" t="s">
        <v>4463</v>
      </c>
      <c r="B9977" t="s">
        <v>3089</v>
      </c>
      <c r="D9977" t="s">
        <v>3090</v>
      </c>
      <c r="E9977" t="s">
        <v>3090</v>
      </c>
      <c r="F9977">
        <v>1</v>
      </c>
      <c r="G9977">
        <v>0</v>
      </c>
      <c r="H9977">
        <v>4.1390077180555496</v>
      </c>
      <c r="I9977">
        <v>0.93400771805555505</v>
      </c>
      <c r="K9977">
        <v>1.1599999999999999</v>
      </c>
      <c r="M9977">
        <v>2.0449999999999999</v>
      </c>
      <c r="N9977" t="s">
        <v>3091</v>
      </c>
      <c r="O9977" t="s">
        <v>3092</v>
      </c>
      <c r="P9977" t="s">
        <v>3095</v>
      </c>
      <c r="R9977" t="s">
        <v>3094</v>
      </c>
    </row>
    <row r="9978" spans="1:18" x14ac:dyDescent="0.25">
      <c r="A9978" t="s">
        <v>4464</v>
      </c>
      <c r="B9978" t="s">
        <v>3089</v>
      </c>
      <c r="D9978" t="s">
        <v>3090</v>
      </c>
      <c r="E9978" t="s">
        <v>3090</v>
      </c>
      <c r="F9978">
        <v>1</v>
      </c>
      <c r="G9978">
        <v>0</v>
      </c>
      <c r="H9978">
        <v>1.1488833333333299</v>
      </c>
      <c r="I9978">
        <v>0.30554999999999999</v>
      </c>
      <c r="K9978">
        <v>0.3</v>
      </c>
      <c r="M9978">
        <v>0.543333333333333</v>
      </c>
      <c r="N9978" t="s">
        <v>3091</v>
      </c>
      <c r="O9978" t="s">
        <v>3092</v>
      </c>
      <c r="P9978" t="s">
        <v>3095</v>
      </c>
      <c r="R9978" t="s">
        <v>3094</v>
      </c>
    </row>
    <row r="9979" spans="1:18" x14ac:dyDescent="0.25">
      <c r="A9979" t="s">
        <v>4465</v>
      </c>
      <c r="B9979" t="s">
        <v>3089</v>
      </c>
      <c r="D9979" t="s">
        <v>3090</v>
      </c>
      <c r="E9979" t="s">
        <v>3090</v>
      </c>
      <c r="F9979">
        <v>1</v>
      </c>
      <c r="G9979">
        <v>0</v>
      </c>
      <c r="H9979">
        <v>37.156422662815103</v>
      </c>
      <c r="I9979">
        <v>15.606422662815101</v>
      </c>
      <c r="K9979">
        <v>7.82</v>
      </c>
      <c r="M9979">
        <v>13.73</v>
      </c>
      <c r="N9979" t="s">
        <v>3091</v>
      </c>
      <c r="O9979" t="s">
        <v>3092</v>
      </c>
      <c r="P9979" t="s">
        <v>3095</v>
      </c>
      <c r="R9979" t="s">
        <v>3094</v>
      </c>
    </row>
    <row r="9980" spans="1:18" x14ac:dyDescent="0.25">
      <c r="A9980" t="s">
        <v>8569</v>
      </c>
      <c r="B9980" t="s">
        <v>3089</v>
      </c>
      <c r="D9980" t="s">
        <v>3090</v>
      </c>
      <c r="E9980" t="s">
        <v>3090</v>
      </c>
      <c r="F9980">
        <v>1</v>
      </c>
      <c r="G9980">
        <v>0</v>
      </c>
      <c r="H9980">
        <v>0</v>
      </c>
      <c r="I9980"/>
      <c r="K9980"/>
      <c r="N9980" t="s">
        <v>3091</v>
      </c>
      <c r="O9980" t="s">
        <v>3092</v>
      </c>
      <c r="P9980" t="s">
        <v>3095</v>
      </c>
      <c r="R9980" t="s">
        <v>3094</v>
      </c>
    </row>
    <row r="9981" spans="1:18" x14ac:dyDescent="0.25">
      <c r="A9981" t="s">
        <v>8570</v>
      </c>
      <c r="B9981" t="s">
        <v>3089</v>
      </c>
      <c r="D9981" t="s">
        <v>3090</v>
      </c>
      <c r="E9981" t="s">
        <v>3090</v>
      </c>
      <c r="F9981">
        <v>1</v>
      </c>
      <c r="G9981">
        <v>0</v>
      </c>
      <c r="H9981">
        <v>23.897919999999999</v>
      </c>
      <c r="I9981">
        <v>1.8104199999999999</v>
      </c>
      <c r="K9981">
        <v>9.0250000000000004</v>
      </c>
      <c r="M9981">
        <v>13.0625</v>
      </c>
      <c r="N9981" t="s">
        <v>3091</v>
      </c>
      <c r="O9981" t="s">
        <v>3092</v>
      </c>
      <c r="P9981" t="s">
        <v>3095</v>
      </c>
      <c r="R9981" t="s">
        <v>3094</v>
      </c>
    </row>
    <row r="9982" spans="1:18" x14ac:dyDescent="0.25">
      <c r="A9982" t="s">
        <v>4466</v>
      </c>
      <c r="B9982" t="s">
        <v>3089</v>
      </c>
      <c r="D9982" t="s">
        <v>3090</v>
      </c>
      <c r="E9982" t="s">
        <v>3090</v>
      </c>
      <c r="F9982">
        <v>1</v>
      </c>
      <c r="G9982">
        <v>0</v>
      </c>
      <c r="H9982">
        <v>2768.05265684901</v>
      </c>
      <c r="I9982">
        <v>1463.05265684901</v>
      </c>
      <c r="K9982">
        <v>467.15</v>
      </c>
      <c r="M9982">
        <v>837.85</v>
      </c>
      <c r="N9982" t="s">
        <v>3091</v>
      </c>
      <c r="O9982" t="s">
        <v>3092</v>
      </c>
      <c r="P9982" t="s">
        <v>3095</v>
      </c>
      <c r="R9982" t="s">
        <v>3094</v>
      </c>
    </row>
    <row r="9983" spans="1:18" x14ac:dyDescent="0.25">
      <c r="A9983" t="s">
        <v>4467</v>
      </c>
      <c r="B9983" t="s">
        <v>3089</v>
      </c>
      <c r="D9983" t="s">
        <v>3090</v>
      </c>
      <c r="E9983" t="s">
        <v>3090</v>
      </c>
      <c r="F9983">
        <v>1</v>
      </c>
      <c r="G9983">
        <v>0</v>
      </c>
      <c r="H9983">
        <v>4946.8362036171002</v>
      </c>
      <c r="I9983">
        <v>3641.8362036171002</v>
      </c>
      <c r="K9983">
        <v>467.15</v>
      </c>
      <c r="M9983">
        <v>837.85</v>
      </c>
      <c r="N9983" t="s">
        <v>3091</v>
      </c>
      <c r="O9983" t="s">
        <v>3092</v>
      </c>
      <c r="P9983" t="s">
        <v>3095</v>
      </c>
      <c r="R9983" t="s">
        <v>3094</v>
      </c>
    </row>
    <row r="9984" spans="1:18" x14ac:dyDescent="0.25">
      <c r="A9984" t="s">
        <v>4468</v>
      </c>
      <c r="B9984" t="s">
        <v>3089</v>
      </c>
      <c r="D9984" t="s">
        <v>3090</v>
      </c>
      <c r="E9984" t="s">
        <v>3090</v>
      </c>
      <c r="F9984">
        <v>1</v>
      </c>
      <c r="G9984">
        <v>0</v>
      </c>
      <c r="H9984">
        <v>327.01584337662302</v>
      </c>
      <c r="I9984">
        <v>227.42584337662299</v>
      </c>
      <c r="K9984">
        <v>36.200000000000003</v>
      </c>
      <c r="M9984">
        <v>63.39</v>
      </c>
      <c r="N9984" t="s">
        <v>3091</v>
      </c>
      <c r="O9984" t="s">
        <v>3092</v>
      </c>
      <c r="P9984" t="s">
        <v>3095</v>
      </c>
      <c r="R9984" t="s">
        <v>3094</v>
      </c>
    </row>
    <row r="9985" spans="1:18" x14ac:dyDescent="0.25">
      <c r="A9985" t="s">
        <v>4469</v>
      </c>
      <c r="B9985" t="s">
        <v>3089</v>
      </c>
      <c r="D9985" t="s">
        <v>3090</v>
      </c>
      <c r="E9985" t="s">
        <v>3090</v>
      </c>
      <c r="F9985">
        <v>1</v>
      </c>
      <c r="G9985">
        <v>0</v>
      </c>
      <c r="H9985">
        <v>658.90203785584902</v>
      </c>
      <c r="I9985">
        <v>285.71203785584902</v>
      </c>
      <c r="K9985">
        <v>134.58000000000001</v>
      </c>
      <c r="M9985">
        <v>238.61</v>
      </c>
      <c r="N9985" t="s">
        <v>3091</v>
      </c>
      <c r="O9985" t="s">
        <v>3092</v>
      </c>
      <c r="P9985" t="s">
        <v>3095</v>
      </c>
      <c r="R9985" t="s">
        <v>3094</v>
      </c>
    </row>
    <row r="9986" spans="1:18" x14ac:dyDescent="0.25">
      <c r="A9986" t="s">
        <v>4470</v>
      </c>
      <c r="B9986" t="s">
        <v>3089</v>
      </c>
      <c r="D9986" t="s">
        <v>3090</v>
      </c>
      <c r="E9986" t="s">
        <v>3090</v>
      </c>
      <c r="F9986">
        <v>1</v>
      </c>
      <c r="G9986">
        <v>0</v>
      </c>
      <c r="H9986">
        <v>1344.44369535086</v>
      </c>
      <c r="I9986">
        <v>754.13369535086701</v>
      </c>
      <c r="K9986">
        <v>211.61</v>
      </c>
      <c r="M9986">
        <v>378.7</v>
      </c>
      <c r="N9986" t="s">
        <v>3091</v>
      </c>
      <c r="O9986" t="s">
        <v>3092</v>
      </c>
      <c r="P9986" t="s">
        <v>3095</v>
      </c>
      <c r="R9986" t="s">
        <v>3094</v>
      </c>
    </row>
    <row r="9987" spans="1:18" x14ac:dyDescent="0.25">
      <c r="A9987" t="s">
        <v>4471</v>
      </c>
      <c r="B9987" t="s">
        <v>3089</v>
      </c>
      <c r="D9987" t="s">
        <v>3090</v>
      </c>
      <c r="E9987" t="s">
        <v>3090</v>
      </c>
      <c r="F9987">
        <v>1</v>
      </c>
      <c r="G9987">
        <v>0</v>
      </c>
      <c r="H9987">
        <v>873.53929612958996</v>
      </c>
      <c r="I9987">
        <v>460.57929612958998</v>
      </c>
      <c r="K9987">
        <v>149.07</v>
      </c>
      <c r="M9987">
        <v>263.89</v>
      </c>
      <c r="N9987" t="s">
        <v>3091</v>
      </c>
      <c r="O9987" t="s">
        <v>3092</v>
      </c>
      <c r="P9987" t="s">
        <v>3095</v>
      </c>
      <c r="R9987" t="s">
        <v>3094</v>
      </c>
    </row>
    <row r="9988" spans="1:18" x14ac:dyDescent="0.25">
      <c r="A9988" t="s">
        <v>4472</v>
      </c>
      <c r="B9988" t="s">
        <v>3089</v>
      </c>
      <c r="D9988" t="s">
        <v>3090</v>
      </c>
      <c r="E9988" t="s">
        <v>3090</v>
      </c>
      <c r="F9988">
        <v>1</v>
      </c>
      <c r="G9988">
        <v>0</v>
      </c>
      <c r="H9988">
        <v>2241.8971456162099</v>
      </c>
      <c r="I9988">
        <v>1003.47214561621</v>
      </c>
      <c r="K9988">
        <v>443.67500000000001</v>
      </c>
      <c r="M9988">
        <v>794.75</v>
      </c>
      <c r="N9988" t="s">
        <v>3091</v>
      </c>
      <c r="O9988" t="s">
        <v>3092</v>
      </c>
      <c r="P9988" t="s">
        <v>3095</v>
      </c>
      <c r="R9988" t="s">
        <v>3094</v>
      </c>
    </row>
    <row r="9989" spans="1:18" x14ac:dyDescent="0.25">
      <c r="A9989" t="s">
        <v>4473</v>
      </c>
      <c r="B9989" t="s">
        <v>3089</v>
      </c>
      <c r="D9989" t="s">
        <v>3090</v>
      </c>
      <c r="E9989" t="s">
        <v>3090</v>
      </c>
      <c r="F9989">
        <v>1</v>
      </c>
      <c r="G9989">
        <v>0</v>
      </c>
      <c r="H9989">
        <v>1157.1894108333299</v>
      </c>
      <c r="I9989">
        <v>600.309410833333</v>
      </c>
      <c r="K9989">
        <v>199.83</v>
      </c>
      <c r="M9989">
        <v>357.05</v>
      </c>
      <c r="N9989" t="s">
        <v>3091</v>
      </c>
      <c r="O9989" t="s">
        <v>3092</v>
      </c>
      <c r="P9989" t="s">
        <v>3095</v>
      </c>
      <c r="R9989" t="s">
        <v>3094</v>
      </c>
    </row>
    <row r="9990" spans="1:18" x14ac:dyDescent="0.25">
      <c r="A9990" t="s">
        <v>4474</v>
      </c>
      <c r="B9990" t="s">
        <v>3089</v>
      </c>
      <c r="D9990" t="s">
        <v>3090</v>
      </c>
      <c r="E9990" t="s">
        <v>3090</v>
      </c>
      <c r="F9990">
        <v>1</v>
      </c>
      <c r="G9990">
        <v>0</v>
      </c>
      <c r="H9990">
        <v>1541.1303243428099</v>
      </c>
      <c r="I9990">
        <v>990.586991009484</v>
      </c>
      <c r="K9990">
        <v>194.05666666666599</v>
      </c>
      <c r="M9990">
        <v>356.486666666666</v>
      </c>
      <c r="N9990" t="s">
        <v>3091</v>
      </c>
      <c r="O9990" t="s">
        <v>3092</v>
      </c>
      <c r="P9990" t="s">
        <v>3095</v>
      </c>
      <c r="R9990" t="s">
        <v>3094</v>
      </c>
    </row>
    <row r="9991" spans="1:18" x14ac:dyDescent="0.25">
      <c r="A9991" t="s">
        <v>4475</v>
      </c>
      <c r="B9991" t="s">
        <v>3089</v>
      </c>
      <c r="D9991" t="s">
        <v>3090</v>
      </c>
      <c r="E9991" t="s">
        <v>3090</v>
      </c>
      <c r="F9991">
        <v>1</v>
      </c>
      <c r="G9991">
        <v>0</v>
      </c>
      <c r="H9991">
        <v>682.09851393161205</v>
      </c>
      <c r="I9991">
        <v>214.60851393161201</v>
      </c>
      <c r="K9991">
        <v>170.33</v>
      </c>
      <c r="M9991">
        <v>297.16000000000003</v>
      </c>
      <c r="N9991" t="s">
        <v>3091</v>
      </c>
      <c r="O9991" t="s">
        <v>3092</v>
      </c>
      <c r="P9991" t="s">
        <v>3095</v>
      </c>
      <c r="R9991" t="s">
        <v>3094</v>
      </c>
    </row>
    <row r="9992" spans="1:18" x14ac:dyDescent="0.25">
      <c r="A9992" t="s">
        <v>4476</v>
      </c>
      <c r="B9992" t="s">
        <v>3089</v>
      </c>
      <c r="D9992" t="s">
        <v>3090</v>
      </c>
      <c r="E9992" t="s">
        <v>3090</v>
      </c>
      <c r="F9992">
        <v>1</v>
      </c>
      <c r="G9992">
        <v>0</v>
      </c>
      <c r="H9992">
        <v>123.602323333333</v>
      </c>
      <c r="I9992">
        <v>69.4023233333333</v>
      </c>
      <c r="K9992">
        <v>20</v>
      </c>
      <c r="M9992">
        <v>34.200000000000003</v>
      </c>
      <c r="N9992" t="s">
        <v>3091</v>
      </c>
      <c r="O9992" t="s">
        <v>3092</v>
      </c>
      <c r="P9992" t="s">
        <v>3095</v>
      </c>
      <c r="R9992" t="s">
        <v>3094</v>
      </c>
    </row>
    <row r="9993" spans="1:18" x14ac:dyDescent="0.25">
      <c r="A9993" t="s">
        <v>4477</v>
      </c>
      <c r="B9993" t="s">
        <v>3089</v>
      </c>
      <c r="D9993" t="s">
        <v>3090</v>
      </c>
      <c r="E9993" t="s">
        <v>3090</v>
      </c>
      <c r="F9993">
        <v>1</v>
      </c>
      <c r="G9993">
        <v>0</v>
      </c>
      <c r="H9993">
        <v>357.67367795030998</v>
      </c>
      <c r="I9993">
        <v>294.44367795031002</v>
      </c>
      <c r="K9993">
        <v>23.18</v>
      </c>
      <c r="M9993">
        <v>40.049999999999997</v>
      </c>
      <c r="N9993" t="s">
        <v>3091</v>
      </c>
      <c r="O9993" t="s">
        <v>3092</v>
      </c>
      <c r="P9993" t="s">
        <v>3095</v>
      </c>
      <c r="R9993" t="s">
        <v>3094</v>
      </c>
    </row>
    <row r="9994" spans="1:18" x14ac:dyDescent="0.25">
      <c r="A9994" t="s">
        <v>4478</v>
      </c>
      <c r="B9994" t="s">
        <v>3089</v>
      </c>
      <c r="D9994" t="s">
        <v>3090</v>
      </c>
      <c r="E9994" t="s">
        <v>3090</v>
      </c>
      <c r="F9994">
        <v>1</v>
      </c>
      <c r="G9994">
        <v>0</v>
      </c>
      <c r="H9994">
        <v>1121.8871133073801</v>
      </c>
      <c r="I9994">
        <v>467.157113307386</v>
      </c>
      <c r="K9994">
        <v>234.83</v>
      </c>
      <c r="M9994">
        <v>419.9</v>
      </c>
      <c r="N9994" t="s">
        <v>3091</v>
      </c>
      <c r="O9994" t="s">
        <v>3092</v>
      </c>
      <c r="P9994" t="s">
        <v>3095</v>
      </c>
      <c r="R9994" t="s">
        <v>3094</v>
      </c>
    </row>
    <row r="9995" spans="1:18" x14ac:dyDescent="0.25">
      <c r="A9995" t="s">
        <v>4479</v>
      </c>
      <c r="B9995" t="s">
        <v>3089</v>
      </c>
      <c r="D9995" t="s">
        <v>3090</v>
      </c>
      <c r="E9995" t="s">
        <v>3090</v>
      </c>
      <c r="F9995">
        <v>1</v>
      </c>
      <c r="G9995">
        <v>0</v>
      </c>
      <c r="H9995">
        <v>925.27542911764704</v>
      </c>
      <c r="I9995">
        <v>446.47542911764702</v>
      </c>
      <c r="K9995">
        <v>171.74</v>
      </c>
      <c r="M9995">
        <v>307.06</v>
      </c>
      <c r="N9995" t="s">
        <v>3091</v>
      </c>
      <c r="O9995" t="s">
        <v>3092</v>
      </c>
      <c r="P9995" t="s">
        <v>3095</v>
      </c>
      <c r="R9995" t="s">
        <v>3094</v>
      </c>
    </row>
    <row r="9996" spans="1:18" x14ac:dyDescent="0.25">
      <c r="A9996" t="s">
        <v>4480</v>
      </c>
      <c r="B9996" t="s">
        <v>3089</v>
      </c>
      <c r="D9996" t="s">
        <v>3090</v>
      </c>
      <c r="E9996" t="s">
        <v>3090</v>
      </c>
      <c r="F9996">
        <v>1</v>
      </c>
      <c r="G9996">
        <v>0</v>
      </c>
      <c r="H9996">
        <v>14.199199999999999</v>
      </c>
      <c r="I9996">
        <v>0.84919999999999995</v>
      </c>
      <c r="K9996">
        <v>4.9249999999999998</v>
      </c>
      <c r="M9996">
        <v>8.4250000000000007</v>
      </c>
      <c r="N9996" t="s">
        <v>3091</v>
      </c>
      <c r="O9996" t="s">
        <v>3092</v>
      </c>
      <c r="P9996" t="s">
        <v>3095</v>
      </c>
      <c r="R9996" t="s">
        <v>3094</v>
      </c>
    </row>
    <row r="9997" spans="1:18" x14ac:dyDescent="0.25">
      <c r="A9997" t="s">
        <v>2193</v>
      </c>
      <c r="B9997" t="s">
        <v>3089</v>
      </c>
      <c r="D9997" t="s">
        <v>3090</v>
      </c>
      <c r="E9997" t="s">
        <v>3090</v>
      </c>
      <c r="F9997">
        <v>1</v>
      </c>
      <c r="G9997">
        <v>0</v>
      </c>
      <c r="H9997">
        <v>67.590543820224696</v>
      </c>
      <c r="I9997">
        <v>29.720543820224702</v>
      </c>
      <c r="K9997">
        <v>15.47</v>
      </c>
      <c r="M9997">
        <v>22.4</v>
      </c>
      <c r="N9997" t="s">
        <v>3091</v>
      </c>
      <c r="O9997" t="s">
        <v>3092</v>
      </c>
      <c r="P9997" t="s">
        <v>3095</v>
      </c>
      <c r="R9997" t="s">
        <v>3094</v>
      </c>
    </row>
    <row r="9998" spans="1:18" x14ac:dyDescent="0.25">
      <c r="A9998" t="s">
        <v>4481</v>
      </c>
      <c r="B9998" t="s">
        <v>3089</v>
      </c>
      <c r="D9998" t="s">
        <v>3090</v>
      </c>
      <c r="E9998" t="s">
        <v>3090</v>
      </c>
      <c r="F9998">
        <v>1</v>
      </c>
      <c r="G9998">
        <v>0</v>
      </c>
      <c r="H9998">
        <v>0</v>
      </c>
      <c r="I9998"/>
      <c r="K9998"/>
      <c r="N9998" t="s">
        <v>3091</v>
      </c>
      <c r="O9998" t="s">
        <v>3092</v>
      </c>
      <c r="P9998" t="s">
        <v>3095</v>
      </c>
      <c r="R9998" t="s">
        <v>3094</v>
      </c>
    </row>
    <row r="9999" spans="1:18" x14ac:dyDescent="0.25">
      <c r="A9999" t="s">
        <v>4482</v>
      </c>
      <c r="B9999" t="s">
        <v>3089</v>
      </c>
      <c r="D9999" t="s">
        <v>3090</v>
      </c>
      <c r="E9999" t="s">
        <v>3090</v>
      </c>
      <c r="F9999">
        <v>1</v>
      </c>
      <c r="G9999">
        <v>0</v>
      </c>
      <c r="H9999">
        <v>0</v>
      </c>
      <c r="I9999">
        <v>0</v>
      </c>
      <c r="K9999"/>
      <c r="N9999" t="s">
        <v>3091</v>
      </c>
      <c r="O9999" t="s">
        <v>3092</v>
      </c>
      <c r="P9999" t="s">
        <v>3095</v>
      </c>
      <c r="R9999" t="s">
        <v>3094</v>
      </c>
    </row>
    <row r="10000" spans="1:18" x14ac:dyDescent="0.25">
      <c r="A10000" t="s">
        <v>2919</v>
      </c>
      <c r="B10000" t="s">
        <v>3089</v>
      </c>
      <c r="D10000" t="s">
        <v>3090</v>
      </c>
      <c r="E10000" t="s">
        <v>3090</v>
      </c>
      <c r="F10000">
        <v>1</v>
      </c>
      <c r="G10000">
        <v>0</v>
      </c>
      <c r="H10000">
        <v>5132.9570066276701</v>
      </c>
      <c r="I10000">
        <v>3659.0470066276698</v>
      </c>
      <c r="K10000">
        <v>602.16</v>
      </c>
      <c r="M10000">
        <v>871.75</v>
      </c>
      <c r="N10000" t="s">
        <v>3091</v>
      </c>
      <c r="O10000" t="s">
        <v>3092</v>
      </c>
      <c r="P10000" t="s">
        <v>3095</v>
      </c>
      <c r="R10000" t="s">
        <v>3094</v>
      </c>
    </row>
    <row r="10001" spans="1:18" x14ac:dyDescent="0.25">
      <c r="A10001" t="s">
        <v>8062</v>
      </c>
      <c r="B10001" t="s">
        <v>3089</v>
      </c>
      <c r="D10001" t="s">
        <v>3090</v>
      </c>
      <c r="E10001" t="s">
        <v>3090</v>
      </c>
      <c r="F10001">
        <v>1</v>
      </c>
      <c r="G10001">
        <v>0</v>
      </c>
      <c r="H10001">
        <v>3929.8700810619798</v>
      </c>
      <c r="I10001">
        <v>2184.63008106198</v>
      </c>
      <c r="K10001">
        <v>713.01</v>
      </c>
      <c r="M10001">
        <v>1032.23</v>
      </c>
      <c r="N10001" t="s">
        <v>3091</v>
      </c>
      <c r="O10001" t="s">
        <v>3092</v>
      </c>
      <c r="P10001" t="s">
        <v>3095</v>
      </c>
      <c r="R10001" t="s">
        <v>3094</v>
      </c>
    </row>
    <row r="10002" spans="1:18" x14ac:dyDescent="0.25">
      <c r="A10002" t="s">
        <v>3157</v>
      </c>
      <c r="B10002" t="s">
        <v>3089</v>
      </c>
      <c r="D10002" t="s">
        <v>3090</v>
      </c>
      <c r="E10002" t="s">
        <v>3090</v>
      </c>
      <c r="F10002">
        <v>1</v>
      </c>
      <c r="G10002">
        <v>0</v>
      </c>
      <c r="H10002">
        <v>407.20282408963499</v>
      </c>
      <c r="I10002">
        <v>239.48282408963499</v>
      </c>
      <c r="K10002">
        <v>60.82</v>
      </c>
      <c r="M10002">
        <v>106.9</v>
      </c>
      <c r="N10002" t="s">
        <v>3091</v>
      </c>
      <c r="O10002" t="s">
        <v>3092</v>
      </c>
      <c r="P10002" t="s">
        <v>3095</v>
      </c>
      <c r="R10002" t="s">
        <v>3094</v>
      </c>
    </row>
    <row r="10003" spans="1:18" x14ac:dyDescent="0.25">
      <c r="A10003" t="s">
        <v>4483</v>
      </c>
      <c r="B10003" t="s">
        <v>3089</v>
      </c>
      <c r="D10003" t="s">
        <v>3090</v>
      </c>
      <c r="E10003" t="s">
        <v>3090</v>
      </c>
      <c r="F10003">
        <v>1</v>
      </c>
      <c r="G10003">
        <v>0</v>
      </c>
      <c r="H10003">
        <v>24.475024999999999</v>
      </c>
      <c r="I10003">
        <v>11.665025</v>
      </c>
      <c r="K10003">
        <v>4.6399999999999997</v>
      </c>
      <c r="M10003">
        <v>8.17</v>
      </c>
      <c r="N10003" t="s">
        <v>3091</v>
      </c>
      <c r="O10003" t="s">
        <v>3092</v>
      </c>
      <c r="P10003" t="s">
        <v>3095</v>
      </c>
      <c r="R10003" t="s">
        <v>3094</v>
      </c>
    </row>
    <row r="10004" spans="1:18" x14ac:dyDescent="0.25">
      <c r="A10004" t="s">
        <v>4484</v>
      </c>
      <c r="B10004" t="s">
        <v>3089</v>
      </c>
      <c r="D10004" t="s">
        <v>3090</v>
      </c>
      <c r="E10004" t="s">
        <v>3090</v>
      </c>
      <c r="F10004">
        <v>1</v>
      </c>
      <c r="G10004">
        <v>0</v>
      </c>
      <c r="H10004">
        <v>347.28960855377801</v>
      </c>
      <c r="I10004">
        <v>347.28960855377801</v>
      </c>
      <c r="K10004">
        <v>0</v>
      </c>
      <c r="M10004">
        <v>0</v>
      </c>
      <c r="N10004" t="s">
        <v>3091</v>
      </c>
      <c r="O10004" t="s">
        <v>3092</v>
      </c>
      <c r="P10004" t="s">
        <v>3095</v>
      </c>
      <c r="R10004" t="s">
        <v>3094</v>
      </c>
    </row>
    <row r="10005" spans="1:18" x14ac:dyDescent="0.25">
      <c r="A10005" t="s">
        <v>4485</v>
      </c>
      <c r="B10005" t="s">
        <v>3089</v>
      </c>
      <c r="D10005" t="s">
        <v>3090</v>
      </c>
      <c r="E10005" t="s">
        <v>3090</v>
      </c>
      <c r="F10005">
        <v>1</v>
      </c>
      <c r="G10005">
        <v>0</v>
      </c>
      <c r="H10005">
        <v>0</v>
      </c>
      <c r="I10005">
        <v>0</v>
      </c>
      <c r="K10005"/>
      <c r="N10005" t="s">
        <v>3091</v>
      </c>
      <c r="O10005" t="s">
        <v>3092</v>
      </c>
      <c r="P10005" t="s">
        <v>3095</v>
      </c>
      <c r="R10005" t="s">
        <v>3094</v>
      </c>
    </row>
    <row r="10006" spans="1:18" x14ac:dyDescent="0.25">
      <c r="A10006" t="s">
        <v>3045</v>
      </c>
      <c r="B10006" t="s">
        <v>3089</v>
      </c>
      <c r="D10006" t="s">
        <v>3090</v>
      </c>
      <c r="E10006" t="s">
        <v>3090</v>
      </c>
      <c r="F10006">
        <v>1</v>
      </c>
      <c r="G10006">
        <v>0</v>
      </c>
      <c r="H10006">
        <v>104.59780000000001</v>
      </c>
      <c r="I10006">
        <v>50.957799999999999</v>
      </c>
      <c r="K10006">
        <v>21.91</v>
      </c>
      <c r="M10006">
        <v>31.73</v>
      </c>
      <c r="N10006" t="s">
        <v>3091</v>
      </c>
      <c r="O10006" t="s">
        <v>3092</v>
      </c>
      <c r="P10006" t="s">
        <v>3095</v>
      </c>
      <c r="R10006" t="s">
        <v>3094</v>
      </c>
    </row>
    <row r="10007" spans="1:18" x14ac:dyDescent="0.25">
      <c r="A10007" t="s">
        <v>3047</v>
      </c>
      <c r="B10007" t="s">
        <v>3089</v>
      </c>
      <c r="D10007" t="s">
        <v>3090</v>
      </c>
      <c r="E10007" t="s">
        <v>3090</v>
      </c>
      <c r="F10007">
        <v>1</v>
      </c>
      <c r="G10007">
        <v>0</v>
      </c>
      <c r="H10007">
        <v>207.31407058823501</v>
      </c>
      <c r="I10007">
        <v>90.564070588235197</v>
      </c>
      <c r="K10007">
        <v>47.7</v>
      </c>
      <c r="M10007">
        <v>69.05</v>
      </c>
      <c r="N10007" t="s">
        <v>3091</v>
      </c>
      <c r="O10007" t="s">
        <v>3092</v>
      </c>
      <c r="P10007" t="s">
        <v>3095</v>
      </c>
      <c r="R10007" t="s">
        <v>3094</v>
      </c>
    </row>
    <row r="10008" spans="1:18" x14ac:dyDescent="0.25">
      <c r="A10008" t="s">
        <v>4486</v>
      </c>
      <c r="B10008" t="s">
        <v>3089</v>
      </c>
      <c r="D10008" t="s">
        <v>3090</v>
      </c>
      <c r="E10008" t="s">
        <v>3090</v>
      </c>
      <c r="F10008">
        <v>1</v>
      </c>
      <c r="G10008">
        <v>0</v>
      </c>
      <c r="H10008">
        <v>58.601331352941102</v>
      </c>
      <c r="I10008">
        <v>12.911331352941099</v>
      </c>
      <c r="K10008">
        <v>18.68</v>
      </c>
      <c r="M10008">
        <v>27.01</v>
      </c>
      <c r="N10008" t="s">
        <v>3091</v>
      </c>
      <c r="O10008" t="s">
        <v>3092</v>
      </c>
      <c r="P10008" t="s">
        <v>3095</v>
      </c>
      <c r="R10008" t="s">
        <v>3094</v>
      </c>
    </row>
    <row r="10009" spans="1:18" x14ac:dyDescent="0.25">
      <c r="A10009" t="s">
        <v>4487</v>
      </c>
      <c r="B10009" t="s">
        <v>3089</v>
      </c>
      <c r="D10009" t="s">
        <v>3090</v>
      </c>
      <c r="E10009" t="s">
        <v>3090</v>
      </c>
      <c r="F10009">
        <v>1</v>
      </c>
      <c r="G10009">
        <v>0</v>
      </c>
      <c r="H10009">
        <v>28.79073365</v>
      </c>
      <c r="I10009">
        <v>12.2315669833333</v>
      </c>
      <c r="K10009">
        <v>6</v>
      </c>
      <c r="M10009">
        <v>10.5591666666666</v>
      </c>
      <c r="N10009" t="s">
        <v>3091</v>
      </c>
      <c r="O10009" t="s">
        <v>3092</v>
      </c>
      <c r="P10009" t="s">
        <v>3095</v>
      </c>
      <c r="R10009" t="s">
        <v>3094</v>
      </c>
    </row>
    <row r="10010" spans="1:18" x14ac:dyDescent="0.25">
      <c r="A10010" t="s">
        <v>3158</v>
      </c>
      <c r="B10010" t="s">
        <v>3089</v>
      </c>
      <c r="D10010" t="s">
        <v>3090</v>
      </c>
      <c r="E10010" t="s">
        <v>3090</v>
      </c>
      <c r="F10010">
        <v>1</v>
      </c>
      <c r="G10010">
        <v>0</v>
      </c>
      <c r="H10010">
        <v>277.828107626666</v>
      </c>
      <c r="I10010">
        <v>153.76810762666599</v>
      </c>
      <c r="K10010">
        <v>50.69</v>
      </c>
      <c r="M10010">
        <v>73.37</v>
      </c>
      <c r="N10010" t="s">
        <v>3091</v>
      </c>
      <c r="O10010" t="s">
        <v>3092</v>
      </c>
      <c r="P10010" t="s">
        <v>3095</v>
      </c>
      <c r="R10010" t="s">
        <v>3094</v>
      </c>
    </row>
    <row r="10011" spans="1:18" x14ac:dyDescent="0.25">
      <c r="A10011" t="s">
        <v>1980</v>
      </c>
      <c r="B10011" t="s">
        <v>3089</v>
      </c>
      <c r="D10011" t="s">
        <v>3090</v>
      </c>
      <c r="E10011" t="s">
        <v>3090</v>
      </c>
      <c r="F10011">
        <v>1</v>
      </c>
      <c r="G10011">
        <v>0</v>
      </c>
      <c r="H10011">
        <v>196.59157999999999</v>
      </c>
      <c r="I10011">
        <v>72.531580000000005</v>
      </c>
      <c r="K10011">
        <v>50.69</v>
      </c>
      <c r="M10011">
        <v>73.37</v>
      </c>
      <c r="N10011" t="s">
        <v>3091</v>
      </c>
      <c r="O10011" t="s">
        <v>3092</v>
      </c>
      <c r="P10011" t="s">
        <v>3095</v>
      </c>
      <c r="R10011" t="s">
        <v>3094</v>
      </c>
    </row>
    <row r="10012" spans="1:18" x14ac:dyDescent="0.25">
      <c r="A10012" t="s">
        <v>2756</v>
      </c>
      <c r="B10012" t="s">
        <v>3089</v>
      </c>
      <c r="D10012" t="s">
        <v>3090</v>
      </c>
      <c r="E10012" t="s">
        <v>3090</v>
      </c>
      <c r="F10012">
        <v>1</v>
      </c>
      <c r="G10012">
        <v>0</v>
      </c>
      <c r="H10012">
        <v>126.617869359005</v>
      </c>
      <c r="I10012">
        <v>103.767869359005</v>
      </c>
      <c r="K10012">
        <v>9.33</v>
      </c>
      <c r="M10012">
        <v>13.52</v>
      </c>
      <c r="N10012" t="s">
        <v>3091</v>
      </c>
      <c r="O10012" t="s">
        <v>3092</v>
      </c>
      <c r="P10012" t="s">
        <v>3095</v>
      </c>
      <c r="R10012" t="s">
        <v>3094</v>
      </c>
    </row>
    <row r="10013" spans="1:18" x14ac:dyDescent="0.25">
      <c r="A10013" t="s">
        <v>390</v>
      </c>
      <c r="B10013" t="s">
        <v>3089</v>
      </c>
      <c r="D10013" t="s">
        <v>3090</v>
      </c>
      <c r="E10013" t="s">
        <v>3090</v>
      </c>
      <c r="F10013">
        <v>1</v>
      </c>
      <c r="G10013">
        <v>0</v>
      </c>
      <c r="H10013">
        <v>230.85373617971501</v>
      </c>
      <c r="I10013">
        <v>185.153736179715</v>
      </c>
      <c r="K10013">
        <v>18.670000000000002</v>
      </c>
      <c r="M10013">
        <v>27.03</v>
      </c>
      <c r="N10013" t="s">
        <v>3091</v>
      </c>
      <c r="O10013" t="s">
        <v>3092</v>
      </c>
      <c r="P10013" t="s">
        <v>3095</v>
      </c>
      <c r="R10013" t="s">
        <v>3094</v>
      </c>
    </row>
    <row r="10014" spans="1:18" x14ac:dyDescent="0.25">
      <c r="A10014" t="s">
        <v>4488</v>
      </c>
      <c r="B10014" t="s">
        <v>3089</v>
      </c>
      <c r="D10014" t="s">
        <v>3090</v>
      </c>
      <c r="E10014" t="s">
        <v>3090</v>
      </c>
      <c r="F10014">
        <v>1</v>
      </c>
      <c r="G10014">
        <v>0</v>
      </c>
      <c r="H10014">
        <v>961.95638802787198</v>
      </c>
      <c r="I10014">
        <v>405.07638802787199</v>
      </c>
      <c r="K10014">
        <v>199.83</v>
      </c>
      <c r="M10014">
        <v>357.05</v>
      </c>
      <c r="N10014" t="s">
        <v>3091</v>
      </c>
      <c r="O10014" t="s">
        <v>3092</v>
      </c>
      <c r="P10014" t="s">
        <v>3095</v>
      </c>
      <c r="R10014" t="s">
        <v>3094</v>
      </c>
    </row>
    <row r="10015" spans="1:18" x14ac:dyDescent="0.25">
      <c r="A10015" t="s">
        <v>4489</v>
      </c>
      <c r="B10015" t="s">
        <v>3089</v>
      </c>
      <c r="D10015" t="s">
        <v>3090</v>
      </c>
      <c r="E10015" t="s">
        <v>3090</v>
      </c>
      <c r="F10015">
        <v>1</v>
      </c>
      <c r="G10015">
        <v>0</v>
      </c>
      <c r="H10015">
        <v>148.16383321895401</v>
      </c>
      <c r="I10015">
        <v>125.133833218954</v>
      </c>
      <c r="K10015">
        <v>8.4</v>
      </c>
      <c r="M10015">
        <v>14.63</v>
      </c>
      <c r="N10015" t="s">
        <v>3091</v>
      </c>
      <c r="O10015" t="s">
        <v>3092</v>
      </c>
      <c r="P10015" t="s">
        <v>3095</v>
      </c>
      <c r="R10015" t="s">
        <v>3094</v>
      </c>
    </row>
    <row r="10016" spans="1:18" x14ac:dyDescent="0.25">
      <c r="A10016" t="s">
        <v>4490</v>
      </c>
      <c r="B10016" t="s">
        <v>3089</v>
      </c>
      <c r="D10016" t="s">
        <v>3090</v>
      </c>
      <c r="E10016" t="s">
        <v>3090</v>
      </c>
      <c r="F10016">
        <v>1</v>
      </c>
      <c r="G10016">
        <v>0</v>
      </c>
      <c r="H10016">
        <v>124.524476353259</v>
      </c>
      <c r="I10016">
        <v>53.574476353259399</v>
      </c>
      <c r="K10016">
        <v>26.07</v>
      </c>
      <c r="M10016">
        <v>44.88</v>
      </c>
      <c r="N10016" t="s">
        <v>3091</v>
      </c>
      <c r="O10016" t="s">
        <v>3092</v>
      </c>
      <c r="P10016" t="s">
        <v>3095</v>
      </c>
      <c r="R10016" t="s">
        <v>3094</v>
      </c>
    </row>
    <row r="10017" spans="1:18" x14ac:dyDescent="0.25">
      <c r="A10017" t="s">
        <v>4491</v>
      </c>
      <c r="B10017" t="s">
        <v>3089</v>
      </c>
      <c r="D10017" t="s">
        <v>3090</v>
      </c>
      <c r="E10017" t="s">
        <v>3090</v>
      </c>
      <c r="F10017">
        <v>1</v>
      </c>
      <c r="G10017">
        <v>0</v>
      </c>
      <c r="H10017">
        <v>740.57854363185004</v>
      </c>
      <c r="I10017">
        <v>740.57854363185004</v>
      </c>
      <c r="K10017">
        <v>0</v>
      </c>
      <c r="M10017">
        <v>0</v>
      </c>
      <c r="N10017" t="s">
        <v>3091</v>
      </c>
      <c r="O10017" t="s">
        <v>3092</v>
      </c>
      <c r="P10017" t="s">
        <v>3095</v>
      </c>
      <c r="R10017" t="s">
        <v>3094</v>
      </c>
    </row>
    <row r="10018" spans="1:18" x14ac:dyDescent="0.25">
      <c r="A10018" t="s">
        <v>4492</v>
      </c>
      <c r="B10018" t="s">
        <v>3089</v>
      </c>
      <c r="D10018" t="s">
        <v>3090</v>
      </c>
      <c r="E10018" t="s">
        <v>3090</v>
      </c>
      <c r="F10018">
        <v>1</v>
      </c>
      <c r="G10018">
        <v>0</v>
      </c>
      <c r="H10018">
        <v>297.672186833333</v>
      </c>
      <c r="I10018">
        <v>297.672186833333</v>
      </c>
      <c r="K10018">
        <v>0</v>
      </c>
      <c r="M10018">
        <v>0</v>
      </c>
      <c r="N10018" t="s">
        <v>3091</v>
      </c>
      <c r="O10018" t="s">
        <v>3092</v>
      </c>
      <c r="P10018" t="s">
        <v>3095</v>
      </c>
      <c r="R10018" t="s">
        <v>3094</v>
      </c>
    </row>
    <row r="10019" spans="1:18" x14ac:dyDescent="0.25">
      <c r="A10019" t="s">
        <v>4493</v>
      </c>
      <c r="B10019" t="s">
        <v>3089</v>
      </c>
      <c r="D10019" t="s">
        <v>3090</v>
      </c>
      <c r="E10019" t="s">
        <v>3090</v>
      </c>
      <c r="F10019">
        <v>1</v>
      </c>
      <c r="G10019">
        <v>0</v>
      </c>
      <c r="H10019">
        <v>82.511880138888799</v>
      </c>
      <c r="I10019">
        <v>35.5418801388888</v>
      </c>
      <c r="K10019">
        <v>17</v>
      </c>
      <c r="M10019">
        <v>29.97</v>
      </c>
      <c r="N10019" t="s">
        <v>3091</v>
      </c>
      <c r="O10019" t="s">
        <v>3092</v>
      </c>
      <c r="P10019" t="s">
        <v>3095</v>
      </c>
      <c r="R10019" t="s">
        <v>3094</v>
      </c>
    </row>
    <row r="10020" spans="1:18" x14ac:dyDescent="0.25">
      <c r="A10020" t="s">
        <v>4494</v>
      </c>
      <c r="B10020" t="s">
        <v>3089</v>
      </c>
      <c r="D10020" t="s">
        <v>3090</v>
      </c>
      <c r="E10020" t="s">
        <v>3090</v>
      </c>
      <c r="F10020">
        <v>1</v>
      </c>
      <c r="G10020">
        <v>0</v>
      </c>
      <c r="H10020">
        <v>143.72402521352601</v>
      </c>
      <c r="I10020">
        <v>70.154025213526793</v>
      </c>
      <c r="K10020">
        <v>27</v>
      </c>
      <c r="M10020">
        <v>46.57</v>
      </c>
      <c r="N10020" t="s">
        <v>3091</v>
      </c>
      <c r="O10020" t="s">
        <v>3092</v>
      </c>
      <c r="P10020" t="s">
        <v>3095</v>
      </c>
      <c r="R10020" t="s">
        <v>3094</v>
      </c>
    </row>
    <row r="10021" spans="1:18" x14ac:dyDescent="0.25">
      <c r="A10021" t="s">
        <v>4495</v>
      </c>
      <c r="B10021" t="s">
        <v>3089</v>
      </c>
      <c r="D10021" t="s">
        <v>3090</v>
      </c>
      <c r="E10021" t="s">
        <v>3090</v>
      </c>
      <c r="F10021">
        <v>1</v>
      </c>
      <c r="G10021">
        <v>0</v>
      </c>
      <c r="H10021">
        <v>148.21165246318401</v>
      </c>
      <c r="I10021">
        <v>74.646652463184793</v>
      </c>
      <c r="K10021">
        <v>27</v>
      </c>
      <c r="M10021">
        <v>46.564999999999998</v>
      </c>
      <c r="N10021" t="s">
        <v>3091</v>
      </c>
      <c r="O10021" t="s">
        <v>3092</v>
      </c>
      <c r="P10021" t="s">
        <v>3095</v>
      </c>
      <c r="R10021" t="s">
        <v>3094</v>
      </c>
    </row>
    <row r="10022" spans="1:18" x14ac:dyDescent="0.25">
      <c r="A10022" t="s">
        <v>4496</v>
      </c>
      <c r="B10022" t="s">
        <v>3089</v>
      </c>
      <c r="D10022" t="s">
        <v>3090</v>
      </c>
      <c r="E10022" t="s">
        <v>3090</v>
      </c>
      <c r="F10022">
        <v>1</v>
      </c>
      <c r="G10022">
        <v>0</v>
      </c>
      <c r="H10022">
        <v>672.00177027881602</v>
      </c>
      <c r="I10022">
        <v>526.66177027881599</v>
      </c>
      <c r="K10022">
        <v>52.14</v>
      </c>
      <c r="M10022">
        <v>93.2</v>
      </c>
      <c r="N10022" t="s">
        <v>3091</v>
      </c>
      <c r="O10022" t="s">
        <v>3092</v>
      </c>
      <c r="P10022" t="s">
        <v>3095</v>
      </c>
      <c r="R10022" t="s">
        <v>3094</v>
      </c>
    </row>
    <row r="10023" spans="1:18" x14ac:dyDescent="0.25">
      <c r="A10023" t="s">
        <v>4497</v>
      </c>
      <c r="B10023" t="s">
        <v>3089</v>
      </c>
      <c r="D10023" t="s">
        <v>3090</v>
      </c>
      <c r="E10023" t="s">
        <v>3090</v>
      </c>
      <c r="F10023">
        <v>1</v>
      </c>
      <c r="G10023">
        <v>0</v>
      </c>
      <c r="H10023">
        <v>1197.1355686995601</v>
      </c>
      <c r="I10023">
        <v>214.99556869956899</v>
      </c>
      <c r="K10023">
        <v>351</v>
      </c>
      <c r="M10023">
        <v>631.14</v>
      </c>
      <c r="N10023" t="s">
        <v>3091</v>
      </c>
      <c r="O10023" t="s">
        <v>3092</v>
      </c>
      <c r="P10023" t="s">
        <v>3095</v>
      </c>
      <c r="R10023" t="s">
        <v>3094</v>
      </c>
    </row>
    <row r="10024" spans="1:18" x14ac:dyDescent="0.25">
      <c r="A10024" t="s">
        <v>4498</v>
      </c>
      <c r="B10024" t="s">
        <v>3089</v>
      </c>
      <c r="D10024" t="s">
        <v>3090</v>
      </c>
      <c r="E10024" t="s">
        <v>3090</v>
      </c>
      <c r="F10024">
        <v>1</v>
      </c>
      <c r="G10024">
        <v>0</v>
      </c>
      <c r="H10024">
        <v>319.950794736842</v>
      </c>
      <c r="I10024">
        <v>165.80079473684199</v>
      </c>
      <c r="K10024">
        <v>56</v>
      </c>
      <c r="M10024">
        <v>98.15</v>
      </c>
      <c r="N10024" t="s">
        <v>3091</v>
      </c>
      <c r="O10024" t="s">
        <v>3092</v>
      </c>
      <c r="P10024" t="s">
        <v>3093</v>
      </c>
      <c r="R10024" t="s">
        <v>3094</v>
      </c>
    </row>
    <row r="10025" spans="1:18" x14ac:dyDescent="0.25">
      <c r="A10025" t="s">
        <v>4499</v>
      </c>
      <c r="B10025" t="s">
        <v>3089</v>
      </c>
      <c r="D10025" t="s">
        <v>3090</v>
      </c>
      <c r="E10025" t="s">
        <v>3090</v>
      </c>
      <c r="F10025">
        <v>1</v>
      </c>
      <c r="G10025">
        <v>0</v>
      </c>
      <c r="H10025">
        <v>41.064325586353903</v>
      </c>
      <c r="I10025">
        <v>27.514325586353898</v>
      </c>
      <c r="K10025">
        <v>5</v>
      </c>
      <c r="M10025">
        <v>8.5500000000000007</v>
      </c>
      <c r="N10025" t="s">
        <v>3091</v>
      </c>
      <c r="O10025" t="s">
        <v>3092</v>
      </c>
      <c r="P10025" t="s">
        <v>3095</v>
      </c>
      <c r="R10025" t="s">
        <v>3094</v>
      </c>
    </row>
    <row r="10026" spans="1:18" x14ac:dyDescent="0.25">
      <c r="A10026" t="s">
        <v>4500</v>
      </c>
      <c r="B10026" t="s">
        <v>3089</v>
      </c>
      <c r="D10026" t="s">
        <v>3090</v>
      </c>
      <c r="E10026" t="s">
        <v>3090</v>
      </c>
      <c r="F10026">
        <v>1</v>
      </c>
      <c r="G10026">
        <v>0</v>
      </c>
      <c r="H10026">
        <v>11.52</v>
      </c>
      <c r="I10026">
        <v>3.39</v>
      </c>
      <c r="K10026">
        <v>3</v>
      </c>
      <c r="M10026">
        <v>5.13</v>
      </c>
      <c r="N10026" t="s">
        <v>3091</v>
      </c>
      <c r="O10026" t="s">
        <v>3092</v>
      </c>
      <c r="P10026" t="s">
        <v>3095</v>
      </c>
      <c r="R10026" t="s">
        <v>3094</v>
      </c>
    </row>
    <row r="10027" spans="1:18" x14ac:dyDescent="0.25">
      <c r="A10027" t="s">
        <v>4501</v>
      </c>
      <c r="B10027" t="s">
        <v>3089</v>
      </c>
      <c r="D10027" t="s">
        <v>3090</v>
      </c>
      <c r="E10027" t="s">
        <v>3090</v>
      </c>
      <c r="F10027">
        <v>1</v>
      </c>
      <c r="G10027">
        <v>0</v>
      </c>
      <c r="H10027">
        <v>802.45790588235195</v>
      </c>
      <c r="I10027">
        <v>99.007905882352901</v>
      </c>
      <c r="K10027">
        <v>250</v>
      </c>
      <c r="M10027">
        <v>453.45</v>
      </c>
      <c r="N10027" t="s">
        <v>3091</v>
      </c>
      <c r="O10027" t="s">
        <v>3092</v>
      </c>
      <c r="P10027" t="s">
        <v>3095</v>
      </c>
      <c r="R10027" t="s">
        <v>3094</v>
      </c>
    </row>
    <row r="10028" spans="1:18" x14ac:dyDescent="0.25">
      <c r="A10028" t="s">
        <v>4502</v>
      </c>
      <c r="B10028" t="s">
        <v>3089</v>
      </c>
      <c r="D10028" t="s">
        <v>3090</v>
      </c>
      <c r="E10028" t="s">
        <v>3090</v>
      </c>
      <c r="F10028">
        <v>1</v>
      </c>
      <c r="G10028">
        <v>0</v>
      </c>
      <c r="H10028">
        <v>227.29733003522699</v>
      </c>
      <c r="I10028">
        <v>151.048996701894</v>
      </c>
      <c r="K10028">
        <v>27.171666666666599</v>
      </c>
      <c r="M10028">
        <v>49.076666666666597</v>
      </c>
      <c r="N10028" t="s">
        <v>3091</v>
      </c>
      <c r="O10028" t="s">
        <v>3092</v>
      </c>
      <c r="P10028" t="s">
        <v>3095</v>
      </c>
      <c r="R10028" t="s">
        <v>3094</v>
      </c>
    </row>
    <row r="10029" spans="1:18" x14ac:dyDescent="0.25">
      <c r="A10029" t="s">
        <v>8063</v>
      </c>
      <c r="B10029" t="s">
        <v>3089</v>
      </c>
      <c r="D10029" t="s">
        <v>3090</v>
      </c>
      <c r="E10029" t="s">
        <v>3090</v>
      </c>
      <c r="F10029">
        <v>1</v>
      </c>
      <c r="G10029">
        <v>0</v>
      </c>
      <c r="H10029">
        <v>57.701799999999999</v>
      </c>
      <c r="I10029">
        <v>35.021799999999999</v>
      </c>
      <c r="K10029">
        <v>8</v>
      </c>
      <c r="M10029">
        <v>14.68</v>
      </c>
      <c r="N10029" t="s">
        <v>3091</v>
      </c>
      <c r="O10029" t="s">
        <v>3092</v>
      </c>
      <c r="P10029" t="s">
        <v>3095</v>
      </c>
      <c r="R10029" t="s">
        <v>3094</v>
      </c>
    </row>
    <row r="10030" spans="1:18" x14ac:dyDescent="0.25">
      <c r="A10030" t="s">
        <v>8441</v>
      </c>
      <c r="B10030" t="s">
        <v>3089</v>
      </c>
      <c r="D10030" t="s">
        <v>3090</v>
      </c>
      <c r="E10030" t="s">
        <v>3090</v>
      </c>
      <c r="F10030">
        <v>1</v>
      </c>
      <c r="G10030">
        <v>0</v>
      </c>
      <c r="H10030">
        <v>194.905</v>
      </c>
      <c r="I10030">
        <v>1.4750000000000001</v>
      </c>
      <c r="K10030">
        <v>62</v>
      </c>
      <c r="M10030">
        <v>131.43</v>
      </c>
      <c r="N10030" t="s">
        <v>3091</v>
      </c>
      <c r="O10030" t="s">
        <v>3092</v>
      </c>
      <c r="P10030" t="s">
        <v>3095</v>
      </c>
      <c r="R10030" t="s">
        <v>3094</v>
      </c>
    </row>
    <row r="10031" spans="1:18" x14ac:dyDescent="0.25">
      <c r="A10031" t="s">
        <v>8784</v>
      </c>
      <c r="B10031" t="s">
        <v>3089</v>
      </c>
      <c r="D10031" t="s">
        <v>3090</v>
      </c>
      <c r="E10031" t="s">
        <v>3090</v>
      </c>
      <c r="F10031">
        <v>1</v>
      </c>
      <c r="G10031">
        <v>0</v>
      </c>
      <c r="H10031">
        <v>214.029468664863</v>
      </c>
      <c r="I10031">
        <v>160.39946866486301</v>
      </c>
      <c r="K10031">
        <v>21.93</v>
      </c>
      <c r="M10031">
        <v>31.7</v>
      </c>
      <c r="N10031" t="s">
        <v>3091</v>
      </c>
      <c r="O10031" t="s">
        <v>3092</v>
      </c>
      <c r="P10031" t="s">
        <v>3095</v>
      </c>
      <c r="R10031" t="s">
        <v>3094</v>
      </c>
    </row>
    <row r="10032" spans="1:18" x14ac:dyDescent="0.25">
      <c r="A10032" t="s">
        <v>9058</v>
      </c>
      <c r="B10032" t="s">
        <v>3089</v>
      </c>
      <c r="D10032" t="s">
        <v>3090</v>
      </c>
      <c r="E10032" t="s">
        <v>3090</v>
      </c>
      <c r="F10032">
        <v>1</v>
      </c>
      <c r="G10032">
        <v>0</v>
      </c>
      <c r="H10032">
        <v>1085.51646190476</v>
      </c>
      <c r="I10032">
        <v>138.97646190476101</v>
      </c>
      <c r="K10032">
        <v>386.7</v>
      </c>
      <c r="M10032">
        <v>559.84</v>
      </c>
      <c r="N10032" t="s">
        <v>3091</v>
      </c>
      <c r="O10032" t="s">
        <v>3092</v>
      </c>
      <c r="P10032" t="s">
        <v>3095</v>
      </c>
      <c r="R10032" t="s">
        <v>3094</v>
      </c>
    </row>
    <row r="10033" spans="1:18" x14ac:dyDescent="0.25">
      <c r="A10033" t="s">
        <v>4503</v>
      </c>
      <c r="B10033" t="s">
        <v>3089</v>
      </c>
      <c r="D10033" t="s">
        <v>3090</v>
      </c>
      <c r="E10033" t="s">
        <v>3090</v>
      </c>
      <c r="F10033">
        <v>1</v>
      </c>
      <c r="G10033">
        <v>0</v>
      </c>
      <c r="H10033">
        <v>551.50734249999903</v>
      </c>
      <c r="I10033">
        <v>63.247342499999903</v>
      </c>
      <c r="K10033">
        <v>179</v>
      </c>
      <c r="M10033">
        <v>309.26</v>
      </c>
      <c r="N10033" t="s">
        <v>3091</v>
      </c>
      <c r="O10033" t="s">
        <v>3092</v>
      </c>
      <c r="P10033" t="s">
        <v>3095</v>
      </c>
      <c r="R10033" t="s">
        <v>3094</v>
      </c>
    </row>
    <row r="10034" spans="1:18" x14ac:dyDescent="0.25">
      <c r="A10034" t="s">
        <v>4504</v>
      </c>
      <c r="B10034" t="s">
        <v>3089</v>
      </c>
      <c r="D10034" t="s">
        <v>3090</v>
      </c>
      <c r="E10034" t="s">
        <v>3090</v>
      </c>
      <c r="F10034">
        <v>1</v>
      </c>
      <c r="G10034">
        <v>0</v>
      </c>
      <c r="H10034">
        <v>1309.4036683427601</v>
      </c>
      <c r="I10034">
        <v>453.97366834276301</v>
      </c>
      <c r="K10034">
        <v>302.94</v>
      </c>
      <c r="M10034">
        <v>552.49</v>
      </c>
      <c r="N10034" t="s">
        <v>3091</v>
      </c>
      <c r="O10034" t="s">
        <v>3092</v>
      </c>
      <c r="P10034" t="s">
        <v>3095</v>
      </c>
      <c r="R10034" t="s">
        <v>3094</v>
      </c>
    </row>
    <row r="10035" spans="1:18" x14ac:dyDescent="0.25">
      <c r="A10035" t="s">
        <v>4505</v>
      </c>
      <c r="B10035" t="s">
        <v>3089</v>
      </c>
      <c r="D10035" t="s">
        <v>3090</v>
      </c>
      <c r="E10035" t="s">
        <v>3090</v>
      </c>
      <c r="F10035">
        <v>1</v>
      </c>
      <c r="G10035">
        <v>0</v>
      </c>
      <c r="H10035">
        <v>1309.4495010845501</v>
      </c>
      <c r="I10035">
        <v>454.01950108455799</v>
      </c>
      <c r="K10035">
        <v>302.94</v>
      </c>
      <c r="M10035">
        <v>552.49</v>
      </c>
      <c r="N10035" t="s">
        <v>3091</v>
      </c>
      <c r="O10035" t="s">
        <v>3092</v>
      </c>
      <c r="P10035" t="s">
        <v>3095</v>
      </c>
      <c r="R10035" t="s">
        <v>3094</v>
      </c>
    </row>
    <row r="10036" spans="1:18" x14ac:dyDescent="0.25">
      <c r="A10036" t="s">
        <v>4506</v>
      </c>
      <c r="B10036" t="s">
        <v>3089</v>
      </c>
      <c r="D10036" t="s">
        <v>3090</v>
      </c>
      <c r="E10036" t="s">
        <v>3090</v>
      </c>
      <c r="F10036">
        <v>1</v>
      </c>
      <c r="G10036">
        <v>0</v>
      </c>
      <c r="H10036">
        <v>197.66511698333301</v>
      </c>
      <c r="I10036">
        <v>66.795116983333301</v>
      </c>
      <c r="K10036">
        <v>48</v>
      </c>
      <c r="M10036">
        <v>82.87</v>
      </c>
      <c r="N10036" t="s">
        <v>3091</v>
      </c>
      <c r="O10036" t="s">
        <v>3092</v>
      </c>
      <c r="P10036" t="s">
        <v>3095</v>
      </c>
      <c r="R10036" t="s">
        <v>3094</v>
      </c>
    </row>
    <row r="10037" spans="1:18" x14ac:dyDescent="0.25">
      <c r="A10037" t="s">
        <v>2707</v>
      </c>
      <c r="B10037" t="s">
        <v>3089</v>
      </c>
      <c r="D10037" t="s">
        <v>3090</v>
      </c>
      <c r="E10037" t="s">
        <v>3090</v>
      </c>
      <c r="F10037">
        <v>1</v>
      </c>
      <c r="G10037">
        <v>0</v>
      </c>
      <c r="H10037">
        <v>114.558101200368</v>
      </c>
      <c r="I10037">
        <v>27.738101200368501</v>
      </c>
      <c r="K10037">
        <v>35.47</v>
      </c>
      <c r="M10037">
        <v>51.35</v>
      </c>
      <c r="N10037" t="s">
        <v>3091</v>
      </c>
      <c r="O10037" t="s">
        <v>3092</v>
      </c>
      <c r="P10037" t="s">
        <v>3095</v>
      </c>
      <c r="R10037" t="s">
        <v>3094</v>
      </c>
    </row>
    <row r="10038" spans="1:18" x14ac:dyDescent="0.25">
      <c r="A10038" t="s">
        <v>3159</v>
      </c>
      <c r="B10038" t="s">
        <v>3089</v>
      </c>
      <c r="D10038" t="s">
        <v>3090</v>
      </c>
      <c r="E10038" t="s">
        <v>3090</v>
      </c>
      <c r="F10038">
        <v>1</v>
      </c>
      <c r="G10038">
        <v>0</v>
      </c>
      <c r="H10038">
        <v>68.406599999999997</v>
      </c>
      <c r="I10038">
        <v>22.7166</v>
      </c>
      <c r="K10038">
        <v>18.670000000000002</v>
      </c>
      <c r="M10038">
        <v>27.02</v>
      </c>
      <c r="N10038" t="s">
        <v>3091</v>
      </c>
      <c r="O10038" t="s">
        <v>3092</v>
      </c>
      <c r="P10038" t="s">
        <v>3095</v>
      </c>
      <c r="R10038" t="s">
        <v>3094</v>
      </c>
    </row>
    <row r="10039" spans="1:18" x14ac:dyDescent="0.25">
      <c r="A10039" t="s">
        <v>366</v>
      </c>
      <c r="B10039" t="s">
        <v>3089</v>
      </c>
      <c r="D10039" t="s">
        <v>3090</v>
      </c>
      <c r="E10039" t="s">
        <v>3090</v>
      </c>
      <c r="F10039">
        <v>1</v>
      </c>
      <c r="G10039">
        <v>0</v>
      </c>
      <c r="H10039">
        <v>637.24300333064696</v>
      </c>
      <c r="I10039">
        <v>226.03300333064701</v>
      </c>
      <c r="K10039">
        <v>167.99</v>
      </c>
      <c r="M10039">
        <v>243.22</v>
      </c>
      <c r="N10039" t="s">
        <v>3091</v>
      </c>
      <c r="O10039" t="s">
        <v>3092</v>
      </c>
      <c r="P10039" t="s">
        <v>3095</v>
      </c>
      <c r="R10039" t="s">
        <v>3094</v>
      </c>
    </row>
    <row r="10040" spans="1:18" x14ac:dyDescent="0.25">
      <c r="A10040" t="s">
        <v>1801</v>
      </c>
      <c r="B10040" t="s">
        <v>3089</v>
      </c>
      <c r="D10040" t="s">
        <v>3090</v>
      </c>
      <c r="E10040" t="s">
        <v>3090</v>
      </c>
      <c r="F10040">
        <v>1</v>
      </c>
      <c r="G10040">
        <v>0</v>
      </c>
      <c r="H10040">
        <v>585.11523411764699</v>
      </c>
      <c r="I10040">
        <v>226.015234117647</v>
      </c>
      <c r="K10040">
        <v>130.33000000000001</v>
      </c>
      <c r="M10040">
        <v>228.77</v>
      </c>
      <c r="N10040" t="s">
        <v>3091</v>
      </c>
      <c r="O10040" t="s">
        <v>3092</v>
      </c>
      <c r="P10040" t="s">
        <v>3095</v>
      </c>
      <c r="R10040" t="s">
        <v>3094</v>
      </c>
    </row>
    <row r="10041" spans="1:18" x14ac:dyDescent="0.25">
      <c r="A10041" t="s">
        <v>2585</v>
      </c>
      <c r="B10041" t="s">
        <v>3089</v>
      </c>
      <c r="D10041" t="s">
        <v>3090</v>
      </c>
      <c r="E10041" t="s">
        <v>3090</v>
      </c>
      <c r="F10041">
        <v>1</v>
      </c>
      <c r="G10041">
        <v>0</v>
      </c>
      <c r="H10041">
        <v>770.58520615434497</v>
      </c>
      <c r="I10041">
        <v>328.435206154345</v>
      </c>
      <c r="K10041">
        <v>180.65</v>
      </c>
      <c r="M10041">
        <v>261.5</v>
      </c>
      <c r="N10041" t="s">
        <v>3091</v>
      </c>
      <c r="O10041" t="s">
        <v>3092</v>
      </c>
      <c r="P10041" t="s">
        <v>3095</v>
      </c>
      <c r="R10041" t="s">
        <v>3094</v>
      </c>
    </row>
    <row r="10042" spans="1:18" x14ac:dyDescent="0.25">
      <c r="A10042" t="s">
        <v>4507</v>
      </c>
      <c r="B10042" t="s">
        <v>3089</v>
      </c>
      <c r="D10042" t="s">
        <v>3090</v>
      </c>
      <c r="E10042" t="s">
        <v>3090</v>
      </c>
      <c r="F10042">
        <v>1</v>
      </c>
      <c r="G10042">
        <v>0</v>
      </c>
      <c r="H10042">
        <v>806.81744242514196</v>
      </c>
      <c r="I10042">
        <v>337.087442425142</v>
      </c>
      <c r="K10042">
        <v>191.9</v>
      </c>
      <c r="M10042">
        <v>277.83</v>
      </c>
      <c r="N10042" t="s">
        <v>3091</v>
      </c>
      <c r="O10042" t="s">
        <v>3092</v>
      </c>
      <c r="P10042" t="s">
        <v>3095</v>
      </c>
      <c r="R10042" t="s">
        <v>3094</v>
      </c>
    </row>
    <row r="10043" spans="1:18" x14ac:dyDescent="0.25">
      <c r="A10043" t="s">
        <v>365</v>
      </c>
      <c r="B10043" t="s">
        <v>3089</v>
      </c>
      <c r="D10043" t="s">
        <v>3090</v>
      </c>
      <c r="E10043" t="s">
        <v>3090</v>
      </c>
      <c r="F10043">
        <v>1</v>
      </c>
      <c r="G10043">
        <v>0</v>
      </c>
      <c r="H10043">
        <v>778.75657342336797</v>
      </c>
      <c r="I10043">
        <v>340.14657342336801</v>
      </c>
      <c r="K10043">
        <v>179.19</v>
      </c>
      <c r="M10043">
        <v>259.42</v>
      </c>
      <c r="N10043" t="s">
        <v>3091</v>
      </c>
      <c r="O10043" t="s">
        <v>3092</v>
      </c>
      <c r="P10043" t="s">
        <v>3095</v>
      </c>
      <c r="R10043" t="s">
        <v>3094</v>
      </c>
    </row>
    <row r="10044" spans="1:18" x14ac:dyDescent="0.25">
      <c r="A10044" t="s">
        <v>2671</v>
      </c>
      <c r="B10044" t="s">
        <v>3089</v>
      </c>
      <c r="D10044" t="s">
        <v>3090</v>
      </c>
      <c r="E10044" t="s">
        <v>3090</v>
      </c>
      <c r="F10044">
        <v>1</v>
      </c>
      <c r="G10044">
        <v>0</v>
      </c>
      <c r="H10044">
        <v>882.19748860899404</v>
      </c>
      <c r="I10044">
        <v>443.58748860899402</v>
      </c>
      <c r="K10044">
        <v>179.19</v>
      </c>
      <c r="M10044">
        <v>259.42</v>
      </c>
      <c r="N10044" t="s">
        <v>3091</v>
      </c>
      <c r="O10044" t="s">
        <v>3092</v>
      </c>
      <c r="P10044" t="s">
        <v>3095</v>
      </c>
      <c r="R10044" t="s">
        <v>3094</v>
      </c>
    </row>
    <row r="10045" spans="1:18" x14ac:dyDescent="0.25">
      <c r="A10045" t="s">
        <v>2222</v>
      </c>
      <c r="B10045" t="s">
        <v>3089</v>
      </c>
      <c r="D10045" t="s">
        <v>3090</v>
      </c>
      <c r="E10045" t="s">
        <v>3090</v>
      </c>
      <c r="F10045">
        <v>1</v>
      </c>
      <c r="G10045">
        <v>0</v>
      </c>
      <c r="H10045">
        <v>1093.4836040781399</v>
      </c>
      <c r="I10045">
        <v>654.87360407814197</v>
      </c>
      <c r="K10045">
        <v>179.19</v>
      </c>
      <c r="M10045">
        <v>259.42</v>
      </c>
      <c r="N10045" t="s">
        <v>3091</v>
      </c>
      <c r="O10045" t="s">
        <v>3092</v>
      </c>
      <c r="P10045" t="s">
        <v>3095</v>
      </c>
      <c r="R10045" t="s">
        <v>3094</v>
      </c>
    </row>
    <row r="10046" spans="1:18" x14ac:dyDescent="0.25">
      <c r="A10046" t="s">
        <v>4508</v>
      </c>
      <c r="B10046" t="s">
        <v>3089</v>
      </c>
      <c r="D10046" t="s">
        <v>3090</v>
      </c>
      <c r="E10046" t="s">
        <v>3090</v>
      </c>
      <c r="F10046">
        <v>1</v>
      </c>
      <c r="G10046">
        <v>0</v>
      </c>
      <c r="H10046">
        <v>557.17960143304003</v>
      </c>
      <c r="I10046">
        <v>174.09960143303999</v>
      </c>
      <c r="K10046">
        <v>139.01</v>
      </c>
      <c r="M10046">
        <v>244.07</v>
      </c>
      <c r="N10046" t="s">
        <v>3091</v>
      </c>
      <c r="O10046" t="s">
        <v>3092</v>
      </c>
      <c r="P10046" t="s">
        <v>3095</v>
      </c>
      <c r="R10046" t="s">
        <v>3094</v>
      </c>
    </row>
    <row r="10047" spans="1:18" x14ac:dyDescent="0.25">
      <c r="A10047" t="s">
        <v>376</v>
      </c>
      <c r="B10047" t="s">
        <v>3089</v>
      </c>
      <c r="D10047" t="s">
        <v>3090</v>
      </c>
      <c r="E10047" t="s">
        <v>3090</v>
      </c>
      <c r="F10047">
        <v>1</v>
      </c>
      <c r="G10047">
        <v>0</v>
      </c>
      <c r="H10047">
        <v>591.90181419306498</v>
      </c>
      <c r="I10047">
        <v>227.131814193065</v>
      </c>
      <c r="K10047">
        <v>130.33000000000001</v>
      </c>
      <c r="M10047">
        <v>234.44</v>
      </c>
      <c r="N10047" t="s">
        <v>3091</v>
      </c>
      <c r="O10047" t="s">
        <v>3092</v>
      </c>
      <c r="P10047" t="s">
        <v>3095</v>
      </c>
      <c r="R10047" t="s">
        <v>3094</v>
      </c>
    </row>
    <row r="10048" spans="1:18" x14ac:dyDescent="0.25">
      <c r="A10048" t="s">
        <v>1485</v>
      </c>
      <c r="B10048" t="s">
        <v>3089</v>
      </c>
      <c r="D10048" t="s">
        <v>3090</v>
      </c>
      <c r="E10048" t="s">
        <v>3090</v>
      </c>
      <c r="F10048">
        <v>1</v>
      </c>
      <c r="G10048">
        <v>0</v>
      </c>
      <c r="H10048">
        <v>662.02248123787899</v>
      </c>
      <c r="I10048">
        <v>255.41248123787901</v>
      </c>
      <c r="K10048">
        <v>130.33000000000001</v>
      </c>
      <c r="M10048">
        <v>276.27999999999997</v>
      </c>
      <c r="N10048" t="s">
        <v>3091</v>
      </c>
      <c r="O10048" t="s">
        <v>3092</v>
      </c>
      <c r="P10048" t="s">
        <v>3095</v>
      </c>
      <c r="R10048" t="s">
        <v>3094</v>
      </c>
    </row>
    <row r="10049" spans="1:18" x14ac:dyDescent="0.25">
      <c r="A10049" t="s">
        <v>2791</v>
      </c>
      <c r="B10049" t="s">
        <v>3089</v>
      </c>
      <c r="D10049" t="s">
        <v>3090</v>
      </c>
      <c r="E10049" t="s">
        <v>3090</v>
      </c>
      <c r="F10049">
        <v>1</v>
      </c>
      <c r="G10049">
        <v>0</v>
      </c>
      <c r="H10049">
        <v>15.198</v>
      </c>
      <c r="I10049">
        <v>15.198</v>
      </c>
      <c r="K10049"/>
      <c r="N10049" t="s">
        <v>3091</v>
      </c>
      <c r="O10049" t="s">
        <v>3092</v>
      </c>
      <c r="P10049" t="s">
        <v>3095</v>
      </c>
      <c r="R10049" t="s">
        <v>3094</v>
      </c>
    </row>
    <row r="10050" spans="1:18" x14ac:dyDescent="0.25">
      <c r="A10050" t="s">
        <v>2808</v>
      </c>
      <c r="B10050" t="s">
        <v>3089</v>
      </c>
      <c r="D10050" t="s">
        <v>3090</v>
      </c>
      <c r="E10050" t="s">
        <v>3090</v>
      </c>
      <c r="F10050">
        <v>1</v>
      </c>
      <c r="G10050">
        <v>0</v>
      </c>
      <c r="H10050">
        <v>39.581000000000003</v>
      </c>
      <c r="I10050">
        <v>30.111000000000001</v>
      </c>
      <c r="K10050">
        <v>3.87</v>
      </c>
      <c r="M10050">
        <v>5.6</v>
      </c>
      <c r="N10050" t="s">
        <v>3091</v>
      </c>
      <c r="O10050" t="s">
        <v>3092</v>
      </c>
      <c r="P10050" t="s">
        <v>3095</v>
      </c>
      <c r="R10050" t="s">
        <v>3094</v>
      </c>
    </row>
    <row r="10051" spans="1:18" x14ac:dyDescent="0.25">
      <c r="A10051" t="s">
        <v>4509</v>
      </c>
      <c r="B10051" t="s">
        <v>3089</v>
      </c>
      <c r="D10051" t="s">
        <v>3090</v>
      </c>
      <c r="E10051" t="s">
        <v>3090</v>
      </c>
      <c r="F10051">
        <v>1</v>
      </c>
      <c r="G10051">
        <v>0</v>
      </c>
      <c r="H10051">
        <v>0.247500596863095</v>
      </c>
      <c r="I10051">
        <v>0.247500596863095</v>
      </c>
      <c r="K10051"/>
      <c r="N10051" t="s">
        <v>3091</v>
      </c>
      <c r="O10051" t="s">
        <v>3092</v>
      </c>
      <c r="P10051" t="s">
        <v>3095</v>
      </c>
      <c r="R10051" t="s">
        <v>3094</v>
      </c>
    </row>
    <row r="10052" spans="1:18" x14ac:dyDescent="0.25">
      <c r="A10052" t="s">
        <v>4510</v>
      </c>
      <c r="B10052" t="s">
        <v>3089</v>
      </c>
      <c r="D10052" t="s">
        <v>3090</v>
      </c>
      <c r="E10052" t="s">
        <v>3090</v>
      </c>
      <c r="F10052">
        <v>1</v>
      </c>
      <c r="G10052">
        <v>0</v>
      </c>
      <c r="H10052">
        <v>0</v>
      </c>
      <c r="I10052">
        <v>0</v>
      </c>
      <c r="K10052"/>
      <c r="N10052" t="s">
        <v>3091</v>
      </c>
      <c r="O10052" t="s">
        <v>3092</v>
      </c>
      <c r="P10052" t="s">
        <v>3095</v>
      </c>
      <c r="R10052" t="s">
        <v>3094</v>
      </c>
    </row>
    <row r="10053" spans="1:18" x14ac:dyDescent="0.25">
      <c r="A10053" t="s">
        <v>4511</v>
      </c>
      <c r="B10053" t="s">
        <v>3089</v>
      </c>
      <c r="D10053" t="s">
        <v>3090</v>
      </c>
      <c r="E10053" t="s">
        <v>3090</v>
      </c>
      <c r="F10053">
        <v>1</v>
      </c>
      <c r="G10053">
        <v>0</v>
      </c>
      <c r="H10053">
        <v>517.94936237090496</v>
      </c>
      <c r="I10053">
        <v>262.44936237090502</v>
      </c>
      <c r="K10053">
        <v>92.67</v>
      </c>
      <c r="M10053">
        <v>162.83000000000001</v>
      </c>
      <c r="N10053" t="s">
        <v>3091</v>
      </c>
      <c r="O10053" t="s">
        <v>3092</v>
      </c>
      <c r="P10053" t="s">
        <v>3095</v>
      </c>
      <c r="R10053" t="s">
        <v>3094</v>
      </c>
    </row>
    <row r="10054" spans="1:18" x14ac:dyDescent="0.25">
      <c r="A10054" t="s">
        <v>4512</v>
      </c>
      <c r="B10054" t="s">
        <v>3089</v>
      </c>
      <c r="D10054" t="s">
        <v>3090</v>
      </c>
      <c r="E10054" t="s">
        <v>3090</v>
      </c>
      <c r="F10054">
        <v>1</v>
      </c>
      <c r="G10054">
        <v>0</v>
      </c>
      <c r="H10054">
        <v>0</v>
      </c>
      <c r="I10054">
        <v>0</v>
      </c>
      <c r="K10054"/>
      <c r="N10054" t="s">
        <v>3091</v>
      </c>
      <c r="O10054" t="s">
        <v>3092</v>
      </c>
      <c r="P10054" t="s">
        <v>3095</v>
      </c>
      <c r="R10054" t="s">
        <v>3094</v>
      </c>
    </row>
    <row r="10055" spans="1:18" x14ac:dyDescent="0.25">
      <c r="A10055" t="s">
        <v>4513</v>
      </c>
      <c r="B10055" t="s">
        <v>3089</v>
      </c>
      <c r="D10055" t="s">
        <v>3090</v>
      </c>
      <c r="E10055" t="s">
        <v>3090</v>
      </c>
      <c r="F10055">
        <v>1</v>
      </c>
      <c r="G10055">
        <v>0</v>
      </c>
      <c r="H10055">
        <v>0</v>
      </c>
      <c r="I10055">
        <v>0</v>
      </c>
      <c r="K10055"/>
      <c r="N10055" t="s">
        <v>3091</v>
      </c>
      <c r="O10055" t="s">
        <v>3092</v>
      </c>
      <c r="P10055" t="s">
        <v>3095</v>
      </c>
      <c r="R10055" t="s">
        <v>3094</v>
      </c>
    </row>
    <row r="10056" spans="1:18" x14ac:dyDescent="0.25">
      <c r="A10056" t="s">
        <v>4514</v>
      </c>
      <c r="B10056" t="s">
        <v>3089</v>
      </c>
      <c r="D10056" t="s">
        <v>3090</v>
      </c>
      <c r="E10056" t="s">
        <v>3090</v>
      </c>
      <c r="F10056">
        <v>1</v>
      </c>
      <c r="G10056">
        <v>0</v>
      </c>
      <c r="H10056">
        <v>10.9898231152882</v>
      </c>
      <c r="I10056">
        <v>8.2800231152882091</v>
      </c>
      <c r="K10056">
        <v>1</v>
      </c>
      <c r="M10056">
        <v>1.7098</v>
      </c>
      <c r="N10056" t="s">
        <v>3091</v>
      </c>
      <c r="O10056" t="s">
        <v>3092</v>
      </c>
      <c r="P10056" t="s">
        <v>3095</v>
      </c>
      <c r="R10056" t="s">
        <v>3094</v>
      </c>
    </row>
    <row r="10057" spans="1:18" x14ac:dyDescent="0.25">
      <c r="A10057" t="s">
        <v>4515</v>
      </c>
      <c r="B10057" t="s">
        <v>3089</v>
      </c>
      <c r="D10057" t="s">
        <v>3090</v>
      </c>
      <c r="E10057" t="s">
        <v>3090</v>
      </c>
      <c r="F10057">
        <v>1</v>
      </c>
      <c r="G10057">
        <v>0</v>
      </c>
      <c r="H10057">
        <v>316.66556225496402</v>
      </c>
      <c r="I10057">
        <v>148.94556225496399</v>
      </c>
      <c r="K10057">
        <v>60.82</v>
      </c>
      <c r="M10057">
        <v>106.9</v>
      </c>
      <c r="N10057" t="s">
        <v>3091</v>
      </c>
      <c r="O10057" t="s">
        <v>3092</v>
      </c>
      <c r="P10057" t="s">
        <v>3095</v>
      </c>
      <c r="R10057" t="s">
        <v>3094</v>
      </c>
    </row>
    <row r="10058" spans="1:18" x14ac:dyDescent="0.25">
      <c r="A10058" t="s">
        <v>4516</v>
      </c>
      <c r="B10058" t="s">
        <v>3089</v>
      </c>
      <c r="D10058" t="s">
        <v>3090</v>
      </c>
      <c r="E10058" t="s">
        <v>3090</v>
      </c>
      <c r="F10058">
        <v>1</v>
      </c>
      <c r="G10058">
        <v>0</v>
      </c>
      <c r="H10058">
        <v>735.25202469533201</v>
      </c>
      <c r="I10058">
        <v>462.22607699638002</v>
      </c>
      <c r="K10058">
        <v>98.639105661498704</v>
      </c>
      <c r="M10058">
        <v>174.386842037452</v>
      </c>
      <c r="N10058" t="s">
        <v>3091</v>
      </c>
      <c r="O10058" t="s">
        <v>3092</v>
      </c>
      <c r="P10058" t="s">
        <v>3095</v>
      </c>
      <c r="R10058" t="s">
        <v>3094</v>
      </c>
    </row>
    <row r="10059" spans="1:18" x14ac:dyDescent="0.25">
      <c r="A10059" t="s">
        <v>4517</v>
      </c>
      <c r="B10059" t="s">
        <v>3089</v>
      </c>
      <c r="D10059" t="s">
        <v>3090</v>
      </c>
      <c r="E10059" t="s">
        <v>3090</v>
      </c>
      <c r="F10059">
        <v>1</v>
      </c>
      <c r="G10059">
        <v>0</v>
      </c>
      <c r="H10059">
        <v>150.00244833757</v>
      </c>
      <c r="I10059">
        <v>79.052448337570695</v>
      </c>
      <c r="K10059">
        <v>26.07</v>
      </c>
      <c r="M10059">
        <v>44.88</v>
      </c>
      <c r="N10059" t="s">
        <v>3091</v>
      </c>
      <c r="O10059" t="s">
        <v>3092</v>
      </c>
      <c r="P10059" t="s">
        <v>3095</v>
      </c>
      <c r="R10059" t="s">
        <v>3094</v>
      </c>
    </row>
    <row r="10060" spans="1:18" x14ac:dyDescent="0.25">
      <c r="A10060" t="s">
        <v>4518</v>
      </c>
      <c r="B10060" t="s">
        <v>3089</v>
      </c>
      <c r="D10060" t="s">
        <v>3090</v>
      </c>
      <c r="E10060" t="s">
        <v>3090</v>
      </c>
      <c r="F10060">
        <v>1</v>
      </c>
      <c r="G10060">
        <v>0</v>
      </c>
      <c r="H10060">
        <v>1373.78035607576</v>
      </c>
      <c r="I10060">
        <v>702.80035607576599</v>
      </c>
      <c r="K10060">
        <v>240.97</v>
      </c>
      <c r="M10060">
        <v>430.01</v>
      </c>
      <c r="N10060" t="s">
        <v>3091</v>
      </c>
      <c r="O10060" t="s">
        <v>3092</v>
      </c>
      <c r="P10060" t="s">
        <v>3095</v>
      </c>
      <c r="R10060" t="s">
        <v>3094</v>
      </c>
    </row>
    <row r="10061" spans="1:18" x14ac:dyDescent="0.25">
      <c r="A10061" t="s">
        <v>4519</v>
      </c>
      <c r="B10061" t="s">
        <v>3089</v>
      </c>
      <c r="D10061" t="s">
        <v>3090</v>
      </c>
      <c r="E10061" t="s">
        <v>3090</v>
      </c>
      <c r="F10061">
        <v>1</v>
      </c>
      <c r="G10061">
        <v>0</v>
      </c>
      <c r="H10061">
        <v>721.956672560009</v>
      </c>
      <c r="I10061">
        <v>299.576672560009</v>
      </c>
      <c r="K10061">
        <v>152.47999999999999</v>
      </c>
      <c r="M10061">
        <v>269.89999999999998</v>
      </c>
      <c r="N10061" t="s">
        <v>3091</v>
      </c>
      <c r="O10061" t="s">
        <v>3092</v>
      </c>
      <c r="P10061" t="s">
        <v>3095</v>
      </c>
      <c r="R10061" t="s">
        <v>3094</v>
      </c>
    </row>
    <row r="10062" spans="1:18" x14ac:dyDescent="0.25">
      <c r="A10062" t="s">
        <v>4520</v>
      </c>
      <c r="B10062" t="s">
        <v>3089</v>
      </c>
      <c r="D10062" t="s">
        <v>3090</v>
      </c>
      <c r="E10062" t="s">
        <v>3090</v>
      </c>
      <c r="F10062">
        <v>1</v>
      </c>
      <c r="G10062">
        <v>0</v>
      </c>
      <c r="H10062">
        <v>712.65559507189505</v>
      </c>
      <c r="I10062">
        <v>293.07559507189501</v>
      </c>
      <c r="K10062">
        <v>151.30000000000001</v>
      </c>
      <c r="M10062">
        <v>268.27999999999997</v>
      </c>
      <c r="N10062" t="s">
        <v>3091</v>
      </c>
      <c r="O10062" t="s">
        <v>3092</v>
      </c>
      <c r="P10062" t="s">
        <v>3095</v>
      </c>
      <c r="R10062" t="s">
        <v>3094</v>
      </c>
    </row>
    <row r="10063" spans="1:18" x14ac:dyDescent="0.25">
      <c r="A10063" t="s">
        <v>4521</v>
      </c>
      <c r="B10063" t="s">
        <v>3089</v>
      </c>
      <c r="D10063" t="s">
        <v>3090</v>
      </c>
      <c r="E10063" t="s">
        <v>3090</v>
      </c>
      <c r="F10063">
        <v>1</v>
      </c>
      <c r="G10063">
        <v>0</v>
      </c>
      <c r="H10063">
        <v>55.25</v>
      </c>
      <c r="I10063">
        <v>0.32</v>
      </c>
      <c r="K10063">
        <v>20.27</v>
      </c>
      <c r="M10063">
        <v>34.659999999999997</v>
      </c>
      <c r="N10063" t="s">
        <v>3091</v>
      </c>
      <c r="O10063" t="s">
        <v>3092</v>
      </c>
      <c r="P10063" t="s">
        <v>3095</v>
      </c>
      <c r="R10063" t="s">
        <v>3094</v>
      </c>
    </row>
    <row r="10064" spans="1:18" x14ac:dyDescent="0.25">
      <c r="A10064" t="s">
        <v>4522</v>
      </c>
      <c r="B10064" t="s">
        <v>3089</v>
      </c>
      <c r="D10064" t="s">
        <v>3090</v>
      </c>
      <c r="E10064" t="s">
        <v>3090</v>
      </c>
      <c r="F10064">
        <v>1</v>
      </c>
      <c r="G10064">
        <v>0</v>
      </c>
      <c r="H10064">
        <v>238.79055697933799</v>
      </c>
      <c r="I10064">
        <v>135.27055697933801</v>
      </c>
      <c r="K10064">
        <v>37.130000000000003</v>
      </c>
      <c r="M10064">
        <v>66.39</v>
      </c>
      <c r="N10064" t="s">
        <v>3091</v>
      </c>
      <c r="O10064" t="s">
        <v>3092</v>
      </c>
      <c r="P10064" t="s">
        <v>3095</v>
      </c>
      <c r="R10064" t="s">
        <v>3094</v>
      </c>
    </row>
    <row r="10065" spans="1:18" x14ac:dyDescent="0.25">
      <c r="A10065" t="s">
        <v>4523</v>
      </c>
      <c r="B10065" t="s">
        <v>3089</v>
      </c>
      <c r="D10065" t="s">
        <v>3090</v>
      </c>
      <c r="E10065" t="s">
        <v>3090</v>
      </c>
      <c r="F10065">
        <v>1</v>
      </c>
      <c r="G10065">
        <v>0</v>
      </c>
      <c r="H10065">
        <v>507.43232775997302</v>
      </c>
      <c r="I10065">
        <v>223.052327759973</v>
      </c>
      <c r="K10065">
        <v>102.78</v>
      </c>
      <c r="M10065">
        <v>181.6</v>
      </c>
      <c r="N10065" t="s">
        <v>3091</v>
      </c>
      <c r="O10065" t="s">
        <v>3092</v>
      </c>
      <c r="P10065" t="s">
        <v>3095</v>
      </c>
      <c r="R10065" t="s">
        <v>3094</v>
      </c>
    </row>
    <row r="10066" spans="1:18" x14ac:dyDescent="0.25">
      <c r="A10066" t="s">
        <v>4524</v>
      </c>
      <c r="B10066" t="s">
        <v>3089</v>
      </c>
      <c r="D10066" t="s">
        <v>3090</v>
      </c>
      <c r="E10066" t="s">
        <v>3090</v>
      </c>
      <c r="F10066">
        <v>1</v>
      </c>
      <c r="G10066">
        <v>0</v>
      </c>
      <c r="H10066">
        <v>622.20948357169004</v>
      </c>
      <c r="I10066">
        <v>472.07948357168999</v>
      </c>
      <c r="K10066">
        <v>55.03</v>
      </c>
      <c r="M10066">
        <v>95.1</v>
      </c>
      <c r="N10066" t="s">
        <v>3091</v>
      </c>
      <c r="O10066" t="s">
        <v>3092</v>
      </c>
      <c r="P10066" t="s">
        <v>3095</v>
      </c>
      <c r="R10066" t="s">
        <v>3094</v>
      </c>
    </row>
    <row r="10067" spans="1:18" x14ac:dyDescent="0.25">
      <c r="A10067" t="s">
        <v>4525</v>
      </c>
      <c r="B10067" t="s">
        <v>3089</v>
      </c>
      <c r="D10067" t="s">
        <v>3090</v>
      </c>
      <c r="E10067" t="s">
        <v>3090</v>
      </c>
      <c r="F10067">
        <v>1</v>
      </c>
      <c r="G10067">
        <v>0</v>
      </c>
      <c r="H10067">
        <v>557.35928356693705</v>
      </c>
      <c r="I10067">
        <v>228.35928356693699</v>
      </c>
      <c r="K10067">
        <v>120.34</v>
      </c>
      <c r="M10067">
        <v>208.66</v>
      </c>
      <c r="N10067" t="s">
        <v>3091</v>
      </c>
      <c r="O10067" t="s">
        <v>3092</v>
      </c>
      <c r="P10067" t="s">
        <v>3095</v>
      </c>
      <c r="R10067" t="s">
        <v>3094</v>
      </c>
    </row>
    <row r="10068" spans="1:18" x14ac:dyDescent="0.25">
      <c r="A10068" t="s">
        <v>4526</v>
      </c>
      <c r="B10068" t="s">
        <v>3089</v>
      </c>
      <c r="D10068" t="s">
        <v>3090</v>
      </c>
      <c r="E10068" t="s">
        <v>3090</v>
      </c>
      <c r="F10068">
        <v>1</v>
      </c>
      <c r="G10068">
        <v>0</v>
      </c>
      <c r="H10068">
        <v>638.37248725029599</v>
      </c>
      <c r="I10068">
        <v>285.83748725029602</v>
      </c>
      <c r="K10068">
        <v>127.943333333333</v>
      </c>
      <c r="M10068">
        <v>224.59166666666599</v>
      </c>
      <c r="N10068" t="s">
        <v>3091</v>
      </c>
      <c r="O10068" t="s">
        <v>3092</v>
      </c>
      <c r="P10068" t="s">
        <v>3095</v>
      </c>
      <c r="R10068" t="s">
        <v>3094</v>
      </c>
    </row>
    <row r="10069" spans="1:18" x14ac:dyDescent="0.25">
      <c r="A10069" t="s">
        <v>4527</v>
      </c>
      <c r="B10069" t="s">
        <v>3089</v>
      </c>
      <c r="D10069" t="s">
        <v>3090</v>
      </c>
      <c r="E10069" t="s">
        <v>3090</v>
      </c>
      <c r="F10069">
        <v>1</v>
      </c>
      <c r="G10069">
        <v>0</v>
      </c>
      <c r="H10069">
        <v>215.69438436561401</v>
      </c>
      <c r="I10069">
        <v>199.43438436561399</v>
      </c>
      <c r="K10069">
        <v>6</v>
      </c>
      <c r="M10069">
        <v>10.26</v>
      </c>
      <c r="N10069" t="s">
        <v>3091</v>
      </c>
      <c r="O10069" t="s">
        <v>3092</v>
      </c>
      <c r="P10069" t="s">
        <v>3095</v>
      </c>
      <c r="R10069" t="s">
        <v>3094</v>
      </c>
    </row>
    <row r="10070" spans="1:18" x14ac:dyDescent="0.25">
      <c r="A10070" t="s">
        <v>4528</v>
      </c>
      <c r="B10070" t="s">
        <v>3089</v>
      </c>
      <c r="D10070" t="s">
        <v>3090</v>
      </c>
      <c r="E10070" t="s">
        <v>3090</v>
      </c>
      <c r="F10070">
        <v>1</v>
      </c>
      <c r="G10070">
        <v>0</v>
      </c>
      <c r="H10070">
        <v>197.23089722222201</v>
      </c>
      <c r="I10070">
        <v>88.950897222222196</v>
      </c>
      <c r="K10070">
        <v>39.32</v>
      </c>
      <c r="M10070">
        <v>68.959999999999994</v>
      </c>
      <c r="N10070" t="s">
        <v>3091</v>
      </c>
      <c r="O10070" t="s">
        <v>3092</v>
      </c>
      <c r="P10070" t="s">
        <v>3095</v>
      </c>
      <c r="R10070" t="s">
        <v>3094</v>
      </c>
    </row>
    <row r="10071" spans="1:18" x14ac:dyDescent="0.25">
      <c r="A10071" t="s">
        <v>4529</v>
      </c>
      <c r="B10071" t="s">
        <v>3089</v>
      </c>
      <c r="D10071" t="s">
        <v>3090</v>
      </c>
      <c r="E10071" t="s">
        <v>3090</v>
      </c>
      <c r="F10071">
        <v>1</v>
      </c>
      <c r="G10071">
        <v>0</v>
      </c>
      <c r="H10071">
        <v>29.0018343940459</v>
      </c>
      <c r="I10071">
        <v>15.4518343940459</v>
      </c>
      <c r="K10071">
        <v>5</v>
      </c>
      <c r="M10071">
        <v>8.5500000000000007</v>
      </c>
      <c r="N10071" t="s">
        <v>3091</v>
      </c>
      <c r="O10071" t="s">
        <v>3092</v>
      </c>
      <c r="P10071" t="s">
        <v>3095</v>
      </c>
      <c r="R10071" t="s">
        <v>3094</v>
      </c>
    </row>
    <row r="10072" spans="1:18" x14ac:dyDescent="0.25">
      <c r="A10072" t="s">
        <v>4530</v>
      </c>
      <c r="B10072" t="s">
        <v>3089</v>
      </c>
      <c r="D10072" t="s">
        <v>3090</v>
      </c>
      <c r="E10072" t="s">
        <v>3090</v>
      </c>
      <c r="F10072">
        <v>1</v>
      </c>
      <c r="G10072">
        <v>0</v>
      </c>
      <c r="H10072">
        <v>0.125</v>
      </c>
      <c r="I10072">
        <v>0.125</v>
      </c>
      <c r="K10072"/>
      <c r="N10072" t="s">
        <v>3091</v>
      </c>
      <c r="O10072" t="s">
        <v>3092</v>
      </c>
      <c r="P10072" t="s">
        <v>3095</v>
      </c>
      <c r="R10072" t="s">
        <v>3094</v>
      </c>
    </row>
    <row r="10073" spans="1:18" x14ac:dyDescent="0.25">
      <c r="A10073" t="s">
        <v>4531</v>
      </c>
      <c r="B10073" t="s">
        <v>3089</v>
      </c>
      <c r="D10073" t="s">
        <v>3090</v>
      </c>
      <c r="E10073" t="s">
        <v>3090</v>
      </c>
      <c r="F10073">
        <v>1</v>
      </c>
      <c r="G10073">
        <v>0</v>
      </c>
      <c r="H10073">
        <v>382.26108693277399</v>
      </c>
      <c r="I10073">
        <v>234.15108693277401</v>
      </c>
      <c r="K10073">
        <v>53.81</v>
      </c>
      <c r="M10073">
        <v>94.3</v>
      </c>
      <c r="N10073" t="s">
        <v>3091</v>
      </c>
      <c r="O10073" t="s">
        <v>3092</v>
      </c>
      <c r="P10073" t="s">
        <v>3095</v>
      </c>
      <c r="R10073" t="s">
        <v>3094</v>
      </c>
    </row>
    <row r="10074" spans="1:18" x14ac:dyDescent="0.25">
      <c r="A10074" t="s">
        <v>4532</v>
      </c>
      <c r="B10074" t="s">
        <v>3089</v>
      </c>
      <c r="D10074" t="s">
        <v>3090</v>
      </c>
      <c r="E10074" t="s">
        <v>3090</v>
      </c>
      <c r="F10074">
        <v>1</v>
      </c>
      <c r="G10074">
        <v>0</v>
      </c>
      <c r="H10074">
        <v>717.34178819214299</v>
      </c>
      <c r="I10074">
        <v>344.15178819214299</v>
      </c>
      <c r="K10074">
        <v>134.58000000000001</v>
      </c>
      <c r="M10074">
        <v>238.61</v>
      </c>
      <c r="N10074" t="s">
        <v>3091</v>
      </c>
      <c r="O10074" t="s">
        <v>3092</v>
      </c>
      <c r="P10074" t="s">
        <v>3095</v>
      </c>
      <c r="R10074" t="s">
        <v>3094</v>
      </c>
    </row>
    <row r="10075" spans="1:18" x14ac:dyDescent="0.25">
      <c r="A10075" t="s">
        <v>4533</v>
      </c>
      <c r="B10075" t="s">
        <v>3089</v>
      </c>
      <c r="D10075" t="s">
        <v>3090</v>
      </c>
      <c r="E10075" t="s">
        <v>3090</v>
      </c>
      <c r="F10075">
        <v>1</v>
      </c>
      <c r="G10075">
        <v>0</v>
      </c>
      <c r="H10075">
        <v>709.71317714706595</v>
      </c>
      <c r="I10075">
        <v>336.52317714706601</v>
      </c>
      <c r="K10075">
        <v>134.58000000000001</v>
      </c>
      <c r="M10075">
        <v>238.61</v>
      </c>
      <c r="N10075" t="s">
        <v>3091</v>
      </c>
      <c r="O10075" t="s">
        <v>3092</v>
      </c>
      <c r="P10075" t="s">
        <v>3095</v>
      </c>
      <c r="R10075" t="s">
        <v>3094</v>
      </c>
    </row>
    <row r="10076" spans="1:18" x14ac:dyDescent="0.25">
      <c r="A10076" t="s">
        <v>4534</v>
      </c>
      <c r="B10076" t="s">
        <v>3089</v>
      </c>
      <c r="D10076" t="s">
        <v>3090</v>
      </c>
      <c r="E10076" t="s">
        <v>3090</v>
      </c>
      <c r="F10076">
        <v>1</v>
      </c>
      <c r="G10076">
        <v>0</v>
      </c>
      <c r="H10076">
        <v>720.91126466273204</v>
      </c>
      <c r="I10076">
        <v>347.72126466273198</v>
      </c>
      <c r="K10076">
        <v>134.58000000000001</v>
      </c>
      <c r="M10076">
        <v>238.61</v>
      </c>
      <c r="N10076" t="s">
        <v>3091</v>
      </c>
      <c r="O10076" t="s">
        <v>3092</v>
      </c>
      <c r="P10076" t="s">
        <v>3095</v>
      </c>
      <c r="R10076" t="s">
        <v>3094</v>
      </c>
    </row>
    <row r="10077" spans="1:18" x14ac:dyDescent="0.25">
      <c r="A10077" t="s">
        <v>4535</v>
      </c>
      <c r="B10077" t="s">
        <v>3089</v>
      </c>
      <c r="D10077" t="s">
        <v>3090</v>
      </c>
      <c r="E10077" t="s">
        <v>3090</v>
      </c>
      <c r="F10077">
        <v>1</v>
      </c>
      <c r="G10077">
        <v>0</v>
      </c>
      <c r="H10077">
        <v>98.889634150783706</v>
      </c>
      <c r="I10077">
        <v>71.989634150783701</v>
      </c>
      <c r="K10077">
        <v>9.82</v>
      </c>
      <c r="M10077">
        <v>17.079999999999998</v>
      </c>
      <c r="N10077" t="s">
        <v>3091</v>
      </c>
      <c r="O10077" t="s">
        <v>3092</v>
      </c>
      <c r="P10077" t="s">
        <v>3095</v>
      </c>
      <c r="R10077" t="s">
        <v>3094</v>
      </c>
    </row>
    <row r="10078" spans="1:18" x14ac:dyDescent="0.25">
      <c r="A10078" t="s">
        <v>4536</v>
      </c>
      <c r="B10078" t="s">
        <v>3089</v>
      </c>
      <c r="D10078" t="s">
        <v>3090</v>
      </c>
      <c r="E10078" t="s">
        <v>3090</v>
      </c>
      <c r="F10078">
        <v>1</v>
      </c>
      <c r="G10078">
        <v>0</v>
      </c>
      <c r="H10078">
        <v>25.3310588519054</v>
      </c>
      <c r="I10078">
        <v>19.911058851905398</v>
      </c>
      <c r="K10078">
        <v>2</v>
      </c>
      <c r="M10078">
        <v>3.42</v>
      </c>
      <c r="N10078" t="s">
        <v>3091</v>
      </c>
      <c r="O10078" t="s">
        <v>3092</v>
      </c>
      <c r="P10078" t="s">
        <v>3095</v>
      </c>
      <c r="R10078" t="s">
        <v>3094</v>
      </c>
    </row>
    <row r="10079" spans="1:18" x14ac:dyDescent="0.25">
      <c r="A10079" t="s">
        <v>4537</v>
      </c>
      <c r="B10079" t="s">
        <v>3089</v>
      </c>
      <c r="D10079" t="s">
        <v>3090</v>
      </c>
      <c r="E10079" t="s">
        <v>3090</v>
      </c>
      <c r="F10079">
        <v>1</v>
      </c>
      <c r="G10079">
        <v>0</v>
      </c>
      <c r="H10079">
        <v>20.524123750000001</v>
      </c>
      <c r="I10079">
        <v>3.9641237500000002</v>
      </c>
      <c r="K10079">
        <v>6</v>
      </c>
      <c r="M10079">
        <v>10.56</v>
      </c>
      <c r="N10079" t="s">
        <v>3091</v>
      </c>
      <c r="O10079" t="s">
        <v>3092</v>
      </c>
      <c r="P10079" t="s">
        <v>3095</v>
      </c>
      <c r="R10079" t="s">
        <v>3094</v>
      </c>
    </row>
    <row r="10080" spans="1:18" x14ac:dyDescent="0.25">
      <c r="A10080" t="s">
        <v>4538</v>
      </c>
      <c r="B10080" t="s">
        <v>3089</v>
      </c>
      <c r="D10080" t="s">
        <v>3090</v>
      </c>
      <c r="E10080" t="s">
        <v>3090</v>
      </c>
      <c r="F10080">
        <v>1</v>
      </c>
      <c r="G10080">
        <v>0</v>
      </c>
      <c r="H10080">
        <v>426.96075446426897</v>
      </c>
      <c r="I10080">
        <v>304.89575446426898</v>
      </c>
      <c r="K10080">
        <v>44.615000000000002</v>
      </c>
      <c r="M10080">
        <v>77.45</v>
      </c>
      <c r="N10080" t="s">
        <v>3091</v>
      </c>
      <c r="O10080" t="s">
        <v>3092</v>
      </c>
      <c r="P10080" t="s">
        <v>3095</v>
      </c>
      <c r="R10080" t="s">
        <v>3094</v>
      </c>
    </row>
    <row r="10081" spans="1:18" x14ac:dyDescent="0.25">
      <c r="A10081" t="s">
        <v>4539</v>
      </c>
      <c r="B10081" t="s">
        <v>3089</v>
      </c>
      <c r="D10081" t="s">
        <v>3090</v>
      </c>
      <c r="E10081" t="s">
        <v>3090</v>
      </c>
      <c r="F10081">
        <v>1</v>
      </c>
      <c r="G10081">
        <v>0</v>
      </c>
      <c r="H10081">
        <v>31.409494338235199</v>
      </c>
      <c r="I10081">
        <v>6.6194943382352802</v>
      </c>
      <c r="K10081">
        <v>9</v>
      </c>
      <c r="M10081">
        <v>15.79</v>
      </c>
      <c r="N10081" t="s">
        <v>3091</v>
      </c>
      <c r="O10081" t="s">
        <v>3092</v>
      </c>
      <c r="P10081" t="s">
        <v>3095</v>
      </c>
      <c r="R10081" t="s">
        <v>3094</v>
      </c>
    </row>
    <row r="10082" spans="1:18" x14ac:dyDescent="0.25">
      <c r="A10082" t="s">
        <v>4540</v>
      </c>
      <c r="B10082" t="s">
        <v>3089</v>
      </c>
      <c r="D10082" t="s">
        <v>3090</v>
      </c>
      <c r="E10082" t="s">
        <v>3090</v>
      </c>
      <c r="F10082">
        <v>1</v>
      </c>
      <c r="G10082">
        <v>0</v>
      </c>
      <c r="H10082">
        <v>115.49131365</v>
      </c>
      <c r="I10082">
        <v>104.45131365</v>
      </c>
      <c r="K10082">
        <v>4</v>
      </c>
      <c r="M10082">
        <v>7.04</v>
      </c>
      <c r="N10082" t="s">
        <v>3091</v>
      </c>
      <c r="O10082" t="s">
        <v>3092</v>
      </c>
      <c r="P10082" t="s">
        <v>3095</v>
      </c>
      <c r="R10082" t="s">
        <v>3094</v>
      </c>
    </row>
    <row r="10083" spans="1:18" x14ac:dyDescent="0.25">
      <c r="A10083" t="s">
        <v>4541</v>
      </c>
      <c r="B10083" t="s">
        <v>3089</v>
      </c>
      <c r="D10083" t="s">
        <v>3090</v>
      </c>
      <c r="E10083" t="s">
        <v>3090</v>
      </c>
      <c r="F10083">
        <v>1</v>
      </c>
      <c r="G10083">
        <v>0</v>
      </c>
      <c r="H10083">
        <v>757.89994006090501</v>
      </c>
      <c r="I10083">
        <v>368.73994006090498</v>
      </c>
      <c r="K10083">
        <v>139.01</v>
      </c>
      <c r="M10083">
        <v>250.15</v>
      </c>
      <c r="N10083" t="s">
        <v>3091</v>
      </c>
      <c r="O10083" t="s">
        <v>3092</v>
      </c>
      <c r="P10083" t="s">
        <v>3095</v>
      </c>
      <c r="R10083" t="s">
        <v>3094</v>
      </c>
    </row>
    <row r="10084" spans="1:18" x14ac:dyDescent="0.25">
      <c r="A10084" t="s">
        <v>4542</v>
      </c>
      <c r="B10084" t="s">
        <v>3089</v>
      </c>
      <c r="D10084" t="s">
        <v>3090</v>
      </c>
      <c r="E10084" t="s">
        <v>3090</v>
      </c>
      <c r="F10084">
        <v>1</v>
      </c>
      <c r="G10084">
        <v>0</v>
      </c>
      <c r="H10084">
        <v>723.45241647137698</v>
      </c>
      <c r="I10084">
        <v>330.10574980471</v>
      </c>
      <c r="K10084">
        <v>141.58000000000001</v>
      </c>
      <c r="M10084">
        <v>251.766666666666</v>
      </c>
      <c r="N10084" t="s">
        <v>3091</v>
      </c>
      <c r="O10084" t="s">
        <v>3092</v>
      </c>
      <c r="P10084" t="s">
        <v>3095</v>
      </c>
      <c r="R10084" t="s">
        <v>3094</v>
      </c>
    </row>
    <row r="10085" spans="1:18" x14ac:dyDescent="0.25">
      <c r="A10085" t="s">
        <v>4543</v>
      </c>
      <c r="B10085" t="s">
        <v>3089</v>
      </c>
      <c r="D10085" t="s">
        <v>3090</v>
      </c>
      <c r="E10085" t="s">
        <v>3090</v>
      </c>
      <c r="F10085">
        <v>1</v>
      </c>
      <c r="G10085">
        <v>0</v>
      </c>
      <c r="H10085">
        <v>882.26140788290104</v>
      </c>
      <c r="I10085">
        <v>472.22474121623497</v>
      </c>
      <c r="K10085">
        <v>147.57333333333301</v>
      </c>
      <c r="M10085">
        <v>262.46333333333303</v>
      </c>
      <c r="N10085" t="s">
        <v>3091</v>
      </c>
      <c r="O10085" t="s">
        <v>3092</v>
      </c>
      <c r="P10085" t="s">
        <v>3095</v>
      </c>
      <c r="R10085" t="s">
        <v>3094</v>
      </c>
    </row>
    <row r="10086" spans="1:18" x14ac:dyDescent="0.25">
      <c r="A10086" t="s">
        <v>4544</v>
      </c>
      <c r="B10086" t="s">
        <v>3089</v>
      </c>
      <c r="D10086" t="s">
        <v>3090</v>
      </c>
      <c r="E10086" t="s">
        <v>3090</v>
      </c>
      <c r="F10086">
        <v>1</v>
      </c>
      <c r="G10086">
        <v>0</v>
      </c>
      <c r="H10086">
        <v>747.57216765582598</v>
      </c>
      <c r="I10086">
        <v>350.69716765582598</v>
      </c>
      <c r="K10086">
        <v>142.845</v>
      </c>
      <c r="M10086">
        <v>254.03</v>
      </c>
      <c r="N10086" t="s">
        <v>3091</v>
      </c>
      <c r="O10086" t="s">
        <v>3092</v>
      </c>
      <c r="P10086" t="s">
        <v>3095</v>
      </c>
      <c r="R10086" t="s">
        <v>3094</v>
      </c>
    </row>
    <row r="10087" spans="1:18" x14ac:dyDescent="0.25">
      <c r="A10087" t="s">
        <v>4545</v>
      </c>
      <c r="B10087" t="s">
        <v>3089</v>
      </c>
      <c r="D10087" t="s">
        <v>3090</v>
      </c>
      <c r="E10087" t="s">
        <v>3090</v>
      </c>
      <c r="F10087">
        <v>1</v>
      </c>
      <c r="G10087">
        <v>0</v>
      </c>
      <c r="H10087">
        <v>358.24663088235201</v>
      </c>
      <c r="I10087">
        <v>230.04663088235199</v>
      </c>
      <c r="K10087">
        <v>46.57</v>
      </c>
      <c r="M10087">
        <v>81.63</v>
      </c>
      <c r="N10087" t="s">
        <v>3091</v>
      </c>
      <c r="O10087" t="s">
        <v>3092</v>
      </c>
      <c r="P10087" t="s">
        <v>3095</v>
      </c>
      <c r="R10087" t="s">
        <v>3094</v>
      </c>
    </row>
    <row r="10088" spans="1:18" x14ac:dyDescent="0.25">
      <c r="A10088" t="s">
        <v>4546</v>
      </c>
      <c r="B10088" t="s">
        <v>3089</v>
      </c>
      <c r="D10088" t="s">
        <v>3090</v>
      </c>
      <c r="E10088" t="s">
        <v>3090</v>
      </c>
      <c r="F10088">
        <v>1</v>
      </c>
      <c r="G10088">
        <v>0</v>
      </c>
      <c r="H10088">
        <v>225.68920095237999</v>
      </c>
      <c r="I10088">
        <v>122.15920095238</v>
      </c>
      <c r="K10088">
        <v>37.950000000000003</v>
      </c>
      <c r="M10088">
        <v>65.58</v>
      </c>
      <c r="N10088" t="s">
        <v>3091</v>
      </c>
      <c r="O10088" t="s">
        <v>3092</v>
      </c>
      <c r="P10088" t="s">
        <v>3095</v>
      </c>
      <c r="R10088" t="s">
        <v>3094</v>
      </c>
    </row>
    <row r="10089" spans="1:18" x14ac:dyDescent="0.25">
      <c r="A10089" t="s">
        <v>4547</v>
      </c>
      <c r="B10089" t="s">
        <v>3089</v>
      </c>
      <c r="D10089" t="s">
        <v>3090</v>
      </c>
      <c r="E10089" t="s">
        <v>3090</v>
      </c>
      <c r="F10089">
        <v>1</v>
      </c>
      <c r="G10089">
        <v>0</v>
      </c>
      <c r="H10089">
        <v>656.92803279581904</v>
      </c>
      <c r="I10089">
        <v>304.81803279581902</v>
      </c>
      <c r="K10089">
        <v>128.85</v>
      </c>
      <c r="M10089">
        <v>223.26</v>
      </c>
      <c r="N10089" t="s">
        <v>3091</v>
      </c>
      <c r="O10089" t="s">
        <v>3092</v>
      </c>
      <c r="P10089" t="s">
        <v>3095</v>
      </c>
      <c r="R10089" t="s">
        <v>3094</v>
      </c>
    </row>
    <row r="10090" spans="1:18" x14ac:dyDescent="0.25">
      <c r="A10090" t="s">
        <v>4548</v>
      </c>
      <c r="B10090" t="s">
        <v>3089</v>
      </c>
      <c r="D10090" t="s">
        <v>3090</v>
      </c>
      <c r="E10090" t="s">
        <v>3090</v>
      </c>
      <c r="F10090">
        <v>1</v>
      </c>
      <c r="G10090">
        <v>0</v>
      </c>
      <c r="H10090">
        <v>323.108422549019</v>
      </c>
      <c r="I10090">
        <v>193.89842254901899</v>
      </c>
      <c r="K10090">
        <v>46.93</v>
      </c>
      <c r="M10090">
        <v>82.28</v>
      </c>
      <c r="N10090" t="s">
        <v>3091</v>
      </c>
      <c r="O10090" t="s">
        <v>3092</v>
      </c>
      <c r="P10090" t="s">
        <v>3095</v>
      </c>
      <c r="R10090" t="s">
        <v>3094</v>
      </c>
    </row>
    <row r="10091" spans="1:18" x14ac:dyDescent="0.25">
      <c r="A10091" t="s">
        <v>4549</v>
      </c>
      <c r="B10091" t="s">
        <v>3089</v>
      </c>
      <c r="D10091" t="s">
        <v>3090</v>
      </c>
      <c r="E10091" t="s">
        <v>3090</v>
      </c>
      <c r="F10091">
        <v>1</v>
      </c>
      <c r="G10091">
        <v>0</v>
      </c>
      <c r="H10091">
        <v>448.29003118503101</v>
      </c>
      <c r="I10091">
        <v>123.110031185031</v>
      </c>
      <c r="K10091">
        <v>120</v>
      </c>
      <c r="M10091">
        <v>205.18</v>
      </c>
      <c r="N10091" t="s">
        <v>3091</v>
      </c>
      <c r="O10091" t="s">
        <v>3092</v>
      </c>
      <c r="P10091" t="s">
        <v>3095</v>
      </c>
      <c r="R10091" t="s">
        <v>3094</v>
      </c>
    </row>
    <row r="10092" spans="1:18" x14ac:dyDescent="0.25">
      <c r="A10092" t="s">
        <v>8064</v>
      </c>
      <c r="B10092" t="s">
        <v>3089</v>
      </c>
      <c r="D10092" t="s">
        <v>3090</v>
      </c>
      <c r="E10092" t="s">
        <v>3090</v>
      </c>
      <c r="F10092">
        <v>1</v>
      </c>
      <c r="G10092">
        <v>0</v>
      </c>
      <c r="H10092">
        <v>112.1324</v>
      </c>
      <c r="I10092">
        <v>92.212400000000002</v>
      </c>
      <c r="K10092">
        <v>7.25</v>
      </c>
      <c r="M10092">
        <v>12.67</v>
      </c>
      <c r="N10092" t="s">
        <v>3091</v>
      </c>
      <c r="O10092" t="s">
        <v>3092</v>
      </c>
      <c r="P10092" t="s">
        <v>3095</v>
      </c>
      <c r="R10092" t="s">
        <v>3094</v>
      </c>
    </row>
    <row r="10093" spans="1:18" x14ac:dyDescent="0.25">
      <c r="A10093" t="s">
        <v>8785</v>
      </c>
      <c r="B10093" t="s">
        <v>3089</v>
      </c>
      <c r="D10093" t="s">
        <v>3090</v>
      </c>
      <c r="E10093" t="s">
        <v>3090</v>
      </c>
      <c r="F10093">
        <v>1</v>
      </c>
      <c r="G10093">
        <v>0</v>
      </c>
      <c r="H10093">
        <v>399.05100202645298</v>
      </c>
      <c r="I10093">
        <v>218.16100202645299</v>
      </c>
      <c r="K10093">
        <v>73.91</v>
      </c>
      <c r="M10093">
        <v>106.98</v>
      </c>
      <c r="N10093" t="s">
        <v>3091</v>
      </c>
      <c r="O10093" t="s">
        <v>3092</v>
      </c>
      <c r="P10093" t="s">
        <v>3095</v>
      </c>
      <c r="R10093" t="s">
        <v>3094</v>
      </c>
    </row>
    <row r="10094" spans="1:18" x14ac:dyDescent="0.25">
      <c r="A10094" t="s">
        <v>8786</v>
      </c>
      <c r="B10094" t="s">
        <v>3089</v>
      </c>
      <c r="D10094" t="s">
        <v>3090</v>
      </c>
      <c r="E10094" t="s">
        <v>3090</v>
      </c>
      <c r="F10094">
        <v>1</v>
      </c>
      <c r="G10094">
        <v>0</v>
      </c>
      <c r="H10094">
        <v>335.38414035340298</v>
      </c>
      <c r="I10094">
        <v>188.45414035340301</v>
      </c>
      <c r="K10094">
        <v>60.03</v>
      </c>
      <c r="M10094">
        <v>86.9</v>
      </c>
      <c r="N10094" t="s">
        <v>3091</v>
      </c>
      <c r="O10094" t="s">
        <v>3092</v>
      </c>
      <c r="P10094" t="s">
        <v>3095</v>
      </c>
      <c r="R10094" t="s">
        <v>3094</v>
      </c>
    </row>
    <row r="10095" spans="1:18" x14ac:dyDescent="0.25">
      <c r="A10095" t="s">
        <v>8962</v>
      </c>
      <c r="B10095" t="s">
        <v>3089</v>
      </c>
      <c r="D10095" t="s">
        <v>3090</v>
      </c>
      <c r="E10095" t="s">
        <v>3090</v>
      </c>
      <c r="F10095">
        <v>1</v>
      </c>
      <c r="G10095">
        <v>0</v>
      </c>
      <c r="H10095">
        <v>518.09843799999999</v>
      </c>
      <c r="I10095">
        <v>436.04843799999998</v>
      </c>
      <c r="K10095">
        <v>33.520000000000003</v>
      </c>
      <c r="M10095">
        <v>48.53</v>
      </c>
      <c r="N10095" t="s">
        <v>3091</v>
      </c>
      <c r="O10095" t="s">
        <v>3092</v>
      </c>
      <c r="P10095" t="s">
        <v>3095</v>
      </c>
      <c r="R10095" t="s">
        <v>3094</v>
      </c>
    </row>
    <row r="10096" spans="1:18" x14ac:dyDescent="0.25">
      <c r="A10096" t="s">
        <v>9059</v>
      </c>
      <c r="B10096" t="s">
        <v>3089</v>
      </c>
      <c r="D10096" t="s">
        <v>3090</v>
      </c>
      <c r="E10096" t="s">
        <v>3090</v>
      </c>
      <c r="F10096">
        <v>1</v>
      </c>
      <c r="G10096">
        <v>0</v>
      </c>
      <c r="H10096">
        <v>357.38040333333299</v>
      </c>
      <c r="I10096">
        <v>41.860403333333302</v>
      </c>
      <c r="K10096">
        <v>128.9</v>
      </c>
      <c r="M10096">
        <v>186.62</v>
      </c>
      <c r="N10096" t="s">
        <v>3091</v>
      </c>
      <c r="O10096" t="s">
        <v>3092</v>
      </c>
      <c r="P10096" t="s">
        <v>3095</v>
      </c>
      <c r="R10096" t="s">
        <v>3094</v>
      </c>
    </row>
    <row r="10097" spans="1:18" x14ac:dyDescent="0.25">
      <c r="A10097" t="s">
        <v>9217</v>
      </c>
      <c r="B10097" t="s">
        <v>3089</v>
      </c>
      <c r="D10097" t="s">
        <v>3090</v>
      </c>
      <c r="E10097" t="s">
        <v>3090</v>
      </c>
      <c r="F10097">
        <v>1</v>
      </c>
      <c r="G10097">
        <v>0</v>
      </c>
      <c r="H10097">
        <v>627.03565928695502</v>
      </c>
      <c r="I10097">
        <v>90.675659286954996</v>
      </c>
      <c r="K10097">
        <v>219.13</v>
      </c>
      <c r="M10097">
        <v>317.23</v>
      </c>
      <c r="N10097" t="s">
        <v>3091</v>
      </c>
      <c r="O10097" t="s">
        <v>3092</v>
      </c>
      <c r="P10097" t="s">
        <v>3095</v>
      </c>
      <c r="R10097" t="s">
        <v>3094</v>
      </c>
    </row>
    <row r="10098" spans="1:18" x14ac:dyDescent="0.25">
      <c r="A10098" t="s">
        <v>9218</v>
      </c>
      <c r="B10098" t="s">
        <v>3089</v>
      </c>
      <c r="D10098" t="s">
        <v>3090</v>
      </c>
      <c r="E10098" t="s">
        <v>3090</v>
      </c>
      <c r="F10098">
        <v>1</v>
      </c>
      <c r="G10098">
        <v>0</v>
      </c>
      <c r="H10098">
        <v>0</v>
      </c>
      <c r="I10098"/>
      <c r="K10098"/>
      <c r="N10098" t="s">
        <v>3091</v>
      </c>
      <c r="O10098" t="s">
        <v>3092</v>
      </c>
      <c r="P10098" t="s">
        <v>3095</v>
      </c>
      <c r="R10098" t="s">
        <v>3094</v>
      </c>
    </row>
    <row r="10099" spans="1:18" x14ac:dyDescent="0.25">
      <c r="A10099" t="s">
        <v>4550</v>
      </c>
      <c r="B10099" t="s">
        <v>3089</v>
      </c>
      <c r="D10099" t="s">
        <v>3090</v>
      </c>
      <c r="E10099" t="s">
        <v>3090</v>
      </c>
      <c r="F10099">
        <v>1</v>
      </c>
      <c r="G10099">
        <v>0</v>
      </c>
      <c r="H10099">
        <v>0</v>
      </c>
      <c r="I10099">
        <v>0</v>
      </c>
      <c r="K10099"/>
      <c r="N10099" t="s">
        <v>3091</v>
      </c>
      <c r="O10099" t="s">
        <v>3092</v>
      </c>
      <c r="P10099" t="s">
        <v>3095</v>
      </c>
      <c r="R10099" t="s">
        <v>3094</v>
      </c>
    </row>
    <row r="10100" spans="1:18" x14ac:dyDescent="0.25">
      <c r="A10100" t="s">
        <v>4551</v>
      </c>
      <c r="B10100" t="s">
        <v>3089</v>
      </c>
      <c r="D10100" t="s">
        <v>3090</v>
      </c>
      <c r="E10100" t="s">
        <v>3090</v>
      </c>
      <c r="F10100">
        <v>1</v>
      </c>
      <c r="G10100">
        <v>0</v>
      </c>
      <c r="H10100">
        <v>0</v>
      </c>
      <c r="I10100">
        <v>0</v>
      </c>
      <c r="K10100"/>
      <c r="N10100" t="s">
        <v>3091</v>
      </c>
      <c r="O10100" t="s">
        <v>3092</v>
      </c>
      <c r="P10100" t="s">
        <v>3095</v>
      </c>
      <c r="R10100" t="s">
        <v>3094</v>
      </c>
    </row>
    <row r="10101" spans="1:18" x14ac:dyDescent="0.25">
      <c r="A10101" t="s">
        <v>4552</v>
      </c>
      <c r="B10101" t="s">
        <v>3089</v>
      </c>
      <c r="D10101" t="s">
        <v>3090</v>
      </c>
      <c r="E10101" t="s">
        <v>3090</v>
      </c>
      <c r="F10101">
        <v>1</v>
      </c>
      <c r="G10101">
        <v>0</v>
      </c>
      <c r="H10101">
        <v>37.726079892647</v>
      </c>
      <c r="I10101">
        <v>5.4660798926470502</v>
      </c>
      <c r="K10101">
        <v>11.59</v>
      </c>
      <c r="M10101">
        <v>20.67</v>
      </c>
      <c r="N10101" t="s">
        <v>3091</v>
      </c>
      <c r="O10101" t="s">
        <v>3092</v>
      </c>
      <c r="P10101" t="s">
        <v>3095</v>
      </c>
      <c r="R10101" t="s">
        <v>3094</v>
      </c>
    </row>
    <row r="10102" spans="1:18" x14ac:dyDescent="0.25">
      <c r="A10102" t="s">
        <v>4553</v>
      </c>
      <c r="B10102" t="s">
        <v>3089</v>
      </c>
      <c r="D10102" t="s">
        <v>3090</v>
      </c>
      <c r="E10102" t="s">
        <v>3090</v>
      </c>
      <c r="F10102">
        <v>1</v>
      </c>
      <c r="G10102">
        <v>0</v>
      </c>
      <c r="H10102">
        <v>0</v>
      </c>
      <c r="I10102">
        <v>0</v>
      </c>
      <c r="K10102"/>
      <c r="N10102" t="s">
        <v>3091</v>
      </c>
      <c r="O10102" t="s">
        <v>3092</v>
      </c>
      <c r="P10102" t="s">
        <v>3095</v>
      </c>
      <c r="R10102" t="s">
        <v>3094</v>
      </c>
    </row>
    <row r="10103" spans="1:18" x14ac:dyDescent="0.25">
      <c r="A10103" t="s">
        <v>4554</v>
      </c>
      <c r="B10103" t="s">
        <v>3089</v>
      </c>
      <c r="D10103" t="s">
        <v>3090</v>
      </c>
      <c r="E10103" t="s">
        <v>3090</v>
      </c>
      <c r="F10103">
        <v>1</v>
      </c>
      <c r="G10103">
        <v>0</v>
      </c>
      <c r="H10103">
        <v>0</v>
      </c>
      <c r="I10103">
        <v>0</v>
      </c>
      <c r="K10103"/>
      <c r="N10103" t="s">
        <v>3091</v>
      </c>
      <c r="O10103" t="s">
        <v>3092</v>
      </c>
      <c r="P10103" t="s">
        <v>3095</v>
      </c>
      <c r="R10103" t="s">
        <v>3094</v>
      </c>
    </row>
    <row r="10104" spans="1:18" x14ac:dyDescent="0.25">
      <c r="A10104" t="s">
        <v>4555</v>
      </c>
      <c r="B10104" t="s">
        <v>3089</v>
      </c>
      <c r="D10104" t="s">
        <v>3090</v>
      </c>
      <c r="E10104" t="s">
        <v>3090</v>
      </c>
      <c r="F10104">
        <v>1</v>
      </c>
      <c r="G10104">
        <v>0</v>
      </c>
      <c r="H10104">
        <v>880.48050018928905</v>
      </c>
      <c r="I10104">
        <v>491.32050018928902</v>
      </c>
      <c r="K10104">
        <v>139.01</v>
      </c>
      <c r="M10104">
        <v>250.15</v>
      </c>
      <c r="N10104" t="s">
        <v>3091</v>
      </c>
      <c r="O10104" t="s">
        <v>3092</v>
      </c>
      <c r="P10104" t="s">
        <v>3095</v>
      </c>
      <c r="R10104" t="s">
        <v>3094</v>
      </c>
    </row>
    <row r="10105" spans="1:18" x14ac:dyDescent="0.25">
      <c r="A10105" t="s">
        <v>3160</v>
      </c>
      <c r="B10105" t="s">
        <v>3089</v>
      </c>
      <c r="D10105" t="s">
        <v>3090</v>
      </c>
      <c r="E10105" t="s">
        <v>3090</v>
      </c>
      <c r="F10105">
        <v>1</v>
      </c>
      <c r="G10105">
        <v>0</v>
      </c>
      <c r="H10105">
        <v>2034.68368784313</v>
      </c>
      <c r="I10105">
        <v>1904.35368784313</v>
      </c>
      <c r="K10105">
        <v>53.25</v>
      </c>
      <c r="M10105">
        <v>77.08</v>
      </c>
      <c r="N10105" t="s">
        <v>3091</v>
      </c>
      <c r="O10105" t="s">
        <v>3092</v>
      </c>
      <c r="P10105" t="s">
        <v>3095</v>
      </c>
      <c r="R10105" t="s">
        <v>3094</v>
      </c>
    </row>
    <row r="10106" spans="1:18" x14ac:dyDescent="0.25">
      <c r="A10106" t="s">
        <v>1964</v>
      </c>
      <c r="B10106" t="s">
        <v>3089</v>
      </c>
      <c r="D10106" t="s">
        <v>3090</v>
      </c>
      <c r="E10106" t="s">
        <v>3090</v>
      </c>
      <c r="F10106">
        <v>1</v>
      </c>
      <c r="G10106">
        <v>0</v>
      </c>
      <c r="H10106">
        <v>157.9316388316</v>
      </c>
      <c r="I10106">
        <v>113.7516388316</v>
      </c>
      <c r="K10106">
        <v>18.05</v>
      </c>
      <c r="M10106">
        <v>26.13</v>
      </c>
      <c r="N10106" t="s">
        <v>3091</v>
      </c>
      <c r="O10106" t="s">
        <v>3092</v>
      </c>
      <c r="P10106" t="s">
        <v>3095</v>
      </c>
      <c r="R10106" t="s">
        <v>3094</v>
      </c>
    </row>
    <row r="10107" spans="1:18" x14ac:dyDescent="0.25">
      <c r="A10107" t="s">
        <v>3161</v>
      </c>
      <c r="B10107" t="s">
        <v>3089</v>
      </c>
      <c r="D10107" t="s">
        <v>3090</v>
      </c>
      <c r="E10107" t="s">
        <v>3090</v>
      </c>
      <c r="F10107">
        <v>1</v>
      </c>
      <c r="G10107">
        <v>0</v>
      </c>
      <c r="H10107">
        <v>2383.7950427450901</v>
      </c>
      <c r="I10107">
        <v>2253.4650427450902</v>
      </c>
      <c r="K10107">
        <v>53.25</v>
      </c>
      <c r="M10107">
        <v>77.08</v>
      </c>
      <c r="N10107" t="s">
        <v>3091</v>
      </c>
      <c r="O10107" t="s">
        <v>3092</v>
      </c>
      <c r="P10107" t="s">
        <v>3095</v>
      </c>
      <c r="R10107" t="s">
        <v>3094</v>
      </c>
    </row>
    <row r="10108" spans="1:18" x14ac:dyDescent="0.25">
      <c r="A10108" t="s">
        <v>249</v>
      </c>
      <c r="B10108" t="s">
        <v>3089</v>
      </c>
      <c r="D10108" t="s">
        <v>3090</v>
      </c>
      <c r="E10108" t="s">
        <v>3090</v>
      </c>
      <c r="F10108">
        <v>1</v>
      </c>
      <c r="G10108">
        <v>0</v>
      </c>
      <c r="H10108">
        <v>116.062004564983</v>
      </c>
      <c r="I10108">
        <v>116.062004564983</v>
      </c>
      <c r="K10108"/>
      <c r="N10108" t="s">
        <v>3091</v>
      </c>
      <c r="O10108" t="s">
        <v>3092</v>
      </c>
      <c r="P10108" t="s">
        <v>3095</v>
      </c>
      <c r="R10108" t="s">
        <v>3094</v>
      </c>
    </row>
    <row r="10109" spans="1:18" x14ac:dyDescent="0.25">
      <c r="A10109" t="s">
        <v>4556</v>
      </c>
      <c r="B10109" t="s">
        <v>3089</v>
      </c>
      <c r="D10109" t="s">
        <v>3090</v>
      </c>
      <c r="E10109" t="s">
        <v>3090</v>
      </c>
      <c r="F10109">
        <v>1</v>
      </c>
      <c r="G10109">
        <v>0</v>
      </c>
      <c r="H10109">
        <v>0</v>
      </c>
      <c r="I10109">
        <v>0</v>
      </c>
      <c r="K10109"/>
      <c r="N10109" t="s">
        <v>3091</v>
      </c>
      <c r="O10109" t="s">
        <v>3092</v>
      </c>
      <c r="P10109" t="s">
        <v>3095</v>
      </c>
      <c r="R10109" t="s">
        <v>3094</v>
      </c>
    </row>
    <row r="10110" spans="1:18" x14ac:dyDescent="0.25">
      <c r="A10110" t="s">
        <v>4557</v>
      </c>
      <c r="B10110" t="s">
        <v>3089</v>
      </c>
      <c r="D10110" t="s">
        <v>3090</v>
      </c>
      <c r="E10110" t="s">
        <v>3090</v>
      </c>
      <c r="F10110">
        <v>1</v>
      </c>
      <c r="G10110">
        <v>0</v>
      </c>
      <c r="H10110">
        <v>0</v>
      </c>
      <c r="I10110">
        <v>0</v>
      </c>
      <c r="K10110"/>
      <c r="N10110" t="s">
        <v>3091</v>
      </c>
      <c r="O10110" t="s">
        <v>3092</v>
      </c>
      <c r="P10110" t="s">
        <v>3095</v>
      </c>
      <c r="R10110" t="s">
        <v>3094</v>
      </c>
    </row>
    <row r="10111" spans="1:18" x14ac:dyDescent="0.25">
      <c r="A10111" t="s">
        <v>4558</v>
      </c>
      <c r="B10111" t="s">
        <v>3089</v>
      </c>
      <c r="D10111" t="s">
        <v>3090</v>
      </c>
      <c r="E10111" t="s">
        <v>3090</v>
      </c>
      <c r="F10111">
        <v>1</v>
      </c>
      <c r="G10111">
        <v>0</v>
      </c>
      <c r="H10111">
        <v>0</v>
      </c>
      <c r="I10111">
        <v>0</v>
      </c>
      <c r="K10111"/>
      <c r="N10111" t="s">
        <v>3091</v>
      </c>
      <c r="O10111" t="s">
        <v>3092</v>
      </c>
      <c r="P10111" t="s">
        <v>3095</v>
      </c>
      <c r="R10111" t="s">
        <v>3094</v>
      </c>
    </row>
    <row r="10112" spans="1:18" x14ac:dyDescent="0.25">
      <c r="A10112" t="s">
        <v>4559</v>
      </c>
      <c r="B10112" t="s">
        <v>3089</v>
      </c>
      <c r="D10112" t="s">
        <v>3090</v>
      </c>
      <c r="E10112" t="s">
        <v>3090</v>
      </c>
      <c r="F10112">
        <v>1</v>
      </c>
      <c r="G10112">
        <v>0</v>
      </c>
      <c r="H10112">
        <v>0</v>
      </c>
      <c r="I10112">
        <v>0</v>
      </c>
      <c r="K10112"/>
      <c r="N10112" t="s">
        <v>3091</v>
      </c>
      <c r="O10112" t="s">
        <v>3092</v>
      </c>
      <c r="P10112" t="s">
        <v>3095</v>
      </c>
      <c r="R10112" t="s">
        <v>3094</v>
      </c>
    </row>
    <row r="10113" spans="1:18" x14ac:dyDescent="0.25">
      <c r="A10113" t="s">
        <v>4560</v>
      </c>
      <c r="B10113" t="s">
        <v>3089</v>
      </c>
      <c r="D10113" t="s">
        <v>3090</v>
      </c>
      <c r="E10113" t="s">
        <v>3090</v>
      </c>
      <c r="F10113">
        <v>1</v>
      </c>
      <c r="G10113">
        <v>0</v>
      </c>
      <c r="H10113">
        <v>0</v>
      </c>
      <c r="I10113">
        <v>0</v>
      </c>
      <c r="K10113"/>
      <c r="N10113" t="s">
        <v>3091</v>
      </c>
      <c r="O10113" t="s">
        <v>3092</v>
      </c>
      <c r="P10113" t="s">
        <v>3095</v>
      </c>
      <c r="R10113" t="s">
        <v>3094</v>
      </c>
    </row>
    <row r="10114" spans="1:18" x14ac:dyDescent="0.25">
      <c r="A10114" t="s">
        <v>4561</v>
      </c>
      <c r="B10114" t="s">
        <v>3089</v>
      </c>
      <c r="D10114" t="s">
        <v>3090</v>
      </c>
      <c r="E10114" t="s">
        <v>3090</v>
      </c>
      <c r="F10114">
        <v>1</v>
      </c>
      <c r="G10114">
        <v>0</v>
      </c>
      <c r="H10114">
        <v>0</v>
      </c>
      <c r="I10114">
        <v>0</v>
      </c>
      <c r="K10114"/>
      <c r="N10114" t="s">
        <v>3091</v>
      </c>
      <c r="O10114" t="s">
        <v>3092</v>
      </c>
      <c r="P10114" t="s">
        <v>3095</v>
      </c>
      <c r="R10114" t="s">
        <v>3094</v>
      </c>
    </row>
    <row r="10115" spans="1:18" x14ac:dyDescent="0.25">
      <c r="A10115" t="s">
        <v>4562</v>
      </c>
      <c r="B10115" t="s">
        <v>3089</v>
      </c>
      <c r="D10115" t="s">
        <v>3090</v>
      </c>
      <c r="E10115" t="s">
        <v>3090</v>
      </c>
      <c r="F10115">
        <v>1</v>
      </c>
      <c r="G10115">
        <v>0</v>
      </c>
      <c r="H10115">
        <v>0</v>
      </c>
      <c r="I10115">
        <v>0</v>
      </c>
      <c r="K10115"/>
      <c r="N10115" t="s">
        <v>3091</v>
      </c>
      <c r="O10115" t="s">
        <v>3092</v>
      </c>
      <c r="P10115" t="s">
        <v>3095</v>
      </c>
      <c r="R10115" t="s">
        <v>3094</v>
      </c>
    </row>
    <row r="10116" spans="1:18" x14ac:dyDescent="0.25">
      <c r="A10116" t="s">
        <v>4563</v>
      </c>
      <c r="B10116" t="s">
        <v>3089</v>
      </c>
      <c r="D10116" t="s">
        <v>3090</v>
      </c>
      <c r="E10116" t="s">
        <v>3090</v>
      </c>
      <c r="F10116">
        <v>1</v>
      </c>
      <c r="G10116">
        <v>0</v>
      </c>
      <c r="H10116">
        <v>18.571999999999999</v>
      </c>
      <c r="I10116">
        <v>12.285</v>
      </c>
      <c r="K10116">
        <v>2.3199999999999998</v>
      </c>
      <c r="M10116">
        <v>3.9670000000000001</v>
      </c>
      <c r="N10116" t="s">
        <v>3091</v>
      </c>
      <c r="O10116" t="s">
        <v>3092</v>
      </c>
      <c r="P10116" t="s">
        <v>3095</v>
      </c>
      <c r="R10116" t="s">
        <v>3094</v>
      </c>
    </row>
    <row r="10117" spans="1:18" x14ac:dyDescent="0.25">
      <c r="A10117" t="s">
        <v>4564</v>
      </c>
      <c r="B10117" t="s">
        <v>3089</v>
      </c>
      <c r="D10117" t="s">
        <v>3090</v>
      </c>
      <c r="E10117" t="s">
        <v>3090</v>
      </c>
      <c r="F10117">
        <v>1</v>
      </c>
      <c r="G10117">
        <v>0</v>
      </c>
      <c r="H10117">
        <v>0</v>
      </c>
      <c r="I10117">
        <v>0</v>
      </c>
      <c r="K10117"/>
      <c r="N10117" t="s">
        <v>3091</v>
      </c>
      <c r="O10117" t="s">
        <v>3092</v>
      </c>
      <c r="P10117" t="s">
        <v>3095</v>
      </c>
      <c r="R10117" t="s">
        <v>3094</v>
      </c>
    </row>
    <row r="10118" spans="1:18" x14ac:dyDescent="0.25">
      <c r="A10118" t="s">
        <v>4565</v>
      </c>
      <c r="B10118" t="s">
        <v>3089</v>
      </c>
      <c r="D10118" t="s">
        <v>3090</v>
      </c>
      <c r="E10118" t="s">
        <v>3090</v>
      </c>
      <c r="F10118">
        <v>1</v>
      </c>
      <c r="G10118">
        <v>0</v>
      </c>
      <c r="H10118">
        <v>0</v>
      </c>
      <c r="I10118">
        <v>0</v>
      </c>
      <c r="K10118"/>
      <c r="N10118" t="s">
        <v>3091</v>
      </c>
      <c r="O10118" t="s">
        <v>3092</v>
      </c>
      <c r="P10118" t="s">
        <v>3095</v>
      </c>
      <c r="R10118" t="s">
        <v>3094</v>
      </c>
    </row>
    <row r="10119" spans="1:18" x14ac:dyDescent="0.25">
      <c r="A10119" t="s">
        <v>4566</v>
      </c>
      <c r="B10119" t="s">
        <v>3089</v>
      </c>
      <c r="D10119" t="s">
        <v>3090</v>
      </c>
      <c r="E10119" t="s">
        <v>3090</v>
      </c>
      <c r="F10119">
        <v>1</v>
      </c>
      <c r="G10119">
        <v>0</v>
      </c>
      <c r="H10119">
        <v>0</v>
      </c>
      <c r="I10119">
        <v>0</v>
      </c>
      <c r="K10119"/>
      <c r="N10119" t="s">
        <v>3091</v>
      </c>
      <c r="O10119" t="s">
        <v>3092</v>
      </c>
      <c r="P10119" t="s">
        <v>3095</v>
      </c>
      <c r="R10119" t="s">
        <v>3094</v>
      </c>
    </row>
    <row r="10120" spans="1:18" x14ac:dyDescent="0.25">
      <c r="A10120" t="s">
        <v>4567</v>
      </c>
      <c r="B10120" t="s">
        <v>3089</v>
      </c>
      <c r="D10120" t="s">
        <v>3090</v>
      </c>
      <c r="E10120" t="s">
        <v>3090</v>
      </c>
      <c r="F10120">
        <v>1</v>
      </c>
      <c r="G10120">
        <v>0</v>
      </c>
      <c r="H10120">
        <v>0</v>
      </c>
      <c r="I10120">
        <v>0</v>
      </c>
      <c r="K10120"/>
      <c r="N10120" t="s">
        <v>3091</v>
      </c>
      <c r="O10120" t="s">
        <v>3092</v>
      </c>
      <c r="P10120" t="s">
        <v>3095</v>
      </c>
      <c r="R10120" t="s">
        <v>3094</v>
      </c>
    </row>
    <row r="10121" spans="1:18" x14ac:dyDescent="0.25">
      <c r="A10121" t="s">
        <v>4568</v>
      </c>
      <c r="B10121" t="s">
        <v>3089</v>
      </c>
      <c r="D10121" t="s">
        <v>3090</v>
      </c>
      <c r="E10121" t="s">
        <v>3090</v>
      </c>
      <c r="F10121">
        <v>1</v>
      </c>
      <c r="G10121">
        <v>0</v>
      </c>
      <c r="H10121">
        <v>0</v>
      </c>
      <c r="I10121">
        <v>0</v>
      </c>
      <c r="K10121"/>
      <c r="N10121" t="s">
        <v>3091</v>
      </c>
      <c r="O10121" t="s">
        <v>3092</v>
      </c>
      <c r="P10121" t="s">
        <v>3095</v>
      </c>
      <c r="R10121" t="s">
        <v>3094</v>
      </c>
    </row>
    <row r="10122" spans="1:18" x14ac:dyDescent="0.25">
      <c r="A10122" t="s">
        <v>4569</v>
      </c>
      <c r="B10122" t="s">
        <v>3089</v>
      </c>
      <c r="D10122" t="s">
        <v>3090</v>
      </c>
      <c r="E10122" t="s">
        <v>3090</v>
      </c>
      <c r="F10122">
        <v>1</v>
      </c>
      <c r="G10122">
        <v>0</v>
      </c>
      <c r="H10122">
        <v>0</v>
      </c>
      <c r="I10122">
        <v>0</v>
      </c>
      <c r="K10122"/>
      <c r="N10122" t="s">
        <v>3091</v>
      </c>
      <c r="O10122" t="s">
        <v>3092</v>
      </c>
      <c r="P10122" t="s">
        <v>3095</v>
      </c>
      <c r="R10122" t="s">
        <v>3094</v>
      </c>
    </row>
    <row r="10123" spans="1:18" x14ac:dyDescent="0.25">
      <c r="A10123" t="s">
        <v>4570</v>
      </c>
      <c r="B10123" t="s">
        <v>3089</v>
      </c>
      <c r="D10123" t="s">
        <v>3090</v>
      </c>
      <c r="E10123" t="s">
        <v>3090</v>
      </c>
      <c r="F10123">
        <v>1</v>
      </c>
      <c r="G10123">
        <v>0</v>
      </c>
      <c r="H10123">
        <v>0</v>
      </c>
      <c r="I10123">
        <v>0</v>
      </c>
      <c r="K10123"/>
      <c r="N10123" t="s">
        <v>3091</v>
      </c>
      <c r="O10123" t="s">
        <v>3092</v>
      </c>
      <c r="P10123" t="s">
        <v>3095</v>
      </c>
      <c r="R10123" t="s">
        <v>3094</v>
      </c>
    </row>
    <row r="10124" spans="1:18" x14ac:dyDescent="0.25">
      <c r="A10124" t="s">
        <v>4571</v>
      </c>
      <c r="B10124" t="s">
        <v>3089</v>
      </c>
      <c r="D10124" t="s">
        <v>3090</v>
      </c>
      <c r="E10124" t="s">
        <v>3090</v>
      </c>
      <c r="F10124">
        <v>1</v>
      </c>
      <c r="G10124">
        <v>0</v>
      </c>
      <c r="H10124">
        <v>0</v>
      </c>
      <c r="I10124">
        <v>0</v>
      </c>
      <c r="K10124"/>
      <c r="N10124" t="s">
        <v>3091</v>
      </c>
      <c r="O10124" t="s">
        <v>3092</v>
      </c>
      <c r="P10124" t="s">
        <v>3095</v>
      </c>
      <c r="R10124" t="s">
        <v>3094</v>
      </c>
    </row>
    <row r="10125" spans="1:18" x14ac:dyDescent="0.25">
      <c r="A10125" t="s">
        <v>4572</v>
      </c>
      <c r="B10125" t="s">
        <v>3089</v>
      </c>
      <c r="D10125" t="s">
        <v>3090</v>
      </c>
      <c r="E10125" t="s">
        <v>3090</v>
      </c>
      <c r="F10125">
        <v>1</v>
      </c>
      <c r="G10125">
        <v>0</v>
      </c>
      <c r="H10125">
        <v>0</v>
      </c>
      <c r="I10125">
        <v>0</v>
      </c>
      <c r="K10125"/>
      <c r="N10125" t="s">
        <v>3091</v>
      </c>
      <c r="O10125" t="s">
        <v>3092</v>
      </c>
      <c r="P10125" t="s">
        <v>3095</v>
      </c>
      <c r="R10125" t="s">
        <v>3094</v>
      </c>
    </row>
    <row r="10126" spans="1:18" x14ac:dyDescent="0.25">
      <c r="A10126" t="s">
        <v>4573</v>
      </c>
      <c r="B10126" t="s">
        <v>3089</v>
      </c>
      <c r="D10126" t="s">
        <v>3090</v>
      </c>
      <c r="E10126" t="s">
        <v>3090</v>
      </c>
      <c r="F10126">
        <v>1</v>
      </c>
      <c r="G10126">
        <v>0</v>
      </c>
      <c r="H10126">
        <v>0</v>
      </c>
      <c r="I10126">
        <v>0</v>
      </c>
      <c r="K10126"/>
      <c r="N10126" t="s">
        <v>3091</v>
      </c>
      <c r="O10126" t="s">
        <v>3092</v>
      </c>
      <c r="P10126" t="s">
        <v>3095</v>
      </c>
      <c r="R10126" t="s">
        <v>3094</v>
      </c>
    </row>
    <row r="10127" spans="1:18" x14ac:dyDescent="0.25">
      <c r="A10127" t="s">
        <v>4574</v>
      </c>
      <c r="B10127" t="s">
        <v>3089</v>
      </c>
      <c r="D10127" t="s">
        <v>3090</v>
      </c>
      <c r="E10127" t="s">
        <v>3090</v>
      </c>
      <c r="F10127">
        <v>1</v>
      </c>
      <c r="G10127">
        <v>0</v>
      </c>
      <c r="H10127">
        <v>0</v>
      </c>
      <c r="I10127">
        <v>0</v>
      </c>
      <c r="K10127"/>
      <c r="N10127" t="s">
        <v>3091</v>
      </c>
      <c r="O10127" t="s">
        <v>3092</v>
      </c>
      <c r="P10127" t="s">
        <v>3095</v>
      </c>
      <c r="R10127" t="s">
        <v>3094</v>
      </c>
    </row>
    <row r="10128" spans="1:18" x14ac:dyDescent="0.25">
      <c r="A10128" t="s">
        <v>4575</v>
      </c>
      <c r="B10128" t="s">
        <v>3089</v>
      </c>
      <c r="D10128" t="s">
        <v>3090</v>
      </c>
      <c r="E10128" t="s">
        <v>3090</v>
      </c>
      <c r="F10128">
        <v>1</v>
      </c>
      <c r="G10128">
        <v>0</v>
      </c>
      <c r="H10128">
        <v>0</v>
      </c>
      <c r="I10128">
        <v>0</v>
      </c>
      <c r="K10128"/>
      <c r="N10128" t="s">
        <v>3091</v>
      </c>
      <c r="O10128" t="s">
        <v>3092</v>
      </c>
      <c r="P10128" t="s">
        <v>3095</v>
      </c>
      <c r="R10128" t="s">
        <v>3094</v>
      </c>
    </row>
    <row r="10129" spans="1:18" x14ac:dyDescent="0.25">
      <c r="A10129" t="s">
        <v>4576</v>
      </c>
      <c r="B10129" t="s">
        <v>3089</v>
      </c>
      <c r="D10129" t="s">
        <v>3090</v>
      </c>
      <c r="E10129" t="s">
        <v>3090</v>
      </c>
      <c r="F10129">
        <v>1</v>
      </c>
      <c r="G10129">
        <v>0</v>
      </c>
      <c r="H10129">
        <v>0</v>
      </c>
      <c r="I10129">
        <v>0</v>
      </c>
      <c r="K10129"/>
      <c r="N10129" t="s">
        <v>3091</v>
      </c>
      <c r="O10129" t="s">
        <v>3092</v>
      </c>
      <c r="P10129" t="s">
        <v>3095</v>
      </c>
      <c r="R10129" t="s">
        <v>3094</v>
      </c>
    </row>
    <row r="10130" spans="1:18" x14ac:dyDescent="0.25">
      <c r="A10130" t="s">
        <v>4577</v>
      </c>
      <c r="B10130" t="s">
        <v>3089</v>
      </c>
      <c r="D10130" t="s">
        <v>3090</v>
      </c>
      <c r="E10130" t="s">
        <v>3090</v>
      </c>
      <c r="F10130">
        <v>1</v>
      </c>
      <c r="G10130">
        <v>0</v>
      </c>
      <c r="H10130">
        <v>0</v>
      </c>
      <c r="I10130">
        <v>0</v>
      </c>
      <c r="K10130"/>
      <c r="N10130" t="s">
        <v>3091</v>
      </c>
      <c r="O10130" t="s">
        <v>3092</v>
      </c>
      <c r="P10130" t="s">
        <v>3095</v>
      </c>
      <c r="R10130" t="s">
        <v>3094</v>
      </c>
    </row>
    <row r="10131" spans="1:18" x14ac:dyDescent="0.25">
      <c r="A10131" t="s">
        <v>4578</v>
      </c>
      <c r="B10131" t="s">
        <v>3089</v>
      </c>
      <c r="D10131" t="s">
        <v>3090</v>
      </c>
      <c r="E10131" t="s">
        <v>3090</v>
      </c>
      <c r="F10131">
        <v>1</v>
      </c>
      <c r="G10131">
        <v>0</v>
      </c>
      <c r="H10131">
        <v>0</v>
      </c>
      <c r="I10131">
        <v>0</v>
      </c>
      <c r="K10131"/>
      <c r="N10131" t="s">
        <v>3091</v>
      </c>
      <c r="O10131" t="s">
        <v>3092</v>
      </c>
      <c r="P10131" t="s">
        <v>3095</v>
      </c>
      <c r="R10131" t="s">
        <v>3094</v>
      </c>
    </row>
    <row r="10132" spans="1:18" x14ac:dyDescent="0.25">
      <c r="A10132" t="s">
        <v>4579</v>
      </c>
      <c r="B10132" t="s">
        <v>3089</v>
      </c>
      <c r="D10132" t="s">
        <v>3090</v>
      </c>
      <c r="E10132" t="s">
        <v>3090</v>
      </c>
      <c r="F10132">
        <v>1</v>
      </c>
      <c r="G10132">
        <v>0</v>
      </c>
      <c r="H10132">
        <v>0</v>
      </c>
      <c r="I10132">
        <v>0</v>
      </c>
      <c r="K10132"/>
      <c r="N10132" t="s">
        <v>3091</v>
      </c>
      <c r="O10132" t="s">
        <v>3092</v>
      </c>
      <c r="P10132" t="s">
        <v>3095</v>
      </c>
      <c r="R10132" t="s">
        <v>3094</v>
      </c>
    </row>
    <row r="10133" spans="1:18" x14ac:dyDescent="0.25">
      <c r="A10133" t="s">
        <v>4580</v>
      </c>
      <c r="B10133" t="s">
        <v>3089</v>
      </c>
      <c r="D10133" t="s">
        <v>3090</v>
      </c>
      <c r="E10133" t="s">
        <v>3090</v>
      </c>
      <c r="F10133">
        <v>1</v>
      </c>
      <c r="G10133">
        <v>0</v>
      </c>
      <c r="H10133">
        <v>0</v>
      </c>
      <c r="I10133">
        <v>0</v>
      </c>
      <c r="K10133"/>
      <c r="N10133" t="s">
        <v>3091</v>
      </c>
      <c r="O10133" t="s">
        <v>3092</v>
      </c>
      <c r="P10133" t="s">
        <v>3095</v>
      </c>
      <c r="R10133" t="s">
        <v>3094</v>
      </c>
    </row>
    <row r="10134" spans="1:18" x14ac:dyDescent="0.25">
      <c r="A10134" t="s">
        <v>4581</v>
      </c>
      <c r="B10134" t="s">
        <v>3089</v>
      </c>
      <c r="D10134" t="s">
        <v>3090</v>
      </c>
      <c r="E10134" t="s">
        <v>3090</v>
      </c>
      <c r="F10134">
        <v>1</v>
      </c>
      <c r="G10134">
        <v>0</v>
      </c>
      <c r="H10134">
        <v>0</v>
      </c>
      <c r="I10134">
        <v>0</v>
      </c>
      <c r="K10134"/>
      <c r="N10134" t="s">
        <v>3091</v>
      </c>
      <c r="O10134" t="s">
        <v>3092</v>
      </c>
      <c r="P10134" t="s">
        <v>3095</v>
      </c>
      <c r="R10134" t="s">
        <v>3094</v>
      </c>
    </row>
    <row r="10135" spans="1:18" x14ac:dyDescent="0.25">
      <c r="A10135" t="s">
        <v>4582</v>
      </c>
      <c r="B10135" t="s">
        <v>3089</v>
      </c>
      <c r="D10135" t="s">
        <v>3090</v>
      </c>
      <c r="E10135" t="s">
        <v>3090</v>
      </c>
      <c r="F10135">
        <v>1</v>
      </c>
      <c r="G10135">
        <v>0</v>
      </c>
      <c r="H10135">
        <v>0</v>
      </c>
      <c r="I10135">
        <v>0</v>
      </c>
      <c r="K10135"/>
      <c r="N10135" t="s">
        <v>3091</v>
      </c>
      <c r="O10135" t="s">
        <v>3092</v>
      </c>
      <c r="P10135" t="s">
        <v>3095</v>
      </c>
      <c r="R10135" t="s">
        <v>3094</v>
      </c>
    </row>
    <row r="10136" spans="1:18" x14ac:dyDescent="0.25">
      <c r="A10136" t="s">
        <v>4583</v>
      </c>
      <c r="B10136" t="s">
        <v>3089</v>
      </c>
      <c r="D10136" t="s">
        <v>3090</v>
      </c>
      <c r="E10136" t="s">
        <v>3090</v>
      </c>
      <c r="F10136">
        <v>1</v>
      </c>
      <c r="G10136">
        <v>0</v>
      </c>
      <c r="H10136">
        <v>0</v>
      </c>
      <c r="I10136">
        <v>0</v>
      </c>
      <c r="K10136"/>
      <c r="N10136" t="s">
        <v>3091</v>
      </c>
      <c r="O10136" t="s">
        <v>3092</v>
      </c>
      <c r="P10136" t="s">
        <v>3095</v>
      </c>
      <c r="R10136" t="s">
        <v>3094</v>
      </c>
    </row>
    <row r="10137" spans="1:18" x14ac:dyDescent="0.25">
      <c r="A10137" t="s">
        <v>4584</v>
      </c>
      <c r="B10137" t="s">
        <v>3089</v>
      </c>
      <c r="D10137" t="s">
        <v>3090</v>
      </c>
      <c r="E10137" t="s">
        <v>3090</v>
      </c>
      <c r="F10137">
        <v>1</v>
      </c>
      <c r="G10137">
        <v>0</v>
      </c>
      <c r="H10137">
        <v>0</v>
      </c>
      <c r="I10137">
        <v>0</v>
      </c>
      <c r="K10137"/>
      <c r="N10137" t="s">
        <v>3091</v>
      </c>
      <c r="O10137" t="s">
        <v>3092</v>
      </c>
      <c r="P10137" t="s">
        <v>3095</v>
      </c>
      <c r="R10137" t="s">
        <v>3094</v>
      </c>
    </row>
    <row r="10138" spans="1:18" x14ac:dyDescent="0.25">
      <c r="A10138" t="s">
        <v>4585</v>
      </c>
      <c r="B10138" t="s">
        <v>3089</v>
      </c>
      <c r="D10138" t="s">
        <v>3090</v>
      </c>
      <c r="E10138" t="s">
        <v>3090</v>
      </c>
      <c r="F10138">
        <v>1</v>
      </c>
      <c r="G10138">
        <v>0</v>
      </c>
      <c r="H10138">
        <v>0</v>
      </c>
      <c r="I10138">
        <v>0</v>
      </c>
      <c r="K10138"/>
      <c r="N10138" t="s">
        <v>3091</v>
      </c>
      <c r="O10138" t="s">
        <v>3092</v>
      </c>
      <c r="P10138" t="s">
        <v>3095</v>
      </c>
      <c r="R10138" t="s">
        <v>3094</v>
      </c>
    </row>
    <row r="10139" spans="1:18" x14ac:dyDescent="0.25">
      <c r="A10139" t="s">
        <v>4586</v>
      </c>
      <c r="B10139" t="s">
        <v>3089</v>
      </c>
      <c r="D10139" t="s">
        <v>3090</v>
      </c>
      <c r="E10139" t="s">
        <v>3090</v>
      </c>
      <c r="F10139">
        <v>1</v>
      </c>
      <c r="G10139">
        <v>0</v>
      </c>
      <c r="H10139">
        <v>0</v>
      </c>
      <c r="I10139">
        <v>0</v>
      </c>
      <c r="K10139"/>
      <c r="N10139" t="s">
        <v>3091</v>
      </c>
      <c r="O10139" t="s">
        <v>3092</v>
      </c>
      <c r="P10139" t="s">
        <v>3095</v>
      </c>
      <c r="R10139" t="s">
        <v>3094</v>
      </c>
    </row>
    <row r="10140" spans="1:18" x14ac:dyDescent="0.25">
      <c r="A10140" t="s">
        <v>4587</v>
      </c>
      <c r="B10140" t="s">
        <v>3089</v>
      </c>
      <c r="D10140" t="s">
        <v>3090</v>
      </c>
      <c r="E10140" t="s">
        <v>3090</v>
      </c>
      <c r="F10140">
        <v>1</v>
      </c>
      <c r="G10140">
        <v>0</v>
      </c>
      <c r="H10140">
        <v>0</v>
      </c>
      <c r="I10140">
        <v>0</v>
      </c>
      <c r="K10140"/>
      <c r="N10140" t="s">
        <v>3091</v>
      </c>
      <c r="O10140" t="s">
        <v>3092</v>
      </c>
      <c r="P10140" t="s">
        <v>3095</v>
      </c>
      <c r="R10140" t="s">
        <v>3094</v>
      </c>
    </row>
    <row r="10141" spans="1:18" x14ac:dyDescent="0.25">
      <c r="A10141" t="s">
        <v>4588</v>
      </c>
      <c r="B10141" t="s">
        <v>3089</v>
      </c>
      <c r="D10141" t="s">
        <v>3090</v>
      </c>
      <c r="E10141" t="s">
        <v>3090</v>
      </c>
      <c r="F10141">
        <v>1</v>
      </c>
      <c r="G10141">
        <v>0</v>
      </c>
      <c r="H10141">
        <v>0</v>
      </c>
      <c r="I10141">
        <v>0</v>
      </c>
      <c r="K10141"/>
      <c r="N10141" t="s">
        <v>3091</v>
      </c>
      <c r="O10141" t="s">
        <v>3092</v>
      </c>
      <c r="P10141" t="s">
        <v>3095</v>
      </c>
      <c r="R10141" t="s">
        <v>3094</v>
      </c>
    </row>
    <row r="10142" spans="1:18" x14ac:dyDescent="0.25">
      <c r="A10142" t="s">
        <v>4589</v>
      </c>
      <c r="B10142" t="s">
        <v>3089</v>
      </c>
      <c r="D10142" t="s">
        <v>3090</v>
      </c>
      <c r="E10142" t="s">
        <v>3090</v>
      </c>
      <c r="F10142">
        <v>1</v>
      </c>
      <c r="G10142">
        <v>0</v>
      </c>
      <c r="H10142">
        <v>0</v>
      </c>
      <c r="I10142">
        <v>0</v>
      </c>
      <c r="K10142"/>
      <c r="N10142" t="s">
        <v>3091</v>
      </c>
      <c r="O10142" t="s">
        <v>3092</v>
      </c>
      <c r="P10142" t="s">
        <v>3095</v>
      </c>
      <c r="R10142" t="s">
        <v>3094</v>
      </c>
    </row>
    <row r="10143" spans="1:18" x14ac:dyDescent="0.25">
      <c r="A10143" t="s">
        <v>4590</v>
      </c>
      <c r="B10143" t="s">
        <v>3089</v>
      </c>
      <c r="D10143" t="s">
        <v>3090</v>
      </c>
      <c r="E10143" t="s">
        <v>3090</v>
      </c>
      <c r="F10143">
        <v>1</v>
      </c>
      <c r="G10143">
        <v>0</v>
      </c>
      <c r="H10143">
        <v>0</v>
      </c>
      <c r="I10143">
        <v>0</v>
      </c>
      <c r="K10143"/>
      <c r="N10143" t="s">
        <v>3091</v>
      </c>
      <c r="O10143" t="s">
        <v>3092</v>
      </c>
      <c r="P10143" t="s">
        <v>3095</v>
      </c>
      <c r="R10143" t="s">
        <v>3094</v>
      </c>
    </row>
    <row r="10144" spans="1:18" x14ac:dyDescent="0.25">
      <c r="A10144" t="s">
        <v>4591</v>
      </c>
      <c r="B10144" t="s">
        <v>3089</v>
      </c>
      <c r="D10144" t="s">
        <v>3090</v>
      </c>
      <c r="E10144" t="s">
        <v>3090</v>
      </c>
      <c r="F10144">
        <v>1</v>
      </c>
      <c r="G10144">
        <v>0</v>
      </c>
      <c r="H10144">
        <v>0</v>
      </c>
      <c r="I10144">
        <v>0</v>
      </c>
      <c r="K10144"/>
      <c r="N10144" t="s">
        <v>3091</v>
      </c>
      <c r="O10144" t="s">
        <v>3092</v>
      </c>
      <c r="P10144" t="s">
        <v>3095</v>
      </c>
      <c r="R10144" t="s">
        <v>3094</v>
      </c>
    </row>
    <row r="10145" spans="1:18" x14ac:dyDescent="0.25">
      <c r="A10145" t="s">
        <v>4592</v>
      </c>
      <c r="B10145" t="s">
        <v>3089</v>
      </c>
      <c r="D10145" t="s">
        <v>3090</v>
      </c>
      <c r="E10145" t="s">
        <v>3090</v>
      </c>
      <c r="F10145">
        <v>1</v>
      </c>
      <c r="G10145">
        <v>0</v>
      </c>
      <c r="H10145">
        <v>0</v>
      </c>
      <c r="I10145">
        <v>0</v>
      </c>
      <c r="K10145"/>
      <c r="N10145" t="s">
        <v>3091</v>
      </c>
      <c r="O10145" t="s">
        <v>3092</v>
      </c>
      <c r="P10145" t="s">
        <v>3095</v>
      </c>
      <c r="R10145" t="s">
        <v>3094</v>
      </c>
    </row>
    <row r="10146" spans="1:18" x14ac:dyDescent="0.25">
      <c r="A10146" t="s">
        <v>4593</v>
      </c>
      <c r="B10146" t="s">
        <v>3089</v>
      </c>
      <c r="D10146" t="s">
        <v>3090</v>
      </c>
      <c r="E10146" t="s">
        <v>3090</v>
      </c>
      <c r="F10146">
        <v>1</v>
      </c>
      <c r="G10146">
        <v>0</v>
      </c>
      <c r="H10146">
        <v>0</v>
      </c>
      <c r="I10146">
        <v>0</v>
      </c>
      <c r="K10146"/>
      <c r="N10146" t="s">
        <v>3091</v>
      </c>
      <c r="O10146" t="s">
        <v>3092</v>
      </c>
      <c r="P10146" t="s">
        <v>3095</v>
      </c>
      <c r="R10146" t="s">
        <v>3094</v>
      </c>
    </row>
    <row r="10147" spans="1:18" x14ac:dyDescent="0.25">
      <c r="A10147" t="s">
        <v>4594</v>
      </c>
      <c r="B10147" t="s">
        <v>3089</v>
      </c>
      <c r="D10147" t="s">
        <v>3090</v>
      </c>
      <c r="E10147" t="s">
        <v>3090</v>
      </c>
      <c r="F10147">
        <v>1</v>
      </c>
      <c r="G10147">
        <v>0</v>
      </c>
      <c r="H10147">
        <v>0</v>
      </c>
      <c r="I10147">
        <v>0</v>
      </c>
      <c r="K10147"/>
      <c r="N10147" t="s">
        <v>3091</v>
      </c>
      <c r="O10147" t="s">
        <v>3092</v>
      </c>
      <c r="P10147" t="s">
        <v>3095</v>
      </c>
      <c r="R10147" t="s">
        <v>3094</v>
      </c>
    </row>
    <row r="10148" spans="1:18" x14ac:dyDescent="0.25">
      <c r="A10148" t="s">
        <v>4595</v>
      </c>
      <c r="B10148" t="s">
        <v>3089</v>
      </c>
      <c r="D10148" t="s">
        <v>3090</v>
      </c>
      <c r="E10148" t="s">
        <v>3090</v>
      </c>
      <c r="F10148">
        <v>1</v>
      </c>
      <c r="G10148">
        <v>0</v>
      </c>
      <c r="H10148">
        <v>0</v>
      </c>
      <c r="I10148">
        <v>0</v>
      </c>
      <c r="K10148"/>
      <c r="N10148" t="s">
        <v>3091</v>
      </c>
      <c r="O10148" t="s">
        <v>3092</v>
      </c>
      <c r="P10148" t="s">
        <v>3095</v>
      </c>
      <c r="R10148" t="s">
        <v>3094</v>
      </c>
    </row>
    <row r="10149" spans="1:18" x14ac:dyDescent="0.25">
      <c r="A10149" t="s">
        <v>4596</v>
      </c>
      <c r="B10149" t="s">
        <v>3089</v>
      </c>
      <c r="D10149" t="s">
        <v>3090</v>
      </c>
      <c r="E10149" t="s">
        <v>3090</v>
      </c>
      <c r="F10149">
        <v>1</v>
      </c>
      <c r="G10149">
        <v>0</v>
      </c>
      <c r="H10149">
        <v>0</v>
      </c>
      <c r="I10149">
        <v>0</v>
      </c>
      <c r="K10149"/>
      <c r="N10149" t="s">
        <v>3091</v>
      </c>
      <c r="O10149" t="s">
        <v>3092</v>
      </c>
      <c r="P10149" t="s">
        <v>3095</v>
      </c>
      <c r="R10149" t="s">
        <v>3094</v>
      </c>
    </row>
    <row r="10150" spans="1:18" x14ac:dyDescent="0.25">
      <c r="A10150" t="s">
        <v>4597</v>
      </c>
      <c r="B10150" t="s">
        <v>3089</v>
      </c>
      <c r="D10150" t="s">
        <v>3090</v>
      </c>
      <c r="E10150" t="s">
        <v>3090</v>
      </c>
      <c r="F10150">
        <v>1</v>
      </c>
      <c r="G10150">
        <v>0</v>
      </c>
      <c r="H10150">
        <v>0</v>
      </c>
      <c r="I10150">
        <v>0</v>
      </c>
      <c r="K10150"/>
      <c r="N10150" t="s">
        <v>3091</v>
      </c>
      <c r="O10150" t="s">
        <v>3092</v>
      </c>
      <c r="P10150" t="s">
        <v>3095</v>
      </c>
      <c r="R10150" t="s">
        <v>3094</v>
      </c>
    </row>
    <row r="10151" spans="1:18" x14ac:dyDescent="0.25">
      <c r="A10151" t="s">
        <v>4598</v>
      </c>
      <c r="B10151" t="s">
        <v>3089</v>
      </c>
      <c r="D10151" t="s">
        <v>3090</v>
      </c>
      <c r="E10151" t="s">
        <v>3090</v>
      </c>
      <c r="F10151">
        <v>1</v>
      </c>
      <c r="G10151">
        <v>0</v>
      </c>
      <c r="H10151">
        <v>0</v>
      </c>
      <c r="I10151">
        <v>0</v>
      </c>
      <c r="K10151"/>
      <c r="N10151" t="s">
        <v>3091</v>
      </c>
      <c r="O10151" t="s">
        <v>3092</v>
      </c>
      <c r="P10151" t="s">
        <v>3095</v>
      </c>
      <c r="R10151" t="s">
        <v>3094</v>
      </c>
    </row>
    <row r="10152" spans="1:18" x14ac:dyDescent="0.25">
      <c r="A10152" t="s">
        <v>4599</v>
      </c>
      <c r="B10152" t="s">
        <v>3089</v>
      </c>
      <c r="D10152" t="s">
        <v>3090</v>
      </c>
      <c r="E10152" t="s">
        <v>3090</v>
      </c>
      <c r="F10152">
        <v>1</v>
      </c>
      <c r="G10152">
        <v>0</v>
      </c>
      <c r="H10152">
        <v>0</v>
      </c>
      <c r="I10152">
        <v>0</v>
      </c>
      <c r="K10152"/>
      <c r="N10152" t="s">
        <v>3091</v>
      </c>
      <c r="O10152" t="s">
        <v>3092</v>
      </c>
      <c r="P10152" t="s">
        <v>3095</v>
      </c>
      <c r="R10152" t="s">
        <v>3094</v>
      </c>
    </row>
    <row r="10153" spans="1:18" x14ac:dyDescent="0.25">
      <c r="A10153" t="s">
        <v>4600</v>
      </c>
      <c r="B10153" t="s">
        <v>3089</v>
      </c>
      <c r="D10153" t="s">
        <v>3090</v>
      </c>
      <c r="E10153" t="s">
        <v>3090</v>
      </c>
      <c r="F10153">
        <v>1</v>
      </c>
      <c r="G10153">
        <v>0</v>
      </c>
      <c r="H10153">
        <v>0</v>
      </c>
      <c r="I10153">
        <v>0</v>
      </c>
      <c r="K10153"/>
      <c r="N10153" t="s">
        <v>3091</v>
      </c>
      <c r="O10153" t="s">
        <v>3092</v>
      </c>
      <c r="P10153" t="s">
        <v>3095</v>
      </c>
      <c r="R10153" t="s">
        <v>3094</v>
      </c>
    </row>
    <row r="10154" spans="1:18" x14ac:dyDescent="0.25">
      <c r="A10154" t="s">
        <v>316</v>
      </c>
      <c r="B10154" t="s">
        <v>3089</v>
      </c>
      <c r="D10154" t="s">
        <v>3090</v>
      </c>
      <c r="E10154" t="s">
        <v>3090</v>
      </c>
      <c r="F10154">
        <v>1</v>
      </c>
      <c r="G10154">
        <v>0</v>
      </c>
      <c r="H10154">
        <v>219.68199999999999</v>
      </c>
      <c r="I10154">
        <v>188.11199999999999</v>
      </c>
      <c r="K10154">
        <v>11.59</v>
      </c>
      <c r="M10154">
        <v>19.98</v>
      </c>
      <c r="N10154" t="s">
        <v>3091</v>
      </c>
      <c r="O10154" t="s">
        <v>3092</v>
      </c>
      <c r="P10154" t="s">
        <v>3095</v>
      </c>
      <c r="R10154" t="s">
        <v>3094</v>
      </c>
    </row>
    <row r="10155" spans="1:18" x14ac:dyDescent="0.25">
      <c r="A10155" t="s">
        <v>1951</v>
      </c>
      <c r="B10155" t="s">
        <v>3089</v>
      </c>
      <c r="D10155" t="s">
        <v>3090</v>
      </c>
      <c r="E10155" t="s">
        <v>3090</v>
      </c>
      <c r="F10155">
        <v>1</v>
      </c>
      <c r="G10155">
        <v>0</v>
      </c>
      <c r="H10155">
        <v>714.34748587583704</v>
      </c>
      <c r="I10155">
        <v>331.00748587583701</v>
      </c>
      <c r="K10155">
        <v>156.62</v>
      </c>
      <c r="M10155">
        <v>226.72</v>
      </c>
      <c r="N10155" t="s">
        <v>3091</v>
      </c>
      <c r="O10155" t="s">
        <v>3092</v>
      </c>
      <c r="P10155" t="s">
        <v>3095</v>
      </c>
      <c r="R10155" t="s">
        <v>3094</v>
      </c>
    </row>
    <row r="10156" spans="1:18" x14ac:dyDescent="0.25">
      <c r="A10156" t="s">
        <v>4601</v>
      </c>
      <c r="B10156" t="s">
        <v>3089</v>
      </c>
      <c r="D10156" t="s">
        <v>3090</v>
      </c>
      <c r="E10156" t="s">
        <v>3090</v>
      </c>
      <c r="F10156">
        <v>1</v>
      </c>
      <c r="G10156">
        <v>0</v>
      </c>
      <c r="H10156">
        <v>0</v>
      </c>
      <c r="I10156">
        <v>0</v>
      </c>
      <c r="K10156"/>
      <c r="N10156" t="s">
        <v>3091</v>
      </c>
      <c r="O10156" t="s">
        <v>3092</v>
      </c>
      <c r="P10156" t="s">
        <v>3095</v>
      </c>
      <c r="R10156" t="s">
        <v>3094</v>
      </c>
    </row>
    <row r="10157" spans="1:18" x14ac:dyDescent="0.25">
      <c r="A10157" t="s">
        <v>4602</v>
      </c>
      <c r="B10157" t="s">
        <v>3089</v>
      </c>
      <c r="D10157" t="s">
        <v>3090</v>
      </c>
      <c r="E10157" t="s">
        <v>3090</v>
      </c>
      <c r="F10157">
        <v>1</v>
      </c>
      <c r="G10157">
        <v>0</v>
      </c>
      <c r="H10157">
        <v>9829.0083276937894</v>
      </c>
      <c r="I10157">
        <v>6930.6391134080804</v>
      </c>
      <c r="K10157">
        <v>1040.2902857142799</v>
      </c>
      <c r="M10157">
        <v>1858.07892857142</v>
      </c>
      <c r="N10157" t="s">
        <v>3091</v>
      </c>
      <c r="O10157" t="s">
        <v>3092</v>
      </c>
      <c r="P10157" t="s">
        <v>3095</v>
      </c>
      <c r="R10157" t="s">
        <v>3094</v>
      </c>
    </row>
    <row r="10158" spans="1:18" x14ac:dyDescent="0.25">
      <c r="A10158" t="s">
        <v>4603</v>
      </c>
      <c r="B10158" t="s">
        <v>3089</v>
      </c>
      <c r="D10158" t="s">
        <v>3090</v>
      </c>
      <c r="E10158" t="s">
        <v>3090</v>
      </c>
      <c r="F10158">
        <v>1</v>
      </c>
      <c r="G10158">
        <v>0</v>
      </c>
      <c r="H10158">
        <v>9559.5019913199994</v>
      </c>
      <c r="I10158">
        <v>6644.2419913200001</v>
      </c>
      <c r="K10158">
        <v>1046.3816666666601</v>
      </c>
      <c r="M10158">
        <v>1868.8783333333299</v>
      </c>
      <c r="N10158" t="s">
        <v>3091</v>
      </c>
      <c r="O10158" t="s">
        <v>3092</v>
      </c>
      <c r="P10158" t="s">
        <v>3095</v>
      </c>
      <c r="R10158" t="s">
        <v>3094</v>
      </c>
    </row>
    <row r="10159" spans="1:18" x14ac:dyDescent="0.25">
      <c r="A10159" t="s">
        <v>4604</v>
      </c>
      <c r="B10159" t="s">
        <v>3089</v>
      </c>
      <c r="D10159" t="s">
        <v>3090</v>
      </c>
      <c r="E10159" t="s">
        <v>3090</v>
      </c>
      <c r="F10159">
        <v>1</v>
      </c>
      <c r="G10159">
        <v>0</v>
      </c>
      <c r="H10159">
        <v>10072.957453594699</v>
      </c>
      <c r="I10159">
        <v>7183.8057869280401</v>
      </c>
      <c r="K10159">
        <v>1036.81666666666</v>
      </c>
      <c r="M10159">
        <v>1852.335</v>
      </c>
      <c r="N10159" t="s">
        <v>3091</v>
      </c>
      <c r="O10159" t="s">
        <v>3092</v>
      </c>
      <c r="P10159" t="s">
        <v>3095</v>
      </c>
      <c r="R10159" t="s">
        <v>3094</v>
      </c>
    </row>
    <row r="10160" spans="1:18" x14ac:dyDescent="0.25">
      <c r="A10160" t="s">
        <v>4605</v>
      </c>
      <c r="B10160" t="s">
        <v>3089</v>
      </c>
      <c r="D10160" t="s">
        <v>3090</v>
      </c>
      <c r="E10160" t="s">
        <v>3090</v>
      </c>
      <c r="F10160">
        <v>1</v>
      </c>
      <c r="G10160">
        <v>0</v>
      </c>
      <c r="H10160">
        <v>10069.8503567936</v>
      </c>
      <c r="I10160">
        <v>7148.7453567936</v>
      </c>
      <c r="K10160">
        <v>1048.42</v>
      </c>
      <c r="M10160">
        <v>1872.6849999999999</v>
      </c>
      <c r="N10160" t="s">
        <v>3091</v>
      </c>
      <c r="O10160" t="s">
        <v>3092</v>
      </c>
      <c r="P10160" t="s">
        <v>3095</v>
      </c>
      <c r="R10160" t="s">
        <v>3094</v>
      </c>
    </row>
    <row r="10161" spans="1:18" x14ac:dyDescent="0.25">
      <c r="A10161" t="s">
        <v>4606</v>
      </c>
      <c r="B10161" t="s">
        <v>3089</v>
      </c>
      <c r="D10161" t="s">
        <v>3090</v>
      </c>
      <c r="E10161" t="s">
        <v>3090</v>
      </c>
      <c r="F10161">
        <v>1</v>
      </c>
      <c r="G10161">
        <v>0</v>
      </c>
      <c r="H10161">
        <v>10690.6060631284</v>
      </c>
      <c r="I10161">
        <v>7148.0493964617599</v>
      </c>
      <c r="K10161">
        <v>1271.3416666666601</v>
      </c>
      <c r="M10161">
        <v>2271.2149999999901</v>
      </c>
      <c r="N10161" t="s">
        <v>3091</v>
      </c>
      <c r="O10161" t="s">
        <v>3092</v>
      </c>
      <c r="P10161" t="s">
        <v>3095</v>
      </c>
      <c r="R10161" t="s">
        <v>3094</v>
      </c>
    </row>
    <row r="10162" spans="1:18" x14ac:dyDescent="0.25">
      <c r="A10162" t="s">
        <v>4607</v>
      </c>
      <c r="B10162" t="s">
        <v>3089</v>
      </c>
      <c r="D10162" t="s">
        <v>3090</v>
      </c>
      <c r="E10162" t="s">
        <v>3090</v>
      </c>
      <c r="F10162">
        <v>1</v>
      </c>
      <c r="G10162">
        <v>0</v>
      </c>
      <c r="H10162">
        <v>9763.48291558036</v>
      </c>
      <c r="I10162">
        <v>6865.9745822470304</v>
      </c>
      <c r="K10162">
        <v>1039.33016666666</v>
      </c>
      <c r="M10162">
        <v>1858.17816666666</v>
      </c>
      <c r="N10162" t="s">
        <v>3091</v>
      </c>
      <c r="O10162" t="s">
        <v>3092</v>
      </c>
      <c r="P10162" t="s">
        <v>3095</v>
      </c>
      <c r="R10162" t="s">
        <v>3094</v>
      </c>
    </row>
    <row r="10163" spans="1:18" x14ac:dyDescent="0.25">
      <c r="A10163" t="s">
        <v>4608</v>
      </c>
      <c r="B10163" t="s">
        <v>3089</v>
      </c>
      <c r="D10163" t="s">
        <v>3090</v>
      </c>
      <c r="E10163" t="s">
        <v>3090</v>
      </c>
      <c r="F10163">
        <v>1</v>
      </c>
      <c r="G10163">
        <v>0</v>
      </c>
      <c r="H10163">
        <v>11410.0231312013</v>
      </c>
      <c r="I10163">
        <v>8111.2547978679904</v>
      </c>
      <c r="K10163">
        <v>1185.0899999999999</v>
      </c>
      <c r="M10163">
        <v>2113.6783333333301</v>
      </c>
      <c r="N10163" t="s">
        <v>3091</v>
      </c>
      <c r="O10163" t="s">
        <v>3092</v>
      </c>
      <c r="P10163" t="s">
        <v>3095</v>
      </c>
      <c r="R10163" t="s">
        <v>3094</v>
      </c>
    </row>
    <row r="10164" spans="1:18" x14ac:dyDescent="0.25">
      <c r="A10164" t="s">
        <v>4609</v>
      </c>
      <c r="B10164" t="s">
        <v>3089</v>
      </c>
      <c r="D10164" t="s">
        <v>3090</v>
      </c>
      <c r="E10164" t="s">
        <v>3090</v>
      </c>
      <c r="F10164">
        <v>1</v>
      </c>
      <c r="G10164">
        <v>0</v>
      </c>
      <c r="H10164">
        <v>10363.0437275525</v>
      </c>
      <c r="I10164">
        <v>7224.3262275525603</v>
      </c>
      <c r="K10164">
        <v>1126.748</v>
      </c>
      <c r="M10164">
        <v>2011.9694999999999</v>
      </c>
      <c r="N10164" t="s">
        <v>3091</v>
      </c>
      <c r="O10164" t="s">
        <v>3092</v>
      </c>
      <c r="P10164" t="s">
        <v>3095</v>
      </c>
      <c r="R10164" t="s">
        <v>3094</v>
      </c>
    </row>
    <row r="10165" spans="1:18" x14ac:dyDescent="0.25">
      <c r="A10165" t="s">
        <v>4610</v>
      </c>
      <c r="B10165" t="s">
        <v>3089</v>
      </c>
      <c r="D10165" t="s">
        <v>3090</v>
      </c>
      <c r="E10165" t="s">
        <v>3090</v>
      </c>
      <c r="F10165">
        <v>1</v>
      </c>
      <c r="G10165">
        <v>0</v>
      </c>
      <c r="H10165">
        <v>10351.3554327655</v>
      </c>
      <c r="I10165">
        <v>7244.5879327655302</v>
      </c>
      <c r="K10165">
        <v>1115.1500000000001</v>
      </c>
      <c r="M10165">
        <v>1991.6175000000001</v>
      </c>
      <c r="N10165" t="s">
        <v>3091</v>
      </c>
      <c r="O10165" t="s">
        <v>3092</v>
      </c>
      <c r="P10165" t="s">
        <v>3095</v>
      </c>
      <c r="R10165" t="s">
        <v>3094</v>
      </c>
    </row>
    <row r="10166" spans="1:18" x14ac:dyDescent="0.25">
      <c r="A10166" t="s">
        <v>4611</v>
      </c>
      <c r="B10166" t="s">
        <v>3089</v>
      </c>
      <c r="D10166" t="s">
        <v>3090</v>
      </c>
      <c r="E10166" t="s">
        <v>3090</v>
      </c>
      <c r="F10166">
        <v>1</v>
      </c>
      <c r="G10166">
        <v>0</v>
      </c>
      <c r="H10166">
        <v>10242.2606633827</v>
      </c>
      <c r="I10166">
        <v>7103.5356633827096</v>
      </c>
      <c r="K10166">
        <v>1126.74166666666</v>
      </c>
      <c r="M10166">
        <v>2011.9833333333299</v>
      </c>
      <c r="N10166" t="s">
        <v>3091</v>
      </c>
      <c r="O10166" t="s">
        <v>3092</v>
      </c>
      <c r="P10166" t="s">
        <v>3095</v>
      </c>
      <c r="R10166" t="s">
        <v>3094</v>
      </c>
    </row>
    <row r="10167" spans="1:18" x14ac:dyDescent="0.25">
      <c r="A10167" t="s">
        <v>4612</v>
      </c>
      <c r="B10167" t="s">
        <v>3089</v>
      </c>
      <c r="D10167" t="s">
        <v>3090</v>
      </c>
      <c r="E10167" t="s">
        <v>3090</v>
      </c>
      <c r="F10167">
        <v>1</v>
      </c>
      <c r="G10167">
        <v>0</v>
      </c>
      <c r="H10167">
        <v>10243.898892675101</v>
      </c>
      <c r="I10167">
        <v>7105.1605593417798</v>
      </c>
      <c r="K10167">
        <v>1126.74166666666</v>
      </c>
      <c r="M10167">
        <v>2011.9966666666601</v>
      </c>
      <c r="N10167" t="s">
        <v>3091</v>
      </c>
      <c r="O10167" t="s">
        <v>3092</v>
      </c>
      <c r="P10167" t="s">
        <v>3095</v>
      </c>
      <c r="R10167" t="s">
        <v>3094</v>
      </c>
    </row>
    <row r="10168" spans="1:18" x14ac:dyDescent="0.25">
      <c r="A10168" t="s">
        <v>4613</v>
      </c>
      <c r="B10168" t="s">
        <v>3089</v>
      </c>
      <c r="D10168" t="s">
        <v>3090</v>
      </c>
      <c r="E10168" t="s">
        <v>3090</v>
      </c>
      <c r="F10168">
        <v>1</v>
      </c>
      <c r="G10168">
        <v>0</v>
      </c>
      <c r="H10168">
        <v>10744.4703345302</v>
      </c>
      <c r="I10168">
        <v>7562.8674059587802</v>
      </c>
      <c r="K10168">
        <v>1142.4525714285701</v>
      </c>
      <c r="M10168">
        <v>2039.15035714285</v>
      </c>
      <c r="N10168" t="s">
        <v>3091</v>
      </c>
      <c r="O10168" t="s">
        <v>3092</v>
      </c>
      <c r="P10168" t="s">
        <v>3095</v>
      </c>
      <c r="R10168" t="s">
        <v>3094</v>
      </c>
    </row>
    <row r="10169" spans="1:18" x14ac:dyDescent="0.25">
      <c r="A10169" t="s">
        <v>4614</v>
      </c>
      <c r="B10169" t="s">
        <v>3089</v>
      </c>
      <c r="D10169" t="s">
        <v>3090</v>
      </c>
      <c r="E10169" t="s">
        <v>3090</v>
      </c>
      <c r="F10169">
        <v>1</v>
      </c>
      <c r="G10169">
        <v>0</v>
      </c>
      <c r="H10169">
        <v>12435.2329072783</v>
      </c>
      <c r="I10169">
        <v>9057.5279072783705</v>
      </c>
      <c r="K10169">
        <v>1214.415</v>
      </c>
      <c r="M10169">
        <v>2163.29</v>
      </c>
      <c r="N10169" t="s">
        <v>3091</v>
      </c>
      <c r="O10169" t="s">
        <v>3092</v>
      </c>
      <c r="P10169" t="s">
        <v>3095</v>
      </c>
      <c r="R10169" t="s">
        <v>3094</v>
      </c>
    </row>
    <row r="10170" spans="1:18" x14ac:dyDescent="0.25">
      <c r="A10170" t="s">
        <v>4615</v>
      </c>
      <c r="B10170" t="s">
        <v>3089</v>
      </c>
      <c r="D10170" t="s">
        <v>3090</v>
      </c>
      <c r="E10170" t="s">
        <v>3090</v>
      </c>
      <c r="F10170">
        <v>1</v>
      </c>
      <c r="G10170">
        <v>0</v>
      </c>
      <c r="H10170">
        <v>12076.0432047337</v>
      </c>
      <c r="I10170">
        <v>8690.7553714004298</v>
      </c>
      <c r="K10170">
        <v>1217.0233333333299</v>
      </c>
      <c r="M10170">
        <v>2168.2645000000002</v>
      </c>
      <c r="N10170" t="s">
        <v>3091</v>
      </c>
      <c r="O10170" t="s">
        <v>3092</v>
      </c>
      <c r="P10170" t="s">
        <v>3095</v>
      </c>
      <c r="R10170" t="s">
        <v>3094</v>
      </c>
    </row>
    <row r="10171" spans="1:18" x14ac:dyDescent="0.25">
      <c r="A10171" t="s">
        <v>4616</v>
      </c>
      <c r="B10171" t="s">
        <v>3089</v>
      </c>
      <c r="D10171" t="s">
        <v>3090</v>
      </c>
      <c r="E10171" t="s">
        <v>3090</v>
      </c>
      <c r="F10171">
        <v>1</v>
      </c>
      <c r="G10171">
        <v>0</v>
      </c>
      <c r="H10171">
        <v>12095.225621584599</v>
      </c>
      <c r="I10171">
        <v>8709.9444549179607</v>
      </c>
      <c r="K10171">
        <v>1217.02</v>
      </c>
      <c r="M10171">
        <v>2168.2611666666598</v>
      </c>
      <c r="N10171" t="s">
        <v>3091</v>
      </c>
      <c r="O10171" t="s">
        <v>3092</v>
      </c>
      <c r="P10171" t="s">
        <v>3095</v>
      </c>
      <c r="R10171" t="s">
        <v>3094</v>
      </c>
    </row>
    <row r="10172" spans="1:18" x14ac:dyDescent="0.25">
      <c r="A10172" t="s">
        <v>4617</v>
      </c>
      <c r="B10172" t="s">
        <v>3089</v>
      </c>
      <c r="D10172" t="s">
        <v>3090</v>
      </c>
      <c r="E10172" t="s">
        <v>3090</v>
      </c>
      <c r="F10172">
        <v>1</v>
      </c>
      <c r="G10172">
        <v>0</v>
      </c>
      <c r="H10172">
        <v>12081.1116409472</v>
      </c>
      <c r="I10172">
        <v>8695.8108076138597</v>
      </c>
      <c r="K10172">
        <v>1217.0091666666599</v>
      </c>
      <c r="M10172">
        <v>2168.2916666666601</v>
      </c>
      <c r="N10172" t="s">
        <v>3091</v>
      </c>
      <c r="O10172" t="s">
        <v>3092</v>
      </c>
      <c r="P10172" t="s">
        <v>3095</v>
      </c>
      <c r="R10172" t="s">
        <v>3094</v>
      </c>
    </row>
    <row r="10173" spans="1:18" x14ac:dyDescent="0.25">
      <c r="A10173" t="s">
        <v>4618</v>
      </c>
      <c r="B10173" t="s">
        <v>3089</v>
      </c>
      <c r="D10173" t="s">
        <v>3090</v>
      </c>
      <c r="E10173" t="s">
        <v>3090</v>
      </c>
      <c r="F10173">
        <v>1</v>
      </c>
      <c r="G10173">
        <v>0</v>
      </c>
      <c r="H10173">
        <v>13133.138278488101</v>
      </c>
      <c r="I10173">
        <v>9701.4991118215094</v>
      </c>
      <c r="K10173">
        <v>1233.7633333333299</v>
      </c>
      <c r="M10173">
        <v>2197.8758333333299</v>
      </c>
      <c r="N10173" t="s">
        <v>3091</v>
      </c>
      <c r="O10173" t="s">
        <v>3092</v>
      </c>
      <c r="P10173" t="s">
        <v>3095</v>
      </c>
      <c r="R10173" t="s">
        <v>3094</v>
      </c>
    </row>
    <row r="10174" spans="1:18" x14ac:dyDescent="0.25">
      <c r="A10174" t="s">
        <v>8787</v>
      </c>
      <c r="B10174" t="s">
        <v>3089</v>
      </c>
      <c r="D10174" t="s">
        <v>3090</v>
      </c>
      <c r="E10174" t="s">
        <v>3090</v>
      </c>
      <c r="F10174">
        <v>1</v>
      </c>
      <c r="G10174">
        <v>0</v>
      </c>
      <c r="H10174">
        <v>12486.734865825299</v>
      </c>
      <c r="I10174">
        <v>8513.4915324919893</v>
      </c>
      <c r="K10174">
        <v>1623.2550000000001</v>
      </c>
      <c r="M10174">
        <v>2349.98833333333</v>
      </c>
      <c r="N10174" t="s">
        <v>3091</v>
      </c>
      <c r="O10174" t="s">
        <v>3092</v>
      </c>
      <c r="P10174" t="s">
        <v>3095</v>
      </c>
      <c r="R10174" t="s">
        <v>3094</v>
      </c>
    </row>
    <row r="10175" spans="1:18" x14ac:dyDescent="0.25">
      <c r="A10175" t="s">
        <v>8788</v>
      </c>
      <c r="B10175" t="s">
        <v>3089</v>
      </c>
      <c r="D10175" t="s">
        <v>3090</v>
      </c>
      <c r="E10175" t="s">
        <v>3090</v>
      </c>
      <c r="F10175">
        <v>1</v>
      </c>
      <c r="G10175">
        <v>0</v>
      </c>
      <c r="H10175">
        <v>12873.538209718001</v>
      </c>
      <c r="I10175">
        <v>8911.6282097180192</v>
      </c>
      <c r="K10175">
        <v>1618.66</v>
      </c>
      <c r="M10175">
        <v>2343.25</v>
      </c>
      <c r="N10175" t="s">
        <v>3091</v>
      </c>
      <c r="O10175" t="s">
        <v>3092</v>
      </c>
      <c r="P10175" t="s">
        <v>3095</v>
      </c>
      <c r="R10175" t="s">
        <v>3094</v>
      </c>
    </row>
    <row r="10176" spans="1:18" x14ac:dyDescent="0.25">
      <c r="A10176" t="s">
        <v>4619</v>
      </c>
      <c r="B10176" t="s">
        <v>3089</v>
      </c>
      <c r="D10176" t="s">
        <v>3090</v>
      </c>
      <c r="E10176" t="s">
        <v>3090</v>
      </c>
      <c r="F10176">
        <v>1</v>
      </c>
      <c r="G10176">
        <v>0</v>
      </c>
      <c r="H10176">
        <v>0</v>
      </c>
      <c r="I10176">
        <v>0</v>
      </c>
      <c r="K10176"/>
      <c r="N10176" t="s">
        <v>3091</v>
      </c>
      <c r="O10176" t="s">
        <v>3092</v>
      </c>
      <c r="P10176" t="s">
        <v>3095</v>
      </c>
      <c r="R10176" t="s">
        <v>3094</v>
      </c>
    </row>
    <row r="10177" spans="1:18" x14ac:dyDescent="0.25">
      <c r="A10177" t="s">
        <v>4620</v>
      </c>
      <c r="B10177" t="s">
        <v>3089</v>
      </c>
      <c r="D10177" t="s">
        <v>3090</v>
      </c>
      <c r="E10177" t="s">
        <v>3090</v>
      </c>
      <c r="F10177">
        <v>1</v>
      </c>
      <c r="G10177">
        <v>0</v>
      </c>
      <c r="H10177">
        <v>0</v>
      </c>
      <c r="I10177">
        <v>0</v>
      </c>
      <c r="K10177"/>
      <c r="N10177" t="s">
        <v>3091</v>
      </c>
      <c r="O10177" t="s">
        <v>3092</v>
      </c>
      <c r="P10177" t="s">
        <v>3095</v>
      </c>
      <c r="R10177" t="s">
        <v>3094</v>
      </c>
    </row>
    <row r="10178" spans="1:18" x14ac:dyDescent="0.25">
      <c r="A10178" t="s">
        <v>4621</v>
      </c>
      <c r="B10178" t="s">
        <v>3089</v>
      </c>
      <c r="D10178" t="s">
        <v>3090</v>
      </c>
      <c r="E10178" t="s">
        <v>3090</v>
      </c>
      <c r="F10178">
        <v>1</v>
      </c>
      <c r="G10178">
        <v>0</v>
      </c>
      <c r="H10178">
        <v>0</v>
      </c>
      <c r="I10178">
        <v>0</v>
      </c>
      <c r="K10178"/>
      <c r="N10178" t="s">
        <v>3091</v>
      </c>
      <c r="O10178" t="s">
        <v>3092</v>
      </c>
      <c r="P10178" t="s">
        <v>3095</v>
      </c>
      <c r="R10178" t="s">
        <v>3094</v>
      </c>
    </row>
    <row r="10179" spans="1:18" x14ac:dyDescent="0.25">
      <c r="A10179" t="s">
        <v>4622</v>
      </c>
      <c r="B10179" t="s">
        <v>3089</v>
      </c>
      <c r="D10179" t="s">
        <v>3090</v>
      </c>
      <c r="E10179" t="s">
        <v>3090</v>
      </c>
      <c r="F10179">
        <v>1</v>
      </c>
      <c r="G10179">
        <v>0</v>
      </c>
      <c r="H10179">
        <v>0</v>
      </c>
      <c r="I10179">
        <v>0</v>
      </c>
      <c r="K10179"/>
      <c r="N10179" t="s">
        <v>3091</v>
      </c>
      <c r="O10179" t="s">
        <v>3092</v>
      </c>
      <c r="P10179" t="s">
        <v>3095</v>
      </c>
      <c r="R10179" t="s">
        <v>3094</v>
      </c>
    </row>
    <row r="10180" spans="1:18" x14ac:dyDescent="0.25">
      <c r="A10180" t="s">
        <v>4623</v>
      </c>
      <c r="B10180" t="s">
        <v>3089</v>
      </c>
      <c r="D10180" t="s">
        <v>3090</v>
      </c>
      <c r="E10180" t="s">
        <v>3090</v>
      </c>
      <c r="F10180">
        <v>1</v>
      </c>
      <c r="G10180">
        <v>0</v>
      </c>
      <c r="H10180">
        <v>0</v>
      </c>
      <c r="I10180">
        <v>0</v>
      </c>
      <c r="K10180"/>
      <c r="N10180" t="s">
        <v>3091</v>
      </c>
      <c r="O10180" t="s">
        <v>3092</v>
      </c>
      <c r="P10180" t="s">
        <v>3095</v>
      </c>
      <c r="R10180" t="s">
        <v>3094</v>
      </c>
    </row>
    <row r="10181" spans="1:18" x14ac:dyDescent="0.25">
      <c r="A10181" t="s">
        <v>4624</v>
      </c>
      <c r="B10181" t="s">
        <v>3089</v>
      </c>
      <c r="D10181" t="s">
        <v>3090</v>
      </c>
      <c r="E10181" t="s">
        <v>3090</v>
      </c>
      <c r="F10181">
        <v>1</v>
      </c>
      <c r="G10181">
        <v>0</v>
      </c>
      <c r="H10181">
        <v>9950.8761554555203</v>
      </c>
      <c r="I10181">
        <v>8387.9961554555193</v>
      </c>
      <c r="K10181">
        <v>561.55999999999995</v>
      </c>
      <c r="M10181">
        <v>1001.32</v>
      </c>
      <c r="N10181" t="s">
        <v>3091</v>
      </c>
      <c r="O10181" t="s">
        <v>3092</v>
      </c>
      <c r="P10181" t="s">
        <v>3095</v>
      </c>
      <c r="R10181" t="s">
        <v>3094</v>
      </c>
    </row>
    <row r="10182" spans="1:18" x14ac:dyDescent="0.25">
      <c r="A10182" t="s">
        <v>4625</v>
      </c>
      <c r="B10182" t="s">
        <v>3089</v>
      </c>
      <c r="D10182" t="s">
        <v>3090</v>
      </c>
      <c r="E10182" t="s">
        <v>3090</v>
      </c>
      <c r="F10182">
        <v>1</v>
      </c>
      <c r="G10182">
        <v>0</v>
      </c>
      <c r="H10182">
        <v>0</v>
      </c>
      <c r="I10182">
        <v>0</v>
      </c>
      <c r="K10182"/>
      <c r="N10182" t="s">
        <v>3091</v>
      </c>
      <c r="O10182" t="s">
        <v>3092</v>
      </c>
      <c r="P10182" t="s">
        <v>3095</v>
      </c>
      <c r="R10182" t="s">
        <v>3094</v>
      </c>
    </row>
    <row r="10183" spans="1:18" x14ac:dyDescent="0.25">
      <c r="A10183" t="s">
        <v>4626</v>
      </c>
      <c r="B10183" t="s">
        <v>3089</v>
      </c>
      <c r="D10183" t="s">
        <v>3090</v>
      </c>
      <c r="E10183" t="s">
        <v>3090</v>
      </c>
      <c r="F10183">
        <v>1</v>
      </c>
      <c r="G10183">
        <v>0</v>
      </c>
      <c r="H10183">
        <v>0</v>
      </c>
      <c r="I10183">
        <v>0</v>
      </c>
      <c r="K10183"/>
      <c r="N10183" t="s">
        <v>3091</v>
      </c>
      <c r="O10183" t="s">
        <v>3092</v>
      </c>
      <c r="P10183" t="s">
        <v>3095</v>
      </c>
      <c r="R10183" t="s">
        <v>3094</v>
      </c>
    </row>
    <row r="10184" spans="1:18" x14ac:dyDescent="0.25">
      <c r="A10184" t="s">
        <v>4627</v>
      </c>
      <c r="B10184" t="s">
        <v>3089</v>
      </c>
      <c r="D10184" t="s">
        <v>3090</v>
      </c>
      <c r="E10184" t="s">
        <v>3090</v>
      </c>
      <c r="F10184">
        <v>1</v>
      </c>
      <c r="G10184">
        <v>0</v>
      </c>
      <c r="H10184">
        <v>0</v>
      </c>
      <c r="I10184">
        <v>0</v>
      </c>
      <c r="K10184"/>
      <c r="N10184" t="s">
        <v>3091</v>
      </c>
      <c r="O10184" t="s">
        <v>3092</v>
      </c>
      <c r="P10184" t="s">
        <v>3095</v>
      </c>
      <c r="R10184" t="s">
        <v>3094</v>
      </c>
    </row>
    <row r="10185" spans="1:18" x14ac:dyDescent="0.25">
      <c r="A10185" t="s">
        <v>4628</v>
      </c>
      <c r="B10185" t="s">
        <v>3089</v>
      </c>
      <c r="D10185" t="s">
        <v>3090</v>
      </c>
      <c r="E10185" t="s">
        <v>3090</v>
      </c>
      <c r="F10185">
        <v>1</v>
      </c>
      <c r="G10185">
        <v>0</v>
      </c>
      <c r="H10185">
        <v>0</v>
      </c>
      <c r="I10185">
        <v>0</v>
      </c>
      <c r="K10185"/>
      <c r="N10185" t="s">
        <v>3091</v>
      </c>
      <c r="O10185" t="s">
        <v>3092</v>
      </c>
      <c r="P10185" t="s">
        <v>3095</v>
      </c>
      <c r="R10185" t="s">
        <v>3094</v>
      </c>
    </row>
    <row r="10186" spans="1:18" x14ac:dyDescent="0.25">
      <c r="A10186" t="s">
        <v>4629</v>
      </c>
      <c r="B10186" t="s">
        <v>3089</v>
      </c>
      <c r="D10186" t="s">
        <v>3090</v>
      </c>
      <c r="E10186" t="s">
        <v>3090</v>
      </c>
      <c r="F10186">
        <v>1</v>
      </c>
      <c r="G10186">
        <v>0</v>
      </c>
      <c r="H10186">
        <v>0</v>
      </c>
      <c r="I10186">
        <v>0</v>
      </c>
      <c r="K10186"/>
      <c r="N10186" t="s">
        <v>3091</v>
      </c>
      <c r="O10186" t="s">
        <v>3092</v>
      </c>
      <c r="P10186" t="s">
        <v>3095</v>
      </c>
      <c r="R10186" t="s">
        <v>3094</v>
      </c>
    </row>
    <row r="10187" spans="1:18" x14ac:dyDescent="0.25">
      <c r="A10187" t="s">
        <v>4630</v>
      </c>
      <c r="B10187" t="s">
        <v>3089</v>
      </c>
      <c r="D10187" t="s">
        <v>3090</v>
      </c>
      <c r="E10187" t="s">
        <v>3090</v>
      </c>
      <c r="F10187">
        <v>1</v>
      </c>
      <c r="G10187">
        <v>0</v>
      </c>
      <c r="H10187">
        <v>0</v>
      </c>
      <c r="I10187">
        <v>0</v>
      </c>
      <c r="K10187"/>
      <c r="N10187" t="s">
        <v>3091</v>
      </c>
      <c r="O10187" t="s">
        <v>3092</v>
      </c>
      <c r="P10187" t="s">
        <v>3095</v>
      </c>
      <c r="R10187" t="s">
        <v>3094</v>
      </c>
    </row>
    <row r="10188" spans="1:18" x14ac:dyDescent="0.25">
      <c r="A10188" t="s">
        <v>4631</v>
      </c>
      <c r="B10188" t="s">
        <v>3089</v>
      </c>
      <c r="D10188" t="s">
        <v>3090</v>
      </c>
      <c r="E10188" t="s">
        <v>3090</v>
      </c>
      <c r="F10188">
        <v>1</v>
      </c>
      <c r="G10188">
        <v>0</v>
      </c>
      <c r="H10188">
        <v>0</v>
      </c>
      <c r="I10188">
        <v>0</v>
      </c>
      <c r="K10188"/>
      <c r="N10188" t="s">
        <v>3091</v>
      </c>
      <c r="O10188" t="s">
        <v>3092</v>
      </c>
      <c r="P10188" t="s">
        <v>3095</v>
      </c>
      <c r="R10188" t="s">
        <v>3094</v>
      </c>
    </row>
    <row r="10189" spans="1:18" x14ac:dyDescent="0.25">
      <c r="A10189" t="s">
        <v>4632</v>
      </c>
      <c r="B10189" t="s">
        <v>3089</v>
      </c>
      <c r="D10189" t="s">
        <v>3090</v>
      </c>
      <c r="E10189" t="s">
        <v>3090</v>
      </c>
      <c r="F10189">
        <v>1</v>
      </c>
      <c r="G10189">
        <v>0</v>
      </c>
      <c r="H10189">
        <v>11951.047780895</v>
      </c>
      <c r="I10189">
        <v>8692.8577808950395</v>
      </c>
      <c r="K10189">
        <v>1168.6300000000001</v>
      </c>
      <c r="M10189">
        <v>2089.56</v>
      </c>
      <c r="N10189" t="s">
        <v>3091</v>
      </c>
      <c r="O10189" t="s">
        <v>3092</v>
      </c>
      <c r="P10189" t="s">
        <v>3095</v>
      </c>
      <c r="R10189" t="s">
        <v>3094</v>
      </c>
    </row>
    <row r="10190" spans="1:18" x14ac:dyDescent="0.25">
      <c r="A10190" t="s">
        <v>4633</v>
      </c>
      <c r="B10190" t="s">
        <v>3089</v>
      </c>
      <c r="D10190" t="s">
        <v>3090</v>
      </c>
      <c r="E10190" t="s">
        <v>3090</v>
      </c>
      <c r="F10190">
        <v>1</v>
      </c>
      <c r="G10190">
        <v>0</v>
      </c>
      <c r="H10190">
        <v>10509.1898092633</v>
      </c>
      <c r="I10190">
        <v>7998.1098092633001</v>
      </c>
      <c r="K10190">
        <v>900.72500000000002</v>
      </c>
      <c r="M10190">
        <v>1610.355</v>
      </c>
      <c r="N10190" t="s">
        <v>3091</v>
      </c>
      <c r="O10190" t="s">
        <v>3092</v>
      </c>
      <c r="P10190" t="s">
        <v>3095</v>
      </c>
      <c r="R10190" t="s">
        <v>3094</v>
      </c>
    </row>
    <row r="10191" spans="1:18" x14ac:dyDescent="0.25">
      <c r="A10191" t="s">
        <v>4634</v>
      </c>
      <c r="B10191" t="s">
        <v>3089</v>
      </c>
      <c r="D10191" t="s">
        <v>3090</v>
      </c>
      <c r="E10191" t="s">
        <v>3090</v>
      </c>
      <c r="F10191">
        <v>1</v>
      </c>
      <c r="G10191">
        <v>0</v>
      </c>
      <c r="H10191">
        <v>10031.521124176101</v>
      </c>
      <c r="I10191">
        <v>7089.8061241761498</v>
      </c>
      <c r="K10191">
        <v>1056.3</v>
      </c>
      <c r="M10191">
        <v>1885.415</v>
      </c>
      <c r="N10191" t="s">
        <v>3091</v>
      </c>
      <c r="O10191" t="s">
        <v>3092</v>
      </c>
      <c r="P10191" t="s">
        <v>3095</v>
      </c>
      <c r="R10191" t="s">
        <v>3094</v>
      </c>
    </row>
    <row r="10192" spans="1:18" x14ac:dyDescent="0.25">
      <c r="A10192" t="s">
        <v>4635</v>
      </c>
      <c r="B10192" t="s">
        <v>3089</v>
      </c>
      <c r="D10192" t="s">
        <v>3090</v>
      </c>
      <c r="E10192" t="s">
        <v>3090</v>
      </c>
      <c r="F10192">
        <v>1</v>
      </c>
      <c r="G10192">
        <v>0</v>
      </c>
      <c r="H10192">
        <v>0</v>
      </c>
      <c r="I10192">
        <v>0</v>
      </c>
      <c r="K10192"/>
      <c r="N10192" t="s">
        <v>3091</v>
      </c>
      <c r="O10192" t="s">
        <v>3092</v>
      </c>
      <c r="P10192" t="s">
        <v>3095</v>
      </c>
      <c r="R10192" t="s">
        <v>3094</v>
      </c>
    </row>
    <row r="10193" spans="1:18" x14ac:dyDescent="0.25">
      <c r="A10193" t="s">
        <v>4636</v>
      </c>
      <c r="B10193" t="s">
        <v>3089</v>
      </c>
      <c r="D10193" t="s">
        <v>3090</v>
      </c>
      <c r="E10193" t="s">
        <v>3090</v>
      </c>
      <c r="F10193">
        <v>1</v>
      </c>
      <c r="G10193">
        <v>0</v>
      </c>
      <c r="H10193">
        <v>0</v>
      </c>
      <c r="I10193">
        <v>0</v>
      </c>
      <c r="K10193"/>
      <c r="N10193" t="s">
        <v>3091</v>
      </c>
      <c r="O10193" t="s">
        <v>3092</v>
      </c>
      <c r="P10193" t="s">
        <v>3095</v>
      </c>
      <c r="R10193" t="s">
        <v>3094</v>
      </c>
    </row>
    <row r="10194" spans="1:18" x14ac:dyDescent="0.25">
      <c r="A10194" t="s">
        <v>4637</v>
      </c>
      <c r="B10194" t="s">
        <v>3089</v>
      </c>
      <c r="D10194" t="s">
        <v>3090</v>
      </c>
      <c r="E10194" t="s">
        <v>3090</v>
      </c>
      <c r="F10194">
        <v>1</v>
      </c>
      <c r="G10194">
        <v>0</v>
      </c>
      <c r="H10194">
        <v>0</v>
      </c>
      <c r="I10194">
        <v>0</v>
      </c>
      <c r="K10194"/>
      <c r="N10194" t="s">
        <v>3091</v>
      </c>
      <c r="O10194" t="s">
        <v>3092</v>
      </c>
      <c r="P10194" t="s">
        <v>3095</v>
      </c>
      <c r="R10194" t="s">
        <v>3094</v>
      </c>
    </row>
    <row r="10195" spans="1:18" x14ac:dyDescent="0.25">
      <c r="A10195" t="s">
        <v>4638</v>
      </c>
      <c r="B10195" t="s">
        <v>3089</v>
      </c>
      <c r="D10195" t="s">
        <v>3090</v>
      </c>
      <c r="E10195" t="s">
        <v>3090</v>
      </c>
      <c r="F10195">
        <v>1</v>
      </c>
      <c r="G10195">
        <v>0</v>
      </c>
      <c r="H10195">
        <v>0</v>
      </c>
      <c r="I10195">
        <v>0</v>
      </c>
      <c r="K10195"/>
      <c r="N10195" t="s">
        <v>3091</v>
      </c>
      <c r="O10195" t="s">
        <v>3092</v>
      </c>
      <c r="P10195" t="s">
        <v>3095</v>
      </c>
      <c r="R10195" t="s">
        <v>3094</v>
      </c>
    </row>
    <row r="10196" spans="1:18" x14ac:dyDescent="0.25">
      <c r="A10196" t="s">
        <v>4639</v>
      </c>
      <c r="B10196" t="s">
        <v>3089</v>
      </c>
      <c r="D10196" t="s">
        <v>3090</v>
      </c>
      <c r="E10196" t="s">
        <v>3090</v>
      </c>
      <c r="F10196">
        <v>1</v>
      </c>
      <c r="G10196">
        <v>0</v>
      </c>
      <c r="H10196">
        <v>0</v>
      </c>
      <c r="I10196">
        <v>0</v>
      </c>
      <c r="K10196"/>
      <c r="N10196" t="s">
        <v>3091</v>
      </c>
      <c r="O10196" t="s">
        <v>3092</v>
      </c>
      <c r="P10196" t="s">
        <v>3095</v>
      </c>
      <c r="R10196" t="s">
        <v>3094</v>
      </c>
    </row>
    <row r="10197" spans="1:18" x14ac:dyDescent="0.25">
      <c r="A10197" t="s">
        <v>4640</v>
      </c>
      <c r="B10197" t="s">
        <v>3089</v>
      </c>
      <c r="D10197" t="s">
        <v>3090</v>
      </c>
      <c r="E10197" t="s">
        <v>3090</v>
      </c>
      <c r="F10197">
        <v>1</v>
      </c>
      <c r="G10197">
        <v>0</v>
      </c>
      <c r="H10197">
        <v>0</v>
      </c>
      <c r="I10197">
        <v>0</v>
      </c>
      <c r="K10197"/>
      <c r="N10197" t="s">
        <v>3091</v>
      </c>
      <c r="O10197" t="s">
        <v>3092</v>
      </c>
      <c r="P10197" t="s">
        <v>3095</v>
      </c>
      <c r="R10197" t="s">
        <v>3094</v>
      </c>
    </row>
    <row r="10198" spans="1:18" x14ac:dyDescent="0.25">
      <c r="A10198" t="s">
        <v>4641</v>
      </c>
      <c r="B10198" t="s">
        <v>3089</v>
      </c>
      <c r="D10198" t="s">
        <v>3090</v>
      </c>
      <c r="E10198" t="s">
        <v>3090</v>
      </c>
      <c r="F10198">
        <v>1</v>
      </c>
      <c r="G10198">
        <v>0</v>
      </c>
      <c r="H10198">
        <v>0</v>
      </c>
      <c r="I10198">
        <v>0</v>
      </c>
      <c r="K10198"/>
      <c r="N10198" t="s">
        <v>3091</v>
      </c>
      <c r="O10198" t="s">
        <v>3092</v>
      </c>
      <c r="P10198" t="s">
        <v>3095</v>
      </c>
      <c r="R10198" t="s">
        <v>3094</v>
      </c>
    </row>
    <row r="10199" spans="1:18" x14ac:dyDescent="0.25">
      <c r="A10199" t="s">
        <v>4642</v>
      </c>
      <c r="B10199" t="s">
        <v>3089</v>
      </c>
      <c r="D10199" t="s">
        <v>3090</v>
      </c>
      <c r="E10199" t="s">
        <v>3090</v>
      </c>
      <c r="F10199">
        <v>1</v>
      </c>
      <c r="G10199">
        <v>0</v>
      </c>
      <c r="H10199">
        <v>0</v>
      </c>
      <c r="I10199">
        <v>0</v>
      </c>
      <c r="K10199"/>
      <c r="N10199" t="s">
        <v>3091</v>
      </c>
      <c r="O10199" t="s">
        <v>3092</v>
      </c>
      <c r="P10199" t="s">
        <v>3095</v>
      </c>
      <c r="R10199" t="s">
        <v>3094</v>
      </c>
    </row>
    <row r="10200" spans="1:18" x14ac:dyDescent="0.25">
      <c r="A10200" t="s">
        <v>4643</v>
      </c>
      <c r="B10200" t="s">
        <v>3089</v>
      </c>
      <c r="D10200" t="s">
        <v>3090</v>
      </c>
      <c r="E10200" t="s">
        <v>3090</v>
      </c>
      <c r="F10200">
        <v>1</v>
      </c>
      <c r="G10200">
        <v>0</v>
      </c>
      <c r="H10200">
        <v>0</v>
      </c>
      <c r="I10200">
        <v>0</v>
      </c>
      <c r="K10200"/>
      <c r="N10200" t="s">
        <v>3091</v>
      </c>
      <c r="O10200" t="s">
        <v>3092</v>
      </c>
      <c r="P10200" t="s">
        <v>3095</v>
      </c>
      <c r="R10200" t="s">
        <v>3094</v>
      </c>
    </row>
    <row r="10201" spans="1:18" x14ac:dyDescent="0.25">
      <c r="A10201" t="s">
        <v>4644</v>
      </c>
      <c r="B10201" t="s">
        <v>3089</v>
      </c>
      <c r="D10201" t="s">
        <v>3090</v>
      </c>
      <c r="E10201" t="s">
        <v>3090</v>
      </c>
      <c r="F10201">
        <v>1</v>
      </c>
      <c r="G10201">
        <v>0</v>
      </c>
      <c r="H10201">
        <v>0</v>
      </c>
      <c r="I10201">
        <v>0</v>
      </c>
      <c r="K10201"/>
      <c r="N10201" t="s">
        <v>3091</v>
      </c>
      <c r="O10201" t="s">
        <v>3092</v>
      </c>
      <c r="P10201" t="s">
        <v>3095</v>
      </c>
      <c r="R10201" t="s">
        <v>3094</v>
      </c>
    </row>
    <row r="10202" spans="1:18" x14ac:dyDescent="0.25">
      <c r="A10202" t="s">
        <v>4645</v>
      </c>
      <c r="B10202" t="s">
        <v>3089</v>
      </c>
      <c r="D10202" t="s">
        <v>3090</v>
      </c>
      <c r="E10202" t="s">
        <v>3090</v>
      </c>
      <c r="F10202">
        <v>1</v>
      </c>
      <c r="G10202">
        <v>0</v>
      </c>
      <c r="H10202">
        <v>0</v>
      </c>
      <c r="I10202">
        <v>0</v>
      </c>
      <c r="K10202"/>
      <c r="N10202" t="s">
        <v>3091</v>
      </c>
      <c r="O10202" t="s">
        <v>3092</v>
      </c>
      <c r="P10202" t="s">
        <v>3095</v>
      </c>
      <c r="R10202" t="s">
        <v>3094</v>
      </c>
    </row>
    <row r="10203" spans="1:18" x14ac:dyDescent="0.25">
      <c r="A10203" t="s">
        <v>4646</v>
      </c>
      <c r="B10203" t="s">
        <v>3089</v>
      </c>
      <c r="D10203" t="s">
        <v>3090</v>
      </c>
      <c r="E10203" t="s">
        <v>3090</v>
      </c>
      <c r="F10203">
        <v>1</v>
      </c>
      <c r="G10203">
        <v>0</v>
      </c>
      <c r="H10203">
        <v>0</v>
      </c>
      <c r="I10203">
        <v>0</v>
      </c>
      <c r="K10203"/>
      <c r="N10203" t="s">
        <v>3091</v>
      </c>
      <c r="O10203" t="s">
        <v>3092</v>
      </c>
      <c r="P10203" t="s">
        <v>3095</v>
      </c>
      <c r="R10203" t="s">
        <v>3094</v>
      </c>
    </row>
    <row r="10204" spans="1:18" x14ac:dyDescent="0.25">
      <c r="A10204" t="s">
        <v>4647</v>
      </c>
      <c r="B10204" t="s">
        <v>3089</v>
      </c>
      <c r="D10204" t="s">
        <v>3090</v>
      </c>
      <c r="E10204" t="s">
        <v>3090</v>
      </c>
      <c r="F10204">
        <v>1</v>
      </c>
      <c r="G10204">
        <v>0</v>
      </c>
      <c r="H10204">
        <v>0</v>
      </c>
      <c r="I10204">
        <v>0</v>
      </c>
      <c r="K10204"/>
      <c r="N10204" t="s">
        <v>3091</v>
      </c>
      <c r="O10204" t="s">
        <v>3092</v>
      </c>
      <c r="P10204" t="s">
        <v>3095</v>
      </c>
      <c r="R10204" t="s">
        <v>3094</v>
      </c>
    </row>
    <row r="10205" spans="1:18" x14ac:dyDescent="0.25">
      <c r="A10205" t="s">
        <v>4648</v>
      </c>
      <c r="B10205" t="s">
        <v>3089</v>
      </c>
      <c r="D10205" t="s">
        <v>3090</v>
      </c>
      <c r="E10205" t="s">
        <v>3090</v>
      </c>
      <c r="F10205">
        <v>1</v>
      </c>
      <c r="G10205">
        <v>0</v>
      </c>
      <c r="H10205">
        <v>0</v>
      </c>
      <c r="I10205">
        <v>0</v>
      </c>
      <c r="K10205"/>
      <c r="N10205" t="s">
        <v>3091</v>
      </c>
      <c r="O10205" t="s">
        <v>3092</v>
      </c>
      <c r="P10205" t="s">
        <v>3095</v>
      </c>
      <c r="R10205" t="s">
        <v>3094</v>
      </c>
    </row>
    <row r="10206" spans="1:18" x14ac:dyDescent="0.25">
      <c r="A10206" t="s">
        <v>4649</v>
      </c>
      <c r="B10206" t="s">
        <v>3089</v>
      </c>
      <c r="D10206" t="s">
        <v>3090</v>
      </c>
      <c r="E10206" t="s">
        <v>3090</v>
      </c>
      <c r="F10206">
        <v>1</v>
      </c>
      <c r="G10206">
        <v>0</v>
      </c>
      <c r="H10206">
        <v>0</v>
      </c>
      <c r="I10206">
        <v>0</v>
      </c>
      <c r="K10206"/>
      <c r="N10206" t="s">
        <v>3091</v>
      </c>
      <c r="O10206" t="s">
        <v>3092</v>
      </c>
      <c r="P10206" t="s">
        <v>3095</v>
      </c>
      <c r="R10206" t="s">
        <v>3094</v>
      </c>
    </row>
    <row r="10207" spans="1:18" x14ac:dyDescent="0.25">
      <c r="A10207" t="s">
        <v>4650</v>
      </c>
      <c r="B10207" t="s">
        <v>3089</v>
      </c>
      <c r="D10207" t="s">
        <v>3090</v>
      </c>
      <c r="E10207" t="s">
        <v>3090</v>
      </c>
      <c r="F10207">
        <v>1</v>
      </c>
      <c r="G10207">
        <v>0</v>
      </c>
      <c r="H10207">
        <v>0</v>
      </c>
      <c r="I10207">
        <v>0</v>
      </c>
      <c r="K10207"/>
      <c r="N10207" t="s">
        <v>3091</v>
      </c>
      <c r="O10207" t="s">
        <v>3092</v>
      </c>
      <c r="P10207" t="s">
        <v>3095</v>
      </c>
      <c r="R10207" t="s">
        <v>3094</v>
      </c>
    </row>
    <row r="10208" spans="1:18" x14ac:dyDescent="0.25">
      <c r="A10208" t="s">
        <v>4651</v>
      </c>
      <c r="B10208" t="s">
        <v>3089</v>
      </c>
      <c r="D10208" t="s">
        <v>3090</v>
      </c>
      <c r="E10208" t="s">
        <v>3090</v>
      </c>
      <c r="F10208">
        <v>1</v>
      </c>
      <c r="G10208">
        <v>0</v>
      </c>
      <c r="H10208">
        <v>0</v>
      </c>
      <c r="I10208">
        <v>0</v>
      </c>
      <c r="K10208"/>
      <c r="N10208" t="s">
        <v>3091</v>
      </c>
      <c r="O10208" t="s">
        <v>3092</v>
      </c>
      <c r="P10208" t="s">
        <v>3095</v>
      </c>
      <c r="R10208" t="s">
        <v>3094</v>
      </c>
    </row>
    <row r="10209" spans="1:18" x14ac:dyDescent="0.25">
      <c r="A10209" t="s">
        <v>4652</v>
      </c>
      <c r="B10209" t="s">
        <v>3089</v>
      </c>
      <c r="D10209" t="s">
        <v>3090</v>
      </c>
      <c r="E10209" t="s">
        <v>3090</v>
      </c>
      <c r="F10209">
        <v>1</v>
      </c>
      <c r="G10209">
        <v>0</v>
      </c>
      <c r="H10209">
        <v>0</v>
      </c>
      <c r="I10209">
        <v>0</v>
      </c>
      <c r="K10209"/>
      <c r="N10209" t="s">
        <v>3091</v>
      </c>
      <c r="O10209" t="s">
        <v>3092</v>
      </c>
      <c r="P10209" t="s">
        <v>3095</v>
      </c>
      <c r="R10209" t="s">
        <v>3094</v>
      </c>
    </row>
    <row r="10210" spans="1:18" x14ac:dyDescent="0.25">
      <c r="A10210" t="s">
        <v>4653</v>
      </c>
      <c r="B10210" t="s">
        <v>3089</v>
      </c>
      <c r="D10210" t="s">
        <v>3090</v>
      </c>
      <c r="E10210" t="s">
        <v>3090</v>
      </c>
      <c r="F10210">
        <v>1</v>
      </c>
      <c r="G10210">
        <v>0</v>
      </c>
      <c r="H10210">
        <v>0</v>
      </c>
      <c r="I10210">
        <v>0</v>
      </c>
      <c r="K10210"/>
      <c r="N10210" t="s">
        <v>3091</v>
      </c>
      <c r="O10210" t="s">
        <v>3092</v>
      </c>
      <c r="P10210" t="s">
        <v>3095</v>
      </c>
      <c r="R10210" t="s">
        <v>3094</v>
      </c>
    </row>
    <row r="10211" spans="1:18" x14ac:dyDescent="0.25">
      <c r="A10211" t="s">
        <v>4654</v>
      </c>
      <c r="B10211" t="s">
        <v>3089</v>
      </c>
      <c r="D10211" t="s">
        <v>3090</v>
      </c>
      <c r="E10211" t="s">
        <v>3090</v>
      </c>
      <c r="F10211">
        <v>1</v>
      </c>
      <c r="G10211">
        <v>0</v>
      </c>
      <c r="H10211">
        <v>0</v>
      </c>
      <c r="I10211">
        <v>0</v>
      </c>
      <c r="K10211"/>
      <c r="N10211" t="s">
        <v>3091</v>
      </c>
      <c r="O10211" t="s">
        <v>3092</v>
      </c>
      <c r="P10211" t="s">
        <v>3095</v>
      </c>
      <c r="R10211" t="s">
        <v>3094</v>
      </c>
    </row>
    <row r="10212" spans="1:18" x14ac:dyDescent="0.25">
      <c r="A10212" t="s">
        <v>4655</v>
      </c>
      <c r="B10212" t="s">
        <v>3089</v>
      </c>
      <c r="D10212" t="s">
        <v>3090</v>
      </c>
      <c r="E10212" t="s">
        <v>3090</v>
      </c>
      <c r="F10212">
        <v>1</v>
      </c>
      <c r="G10212">
        <v>0</v>
      </c>
      <c r="H10212">
        <v>10012.913021234701</v>
      </c>
      <c r="I10212">
        <v>7104.9930212347599</v>
      </c>
      <c r="K10212">
        <v>1042.5825</v>
      </c>
      <c r="M10212">
        <v>1865.3375000000001</v>
      </c>
      <c r="N10212" t="s">
        <v>3091</v>
      </c>
      <c r="O10212" t="s">
        <v>3092</v>
      </c>
      <c r="P10212" t="s">
        <v>3095</v>
      </c>
      <c r="R10212" t="s">
        <v>3094</v>
      </c>
    </row>
    <row r="10213" spans="1:18" x14ac:dyDescent="0.25">
      <c r="A10213" t="s">
        <v>4656</v>
      </c>
      <c r="B10213" t="s">
        <v>3089</v>
      </c>
      <c r="D10213" t="s">
        <v>3090</v>
      </c>
      <c r="E10213" t="s">
        <v>3090</v>
      </c>
      <c r="F10213">
        <v>1</v>
      </c>
      <c r="G10213">
        <v>0</v>
      </c>
      <c r="H10213">
        <v>9934.9850520660293</v>
      </c>
      <c r="I10213">
        <v>7192.1267187327003</v>
      </c>
      <c r="K10213">
        <v>984.66499999999996</v>
      </c>
      <c r="M10213">
        <v>1758.19333333333</v>
      </c>
      <c r="N10213" t="s">
        <v>3091</v>
      </c>
      <c r="O10213" t="s">
        <v>3092</v>
      </c>
      <c r="P10213" t="s">
        <v>3095</v>
      </c>
      <c r="R10213" t="s">
        <v>3094</v>
      </c>
    </row>
    <row r="10214" spans="1:18" x14ac:dyDescent="0.25">
      <c r="A10214" t="s">
        <v>4657</v>
      </c>
      <c r="B10214" t="s">
        <v>3089</v>
      </c>
      <c r="D10214" t="s">
        <v>3090</v>
      </c>
      <c r="E10214" t="s">
        <v>3090</v>
      </c>
      <c r="F10214">
        <v>1</v>
      </c>
      <c r="G10214">
        <v>0</v>
      </c>
      <c r="H10214">
        <v>9127.5364599999994</v>
      </c>
      <c r="I10214">
        <v>9019.0864600000004</v>
      </c>
      <c r="K10214">
        <v>39.65</v>
      </c>
      <c r="M10214">
        <v>68.8</v>
      </c>
      <c r="N10214" t="s">
        <v>3091</v>
      </c>
      <c r="O10214" t="s">
        <v>3092</v>
      </c>
      <c r="P10214" t="s">
        <v>3095</v>
      </c>
      <c r="R10214" t="s">
        <v>3094</v>
      </c>
    </row>
    <row r="10215" spans="1:18" x14ac:dyDescent="0.25">
      <c r="A10215" t="s">
        <v>4658</v>
      </c>
      <c r="B10215" t="s">
        <v>3089</v>
      </c>
      <c r="D10215" t="s">
        <v>3090</v>
      </c>
      <c r="E10215" t="s">
        <v>3090</v>
      </c>
      <c r="F10215">
        <v>1</v>
      </c>
      <c r="G10215">
        <v>0</v>
      </c>
      <c r="H10215">
        <v>9128.9076879999993</v>
      </c>
      <c r="I10215">
        <v>9020.4476880000002</v>
      </c>
      <c r="K10215">
        <v>39.65</v>
      </c>
      <c r="M10215">
        <v>68.81</v>
      </c>
      <c r="N10215" t="s">
        <v>3091</v>
      </c>
      <c r="O10215" t="s">
        <v>3092</v>
      </c>
      <c r="P10215" t="s">
        <v>3095</v>
      </c>
      <c r="R10215" t="s">
        <v>3094</v>
      </c>
    </row>
    <row r="10216" spans="1:18" x14ac:dyDescent="0.25">
      <c r="A10216" t="s">
        <v>4659</v>
      </c>
      <c r="B10216" t="s">
        <v>3089</v>
      </c>
      <c r="D10216" t="s">
        <v>3090</v>
      </c>
      <c r="E10216" t="s">
        <v>3090</v>
      </c>
      <c r="F10216">
        <v>1</v>
      </c>
      <c r="G10216">
        <v>0</v>
      </c>
      <c r="H10216">
        <v>9128.9076879999993</v>
      </c>
      <c r="I10216">
        <v>9020.4476880000002</v>
      </c>
      <c r="K10216">
        <v>39.65</v>
      </c>
      <c r="M10216">
        <v>68.81</v>
      </c>
      <c r="N10216" t="s">
        <v>3091</v>
      </c>
      <c r="O10216" t="s">
        <v>3092</v>
      </c>
      <c r="P10216" t="s">
        <v>3095</v>
      </c>
      <c r="R10216" t="s">
        <v>3094</v>
      </c>
    </row>
    <row r="10217" spans="1:18" x14ac:dyDescent="0.25">
      <c r="A10217" t="s">
        <v>4660</v>
      </c>
      <c r="B10217" t="s">
        <v>3089</v>
      </c>
      <c r="D10217" t="s">
        <v>3090</v>
      </c>
      <c r="E10217" t="s">
        <v>3090</v>
      </c>
      <c r="F10217">
        <v>1</v>
      </c>
      <c r="G10217">
        <v>0</v>
      </c>
      <c r="H10217">
        <v>9463.2509983263008</v>
      </c>
      <c r="I10217">
        <v>6944.4868316596403</v>
      </c>
      <c r="K10217">
        <v>903.56833333333304</v>
      </c>
      <c r="M10217">
        <v>1615.19583333333</v>
      </c>
      <c r="N10217" t="s">
        <v>3091</v>
      </c>
      <c r="O10217" t="s">
        <v>3092</v>
      </c>
      <c r="P10217" t="s">
        <v>3095</v>
      </c>
      <c r="R10217" t="s">
        <v>3094</v>
      </c>
    </row>
    <row r="10218" spans="1:18" x14ac:dyDescent="0.25">
      <c r="A10218" t="s">
        <v>4661</v>
      </c>
      <c r="B10218" t="s">
        <v>3089</v>
      </c>
      <c r="D10218" t="s">
        <v>3090</v>
      </c>
      <c r="E10218" t="s">
        <v>3090</v>
      </c>
      <c r="F10218">
        <v>1</v>
      </c>
      <c r="G10218">
        <v>0</v>
      </c>
      <c r="H10218">
        <v>8937.3164678478206</v>
      </c>
      <c r="I10218">
        <v>6418.5614678478196</v>
      </c>
      <c r="K10218">
        <v>903.57249999999999</v>
      </c>
      <c r="M10218">
        <v>1615.1824999999999</v>
      </c>
      <c r="N10218" t="s">
        <v>3091</v>
      </c>
      <c r="O10218" t="s">
        <v>3092</v>
      </c>
      <c r="P10218" t="s">
        <v>3095</v>
      </c>
      <c r="R10218" t="s">
        <v>3094</v>
      </c>
    </row>
    <row r="10219" spans="1:18" x14ac:dyDescent="0.25">
      <c r="A10219" t="s">
        <v>4662</v>
      </c>
      <c r="B10219" t="s">
        <v>3089</v>
      </c>
      <c r="D10219" t="s">
        <v>3090</v>
      </c>
      <c r="E10219" t="s">
        <v>3090</v>
      </c>
      <c r="F10219">
        <v>1</v>
      </c>
      <c r="G10219">
        <v>0</v>
      </c>
      <c r="H10219">
        <v>9126.1535164540692</v>
      </c>
      <c r="I10219">
        <v>8969.8651831207408</v>
      </c>
      <c r="K10219">
        <v>57.234999999999999</v>
      </c>
      <c r="M10219">
        <v>99.053333333333299</v>
      </c>
      <c r="N10219" t="s">
        <v>3091</v>
      </c>
      <c r="O10219" t="s">
        <v>3092</v>
      </c>
      <c r="P10219" t="s">
        <v>3095</v>
      </c>
      <c r="R10219" t="s">
        <v>3094</v>
      </c>
    </row>
    <row r="10220" spans="1:18" x14ac:dyDescent="0.25">
      <c r="A10220" t="s">
        <v>4663</v>
      </c>
      <c r="B10220" t="s">
        <v>3089</v>
      </c>
      <c r="D10220" t="s">
        <v>3090</v>
      </c>
      <c r="E10220" t="s">
        <v>3090</v>
      </c>
      <c r="F10220">
        <v>1</v>
      </c>
      <c r="G10220">
        <v>0</v>
      </c>
      <c r="H10220">
        <v>9442.7479262288307</v>
      </c>
      <c r="I10220">
        <v>6923.97959289549</v>
      </c>
      <c r="K10220">
        <v>903.56500000000005</v>
      </c>
      <c r="M10220">
        <v>1615.20333333333</v>
      </c>
      <c r="N10220" t="s">
        <v>3091</v>
      </c>
      <c r="O10220" t="s">
        <v>3092</v>
      </c>
      <c r="P10220" t="s">
        <v>3095</v>
      </c>
      <c r="R10220" t="s">
        <v>3094</v>
      </c>
    </row>
    <row r="10221" spans="1:18" x14ac:dyDescent="0.25">
      <c r="A10221" t="s">
        <v>4664</v>
      </c>
      <c r="B10221" t="s">
        <v>3089</v>
      </c>
      <c r="D10221" t="s">
        <v>3090</v>
      </c>
      <c r="E10221" t="s">
        <v>3090</v>
      </c>
      <c r="F10221">
        <v>1</v>
      </c>
      <c r="G10221">
        <v>0</v>
      </c>
      <c r="H10221">
        <v>9462.4105734304703</v>
      </c>
      <c r="I10221">
        <v>6943.6447400971401</v>
      </c>
      <c r="K10221">
        <v>903.57</v>
      </c>
      <c r="M10221">
        <v>1615.19583333333</v>
      </c>
      <c r="N10221" t="s">
        <v>3091</v>
      </c>
      <c r="O10221" t="s">
        <v>3092</v>
      </c>
      <c r="P10221" t="s">
        <v>3095</v>
      </c>
      <c r="R10221" t="s">
        <v>3094</v>
      </c>
    </row>
    <row r="10222" spans="1:18" x14ac:dyDescent="0.25">
      <c r="A10222" t="s">
        <v>4665</v>
      </c>
      <c r="B10222" t="s">
        <v>3089</v>
      </c>
      <c r="D10222" t="s">
        <v>3090</v>
      </c>
      <c r="E10222" t="s">
        <v>3090</v>
      </c>
      <c r="F10222">
        <v>1</v>
      </c>
      <c r="G10222">
        <v>0</v>
      </c>
      <c r="H10222">
        <v>9369.0645644871202</v>
      </c>
      <c r="I10222">
        <v>6850.2970644871202</v>
      </c>
      <c r="K10222">
        <v>903.57249999999999</v>
      </c>
      <c r="M10222">
        <v>1615.1949999999999</v>
      </c>
      <c r="N10222" t="s">
        <v>3091</v>
      </c>
      <c r="O10222" t="s">
        <v>3092</v>
      </c>
      <c r="P10222" t="s">
        <v>3095</v>
      </c>
      <c r="R10222" t="s">
        <v>3094</v>
      </c>
    </row>
    <row r="10223" spans="1:18" x14ac:dyDescent="0.25">
      <c r="A10223" t="s">
        <v>4666</v>
      </c>
      <c r="B10223" t="s">
        <v>3089</v>
      </c>
      <c r="D10223" t="s">
        <v>3090</v>
      </c>
      <c r="E10223" t="s">
        <v>3090</v>
      </c>
      <c r="F10223">
        <v>1</v>
      </c>
      <c r="G10223">
        <v>0</v>
      </c>
      <c r="H10223">
        <v>9356.8651363580102</v>
      </c>
      <c r="I10223">
        <v>6838.10513635801</v>
      </c>
      <c r="K10223">
        <v>903.57249999999999</v>
      </c>
      <c r="M10223">
        <v>1615.1875</v>
      </c>
      <c r="N10223" t="s">
        <v>3091</v>
      </c>
      <c r="O10223" t="s">
        <v>3092</v>
      </c>
      <c r="P10223" t="s">
        <v>3095</v>
      </c>
      <c r="R10223" t="s">
        <v>3094</v>
      </c>
    </row>
    <row r="10224" spans="1:18" x14ac:dyDescent="0.25">
      <c r="A10224" t="s">
        <v>4667</v>
      </c>
      <c r="B10224" t="s">
        <v>3089</v>
      </c>
      <c r="D10224" t="s">
        <v>3090</v>
      </c>
      <c r="E10224" t="s">
        <v>3090</v>
      </c>
      <c r="F10224">
        <v>1</v>
      </c>
      <c r="G10224">
        <v>0</v>
      </c>
      <c r="H10224">
        <v>8625.5499999999993</v>
      </c>
      <c r="I10224">
        <v>8625.5499999999993</v>
      </c>
      <c r="K10224">
        <v>0</v>
      </c>
      <c r="M10224">
        <v>0</v>
      </c>
      <c r="N10224" t="s">
        <v>3091</v>
      </c>
      <c r="O10224" t="s">
        <v>3092</v>
      </c>
      <c r="P10224" t="s">
        <v>3095</v>
      </c>
      <c r="R10224" t="s">
        <v>3094</v>
      </c>
    </row>
    <row r="10225" spans="1:18" x14ac:dyDescent="0.25">
      <c r="A10225" t="s">
        <v>4668</v>
      </c>
      <c r="B10225" t="s">
        <v>3089</v>
      </c>
      <c r="D10225" t="s">
        <v>3090</v>
      </c>
      <c r="E10225" t="s">
        <v>3090</v>
      </c>
      <c r="F10225">
        <v>1</v>
      </c>
      <c r="G10225">
        <v>0</v>
      </c>
      <c r="H10225">
        <v>10050.1683833143</v>
      </c>
      <c r="I10225">
        <v>9521.6433833143201</v>
      </c>
      <c r="K10225">
        <v>191.435</v>
      </c>
      <c r="M10225">
        <v>337.09</v>
      </c>
      <c r="N10225" t="s">
        <v>3091</v>
      </c>
      <c r="O10225" t="s">
        <v>3092</v>
      </c>
      <c r="P10225" t="s">
        <v>3095</v>
      </c>
      <c r="R10225" t="s">
        <v>3094</v>
      </c>
    </row>
    <row r="10226" spans="1:18" x14ac:dyDescent="0.25">
      <c r="A10226" t="s">
        <v>4669</v>
      </c>
      <c r="B10226" t="s">
        <v>3089</v>
      </c>
      <c r="D10226" t="s">
        <v>3090</v>
      </c>
      <c r="E10226" t="s">
        <v>3090</v>
      </c>
      <c r="F10226">
        <v>1</v>
      </c>
      <c r="G10226">
        <v>0</v>
      </c>
      <c r="H10226">
        <v>10243.421168115899</v>
      </c>
      <c r="I10226">
        <v>7449.32116811592</v>
      </c>
      <c r="K10226">
        <v>1000.89</v>
      </c>
      <c r="M10226">
        <v>1793.21</v>
      </c>
      <c r="N10226" t="s">
        <v>3091</v>
      </c>
      <c r="O10226" t="s">
        <v>3092</v>
      </c>
      <c r="P10226" t="s">
        <v>3095</v>
      </c>
      <c r="R10226" t="s">
        <v>3094</v>
      </c>
    </row>
    <row r="10227" spans="1:18" x14ac:dyDescent="0.25">
      <c r="A10227" t="s">
        <v>4670</v>
      </c>
      <c r="B10227" t="s">
        <v>3089</v>
      </c>
      <c r="D10227" t="s">
        <v>3090</v>
      </c>
      <c r="E10227" t="s">
        <v>3090</v>
      </c>
      <c r="F10227">
        <v>1</v>
      </c>
      <c r="G10227">
        <v>0</v>
      </c>
      <c r="H10227">
        <v>0</v>
      </c>
      <c r="I10227"/>
      <c r="K10227"/>
      <c r="N10227" t="s">
        <v>3091</v>
      </c>
      <c r="O10227" t="s">
        <v>3092</v>
      </c>
      <c r="P10227" t="s">
        <v>3095</v>
      </c>
      <c r="R10227" t="s">
        <v>3094</v>
      </c>
    </row>
    <row r="10228" spans="1:18" x14ac:dyDescent="0.25">
      <c r="A10228" t="s">
        <v>4671</v>
      </c>
      <c r="B10228" t="s">
        <v>3089</v>
      </c>
      <c r="D10228" t="s">
        <v>3090</v>
      </c>
      <c r="E10228" t="s">
        <v>3090</v>
      </c>
      <c r="F10228">
        <v>1</v>
      </c>
      <c r="G10228">
        <v>0</v>
      </c>
      <c r="H10228">
        <v>0</v>
      </c>
      <c r="I10228"/>
      <c r="K10228"/>
      <c r="N10228" t="s">
        <v>3091</v>
      </c>
      <c r="O10228" t="s">
        <v>3092</v>
      </c>
      <c r="P10228" t="s">
        <v>3095</v>
      </c>
      <c r="R10228" t="s">
        <v>3094</v>
      </c>
    </row>
    <row r="10229" spans="1:18" x14ac:dyDescent="0.25">
      <c r="A10229" t="s">
        <v>4672</v>
      </c>
      <c r="B10229" t="s">
        <v>3089</v>
      </c>
      <c r="D10229" t="s">
        <v>3090</v>
      </c>
      <c r="E10229" t="s">
        <v>3090</v>
      </c>
      <c r="F10229">
        <v>1</v>
      </c>
      <c r="G10229">
        <v>0</v>
      </c>
      <c r="H10229">
        <v>0</v>
      </c>
      <c r="I10229"/>
      <c r="K10229"/>
      <c r="N10229" t="s">
        <v>3091</v>
      </c>
      <c r="O10229" t="s">
        <v>3092</v>
      </c>
      <c r="P10229" t="s">
        <v>3095</v>
      </c>
      <c r="R10229" t="s">
        <v>3094</v>
      </c>
    </row>
    <row r="10230" spans="1:18" x14ac:dyDescent="0.25">
      <c r="A10230" t="s">
        <v>4673</v>
      </c>
      <c r="B10230" t="s">
        <v>3089</v>
      </c>
      <c r="D10230" t="s">
        <v>3090</v>
      </c>
      <c r="E10230" t="s">
        <v>3090</v>
      </c>
      <c r="F10230">
        <v>1</v>
      </c>
      <c r="G10230">
        <v>0</v>
      </c>
      <c r="H10230">
        <v>0</v>
      </c>
      <c r="I10230"/>
      <c r="K10230"/>
      <c r="N10230" t="s">
        <v>3091</v>
      </c>
      <c r="O10230" t="s">
        <v>3092</v>
      </c>
      <c r="P10230" t="s">
        <v>3095</v>
      </c>
      <c r="R10230" t="s">
        <v>3094</v>
      </c>
    </row>
    <row r="10231" spans="1:18" x14ac:dyDescent="0.25">
      <c r="A10231" t="s">
        <v>4674</v>
      </c>
      <c r="B10231" t="s">
        <v>3089</v>
      </c>
      <c r="D10231" t="s">
        <v>3090</v>
      </c>
      <c r="E10231" t="s">
        <v>3090</v>
      </c>
      <c r="F10231">
        <v>1</v>
      </c>
      <c r="G10231">
        <v>0</v>
      </c>
      <c r="H10231">
        <v>0</v>
      </c>
      <c r="I10231"/>
      <c r="K10231"/>
      <c r="N10231" t="s">
        <v>3091</v>
      </c>
      <c r="O10231" t="s">
        <v>3092</v>
      </c>
      <c r="P10231" t="s">
        <v>3095</v>
      </c>
      <c r="R10231" t="s">
        <v>3094</v>
      </c>
    </row>
    <row r="10232" spans="1:18" x14ac:dyDescent="0.25">
      <c r="A10232" t="s">
        <v>4675</v>
      </c>
      <c r="B10232" t="s">
        <v>3089</v>
      </c>
      <c r="D10232" t="s">
        <v>3090</v>
      </c>
      <c r="E10232" t="s">
        <v>3090</v>
      </c>
      <c r="F10232">
        <v>1</v>
      </c>
      <c r="G10232">
        <v>0</v>
      </c>
      <c r="H10232">
        <v>0</v>
      </c>
      <c r="I10232"/>
      <c r="K10232"/>
      <c r="N10232" t="s">
        <v>3091</v>
      </c>
      <c r="O10232" t="s">
        <v>3092</v>
      </c>
      <c r="P10232" t="s">
        <v>3095</v>
      </c>
      <c r="R10232" t="s">
        <v>3094</v>
      </c>
    </row>
    <row r="10233" spans="1:18" x14ac:dyDescent="0.25">
      <c r="A10233" t="s">
        <v>4676</v>
      </c>
      <c r="B10233" t="s">
        <v>3089</v>
      </c>
      <c r="D10233" t="s">
        <v>3090</v>
      </c>
      <c r="E10233" t="s">
        <v>3090</v>
      </c>
      <c r="F10233">
        <v>1</v>
      </c>
      <c r="G10233">
        <v>0</v>
      </c>
      <c r="H10233">
        <v>9849.73</v>
      </c>
      <c r="I10233">
        <v>9849.73</v>
      </c>
      <c r="K10233">
        <v>0</v>
      </c>
      <c r="M10233">
        <v>0</v>
      </c>
      <c r="N10233" t="s">
        <v>3091</v>
      </c>
      <c r="O10233" t="s">
        <v>3092</v>
      </c>
      <c r="P10233" t="s">
        <v>3095</v>
      </c>
      <c r="R10233" t="s">
        <v>3094</v>
      </c>
    </row>
    <row r="10234" spans="1:18" x14ac:dyDescent="0.25">
      <c r="A10234" t="s">
        <v>4677</v>
      </c>
      <c r="B10234" t="s">
        <v>3089</v>
      </c>
      <c r="D10234" t="s">
        <v>3090</v>
      </c>
      <c r="E10234" t="s">
        <v>3090</v>
      </c>
      <c r="F10234">
        <v>1</v>
      </c>
      <c r="G10234">
        <v>0</v>
      </c>
      <c r="H10234">
        <v>10597.4205913735</v>
      </c>
      <c r="I10234">
        <v>10428.3905913735</v>
      </c>
      <c r="K10234">
        <v>60.81</v>
      </c>
      <c r="M10234">
        <v>108.22</v>
      </c>
      <c r="N10234" t="s">
        <v>3091</v>
      </c>
      <c r="O10234" t="s">
        <v>3092</v>
      </c>
      <c r="P10234" t="s">
        <v>3095</v>
      </c>
      <c r="R10234" t="s">
        <v>3094</v>
      </c>
    </row>
    <row r="10235" spans="1:18" x14ac:dyDescent="0.25">
      <c r="A10235" t="s">
        <v>4678</v>
      </c>
      <c r="B10235" t="s">
        <v>3089</v>
      </c>
      <c r="D10235" t="s">
        <v>3090</v>
      </c>
      <c r="E10235" t="s">
        <v>3090</v>
      </c>
      <c r="F10235">
        <v>1</v>
      </c>
      <c r="G10235">
        <v>0</v>
      </c>
      <c r="H10235">
        <v>10303.4881612032</v>
      </c>
      <c r="I10235">
        <v>7423.2131612032799</v>
      </c>
      <c r="K10235">
        <v>1034.26</v>
      </c>
      <c r="M10235">
        <v>1846.0150000000001</v>
      </c>
      <c r="N10235" t="s">
        <v>3091</v>
      </c>
      <c r="O10235" t="s">
        <v>3092</v>
      </c>
      <c r="P10235" t="s">
        <v>3095</v>
      </c>
      <c r="R10235" t="s">
        <v>3094</v>
      </c>
    </row>
    <row r="10236" spans="1:18" x14ac:dyDescent="0.25">
      <c r="A10236" t="s">
        <v>4679</v>
      </c>
      <c r="B10236" t="s">
        <v>3089</v>
      </c>
      <c r="D10236" t="s">
        <v>3090</v>
      </c>
      <c r="E10236" t="s">
        <v>3090</v>
      </c>
      <c r="F10236">
        <v>1</v>
      </c>
      <c r="G10236">
        <v>0</v>
      </c>
      <c r="H10236">
        <v>11857.049705617999</v>
      </c>
      <c r="I10236">
        <v>8692.6897056180806</v>
      </c>
      <c r="K10236">
        <v>1135.04</v>
      </c>
      <c r="M10236">
        <v>2029.32</v>
      </c>
      <c r="N10236" t="s">
        <v>3091</v>
      </c>
      <c r="O10236" t="s">
        <v>3092</v>
      </c>
      <c r="P10236" t="s">
        <v>3095</v>
      </c>
      <c r="R10236" t="s">
        <v>3094</v>
      </c>
    </row>
    <row r="10237" spans="1:18" x14ac:dyDescent="0.25">
      <c r="A10237" t="s">
        <v>4680</v>
      </c>
      <c r="B10237" t="s">
        <v>3089</v>
      </c>
      <c r="D10237" t="s">
        <v>3090</v>
      </c>
      <c r="E10237" t="s">
        <v>3090</v>
      </c>
      <c r="F10237">
        <v>1</v>
      </c>
      <c r="G10237">
        <v>0</v>
      </c>
      <c r="H10237">
        <v>0</v>
      </c>
      <c r="I10237"/>
      <c r="K10237"/>
      <c r="N10237" t="s">
        <v>3091</v>
      </c>
      <c r="O10237" t="s">
        <v>3092</v>
      </c>
      <c r="P10237" t="s">
        <v>3095</v>
      </c>
      <c r="R10237" t="s">
        <v>3094</v>
      </c>
    </row>
    <row r="10238" spans="1:18" x14ac:dyDescent="0.25">
      <c r="A10238" t="s">
        <v>4681</v>
      </c>
      <c r="B10238" t="s">
        <v>3089</v>
      </c>
      <c r="D10238" t="s">
        <v>3090</v>
      </c>
      <c r="E10238" t="s">
        <v>3090</v>
      </c>
      <c r="F10238">
        <v>1</v>
      </c>
      <c r="G10238">
        <v>0</v>
      </c>
      <c r="H10238">
        <v>12059.870540444101</v>
      </c>
      <c r="I10238">
        <v>8801.7105404441209</v>
      </c>
      <c r="K10238">
        <v>1168.6199999999999</v>
      </c>
      <c r="M10238">
        <v>2089.54</v>
      </c>
      <c r="N10238" t="s">
        <v>3091</v>
      </c>
      <c r="O10238" t="s">
        <v>3092</v>
      </c>
      <c r="P10238" t="s">
        <v>3095</v>
      </c>
      <c r="R10238" t="s">
        <v>3094</v>
      </c>
    </row>
    <row r="10239" spans="1:18" x14ac:dyDescent="0.25">
      <c r="A10239" t="s">
        <v>4682</v>
      </c>
      <c r="B10239" t="s">
        <v>3089</v>
      </c>
      <c r="D10239" t="s">
        <v>3090</v>
      </c>
      <c r="E10239" t="s">
        <v>3090</v>
      </c>
      <c r="F10239">
        <v>1</v>
      </c>
      <c r="G10239">
        <v>0</v>
      </c>
      <c r="H10239">
        <v>11409.649631870199</v>
      </c>
      <c r="I10239">
        <v>8392.9246318702699</v>
      </c>
      <c r="K10239">
        <v>1083.2</v>
      </c>
      <c r="M10239">
        <v>1933.5250000000001</v>
      </c>
      <c r="N10239" t="s">
        <v>3091</v>
      </c>
      <c r="O10239" t="s">
        <v>3092</v>
      </c>
      <c r="P10239" t="s">
        <v>3095</v>
      </c>
      <c r="R10239" t="s">
        <v>3094</v>
      </c>
    </row>
    <row r="10240" spans="1:18" x14ac:dyDescent="0.25">
      <c r="A10240" t="s">
        <v>4683</v>
      </c>
      <c r="B10240" t="s">
        <v>3089</v>
      </c>
      <c r="D10240" t="s">
        <v>3090</v>
      </c>
      <c r="E10240" t="s">
        <v>3090</v>
      </c>
      <c r="F10240">
        <v>1</v>
      </c>
      <c r="G10240">
        <v>0</v>
      </c>
      <c r="H10240">
        <v>0</v>
      </c>
      <c r="I10240"/>
      <c r="K10240"/>
      <c r="N10240" t="s">
        <v>3091</v>
      </c>
      <c r="O10240" t="s">
        <v>3092</v>
      </c>
      <c r="P10240" t="s">
        <v>3095</v>
      </c>
      <c r="R10240" t="s">
        <v>3094</v>
      </c>
    </row>
    <row r="10241" spans="1:18" x14ac:dyDescent="0.25">
      <c r="A10241" t="s">
        <v>4684</v>
      </c>
      <c r="B10241" t="s">
        <v>3089</v>
      </c>
      <c r="D10241" t="s">
        <v>3090</v>
      </c>
      <c r="E10241" t="s">
        <v>3090</v>
      </c>
      <c r="F10241">
        <v>1</v>
      </c>
      <c r="G10241">
        <v>0</v>
      </c>
      <c r="H10241">
        <v>11425.0044550848</v>
      </c>
      <c r="I10241">
        <v>8408.2694550848591</v>
      </c>
      <c r="K10241">
        <v>1083.19</v>
      </c>
      <c r="M10241">
        <v>1933.5450000000001</v>
      </c>
      <c r="N10241" t="s">
        <v>3091</v>
      </c>
      <c r="O10241" t="s">
        <v>3092</v>
      </c>
      <c r="P10241" t="s">
        <v>3095</v>
      </c>
      <c r="R10241" t="s">
        <v>3094</v>
      </c>
    </row>
    <row r="10242" spans="1:18" x14ac:dyDescent="0.25">
      <c r="A10242" t="s">
        <v>4685</v>
      </c>
      <c r="B10242" t="s">
        <v>3089</v>
      </c>
      <c r="D10242" t="s">
        <v>3090</v>
      </c>
      <c r="E10242" t="s">
        <v>3090</v>
      </c>
      <c r="F10242">
        <v>1</v>
      </c>
      <c r="G10242">
        <v>0</v>
      </c>
      <c r="H10242">
        <v>0</v>
      </c>
      <c r="I10242"/>
      <c r="K10242"/>
      <c r="N10242" t="s">
        <v>3091</v>
      </c>
      <c r="O10242" t="s">
        <v>3092</v>
      </c>
      <c r="P10242" t="s">
        <v>3095</v>
      </c>
      <c r="R10242" t="s">
        <v>3094</v>
      </c>
    </row>
    <row r="10243" spans="1:18" x14ac:dyDescent="0.25">
      <c r="A10243" t="s">
        <v>4686</v>
      </c>
      <c r="B10243" t="s">
        <v>3089</v>
      </c>
      <c r="D10243" t="s">
        <v>3090</v>
      </c>
      <c r="E10243" t="s">
        <v>3090</v>
      </c>
      <c r="F10243">
        <v>1</v>
      </c>
      <c r="G10243">
        <v>0</v>
      </c>
      <c r="H10243">
        <v>1450.28146876184</v>
      </c>
      <c r="I10243">
        <v>761.83146876184003</v>
      </c>
      <c r="K10243">
        <v>247.63</v>
      </c>
      <c r="M10243">
        <v>440.82</v>
      </c>
      <c r="N10243" t="s">
        <v>3091</v>
      </c>
      <c r="O10243" t="s">
        <v>3092</v>
      </c>
      <c r="P10243" t="s">
        <v>3095</v>
      </c>
      <c r="R10243" t="s">
        <v>3094</v>
      </c>
    </row>
    <row r="10244" spans="1:18" x14ac:dyDescent="0.25">
      <c r="A10244" t="s">
        <v>4687</v>
      </c>
      <c r="B10244" t="s">
        <v>3089</v>
      </c>
      <c r="D10244" t="s">
        <v>3090</v>
      </c>
      <c r="E10244" t="s">
        <v>3090</v>
      </c>
      <c r="F10244">
        <v>1</v>
      </c>
      <c r="G10244">
        <v>0</v>
      </c>
      <c r="H10244">
        <v>10987.261152348599</v>
      </c>
      <c r="I10244">
        <v>7912.0661523486197</v>
      </c>
      <c r="K10244">
        <v>1101.99166666666</v>
      </c>
      <c r="M10244">
        <v>1973.20333333333</v>
      </c>
      <c r="N10244" t="s">
        <v>3091</v>
      </c>
      <c r="O10244" t="s">
        <v>3092</v>
      </c>
      <c r="P10244" t="s">
        <v>3095</v>
      </c>
      <c r="R10244" t="s">
        <v>3094</v>
      </c>
    </row>
    <row r="10245" spans="1:18" x14ac:dyDescent="0.25">
      <c r="A10245" t="s">
        <v>4688</v>
      </c>
      <c r="B10245" t="s">
        <v>3089</v>
      </c>
      <c r="D10245" t="s">
        <v>3090</v>
      </c>
      <c r="E10245" t="s">
        <v>3090</v>
      </c>
      <c r="F10245">
        <v>1</v>
      </c>
      <c r="G10245">
        <v>0</v>
      </c>
      <c r="H10245">
        <v>11076.1839606462</v>
      </c>
      <c r="I10245">
        <v>8174.9139606462904</v>
      </c>
      <c r="K10245">
        <v>1041.1849999999999</v>
      </c>
      <c r="M10245">
        <v>1860.085</v>
      </c>
      <c r="N10245" t="s">
        <v>3091</v>
      </c>
      <c r="O10245" t="s">
        <v>3092</v>
      </c>
      <c r="P10245" t="s">
        <v>3095</v>
      </c>
      <c r="R10245" t="s">
        <v>3094</v>
      </c>
    </row>
    <row r="10246" spans="1:18" x14ac:dyDescent="0.25">
      <c r="A10246" t="s">
        <v>4689</v>
      </c>
      <c r="B10246" t="s">
        <v>3089</v>
      </c>
      <c r="D10246" t="s">
        <v>3090</v>
      </c>
      <c r="E10246" t="s">
        <v>3090</v>
      </c>
      <c r="F10246">
        <v>1</v>
      </c>
      <c r="G10246">
        <v>0</v>
      </c>
      <c r="H10246">
        <v>751.784026962697</v>
      </c>
      <c r="I10246">
        <v>545.72324313999104</v>
      </c>
      <c r="K10246">
        <v>75.300286430407695</v>
      </c>
      <c r="M10246">
        <v>130.76049739229899</v>
      </c>
      <c r="N10246" t="s">
        <v>3091</v>
      </c>
      <c r="O10246" t="s">
        <v>3092</v>
      </c>
      <c r="P10246" t="s">
        <v>3095</v>
      </c>
      <c r="R10246" t="s">
        <v>3094</v>
      </c>
    </row>
    <row r="10247" spans="1:18" x14ac:dyDescent="0.25">
      <c r="A10247" t="s">
        <v>4690</v>
      </c>
      <c r="B10247" t="s">
        <v>3089</v>
      </c>
      <c r="D10247" t="s">
        <v>3090</v>
      </c>
      <c r="E10247" t="s">
        <v>3090</v>
      </c>
      <c r="F10247">
        <v>1</v>
      </c>
      <c r="G10247">
        <v>0</v>
      </c>
      <c r="H10247">
        <v>10033.297937118699</v>
      </c>
      <c r="I10247">
        <v>8560.58960378546</v>
      </c>
      <c r="K10247">
        <v>529.37666666666598</v>
      </c>
      <c r="M10247">
        <v>943.33166666666602</v>
      </c>
      <c r="N10247" t="s">
        <v>3091</v>
      </c>
      <c r="O10247" t="s">
        <v>3092</v>
      </c>
      <c r="P10247" t="s">
        <v>3095</v>
      </c>
      <c r="R10247" t="s">
        <v>3094</v>
      </c>
    </row>
    <row r="10248" spans="1:18" x14ac:dyDescent="0.25">
      <c r="A10248" t="s">
        <v>4691</v>
      </c>
      <c r="B10248" t="s">
        <v>3089</v>
      </c>
      <c r="D10248" t="s">
        <v>3090</v>
      </c>
      <c r="E10248" t="s">
        <v>3090</v>
      </c>
      <c r="F10248">
        <v>1</v>
      </c>
      <c r="G10248">
        <v>0</v>
      </c>
      <c r="H10248">
        <v>10980.6268552367</v>
      </c>
      <c r="I10248">
        <v>7726.7101885700404</v>
      </c>
      <c r="K10248">
        <v>1167.16166666666</v>
      </c>
      <c r="M10248">
        <v>2086.7550000000001</v>
      </c>
      <c r="N10248" t="s">
        <v>3091</v>
      </c>
      <c r="O10248" t="s">
        <v>3092</v>
      </c>
      <c r="P10248" t="s">
        <v>3095</v>
      </c>
      <c r="R10248" t="s">
        <v>3094</v>
      </c>
    </row>
    <row r="10249" spans="1:18" x14ac:dyDescent="0.25">
      <c r="A10249" t="s">
        <v>4692</v>
      </c>
      <c r="B10249" t="s">
        <v>3089</v>
      </c>
      <c r="D10249" t="s">
        <v>3090</v>
      </c>
      <c r="E10249" t="s">
        <v>3090</v>
      </c>
      <c r="F10249">
        <v>1</v>
      </c>
      <c r="G10249">
        <v>0</v>
      </c>
      <c r="H10249">
        <v>11831.8847052937</v>
      </c>
      <c r="I10249">
        <v>8483.1931196871301</v>
      </c>
      <c r="K10249">
        <v>1201.5683036113301</v>
      </c>
      <c r="M10249">
        <v>2147.1232819953302</v>
      </c>
      <c r="N10249" t="s">
        <v>3091</v>
      </c>
      <c r="O10249" t="s">
        <v>3092</v>
      </c>
      <c r="P10249" t="s">
        <v>3095</v>
      </c>
      <c r="R10249" t="s">
        <v>3094</v>
      </c>
    </row>
    <row r="10250" spans="1:18" x14ac:dyDescent="0.25">
      <c r="A10250" t="s">
        <v>4693</v>
      </c>
      <c r="B10250" t="s">
        <v>3089</v>
      </c>
      <c r="D10250" t="s">
        <v>3090</v>
      </c>
      <c r="E10250" t="s">
        <v>3090</v>
      </c>
      <c r="F10250">
        <v>1</v>
      </c>
      <c r="G10250">
        <v>0</v>
      </c>
      <c r="H10250">
        <v>10883.9759106737</v>
      </c>
      <c r="I10250">
        <v>7566.4059106737404</v>
      </c>
      <c r="K10250">
        <v>1190.3399999999999</v>
      </c>
      <c r="M10250">
        <v>2127.23</v>
      </c>
      <c r="N10250" t="s">
        <v>3091</v>
      </c>
      <c r="O10250" t="s">
        <v>3092</v>
      </c>
      <c r="P10250" t="s">
        <v>3095</v>
      </c>
      <c r="R10250" t="s">
        <v>3094</v>
      </c>
    </row>
    <row r="10251" spans="1:18" x14ac:dyDescent="0.25">
      <c r="A10251" t="s">
        <v>4694</v>
      </c>
      <c r="B10251" t="s">
        <v>3089</v>
      </c>
      <c r="D10251" t="s">
        <v>3090</v>
      </c>
      <c r="E10251" t="s">
        <v>3090</v>
      </c>
      <c r="F10251">
        <v>1</v>
      </c>
      <c r="G10251">
        <v>0</v>
      </c>
      <c r="H10251">
        <v>9996.7822609060804</v>
      </c>
      <c r="I10251">
        <v>7308.7722609060802</v>
      </c>
      <c r="K10251">
        <v>964.09</v>
      </c>
      <c r="M10251">
        <v>1723.92</v>
      </c>
      <c r="N10251" t="s">
        <v>3091</v>
      </c>
      <c r="O10251" t="s">
        <v>3092</v>
      </c>
      <c r="P10251" t="s">
        <v>3095</v>
      </c>
      <c r="R10251" t="s">
        <v>3094</v>
      </c>
    </row>
    <row r="10252" spans="1:18" x14ac:dyDescent="0.25">
      <c r="A10252" t="s">
        <v>4695</v>
      </c>
      <c r="B10252" t="s">
        <v>3089</v>
      </c>
      <c r="D10252" t="s">
        <v>3090</v>
      </c>
      <c r="E10252" t="s">
        <v>3090</v>
      </c>
      <c r="F10252">
        <v>1</v>
      </c>
      <c r="G10252">
        <v>0</v>
      </c>
      <c r="H10252">
        <v>11259.552375773101</v>
      </c>
      <c r="I10252">
        <v>8240.2573757731407</v>
      </c>
      <c r="K10252">
        <v>1082.8399999999999</v>
      </c>
      <c r="M10252">
        <v>1936.4549999999999</v>
      </c>
      <c r="N10252" t="s">
        <v>3091</v>
      </c>
      <c r="O10252" t="s">
        <v>3092</v>
      </c>
      <c r="P10252" t="s">
        <v>3095</v>
      </c>
      <c r="R10252" t="s">
        <v>3094</v>
      </c>
    </row>
    <row r="10253" spans="1:18" x14ac:dyDescent="0.25">
      <c r="A10253" t="s">
        <v>4696</v>
      </c>
      <c r="B10253" t="s">
        <v>3089</v>
      </c>
      <c r="D10253" t="s">
        <v>3090</v>
      </c>
      <c r="E10253" t="s">
        <v>3090</v>
      </c>
      <c r="F10253">
        <v>1</v>
      </c>
      <c r="G10253">
        <v>0</v>
      </c>
      <c r="H10253">
        <v>9952.7450690189398</v>
      </c>
      <c r="I10253">
        <v>7143.9109023522697</v>
      </c>
      <c r="K10253">
        <v>1008.1033333333301</v>
      </c>
      <c r="M10253">
        <v>1800.7308333333301</v>
      </c>
      <c r="N10253" t="s">
        <v>3091</v>
      </c>
      <c r="O10253" t="s">
        <v>3092</v>
      </c>
      <c r="P10253" t="s">
        <v>3095</v>
      </c>
      <c r="R10253" t="s">
        <v>3094</v>
      </c>
    </row>
    <row r="10254" spans="1:18" x14ac:dyDescent="0.25">
      <c r="A10254" t="s">
        <v>4697</v>
      </c>
      <c r="B10254" t="s">
        <v>3089</v>
      </c>
      <c r="D10254" t="s">
        <v>3090</v>
      </c>
      <c r="E10254" t="s">
        <v>3090</v>
      </c>
      <c r="F10254">
        <v>1</v>
      </c>
      <c r="G10254">
        <v>0</v>
      </c>
      <c r="H10254">
        <v>11005.7829683041</v>
      </c>
      <c r="I10254">
        <v>8129.6938016375198</v>
      </c>
      <c r="K10254">
        <v>1032.7183333333301</v>
      </c>
      <c r="M10254">
        <v>1843.37083333333</v>
      </c>
      <c r="N10254" t="s">
        <v>3091</v>
      </c>
      <c r="O10254" t="s">
        <v>3092</v>
      </c>
      <c r="P10254" t="s">
        <v>3095</v>
      </c>
      <c r="R10254" t="s">
        <v>3094</v>
      </c>
    </row>
    <row r="10255" spans="1:18" x14ac:dyDescent="0.25">
      <c r="A10255" t="s">
        <v>4698</v>
      </c>
      <c r="B10255" t="s">
        <v>3089</v>
      </c>
      <c r="D10255" t="s">
        <v>3090</v>
      </c>
      <c r="E10255" t="s">
        <v>3090</v>
      </c>
      <c r="F10255">
        <v>1</v>
      </c>
      <c r="G10255">
        <v>0</v>
      </c>
      <c r="H10255">
        <v>0</v>
      </c>
      <c r="I10255"/>
      <c r="K10255"/>
      <c r="N10255" t="s">
        <v>3091</v>
      </c>
      <c r="O10255" t="s">
        <v>3092</v>
      </c>
      <c r="P10255" t="s">
        <v>3095</v>
      </c>
      <c r="R10255" t="s">
        <v>3094</v>
      </c>
    </row>
    <row r="10256" spans="1:18" x14ac:dyDescent="0.25">
      <c r="A10256" t="s">
        <v>4699</v>
      </c>
      <c r="B10256" t="s">
        <v>3089</v>
      </c>
      <c r="D10256" t="s">
        <v>3090</v>
      </c>
      <c r="E10256" t="s">
        <v>3090</v>
      </c>
      <c r="F10256">
        <v>1</v>
      </c>
      <c r="G10256">
        <v>0</v>
      </c>
      <c r="H10256">
        <v>10175.1163103908</v>
      </c>
      <c r="I10256">
        <v>7430.2645961051803</v>
      </c>
      <c r="K10256">
        <v>984.94028571428498</v>
      </c>
      <c r="M10256">
        <v>1759.9114285714199</v>
      </c>
      <c r="N10256" t="s">
        <v>3091</v>
      </c>
      <c r="O10256" t="s">
        <v>3092</v>
      </c>
      <c r="P10256" t="s">
        <v>3095</v>
      </c>
      <c r="R10256" t="s">
        <v>3094</v>
      </c>
    </row>
    <row r="10257" spans="1:18" x14ac:dyDescent="0.25">
      <c r="A10257" t="s">
        <v>4700</v>
      </c>
      <c r="B10257" t="s">
        <v>3089</v>
      </c>
      <c r="D10257" t="s">
        <v>3090</v>
      </c>
      <c r="E10257" t="s">
        <v>3090</v>
      </c>
      <c r="F10257">
        <v>1</v>
      </c>
      <c r="G10257">
        <v>0</v>
      </c>
      <c r="H10257">
        <v>10443.464349559699</v>
      </c>
      <c r="I10257">
        <v>7698.5818495596995</v>
      </c>
      <c r="K10257">
        <v>984.93499999999995</v>
      </c>
      <c r="M10257">
        <v>1759.9475</v>
      </c>
      <c r="N10257" t="s">
        <v>3091</v>
      </c>
      <c r="O10257" t="s">
        <v>3092</v>
      </c>
      <c r="P10257" t="s">
        <v>3095</v>
      </c>
      <c r="R10257" t="s">
        <v>3094</v>
      </c>
    </row>
    <row r="10258" spans="1:18" x14ac:dyDescent="0.25">
      <c r="A10258" t="s">
        <v>4701</v>
      </c>
      <c r="B10258" t="s">
        <v>3089</v>
      </c>
      <c r="D10258" t="s">
        <v>3090</v>
      </c>
      <c r="E10258" t="s">
        <v>3090</v>
      </c>
      <c r="F10258">
        <v>1</v>
      </c>
      <c r="G10258">
        <v>0</v>
      </c>
      <c r="H10258">
        <v>9112.8986763482098</v>
      </c>
      <c r="I10258">
        <v>6623.9086763482101</v>
      </c>
      <c r="K10258">
        <v>891.71500000000003</v>
      </c>
      <c r="M10258">
        <v>1597.2750000000001</v>
      </c>
      <c r="N10258" t="s">
        <v>3091</v>
      </c>
      <c r="O10258" t="s">
        <v>3092</v>
      </c>
      <c r="P10258" t="s">
        <v>3095</v>
      </c>
      <c r="R10258" t="s">
        <v>3094</v>
      </c>
    </row>
    <row r="10259" spans="1:18" x14ac:dyDescent="0.25">
      <c r="A10259" t="s">
        <v>4702</v>
      </c>
      <c r="B10259" t="s">
        <v>3089</v>
      </c>
      <c r="D10259" t="s">
        <v>3090</v>
      </c>
      <c r="E10259" t="s">
        <v>3090</v>
      </c>
      <c r="F10259">
        <v>1</v>
      </c>
      <c r="G10259">
        <v>0</v>
      </c>
      <c r="H10259">
        <v>11009.7501465653</v>
      </c>
      <c r="I10259">
        <v>7755.8623687875797</v>
      </c>
      <c r="K10259">
        <v>1167.15055555555</v>
      </c>
      <c r="M10259">
        <v>2086.7372222222202</v>
      </c>
      <c r="N10259" t="s">
        <v>3091</v>
      </c>
      <c r="O10259" t="s">
        <v>3092</v>
      </c>
      <c r="P10259" t="s">
        <v>3095</v>
      </c>
      <c r="R10259" t="s">
        <v>3094</v>
      </c>
    </row>
    <row r="10260" spans="1:18" x14ac:dyDescent="0.25">
      <c r="A10260" t="s">
        <v>4703</v>
      </c>
      <c r="B10260" t="s">
        <v>3089</v>
      </c>
      <c r="D10260" t="s">
        <v>3090</v>
      </c>
      <c r="E10260" t="s">
        <v>3090</v>
      </c>
      <c r="F10260">
        <v>1</v>
      </c>
      <c r="G10260">
        <v>0</v>
      </c>
      <c r="H10260">
        <v>11074.216345573501</v>
      </c>
      <c r="I10260">
        <v>7820.3285677958102</v>
      </c>
      <c r="K10260">
        <v>1167.15055555555</v>
      </c>
      <c r="M10260">
        <v>2086.7372222222202</v>
      </c>
      <c r="N10260" t="s">
        <v>3091</v>
      </c>
      <c r="O10260" t="s">
        <v>3092</v>
      </c>
      <c r="P10260" t="s">
        <v>3095</v>
      </c>
      <c r="R10260" t="s">
        <v>3094</v>
      </c>
    </row>
    <row r="10261" spans="1:18" x14ac:dyDescent="0.25">
      <c r="A10261" t="s">
        <v>4704</v>
      </c>
      <c r="B10261" t="s">
        <v>3089</v>
      </c>
      <c r="D10261" t="s">
        <v>3090</v>
      </c>
      <c r="E10261" t="s">
        <v>3090</v>
      </c>
      <c r="F10261">
        <v>1</v>
      </c>
      <c r="G10261">
        <v>0</v>
      </c>
      <c r="H10261">
        <v>10979.176995170301</v>
      </c>
      <c r="I10261">
        <v>7725.2552173925797</v>
      </c>
      <c r="K10261">
        <v>1167.16955555555</v>
      </c>
      <c r="M10261">
        <v>2086.7522222222201</v>
      </c>
      <c r="N10261" t="s">
        <v>3091</v>
      </c>
      <c r="O10261" t="s">
        <v>3092</v>
      </c>
      <c r="P10261" t="s">
        <v>3095</v>
      </c>
      <c r="R10261" t="s">
        <v>3094</v>
      </c>
    </row>
    <row r="10262" spans="1:18" x14ac:dyDescent="0.25">
      <c r="A10262" t="s">
        <v>4705</v>
      </c>
      <c r="B10262" t="s">
        <v>3089</v>
      </c>
      <c r="D10262" t="s">
        <v>3090</v>
      </c>
      <c r="E10262" t="s">
        <v>3090</v>
      </c>
      <c r="F10262">
        <v>1</v>
      </c>
      <c r="G10262">
        <v>0</v>
      </c>
      <c r="H10262">
        <v>10967.027705091999</v>
      </c>
      <c r="I10262">
        <v>7713.1200939809496</v>
      </c>
      <c r="K10262">
        <v>1167.1662222222201</v>
      </c>
      <c r="M10262">
        <v>2086.74138888888</v>
      </c>
      <c r="N10262" t="s">
        <v>3091</v>
      </c>
      <c r="O10262" t="s">
        <v>3092</v>
      </c>
      <c r="P10262" t="s">
        <v>3095</v>
      </c>
      <c r="R10262" t="s">
        <v>3094</v>
      </c>
    </row>
    <row r="10263" spans="1:18" x14ac:dyDescent="0.25">
      <c r="A10263" t="s">
        <v>4706</v>
      </c>
      <c r="B10263" t="s">
        <v>3089</v>
      </c>
      <c r="D10263" t="s">
        <v>3090</v>
      </c>
      <c r="E10263" t="s">
        <v>3090</v>
      </c>
      <c r="F10263">
        <v>1</v>
      </c>
      <c r="G10263">
        <v>0</v>
      </c>
      <c r="H10263">
        <v>10260.6559259681</v>
      </c>
      <c r="I10263">
        <v>7228.2615212062701</v>
      </c>
      <c r="K10263">
        <v>1088.67166666666</v>
      </c>
      <c r="M10263">
        <v>1943.7227380952299</v>
      </c>
      <c r="N10263" t="s">
        <v>3091</v>
      </c>
      <c r="O10263" t="s">
        <v>3092</v>
      </c>
      <c r="P10263" t="s">
        <v>3095</v>
      </c>
      <c r="R10263" t="s">
        <v>3094</v>
      </c>
    </row>
    <row r="10264" spans="1:18" x14ac:dyDescent="0.25">
      <c r="A10264" t="s">
        <v>4707</v>
      </c>
      <c r="B10264" t="s">
        <v>3089</v>
      </c>
      <c r="D10264" t="s">
        <v>3090</v>
      </c>
      <c r="E10264" t="s">
        <v>3090</v>
      </c>
      <c r="F10264">
        <v>1</v>
      </c>
      <c r="G10264">
        <v>0</v>
      </c>
      <c r="H10264">
        <v>10277.7967376947</v>
      </c>
      <c r="I10264">
        <v>7245.4106662661297</v>
      </c>
      <c r="K10264">
        <v>1088.67</v>
      </c>
      <c r="M10264">
        <v>1943.7160714285701</v>
      </c>
      <c r="N10264" t="s">
        <v>3091</v>
      </c>
      <c r="O10264" t="s">
        <v>3092</v>
      </c>
      <c r="P10264" t="s">
        <v>3095</v>
      </c>
      <c r="R10264" t="s">
        <v>3094</v>
      </c>
    </row>
    <row r="10265" spans="1:18" x14ac:dyDescent="0.25">
      <c r="A10265" t="s">
        <v>4708</v>
      </c>
      <c r="B10265" t="s">
        <v>3089</v>
      </c>
      <c r="D10265" t="s">
        <v>3090</v>
      </c>
      <c r="E10265" t="s">
        <v>3090</v>
      </c>
      <c r="F10265">
        <v>1</v>
      </c>
      <c r="G10265">
        <v>0</v>
      </c>
      <c r="H10265">
        <v>11345.0348790638</v>
      </c>
      <c r="I10265">
        <v>8044.5265457304904</v>
      </c>
      <c r="K10265">
        <v>1183.8900000000001</v>
      </c>
      <c r="M10265">
        <v>2116.6183333333302</v>
      </c>
      <c r="N10265" t="s">
        <v>3091</v>
      </c>
      <c r="O10265" t="s">
        <v>3092</v>
      </c>
      <c r="P10265" t="s">
        <v>3095</v>
      </c>
      <c r="R10265" t="s">
        <v>3094</v>
      </c>
    </row>
    <row r="10266" spans="1:18" x14ac:dyDescent="0.25">
      <c r="A10266" t="s">
        <v>4709</v>
      </c>
      <c r="B10266" t="s">
        <v>3089</v>
      </c>
      <c r="D10266" t="s">
        <v>3090</v>
      </c>
      <c r="E10266" t="s">
        <v>3090</v>
      </c>
      <c r="F10266">
        <v>1</v>
      </c>
      <c r="G10266">
        <v>0</v>
      </c>
      <c r="H10266">
        <v>9798.54197508793</v>
      </c>
      <c r="I10266">
        <v>6831.2319750879296</v>
      </c>
      <c r="K10266">
        <v>1065.51</v>
      </c>
      <c r="M10266">
        <v>1901.8</v>
      </c>
      <c r="N10266" t="s">
        <v>3091</v>
      </c>
      <c r="O10266" t="s">
        <v>3092</v>
      </c>
      <c r="P10266" t="s">
        <v>3095</v>
      </c>
      <c r="R10266" t="s">
        <v>3094</v>
      </c>
    </row>
    <row r="10267" spans="1:18" x14ac:dyDescent="0.25">
      <c r="A10267" t="s">
        <v>4710</v>
      </c>
      <c r="B10267" t="s">
        <v>3089</v>
      </c>
      <c r="D10267" t="s">
        <v>3090</v>
      </c>
      <c r="E10267" t="s">
        <v>3090</v>
      </c>
      <c r="F10267">
        <v>1</v>
      </c>
      <c r="G10267">
        <v>0</v>
      </c>
      <c r="H10267">
        <v>10476.8462209953</v>
      </c>
      <c r="I10267">
        <v>7509.5362209953</v>
      </c>
      <c r="K10267">
        <v>1065.51</v>
      </c>
      <c r="M10267">
        <v>1901.8</v>
      </c>
      <c r="N10267" t="s">
        <v>3091</v>
      </c>
      <c r="O10267" t="s">
        <v>3092</v>
      </c>
      <c r="P10267" t="s">
        <v>3095</v>
      </c>
      <c r="R10267" t="s">
        <v>3094</v>
      </c>
    </row>
    <row r="10268" spans="1:18" x14ac:dyDescent="0.25">
      <c r="A10268" t="s">
        <v>4711</v>
      </c>
      <c r="B10268" t="s">
        <v>3089</v>
      </c>
      <c r="D10268" t="s">
        <v>3090</v>
      </c>
      <c r="E10268" t="s">
        <v>3090</v>
      </c>
      <c r="F10268">
        <v>1</v>
      </c>
      <c r="G10268">
        <v>0</v>
      </c>
      <c r="H10268">
        <v>5.30772333333333</v>
      </c>
      <c r="I10268">
        <v>2.8877233333333301</v>
      </c>
      <c r="K10268">
        <v>0.87</v>
      </c>
      <c r="M10268">
        <v>1.55</v>
      </c>
      <c r="N10268" t="s">
        <v>3091</v>
      </c>
      <c r="O10268" t="s">
        <v>3092</v>
      </c>
      <c r="P10268" t="s">
        <v>3095</v>
      </c>
      <c r="R10268" t="s">
        <v>3094</v>
      </c>
    </row>
    <row r="10269" spans="1:18" x14ac:dyDescent="0.25">
      <c r="A10269" t="s">
        <v>4712</v>
      </c>
      <c r="B10269" t="s">
        <v>3089</v>
      </c>
      <c r="D10269" t="s">
        <v>3090</v>
      </c>
      <c r="E10269" t="s">
        <v>3090</v>
      </c>
      <c r="F10269">
        <v>1</v>
      </c>
      <c r="G10269">
        <v>0</v>
      </c>
      <c r="H10269">
        <v>10315.763017356199</v>
      </c>
      <c r="I10269">
        <v>7199.3580173562304</v>
      </c>
      <c r="K10269">
        <v>1118.99166666666</v>
      </c>
      <c r="M10269">
        <v>1997.41333333333</v>
      </c>
      <c r="N10269" t="s">
        <v>3091</v>
      </c>
      <c r="O10269" t="s">
        <v>3092</v>
      </c>
      <c r="P10269" t="s">
        <v>3095</v>
      </c>
      <c r="R10269" t="s">
        <v>3094</v>
      </c>
    </row>
    <row r="10270" spans="1:18" x14ac:dyDescent="0.25">
      <c r="A10270" t="s">
        <v>4713</v>
      </c>
      <c r="B10270" t="s">
        <v>3089</v>
      </c>
      <c r="D10270" t="s">
        <v>3090</v>
      </c>
      <c r="E10270" t="s">
        <v>3090</v>
      </c>
      <c r="F10270">
        <v>1</v>
      </c>
      <c r="G10270">
        <v>0</v>
      </c>
      <c r="H10270">
        <v>10268.265887162301</v>
      </c>
      <c r="I10270">
        <v>7151.8633871623597</v>
      </c>
      <c r="K10270">
        <v>1118.9849999999999</v>
      </c>
      <c r="M10270">
        <v>1997.4175</v>
      </c>
      <c r="N10270" t="s">
        <v>3091</v>
      </c>
      <c r="O10270" t="s">
        <v>3092</v>
      </c>
      <c r="P10270" t="s">
        <v>3095</v>
      </c>
      <c r="R10270" t="s">
        <v>3094</v>
      </c>
    </row>
    <row r="10271" spans="1:18" x14ac:dyDescent="0.25">
      <c r="A10271" t="s">
        <v>4714</v>
      </c>
      <c r="B10271" t="s">
        <v>3089</v>
      </c>
      <c r="D10271" t="s">
        <v>3090</v>
      </c>
      <c r="E10271" t="s">
        <v>3090</v>
      </c>
      <c r="F10271">
        <v>1</v>
      </c>
      <c r="G10271">
        <v>0</v>
      </c>
      <c r="H10271">
        <v>10099.892525847001</v>
      </c>
      <c r="I10271">
        <v>6983.4925258470103</v>
      </c>
      <c r="K10271">
        <v>1118.99</v>
      </c>
      <c r="M10271">
        <v>1997.41</v>
      </c>
      <c r="N10271" t="s">
        <v>3091</v>
      </c>
      <c r="O10271" t="s">
        <v>3092</v>
      </c>
      <c r="P10271" t="s">
        <v>3095</v>
      </c>
      <c r="R10271" t="s">
        <v>3094</v>
      </c>
    </row>
    <row r="10272" spans="1:18" x14ac:dyDescent="0.25">
      <c r="A10272" t="s">
        <v>4715</v>
      </c>
      <c r="B10272" t="s">
        <v>3089</v>
      </c>
      <c r="D10272" t="s">
        <v>3090</v>
      </c>
      <c r="E10272" t="s">
        <v>3090</v>
      </c>
      <c r="F10272">
        <v>1</v>
      </c>
      <c r="G10272">
        <v>0</v>
      </c>
      <c r="H10272">
        <v>10012.505302080201</v>
      </c>
      <c r="I10272">
        <v>6896.1053020802101</v>
      </c>
      <c r="K10272">
        <v>1118.99</v>
      </c>
      <c r="M10272">
        <v>1997.41</v>
      </c>
      <c r="N10272" t="s">
        <v>3091</v>
      </c>
      <c r="O10272" t="s">
        <v>3092</v>
      </c>
      <c r="P10272" t="s">
        <v>3095</v>
      </c>
      <c r="R10272" t="s">
        <v>3094</v>
      </c>
    </row>
    <row r="10273" spans="1:18" x14ac:dyDescent="0.25">
      <c r="A10273" t="s">
        <v>4716</v>
      </c>
      <c r="B10273" t="s">
        <v>3089</v>
      </c>
      <c r="D10273" t="s">
        <v>3090</v>
      </c>
      <c r="E10273" t="s">
        <v>3090</v>
      </c>
      <c r="F10273">
        <v>1</v>
      </c>
      <c r="G10273">
        <v>0</v>
      </c>
      <c r="H10273">
        <v>10961.916599937</v>
      </c>
      <c r="I10273">
        <v>7558.89243327034</v>
      </c>
      <c r="K10273">
        <v>1220.6458333333301</v>
      </c>
      <c r="M10273">
        <v>2182.3783333333299</v>
      </c>
      <c r="N10273" t="s">
        <v>3091</v>
      </c>
      <c r="O10273" t="s">
        <v>3092</v>
      </c>
      <c r="P10273" t="s">
        <v>3095</v>
      </c>
      <c r="R10273" t="s">
        <v>3094</v>
      </c>
    </row>
    <row r="10274" spans="1:18" x14ac:dyDescent="0.25">
      <c r="A10274" t="s">
        <v>4717</v>
      </c>
      <c r="B10274" t="s">
        <v>3089</v>
      </c>
      <c r="D10274" t="s">
        <v>3090</v>
      </c>
      <c r="E10274" t="s">
        <v>3090</v>
      </c>
      <c r="F10274">
        <v>1</v>
      </c>
      <c r="G10274">
        <v>0</v>
      </c>
      <c r="H10274">
        <v>10985.7606386354</v>
      </c>
      <c r="I10274">
        <v>7582.7506386354498</v>
      </c>
      <c r="K10274">
        <v>1220.6416666666601</v>
      </c>
      <c r="M10274">
        <v>2182.3683333333302</v>
      </c>
      <c r="N10274" t="s">
        <v>3091</v>
      </c>
      <c r="O10274" t="s">
        <v>3092</v>
      </c>
      <c r="P10274" t="s">
        <v>3095</v>
      </c>
      <c r="R10274" t="s">
        <v>3094</v>
      </c>
    </row>
    <row r="10275" spans="1:18" x14ac:dyDescent="0.25">
      <c r="A10275" t="s">
        <v>4718</v>
      </c>
      <c r="B10275" t="s">
        <v>3089</v>
      </c>
      <c r="D10275" t="s">
        <v>3090</v>
      </c>
      <c r="E10275" t="s">
        <v>3090</v>
      </c>
      <c r="F10275">
        <v>1</v>
      </c>
      <c r="G10275">
        <v>0</v>
      </c>
      <c r="H10275">
        <v>9857.9090334135999</v>
      </c>
      <c r="I10275">
        <v>7054.0407000802597</v>
      </c>
      <c r="K10275">
        <v>1009.57333333333</v>
      </c>
      <c r="M10275">
        <v>1794.2950000000001</v>
      </c>
      <c r="N10275" t="s">
        <v>3091</v>
      </c>
      <c r="O10275" t="s">
        <v>3092</v>
      </c>
      <c r="P10275" t="s">
        <v>3095</v>
      </c>
      <c r="R10275" t="s">
        <v>3094</v>
      </c>
    </row>
    <row r="10276" spans="1:18" x14ac:dyDescent="0.25">
      <c r="A10276" t="s">
        <v>4719</v>
      </c>
      <c r="B10276" t="s">
        <v>3089</v>
      </c>
      <c r="D10276" t="s">
        <v>3090</v>
      </c>
      <c r="E10276" t="s">
        <v>3090</v>
      </c>
      <c r="F10276">
        <v>1</v>
      </c>
      <c r="G10276">
        <v>0</v>
      </c>
      <c r="H10276">
        <v>9307.7800461003608</v>
      </c>
      <c r="I10276">
        <v>6863.0117127670201</v>
      </c>
      <c r="K10276">
        <v>879.24666666666599</v>
      </c>
      <c r="M10276">
        <v>1565.5216666666599</v>
      </c>
      <c r="N10276" t="s">
        <v>3091</v>
      </c>
      <c r="O10276" t="s">
        <v>3092</v>
      </c>
      <c r="P10276" t="s">
        <v>3095</v>
      </c>
      <c r="R10276" t="s">
        <v>3094</v>
      </c>
    </row>
    <row r="10277" spans="1:18" x14ac:dyDescent="0.25">
      <c r="A10277" t="s">
        <v>4720</v>
      </c>
      <c r="B10277" t="s">
        <v>3089</v>
      </c>
      <c r="D10277" t="s">
        <v>3090</v>
      </c>
      <c r="E10277" t="s">
        <v>3090</v>
      </c>
      <c r="F10277">
        <v>1</v>
      </c>
      <c r="G10277">
        <v>0</v>
      </c>
      <c r="H10277">
        <v>10869.2629123403</v>
      </c>
      <c r="I10277">
        <v>7325.6187456736498</v>
      </c>
      <c r="K10277">
        <v>1271.2666666666601</v>
      </c>
      <c r="M10277">
        <v>2272.3775000000001</v>
      </c>
      <c r="N10277" t="s">
        <v>3091</v>
      </c>
      <c r="O10277" t="s">
        <v>3092</v>
      </c>
      <c r="P10277" t="s">
        <v>3095</v>
      </c>
      <c r="R10277" t="s">
        <v>3094</v>
      </c>
    </row>
    <row r="10278" spans="1:18" x14ac:dyDescent="0.25">
      <c r="A10278" t="s">
        <v>4721</v>
      </c>
      <c r="B10278" t="s">
        <v>3089</v>
      </c>
      <c r="D10278" t="s">
        <v>3090</v>
      </c>
      <c r="E10278" t="s">
        <v>3090</v>
      </c>
      <c r="F10278">
        <v>1</v>
      </c>
      <c r="G10278">
        <v>0</v>
      </c>
      <c r="H10278">
        <v>11061.482028247399</v>
      </c>
      <c r="I10278">
        <v>8086.83036158082</v>
      </c>
      <c r="K10278">
        <v>1068.3458333333299</v>
      </c>
      <c r="M10278">
        <v>1906.3058333333299</v>
      </c>
      <c r="N10278" t="s">
        <v>3091</v>
      </c>
      <c r="O10278" t="s">
        <v>3092</v>
      </c>
      <c r="P10278" t="s">
        <v>3095</v>
      </c>
      <c r="R10278" t="s">
        <v>3094</v>
      </c>
    </row>
    <row r="10279" spans="1:18" x14ac:dyDescent="0.25">
      <c r="A10279" t="s">
        <v>4722</v>
      </c>
      <c r="B10279" t="s">
        <v>3089</v>
      </c>
      <c r="D10279" t="s">
        <v>3090</v>
      </c>
      <c r="E10279" t="s">
        <v>3090</v>
      </c>
      <c r="F10279">
        <v>1</v>
      </c>
      <c r="G10279">
        <v>0</v>
      </c>
      <c r="H10279">
        <v>10974.0584918819</v>
      </c>
      <c r="I10279">
        <v>7999.4068252152601</v>
      </c>
      <c r="K10279">
        <v>1068.35083333333</v>
      </c>
      <c r="M10279">
        <v>1906.30083333333</v>
      </c>
      <c r="N10279" t="s">
        <v>3091</v>
      </c>
      <c r="O10279" t="s">
        <v>3092</v>
      </c>
      <c r="P10279" t="s">
        <v>3095</v>
      </c>
      <c r="R10279" t="s">
        <v>3094</v>
      </c>
    </row>
    <row r="10280" spans="1:18" x14ac:dyDescent="0.25">
      <c r="A10280" t="s">
        <v>4723</v>
      </c>
      <c r="B10280" t="s">
        <v>3089</v>
      </c>
      <c r="D10280" t="s">
        <v>3090</v>
      </c>
      <c r="E10280" t="s">
        <v>3090</v>
      </c>
      <c r="F10280">
        <v>1</v>
      </c>
      <c r="G10280">
        <v>0</v>
      </c>
      <c r="H10280">
        <v>0</v>
      </c>
      <c r="I10280"/>
      <c r="K10280"/>
      <c r="N10280" t="s">
        <v>3091</v>
      </c>
      <c r="O10280" t="s">
        <v>3092</v>
      </c>
      <c r="P10280" t="s">
        <v>3095</v>
      </c>
      <c r="R10280" t="s">
        <v>3094</v>
      </c>
    </row>
    <row r="10281" spans="1:18" x14ac:dyDescent="0.25">
      <c r="A10281" t="s">
        <v>4724</v>
      </c>
      <c r="B10281" t="s">
        <v>3089</v>
      </c>
      <c r="D10281" t="s">
        <v>3090</v>
      </c>
      <c r="E10281" t="s">
        <v>3090</v>
      </c>
      <c r="F10281">
        <v>1</v>
      </c>
      <c r="G10281">
        <v>0</v>
      </c>
      <c r="H10281">
        <v>9959.7009514422098</v>
      </c>
      <c r="I10281">
        <v>7210.2942847755403</v>
      </c>
      <c r="K10281">
        <v>985.75666666666598</v>
      </c>
      <c r="M10281">
        <v>1763.65</v>
      </c>
      <c r="N10281" t="s">
        <v>3091</v>
      </c>
      <c r="O10281" t="s">
        <v>3092</v>
      </c>
      <c r="P10281" t="s">
        <v>3095</v>
      </c>
      <c r="R10281" t="s">
        <v>3094</v>
      </c>
    </row>
    <row r="10282" spans="1:18" x14ac:dyDescent="0.25">
      <c r="A10282" t="s">
        <v>4725</v>
      </c>
      <c r="B10282" t="s">
        <v>3089</v>
      </c>
      <c r="D10282" t="s">
        <v>3090</v>
      </c>
      <c r="E10282" t="s">
        <v>3090</v>
      </c>
      <c r="F10282">
        <v>1</v>
      </c>
      <c r="G10282">
        <v>0</v>
      </c>
      <c r="H10282">
        <v>0</v>
      </c>
      <c r="I10282"/>
      <c r="K10282"/>
      <c r="N10282" t="s">
        <v>3091</v>
      </c>
      <c r="O10282" t="s">
        <v>3092</v>
      </c>
      <c r="P10282" t="s">
        <v>3095</v>
      </c>
      <c r="R10282" t="s">
        <v>3094</v>
      </c>
    </row>
    <row r="10283" spans="1:18" x14ac:dyDescent="0.25">
      <c r="A10283" t="s">
        <v>4726</v>
      </c>
      <c r="B10283" t="s">
        <v>3089</v>
      </c>
      <c r="D10283" t="s">
        <v>3090</v>
      </c>
      <c r="E10283" t="s">
        <v>3090</v>
      </c>
      <c r="F10283">
        <v>1</v>
      </c>
      <c r="G10283">
        <v>0</v>
      </c>
      <c r="H10283">
        <v>9560.0970994425606</v>
      </c>
      <c r="I10283">
        <v>6802.8104327758901</v>
      </c>
      <c r="K10283">
        <v>988.66</v>
      </c>
      <c r="M10283">
        <v>1768.62666666666</v>
      </c>
      <c r="N10283" t="s">
        <v>3091</v>
      </c>
      <c r="O10283" t="s">
        <v>3092</v>
      </c>
      <c r="P10283" t="s">
        <v>3095</v>
      </c>
      <c r="R10283" t="s">
        <v>3094</v>
      </c>
    </row>
    <row r="10284" spans="1:18" x14ac:dyDescent="0.25">
      <c r="A10284" t="s">
        <v>4727</v>
      </c>
      <c r="B10284" t="s">
        <v>3089</v>
      </c>
      <c r="D10284" t="s">
        <v>3090</v>
      </c>
      <c r="E10284" t="s">
        <v>3090</v>
      </c>
      <c r="F10284">
        <v>1</v>
      </c>
      <c r="G10284">
        <v>0</v>
      </c>
      <c r="H10284">
        <v>446.820423838735</v>
      </c>
      <c r="I10284">
        <v>279.10042383873503</v>
      </c>
      <c r="K10284">
        <v>60.82</v>
      </c>
      <c r="M10284">
        <v>106.9</v>
      </c>
      <c r="N10284" t="s">
        <v>3091</v>
      </c>
      <c r="O10284" t="s">
        <v>3092</v>
      </c>
      <c r="P10284" t="s">
        <v>3095</v>
      </c>
      <c r="R10284" t="s">
        <v>3094</v>
      </c>
    </row>
    <row r="10285" spans="1:18" x14ac:dyDescent="0.25">
      <c r="A10285" t="s">
        <v>4728</v>
      </c>
      <c r="B10285" t="s">
        <v>3089</v>
      </c>
      <c r="D10285" t="s">
        <v>3090</v>
      </c>
      <c r="E10285" t="s">
        <v>3090</v>
      </c>
      <c r="F10285">
        <v>1</v>
      </c>
      <c r="G10285">
        <v>0</v>
      </c>
      <c r="H10285">
        <v>9651.8112422229096</v>
      </c>
      <c r="I10285">
        <v>6541.25790888957</v>
      </c>
      <c r="K10285">
        <v>1116.9621666666601</v>
      </c>
      <c r="M10285">
        <v>1993.59116666666</v>
      </c>
      <c r="N10285" t="s">
        <v>3091</v>
      </c>
      <c r="O10285" t="s">
        <v>3092</v>
      </c>
      <c r="P10285" t="s">
        <v>3095</v>
      </c>
      <c r="R10285" t="s">
        <v>3094</v>
      </c>
    </row>
    <row r="10286" spans="1:18" x14ac:dyDescent="0.25">
      <c r="A10286" t="s">
        <v>4729</v>
      </c>
      <c r="B10286" t="s">
        <v>3089</v>
      </c>
      <c r="D10286" t="s">
        <v>3090</v>
      </c>
      <c r="E10286" t="s">
        <v>3090</v>
      </c>
      <c r="F10286">
        <v>1</v>
      </c>
      <c r="G10286">
        <v>0</v>
      </c>
      <c r="H10286">
        <v>9927.27684472291</v>
      </c>
      <c r="I10286">
        <v>6810.8875113895701</v>
      </c>
      <c r="K10286">
        <v>1118.98616666666</v>
      </c>
      <c r="M10286">
        <v>1997.4031666666599</v>
      </c>
      <c r="N10286" t="s">
        <v>3091</v>
      </c>
      <c r="O10286" t="s">
        <v>3092</v>
      </c>
      <c r="P10286" t="s">
        <v>3095</v>
      </c>
      <c r="R10286" t="s">
        <v>3094</v>
      </c>
    </row>
    <row r="10287" spans="1:18" x14ac:dyDescent="0.25">
      <c r="A10287" t="s">
        <v>4730</v>
      </c>
      <c r="B10287" t="s">
        <v>3089</v>
      </c>
      <c r="D10287" t="s">
        <v>3090</v>
      </c>
      <c r="E10287" t="s">
        <v>3090</v>
      </c>
      <c r="F10287">
        <v>1</v>
      </c>
      <c r="G10287">
        <v>0</v>
      </c>
      <c r="H10287">
        <v>10872.381987164999</v>
      </c>
      <c r="I10287">
        <v>7969.0636538316903</v>
      </c>
      <c r="K10287">
        <v>1042.2075</v>
      </c>
      <c r="M10287">
        <v>1861.11083333333</v>
      </c>
      <c r="N10287" t="s">
        <v>3091</v>
      </c>
      <c r="O10287" t="s">
        <v>3092</v>
      </c>
      <c r="P10287" t="s">
        <v>3095</v>
      </c>
      <c r="R10287" t="s">
        <v>3094</v>
      </c>
    </row>
    <row r="10288" spans="1:18" x14ac:dyDescent="0.25">
      <c r="A10288" t="s">
        <v>4731</v>
      </c>
      <c r="B10288" t="s">
        <v>3089</v>
      </c>
      <c r="D10288" t="s">
        <v>3090</v>
      </c>
      <c r="E10288" t="s">
        <v>3090</v>
      </c>
      <c r="F10288">
        <v>1</v>
      </c>
      <c r="G10288">
        <v>0</v>
      </c>
      <c r="H10288">
        <v>12438.489726490199</v>
      </c>
      <c r="I10288">
        <v>8899.7872264901998</v>
      </c>
      <c r="K10288">
        <v>1270.11666666666</v>
      </c>
      <c r="M10288">
        <v>2268.5858333333299</v>
      </c>
      <c r="N10288" t="s">
        <v>3091</v>
      </c>
      <c r="O10288" t="s">
        <v>3092</v>
      </c>
      <c r="P10288" t="s">
        <v>3095</v>
      </c>
      <c r="R10288" t="s">
        <v>3094</v>
      </c>
    </row>
    <row r="10289" spans="1:18" x14ac:dyDescent="0.25">
      <c r="A10289" t="s">
        <v>4732</v>
      </c>
      <c r="B10289" t="s">
        <v>3089</v>
      </c>
      <c r="D10289" t="s">
        <v>3090</v>
      </c>
      <c r="E10289" t="s">
        <v>3090</v>
      </c>
      <c r="F10289">
        <v>1</v>
      </c>
      <c r="G10289">
        <v>0</v>
      </c>
      <c r="H10289">
        <v>10456.790349977</v>
      </c>
      <c r="I10289">
        <v>7553.4736833103798</v>
      </c>
      <c r="K10289">
        <v>1042.2183333333301</v>
      </c>
      <c r="M10289">
        <v>1861.0983333333299</v>
      </c>
      <c r="N10289" t="s">
        <v>3091</v>
      </c>
      <c r="O10289" t="s">
        <v>3092</v>
      </c>
      <c r="P10289" t="s">
        <v>3095</v>
      </c>
      <c r="R10289" t="s">
        <v>3094</v>
      </c>
    </row>
    <row r="10290" spans="1:18" x14ac:dyDescent="0.25">
      <c r="A10290" t="s">
        <v>4733</v>
      </c>
      <c r="B10290" t="s">
        <v>3089</v>
      </c>
      <c r="D10290" t="s">
        <v>3090</v>
      </c>
      <c r="E10290" t="s">
        <v>3090</v>
      </c>
      <c r="F10290">
        <v>1</v>
      </c>
      <c r="G10290">
        <v>0</v>
      </c>
      <c r="H10290">
        <v>12022.3403331998</v>
      </c>
      <c r="I10290">
        <v>8977.1136665331906</v>
      </c>
      <c r="K10290">
        <v>1094.3333333333301</v>
      </c>
      <c r="M10290">
        <v>1950.89333333333</v>
      </c>
      <c r="N10290" t="s">
        <v>3091</v>
      </c>
      <c r="O10290" t="s">
        <v>3092</v>
      </c>
      <c r="P10290" t="s">
        <v>3095</v>
      </c>
      <c r="R10290" t="s">
        <v>3094</v>
      </c>
    </row>
    <row r="10291" spans="1:18" x14ac:dyDescent="0.25">
      <c r="A10291" t="s">
        <v>4734</v>
      </c>
      <c r="B10291" t="s">
        <v>3089</v>
      </c>
      <c r="D10291" t="s">
        <v>3090</v>
      </c>
      <c r="E10291" t="s">
        <v>3090</v>
      </c>
      <c r="F10291">
        <v>1</v>
      </c>
      <c r="G10291">
        <v>0</v>
      </c>
      <c r="H10291">
        <v>9286.2980390489392</v>
      </c>
      <c r="I10291">
        <v>6543.1130390489398</v>
      </c>
      <c r="K10291">
        <v>984.41166666666595</v>
      </c>
      <c r="M10291">
        <v>1758.7733333333299</v>
      </c>
      <c r="N10291" t="s">
        <v>3091</v>
      </c>
      <c r="O10291" t="s">
        <v>3092</v>
      </c>
      <c r="P10291" t="s">
        <v>3095</v>
      </c>
      <c r="R10291" t="s">
        <v>3094</v>
      </c>
    </row>
    <row r="10292" spans="1:18" x14ac:dyDescent="0.25">
      <c r="A10292" t="s">
        <v>4735</v>
      </c>
      <c r="B10292" t="s">
        <v>3089</v>
      </c>
      <c r="D10292" t="s">
        <v>3090</v>
      </c>
      <c r="E10292" t="s">
        <v>3090</v>
      </c>
      <c r="F10292">
        <v>1</v>
      </c>
      <c r="G10292">
        <v>0</v>
      </c>
      <c r="H10292">
        <v>9253.1980390489407</v>
      </c>
      <c r="I10292">
        <v>6510.0130390489403</v>
      </c>
      <c r="K10292">
        <v>984.41166666666595</v>
      </c>
      <c r="M10292">
        <v>1758.7733333333299</v>
      </c>
      <c r="N10292" t="s">
        <v>3091</v>
      </c>
      <c r="O10292" t="s">
        <v>3092</v>
      </c>
      <c r="P10292" t="s">
        <v>3095</v>
      </c>
      <c r="R10292" t="s">
        <v>3094</v>
      </c>
    </row>
    <row r="10293" spans="1:18" x14ac:dyDescent="0.25">
      <c r="A10293" t="s">
        <v>4736</v>
      </c>
      <c r="B10293" t="s">
        <v>3089</v>
      </c>
      <c r="D10293" t="s">
        <v>3090</v>
      </c>
      <c r="E10293" t="s">
        <v>3090</v>
      </c>
      <c r="F10293">
        <v>1</v>
      </c>
      <c r="G10293">
        <v>0</v>
      </c>
      <c r="H10293">
        <v>10706.1238583006</v>
      </c>
      <c r="I10293">
        <v>7485.1155249673402</v>
      </c>
      <c r="K10293">
        <v>1155.58833333333</v>
      </c>
      <c r="M10293">
        <v>2065.42</v>
      </c>
      <c r="N10293" t="s">
        <v>3091</v>
      </c>
      <c r="O10293" t="s">
        <v>3092</v>
      </c>
      <c r="P10293" t="s">
        <v>3095</v>
      </c>
      <c r="R10293" t="s">
        <v>3094</v>
      </c>
    </row>
    <row r="10294" spans="1:18" x14ac:dyDescent="0.25">
      <c r="A10294" t="s">
        <v>4737</v>
      </c>
      <c r="B10294" t="s">
        <v>3089</v>
      </c>
      <c r="D10294" t="s">
        <v>3090</v>
      </c>
      <c r="E10294" t="s">
        <v>3090</v>
      </c>
      <c r="F10294">
        <v>1</v>
      </c>
      <c r="G10294">
        <v>0</v>
      </c>
      <c r="H10294">
        <v>11161.225801397301</v>
      </c>
      <c r="I10294">
        <v>7887.8564680639802</v>
      </c>
      <c r="K10294">
        <v>1179.31933333333</v>
      </c>
      <c r="M10294">
        <v>2094.0500000000002</v>
      </c>
      <c r="N10294" t="s">
        <v>3091</v>
      </c>
      <c r="O10294" t="s">
        <v>3092</v>
      </c>
      <c r="P10294" t="s">
        <v>3095</v>
      </c>
      <c r="R10294" t="s">
        <v>3094</v>
      </c>
    </row>
    <row r="10295" spans="1:18" x14ac:dyDescent="0.25">
      <c r="A10295" t="s">
        <v>4738</v>
      </c>
      <c r="B10295" t="s">
        <v>3089</v>
      </c>
      <c r="D10295" t="s">
        <v>3090</v>
      </c>
      <c r="E10295" t="s">
        <v>3090</v>
      </c>
      <c r="F10295">
        <v>1</v>
      </c>
      <c r="G10295">
        <v>0</v>
      </c>
      <c r="H10295">
        <v>10855.0127553287</v>
      </c>
      <c r="I10295">
        <v>7581.6500886621197</v>
      </c>
      <c r="K10295">
        <v>1179.31933333333</v>
      </c>
      <c r="M10295">
        <v>2094.0433333333299</v>
      </c>
      <c r="N10295" t="s">
        <v>3091</v>
      </c>
      <c r="O10295" t="s">
        <v>3092</v>
      </c>
      <c r="P10295" t="s">
        <v>3095</v>
      </c>
      <c r="R10295" t="s">
        <v>3094</v>
      </c>
    </row>
    <row r="10296" spans="1:18" x14ac:dyDescent="0.25">
      <c r="A10296" t="s">
        <v>4739</v>
      </c>
      <c r="B10296" t="s">
        <v>3089</v>
      </c>
      <c r="D10296" t="s">
        <v>3090</v>
      </c>
      <c r="E10296" t="s">
        <v>3090</v>
      </c>
      <c r="F10296">
        <v>1</v>
      </c>
      <c r="G10296">
        <v>0</v>
      </c>
      <c r="H10296">
        <v>10329.994284562999</v>
      </c>
      <c r="I10296">
        <v>7502.16095122966</v>
      </c>
      <c r="K10296">
        <v>1018.245</v>
      </c>
      <c r="M10296">
        <v>1809.58833333333</v>
      </c>
      <c r="N10296" t="s">
        <v>3091</v>
      </c>
      <c r="O10296" t="s">
        <v>3092</v>
      </c>
      <c r="P10296" t="s">
        <v>3095</v>
      </c>
      <c r="R10296" t="s">
        <v>3094</v>
      </c>
    </row>
    <row r="10297" spans="1:18" x14ac:dyDescent="0.25">
      <c r="A10297" t="s">
        <v>4740</v>
      </c>
      <c r="B10297" t="s">
        <v>3089</v>
      </c>
      <c r="D10297" t="s">
        <v>3090</v>
      </c>
      <c r="E10297" t="s">
        <v>3090</v>
      </c>
      <c r="F10297">
        <v>1</v>
      </c>
      <c r="G10297">
        <v>0</v>
      </c>
      <c r="H10297">
        <v>10201.723657844301</v>
      </c>
      <c r="I10297">
        <v>7373.8803245110103</v>
      </c>
      <c r="K10297">
        <v>1018.255</v>
      </c>
      <c r="M10297">
        <v>1809.58833333333</v>
      </c>
      <c r="N10297" t="s">
        <v>3091</v>
      </c>
      <c r="O10297" t="s">
        <v>3092</v>
      </c>
      <c r="P10297" t="s">
        <v>3095</v>
      </c>
      <c r="R10297" t="s">
        <v>3094</v>
      </c>
    </row>
    <row r="10298" spans="1:18" x14ac:dyDescent="0.25">
      <c r="A10298" t="s">
        <v>4741</v>
      </c>
      <c r="B10298" t="s">
        <v>3089</v>
      </c>
      <c r="D10298" t="s">
        <v>3090</v>
      </c>
      <c r="E10298" t="s">
        <v>3090</v>
      </c>
      <c r="F10298">
        <v>1</v>
      </c>
      <c r="G10298">
        <v>0</v>
      </c>
      <c r="H10298">
        <v>10362.346824638</v>
      </c>
      <c r="I10298">
        <v>7534.5168246380199</v>
      </c>
      <c r="K10298">
        <v>1018.24333333333</v>
      </c>
      <c r="M10298">
        <v>1809.58666666666</v>
      </c>
      <c r="N10298" t="s">
        <v>3091</v>
      </c>
      <c r="O10298" t="s">
        <v>3092</v>
      </c>
      <c r="P10298" t="s">
        <v>3095</v>
      </c>
      <c r="R10298" t="s">
        <v>3094</v>
      </c>
    </row>
    <row r="10299" spans="1:18" x14ac:dyDescent="0.25">
      <c r="A10299" t="s">
        <v>4742</v>
      </c>
      <c r="B10299" t="s">
        <v>3089</v>
      </c>
      <c r="D10299" t="s">
        <v>3090</v>
      </c>
      <c r="E10299" t="s">
        <v>3090</v>
      </c>
      <c r="F10299">
        <v>1</v>
      </c>
      <c r="G10299">
        <v>0</v>
      </c>
      <c r="H10299">
        <v>10352.655527033001</v>
      </c>
      <c r="I10299">
        <v>7524.8121936997404</v>
      </c>
      <c r="K10299">
        <v>1018.25666666666</v>
      </c>
      <c r="M10299">
        <v>1809.58666666666</v>
      </c>
      <c r="N10299" t="s">
        <v>3091</v>
      </c>
      <c r="O10299" t="s">
        <v>3092</v>
      </c>
      <c r="P10299" t="s">
        <v>3095</v>
      </c>
      <c r="R10299" t="s">
        <v>3094</v>
      </c>
    </row>
    <row r="10300" spans="1:18" x14ac:dyDescent="0.25">
      <c r="A10300" t="s">
        <v>4743</v>
      </c>
      <c r="B10300" t="s">
        <v>3089</v>
      </c>
      <c r="D10300" t="s">
        <v>3090</v>
      </c>
      <c r="E10300" t="s">
        <v>3090</v>
      </c>
      <c r="F10300">
        <v>1</v>
      </c>
      <c r="G10300">
        <v>0</v>
      </c>
      <c r="H10300">
        <v>10046.751043780499</v>
      </c>
      <c r="I10300">
        <v>7218.9160437805203</v>
      </c>
      <c r="K10300">
        <v>1018.2675</v>
      </c>
      <c r="M10300">
        <v>1809.5675000000001</v>
      </c>
      <c r="N10300" t="s">
        <v>3091</v>
      </c>
      <c r="O10300" t="s">
        <v>3092</v>
      </c>
      <c r="P10300" t="s">
        <v>3095</v>
      </c>
      <c r="R10300" t="s">
        <v>3094</v>
      </c>
    </row>
    <row r="10301" spans="1:18" x14ac:dyDescent="0.25">
      <c r="A10301" t="s">
        <v>4744</v>
      </c>
      <c r="B10301" t="s">
        <v>3089</v>
      </c>
      <c r="D10301" t="s">
        <v>3090</v>
      </c>
      <c r="E10301" t="s">
        <v>3090</v>
      </c>
      <c r="F10301">
        <v>1</v>
      </c>
      <c r="G10301">
        <v>0</v>
      </c>
      <c r="H10301">
        <v>9941.2110753759407</v>
      </c>
      <c r="I10301">
        <v>7113.3610753759403</v>
      </c>
      <c r="K10301">
        <v>1018.2775</v>
      </c>
      <c r="M10301">
        <v>1809.5725</v>
      </c>
      <c r="N10301" t="s">
        <v>3091</v>
      </c>
      <c r="O10301" t="s">
        <v>3092</v>
      </c>
      <c r="P10301" t="s">
        <v>3095</v>
      </c>
      <c r="R10301" t="s">
        <v>3094</v>
      </c>
    </row>
    <row r="10302" spans="1:18" x14ac:dyDescent="0.25">
      <c r="A10302" t="s">
        <v>4745</v>
      </c>
      <c r="B10302" t="s">
        <v>3089</v>
      </c>
      <c r="D10302" t="s">
        <v>3090</v>
      </c>
      <c r="E10302" t="s">
        <v>3090</v>
      </c>
      <c r="F10302">
        <v>1</v>
      </c>
      <c r="G10302">
        <v>0</v>
      </c>
      <c r="H10302">
        <v>9971.1333198602006</v>
      </c>
      <c r="I10302">
        <v>7143.2883198602003</v>
      </c>
      <c r="K10302">
        <v>1018.2775</v>
      </c>
      <c r="M10302">
        <v>1809.5675000000001</v>
      </c>
      <c r="N10302" t="s">
        <v>3091</v>
      </c>
      <c r="O10302" t="s">
        <v>3092</v>
      </c>
      <c r="P10302" t="s">
        <v>3095</v>
      </c>
      <c r="R10302" t="s">
        <v>3094</v>
      </c>
    </row>
    <row r="10303" spans="1:18" x14ac:dyDescent="0.25">
      <c r="A10303" t="s">
        <v>4746</v>
      </c>
      <c r="B10303" t="s">
        <v>3089</v>
      </c>
      <c r="D10303" t="s">
        <v>3090</v>
      </c>
      <c r="E10303" t="s">
        <v>3090</v>
      </c>
      <c r="F10303">
        <v>1</v>
      </c>
      <c r="G10303">
        <v>0</v>
      </c>
      <c r="H10303">
        <v>9916.2445986426101</v>
      </c>
      <c r="I10303">
        <v>7088.3995986426098</v>
      </c>
      <c r="K10303">
        <v>1018.2775</v>
      </c>
      <c r="M10303">
        <v>1809.5675000000001</v>
      </c>
      <c r="N10303" t="s">
        <v>3091</v>
      </c>
      <c r="O10303" t="s">
        <v>3092</v>
      </c>
      <c r="P10303" t="s">
        <v>3095</v>
      </c>
      <c r="R10303" t="s">
        <v>3094</v>
      </c>
    </row>
    <row r="10304" spans="1:18" x14ac:dyDescent="0.25">
      <c r="A10304" t="s">
        <v>4747</v>
      </c>
      <c r="B10304" t="s">
        <v>3089</v>
      </c>
      <c r="D10304" t="s">
        <v>3090</v>
      </c>
      <c r="F10304">
        <v>1</v>
      </c>
      <c r="G10304">
        <v>0</v>
      </c>
      <c r="H10304">
        <v>9874.8852589510007</v>
      </c>
      <c r="I10304">
        <v>7047.0602589509999</v>
      </c>
      <c r="K10304">
        <v>1018.2625</v>
      </c>
      <c r="M10304">
        <v>1809.5625</v>
      </c>
      <c r="N10304" t="s">
        <v>3091</v>
      </c>
      <c r="O10304" t="s">
        <v>3092</v>
      </c>
      <c r="P10304" t="s">
        <v>3095</v>
      </c>
      <c r="R10304" t="s">
        <v>3094</v>
      </c>
    </row>
    <row r="10305" spans="1:18" x14ac:dyDescent="0.25">
      <c r="A10305" t="s">
        <v>4748</v>
      </c>
      <c r="B10305" t="s">
        <v>3089</v>
      </c>
      <c r="D10305" t="s">
        <v>3090</v>
      </c>
      <c r="E10305" t="s">
        <v>3090</v>
      </c>
      <c r="F10305">
        <v>1</v>
      </c>
      <c r="G10305">
        <v>0</v>
      </c>
      <c r="H10305">
        <v>9967.5162391273007</v>
      </c>
      <c r="I10305">
        <v>7139.6912391272999</v>
      </c>
      <c r="K10305">
        <v>1018.2625</v>
      </c>
      <c r="M10305">
        <v>1809.5625</v>
      </c>
      <c r="N10305" t="s">
        <v>3091</v>
      </c>
      <c r="O10305" t="s">
        <v>3092</v>
      </c>
      <c r="P10305" t="s">
        <v>3095</v>
      </c>
      <c r="R10305" t="s">
        <v>3094</v>
      </c>
    </row>
    <row r="10306" spans="1:18" x14ac:dyDescent="0.25">
      <c r="A10306" t="s">
        <v>4749</v>
      </c>
      <c r="B10306" t="s">
        <v>3089</v>
      </c>
      <c r="D10306" t="s">
        <v>3090</v>
      </c>
      <c r="E10306" t="s">
        <v>3090</v>
      </c>
      <c r="F10306">
        <v>1</v>
      </c>
      <c r="G10306">
        <v>0</v>
      </c>
      <c r="H10306">
        <v>9969.0153137939706</v>
      </c>
      <c r="I10306">
        <v>7141.1903137939698</v>
      </c>
      <c r="K10306">
        <v>1018.2675</v>
      </c>
      <c r="M10306">
        <v>1809.5574999999999</v>
      </c>
      <c r="N10306" t="s">
        <v>3091</v>
      </c>
      <c r="O10306" t="s">
        <v>3092</v>
      </c>
      <c r="P10306" t="s">
        <v>3095</v>
      </c>
      <c r="R10306" t="s">
        <v>3094</v>
      </c>
    </row>
    <row r="10307" spans="1:18" x14ac:dyDescent="0.25">
      <c r="A10307" t="s">
        <v>4750</v>
      </c>
      <c r="B10307" t="s">
        <v>3089</v>
      </c>
      <c r="D10307" t="s">
        <v>3090</v>
      </c>
      <c r="E10307" t="s">
        <v>3090</v>
      </c>
      <c r="F10307">
        <v>1</v>
      </c>
      <c r="G10307">
        <v>0</v>
      </c>
      <c r="H10307">
        <v>9977.7653137939706</v>
      </c>
      <c r="I10307">
        <v>7149.9403137939698</v>
      </c>
      <c r="K10307">
        <v>1018.2675</v>
      </c>
      <c r="M10307">
        <v>1809.5574999999999</v>
      </c>
      <c r="N10307" t="s">
        <v>3091</v>
      </c>
      <c r="O10307" t="s">
        <v>3092</v>
      </c>
      <c r="P10307" t="s">
        <v>3095</v>
      </c>
      <c r="R10307" t="s">
        <v>3094</v>
      </c>
    </row>
    <row r="10308" spans="1:18" x14ac:dyDescent="0.25">
      <c r="A10308" t="s">
        <v>4751</v>
      </c>
      <c r="B10308" t="s">
        <v>3089</v>
      </c>
      <c r="D10308" t="s">
        <v>3090</v>
      </c>
      <c r="E10308" t="s">
        <v>3090</v>
      </c>
      <c r="F10308">
        <v>1</v>
      </c>
      <c r="G10308">
        <v>0</v>
      </c>
      <c r="H10308">
        <v>9896.7969002336704</v>
      </c>
      <c r="I10308">
        <v>7068.9323169003301</v>
      </c>
      <c r="K10308">
        <v>1018.28308333333</v>
      </c>
      <c r="M10308">
        <v>1809.5815</v>
      </c>
      <c r="N10308" t="s">
        <v>3091</v>
      </c>
      <c r="O10308" t="s">
        <v>3092</v>
      </c>
      <c r="P10308" t="s">
        <v>3095</v>
      </c>
      <c r="R10308" t="s">
        <v>3094</v>
      </c>
    </row>
    <row r="10309" spans="1:18" x14ac:dyDescent="0.25">
      <c r="A10309" t="s">
        <v>4752</v>
      </c>
      <c r="B10309" t="s">
        <v>3089</v>
      </c>
      <c r="D10309" t="s">
        <v>3090</v>
      </c>
      <c r="E10309" t="s">
        <v>3090</v>
      </c>
      <c r="F10309">
        <v>1</v>
      </c>
      <c r="G10309">
        <v>0</v>
      </c>
      <c r="H10309">
        <v>9943.0709076943003</v>
      </c>
      <c r="I10309">
        <v>7115.20632436097</v>
      </c>
      <c r="K10309">
        <v>1018.27508333333</v>
      </c>
      <c r="M10309">
        <v>1809.5895</v>
      </c>
      <c r="N10309" t="s">
        <v>3091</v>
      </c>
      <c r="O10309" t="s">
        <v>3092</v>
      </c>
      <c r="P10309" t="s">
        <v>3095</v>
      </c>
      <c r="R10309" t="s">
        <v>3094</v>
      </c>
    </row>
    <row r="10310" spans="1:18" x14ac:dyDescent="0.25">
      <c r="A10310" t="s">
        <v>4753</v>
      </c>
      <c r="B10310" t="s">
        <v>3089</v>
      </c>
      <c r="D10310" t="s">
        <v>3090</v>
      </c>
      <c r="E10310" t="s">
        <v>3090</v>
      </c>
      <c r="F10310">
        <v>1</v>
      </c>
      <c r="G10310">
        <v>0</v>
      </c>
      <c r="H10310">
        <v>9916.5883214680307</v>
      </c>
      <c r="I10310">
        <v>7088.7237381347004</v>
      </c>
      <c r="K10310">
        <v>1018.28308333333</v>
      </c>
      <c r="M10310">
        <v>1809.5815</v>
      </c>
      <c r="N10310" t="s">
        <v>3091</v>
      </c>
      <c r="O10310" t="s">
        <v>3092</v>
      </c>
      <c r="P10310" t="s">
        <v>3095</v>
      </c>
      <c r="R10310" t="s">
        <v>3094</v>
      </c>
    </row>
    <row r="10311" spans="1:18" x14ac:dyDescent="0.25">
      <c r="A10311" t="s">
        <v>4754</v>
      </c>
      <c r="B10311" t="s">
        <v>3089</v>
      </c>
      <c r="D10311" t="s">
        <v>3090</v>
      </c>
      <c r="E10311" t="s">
        <v>3090</v>
      </c>
      <c r="F10311">
        <v>1</v>
      </c>
      <c r="G10311">
        <v>0</v>
      </c>
      <c r="H10311">
        <v>9914.9890720098101</v>
      </c>
      <c r="I10311">
        <v>7087.1428220098096</v>
      </c>
      <c r="K10311">
        <v>1018.26975</v>
      </c>
      <c r="M10311">
        <v>1809.5764999999999</v>
      </c>
      <c r="N10311" t="s">
        <v>3091</v>
      </c>
      <c r="O10311" t="s">
        <v>3092</v>
      </c>
      <c r="P10311" t="s">
        <v>3095</v>
      </c>
      <c r="R10311" t="s">
        <v>3094</v>
      </c>
    </row>
    <row r="10312" spans="1:18" x14ac:dyDescent="0.25">
      <c r="A10312" t="s">
        <v>4755</v>
      </c>
      <c r="B10312" t="s">
        <v>3089</v>
      </c>
      <c r="D10312" t="s">
        <v>3090</v>
      </c>
      <c r="E10312" t="s">
        <v>3090</v>
      </c>
      <c r="F10312">
        <v>1</v>
      </c>
      <c r="G10312">
        <v>0</v>
      </c>
      <c r="H10312">
        <v>9847.9738252336701</v>
      </c>
      <c r="I10312">
        <v>7020.1275752336696</v>
      </c>
      <c r="K10312">
        <v>1018.26641666666</v>
      </c>
      <c r="M10312">
        <v>1809.57983333333</v>
      </c>
      <c r="N10312" t="s">
        <v>3091</v>
      </c>
      <c r="O10312" t="s">
        <v>3092</v>
      </c>
      <c r="P10312" t="s">
        <v>3095</v>
      </c>
      <c r="R10312" t="s">
        <v>3094</v>
      </c>
    </row>
    <row r="10313" spans="1:18" x14ac:dyDescent="0.25">
      <c r="A10313" t="s">
        <v>4756</v>
      </c>
      <c r="B10313" t="s">
        <v>3089</v>
      </c>
      <c r="D10313" t="s">
        <v>3090</v>
      </c>
      <c r="E10313" t="s">
        <v>3090</v>
      </c>
      <c r="F10313">
        <v>1</v>
      </c>
      <c r="G10313">
        <v>0</v>
      </c>
      <c r="H10313">
        <v>9926.1669251319199</v>
      </c>
      <c r="I10313">
        <v>7098.3156751319202</v>
      </c>
      <c r="K10313">
        <v>1018.25841666666</v>
      </c>
      <c r="M10313">
        <v>1809.59283333333</v>
      </c>
      <c r="N10313" t="s">
        <v>3091</v>
      </c>
      <c r="O10313" t="s">
        <v>3092</v>
      </c>
      <c r="P10313" t="s">
        <v>3095</v>
      </c>
      <c r="R10313" t="s">
        <v>3094</v>
      </c>
    </row>
    <row r="10314" spans="1:18" x14ac:dyDescent="0.25">
      <c r="A10314" t="s">
        <v>4757</v>
      </c>
      <c r="B10314" t="s">
        <v>3089</v>
      </c>
      <c r="D10314" t="s">
        <v>3090</v>
      </c>
      <c r="E10314" t="s">
        <v>3090</v>
      </c>
      <c r="F10314">
        <v>1</v>
      </c>
      <c r="G10314">
        <v>0</v>
      </c>
      <c r="H10314">
        <v>10612.951566404499</v>
      </c>
      <c r="I10314">
        <v>7785.1326497378504</v>
      </c>
      <c r="K10314">
        <v>1018.24141666666</v>
      </c>
      <c r="M10314">
        <v>1809.5775000000001</v>
      </c>
      <c r="N10314" t="s">
        <v>3091</v>
      </c>
      <c r="O10314" t="s">
        <v>3092</v>
      </c>
      <c r="P10314" t="s">
        <v>3095</v>
      </c>
      <c r="R10314" t="s">
        <v>3094</v>
      </c>
    </row>
    <row r="10315" spans="1:18" x14ac:dyDescent="0.25">
      <c r="A10315" t="s">
        <v>4758</v>
      </c>
      <c r="B10315" t="s">
        <v>3089</v>
      </c>
      <c r="D10315" t="s">
        <v>3090</v>
      </c>
      <c r="E10315" t="s">
        <v>3090</v>
      </c>
      <c r="F10315">
        <v>1</v>
      </c>
      <c r="G10315">
        <v>0</v>
      </c>
      <c r="H10315">
        <v>10085.112095942701</v>
      </c>
      <c r="I10315">
        <v>7257.2701514983</v>
      </c>
      <c r="K10315">
        <v>1018.25055555555</v>
      </c>
      <c r="M10315">
        <v>1809.5913888888799</v>
      </c>
      <c r="N10315" t="s">
        <v>3091</v>
      </c>
      <c r="O10315" t="s">
        <v>3092</v>
      </c>
      <c r="P10315" t="s">
        <v>3095</v>
      </c>
      <c r="R10315" t="s">
        <v>3094</v>
      </c>
    </row>
    <row r="10316" spans="1:18" x14ac:dyDescent="0.25">
      <c r="A10316" t="s">
        <v>4759</v>
      </c>
      <c r="B10316" t="s">
        <v>3089</v>
      </c>
      <c r="D10316" t="s">
        <v>3090</v>
      </c>
      <c r="E10316" t="s">
        <v>3090</v>
      </c>
      <c r="F10316">
        <v>1</v>
      </c>
      <c r="G10316">
        <v>0</v>
      </c>
      <c r="H10316">
        <v>10579.8577292341</v>
      </c>
      <c r="I10316">
        <v>7298.6577292341799</v>
      </c>
      <c r="K10316">
        <v>1178.98</v>
      </c>
      <c r="M10316">
        <v>2102.2199999999998</v>
      </c>
      <c r="N10316" t="s">
        <v>3091</v>
      </c>
      <c r="O10316" t="s">
        <v>3092</v>
      </c>
      <c r="P10316" t="s">
        <v>3095</v>
      </c>
      <c r="R10316" t="s">
        <v>3094</v>
      </c>
    </row>
    <row r="10317" spans="1:18" x14ac:dyDescent="0.25">
      <c r="A10317" t="s">
        <v>4760</v>
      </c>
      <c r="B10317" t="s">
        <v>3089</v>
      </c>
      <c r="D10317" t="s">
        <v>3090</v>
      </c>
      <c r="E10317" t="s">
        <v>3090</v>
      </c>
      <c r="F10317">
        <v>1</v>
      </c>
      <c r="G10317">
        <v>0</v>
      </c>
      <c r="H10317">
        <v>10066.8642708649</v>
      </c>
      <c r="I10317">
        <v>6892.5057708649601</v>
      </c>
      <c r="K10317">
        <v>1140.1334999999999</v>
      </c>
      <c r="M10317">
        <v>2034.2249999999999</v>
      </c>
      <c r="N10317" t="s">
        <v>3091</v>
      </c>
      <c r="O10317" t="s">
        <v>3092</v>
      </c>
      <c r="P10317" t="s">
        <v>3095</v>
      </c>
      <c r="R10317" t="s">
        <v>3094</v>
      </c>
    </row>
    <row r="10318" spans="1:18" x14ac:dyDescent="0.25">
      <c r="A10318" t="s">
        <v>4761</v>
      </c>
      <c r="B10318" t="s">
        <v>3089</v>
      </c>
      <c r="D10318" t="s">
        <v>3090</v>
      </c>
      <c r="E10318" t="s">
        <v>3090</v>
      </c>
      <c r="F10318">
        <v>1</v>
      </c>
      <c r="G10318">
        <v>0</v>
      </c>
      <c r="H10318">
        <v>10023.1867444135</v>
      </c>
      <c r="I10318">
        <v>6848.8167444135397</v>
      </c>
      <c r="K10318">
        <v>1140.1424999999999</v>
      </c>
      <c r="M10318">
        <v>2034.2275</v>
      </c>
      <c r="N10318" t="s">
        <v>3091</v>
      </c>
      <c r="O10318" t="s">
        <v>3092</v>
      </c>
      <c r="P10318" t="s">
        <v>3095</v>
      </c>
      <c r="R10318" t="s">
        <v>3094</v>
      </c>
    </row>
    <row r="10319" spans="1:18" x14ac:dyDescent="0.25">
      <c r="A10319" t="s">
        <v>4762</v>
      </c>
      <c r="B10319" t="s">
        <v>3089</v>
      </c>
      <c r="D10319" t="s">
        <v>3090</v>
      </c>
      <c r="E10319" t="s">
        <v>3090</v>
      </c>
      <c r="F10319">
        <v>1</v>
      </c>
      <c r="G10319">
        <v>0</v>
      </c>
      <c r="H10319">
        <v>10206.4464322891</v>
      </c>
      <c r="I10319">
        <v>7066.0489322891799</v>
      </c>
      <c r="K10319">
        <v>1127.6975</v>
      </c>
      <c r="M10319">
        <v>2012.7</v>
      </c>
      <c r="N10319" t="s">
        <v>3091</v>
      </c>
      <c r="O10319" t="s">
        <v>3092</v>
      </c>
      <c r="P10319" t="s">
        <v>3095</v>
      </c>
      <c r="R10319" t="s">
        <v>3094</v>
      </c>
    </row>
    <row r="10320" spans="1:18" x14ac:dyDescent="0.25">
      <c r="A10320" t="s">
        <v>4763</v>
      </c>
      <c r="B10320" t="s">
        <v>3089</v>
      </c>
      <c r="D10320" t="s">
        <v>3090</v>
      </c>
      <c r="E10320" t="s">
        <v>3090</v>
      </c>
      <c r="F10320">
        <v>1</v>
      </c>
      <c r="G10320">
        <v>0</v>
      </c>
      <c r="H10320">
        <v>10184.059287890699</v>
      </c>
      <c r="I10320">
        <v>7043.6751212240397</v>
      </c>
      <c r="K10320">
        <v>1127.68583333333</v>
      </c>
      <c r="M10320">
        <v>2012.6983333333301</v>
      </c>
      <c r="N10320" t="s">
        <v>3091</v>
      </c>
      <c r="O10320" t="s">
        <v>3092</v>
      </c>
      <c r="P10320" t="s">
        <v>3095</v>
      </c>
      <c r="R10320" t="s">
        <v>3094</v>
      </c>
    </row>
    <row r="10321" spans="1:18" x14ac:dyDescent="0.25">
      <c r="A10321" t="s">
        <v>4764</v>
      </c>
      <c r="B10321" t="s">
        <v>3089</v>
      </c>
      <c r="D10321" t="s">
        <v>3090</v>
      </c>
      <c r="E10321" t="s">
        <v>3090</v>
      </c>
      <c r="F10321">
        <v>1</v>
      </c>
      <c r="G10321">
        <v>0</v>
      </c>
      <c r="H10321">
        <v>0</v>
      </c>
      <c r="I10321"/>
      <c r="K10321"/>
      <c r="N10321" t="s">
        <v>3091</v>
      </c>
      <c r="O10321" t="s">
        <v>3092</v>
      </c>
      <c r="P10321" t="s">
        <v>3095</v>
      </c>
      <c r="R10321" t="s">
        <v>3094</v>
      </c>
    </row>
    <row r="10322" spans="1:18" x14ac:dyDescent="0.25">
      <c r="A10322" t="s">
        <v>4765</v>
      </c>
      <c r="B10322" t="s">
        <v>3089</v>
      </c>
      <c r="D10322" t="s">
        <v>3090</v>
      </c>
      <c r="E10322" t="s">
        <v>3090</v>
      </c>
      <c r="F10322">
        <v>1</v>
      </c>
      <c r="G10322">
        <v>0</v>
      </c>
      <c r="H10322">
        <v>9507.3389362793096</v>
      </c>
      <c r="I10322">
        <v>6372.8123123476898</v>
      </c>
      <c r="K10322">
        <v>1125.64858974358</v>
      </c>
      <c r="M10322">
        <v>2008.8780341880299</v>
      </c>
      <c r="N10322" t="s">
        <v>3091</v>
      </c>
      <c r="O10322" t="s">
        <v>3092</v>
      </c>
      <c r="P10322" t="s">
        <v>3095</v>
      </c>
      <c r="R10322" t="s">
        <v>3094</v>
      </c>
    </row>
    <row r="10323" spans="1:18" x14ac:dyDescent="0.25">
      <c r="A10323" t="s">
        <v>4766</v>
      </c>
      <c r="B10323" t="s">
        <v>3089</v>
      </c>
      <c r="D10323" t="s">
        <v>3090</v>
      </c>
      <c r="E10323" t="s">
        <v>3090</v>
      </c>
      <c r="F10323">
        <v>1</v>
      </c>
      <c r="G10323">
        <v>0</v>
      </c>
      <c r="H10323">
        <v>9510.5675362793099</v>
      </c>
      <c r="I10323">
        <v>6376.0409123476902</v>
      </c>
      <c r="K10323">
        <v>1125.64858974358</v>
      </c>
      <c r="M10323">
        <v>2008.8780341880299</v>
      </c>
      <c r="N10323" t="s">
        <v>3091</v>
      </c>
      <c r="O10323" t="s">
        <v>3092</v>
      </c>
      <c r="P10323" t="s">
        <v>3095</v>
      </c>
      <c r="R10323" t="s">
        <v>3094</v>
      </c>
    </row>
    <row r="10324" spans="1:18" x14ac:dyDescent="0.25">
      <c r="A10324" t="s">
        <v>4767</v>
      </c>
      <c r="B10324" t="s">
        <v>3089</v>
      </c>
      <c r="D10324" t="s">
        <v>3090</v>
      </c>
      <c r="E10324" t="s">
        <v>3090</v>
      </c>
      <c r="F10324">
        <v>1</v>
      </c>
      <c r="G10324">
        <v>0</v>
      </c>
      <c r="H10324">
        <v>9477.3728851877295</v>
      </c>
      <c r="I10324">
        <v>6342.8384834783201</v>
      </c>
      <c r="K10324">
        <v>1125.65581196581</v>
      </c>
      <c r="M10324">
        <v>2008.8785897435801</v>
      </c>
      <c r="N10324" t="s">
        <v>3091</v>
      </c>
      <c r="O10324" t="s">
        <v>3092</v>
      </c>
      <c r="P10324" t="s">
        <v>3095</v>
      </c>
      <c r="R10324" t="s">
        <v>3094</v>
      </c>
    </row>
    <row r="10325" spans="1:18" x14ac:dyDescent="0.25">
      <c r="A10325" t="s">
        <v>4768</v>
      </c>
      <c r="B10325" t="s">
        <v>3089</v>
      </c>
      <c r="D10325" t="s">
        <v>3090</v>
      </c>
      <c r="E10325" t="s">
        <v>3090</v>
      </c>
      <c r="F10325">
        <v>1</v>
      </c>
      <c r="G10325">
        <v>0</v>
      </c>
      <c r="H10325">
        <v>9475.6318851877295</v>
      </c>
      <c r="I10325">
        <v>6341.0974834783201</v>
      </c>
      <c r="K10325">
        <v>1125.65581196581</v>
      </c>
      <c r="M10325">
        <v>2008.8785897435801</v>
      </c>
      <c r="N10325" t="s">
        <v>3091</v>
      </c>
      <c r="O10325" t="s">
        <v>3092</v>
      </c>
      <c r="P10325" t="s">
        <v>3095</v>
      </c>
      <c r="R10325" t="s">
        <v>3094</v>
      </c>
    </row>
    <row r="10326" spans="1:18" x14ac:dyDescent="0.25">
      <c r="A10326" t="s">
        <v>4769</v>
      </c>
      <c r="B10326" t="s">
        <v>3089</v>
      </c>
      <c r="D10326" t="s">
        <v>3090</v>
      </c>
      <c r="E10326" t="s">
        <v>3090</v>
      </c>
      <c r="F10326">
        <v>1</v>
      </c>
      <c r="G10326">
        <v>0</v>
      </c>
      <c r="H10326">
        <v>9519.6955989166108</v>
      </c>
      <c r="I10326">
        <v>6385.1639749849901</v>
      </c>
      <c r="K10326">
        <v>1125.6535897435799</v>
      </c>
      <c r="M10326">
        <v>2008.8780341880299</v>
      </c>
      <c r="N10326" t="s">
        <v>3091</v>
      </c>
      <c r="O10326" t="s">
        <v>3092</v>
      </c>
      <c r="P10326" t="s">
        <v>3095</v>
      </c>
      <c r="R10326" t="s">
        <v>3094</v>
      </c>
    </row>
    <row r="10327" spans="1:18" x14ac:dyDescent="0.25">
      <c r="A10327" t="s">
        <v>4770</v>
      </c>
      <c r="B10327" t="s">
        <v>3089</v>
      </c>
      <c r="D10327" t="s">
        <v>3090</v>
      </c>
      <c r="E10327" t="s">
        <v>3090</v>
      </c>
      <c r="F10327">
        <v>1</v>
      </c>
      <c r="G10327">
        <v>0</v>
      </c>
      <c r="H10327">
        <v>9514.8015989166106</v>
      </c>
      <c r="I10327">
        <v>6380.2699749849899</v>
      </c>
      <c r="K10327">
        <v>1125.6535897435799</v>
      </c>
      <c r="M10327">
        <v>2008.8780341880299</v>
      </c>
      <c r="N10327" t="s">
        <v>3091</v>
      </c>
      <c r="O10327" t="s">
        <v>3092</v>
      </c>
      <c r="P10327" t="s">
        <v>3095</v>
      </c>
      <c r="R10327" t="s">
        <v>3094</v>
      </c>
    </row>
    <row r="10328" spans="1:18" x14ac:dyDescent="0.25">
      <c r="A10328" t="s">
        <v>4771</v>
      </c>
      <c r="B10328" t="s">
        <v>3089</v>
      </c>
      <c r="D10328" t="s">
        <v>3090</v>
      </c>
      <c r="E10328" t="s">
        <v>3090</v>
      </c>
      <c r="F10328">
        <v>1</v>
      </c>
      <c r="G10328">
        <v>0</v>
      </c>
      <c r="H10328">
        <v>9502.0151989166097</v>
      </c>
      <c r="I10328">
        <v>6367.4835749849899</v>
      </c>
      <c r="K10328">
        <v>1125.6535897435799</v>
      </c>
      <c r="M10328">
        <v>2008.8780341880299</v>
      </c>
      <c r="N10328" t="s">
        <v>3091</v>
      </c>
      <c r="O10328" t="s">
        <v>3092</v>
      </c>
      <c r="P10328" t="s">
        <v>3095</v>
      </c>
      <c r="R10328" t="s">
        <v>3094</v>
      </c>
    </row>
    <row r="10329" spans="1:18" x14ac:dyDescent="0.25">
      <c r="A10329" t="s">
        <v>4772</v>
      </c>
      <c r="B10329" t="s">
        <v>3089</v>
      </c>
      <c r="D10329" t="s">
        <v>3090</v>
      </c>
      <c r="E10329" t="s">
        <v>3090</v>
      </c>
      <c r="F10329">
        <v>1</v>
      </c>
      <c r="G10329">
        <v>0</v>
      </c>
      <c r="H10329">
        <v>9503.5705989166108</v>
      </c>
      <c r="I10329">
        <v>6369.0389749849901</v>
      </c>
      <c r="K10329">
        <v>1125.6535897435799</v>
      </c>
      <c r="M10329">
        <v>2008.8780341880299</v>
      </c>
      <c r="N10329" t="s">
        <v>3091</v>
      </c>
      <c r="O10329" t="s">
        <v>3092</v>
      </c>
      <c r="P10329" t="s">
        <v>3095</v>
      </c>
      <c r="R10329" t="s">
        <v>3094</v>
      </c>
    </row>
    <row r="10330" spans="1:18" x14ac:dyDescent="0.25">
      <c r="A10330" t="s">
        <v>4773</v>
      </c>
      <c r="B10330" t="s">
        <v>3089</v>
      </c>
      <c r="D10330" t="s">
        <v>3090</v>
      </c>
      <c r="E10330" t="s">
        <v>3090</v>
      </c>
      <c r="F10330">
        <v>1</v>
      </c>
      <c r="G10330">
        <v>0</v>
      </c>
      <c r="H10330">
        <v>9499.6935989166104</v>
      </c>
      <c r="I10330">
        <v>6365.1619749849897</v>
      </c>
      <c r="K10330">
        <v>1125.6535897435799</v>
      </c>
      <c r="M10330">
        <v>2008.8780341880299</v>
      </c>
      <c r="N10330" t="s">
        <v>3091</v>
      </c>
      <c r="O10330" t="s">
        <v>3092</v>
      </c>
      <c r="P10330" t="s">
        <v>3095</v>
      </c>
      <c r="R10330" t="s">
        <v>3094</v>
      </c>
    </row>
    <row r="10331" spans="1:18" x14ac:dyDescent="0.25">
      <c r="A10331" t="s">
        <v>4774</v>
      </c>
      <c r="B10331" t="s">
        <v>3089</v>
      </c>
      <c r="D10331" t="s">
        <v>3090</v>
      </c>
      <c r="E10331" t="s">
        <v>3090</v>
      </c>
      <c r="F10331">
        <v>1</v>
      </c>
      <c r="G10331">
        <v>0</v>
      </c>
      <c r="H10331">
        <v>10811.083727085101</v>
      </c>
      <c r="I10331">
        <v>7943.4227270851297</v>
      </c>
      <c r="K10331">
        <v>1032.739</v>
      </c>
      <c r="M10331">
        <v>1834.922</v>
      </c>
      <c r="N10331" t="s">
        <v>3091</v>
      </c>
      <c r="O10331" t="s">
        <v>3092</v>
      </c>
      <c r="P10331" t="s">
        <v>3095</v>
      </c>
      <c r="R10331" t="s">
        <v>3094</v>
      </c>
    </row>
    <row r="10332" spans="1:18" x14ac:dyDescent="0.25">
      <c r="A10332" t="s">
        <v>4775</v>
      </c>
      <c r="B10332" t="s">
        <v>3089</v>
      </c>
      <c r="D10332" t="s">
        <v>3090</v>
      </c>
      <c r="E10332" t="s">
        <v>3090</v>
      </c>
      <c r="F10332">
        <v>1</v>
      </c>
      <c r="G10332">
        <v>0</v>
      </c>
      <c r="H10332">
        <v>10935.9920309592</v>
      </c>
      <c r="I10332">
        <v>7751.0758404830704</v>
      </c>
      <c r="K10332">
        <v>1143.83514285714</v>
      </c>
      <c r="M10332">
        <v>2041.08104761904</v>
      </c>
      <c r="N10332" t="s">
        <v>3091</v>
      </c>
      <c r="O10332" t="s">
        <v>3092</v>
      </c>
      <c r="P10332" t="s">
        <v>3095</v>
      </c>
      <c r="R10332" t="s">
        <v>3094</v>
      </c>
    </row>
    <row r="10333" spans="1:18" x14ac:dyDescent="0.25">
      <c r="A10333" t="s">
        <v>4776</v>
      </c>
      <c r="B10333" t="s">
        <v>3089</v>
      </c>
      <c r="D10333" t="s">
        <v>3090</v>
      </c>
      <c r="E10333" t="s">
        <v>3090</v>
      </c>
      <c r="F10333">
        <v>1</v>
      </c>
      <c r="G10333">
        <v>0</v>
      </c>
      <c r="H10333">
        <v>10939.2348309592</v>
      </c>
      <c r="I10333">
        <v>7754.3186404830703</v>
      </c>
      <c r="K10333">
        <v>1143.83514285714</v>
      </c>
      <c r="M10333">
        <v>2041.08104761904</v>
      </c>
      <c r="N10333" t="s">
        <v>3091</v>
      </c>
      <c r="O10333" t="s">
        <v>3092</v>
      </c>
      <c r="P10333" t="s">
        <v>3095</v>
      </c>
      <c r="R10333" t="s">
        <v>3094</v>
      </c>
    </row>
    <row r="10334" spans="1:18" x14ac:dyDescent="0.25">
      <c r="A10334" t="s">
        <v>4777</v>
      </c>
      <c r="B10334" t="s">
        <v>3089</v>
      </c>
      <c r="D10334" t="s">
        <v>3090</v>
      </c>
      <c r="E10334" t="s">
        <v>3090</v>
      </c>
      <c r="F10334">
        <v>1</v>
      </c>
      <c r="G10334">
        <v>0</v>
      </c>
      <c r="H10334">
        <v>10939.2348309592</v>
      </c>
      <c r="I10334">
        <v>7754.3186404830703</v>
      </c>
      <c r="K10334">
        <v>1143.83514285714</v>
      </c>
      <c r="M10334">
        <v>2041.08104761904</v>
      </c>
      <c r="N10334" t="s">
        <v>3091</v>
      </c>
      <c r="O10334" t="s">
        <v>3092</v>
      </c>
      <c r="P10334" t="s">
        <v>3095</v>
      </c>
      <c r="R10334" t="s">
        <v>3094</v>
      </c>
    </row>
    <row r="10335" spans="1:18" x14ac:dyDescent="0.25">
      <c r="A10335" t="s">
        <v>4778</v>
      </c>
      <c r="B10335" t="s">
        <v>3089</v>
      </c>
      <c r="D10335" t="s">
        <v>3090</v>
      </c>
      <c r="E10335" t="s">
        <v>3090</v>
      </c>
      <c r="F10335">
        <v>1</v>
      </c>
      <c r="G10335">
        <v>0</v>
      </c>
      <c r="H10335">
        <v>9576.1972828049493</v>
      </c>
      <c r="I10335">
        <v>7131.4481161382901</v>
      </c>
      <c r="K10335">
        <v>879.231666666666</v>
      </c>
      <c r="M10335">
        <v>1565.5174999999999</v>
      </c>
      <c r="N10335" t="s">
        <v>3091</v>
      </c>
      <c r="O10335" t="s">
        <v>3092</v>
      </c>
      <c r="P10335" t="s">
        <v>3095</v>
      </c>
      <c r="R10335" t="s">
        <v>3094</v>
      </c>
    </row>
    <row r="10336" spans="1:18" x14ac:dyDescent="0.25">
      <c r="A10336" t="s">
        <v>4779</v>
      </c>
      <c r="B10336" t="s">
        <v>3089</v>
      </c>
      <c r="D10336" t="s">
        <v>3090</v>
      </c>
      <c r="E10336" t="s">
        <v>3090</v>
      </c>
      <c r="F10336">
        <v>1</v>
      </c>
      <c r="G10336">
        <v>0</v>
      </c>
      <c r="H10336">
        <v>11686.3961292485</v>
      </c>
      <c r="I10336">
        <v>8803.0177959152206</v>
      </c>
      <c r="K10336">
        <v>1034.9583333333301</v>
      </c>
      <c r="M10336">
        <v>1848.42</v>
      </c>
      <c r="N10336" t="s">
        <v>3091</v>
      </c>
      <c r="O10336" t="s">
        <v>3092</v>
      </c>
      <c r="P10336" t="s">
        <v>3095</v>
      </c>
      <c r="R10336" t="s">
        <v>3094</v>
      </c>
    </row>
    <row r="10337" spans="1:18" x14ac:dyDescent="0.25">
      <c r="A10337" t="s">
        <v>4780</v>
      </c>
      <c r="B10337" t="s">
        <v>3089</v>
      </c>
      <c r="D10337" t="s">
        <v>3090</v>
      </c>
      <c r="E10337" t="s">
        <v>3090</v>
      </c>
      <c r="F10337">
        <v>1</v>
      </c>
      <c r="G10337">
        <v>0</v>
      </c>
      <c r="H10337">
        <v>11132.419814146901</v>
      </c>
      <c r="I10337">
        <v>7630.6014808135897</v>
      </c>
      <c r="K10337">
        <v>1258.58983333333</v>
      </c>
      <c r="M10337">
        <v>2243.2285000000002</v>
      </c>
      <c r="N10337" t="s">
        <v>3091</v>
      </c>
      <c r="O10337" t="s">
        <v>3092</v>
      </c>
      <c r="P10337" t="s">
        <v>3095</v>
      </c>
      <c r="R10337" t="s">
        <v>3094</v>
      </c>
    </row>
    <row r="10338" spans="1:18" x14ac:dyDescent="0.25">
      <c r="A10338" t="s">
        <v>4781</v>
      </c>
      <c r="B10338" t="s">
        <v>3089</v>
      </c>
      <c r="D10338" t="s">
        <v>3090</v>
      </c>
      <c r="E10338" t="s">
        <v>3090</v>
      </c>
      <c r="F10338">
        <v>1</v>
      </c>
      <c r="G10338">
        <v>0</v>
      </c>
      <c r="H10338">
        <v>11211.696303742499</v>
      </c>
      <c r="I10338">
        <v>7709.8996370758596</v>
      </c>
      <c r="K10338">
        <v>1258.5740000000001</v>
      </c>
      <c r="M10338">
        <v>2243.2226666666602</v>
      </c>
      <c r="N10338" t="s">
        <v>3091</v>
      </c>
      <c r="O10338" t="s">
        <v>3092</v>
      </c>
      <c r="P10338" t="s">
        <v>3095</v>
      </c>
      <c r="R10338" t="s">
        <v>3094</v>
      </c>
    </row>
    <row r="10339" spans="1:18" x14ac:dyDescent="0.25">
      <c r="A10339" t="s">
        <v>4782</v>
      </c>
      <c r="B10339" t="s">
        <v>3089</v>
      </c>
      <c r="D10339" t="s">
        <v>3090</v>
      </c>
      <c r="E10339" t="s">
        <v>3090</v>
      </c>
      <c r="F10339">
        <v>1</v>
      </c>
      <c r="G10339">
        <v>0</v>
      </c>
      <c r="H10339">
        <v>9577.21495690558</v>
      </c>
      <c r="I10339">
        <v>7107.7332902389098</v>
      </c>
      <c r="K10339">
        <v>888.30833333333305</v>
      </c>
      <c r="M10339">
        <v>1581.17333333333</v>
      </c>
      <c r="N10339" t="s">
        <v>3091</v>
      </c>
      <c r="O10339" t="s">
        <v>3092</v>
      </c>
      <c r="P10339" t="s">
        <v>3095</v>
      </c>
      <c r="R10339" t="s">
        <v>3094</v>
      </c>
    </row>
    <row r="10340" spans="1:18" x14ac:dyDescent="0.25">
      <c r="A10340" t="s">
        <v>4783</v>
      </c>
      <c r="B10340" t="s">
        <v>3089</v>
      </c>
      <c r="D10340" t="s">
        <v>3090</v>
      </c>
      <c r="E10340" t="s">
        <v>3090</v>
      </c>
      <c r="F10340">
        <v>1</v>
      </c>
      <c r="G10340">
        <v>0</v>
      </c>
      <c r="H10340">
        <v>0</v>
      </c>
      <c r="I10340"/>
      <c r="K10340"/>
      <c r="N10340" t="s">
        <v>3091</v>
      </c>
      <c r="O10340" t="s">
        <v>3092</v>
      </c>
      <c r="P10340" t="s">
        <v>3095</v>
      </c>
      <c r="R10340" t="s">
        <v>3094</v>
      </c>
    </row>
    <row r="10341" spans="1:18" x14ac:dyDescent="0.25">
      <c r="A10341" t="s">
        <v>4784</v>
      </c>
      <c r="B10341" t="s">
        <v>3089</v>
      </c>
      <c r="D10341" t="s">
        <v>3090</v>
      </c>
      <c r="E10341" t="s">
        <v>3090</v>
      </c>
      <c r="F10341">
        <v>1</v>
      </c>
      <c r="G10341">
        <v>0</v>
      </c>
      <c r="H10341">
        <v>10636.766900922399</v>
      </c>
      <c r="I10341">
        <v>7520.3969009224002</v>
      </c>
      <c r="K10341">
        <v>1119.2331666666601</v>
      </c>
      <c r="M10341">
        <v>1997.1368333333301</v>
      </c>
      <c r="N10341" t="s">
        <v>3091</v>
      </c>
      <c r="O10341" t="s">
        <v>3092</v>
      </c>
      <c r="P10341" t="s">
        <v>3095</v>
      </c>
      <c r="R10341" t="s">
        <v>3094</v>
      </c>
    </row>
    <row r="10342" spans="1:18" x14ac:dyDescent="0.25">
      <c r="A10342" t="s">
        <v>4785</v>
      </c>
      <c r="B10342" t="s">
        <v>3089</v>
      </c>
      <c r="D10342" t="s">
        <v>3090</v>
      </c>
      <c r="E10342" t="s">
        <v>3090</v>
      </c>
      <c r="F10342">
        <v>1</v>
      </c>
      <c r="G10342">
        <v>0</v>
      </c>
      <c r="H10342">
        <v>10657.915515017399</v>
      </c>
      <c r="I10342">
        <v>7541.5605150174497</v>
      </c>
      <c r="K10342">
        <v>1119.2231666666601</v>
      </c>
      <c r="M10342">
        <v>1997.13183333333</v>
      </c>
      <c r="N10342" t="s">
        <v>3091</v>
      </c>
      <c r="O10342" t="s">
        <v>3092</v>
      </c>
      <c r="P10342" t="s">
        <v>3095</v>
      </c>
      <c r="R10342" t="s">
        <v>3094</v>
      </c>
    </row>
    <row r="10343" spans="1:18" x14ac:dyDescent="0.25">
      <c r="A10343" t="s">
        <v>4786</v>
      </c>
      <c r="B10343" t="s">
        <v>3089</v>
      </c>
      <c r="D10343" t="s">
        <v>3090</v>
      </c>
      <c r="E10343" t="s">
        <v>3090</v>
      </c>
      <c r="F10343">
        <v>1</v>
      </c>
      <c r="G10343">
        <v>0</v>
      </c>
      <c r="H10343">
        <v>210.47276091954001</v>
      </c>
      <c r="I10343">
        <v>202.34276091954001</v>
      </c>
      <c r="K10343">
        <v>3</v>
      </c>
      <c r="M10343">
        <v>5.13</v>
      </c>
      <c r="N10343" t="s">
        <v>3091</v>
      </c>
      <c r="O10343" t="s">
        <v>3092</v>
      </c>
      <c r="P10343" t="s">
        <v>3095</v>
      </c>
      <c r="R10343" t="s">
        <v>3094</v>
      </c>
    </row>
    <row r="10344" spans="1:18" x14ac:dyDescent="0.25">
      <c r="A10344" t="s">
        <v>4787</v>
      </c>
      <c r="B10344" t="s">
        <v>3089</v>
      </c>
      <c r="D10344" t="s">
        <v>3090</v>
      </c>
      <c r="E10344" t="s">
        <v>3090</v>
      </c>
      <c r="F10344">
        <v>1</v>
      </c>
      <c r="G10344">
        <v>0</v>
      </c>
      <c r="H10344">
        <v>10944.2473339384</v>
      </c>
      <c r="I10344">
        <v>7460.7598339384504</v>
      </c>
      <c r="K10344">
        <v>1249.8941666666601</v>
      </c>
      <c r="M10344">
        <v>2233.5933333333301</v>
      </c>
      <c r="N10344" t="s">
        <v>3091</v>
      </c>
      <c r="O10344" t="s">
        <v>3092</v>
      </c>
      <c r="P10344" t="s">
        <v>3095</v>
      </c>
      <c r="R10344" t="s">
        <v>3094</v>
      </c>
    </row>
    <row r="10345" spans="1:18" x14ac:dyDescent="0.25">
      <c r="A10345" t="s">
        <v>4788</v>
      </c>
      <c r="B10345" t="s">
        <v>3089</v>
      </c>
      <c r="D10345" t="s">
        <v>3090</v>
      </c>
      <c r="E10345" t="s">
        <v>3090</v>
      </c>
      <c r="F10345">
        <v>1</v>
      </c>
      <c r="G10345">
        <v>0</v>
      </c>
      <c r="H10345">
        <v>11677.730992852699</v>
      </c>
      <c r="I10345">
        <v>8550.2959928527107</v>
      </c>
      <c r="K10345">
        <v>1123.3150000000001</v>
      </c>
      <c r="M10345">
        <v>2004.12</v>
      </c>
      <c r="N10345" t="s">
        <v>3091</v>
      </c>
      <c r="O10345" t="s">
        <v>3092</v>
      </c>
      <c r="P10345" t="s">
        <v>3095</v>
      </c>
      <c r="R10345" t="s">
        <v>3094</v>
      </c>
    </row>
    <row r="10346" spans="1:18" x14ac:dyDescent="0.25">
      <c r="A10346" t="s">
        <v>4789</v>
      </c>
      <c r="B10346" t="s">
        <v>3089</v>
      </c>
      <c r="D10346" t="s">
        <v>3090</v>
      </c>
      <c r="E10346" t="s">
        <v>3090</v>
      </c>
      <c r="F10346">
        <v>1</v>
      </c>
      <c r="G10346">
        <v>0</v>
      </c>
      <c r="H10346">
        <v>11548.2862488107</v>
      </c>
      <c r="I10346">
        <v>8420.87424881076</v>
      </c>
      <c r="K10346">
        <v>1123.29866666666</v>
      </c>
      <c r="M10346">
        <v>2004.11333333333</v>
      </c>
      <c r="N10346" t="s">
        <v>3091</v>
      </c>
      <c r="O10346" t="s">
        <v>3092</v>
      </c>
      <c r="P10346" t="s">
        <v>3095</v>
      </c>
      <c r="R10346" t="s">
        <v>3094</v>
      </c>
    </row>
    <row r="10347" spans="1:18" x14ac:dyDescent="0.25">
      <c r="A10347" t="s">
        <v>4790</v>
      </c>
      <c r="B10347" t="s">
        <v>3089</v>
      </c>
      <c r="D10347" t="s">
        <v>3090</v>
      </c>
      <c r="E10347" t="s">
        <v>3090</v>
      </c>
      <c r="F10347">
        <v>1</v>
      </c>
      <c r="G10347">
        <v>0</v>
      </c>
      <c r="H10347">
        <v>798.50579649667498</v>
      </c>
      <c r="I10347">
        <v>609.79151078238897</v>
      </c>
      <c r="K10347">
        <v>68.135714285714201</v>
      </c>
      <c r="M10347">
        <v>120.578571428571</v>
      </c>
      <c r="N10347" t="s">
        <v>3091</v>
      </c>
      <c r="O10347" t="s">
        <v>3092</v>
      </c>
      <c r="P10347" t="s">
        <v>3095</v>
      </c>
      <c r="R10347" t="s">
        <v>3094</v>
      </c>
    </row>
    <row r="10348" spans="1:18" x14ac:dyDescent="0.25">
      <c r="A10348" t="s">
        <v>4791</v>
      </c>
      <c r="B10348" t="s">
        <v>3089</v>
      </c>
      <c r="D10348" t="s">
        <v>3090</v>
      </c>
      <c r="E10348" t="s">
        <v>3090</v>
      </c>
      <c r="F10348">
        <v>1</v>
      </c>
      <c r="G10348">
        <v>0</v>
      </c>
      <c r="H10348">
        <v>11053.6065765941</v>
      </c>
      <c r="I10348">
        <v>7839.93029087989</v>
      </c>
      <c r="K10348">
        <v>1157.2677142857101</v>
      </c>
      <c r="M10348">
        <v>2056.4085714285702</v>
      </c>
      <c r="N10348" t="s">
        <v>3091</v>
      </c>
      <c r="O10348" t="s">
        <v>3092</v>
      </c>
      <c r="P10348" t="s">
        <v>3095</v>
      </c>
      <c r="R10348" t="s">
        <v>3094</v>
      </c>
    </row>
    <row r="10349" spans="1:18" x14ac:dyDescent="0.25">
      <c r="A10349" t="s">
        <v>4792</v>
      </c>
      <c r="B10349" t="s">
        <v>3089</v>
      </c>
      <c r="D10349" t="s">
        <v>3090</v>
      </c>
      <c r="E10349" t="s">
        <v>3090</v>
      </c>
      <c r="F10349">
        <v>1</v>
      </c>
      <c r="G10349">
        <v>0</v>
      </c>
      <c r="H10349">
        <v>11536.139666351201</v>
      </c>
      <c r="I10349">
        <v>8282.6783806369094</v>
      </c>
      <c r="K10349">
        <v>1171.7277142857099</v>
      </c>
      <c r="M10349">
        <v>2081.73357142857</v>
      </c>
      <c r="N10349" t="s">
        <v>3091</v>
      </c>
      <c r="O10349" t="s">
        <v>3092</v>
      </c>
      <c r="P10349" t="s">
        <v>3095</v>
      </c>
      <c r="R10349" t="s">
        <v>3094</v>
      </c>
    </row>
    <row r="10350" spans="1:18" x14ac:dyDescent="0.25">
      <c r="A10350" t="s">
        <v>4793</v>
      </c>
      <c r="B10350" t="s">
        <v>3089</v>
      </c>
      <c r="D10350" t="s">
        <v>3090</v>
      </c>
      <c r="E10350" t="s">
        <v>3090</v>
      </c>
      <c r="F10350">
        <v>1</v>
      </c>
      <c r="G10350">
        <v>0</v>
      </c>
      <c r="H10350">
        <v>10256.669882149899</v>
      </c>
      <c r="I10350">
        <v>7383.3948821499798</v>
      </c>
      <c r="K10350">
        <v>1035.03</v>
      </c>
      <c r="M10350">
        <v>1838.2449999999999</v>
      </c>
      <c r="N10350" t="s">
        <v>3091</v>
      </c>
      <c r="O10350" t="s">
        <v>3092</v>
      </c>
      <c r="P10350" t="s">
        <v>3095</v>
      </c>
      <c r="R10350" t="s">
        <v>3094</v>
      </c>
    </row>
    <row r="10351" spans="1:18" x14ac:dyDescent="0.25">
      <c r="A10351" t="s">
        <v>4794</v>
      </c>
      <c r="B10351" t="s">
        <v>3089</v>
      </c>
      <c r="D10351" t="s">
        <v>3090</v>
      </c>
      <c r="E10351" t="s">
        <v>3090</v>
      </c>
      <c r="F10351">
        <v>1</v>
      </c>
      <c r="G10351">
        <v>0</v>
      </c>
      <c r="H10351">
        <v>10073.1538216356</v>
      </c>
      <c r="I10351">
        <v>7434.8948216356503</v>
      </c>
      <c r="K10351">
        <v>949.79600000000005</v>
      </c>
      <c r="M10351">
        <v>1688.463</v>
      </c>
      <c r="N10351" t="s">
        <v>3091</v>
      </c>
      <c r="O10351" t="s">
        <v>3092</v>
      </c>
      <c r="P10351" t="s">
        <v>3095</v>
      </c>
      <c r="R10351" t="s">
        <v>3094</v>
      </c>
    </row>
    <row r="10352" spans="1:18" x14ac:dyDescent="0.25">
      <c r="A10352" t="s">
        <v>4795</v>
      </c>
      <c r="B10352" t="s">
        <v>3089</v>
      </c>
      <c r="D10352" t="s">
        <v>3090</v>
      </c>
      <c r="E10352" t="s">
        <v>3090</v>
      </c>
      <c r="F10352">
        <v>1</v>
      </c>
      <c r="G10352">
        <v>0</v>
      </c>
      <c r="H10352">
        <v>10092.2294431274</v>
      </c>
      <c r="I10352">
        <v>7453.9554431274601</v>
      </c>
      <c r="K10352">
        <v>949.80600000000004</v>
      </c>
      <c r="M10352">
        <v>1688.4680000000001</v>
      </c>
      <c r="N10352" t="s">
        <v>3091</v>
      </c>
      <c r="O10352" t="s">
        <v>3092</v>
      </c>
      <c r="P10352" t="s">
        <v>3095</v>
      </c>
      <c r="R10352" t="s">
        <v>3094</v>
      </c>
    </row>
    <row r="10353" spans="1:18" x14ac:dyDescent="0.25">
      <c r="A10353" t="s">
        <v>4796</v>
      </c>
      <c r="B10353" t="s">
        <v>3089</v>
      </c>
      <c r="D10353" t="s">
        <v>3090</v>
      </c>
      <c r="E10353" t="s">
        <v>3090</v>
      </c>
      <c r="F10353">
        <v>1</v>
      </c>
      <c r="G10353">
        <v>0</v>
      </c>
      <c r="H10353">
        <v>11640.4564113861</v>
      </c>
      <c r="I10353">
        <v>8171.8747447194901</v>
      </c>
      <c r="K10353">
        <v>1244.65166666666</v>
      </c>
      <c r="M10353">
        <v>2223.9299999999998</v>
      </c>
      <c r="N10353" t="s">
        <v>3091</v>
      </c>
      <c r="O10353" t="s">
        <v>3092</v>
      </c>
      <c r="P10353" t="s">
        <v>3095</v>
      </c>
      <c r="R10353" t="s">
        <v>3094</v>
      </c>
    </row>
    <row r="10354" spans="1:18" x14ac:dyDescent="0.25">
      <c r="A10354" t="s">
        <v>4797</v>
      </c>
      <c r="B10354" t="s">
        <v>3089</v>
      </c>
      <c r="D10354" t="s">
        <v>3090</v>
      </c>
      <c r="E10354" t="s">
        <v>3090</v>
      </c>
      <c r="F10354">
        <v>1</v>
      </c>
      <c r="G10354">
        <v>0</v>
      </c>
      <c r="H10354">
        <v>10901.719024670499</v>
      </c>
      <c r="I10354">
        <v>7718.78323895623</v>
      </c>
      <c r="K10354">
        <v>1143.14135714285</v>
      </c>
      <c r="M10354">
        <v>2039.79442857142</v>
      </c>
      <c r="N10354" t="s">
        <v>3091</v>
      </c>
      <c r="O10354" t="s">
        <v>3092</v>
      </c>
      <c r="P10354" t="s">
        <v>3095</v>
      </c>
      <c r="R10354" t="s">
        <v>3094</v>
      </c>
    </row>
    <row r="10355" spans="1:18" x14ac:dyDescent="0.25">
      <c r="A10355" t="s">
        <v>4798</v>
      </c>
      <c r="B10355" t="s">
        <v>3089</v>
      </c>
      <c r="D10355" t="s">
        <v>3090</v>
      </c>
      <c r="E10355" t="s">
        <v>3090</v>
      </c>
      <c r="F10355">
        <v>1</v>
      </c>
      <c r="G10355">
        <v>0</v>
      </c>
      <c r="H10355">
        <v>10966.148216035301</v>
      </c>
      <c r="I10355">
        <v>8221.8882160353696</v>
      </c>
      <c r="K10355">
        <v>984.84249999999997</v>
      </c>
      <c r="M10355">
        <v>1759.4175</v>
      </c>
      <c r="N10355" t="s">
        <v>3091</v>
      </c>
      <c r="O10355" t="s">
        <v>3092</v>
      </c>
      <c r="P10355" t="s">
        <v>3095</v>
      </c>
      <c r="R10355" t="s">
        <v>3094</v>
      </c>
    </row>
    <row r="10356" spans="1:18" x14ac:dyDescent="0.25">
      <c r="A10356" t="s">
        <v>4799</v>
      </c>
      <c r="B10356" t="s">
        <v>3089</v>
      </c>
      <c r="D10356" t="s">
        <v>3090</v>
      </c>
      <c r="E10356" t="s">
        <v>3090</v>
      </c>
      <c r="F10356">
        <v>1</v>
      </c>
      <c r="G10356">
        <v>0</v>
      </c>
      <c r="H10356">
        <v>11113.546267314399</v>
      </c>
      <c r="I10356">
        <v>8227.3821006477792</v>
      </c>
      <c r="K10356">
        <v>1036.9708333333299</v>
      </c>
      <c r="M10356">
        <v>1849.19333333333</v>
      </c>
      <c r="N10356" t="s">
        <v>3091</v>
      </c>
      <c r="O10356" t="s">
        <v>3092</v>
      </c>
      <c r="P10356" t="s">
        <v>3095</v>
      </c>
      <c r="R10356" t="s">
        <v>3094</v>
      </c>
    </row>
    <row r="10357" spans="1:18" x14ac:dyDescent="0.25">
      <c r="A10357" t="s">
        <v>4800</v>
      </c>
      <c r="B10357" t="s">
        <v>3089</v>
      </c>
      <c r="D10357" t="s">
        <v>3090</v>
      </c>
      <c r="E10357" t="s">
        <v>3090</v>
      </c>
      <c r="F10357">
        <v>1</v>
      </c>
      <c r="G10357">
        <v>0</v>
      </c>
      <c r="H10357">
        <v>10961.124469931299</v>
      </c>
      <c r="I10357">
        <v>8227.6994699313891</v>
      </c>
      <c r="K10357">
        <v>980.856666666666</v>
      </c>
      <c r="M10357">
        <v>1752.56833333333</v>
      </c>
      <c r="N10357" t="s">
        <v>3091</v>
      </c>
      <c r="O10357" t="s">
        <v>3092</v>
      </c>
      <c r="P10357" t="s">
        <v>3095</v>
      </c>
      <c r="R10357" t="s">
        <v>3094</v>
      </c>
    </row>
    <row r="10358" spans="1:18" x14ac:dyDescent="0.25">
      <c r="A10358" t="s">
        <v>4801</v>
      </c>
      <c r="B10358" t="s">
        <v>3089</v>
      </c>
      <c r="D10358" t="s">
        <v>3090</v>
      </c>
      <c r="E10358" t="s">
        <v>3090</v>
      </c>
      <c r="F10358">
        <v>1</v>
      </c>
      <c r="G10358">
        <v>0</v>
      </c>
      <c r="H10358">
        <v>12622.504090447101</v>
      </c>
      <c r="I10358">
        <v>9261.0540904471109</v>
      </c>
      <c r="K10358">
        <v>1208.17</v>
      </c>
      <c r="M10358">
        <v>2153.2800000000002</v>
      </c>
      <c r="N10358" t="s">
        <v>3091</v>
      </c>
      <c r="O10358" t="s">
        <v>3092</v>
      </c>
      <c r="P10358" t="s">
        <v>3095</v>
      </c>
      <c r="R10358" t="s">
        <v>3094</v>
      </c>
    </row>
    <row r="10359" spans="1:18" x14ac:dyDescent="0.25">
      <c r="A10359" t="s">
        <v>4802</v>
      </c>
      <c r="B10359" t="s">
        <v>3089</v>
      </c>
      <c r="D10359" t="s">
        <v>3090</v>
      </c>
      <c r="E10359" t="s">
        <v>3090</v>
      </c>
      <c r="F10359">
        <v>1</v>
      </c>
      <c r="G10359">
        <v>0</v>
      </c>
      <c r="H10359">
        <v>12488.624184989199</v>
      </c>
      <c r="I10359">
        <v>8896.6473992749507</v>
      </c>
      <c r="K10359">
        <v>1289.3978571428499</v>
      </c>
      <c r="M10359">
        <v>2302.57892857142</v>
      </c>
      <c r="N10359" t="s">
        <v>3091</v>
      </c>
      <c r="O10359" t="s">
        <v>3092</v>
      </c>
      <c r="P10359" t="s">
        <v>3095</v>
      </c>
      <c r="R10359" t="s">
        <v>3094</v>
      </c>
    </row>
    <row r="10360" spans="1:18" x14ac:dyDescent="0.25">
      <c r="A10360" t="s">
        <v>4803</v>
      </c>
      <c r="B10360" t="s">
        <v>3089</v>
      </c>
      <c r="D10360" t="s">
        <v>3090</v>
      </c>
      <c r="E10360" t="s">
        <v>3090</v>
      </c>
      <c r="F10360">
        <v>1</v>
      </c>
      <c r="G10360">
        <v>0</v>
      </c>
      <c r="H10360">
        <v>11190.9081258926</v>
      </c>
      <c r="I10360">
        <v>8297.3381258926602</v>
      </c>
      <c r="K10360">
        <v>1042.2950000000001</v>
      </c>
      <c r="M10360">
        <v>1851.2750000000001</v>
      </c>
      <c r="N10360" t="s">
        <v>3091</v>
      </c>
      <c r="O10360" t="s">
        <v>3092</v>
      </c>
      <c r="P10360" t="s">
        <v>3095</v>
      </c>
      <c r="R10360" t="s">
        <v>3094</v>
      </c>
    </row>
    <row r="10361" spans="1:18" x14ac:dyDescent="0.25">
      <c r="A10361" t="s">
        <v>4804</v>
      </c>
      <c r="B10361" t="s">
        <v>3089</v>
      </c>
      <c r="D10361" t="s">
        <v>3090</v>
      </c>
      <c r="E10361" t="s">
        <v>3090</v>
      </c>
      <c r="F10361">
        <v>1</v>
      </c>
      <c r="G10361">
        <v>0</v>
      </c>
      <c r="H10361">
        <v>0</v>
      </c>
      <c r="I10361"/>
      <c r="K10361"/>
      <c r="N10361" t="s">
        <v>3091</v>
      </c>
      <c r="O10361" t="s">
        <v>3092</v>
      </c>
      <c r="P10361" t="s">
        <v>3095</v>
      </c>
      <c r="R10361" t="s">
        <v>3094</v>
      </c>
    </row>
    <row r="10362" spans="1:18" x14ac:dyDescent="0.25">
      <c r="A10362" t="s">
        <v>4805</v>
      </c>
      <c r="B10362" t="s">
        <v>3089</v>
      </c>
      <c r="D10362" t="s">
        <v>3090</v>
      </c>
      <c r="E10362" t="s">
        <v>3090</v>
      </c>
      <c r="F10362">
        <v>1</v>
      </c>
      <c r="G10362">
        <v>0</v>
      </c>
      <c r="H10362">
        <v>1711.8699679261999</v>
      </c>
      <c r="I10362">
        <v>1045.6274679262001</v>
      </c>
      <c r="K10362">
        <v>240.98500000000001</v>
      </c>
      <c r="M10362">
        <v>425.25749999999999</v>
      </c>
      <c r="N10362" t="s">
        <v>3091</v>
      </c>
      <c r="O10362" t="s">
        <v>3092</v>
      </c>
      <c r="P10362" t="s">
        <v>3095</v>
      </c>
      <c r="R10362" t="s">
        <v>3094</v>
      </c>
    </row>
    <row r="10363" spans="1:18" x14ac:dyDescent="0.25">
      <c r="A10363" t="s">
        <v>4806</v>
      </c>
      <c r="B10363" t="s">
        <v>3089</v>
      </c>
      <c r="D10363" t="s">
        <v>3090</v>
      </c>
      <c r="E10363" t="s">
        <v>3090</v>
      </c>
      <c r="F10363">
        <v>1</v>
      </c>
      <c r="G10363">
        <v>0</v>
      </c>
      <c r="H10363">
        <v>9608.3765804709601</v>
      </c>
      <c r="I10363">
        <v>7176.9699138042897</v>
      </c>
      <c r="K10363">
        <v>870.84</v>
      </c>
      <c r="M10363">
        <v>1560.56666666666</v>
      </c>
      <c r="N10363" t="s">
        <v>3091</v>
      </c>
      <c r="O10363" t="s">
        <v>3092</v>
      </c>
      <c r="P10363" t="s">
        <v>3095</v>
      </c>
      <c r="R10363" t="s">
        <v>3094</v>
      </c>
    </row>
    <row r="10364" spans="1:18" x14ac:dyDescent="0.25">
      <c r="A10364" t="s">
        <v>4807</v>
      </c>
      <c r="B10364" t="s">
        <v>3089</v>
      </c>
      <c r="D10364" t="s">
        <v>3090</v>
      </c>
      <c r="E10364" t="s">
        <v>3090</v>
      </c>
      <c r="F10364">
        <v>1</v>
      </c>
      <c r="G10364">
        <v>0</v>
      </c>
      <c r="H10364">
        <v>11154.6591069079</v>
      </c>
      <c r="I10364">
        <v>8133.0557735746197</v>
      </c>
      <c r="K10364">
        <v>1085.00166666666</v>
      </c>
      <c r="M10364">
        <v>1936.6016666666601</v>
      </c>
      <c r="N10364" t="s">
        <v>3091</v>
      </c>
      <c r="O10364" t="s">
        <v>3092</v>
      </c>
      <c r="P10364" t="s">
        <v>3095</v>
      </c>
      <c r="R10364" t="s">
        <v>3094</v>
      </c>
    </row>
    <row r="10365" spans="1:18" x14ac:dyDescent="0.25">
      <c r="A10365" t="s">
        <v>4808</v>
      </c>
      <c r="B10365" t="s">
        <v>3089</v>
      </c>
      <c r="D10365" t="s">
        <v>3090</v>
      </c>
      <c r="E10365" t="s">
        <v>3090</v>
      </c>
      <c r="F10365">
        <v>1</v>
      </c>
      <c r="G10365">
        <v>0</v>
      </c>
      <c r="H10365">
        <v>14433.2163301783</v>
      </c>
      <c r="I10365">
        <v>10961.8763301783</v>
      </c>
      <c r="K10365">
        <v>1248.9100000000001</v>
      </c>
      <c r="M10365">
        <v>2222.4299999999998</v>
      </c>
      <c r="N10365" t="s">
        <v>3091</v>
      </c>
      <c r="O10365" t="s">
        <v>3092</v>
      </c>
      <c r="P10365" t="s">
        <v>3095</v>
      </c>
      <c r="R10365" t="s">
        <v>3094</v>
      </c>
    </row>
    <row r="10366" spans="1:18" x14ac:dyDescent="0.25">
      <c r="A10366" t="s">
        <v>4809</v>
      </c>
      <c r="B10366" t="s">
        <v>3089</v>
      </c>
      <c r="D10366" t="s">
        <v>3090</v>
      </c>
      <c r="E10366" t="s">
        <v>3090</v>
      </c>
      <c r="F10366">
        <v>1</v>
      </c>
      <c r="G10366">
        <v>0</v>
      </c>
      <c r="H10366">
        <v>12270.5259705232</v>
      </c>
      <c r="I10366">
        <v>12270.5259705232</v>
      </c>
      <c r="K10366">
        <v>0</v>
      </c>
      <c r="M10366">
        <v>0</v>
      </c>
      <c r="N10366" t="s">
        <v>3091</v>
      </c>
      <c r="O10366" t="s">
        <v>3092</v>
      </c>
      <c r="P10366" t="s">
        <v>3095</v>
      </c>
      <c r="R10366" t="s">
        <v>3094</v>
      </c>
    </row>
    <row r="10367" spans="1:18" x14ac:dyDescent="0.25">
      <c r="A10367" t="s">
        <v>4810</v>
      </c>
      <c r="B10367" t="s">
        <v>3089</v>
      </c>
      <c r="D10367" t="s">
        <v>3090</v>
      </c>
      <c r="E10367" t="s">
        <v>3090</v>
      </c>
      <c r="F10367">
        <v>1</v>
      </c>
      <c r="G10367">
        <v>0</v>
      </c>
      <c r="H10367">
        <v>11415.7713294489</v>
      </c>
      <c r="I10367">
        <v>8510.3313294489108</v>
      </c>
      <c r="K10367">
        <v>1043.0450000000001</v>
      </c>
      <c r="M10367">
        <v>1862.395</v>
      </c>
      <c r="N10367" t="s">
        <v>3091</v>
      </c>
      <c r="O10367" t="s">
        <v>3092</v>
      </c>
      <c r="P10367" t="s">
        <v>3095</v>
      </c>
      <c r="R10367" t="s">
        <v>3094</v>
      </c>
    </row>
    <row r="10368" spans="1:18" x14ac:dyDescent="0.25">
      <c r="A10368" t="s">
        <v>4811</v>
      </c>
      <c r="B10368" t="s">
        <v>3089</v>
      </c>
      <c r="D10368" t="s">
        <v>3090</v>
      </c>
      <c r="E10368" t="s">
        <v>3090</v>
      </c>
      <c r="F10368">
        <v>1</v>
      </c>
      <c r="G10368">
        <v>0</v>
      </c>
      <c r="H10368">
        <v>10125.194289466501</v>
      </c>
      <c r="I10368">
        <v>7391.7442894665201</v>
      </c>
      <c r="K10368">
        <v>980.85</v>
      </c>
      <c r="M10368">
        <v>1752.6</v>
      </c>
      <c r="N10368" t="s">
        <v>3091</v>
      </c>
      <c r="O10368" t="s">
        <v>3092</v>
      </c>
      <c r="P10368" t="s">
        <v>3095</v>
      </c>
      <c r="R10368" t="s">
        <v>3094</v>
      </c>
    </row>
    <row r="10369" spans="1:18" x14ac:dyDescent="0.25">
      <c r="A10369" t="s">
        <v>4812</v>
      </c>
      <c r="B10369" t="s">
        <v>3089</v>
      </c>
      <c r="D10369" t="s">
        <v>3090</v>
      </c>
      <c r="E10369" t="s">
        <v>3090</v>
      </c>
      <c r="F10369">
        <v>1</v>
      </c>
      <c r="G10369">
        <v>0</v>
      </c>
      <c r="H10369">
        <v>10568.4417627735</v>
      </c>
      <c r="I10369">
        <v>7682.46326277356</v>
      </c>
      <c r="K10369">
        <v>1039.6438888888799</v>
      </c>
      <c r="M10369">
        <v>1846.33461111111</v>
      </c>
      <c r="N10369" t="s">
        <v>3091</v>
      </c>
      <c r="O10369" t="s">
        <v>3092</v>
      </c>
      <c r="P10369" t="s">
        <v>3095</v>
      </c>
      <c r="R10369" t="s">
        <v>3094</v>
      </c>
    </row>
    <row r="10370" spans="1:18" x14ac:dyDescent="0.25">
      <c r="A10370" t="s">
        <v>4813</v>
      </c>
      <c r="B10370" t="s">
        <v>3089</v>
      </c>
      <c r="D10370" t="s">
        <v>3090</v>
      </c>
      <c r="E10370" t="s">
        <v>3090</v>
      </c>
      <c r="F10370">
        <v>1</v>
      </c>
      <c r="G10370">
        <v>0</v>
      </c>
      <c r="H10370">
        <v>10537.1252127055</v>
      </c>
      <c r="I10370">
        <v>7651.14837937217</v>
      </c>
      <c r="K10370">
        <v>1039.65638888888</v>
      </c>
      <c r="M10370">
        <v>1846.32044444444</v>
      </c>
      <c r="N10370" t="s">
        <v>3091</v>
      </c>
      <c r="O10370" t="s">
        <v>3092</v>
      </c>
      <c r="P10370" t="s">
        <v>3095</v>
      </c>
      <c r="R10370" t="s">
        <v>3094</v>
      </c>
    </row>
    <row r="10371" spans="1:18" x14ac:dyDescent="0.25">
      <c r="A10371" t="s">
        <v>4814</v>
      </c>
      <c r="B10371" t="s">
        <v>3089</v>
      </c>
      <c r="D10371" t="s">
        <v>3090</v>
      </c>
      <c r="E10371" t="s">
        <v>3090</v>
      </c>
      <c r="F10371">
        <v>1</v>
      </c>
      <c r="G10371">
        <v>0</v>
      </c>
      <c r="H10371">
        <v>10499.465308450501</v>
      </c>
      <c r="I10371">
        <v>7613.5009751172502</v>
      </c>
      <c r="K10371">
        <v>1039.6578888888801</v>
      </c>
      <c r="M10371">
        <v>1846.3064444444401</v>
      </c>
      <c r="N10371" t="s">
        <v>3091</v>
      </c>
      <c r="O10371" t="s">
        <v>3092</v>
      </c>
      <c r="P10371" t="s">
        <v>3095</v>
      </c>
      <c r="R10371" t="s">
        <v>3094</v>
      </c>
    </row>
    <row r="10372" spans="1:18" x14ac:dyDescent="0.25">
      <c r="A10372" t="s">
        <v>4815</v>
      </c>
      <c r="B10372" t="s">
        <v>3089</v>
      </c>
      <c r="D10372" t="s">
        <v>3090</v>
      </c>
      <c r="E10372" t="s">
        <v>3090</v>
      </c>
      <c r="F10372">
        <v>1</v>
      </c>
      <c r="G10372">
        <v>0</v>
      </c>
      <c r="H10372">
        <v>10484.1309876172</v>
      </c>
      <c r="I10372">
        <v>7598.1666542839102</v>
      </c>
      <c r="K10372">
        <v>1039.6578888888801</v>
      </c>
      <c r="M10372">
        <v>1846.3064444444401</v>
      </c>
      <c r="N10372" t="s">
        <v>3091</v>
      </c>
      <c r="O10372" t="s">
        <v>3092</v>
      </c>
      <c r="P10372" t="s">
        <v>3095</v>
      </c>
      <c r="R10372" t="s">
        <v>3094</v>
      </c>
    </row>
    <row r="10373" spans="1:18" x14ac:dyDescent="0.25">
      <c r="A10373" t="s">
        <v>4816</v>
      </c>
      <c r="B10373" t="s">
        <v>3089</v>
      </c>
      <c r="D10373" t="s">
        <v>3090</v>
      </c>
      <c r="E10373" t="s">
        <v>3090</v>
      </c>
      <c r="F10373">
        <v>1</v>
      </c>
      <c r="G10373">
        <v>0</v>
      </c>
      <c r="H10373">
        <v>11034.1218478722</v>
      </c>
      <c r="I10373">
        <v>8108.3508478722297</v>
      </c>
      <c r="K10373">
        <v>1054.1378888888801</v>
      </c>
      <c r="M10373">
        <v>1871.6331111111101</v>
      </c>
      <c r="N10373" t="s">
        <v>3091</v>
      </c>
      <c r="O10373" t="s">
        <v>3092</v>
      </c>
      <c r="P10373" t="s">
        <v>3095</v>
      </c>
      <c r="R10373" t="s">
        <v>3094</v>
      </c>
    </row>
    <row r="10374" spans="1:18" x14ac:dyDescent="0.25">
      <c r="A10374" t="s">
        <v>4817</v>
      </c>
      <c r="B10374" t="s">
        <v>3089</v>
      </c>
      <c r="D10374" t="s">
        <v>3090</v>
      </c>
      <c r="E10374" t="s">
        <v>3090</v>
      </c>
      <c r="F10374">
        <v>1</v>
      </c>
      <c r="G10374">
        <v>0</v>
      </c>
      <c r="H10374">
        <v>11211.645714136301</v>
      </c>
      <c r="I10374">
        <v>8285.8747141363292</v>
      </c>
      <c r="K10374">
        <v>1054.1378888888801</v>
      </c>
      <c r="M10374">
        <v>1871.6331111111101</v>
      </c>
      <c r="N10374" t="s">
        <v>3091</v>
      </c>
      <c r="O10374" t="s">
        <v>3092</v>
      </c>
      <c r="P10374" t="s">
        <v>3095</v>
      </c>
      <c r="R10374" t="s">
        <v>3094</v>
      </c>
    </row>
    <row r="10375" spans="1:18" x14ac:dyDescent="0.25">
      <c r="A10375" t="s">
        <v>4818</v>
      </c>
      <c r="B10375" t="s">
        <v>3089</v>
      </c>
      <c r="D10375" t="s">
        <v>3090</v>
      </c>
      <c r="E10375" t="s">
        <v>3090</v>
      </c>
      <c r="F10375">
        <v>1</v>
      </c>
      <c r="G10375">
        <v>0</v>
      </c>
      <c r="H10375">
        <v>10683.9765107731</v>
      </c>
      <c r="I10375">
        <v>7798.0166774397703</v>
      </c>
      <c r="K10375">
        <v>1039.6607222222201</v>
      </c>
      <c r="M10375">
        <v>1846.2991111111101</v>
      </c>
      <c r="N10375" t="s">
        <v>3091</v>
      </c>
      <c r="O10375" t="s">
        <v>3092</v>
      </c>
      <c r="P10375" t="s">
        <v>3095</v>
      </c>
      <c r="R10375" t="s">
        <v>3094</v>
      </c>
    </row>
    <row r="10376" spans="1:18" x14ac:dyDescent="0.25">
      <c r="A10376" t="s">
        <v>4819</v>
      </c>
      <c r="B10376" t="s">
        <v>3089</v>
      </c>
      <c r="D10376" t="s">
        <v>3090</v>
      </c>
      <c r="E10376" t="s">
        <v>3090</v>
      </c>
      <c r="F10376">
        <v>1</v>
      </c>
      <c r="G10376">
        <v>0</v>
      </c>
      <c r="H10376">
        <v>10676.432151085301</v>
      </c>
      <c r="I10376">
        <v>7790.47231775204</v>
      </c>
      <c r="K10376">
        <v>1039.65572222222</v>
      </c>
      <c r="M10376">
        <v>1846.3041111111099</v>
      </c>
      <c r="N10376" t="s">
        <v>3091</v>
      </c>
      <c r="O10376" t="s">
        <v>3092</v>
      </c>
      <c r="P10376" t="s">
        <v>3095</v>
      </c>
      <c r="R10376" t="s">
        <v>3094</v>
      </c>
    </row>
    <row r="10377" spans="1:18" x14ac:dyDescent="0.25">
      <c r="A10377" t="s">
        <v>4820</v>
      </c>
      <c r="B10377" t="s">
        <v>3089</v>
      </c>
      <c r="D10377" t="s">
        <v>3090</v>
      </c>
      <c r="E10377" t="s">
        <v>3090</v>
      </c>
      <c r="F10377">
        <v>1</v>
      </c>
      <c r="G10377">
        <v>0</v>
      </c>
      <c r="H10377">
        <v>10956.060027912101</v>
      </c>
      <c r="I10377">
        <v>8070.0866945787802</v>
      </c>
      <c r="K10377">
        <v>1039.6403888888799</v>
      </c>
      <c r="M10377">
        <v>1846.33294444444</v>
      </c>
      <c r="N10377" t="s">
        <v>3091</v>
      </c>
      <c r="O10377" t="s">
        <v>3092</v>
      </c>
      <c r="P10377" t="s">
        <v>3095</v>
      </c>
      <c r="R10377" t="s">
        <v>3094</v>
      </c>
    </row>
    <row r="10378" spans="1:18" x14ac:dyDescent="0.25">
      <c r="A10378" t="s">
        <v>4821</v>
      </c>
      <c r="B10378" t="s">
        <v>3089</v>
      </c>
      <c r="D10378" t="s">
        <v>3090</v>
      </c>
      <c r="E10378" t="s">
        <v>3090</v>
      </c>
      <c r="F10378">
        <v>1</v>
      </c>
      <c r="G10378">
        <v>0</v>
      </c>
      <c r="H10378">
        <v>12834.3554536993</v>
      </c>
      <c r="I10378">
        <v>9110.2164536993696</v>
      </c>
      <c r="K10378">
        <v>1344.8498888888801</v>
      </c>
      <c r="M10378">
        <v>2379.2891111111098</v>
      </c>
      <c r="N10378" t="s">
        <v>3091</v>
      </c>
      <c r="O10378" t="s">
        <v>3092</v>
      </c>
      <c r="P10378" t="s">
        <v>3095</v>
      </c>
      <c r="R10378" t="s">
        <v>3094</v>
      </c>
    </row>
    <row r="10379" spans="1:18" x14ac:dyDescent="0.25">
      <c r="A10379" t="s">
        <v>4822</v>
      </c>
      <c r="B10379" t="s">
        <v>3089</v>
      </c>
      <c r="D10379" t="s">
        <v>3090</v>
      </c>
      <c r="E10379" t="s">
        <v>3090</v>
      </c>
      <c r="F10379">
        <v>1</v>
      </c>
      <c r="G10379">
        <v>0</v>
      </c>
      <c r="H10379">
        <v>10629.7314291166</v>
      </c>
      <c r="I10379">
        <v>7702.2597624499504</v>
      </c>
      <c r="K10379">
        <v>1055.0305000000001</v>
      </c>
      <c r="M10379">
        <v>1872.4411666666599</v>
      </c>
      <c r="N10379" t="s">
        <v>3091</v>
      </c>
      <c r="O10379" t="s">
        <v>3092</v>
      </c>
      <c r="P10379" t="s">
        <v>3095</v>
      </c>
      <c r="R10379" t="s">
        <v>3094</v>
      </c>
    </row>
    <row r="10380" spans="1:18" x14ac:dyDescent="0.25">
      <c r="A10380" t="s">
        <v>4823</v>
      </c>
      <c r="B10380" t="s">
        <v>3089</v>
      </c>
      <c r="D10380" t="s">
        <v>3090</v>
      </c>
      <c r="E10380" t="s">
        <v>3090</v>
      </c>
      <c r="F10380">
        <v>1</v>
      </c>
      <c r="G10380">
        <v>0</v>
      </c>
      <c r="H10380">
        <v>10700.242174426399</v>
      </c>
      <c r="I10380">
        <v>7660.7871744264003</v>
      </c>
      <c r="K10380">
        <v>1096.028</v>
      </c>
      <c r="M10380">
        <v>1943.4269999999999</v>
      </c>
      <c r="N10380" t="s">
        <v>3091</v>
      </c>
      <c r="O10380" t="s">
        <v>3092</v>
      </c>
      <c r="P10380" t="s">
        <v>3095</v>
      </c>
      <c r="R10380" t="s">
        <v>3094</v>
      </c>
    </row>
    <row r="10381" spans="1:18" x14ac:dyDescent="0.25">
      <c r="A10381" t="s">
        <v>4824</v>
      </c>
      <c r="B10381" t="s">
        <v>3089</v>
      </c>
      <c r="D10381" t="s">
        <v>3090</v>
      </c>
      <c r="E10381" t="s">
        <v>3090</v>
      </c>
      <c r="F10381">
        <v>1</v>
      </c>
      <c r="G10381">
        <v>0</v>
      </c>
      <c r="H10381">
        <v>10696.311868595199</v>
      </c>
      <c r="I10381">
        <v>7656.8700828809997</v>
      </c>
      <c r="K10381">
        <v>1096.0287142857101</v>
      </c>
      <c r="M10381">
        <v>1943.41307142857</v>
      </c>
      <c r="N10381" t="s">
        <v>3091</v>
      </c>
      <c r="O10381" t="s">
        <v>3092</v>
      </c>
      <c r="P10381" t="s">
        <v>3095</v>
      </c>
      <c r="R10381" t="s">
        <v>3094</v>
      </c>
    </row>
    <row r="10382" spans="1:18" x14ac:dyDescent="0.25">
      <c r="A10382" t="s">
        <v>4825</v>
      </c>
      <c r="B10382" t="s">
        <v>3089</v>
      </c>
      <c r="D10382" t="s">
        <v>3090</v>
      </c>
      <c r="E10382" t="s">
        <v>3090</v>
      </c>
      <c r="F10382">
        <v>1</v>
      </c>
      <c r="G10382">
        <v>0</v>
      </c>
      <c r="H10382">
        <v>10813.693029620001</v>
      </c>
      <c r="I10382">
        <v>7779.6745772391196</v>
      </c>
      <c r="K10382">
        <v>1094.0287142857101</v>
      </c>
      <c r="M10382">
        <v>1939.98973809523</v>
      </c>
      <c r="N10382" t="s">
        <v>3091</v>
      </c>
      <c r="O10382" t="s">
        <v>3092</v>
      </c>
      <c r="P10382" t="s">
        <v>3095</v>
      </c>
      <c r="R10382" t="s">
        <v>3094</v>
      </c>
    </row>
    <row r="10383" spans="1:18" x14ac:dyDescent="0.25">
      <c r="A10383" t="s">
        <v>4826</v>
      </c>
      <c r="B10383" t="s">
        <v>3089</v>
      </c>
      <c r="D10383" t="s">
        <v>3090</v>
      </c>
      <c r="E10383" t="s">
        <v>3090</v>
      </c>
      <c r="F10383">
        <v>1</v>
      </c>
      <c r="G10383">
        <v>0</v>
      </c>
      <c r="H10383">
        <v>10723.7627725283</v>
      </c>
      <c r="I10383">
        <v>7684.3184868140297</v>
      </c>
      <c r="K10383">
        <v>1096.0287142857101</v>
      </c>
      <c r="M10383">
        <v>1943.41557142857</v>
      </c>
      <c r="N10383" t="s">
        <v>3091</v>
      </c>
      <c r="O10383" t="s">
        <v>3092</v>
      </c>
      <c r="P10383" t="s">
        <v>3095</v>
      </c>
      <c r="R10383" t="s">
        <v>3094</v>
      </c>
    </row>
    <row r="10384" spans="1:18" x14ac:dyDescent="0.25">
      <c r="A10384" t="s">
        <v>4827</v>
      </c>
      <c r="B10384" t="s">
        <v>3089</v>
      </c>
      <c r="D10384" t="s">
        <v>3090</v>
      </c>
      <c r="E10384" t="s">
        <v>3090</v>
      </c>
      <c r="F10384">
        <v>1</v>
      </c>
      <c r="G10384">
        <v>0</v>
      </c>
      <c r="H10384">
        <v>11850.4905782921</v>
      </c>
      <c r="I10384">
        <v>8443.2805782921696</v>
      </c>
      <c r="K10384">
        <v>1228.5983333333299</v>
      </c>
      <c r="M10384">
        <v>2178.6116666666599</v>
      </c>
      <c r="N10384" t="s">
        <v>3091</v>
      </c>
      <c r="O10384" t="s">
        <v>3092</v>
      </c>
      <c r="P10384" t="s">
        <v>3095</v>
      </c>
      <c r="R10384" t="s">
        <v>3094</v>
      </c>
    </row>
    <row r="10385" spans="1:18" x14ac:dyDescent="0.25">
      <c r="A10385" t="s">
        <v>4828</v>
      </c>
      <c r="B10385" t="s">
        <v>3089</v>
      </c>
      <c r="D10385" t="s">
        <v>3090</v>
      </c>
      <c r="E10385" t="s">
        <v>3090</v>
      </c>
      <c r="F10385">
        <v>1</v>
      </c>
      <c r="G10385">
        <v>0</v>
      </c>
      <c r="H10385">
        <v>11765.880404272801</v>
      </c>
      <c r="I10385">
        <v>8338.5129042728204</v>
      </c>
      <c r="K10385">
        <v>1235.595</v>
      </c>
      <c r="M10385">
        <v>2191.7725</v>
      </c>
      <c r="N10385" t="s">
        <v>3091</v>
      </c>
      <c r="O10385" t="s">
        <v>3092</v>
      </c>
      <c r="P10385" t="s">
        <v>3095</v>
      </c>
      <c r="R10385" t="s">
        <v>3094</v>
      </c>
    </row>
    <row r="10386" spans="1:18" x14ac:dyDescent="0.25">
      <c r="A10386" t="s">
        <v>4829</v>
      </c>
      <c r="B10386" t="s">
        <v>3089</v>
      </c>
      <c r="D10386" t="s">
        <v>3090</v>
      </c>
      <c r="E10386" t="s">
        <v>3090</v>
      </c>
      <c r="F10386">
        <v>1</v>
      </c>
      <c r="G10386">
        <v>0</v>
      </c>
      <c r="H10386">
        <v>10971.6581133363</v>
      </c>
      <c r="I10386">
        <v>7914.9564466697102</v>
      </c>
      <c r="K10386">
        <v>1102.6578571428499</v>
      </c>
      <c r="M10386">
        <v>1954.0438095238001</v>
      </c>
      <c r="N10386" t="s">
        <v>3091</v>
      </c>
      <c r="O10386" t="s">
        <v>3092</v>
      </c>
      <c r="P10386" t="s">
        <v>3095</v>
      </c>
      <c r="R10386" t="s">
        <v>3094</v>
      </c>
    </row>
    <row r="10387" spans="1:18" x14ac:dyDescent="0.25">
      <c r="A10387" t="s">
        <v>4830</v>
      </c>
      <c r="B10387" t="s">
        <v>3089</v>
      </c>
      <c r="D10387" t="s">
        <v>3090</v>
      </c>
      <c r="E10387" t="s">
        <v>3090</v>
      </c>
      <c r="F10387">
        <v>1</v>
      </c>
      <c r="G10387">
        <v>0</v>
      </c>
      <c r="H10387">
        <v>10772.566827603499</v>
      </c>
      <c r="I10387">
        <v>7770.0726609368403</v>
      </c>
      <c r="K10387">
        <v>1082.64035714285</v>
      </c>
      <c r="M10387">
        <v>1919.8538095238</v>
      </c>
      <c r="N10387" t="s">
        <v>3091</v>
      </c>
      <c r="O10387" t="s">
        <v>3092</v>
      </c>
      <c r="P10387" t="s">
        <v>3095</v>
      </c>
      <c r="R10387" t="s">
        <v>3094</v>
      </c>
    </row>
    <row r="10388" spans="1:18" x14ac:dyDescent="0.25">
      <c r="A10388" t="s">
        <v>4831</v>
      </c>
      <c r="B10388" t="s">
        <v>3089</v>
      </c>
      <c r="D10388" t="s">
        <v>3090</v>
      </c>
      <c r="E10388" t="s">
        <v>3090</v>
      </c>
      <c r="F10388">
        <v>1</v>
      </c>
      <c r="G10388">
        <v>0</v>
      </c>
      <c r="H10388">
        <v>11374.359121324</v>
      </c>
      <c r="I10388">
        <v>7998.6899546573604</v>
      </c>
      <c r="K10388">
        <v>1217.2345238095199</v>
      </c>
      <c r="M10388">
        <v>2158.4346428571398</v>
      </c>
      <c r="N10388" t="s">
        <v>3091</v>
      </c>
      <c r="O10388" t="s">
        <v>3092</v>
      </c>
      <c r="P10388" t="s">
        <v>3095</v>
      </c>
      <c r="R10388" t="s">
        <v>3094</v>
      </c>
    </row>
    <row r="10389" spans="1:18" x14ac:dyDescent="0.25">
      <c r="A10389" t="s">
        <v>4832</v>
      </c>
      <c r="B10389" t="s">
        <v>3089</v>
      </c>
      <c r="D10389" t="s">
        <v>3090</v>
      </c>
      <c r="E10389" t="s">
        <v>3090</v>
      </c>
      <c r="F10389">
        <v>1</v>
      </c>
      <c r="G10389">
        <v>0</v>
      </c>
      <c r="H10389">
        <v>0</v>
      </c>
      <c r="I10389"/>
      <c r="K10389"/>
      <c r="N10389" t="s">
        <v>3091</v>
      </c>
      <c r="O10389" t="s">
        <v>3092</v>
      </c>
      <c r="P10389" t="s">
        <v>3095</v>
      </c>
      <c r="R10389" t="s">
        <v>3094</v>
      </c>
    </row>
    <row r="10390" spans="1:18" x14ac:dyDescent="0.25">
      <c r="A10390" t="s">
        <v>4833</v>
      </c>
      <c r="B10390" t="s">
        <v>3089</v>
      </c>
      <c r="D10390" t="s">
        <v>3090</v>
      </c>
      <c r="E10390" t="s">
        <v>3090</v>
      </c>
      <c r="F10390">
        <v>1</v>
      </c>
      <c r="G10390">
        <v>0</v>
      </c>
      <c r="H10390">
        <v>10680.1351610519</v>
      </c>
      <c r="I10390">
        <v>7677.6509943853298</v>
      </c>
      <c r="K10390">
        <v>1082.6528571428501</v>
      </c>
      <c r="M10390">
        <v>1919.8313095238</v>
      </c>
      <c r="N10390" t="s">
        <v>3091</v>
      </c>
      <c r="O10390" t="s">
        <v>3092</v>
      </c>
      <c r="P10390" t="s">
        <v>3095</v>
      </c>
      <c r="R10390" t="s">
        <v>3094</v>
      </c>
    </row>
    <row r="10391" spans="1:18" x14ac:dyDescent="0.25">
      <c r="A10391" t="s">
        <v>4834</v>
      </c>
      <c r="B10391" t="s">
        <v>3089</v>
      </c>
      <c r="D10391" t="s">
        <v>3090</v>
      </c>
      <c r="E10391" t="s">
        <v>3090</v>
      </c>
      <c r="F10391">
        <v>1</v>
      </c>
      <c r="G10391">
        <v>0</v>
      </c>
      <c r="H10391">
        <v>10680.6561280563</v>
      </c>
      <c r="I10391">
        <v>7678.1486280563604</v>
      </c>
      <c r="K10391">
        <v>1082.66333333333</v>
      </c>
      <c r="M10391">
        <v>1919.8441666666599</v>
      </c>
      <c r="N10391" t="s">
        <v>3091</v>
      </c>
      <c r="O10391" t="s">
        <v>3092</v>
      </c>
      <c r="P10391" t="s">
        <v>3095</v>
      </c>
      <c r="R10391" t="s">
        <v>3094</v>
      </c>
    </row>
    <row r="10392" spans="1:18" x14ac:dyDescent="0.25">
      <c r="A10392" t="s">
        <v>4835</v>
      </c>
      <c r="B10392" t="s">
        <v>3089</v>
      </c>
      <c r="D10392" t="s">
        <v>3090</v>
      </c>
      <c r="E10392" t="s">
        <v>3090</v>
      </c>
      <c r="F10392">
        <v>1</v>
      </c>
      <c r="G10392">
        <v>0</v>
      </c>
      <c r="H10392">
        <v>11193.175125231401</v>
      </c>
      <c r="I10392">
        <v>8150.8722918981102</v>
      </c>
      <c r="K10392">
        <v>1097.145</v>
      </c>
      <c r="M10392">
        <v>1945.15783333333</v>
      </c>
      <c r="N10392" t="s">
        <v>3091</v>
      </c>
      <c r="O10392" t="s">
        <v>3092</v>
      </c>
      <c r="P10392" t="s">
        <v>3095</v>
      </c>
      <c r="R10392" t="s">
        <v>3094</v>
      </c>
    </row>
    <row r="10393" spans="1:18" x14ac:dyDescent="0.25">
      <c r="A10393" t="s">
        <v>4836</v>
      </c>
      <c r="B10393" t="s">
        <v>3089</v>
      </c>
      <c r="D10393" t="s">
        <v>3090</v>
      </c>
      <c r="E10393" t="s">
        <v>3090</v>
      </c>
      <c r="F10393">
        <v>1</v>
      </c>
      <c r="G10393">
        <v>0</v>
      </c>
      <c r="H10393">
        <v>11511.8543894903</v>
      </c>
      <c r="I10393">
        <v>8482.2903894903902</v>
      </c>
      <c r="K10393">
        <v>1092.50866666666</v>
      </c>
      <c r="M10393">
        <v>1937.0553333333301</v>
      </c>
      <c r="N10393" t="s">
        <v>3091</v>
      </c>
      <c r="O10393" t="s">
        <v>3092</v>
      </c>
      <c r="P10393" t="s">
        <v>3095</v>
      </c>
      <c r="R10393" t="s">
        <v>3094</v>
      </c>
    </row>
    <row r="10394" spans="1:18" x14ac:dyDescent="0.25">
      <c r="A10394" t="s">
        <v>4837</v>
      </c>
      <c r="B10394" t="s">
        <v>3089</v>
      </c>
      <c r="D10394" t="s">
        <v>3090</v>
      </c>
      <c r="E10394" t="s">
        <v>3090</v>
      </c>
      <c r="F10394">
        <v>1</v>
      </c>
      <c r="G10394">
        <v>0</v>
      </c>
      <c r="H10394">
        <v>11488.9936565269</v>
      </c>
      <c r="I10394">
        <v>8459.4254898603103</v>
      </c>
      <c r="K10394">
        <v>1092.50866666666</v>
      </c>
      <c r="M10394">
        <v>1937.0594999999901</v>
      </c>
      <c r="N10394" t="s">
        <v>3091</v>
      </c>
      <c r="O10394" t="s">
        <v>3092</v>
      </c>
      <c r="P10394" t="s">
        <v>3095</v>
      </c>
      <c r="R10394" t="s">
        <v>3094</v>
      </c>
    </row>
    <row r="10395" spans="1:18" x14ac:dyDescent="0.25">
      <c r="A10395" t="s">
        <v>4838</v>
      </c>
      <c r="B10395" t="s">
        <v>3089</v>
      </c>
      <c r="D10395" t="s">
        <v>3090</v>
      </c>
      <c r="E10395" t="s">
        <v>3090</v>
      </c>
      <c r="F10395">
        <v>1</v>
      </c>
      <c r="G10395">
        <v>0</v>
      </c>
      <c r="H10395">
        <v>10012.253230116799</v>
      </c>
      <c r="I10395">
        <v>7392.8487301168398</v>
      </c>
      <c r="K10395">
        <v>943.64499999999998</v>
      </c>
      <c r="M10395">
        <v>1675.7594999999901</v>
      </c>
      <c r="N10395" t="s">
        <v>3091</v>
      </c>
      <c r="O10395" t="s">
        <v>3092</v>
      </c>
      <c r="P10395" t="s">
        <v>3095</v>
      </c>
      <c r="R10395" t="s">
        <v>3094</v>
      </c>
    </row>
    <row r="10396" spans="1:18" x14ac:dyDescent="0.25">
      <c r="A10396" t="s">
        <v>4839</v>
      </c>
      <c r="B10396" t="s">
        <v>3089</v>
      </c>
      <c r="D10396" t="s">
        <v>3090</v>
      </c>
      <c r="E10396" t="s">
        <v>3090</v>
      </c>
      <c r="F10396">
        <v>1</v>
      </c>
      <c r="G10396">
        <v>0</v>
      </c>
      <c r="H10396">
        <v>9999.0862194236706</v>
      </c>
      <c r="I10396">
        <v>7379.6750527570102</v>
      </c>
      <c r="K10396">
        <v>943.64499999999998</v>
      </c>
      <c r="M10396">
        <v>1675.76616666666</v>
      </c>
      <c r="N10396" t="s">
        <v>3091</v>
      </c>
      <c r="O10396" t="s">
        <v>3092</v>
      </c>
      <c r="P10396" t="s">
        <v>3095</v>
      </c>
      <c r="R10396" t="s">
        <v>3094</v>
      </c>
    </row>
    <row r="10397" spans="1:18" x14ac:dyDescent="0.25">
      <c r="A10397" t="s">
        <v>4840</v>
      </c>
      <c r="B10397" t="s">
        <v>3089</v>
      </c>
      <c r="D10397" t="s">
        <v>3090</v>
      </c>
      <c r="E10397" t="s">
        <v>3090</v>
      </c>
      <c r="F10397">
        <v>1</v>
      </c>
      <c r="G10397">
        <v>0</v>
      </c>
      <c r="H10397">
        <v>9941.7080527570106</v>
      </c>
      <c r="I10397">
        <v>7322.2968860903402</v>
      </c>
      <c r="K10397">
        <v>943.64499999999998</v>
      </c>
      <c r="M10397">
        <v>1675.76616666666</v>
      </c>
      <c r="N10397" t="s">
        <v>3091</v>
      </c>
      <c r="O10397" t="s">
        <v>3092</v>
      </c>
      <c r="P10397" t="s">
        <v>3095</v>
      </c>
      <c r="R10397" t="s">
        <v>3094</v>
      </c>
    </row>
    <row r="10398" spans="1:18" x14ac:dyDescent="0.25">
      <c r="A10398" t="s">
        <v>4841</v>
      </c>
      <c r="B10398" t="s">
        <v>3089</v>
      </c>
      <c r="D10398" t="s">
        <v>3090</v>
      </c>
      <c r="E10398" t="s">
        <v>3090</v>
      </c>
      <c r="F10398">
        <v>1</v>
      </c>
      <c r="G10398">
        <v>0</v>
      </c>
      <c r="H10398">
        <v>11321.398952658799</v>
      </c>
      <c r="I10398">
        <v>8318.9127145636103</v>
      </c>
      <c r="K10398">
        <v>1082.6659999999999</v>
      </c>
      <c r="M10398">
        <v>1919.82023809523</v>
      </c>
      <c r="N10398" t="s">
        <v>3091</v>
      </c>
      <c r="O10398" t="s">
        <v>3092</v>
      </c>
      <c r="P10398" t="s">
        <v>3095</v>
      </c>
      <c r="R10398" t="s">
        <v>3094</v>
      </c>
    </row>
    <row r="10399" spans="1:18" x14ac:dyDescent="0.25">
      <c r="A10399" t="s">
        <v>4842</v>
      </c>
      <c r="B10399" t="s">
        <v>3089</v>
      </c>
      <c r="D10399" t="s">
        <v>3090</v>
      </c>
      <c r="E10399" t="s">
        <v>3090</v>
      </c>
      <c r="F10399">
        <v>1</v>
      </c>
      <c r="G10399">
        <v>0</v>
      </c>
      <c r="H10399">
        <v>11081.8773856755</v>
      </c>
      <c r="I10399">
        <v>8079.3911475802697</v>
      </c>
      <c r="K10399">
        <v>1082.6659999999999</v>
      </c>
      <c r="M10399">
        <v>1919.82023809523</v>
      </c>
      <c r="N10399" t="s">
        <v>3091</v>
      </c>
      <c r="O10399" t="s">
        <v>3092</v>
      </c>
      <c r="P10399" t="s">
        <v>3095</v>
      </c>
      <c r="R10399" t="s">
        <v>3094</v>
      </c>
    </row>
    <row r="10400" spans="1:18" x14ac:dyDescent="0.25">
      <c r="A10400" t="s">
        <v>4843</v>
      </c>
      <c r="B10400" t="s">
        <v>3089</v>
      </c>
      <c r="D10400" t="s">
        <v>3090</v>
      </c>
      <c r="E10400" t="s">
        <v>3090</v>
      </c>
      <c r="F10400">
        <v>1</v>
      </c>
      <c r="G10400">
        <v>0</v>
      </c>
      <c r="H10400">
        <v>11071.8997946903</v>
      </c>
      <c r="I10400">
        <v>8069.4096280236399</v>
      </c>
      <c r="K10400">
        <v>1082.66016666666</v>
      </c>
      <c r="M10400">
        <v>1919.83</v>
      </c>
      <c r="N10400" t="s">
        <v>3091</v>
      </c>
      <c r="O10400" t="s">
        <v>3092</v>
      </c>
      <c r="P10400" t="s">
        <v>3095</v>
      </c>
      <c r="R10400" t="s">
        <v>3094</v>
      </c>
    </row>
    <row r="10401" spans="1:18" x14ac:dyDescent="0.25">
      <c r="A10401" t="s">
        <v>4844</v>
      </c>
      <c r="B10401" t="s">
        <v>3089</v>
      </c>
      <c r="D10401" t="s">
        <v>3090</v>
      </c>
      <c r="E10401" t="s">
        <v>3090</v>
      </c>
      <c r="F10401">
        <v>1</v>
      </c>
      <c r="G10401">
        <v>0</v>
      </c>
      <c r="H10401">
        <v>10993.3085387842</v>
      </c>
      <c r="I10401">
        <v>7990.8110387842098</v>
      </c>
      <c r="K10401">
        <v>1082.6566666666599</v>
      </c>
      <c r="M10401">
        <v>1919.84083333333</v>
      </c>
      <c r="N10401" t="s">
        <v>3091</v>
      </c>
      <c r="O10401" t="s">
        <v>3092</v>
      </c>
      <c r="P10401" t="s">
        <v>3095</v>
      </c>
      <c r="R10401" t="s">
        <v>3094</v>
      </c>
    </row>
    <row r="10402" spans="1:18" x14ac:dyDescent="0.25">
      <c r="A10402" t="s">
        <v>4845</v>
      </c>
      <c r="B10402" t="s">
        <v>3089</v>
      </c>
      <c r="D10402" t="s">
        <v>3090</v>
      </c>
      <c r="E10402" t="s">
        <v>3090</v>
      </c>
      <c r="F10402">
        <v>1</v>
      </c>
      <c r="G10402">
        <v>0</v>
      </c>
      <c r="H10402">
        <v>10930.949128041701</v>
      </c>
      <c r="I10402">
        <v>7928.4559613751298</v>
      </c>
      <c r="K10402">
        <v>1082.6618333333299</v>
      </c>
      <c r="M10402">
        <v>1919.8313333333299</v>
      </c>
      <c r="N10402" t="s">
        <v>3091</v>
      </c>
      <c r="O10402" t="s">
        <v>3092</v>
      </c>
      <c r="P10402" t="s">
        <v>3095</v>
      </c>
      <c r="R10402" t="s">
        <v>3094</v>
      </c>
    </row>
    <row r="10403" spans="1:18" x14ac:dyDescent="0.25">
      <c r="A10403" t="s">
        <v>4846</v>
      </c>
      <c r="B10403" t="s">
        <v>3089</v>
      </c>
      <c r="D10403" t="s">
        <v>3090</v>
      </c>
      <c r="E10403" t="s">
        <v>3090</v>
      </c>
      <c r="F10403">
        <v>1</v>
      </c>
      <c r="G10403">
        <v>0</v>
      </c>
      <c r="H10403">
        <v>11040.889413756</v>
      </c>
      <c r="I10403">
        <v>8038.4062470894096</v>
      </c>
      <c r="K10403">
        <v>1082.65783333333</v>
      </c>
      <c r="M10403">
        <v>1919.82533333333</v>
      </c>
      <c r="N10403" t="s">
        <v>3091</v>
      </c>
      <c r="O10403" t="s">
        <v>3092</v>
      </c>
      <c r="P10403" t="s">
        <v>3095</v>
      </c>
      <c r="R10403" t="s">
        <v>3094</v>
      </c>
    </row>
    <row r="10404" spans="1:18" x14ac:dyDescent="0.25">
      <c r="A10404" t="s">
        <v>4847</v>
      </c>
      <c r="B10404" t="s">
        <v>3089</v>
      </c>
      <c r="D10404" t="s">
        <v>3090</v>
      </c>
      <c r="E10404" t="s">
        <v>3090</v>
      </c>
      <c r="F10404">
        <v>1</v>
      </c>
      <c r="G10404">
        <v>0</v>
      </c>
      <c r="H10404">
        <v>0</v>
      </c>
      <c r="I10404"/>
      <c r="K10404"/>
      <c r="N10404" t="s">
        <v>3091</v>
      </c>
      <c r="O10404" t="s">
        <v>3092</v>
      </c>
      <c r="P10404" t="s">
        <v>3095</v>
      </c>
      <c r="R10404" t="s">
        <v>3094</v>
      </c>
    </row>
    <row r="10405" spans="1:18" x14ac:dyDescent="0.25">
      <c r="A10405" t="s">
        <v>4848</v>
      </c>
      <c r="B10405" t="s">
        <v>3089</v>
      </c>
      <c r="D10405" t="s">
        <v>3090</v>
      </c>
      <c r="E10405" t="s">
        <v>3090</v>
      </c>
      <c r="F10405">
        <v>1</v>
      </c>
      <c r="G10405">
        <v>0</v>
      </c>
      <c r="H10405">
        <v>12683.5228823249</v>
      </c>
      <c r="I10405">
        <v>9430.1622156582907</v>
      </c>
      <c r="K10405">
        <v>1169.14233333333</v>
      </c>
      <c r="M10405">
        <v>2084.2183333333301</v>
      </c>
      <c r="N10405" t="s">
        <v>3091</v>
      </c>
      <c r="O10405" t="s">
        <v>3092</v>
      </c>
      <c r="P10405" t="s">
        <v>3095</v>
      </c>
      <c r="R10405" t="s">
        <v>3094</v>
      </c>
    </row>
    <row r="10406" spans="1:18" x14ac:dyDescent="0.25">
      <c r="A10406" t="s">
        <v>4849</v>
      </c>
      <c r="B10406" t="s">
        <v>3089</v>
      </c>
      <c r="D10406" t="s">
        <v>3090</v>
      </c>
      <c r="E10406" t="s">
        <v>3090</v>
      </c>
      <c r="F10406">
        <v>1</v>
      </c>
      <c r="G10406">
        <v>0</v>
      </c>
      <c r="H10406">
        <v>0</v>
      </c>
      <c r="I10406"/>
      <c r="K10406"/>
      <c r="N10406" t="s">
        <v>3091</v>
      </c>
      <c r="O10406" t="s">
        <v>3092</v>
      </c>
      <c r="P10406" t="s">
        <v>3095</v>
      </c>
      <c r="R10406" t="s">
        <v>3094</v>
      </c>
    </row>
    <row r="10407" spans="1:18" x14ac:dyDescent="0.25">
      <c r="A10407" t="s">
        <v>4850</v>
      </c>
      <c r="B10407" t="s">
        <v>3089</v>
      </c>
      <c r="D10407" t="s">
        <v>3090</v>
      </c>
      <c r="E10407" t="s">
        <v>3090</v>
      </c>
      <c r="F10407">
        <v>1</v>
      </c>
      <c r="G10407">
        <v>0</v>
      </c>
      <c r="H10407">
        <v>12746.559616709599</v>
      </c>
      <c r="I10407">
        <v>9493.2022833762694</v>
      </c>
      <c r="K10407">
        <v>1169.14233333333</v>
      </c>
      <c r="M10407">
        <v>2084.2149999999901</v>
      </c>
      <c r="N10407" t="s">
        <v>3091</v>
      </c>
      <c r="O10407" t="s">
        <v>3092</v>
      </c>
      <c r="P10407" t="s">
        <v>3095</v>
      </c>
      <c r="R10407" t="s">
        <v>3094</v>
      </c>
    </row>
    <row r="10408" spans="1:18" x14ac:dyDescent="0.25">
      <c r="A10408" t="s">
        <v>4851</v>
      </c>
      <c r="B10408" t="s">
        <v>3089</v>
      </c>
      <c r="D10408" t="s">
        <v>3090</v>
      </c>
      <c r="E10408" t="s">
        <v>3090</v>
      </c>
      <c r="F10408">
        <v>1</v>
      </c>
      <c r="G10408">
        <v>0</v>
      </c>
      <c r="H10408">
        <v>0</v>
      </c>
      <c r="I10408"/>
      <c r="K10408"/>
      <c r="N10408" t="s">
        <v>3091</v>
      </c>
      <c r="O10408" t="s">
        <v>3092</v>
      </c>
      <c r="P10408" t="s">
        <v>3095</v>
      </c>
      <c r="R10408" t="s">
        <v>3094</v>
      </c>
    </row>
    <row r="10409" spans="1:18" x14ac:dyDescent="0.25">
      <c r="A10409" t="s">
        <v>4852</v>
      </c>
      <c r="B10409" t="s">
        <v>3089</v>
      </c>
      <c r="D10409" t="s">
        <v>3090</v>
      </c>
      <c r="E10409" t="s">
        <v>3090</v>
      </c>
      <c r="F10409">
        <v>1</v>
      </c>
      <c r="G10409">
        <v>0</v>
      </c>
      <c r="H10409">
        <v>13277.813023647701</v>
      </c>
      <c r="I10409">
        <v>9659.6606903144202</v>
      </c>
      <c r="K10409">
        <v>1299.4690000000001</v>
      </c>
      <c r="M10409">
        <v>2318.6833333333302</v>
      </c>
      <c r="N10409" t="s">
        <v>3091</v>
      </c>
      <c r="O10409" t="s">
        <v>3092</v>
      </c>
      <c r="P10409" t="s">
        <v>3095</v>
      </c>
      <c r="R10409" t="s">
        <v>3094</v>
      </c>
    </row>
    <row r="10410" spans="1:18" x14ac:dyDescent="0.25">
      <c r="A10410" t="s">
        <v>4853</v>
      </c>
      <c r="B10410" t="s">
        <v>3089</v>
      </c>
      <c r="D10410" t="s">
        <v>3090</v>
      </c>
      <c r="E10410" t="s">
        <v>3090</v>
      </c>
      <c r="F10410">
        <v>1</v>
      </c>
      <c r="G10410">
        <v>0</v>
      </c>
      <c r="H10410">
        <v>0</v>
      </c>
      <c r="I10410"/>
      <c r="K10410"/>
      <c r="N10410" t="s">
        <v>3091</v>
      </c>
      <c r="O10410" t="s">
        <v>3092</v>
      </c>
      <c r="P10410" t="s">
        <v>3095</v>
      </c>
      <c r="R10410" t="s">
        <v>3094</v>
      </c>
    </row>
    <row r="10411" spans="1:18" x14ac:dyDescent="0.25">
      <c r="A10411" t="s">
        <v>4854</v>
      </c>
      <c r="B10411" t="s">
        <v>3089</v>
      </c>
      <c r="D10411" t="s">
        <v>3090</v>
      </c>
      <c r="E10411" t="s">
        <v>3090</v>
      </c>
      <c r="F10411">
        <v>1</v>
      </c>
      <c r="G10411">
        <v>0</v>
      </c>
      <c r="H10411">
        <v>13323.371812536099</v>
      </c>
      <c r="I10411">
        <v>9705.22197920285</v>
      </c>
      <c r="K10411">
        <v>1299.4673333333301</v>
      </c>
      <c r="M10411">
        <v>2318.6824999999999</v>
      </c>
      <c r="N10411" t="s">
        <v>3091</v>
      </c>
      <c r="O10411" t="s">
        <v>3092</v>
      </c>
      <c r="P10411" t="s">
        <v>3095</v>
      </c>
      <c r="R10411" t="s">
        <v>3094</v>
      </c>
    </row>
    <row r="10412" spans="1:18" x14ac:dyDescent="0.25">
      <c r="A10412" t="s">
        <v>4855</v>
      </c>
      <c r="B10412" t="s">
        <v>3089</v>
      </c>
      <c r="D10412" t="s">
        <v>3090</v>
      </c>
      <c r="E10412" t="s">
        <v>3090</v>
      </c>
      <c r="F10412">
        <v>1</v>
      </c>
      <c r="G10412">
        <v>0</v>
      </c>
      <c r="H10412">
        <v>10291.542026892001</v>
      </c>
      <c r="I10412">
        <v>7684.8538602253902</v>
      </c>
      <c r="K10412">
        <v>939.01866666666604</v>
      </c>
      <c r="M10412">
        <v>1667.66949999999</v>
      </c>
      <c r="N10412" t="s">
        <v>3091</v>
      </c>
      <c r="O10412" t="s">
        <v>3092</v>
      </c>
      <c r="P10412" t="s">
        <v>3095</v>
      </c>
      <c r="R10412" t="s">
        <v>3094</v>
      </c>
    </row>
    <row r="10413" spans="1:18" x14ac:dyDescent="0.25">
      <c r="A10413" t="s">
        <v>4856</v>
      </c>
      <c r="B10413" t="s">
        <v>3089</v>
      </c>
      <c r="D10413" t="s">
        <v>3090</v>
      </c>
      <c r="E10413" t="s">
        <v>3090</v>
      </c>
      <c r="F10413">
        <v>1</v>
      </c>
      <c r="G10413">
        <v>0</v>
      </c>
      <c r="H10413">
        <v>11023.922865958901</v>
      </c>
      <c r="I10413">
        <v>8017.4870326255696</v>
      </c>
      <c r="K10413">
        <v>1084.0326666666599</v>
      </c>
      <c r="M10413">
        <v>1922.4031666666599</v>
      </c>
      <c r="N10413" t="s">
        <v>3091</v>
      </c>
      <c r="O10413" t="s">
        <v>3092</v>
      </c>
      <c r="P10413" t="s">
        <v>3095</v>
      </c>
      <c r="R10413" t="s">
        <v>3094</v>
      </c>
    </row>
    <row r="10414" spans="1:18" x14ac:dyDescent="0.25">
      <c r="A10414" t="s">
        <v>4857</v>
      </c>
      <c r="B10414" t="s">
        <v>3089</v>
      </c>
      <c r="D10414" t="s">
        <v>3090</v>
      </c>
      <c r="E10414" t="s">
        <v>3090</v>
      </c>
      <c r="F10414">
        <v>1</v>
      </c>
      <c r="G10414">
        <v>0</v>
      </c>
      <c r="H10414">
        <v>12939.865786288199</v>
      </c>
      <c r="I10414">
        <v>9143.7279529549505</v>
      </c>
      <c r="K10414">
        <v>1366.43166666666</v>
      </c>
      <c r="M10414">
        <v>2429.70616666666</v>
      </c>
      <c r="N10414" t="s">
        <v>3091</v>
      </c>
      <c r="O10414" t="s">
        <v>3092</v>
      </c>
      <c r="P10414" t="s">
        <v>3095</v>
      </c>
      <c r="R10414" t="s">
        <v>3094</v>
      </c>
    </row>
    <row r="10415" spans="1:18" x14ac:dyDescent="0.25">
      <c r="A10415" t="s">
        <v>4858</v>
      </c>
      <c r="B10415" t="s">
        <v>3089</v>
      </c>
      <c r="D10415" t="s">
        <v>3090</v>
      </c>
      <c r="E10415" t="s">
        <v>3090</v>
      </c>
      <c r="F10415">
        <v>1</v>
      </c>
      <c r="G10415">
        <v>0</v>
      </c>
      <c r="H10415">
        <v>12943.1071895531</v>
      </c>
      <c r="I10415">
        <v>9146.96352288651</v>
      </c>
      <c r="K10415">
        <v>1366.42333333333</v>
      </c>
      <c r="M10415">
        <v>2429.72033333333</v>
      </c>
      <c r="N10415" t="s">
        <v>3091</v>
      </c>
      <c r="O10415" t="s">
        <v>3092</v>
      </c>
      <c r="P10415" t="s">
        <v>3095</v>
      </c>
      <c r="R10415" t="s">
        <v>3094</v>
      </c>
    </row>
    <row r="10416" spans="1:18" x14ac:dyDescent="0.25">
      <c r="A10416" t="s">
        <v>4859</v>
      </c>
      <c r="B10416" t="s">
        <v>3089</v>
      </c>
      <c r="D10416" t="s">
        <v>3090</v>
      </c>
      <c r="E10416" t="s">
        <v>3090</v>
      </c>
      <c r="F10416">
        <v>1</v>
      </c>
      <c r="G10416">
        <v>0</v>
      </c>
      <c r="H10416">
        <v>13021.825916777099</v>
      </c>
      <c r="I10416">
        <v>9225.6409167771399</v>
      </c>
      <c r="K10416">
        <v>1366.42333333333</v>
      </c>
      <c r="M10416">
        <v>2429.7616666666599</v>
      </c>
      <c r="N10416" t="s">
        <v>3091</v>
      </c>
      <c r="O10416" t="s">
        <v>3092</v>
      </c>
      <c r="P10416" t="s">
        <v>3095</v>
      </c>
      <c r="R10416" t="s">
        <v>3094</v>
      </c>
    </row>
    <row r="10417" spans="1:18" x14ac:dyDescent="0.25">
      <c r="A10417" t="s">
        <v>4860</v>
      </c>
      <c r="B10417" t="s">
        <v>3089</v>
      </c>
      <c r="D10417" t="s">
        <v>3090</v>
      </c>
      <c r="E10417" t="s">
        <v>3090</v>
      </c>
      <c r="F10417">
        <v>1</v>
      </c>
      <c r="G10417">
        <v>0</v>
      </c>
      <c r="H10417">
        <v>13048.1369308176</v>
      </c>
      <c r="I10417">
        <v>9251.9552641509708</v>
      </c>
      <c r="K10417">
        <v>1366.4166666666599</v>
      </c>
      <c r="M10417">
        <v>2429.7649999999999</v>
      </c>
      <c r="N10417" t="s">
        <v>3091</v>
      </c>
      <c r="O10417" t="s">
        <v>3092</v>
      </c>
      <c r="P10417" t="s">
        <v>3095</v>
      </c>
      <c r="R10417" t="s">
        <v>3094</v>
      </c>
    </row>
    <row r="10418" spans="1:18" x14ac:dyDescent="0.25">
      <c r="A10418" t="s">
        <v>4861</v>
      </c>
      <c r="B10418" t="s">
        <v>3089</v>
      </c>
      <c r="D10418" t="s">
        <v>3090</v>
      </c>
      <c r="E10418" t="s">
        <v>3090</v>
      </c>
      <c r="F10418">
        <v>1</v>
      </c>
      <c r="G10418">
        <v>0</v>
      </c>
      <c r="H10418">
        <v>13293.572183816899</v>
      </c>
      <c r="I10418">
        <v>9926.4505171502497</v>
      </c>
      <c r="K10418">
        <v>1209.25166666666</v>
      </c>
      <c r="M10418">
        <v>2157.87</v>
      </c>
      <c r="N10418" t="s">
        <v>3091</v>
      </c>
      <c r="O10418" t="s">
        <v>3092</v>
      </c>
      <c r="P10418" t="s">
        <v>3095</v>
      </c>
      <c r="R10418" t="s">
        <v>3094</v>
      </c>
    </row>
    <row r="10419" spans="1:18" x14ac:dyDescent="0.25">
      <c r="A10419" t="s">
        <v>4862</v>
      </c>
      <c r="B10419" t="s">
        <v>3089</v>
      </c>
      <c r="D10419" t="s">
        <v>3090</v>
      </c>
      <c r="E10419" t="s">
        <v>3090</v>
      </c>
      <c r="F10419">
        <v>1</v>
      </c>
      <c r="G10419">
        <v>0</v>
      </c>
      <c r="H10419">
        <v>0</v>
      </c>
      <c r="I10419"/>
      <c r="K10419"/>
      <c r="N10419" t="s">
        <v>3091</v>
      </c>
      <c r="O10419" t="s">
        <v>3092</v>
      </c>
      <c r="P10419" t="s">
        <v>3095</v>
      </c>
      <c r="R10419" t="s">
        <v>3094</v>
      </c>
    </row>
    <row r="10420" spans="1:18" x14ac:dyDescent="0.25">
      <c r="A10420" t="s">
        <v>4863</v>
      </c>
      <c r="B10420" t="s">
        <v>3089</v>
      </c>
      <c r="D10420" t="s">
        <v>3090</v>
      </c>
      <c r="E10420" t="s">
        <v>3090</v>
      </c>
      <c r="F10420">
        <v>1</v>
      </c>
      <c r="G10420">
        <v>0</v>
      </c>
      <c r="H10420">
        <v>12467.317431339899</v>
      </c>
      <c r="I10420">
        <v>9323.0199313399498</v>
      </c>
      <c r="K10420">
        <v>1129.5691666666601</v>
      </c>
      <c r="M10420">
        <v>2014.7283333333301</v>
      </c>
      <c r="N10420" t="s">
        <v>3091</v>
      </c>
      <c r="O10420" t="s">
        <v>3092</v>
      </c>
      <c r="P10420" t="s">
        <v>3095</v>
      </c>
      <c r="R10420" t="s">
        <v>3094</v>
      </c>
    </row>
    <row r="10421" spans="1:18" x14ac:dyDescent="0.25">
      <c r="A10421" t="s">
        <v>4864</v>
      </c>
      <c r="B10421" t="s">
        <v>3089</v>
      </c>
      <c r="D10421" t="s">
        <v>3090</v>
      </c>
      <c r="E10421" t="s">
        <v>3090</v>
      </c>
      <c r="F10421">
        <v>1</v>
      </c>
      <c r="G10421">
        <v>0</v>
      </c>
      <c r="H10421">
        <v>12848.622629199001</v>
      </c>
      <c r="I10421">
        <v>9186.93079586575</v>
      </c>
      <c r="K10421">
        <v>1315.346</v>
      </c>
      <c r="M10421">
        <v>2346.3458333333301</v>
      </c>
      <c r="N10421" t="s">
        <v>3091</v>
      </c>
      <c r="O10421" t="s">
        <v>3092</v>
      </c>
      <c r="P10421" t="s">
        <v>3095</v>
      </c>
      <c r="R10421" t="s">
        <v>3094</v>
      </c>
    </row>
    <row r="10422" spans="1:18" x14ac:dyDescent="0.25">
      <c r="A10422" t="s">
        <v>4865</v>
      </c>
      <c r="B10422" t="s">
        <v>3089</v>
      </c>
      <c r="D10422" t="s">
        <v>3090</v>
      </c>
      <c r="E10422" t="s">
        <v>3090</v>
      </c>
      <c r="F10422">
        <v>1</v>
      </c>
      <c r="G10422">
        <v>0</v>
      </c>
      <c r="H10422">
        <v>12815.023867341</v>
      </c>
      <c r="I10422">
        <v>9037.1820340076792</v>
      </c>
      <c r="K10422">
        <v>1357.7159999999999</v>
      </c>
      <c r="M10422">
        <v>2420.1258333333299</v>
      </c>
      <c r="N10422" t="s">
        <v>3091</v>
      </c>
      <c r="O10422" t="s">
        <v>3092</v>
      </c>
      <c r="P10422" t="s">
        <v>3095</v>
      </c>
      <c r="R10422" t="s">
        <v>3094</v>
      </c>
    </row>
    <row r="10423" spans="1:18" x14ac:dyDescent="0.25">
      <c r="A10423" t="s">
        <v>4866</v>
      </c>
      <c r="B10423" t="s">
        <v>3089</v>
      </c>
      <c r="D10423" t="s">
        <v>3090</v>
      </c>
      <c r="E10423" t="s">
        <v>3090</v>
      </c>
      <c r="F10423">
        <v>1</v>
      </c>
      <c r="G10423">
        <v>0</v>
      </c>
      <c r="H10423">
        <v>12069.2892875589</v>
      </c>
      <c r="I10423">
        <v>8399.3151208922809</v>
      </c>
      <c r="K10423">
        <v>1320.65</v>
      </c>
      <c r="M10423">
        <v>2349.3241666666599</v>
      </c>
      <c r="N10423" t="s">
        <v>3091</v>
      </c>
      <c r="O10423" t="s">
        <v>3092</v>
      </c>
      <c r="P10423" t="s">
        <v>3095</v>
      </c>
      <c r="R10423" t="s">
        <v>3094</v>
      </c>
    </row>
    <row r="10424" spans="1:18" x14ac:dyDescent="0.25">
      <c r="A10424" t="s">
        <v>4867</v>
      </c>
      <c r="B10424" t="s">
        <v>3089</v>
      </c>
      <c r="D10424" t="s">
        <v>3090</v>
      </c>
      <c r="E10424" t="s">
        <v>3090</v>
      </c>
      <c r="F10424">
        <v>1</v>
      </c>
      <c r="G10424">
        <v>0</v>
      </c>
      <c r="H10424">
        <v>12064.653349463701</v>
      </c>
      <c r="I10424">
        <v>8394.6833494637103</v>
      </c>
      <c r="K10424">
        <v>1320.65333333333</v>
      </c>
      <c r="M10424">
        <v>2349.3166666666598</v>
      </c>
      <c r="N10424" t="s">
        <v>3091</v>
      </c>
      <c r="O10424" t="s">
        <v>3092</v>
      </c>
      <c r="P10424" t="s">
        <v>3095</v>
      </c>
      <c r="R10424" t="s">
        <v>3094</v>
      </c>
    </row>
    <row r="10425" spans="1:18" x14ac:dyDescent="0.25">
      <c r="A10425" t="s">
        <v>4868</v>
      </c>
      <c r="B10425" t="s">
        <v>3089</v>
      </c>
      <c r="D10425" t="s">
        <v>3090</v>
      </c>
      <c r="E10425" t="s">
        <v>3090</v>
      </c>
      <c r="F10425">
        <v>1</v>
      </c>
      <c r="G10425">
        <v>0</v>
      </c>
      <c r="H10425">
        <v>11104.242360480101</v>
      </c>
      <c r="I10425">
        <v>8084.25286048013</v>
      </c>
      <c r="K10425">
        <v>1089.0162499999999</v>
      </c>
      <c r="M10425">
        <v>1930.97325</v>
      </c>
      <c r="N10425" t="s">
        <v>3091</v>
      </c>
      <c r="O10425" t="s">
        <v>3092</v>
      </c>
      <c r="P10425" t="s">
        <v>3095</v>
      </c>
      <c r="R10425" t="s">
        <v>3094</v>
      </c>
    </row>
    <row r="10426" spans="1:18" x14ac:dyDescent="0.25">
      <c r="A10426" t="s">
        <v>4869</v>
      </c>
      <c r="B10426" t="s">
        <v>3089</v>
      </c>
      <c r="D10426" t="s">
        <v>3090</v>
      </c>
      <c r="E10426" t="s">
        <v>3090</v>
      </c>
      <c r="F10426">
        <v>1</v>
      </c>
      <c r="G10426">
        <v>0</v>
      </c>
      <c r="H10426">
        <v>12761.0203289855</v>
      </c>
      <c r="I10426">
        <v>9509.3144956521792</v>
      </c>
      <c r="K10426">
        <v>1168.1949999999999</v>
      </c>
      <c r="M10426">
        <v>2083.5108333333301</v>
      </c>
      <c r="N10426" t="s">
        <v>3091</v>
      </c>
      <c r="O10426" t="s">
        <v>3092</v>
      </c>
      <c r="P10426" t="s">
        <v>3095</v>
      </c>
      <c r="R10426" t="s">
        <v>3094</v>
      </c>
    </row>
    <row r="10427" spans="1:18" x14ac:dyDescent="0.25">
      <c r="A10427" t="s">
        <v>4870</v>
      </c>
      <c r="B10427" t="s">
        <v>3089</v>
      </c>
      <c r="D10427" t="s">
        <v>3090</v>
      </c>
      <c r="E10427" t="s">
        <v>3090</v>
      </c>
      <c r="F10427">
        <v>1</v>
      </c>
      <c r="G10427">
        <v>0</v>
      </c>
      <c r="H10427">
        <v>12995.545286163</v>
      </c>
      <c r="I10427">
        <v>9236.4261194964001</v>
      </c>
      <c r="K10427">
        <v>1350.73583333333</v>
      </c>
      <c r="M10427">
        <v>2408.38333333333</v>
      </c>
      <c r="N10427" t="s">
        <v>3091</v>
      </c>
      <c r="O10427" t="s">
        <v>3092</v>
      </c>
      <c r="P10427" t="s">
        <v>3095</v>
      </c>
      <c r="R10427" t="s">
        <v>3094</v>
      </c>
    </row>
    <row r="10428" spans="1:18" x14ac:dyDescent="0.25">
      <c r="A10428" t="s">
        <v>4871</v>
      </c>
      <c r="B10428" t="s">
        <v>3089</v>
      </c>
      <c r="D10428" t="s">
        <v>3090</v>
      </c>
      <c r="E10428" t="s">
        <v>3090</v>
      </c>
      <c r="F10428">
        <v>1</v>
      </c>
      <c r="G10428">
        <v>0</v>
      </c>
      <c r="H10428">
        <v>12815.679589503499</v>
      </c>
      <c r="I10428">
        <v>8948.0529228368905</v>
      </c>
      <c r="K10428">
        <v>1390.4833333333299</v>
      </c>
      <c r="M10428">
        <v>2477.1433333333298</v>
      </c>
      <c r="N10428" t="s">
        <v>3091</v>
      </c>
      <c r="O10428" t="s">
        <v>3092</v>
      </c>
      <c r="P10428" t="s">
        <v>3095</v>
      </c>
      <c r="R10428" t="s">
        <v>3094</v>
      </c>
    </row>
    <row r="10429" spans="1:18" x14ac:dyDescent="0.25">
      <c r="A10429" t="s">
        <v>4872</v>
      </c>
      <c r="B10429" t="s">
        <v>3089</v>
      </c>
      <c r="D10429" t="s">
        <v>3090</v>
      </c>
      <c r="E10429" t="s">
        <v>3090</v>
      </c>
      <c r="F10429">
        <v>1</v>
      </c>
      <c r="G10429">
        <v>0</v>
      </c>
      <c r="H10429">
        <v>12825.327519406999</v>
      </c>
      <c r="I10429">
        <v>9405.3650194070196</v>
      </c>
      <c r="K10429">
        <v>1232.9866666666601</v>
      </c>
      <c r="M10429">
        <v>2186.9758333333298</v>
      </c>
      <c r="N10429" t="s">
        <v>3091</v>
      </c>
      <c r="O10429" t="s">
        <v>3092</v>
      </c>
      <c r="P10429" t="s">
        <v>3095</v>
      </c>
      <c r="R10429" t="s">
        <v>3094</v>
      </c>
    </row>
    <row r="10430" spans="1:18" x14ac:dyDescent="0.25">
      <c r="A10430" t="s">
        <v>4873</v>
      </c>
      <c r="B10430" t="s">
        <v>3089</v>
      </c>
      <c r="D10430" t="s">
        <v>3090</v>
      </c>
      <c r="E10430" t="s">
        <v>3090</v>
      </c>
      <c r="F10430">
        <v>1</v>
      </c>
      <c r="G10430">
        <v>0</v>
      </c>
      <c r="H10430">
        <v>11460.4233510708</v>
      </c>
      <c r="I10430">
        <v>8288.3341844041497</v>
      </c>
      <c r="K10430">
        <v>1144.1600000000001</v>
      </c>
      <c r="M10430">
        <v>2027.92916666666</v>
      </c>
      <c r="N10430" t="s">
        <v>3091</v>
      </c>
      <c r="O10430" t="s">
        <v>3092</v>
      </c>
      <c r="P10430" t="s">
        <v>3095</v>
      </c>
      <c r="R10430" t="s">
        <v>3094</v>
      </c>
    </row>
    <row r="10431" spans="1:18" x14ac:dyDescent="0.25">
      <c r="A10431" t="s">
        <v>4874</v>
      </c>
      <c r="B10431" t="s">
        <v>3089</v>
      </c>
      <c r="D10431" t="s">
        <v>3090</v>
      </c>
      <c r="E10431" t="s">
        <v>3090</v>
      </c>
      <c r="F10431">
        <v>1</v>
      </c>
      <c r="G10431">
        <v>0</v>
      </c>
      <c r="H10431">
        <v>11897.5834541071</v>
      </c>
      <c r="I10431">
        <v>8774.4651207738098</v>
      </c>
      <c r="K10431">
        <v>1126.6283333333299</v>
      </c>
      <c r="M10431">
        <v>1996.49</v>
      </c>
      <c r="N10431" t="s">
        <v>3091</v>
      </c>
      <c r="O10431" t="s">
        <v>3092</v>
      </c>
      <c r="P10431" t="s">
        <v>3095</v>
      </c>
      <c r="R10431" t="s">
        <v>3094</v>
      </c>
    </row>
    <row r="10432" spans="1:18" x14ac:dyDescent="0.25">
      <c r="A10432" t="s">
        <v>4875</v>
      </c>
      <c r="B10432" t="s">
        <v>3089</v>
      </c>
      <c r="D10432" t="s">
        <v>3090</v>
      </c>
      <c r="E10432" t="s">
        <v>3090</v>
      </c>
      <c r="F10432">
        <v>1</v>
      </c>
      <c r="G10432">
        <v>0</v>
      </c>
      <c r="H10432">
        <v>11928.5069219794</v>
      </c>
      <c r="I10432">
        <v>8508.5942553128098</v>
      </c>
      <c r="K10432">
        <v>1232.9743333333299</v>
      </c>
      <c r="M10432">
        <v>2186.9383333333299</v>
      </c>
      <c r="N10432" t="s">
        <v>3091</v>
      </c>
      <c r="O10432" t="s">
        <v>3092</v>
      </c>
      <c r="P10432" t="s">
        <v>3095</v>
      </c>
      <c r="R10432" t="s">
        <v>3094</v>
      </c>
    </row>
    <row r="10433" spans="1:18" x14ac:dyDescent="0.25">
      <c r="A10433" t="s">
        <v>4876</v>
      </c>
      <c r="B10433" t="s">
        <v>3089</v>
      </c>
      <c r="D10433" t="s">
        <v>3090</v>
      </c>
      <c r="E10433" t="s">
        <v>3090</v>
      </c>
      <c r="F10433">
        <v>1</v>
      </c>
      <c r="G10433">
        <v>0</v>
      </c>
      <c r="H10433">
        <v>11914.5964976822</v>
      </c>
      <c r="I10433">
        <v>8791.46983101554</v>
      </c>
      <c r="K10433">
        <v>1126.63333333333</v>
      </c>
      <c r="M10433">
        <v>1996.4933333333299</v>
      </c>
      <c r="N10433" t="s">
        <v>3091</v>
      </c>
      <c r="O10433" t="s">
        <v>3092</v>
      </c>
      <c r="P10433" t="s">
        <v>3095</v>
      </c>
      <c r="R10433" t="s">
        <v>3094</v>
      </c>
    </row>
    <row r="10434" spans="1:18" x14ac:dyDescent="0.25">
      <c r="A10434" t="s">
        <v>4877</v>
      </c>
      <c r="B10434" t="s">
        <v>3089</v>
      </c>
      <c r="D10434" t="s">
        <v>3090</v>
      </c>
      <c r="E10434" t="s">
        <v>3090</v>
      </c>
      <c r="F10434">
        <v>1</v>
      </c>
      <c r="G10434">
        <v>0</v>
      </c>
      <c r="H10434">
        <v>11712.033155729199</v>
      </c>
      <c r="I10434">
        <v>8651.9756557292603</v>
      </c>
      <c r="K10434">
        <v>1103.4275</v>
      </c>
      <c r="M10434">
        <v>1956.63</v>
      </c>
      <c r="N10434" t="s">
        <v>3091</v>
      </c>
      <c r="O10434" t="s">
        <v>3092</v>
      </c>
      <c r="P10434" t="s">
        <v>3095</v>
      </c>
      <c r="R10434" t="s">
        <v>3094</v>
      </c>
    </row>
    <row r="10435" spans="1:18" x14ac:dyDescent="0.25">
      <c r="A10435" t="s">
        <v>4878</v>
      </c>
      <c r="B10435" t="s">
        <v>3089</v>
      </c>
      <c r="D10435" t="s">
        <v>3090</v>
      </c>
      <c r="E10435" t="s">
        <v>3090</v>
      </c>
      <c r="F10435">
        <v>1</v>
      </c>
      <c r="G10435">
        <v>0</v>
      </c>
      <c r="H10435">
        <v>11641.599442307301</v>
      </c>
      <c r="I10435">
        <v>8498.1877756406593</v>
      </c>
      <c r="K10435">
        <v>1133.8583333333299</v>
      </c>
      <c r="M10435">
        <v>2009.5533333333301</v>
      </c>
      <c r="N10435" t="s">
        <v>3091</v>
      </c>
      <c r="O10435" t="s">
        <v>3092</v>
      </c>
      <c r="P10435" t="s">
        <v>3095</v>
      </c>
      <c r="R10435" t="s">
        <v>3094</v>
      </c>
    </row>
    <row r="10436" spans="1:18" x14ac:dyDescent="0.25">
      <c r="A10436" t="s">
        <v>4879</v>
      </c>
      <c r="B10436" t="s">
        <v>3089</v>
      </c>
      <c r="D10436" t="s">
        <v>3090</v>
      </c>
      <c r="E10436" t="s">
        <v>3090</v>
      </c>
      <c r="F10436">
        <v>1</v>
      </c>
      <c r="G10436">
        <v>0</v>
      </c>
      <c r="H10436">
        <v>10294.2978426638</v>
      </c>
      <c r="I10436">
        <v>7657.3878426638003</v>
      </c>
      <c r="K10436">
        <v>950.00666666666598</v>
      </c>
      <c r="M10436">
        <v>1686.90333333333</v>
      </c>
      <c r="N10436" t="s">
        <v>3091</v>
      </c>
      <c r="O10436" t="s">
        <v>3092</v>
      </c>
      <c r="P10436" t="s">
        <v>3095</v>
      </c>
      <c r="R10436" t="s">
        <v>3094</v>
      </c>
    </row>
    <row r="10437" spans="1:18" x14ac:dyDescent="0.25">
      <c r="A10437" t="s">
        <v>4880</v>
      </c>
      <c r="B10437" t="s">
        <v>3089</v>
      </c>
      <c r="D10437" t="s">
        <v>3090</v>
      </c>
      <c r="E10437" t="s">
        <v>3090</v>
      </c>
      <c r="F10437">
        <v>1</v>
      </c>
      <c r="G10437">
        <v>0</v>
      </c>
      <c r="H10437">
        <v>11291.1454836251</v>
      </c>
      <c r="I10437">
        <v>8119.0871502918399</v>
      </c>
      <c r="K10437">
        <v>1144.1466666666599</v>
      </c>
      <c r="M10437">
        <v>2027.91166666666</v>
      </c>
      <c r="N10437" t="s">
        <v>3091</v>
      </c>
      <c r="O10437" t="s">
        <v>3092</v>
      </c>
      <c r="P10437" t="s">
        <v>3095</v>
      </c>
      <c r="R10437" t="s">
        <v>3094</v>
      </c>
    </row>
    <row r="10438" spans="1:18" x14ac:dyDescent="0.25">
      <c r="A10438" t="s">
        <v>4881</v>
      </c>
      <c r="B10438" t="s">
        <v>3089</v>
      </c>
      <c r="D10438" t="s">
        <v>3090</v>
      </c>
      <c r="E10438" t="s">
        <v>3090</v>
      </c>
      <c r="F10438">
        <v>1</v>
      </c>
      <c r="G10438">
        <v>0</v>
      </c>
      <c r="H10438">
        <v>11224.823246759101</v>
      </c>
      <c r="I10438">
        <v>8185.0899134258298</v>
      </c>
      <c r="K10438">
        <v>1096.1475</v>
      </c>
      <c r="M10438">
        <v>1943.5858333333299</v>
      </c>
      <c r="N10438" t="s">
        <v>3091</v>
      </c>
      <c r="O10438" t="s">
        <v>3092</v>
      </c>
      <c r="P10438" t="s">
        <v>3095</v>
      </c>
      <c r="R10438" t="s">
        <v>3094</v>
      </c>
    </row>
    <row r="10439" spans="1:18" x14ac:dyDescent="0.25">
      <c r="A10439" t="s">
        <v>4882</v>
      </c>
      <c r="B10439" t="s">
        <v>3089</v>
      </c>
      <c r="D10439" t="s">
        <v>3090</v>
      </c>
      <c r="E10439" t="s">
        <v>3090</v>
      </c>
      <c r="F10439">
        <v>1</v>
      </c>
      <c r="G10439">
        <v>0</v>
      </c>
      <c r="H10439">
        <v>11181.283224982901</v>
      </c>
      <c r="I10439">
        <v>7894.5032249829801</v>
      </c>
      <c r="K10439">
        <v>1181.5675000000001</v>
      </c>
      <c r="M10439">
        <v>2105.2125000000001</v>
      </c>
      <c r="N10439" t="s">
        <v>3091</v>
      </c>
      <c r="O10439" t="s">
        <v>3092</v>
      </c>
      <c r="P10439" t="s">
        <v>3095</v>
      </c>
      <c r="R10439" t="s">
        <v>3094</v>
      </c>
    </row>
    <row r="10440" spans="1:18" x14ac:dyDescent="0.25">
      <c r="A10440" t="s">
        <v>4883</v>
      </c>
      <c r="B10440" t="s">
        <v>3089</v>
      </c>
      <c r="D10440" t="s">
        <v>3090</v>
      </c>
      <c r="E10440" t="s">
        <v>3090</v>
      </c>
      <c r="F10440">
        <v>1</v>
      </c>
      <c r="G10440">
        <v>0</v>
      </c>
      <c r="H10440">
        <v>12399.5562194825</v>
      </c>
      <c r="I10440">
        <v>8603.4195528158598</v>
      </c>
      <c r="K10440">
        <v>1364.02666666666</v>
      </c>
      <c r="M10440">
        <v>2432.11</v>
      </c>
      <c r="N10440" t="s">
        <v>3091</v>
      </c>
      <c r="O10440" t="s">
        <v>3092</v>
      </c>
      <c r="P10440" t="s">
        <v>3095</v>
      </c>
      <c r="R10440" t="s">
        <v>3094</v>
      </c>
    </row>
    <row r="10441" spans="1:18" x14ac:dyDescent="0.25">
      <c r="A10441" t="s">
        <v>4884</v>
      </c>
      <c r="B10441" t="s">
        <v>3089</v>
      </c>
      <c r="D10441" t="s">
        <v>3090</v>
      </c>
      <c r="E10441" t="s">
        <v>3090</v>
      </c>
      <c r="F10441">
        <v>1</v>
      </c>
      <c r="G10441">
        <v>0</v>
      </c>
      <c r="H10441">
        <v>12230.6668769468</v>
      </c>
      <c r="I10441">
        <v>8496.2193769468395</v>
      </c>
      <c r="K10441">
        <v>1342.15</v>
      </c>
      <c r="M10441">
        <v>2392.2975000000001</v>
      </c>
      <c r="N10441" t="s">
        <v>3091</v>
      </c>
      <c r="O10441" t="s">
        <v>3092</v>
      </c>
      <c r="P10441" t="s">
        <v>3095</v>
      </c>
      <c r="R10441" t="s">
        <v>3094</v>
      </c>
    </row>
    <row r="10442" spans="1:18" x14ac:dyDescent="0.25">
      <c r="A10442" t="s">
        <v>4885</v>
      </c>
      <c r="B10442" t="s">
        <v>3089</v>
      </c>
      <c r="D10442" t="s">
        <v>3090</v>
      </c>
      <c r="E10442" t="s">
        <v>3090</v>
      </c>
      <c r="F10442">
        <v>1</v>
      </c>
      <c r="G10442">
        <v>0</v>
      </c>
      <c r="H10442">
        <v>13644.173394839299</v>
      </c>
      <c r="I10442">
        <v>9776.5330615060102</v>
      </c>
      <c r="K10442">
        <v>1390.49416666666</v>
      </c>
      <c r="M10442">
        <v>2477.1461666666601</v>
      </c>
      <c r="N10442" t="s">
        <v>3091</v>
      </c>
      <c r="O10442" t="s">
        <v>3092</v>
      </c>
      <c r="P10442" t="s">
        <v>3095</v>
      </c>
      <c r="R10442" t="s">
        <v>3094</v>
      </c>
    </row>
    <row r="10443" spans="1:18" x14ac:dyDescent="0.25">
      <c r="A10443" t="s">
        <v>4886</v>
      </c>
      <c r="B10443" t="s">
        <v>3089</v>
      </c>
      <c r="D10443" t="s">
        <v>3090</v>
      </c>
      <c r="E10443" t="s">
        <v>3090</v>
      </c>
      <c r="F10443">
        <v>1</v>
      </c>
      <c r="G10443">
        <v>0</v>
      </c>
      <c r="H10443">
        <v>13185.207285565601</v>
      </c>
      <c r="I10443">
        <v>9412.8731188989696</v>
      </c>
      <c r="K10443">
        <v>1355.3133333333301</v>
      </c>
      <c r="M10443">
        <v>2417.0208333333298</v>
      </c>
      <c r="N10443" t="s">
        <v>3091</v>
      </c>
      <c r="O10443" t="s">
        <v>3092</v>
      </c>
      <c r="P10443" t="s">
        <v>3095</v>
      </c>
      <c r="R10443" t="s">
        <v>3094</v>
      </c>
    </row>
    <row r="10444" spans="1:18" x14ac:dyDescent="0.25">
      <c r="A10444" t="s">
        <v>4887</v>
      </c>
      <c r="B10444" t="s">
        <v>3089</v>
      </c>
      <c r="D10444" t="s">
        <v>3090</v>
      </c>
      <c r="E10444" t="s">
        <v>3090</v>
      </c>
      <c r="F10444">
        <v>1</v>
      </c>
      <c r="G10444">
        <v>0</v>
      </c>
      <c r="H10444">
        <v>13619.4147931158</v>
      </c>
      <c r="I10444">
        <v>9960.5956264492106</v>
      </c>
      <c r="K10444">
        <v>1312.6033333333301</v>
      </c>
      <c r="M10444">
        <v>2346.21583333333</v>
      </c>
      <c r="N10444" t="s">
        <v>3091</v>
      </c>
      <c r="O10444" t="s">
        <v>3092</v>
      </c>
      <c r="P10444" t="s">
        <v>3095</v>
      </c>
      <c r="R10444" t="s">
        <v>3094</v>
      </c>
    </row>
    <row r="10445" spans="1:18" x14ac:dyDescent="0.25">
      <c r="A10445" t="s">
        <v>4888</v>
      </c>
      <c r="B10445" t="s">
        <v>3089</v>
      </c>
      <c r="D10445" t="s">
        <v>3090</v>
      </c>
      <c r="E10445" t="s">
        <v>3090</v>
      </c>
      <c r="F10445">
        <v>1</v>
      </c>
      <c r="G10445">
        <v>0</v>
      </c>
      <c r="H10445">
        <v>11458.300711599801</v>
      </c>
      <c r="I10445">
        <v>8293.4473782665591</v>
      </c>
      <c r="K10445">
        <v>1141.58666666666</v>
      </c>
      <c r="M10445">
        <v>2023.2666666666601</v>
      </c>
      <c r="N10445" t="s">
        <v>3091</v>
      </c>
      <c r="O10445" t="s">
        <v>3092</v>
      </c>
      <c r="P10445" t="s">
        <v>3095</v>
      </c>
      <c r="R10445" t="s">
        <v>3094</v>
      </c>
    </row>
    <row r="10446" spans="1:18" x14ac:dyDescent="0.25">
      <c r="A10446" t="s">
        <v>4889</v>
      </c>
      <c r="B10446" t="s">
        <v>3089</v>
      </c>
      <c r="D10446" t="s">
        <v>3090</v>
      </c>
      <c r="E10446" t="s">
        <v>3090</v>
      </c>
      <c r="F10446">
        <v>1</v>
      </c>
      <c r="G10446">
        <v>0</v>
      </c>
      <c r="H10446">
        <v>12792.8487823993</v>
      </c>
      <c r="I10446">
        <v>9552.51378239939</v>
      </c>
      <c r="K10446">
        <v>1163.73</v>
      </c>
      <c r="M10446">
        <v>2076.605</v>
      </c>
      <c r="N10446" t="s">
        <v>3091</v>
      </c>
      <c r="O10446" t="s">
        <v>3092</v>
      </c>
      <c r="P10446" t="s">
        <v>3095</v>
      </c>
      <c r="R10446" t="s">
        <v>3094</v>
      </c>
    </row>
    <row r="10447" spans="1:18" x14ac:dyDescent="0.25">
      <c r="A10447" t="s">
        <v>4890</v>
      </c>
      <c r="B10447" t="s">
        <v>3089</v>
      </c>
      <c r="D10447" t="s">
        <v>3090</v>
      </c>
      <c r="E10447" t="s">
        <v>3090</v>
      </c>
      <c r="F10447">
        <v>1</v>
      </c>
      <c r="G10447">
        <v>0</v>
      </c>
      <c r="H10447">
        <v>10988.154943689</v>
      </c>
      <c r="I10447">
        <v>7965.0666103556696</v>
      </c>
      <c r="K10447">
        <v>1090.16333333333</v>
      </c>
      <c r="M10447">
        <v>1932.92499999999</v>
      </c>
      <c r="N10447" t="s">
        <v>3091</v>
      </c>
      <c r="O10447" t="s">
        <v>3092</v>
      </c>
      <c r="P10447" t="s">
        <v>3095</v>
      </c>
      <c r="R10447" t="s">
        <v>3094</v>
      </c>
    </row>
    <row r="10448" spans="1:18" x14ac:dyDescent="0.25">
      <c r="A10448" t="s">
        <v>4891</v>
      </c>
      <c r="B10448" t="s">
        <v>3089</v>
      </c>
      <c r="D10448" t="s">
        <v>3090</v>
      </c>
      <c r="E10448" t="s">
        <v>3090</v>
      </c>
      <c r="F10448">
        <v>1</v>
      </c>
      <c r="G10448">
        <v>0</v>
      </c>
      <c r="H10448">
        <v>11863.2508008022</v>
      </c>
      <c r="I10448">
        <v>8316.7358008022402</v>
      </c>
      <c r="K10448">
        <v>1272.355</v>
      </c>
      <c r="M10448">
        <v>2274.16</v>
      </c>
      <c r="N10448" t="s">
        <v>3091</v>
      </c>
      <c r="O10448" t="s">
        <v>3092</v>
      </c>
      <c r="P10448" t="s">
        <v>3095</v>
      </c>
      <c r="R10448" t="s">
        <v>3094</v>
      </c>
    </row>
    <row r="10449" spans="1:18" x14ac:dyDescent="0.25">
      <c r="A10449" t="s">
        <v>4892</v>
      </c>
      <c r="B10449" t="s">
        <v>3089</v>
      </c>
      <c r="D10449" t="s">
        <v>3090</v>
      </c>
      <c r="E10449" t="s">
        <v>3090</v>
      </c>
      <c r="F10449">
        <v>1</v>
      </c>
      <c r="G10449">
        <v>0</v>
      </c>
      <c r="H10449">
        <v>11625.797542821399</v>
      </c>
      <c r="I10449">
        <v>8689.0575428214597</v>
      </c>
      <c r="K10449">
        <v>1055.6600000000001</v>
      </c>
      <c r="M10449">
        <v>1881.08</v>
      </c>
      <c r="N10449" t="s">
        <v>3091</v>
      </c>
      <c r="O10449" t="s">
        <v>3092</v>
      </c>
      <c r="P10449" t="s">
        <v>3095</v>
      </c>
      <c r="R10449" t="s">
        <v>3094</v>
      </c>
    </row>
    <row r="10450" spans="1:18" x14ac:dyDescent="0.25">
      <c r="A10450" t="s">
        <v>4893</v>
      </c>
      <c r="B10450" t="s">
        <v>3089</v>
      </c>
      <c r="D10450" t="s">
        <v>3090</v>
      </c>
      <c r="E10450" t="s">
        <v>3090</v>
      </c>
      <c r="F10450">
        <v>1</v>
      </c>
      <c r="G10450">
        <v>0</v>
      </c>
      <c r="H10450">
        <v>11810.053767859201</v>
      </c>
      <c r="I10450">
        <v>8631.9354345259108</v>
      </c>
      <c r="K10450">
        <v>1146.27</v>
      </c>
      <c r="M10450">
        <v>2031.8483333333299</v>
      </c>
      <c r="N10450" t="s">
        <v>3091</v>
      </c>
      <c r="O10450" t="s">
        <v>3092</v>
      </c>
      <c r="P10450" t="s">
        <v>3095</v>
      </c>
      <c r="R10450" t="s">
        <v>3094</v>
      </c>
    </row>
    <row r="10451" spans="1:18" x14ac:dyDescent="0.25">
      <c r="A10451" t="s">
        <v>4894</v>
      </c>
      <c r="B10451" t="s">
        <v>3089</v>
      </c>
      <c r="D10451" t="s">
        <v>3090</v>
      </c>
      <c r="E10451" t="s">
        <v>3090</v>
      </c>
      <c r="F10451">
        <v>1</v>
      </c>
      <c r="G10451">
        <v>0</v>
      </c>
      <c r="H10451">
        <v>13125.409570280301</v>
      </c>
      <c r="I10451">
        <v>9494.9345702803002</v>
      </c>
      <c r="K10451">
        <v>1304.085</v>
      </c>
      <c r="M10451">
        <v>2326.39</v>
      </c>
      <c r="N10451" t="s">
        <v>3091</v>
      </c>
      <c r="O10451" t="s">
        <v>3092</v>
      </c>
      <c r="P10451" t="s">
        <v>3095</v>
      </c>
      <c r="R10451" t="s">
        <v>3094</v>
      </c>
    </row>
    <row r="10452" spans="1:18" x14ac:dyDescent="0.25">
      <c r="A10452" t="s">
        <v>4895</v>
      </c>
      <c r="B10452" t="s">
        <v>3089</v>
      </c>
      <c r="D10452" t="s">
        <v>3090</v>
      </c>
      <c r="E10452" t="s">
        <v>3090</v>
      </c>
      <c r="F10452">
        <v>1</v>
      </c>
      <c r="G10452">
        <v>0</v>
      </c>
      <c r="H10452">
        <v>11489.9394961487</v>
      </c>
      <c r="I10452">
        <v>8343.6944961487807</v>
      </c>
      <c r="K10452">
        <v>1134.71416666666</v>
      </c>
      <c r="M10452">
        <v>2011.5308333333301</v>
      </c>
      <c r="N10452" t="s">
        <v>3091</v>
      </c>
      <c r="O10452" t="s">
        <v>3092</v>
      </c>
      <c r="P10452" t="s">
        <v>3095</v>
      </c>
      <c r="R10452" t="s">
        <v>3094</v>
      </c>
    </row>
    <row r="10453" spans="1:18" x14ac:dyDescent="0.25">
      <c r="A10453" t="s">
        <v>4896</v>
      </c>
      <c r="B10453" t="s">
        <v>3089</v>
      </c>
      <c r="D10453" t="s">
        <v>3090</v>
      </c>
      <c r="E10453" t="s">
        <v>3090</v>
      </c>
      <c r="F10453">
        <v>1</v>
      </c>
      <c r="G10453">
        <v>0</v>
      </c>
      <c r="H10453">
        <v>11776.678125534099</v>
      </c>
      <c r="I10453">
        <v>8653.5681255341897</v>
      </c>
      <c r="K10453">
        <v>1126.6300000000001</v>
      </c>
      <c r="M10453">
        <v>1996.48</v>
      </c>
      <c r="N10453" t="s">
        <v>3091</v>
      </c>
      <c r="O10453" t="s">
        <v>3092</v>
      </c>
      <c r="P10453" t="s">
        <v>3095</v>
      </c>
      <c r="R10453" t="s">
        <v>3094</v>
      </c>
    </row>
    <row r="10454" spans="1:18" x14ac:dyDescent="0.25">
      <c r="A10454" t="s">
        <v>4897</v>
      </c>
      <c r="B10454" t="s">
        <v>3089</v>
      </c>
      <c r="D10454" t="s">
        <v>3090</v>
      </c>
      <c r="E10454" t="s">
        <v>3090</v>
      </c>
      <c r="F10454">
        <v>1</v>
      </c>
      <c r="G10454">
        <v>0</v>
      </c>
      <c r="H10454">
        <v>11955.951822716999</v>
      </c>
      <c r="I10454">
        <v>8536.01515605034</v>
      </c>
      <c r="K10454">
        <v>1232.98833333333</v>
      </c>
      <c r="M10454">
        <v>2186.9483333333301</v>
      </c>
      <c r="N10454" t="s">
        <v>3091</v>
      </c>
      <c r="O10454" t="s">
        <v>3092</v>
      </c>
      <c r="P10454" t="s">
        <v>3095</v>
      </c>
      <c r="R10454" t="s">
        <v>3094</v>
      </c>
    </row>
    <row r="10455" spans="1:18" x14ac:dyDescent="0.25">
      <c r="A10455" t="s">
        <v>4898</v>
      </c>
      <c r="B10455" t="s">
        <v>3089</v>
      </c>
      <c r="D10455" t="s">
        <v>3090</v>
      </c>
      <c r="E10455" t="s">
        <v>3090</v>
      </c>
      <c r="F10455">
        <v>1</v>
      </c>
      <c r="G10455">
        <v>0</v>
      </c>
      <c r="H10455">
        <v>11919.9444922248</v>
      </c>
      <c r="I10455">
        <v>8499.9993255581903</v>
      </c>
      <c r="K10455">
        <v>1232.97933333333</v>
      </c>
      <c r="M10455">
        <v>2186.96583333333</v>
      </c>
      <c r="N10455" t="s">
        <v>3091</v>
      </c>
      <c r="O10455" t="s">
        <v>3092</v>
      </c>
      <c r="P10455" t="s">
        <v>3095</v>
      </c>
      <c r="R10455" t="s">
        <v>3094</v>
      </c>
    </row>
    <row r="10456" spans="1:18" x14ac:dyDescent="0.25">
      <c r="A10456" t="s">
        <v>4899</v>
      </c>
      <c r="B10456" t="s">
        <v>3089</v>
      </c>
      <c r="D10456" t="s">
        <v>3090</v>
      </c>
      <c r="E10456" t="s">
        <v>3090</v>
      </c>
      <c r="F10456">
        <v>1</v>
      </c>
      <c r="G10456">
        <v>0</v>
      </c>
      <c r="H10456">
        <v>11888.8253056022</v>
      </c>
      <c r="I10456">
        <v>8468.8719722688693</v>
      </c>
      <c r="K10456">
        <v>1232.9933333333299</v>
      </c>
      <c r="M10456">
        <v>2186.96</v>
      </c>
      <c r="N10456" t="s">
        <v>3091</v>
      </c>
      <c r="O10456" t="s">
        <v>3092</v>
      </c>
      <c r="P10456" t="s">
        <v>3095</v>
      </c>
      <c r="R10456" t="s">
        <v>3094</v>
      </c>
    </row>
    <row r="10457" spans="1:18" x14ac:dyDescent="0.25">
      <c r="A10457" t="s">
        <v>4900</v>
      </c>
      <c r="B10457" t="s">
        <v>3089</v>
      </c>
      <c r="D10457" t="s">
        <v>3090</v>
      </c>
      <c r="E10457" t="s">
        <v>3090</v>
      </c>
      <c r="F10457">
        <v>1</v>
      </c>
      <c r="G10457">
        <v>0</v>
      </c>
      <c r="H10457">
        <v>12990.9317774384</v>
      </c>
      <c r="I10457">
        <v>9782.5742774384107</v>
      </c>
      <c r="K10457">
        <v>1150.92166666666</v>
      </c>
      <c r="M10457">
        <v>2057.4358333333298</v>
      </c>
      <c r="N10457" t="s">
        <v>3091</v>
      </c>
      <c r="O10457" t="s">
        <v>3092</v>
      </c>
      <c r="P10457" t="s">
        <v>3095</v>
      </c>
      <c r="R10457" t="s">
        <v>3094</v>
      </c>
    </row>
    <row r="10458" spans="1:18" x14ac:dyDescent="0.25">
      <c r="A10458" t="s">
        <v>4901</v>
      </c>
      <c r="B10458" t="s">
        <v>3089</v>
      </c>
      <c r="D10458" t="s">
        <v>3090</v>
      </c>
      <c r="E10458" t="s">
        <v>3090</v>
      </c>
      <c r="F10458">
        <v>1</v>
      </c>
      <c r="G10458">
        <v>0</v>
      </c>
      <c r="H10458">
        <v>13667.531836026799</v>
      </c>
      <c r="I10458">
        <v>9868.9870026934695</v>
      </c>
      <c r="K10458">
        <v>1364.3579999999999</v>
      </c>
      <c r="M10458">
        <v>2434.18683333333</v>
      </c>
      <c r="N10458" t="s">
        <v>3091</v>
      </c>
      <c r="O10458" t="s">
        <v>3092</v>
      </c>
      <c r="P10458" t="s">
        <v>3095</v>
      </c>
      <c r="R10458" t="s">
        <v>3094</v>
      </c>
    </row>
    <row r="10459" spans="1:18" x14ac:dyDescent="0.25">
      <c r="A10459" t="s">
        <v>4902</v>
      </c>
      <c r="B10459" t="s">
        <v>3089</v>
      </c>
      <c r="D10459" t="s">
        <v>3090</v>
      </c>
      <c r="E10459" t="s">
        <v>3090</v>
      </c>
      <c r="F10459">
        <v>1</v>
      </c>
      <c r="G10459">
        <v>0</v>
      </c>
      <c r="H10459">
        <v>12884.764864903</v>
      </c>
      <c r="I10459">
        <v>9521.3928649030895</v>
      </c>
      <c r="K10459">
        <v>1208.1683333333301</v>
      </c>
      <c r="M10459">
        <v>2155.20366666666</v>
      </c>
      <c r="N10459" t="s">
        <v>3091</v>
      </c>
      <c r="O10459" t="s">
        <v>3092</v>
      </c>
      <c r="P10459" t="s">
        <v>3095</v>
      </c>
      <c r="R10459" t="s">
        <v>3094</v>
      </c>
    </row>
    <row r="10460" spans="1:18" x14ac:dyDescent="0.25">
      <c r="A10460" t="s">
        <v>4903</v>
      </c>
      <c r="B10460" t="s">
        <v>3089</v>
      </c>
      <c r="D10460" t="s">
        <v>3090</v>
      </c>
      <c r="E10460" t="s">
        <v>3090</v>
      </c>
      <c r="F10460">
        <v>1</v>
      </c>
      <c r="G10460">
        <v>0</v>
      </c>
      <c r="H10460">
        <v>11303.9436572824</v>
      </c>
      <c r="I10460">
        <v>8423.7778239491108</v>
      </c>
      <c r="K10460">
        <v>1034.854</v>
      </c>
      <c r="M10460">
        <v>1845.31183333333</v>
      </c>
      <c r="N10460" t="s">
        <v>3091</v>
      </c>
      <c r="O10460" t="s">
        <v>3092</v>
      </c>
      <c r="P10460" t="s">
        <v>3095</v>
      </c>
      <c r="R10460" t="s">
        <v>3094</v>
      </c>
    </row>
    <row r="10461" spans="1:18" x14ac:dyDescent="0.25">
      <c r="A10461" t="s">
        <v>4904</v>
      </c>
      <c r="B10461" t="s">
        <v>3089</v>
      </c>
      <c r="D10461" t="s">
        <v>3090</v>
      </c>
      <c r="E10461" t="s">
        <v>3090</v>
      </c>
      <c r="F10461">
        <v>1</v>
      </c>
      <c r="G10461">
        <v>0</v>
      </c>
      <c r="H10461">
        <v>11332.861960636401</v>
      </c>
      <c r="I10461">
        <v>8452.6946273031408</v>
      </c>
      <c r="K10461">
        <v>1034.8530000000001</v>
      </c>
      <c r="M10461">
        <v>1845.3143333333301</v>
      </c>
      <c r="N10461" t="s">
        <v>3091</v>
      </c>
      <c r="O10461" t="s">
        <v>3092</v>
      </c>
      <c r="P10461" t="s">
        <v>3095</v>
      </c>
      <c r="R10461" t="s">
        <v>3094</v>
      </c>
    </row>
    <row r="10462" spans="1:18" x14ac:dyDescent="0.25">
      <c r="A10462" t="s">
        <v>4905</v>
      </c>
      <c r="B10462" t="s">
        <v>3089</v>
      </c>
      <c r="D10462" t="s">
        <v>3090</v>
      </c>
      <c r="E10462" t="s">
        <v>3090</v>
      </c>
      <c r="F10462">
        <v>1</v>
      </c>
      <c r="G10462">
        <v>0</v>
      </c>
      <c r="H10462">
        <v>12588.2499168184</v>
      </c>
      <c r="I10462">
        <v>9417.9915834850799</v>
      </c>
      <c r="K10462">
        <v>1138.6483333333299</v>
      </c>
      <c r="M10462">
        <v>2031.61</v>
      </c>
      <c r="N10462" t="s">
        <v>3091</v>
      </c>
      <c r="O10462" t="s">
        <v>3092</v>
      </c>
      <c r="P10462" t="s">
        <v>3095</v>
      </c>
      <c r="R10462" t="s">
        <v>3094</v>
      </c>
    </row>
    <row r="10463" spans="1:18" x14ac:dyDescent="0.25">
      <c r="A10463" t="s">
        <v>4906</v>
      </c>
      <c r="B10463" t="s">
        <v>3089</v>
      </c>
      <c r="D10463" t="s">
        <v>3090</v>
      </c>
      <c r="E10463" t="s">
        <v>3090</v>
      </c>
      <c r="F10463">
        <v>1</v>
      </c>
      <c r="G10463">
        <v>0</v>
      </c>
      <c r="H10463">
        <v>13121.1070809414</v>
      </c>
      <c r="I10463">
        <v>9284.2194142747703</v>
      </c>
      <c r="K10463">
        <v>1379.1656666666599</v>
      </c>
      <c r="M10463">
        <v>2457.7220000000002</v>
      </c>
      <c r="N10463" t="s">
        <v>3091</v>
      </c>
      <c r="O10463" t="s">
        <v>3092</v>
      </c>
      <c r="P10463" t="s">
        <v>3095</v>
      </c>
      <c r="R10463" t="s">
        <v>3094</v>
      </c>
    </row>
    <row r="10464" spans="1:18" x14ac:dyDescent="0.25">
      <c r="A10464" t="s">
        <v>4907</v>
      </c>
      <c r="B10464" t="s">
        <v>3089</v>
      </c>
      <c r="D10464" t="s">
        <v>3090</v>
      </c>
      <c r="E10464" t="s">
        <v>3090</v>
      </c>
      <c r="F10464">
        <v>1</v>
      </c>
      <c r="G10464">
        <v>0</v>
      </c>
      <c r="H10464">
        <v>13152.548621173801</v>
      </c>
      <c r="I10464">
        <v>9315.6559545071796</v>
      </c>
      <c r="K10464">
        <v>1379.1673333333299</v>
      </c>
      <c r="M10464">
        <v>2457.7253333333301</v>
      </c>
      <c r="N10464" t="s">
        <v>3091</v>
      </c>
      <c r="O10464" t="s">
        <v>3092</v>
      </c>
      <c r="P10464" t="s">
        <v>3095</v>
      </c>
      <c r="R10464" t="s">
        <v>3094</v>
      </c>
    </row>
    <row r="10465" spans="1:18" x14ac:dyDescent="0.25">
      <c r="A10465" t="s">
        <v>4908</v>
      </c>
      <c r="B10465" t="s">
        <v>3089</v>
      </c>
      <c r="D10465" t="s">
        <v>3090</v>
      </c>
      <c r="E10465" t="s">
        <v>3090</v>
      </c>
      <c r="F10465">
        <v>1</v>
      </c>
      <c r="G10465">
        <v>0</v>
      </c>
      <c r="H10465">
        <v>111.79762529880099</v>
      </c>
      <c r="I10465">
        <v>47.947625298801299</v>
      </c>
      <c r="K10465">
        <v>23.17</v>
      </c>
      <c r="M10465">
        <v>40.68</v>
      </c>
      <c r="N10465" t="s">
        <v>3091</v>
      </c>
      <c r="O10465" t="s">
        <v>3092</v>
      </c>
      <c r="P10465" t="s">
        <v>3095</v>
      </c>
      <c r="R10465" t="s">
        <v>3094</v>
      </c>
    </row>
    <row r="10466" spans="1:18" x14ac:dyDescent="0.25">
      <c r="A10466" t="s">
        <v>4909</v>
      </c>
      <c r="B10466" t="s">
        <v>3089</v>
      </c>
      <c r="D10466" t="s">
        <v>3090</v>
      </c>
      <c r="E10466" t="s">
        <v>3090</v>
      </c>
      <c r="F10466">
        <v>1</v>
      </c>
      <c r="G10466">
        <v>0</v>
      </c>
      <c r="H10466">
        <v>134.12147583333299</v>
      </c>
      <c r="I10466">
        <v>96.271475833333298</v>
      </c>
      <c r="K10466">
        <v>15.47</v>
      </c>
      <c r="M10466">
        <v>22.38</v>
      </c>
      <c r="N10466" t="s">
        <v>3091</v>
      </c>
      <c r="O10466" t="s">
        <v>3092</v>
      </c>
      <c r="P10466" t="s">
        <v>3095</v>
      </c>
      <c r="R10466" t="s">
        <v>3094</v>
      </c>
    </row>
    <row r="10467" spans="1:18" x14ac:dyDescent="0.25">
      <c r="A10467" t="s">
        <v>8065</v>
      </c>
      <c r="B10467" t="s">
        <v>3089</v>
      </c>
      <c r="D10467" t="s">
        <v>3090</v>
      </c>
      <c r="E10467" t="s">
        <v>3090</v>
      </c>
      <c r="F10467">
        <v>1</v>
      </c>
      <c r="G10467">
        <v>0</v>
      </c>
      <c r="H10467">
        <v>11824.438414132899</v>
      </c>
      <c r="I10467">
        <v>8385.5560331805591</v>
      </c>
      <c r="K10467">
        <v>1157.69809523809</v>
      </c>
      <c r="M10467">
        <v>2281.1842857142801</v>
      </c>
      <c r="N10467" t="s">
        <v>3091</v>
      </c>
      <c r="O10467" t="s">
        <v>3092</v>
      </c>
      <c r="P10467" t="s">
        <v>3095</v>
      </c>
      <c r="R10467" t="s">
        <v>3094</v>
      </c>
    </row>
    <row r="10468" spans="1:18" x14ac:dyDescent="0.25">
      <c r="A10468" t="s">
        <v>8066</v>
      </c>
      <c r="B10468" t="s">
        <v>3089</v>
      </c>
      <c r="D10468" t="s">
        <v>3090</v>
      </c>
      <c r="E10468" t="s">
        <v>3090</v>
      </c>
      <c r="F10468">
        <v>1</v>
      </c>
      <c r="G10468">
        <v>0</v>
      </c>
      <c r="H10468">
        <v>11824.8367213316</v>
      </c>
      <c r="I10468">
        <v>8385.9543403792795</v>
      </c>
      <c r="K10468">
        <v>1157.69809523809</v>
      </c>
      <c r="M10468">
        <v>2281.1842857142801</v>
      </c>
      <c r="N10468" t="s">
        <v>3091</v>
      </c>
      <c r="O10468" t="s">
        <v>3092</v>
      </c>
      <c r="P10468" t="s">
        <v>3095</v>
      </c>
      <c r="R10468" t="s">
        <v>3094</v>
      </c>
    </row>
    <row r="10469" spans="1:18" x14ac:dyDescent="0.25">
      <c r="A10469" t="s">
        <v>8067</v>
      </c>
      <c r="B10469" t="s">
        <v>3089</v>
      </c>
      <c r="D10469" t="s">
        <v>3090</v>
      </c>
      <c r="E10469" t="s">
        <v>3090</v>
      </c>
      <c r="F10469">
        <v>1</v>
      </c>
      <c r="G10469">
        <v>0</v>
      </c>
      <c r="H10469">
        <v>11913.993527827301</v>
      </c>
      <c r="I10469">
        <v>8504.9197183035503</v>
      </c>
      <c r="K10469">
        <v>1145.23809523809</v>
      </c>
      <c r="M10469">
        <v>2263.8357142857099</v>
      </c>
      <c r="N10469" t="s">
        <v>3091</v>
      </c>
      <c r="O10469" t="s">
        <v>3092</v>
      </c>
      <c r="P10469" t="s">
        <v>3095</v>
      </c>
      <c r="R10469" t="s">
        <v>3094</v>
      </c>
    </row>
    <row r="10470" spans="1:18" x14ac:dyDescent="0.25">
      <c r="A10470" t="s">
        <v>8068</v>
      </c>
      <c r="B10470" t="s">
        <v>3089</v>
      </c>
      <c r="D10470" t="s">
        <v>3090</v>
      </c>
      <c r="E10470" t="s">
        <v>3090</v>
      </c>
      <c r="F10470">
        <v>1</v>
      </c>
      <c r="G10470">
        <v>0</v>
      </c>
      <c r="H10470">
        <v>11644.088942377201</v>
      </c>
      <c r="I10470">
        <v>8247.17251380585</v>
      </c>
      <c r="K10470">
        <v>1097.3707142857099</v>
      </c>
      <c r="M10470">
        <v>2299.5457142857099</v>
      </c>
      <c r="N10470" t="s">
        <v>3091</v>
      </c>
      <c r="O10470" t="s">
        <v>3092</v>
      </c>
      <c r="P10470" t="s">
        <v>3095</v>
      </c>
      <c r="R10470" t="s">
        <v>3094</v>
      </c>
    </row>
    <row r="10471" spans="1:18" x14ac:dyDescent="0.25">
      <c r="A10471" t="s">
        <v>8069</v>
      </c>
      <c r="B10471" t="s">
        <v>3089</v>
      </c>
      <c r="D10471" t="s">
        <v>3090</v>
      </c>
      <c r="E10471" t="s">
        <v>3090</v>
      </c>
      <c r="F10471">
        <v>1</v>
      </c>
      <c r="G10471">
        <v>0</v>
      </c>
      <c r="H10471">
        <v>11590.8623727215</v>
      </c>
      <c r="I10471">
        <v>8193.9609441500997</v>
      </c>
      <c r="K10471">
        <v>1097.3657142857101</v>
      </c>
      <c r="M10471">
        <v>2299.5357142857101</v>
      </c>
      <c r="N10471" t="s">
        <v>3091</v>
      </c>
      <c r="O10471" t="s">
        <v>3092</v>
      </c>
      <c r="P10471" t="s">
        <v>3095</v>
      </c>
      <c r="R10471" t="s">
        <v>3094</v>
      </c>
    </row>
    <row r="10472" spans="1:18" x14ac:dyDescent="0.25">
      <c r="A10472" t="s">
        <v>8070</v>
      </c>
      <c r="B10472" t="s">
        <v>3089</v>
      </c>
      <c r="D10472" t="s">
        <v>3090</v>
      </c>
      <c r="E10472" t="s">
        <v>3090</v>
      </c>
      <c r="F10472">
        <v>1</v>
      </c>
      <c r="G10472">
        <v>0</v>
      </c>
      <c r="H10472">
        <v>11661.8008097243</v>
      </c>
      <c r="I10472">
        <v>8247.2558097243691</v>
      </c>
      <c r="K10472">
        <v>1097.3707142857099</v>
      </c>
      <c r="M10472">
        <v>2317.1742857142799</v>
      </c>
      <c r="N10472" t="s">
        <v>3091</v>
      </c>
      <c r="O10472" t="s">
        <v>3092</v>
      </c>
      <c r="P10472" t="s">
        <v>3095</v>
      </c>
      <c r="R10472" t="s">
        <v>3094</v>
      </c>
    </row>
    <row r="10473" spans="1:18" x14ac:dyDescent="0.25">
      <c r="A10473" t="s">
        <v>8071</v>
      </c>
      <c r="B10473" t="s">
        <v>3089</v>
      </c>
      <c r="D10473" t="s">
        <v>3090</v>
      </c>
      <c r="E10473" t="s">
        <v>3090</v>
      </c>
      <c r="F10473">
        <v>1</v>
      </c>
      <c r="G10473">
        <v>0</v>
      </c>
      <c r="H10473">
        <v>11750.0033252748</v>
      </c>
      <c r="I10473">
        <v>8279.3133252748394</v>
      </c>
      <c r="K10473">
        <v>1115.3657142857101</v>
      </c>
      <c r="M10473">
        <v>2355.32428571428</v>
      </c>
      <c r="N10473" t="s">
        <v>3091</v>
      </c>
      <c r="O10473" t="s">
        <v>3092</v>
      </c>
      <c r="P10473" t="s">
        <v>3095</v>
      </c>
      <c r="R10473" t="s">
        <v>3094</v>
      </c>
    </row>
    <row r="10474" spans="1:18" x14ac:dyDescent="0.25">
      <c r="A10474" t="s">
        <v>8249</v>
      </c>
      <c r="B10474" t="s">
        <v>3089</v>
      </c>
      <c r="D10474" t="s">
        <v>3090</v>
      </c>
      <c r="E10474" t="s">
        <v>3090</v>
      </c>
      <c r="F10474">
        <v>1</v>
      </c>
      <c r="G10474">
        <v>0</v>
      </c>
      <c r="H10474">
        <v>11872.814281761899</v>
      </c>
      <c r="I10474">
        <v>8387.0749484286298</v>
      </c>
      <c r="K10474">
        <v>1117.28766666666</v>
      </c>
      <c r="M10474">
        <v>2368.45166666666</v>
      </c>
      <c r="N10474" t="s">
        <v>3091</v>
      </c>
      <c r="O10474" t="s">
        <v>3092</v>
      </c>
      <c r="P10474" t="s">
        <v>3095</v>
      </c>
      <c r="R10474" t="s">
        <v>3094</v>
      </c>
    </row>
    <row r="10475" spans="1:18" x14ac:dyDescent="0.25">
      <c r="A10475" t="s">
        <v>8250</v>
      </c>
      <c r="B10475" t="s">
        <v>3089</v>
      </c>
      <c r="D10475" t="s">
        <v>3090</v>
      </c>
      <c r="E10475" t="s">
        <v>3090</v>
      </c>
      <c r="F10475">
        <v>1</v>
      </c>
      <c r="G10475">
        <v>0</v>
      </c>
      <c r="H10475">
        <v>11953.043197941201</v>
      </c>
      <c r="I10475">
        <v>8389.3105312745702</v>
      </c>
      <c r="K10475">
        <v>1142.28766666666</v>
      </c>
      <c r="M10475">
        <v>2421.4450000000002</v>
      </c>
      <c r="N10475" t="s">
        <v>3091</v>
      </c>
      <c r="O10475" t="s">
        <v>3092</v>
      </c>
      <c r="P10475" t="s">
        <v>3095</v>
      </c>
      <c r="R10475" t="s">
        <v>3094</v>
      </c>
    </row>
    <row r="10476" spans="1:18" x14ac:dyDescent="0.25">
      <c r="A10476" t="s">
        <v>8251</v>
      </c>
      <c r="B10476" t="s">
        <v>3089</v>
      </c>
      <c r="D10476" t="s">
        <v>3090</v>
      </c>
      <c r="E10476" t="s">
        <v>3090</v>
      </c>
      <c r="F10476">
        <v>1</v>
      </c>
      <c r="G10476">
        <v>0</v>
      </c>
      <c r="H10476">
        <v>11935.3098646079</v>
      </c>
      <c r="I10476">
        <v>8371.5871979412295</v>
      </c>
      <c r="K10476">
        <v>1142.27766666666</v>
      </c>
      <c r="M10476">
        <v>2421.4450000000002</v>
      </c>
      <c r="N10476" t="s">
        <v>3091</v>
      </c>
      <c r="O10476" t="s">
        <v>3092</v>
      </c>
      <c r="P10476" t="s">
        <v>3095</v>
      </c>
      <c r="R10476" t="s">
        <v>3094</v>
      </c>
    </row>
    <row r="10477" spans="1:18" x14ac:dyDescent="0.25">
      <c r="A10477" t="s">
        <v>8252</v>
      </c>
      <c r="B10477" t="s">
        <v>3089</v>
      </c>
      <c r="D10477" t="s">
        <v>3090</v>
      </c>
      <c r="E10477" t="s">
        <v>3090</v>
      </c>
      <c r="F10477">
        <v>1</v>
      </c>
      <c r="G10477">
        <v>0</v>
      </c>
      <c r="H10477">
        <v>11657.467518605399</v>
      </c>
      <c r="I10477">
        <v>8112.4640186054903</v>
      </c>
      <c r="K10477">
        <v>1136.2784999999999</v>
      </c>
      <c r="M10477">
        <v>2408.7249999999999</v>
      </c>
      <c r="N10477" t="s">
        <v>3091</v>
      </c>
      <c r="O10477" t="s">
        <v>3092</v>
      </c>
      <c r="P10477" t="s">
        <v>3095</v>
      </c>
      <c r="R10477" t="s">
        <v>3094</v>
      </c>
    </row>
    <row r="10478" spans="1:18" x14ac:dyDescent="0.25">
      <c r="A10478" t="s">
        <v>8253</v>
      </c>
      <c r="B10478" t="s">
        <v>3089</v>
      </c>
      <c r="D10478" t="s">
        <v>3090</v>
      </c>
      <c r="E10478" t="s">
        <v>3090</v>
      </c>
      <c r="F10478">
        <v>1</v>
      </c>
      <c r="G10478">
        <v>0</v>
      </c>
      <c r="H10478">
        <v>11975.7391609145</v>
      </c>
      <c r="I10478">
        <v>8285.4439942478803</v>
      </c>
      <c r="K10478">
        <v>1182.8485000000001</v>
      </c>
      <c r="M10478">
        <v>2507.4466666666599</v>
      </c>
      <c r="N10478" t="s">
        <v>3091</v>
      </c>
      <c r="O10478" t="s">
        <v>3092</v>
      </c>
      <c r="P10478" t="s">
        <v>3095</v>
      </c>
      <c r="R10478" t="s">
        <v>3094</v>
      </c>
    </row>
    <row r="10479" spans="1:18" x14ac:dyDescent="0.25">
      <c r="A10479" t="s">
        <v>8254</v>
      </c>
      <c r="B10479" t="s">
        <v>3089</v>
      </c>
      <c r="D10479" t="s">
        <v>3090</v>
      </c>
      <c r="E10479" t="s">
        <v>3090</v>
      </c>
      <c r="F10479">
        <v>1</v>
      </c>
      <c r="G10479">
        <v>0</v>
      </c>
      <c r="H10479">
        <v>11593.4626597232</v>
      </c>
      <c r="I10479">
        <v>8048.4434930566104</v>
      </c>
      <c r="K10479">
        <v>1136.2825</v>
      </c>
      <c r="M10479">
        <v>2408.7366666666599</v>
      </c>
      <c r="N10479" t="s">
        <v>3091</v>
      </c>
      <c r="O10479" t="s">
        <v>3092</v>
      </c>
      <c r="P10479" t="s">
        <v>3095</v>
      </c>
      <c r="R10479" t="s">
        <v>3094</v>
      </c>
    </row>
    <row r="10480" spans="1:18" x14ac:dyDescent="0.25">
      <c r="A10480" t="s">
        <v>8255</v>
      </c>
      <c r="B10480" t="s">
        <v>3089</v>
      </c>
      <c r="D10480" t="s">
        <v>3090</v>
      </c>
      <c r="E10480" t="s">
        <v>3090</v>
      </c>
      <c r="F10480">
        <v>1</v>
      </c>
      <c r="G10480">
        <v>0</v>
      </c>
      <c r="H10480">
        <v>11653.4934501679</v>
      </c>
      <c r="I10480">
        <v>8108.4917835012802</v>
      </c>
      <c r="K10480">
        <v>1136.2774999999999</v>
      </c>
      <c r="M10480">
        <v>2408.72416666666</v>
      </c>
      <c r="N10480" t="s">
        <v>3091</v>
      </c>
      <c r="O10480" t="s">
        <v>3092</v>
      </c>
      <c r="P10480" t="s">
        <v>3095</v>
      </c>
      <c r="R10480" t="s">
        <v>3094</v>
      </c>
    </row>
    <row r="10481" spans="1:18" x14ac:dyDescent="0.25">
      <c r="A10481" t="s">
        <v>8256</v>
      </c>
      <c r="B10481" t="s">
        <v>3089</v>
      </c>
      <c r="D10481" t="s">
        <v>3090</v>
      </c>
      <c r="E10481" t="s">
        <v>3090</v>
      </c>
      <c r="F10481">
        <v>1</v>
      </c>
      <c r="G10481">
        <v>0</v>
      </c>
      <c r="H10481">
        <v>11700.7805441771</v>
      </c>
      <c r="I10481">
        <v>8155.7630441771698</v>
      </c>
      <c r="K10481">
        <v>1136.28666666666</v>
      </c>
      <c r="M10481">
        <v>2408.7308333333299</v>
      </c>
      <c r="N10481" t="s">
        <v>3091</v>
      </c>
      <c r="O10481" t="s">
        <v>3092</v>
      </c>
      <c r="P10481" t="s">
        <v>3095</v>
      </c>
      <c r="R10481" t="s">
        <v>3094</v>
      </c>
    </row>
    <row r="10482" spans="1:18" x14ac:dyDescent="0.25">
      <c r="A10482" t="s">
        <v>8257</v>
      </c>
      <c r="B10482" t="s">
        <v>3089</v>
      </c>
      <c r="D10482" t="s">
        <v>3090</v>
      </c>
      <c r="E10482" t="s">
        <v>3090</v>
      </c>
      <c r="F10482">
        <v>1</v>
      </c>
      <c r="G10482">
        <v>0</v>
      </c>
      <c r="H10482">
        <v>11789.719036606601</v>
      </c>
      <c r="I10482">
        <v>8158.8665366066198</v>
      </c>
      <c r="K10482">
        <v>1163.8016666666599</v>
      </c>
      <c r="M10482">
        <v>2467.05083333333</v>
      </c>
      <c r="N10482" t="s">
        <v>3091</v>
      </c>
      <c r="O10482" t="s">
        <v>3092</v>
      </c>
      <c r="P10482" t="s">
        <v>3095</v>
      </c>
      <c r="R10482" t="s">
        <v>3094</v>
      </c>
    </row>
    <row r="10483" spans="1:18" x14ac:dyDescent="0.25">
      <c r="A10483" t="s">
        <v>8258</v>
      </c>
      <c r="B10483" t="s">
        <v>3089</v>
      </c>
      <c r="D10483" t="s">
        <v>3090</v>
      </c>
      <c r="E10483" t="s">
        <v>3090</v>
      </c>
      <c r="F10483">
        <v>1</v>
      </c>
      <c r="G10483">
        <v>0</v>
      </c>
      <c r="H10483">
        <v>11680.9727255856</v>
      </c>
      <c r="I10483">
        <v>8050.1027255856598</v>
      </c>
      <c r="K10483">
        <v>1163.8150000000001</v>
      </c>
      <c r="M10483">
        <v>2467.0549999999998</v>
      </c>
      <c r="N10483" t="s">
        <v>3091</v>
      </c>
      <c r="O10483" t="s">
        <v>3092</v>
      </c>
      <c r="P10483" t="s">
        <v>3095</v>
      </c>
      <c r="R10483" t="s">
        <v>3094</v>
      </c>
    </row>
    <row r="10484" spans="1:18" x14ac:dyDescent="0.25">
      <c r="A10484" t="s">
        <v>8259</v>
      </c>
      <c r="B10484" t="s">
        <v>3089</v>
      </c>
      <c r="D10484" t="s">
        <v>3090</v>
      </c>
      <c r="E10484" t="s">
        <v>3090</v>
      </c>
      <c r="F10484">
        <v>1</v>
      </c>
      <c r="G10484">
        <v>0</v>
      </c>
      <c r="H10484">
        <v>11682.234088035801</v>
      </c>
      <c r="I10484">
        <v>8051.3640880358698</v>
      </c>
      <c r="K10484">
        <v>1163.8150000000001</v>
      </c>
      <c r="M10484">
        <v>2467.0549999999998</v>
      </c>
      <c r="N10484" t="s">
        <v>3091</v>
      </c>
      <c r="O10484" t="s">
        <v>3092</v>
      </c>
      <c r="P10484" t="s">
        <v>3095</v>
      </c>
      <c r="R10484" t="s">
        <v>3094</v>
      </c>
    </row>
    <row r="10485" spans="1:18" x14ac:dyDescent="0.25">
      <c r="A10485" t="s">
        <v>8789</v>
      </c>
      <c r="B10485" t="s">
        <v>3089</v>
      </c>
      <c r="D10485" t="s">
        <v>3090</v>
      </c>
      <c r="E10485" t="s">
        <v>3090</v>
      </c>
      <c r="F10485">
        <v>1</v>
      </c>
      <c r="G10485">
        <v>0</v>
      </c>
      <c r="H10485">
        <v>14997.1374050512</v>
      </c>
      <c r="I10485">
        <v>10510.1974050512</v>
      </c>
      <c r="K10485">
        <v>1833.145</v>
      </c>
      <c r="M10485">
        <v>2653.7950000000001</v>
      </c>
      <c r="N10485" t="s">
        <v>3091</v>
      </c>
      <c r="O10485" t="s">
        <v>3092</v>
      </c>
      <c r="P10485" t="s">
        <v>3095</v>
      </c>
      <c r="R10485" t="s">
        <v>3094</v>
      </c>
    </row>
    <row r="10486" spans="1:18" x14ac:dyDescent="0.25">
      <c r="A10486" t="s">
        <v>8790</v>
      </c>
      <c r="B10486" t="s">
        <v>3089</v>
      </c>
      <c r="D10486" t="s">
        <v>3090</v>
      </c>
      <c r="E10486" t="s">
        <v>3090</v>
      </c>
      <c r="F10486">
        <v>1</v>
      </c>
      <c r="G10486">
        <v>0</v>
      </c>
      <c r="H10486">
        <v>14043.257786898501</v>
      </c>
      <c r="I10486">
        <v>10001.2077868985</v>
      </c>
      <c r="K10486">
        <v>1651.41</v>
      </c>
      <c r="M10486">
        <v>2390.64</v>
      </c>
      <c r="N10486" t="s">
        <v>3091</v>
      </c>
      <c r="O10486" t="s">
        <v>3092</v>
      </c>
      <c r="P10486" t="s">
        <v>3095</v>
      </c>
      <c r="R10486" t="s">
        <v>3094</v>
      </c>
    </row>
    <row r="10487" spans="1:18" x14ac:dyDescent="0.25">
      <c r="A10487" t="s">
        <v>9060</v>
      </c>
      <c r="B10487" t="s">
        <v>3089</v>
      </c>
      <c r="D10487" t="s">
        <v>3090</v>
      </c>
      <c r="E10487" t="s">
        <v>3090</v>
      </c>
      <c r="F10487">
        <v>1</v>
      </c>
      <c r="G10487">
        <v>0</v>
      </c>
      <c r="H10487">
        <v>14108.8212921013</v>
      </c>
      <c r="I10487">
        <v>9795.4729587679994</v>
      </c>
      <c r="K10487">
        <v>1762.19166666666</v>
      </c>
      <c r="M10487">
        <v>2551.1566666666599</v>
      </c>
      <c r="N10487" t="s">
        <v>3091</v>
      </c>
      <c r="O10487" t="s">
        <v>3092</v>
      </c>
      <c r="P10487" t="s">
        <v>3095</v>
      </c>
      <c r="R10487" t="s">
        <v>3094</v>
      </c>
    </row>
    <row r="10488" spans="1:18" x14ac:dyDescent="0.25">
      <c r="A10488" t="s">
        <v>9061</v>
      </c>
      <c r="B10488" t="s">
        <v>3089</v>
      </c>
      <c r="D10488" t="s">
        <v>3090</v>
      </c>
      <c r="E10488" t="s">
        <v>3090</v>
      </c>
      <c r="F10488">
        <v>1</v>
      </c>
      <c r="G10488">
        <v>0</v>
      </c>
      <c r="H10488">
        <v>14108.8212921013</v>
      </c>
      <c r="I10488">
        <v>9795.4729587679994</v>
      </c>
      <c r="K10488">
        <v>1762.19166666666</v>
      </c>
      <c r="M10488">
        <v>2551.1566666666599</v>
      </c>
      <c r="N10488" t="s">
        <v>3091</v>
      </c>
      <c r="O10488" t="s">
        <v>3092</v>
      </c>
      <c r="P10488" t="s">
        <v>3095</v>
      </c>
      <c r="R10488" t="s">
        <v>3094</v>
      </c>
    </row>
    <row r="10489" spans="1:18" x14ac:dyDescent="0.25">
      <c r="A10489" t="s">
        <v>9062</v>
      </c>
      <c r="B10489" t="s">
        <v>3089</v>
      </c>
      <c r="D10489" t="s">
        <v>3090</v>
      </c>
      <c r="E10489" t="s">
        <v>3090</v>
      </c>
      <c r="F10489">
        <v>1</v>
      </c>
      <c r="G10489">
        <v>0</v>
      </c>
      <c r="H10489">
        <v>14202.401222291501</v>
      </c>
      <c r="I10489">
        <v>9889.0445556248305</v>
      </c>
      <c r="K10489">
        <v>1762.1966666666599</v>
      </c>
      <c r="M10489">
        <v>2551.16</v>
      </c>
      <c r="N10489" t="s">
        <v>3091</v>
      </c>
      <c r="O10489" t="s">
        <v>3092</v>
      </c>
      <c r="P10489" t="s">
        <v>3095</v>
      </c>
      <c r="R10489" t="s">
        <v>3094</v>
      </c>
    </row>
    <row r="10490" spans="1:18" x14ac:dyDescent="0.25">
      <c r="A10490" t="s">
        <v>9063</v>
      </c>
      <c r="B10490" t="s">
        <v>3089</v>
      </c>
      <c r="D10490" t="s">
        <v>3090</v>
      </c>
      <c r="E10490" t="s">
        <v>3090</v>
      </c>
      <c r="F10490">
        <v>1</v>
      </c>
      <c r="G10490">
        <v>0</v>
      </c>
      <c r="H10490">
        <v>14142.0924082437</v>
      </c>
      <c r="I10490">
        <v>9828.7357415771094</v>
      </c>
      <c r="K10490">
        <v>1762.1966666666599</v>
      </c>
      <c r="M10490">
        <v>2551.16</v>
      </c>
      <c r="N10490" t="s">
        <v>3091</v>
      </c>
      <c r="O10490" t="s">
        <v>3092</v>
      </c>
      <c r="P10490" t="s">
        <v>3095</v>
      </c>
      <c r="R10490" t="s">
        <v>3094</v>
      </c>
    </row>
    <row r="10491" spans="1:18" x14ac:dyDescent="0.25">
      <c r="A10491" t="s">
        <v>8442</v>
      </c>
      <c r="B10491" t="s">
        <v>3089</v>
      </c>
      <c r="D10491" t="s">
        <v>3090</v>
      </c>
      <c r="E10491" t="s">
        <v>3090</v>
      </c>
      <c r="F10491">
        <v>1</v>
      </c>
      <c r="G10491">
        <v>0</v>
      </c>
      <c r="H10491">
        <v>12023.6933583965</v>
      </c>
      <c r="I10491">
        <v>8244.4733583965899</v>
      </c>
      <c r="K10491">
        <v>1211.3399999999999</v>
      </c>
      <c r="M10491">
        <v>2567.88</v>
      </c>
      <c r="N10491" t="s">
        <v>3091</v>
      </c>
      <c r="O10491" t="s">
        <v>3092</v>
      </c>
      <c r="P10491" t="s">
        <v>3095</v>
      </c>
      <c r="R10491" t="s">
        <v>3094</v>
      </c>
    </row>
    <row r="10492" spans="1:18" x14ac:dyDescent="0.25">
      <c r="A10492" t="s">
        <v>8791</v>
      </c>
      <c r="B10492" t="s">
        <v>3089</v>
      </c>
      <c r="D10492" t="s">
        <v>3090</v>
      </c>
      <c r="E10492" t="s">
        <v>3090</v>
      </c>
      <c r="F10492">
        <v>1</v>
      </c>
      <c r="G10492">
        <v>0</v>
      </c>
      <c r="H10492">
        <v>13765.782916641199</v>
      </c>
      <c r="I10492">
        <v>9360.9629166412706</v>
      </c>
      <c r="K10492">
        <v>1797.84</v>
      </c>
      <c r="M10492">
        <v>2606.98</v>
      </c>
      <c r="N10492" t="s">
        <v>3091</v>
      </c>
      <c r="O10492" t="s">
        <v>3092</v>
      </c>
      <c r="P10492" t="s">
        <v>3095</v>
      </c>
      <c r="R10492" t="s">
        <v>3094</v>
      </c>
    </row>
    <row r="10493" spans="1:18" x14ac:dyDescent="0.25">
      <c r="A10493" t="s">
        <v>8792</v>
      </c>
      <c r="B10493" t="s">
        <v>3089</v>
      </c>
      <c r="D10493" t="s">
        <v>3090</v>
      </c>
      <c r="E10493" t="s">
        <v>3090</v>
      </c>
      <c r="F10493">
        <v>1</v>
      </c>
      <c r="G10493">
        <v>0</v>
      </c>
      <c r="H10493">
        <v>13733.1775123965</v>
      </c>
      <c r="I10493">
        <v>9322.4075123965595</v>
      </c>
      <c r="K10493">
        <v>1802.03</v>
      </c>
      <c r="M10493">
        <v>2608.7399999999998</v>
      </c>
      <c r="N10493" t="s">
        <v>3091</v>
      </c>
      <c r="O10493" t="s">
        <v>3092</v>
      </c>
      <c r="P10493" t="s">
        <v>3095</v>
      </c>
      <c r="R10493" t="s">
        <v>3094</v>
      </c>
    </row>
    <row r="10494" spans="1:18" x14ac:dyDescent="0.25">
      <c r="A10494" t="s">
        <v>8793</v>
      </c>
      <c r="B10494" t="s">
        <v>3089</v>
      </c>
      <c r="D10494" t="s">
        <v>3090</v>
      </c>
      <c r="E10494" t="s">
        <v>3090</v>
      </c>
      <c r="F10494">
        <v>1</v>
      </c>
      <c r="G10494">
        <v>0</v>
      </c>
      <c r="H10494">
        <v>12979.754427728099</v>
      </c>
      <c r="I10494">
        <v>8861.8494277281006</v>
      </c>
      <c r="K10494">
        <v>1682.38</v>
      </c>
      <c r="M10494">
        <v>2435.5250000000001</v>
      </c>
      <c r="N10494" t="s">
        <v>3091</v>
      </c>
      <c r="O10494" t="s">
        <v>3092</v>
      </c>
      <c r="P10494" t="s">
        <v>3095</v>
      </c>
      <c r="R10494" t="s">
        <v>3094</v>
      </c>
    </row>
    <row r="10495" spans="1:18" x14ac:dyDescent="0.25">
      <c r="A10495" t="s">
        <v>8794</v>
      </c>
      <c r="B10495" t="s">
        <v>3089</v>
      </c>
      <c r="D10495" t="s">
        <v>3090</v>
      </c>
      <c r="E10495" t="s">
        <v>3090</v>
      </c>
      <c r="F10495">
        <v>1</v>
      </c>
      <c r="G10495">
        <v>0</v>
      </c>
      <c r="H10495">
        <v>14068.961158566601</v>
      </c>
      <c r="I10495">
        <v>9957.8578252333391</v>
      </c>
      <c r="K10495">
        <v>1679.585</v>
      </c>
      <c r="M10495">
        <v>2431.5183333333298</v>
      </c>
      <c r="N10495" t="s">
        <v>3091</v>
      </c>
      <c r="O10495" t="s">
        <v>3092</v>
      </c>
      <c r="P10495" t="s">
        <v>3095</v>
      </c>
      <c r="R10495" t="s">
        <v>3094</v>
      </c>
    </row>
    <row r="10496" spans="1:18" x14ac:dyDescent="0.25">
      <c r="A10496" t="s">
        <v>8795</v>
      </c>
      <c r="B10496" t="s">
        <v>3089</v>
      </c>
      <c r="D10496" t="s">
        <v>3090</v>
      </c>
      <c r="E10496" t="s">
        <v>3090</v>
      </c>
      <c r="F10496">
        <v>1</v>
      </c>
      <c r="G10496">
        <v>0</v>
      </c>
      <c r="H10496">
        <v>13601.5079429707</v>
      </c>
      <c r="I10496">
        <v>9285.2229429707295</v>
      </c>
      <c r="K10496">
        <v>1763.4</v>
      </c>
      <c r="M10496">
        <v>2552.8850000000002</v>
      </c>
      <c r="N10496" t="s">
        <v>3091</v>
      </c>
      <c r="O10496" t="s">
        <v>3092</v>
      </c>
      <c r="P10496" t="s">
        <v>3095</v>
      </c>
      <c r="R10496" t="s">
        <v>3094</v>
      </c>
    </row>
    <row r="10497" spans="1:18" x14ac:dyDescent="0.25">
      <c r="A10497" t="s">
        <v>8796</v>
      </c>
      <c r="B10497" t="s">
        <v>3089</v>
      </c>
      <c r="D10497" t="s">
        <v>3090</v>
      </c>
      <c r="E10497" t="s">
        <v>3090</v>
      </c>
      <c r="F10497">
        <v>1</v>
      </c>
      <c r="G10497">
        <v>0</v>
      </c>
      <c r="H10497">
        <v>12793.784758789299</v>
      </c>
      <c r="I10497">
        <v>8895.2147587893705</v>
      </c>
      <c r="K10497">
        <v>1592.75</v>
      </c>
      <c r="M10497">
        <v>2305.8200000000002</v>
      </c>
      <c r="N10497" t="s">
        <v>3091</v>
      </c>
      <c r="O10497" t="s">
        <v>3092</v>
      </c>
      <c r="P10497" t="s">
        <v>3095</v>
      </c>
      <c r="R10497" t="s">
        <v>3094</v>
      </c>
    </row>
    <row r="10498" spans="1:18" x14ac:dyDescent="0.25">
      <c r="A10498" t="s">
        <v>8797</v>
      </c>
      <c r="B10498" t="s">
        <v>3089</v>
      </c>
      <c r="D10498" t="s">
        <v>3090</v>
      </c>
      <c r="E10498" t="s">
        <v>3090</v>
      </c>
      <c r="F10498">
        <v>1</v>
      </c>
      <c r="G10498">
        <v>0</v>
      </c>
      <c r="H10498">
        <v>13347.172193594801</v>
      </c>
      <c r="I10498">
        <v>9138.3371935948107</v>
      </c>
      <c r="K10498">
        <v>1719.5150000000001</v>
      </c>
      <c r="M10498">
        <v>2489.3200000000002</v>
      </c>
      <c r="N10498" t="s">
        <v>3091</v>
      </c>
      <c r="O10498" t="s">
        <v>3092</v>
      </c>
      <c r="P10498" t="s">
        <v>3095</v>
      </c>
      <c r="R10498" t="s">
        <v>3094</v>
      </c>
    </row>
    <row r="10499" spans="1:18" x14ac:dyDescent="0.25">
      <c r="A10499" t="s">
        <v>8963</v>
      </c>
      <c r="B10499" t="s">
        <v>3089</v>
      </c>
      <c r="D10499" t="s">
        <v>3090</v>
      </c>
      <c r="E10499" t="s">
        <v>3090</v>
      </c>
      <c r="F10499">
        <v>1</v>
      </c>
      <c r="G10499">
        <v>0</v>
      </c>
      <c r="H10499">
        <v>12515.5994761577</v>
      </c>
      <c r="I10499">
        <v>8539.3844761577402</v>
      </c>
      <c r="K10499">
        <v>1624.5</v>
      </c>
      <c r="M10499">
        <v>2351.7150000000001</v>
      </c>
      <c r="N10499" t="s">
        <v>3091</v>
      </c>
      <c r="O10499" t="s">
        <v>3092</v>
      </c>
      <c r="P10499" t="s">
        <v>3095</v>
      </c>
      <c r="R10499" t="s">
        <v>3094</v>
      </c>
    </row>
    <row r="10500" spans="1:18" x14ac:dyDescent="0.25">
      <c r="A10500" t="s">
        <v>8964</v>
      </c>
      <c r="B10500" t="s">
        <v>3089</v>
      </c>
      <c r="D10500" t="s">
        <v>3090</v>
      </c>
      <c r="E10500" t="s">
        <v>3090</v>
      </c>
      <c r="F10500">
        <v>1</v>
      </c>
      <c r="G10500">
        <v>0</v>
      </c>
      <c r="H10500">
        <v>13966.0640492682</v>
      </c>
      <c r="I10500">
        <v>9932.0940492682203</v>
      </c>
      <c r="K10500">
        <v>1648.1</v>
      </c>
      <c r="M10500">
        <v>2385.87</v>
      </c>
      <c r="N10500" t="s">
        <v>3091</v>
      </c>
      <c r="O10500" t="s">
        <v>3092</v>
      </c>
      <c r="P10500" t="s">
        <v>3095</v>
      </c>
      <c r="R10500" t="s">
        <v>3094</v>
      </c>
    </row>
    <row r="10501" spans="1:18" x14ac:dyDescent="0.25">
      <c r="A10501" t="s">
        <v>9219</v>
      </c>
      <c r="B10501" t="s">
        <v>3089</v>
      </c>
      <c r="D10501" t="s">
        <v>3090</v>
      </c>
      <c r="E10501" t="s">
        <v>3090</v>
      </c>
      <c r="F10501">
        <v>1</v>
      </c>
      <c r="G10501">
        <v>0</v>
      </c>
      <c r="H10501">
        <v>13507.0474622604</v>
      </c>
      <c r="I10501">
        <v>8922.8224622603993</v>
      </c>
      <c r="K10501">
        <v>1872.905</v>
      </c>
      <c r="M10501">
        <v>2711.32</v>
      </c>
      <c r="N10501" t="s">
        <v>3091</v>
      </c>
      <c r="O10501" t="s">
        <v>3092</v>
      </c>
      <c r="P10501" t="s">
        <v>3095</v>
      </c>
      <c r="R10501" t="s">
        <v>3094</v>
      </c>
    </row>
    <row r="10502" spans="1:18" x14ac:dyDescent="0.25">
      <c r="A10502" t="s">
        <v>9220</v>
      </c>
      <c r="B10502" t="s">
        <v>3089</v>
      </c>
      <c r="D10502" t="s">
        <v>3090</v>
      </c>
      <c r="E10502" t="s">
        <v>3090</v>
      </c>
      <c r="F10502">
        <v>1</v>
      </c>
      <c r="G10502">
        <v>0</v>
      </c>
      <c r="H10502">
        <v>13410.431152163799</v>
      </c>
      <c r="I10502">
        <v>9089.5261521638804</v>
      </c>
      <c r="K10502">
        <v>1765.31</v>
      </c>
      <c r="M10502">
        <v>2555.5949999999998</v>
      </c>
      <c r="N10502" t="s">
        <v>3091</v>
      </c>
      <c r="O10502" t="s">
        <v>3092</v>
      </c>
      <c r="P10502" t="s">
        <v>3095</v>
      </c>
      <c r="R10502" t="s">
        <v>3094</v>
      </c>
    </row>
    <row r="10503" spans="1:18" x14ac:dyDescent="0.25">
      <c r="A10503" t="s">
        <v>9221</v>
      </c>
      <c r="B10503" t="s">
        <v>3089</v>
      </c>
      <c r="D10503" t="s">
        <v>3090</v>
      </c>
      <c r="E10503" t="s">
        <v>3090</v>
      </c>
      <c r="F10503">
        <v>1</v>
      </c>
      <c r="G10503">
        <v>0</v>
      </c>
      <c r="H10503">
        <v>13402.162741996701</v>
      </c>
      <c r="I10503">
        <v>9081.2177419967502</v>
      </c>
      <c r="K10503">
        <v>1765.3050000000001</v>
      </c>
      <c r="M10503">
        <v>2555.64</v>
      </c>
      <c r="N10503" t="s">
        <v>3091</v>
      </c>
      <c r="O10503" t="s">
        <v>3092</v>
      </c>
      <c r="P10503" t="s">
        <v>3095</v>
      </c>
      <c r="R10503" t="s">
        <v>3094</v>
      </c>
    </row>
    <row r="10504" spans="1:18" x14ac:dyDescent="0.25">
      <c r="A10504" t="s">
        <v>9222</v>
      </c>
      <c r="B10504" t="s">
        <v>3089</v>
      </c>
      <c r="D10504" t="s">
        <v>3090</v>
      </c>
      <c r="E10504" t="s">
        <v>3090</v>
      </c>
      <c r="F10504">
        <v>1</v>
      </c>
      <c r="G10504">
        <v>0</v>
      </c>
      <c r="H10504">
        <v>12885.2375773157</v>
      </c>
      <c r="I10504">
        <v>8687.9925773157702</v>
      </c>
      <c r="K10504">
        <v>1714.7950000000001</v>
      </c>
      <c r="M10504">
        <v>2482.4499999999998</v>
      </c>
      <c r="N10504" t="s">
        <v>3091</v>
      </c>
      <c r="O10504" t="s">
        <v>3092</v>
      </c>
      <c r="P10504" t="s">
        <v>3095</v>
      </c>
      <c r="R10504" t="s">
        <v>3094</v>
      </c>
    </row>
    <row r="10505" spans="1:18" x14ac:dyDescent="0.25">
      <c r="A10505" t="s">
        <v>9223</v>
      </c>
      <c r="B10505" t="s">
        <v>3089</v>
      </c>
      <c r="D10505" t="s">
        <v>3090</v>
      </c>
      <c r="E10505" t="s">
        <v>3090</v>
      </c>
      <c r="F10505">
        <v>1</v>
      </c>
      <c r="G10505">
        <v>0</v>
      </c>
      <c r="H10505">
        <v>14861.995458114599</v>
      </c>
      <c r="I10505">
        <v>10212.0154581146</v>
      </c>
      <c r="K10505">
        <v>1899.77</v>
      </c>
      <c r="M10505">
        <v>2750.21</v>
      </c>
      <c r="N10505" t="s">
        <v>3091</v>
      </c>
      <c r="O10505" t="s">
        <v>3092</v>
      </c>
      <c r="P10505" t="s">
        <v>3095</v>
      </c>
      <c r="R10505" t="s">
        <v>3094</v>
      </c>
    </row>
    <row r="10506" spans="1:18" x14ac:dyDescent="0.25">
      <c r="A10506" t="s">
        <v>4910</v>
      </c>
      <c r="B10506" t="s">
        <v>3089</v>
      </c>
      <c r="D10506" t="s">
        <v>3090</v>
      </c>
      <c r="E10506" t="s">
        <v>3090</v>
      </c>
      <c r="F10506">
        <v>1</v>
      </c>
      <c r="G10506">
        <v>0</v>
      </c>
      <c r="H10506">
        <v>7.2385000000000002</v>
      </c>
      <c r="I10506">
        <v>7.85E-2</v>
      </c>
      <c r="K10506">
        <v>2.61</v>
      </c>
      <c r="M10506">
        <v>4.55</v>
      </c>
      <c r="N10506" t="s">
        <v>3091</v>
      </c>
      <c r="O10506" t="s">
        <v>3092</v>
      </c>
      <c r="P10506" t="s">
        <v>3095</v>
      </c>
      <c r="R10506" t="s">
        <v>3094</v>
      </c>
    </row>
    <row r="10507" spans="1:18" x14ac:dyDescent="0.25">
      <c r="A10507" t="s">
        <v>4911</v>
      </c>
      <c r="B10507" t="s">
        <v>3089</v>
      </c>
      <c r="D10507" t="s">
        <v>3090</v>
      </c>
      <c r="E10507" t="s">
        <v>3090</v>
      </c>
      <c r="F10507">
        <v>1</v>
      </c>
      <c r="G10507">
        <v>0</v>
      </c>
      <c r="H10507">
        <v>0</v>
      </c>
      <c r="I10507">
        <v>0</v>
      </c>
      <c r="K10507"/>
      <c r="N10507" t="s">
        <v>3091</v>
      </c>
      <c r="O10507" t="s">
        <v>3092</v>
      </c>
      <c r="P10507" t="s">
        <v>3095</v>
      </c>
      <c r="R10507" t="s">
        <v>3094</v>
      </c>
    </row>
    <row r="10508" spans="1:18" x14ac:dyDescent="0.25">
      <c r="A10508" t="s">
        <v>4912</v>
      </c>
      <c r="B10508" t="s">
        <v>3089</v>
      </c>
      <c r="D10508" t="s">
        <v>3090</v>
      </c>
      <c r="E10508" t="s">
        <v>3090</v>
      </c>
      <c r="F10508">
        <v>1</v>
      </c>
      <c r="G10508">
        <v>0</v>
      </c>
      <c r="H10508">
        <v>0</v>
      </c>
      <c r="I10508">
        <v>0</v>
      </c>
      <c r="K10508"/>
      <c r="N10508" t="s">
        <v>3091</v>
      </c>
      <c r="O10508" t="s">
        <v>3092</v>
      </c>
      <c r="P10508" t="s">
        <v>3095</v>
      </c>
      <c r="R10508" t="s">
        <v>3094</v>
      </c>
    </row>
    <row r="10509" spans="1:18" x14ac:dyDescent="0.25">
      <c r="A10509" t="s">
        <v>4913</v>
      </c>
      <c r="B10509" t="s">
        <v>3089</v>
      </c>
      <c r="D10509" t="s">
        <v>3090</v>
      </c>
      <c r="E10509" t="s">
        <v>3090</v>
      </c>
      <c r="F10509">
        <v>1</v>
      </c>
      <c r="G10509">
        <v>0</v>
      </c>
      <c r="H10509">
        <v>0</v>
      </c>
      <c r="I10509">
        <v>0</v>
      </c>
      <c r="K10509"/>
      <c r="N10509" t="s">
        <v>3091</v>
      </c>
      <c r="O10509" t="s">
        <v>3092</v>
      </c>
      <c r="P10509" t="s">
        <v>3095</v>
      </c>
      <c r="R10509" t="s">
        <v>3094</v>
      </c>
    </row>
    <row r="10510" spans="1:18" x14ac:dyDescent="0.25">
      <c r="A10510" t="s">
        <v>4914</v>
      </c>
      <c r="B10510" t="s">
        <v>3089</v>
      </c>
      <c r="D10510" t="s">
        <v>3090</v>
      </c>
      <c r="E10510" t="s">
        <v>3090</v>
      </c>
      <c r="F10510">
        <v>1</v>
      </c>
      <c r="G10510">
        <v>0</v>
      </c>
      <c r="H10510">
        <v>0</v>
      </c>
      <c r="I10510">
        <v>0</v>
      </c>
      <c r="K10510"/>
      <c r="N10510" t="s">
        <v>3091</v>
      </c>
      <c r="O10510" t="s">
        <v>3092</v>
      </c>
      <c r="P10510" t="s">
        <v>3095</v>
      </c>
      <c r="R10510" t="s">
        <v>3094</v>
      </c>
    </row>
    <row r="10511" spans="1:18" x14ac:dyDescent="0.25">
      <c r="A10511" t="s">
        <v>4915</v>
      </c>
      <c r="B10511" t="s">
        <v>3089</v>
      </c>
      <c r="D10511" t="s">
        <v>3090</v>
      </c>
      <c r="E10511" t="s">
        <v>3090</v>
      </c>
      <c r="F10511">
        <v>1</v>
      </c>
      <c r="G10511">
        <v>0</v>
      </c>
      <c r="H10511">
        <v>0</v>
      </c>
      <c r="I10511">
        <v>0</v>
      </c>
      <c r="K10511"/>
      <c r="N10511" t="s">
        <v>3091</v>
      </c>
      <c r="O10511" t="s">
        <v>3092</v>
      </c>
      <c r="P10511" t="s">
        <v>3095</v>
      </c>
      <c r="R10511" t="s">
        <v>3094</v>
      </c>
    </row>
    <row r="10512" spans="1:18" x14ac:dyDescent="0.25">
      <c r="A10512" t="s">
        <v>4916</v>
      </c>
      <c r="B10512" t="s">
        <v>3089</v>
      </c>
      <c r="D10512" t="s">
        <v>3090</v>
      </c>
      <c r="E10512" t="s">
        <v>3090</v>
      </c>
      <c r="F10512">
        <v>1</v>
      </c>
      <c r="G10512">
        <v>0</v>
      </c>
      <c r="H10512">
        <v>0</v>
      </c>
      <c r="I10512">
        <v>0</v>
      </c>
      <c r="K10512"/>
      <c r="N10512" t="s">
        <v>3091</v>
      </c>
      <c r="O10512" t="s">
        <v>3092</v>
      </c>
      <c r="P10512" t="s">
        <v>3095</v>
      </c>
      <c r="R10512" t="s">
        <v>3094</v>
      </c>
    </row>
    <row r="10513" spans="1:18" x14ac:dyDescent="0.25">
      <c r="A10513" t="s">
        <v>4917</v>
      </c>
      <c r="B10513" t="s">
        <v>3089</v>
      </c>
      <c r="D10513" t="s">
        <v>3090</v>
      </c>
      <c r="E10513" t="s">
        <v>3090</v>
      </c>
      <c r="F10513">
        <v>1</v>
      </c>
      <c r="G10513">
        <v>0</v>
      </c>
      <c r="H10513">
        <v>0</v>
      </c>
      <c r="I10513">
        <v>0</v>
      </c>
      <c r="K10513"/>
      <c r="N10513" t="s">
        <v>3091</v>
      </c>
      <c r="O10513" t="s">
        <v>3092</v>
      </c>
      <c r="P10513" t="s">
        <v>3095</v>
      </c>
      <c r="R10513" t="s">
        <v>3094</v>
      </c>
    </row>
    <row r="10514" spans="1:18" x14ac:dyDescent="0.25">
      <c r="A10514" t="s">
        <v>4918</v>
      </c>
      <c r="B10514" t="s">
        <v>3089</v>
      </c>
      <c r="D10514" t="s">
        <v>3090</v>
      </c>
      <c r="E10514" t="s">
        <v>3090</v>
      </c>
      <c r="F10514">
        <v>1</v>
      </c>
      <c r="G10514">
        <v>0</v>
      </c>
      <c r="H10514">
        <v>0</v>
      </c>
      <c r="I10514">
        <v>0</v>
      </c>
      <c r="K10514"/>
      <c r="N10514" t="s">
        <v>3091</v>
      </c>
      <c r="O10514" t="s">
        <v>3092</v>
      </c>
      <c r="P10514" t="s">
        <v>3095</v>
      </c>
      <c r="R10514" t="s">
        <v>3094</v>
      </c>
    </row>
    <row r="10515" spans="1:18" x14ac:dyDescent="0.25">
      <c r="A10515" t="s">
        <v>4919</v>
      </c>
      <c r="B10515" t="s">
        <v>3089</v>
      </c>
      <c r="D10515" t="s">
        <v>3090</v>
      </c>
      <c r="E10515" t="s">
        <v>3090</v>
      </c>
      <c r="F10515">
        <v>1</v>
      </c>
      <c r="G10515">
        <v>0</v>
      </c>
      <c r="H10515">
        <v>0</v>
      </c>
      <c r="I10515">
        <v>0</v>
      </c>
      <c r="K10515"/>
      <c r="N10515" t="s">
        <v>3091</v>
      </c>
      <c r="O10515" t="s">
        <v>3092</v>
      </c>
      <c r="P10515" t="s">
        <v>3095</v>
      </c>
      <c r="R10515" t="s">
        <v>3094</v>
      </c>
    </row>
    <row r="10516" spans="1:18" x14ac:dyDescent="0.25">
      <c r="A10516" t="s">
        <v>4920</v>
      </c>
      <c r="B10516" t="s">
        <v>3089</v>
      </c>
      <c r="D10516" t="s">
        <v>3090</v>
      </c>
      <c r="E10516" t="s">
        <v>3090</v>
      </c>
      <c r="F10516">
        <v>1</v>
      </c>
      <c r="G10516">
        <v>0</v>
      </c>
      <c r="H10516">
        <v>0</v>
      </c>
      <c r="I10516">
        <v>0</v>
      </c>
      <c r="K10516"/>
      <c r="N10516" t="s">
        <v>3091</v>
      </c>
      <c r="O10516" t="s">
        <v>3092</v>
      </c>
      <c r="P10516" t="s">
        <v>3095</v>
      </c>
      <c r="R10516" t="s">
        <v>3094</v>
      </c>
    </row>
    <row r="10517" spans="1:18" x14ac:dyDescent="0.25">
      <c r="A10517" t="s">
        <v>4921</v>
      </c>
      <c r="B10517" t="s">
        <v>3089</v>
      </c>
      <c r="D10517" t="s">
        <v>3090</v>
      </c>
      <c r="E10517" t="s">
        <v>3090</v>
      </c>
      <c r="F10517">
        <v>1</v>
      </c>
      <c r="G10517">
        <v>0</v>
      </c>
      <c r="H10517">
        <v>0</v>
      </c>
      <c r="I10517">
        <v>0</v>
      </c>
      <c r="K10517"/>
      <c r="N10517" t="s">
        <v>3091</v>
      </c>
      <c r="O10517" t="s">
        <v>3092</v>
      </c>
      <c r="P10517" t="s">
        <v>3095</v>
      </c>
      <c r="R10517" t="s">
        <v>3094</v>
      </c>
    </row>
    <row r="10518" spans="1:18" x14ac:dyDescent="0.25">
      <c r="A10518" t="s">
        <v>4922</v>
      </c>
      <c r="B10518" t="s">
        <v>3089</v>
      </c>
      <c r="D10518" t="s">
        <v>3090</v>
      </c>
      <c r="E10518" t="s">
        <v>3090</v>
      </c>
      <c r="F10518">
        <v>1</v>
      </c>
      <c r="G10518">
        <v>0</v>
      </c>
      <c r="H10518">
        <v>0</v>
      </c>
      <c r="I10518">
        <v>0</v>
      </c>
      <c r="K10518"/>
      <c r="N10518" t="s">
        <v>3091</v>
      </c>
      <c r="O10518" t="s">
        <v>3092</v>
      </c>
      <c r="P10518" t="s">
        <v>3095</v>
      </c>
      <c r="R10518" t="s">
        <v>3094</v>
      </c>
    </row>
    <row r="10519" spans="1:18" x14ac:dyDescent="0.25">
      <c r="A10519" t="s">
        <v>3162</v>
      </c>
      <c r="B10519" t="s">
        <v>3089</v>
      </c>
      <c r="D10519" t="s">
        <v>3090</v>
      </c>
      <c r="E10519" t="s">
        <v>3090</v>
      </c>
      <c r="F10519">
        <v>1</v>
      </c>
      <c r="G10519">
        <v>0</v>
      </c>
      <c r="H10519">
        <v>213.5145</v>
      </c>
      <c r="I10519">
        <v>213.5145</v>
      </c>
      <c r="K10519"/>
      <c r="N10519" t="s">
        <v>3091</v>
      </c>
      <c r="O10519" t="s">
        <v>3092</v>
      </c>
      <c r="P10519" t="s">
        <v>3095</v>
      </c>
      <c r="R10519" t="s">
        <v>3094</v>
      </c>
    </row>
    <row r="10520" spans="1:18" x14ac:dyDescent="0.25">
      <c r="A10520" t="s">
        <v>4923</v>
      </c>
      <c r="B10520" t="s">
        <v>3089</v>
      </c>
      <c r="D10520" t="s">
        <v>3090</v>
      </c>
      <c r="E10520" t="s">
        <v>3090</v>
      </c>
      <c r="F10520">
        <v>1</v>
      </c>
      <c r="G10520">
        <v>0</v>
      </c>
      <c r="H10520">
        <v>0</v>
      </c>
      <c r="I10520">
        <v>0</v>
      </c>
      <c r="K10520"/>
      <c r="N10520" t="s">
        <v>3091</v>
      </c>
      <c r="O10520" t="s">
        <v>3092</v>
      </c>
      <c r="P10520" t="s">
        <v>3095</v>
      </c>
      <c r="R10520" t="s">
        <v>3094</v>
      </c>
    </row>
    <row r="10521" spans="1:18" x14ac:dyDescent="0.25">
      <c r="A10521" t="s">
        <v>3163</v>
      </c>
      <c r="B10521" t="s">
        <v>3089</v>
      </c>
      <c r="D10521" t="s">
        <v>3090</v>
      </c>
      <c r="E10521" t="s">
        <v>3090</v>
      </c>
      <c r="F10521">
        <v>1</v>
      </c>
      <c r="G10521">
        <v>0</v>
      </c>
      <c r="H10521">
        <v>0</v>
      </c>
      <c r="I10521">
        <v>0</v>
      </c>
      <c r="K10521"/>
      <c r="N10521" t="s">
        <v>3091</v>
      </c>
      <c r="O10521" t="s">
        <v>3092</v>
      </c>
      <c r="P10521" t="s">
        <v>3095</v>
      </c>
      <c r="R10521" t="s">
        <v>3094</v>
      </c>
    </row>
    <row r="10522" spans="1:18" x14ac:dyDescent="0.25">
      <c r="A10522" t="s">
        <v>3164</v>
      </c>
      <c r="B10522" t="s">
        <v>3089</v>
      </c>
      <c r="D10522" t="s">
        <v>3090</v>
      </c>
      <c r="E10522" t="s">
        <v>3090</v>
      </c>
      <c r="F10522">
        <v>1</v>
      </c>
      <c r="G10522">
        <v>0</v>
      </c>
      <c r="H10522">
        <v>47.795000000000002</v>
      </c>
      <c r="I10522">
        <v>47.795000000000002</v>
      </c>
      <c r="K10522"/>
      <c r="N10522" t="s">
        <v>3091</v>
      </c>
      <c r="O10522" t="s">
        <v>3092</v>
      </c>
      <c r="P10522" t="s">
        <v>3095</v>
      </c>
      <c r="R10522" t="s">
        <v>3094</v>
      </c>
    </row>
    <row r="10523" spans="1:18" x14ac:dyDescent="0.25">
      <c r="A10523" t="s">
        <v>3009</v>
      </c>
      <c r="B10523" t="s">
        <v>3089</v>
      </c>
      <c r="D10523" t="s">
        <v>3090</v>
      </c>
      <c r="E10523" t="s">
        <v>3090</v>
      </c>
      <c r="F10523">
        <v>1</v>
      </c>
      <c r="G10523">
        <v>0</v>
      </c>
      <c r="H10523">
        <v>39.029000000000003</v>
      </c>
      <c r="I10523">
        <v>39.029000000000003</v>
      </c>
      <c r="K10523"/>
      <c r="N10523" t="s">
        <v>3091</v>
      </c>
      <c r="O10523" t="s">
        <v>3092</v>
      </c>
      <c r="P10523" t="s">
        <v>3095</v>
      </c>
      <c r="R10523" t="s">
        <v>3094</v>
      </c>
    </row>
    <row r="10524" spans="1:18" x14ac:dyDescent="0.25">
      <c r="A10524" t="s">
        <v>4924</v>
      </c>
      <c r="B10524" t="s">
        <v>3089</v>
      </c>
      <c r="D10524" t="s">
        <v>3090</v>
      </c>
      <c r="E10524" t="s">
        <v>3090</v>
      </c>
      <c r="F10524">
        <v>1</v>
      </c>
      <c r="G10524">
        <v>0</v>
      </c>
      <c r="H10524">
        <v>299.809460353448</v>
      </c>
      <c r="I10524">
        <v>148.379460353448</v>
      </c>
      <c r="K10524">
        <v>55.02</v>
      </c>
      <c r="M10524">
        <v>96.41</v>
      </c>
      <c r="N10524" t="s">
        <v>3091</v>
      </c>
      <c r="O10524" t="s">
        <v>3092</v>
      </c>
      <c r="P10524" t="s">
        <v>3095</v>
      </c>
      <c r="R10524" t="s">
        <v>3094</v>
      </c>
    </row>
    <row r="10525" spans="1:18" x14ac:dyDescent="0.25">
      <c r="A10525" t="s">
        <v>3015</v>
      </c>
      <c r="B10525" t="s">
        <v>3089</v>
      </c>
      <c r="D10525" t="s">
        <v>3090</v>
      </c>
      <c r="E10525" t="s">
        <v>3090</v>
      </c>
      <c r="F10525">
        <v>1</v>
      </c>
      <c r="G10525">
        <v>0</v>
      </c>
      <c r="H10525">
        <v>967.52161999999998</v>
      </c>
      <c r="I10525">
        <v>780.86162000000002</v>
      </c>
      <c r="K10525">
        <v>68.02</v>
      </c>
      <c r="M10525">
        <v>118.64</v>
      </c>
      <c r="N10525" t="s">
        <v>3091</v>
      </c>
      <c r="O10525" t="s">
        <v>3092</v>
      </c>
      <c r="P10525" t="s">
        <v>3095</v>
      </c>
      <c r="R10525" t="s">
        <v>3094</v>
      </c>
    </row>
    <row r="10526" spans="1:18" x14ac:dyDescent="0.25">
      <c r="A10526" t="s">
        <v>378</v>
      </c>
      <c r="B10526" t="s">
        <v>3089</v>
      </c>
      <c r="D10526" t="s">
        <v>3090</v>
      </c>
      <c r="E10526" t="s">
        <v>3090</v>
      </c>
      <c r="F10526">
        <v>1</v>
      </c>
      <c r="G10526">
        <v>0</v>
      </c>
      <c r="H10526">
        <v>95.689479999999904</v>
      </c>
      <c r="I10526">
        <v>72.839479999999895</v>
      </c>
      <c r="K10526">
        <v>9.33</v>
      </c>
      <c r="M10526">
        <v>13.52</v>
      </c>
      <c r="N10526" t="s">
        <v>3091</v>
      </c>
      <c r="O10526" t="s">
        <v>3092</v>
      </c>
      <c r="P10526" t="s">
        <v>3095</v>
      </c>
      <c r="R10526" t="s">
        <v>3094</v>
      </c>
    </row>
    <row r="10527" spans="1:18" x14ac:dyDescent="0.25">
      <c r="A10527" t="s">
        <v>379</v>
      </c>
      <c r="B10527" t="s">
        <v>3089</v>
      </c>
      <c r="D10527" t="s">
        <v>3090</v>
      </c>
      <c r="E10527" t="s">
        <v>3090</v>
      </c>
      <c r="F10527">
        <v>1</v>
      </c>
      <c r="G10527">
        <v>0</v>
      </c>
      <c r="H10527">
        <v>219.86419251666601</v>
      </c>
      <c r="I10527">
        <v>124.794192516666</v>
      </c>
      <c r="K10527">
        <v>34.76</v>
      </c>
      <c r="M10527">
        <v>60.31</v>
      </c>
      <c r="N10527" t="s">
        <v>3091</v>
      </c>
      <c r="O10527" t="s">
        <v>3092</v>
      </c>
      <c r="P10527" t="s">
        <v>3095</v>
      </c>
      <c r="R10527" t="s">
        <v>3094</v>
      </c>
    </row>
    <row r="10528" spans="1:18" x14ac:dyDescent="0.25">
      <c r="A10528" t="s">
        <v>380</v>
      </c>
      <c r="B10528" t="s">
        <v>3089</v>
      </c>
      <c r="D10528" t="s">
        <v>3090</v>
      </c>
      <c r="E10528" t="s">
        <v>3090</v>
      </c>
      <c r="F10528">
        <v>1</v>
      </c>
      <c r="G10528">
        <v>0</v>
      </c>
      <c r="H10528">
        <v>248.964534102513</v>
      </c>
      <c r="I10528">
        <v>153.89453410251301</v>
      </c>
      <c r="K10528">
        <v>34.76</v>
      </c>
      <c r="M10528">
        <v>60.31</v>
      </c>
      <c r="N10528" t="s">
        <v>3091</v>
      </c>
      <c r="O10528" t="s">
        <v>3092</v>
      </c>
      <c r="P10528" t="s">
        <v>3095</v>
      </c>
      <c r="R10528" t="s">
        <v>3094</v>
      </c>
    </row>
    <row r="10529" spans="1:18" x14ac:dyDescent="0.25">
      <c r="A10529" t="s">
        <v>4925</v>
      </c>
      <c r="B10529" t="s">
        <v>3089</v>
      </c>
      <c r="D10529" t="s">
        <v>3090</v>
      </c>
      <c r="E10529" t="s">
        <v>3090</v>
      </c>
      <c r="F10529">
        <v>1</v>
      </c>
      <c r="G10529">
        <v>0</v>
      </c>
      <c r="H10529">
        <v>0</v>
      </c>
      <c r="I10529">
        <v>0</v>
      </c>
      <c r="K10529"/>
      <c r="N10529" t="s">
        <v>3091</v>
      </c>
      <c r="O10529" t="s">
        <v>3092</v>
      </c>
      <c r="P10529" t="s">
        <v>3095</v>
      </c>
      <c r="R10529" t="s">
        <v>3094</v>
      </c>
    </row>
    <row r="10530" spans="1:18" x14ac:dyDescent="0.25">
      <c r="A10530" t="s">
        <v>2802</v>
      </c>
      <c r="B10530" t="s">
        <v>3089</v>
      </c>
      <c r="D10530" t="s">
        <v>3090</v>
      </c>
      <c r="E10530" t="s">
        <v>3090</v>
      </c>
      <c r="F10530">
        <v>1</v>
      </c>
      <c r="G10530">
        <v>0</v>
      </c>
      <c r="H10530">
        <v>63.001199999999997</v>
      </c>
      <c r="I10530">
        <v>43.081200000000003</v>
      </c>
      <c r="K10530">
        <v>7.25</v>
      </c>
      <c r="M10530">
        <v>12.67</v>
      </c>
      <c r="N10530" t="s">
        <v>3091</v>
      </c>
      <c r="O10530" t="s">
        <v>3092</v>
      </c>
      <c r="P10530" t="s">
        <v>3095</v>
      </c>
      <c r="R10530" t="s">
        <v>3094</v>
      </c>
    </row>
    <row r="10531" spans="1:18" x14ac:dyDescent="0.25">
      <c r="A10531" t="s">
        <v>4926</v>
      </c>
      <c r="B10531" t="s">
        <v>3089</v>
      </c>
      <c r="D10531" t="s">
        <v>3090</v>
      </c>
      <c r="E10531" t="s">
        <v>3090</v>
      </c>
      <c r="F10531">
        <v>1</v>
      </c>
      <c r="G10531">
        <v>0</v>
      </c>
      <c r="H10531">
        <v>396.53077689237301</v>
      </c>
      <c r="I10531">
        <v>252.950776892373</v>
      </c>
      <c r="K10531">
        <v>52.12</v>
      </c>
      <c r="M10531">
        <v>91.46</v>
      </c>
      <c r="N10531" t="s">
        <v>3091</v>
      </c>
      <c r="O10531" t="s">
        <v>3092</v>
      </c>
      <c r="P10531" t="s">
        <v>3095</v>
      </c>
      <c r="R10531" t="s">
        <v>3094</v>
      </c>
    </row>
    <row r="10532" spans="1:18" x14ac:dyDescent="0.25">
      <c r="A10532" t="s">
        <v>4927</v>
      </c>
      <c r="B10532" t="s">
        <v>3089</v>
      </c>
      <c r="D10532" t="s">
        <v>3090</v>
      </c>
      <c r="E10532" t="s">
        <v>3090</v>
      </c>
      <c r="F10532">
        <v>1</v>
      </c>
      <c r="G10532">
        <v>0</v>
      </c>
      <c r="H10532">
        <v>75.522000000000006</v>
      </c>
      <c r="I10532">
        <v>75.522000000000006</v>
      </c>
      <c r="K10532"/>
      <c r="N10532" t="s">
        <v>3091</v>
      </c>
      <c r="O10532" t="s">
        <v>3092</v>
      </c>
      <c r="P10532" t="s">
        <v>3095</v>
      </c>
      <c r="R10532" t="s">
        <v>3094</v>
      </c>
    </row>
    <row r="10533" spans="1:18" x14ac:dyDescent="0.25">
      <c r="A10533" t="s">
        <v>4928</v>
      </c>
      <c r="B10533" t="s">
        <v>3089</v>
      </c>
      <c r="D10533" t="s">
        <v>3090</v>
      </c>
      <c r="E10533" t="s">
        <v>3090</v>
      </c>
      <c r="F10533">
        <v>1</v>
      </c>
      <c r="G10533">
        <v>0</v>
      </c>
      <c r="H10533">
        <v>0</v>
      </c>
      <c r="I10533">
        <v>0</v>
      </c>
      <c r="K10533"/>
      <c r="N10533" t="s">
        <v>3091</v>
      </c>
      <c r="O10533" t="s">
        <v>3092</v>
      </c>
      <c r="P10533" t="s">
        <v>3095</v>
      </c>
      <c r="R10533" t="s">
        <v>3094</v>
      </c>
    </row>
    <row r="10534" spans="1:18" x14ac:dyDescent="0.25">
      <c r="A10534" t="s">
        <v>2723</v>
      </c>
      <c r="B10534" t="s">
        <v>3089</v>
      </c>
      <c r="D10534" t="s">
        <v>3090</v>
      </c>
      <c r="E10534" t="s">
        <v>3090</v>
      </c>
      <c r="F10534">
        <v>1</v>
      </c>
      <c r="G10534">
        <v>0</v>
      </c>
      <c r="H10534">
        <v>873.39675381943505</v>
      </c>
      <c r="I10534">
        <v>650.60675381943497</v>
      </c>
      <c r="K10534">
        <v>91.02</v>
      </c>
      <c r="M10534">
        <v>131.77000000000001</v>
      </c>
      <c r="N10534" t="s">
        <v>3091</v>
      </c>
      <c r="O10534" t="s">
        <v>3092</v>
      </c>
      <c r="P10534" t="s">
        <v>3095</v>
      </c>
      <c r="R10534" t="s">
        <v>3094</v>
      </c>
    </row>
    <row r="10535" spans="1:18" x14ac:dyDescent="0.25">
      <c r="A10535" t="s">
        <v>4929</v>
      </c>
      <c r="B10535" t="s">
        <v>3089</v>
      </c>
      <c r="D10535" t="s">
        <v>3090</v>
      </c>
      <c r="E10535" t="s">
        <v>3090</v>
      </c>
      <c r="F10535">
        <v>1</v>
      </c>
      <c r="G10535">
        <v>0</v>
      </c>
      <c r="H10535">
        <v>0</v>
      </c>
      <c r="I10535">
        <v>0</v>
      </c>
      <c r="K10535"/>
      <c r="N10535" t="s">
        <v>3091</v>
      </c>
      <c r="O10535" t="s">
        <v>3092</v>
      </c>
      <c r="P10535" t="s">
        <v>3095</v>
      </c>
      <c r="R10535" t="s">
        <v>3094</v>
      </c>
    </row>
    <row r="10536" spans="1:18" x14ac:dyDescent="0.25">
      <c r="A10536" t="s">
        <v>4930</v>
      </c>
      <c r="B10536" t="s">
        <v>3089</v>
      </c>
      <c r="D10536" t="s">
        <v>3090</v>
      </c>
      <c r="E10536" t="s">
        <v>3090</v>
      </c>
      <c r="F10536">
        <v>1</v>
      </c>
      <c r="G10536">
        <v>0</v>
      </c>
      <c r="H10536">
        <v>0</v>
      </c>
      <c r="I10536">
        <v>0</v>
      </c>
      <c r="K10536"/>
      <c r="N10536" t="s">
        <v>3091</v>
      </c>
      <c r="O10536" t="s">
        <v>3092</v>
      </c>
      <c r="P10536" t="s">
        <v>3095</v>
      </c>
      <c r="R10536" t="s">
        <v>3094</v>
      </c>
    </row>
    <row r="10537" spans="1:18" x14ac:dyDescent="0.25">
      <c r="A10537" t="s">
        <v>4931</v>
      </c>
      <c r="B10537" t="s">
        <v>3089</v>
      </c>
      <c r="D10537" t="s">
        <v>3090</v>
      </c>
      <c r="E10537" t="s">
        <v>3090</v>
      </c>
      <c r="F10537">
        <v>1</v>
      </c>
      <c r="G10537">
        <v>0</v>
      </c>
      <c r="H10537">
        <v>0</v>
      </c>
      <c r="I10537">
        <v>0</v>
      </c>
      <c r="K10537"/>
      <c r="N10537" t="s">
        <v>3091</v>
      </c>
      <c r="O10537" t="s">
        <v>3092</v>
      </c>
      <c r="P10537" t="s">
        <v>3095</v>
      </c>
      <c r="R10537" t="s">
        <v>3094</v>
      </c>
    </row>
    <row r="10538" spans="1:18" x14ac:dyDescent="0.25">
      <c r="A10538" t="s">
        <v>1848</v>
      </c>
      <c r="B10538" t="s">
        <v>3089</v>
      </c>
      <c r="D10538" t="s">
        <v>3090</v>
      </c>
      <c r="E10538" t="s">
        <v>3090</v>
      </c>
      <c r="F10538">
        <v>1</v>
      </c>
      <c r="G10538">
        <v>0</v>
      </c>
      <c r="H10538">
        <v>758.61287760824302</v>
      </c>
      <c r="I10538">
        <v>594.13287760824301</v>
      </c>
      <c r="K10538">
        <v>67.2</v>
      </c>
      <c r="M10538">
        <v>97.28</v>
      </c>
      <c r="N10538" t="s">
        <v>3091</v>
      </c>
      <c r="O10538" t="s">
        <v>3092</v>
      </c>
      <c r="P10538" t="s">
        <v>3095</v>
      </c>
      <c r="R10538" t="s">
        <v>3094</v>
      </c>
    </row>
    <row r="10539" spans="1:18" x14ac:dyDescent="0.25">
      <c r="A10539" t="s">
        <v>2634</v>
      </c>
      <c r="B10539" t="s">
        <v>3089</v>
      </c>
      <c r="D10539" t="s">
        <v>3090</v>
      </c>
      <c r="E10539" t="s">
        <v>3090</v>
      </c>
      <c r="F10539">
        <v>1</v>
      </c>
      <c r="G10539">
        <v>0</v>
      </c>
      <c r="H10539">
        <v>778.41673874785897</v>
      </c>
      <c r="I10539">
        <v>613.93673874785895</v>
      </c>
      <c r="K10539">
        <v>67.2</v>
      </c>
      <c r="M10539">
        <v>97.28</v>
      </c>
      <c r="N10539" t="s">
        <v>3091</v>
      </c>
      <c r="O10539" t="s">
        <v>3092</v>
      </c>
      <c r="P10539" t="s">
        <v>3095</v>
      </c>
      <c r="R10539" t="s">
        <v>3094</v>
      </c>
    </row>
    <row r="10540" spans="1:18" x14ac:dyDescent="0.25">
      <c r="A10540" t="s">
        <v>2181</v>
      </c>
      <c r="B10540" t="s">
        <v>3089</v>
      </c>
      <c r="D10540" t="s">
        <v>3090</v>
      </c>
      <c r="E10540" t="s">
        <v>3090</v>
      </c>
      <c r="F10540">
        <v>1</v>
      </c>
      <c r="G10540">
        <v>0</v>
      </c>
      <c r="H10540">
        <v>854.95237381126105</v>
      </c>
      <c r="I10540">
        <v>684.18237381126096</v>
      </c>
      <c r="K10540">
        <v>69.760000000000005</v>
      </c>
      <c r="M10540">
        <v>101.01</v>
      </c>
      <c r="N10540" t="s">
        <v>3091</v>
      </c>
      <c r="O10540" t="s">
        <v>3092</v>
      </c>
      <c r="P10540" t="s">
        <v>3095</v>
      </c>
      <c r="R10540" t="s">
        <v>3094</v>
      </c>
    </row>
    <row r="10541" spans="1:18" x14ac:dyDescent="0.25">
      <c r="A10541" t="s">
        <v>4932</v>
      </c>
      <c r="B10541" t="s">
        <v>3089</v>
      </c>
      <c r="D10541" t="s">
        <v>3090</v>
      </c>
      <c r="E10541" t="s">
        <v>3090</v>
      </c>
      <c r="F10541">
        <v>1</v>
      </c>
      <c r="G10541">
        <v>0</v>
      </c>
      <c r="H10541">
        <v>0</v>
      </c>
      <c r="I10541">
        <v>0</v>
      </c>
      <c r="K10541"/>
      <c r="N10541" t="s">
        <v>3091</v>
      </c>
      <c r="O10541" t="s">
        <v>3092</v>
      </c>
      <c r="P10541" t="s">
        <v>3095</v>
      </c>
      <c r="R10541" t="s">
        <v>3094</v>
      </c>
    </row>
    <row r="10542" spans="1:18" x14ac:dyDescent="0.25">
      <c r="A10542" t="s">
        <v>372</v>
      </c>
      <c r="B10542" t="s">
        <v>3089</v>
      </c>
      <c r="D10542" t="s">
        <v>3090</v>
      </c>
      <c r="E10542" t="s">
        <v>3090</v>
      </c>
      <c r="F10542">
        <v>1</v>
      </c>
      <c r="G10542">
        <v>0</v>
      </c>
      <c r="H10542">
        <v>0</v>
      </c>
      <c r="I10542">
        <v>0</v>
      </c>
      <c r="K10542"/>
      <c r="N10542" t="s">
        <v>3091</v>
      </c>
      <c r="O10542" t="s">
        <v>3092</v>
      </c>
      <c r="P10542" t="s">
        <v>3095</v>
      </c>
      <c r="R10542" t="s">
        <v>3094</v>
      </c>
    </row>
    <row r="10543" spans="1:18" x14ac:dyDescent="0.25">
      <c r="A10543" t="s">
        <v>4933</v>
      </c>
      <c r="B10543" t="s">
        <v>3089</v>
      </c>
      <c r="D10543" t="s">
        <v>3090</v>
      </c>
      <c r="E10543" t="s">
        <v>3090</v>
      </c>
      <c r="F10543">
        <v>1</v>
      </c>
      <c r="G10543">
        <v>0</v>
      </c>
      <c r="H10543">
        <v>0</v>
      </c>
      <c r="I10543">
        <v>0</v>
      </c>
      <c r="K10543"/>
      <c r="N10543" t="s">
        <v>3091</v>
      </c>
      <c r="O10543" t="s">
        <v>3092</v>
      </c>
      <c r="P10543" t="s">
        <v>3095</v>
      </c>
      <c r="R10543" t="s">
        <v>3094</v>
      </c>
    </row>
    <row r="10544" spans="1:18" x14ac:dyDescent="0.25">
      <c r="A10544" t="s">
        <v>4934</v>
      </c>
      <c r="B10544" t="s">
        <v>3089</v>
      </c>
      <c r="D10544" t="s">
        <v>3090</v>
      </c>
      <c r="E10544" t="s">
        <v>3090</v>
      </c>
      <c r="F10544">
        <v>1</v>
      </c>
      <c r="G10544">
        <v>0</v>
      </c>
      <c r="H10544">
        <v>628.76855296441204</v>
      </c>
      <c r="I10544">
        <v>336.34855296441202</v>
      </c>
      <c r="K10544">
        <v>119.47</v>
      </c>
      <c r="M10544">
        <v>172.95</v>
      </c>
      <c r="N10544" t="s">
        <v>3091</v>
      </c>
      <c r="O10544" t="s">
        <v>3092</v>
      </c>
      <c r="P10544" t="s">
        <v>3095</v>
      </c>
      <c r="R10544" t="s">
        <v>3094</v>
      </c>
    </row>
    <row r="10545" spans="1:18" x14ac:dyDescent="0.25">
      <c r="A10545" t="s">
        <v>4935</v>
      </c>
      <c r="B10545" t="s">
        <v>3089</v>
      </c>
      <c r="D10545" t="s">
        <v>3090</v>
      </c>
      <c r="E10545" t="s">
        <v>3090</v>
      </c>
      <c r="F10545">
        <v>1</v>
      </c>
      <c r="G10545">
        <v>0</v>
      </c>
      <c r="H10545">
        <v>0</v>
      </c>
      <c r="I10545">
        <v>0</v>
      </c>
      <c r="K10545"/>
      <c r="N10545" t="s">
        <v>3091</v>
      </c>
      <c r="O10545" t="s">
        <v>3092</v>
      </c>
      <c r="P10545" t="s">
        <v>3095</v>
      </c>
      <c r="R10545" t="s">
        <v>3094</v>
      </c>
    </row>
    <row r="10546" spans="1:18" x14ac:dyDescent="0.25">
      <c r="A10546" t="s">
        <v>4936</v>
      </c>
      <c r="B10546" t="s">
        <v>3089</v>
      </c>
      <c r="D10546" t="s">
        <v>3090</v>
      </c>
      <c r="E10546" t="s">
        <v>3090</v>
      </c>
      <c r="F10546">
        <v>1</v>
      </c>
      <c r="G10546">
        <v>0</v>
      </c>
      <c r="H10546">
        <v>612.65059923670401</v>
      </c>
      <c r="I10546">
        <v>247.880599236704</v>
      </c>
      <c r="K10546">
        <v>130.33000000000001</v>
      </c>
      <c r="M10546">
        <v>234.44</v>
      </c>
      <c r="N10546" t="s">
        <v>3091</v>
      </c>
      <c r="O10546" t="s">
        <v>3092</v>
      </c>
      <c r="P10546" t="s">
        <v>3095</v>
      </c>
      <c r="R10546" t="s">
        <v>3094</v>
      </c>
    </row>
    <row r="10547" spans="1:18" x14ac:dyDescent="0.25">
      <c r="A10547" t="s">
        <v>4937</v>
      </c>
      <c r="B10547" t="s">
        <v>3089</v>
      </c>
      <c r="D10547" t="s">
        <v>3090</v>
      </c>
      <c r="E10547" t="s">
        <v>3090</v>
      </c>
      <c r="F10547">
        <v>1</v>
      </c>
      <c r="G10547">
        <v>0</v>
      </c>
      <c r="H10547">
        <v>831.038328124999</v>
      </c>
      <c r="I10547">
        <v>392.42832812499898</v>
      </c>
      <c r="K10547">
        <v>179.19</v>
      </c>
      <c r="M10547">
        <v>259.42</v>
      </c>
      <c r="N10547" t="s">
        <v>3091</v>
      </c>
      <c r="O10547" t="s">
        <v>3092</v>
      </c>
      <c r="P10547" t="s">
        <v>3095</v>
      </c>
      <c r="R10547" t="s">
        <v>3094</v>
      </c>
    </row>
    <row r="10548" spans="1:18" x14ac:dyDescent="0.25">
      <c r="A10548" t="s">
        <v>4938</v>
      </c>
      <c r="B10548" t="s">
        <v>3089</v>
      </c>
      <c r="D10548" t="s">
        <v>3090</v>
      </c>
      <c r="E10548" t="s">
        <v>3090</v>
      </c>
      <c r="F10548">
        <v>1</v>
      </c>
      <c r="G10548">
        <v>0</v>
      </c>
      <c r="H10548">
        <v>0</v>
      </c>
      <c r="I10548">
        <v>0</v>
      </c>
      <c r="K10548"/>
      <c r="N10548" t="s">
        <v>3091</v>
      </c>
      <c r="O10548" t="s">
        <v>3092</v>
      </c>
      <c r="P10548" t="s">
        <v>3095</v>
      </c>
      <c r="R10548" t="s">
        <v>3094</v>
      </c>
    </row>
    <row r="10549" spans="1:18" x14ac:dyDescent="0.25">
      <c r="A10549" t="s">
        <v>4939</v>
      </c>
      <c r="B10549" t="s">
        <v>3089</v>
      </c>
      <c r="D10549" t="s">
        <v>3090</v>
      </c>
      <c r="E10549" t="s">
        <v>3090</v>
      </c>
      <c r="F10549">
        <v>1</v>
      </c>
      <c r="G10549">
        <v>0</v>
      </c>
      <c r="H10549">
        <v>0</v>
      </c>
      <c r="I10549">
        <v>0</v>
      </c>
      <c r="K10549"/>
      <c r="N10549" t="s">
        <v>3091</v>
      </c>
      <c r="O10549" t="s">
        <v>3092</v>
      </c>
      <c r="P10549" t="s">
        <v>3095</v>
      </c>
      <c r="R10549" t="s">
        <v>3094</v>
      </c>
    </row>
    <row r="10550" spans="1:18" x14ac:dyDescent="0.25">
      <c r="A10550" t="s">
        <v>4940</v>
      </c>
      <c r="B10550" t="s">
        <v>3089</v>
      </c>
      <c r="D10550" t="s">
        <v>3090</v>
      </c>
      <c r="E10550" t="s">
        <v>3090</v>
      </c>
      <c r="F10550">
        <v>1</v>
      </c>
      <c r="G10550">
        <v>0</v>
      </c>
      <c r="H10550">
        <v>0</v>
      </c>
      <c r="I10550">
        <v>0</v>
      </c>
      <c r="K10550"/>
      <c r="N10550" t="s">
        <v>3091</v>
      </c>
      <c r="O10550" t="s">
        <v>3092</v>
      </c>
      <c r="P10550" t="s">
        <v>3095</v>
      </c>
      <c r="R10550" t="s">
        <v>3094</v>
      </c>
    </row>
    <row r="10551" spans="1:18" x14ac:dyDescent="0.25">
      <c r="A10551" t="s">
        <v>2978</v>
      </c>
      <c r="B10551" t="s">
        <v>3089</v>
      </c>
      <c r="D10551" t="s">
        <v>3090</v>
      </c>
      <c r="E10551" t="s">
        <v>3090</v>
      </c>
      <c r="F10551">
        <v>1</v>
      </c>
      <c r="G10551">
        <v>0</v>
      </c>
      <c r="H10551">
        <v>122.897632</v>
      </c>
      <c r="I10551">
        <v>122.897632</v>
      </c>
      <c r="K10551"/>
      <c r="N10551" t="s">
        <v>3091</v>
      </c>
      <c r="O10551" t="s">
        <v>3092</v>
      </c>
      <c r="P10551" t="s">
        <v>3095</v>
      </c>
      <c r="R10551" t="s">
        <v>3094</v>
      </c>
    </row>
    <row r="10552" spans="1:18" x14ac:dyDescent="0.25">
      <c r="A10552" t="s">
        <v>4941</v>
      </c>
      <c r="B10552" t="s">
        <v>3089</v>
      </c>
      <c r="D10552" t="s">
        <v>3090</v>
      </c>
      <c r="E10552" t="s">
        <v>3090</v>
      </c>
      <c r="F10552">
        <v>1</v>
      </c>
      <c r="G10552">
        <v>0</v>
      </c>
      <c r="H10552">
        <v>0</v>
      </c>
      <c r="I10552">
        <v>0</v>
      </c>
      <c r="K10552"/>
      <c r="N10552" t="s">
        <v>3091</v>
      </c>
      <c r="O10552" t="s">
        <v>3092</v>
      </c>
      <c r="P10552" t="s">
        <v>3095</v>
      </c>
      <c r="R10552" t="s">
        <v>3094</v>
      </c>
    </row>
    <row r="10553" spans="1:18" x14ac:dyDescent="0.25">
      <c r="A10553" t="s">
        <v>4942</v>
      </c>
      <c r="B10553" t="s">
        <v>3089</v>
      </c>
      <c r="D10553" t="s">
        <v>3090</v>
      </c>
      <c r="E10553" t="s">
        <v>3090</v>
      </c>
      <c r="F10553">
        <v>1</v>
      </c>
      <c r="G10553">
        <v>0</v>
      </c>
      <c r="H10553">
        <v>0</v>
      </c>
      <c r="I10553">
        <v>0</v>
      </c>
      <c r="K10553"/>
      <c r="N10553" t="s">
        <v>3091</v>
      </c>
      <c r="O10553" t="s">
        <v>3092</v>
      </c>
      <c r="P10553" t="s">
        <v>3095</v>
      </c>
      <c r="R10553" t="s">
        <v>3094</v>
      </c>
    </row>
    <row r="10554" spans="1:18" x14ac:dyDescent="0.25">
      <c r="A10554" t="s">
        <v>4943</v>
      </c>
      <c r="B10554" t="s">
        <v>3089</v>
      </c>
      <c r="D10554" t="s">
        <v>3090</v>
      </c>
      <c r="E10554" t="s">
        <v>3090</v>
      </c>
      <c r="F10554">
        <v>1</v>
      </c>
      <c r="G10554">
        <v>0</v>
      </c>
      <c r="H10554">
        <v>0</v>
      </c>
      <c r="I10554">
        <v>0</v>
      </c>
      <c r="K10554"/>
      <c r="N10554" t="s">
        <v>3091</v>
      </c>
      <c r="O10554" t="s">
        <v>3092</v>
      </c>
      <c r="P10554" t="s">
        <v>3095</v>
      </c>
      <c r="R10554" t="s">
        <v>3094</v>
      </c>
    </row>
    <row r="10555" spans="1:18" x14ac:dyDescent="0.25">
      <c r="A10555" t="s">
        <v>4944</v>
      </c>
      <c r="B10555" t="s">
        <v>3089</v>
      </c>
      <c r="D10555" t="s">
        <v>3090</v>
      </c>
      <c r="E10555" t="s">
        <v>3090</v>
      </c>
      <c r="F10555">
        <v>1</v>
      </c>
      <c r="G10555">
        <v>0</v>
      </c>
      <c r="H10555">
        <v>0</v>
      </c>
      <c r="I10555">
        <v>0</v>
      </c>
      <c r="K10555"/>
      <c r="N10555" t="s">
        <v>3091</v>
      </c>
      <c r="O10555" t="s">
        <v>3092</v>
      </c>
      <c r="P10555" t="s">
        <v>3095</v>
      </c>
      <c r="R10555" t="s">
        <v>3094</v>
      </c>
    </row>
    <row r="10556" spans="1:18" x14ac:dyDescent="0.25">
      <c r="A10556" t="s">
        <v>4945</v>
      </c>
      <c r="B10556" t="s">
        <v>3089</v>
      </c>
      <c r="D10556" t="s">
        <v>3090</v>
      </c>
      <c r="E10556" t="s">
        <v>3090</v>
      </c>
      <c r="F10556">
        <v>1</v>
      </c>
      <c r="G10556">
        <v>0</v>
      </c>
      <c r="H10556">
        <v>0</v>
      </c>
      <c r="I10556">
        <v>0</v>
      </c>
      <c r="K10556"/>
      <c r="N10556" t="s">
        <v>3091</v>
      </c>
      <c r="O10556" t="s">
        <v>3092</v>
      </c>
      <c r="P10556" t="s">
        <v>3095</v>
      </c>
      <c r="R10556" t="s">
        <v>3094</v>
      </c>
    </row>
    <row r="10557" spans="1:18" x14ac:dyDescent="0.25">
      <c r="A10557" t="s">
        <v>4946</v>
      </c>
      <c r="B10557" t="s">
        <v>3089</v>
      </c>
      <c r="D10557" t="s">
        <v>3090</v>
      </c>
      <c r="E10557" t="s">
        <v>3090</v>
      </c>
      <c r="F10557">
        <v>1</v>
      </c>
      <c r="G10557">
        <v>0</v>
      </c>
      <c r="H10557">
        <v>16.530109666666601</v>
      </c>
      <c r="I10557">
        <v>10.6301096666666</v>
      </c>
      <c r="K10557">
        <v>2.41</v>
      </c>
      <c r="M10557">
        <v>3.49</v>
      </c>
      <c r="N10557" t="s">
        <v>3091</v>
      </c>
      <c r="O10557" t="s">
        <v>3092</v>
      </c>
      <c r="P10557" t="s">
        <v>3095</v>
      </c>
      <c r="R10557" t="s">
        <v>3094</v>
      </c>
    </row>
    <row r="10558" spans="1:18" x14ac:dyDescent="0.25">
      <c r="A10558" t="s">
        <v>4947</v>
      </c>
      <c r="B10558" t="s">
        <v>3089</v>
      </c>
      <c r="D10558" t="s">
        <v>3090</v>
      </c>
      <c r="E10558" t="s">
        <v>3090</v>
      </c>
      <c r="F10558">
        <v>1</v>
      </c>
      <c r="G10558">
        <v>0</v>
      </c>
      <c r="H10558">
        <v>0</v>
      </c>
      <c r="I10558">
        <v>0</v>
      </c>
      <c r="K10558"/>
      <c r="N10558" t="s">
        <v>3091</v>
      </c>
      <c r="O10558" t="s">
        <v>3092</v>
      </c>
      <c r="P10558" t="s">
        <v>3095</v>
      </c>
      <c r="R10558" t="s">
        <v>3094</v>
      </c>
    </row>
    <row r="10559" spans="1:18" x14ac:dyDescent="0.25">
      <c r="A10559" t="s">
        <v>2923</v>
      </c>
      <c r="B10559" t="s">
        <v>3089</v>
      </c>
      <c r="D10559" t="s">
        <v>3090</v>
      </c>
      <c r="E10559" t="s">
        <v>3090</v>
      </c>
      <c r="F10559">
        <v>1</v>
      </c>
      <c r="G10559">
        <v>0</v>
      </c>
      <c r="H10559">
        <v>4748.1804208328504</v>
      </c>
      <c r="I10559">
        <v>2518.3904208328499</v>
      </c>
      <c r="K10559">
        <v>799.35</v>
      </c>
      <c r="M10559">
        <v>1430.44</v>
      </c>
      <c r="N10559" t="s">
        <v>3091</v>
      </c>
      <c r="O10559" t="s">
        <v>3092</v>
      </c>
      <c r="P10559" t="s">
        <v>3095</v>
      </c>
      <c r="R10559" t="s">
        <v>3094</v>
      </c>
    </row>
    <row r="10560" spans="1:18" x14ac:dyDescent="0.25">
      <c r="A10560" t="s">
        <v>8220</v>
      </c>
      <c r="B10560" t="s">
        <v>3089</v>
      </c>
      <c r="D10560" t="s">
        <v>3090</v>
      </c>
      <c r="E10560" t="s">
        <v>3090</v>
      </c>
      <c r="F10560">
        <v>1</v>
      </c>
      <c r="G10560">
        <v>0</v>
      </c>
      <c r="H10560">
        <v>4763.07898346007</v>
      </c>
      <c r="I10560">
        <v>2518.8389834600698</v>
      </c>
      <c r="K10560">
        <v>719.35</v>
      </c>
      <c r="M10560">
        <v>1524.89</v>
      </c>
      <c r="N10560" t="s">
        <v>3091</v>
      </c>
      <c r="O10560" t="s">
        <v>3092</v>
      </c>
      <c r="P10560" t="s">
        <v>3095</v>
      </c>
      <c r="R10560" t="s">
        <v>3094</v>
      </c>
    </row>
    <row r="10561" spans="1:18" x14ac:dyDescent="0.25">
      <c r="A10561" t="s">
        <v>3165</v>
      </c>
      <c r="B10561" t="s">
        <v>3089</v>
      </c>
      <c r="D10561" t="s">
        <v>3090</v>
      </c>
      <c r="E10561" t="s">
        <v>3090</v>
      </c>
      <c r="F10561">
        <v>1</v>
      </c>
      <c r="G10561">
        <v>0</v>
      </c>
      <c r="H10561">
        <v>457.41830312360298</v>
      </c>
      <c r="I10561">
        <v>289.69830312360301</v>
      </c>
      <c r="K10561">
        <v>60.82</v>
      </c>
      <c r="M10561">
        <v>106.9</v>
      </c>
      <c r="N10561" t="s">
        <v>3091</v>
      </c>
      <c r="O10561" t="s">
        <v>3092</v>
      </c>
      <c r="P10561" t="s">
        <v>3095</v>
      </c>
      <c r="R10561" t="s">
        <v>3094</v>
      </c>
    </row>
    <row r="10562" spans="1:18" x14ac:dyDescent="0.25">
      <c r="A10562" t="s">
        <v>4948</v>
      </c>
      <c r="B10562" t="s">
        <v>3089</v>
      </c>
      <c r="D10562" t="s">
        <v>3090</v>
      </c>
      <c r="E10562" t="s">
        <v>3090</v>
      </c>
      <c r="F10562">
        <v>1</v>
      </c>
      <c r="G10562">
        <v>0</v>
      </c>
      <c r="H10562">
        <v>0</v>
      </c>
      <c r="I10562">
        <v>0</v>
      </c>
      <c r="K10562"/>
      <c r="N10562" t="s">
        <v>3091</v>
      </c>
      <c r="O10562" t="s">
        <v>3092</v>
      </c>
      <c r="P10562" t="s">
        <v>3095</v>
      </c>
      <c r="R10562" t="s">
        <v>3094</v>
      </c>
    </row>
    <row r="10563" spans="1:18" x14ac:dyDescent="0.25">
      <c r="A10563" t="s">
        <v>4949</v>
      </c>
      <c r="B10563" t="s">
        <v>3089</v>
      </c>
      <c r="D10563" t="s">
        <v>3090</v>
      </c>
      <c r="E10563" t="s">
        <v>3090</v>
      </c>
      <c r="F10563">
        <v>1</v>
      </c>
      <c r="G10563">
        <v>0</v>
      </c>
      <c r="H10563">
        <v>0</v>
      </c>
      <c r="I10563">
        <v>0</v>
      </c>
      <c r="K10563"/>
      <c r="N10563" t="s">
        <v>3091</v>
      </c>
      <c r="O10563" t="s">
        <v>3092</v>
      </c>
      <c r="P10563" t="s">
        <v>3095</v>
      </c>
      <c r="R10563" t="s">
        <v>3094</v>
      </c>
    </row>
    <row r="10564" spans="1:18" x14ac:dyDescent="0.25">
      <c r="A10564" t="s">
        <v>4950</v>
      </c>
      <c r="B10564" t="s">
        <v>3089</v>
      </c>
      <c r="D10564" t="s">
        <v>3090</v>
      </c>
      <c r="E10564" t="s">
        <v>3090</v>
      </c>
      <c r="F10564">
        <v>1</v>
      </c>
      <c r="G10564">
        <v>0</v>
      </c>
      <c r="H10564">
        <v>0</v>
      </c>
      <c r="I10564">
        <v>0</v>
      </c>
      <c r="K10564"/>
      <c r="N10564" t="s">
        <v>3091</v>
      </c>
      <c r="O10564" t="s">
        <v>3092</v>
      </c>
      <c r="P10564" t="s">
        <v>3095</v>
      </c>
      <c r="R10564" t="s">
        <v>3094</v>
      </c>
    </row>
    <row r="10565" spans="1:18" x14ac:dyDescent="0.25">
      <c r="A10565" t="s">
        <v>1838</v>
      </c>
      <c r="B10565" t="s">
        <v>3089</v>
      </c>
      <c r="D10565" t="s">
        <v>3090</v>
      </c>
      <c r="E10565" t="s">
        <v>3090</v>
      </c>
      <c r="F10565">
        <v>1</v>
      </c>
      <c r="G10565">
        <v>0</v>
      </c>
      <c r="H10565">
        <v>265.01543750000002</v>
      </c>
      <c r="I10565">
        <v>143.88543749999999</v>
      </c>
      <c r="K10565">
        <v>44</v>
      </c>
      <c r="M10565">
        <v>77.13</v>
      </c>
      <c r="N10565" t="s">
        <v>3091</v>
      </c>
      <c r="O10565" t="s">
        <v>3092</v>
      </c>
      <c r="P10565" t="s">
        <v>3095</v>
      </c>
      <c r="R10565" t="s">
        <v>3094</v>
      </c>
    </row>
    <row r="10566" spans="1:18" x14ac:dyDescent="0.25">
      <c r="A10566" t="s">
        <v>4951</v>
      </c>
      <c r="B10566" t="s">
        <v>3089</v>
      </c>
      <c r="D10566" t="s">
        <v>3090</v>
      </c>
      <c r="E10566" t="s">
        <v>3090</v>
      </c>
      <c r="F10566">
        <v>1</v>
      </c>
      <c r="G10566">
        <v>0</v>
      </c>
      <c r="H10566">
        <v>720.311838600398</v>
      </c>
      <c r="I10566">
        <v>331.15183860039798</v>
      </c>
      <c r="K10566">
        <v>139.01</v>
      </c>
      <c r="M10566">
        <v>250.15</v>
      </c>
      <c r="N10566" t="s">
        <v>3091</v>
      </c>
      <c r="O10566" t="s">
        <v>3092</v>
      </c>
      <c r="P10566" t="s">
        <v>3095</v>
      </c>
      <c r="R10566" t="s">
        <v>3094</v>
      </c>
    </row>
    <row r="10567" spans="1:18" x14ac:dyDescent="0.25">
      <c r="A10567" t="s">
        <v>4952</v>
      </c>
      <c r="B10567" t="s">
        <v>3089</v>
      </c>
      <c r="D10567" t="s">
        <v>3090</v>
      </c>
      <c r="E10567" t="s">
        <v>3090</v>
      </c>
      <c r="F10567">
        <v>1</v>
      </c>
      <c r="G10567">
        <v>0</v>
      </c>
      <c r="H10567">
        <v>135.495080086759</v>
      </c>
      <c r="I10567">
        <v>53.260080086759302</v>
      </c>
      <c r="K10567">
        <v>33.594999999999999</v>
      </c>
      <c r="M10567">
        <v>48.64</v>
      </c>
      <c r="N10567" t="s">
        <v>3091</v>
      </c>
      <c r="O10567" t="s">
        <v>3092</v>
      </c>
      <c r="P10567" t="s">
        <v>3095</v>
      </c>
      <c r="R10567" t="s">
        <v>3094</v>
      </c>
    </row>
    <row r="10568" spans="1:18" x14ac:dyDescent="0.25">
      <c r="A10568" t="s">
        <v>4953</v>
      </c>
      <c r="B10568" t="s">
        <v>3089</v>
      </c>
      <c r="D10568" t="s">
        <v>3090</v>
      </c>
      <c r="E10568" t="s">
        <v>3090</v>
      </c>
      <c r="F10568">
        <v>1</v>
      </c>
      <c r="G10568">
        <v>0</v>
      </c>
      <c r="H10568">
        <v>1645.99130476851</v>
      </c>
      <c r="I10568">
        <v>1346.93130476851</v>
      </c>
      <c r="K10568">
        <v>108</v>
      </c>
      <c r="M10568">
        <v>191.06</v>
      </c>
      <c r="N10568" t="s">
        <v>3091</v>
      </c>
      <c r="O10568" t="s">
        <v>3092</v>
      </c>
      <c r="P10568" t="s">
        <v>3095</v>
      </c>
      <c r="R10568" t="s">
        <v>3094</v>
      </c>
    </row>
    <row r="10569" spans="1:18" x14ac:dyDescent="0.25">
      <c r="A10569" t="s">
        <v>4954</v>
      </c>
      <c r="B10569" t="s">
        <v>3089</v>
      </c>
      <c r="D10569" t="s">
        <v>3090</v>
      </c>
      <c r="E10569" t="s">
        <v>3090</v>
      </c>
      <c r="F10569">
        <v>1</v>
      </c>
      <c r="G10569">
        <v>0</v>
      </c>
      <c r="H10569">
        <v>787.25924222267395</v>
      </c>
      <c r="I10569">
        <v>637.54924222267402</v>
      </c>
      <c r="K10569">
        <v>54.13</v>
      </c>
      <c r="M10569">
        <v>95.58</v>
      </c>
      <c r="N10569" t="s">
        <v>3091</v>
      </c>
      <c r="O10569" t="s">
        <v>3092</v>
      </c>
      <c r="P10569" t="s">
        <v>3095</v>
      </c>
      <c r="R10569" t="s">
        <v>3094</v>
      </c>
    </row>
    <row r="10570" spans="1:18" x14ac:dyDescent="0.25">
      <c r="A10570" t="s">
        <v>4955</v>
      </c>
      <c r="B10570" t="s">
        <v>3089</v>
      </c>
      <c r="D10570" t="s">
        <v>3090</v>
      </c>
      <c r="E10570" t="s">
        <v>3090</v>
      </c>
      <c r="F10570">
        <v>1</v>
      </c>
      <c r="G10570">
        <v>0</v>
      </c>
      <c r="H10570">
        <v>88.580011746740198</v>
      </c>
      <c r="I10570">
        <v>10.9000117467402</v>
      </c>
      <c r="K10570">
        <v>28</v>
      </c>
      <c r="M10570">
        <v>49.68</v>
      </c>
      <c r="N10570" t="s">
        <v>3091</v>
      </c>
      <c r="O10570" t="s">
        <v>3092</v>
      </c>
      <c r="P10570" t="s">
        <v>3095</v>
      </c>
      <c r="R10570" t="s">
        <v>3094</v>
      </c>
    </row>
    <row r="10571" spans="1:18" x14ac:dyDescent="0.25">
      <c r="A10571" t="s">
        <v>4956</v>
      </c>
      <c r="B10571" t="s">
        <v>3089</v>
      </c>
      <c r="D10571" t="s">
        <v>3090</v>
      </c>
      <c r="E10571" t="s">
        <v>3090</v>
      </c>
      <c r="F10571">
        <v>1</v>
      </c>
      <c r="G10571">
        <v>0</v>
      </c>
      <c r="H10571">
        <v>0</v>
      </c>
      <c r="I10571">
        <v>0</v>
      </c>
      <c r="K10571"/>
      <c r="N10571" t="s">
        <v>3091</v>
      </c>
      <c r="O10571" t="s">
        <v>3092</v>
      </c>
      <c r="P10571" t="s">
        <v>3095</v>
      </c>
      <c r="R10571" t="s">
        <v>3094</v>
      </c>
    </row>
    <row r="10572" spans="1:18" x14ac:dyDescent="0.25">
      <c r="A10572" t="s">
        <v>4957</v>
      </c>
      <c r="B10572" t="s">
        <v>3089</v>
      </c>
      <c r="D10572" t="s">
        <v>3090</v>
      </c>
      <c r="E10572" t="s">
        <v>3090</v>
      </c>
      <c r="F10572">
        <v>1</v>
      </c>
      <c r="G10572">
        <v>0</v>
      </c>
      <c r="H10572">
        <v>379.77952554166598</v>
      </c>
      <c r="I10572">
        <v>196.38952554166599</v>
      </c>
      <c r="K10572">
        <v>66.61</v>
      </c>
      <c r="M10572">
        <v>116.78</v>
      </c>
      <c r="N10572" t="s">
        <v>3091</v>
      </c>
      <c r="O10572" t="s">
        <v>3092</v>
      </c>
      <c r="P10572" t="s">
        <v>3095</v>
      </c>
      <c r="R10572" t="s">
        <v>3094</v>
      </c>
    </row>
    <row r="10573" spans="1:18" x14ac:dyDescent="0.25">
      <c r="A10573" t="s">
        <v>4958</v>
      </c>
      <c r="B10573" t="s">
        <v>3089</v>
      </c>
      <c r="D10573" t="s">
        <v>3090</v>
      </c>
      <c r="E10573" t="s">
        <v>3090</v>
      </c>
      <c r="F10573">
        <v>1</v>
      </c>
      <c r="G10573">
        <v>0</v>
      </c>
      <c r="H10573">
        <v>244.65320606684801</v>
      </c>
      <c r="I10573">
        <v>149.58320606684799</v>
      </c>
      <c r="K10573">
        <v>34.76</v>
      </c>
      <c r="M10573">
        <v>60.31</v>
      </c>
      <c r="N10573" t="s">
        <v>3091</v>
      </c>
      <c r="O10573" t="s">
        <v>3092</v>
      </c>
      <c r="P10573" t="s">
        <v>3095</v>
      </c>
      <c r="R10573" t="s">
        <v>3094</v>
      </c>
    </row>
    <row r="10574" spans="1:18" x14ac:dyDescent="0.25">
      <c r="A10574" t="s">
        <v>3166</v>
      </c>
      <c r="B10574" t="s">
        <v>3089</v>
      </c>
      <c r="D10574" t="s">
        <v>3090</v>
      </c>
      <c r="E10574" t="s">
        <v>3090</v>
      </c>
      <c r="F10574">
        <v>1</v>
      </c>
      <c r="G10574">
        <v>0</v>
      </c>
      <c r="H10574">
        <v>2125.1041047642502</v>
      </c>
      <c r="I10574">
        <v>1348.7841047642501</v>
      </c>
      <c r="K10574">
        <v>278.77999999999997</v>
      </c>
      <c r="M10574">
        <v>497.54</v>
      </c>
      <c r="N10574" t="s">
        <v>3091</v>
      </c>
      <c r="O10574" t="s">
        <v>3092</v>
      </c>
      <c r="P10574" t="s">
        <v>3095</v>
      </c>
      <c r="R10574" t="s">
        <v>3094</v>
      </c>
    </row>
    <row r="10575" spans="1:18" x14ac:dyDescent="0.25">
      <c r="A10575" t="s">
        <v>3167</v>
      </c>
      <c r="B10575" t="s">
        <v>3089</v>
      </c>
      <c r="D10575" t="s">
        <v>3090</v>
      </c>
      <c r="E10575" t="s">
        <v>3090</v>
      </c>
      <c r="F10575">
        <v>1</v>
      </c>
      <c r="G10575">
        <v>0</v>
      </c>
      <c r="H10575">
        <v>2323.5878770353502</v>
      </c>
      <c r="I10575">
        <v>1588.53787703535</v>
      </c>
      <c r="K10575">
        <v>266.44</v>
      </c>
      <c r="M10575">
        <v>468.61</v>
      </c>
      <c r="N10575" t="s">
        <v>3091</v>
      </c>
      <c r="O10575" t="s">
        <v>3092</v>
      </c>
      <c r="P10575" t="s">
        <v>3095</v>
      </c>
      <c r="R10575" t="s">
        <v>3094</v>
      </c>
    </row>
    <row r="10576" spans="1:18" x14ac:dyDescent="0.25">
      <c r="A10576" t="s">
        <v>8260</v>
      </c>
      <c r="B10576" t="s">
        <v>3089</v>
      </c>
      <c r="D10576" t="s">
        <v>3090</v>
      </c>
      <c r="E10576" t="s">
        <v>3090</v>
      </c>
      <c r="F10576">
        <v>1</v>
      </c>
      <c r="G10576">
        <v>0</v>
      </c>
      <c r="H10576">
        <v>1763.64802528928</v>
      </c>
      <c r="I10576">
        <v>853.32802528928005</v>
      </c>
      <c r="K10576">
        <v>291.77999999999997</v>
      </c>
      <c r="M10576">
        <v>618.54</v>
      </c>
      <c r="N10576" t="s">
        <v>3091</v>
      </c>
      <c r="O10576" t="s">
        <v>3092</v>
      </c>
      <c r="P10576" t="s">
        <v>3095</v>
      </c>
      <c r="R10576" t="s">
        <v>3094</v>
      </c>
    </row>
    <row r="10577" spans="1:18" x14ac:dyDescent="0.25">
      <c r="A10577" t="s">
        <v>8261</v>
      </c>
      <c r="B10577" t="s">
        <v>3089</v>
      </c>
      <c r="D10577" t="s">
        <v>3090</v>
      </c>
      <c r="E10577" t="s">
        <v>3090</v>
      </c>
      <c r="F10577">
        <v>1</v>
      </c>
      <c r="G10577">
        <v>0</v>
      </c>
      <c r="H10577">
        <v>2595.2302016971098</v>
      </c>
      <c r="I10577">
        <v>1732.77020169711</v>
      </c>
      <c r="K10577">
        <v>276.44</v>
      </c>
      <c r="M10577">
        <v>586.02</v>
      </c>
      <c r="N10577" t="s">
        <v>3091</v>
      </c>
      <c r="O10577" t="s">
        <v>3092</v>
      </c>
      <c r="P10577" t="s">
        <v>3095</v>
      </c>
      <c r="R10577" t="s">
        <v>3094</v>
      </c>
    </row>
    <row r="10578" spans="1:18" x14ac:dyDescent="0.25">
      <c r="A10578" t="s">
        <v>4959</v>
      </c>
      <c r="B10578" t="s">
        <v>3089</v>
      </c>
      <c r="D10578" t="s">
        <v>3090</v>
      </c>
      <c r="E10578" t="s">
        <v>3090</v>
      </c>
      <c r="F10578">
        <v>1</v>
      </c>
      <c r="G10578">
        <v>0</v>
      </c>
      <c r="H10578">
        <v>0</v>
      </c>
      <c r="I10578">
        <v>0</v>
      </c>
      <c r="K10578"/>
      <c r="N10578" t="s">
        <v>3091</v>
      </c>
      <c r="O10578" t="s">
        <v>3092</v>
      </c>
      <c r="P10578" t="s">
        <v>3095</v>
      </c>
      <c r="R10578" t="s">
        <v>3094</v>
      </c>
    </row>
    <row r="10579" spans="1:18" x14ac:dyDescent="0.25">
      <c r="A10579" t="s">
        <v>4960</v>
      </c>
      <c r="B10579" t="s">
        <v>3089</v>
      </c>
      <c r="D10579" t="s">
        <v>3090</v>
      </c>
      <c r="E10579" t="s">
        <v>3090</v>
      </c>
      <c r="F10579">
        <v>1</v>
      </c>
      <c r="G10579">
        <v>0</v>
      </c>
      <c r="H10579">
        <v>0</v>
      </c>
      <c r="I10579">
        <v>0</v>
      </c>
      <c r="K10579"/>
      <c r="N10579" t="s">
        <v>3091</v>
      </c>
      <c r="O10579" t="s">
        <v>3092</v>
      </c>
      <c r="P10579" t="s">
        <v>3095</v>
      </c>
      <c r="R10579" t="s">
        <v>3094</v>
      </c>
    </row>
    <row r="10580" spans="1:18" x14ac:dyDescent="0.25">
      <c r="A10580" t="s">
        <v>4961</v>
      </c>
      <c r="B10580" t="s">
        <v>3089</v>
      </c>
      <c r="D10580" t="s">
        <v>3090</v>
      </c>
      <c r="E10580" t="s">
        <v>3090</v>
      </c>
      <c r="F10580">
        <v>1</v>
      </c>
      <c r="G10580">
        <v>0</v>
      </c>
      <c r="H10580">
        <v>0</v>
      </c>
      <c r="I10580">
        <v>0</v>
      </c>
      <c r="K10580"/>
      <c r="N10580" t="s">
        <v>3091</v>
      </c>
      <c r="O10580" t="s">
        <v>3092</v>
      </c>
      <c r="P10580" t="s">
        <v>3095</v>
      </c>
      <c r="R10580" t="s">
        <v>3094</v>
      </c>
    </row>
    <row r="10581" spans="1:18" x14ac:dyDescent="0.25">
      <c r="A10581" t="s">
        <v>4962</v>
      </c>
      <c r="B10581" t="s">
        <v>3089</v>
      </c>
      <c r="D10581" t="s">
        <v>3090</v>
      </c>
      <c r="E10581" t="s">
        <v>3090</v>
      </c>
      <c r="F10581">
        <v>1</v>
      </c>
      <c r="G10581">
        <v>0</v>
      </c>
      <c r="H10581">
        <v>0</v>
      </c>
      <c r="I10581">
        <v>0</v>
      </c>
      <c r="K10581"/>
      <c r="N10581" t="s">
        <v>3091</v>
      </c>
      <c r="O10581" t="s">
        <v>3092</v>
      </c>
      <c r="P10581" t="s">
        <v>3095</v>
      </c>
      <c r="R10581" t="s">
        <v>3094</v>
      </c>
    </row>
    <row r="10582" spans="1:18" x14ac:dyDescent="0.25">
      <c r="A10582" t="s">
        <v>4963</v>
      </c>
      <c r="B10582" t="s">
        <v>3089</v>
      </c>
      <c r="D10582" t="s">
        <v>3090</v>
      </c>
      <c r="E10582" t="s">
        <v>3090</v>
      </c>
      <c r="F10582">
        <v>1</v>
      </c>
      <c r="G10582">
        <v>0</v>
      </c>
      <c r="H10582">
        <v>0</v>
      </c>
      <c r="I10582">
        <v>0</v>
      </c>
      <c r="K10582"/>
      <c r="N10582" t="s">
        <v>3091</v>
      </c>
      <c r="O10582" t="s">
        <v>3092</v>
      </c>
      <c r="P10582" t="s">
        <v>3095</v>
      </c>
      <c r="R10582" t="s">
        <v>3094</v>
      </c>
    </row>
    <row r="10583" spans="1:18" x14ac:dyDescent="0.25">
      <c r="A10583" t="s">
        <v>4964</v>
      </c>
      <c r="B10583" t="s">
        <v>3089</v>
      </c>
      <c r="D10583" t="s">
        <v>3090</v>
      </c>
      <c r="E10583" t="s">
        <v>3090</v>
      </c>
      <c r="F10583">
        <v>1</v>
      </c>
      <c r="G10583">
        <v>0</v>
      </c>
      <c r="H10583">
        <v>649.16233736658796</v>
      </c>
      <c r="I10583">
        <v>649.16233736658796</v>
      </c>
      <c r="K10583"/>
      <c r="N10583" t="s">
        <v>3091</v>
      </c>
      <c r="O10583" t="s">
        <v>3092</v>
      </c>
      <c r="P10583" t="s">
        <v>3095</v>
      </c>
      <c r="R10583" t="s">
        <v>3094</v>
      </c>
    </row>
    <row r="10584" spans="1:18" x14ac:dyDescent="0.25">
      <c r="A10584" t="s">
        <v>4965</v>
      </c>
      <c r="B10584" t="s">
        <v>3089</v>
      </c>
      <c r="D10584" t="s">
        <v>3090</v>
      </c>
      <c r="E10584" t="s">
        <v>3090</v>
      </c>
      <c r="F10584">
        <v>1</v>
      </c>
      <c r="G10584">
        <v>0</v>
      </c>
      <c r="H10584">
        <v>0</v>
      </c>
      <c r="I10584">
        <v>0</v>
      </c>
      <c r="K10584"/>
      <c r="N10584" t="s">
        <v>3091</v>
      </c>
      <c r="O10584" t="s">
        <v>3092</v>
      </c>
      <c r="P10584" t="s">
        <v>3095</v>
      </c>
      <c r="R10584" t="s">
        <v>3094</v>
      </c>
    </row>
    <row r="10585" spans="1:18" x14ac:dyDescent="0.25">
      <c r="A10585" t="s">
        <v>360</v>
      </c>
      <c r="B10585" t="s">
        <v>3089</v>
      </c>
      <c r="D10585" t="s">
        <v>3090</v>
      </c>
      <c r="E10585" t="s">
        <v>3090</v>
      </c>
      <c r="F10585">
        <v>1</v>
      </c>
      <c r="G10585">
        <v>0</v>
      </c>
      <c r="H10585">
        <v>0</v>
      </c>
      <c r="I10585">
        <v>0</v>
      </c>
      <c r="K10585"/>
      <c r="N10585" t="s">
        <v>3091</v>
      </c>
      <c r="O10585" t="s">
        <v>3092</v>
      </c>
      <c r="P10585" t="s">
        <v>3095</v>
      </c>
      <c r="R10585" t="s">
        <v>3094</v>
      </c>
    </row>
    <row r="10586" spans="1:18" x14ac:dyDescent="0.25">
      <c r="A10586" t="s">
        <v>4966</v>
      </c>
      <c r="B10586" t="s">
        <v>3089</v>
      </c>
      <c r="D10586" t="s">
        <v>3090</v>
      </c>
      <c r="E10586" t="s">
        <v>3090</v>
      </c>
      <c r="F10586">
        <v>1</v>
      </c>
      <c r="G10586">
        <v>0</v>
      </c>
      <c r="H10586">
        <v>650.30617029767996</v>
      </c>
      <c r="I10586">
        <v>505.13617029768</v>
      </c>
      <c r="K10586">
        <v>52.13</v>
      </c>
      <c r="M10586">
        <v>93.04</v>
      </c>
      <c r="N10586" t="s">
        <v>3091</v>
      </c>
      <c r="O10586" t="s">
        <v>3092</v>
      </c>
      <c r="P10586" t="s">
        <v>3095</v>
      </c>
      <c r="R10586" t="s">
        <v>3094</v>
      </c>
    </row>
    <row r="10587" spans="1:18" x14ac:dyDescent="0.25">
      <c r="A10587" t="s">
        <v>4967</v>
      </c>
      <c r="B10587" t="s">
        <v>3089</v>
      </c>
      <c r="D10587" t="s">
        <v>3090</v>
      </c>
      <c r="E10587" t="s">
        <v>3090</v>
      </c>
      <c r="F10587">
        <v>1</v>
      </c>
      <c r="G10587">
        <v>0</v>
      </c>
      <c r="H10587">
        <v>308.94920538391602</v>
      </c>
      <c r="I10587">
        <v>163.77920538391601</v>
      </c>
      <c r="K10587">
        <v>52.13</v>
      </c>
      <c r="M10587">
        <v>93.04</v>
      </c>
      <c r="N10587" t="s">
        <v>3091</v>
      </c>
      <c r="O10587" t="s">
        <v>3092</v>
      </c>
      <c r="P10587" t="s">
        <v>3095</v>
      </c>
      <c r="R10587" t="s">
        <v>3094</v>
      </c>
    </row>
    <row r="10588" spans="1:18" x14ac:dyDescent="0.25">
      <c r="A10588" t="s">
        <v>4968</v>
      </c>
      <c r="B10588" t="s">
        <v>3089</v>
      </c>
      <c r="D10588" t="s">
        <v>3090</v>
      </c>
      <c r="E10588" t="s">
        <v>3090</v>
      </c>
      <c r="F10588">
        <v>1</v>
      </c>
      <c r="G10588">
        <v>0</v>
      </c>
      <c r="H10588">
        <v>0</v>
      </c>
      <c r="I10588">
        <v>0</v>
      </c>
      <c r="K10588"/>
      <c r="N10588" t="s">
        <v>3091</v>
      </c>
      <c r="O10588" t="s">
        <v>3092</v>
      </c>
      <c r="P10588" t="s">
        <v>3095</v>
      </c>
      <c r="R10588" t="s">
        <v>3094</v>
      </c>
    </row>
    <row r="10589" spans="1:18" x14ac:dyDescent="0.25">
      <c r="A10589" t="s">
        <v>374</v>
      </c>
      <c r="B10589" t="s">
        <v>3089</v>
      </c>
      <c r="D10589" t="s">
        <v>3090</v>
      </c>
      <c r="E10589" t="s">
        <v>3090</v>
      </c>
      <c r="F10589">
        <v>1</v>
      </c>
      <c r="G10589">
        <v>0</v>
      </c>
      <c r="H10589">
        <v>787.96779152896499</v>
      </c>
      <c r="I10589">
        <v>398.80779152896503</v>
      </c>
      <c r="K10589">
        <v>139.01</v>
      </c>
      <c r="M10589">
        <v>250.15</v>
      </c>
      <c r="N10589" t="s">
        <v>3091</v>
      </c>
      <c r="O10589" t="s">
        <v>3092</v>
      </c>
      <c r="P10589" t="s">
        <v>3095</v>
      </c>
      <c r="R10589" t="s">
        <v>3094</v>
      </c>
    </row>
    <row r="10590" spans="1:18" x14ac:dyDescent="0.25">
      <c r="A10590" t="s">
        <v>375</v>
      </c>
      <c r="B10590" t="s">
        <v>3089</v>
      </c>
      <c r="D10590" t="s">
        <v>3090</v>
      </c>
      <c r="E10590" t="s">
        <v>3090</v>
      </c>
      <c r="F10590">
        <v>1</v>
      </c>
      <c r="G10590">
        <v>0</v>
      </c>
      <c r="H10590">
        <v>1019.17837866063</v>
      </c>
      <c r="I10590">
        <v>630.01837866063295</v>
      </c>
      <c r="K10590">
        <v>139.01</v>
      </c>
      <c r="M10590">
        <v>250.15</v>
      </c>
      <c r="N10590" t="s">
        <v>3091</v>
      </c>
      <c r="O10590" t="s">
        <v>3092</v>
      </c>
      <c r="P10590" t="s">
        <v>3095</v>
      </c>
      <c r="R10590" t="s">
        <v>3094</v>
      </c>
    </row>
    <row r="10591" spans="1:18" x14ac:dyDescent="0.25">
      <c r="A10591" t="s">
        <v>3168</v>
      </c>
      <c r="B10591" t="s">
        <v>3089</v>
      </c>
      <c r="D10591" t="s">
        <v>3090</v>
      </c>
      <c r="E10591" t="s">
        <v>3090</v>
      </c>
      <c r="F10591">
        <v>1</v>
      </c>
      <c r="G10591">
        <v>0</v>
      </c>
      <c r="H10591">
        <v>875.863394666933</v>
      </c>
      <c r="I10591">
        <v>486.70339466693298</v>
      </c>
      <c r="K10591">
        <v>139.016666666666</v>
      </c>
      <c r="M10591">
        <v>250.143333333333</v>
      </c>
      <c r="N10591" t="s">
        <v>3091</v>
      </c>
      <c r="O10591" t="s">
        <v>3092</v>
      </c>
      <c r="P10591" t="s">
        <v>3095</v>
      </c>
      <c r="R10591" t="s">
        <v>3094</v>
      </c>
    </row>
    <row r="10592" spans="1:18" x14ac:dyDescent="0.25">
      <c r="A10592" t="s">
        <v>2645</v>
      </c>
      <c r="B10592" t="s">
        <v>3089</v>
      </c>
      <c r="D10592" t="s">
        <v>3090</v>
      </c>
      <c r="E10592" t="s">
        <v>3090</v>
      </c>
      <c r="F10592">
        <v>1</v>
      </c>
      <c r="G10592">
        <v>0</v>
      </c>
      <c r="H10592">
        <v>0</v>
      </c>
      <c r="I10592"/>
      <c r="K10592"/>
      <c r="N10592" t="s">
        <v>3091</v>
      </c>
      <c r="O10592" t="s">
        <v>3092</v>
      </c>
      <c r="P10592" t="s">
        <v>3095</v>
      </c>
      <c r="R10592" t="s">
        <v>3094</v>
      </c>
    </row>
    <row r="10593" spans="1:18" x14ac:dyDescent="0.25">
      <c r="A10593" t="s">
        <v>3059</v>
      </c>
      <c r="B10593" t="s">
        <v>3089</v>
      </c>
      <c r="D10593" t="s">
        <v>3090</v>
      </c>
      <c r="E10593" t="s">
        <v>3090</v>
      </c>
      <c r="F10593">
        <v>1</v>
      </c>
      <c r="G10593">
        <v>0</v>
      </c>
      <c r="H10593">
        <v>2322.1576077478198</v>
      </c>
      <c r="I10593">
        <v>2153.6476077478201</v>
      </c>
      <c r="K10593">
        <v>61</v>
      </c>
      <c r="M10593">
        <v>107.51</v>
      </c>
      <c r="N10593" t="s">
        <v>3091</v>
      </c>
      <c r="O10593" t="s">
        <v>3092</v>
      </c>
      <c r="P10593" t="s">
        <v>3095</v>
      </c>
      <c r="R10593" t="s">
        <v>3094</v>
      </c>
    </row>
    <row r="10594" spans="1:18" x14ac:dyDescent="0.25">
      <c r="A10594" t="s">
        <v>4969</v>
      </c>
      <c r="B10594" t="s">
        <v>3089</v>
      </c>
      <c r="D10594" t="s">
        <v>3090</v>
      </c>
      <c r="E10594" t="s">
        <v>3090</v>
      </c>
      <c r="F10594">
        <v>1</v>
      </c>
      <c r="G10594">
        <v>0</v>
      </c>
      <c r="H10594">
        <v>95.705799999999996</v>
      </c>
      <c r="I10594">
        <v>0.86580000000000001</v>
      </c>
      <c r="K10594">
        <v>35</v>
      </c>
      <c r="M10594">
        <v>59.84</v>
      </c>
      <c r="N10594" t="s">
        <v>3091</v>
      </c>
      <c r="O10594" t="s">
        <v>3092</v>
      </c>
      <c r="P10594" t="s">
        <v>3095</v>
      </c>
      <c r="R10594" t="s">
        <v>3094</v>
      </c>
    </row>
    <row r="10595" spans="1:18" x14ac:dyDescent="0.25">
      <c r="A10595" t="s">
        <v>4970</v>
      </c>
      <c r="B10595" t="s">
        <v>3089</v>
      </c>
      <c r="D10595" t="s">
        <v>3090</v>
      </c>
      <c r="E10595" t="s">
        <v>3090</v>
      </c>
      <c r="F10595">
        <v>1</v>
      </c>
      <c r="G10595">
        <v>0</v>
      </c>
      <c r="H10595">
        <v>9.4034020452802292</v>
      </c>
      <c r="I10595">
        <v>6.7742353786135698</v>
      </c>
      <c r="K10595">
        <v>0.95</v>
      </c>
      <c r="M10595">
        <v>1.67916666666666</v>
      </c>
      <c r="N10595" t="s">
        <v>3091</v>
      </c>
      <c r="O10595" t="s">
        <v>3092</v>
      </c>
      <c r="P10595" t="s">
        <v>3095</v>
      </c>
      <c r="R10595" t="s">
        <v>3094</v>
      </c>
    </row>
    <row r="10596" spans="1:18" x14ac:dyDescent="0.25">
      <c r="A10596" t="s">
        <v>4971</v>
      </c>
      <c r="B10596" t="s">
        <v>3089</v>
      </c>
      <c r="D10596" t="s">
        <v>3090</v>
      </c>
      <c r="E10596" t="s">
        <v>3090</v>
      </c>
      <c r="F10596">
        <v>1</v>
      </c>
      <c r="G10596">
        <v>0</v>
      </c>
      <c r="H10596">
        <v>514.06673460423099</v>
      </c>
      <c r="I10596">
        <v>289.09673460423102</v>
      </c>
      <c r="K10596">
        <v>81.09</v>
      </c>
      <c r="M10596">
        <v>143.88</v>
      </c>
      <c r="N10596" t="s">
        <v>3091</v>
      </c>
      <c r="O10596" t="s">
        <v>3092</v>
      </c>
      <c r="P10596" t="s">
        <v>3095</v>
      </c>
      <c r="R10596" t="s">
        <v>3094</v>
      </c>
    </row>
    <row r="10597" spans="1:18" x14ac:dyDescent="0.25">
      <c r="A10597" t="s">
        <v>4972</v>
      </c>
      <c r="B10597" t="s">
        <v>3089</v>
      </c>
      <c r="D10597" t="s">
        <v>3090</v>
      </c>
      <c r="E10597" t="s">
        <v>3090</v>
      </c>
      <c r="F10597">
        <v>1</v>
      </c>
      <c r="G10597">
        <v>0</v>
      </c>
      <c r="H10597">
        <v>34.890465425329701</v>
      </c>
      <c r="I10597">
        <v>16.730465425329701</v>
      </c>
      <c r="K10597">
        <v>6.5</v>
      </c>
      <c r="M10597">
        <v>11.66</v>
      </c>
      <c r="N10597" t="s">
        <v>3091</v>
      </c>
      <c r="O10597" t="s">
        <v>3092</v>
      </c>
      <c r="P10597" t="s">
        <v>3095</v>
      </c>
      <c r="R10597" t="s">
        <v>3094</v>
      </c>
    </row>
    <row r="10598" spans="1:18" x14ac:dyDescent="0.25">
      <c r="A10598" t="s">
        <v>4973</v>
      </c>
      <c r="B10598" t="s">
        <v>3089</v>
      </c>
      <c r="D10598" t="s">
        <v>3090</v>
      </c>
      <c r="E10598" t="s">
        <v>3090</v>
      </c>
      <c r="F10598">
        <v>1</v>
      </c>
      <c r="G10598">
        <v>0</v>
      </c>
      <c r="H10598">
        <v>313.29023360000002</v>
      </c>
      <c r="I10598">
        <v>210.32023359999999</v>
      </c>
      <c r="K10598">
        <v>38</v>
      </c>
      <c r="M10598">
        <v>64.97</v>
      </c>
      <c r="N10598" t="s">
        <v>3091</v>
      </c>
      <c r="O10598" t="s">
        <v>3092</v>
      </c>
      <c r="P10598" t="s">
        <v>3095</v>
      </c>
      <c r="R10598" t="s">
        <v>3094</v>
      </c>
    </row>
    <row r="10599" spans="1:18" x14ac:dyDescent="0.25">
      <c r="A10599" t="s">
        <v>4974</v>
      </c>
      <c r="B10599" t="s">
        <v>3089</v>
      </c>
      <c r="D10599" t="s">
        <v>3090</v>
      </c>
      <c r="E10599" t="s">
        <v>3090</v>
      </c>
      <c r="F10599">
        <v>1</v>
      </c>
      <c r="G10599">
        <v>0</v>
      </c>
      <c r="H10599">
        <v>486.90814790642497</v>
      </c>
      <c r="I10599">
        <v>261.938147906425</v>
      </c>
      <c r="K10599">
        <v>81.09</v>
      </c>
      <c r="M10599">
        <v>143.88</v>
      </c>
      <c r="N10599" t="s">
        <v>3091</v>
      </c>
      <c r="O10599" t="s">
        <v>3092</v>
      </c>
      <c r="P10599" t="s">
        <v>3095</v>
      </c>
      <c r="R10599" t="s">
        <v>3094</v>
      </c>
    </row>
    <row r="10600" spans="1:18" x14ac:dyDescent="0.25">
      <c r="A10600" t="s">
        <v>4975</v>
      </c>
      <c r="B10600" t="s">
        <v>3089</v>
      </c>
      <c r="D10600" t="s">
        <v>3090</v>
      </c>
      <c r="E10600" t="s">
        <v>3090</v>
      </c>
      <c r="F10600">
        <v>1</v>
      </c>
      <c r="G10600">
        <v>0</v>
      </c>
      <c r="H10600">
        <v>711.221280119825</v>
      </c>
      <c r="I10600">
        <v>322.06128011982503</v>
      </c>
      <c r="K10600">
        <v>139.01</v>
      </c>
      <c r="M10600">
        <v>250.15</v>
      </c>
      <c r="N10600" t="s">
        <v>3091</v>
      </c>
      <c r="O10600" t="s">
        <v>3092</v>
      </c>
      <c r="P10600" t="s">
        <v>3095</v>
      </c>
      <c r="R10600" t="s">
        <v>3094</v>
      </c>
    </row>
    <row r="10601" spans="1:18" x14ac:dyDescent="0.25">
      <c r="A10601" t="s">
        <v>4976</v>
      </c>
      <c r="B10601" t="s">
        <v>3089</v>
      </c>
      <c r="D10601" t="s">
        <v>3090</v>
      </c>
      <c r="E10601" t="s">
        <v>3090</v>
      </c>
      <c r="F10601">
        <v>1</v>
      </c>
      <c r="G10601">
        <v>0</v>
      </c>
      <c r="H10601">
        <v>268.40555666666597</v>
      </c>
      <c r="I10601">
        <v>147.27305666666601</v>
      </c>
      <c r="K10601">
        <v>44</v>
      </c>
      <c r="M10601">
        <v>77.132499999999993</v>
      </c>
      <c r="N10601" t="s">
        <v>3091</v>
      </c>
      <c r="O10601" t="s">
        <v>3092</v>
      </c>
      <c r="P10601" t="s">
        <v>3095</v>
      </c>
      <c r="R10601" t="s">
        <v>3094</v>
      </c>
    </row>
    <row r="10602" spans="1:18" x14ac:dyDescent="0.25">
      <c r="A10602" t="s">
        <v>4977</v>
      </c>
      <c r="B10602" t="s">
        <v>3089</v>
      </c>
      <c r="D10602" t="s">
        <v>3090</v>
      </c>
      <c r="E10602" t="s">
        <v>3090</v>
      </c>
      <c r="F10602">
        <v>1</v>
      </c>
      <c r="G10602">
        <v>0</v>
      </c>
      <c r="H10602">
        <v>652.15275037848903</v>
      </c>
      <c r="I10602">
        <v>278.94775037848899</v>
      </c>
      <c r="K10602">
        <v>134.57</v>
      </c>
      <c r="M10602">
        <v>238.63499999999999</v>
      </c>
      <c r="N10602" t="s">
        <v>3091</v>
      </c>
      <c r="O10602" t="s">
        <v>3092</v>
      </c>
      <c r="P10602" t="s">
        <v>3095</v>
      </c>
      <c r="R10602" t="s">
        <v>3094</v>
      </c>
    </row>
    <row r="10603" spans="1:18" x14ac:dyDescent="0.25">
      <c r="A10603" t="s">
        <v>4978</v>
      </c>
      <c r="B10603" t="s">
        <v>3089</v>
      </c>
      <c r="D10603" t="s">
        <v>3090</v>
      </c>
      <c r="E10603" t="s">
        <v>3090</v>
      </c>
      <c r="F10603">
        <v>1</v>
      </c>
      <c r="G10603">
        <v>0</v>
      </c>
      <c r="H10603">
        <v>108.71</v>
      </c>
      <c r="I10603">
        <v>0.32</v>
      </c>
      <c r="K10603">
        <v>40</v>
      </c>
      <c r="M10603">
        <v>68.39</v>
      </c>
      <c r="N10603" t="s">
        <v>3091</v>
      </c>
      <c r="O10603" t="s">
        <v>3092</v>
      </c>
      <c r="P10603" t="s">
        <v>3095</v>
      </c>
      <c r="R10603" t="s">
        <v>3094</v>
      </c>
    </row>
    <row r="10604" spans="1:18" x14ac:dyDescent="0.25">
      <c r="A10604" t="s">
        <v>4979</v>
      </c>
      <c r="B10604" t="s">
        <v>3089</v>
      </c>
      <c r="D10604" t="s">
        <v>3090</v>
      </c>
      <c r="E10604" t="s">
        <v>3090</v>
      </c>
      <c r="F10604">
        <v>1</v>
      </c>
      <c r="G10604">
        <v>0</v>
      </c>
      <c r="H10604">
        <v>6749.7648174220203</v>
      </c>
      <c r="I10604">
        <v>3696.2631507553601</v>
      </c>
      <c r="K10604">
        <v>1095.51833333333</v>
      </c>
      <c r="M10604">
        <v>1957.9833333333299</v>
      </c>
      <c r="N10604" t="s">
        <v>3091</v>
      </c>
      <c r="O10604" t="s">
        <v>3092</v>
      </c>
      <c r="P10604" t="s">
        <v>3095</v>
      </c>
      <c r="R10604" t="s">
        <v>3094</v>
      </c>
    </row>
    <row r="10605" spans="1:18" x14ac:dyDescent="0.25">
      <c r="A10605" t="s">
        <v>4980</v>
      </c>
      <c r="B10605" t="s">
        <v>3089</v>
      </c>
      <c r="D10605" t="s">
        <v>3090</v>
      </c>
      <c r="E10605" t="s">
        <v>3090</v>
      </c>
      <c r="F10605">
        <v>1</v>
      </c>
      <c r="G10605">
        <v>0</v>
      </c>
      <c r="H10605">
        <v>76.007257679738501</v>
      </c>
      <c r="I10605">
        <v>31.847257679738501</v>
      </c>
      <c r="K10605">
        <v>16</v>
      </c>
      <c r="M10605">
        <v>28.16</v>
      </c>
      <c r="N10605" t="s">
        <v>3091</v>
      </c>
      <c r="O10605" t="s">
        <v>3092</v>
      </c>
      <c r="P10605" t="s">
        <v>3095</v>
      </c>
      <c r="R10605" t="s">
        <v>3094</v>
      </c>
    </row>
    <row r="10606" spans="1:18" x14ac:dyDescent="0.25">
      <c r="A10606" t="s">
        <v>4981</v>
      </c>
      <c r="B10606" t="s">
        <v>3089</v>
      </c>
      <c r="D10606" t="s">
        <v>3090</v>
      </c>
      <c r="E10606" t="s">
        <v>3090</v>
      </c>
      <c r="F10606">
        <v>1</v>
      </c>
      <c r="G10606">
        <v>0</v>
      </c>
      <c r="H10606">
        <v>178</v>
      </c>
      <c r="I10606">
        <v>79.8</v>
      </c>
      <c r="K10606">
        <v>20</v>
      </c>
      <c r="M10606">
        <v>78.2</v>
      </c>
      <c r="N10606" t="s">
        <v>3091</v>
      </c>
      <c r="O10606" t="s">
        <v>3092</v>
      </c>
      <c r="P10606" t="s">
        <v>3095</v>
      </c>
      <c r="R10606" t="s">
        <v>3094</v>
      </c>
    </row>
    <row r="10607" spans="1:18" x14ac:dyDescent="0.25">
      <c r="A10607" t="s">
        <v>4982</v>
      </c>
      <c r="B10607" t="s">
        <v>3089</v>
      </c>
      <c r="D10607" t="s">
        <v>3090</v>
      </c>
      <c r="E10607" t="s">
        <v>3090</v>
      </c>
      <c r="F10607">
        <v>1</v>
      </c>
      <c r="G10607">
        <v>0</v>
      </c>
      <c r="H10607">
        <v>84.11</v>
      </c>
      <c r="I10607">
        <v>57.01</v>
      </c>
      <c r="K10607">
        <v>10</v>
      </c>
      <c r="M10607">
        <v>17.100000000000001</v>
      </c>
      <c r="N10607" t="s">
        <v>3091</v>
      </c>
      <c r="O10607" t="s">
        <v>3092</v>
      </c>
      <c r="P10607" t="s">
        <v>3095</v>
      </c>
      <c r="R10607" t="s">
        <v>3094</v>
      </c>
    </row>
    <row r="10608" spans="1:18" x14ac:dyDescent="0.25">
      <c r="A10608" t="s">
        <v>4983</v>
      </c>
      <c r="B10608" t="s">
        <v>3089</v>
      </c>
      <c r="D10608" t="s">
        <v>3090</v>
      </c>
      <c r="E10608" t="s">
        <v>3090</v>
      </c>
      <c r="F10608">
        <v>1</v>
      </c>
      <c r="G10608">
        <v>0</v>
      </c>
      <c r="H10608">
        <v>97.506036205882296</v>
      </c>
      <c r="I10608">
        <v>37.956036205882299</v>
      </c>
      <c r="K10608">
        <v>21.61</v>
      </c>
      <c r="M10608">
        <v>37.94</v>
      </c>
      <c r="N10608" t="s">
        <v>3091</v>
      </c>
      <c r="O10608" t="s">
        <v>3092</v>
      </c>
      <c r="P10608" t="s">
        <v>3095</v>
      </c>
      <c r="R10608" t="s">
        <v>3094</v>
      </c>
    </row>
    <row r="10609" spans="1:18" x14ac:dyDescent="0.25">
      <c r="A10609" t="s">
        <v>4984</v>
      </c>
      <c r="B10609" t="s">
        <v>3089</v>
      </c>
      <c r="D10609" t="s">
        <v>3090</v>
      </c>
      <c r="E10609" t="s">
        <v>3090</v>
      </c>
      <c r="F10609">
        <v>1</v>
      </c>
      <c r="G10609">
        <v>0</v>
      </c>
      <c r="H10609">
        <v>796.69565765919594</v>
      </c>
      <c r="I10609">
        <v>380.66565765919597</v>
      </c>
      <c r="K10609">
        <v>149.85</v>
      </c>
      <c r="M10609">
        <v>266.18</v>
      </c>
      <c r="N10609" t="s">
        <v>3091</v>
      </c>
      <c r="O10609" t="s">
        <v>3092</v>
      </c>
      <c r="P10609" t="s">
        <v>3095</v>
      </c>
      <c r="R10609" t="s">
        <v>3094</v>
      </c>
    </row>
    <row r="10610" spans="1:18" x14ac:dyDescent="0.25">
      <c r="A10610" t="s">
        <v>8443</v>
      </c>
      <c r="B10610" t="s">
        <v>3089</v>
      </c>
      <c r="D10610" t="s">
        <v>3090</v>
      </c>
      <c r="E10610" t="s">
        <v>3090</v>
      </c>
      <c r="F10610">
        <v>1</v>
      </c>
      <c r="G10610">
        <v>0</v>
      </c>
      <c r="H10610">
        <v>813.85712699148303</v>
      </c>
      <c r="I10610">
        <v>360.52712699148299</v>
      </c>
      <c r="K10610">
        <v>145.30000000000001</v>
      </c>
      <c r="M10610">
        <v>308.02999999999997</v>
      </c>
      <c r="N10610" t="s">
        <v>3091</v>
      </c>
      <c r="O10610" t="s">
        <v>3092</v>
      </c>
      <c r="P10610" t="s">
        <v>3095</v>
      </c>
      <c r="R10610" t="s">
        <v>3094</v>
      </c>
    </row>
    <row r="10611" spans="1:18" x14ac:dyDescent="0.25">
      <c r="A10611" t="s">
        <v>9224</v>
      </c>
      <c r="B10611" t="s">
        <v>3089</v>
      </c>
      <c r="D10611" t="s">
        <v>3090</v>
      </c>
      <c r="E10611" t="s">
        <v>3090</v>
      </c>
      <c r="F10611">
        <v>1</v>
      </c>
      <c r="G10611">
        <v>0</v>
      </c>
      <c r="H10611">
        <v>1070.24962014058</v>
      </c>
      <c r="I10611">
        <v>975.60962014058396</v>
      </c>
      <c r="K10611">
        <v>38.69</v>
      </c>
      <c r="M10611">
        <v>55.95</v>
      </c>
      <c r="N10611" t="s">
        <v>3091</v>
      </c>
      <c r="O10611" t="s">
        <v>3092</v>
      </c>
      <c r="P10611" t="s">
        <v>3095</v>
      </c>
      <c r="R10611" t="s">
        <v>3094</v>
      </c>
    </row>
    <row r="10612" spans="1:18" x14ac:dyDescent="0.25">
      <c r="A10612" t="s">
        <v>4985</v>
      </c>
      <c r="B10612" t="s">
        <v>3089</v>
      </c>
      <c r="D10612" t="s">
        <v>3090</v>
      </c>
      <c r="E10612" t="s">
        <v>3090</v>
      </c>
      <c r="F10612">
        <v>1</v>
      </c>
      <c r="G10612">
        <v>0</v>
      </c>
      <c r="H10612">
        <v>0</v>
      </c>
      <c r="I10612">
        <v>0</v>
      </c>
      <c r="K10612"/>
      <c r="N10612" t="s">
        <v>3091</v>
      </c>
      <c r="O10612" t="s">
        <v>3092</v>
      </c>
      <c r="P10612" t="s">
        <v>3095</v>
      </c>
      <c r="R10612" t="s">
        <v>3094</v>
      </c>
    </row>
    <row r="10613" spans="1:18" x14ac:dyDescent="0.25">
      <c r="A10613" t="s">
        <v>4986</v>
      </c>
      <c r="B10613" t="s">
        <v>3089</v>
      </c>
      <c r="D10613" t="s">
        <v>3090</v>
      </c>
      <c r="E10613" t="s">
        <v>3090</v>
      </c>
      <c r="F10613">
        <v>1</v>
      </c>
      <c r="G10613">
        <v>0</v>
      </c>
      <c r="H10613">
        <v>0</v>
      </c>
      <c r="I10613">
        <v>0</v>
      </c>
      <c r="K10613"/>
      <c r="N10613" t="s">
        <v>3091</v>
      </c>
      <c r="O10613" t="s">
        <v>3092</v>
      </c>
      <c r="P10613" t="s">
        <v>3095</v>
      </c>
      <c r="R10613" t="s">
        <v>3094</v>
      </c>
    </row>
    <row r="10614" spans="1:18" x14ac:dyDescent="0.25">
      <c r="A10614" t="s">
        <v>4987</v>
      </c>
      <c r="B10614" t="s">
        <v>3089</v>
      </c>
      <c r="D10614" t="s">
        <v>3090</v>
      </c>
      <c r="E10614" t="s">
        <v>3090</v>
      </c>
      <c r="F10614">
        <v>1</v>
      </c>
      <c r="G10614">
        <v>0</v>
      </c>
      <c r="H10614">
        <v>0</v>
      </c>
      <c r="I10614">
        <v>0</v>
      </c>
      <c r="K10614"/>
      <c r="N10614" t="s">
        <v>3091</v>
      </c>
      <c r="O10614" t="s">
        <v>3092</v>
      </c>
      <c r="P10614" t="s">
        <v>3095</v>
      </c>
      <c r="R10614" t="s">
        <v>3094</v>
      </c>
    </row>
    <row r="10615" spans="1:18" x14ac:dyDescent="0.25">
      <c r="A10615" t="s">
        <v>4988</v>
      </c>
      <c r="B10615" t="s">
        <v>3089</v>
      </c>
      <c r="D10615" t="s">
        <v>3090</v>
      </c>
      <c r="E10615" t="s">
        <v>3090</v>
      </c>
      <c r="F10615">
        <v>1</v>
      </c>
      <c r="G10615">
        <v>0</v>
      </c>
      <c r="H10615">
        <v>0</v>
      </c>
      <c r="I10615">
        <v>0</v>
      </c>
      <c r="K10615"/>
      <c r="N10615" t="s">
        <v>3091</v>
      </c>
      <c r="O10615" t="s">
        <v>3092</v>
      </c>
      <c r="P10615" t="s">
        <v>3095</v>
      </c>
      <c r="R10615" t="s">
        <v>3094</v>
      </c>
    </row>
    <row r="10616" spans="1:18" x14ac:dyDescent="0.25">
      <c r="A10616" t="s">
        <v>4989</v>
      </c>
      <c r="B10616" t="s">
        <v>3089</v>
      </c>
      <c r="D10616" t="s">
        <v>3090</v>
      </c>
      <c r="E10616" t="s">
        <v>3090</v>
      </c>
      <c r="F10616">
        <v>1</v>
      </c>
      <c r="G10616">
        <v>0</v>
      </c>
      <c r="H10616">
        <v>0</v>
      </c>
      <c r="I10616">
        <v>0</v>
      </c>
      <c r="K10616"/>
      <c r="N10616" t="s">
        <v>3091</v>
      </c>
      <c r="O10616" t="s">
        <v>3092</v>
      </c>
      <c r="P10616" t="s">
        <v>3095</v>
      </c>
      <c r="R10616" t="s">
        <v>3094</v>
      </c>
    </row>
    <row r="10617" spans="1:18" x14ac:dyDescent="0.25">
      <c r="A10617" t="s">
        <v>4990</v>
      </c>
      <c r="B10617" t="s">
        <v>3089</v>
      </c>
      <c r="D10617" t="s">
        <v>3090</v>
      </c>
      <c r="E10617" t="s">
        <v>3090</v>
      </c>
      <c r="F10617">
        <v>1</v>
      </c>
      <c r="G10617">
        <v>0</v>
      </c>
      <c r="H10617">
        <v>0</v>
      </c>
      <c r="I10617">
        <v>0</v>
      </c>
      <c r="K10617"/>
      <c r="N10617" t="s">
        <v>3091</v>
      </c>
      <c r="O10617" t="s">
        <v>3092</v>
      </c>
      <c r="P10617" t="s">
        <v>3095</v>
      </c>
      <c r="R10617" t="s">
        <v>3094</v>
      </c>
    </row>
    <row r="10618" spans="1:18" x14ac:dyDescent="0.25">
      <c r="A10618" t="s">
        <v>4991</v>
      </c>
      <c r="B10618" t="s">
        <v>3089</v>
      </c>
      <c r="D10618" t="s">
        <v>3090</v>
      </c>
      <c r="E10618" t="s">
        <v>3090</v>
      </c>
      <c r="F10618">
        <v>1</v>
      </c>
      <c r="G10618">
        <v>0</v>
      </c>
      <c r="H10618">
        <v>0</v>
      </c>
      <c r="I10618">
        <v>0</v>
      </c>
      <c r="K10618"/>
      <c r="N10618" t="s">
        <v>3091</v>
      </c>
      <c r="O10618" t="s">
        <v>3092</v>
      </c>
      <c r="P10618" t="s">
        <v>3095</v>
      </c>
      <c r="R10618" t="s">
        <v>3094</v>
      </c>
    </row>
    <row r="10619" spans="1:18" x14ac:dyDescent="0.25">
      <c r="A10619" t="s">
        <v>4992</v>
      </c>
      <c r="B10619" t="s">
        <v>3089</v>
      </c>
      <c r="D10619" t="s">
        <v>3090</v>
      </c>
      <c r="E10619" t="s">
        <v>3090</v>
      </c>
      <c r="F10619">
        <v>1</v>
      </c>
      <c r="G10619">
        <v>0</v>
      </c>
      <c r="H10619">
        <v>0</v>
      </c>
      <c r="I10619">
        <v>0</v>
      </c>
      <c r="K10619"/>
      <c r="N10619" t="s">
        <v>3091</v>
      </c>
      <c r="O10619" t="s">
        <v>3092</v>
      </c>
      <c r="P10619" t="s">
        <v>3095</v>
      </c>
      <c r="R10619" t="s">
        <v>3094</v>
      </c>
    </row>
    <row r="10620" spans="1:18" x14ac:dyDescent="0.25">
      <c r="A10620" t="s">
        <v>4993</v>
      </c>
      <c r="B10620" t="s">
        <v>3089</v>
      </c>
      <c r="D10620" t="s">
        <v>3090</v>
      </c>
      <c r="E10620" t="s">
        <v>3090</v>
      </c>
      <c r="F10620">
        <v>1</v>
      </c>
      <c r="G10620">
        <v>0</v>
      </c>
      <c r="H10620">
        <v>0</v>
      </c>
      <c r="I10620">
        <v>0</v>
      </c>
      <c r="K10620"/>
      <c r="N10620" t="s">
        <v>3091</v>
      </c>
      <c r="O10620" t="s">
        <v>3092</v>
      </c>
      <c r="P10620" t="s">
        <v>3095</v>
      </c>
      <c r="R10620" t="s">
        <v>3094</v>
      </c>
    </row>
    <row r="10621" spans="1:18" x14ac:dyDescent="0.25">
      <c r="A10621" t="s">
        <v>4994</v>
      </c>
      <c r="B10621" t="s">
        <v>3089</v>
      </c>
      <c r="D10621" t="s">
        <v>3090</v>
      </c>
      <c r="E10621" t="s">
        <v>3090</v>
      </c>
      <c r="F10621">
        <v>1</v>
      </c>
      <c r="G10621">
        <v>0</v>
      </c>
      <c r="H10621">
        <v>0</v>
      </c>
      <c r="I10621">
        <v>0</v>
      </c>
      <c r="K10621"/>
      <c r="N10621" t="s">
        <v>3091</v>
      </c>
      <c r="O10621" t="s">
        <v>3092</v>
      </c>
      <c r="P10621" t="s">
        <v>3095</v>
      </c>
      <c r="R10621" t="s">
        <v>3094</v>
      </c>
    </row>
    <row r="10622" spans="1:18" x14ac:dyDescent="0.25">
      <c r="A10622" t="s">
        <v>4995</v>
      </c>
      <c r="B10622" t="s">
        <v>3089</v>
      </c>
      <c r="D10622" t="s">
        <v>3090</v>
      </c>
      <c r="E10622" t="s">
        <v>3090</v>
      </c>
      <c r="F10622">
        <v>1</v>
      </c>
      <c r="G10622">
        <v>0</v>
      </c>
      <c r="H10622">
        <v>0</v>
      </c>
      <c r="I10622">
        <v>0</v>
      </c>
      <c r="K10622"/>
      <c r="N10622" t="s">
        <v>3091</v>
      </c>
      <c r="O10622" t="s">
        <v>3092</v>
      </c>
      <c r="P10622" t="s">
        <v>3095</v>
      </c>
      <c r="R10622" t="s">
        <v>3094</v>
      </c>
    </row>
    <row r="10623" spans="1:18" x14ac:dyDescent="0.25">
      <c r="A10623" t="s">
        <v>4996</v>
      </c>
      <c r="B10623" t="s">
        <v>3089</v>
      </c>
      <c r="D10623" t="s">
        <v>3090</v>
      </c>
      <c r="E10623" t="s">
        <v>3090</v>
      </c>
      <c r="F10623">
        <v>1</v>
      </c>
      <c r="G10623">
        <v>0</v>
      </c>
      <c r="H10623">
        <v>0</v>
      </c>
      <c r="I10623">
        <v>0</v>
      </c>
      <c r="K10623"/>
      <c r="N10623" t="s">
        <v>3091</v>
      </c>
      <c r="O10623" t="s">
        <v>3092</v>
      </c>
      <c r="P10623" t="s">
        <v>3095</v>
      </c>
      <c r="R10623" t="s">
        <v>3094</v>
      </c>
    </row>
    <row r="10624" spans="1:18" x14ac:dyDescent="0.25">
      <c r="A10624" t="s">
        <v>4997</v>
      </c>
      <c r="B10624" t="s">
        <v>3089</v>
      </c>
      <c r="D10624" t="s">
        <v>3090</v>
      </c>
      <c r="E10624" t="s">
        <v>3090</v>
      </c>
      <c r="F10624">
        <v>1</v>
      </c>
      <c r="G10624">
        <v>0</v>
      </c>
      <c r="H10624">
        <v>0</v>
      </c>
      <c r="I10624">
        <v>0</v>
      </c>
      <c r="K10624"/>
      <c r="N10624" t="s">
        <v>3091</v>
      </c>
      <c r="O10624" t="s">
        <v>3092</v>
      </c>
      <c r="P10624" t="s">
        <v>3095</v>
      </c>
      <c r="R10624" t="s">
        <v>3094</v>
      </c>
    </row>
    <row r="10625" spans="1:18" x14ac:dyDescent="0.25">
      <c r="A10625" t="s">
        <v>1968</v>
      </c>
      <c r="B10625" t="s">
        <v>3089</v>
      </c>
      <c r="D10625" t="s">
        <v>3090</v>
      </c>
      <c r="E10625" t="s">
        <v>3090</v>
      </c>
      <c r="F10625">
        <v>1</v>
      </c>
      <c r="G10625">
        <v>0</v>
      </c>
      <c r="H10625">
        <v>699.49384764957301</v>
      </c>
      <c r="I10625">
        <v>314.80384764957302</v>
      </c>
      <c r="K10625">
        <v>123.3</v>
      </c>
      <c r="M10625">
        <v>261.39</v>
      </c>
      <c r="N10625" t="s">
        <v>3091</v>
      </c>
      <c r="O10625" t="s">
        <v>3092</v>
      </c>
      <c r="P10625" t="s">
        <v>3095</v>
      </c>
      <c r="R10625" t="s">
        <v>3094</v>
      </c>
    </row>
    <row r="10626" spans="1:18" x14ac:dyDescent="0.25">
      <c r="A10626" t="s">
        <v>4998</v>
      </c>
      <c r="B10626" t="s">
        <v>3089</v>
      </c>
      <c r="D10626" t="s">
        <v>3090</v>
      </c>
      <c r="E10626" t="s">
        <v>3090</v>
      </c>
      <c r="F10626">
        <v>1</v>
      </c>
      <c r="G10626">
        <v>0</v>
      </c>
      <c r="H10626">
        <v>22.479865950980301</v>
      </c>
      <c r="I10626">
        <v>3.2106992843137201</v>
      </c>
      <c r="K10626">
        <v>7</v>
      </c>
      <c r="M10626">
        <v>12.269166666666599</v>
      </c>
      <c r="N10626" t="s">
        <v>3091</v>
      </c>
      <c r="O10626" t="s">
        <v>3092</v>
      </c>
      <c r="P10626" t="s">
        <v>3095</v>
      </c>
      <c r="R10626" t="s">
        <v>3094</v>
      </c>
    </row>
    <row r="10627" spans="1:18" x14ac:dyDescent="0.25">
      <c r="A10627" t="s">
        <v>4999</v>
      </c>
      <c r="B10627" t="s">
        <v>3089</v>
      </c>
      <c r="D10627" t="s">
        <v>3090</v>
      </c>
      <c r="E10627" t="s">
        <v>3090</v>
      </c>
      <c r="F10627">
        <v>1</v>
      </c>
      <c r="G10627">
        <v>0</v>
      </c>
      <c r="H10627">
        <v>7.7255000000000003</v>
      </c>
      <c r="I10627">
        <v>0.52300000000000002</v>
      </c>
      <c r="K10627">
        <v>2.6575000000000002</v>
      </c>
      <c r="M10627">
        <v>4.5449999999999999</v>
      </c>
      <c r="N10627" t="s">
        <v>3091</v>
      </c>
      <c r="O10627" t="s">
        <v>3092</v>
      </c>
      <c r="P10627" t="s">
        <v>3095</v>
      </c>
      <c r="R10627" t="s">
        <v>3094</v>
      </c>
    </row>
    <row r="10628" spans="1:18" x14ac:dyDescent="0.25">
      <c r="A10628" t="s">
        <v>5000</v>
      </c>
      <c r="B10628" t="s">
        <v>3089</v>
      </c>
      <c r="D10628" t="s">
        <v>3090</v>
      </c>
      <c r="E10628" t="s">
        <v>3090</v>
      </c>
      <c r="F10628">
        <v>1</v>
      </c>
      <c r="G10628">
        <v>0</v>
      </c>
      <c r="H10628">
        <v>16909.263097630101</v>
      </c>
      <c r="I10628">
        <v>12190.907097630101</v>
      </c>
      <c r="K10628">
        <v>1697.039</v>
      </c>
      <c r="M10628">
        <v>3021.317</v>
      </c>
      <c r="N10628" t="s">
        <v>3091</v>
      </c>
      <c r="O10628" t="s">
        <v>3092</v>
      </c>
      <c r="P10628" t="s">
        <v>3095</v>
      </c>
      <c r="R10628" t="s">
        <v>3094</v>
      </c>
    </row>
    <row r="10629" spans="1:18" x14ac:dyDescent="0.25">
      <c r="A10629" t="s">
        <v>8072</v>
      </c>
      <c r="B10629" t="s">
        <v>3089</v>
      </c>
      <c r="D10629" t="s">
        <v>3090</v>
      </c>
      <c r="E10629" t="s">
        <v>3090</v>
      </c>
      <c r="F10629">
        <v>1</v>
      </c>
      <c r="G10629">
        <v>0</v>
      </c>
      <c r="H10629">
        <v>17896.086921295398</v>
      </c>
      <c r="I10629">
        <v>12999.5402546287</v>
      </c>
      <c r="K10629">
        <v>1760.7566666666601</v>
      </c>
      <c r="M10629">
        <v>3135.79</v>
      </c>
      <c r="N10629" t="s">
        <v>3091</v>
      </c>
      <c r="O10629" t="s">
        <v>3092</v>
      </c>
      <c r="P10629" t="s">
        <v>3095</v>
      </c>
      <c r="R10629" t="s">
        <v>3094</v>
      </c>
    </row>
    <row r="10630" spans="1:18" x14ac:dyDescent="0.25">
      <c r="A10630" t="s">
        <v>8444</v>
      </c>
      <c r="B10630" t="s">
        <v>3089</v>
      </c>
      <c r="D10630" t="s">
        <v>3090</v>
      </c>
      <c r="E10630" t="s">
        <v>3090</v>
      </c>
      <c r="F10630">
        <v>1</v>
      </c>
      <c r="G10630">
        <v>0</v>
      </c>
      <c r="H10630">
        <v>15670.740305465501</v>
      </c>
      <c r="I10630">
        <v>11321.830305465501</v>
      </c>
      <c r="K10630">
        <v>1393.96</v>
      </c>
      <c r="M10630">
        <v>2954.95</v>
      </c>
      <c r="N10630" t="s">
        <v>3091</v>
      </c>
      <c r="O10630" t="s">
        <v>3092</v>
      </c>
      <c r="P10630" t="s">
        <v>3095</v>
      </c>
      <c r="R10630" t="s">
        <v>3094</v>
      </c>
    </row>
    <row r="10631" spans="1:18" x14ac:dyDescent="0.25">
      <c r="A10631" t="s">
        <v>5001</v>
      </c>
      <c r="B10631" t="s">
        <v>3089</v>
      </c>
      <c r="D10631" t="s">
        <v>3090</v>
      </c>
      <c r="E10631" t="s">
        <v>3090</v>
      </c>
      <c r="F10631">
        <v>1</v>
      </c>
      <c r="G10631">
        <v>0</v>
      </c>
      <c r="H10631">
        <v>0</v>
      </c>
      <c r="I10631">
        <v>0</v>
      </c>
      <c r="K10631"/>
      <c r="N10631" t="s">
        <v>3091</v>
      </c>
      <c r="O10631" t="s">
        <v>3092</v>
      </c>
      <c r="P10631" t="s">
        <v>3095</v>
      </c>
      <c r="R10631" t="s">
        <v>3094</v>
      </c>
    </row>
    <row r="10632" spans="1:18" x14ac:dyDescent="0.25">
      <c r="A10632" t="s">
        <v>5002</v>
      </c>
      <c r="B10632" t="s">
        <v>3089</v>
      </c>
      <c r="D10632" t="s">
        <v>3090</v>
      </c>
      <c r="E10632" t="s">
        <v>3090</v>
      </c>
      <c r="F10632">
        <v>1</v>
      </c>
      <c r="G10632">
        <v>0</v>
      </c>
      <c r="H10632">
        <v>0</v>
      </c>
      <c r="I10632">
        <v>0</v>
      </c>
      <c r="K10632"/>
      <c r="N10632" t="s">
        <v>3091</v>
      </c>
      <c r="O10632" t="s">
        <v>3092</v>
      </c>
      <c r="P10632" t="s">
        <v>3095</v>
      </c>
      <c r="R10632" t="s">
        <v>3094</v>
      </c>
    </row>
    <row r="10633" spans="1:18" x14ac:dyDescent="0.25">
      <c r="A10633" t="s">
        <v>5003</v>
      </c>
      <c r="B10633" t="s">
        <v>3089</v>
      </c>
      <c r="D10633" t="s">
        <v>3090</v>
      </c>
      <c r="E10633" t="s">
        <v>3090</v>
      </c>
      <c r="F10633">
        <v>1</v>
      </c>
      <c r="G10633">
        <v>0</v>
      </c>
      <c r="H10633">
        <v>0</v>
      </c>
      <c r="I10633">
        <v>0</v>
      </c>
      <c r="K10633"/>
      <c r="N10633" t="s">
        <v>3091</v>
      </c>
      <c r="O10633" t="s">
        <v>3092</v>
      </c>
      <c r="P10633" t="s">
        <v>3095</v>
      </c>
      <c r="R10633" t="s">
        <v>3094</v>
      </c>
    </row>
    <row r="10634" spans="1:18" x14ac:dyDescent="0.25">
      <c r="A10634" t="s">
        <v>5004</v>
      </c>
      <c r="B10634" t="s">
        <v>3089</v>
      </c>
      <c r="D10634" t="s">
        <v>3090</v>
      </c>
      <c r="E10634" t="s">
        <v>3090</v>
      </c>
      <c r="F10634">
        <v>1</v>
      </c>
      <c r="G10634">
        <v>0</v>
      </c>
      <c r="H10634">
        <v>16472.308664046301</v>
      </c>
      <c r="I10634">
        <v>12111.1736640463</v>
      </c>
      <c r="K10634">
        <v>1567.13333333333</v>
      </c>
      <c r="M10634">
        <v>2794.0016666666602</v>
      </c>
      <c r="N10634" t="s">
        <v>3091</v>
      </c>
      <c r="O10634" t="s">
        <v>3092</v>
      </c>
      <c r="P10634" t="s">
        <v>3095</v>
      </c>
      <c r="R10634" t="s">
        <v>3094</v>
      </c>
    </row>
    <row r="10635" spans="1:18" x14ac:dyDescent="0.25">
      <c r="A10635" t="s">
        <v>5005</v>
      </c>
      <c r="B10635" t="s">
        <v>3089</v>
      </c>
      <c r="D10635" t="s">
        <v>3090</v>
      </c>
      <c r="E10635" t="s">
        <v>3090</v>
      </c>
      <c r="F10635">
        <v>1</v>
      </c>
      <c r="G10635">
        <v>0</v>
      </c>
      <c r="H10635">
        <v>15517.698956327</v>
      </c>
      <c r="I10635">
        <v>11597.138956327</v>
      </c>
      <c r="K10635">
        <v>1409.72</v>
      </c>
      <c r="M10635">
        <v>2510.84</v>
      </c>
      <c r="N10635" t="s">
        <v>3091</v>
      </c>
      <c r="O10635" t="s">
        <v>3092</v>
      </c>
      <c r="P10635" t="s">
        <v>3095</v>
      </c>
      <c r="R10635" t="s">
        <v>3094</v>
      </c>
    </row>
    <row r="10636" spans="1:18" x14ac:dyDescent="0.25">
      <c r="A10636" t="s">
        <v>5006</v>
      </c>
      <c r="B10636" t="s">
        <v>3089</v>
      </c>
      <c r="D10636" t="s">
        <v>3090</v>
      </c>
      <c r="E10636" t="s">
        <v>3090</v>
      </c>
      <c r="F10636">
        <v>1</v>
      </c>
      <c r="G10636">
        <v>0</v>
      </c>
      <c r="H10636">
        <v>14953.740462326599</v>
      </c>
      <c r="I10636">
        <v>11333.342128993199</v>
      </c>
      <c r="K10636">
        <v>1300.68</v>
      </c>
      <c r="M10636">
        <v>2319.7183333333301</v>
      </c>
      <c r="N10636" t="s">
        <v>3091</v>
      </c>
      <c r="O10636" t="s">
        <v>3092</v>
      </c>
      <c r="P10636" t="s">
        <v>3095</v>
      </c>
      <c r="R10636" t="s">
        <v>3094</v>
      </c>
    </row>
    <row r="10637" spans="1:18" x14ac:dyDescent="0.25">
      <c r="A10637" t="s">
        <v>5007</v>
      </c>
      <c r="B10637" t="s">
        <v>3089</v>
      </c>
      <c r="D10637" t="s">
        <v>3090</v>
      </c>
      <c r="E10637" t="s">
        <v>3090</v>
      </c>
      <c r="F10637">
        <v>1</v>
      </c>
      <c r="G10637">
        <v>0</v>
      </c>
      <c r="H10637">
        <v>16550.353857102898</v>
      </c>
      <c r="I10637">
        <v>12291.4921904363</v>
      </c>
      <c r="K10637">
        <v>1530.0616666666599</v>
      </c>
      <c r="M10637">
        <v>2728.8</v>
      </c>
      <c r="N10637" t="s">
        <v>3091</v>
      </c>
      <c r="O10637" t="s">
        <v>3092</v>
      </c>
      <c r="P10637" t="s">
        <v>3095</v>
      </c>
      <c r="R10637" t="s">
        <v>3094</v>
      </c>
    </row>
    <row r="10638" spans="1:18" x14ac:dyDescent="0.25">
      <c r="A10638" t="s">
        <v>5008</v>
      </c>
      <c r="B10638" t="s">
        <v>3089</v>
      </c>
      <c r="D10638" t="s">
        <v>3090</v>
      </c>
      <c r="E10638" t="s">
        <v>3090</v>
      </c>
      <c r="F10638">
        <v>1</v>
      </c>
      <c r="G10638">
        <v>0</v>
      </c>
      <c r="H10638">
        <v>15167.9185846665</v>
      </c>
      <c r="I10638">
        <v>11014.3185846665</v>
      </c>
      <c r="K10638">
        <v>1492.13</v>
      </c>
      <c r="M10638">
        <v>2661.47</v>
      </c>
      <c r="N10638" t="s">
        <v>3091</v>
      </c>
      <c r="O10638" t="s">
        <v>3092</v>
      </c>
      <c r="P10638" t="s">
        <v>3095</v>
      </c>
      <c r="R10638" t="s">
        <v>3094</v>
      </c>
    </row>
    <row r="10639" spans="1:18" x14ac:dyDescent="0.25">
      <c r="A10639" t="s">
        <v>5009</v>
      </c>
      <c r="B10639" t="s">
        <v>3089</v>
      </c>
      <c r="D10639" t="s">
        <v>3090</v>
      </c>
      <c r="E10639" t="s">
        <v>3090</v>
      </c>
      <c r="F10639">
        <v>1</v>
      </c>
      <c r="G10639">
        <v>0</v>
      </c>
      <c r="H10639">
        <v>16408.324242590199</v>
      </c>
      <c r="I10639">
        <v>12027.3092425902</v>
      </c>
      <c r="K10639">
        <v>1574.68</v>
      </c>
      <c r="M10639">
        <v>2806.335</v>
      </c>
      <c r="N10639" t="s">
        <v>3091</v>
      </c>
      <c r="O10639" t="s">
        <v>3092</v>
      </c>
      <c r="P10639" t="s">
        <v>3095</v>
      </c>
      <c r="R10639" t="s">
        <v>3094</v>
      </c>
    </row>
    <row r="10640" spans="1:18" x14ac:dyDescent="0.25">
      <c r="A10640" t="s">
        <v>5010</v>
      </c>
      <c r="B10640" t="s">
        <v>3089</v>
      </c>
      <c r="D10640" t="s">
        <v>3090</v>
      </c>
      <c r="E10640" t="s">
        <v>3090</v>
      </c>
      <c r="F10640">
        <v>1</v>
      </c>
      <c r="G10640">
        <v>0</v>
      </c>
      <c r="H10640">
        <v>15619.489155577599</v>
      </c>
      <c r="I10640">
        <v>11489.8491555776</v>
      </c>
      <c r="K10640">
        <v>1483.46</v>
      </c>
      <c r="M10640">
        <v>2646.18</v>
      </c>
      <c r="N10640" t="s">
        <v>3091</v>
      </c>
      <c r="O10640" t="s">
        <v>3092</v>
      </c>
      <c r="P10640" t="s">
        <v>3095</v>
      </c>
      <c r="R10640" t="s">
        <v>3094</v>
      </c>
    </row>
    <row r="10641" spans="1:18" x14ac:dyDescent="0.25">
      <c r="A10641" t="s">
        <v>5011</v>
      </c>
      <c r="B10641" t="s">
        <v>3089</v>
      </c>
      <c r="D10641" t="s">
        <v>3090</v>
      </c>
      <c r="E10641" t="s">
        <v>3090</v>
      </c>
      <c r="F10641">
        <v>1</v>
      </c>
      <c r="G10641">
        <v>0</v>
      </c>
      <c r="H10641">
        <v>0</v>
      </c>
      <c r="I10641"/>
      <c r="K10641"/>
      <c r="N10641" t="s">
        <v>3091</v>
      </c>
      <c r="O10641" t="s">
        <v>3092</v>
      </c>
      <c r="P10641" t="s">
        <v>3095</v>
      </c>
      <c r="R10641" t="s">
        <v>3094</v>
      </c>
    </row>
    <row r="10642" spans="1:18" x14ac:dyDescent="0.25">
      <c r="A10642" t="s">
        <v>5012</v>
      </c>
      <c r="B10642" t="s">
        <v>3089</v>
      </c>
      <c r="D10642" t="s">
        <v>3090</v>
      </c>
      <c r="E10642" t="s">
        <v>3090</v>
      </c>
      <c r="F10642">
        <v>1</v>
      </c>
      <c r="G10642">
        <v>0</v>
      </c>
      <c r="H10642">
        <v>14818.9136773307</v>
      </c>
      <c r="I10642">
        <v>11004.578677330701</v>
      </c>
      <c r="K10642">
        <v>1374.27</v>
      </c>
      <c r="M10642">
        <v>2440.0650000000001</v>
      </c>
      <c r="N10642" t="s">
        <v>3091</v>
      </c>
      <c r="O10642" t="s">
        <v>3092</v>
      </c>
      <c r="P10642" t="s">
        <v>3095</v>
      </c>
      <c r="R10642" t="s">
        <v>3094</v>
      </c>
    </row>
    <row r="10643" spans="1:18" x14ac:dyDescent="0.25">
      <c r="A10643" t="s">
        <v>5013</v>
      </c>
      <c r="B10643" t="s">
        <v>3089</v>
      </c>
      <c r="D10643" t="s">
        <v>3090</v>
      </c>
      <c r="E10643" t="s">
        <v>3090</v>
      </c>
      <c r="F10643">
        <v>1</v>
      </c>
      <c r="G10643">
        <v>0</v>
      </c>
      <c r="H10643">
        <v>14607.085562431599</v>
      </c>
      <c r="I10643">
        <v>10920.0922290983</v>
      </c>
      <c r="K10643">
        <v>1327.9266666666599</v>
      </c>
      <c r="M10643">
        <v>2359.0666666666598</v>
      </c>
      <c r="N10643" t="s">
        <v>3091</v>
      </c>
      <c r="O10643" t="s">
        <v>3092</v>
      </c>
      <c r="P10643" t="s">
        <v>3095</v>
      </c>
      <c r="R10643" t="s">
        <v>3094</v>
      </c>
    </row>
    <row r="10644" spans="1:18" x14ac:dyDescent="0.25">
      <c r="A10644" t="s">
        <v>5014</v>
      </c>
      <c r="B10644" t="s">
        <v>3089</v>
      </c>
      <c r="D10644" t="s">
        <v>3090</v>
      </c>
      <c r="E10644" t="s">
        <v>3090</v>
      </c>
      <c r="F10644">
        <v>1</v>
      </c>
      <c r="G10644">
        <v>0</v>
      </c>
      <c r="H10644">
        <v>14637.6349809603</v>
      </c>
      <c r="I10644">
        <v>10879.6799809603</v>
      </c>
      <c r="K10644">
        <v>1353.9849999999999</v>
      </c>
      <c r="M10644">
        <v>2403.9699999999998</v>
      </c>
      <c r="N10644" t="s">
        <v>3091</v>
      </c>
      <c r="O10644" t="s">
        <v>3092</v>
      </c>
      <c r="P10644" t="s">
        <v>3095</v>
      </c>
      <c r="R10644" t="s">
        <v>3094</v>
      </c>
    </row>
    <row r="10645" spans="1:18" x14ac:dyDescent="0.25">
      <c r="A10645" t="s">
        <v>5015</v>
      </c>
      <c r="B10645" t="s">
        <v>3089</v>
      </c>
      <c r="D10645" t="s">
        <v>3090</v>
      </c>
      <c r="E10645" t="s">
        <v>3090</v>
      </c>
      <c r="F10645">
        <v>1</v>
      </c>
      <c r="G10645">
        <v>0</v>
      </c>
      <c r="H10645">
        <v>14443.462148854</v>
      </c>
      <c r="I10645">
        <v>10685.5297679016</v>
      </c>
      <c r="K10645">
        <v>1353.9709523809499</v>
      </c>
      <c r="M10645">
        <v>2403.9614285714201</v>
      </c>
      <c r="N10645" t="s">
        <v>3091</v>
      </c>
      <c r="O10645" t="s">
        <v>3092</v>
      </c>
      <c r="P10645" t="s">
        <v>3095</v>
      </c>
      <c r="R10645" t="s">
        <v>3094</v>
      </c>
    </row>
    <row r="10646" spans="1:18" x14ac:dyDescent="0.25">
      <c r="A10646" t="s">
        <v>5016</v>
      </c>
      <c r="B10646" t="s">
        <v>3089</v>
      </c>
      <c r="D10646" t="s">
        <v>3090</v>
      </c>
      <c r="E10646" t="s">
        <v>3090</v>
      </c>
      <c r="F10646">
        <v>1</v>
      </c>
      <c r="G10646">
        <v>0</v>
      </c>
      <c r="H10646">
        <v>14397.881860044499</v>
      </c>
      <c r="I10646">
        <v>10639.9451933778</v>
      </c>
      <c r="K10646">
        <v>1353.97166666666</v>
      </c>
      <c r="M10646">
        <v>2403.9650000000001</v>
      </c>
      <c r="N10646" t="s">
        <v>3091</v>
      </c>
      <c r="O10646" t="s">
        <v>3092</v>
      </c>
      <c r="P10646" t="s">
        <v>3095</v>
      </c>
      <c r="R10646" t="s">
        <v>3094</v>
      </c>
    </row>
    <row r="10647" spans="1:18" x14ac:dyDescent="0.25">
      <c r="A10647" t="s">
        <v>5017</v>
      </c>
      <c r="B10647" t="s">
        <v>3089</v>
      </c>
      <c r="D10647" t="s">
        <v>3090</v>
      </c>
      <c r="E10647" t="s">
        <v>3090</v>
      </c>
      <c r="F10647">
        <v>1</v>
      </c>
      <c r="G10647">
        <v>0</v>
      </c>
      <c r="H10647">
        <v>14416.1066214854</v>
      </c>
      <c r="I10647">
        <v>10645.424240533001</v>
      </c>
      <c r="K10647">
        <v>1358.61095238095</v>
      </c>
      <c r="M10647">
        <v>2412.0714285714198</v>
      </c>
      <c r="N10647" t="s">
        <v>3091</v>
      </c>
      <c r="O10647" t="s">
        <v>3092</v>
      </c>
      <c r="P10647" t="s">
        <v>3095</v>
      </c>
      <c r="R10647" t="s">
        <v>3094</v>
      </c>
    </row>
    <row r="10648" spans="1:18" x14ac:dyDescent="0.25">
      <c r="A10648" t="s">
        <v>5018</v>
      </c>
      <c r="B10648" t="s">
        <v>3089</v>
      </c>
      <c r="D10648" t="s">
        <v>3090</v>
      </c>
      <c r="E10648" t="s">
        <v>3090</v>
      </c>
      <c r="F10648">
        <v>1</v>
      </c>
      <c r="G10648">
        <v>0</v>
      </c>
      <c r="H10648">
        <v>14398.491885676</v>
      </c>
      <c r="I10648">
        <v>10627.8303380569</v>
      </c>
      <c r="K10648">
        <v>1358.60428571428</v>
      </c>
      <c r="M10648">
        <v>2412.0572619047598</v>
      </c>
      <c r="N10648" t="s">
        <v>3091</v>
      </c>
      <c r="O10648" t="s">
        <v>3092</v>
      </c>
      <c r="P10648" t="s">
        <v>3095</v>
      </c>
      <c r="R10648" t="s">
        <v>3094</v>
      </c>
    </row>
    <row r="10649" spans="1:18" x14ac:dyDescent="0.25">
      <c r="A10649" t="s">
        <v>5019</v>
      </c>
      <c r="B10649" t="s">
        <v>3089</v>
      </c>
      <c r="D10649" t="s">
        <v>3090</v>
      </c>
      <c r="E10649" t="s">
        <v>3090</v>
      </c>
      <c r="F10649">
        <v>1</v>
      </c>
      <c r="G10649">
        <v>0</v>
      </c>
      <c r="H10649">
        <v>14412.146798567301</v>
      </c>
      <c r="I10649">
        <v>10641.4902509483</v>
      </c>
      <c r="K10649">
        <v>1358.6092857142801</v>
      </c>
      <c r="M10649">
        <v>2412.04726190476</v>
      </c>
      <c r="N10649" t="s">
        <v>3091</v>
      </c>
      <c r="O10649" t="s">
        <v>3092</v>
      </c>
      <c r="P10649" t="s">
        <v>3095</v>
      </c>
      <c r="R10649" t="s">
        <v>3094</v>
      </c>
    </row>
    <row r="10650" spans="1:18" x14ac:dyDescent="0.25">
      <c r="A10650" t="s">
        <v>5020</v>
      </c>
      <c r="B10650" t="s">
        <v>3089</v>
      </c>
      <c r="D10650" t="s">
        <v>3090</v>
      </c>
      <c r="E10650" t="s">
        <v>3090</v>
      </c>
      <c r="F10650">
        <v>1</v>
      </c>
      <c r="G10650">
        <v>0</v>
      </c>
      <c r="H10650">
        <v>14251.195452961199</v>
      </c>
      <c r="I10650">
        <v>10480.5422386755</v>
      </c>
      <c r="K10650">
        <v>1358.6076190476099</v>
      </c>
      <c r="M10650">
        <v>2412.0455952380898</v>
      </c>
      <c r="N10650" t="s">
        <v>3091</v>
      </c>
      <c r="O10650" t="s">
        <v>3092</v>
      </c>
      <c r="P10650" t="s">
        <v>3095</v>
      </c>
      <c r="R10650" t="s">
        <v>3094</v>
      </c>
    </row>
    <row r="10651" spans="1:18" x14ac:dyDescent="0.25">
      <c r="A10651" t="s">
        <v>5021</v>
      </c>
      <c r="B10651" t="s">
        <v>3089</v>
      </c>
      <c r="D10651" t="s">
        <v>3090</v>
      </c>
      <c r="E10651" t="s">
        <v>3090</v>
      </c>
      <c r="F10651">
        <v>1</v>
      </c>
      <c r="G10651">
        <v>0</v>
      </c>
      <c r="H10651">
        <v>14230.332667246899</v>
      </c>
      <c r="I10651">
        <v>10459.676952961199</v>
      </c>
      <c r="K10651">
        <v>1358.6076190476099</v>
      </c>
      <c r="M10651">
        <v>2412.0480952380899</v>
      </c>
      <c r="N10651" t="s">
        <v>3091</v>
      </c>
      <c r="O10651" t="s">
        <v>3092</v>
      </c>
      <c r="P10651" t="s">
        <v>3095</v>
      </c>
      <c r="R10651" t="s">
        <v>3094</v>
      </c>
    </row>
    <row r="10652" spans="1:18" x14ac:dyDescent="0.25">
      <c r="A10652" t="s">
        <v>5022</v>
      </c>
      <c r="B10652" t="s">
        <v>3089</v>
      </c>
      <c r="D10652" t="s">
        <v>3090</v>
      </c>
      <c r="E10652" t="s">
        <v>3090</v>
      </c>
      <c r="F10652">
        <v>1</v>
      </c>
      <c r="G10652">
        <v>0</v>
      </c>
      <c r="H10652">
        <v>14486.948069722301</v>
      </c>
      <c r="I10652">
        <v>10566.6432363889</v>
      </c>
      <c r="K10652">
        <v>1409.58566666666</v>
      </c>
      <c r="M10652">
        <v>2510.7191666666599</v>
      </c>
      <c r="N10652" t="s">
        <v>3091</v>
      </c>
      <c r="O10652" t="s">
        <v>3092</v>
      </c>
      <c r="P10652" t="s">
        <v>3095</v>
      </c>
      <c r="R10652" t="s">
        <v>3094</v>
      </c>
    </row>
    <row r="10653" spans="1:18" x14ac:dyDescent="0.25">
      <c r="A10653" t="s">
        <v>5023</v>
      </c>
      <c r="B10653" t="s">
        <v>3089</v>
      </c>
      <c r="D10653" t="s">
        <v>3090</v>
      </c>
      <c r="E10653" t="s">
        <v>3090</v>
      </c>
      <c r="F10653">
        <v>1</v>
      </c>
      <c r="G10653">
        <v>0</v>
      </c>
      <c r="H10653">
        <v>14523.2871765485</v>
      </c>
      <c r="I10653">
        <v>10602.982343215201</v>
      </c>
      <c r="K10653">
        <v>1409.58566666666</v>
      </c>
      <c r="M10653">
        <v>2510.7191666666599</v>
      </c>
      <c r="N10653" t="s">
        <v>3091</v>
      </c>
      <c r="O10653" t="s">
        <v>3092</v>
      </c>
      <c r="P10653" t="s">
        <v>3095</v>
      </c>
      <c r="R10653" t="s">
        <v>3094</v>
      </c>
    </row>
    <row r="10654" spans="1:18" x14ac:dyDescent="0.25">
      <c r="A10654" t="s">
        <v>5024</v>
      </c>
      <c r="B10654" t="s">
        <v>3089</v>
      </c>
      <c r="D10654" t="s">
        <v>3090</v>
      </c>
      <c r="E10654" t="s">
        <v>3090</v>
      </c>
      <c r="F10654">
        <v>1</v>
      </c>
      <c r="G10654">
        <v>0</v>
      </c>
      <c r="H10654">
        <v>17598.054784376902</v>
      </c>
      <c r="I10654">
        <v>13120.556034376899</v>
      </c>
      <c r="K10654">
        <v>1609.27325</v>
      </c>
      <c r="M10654">
        <v>2868.2255</v>
      </c>
      <c r="N10654" t="s">
        <v>3091</v>
      </c>
      <c r="O10654" t="s">
        <v>3092</v>
      </c>
      <c r="P10654" t="s">
        <v>3095</v>
      </c>
      <c r="R10654" t="s">
        <v>3094</v>
      </c>
    </row>
    <row r="10655" spans="1:18" x14ac:dyDescent="0.25">
      <c r="A10655" t="s">
        <v>5025</v>
      </c>
      <c r="B10655" t="s">
        <v>3089</v>
      </c>
      <c r="D10655" t="s">
        <v>3090</v>
      </c>
      <c r="E10655" t="s">
        <v>3090</v>
      </c>
      <c r="F10655">
        <v>1</v>
      </c>
      <c r="G10655">
        <v>0</v>
      </c>
      <c r="H10655">
        <v>13758.756880483101</v>
      </c>
      <c r="I10655">
        <v>9742.6243804830992</v>
      </c>
      <c r="K10655">
        <v>1444.0450000000001</v>
      </c>
      <c r="M10655">
        <v>2572.0875000000001</v>
      </c>
      <c r="N10655" t="s">
        <v>3091</v>
      </c>
      <c r="O10655" t="s">
        <v>3092</v>
      </c>
      <c r="P10655" t="s">
        <v>3095</v>
      </c>
      <c r="R10655" t="s">
        <v>3094</v>
      </c>
    </row>
    <row r="10656" spans="1:18" x14ac:dyDescent="0.25">
      <c r="A10656" t="s">
        <v>5026</v>
      </c>
      <c r="B10656" t="s">
        <v>3089</v>
      </c>
      <c r="D10656" t="s">
        <v>3090</v>
      </c>
      <c r="E10656" t="s">
        <v>3090</v>
      </c>
      <c r="F10656">
        <v>1</v>
      </c>
      <c r="G10656">
        <v>0</v>
      </c>
      <c r="H10656">
        <v>12753.001864259801</v>
      </c>
      <c r="I10656">
        <v>9320.0643642598006</v>
      </c>
      <c r="K10656">
        <v>1232.6300000000001</v>
      </c>
      <c r="M10656">
        <v>2200.3074999999999</v>
      </c>
      <c r="N10656" t="s">
        <v>3091</v>
      </c>
      <c r="O10656" t="s">
        <v>3092</v>
      </c>
      <c r="P10656" t="s">
        <v>3095</v>
      </c>
      <c r="R10656" t="s">
        <v>3094</v>
      </c>
    </row>
    <row r="10657" spans="1:18" x14ac:dyDescent="0.25">
      <c r="A10657" t="s">
        <v>5027</v>
      </c>
      <c r="B10657" t="s">
        <v>3089</v>
      </c>
      <c r="D10657" t="s">
        <v>3090</v>
      </c>
      <c r="E10657" t="s">
        <v>3090</v>
      </c>
      <c r="F10657">
        <v>1</v>
      </c>
      <c r="G10657">
        <v>0</v>
      </c>
      <c r="H10657">
        <v>16011.4733455283</v>
      </c>
      <c r="I10657">
        <v>11658.7213455283</v>
      </c>
      <c r="K10657">
        <v>1567.777</v>
      </c>
      <c r="M10657">
        <v>2784.9749999999999</v>
      </c>
      <c r="N10657" t="s">
        <v>3091</v>
      </c>
      <c r="O10657" t="s">
        <v>3092</v>
      </c>
      <c r="P10657" t="s">
        <v>3095</v>
      </c>
      <c r="R10657" t="s">
        <v>3094</v>
      </c>
    </row>
    <row r="10658" spans="1:18" x14ac:dyDescent="0.25">
      <c r="A10658" t="s">
        <v>5028</v>
      </c>
      <c r="B10658" t="s">
        <v>3089</v>
      </c>
      <c r="D10658" t="s">
        <v>3090</v>
      </c>
      <c r="E10658" t="s">
        <v>3090</v>
      </c>
      <c r="F10658">
        <v>1</v>
      </c>
      <c r="G10658">
        <v>0</v>
      </c>
      <c r="H10658">
        <v>16054.6318729338</v>
      </c>
      <c r="I10658">
        <v>11701.884872933801</v>
      </c>
      <c r="K10658">
        <v>1567.777</v>
      </c>
      <c r="M10658">
        <v>2784.97</v>
      </c>
      <c r="N10658" t="s">
        <v>3091</v>
      </c>
      <c r="O10658" t="s">
        <v>3092</v>
      </c>
      <c r="P10658" t="s">
        <v>3095</v>
      </c>
      <c r="R10658" t="s">
        <v>3094</v>
      </c>
    </row>
    <row r="10659" spans="1:18" x14ac:dyDescent="0.25">
      <c r="A10659" t="s">
        <v>5029</v>
      </c>
      <c r="B10659" t="s">
        <v>3089</v>
      </c>
      <c r="D10659" t="s">
        <v>3090</v>
      </c>
      <c r="E10659" t="s">
        <v>3090</v>
      </c>
      <c r="F10659">
        <v>1</v>
      </c>
      <c r="G10659">
        <v>0</v>
      </c>
      <c r="H10659">
        <v>15559.407635085299</v>
      </c>
      <c r="I10659">
        <v>11196.895385085299</v>
      </c>
      <c r="K10659">
        <v>1567.77775</v>
      </c>
      <c r="M10659">
        <v>2794.7345</v>
      </c>
      <c r="N10659" t="s">
        <v>3091</v>
      </c>
      <c r="O10659" t="s">
        <v>3092</v>
      </c>
      <c r="P10659" t="s">
        <v>3095</v>
      </c>
      <c r="R10659" t="s">
        <v>3094</v>
      </c>
    </row>
    <row r="10660" spans="1:18" x14ac:dyDescent="0.25">
      <c r="A10660" t="s">
        <v>5030</v>
      </c>
      <c r="B10660" t="s">
        <v>3089</v>
      </c>
      <c r="D10660" t="s">
        <v>3090</v>
      </c>
      <c r="E10660" t="s">
        <v>3090</v>
      </c>
      <c r="F10660">
        <v>1</v>
      </c>
      <c r="G10660">
        <v>0</v>
      </c>
      <c r="H10660">
        <v>15799.9961850853</v>
      </c>
      <c r="I10660">
        <v>11437.485185085299</v>
      </c>
      <c r="K10660">
        <v>1567.7739999999999</v>
      </c>
      <c r="M10660">
        <v>2794.7370000000001</v>
      </c>
      <c r="N10660" t="s">
        <v>3091</v>
      </c>
      <c r="O10660" t="s">
        <v>3092</v>
      </c>
      <c r="P10660" t="s">
        <v>3095</v>
      </c>
      <c r="R10660" t="s">
        <v>3094</v>
      </c>
    </row>
    <row r="10661" spans="1:18" x14ac:dyDescent="0.25">
      <c r="A10661" t="s">
        <v>5031</v>
      </c>
      <c r="B10661" t="s">
        <v>3089</v>
      </c>
      <c r="D10661" t="s">
        <v>3090</v>
      </c>
      <c r="E10661" t="s">
        <v>3090</v>
      </c>
      <c r="F10661">
        <v>1</v>
      </c>
      <c r="G10661">
        <v>0</v>
      </c>
      <c r="H10661">
        <v>544.88056746238499</v>
      </c>
      <c r="I10661">
        <v>180.11056746238501</v>
      </c>
      <c r="K10661">
        <v>130.33000000000001</v>
      </c>
      <c r="M10661">
        <v>234.44</v>
      </c>
      <c r="N10661" t="s">
        <v>3091</v>
      </c>
      <c r="O10661" t="s">
        <v>3092</v>
      </c>
      <c r="P10661" t="s">
        <v>3095</v>
      </c>
      <c r="R10661" t="s">
        <v>3094</v>
      </c>
    </row>
    <row r="10662" spans="1:18" x14ac:dyDescent="0.25">
      <c r="A10662" t="s">
        <v>5032</v>
      </c>
      <c r="B10662" t="s">
        <v>3089</v>
      </c>
      <c r="D10662" t="s">
        <v>3090</v>
      </c>
      <c r="E10662" t="s">
        <v>3090</v>
      </c>
      <c r="F10662">
        <v>1</v>
      </c>
      <c r="G10662">
        <v>0</v>
      </c>
      <c r="H10662">
        <v>13762.464192977201</v>
      </c>
      <c r="I10662">
        <v>9733.2816929772707</v>
      </c>
      <c r="K10662">
        <v>1448.29</v>
      </c>
      <c r="M10662">
        <v>2580.8924999999999</v>
      </c>
      <c r="N10662" t="s">
        <v>3091</v>
      </c>
      <c r="O10662" t="s">
        <v>3092</v>
      </c>
      <c r="P10662" t="s">
        <v>3095</v>
      </c>
      <c r="R10662" t="s">
        <v>3094</v>
      </c>
    </row>
    <row r="10663" spans="1:18" x14ac:dyDescent="0.25">
      <c r="A10663" t="s">
        <v>5033</v>
      </c>
      <c r="B10663" t="s">
        <v>3089</v>
      </c>
      <c r="D10663" t="s">
        <v>3090</v>
      </c>
      <c r="E10663" t="s">
        <v>3090</v>
      </c>
      <c r="F10663">
        <v>1</v>
      </c>
      <c r="G10663">
        <v>0</v>
      </c>
      <c r="H10663">
        <v>13845.7248588613</v>
      </c>
      <c r="I10663">
        <v>9816.5423588613594</v>
      </c>
      <c r="K10663">
        <v>1448.29</v>
      </c>
      <c r="M10663">
        <v>2580.8924999999999</v>
      </c>
      <c r="N10663" t="s">
        <v>3091</v>
      </c>
      <c r="O10663" t="s">
        <v>3092</v>
      </c>
      <c r="P10663" t="s">
        <v>3095</v>
      </c>
      <c r="R10663" t="s">
        <v>3094</v>
      </c>
    </row>
    <row r="10664" spans="1:18" x14ac:dyDescent="0.25">
      <c r="A10664" t="s">
        <v>5034</v>
      </c>
      <c r="B10664" t="s">
        <v>3089</v>
      </c>
      <c r="D10664" t="s">
        <v>3090</v>
      </c>
      <c r="E10664" t="s">
        <v>3090</v>
      </c>
      <c r="F10664">
        <v>1</v>
      </c>
      <c r="G10664">
        <v>0</v>
      </c>
      <c r="H10664">
        <v>823.86054397150099</v>
      </c>
      <c r="I10664">
        <v>434.70054397150102</v>
      </c>
      <c r="K10664">
        <v>139.02000000000001</v>
      </c>
      <c r="M10664">
        <v>250.14</v>
      </c>
      <c r="N10664" t="s">
        <v>3091</v>
      </c>
      <c r="O10664" t="s">
        <v>3092</v>
      </c>
      <c r="P10664" t="s">
        <v>3095</v>
      </c>
      <c r="R10664" t="s">
        <v>3094</v>
      </c>
    </row>
    <row r="10665" spans="1:18" x14ac:dyDescent="0.25">
      <c r="A10665" t="s">
        <v>5035</v>
      </c>
      <c r="B10665" t="s">
        <v>3089</v>
      </c>
      <c r="D10665" t="s">
        <v>3090</v>
      </c>
      <c r="E10665" t="s">
        <v>3090</v>
      </c>
      <c r="F10665">
        <v>1</v>
      </c>
      <c r="G10665">
        <v>0</v>
      </c>
      <c r="H10665">
        <v>15678.7633467826</v>
      </c>
      <c r="I10665">
        <v>11168.832513449201</v>
      </c>
      <c r="K10665">
        <v>1626.3641666666599</v>
      </c>
      <c r="M10665">
        <v>2883.5666666666598</v>
      </c>
      <c r="N10665" t="s">
        <v>3091</v>
      </c>
      <c r="O10665" t="s">
        <v>3092</v>
      </c>
      <c r="P10665" t="s">
        <v>3095</v>
      </c>
      <c r="R10665" t="s">
        <v>3094</v>
      </c>
    </row>
    <row r="10666" spans="1:18" x14ac:dyDescent="0.25">
      <c r="A10666" t="s">
        <v>5036</v>
      </c>
      <c r="B10666" t="s">
        <v>3089</v>
      </c>
      <c r="D10666" t="s">
        <v>3090</v>
      </c>
      <c r="E10666" t="s">
        <v>3090</v>
      </c>
      <c r="F10666">
        <v>1</v>
      </c>
      <c r="G10666">
        <v>0</v>
      </c>
      <c r="H10666">
        <v>0</v>
      </c>
      <c r="I10666"/>
      <c r="K10666"/>
      <c r="N10666" t="s">
        <v>3091</v>
      </c>
      <c r="O10666" t="s">
        <v>3092</v>
      </c>
      <c r="P10666" t="s">
        <v>3095</v>
      </c>
      <c r="R10666" t="s">
        <v>3094</v>
      </c>
    </row>
    <row r="10667" spans="1:18" x14ac:dyDescent="0.25">
      <c r="A10667" t="s">
        <v>5037</v>
      </c>
      <c r="B10667" t="s">
        <v>3089</v>
      </c>
      <c r="D10667" t="s">
        <v>3090</v>
      </c>
      <c r="E10667" t="s">
        <v>3090</v>
      </c>
      <c r="F10667">
        <v>1</v>
      </c>
      <c r="G10667">
        <v>0</v>
      </c>
      <c r="H10667">
        <v>516.47863424848697</v>
      </c>
      <c r="I10667">
        <v>499.61863424848701</v>
      </c>
      <c r="K10667">
        <v>6</v>
      </c>
      <c r="M10667">
        <v>10.86</v>
      </c>
      <c r="N10667" t="s">
        <v>3091</v>
      </c>
      <c r="O10667" t="s">
        <v>3092</v>
      </c>
      <c r="P10667" t="s">
        <v>3095</v>
      </c>
      <c r="R10667" t="s">
        <v>3094</v>
      </c>
    </row>
    <row r="10668" spans="1:18" x14ac:dyDescent="0.25">
      <c r="A10668" t="s">
        <v>5038</v>
      </c>
      <c r="B10668" t="s">
        <v>3089</v>
      </c>
      <c r="D10668" t="s">
        <v>3090</v>
      </c>
      <c r="E10668" t="s">
        <v>3090</v>
      </c>
      <c r="F10668">
        <v>1</v>
      </c>
      <c r="G10668">
        <v>0</v>
      </c>
      <c r="H10668">
        <v>602.71535018661802</v>
      </c>
      <c r="I10668">
        <v>285.89535018661797</v>
      </c>
      <c r="K10668">
        <v>114.3</v>
      </c>
      <c r="M10668">
        <v>202.52</v>
      </c>
      <c r="N10668" t="s">
        <v>3091</v>
      </c>
      <c r="O10668" t="s">
        <v>3092</v>
      </c>
      <c r="P10668" t="s">
        <v>3095</v>
      </c>
      <c r="R10668" t="s">
        <v>3094</v>
      </c>
    </row>
    <row r="10669" spans="1:18" x14ac:dyDescent="0.25">
      <c r="A10669" t="s">
        <v>5039</v>
      </c>
      <c r="B10669" t="s">
        <v>3089</v>
      </c>
      <c r="D10669" t="s">
        <v>3090</v>
      </c>
      <c r="E10669" t="s">
        <v>3090</v>
      </c>
      <c r="F10669">
        <v>1</v>
      </c>
      <c r="G10669">
        <v>0</v>
      </c>
      <c r="H10669">
        <v>184.28759444444401</v>
      </c>
      <c r="I10669">
        <v>144.517594444444</v>
      </c>
      <c r="K10669">
        <v>14.49</v>
      </c>
      <c r="M10669">
        <v>25.28</v>
      </c>
      <c r="N10669" t="s">
        <v>3091</v>
      </c>
      <c r="O10669" t="s">
        <v>3092</v>
      </c>
      <c r="P10669" t="s">
        <v>3095</v>
      </c>
      <c r="R10669" t="s">
        <v>3094</v>
      </c>
    </row>
    <row r="10670" spans="1:18" x14ac:dyDescent="0.25">
      <c r="A10670" t="s">
        <v>5040</v>
      </c>
      <c r="B10670" t="s">
        <v>3089</v>
      </c>
      <c r="D10670" t="s">
        <v>3090</v>
      </c>
      <c r="E10670" t="s">
        <v>3090</v>
      </c>
      <c r="F10670">
        <v>1</v>
      </c>
      <c r="G10670">
        <v>0</v>
      </c>
      <c r="H10670">
        <v>15010.0638475532</v>
      </c>
      <c r="I10670">
        <v>10928.8821808865</v>
      </c>
      <c r="K10670">
        <v>1467.85666666666</v>
      </c>
      <c r="M10670">
        <v>2613.3249999999998</v>
      </c>
      <c r="N10670" t="s">
        <v>3091</v>
      </c>
      <c r="O10670" t="s">
        <v>3092</v>
      </c>
      <c r="P10670" t="s">
        <v>3095</v>
      </c>
      <c r="R10670" t="s">
        <v>3094</v>
      </c>
    </row>
    <row r="10671" spans="1:18" x14ac:dyDescent="0.25">
      <c r="A10671" t="s">
        <v>5041</v>
      </c>
      <c r="B10671" t="s">
        <v>3089</v>
      </c>
      <c r="D10671" t="s">
        <v>3090</v>
      </c>
      <c r="E10671" t="s">
        <v>3090</v>
      </c>
      <c r="F10671">
        <v>1</v>
      </c>
      <c r="G10671">
        <v>0</v>
      </c>
      <c r="H10671">
        <v>13679.1216960408</v>
      </c>
      <c r="I10671">
        <v>9922.1216960408001</v>
      </c>
      <c r="K10671">
        <v>1348.4649999999999</v>
      </c>
      <c r="M10671">
        <v>2408.5349999999999</v>
      </c>
      <c r="N10671" t="s">
        <v>3091</v>
      </c>
      <c r="O10671" t="s">
        <v>3092</v>
      </c>
      <c r="P10671" t="s">
        <v>3095</v>
      </c>
      <c r="R10671" t="s">
        <v>3094</v>
      </c>
    </row>
    <row r="10672" spans="1:18" x14ac:dyDescent="0.25">
      <c r="A10672" t="s">
        <v>5042</v>
      </c>
      <c r="B10672" t="s">
        <v>3089</v>
      </c>
      <c r="D10672" t="s">
        <v>3090</v>
      </c>
      <c r="E10672" t="s">
        <v>3090</v>
      </c>
      <c r="F10672">
        <v>1</v>
      </c>
      <c r="G10672">
        <v>0</v>
      </c>
      <c r="H10672">
        <v>13689.062842562</v>
      </c>
      <c r="I10672">
        <v>9932.0653425620894</v>
      </c>
      <c r="K10672">
        <v>1348.46</v>
      </c>
      <c r="M10672">
        <v>2408.5374999999999</v>
      </c>
      <c r="N10672" t="s">
        <v>3091</v>
      </c>
      <c r="O10672" t="s">
        <v>3092</v>
      </c>
      <c r="P10672" t="s">
        <v>3095</v>
      </c>
      <c r="R10672" t="s">
        <v>3094</v>
      </c>
    </row>
    <row r="10673" spans="1:18" x14ac:dyDescent="0.25">
      <c r="A10673" t="s">
        <v>5043</v>
      </c>
      <c r="B10673" t="s">
        <v>3089</v>
      </c>
      <c r="D10673" t="s">
        <v>3090</v>
      </c>
      <c r="E10673" t="s">
        <v>3090</v>
      </c>
      <c r="F10673">
        <v>1</v>
      </c>
      <c r="G10673">
        <v>0</v>
      </c>
      <c r="H10673">
        <v>15553.6850808904</v>
      </c>
      <c r="I10673">
        <v>11169.2900808904</v>
      </c>
      <c r="K10673">
        <v>1580.9124999999999</v>
      </c>
      <c r="M10673">
        <v>2803.4825000000001</v>
      </c>
      <c r="N10673" t="s">
        <v>3091</v>
      </c>
      <c r="O10673" t="s">
        <v>3092</v>
      </c>
      <c r="P10673" t="s">
        <v>3095</v>
      </c>
      <c r="R10673" t="s">
        <v>3094</v>
      </c>
    </row>
    <row r="10674" spans="1:18" x14ac:dyDescent="0.25">
      <c r="A10674" t="s">
        <v>5044</v>
      </c>
      <c r="B10674" t="s">
        <v>3089</v>
      </c>
      <c r="D10674" t="s">
        <v>3090</v>
      </c>
      <c r="E10674" t="s">
        <v>3090</v>
      </c>
      <c r="F10674">
        <v>1</v>
      </c>
      <c r="G10674">
        <v>0</v>
      </c>
      <c r="H10674">
        <v>18374.005300932498</v>
      </c>
      <c r="I10674">
        <v>13682.158634265799</v>
      </c>
      <c r="K10674">
        <v>1686.52416666666</v>
      </c>
      <c r="M10674">
        <v>3005.3225000000002</v>
      </c>
      <c r="N10674" t="s">
        <v>3091</v>
      </c>
      <c r="O10674" t="s">
        <v>3092</v>
      </c>
      <c r="P10674" t="s">
        <v>3095</v>
      </c>
      <c r="R10674" t="s">
        <v>3094</v>
      </c>
    </row>
    <row r="10675" spans="1:18" x14ac:dyDescent="0.25">
      <c r="A10675" t="s">
        <v>5045</v>
      </c>
      <c r="B10675" t="s">
        <v>3089</v>
      </c>
      <c r="D10675" t="s">
        <v>3090</v>
      </c>
      <c r="E10675" t="s">
        <v>3090</v>
      </c>
      <c r="F10675">
        <v>1</v>
      </c>
      <c r="G10675">
        <v>0</v>
      </c>
      <c r="H10675">
        <v>14350.2052760073</v>
      </c>
      <c r="I10675">
        <v>10567.932776007299</v>
      </c>
      <c r="K10675">
        <v>1362.9549999999999</v>
      </c>
      <c r="M10675">
        <v>2419.3175000000001</v>
      </c>
      <c r="N10675" t="s">
        <v>3091</v>
      </c>
      <c r="O10675" t="s">
        <v>3092</v>
      </c>
      <c r="P10675" t="s">
        <v>3095</v>
      </c>
      <c r="R10675" t="s">
        <v>3094</v>
      </c>
    </row>
    <row r="10676" spans="1:18" x14ac:dyDescent="0.25">
      <c r="A10676" t="s">
        <v>5046</v>
      </c>
      <c r="B10676" t="s">
        <v>3089</v>
      </c>
      <c r="D10676" t="s">
        <v>3090</v>
      </c>
      <c r="E10676" t="s">
        <v>3090</v>
      </c>
      <c r="F10676">
        <v>1</v>
      </c>
      <c r="G10676">
        <v>0</v>
      </c>
      <c r="H10676">
        <v>15619.901597750501</v>
      </c>
      <c r="I10676">
        <v>12199.464931083799</v>
      </c>
      <c r="K10676">
        <v>1231.0899999999999</v>
      </c>
      <c r="M10676">
        <v>2189.34666666666</v>
      </c>
      <c r="N10676" t="s">
        <v>3091</v>
      </c>
      <c r="O10676" t="s">
        <v>3092</v>
      </c>
      <c r="P10676" t="s">
        <v>3095</v>
      </c>
      <c r="R10676" t="s">
        <v>3094</v>
      </c>
    </row>
    <row r="10677" spans="1:18" x14ac:dyDescent="0.25">
      <c r="A10677" t="s">
        <v>5047</v>
      </c>
      <c r="B10677" t="s">
        <v>3089</v>
      </c>
      <c r="D10677" t="s">
        <v>3090</v>
      </c>
      <c r="E10677" t="s">
        <v>3090</v>
      </c>
      <c r="F10677">
        <v>1</v>
      </c>
      <c r="G10677">
        <v>0</v>
      </c>
      <c r="H10677">
        <v>15508.7133104849</v>
      </c>
      <c r="I10677">
        <v>11350.5099771516</v>
      </c>
      <c r="K10677">
        <v>1495.14233333333</v>
      </c>
      <c r="M10677">
        <v>2663.0610000000001</v>
      </c>
      <c r="N10677" t="s">
        <v>3091</v>
      </c>
      <c r="O10677" t="s">
        <v>3092</v>
      </c>
      <c r="P10677" t="s">
        <v>3095</v>
      </c>
      <c r="R10677" t="s">
        <v>3094</v>
      </c>
    </row>
    <row r="10678" spans="1:18" x14ac:dyDescent="0.25">
      <c r="A10678" t="s">
        <v>5048</v>
      </c>
      <c r="B10678" t="s">
        <v>3089</v>
      </c>
      <c r="D10678" t="s">
        <v>3090</v>
      </c>
      <c r="E10678" t="s">
        <v>3090</v>
      </c>
      <c r="F10678">
        <v>1</v>
      </c>
      <c r="G10678">
        <v>0</v>
      </c>
      <c r="H10678">
        <v>15520.0404364357</v>
      </c>
      <c r="I10678">
        <v>11361.823769769</v>
      </c>
      <c r="K10678">
        <v>1495.1366666666599</v>
      </c>
      <c r="M10678">
        <v>2663.08</v>
      </c>
      <c r="N10678" t="s">
        <v>3091</v>
      </c>
      <c r="O10678" t="s">
        <v>3092</v>
      </c>
      <c r="P10678" t="s">
        <v>3095</v>
      </c>
      <c r="R10678" t="s">
        <v>3094</v>
      </c>
    </row>
    <row r="10679" spans="1:18" x14ac:dyDescent="0.25">
      <c r="A10679" t="s">
        <v>5049</v>
      </c>
      <c r="B10679" t="s">
        <v>3089</v>
      </c>
      <c r="D10679" t="s">
        <v>3090</v>
      </c>
      <c r="E10679" t="s">
        <v>3090</v>
      </c>
      <c r="F10679">
        <v>1</v>
      </c>
      <c r="G10679">
        <v>0</v>
      </c>
      <c r="H10679">
        <v>14929.568844191699</v>
      </c>
      <c r="I10679">
        <v>11250.703844191699</v>
      </c>
      <c r="K10679">
        <v>1322.155</v>
      </c>
      <c r="M10679">
        <v>2356.71</v>
      </c>
      <c r="N10679" t="s">
        <v>3091</v>
      </c>
      <c r="O10679" t="s">
        <v>3092</v>
      </c>
      <c r="P10679" t="s">
        <v>3095</v>
      </c>
      <c r="R10679" t="s">
        <v>3094</v>
      </c>
    </row>
    <row r="10680" spans="1:18" x14ac:dyDescent="0.25">
      <c r="A10680" t="s">
        <v>5050</v>
      </c>
      <c r="B10680" t="s">
        <v>3089</v>
      </c>
      <c r="D10680" t="s">
        <v>3090</v>
      </c>
      <c r="E10680" t="s">
        <v>3090</v>
      </c>
      <c r="F10680">
        <v>1</v>
      </c>
      <c r="G10680">
        <v>0</v>
      </c>
      <c r="H10680">
        <v>14919.955359732299</v>
      </c>
      <c r="I10680">
        <v>11241.1003597323</v>
      </c>
      <c r="K10680">
        <v>1322.155</v>
      </c>
      <c r="M10680">
        <v>2356.6999999999998</v>
      </c>
      <c r="N10680" t="s">
        <v>3091</v>
      </c>
      <c r="O10680" t="s">
        <v>3092</v>
      </c>
      <c r="P10680" t="s">
        <v>3095</v>
      </c>
      <c r="R10680" t="s">
        <v>3094</v>
      </c>
    </row>
    <row r="10681" spans="1:18" x14ac:dyDescent="0.25">
      <c r="A10681" t="s">
        <v>5051</v>
      </c>
      <c r="B10681" t="s">
        <v>3089</v>
      </c>
      <c r="D10681" t="s">
        <v>3090</v>
      </c>
      <c r="E10681" t="s">
        <v>3090</v>
      </c>
      <c r="F10681">
        <v>1</v>
      </c>
      <c r="G10681">
        <v>0</v>
      </c>
      <c r="H10681">
        <v>16323.527013586399</v>
      </c>
      <c r="I10681">
        <v>11815.098680253101</v>
      </c>
      <c r="K10681">
        <v>1620.0166666666601</v>
      </c>
      <c r="M10681">
        <v>2888.41166666666</v>
      </c>
      <c r="N10681" t="s">
        <v>3091</v>
      </c>
      <c r="O10681" t="s">
        <v>3092</v>
      </c>
      <c r="P10681" t="s">
        <v>3095</v>
      </c>
      <c r="R10681" t="s">
        <v>3094</v>
      </c>
    </row>
    <row r="10682" spans="1:18" x14ac:dyDescent="0.25">
      <c r="A10682" t="s">
        <v>5052</v>
      </c>
      <c r="B10682" t="s">
        <v>3089</v>
      </c>
      <c r="D10682" t="s">
        <v>3090</v>
      </c>
      <c r="E10682" t="s">
        <v>3090</v>
      </c>
      <c r="F10682">
        <v>1</v>
      </c>
      <c r="G10682">
        <v>0</v>
      </c>
      <c r="H10682">
        <v>16871.509308591099</v>
      </c>
      <c r="I10682">
        <v>12535.1176419244</v>
      </c>
      <c r="K10682">
        <v>1558.5250000000001</v>
      </c>
      <c r="M10682">
        <v>2777.86666666666</v>
      </c>
      <c r="N10682" t="s">
        <v>3091</v>
      </c>
      <c r="O10682" t="s">
        <v>3092</v>
      </c>
      <c r="P10682" t="s">
        <v>3095</v>
      </c>
      <c r="R10682" t="s">
        <v>3094</v>
      </c>
    </row>
    <row r="10683" spans="1:18" x14ac:dyDescent="0.25">
      <c r="A10683" t="s">
        <v>5053</v>
      </c>
      <c r="B10683" t="s">
        <v>3089</v>
      </c>
      <c r="D10683" t="s">
        <v>3090</v>
      </c>
      <c r="E10683" t="s">
        <v>3090</v>
      </c>
      <c r="F10683">
        <v>1</v>
      </c>
      <c r="G10683">
        <v>0</v>
      </c>
      <c r="H10683">
        <v>15515.9277974903</v>
      </c>
      <c r="I10683">
        <v>11558.994464157</v>
      </c>
      <c r="K10683">
        <v>1427.34952380952</v>
      </c>
      <c r="M10683">
        <v>2529.5838095238</v>
      </c>
      <c r="N10683" t="s">
        <v>3091</v>
      </c>
      <c r="O10683" t="s">
        <v>3092</v>
      </c>
      <c r="P10683" t="s">
        <v>3095</v>
      </c>
      <c r="R10683" t="s">
        <v>3094</v>
      </c>
    </row>
    <row r="10684" spans="1:18" x14ac:dyDescent="0.25">
      <c r="A10684" t="s">
        <v>5054</v>
      </c>
      <c r="B10684" t="s">
        <v>3089</v>
      </c>
      <c r="D10684" t="s">
        <v>3090</v>
      </c>
      <c r="E10684" t="s">
        <v>3090</v>
      </c>
      <c r="F10684">
        <v>1</v>
      </c>
      <c r="G10684">
        <v>0</v>
      </c>
      <c r="H10684">
        <v>16144.8654878824</v>
      </c>
      <c r="I10684">
        <v>11788.9238212157</v>
      </c>
      <c r="K10684">
        <v>1570.92452380952</v>
      </c>
      <c r="M10684">
        <v>2785.0171428571398</v>
      </c>
      <c r="N10684" t="s">
        <v>3091</v>
      </c>
      <c r="O10684" t="s">
        <v>3092</v>
      </c>
      <c r="P10684" t="s">
        <v>3095</v>
      </c>
      <c r="R10684" t="s">
        <v>3094</v>
      </c>
    </row>
    <row r="10685" spans="1:18" x14ac:dyDescent="0.25">
      <c r="A10685" t="s">
        <v>5055</v>
      </c>
      <c r="B10685" t="s">
        <v>3089</v>
      </c>
      <c r="D10685" t="s">
        <v>3090</v>
      </c>
      <c r="E10685" t="s">
        <v>3090</v>
      </c>
      <c r="F10685">
        <v>1</v>
      </c>
      <c r="G10685">
        <v>0</v>
      </c>
      <c r="H10685">
        <v>16033.0779633405</v>
      </c>
      <c r="I10685">
        <v>11681.361534769099</v>
      </c>
      <c r="K10685">
        <v>1569.2950000000001</v>
      </c>
      <c r="M10685">
        <v>2782.4214285714202</v>
      </c>
      <c r="N10685" t="s">
        <v>3091</v>
      </c>
      <c r="O10685" t="s">
        <v>3092</v>
      </c>
      <c r="P10685" t="s">
        <v>3095</v>
      </c>
      <c r="R10685" t="s">
        <v>3094</v>
      </c>
    </row>
    <row r="10686" spans="1:18" x14ac:dyDescent="0.25">
      <c r="A10686" t="s">
        <v>5056</v>
      </c>
      <c r="B10686" t="s">
        <v>3089</v>
      </c>
      <c r="D10686" t="s">
        <v>3090</v>
      </c>
      <c r="E10686" t="s">
        <v>3090</v>
      </c>
      <c r="F10686">
        <v>1</v>
      </c>
      <c r="G10686">
        <v>0</v>
      </c>
      <c r="H10686">
        <v>16076.016731121999</v>
      </c>
      <c r="I10686">
        <v>11891.848397788601</v>
      </c>
      <c r="K10686">
        <v>1503.9966666666601</v>
      </c>
      <c r="M10686">
        <v>2680.1716666666598</v>
      </c>
      <c r="N10686" t="s">
        <v>3091</v>
      </c>
      <c r="O10686" t="s">
        <v>3092</v>
      </c>
      <c r="P10686" t="s">
        <v>3095</v>
      </c>
      <c r="R10686" t="s">
        <v>3094</v>
      </c>
    </row>
    <row r="10687" spans="1:18" x14ac:dyDescent="0.25">
      <c r="A10687" t="s">
        <v>5057</v>
      </c>
      <c r="B10687" t="s">
        <v>3089</v>
      </c>
      <c r="D10687" t="s">
        <v>3090</v>
      </c>
      <c r="E10687" t="s">
        <v>3090</v>
      </c>
      <c r="F10687">
        <v>1</v>
      </c>
      <c r="G10687">
        <v>0</v>
      </c>
      <c r="H10687">
        <v>16081.959606333099</v>
      </c>
      <c r="I10687">
        <v>11897.799606333099</v>
      </c>
      <c r="K10687">
        <v>1503.9849999999999</v>
      </c>
      <c r="M10687">
        <v>2680.1750000000002</v>
      </c>
      <c r="N10687" t="s">
        <v>3091</v>
      </c>
      <c r="O10687" t="s">
        <v>3092</v>
      </c>
      <c r="P10687" t="s">
        <v>3095</v>
      </c>
      <c r="R10687" t="s">
        <v>3094</v>
      </c>
    </row>
    <row r="10688" spans="1:18" x14ac:dyDescent="0.25">
      <c r="A10688" t="s">
        <v>5058</v>
      </c>
      <c r="B10688" t="s">
        <v>3089</v>
      </c>
      <c r="D10688" t="s">
        <v>3090</v>
      </c>
      <c r="E10688" t="s">
        <v>3090</v>
      </c>
      <c r="F10688">
        <v>1</v>
      </c>
      <c r="G10688">
        <v>0</v>
      </c>
      <c r="H10688">
        <v>16022.1328942361</v>
      </c>
      <c r="I10688">
        <v>11837.9378942361</v>
      </c>
      <c r="K10688">
        <v>1504.02</v>
      </c>
      <c r="M10688">
        <v>2680.1750000000002</v>
      </c>
      <c r="N10688" t="s">
        <v>3091</v>
      </c>
      <c r="O10688" t="s">
        <v>3092</v>
      </c>
      <c r="P10688" t="s">
        <v>3095</v>
      </c>
      <c r="R10688" t="s">
        <v>3094</v>
      </c>
    </row>
    <row r="10689" spans="1:18" x14ac:dyDescent="0.25">
      <c r="A10689" t="s">
        <v>5059</v>
      </c>
      <c r="B10689" t="s">
        <v>3089</v>
      </c>
      <c r="D10689" t="s">
        <v>3090</v>
      </c>
      <c r="E10689" t="s">
        <v>3090</v>
      </c>
      <c r="F10689">
        <v>1</v>
      </c>
      <c r="G10689">
        <v>0</v>
      </c>
      <c r="H10689">
        <v>17569.3728536337</v>
      </c>
      <c r="I10689">
        <v>12780.535353633701</v>
      </c>
      <c r="K10689">
        <v>1722.53</v>
      </c>
      <c r="M10689">
        <v>3066.3074999999899</v>
      </c>
      <c r="N10689" t="s">
        <v>3091</v>
      </c>
      <c r="O10689" t="s">
        <v>3092</v>
      </c>
      <c r="P10689" t="s">
        <v>3095</v>
      </c>
      <c r="R10689" t="s">
        <v>3094</v>
      </c>
    </row>
    <row r="10690" spans="1:18" x14ac:dyDescent="0.25">
      <c r="A10690" t="s">
        <v>5060</v>
      </c>
      <c r="B10690" t="s">
        <v>3089</v>
      </c>
      <c r="D10690" t="s">
        <v>3090</v>
      </c>
      <c r="E10690" t="s">
        <v>3090</v>
      </c>
      <c r="F10690">
        <v>1</v>
      </c>
      <c r="G10690">
        <v>0</v>
      </c>
      <c r="H10690">
        <v>17500.181760872201</v>
      </c>
      <c r="I10690">
        <v>12676.369260872199</v>
      </c>
      <c r="K10690">
        <v>1735.67</v>
      </c>
      <c r="M10690">
        <v>3088.1424999999999</v>
      </c>
      <c r="N10690" t="s">
        <v>3091</v>
      </c>
      <c r="O10690" t="s">
        <v>3092</v>
      </c>
      <c r="P10690" t="s">
        <v>3095</v>
      </c>
      <c r="R10690" t="s">
        <v>3094</v>
      </c>
    </row>
    <row r="10691" spans="1:18" x14ac:dyDescent="0.25">
      <c r="A10691" t="s">
        <v>5061</v>
      </c>
      <c r="B10691" t="s">
        <v>3089</v>
      </c>
      <c r="D10691" t="s">
        <v>3090</v>
      </c>
      <c r="E10691" t="s">
        <v>3090</v>
      </c>
      <c r="F10691">
        <v>1</v>
      </c>
      <c r="G10691">
        <v>0</v>
      </c>
      <c r="H10691">
        <v>16793.351549126401</v>
      </c>
      <c r="I10691">
        <v>12477.3840491264</v>
      </c>
      <c r="K10691">
        <v>1556.6949999999999</v>
      </c>
      <c r="M10691">
        <v>2759.27249999999</v>
      </c>
      <c r="N10691" t="s">
        <v>3091</v>
      </c>
      <c r="O10691" t="s">
        <v>3092</v>
      </c>
      <c r="P10691" t="s">
        <v>3095</v>
      </c>
      <c r="R10691" t="s">
        <v>3094</v>
      </c>
    </row>
    <row r="10692" spans="1:18" x14ac:dyDescent="0.25">
      <c r="A10692" t="s">
        <v>5062</v>
      </c>
      <c r="B10692" t="s">
        <v>3089</v>
      </c>
      <c r="D10692" t="s">
        <v>3090</v>
      </c>
      <c r="E10692" t="s">
        <v>3090</v>
      </c>
      <c r="F10692">
        <v>1</v>
      </c>
      <c r="G10692">
        <v>0</v>
      </c>
      <c r="H10692">
        <v>17074.498142206699</v>
      </c>
      <c r="I10692">
        <v>12370.15147554</v>
      </c>
      <c r="K10692">
        <v>1690.1583333333299</v>
      </c>
      <c r="M10692">
        <v>3014.1883333333299</v>
      </c>
      <c r="N10692" t="s">
        <v>3091</v>
      </c>
      <c r="O10692" t="s">
        <v>3092</v>
      </c>
      <c r="P10692" t="s">
        <v>3095</v>
      </c>
      <c r="R10692" t="s">
        <v>3094</v>
      </c>
    </row>
    <row r="10693" spans="1:18" x14ac:dyDescent="0.25">
      <c r="A10693" t="s">
        <v>8262</v>
      </c>
      <c r="B10693" t="s">
        <v>3089</v>
      </c>
      <c r="D10693" t="s">
        <v>3090</v>
      </c>
      <c r="E10693" t="s">
        <v>3090</v>
      </c>
      <c r="F10693">
        <v>1</v>
      </c>
      <c r="G10693">
        <v>0</v>
      </c>
      <c r="H10693">
        <v>16543.951334162899</v>
      </c>
      <c r="I10693">
        <v>12061.422167496299</v>
      </c>
      <c r="K10693">
        <v>1436.7850000000001</v>
      </c>
      <c r="M10693">
        <v>3045.74416666666</v>
      </c>
      <c r="N10693" t="s">
        <v>3091</v>
      </c>
      <c r="O10693" t="s">
        <v>3092</v>
      </c>
      <c r="P10693" t="s">
        <v>3095</v>
      </c>
      <c r="R10693" t="s">
        <v>3094</v>
      </c>
    </row>
    <row r="10694" spans="1:18" x14ac:dyDescent="0.25">
      <c r="A10694" t="s">
        <v>5063</v>
      </c>
      <c r="B10694" t="s">
        <v>3089</v>
      </c>
      <c r="D10694" t="s">
        <v>3090</v>
      </c>
      <c r="E10694" t="s">
        <v>3090</v>
      </c>
      <c r="F10694">
        <v>1</v>
      </c>
      <c r="G10694">
        <v>0</v>
      </c>
      <c r="H10694">
        <v>0</v>
      </c>
      <c r="I10694">
        <v>0</v>
      </c>
      <c r="K10694"/>
      <c r="N10694" t="s">
        <v>3091</v>
      </c>
      <c r="O10694" t="s">
        <v>3092</v>
      </c>
      <c r="P10694" t="s">
        <v>3095</v>
      </c>
      <c r="R10694" t="s">
        <v>3094</v>
      </c>
    </row>
    <row r="10695" spans="1:18" x14ac:dyDescent="0.25">
      <c r="A10695" t="s">
        <v>5064</v>
      </c>
      <c r="B10695" t="s">
        <v>3089</v>
      </c>
      <c r="D10695" t="s">
        <v>3090</v>
      </c>
      <c r="E10695" t="s">
        <v>3090</v>
      </c>
      <c r="F10695">
        <v>1</v>
      </c>
      <c r="G10695">
        <v>0</v>
      </c>
      <c r="H10695">
        <v>0</v>
      </c>
      <c r="I10695">
        <v>0</v>
      </c>
      <c r="K10695"/>
      <c r="N10695" t="s">
        <v>3091</v>
      </c>
      <c r="O10695" t="s">
        <v>3092</v>
      </c>
      <c r="P10695" t="s">
        <v>3095</v>
      </c>
      <c r="R10695" t="s">
        <v>3094</v>
      </c>
    </row>
    <row r="10696" spans="1:18" x14ac:dyDescent="0.25">
      <c r="A10696" t="s">
        <v>5065</v>
      </c>
      <c r="B10696" t="s">
        <v>3089</v>
      </c>
      <c r="D10696" t="s">
        <v>3090</v>
      </c>
      <c r="E10696" t="s">
        <v>3090</v>
      </c>
      <c r="F10696">
        <v>1</v>
      </c>
      <c r="G10696">
        <v>0</v>
      </c>
      <c r="H10696">
        <v>0</v>
      </c>
      <c r="I10696">
        <v>0</v>
      </c>
      <c r="K10696"/>
      <c r="N10696" t="s">
        <v>3091</v>
      </c>
      <c r="O10696" t="s">
        <v>3092</v>
      </c>
      <c r="P10696" t="s">
        <v>3095</v>
      </c>
      <c r="R10696" t="s">
        <v>3094</v>
      </c>
    </row>
    <row r="10697" spans="1:18" x14ac:dyDescent="0.25">
      <c r="A10697" t="s">
        <v>5066</v>
      </c>
      <c r="B10697" t="s">
        <v>3089</v>
      </c>
      <c r="D10697" t="s">
        <v>3090</v>
      </c>
      <c r="E10697" t="s">
        <v>3090</v>
      </c>
      <c r="F10697">
        <v>1</v>
      </c>
      <c r="G10697">
        <v>0</v>
      </c>
      <c r="H10697">
        <v>2082.4020437312902</v>
      </c>
      <c r="I10697">
        <v>1036.7220437312899</v>
      </c>
      <c r="K10697">
        <v>375</v>
      </c>
      <c r="M10697">
        <v>670.68</v>
      </c>
      <c r="N10697" t="s">
        <v>3091</v>
      </c>
      <c r="O10697" t="s">
        <v>3092</v>
      </c>
      <c r="P10697" t="s">
        <v>3095</v>
      </c>
      <c r="R10697" t="s">
        <v>3094</v>
      </c>
    </row>
    <row r="10698" spans="1:18" x14ac:dyDescent="0.25">
      <c r="A10698" t="s">
        <v>5067</v>
      </c>
      <c r="B10698" t="s">
        <v>3089</v>
      </c>
      <c r="D10698" t="s">
        <v>3090</v>
      </c>
      <c r="E10698" t="s">
        <v>3090</v>
      </c>
      <c r="F10698">
        <v>1</v>
      </c>
      <c r="G10698">
        <v>0</v>
      </c>
      <c r="H10698">
        <v>1882.52884373129</v>
      </c>
      <c r="I10698">
        <v>982.33884373129899</v>
      </c>
      <c r="K10698">
        <v>325</v>
      </c>
      <c r="M10698">
        <v>575.19000000000005</v>
      </c>
      <c r="N10698" t="s">
        <v>3091</v>
      </c>
      <c r="O10698" t="s">
        <v>3092</v>
      </c>
      <c r="P10698" t="s">
        <v>3095</v>
      </c>
      <c r="R10698" t="s">
        <v>3094</v>
      </c>
    </row>
    <row r="10699" spans="1:18" x14ac:dyDescent="0.25">
      <c r="A10699" t="s">
        <v>5068</v>
      </c>
      <c r="B10699" t="s">
        <v>3089</v>
      </c>
      <c r="D10699" t="s">
        <v>3090</v>
      </c>
      <c r="E10699" t="s">
        <v>3090</v>
      </c>
      <c r="F10699">
        <v>1</v>
      </c>
      <c r="G10699">
        <v>0</v>
      </c>
      <c r="H10699">
        <v>0</v>
      </c>
      <c r="I10699">
        <v>0</v>
      </c>
      <c r="K10699"/>
      <c r="N10699" t="s">
        <v>3091</v>
      </c>
      <c r="O10699" t="s">
        <v>3092</v>
      </c>
      <c r="P10699" t="s">
        <v>3095</v>
      </c>
      <c r="R10699" t="s">
        <v>3094</v>
      </c>
    </row>
    <row r="10700" spans="1:18" x14ac:dyDescent="0.25">
      <c r="A10700" t="s">
        <v>3169</v>
      </c>
      <c r="B10700" t="s">
        <v>3089</v>
      </c>
      <c r="D10700" t="s">
        <v>3090</v>
      </c>
      <c r="E10700" t="s">
        <v>3090</v>
      </c>
      <c r="F10700">
        <v>1</v>
      </c>
      <c r="G10700">
        <v>0</v>
      </c>
      <c r="H10700">
        <v>63.980138997480701</v>
      </c>
      <c r="I10700">
        <v>63.980138997480701</v>
      </c>
      <c r="K10700"/>
      <c r="N10700" t="s">
        <v>3091</v>
      </c>
      <c r="O10700" t="s">
        <v>3092</v>
      </c>
      <c r="P10700" t="s">
        <v>3095</v>
      </c>
      <c r="R10700" t="s">
        <v>3094</v>
      </c>
    </row>
    <row r="10701" spans="1:18" x14ac:dyDescent="0.25">
      <c r="A10701" t="s">
        <v>5069</v>
      </c>
      <c r="B10701" t="s">
        <v>3089</v>
      </c>
      <c r="D10701" t="s">
        <v>3090</v>
      </c>
      <c r="E10701" t="s">
        <v>3090</v>
      </c>
      <c r="F10701">
        <v>1</v>
      </c>
      <c r="G10701">
        <v>0</v>
      </c>
      <c r="H10701">
        <v>155.19044883333299</v>
      </c>
      <c r="I10701">
        <v>148.83044883333301</v>
      </c>
      <c r="K10701">
        <v>2.04</v>
      </c>
      <c r="M10701">
        <v>4.32</v>
      </c>
      <c r="N10701" t="s">
        <v>3091</v>
      </c>
      <c r="O10701" t="s">
        <v>3092</v>
      </c>
      <c r="P10701" t="s">
        <v>3095</v>
      </c>
      <c r="R10701" t="s">
        <v>3094</v>
      </c>
    </row>
    <row r="10702" spans="1:18" x14ac:dyDescent="0.25">
      <c r="A10702" t="s">
        <v>369</v>
      </c>
      <c r="B10702" t="s">
        <v>3089</v>
      </c>
      <c r="D10702" t="s">
        <v>3090</v>
      </c>
      <c r="E10702" t="s">
        <v>3090</v>
      </c>
      <c r="F10702">
        <v>1</v>
      </c>
      <c r="G10702">
        <v>0</v>
      </c>
      <c r="H10702">
        <v>237.31816264375399</v>
      </c>
      <c r="I10702">
        <v>167.89816264375401</v>
      </c>
      <c r="K10702">
        <v>28.36</v>
      </c>
      <c r="M10702">
        <v>41.06</v>
      </c>
      <c r="N10702" t="s">
        <v>3091</v>
      </c>
      <c r="O10702" t="s">
        <v>3092</v>
      </c>
      <c r="P10702" t="s">
        <v>3095</v>
      </c>
      <c r="R10702" t="s">
        <v>3094</v>
      </c>
    </row>
    <row r="10703" spans="1:18" x14ac:dyDescent="0.25">
      <c r="A10703" t="s">
        <v>5070</v>
      </c>
      <c r="B10703" t="s">
        <v>3089</v>
      </c>
      <c r="D10703" t="s">
        <v>3090</v>
      </c>
      <c r="E10703" t="s">
        <v>3090</v>
      </c>
      <c r="F10703">
        <v>1</v>
      </c>
      <c r="G10703">
        <v>0</v>
      </c>
      <c r="H10703">
        <v>61.128607142857099</v>
      </c>
      <c r="I10703">
        <v>39.048607142857101</v>
      </c>
      <c r="K10703">
        <v>8</v>
      </c>
      <c r="M10703">
        <v>14.08</v>
      </c>
      <c r="N10703" t="s">
        <v>3091</v>
      </c>
      <c r="O10703" t="s">
        <v>3092</v>
      </c>
      <c r="P10703" t="s">
        <v>3095</v>
      </c>
      <c r="R10703" t="s">
        <v>3094</v>
      </c>
    </row>
    <row r="10704" spans="1:18" x14ac:dyDescent="0.25">
      <c r="A10704" t="s">
        <v>2962</v>
      </c>
      <c r="B10704" t="s">
        <v>3089</v>
      </c>
      <c r="D10704" t="s">
        <v>3090</v>
      </c>
      <c r="E10704" t="s">
        <v>3090</v>
      </c>
      <c r="F10704">
        <v>1</v>
      </c>
      <c r="G10704">
        <v>0</v>
      </c>
      <c r="H10704">
        <v>51.94</v>
      </c>
      <c r="I10704">
        <v>51.94</v>
      </c>
      <c r="K10704"/>
      <c r="N10704" t="s">
        <v>3091</v>
      </c>
      <c r="O10704" t="s">
        <v>3092</v>
      </c>
      <c r="P10704" t="s">
        <v>3095</v>
      </c>
      <c r="R10704" t="s">
        <v>3094</v>
      </c>
    </row>
    <row r="10705" spans="1:18" x14ac:dyDescent="0.25">
      <c r="A10705" t="s">
        <v>5071</v>
      </c>
      <c r="B10705" t="s">
        <v>3089</v>
      </c>
      <c r="D10705" t="s">
        <v>3090</v>
      </c>
      <c r="E10705" t="s">
        <v>3090</v>
      </c>
      <c r="F10705">
        <v>1</v>
      </c>
      <c r="G10705">
        <v>0</v>
      </c>
      <c r="H10705">
        <v>12.8966441343218</v>
      </c>
      <c r="I10705">
        <v>6.6116441343218497</v>
      </c>
      <c r="K10705">
        <v>2.3199999999999998</v>
      </c>
      <c r="M10705">
        <v>3.9649999999999999</v>
      </c>
      <c r="N10705" t="s">
        <v>3091</v>
      </c>
      <c r="O10705" t="s">
        <v>3092</v>
      </c>
      <c r="P10705" t="s">
        <v>3095</v>
      </c>
      <c r="R10705" t="s">
        <v>3094</v>
      </c>
    </row>
    <row r="10706" spans="1:18" x14ac:dyDescent="0.25">
      <c r="A10706" t="s">
        <v>5072</v>
      </c>
      <c r="B10706" t="s">
        <v>3089</v>
      </c>
      <c r="D10706" t="s">
        <v>3090</v>
      </c>
      <c r="E10706" t="s">
        <v>3090</v>
      </c>
      <c r="F10706">
        <v>1</v>
      </c>
      <c r="G10706">
        <v>0</v>
      </c>
      <c r="H10706">
        <v>0</v>
      </c>
      <c r="I10706">
        <v>0</v>
      </c>
      <c r="K10706"/>
      <c r="N10706" t="s">
        <v>3091</v>
      </c>
      <c r="O10706" t="s">
        <v>3092</v>
      </c>
      <c r="P10706" t="s">
        <v>3095</v>
      </c>
      <c r="R10706" t="s">
        <v>3094</v>
      </c>
    </row>
    <row r="10707" spans="1:18" x14ac:dyDescent="0.25">
      <c r="A10707" t="s">
        <v>5073</v>
      </c>
      <c r="B10707" t="s">
        <v>3089</v>
      </c>
      <c r="D10707" t="s">
        <v>3090</v>
      </c>
      <c r="E10707" t="s">
        <v>3090</v>
      </c>
      <c r="F10707">
        <v>1</v>
      </c>
      <c r="G10707">
        <v>0</v>
      </c>
      <c r="H10707">
        <v>0</v>
      </c>
      <c r="I10707">
        <v>0</v>
      </c>
      <c r="K10707"/>
      <c r="N10707" t="s">
        <v>3091</v>
      </c>
      <c r="O10707" t="s">
        <v>3092</v>
      </c>
      <c r="P10707" t="s">
        <v>3095</v>
      </c>
      <c r="R10707" t="s">
        <v>3094</v>
      </c>
    </row>
    <row r="10708" spans="1:18" x14ac:dyDescent="0.25">
      <c r="A10708" t="s">
        <v>5074</v>
      </c>
      <c r="B10708" t="s">
        <v>3089</v>
      </c>
      <c r="D10708" t="s">
        <v>3090</v>
      </c>
      <c r="E10708" t="s">
        <v>3090</v>
      </c>
      <c r="F10708">
        <v>1</v>
      </c>
      <c r="G10708">
        <v>0</v>
      </c>
      <c r="H10708">
        <v>0</v>
      </c>
      <c r="I10708">
        <v>0</v>
      </c>
      <c r="K10708"/>
      <c r="N10708" t="s">
        <v>3091</v>
      </c>
      <c r="O10708" t="s">
        <v>3092</v>
      </c>
      <c r="P10708" t="s">
        <v>3095</v>
      </c>
      <c r="R10708" t="s">
        <v>3094</v>
      </c>
    </row>
    <row r="10709" spans="1:18" x14ac:dyDescent="0.25">
      <c r="A10709" t="s">
        <v>3048</v>
      </c>
      <c r="B10709" t="s">
        <v>3089</v>
      </c>
      <c r="D10709" t="s">
        <v>3090</v>
      </c>
      <c r="E10709" t="s">
        <v>3090</v>
      </c>
      <c r="F10709">
        <v>1</v>
      </c>
      <c r="G10709">
        <v>0</v>
      </c>
      <c r="H10709">
        <v>63.68</v>
      </c>
      <c r="I10709">
        <v>42</v>
      </c>
      <c r="K10709">
        <v>8</v>
      </c>
      <c r="M10709">
        <v>13.68</v>
      </c>
      <c r="N10709" t="s">
        <v>3091</v>
      </c>
      <c r="O10709" t="s">
        <v>3092</v>
      </c>
      <c r="P10709" t="s">
        <v>3095</v>
      </c>
      <c r="R10709" t="s">
        <v>3094</v>
      </c>
    </row>
    <row r="10710" spans="1:18" x14ac:dyDescent="0.25">
      <c r="A10710" t="s">
        <v>5075</v>
      </c>
      <c r="B10710" t="s">
        <v>3089</v>
      </c>
      <c r="D10710" t="s">
        <v>3090</v>
      </c>
      <c r="E10710" t="s">
        <v>3090</v>
      </c>
      <c r="F10710">
        <v>1</v>
      </c>
      <c r="G10710">
        <v>0</v>
      </c>
      <c r="H10710">
        <v>35.609706508800002</v>
      </c>
      <c r="I10710">
        <v>24.5697065088</v>
      </c>
      <c r="K10710">
        <v>4</v>
      </c>
      <c r="M10710">
        <v>7.04</v>
      </c>
      <c r="N10710" t="s">
        <v>3091</v>
      </c>
      <c r="O10710" t="s">
        <v>3092</v>
      </c>
      <c r="P10710" t="s">
        <v>3095</v>
      </c>
      <c r="R10710" t="s">
        <v>3094</v>
      </c>
    </row>
    <row r="10711" spans="1:18" x14ac:dyDescent="0.25">
      <c r="A10711" t="s">
        <v>8798</v>
      </c>
      <c r="B10711" t="s">
        <v>3089</v>
      </c>
      <c r="D10711" t="s">
        <v>3090</v>
      </c>
      <c r="E10711" t="s">
        <v>3090</v>
      </c>
      <c r="F10711">
        <v>1</v>
      </c>
      <c r="G10711">
        <v>0</v>
      </c>
      <c r="H10711">
        <v>19.515000000000001</v>
      </c>
      <c r="I10711">
        <v>10.050000000000001</v>
      </c>
      <c r="K10711">
        <v>3.8650000000000002</v>
      </c>
      <c r="M10711">
        <v>5.6</v>
      </c>
      <c r="N10711" t="s">
        <v>3091</v>
      </c>
      <c r="O10711" t="s">
        <v>3092</v>
      </c>
      <c r="P10711" t="s">
        <v>3095</v>
      </c>
      <c r="R10711" t="s">
        <v>3094</v>
      </c>
    </row>
    <row r="10712" spans="1:18" x14ac:dyDescent="0.25">
      <c r="A10712" t="s">
        <v>2980</v>
      </c>
      <c r="B10712" t="s">
        <v>3089</v>
      </c>
      <c r="D10712" t="s">
        <v>3090</v>
      </c>
      <c r="E10712" t="s">
        <v>3090</v>
      </c>
      <c r="F10712">
        <v>1</v>
      </c>
      <c r="G10712">
        <v>0</v>
      </c>
      <c r="H10712">
        <v>134.34109599999999</v>
      </c>
      <c r="I10712">
        <v>134.34109599999999</v>
      </c>
      <c r="K10712"/>
      <c r="N10712" t="s">
        <v>3091</v>
      </c>
      <c r="O10712" t="s">
        <v>3092</v>
      </c>
      <c r="P10712" t="s">
        <v>3095</v>
      </c>
      <c r="R10712" t="s">
        <v>3094</v>
      </c>
    </row>
    <row r="10713" spans="1:18" x14ac:dyDescent="0.25">
      <c r="A10713" t="s">
        <v>5076</v>
      </c>
      <c r="B10713" t="s">
        <v>3089</v>
      </c>
      <c r="D10713" t="s">
        <v>3090</v>
      </c>
      <c r="E10713" t="s">
        <v>3090</v>
      </c>
      <c r="F10713">
        <v>1</v>
      </c>
      <c r="G10713">
        <v>0</v>
      </c>
      <c r="H10713">
        <v>0</v>
      </c>
      <c r="I10713">
        <v>0</v>
      </c>
      <c r="K10713"/>
      <c r="N10713" t="s">
        <v>3091</v>
      </c>
      <c r="O10713" t="s">
        <v>3092</v>
      </c>
      <c r="P10713" t="s">
        <v>3095</v>
      </c>
      <c r="R10713" t="s">
        <v>3094</v>
      </c>
    </row>
    <row r="10714" spans="1:18" x14ac:dyDescent="0.25">
      <c r="A10714" t="s">
        <v>8445</v>
      </c>
      <c r="B10714" t="s">
        <v>3089</v>
      </c>
      <c r="D10714" t="s">
        <v>3090</v>
      </c>
      <c r="E10714" t="s">
        <v>3090</v>
      </c>
      <c r="F10714">
        <v>1</v>
      </c>
      <c r="G10714">
        <v>0</v>
      </c>
      <c r="H10714">
        <v>13.273</v>
      </c>
      <c r="I10714">
        <v>2.4805000000000001</v>
      </c>
      <c r="K10714">
        <v>3.46</v>
      </c>
      <c r="M10714">
        <v>7.3324999999999996</v>
      </c>
      <c r="N10714" t="s">
        <v>3091</v>
      </c>
      <c r="O10714" t="s">
        <v>3092</v>
      </c>
      <c r="P10714" t="s">
        <v>3095</v>
      </c>
      <c r="R10714" t="s">
        <v>3094</v>
      </c>
    </row>
    <row r="10715" spans="1:18" x14ac:dyDescent="0.25">
      <c r="A10715" t="s">
        <v>5077</v>
      </c>
      <c r="B10715" t="s">
        <v>3089</v>
      </c>
      <c r="D10715" t="s">
        <v>3090</v>
      </c>
      <c r="E10715" t="s">
        <v>3090</v>
      </c>
      <c r="F10715">
        <v>1</v>
      </c>
      <c r="G10715">
        <v>0</v>
      </c>
      <c r="H10715">
        <v>13.363461290322499</v>
      </c>
      <c r="I10715">
        <v>1.32346129032258</v>
      </c>
      <c r="K10715">
        <v>4.3449999999999998</v>
      </c>
      <c r="M10715">
        <v>7.6950000000000003</v>
      </c>
      <c r="N10715" t="s">
        <v>3091</v>
      </c>
      <c r="O10715" t="s">
        <v>3092</v>
      </c>
      <c r="P10715" t="s">
        <v>3095</v>
      </c>
      <c r="R10715" t="s">
        <v>3094</v>
      </c>
    </row>
    <row r="10716" spans="1:18" x14ac:dyDescent="0.25">
      <c r="A10716" t="s">
        <v>5078</v>
      </c>
      <c r="B10716" t="s">
        <v>3089</v>
      </c>
      <c r="D10716" t="s">
        <v>3090</v>
      </c>
      <c r="E10716" t="s">
        <v>3090</v>
      </c>
      <c r="F10716">
        <v>1</v>
      </c>
      <c r="G10716">
        <v>0</v>
      </c>
      <c r="H10716">
        <v>0</v>
      </c>
      <c r="I10716">
        <v>0</v>
      </c>
      <c r="K10716"/>
      <c r="N10716" t="s">
        <v>3091</v>
      </c>
      <c r="O10716" t="s">
        <v>3092</v>
      </c>
      <c r="P10716" t="s">
        <v>3095</v>
      </c>
      <c r="R10716" t="s">
        <v>3094</v>
      </c>
    </row>
    <row r="10717" spans="1:18" x14ac:dyDescent="0.25">
      <c r="A10717" t="s">
        <v>5079</v>
      </c>
      <c r="B10717" t="s">
        <v>3089</v>
      </c>
      <c r="D10717" t="s">
        <v>3090</v>
      </c>
      <c r="E10717" t="s">
        <v>3090</v>
      </c>
      <c r="F10717">
        <v>1</v>
      </c>
      <c r="G10717">
        <v>0</v>
      </c>
      <c r="H10717">
        <v>1092.536575847</v>
      </c>
      <c r="I10717">
        <v>875.46657584700495</v>
      </c>
      <c r="K10717">
        <v>78</v>
      </c>
      <c r="M10717">
        <v>139.07</v>
      </c>
      <c r="N10717" t="s">
        <v>3091</v>
      </c>
      <c r="O10717" t="s">
        <v>3092</v>
      </c>
      <c r="P10717" t="s">
        <v>3095</v>
      </c>
      <c r="R10717" t="s">
        <v>3094</v>
      </c>
    </row>
    <row r="10718" spans="1:18" x14ac:dyDescent="0.25">
      <c r="A10718" t="s">
        <v>5080</v>
      </c>
      <c r="B10718" t="s">
        <v>3089</v>
      </c>
      <c r="D10718" t="s">
        <v>3090</v>
      </c>
      <c r="E10718" t="s">
        <v>3090</v>
      </c>
      <c r="F10718">
        <v>1</v>
      </c>
      <c r="G10718">
        <v>0</v>
      </c>
      <c r="H10718">
        <v>426.54</v>
      </c>
      <c r="I10718">
        <v>411.99</v>
      </c>
      <c r="K10718">
        <v>5</v>
      </c>
      <c r="M10718">
        <v>9.5500000000000007</v>
      </c>
      <c r="N10718" t="s">
        <v>3091</v>
      </c>
      <c r="O10718" t="s">
        <v>3092</v>
      </c>
      <c r="P10718" t="s">
        <v>3095</v>
      </c>
      <c r="R10718" t="s">
        <v>3094</v>
      </c>
    </row>
    <row r="10719" spans="1:18" x14ac:dyDescent="0.25">
      <c r="A10719" t="s">
        <v>9064</v>
      </c>
      <c r="B10719" t="s">
        <v>3089</v>
      </c>
      <c r="D10719" t="s">
        <v>3090</v>
      </c>
      <c r="E10719" t="s">
        <v>3090</v>
      </c>
      <c r="F10719">
        <v>1</v>
      </c>
      <c r="G10719">
        <v>0</v>
      </c>
      <c r="H10719">
        <v>2078.97720911648</v>
      </c>
      <c r="I10719">
        <v>476.717209116486</v>
      </c>
      <c r="K10719">
        <v>654.6</v>
      </c>
      <c r="M10719">
        <v>947.66</v>
      </c>
      <c r="N10719" t="s">
        <v>3091</v>
      </c>
      <c r="O10719" t="s">
        <v>3092</v>
      </c>
      <c r="P10719" t="s">
        <v>3095</v>
      </c>
      <c r="R10719" t="s">
        <v>3094</v>
      </c>
    </row>
    <row r="10720" spans="1:18" x14ac:dyDescent="0.25">
      <c r="A10720" t="s">
        <v>2926</v>
      </c>
      <c r="B10720" t="s">
        <v>3089</v>
      </c>
      <c r="D10720" t="s">
        <v>3090</v>
      </c>
      <c r="E10720" t="s">
        <v>3090</v>
      </c>
      <c r="F10720">
        <v>1</v>
      </c>
      <c r="G10720">
        <v>0</v>
      </c>
      <c r="H10720">
        <v>5158.0625546299298</v>
      </c>
      <c r="I10720">
        <v>3684.1525546299299</v>
      </c>
      <c r="K10720">
        <v>602.16</v>
      </c>
      <c r="M10720">
        <v>871.75</v>
      </c>
      <c r="N10720" t="s">
        <v>3091</v>
      </c>
      <c r="O10720" t="s">
        <v>3092</v>
      </c>
      <c r="P10720" t="s">
        <v>3095</v>
      </c>
      <c r="R10720" t="s">
        <v>3094</v>
      </c>
    </row>
    <row r="10721" spans="1:18" x14ac:dyDescent="0.25">
      <c r="A10721" t="s">
        <v>5081</v>
      </c>
      <c r="B10721" t="s">
        <v>3089</v>
      </c>
      <c r="D10721" t="s">
        <v>3090</v>
      </c>
      <c r="E10721" t="s">
        <v>3090</v>
      </c>
      <c r="F10721">
        <v>1</v>
      </c>
      <c r="G10721">
        <v>0</v>
      </c>
      <c r="H10721">
        <v>522.35780086702505</v>
      </c>
      <c r="I10721">
        <v>522.35780086702505</v>
      </c>
      <c r="K10721"/>
      <c r="N10721" t="s">
        <v>3091</v>
      </c>
      <c r="O10721" t="s">
        <v>3092</v>
      </c>
      <c r="P10721" t="s">
        <v>3095</v>
      </c>
      <c r="R10721" t="s">
        <v>3094</v>
      </c>
    </row>
    <row r="10722" spans="1:18" x14ac:dyDescent="0.25">
      <c r="A10722" t="s">
        <v>2975</v>
      </c>
      <c r="B10722" t="s">
        <v>3089</v>
      </c>
      <c r="D10722" t="s">
        <v>3090</v>
      </c>
      <c r="E10722" t="s">
        <v>3090</v>
      </c>
      <c r="F10722">
        <v>1</v>
      </c>
      <c r="G10722">
        <v>0</v>
      </c>
      <c r="H10722">
        <v>191.76532803405399</v>
      </c>
      <c r="I10722">
        <v>191.76532803405399</v>
      </c>
      <c r="K10722"/>
      <c r="N10722" t="s">
        <v>3091</v>
      </c>
      <c r="O10722" t="s">
        <v>3092</v>
      </c>
      <c r="P10722" t="s">
        <v>3095</v>
      </c>
      <c r="R10722" t="s">
        <v>3094</v>
      </c>
    </row>
    <row r="10723" spans="1:18" x14ac:dyDescent="0.25">
      <c r="A10723" t="s">
        <v>5082</v>
      </c>
      <c r="B10723" t="s">
        <v>3089</v>
      </c>
      <c r="D10723" t="s">
        <v>3090</v>
      </c>
      <c r="E10723" t="s">
        <v>3090</v>
      </c>
      <c r="F10723">
        <v>1</v>
      </c>
      <c r="G10723">
        <v>0</v>
      </c>
      <c r="H10723">
        <v>120.356292885882</v>
      </c>
      <c r="I10723">
        <v>26.821292885882301</v>
      </c>
      <c r="K10723">
        <v>34</v>
      </c>
      <c r="M10723">
        <v>59.534999999999997</v>
      </c>
      <c r="N10723" t="s">
        <v>3091</v>
      </c>
      <c r="O10723" t="s">
        <v>3092</v>
      </c>
      <c r="P10723" t="s">
        <v>3095</v>
      </c>
      <c r="R10723" t="s">
        <v>3094</v>
      </c>
    </row>
    <row r="10724" spans="1:18" x14ac:dyDescent="0.25">
      <c r="A10724" t="s">
        <v>5083</v>
      </c>
      <c r="B10724" t="s">
        <v>3089</v>
      </c>
      <c r="D10724" t="s">
        <v>3090</v>
      </c>
      <c r="E10724" t="s">
        <v>3090</v>
      </c>
      <c r="F10724">
        <v>1</v>
      </c>
      <c r="G10724">
        <v>0</v>
      </c>
      <c r="H10724">
        <v>296.80182042821798</v>
      </c>
      <c r="I10724">
        <v>175.66932042821799</v>
      </c>
      <c r="K10724">
        <v>44</v>
      </c>
      <c r="M10724">
        <v>77.132499999999993</v>
      </c>
      <c r="N10724" t="s">
        <v>3091</v>
      </c>
      <c r="O10724" t="s">
        <v>3092</v>
      </c>
      <c r="P10724" t="s">
        <v>3095</v>
      </c>
      <c r="R10724" t="s">
        <v>3094</v>
      </c>
    </row>
    <row r="10725" spans="1:18" x14ac:dyDescent="0.25">
      <c r="A10725" t="s">
        <v>5084</v>
      </c>
      <c r="B10725" t="s">
        <v>3089</v>
      </c>
      <c r="D10725" t="s">
        <v>3090</v>
      </c>
      <c r="E10725" t="s">
        <v>3090</v>
      </c>
      <c r="F10725">
        <v>1</v>
      </c>
      <c r="G10725">
        <v>0</v>
      </c>
      <c r="H10725">
        <v>685.86621198342505</v>
      </c>
      <c r="I10725">
        <v>540.69621198342497</v>
      </c>
      <c r="K10725">
        <v>52.13</v>
      </c>
      <c r="M10725">
        <v>93.04</v>
      </c>
      <c r="N10725" t="s">
        <v>3091</v>
      </c>
      <c r="O10725" t="s">
        <v>3092</v>
      </c>
      <c r="P10725" t="s">
        <v>3095</v>
      </c>
      <c r="R10725" t="s">
        <v>3094</v>
      </c>
    </row>
    <row r="10726" spans="1:18" x14ac:dyDescent="0.25">
      <c r="A10726" t="s">
        <v>5085</v>
      </c>
      <c r="B10726" t="s">
        <v>3089</v>
      </c>
      <c r="D10726" t="s">
        <v>3090</v>
      </c>
      <c r="E10726" t="s">
        <v>3090</v>
      </c>
      <c r="F10726">
        <v>1</v>
      </c>
      <c r="G10726">
        <v>0</v>
      </c>
      <c r="H10726">
        <v>278.61453898434701</v>
      </c>
      <c r="I10726">
        <v>196.42025327006101</v>
      </c>
      <c r="K10726">
        <v>30</v>
      </c>
      <c r="M10726">
        <v>52.194285714285698</v>
      </c>
      <c r="N10726" t="s">
        <v>3091</v>
      </c>
      <c r="O10726" t="s">
        <v>3092</v>
      </c>
      <c r="P10726" t="s">
        <v>3095</v>
      </c>
      <c r="R10726" t="s">
        <v>3094</v>
      </c>
    </row>
    <row r="10727" spans="1:18" x14ac:dyDescent="0.25">
      <c r="A10727" t="s">
        <v>5086</v>
      </c>
      <c r="B10727" t="s">
        <v>3089</v>
      </c>
      <c r="D10727" t="s">
        <v>3090</v>
      </c>
      <c r="E10727" t="s">
        <v>3090</v>
      </c>
      <c r="F10727">
        <v>1</v>
      </c>
      <c r="G10727">
        <v>0</v>
      </c>
      <c r="H10727">
        <v>2147.0944101375999</v>
      </c>
      <c r="I10727">
        <v>1308.3844101376001</v>
      </c>
      <c r="K10727">
        <v>303.81</v>
      </c>
      <c r="M10727">
        <v>534.9</v>
      </c>
      <c r="N10727" t="s">
        <v>3091</v>
      </c>
      <c r="O10727" t="s">
        <v>3092</v>
      </c>
      <c r="P10727" t="s">
        <v>3095</v>
      </c>
      <c r="R10727" t="s">
        <v>3094</v>
      </c>
    </row>
    <row r="10728" spans="1:18" x14ac:dyDescent="0.25">
      <c r="A10728" t="s">
        <v>2925</v>
      </c>
      <c r="B10728" t="s">
        <v>3089</v>
      </c>
      <c r="D10728" t="s">
        <v>3090</v>
      </c>
      <c r="E10728" t="s">
        <v>3090</v>
      </c>
      <c r="F10728">
        <v>1</v>
      </c>
      <c r="G10728">
        <v>0</v>
      </c>
      <c r="H10728">
        <v>1926.1715775769501</v>
      </c>
      <c r="I10728">
        <v>967.641577576955</v>
      </c>
      <c r="K10728">
        <v>391.61</v>
      </c>
      <c r="M10728">
        <v>566.91999999999996</v>
      </c>
      <c r="N10728" t="s">
        <v>3091</v>
      </c>
      <c r="O10728" t="s">
        <v>3092</v>
      </c>
      <c r="P10728" t="s">
        <v>3095</v>
      </c>
      <c r="R10728" t="s">
        <v>3094</v>
      </c>
    </row>
    <row r="10729" spans="1:18" x14ac:dyDescent="0.25">
      <c r="A10729" t="s">
        <v>5087</v>
      </c>
      <c r="B10729" t="s">
        <v>3089</v>
      </c>
      <c r="D10729" t="s">
        <v>3090</v>
      </c>
      <c r="E10729" t="s">
        <v>3090</v>
      </c>
      <c r="F10729">
        <v>1</v>
      </c>
      <c r="G10729">
        <v>0</v>
      </c>
      <c r="H10729">
        <v>340.600174163362</v>
      </c>
      <c r="I10729">
        <v>223.08017416336199</v>
      </c>
      <c r="K10729">
        <v>42</v>
      </c>
      <c r="M10729">
        <v>75.52</v>
      </c>
      <c r="N10729" t="s">
        <v>3091</v>
      </c>
      <c r="O10729" t="s">
        <v>3092</v>
      </c>
      <c r="P10729" t="s">
        <v>3095</v>
      </c>
      <c r="R10729" t="s">
        <v>3094</v>
      </c>
    </row>
    <row r="10730" spans="1:18" x14ac:dyDescent="0.25">
      <c r="A10730" t="s">
        <v>5088</v>
      </c>
      <c r="B10730" t="s">
        <v>3089</v>
      </c>
      <c r="D10730" t="s">
        <v>3090</v>
      </c>
      <c r="E10730" t="s">
        <v>3090</v>
      </c>
      <c r="F10730">
        <v>1</v>
      </c>
      <c r="G10730">
        <v>0</v>
      </c>
      <c r="H10730">
        <v>644.55206722555704</v>
      </c>
      <c r="I10730">
        <v>439.06206722555697</v>
      </c>
      <c r="K10730">
        <v>75.03</v>
      </c>
      <c r="M10730">
        <v>130.46</v>
      </c>
      <c r="N10730" t="s">
        <v>3091</v>
      </c>
      <c r="O10730" t="s">
        <v>3092</v>
      </c>
      <c r="P10730" t="s">
        <v>3095</v>
      </c>
      <c r="R10730" t="s">
        <v>3094</v>
      </c>
    </row>
    <row r="10731" spans="1:18" x14ac:dyDescent="0.25">
      <c r="A10731" t="s">
        <v>5089</v>
      </c>
      <c r="B10731" t="s">
        <v>3089</v>
      </c>
      <c r="D10731" t="s">
        <v>3090</v>
      </c>
      <c r="E10731" t="s">
        <v>3090</v>
      </c>
      <c r="F10731">
        <v>1</v>
      </c>
      <c r="G10731">
        <v>0</v>
      </c>
      <c r="H10731">
        <v>230.58533333333301</v>
      </c>
      <c r="I10731">
        <v>122.195333333333</v>
      </c>
      <c r="K10731">
        <v>40</v>
      </c>
      <c r="M10731">
        <v>68.39</v>
      </c>
      <c r="N10731" t="s">
        <v>3091</v>
      </c>
      <c r="O10731" t="s">
        <v>3092</v>
      </c>
      <c r="P10731" t="s">
        <v>3095</v>
      </c>
      <c r="R10731" t="s">
        <v>3094</v>
      </c>
    </row>
    <row r="10732" spans="1:18" x14ac:dyDescent="0.25">
      <c r="A10732" t="s">
        <v>5090</v>
      </c>
      <c r="B10732" t="s">
        <v>3089</v>
      </c>
      <c r="D10732" t="s">
        <v>3090</v>
      </c>
      <c r="E10732" t="s">
        <v>3090</v>
      </c>
      <c r="F10732">
        <v>1</v>
      </c>
      <c r="G10732">
        <v>0</v>
      </c>
      <c r="H10732">
        <v>737.87445306122299</v>
      </c>
      <c r="I10732">
        <v>467.33445306122297</v>
      </c>
      <c r="K10732">
        <v>99.58</v>
      </c>
      <c r="M10732">
        <v>170.96</v>
      </c>
      <c r="N10732" t="s">
        <v>3091</v>
      </c>
      <c r="O10732" t="s">
        <v>3092</v>
      </c>
      <c r="P10732" t="s">
        <v>3095</v>
      </c>
      <c r="R10732" t="s">
        <v>3094</v>
      </c>
    </row>
    <row r="10733" spans="1:18" x14ac:dyDescent="0.25">
      <c r="A10733" t="s">
        <v>5091</v>
      </c>
      <c r="B10733" t="s">
        <v>3089</v>
      </c>
      <c r="D10733" t="s">
        <v>3090</v>
      </c>
      <c r="E10733" t="s">
        <v>3090</v>
      </c>
      <c r="F10733">
        <v>1</v>
      </c>
      <c r="G10733">
        <v>0</v>
      </c>
      <c r="H10733">
        <v>259.79606676432098</v>
      </c>
      <c r="I10733">
        <v>240.42606676432101</v>
      </c>
      <c r="K10733">
        <v>7</v>
      </c>
      <c r="M10733">
        <v>12.37</v>
      </c>
      <c r="N10733" t="s">
        <v>3091</v>
      </c>
      <c r="O10733" t="s">
        <v>3092</v>
      </c>
      <c r="P10733" t="s">
        <v>3095</v>
      </c>
      <c r="R10733" t="s">
        <v>3094</v>
      </c>
    </row>
    <row r="10734" spans="1:18" x14ac:dyDescent="0.25">
      <c r="A10734" t="s">
        <v>5092</v>
      </c>
      <c r="B10734" t="s">
        <v>3089</v>
      </c>
      <c r="D10734" t="s">
        <v>3090</v>
      </c>
      <c r="E10734" t="s">
        <v>3090</v>
      </c>
      <c r="F10734">
        <v>1</v>
      </c>
      <c r="G10734">
        <v>0</v>
      </c>
      <c r="H10734">
        <v>0</v>
      </c>
      <c r="I10734">
        <v>0</v>
      </c>
      <c r="K10734"/>
      <c r="N10734" t="s">
        <v>3091</v>
      </c>
      <c r="O10734" t="s">
        <v>3092</v>
      </c>
      <c r="P10734" t="s">
        <v>3095</v>
      </c>
      <c r="R10734" t="s">
        <v>3094</v>
      </c>
    </row>
    <row r="10735" spans="1:18" x14ac:dyDescent="0.25">
      <c r="A10735" t="s">
        <v>384</v>
      </c>
      <c r="B10735" t="s">
        <v>3089</v>
      </c>
      <c r="D10735" t="s">
        <v>3090</v>
      </c>
      <c r="E10735" t="s">
        <v>3090</v>
      </c>
      <c r="F10735">
        <v>1</v>
      </c>
      <c r="G10735">
        <v>0</v>
      </c>
      <c r="H10735">
        <v>898.06057990640602</v>
      </c>
      <c r="I10735">
        <v>508.90057990640599</v>
      </c>
      <c r="K10735">
        <v>139.02000000000001</v>
      </c>
      <c r="M10735">
        <v>250.14</v>
      </c>
      <c r="N10735" t="s">
        <v>3091</v>
      </c>
      <c r="O10735" t="s">
        <v>3092</v>
      </c>
      <c r="P10735" t="s">
        <v>3095</v>
      </c>
      <c r="R10735" t="s">
        <v>3094</v>
      </c>
    </row>
    <row r="10736" spans="1:18" x14ac:dyDescent="0.25">
      <c r="A10736" t="s">
        <v>3170</v>
      </c>
      <c r="B10736" t="s">
        <v>3089</v>
      </c>
      <c r="D10736" t="s">
        <v>3090</v>
      </c>
      <c r="E10736" t="s">
        <v>3090</v>
      </c>
      <c r="F10736">
        <v>1</v>
      </c>
      <c r="G10736">
        <v>0</v>
      </c>
      <c r="H10736">
        <v>2733.8254352734798</v>
      </c>
      <c r="I10736">
        <v>2538.2054352734799</v>
      </c>
      <c r="K10736">
        <v>70.260000000000005</v>
      </c>
      <c r="M10736">
        <v>125.36</v>
      </c>
      <c r="N10736" t="s">
        <v>3091</v>
      </c>
      <c r="O10736" t="s">
        <v>3092</v>
      </c>
      <c r="P10736" t="s">
        <v>3095</v>
      </c>
      <c r="R10736" t="s">
        <v>3094</v>
      </c>
    </row>
    <row r="10737" spans="1:18" x14ac:dyDescent="0.25">
      <c r="A10737" t="s">
        <v>3171</v>
      </c>
      <c r="B10737" t="s">
        <v>3089</v>
      </c>
      <c r="D10737" t="s">
        <v>3090</v>
      </c>
      <c r="E10737" t="s">
        <v>3090</v>
      </c>
      <c r="F10737">
        <v>1</v>
      </c>
      <c r="G10737">
        <v>0</v>
      </c>
      <c r="H10737">
        <v>3490.5525842127799</v>
      </c>
      <c r="I10737">
        <v>3221.5425842127802</v>
      </c>
      <c r="K10737">
        <v>109.91</v>
      </c>
      <c r="M10737">
        <v>159.1</v>
      </c>
      <c r="N10737" t="s">
        <v>3091</v>
      </c>
      <c r="O10737" t="s">
        <v>3092</v>
      </c>
      <c r="P10737" t="s">
        <v>3095</v>
      </c>
      <c r="R10737" t="s">
        <v>3094</v>
      </c>
    </row>
    <row r="10738" spans="1:18" x14ac:dyDescent="0.25">
      <c r="A10738" t="s">
        <v>5093</v>
      </c>
      <c r="B10738" t="s">
        <v>3089</v>
      </c>
      <c r="D10738" t="s">
        <v>3090</v>
      </c>
      <c r="E10738" t="s">
        <v>3090</v>
      </c>
      <c r="F10738">
        <v>1</v>
      </c>
      <c r="G10738">
        <v>0</v>
      </c>
      <c r="H10738">
        <v>0</v>
      </c>
      <c r="I10738">
        <v>0</v>
      </c>
      <c r="K10738"/>
      <c r="N10738" t="s">
        <v>3091</v>
      </c>
      <c r="O10738" t="s">
        <v>3092</v>
      </c>
      <c r="P10738" t="s">
        <v>3095</v>
      </c>
      <c r="R10738" t="s">
        <v>3094</v>
      </c>
    </row>
    <row r="10739" spans="1:18" x14ac:dyDescent="0.25">
      <c r="A10739" t="s">
        <v>5094</v>
      </c>
      <c r="B10739" t="s">
        <v>3089</v>
      </c>
      <c r="D10739" t="s">
        <v>3090</v>
      </c>
      <c r="E10739" t="s">
        <v>3090</v>
      </c>
      <c r="F10739">
        <v>1</v>
      </c>
      <c r="G10739">
        <v>0</v>
      </c>
      <c r="H10739">
        <v>0</v>
      </c>
      <c r="I10739">
        <v>0</v>
      </c>
      <c r="K10739"/>
      <c r="N10739" t="s">
        <v>3091</v>
      </c>
      <c r="O10739" t="s">
        <v>3092</v>
      </c>
      <c r="P10739" t="s">
        <v>3095</v>
      </c>
      <c r="R10739" t="s">
        <v>3094</v>
      </c>
    </row>
    <row r="10740" spans="1:18" x14ac:dyDescent="0.25">
      <c r="A10740" t="s">
        <v>5095</v>
      </c>
      <c r="B10740" t="s">
        <v>3089</v>
      </c>
      <c r="D10740" t="s">
        <v>3090</v>
      </c>
      <c r="E10740" t="s">
        <v>3090</v>
      </c>
      <c r="F10740">
        <v>1</v>
      </c>
      <c r="G10740">
        <v>0</v>
      </c>
      <c r="H10740">
        <v>0</v>
      </c>
      <c r="I10740">
        <v>0</v>
      </c>
      <c r="K10740"/>
      <c r="N10740" t="s">
        <v>3091</v>
      </c>
      <c r="O10740" t="s">
        <v>3092</v>
      </c>
      <c r="P10740" t="s">
        <v>3095</v>
      </c>
      <c r="R10740" t="s">
        <v>3094</v>
      </c>
    </row>
    <row r="10741" spans="1:18" x14ac:dyDescent="0.25">
      <c r="A10741" t="s">
        <v>5096</v>
      </c>
      <c r="B10741" t="s">
        <v>3089</v>
      </c>
      <c r="D10741" t="s">
        <v>3090</v>
      </c>
      <c r="E10741" t="s">
        <v>3090</v>
      </c>
      <c r="F10741">
        <v>1</v>
      </c>
      <c r="G10741">
        <v>0</v>
      </c>
      <c r="H10741">
        <v>0</v>
      </c>
      <c r="I10741">
        <v>0</v>
      </c>
      <c r="K10741"/>
      <c r="N10741" t="s">
        <v>3091</v>
      </c>
      <c r="O10741" t="s">
        <v>3092</v>
      </c>
      <c r="P10741" t="s">
        <v>3095</v>
      </c>
      <c r="R10741" t="s">
        <v>3094</v>
      </c>
    </row>
    <row r="10742" spans="1:18" x14ac:dyDescent="0.25">
      <c r="A10742" t="s">
        <v>5097</v>
      </c>
      <c r="B10742" t="s">
        <v>3089</v>
      </c>
      <c r="D10742" t="s">
        <v>3090</v>
      </c>
      <c r="E10742" t="s">
        <v>3090</v>
      </c>
      <c r="F10742">
        <v>1</v>
      </c>
      <c r="G10742">
        <v>0</v>
      </c>
      <c r="H10742">
        <v>0</v>
      </c>
      <c r="I10742">
        <v>0</v>
      </c>
      <c r="K10742"/>
      <c r="N10742" t="s">
        <v>3091</v>
      </c>
      <c r="O10742" t="s">
        <v>3092</v>
      </c>
      <c r="P10742" t="s">
        <v>3095</v>
      </c>
      <c r="R10742" t="s">
        <v>3094</v>
      </c>
    </row>
    <row r="10743" spans="1:18" x14ac:dyDescent="0.25">
      <c r="A10743" t="s">
        <v>5098</v>
      </c>
      <c r="B10743" t="s">
        <v>3089</v>
      </c>
      <c r="D10743" t="s">
        <v>3090</v>
      </c>
      <c r="E10743" t="s">
        <v>3090</v>
      </c>
      <c r="F10743">
        <v>1</v>
      </c>
      <c r="G10743">
        <v>0</v>
      </c>
      <c r="H10743">
        <v>0</v>
      </c>
      <c r="I10743">
        <v>0</v>
      </c>
      <c r="K10743"/>
      <c r="N10743" t="s">
        <v>3091</v>
      </c>
      <c r="O10743" t="s">
        <v>3092</v>
      </c>
      <c r="P10743" t="s">
        <v>3095</v>
      </c>
      <c r="R10743" t="s">
        <v>3094</v>
      </c>
    </row>
    <row r="10744" spans="1:18" x14ac:dyDescent="0.25">
      <c r="A10744" t="s">
        <v>5099</v>
      </c>
      <c r="B10744" t="s">
        <v>3089</v>
      </c>
      <c r="D10744" t="s">
        <v>3090</v>
      </c>
      <c r="E10744" t="s">
        <v>3090</v>
      </c>
      <c r="F10744">
        <v>1</v>
      </c>
      <c r="G10744">
        <v>0</v>
      </c>
      <c r="H10744">
        <v>0</v>
      </c>
      <c r="I10744">
        <v>0</v>
      </c>
      <c r="K10744"/>
      <c r="N10744" t="s">
        <v>3091</v>
      </c>
      <c r="O10744" t="s">
        <v>3092</v>
      </c>
      <c r="P10744" t="s">
        <v>3095</v>
      </c>
      <c r="R10744" t="s">
        <v>3094</v>
      </c>
    </row>
    <row r="10745" spans="1:18" x14ac:dyDescent="0.25">
      <c r="A10745" t="s">
        <v>5100</v>
      </c>
      <c r="B10745" t="s">
        <v>3089</v>
      </c>
      <c r="D10745" t="s">
        <v>3090</v>
      </c>
      <c r="E10745" t="s">
        <v>3090</v>
      </c>
      <c r="F10745">
        <v>1</v>
      </c>
      <c r="G10745">
        <v>0</v>
      </c>
      <c r="H10745">
        <v>0</v>
      </c>
      <c r="I10745">
        <v>0</v>
      </c>
      <c r="K10745"/>
      <c r="N10745" t="s">
        <v>3091</v>
      </c>
      <c r="O10745" t="s">
        <v>3092</v>
      </c>
      <c r="P10745" t="s">
        <v>3095</v>
      </c>
      <c r="R10745" t="s">
        <v>3094</v>
      </c>
    </row>
    <row r="10746" spans="1:18" x14ac:dyDescent="0.25">
      <c r="A10746" t="s">
        <v>5101</v>
      </c>
      <c r="B10746" t="s">
        <v>3089</v>
      </c>
      <c r="D10746" t="s">
        <v>3090</v>
      </c>
      <c r="E10746" t="s">
        <v>3090</v>
      </c>
      <c r="F10746">
        <v>1</v>
      </c>
      <c r="G10746">
        <v>0</v>
      </c>
      <c r="H10746">
        <v>0</v>
      </c>
      <c r="I10746">
        <v>0</v>
      </c>
      <c r="K10746"/>
      <c r="N10746" t="s">
        <v>3091</v>
      </c>
      <c r="O10746" t="s">
        <v>3092</v>
      </c>
      <c r="P10746" t="s">
        <v>3095</v>
      </c>
      <c r="R10746" t="s">
        <v>3094</v>
      </c>
    </row>
    <row r="10747" spans="1:18" x14ac:dyDescent="0.25">
      <c r="A10747" t="s">
        <v>5102</v>
      </c>
      <c r="B10747" t="s">
        <v>3089</v>
      </c>
      <c r="D10747" t="s">
        <v>3090</v>
      </c>
      <c r="E10747" t="s">
        <v>3090</v>
      </c>
      <c r="F10747">
        <v>1</v>
      </c>
      <c r="G10747">
        <v>0</v>
      </c>
      <c r="H10747">
        <v>0</v>
      </c>
      <c r="I10747">
        <v>0</v>
      </c>
      <c r="K10747"/>
      <c r="N10747" t="s">
        <v>3091</v>
      </c>
      <c r="O10747" t="s">
        <v>3092</v>
      </c>
      <c r="P10747" t="s">
        <v>3095</v>
      </c>
      <c r="R10747" t="s">
        <v>3094</v>
      </c>
    </row>
    <row r="10748" spans="1:18" x14ac:dyDescent="0.25">
      <c r="A10748" t="s">
        <v>5103</v>
      </c>
      <c r="B10748" t="s">
        <v>3089</v>
      </c>
      <c r="D10748" t="s">
        <v>3090</v>
      </c>
      <c r="E10748" t="s">
        <v>3090</v>
      </c>
      <c r="F10748">
        <v>1</v>
      </c>
      <c r="G10748">
        <v>0</v>
      </c>
      <c r="H10748">
        <v>0</v>
      </c>
      <c r="I10748">
        <v>0</v>
      </c>
      <c r="K10748"/>
      <c r="N10748" t="s">
        <v>3091</v>
      </c>
      <c r="O10748" t="s">
        <v>3092</v>
      </c>
      <c r="P10748" t="s">
        <v>3095</v>
      </c>
      <c r="R10748" t="s">
        <v>3094</v>
      </c>
    </row>
    <row r="10749" spans="1:18" x14ac:dyDescent="0.25">
      <c r="A10749" t="s">
        <v>5104</v>
      </c>
      <c r="B10749" t="s">
        <v>3089</v>
      </c>
      <c r="D10749" t="s">
        <v>3090</v>
      </c>
      <c r="E10749" t="s">
        <v>3090</v>
      </c>
      <c r="F10749">
        <v>1</v>
      </c>
      <c r="G10749">
        <v>0</v>
      </c>
      <c r="H10749">
        <v>0</v>
      </c>
      <c r="I10749">
        <v>0</v>
      </c>
      <c r="K10749"/>
      <c r="N10749" t="s">
        <v>3091</v>
      </c>
      <c r="O10749" t="s">
        <v>3092</v>
      </c>
      <c r="P10749" t="s">
        <v>3095</v>
      </c>
      <c r="R10749" t="s">
        <v>3094</v>
      </c>
    </row>
    <row r="10750" spans="1:18" x14ac:dyDescent="0.25">
      <c r="A10750" t="s">
        <v>5105</v>
      </c>
      <c r="B10750" t="s">
        <v>3089</v>
      </c>
      <c r="D10750" t="s">
        <v>3090</v>
      </c>
      <c r="E10750" t="s">
        <v>3090</v>
      </c>
      <c r="F10750">
        <v>1</v>
      </c>
      <c r="G10750">
        <v>0</v>
      </c>
      <c r="H10750">
        <v>0</v>
      </c>
      <c r="I10750">
        <v>0</v>
      </c>
      <c r="K10750"/>
      <c r="N10750" t="s">
        <v>3091</v>
      </c>
      <c r="O10750" t="s">
        <v>3092</v>
      </c>
      <c r="P10750" t="s">
        <v>3095</v>
      </c>
      <c r="R10750" t="s">
        <v>3094</v>
      </c>
    </row>
    <row r="10751" spans="1:18" x14ac:dyDescent="0.25">
      <c r="A10751" t="s">
        <v>5106</v>
      </c>
      <c r="B10751" t="s">
        <v>3089</v>
      </c>
      <c r="D10751" t="s">
        <v>3090</v>
      </c>
      <c r="E10751" t="s">
        <v>3090</v>
      </c>
      <c r="F10751">
        <v>1</v>
      </c>
      <c r="G10751">
        <v>0</v>
      </c>
      <c r="H10751">
        <v>7437.86</v>
      </c>
      <c r="I10751">
        <v>7437.86</v>
      </c>
      <c r="K10751"/>
      <c r="N10751" t="s">
        <v>3091</v>
      </c>
      <c r="O10751" t="s">
        <v>3092</v>
      </c>
      <c r="P10751" t="s">
        <v>3095</v>
      </c>
      <c r="R10751" t="s">
        <v>3094</v>
      </c>
    </row>
    <row r="10752" spans="1:18" x14ac:dyDescent="0.25">
      <c r="A10752" t="s">
        <v>5107</v>
      </c>
      <c r="B10752" t="s">
        <v>3089</v>
      </c>
      <c r="D10752" t="s">
        <v>3090</v>
      </c>
      <c r="E10752" t="s">
        <v>3090</v>
      </c>
      <c r="F10752">
        <v>1</v>
      </c>
      <c r="G10752">
        <v>0</v>
      </c>
      <c r="H10752">
        <v>0</v>
      </c>
      <c r="I10752">
        <v>0</v>
      </c>
      <c r="K10752"/>
      <c r="N10752" t="s">
        <v>3091</v>
      </c>
      <c r="O10752" t="s">
        <v>3092</v>
      </c>
      <c r="P10752" t="s">
        <v>3095</v>
      </c>
      <c r="R10752" t="s">
        <v>3094</v>
      </c>
    </row>
    <row r="10753" spans="1:18" x14ac:dyDescent="0.25">
      <c r="A10753" t="s">
        <v>5108</v>
      </c>
      <c r="B10753" t="s">
        <v>3089</v>
      </c>
      <c r="D10753" t="s">
        <v>3090</v>
      </c>
      <c r="E10753" t="s">
        <v>3090</v>
      </c>
      <c r="F10753">
        <v>1</v>
      </c>
      <c r="G10753">
        <v>0</v>
      </c>
      <c r="H10753">
        <v>0</v>
      </c>
      <c r="I10753">
        <v>0</v>
      </c>
      <c r="K10753"/>
      <c r="N10753" t="s">
        <v>3091</v>
      </c>
      <c r="O10753" t="s">
        <v>3092</v>
      </c>
      <c r="P10753" t="s">
        <v>3095</v>
      </c>
      <c r="R10753" t="s">
        <v>3094</v>
      </c>
    </row>
    <row r="10754" spans="1:18" x14ac:dyDescent="0.25">
      <c r="A10754" t="s">
        <v>5109</v>
      </c>
      <c r="B10754" t="s">
        <v>3089</v>
      </c>
      <c r="D10754" t="s">
        <v>3090</v>
      </c>
      <c r="E10754" t="s">
        <v>3090</v>
      </c>
      <c r="F10754">
        <v>1</v>
      </c>
      <c r="G10754">
        <v>0</v>
      </c>
      <c r="H10754">
        <v>0</v>
      </c>
      <c r="I10754">
        <v>0</v>
      </c>
      <c r="K10754"/>
      <c r="N10754" t="s">
        <v>3091</v>
      </c>
      <c r="O10754" t="s">
        <v>3092</v>
      </c>
      <c r="P10754" t="s">
        <v>3095</v>
      </c>
      <c r="R10754" t="s">
        <v>3094</v>
      </c>
    </row>
    <row r="10755" spans="1:18" x14ac:dyDescent="0.25">
      <c r="A10755" t="s">
        <v>5110</v>
      </c>
      <c r="B10755" t="s">
        <v>3089</v>
      </c>
      <c r="D10755" t="s">
        <v>3090</v>
      </c>
      <c r="E10755" t="s">
        <v>3090</v>
      </c>
      <c r="F10755">
        <v>1</v>
      </c>
      <c r="G10755">
        <v>0</v>
      </c>
      <c r="H10755">
        <v>0</v>
      </c>
      <c r="I10755">
        <v>0</v>
      </c>
      <c r="K10755"/>
      <c r="N10755" t="s">
        <v>3091</v>
      </c>
      <c r="O10755" t="s">
        <v>3092</v>
      </c>
      <c r="P10755" t="s">
        <v>3095</v>
      </c>
      <c r="R10755" t="s">
        <v>3094</v>
      </c>
    </row>
    <row r="10756" spans="1:18" x14ac:dyDescent="0.25">
      <c r="A10756" t="s">
        <v>5111</v>
      </c>
      <c r="B10756" t="s">
        <v>3089</v>
      </c>
      <c r="D10756" t="s">
        <v>3090</v>
      </c>
      <c r="E10756" t="s">
        <v>3090</v>
      </c>
      <c r="F10756">
        <v>1</v>
      </c>
      <c r="G10756">
        <v>0</v>
      </c>
      <c r="H10756">
        <v>0</v>
      </c>
      <c r="I10756">
        <v>0</v>
      </c>
      <c r="K10756"/>
      <c r="N10756" t="s">
        <v>3091</v>
      </c>
      <c r="O10756" t="s">
        <v>3092</v>
      </c>
      <c r="P10756" t="s">
        <v>3095</v>
      </c>
      <c r="R10756" t="s">
        <v>3094</v>
      </c>
    </row>
    <row r="10757" spans="1:18" x14ac:dyDescent="0.25">
      <c r="A10757" t="s">
        <v>5112</v>
      </c>
      <c r="B10757" t="s">
        <v>3089</v>
      </c>
      <c r="D10757" t="s">
        <v>3090</v>
      </c>
      <c r="E10757" t="s">
        <v>3090</v>
      </c>
      <c r="F10757">
        <v>1</v>
      </c>
      <c r="G10757">
        <v>0</v>
      </c>
      <c r="H10757">
        <v>12460.444362923199</v>
      </c>
      <c r="I10757">
        <v>8747.4193629231995</v>
      </c>
      <c r="K10757">
        <v>1334.2750000000001</v>
      </c>
      <c r="M10757">
        <v>2378.75</v>
      </c>
      <c r="N10757" t="s">
        <v>3091</v>
      </c>
      <c r="O10757" t="s">
        <v>3092</v>
      </c>
      <c r="P10757" t="s">
        <v>3095</v>
      </c>
      <c r="R10757" t="s">
        <v>3094</v>
      </c>
    </row>
    <row r="10758" spans="1:18" x14ac:dyDescent="0.25">
      <c r="A10758" t="s">
        <v>5113</v>
      </c>
      <c r="B10758" t="s">
        <v>3089</v>
      </c>
      <c r="D10758" t="s">
        <v>3090</v>
      </c>
      <c r="E10758" t="s">
        <v>3090</v>
      </c>
      <c r="F10758">
        <v>1</v>
      </c>
      <c r="G10758">
        <v>0</v>
      </c>
      <c r="H10758">
        <v>11050.509203470099</v>
      </c>
      <c r="I10758">
        <v>7446.8442034701602</v>
      </c>
      <c r="K10758">
        <v>1294.5816666666601</v>
      </c>
      <c r="M10758">
        <v>2309.0833333333298</v>
      </c>
      <c r="N10758" t="s">
        <v>3091</v>
      </c>
      <c r="O10758" t="s">
        <v>3092</v>
      </c>
      <c r="P10758" t="s">
        <v>3095</v>
      </c>
      <c r="R10758" t="s">
        <v>3094</v>
      </c>
    </row>
    <row r="10759" spans="1:18" x14ac:dyDescent="0.25">
      <c r="A10759" t="s">
        <v>5114</v>
      </c>
      <c r="B10759" t="s">
        <v>3089</v>
      </c>
      <c r="D10759" t="s">
        <v>3090</v>
      </c>
      <c r="E10759" t="s">
        <v>3090</v>
      </c>
      <c r="F10759">
        <v>1</v>
      </c>
      <c r="G10759">
        <v>0</v>
      </c>
      <c r="H10759">
        <v>11286.572413554901</v>
      </c>
      <c r="I10759">
        <v>7677.0974135549304</v>
      </c>
      <c r="K10759">
        <v>1296.625</v>
      </c>
      <c r="M10759">
        <v>2312.85</v>
      </c>
      <c r="N10759" t="s">
        <v>3091</v>
      </c>
      <c r="O10759" t="s">
        <v>3092</v>
      </c>
      <c r="P10759" t="s">
        <v>3095</v>
      </c>
      <c r="R10759" t="s">
        <v>3094</v>
      </c>
    </row>
    <row r="10760" spans="1:18" x14ac:dyDescent="0.25">
      <c r="A10760" t="s">
        <v>5115</v>
      </c>
      <c r="B10760" t="s">
        <v>3089</v>
      </c>
      <c r="D10760" t="s">
        <v>3090</v>
      </c>
      <c r="E10760" t="s">
        <v>3090</v>
      </c>
      <c r="F10760">
        <v>1</v>
      </c>
      <c r="G10760">
        <v>0</v>
      </c>
      <c r="H10760">
        <v>11246.9361746749</v>
      </c>
      <c r="I10760">
        <v>7637.4661746749598</v>
      </c>
      <c r="K10760">
        <v>1296.6300000000001</v>
      </c>
      <c r="M10760">
        <v>2312.84</v>
      </c>
      <c r="N10760" t="s">
        <v>3091</v>
      </c>
      <c r="O10760" t="s">
        <v>3092</v>
      </c>
      <c r="P10760" t="s">
        <v>3095</v>
      </c>
      <c r="R10760" t="s">
        <v>3094</v>
      </c>
    </row>
    <row r="10761" spans="1:18" x14ac:dyDescent="0.25">
      <c r="A10761" t="s">
        <v>5116</v>
      </c>
      <c r="B10761" t="s">
        <v>3089</v>
      </c>
      <c r="D10761" t="s">
        <v>3090</v>
      </c>
      <c r="E10761" t="s">
        <v>3090</v>
      </c>
      <c r="F10761">
        <v>1</v>
      </c>
      <c r="G10761">
        <v>0</v>
      </c>
      <c r="H10761">
        <v>11356.566002016199</v>
      </c>
      <c r="I10761">
        <v>7779.0593353495497</v>
      </c>
      <c r="K10761">
        <v>1285.02066666666</v>
      </c>
      <c r="M10761">
        <v>2292.4859999999999</v>
      </c>
      <c r="N10761" t="s">
        <v>3091</v>
      </c>
      <c r="O10761" t="s">
        <v>3092</v>
      </c>
      <c r="P10761" t="s">
        <v>3095</v>
      </c>
      <c r="R10761" t="s">
        <v>3094</v>
      </c>
    </row>
    <row r="10762" spans="1:18" x14ac:dyDescent="0.25">
      <c r="A10762" t="s">
        <v>5117</v>
      </c>
      <c r="B10762" t="s">
        <v>3089</v>
      </c>
      <c r="D10762" t="s">
        <v>3090</v>
      </c>
      <c r="E10762" t="s">
        <v>3090</v>
      </c>
      <c r="F10762">
        <v>1</v>
      </c>
      <c r="G10762">
        <v>0</v>
      </c>
      <c r="H10762">
        <v>11436.288232151799</v>
      </c>
      <c r="I10762">
        <v>7826.7765654852201</v>
      </c>
      <c r="K10762">
        <v>1296.63333333333</v>
      </c>
      <c r="M10762">
        <v>2312.8783333333299</v>
      </c>
      <c r="N10762" t="s">
        <v>3091</v>
      </c>
      <c r="O10762" t="s">
        <v>3092</v>
      </c>
      <c r="P10762" t="s">
        <v>3095</v>
      </c>
      <c r="R10762" t="s">
        <v>3094</v>
      </c>
    </row>
    <row r="10763" spans="1:18" x14ac:dyDescent="0.25">
      <c r="A10763" t="s">
        <v>5118</v>
      </c>
      <c r="B10763" t="s">
        <v>3089</v>
      </c>
      <c r="D10763" t="s">
        <v>3090</v>
      </c>
      <c r="E10763" t="s">
        <v>3090</v>
      </c>
      <c r="F10763">
        <v>1</v>
      </c>
      <c r="G10763">
        <v>0</v>
      </c>
      <c r="H10763">
        <v>11702.3886546466</v>
      </c>
      <c r="I10763">
        <v>8027.9486546466296</v>
      </c>
      <c r="K10763">
        <v>1319.8050000000001</v>
      </c>
      <c r="M10763">
        <v>2354.6350000000002</v>
      </c>
      <c r="N10763" t="s">
        <v>3091</v>
      </c>
      <c r="O10763" t="s">
        <v>3092</v>
      </c>
      <c r="P10763" t="s">
        <v>3095</v>
      </c>
      <c r="R10763" t="s">
        <v>3094</v>
      </c>
    </row>
    <row r="10764" spans="1:18" x14ac:dyDescent="0.25">
      <c r="A10764" t="s">
        <v>5119</v>
      </c>
      <c r="B10764" t="s">
        <v>3089</v>
      </c>
      <c r="D10764" t="s">
        <v>3090</v>
      </c>
      <c r="E10764" t="s">
        <v>3090</v>
      </c>
      <c r="F10764">
        <v>1</v>
      </c>
      <c r="G10764">
        <v>0</v>
      </c>
      <c r="H10764">
        <v>12653.1137546517</v>
      </c>
      <c r="I10764">
        <v>8746.7712546517705</v>
      </c>
      <c r="K10764">
        <v>1403.69</v>
      </c>
      <c r="M10764">
        <v>2502.6525000000001</v>
      </c>
      <c r="N10764" t="s">
        <v>3091</v>
      </c>
      <c r="O10764" t="s">
        <v>3092</v>
      </c>
      <c r="P10764" t="s">
        <v>3095</v>
      </c>
      <c r="R10764" t="s">
        <v>3094</v>
      </c>
    </row>
    <row r="10765" spans="1:18" x14ac:dyDescent="0.25">
      <c r="A10765" t="s">
        <v>5120</v>
      </c>
      <c r="B10765" t="s">
        <v>3089</v>
      </c>
      <c r="D10765" t="s">
        <v>3090</v>
      </c>
      <c r="E10765" t="s">
        <v>3090</v>
      </c>
      <c r="F10765">
        <v>1</v>
      </c>
      <c r="G10765">
        <v>0</v>
      </c>
      <c r="H10765">
        <v>11969.633478400099</v>
      </c>
      <c r="I10765">
        <v>8148.2361650707298</v>
      </c>
      <c r="K10765">
        <v>1374.9372743695801</v>
      </c>
      <c r="M10765">
        <v>2446.4600389597799</v>
      </c>
      <c r="N10765" t="s">
        <v>3091</v>
      </c>
      <c r="O10765" t="s">
        <v>3092</v>
      </c>
      <c r="P10765" t="s">
        <v>3095</v>
      </c>
      <c r="R10765" t="s">
        <v>3094</v>
      </c>
    </row>
    <row r="10766" spans="1:18" x14ac:dyDescent="0.25">
      <c r="A10766" t="s">
        <v>5121</v>
      </c>
      <c r="B10766" t="s">
        <v>3089</v>
      </c>
      <c r="D10766" t="s">
        <v>3090</v>
      </c>
      <c r="E10766" t="s">
        <v>3090</v>
      </c>
      <c r="F10766">
        <v>1</v>
      </c>
      <c r="G10766">
        <v>0</v>
      </c>
      <c r="H10766">
        <v>11953.788569370299</v>
      </c>
      <c r="I10766">
        <v>8132.3772232164902</v>
      </c>
      <c r="K10766">
        <v>1374.9419230769199</v>
      </c>
      <c r="M10766">
        <v>2446.4694230769201</v>
      </c>
      <c r="N10766" t="s">
        <v>3091</v>
      </c>
      <c r="O10766" t="s">
        <v>3092</v>
      </c>
      <c r="P10766" t="s">
        <v>3095</v>
      </c>
      <c r="R10766" t="s">
        <v>3094</v>
      </c>
    </row>
    <row r="10767" spans="1:18" x14ac:dyDescent="0.25">
      <c r="A10767" t="s">
        <v>5122</v>
      </c>
      <c r="B10767" t="s">
        <v>3089</v>
      </c>
      <c r="D10767" t="s">
        <v>3090</v>
      </c>
      <c r="E10767" t="s">
        <v>3090</v>
      </c>
      <c r="F10767">
        <v>1</v>
      </c>
      <c r="G10767">
        <v>0</v>
      </c>
      <c r="H10767">
        <v>11988.2485415023</v>
      </c>
      <c r="I10767">
        <v>8166.8371953485002</v>
      </c>
      <c r="K10767">
        <v>1374.94692307692</v>
      </c>
      <c r="M10767">
        <v>2446.46442307692</v>
      </c>
      <c r="N10767" t="s">
        <v>3091</v>
      </c>
      <c r="O10767" t="s">
        <v>3092</v>
      </c>
      <c r="P10767" t="s">
        <v>3095</v>
      </c>
      <c r="R10767" t="s">
        <v>3094</v>
      </c>
    </row>
    <row r="10768" spans="1:18" x14ac:dyDescent="0.25">
      <c r="A10768" t="s">
        <v>5123</v>
      </c>
      <c r="B10768" t="s">
        <v>3089</v>
      </c>
      <c r="D10768" t="s">
        <v>3090</v>
      </c>
      <c r="E10768" t="s">
        <v>3090</v>
      </c>
      <c r="F10768">
        <v>1</v>
      </c>
      <c r="G10768">
        <v>0</v>
      </c>
      <c r="H10768">
        <v>11977.147875598501</v>
      </c>
      <c r="I10768">
        <v>8155.7365294446699</v>
      </c>
      <c r="K10768">
        <v>1374.94692307692</v>
      </c>
      <c r="M10768">
        <v>2446.46442307692</v>
      </c>
      <c r="N10768" t="s">
        <v>3091</v>
      </c>
      <c r="O10768" t="s">
        <v>3092</v>
      </c>
      <c r="P10768" t="s">
        <v>3095</v>
      </c>
      <c r="R10768" t="s">
        <v>3094</v>
      </c>
    </row>
    <row r="10769" spans="1:18" x14ac:dyDescent="0.25">
      <c r="A10769" t="s">
        <v>5124</v>
      </c>
      <c r="B10769" t="s">
        <v>3089</v>
      </c>
      <c r="D10769" t="s">
        <v>3090</v>
      </c>
      <c r="E10769" t="s">
        <v>3090</v>
      </c>
      <c r="F10769">
        <v>1</v>
      </c>
      <c r="G10769">
        <v>0</v>
      </c>
      <c r="H10769">
        <v>12460.3471779996</v>
      </c>
      <c r="I10769">
        <v>8670.8705113329906</v>
      </c>
      <c r="K10769">
        <v>1363.3533333333301</v>
      </c>
      <c r="M10769">
        <v>2426.1233333333298</v>
      </c>
      <c r="N10769" t="s">
        <v>3091</v>
      </c>
      <c r="O10769" t="s">
        <v>3092</v>
      </c>
      <c r="P10769" t="s">
        <v>3095</v>
      </c>
      <c r="R10769" t="s">
        <v>3094</v>
      </c>
    </row>
    <row r="10770" spans="1:18" x14ac:dyDescent="0.25">
      <c r="A10770" t="s">
        <v>5125</v>
      </c>
      <c r="B10770" t="s">
        <v>3089</v>
      </c>
      <c r="D10770" t="s">
        <v>3090</v>
      </c>
      <c r="E10770" t="s">
        <v>3090</v>
      </c>
      <c r="F10770">
        <v>1</v>
      </c>
      <c r="G10770">
        <v>0</v>
      </c>
      <c r="H10770">
        <v>12823.704827459</v>
      </c>
      <c r="I10770">
        <v>8957.5948274590901</v>
      </c>
      <c r="K10770">
        <v>1389.21416666666</v>
      </c>
      <c r="M10770">
        <v>2476.8958333333298</v>
      </c>
      <c r="N10770" t="s">
        <v>3091</v>
      </c>
      <c r="O10770" t="s">
        <v>3092</v>
      </c>
      <c r="P10770" t="s">
        <v>3095</v>
      </c>
      <c r="R10770" t="s">
        <v>3094</v>
      </c>
    </row>
    <row r="10771" spans="1:18" x14ac:dyDescent="0.25">
      <c r="A10771" t="s">
        <v>5126</v>
      </c>
      <c r="B10771" t="s">
        <v>3089</v>
      </c>
      <c r="D10771" t="s">
        <v>3090</v>
      </c>
      <c r="E10771" t="s">
        <v>3090</v>
      </c>
      <c r="F10771">
        <v>1</v>
      </c>
      <c r="G10771">
        <v>0</v>
      </c>
      <c r="H10771">
        <v>13851.1612646431</v>
      </c>
      <c r="I10771">
        <v>9987.3562646431201</v>
      </c>
      <c r="K10771">
        <v>1388.7666666666601</v>
      </c>
      <c r="M10771">
        <v>2475.0383333333298</v>
      </c>
      <c r="N10771" t="s">
        <v>3091</v>
      </c>
      <c r="O10771" t="s">
        <v>3092</v>
      </c>
      <c r="P10771" t="s">
        <v>3095</v>
      </c>
      <c r="R10771" t="s">
        <v>3094</v>
      </c>
    </row>
    <row r="10772" spans="1:18" x14ac:dyDescent="0.25">
      <c r="A10772" t="s">
        <v>5127</v>
      </c>
      <c r="B10772" t="s">
        <v>3089</v>
      </c>
      <c r="D10772" t="s">
        <v>3090</v>
      </c>
      <c r="E10772" t="s">
        <v>3090</v>
      </c>
      <c r="F10772">
        <v>1</v>
      </c>
      <c r="G10772">
        <v>0</v>
      </c>
      <c r="H10772">
        <v>14838.607646189899</v>
      </c>
      <c r="I10772">
        <v>10585.6413604756</v>
      </c>
      <c r="K10772">
        <v>1527.78071428571</v>
      </c>
      <c r="M10772">
        <v>2725.1855714285698</v>
      </c>
      <c r="N10772" t="s">
        <v>3091</v>
      </c>
      <c r="O10772" t="s">
        <v>3092</v>
      </c>
      <c r="P10772" t="s">
        <v>3095</v>
      </c>
      <c r="R10772" t="s">
        <v>3094</v>
      </c>
    </row>
    <row r="10773" spans="1:18" x14ac:dyDescent="0.25">
      <c r="A10773" t="s">
        <v>5128</v>
      </c>
      <c r="B10773" t="s">
        <v>3089</v>
      </c>
      <c r="D10773" t="s">
        <v>3090</v>
      </c>
      <c r="E10773" t="s">
        <v>3090</v>
      </c>
      <c r="F10773">
        <v>1</v>
      </c>
      <c r="G10773">
        <v>0</v>
      </c>
      <c r="H10773">
        <v>14799.6772694594</v>
      </c>
      <c r="I10773">
        <v>10546.6943170785</v>
      </c>
      <c r="K10773">
        <v>1527.7840476190399</v>
      </c>
      <c r="M10773">
        <v>2725.1989047618999</v>
      </c>
      <c r="N10773" t="s">
        <v>3091</v>
      </c>
      <c r="O10773" t="s">
        <v>3092</v>
      </c>
      <c r="P10773" t="s">
        <v>3095</v>
      </c>
      <c r="R10773" t="s">
        <v>3094</v>
      </c>
    </row>
    <row r="10774" spans="1:18" x14ac:dyDescent="0.25">
      <c r="A10774" t="s">
        <v>5129</v>
      </c>
      <c r="B10774" t="s">
        <v>3089</v>
      </c>
      <c r="D10774" t="s">
        <v>3090</v>
      </c>
      <c r="E10774" t="s">
        <v>3090</v>
      </c>
      <c r="F10774">
        <v>1</v>
      </c>
      <c r="G10774">
        <v>0</v>
      </c>
      <c r="H10774">
        <v>14566.3884272711</v>
      </c>
      <c r="I10774">
        <v>10460.175927271101</v>
      </c>
      <c r="K10774">
        <v>1477.2249999999999</v>
      </c>
      <c r="M10774">
        <v>2628.9875000000002</v>
      </c>
      <c r="N10774" t="s">
        <v>3091</v>
      </c>
      <c r="O10774" t="s">
        <v>3092</v>
      </c>
      <c r="P10774" t="s">
        <v>3095</v>
      </c>
      <c r="R10774" t="s">
        <v>3094</v>
      </c>
    </row>
    <row r="10775" spans="1:18" x14ac:dyDescent="0.25">
      <c r="A10775" t="s">
        <v>5130</v>
      </c>
      <c r="B10775" t="s">
        <v>3089</v>
      </c>
      <c r="D10775" t="s">
        <v>3090</v>
      </c>
      <c r="E10775" t="s">
        <v>3090</v>
      </c>
      <c r="F10775">
        <v>1</v>
      </c>
      <c r="G10775">
        <v>0</v>
      </c>
      <c r="H10775">
        <v>14.794027488151601</v>
      </c>
      <c r="I10775">
        <v>1.23402748815165</v>
      </c>
      <c r="K10775">
        <v>4.3499999999999996</v>
      </c>
      <c r="M10775">
        <v>9.2100000000000009</v>
      </c>
      <c r="N10775" t="s">
        <v>3091</v>
      </c>
      <c r="O10775" t="s">
        <v>3092</v>
      </c>
      <c r="P10775" t="s">
        <v>3095</v>
      </c>
      <c r="R10775" t="s">
        <v>3094</v>
      </c>
    </row>
    <row r="10776" spans="1:18" x14ac:dyDescent="0.25">
      <c r="A10776" t="s">
        <v>5131</v>
      </c>
      <c r="B10776" t="s">
        <v>3089</v>
      </c>
      <c r="D10776" t="s">
        <v>3090</v>
      </c>
      <c r="E10776" t="s">
        <v>3090</v>
      </c>
      <c r="F10776">
        <v>1</v>
      </c>
      <c r="G10776">
        <v>0</v>
      </c>
      <c r="H10776">
        <v>8633.3431899161897</v>
      </c>
      <c r="I10776">
        <v>8101.0931899161897</v>
      </c>
      <c r="K10776">
        <v>190.57</v>
      </c>
      <c r="M10776">
        <v>341.68</v>
      </c>
      <c r="N10776" t="s">
        <v>3091</v>
      </c>
      <c r="O10776" t="s">
        <v>3092</v>
      </c>
      <c r="P10776" t="s">
        <v>3095</v>
      </c>
      <c r="R10776" t="s">
        <v>3094</v>
      </c>
    </row>
    <row r="10777" spans="1:18" x14ac:dyDescent="0.25">
      <c r="A10777" t="s">
        <v>5132</v>
      </c>
      <c r="B10777" t="s">
        <v>3089</v>
      </c>
      <c r="D10777" t="s">
        <v>3090</v>
      </c>
      <c r="E10777" t="s">
        <v>3090</v>
      </c>
      <c r="F10777">
        <v>1</v>
      </c>
      <c r="G10777">
        <v>0</v>
      </c>
      <c r="H10777">
        <v>12288.6409012328</v>
      </c>
      <c r="I10777">
        <v>8623.0709012328007</v>
      </c>
      <c r="K10777">
        <v>1316.9</v>
      </c>
      <c r="M10777">
        <v>2348.67</v>
      </c>
      <c r="N10777" t="s">
        <v>3091</v>
      </c>
      <c r="O10777" t="s">
        <v>3092</v>
      </c>
      <c r="P10777" t="s">
        <v>3095</v>
      </c>
      <c r="R10777" t="s">
        <v>3094</v>
      </c>
    </row>
    <row r="10778" spans="1:18" x14ac:dyDescent="0.25">
      <c r="A10778" t="s">
        <v>5133</v>
      </c>
      <c r="B10778" t="s">
        <v>3089</v>
      </c>
      <c r="D10778" t="s">
        <v>3090</v>
      </c>
      <c r="E10778" t="s">
        <v>3090</v>
      </c>
      <c r="F10778">
        <v>1</v>
      </c>
      <c r="G10778">
        <v>0</v>
      </c>
      <c r="H10778">
        <v>11975.175494598099</v>
      </c>
      <c r="I10778">
        <v>8381.1240660267595</v>
      </c>
      <c r="K10778">
        <v>1290.81357142857</v>
      </c>
      <c r="M10778">
        <v>2303.2378571428499</v>
      </c>
      <c r="N10778" t="s">
        <v>3091</v>
      </c>
      <c r="O10778" t="s">
        <v>3092</v>
      </c>
      <c r="P10778" t="s">
        <v>3095</v>
      </c>
      <c r="R10778" t="s">
        <v>3094</v>
      </c>
    </row>
    <row r="10779" spans="1:18" x14ac:dyDescent="0.25">
      <c r="A10779" t="s">
        <v>5134</v>
      </c>
      <c r="B10779" t="s">
        <v>3089</v>
      </c>
      <c r="D10779" t="s">
        <v>3090</v>
      </c>
      <c r="E10779" t="s">
        <v>3090</v>
      </c>
      <c r="F10779">
        <v>1</v>
      </c>
      <c r="G10779">
        <v>0</v>
      </c>
      <c r="H10779">
        <v>11955.586125957399</v>
      </c>
      <c r="I10779">
        <v>8353.7019116717292</v>
      </c>
      <c r="K10779">
        <v>1293.7252857142801</v>
      </c>
      <c r="M10779">
        <v>2308.1589285714199</v>
      </c>
      <c r="N10779" t="s">
        <v>3091</v>
      </c>
      <c r="O10779" t="s">
        <v>3092</v>
      </c>
      <c r="P10779" t="s">
        <v>3095</v>
      </c>
      <c r="R10779" t="s">
        <v>3094</v>
      </c>
    </row>
    <row r="10780" spans="1:18" x14ac:dyDescent="0.25">
      <c r="A10780" t="s">
        <v>5135</v>
      </c>
      <c r="B10780" t="s">
        <v>3089</v>
      </c>
      <c r="D10780" t="s">
        <v>3090</v>
      </c>
      <c r="E10780" t="s">
        <v>3090</v>
      </c>
      <c r="F10780">
        <v>1</v>
      </c>
      <c r="G10780">
        <v>0</v>
      </c>
      <c r="H10780">
        <v>11942.5470653837</v>
      </c>
      <c r="I10780">
        <v>8340.6628510979899</v>
      </c>
      <c r="K10780">
        <v>1293.7252857142801</v>
      </c>
      <c r="M10780">
        <v>2308.1589285714199</v>
      </c>
      <c r="N10780" t="s">
        <v>3091</v>
      </c>
      <c r="O10780" t="s">
        <v>3092</v>
      </c>
      <c r="P10780" t="s">
        <v>3095</v>
      </c>
      <c r="R10780" t="s">
        <v>3094</v>
      </c>
    </row>
    <row r="10781" spans="1:18" x14ac:dyDescent="0.25">
      <c r="A10781" t="s">
        <v>5136</v>
      </c>
      <c r="B10781" t="s">
        <v>3089</v>
      </c>
      <c r="D10781" t="s">
        <v>3090</v>
      </c>
      <c r="E10781" t="s">
        <v>3090</v>
      </c>
      <c r="F10781">
        <v>1</v>
      </c>
      <c r="G10781">
        <v>0</v>
      </c>
      <c r="H10781">
        <v>11458.7091582381</v>
      </c>
      <c r="I10781">
        <v>7944.9574915715102</v>
      </c>
      <c r="K10781">
        <v>1261.8883333333299</v>
      </c>
      <c r="M10781">
        <v>2251.86333333333</v>
      </c>
      <c r="N10781" t="s">
        <v>3091</v>
      </c>
      <c r="O10781" t="s">
        <v>3092</v>
      </c>
      <c r="P10781" t="s">
        <v>3095</v>
      </c>
      <c r="R10781" t="s">
        <v>3094</v>
      </c>
    </row>
    <row r="10782" spans="1:18" x14ac:dyDescent="0.25">
      <c r="A10782" t="s">
        <v>5137</v>
      </c>
      <c r="B10782" t="s">
        <v>3089</v>
      </c>
      <c r="D10782" t="s">
        <v>3090</v>
      </c>
      <c r="E10782" t="s">
        <v>3090</v>
      </c>
      <c r="F10782">
        <v>1</v>
      </c>
      <c r="G10782">
        <v>0</v>
      </c>
      <c r="H10782">
        <v>11731.302809819899</v>
      </c>
      <c r="I10782">
        <v>8297.0778098199007</v>
      </c>
      <c r="K10782">
        <v>1232.9000000000001</v>
      </c>
      <c r="M10782">
        <v>2201.3249999999998</v>
      </c>
      <c r="N10782" t="s">
        <v>3091</v>
      </c>
      <c r="O10782" t="s">
        <v>3092</v>
      </c>
      <c r="P10782" t="s">
        <v>3095</v>
      </c>
      <c r="R10782" t="s">
        <v>3094</v>
      </c>
    </row>
    <row r="10783" spans="1:18" x14ac:dyDescent="0.25">
      <c r="A10783" t="s">
        <v>5138</v>
      </c>
      <c r="B10783" t="s">
        <v>3089</v>
      </c>
      <c r="D10783" t="s">
        <v>3090</v>
      </c>
      <c r="E10783" t="s">
        <v>3090</v>
      </c>
      <c r="F10783">
        <v>1</v>
      </c>
      <c r="G10783">
        <v>0</v>
      </c>
      <c r="H10783">
        <v>11902.7338364729</v>
      </c>
      <c r="I10783">
        <v>8156.8688364729596</v>
      </c>
      <c r="K10783">
        <v>1345.47</v>
      </c>
      <c r="M10783">
        <v>2400.395</v>
      </c>
      <c r="N10783" t="s">
        <v>3091</v>
      </c>
      <c r="O10783" t="s">
        <v>3092</v>
      </c>
      <c r="P10783" t="s">
        <v>3095</v>
      </c>
      <c r="R10783" t="s">
        <v>3094</v>
      </c>
    </row>
    <row r="10784" spans="1:18" x14ac:dyDescent="0.25">
      <c r="A10784" t="s">
        <v>5139</v>
      </c>
      <c r="B10784" t="s">
        <v>3089</v>
      </c>
      <c r="D10784" t="s">
        <v>3090</v>
      </c>
      <c r="E10784" t="s">
        <v>3090</v>
      </c>
      <c r="F10784">
        <v>1</v>
      </c>
      <c r="G10784">
        <v>0</v>
      </c>
      <c r="H10784">
        <v>12151.692845871001</v>
      </c>
      <c r="I10784">
        <v>8400.6961792043494</v>
      </c>
      <c r="K10784">
        <v>1347.2149999999999</v>
      </c>
      <c r="M10784">
        <v>2403.7816666666599</v>
      </c>
      <c r="N10784" t="s">
        <v>3091</v>
      </c>
      <c r="O10784" t="s">
        <v>3092</v>
      </c>
      <c r="P10784" t="s">
        <v>3095</v>
      </c>
      <c r="R10784" t="s">
        <v>3094</v>
      </c>
    </row>
    <row r="10785" spans="1:18" x14ac:dyDescent="0.25">
      <c r="A10785" t="s">
        <v>5140</v>
      </c>
      <c r="B10785" t="s">
        <v>3089</v>
      </c>
      <c r="D10785" t="s">
        <v>3090</v>
      </c>
      <c r="E10785" t="s">
        <v>3090</v>
      </c>
      <c r="F10785">
        <v>1</v>
      </c>
      <c r="G10785">
        <v>0</v>
      </c>
      <c r="H10785">
        <v>12110.1209848279</v>
      </c>
      <c r="I10785">
        <v>8359.1259848279606</v>
      </c>
      <c r="K10785">
        <v>1347.2066666666601</v>
      </c>
      <c r="M10785">
        <v>2403.7883333333298</v>
      </c>
      <c r="N10785" t="s">
        <v>3091</v>
      </c>
      <c r="O10785" t="s">
        <v>3092</v>
      </c>
      <c r="P10785" t="s">
        <v>3095</v>
      </c>
      <c r="R10785" t="s">
        <v>3094</v>
      </c>
    </row>
    <row r="10786" spans="1:18" x14ac:dyDescent="0.25">
      <c r="A10786" t="s">
        <v>5141</v>
      </c>
      <c r="B10786" t="s">
        <v>3089</v>
      </c>
      <c r="D10786" t="s">
        <v>3090</v>
      </c>
      <c r="E10786" t="s">
        <v>3090</v>
      </c>
      <c r="F10786">
        <v>1</v>
      </c>
      <c r="G10786">
        <v>0</v>
      </c>
      <c r="H10786">
        <v>50.264523333333301</v>
      </c>
      <c r="I10786">
        <v>32.0545233333333</v>
      </c>
      <c r="K10786">
        <v>6.6</v>
      </c>
      <c r="M10786">
        <v>11.61</v>
      </c>
      <c r="N10786" t="s">
        <v>3091</v>
      </c>
      <c r="O10786" t="s">
        <v>3092</v>
      </c>
      <c r="P10786" t="s">
        <v>3095</v>
      </c>
      <c r="R10786" t="s">
        <v>3094</v>
      </c>
    </row>
    <row r="10787" spans="1:18" x14ac:dyDescent="0.25">
      <c r="A10787" t="s">
        <v>5142</v>
      </c>
      <c r="B10787" t="s">
        <v>3089</v>
      </c>
      <c r="D10787" t="s">
        <v>3090</v>
      </c>
      <c r="E10787" t="s">
        <v>3090</v>
      </c>
      <c r="F10787">
        <v>1</v>
      </c>
      <c r="G10787">
        <v>0</v>
      </c>
      <c r="H10787">
        <v>13257.3386185206</v>
      </c>
      <c r="I10787">
        <v>9447.6261185206004</v>
      </c>
      <c r="K10787">
        <v>1374.0291666666601</v>
      </c>
      <c r="M10787">
        <v>2435.6833333333302</v>
      </c>
      <c r="N10787" t="s">
        <v>3091</v>
      </c>
      <c r="O10787" t="s">
        <v>3092</v>
      </c>
      <c r="P10787" t="s">
        <v>3095</v>
      </c>
      <c r="R10787" t="s">
        <v>3094</v>
      </c>
    </row>
    <row r="10788" spans="1:18" x14ac:dyDescent="0.25">
      <c r="A10788" t="s">
        <v>5143</v>
      </c>
      <c r="B10788" t="s">
        <v>3089</v>
      </c>
      <c r="D10788" t="s">
        <v>3090</v>
      </c>
      <c r="E10788" t="s">
        <v>3090</v>
      </c>
      <c r="F10788">
        <v>1</v>
      </c>
      <c r="G10788">
        <v>0</v>
      </c>
      <c r="H10788">
        <v>12668.066793100201</v>
      </c>
      <c r="I10788">
        <v>8842.6426264336296</v>
      </c>
      <c r="K10788">
        <v>1376.4375</v>
      </c>
      <c r="M10788">
        <v>2448.9866666666599</v>
      </c>
      <c r="N10788" t="s">
        <v>3091</v>
      </c>
      <c r="O10788" t="s">
        <v>3092</v>
      </c>
      <c r="P10788" t="s">
        <v>3095</v>
      </c>
      <c r="R10788" t="s">
        <v>3094</v>
      </c>
    </row>
    <row r="10789" spans="1:18" x14ac:dyDescent="0.25">
      <c r="A10789" t="s">
        <v>5144</v>
      </c>
      <c r="B10789" t="s">
        <v>3089</v>
      </c>
      <c r="D10789" t="s">
        <v>3090</v>
      </c>
      <c r="E10789" t="s">
        <v>3090</v>
      </c>
      <c r="F10789">
        <v>1</v>
      </c>
      <c r="G10789">
        <v>0</v>
      </c>
      <c r="H10789">
        <v>12870.2155120191</v>
      </c>
      <c r="I10789">
        <v>9063.1055120191104</v>
      </c>
      <c r="K10789">
        <v>1367.79</v>
      </c>
      <c r="M10789">
        <v>2439.3200000000002</v>
      </c>
      <c r="N10789" t="s">
        <v>3091</v>
      </c>
      <c r="O10789" t="s">
        <v>3092</v>
      </c>
      <c r="P10789" t="s">
        <v>3095</v>
      </c>
      <c r="R10789" t="s">
        <v>3094</v>
      </c>
    </row>
    <row r="10790" spans="1:18" x14ac:dyDescent="0.25">
      <c r="A10790" t="s">
        <v>5145</v>
      </c>
      <c r="B10790" t="s">
        <v>3089</v>
      </c>
      <c r="D10790" t="s">
        <v>3090</v>
      </c>
      <c r="E10790" t="s">
        <v>3090</v>
      </c>
      <c r="F10790">
        <v>1</v>
      </c>
      <c r="G10790">
        <v>0</v>
      </c>
      <c r="H10790">
        <v>14263.474456494399</v>
      </c>
      <c r="I10790">
        <v>10209.348504113401</v>
      </c>
      <c r="K10790">
        <v>1457.66869047619</v>
      </c>
      <c r="M10790">
        <v>2596.4572619047599</v>
      </c>
      <c r="N10790" t="s">
        <v>3091</v>
      </c>
      <c r="O10790" t="s">
        <v>3092</v>
      </c>
      <c r="P10790" t="s">
        <v>3095</v>
      </c>
      <c r="R10790" t="s">
        <v>3094</v>
      </c>
    </row>
    <row r="10791" spans="1:18" x14ac:dyDescent="0.25">
      <c r="A10791" t="s">
        <v>5146</v>
      </c>
      <c r="B10791" t="s">
        <v>3089</v>
      </c>
      <c r="D10791" t="s">
        <v>3090</v>
      </c>
      <c r="E10791" t="s">
        <v>3090</v>
      </c>
      <c r="F10791">
        <v>1</v>
      </c>
      <c r="G10791">
        <v>0</v>
      </c>
      <c r="H10791">
        <v>13428.564171679</v>
      </c>
      <c r="I10791">
        <v>9621.3153859647791</v>
      </c>
      <c r="K10791">
        <v>1367.9532142857099</v>
      </c>
      <c r="M10791">
        <v>2439.2955714285699</v>
      </c>
      <c r="N10791" t="s">
        <v>3091</v>
      </c>
      <c r="O10791" t="s">
        <v>3092</v>
      </c>
      <c r="P10791" t="s">
        <v>3095</v>
      </c>
      <c r="R10791" t="s">
        <v>3094</v>
      </c>
    </row>
    <row r="10792" spans="1:18" x14ac:dyDescent="0.25">
      <c r="A10792" t="s">
        <v>5147</v>
      </c>
      <c r="B10792" t="s">
        <v>3089</v>
      </c>
      <c r="D10792" t="s">
        <v>3090</v>
      </c>
      <c r="E10792" t="s">
        <v>3090</v>
      </c>
      <c r="F10792">
        <v>1</v>
      </c>
      <c r="G10792">
        <v>0</v>
      </c>
      <c r="H10792">
        <v>13259.151045807799</v>
      </c>
      <c r="I10792">
        <v>9343.5918791411495</v>
      </c>
      <c r="K10792">
        <v>1407.26833333333</v>
      </c>
      <c r="M10792">
        <v>2508.2908333333298</v>
      </c>
      <c r="N10792" t="s">
        <v>3091</v>
      </c>
      <c r="O10792" t="s">
        <v>3092</v>
      </c>
      <c r="P10792" t="s">
        <v>3095</v>
      </c>
      <c r="R10792" t="s">
        <v>3094</v>
      </c>
    </row>
    <row r="10793" spans="1:18" x14ac:dyDescent="0.25">
      <c r="A10793" t="s">
        <v>5148</v>
      </c>
      <c r="B10793" t="s">
        <v>3089</v>
      </c>
      <c r="D10793" t="s">
        <v>3090</v>
      </c>
      <c r="E10793" t="s">
        <v>3090</v>
      </c>
      <c r="F10793">
        <v>1</v>
      </c>
      <c r="G10793">
        <v>0</v>
      </c>
      <c r="H10793">
        <v>13231.8242339352</v>
      </c>
      <c r="I10793">
        <v>9316.2225672685599</v>
      </c>
      <c r="K10793">
        <v>1407.3216666666599</v>
      </c>
      <c r="M10793">
        <v>2508.2800000000002</v>
      </c>
      <c r="N10793" t="s">
        <v>3091</v>
      </c>
      <c r="O10793" t="s">
        <v>3092</v>
      </c>
      <c r="P10793" t="s">
        <v>3095</v>
      </c>
      <c r="R10793" t="s">
        <v>3094</v>
      </c>
    </row>
    <row r="10794" spans="1:18" x14ac:dyDescent="0.25">
      <c r="A10794" t="s">
        <v>5149</v>
      </c>
      <c r="B10794" t="s">
        <v>3089</v>
      </c>
      <c r="D10794" t="s">
        <v>3090</v>
      </c>
      <c r="E10794" t="s">
        <v>3090</v>
      </c>
      <c r="F10794">
        <v>1</v>
      </c>
      <c r="G10794">
        <v>0</v>
      </c>
      <c r="H10794">
        <v>13383.791471013599</v>
      </c>
      <c r="I10794">
        <v>9468.1731376802709</v>
      </c>
      <c r="K10794">
        <v>1407.33</v>
      </c>
      <c r="M10794">
        <v>2508.2883333333298</v>
      </c>
      <c r="N10794" t="s">
        <v>3091</v>
      </c>
      <c r="O10794" t="s">
        <v>3092</v>
      </c>
      <c r="P10794" t="s">
        <v>3095</v>
      </c>
      <c r="R10794" t="s">
        <v>3094</v>
      </c>
    </row>
    <row r="10795" spans="1:18" x14ac:dyDescent="0.25">
      <c r="A10795" t="s">
        <v>5150</v>
      </c>
      <c r="B10795" t="s">
        <v>3089</v>
      </c>
      <c r="D10795" t="s">
        <v>3090</v>
      </c>
      <c r="E10795" t="s">
        <v>3090</v>
      </c>
      <c r="F10795">
        <v>1</v>
      </c>
      <c r="G10795">
        <v>0</v>
      </c>
      <c r="H10795">
        <v>14276.205640088199</v>
      </c>
      <c r="I10795">
        <v>10167.0317115168</v>
      </c>
      <c r="K10795">
        <v>1478.2825</v>
      </c>
      <c r="M10795">
        <v>2630.89142857142</v>
      </c>
      <c r="N10795" t="s">
        <v>3091</v>
      </c>
      <c r="O10795" t="s">
        <v>3092</v>
      </c>
      <c r="P10795" t="s">
        <v>3095</v>
      </c>
      <c r="R10795" t="s">
        <v>3094</v>
      </c>
    </row>
    <row r="10796" spans="1:18" x14ac:dyDescent="0.25">
      <c r="A10796" t="s">
        <v>5151</v>
      </c>
      <c r="B10796" t="s">
        <v>3089</v>
      </c>
      <c r="D10796" t="s">
        <v>3090</v>
      </c>
      <c r="E10796" t="s">
        <v>3090</v>
      </c>
      <c r="F10796">
        <v>1</v>
      </c>
      <c r="G10796">
        <v>0</v>
      </c>
      <c r="H10796">
        <v>14210.010229817801</v>
      </c>
      <c r="I10796">
        <v>10100.8426345797</v>
      </c>
      <c r="K10796">
        <v>1478.2858333333299</v>
      </c>
      <c r="M10796">
        <v>2630.88176190476</v>
      </c>
      <c r="N10796" t="s">
        <v>3091</v>
      </c>
      <c r="O10796" t="s">
        <v>3092</v>
      </c>
      <c r="P10796" t="s">
        <v>3095</v>
      </c>
      <c r="R10796" t="s">
        <v>3094</v>
      </c>
    </row>
    <row r="10797" spans="1:18" x14ac:dyDescent="0.25">
      <c r="A10797" t="s">
        <v>5152</v>
      </c>
      <c r="B10797" t="s">
        <v>3089</v>
      </c>
      <c r="D10797" t="s">
        <v>3090</v>
      </c>
      <c r="E10797" t="s">
        <v>3090</v>
      </c>
      <c r="F10797">
        <v>1</v>
      </c>
      <c r="G10797">
        <v>0</v>
      </c>
      <c r="H10797">
        <v>14211.169830828299</v>
      </c>
      <c r="I10797">
        <v>10101.987235590201</v>
      </c>
      <c r="K10797">
        <v>1478.2908333333301</v>
      </c>
      <c r="M10797">
        <v>2630.8917619047602</v>
      </c>
      <c r="N10797" t="s">
        <v>3091</v>
      </c>
      <c r="O10797" t="s">
        <v>3092</v>
      </c>
      <c r="P10797" t="s">
        <v>3095</v>
      </c>
      <c r="R10797" t="s">
        <v>3094</v>
      </c>
    </row>
    <row r="10798" spans="1:18" x14ac:dyDescent="0.25">
      <c r="A10798" t="s">
        <v>5153</v>
      </c>
      <c r="B10798" t="s">
        <v>3089</v>
      </c>
      <c r="D10798" t="s">
        <v>3090</v>
      </c>
      <c r="E10798" t="s">
        <v>3090</v>
      </c>
      <c r="F10798">
        <v>1</v>
      </c>
      <c r="G10798">
        <v>0</v>
      </c>
      <c r="H10798">
        <v>14253.555047419901</v>
      </c>
      <c r="I10798">
        <v>10144.3705474199</v>
      </c>
      <c r="K10798">
        <v>1478.2974999999999</v>
      </c>
      <c r="M10798">
        <v>2630.8869999999902</v>
      </c>
      <c r="N10798" t="s">
        <v>3091</v>
      </c>
      <c r="O10798" t="s">
        <v>3092</v>
      </c>
      <c r="P10798" t="s">
        <v>3095</v>
      </c>
      <c r="R10798" t="s">
        <v>3094</v>
      </c>
    </row>
    <row r="10799" spans="1:18" x14ac:dyDescent="0.25">
      <c r="A10799" t="s">
        <v>5154</v>
      </c>
      <c r="B10799" t="s">
        <v>3089</v>
      </c>
      <c r="D10799" t="s">
        <v>3090</v>
      </c>
      <c r="E10799" t="s">
        <v>3090</v>
      </c>
      <c r="F10799">
        <v>1</v>
      </c>
      <c r="G10799">
        <v>0</v>
      </c>
      <c r="H10799">
        <v>14197.4908241883</v>
      </c>
      <c r="I10799">
        <v>9994.7741575216296</v>
      </c>
      <c r="K10799">
        <v>1512.3050000000001</v>
      </c>
      <c r="M10799">
        <v>2690.41166666666</v>
      </c>
      <c r="N10799" t="s">
        <v>3091</v>
      </c>
      <c r="O10799" t="s">
        <v>3092</v>
      </c>
      <c r="P10799" t="s">
        <v>3095</v>
      </c>
      <c r="R10799" t="s">
        <v>3094</v>
      </c>
    </row>
    <row r="10800" spans="1:18" x14ac:dyDescent="0.25">
      <c r="A10800" t="s">
        <v>5155</v>
      </c>
      <c r="B10800" t="s">
        <v>3089</v>
      </c>
      <c r="D10800" t="s">
        <v>3090</v>
      </c>
      <c r="E10800" t="s">
        <v>3090</v>
      </c>
      <c r="F10800">
        <v>1</v>
      </c>
      <c r="G10800">
        <v>0</v>
      </c>
      <c r="H10800">
        <v>14183.836362730401</v>
      </c>
      <c r="I10800">
        <v>9981.1096960638206</v>
      </c>
      <c r="K10800">
        <v>1512.3150000000001</v>
      </c>
      <c r="M10800">
        <v>2690.41166666666</v>
      </c>
      <c r="N10800" t="s">
        <v>3091</v>
      </c>
      <c r="O10800" t="s">
        <v>3092</v>
      </c>
      <c r="P10800" t="s">
        <v>3095</v>
      </c>
      <c r="R10800" t="s">
        <v>3094</v>
      </c>
    </row>
    <row r="10801" spans="1:18" x14ac:dyDescent="0.25">
      <c r="A10801" t="s">
        <v>5156</v>
      </c>
      <c r="B10801" t="s">
        <v>3089</v>
      </c>
      <c r="D10801" t="s">
        <v>3090</v>
      </c>
      <c r="E10801" t="s">
        <v>3090</v>
      </c>
      <c r="F10801">
        <v>1</v>
      </c>
      <c r="G10801">
        <v>0</v>
      </c>
      <c r="H10801">
        <v>0</v>
      </c>
      <c r="I10801"/>
      <c r="K10801"/>
      <c r="N10801" t="s">
        <v>3091</v>
      </c>
      <c r="O10801" t="s">
        <v>3092</v>
      </c>
      <c r="P10801" t="s">
        <v>3095</v>
      </c>
      <c r="R10801" t="s">
        <v>3094</v>
      </c>
    </row>
    <row r="10802" spans="1:18" x14ac:dyDescent="0.25">
      <c r="A10802" t="s">
        <v>5157</v>
      </c>
      <c r="B10802" t="s">
        <v>3089</v>
      </c>
      <c r="D10802" t="s">
        <v>3090</v>
      </c>
      <c r="E10802" t="s">
        <v>3090</v>
      </c>
      <c r="F10802">
        <v>1</v>
      </c>
      <c r="G10802">
        <v>0</v>
      </c>
      <c r="H10802">
        <v>14183.4576912989</v>
      </c>
      <c r="I10802">
        <v>9959.0410246323008</v>
      </c>
      <c r="K10802">
        <v>1520.2750000000001</v>
      </c>
      <c r="M10802">
        <v>2704.1416666666601</v>
      </c>
      <c r="N10802" t="s">
        <v>3091</v>
      </c>
      <c r="O10802" t="s">
        <v>3092</v>
      </c>
      <c r="P10802" t="s">
        <v>3095</v>
      </c>
      <c r="R10802" t="s">
        <v>3094</v>
      </c>
    </row>
    <row r="10803" spans="1:18" x14ac:dyDescent="0.25">
      <c r="A10803" t="s">
        <v>5158</v>
      </c>
      <c r="B10803" t="s">
        <v>3089</v>
      </c>
      <c r="D10803" t="s">
        <v>3090</v>
      </c>
      <c r="E10803" t="s">
        <v>3090</v>
      </c>
      <c r="F10803">
        <v>1</v>
      </c>
      <c r="G10803">
        <v>0</v>
      </c>
      <c r="H10803">
        <v>14159.9531930795</v>
      </c>
      <c r="I10803">
        <v>9935.5381930795393</v>
      </c>
      <c r="K10803">
        <v>1520.26833333333</v>
      </c>
      <c r="M10803">
        <v>2704.1466666666602</v>
      </c>
      <c r="N10803" t="s">
        <v>3091</v>
      </c>
      <c r="O10803" t="s">
        <v>3092</v>
      </c>
      <c r="P10803" t="s">
        <v>3095</v>
      </c>
      <c r="R10803" t="s">
        <v>3094</v>
      </c>
    </row>
    <row r="10804" spans="1:18" x14ac:dyDescent="0.25">
      <c r="A10804" t="s">
        <v>5159</v>
      </c>
      <c r="B10804" t="s">
        <v>3089</v>
      </c>
      <c r="D10804" t="s">
        <v>3090</v>
      </c>
      <c r="E10804" t="s">
        <v>3090</v>
      </c>
      <c r="F10804">
        <v>1</v>
      </c>
      <c r="G10804">
        <v>0</v>
      </c>
      <c r="H10804">
        <v>14322.7628140161</v>
      </c>
      <c r="I10804">
        <v>10213.965314016101</v>
      </c>
      <c r="K10804">
        <v>1478.2</v>
      </c>
      <c r="M10804">
        <v>2630.5974999999999</v>
      </c>
      <c r="N10804" t="s">
        <v>3091</v>
      </c>
      <c r="O10804" t="s">
        <v>3092</v>
      </c>
      <c r="P10804" t="s">
        <v>3095</v>
      </c>
      <c r="R10804" t="s">
        <v>3094</v>
      </c>
    </row>
    <row r="10805" spans="1:18" x14ac:dyDescent="0.25">
      <c r="A10805" t="s">
        <v>5160</v>
      </c>
      <c r="B10805" t="s">
        <v>3089</v>
      </c>
      <c r="D10805" t="s">
        <v>3090</v>
      </c>
      <c r="E10805" t="s">
        <v>3090</v>
      </c>
      <c r="F10805">
        <v>1</v>
      </c>
      <c r="G10805">
        <v>0</v>
      </c>
      <c r="H10805">
        <v>15163.894983439601</v>
      </c>
      <c r="I10805">
        <v>11036.9566501063</v>
      </c>
      <c r="K10805">
        <v>1484.8516666666601</v>
      </c>
      <c r="M10805">
        <v>2642.0866666666602</v>
      </c>
      <c r="N10805" t="s">
        <v>3091</v>
      </c>
      <c r="O10805" t="s">
        <v>3092</v>
      </c>
      <c r="P10805" t="s">
        <v>3095</v>
      </c>
      <c r="R10805" t="s">
        <v>3094</v>
      </c>
    </row>
    <row r="10806" spans="1:18" x14ac:dyDescent="0.25">
      <c r="A10806" t="s">
        <v>5161</v>
      </c>
      <c r="B10806" t="s">
        <v>3089</v>
      </c>
      <c r="D10806" t="s">
        <v>3090</v>
      </c>
      <c r="E10806" t="s">
        <v>3090</v>
      </c>
      <c r="F10806">
        <v>1</v>
      </c>
      <c r="G10806">
        <v>0</v>
      </c>
      <c r="H10806">
        <v>14094.5931839888</v>
      </c>
      <c r="I10806">
        <v>10025.8123506555</v>
      </c>
      <c r="K10806">
        <v>1462.97</v>
      </c>
      <c r="M10806">
        <v>2605.8108333333298</v>
      </c>
      <c r="N10806" t="s">
        <v>3091</v>
      </c>
      <c r="O10806" t="s">
        <v>3092</v>
      </c>
      <c r="P10806" t="s">
        <v>3095</v>
      </c>
      <c r="R10806" t="s">
        <v>3094</v>
      </c>
    </row>
    <row r="10807" spans="1:18" x14ac:dyDescent="0.25">
      <c r="A10807" t="s">
        <v>5162</v>
      </c>
      <c r="B10807" t="s">
        <v>3089</v>
      </c>
      <c r="D10807" t="s">
        <v>3090</v>
      </c>
      <c r="E10807" t="s">
        <v>3090</v>
      </c>
      <c r="F10807">
        <v>1</v>
      </c>
      <c r="G10807">
        <v>0</v>
      </c>
      <c r="H10807">
        <v>14602.053263117001</v>
      </c>
      <c r="I10807">
        <v>10563.8755964504</v>
      </c>
      <c r="K10807">
        <v>1451.1656666666599</v>
      </c>
      <c r="M10807">
        <v>2587.0120000000002</v>
      </c>
      <c r="N10807" t="s">
        <v>3091</v>
      </c>
      <c r="O10807" t="s">
        <v>3092</v>
      </c>
      <c r="P10807" t="s">
        <v>3095</v>
      </c>
      <c r="R10807" t="s">
        <v>3094</v>
      </c>
    </row>
    <row r="10808" spans="1:18" x14ac:dyDescent="0.25">
      <c r="A10808" t="s">
        <v>8965</v>
      </c>
      <c r="B10808" t="s">
        <v>3089</v>
      </c>
      <c r="D10808" t="s">
        <v>3090</v>
      </c>
      <c r="E10808" t="s">
        <v>3090</v>
      </c>
      <c r="F10808">
        <v>1</v>
      </c>
      <c r="G10808">
        <v>0</v>
      </c>
      <c r="H10808">
        <v>17083.453766405801</v>
      </c>
      <c r="I10808">
        <v>12521.963766405799</v>
      </c>
      <c r="K10808">
        <v>1863.595</v>
      </c>
      <c r="M10808">
        <v>2697.895</v>
      </c>
      <c r="N10808" t="s">
        <v>3091</v>
      </c>
      <c r="O10808" t="s">
        <v>3092</v>
      </c>
      <c r="P10808" t="s">
        <v>3095</v>
      </c>
      <c r="R10808" t="s">
        <v>3094</v>
      </c>
    </row>
    <row r="10809" spans="1:18" x14ac:dyDescent="0.25">
      <c r="A10809" t="s">
        <v>3481</v>
      </c>
      <c r="B10809" t="s">
        <v>3089</v>
      </c>
      <c r="D10809" t="s">
        <v>3090</v>
      </c>
      <c r="E10809" t="s">
        <v>3090</v>
      </c>
      <c r="F10809">
        <v>1</v>
      </c>
      <c r="G10809">
        <v>0</v>
      </c>
      <c r="H10809">
        <v>5500.51</v>
      </c>
      <c r="I10809">
        <v>5500.51</v>
      </c>
      <c r="K10809"/>
      <c r="N10809" t="s">
        <v>3091</v>
      </c>
      <c r="O10809" t="s">
        <v>3092</v>
      </c>
      <c r="P10809" t="s">
        <v>3095</v>
      </c>
      <c r="R10809" t="s">
        <v>3094</v>
      </c>
    </row>
    <row r="10810" spans="1:18" x14ac:dyDescent="0.25">
      <c r="A10810" t="s">
        <v>391</v>
      </c>
      <c r="B10810" t="s">
        <v>3089</v>
      </c>
      <c r="D10810" t="s">
        <v>3090</v>
      </c>
      <c r="E10810" t="s">
        <v>3090</v>
      </c>
      <c r="F10810">
        <v>1</v>
      </c>
      <c r="G10810">
        <v>0</v>
      </c>
      <c r="H10810">
        <v>223.5745</v>
      </c>
      <c r="I10810">
        <v>223.5745</v>
      </c>
      <c r="K10810"/>
      <c r="N10810" t="s">
        <v>3091</v>
      </c>
      <c r="O10810" t="s">
        <v>3092</v>
      </c>
      <c r="P10810" t="s">
        <v>3095</v>
      </c>
      <c r="R10810" t="s">
        <v>3094</v>
      </c>
    </row>
    <row r="10811" spans="1:18" x14ac:dyDescent="0.25">
      <c r="A10811" t="s">
        <v>5163</v>
      </c>
      <c r="B10811" t="s">
        <v>3089</v>
      </c>
      <c r="D10811" t="s">
        <v>3090</v>
      </c>
      <c r="E10811" t="s">
        <v>3090</v>
      </c>
      <c r="F10811">
        <v>1</v>
      </c>
      <c r="G10811">
        <v>0</v>
      </c>
      <c r="H10811">
        <v>0</v>
      </c>
      <c r="I10811">
        <v>0</v>
      </c>
      <c r="K10811"/>
      <c r="N10811" t="s">
        <v>3091</v>
      </c>
      <c r="O10811" t="s">
        <v>3092</v>
      </c>
      <c r="P10811" t="s">
        <v>3095</v>
      </c>
      <c r="R10811" t="s">
        <v>3094</v>
      </c>
    </row>
    <row r="10812" spans="1:18" x14ac:dyDescent="0.25">
      <c r="A10812" t="s">
        <v>3062</v>
      </c>
      <c r="B10812" t="s">
        <v>3089</v>
      </c>
      <c r="D10812" t="s">
        <v>3090</v>
      </c>
      <c r="E10812" t="s">
        <v>3090</v>
      </c>
      <c r="F10812">
        <v>1</v>
      </c>
      <c r="G10812">
        <v>0</v>
      </c>
      <c r="H10812">
        <v>76.152000000000001</v>
      </c>
      <c r="I10812">
        <v>76.152000000000001</v>
      </c>
      <c r="K10812"/>
      <c r="N10812" t="s">
        <v>3091</v>
      </c>
      <c r="O10812" t="s">
        <v>3092</v>
      </c>
      <c r="P10812" t="s">
        <v>3095</v>
      </c>
      <c r="R10812" t="s">
        <v>3094</v>
      </c>
    </row>
    <row r="10813" spans="1:18" x14ac:dyDescent="0.25">
      <c r="A10813" t="s">
        <v>3063</v>
      </c>
      <c r="B10813" t="s">
        <v>3089</v>
      </c>
      <c r="D10813" t="s">
        <v>3090</v>
      </c>
      <c r="E10813" t="s">
        <v>3090</v>
      </c>
      <c r="F10813">
        <v>1</v>
      </c>
      <c r="G10813">
        <v>0</v>
      </c>
      <c r="H10813">
        <v>139.06800000000001</v>
      </c>
      <c r="I10813">
        <v>139.06800000000001</v>
      </c>
      <c r="K10813"/>
      <c r="N10813" t="s">
        <v>3091</v>
      </c>
      <c r="O10813" t="s">
        <v>3092</v>
      </c>
      <c r="P10813" t="s">
        <v>3095</v>
      </c>
      <c r="R10813" t="s">
        <v>3094</v>
      </c>
    </row>
    <row r="10814" spans="1:18" x14ac:dyDescent="0.25">
      <c r="A10814" t="s">
        <v>3172</v>
      </c>
      <c r="B10814" t="s">
        <v>3089</v>
      </c>
      <c r="D10814" t="s">
        <v>3090</v>
      </c>
      <c r="E10814" t="s">
        <v>3090</v>
      </c>
      <c r="F10814">
        <v>1</v>
      </c>
      <c r="G10814">
        <v>0</v>
      </c>
      <c r="H10814">
        <v>138.91256000000001</v>
      </c>
      <c r="I10814">
        <v>10.982559999999999</v>
      </c>
      <c r="K10814">
        <v>52.27</v>
      </c>
      <c r="M10814">
        <v>75.66</v>
      </c>
      <c r="N10814" t="s">
        <v>3091</v>
      </c>
      <c r="O10814" t="s">
        <v>3092</v>
      </c>
      <c r="P10814" t="s">
        <v>3095</v>
      </c>
      <c r="R10814" t="s">
        <v>3094</v>
      </c>
    </row>
    <row r="10815" spans="1:18" x14ac:dyDescent="0.25">
      <c r="A10815" t="s">
        <v>3173</v>
      </c>
      <c r="B10815" t="s">
        <v>3089</v>
      </c>
      <c r="D10815" t="s">
        <v>3090</v>
      </c>
      <c r="E10815" t="s">
        <v>3090</v>
      </c>
      <c r="F10815">
        <v>1</v>
      </c>
      <c r="G10815">
        <v>0</v>
      </c>
      <c r="H10815">
        <v>611.08000000000004</v>
      </c>
      <c r="I10815">
        <v>508.05063590565101</v>
      </c>
      <c r="K10815">
        <v>37.649767622558798</v>
      </c>
      <c r="M10815">
        <v>65.379596471789995</v>
      </c>
      <c r="N10815" t="s">
        <v>3091</v>
      </c>
      <c r="O10815" t="s">
        <v>3092</v>
      </c>
      <c r="P10815" t="s">
        <v>3095</v>
      </c>
      <c r="R10815" t="s">
        <v>3094</v>
      </c>
    </row>
    <row r="10816" spans="1:18" x14ac:dyDescent="0.25">
      <c r="A10816" t="s">
        <v>3174</v>
      </c>
      <c r="B10816" t="s">
        <v>3089</v>
      </c>
      <c r="D10816" t="s">
        <v>3090</v>
      </c>
      <c r="E10816" t="s">
        <v>3090</v>
      </c>
      <c r="F10816">
        <v>1</v>
      </c>
      <c r="G10816">
        <v>0</v>
      </c>
      <c r="H10816">
        <v>2474.9871215798498</v>
      </c>
      <c r="I10816">
        <v>2159.4571215798501</v>
      </c>
      <c r="K10816">
        <v>115.85</v>
      </c>
      <c r="M10816">
        <v>199.68</v>
      </c>
      <c r="N10816" t="s">
        <v>3091</v>
      </c>
      <c r="O10816" t="s">
        <v>3092</v>
      </c>
      <c r="P10816" t="s">
        <v>3095</v>
      </c>
      <c r="R10816" t="s">
        <v>3094</v>
      </c>
    </row>
    <row r="10817" spans="1:18" x14ac:dyDescent="0.25">
      <c r="A10817" t="s">
        <v>3175</v>
      </c>
      <c r="B10817" t="s">
        <v>3089</v>
      </c>
      <c r="D10817" t="s">
        <v>3090</v>
      </c>
      <c r="E10817" t="s">
        <v>3090</v>
      </c>
      <c r="F10817">
        <v>1</v>
      </c>
      <c r="G10817">
        <v>0</v>
      </c>
      <c r="H10817">
        <v>1867.2287635117</v>
      </c>
      <c r="I10817">
        <v>1551.6987635117</v>
      </c>
      <c r="K10817">
        <v>115.85</v>
      </c>
      <c r="M10817">
        <v>199.68</v>
      </c>
      <c r="N10817" t="s">
        <v>3091</v>
      </c>
      <c r="O10817" t="s">
        <v>3092</v>
      </c>
      <c r="P10817" t="s">
        <v>3095</v>
      </c>
      <c r="R10817" t="s">
        <v>3094</v>
      </c>
    </row>
    <row r="10818" spans="1:18" x14ac:dyDescent="0.25">
      <c r="A10818" t="s">
        <v>3013</v>
      </c>
      <c r="B10818" t="s">
        <v>3089</v>
      </c>
      <c r="D10818" t="s">
        <v>3090</v>
      </c>
      <c r="E10818" t="s">
        <v>3090</v>
      </c>
      <c r="F10818">
        <v>1</v>
      </c>
      <c r="G10818">
        <v>0</v>
      </c>
      <c r="H10818">
        <v>59.640354664610598</v>
      </c>
      <c r="I10818">
        <v>59.640354664610598</v>
      </c>
      <c r="K10818"/>
      <c r="N10818" t="s">
        <v>3091</v>
      </c>
      <c r="O10818" t="s">
        <v>3092</v>
      </c>
      <c r="P10818" t="s">
        <v>3095</v>
      </c>
      <c r="R10818" t="s">
        <v>3094</v>
      </c>
    </row>
    <row r="10819" spans="1:18" x14ac:dyDescent="0.25">
      <c r="A10819" t="s">
        <v>3011</v>
      </c>
      <c r="B10819" t="s">
        <v>3089</v>
      </c>
      <c r="D10819" t="s">
        <v>3090</v>
      </c>
      <c r="E10819" t="s">
        <v>3090</v>
      </c>
      <c r="F10819">
        <v>1</v>
      </c>
      <c r="G10819">
        <v>0</v>
      </c>
      <c r="H10819">
        <v>1227.8270777499999</v>
      </c>
      <c r="I10819">
        <v>969.22707775000003</v>
      </c>
      <c r="K10819">
        <v>94.09</v>
      </c>
      <c r="M10819">
        <v>164.51</v>
      </c>
      <c r="N10819" t="s">
        <v>3091</v>
      </c>
      <c r="O10819" t="s">
        <v>3092</v>
      </c>
      <c r="P10819" t="s">
        <v>3095</v>
      </c>
      <c r="R10819" t="s">
        <v>3094</v>
      </c>
    </row>
    <row r="10820" spans="1:18" x14ac:dyDescent="0.25">
      <c r="A10820" t="s">
        <v>3285</v>
      </c>
      <c r="B10820" t="s">
        <v>3089</v>
      </c>
      <c r="D10820" t="s">
        <v>3090</v>
      </c>
      <c r="E10820" t="s">
        <v>3090</v>
      </c>
      <c r="F10820">
        <v>1</v>
      </c>
      <c r="G10820">
        <v>0</v>
      </c>
      <c r="H10820">
        <v>0</v>
      </c>
      <c r="I10820"/>
      <c r="K10820"/>
      <c r="N10820" t="s">
        <v>3091</v>
      </c>
      <c r="O10820" t="s">
        <v>3092</v>
      </c>
      <c r="P10820" t="s">
        <v>3095</v>
      </c>
      <c r="R10820" t="s">
        <v>3094</v>
      </c>
    </row>
    <row r="10821" spans="1:18" x14ac:dyDescent="0.25">
      <c r="A10821" t="s">
        <v>408</v>
      </c>
      <c r="B10821" t="s">
        <v>3089</v>
      </c>
      <c r="D10821" t="s">
        <v>3090</v>
      </c>
      <c r="E10821" t="s">
        <v>3090</v>
      </c>
      <c r="F10821">
        <v>1</v>
      </c>
      <c r="G10821">
        <v>0</v>
      </c>
      <c r="H10821">
        <v>108.670757634279</v>
      </c>
      <c r="I10821">
        <v>88.754090967612996</v>
      </c>
      <c r="K10821">
        <v>7.2433333333333296</v>
      </c>
      <c r="M10821">
        <v>12.6733333333333</v>
      </c>
      <c r="N10821" t="s">
        <v>3091</v>
      </c>
      <c r="O10821" t="s">
        <v>3092</v>
      </c>
      <c r="P10821" t="s">
        <v>3095</v>
      </c>
      <c r="R10821" t="s">
        <v>3094</v>
      </c>
    </row>
    <row r="10822" spans="1:18" x14ac:dyDescent="0.25">
      <c r="A10822" t="s">
        <v>2187</v>
      </c>
      <c r="B10822" t="s">
        <v>3089</v>
      </c>
      <c r="D10822" t="s">
        <v>3090</v>
      </c>
      <c r="E10822" t="s">
        <v>3090</v>
      </c>
      <c r="F10822">
        <v>1</v>
      </c>
      <c r="G10822">
        <v>0</v>
      </c>
      <c r="H10822">
        <v>175.42593287036999</v>
      </c>
      <c r="I10822">
        <v>54.295932870370301</v>
      </c>
      <c r="K10822">
        <v>44</v>
      </c>
      <c r="M10822">
        <v>77.13</v>
      </c>
      <c r="N10822" t="s">
        <v>3091</v>
      </c>
      <c r="O10822" t="s">
        <v>3092</v>
      </c>
      <c r="P10822" t="s">
        <v>3095</v>
      </c>
      <c r="R10822" t="s">
        <v>3094</v>
      </c>
    </row>
    <row r="10823" spans="1:18" x14ac:dyDescent="0.25">
      <c r="A10823" t="s">
        <v>410</v>
      </c>
      <c r="B10823" t="s">
        <v>3089</v>
      </c>
      <c r="D10823" t="s">
        <v>3090</v>
      </c>
      <c r="E10823" t="s">
        <v>3090</v>
      </c>
      <c r="F10823">
        <v>1</v>
      </c>
      <c r="G10823">
        <v>0</v>
      </c>
      <c r="H10823">
        <v>92.297599999999903</v>
      </c>
      <c r="I10823">
        <v>72.377599999999902</v>
      </c>
      <c r="K10823">
        <v>7.25</v>
      </c>
      <c r="M10823">
        <v>12.67</v>
      </c>
      <c r="N10823" t="s">
        <v>3091</v>
      </c>
      <c r="O10823" t="s">
        <v>3092</v>
      </c>
      <c r="P10823" t="s">
        <v>3095</v>
      </c>
      <c r="R10823" t="s">
        <v>3094</v>
      </c>
    </row>
    <row r="10824" spans="1:18" x14ac:dyDescent="0.25">
      <c r="A10824" t="s">
        <v>5164</v>
      </c>
      <c r="B10824" t="s">
        <v>3089</v>
      </c>
      <c r="D10824" t="s">
        <v>3090</v>
      </c>
      <c r="E10824" t="s">
        <v>3090</v>
      </c>
      <c r="F10824">
        <v>1</v>
      </c>
      <c r="G10824">
        <v>0</v>
      </c>
      <c r="H10824">
        <v>0</v>
      </c>
      <c r="I10824"/>
      <c r="K10824"/>
      <c r="N10824" t="s">
        <v>3091</v>
      </c>
      <c r="O10824" t="s">
        <v>3092</v>
      </c>
      <c r="P10824" t="s">
        <v>3095</v>
      </c>
      <c r="R10824" t="s">
        <v>3094</v>
      </c>
    </row>
    <row r="10825" spans="1:18" x14ac:dyDescent="0.25">
      <c r="A10825" t="s">
        <v>3176</v>
      </c>
      <c r="B10825" t="s">
        <v>3089</v>
      </c>
      <c r="D10825" t="s">
        <v>3090</v>
      </c>
      <c r="E10825" t="s">
        <v>3090</v>
      </c>
      <c r="F10825">
        <v>1</v>
      </c>
      <c r="G10825">
        <v>0</v>
      </c>
      <c r="H10825">
        <v>93.627099999999999</v>
      </c>
      <c r="I10825">
        <v>73.712100000000007</v>
      </c>
      <c r="K10825">
        <v>7.2450000000000001</v>
      </c>
      <c r="M10825">
        <v>12.67</v>
      </c>
      <c r="N10825" t="s">
        <v>3091</v>
      </c>
      <c r="O10825" t="s">
        <v>3092</v>
      </c>
      <c r="P10825" t="s">
        <v>3095</v>
      </c>
      <c r="R10825" t="s">
        <v>3094</v>
      </c>
    </row>
    <row r="10826" spans="1:18" x14ac:dyDescent="0.25">
      <c r="A10826" t="s">
        <v>2188</v>
      </c>
      <c r="B10826" t="s">
        <v>3089</v>
      </c>
      <c r="D10826" t="s">
        <v>3090</v>
      </c>
      <c r="E10826" t="s">
        <v>3090</v>
      </c>
      <c r="F10826">
        <v>1</v>
      </c>
      <c r="G10826">
        <v>0</v>
      </c>
      <c r="H10826">
        <v>246.79296058490399</v>
      </c>
      <c r="I10826">
        <v>125.662960584904</v>
      </c>
      <c r="K10826">
        <v>44</v>
      </c>
      <c r="M10826">
        <v>77.13</v>
      </c>
      <c r="N10826" t="s">
        <v>3091</v>
      </c>
      <c r="O10826" t="s">
        <v>3092</v>
      </c>
      <c r="P10826" t="s">
        <v>3095</v>
      </c>
      <c r="R10826" t="s">
        <v>3094</v>
      </c>
    </row>
    <row r="10827" spans="1:18" x14ac:dyDescent="0.25">
      <c r="A10827" t="s">
        <v>5165</v>
      </c>
      <c r="B10827" t="s">
        <v>3089</v>
      </c>
      <c r="D10827" t="s">
        <v>3090</v>
      </c>
      <c r="E10827" t="s">
        <v>3090</v>
      </c>
      <c r="F10827">
        <v>1</v>
      </c>
      <c r="G10827">
        <v>0</v>
      </c>
      <c r="H10827">
        <v>56.363624999999999</v>
      </c>
      <c r="I10827">
        <v>36.448625</v>
      </c>
      <c r="K10827">
        <v>7.2450000000000001</v>
      </c>
      <c r="M10827">
        <v>12.67</v>
      </c>
      <c r="N10827" t="s">
        <v>3091</v>
      </c>
      <c r="O10827" t="s">
        <v>3092</v>
      </c>
      <c r="P10827" t="s">
        <v>3095</v>
      </c>
      <c r="R10827" t="s">
        <v>3094</v>
      </c>
    </row>
    <row r="10828" spans="1:18" x14ac:dyDescent="0.25">
      <c r="A10828" t="s">
        <v>8571</v>
      </c>
      <c r="B10828" t="s">
        <v>3089</v>
      </c>
      <c r="D10828" t="s">
        <v>3090</v>
      </c>
      <c r="E10828" t="s">
        <v>3090</v>
      </c>
      <c r="F10828">
        <v>1</v>
      </c>
      <c r="G10828">
        <v>0</v>
      </c>
      <c r="H10828">
        <v>26.3693128971471</v>
      </c>
      <c r="I10828">
        <v>4.2826462304805197</v>
      </c>
      <c r="K10828">
        <v>9.0233333333333299</v>
      </c>
      <c r="M10828">
        <v>13.063333333333301</v>
      </c>
      <c r="N10828" t="s">
        <v>3091</v>
      </c>
      <c r="O10828" t="s">
        <v>3092</v>
      </c>
      <c r="P10828" t="s">
        <v>3095</v>
      </c>
      <c r="R10828" t="s">
        <v>3094</v>
      </c>
    </row>
    <row r="10829" spans="1:18" x14ac:dyDescent="0.25">
      <c r="A10829" t="s">
        <v>395</v>
      </c>
      <c r="B10829" t="s">
        <v>3089</v>
      </c>
      <c r="D10829" t="s">
        <v>3090</v>
      </c>
      <c r="E10829" t="s">
        <v>3090</v>
      </c>
      <c r="F10829">
        <v>1</v>
      </c>
      <c r="G10829">
        <v>0</v>
      </c>
      <c r="H10829">
        <v>140.098621527777</v>
      </c>
      <c r="I10829">
        <v>89.6086215277777</v>
      </c>
      <c r="K10829">
        <v>20.625</v>
      </c>
      <c r="M10829">
        <v>29.864999999999998</v>
      </c>
      <c r="N10829" t="s">
        <v>3091</v>
      </c>
      <c r="O10829" t="s">
        <v>3092</v>
      </c>
      <c r="P10829" t="s">
        <v>3095</v>
      </c>
      <c r="R10829" t="s">
        <v>3094</v>
      </c>
    </row>
    <row r="10830" spans="1:18" x14ac:dyDescent="0.25">
      <c r="A10830" t="s">
        <v>5166</v>
      </c>
      <c r="B10830" t="s">
        <v>3089</v>
      </c>
      <c r="D10830" t="s">
        <v>3090</v>
      </c>
      <c r="E10830" t="s">
        <v>3090</v>
      </c>
      <c r="F10830">
        <v>1</v>
      </c>
      <c r="G10830">
        <v>0</v>
      </c>
      <c r="H10830">
        <v>0</v>
      </c>
      <c r="I10830">
        <v>0</v>
      </c>
      <c r="K10830"/>
      <c r="N10830" t="s">
        <v>3091</v>
      </c>
      <c r="O10830" t="s">
        <v>3092</v>
      </c>
      <c r="P10830" t="s">
        <v>3095</v>
      </c>
      <c r="R10830" t="s">
        <v>3094</v>
      </c>
    </row>
    <row r="10831" spans="1:18" x14ac:dyDescent="0.25">
      <c r="A10831" t="s">
        <v>5167</v>
      </c>
      <c r="B10831" t="s">
        <v>3089</v>
      </c>
      <c r="D10831" t="s">
        <v>3090</v>
      </c>
      <c r="E10831" t="s">
        <v>3090</v>
      </c>
      <c r="F10831">
        <v>1</v>
      </c>
      <c r="G10831">
        <v>0</v>
      </c>
      <c r="H10831">
        <v>514.74848925925903</v>
      </c>
      <c r="I10831">
        <v>295.31848925925902</v>
      </c>
      <c r="K10831">
        <v>79.64</v>
      </c>
      <c r="M10831">
        <v>139.79</v>
      </c>
      <c r="N10831" t="s">
        <v>3091</v>
      </c>
      <c r="O10831" t="s">
        <v>3092</v>
      </c>
      <c r="P10831" t="s">
        <v>3095</v>
      </c>
      <c r="R10831" t="s">
        <v>3094</v>
      </c>
    </row>
    <row r="10832" spans="1:18" x14ac:dyDescent="0.25">
      <c r="A10832" t="s">
        <v>2697</v>
      </c>
      <c r="B10832" t="s">
        <v>3089</v>
      </c>
      <c r="D10832" t="s">
        <v>3090</v>
      </c>
      <c r="E10832" t="s">
        <v>3090</v>
      </c>
      <c r="F10832">
        <v>1</v>
      </c>
      <c r="G10832">
        <v>0</v>
      </c>
      <c r="H10832">
        <v>95.150412698412694</v>
      </c>
      <c r="I10832">
        <v>95.150412698412694</v>
      </c>
      <c r="K10832"/>
      <c r="N10832" t="s">
        <v>3091</v>
      </c>
      <c r="O10832" t="s">
        <v>3092</v>
      </c>
      <c r="P10832" t="s">
        <v>3095</v>
      </c>
      <c r="R10832" t="s">
        <v>3094</v>
      </c>
    </row>
    <row r="10833" spans="1:18" x14ac:dyDescent="0.25">
      <c r="A10833" t="s">
        <v>3060</v>
      </c>
      <c r="B10833" t="s">
        <v>3089</v>
      </c>
      <c r="D10833" t="s">
        <v>3090</v>
      </c>
      <c r="E10833" t="s">
        <v>3090</v>
      </c>
      <c r="F10833">
        <v>1</v>
      </c>
      <c r="G10833">
        <v>0</v>
      </c>
      <c r="H10833">
        <v>120.1014</v>
      </c>
      <c r="I10833">
        <v>120.1014</v>
      </c>
      <c r="K10833"/>
      <c r="N10833" t="s">
        <v>3091</v>
      </c>
      <c r="O10833" t="s">
        <v>3092</v>
      </c>
      <c r="P10833" t="s">
        <v>3095</v>
      </c>
      <c r="R10833" t="s">
        <v>3094</v>
      </c>
    </row>
    <row r="10834" spans="1:18" x14ac:dyDescent="0.25">
      <c r="A10834" t="s">
        <v>3061</v>
      </c>
      <c r="B10834" t="s">
        <v>3089</v>
      </c>
      <c r="D10834" t="s">
        <v>3090</v>
      </c>
      <c r="E10834" t="s">
        <v>3090</v>
      </c>
      <c r="F10834">
        <v>1</v>
      </c>
      <c r="G10834">
        <v>0</v>
      </c>
      <c r="H10834">
        <v>77.8</v>
      </c>
      <c r="I10834">
        <v>77.8</v>
      </c>
      <c r="K10834"/>
      <c r="N10834" t="s">
        <v>3091</v>
      </c>
      <c r="O10834" t="s">
        <v>3092</v>
      </c>
      <c r="P10834" t="s">
        <v>3095</v>
      </c>
      <c r="R10834" t="s">
        <v>3094</v>
      </c>
    </row>
    <row r="10835" spans="1:18" x14ac:dyDescent="0.25">
      <c r="A10835" t="s">
        <v>3177</v>
      </c>
      <c r="B10835" t="s">
        <v>3089</v>
      </c>
      <c r="D10835" t="s">
        <v>3090</v>
      </c>
      <c r="E10835" t="s">
        <v>3090</v>
      </c>
      <c r="F10835">
        <v>1</v>
      </c>
      <c r="G10835">
        <v>0</v>
      </c>
      <c r="H10835">
        <v>12497.1766003546</v>
      </c>
      <c r="I10835">
        <v>6990.4866003546204</v>
      </c>
      <c r="K10835">
        <v>1975.61</v>
      </c>
      <c r="M10835">
        <v>3531.08</v>
      </c>
      <c r="N10835" t="s">
        <v>3091</v>
      </c>
      <c r="O10835" t="s">
        <v>3092</v>
      </c>
      <c r="P10835" t="s">
        <v>3095</v>
      </c>
      <c r="R10835" t="s">
        <v>3094</v>
      </c>
    </row>
    <row r="10836" spans="1:18" x14ac:dyDescent="0.25">
      <c r="A10836" t="s">
        <v>2927</v>
      </c>
      <c r="B10836" t="s">
        <v>3089</v>
      </c>
      <c r="D10836" t="s">
        <v>3090</v>
      </c>
      <c r="E10836" t="s">
        <v>3090</v>
      </c>
      <c r="F10836">
        <v>1</v>
      </c>
      <c r="G10836">
        <v>0</v>
      </c>
      <c r="H10836">
        <v>20185.371380903802</v>
      </c>
      <c r="I10836">
        <v>14722.9613809038</v>
      </c>
      <c r="K10836">
        <v>1959.27</v>
      </c>
      <c r="M10836">
        <v>3503.14</v>
      </c>
      <c r="N10836" t="s">
        <v>3091</v>
      </c>
      <c r="O10836" t="s">
        <v>3092</v>
      </c>
      <c r="P10836" t="s">
        <v>3095</v>
      </c>
      <c r="R10836" t="s">
        <v>3094</v>
      </c>
    </row>
    <row r="10837" spans="1:18" x14ac:dyDescent="0.25">
      <c r="A10837" t="s">
        <v>402</v>
      </c>
      <c r="B10837" t="s">
        <v>3089</v>
      </c>
      <c r="D10837" t="s">
        <v>3090</v>
      </c>
      <c r="E10837" t="s">
        <v>3090</v>
      </c>
      <c r="F10837">
        <v>1</v>
      </c>
      <c r="G10837">
        <v>0</v>
      </c>
      <c r="H10837">
        <v>137.10159999999999</v>
      </c>
      <c r="I10837">
        <v>73.451599999999999</v>
      </c>
      <c r="K10837">
        <v>23.17</v>
      </c>
      <c r="M10837">
        <v>40.479999999999997</v>
      </c>
      <c r="N10837" t="s">
        <v>3091</v>
      </c>
      <c r="O10837" t="s">
        <v>3092</v>
      </c>
      <c r="P10837" t="s">
        <v>3095</v>
      </c>
      <c r="R10837" t="s">
        <v>3094</v>
      </c>
    </row>
    <row r="10838" spans="1:18" x14ac:dyDescent="0.25">
      <c r="A10838" t="s">
        <v>401</v>
      </c>
      <c r="B10838" t="s">
        <v>3089</v>
      </c>
      <c r="D10838" t="s">
        <v>3090</v>
      </c>
      <c r="E10838" t="s">
        <v>3090</v>
      </c>
      <c r="F10838">
        <v>1</v>
      </c>
      <c r="G10838">
        <v>0</v>
      </c>
      <c r="H10838">
        <v>1169.0792750980299</v>
      </c>
      <c r="I10838">
        <v>613.38927509803898</v>
      </c>
      <c r="K10838">
        <v>199.84</v>
      </c>
      <c r="M10838">
        <v>355.85</v>
      </c>
      <c r="N10838" t="s">
        <v>3091</v>
      </c>
      <c r="O10838" t="s">
        <v>3092</v>
      </c>
      <c r="P10838" t="s">
        <v>3095</v>
      </c>
      <c r="R10838" t="s">
        <v>3094</v>
      </c>
    </row>
    <row r="10839" spans="1:18" x14ac:dyDescent="0.25">
      <c r="A10839" t="s">
        <v>2162</v>
      </c>
      <c r="B10839" t="s">
        <v>3089</v>
      </c>
      <c r="D10839" t="s">
        <v>3090</v>
      </c>
      <c r="E10839" t="s">
        <v>3090</v>
      </c>
      <c r="F10839">
        <v>1</v>
      </c>
      <c r="G10839">
        <v>0</v>
      </c>
      <c r="H10839">
        <v>594.20683247890599</v>
      </c>
      <c r="I10839">
        <v>337.28683247890598</v>
      </c>
      <c r="K10839">
        <v>92.68</v>
      </c>
      <c r="M10839">
        <v>164.24</v>
      </c>
      <c r="N10839" t="s">
        <v>3091</v>
      </c>
      <c r="O10839" t="s">
        <v>3092</v>
      </c>
      <c r="P10839" t="s">
        <v>3095</v>
      </c>
      <c r="R10839" t="s">
        <v>3094</v>
      </c>
    </row>
    <row r="10840" spans="1:18" x14ac:dyDescent="0.25">
      <c r="A10840" t="s">
        <v>3178</v>
      </c>
      <c r="B10840" t="s">
        <v>3089</v>
      </c>
      <c r="D10840" t="s">
        <v>3090</v>
      </c>
      <c r="E10840" t="s">
        <v>3090</v>
      </c>
      <c r="F10840">
        <v>1</v>
      </c>
      <c r="G10840">
        <v>0</v>
      </c>
      <c r="H10840">
        <v>602.36966051820696</v>
      </c>
      <c r="I10840">
        <v>373.52966051820698</v>
      </c>
      <c r="K10840">
        <v>82.55</v>
      </c>
      <c r="M10840">
        <v>146.29</v>
      </c>
      <c r="N10840" t="s">
        <v>3091</v>
      </c>
      <c r="O10840" t="s">
        <v>3092</v>
      </c>
      <c r="P10840" t="s">
        <v>3095</v>
      </c>
      <c r="R10840" t="s">
        <v>3094</v>
      </c>
    </row>
    <row r="10841" spans="1:18" x14ac:dyDescent="0.25">
      <c r="A10841" t="s">
        <v>5168</v>
      </c>
      <c r="B10841" t="s">
        <v>3089</v>
      </c>
      <c r="D10841" t="s">
        <v>3090</v>
      </c>
      <c r="E10841" t="s">
        <v>3090</v>
      </c>
      <c r="F10841">
        <v>1</v>
      </c>
      <c r="G10841">
        <v>0</v>
      </c>
      <c r="H10841">
        <v>0</v>
      </c>
      <c r="I10841">
        <v>0</v>
      </c>
      <c r="K10841"/>
      <c r="N10841" t="s">
        <v>3091</v>
      </c>
      <c r="O10841" t="s">
        <v>3092</v>
      </c>
      <c r="P10841" t="s">
        <v>3095</v>
      </c>
      <c r="R10841" t="s">
        <v>3094</v>
      </c>
    </row>
    <row r="10842" spans="1:18" x14ac:dyDescent="0.25">
      <c r="A10842" t="s">
        <v>5169</v>
      </c>
      <c r="B10842" t="s">
        <v>3089</v>
      </c>
      <c r="D10842" t="s">
        <v>3090</v>
      </c>
      <c r="E10842" t="s">
        <v>3090</v>
      </c>
      <c r="F10842">
        <v>1</v>
      </c>
      <c r="G10842">
        <v>0</v>
      </c>
      <c r="H10842">
        <v>0</v>
      </c>
      <c r="I10842">
        <v>0</v>
      </c>
      <c r="K10842"/>
      <c r="N10842" t="s">
        <v>3091</v>
      </c>
      <c r="O10842" t="s">
        <v>3092</v>
      </c>
      <c r="P10842" t="s">
        <v>3095</v>
      </c>
      <c r="R10842" t="s">
        <v>3094</v>
      </c>
    </row>
    <row r="10843" spans="1:18" x14ac:dyDescent="0.25">
      <c r="A10843" t="s">
        <v>5170</v>
      </c>
      <c r="B10843" t="s">
        <v>3089</v>
      </c>
      <c r="D10843" t="s">
        <v>3090</v>
      </c>
      <c r="E10843" t="s">
        <v>3090</v>
      </c>
      <c r="F10843">
        <v>1</v>
      </c>
      <c r="G10843">
        <v>0</v>
      </c>
      <c r="H10843">
        <v>0</v>
      </c>
      <c r="I10843">
        <v>0</v>
      </c>
      <c r="K10843"/>
      <c r="N10843" t="s">
        <v>3091</v>
      </c>
      <c r="O10843" t="s">
        <v>3092</v>
      </c>
      <c r="P10843" t="s">
        <v>3095</v>
      </c>
      <c r="R10843" t="s">
        <v>3094</v>
      </c>
    </row>
    <row r="10844" spans="1:18" x14ac:dyDescent="0.25">
      <c r="A10844" t="s">
        <v>5171</v>
      </c>
      <c r="B10844" t="s">
        <v>3089</v>
      </c>
      <c r="D10844" t="s">
        <v>3090</v>
      </c>
      <c r="E10844" t="s">
        <v>3090</v>
      </c>
      <c r="F10844">
        <v>1</v>
      </c>
      <c r="G10844">
        <v>0</v>
      </c>
      <c r="H10844">
        <v>0</v>
      </c>
      <c r="I10844">
        <v>0</v>
      </c>
      <c r="K10844"/>
      <c r="N10844" t="s">
        <v>3091</v>
      </c>
      <c r="O10844" t="s">
        <v>3092</v>
      </c>
      <c r="P10844" t="s">
        <v>3095</v>
      </c>
      <c r="R10844" t="s">
        <v>3094</v>
      </c>
    </row>
    <row r="10845" spans="1:18" x14ac:dyDescent="0.25">
      <c r="A10845" t="s">
        <v>2855</v>
      </c>
      <c r="B10845" t="s">
        <v>3089</v>
      </c>
      <c r="D10845" t="s">
        <v>3090</v>
      </c>
      <c r="E10845" t="s">
        <v>3090</v>
      </c>
      <c r="F10845">
        <v>1</v>
      </c>
      <c r="G10845">
        <v>0</v>
      </c>
      <c r="H10845">
        <v>83.886537500000003</v>
      </c>
      <c r="I10845">
        <v>53.896537500000001</v>
      </c>
      <c r="K10845">
        <v>10.9</v>
      </c>
      <c r="M10845">
        <v>19.09</v>
      </c>
      <c r="N10845" t="s">
        <v>3091</v>
      </c>
      <c r="O10845" t="s">
        <v>3092</v>
      </c>
      <c r="P10845" t="s">
        <v>3095</v>
      </c>
      <c r="R10845" t="s">
        <v>3094</v>
      </c>
    </row>
    <row r="10846" spans="1:18" x14ac:dyDescent="0.25">
      <c r="A10846" t="s">
        <v>5172</v>
      </c>
      <c r="B10846" t="s">
        <v>3089</v>
      </c>
      <c r="D10846" t="s">
        <v>3090</v>
      </c>
      <c r="E10846" t="s">
        <v>3090</v>
      </c>
      <c r="F10846">
        <v>1</v>
      </c>
      <c r="G10846">
        <v>0</v>
      </c>
      <c r="H10846">
        <v>514.555599999999</v>
      </c>
      <c r="I10846">
        <v>462.36559999999901</v>
      </c>
      <c r="K10846">
        <v>19</v>
      </c>
      <c r="M10846">
        <v>33.19</v>
      </c>
      <c r="N10846" t="s">
        <v>3091</v>
      </c>
      <c r="O10846" t="s">
        <v>3092</v>
      </c>
      <c r="P10846" t="s">
        <v>3095</v>
      </c>
      <c r="R10846" t="s">
        <v>3094</v>
      </c>
    </row>
    <row r="10847" spans="1:18" x14ac:dyDescent="0.25">
      <c r="A10847" t="s">
        <v>3010</v>
      </c>
      <c r="B10847" t="s">
        <v>3089</v>
      </c>
      <c r="D10847" t="s">
        <v>3090</v>
      </c>
      <c r="E10847" t="s">
        <v>3090</v>
      </c>
      <c r="F10847">
        <v>1</v>
      </c>
      <c r="G10847">
        <v>0</v>
      </c>
      <c r="H10847">
        <v>306.01</v>
      </c>
      <c r="I10847">
        <v>306.01</v>
      </c>
      <c r="K10847"/>
      <c r="N10847" t="s">
        <v>3091</v>
      </c>
      <c r="O10847" t="s">
        <v>3092</v>
      </c>
      <c r="P10847" t="s">
        <v>3095</v>
      </c>
      <c r="R10847" t="s">
        <v>3094</v>
      </c>
    </row>
    <row r="10848" spans="1:18" x14ac:dyDescent="0.25">
      <c r="A10848" t="s">
        <v>3012</v>
      </c>
      <c r="B10848" t="s">
        <v>3089</v>
      </c>
      <c r="D10848" t="s">
        <v>3090</v>
      </c>
      <c r="E10848" t="s">
        <v>3090</v>
      </c>
      <c r="F10848">
        <v>1</v>
      </c>
      <c r="G10848">
        <v>0</v>
      </c>
      <c r="H10848">
        <v>73.38</v>
      </c>
      <c r="I10848">
        <v>73.38</v>
      </c>
      <c r="K10848"/>
      <c r="N10848" t="s">
        <v>3091</v>
      </c>
      <c r="O10848" t="s">
        <v>3092</v>
      </c>
      <c r="P10848" t="s">
        <v>3095</v>
      </c>
      <c r="R10848" t="s">
        <v>3094</v>
      </c>
    </row>
    <row r="10849" spans="1:18" x14ac:dyDescent="0.25">
      <c r="A10849" t="s">
        <v>3179</v>
      </c>
      <c r="B10849" t="s">
        <v>3089</v>
      </c>
      <c r="D10849" t="s">
        <v>3090</v>
      </c>
      <c r="E10849" t="s">
        <v>3090</v>
      </c>
      <c r="F10849">
        <v>1</v>
      </c>
      <c r="G10849">
        <v>0</v>
      </c>
      <c r="H10849">
        <v>151.6326</v>
      </c>
      <c r="I10849">
        <v>110.98260000000001</v>
      </c>
      <c r="K10849">
        <v>15</v>
      </c>
      <c r="M10849">
        <v>25.65</v>
      </c>
      <c r="N10849" t="s">
        <v>3091</v>
      </c>
      <c r="O10849" t="s">
        <v>3092</v>
      </c>
      <c r="P10849" t="s">
        <v>3095</v>
      </c>
      <c r="R10849" t="s">
        <v>3094</v>
      </c>
    </row>
    <row r="10850" spans="1:18" x14ac:dyDescent="0.25">
      <c r="A10850" t="s">
        <v>5173</v>
      </c>
      <c r="B10850" t="s">
        <v>3089</v>
      </c>
      <c r="D10850" t="s">
        <v>3090</v>
      </c>
      <c r="E10850" t="s">
        <v>3090</v>
      </c>
      <c r="F10850">
        <v>1</v>
      </c>
      <c r="G10850">
        <v>0</v>
      </c>
      <c r="H10850">
        <v>2294.6251880192299</v>
      </c>
      <c r="I10850">
        <v>1334.74518801923</v>
      </c>
      <c r="K10850">
        <v>345</v>
      </c>
      <c r="M10850">
        <v>614.88</v>
      </c>
      <c r="N10850" t="s">
        <v>3091</v>
      </c>
      <c r="O10850" t="s">
        <v>3092</v>
      </c>
      <c r="P10850" t="s">
        <v>3095</v>
      </c>
      <c r="R10850" t="s">
        <v>3094</v>
      </c>
    </row>
    <row r="10851" spans="1:18" x14ac:dyDescent="0.25">
      <c r="A10851" t="s">
        <v>5174</v>
      </c>
      <c r="B10851" t="s">
        <v>3089</v>
      </c>
      <c r="D10851" t="s">
        <v>3090</v>
      </c>
      <c r="E10851" t="s">
        <v>3090</v>
      </c>
      <c r="F10851">
        <v>1</v>
      </c>
      <c r="G10851">
        <v>0</v>
      </c>
      <c r="H10851">
        <v>11.6395819444444</v>
      </c>
      <c r="I10851">
        <v>3.5095819444444398</v>
      </c>
      <c r="K10851">
        <v>3</v>
      </c>
      <c r="M10851">
        <v>5.13</v>
      </c>
      <c r="N10851" t="s">
        <v>3091</v>
      </c>
      <c r="O10851" t="s">
        <v>3092</v>
      </c>
      <c r="P10851" t="s">
        <v>3095</v>
      </c>
      <c r="R10851" t="s">
        <v>3094</v>
      </c>
    </row>
    <row r="10852" spans="1:18" x14ac:dyDescent="0.25">
      <c r="A10852" t="s">
        <v>5175</v>
      </c>
      <c r="B10852" t="s">
        <v>3089</v>
      </c>
      <c r="D10852" t="s">
        <v>3090</v>
      </c>
      <c r="E10852" t="s">
        <v>3090</v>
      </c>
      <c r="F10852">
        <v>1</v>
      </c>
      <c r="G10852">
        <v>0</v>
      </c>
      <c r="H10852">
        <v>0</v>
      </c>
      <c r="I10852">
        <v>0</v>
      </c>
      <c r="K10852"/>
      <c r="N10852" t="s">
        <v>3091</v>
      </c>
      <c r="O10852" t="s">
        <v>3092</v>
      </c>
      <c r="P10852" t="s">
        <v>3095</v>
      </c>
      <c r="R10852" t="s">
        <v>3094</v>
      </c>
    </row>
    <row r="10853" spans="1:18" x14ac:dyDescent="0.25">
      <c r="A10853" t="s">
        <v>393</v>
      </c>
      <c r="B10853" t="s">
        <v>3089</v>
      </c>
      <c r="D10853" t="s">
        <v>3090</v>
      </c>
      <c r="E10853" t="s">
        <v>3090</v>
      </c>
      <c r="F10853">
        <v>1</v>
      </c>
      <c r="G10853">
        <v>0</v>
      </c>
      <c r="H10853">
        <v>832.37183911311104</v>
      </c>
      <c r="I10853">
        <v>638.14183911311102</v>
      </c>
      <c r="K10853">
        <v>70.61</v>
      </c>
      <c r="M10853">
        <v>123.62</v>
      </c>
      <c r="N10853" t="s">
        <v>3091</v>
      </c>
      <c r="O10853" t="s">
        <v>3092</v>
      </c>
      <c r="P10853" t="s">
        <v>3095</v>
      </c>
      <c r="R10853" t="s">
        <v>3094</v>
      </c>
    </row>
    <row r="10854" spans="1:18" x14ac:dyDescent="0.25">
      <c r="A10854" t="s">
        <v>2735</v>
      </c>
      <c r="B10854" t="s">
        <v>3089</v>
      </c>
      <c r="D10854" t="s">
        <v>3090</v>
      </c>
      <c r="E10854" t="s">
        <v>3090</v>
      </c>
      <c r="F10854">
        <v>1</v>
      </c>
      <c r="G10854">
        <v>0</v>
      </c>
      <c r="H10854">
        <v>1074.2088104863899</v>
      </c>
      <c r="I10854">
        <v>879.97881048639397</v>
      </c>
      <c r="K10854">
        <v>70.61</v>
      </c>
      <c r="M10854">
        <v>123.62</v>
      </c>
      <c r="N10854" t="s">
        <v>3091</v>
      </c>
      <c r="O10854" t="s">
        <v>3092</v>
      </c>
      <c r="P10854" t="s">
        <v>3095</v>
      </c>
      <c r="R10854" t="s">
        <v>3094</v>
      </c>
    </row>
    <row r="10855" spans="1:18" x14ac:dyDescent="0.25">
      <c r="A10855" t="s">
        <v>5176</v>
      </c>
      <c r="B10855" t="s">
        <v>3089</v>
      </c>
      <c r="D10855" t="s">
        <v>3090</v>
      </c>
      <c r="E10855" t="s">
        <v>3090</v>
      </c>
      <c r="F10855">
        <v>1</v>
      </c>
      <c r="G10855">
        <v>0</v>
      </c>
      <c r="H10855">
        <v>1156.1381675765299</v>
      </c>
      <c r="I10855">
        <v>961.90816757652999</v>
      </c>
      <c r="K10855">
        <v>70.61</v>
      </c>
      <c r="M10855">
        <v>123.62</v>
      </c>
      <c r="N10855" t="s">
        <v>3091</v>
      </c>
      <c r="O10855" t="s">
        <v>3092</v>
      </c>
      <c r="P10855" t="s">
        <v>3095</v>
      </c>
      <c r="R10855" t="s">
        <v>3094</v>
      </c>
    </row>
    <row r="10856" spans="1:18" x14ac:dyDescent="0.25">
      <c r="A10856" t="s">
        <v>5177</v>
      </c>
      <c r="B10856" t="s">
        <v>3089</v>
      </c>
      <c r="D10856" t="s">
        <v>3090</v>
      </c>
      <c r="E10856" t="s">
        <v>3090</v>
      </c>
      <c r="F10856">
        <v>1</v>
      </c>
      <c r="G10856">
        <v>0</v>
      </c>
      <c r="H10856">
        <v>0</v>
      </c>
      <c r="I10856">
        <v>0</v>
      </c>
      <c r="K10856"/>
      <c r="N10856" t="s">
        <v>3091</v>
      </c>
      <c r="O10856" t="s">
        <v>3092</v>
      </c>
      <c r="P10856" t="s">
        <v>3095</v>
      </c>
      <c r="R10856" t="s">
        <v>3094</v>
      </c>
    </row>
    <row r="10857" spans="1:18" x14ac:dyDescent="0.25">
      <c r="A10857" t="s">
        <v>5178</v>
      </c>
      <c r="B10857" t="s">
        <v>3089</v>
      </c>
      <c r="D10857" t="s">
        <v>3090</v>
      </c>
      <c r="E10857" t="s">
        <v>3090</v>
      </c>
      <c r="F10857">
        <v>1</v>
      </c>
      <c r="G10857">
        <v>0</v>
      </c>
      <c r="H10857">
        <v>5560.5694397123898</v>
      </c>
      <c r="I10857">
        <v>2964.8794397123902</v>
      </c>
      <c r="K10857">
        <v>932.52</v>
      </c>
      <c r="M10857">
        <v>1663.17</v>
      </c>
      <c r="N10857" t="s">
        <v>3091</v>
      </c>
      <c r="O10857" t="s">
        <v>3092</v>
      </c>
      <c r="P10857" t="s">
        <v>3095</v>
      </c>
      <c r="R10857" t="s">
        <v>3094</v>
      </c>
    </row>
    <row r="10858" spans="1:18" x14ac:dyDescent="0.25">
      <c r="A10858" t="s">
        <v>5179</v>
      </c>
      <c r="B10858" t="s">
        <v>3089</v>
      </c>
      <c r="D10858" t="s">
        <v>3090</v>
      </c>
      <c r="E10858" t="s">
        <v>3090</v>
      </c>
      <c r="F10858">
        <v>1</v>
      </c>
      <c r="G10858">
        <v>0</v>
      </c>
      <c r="H10858">
        <v>0</v>
      </c>
      <c r="I10858">
        <v>0</v>
      </c>
      <c r="K10858"/>
      <c r="N10858" t="s">
        <v>3091</v>
      </c>
      <c r="O10858" t="s">
        <v>3092</v>
      </c>
      <c r="P10858" t="s">
        <v>3095</v>
      </c>
      <c r="R10858" t="s">
        <v>3094</v>
      </c>
    </row>
    <row r="10859" spans="1:18" x14ac:dyDescent="0.25">
      <c r="A10859" t="s">
        <v>2981</v>
      </c>
      <c r="B10859" t="s">
        <v>3089</v>
      </c>
      <c r="D10859" t="s">
        <v>3090</v>
      </c>
      <c r="E10859" t="s">
        <v>3090</v>
      </c>
      <c r="F10859">
        <v>1</v>
      </c>
      <c r="G10859">
        <v>0</v>
      </c>
      <c r="H10859">
        <v>46.17</v>
      </c>
      <c r="I10859">
        <v>22.52</v>
      </c>
      <c r="K10859">
        <v>8.69</v>
      </c>
      <c r="M10859">
        <v>14.96</v>
      </c>
      <c r="N10859" t="s">
        <v>3091</v>
      </c>
      <c r="O10859" t="s">
        <v>3092</v>
      </c>
      <c r="P10859" t="s">
        <v>3095</v>
      </c>
      <c r="R10859" t="s">
        <v>3094</v>
      </c>
    </row>
    <row r="10860" spans="1:18" x14ac:dyDescent="0.25">
      <c r="A10860" t="s">
        <v>2982</v>
      </c>
      <c r="B10860" t="s">
        <v>3089</v>
      </c>
      <c r="D10860" t="s">
        <v>3090</v>
      </c>
      <c r="E10860" t="s">
        <v>3090</v>
      </c>
      <c r="F10860">
        <v>1</v>
      </c>
      <c r="G10860">
        <v>0</v>
      </c>
      <c r="H10860">
        <v>46.002090241342998</v>
      </c>
      <c r="I10860">
        <v>46.002090241342998</v>
      </c>
      <c r="K10860"/>
      <c r="N10860" t="s">
        <v>3091</v>
      </c>
      <c r="O10860" t="s">
        <v>3092</v>
      </c>
      <c r="P10860" t="s">
        <v>3095</v>
      </c>
      <c r="R10860" t="s">
        <v>3094</v>
      </c>
    </row>
    <row r="10861" spans="1:18" x14ac:dyDescent="0.25">
      <c r="A10861" t="s">
        <v>5180</v>
      </c>
      <c r="B10861" t="s">
        <v>3089</v>
      </c>
      <c r="D10861" t="s">
        <v>3090</v>
      </c>
      <c r="E10861" t="s">
        <v>3090</v>
      </c>
      <c r="F10861">
        <v>1</v>
      </c>
      <c r="G10861">
        <v>0</v>
      </c>
      <c r="H10861">
        <v>3090.80255612871</v>
      </c>
      <c r="I10861">
        <v>1321.0825561287099</v>
      </c>
      <c r="K10861">
        <v>635</v>
      </c>
      <c r="M10861">
        <v>1134.72</v>
      </c>
      <c r="N10861" t="s">
        <v>3091</v>
      </c>
      <c r="O10861" t="s">
        <v>3092</v>
      </c>
      <c r="P10861" t="s">
        <v>3095</v>
      </c>
      <c r="R10861" t="s">
        <v>3094</v>
      </c>
    </row>
    <row r="10862" spans="1:18" x14ac:dyDescent="0.25">
      <c r="A10862" t="s">
        <v>399</v>
      </c>
      <c r="B10862" t="s">
        <v>3089</v>
      </c>
      <c r="D10862" t="s">
        <v>3090</v>
      </c>
      <c r="E10862" t="s">
        <v>3090</v>
      </c>
      <c r="F10862">
        <v>1</v>
      </c>
      <c r="G10862">
        <v>0</v>
      </c>
      <c r="H10862">
        <v>901.33782142895097</v>
      </c>
      <c r="I10862">
        <v>512.17782142895101</v>
      </c>
      <c r="K10862">
        <v>139.01</v>
      </c>
      <c r="M10862">
        <v>250.15</v>
      </c>
      <c r="N10862" t="s">
        <v>3091</v>
      </c>
      <c r="O10862" t="s">
        <v>3092</v>
      </c>
      <c r="P10862" t="s">
        <v>3095</v>
      </c>
      <c r="R10862" t="s">
        <v>3094</v>
      </c>
    </row>
    <row r="10863" spans="1:18" x14ac:dyDescent="0.25">
      <c r="A10863" t="s">
        <v>3180</v>
      </c>
      <c r="B10863" t="s">
        <v>3089</v>
      </c>
      <c r="D10863" t="s">
        <v>3090</v>
      </c>
      <c r="E10863" t="s">
        <v>3090</v>
      </c>
      <c r="F10863">
        <v>1</v>
      </c>
      <c r="G10863">
        <v>0</v>
      </c>
      <c r="H10863">
        <v>5710.9439212132302</v>
      </c>
      <c r="I10863">
        <v>5542.43392121323</v>
      </c>
      <c r="K10863">
        <v>61</v>
      </c>
      <c r="M10863">
        <v>107.51</v>
      </c>
      <c r="N10863" t="s">
        <v>3091</v>
      </c>
      <c r="O10863" t="s">
        <v>3092</v>
      </c>
      <c r="P10863" t="s">
        <v>3095</v>
      </c>
      <c r="R10863" t="s">
        <v>3094</v>
      </c>
    </row>
    <row r="10864" spans="1:18" x14ac:dyDescent="0.25">
      <c r="A10864" t="s">
        <v>5181</v>
      </c>
      <c r="B10864" t="s">
        <v>3089</v>
      </c>
      <c r="D10864" t="s">
        <v>3090</v>
      </c>
      <c r="E10864" t="s">
        <v>3090</v>
      </c>
      <c r="F10864">
        <v>1</v>
      </c>
      <c r="G10864">
        <v>0</v>
      </c>
      <c r="H10864">
        <v>195.52831228239501</v>
      </c>
      <c r="I10864">
        <v>120.163312282395</v>
      </c>
      <c r="K10864">
        <v>27.274999999999999</v>
      </c>
      <c r="M10864">
        <v>48.09</v>
      </c>
      <c r="N10864" t="s">
        <v>3091</v>
      </c>
      <c r="O10864" t="s">
        <v>3092</v>
      </c>
      <c r="P10864" t="s">
        <v>3095</v>
      </c>
      <c r="R10864" t="s">
        <v>3094</v>
      </c>
    </row>
    <row r="10865" spans="1:18" x14ac:dyDescent="0.25">
      <c r="A10865" t="s">
        <v>8073</v>
      </c>
      <c r="B10865" t="s">
        <v>3089</v>
      </c>
      <c r="D10865" t="s">
        <v>3090</v>
      </c>
      <c r="E10865" t="s">
        <v>3090</v>
      </c>
      <c r="F10865">
        <v>1</v>
      </c>
      <c r="G10865">
        <v>0</v>
      </c>
      <c r="H10865">
        <v>140.320307480369</v>
      </c>
      <c r="I10865">
        <v>69.366557480369593</v>
      </c>
      <c r="K10865">
        <v>26.06625</v>
      </c>
      <c r="M10865">
        <v>44.887500000000003</v>
      </c>
      <c r="N10865" t="s">
        <v>3091</v>
      </c>
      <c r="O10865" t="s">
        <v>3092</v>
      </c>
      <c r="P10865" t="s">
        <v>3095</v>
      </c>
      <c r="R10865" t="s">
        <v>3094</v>
      </c>
    </row>
    <row r="10866" spans="1:18" x14ac:dyDescent="0.25">
      <c r="A10866" t="s">
        <v>5182</v>
      </c>
      <c r="B10866" t="s">
        <v>3089</v>
      </c>
      <c r="D10866" t="s">
        <v>3090</v>
      </c>
      <c r="E10866" t="s">
        <v>3090</v>
      </c>
      <c r="F10866">
        <v>1</v>
      </c>
      <c r="G10866">
        <v>0</v>
      </c>
      <c r="H10866">
        <v>0</v>
      </c>
      <c r="I10866">
        <v>0</v>
      </c>
      <c r="K10866"/>
      <c r="N10866" t="s">
        <v>3091</v>
      </c>
      <c r="O10866" t="s">
        <v>3092</v>
      </c>
      <c r="P10866" t="s">
        <v>3095</v>
      </c>
      <c r="R10866" t="s">
        <v>3094</v>
      </c>
    </row>
    <row r="10867" spans="1:18" x14ac:dyDescent="0.25">
      <c r="A10867" t="s">
        <v>5183</v>
      </c>
      <c r="B10867" t="s">
        <v>3089</v>
      </c>
      <c r="D10867" t="s">
        <v>3090</v>
      </c>
      <c r="E10867" t="s">
        <v>3090</v>
      </c>
      <c r="F10867">
        <v>1</v>
      </c>
      <c r="G10867">
        <v>0</v>
      </c>
      <c r="H10867">
        <v>0</v>
      </c>
      <c r="I10867">
        <v>0</v>
      </c>
      <c r="K10867"/>
      <c r="N10867" t="s">
        <v>3091</v>
      </c>
      <c r="O10867" t="s">
        <v>3092</v>
      </c>
      <c r="P10867" t="s">
        <v>3095</v>
      </c>
      <c r="R10867" t="s">
        <v>3094</v>
      </c>
    </row>
    <row r="10868" spans="1:18" x14ac:dyDescent="0.25">
      <c r="A10868" t="s">
        <v>5184</v>
      </c>
      <c r="B10868" t="s">
        <v>3089</v>
      </c>
      <c r="D10868" t="s">
        <v>3090</v>
      </c>
      <c r="E10868" t="s">
        <v>3090</v>
      </c>
      <c r="F10868">
        <v>1</v>
      </c>
      <c r="G10868">
        <v>0</v>
      </c>
      <c r="H10868">
        <v>0</v>
      </c>
      <c r="I10868">
        <v>0</v>
      </c>
      <c r="K10868"/>
      <c r="N10868" t="s">
        <v>3091</v>
      </c>
      <c r="O10868" t="s">
        <v>3092</v>
      </c>
      <c r="P10868" t="s">
        <v>3095</v>
      </c>
      <c r="R10868" t="s">
        <v>3094</v>
      </c>
    </row>
    <row r="10869" spans="1:18" x14ac:dyDescent="0.25">
      <c r="A10869" t="s">
        <v>5185</v>
      </c>
      <c r="B10869" t="s">
        <v>3089</v>
      </c>
      <c r="D10869" t="s">
        <v>3090</v>
      </c>
      <c r="E10869" t="s">
        <v>3090</v>
      </c>
      <c r="F10869">
        <v>1</v>
      </c>
      <c r="G10869">
        <v>0</v>
      </c>
      <c r="H10869">
        <v>0</v>
      </c>
      <c r="I10869">
        <v>0</v>
      </c>
      <c r="K10869"/>
      <c r="N10869" t="s">
        <v>3091</v>
      </c>
      <c r="O10869" t="s">
        <v>3092</v>
      </c>
      <c r="P10869" t="s">
        <v>3095</v>
      </c>
      <c r="R10869" t="s">
        <v>3094</v>
      </c>
    </row>
    <row r="10870" spans="1:18" x14ac:dyDescent="0.25">
      <c r="A10870" t="s">
        <v>5186</v>
      </c>
      <c r="B10870" t="s">
        <v>3089</v>
      </c>
      <c r="D10870" t="s">
        <v>3090</v>
      </c>
      <c r="E10870" t="s">
        <v>3090</v>
      </c>
      <c r="F10870">
        <v>1</v>
      </c>
      <c r="G10870">
        <v>0</v>
      </c>
      <c r="H10870">
        <v>0</v>
      </c>
      <c r="I10870">
        <v>0</v>
      </c>
      <c r="K10870"/>
      <c r="N10870" t="s">
        <v>3091</v>
      </c>
      <c r="O10870" t="s">
        <v>3092</v>
      </c>
      <c r="P10870" t="s">
        <v>3095</v>
      </c>
      <c r="R10870" t="s">
        <v>3094</v>
      </c>
    </row>
    <row r="10871" spans="1:18" x14ac:dyDescent="0.25">
      <c r="A10871" t="s">
        <v>5187</v>
      </c>
      <c r="B10871" t="s">
        <v>3089</v>
      </c>
      <c r="D10871" t="s">
        <v>3090</v>
      </c>
      <c r="E10871" t="s">
        <v>3090</v>
      </c>
      <c r="F10871">
        <v>1</v>
      </c>
      <c r="G10871">
        <v>0</v>
      </c>
      <c r="H10871">
        <v>0</v>
      </c>
      <c r="I10871">
        <v>0</v>
      </c>
      <c r="K10871"/>
      <c r="N10871" t="s">
        <v>3091</v>
      </c>
      <c r="O10871" t="s">
        <v>3092</v>
      </c>
      <c r="P10871" t="s">
        <v>3095</v>
      </c>
      <c r="R10871" t="s">
        <v>3094</v>
      </c>
    </row>
    <row r="10872" spans="1:18" x14ac:dyDescent="0.25">
      <c r="A10872" t="s">
        <v>5188</v>
      </c>
      <c r="B10872" t="s">
        <v>3089</v>
      </c>
      <c r="D10872" t="s">
        <v>3090</v>
      </c>
      <c r="E10872" t="s">
        <v>3090</v>
      </c>
      <c r="F10872">
        <v>1</v>
      </c>
      <c r="G10872">
        <v>0</v>
      </c>
      <c r="H10872">
        <v>21901.786148031799</v>
      </c>
      <c r="I10872">
        <v>15053.921148031801</v>
      </c>
      <c r="K10872">
        <v>2460.5549999999998</v>
      </c>
      <c r="M10872">
        <v>4387.3100000000004</v>
      </c>
      <c r="N10872" t="s">
        <v>3091</v>
      </c>
      <c r="O10872" t="s">
        <v>3092</v>
      </c>
      <c r="P10872" t="s">
        <v>3095</v>
      </c>
      <c r="R10872" t="s">
        <v>3094</v>
      </c>
    </row>
    <row r="10873" spans="1:18" x14ac:dyDescent="0.25">
      <c r="A10873" t="s">
        <v>5189</v>
      </c>
      <c r="B10873" t="s">
        <v>3089</v>
      </c>
      <c r="D10873" t="s">
        <v>3090</v>
      </c>
      <c r="E10873" t="s">
        <v>3090</v>
      </c>
      <c r="F10873">
        <v>1</v>
      </c>
      <c r="G10873">
        <v>0</v>
      </c>
      <c r="H10873">
        <v>5955.7285212132301</v>
      </c>
      <c r="I10873">
        <v>5722.9185212132297</v>
      </c>
      <c r="K10873">
        <v>84.69</v>
      </c>
      <c r="M10873">
        <v>148.12</v>
      </c>
      <c r="N10873" t="s">
        <v>3091</v>
      </c>
      <c r="O10873" t="s">
        <v>3092</v>
      </c>
      <c r="P10873" t="s">
        <v>3095</v>
      </c>
      <c r="R10873" t="s">
        <v>3094</v>
      </c>
    </row>
    <row r="10874" spans="1:18" x14ac:dyDescent="0.25">
      <c r="A10874" t="s">
        <v>5190</v>
      </c>
      <c r="B10874" t="s">
        <v>3089</v>
      </c>
      <c r="D10874" t="s">
        <v>3090</v>
      </c>
      <c r="E10874" t="s">
        <v>3090</v>
      </c>
      <c r="F10874">
        <v>1</v>
      </c>
      <c r="G10874">
        <v>0</v>
      </c>
      <c r="H10874">
        <v>19376.45</v>
      </c>
      <c r="I10874">
        <v>19376.45</v>
      </c>
      <c r="K10874">
        <v>0</v>
      </c>
      <c r="M10874">
        <v>0</v>
      </c>
      <c r="N10874" t="s">
        <v>3091</v>
      </c>
      <c r="O10874" t="s">
        <v>3092</v>
      </c>
      <c r="P10874" t="s">
        <v>3095</v>
      </c>
      <c r="R10874" t="s">
        <v>3094</v>
      </c>
    </row>
    <row r="10875" spans="1:18" x14ac:dyDescent="0.25">
      <c r="A10875" t="s">
        <v>5191</v>
      </c>
      <c r="B10875" t="s">
        <v>3089</v>
      </c>
      <c r="D10875" t="s">
        <v>3090</v>
      </c>
      <c r="E10875" t="s">
        <v>3090</v>
      </c>
      <c r="F10875">
        <v>1</v>
      </c>
      <c r="G10875">
        <v>0</v>
      </c>
      <c r="H10875">
        <v>28517.942002783799</v>
      </c>
      <c r="I10875">
        <v>26817.100336117099</v>
      </c>
      <c r="K10875">
        <v>617.13499999999999</v>
      </c>
      <c r="M10875">
        <v>1083.7066666666601</v>
      </c>
      <c r="N10875" t="s">
        <v>3091</v>
      </c>
      <c r="O10875" t="s">
        <v>3092</v>
      </c>
      <c r="P10875" t="s">
        <v>3095</v>
      </c>
      <c r="R10875" t="s">
        <v>3094</v>
      </c>
    </row>
    <row r="10876" spans="1:18" x14ac:dyDescent="0.25">
      <c r="A10876" t="s">
        <v>5192</v>
      </c>
      <c r="B10876" t="s">
        <v>3089</v>
      </c>
      <c r="D10876" t="s">
        <v>3090</v>
      </c>
      <c r="E10876" t="s">
        <v>3090</v>
      </c>
      <c r="F10876">
        <v>1</v>
      </c>
      <c r="G10876">
        <v>0</v>
      </c>
      <c r="H10876">
        <v>19377.080000000002</v>
      </c>
      <c r="I10876">
        <v>19377.080000000002</v>
      </c>
      <c r="K10876">
        <v>0</v>
      </c>
      <c r="M10876">
        <v>0</v>
      </c>
      <c r="N10876" t="s">
        <v>3091</v>
      </c>
      <c r="O10876" t="s">
        <v>3092</v>
      </c>
      <c r="P10876" t="s">
        <v>3095</v>
      </c>
      <c r="R10876" t="s">
        <v>3094</v>
      </c>
    </row>
    <row r="10877" spans="1:18" x14ac:dyDescent="0.25">
      <c r="A10877" t="s">
        <v>5193</v>
      </c>
      <c r="B10877" t="s">
        <v>3089</v>
      </c>
      <c r="D10877" t="s">
        <v>3090</v>
      </c>
      <c r="E10877" t="s">
        <v>3090</v>
      </c>
      <c r="F10877">
        <v>1</v>
      </c>
      <c r="G10877">
        <v>0</v>
      </c>
      <c r="H10877">
        <v>28528.471802783799</v>
      </c>
      <c r="I10877">
        <v>26827.640136117101</v>
      </c>
      <c r="K10877">
        <v>617.14</v>
      </c>
      <c r="M10877">
        <v>1083.69166666666</v>
      </c>
      <c r="N10877" t="s">
        <v>3091</v>
      </c>
      <c r="O10877" t="s">
        <v>3092</v>
      </c>
      <c r="P10877" t="s">
        <v>3095</v>
      </c>
      <c r="R10877" t="s">
        <v>3094</v>
      </c>
    </row>
    <row r="10878" spans="1:18" x14ac:dyDescent="0.25">
      <c r="A10878" t="s">
        <v>5194</v>
      </c>
      <c r="B10878" t="s">
        <v>3089</v>
      </c>
      <c r="D10878" t="s">
        <v>3090</v>
      </c>
      <c r="E10878" t="s">
        <v>3090</v>
      </c>
      <c r="F10878">
        <v>1</v>
      </c>
      <c r="G10878">
        <v>0</v>
      </c>
      <c r="H10878">
        <v>27077.976348211199</v>
      </c>
      <c r="I10878">
        <v>20171.443014877801</v>
      </c>
      <c r="K10878">
        <v>2481.2399999999998</v>
      </c>
      <c r="M10878">
        <v>4425.2933333333303</v>
      </c>
      <c r="N10878" t="s">
        <v>3091</v>
      </c>
      <c r="O10878" t="s">
        <v>3092</v>
      </c>
      <c r="P10878" t="s">
        <v>3095</v>
      </c>
      <c r="R10878" t="s">
        <v>3094</v>
      </c>
    </row>
    <row r="10879" spans="1:18" x14ac:dyDescent="0.25">
      <c r="A10879" t="s">
        <v>5195</v>
      </c>
      <c r="B10879" t="s">
        <v>3089</v>
      </c>
      <c r="D10879" t="s">
        <v>3090</v>
      </c>
      <c r="E10879" t="s">
        <v>3090</v>
      </c>
      <c r="F10879">
        <v>1</v>
      </c>
      <c r="G10879">
        <v>0</v>
      </c>
      <c r="H10879">
        <v>20883.711446686098</v>
      </c>
      <c r="I10879">
        <v>14718.929861079499</v>
      </c>
      <c r="K10879">
        <v>2213.58830361133</v>
      </c>
      <c r="M10879">
        <v>3951.1932819953299</v>
      </c>
      <c r="N10879" t="s">
        <v>3091</v>
      </c>
      <c r="O10879" t="s">
        <v>3092</v>
      </c>
      <c r="P10879" t="s">
        <v>3095</v>
      </c>
      <c r="R10879" t="s">
        <v>3094</v>
      </c>
    </row>
    <row r="10880" spans="1:18" x14ac:dyDescent="0.25">
      <c r="A10880" t="s">
        <v>5196</v>
      </c>
      <c r="B10880" t="s">
        <v>3089</v>
      </c>
      <c r="D10880" t="s">
        <v>3090</v>
      </c>
      <c r="E10880" t="s">
        <v>3090</v>
      </c>
      <c r="F10880">
        <v>1</v>
      </c>
      <c r="G10880">
        <v>0</v>
      </c>
      <c r="H10880">
        <v>20919.466290461001</v>
      </c>
      <c r="I10880">
        <v>14158.137957127599</v>
      </c>
      <c r="K10880">
        <v>2428.4666666666599</v>
      </c>
      <c r="M10880">
        <v>4332.8616666666603</v>
      </c>
      <c r="N10880" t="s">
        <v>3091</v>
      </c>
      <c r="O10880" t="s">
        <v>3092</v>
      </c>
      <c r="P10880" t="s">
        <v>3095</v>
      </c>
      <c r="R10880" t="s">
        <v>3094</v>
      </c>
    </row>
    <row r="10881" spans="1:18" x14ac:dyDescent="0.25">
      <c r="A10881" t="s">
        <v>5197</v>
      </c>
      <c r="B10881" t="s">
        <v>3089</v>
      </c>
      <c r="D10881" t="s">
        <v>3090</v>
      </c>
      <c r="E10881" t="s">
        <v>3090</v>
      </c>
      <c r="F10881">
        <v>1</v>
      </c>
      <c r="G10881">
        <v>0</v>
      </c>
      <c r="H10881">
        <v>22712.170170899801</v>
      </c>
      <c r="I10881">
        <v>15617.315170899799</v>
      </c>
      <c r="K10881">
        <v>2550.63</v>
      </c>
      <c r="M10881">
        <v>4544.2250000000004</v>
      </c>
      <c r="N10881" t="s">
        <v>3091</v>
      </c>
      <c r="O10881" t="s">
        <v>3092</v>
      </c>
      <c r="P10881" t="s">
        <v>3095</v>
      </c>
      <c r="R10881" t="s">
        <v>3094</v>
      </c>
    </row>
    <row r="10882" spans="1:18" x14ac:dyDescent="0.25">
      <c r="A10882" t="s">
        <v>5198</v>
      </c>
      <c r="B10882" t="s">
        <v>3089</v>
      </c>
      <c r="D10882" t="s">
        <v>3090</v>
      </c>
      <c r="E10882" t="s">
        <v>3090</v>
      </c>
      <c r="F10882">
        <v>1</v>
      </c>
      <c r="G10882">
        <v>0</v>
      </c>
      <c r="H10882">
        <v>0</v>
      </c>
      <c r="I10882"/>
      <c r="K10882"/>
      <c r="N10882" t="s">
        <v>3091</v>
      </c>
      <c r="O10882" t="s">
        <v>3092</v>
      </c>
      <c r="P10882" t="s">
        <v>3095</v>
      </c>
      <c r="R10882" t="s">
        <v>3094</v>
      </c>
    </row>
    <row r="10883" spans="1:18" x14ac:dyDescent="0.25">
      <c r="A10883" t="s">
        <v>5199</v>
      </c>
      <c r="B10883" t="s">
        <v>3089</v>
      </c>
      <c r="D10883" t="s">
        <v>3090</v>
      </c>
      <c r="E10883" t="s">
        <v>3090</v>
      </c>
      <c r="F10883">
        <v>1</v>
      </c>
      <c r="G10883">
        <v>0</v>
      </c>
      <c r="H10883">
        <v>25324.016070167101</v>
      </c>
      <c r="I10883">
        <v>16177.6377368337</v>
      </c>
      <c r="K10883">
        <v>3283.875</v>
      </c>
      <c r="M10883">
        <v>5862.5033333333304</v>
      </c>
      <c r="N10883" t="s">
        <v>3091</v>
      </c>
      <c r="O10883" t="s">
        <v>3092</v>
      </c>
      <c r="P10883" t="s">
        <v>3095</v>
      </c>
      <c r="R10883" t="s">
        <v>3094</v>
      </c>
    </row>
    <row r="10884" spans="1:18" x14ac:dyDescent="0.25">
      <c r="A10884" t="s">
        <v>5200</v>
      </c>
      <c r="B10884" t="s">
        <v>3089</v>
      </c>
      <c r="D10884" t="s">
        <v>3090</v>
      </c>
      <c r="E10884" t="s">
        <v>3090</v>
      </c>
      <c r="F10884">
        <v>1</v>
      </c>
      <c r="G10884">
        <v>0</v>
      </c>
      <c r="H10884">
        <v>20751.838646846601</v>
      </c>
      <c r="I10884">
        <v>13947.771980179899</v>
      </c>
      <c r="K10884">
        <v>2443.7966666666598</v>
      </c>
      <c r="M10884">
        <v>4360.2700000000004</v>
      </c>
      <c r="N10884" t="s">
        <v>3091</v>
      </c>
      <c r="O10884" t="s">
        <v>3092</v>
      </c>
      <c r="P10884" t="s">
        <v>3095</v>
      </c>
      <c r="R10884" t="s">
        <v>3094</v>
      </c>
    </row>
    <row r="10885" spans="1:18" x14ac:dyDescent="0.25">
      <c r="A10885" t="s">
        <v>5201</v>
      </c>
      <c r="B10885" t="s">
        <v>3089</v>
      </c>
      <c r="D10885" t="s">
        <v>3090</v>
      </c>
      <c r="E10885" t="s">
        <v>3090</v>
      </c>
      <c r="F10885">
        <v>1</v>
      </c>
      <c r="G10885">
        <v>0</v>
      </c>
      <c r="H10885">
        <v>20030.210121067899</v>
      </c>
      <c r="I10885">
        <v>13226.153621067901</v>
      </c>
      <c r="K10885">
        <v>2443.7890000000002</v>
      </c>
      <c r="M10885">
        <v>4360.2674999999999</v>
      </c>
      <c r="N10885" t="s">
        <v>3091</v>
      </c>
      <c r="O10885" t="s">
        <v>3092</v>
      </c>
      <c r="P10885" t="s">
        <v>3095</v>
      </c>
      <c r="R10885" t="s">
        <v>3094</v>
      </c>
    </row>
    <row r="10886" spans="1:18" x14ac:dyDescent="0.25">
      <c r="A10886" t="s">
        <v>5202</v>
      </c>
      <c r="B10886" t="s">
        <v>3089</v>
      </c>
      <c r="D10886" t="s">
        <v>3090</v>
      </c>
      <c r="E10886" t="s">
        <v>3090</v>
      </c>
      <c r="F10886">
        <v>1</v>
      </c>
      <c r="G10886">
        <v>0</v>
      </c>
      <c r="H10886">
        <v>21707.186894446499</v>
      </c>
      <c r="I10886">
        <v>14891.095227779801</v>
      </c>
      <c r="K10886">
        <v>2448.1183333333302</v>
      </c>
      <c r="M10886">
        <v>4367.9733333333297</v>
      </c>
      <c r="N10886" t="s">
        <v>3091</v>
      </c>
      <c r="O10886" t="s">
        <v>3092</v>
      </c>
      <c r="P10886" t="s">
        <v>3095</v>
      </c>
      <c r="R10886" t="s">
        <v>3094</v>
      </c>
    </row>
    <row r="10887" spans="1:18" x14ac:dyDescent="0.25">
      <c r="A10887" t="s">
        <v>5203</v>
      </c>
      <c r="B10887" t="s">
        <v>3089</v>
      </c>
      <c r="D10887" t="s">
        <v>3090</v>
      </c>
      <c r="E10887" t="s">
        <v>3090</v>
      </c>
      <c r="F10887">
        <v>1</v>
      </c>
      <c r="G10887">
        <v>0</v>
      </c>
      <c r="H10887">
        <v>22158.9531911171</v>
      </c>
      <c r="I10887">
        <v>15362.743191117101</v>
      </c>
      <c r="K10887">
        <v>2440.8850000000002</v>
      </c>
      <c r="M10887">
        <v>4355.3249999999998</v>
      </c>
      <c r="N10887" t="s">
        <v>3091</v>
      </c>
      <c r="O10887" t="s">
        <v>3092</v>
      </c>
      <c r="P10887" t="s">
        <v>3095</v>
      </c>
      <c r="R10887" t="s">
        <v>3094</v>
      </c>
    </row>
    <row r="10888" spans="1:18" x14ac:dyDescent="0.25">
      <c r="A10888" t="s">
        <v>5204</v>
      </c>
      <c r="B10888" t="s">
        <v>3089</v>
      </c>
      <c r="D10888" t="s">
        <v>3090</v>
      </c>
      <c r="E10888" t="s">
        <v>3090</v>
      </c>
      <c r="F10888">
        <v>1</v>
      </c>
      <c r="G10888">
        <v>0</v>
      </c>
      <c r="H10888">
        <v>23875.921787435698</v>
      </c>
      <c r="I10888">
        <v>16799.908120769</v>
      </c>
      <c r="K10888">
        <v>2543.9583333333298</v>
      </c>
      <c r="M10888">
        <v>4532.0553333333301</v>
      </c>
      <c r="N10888" t="s">
        <v>3091</v>
      </c>
      <c r="O10888" t="s">
        <v>3092</v>
      </c>
      <c r="P10888" t="s">
        <v>3095</v>
      </c>
      <c r="R10888" t="s">
        <v>3094</v>
      </c>
    </row>
    <row r="10889" spans="1:18" x14ac:dyDescent="0.25">
      <c r="A10889" t="s">
        <v>5205</v>
      </c>
      <c r="B10889" t="s">
        <v>3089</v>
      </c>
      <c r="D10889" t="s">
        <v>3090</v>
      </c>
      <c r="E10889" t="s">
        <v>3090</v>
      </c>
      <c r="F10889">
        <v>1</v>
      </c>
      <c r="G10889">
        <v>0</v>
      </c>
      <c r="H10889">
        <v>24428.197233395302</v>
      </c>
      <c r="I10889">
        <v>17233.0330667286</v>
      </c>
      <c r="K10889">
        <v>2587.2341666666598</v>
      </c>
      <c r="M10889">
        <v>4607.93</v>
      </c>
      <c r="N10889" t="s">
        <v>3091</v>
      </c>
      <c r="O10889" t="s">
        <v>3092</v>
      </c>
      <c r="P10889" t="s">
        <v>3095</v>
      </c>
      <c r="R10889" t="s">
        <v>3094</v>
      </c>
    </row>
    <row r="10890" spans="1:18" x14ac:dyDescent="0.25">
      <c r="A10890" t="s">
        <v>5206</v>
      </c>
      <c r="B10890" t="s">
        <v>3089</v>
      </c>
      <c r="D10890" t="s">
        <v>3090</v>
      </c>
      <c r="E10890" t="s">
        <v>3090</v>
      </c>
      <c r="F10890">
        <v>1</v>
      </c>
      <c r="G10890">
        <v>0</v>
      </c>
      <c r="H10890">
        <v>22064.723126688801</v>
      </c>
      <c r="I10890">
        <v>15249.3711266888</v>
      </c>
      <c r="K10890">
        <v>2448.5590000000002</v>
      </c>
      <c r="M10890">
        <v>4366.7929999999997</v>
      </c>
      <c r="N10890" t="s">
        <v>3091</v>
      </c>
      <c r="O10890" t="s">
        <v>3092</v>
      </c>
      <c r="P10890" t="s">
        <v>3095</v>
      </c>
      <c r="R10890" t="s">
        <v>3094</v>
      </c>
    </row>
    <row r="10891" spans="1:18" x14ac:dyDescent="0.25">
      <c r="A10891" t="s">
        <v>5207</v>
      </c>
      <c r="B10891" t="s">
        <v>3089</v>
      </c>
      <c r="D10891" t="s">
        <v>3090</v>
      </c>
      <c r="E10891" t="s">
        <v>3090</v>
      </c>
      <c r="F10891">
        <v>1</v>
      </c>
      <c r="G10891">
        <v>0</v>
      </c>
      <c r="H10891">
        <v>24726.873769441401</v>
      </c>
      <c r="I10891">
        <v>17524.328769441399</v>
      </c>
      <c r="K10891">
        <v>2589.63</v>
      </c>
      <c r="M10891">
        <v>4612.915</v>
      </c>
      <c r="N10891" t="s">
        <v>3091</v>
      </c>
      <c r="O10891" t="s">
        <v>3092</v>
      </c>
      <c r="P10891" t="s">
        <v>3095</v>
      </c>
      <c r="R10891" t="s">
        <v>3094</v>
      </c>
    </row>
    <row r="10892" spans="1:18" x14ac:dyDescent="0.25">
      <c r="A10892" t="s">
        <v>5208</v>
      </c>
      <c r="B10892" t="s">
        <v>3089</v>
      </c>
      <c r="D10892" t="s">
        <v>3090</v>
      </c>
      <c r="E10892" t="s">
        <v>3090</v>
      </c>
      <c r="F10892">
        <v>1</v>
      </c>
      <c r="G10892">
        <v>0</v>
      </c>
      <c r="H10892">
        <v>22274.509404316799</v>
      </c>
      <c r="I10892">
        <v>15497.913611651</v>
      </c>
      <c r="K10892">
        <v>2434.6447676225498</v>
      </c>
      <c r="M10892">
        <v>4341.9510250432104</v>
      </c>
      <c r="N10892" t="s">
        <v>3091</v>
      </c>
      <c r="O10892" t="s">
        <v>3092</v>
      </c>
      <c r="P10892" t="s">
        <v>3095</v>
      </c>
      <c r="R10892" t="s">
        <v>3094</v>
      </c>
    </row>
    <row r="10893" spans="1:18" x14ac:dyDescent="0.25">
      <c r="A10893" t="s">
        <v>5209</v>
      </c>
      <c r="B10893" t="s">
        <v>3089</v>
      </c>
      <c r="D10893" t="s">
        <v>3090</v>
      </c>
      <c r="E10893" t="s">
        <v>3090</v>
      </c>
      <c r="F10893">
        <v>1</v>
      </c>
      <c r="G10893">
        <v>0</v>
      </c>
      <c r="H10893">
        <v>25024.951603389101</v>
      </c>
      <c r="I10893">
        <v>18046.101603389099</v>
      </c>
      <c r="K10893">
        <v>2508.78666666666</v>
      </c>
      <c r="M10893">
        <v>4470.0633333333299</v>
      </c>
      <c r="N10893" t="s">
        <v>3091</v>
      </c>
      <c r="O10893" t="s">
        <v>3092</v>
      </c>
      <c r="P10893" t="s">
        <v>3095</v>
      </c>
      <c r="R10893" t="s">
        <v>3094</v>
      </c>
    </row>
    <row r="10894" spans="1:18" x14ac:dyDescent="0.25">
      <c r="A10894" t="s">
        <v>5210</v>
      </c>
      <c r="B10894" t="s">
        <v>3089</v>
      </c>
      <c r="D10894" t="s">
        <v>3090</v>
      </c>
      <c r="E10894" t="s">
        <v>3090</v>
      </c>
      <c r="F10894">
        <v>1</v>
      </c>
      <c r="G10894">
        <v>0</v>
      </c>
      <c r="H10894">
        <v>25071.206081312601</v>
      </c>
      <c r="I10894">
        <v>18092.342747979201</v>
      </c>
      <c r="K10894">
        <v>2508.79</v>
      </c>
      <c r="M10894">
        <v>4470.0733333333301</v>
      </c>
      <c r="N10894" t="s">
        <v>3091</v>
      </c>
      <c r="O10894" t="s">
        <v>3092</v>
      </c>
      <c r="P10894" t="s">
        <v>3095</v>
      </c>
      <c r="R10894" t="s">
        <v>3094</v>
      </c>
    </row>
    <row r="10895" spans="1:18" x14ac:dyDescent="0.25">
      <c r="A10895" t="s">
        <v>5211</v>
      </c>
      <c r="B10895" t="s">
        <v>3089</v>
      </c>
      <c r="D10895" t="s">
        <v>3090</v>
      </c>
      <c r="E10895" t="s">
        <v>3090</v>
      </c>
      <c r="F10895">
        <v>1</v>
      </c>
      <c r="G10895">
        <v>0</v>
      </c>
      <c r="H10895">
        <v>226.11666920611799</v>
      </c>
      <c r="I10895">
        <v>152.68666920611801</v>
      </c>
      <c r="K10895">
        <v>27.01</v>
      </c>
      <c r="M10895">
        <v>46.42</v>
      </c>
      <c r="N10895" t="s">
        <v>3091</v>
      </c>
      <c r="O10895" t="s">
        <v>3092</v>
      </c>
      <c r="P10895" t="s">
        <v>3095</v>
      </c>
      <c r="R10895" t="s">
        <v>3094</v>
      </c>
    </row>
    <row r="10896" spans="1:18" x14ac:dyDescent="0.25">
      <c r="A10896" t="s">
        <v>5212</v>
      </c>
      <c r="B10896" t="s">
        <v>3089</v>
      </c>
      <c r="D10896" t="s">
        <v>3090</v>
      </c>
      <c r="E10896" t="s">
        <v>3090</v>
      </c>
      <c r="F10896">
        <v>1</v>
      </c>
      <c r="G10896">
        <v>0</v>
      </c>
      <c r="H10896">
        <v>22816.416825766399</v>
      </c>
      <c r="I10896">
        <v>15768.8268257664</v>
      </c>
      <c r="K10896">
        <v>2533.2199999999998</v>
      </c>
      <c r="M10896">
        <v>4514.37</v>
      </c>
      <c r="N10896" t="s">
        <v>3091</v>
      </c>
      <c r="O10896" t="s">
        <v>3092</v>
      </c>
      <c r="P10896" t="s">
        <v>3095</v>
      </c>
      <c r="R10896" t="s">
        <v>3094</v>
      </c>
    </row>
    <row r="10897" spans="1:18" x14ac:dyDescent="0.25">
      <c r="A10897" t="s">
        <v>5213</v>
      </c>
      <c r="B10897" t="s">
        <v>3089</v>
      </c>
      <c r="D10897" t="s">
        <v>3090</v>
      </c>
      <c r="E10897" t="s">
        <v>3090</v>
      </c>
      <c r="F10897">
        <v>1</v>
      </c>
      <c r="G10897">
        <v>0</v>
      </c>
      <c r="H10897">
        <v>23070.975342167101</v>
      </c>
      <c r="I10897">
        <v>16003.4766755004</v>
      </c>
      <c r="K10897">
        <v>2540.4616666666602</v>
      </c>
      <c r="M10897">
        <v>4527.0370000000003</v>
      </c>
      <c r="N10897" t="s">
        <v>3091</v>
      </c>
      <c r="O10897" t="s">
        <v>3092</v>
      </c>
      <c r="P10897" t="s">
        <v>3095</v>
      </c>
      <c r="R10897" t="s">
        <v>3094</v>
      </c>
    </row>
    <row r="10898" spans="1:18" x14ac:dyDescent="0.25">
      <c r="A10898" t="s">
        <v>5214</v>
      </c>
      <c r="B10898" t="s">
        <v>3089</v>
      </c>
      <c r="D10898" t="s">
        <v>3090</v>
      </c>
      <c r="E10898" t="s">
        <v>3090</v>
      </c>
      <c r="F10898">
        <v>1</v>
      </c>
      <c r="G10898">
        <v>0</v>
      </c>
      <c r="I10898"/>
      <c r="K10898"/>
      <c r="N10898" t="s">
        <v>3091</v>
      </c>
      <c r="O10898" t="s">
        <v>3092</v>
      </c>
      <c r="P10898" t="s">
        <v>3095</v>
      </c>
      <c r="R10898" t="s">
        <v>3094</v>
      </c>
    </row>
    <row r="10899" spans="1:18" x14ac:dyDescent="0.25">
      <c r="A10899" t="s">
        <v>5215</v>
      </c>
      <c r="B10899" t="s">
        <v>3089</v>
      </c>
      <c r="D10899" t="s">
        <v>3090</v>
      </c>
      <c r="E10899" t="s">
        <v>3090</v>
      </c>
      <c r="F10899">
        <v>1</v>
      </c>
      <c r="G10899">
        <v>0</v>
      </c>
      <c r="H10899">
        <v>22694.426761708401</v>
      </c>
      <c r="I10899">
        <v>15831.614261708401</v>
      </c>
      <c r="K10899">
        <v>2466.0500000000002</v>
      </c>
      <c r="M10899">
        <v>4396.7624999999998</v>
      </c>
      <c r="N10899" t="s">
        <v>3091</v>
      </c>
      <c r="O10899" t="s">
        <v>3092</v>
      </c>
      <c r="P10899" t="s">
        <v>3095</v>
      </c>
      <c r="R10899" t="s">
        <v>3094</v>
      </c>
    </row>
    <row r="10900" spans="1:18" x14ac:dyDescent="0.25">
      <c r="A10900" t="s">
        <v>5216</v>
      </c>
      <c r="B10900" t="s">
        <v>3089</v>
      </c>
      <c r="D10900" t="s">
        <v>3090</v>
      </c>
      <c r="E10900" t="s">
        <v>3090</v>
      </c>
      <c r="F10900">
        <v>1</v>
      </c>
      <c r="G10900">
        <v>0</v>
      </c>
      <c r="H10900">
        <v>22398.1002579983</v>
      </c>
      <c r="I10900">
        <v>15535.2877579983</v>
      </c>
      <c r="K10900">
        <v>2466.0500000000002</v>
      </c>
      <c r="M10900">
        <v>4396.7624999999998</v>
      </c>
      <c r="N10900" t="s">
        <v>3091</v>
      </c>
      <c r="O10900" t="s">
        <v>3092</v>
      </c>
      <c r="P10900" t="s">
        <v>3095</v>
      </c>
      <c r="R10900" t="s">
        <v>3094</v>
      </c>
    </row>
    <row r="10901" spans="1:18" x14ac:dyDescent="0.25">
      <c r="A10901" t="s">
        <v>8074</v>
      </c>
      <c r="B10901" t="s">
        <v>3089</v>
      </c>
      <c r="D10901" t="s">
        <v>3090</v>
      </c>
      <c r="E10901" t="s">
        <v>3090</v>
      </c>
      <c r="F10901">
        <v>1</v>
      </c>
      <c r="G10901">
        <v>0</v>
      </c>
      <c r="H10901">
        <v>2744.6652811764702</v>
      </c>
      <c r="I10901">
        <v>2555.36528117647</v>
      </c>
      <c r="K10901">
        <v>77.34</v>
      </c>
      <c r="M10901">
        <v>111.96</v>
      </c>
      <c r="N10901" t="s">
        <v>3091</v>
      </c>
      <c r="O10901" t="s">
        <v>3092</v>
      </c>
      <c r="P10901" t="s">
        <v>3095</v>
      </c>
      <c r="R10901" t="s">
        <v>3094</v>
      </c>
    </row>
    <row r="10902" spans="1:18" x14ac:dyDescent="0.25">
      <c r="A10902" t="s">
        <v>8446</v>
      </c>
      <c r="B10902" t="s">
        <v>3089</v>
      </c>
      <c r="D10902" t="s">
        <v>3090</v>
      </c>
      <c r="E10902" t="s">
        <v>3090</v>
      </c>
      <c r="F10902">
        <v>1</v>
      </c>
      <c r="G10902">
        <v>0</v>
      </c>
      <c r="H10902">
        <v>3785.9472811764699</v>
      </c>
      <c r="I10902">
        <v>3596.6472811764702</v>
      </c>
      <c r="K10902">
        <v>77.34</v>
      </c>
      <c r="M10902">
        <v>111.96</v>
      </c>
      <c r="N10902" t="s">
        <v>3091</v>
      </c>
      <c r="O10902" t="s">
        <v>3092</v>
      </c>
      <c r="P10902" t="s">
        <v>3095</v>
      </c>
      <c r="R10902" t="s">
        <v>3094</v>
      </c>
    </row>
    <row r="10903" spans="1:18" x14ac:dyDescent="0.25">
      <c r="A10903" t="s">
        <v>8263</v>
      </c>
      <c r="B10903" t="s">
        <v>3089</v>
      </c>
      <c r="D10903" t="s">
        <v>3090</v>
      </c>
      <c r="E10903" t="s">
        <v>3090</v>
      </c>
      <c r="F10903">
        <v>1</v>
      </c>
      <c r="G10903">
        <v>0</v>
      </c>
      <c r="H10903">
        <v>189.8725</v>
      </c>
      <c r="I10903">
        <v>189.8725</v>
      </c>
      <c r="K10903"/>
      <c r="N10903" t="s">
        <v>3091</v>
      </c>
      <c r="O10903" t="s">
        <v>3092</v>
      </c>
      <c r="P10903" t="s">
        <v>3095</v>
      </c>
      <c r="R10903" t="s">
        <v>3094</v>
      </c>
    </row>
    <row r="10904" spans="1:18" x14ac:dyDescent="0.25">
      <c r="A10904" t="s">
        <v>8966</v>
      </c>
      <c r="B10904" t="s">
        <v>3089</v>
      </c>
      <c r="D10904" t="s">
        <v>3090</v>
      </c>
      <c r="E10904" t="s">
        <v>3090</v>
      </c>
      <c r="F10904">
        <v>1</v>
      </c>
      <c r="G10904">
        <v>0</v>
      </c>
      <c r="H10904">
        <v>0</v>
      </c>
      <c r="I10904"/>
      <c r="K10904"/>
      <c r="N10904" t="s">
        <v>3091</v>
      </c>
      <c r="O10904" t="s">
        <v>3092</v>
      </c>
      <c r="P10904" t="s">
        <v>3095</v>
      </c>
      <c r="R10904" t="s">
        <v>3094</v>
      </c>
    </row>
    <row r="10905" spans="1:18" x14ac:dyDescent="0.25">
      <c r="A10905" t="s">
        <v>8967</v>
      </c>
      <c r="B10905" t="s">
        <v>3089</v>
      </c>
      <c r="D10905" t="s">
        <v>3090</v>
      </c>
      <c r="E10905" t="s">
        <v>3090</v>
      </c>
      <c r="F10905">
        <v>1</v>
      </c>
      <c r="G10905">
        <v>0</v>
      </c>
      <c r="H10905">
        <v>0</v>
      </c>
      <c r="I10905"/>
      <c r="K10905"/>
      <c r="N10905" t="s">
        <v>3091</v>
      </c>
      <c r="O10905" t="s">
        <v>3092</v>
      </c>
      <c r="P10905" t="s">
        <v>3095</v>
      </c>
      <c r="R10905" t="s">
        <v>3094</v>
      </c>
    </row>
    <row r="10906" spans="1:18" x14ac:dyDescent="0.25">
      <c r="A10906" t="s">
        <v>8264</v>
      </c>
      <c r="B10906" t="s">
        <v>3089</v>
      </c>
      <c r="D10906" t="s">
        <v>3090</v>
      </c>
      <c r="E10906" t="s">
        <v>3090</v>
      </c>
      <c r="F10906">
        <v>1</v>
      </c>
      <c r="G10906">
        <v>0</v>
      </c>
      <c r="H10906">
        <v>429.55459700340299</v>
      </c>
      <c r="I10906">
        <v>240.24959700340301</v>
      </c>
      <c r="K10906">
        <v>77.34</v>
      </c>
      <c r="M10906">
        <v>111.965</v>
      </c>
      <c r="N10906" t="s">
        <v>3091</v>
      </c>
      <c r="O10906" t="s">
        <v>3092</v>
      </c>
      <c r="P10906" t="s">
        <v>3095</v>
      </c>
      <c r="R10906" t="s">
        <v>3094</v>
      </c>
    </row>
    <row r="10907" spans="1:18" x14ac:dyDescent="0.25">
      <c r="A10907" t="s">
        <v>8675</v>
      </c>
      <c r="B10907" t="s">
        <v>3089</v>
      </c>
      <c r="D10907" t="s">
        <v>3090</v>
      </c>
      <c r="E10907" t="s">
        <v>3090</v>
      </c>
      <c r="F10907">
        <v>1</v>
      </c>
      <c r="G10907">
        <v>0</v>
      </c>
      <c r="H10907">
        <v>768.99984294401804</v>
      </c>
      <c r="I10907">
        <v>598.62484294401804</v>
      </c>
      <c r="K10907">
        <v>69.605000000000004</v>
      </c>
      <c r="M10907">
        <v>100.77</v>
      </c>
      <c r="N10907" t="s">
        <v>3091</v>
      </c>
      <c r="O10907" t="s">
        <v>3092</v>
      </c>
      <c r="P10907" t="s">
        <v>3095</v>
      </c>
      <c r="R10907" t="s">
        <v>3094</v>
      </c>
    </row>
    <row r="10908" spans="1:18" x14ac:dyDescent="0.25">
      <c r="A10908" t="s">
        <v>8075</v>
      </c>
      <c r="B10908" t="s">
        <v>3089</v>
      </c>
      <c r="D10908" t="s">
        <v>3090</v>
      </c>
      <c r="E10908" t="s">
        <v>3090</v>
      </c>
      <c r="F10908">
        <v>1</v>
      </c>
      <c r="G10908">
        <v>0</v>
      </c>
      <c r="H10908">
        <v>856.97869508567999</v>
      </c>
      <c r="I10908">
        <v>688.49869508567997</v>
      </c>
      <c r="K10908">
        <v>54</v>
      </c>
      <c r="M10908">
        <v>114.48</v>
      </c>
      <c r="N10908" t="s">
        <v>3091</v>
      </c>
      <c r="O10908" t="s">
        <v>3092</v>
      </c>
      <c r="P10908" t="s">
        <v>3095</v>
      </c>
      <c r="R10908" t="s">
        <v>3094</v>
      </c>
    </row>
    <row r="10909" spans="1:18" x14ac:dyDescent="0.25">
      <c r="A10909" t="s">
        <v>8265</v>
      </c>
      <c r="B10909" t="s">
        <v>3089</v>
      </c>
      <c r="D10909" t="s">
        <v>3090</v>
      </c>
      <c r="E10909" t="s">
        <v>3090</v>
      </c>
      <c r="F10909">
        <v>1</v>
      </c>
      <c r="G10909">
        <v>0</v>
      </c>
      <c r="H10909">
        <v>1218.20412196078</v>
      </c>
      <c r="I10909">
        <v>598.24412196078401</v>
      </c>
      <c r="K10909">
        <v>253.29</v>
      </c>
      <c r="M10909">
        <v>366.67</v>
      </c>
      <c r="N10909" t="s">
        <v>3091</v>
      </c>
      <c r="O10909" t="s">
        <v>3092</v>
      </c>
      <c r="P10909" t="s">
        <v>3095</v>
      </c>
      <c r="R10909" t="s">
        <v>3094</v>
      </c>
    </row>
    <row r="10910" spans="1:18" x14ac:dyDescent="0.25">
      <c r="A10910" t="s">
        <v>8447</v>
      </c>
      <c r="B10910" t="s">
        <v>3089</v>
      </c>
      <c r="D10910" t="s">
        <v>3090</v>
      </c>
      <c r="E10910" t="s">
        <v>3090</v>
      </c>
      <c r="F10910">
        <v>1</v>
      </c>
      <c r="G10910">
        <v>0</v>
      </c>
      <c r="H10910" s="910">
        <v>879.13290652277203</v>
      </c>
      <c r="I10910" s="910">
        <v>396.39790652277202</v>
      </c>
      <c r="K10910">
        <v>197.2175</v>
      </c>
      <c r="M10910">
        <v>285.51749999999998</v>
      </c>
      <c r="N10910" t="s">
        <v>3091</v>
      </c>
      <c r="O10910" t="s">
        <v>3092</v>
      </c>
      <c r="P10910" t="s">
        <v>3095</v>
      </c>
      <c r="R10910" t="s">
        <v>3094</v>
      </c>
    </row>
    <row r="10911" spans="1:18" x14ac:dyDescent="0.25">
      <c r="A10911" t="s">
        <v>8266</v>
      </c>
      <c r="B10911" t="s">
        <v>3089</v>
      </c>
      <c r="D10911" t="s">
        <v>3090</v>
      </c>
      <c r="E10911" t="s">
        <v>3090</v>
      </c>
      <c r="F10911">
        <v>1</v>
      </c>
      <c r="G10911">
        <v>0</v>
      </c>
      <c r="H10911">
        <v>77.161879999999996</v>
      </c>
      <c r="I10911">
        <v>77.161879999999996</v>
      </c>
      <c r="K10911"/>
      <c r="N10911" t="s">
        <v>3091</v>
      </c>
      <c r="O10911" t="s">
        <v>3092</v>
      </c>
      <c r="P10911" t="s">
        <v>3095</v>
      </c>
      <c r="R10911" t="s">
        <v>3094</v>
      </c>
    </row>
    <row r="10912" spans="1:18" x14ac:dyDescent="0.25">
      <c r="A10912" t="s">
        <v>8076</v>
      </c>
      <c r="B10912" t="s">
        <v>3089</v>
      </c>
      <c r="D10912" t="s">
        <v>3090</v>
      </c>
      <c r="E10912" t="s">
        <v>3090</v>
      </c>
      <c r="F10912">
        <v>1</v>
      </c>
      <c r="G10912">
        <v>0</v>
      </c>
      <c r="H10912">
        <v>194.65296050145301</v>
      </c>
      <c r="I10912">
        <v>62.1429605014537</v>
      </c>
      <c r="K10912">
        <v>54.137500000000003</v>
      </c>
      <c r="M10912">
        <v>78.372500000000002</v>
      </c>
      <c r="N10912" t="s">
        <v>3091</v>
      </c>
      <c r="O10912" t="s">
        <v>3092</v>
      </c>
      <c r="P10912" t="s">
        <v>3095</v>
      </c>
      <c r="R10912" t="s">
        <v>3094</v>
      </c>
    </row>
    <row r="10913" spans="1:18" x14ac:dyDescent="0.25">
      <c r="A10913" t="s">
        <v>8267</v>
      </c>
      <c r="B10913" t="s">
        <v>3089</v>
      </c>
      <c r="D10913" t="s">
        <v>3090</v>
      </c>
      <c r="E10913" t="s">
        <v>3090</v>
      </c>
      <c r="F10913">
        <v>1</v>
      </c>
      <c r="G10913">
        <v>0</v>
      </c>
      <c r="H10913">
        <v>205.49356775599099</v>
      </c>
      <c r="I10913">
        <v>205.49356775599099</v>
      </c>
      <c r="K10913"/>
      <c r="N10913" t="s">
        <v>3091</v>
      </c>
      <c r="O10913" t="s">
        <v>3092</v>
      </c>
      <c r="P10913" t="s">
        <v>3095</v>
      </c>
      <c r="R10913" t="s">
        <v>3094</v>
      </c>
    </row>
    <row r="10914" spans="1:18" x14ac:dyDescent="0.25">
      <c r="A10914" t="s">
        <v>8268</v>
      </c>
      <c r="B10914" t="s">
        <v>3089</v>
      </c>
      <c r="D10914" t="s">
        <v>3090</v>
      </c>
      <c r="E10914" t="s">
        <v>3090</v>
      </c>
      <c r="F10914">
        <v>1</v>
      </c>
      <c r="G10914">
        <v>0</v>
      </c>
      <c r="H10914">
        <v>148.39587299999999</v>
      </c>
      <c r="I10914">
        <v>148.39587299999999</v>
      </c>
      <c r="K10914"/>
      <c r="N10914" t="s">
        <v>3091</v>
      </c>
      <c r="O10914" t="s">
        <v>3092</v>
      </c>
      <c r="P10914" t="s">
        <v>3095</v>
      </c>
      <c r="R10914" t="s">
        <v>3094</v>
      </c>
    </row>
    <row r="10915" spans="1:18" x14ac:dyDescent="0.25">
      <c r="A10915" t="s">
        <v>8269</v>
      </c>
      <c r="B10915" t="s">
        <v>3089</v>
      </c>
      <c r="D10915" t="s">
        <v>3090</v>
      </c>
      <c r="E10915" t="s">
        <v>3090</v>
      </c>
      <c r="F10915">
        <v>1</v>
      </c>
      <c r="G10915">
        <v>0</v>
      </c>
      <c r="H10915">
        <v>4974.9895019032101</v>
      </c>
      <c r="I10915">
        <v>2640.2295019032099</v>
      </c>
      <c r="K10915">
        <v>953.86</v>
      </c>
      <c r="M10915">
        <v>1380.9</v>
      </c>
      <c r="N10915" t="s">
        <v>3091</v>
      </c>
      <c r="O10915" t="s">
        <v>3092</v>
      </c>
      <c r="P10915" t="s">
        <v>3095</v>
      </c>
      <c r="R10915" t="s">
        <v>3094</v>
      </c>
    </row>
    <row r="10916" spans="1:18" x14ac:dyDescent="0.25">
      <c r="A10916" t="s">
        <v>8270</v>
      </c>
      <c r="B10916" t="s">
        <v>3089</v>
      </c>
      <c r="D10916" t="s">
        <v>3090</v>
      </c>
      <c r="E10916" t="s">
        <v>3090</v>
      </c>
      <c r="F10916">
        <v>1</v>
      </c>
      <c r="G10916">
        <v>0</v>
      </c>
      <c r="H10916">
        <v>468.59727813378697</v>
      </c>
      <c r="I10916">
        <v>468.59727813378697</v>
      </c>
      <c r="K10916"/>
      <c r="N10916" t="s">
        <v>3091</v>
      </c>
      <c r="O10916" t="s">
        <v>3092</v>
      </c>
      <c r="P10916" t="s">
        <v>3095</v>
      </c>
      <c r="R10916" t="s">
        <v>3094</v>
      </c>
    </row>
    <row r="10917" spans="1:18" x14ac:dyDescent="0.25">
      <c r="A10917" t="s">
        <v>8372</v>
      </c>
      <c r="B10917" t="s">
        <v>3089</v>
      </c>
      <c r="D10917" t="s">
        <v>3090</v>
      </c>
      <c r="E10917" t="s">
        <v>3090</v>
      </c>
      <c r="F10917">
        <v>1</v>
      </c>
      <c r="G10917">
        <v>0</v>
      </c>
      <c r="H10917">
        <v>1983.91639926533</v>
      </c>
      <c r="I10917">
        <v>937.06139926533399</v>
      </c>
      <c r="K10917">
        <v>427.69</v>
      </c>
      <c r="M10917">
        <v>619.16499999999996</v>
      </c>
      <c r="N10917" t="s">
        <v>3091</v>
      </c>
      <c r="O10917" t="s">
        <v>3092</v>
      </c>
      <c r="P10917" t="s">
        <v>3095</v>
      </c>
      <c r="R10917" t="s">
        <v>3094</v>
      </c>
    </row>
    <row r="10918" spans="1:18" x14ac:dyDescent="0.25">
      <c r="A10918" t="s">
        <v>8077</v>
      </c>
      <c r="B10918" t="s">
        <v>3089</v>
      </c>
      <c r="D10918" t="s">
        <v>3090</v>
      </c>
      <c r="E10918" t="s">
        <v>3090</v>
      </c>
      <c r="F10918">
        <v>1</v>
      </c>
      <c r="G10918">
        <v>0</v>
      </c>
      <c r="H10918">
        <v>2200.8935180132298</v>
      </c>
      <c r="I10918">
        <v>1583.8535180132301</v>
      </c>
      <c r="K10918">
        <v>197.78</v>
      </c>
      <c r="M10918">
        <v>419.26</v>
      </c>
      <c r="N10918" t="s">
        <v>3091</v>
      </c>
      <c r="O10918" t="s">
        <v>3092</v>
      </c>
      <c r="P10918" t="s">
        <v>3095</v>
      </c>
      <c r="R10918" t="s">
        <v>3094</v>
      </c>
    </row>
    <row r="10919" spans="1:18" x14ac:dyDescent="0.25">
      <c r="A10919" t="s">
        <v>9065</v>
      </c>
      <c r="B10919" t="s">
        <v>3089</v>
      </c>
      <c r="D10919" t="s">
        <v>3090</v>
      </c>
      <c r="E10919" t="s">
        <v>3090</v>
      </c>
      <c r="F10919">
        <v>1</v>
      </c>
      <c r="G10919">
        <v>0</v>
      </c>
      <c r="H10919">
        <v>15808.937654723501</v>
      </c>
      <c r="I10919">
        <v>10541.250154723501</v>
      </c>
      <c r="K10919">
        <v>2152.085</v>
      </c>
      <c r="M10919">
        <v>3115.6025</v>
      </c>
      <c r="N10919" t="s">
        <v>3091</v>
      </c>
      <c r="O10919" t="s">
        <v>3092</v>
      </c>
      <c r="P10919" t="s">
        <v>3095</v>
      </c>
      <c r="R10919" t="s">
        <v>3094</v>
      </c>
    </row>
    <row r="10920" spans="1:18" x14ac:dyDescent="0.25">
      <c r="A10920" t="s">
        <v>9066</v>
      </c>
      <c r="B10920" t="s">
        <v>3089</v>
      </c>
      <c r="D10920" t="s">
        <v>3090</v>
      </c>
      <c r="E10920" t="s">
        <v>3090</v>
      </c>
      <c r="F10920">
        <v>1</v>
      </c>
      <c r="G10920">
        <v>0</v>
      </c>
      <c r="H10920">
        <v>15948.1291410638</v>
      </c>
      <c r="I10920">
        <v>10565.5916410638</v>
      </c>
      <c r="K10920">
        <v>2199.01416666666</v>
      </c>
      <c r="M10920">
        <v>3183.5233333333299</v>
      </c>
      <c r="N10920" t="s">
        <v>3091</v>
      </c>
      <c r="O10920" t="s">
        <v>3092</v>
      </c>
      <c r="P10920" t="s">
        <v>3095</v>
      </c>
      <c r="R10920" t="s">
        <v>3094</v>
      </c>
    </row>
    <row r="10921" spans="1:18" x14ac:dyDescent="0.25">
      <c r="A10921" t="s">
        <v>8271</v>
      </c>
      <c r="B10921" t="s">
        <v>3089</v>
      </c>
      <c r="D10921" t="s">
        <v>3090</v>
      </c>
      <c r="E10921" t="s">
        <v>3090</v>
      </c>
      <c r="F10921">
        <v>1</v>
      </c>
      <c r="G10921">
        <v>0</v>
      </c>
      <c r="H10921">
        <v>16094.049607576</v>
      </c>
      <c r="I10921">
        <v>11039.6312742426</v>
      </c>
      <c r="K10921">
        <v>1620.1</v>
      </c>
      <c r="M10921">
        <v>3434.31833333333</v>
      </c>
      <c r="N10921" t="s">
        <v>3091</v>
      </c>
      <c r="O10921" t="s">
        <v>3092</v>
      </c>
      <c r="P10921" t="s">
        <v>3095</v>
      </c>
      <c r="R10921" t="s">
        <v>3094</v>
      </c>
    </row>
    <row r="10922" spans="1:18" x14ac:dyDescent="0.25">
      <c r="A10922" t="s">
        <v>8799</v>
      </c>
      <c r="B10922" t="s">
        <v>3089</v>
      </c>
      <c r="D10922" t="s">
        <v>3090</v>
      </c>
      <c r="E10922" t="s">
        <v>3090</v>
      </c>
      <c r="F10922">
        <v>1</v>
      </c>
      <c r="G10922">
        <v>0</v>
      </c>
      <c r="H10922">
        <v>18460.1485065079</v>
      </c>
      <c r="I10922">
        <v>12529.233506507901</v>
      </c>
      <c r="K10922">
        <v>2236.355</v>
      </c>
      <c r="M10922">
        <v>3694.56</v>
      </c>
      <c r="N10922" t="s">
        <v>3091</v>
      </c>
      <c r="O10922" t="s">
        <v>3092</v>
      </c>
      <c r="P10922" t="s">
        <v>3095</v>
      </c>
      <c r="R10922" t="s">
        <v>3094</v>
      </c>
    </row>
    <row r="10923" spans="1:18" x14ac:dyDescent="0.25">
      <c r="A10923" t="s">
        <v>8572</v>
      </c>
      <c r="B10923" t="s">
        <v>3089</v>
      </c>
      <c r="D10923" t="s">
        <v>3090</v>
      </c>
      <c r="E10923" t="s">
        <v>3090</v>
      </c>
      <c r="F10923">
        <v>1</v>
      </c>
      <c r="G10923">
        <v>0</v>
      </c>
      <c r="H10923">
        <v>18755.9085200134</v>
      </c>
      <c r="I10923">
        <v>12540.6351866801</v>
      </c>
      <c r="K10923">
        <v>2539.2199999999998</v>
      </c>
      <c r="M10923">
        <v>3676.0533333333301</v>
      </c>
      <c r="N10923" t="s">
        <v>3091</v>
      </c>
      <c r="O10923" t="s">
        <v>3092</v>
      </c>
      <c r="P10923" t="s">
        <v>3095</v>
      </c>
      <c r="R10923" t="s">
        <v>3094</v>
      </c>
    </row>
    <row r="10924" spans="1:18" x14ac:dyDescent="0.25">
      <c r="A10924" t="s">
        <v>9067</v>
      </c>
      <c r="B10924" t="s">
        <v>3089</v>
      </c>
      <c r="D10924" t="s">
        <v>3090</v>
      </c>
      <c r="E10924" t="s">
        <v>3090</v>
      </c>
      <c r="F10924">
        <v>1</v>
      </c>
      <c r="G10924">
        <v>0</v>
      </c>
      <c r="H10924">
        <v>18894.272347244299</v>
      </c>
      <c r="I10924">
        <v>12822.932347244299</v>
      </c>
      <c r="K10924">
        <v>2480.4299999999998</v>
      </c>
      <c r="M10924">
        <v>3590.91</v>
      </c>
      <c r="N10924" t="s">
        <v>3091</v>
      </c>
      <c r="O10924" t="s">
        <v>3092</v>
      </c>
      <c r="P10924" t="s">
        <v>3095</v>
      </c>
      <c r="R10924" t="s">
        <v>3094</v>
      </c>
    </row>
    <row r="10925" spans="1:18" x14ac:dyDescent="0.25">
      <c r="A10925" t="s">
        <v>9068</v>
      </c>
      <c r="B10925" t="s">
        <v>3089</v>
      </c>
      <c r="D10925" t="s">
        <v>3090</v>
      </c>
      <c r="E10925" t="s">
        <v>3090</v>
      </c>
      <c r="F10925">
        <v>1</v>
      </c>
      <c r="G10925">
        <v>0</v>
      </c>
      <c r="H10925">
        <v>16042.753002277501</v>
      </c>
      <c r="I10925">
        <v>10660.235502277499</v>
      </c>
      <c r="K10925">
        <v>2199.0091666666599</v>
      </c>
      <c r="M10925">
        <v>3183.50833333333</v>
      </c>
      <c r="N10925" t="s">
        <v>3091</v>
      </c>
      <c r="O10925" t="s">
        <v>3092</v>
      </c>
      <c r="P10925" t="s">
        <v>3095</v>
      </c>
      <c r="R10925" t="s">
        <v>3094</v>
      </c>
    </row>
    <row r="10926" spans="1:18" x14ac:dyDescent="0.25">
      <c r="A10926" t="s">
        <v>9069</v>
      </c>
      <c r="B10926" t="s">
        <v>3089</v>
      </c>
      <c r="D10926" t="s">
        <v>3090</v>
      </c>
      <c r="E10926" t="s">
        <v>3090</v>
      </c>
      <c r="F10926">
        <v>1</v>
      </c>
      <c r="G10926">
        <v>0</v>
      </c>
      <c r="H10926">
        <v>16262.388660007</v>
      </c>
      <c r="I10926">
        <v>10841.9819933403</v>
      </c>
      <c r="K10926">
        <v>2214.4924999999998</v>
      </c>
      <c r="M10926">
        <v>3205.9141666666601</v>
      </c>
      <c r="N10926" t="s">
        <v>3091</v>
      </c>
      <c r="O10926" t="s">
        <v>3092</v>
      </c>
      <c r="P10926" t="s">
        <v>3095</v>
      </c>
      <c r="R10926" t="s">
        <v>3094</v>
      </c>
    </row>
    <row r="10927" spans="1:18" x14ac:dyDescent="0.25">
      <c r="A10927" t="s">
        <v>9070</v>
      </c>
      <c r="B10927" t="s">
        <v>3089</v>
      </c>
      <c r="D10927" t="s">
        <v>3090</v>
      </c>
      <c r="E10927" t="s">
        <v>3090</v>
      </c>
      <c r="F10927">
        <v>1</v>
      </c>
      <c r="G10927">
        <v>0</v>
      </c>
      <c r="H10927">
        <v>16243.008977524099</v>
      </c>
      <c r="I10927">
        <v>10804.958144190699</v>
      </c>
      <c r="K10927">
        <v>2221.6916666666598</v>
      </c>
      <c r="M10927">
        <v>3216.3591666666598</v>
      </c>
      <c r="N10927" t="s">
        <v>3091</v>
      </c>
      <c r="O10927" t="s">
        <v>3092</v>
      </c>
      <c r="P10927" t="s">
        <v>3095</v>
      </c>
      <c r="R10927" t="s">
        <v>3094</v>
      </c>
    </row>
    <row r="10928" spans="1:18" x14ac:dyDescent="0.25">
      <c r="A10928" t="s">
        <v>5217</v>
      </c>
      <c r="B10928" t="s">
        <v>3089</v>
      </c>
      <c r="D10928" t="s">
        <v>3090</v>
      </c>
      <c r="F10928">
        <v>1</v>
      </c>
      <c r="G10928">
        <v>0</v>
      </c>
      <c r="H10928">
        <v>7202.52</v>
      </c>
      <c r="I10928">
        <v>7202.52</v>
      </c>
      <c r="K10928"/>
      <c r="N10928" t="s">
        <v>3091</v>
      </c>
      <c r="O10928" t="s">
        <v>3092</v>
      </c>
      <c r="P10928" t="s">
        <v>3093</v>
      </c>
      <c r="R10928" t="s">
        <v>3094</v>
      </c>
    </row>
    <row r="10929" spans="1:18" x14ac:dyDescent="0.25">
      <c r="A10929" t="s">
        <v>5218</v>
      </c>
      <c r="B10929" t="s">
        <v>3089</v>
      </c>
      <c r="D10929" t="s">
        <v>3090</v>
      </c>
      <c r="F10929">
        <v>1</v>
      </c>
      <c r="G10929">
        <v>0</v>
      </c>
      <c r="H10929">
        <v>52.42</v>
      </c>
      <c r="I10929">
        <v>52.42</v>
      </c>
      <c r="K10929"/>
      <c r="N10929" t="s">
        <v>3091</v>
      </c>
      <c r="O10929" t="s">
        <v>3092</v>
      </c>
      <c r="P10929" t="s">
        <v>3093</v>
      </c>
      <c r="R10929" t="s">
        <v>3094</v>
      </c>
    </row>
    <row r="10930" spans="1:18" x14ac:dyDescent="0.25">
      <c r="A10930" t="s">
        <v>5219</v>
      </c>
      <c r="B10930" t="s">
        <v>3089</v>
      </c>
      <c r="D10930" t="s">
        <v>3090</v>
      </c>
      <c r="F10930">
        <v>1</v>
      </c>
      <c r="G10930">
        <v>0</v>
      </c>
      <c r="H10930">
        <v>21.51</v>
      </c>
      <c r="I10930">
        <v>21.51</v>
      </c>
      <c r="K10930"/>
      <c r="N10930" t="s">
        <v>3091</v>
      </c>
      <c r="O10930" t="s">
        <v>3092</v>
      </c>
      <c r="P10930" t="s">
        <v>3093</v>
      </c>
      <c r="R10930" t="s">
        <v>3094</v>
      </c>
    </row>
    <row r="10931" spans="1:18" x14ac:dyDescent="0.25">
      <c r="A10931" t="s">
        <v>5220</v>
      </c>
      <c r="B10931" t="s">
        <v>3089</v>
      </c>
      <c r="D10931" t="s">
        <v>3090</v>
      </c>
      <c r="F10931">
        <v>1</v>
      </c>
      <c r="G10931">
        <v>0</v>
      </c>
      <c r="H10931">
        <v>0.36336833833512899</v>
      </c>
      <c r="I10931">
        <v>0.36336833833512899</v>
      </c>
      <c r="K10931"/>
      <c r="N10931" t="s">
        <v>3091</v>
      </c>
      <c r="O10931" t="s">
        <v>3092</v>
      </c>
      <c r="P10931" t="s">
        <v>3093</v>
      </c>
      <c r="R10931" t="s">
        <v>3094</v>
      </c>
    </row>
    <row r="10932" spans="1:18" x14ac:dyDescent="0.25">
      <c r="A10932" t="s">
        <v>5221</v>
      </c>
      <c r="B10932" t="s">
        <v>3089</v>
      </c>
      <c r="D10932" t="s">
        <v>3090</v>
      </c>
      <c r="E10932" t="s">
        <v>3090</v>
      </c>
      <c r="F10932">
        <v>1</v>
      </c>
      <c r="G10932">
        <v>0</v>
      </c>
      <c r="H10932">
        <v>0</v>
      </c>
      <c r="I10932">
        <v>0</v>
      </c>
      <c r="K10932"/>
      <c r="N10932" t="s">
        <v>3091</v>
      </c>
      <c r="O10932" t="s">
        <v>3092</v>
      </c>
      <c r="P10932" t="s">
        <v>3095</v>
      </c>
      <c r="R10932" t="s">
        <v>3094</v>
      </c>
    </row>
    <row r="10933" spans="1:18" x14ac:dyDescent="0.25">
      <c r="A10933" t="s">
        <v>5222</v>
      </c>
      <c r="B10933" t="s">
        <v>3089</v>
      </c>
      <c r="D10933" t="s">
        <v>3090</v>
      </c>
      <c r="E10933" t="s">
        <v>3090</v>
      </c>
      <c r="F10933">
        <v>1</v>
      </c>
      <c r="G10933">
        <v>0</v>
      </c>
      <c r="H10933">
        <v>71.465299999999999</v>
      </c>
      <c r="I10933">
        <v>16.2653</v>
      </c>
      <c r="K10933">
        <v>20</v>
      </c>
      <c r="M10933">
        <v>35.200000000000003</v>
      </c>
      <c r="N10933" t="s">
        <v>3091</v>
      </c>
      <c r="O10933" t="s">
        <v>3092</v>
      </c>
      <c r="P10933" t="s">
        <v>3095</v>
      </c>
      <c r="R10933" t="s">
        <v>3094</v>
      </c>
    </row>
    <row r="10934" spans="1:18" x14ac:dyDescent="0.25">
      <c r="A10934" t="s">
        <v>3181</v>
      </c>
      <c r="B10934" t="s">
        <v>3089</v>
      </c>
      <c r="D10934" t="s">
        <v>3090</v>
      </c>
      <c r="E10934" t="s">
        <v>3090</v>
      </c>
      <c r="F10934">
        <v>1</v>
      </c>
      <c r="G10934">
        <v>0</v>
      </c>
      <c r="H10934">
        <v>152.56284675342599</v>
      </c>
      <c r="I10934">
        <v>61.070346753426001</v>
      </c>
      <c r="K10934">
        <v>37.3825</v>
      </c>
      <c r="M10934">
        <v>54.11</v>
      </c>
      <c r="N10934" t="s">
        <v>3091</v>
      </c>
      <c r="O10934" t="s">
        <v>3092</v>
      </c>
      <c r="P10934" t="s">
        <v>3095</v>
      </c>
      <c r="R10934" t="s">
        <v>3094</v>
      </c>
    </row>
    <row r="10935" spans="1:18" x14ac:dyDescent="0.25">
      <c r="A10935" t="s">
        <v>5223</v>
      </c>
      <c r="B10935" t="s">
        <v>3089</v>
      </c>
      <c r="D10935" t="s">
        <v>3090</v>
      </c>
      <c r="E10935" t="s">
        <v>3090</v>
      </c>
      <c r="F10935">
        <v>1</v>
      </c>
      <c r="G10935">
        <v>0</v>
      </c>
      <c r="H10935">
        <v>54.338948717948703</v>
      </c>
      <c r="I10935">
        <v>48.918948717948702</v>
      </c>
      <c r="K10935">
        <v>2</v>
      </c>
      <c r="M10935">
        <v>3.42</v>
      </c>
      <c r="N10935" t="s">
        <v>3091</v>
      </c>
      <c r="O10935" t="s">
        <v>3092</v>
      </c>
      <c r="P10935" t="s">
        <v>3095</v>
      </c>
      <c r="R10935" t="s">
        <v>3094</v>
      </c>
    </row>
    <row r="10936" spans="1:18" x14ac:dyDescent="0.25">
      <c r="A10936" t="s">
        <v>5224</v>
      </c>
      <c r="B10936" t="s">
        <v>3089</v>
      </c>
      <c r="D10936" t="s">
        <v>3090</v>
      </c>
      <c r="E10936" t="s">
        <v>3090</v>
      </c>
      <c r="F10936">
        <v>1</v>
      </c>
      <c r="G10936">
        <v>0</v>
      </c>
      <c r="H10936">
        <v>4.0872000000000002</v>
      </c>
      <c r="I10936">
        <v>4.0872000000000002</v>
      </c>
      <c r="K10936"/>
      <c r="N10936" t="s">
        <v>3091</v>
      </c>
      <c r="O10936" t="s">
        <v>3092</v>
      </c>
      <c r="P10936" t="s">
        <v>3095</v>
      </c>
      <c r="R10936" t="s">
        <v>3094</v>
      </c>
    </row>
    <row r="10937" spans="1:18" x14ac:dyDescent="0.25">
      <c r="A10937" t="s">
        <v>5225</v>
      </c>
      <c r="B10937" t="s">
        <v>3089</v>
      </c>
      <c r="D10937" t="s">
        <v>3090</v>
      </c>
      <c r="E10937" t="s">
        <v>3090</v>
      </c>
      <c r="F10937">
        <v>1</v>
      </c>
      <c r="G10937">
        <v>0</v>
      </c>
      <c r="H10937">
        <v>89.610613041666596</v>
      </c>
      <c r="I10937">
        <v>37.190613041666602</v>
      </c>
      <c r="K10937">
        <v>18.7</v>
      </c>
      <c r="M10937">
        <v>33.72</v>
      </c>
      <c r="N10937" t="s">
        <v>3091</v>
      </c>
      <c r="O10937" t="s">
        <v>3092</v>
      </c>
      <c r="P10937" t="s">
        <v>3095</v>
      </c>
      <c r="R10937" t="s">
        <v>3094</v>
      </c>
    </row>
    <row r="10938" spans="1:18" x14ac:dyDescent="0.25">
      <c r="A10938" t="s">
        <v>5226</v>
      </c>
      <c r="B10938" t="s">
        <v>3089</v>
      </c>
      <c r="D10938" t="s">
        <v>3090</v>
      </c>
      <c r="E10938" t="s">
        <v>3090</v>
      </c>
      <c r="F10938">
        <v>1</v>
      </c>
      <c r="G10938">
        <v>0</v>
      </c>
      <c r="H10938">
        <v>626.31676980411203</v>
      </c>
      <c r="I10938">
        <v>476.18176980411198</v>
      </c>
      <c r="K10938">
        <v>55.03</v>
      </c>
      <c r="M10938">
        <v>95.105000000000004</v>
      </c>
      <c r="N10938" t="s">
        <v>3091</v>
      </c>
      <c r="O10938" t="s">
        <v>3092</v>
      </c>
      <c r="P10938" t="s">
        <v>3095</v>
      </c>
      <c r="R10938" t="s">
        <v>3094</v>
      </c>
    </row>
    <row r="10939" spans="1:18" x14ac:dyDescent="0.25">
      <c r="A10939" t="s">
        <v>5227</v>
      </c>
      <c r="B10939" t="s">
        <v>3089</v>
      </c>
      <c r="D10939" t="s">
        <v>3090</v>
      </c>
      <c r="E10939" t="s">
        <v>3090</v>
      </c>
      <c r="F10939">
        <v>1</v>
      </c>
      <c r="G10939">
        <v>0</v>
      </c>
      <c r="H10939">
        <v>46.490906079716098</v>
      </c>
      <c r="I10939">
        <v>46.490906079716098</v>
      </c>
      <c r="K10939">
        <v>0</v>
      </c>
      <c r="M10939">
        <v>0</v>
      </c>
      <c r="N10939" t="s">
        <v>3091</v>
      </c>
      <c r="O10939" t="s">
        <v>3092</v>
      </c>
      <c r="P10939" t="s">
        <v>3095</v>
      </c>
      <c r="R10939" t="s">
        <v>3094</v>
      </c>
    </row>
    <row r="10940" spans="1:18" x14ac:dyDescent="0.25">
      <c r="A10940" t="s">
        <v>5228</v>
      </c>
      <c r="B10940" t="s">
        <v>3089</v>
      </c>
      <c r="D10940" t="s">
        <v>3090</v>
      </c>
      <c r="E10940" t="s">
        <v>3090</v>
      </c>
      <c r="F10940">
        <v>1</v>
      </c>
      <c r="G10940">
        <v>0</v>
      </c>
      <c r="H10940">
        <v>185.042373597595</v>
      </c>
      <c r="I10940">
        <v>60.242373597595503</v>
      </c>
      <c r="K10940">
        <v>40</v>
      </c>
      <c r="M10940">
        <v>84.8</v>
      </c>
      <c r="N10940" t="s">
        <v>3091</v>
      </c>
      <c r="O10940" t="s">
        <v>3092</v>
      </c>
      <c r="P10940" t="s">
        <v>3095</v>
      </c>
      <c r="R10940" t="s">
        <v>3094</v>
      </c>
    </row>
    <row r="10941" spans="1:18" x14ac:dyDescent="0.25">
      <c r="A10941" t="s">
        <v>2924</v>
      </c>
      <c r="B10941" t="s">
        <v>3089</v>
      </c>
      <c r="D10941" t="s">
        <v>3090</v>
      </c>
      <c r="E10941" t="s">
        <v>3090</v>
      </c>
      <c r="F10941">
        <v>1</v>
      </c>
      <c r="G10941">
        <v>0</v>
      </c>
      <c r="H10941">
        <v>199.293968827892</v>
      </c>
      <c r="I10941">
        <v>199.293968827892</v>
      </c>
      <c r="K10941">
        <v>0</v>
      </c>
      <c r="M10941">
        <v>0</v>
      </c>
      <c r="N10941" t="s">
        <v>3091</v>
      </c>
      <c r="O10941" t="s">
        <v>3092</v>
      </c>
      <c r="P10941" t="s">
        <v>3095</v>
      </c>
      <c r="R10941" t="s">
        <v>3094</v>
      </c>
    </row>
    <row r="10942" spans="1:18" x14ac:dyDescent="0.25">
      <c r="A10942" t="s">
        <v>5229</v>
      </c>
      <c r="B10942" t="s">
        <v>3089</v>
      </c>
      <c r="D10942" t="s">
        <v>3090</v>
      </c>
      <c r="E10942" t="s">
        <v>3090</v>
      </c>
      <c r="F10942">
        <v>1</v>
      </c>
      <c r="G10942">
        <v>0</v>
      </c>
      <c r="H10942">
        <v>27.213110379806501</v>
      </c>
      <c r="I10942">
        <v>5.5331103798065602</v>
      </c>
      <c r="K10942">
        <v>8</v>
      </c>
      <c r="M10942">
        <v>13.68</v>
      </c>
      <c r="N10942" t="s">
        <v>3091</v>
      </c>
      <c r="O10942" t="s">
        <v>3092</v>
      </c>
      <c r="P10942" t="s">
        <v>3095</v>
      </c>
      <c r="R10942" t="s">
        <v>3094</v>
      </c>
    </row>
    <row r="10943" spans="1:18" x14ac:dyDescent="0.25">
      <c r="A10943" t="s">
        <v>5230</v>
      </c>
      <c r="B10943" t="s">
        <v>3089</v>
      </c>
      <c r="D10943" t="s">
        <v>3090</v>
      </c>
      <c r="E10943" t="s">
        <v>3090</v>
      </c>
      <c r="F10943">
        <v>1</v>
      </c>
      <c r="G10943">
        <v>0</v>
      </c>
      <c r="H10943">
        <v>8.4963379310344802</v>
      </c>
      <c r="I10943">
        <v>6.92133793103448</v>
      </c>
      <c r="K10943">
        <v>0.57999999999999996</v>
      </c>
      <c r="M10943">
        <v>0.995</v>
      </c>
      <c r="N10943" t="s">
        <v>3091</v>
      </c>
      <c r="O10943" t="s">
        <v>3092</v>
      </c>
      <c r="P10943" t="s">
        <v>3095</v>
      </c>
      <c r="R10943" t="s">
        <v>3094</v>
      </c>
    </row>
    <row r="10944" spans="1:18" x14ac:dyDescent="0.25">
      <c r="A10944" t="s">
        <v>414</v>
      </c>
      <c r="B10944" t="s">
        <v>3089</v>
      </c>
      <c r="D10944" t="s">
        <v>3090</v>
      </c>
      <c r="E10944" t="s">
        <v>3090</v>
      </c>
      <c r="F10944">
        <v>1</v>
      </c>
      <c r="G10944">
        <v>0</v>
      </c>
      <c r="H10944">
        <v>0</v>
      </c>
      <c r="I10944">
        <v>0</v>
      </c>
      <c r="K10944"/>
      <c r="N10944" t="s">
        <v>3091</v>
      </c>
      <c r="O10944" t="s">
        <v>3092</v>
      </c>
      <c r="P10944" t="s">
        <v>3095</v>
      </c>
      <c r="R10944" t="s">
        <v>3094</v>
      </c>
    </row>
    <row r="10945" spans="1:18" x14ac:dyDescent="0.25">
      <c r="A10945" t="s">
        <v>5231</v>
      </c>
      <c r="B10945" t="s">
        <v>3089</v>
      </c>
      <c r="D10945" t="s">
        <v>3090</v>
      </c>
      <c r="E10945" t="s">
        <v>3090</v>
      </c>
      <c r="F10945">
        <v>1</v>
      </c>
      <c r="G10945">
        <v>0</v>
      </c>
      <c r="H10945">
        <v>0</v>
      </c>
      <c r="I10945">
        <v>0</v>
      </c>
      <c r="K10945"/>
      <c r="N10945" t="s">
        <v>3091</v>
      </c>
      <c r="O10945" t="s">
        <v>3092</v>
      </c>
      <c r="P10945" t="s">
        <v>3095</v>
      </c>
      <c r="R10945" t="s">
        <v>3094</v>
      </c>
    </row>
    <row r="10946" spans="1:18" x14ac:dyDescent="0.25">
      <c r="A10946" t="s">
        <v>5232</v>
      </c>
      <c r="B10946" t="s">
        <v>3089</v>
      </c>
      <c r="D10946" t="s">
        <v>3090</v>
      </c>
      <c r="E10946" t="s">
        <v>3090</v>
      </c>
      <c r="F10946">
        <v>1</v>
      </c>
      <c r="G10946">
        <v>0</v>
      </c>
      <c r="H10946">
        <v>0</v>
      </c>
      <c r="I10946">
        <v>0</v>
      </c>
      <c r="K10946"/>
      <c r="N10946" t="s">
        <v>3091</v>
      </c>
      <c r="O10946" t="s">
        <v>3092</v>
      </c>
      <c r="P10946" t="s">
        <v>3095</v>
      </c>
      <c r="R10946" t="s">
        <v>3094</v>
      </c>
    </row>
    <row r="10947" spans="1:18" x14ac:dyDescent="0.25">
      <c r="A10947" t="s">
        <v>5233</v>
      </c>
      <c r="B10947" t="s">
        <v>3089</v>
      </c>
      <c r="D10947" t="s">
        <v>3090</v>
      </c>
      <c r="E10947" t="s">
        <v>3090</v>
      </c>
      <c r="F10947">
        <v>1</v>
      </c>
      <c r="G10947">
        <v>0</v>
      </c>
      <c r="H10947">
        <v>0</v>
      </c>
      <c r="I10947">
        <v>0</v>
      </c>
      <c r="K10947"/>
      <c r="N10947" t="s">
        <v>3091</v>
      </c>
      <c r="O10947" t="s">
        <v>3092</v>
      </c>
      <c r="P10947" t="s">
        <v>3095</v>
      </c>
      <c r="R10947" t="s">
        <v>3094</v>
      </c>
    </row>
    <row r="10948" spans="1:18" x14ac:dyDescent="0.25">
      <c r="A10948" t="s">
        <v>5234</v>
      </c>
      <c r="B10948" t="s">
        <v>3089</v>
      </c>
      <c r="D10948" t="s">
        <v>3090</v>
      </c>
      <c r="E10948" t="s">
        <v>3090</v>
      </c>
      <c r="F10948">
        <v>1</v>
      </c>
      <c r="G10948">
        <v>0</v>
      </c>
      <c r="H10948">
        <v>0</v>
      </c>
      <c r="I10948">
        <v>0</v>
      </c>
      <c r="K10948"/>
      <c r="N10948" t="s">
        <v>3091</v>
      </c>
      <c r="O10948" t="s">
        <v>3092</v>
      </c>
      <c r="P10948" t="s">
        <v>3095</v>
      </c>
      <c r="R10948" t="s">
        <v>3094</v>
      </c>
    </row>
    <row r="10949" spans="1:18" x14ac:dyDescent="0.25">
      <c r="A10949" t="s">
        <v>5235</v>
      </c>
      <c r="B10949" t="s">
        <v>3089</v>
      </c>
      <c r="D10949" t="s">
        <v>3090</v>
      </c>
      <c r="E10949" t="s">
        <v>3090</v>
      </c>
      <c r="F10949">
        <v>1</v>
      </c>
      <c r="G10949">
        <v>0</v>
      </c>
      <c r="H10949">
        <v>0</v>
      </c>
      <c r="I10949">
        <v>0</v>
      </c>
      <c r="K10949"/>
      <c r="N10949" t="s">
        <v>3091</v>
      </c>
      <c r="O10949" t="s">
        <v>3092</v>
      </c>
      <c r="P10949" t="s">
        <v>3095</v>
      </c>
      <c r="R10949" t="s">
        <v>3094</v>
      </c>
    </row>
    <row r="10950" spans="1:18" x14ac:dyDescent="0.25">
      <c r="A10950" t="s">
        <v>3066</v>
      </c>
      <c r="B10950" t="s">
        <v>3089</v>
      </c>
      <c r="D10950" t="s">
        <v>3090</v>
      </c>
      <c r="E10950" t="s">
        <v>3090</v>
      </c>
      <c r="F10950">
        <v>1</v>
      </c>
      <c r="G10950">
        <v>0</v>
      </c>
      <c r="H10950">
        <v>102.51934191583</v>
      </c>
      <c r="I10950">
        <v>102.51934191583</v>
      </c>
      <c r="K10950"/>
      <c r="N10950" t="s">
        <v>3091</v>
      </c>
      <c r="O10950" t="s">
        <v>3092</v>
      </c>
      <c r="P10950" t="s">
        <v>3095</v>
      </c>
      <c r="R10950" t="s">
        <v>3094</v>
      </c>
    </row>
    <row r="10951" spans="1:18" x14ac:dyDescent="0.25">
      <c r="A10951" t="s">
        <v>5236</v>
      </c>
      <c r="B10951" t="s">
        <v>3089</v>
      </c>
      <c r="D10951" t="s">
        <v>3090</v>
      </c>
      <c r="E10951" t="s">
        <v>3090</v>
      </c>
      <c r="F10951">
        <v>1</v>
      </c>
      <c r="G10951">
        <v>0</v>
      </c>
      <c r="H10951">
        <v>0</v>
      </c>
      <c r="I10951">
        <v>0</v>
      </c>
      <c r="K10951"/>
      <c r="N10951" t="s">
        <v>3091</v>
      </c>
      <c r="O10951" t="s">
        <v>3092</v>
      </c>
      <c r="P10951" t="s">
        <v>3095</v>
      </c>
      <c r="R10951" t="s">
        <v>3094</v>
      </c>
    </row>
    <row r="10952" spans="1:18" x14ac:dyDescent="0.25">
      <c r="A10952" t="s">
        <v>5237</v>
      </c>
      <c r="B10952" t="s">
        <v>3089</v>
      </c>
      <c r="D10952" t="s">
        <v>3090</v>
      </c>
      <c r="E10952" t="s">
        <v>3090</v>
      </c>
      <c r="F10952">
        <v>1</v>
      </c>
      <c r="G10952">
        <v>0</v>
      </c>
      <c r="H10952">
        <v>69.2887331639661</v>
      </c>
      <c r="I10952">
        <v>69.2887331639661</v>
      </c>
      <c r="K10952">
        <v>0</v>
      </c>
      <c r="M10952">
        <v>0</v>
      </c>
      <c r="N10952" t="s">
        <v>3091</v>
      </c>
      <c r="O10952" t="s">
        <v>3092</v>
      </c>
      <c r="P10952" t="s">
        <v>3095</v>
      </c>
      <c r="R10952" t="s">
        <v>3094</v>
      </c>
    </row>
    <row r="10953" spans="1:18" x14ac:dyDescent="0.25">
      <c r="A10953" t="s">
        <v>5238</v>
      </c>
      <c r="B10953" t="s">
        <v>3089</v>
      </c>
      <c r="D10953" t="s">
        <v>3090</v>
      </c>
      <c r="E10953" t="s">
        <v>3090</v>
      </c>
      <c r="F10953">
        <v>1</v>
      </c>
      <c r="G10953">
        <v>0</v>
      </c>
      <c r="H10953">
        <v>0</v>
      </c>
      <c r="I10953">
        <v>0</v>
      </c>
      <c r="K10953"/>
      <c r="N10953" t="s">
        <v>3091</v>
      </c>
      <c r="O10953" t="s">
        <v>3092</v>
      </c>
      <c r="P10953" t="s">
        <v>3095</v>
      </c>
      <c r="R10953" t="s">
        <v>3094</v>
      </c>
    </row>
    <row r="10954" spans="1:18" x14ac:dyDescent="0.25">
      <c r="A10954" t="s">
        <v>5239</v>
      </c>
      <c r="B10954" t="s">
        <v>3089</v>
      </c>
      <c r="D10954" t="s">
        <v>3090</v>
      </c>
      <c r="E10954" t="s">
        <v>3090</v>
      </c>
      <c r="F10954">
        <v>1</v>
      </c>
      <c r="G10954">
        <v>0</v>
      </c>
      <c r="H10954">
        <v>0</v>
      </c>
      <c r="I10954">
        <v>0</v>
      </c>
      <c r="K10954"/>
      <c r="N10954" t="s">
        <v>3091</v>
      </c>
      <c r="O10954" t="s">
        <v>3092</v>
      </c>
      <c r="P10954" t="s">
        <v>3095</v>
      </c>
      <c r="R10954" t="s">
        <v>3094</v>
      </c>
    </row>
    <row r="10955" spans="1:18" x14ac:dyDescent="0.25">
      <c r="A10955" t="s">
        <v>5240</v>
      </c>
      <c r="B10955" t="s">
        <v>3089</v>
      </c>
      <c r="D10955" t="s">
        <v>3090</v>
      </c>
      <c r="E10955" t="s">
        <v>3090</v>
      </c>
      <c r="F10955">
        <v>1</v>
      </c>
      <c r="G10955">
        <v>0</v>
      </c>
      <c r="H10955">
        <v>0</v>
      </c>
      <c r="I10955">
        <v>0</v>
      </c>
      <c r="K10955"/>
      <c r="N10955" t="s">
        <v>3091</v>
      </c>
      <c r="O10955" t="s">
        <v>3092</v>
      </c>
      <c r="P10955" t="s">
        <v>3095</v>
      </c>
      <c r="R10955" t="s">
        <v>3094</v>
      </c>
    </row>
    <row r="10956" spans="1:18" x14ac:dyDescent="0.25">
      <c r="A10956" t="s">
        <v>5241</v>
      </c>
      <c r="B10956" t="s">
        <v>3089</v>
      </c>
      <c r="D10956" t="s">
        <v>3090</v>
      </c>
      <c r="E10956" t="s">
        <v>3090</v>
      </c>
      <c r="F10956">
        <v>1</v>
      </c>
      <c r="G10956">
        <v>0</v>
      </c>
      <c r="H10956">
        <v>0</v>
      </c>
      <c r="I10956">
        <v>0</v>
      </c>
      <c r="K10956"/>
      <c r="N10956" t="s">
        <v>3091</v>
      </c>
      <c r="O10956" t="s">
        <v>3092</v>
      </c>
      <c r="P10956" t="s">
        <v>3095</v>
      </c>
      <c r="R10956" t="s">
        <v>3094</v>
      </c>
    </row>
    <row r="10957" spans="1:18" x14ac:dyDescent="0.25">
      <c r="A10957" t="s">
        <v>5242</v>
      </c>
      <c r="B10957" t="s">
        <v>3089</v>
      </c>
      <c r="D10957" t="s">
        <v>3090</v>
      </c>
      <c r="E10957" t="s">
        <v>3090</v>
      </c>
      <c r="F10957">
        <v>1</v>
      </c>
      <c r="G10957">
        <v>0</v>
      </c>
      <c r="H10957">
        <v>0</v>
      </c>
      <c r="I10957">
        <v>0</v>
      </c>
      <c r="K10957"/>
      <c r="N10957" t="s">
        <v>3091</v>
      </c>
      <c r="O10957" t="s">
        <v>3092</v>
      </c>
      <c r="P10957" t="s">
        <v>3095</v>
      </c>
      <c r="R10957" t="s">
        <v>3094</v>
      </c>
    </row>
    <row r="10958" spans="1:18" x14ac:dyDescent="0.25">
      <c r="A10958" t="s">
        <v>5243</v>
      </c>
      <c r="B10958" t="s">
        <v>3089</v>
      </c>
      <c r="D10958" t="s">
        <v>3090</v>
      </c>
      <c r="E10958" t="s">
        <v>3090</v>
      </c>
      <c r="F10958">
        <v>1</v>
      </c>
      <c r="G10958">
        <v>0</v>
      </c>
      <c r="H10958">
        <v>0</v>
      </c>
      <c r="I10958">
        <v>0</v>
      </c>
      <c r="K10958"/>
      <c r="N10958" t="s">
        <v>3091</v>
      </c>
      <c r="O10958" t="s">
        <v>3092</v>
      </c>
      <c r="P10958" t="s">
        <v>3095</v>
      </c>
      <c r="R10958" t="s">
        <v>3094</v>
      </c>
    </row>
    <row r="10959" spans="1:18" x14ac:dyDescent="0.25">
      <c r="A10959" t="s">
        <v>3182</v>
      </c>
      <c r="B10959" t="s">
        <v>3089</v>
      </c>
      <c r="D10959" t="s">
        <v>3090</v>
      </c>
      <c r="E10959" t="s">
        <v>3090</v>
      </c>
      <c r="F10959">
        <v>1</v>
      </c>
      <c r="G10959">
        <v>0</v>
      </c>
      <c r="H10959">
        <v>4042.6939597784899</v>
      </c>
      <c r="I10959">
        <v>2632.3739597784902</v>
      </c>
      <c r="K10959">
        <v>576.17999999999995</v>
      </c>
      <c r="M10959">
        <v>834.14</v>
      </c>
      <c r="N10959" t="s">
        <v>3091</v>
      </c>
      <c r="O10959" t="s">
        <v>3092</v>
      </c>
      <c r="P10959" t="s">
        <v>3095</v>
      </c>
      <c r="R10959" t="s">
        <v>3094</v>
      </c>
    </row>
    <row r="10960" spans="1:18" x14ac:dyDescent="0.25">
      <c r="A10960" t="s">
        <v>8272</v>
      </c>
      <c r="B10960" t="s">
        <v>3089</v>
      </c>
      <c r="D10960" t="s">
        <v>3090</v>
      </c>
      <c r="E10960" t="s">
        <v>3090</v>
      </c>
      <c r="F10960">
        <v>1</v>
      </c>
      <c r="G10960">
        <v>0</v>
      </c>
      <c r="H10960">
        <v>3377.3138097607198</v>
      </c>
      <c r="I10960">
        <v>1982.7688097607199</v>
      </c>
      <c r="K10960">
        <v>447</v>
      </c>
      <c r="M10960">
        <v>947.54499999999996</v>
      </c>
      <c r="N10960" t="s">
        <v>3091</v>
      </c>
      <c r="O10960" t="s">
        <v>3092</v>
      </c>
      <c r="P10960" t="s">
        <v>3095</v>
      </c>
      <c r="R10960" t="s">
        <v>3094</v>
      </c>
    </row>
    <row r="10961" spans="1:18" x14ac:dyDescent="0.25">
      <c r="A10961" t="s">
        <v>5244</v>
      </c>
      <c r="B10961" t="s">
        <v>3089</v>
      </c>
      <c r="D10961" t="s">
        <v>3090</v>
      </c>
      <c r="E10961" t="s">
        <v>3090</v>
      </c>
      <c r="F10961">
        <v>1</v>
      </c>
      <c r="G10961">
        <v>0</v>
      </c>
      <c r="H10961">
        <v>0</v>
      </c>
      <c r="I10961">
        <v>0</v>
      </c>
      <c r="K10961"/>
      <c r="N10961" t="s">
        <v>3091</v>
      </c>
      <c r="O10961" t="s">
        <v>3092</v>
      </c>
      <c r="P10961" t="s">
        <v>3095</v>
      </c>
      <c r="R10961" t="s">
        <v>3094</v>
      </c>
    </row>
    <row r="10962" spans="1:18" x14ac:dyDescent="0.25">
      <c r="A10962" t="s">
        <v>2764</v>
      </c>
      <c r="B10962" t="s">
        <v>3089</v>
      </c>
      <c r="D10962" t="s">
        <v>3090</v>
      </c>
      <c r="E10962" t="s">
        <v>3090</v>
      </c>
      <c r="F10962">
        <v>1</v>
      </c>
      <c r="G10962">
        <v>0</v>
      </c>
      <c r="H10962">
        <v>433.944065130718</v>
      </c>
      <c r="I10962">
        <v>190.18906513071801</v>
      </c>
      <c r="K10962">
        <v>87</v>
      </c>
      <c r="M10962">
        <v>156.755</v>
      </c>
      <c r="N10962" t="s">
        <v>3091</v>
      </c>
      <c r="O10962" t="s">
        <v>3092</v>
      </c>
      <c r="P10962" t="s">
        <v>3095</v>
      </c>
      <c r="R10962" t="s">
        <v>3094</v>
      </c>
    </row>
    <row r="10963" spans="1:18" x14ac:dyDescent="0.25">
      <c r="A10963" t="s">
        <v>2765</v>
      </c>
      <c r="B10963" t="s">
        <v>3089</v>
      </c>
      <c r="D10963" t="s">
        <v>3090</v>
      </c>
      <c r="E10963" t="s">
        <v>3090</v>
      </c>
      <c r="F10963">
        <v>1</v>
      </c>
      <c r="G10963">
        <v>0</v>
      </c>
      <c r="H10963">
        <v>378.441437334976</v>
      </c>
      <c r="I10963">
        <v>113.411437334976</v>
      </c>
      <c r="K10963">
        <v>108.28</v>
      </c>
      <c r="M10963">
        <v>156.75</v>
      </c>
      <c r="N10963" t="s">
        <v>3091</v>
      </c>
      <c r="O10963" t="s">
        <v>3092</v>
      </c>
      <c r="P10963" t="s">
        <v>3095</v>
      </c>
      <c r="R10963" t="s">
        <v>3094</v>
      </c>
    </row>
    <row r="10964" spans="1:18" x14ac:dyDescent="0.25">
      <c r="A10964" t="s">
        <v>5245</v>
      </c>
      <c r="B10964" t="s">
        <v>3089</v>
      </c>
      <c r="D10964" t="s">
        <v>3090</v>
      </c>
      <c r="E10964" t="s">
        <v>3090</v>
      </c>
      <c r="F10964">
        <v>1</v>
      </c>
      <c r="G10964">
        <v>0</v>
      </c>
      <c r="H10964">
        <v>0</v>
      </c>
      <c r="I10964">
        <v>0</v>
      </c>
      <c r="K10964"/>
      <c r="N10964" t="s">
        <v>3091</v>
      </c>
      <c r="O10964" t="s">
        <v>3092</v>
      </c>
      <c r="P10964" t="s">
        <v>3095</v>
      </c>
      <c r="R10964" t="s">
        <v>3094</v>
      </c>
    </row>
    <row r="10965" spans="1:18" x14ac:dyDescent="0.25">
      <c r="A10965" t="s">
        <v>3183</v>
      </c>
      <c r="B10965" t="s">
        <v>3089</v>
      </c>
      <c r="D10965" t="s">
        <v>3090</v>
      </c>
      <c r="E10965" t="s">
        <v>3090</v>
      </c>
      <c r="F10965">
        <v>1</v>
      </c>
      <c r="G10965">
        <v>0</v>
      </c>
      <c r="H10965">
        <v>158.28599904328499</v>
      </c>
      <c r="I10965">
        <v>158.28599904328499</v>
      </c>
      <c r="K10965"/>
      <c r="N10965" t="s">
        <v>3091</v>
      </c>
      <c r="O10965" t="s">
        <v>3092</v>
      </c>
      <c r="P10965" t="s">
        <v>3095</v>
      </c>
      <c r="R10965" t="s">
        <v>3094</v>
      </c>
    </row>
    <row r="10966" spans="1:18" x14ac:dyDescent="0.25">
      <c r="A10966" t="s">
        <v>5246</v>
      </c>
      <c r="B10966" t="s">
        <v>3089</v>
      </c>
      <c r="D10966" t="s">
        <v>3090</v>
      </c>
      <c r="E10966" t="s">
        <v>3090</v>
      </c>
      <c r="F10966">
        <v>1</v>
      </c>
      <c r="G10966">
        <v>0</v>
      </c>
      <c r="H10966">
        <v>694.63646297330899</v>
      </c>
      <c r="I10966">
        <v>47.336462973309096</v>
      </c>
      <c r="K10966">
        <v>235</v>
      </c>
      <c r="M10966">
        <v>412.3</v>
      </c>
      <c r="N10966" t="s">
        <v>3091</v>
      </c>
      <c r="O10966" t="s">
        <v>3092</v>
      </c>
      <c r="P10966" t="s">
        <v>3095</v>
      </c>
      <c r="R10966" t="s">
        <v>3094</v>
      </c>
    </row>
    <row r="10967" spans="1:18" x14ac:dyDescent="0.25">
      <c r="A10967" t="s">
        <v>5247</v>
      </c>
      <c r="B10967" t="s">
        <v>3089</v>
      </c>
      <c r="D10967" t="s">
        <v>3090</v>
      </c>
      <c r="E10967" t="s">
        <v>3090</v>
      </c>
      <c r="F10967">
        <v>1</v>
      </c>
      <c r="G10967">
        <v>0</v>
      </c>
      <c r="H10967">
        <v>0</v>
      </c>
      <c r="I10967">
        <v>0</v>
      </c>
      <c r="K10967"/>
      <c r="N10967" t="s">
        <v>3091</v>
      </c>
      <c r="O10967" t="s">
        <v>3092</v>
      </c>
      <c r="P10967" t="s">
        <v>3095</v>
      </c>
      <c r="R10967" t="s">
        <v>3094</v>
      </c>
    </row>
    <row r="10968" spans="1:18" x14ac:dyDescent="0.25">
      <c r="A10968" t="s">
        <v>5248</v>
      </c>
      <c r="B10968" t="s">
        <v>3089</v>
      </c>
      <c r="D10968" t="s">
        <v>3090</v>
      </c>
      <c r="E10968" t="s">
        <v>3090</v>
      </c>
      <c r="F10968">
        <v>1</v>
      </c>
      <c r="G10968">
        <v>0</v>
      </c>
      <c r="H10968">
        <v>0</v>
      </c>
      <c r="I10968">
        <v>0</v>
      </c>
      <c r="K10968"/>
      <c r="N10968" t="s">
        <v>3091</v>
      </c>
      <c r="O10968" t="s">
        <v>3092</v>
      </c>
      <c r="P10968" t="s">
        <v>3095</v>
      </c>
      <c r="R10968" t="s">
        <v>3094</v>
      </c>
    </row>
    <row r="10969" spans="1:18" x14ac:dyDescent="0.25">
      <c r="A10969" t="s">
        <v>5249</v>
      </c>
      <c r="B10969" t="s">
        <v>3089</v>
      </c>
      <c r="D10969" t="s">
        <v>3090</v>
      </c>
      <c r="E10969" t="s">
        <v>3090</v>
      </c>
      <c r="F10969">
        <v>1</v>
      </c>
      <c r="G10969">
        <v>0</v>
      </c>
      <c r="H10969">
        <v>0</v>
      </c>
      <c r="I10969">
        <v>0</v>
      </c>
      <c r="K10969"/>
      <c r="N10969" t="s">
        <v>3091</v>
      </c>
      <c r="O10969" t="s">
        <v>3092</v>
      </c>
      <c r="P10969" t="s">
        <v>3095</v>
      </c>
      <c r="R10969" t="s">
        <v>3094</v>
      </c>
    </row>
    <row r="10970" spans="1:18" x14ac:dyDescent="0.25">
      <c r="A10970" t="s">
        <v>5250</v>
      </c>
      <c r="B10970" t="s">
        <v>3089</v>
      </c>
      <c r="D10970" t="s">
        <v>3090</v>
      </c>
      <c r="E10970" t="s">
        <v>3090</v>
      </c>
      <c r="F10970">
        <v>1</v>
      </c>
      <c r="G10970">
        <v>0</v>
      </c>
      <c r="H10970">
        <v>0</v>
      </c>
      <c r="I10970">
        <v>0</v>
      </c>
      <c r="K10970"/>
      <c r="N10970" t="s">
        <v>3091</v>
      </c>
      <c r="O10970" t="s">
        <v>3092</v>
      </c>
      <c r="P10970" t="s">
        <v>3095</v>
      </c>
      <c r="R10970" t="s">
        <v>3094</v>
      </c>
    </row>
    <row r="10971" spans="1:18" x14ac:dyDescent="0.25">
      <c r="A10971" t="s">
        <v>5251</v>
      </c>
      <c r="B10971" t="s">
        <v>3089</v>
      </c>
      <c r="D10971" t="s">
        <v>3090</v>
      </c>
      <c r="E10971" t="s">
        <v>3090</v>
      </c>
      <c r="F10971">
        <v>1</v>
      </c>
      <c r="G10971">
        <v>0</v>
      </c>
      <c r="H10971">
        <v>0</v>
      </c>
      <c r="I10971">
        <v>0</v>
      </c>
      <c r="K10971"/>
      <c r="N10971" t="s">
        <v>3091</v>
      </c>
      <c r="O10971" t="s">
        <v>3092</v>
      </c>
      <c r="P10971" t="s">
        <v>3095</v>
      </c>
      <c r="R10971" t="s">
        <v>3094</v>
      </c>
    </row>
    <row r="10972" spans="1:18" x14ac:dyDescent="0.25">
      <c r="A10972" t="s">
        <v>3184</v>
      </c>
      <c r="B10972" t="s">
        <v>3089</v>
      </c>
      <c r="D10972" t="s">
        <v>3090</v>
      </c>
      <c r="E10972" t="s">
        <v>3090</v>
      </c>
      <c r="F10972">
        <v>1</v>
      </c>
      <c r="G10972">
        <v>0</v>
      </c>
      <c r="H10972">
        <v>0</v>
      </c>
      <c r="I10972">
        <v>0</v>
      </c>
      <c r="K10972"/>
      <c r="N10972" t="s">
        <v>3091</v>
      </c>
      <c r="O10972" t="s">
        <v>3092</v>
      </c>
      <c r="P10972" t="s">
        <v>3095</v>
      </c>
      <c r="R10972" t="s">
        <v>3094</v>
      </c>
    </row>
    <row r="10973" spans="1:18" x14ac:dyDescent="0.25">
      <c r="A10973" t="s">
        <v>5252</v>
      </c>
      <c r="B10973" t="s">
        <v>3089</v>
      </c>
      <c r="D10973" t="s">
        <v>3090</v>
      </c>
      <c r="E10973" t="s">
        <v>3090</v>
      </c>
      <c r="F10973">
        <v>1</v>
      </c>
      <c r="G10973">
        <v>0</v>
      </c>
      <c r="H10973">
        <v>0</v>
      </c>
      <c r="I10973">
        <v>0</v>
      </c>
      <c r="K10973"/>
      <c r="N10973" t="s">
        <v>3091</v>
      </c>
      <c r="O10973" t="s">
        <v>3092</v>
      </c>
      <c r="P10973" t="s">
        <v>3095</v>
      </c>
      <c r="R10973" t="s">
        <v>3094</v>
      </c>
    </row>
    <row r="10974" spans="1:18" x14ac:dyDescent="0.25">
      <c r="A10974" t="s">
        <v>5253</v>
      </c>
      <c r="B10974" t="s">
        <v>3089</v>
      </c>
      <c r="D10974" t="s">
        <v>3090</v>
      </c>
      <c r="E10974" t="s">
        <v>3090</v>
      </c>
      <c r="F10974">
        <v>1</v>
      </c>
      <c r="G10974">
        <v>0</v>
      </c>
      <c r="H10974">
        <v>0</v>
      </c>
      <c r="I10974">
        <v>0</v>
      </c>
      <c r="K10974"/>
      <c r="N10974" t="s">
        <v>3091</v>
      </c>
      <c r="O10974" t="s">
        <v>3092</v>
      </c>
      <c r="P10974" t="s">
        <v>3095</v>
      </c>
      <c r="R10974" t="s">
        <v>3094</v>
      </c>
    </row>
    <row r="10975" spans="1:18" x14ac:dyDescent="0.25">
      <c r="A10975" t="s">
        <v>5254</v>
      </c>
      <c r="B10975" t="s">
        <v>3089</v>
      </c>
      <c r="D10975" t="s">
        <v>3090</v>
      </c>
      <c r="E10975" t="s">
        <v>3090</v>
      </c>
      <c r="F10975">
        <v>1</v>
      </c>
      <c r="G10975">
        <v>0</v>
      </c>
      <c r="H10975">
        <v>0</v>
      </c>
      <c r="I10975">
        <v>0</v>
      </c>
      <c r="K10975"/>
      <c r="N10975" t="s">
        <v>3091</v>
      </c>
      <c r="O10975" t="s">
        <v>3092</v>
      </c>
      <c r="P10975" t="s">
        <v>3095</v>
      </c>
      <c r="R10975" t="s">
        <v>3094</v>
      </c>
    </row>
    <row r="10976" spans="1:18" x14ac:dyDescent="0.25">
      <c r="A10976" t="s">
        <v>5255</v>
      </c>
      <c r="B10976" t="s">
        <v>3089</v>
      </c>
      <c r="D10976" t="s">
        <v>3090</v>
      </c>
      <c r="E10976" t="s">
        <v>3090</v>
      </c>
      <c r="F10976">
        <v>1</v>
      </c>
      <c r="G10976">
        <v>0</v>
      </c>
      <c r="H10976">
        <v>707.19111176470506</v>
      </c>
      <c r="I10976">
        <v>317.561111764705</v>
      </c>
      <c r="K10976">
        <v>141.61000000000001</v>
      </c>
      <c r="M10976">
        <v>248.02</v>
      </c>
      <c r="N10976" t="s">
        <v>3091</v>
      </c>
      <c r="O10976" t="s">
        <v>3092</v>
      </c>
      <c r="P10976" t="s">
        <v>3095</v>
      </c>
      <c r="R10976" t="s">
        <v>3094</v>
      </c>
    </row>
    <row r="10977" spans="1:18" x14ac:dyDescent="0.25">
      <c r="A10977" t="s">
        <v>5256</v>
      </c>
      <c r="B10977" t="s">
        <v>3089</v>
      </c>
      <c r="D10977" t="s">
        <v>3090</v>
      </c>
      <c r="E10977" t="s">
        <v>3090</v>
      </c>
      <c r="F10977">
        <v>1</v>
      </c>
      <c r="G10977">
        <v>0</v>
      </c>
      <c r="H10977">
        <v>7861.00236954108</v>
      </c>
      <c r="I10977">
        <v>5810.2213695410801</v>
      </c>
      <c r="K10977">
        <v>736.62350000000004</v>
      </c>
      <c r="M10977">
        <v>1314.1575</v>
      </c>
      <c r="N10977" t="s">
        <v>3091</v>
      </c>
      <c r="O10977" t="s">
        <v>3092</v>
      </c>
      <c r="P10977" t="s">
        <v>3095</v>
      </c>
      <c r="R10977" t="s">
        <v>3094</v>
      </c>
    </row>
    <row r="10978" spans="1:18" x14ac:dyDescent="0.25">
      <c r="A10978" t="s">
        <v>5257</v>
      </c>
      <c r="B10978" t="s">
        <v>3089</v>
      </c>
      <c r="D10978" t="s">
        <v>3090</v>
      </c>
      <c r="E10978" t="s">
        <v>3090</v>
      </c>
      <c r="F10978">
        <v>1</v>
      </c>
      <c r="G10978">
        <v>0</v>
      </c>
      <c r="H10978">
        <v>7991.0003858309001</v>
      </c>
      <c r="I10978">
        <v>5900.0362191642298</v>
      </c>
      <c r="K10978">
        <v>751.1</v>
      </c>
      <c r="M10978">
        <v>1339.8641666666599</v>
      </c>
      <c r="N10978" t="s">
        <v>3091</v>
      </c>
      <c r="O10978" t="s">
        <v>3092</v>
      </c>
      <c r="P10978" t="s">
        <v>3095</v>
      </c>
      <c r="R10978" t="s">
        <v>3094</v>
      </c>
    </row>
    <row r="10979" spans="1:18" x14ac:dyDescent="0.25">
      <c r="A10979" t="s">
        <v>5258</v>
      </c>
      <c r="B10979" t="s">
        <v>3089</v>
      </c>
      <c r="D10979" t="s">
        <v>3090</v>
      </c>
      <c r="E10979" t="s">
        <v>3090</v>
      </c>
      <c r="F10979">
        <v>1</v>
      </c>
      <c r="G10979">
        <v>0</v>
      </c>
      <c r="H10979">
        <v>8382.8582204587401</v>
      </c>
      <c r="I10979">
        <v>6221.31322045874</v>
      </c>
      <c r="K10979">
        <v>776.89</v>
      </c>
      <c r="M10979">
        <v>1384.655</v>
      </c>
      <c r="N10979" t="s">
        <v>3091</v>
      </c>
      <c r="O10979" t="s">
        <v>3092</v>
      </c>
      <c r="P10979" t="s">
        <v>3095</v>
      </c>
      <c r="R10979" t="s">
        <v>3094</v>
      </c>
    </row>
    <row r="10980" spans="1:18" x14ac:dyDescent="0.25">
      <c r="A10980" t="s">
        <v>5259</v>
      </c>
      <c r="B10980" t="s">
        <v>3089</v>
      </c>
      <c r="D10980" t="s">
        <v>3090</v>
      </c>
      <c r="E10980" t="s">
        <v>3090</v>
      </c>
      <c r="F10980">
        <v>1</v>
      </c>
      <c r="G10980">
        <v>0</v>
      </c>
      <c r="H10980">
        <v>9044.8410618323906</v>
      </c>
      <c r="I10980">
        <v>6598.1550618323899</v>
      </c>
      <c r="K10980">
        <v>879.35733333333303</v>
      </c>
      <c r="M10980">
        <v>1567.32866666666</v>
      </c>
      <c r="N10980" t="s">
        <v>3091</v>
      </c>
      <c r="O10980" t="s">
        <v>3092</v>
      </c>
      <c r="P10980" t="s">
        <v>3095</v>
      </c>
      <c r="R10980" t="s">
        <v>3094</v>
      </c>
    </row>
    <row r="10981" spans="1:18" x14ac:dyDescent="0.25">
      <c r="A10981" t="s">
        <v>5260</v>
      </c>
      <c r="B10981" t="s">
        <v>3089</v>
      </c>
      <c r="D10981" t="s">
        <v>3090</v>
      </c>
      <c r="E10981" t="s">
        <v>3090</v>
      </c>
      <c r="F10981">
        <v>1</v>
      </c>
      <c r="G10981">
        <v>0</v>
      </c>
      <c r="H10981">
        <v>9179.3284700006698</v>
      </c>
      <c r="I10981">
        <v>6737.0898509530498</v>
      </c>
      <c r="K10981">
        <v>877.91138095238</v>
      </c>
      <c r="M10981">
        <v>1564.3272380952301</v>
      </c>
      <c r="N10981" t="s">
        <v>3091</v>
      </c>
      <c r="O10981" t="s">
        <v>3092</v>
      </c>
      <c r="P10981" t="s">
        <v>3095</v>
      </c>
      <c r="R10981" t="s">
        <v>3094</v>
      </c>
    </row>
    <row r="10982" spans="1:18" x14ac:dyDescent="0.25">
      <c r="A10982" t="s">
        <v>5261</v>
      </c>
      <c r="B10982" t="s">
        <v>3089</v>
      </c>
      <c r="D10982" t="s">
        <v>3090</v>
      </c>
      <c r="E10982" t="s">
        <v>3090</v>
      </c>
      <c r="F10982">
        <v>1</v>
      </c>
      <c r="G10982">
        <v>0</v>
      </c>
      <c r="H10982">
        <v>9243.7079768187396</v>
      </c>
      <c r="I10982">
        <v>6838.4079768187403</v>
      </c>
      <c r="K10982">
        <v>863.86249999999995</v>
      </c>
      <c r="M10982">
        <v>1541.4375</v>
      </c>
      <c r="N10982" t="s">
        <v>3091</v>
      </c>
      <c r="O10982" t="s">
        <v>3092</v>
      </c>
      <c r="P10982" t="s">
        <v>3095</v>
      </c>
      <c r="R10982" t="s">
        <v>3094</v>
      </c>
    </row>
    <row r="10983" spans="1:18" x14ac:dyDescent="0.25">
      <c r="A10983" t="s">
        <v>5262</v>
      </c>
      <c r="B10983" t="s">
        <v>3089</v>
      </c>
      <c r="D10983" t="s">
        <v>3090</v>
      </c>
      <c r="E10983" t="s">
        <v>3090</v>
      </c>
      <c r="F10983">
        <v>1</v>
      </c>
      <c r="G10983">
        <v>0</v>
      </c>
      <c r="H10983">
        <v>9244.2431685309602</v>
      </c>
      <c r="I10983">
        <v>6838.9461685309598</v>
      </c>
      <c r="K10983">
        <v>863.86249999999995</v>
      </c>
      <c r="M10983">
        <v>1541.4345000000001</v>
      </c>
      <c r="N10983" t="s">
        <v>3091</v>
      </c>
      <c r="O10983" t="s">
        <v>3092</v>
      </c>
      <c r="P10983" t="s">
        <v>3095</v>
      </c>
      <c r="R10983" t="s">
        <v>3094</v>
      </c>
    </row>
    <row r="10984" spans="1:18" x14ac:dyDescent="0.25">
      <c r="A10984" t="s">
        <v>5263</v>
      </c>
      <c r="B10984" t="s">
        <v>3089</v>
      </c>
      <c r="D10984" t="s">
        <v>3090</v>
      </c>
      <c r="E10984" t="s">
        <v>3090</v>
      </c>
      <c r="F10984">
        <v>1</v>
      </c>
      <c r="G10984">
        <v>0</v>
      </c>
      <c r="H10984">
        <v>7920.6331691307696</v>
      </c>
      <c r="I10984">
        <v>5639.3498357974404</v>
      </c>
      <c r="K10984">
        <v>818.87833333333299</v>
      </c>
      <c r="M10984">
        <v>1462.405</v>
      </c>
      <c r="N10984" t="s">
        <v>3091</v>
      </c>
      <c r="O10984" t="s">
        <v>3092</v>
      </c>
      <c r="P10984" t="s">
        <v>3095</v>
      </c>
      <c r="R10984" t="s">
        <v>3094</v>
      </c>
    </row>
    <row r="10985" spans="1:18" x14ac:dyDescent="0.25">
      <c r="A10985" t="s">
        <v>8448</v>
      </c>
      <c r="B10985" t="s">
        <v>3089</v>
      </c>
      <c r="D10985" t="s">
        <v>3090</v>
      </c>
      <c r="E10985" t="s">
        <v>3090</v>
      </c>
      <c r="F10985">
        <v>1</v>
      </c>
      <c r="G10985">
        <v>0</v>
      </c>
      <c r="H10985">
        <v>9273.6805990442208</v>
      </c>
      <c r="I10985">
        <v>6663.3489323775502</v>
      </c>
      <c r="K10985">
        <v>836.69333333333304</v>
      </c>
      <c r="M10985">
        <v>1773.6383333333299</v>
      </c>
      <c r="N10985" t="s">
        <v>3091</v>
      </c>
      <c r="O10985" t="s">
        <v>3092</v>
      </c>
      <c r="P10985" t="s">
        <v>3095</v>
      </c>
      <c r="R10985" t="s">
        <v>3094</v>
      </c>
    </row>
    <row r="10986" spans="1:18" x14ac:dyDescent="0.25">
      <c r="A10986" t="s">
        <v>8449</v>
      </c>
      <c r="B10986" t="s">
        <v>3089</v>
      </c>
      <c r="D10986" t="s">
        <v>3090</v>
      </c>
      <c r="E10986" t="s">
        <v>3090</v>
      </c>
      <c r="F10986">
        <v>1</v>
      </c>
      <c r="G10986">
        <v>0</v>
      </c>
      <c r="H10986">
        <v>9172.6725465969794</v>
      </c>
      <c r="I10986">
        <v>6562.3342132636499</v>
      </c>
      <c r="K10986">
        <v>836.70666666666602</v>
      </c>
      <c r="M10986">
        <v>1773.6316666666601</v>
      </c>
      <c r="N10986" t="s">
        <v>3091</v>
      </c>
      <c r="O10986" t="s">
        <v>3092</v>
      </c>
      <c r="P10986" t="s">
        <v>3095</v>
      </c>
      <c r="R10986" t="s">
        <v>3094</v>
      </c>
    </row>
    <row r="10987" spans="1:18" x14ac:dyDescent="0.25">
      <c r="A10987" t="s">
        <v>8450</v>
      </c>
      <c r="B10987" t="s">
        <v>3089</v>
      </c>
      <c r="D10987" t="s">
        <v>3090</v>
      </c>
      <c r="E10987" t="s">
        <v>3090</v>
      </c>
      <c r="F10987">
        <v>1</v>
      </c>
      <c r="G10987">
        <v>0</v>
      </c>
      <c r="H10987">
        <v>9171.3625465969799</v>
      </c>
      <c r="I10987">
        <v>6561.0242132636504</v>
      </c>
      <c r="K10987">
        <v>836.70666666666602</v>
      </c>
      <c r="M10987">
        <v>1773.6316666666601</v>
      </c>
      <c r="N10987" t="s">
        <v>3091</v>
      </c>
      <c r="O10987" t="s">
        <v>3092</v>
      </c>
      <c r="P10987" t="s">
        <v>3095</v>
      </c>
      <c r="R10987" t="s">
        <v>3094</v>
      </c>
    </row>
    <row r="10988" spans="1:18" x14ac:dyDescent="0.25">
      <c r="A10988" t="s">
        <v>8800</v>
      </c>
      <c r="B10988" t="s">
        <v>3089</v>
      </c>
      <c r="D10988" t="s">
        <v>3090</v>
      </c>
      <c r="E10988" t="s">
        <v>3090</v>
      </c>
      <c r="F10988">
        <v>1</v>
      </c>
      <c r="G10988">
        <v>0</v>
      </c>
      <c r="H10988">
        <v>10277.907667273401</v>
      </c>
      <c r="I10988">
        <v>7559.0076672734003</v>
      </c>
      <c r="K10988">
        <v>1110.7750000000001</v>
      </c>
      <c r="M10988">
        <v>1608.125</v>
      </c>
      <c r="N10988" t="s">
        <v>3091</v>
      </c>
      <c r="O10988" t="s">
        <v>3092</v>
      </c>
      <c r="P10988" t="s">
        <v>3095</v>
      </c>
      <c r="R10988" t="s">
        <v>3094</v>
      </c>
    </row>
    <row r="10989" spans="1:18" x14ac:dyDescent="0.25">
      <c r="A10989" t="s">
        <v>9071</v>
      </c>
      <c r="B10989" t="s">
        <v>3089</v>
      </c>
      <c r="D10989" t="s">
        <v>3090</v>
      </c>
      <c r="E10989" t="s">
        <v>3090</v>
      </c>
      <c r="F10989">
        <v>1</v>
      </c>
      <c r="G10989">
        <v>0</v>
      </c>
      <c r="H10989">
        <v>9985.0532825753307</v>
      </c>
      <c r="I10989">
        <v>7188.4732825753299</v>
      </c>
      <c r="K10989">
        <v>1142.5250000000001</v>
      </c>
      <c r="M10989">
        <v>1654.0550000000001</v>
      </c>
      <c r="N10989" t="s">
        <v>3091</v>
      </c>
      <c r="O10989" t="s">
        <v>3092</v>
      </c>
      <c r="P10989" t="s">
        <v>3095</v>
      </c>
      <c r="R10989" t="s">
        <v>3094</v>
      </c>
    </row>
    <row r="10990" spans="1:18" x14ac:dyDescent="0.25">
      <c r="A10990" t="s">
        <v>9072</v>
      </c>
      <c r="B10990" t="s">
        <v>3089</v>
      </c>
      <c r="D10990" t="s">
        <v>3090</v>
      </c>
      <c r="E10990" t="s">
        <v>3090</v>
      </c>
      <c r="F10990">
        <v>1</v>
      </c>
      <c r="G10990">
        <v>0</v>
      </c>
      <c r="H10990">
        <v>9986.4566129015093</v>
      </c>
      <c r="I10990">
        <v>7189.8716129015102</v>
      </c>
      <c r="K10990">
        <v>1142.5350000000001</v>
      </c>
      <c r="M10990">
        <v>1654.05</v>
      </c>
      <c r="N10990" t="s">
        <v>3091</v>
      </c>
      <c r="O10990" t="s">
        <v>3092</v>
      </c>
      <c r="P10990" t="s">
        <v>3095</v>
      </c>
      <c r="R10990" t="s">
        <v>3094</v>
      </c>
    </row>
    <row r="10991" spans="1:18" x14ac:dyDescent="0.25">
      <c r="A10991" t="s">
        <v>417</v>
      </c>
      <c r="B10991" t="s">
        <v>3089</v>
      </c>
      <c r="D10991" t="s">
        <v>3090</v>
      </c>
      <c r="E10991" t="s">
        <v>3090</v>
      </c>
      <c r="F10991">
        <v>1</v>
      </c>
      <c r="G10991">
        <v>0</v>
      </c>
      <c r="H10991">
        <v>725.90399155570196</v>
      </c>
      <c r="I10991">
        <v>725.90399155570196</v>
      </c>
      <c r="K10991"/>
      <c r="N10991" t="s">
        <v>3091</v>
      </c>
      <c r="O10991" t="s">
        <v>3092</v>
      </c>
      <c r="P10991" t="s">
        <v>3095</v>
      </c>
      <c r="R10991" t="s">
        <v>3094</v>
      </c>
    </row>
    <row r="10992" spans="1:18" x14ac:dyDescent="0.25">
      <c r="A10992" t="s">
        <v>5264</v>
      </c>
      <c r="B10992" t="s">
        <v>3089</v>
      </c>
      <c r="D10992" t="s">
        <v>3090</v>
      </c>
      <c r="E10992" t="s">
        <v>3090</v>
      </c>
      <c r="F10992">
        <v>1</v>
      </c>
      <c r="G10992">
        <v>0</v>
      </c>
      <c r="H10992">
        <v>0</v>
      </c>
      <c r="I10992">
        <v>0</v>
      </c>
      <c r="K10992"/>
      <c r="N10992" t="s">
        <v>3091</v>
      </c>
      <c r="O10992" t="s">
        <v>3092</v>
      </c>
      <c r="P10992" t="s">
        <v>3095</v>
      </c>
      <c r="R10992" t="s">
        <v>3094</v>
      </c>
    </row>
    <row r="10993" spans="1:18" x14ac:dyDescent="0.25">
      <c r="A10993" t="s">
        <v>5265</v>
      </c>
      <c r="B10993" t="s">
        <v>3089</v>
      </c>
      <c r="D10993" t="s">
        <v>3090</v>
      </c>
      <c r="E10993" t="s">
        <v>3090</v>
      </c>
      <c r="F10993">
        <v>1</v>
      </c>
      <c r="G10993">
        <v>0</v>
      </c>
      <c r="H10993">
        <v>2897.7073338566702</v>
      </c>
      <c r="I10993">
        <v>1772.18733385667</v>
      </c>
      <c r="K10993">
        <v>402.86</v>
      </c>
      <c r="M10993">
        <v>722.66</v>
      </c>
      <c r="N10993" t="s">
        <v>3091</v>
      </c>
      <c r="O10993" t="s">
        <v>3092</v>
      </c>
      <c r="P10993" t="s">
        <v>3095</v>
      </c>
      <c r="R10993" t="s">
        <v>3094</v>
      </c>
    </row>
    <row r="10994" spans="1:18" x14ac:dyDescent="0.25">
      <c r="A10994" t="s">
        <v>5266</v>
      </c>
      <c r="B10994" t="s">
        <v>3089</v>
      </c>
      <c r="D10994" t="s">
        <v>3090</v>
      </c>
      <c r="E10994" t="s">
        <v>3090</v>
      </c>
      <c r="F10994">
        <v>1</v>
      </c>
      <c r="G10994">
        <v>0</v>
      </c>
      <c r="H10994">
        <v>4033.0838783358899</v>
      </c>
      <c r="I10994">
        <v>2907.56387833589</v>
      </c>
      <c r="K10994">
        <v>402.86</v>
      </c>
      <c r="M10994">
        <v>722.66</v>
      </c>
      <c r="N10994" t="s">
        <v>3091</v>
      </c>
      <c r="O10994" t="s">
        <v>3092</v>
      </c>
      <c r="P10994" t="s">
        <v>3095</v>
      </c>
      <c r="R10994" t="s">
        <v>3094</v>
      </c>
    </row>
    <row r="10995" spans="1:18" x14ac:dyDescent="0.25">
      <c r="A10995" t="s">
        <v>5267</v>
      </c>
      <c r="B10995" t="s">
        <v>3089</v>
      </c>
      <c r="D10995" t="s">
        <v>3090</v>
      </c>
      <c r="E10995" t="s">
        <v>3090</v>
      </c>
      <c r="F10995">
        <v>1</v>
      </c>
      <c r="G10995">
        <v>0</v>
      </c>
      <c r="H10995">
        <v>677.46871708333299</v>
      </c>
      <c r="I10995">
        <v>655.18871708333302</v>
      </c>
      <c r="K10995">
        <v>8</v>
      </c>
      <c r="M10995">
        <v>14.28</v>
      </c>
      <c r="N10995" t="s">
        <v>3091</v>
      </c>
      <c r="O10995" t="s">
        <v>3092</v>
      </c>
      <c r="P10995" t="s">
        <v>3095</v>
      </c>
      <c r="R10995" t="s">
        <v>3094</v>
      </c>
    </row>
    <row r="10996" spans="1:18" x14ac:dyDescent="0.25">
      <c r="A10996" t="s">
        <v>8078</v>
      </c>
      <c r="B10996" t="s">
        <v>3089</v>
      </c>
      <c r="D10996" t="s">
        <v>3090</v>
      </c>
      <c r="E10996" t="s">
        <v>3090</v>
      </c>
      <c r="F10996">
        <v>1</v>
      </c>
      <c r="G10996">
        <v>0</v>
      </c>
      <c r="H10996">
        <v>1722.615</v>
      </c>
      <c r="I10996">
        <v>0.58499999999999996</v>
      </c>
      <c r="K10996">
        <v>615</v>
      </c>
      <c r="M10996">
        <v>1107.03</v>
      </c>
      <c r="N10996" t="s">
        <v>3091</v>
      </c>
      <c r="O10996" t="s">
        <v>3092</v>
      </c>
      <c r="P10996" t="s">
        <v>3095</v>
      </c>
      <c r="R10996" t="s">
        <v>3094</v>
      </c>
    </row>
    <row r="10997" spans="1:18" x14ac:dyDescent="0.25">
      <c r="A10997" t="s">
        <v>8451</v>
      </c>
      <c r="B10997" t="s">
        <v>3089</v>
      </c>
      <c r="D10997" t="s">
        <v>3090</v>
      </c>
      <c r="E10997" t="s">
        <v>3090</v>
      </c>
      <c r="F10997">
        <v>1</v>
      </c>
      <c r="G10997">
        <v>0</v>
      </c>
      <c r="H10997">
        <v>1316.2341803990701</v>
      </c>
      <c r="I10997">
        <v>436.45418039907003</v>
      </c>
      <c r="K10997">
        <v>282</v>
      </c>
      <c r="M10997">
        <v>597.78</v>
      </c>
      <c r="N10997" t="s">
        <v>3091</v>
      </c>
      <c r="O10997" t="s">
        <v>3092</v>
      </c>
      <c r="P10997" t="s">
        <v>3095</v>
      </c>
      <c r="R10997" t="s">
        <v>3094</v>
      </c>
    </row>
    <row r="10998" spans="1:18" x14ac:dyDescent="0.25">
      <c r="A10998" t="s">
        <v>2929</v>
      </c>
      <c r="B10998" t="s">
        <v>3089</v>
      </c>
      <c r="D10998" t="s">
        <v>3090</v>
      </c>
      <c r="E10998" t="s">
        <v>3090</v>
      </c>
      <c r="F10998">
        <v>1</v>
      </c>
      <c r="G10998">
        <v>0</v>
      </c>
      <c r="H10998">
        <v>1983.12772829961</v>
      </c>
      <c r="I10998">
        <v>844.147728299611</v>
      </c>
      <c r="K10998">
        <v>465.33</v>
      </c>
      <c r="M10998">
        <v>673.65</v>
      </c>
      <c r="N10998" t="s">
        <v>3091</v>
      </c>
      <c r="O10998" t="s">
        <v>3092</v>
      </c>
      <c r="P10998" t="s">
        <v>3095</v>
      </c>
      <c r="R10998" t="s">
        <v>3094</v>
      </c>
    </row>
    <row r="10999" spans="1:18" x14ac:dyDescent="0.25">
      <c r="A10999" t="s">
        <v>8273</v>
      </c>
      <c r="B10999" t="s">
        <v>3089</v>
      </c>
      <c r="D10999" t="s">
        <v>3090</v>
      </c>
      <c r="E10999" t="s">
        <v>3090</v>
      </c>
      <c r="F10999">
        <v>1</v>
      </c>
      <c r="G10999">
        <v>0</v>
      </c>
      <c r="H10999">
        <v>2252.9498530885398</v>
      </c>
      <c r="I10999">
        <v>1173.1198530885399</v>
      </c>
      <c r="K10999">
        <v>346.12</v>
      </c>
      <c r="M10999">
        <v>733.71</v>
      </c>
      <c r="N10999" t="s">
        <v>3091</v>
      </c>
      <c r="O10999" t="s">
        <v>3092</v>
      </c>
      <c r="P10999" t="s">
        <v>3095</v>
      </c>
      <c r="R10999" t="s">
        <v>3094</v>
      </c>
    </row>
    <row r="11000" spans="1:18" x14ac:dyDescent="0.25">
      <c r="A11000" t="s">
        <v>5268</v>
      </c>
      <c r="B11000" t="s">
        <v>3089</v>
      </c>
      <c r="D11000" t="s">
        <v>3090</v>
      </c>
      <c r="E11000" t="s">
        <v>3090</v>
      </c>
      <c r="F11000">
        <v>1</v>
      </c>
      <c r="G11000">
        <v>0</v>
      </c>
      <c r="H11000">
        <v>3472.4540567204199</v>
      </c>
      <c r="I11000">
        <v>2128.8440567204202</v>
      </c>
      <c r="K11000">
        <v>481</v>
      </c>
      <c r="M11000">
        <v>862.61</v>
      </c>
      <c r="N11000" t="s">
        <v>3091</v>
      </c>
      <c r="O11000" t="s">
        <v>3092</v>
      </c>
      <c r="P11000" t="s">
        <v>3095</v>
      </c>
      <c r="R11000" t="s">
        <v>3094</v>
      </c>
    </row>
    <row r="11001" spans="1:18" x14ac:dyDescent="0.25">
      <c r="A11001" t="s">
        <v>3566</v>
      </c>
      <c r="B11001" t="s">
        <v>3089</v>
      </c>
      <c r="D11001" t="s">
        <v>3090</v>
      </c>
      <c r="E11001" t="s">
        <v>3090</v>
      </c>
      <c r="F11001">
        <v>1</v>
      </c>
      <c r="G11001">
        <v>0</v>
      </c>
      <c r="H11001">
        <v>0</v>
      </c>
      <c r="I11001"/>
      <c r="K11001"/>
      <c r="N11001" t="s">
        <v>3091</v>
      </c>
      <c r="O11001" t="s">
        <v>3092</v>
      </c>
      <c r="P11001" t="s">
        <v>3095</v>
      </c>
      <c r="R11001" t="s">
        <v>3094</v>
      </c>
    </row>
    <row r="11002" spans="1:18" x14ac:dyDescent="0.25">
      <c r="A11002" t="s">
        <v>3477</v>
      </c>
      <c r="B11002" t="s">
        <v>3089</v>
      </c>
      <c r="D11002" t="s">
        <v>3090</v>
      </c>
      <c r="E11002" t="s">
        <v>3090</v>
      </c>
      <c r="F11002">
        <v>1</v>
      </c>
      <c r="G11002">
        <v>0</v>
      </c>
      <c r="H11002">
        <v>1705.90278044255</v>
      </c>
      <c r="I11002">
        <v>1298.8677804425499</v>
      </c>
      <c r="K11002">
        <v>146.80000000000001</v>
      </c>
      <c r="M11002">
        <v>260.23500000000001</v>
      </c>
      <c r="N11002" t="s">
        <v>3091</v>
      </c>
      <c r="O11002" t="s">
        <v>3092</v>
      </c>
      <c r="P11002" t="s">
        <v>3095</v>
      </c>
      <c r="R11002" t="s">
        <v>3094</v>
      </c>
    </row>
    <row r="11003" spans="1:18" x14ac:dyDescent="0.25">
      <c r="A11003" t="s">
        <v>8573</v>
      </c>
      <c r="B11003" t="s">
        <v>3089</v>
      </c>
      <c r="D11003" t="s">
        <v>3090</v>
      </c>
      <c r="E11003" t="s">
        <v>3090</v>
      </c>
      <c r="F11003">
        <v>1</v>
      </c>
      <c r="G11003">
        <v>0</v>
      </c>
      <c r="H11003">
        <v>0</v>
      </c>
      <c r="I11003"/>
      <c r="K11003"/>
      <c r="N11003" t="s">
        <v>3091</v>
      </c>
      <c r="O11003" t="s">
        <v>3092</v>
      </c>
      <c r="P11003" t="s">
        <v>3095</v>
      </c>
      <c r="R11003" t="s">
        <v>3094</v>
      </c>
    </row>
    <row r="11004" spans="1:18" x14ac:dyDescent="0.25">
      <c r="A11004" t="s">
        <v>3476</v>
      </c>
      <c r="B11004" t="s">
        <v>3089</v>
      </c>
      <c r="D11004" t="s">
        <v>3090</v>
      </c>
      <c r="E11004" t="s">
        <v>3090</v>
      </c>
      <c r="F11004">
        <v>1</v>
      </c>
      <c r="G11004">
        <v>0</v>
      </c>
      <c r="H11004">
        <v>2618.7505284255699</v>
      </c>
      <c r="I11004">
        <v>2281.7905284255698</v>
      </c>
      <c r="K11004">
        <v>137.66</v>
      </c>
      <c r="M11004">
        <v>199.3</v>
      </c>
      <c r="N11004" t="s">
        <v>3091</v>
      </c>
      <c r="O11004" t="s">
        <v>3092</v>
      </c>
      <c r="P11004" t="s">
        <v>3095</v>
      </c>
      <c r="R11004" t="s">
        <v>3094</v>
      </c>
    </row>
    <row r="11005" spans="1:18" x14ac:dyDescent="0.25">
      <c r="A11005" t="s">
        <v>5269</v>
      </c>
      <c r="B11005" t="s">
        <v>3089</v>
      </c>
      <c r="D11005" t="s">
        <v>3090</v>
      </c>
      <c r="E11005" t="s">
        <v>3090</v>
      </c>
      <c r="F11005">
        <v>1</v>
      </c>
      <c r="G11005">
        <v>0</v>
      </c>
      <c r="H11005">
        <v>10385.9617563714</v>
      </c>
      <c r="I11005">
        <v>6629.4707563714101</v>
      </c>
      <c r="K11005">
        <v>1346.731</v>
      </c>
      <c r="M11005">
        <v>2409.7600000000002</v>
      </c>
      <c r="N11005" t="s">
        <v>3091</v>
      </c>
      <c r="O11005" t="s">
        <v>3092</v>
      </c>
      <c r="P11005" t="s">
        <v>3095</v>
      </c>
      <c r="R11005" t="s">
        <v>3094</v>
      </c>
    </row>
    <row r="11006" spans="1:18" x14ac:dyDescent="0.25">
      <c r="A11006" t="s">
        <v>5270</v>
      </c>
      <c r="B11006" t="s">
        <v>3089</v>
      </c>
      <c r="D11006" t="s">
        <v>3090</v>
      </c>
      <c r="E11006" t="s">
        <v>3090</v>
      </c>
      <c r="F11006">
        <v>1</v>
      </c>
      <c r="G11006">
        <v>0</v>
      </c>
      <c r="H11006">
        <v>12297.546176833799</v>
      </c>
      <c r="I11006">
        <v>7808.1295101671603</v>
      </c>
      <c r="K11006">
        <v>1608.81</v>
      </c>
      <c r="M11006">
        <v>2880.6066666666602</v>
      </c>
      <c r="N11006" t="s">
        <v>3091</v>
      </c>
      <c r="O11006" t="s">
        <v>3092</v>
      </c>
      <c r="P11006" t="s">
        <v>3095</v>
      </c>
      <c r="R11006" t="s">
        <v>3094</v>
      </c>
    </row>
    <row r="11007" spans="1:18" x14ac:dyDescent="0.25">
      <c r="A11007" t="s">
        <v>3185</v>
      </c>
      <c r="B11007" t="s">
        <v>3089</v>
      </c>
      <c r="D11007" t="s">
        <v>3090</v>
      </c>
      <c r="E11007" t="s">
        <v>3090</v>
      </c>
      <c r="F11007">
        <v>1</v>
      </c>
      <c r="G11007">
        <v>0</v>
      </c>
      <c r="H11007">
        <v>598.57547558823501</v>
      </c>
      <c r="I11007">
        <v>257.830475588235</v>
      </c>
      <c r="K11007">
        <v>139.21</v>
      </c>
      <c r="M11007">
        <v>201.535</v>
      </c>
      <c r="N11007" t="s">
        <v>3091</v>
      </c>
      <c r="O11007" t="s">
        <v>3092</v>
      </c>
      <c r="P11007" t="s">
        <v>3095</v>
      </c>
      <c r="R11007" t="s">
        <v>3094</v>
      </c>
    </row>
    <row r="11008" spans="1:18" x14ac:dyDescent="0.25">
      <c r="A11008" t="s">
        <v>3186</v>
      </c>
      <c r="B11008" t="s">
        <v>3089</v>
      </c>
      <c r="D11008" t="s">
        <v>3090</v>
      </c>
      <c r="E11008" t="s">
        <v>3090</v>
      </c>
      <c r="F11008">
        <v>1</v>
      </c>
      <c r="G11008">
        <v>0</v>
      </c>
      <c r="H11008">
        <v>508.40588725490102</v>
      </c>
      <c r="I11008">
        <v>167.65588725490099</v>
      </c>
      <c r="K11008">
        <v>139.21</v>
      </c>
      <c r="M11008">
        <v>201.54</v>
      </c>
      <c r="N11008" t="s">
        <v>3091</v>
      </c>
      <c r="O11008" t="s">
        <v>3092</v>
      </c>
      <c r="P11008" t="s">
        <v>3095</v>
      </c>
      <c r="R11008" t="s">
        <v>3094</v>
      </c>
    </row>
    <row r="11009" spans="1:18" x14ac:dyDescent="0.25">
      <c r="A11009" t="s">
        <v>3187</v>
      </c>
      <c r="B11009" t="s">
        <v>3089</v>
      </c>
      <c r="D11009" t="s">
        <v>3090</v>
      </c>
      <c r="E11009" t="s">
        <v>3090</v>
      </c>
      <c r="F11009">
        <v>1</v>
      </c>
      <c r="G11009">
        <v>0</v>
      </c>
      <c r="H11009">
        <v>4691.7775671827203</v>
      </c>
      <c r="I11009">
        <v>3382.4175671827202</v>
      </c>
      <c r="K11009">
        <v>534.93499999999995</v>
      </c>
      <c r="M11009">
        <v>774.42499999999995</v>
      </c>
      <c r="N11009" t="s">
        <v>3091</v>
      </c>
      <c r="O11009" t="s">
        <v>3092</v>
      </c>
      <c r="P11009" t="s">
        <v>3095</v>
      </c>
      <c r="R11009" t="s">
        <v>3094</v>
      </c>
    </row>
    <row r="11010" spans="1:18" x14ac:dyDescent="0.25">
      <c r="A11010" t="s">
        <v>3188</v>
      </c>
      <c r="B11010" t="s">
        <v>3089</v>
      </c>
      <c r="D11010" t="s">
        <v>3090</v>
      </c>
      <c r="E11010" t="s">
        <v>3090</v>
      </c>
      <c r="F11010">
        <v>1</v>
      </c>
      <c r="G11010">
        <v>0</v>
      </c>
      <c r="H11010">
        <v>2634.2935220490099</v>
      </c>
      <c r="I11010">
        <v>1499.8235220490101</v>
      </c>
      <c r="K11010">
        <v>405</v>
      </c>
      <c r="M11010">
        <v>729.47</v>
      </c>
      <c r="N11010" t="s">
        <v>3091</v>
      </c>
      <c r="O11010" t="s">
        <v>3092</v>
      </c>
      <c r="P11010" t="s">
        <v>3095</v>
      </c>
      <c r="R11010" t="s">
        <v>3094</v>
      </c>
    </row>
    <row r="11011" spans="1:18" x14ac:dyDescent="0.25">
      <c r="A11011" t="s">
        <v>3345</v>
      </c>
      <c r="B11011" t="s">
        <v>3089</v>
      </c>
      <c r="D11011" t="s">
        <v>3090</v>
      </c>
      <c r="E11011" t="s">
        <v>3090</v>
      </c>
      <c r="F11011">
        <v>1</v>
      </c>
      <c r="G11011">
        <v>0</v>
      </c>
      <c r="H11011">
        <v>3732.8647722969399</v>
      </c>
      <c r="I11011">
        <v>2423.5047722969398</v>
      </c>
      <c r="K11011">
        <v>534.94000000000005</v>
      </c>
      <c r="M11011">
        <v>774.42</v>
      </c>
      <c r="N11011" t="s">
        <v>3091</v>
      </c>
      <c r="O11011" t="s">
        <v>3092</v>
      </c>
      <c r="P11011" t="s">
        <v>3095</v>
      </c>
      <c r="R11011" t="s">
        <v>3094</v>
      </c>
    </row>
    <row r="11012" spans="1:18" x14ac:dyDescent="0.25">
      <c r="A11012" t="s">
        <v>2769</v>
      </c>
      <c r="B11012" t="s">
        <v>3089</v>
      </c>
      <c r="D11012" t="s">
        <v>3090</v>
      </c>
      <c r="E11012" t="s">
        <v>3090</v>
      </c>
      <c r="F11012">
        <v>1</v>
      </c>
      <c r="G11012">
        <v>0</v>
      </c>
      <c r="H11012">
        <v>489.88667965686199</v>
      </c>
      <c r="I11012">
        <v>246.126679656862</v>
      </c>
      <c r="K11012">
        <v>87</v>
      </c>
      <c r="M11012">
        <v>156.76</v>
      </c>
      <c r="N11012" t="s">
        <v>3091</v>
      </c>
      <c r="O11012" t="s">
        <v>3092</v>
      </c>
      <c r="P11012" t="s">
        <v>3095</v>
      </c>
      <c r="R11012" t="s">
        <v>3094</v>
      </c>
    </row>
    <row r="11013" spans="1:18" x14ac:dyDescent="0.25">
      <c r="A11013" t="s">
        <v>2767</v>
      </c>
      <c r="B11013" t="s">
        <v>3089</v>
      </c>
      <c r="D11013" t="s">
        <v>3090</v>
      </c>
      <c r="E11013" t="s">
        <v>3090</v>
      </c>
      <c r="F11013">
        <v>1</v>
      </c>
      <c r="G11013">
        <v>0</v>
      </c>
      <c r="H11013">
        <v>444.91499485294099</v>
      </c>
      <c r="I11013">
        <v>179.88499485294099</v>
      </c>
      <c r="K11013">
        <v>108.28</v>
      </c>
      <c r="M11013">
        <v>156.75</v>
      </c>
      <c r="N11013" t="s">
        <v>3091</v>
      </c>
      <c r="O11013" t="s">
        <v>3092</v>
      </c>
      <c r="P11013" t="s">
        <v>3095</v>
      </c>
      <c r="R11013" t="s">
        <v>3094</v>
      </c>
    </row>
    <row r="11014" spans="1:18" x14ac:dyDescent="0.25">
      <c r="A11014" t="s">
        <v>2928</v>
      </c>
      <c r="B11014" t="s">
        <v>3089</v>
      </c>
      <c r="D11014" t="s">
        <v>3090</v>
      </c>
      <c r="E11014" t="s">
        <v>3090</v>
      </c>
      <c r="F11014">
        <v>1</v>
      </c>
      <c r="G11014">
        <v>0</v>
      </c>
      <c r="H11014">
        <v>624.39526517816603</v>
      </c>
      <c r="I11014">
        <v>403.54026517816601</v>
      </c>
      <c r="K11014">
        <v>90.23</v>
      </c>
      <c r="M11014">
        <v>130.625</v>
      </c>
      <c r="N11014" t="s">
        <v>3091</v>
      </c>
      <c r="O11014" t="s">
        <v>3092</v>
      </c>
      <c r="P11014" t="s">
        <v>3095</v>
      </c>
      <c r="R11014" t="s">
        <v>3094</v>
      </c>
    </row>
    <row r="11015" spans="1:18" x14ac:dyDescent="0.25">
      <c r="A11015" t="s">
        <v>5271</v>
      </c>
      <c r="B11015" t="s">
        <v>3089</v>
      </c>
      <c r="D11015" t="s">
        <v>3090</v>
      </c>
      <c r="E11015" t="s">
        <v>3090</v>
      </c>
      <c r="F11015">
        <v>1</v>
      </c>
      <c r="G11015">
        <v>0</v>
      </c>
      <c r="H11015">
        <v>1897.65006377589</v>
      </c>
      <c r="I11015">
        <v>1362.6750637758901</v>
      </c>
      <c r="K11015">
        <v>191.8</v>
      </c>
      <c r="M11015">
        <v>343.17500000000001</v>
      </c>
      <c r="N11015" t="s">
        <v>3091</v>
      </c>
      <c r="O11015" t="s">
        <v>3092</v>
      </c>
      <c r="P11015" t="s">
        <v>3095</v>
      </c>
      <c r="R11015" t="s">
        <v>3094</v>
      </c>
    </row>
    <row r="11016" spans="1:18" x14ac:dyDescent="0.25">
      <c r="A11016" t="s">
        <v>5272</v>
      </c>
      <c r="B11016" t="s">
        <v>3089</v>
      </c>
      <c r="D11016" t="s">
        <v>3090</v>
      </c>
      <c r="E11016" t="s">
        <v>3090</v>
      </c>
      <c r="F11016">
        <v>1</v>
      </c>
      <c r="G11016">
        <v>0</v>
      </c>
      <c r="H11016">
        <v>9215.9742595464504</v>
      </c>
      <c r="I11016">
        <v>5694.5542595464503</v>
      </c>
      <c r="K11016">
        <v>1261.3</v>
      </c>
      <c r="M11016">
        <v>2260.12</v>
      </c>
      <c r="N11016" t="s">
        <v>3091</v>
      </c>
      <c r="O11016" t="s">
        <v>3092</v>
      </c>
      <c r="P11016" t="s">
        <v>3095</v>
      </c>
      <c r="R11016" t="s">
        <v>3094</v>
      </c>
    </row>
    <row r="11017" spans="1:18" x14ac:dyDescent="0.25">
      <c r="A11017" t="s">
        <v>5273</v>
      </c>
      <c r="B11017" t="s">
        <v>3089</v>
      </c>
      <c r="D11017" t="s">
        <v>3090</v>
      </c>
      <c r="E11017" t="s">
        <v>3090</v>
      </c>
      <c r="F11017">
        <v>1</v>
      </c>
      <c r="G11017">
        <v>0</v>
      </c>
      <c r="H11017">
        <v>11848.4807831409</v>
      </c>
      <c r="I11017">
        <v>8287.2591164742607</v>
      </c>
      <c r="K11017">
        <v>1275.77666666666</v>
      </c>
      <c r="M11017">
        <v>2285.4450000000002</v>
      </c>
      <c r="N11017" t="s">
        <v>3091</v>
      </c>
      <c r="O11017" t="s">
        <v>3092</v>
      </c>
      <c r="P11017" t="s">
        <v>3095</v>
      </c>
      <c r="R11017" t="s">
        <v>3094</v>
      </c>
    </row>
    <row r="11018" spans="1:18" x14ac:dyDescent="0.25">
      <c r="A11018" t="s">
        <v>5274</v>
      </c>
      <c r="B11018" t="s">
        <v>3089</v>
      </c>
      <c r="D11018" t="s">
        <v>3090</v>
      </c>
      <c r="E11018" t="s">
        <v>3090</v>
      </c>
      <c r="F11018">
        <v>1</v>
      </c>
      <c r="G11018">
        <v>0</v>
      </c>
      <c r="H11018">
        <v>10985.0982197019</v>
      </c>
      <c r="I11018">
        <v>7528.7732197019104</v>
      </c>
      <c r="K11018">
        <v>1238.135</v>
      </c>
      <c r="M11018">
        <v>2218.19</v>
      </c>
      <c r="N11018" t="s">
        <v>3091</v>
      </c>
      <c r="O11018" t="s">
        <v>3092</v>
      </c>
      <c r="P11018" t="s">
        <v>3095</v>
      </c>
      <c r="R11018" t="s">
        <v>3094</v>
      </c>
    </row>
    <row r="11019" spans="1:18" x14ac:dyDescent="0.25">
      <c r="A11019" t="s">
        <v>5275</v>
      </c>
      <c r="B11019" t="s">
        <v>3089</v>
      </c>
      <c r="D11019" t="s">
        <v>3090</v>
      </c>
      <c r="E11019" t="s">
        <v>3090</v>
      </c>
      <c r="F11019">
        <v>1</v>
      </c>
      <c r="G11019">
        <v>0</v>
      </c>
      <c r="H11019">
        <v>13032.6023518615</v>
      </c>
      <c r="I11019">
        <v>8688.6123518615204</v>
      </c>
      <c r="K11019">
        <v>1555.2066666666601</v>
      </c>
      <c r="M11019">
        <v>2788.7833333333301</v>
      </c>
      <c r="N11019" t="s">
        <v>3091</v>
      </c>
      <c r="O11019" t="s">
        <v>3092</v>
      </c>
      <c r="P11019" t="s">
        <v>3095</v>
      </c>
      <c r="R11019" t="s">
        <v>3094</v>
      </c>
    </row>
    <row r="11020" spans="1:18" x14ac:dyDescent="0.25">
      <c r="A11020" t="s">
        <v>5276</v>
      </c>
      <c r="B11020" t="s">
        <v>3089</v>
      </c>
      <c r="D11020" t="s">
        <v>3090</v>
      </c>
      <c r="E11020" t="s">
        <v>3090</v>
      </c>
      <c r="F11020">
        <v>1</v>
      </c>
      <c r="G11020">
        <v>0</v>
      </c>
      <c r="H11020">
        <v>13173.7177060676</v>
      </c>
      <c r="I11020">
        <v>8809.8110394009691</v>
      </c>
      <c r="K11020">
        <v>1562.4566666666601</v>
      </c>
      <c r="M11020">
        <v>2801.45</v>
      </c>
      <c r="N11020" t="s">
        <v>3091</v>
      </c>
      <c r="O11020" t="s">
        <v>3092</v>
      </c>
      <c r="P11020" t="s">
        <v>3095</v>
      </c>
      <c r="R11020" t="s">
        <v>3094</v>
      </c>
    </row>
    <row r="11021" spans="1:18" x14ac:dyDescent="0.25">
      <c r="A11021" t="s">
        <v>5277</v>
      </c>
      <c r="B11021" t="s">
        <v>3089</v>
      </c>
      <c r="D11021" t="s">
        <v>3090</v>
      </c>
      <c r="E11021" t="s">
        <v>3090</v>
      </c>
      <c r="F11021">
        <v>1</v>
      </c>
      <c r="G11021">
        <v>0</v>
      </c>
      <c r="H11021">
        <v>12737.444729446701</v>
      </c>
      <c r="I11021">
        <v>7989.2947294467604</v>
      </c>
      <c r="K11021">
        <v>1701.63</v>
      </c>
      <c r="M11021">
        <v>3046.52</v>
      </c>
      <c r="N11021" t="s">
        <v>3091</v>
      </c>
      <c r="O11021" t="s">
        <v>3092</v>
      </c>
      <c r="P11021" t="s">
        <v>3095</v>
      </c>
      <c r="R11021" t="s">
        <v>3094</v>
      </c>
    </row>
    <row r="11022" spans="1:18" x14ac:dyDescent="0.25">
      <c r="A11022" t="s">
        <v>5278</v>
      </c>
      <c r="B11022" t="s">
        <v>3089</v>
      </c>
      <c r="D11022" t="s">
        <v>3090</v>
      </c>
      <c r="E11022" t="s">
        <v>3090</v>
      </c>
      <c r="F11022">
        <v>1</v>
      </c>
      <c r="G11022">
        <v>0</v>
      </c>
      <c r="H11022">
        <v>12733.267229446699</v>
      </c>
      <c r="I11022">
        <v>7985.1172294467597</v>
      </c>
      <c r="K11022">
        <v>1701.63</v>
      </c>
      <c r="M11022">
        <v>3046.52</v>
      </c>
      <c r="N11022" t="s">
        <v>3091</v>
      </c>
      <c r="O11022" t="s">
        <v>3092</v>
      </c>
      <c r="P11022" t="s">
        <v>3095</v>
      </c>
      <c r="R11022" t="s">
        <v>3094</v>
      </c>
    </row>
    <row r="11023" spans="1:18" x14ac:dyDescent="0.25">
      <c r="A11023" t="s">
        <v>5279</v>
      </c>
      <c r="B11023" t="s">
        <v>3089</v>
      </c>
      <c r="D11023" t="s">
        <v>3090</v>
      </c>
      <c r="E11023" t="s">
        <v>3090</v>
      </c>
      <c r="F11023">
        <v>1</v>
      </c>
      <c r="G11023">
        <v>0</v>
      </c>
      <c r="H11023">
        <v>13391.9204718234</v>
      </c>
      <c r="I11023">
        <v>9204.1904718234</v>
      </c>
      <c r="K11023">
        <v>1499.6766666666599</v>
      </c>
      <c r="M11023">
        <v>2688.0533333333301</v>
      </c>
      <c r="N11023" t="s">
        <v>3091</v>
      </c>
      <c r="O11023" t="s">
        <v>3092</v>
      </c>
      <c r="P11023" t="s">
        <v>3095</v>
      </c>
      <c r="R11023" t="s">
        <v>3094</v>
      </c>
    </row>
    <row r="11024" spans="1:18" x14ac:dyDescent="0.25">
      <c r="A11024" t="s">
        <v>5280</v>
      </c>
      <c r="B11024" t="s">
        <v>3089</v>
      </c>
      <c r="D11024" t="s">
        <v>3090</v>
      </c>
      <c r="E11024" t="s">
        <v>3090</v>
      </c>
      <c r="F11024">
        <v>1</v>
      </c>
      <c r="G11024">
        <v>0</v>
      </c>
      <c r="H11024">
        <v>11292.4385789058</v>
      </c>
      <c r="I11024">
        <v>7925.2085789058301</v>
      </c>
      <c r="K11024">
        <v>1205.4766666666601</v>
      </c>
      <c r="M11024">
        <v>2161.7533333333299</v>
      </c>
      <c r="N11024" t="s">
        <v>3091</v>
      </c>
      <c r="O11024" t="s">
        <v>3092</v>
      </c>
      <c r="P11024" t="s">
        <v>3095</v>
      </c>
      <c r="R11024" t="s">
        <v>3094</v>
      </c>
    </row>
    <row r="11025" spans="1:18" x14ac:dyDescent="0.25">
      <c r="A11025" t="s">
        <v>5281</v>
      </c>
      <c r="B11025" t="s">
        <v>3089</v>
      </c>
      <c r="D11025" t="s">
        <v>3090</v>
      </c>
      <c r="E11025" t="s">
        <v>3090</v>
      </c>
      <c r="F11025">
        <v>1</v>
      </c>
      <c r="G11025">
        <v>0</v>
      </c>
      <c r="H11025">
        <v>11276.3094816495</v>
      </c>
      <c r="I11025">
        <v>7909.0844816495401</v>
      </c>
      <c r="K11025">
        <v>1205.47166666666</v>
      </c>
      <c r="M11025">
        <v>2161.7533333333299</v>
      </c>
      <c r="N11025" t="s">
        <v>3091</v>
      </c>
      <c r="O11025" t="s">
        <v>3092</v>
      </c>
      <c r="P11025" t="s">
        <v>3095</v>
      </c>
      <c r="R11025" t="s">
        <v>3094</v>
      </c>
    </row>
    <row r="11026" spans="1:18" x14ac:dyDescent="0.25">
      <c r="A11026" t="s">
        <v>5282</v>
      </c>
      <c r="B11026" t="s">
        <v>3089</v>
      </c>
      <c r="D11026" t="s">
        <v>3090</v>
      </c>
      <c r="E11026" t="s">
        <v>3090</v>
      </c>
      <c r="F11026">
        <v>1</v>
      </c>
      <c r="G11026">
        <v>0</v>
      </c>
      <c r="H11026">
        <v>11335.862719676499</v>
      </c>
      <c r="I11026">
        <v>7968.6377196765798</v>
      </c>
      <c r="K11026">
        <v>1205.47166666666</v>
      </c>
      <c r="M11026">
        <v>2161.7533333333299</v>
      </c>
      <c r="N11026" t="s">
        <v>3091</v>
      </c>
      <c r="O11026" t="s">
        <v>3092</v>
      </c>
      <c r="P11026" t="s">
        <v>3095</v>
      </c>
      <c r="R11026" t="s">
        <v>3094</v>
      </c>
    </row>
    <row r="11027" spans="1:18" x14ac:dyDescent="0.25">
      <c r="A11027" t="s">
        <v>8452</v>
      </c>
      <c r="B11027" t="s">
        <v>3089</v>
      </c>
      <c r="D11027" t="s">
        <v>3090</v>
      </c>
      <c r="E11027" t="s">
        <v>3090</v>
      </c>
      <c r="F11027">
        <v>1</v>
      </c>
      <c r="G11027">
        <v>0</v>
      </c>
      <c r="H11027">
        <v>12694.1440416062</v>
      </c>
      <c r="I11027">
        <v>8777.50570827294</v>
      </c>
      <c r="K11027">
        <v>1255.3916666666601</v>
      </c>
      <c r="M11027">
        <v>2661.2466666666601</v>
      </c>
      <c r="N11027" t="s">
        <v>3091</v>
      </c>
      <c r="O11027" t="s">
        <v>3092</v>
      </c>
      <c r="P11027" t="s">
        <v>3095</v>
      </c>
      <c r="R11027" t="s">
        <v>3094</v>
      </c>
    </row>
    <row r="11028" spans="1:18" x14ac:dyDescent="0.25">
      <c r="A11028" t="s">
        <v>8453</v>
      </c>
      <c r="B11028" t="s">
        <v>3089</v>
      </c>
      <c r="D11028" t="s">
        <v>3090</v>
      </c>
      <c r="E11028" t="s">
        <v>3090</v>
      </c>
      <c r="F11028">
        <v>1</v>
      </c>
      <c r="G11028">
        <v>0</v>
      </c>
      <c r="H11028">
        <v>12636.054841826901</v>
      </c>
      <c r="I11028">
        <v>8719.4165084935994</v>
      </c>
      <c r="K11028">
        <v>1255.3916666666601</v>
      </c>
      <c r="M11028">
        <v>2661.2466666666601</v>
      </c>
      <c r="N11028" t="s">
        <v>3091</v>
      </c>
      <c r="O11028" t="s">
        <v>3092</v>
      </c>
      <c r="P11028" t="s">
        <v>3095</v>
      </c>
      <c r="R11028" t="s">
        <v>3094</v>
      </c>
    </row>
    <row r="11029" spans="1:18" x14ac:dyDescent="0.25">
      <c r="A11029" t="s">
        <v>8801</v>
      </c>
      <c r="B11029" t="s">
        <v>3089</v>
      </c>
      <c r="D11029" t="s">
        <v>3090</v>
      </c>
      <c r="E11029" t="s">
        <v>3090</v>
      </c>
      <c r="F11029">
        <v>1</v>
      </c>
      <c r="G11029">
        <v>0</v>
      </c>
      <c r="H11029">
        <v>12594.914883899301</v>
      </c>
      <c r="I11029">
        <v>8429.8048838993891</v>
      </c>
      <c r="K11029">
        <v>1701.65</v>
      </c>
      <c r="M11029">
        <v>2463.46</v>
      </c>
      <c r="N11029" t="s">
        <v>3091</v>
      </c>
      <c r="O11029" t="s">
        <v>3092</v>
      </c>
      <c r="P11029" t="s">
        <v>3095</v>
      </c>
      <c r="R11029" t="s">
        <v>3094</v>
      </c>
    </row>
    <row r="11030" spans="1:18" x14ac:dyDescent="0.25">
      <c r="A11030" t="s">
        <v>8802</v>
      </c>
      <c r="B11030" t="s">
        <v>3089</v>
      </c>
      <c r="D11030" t="s">
        <v>3090</v>
      </c>
      <c r="E11030" t="s">
        <v>3090</v>
      </c>
      <c r="F11030">
        <v>1</v>
      </c>
      <c r="G11030">
        <v>0</v>
      </c>
      <c r="H11030">
        <v>14086.3423305489</v>
      </c>
      <c r="I11030">
        <v>10019.017330548901</v>
      </c>
      <c r="K11030">
        <v>1661.6949999999999</v>
      </c>
      <c r="M11030">
        <v>2405.63</v>
      </c>
      <c r="N11030" t="s">
        <v>3091</v>
      </c>
      <c r="O11030" t="s">
        <v>3092</v>
      </c>
      <c r="P11030" t="s">
        <v>3095</v>
      </c>
      <c r="R11030" t="s">
        <v>3094</v>
      </c>
    </row>
    <row r="11031" spans="1:18" x14ac:dyDescent="0.25">
      <c r="A11031" t="s">
        <v>8803</v>
      </c>
      <c r="B11031" t="s">
        <v>3089</v>
      </c>
      <c r="D11031" t="s">
        <v>3090</v>
      </c>
      <c r="E11031" t="s">
        <v>3090</v>
      </c>
      <c r="F11031">
        <v>1</v>
      </c>
      <c r="G11031">
        <v>0</v>
      </c>
      <c r="H11031">
        <v>14139.841257779501</v>
      </c>
      <c r="I11031">
        <v>10072.501257779501</v>
      </c>
      <c r="K11031">
        <v>1661.7049999999999</v>
      </c>
      <c r="M11031">
        <v>2405.6350000000002</v>
      </c>
      <c r="N11031" t="s">
        <v>3091</v>
      </c>
      <c r="O11031" t="s">
        <v>3092</v>
      </c>
      <c r="P11031" t="s">
        <v>3095</v>
      </c>
      <c r="R11031" t="s">
        <v>3094</v>
      </c>
    </row>
    <row r="11032" spans="1:18" x14ac:dyDescent="0.25">
      <c r="A11032" t="s">
        <v>5283</v>
      </c>
      <c r="B11032" t="s">
        <v>3089</v>
      </c>
      <c r="D11032" t="s">
        <v>3090</v>
      </c>
      <c r="E11032" t="s">
        <v>3090</v>
      </c>
      <c r="F11032">
        <v>1</v>
      </c>
      <c r="G11032">
        <v>0</v>
      </c>
      <c r="H11032">
        <v>4224.5019329015504</v>
      </c>
      <c r="I11032">
        <v>4224.5019329015504</v>
      </c>
      <c r="K11032"/>
      <c r="N11032" t="s">
        <v>3091</v>
      </c>
      <c r="O11032" t="s">
        <v>3092</v>
      </c>
      <c r="P11032" t="s">
        <v>3095</v>
      </c>
      <c r="R11032" t="s">
        <v>3094</v>
      </c>
    </row>
    <row r="11033" spans="1:18" x14ac:dyDescent="0.25">
      <c r="A11033" t="s">
        <v>5284</v>
      </c>
      <c r="B11033" t="s">
        <v>3089</v>
      </c>
      <c r="D11033" t="s">
        <v>3090</v>
      </c>
      <c r="E11033" t="s">
        <v>3090</v>
      </c>
      <c r="F11033">
        <v>1</v>
      </c>
      <c r="G11033">
        <v>0</v>
      </c>
      <c r="H11033">
        <v>4093.94103063886</v>
      </c>
      <c r="I11033">
        <v>4093.94103063886</v>
      </c>
      <c r="K11033"/>
      <c r="N11033" t="s">
        <v>3091</v>
      </c>
      <c r="O11033" t="s">
        <v>3092</v>
      </c>
      <c r="P11033" t="s">
        <v>3095</v>
      </c>
      <c r="R11033" t="s">
        <v>3094</v>
      </c>
    </row>
    <row r="11034" spans="1:18" x14ac:dyDescent="0.25">
      <c r="A11034" t="s">
        <v>5285</v>
      </c>
      <c r="B11034" t="s">
        <v>3089</v>
      </c>
      <c r="D11034" t="s">
        <v>3090</v>
      </c>
      <c r="E11034" t="s">
        <v>3090</v>
      </c>
      <c r="F11034">
        <v>1</v>
      </c>
      <c r="G11034">
        <v>0</v>
      </c>
      <c r="H11034">
        <v>2107.86424408941</v>
      </c>
      <c r="I11034">
        <v>2107.86424408941</v>
      </c>
      <c r="K11034"/>
      <c r="N11034" t="s">
        <v>3091</v>
      </c>
      <c r="O11034" t="s">
        <v>3092</v>
      </c>
      <c r="P11034" t="s">
        <v>3095</v>
      </c>
      <c r="R11034" t="s">
        <v>3094</v>
      </c>
    </row>
    <row r="11035" spans="1:18" x14ac:dyDescent="0.25">
      <c r="A11035" t="s">
        <v>5286</v>
      </c>
      <c r="B11035" t="s">
        <v>3089</v>
      </c>
      <c r="D11035" t="s">
        <v>3090</v>
      </c>
      <c r="E11035" t="s">
        <v>3090</v>
      </c>
      <c r="F11035">
        <v>1</v>
      </c>
      <c r="G11035">
        <v>0</v>
      </c>
      <c r="H11035">
        <v>2870.7290609175998</v>
      </c>
      <c r="I11035">
        <v>459.65906091760098</v>
      </c>
      <c r="K11035">
        <v>875</v>
      </c>
      <c r="M11035">
        <v>1536.07</v>
      </c>
      <c r="N11035" t="s">
        <v>3091</v>
      </c>
      <c r="O11035" t="s">
        <v>3092</v>
      </c>
      <c r="P11035" t="s">
        <v>3095</v>
      </c>
      <c r="R11035" t="s">
        <v>3094</v>
      </c>
    </row>
    <row r="11036" spans="1:18" x14ac:dyDescent="0.25">
      <c r="A11036" t="s">
        <v>5287</v>
      </c>
      <c r="B11036" t="s">
        <v>3089</v>
      </c>
      <c r="D11036" t="s">
        <v>3090</v>
      </c>
      <c r="E11036" t="s">
        <v>3090</v>
      </c>
      <c r="F11036">
        <v>1</v>
      </c>
      <c r="G11036">
        <v>0</v>
      </c>
      <c r="H11036">
        <v>9384.5932074258908</v>
      </c>
      <c r="I11036">
        <v>3681.4632074258898</v>
      </c>
      <c r="K11036">
        <v>2063.125</v>
      </c>
      <c r="M11036">
        <v>3640.0050000000001</v>
      </c>
      <c r="N11036" t="s">
        <v>3091</v>
      </c>
      <c r="O11036" t="s">
        <v>3092</v>
      </c>
      <c r="P11036" t="s">
        <v>3095</v>
      </c>
      <c r="R11036" t="s">
        <v>3094</v>
      </c>
    </row>
    <row r="11037" spans="1:18" x14ac:dyDescent="0.25">
      <c r="A11037" t="s">
        <v>5288</v>
      </c>
      <c r="B11037" t="s">
        <v>3089</v>
      </c>
      <c r="D11037" t="s">
        <v>3090</v>
      </c>
      <c r="E11037" t="s">
        <v>3090</v>
      </c>
      <c r="F11037">
        <v>1</v>
      </c>
      <c r="G11037">
        <v>0</v>
      </c>
      <c r="H11037">
        <v>24500.645739007701</v>
      </c>
      <c r="I11037">
        <v>16301.5307390077</v>
      </c>
      <c r="K11037">
        <v>2969.3</v>
      </c>
      <c r="M11037">
        <v>5229.8149999999996</v>
      </c>
      <c r="N11037" t="s">
        <v>3091</v>
      </c>
      <c r="O11037" t="s">
        <v>3092</v>
      </c>
      <c r="P11037" t="s">
        <v>3095</v>
      </c>
      <c r="R11037" t="s">
        <v>3094</v>
      </c>
    </row>
    <row r="11038" spans="1:18" x14ac:dyDescent="0.25">
      <c r="A11038" t="s">
        <v>3479</v>
      </c>
      <c r="B11038" t="s">
        <v>3089</v>
      </c>
      <c r="D11038" t="s">
        <v>3090</v>
      </c>
      <c r="E11038" t="s">
        <v>3090</v>
      </c>
      <c r="F11038">
        <v>1</v>
      </c>
      <c r="G11038">
        <v>0</v>
      </c>
      <c r="H11038">
        <v>599.45806602573703</v>
      </c>
      <c r="I11038">
        <v>593.060066025737</v>
      </c>
      <c r="K11038">
        <v>2.6139999999999999</v>
      </c>
      <c r="M11038">
        <v>3.7839999999999998</v>
      </c>
      <c r="N11038" t="s">
        <v>3091</v>
      </c>
      <c r="O11038" t="s">
        <v>3092</v>
      </c>
      <c r="P11038" t="s">
        <v>3095</v>
      </c>
      <c r="R11038" t="s">
        <v>3094</v>
      </c>
    </row>
    <row r="11039" spans="1:18" x14ac:dyDescent="0.25">
      <c r="A11039" t="s">
        <v>8274</v>
      </c>
      <c r="B11039" t="s">
        <v>3089</v>
      </c>
      <c r="D11039" t="s">
        <v>3090</v>
      </c>
      <c r="E11039" t="s">
        <v>3090</v>
      </c>
      <c r="F11039">
        <v>1</v>
      </c>
      <c r="G11039">
        <v>0</v>
      </c>
      <c r="H11039">
        <v>286.59024458683598</v>
      </c>
      <c r="I11039">
        <v>97.282244586836597</v>
      </c>
      <c r="K11039">
        <v>77.341999999999999</v>
      </c>
      <c r="M11039">
        <v>111.96599999999999</v>
      </c>
      <c r="N11039" t="s">
        <v>3091</v>
      </c>
      <c r="O11039" t="s">
        <v>3092</v>
      </c>
      <c r="P11039" t="s">
        <v>3095</v>
      </c>
      <c r="R11039" t="s">
        <v>3094</v>
      </c>
    </row>
    <row r="11040" spans="1:18" x14ac:dyDescent="0.25">
      <c r="A11040" t="s">
        <v>3480</v>
      </c>
      <c r="B11040" t="s">
        <v>3089</v>
      </c>
      <c r="D11040" t="s">
        <v>3090</v>
      </c>
      <c r="E11040" t="s">
        <v>3090</v>
      </c>
      <c r="F11040">
        <v>1</v>
      </c>
      <c r="G11040">
        <v>0</v>
      </c>
      <c r="H11040">
        <v>3608.80606144175</v>
      </c>
      <c r="I11040">
        <v>2321.4660614417498</v>
      </c>
      <c r="K11040">
        <v>463</v>
      </c>
      <c r="M11040">
        <v>824.34</v>
      </c>
      <c r="N11040" t="s">
        <v>3091</v>
      </c>
      <c r="O11040" t="s">
        <v>3092</v>
      </c>
      <c r="P11040" t="s">
        <v>3095</v>
      </c>
      <c r="R11040" t="s">
        <v>3094</v>
      </c>
    </row>
    <row r="11041" spans="1:18" x14ac:dyDescent="0.25">
      <c r="A11041" t="s">
        <v>5289</v>
      </c>
      <c r="B11041" t="s">
        <v>3089</v>
      </c>
      <c r="D11041" t="s">
        <v>3090</v>
      </c>
      <c r="E11041" t="s">
        <v>3090</v>
      </c>
      <c r="F11041">
        <v>1</v>
      </c>
      <c r="G11041">
        <v>0</v>
      </c>
      <c r="H11041">
        <v>3506.6952369800802</v>
      </c>
      <c r="I11041">
        <v>2045.88773698008</v>
      </c>
      <c r="K11041">
        <v>596.8075</v>
      </c>
      <c r="M11041">
        <v>864</v>
      </c>
      <c r="N11041" t="s">
        <v>3091</v>
      </c>
      <c r="O11041" t="s">
        <v>3092</v>
      </c>
      <c r="P11041" t="s">
        <v>3095</v>
      </c>
      <c r="R11041" t="s">
        <v>3094</v>
      </c>
    </row>
    <row r="11042" spans="1:18" x14ac:dyDescent="0.25">
      <c r="A11042" t="s">
        <v>9073</v>
      </c>
      <c r="B11042" t="s">
        <v>3089</v>
      </c>
      <c r="D11042" t="s">
        <v>3090</v>
      </c>
      <c r="E11042" t="s">
        <v>3090</v>
      </c>
      <c r="F11042">
        <v>1</v>
      </c>
      <c r="G11042">
        <v>0</v>
      </c>
      <c r="H11042">
        <v>3537.8904689955898</v>
      </c>
      <c r="I11042">
        <v>2077.0904689955901</v>
      </c>
      <c r="K11042">
        <v>596.80999999999995</v>
      </c>
      <c r="M11042">
        <v>863.99</v>
      </c>
      <c r="N11042" t="s">
        <v>3091</v>
      </c>
      <c r="O11042" t="s">
        <v>3092</v>
      </c>
      <c r="P11042" t="s">
        <v>3095</v>
      </c>
      <c r="R11042" t="s">
        <v>3094</v>
      </c>
    </row>
    <row r="11043" spans="1:18" x14ac:dyDescent="0.25">
      <c r="A11043" t="s">
        <v>3421</v>
      </c>
      <c r="B11043" t="s">
        <v>3089</v>
      </c>
      <c r="D11043" t="s">
        <v>3090</v>
      </c>
      <c r="E11043" t="s">
        <v>3090</v>
      </c>
      <c r="F11043">
        <v>1</v>
      </c>
      <c r="G11043">
        <v>0</v>
      </c>
      <c r="H11043">
        <v>189.7166</v>
      </c>
      <c r="I11043">
        <v>153.54660000000001</v>
      </c>
      <c r="K11043">
        <v>13.03</v>
      </c>
      <c r="M11043">
        <v>23.14</v>
      </c>
      <c r="N11043" t="s">
        <v>3091</v>
      </c>
      <c r="O11043" t="s">
        <v>3092</v>
      </c>
      <c r="P11043" t="s">
        <v>3095</v>
      </c>
      <c r="R11043" t="s">
        <v>3094</v>
      </c>
    </row>
    <row r="11044" spans="1:18" x14ac:dyDescent="0.25">
      <c r="A11044" t="s">
        <v>5290</v>
      </c>
      <c r="B11044" t="s">
        <v>3089</v>
      </c>
      <c r="D11044" t="s">
        <v>3090</v>
      </c>
      <c r="E11044" t="s">
        <v>3090</v>
      </c>
      <c r="F11044">
        <v>1</v>
      </c>
      <c r="G11044">
        <v>0</v>
      </c>
      <c r="H11044">
        <v>88.561599999999999</v>
      </c>
      <c r="I11044">
        <v>47.443600000000004</v>
      </c>
      <c r="K11044">
        <v>16.797999999999998</v>
      </c>
      <c r="M11044">
        <v>24.32</v>
      </c>
      <c r="N11044" t="s">
        <v>3091</v>
      </c>
      <c r="O11044" t="s">
        <v>3092</v>
      </c>
      <c r="P11044" t="s">
        <v>3095</v>
      </c>
      <c r="R11044" t="s">
        <v>3094</v>
      </c>
    </row>
    <row r="11045" spans="1:18" x14ac:dyDescent="0.25">
      <c r="A11045" t="s">
        <v>5291</v>
      </c>
      <c r="B11045" t="s">
        <v>3089</v>
      </c>
      <c r="D11045" t="s">
        <v>3090</v>
      </c>
      <c r="E11045" t="s">
        <v>3090</v>
      </c>
      <c r="F11045">
        <v>1</v>
      </c>
      <c r="G11045">
        <v>0</v>
      </c>
      <c r="H11045">
        <v>11.80875</v>
      </c>
      <c r="I11045">
        <v>3.4787499999999998</v>
      </c>
      <c r="K11045">
        <v>3</v>
      </c>
      <c r="M11045">
        <v>5.33</v>
      </c>
      <c r="N11045" t="s">
        <v>3091</v>
      </c>
      <c r="O11045" t="s">
        <v>3092</v>
      </c>
      <c r="P11045" t="s">
        <v>3095</v>
      </c>
      <c r="R11045" t="s">
        <v>3094</v>
      </c>
    </row>
    <row r="11046" spans="1:18" x14ac:dyDescent="0.25">
      <c r="A11046" t="s">
        <v>5292</v>
      </c>
      <c r="B11046" t="s">
        <v>3089</v>
      </c>
      <c r="D11046" t="s">
        <v>3090</v>
      </c>
      <c r="E11046" t="s">
        <v>3090</v>
      </c>
      <c r="F11046">
        <v>1</v>
      </c>
      <c r="G11046">
        <v>0</v>
      </c>
      <c r="H11046">
        <v>537.397306025445</v>
      </c>
      <c r="I11046">
        <v>537.397306025445</v>
      </c>
      <c r="K11046">
        <v>0</v>
      </c>
      <c r="M11046">
        <v>0</v>
      </c>
      <c r="N11046" t="s">
        <v>3091</v>
      </c>
      <c r="O11046" t="s">
        <v>3092</v>
      </c>
      <c r="P11046" t="s">
        <v>3095</v>
      </c>
      <c r="R11046" t="s">
        <v>3094</v>
      </c>
    </row>
    <row r="11047" spans="1:18" x14ac:dyDescent="0.25">
      <c r="A11047" t="s">
        <v>5293</v>
      </c>
      <c r="B11047" t="s">
        <v>3089</v>
      </c>
      <c r="D11047" t="s">
        <v>3090</v>
      </c>
      <c r="E11047" t="s">
        <v>3090</v>
      </c>
      <c r="F11047">
        <v>1</v>
      </c>
      <c r="G11047">
        <v>0</v>
      </c>
      <c r="H11047">
        <v>1004.9119014090001</v>
      </c>
      <c r="I11047">
        <v>502.151901409007</v>
      </c>
      <c r="K11047">
        <v>180</v>
      </c>
      <c r="M11047">
        <v>322.76</v>
      </c>
      <c r="N11047" t="s">
        <v>3091</v>
      </c>
      <c r="O11047" t="s">
        <v>3092</v>
      </c>
      <c r="P11047" t="s">
        <v>3095</v>
      </c>
      <c r="R11047" t="s">
        <v>3094</v>
      </c>
    </row>
    <row r="11048" spans="1:18" x14ac:dyDescent="0.25">
      <c r="A11048" t="s">
        <v>5294</v>
      </c>
      <c r="B11048" t="s">
        <v>3089</v>
      </c>
      <c r="D11048" t="s">
        <v>3090</v>
      </c>
      <c r="E11048" t="s">
        <v>3090</v>
      </c>
      <c r="F11048">
        <v>1</v>
      </c>
      <c r="G11048">
        <v>0</v>
      </c>
      <c r="H11048">
        <v>1021.86004450236</v>
      </c>
      <c r="I11048">
        <v>422.38754450236797</v>
      </c>
      <c r="K11048">
        <v>244.91</v>
      </c>
      <c r="M11048">
        <v>354.5625</v>
      </c>
      <c r="N11048" t="s">
        <v>3091</v>
      </c>
      <c r="O11048" t="s">
        <v>3092</v>
      </c>
      <c r="P11048" t="s">
        <v>3095</v>
      </c>
      <c r="R11048" t="s">
        <v>3094</v>
      </c>
    </row>
    <row r="11049" spans="1:18" x14ac:dyDescent="0.25">
      <c r="A11049" t="s">
        <v>5295</v>
      </c>
      <c r="B11049" t="s">
        <v>3089</v>
      </c>
      <c r="D11049" t="s">
        <v>3090</v>
      </c>
      <c r="E11049" t="s">
        <v>3090</v>
      </c>
      <c r="F11049">
        <v>1</v>
      </c>
      <c r="G11049">
        <v>0</v>
      </c>
      <c r="H11049">
        <v>11497.779383740401</v>
      </c>
      <c r="I11049">
        <v>6011.24938374046</v>
      </c>
      <c r="K11049">
        <v>1968.64</v>
      </c>
      <c r="M11049">
        <v>3517.89</v>
      </c>
      <c r="N11049" t="s">
        <v>3091</v>
      </c>
      <c r="O11049" t="s">
        <v>3092</v>
      </c>
      <c r="P11049" t="s">
        <v>3095</v>
      </c>
      <c r="R11049" t="s">
        <v>3094</v>
      </c>
    </row>
    <row r="11050" spans="1:18" x14ac:dyDescent="0.25">
      <c r="A11050" t="s">
        <v>5296</v>
      </c>
      <c r="B11050" t="s">
        <v>3089</v>
      </c>
      <c r="D11050" t="s">
        <v>3090</v>
      </c>
      <c r="E11050" t="s">
        <v>3090</v>
      </c>
      <c r="F11050">
        <v>1</v>
      </c>
      <c r="G11050">
        <v>0</v>
      </c>
      <c r="H11050">
        <v>7501.7211727329504</v>
      </c>
      <c r="I11050">
        <v>5194.1811727329496</v>
      </c>
      <c r="K11050">
        <v>830.53333333333296</v>
      </c>
      <c r="M11050">
        <v>1477.0066666666601</v>
      </c>
      <c r="N11050" t="s">
        <v>3091</v>
      </c>
      <c r="O11050" t="s">
        <v>3092</v>
      </c>
      <c r="P11050" t="s">
        <v>3095</v>
      </c>
      <c r="R11050" t="s">
        <v>3094</v>
      </c>
    </row>
    <row r="11051" spans="1:18" x14ac:dyDescent="0.25">
      <c r="A11051" t="s">
        <v>5297</v>
      </c>
      <c r="B11051" t="s">
        <v>3089</v>
      </c>
      <c r="D11051" t="s">
        <v>3090</v>
      </c>
      <c r="E11051" t="s">
        <v>3090</v>
      </c>
      <c r="F11051">
        <v>1</v>
      </c>
      <c r="G11051">
        <v>0</v>
      </c>
      <c r="H11051">
        <v>7025.3826372048097</v>
      </c>
      <c r="I11051">
        <v>4850.31263720481</v>
      </c>
      <c r="K11051">
        <v>782.53333333333296</v>
      </c>
      <c r="M11051">
        <v>1392.53666666666</v>
      </c>
      <c r="N11051" t="s">
        <v>3091</v>
      </c>
      <c r="O11051" t="s">
        <v>3092</v>
      </c>
      <c r="P11051" t="s">
        <v>3095</v>
      </c>
      <c r="R11051" t="s">
        <v>3094</v>
      </c>
    </row>
    <row r="11052" spans="1:18" x14ac:dyDescent="0.25">
      <c r="A11052" t="s">
        <v>5298</v>
      </c>
      <c r="B11052" t="s">
        <v>3089</v>
      </c>
      <c r="D11052" t="s">
        <v>3090</v>
      </c>
      <c r="E11052" t="s">
        <v>3090</v>
      </c>
      <c r="F11052">
        <v>1</v>
      </c>
      <c r="G11052">
        <v>0</v>
      </c>
      <c r="H11052">
        <v>7014.5548756307398</v>
      </c>
      <c r="I11052">
        <v>4839.4848756307401</v>
      </c>
      <c r="K11052">
        <v>782.53333333333296</v>
      </c>
      <c r="M11052">
        <v>1392.53666666666</v>
      </c>
      <c r="N11052" t="s">
        <v>3091</v>
      </c>
      <c r="O11052" t="s">
        <v>3092</v>
      </c>
      <c r="P11052" t="s">
        <v>3095</v>
      </c>
      <c r="R11052" t="s">
        <v>3094</v>
      </c>
    </row>
    <row r="11053" spans="1:18" x14ac:dyDescent="0.25">
      <c r="A11053" t="s">
        <v>9074</v>
      </c>
      <c r="B11053" t="s">
        <v>3089</v>
      </c>
      <c r="D11053" t="s">
        <v>3090</v>
      </c>
      <c r="E11053" t="s">
        <v>3090</v>
      </c>
      <c r="F11053">
        <v>1</v>
      </c>
      <c r="G11053">
        <v>0</v>
      </c>
      <c r="H11053">
        <v>8499.3316016596109</v>
      </c>
      <c r="I11053">
        <v>5713.33160165961</v>
      </c>
      <c r="K11053">
        <v>1138.2075</v>
      </c>
      <c r="M11053">
        <v>1647.7925</v>
      </c>
      <c r="N11053" t="s">
        <v>3091</v>
      </c>
      <c r="O11053" t="s">
        <v>3092</v>
      </c>
      <c r="P11053" t="s">
        <v>3095</v>
      </c>
      <c r="R11053" t="s">
        <v>3094</v>
      </c>
    </row>
    <row r="11054" spans="1:18" x14ac:dyDescent="0.25">
      <c r="A11054" t="s">
        <v>9075</v>
      </c>
      <c r="B11054" t="s">
        <v>3089</v>
      </c>
      <c r="D11054" t="s">
        <v>3090</v>
      </c>
      <c r="E11054" t="s">
        <v>3090</v>
      </c>
      <c r="F11054">
        <v>1</v>
      </c>
      <c r="G11054">
        <v>0</v>
      </c>
      <c r="H11054">
        <v>8474.7798658462107</v>
      </c>
      <c r="I11054">
        <v>5688.7798658462098</v>
      </c>
      <c r="K11054">
        <v>1138.2075</v>
      </c>
      <c r="M11054">
        <v>1647.7925</v>
      </c>
      <c r="N11054" t="s">
        <v>3091</v>
      </c>
      <c r="O11054" t="s">
        <v>3092</v>
      </c>
      <c r="P11054" t="s">
        <v>3095</v>
      </c>
      <c r="R11054" t="s">
        <v>3094</v>
      </c>
    </row>
    <row r="11055" spans="1:18" x14ac:dyDescent="0.25">
      <c r="A11055" t="s">
        <v>9076</v>
      </c>
      <c r="B11055" t="s">
        <v>3089</v>
      </c>
      <c r="D11055" t="s">
        <v>3090</v>
      </c>
      <c r="E11055" t="s">
        <v>3090</v>
      </c>
      <c r="F11055">
        <v>1</v>
      </c>
      <c r="G11055">
        <v>0</v>
      </c>
      <c r="H11055">
        <v>8495.5503850914101</v>
      </c>
      <c r="I11055">
        <v>5709.5503850914101</v>
      </c>
      <c r="K11055">
        <v>1138.2075</v>
      </c>
      <c r="M11055">
        <v>1647.7925</v>
      </c>
      <c r="N11055" t="s">
        <v>3091</v>
      </c>
      <c r="O11055" t="s">
        <v>3092</v>
      </c>
      <c r="P11055" t="s">
        <v>3095</v>
      </c>
      <c r="R11055" t="s">
        <v>3094</v>
      </c>
    </row>
    <row r="11056" spans="1:18" x14ac:dyDescent="0.25">
      <c r="A11056" t="s">
        <v>9077</v>
      </c>
      <c r="B11056" t="s">
        <v>3089</v>
      </c>
      <c r="D11056" t="s">
        <v>3090</v>
      </c>
      <c r="E11056" t="s">
        <v>3090</v>
      </c>
      <c r="F11056">
        <v>1</v>
      </c>
      <c r="G11056">
        <v>0</v>
      </c>
      <c r="H11056">
        <v>8491.4798025084092</v>
      </c>
      <c r="I11056">
        <v>5705.4798025084101</v>
      </c>
      <c r="K11056">
        <v>1138.2075</v>
      </c>
      <c r="M11056">
        <v>1647.7925</v>
      </c>
      <c r="N11056" t="s">
        <v>3091</v>
      </c>
      <c r="O11056" t="s">
        <v>3092</v>
      </c>
      <c r="P11056" t="s">
        <v>3095</v>
      </c>
      <c r="R11056" t="s">
        <v>3094</v>
      </c>
    </row>
    <row r="11057" spans="1:18" x14ac:dyDescent="0.25">
      <c r="A11057" t="s">
        <v>9078</v>
      </c>
      <c r="B11057" t="s">
        <v>3089</v>
      </c>
      <c r="D11057" t="s">
        <v>3090</v>
      </c>
      <c r="E11057" t="s">
        <v>3090</v>
      </c>
      <c r="F11057">
        <v>1</v>
      </c>
      <c r="G11057">
        <v>0</v>
      </c>
      <c r="H11057">
        <v>7493.2447115535497</v>
      </c>
      <c r="I11057">
        <v>5306.7247115535502</v>
      </c>
      <c r="K11057">
        <v>893.3</v>
      </c>
      <c r="M11057">
        <v>1293.22</v>
      </c>
      <c r="N11057" t="s">
        <v>3091</v>
      </c>
      <c r="O11057" t="s">
        <v>3092</v>
      </c>
      <c r="P11057" t="s">
        <v>3095</v>
      </c>
      <c r="R11057" t="s">
        <v>3094</v>
      </c>
    </row>
    <row r="11058" spans="1:18" x14ac:dyDescent="0.25">
      <c r="A11058" t="s">
        <v>8968</v>
      </c>
      <c r="B11058" t="s">
        <v>3089</v>
      </c>
      <c r="D11058" t="s">
        <v>3090</v>
      </c>
      <c r="E11058" t="s">
        <v>3090</v>
      </c>
      <c r="F11058">
        <v>1</v>
      </c>
      <c r="G11058">
        <v>0</v>
      </c>
      <c r="H11058">
        <v>99.256299999999996</v>
      </c>
      <c r="I11058">
        <v>96.106300000000005</v>
      </c>
      <c r="K11058">
        <v>1.29</v>
      </c>
      <c r="M11058">
        <v>1.86</v>
      </c>
      <c r="N11058" t="s">
        <v>3091</v>
      </c>
      <c r="O11058" t="s">
        <v>3092</v>
      </c>
      <c r="P11058" t="s">
        <v>3095</v>
      </c>
      <c r="R11058" t="s">
        <v>3094</v>
      </c>
    </row>
    <row r="11059" spans="1:18" x14ac:dyDescent="0.25">
      <c r="A11059" t="s">
        <v>5299</v>
      </c>
      <c r="B11059" t="s">
        <v>3089</v>
      </c>
      <c r="D11059" t="s">
        <v>3090</v>
      </c>
      <c r="E11059" t="s">
        <v>3090</v>
      </c>
      <c r="F11059">
        <v>1</v>
      </c>
      <c r="G11059">
        <v>0</v>
      </c>
      <c r="H11059">
        <v>800.35347999999999</v>
      </c>
      <c r="I11059">
        <v>71.793480000000002</v>
      </c>
      <c r="K11059">
        <v>260</v>
      </c>
      <c r="M11059">
        <v>468.56</v>
      </c>
      <c r="N11059" t="s">
        <v>3091</v>
      </c>
      <c r="O11059" t="s">
        <v>3092</v>
      </c>
      <c r="P11059" t="s">
        <v>3095</v>
      </c>
      <c r="R11059" t="s">
        <v>3094</v>
      </c>
    </row>
    <row r="11060" spans="1:18" x14ac:dyDescent="0.25">
      <c r="A11060" t="s">
        <v>423</v>
      </c>
      <c r="B11060" t="s">
        <v>3089</v>
      </c>
      <c r="D11060" t="s">
        <v>3090</v>
      </c>
      <c r="E11060" t="s">
        <v>3090</v>
      </c>
      <c r="F11060">
        <v>1</v>
      </c>
      <c r="G11060">
        <v>0</v>
      </c>
      <c r="H11060">
        <v>253.905</v>
      </c>
      <c r="I11060">
        <v>253.905</v>
      </c>
      <c r="K11060">
        <v>0</v>
      </c>
      <c r="M11060">
        <v>0</v>
      </c>
      <c r="N11060" t="s">
        <v>3091</v>
      </c>
      <c r="O11060" t="s">
        <v>3092</v>
      </c>
      <c r="P11060" t="s">
        <v>3095</v>
      </c>
      <c r="R11060" t="s">
        <v>3094</v>
      </c>
    </row>
    <row r="11061" spans="1:18" x14ac:dyDescent="0.25">
      <c r="A11061" t="s">
        <v>422</v>
      </c>
      <c r="B11061" t="s">
        <v>3089</v>
      </c>
      <c r="D11061" t="s">
        <v>3090</v>
      </c>
      <c r="E11061" t="s">
        <v>3090</v>
      </c>
      <c r="F11061">
        <v>1</v>
      </c>
      <c r="G11061">
        <v>0</v>
      </c>
      <c r="H11061">
        <v>207.778665438167</v>
      </c>
      <c r="I11061">
        <v>134.65866543816699</v>
      </c>
      <c r="K11061">
        <v>29.87</v>
      </c>
      <c r="M11061">
        <v>43.25</v>
      </c>
      <c r="N11061" t="s">
        <v>3091</v>
      </c>
      <c r="O11061" t="s">
        <v>3092</v>
      </c>
      <c r="P11061" t="s">
        <v>3095</v>
      </c>
      <c r="R11061" t="s">
        <v>3094</v>
      </c>
    </row>
    <row r="11062" spans="1:18" x14ac:dyDescent="0.25">
      <c r="A11062" t="s">
        <v>3189</v>
      </c>
      <c r="B11062" t="s">
        <v>3089</v>
      </c>
      <c r="D11062" t="s">
        <v>3090</v>
      </c>
      <c r="E11062" t="s">
        <v>3090</v>
      </c>
      <c r="F11062">
        <v>1</v>
      </c>
      <c r="G11062">
        <v>0</v>
      </c>
      <c r="H11062">
        <v>4798.9686214859603</v>
      </c>
      <c r="I11062">
        <v>2377.4386214859601</v>
      </c>
      <c r="K11062">
        <v>776.18</v>
      </c>
      <c r="M11062">
        <v>1645.35</v>
      </c>
      <c r="N11062" t="s">
        <v>3091</v>
      </c>
      <c r="O11062" t="s">
        <v>3092</v>
      </c>
      <c r="P11062" t="s">
        <v>3095</v>
      </c>
      <c r="R11062" t="s">
        <v>3094</v>
      </c>
    </row>
    <row r="11063" spans="1:18" x14ac:dyDescent="0.25">
      <c r="A11063" t="s">
        <v>5300</v>
      </c>
      <c r="B11063" t="s">
        <v>3089</v>
      </c>
      <c r="D11063" t="s">
        <v>3090</v>
      </c>
      <c r="E11063" t="s">
        <v>3090</v>
      </c>
      <c r="F11063">
        <v>1</v>
      </c>
      <c r="G11063">
        <v>0</v>
      </c>
      <c r="H11063">
        <v>0</v>
      </c>
      <c r="I11063">
        <v>0</v>
      </c>
      <c r="K11063"/>
      <c r="N11063" t="s">
        <v>3091</v>
      </c>
      <c r="O11063" t="s">
        <v>3092</v>
      </c>
      <c r="P11063" t="s">
        <v>3095</v>
      </c>
      <c r="R11063" t="s">
        <v>3094</v>
      </c>
    </row>
    <row r="11064" spans="1:18" x14ac:dyDescent="0.25">
      <c r="A11064" t="s">
        <v>429</v>
      </c>
      <c r="B11064" t="s">
        <v>3089</v>
      </c>
      <c r="D11064" t="s">
        <v>3090</v>
      </c>
      <c r="E11064" t="s">
        <v>3090</v>
      </c>
      <c r="F11064">
        <v>1</v>
      </c>
      <c r="G11064">
        <v>0</v>
      </c>
      <c r="H11064">
        <v>418.43414673099301</v>
      </c>
      <c r="I11064">
        <v>250.71414673099301</v>
      </c>
      <c r="K11064">
        <v>60.82</v>
      </c>
      <c r="M11064">
        <v>106.9</v>
      </c>
      <c r="N11064" t="s">
        <v>3091</v>
      </c>
      <c r="O11064" t="s">
        <v>3092</v>
      </c>
      <c r="P11064" t="s">
        <v>3095</v>
      </c>
      <c r="R11064" t="s">
        <v>3094</v>
      </c>
    </row>
    <row r="11065" spans="1:18" x14ac:dyDescent="0.25">
      <c r="A11065" t="s">
        <v>2699</v>
      </c>
      <c r="B11065" t="s">
        <v>3089</v>
      </c>
      <c r="D11065" t="s">
        <v>3090</v>
      </c>
      <c r="E11065" t="s">
        <v>3090</v>
      </c>
      <c r="F11065">
        <v>1</v>
      </c>
      <c r="G11065">
        <v>0</v>
      </c>
      <c r="H11065">
        <v>497.43233331004302</v>
      </c>
      <c r="I11065">
        <v>258.60233331004298</v>
      </c>
      <c r="K11065">
        <v>76.55</v>
      </c>
      <c r="M11065">
        <v>162.28</v>
      </c>
      <c r="N11065" t="s">
        <v>3091</v>
      </c>
      <c r="O11065" t="s">
        <v>3092</v>
      </c>
      <c r="P11065" t="s">
        <v>3095</v>
      </c>
      <c r="R11065" t="s">
        <v>3094</v>
      </c>
    </row>
    <row r="11066" spans="1:18" x14ac:dyDescent="0.25">
      <c r="A11066" t="s">
        <v>5301</v>
      </c>
      <c r="B11066" t="s">
        <v>3089</v>
      </c>
      <c r="D11066" t="s">
        <v>3090</v>
      </c>
      <c r="E11066" t="s">
        <v>3090</v>
      </c>
      <c r="F11066">
        <v>1</v>
      </c>
      <c r="G11066">
        <v>0</v>
      </c>
      <c r="H11066">
        <v>0</v>
      </c>
      <c r="I11066"/>
      <c r="K11066"/>
      <c r="N11066" t="s">
        <v>3091</v>
      </c>
      <c r="O11066" t="s">
        <v>3092</v>
      </c>
      <c r="P11066" t="s">
        <v>3095</v>
      </c>
      <c r="R11066" t="s">
        <v>3094</v>
      </c>
    </row>
    <row r="11067" spans="1:18" x14ac:dyDescent="0.25">
      <c r="A11067" t="s">
        <v>5302</v>
      </c>
      <c r="B11067" t="s">
        <v>3089</v>
      </c>
      <c r="D11067" t="s">
        <v>3090</v>
      </c>
      <c r="E11067" t="s">
        <v>3090</v>
      </c>
      <c r="F11067">
        <v>1</v>
      </c>
      <c r="G11067">
        <v>0</v>
      </c>
      <c r="H11067">
        <v>578.23116471366495</v>
      </c>
      <c r="I11067">
        <v>394.81616471366499</v>
      </c>
      <c r="K11067">
        <v>66.61</v>
      </c>
      <c r="M11067">
        <v>116.80500000000001</v>
      </c>
      <c r="N11067" t="s">
        <v>3091</v>
      </c>
      <c r="O11067" t="s">
        <v>3092</v>
      </c>
      <c r="P11067" t="s">
        <v>3095</v>
      </c>
      <c r="R11067" t="s">
        <v>3094</v>
      </c>
    </row>
    <row r="11068" spans="1:18" x14ac:dyDescent="0.25">
      <c r="A11068" t="s">
        <v>5303</v>
      </c>
      <c r="B11068" t="s">
        <v>3089</v>
      </c>
      <c r="D11068" t="s">
        <v>3090</v>
      </c>
      <c r="E11068" t="s">
        <v>3090</v>
      </c>
      <c r="F11068">
        <v>1</v>
      </c>
      <c r="G11068">
        <v>0</v>
      </c>
      <c r="H11068">
        <v>10457.243999832101</v>
      </c>
      <c r="I11068">
        <v>7201.4439998321805</v>
      </c>
      <c r="K11068">
        <v>1170.08</v>
      </c>
      <c r="M11068">
        <v>2085.7199999999998</v>
      </c>
      <c r="N11068" t="s">
        <v>3091</v>
      </c>
      <c r="O11068" t="s">
        <v>3092</v>
      </c>
      <c r="P11068" t="s">
        <v>3095</v>
      </c>
      <c r="R11068" t="s">
        <v>3094</v>
      </c>
    </row>
    <row r="11069" spans="1:18" x14ac:dyDescent="0.25">
      <c r="A11069" t="s">
        <v>5304</v>
      </c>
      <c r="B11069" t="s">
        <v>3089</v>
      </c>
      <c r="D11069" t="s">
        <v>3090</v>
      </c>
      <c r="E11069" t="s">
        <v>3090</v>
      </c>
      <c r="F11069">
        <v>1</v>
      </c>
      <c r="G11069">
        <v>0</v>
      </c>
      <c r="H11069">
        <v>204.765744086583</v>
      </c>
      <c r="I11069">
        <v>102.995744086583</v>
      </c>
      <c r="K11069">
        <v>37</v>
      </c>
      <c r="M11069">
        <v>64.77</v>
      </c>
      <c r="N11069" t="s">
        <v>3091</v>
      </c>
      <c r="O11069" t="s">
        <v>3092</v>
      </c>
      <c r="P11069" t="s">
        <v>3095</v>
      </c>
      <c r="R11069" t="s">
        <v>3094</v>
      </c>
    </row>
    <row r="11070" spans="1:18" x14ac:dyDescent="0.25">
      <c r="A11070" t="s">
        <v>5305</v>
      </c>
      <c r="B11070" t="s">
        <v>3089</v>
      </c>
      <c r="D11070" t="s">
        <v>3090</v>
      </c>
      <c r="E11070" t="s">
        <v>3090</v>
      </c>
      <c r="F11070">
        <v>1</v>
      </c>
      <c r="G11070">
        <v>0</v>
      </c>
      <c r="H11070">
        <v>239.18803799345901</v>
      </c>
      <c r="I11070">
        <v>71.468037993459305</v>
      </c>
      <c r="K11070">
        <v>60.82</v>
      </c>
      <c r="M11070">
        <v>106.9</v>
      </c>
      <c r="N11070" t="s">
        <v>3091</v>
      </c>
      <c r="O11070" t="s">
        <v>3092</v>
      </c>
      <c r="P11070" t="s">
        <v>3095</v>
      </c>
      <c r="R11070" t="s">
        <v>3094</v>
      </c>
    </row>
    <row r="11071" spans="1:18" x14ac:dyDescent="0.25">
      <c r="A11071" t="s">
        <v>3190</v>
      </c>
      <c r="B11071" t="s">
        <v>3089</v>
      </c>
      <c r="D11071" t="s">
        <v>3090</v>
      </c>
      <c r="E11071" t="s">
        <v>3090</v>
      </c>
      <c r="F11071">
        <v>1</v>
      </c>
      <c r="G11071">
        <v>0</v>
      </c>
      <c r="H11071">
        <v>2206.4819365757198</v>
      </c>
      <c r="I11071">
        <v>1553.56193657572</v>
      </c>
      <c r="K11071">
        <v>209.28</v>
      </c>
      <c r="M11071">
        <v>443.64</v>
      </c>
      <c r="N11071" t="s">
        <v>3091</v>
      </c>
      <c r="O11071" t="s">
        <v>3092</v>
      </c>
      <c r="P11071" t="s">
        <v>3095</v>
      </c>
      <c r="R11071" t="s">
        <v>3094</v>
      </c>
    </row>
    <row r="11072" spans="1:18" x14ac:dyDescent="0.25">
      <c r="A11072" t="s">
        <v>5306</v>
      </c>
      <c r="B11072" t="s">
        <v>3089</v>
      </c>
      <c r="D11072" t="s">
        <v>3090</v>
      </c>
      <c r="E11072" t="s">
        <v>3090</v>
      </c>
      <c r="F11072">
        <v>1</v>
      </c>
      <c r="G11072">
        <v>0</v>
      </c>
      <c r="H11072">
        <v>0</v>
      </c>
      <c r="I11072">
        <v>0</v>
      </c>
      <c r="K11072"/>
      <c r="N11072" t="s">
        <v>3091</v>
      </c>
      <c r="O11072" t="s">
        <v>3092</v>
      </c>
      <c r="P11072" t="s">
        <v>3095</v>
      </c>
      <c r="R11072" t="s">
        <v>3094</v>
      </c>
    </row>
    <row r="11073" spans="1:18" x14ac:dyDescent="0.25">
      <c r="A11073" t="s">
        <v>2786</v>
      </c>
      <c r="B11073" t="s">
        <v>3089</v>
      </c>
      <c r="D11073" t="s">
        <v>3090</v>
      </c>
      <c r="E11073" t="s">
        <v>3090</v>
      </c>
      <c r="F11073">
        <v>1</v>
      </c>
      <c r="G11073">
        <v>0</v>
      </c>
      <c r="H11073">
        <v>530.13918148352798</v>
      </c>
      <c r="I11073">
        <v>239.609181483528</v>
      </c>
      <c r="K11073">
        <v>105</v>
      </c>
      <c r="M11073">
        <v>185.53</v>
      </c>
      <c r="N11073" t="s">
        <v>3091</v>
      </c>
      <c r="O11073" t="s">
        <v>3092</v>
      </c>
      <c r="P11073" t="s">
        <v>3095</v>
      </c>
      <c r="R11073" t="s">
        <v>3094</v>
      </c>
    </row>
    <row r="11074" spans="1:18" x14ac:dyDescent="0.25">
      <c r="A11074" t="s">
        <v>5307</v>
      </c>
      <c r="B11074" t="s">
        <v>3089</v>
      </c>
      <c r="D11074" t="s">
        <v>3090</v>
      </c>
      <c r="E11074" t="s">
        <v>3090</v>
      </c>
      <c r="F11074">
        <v>1</v>
      </c>
      <c r="G11074">
        <v>0</v>
      </c>
      <c r="H11074">
        <v>251.126494727476</v>
      </c>
      <c r="I11074">
        <v>83.406494727476101</v>
      </c>
      <c r="K11074">
        <v>60.82</v>
      </c>
      <c r="M11074">
        <v>106.9</v>
      </c>
      <c r="N11074" t="s">
        <v>3091</v>
      </c>
      <c r="O11074" t="s">
        <v>3092</v>
      </c>
      <c r="P11074" t="s">
        <v>3095</v>
      </c>
      <c r="R11074" t="s">
        <v>3094</v>
      </c>
    </row>
    <row r="11075" spans="1:18" x14ac:dyDescent="0.25">
      <c r="A11075" t="s">
        <v>426</v>
      </c>
      <c r="B11075" t="s">
        <v>3089</v>
      </c>
      <c r="D11075" t="s">
        <v>3090</v>
      </c>
      <c r="E11075" t="s">
        <v>3090</v>
      </c>
      <c r="F11075">
        <v>1</v>
      </c>
      <c r="G11075">
        <v>0</v>
      </c>
      <c r="H11075">
        <v>492.18626090715998</v>
      </c>
      <c r="I11075">
        <v>159.98626090715999</v>
      </c>
      <c r="K11075">
        <v>118.75</v>
      </c>
      <c r="M11075">
        <v>213.45</v>
      </c>
      <c r="N11075" t="s">
        <v>3091</v>
      </c>
      <c r="O11075" t="s">
        <v>3092</v>
      </c>
      <c r="P11075" t="s">
        <v>3095</v>
      </c>
      <c r="R11075" t="s">
        <v>3094</v>
      </c>
    </row>
    <row r="11076" spans="1:18" x14ac:dyDescent="0.25">
      <c r="A11076" t="s">
        <v>428</v>
      </c>
      <c r="B11076" t="s">
        <v>3089</v>
      </c>
      <c r="D11076" t="s">
        <v>3090</v>
      </c>
      <c r="E11076" t="s">
        <v>3090</v>
      </c>
      <c r="F11076">
        <v>1</v>
      </c>
      <c r="G11076">
        <v>0</v>
      </c>
      <c r="H11076">
        <v>840.94078121714301</v>
      </c>
      <c r="I11076">
        <v>451.78078121714299</v>
      </c>
      <c r="K11076">
        <v>139.01</v>
      </c>
      <c r="M11076">
        <v>250.15</v>
      </c>
      <c r="N11076" t="s">
        <v>3091</v>
      </c>
      <c r="O11076" t="s">
        <v>3092</v>
      </c>
      <c r="P11076" t="s">
        <v>3095</v>
      </c>
      <c r="R11076" t="s">
        <v>3094</v>
      </c>
    </row>
    <row r="11077" spans="1:18" x14ac:dyDescent="0.25">
      <c r="A11077" t="s">
        <v>5308</v>
      </c>
      <c r="B11077" t="s">
        <v>3089</v>
      </c>
      <c r="D11077" t="s">
        <v>3090</v>
      </c>
      <c r="E11077" t="s">
        <v>3090</v>
      </c>
      <c r="F11077">
        <v>1</v>
      </c>
      <c r="G11077">
        <v>0</v>
      </c>
      <c r="H11077">
        <v>0</v>
      </c>
      <c r="I11077">
        <v>0</v>
      </c>
      <c r="K11077"/>
      <c r="N11077" t="s">
        <v>3091</v>
      </c>
      <c r="O11077" t="s">
        <v>3092</v>
      </c>
      <c r="P11077" t="s">
        <v>3095</v>
      </c>
      <c r="R11077" t="s">
        <v>3094</v>
      </c>
    </row>
    <row r="11078" spans="1:18" x14ac:dyDescent="0.25">
      <c r="A11078" t="s">
        <v>5309</v>
      </c>
      <c r="B11078" t="s">
        <v>3089</v>
      </c>
      <c r="D11078" t="s">
        <v>3090</v>
      </c>
      <c r="E11078" t="s">
        <v>3090</v>
      </c>
      <c r="F11078">
        <v>1</v>
      </c>
      <c r="G11078">
        <v>0</v>
      </c>
      <c r="H11078">
        <v>0</v>
      </c>
      <c r="I11078">
        <v>0</v>
      </c>
      <c r="K11078"/>
      <c r="N11078" t="s">
        <v>3091</v>
      </c>
      <c r="O11078" t="s">
        <v>3092</v>
      </c>
      <c r="P11078" t="s">
        <v>3095</v>
      </c>
      <c r="R11078" t="s">
        <v>3094</v>
      </c>
    </row>
    <row r="11079" spans="1:18" x14ac:dyDescent="0.25">
      <c r="A11079" t="s">
        <v>5310</v>
      </c>
      <c r="B11079" t="s">
        <v>3089</v>
      </c>
      <c r="D11079" t="s">
        <v>3090</v>
      </c>
      <c r="E11079" t="s">
        <v>3090</v>
      </c>
      <c r="F11079">
        <v>1</v>
      </c>
      <c r="G11079">
        <v>0</v>
      </c>
      <c r="H11079">
        <v>0</v>
      </c>
      <c r="I11079">
        <v>0</v>
      </c>
      <c r="K11079"/>
      <c r="N11079" t="s">
        <v>3091</v>
      </c>
      <c r="O11079" t="s">
        <v>3092</v>
      </c>
      <c r="P11079" t="s">
        <v>3095</v>
      </c>
      <c r="R11079" t="s">
        <v>3094</v>
      </c>
    </row>
    <row r="11080" spans="1:18" x14ac:dyDescent="0.25">
      <c r="A11080" t="s">
        <v>5311</v>
      </c>
      <c r="B11080" t="s">
        <v>3089</v>
      </c>
      <c r="D11080" t="s">
        <v>3090</v>
      </c>
      <c r="E11080" t="s">
        <v>3090</v>
      </c>
      <c r="F11080">
        <v>1</v>
      </c>
      <c r="G11080">
        <v>0</v>
      </c>
      <c r="H11080">
        <v>0</v>
      </c>
      <c r="I11080">
        <v>0</v>
      </c>
      <c r="K11080"/>
      <c r="N11080" t="s">
        <v>3091</v>
      </c>
      <c r="O11080" t="s">
        <v>3092</v>
      </c>
      <c r="P11080" t="s">
        <v>3095</v>
      </c>
      <c r="R11080" t="s">
        <v>3094</v>
      </c>
    </row>
    <row r="11081" spans="1:18" x14ac:dyDescent="0.25">
      <c r="A11081" t="s">
        <v>5312</v>
      </c>
      <c r="B11081" t="s">
        <v>3089</v>
      </c>
      <c r="D11081" t="s">
        <v>3090</v>
      </c>
      <c r="E11081" t="s">
        <v>3090</v>
      </c>
      <c r="F11081">
        <v>1</v>
      </c>
      <c r="G11081">
        <v>0</v>
      </c>
      <c r="H11081">
        <v>0</v>
      </c>
      <c r="I11081">
        <v>0</v>
      </c>
      <c r="K11081"/>
      <c r="N11081" t="s">
        <v>3091</v>
      </c>
      <c r="O11081" t="s">
        <v>3092</v>
      </c>
      <c r="P11081" t="s">
        <v>3095</v>
      </c>
      <c r="R11081" t="s">
        <v>3094</v>
      </c>
    </row>
    <row r="11082" spans="1:18" x14ac:dyDescent="0.25">
      <c r="A11082" t="s">
        <v>5313</v>
      </c>
      <c r="B11082" t="s">
        <v>3089</v>
      </c>
      <c r="D11082" t="s">
        <v>3090</v>
      </c>
      <c r="E11082" t="s">
        <v>3090</v>
      </c>
      <c r="F11082">
        <v>1</v>
      </c>
      <c r="G11082">
        <v>0</v>
      </c>
      <c r="H11082">
        <v>0</v>
      </c>
      <c r="I11082">
        <v>0</v>
      </c>
      <c r="K11082"/>
      <c r="N11082" t="s">
        <v>3091</v>
      </c>
      <c r="O11082" t="s">
        <v>3092</v>
      </c>
      <c r="P11082" t="s">
        <v>3095</v>
      </c>
      <c r="R11082" t="s">
        <v>3094</v>
      </c>
    </row>
    <row r="11083" spans="1:18" x14ac:dyDescent="0.25">
      <c r="A11083" t="s">
        <v>5314</v>
      </c>
      <c r="B11083" t="s">
        <v>3089</v>
      </c>
      <c r="D11083" t="s">
        <v>3090</v>
      </c>
      <c r="E11083" t="s">
        <v>3090</v>
      </c>
      <c r="F11083">
        <v>1</v>
      </c>
      <c r="G11083">
        <v>0</v>
      </c>
      <c r="H11083">
        <v>0</v>
      </c>
      <c r="I11083">
        <v>0</v>
      </c>
      <c r="K11083"/>
      <c r="N11083" t="s">
        <v>3091</v>
      </c>
      <c r="O11083" t="s">
        <v>3092</v>
      </c>
      <c r="P11083" t="s">
        <v>3095</v>
      </c>
      <c r="R11083" t="s">
        <v>3094</v>
      </c>
    </row>
    <row r="11084" spans="1:18" x14ac:dyDescent="0.25">
      <c r="A11084" t="s">
        <v>5315</v>
      </c>
      <c r="B11084" t="s">
        <v>3089</v>
      </c>
      <c r="D11084" t="s">
        <v>3090</v>
      </c>
      <c r="E11084" t="s">
        <v>3090</v>
      </c>
      <c r="F11084">
        <v>1</v>
      </c>
      <c r="G11084">
        <v>0</v>
      </c>
      <c r="H11084">
        <v>0</v>
      </c>
      <c r="I11084">
        <v>0</v>
      </c>
      <c r="K11084"/>
      <c r="N11084" t="s">
        <v>3091</v>
      </c>
      <c r="O11084" t="s">
        <v>3092</v>
      </c>
      <c r="P11084" t="s">
        <v>3095</v>
      </c>
      <c r="R11084" t="s">
        <v>3094</v>
      </c>
    </row>
    <row r="11085" spans="1:18" x14ac:dyDescent="0.25">
      <c r="A11085" t="s">
        <v>5316</v>
      </c>
      <c r="B11085" t="s">
        <v>3089</v>
      </c>
      <c r="D11085" t="s">
        <v>3090</v>
      </c>
      <c r="E11085" t="s">
        <v>3090</v>
      </c>
      <c r="F11085">
        <v>1</v>
      </c>
      <c r="G11085">
        <v>0</v>
      </c>
      <c r="H11085">
        <v>0</v>
      </c>
      <c r="I11085">
        <v>0</v>
      </c>
      <c r="K11085"/>
      <c r="N11085" t="s">
        <v>3091</v>
      </c>
      <c r="O11085" t="s">
        <v>3092</v>
      </c>
      <c r="P11085" t="s">
        <v>3095</v>
      </c>
      <c r="R11085" t="s">
        <v>3094</v>
      </c>
    </row>
    <row r="11086" spans="1:18" x14ac:dyDescent="0.25">
      <c r="A11086" t="s">
        <v>5317</v>
      </c>
      <c r="B11086" t="s">
        <v>3089</v>
      </c>
      <c r="D11086" t="s">
        <v>3090</v>
      </c>
      <c r="E11086" t="s">
        <v>3090</v>
      </c>
      <c r="F11086">
        <v>1</v>
      </c>
      <c r="G11086">
        <v>0</v>
      </c>
      <c r="H11086">
        <v>0</v>
      </c>
      <c r="I11086">
        <v>0</v>
      </c>
      <c r="K11086"/>
      <c r="N11086" t="s">
        <v>3091</v>
      </c>
      <c r="O11086" t="s">
        <v>3092</v>
      </c>
      <c r="P11086" t="s">
        <v>3095</v>
      </c>
      <c r="R11086" t="s">
        <v>3094</v>
      </c>
    </row>
    <row r="11087" spans="1:18" x14ac:dyDescent="0.25">
      <c r="A11087" t="s">
        <v>5318</v>
      </c>
      <c r="B11087" t="s">
        <v>3089</v>
      </c>
      <c r="D11087" t="s">
        <v>3090</v>
      </c>
      <c r="E11087" t="s">
        <v>3090</v>
      </c>
      <c r="F11087">
        <v>1</v>
      </c>
      <c r="G11087">
        <v>0</v>
      </c>
      <c r="H11087">
        <v>0</v>
      </c>
      <c r="I11087">
        <v>0</v>
      </c>
      <c r="K11087"/>
      <c r="N11087" t="s">
        <v>3091</v>
      </c>
      <c r="O11087" t="s">
        <v>3092</v>
      </c>
      <c r="P11087" t="s">
        <v>3095</v>
      </c>
      <c r="R11087" t="s">
        <v>3094</v>
      </c>
    </row>
    <row r="11088" spans="1:18" x14ac:dyDescent="0.25">
      <c r="A11088" t="s">
        <v>5319</v>
      </c>
      <c r="B11088" t="s">
        <v>3089</v>
      </c>
      <c r="D11088" t="s">
        <v>3090</v>
      </c>
      <c r="E11088" t="s">
        <v>3090</v>
      </c>
      <c r="F11088">
        <v>1</v>
      </c>
      <c r="G11088">
        <v>0</v>
      </c>
      <c r="H11088">
        <v>11749.161955080101</v>
      </c>
      <c r="I11088">
        <v>8004.6869550801102</v>
      </c>
      <c r="K11088">
        <v>1347.925</v>
      </c>
      <c r="M11088">
        <v>2396.5500000000002</v>
      </c>
      <c r="N11088" t="s">
        <v>3091</v>
      </c>
      <c r="O11088" t="s">
        <v>3092</v>
      </c>
      <c r="P11088" t="s">
        <v>3095</v>
      </c>
      <c r="R11088" t="s">
        <v>3094</v>
      </c>
    </row>
    <row r="11089" spans="1:18" x14ac:dyDescent="0.25">
      <c r="A11089" t="s">
        <v>5320</v>
      </c>
      <c r="B11089" t="s">
        <v>3089</v>
      </c>
      <c r="D11089" t="s">
        <v>3090</v>
      </c>
      <c r="E11089" t="s">
        <v>3090</v>
      </c>
      <c r="F11089">
        <v>1</v>
      </c>
      <c r="G11089">
        <v>0</v>
      </c>
      <c r="H11089">
        <v>843.88662499999998</v>
      </c>
      <c r="I11089">
        <v>843.88662499999998</v>
      </c>
      <c r="K11089">
        <v>0</v>
      </c>
      <c r="M11089">
        <v>0</v>
      </c>
      <c r="N11089" t="s">
        <v>3091</v>
      </c>
      <c r="O11089" t="s">
        <v>3092</v>
      </c>
      <c r="P11089" t="s">
        <v>3095</v>
      </c>
      <c r="R11089" t="s">
        <v>3094</v>
      </c>
    </row>
    <row r="11090" spans="1:18" x14ac:dyDescent="0.25">
      <c r="A11090" t="s">
        <v>5321</v>
      </c>
      <c r="B11090" t="s">
        <v>3089</v>
      </c>
      <c r="D11090" t="s">
        <v>3090</v>
      </c>
      <c r="E11090" t="s">
        <v>3090</v>
      </c>
      <c r="F11090">
        <v>1</v>
      </c>
      <c r="G11090">
        <v>0</v>
      </c>
      <c r="H11090">
        <v>0</v>
      </c>
      <c r="I11090">
        <v>0</v>
      </c>
      <c r="K11090"/>
      <c r="N11090" t="s">
        <v>3091</v>
      </c>
      <c r="O11090" t="s">
        <v>3092</v>
      </c>
      <c r="P11090" t="s">
        <v>3095</v>
      </c>
      <c r="R11090" t="s">
        <v>3094</v>
      </c>
    </row>
    <row r="11091" spans="1:18" x14ac:dyDescent="0.25">
      <c r="A11091" t="s">
        <v>5322</v>
      </c>
      <c r="B11091" t="s">
        <v>3089</v>
      </c>
      <c r="D11091" t="s">
        <v>3090</v>
      </c>
      <c r="E11091" t="s">
        <v>3090</v>
      </c>
      <c r="F11091">
        <v>1</v>
      </c>
      <c r="G11091">
        <v>0</v>
      </c>
      <c r="H11091">
        <v>0</v>
      </c>
      <c r="I11091">
        <v>0</v>
      </c>
      <c r="K11091"/>
      <c r="N11091" t="s">
        <v>3091</v>
      </c>
      <c r="O11091" t="s">
        <v>3092</v>
      </c>
      <c r="P11091" t="s">
        <v>3095</v>
      </c>
      <c r="R11091" t="s">
        <v>3094</v>
      </c>
    </row>
    <row r="11092" spans="1:18" x14ac:dyDescent="0.25">
      <c r="A11092" t="s">
        <v>5323</v>
      </c>
      <c r="B11092" t="s">
        <v>3089</v>
      </c>
      <c r="D11092" t="s">
        <v>3090</v>
      </c>
      <c r="E11092" t="s">
        <v>3090</v>
      </c>
      <c r="F11092">
        <v>1</v>
      </c>
      <c r="G11092">
        <v>0</v>
      </c>
      <c r="H11092">
        <v>178.9881</v>
      </c>
      <c r="I11092">
        <v>178.9881</v>
      </c>
      <c r="K11092"/>
      <c r="N11092" t="s">
        <v>3091</v>
      </c>
      <c r="O11092" t="s">
        <v>3092</v>
      </c>
      <c r="P11092" t="s">
        <v>3095</v>
      </c>
      <c r="R11092" t="s">
        <v>3094</v>
      </c>
    </row>
    <row r="11093" spans="1:18" x14ac:dyDescent="0.25">
      <c r="A11093" t="s">
        <v>5324</v>
      </c>
      <c r="B11093" t="s">
        <v>3089</v>
      </c>
      <c r="D11093" t="s">
        <v>3090</v>
      </c>
      <c r="E11093" t="s">
        <v>3090</v>
      </c>
      <c r="F11093">
        <v>1</v>
      </c>
      <c r="G11093">
        <v>0</v>
      </c>
      <c r="H11093">
        <v>0</v>
      </c>
      <c r="I11093">
        <v>0</v>
      </c>
      <c r="K11093"/>
      <c r="N11093" t="s">
        <v>3091</v>
      </c>
      <c r="O11093" t="s">
        <v>3092</v>
      </c>
      <c r="P11093" t="s">
        <v>3095</v>
      </c>
      <c r="R11093" t="s">
        <v>3094</v>
      </c>
    </row>
    <row r="11094" spans="1:18" x14ac:dyDescent="0.25">
      <c r="A11094" t="s">
        <v>5325</v>
      </c>
      <c r="B11094" t="s">
        <v>3089</v>
      </c>
      <c r="D11094" t="s">
        <v>3090</v>
      </c>
      <c r="E11094" t="s">
        <v>3090</v>
      </c>
      <c r="F11094">
        <v>1</v>
      </c>
      <c r="G11094">
        <v>0</v>
      </c>
      <c r="H11094">
        <v>12097.502293428401</v>
      </c>
      <c r="I11094">
        <v>8487.2372934284595</v>
      </c>
      <c r="K11094">
        <v>1298.5150000000001</v>
      </c>
      <c r="M11094">
        <v>2311.75</v>
      </c>
      <c r="N11094" t="s">
        <v>3091</v>
      </c>
      <c r="O11094" t="s">
        <v>3092</v>
      </c>
      <c r="P11094" t="s">
        <v>3095</v>
      </c>
      <c r="R11094" t="s">
        <v>3094</v>
      </c>
    </row>
    <row r="11095" spans="1:18" x14ac:dyDescent="0.25">
      <c r="A11095" t="s">
        <v>5326</v>
      </c>
      <c r="B11095" t="s">
        <v>3089</v>
      </c>
      <c r="D11095" t="s">
        <v>3090</v>
      </c>
      <c r="E11095" t="s">
        <v>3090</v>
      </c>
      <c r="F11095">
        <v>1</v>
      </c>
      <c r="G11095">
        <v>0</v>
      </c>
      <c r="H11095">
        <v>12549.6717444405</v>
      </c>
      <c r="I11095">
        <v>8704.2917444405502</v>
      </c>
      <c r="K11095">
        <v>1381.5</v>
      </c>
      <c r="M11095">
        <v>2463.88</v>
      </c>
      <c r="N11095" t="s">
        <v>3091</v>
      </c>
      <c r="O11095" t="s">
        <v>3092</v>
      </c>
      <c r="P11095" t="s">
        <v>3095</v>
      </c>
      <c r="R11095" t="s">
        <v>3094</v>
      </c>
    </row>
    <row r="11096" spans="1:18" x14ac:dyDescent="0.25">
      <c r="A11096" t="s">
        <v>5327</v>
      </c>
      <c r="B11096" t="s">
        <v>3089</v>
      </c>
      <c r="D11096" t="s">
        <v>3090</v>
      </c>
      <c r="E11096" t="s">
        <v>3090</v>
      </c>
      <c r="F11096">
        <v>1</v>
      </c>
      <c r="G11096">
        <v>0</v>
      </c>
      <c r="H11096">
        <v>10637.059858382399</v>
      </c>
      <c r="I11096">
        <v>7178.1398583824503</v>
      </c>
      <c r="K11096">
        <v>1243.49</v>
      </c>
      <c r="M11096">
        <v>2215.4299999999998</v>
      </c>
      <c r="N11096" t="s">
        <v>3091</v>
      </c>
      <c r="O11096" t="s">
        <v>3092</v>
      </c>
      <c r="P11096" t="s">
        <v>3095</v>
      </c>
      <c r="R11096" t="s">
        <v>3094</v>
      </c>
    </row>
    <row r="11097" spans="1:18" x14ac:dyDescent="0.25">
      <c r="A11097" t="s">
        <v>5328</v>
      </c>
      <c r="B11097" t="s">
        <v>3089</v>
      </c>
      <c r="D11097" t="s">
        <v>3090</v>
      </c>
      <c r="E11097" t="s">
        <v>3090</v>
      </c>
      <c r="F11097">
        <v>1</v>
      </c>
      <c r="G11097">
        <v>0</v>
      </c>
      <c r="H11097">
        <v>10211.630419547801</v>
      </c>
      <c r="I11097">
        <v>6932.2004195478103</v>
      </c>
      <c r="K11097">
        <v>1178.77</v>
      </c>
      <c r="M11097">
        <v>2100.66</v>
      </c>
      <c r="N11097" t="s">
        <v>3091</v>
      </c>
      <c r="O11097" t="s">
        <v>3092</v>
      </c>
      <c r="P11097" t="s">
        <v>3095</v>
      </c>
      <c r="R11097" t="s">
        <v>3094</v>
      </c>
    </row>
    <row r="11098" spans="1:18" x14ac:dyDescent="0.25">
      <c r="A11098" t="s">
        <v>5329</v>
      </c>
      <c r="B11098" t="s">
        <v>3089</v>
      </c>
      <c r="D11098" t="s">
        <v>3090</v>
      </c>
      <c r="E11098" t="s">
        <v>3090</v>
      </c>
      <c r="F11098">
        <v>1</v>
      </c>
      <c r="G11098">
        <v>0</v>
      </c>
      <c r="H11098">
        <v>11037.8868556493</v>
      </c>
      <c r="I11098">
        <v>7152.0118556493899</v>
      </c>
      <c r="K11098">
        <v>1396.53</v>
      </c>
      <c r="M11098">
        <v>2489.3449999999998</v>
      </c>
      <c r="N11098" t="s">
        <v>3091</v>
      </c>
      <c r="O11098" t="s">
        <v>3092</v>
      </c>
      <c r="P11098" t="s">
        <v>3095</v>
      </c>
      <c r="R11098" t="s">
        <v>3094</v>
      </c>
    </row>
    <row r="11099" spans="1:18" x14ac:dyDescent="0.25">
      <c r="A11099" t="s">
        <v>5330</v>
      </c>
      <c r="B11099" t="s">
        <v>3089</v>
      </c>
      <c r="D11099" t="s">
        <v>3090</v>
      </c>
      <c r="E11099" t="s">
        <v>3090</v>
      </c>
      <c r="F11099">
        <v>1</v>
      </c>
      <c r="G11099">
        <v>0</v>
      </c>
      <c r="H11099">
        <v>11763.2059835175</v>
      </c>
      <c r="I11099">
        <v>8197.4559835175096</v>
      </c>
      <c r="K11099">
        <v>1282.19</v>
      </c>
      <c r="M11099">
        <v>2283.56</v>
      </c>
      <c r="N11099" t="s">
        <v>3091</v>
      </c>
      <c r="O11099" t="s">
        <v>3092</v>
      </c>
      <c r="P11099" t="s">
        <v>3095</v>
      </c>
      <c r="R11099" t="s">
        <v>3094</v>
      </c>
    </row>
    <row r="11100" spans="1:18" x14ac:dyDescent="0.25">
      <c r="A11100" t="s">
        <v>5331</v>
      </c>
      <c r="B11100" t="s">
        <v>3089</v>
      </c>
      <c r="D11100" t="s">
        <v>3090</v>
      </c>
      <c r="E11100" t="s">
        <v>3090</v>
      </c>
      <c r="F11100">
        <v>1</v>
      </c>
      <c r="G11100">
        <v>0</v>
      </c>
      <c r="H11100">
        <v>0</v>
      </c>
      <c r="I11100"/>
      <c r="K11100"/>
      <c r="N11100" t="s">
        <v>3091</v>
      </c>
      <c r="O11100" t="s">
        <v>3092</v>
      </c>
      <c r="P11100" t="s">
        <v>3095</v>
      </c>
      <c r="R11100" t="s">
        <v>3094</v>
      </c>
    </row>
    <row r="11101" spans="1:18" x14ac:dyDescent="0.25">
      <c r="A11101" t="s">
        <v>5332</v>
      </c>
      <c r="B11101" t="s">
        <v>3089</v>
      </c>
      <c r="D11101" t="s">
        <v>3090</v>
      </c>
      <c r="E11101" t="s">
        <v>3090</v>
      </c>
      <c r="F11101">
        <v>1</v>
      </c>
      <c r="G11101">
        <v>0</v>
      </c>
      <c r="H11101">
        <v>11547.609747385201</v>
      </c>
      <c r="I11101">
        <v>8001.8639140519099</v>
      </c>
      <c r="K11101">
        <v>1274.8641666666599</v>
      </c>
      <c r="M11101">
        <v>2270.8816666666598</v>
      </c>
      <c r="N11101" t="s">
        <v>3091</v>
      </c>
      <c r="O11101" t="s">
        <v>3092</v>
      </c>
      <c r="P11101" t="s">
        <v>3095</v>
      </c>
      <c r="R11101" t="s">
        <v>3094</v>
      </c>
    </row>
    <row r="11102" spans="1:18" x14ac:dyDescent="0.25">
      <c r="A11102" t="s">
        <v>5333</v>
      </c>
      <c r="B11102" t="s">
        <v>3089</v>
      </c>
      <c r="D11102" t="s">
        <v>3090</v>
      </c>
      <c r="E11102" t="s">
        <v>3090</v>
      </c>
      <c r="F11102">
        <v>1</v>
      </c>
      <c r="G11102">
        <v>0</v>
      </c>
      <c r="H11102">
        <v>0</v>
      </c>
      <c r="I11102"/>
      <c r="K11102"/>
      <c r="N11102" t="s">
        <v>3091</v>
      </c>
      <c r="O11102" t="s">
        <v>3092</v>
      </c>
      <c r="P11102" t="s">
        <v>3095</v>
      </c>
      <c r="R11102" t="s">
        <v>3094</v>
      </c>
    </row>
    <row r="11103" spans="1:18" x14ac:dyDescent="0.25">
      <c r="A11103" t="s">
        <v>5334</v>
      </c>
      <c r="B11103" t="s">
        <v>3089</v>
      </c>
      <c r="D11103" t="s">
        <v>3090</v>
      </c>
      <c r="E11103" t="s">
        <v>3090</v>
      </c>
      <c r="F11103">
        <v>1</v>
      </c>
      <c r="G11103">
        <v>0</v>
      </c>
      <c r="H11103">
        <v>11726.2766468545</v>
      </c>
      <c r="I11103">
        <v>8220.9741468545599</v>
      </c>
      <c r="K11103">
        <v>1260.3800000000001</v>
      </c>
      <c r="M11103">
        <v>2244.9225000000001</v>
      </c>
      <c r="N11103" t="s">
        <v>3091</v>
      </c>
      <c r="O11103" t="s">
        <v>3092</v>
      </c>
      <c r="P11103" t="s">
        <v>3095</v>
      </c>
      <c r="R11103" t="s">
        <v>3094</v>
      </c>
    </row>
    <row r="11104" spans="1:18" x14ac:dyDescent="0.25">
      <c r="A11104" t="s">
        <v>5335</v>
      </c>
      <c r="B11104" t="s">
        <v>3089</v>
      </c>
      <c r="D11104" t="s">
        <v>3090</v>
      </c>
      <c r="E11104" t="s">
        <v>3090</v>
      </c>
      <c r="F11104">
        <v>1</v>
      </c>
      <c r="G11104">
        <v>0</v>
      </c>
      <c r="H11104">
        <v>11698.0765741168</v>
      </c>
      <c r="I11104">
        <v>8158.35828840253</v>
      </c>
      <c r="K11104">
        <v>1273.13385714285</v>
      </c>
      <c r="M11104">
        <v>2266.5844285714202</v>
      </c>
      <c r="N11104" t="s">
        <v>3091</v>
      </c>
      <c r="O11104" t="s">
        <v>3092</v>
      </c>
      <c r="P11104" t="s">
        <v>3095</v>
      </c>
      <c r="R11104" t="s">
        <v>3094</v>
      </c>
    </row>
    <row r="11105" spans="1:18" x14ac:dyDescent="0.25">
      <c r="A11105" t="s">
        <v>5336</v>
      </c>
      <c r="B11105" t="s">
        <v>3089</v>
      </c>
      <c r="D11105" t="s">
        <v>3090</v>
      </c>
      <c r="E11105" t="s">
        <v>3090</v>
      </c>
      <c r="F11105">
        <v>1</v>
      </c>
      <c r="G11105">
        <v>0</v>
      </c>
      <c r="H11105">
        <v>11741.3136859603</v>
      </c>
      <c r="I11105">
        <v>8235.0576383413209</v>
      </c>
      <c r="K11105">
        <v>1260.7812857142801</v>
      </c>
      <c r="M11105">
        <v>2245.4747619047598</v>
      </c>
      <c r="N11105" t="s">
        <v>3091</v>
      </c>
      <c r="O11105" t="s">
        <v>3092</v>
      </c>
      <c r="P11105" t="s">
        <v>3095</v>
      </c>
      <c r="R11105" t="s">
        <v>3094</v>
      </c>
    </row>
    <row r="11106" spans="1:18" x14ac:dyDescent="0.25">
      <c r="A11106" t="s">
        <v>5337</v>
      </c>
      <c r="B11106" t="s">
        <v>3089</v>
      </c>
      <c r="D11106" t="s">
        <v>3090</v>
      </c>
      <c r="E11106" t="s">
        <v>3090</v>
      </c>
      <c r="F11106">
        <v>1</v>
      </c>
      <c r="G11106">
        <v>0</v>
      </c>
      <c r="H11106">
        <v>12657.0325406292</v>
      </c>
      <c r="I11106">
        <v>8768.5868263435696</v>
      </c>
      <c r="K11106">
        <v>1399.13928571428</v>
      </c>
      <c r="M11106">
        <v>2489.3064285714199</v>
      </c>
      <c r="N11106" t="s">
        <v>3091</v>
      </c>
      <c r="O11106" t="s">
        <v>3092</v>
      </c>
      <c r="P11106" t="s">
        <v>3095</v>
      </c>
      <c r="R11106" t="s">
        <v>3094</v>
      </c>
    </row>
    <row r="11107" spans="1:18" x14ac:dyDescent="0.25">
      <c r="A11107" t="s">
        <v>5338</v>
      </c>
      <c r="B11107" t="s">
        <v>3089</v>
      </c>
      <c r="D11107" t="s">
        <v>3090</v>
      </c>
      <c r="E11107" t="s">
        <v>3090</v>
      </c>
      <c r="F11107">
        <v>1</v>
      </c>
      <c r="G11107">
        <v>0</v>
      </c>
      <c r="H11107">
        <v>12493.3881783327</v>
      </c>
      <c r="I11107">
        <v>8894.47072595178</v>
      </c>
      <c r="K11107">
        <v>1294.5196904761899</v>
      </c>
      <c r="M11107">
        <v>2304.39776190476</v>
      </c>
      <c r="N11107" t="s">
        <v>3091</v>
      </c>
      <c r="O11107" t="s">
        <v>3092</v>
      </c>
      <c r="P11107" t="s">
        <v>3095</v>
      </c>
      <c r="R11107" t="s">
        <v>3094</v>
      </c>
    </row>
    <row r="11108" spans="1:18" x14ac:dyDescent="0.25">
      <c r="A11108" t="s">
        <v>5339</v>
      </c>
      <c r="B11108" t="s">
        <v>3089</v>
      </c>
      <c r="D11108" t="s">
        <v>3090</v>
      </c>
      <c r="E11108" t="s">
        <v>3090</v>
      </c>
      <c r="F11108">
        <v>1</v>
      </c>
      <c r="G11108">
        <v>0</v>
      </c>
      <c r="H11108">
        <v>12253.166004218399</v>
      </c>
      <c r="I11108">
        <v>8671.1435518375001</v>
      </c>
      <c r="K11108">
        <v>1288.7151904761899</v>
      </c>
      <c r="M11108">
        <v>2293.3072619047598</v>
      </c>
      <c r="N11108" t="s">
        <v>3091</v>
      </c>
      <c r="O11108" t="s">
        <v>3092</v>
      </c>
      <c r="P11108" t="s">
        <v>3095</v>
      </c>
      <c r="R11108" t="s">
        <v>3094</v>
      </c>
    </row>
    <row r="11109" spans="1:18" x14ac:dyDescent="0.25">
      <c r="A11109" t="s">
        <v>5340</v>
      </c>
      <c r="B11109" t="s">
        <v>3089</v>
      </c>
      <c r="D11109" t="s">
        <v>3090</v>
      </c>
      <c r="E11109" t="s">
        <v>3090</v>
      </c>
      <c r="F11109">
        <v>1</v>
      </c>
      <c r="G11109">
        <v>0</v>
      </c>
      <c r="H11109">
        <v>12596.8318117443</v>
      </c>
      <c r="I11109">
        <v>8756.9168117443896</v>
      </c>
      <c r="K11109">
        <v>1380.3</v>
      </c>
      <c r="M11109">
        <v>2459.6149999999998</v>
      </c>
      <c r="N11109" t="s">
        <v>3091</v>
      </c>
      <c r="O11109" t="s">
        <v>3092</v>
      </c>
      <c r="P11109" t="s">
        <v>3095</v>
      </c>
      <c r="R11109" t="s">
        <v>3094</v>
      </c>
    </row>
    <row r="11110" spans="1:18" x14ac:dyDescent="0.25">
      <c r="A11110" t="s">
        <v>5341</v>
      </c>
      <c r="B11110" t="s">
        <v>3089</v>
      </c>
      <c r="D11110" t="s">
        <v>3090</v>
      </c>
      <c r="E11110" t="s">
        <v>3090</v>
      </c>
      <c r="F11110">
        <v>1</v>
      </c>
      <c r="G11110">
        <v>0</v>
      </c>
      <c r="H11110">
        <v>12421.6286118014</v>
      </c>
      <c r="I11110">
        <v>8572.6869451348102</v>
      </c>
      <c r="K11110">
        <v>1385.0433333333301</v>
      </c>
      <c r="M11110">
        <v>2463.8983333333299</v>
      </c>
      <c r="N11110" t="s">
        <v>3091</v>
      </c>
      <c r="O11110" t="s">
        <v>3092</v>
      </c>
      <c r="P11110" t="s">
        <v>3095</v>
      </c>
      <c r="R11110" t="s">
        <v>3094</v>
      </c>
    </row>
    <row r="11111" spans="1:18" x14ac:dyDescent="0.25">
      <c r="A11111" t="s">
        <v>5342</v>
      </c>
      <c r="B11111" t="s">
        <v>3089</v>
      </c>
      <c r="D11111" t="s">
        <v>3090</v>
      </c>
      <c r="E11111" t="s">
        <v>3090</v>
      </c>
      <c r="F11111">
        <v>1</v>
      </c>
      <c r="G11111">
        <v>0</v>
      </c>
      <c r="H11111">
        <v>12048.426664762501</v>
      </c>
      <c r="I11111">
        <v>8255.5749980959008</v>
      </c>
      <c r="K11111">
        <v>1364.3483333333299</v>
      </c>
      <c r="M11111">
        <v>2428.5033333333299</v>
      </c>
      <c r="N11111" t="s">
        <v>3091</v>
      </c>
      <c r="O11111" t="s">
        <v>3092</v>
      </c>
      <c r="P11111" t="s">
        <v>3095</v>
      </c>
      <c r="R11111" t="s">
        <v>3094</v>
      </c>
    </row>
    <row r="11112" spans="1:18" x14ac:dyDescent="0.25">
      <c r="A11112" t="s">
        <v>8454</v>
      </c>
      <c r="B11112" t="s">
        <v>3089</v>
      </c>
      <c r="D11112" t="s">
        <v>3090</v>
      </c>
      <c r="E11112" t="s">
        <v>3090</v>
      </c>
      <c r="F11112">
        <v>1</v>
      </c>
      <c r="G11112">
        <v>0</v>
      </c>
      <c r="H11112">
        <v>13773.733347715501</v>
      </c>
      <c r="I11112">
        <v>9419.3133477155807</v>
      </c>
      <c r="K11112">
        <v>1395.72</v>
      </c>
      <c r="M11112">
        <v>2958.7</v>
      </c>
      <c r="N11112" t="s">
        <v>3091</v>
      </c>
      <c r="O11112" t="s">
        <v>3092</v>
      </c>
      <c r="P11112" t="s">
        <v>3095</v>
      </c>
      <c r="R11112" t="s">
        <v>3094</v>
      </c>
    </row>
    <row r="11113" spans="1:18" x14ac:dyDescent="0.25">
      <c r="A11113" t="s">
        <v>5343</v>
      </c>
      <c r="B11113" t="s">
        <v>3089</v>
      </c>
      <c r="D11113" t="s">
        <v>3090</v>
      </c>
      <c r="E11113" t="s">
        <v>3090</v>
      </c>
      <c r="F11113">
        <v>1</v>
      </c>
      <c r="G11113">
        <v>0</v>
      </c>
      <c r="H11113">
        <v>0</v>
      </c>
      <c r="I11113">
        <v>0</v>
      </c>
      <c r="K11113"/>
      <c r="N11113" t="s">
        <v>3091</v>
      </c>
      <c r="O11113" t="s">
        <v>3092</v>
      </c>
      <c r="P11113" t="s">
        <v>3095</v>
      </c>
      <c r="R11113" t="s">
        <v>3094</v>
      </c>
    </row>
    <row r="11114" spans="1:18" x14ac:dyDescent="0.25">
      <c r="A11114" t="s">
        <v>274</v>
      </c>
      <c r="B11114" t="s">
        <v>3089</v>
      </c>
      <c r="D11114" t="s">
        <v>3090</v>
      </c>
      <c r="E11114" t="s">
        <v>3090</v>
      </c>
      <c r="F11114">
        <v>1</v>
      </c>
      <c r="G11114">
        <v>0</v>
      </c>
      <c r="H11114">
        <v>95.355229837227</v>
      </c>
      <c r="I11114">
        <v>25.947729837227001</v>
      </c>
      <c r="K11114">
        <v>28.357500000000002</v>
      </c>
      <c r="M11114">
        <v>41.05</v>
      </c>
      <c r="N11114" t="s">
        <v>3091</v>
      </c>
      <c r="O11114" t="s">
        <v>3092</v>
      </c>
      <c r="P11114" t="s">
        <v>3095</v>
      </c>
      <c r="R11114" t="s">
        <v>3094</v>
      </c>
    </row>
    <row r="11115" spans="1:18" x14ac:dyDescent="0.25">
      <c r="A11115" t="s">
        <v>2984</v>
      </c>
      <c r="B11115" t="s">
        <v>3089</v>
      </c>
      <c r="D11115" t="s">
        <v>3090</v>
      </c>
      <c r="E11115" t="s">
        <v>3090</v>
      </c>
      <c r="F11115">
        <v>1</v>
      </c>
      <c r="G11115">
        <v>0</v>
      </c>
      <c r="H11115">
        <v>1234.1087243847501</v>
      </c>
      <c r="I11115">
        <v>1234.1087243847501</v>
      </c>
      <c r="K11115">
        <v>0</v>
      </c>
      <c r="M11115">
        <v>0</v>
      </c>
      <c r="N11115" t="s">
        <v>3091</v>
      </c>
      <c r="O11115" t="s">
        <v>3092</v>
      </c>
      <c r="P11115" t="s">
        <v>3095</v>
      </c>
      <c r="R11115" t="s">
        <v>3094</v>
      </c>
    </row>
    <row r="11116" spans="1:18" x14ac:dyDescent="0.25">
      <c r="A11116" t="s">
        <v>3191</v>
      </c>
      <c r="B11116" t="s">
        <v>3089</v>
      </c>
      <c r="D11116" t="s">
        <v>3090</v>
      </c>
      <c r="E11116" t="s">
        <v>3090</v>
      </c>
      <c r="F11116">
        <v>1</v>
      </c>
      <c r="G11116">
        <v>0</v>
      </c>
      <c r="H11116">
        <v>75.34</v>
      </c>
      <c r="I11116">
        <v>75.34</v>
      </c>
      <c r="K11116"/>
      <c r="N11116" t="s">
        <v>3091</v>
      </c>
      <c r="O11116" t="s">
        <v>3092</v>
      </c>
      <c r="P11116" t="s">
        <v>3095</v>
      </c>
      <c r="R11116" t="s">
        <v>3094</v>
      </c>
    </row>
    <row r="11117" spans="1:18" x14ac:dyDescent="0.25">
      <c r="A11117" t="s">
        <v>3192</v>
      </c>
      <c r="B11117" t="s">
        <v>3089</v>
      </c>
      <c r="D11117" t="s">
        <v>3090</v>
      </c>
      <c r="E11117" t="s">
        <v>3090</v>
      </c>
      <c r="F11117">
        <v>1</v>
      </c>
      <c r="G11117">
        <v>0</v>
      </c>
      <c r="H11117">
        <v>4041.7387832311902</v>
      </c>
      <c r="I11117">
        <v>3420.0187832311899</v>
      </c>
      <c r="K11117">
        <v>223.77</v>
      </c>
      <c r="M11117">
        <v>397.95</v>
      </c>
      <c r="N11117" t="s">
        <v>3091</v>
      </c>
      <c r="O11117" t="s">
        <v>3092</v>
      </c>
      <c r="P11117" t="s">
        <v>3095</v>
      </c>
      <c r="R11117" t="s">
        <v>3094</v>
      </c>
    </row>
    <row r="11118" spans="1:18" x14ac:dyDescent="0.25">
      <c r="A11118" t="s">
        <v>2931</v>
      </c>
      <c r="B11118" t="s">
        <v>3089</v>
      </c>
      <c r="D11118" t="s">
        <v>3090</v>
      </c>
      <c r="E11118" t="s">
        <v>3090</v>
      </c>
      <c r="F11118">
        <v>1</v>
      </c>
      <c r="G11118">
        <v>0</v>
      </c>
      <c r="H11118">
        <v>1739.30735404858</v>
      </c>
      <c r="I11118">
        <v>1117.58735404858</v>
      </c>
      <c r="K11118">
        <v>223.77</v>
      </c>
      <c r="M11118">
        <v>397.95</v>
      </c>
      <c r="N11118" t="s">
        <v>3091</v>
      </c>
      <c r="O11118" t="s">
        <v>3092</v>
      </c>
      <c r="P11118" t="s">
        <v>3095</v>
      </c>
      <c r="R11118" t="s">
        <v>3094</v>
      </c>
    </row>
    <row r="11119" spans="1:18" x14ac:dyDescent="0.25">
      <c r="A11119" t="s">
        <v>2932</v>
      </c>
      <c r="B11119" t="s">
        <v>3089</v>
      </c>
      <c r="D11119" t="s">
        <v>3090</v>
      </c>
      <c r="E11119" t="s">
        <v>3090</v>
      </c>
      <c r="F11119">
        <v>1</v>
      </c>
      <c r="G11119">
        <v>0</v>
      </c>
      <c r="H11119">
        <v>4647.9775353919304</v>
      </c>
      <c r="I11119">
        <v>2282.7375353919301</v>
      </c>
      <c r="K11119">
        <v>848.59</v>
      </c>
      <c r="M11119">
        <v>1516.65</v>
      </c>
      <c r="N11119" t="s">
        <v>3091</v>
      </c>
      <c r="O11119" t="s">
        <v>3092</v>
      </c>
      <c r="P11119" t="s">
        <v>3095</v>
      </c>
      <c r="R11119" t="s">
        <v>3094</v>
      </c>
    </row>
    <row r="11120" spans="1:18" x14ac:dyDescent="0.25">
      <c r="A11120" t="s">
        <v>2985</v>
      </c>
      <c r="B11120" t="s">
        <v>3089</v>
      </c>
      <c r="D11120" t="s">
        <v>3090</v>
      </c>
      <c r="E11120" t="s">
        <v>3090</v>
      </c>
      <c r="F11120">
        <v>1</v>
      </c>
      <c r="G11120">
        <v>0</v>
      </c>
      <c r="H11120">
        <v>74.918000000000006</v>
      </c>
      <c r="I11120">
        <v>74.918000000000006</v>
      </c>
      <c r="K11120">
        <v>0</v>
      </c>
      <c r="M11120">
        <v>0</v>
      </c>
      <c r="N11120" t="s">
        <v>3091</v>
      </c>
      <c r="O11120" t="s">
        <v>3092</v>
      </c>
      <c r="P11120" t="s">
        <v>3095</v>
      </c>
      <c r="R11120" t="s">
        <v>3094</v>
      </c>
    </row>
    <row r="11121" spans="1:18" x14ac:dyDescent="0.25">
      <c r="A11121" t="s">
        <v>5344</v>
      </c>
      <c r="B11121" t="s">
        <v>3089</v>
      </c>
      <c r="D11121" t="s">
        <v>3090</v>
      </c>
      <c r="E11121" t="s">
        <v>3090</v>
      </c>
      <c r="F11121">
        <v>1</v>
      </c>
      <c r="G11121">
        <v>0</v>
      </c>
      <c r="H11121">
        <v>0</v>
      </c>
      <c r="I11121">
        <v>0</v>
      </c>
      <c r="K11121"/>
      <c r="N11121" t="s">
        <v>3091</v>
      </c>
      <c r="O11121" t="s">
        <v>3092</v>
      </c>
      <c r="P11121" t="s">
        <v>3095</v>
      </c>
      <c r="R11121" t="s">
        <v>3094</v>
      </c>
    </row>
    <row r="11122" spans="1:18" x14ac:dyDescent="0.25">
      <c r="A11122" t="s">
        <v>434</v>
      </c>
      <c r="B11122" t="s">
        <v>3089</v>
      </c>
      <c r="D11122" t="s">
        <v>3090</v>
      </c>
      <c r="E11122" t="s">
        <v>3090</v>
      </c>
      <c r="F11122">
        <v>1</v>
      </c>
      <c r="G11122">
        <v>0</v>
      </c>
      <c r="H11122">
        <v>420.41113470562198</v>
      </c>
      <c r="I11122">
        <v>252.69113470562201</v>
      </c>
      <c r="K11122">
        <v>60.82</v>
      </c>
      <c r="M11122">
        <v>106.9</v>
      </c>
      <c r="N11122" t="s">
        <v>3091</v>
      </c>
      <c r="O11122" t="s">
        <v>3092</v>
      </c>
      <c r="P11122" t="s">
        <v>3095</v>
      </c>
      <c r="R11122" t="s">
        <v>3094</v>
      </c>
    </row>
    <row r="11123" spans="1:18" x14ac:dyDescent="0.25">
      <c r="A11123" t="s">
        <v>2702</v>
      </c>
      <c r="B11123" t="s">
        <v>3089</v>
      </c>
      <c r="D11123" t="s">
        <v>3090</v>
      </c>
      <c r="E11123" t="s">
        <v>3090</v>
      </c>
      <c r="F11123">
        <v>1</v>
      </c>
      <c r="G11123">
        <v>0</v>
      </c>
      <c r="H11123">
        <v>165.071467166666</v>
      </c>
      <c r="I11123">
        <v>118.271467166666</v>
      </c>
      <c r="K11123">
        <v>15</v>
      </c>
      <c r="M11123">
        <v>31.8</v>
      </c>
      <c r="N11123" t="s">
        <v>3091</v>
      </c>
      <c r="O11123" t="s">
        <v>3092</v>
      </c>
      <c r="P11123" t="s">
        <v>3095</v>
      </c>
      <c r="R11123" t="s">
        <v>3094</v>
      </c>
    </row>
    <row r="11124" spans="1:18" x14ac:dyDescent="0.25">
      <c r="A11124" t="s">
        <v>5345</v>
      </c>
      <c r="B11124" t="s">
        <v>3089</v>
      </c>
      <c r="D11124" t="s">
        <v>3090</v>
      </c>
      <c r="E11124" t="s">
        <v>3090</v>
      </c>
      <c r="F11124">
        <v>1</v>
      </c>
      <c r="G11124">
        <v>0</v>
      </c>
      <c r="H11124">
        <v>0</v>
      </c>
      <c r="I11124"/>
      <c r="K11124"/>
      <c r="N11124" t="s">
        <v>3091</v>
      </c>
      <c r="O11124" t="s">
        <v>3092</v>
      </c>
      <c r="P11124" t="s">
        <v>3095</v>
      </c>
      <c r="R11124" t="s">
        <v>3094</v>
      </c>
    </row>
    <row r="11125" spans="1:18" x14ac:dyDescent="0.25">
      <c r="A11125" t="s">
        <v>5346</v>
      </c>
      <c r="B11125" t="s">
        <v>3089</v>
      </c>
      <c r="D11125" t="s">
        <v>3090</v>
      </c>
      <c r="E11125" t="s">
        <v>3090</v>
      </c>
      <c r="F11125">
        <v>1</v>
      </c>
      <c r="G11125">
        <v>0</v>
      </c>
      <c r="H11125">
        <v>0</v>
      </c>
      <c r="I11125">
        <v>0</v>
      </c>
      <c r="K11125"/>
      <c r="N11125" t="s">
        <v>3091</v>
      </c>
      <c r="O11125" t="s">
        <v>3092</v>
      </c>
      <c r="P11125" t="s">
        <v>3095</v>
      </c>
      <c r="R11125" t="s">
        <v>3094</v>
      </c>
    </row>
    <row r="11126" spans="1:18" x14ac:dyDescent="0.25">
      <c r="A11126" t="s">
        <v>5347</v>
      </c>
      <c r="B11126" t="s">
        <v>3089</v>
      </c>
      <c r="D11126" t="s">
        <v>3090</v>
      </c>
      <c r="E11126" t="s">
        <v>3090</v>
      </c>
      <c r="F11126">
        <v>1</v>
      </c>
      <c r="G11126">
        <v>0</v>
      </c>
      <c r="H11126">
        <v>0</v>
      </c>
      <c r="I11126">
        <v>0</v>
      </c>
      <c r="K11126"/>
      <c r="N11126" t="s">
        <v>3091</v>
      </c>
      <c r="O11126" t="s">
        <v>3092</v>
      </c>
      <c r="P11126" t="s">
        <v>3095</v>
      </c>
      <c r="R11126" t="s">
        <v>3094</v>
      </c>
    </row>
    <row r="11127" spans="1:18" x14ac:dyDescent="0.25">
      <c r="A11127" t="s">
        <v>5348</v>
      </c>
      <c r="B11127" t="s">
        <v>3089</v>
      </c>
      <c r="D11127" t="s">
        <v>3090</v>
      </c>
      <c r="E11127" t="s">
        <v>3090</v>
      </c>
      <c r="F11127">
        <v>1</v>
      </c>
      <c r="G11127">
        <v>0</v>
      </c>
      <c r="H11127">
        <v>119.0082</v>
      </c>
      <c r="I11127">
        <v>119.0082</v>
      </c>
      <c r="K11127">
        <v>0</v>
      </c>
      <c r="M11127">
        <v>0</v>
      </c>
      <c r="N11127" t="s">
        <v>3091</v>
      </c>
      <c r="O11127" t="s">
        <v>3092</v>
      </c>
      <c r="P11127" t="s">
        <v>3095</v>
      </c>
      <c r="R11127" t="s">
        <v>3094</v>
      </c>
    </row>
    <row r="11128" spans="1:18" x14ac:dyDescent="0.25">
      <c r="A11128" t="s">
        <v>5349</v>
      </c>
      <c r="B11128" t="s">
        <v>3089</v>
      </c>
      <c r="D11128" t="s">
        <v>3090</v>
      </c>
      <c r="E11128" t="s">
        <v>3090</v>
      </c>
      <c r="F11128">
        <v>1</v>
      </c>
      <c r="G11128">
        <v>0</v>
      </c>
      <c r="H11128">
        <v>0</v>
      </c>
      <c r="I11128">
        <v>0</v>
      </c>
      <c r="K11128"/>
      <c r="N11128" t="s">
        <v>3091</v>
      </c>
      <c r="O11128" t="s">
        <v>3092</v>
      </c>
      <c r="P11128" t="s">
        <v>3095</v>
      </c>
      <c r="R11128" t="s">
        <v>3094</v>
      </c>
    </row>
    <row r="11129" spans="1:18" x14ac:dyDescent="0.25">
      <c r="A11129" t="s">
        <v>5350</v>
      </c>
      <c r="B11129" t="s">
        <v>3089</v>
      </c>
      <c r="D11129" t="s">
        <v>3090</v>
      </c>
      <c r="E11129" t="s">
        <v>3090</v>
      </c>
      <c r="F11129">
        <v>1</v>
      </c>
      <c r="G11129">
        <v>0</v>
      </c>
      <c r="H11129">
        <v>727.423553793103</v>
      </c>
      <c r="I11129">
        <v>544.03355379310301</v>
      </c>
      <c r="K11129">
        <v>66.61</v>
      </c>
      <c r="M11129">
        <v>116.78</v>
      </c>
      <c r="N11129" t="s">
        <v>3091</v>
      </c>
      <c r="O11129" t="s">
        <v>3092</v>
      </c>
      <c r="P11129" t="s">
        <v>3095</v>
      </c>
      <c r="R11129" t="s">
        <v>3094</v>
      </c>
    </row>
    <row r="11130" spans="1:18" x14ac:dyDescent="0.25">
      <c r="A11130" t="s">
        <v>5351</v>
      </c>
      <c r="B11130" t="s">
        <v>3089</v>
      </c>
      <c r="D11130" t="s">
        <v>3090</v>
      </c>
      <c r="E11130" t="s">
        <v>3090</v>
      </c>
      <c r="F11130">
        <v>1</v>
      </c>
      <c r="G11130">
        <v>0</v>
      </c>
      <c r="H11130">
        <v>577.36099999999999</v>
      </c>
      <c r="I11130">
        <v>393.971</v>
      </c>
      <c r="K11130">
        <v>66.61</v>
      </c>
      <c r="M11130">
        <v>116.78</v>
      </c>
      <c r="N11130" t="s">
        <v>3091</v>
      </c>
      <c r="O11130" t="s">
        <v>3092</v>
      </c>
      <c r="P11130" t="s">
        <v>3095</v>
      </c>
      <c r="R11130" t="s">
        <v>3094</v>
      </c>
    </row>
    <row r="11131" spans="1:18" x14ac:dyDescent="0.25">
      <c r="A11131" t="s">
        <v>5352</v>
      </c>
      <c r="B11131" t="s">
        <v>3089</v>
      </c>
      <c r="D11131" t="s">
        <v>3090</v>
      </c>
      <c r="E11131" t="s">
        <v>3090</v>
      </c>
      <c r="F11131">
        <v>1</v>
      </c>
      <c r="G11131">
        <v>0</v>
      </c>
      <c r="H11131">
        <v>557.88583617941902</v>
      </c>
      <c r="I11131">
        <v>157.465836179419</v>
      </c>
      <c r="K11131">
        <v>145</v>
      </c>
      <c r="M11131">
        <v>255.42</v>
      </c>
      <c r="N11131" t="s">
        <v>3091</v>
      </c>
      <c r="O11131" t="s">
        <v>3092</v>
      </c>
      <c r="P11131" t="s">
        <v>3095</v>
      </c>
      <c r="R11131" t="s">
        <v>3094</v>
      </c>
    </row>
    <row r="11132" spans="1:18" x14ac:dyDescent="0.25">
      <c r="A11132" t="s">
        <v>5353</v>
      </c>
      <c r="B11132" t="s">
        <v>3089</v>
      </c>
      <c r="D11132" t="s">
        <v>3090</v>
      </c>
      <c r="E11132" t="s">
        <v>3090</v>
      </c>
      <c r="F11132">
        <v>1</v>
      </c>
      <c r="G11132">
        <v>0</v>
      </c>
      <c r="H11132">
        <v>503.87557817499999</v>
      </c>
      <c r="I11132">
        <v>90.405578175000002</v>
      </c>
      <c r="K11132">
        <v>150</v>
      </c>
      <c r="M11132">
        <v>263.47000000000003</v>
      </c>
      <c r="N11132" t="s">
        <v>3091</v>
      </c>
      <c r="O11132" t="s">
        <v>3092</v>
      </c>
      <c r="P11132" t="s">
        <v>3095</v>
      </c>
      <c r="R11132" t="s">
        <v>3094</v>
      </c>
    </row>
    <row r="11133" spans="1:18" x14ac:dyDescent="0.25">
      <c r="A11133" t="s">
        <v>5354</v>
      </c>
      <c r="B11133" t="s">
        <v>3089</v>
      </c>
      <c r="D11133" t="s">
        <v>3090</v>
      </c>
      <c r="E11133" t="s">
        <v>3090</v>
      </c>
      <c r="F11133">
        <v>1</v>
      </c>
      <c r="G11133">
        <v>0</v>
      </c>
      <c r="H11133">
        <v>181.35534358981101</v>
      </c>
      <c r="I11133">
        <v>102.06534358981099</v>
      </c>
      <c r="K11133">
        <v>29</v>
      </c>
      <c r="M11133">
        <v>50.29</v>
      </c>
      <c r="N11133" t="s">
        <v>3091</v>
      </c>
      <c r="O11133" t="s">
        <v>3092</v>
      </c>
      <c r="P11133" t="s">
        <v>3095</v>
      </c>
      <c r="R11133" t="s">
        <v>3094</v>
      </c>
    </row>
    <row r="11134" spans="1:18" x14ac:dyDescent="0.25">
      <c r="A11134" t="s">
        <v>5355</v>
      </c>
      <c r="B11134" t="s">
        <v>3089</v>
      </c>
      <c r="D11134" t="s">
        <v>3090</v>
      </c>
      <c r="E11134" t="s">
        <v>3090</v>
      </c>
      <c r="F11134">
        <v>1</v>
      </c>
      <c r="G11134">
        <v>0</v>
      </c>
      <c r="H11134">
        <v>190.79662413795199</v>
      </c>
      <c r="I11134">
        <v>111.506624137952</v>
      </c>
      <c r="K11134">
        <v>29</v>
      </c>
      <c r="M11134">
        <v>50.29</v>
      </c>
      <c r="N11134" t="s">
        <v>3091</v>
      </c>
      <c r="O11134" t="s">
        <v>3092</v>
      </c>
      <c r="P11134" t="s">
        <v>3095</v>
      </c>
      <c r="R11134" t="s">
        <v>3094</v>
      </c>
    </row>
    <row r="11135" spans="1:18" x14ac:dyDescent="0.25">
      <c r="A11135" t="s">
        <v>8079</v>
      </c>
      <c r="B11135" t="s">
        <v>3089</v>
      </c>
      <c r="D11135" t="s">
        <v>3090</v>
      </c>
      <c r="E11135" t="s">
        <v>3090</v>
      </c>
      <c r="F11135">
        <v>1</v>
      </c>
      <c r="G11135">
        <v>0</v>
      </c>
      <c r="H11135">
        <v>0</v>
      </c>
      <c r="I11135"/>
      <c r="K11135"/>
      <c r="N11135" t="s">
        <v>3091</v>
      </c>
      <c r="O11135" t="s">
        <v>3092</v>
      </c>
      <c r="P11135" t="s">
        <v>3095</v>
      </c>
      <c r="R11135" t="s">
        <v>3094</v>
      </c>
    </row>
    <row r="11136" spans="1:18" x14ac:dyDescent="0.25">
      <c r="A11136" t="s">
        <v>8275</v>
      </c>
      <c r="B11136" t="s">
        <v>3089</v>
      </c>
      <c r="D11136" t="s">
        <v>3090</v>
      </c>
      <c r="E11136" t="s">
        <v>3090</v>
      </c>
      <c r="F11136">
        <v>1</v>
      </c>
      <c r="G11136">
        <v>0</v>
      </c>
      <c r="H11136">
        <v>114.83671558823499</v>
      </c>
      <c r="I11136">
        <v>52.436715588235202</v>
      </c>
      <c r="K11136">
        <v>20</v>
      </c>
      <c r="M11136">
        <v>42.4</v>
      </c>
      <c r="N11136" t="s">
        <v>3091</v>
      </c>
      <c r="O11136" t="s">
        <v>3092</v>
      </c>
      <c r="P11136" t="s">
        <v>3095</v>
      </c>
      <c r="R11136" t="s">
        <v>3094</v>
      </c>
    </row>
    <row r="11137" spans="1:18" x14ac:dyDescent="0.25">
      <c r="A11137" t="s">
        <v>5356</v>
      </c>
      <c r="B11137" t="s">
        <v>3089</v>
      </c>
      <c r="D11137" t="s">
        <v>3090</v>
      </c>
      <c r="E11137" t="s">
        <v>3090</v>
      </c>
      <c r="F11137">
        <v>1</v>
      </c>
      <c r="G11137">
        <v>0</v>
      </c>
      <c r="H11137">
        <v>237.42039163955999</v>
      </c>
      <c r="I11137">
        <v>98.420391639560606</v>
      </c>
      <c r="K11137">
        <v>50</v>
      </c>
      <c r="M11137">
        <v>89</v>
      </c>
      <c r="N11137" t="s">
        <v>3091</v>
      </c>
      <c r="O11137" t="s">
        <v>3092</v>
      </c>
      <c r="P11137" t="s">
        <v>3095</v>
      </c>
      <c r="R11137" t="s">
        <v>3094</v>
      </c>
    </row>
    <row r="11138" spans="1:18" x14ac:dyDescent="0.25">
      <c r="A11138" t="s">
        <v>5357</v>
      </c>
      <c r="B11138" t="s">
        <v>3089</v>
      </c>
      <c r="D11138" t="s">
        <v>3090</v>
      </c>
      <c r="E11138" t="s">
        <v>3090</v>
      </c>
      <c r="F11138">
        <v>1</v>
      </c>
      <c r="G11138">
        <v>0</v>
      </c>
      <c r="H11138">
        <v>380.92431944827098</v>
      </c>
      <c r="I11138">
        <v>164.29431944827101</v>
      </c>
      <c r="K11138">
        <v>76.72</v>
      </c>
      <c r="M11138">
        <v>139.91</v>
      </c>
      <c r="N11138" t="s">
        <v>3091</v>
      </c>
      <c r="O11138" t="s">
        <v>3092</v>
      </c>
      <c r="P11138" t="s">
        <v>3095</v>
      </c>
      <c r="R11138" t="s">
        <v>3094</v>
      </c>
    </row>
    <row r="11139" spans="1:18" x14ac:dyDescent="0.25">
      <c r="A11139" t="s">
        <v>5358</v>
      </c>
      <c r="B11139" t="s">
        <v>3089</v>
      </c>
      <c r="D11139" t="s">
        <v>3090</v>
      </c>
      <c r="E11139" t="s">
        <v>3090</v>
      </c>
      <c r="F11139">
        <v>1</v>
      </c>
      <c r="G11139">
        <v>0</v>
      </c>
      <c r="H11139">
        <v>327.71867854886301</v>
      </c>
      <c r="I11139">
        <v>103.418678548863</v>
      </c>
      <c r="K11139">
        <v>81</v>
      </c>
      <c r="M11139">
        <v>143.30000000000001</v>
      </c>
      <c r="N11139" t="s">
        <v>3091</v>
      </c>
      <c r="O11139" t="s">
        <v>3092</v>
      </c>
      <c r="P11139" t="s">
        <v>3095</v>
      </c>
      <c r="R11139" t="s">
        <v>3094</v>
      </c>
    </row>
    <row r="11140" spans="1:18" x14ac:dyDescent="0.25">
      <c r="A11140" t="s">
        <v>5359</v>
      </c>
      <c r="B11140" t="s">
        <v>3089</v>
      </c>
      <c r="D11140" t="s">
        <v>3090</v>
      </c>
      <c r="E11140" t="s">
        <v>3090</v>
      </c>
      <c r="F11140">
        <v>1</v>
      </c>
      <c r="G11140">
        <v>0</v>
      </c>
      <c r="H11140">
        <v>242.980022300869</v>
      </c>
      <c r="I11140">
        <v>103.980022300869</v>
      </c>
      <c r="K11140">
        <v>50</v>
      </c>
      <c r="M11140">
        <v>89</v>
      </c>
      <c r="N11140" t="s">
        <v>3091</v>
      </c>
      <c r="O11140" t="s">
        <v>3092</v>
      </c>
      <c r="P11140" t="s">
        <v>3095</v>
      </c>
      <c r="R11140" t="s">
        <v>3094</v>
      </c>
    </row>
    <row r="11141" spans="1:18" x14ac:dyDescent="0.25">
      <c r="A11141" t="s">
        <v>5360</v>
      </c>
      <c r="B11141" t="s">
        <v>3089</v>
      </c>
      <c r="D11141" t="s">
        <v>3090</v>
      </c>
      <c r="E11141" t="s">
        <v>3090</v>
      </c>
      <c r="F11141">
        <v>1</v>
      </c>
      <c r="G11141">
        <v>0</v>
      </c>
      <c r="H11141">
        <v>44.176527359800097</v>
      </c>
      <c r="I11141">
        <v>19.4865273598001</v>
      </c>
      <c r="K11141">
        <v>9.0299999999999994</v>
      </c>
      <c r="M11141">
        <v>15.66</v>
      </c>
      <c r="N11141" t="s">
        <v>3091</v>
      </c>
      <c r="O11141" t="s">
        <v>3092</v>
      </c>
      <c r="P11141" t="s">
        <v>3095</v>
      </c>
      <c r="R11141" t="s">
        <v>3094</v>
      </c>
    </row>
    <row r="11142" spans="1:18" x14ac:dyDescent="0.25">
      <c r="A11142" t="s">
        <v>5361</v>
      </c>
      <c r="B11142" t="s">
        <v>3089</v>
      </c>
      <c r="D11142" t="s">
        <v>3090</v>
      </c>
      <c r="E11142" t="s">
        <v>3090</v>
      </c>
      <c r="F11142">
        <v>1</v>
      </c>
      <c r="G11142">
        <v>0</v>
      </c>
      <c r="H11142">
        <v>235.19942962962901</v>
      </c>
      <c r="I11142">
        <v>96.199429629629606</v>
      </c>
      <c r="K11142">
        <v>50</v>
      </c>
      <c r="M11142">
        <v>89</v>
      </c>
      <c r="N11142" t="s">
        <v>3091</v>
      </c>
      <c r="O11142" t="s">
        <v>3092</v>
      </c>
      <c r="P11142" t="s">
        <v>3095</v>
      </c>
      <c r="R11142" t="s">
        <v>3094</v>
      </c>
    </row>
    <row r="11143" spans="1:18" x14ac:dyDescent="0.25">
      <c r="A11143" t="s">
        <v>5362</v>
      </c>
      <c r="B11143" t="s">
        <v>3089</v>
      </c>
      <c r="D11143" t="s">
        <v>3090</v>
      </c>
      <c r="E11143" t="s">
        <v>3090</v>
      </c>
      <c r="F11143">
        <v>1</v>
      </c>
      <c r="G11143">
        <v>0</v>
      </c>
      <c r="H11143">
        <v>256.597835963129</v>
      </c>
      <c r="I11143">
        <v>201.597835963129</v>
      </c>
      <c r="K11143">
        <v>20</v>
      </c>
      <c r="M11143">
        <v>35</v>
      </c>
      <c r="N11143" t="s">
        <v>3091</v>
      </c>
      <c r="O11143" t="s">
        <v>3092</v>
      </c>
      <c r="P11143" t="s">
        <v>3095</v>
      </c>
      <c r="R11143" t="s">
        <v>3094</v>
      </c>
    </row>
    <row r="11144" spans="1:18" x14ac:dyDescent="0.25">
      <c r="A11144" t="s">
        <v>5363</v>
      </c>
      <c r="B11144" t="s">
        <v>3089</v>
      </c>
      <c r="D11144" t="s">
        <v>3090</v>
      </c>
      <c r="E11144" t="s">
        <v>3090</v>
      </c>
      <c r="F11144">
        <v>1</v>
      </c>
      <c r="G11144">
        <v>0</v>
      </c>
      <c r="H11144">
        <v>69.062501499999996</v>
      </c>
      <c r="I11144">
        <v>24.102501499999999</v>
      </c>
      <c r="K11144">
        <v>16</v>
      </c>
      <c r="M11144">
        <v>28.96</v>
      </c>
      <c r="N11144" t="s">
        <v>3091</v>
      </c>
      <c r="O11144" t="s">
        <v>3092</v>
      </c>
      <c r="P11144" t="s">
        <v>3095</v>
      </c>
      <c r="R11144" t="s">
        <v>3094</v>
      </c>
    </row>
    <row r="11145" spans="1:18" x14ac:dyDescent="0.25">
      <c r="A11145" t="s">
        <v>5364</v>
      </c>
      <c r="B11145" t="s">
        <v>3089</v>
      </c>
      <c r="D11145" t="s">
        <v>3090</v>
      </c>
      <c r="E11145" t="s">
        <v>3090</v>
      </c>
      <c r="F11145">
        <v>1</v>
      </c>
      <c r="G11145">
        <v>0</v>
      </c>
      <c r="H11145">
        <v>1183.2884883166601</v>
      </c>
      <c r="I11145">
        <v>540.34848831666602</v>
      </c>
      <c r="K11145">
        <v>231.51499999999999</v>
      </c>
      <c r="M11145">
        <v>411.42500000000001</v>
      </c>
      <c r="N11145" t="s">
        <v>3091</v>
      </c>
      <c r="O11145" t="s">
        <v>3092</v>
      </c>
      <c r="P11145" t="s">
        <v>3095</v>
      </c>
      <c r="R11145" t="s">
        <v>3094</v>
      </c>
    </row>
    <row r="11146" spans="1:18" x14ac:dyDescent="0.25">
      <c r="A11146" t="s">
        <v>5365</v>
      </c>
      <c r="B11146" t="s">
        <v>3089</v>
      </c>
      <c r="D11146" t="s">
        <v>3090</v>
      </c>
      <c r="E11146" t="s">
        <v>3090</v>
      </c>
      <c r="F11146">
        <v>1</v>
      </c>
      <c r="G11146">
        <v>0</v>
      </c>
      <c r="H11146">
        <v>79.303145406249996</v>
      </c>
      <c r="I11146">
        <v>76.393145406249999</v>
      </c>
      <c r="K11146">
        <v>1</v>
      </c>
      <c r="M11146">
        <v>1.91</v>
      </c>
      <c r="N11146" t="s">
        <v>3091</v>
      </c>
      <c r="O11146" t="s">
        <v>3092</v>
      </c>
      <c r="P11146" t="s">
        <v>3095</v>
      </c>
      <c r="R11146" t="s">
        <v>3094</v>
      </c>
    </row>
    <row r="11147" spans="1:18" x14ac:dyDescent="0.25">
      <c r="A11147" t="s">
        <v>5366</v>
      </c>
      <c r="B11147" t="s">
        <v>3089</v>
      </c>
      <c r="D11147" t="s">
        <v>3090</v>
      </c>
      <c r="E11147" t="s">
        <v>3090</v>
      </c>
      <c r="F11147">
        <v>1</v>
      </c>
      <c r="G11147">
        <v>0</v>
      </c>
      <c r="H11147">
        <v>240.75279475308599</v>
      </c>
      <c r="I11147">
        <v>193.182794753086</v>
      </c>
      <c r="K11147">
        <v>17</v>
      </c>
      <c r="M11147">
        <v>30.57</v>
      </c>
      <c r="N11147" t="s">
        <v>3091</v>
      </c>
      <c r="O11147" t="s">
        <v>3092</v>
      </c>
      <c r="P11147" t="s">
        <v>3095</v>
      </c>
      <c r="R11147" t="s">
        <v>3094</v>
      </c>
    </row>
    <row r="11148" spans="1:18" x14ac:dyDescent="0.25">
      <c r="A11148" t="s">
        <v>5367</v>
      </c>
      <c r="B11148" t="s">
        <v>3089</v>
      </c>
      <c r="D11148" t="s">
        <v>3090</v>
      </c>
      <c r="E11148" t="s">
        <v>3090</v>
      </c>
      <c r="F11148">
        <v>1</v>
      </c>
      <c r="G11148">
        <v>0</v>
      </c>
      <c r="H11148">
        <v>720.17732130059699</v>
      </c>
      <c r="I11148">
        <v>614.67732130059699</v>
      </c>
      <c r="K11148">
        <v>38.229999999999997</v>
      </c>
      <c r="M11148">
        <v>67.27</v>
      </c>
      <c r="N11148" t="s">
        <v>3091</v>
      </c>
      <c r="O11148" t="s">
        <v>3092</v>
      </c>
      <c r="P11148" t="s">
        <v>3095</v>
      </c>
      <c r="R11148" t="s">
        <v>3094</v>
      </c>
    </row>
    <row r="11149" spans="1:18" x14ac:dyDescent="0.25">
      <c r="A11149" t="s">
        <v>5368</v>
      </c>
      <c r="B11149" t="s">
        <v>3089</v>
      </c>
      <c r="D11149" t="s">
        <v>3090</v>
      </c>
      <c r="E11149" t="s">
        <v>3090</v>
      </c>
      <c r="F11149">
        <v>1</v>
      </c>
      <c r="G11149">
        <v>0</v>
      </c>
      <c r="H11149">
        <v>968.31384417970298</v>
      </c>
      <c r="I11149">
        <v>272.86384417970299</v>
      </c>
      <c r="K11149">
        <v>250</v>
      </c>
      <c r="M11149">
        <v>445.45</v>
      </c>
      <c r="N11149" t="s">
        <v>3091</v>
      </c>
      <c r="O11149" t="s">
        <v>3092</v>
      </c>
      <c r="P11149" t="s">
        <v>3095</v>
      </c>
      <c r="R11149" t="s">
        <v>3094</v>
      </c>
    </row>
    <row r="11150" spans="1:18" x14ac:dyDescent="0.25">
      <c r="A11150" t="s">
        <v>5369</v>
      </c>
      <c r="B11150" t="s">
        <v>3089</v>
      </c>
      <c r="D11150" t="s">
        <v>3090</v>
      </c>
      <c r="E11150" t="s">
        <v>3090</v>
      </c>
      <c r="F11150">
        <v>1</v>
      </c>
      <c r="G11150">
        <v>0</v>
      </c>
      <c r="H11150">
        <v>909.54690000000005</v>
      </c>
      <c r="I11150">
        <v>707.44439999999997</v>
      </c>
      <c r="K11150">
        <v>73.504999999999995</v>
      </c>
      <c r="M11150">
        <v>128.5975</v>
      </c>
      <c r="N11150" t="s">
        <v>3091</v>
      </c>
      <c r="O11150" t="s">
        <v>3092</v>
      </c>
      <c r="P11150" t="s">
        <v>3095</v>
      </c>
      <c r="R11150" t="s">
        <v>3094</v>
      </c>
    </row>
    <row r="11151" spans="1:18" x14ac:dyDescent="0.25">
      <c r="A11151" t="s">
        <v>8080</v>
      </c>
      <c r="B11151" t="s">
        <v>3089</v>
      </c>
      <c r="D11151" t="s">
        <v>3090</v>
      </c>
      <c r="E11151" t="s">
        <v>3090</v>
      </c>
      <c r="F11151">
        <v>1</v>
      </c>
      <c r="G11151">
        <v>0</v>
      </c>
      <c r="H11151">
        <v>13.3341676719</v>
      </c>
      <c r="I11151">
        <v>7.5141676719000001</v>
      </c>
      <c r="K11151">
        <v>2</v>
      </c>
      <c r="M11151">
        <v>3.82</v>
      </c>
      <c r="N11151" t="s">
        <v>3091</v>
      </c>
      <c r="O11151" t="s">
        <v>3092</v>
      </c>
      <c r="P11151" t="s">
        <v>3095</v>
      </c>
      <c r="R11151" t="s">
        <v>3094</v>
      </c>
    </row>
    <row r="11152" spans="1:18" x14ac:dyDescent="0.25">
      <c r="A11152" t="s">
        <v>432</v>
      </c>
      <c r="B11152" t="s">
        <v>3089</v>
      </c>
      <c r="D11152" t="s">
        <v>3090</v>
      </c>
      <c r="E11152" t="s">
        <v>3090</v>
      </c>
      <c r="F11152">
        <v>1</v>
      </c>
      <c r="G11152">
        <v>0</v>
      </c>
      <c r="H11152">
        <v>583.38654329537803</v>
      </c>
      <c r="I11152">
        <v>176.78154329537799</v>
      </c>
      <c r="K11152">
        <v>130.33000000000001</v>
      </c>
      <c r="M11152">
        <v>276.27499999999998</v>
      </c>
      <c r="N11152" t="s">
        <v>3091</v>
      </c>
      <c r="O11152" t="s">
        <v>3092</v>
      </c>
      <c r="P11152" t="s">
        <v>3095</v>
      </c>
      <c r="R11152" t="s">
        <v>3094</v>
      </c>
    </row>
    <row r="11153" spans="1:18" x14ac:dyDescent="0.25">
      <c r="A11153" t="s">
        <v>433</v>
      </c>
      <c r="B11153" t="s">
        <v>3089</v>
      </c>
      <c r="D11153" t="s">
        <v>3090</v>
      </c>
      <c r="E11153" t="s">
        <v>3090</v>
      </c>
      <c r="F11153">
        <v>1</v>
      </c>
      <c r="G11153">
        <v>0</v>
      </c>
      <c r="H11153">
        <v>725.30902945016305</v>
      </c>
      <c r="I11153">
        <v>336.14902945016303</v>
      </c>
      <c r="K11153">
        <v>139.01</v>
      </c>
      <c r="M11153">
        <v>250.15</v>
      </c>
      <c r="N11153" t="s">
        <v>3091</v>
      </c>
      <c r="O11153" t="s">
        <v>3092</v>
      </c>
      <c r="P11153" t="s">
        <v>3095</v>
      </c>
      <c r="R11153" t="s">
        <v>3094</v>
      </c>
    </row>
    <row r="11154" spans="1:18" x14ac:dyDescent="0.25">
      <c r="A11154" t="s">
        <v>5370</v>
      </c>
      <c r="B11154" t="s">
        <v>3089</v>
      </c>
      <c r="D11154" t="s">
        <v>3090</v>
      </c>
      <c r="E11154" t="s">
        <v>3090</v>
      </c>
      <c r="F11154">
        <v>1</v>
      </c>
      <c r="G11154">
        <v>0</v>
      </c>
      <c r="H11154">
        <v>970.46629705363796</v>
      </c>
      <c r="I11154">
        <v>808.18629705363799</v>
      </c>
      <c r="K11154">
        <v>57.96</v>
      </c>
      <c r="M11154">
        <v>104.32</v>
      </c>
      <c r="N11154" t="s">
        <v>3091</v>
      </c>
      <c r="O11154" t="s">
        <v>3092</v>
      </c>
      <c r="P11154" t="s">
        <v>3095</v>
      </c>
      <c r="R11154" t="s">
        <v>3094</v>
      </c>
    </row>
    <row r="11155" spans="1:18" x14ac:dyDescent="0.25">
      <c r="A11155" t="s">
        <v>3475</v>
      </c>
      <c r="B11155" t="s">
        <v>3089</v>
      </c>
      <c r="D11155" t="s">
        <v>3090</v>
      </c>
      <c r="E11155" t="s">
        <v>3090</v>
      </c>
      <c r="F11155">
        <v>1</v>
      </c>
      <c r="G11155">
        <v>0</v>
      </c>
      <c r="H11155">
        <v>3397.1941083553602</v>
      </c>
      <c r="I11155">
        <v>3397.1941083553602</v>
      </c>
      <c r="K11155"/>
      <c r="N11155" t="s">
        <v>3091</v>
      </c>
      <c r="O11155" t="s">
        <v>3092</v>
      </c>
      <c r="P11155" t="s">
        <v>3095</v>
      </c>
      <c r="R11155" t="s">
        <v>3094</v>
      </c>
    </row>
    <row r="11156" spans="1:18" x14ac:dyDescent="0.25">
      <c r="A11156" t="s">
        <v>5371</v>
      </c>
      <c r="B11156" t="s">
        <v>3089</v>
      </c>
      <c r="D11156" t="s">
        <v>3090</v>
      </c>
      <c r="E11156" t="s">
        <v>3090</v>
      </c>
      <c r="F11156">
        <v>1</v>
      </c>
      <c r="G11156">
        <v>0</v>
      </c>
      <c r="H11156">
        <v>6.4987036250000001</v>
      </c>
      <c r="I11156">
        <v>2.3337036250000001</v>
      </c>
      <c r="K11156">
        <v>1.5</v>
      </c>
      <c r="M11156">
        <v>2.665</v>
      </c>
      <c r="N11156" t="s">
        <v>3091</v>
      </c>
      <c r="O11156" t="s">
        <v>3092</v>
      </c>
      <c r="P11156" t="s">
        <v>3095</v>
      </c>
      <c r="R11156" t="s">
        <v>3094</v>
      </c>
    </row>
    <row r="11157" spans="1:18" x14ac:dyDescent="0.25">
      <c r="A11157" t="s">
        <v>5372</v>
      </c>
      <c r="B11157" t="s">
        <v>3089</v>
      </c>
      <c r="D11157" t="s">
        <v>3090</v>
      </c>
      <c r="E11157" t="s">
        <v>3090</v>
      </c>
      <c r="F11157">
        <v>1</v>
      </c>
      <c r="G11157">
        <v>0</v>
      </c>
      <c r="H11157">
        <v>0</v>
      </c>
      <c r="I11157">
        <v>0</v>
      </c>
      <c r="K11157"/>
      <c r="N11157" t="s">
        <v>3091</v>
      </c>
      <c r="O11157" t="s">
        <v>3092</v>
      </c>
      <c r="P11157" t="s">
        <v>3095</v>
      </c>
      <c r="R11157" t="s">
        <v>3094</v>
      </c>
    </row>
    <row r="11158" spans="1:18" x14ac:dyDescent="0.25">
      <c r="A11158" t="s">
        <v>5373</v>
      </c>
      <c r="B11158" t="s">
        <v>3089</v>
      </c>
      <c r="D11158" t="s">
        <v>3090</v>
      </c>
      <c r="E11158" t="s">
        <v>3090</v>
      </c>
      <c r="F11158">
        <v>1</v>
      </c>
      <c r="G11158">
        <v>0</v>
      </c>
      <c r="H11158">
        <v>0</v>
      </c>
      <c r="I11158">
        <v>0</v>
      </c>
      <c r="K11158"/>
      <c r="N11158" t="s">
        <v>3091</v>
      </c>
      <c r="O11158" t="s">
        <v>3092</v>
      </c>
      <c r="P11158" t="s">
        <v>3095</v>
      </c>
      <c r="R11158" t="s">
        <v>3094</v>
      </c>
    </row>
    <row r="11159" spans="1:18" x14ac:dyDescent="0.25">
      <c r="A11159" t="s">
        <v>5374</v>
      </c>
      <c r="B11159" t="s">
        <v>3089</v>
      </c>
      <c r="D11159" t="s">
        <v>3090</v>
      </c>
      <c r="E11159" t="s">
        <v>3090</v>
      </c>
      <c r="F11159">
        <v>1</v>
      </c>
      <c r="G11159">
        <v>0</v>
      </c>
      <c r="H11159">
        <v>0</v>
      </c>
      <c r="I11159">
        <v>0</v>
      </c>
      <c r="K11159"/>
      <c r="N11159" t="s">
        <v>3091</v>
      </c>
      <c r="O11159" t="s">
        <v>3092</v>
      </c>
      <c r="P11159" t="s">
        <v>3095</v>
      </c>
      <c r="R11159" t="s">
        <v>3094</v>
      </c>
    </row>
    <row r="11160" spans="1:18" x14ac:dyDescent="0.25">
      <c r="A11160" t="s">
        <v>5375</v>
      </c>
      <c r="B11160" t="s">
        <v>3089</v>
      </c>
      <c r="D11160" t="s">
        <v>3090</v>
      </c>
      <c r="E11160" t="s">
        <v>3090</v>
      </c>
      <c r="F11160">
        <v>1</v>
      </c>
      <c r="G11160">
        <v>0</v>
      </c>
      <c r="H11160">
        <v>0</v>
      </c>
      <c r="I11160">
        <v>0</v>
      </c>
      <c r="K11160"/>
      <c r="N11160" t="s">
        <v>3091</v>
      </c>
      <c r="O11160" t="s">
        <v>3092</v>
      </c>
      <c r="P11160" t="s">
        <v>3095</v>
      </c>
      <c r="R11160" t="s">
        <v>3094</v>
      </c>
    </row>
    <row r="11161" spans="1:18" x14ac:dyDescent="0.25">
      <c r="A11161" t="s">
        <v>5376</v>
      </c>
      <c r="B11161" t="s">
        <v>3089</v>
      </c>
      <c r="D11161" t="s">
        <v>3090</v>
      </c>
      <c r="E11161" t="s">
        <v>3090</v>
      </c>
      <c r="F11161">
        <v>1</v>
      </c>
      <c r="G11161">
        <v>0</v>
      </c>
      <c r="H11161">
        <v>0</v>
      </c>
      <c r="I11161">
        <v>0</v>
      </c>
      <c r="K11161"/>
      <c r="N11161" t="s">
        <v>3091</v>
      </c>
      <c r="O11161" t="s">
        <v>3092</v>
      </c>
      <c r="P11161" t="s">
        <v>3095</v>
      </c>
      <c r="R11161" t="s">
        <v>3094</v>
      </c>
    </row>
    <row r="11162" spans="1:18" x14ac:dyDescent="0.25">
      <c r="A11162" t="s">
        <v>5377</v>
      </c>
      <c r="B11162" t="s">
        <v>3089</v>
      </c>
      <c r="D11162" t="s">
        <v>3090</v>
      </c>
      <c r="E11162" t="s">
        <v>3090</v>
      </c>
      <c r="F11162">
        <v>1</v>
      </c>
      <c r="G11162">
        <v>0</v>
      </c>
      <c r="H11162">
        <v>0</v>
      </c>
      <c r="I11162">
        <v>0</v>
      </c>
      <c r="K11162"/>
      <c r="N11162" t="s">
        <v>3091</v>
      </c>
      <c r="O11162" t="s">
        <v>3092</v>
      </c>
      <c r="P11162" t="s">
        <v>3095</v>
      </c>
      <c r="R11162" t="s">
        <v>3094</v>
      </c>
    </row>
    <row r="11163" spans="1:18" x14ac:dyDescent="0.25">
      <c r="A11163" t="s">
        <v>5378</v>
      </c>
      <c r="B11163" t="s">
        <v>3089</v>
      </c>
      <c r="D11163" t="s">
        <v>3090</v>
      </c>
      <c r="E11163" t="s">
        <v>3090</v>
      </c>
      <c r="F11163">
        <v>1</v>
      </c>
      <c r="G11163">
        <v>0</v>
      </c>
      <c r="H11163">
        <v>0</v>
      </c>
      <c r="I11163">
        <v>0</v>
      </c>
      <c r="K11163"/>
      <c r="N11163" t="s">
        <v>3091</v>
      </c>
      <c r="O11163" t="s">
        <v>3092</v>
      </c>
      <c r="P11163" t="s">
        <v>3095</v>
      </c>
      <c r="R11163" t="s">
        <v>3094</v>
      </c>
    </row>
    <row r="11164" spans="1:18" x14ac:dyDescent="0.25">
      <c r="A11164" t="s">
        <v>5379</v>
      </c>
      <c r="B11164" t="s">
        <v>3089</v>
      </c>
      <c r="D11164" t="s">
        <v>3090</v>
      </c>
      <c r="E11164" t="s">
        <v>3090</v>
      </c>
      <c r="F11164">
        <v>1</v>
      </c>
      <c r="G11164">
        <v>0</v>
      </c>
      <c r="H11164">
        <v>0</v>
      </c>
      <c r="I11164">
        <v>0</v>
      </c>
      <c r="K11164"/>
      <c r="N11164" t="s">
        <v>3091</v>
      </c>
      <c r="O11164" t="s">
        <v>3092</v>
      </c>
      <c r="P11164" t="s">
        <v>3095</v>
      </c>
      <c r="R11164" t="s">
        <v>3094</v>
      </c>
    </row>
    <row r="11165" spans="1:18" x14ac:dyDescent="0.25">
      <c r="A11165" t="s">
        <v>5380</v>
      </c>
      <c r="B11165" t="s">
        <v>3089</v>
      </c>
      <c r="D11165" t="s">
        <v>3090</v>
      </c>
      <c r="E11165" t="s">
        <v>3090</v>
      </c>
      <c r="F11165">
        <v>1</v>
      </c>
      <c r="G11165">
        <v>0</v>
      </c>
      <c r="H11165">
        <v>0</v>
      </c>
      <c r="I11165">
        <v>0</v>
      </c>
      <c r="K11165"/>
      <c r="N11165" t="s">
        <v>3091</v>
      </c>
      <c r="O11165" t="s">
        <v>3092</v>
      </c>
      <c r="P11165" t="s">
        <v>3095</v>
      </c>
      <c r="R11165" t="s">
        <v>3094</v>
      </c>
    </row>
    <row r="11166" spans="1:18" x14ac:dyDescent="0.25">
      <c r="A11166" t="s">
        <v>5381</v>
      </c>
      <c r="B11166" t="s">
        <v>3089</v>
      </c>
      <c r="D11166" t="s">
        <v>3090</v>
      </c>
      <c r="E11166" t="s">
        <v>3090</v>
      </c>
      <c r="F11166">
        <v>1</v>
      </c>
      <c r="G11166">
        <v>0</v>
      </c>
      <c r="H11166">
        <v>0</v>
      </c>
      <c r="I11166">
        <v>0</v>
      </c>
      <c r="K11166"/>
      <c r="N11166" t="s">
        <v>3091</v>
      </c>
      <c r="O11166" t="s">
        <v>3092</v>
      </c>
      <c r="P11166" t="s">
        <v>3095</v>
      </c>
      <c r="R11166" t="s">
        <v>3094</v>
      </c>
    </row>
    <row r="11167" spans="1:18" x14ac:dyDescent="0.25">
      <c r="A11167" t="s">
        <v>5382</v>
      </c>
      <c r="B11167" t="s">
        <v>3089</v>
      </c>
      <c r="D11167" t="s">
        <v>3090</v>
      </c>
      <c r="E11167" t="s">
        <v>3090</v>
      </c>
      <c r="F11167">
        <v>1</v>
      </c>
      <c r="G11167">
        <v>0</v>
      </c>
      <c r="H11167">
        <v>0</v>
      </c>
      <c r="I11167">
        <v>0</v>
      </c>
      <c r="K11167"/>
      <c r="N11167" t="s">
        <v>3091</v>
      </c>
      <c r="O11167" t="s">
        <v>3092</v>
      </c>
      <c r="P11167" t="s">
        <v>3095</v>
      </c>
      <c r="R11167" t="s">
        <v>3094</v>
      </c>
    </row>
    <row r="11168" spans="1:18" x14ac:dyDescent="0.25">
      <c r="A11168" t="s">
        <v>5383</v>
      </c>
      <c r="B11168" t="s">
        <v>3089</v>
      </c>
      <c r="D11168" t="s">
        <v>3090</v>
      </c>
      <c r="E11168" t="s">
        <v>3090</v>
      </c>
      <c r="F11168">
        <v>1</v>
      </c>
      <c r="G11168">
        <v>0</v>
      </c>
      <c r="H11168">
        <v>0</v>
      </c>
      <c r="I11168">
        <v>0</v>
      </c>
      <c r="K11168"/>
      <c r="N11168" t="s">
        <v>3091</v>
      </c>
      <c r="O11168" t="s">
        <v>3092</v>
      </c>
      <c r="P11168" t="s">
        <v>3095</v>
      </c>
      <c r="R11168" t="s">
        <v>3094</v>
      </c>
    </row>
    <row r="11169" spans="1:18" x14ac:dyDescent="0.25">
      <c r="A11169" t="s">
        <v>5384</v>
      </c>
      <c r="B11169" t="s">
        <v>3089</v>
      </c>
      <c r="D11169" t="s">
        <v>3090</v>
      </c>
      <c r="E11169" t="s">
        <v>3090</v>
      </c>
      <c r="F11169">
        <v>1</v>
      </c>
      <c r="G11169">
        <v>0</v>
      </c>
      <c r="H11169">
        <v>0</v>
      </c>
      <c r="I11169">
        <v>0</v>
      </c>
      <c r="K11169"/>
      <c r="N11169" t="s">
        <v>3091</v>
      </c>
      <c r="O11169" t="s">
        <v>3092</v>
      </c>
      <c r="P11169" t="s">
        <v>3095</v>
      </c>
      <c r="R11169" t="s">
        <v>3094</v>
      </c>
    </row>
    <row r="11170" spans="1:18" x14ac:dyDescent="0.25">
      <c r="A11170" t="s">
        <v>5385</v>
      </c>
      <c r="B11170" t="s">
        <v>3089</v>
      </c>
      <c r="D11170" t="s">
        <v>3090</v>
      </c>
      <c r="E11170" t="s">
        <v>3090</v>
      </c>
      <c r="F11170">
        <v>1</v>
      </c>
      <c r="G11170">
        <v>0</v>
      </c>
      <c r="H11170">
        <v>0</v>
      </c>
      <c r="I11170">
        <v>0</v>
      </c>
      <c r="K11170"/>
      <c r="N11170" t="s">
        <v>3091</v>
      </c>
      <c r="O11170" t="s">
        <v>3092</v>
      </c>
      <c r="P11170" t="s">
        <v>3095</v>
      </c>
      <c r="R11170" t="s">
        <v>3094</v>
      </c>
    </row>
    <row r="11171" spans="1:18" x14ac:dyDescent="0.25">
      <c r="A11171" t="s">
        <v>5386</v>
      </c>
      <c r="B11171" t="s">
        <v>3089</v>
      </c>
      <c r="D11171" t="s">
        <v>3090</v>
      </c>
      <c r="E11171" t="s">
        <v>3090</v>
      </c>
      <c r="F11171">
        <v>1</v>
      </c>
      <c r="G11171">
        <v>0</v>
      </c>
      <c r="H11171">
        <v>0</v>
      </c>
      <c r="I11171">
        <v>0</v>
      </c>
      <c r="K11171"/>
      <c r="N11171" t="s">
        <v>3091</v>
      </c>
      <c r="O11171" t="s">
        <v>3092</v>
      </c>
      <c r="P11171" t="s">
        <v>3095</v>
      </c>
      <c r="R11171" t="s">
        <v>3094</v>
      </c>
    </row>
    <row r="11172" spans="1:18" x14ac:dyDescent="0.25">
      <c r="A11172" t="s">
        <v>5387</v>
      </c>
      <c r="B11172" t="s">
        <v>3089</v>
      </c>
      <c r="D11172" t="s">
        <v>3090</v>
      </c>
      <c r="E11172" t="s">
        <v>3090</v>
      </c>
      <c r="F11172">
        <v>1</v>
      </c>
      <c r="G11172">
        <v>0</v>
      </c>
      <c r="H11172">
        <v>0</v>
      </c>
      <c r="I11172">
        <v>0</v>
      </c>
      <c r="K11172"/>
      <c r="N11172" t="s">
        <v>3091</v>
      </c>
      <c r="O11172" t="s">
        <v>3092</v>
      </c>
      <c r="P11172" t="s">
        <v>3095</v>
      </c>
      <c r="R11172" t="s">
        <v>3094</v>
      </c>
    </row>
    <row r="11173" spans="1:18" x14ac:dyDescent="0.25">
      <c r="A11173" t="s">
        <v>5388</v>
      </c>
      <c r="B11173" t="s">
        <v>3089</v>
      </c>
      <c r="D11173" t="s">
        <v>3090</v>
      </c>
      <c r="E11173" t="s">
        <v>3090</v>
      </c>
      <c r="F11173">
        <v>1</v>
      </c>
      <c r="G11173">
        <v>0</v>
      </c>
      <c r="H11173">
        <v>0</v>
      </c>
      <c r="I11173">
        <v>0</v>
      </c>
      <c r="K11173"/>
      <c r="N11173" t="s">
        <v>3091</v>
      </c>
      <c r="O11173" t="s">
        <v>3092</v>
      </c>
      <c r="P11173" t="s">
        <v>3095</v>
      </c>
      <c r="R11173" t="s">
        <v>3094</v>
      </c>
    </row>
    <row r="11174" spans="1:18" x14ac:dyDescent="0.25">
      <c r="A11174" t="s">
        <v>5389</v>
      </c>
      <c r="B11174" t="s">
        <v>3089</v>
      </c>
      <c r="D11174" t="s">
        <v>3090</v>
      </c>
      <c r="E11174" t="s">
        <v>3090</v>
      </c>
      <c r="F11174">
        <v>1</v>
      </c>
      <c r="G11174">
        <v>0</v>
      </c>
      <c r="H11174">
        <v>0</v>
      </c>
      <c r="I11174">
        <v>0</v>
      </c>
      <c r="K11174"/>
      <c r="N11174" t="s">
        <v>3091</v>
      </c>
      <c r="O11174" t="s">
        <v>3092</v>
      </c>
      <c r="P11174" t="s">
        <v>3095</v>
      </c>
      <c r="R11174" t="s">
        <v>3094</v>
      </c>
    </row>
    <row r="11175" spans="1:18" x14ac:dyDescent="0.25">
      <c r="A11175" t="s">
        <v>5390</v>
      </c>
      <c r="B11175" t="s">
        <v>3089</v>
      </c>
      <c r="D11175" t="s">
        <v>3090</v>
      </c>
      <c r="E11175" t="s">
        <v>3090</v>
      </c>
      <c r="F11175">
        <v>1</v>
      </c>
      <c r="G11175">
        <v>0</v>
      </c>
      <c r="H11175">
        <v>0</v>
      </c>
      <c r="I11175">
        <v>0</v>
      </c>
      <c r="K11175"/>
      <c r="N11175" t="s">
        <v>3091</v>
      </c>
      <c r="O11175" t="s">
        <v>3092</v>
      </c>
      <c r="P11175" t="s">
        <v>3095</v>
      </c>
      <c r="R11175" t="s">
        <v>3094</v>
      </c>
    </row>
    <row r="11176" spans="1:18" x14ac:dyDescent="0.25">
      <c r="A11176" t="s">
        <v>5391</v>
      </c>
      <c r="B11176" t="s">
        <v>3089</v>
      </c>
      <c r="D11176" t="s">
        <v>3090</v>
      </c>
      <c r="E11176" t="s">
        <v>3090</v>
      </c>
      <c r="F11176">
        <v>1</v>
      </c>
      <c r="G11176">
        <v>0</v>
      </c>
      <c r="H11176">
        <v>0</v>
      </c>
      <c r="I11176">
        <v>0</v>
      </c>
      <c r="K11176"/>
      <c r="N11176" t="s">
        <v>3091</v>
      </c>
      <c r="O11176" t="s">
        <v>3092</v>
      </c>
      <c r="P11176" t="s">
        <v>3095</v>
      </c>
      <c r="R11176" t="s">
        <v>3094</v>
      </c>
    </row>
    <row r="11177" spans="1:18" x14ac:dyDescent="0.25">
      <c r="A11177" t="s">
        <v>5392</v>
      </c>
      <c r="B11177" t="s">
        <v>3089</v>
      </c>
      <c r="D11177" t="s">
        <v>3090</v>
      </c>
      <c r="E11177" t="s">
        <v>3090</v>
      </c>
      <c r="F11177">
        <v>1</v>
      </c>
      <c r="G11177">
        <v>0</v>
      </c>
      <c r="H11177">
        <v>0</v>
      </c>
      <c r="I11177">
        <v>0</v>
      </c>
      <c r="K11177"/>
      <c r="N11177" t="s">
        <v>3091</v>
      </c>
      <c r="O11177" t="s">
        <v>3092</v>
      </c>
      <c r="P11177" t="s">
        <v>3095</v>
      </c>
      <c r="R11177" t="s">
        <v>3094</v>
      </c>
    </row>
    <row r="11178" spans="1:18" x14ac:dyDescent="0.25">
      <c r="A11178" t="s">
        <v>5393</v>
      </c>
      <c r="B11178" t="s">
        <v>3089</v>
      </c>
      <c r="D11178" t="s">
        <v>3090</v>
      </c>
      <c r="E11178" t="s">
        <v>3090</v>
      </c>
      <c r="F11178">
        <v>1</v>
      </c>
      <c r="G11178">
        <v>0</v>
      </c>
      <c r="H11178">
        <v>0</v>
      </c>
      <c r="I11178">
        <v>0</v>
      </c>
      <c r="K11178"/>
      <c r="N11178" t="s">
        <v>3091</v>
      </c>
      <c r="O11178" t="s">
        <v>3092</v>
      </c>
      <c r="P11178" t="s">
        <v>3095</v>
      </c>
      <c r="R11178" t="s">
        <v>3094</v>
      </c>
    </row>
    <row r="11179" spans="1:18" x14ac:dyDescent="0.25">
      <c r="A11179" t="s">
        <v>5394</v>
      </c>
      <c r="B11179" t="s">
        <v>3089</v>
      </c>
      <c r="D11179" t="s">
        <v>3090</v>
      </c>
      <c r="E11179" t="s">
        <v>3090</v>
      </c>
      <c r="F11179">
        <v>1</v>
      </c>
      <c r="G11179">
        <v>0</v>
      </c>
      <c r="H11179">
        <v>0</v>
      </c>
      <c r="I11179">
        <v>0</v>
      </c>
      <c r="K11179"/>
      <c r="N11179" t="s">
        <v>3091</v>
      </c>
      <c r="O11179" t="s">
        <v>3092</v>
      </c>
      <c r="P11179" t="s">
        <v>3095</v>
      </c>
      <c r="R11179" t="s">
        <v>3094</v>
      </c>
    </row>
    <row r="11180" spans="1:18" x14ac:dyDescent="0.25">
      <c r="A11180" t="s">
        <v>5395</v>
      </c>
      <c r="B11180" t="s">
        <v>3089</v>
      </c>
      <c r="D11180" t="s">
        <v>3090</v>
      </c>
      <c r="E11180" t="s">
        <v>3090</v>
      </c>
      <c r="F11180">
        <v>1</v>
      </c>
      <c r="G11180">
        <v>0</v>
      </c>
      <c r="H11180">
        <v>0</v>
      </c>
      <c r="I11180">
        <v>0</v>
      </c>
      <c r="K11180"/>
      <c r="N11180" t="s">
        <v>3091</v>
      </c>
      <c r="O11180" t="s">
        <v>3092</v>
      </c>
      <c r="P11180" t="s">
        <v>3095</v>
      </c>
      <c r="R11180" t="s">
        <v>3094</v>
      </c>
    </row>
    <row r="11181" spans="1:18" x14ac:dyDescent="0.25">
      <c r="A11181" t="s">
        <v>5396</v>
      </c>
      <c r="B11181" t="s">
        <v>3089</v>
      </c>
      <c r="D11181" t="s">
        <v>3090</v>
      </c>
      <c r="E11181" t="s">
        <v>3090</v>
      </c>
      <c r="F11181">
        <v>1</v>
      </c>
      <c r="G11181">
        <v>0</v>
      </c>
      <c r="H11181">
        <v>0</v>
      </c>
      <c r="I11181">
        <v>0</v>
      </c>
      <c r="K11181"/>
      <c r="N11181" t="s">
        <v>3091</v>
      </c>
      <c r="O11181" t="s">
        <v>3092</v>
      </c>
      <c r="P11181" t="s">
        <v>3095</v>
      </c>
      <c r="R11181" t="s">
        <v>3094</v>
      </c>
    </row>
    <row r="11182" spans="1:18" x14ac:dyDescent="0.25">
      <c r="A11182" t="s">
        <v>5397</v>
      </c>
      <c r="B11182" t="s">
        <v>3089</v>
      </c>
      <c r="D11182" t="s">
        <v>3090</v>
      </c>
      <c r="E11182" t="s">
        <v>3090</v>
      </c>
      <c r="F11182">
        <v>1</v>
      </c>
      <c r="G11182">
        <v>0</v>
      </c>
      <c r="H11182">
        <v>0</v>
      </c>
      <c r="I11182">
        <v>0</v>
      </c>
      <c r="K11182"/>
      <c r="N11182" t="s">
        <v>3091</v>
      </c>
      <c r="O11182" t="s">
        <v>3092</v>
      </c>
      <c r="P11182" t="s">
        <v>3095</v>
      </c>
      <c r="R11182" t="s">
        <v>3094</v>
      </c>
    </row>
    <row r="11183" spans="1:18" x14ac:dyDescent="0.25">
      <c r="A11183" t="s">
        <v>5398</v>
      </c>
      <c r="B11183" t="s">
        <v>3089</v>
      </c>
      <c r="D11183" t="s">
        <v>3090</v>
      </c>
      <c r="E11183" t="s">
        <v>3090</v>
      </c>
      <c r="F11183">
        <v>1</v>
      </c>
      <c r="G11183">
        <v>0</v>
      </c>
      <c r="H11183">
        <v>0</v>
      </c>
      <c r="I11183">
        <v>0</v>
      </c>
      <c r="K11183"/>
      <c r="N11183" t="s">
        <v>3091</v>
      </c>
      <c r="O11183" t="s">
        <v>3092</v>
      </c>
      <c r="P11183" t="s">
        <v>3095</v>
      </c>
      <c r="R11183" t="s">
        <v>3094</v>
      </c>
    </row>
    <row r="11184" spans="1:18" x14ac:dyDescent="0.25">
      <c r="A11184" t="s">
        <v>5399</v>
      </c>
      <c r="B11184" t="s">
        <v>3089</v>
      </c>
      <c r="D11184" t="s">
        <v>3090</v>
      </c>
      <c r="E11184" t="s">
        <v>3090</v>
      </c>
      <c r="F11184">
        <v>1</v>
      </c>
      <c r="G11184">
        <v>0</v>
      </c>
      <c r="H11184">
        <v>13659.7792554222</v>
      </c>
      <c r="I11184">
        <v>9667.8234220889408</v>
      </c>
      <c r="K11184">
        <v>1436.84</v>
      </c>
      <c r="M11184">
        <v>2555.1158333333301</v>
      </c>
      <c r="N11184" t="s">
        <v>3091</v>
      </c>
      <c r="O11184" t="s">
        <v>3092</v>
      </c>
      <c r="P11184" t="s">
        <v>3095</v>
      </c>
      <c r="R11184" t="s">
        <v>3094</v>
      </c>
    </row>
    <row r="11185" spans="1:18" x14ac:dyDescent="0.25">
      <c r="A11185" t="s">
        <v>5400</v>
      </c>
      <c r="B11185" t="s">
        <v>3089</v>
      </c>
      <c r="D11185" t="s">
        <v>3090</v>
      </c>
      <c r="E11185" t="s">
        <v>3090</v>
      </c>
      <c r="F11185">
        <v>1</v>
      </c>
      <c r="G11185">
        <v>0</v>
      </c>
      <c r="H11185">
        <v>0</v>
      </c>
      <c r="I11185">
        <v>0</v>
      </c>
      <c r="K11185"/>
      <c r="N11185" t="s">
        <v>3091</v>
      </c>
      <c r="O11185" t="s">
        <v>3092</v>
      </c>
      <c r="P11185" t="s">
        <v>3095</v>
      </c>
      <c r="R11185" t="s">
        <v>3094</v>
      </c>
    </row>
    <row r="11186" spans="1:18" x14ac:dyDescent="0.25">
      <c r="A11186" t="s">
        <v>5401</v>
      </c>
      <c r="B11186" t="s">
        <v>3089</v>
      </c>
      <c r="D11186" t="s">
        <v>3090</v>
      </c>
      <c r="E11186" t="s">
        <v>3090</v>
      </c>
      <c r="F11186">
        <v>1</v>
      </c>
      <c r="G11186">
        <v>0</v>
      </c>
      <c r="H11186">
        <v>0</v>
      </c>
      <c r="I11186">
        <v>0</v>
      </c>
      <c r="K11186"/>
      <c r="N11186" t="s">
        <v>3091</v>
      </c>
      <c r="O11186" t="s">
        <v>3092</v>
      </c>
      <c r="P11186" t="s">
        <v>3095</v>
      </c>
      <c r="R11186" t="s">
        <v>3094</v>
      </c>
    </row>
    <row r="11187" spans="1:18" x14ac:dyDescent="0.25">
      <c r="A11187" t="s">
        <v>5402</v>
      </c>
      <c r="B11187" t="s">
        <v>3089</v>
      </c>
      <c r="D11187" t="s">
        <v>3090</v>
      </c>
      <c r="E11187" t="s">
        <v>3090</v>
      </c>
      <c r="F11187">
        <v>1</v>
      </c>
      <c r="G11187">
        <v>0</v>
      </c>
      <c r="H11187">
        <v>0</v>
      </c>
      <c r="I11187">
        <v>0</v>
      </c>
      <c r="K11187"/>
      <c r="N11187" t="s">
        <v>3091</v>
      </c>
      <c r="O11187" t="s">
        <v>3092</v>
      </c>
      <c r="P11187" t="s">
        <v>3095</v>
      </c>
      <c r="R11187" t="s">
        <v>3094</v>
      </c>
    </row>
    <row r="11188" spans="1:18" x14ac:dyDescent="0.25">
      <c r="A11188" t="s">
        <v>5403</v>
      </c>
      <c r="B11188" t="s">
        <v>3089</v>
      </c>
      <c r="D11188" t="s">
        <v>3090</v>
      </c>
      <c r="E11188" t="s">
        <v>3090</v>
      </c>
      <c r="F11188">
        <v>1</v>
      </c>
      <c r="G11188">
        <v>0</v>
      </c>
      <c r="H11188">
        <v>0</v>
      </c>
      <c r="I11188">
        <v>0</v>
      </c>
      <c r="K11188"/>
      <c r="N11188" t="s">
        <v>3091</v>
      </c>
      <c r="O11188" t="s">
        <v>3092</v>
      </c>
      <c r="P11188" t="s">
        <v>3095</v>
      </c>
      <c r="R11188" t="s">
        <v>3094</v>
      </c>
    </row>
    <row r="11189" spans="1:18" x14ac:dyDescent="0.25">
      <c r="A11189" t="s">
        <v>5404</v>
      </c>
      <c r="B11189" t="s">
        <v>3089</v>
      </c>
      <c r="D11189" t="s">
        <v>3090</v>
      </c>
      <c r="E11189" t="s">
        <v>3090</v>
      </c>
      <c r="F11189">
        <v>1</v>
      </c>
      <c r="G11189">
        <v>0</v>
      </c>
      <c r="H11189">
        <v>14333.789598949101</v>
      </c>
      <c r="I11189">
        <v>10203.2395989491</v>
      </c>
      <c r="K11189">
        <v>1484.865</v>
      </c>
      <c r="M11189">
        <v>2645.6849999999999</v>
      </c>
      <c r="N11189" t="s">
        <v>3091</v>
      </c>
      <c r="O11189" t="s">
        <v>3092</v>
      </c>
      <c r="P11189" t="s">
        <v>3095</v>
      </c>
      <c r="R11189" t="s">
        <v>3094</v>
      </c>
    </row>
    <row r="11190" spans="1:18" x14ac:dyDescent="0.25">
      <c r="A11190" t="s">
        <v>5405</v>
      </c>
      <c r="B11190" t="s">
        <v>3089</v>
      </c>
      <c r="D11190" t="s">
        <v>3090</v>
      </c>
      <c r="E11190" t="s">
        <v>3090</v>
      </c>
      <c r="F11190">
        <v>1</v>
      </c>
      <c r="G11190">
        <v>0</v>
      </c>
      <c r="H11190">
        <v>13626.9120158856</v>
      </c>
      <c r="I11190">
        <v>12846.9920158856</v>
      </c>
      <c r="K11190">
        <v>283.45</v>
      </c>
      <c r="M11190">
        <v>496.47</v>
      </c>
      <c r="N11190" t="s">
        <v>3091</v>
      </c>
      <c r="O11190" t="s">
        <v>3092</v>
      </c>
      <c r="P11190" t="s">
        <v>3095</v>
      </c>
      <c r="R11190" t="s">
        <v>3094</v>
      </c>
    </row>
    <row r="11191" spans="1:18" x14ac:dyDescent="0.25">
      <c r="A11191" t="s">
        <v>5406</v>
      </c>
      <c r="B11191" t="s">
        <v>3089</v>
      </c>
      <c r="D11191" t="s">
        <v>3090</v>
      </c>
      <c r="E11191" t="s">
        <v>3090</v>
      </c>
      <c r="F11191">
        <v>1</v>
      </c>
      <c r="G11191">
        <v>0</v>
      </c>
      <c r="H11191">
        <v>13990.9012956324</v>
      </c>
      <c r="I11191">
        <v>10602.661295632401</v>
      </c>
      <c r="K11191">
        <v>1217.2650000000001</v>
      </c>
      <c r="M11191">
        <v>2170.9749999999999</v>
      </c>
      <c r="N11191" t="s">
        <v>3091</v>
      </c>
      <c r="O11191" t="s">
        <v>3092</v>
      </c>
      <c r="P11191" t="s">
        <v>3095</v>
      </c>
      <c r="R11191" t="s">
        <v>3094</v>
      </c>
    </row>
    <row r="11192" spans="1:18" x14ac:dyDescent="0.25">
      <c r="A11192" t="s">
        <v>5407</v>
      </c>
      <c r="B11192" t="s">
        <v>3089</v>
      </c>
      <c r="D11192" t="s">
        <v>3090</v>
      </c>
      <c r="E11192" t="s">
        <v>3090</v>
      </c>
      <c r="F11192">
        <v>1</v>
      </c>
      <c r="G11192">
        <v>0</v>
      </c>
      <c r="H11192">
        <v>12944.7486986118</v>
      </c>
      <c r="I11192">
        <v>9424.8686986118391</v>
      </c>
      <c r="K11192">
        <v>1265.0899999999999</v>
      </c>
      <c r="M11192">
        <v>2254.79</v>
      </c>
      <c r="N11192" t="s">
        <v>3091</v>
      </c>
      <c r="O11192" t="s">
        <v>3092</v>
      </c>
      <c r="P11192" t="s">
        <v>3095</v>
      </c>
      <c r="R11192" t="s">
        <v>3094</v>
      </c>
    </row>
    <row r="11193" spans="1:18" x14ac:dyDescent="0.25">
      <c r="A11193" t="s">
        <v>5408</v>
      </c>
      <c r="B11193" t="s">
        <v>3089</v>
      </c>
      <c r="D11193" t="s">
        <v>3090</v>
      </c>
      <c r="E11193" t="s">
        <v>3090</v>
      </c>
      <c r="F11193">
        <v>1</v>
      </c>
      <c r="G11193">
        <v>0</v>
      </c>
      <c r="H11193">
        <v>14054.4990638854</v>
      </c>
      <c r="I11193">
        <v>9918.3773972187901</v>
      </c>
      <c r="K11193">
        <v>1486.29833333333</v>
      </c>
      <c r="M11193">
        <v>2649.8233333333301</v>
      </c>
      <c r="N11193" t="s">
        <v>3091</v>
      </c>
      <c r="O11193" t="s">
        <v>3092</v>
      </c>
      <c r="P11193" t="s">
        <v>3095</v>
      </c>
      <c r="R11193" t="s">
        <v>3094</v>
      </c>
    </row>
    <row r="11194" spans="1:18" x14ac:dyDescent="0.25">
      <c r="A11194" t="s">
        <v>5409</v>
      </c>
      <c r="B11194" t="s">
        <v>3089</v>
      </c>
      <c r="D11194" t="s">
        <v>3090</v>
      </c>
      <c r="E11194" t="s">
        <v>3090</v>
      </c>
      <c r="F11194">
        <v>1</v>
      </c>
      <c r="G11194">
        <v>0</v>
      </c>
      <c r="H11194">
        <v>11718.564237721899</v>
      </c>
      <c r="I11194">
        <v>7946.2942377219297</v>
      </c>
      <c r="K11194">
        <v>1356.55</v>
      </c>
      <c r="M11194">
        <v>2415.7199999999998</v>
      </c>
      <c r="N11194" t="s">
        <v>3091</v>
      </c>
      <c r="O11194" t="s">
        <v>3092</v>
      </c>
      <c r="P11194" t="s">
        <v>3095</v>
      </c>
      <c r="R11194" t="s">
        <v>3094</v>
      </c>
    </row>
    <row r="11195" spans="1:18" x14ac:dyDescent="0.25">
      <c r="A11195" t="s">
        <v>5410</v>
      </c>
      <c r="B11195" t="s">
        <v>3089</v>
      </c>
      <c r="D11195" t="s">
        <v>3090</v>
      </c>
      <c r="E11195" t="s">
        <v>3090</v>
      </c>
      <c r="F11195">
        <v>1</v>
      </c>
      <c r="G11195">
        <v>0</v>
      </c>
      <c r="H11195">
        <v>12568.229949152001</v>
      </c>
      <c r="I11195">
        <v>8448.6249491520593</v>
      </c>
      <c r="K11195">
        <v>1480.5150000000001</v>
      </c>
      <c r="M11195">
        <v>2639.09</v>
      </c>
      <c r="N11195" t="s">
        <v>3091</v>
      </c>
      <c r="O11195" t="s">
        <v>3092</v>
      </c>
      <c r="P11195" t="s">
        <v>3095</v>
      </c>
      <c r="R11195" t="s">
        <v>3094</v>
      </c>
    </row>
    <row r="11196" spans="1:18" x14ac:dyDescent="0.25">
      <c r="A11196" t="s">
        <v>5411</v>
      </c>
      <c r="B11196" t="s">
        <v>3089</v>
      </c>
      <c r="D11196" t="s">
        <v>3090</v>
      </c>
      <c r="E11196" t="s">
        <v>3090</v>
      </c>
      <c r="F11196">
        <v>1</v>
      </c>
      <c r="G11196">
        <v>0</v>
      </c>
      <c r="H11196">
        <v>0</v>
      </c>
      <c r="I11196"/>
      <c r="K11196"/>
      <c r="N11196" t="s">
        <v>3091</v>
      </c>
      <c r="O11196" t="s">
        <v>3092</v>
      </c>
      <c r="P11196" t="s">
        <v>3095</v>
      </c>
      <c r="R11196" t="s">
        <v>3094</v>
      </c>
    </row>
    <row r="11197" spans="1:18" x14ac:dyDescent="0.25">
      <c r="A11197" t="s">
        <v>5412</v>
      </c>
      <c r="B11197" t="s">
        <v>3089</v>
      </c>
      <c r="D11197" t="s">
        <v>3090</v>
      </c>
      <c r="E11197" t="s">
        <v>3090</v>
      </c>
      <c r="F11197">
        <v>1</v>
      </c>
      <c r="G11197">
        <v>0</v>
      </c>
      <c r="H11197">
        <v>0</v>
      </c>
      <c r="I11197"/>
      <c r="K11197"/>
      <c r="N11197" t="s">
        <v>3091</v>
      </c>
      <c r="O11197" t="s">
        <v>3092</v>
      </c>
      <c r="P11197" t="s">
        <v>3093</v>
      </c>
      <c r="R11197" t="s">
        <v>3094</v>
      </c>
    </row>
    <row r="11198" spans="1:18" x14ac:dyDescent="0.25">
      <c r="A11198" t="s">
        <v>5413</v>
      </c>
      <c r="B11198" t="s">
        <v>3089</v>
      </c>
      <c r="D11198" t="s">
        <v>3090</v>
      </c>
      <c r="E11198" t="s">
        <v>3090</v>
      </c>
      <c r="F11198">
        <v>1</v>
      </c>
      <c r="G11198">
        <v>0</v>
      </c>
      <c r="H11198">
        <v>13378.245862783</v>
      </c>
      <c r="I11198">
        <v>9331.6650294496994</v>
      </c>
      <c r="K11198">
        <v>1454.43916666666</v>
      </c>
      <c r="M11198">
        <v>2592.1416666666601</v>
      </c>
      <c r="N11198" t="s">
        <v>3091</v>
      </c>
      <c r="O11198" t="s">
        <v>3092</v>
      </c>
      <c r="P11198" t="s">
        <v>3095</v>
      </c>
      <c r="R11198" t="s">
        <v>3094</v>
      </c>
    </row>
    <row r="11199" spans="1:18" x14ac:dyDescent="0.25">
      <c r="A11199" t="s">
        <v>5414</v>
      </c>
      <c r="B11199" t="s">
        <v>3089</v>
      </c>
      <c r="D11199" t="s">
        <v>3090</v>
      </c>
      <c r="E11199" t="s">
        <v>3090</v>
      </c>
      <c r="F11199">
        <v>1</v>
      </c>
      <c r="G11199">
        <v>0</v>
      </c>
      <c r="H11199">
        <v>12939.456624807501</v>
      </c>
      <c r="I11199">
        <v>9184.6341248075496</v>
      </c>
      <c r="K11199">
        <v>1350.16333333333</v>
      </c>
      <c r="M11199">
        <v>2404.65916666666</v>
      </c>
      <c r="N11199" t="s">
        <v>3091</v>
      </c>
      <c r="O11199" t="s">
        <v>3092</v>
      </c>
      <c r="P11199" t="s">
        <v>3095</v>
      </c>
      <c r="R11199" t="s">
        <v>3094</v>
      </c>
    </row>
    <row r="11200" spans="1:18" x14ac:dyDescent="0.25">
      <c r="A11200" t="s">
        <v>5415</v>
      </c>
      <c r="B11200" t="s">
        <v>3089</v>
      </c>
      <c r="D11200" t="s">
        <v>3090</v>
      </c>
      <c r="E11200" t="s">
        <v>3090</v>
      </c>
      <c r="F11200">
        <v>1</v>
      </c>
      <c r="G11200">
        <v>0</v>
      </c>
      <c r="H11200">
        <v>14381.1375499277</v>
      </c>
      <c r="I11200">
        <v>10634.205883261</v>
      </c>
      <c r="K11200">
        <v>1347.2716666666599</v>
      </c>
      <c r="M11200">
        <v>2399.66</v>
      </c>
      <c r="N11200" t="s">
        <v>3091</v>
      </c>
      <c r="O11200" t="s">
        <v>3092</v>
      </c>
      <c r="P11200" t="s">
        <v>3095</v>
      </c>
      <c r="R11200" t="s">
        <v>3094</v>
      </c>
    </row>
    <row r="11201" spans="1:18" x14ac:dyDescent="0.25">
      <c r="A11201" t="s">
        <v>5416</v>
      </c>
      <c r="B11201" t="s">
        <v>3089</v>
      </c>
      <c r="D11201" t="s">
        <v>3090</v>
      </c>
      <c r="E11201" t="s">
        <v>3090</v>
      </c>
      <c r="F11201">
        <v>1</v>
      </c>
      <c r="G11201">
        <v>0</v>
      </c>
      <c r="H11201">
        <v>1728.05232115888</v>
      </c>
      <c r="I11201">
        <v>1135.57232115888</v>
      </c>
      <c r="K11201">
        <v>213</v>
      </c>
      <c r="M11201">
        <v>379.48</v>
      </c>
      <c r="N11201" t="s">
        <v>3091</v>
      </c>
      <c r="O11201" t="s">
        <v>3092</v>
      </c>
      <c r="P11201" t="s">
        <v>3095</v>
      </c>
      <c r="R11201" t="s">
        <v>3094</v>
      </c>
    </row>
    <row r="11202" spans="1:18" x14ac:dyDescent="0.25">
      <c r="A11202" t="s">
        <v>5417</v>
      </c>
      <c r="B11202" t="s">
        <v>3089</v>
      </c>
      <c r="D11202" t="s">
        <v>3090</v>
      </c>
      <c r="E11202" t="s">
        <v>3090</v>
      </c>
      <c r="F11202">
        <v>1</v>
      </c>
      <c r="G11202">
        <v>0</v>
      </c>
      <c r="H11202">
        <v>14888.5841996991</v>
      </c>
      <c r="I11202">
        <v>10888.616747318099</v>
      </c>
      <c r="K11202">
        <v>1437.8051904761901</v>
      </c>
      <c r="M11202">
        <v>2562.1622619047598</v>
      </c>
      <c r="N11202" t="s">
        <v>3091</v>
      </c>
      <c r="O11202" t="s">
        <v>3092</v>
      </c>
      <c r="P11202" t="s">
        <v>3095</v>
      </c>
      <c r="R11202" t="s">
        <v>3094</v>
      </c>
    </row>
    <row r="11203" spans="1:18" x14ac:dyDescent="0.25">
      <c r="A11203" t="s">
        <v>5418</v>
      </c>
      <c r="B11203" t="s">
        <v>3089</v>
      </c>
      <c r="D11203" t="s">
        <v>3090</v>
      </c>
      <c r="E11203" t="s">
        <v>3090</v>
      </c>
      <c r="F11203">
        <v>1</v>
      </c>
      <c r="G11203">
        <v>0</v>
      </c>
      <c r="H11203">
        <v>14501.786705088</v>
      </c>
      <c r="I11203">
        <v>10579.980038421299</v>
      </c>
      <c r="K11203">
        <v>1409.4566666666601</v>
      </c>
      <c r="M11203">
        <v>2512.35</v>
      </c>
      <c r="N11203" t="s">
        <v>3091</v>
      </c>
      <c r="O11203" t="s">
        <v>3092</v>
      </c>
      <c r="P11203" t="s">
        <v>3095</v>
      </c>
      <c r="R11203" t="s">
        <v>3094</v>
      </c>
    </row>
    <row r="11204" spans="1:18" x14ac:dyDescent="0.25">
      <c r="A11204" t="s">
        <v>5419</v>
      </c>
      <c r="B11204" t="s">
        <v>3089</v>
      </c>
      <c r="D11204" t="s">
        <v>3090</v>
      </c>
      <c r="E11204" t="s">
        <v>3090</v>
      </c>
      <c r="F11204">
        <v>1</v>
      </c>
      <c r="G11204">
        <v>0</v>
      </c>
      <c r="H11204">
        <v>14332.8072373821</v>
      </c>
      <c r="I11204">
        <v>10487.898070715401</v>
      </c>
      <c r="K11204">
        <v>1382.90333333333</v>
      </c>
      <c r="M11204">
        <v>2462.00583333333</v>
      </c>
      <c r="N11204" t="s">
        <v>3091</v>
      </c>
      <c r="O11204" t="s">
        <v>3092</v>
      </c>
      <c r="P11204" t="s">
        <v>3095</v>
      </c>
      <c r="R11204" t="s">
        <v>3094</v>
      </c>
    </row>
    <row r="11205" spans="1:18" x14ac:dyDescent="0.25">
      <c r="A11205" t="s">
        <v>5420</v>
      </c>
      <c r="B11205" t="s">
        <v>3089</v>
      </c>
      <c r="D11205" t="s">
        <v>3090</v>
      </c>
      <c r="E11205" t="s">
        <v>3090</v>
      </c>
      <c r="F11205">
        <v>1</v>
      </c>
      <c r="G11205">
        <v>0</v>
      </c>
      <c r="H11205">
        <v>14400.9281413845</v>
      </c>
      <c r="I11205">
        <v>10579.6428080512</v>
      </c>
      <c r="K11205">
        <v>1374.232</v>
      </c>
      <c r="M11205">
        <v>2447.0533333333301</v>
      </c>
      <c r="N11205" t="s">
        <v>3091</v>
      </c>
      <c r="O11205" t="s">
        <v>3092</v>
      </c>
      <c r="P11205" t="s">
        <v>3095</v>
      </c>
      <c r="R11205" t="s">
        <v>3094</v>
      </c>
    </row>
    <row r="11206" spans="1:18" x14ac:dyDescent="0.25">
      <c r="A11206" t="s">
        <v>5421</v>
      </c>
      <c r="B11206" t="s">
        <v>3089</v>
      </c>
      <c r="D11206" t="s">
        <v>3090</v>
      </c>
      <c r="E11206" t="s">
        <v>3090</v>
      </c>
      <c r="F11206">
        <v>1</v>
      </c>
      <c r="G11206">
        <v>0</v>
      </c>
      <c r="H11206">
        <v>14261.0158090488</v>
      </c>
      <c r="I11206">
        <v>10439.756642382101</v>
      </c>
      <c r="K11206">
        <v>1374.21333333333</v>
      </c>
      <c r="M11206">
        <v>2447.0458333333299</v>
      </c>
      <c r="N11206" t="s">
        <v>3091</v>
      </c>
      <c r="O11206" t="s">
        <v>3092</v>
      </c>
      <c r="P11206" t="s">
        <v>3095</v>
      </c>
      <c r="R11206" t="s">
        <v>3094</v>
      </c>
    </row>
    <row r="11207" spans="1:18" x14ac:dyDescent="0.25">
      <c r="A11207" t="s">
        <v>5422</v>
      </c>
      <c r="B11207" t="s">
        <v>3089</v>
      </c>
      <c r="D11207" t="s">
        <v>3090</v>
      </c>
      <c r="E11207" t="s">
        <v>3090</v>
      </c>
      <c r="F11207">
        <v>1</v>
      </c>
      <c r="G11207">
        <v>0</v>
      </c>
      <c r="H11207">
        <v>14929.3939266496</v>
      </c>
      <c r="I11207">
        <v>10978.7489266496</v>
      </c>
      <c r="K11207">
        <v>1421.8050000000001</v>
      </c>
      <c r="M11207">
        <v>2528.84</v>
      </c>
      <c r="N11207" t="s">
        <v>3091</v>
      </c>
      <c r="O11207" t="s">
        <v>3092</v>
      </c>
      <c r="P11207" t="s">
        <v>3095</v>
      </c>
      <c r="R11207" t="s">
        <v>3094</v>
      </c>
    </row>
    <row r="11208" spans="1:18" x14ac:dyDescent="0.25">
      <c r="A11208" t="s">
        <v>5423</v>
      </c>
      <c r="B11208" t="s">
        <v>3089</v>
      </c>
      <c r="D11208" t="s">
        <v>3090</v>
      </c>
      <c r="E11208" t="s">
        <v>3090</v>
      </c>
      <c r="F11208">
        <v>1</v>
      </c>
      <c r="G11208">
        <v>0</v>
      </c>
      <c r="H11208">
        <v>15159.6903335809</v>
      </c>
      <c r="I11208">
        <v>10823.1920002476</v>
      </c>
      <c r="K11208">
        <v>1558.6023333333301</v>
      </c>
      <c r="M11208">
        <v>2777.8960000000002</v>
      </c>
      <c r="N11208" t="s">
        <v>3091</v>
      </c>
      <c r="O11208" t="s">
        <v>3092</v>
      </c>
      <c r="P11208" t="s">
        <v>3095</v>
      </c>
      <c r="R11208" t="s">
        <v>3094</v>
      </c>
    </row>
    <row r="11209" spans="1:18" x14ac:dyDescent="0.25">
      <c r="A11209" t="s">
        <v>8081</v>
      </c>
      <c r="B11209" t="s">
        <v>3089</v>
      </c>
      <c r="D11209" t="s">
        <v>3090</v>
      </c>
      <c r="E11209" t="s">
        <v>3090</v>
      </c>
      <c r="F11209">
        <v>1</v>
      </c>
      <c r="G11209">
        <v>0</v>
      </c>
      <c r="H11209">
        <v>15813.371990875399</v>
      </c>
      <c r="I11209">
        <v>11476.860324208699</v>
      </c>
      <c r="K11209">
        <v>1558.60666666666</v>
      </c>
      <c r="M11209">
        <v>2777.9050000000002</v>
      </c>
      <c r="N11209" t="s">
        <v>3091</v>
      </c>
      <c r="O11209" t="s">
        <v>3092</v>
      </c>
      <c r="P11209" t="s">
        <v>3095</v>
      </c>
      <c r="R11209" t="s">
        <v>3094</v>
      </c>
    </row>
    <row r="11210" spans="1:18" x14ac:dyDescent="0.25">
      <c r="A11210" t="s">
        <v>5424</v>
      </c>
      <c r="B11210" t="s">
        <v>3089</v>
      </c>
      <c r="D11210" t="s">
        <v>3090</v>
      </c>
      <c r="E11210" t="s">
        <v>3090</v>
      </c>
      <c r="F11210">
        <v>1</v>
      </c>
      <c r="G11210">
        <v>0</v>
      </c>
      <c r="H11210">
        <v>0</v>
      </c>
      <c r="I11210">
        <v>0</v>
      </c>
      <c r="K11210"/>
      <c r="N11210" t="s">
        <v>3091</v>
      </c>
      <c r="O11210" t="s">
        <v>3092</v>
      </c>
      <c r="P11210" t="s">
        <v>3095</v>
      </c>
      <c r="R11210" t="s">
        <v>3094</v>
      </c>
    </row>
    <row r="11211" spans="1:18" x14ac:dyDescent="0.25">
      <c r="A11211" t="s">
        <v>5425</v>
      </c>
      <c r="B11211" t="s">
        <v>3089</v>
      </c>
      <c r="D11211" t="s">
        <v>3090</v>
      </c>
      <c r="E11211" t="s">
        <v>3090</v>
      </c>
      <c r="F11211">
        <v>1</v>
      </c>
      <c r="G11211">
        <v>0</v>
      </c>
      <c r="H11211">
        <v>0</v>
      </c>
      <c r="I11211">
        <v>0</v>
      </c>
      <c r="K11211"/>
      <c r="N11211" t="s">
        <v>3091</v>
      </c>
      <c r="O11211" t="s">
        <v>3092</v>
      </c>
      <c r="P11211" t="s">
        <v>3095</v>
      </c>
      <c r="R11211" t="s">
        <v>3094</v>
      </c>
    </row>
    <row r="11212" spans="1:18" x14ac:dyDescent="0.25">
      <c r="A11212" t="s">
        <v>5426</v>
      </c>
      <c r="B11212" t="s">
        <v>3089</v>
      </c>
      <c r="D11212" t="s">
        <v>3090</v>
      </c>
      <c r="E11212" t="s">
        <v>3090</v>
      </c>
      <c r="F11212">
        <v>1</v>
      </c>
      <c r="G11212">
        <v>0</v>
      </c>
      <c r="H11212">
        <v>0</v>
      </c>
      <c r="I11212">
        <v>0</v>
      </c>
      <c r="K11212"/>
      <c r="N11212" t="s">
        <v>3091</v>
      </c>
      <c r="O11212" t="s">
        <v>3092</v>
      </c>
      <c r="P11212" t="s">
        <v>3095</v>
      </c>
      <c r="R11212" t="s">
        <v>3094</v>
      </c>
    </row>
    <row r="11213" spans="1:18" x14ac:dyDescent="0.25">
      <c r="A11213" t="s">
        <v>3473</v>
      </c>
      <c r="B11213" t="s">
        <v>3089</v>
      </c>
      <c r="D11213" t="s">
        <v>3090</v>
      </c>
      <c r="E11213" t="s">
        <v>3090</v>
      </c>
      <c r="F11213">
        <v>1</v>
      </c>
      <c r="G11213">
        <v>0</v>
      </c>
      <c r="H11213">
        <v>4174.2131372549002</v>
      </c>
      <c r="I11213">
        <v>4174.2131372549002</v>
      </c>
      <c r="K11213"/>
      <c r="N11213" t="s">
        <v>3091</v>
      </c>
      <c r="O11213" t="s">
        <v>3092</v>
      </c>
      <c r="P11213" t="s">
        <v>3095</v>
      </c>
      <c r="R11213" t="s">
        <v>3094</v>
      </c>
    </row>
    <row r="11214" spans="1:18" x14ac:dyDescent="0.25">
      <c r="A11214" t="s">
        <v>2107</v>
      </c>
      <c r="B11214" t="s">
        <v>3089</v>
      </c>
      <c r="D11214" t="s">
        <v>3090</v>
      </c>
      <c r="E11214" t="s">
        <v>3090</v>
      </c>
      <c r="F11214">
        <v>1</v>
      </c>
      <c r="G11214">
        <v>0</v>
      </c>
      <c r="H11214">
        <v>249.34800000000001</v>
      </c>
      <c r="I11214">
        <v>249.34800000000001</v>
      </c>
      <c r="K11214"/>
      <c r="N11214" t="s">
        <v>3091</v>
      </c>
      <c r="O11214" t="s">
        <v>3092</v>
      </c>
      <c r="P11214" t="s">
        <v>3095</v>
      </c>
      <c r="R11214" t="s">
        <v>3094</v>
      </c>
    </row>
    <row r="11215" spans="1:18" x14ac:dyDescent="0.25">
      <c r="A11215" t="s">
        <v>371</v>
      </c>
      <c r="B11215" t="s">
        <v>3089</v>
      </c>
      <c r="D11215" t="s">
        <v>3090</v>
      </c>
      <c r="E11215" t="s">
        <v>3090</v>
      </c>
      <c r="F11215">
        <v>1</v>
      </c>
      <c r="G11215">
        <v>0</v>
      </c>
      <c r="H11215">
        <v>794.80591619717995</v>
      </c>
      <c r="I11215">
        <v>630.30591619717995</v>
      </c>
      <c r="K11215">
        <v>67.2</v>
      </c>
      <c r="M11215">
        <v>97.3</v>
      </c>
      <c r="N11215" t="s">
        <v>3091</v>
      </c>
      <c r="O11215" t="s">
        <v>3092</v>
      </c>
      <c r="P11215" t="s">
        <v>3095</v>
      </c>
      <c r="R11215" t="s">
        <v>3094</v>
      </c>
    </row>
    <row r="11216" spans="1:18" x14ac:dyDescent="0.25">
      <c r="A11216" t="s">
        <v>2632</v>
      </c>
      <c r="B11216" t="s">
        <v>3089</v>
      </c>
      <c r="D11216" t="s">
        <v>3090</v>
      </c>
      <c r="E11216" t="s">
        <v>3090</v>
      </c>
      <c r="F11216">
        <v>1</v>
      </c>
      <c r="G11216">
        <v>0</v>
      </c>
      <c r="H11216">
        <v>762.09373213016397</v>
      </c>
      <c r="I11216">
        <v>616.75373213016405</v>
      </c>
      <c r="K11216">
        <v>52.14</v>
      </c>
      <c r="M11216">
        <v>93.2</v>
      </c>
      <c r="N11216" t="s">
        <v>3091</v>
      </c>
      <c r="O11216" t="s">
        <v>3092</v>
      </c>
      <c r="P11216" t="s">
        <v>3095</v>
      </c>
      <c r="R11216" t="s">
        <v>3094</v>
      </c>
    </row>
    <row r="11217" spans="1:18" x14ac:dyDescent="0.25">
      <c r="A11217" t="s">
        <v>1482</v>
      </c>
      <c r="B11217" t="s">
        <v>3089</v>
      </c>
      <c r="D11217" t="s">
        <v>3090</v>
      </c>
      <c r="E11217" t="s">
        <v>3090</v>
      </c>
      <c r="F11217">
        <v>1</v>
      </c>
      <c r="G11217">
        <v>0</v>
      </c>
      <c r="H11217">
        <v>889.33801788425706</v>
      </c>
      <c r="I11217">
        <v>889.33801788425706</v>
      </c>
      <c r="K11217">
        <v>0</v>
      </c>
      <c r="M11217">
        <v>0</v>
      </c>
      <c r="N11217" t="s">
        <v>3091</v>
      </c>
      <c r="O11217" t="s">
        <v>3092</v>
      </c>
      <c r="P11217" t="s">
        <v>3095</v>
      </c>
      <c r="R11217" t="s">
        <v>3094</v>
      </c>
    </row>
    <row r="11218" spans="1:18" x14ac:dyDescent="0.25">
      <c r="A11218" t="s">
        <v>3193</v>
      </c>
      <c r="B11218" t="s">
        <v>3089</v>
      </c>
      <c r="D11218" t="s">
        <v>3090</v>
      </c>
      <c r="E11218" t="s">
        <v>3090</v>
      </c>
      <c r="F11218">
        <v>1</v>
      </c>
      <c r="G11218">
        <v>0</v>
      </c>
      <c r="H11218">
        <v>6164.0521268131397</v>
      </c>
      <c r="I11218">
        <v>3267.3821268131401</v>
      </c>
      <c r="K11218">
        <v>1183.43</v>
      </c>
      <c r="M11218">
        <v>1713.24</v>
      </c>
      <c r="N11218" t="s">
        <v>3091</v>
      </c>
      <c r="O11218" t="s">
        <v>3092</v>
      </c>
      <c r="P11218" t="s">
        <v>3095</v>
      </c>
      <c r="R11218" t="s">
        <v>3094</v>
      </c>
    </row>
    <row r="11219" spans="1:18" x14ac:dyDescent="0.25">
      <c r="A11219" t="s">
        <v>3194</v>
      </c>
      <c r="B11219" t="s">
        <v>3089</v>
      </c>
      <c r="D11219" t="s">
        <v>3090</v>
      </c>
      <c r="E11219" t="s">
        <v>3090</v>
      </c>
      <c r="F11219">
        <v>1</v>
      </c>
      <c r="G11219">
        <v>0</v>
      </c>
      <c r="H11219">
        <v>3502.06372942296</v>
      </c>
      <c r="I11219">
        <v>2741.2337294229601</v>
      </c>
      <c r="K11219">
        <v>310.83</v>
      </c>
      <c r="M11219">
        <v>450</v>
      </c>
      <c r="N11219" t="s">
        <v>3091</v>
      </c>
      <c r="O11219" t="s">
        <v>3092</v>
      </c>
      <c r="P11219" t="s">
        <v>3095</v>
      </c>
      <c r="R11219" t="s">
        <v>3094</v>
      </c>
    </row>
    <row r="11220" spans="1:18" x14ac:dyDescent="0.25">
      <c r="A11220" t="s">
        <v>5427</v>
      </c>
      <c r="B11220" t="s">
        <v>3089</v>
      </c>
      <c r="D11220" t="s">
        <v>3090</v>
      </c>
      <c r="E11220" t="s">
        <v>3090</v>
      </c>
      <c r="F11220">
        <v>1</v>
      </c>
      <c r="G11220">
        <v>0</v>
      </c>
      <c r="H11220">
        <v>0</v>
      </c>
      <c r="I11220">
        <v>0</v>
      </c>
      <c r="K11220"/>
      <c r="N11220" t="s">
        <v>3091</v>
      </c>
      <c r="O11220" t="s">
        <v>3092</v>
      </c>
      <c r="P11220" t="s">
        <v>3095</v>
      </c>
      <c r="R11220" t="s">
        <v>3094</v>
      </c>
    </row>
    <row r="11221" spans="1:18" x14ac:dyDescent="0.25">
      <c r="A11221" t="s">
        <v>443</v>
      </c>
      <c r="B11221" t="s">
        <v>3089</v>
      </c>
      <c r="D11221" t="s">
        <v>3090</v>
      </c>
      <c r="E11221" t="s">
        <v>3090</v>
      </c>
      <c r="F11221">
        <v>1</v>
      </c>
      <c r="G11221">
        <v>0</v>
      </c>
      <c r="H11221">
        <v>445.93482654822498</v>
      </c>
      <c r="I11221">
        <v>254.01482654822499</v>
      </c>
      <c r="K11221">
        <v>78.41</v>
      </c>
      <c r="M11221">
        <v>113.51</v>
      </c>
      <c r="N11221" t="s">
        <v>3091</v>
      </c>
      <c r="O11221" t="s">
        <v>3092</v>
      </c>
      <c r="P11221" t="s">
        <v>3095</v>
      </c>
      <c r="R11221" t="s">
        <v>3094</v>
      </c>
    </row>
    <row r="11222" spans="1:18" x14ac:dyDescent="0.25">
      <c r="A11222" t="s">
        <v>2704</v>
      </c>
      <c r="B11222" t="s">
        <v>3089</v>
      </c>
      <c r="D11222" t="s">
        <v>3090</v>
      </c>
      <c r="E11222" t="s">
        <v>3090</v>
      </c>
      <c r="F11222">
        <v>1</v>
      </c>
      <c r="G11222">
        <v>0</v>
      </c>
      <c r="H11222">
        <v>712.29561648669096</v>
      </c>
      <c r="I11222">
        <v>323.27561648669098</v>
      </c>
      <c r="K11222">
        <v>158.93</v>
      </c>
      <c r="M11222">
        <v>230.09</v>
      </c>
      <c r="N11222" t="s">
        <v>3091</v>
      </c>
      <c r="O11222" t="s">
        <v>3092</v>
      </c>
      <c r="P11222" t="s">
        <v>3095</v>
      </c>
      <c r="R11222" t="s">
        <v>3094</v>
      </c>
    </row>
    <row r="11223" spans="1:18" x14ac:dyDescent="0.25">
      <c r="A11223" t="s">
        <v>5428</v>
      </c>
      <c r="B11223" t="s">
        <v>3089</v>
      </c>
      <c r="D11223" t="s">
        <v>3090</v>
      </c>
      <c r="E11223" t="s">
        <v>3090</v>
      </c>
      <c r="F11223">
        <v>1</v>
      </c>
      <c r="G11223">
        <v>0</v>
      </c>
      <c r="H11223">
        <v>216.8124</v>
      </c>
      <c r="I11223">
        <v>216.8124</v>
      </c>
      <c r="K11223"/>
      <c r="N11223" t="s">
        <v>3091</v>
      </c>
      <c r="O11223" t="s">
        <v>3092</v>
      </c>
      <c r="P11223" t="s">
        <v>3095</v>
      </c>
      <c r="R11223" t="s">
        <v>3094</v>
      </c>
    </row>
    <row r="11224" spans="1:18" x14ac:dyDescent="0.25">
      <c r="A11224" t="s">
        <v>5429</v>
      </c>
      <c r="B11224" t="s">
        <v>3089</v>
      </c>
      <c r="D11224" t="s">
        <v>3090</v>
      </c>
      <c r="E11224" t="s">
        <v>3090</v>
      </c>
      <c r="F11224">
        <v>1</v>
      </c>
      <c r="G11224">
        <v>0</v>
      </c>
      <c r="H11224">
        <v>0</v>
      </c>
      <c r="I11224">
        <v>0</v>
      </c>
      <c r="K11224"/>
      <c r="N11224" t="s">
        <v>3091</v>
      </c>
      <c r="O11224" t="s">
        <v>3092</v>
      </c>
      <c r="P11224" t="s">
        <v>3095</v>
      </c>
      <c r="R11224" t="s">
        <v>3094</v>
      </c>
    </row>
    <row r="11225" spans="1:18" x14ac:dyDescent="0.25">
      <c r="A11225" t="s">
        <v>5430</v>
      </c>
      <c r="B11225" t="s">
        <v>3089</v>
      </c>
      <c r="D11225" t="s">
        <v>3090</v>
      </c>
      <c r="E11225" t="s">
        <v>3090</v>
      </c>
      <c r="F11225">
        <v>1</v>
      </c>
      <c r="G11225">
        <v>0</v>
      </c>
      <c r="H11225">
        <v>0</v>
      </c>
      <c r="I11225">
        <v>0</v>
      </c>
      <c r="K11225"/>
      <c r="N11225" t="s">
        <v>3091</v>
      </c>
      <c r="O11225" t="s">
        <v>3092</v>
      </c>
      <c r="P11225" t="s">
        <v>3095</v>
      </c>
      <c r="R11225" t="s">
        <v>3094</v>
      </c>
    </row>
    <row r="11226" spans="1:18" x14ac:dyDescent="0.25">
      <c r="A11226" t="s">
        <v>5431</v>
      </c>
      <c r="B11226" t="s">
        <v>3089</v>
      </c>
      <c r="D11226" t="s">
        <v>3090</v>
      </c>
      <c r="E11226" t="s">
        <v>3090</v>
      </c>
      <c r="F11226">
        <v>1</v>
      </c>
      <c r="G11226">
        <v>0</v>
      </c>
      <c r="H11226">
        <v>718.77016902138701</v>
      </c>
      <c r="I11226">
        <v>535.38016902138702</v>
      </c>
      <c r="K11226">
        <v>66.61</v>
      </c>
      <c r="M11226">
        <v>116.78</v>
      </c>
      <c r="N11226" t="s">
        <v>3091</v>
      </c>
      <c r="O11226" t="s">
        <v>3092</v>
      </c>
      <c r="P11226" t="s">
        <v>3095</v>
      </c>
      <c r="R11226" t="s">
        <v>3094</v>
      </c>
    </row>
    <row r="11227" spans="1:18" x14ac:dyDescent="0.25">
      <c r="A11227" t="s">
        <v>5432</v>
      </c>
      <c r="B11227" t="s">
        <v>3089</v>
      </c>
      <c r="D11227" t="s">
        <v>3090</v>
      </c>
      <c r="E11227" t="s">
        <v>3090</v>
      </c>
      <c r="F11227">
        <v>1</v>
      </c>
      <c r="G11227">
        <v>0</v>
      </c>
      <c r="H11227">
        <v>859.74149453333303</v>
      </c>
      <c r="I11227">
        <v>359.97149453333299</v>
      </c>
      <c r="K11227">
        <v>180</v>
      </c>
      <c r="M11227">
        <v>319.77</v>
      </c>
      <c r="N11227" t="s">
        <v>3091</v>
      </c>
      <c r="O11227" t="s">
        <v>3092</v>
      </c>
      <c r="P11227" t="s">
        <v>3095</v>
      </c>
      <c r="R11227" t="s">
        <v>3094</v>
      </c>
    </row>
    <row r="11228" spans="1:18" x14ac:dyDescent="0.25">
      <c r="A11228" t="s">
        <v>5433</v>
      </c>
      <c r="B11228" t="s">
        <v>3089</v>
      </c>
      <c r="D11228" t="s">
        <v>3090</v>
      </c>
      <c r="E11228" t="s">
        <v>3090</v>
      </c>
      <c r="F11228">
        <v>1</v>
      </c>
      <c r="G11228">
        <v>0</v>
      </c>
      <c r="H11228">
        <v>132.16753333524301</v>
      </c>
      <c r="I11228">
        <v>60.267533335243698</v>
      </c>
      <c r="K11228">
        <v>26.41</v>
      </c>
      <c r="M11228">
        <v>45.49</v>
      </c>
      <c r="N11228" t="s">
        <v>3091</v>
      </c>
      <c r="O11228" t="s">
        <v>3092</v>
      </c>
      <c r="P11228" t="s">
        <v>3095</v>
      </c>
      <c r="R11228" t="s">
        <v>3094</v>
      </c>
    </row>
    <row r="11229" spans="1:18" x14ac:dyDescent="0.25">
      <c r="A11229" t="s">
        <v>5434</v>
      </c>
      <c r="B11229" t="s">
        <v>3089</v>
      </c>
      <c r="D11229" t="s">
        <v>3090</v>
      </c>
      <c r="E11229" t="s">
        <v>3090</v>
      </c>
      <c r="F11229">
        <v>1</v>
      </c>
      <c r="G11229">
        <v>0</v>
      </c>
      <c r="H11229">
        <v>110.47353195579301</v>
      </c>
      <c r="I11229">
        <v>58.383531955793501</v>
      </c>
      <c r="K11229">
        <v>19</v>
      </c>
      <c r="M11229">
        <v>33.090000000000003</v>
      </c>
      <c r="N11229" t="s">
        <v>3091</v>
      </c>
      <c r="O11229" t="s">
        <v>3092</v>
      </c>
      <c r="P11229" t="s">
        <v>3095</v>
      </c>
      <c r="R11229" t="s">
        <v>3094</v>
      </c>
    </row>
    <row r="11230" spans="1:18" x14ac:dyDescent="0.25">
      <c r="A11230" t="s">
        <v>5435</v>
      </c>
      <c r="B11230" t="s">
        <v>3089</v>
      </c>
      <c r="D11230" t="s">
        <v>3090</v>
      </c>
      <c r="E11230" t="s">
        <v>3090</v>
      </c>
      <c r="F11230">
        <v>1</v>
      </c>
      <c r="G11230">
        <v>0</v>
      </c>
      <c r="H11230">
        <v>229.920754166666</v>
      </c>
      <c r="I11230">
        <v>34.2307541666666</v>
      </c>
      <c r="K11230">
        <v>70</v>
      </c>
      <c r="M11230">
        <v>125.69</v>
      </c>
      <c r="N11230" t="s">
        <v>3091</v>
      </c>
      <c r="O11230" t="s">
        <v>3092</v>
      </c>
      <c r="P11230" t="s">
        <v>3095</v>
      </c>
      <c r="R11230" t="s">
        <v>3094</v>
      </c>
    </row>
    <row r="11231" spans="1:18" x14ac:dyDescent="0.25">
      <c r="A11231" t="s">
        <v>5436</v>
      </c>
      <c r="B11231" t="s">
        <v>3089</v>
      </c>
      <c r="D11231" t="s">
        <v>3090</v>
      </c>
      <c r="E11231" t="s">
        <v>3090</v>
      </c>
      <c r="F11231">
        <v>1</v>
      </c>
      <c r="G11231">
        <v>0</v>
      </c>
      <c r="H11231">
        <v>0</v>
      </c>
      <c r="I11231">
        <v>0</v>
      </c>
      <c r="K11231"/>
      <c r="N11231" t="s">
        <v>3091</v>
      </c>
      <c r="O11231" t="s">
        <v>3092</v>
      </c>
      <c r="P11231" t="s">
        <v>3095</v>
      </c>
      <c r="R11231" t="s">
        <v>3094</v>
      </c>
    </row>
    <row r="11232" spans="1:18" x14ac:dyDescent="0.25">
      <c r="A11232" t="s">
        <v>5437</v>
      </c>
      <c r="B11232" t="s">
        <v>3089</v>
      </c>
      <c r="D11232" t="s">
        <v>3090</v>
      </c>
      <c r="E11232" t="s">
        <v>3090</v>
      </c>
      <c r="F11232">
        <v>1</v>
      </c>
      <c r="G11232">
        <v>0</v>
      </c>
      <c r="H11232">
        <v>25008.413499999999</v>
      </c>
      <c r="I11232">
        <v>25008.413499999999</v>
      </c>
      <c r="K11232"/>
      <c r="N11232" t="s">
        <v>3091</v>
      </c>
      <c r="O11232" t="s">
        <v>3092</v>
      </c>
      <c r="P11232" t="s">
        <v>3095</v>
      </c>
      <c r="R11232" t="s">
        <v>3094</v>
      </c>
    </row>
    <row r="11233" spans="1:18" x14ac:dyDescent="0.25">
      <c r="A11233" t="s">
        <v>5438</v>
      </c>
      <c r="B11233" t="s">
        <v>3089</v>
      </c>
      <c r="D11233" t="s">
        <v>3090</v>
      </c>
      <c r="E11233" t="s">
        <v>3090</v>
      </c>
      <c r="F11233">
        <v>1</v>
      </c>
      <c r="G11233">
        <v>0</v>
      </c>
      <c r="H11233">
        <v>25184.763507195999</v>
      </c>
      <c r="I11233">
        <v>25104.413507196001</v>
      </c>
      <c r="K11233">
        <v>29.59</v>
      </c>
      <c r="M11233">
        <v>50.76</v>
      </c>
      <c r="N11233" t="s">
        <v>3091</v>
      </c>
      <c r="O11233" t="s">
        <v>3092</v>
      </c>
      <c r="P11233" t="s">
        <v>3095</v>
      </c>
      <c r="R11233" t="s">
        <v>3094</v>
      </c>
    </row>
    <row r="11234" spans="1:18" x14ac:dyDescent="0.25">
      <c r="A11234" t="s">
        <v>5439</v>
      </c>
      <c r="B11234" t="s">
        <v>3089</v>
      </c>
      <c r="D11234" t="s">
        <v>3090</v>
      </c>
      <c r="E11234" t="s">
        <v>3090</v>
      </c>
      <c r="F11234">
        <v>1</v>
      </c>
      <c r="G11234">
        <v>0</v>
      </c>
      <c r="H11234">
        <v>29614.353599999999</v>
      </c>
      <c r="I11234">
        <v>29614.353599999999</v>
      </c>
      <c r="K11234"/>
      <c r="N11234" t="s">
        <v>3091</v>
      </c>
      <c r="O11234" t="s">
        <v>3092</v>
      </c>
      <c r="P11234" t="s">
        <v>3095</v>
      </c>
      <c r="R11234" t="s">
        <v>3094</v>
      </c>
    </row>
    <row r="11235" spans="1:18" x14ac:dyDescent="0.25">
      <c r="A11235" t="s">
        <v>5440</v>
      </c>
      <c r="B11235" t="s">
        <v>3089</v>
      </c>
      <c r="D11235" t="s">
        <v>3090</v>
      </c>
      <c r="E11235" t="s">
        <v>3090</v>
      </c>
      <c r="F11235">
        <v>1</v>
      </c>
      <c r="G11235">
        <v>0</v>
      </c>
      <c r="H11235">
        <v>29827.963607196001</v>
      </c>
      <c r="I11235">
        <v>29747.613607195999</v>
      </c>
      <c r="K11235">
        <v>29.59</v>
      </c>
      <c r="M11235">
        <v>50.76</v>
      </c>
      <c r="N11235" t="s">
        <v>3091</v>
      </c>
      <c r="O11235" t="s">
        <v>3092</v>
      </c>
      <c r="P11235" t="s">
        <v>3095</v>
      </c>
      <c r="R11235" t="s">
        <v>3094</v>
      </c>
    </row>
    <row r="11236" spans="1:18" x14ac:dyDescent="0.25">
      <c r="A11236" t="s">
        <v>5441</v>
      </c>
      <c r="B11236" t="s">
        <v>3089</v>
      </c>
      <c r="D11236" t="s">
        <v>3090</v>
      </c>
      <c r="E11236" t="s">
        <v>3090</v>
      </c>
      <c r="F11236">
        <v>1</v>
      </c>
      <c r="G11236">
        <v>0</v>
      </c>
      <c r="H11236">
        <v>0</v>
      </c>
      <c r="I11236">
        <v>0</v>
      </c>
      <c r="K11236"/>
      <c r="N11236" t="s">
        <v>3091</v>
      </c>
      <c r="O11236" t="s">
        <v>3092</v>
      </c>
      <c r="P11236" t="s">
        <v>3095</v>
      </c>
      <c r="R11236" t="s">
        <v>3094</v>
      </c>
    </row>
    <row r="11237" spans="1:18" x14ac:dyDescent="0.25">
      <c r="A11237" t="s">
        <v>5442</v>
      </c>
      <c r="B11237" t="s">
        <v>3089</v>
      </c>
      <c r="D11237" t="s">
        <v>3090</v>
      </c>
      <c r="E11237" t="s">
        <v>3090</v>
      </c>
      <c r="F11237">
        <v>1</v>
      </c>
      <c r="G11237">
        <v>0</v>
      </c>
      <c r="H11237">
        <v>0</v>
      </c>
      <c r="I11237">
        <v>0</v>
      </c>
      <c r="K11237"/>
      <c r="N11237" t="s">
        <v>3091</v>
      </c>
      <c r="O11237" t="s">
        <v>3092</v>
      </c>
      <c r="P11237" t="s">
        <v>3095</v>
      </c>
      <c r="R11237" t="s">
        <v>3094</v>
      </c>
    </row>
    <row r="11238" spans="1:18" x14ac:dyDescent="0.25">
      <c r="A11238" t="s">
        <v>5443</v>
      </c>
      <c r="B11238" t="s">
        <v>3089</v>
      </c>
      <c r="D11238" t="s">
        <v>3090</v>
      </c>
      <c r="E11238" t="s">
        <v>3090</v>
      </c>
      <c r="F11238">
        <v>1</v>
      </c>
      <c r="G11238">
        <v>0</v>
      </c>
      <c r="H11238">
        <v>0</v>
      </c>
      <c r="I11238">
        <v>0</v>
      </c>
      <c r="K11238"/>
      <c r="N11238" t="s">
        <v>3091</v>
      </c>
      <c r="O11238" t="s">
        <v>3092</v>
      </c>
      <c r="P11238" t="s">
        <v>3095</v>
      </c>
      <c r="R11238" t="s">
        <v>3094</v>
      </c>
    </row>
    <row r="11239" spans="1:18" x14ac:dyDescent="0.25">
      <c r="A11239" t="s">
        <v>5444</v>
      </c>
      <c r="B11239" t="s">
        <v>3089</v>
      </c>
      <c r="D11239" t="s">
        <v>3090</v>
      </c>
      <c r="E11239" t="s">
        <v>3090</v>
      </c>
      <c r="F11239">
        <v>1</v>
      </c>
      <c r="G11239">
        <v>0</v>
      </c>
      <c r="H11239">
        <v>0</v>
      </c>
      <c r="I11239">
        <v>0</v>
      </c>
      <c r="K11239"/>
      <c r="N11239" t="s">
        <v>3091</v>
      </c>
      <c r="O11239" t="s">
        <v>3092</v>
      </c>
      <c r="P11239" t="s">
        <v>3095</v>
      </c>
      <c r="R11239" t="s">
        <v>3094</v>
      </c>
    </row>
    <row r="11240" spans="1:18" x14ac:dyDescent="0.25">
      <c r="A11240" t="s">
        <v>5445</v>
      </c>
      <c r="B11240" t="s">
        <v>3089</v>
      </c>
      <c r="D11240" t="s">
        <v>3090</v>
      </c>
      <c r="E11240" t="s">
        <v>3090</v>
      </c>
      <c r="F11240">
        <v>1</v>
      </c>
      <c r="G11240">
        <v>0</v>
      </c>
      <c r="H11240">
        <v>0</v>
      </c>
      <c r="I11240">
        <v>0</v>
      </c>
      <c r="K11240"/>
      <c r="N11240" t="s">
        <v>3091</v>
      </c>
      <c r="O11240" t="s">
        <v>3092</v>
      </c>
      <c r="P11240" t="s">
        <v>3095</v>
      </c>
      <c r="R11240" t="s">
        <v>3094</v>
      </c>
    </row>
    <row r="11241" spans="1:18" x14ac:dyDescent="0.25">
      <c r="A11241" t="s">
        <v>5446</v>
      </c>
      <c r="B11241" t="s">
        <v>3089</v>
      </c>
      <c r="D11241" t="s">
        <v>3090</v>
      </c>
      <c r="E11241" t="s">
        <v>3090</v>
      </c>
      <c r="F11241">
        <v>1</v>
      </c>
      <c r="G11241">
        <v>0</v>
      </c>
      <c r="H11241">
        <v>0</v>
      </c>
      <c r="I11241">
        <v>0</v>
      </c>
      <c r="K11241"/>
      <c r="N11241" t="s">
        <v>3091</v>
      </c>
      <c r="O11241" t="s">
        <v>3092</v>
      </c>
      <c r="P11241" t="s">
        <v>3095</v>
      </c>
      <c r="R11241" t="s">
        <v>3094</v>
      </c>
    </row>
    <row r="11242" spans="1:18" x14ac:dyDescent="0.25">
      <c r="A11242" t="s">
        <v>5447</v>
      </c>
      <c r="B11242" t="s">
        <v>3089</v>
      </c>
      <c r="D11242" t="s">
        <v>3090</v>
      </c>
      <c r="E11242" t="s">
        <v>3090</v>
      </c>
      <c r="F11242">
        <v>1</v>
      </c>
      <c r="G11242">
        <v>0</v>
      </c>
      <c r="H11242">
        <v>0</v>
      </c>
      <c r="I11242">
        <v>0</v>
      </c>
      <c r="K11242"/>
      <c r="N11242" t="s">
        <v>3091</v>
      </c>
      <c r="O11242" t="s">
        <v>3092</v>
      </c>
      <c r="P11242" t="s">
        <v>3095</v>
      </c>
      <c r="R11242" t="s">
        <v>3094</v>
      </c>
    </row>
    <row r="11243" spans="1:18" x14ac:dyDescent="0.25">
      <c r="A11243" t="s">
        <v>5448</v>
      </c>
      <c r="B11243" t="s">
        <v>3089</v>
      </c>
      <c r="D11243" t="s">
        <v>3090</v>
      </c>
      <c r="E11243" t="s">
        <v>3090</v>
      </c>
      <c r="F11243">
        <v>1</v>
      </c>
      <c r="G11243">
        <v>0</v>
      </c>
      <c r="H11243">
        <v>0</v>
      </c>
      <c r="I11243">
        <v>0</v>
      </c>
      <c r="K11243"/>
      <c r="N11243" t="s">
        <v>3091</v>
      </c>
      <c r="O11243" t="s">
        <v>3092</v>
      </c>
      <c r="P11243" t="s">
        <v>3095</v>
      </c>
      <c r="R11243" t="s">
        <v>3094</v>
      </c>
    </row>
    <row r="11244" spans="1:18" x14ac:dyDescent="0.25">
      <c r="A11244" t="s">
        <v>5449</v>
      </c>
      <c r="B11244" t="s">
        <v>3089</v>
      </c>
      <c r="D11244" t="s">
        <v>3090</v>
      </c>
      <c r="E11244" t="s">
        <v>3090</v>
      </c>
      <c r="F11244">
        <v>1</v>
      </c>
      <c r="G11244">
        <v>0</v>
      </c>
      <c r="H11244">
        <v>0</v>
      </c>
      <c r="I11244">
        <v>0</v>
      </c>
      <c r="K11244"/>
      <c r="N11244" t="s">
        <v>3091</v>
      </c>
      <c r="O11244" t="s">
        <v>3092</v>
      </c>
      <c r="P11244" t="s">
        <v>3095</v>
      </c>
      <c r="R11244" t="s">
        <v>3094</v>
      </c>
    </row>
    <row r="11245" spans="1:18" x14ac:dyDescent="0.25">
      <c r="A11245" t="s">
        <v>5450</v>
      </c>
      <c r="B11245" t="s">
        <v>3089</v>
      </c>
      <c r="D11245" t="s">
        <v>3090</v>
      </c>
      <c r="E11245" t="s">
        <v>3090</v>
      </c>
      <c r="F11245">
        <v>1</v>
      </c>
      <c r="G11245">
        <v>0</v>
      </c>
      <c r="H11245">
        <v>242.607374544039</v>
      </c>
      <c r="I11245">
        <v>178.77737454403899</v>
      </c>
      <c r="K11245">
        <v>23</v>
      </c>
      <c r="M11245">
        <v>40.83</v>
      </c>
      <c r="N11245" t="s">
        <v>3091</v>
      </c>
      <c r="O11245" t="s">
        <v>3092</v>
      </c>
      <c r="P11245" t="s">
        <v>3095</v>
      </c>
      <c r="R11245" t="s">
        <v>3094</v>
      </c>
    </row>
    <row r="11246" spans="1:18" x14ac:dyDescent="0.25">
      <c r="A11246" t="s">
        <v>5451</v>
      </c>
      <c r="B11246" t="s">
        <v>3089</v>
      </c>
      <c r="D11246" t="s">
        <v>3090</v>
      </c>
      <c r="F11246">
        <v>1</v>
      </c>
      <c r="G11246">
        <v>0</v>
      </c>
      <c r="H11246">
        <v>9.2928123291666598</v>
      </c>
      <c r="I11246">
        <v>0.96281232916666604</v>
      </c>
      <c r="K11246">
        <v>3</v>
      </c>
      <c r="M11246">
        <v>5.33</v>
      </c>
      <c r="N11246" t="s">
        <v>3091</v>
      </c>
      <c r="O11246" t="s">
        <v>3092</v>
      </c>
      <c r="P11246" t="s">
        <v>3095</v>
      </c>
      <c r="R11246" t="s">
        <v>3094</v>
      </c>
    </row>
    <row r="11247" spans="1:18" x14ac:dyDescent="0.25">
      <c r="A11247" t="s">
        <v>9079</v>
      </c>
      <c r="B11247" t="s">
        <v>3089</v>
      </c>
      <c r="D11247" t="s">
        <v>3090</v>
      </c>
      <c r="E11247" t="s">
        <v>3090</v>
      </c>
      <c r="F11247">
        <v>1</v>
      </c>
      <c r="G11247">
        <v>0</v>
      </c>
      <c r="H11247">
        <v>75.090937711955306</v>
      </c>
      <c r="I11247">
        <v>11.980937711955301</v>
      </c>
      <c r="K11247">
        <v>25.78</v>
      </c>
      <c r="M11247">
        <v>37.33</v>
      </c>
      <c r="N11247" t="s">
        <v>3091</v>
      </c>
      <c r="O11247" t="s">
        <v>3092</v>
      </c>
      <c r="P11247" t="s">
        <v>3095</v>
      </c>
      <c r="R11247" t="s">
        <v>3094</v>
      </c>
    </row>
    <row r="11248" spans="1:18" x14ac:dyDescent="0.25">
      <c r="A11248" t="s">
        <v>440</v>
      </c>
      <c r="B11248" t="s">
        <v>3089</v>
      </c>
      <c r="D11248" t="s">
        <v>3090</v>
      </c>
      <c r="E11248" t="s">
        <v>3090</v>
      </c>
      <c r="F11248">
        <v>1</v>
      </c>
      <c r="G11248">
        <v>0</v>
      </c>
      <c r="H11248">
        <v>621.01258675914596</v>
      </c>
      <c r="I11248">
        <v>209.80258675914601</v>
      </c>
      <c r="K11248">
        <v>167.99</v>
      </c>
      <c r="M11248">
        <v>243.22</v>
      </c>
      <c r="N11248" t="s">
        <v>3091</v>
      </c>
      <c r="O11248" t="s">
        <v>3092</v>
      </c>
      <c r="P11248" t="s">
        <v>3095</v>
      </c>
      <c r="R11248" t="s">
        <v>3094</v>
      </c>
    </row>
    <row r="11249" spans="1:18" x14ac:dyDescent="0.25">
      <c r="A11249" t="s">
        <v>8765</v>
      </c>
      <c r="B11249" t="s">
        <v>3089</v>
      </c>
      <c r="D11249" t="s">
        <v>3090</v>
      </c>
      <c r="E11249" t="s">
        <v>3090</v>
      </c>
      <c r="F11249">
        <v>1</v>
      </c>
      <c r="G11249">
        <v>0</v>
      </c>
      <c r="H11249">
        <v>651.71046075182096</v>
      </c>
      <c r="I11249">
        <v>240.50046075182101</v>
      </c>
      <c r="K11249">
        <v>167.99</v>
      </c>
      <c r="M11249">
        <v>243.22</v>
      </c>
      <c r="N11249" t="s">
        <v>3091</v>
      </c>
      <c r="O11249" t="s">
        <v>3092</v>
      </c>
      <c r="P11249" t="s">
        <v>3095</v>
      </c>
      <c r="R11249" t="s">
        <v>3094</v>
      </c>
    </row>
    <row r="11250" spans="1:18" x14ac:dyDescent="0.25">
      <c r="A11250" t="s">
        <v>442</v>
      </c>
      <c r="B11250" t="s">
        <v>3089</v>
      </c>
      <c r="D11250" t="s">
        <v>3090</v>
      </c>
      <c r="E11250" t="s">
        <v>3090</v>
      </c>
      <c r="F11250">
        <v>1</v>
      </c>
      <c r="G11250">
        <v>0</v>
      </c>
      <c r="H11250">
        <v>820.65739565366596</v>
      </c>
      <c r="I11250">
        <v>431.49739565366599</v>
      </c>
      <c r="K11250">
        <v>139.01</v>
      </c>
      <c r="M11250">
        <v>250.15</v>
      </c>
      <c r="N11250" t="s">
        <v>3091</v>
      </c>
      <c r="O11250" t="s">
        <v>3092</v>
      </c>
      <c r="P11250" t="s">
        <v>3095</v>
      </c>
      <c r="R11250" t="s">
        <v>3094</v>
      </c>
    </row>
    <row r="11251" spans="1:18" x14ac:dyDescent="0.25">
      <c r="A11251" t="s">
        <v>441</v>
      </c>
      <c r="B11251" t="s">
        <v>3089</v>
      </c>
      <c r="D11251" t="s">
        <v>3090</v>
      </c>
      <c r="E11251" t="s">
        <v>3090</v>
      </c>
      <c r="F11251">
        <v>1</v>
      </c>
      <c r="G11251">
        <v>0</v>
      </c>
      <c r="H11251">
        <v>1692.49165189881</v>
      </c>
      <c r="I11251">
        <v>1303.3316518988099</v>
      </c>
      <c r="K11251">
        <v>139.01</v>
      </c>
      <c r="M11251">
        <v>250.15</v>
      </c>
      <c r="N11251" t="s">
        <v>3091</v>
      </c>
      <c r="O11251" t="s">
        <v>3092</v>
      </c>
      <c r="P11251" t="s">
        <v>3095</v>
      </c>
      <c r="R11251" t="s">
        <v>3094</v>
      </c>
    </row>
    <row r="11252" spans="1:18" x14ac:dyDescent="0.25">
      <c r="A11252" t="s">
        <v>5452</v>
      </c>
      <c r="B11252" t="s">
        <v>3089</v>
      </c>
      <c r="D11252" t="s">
        <v>3090</v>
      </c>
      <c r="E11252" t="s">
        <v>3090</v>
      </c>
      <c r="F11252">
        <v>1</v>
      </c>
      <c r="G11252">
        <v>0</v>
      </c>
      <c r="H11252">
        <v>0</v>
      </c>
      <c r="I11252">
        <v>0</v>
      </c>
      <c r="K11252"/>
      <c r="N11252" t="s">
        <v>3091</v>
      </c>
      <c r="O11252" t="s">
        <v>3092</v>
      </c>
      <c r="P11252" t="s">
        <v>3095</v>
      </c>
      <c r="R11252" t="s">
        <v>3094</v>
      </c>
    </row>
    <row r="11253" spans="1:18" x14ac:dyDescent="0.25">
      <c r="A11253" t="s">
        <v>5453</v>
      </c>
      <c r="B11253" t="s">
        <v>3089</v>
      </c>
      <c r="D11253" t="s">
        <v>3090</v>
      </c>
      <c r="E11253" t="s">
        <v>3090</v>
      </c>
      <c r="F11253">
        <v>1</v>
      </c>
      <c r="G11253">
        <v>0</v>
      </c>
      <c r="H11253">
        <v>0</v>
      </c>
      <c r="I11253">
        <v>0</v>
      </c>
      <c r="K11253"/>
      <c r="N11253" t="s">
        <v>3091</v>
      </c>
      <c r="O11253" t="s">
        <v>3092</v>
      </c>
      <c r="P11253" t="s">
        <v>3095</v>
      </c>
      <c r="R11253" t="s">
        <v>3094</v>
      </c>
    </row>
    <row r="11254" spans="1:18" x14ac:dyDescent="0.25">
      <c r="A11254" t="s">
        <v>5454</v>
      </c>
      <c r="B11254" t="s">
        <v>3089</v>
      </c>
      <c r="D11254" t="s">
        <v>3090</v>
      </c>
      <c r="E11254" t="s">
        <v>3090</v>
      </c>
      <c r="F11254">
        <v>1</v>
      </c>
      <c r="G11254">
        <v>0</v>
      </c>
      <c r="H11254">
        <v>0</v>
      </c>
      <c r="I11254">
        <v>0</v>
      </c>
      <c r="K11254"/>
      <c r="N11254" t="s">
        <v>3091</v>
      </c>
      <c r="O11254" t="s">
        <v>3092</v>
      </c>
      <c r="P11254" t="s">
        <v>3095</v>
      </c>
      <c r="R11254" t="s">
        <v>3094</v>
      </c>
    </row>
    <row r="11255" spans="1:18" x14ac:dyDescent="0.25">
      <c r="A11255" t="s">
        <v>5455</v>
      </c>
      <c r="B11255" t="s">
        <v>3089</v>
      </c>
      <c r="D11255" t="s">
        <v>3090</v>
      </c>
      <c r="E11255" t="s">
        <v>3090</v>
      </c>
      <c r="F11255">
        <v>1</v>
      </c>
      <c r="G11255">
        <v>0</v>
      </c>
      <c r="H11255">
        <v>0</v>
      </c>
      <c r="I11255">
        <v>0</v>
      </c>
      <c r="K11255"/>
      <c r="N11255" t="s">
        <v>3091</v>
      </c>
      <c r="O11255" t="s">
        <v>3092</v>
      </c>
      <c r="P11255" t="s">
        <v>3095</v>
      </c>
      <c r="R11255" t="s">
        <v>3094</v>
      </c>
    </row>
    <row r="11256" spans="1:18" x14ac:dyDescent="0.25">
      <c r="A11256" t="s">
        <v>5456</v>
      </c>
      <c r="B11256" t="s">
        <v>3089</v>
      </c>
      <c r="D11256" t="s">
        <v>3090</v>
      </c>
      <c r="E11256" t="s">
        <v>3090</v>
      </c>
      <c r="F11256">
        <v>1</v>
      </c>
      <c r="G11256">
        <v>0</v>
      </c>
      <c r="H11256">
        <v>0</v>
      </c>
      <c r="I11256">
        <v>0</v>
      </c>
      <c r="K11256"/>
      <c r="N11256" t="s">
        <v>3091</v>
      </c>
      <c r="O11256" t="s">
        <v>3092</v>
      </c>
      <c r="P11256" t="s">
        <v>3095</v>
      </c>
      <c r="R11256" t="s">
        <v>3094</v>
      </c>
    </row>
    <row r="11257" spans="1:18" x14ac:dyDescent="0.25">
      <c r="A11257" t="s">
        <v>5457</v>
      </c>
      <c r="B11257" t="s">
        <v>3089</v>
      </c>
      <c r="D11257" t="s">
        <v>3090</v>
      </c>
      <c r="E11257" t="s">
        <v>3090</v>
      </c>
      <c r="F11257">
        <v>1</v>
      </c>
      <c r="G11257">
        <v>0</v>
      </c>
      <c r="H11257">
        <v>0</v>
      </c>
      <c r="I11257">
        <v>0</v>
      </c>
      <c r="K11257"/>
      <c r="N11257" t="s">
        <v>3091</v>
      </c>
      <c r="O11257" t="s">
        <v>3092</v>
      </c>
      <c r="P11257" t="s">
        <v>3095</v>
      </c>
      <c r="R11257" t="s">
        <v>3094</v>
      </c>
    </row>
    <row r="11258" spans="1:18" x14ac:dyDescent="0.25">
      <c r="A11258" t="s">
        <v>5458</v>
      </c>
      <c r="B11258" t="s">
        <v>3089</v>
      </c>
      <c r="D11258" t="s">
        <v>3090</v>
      </c>
      <c r="E11258" t="s">
        <v>3090</v>
      </c>
      <c r="F11258">
        <v>1</v>
      </c>
      <c r="G11258">
        <v>0</v>
      </c>
      <c r="H11258">
        <v>0</v>
      </c>
      <c r="I11258">
        <v>0</v>
      </c>
      <c r="K11258"/>
      <c r="N11258" t="s">
        <v>3091</v>
      </c>
      <c r="O11258" t="s">
        <v>3092</v>
      </c>
      <c r="P11258" t="s">
        <v>3095</v>
      </c>
      <c r="R11258" t="s">
        <v>3094</v>
      </c>
    </row>
    <row r="11259" spans="1:18" x14ac:dyDescent="0.25">
      <c r="A11259" t="s">
        <v>5459</v>
      </c>
      <c r="B11259" t="s">
        <v>3089</v>
      </c>
      <c r="D11259" t="s">
        <v>3090</v>
      </c>
      <c r="E11259" t="s">
        <v>3090</v>
      </c>
      <c r="F11259">
        <v>1</v>
      </c>
      <c r="G11259">
        <v>0</v>
      </c>
      <c r="H11259">
        <v>16290.836372915801</v>
      </c>
      <c r="I11259">
        <v>12350.486372915801</v>
      </c>
      <c r="K11259">
        <v>1416.2550000000001</v>
      </c>
      <c r="M11259">
        <v>2524.0949999999998</v>
      </c>
      <c r="N11259" t="s">
        <v>3091</v>
      </c>
      <c r="O11259" t="s">
        <v>3092</v>
      </c>
      <c r="P11259" t="s">
        <v>3095</v>
      </c>
      <c r="R11259" t="s">
        <v>3094</v>
      </c>
    </row>
    <row r="11260" spans="1:18" x14ac:dyDescent="0.25">
      <c r="A11260" t="s">
        <v>5460</v>
      </c>
      <c r="B11260" t="s">
        <v>3089</v>
      </c>
      <c r="D11260" t="s">
        <v>3090</v>
      </c>
      <c r="E11260" t="s">
        <v>3090</v>
      </c>
      <c r="F11260">
        <v>1</v>
      </c>
      <c r="G11260">
        <v>0</v>
      </c>
      <c r="H11260">
        <v>17106.994761260001</v>
      </c>
      <c r="I11260">
        <v>12722.24976126</v>
      </c>
      <c r="K11260">
        <v>1575.5550000000001</v>
      </c>
      <c r="M11260">
        <v>2809.19</v>
      </c>
      <c r="N11260" t="s">
        <v>3091</v>
      </c>
      <c r="O11260" t="s">
        <v>3092</v>
      </c>
      <c r="P11260" t="s">
        <v>3095</v>
      </c>
      <c r="R11260" t="s">
        <v>3094</v>
      </c>
    </row>
    <row r="11261" spans="1:18" x14ac:dyDescent="0.25">
      <c r="A11261" t="s">
        <v>5461</v>
      </c>
      <c r="B11261" t="s">
        <v>3089</v>
      </c>
      <c r="D11261" t="s">
        <v>3090</v>
      </c>
      <c r="E11261" t="s">
        <v>3090</v>
      </c>
      <c r="F11261">
        <v>1</v>
      </c>
      <c r="G11261">
        <v>0</v>
      </c>
      <c r="H11261">
        <v>17207.233342686501</v>
      </c>
      <c r="I11261">
        <v>12822.4883426865</v>
      </c>
      <c r="K11261">
        <v>1575.5550000000001</v>
      </c>
      <c r="M11261">
        <v>2809.19</v>
      </c>
      <c r="N11261" t="s">
        <v>3091</v>
      </c>
      <c r="O11261" t="s">
        <v>3092</v>
      </c>
      <c r="P11261" t="s">
        <v>3095</v>
      </c>
      <c r="R11261" t="s">
        <v>3094</v>
      </c>
    </row>
    <row r="11262" spans="1:18" x14ac:dyDescent="0.25">
      <c r="A11262" t="s">
        <v>5462</v>
      </c>
      <c r="B11262" t="s">
        <v>3089</v>
      </c>
      <c r="D11262" t="s">
        <v>3090</v>
      </c>
      <c r="E11262" t="s">
        <v>3090</v>
      </c>
      <c r="F11262">
        <v>1</v>
      </c>
      <c r="G11262">
        <v>0</v>
      </c>
      <c r="H11262">
        <v>17219.846041965298</v>
      </c>
      <c r="I11262">
        <v>12835.0960419653</v>
      </c>
      <c r="K11262">
        <v>1575.55</v>
      </c>
      <c r="M11262">
        <v>2809.2</v>
      </c>
      <c r="N11262" t="s">
        <v>3091</v>
      </c>
      <c r="O11262" t="s">
        <v>3092</v>
      </c>
      <c r="P11262" t="s">
        <v>3095</v>
      </c>
      <c r="R11262" t="s">
        <v>3094</v>
      </c>
    </row>
    <row r="11263" spans="1:18" x14ac:dyDescent="0.25">
      <c r="A11263" t="s">
        <v>5463</v>
      </c>
      <c r="B11263" t="s">
        <v>3089</v>
      </c>
      <c r="D11263" t="s">
        <v>3090</v>
      </c>
      <c r="E11263" t="s">
        <v>3090</v>
      </c>
      <c r="F11263">
        <v>1</v>
      </c>
      <c r="G11263">
        <v>0</v>
      </c>
      <c r="H11263">
        <v>17295.399637520899</v>
      </c>
      <c r="I11263">
        <v>12910.6429708542</v>
      </c>
      <c r="K11263">
        <v>1575.5433333333301</v>
      </c>
      <c r="M11263">
        <v>2809.21333333333</v>
      </c>
      <c r="N11263" t="s">
        <v>3091</v>
      </c>
      <c r="O11263" t="s">
        <v>3092</v>
      </c>
      <c r="P11263" t="s">
        <v>3095</v>
      </c>
      <c r="R11263" t="s">
        <v>3094</v>
      </c>
    </row>
    <row r="11264" spans="1:18" x14ac:dyDescent="0.25">
      <c r="A11264" t="s">
        <v>5464</v>
      </c>
      <c r="B11264" t="s">
        <v>3089</v>
      </c>
      <c r="D11264" t="s">
        <v>3090</v>
      </c>
      <c r="E11264" t="s">
        <v>3090</v>
      </c>
      <c r="F11264">
        <v>1</v>
      </c>
      <c r="G11264">
        <v>0</v>
      </c>
      <c r="H11264">
        <v>17075.4083769678</v>
      </c>
      <c r="I11264">
        <v>12690.6333769678</v>
      </c>
      <c r="K11264">
        <v>1575.5450000000001</v>
      </c>
      <c r="M11264">
        <v>2809.23</v>
      </c>
      <c r="N11264" t="s">
        <v>3091</v>
      </c>
      <c r="O11264" t="s">
        <v>3092</v>
      </c>
      <c r="P11264" t="s">
        <v>3095</v>
      </c>
      <c r="R11264" t="s">
        <v>3094</v>
      </c>
    </row>
    <row r="11265" spans="1:18" x14ac:dyDescent="0.25">
      <c r="A11265" t="s">
        <v>5465</v>
      </c>
      <c r="B11265" t="s">
        <v>3089</v>
      </c>
      <c r="D11265" t="s">
        <v>3090</v>
      </c>
      <c r="E11265" t="s">
        <v>3090</v>
      </c>
      <c r="F11265">
        <v>1</v>
      </c>
      <c r="G11265">
        <v>0</v>
      </c>
      <c r="H11265">
        <v>17337.2919096654</v>
      </c>
      <c r="I11265">
        <v>12952.551909665401</v>
      </c>
      <c r="K11265">
        <v>1575.55</v>
      </c>
      <c r="M11265">
        <v>2809.19</v>
      </c>
      <c r="N11265" t="s">
        <v>3091</v>
      </c>
      <c r="O11265" t="s">
        <v>3092</v>
      </c>
      <c r="P11265" t="s">
        <v>3095</v>
      </c>
      <c r="R11265" t="s">
        <v>3094</v>
      </c>
    </row>
    <row r="11266" spans="1:18" x14ac:dyDescent="0.25">
      <c r="A11266" t="s">
        <v>5466</v>
      </c>
      <c r="B11266" t="s">
        <v>3089</v>
      </c>
      <c r="D11266" t="s">
        <v>3090</v>
      </c>
      <c r="E11266" t="s">
        <v>3090</v>
      </c>
      <c r="F11266">
        <v>1</v>
      </c>
      <c r="G11266">
        <v>0</v>
      </c>
      <c r="H11266">
        <v>16447.418328023901</v>
      </c>
      <c r="I11266">
        <v>12458.0649946906</v>
      </c>
      <c r="K11266">
        <v>1434.15333333333</v>
      </c>
      <c r="M11266">
        <v>2555.1999999999998</v>
      </c>
      <c r="N11266" t="s">
        <v>3091</v>
      </c>
      <c r="O11266" t="s">
        <v>3092</v>
      </c>
      <c r="P11266" t="s">
        <v>3095</v>
      </c>
      <c r="R11266" t="s">
        <v>3094</v>
      </c>
    </row>
    <row r="11267" spans="1:18" x14ac:dyDescent="0.25">
      <c r="A11267" t="s">
        <v>5467</v>
      </c>
      <c r="B11267" t="s">
        <v>3089</v>
      </c>
      <c r="D11267" t="s">
        <v>3090</v>
      </c>
      <c r="E11267" t="s">
        <v>3090</v>
      </c>
      <c r="F11267">
        <v>1</v>
      </c>
      <c r="G11267">
        <v>0</v>
      </c>
      <c r="H11267">
        <v>17214.080139740799</v>
      </c>
      <c r="I11267">
        <v>12826.151806407501</v>
      </c>
      <c r="K11267">
        <v>1576.951</v>
      </c>
      <c r="M11267">
        <v>2810.9773333333301</v>
      </c>
      <c r="N11267" t="s">
        <v>3091</v>
      </c>
      <c r="O11267" t="s">
        <v>3092</v>
      </c>
      <c r="P11267" t="s">
        <v>3095</v>
      </c>
      <c r="R11267" t="s">
        <v>3094</v>
      </c>
    </row>
    <row r="11268" spans="1:18" x14ac:dyDescent="0.25">
      <c r="A11268" t="s">
        <v>5468</v>
      </c>
      <c r="B11268" t="s">
        <v>3089</v>
      </c>
      <c r="D11268" t="s">
        <v>3090</v>
      </c>
      <c r="E11268" t="s">
        <v>3090</v>
      </c>
      <c r="F11268">
        <v>1</v>
      </c>
      <c r="G11268">
        <v>0</v>
      </c>
      <c r="H11268">
        <v>16560.824789186801</v>
      </c>
      <c r="I11268">
        <v>12497.106122520199</v>
      </c>
      <c r="K11268">
        <v>1461.11533333333</v>
      </c>
      <c r="M11268">
        <v>2602.6033333333298</v>
      </c>
      <c r="N11268" t="s">
        <v>3091</v>
      </c>
      <c r="O11268" t="s">
        <v>3092</v>
      </c>
      <c r="P11268" t="s">
        <v>3095</v>
      </c>
      <c r="R11268" t="s">
        <v>3094</v>
      </c>
    </row>
    <row r="11269" spans="1:18" x14ac:dyDescent="0.25">
      <c r="A11269" t="s">
        <v>5469</v>
      </c>
      <c r="B11269" t="s">
        <v>3089</v>
      </c>
      <c r="D11269" t="s">
        <v>3090</v>
      </c>
      <c r="E11269" t="s">
        <v>3090</v>
      </c>
      <c r="F11269">
        <v>1</v>
      </c>
      <c r="G11269">
        <v>0</v>
      </c>
      <c r="H11269">
        <v>18224.425569863899</v>
      </c>
      <c r="I11269">
        <v>13709.1762365306</v>
      </c>
      <c r="K11269">
        <v>1622.6123333333301</v>
      </c>
      <c r="M11269">
        <v>2892.6370000000002</v>
      </c>
      <c r="N11269" t="s">
        <v>3091</v>
      </c>
      <c r="O11269" t="s">
        <v>3092</v>
      </c>
      <c r="P11269" t="s">
        <v>3095</v>
      </c>
      <c r="R11269" t="s">
        <v>3094</v>
      </c>
    </row>
    <row r="11270" spans="1:18" x14ac:dyDescent="0.25">
      <c r="A11270" t="s">
        <v>8574</v>
      </c>
      <c r="B11270" t="s">
        <v>3089</v>
      </c>
      <c r="D11270" t="s">
        <v>3090</v>
      </c>
      <c r="E11270" t="s">
        <v>3090</v>
      </c>
      <c r="F11270">
        <v>1</v>
      </c>
      <c r="G11270">
        <v>0</v>
      </c>
      <c r="H11270">
        <v>18961.233349259899</v>
      </c>
      <c r="I11270">
        <v>14119.2983492599</v>
      </c>
      <c r="K11270">
        <v>1767.81</v>
      </c>
      <c r="M11270">
        <v>3074.125</v>
      </c>
      <c r="N11270" t="s">
        <v>3091</v>
      </c>
      <c r="O11270" t="s">
        <v>3092</v>
      </c>
      <c r="P11270" t="s">
        <v>3095</v>
      </c>
      <c r="R11270" t="s">
        <v>3094</v>
      </c>
    </row>
    <row r="11271" spans="1:18" x14ac:dyDescent="0.25">
      <c r="A11271" t="s">
        <v>8804</v>
      </c>
      <c r="B11271" t="s">
        <v>3089</v>
      </c>
      <c r="D11271" t="s">
        <v>3090</v>
      </c>
      <c r="E11271" t="s">
        <v>3090</v>
      </c>
      <c r="F11271">
        <v>1</v>
      </c>
      <c r="G11271">
        <v>0</v>
      </c>
      <c r="H11271">
        <v>18396.034348936999</v>
      </c>
      <c r="I11271">
        <v>13329.989348937001</v>
      </c>
      <c r="K11271">
        <v>2069.71</v>
      </c>
      <c r="M11271">
        <v>2996.335</v>
      </c>
      <c r="N11271" t="s">
        <v>3091</v>
      </c>
      <c r="O11271" t="s">
        <v>3092</v>
      </c>
      <c r="P11271" t="s">
        <v>3095</v>
      </c>
      <c r="R11271" t="s">
        <v>3094</v>
      </c>
    </row>
    <row r="11272" spans="1:18" x14ac:dyDescent="0.25">
      <c r="A11272" t="s">
        <v>8805</v>
      </c>
      <c r="B11272" t="s">
        <v>3089</v>
      </c>
      <c r="D11272" t="s">
        <v>3090</v>
      </c>
      <c r="E11272" t="s">
        <v>3090</v>
      </c>
      <c r="F11272">
        <v>1</v>
      </c>
      <c r="G11272">
        <v>0</v>
      </c>
      <c r="H11272">
        <v>18415.601531021599</v>
      </c>
      <c r="I11272">
        <v>13349.524864355</v>
      </c>
      <c r="K11272">
        <v>2069.7266666666601</v>
      </c>
      <c r="M11272">
        <v>2996.35</v>
      </c>
      <c r="N11272" t="s">
        <v>3091</v>
      </c>
      <c r="O11272" t="s">
        <v>3092</v>
      </c>
      <c r="P11272" t="s">
        <v>3095</v>
      </c>
      <c r="R11272" t="s">
        <v>3094</v>
      </c>
    </row>
    <row r="11273" spans="1:18" x14ac:dyDescent="0.25">
      <c r="A11273" t="s">
        <v>3195</v>
      </c>
      <c r="B11273" t="s">
        <v>3089</v>
      </c>
      <c r="D11273" t="s">
        <v>3090</v>
      </c>
      <c r="E11273" t="s">
        <v>3090</v>
      </c>
      <c r="F11273">
        <v>1</v>
      </c>
      <c r="G11273">
        <v>0</v>
      </c>
      <c r="H11273">
        <v>184.637917332169</v>
      </c>
      <c r="I11273">
        <v>48.972917332169096</v>
      </c>
      <c r="K11273">
        <v>55.424999999999997</v>
      </c>
      <c r="M11273">
        <v>80.239999999999995</v>
      </c>
      <c r="N11273" t="s">
        <v>3091</v>
      </c>
      <c r="O11273" t="s">
        <v>3092</v>
      </c>
      <c r="P11273" t="s">
        <v>3095</v>
      </c>
      <c r="R11273" t="s">
        <v>3094</v>
      </c>
    </row>
    <row r="11274" spans="1:18" x14ac:dyDescent="0.25">
      <c r="A11274" t="s">
        <v>5470</v>
      </c>
      <c r="B11274" t="s">
        <v>3089</v>
      </c>
      <c r="D11274" t="s">
        <v>3090</v>
      </c>
      <c r="E11274" t="s">
        <v>3090</v>
      </c>
      <c r="F11274">
        <v>1</v>
      </c>
      <c r="G11274">
        <v>0</v>
      </c>
      <c r="H11274">
        <v>0</v>
      </c>
      <c r="I11274">
        <v>0</v>
      </c>
      <c r="K11274"/>
      <c r="N11274" t="s">
        <v>3091</v>
      </c>
      <c r="O11274" t="s">
        <v>3092</v>
      </c>
      <c r="P11274" t="s">
        <v>3095</v>
      </c>
      <c r="R11274" t="s">
        <v>3094</v>
      </c>
    </row>
    <row r="11275" spans="1:18" x14ac:dyDescent="0.25">
      <c r="A11275" t="s">
        <v>5471</v>
      </c>
      <c r="B11275" t="s">
        <v>3089</v>
      </c>
      <c r="D11275" t="s">
        <v>3090</v>
      </c>
      <c r="E11275" t="s">
        <v>3090</v>
      </c>
      <c r="F11275">
        <v>1</v>
      </c>
      <c r="G11275">
        <v>0</v>
      </c>
      <c r="H11275">
        <v>0</v>
      </c>
      <c r="I11275">
        <v>0</v>
      </c>
      <c r="K11275"/>
      <c r="N11275" t="s">
        <v>3091</v>
      </c>
      <c r="O11275" t="s">
        <v>3092</v>
      </c>
      <c r="P11275" t="s">
        <v>3095</v>
      </c>
      <c r="R11275" t="s">
        <v>3094</v>
      </c>
    </row>
    <row r="11276" spans="1:18" x14ac:dyDescent="0.25">
      <c r="A11276" t="s">
        <v>5472</v>
      </c>
      <c r="B11276" t="s">
        <v>3089</v>
      </c>
      <c r="D11276" t="s">
        <v>3090</v>
      </c>
      <c r="E11276" t="s">
        <v>3090</v>
      </c>
      <c r="F11276">
        <v>1</v>
      </c>
      <c r="G11276">
        <v>0</v>
      </c>
      <c r="H11276">
        <v>0</v>
      </c>
      <c r="I11276">
        <v>0</v>
      </c>
      <c r="K11276"/>
      <c r="N11276" t="s">
        <v>3091</v>
      </c>
      <c r="O11276" t="s">
        <v>3092</v>
      </c>
      <c r="P11276" t="s">
        <v>3095</v>
      </c>
      <c r="R11276" t="s">
        <v>3094</v>
      </c>
    </row>
    <row r="11277" spans="1:18" x14ac:dyDescent="0.25">
      <c r="A11277" t="s">
        <v>5473</v>
      </c>
      <c r="B11277" t="s">
        <v>3089</v>
      </c>
      <c r="D11277" t="s">
        <v>3090</v>
      </c>
      <c r="E11277" t="s">
        <v>3090</v>
      </c>
      <c r="F11277">
        <v>1</v>
      </c>
      <c r="G11277">
        <v>0</v>
      </c>
      <c r="H11277">
        <v>17598.3694</v>
      </c>
      <c r="I11277">
        <v>17598.3694</v>
      </c>
      <c r="K11277"/>
      <c r="N11277" t="s">
        <v>3091</v>
      </c>
      <c r="O11277" t="s">
        <v>3092</v>
      </c>
      <c r="P11277" t="s">
        <v>3095</v>
      </c>
      <c r="R11277" t="s">
        <v>3094</v>
      </c>
    </row>
    <row r="11278" spans="1:18" x14ac:dyDescent="0.25">
      <c r="A11278" t="s">
        <v>5474</v>
      </c>
      <c r="B11278" t="s">
        <v>3089</v>
      </c>
      <c r="D11278" t="s">
        <v>3090</v>
      </c>
      <c r="E11278" t="s">
        <v>3090</v>
      </c>
      <c r="F11278">
        <v>1</v>
      </c>
      <c r="G11278">
        <v>0</v>
      </c>
      <c r="H11278">
        <v>0</v>
      </c>
      <c r="I11278">
        <v>0</v>
      </c>
      <c r="K11278"/>
      <c r="N11278" t="s">
        <v>3091</v>
      </c>
      <c r="O11278" t="s">
        <v>3092</v>
      </c>
      <c r="P11278" t="s">
        <v>3095</v>
      </c>
      <c r="R11278" t="s">
        <v>3094</v>
      </c>
    </row>
    <row r="11279" spans="1:18" x14ac:dyDescent="0.25">
      <c r="A11279" t="s">
        <v>5475</v>
      </c>
      <c r="B11279" t="s">
        <v>3089</v>
      </c>
      <c r="D11279" t="s">
        <v>3090</v>
      </c>
      <c r="E11279" t="s">
        <v>3090</v>
      </c>
      <c r="F11279">
        <v>1</v>
      </c>
      <c r="G11279">
        <v>0</v>
      </c>
      <c r="H11279">
        <v>0</v>
      </c>
      <c r="I11279">
        <v>0</v>
      </c>
      <c r="K11279"/>
      <c r="N11279" t="s">
        <v>3091</v>
      </c>
      <c r="O11279" t="s">
        <v>3092</v>
      </c>
      <c r="P11279" t="s">
        <v>3095</v>
      </c>
      <c r="R11279" t="s">
        <v>3094</v>
      </c>
    </row>
    <row r="11280" spans="1:18" x14ac:dyDescent="0.25">
      <c r="A11280" t="s">
        <v>5476</v>
      </c>
      <c r="B11280" t="s">
        <v>3089</v>
      </c>
      <c r="D11280" t="s">
        <v>3090</v>
      </c>
      <c r="E11280" t="s">
        <v>3090</v>
      </c>
      <c r="F11280">
        <v>1</v>
      </c>
      <c r="G11280">
        <v>0</v>
      </c>
      <c r="H11280">
        <v>0</v>
      </c>
      <c r="I11280">
        <v>0</v>
      </c>
      <c r="K11280"/>
      <c r="N11280" t="s">
        <v>3091</v>
      </c>
      <c r="O11280" t="s">
        <v>3092</v>
      </c>
      <c r="P11280" t="s">
        <v>3095</v>
      </c>
      <c r="R11280" t="s">
        <v>3094</v>
      </c>
    </row>
    <row r="11281" spans="1:18" x14ac:dyDescent="0.25">
      <c r="A11281" t="s">
        <v>5477</v>
      </c>
      <c r="B11281" t="s">
        <v>3089</v>
      </c>
      <c r="D11281" t="s">
        <v>3090</v>
      </c>
      <c r="E11281" t="s">
        <v>3090</v>
      </c>
      <c r="F11281">
        <v>1</v>
      </c>
      <c r="G11281">
        <v>0</v>
      </c>
      <c r="H11281">
        <v>0</v>
      </c>
      <c r="I11281">
        <v>0</v>
      </c>
      <c r="K11281"/>
      <c r="N11281" t="s">
        <v>3091</v>
      </c>
      <c r="O11281" t="s">
        <v>3092</v>
      </c>
      <c r="P11281" t="s">
        <v>3095</v>
      </c>
      <c r="R11281" t="s">
        <v>3094</v>
      </c>
    </row>
    <row r="11282" spans="1:18" x14ac:dyDescent="0.25">
      <c r="A11282" t="s">
        <v>5478</v>
      </c>
      <c r="B11282" t="s">
        <v>3089</v>
      </c>
      <c r="D11282" t="s">
        <v>3090</v>
      </c>
      <c r="E11282" t="s">
        <v>3090</v>
      </c>
      <c r="F11282">
        <v>1</v>
      </c>
      <c r="G11282">
        <v>0</v>
      </c>
      <c r="H11282">
        <v>0</v>
      </c>
      <c r="I11282">
        <v>0</v>
      </c>
      <c r="K11282"/>
      <c r="N11282" t="s">
        <v>3091</v>
      </c>
      <c r="O11282" t="s">
        <v>3092</v>
      </c>
      <c r="P11282" t="s">
        <v>3095</v>
      </c>
      <c r="R11282" t="s">
        <v>3094</v>
      </c>
    </row>
    <row r="11283" spans="1:18" x14ac:dyDescent="0.25">
      <c r="A11283" t="s">
        <v>5479</v>
      </c>
      <c r="B11283" t="s">
        <v>3089</v>
      </c>
      <c r="D11283" t="s">
        <v>3090</v>
      </c>
      <c r="E11283" t="s">
        <v>3090</v>
      </c>
      <c r="F11283">
        <v>1</v>
      </c>
      <c r="G11283">
        <v>0</v>
      </c>
      <c r="H11283">
        <v>0</v>
      </c>
      <c r="I11283">
        <v>0</v>
      </c>
      <c r="K11283"/>
      <c r="N11283" t="s">
        <v>3091</v>
      </c>
      <c r="O11283" t="s">
        <v>3092</v>
      </c>
      <c r="P11283" t="s">
        <v>3095</v>
      </c>
      <c r="R11283" t="s">
        <v>3094</v>
      </c>
    </row>
    <row r="11284" spans="1:18" x14ac:dyDescent="0.25">
      <c r="A11284" t="s">
        <v>5480</v>
      </c>
      <c r="B11284" t="s">
        <v>3089</v>
      </c>
      <c r="D11284" t="s">
        <v>3090</v>
      </c>
      <c r="E11284" t="s">
        <v>3090</v>
      </c>
      <c r="F11284">
        <v>1</v>
      </c>
      <c r="G11284">
        <v>0</v>
      </c>
      <c r="H11284">
        <v>0</v>
      </c>
      <c r="I11284">
        <v>0</v>
      </c>
      <c r="K11284"/>
      <c r="N11284" t="s">
        <v>3091</v>
      </c>
      <c r="O11284" t="s">
        <v>3092</v>
      </c>
      <c r="P11284" t="s">
        <v>3095</v>
      </c>
      <c r="R11284" t="s">
        <v>3094</v>
      </c>
    </row>
    <row r="11285" spans="1:18" x14ac:dyDescent="0.25">
      <c r="A11285" t="s">
        <v>5481</v>
      </c>
      <c r="B11285" t="s">
        <v>3089</v>
      </c>
      <c r="D11285" t="s">
        <v>3090</v>
      </c>
      <c r="E11285" t="s">
        <v>3090</v>
      </c>
      <c r="F11285">
        <v>1</v>
      </c>
      <c r="G11285">
        <v>0</v>
      </c>
      <c r="H11285">
        <v>0</v>
      </c>
      <c r="I11285">
        <v>0</v>
      </c>
      <c r="K11285"/>
      <c r="N11285" t="s">
        <v>3091</v>
      </c>
      <c r="O11285" t="s">
        <v>3092</v>
      </c>
      <c r="P11285" t="s">
        <v>3095</v>
      </c>
      <c r="R11285" t="s">
        <v>3094</v>
      </c>
    </row>
    <row r="11286" spans="1:18" x14ac:dyDescent="0.25">
      <c r="A11286" t="s">
        <v>5482</v>
      </c>
      <c r="B11286" t="s">
        <v>3089</v>
      </c>
      <c r="D11286" t="s">
        <v>3090</v>
      </c>
      <c r="E11286" t="s">
        <v>3090</v>
      </c>
      <c r="F11286">
        <v>1</v>
      </c>
      <c r="G11286">
        <v>0</v>
      </c>
      <c r="H11286">
        <v>0</v>
      </c>
      <c r="I11286">
        <v>0</v>
      </c>
      <c r="K11286"/>
      <c r="N11286" t="s">
        <v>3091</v>
      </c>
      <c r="O11286" t="s">
        <v>3092</v>
      </c>
      <c r="P11286" t="s">
        <v>3095</v>
      </c>
      <c r="R11286" t="s">
        <v>3094</v>
      </c>
    </row>
    <row r="11287" spans="1:18" x14ac:dyDescent="0.25">
      <c r="A11287" t="s">
        <v>5483</v>
      </c>
      <c r="B11287" t="s">
        <v>3089</v>
      </c>
      <c r="D11287" t="s">
        <v>3090</v>
      </c>
      <c r="E11287" t="s">
        <v>3090</v>
      </c>
      <c r="F11287">
        <v>1</v>
      </c>
      <c r="G11287">
        <v>0</v>
      </c>
      <c r="H11287">
        <v>0</v>
      </c>
      <c r="I11287">
        <v>0</v>
      </c>
      <c r="K11287"/>
      <c r="N11287" t="s">
        <v>3091</v>
      </c>
      <c r="O11287" t="s">
        <v>3092</v>
      </c>
      <c r="P11287" t="s">
        <v>3095</v>
      </c>
      <c r="R11287" t="s">
        <v>3094</v>
      </c>
    </row>
    <row r="11288" spans="1:18" x14ac:dyDescent="0.25">
      <c r="A11288" t="s">
        <v>5484</v>
      </c>
      <c r="B11288" t="s">
        <v>3089</v>
      </c>
      <c r="D11288" t="s">
        <v>3090</v>
      </c>
      <c r="E11288" t="s">
        <v>3090</v>
      </c>
      <c r="F11288">
        <v>1</v>
      </c>
      <c r="G11288">
        <v>0</v>
      </c>
      <c r="H11288">
        <v>10.360099999999999</v>
      </c>
      <c r="I11288">
        <v>10.360099999999999</v>
      </c>
      <c r="K11288"/>
      <c r="N11288" t="s">
        <v>3091</v>
      </c>
      <c r="O11288" t="s">
        <v>3092</v>
      </c>
      <c r="P11288" t="s">
        <v>3095</v>
      </c>
      <c r="R11288" t="s">
        <v>3094</v>
      </c>
    </row>
    <row r="11289" spans="1:18" x14ac:dyDescent="0.25">
      <c r="A11289" t="s">
        <v>5485</v>
      </c>
      <c r="B11289" t="s">
        <v>3089</v>
      </c>
      <c r="D11289" t="s">
        <v>3090</v>
      </c>
      <c r="E11289" t="s">
        <v>3090</v>
      </c>
      <c r="F11289">
        <v>1</v>
      </c>
      <c r="G11289">
        <v>0</v>
      </c>
      <c r="H11289">
        <v>17.5338153627272</v>
      </c>
      <c r="I11289">
        <v>6.4942699081818098</v>
      </c>
      <c r="K11289">
        <v>4</v>
      </c>
      <c r="M11289">
        <v>7.0395454545454497</v>
      </c>
      <c r="N11289" t="s">
        <v>3091</v>
      </c>
      <c r="O11289" t="s">
        <v>3092</v>
      </c>
      <c r="P11289" t="s">
        <v>3095</v>
      </c>
      <c r="R11289" t="s">
        <v>3094</v>
      </c>
    </row>
    <row r="11290" spans="1:18" x14ac:dyDescent="0.25">
      <c r="A11290" t="s">
        <v>5486</v>
      </c>
      <c r="B11290" t="s">
        <v>3089</v>
      </c>
      <c r="D11290" t="s">
        <v>3090</v>
      </c>
      <c r="E11290" t="s">
        <v>3090</v>
      </c>
      <c r="F11290">
        <v>1</v>
      </c>
      <c r="G11290">
        <v>0</v>
      </c>
      <c r="H11290">
        <v>0</v>
      </c>
      <c r="I11290">
        <v>0</v>
      </c>
      <c r="K11290"/>
      <c r="N11290" t="s">
        <v>3091</v>
      </c>
      <c r="O11290" t="s">
        <v>3092</v>
      </c>
      <c r="P11290" t="s">
        <v>3095</v>
      </c>
      <c r="R11290" t="s">
        <v>3094</v>
      </c>
    </row>
    <row r="11291" spans="1:18" x14ac:dyDescent="0.25">
      <c r="A11291" t="s">
        <v>5487</v>
      </c>
      <c r="B11291" t="s">
        <v>3089</v>
      </c>
      <c r="D11291" t="s">
        <v>3090</v>
      </c>
      <c r="E11291" t="s">
        <v>3090</v>
      </c>
      <c r="F11291">
        <v>1</v>
      </c>
      <c r="G11291">
        <v>0</v>
      </c>
      <c r="H11291">
        <v>166.89674348517599</v>
      </c>
      <c r="I11291">
        <v>139.79674348517599</v>
      </c>
      <c r="K11291">
        <v>10</v>
      </c>
      <c r="M11291">
        <v>17.100000000000001</v>
      </c>
      <c r="N11291" t="s">
        <v>3091</v>
      </c>
      <c r="O11291" t="s">
        <v>3092</v>
      </c>
      <c r="P11291" t="s">
        <v>3095</v>
      </c>
      <c r="R11291" t="s">
        <v>3094</v>
      </c>
    </row>
    <row r="11292" spans="1:18" x14ac:dyDescent="0.25">
      <c r="A11292" t="s">
        <v>5488</v>
      </c>
      <c r="B11292" t="s">
        <v>3089</v>
      </c>
      <c r="D11292" t="s">
        <v>3090</v>
      </c>
      <c r="E11292" t="s">
        <v>3090</v>
      </c>
      <c r="F11292">
        <v>1</v>
      </c>
      <c r="G11292">
        <v>0</v>
      </c>
      <c r="H11292">
        <v>0</v>
      </c>
      <c r="I11292">
        <v>0</v>
      </c>
      <c r="K11292"/>
      <c r="N11292" t="s">
        <v>3091</v>
      </c>
      <c r="O11292" t="s">
        <v>3092</v>
      </c>
      <c r="P11292" t="s">
        <v>3095</v>
      </c>
      <c r="R11292" t="s">
        <v>3094</v>
      </c>
    </row>
    <row r="11293" spans="1:18" x14ac:dyDescent="0.25">
      <c r="A11293" t="s">
        <v>5489</v>
      </c>
      <c r="B11293" t="s">
        <v>3089</v>
      </c>
      <c r="D11293" t="s">
        <v>3090</v>
      </c>
      <c r="E11293" t="s">
        <v>3090</v>
      </c>
      <c r="F11293">
        <v>1</v>
      </c>
      <c r="G11293">
        <v>0</v>
      </c>
      <c r="H11293">
        <v>0</v>
      </c>
      <c r="I11293">
        <v>0</v>
      </c>
      <c r="K11293"/>
      <c r="N11293" t="s">
        <v>3091</v>
      </c>
      <c r="O11293" t="s">
        <v>3092</v>
      </c>
      <c r="P11293" t="s">
        <v>3095</v>
      </c>
      <c r="R11293" t="s">
        <v>3094</v>
      </c>
    </row>
    <row r="11294" spans="1:18" x14ac:dyDescent="0.25">
      <c r="A11294" t="s">
        <v>5490</v>
      </c>
      <c r="B11294" t="s">
        <v>3089</v>
      </c>
      <c r="D11294" t="s">
        <v>3090</v>
      </c>
      <c r="E11294" t="s">
        <v>3090</v>
      </c>
      <c r="F11294">
        <v>1</v>
      </c>
      <c r="G11294">
        <v>0</v>
      </c>
      <c r="H11294">
        <v>0</v>
      </c>
      <c r="I11294">
        <v>0</v>
      </c>
      <c r="K11294"/>
      <c r="N11294" t="s">
        <v>3091</v>
      </c>
      <c r="O11294" t="s">
        <v>3092</v>
      </c>
      <c r="P11294" t="s">
        <v>3095</v>
      </c>
      <c r="R11294" t="s">
        <v>3094</v>
      </c>
    </row>
    <row r="11295" spans="1:18" x14ac:dyDescent="0.25">
      <c r="A11295" t="s">
        <v>5491</v>
      </c>
      <c r="B11295" t="s">
        <v>3089</v>
      </c>
      <c r="D11295" t="s">
        <v>3090</v>
      </c>
      <c r="E11295" t="s">
        <v>3090</v>
      </c>
      <c r="F11295">
        <v>1</v>
      </c>
      <c r="G11295">
        <v>0</v>
      </c>
      <c r="H11295">
        <v>0</v>
      </c>
      <c r="I11295">
        <v>0</v>
      </c>
      <c r="K11295"/>
      <c r="N11295" t="s">
        <v>3091</v>
      </c>
      <c r="O11295" t="s">
        <v>3092</v>
      </c>
      <c r="P11295" t="s">
        <v>3095</v>
      </c>
      <c r="R11295" t="s">
        <v>3094</v>
      </c>
    </row>
    <row r="11296" spans="1:18" x14ac:dyDescent="0.25">
      <c r="A11296" t="s">
        <v>5492</v>
      </c>
      <c r="B11296" t="s">
        <v>3089</v>
      </c>
      <c r="D11296" t="s">
        <v>3090</v>
      </c>
      <c r="E11296" t="s">
        <v>3090</v>
      </c>
      <c r="F11296">
        <v>1</v>
      </c>
      <c r="G11296">
        <v>0</v>
      </c>
      <c r="H11296">
        <v>0</v>
      </c>
      <c r="I11296">
        <v>0</v>
      </c>
      <c r="K11296"/>
      <c r="N11296" t="s">
        <v>3091</v>
      </c>
      <c r="O11296" t="s">
        <v>3092</v>
      </c>
      <c r="P11296" t="s">
        <v>3095</v>
      </c>
      <c r="R11296" t="s">
        <v>3094</v>
      </c>
    </row>
    <row r="11297" spans="1:18" x14ac:dyDescent="0.25">
      <c r="A11297" t="s">
        <v>5493</v>
      </c>
      <c r="B11297" t="s">
        <v>3089</v>
      </c>
      <c r="D11297" t="s">
        <v>3090</v>
      </c>
      <c r="E11297" t="s">
        <v>3090</v>
      </c>
      <c r="F11297">
        <v>1</v>
      </c>
      <c r="G11297">
        <v>0</v>
      </c>
      <c r="H11297">
        <v>0</v>
      </c>
      <c r="I11297">
        <v>0</v>
      </c>
      <c r="K11297"/>
      <c r="N11297" t="s">
        <v>3091</v>
      </c>
      <c r="O11297" t="s">
        <v>3092</v>
      </c>
      <c r="P11297" t="s">
        <v>3095</v>
      </c>
      <c r="R11297" t="s">
        <v>3094</v>
      </c>
    </row>
    <row r="11298" spans="1:18" x14ac:dyDescent="0.25">
      <c r="A11298" t="s">
        <v>5494</v>
      </c>
      <c r="B11298" t="s">
        <v>3089</v>
      </c>
      <c r="D11298" t="s">
        <v>3090</v>
      </c>
      <c r="E11298" t="s">
        <v>3090</v>
      </c>
      <c r="F11298">
        <v>1</v>
      </c>
      <c r="G11298">
        <v>0</v>
      </c>
      <c r="H11298">
        <v>40.992834846666597</v>
      </c>
      <c r="I11298">
        <v>7.9728348466666601</v>
      </c>
      <c r="K11298">
        <v>12</v>
      </c>
      <c r="M11298">
        <v>21.02</v>
      </c>
      <c r="N11298" t="s">
        <v>3091</v>
      </c>
      <c r="O11298" t="s">
        <v>3092</v>
      </c>
      <c r="P11298" t="s">
        <v>3095</v>
      </c>
      <c r="R11298" t="s">
        <v>3094</v>
      </c>
    </row>
    <row r="11299" spans="1:18" x14ac:dyDescent="0.25">
      <c r="A11299" t="s">
        <v>5495</v>
      </c>
      <c r="B11299" t="s">
        <v>3089</v>
      </c>
      <c r="D11299" t="s">
        <v>3090</v>
      </c>
      <c r="E11299" t="s">
        <v>3090</v>
      </c>
      <c r="F11299">
        <v>1</v>
      </c>
      <c r="G11299">
        <v>0</v>
      </c>
      <c r="H11299">
        <v>0</v>
      </c>
      <c r="I11299">
        <v>0</v>
      </c>
      <c r="K11299"/>
      <c r="N11299" t="s">
        <v>3091</v>
      </c>
      <c r="O11299" t="s">
        <v>3092</v>
      </c>
      <c r="P11299" t="s">
        <v>3095</v>
      </c>
      <c r="R11299" t="s">
        <v>3094</v>
      </c>
    </row>
    <row r="11300" spans="1:18" x14ac:dyDescent="0.25">
      <c r="A11300" t="s">
        <v>5496</v>
      </c>
      <c r="B11300" t="s">
        <v>3089</v>
      </c>
      <c r="D11300" t="s">
        <v>3090</v>
      </c>
      <c r="E11300" t="s">
        <v>3090</v>
      </c>
      <c r="F11300">
        <v>1</v>
      </c>
      <c r="G11300">
        <v>0</v>
      </c>
      <c r="H11300">
        <v>154.62</v>
      </c>
      <c r="I11300">
        <v>154.62</v>
      </c>
      <c r="K11300"/>
      <c r="N11300" t="s">
        <v>3091</v>
      </c>
      <c r="O11300" t="s">
        <v>3092</v>
      </c>
      <c r="P11300" t="s">
        <v>3095</v>
      </c>
      <c r="R11300" t="s">
        <v>3094</v>
      </c>
    </row>
    <row r="11301" spans="1:18" x14ac:dyDescent="0.25">
      <c r="A11301" t="s">
        <v>5497</v>
      </c>
      <c r="B11301" t="s">
        <v>3089</v>
      </c>
      <c r="D11301" t="s">
        <v>3090</v>
      </c>
      <c r="E11301" t="s">
        <v>3090</v>
      </c>
      <c r="F11301">
        <v>1</v>
      </c>
      <c r="G11301">
        <v>0</v>
      </c>
      <c r="H11301">
        <v>1421.3362999999999</v>
      </c>
      <c r="I11301">
        <v>1421.3362999999999</v>
      </c>
      <c r="K11301"/>
      <c r="N11301" t="s">
        <v>3091</v>
      </c>
      <c r="O11301" t="s">
        <v>3092</v>
      </c>
      <c r="P11301" t="s">
        <v>3095</v>
      </c>
      <c r="R11301" t="s">
        <v>3094</v>
      </c>
    </row>
    <row r="11302" spans="1:18" x14ac:dyDescent="0.25">
      <c r="A11302" t="s">
        <v>5498</v>
      </c>
      <c r="B11302" t="s">
        <v>3089</v>
      </c>
      <c r="D11302" t="s">
        <v>3090</v>
      </c>
      <c r="E11302" t="s">
        <v>3090</v>
      </c>
      <c r="F11302">
        <v>1</v>
      </c>
      <c r="G11302">
        <v>0</v>
      </c>
      <c r="H11302">
        <v>20448.757617628198</v>
      </c>
      <c r="I11302">
        <v>20057.387617628199</v>
      </c>
      <c r="K11302">
        <v>140</v>
      </c>
      <c r="M11302">
        <v>251.37</v>
      </c>
      <c r="N11302" t="s">
        <v>3091</v>
      </c>
      <c r="O11302" t="s">
        <v>3092</v>
      </c>
      <c r="P11302" t="s">
        <v>3095</v>
      </c>
      <c r="R11302" t="s">
        <v>3094</v>
      </c>
    </row>
    <row r="11303" spans="1:18" x14ac:dyDescent="0.25">
      <c r="A11303" t="s">
        <v>5499</v>
      </c>
      <c r="B11303" t="s">
        <v>3089</v>
      </c>
      <c r="D11303" t="s">
        <v>3090</v>
      </c>
      <c r="E11303" t="s">
        <v>3090</v>
      </c>
      <c r="F11303">
        <v>1</v>
      </c>
      <c r="G11303">
        <v>0</v>
      </c>
      <c r="H11303">
        <v>0</v>
      </c>
      <c r="I11303">
        <v>0</v>
      </c>
      <c r="K11303"/>
      <c r="N11303" t="s">
        <v>3091</v>
      </c>
      <c r="O11303" t="s">
        <v>3092</v>
      </c>
      <c r="P11303" t="s">
        <v>3095</v>
      </c>
      <c r="R11303" t="s">
        <v>3094</v>
      </c>
    </row>
    <row r="11304" spans="1:18" x14ac:dyDescent="0.25">
      <c r="A11304" t="s">
        <v>5500</v>
      </c>
      <c r="B11304" t="s">
        <v>3089</v>
      </c>
      <c r="D11304" t="s">
        <v>3090</v>
      </c>
      <c r="E11304" t="s">
        <v>3090</v>
      </c>
      <c r="F11304">
        <v>1</v>
      </c>
      <c r="G11304">
        <v>0</v>
      </c>
      <c r="H11304">
        <v>0</v>
      </c>
      <c r="I11304">
        <v>0</v>
      </c>
      <c r="K11304"/>
      <c r="N11304" t="s">
        <v>3091</v>
      </c>
      <c r="O11304" t="s">
        <v>3092</v>
      </c>
      <c r="P11304" t="s">
        <v>3095</v>
      </c>
      <c r="R11304" t="s">
        <v>3094</v>
      </c>
    </row>
    <row r="11305" spans="1:18" x14ac:dyDescent="0.25">
      <c r="A11305" t="s">
        <v>5501</v>
      </c>
      <c r="B11305" t="s">
        <v>3089</v>
      </c>
      <c r="D11305" t="s">
        <v>3090</v>
      </c>
      <c r="E11305" t="s">
        <v>3090</v>
      </c>
      <c r="F11305">
        <v>1</v>
      </c>
      <c r="G11305">
        <v>0</v>
      </c>
      <c r="H11305">
        <v>412.35</v>
      </c>
      <c r="I11305">
        <v>412.35</v>
      </c>
      <c r="K11305"/>
      <c r="N11305" t="s">
        <v>3091</v>
      </c>
      <c r="O11305" t="s">
        <v>3092</v>
      </c>
      <c r="P11305" t="s">
        <v>3095</v>
      </c>
      <c r="R11305" t="s">
        <v>3094</v>
      </c>
    </row>
    <row r="11306" spans="1:18" x14ac:dyDescent="0.25">
      <c r="A11306" t="s">
        <v>5502</v>
      </c>
      <c r="B11306" t="s">
        <v>3089</v>
      </c>
      <c r="D11306" t="s">
        <v>3090</v>
      </c>
      <c r="E11306" t="s">
        <v>3090</v>
      </c>
      <c r="F11306">
        <v>1</v>
      </c>
      <c r="G11306">
        <v>0</v>
      </c>
      <c r="H11306">
        <v>0</v>
      </c>
      <c r="I11306">
        <v>0</v>
      </c>
      <c r="K11306"/>
      <c r="N11306" t="s">
        <v>3091</v>
      </c>
      <c r="O11306" t="s">
        <v>3092</v>
      </c>
      <c r="P11306" t="s">
        <v>3095</v>
      </c>
      <c r="R11306" t="s">
        <v>3094</v>
      </c>
    </row>
    <row r="11307" spans="1:18" x14ac:dyDescent="0.25">
      <c r="A11307" t="s">
        <v>5503</v>
      </c>
      <c r="B11307" t="s">
        <v>3089</v>
      </c>
      <c r="D11307" t="s">
        <v>3090</v>
      </c>
      <c r="E11307" t="s">
        <v>3090</v>
      </c>
      <c r="F11307">
        <v>1</v>
      </c>
      <c r="G11307">
        <v>0</v>
      </c>
      <c r="H11307">
        <v>0</v>
      </c>
      <c r="I11307">
        <v>0</v>
      </c>
      <c r="K11307"/>
      <c r="N11307" t="s">
        <v>3091</v>
      </c>
      <c r="O11307" t="s">
        <v>3092</v>
      </c>
      <c r="P11307" t="s">
        <v>3095</v>
      </c>
      <c r="R11307" t="s">
        <v>3094</v>
      </c>
    </row>
    <row r="11308" spans="1:18" x14ac:dyDescent="0.25">
      <c r="A11308" t="s">
        <v>5504</v>
      </c>
      <c r="B11308" t="s">
        <v>3089</v>
      </c>
      <c r="D11308" t="s">
        <v>3090</v>
      </c>
      <c r="E11308" t="s">
        <v>3090</v>
      </c>
      <c r="F11308">
        <v>1</v>
      </c>
      <c r="G11308">
        <v>0</v>
      </c>
      <c r="H11308">
        <v>0</v>
      </c>
      <c r="I11308">
        <v>0</v>
      </c>
      <c r="K11308"/>
      <c r="N11308" t="s">
        <v>3091</v>
      </c>
      <c r="O11308" t="s">
        <v>3092</v>
      </c>
      <c r="P11308" t="s">
        <v>3095</v>
      </c>
      <c r="R11308" t="s">
        <v>3094</v>
      </c>
    </row>
    <row r="11309" spans="1:18" x14ac:dyDescent="0.25">
      <c r="A11309" t="s">
        <v>5505</v>
      </c>
      <c r="B11309" t="s">
        <v>3089</v>
      </c>
      <c r="D11309" t="s">
        <v>3090</v>
      </c>
      <c r="E11309" t="s">
        <v>3090</v>
      </c>
      <c r="F11309">
        <v>1</v>
      </c>
      <c r="G11309">
        <v>0</v>
      </c>
      <c r="H11309">
        <v>0</v>
      </c>
      <c r="I11309">
        <v>0</v>
      </c>
      <c r="K11309"/>
      <c r="N11309" t="s">
        <v>3091</v>
      </c>
      <c r="O11309" t="s">
        <v>3092</v>
      </c>
      <c r="P11309" t="s">
        <v>3095</v>
      </c>
      <c r="R11309" t="s">
        <v>3094</v>
      </c>
    </row>
    <row r="11310" spans="1:18" x14ac:dyDescent="0.25">
      <c r="A11310" t="s">
        <v>5506</v>
      </c>
      <c r="B11310" t="s">
        <v>3089</v>
      </c>
      <c r="D11310" t="s">
        <v>3090</v>
      </c>
      <c r="E11310" t="s">
        <v>3090</v>
      </c>
      <c r="F11310">
        <v>1</v>
      </c>
      <c r="G11310">
        <v>0</v>
      </c>
      <c r="H11310">
        <v>57.243400000000001</v>
      </c>
      <c r="I11310">
        <v>25.723400000000002</v>
      </c>
      <c r="K11310">
        <v>11.59</v>
      </c>
      <c r="M11310">
        <v>19.93</v>
      </c>
      <c r="N11310" t="s">
        <v>3091</v>
      </c>
      <c r="O11310" t="s">
        <v>3092</v>
      </c>
      <c r="P11310" t="s">
        <v>3095</v>
      </c>
      <c r="R11310" t="s">
        <v>3094</v>
      </c>
    </row>
    <row r="11311" spans="1:18" x14ac:dyDescent="0.25">
      <c r="A11311" t="s">
        <v>5507</v>
      </c>
      <c r="B11311" t="s">
        <v>3089</v>
      </c>
      <c r="D11311" t="s">
        <v>3090</v>
      </c>
      <c r="E11311" t="s">
        <v>3090</v>
      </c>
      <c r="F11311">
        <v>1</v>
      </c>
      <c r="G11311">
        <v>0</v>
      </c>
      <c r="H11311">
        <v>0</v>
      </c>
      <c r="I11311">
        <v>0</v>
      </c>
      <c r="K11311"/>
      <c r="N11311" t="s">
        <v>3091</v>
      </c>
      <c r="O11311" t="s">
        <v>3092</v>
      </c>
      <c r="P11311" t="s">
        <v>3095</v>
      </c>
      <c r="R11311" t="s">
        <v>3094</v>
      </c>
    </row>
    <row r="11312" spans="1:18" x14ac:dyDescent="0.25">
      <c r="A11312" t="s">
        <v>5508</v>
      </c>
      <c r="B11312" t="s">
        <v>3089</v>
      </c>
      <c r="D11312" t="s">
        <v>3090</v>
      </c>
      <c r="E11312" t="s">
        <v>3090</v>
      </c>
      <c r="F11312">
        <v>1</v>
      </c>
      <c r="G11312">
        <v>0</v>
      </c>
      <c r="H11312">
        <v>0</v>
      </c>
      <c r="I11312">
        <v>0</v>
      </c>
      <c r="K11312"/>
      <c r="N11312" t="s">
        <v>3091</v>
      </c>
      <c r="O11312" t="s">
        <v>3092</v>
      </c>
      <c r="P11312" t="s">
        <v>3095</v>
      </c>
      <c r="R11312" t="s">
        <v>3094</v>
      </c>
    </row>
    <row r="11313" spans="1:18" x14ac:dyDescent="0.25">
      <c r="A11313" t="s">
        <v>5509</v>
      </c>
      <c r="B11313" t="s">
        <v>3089</v>
      </c>
      <c r="D11313" t="s">
        <v>3090</v>
      </c>
      <c r="E11313" t="s">
        <v>3090</v>
      </c>
      <c r="F11313">
        <v>1</v>
      </c>
      <c r="G11313">
        <v>0</v>
      </c>
      <c r="H11313">
        <v>0</v>
      </c>
      <c r="I11313">
        <v>0</v>
      </c>
      <c r="K11313"/>
      <c r="N11313" t="s">
        <v>3091</v>
      </c>
      <c r="O11313" t="s">
        <v>3092</v>
      </c>
      <c r="P11313" t="s">
        <v>3095</v>
      </c>
      <c r="R11313" t="s">
        <v>3094</v>
      </c>
    </row>
    <row r="11314" spans="1:18" x14ac:dyDescent="0.25">
      <c r="A11314" t="s">
        <v>5510</v>
      </c>
      <c r="B11314" t="s">
        <v>3089</v>
      </c>
      <c r="D11314" t="s">
        <v>3090</v>
      </c>
      <c r="E11314" t="s">
        <v>3090</v>
      </c>
      <c r="F11314">
        <v>1</v>
      </c>
      <c r="G11314">
        <v>0</v>
      </c>
      <c r="H11314">
        <v>0</v>
      </c>
      <c r="I11314">
        <v>0</v>
      </c>
      <c r="K11314"/>
      <c r="N11314" t="s">
        <v>3091</v>
      </c>
      <c r="O11314" t="s">
        <v>3092</v>
      </c>
      <c r="P11314" t="s">
        <v>3095</v>
      </c>
      <c r="R11314" t="s">
        <v>3094</v>
      </c>
    </row>
    <row r="11315" spans="1:18" x14ac:dyDescent="0.25">
      <c r="A11315" t="s">
        <v>5511</v>
      </c>
      <c r="B11315" t="s">
        <v>3089</v>
      </c>
      <c r="D11315" t="s">
        <v>3090</v>
      </c>
      <c r="E11315" t="s">
        <v>3090</v>
      </c>
      <c r="F11315">
        <v>1</v>
      </c>
      <c r="G11315">
        <v>0</v>
      </c>
      <c r="H11315">
        <v>0</v>
      </c>
      <c r="I11315">
        <v>0</v>
      </c>
      <c r="K11315"/>
      <c r="N11315" t="s">
        <v>3091</v>
      </c>
      <c r="O11315" t="s">
        <v>3092</v>
      </c>
      <c r="P11315" t="s">
        <v>3095</v>
      </c>
      <c r="R11315" t="s">
        <v>3094</v>
      </c>
    </row>
    <row r="11316" spans="1:18" x14ac:dyDescent="0.25">
      <c r="A11316" t="s">
        <v>5512</v>
      </c>
      <c r="B11316" t="s">
        <v>3089</v>
      </c>
      <c r="D11316" t="s">
        <v>3090</v>
      </c>
      <c r="E11316" t="s">
        <v>3090</v>
      </c>
      <c r="F11316">
        <v>1</v>
      </c>
      <c r="G11316">
        <v>0</v>
      </c>
      <c r="H11316">
        <v>26.185695270270202</v>
      </c>
      <c r="I11316">
        <v>12.4806952702702</v>
      </c>
      <c r="K11316">
        <v>5.6</v>
      </c>
      <c r="M11316">
        <v>8.1050000000000004</v>
      </c>
      <c r="N11316" t="s">
        <v>3091</v>
      </c>
      <c r="O11316" t="s">
        <v>3092</v>
      </c>
      <c r="P11316" t="s">
        <v>3095</v>
      </c>
      <c r="R11316" t="s">
        <v>3094</v>
      </c>
    </row>
    <row r="11317" spans="1:18" x14ac:dyDescent="0.25">
      <c r="A11317" t="s">
        <v>5513</v>
      </c>
      <c r="B11317" t="s">
        <v>3089</v>
      </c>
      <c r="D11317" t="s">
        <v>3090</v>
      </c>
      <c r="E11317" t="s">
        <v>3090</v>
      </c>
      <c r="F11317">
        <v>1</v>
      </c>
      <c r="G11317">
        <v>0</v>
      </c>
      <c r="H11317">
        <v>19.978727272727198</v>
      </c>
      <c r="I11317">
        <v>12.6687272727272</v>
      </c>
      <c r="K11317">
        <v>2.99</v>
      </c>
      <c r="M11317">
        <v>4.32</v>
      </c>
      <c r="N11317" t="s">
        <v>3091</v>
      </c>
      <c r="O11317" t="s">
        <v>3092</v>
      </c>
      <c r="P11317" t="s">
        <v>3095</v>
      </c>
      <c r="R11317" t="s">
        <v>3094</v>
      </c>
    </row>
    <row r="11318" spans="1:18" x14ac:dyDescent="0.25">
      <c r="A11318" t="s">
        <v>5514</v>
      </c>
      <c r="B11318" t="s">
        <v>3089</v>
      </c>
      <c r="D11318" t="s">
        <v>3090</v>
      </c>
      <c r="E11318" t="s">
        <v>3090</v>
      </c>
      <c r="F11318">
        <v>1</v>
      </c>
      <c r="G11318">
        <v>0</v>
      </c>
      <c r="H11318">
        <v>26.3787272727272</v>
      </c>
      <c r="I11318">
        <v>12.6687272727272</v>
      </c>
      <c r="K11318">
        <v>5.6</v>
      </c>
      <c r="M11318">
        <v>8.11</v>
      </c>
      <c r="N11318" t="s">
        <v>3091</v>
      </c>
      <c r="O11318" t="s">
        <v>3092</v>
      </c>
      <c r="P11318" t="s">
        <v>3095</v>
      </c>
      <c r="R11318" t="s">
        <v>3094</v>
      </c>
    </row>
    <row r="11319" spans="1:18" x14ac:dyDescent="0.25">
      <c r="A11319" t="s">
        <v>2879</v>
      </c>
      <c r="B11319" t="s">
        <v>3089</v>
      </c>
      <c r="D11319" t="s">
        <v>3090</v>
      </c>
      <c r="E11319" t="s">
        <v>3090</v>
      </c>
      <c r="F11319">
        <v>1</v>
      </c>
      <c r="G11319">
        <v>0</v>
      </c>
      <c r="H11319">
        <v>332.08731814345902</v>
      </c>
      <c r="I11319">
        <v>174.34731814345901</v>
      </c>
      <c r="K11319">
        <v>64.45</v>
      </c>
      <c r="M11319">
        <v>93.29</v>
      </c>
      <c r="N11319" t="s">
        <v>3091</v>
      </c>
      <c r="O11319" t="s">
        <v>3092</v>
      </c>
      <c r="P11319" t="s">
        <v>3095</v>
      </c>
      <c r="R11319" t="s">
        <v>3094</v>
      </c>
    </row>
    <row r="11320" spans="1:18" x14ac:dyDescent="0.25">
      <c r="A11320" t="s">
        <v>3464</v>
      </c>
      <c r="B11320" t="s">
        <v>3089</v>
      </c>
      <c r="D11320" t="s">
        <v>3090</v>
      </c>
      <c r="E11320" t="s">
        <v>3090</v>
      </c>
      <c r="F11320">
        <v>1</v>
      </c>
      <c r="G11320">
        <v>0</v>
      </c>
      <c r="H11320">
        <v>1662.96</v>
      </c>
      <c r="I11320">
        <v>1662.96</v>
      </c>
      <c r="K11320"/>
      <c r="N11320" t="s">
        <v>3091</v>
      </c>
      <c r="O11320" t="s">
        <v>3092</v>
      </c>
      <c r="P11320" t="s">
        <v>3095</v>
      </c>
      <c r="R11320" t="s">
        <v>3094</v>
      </c>
    </row>
    <row r="11321" spans="1:18" x14ac:dyDescent="0.25">
      <c r="A11321" t="s">
        <v>3465</v>
      </c>
      <c r="B11321" t="s">
        <v>3089</v>
      </c>
      <c r="D11321" t="s">
        <v>3090</v>
      </c>
      <c r="E11321" t="s">
        <v>3090</v>
      </c>
      <c r="F11321">
        <v>1</v>
      </c>
      <c r="G11321">
        <v>0</v>
      </c>
      <c r="H11321">
        <v>3321.0324999999998</v>
      </c>
      <c r="I11321">
        <v>3321.0324999999998</v>
      </c>
      <c r="K11321"/>
      <c r="N11321" t="s">
        <v>3091</v>
      </c>
      <c r="O11321" t="s">
        <v>3092</v>
      </c>
      <c r="P11321" t="s">
        <v>3095</v>
      </c>
      <c r="R11321" t="s">
        <v>3094</v>
      </c>
    </row>
    <row r="11322" spans="1:18" x14ac:dyDescent="0.25">
      <c r="A11322" t="s">
        <v>9041</v>
      </c>
      <c r="B11322" t="s">
        <v>3089</v>
      </c>
      <c r="D11322" t="s">
        <v>3090</v>
      </c>
      <c r="E11322" t="s">
        <v>3090</v>
      </c>
      <c r="F11322">
        <v>1</v>
      </c>
      <c r="G11322">
        <v>0</v>
      </c>
      <c r="H11322">
        <v>2450</v>
      </c>
      <c r="I11322">
        <v>2450</v>
      </c>
      <c r="K11322"/>
      <c r="N11322" t="s">
        <v>3091</v>
      </c>
      <c r="O11322" t="s">
        <v>3092</v>
      </c>
      <c r="P11322" t="s">
        <v>3095</v>
      </c>
      <c r="R11322" t="s">
        <v>3094</v>
      </c>
    </row>
    <row r="11323" spans="1:18" x14ac:dyDescent="0.25">
      <c r="A11323" t="s">
        <v>1458</v>
      </c>
      <c r="B11323" t="s">
        <v>3089</v>
      </c>
      <c r="D11323" t="s">
        <v>3090</v>
      </c>
      <c r="E11323" t="s">
        <v>3090</v>
      </c>
      <c r="F11323">
        <v>1</v>
      </c>
      <c r="G11323">
        <v>0</v>
      </c>
      <c r="H11323">
        <v>364.78799401863898</v>
      </c>
      <c r="I11323">
        <v>200.28799401863901</v>
      </c>
      <c r="K11323">
        <v>67.2</v>
      </c>
      <c r="M11323">
        <v>97.3</v>
      </c>
      <c r="N11323" t="s">
        <v>3091</v>
      </c>
      <c r="O11323" t="s">
        <v>3092</v>
      </c>
      <c r="P11323" t="s">
        <v>3095</v>
      </c>
      <c r="R11323" t="s">
        <v>3094</v>
      </c>
    </row>
    <row r="11324" spans="1:18" x14ac:dyDescent="0.25">
      <c r="A11324" t="s">
        <v>8212</v>
      </c>
      <c r="B11324" t="s">
        <v>3089</v>
      </c>
      <c r="D11324" t="s">
        <v>3090</v>
      </c>
      <c r="E11324" t="s">
        <v>3090</v>
      </c>
      <c r="F11324">
        <v>1</v>
      </c>
      <c r="G11324">
        <v>0</v>
      </c>
      <c r="H11324">
        <v>126.3632144</v>
      </c>
      <c r="I11324">
        <v>42.473214400000003</v>
      </c>
      <c r="K11324">
        <v>34.28</v>
      </c>
      <c r="M11324">
        <v>49.61</v>
      </c>
      <c r="N11324" t="s">
        <v>3091</v>
      </c>
      <c r="O11324" t="s">
        <v>3092</v>
      </c>
      <c r="P11324" t="s">
        <v>3095</v>
      </c>
      <c r="R11324" t="s">
        <v>3094</v>
      </c>
    </row>
    <row r="11325" spans="1:18" x14ac:dyDescent="0.25">
      <c r="A11325" t="s">
        <v>3196</v>
      </c>
      <c r="B11325" t="s">
        <v>3089</v>
      </c>
      <c r="D11325" t="s">
        <v>3090</v>
      </c>
      <c r="E11325" t="s">
        <v>3090</v>
      </c>
      <c r="F11325">
        <v>1</v>
      </c>
      <c r="G11325">
        <v>0</v>
      </c>
      <c r="H11325">
        <v>12330.0622108355</v>
      </c>
      <c r="I11325">
        <v>6625.6622108355696</v>
      </c>
      <c r="K11325">
        <v>2330.52</v>
      </c>
      <c r="M11325">
        <v>3373.88</v>
      </c>
      <c r="N11325" t="s">
        <v>3091</v>
      </c>
      <c r="O11325" t="s">
        <v>3092</v>
      </c>
      <c r="P11325" t="s">
        <v>3095</v>
      </c>
      <c r="R11325" t="s">
        <v>3094</v>
      </c>
    </row>
    <row r="11326" spans="1:18" x14ac:dyDescent="0.25">
      <c r="A11326" t="s">
        <v>2952</v>
      </c>
      <c r="B11326" t="s">
        <v>3089</v>
      </c>
      <c r="D11326" t="s">
        <v>3090</v>
      </c>
      <c r="E11326" t="s">
        <v>3090</v>
      </c>
      <c r="F11326">
        <v>1</v>
      </c>
      <c r="G11326">
        <v>0</v>
      </c>
      <c r="H11326">
        <v>15970.888064352301</v>
      </c>
      <c r="I11326">
        <v>10702.5180643523</v>
      </c>
      <c r="K11326">
        <v>1895.57</v>
      </c>
      <c r="M11326">
        <v>3372.8</v>
      </c>
      <c r="N11326" t="s">
        <v>3091</v>
      </c>
      <c r="O11326" t="s">
        <v>3092</v>
      </c>
      <c r="P11326" t="s">
        <v>3095</v>
      </c>
      <c r="R11326" t="s">
        <v>3094</v>
      </c>
    </row>
    <row r="11327" spans="1:18" x14ac:dyDescent="0.25">
      <c r="A11327" t="s">
        <v>3197</v>
      </c>
      <c r="B11327" t="s">
        <v>3089</v>
      </c>
      <c r="D11327" t="s">
        <v>3090</v>
      </c>
      <c r="E11327" t="s">
        <v>3090</v>
      </c>
      <c r="F11327">
        <v>1</v>
      </c>
      <c r="G11327">
        <v>0</v>
      </c>
      <c r="H11327">
        <v>12484.985935414201</v>
      </c>
      <c r="I11327">
        <v>7102.1859354142298</v>
      </c>
      <c r="K11327">
        <v>1936.91</v>
      </c>
      <c r="M11327">
        <v>3445.89</v>
      </c>
      <c r="N11327" t="s">
        <v>3091</v>
      </c>
      <c r="O11327" t="s">
        <v>3092</v>
      </c>
      <c r="P11327" t="s">
        <v>3095</v>
      </c>
      <c r="R11327" t="s">
        <v>3094</v>
      </c>
    </row>
    <row r="11328" spans="1:18" x14ac:dyDescent="0.25">
      <c r="A11328" t="s">
        <v>5515</v>
      </c>
      <c r="B11328" t="s">
        <v>3089</v>
      </c>
      <c r="D11328" t="s">
        <v>3090</v>
      </c>
      <c r="E11328" t="s">
        <v>3090</v>
      </c>
      <c r="F11328">
        <v>1</v>
      </c>
      <c r="G11328">
        <v>0</v>
      </c>
      <c r="H11328">
        <v>14730.386005300001</v>
      </c>
      <c r="I11328">
        <v>9462.0160053000309</v>
      </c>
      <c r="K11328">
        <v>1895.57</v>
      </c>
      <c r="M11328">
        <v>3372.8</v>
      </c>
      <c r="N11328" t="s">
        <v>3091</v>
      </c>
      <c r="O11328" t="s">
        <v>3092</v>
      </c>
      <c r="P11328" t="s">
        <v>3095</v>
      </c>
      <c r="R11328" t="s">
        <v>3094</v>
      </c>
    </row>
    <row r="11329" spans="1:18" x14ac:dyDescent="0.25">
      <c r="A11329" t="s">
        <v>5516</v>
      </c>
      <c r="B11329" t="s">
        <v>3089</v>
      </c>
      <c r="D11329" t="s">
        <v>3090</v>
      </c>
      <c r="E11329" t="s">
        <v>3090</v>
      </c>
      <c r="F11329">
        <v>1</v>
      </c>
      <c r="G11329">
        <v>0</v>
      </c>
      <c r="H11329">
        <v>0</v>
      </c>
      <c r="I11329"/>
      <c r="K11329"/>
      <c r="N11329" t="s">
        <v>3091</v>
      </c>
      <c r="O11329" t="s">
        <v>3092</v>
      </c>
      <c r="P11329" t="s">
        <v>3095</v>
      </c>
      <c r="R11329" t="s">
        <v>3094</v>
      </c>
    </row>
    <row r="11330" spans="1:18" x14ac:dyDescent="0.25">
      <c r="A11330" t="s">
        <v>5517</v>
      </c>
      <c r="B11330" t="s">
        <v>3089</v>
      </c>
      <c r="D11330" t="s">
        <v>3090</v>
      </c>
      <c r="E11330" t="s">
        <v>3090</v>
      </c>
      <c r="F11330">
        <v>1</v>
      </c>
      <c r="G11330">
        <v>0</v>
      </c>
      <c r="H11330">
        <v>83.319157612104107</v>
      </c>
      <c r="I11330">
        <v>26.661657612104101</v>
      </c>
      <c r="K11330">
        <v>23.147500000000001</v>
      </c>
      <c r="M11330">
        <v>33.51</v>
      </c>
      <c r="N11330" t="s">
        <v>3091</v>
      </c>
      <c r="O11330" t="s">
        <v>3092</v>
      </c>
      <c r="P11330" t="s">
        <v>3095</v>
      </c>
      <c r="R11330" t="s">
        <v>3094</v>
      </c>
    </row>
    <row r="11331" spans="1:18" x14ac:dyDescent="0.25">
      <c r="A11331" t="s">
        <v>5518</v>
      </c>
      <c r="B11331" t="s">
        <v>3089</v>
      </c>
      <c r="D11331" t="s">
        <v>3090</v>
      </c>
      <c r="E11331" t="s">
        <v>3090</v>
      </c>
      <c r="F11331">
        <v>1</v>
      </c>
      <c r="G11331">
        <v>0</v>
      </c>
      <c r="H11331">
        <v>112.982781568627</v>
      </c>
      <c r="I11331">
        <v>29.4994482352941</v>
      </c>
      <c r="K11331">
        <v>30.41</v>
      </c>
      <c r="M11331">
        <v>53.073333333333302</v>
      </c>
      <c r="N11331" t="s">
        <v>3091</v>
      </c>
      <c r="O11331" t="s">
        <v>3092</v>
      </c>
      <c r="P11331" t="s">
        <v>3095</v>
      </c>
      <c r="R11331" t="s">
        <v>3094</v>
      </c>
    </row>
    <row r="11332" spans="1:18" x14ac:dyDescent="0.25">
      <c r="A11332" t="s">
        <v>5519</v>
      </c>
      <c r="B11332" t="s">
        <v>3089</v>
      </c>
      <c r="D11332" t="s">
        <v>3090</v>
      </c>
      <c r="E11332" t="s">
        <v>3090</v>
      </c>
      <c r="F11332">
        <v>1</v>
      </c>
      <c r="G11332">
        <v>0</v>
      </c>
      <c r="H11332">
        <v>0</v>
      </c>
      <c r="I11332">
        <v>0</v>
      </c>
      <c r="K11332"/>
      <c r="N11332" t="s">
        <v>3091</v>
      </c>
      <c r="O11332" t="s">
        <v>3092</v>
      </c>
      <c r="P11332" t="s">
        <v>3095</v>
      </c>
      <c r="R11332" t="s">
        <v>3094</v>
      </c>
    </row>
    <row r="11333" spans="1:18" x14ac:dyDescent="0.25">
      <c r="A11333" t="s">
        <v>5520</v>
      </c>
      <c r="B11333" t="s">
        <v>3089</v>
      </c>
      <c r="D11333" t="s">
        <v>3090</v>
      </c>
      <c r="E11333" t="s">
        <v>3090</v>
      </c>
      <c r="F11333">
        <v>1</v>
      </c>
      <c r="G11333">
        <v>0</v>
      </c>
      <c r="H11333">
        <v>283.20999999999998</v>
      </c>
      <c r="I11333">
        <v>283.20999999999998</v>
      </c>
      <c r="K11333">
        <v>0</v>
      </c>
      <c r="M11333">
        <v>0</v>
      </c>
      <c r="N11333" t="s">
        <v>3091</v>
      </c>
      <c r="O11333" t="s">
        <v>3092</v>
      </c>
      <c r="P11333" t="s">
        <v>3095</v>
      </c>
      <c r="R11333" t="s">
        <v>3094</v>
      </c>
    </row>
    <row r="11334" spans="1:18" x14ac:dyDescent="0.25">
      <c r="A11334" t="s">
        <v>5521</v>
      </c>
      <c r="B11334" t="s">
        <v>3089</v>
      </c>
      <c r="D11334" t="s">
        <v>3090</v>
      </c>
      <c r="E11334" t="s">
        <v>3090</v>
      </c>
      <c r="F11334">
        <v>1</v>
      </c>
      <c r="G11334">
        <v>0</v>
      </c>
      <c r="H11334">
        <v>0</v>
      </c>
      <c r="I11334">
        <v>0</v>
      </c>
      <c r="K11334"/>
      <c r="N11334" t="s">
        <v>3091</v>
      </c>
      <c r="O11334" t="s">
        <v>3092</v>
      </c>
      <c r="P11334" t="s">
        <v>3095</v>
      </c>
      <c r="R11334" t="s">
        <v>3094</v>
      </c>
    </row>
    <row r="11335" spans="1:18" x14ac:dyDescent="0.25">
      <c r="A11335" t="s">
        <v>5522</v>
      </c>
      <c r="B11335" t="s">
        <v>3089</v>
      </c>
      <c r="D11335" t="s">
        <v>3090</v>
      </c>
      <c r="E11335" t="s">
        <v>3090</v>
      </c>
      <c r="F11335">
        <v>1</v>
      </c>
      <c r="G11335">
        <v>0</v>
      </c>
      <c r="H11335">
        <v>25.7745</v>
      </c>
      <c r="I11335">
        <v>6.1645000000000003</v>
      </c>
      <c r="K11335">
        <v>7.24</v>
      </c>
      <c r="M11335">
        <v>12.37</v>
      </c>
      <c r="N11335" t="s">
        <v>3091</v>
      </c>
      <c r="O11335" t="s">
        <v>3092</v>
      </c>
      <c r="P11335" t="s">
        <v>3095</v>
      </c>
      <c r="R11335" t="s">
        <v>3094</v>
      </c>
    </row>
    <row r="11336" spans="1:18" x14ac:dyDescent="0.25">
      <c r="A11336" t="s">
        <v>5523</v>
      </c>
      <c r="B11336" t="s">
        <v>3089</v>
      </c>
      <c r="D11336" t="s">
        <v>3090</v>
      </c>
      <c r="E11336" t="s">
        <v>3090</v>
      </c>
      <c r="F11336">
        <v>1</v>
      </c>
      <c r="G11336">
        <v>0</v>
      </c>
      <c r="H11336">
        <v>51.475000000000001</v>
      </c>
      <c r="I11336">
        <v>42.344999999999999</v>
      </c>
      <c r="K11336">
        <v>3.74</v>
      </c>
      <c r="M11336">
        <v>5.39</v>
      </c>
      <c r="N11336" t="s">
        <v>3091</v>
      </c>
      <c r="O11336" t="s">
        <v>3092</v>
      </c>
      <c r="P11336" t="s">
        <v>3095</v>
      </c>
      <c r="R11336" t="s">
        <v>3094</v>
      </c>
    </row>
    <row r="11337" spans="1:18" x14ac:dyDescent="0.25">
      <c r="A11337" t="s">
        <v>5524</v>
      </c>
      <c r="B11337" t="s">
        <v>3089</v>
      </c>
      <c r="D11337" t="s">
        <v>3090</v>
      </c>
      <c r="E11337" t="s">
        <v>3090</v>
      </c>
      <c r="F11337">
        <v>1</v>
      </c>
      <c r="G11337">
        <v>0</v>
      </c>
      <c r="H11337">
        <v>45.287999999999997</v>
      </c>
      <c r="I11337">
        <v>37.438000000000002</v>
      </c>
      <c r="K11337">
        <v>2.9</v>
      </c>
      <c r="M11337">
        <v>4.95</v>
      </c>
      <c r="N11337" t="s">
        <v>3091</v>
      </c>
      <c r="O11337" t="s">
        <v>3092</v>
      </c>
      <c r="P11337" t="s">
        <v>3095</v>
      </c>
      <c r="R11337" t="s">
        <v>3094</v>
      </c>
    </row>
    <row r="11338" spans="1:18" x14ac:dyDescent="0.25">
      <c r="A11338" t="s">
        <v>9225</v>
      </c>
      <c r="B11338" t="s">
        <v>3089</v>
      </c>
      <c r="D11338" t="s">
        <v>3090</v>
      </c>
      <c r="E11338" t="s">
        <v>3090</v>
      </c>
      <c r="F11338">
        <v>1</v>
      </c>
      <c r="G11338">
        <v>0</v>
      </c>
      <c r="H11338">
        <v>11.592616666666601</v>
      </c>
      <c r="I11338">
        <v>8.4326166666666609</v>
      </c>
      <c r="K11338">
        <v>1.29</v>
      </c>
      <c r="M11338">
        <v>1.87</v>
      </c>
      <c r="N11338" t="s">
        <v>3091</v>
      </c>
      <c r="O11338" t="s">
        <v>3092</v>
      </c>
      <c r="P11338" t="s">
        <v>3095</v>
      </c>
      <c r="R11338" t="s">
        <v>3094</v>
      </c>
    </row>
    <row r="11339" spans="1:18" x14ac:dyDescent="0.25">
      <c r="A11339" t="s">
        <v>2950</v>
      </c>
      <c r="B11339" t="s">
        <v>3089</v>
      </c>
      <c r="D11339" t="s">
        <v>3090</v>
      </c>
      <c r="E11339" t="s">
        <v>3090</v>
      </c>
      <c r="F11339">
        <v>1</v>
      </c>
      <c r="G11339">
        <v>0</v>
      </c>
      <c r="H11339">
        <v>283.51</v>
      </c>
      <c r="I11339">
        <v>283.51</v>
      </c>
      <c r="K11339"/>
      <c r="N11339" t="s">
        <v>3091</v>
      </c>
      <c r="O11339" t="s">
        <v>3092</v>
      </c>
      <c r="P11339" t="s">
        <v>3095</v>
      </c>
      <c r="R11339" t="s">
        <v>3094</v>
      </c>
    </row>
    <row r="11340" spans="1:18" x14ac:dyDescent="0.25">
      <c r="A11340" t="s">
        <v>3198</v>
      </c>
      <c r="B11340" t="s">
        <v>3089</v>
      </c>
      <c r="D11340" t="s">
        <v>3090</v>
      </c>
      <c r="E11340" t="s">
        <v>3090</v>
      </c>
      <c r="F11340">
        <v>1</v>
      </c>
      <c r="G11340">
        <v>0</v>
      </c>
      <c r="H11340">
        <v>323.57799999999997</v>
      </c>
      <c r="I11340">
        <v>323.57799999999997</v>
      </c>
      <c r="K11340"/>
      <c r="N11340" t="s">
        <v>3091</v>
      </c>
      <c r="O11340" t="s">
        <v>3092</v>
      </c>
      <c r="P11340" t="s">
        <v>3095</v>
      </c>
      <c r="R11340" t="s">
        <v>3094</v>
      </c>
    </row>
    <row r="11341" spans="1:18" x14ac:dyDescent="0.25">
      <c r="A11341" t="s">
        <v>2953</v>
      </c>
      <c r="B11341" t="s">
        <v>3089</v>
      </c>
      <c r="D11341" t="s">
        <v>3090</v>
      </c>
      <c r="E11341" t="s">
        <v>3090</v>
      </c>
      <c r="F11341">
        <v>1</v>
      </c>
      <c r="G11341">
        <v>0</v>
      </c>
      <c r="H11341">
        <v>0</v>
      </c>
      <c r="I11341"/>
      <c r="K11341"/>
      <c r="N11341" t="s">
        <v>3091</v>
      </c>
      <c r="O11341" t="s">
        <v>3092</v>
      </c>
      <c r="P11341" t="s">
        <v>3095</v>
      </c>
      <c r="R11341" t="s">
        <v>3094</v>
      </c>
    </row>
    <row r="11342" spans="1:18" x14ac:dyDescent="0.25">
      <c r="A11342" t="s">
        <v>5525</v>
      </c>
      <c r="B11342" t="s">
        <v>3089</v>
      </c>
      <c r="D11342" t="s">
        <v>3090</v>
      </c>
      <c r="E11342" t="s">
        <v>3090</v>
      </c>
      <c r="F11342">
        <v>1</v>
      </c>
      <c r="G11342">
        <v>0</v>
      </c>
      <c r="H11342">
        <v>1003.2946098364</v>
      </c>
      <c r="I11342">
        <v>949.09460983639997</v>
      </c>
      <c r="K11342">
        <v>20</v>
      </c>
      <c r="M11342">
        <v>34.200000000000003</v>
      </c>
      <c r="N11342" t="s">
        <v>3091</v>
      </c>
      <c r="O11342" t="s">
        <v>3092</v>
      </c>
      <c r="P11342" t="s">
        <v>3095</v>
      </c>
      <c r="R11342" t="s">
        <v>3094</v>
      </c>
    </row>
    <row r="11343" spans="1:18" x14ac:dyDescent="0.25">
      <c r="A11343" t="s">
        <v>5526</v>
      </c>
      <c r="B11343" t="s">
        <v>3089</v>
      </c>
      <c r="D11343" t="s">
        <v>3090</v>
      </c>
      <c r="E11343" t="s">
        <v>3090</v>
      </c>
      <c r="F11343">
        <v>1</v>
      </c>
      <c r="G11343">
        <v>0</v>
      </c>
      <c r="H11343">
        <v>120.26130000000001</v>
      </c>
      <c r="I11343">
        <v>57.031300000000002</v>
      </c>
      <c r="K11343">
        <v>23.18</v>
      </c>
      <c r="M11343">
        <v>40.049999999999997</v>
      </c>
      <c r="N11343" t="s">
        <v>3091</v>
      </c>
      <c r="O11343" t="s">
        <v>3092</v>
      </c>
      <c r="P11343" t="s">
        <v>3095</v>
      </c>
      <c r="R11343" t="s">
        <v>3094</v>
      </c>
    </row>
    <row r="11344" spans="1:18" x14ac:dyDescent="0.25">
      <c r="A11344" t="s">
        <v>3199</v>
      </c>
      <c r="B11344" t="s">
        <v>3089</v>
      </c>
      <c r="D11344" t="s">
        <v>3090</v>
      </c>
      <c r="E11344" t="s">
        <v>3090</v>
      </c>
      <c r="F11344">
        <v>1</v>
      </c>
      <c r="G11344">
        <v>0</v>
      </c>
      <c r="H11344">
        <v>201.58709999999999</v>
      </c>
      <c r="I11344">
        <v>138.3571</v>
      </c>
      <c r="K11344">
        <v>23.18</v>
      </c>
      <c r="M11344">
        <v>40.049999999999997</v>
      </c>
      <c r="N11344" t="s">
        <v>3091</v>
      </c>
      <c r="O11344" t="s">
        <v>3092</v>
      </c>
      <c r="P11344" t="s">
        <v>3095</v>
      </c>
      <c r="R11344" t="s">
        <v>3094</v>
      </c>
    </row>
    <row r="11345" spans="1:18" x14ac:dyDescent="0.25">
      <c r="A11345" t="s">
        <v>5527</v>
      </c>
      <c r="B11345" t="s">
        <v>3089</v>
      </c>
      <c r="D11345" t="s">
        <v>3090</v>
      </c>
      <c r="E11345" t="s">
        <v>3090</v>
      </c>
      <c r="F11345">
        <v>1</v>
      </c>
      <c r="G11345">
        <v>0</v>
      </c>
      <c r="H11345">
        <v>806.51452941176399</v>
      </c>
      <c r="I11345">
        <v>687.73452941176402</v>
      </c>
      <c r="K11345">
        <v>48.54</v>
      </c>
      <c r="M11345">
        <v>70.239999999999995</v>
      </c>
      <c r="N11345" t="s">
        <v>3091</v>
      </c>
      <c r="O11345" t="s">
        <v>3092</v>
      </c>
      <c r="P11345" t="s">
        <v>3095</v>
      </c>
      <c r="R11345" t="s">
        <v>3094</v>
      </c>
    </row>
    <row r="11346" spans="1:18" x14ac:dyDescent="0.25">
      <c r="A11346" t="s">
        <v>5528</v>
      </c>
      <c r="B11346" t="s">
        <v>3089</v>
      </c>
      <c r="D11346" t="s">
        <v>3090</v>
      </c>
      <c r="E11346" t="s">
        <v>3090</v>
      </c>
      <c r="F11346">
        <v>1</v>
      </c>
      <c r="G11346">
        <v>0</v>
      </c>
      <c r="H11346">
        <v>0</v>
      </c>
      <c r="I11346">
        <v>0</v>
      </c>
      <c r="K11346"/>
      <c r="N11346" t="s">
        <v>3091</v>
      </c>
      <c r="O11346" t="s">
        <v>3092</v>
      </c>
      <c r="P11346" t="s">
        <v>3095</v>
      </c>
      <c r="R11346" t="s">
        <v>3094</v>
      </c>
    </row>
    <row r="11347" spans="1:18" x14ac:dyDescent="0.25">
      <c r="A11347" t="s">
        <v>5529</v>
      </c>
      <c r="B11347" t="s">
        <v>3089</v>
      </c>
      <c r="D11347" t="s">
        <v>3090</v>
      </c>
      <c r="E11347" t="s">
        <v>3090</v>
      </c>
      <c r="F11347">
        <v>1</v>
      </c>
      <c r="G11347">
        <v>0</v>
      </c>
      <c r="H11347">
        <v>0</v>
      </c>
      <c r="I11347">
        <v>0</v>
      </c>
      <c r="K11347"/>
      <c r="N11347" t="s">
        <v>3091</v>
      </c>
      <c r="O11347" t="s">
        <v>3092</v>
      </c>
      <c r="P11347" t="s">
        <v>3095</v>
      </c>
      <c r="R11347" t="s">
        <v>3094</v>
      </c>
    </row>
    <row r="11348" spans="1:18" x14ac:dyDescent="0.25">
      <c r="A11348" t="s">
        <v>5530</v>
      </c>
      <c r="B11348" t="s">
        <v>3089</v>
      </c>
      <c r="D11348" t="s">
        <v>3090</v>
      </c>
      <c r="E11348" t="s">
        <v>3090</v>
      </c>
      <c r="F11348">
        <v>1</v>
      </c>
      <c r="G11348">
        <v>0</v>
      </c>
      <c r="H11348">
        <v>0</v>
      </c>
      <c r="I11348">
        <v>0</v>
      </c>
      <c r="K11348"/>
      <c r="N11348" t="s">
        <v>3091</v>
      </c>
      <c r="O11348" t="s">
        <v>3092</v>
      </c>
      <c r="P11348" t="s">
        <v>3095</v>
      </c>
      <c r="R11348" t="s">
        <v>3094</v>
      </c>
    </row>
    <row r="11349" spans="1:18" x14ac:dyDescent="0.25">
      <c r="A11349" t="s">
        <v>1462</v>
      </c>
      <c r="B11349" t="s">
        <v>3089</v>
      </c>
      <c r="D11349" t="s">
        <v>3090</v>
      </c>
      <c r="E11349" t="s">
        <v>3090</v>
      </c>
      <c r="F11349">
        <v>1</v>
      </c>
      <c r="G11349">
        <v>0</v>
      </c>
      <c r="H11349">
        <v>292.84150878454898</v>
      </c>
      <c r="I11349">
        <v>186.13650878454899</v>
      </c>
      <c r="K11349">
        <v>39.375</v>
      </c>
      <c r="M11349">
        <v>67.33</v>
      </c>
      <c r="N11349" t="s">
        <v>3091</v>
      </c>
      <c r="O11349" t="s">
        <v>3092</v>
      </c>
      <c r="P11349" t="s">
        <v>3095</v>
      </c>
      <c r="R11349" t="s">
        <v>3094</v>
      </c>
    </row>
    <row r="11350" spans="1:18" x14ac:dyDescent="0.25">
      <c r="A11350" t="s">
        <v>1459</v>
      </c>
      <c r="B11350" t="s">
        <v>3089</v>
      </c>
      <c r="D11350" t="s">
        <v>3090</v>
      </c>
      <c r="E11350" t="s">
        <v>3090</v>
      </c>
      <c r="F11350">
        <v>1</v>
      </c>
      <c r="G11350">
        <v>0</v>
      </c>
      <c r="H11350">
        <v>1483.3766000000001</v>
      </c>
      <c r="I11350">
        <v>1373.7216000000001</v>
      </c>
      <c r="K11350">
        <v>44.795000000000002</v>
      </c>
      <c r="M11350">
        <v>64.86</v>
      </c>
      <c r="N11350" t="s">
        <v>3091</v>
      </c>
      <c r="O11350" t="s">
        <v>3092</v>
      </c>
      <c r="P11350" t="s">
        <v>3095</v>
      </c>
      <c r="R11350" t="s">
        <v>3094</v>
      </c>
    </row>
    <row r="11351" spans="1:18" x14ac:dyDescent="0.25">
      <c r="A11351" t="s">
        <v>8276</v>
      </c>
      <c r="B11351" t="s">
        <v>3089</v>
      </c>
      <c r="D11351" t="s">
        <v>3090</v>
      </c>
      <c r="E11351" t="s">
        <v>3090</v>
      </c>
      <c r="F11351">
        <v>1</v>
      </c>
      <c r="G11351">
        <v>0</v>
      </c>
      <c r="H11351">
        <v>1534.6109744186001</v>
      </c>
      <c r="I11351">
        <v>1424.9709744186</v>
      </c>
      <c r="K11351">
        <v>44.79</v>
      </c>
      <c r="M11351">
        <v>64.849999999999994</v>
      </c>
      <c r="N11351" t="s">
        <v>3091</v>
      </c>
      <c r="O11351" t="s">
        <v>3092</v>
      </c>
      <c r="P11351" t="s">
        <v>3095</v>
      </c>
      <c r="R11351" t="s">
        <v>3094</v>
      </c>
    </row>
    <row r="11352" spans="1:18" x14ac:dyDescent="0.25">
      <c r="A11352" t="s">
        <v>1460</v>
      </c>
      <c r="B11352" t="s">
        <v>3089</v>
      </c>
      <c r="D11352" t="s">
        <v>3090</v>
      </c>
      <c r="E11352" t="s">
        <v>3090</v>
      </c>
      <c r="F11352">
        <v>1</v>
      </c>
      <c r="G11352">
        <v>0</v>
      </c>
      <c r="H11352">
        <v>687.39721008167999</v>
      </c>
      <c r="I11352">
        <v>600.77721008167998</v>
      </c>
      <c r="K11352">
        <v>31.86</v>
      </c>
      <c r="M11352">
        <v>54.76</v>
      </c>
      <c r="N11352" t="s">
        <v>3091</v>
      </c>
      <c r="O11352" t="s">
        <v>3092</v>
      </c>
      <c r="P11352" t="s">
        <v>3095</v>
      </c>
      <c r="R11352" t="s">
        <v>3094</v>
      </c>
    </row>
    <row r="11353" spans="1:18" x14ac:dyDescent="0.25">
      <c r="A11353" t="s">
        <v>3366</v>
      </c>
      <c r="B11353" t="s">
        <v>3089</v>
      </c>
      <c r="D11353" t="s">
        <v>3090</v>
      </c>
      <c r="E11353" t="s">
        <v>3090</v>
      </c>
      <c r="F11353">
        <v>1</v>
      </c>
      <c r="G11353">
        <v>0</v>
      </c>
      <c r="H11353">
        <v>93.668486956521704</v>
      </c>
      <c r="I11353">
        <v>46.338486956521699</v>
      </c>
      <c r="K11353">
        <v>19.34</v>
      </c>
      <c r="M11353">
        <v>27.99</v>
      </c>
      <c r="N11353" t="s">
        <v>3091</v>
      </c>
      <c r="O11353" t="s">
        <v>3092</v>
      </c>
      <c r="P11353" t="s">
        <v>3095</v>
      </c>
      <c r="R11353" t="s">
        <v>3094</v>
      </c>
    </row>
    <row r="11354" spans="1:18" x14ac:dyDescent="0.25">
      <c r="A11354" t="s">
        <v>5531</v>
      </c>
      <c r="B11354" t="s">
        <v>3089</v>
      </c>
      <c r="D11354" t="s">
        <v>3090</v>
      </c>
      <c r="E11354" t="s">
        <v>3090</v>
      </c>
      <c r="F11354">
        <v>1</v>
      </c>
      <c r="G11354">
        <v>0</v>
      </c>
      <c r="H11354">
        <v>558.33993866284595</v>
      </c>
      <c r="I11354">
        <v>406.909938662846</v>
      </c>
      <c r="K11354">
        <v>55.02</v>
      </c>
      <c r="M11354">
        <v>96.41</v>
      </c>
      <c r="N11354" t="s">
        <v>3091</v>
      </c>
      <c r="O11354" t="s">
        <v>3092</v>
      </c>
      <c r="P11354" t="s">
        <v>3095</v>
      </c>
      <c r="R11354" t="s">
        <v>3094</v>
      </c>
    </row>
    <row r="11355" spans="1:18" x14ac:dyDescent="0.25">
      <c r="A11355" t="s">
        <v>3026</v>
      </c>
      <c r="B11355" t="s">
        <v>3089</v>
      </c>
      <c r="D11355" t="s">
        <v>3090</v>
      </c>
      <c r="E11355" t="s">
        <v>3090</v>
      </c>
      <c r="F11355">
        <v>1</v>
      </c>
      <c r="G11355">
        <v>0</v>
      </c>
      <c r="H11355">
        <v>58.835999999999999</v>
      </c>
      <c r="I11355">
        <v>58.835999999999999</v>
      </c>
      <c r="K11355"/>
      <c r="N11355" t="s">
        <v>3091</v>
      </c>
      <c r="O11355" t="s">
        <v>3092</v>
      </c>
      <c r="P11355" t="s">
        <v>3095</v>
      </c>
      <c r="R11355" t="s">
        <v>3094</v>
      </c>
    </row>
    <row r="11356" spans="1:18" x14ac:dyDescent="0.25">
      <c r="A11356" t="s">
        <v>2665</v>
      </c>
      <c r="B11356" t="s">
        <v>3089</v>
      </c>
      <c r="D11356" t="s">
        <v>3090</v>
      </c>
      <c r="E11356" t="s">
        <v>3090</v>
      </c>
      <c r="F11356">
        <v>1</v>
      </c>
      <c r="G11356">
        <v>0</v>
      </c>
      <c r="H11356">
        <v>339.02210531534701</v>
      </c>
      <c r="I11356">
        <v>200.19210531534699</v>
      </c>
      <c r="K11356">
        <v>56.715000000000003</v>
      </c>
      <c r="M11356">
        <v>82.114999999999995</v>
      </c>
      <c r="N11356" t="s">
        <v>3091</v>
      </c>
      <c r="O11356" t="s">
        <v>3092</v>
      </c>
      <c r="P11356" t="s">
        <v>3095</v>
      </c>
      <c r="R11356" t="s">
        <v>3094</v>
      </c>
    </row>
    <row r="11357" spans="1:18" x14ac:dyDescent="0.25">
      <c r="A11357" t="s">
        <v>5532</v>
      </c>
      <c r="B11357" t="s">
        <v>3089</v>
      </c>
      <c r="D11357" t="s">
        <v>3090</v>
      </c>
      <c r="E11357" t="s">
        <v>3090</v>
      </c>
      <c r="F11357">
        <v>1</v>
      </c>
      <c r="G11357">
        <v>0</v>
      </c>
      <c r="H11357">
        <v>76.366</v>
      </c>
      <c r="I11357">
        <v>76.366</v>
      </c>
      <c r="K11357"/>
      <c r="N11357" t="s">
        <v>3091</v>
      </c>
      <c r="O11357" t="s">
        <v>3092</v>
      </c>
      <c r="P11357" t="s">
        <v>3095</v>
      </c>
      <c r="R11357" t="s">
        <v>3094</v>
      </c>
    </row>
    <row r="11358" spans="1:18" x14ac:dyDescent="0.25">
      <c r="A11358" t="s">
        <v>599</v>
      </c>
      <c r="B11358" t="s">
        <v>3089</v>
      </c>
      <c r="D11358" t="s">
        <v>3090</v>
      </c>
      <c r="E11358" t="s">
        <v>3090</v>
      </c>
      <c r="F11358">
        <v>1</v>
      </c>
      <c r="G11358">
        <v>0</v>
      </c>
      <c r="H11358">
        <v>223.07000833333299</v>
      </c>
      <c r="I11358">
        <v>195.65000833333301</v>
      </c>
      <c r="K11358">
        <v>11.2</v>
      </c>
      <c r="M11358">
        <v>16.22</v>
      </c>
      <c r="N11358" t="s">
        <v>3091</v>
      </c>
      <c r="O11358" t="s">
        <v>3092</v>
      </c>
      <c r="P11358" t="s">
        <v>3095</v>
      </c>
      <c r="R11358" t="s">
        <v>3094</v>
      </c>
    </row>
    <row r="11359" spans="1:18" x14ac:dyDescent="0.25">
      <c r="A11359" t="s">
        <v>597</v>
      </c>
      <c r="B11359" t="s">
        <v>3089</v>
      </c>
      <c r="D11359" t="s">
        <v>3090</v>
      </c>
      <c r="E11359" t="s">
        <v>3090</v>
      </c>
      <c r="F11359">
        <v>1</v>
      </c>
      <c r="G11359">
        <v>0</v>
      </c>
      <c r="H11359">
        <v>204.08385999999999</v>
      </c>
      <c r="I11359">
        <v>172.51385999999999</v>
      </c>
      <c r="K11359">
        <v>11.585000000000001</v>
      </c>
      <c r="M11359">
        <v>19.984999999999999</v>
      </c>
      <c r="N11359" t="s">
        <v>3091</v>
      </c>
      <c r="O11359" t="s">
        <v>3092</v>
      </c>
      <c r="P11359" t="s">
        <v>3095</v>
      </c>
      <c r="R11359" t="s">
        <v>3094</v>
      </c>
    </row>
    <row r="11360" spans="1:18" x14ac:dyDescent="0.25">
      <c r="A11360" t="s">
        <v>609</v>
      </c>
      <c r="B11360" t="s">
        <v>3089</v>
      </c>
      <c r="D11360" t="s">
        <v>3090</v>
      </c>
      <c r="E11360" t="s">
        <v>3090</v>
      </c>
      <c r="F11360">
        <v>1</v>
      </c>
      <c r="G11360">
        <v>0</v>
      </c>
      <c r="H11360">
        <v>185.59320410471199</v>
      </c>
      <c r="I11360">
        <v>145.833204104712</v>
      </c>
      <c r="K11360">
        <v>14.48</v>
      </c>
      <c r="M11360">
        <v>25.28</v>
      </c>
      <c r="N11360" t="s">
        <v>3091</v>
      </c>
      <c r="O11360" t="s">
        <v>3092</v>
      </c>
      <c r="P11360" t="s">
        <v>3095</v>
      </c>
      <c r="R11360" t="s">
        <v>3094</v>
      </c>
    </row>
    <row r="11361" spans="1:18" x14ac:dyDescent="0.25">
      <c r="A11361" t="s">
        <v>610</v>
      </c>
      <c r="B11361" t="s">
        <v>3089</v>
      </c>
      <c r="D11361" t="s">
        <v>3090</v>
      </c>
      <c r="E11361" t="s">
        <v>3090</v>
      </c>
      <c r="F11361">
        <v>1</v>
      </c>
      <c r="G11361">
        <v>0</v>
      </c>
      <c r="H11361">
        <v>212.38489999999999</v>
      </c>
      <c r="I11361">
        <v>172.6174</v>
      </c>
      <c r="K11361">
        <v>14.4825</v>
      </c>
      <c r="M11361">
        <v>25.285</v>
      </c>
      <c r="N11361" t="s">
        <v>3091</v>
      </c>
      <c r="O11361" t="s">
        <v>3092</v>
      </c>
      <c r="P11361" t="s">
        <v>3095</v>
      </c>
      <c r="R11361" t="s">
        <v>3094</v>
      </c>
    </row>
    <row r="11362" spans="1:18" x14ac:dyDescent="0.25">
      <c r="A11362" t="s">
        <v>596</v>
      </c>
      <c r="B11362" t="s">
        <v>3089</v>
      </c>
      <c r="D11362" t="s">
        <v>3090</v>
      </c>
      <c r="E11362" t="s">
        <v>3090</v>
      </c>
      <c r="F11362">
        <v>1</v>
      </c>
      <c r="G11362">
        <v>0</v>
      </c>
      <c r="H11362">
        <v>111.88006341245</v>
      </c>
      <c r="I11362">
        <v>75.320063412450907</v>
      </c>
      <c r="K11362">
        <v>14.93</v>
      </c>
      <c r="M11362">
        <v>21.63</v>
      </c>
      <c r="N11362" t="s">
        <v>3091</v>
      </c>
      <c r="O11362" t="s">
        <v>3092</v>
      </c>
      <c r="P11362" t="s">
        <v>3095</v>
      </c>
      <c r="R11362" t="s">
        <v>3094</v>
      </c>
    </row>
    <row r="11363" spans="1:18" x14ac:dyDescent="0.25">
      <c r="A11363" t="s">
        <v>8575</v>
      </c>
      <c r="B11363" t="s">
        <v>3089</v>
      </c>
      <c r="D11363" t="s">
        <v>3090</v>
      </c>
      <c r="E11363" t="s">
        <v>3090</v>
      </c>
      <c r="F11363">
        <v>1</v>
      </c>
      <c r="G11363">
        <v>0</v>
      </c>
      <c r="H11363">
        <v>82.171354935794497</v>
      </c>
      <c r="I11363">
        <v>3.2913549357945402</v>
      </c>
      <c r="K11363">
        <v>32.229999999999997</v>
      </c>
      <c r="M11363">
        <v>46.65</v>
      </c>
      <c r="N11363" t="s">
        <v>3091</v>
      </c>
      <c r="O11363" t="s">
        <v>3092</v>
      </c>
      <c r="P11363" t="s">
        <v>3095</v>
      </c>
      <c r="R11363" t="s">
        <v>3094</v>
      </c>
    </row>
    <row r="11364" spans="1:18" x14ac:dyDescent="0.25">
      <c r="A11364" t="s">
        <v>5533</v>
      </c>
      <c r="B11364" t="s">
        <v>3089</v>
      </c>
      <c r="D11364" t="s">
        <v>3090</v>
      </c>
      <c r="E11364" t="s">
        <v>3090</v>
      </c>
      <c r="F11364">
        <v>1</v>
      </c>
      <c r="G11364">
        <v>0</v>
      </c>
      <c r="H11364">
        <v>0</v>
      </c>
      <c r="I11364">
        <v>0</v>
      </c>
      <c r="K11364"/>
      <c r="N11364" t="s">
        <v>3091</v>
      </c>
      <c r="O11364" t="s">
        <v>3092</v>
      </c>
      <c r="P11364" t="s">
        <v>3095</v>
      </c>
      <c r="R11364" t="s">
        <v>3094</v>
      </c>
    </row>
    <row r="11365" spans="1:18" x14ac:dyDescent="0.25">
      <c r="A11365" t="s">
        <v>5534</v>
      </c>
      <c r="B11365" t="s">
        <v>3089</v>
      </c>
      <c r="D11365" t="s">
        <v>3090</v>
      </c>
      <c r="E11365" t="s">
        <v>3090</v>
      </c>
      <c r="F11365">
        <v>1</v>
      </c>
      <c r="G11365">
        <v>0</v>
      </c>
      <c r="H11365">
        <v>370.018744221943</v>
      </c>
      <c r="I11365">
        <v>226.42874422194299</v>
      </c>
      <c r="K11365">
        <v>52.134999999999998</v>
      </c>
      <c r="M11365">
        <v>91.454999999999998</v>
      </c>
      <c r="N11365" t="s">
        <v>3091</v>
      </c>
      <c r="O11365" t="s">
        <v>3092</v>
      </c>
      <c r="P11365" t="s">
        <v>3095</v>
      </c>
      <c r="R11365" t="s">
        <v>3094</v>
      </c>
    </row>
    <row r="11366" spans="1:18" x14ac:dyDescent="0.25">
      <c r="A11366" t="s">
        <v>5535</v>
      </c>
      <c r="B11366" t="s">
        <v>3089</v>
      </c>
      <c r="D11366" t="s">
        <v>3090</v>
      </c>
      <c r="E11366" t="s">
        <v>3090</v>
      </c>
      <c r="F11366">
        <v>1</v>
      </c>
      <c r="G11366">
        <v>0</v>
      </c>
      <c r="H11366">
        <v>97.945333333333295</v>
      </c>
      <c r="I11366">
        <v>97.945333333333295</v>
      </c>
      <c r="K11366"/>
      <c r="N11366" t="s">
        <v>3091</v>
      </c>
      <c r="O11366" t="s">
        <v>3092</v>
      </c>
      <c r="P11366" t="s">
        <v>3095</v>
      </c>
      <c r="R11366" t="s">
        <v>3094</v>
      </c>
    </row>
    <row r="11367" spans="1:18" x14ac:dyDescent="0.25">
      <c r="A11367" t="s">
        <v>5536</v>
      </c>
      <c r="B11367" t="s">
        <v>3089</v>
      </c>
      <c r="D11367" t="s">
        <v>3090</v>
      </c>
      <c r="E11367" t="s">
        <v>3090</v>
      </c>
      <c r="F11367">
        <v>1</v>
      </c>
      <c r="G11367">
        <v>0</v>
      </c>
      <c r="H11367">
        <v>418.58947142857102</v>
      </c>
      <c r="I11367">
        <v>235.199471428571</v>
      </c>
      <c r="K11367">
        <v>66.61</v>
      </c>
      <c r="M11367">
        <v>116.78</v>
      </c>
      <c r="N11367" t="s">
        <v>3091</v>
      </c>
      <c r="O11367" t="s">
        <v>3092</v>
      </c>
      <c r="P11367" t="s">
        <v>3095</v>
      </c>
      <c r="R11367" t="s">
        <v>3094</v>
      </c>
    </row>
    <row r="11368" spans="1:18" x14ac:dyDescent="0.25">
      <c r="A11368" t="s">
        <v>5537</v>
      </c>
      <c r="B11368" t="s">
        <v>3089</v>
      </c>
      <c r="D11368" t="s">
        <v>3090</v>
      </c>
      <c r="E11368" t="s">
        <v>3090</v>
      </c>
      <c r="F11368">
        <v>1</v>
      </c>
      <c r="G11368">
        <v>0</v>
      </c>
      <c r="H11368">
        <v>560.93180123456705</v>
      </c>
      <c r="I11368">
        <v>377.52680123456702</v>
      </c>
      <c r="K11368">
        <v>66.61</v>
      </c>
      <c r="M11368">
        <v>116.795</v>
      </c>
      <c r="N11368" t="s">
        <v>3091</v>
      </c>
      <c r="O11368" t="s">
        <v>3092</v>
      </c>
      <c r="P11368" t="s">
        <v>3095</v>
      </c>
      <c r="R11368" t="s">
        <v>3094</v>
      </c>
    </row>
    <row r="11369" spans="1:18" x14ac:dyDescent="0.25">
      <c r="A11369" t="s">
        <v>5538</v>
      </c>
      <c r="B11369" t="s">
        <v>3089</v>
      </c>
      <c r="D11369" t="s">
        <v>3090</v>
      </c>
      <c r="E11369" t="s">
        <v>3090</v>
      </c>
      <c r="F11369">
        <v>1</v>
      </c>
      <c r="G11369">
        <v>0</v>
      </c>
      <c r="H11369">
        <v>0</v>
      </c>
      <c r="I11369">
        <v>0</v>
      </c>
      <c r="K11369"/>
      <c r="N11369" t="s">
        <v>3091</v>
      </c>
      <c r="O11369" t="s">
        <v>3092</v>
      </c>
      <c r="P11369" t="s">
        <v>3095</v>
      </c>
      <c r="R11369" t="s">
        <v>3094</v>
      </c>
    </row>
    <row r="11370" spans="1:18" x14ac:dyDescent="0.25">
      <c r="A11370" t="s">
        <v>2566</v>
      </c>
      <c r="B11370" t="s">
        <v>3089</v>
      </c>
      <c r="D11370" t="s">
        <v>3090</v>
      </c>
      <c r="E11370" t="s">
        <v>3090</v>
      </c>
      <c r="F11370">
        <v>1</v>
      </c>
      <c r="G11370">
        <v>0</v>
      </c>
      <c r="H11370">
        <v>169.51091199999999</v>
      </c>
      <c r="I11370">
        <v>30.670912000000001</v>
      </c>
      <c r="K11370">
        <v>56.72</v>
      </c>
      <c r="M11370">
        <v>82.12</v>
      </c>
      <c r="N11370" t="s">
        <v>3091</v>
      </c>
      <c r="O11370" t="s">
        <v>3092</v>
      </c>
      <c r="P11370" t="s">
        <v>3095</v>
      </c>
      <c r="R11370" t="s">
        <v>3094</v>
      </c>
    </row>
    <row r="11371" spans="1:18" x14ac:dyDescent="0.25">
      <c r="A11371" t="s">
        <v>5539</v>
      </c>
      <c r="B11371" t="s">
        <v>3089</v>
      </c>
      <c r="D11371" t="s">
        <v>3090</v>
      </c>
      <c r="E11371" t="s">
        <v>3090</v>
      </c>
      <c r="F11371">
        <v>1</v>
      </c>
      <c r="G11371">
        <v>0</v>
      </c>
      <c r="H11371">
        <v>376.947982882806</v>
      </c>
      <c r="I11371">
        <v>184.39131621614001</v>
      </c>
      <c r="K11371">
        <v>69.510000000000005</v>
      </c>
      <c r="M11371">
        <v>123.046666666666</v>
      </c>
      <c r="N11371" t="s">
        <v>3091</v>
      </c>
      <c r="O11371" t="s">
        <v>3092</v>
      </c>
      <c r="P11371" t="s">
        <v>3095</v>
      </c>
      <c r="R11371" t="s">
        <v>3094</v>
      </c>
    </row>
    <row r="11372" spans="1:18" x14ac:dyDescent="0.25">
      <c r="A11372" t="s">
        <v>5540</v>
      </c>
      <c r="B11372" t="s">
        <v>3089</v>
      </c>
      <c r="D11372" t="s">
        <v>3090</v>
      </c>
      <c r="E11372" t="s">
        <v>3090</v>
      </c>
      <c r="F11372">
        <v>1</v>
      </c>
      <c r="G11372">
        <v>0</v>
      </c>
      <c r="H11372">
        <v>448.61614901246702</v>
      </c>
      <c r="I11372">
        <v>247.58614901246699</v>
      </c>
      <c r="K11372">
        <v>82.13</v>
      </c>
      <c r="M11372">
        <v>118.9</v>
      </c>
      <c r="N11372" t="s">
        <v>3091</v>
      </c>
      <c r="O11372" t="s">
        <v>3092</v>
      </c>
      <c r="P11372" t="s">
        <v>3095</v>
      </c>
      <c r="R11372" t="s">
        <v>3094</v>
      </c>
    </row>
    <row r="11373" spans="1:18" x14ac:dyDescent="0.25">
      <c r="A11373" t="s">
        <v>5541</v>
      </c>
      <c r="B11373" t="s">
        <v>3089</v>
      </c>
      <c r="D11373" t="s">
        <v>3090</v>
      </c>
      <c r="E11373" t="s">
        <v>3090</v>
      </c>
      <c r="F11373">
        <v>1</v>
      </c>
      <c r="G11373">
        <v>0</v>
      </c>
      <c r="H11373">
        <v>347.62241119195397</v>
      </c>
      <c r="I11373">
        <v>183.14741119195401</v>
      </c>
      <c r="K11373">
        <v>67.194999999999993</v>
      </c>
      <c r="M11373">
        <v>97.28</v>
      </c>
      <c r="N11373" t="s">
        <v>3091</v>
      </c>
      <c r="O11373" t="s">
        <v>3092</v>
      </c>
      <c r="P11373" t="s">
        <v>3095</v>
      </c>
      <c r="R11373" t="s">
        <v>3094</v>
      </c>
    </row>
    <row r="11374" spans="1:18" x14ac:dyDescent="0.25">
      <c r="A11374" t="s">
        <v>5542</v>
      </c>
      <c r="B11374" t="s">
        <v>3089</v>
      </c>
      <c r="D11374" t="s">
        <v>3090</v>
      </c>
      <c r="E11374" t="s">
        <v>3090</v>
      </c>
      <c r="F11374">
        <v>1</v>
      </c>
      <c r="G11374">
        <v>0</v>
      </c>
      <c r="H11374">
        <v>386.75394151753602</v>
      </c>
      <c r="I11374">
        <v>218.030608184203</v>
      </c>
      <c r="K11374">
        <v>60.82</v>
      </c>
      <c r="M11374">
        <v>107.90333333333299</v>
      </c>
      <c r="N11374" t="s">
        <v>3091</v>
      </c>
      <c r="O11374" t="s">
        <v>3092</v>
      </c>
      <c r="P11374" t="s">
        <v>3095</v>
      </c>
      <c r="R11374" t="s">
        <v>3094</v>
      </c>
    </row>
    <row r="11375" spans="1:18" x14ac:dyDescent="0.25">
      <c r="A11375" t="s">
        <v>1457</v>
      </c>
      <c r="B11375" t="s">
        <v>3089</v>
      </c>
      <c r="D11375" t="s">
        <v>3090</v>
      </c>
      <c r="E11375" t="s">
        <v>3090</v>
      </c>
      <c r="F11375">
        <v>1</v>
      </c>
      <c r="G11375">
        <v>0</v>
      </c>
      <c r="H11375">
        <v>76.662199999999999</v>
      </c>
      <c r="I11375">
        <v>30.962199999999999</v>
      </c>
      <c r="K11375">
        <v>18.670000000000002</v>
      </c>
      <c r="M11375">
        <v>27.03</v>
      </c>
      <c r="N11375" t="s">
        <v>3091</v>
      </c>
      <c r="O11375" t="s">
        <v>3092</v>
      </c>
      <c r="P11375" t="s">
        <v>3095</v>
      </c>
      <c r="R11375" t="s">
        <v>3094</v>
      </c>
    </row>
    <row r="11376" spans="1:18" x14ac:dyDescent="0.25">
      <c r="A11376" t="s">
        <v>9043</v>
      </c>
      <c r="B11376" t="s">
        <v>3089</v>
      </c>
      <c r="D11376" t="s">
        <v>3090</v>
      </c>
      <c r="E11376" t="s">
        <v>3090</v>
      </c>
      <c r="F11376">
        <v>1</v>
      </c>
      <c r="G11376">
        <v>0</v>
      </c>
      <c r="H11376">
        <v>509.86998006764998</v>
      </c>
      <c r="I11376">
        <v>194.34998006764999</v>
      </c>
      <c r="K11376">
        <v>128.9</v>
      </c>
      <c r="M11376">
        <v>186.62</v>
      </c>
      <c r="N11376" t="s">
        <v>3091</v>
      </c>
      <c r="O11376" t="s">
        <v>3092</v>
      </c>
      <c r="P11376" t="s">
        <v>3095</v>
      </c>
      <c r="R11376" t="s">
        <v>3094</v>
      </c>
    </row>
    <row r="11377" spans="1:18" x14ac:dyDescent="0.25">
      <c r="A11377" t="s">
        <v>3200</v>
      </c>
      <c r="B11377" t="s">
        <v>3089</v>
      </c>
      <c r="D11377" t="s">
        <v>3090</v>
      </c>
      <c r="E11377" t="s">
        <v>3090</v>
      </c>
      <c r="F11377">
        <v>1</v>
      </c>
      <c r="G11377">
        <v>0</v>
      </c>
      <c r="H11377">
        <v>56.727499999999999</v>
      </c>
      <c r="I11377">
        <v>31.497499999999999</v>
      </c>
      <c r="K11377">
        <v>10.31</v>
      </c>
      <c r="M11377">
        <v>14.92</v>
      </c>
      <c r="N11377" t="s">
        <v>3091</v>
      </c>
      <c r="O11377" t="s">
        <v>3092</v>
      </c>
      <c r="P11377" t="s">
        <v>3095</v>
      </c>
      <c r="R11377" t="s">
        <v>3094</v>
      </c>
    </row>
    <row r="11378" spans="1:18" x14ac:dyDescent="0.25">
      <c r="A11378" t="s">
        <v>600</v>
      </c>
      <c r="B11378" t="s">
        <v>3089</v>
      </c>
      <c r="D11378" t="s">
        <v>3090</v>
      </c>
      <c r="E11378" t="s">
        <v>3090</v>
      </c>
      <c r="F11378">
        <v>1</v>
      </c>
      <c r="G11378">
        <v>0</v>
      </c>
      <c r="H11378">
        <v>587.38568909313699</v>
      </c>
      <c r="I11378">
        <v>156.845689093137</v>
      </c>
      <c r="K11378">
        <v>138</v>
      </c>
      <c r="M11378">
        <v>292.54000000000002</v>
      </c>
      <c r="N11378" t="s">
        <v>3091</v>
      </c>
      <c r="O11378" t="s">
        <v>3092</v>
      </c>
      <c r="P11378" t="s">
        <v>3095</v>
      </c>
      <c r="R11378" t="s">
        <v>3094</v>
      </c>
    </row>
    <row r="11379" spans="1:18" x14ac:dyDescent="0.25">
      <c r="A11379" t="s">
        <v>602</v>
      </c>
      <c r="B11379" t="s">
        <v>3089</v>
      </c>
      <c r="D11379" t="s">
        <v>3090</v>
      </c>
      <c r="E11379" t="s">
        <v>3090</v>
      </c>
      <c r="F11379">
        <v>1</v>
      </c>
      <c r="G11379">
        <v>0</v>
      </c>
      <c r="H11379">
        <v>435.04368199999999</v>
      </c>
      <c r="I11379">
        <v>152.39368200000001</v>
      </c>
      <c r="K11379">
        <v>101.37</v>
      </c>
      <c r="M11379">
        <v>181.28</v>
      </c>
      <c r="N11379" t="s">
        <v>3091</v>
      </c>
      <c r="O11379" t="s">
        <v>3092</v>
      </c>
      <c r="P11379" t="s">
        <v>3095</v>
      </c>
      <c r="R11379" t="s">
        <v>3094</v>
      </c>
    </row>
    <row r="11380" spans="1:18" x14ac:dyDescent="0.25">
      <c r="A11380" t="s">
        <v>601</v>
      </c>
      <c r="B11380" t="s">
        <v>3089</v>
      </c>
      <c r="D11380" t="s">
        <v>3090</v>
      </c>
      <c r="E11380" t="s">
        <v>3090</v>
      </c>
      <c r="F11380">
        <v>1</v>
      </c>
      <c r="G11380">
        <v>0</v>
      </c>
      <c r="H11380">
        <v>838.42408235294101</v>
      </c>
      <c r="I11380">
        <v>308.42408235294101</v>
      </c>
      <c r="K11380">
        <v>216.52</v>
      </c>
      <c r="M11380">
        <v>313.48</v>
      </c>
      <c r="N11380" t="s">
        <v>3091</v>
      </c>
      <c r="O11380" t="s">
        <v>3092</v>
      </c>
      <c r="P11380" t="s">
        <v>3095</v>
      </c>
      <c r="R11380" t="s">
        <v>3094</v>
      </c>
    </row>
    <row r="11381" spans="1:18" x14ac:dyDescent="0.25">
      <c r="A11381" t="s">
        <v>3201</v>
      </c>
      <c r="B11381" t="s">
        <v>3089</v>
      </c>
      <c r="D11381" t="s">
        <v>3090</v>
      </c>
      <c r="E11381" t="s">
        <v>3090</v>
      </c>
      <c r="F11381">
        <v>1</v>
      </c>
      <c r="G11381">
        <v>0</v>
      </c>
      <c r="H11381">
        <v>661.31343102887399</v>
      </c>
      <c r="I11381">
        <v>408.97343102887402</v>
      </c>
      <c r="K11381">
        <v>91.08</v>
      </c>
      <c r="M11381">
        <v>161.26</v>
      </c>
      <c r="N11381" t="s">
        <v>3091</v>
      </c>
      <c r="O11381" t="s">
        <v>3092</v>
      </c>
      <c r="P11381" t="s">
        <v>3095</v>
      </c>
      <c r="R11381" t="s">
        <v>3094</v>
      </c>
    </row>
    <row r="11382" spans="1:18" x14ac:dyDescent="0.25">
      <c r="A11382" t="s">
        <v>5543</v>
      </c>
      <c r="B11382" t="s">
        <v>3089</v>
      </c>
      <c r="D11382" t="s">
        <v>3090</v>
      </c>
      <c r="E11382" t="s">
        <v>3090</v>
      </c>
      <c r="F11382">
        <v>1</v>
      </c>
      <c r="G11382">
        <v>0</v>
      </c>
      <c r="H11382">
        <v>0</v>
      </c>
      <c r="I11382">
        <v>0</v>
      </c>
      <c r="K11382"/>
      <c r="N11382" t="s">
        <v>3091</v>
      </c>
      <c r="O11382" t="s">
        <v>3092</v>
      </c>
      <c r="P11382" t="s">
        <v>3095</v>
      </c>
      <c r="R11382" t="s">
        <v>3094</v>
      </c>
    </row>
    <row r="11383" spans="1:18" x14ac:dyDescent="0.25">
      <c r="A11383" t="s">
        <v>2951</v>
      </c>
      <c r="B11383" t="s">
        <v>3089</v>
      </c>
      <c r="D11383" t="s">
        <v>3090</v>
      </c>
      <c r="E11383" t="s">
        <v>3090</v>
      </c>
      <c r="F11383">
        <v>1</v>
      </c>
      <c r="G11383">
        <v>0</v>
      </c>
      <c r="H11383">
        <v>161.159090823529</v>
      </c>
      <c r="I11383">
        <v>22.359090823529399</v>
      </c>
      <c r="K11383">
        <v>56.72</v>
      </c>
      <c r="M11383">
        <v>82.08</v>
      </c>
      <c r="N11383" t="s">
        <v>3091</v>
      </c>
      <c r="O11383" t="s">
        <v>3092</v>
      </c>
      <c r="P11383" t="s">
        <v>3095</v>
      </c>
      <c r="R11383" t="s">
        <v>3094</v>
      </c>
    </row>
    <row r="11384" spans="1:18" x14ac:dyDescent="0.25">
      <c r="A11384" t="s">
        <v>5544</v>
      </c>
      <c r="B11384" t="s">
        <v>3089</v>
      </c>
      <c r="D11384" t="s">
        <v>3090</v>
      </c>
      <c r="E11384" t="s">
        <v>3090</v>
      </c>
      <c r="F11384">
        <v>1</v>
      </c>
      <c r="G11384">
        <v>0</v>
      </c>
      <c r="H11384">
        <v>141.769741443063</v>
      </c>
      <c r="I11384">
        <v>20.384741443063501</v>
      </c>
      <c r="K11384">
        <v>44</v>
      </c>
      <c r="M11384">
        <v>77.385000000000005</v>
      </c>
      <c r="N11384" t="s">
        <v>3091</v>
      </c>
      <c r="O11384" t="s">
        <v>3092</v>
      </c>
      <c r="P11384" t="s">
        <v>3095</v>
      </c>
      <c r="R11384" t="s">
        <v>3094</v>
      </c>
    </row>
    <row r="11385" spans="1:18" x14ac:dyDescent="0.25">
      <c r="A11385" t="s">
        <v>604</v>
      </c>
      <c r="B11385" t="s">
        <v>3089</v>
      </c>
      <c r="D11385" t="s">
        <v>3090</v>
      </c>
      <c r="E11385" t="s">
        <v>3090</v>
      </c>
      <c r="F11385">
        <v>1</v>
      </c>
      <c r="G11385">
        <v>0</v>
      </c>
      <c r="H11385">
        <v>51.695171428571399</v>
      </c>
      <c r="I11385">
        <v>51.695171428571399</v>
      </c>
      <c r="K11385"/>
      <c r="N11385" t="s">
        <v>3091</v>
      </c>
      <c r="O11385" t="s">
        <v>3092</v>
      </c>
      <c r="P11385" t="s">
        <v>3095</v>
      </c>
      <c r="R11385" t="s">
        <v>3094</v>
      </c>
    </row>
    <row r="11386" spans="1:18" x14ac:dyDescent="0.25">
      <c r="A11386" t="s">
        <v>5545</v>
      </c>
      <c r="B11386" t="s">
        <v>3089</v>
      </c>
      <c r="D11386" t="s">
        <v>3090</v>
      </c>
      <c r="E11386" t="s">
        <v>3090</v>
      </c>
      <c r="F11386">
        <v>1</v>
      </c>
      <c r="G11386">
        <v>0</v>
      </c>
      <c r="H11386">
        <v>61.539240544273198</v>
      </c>
      <c r="I11386">
        <v>29.449240544273199</v>
      </c>
      <c r="K11386">
        <v>11.59</v>
      </c>
      <c r="M11386">
        <v>20.5</v>
      </c>
      <c r="N11386" t="s">
        <v>3091</v>
      </c>
      <c r="O11386" t="s">
        <v>3092</v>
      </c>
      <c r="P11386" t="s">
        <v>3095</v>
      </c>
      <c r="R11386" t="s">
        <v>3094</v>
      </c>
    </row>
    <row r="11387" spans="1:18" x14ac:dyDescent="0.25">
      <c r="A11387" t="s">
        <v>5546</v>
      </c>
      <c r="B11387" t="s">
        <v>3089</v>
      </c>
      <c r="D11387" t="s">
        <v>3090</v>
      </c>
      <c r="E11387" t="s">
        <v>3090</v>
      </c>
      <c r="F11387">
        <v>1</v>
      </c>
      <c r="G11387">
        <v>0</v>
      </c>
      <c r="H11387">
        <v>0</v>
      </c>
      <c r="I11387">
        <v>0</v>
      </c>
      <c r="K11387"/>
      <c r="N11387" t="s">
        <v>3091</v>
      </c>
      <c r="O11387" t="s">
        <v>3092</v>
      </c>
      <c r="P11387" t="s">
        <v>3095</v>
      </c>
      <c r="R11387" t="s">
        <v>3094</v>
      </c>
    </row>
    <row r="11388" spans="1:18" x14ac:dyDescent="0.25">
      <c r="A11388" t="s">
        <v>5547</v>
      </c>
      <c r="B11388" t="s">
        <v>3089</v>
      </c>
      <c r="D11388" t="s">
        <v>3090</v>
      </c>
      <c r="E11388" t="s">
        <v>3090</v>
      </c>
      <c r="F11388">
        <v>1</v>
      </c>
      <c r="G11388">
        <v>0</v>
      </c>
      <c r="H11388">
        <v>0</v>
      </c>
      <c r="I11388">
        <v>0</v>
      </c>
      <c r="K11388"/>
      <c r="N11388" t="s">
        <v>3091</v>
      </c>
      <c r="O11388" t="s">
        <v>3092</v>
      </c>
      <c r="P11388" t="s">
        <v>3095</v>
      </c>
      <c r="R11388" t="s">
        <v>3094</v>
      </c>
    </row>
    <row r="11389" spans="1:18" x14ac:dyDescent="0.25">
      <c r="A11389" t="s">
        <v>5548</v>
      </c>
      <c r="B11389" t="s">
        <v>3089</v>
      </c>
      <c r="D11389" t="s">
        <v>3090</v>
      </c>
      <c r="E11389" t="s">
        <v>3090</v>
      </c>
      <c r="F11389">
        <v>1</v>
      </c>
      <c r="G11389">
        <v>0</v>
      </c>
      <c r="H11389">
        <v>152.84177331380599</v>
      </c>
      <c r="I11389">
        <v>81.891773313806198</v>
      </c>
      <c r="K11389">
        <v>26.07</v>
      </c>
      <c r="M11389">
        <v>44.88</v>
      </c>
      <c r="N11389" t="s">
        <v>3091</v>
      </c>
      <c r="O11389" t="s">
        <v>3092</v>
      </c>
      <c r="P11389" t="s">
        <v>3095</v>
      </c>
      <c r="R11389" t="s">
        <v>3094</v>
      </c>
    </row>
    <row r="11390" spans="1:18" x14ac:dyDescent="0.25">
      <c r="A11390" t="s">
        <v>5549</v>
      </c>
      <c r="B11390" t="s">
        <v>3089</v>
      </c>
      <c r="D11390" t="s">
        <v>3090</v>
      </c>
      <c r="E11390" t="s">
        <v>3090</v>
      </c>
      <c r="F11390">
        <v>1</v>
      </c>
      <c r="G11390">
        <v>0</v>
      </c>
      <c r="H11390">
        <v>167.10448156148701</v>
      </c>
      <c r="I11390">
        <v>84.869481561487504</v>
      </c>
      <c r="K11390">
        <v>33.594999999999999</v>
      </c>
      <c r="M11390">
        <v>48.64</v>
      </c>
      <c r="N11390" t="s">
        <v>3091</v>
      </c>
      <c r="O11390" t="s">
        <v>3092</v>
      </c>
      <c r="P11390" t="s">
        <v>3095</v>
      </c>
      <c r="R11390" t="s">
        <v>3094</v>
      </c>
    </row>
    <row r="11391" spans="1:18" x14ac:dyDescent="0.25">
      <c r="A11391" t="s">
        <v>5550</v>
      </c>
      <c r="B11391" t="s">
        <v>3089</v>
      </c>
      <c r="D11391" t="s">
        <v>3090</v>
      </c>
      <c r="E11391" t="s">
        <v>3090</v>
      </c>
      <c r="F11391">
        <v>1</v>
      </c>
      <c r="G11391">
        <v>0</v>
      </c>
      <c r="H11391">
        <v>302.74513280469699</v>
      </c>
      <c r="I11391">
        <v>110.655132804697</v>
      </c>
      <c r="K11391">
        <v>70</v>
      </c>
      <c r="M11391">
        <v>122.09</v>
      </c>
      <c r="N11391" t="s">
        <v>3091</v>
      </c>
      <c r="O11391" t="s">
        <v>3092</v>
      </c>
      <c r="P11391" t="s">
        <v>3095</v>
      </c>
      <c r="R11391" t="s">
        <v>3094</v>
      </c>
    </row>
    <row r="11392" spans="1:18" x14ac:dyDescent="0.25">
      <c r="A11392" t="s">
        <v>5551</v>
      </c>
      <c r="B11392" t="s">
        <v>3089</v>
      </c>
      <c r="D11392" t="s">
        <v>3090</v>
      </c>
      <c r="E11392" t="s">
        <v>3090</v>
      </c>
      <c r="F11392">
        <v>1</v>
      </c>
      <c r="G11392">
        <v>0</v>
      </c>
      <c r="H11392">
        <v>0</v>
      </c>
      <c r="I11392">
        <v>0</v>
      </c>
      <c r="K11392"/>
      <c r="N11392" t="s">
        <v>3091</v>
      </c>
      <c r="O11392" t="s">
        <v>3092</v>
      </c>
      <c r="P11392" t="s">
        <v>3095</v>
      </c>
      <c r="R11392" t="s">
        <v>3094</v>
      </c>
    </row>
    <row r="11393" spans="1:18" x14ac:dyDescent="0.25">
      <c r="A11393" t="s">
        <v>5552</v>
      </c>
      <c r="B11393" t="s">
        <v>3089</v>
      </c>
      <c r="D11393" t="s">
        <v>3090</v>
      </c>
      <c r="E11393" t="s">
        <v>3090</v>
      </c>
      <c r="F11393">
        <v>1</v>
      </c>
      <c r="G11393">
        <v>0</v>
      </c>
      <c r="H11393">
        <v>156.07255236939801</v>
      </c>
      <c r="I11393">
        <v>75.587552369398793</v>
      </c>
      <c r="K11393">
        <v>29</v>
      </c>
      <c r="M11393">
        <v>51.484999999999999</v>
      </c>
      <c r="N11393" t="s">
        <v>3091</v>
      </c>
      <c r="O11393" t="s">
        <v>3092</v>
      </c>
      <c r="P11393" t="s">
        <v>3095</v>
      </c>
      <c r="R11393" t="s">
        <v>3094</v>
      </c>
    </row>
    <row r="11394" spans="1:18" x14ac:dyDescent="0.25">
      <c r="A11394" t="s">
        <v>5553</v>
      </c>
      <c r="B11394" t="s">
        <v>3089</v>
      </c>
      <c r="D11394" t="s">
        <v>3090</v>
      </c>
      <c r="E11394" t="s">
        <v>3090</v>
      </c>
      <c r="F11394">
        <v>1</v>
      </c>
      <c r="G11394">
        <v>0</v>
      </c>
      <c r="H11394">
        <v>261.68318114760501</v>
      </c>
      <c r="I11394">
        <v>48.6231811476055</v>
      </c>
      <c r="K11394">
        <v>77</v>
      </c>
      <c r="M11394">
        <v>136.06</v>
      </c>
      <c r="N11394" t="s">
        <v>3091</v>
      </c>
      <c r="O11394" t="s">
        <v>3092</v>
      </c>
      <c r="P11394" t="s">
        <v>3095</v>
      </c>
      <c r="R11394" t="s">
        <v>3094</v>
      </c>
    </row>
    <row r="11395" spans="1:18" x14ac:dyDescent="0.25">
      <c r="A11395" t="s">
        <v>5554</v>
      </c>
      <c r="B11395" t="s">
        <v>3089</v>
      </c>
      <c r="D11395" t="s">
        <v>3090</v>
      </c>
      <c r="E11395" t="s">
        <v>3090</v>
      </c>
      <c r="F11395">
        <v>1</v>
      </c>
      <c r="G11395">
        <v>0</v>
      </c>
      <c r="H11395">
        <v>431.938044160272</v>
      </c>
      <c r="I11395">
        <v>149.28804416027199</v>
      </c>
      <c r="K11395">
        <v>101.37</v>
      </c>
      <c r="M11395">
        <v>181.28</v>
      </c>
      <c r="N11395" t="s">
        <v>3091</v>
      </c>
      <c r="O11395" t="s">
        <v>3092</v>
      </c>
      <c r="P11395" t="s">
        <v>3095</v>
      </c>
      <c r="R11395" t="s">
        <v>3094</v>
      </c>
    </row>
    <row r="11396" spans="1:18" x14ac:dyDescent="0.25">
      <c r="A11396" t="s">
        <v>5555</v>
      </c>
      <c r="B11396" t="s">
        <v>3089</v>
      </c>
      <c r="D11396" t="s">
        <v>3090</v>
      </c>
      <c r="E11396" t="s">
        <v>3090</v>
      </c>
      <c r="F11396">
        <v>1</v>
      </c>
      <c r="G11396">
        <v>0</v>
      </c>
      <c r="H11396">
        <v>426.280777396514</v>
      </c>
      <c r="I11396">
        <v>143.63077739651399</v>
      </c>
      <c r="K11396">
        <v>101.37</v>
      </c>
      <c r="M11396">
        <v>181.28</v>
      </c>
      <c r="N11396" t="s">
        <v>3091</v>
      </c>
      <c r="O11396" t="s">
        <v>3092</v>
      </c>
      <c r="P11396" t="s">
        <v>3095</v>
      </c>
      <c r="R11396" t="s">
        <v>3094</v>
      </c>
    </row>
    <row r="11397" spans="1:18" x14ac:dyDescent="0.25">
      <c r="A11397" t="s">
        <v>5556</v>
      </c>
      <c r="B11397" t="s">
        <v>3089</v>
      </c>
      <c r="D11397" t="s">
        <v>3090</v>
      </c>
      <c r="E11397" t="s">
        <v>3090</v>
      </c>
      <c r="F11397">
        <v>1</v>
      </c>
      <c r="G11397">
        <v>0</v>
      </c>
      <c r="H11397">
        <v>2896.0343343238101</v>
      </c>
      <c r="I11397">
        <v>1624.32433432381</v>
      </c>
      <c r="K11397">
        <v>464.49</v>
      </c>
      <c r="M11397">
        <v>807.22</v>
      </c>
      <c r="N11397" t="s">
        <v>3091</v>
      </c>
      <c r="O11397" t="s">
        <v>3092</v>
      </c>
      <c r="P11397" t="s">
        <v>3095</v>
      </c>
      <c r="R11397" t="s">
        <v>3094</v>
      </c>
    </row>
    <row r="11398" spans="1:18" x14ac:dyDescent="0.25">
      <c r="A11398" t="s">
        <v>5557</v>
      </c>
      <c r="B11398" t="s">
        <v>3089</v>
      </c>
      <c r="D11398" t="s">
        <v>3090</v>
      </c>
      <c r="E11398" t="s">
        <v>3090</v>
      </c>
      <c r="F11398">
        <v>1</v>
      </c>
      <c r="G11398">
        <v>0</v>
      </c>
      <c r="H11398">
        <v>867.16308507251495</v>
      </c>
      <c r="I11398">
        <v>645.24308507251499</v>
      </c>
      <c r="K11398">
        <v>80.41</v>
      </c>
      <c r="M11398">
        <v>141.51</v>
      </c>
      <c r="N11398" t="s">
        <v>3091</v>
      </c>
      <c r="O11398" t="s">
        <v>3092</v>
      </c>
      <c r="P11398" t="s">
        <v>3095</v>
      </c>
      <c r="R11398" t="s">
        <v>3094</v>
      </c>
    </row>
    <row r="11399" spans="1:18" x14ac:dyDescent="0.25">
      <c r="A11399" t="s">
        <v>5558</v>
      </c>
      <c r="B11399" t="s">
        <v>3089</v>
      </c>
      <c r="D11399" t="s">
        <v>3090</v>
      </c>
      <c r="E11399" t="s">
        <v>3090</v>
      </c>
      <c r="F11399">
        <v>1</v>
      </c>
      <c r="G11399">
        <v>0</v>
      </c>
      <c r="H11399">
        <v>826.98696415704296</v>
      </c>
      <c r="I11399">
        <v>430.006964157043</v>
      </c>
      <c r="K11399">
        <v>143.51</v>
      </c>
      <c r="M11399">
        <v>253.47</v>
      </c>
      <c r="N11399" t="s">
        <v>3091</v>
      </c>
      <c r="O11399" t="s">
        <v>3092</v>
      </c>
      <c r="P11399" t="s">
        <v>3095</v>
      </c>
      <c r="R11399" t="s">
        <v>3094</v>
      </c>
    </row>
    <row r="11400" spans="1:18" x14ac:dyDescent="0.25">
      <c r="A11400" t="s">
        <v>5559</v>
      </c>
      <c r="B11400" t="s">
        <v>3089</v>
      </c>
      <c r="D11400" t="s">
        <v>3090</v>
      </c>
      <c r="E11400" t="s">
        <v>3090</v>
      </c>
      <c r="F11400">
        <v>1</v>
      </c>
      <c r="G11400">
        <v>0</v>
      </c>
      <c r="H11400">
        <v>15.5581736782786</v>
      </c>
      <c r="I11400">
        <v>15.5581736782786</v>
      </c>
      <c r="K11400"/>
      <c r="N11400" t="s">
        <v>3091</v>
      </c>
      <c r="O11400" t="s">
        <v>3092</v>
      </c>
      <c r="P11400" t="s">
        <v>3095</v>
      </c>
      <c r="R11400" t="s">
        <v>3094</v>
      </c>
    </row>
    <row r="11401" spans="1:18" x14ac:dyDescent="0.25">
      <c r="A11401" t="s">
        <v>5560</v>
      </c>
      <c r="B11401" t="s">
        <v>3089</v>
      </c>
      <c r="D11401" t="s">
        <v>3090</v>
      </c>
      <c r="E11401" t="s">
        <v>3090</v>
      </c>
      <c r="F11401">
        <v>1</v>
      </c>
      <c r="G11401">
        <v>0</v>
      </c>
      <c r="H11401">
        <v>5472.5143278488804</v>
      </c>
      <c r="I11401">
        <v>2836.83766118221</v>
      </c>
      <c r="K11401">
        <v>947.69500000000005</v>
      </c>
      <c r="M11401">
        <v>1687.98166666666</v>
      </c>
      <c r="N11401" t="s">
        <v>3091</v>
      </c>
      <c r="O11401" t="s">
        <v>3092</v>
      </c>
      <c r="P11401" t="s">
        <v>3095</v>
      </c>
      <c r="R11401" t="s">
        <v>3094</v>
      </c>
    </row>
    <row r="11402" spans="1:18" x14ac:dyDescent="0.25">
      <c r="A11402" t="s">
        <v>5561</v>
      </c>
      <c r="B11402" t="s">
        <v>3089</v>
      </c>
      <c r="D11402" t="s">
        <v>3090</v>
      </c>
      <c r="E11402" t="s">
        <v>3090</v>
      </c>
      <c r="F11402">
        <v>1</v>
      </c>
      <c r="G11402">
        <v>0</v>
      </c>
      <c r="H11402">
        <v>244.74096251657301</v>
      </c>
      <c r="I11402">
        <v>92.700962516573597</v>
      </c>
      <c r="K11402">
        <v>55</v>
      </c>
      <c r="M11402">
        <v>97.04</v>
      </c>
      <c r="N11402" t="s">
        <v>3091</v>
      </c>
      <c r="O11402" t="s">
        <v>3092</v>
      </c>
      <c r="P11402" t="s">
        <v>3095</v>
      </c>
      <c r="R11402" t="s">
        <v>3094</v>
      </c>
    </row>
    <row r="11403" spans="1:18" x14ac:dyDescent="0.25">
      <c r="A11403" t="s">
        <v>5562</v>
      </c>
      <c r="B11403" t="s">
        <v>3089</v>
      </c>
      <c r="D11403" t="s">
        <v>3090</v>
      </c>
      <c r="E11403" t="s">
        <v>3090</v>
      </c>
      <c r="F11403">
        <v>1</v>
      </c>
      <c r="G11403">
        <v>0</v>
      </c>
      <c r="H11403">
        <v>116.931762173913</v>
      </c>
      <c r="I11403">
        <v>12.971762173913</v>
      </c>
      <c r="K11403">
        <v>37</v>
      </c>
      <c r="M11403">
        <v>66.959999999999994</v>
      </c>
      <c r="N11403" t="s">
        <v>3091</v>
      </c>
      <c r="O11403" t="s">
        <v>3092</v>
      </c>
      <c r="P11403" t="s">
        <v>3095</v>
      </c>
      <c r="R11403" t="s">
        <v>3094</v>
      </c>
    </row>
    <row r="11404" spans="1:18" x14ac:dyDescent="0.25">
      <c r="A11404" t="s">
        <v>5563</v>
      </c>
      <c r="B11404" t="s">
        <v>3089</v>
      </c>
      <c r="D11404" t="s">
        <v>3090</v>
      </c>
      <c r="E11404" t="s">
        <v>3090</v>
      </c>
      <c r="F11404">
        <v>1</v>
      </c>
      <c r="G11404">
        <v>0</v>
      </c>
      <c r="H11404">
        <v>156.53661</v>
      </c>
      <c r="I11404">
        <v>49.76661</v>
      </c>
      <c r="K11404">
        <v>38</v>
      </c>
      <c r="M11404">
        <v>68.77</v>
      </c>
      <c r="N11404" t="s">
        <v>3091</v>
      </c>
      <c r="O11404" t="s">
        <v>3092</v>
      </c>
      <c r="P11404" t="s">
        <v>3095</v>
      </c>
      <c r="R11404" t="s">
        <v>3094</v>
      </c>
    </row>
    <row r="11405" spans="1:18" x14ac:dyDescent="0.25">
      <c r="A11405" t="s">
        <v>5564</v>
      </c>
      <c r="B11405" t="s">
        <v>3089</v>
      </c>
      <c r="D11405" t="s">
        <v>3090</v>
      </c>
      <c r="E11405" t="s">
        <v>3090</v>
      </c>
      <c r="F11405">
        <v>1</v>
      </c>
      <c r="G11405">
        <v>0</v>
      </c>
      <c r="H11405">
        <v>2095.9707591530801</v>
      </c>
      <c r="I11405">
        <v>1265.04075915308</v>
      </c>
      <c r="K11405">
        <v>300.08</v>
      </c>
      <c r="M11405">
        <v>530.85</v>
      </c>
      <c r="N11405" t="s">
        <v>3091</v>
      </c>
      <c r="O11405" t="s">
        <v>3092</v>
      </c>
      <c r="P11405" t="s">
        <v>3095</v>
      </c>
      <c r="R11405" t="s">
        <v>3094</v>
      </c>
    </row>
    <row r="11406" spans="1:18" x14ac:dyDescent="0.25">
      <c r="A11406" t="s">
        <v>5565</v>
      </c>
      <c r="B11406" t="s">
        <v>3089</v>
      </c>
      <c r="D11406" t="s">
        <v>3090</v>
      </c>
      <c r="E11406" t="s">
        <v>3090</v>
      </c>
      <c r="F11406">
        <v>1</v>
      </c>
      <c r="G11406">
        <v>0</v>
      </c>
      <c r="H11406">
        <v>804.54939485294096</v>
      </c>
      <c r="I11406">
        <v>336.319394852941</v>
      </c>
      <c r="K11406">
        <v>167.99</v>
      </c>
      <c r="M11406">
        <v>300.24</v>
      </c>
      <c r="N11406" t="s">
        <v>3091</v>
      </c>
      <c r="O11406" t="s">
        <v>3092</v>
      </c>
      <c r="P11406" t="s">
        <v>3095</v>
      </c>
      <c r="R11406" t="s">
        <v>3094</v>
      </c>
    </row>
    <row r="11407" spans="1:18" x14ac:dyDescent="0.25">
      <c r="A11407" t="s">
        <v>5566</v>
      </c>
      <c r="B11407" t="s">
        <v>3089</v>
      </c>
      <c r="D11407" t="s">
        <v>3090</v>
      </c>
      <c r="E11407" t="s">
        <v>3090</v>
      </c>
      <c r="F11407">
        <v>1</v>
      </c>
      <c r="G11407">
        <v>0</v>
      </c>
      <c r="H11407">
        <v>380.64154460045802</v>
      </c>
      <c r="I11407">
        <v>223.821544600458</v>
      </c>
      <c r="K11407">
        <v>56.48</v>
      </c>
      <c r="M11407">
        <v>100.34</v>
      </c>
      <c r="N11407" t="s">
        <v>3091</v>
      </c>
      <c r="O11407" t="s">
        <v>3092</v>
      </c>
      <c r="P11407" t="s">
        <v>3095</v>
      </c>
      <c r="R11407" t="s">
        <v>3094</v>
      </c>
    </row>
    <row r="11408" spans="1:18" x14ac:dyDescent="0.25">
      <c r="A11408" t="s">
        <v>5567</v>
      </c>
      <c r="B11408" t="s">
        <v>3089</v>
      </c>
      <c r="D11408" t="s">
        <v>3090</v>
      </c>
      <c r="E11408" t="s">
        <v>3090</v>
      </c>
      <c r="F11408">
        <v>1</v>
      </c>
      <c r="G11408">
        <v>0</v>
      </c>
      <c r="H11408">
        <v>951.98665000000005</v>
      </c>
      <c r="I11408">
        <v>110.54665</v>
      </c>
      <c r="K11408">
        <v>300</v>
      </c>
      <c r="M11408">
        <v>541.44000000000005</v>
      </c>
      <c r="N11408" t="s">
        <v>3091</v>
      </c>
      <c r="O11408" t="s">
        <v>3092</v>
      </c>
      <c r="P11408" t="s">
        <v>3095</v>
      </c>
      <c r="R11408" t="s">
        <v>3094</v>
      </c>
    </row>
    <row r="11409" spans="1:18" x14ac:dyDescent="0.25">
      <c r="A11409" t="s">
        <v>5568</v>
      </c>
      <c r="B11409" t="s">
        <v>3089</v>
      </c>
      <c r="D11409" t="s">
        <v>3090</v>
      </c>
      <c r="E11409" t="s">
        <v>3090</v>
      </c>
      <c r="F11409">
        <v>1</v>
      </c>
      <c r="G11409">
        <v>0</v>
      </c>
      <c r="H11409">
        <v>896.45951683205897</v>
      </c>
      <c r="I11409">
        <v>476.05951683205899</v>
      </c>
      <c r="K11409">
        <v>151.78</v>
      </c>
      <c r="M11409">
        <v>268.62</v>
      </c>
      <c r="N11409" t="s">
        <v>3091</v>
      </c>
      <c r="O11409" t="s">
        <v>3092</v>
      </c>
      <c r="P11409" t="s">
        <v>3095</v>
      </c>
      <c r="R11409" t="s">
        <v>3094</v>
      </c>
    </row>
    <row r="11410" spans="1:18" x14ac:dyDescent="0.25">
      <c r="A11410" t="s">
        <v>5569</v>
      </c>
      <c r="B11410" t="s">
        <v>3089</v>
      </c>
      <c r="D11410" t="s">
        <v>3090</v>
      </c>
      <c r="E11410" t="s">
        <v>3090</v>
      </c>
      <c r="F11410">
        <v>1</v>
      </c>
      <c r="G11410">
        <v>0</v>
      </c>
      <c r="H11410">
        <v>472.19665170265102</v>
      </c>
      <c r="I11410">
        <v>230.38665170265099</v>
      </c>
      <c r="K11410">
        <v>87.48</v>
      </c>
      <c r="M11410">
        <v>154.33000000000001</v>
      </c>
      <c r="N11410" t="s">
        <v>3091</v>
      </c>
      <c r="O11410" t="s">
        <v>3092</v>
      </c>
      <c r="P11410" t="s">
        <v>3095</v>
      </c>
      <c r="R11410" t="s">
        <v>3094</v>
      </c>
    </row>
    <row r="11411" spans="1:18" x14ac:dyDescent="0.25">
      <c r="A11411" t="s">
        <v>5570</v>
      </c>
      <c r="B11411" t="s">
        <v>3089</v>
      </c>
      <c r="D11411" t="s">
        <v>3090</v>
      </c>
      <c r="E11411" t="s">
        <v>3090</v>
      </c>
      <c r="F11411">
        <v>1</v>
      </c>
      <c r="G11411">
        <v>0</v>
      </c>
      <c r="H11411">
        <v>3890.1413740969001</v>
      </c>
      <c r="I11411">
        <v>3362.6913740968998</v>
      </c>
      <c r="K11411">
        <v>192.27</v>
      </c>
      <c r="M11411">
        <v>335.18</v>
      </c>
      <c r="N11411" t="s">
        <v>3091</v>
      </c>
      <c r="O11411" t="s">
        <v>3092</v>
      </c>
      <c r="P11411" t="s">
        <v>3095</v>
      </c>
      <c r="R11411" t="s">
        <v>3094</v>
      </c>
    </row>
    <row r="11412" spans="1:18" x14ac:dyDescent="0.25">
      <c r="A11412" t="s">
        <v>5571</v>
      </c>
      <c r="B11412" t="s">
        <v>3089</v>
      </c>
      <c r="D11412" t="s">
        <v>3090</v>
      </c>
      <c r="E11412" t="s">
        <v>3090</v>
      </c>
      <c r="F11412">
        <v>1</v>
      </c>
      <c r="G11412">
        <v>0</v>
      </c>
      <c r="H11412">
        <v>892.61963091654002</v>
      </c>
      <c r="I11412">
        <v>503.41963091653997</v>
      </c>
      <c r="K11412">
        <v>140.47999999999999</v>
      </c>
      <c r="M11412">
        <v>248.72</v>
      </c>
      <c r="N11412" t="s">
        <v>3091</v>
      </c>
      <c r="O11412" t="s">
        <v>3092</v>
      </c>
      <c r="P11412" t="s">
        <v>3095</v>
      </c>
      <c r="R11412" t="s">
        <v>3094</v>
      </c>
    </row>
    <row r="11413" spans="1:18" x14ac:dyDescent="0.25">
      <c r="A11413" t="s">
        <v>5572</v>
      </c>
      <c r="B11413" t="s">
        <v>3089</v>
      </c>
      <c r="D11413" t="s">
        <v>3090</v>
      </c>
      <c r="E11413" t="s">
        <v>3090</v>
      </c>
      <c r="F11413">
        <v>1</v>
      </c>
      <c r="G11413">
        <v>0</v>
      </c>
      <c r="H11413">
        <v>895.46126285300295</v>
      </c>
      <c r="I11413">
        <v>506.276262853003</v>
      </c>
      <c r="K11413">
        <v>140.47</v>
      </c>
      <c r="M11413">
        <v>248.715</v>
      </c>
      <c r="N11413" t="s">
        <v>3091</v>
      </c>
      <c r="O11413" t="s">
        <v>3092</v>
      </c>
      <c r="P11413" t="s">
        <v>3095</v>
      </c>
      <c r="R11413" t="s">
        <v>3094</v>
      </c>
    </row>
    <row r="11414" spans="1:18" x14ac:dyDescent="0.25">
      <c r="A11414" t="s">
        <v>5573</v>
      </c>
      <c r="B11414" t="s">
        <v>3089</v>
      </c>
      <c r="D11414" t="s">
        <v>3090</v>
      </c>
      <c r="E11414" t="s">
        <v>3090</v>
      </c>
      <c r="F11414">
        <v>1</v>
      </c>
      <c r="G11414">
        <v>0</v>
      </c>
      <c r="H11414">
        <v>473.79515380784102</v>
      </c>
      <c r="I11414">
        <v>245.065153807841</v>
      </c>
      <c r="K11414">
        <v>82.86</v>
      </c>
      <c r="M11414">
        <v>145.87</v>
      </c>
      <c r="N11414" t="s">
        <v>3091</v>
      </c>
      <c r="O11414" t="s">
        <v>3092</v>
      </c>
      <c r="P11414" t="s">
        <v>3095</v>
      </c>
      <c r="R11414" t="s">
        <v>3094</v>
      </c>
    </row>
    <row r="11415" spans="1:18" x14ac:dyDescent="0.25">
      <c r="A11415" t="s">
        <v>5574</v>
      </c>
      <c r="B11415" t="s">
        <v>3089</v>
      </c>
      <c r="D11415" t="s">
        <v>3090</v>
      </c>
      <c r="E11415" t="s">
        <v>3090</v>
      </c>
      <c r="F11415">
        <v>1</v>
      </c>
      <c r="G11415">
        <v>0</v>
      </c>
      <c r="H11415">
        <v>137.14746120627399</v>
      </c>
      <c r="I11415">
        <v>65.187461206274506</v>
      </c>
      <c r="K11415">
        <v>26</v>
      </c>
      <c r="M11415">
        <v>45.96</v>
      </c>
      <c r="N11415" t="s">
        <v>3091</v>
      </c>
      <c r="O11415" t="s">
        <v>3092</v>
      </c>
      <c r="P11415" t="s">
        <v>3095</v>
      </c>
      <c r="R11415" t="s">
        <v>3094</v>
      </c>
    </row>
    <row r="11416" spans="1:18" x14ac:dyDescent="0.25">
      <c r="A11416" t="s">
        <v>3202</v>
      </c>
      <c r="B11416" t="s">
        <v>3089</v>
      </c>
      <c r="D11416" t="s">
        <v>3090</v>
      </c>
      <c r="E11416" t="s">
        <v>3090</v>
      </c>
      <c r="F11416">
        <v>1</v>
      </c>
      <c r="G11416">
        <v>0</v>
      </c>
      <c r="H11416">
        <v>19.3212399999999</v>
      </c>
      <c r="I11416">
        <v>19.3212399999999</v>
      </c>
      <c r="K11416"/>
      <c r="N11416" t="s">
        <v>3091</v>
      </c>
      <c r="O11416" t="s">
        <v>3092</v>
      </c>
      <c r="P11416" t="s">
        <v>3095</v>
      </c>
      <c r="R11416" t="s">
        <v>3094</v>
      </c>
    </row>
    <row r="11417" spans="1:18" x14ac:dyDescent="0.25">
      <c r="A11417" t="s">
        <v>2567</v>
      </c>
      <c r="B11417" t="s">
        <v>3089</v>
      </c>
      <c r="D11417" t="s">
        <v>3090</v>
      </c>
      <c r="E11417" t="s">
        <v>3090</v>
      </c>
      <c r="F11417">
        <v>1</v>
      </c>
      <c r="G11417">
        <v>0</v>
      </c>
      <c r="H11417">
        <v>24.532133333333299</v>
      </c>
      <c r="I11417">
        <v>24.532133333333299</v>
      </c>
      <c r="K11417"/>
      <c r="N11417" t="s">
        <v>3091</v>
      </c>
      <c r="O11417" t="s">
        <v>3092</v>
      </c>
      <c r="P11417" t="s">
        <v>3095</v>
      </c>
      <c r="R11417" t="s">
        <v>3094</v>
      </c>
    </row>
    <row r="11418" spans="1:18" x14ac:dyDescent="0.25">
      <c r="A11418" t="s">
        <v>3203</v>
      </c>
      <c r="B11418" t="s">
        <v>3089</v>
      </c>
      <c r="D11418" t="s">
        <v>3090</v>
      </c>
      <c r="E11418" t="s">
        <v>3090</v>
      </c>
      <c r="F11418">
        <v>1</v>
      </c>
      <c r="G11418">
        <v>0</v>
      </c>
      <c r="H11418">
        <v>24.218440000000001</v>
      </c>
      <c r="I11418">
        <v>24.218440000000001</v>
      </c>
      <c r="K11418">
        <v>0</v>
      </c>
      <c r="M11418">
        <v>0</v>
      </c>
      <c r="N11418" t="s">
        <v>3091</v>
      </c>
      <c r="O11418" t="s">
        <v>3092</v>
      </c>
      <c r="P11418" t="s">
        <v>3095</v>
      </c>
      <c r="R11418" t="s">
        <v>3094</v>
      </c>
    </row>
    <row r="11419" spans="1:18" x14ac:dyDescent="0.25">
      <c r="A11419" t="s">
        <v>605</v>
      </c>
      <c r="B11419" t="s">
        <v>3089</v>
      </c>
      <c r="D11419" t="s">
        <v>3090</v>
      </c>
      <c r="E11419" t="s">
        <v>3090</v>
      </c>
      <c r="F11419">
        <v>1</v>
      </c>
      <c r="G11419">
        <v>0</v>
      </c>
      <c r="H11419">
        <v>42.489253333333302</v>
      </c>
      <c r="I11419">
        <v>42.489253333333302</v>
      </c>
      <c r="K11419"/>
      <c r="N11419" t="s">
        <v>3091</v>
      </c>
      <c r="O11419" t="s">
        <v>3092</v>
      </c>
      <c r="P11419" t="s">
        <v>3095</v>
      </c>
      <c r="R11419" t="s">
        <v>3094</v>
      </c>
    </row>
    <row r="11420" spans="1:18" x14ac:dyDescent="0.25">
      <c r="A11420" t="s">
        <v>5575</v>
      </c>
      <c r="B11420" t="s">
        <v>3089</v>
      </c>
      <c r="D11420" t="s">
        <v>3090</v>
      </c>
      <c r="E11420" t="s">
        <v>3090</v>
      </c>
      <c r="F11420">
        <v>1</v>
      </c>
      <c r="G11420">
        <v>0</v>
      </c>
      <c r="H11420">
        <v>41.158441785967298</v>
      </c>
      <c r="I11420">
        <v>5.8484417859673901</v>
      </c>
      <c r="K11420">
        <v>13.03</v>
      </c>
      <c r="M11420">
        <v>22.28</v>
      </c>
      <c r="N11420" t="s">
        <v>3091</v>
      </c>
      <c r="O11420" t="s">
        <v>3092</v>
      </c>
      <c r="P11420" t="s">
        <v>3095</v>
      </c>
      <c r="R11420" t="s">
        <v>3094</v>
      </c>
    </row>
    <row r="11421" spans="1:18" x14ac:dyDescent="0.25">
      <c r="A11421" t="s">
        <v>3349</v>
      </c>
      <c r="B11421" t="s">
        <v>3089</v>
      </c>
      <c r="D11421" t="s">
        <v>3090</v>
      </c>
      <c r="E11421" t="s">
        <v>3090</v>
      </c>
      <c r="F11421">
        <v>1</v>
      </c>
      <c r="G11421">
        <v>0</v>
      </c>
      <c r="H11421">
        <v>835.04300000000001</v>
      </c>
      <c r="I11421">
        <v>651.65300000000002</v>
      </c>
      <c r="K11421">
        <v>66.61</v>
      </c>
      <c r="M11421">
        <v>116.78</v>
      </c>
      <c r="N11421" t="s">
        <v>3091</v>
      </c>
      <c r="O11421" t="s">
        <v>3092</v>
      </c>
      <c r="P11421" t="s">
        <v>3095</v>
      </c>
      <c r="R11421" t="s">
        <v>3094</v>
      </c>
    </row>
    <row r="11422" spans="1:18" x14ac:dyDescent="0.25">
      <c r="A11422" t="s">
        <v>3347</v>
      </c>
      <c r="B11422" t="s">
        <v>3089</v>
      </c>
      <c r="D11422" t="s">
        <v>3090</v>
      </c>
      <c r="E11422" t="s">
        <v>3090</v>
      </c>
      <c r="F11422">
        <v>1</v>
      </c>
      <c r="G11422">
        <v>0</v>
      </c>
      <c r="H11422">
        <v>597.29780000000005</v>
      </c>
      <c r="I11422">
        <v>389.48779999999999</v>
      </c>
      <c r="K11422">
        <v>66.61</v>
      </c>
      <c r="M11422">
        <v>141.19999999999999</v>
      </c>
      <c r="N11422" t="s">
        <v>3091</v>
      </c>
      <c r="O11422" t="s">
        <v>3092</v>
      </c>
      <c r="P11422" t="s">
        <v>3095</v>
      </c>
      <c r="R11422" t="s">
        <v>3094</v>
      </c>
    </row>
    <row r="11423" spans="1:18" x14ac:dyDescent="0.25">
      <c r="A11423" t="s">
        <v>3204</v>
      </c>
      <c r="B11423" t="s">
        <v>3089</v>
      </c>
      <c r="D11423" t="s">
        <v>3090</v>
      </c>
      <c r="E11423" t="s">
        <v>3090</v>
      </c>
      <c r="F11423">
        <v>1</v>
      </c>
      <c r="G11423">
        <v>0</v>
      </c>
      <c r="H11423">
        <v>852.84979999999996</v>
      </c>
      <c r="I11423">
        <v>642.66980000000001</v>
      </c>
      <c r="K11423">
        <v>85.87</v>
      </c>
      <c r="M11423">
        <v>124.31</v>
      </c>
      <c r="N11423" t="s">
        <v>3091</v>
      </c>
      <c r="O11423" t="s">
        <v>3092</v>
      </c>
      <c r="P11423" t="s">
        <v>3095</v>
      </c>
      <c r="R11423" t="s">
        <v>3094</v>
      </c>
    </row>
    <row r="11424" spans="1:18" x14ac:dyDescent="0.25">
      <c r="A11424" t="s">
        <v>188</v>
      </c>
      <c r="B11424" t="s">
        <v>3089</v>
      </c>
      <c r="D11424" t="s">
        <v>3090</v>
      </c>
      <c r="E11424" t="s">
        <v>3090</v>
      </c>
      <c r="F11424">
        <v>1</v>
      </c>
      <c r="G11424">
        <v>0</v>
      </c>
      <c r="H11424">
        <v>788.356801996179</v>
      </c>
      <c r="I11424">
        <v>604.96680199617902</v>
      </c>
      <c r="K11424">
        <v>66.61</v>
      </c>
      <c r="M11424">
        <v>116.78</v>
      </c>
      <c r="N11424" t="s">
        <v>3091</v>
      </c>
      <c r="O11424" t="s">
        <v>3092</v>
      </c>
      <c r="P11424" t="s">
        <v>3095</v>
      </c>
      <c r="R11424" t="s">
        <v>3094</v>
      </c>
    </row>
    <row r="11425" spans="1:18" x14ac:dyDescent="0.25">
      <c r="A11425" t="s">
        <v>5576</v>
      </c>
      <c r="B11425" t="s">
        <v>3089</v>
      </c>
      <c r="D11425" t="s">
        <v>3090</v>
      </c>
      <c r="E11425" t="s">
        <v>3090</v>
      </c>
      <c r="F11425">
        <v>1</v>
      </c>
      <c r="G11425">
        <v>0</v>
      </c>
      <c r="H11425">
        <v>151.51629727526199</v>
      </c>
      <c r="I11425">
        <v>151.51629727526199</v>
      </c>
      <c r="K11425">
        <v>0</v>
      </c>
      <c r="M11425">
        <v>0</v>
      </c>
      <c r="N11425" t="s">
        <v>3091</v>
      </c>
      <c r="O11425" t="s">
        <v>3092</v>
      </c>
      <c r="P11425" t="s">
        <v>3095</v>
      </c>
      <c r="R11425" t="s">
        <v>3094</v>
      </c>
    </row>
    <row r="11426" spans="1:18" x14ac:dyDescent="0.25">
      <c r="A11426" t="s">
        <v>5577</v>
      </c>
      <c r="B11426" t="s">
        <v>3089</v>
      </c>
      <c r="D11426" t="s">
        <v>3090</v>
      </c>
      <c r="E11426" t="s">
        <v>3090</v>
      </c>
      <c r="F11426">
        <v>1</v>
      </c>
      <c r="G11426">
        <v>0</v>
      </c>
      <c r="H11426">
        <v>0</v>
      </c>
      <c r="I11426"/>
      <c r="K11426"/>
      <c r="N11426" t="s">
        <v>3091</v>
      </c>
      <c r="O11426" t="s">
        <v>3092</v>
      </c>
      <c r="P11426" t="s">
        <v>3095</v>
      </c>
      <c r="R11426" t="s">
        <v>3094</v>
      </c>
    </row>
    <row r="11427" spans="1:18" x14ac:dyDescent="0.25">
      <c r="A11427" t="s">
        <v>5578</v>
      </c>
      <c r="B11427" t="s">
        <v>3089</v>
      </c>
      <c r="D11427" t="s">
        <v>3090</v>
      </c>
      <c r="E11427" t="s">
        <v>3090</v>
      </c>
      <c r="F11427">
        <v>1</v>
      </c>
      <c r="G11427">
        <v>0</v>
      </c>
      <c r="H11427">
        <v>150.774763043256</v>
      </c>
      <c r="I11427">
        <v>79.8197630432567</v>
      </c>
      <c r="K11427">
        <v>26.065000000000001</v>
      </c>
      <c r="M11427">
        <v>44.89</v>
      </c>
      <c r="N11427" t="s">
        <v>3091</v>
      </c>
      <c r="O11427" t="s">
        <v>3092</v>
      </c>
      <c r="P11427" t="s">
        <v>3095</v>
      </c>
      <c r="R11427" t="s">
        <v>3094</v>
      </c>
    </row>
    <row r="11428" spans="1:18" x14ac:dyDescent="0.25">
      <c r="A11428" t="s">
        <v>5579</v>
      </c>
      <c r="B11428" t="s">
        <v>3089</v>
      </c>
      <c r="D11428" t="s">
        <v>3090</v>
      </c>
      <c r="E11428" t="s">
        <v>3090</v>
      </c>
      <c r="F11428">
        <v>1</v>
      </c>
      <c r="G11428">
        <v>0</v>
      </c>
      <c r="H11428">
        <v>220.875820855797</v>
      </c>
      <c r="I11428">
        <v>70.875820855797599</v>
      </c>
      <c r="K11428">
        <v>55.03</v>
      </c>
      <c r="M11428">
        <v>94.97</v>
      </c>
      <c r="N11428" t="s">
        <v>3091</v>
      </c>
      <c r="O11428" t="s">
        <v>3092</v>
      </c>
      <c r="P11428" t="s">
        <v>3095</v>
      </c>
      <c r="R11428" t="s">
        <v>3094</v>
      </c>
    </row>
    <row r="11429" spans="1:18" x14ac:dyDescent="0.25">
      <c r="A11429" t="s">
        <v>5580</v>
      </c>
      <c r="B11429" t="s">
        <v>3089</v>
      </c>
      <c r="D11429" t="s">
        <v>3090</v>
      </c>
      <c r="E11429" t="s">
        <v>3090</v>
      </c>
      <c r="F11429">
        <v>1</v>
      </c>
      <c r="G11429">
        <v>0</v>
      </c>
      <c r="H11429">
        <v>93.7075894611596</v>
      </c>
      <c r="I11429">
        <v>22.377589461159602</v>
      </c>
      <c r="K11429">
        <v>26.2</v>
      </c>
      <c r="M11429">
        <v>45.13</v>
      </c>
      <c r="N11429" t="s">
        <v>3091</v>
      </c>
      <c r="O11429" t="s">
        <v>3092</v>
      </c>
      <c r="P11429" t="s">
        <v>3095</v>
      </c>
      <c r="R11429" t="s">
        <v>3094</v>
      </c>
    </row>
    <row r="11430" spans="1:18" x14ac:dyDescent="0.25">
      <c r="A11430" t="s">
        <v>5581</v>
      </c>
      <c r="B11430" t="s">
        <v>3089</v>
      </c>
      <c r="D11430" t="s">
        <v>3090</v>
      </c>
      <c r="E11430" t="s">
        <v>3090</v>
      </c>
      <c r="F11430">
        <v>1</v>
      </c>
      <c r="G11430">
        <v>0</v>
      </c>
      <c r="H11430">
        <v>1384.0104068365599</v>
      </c>
      <c r="I11430">
        <v>408.48040683656001</v>
      </c>
      <c r="K11430">
        <v>360</v>
      </c>
      <c r="M11430">
        <v>615.53</v>
      </c>
      <c r="N11430" t="s">
        <v>3091</v>
      </c>
      <c r="O11430" t="s">
        <v>3092</v>
      </c>
      <c r="P11430" t="s">
        <v>3095</v>
      </c>
      <c r="R11430" t="s">
        <v>3094</v>
      </c>
    </row>
    <row r="11431" spans="1:18" x14ac:dyDescent="0.25">
      <c r="A11431" t="s">
        <v>5582</v>
      </c>
      <c r="B11431" t="s">
        <v>3089</v>
      </c>
      <c r="D11431" t="s">
        <v>3090</v>
      </c>
      <c r="E11431" t="s">
        <v>3090</v>
      </c>
      <c r="F11431">
        <v>1</v>
      </c>
      <c r="G11431">
        <v>0</v>
      </c>
      <c r="H11431">
        <v>1124.88644296902</v>
      </c>
      <c r="I11431">
        <v>799.70644296902401</v>
      </c>
      <c r="K11431">
        <v>120</v>
      </c>
      <c r="M11431">
        <v>205.18</v>
      </c>
      <c r="N11431" t="s">
        <v>3091</v>
      </c>
      <c r="O11431" t="s">
        <v>3092</v>
      </c>
      <c r="P11431" t="s">
        <v>3095</v>
      </c>
      <c r="R11431" t="s">
        <v>3094</v>
      </c>
    </row>
    <row r="11432" spans="1:18" x14ac:dyDescent="0.25">
      <c r="A11432" t="s">
        <v>5583</v>
      </c>
      <c r="B11432" t="s">
        <v>3089</v>
      </c>
      <c r="D11432" t="s">
        <v>3090</v>
      </c>
      <c r="E11432" t="s">
        <v>3090</v>
      </c>
      <c r="F11432">
        <v>1</v>
      </c>
      <c r="G11432">
        <v>0</v>
      </c>
      <c r="H11432">
        <v>1474.7758275000001</v>
      </c>
      <c r="I11432">
        <v>630.93582749999996</v>
      </c>
      <c r="K11432">
        <v>290</v>
      </c>
      <c r="M11432">
        <v>553.84</v>
      </c>
      <c r="N11432" t="s">
        <v>3091</v>
      </c>
      <c r="O11432" t="s">
        <v>3092</v>
      </c>
      <c r="P11432" t="s">
        <v>3095</v>
      </c>
      <c r="R11432" t="s">
        <v>3094</v>
      </c>
    </row>
    <row r="11433" spans="1:18" x14ac:dyDescent="0.25">
      <c r="A11433" t="s">
        <v>5584</v>
      </c>
      <c r="B11433" t="s">
        <v>3089</v>
      </c>
      <c r="D11433" t="s">
        <v>3090</v>
      </c>
      <c r="E11433" t="s">
        <v>3090</v>
      </c>
      <c r="F11433">
        <v>1</v>
      </c>
      <c r="G11433">
        <v>0</v>
      </c>
      <c r="H11433">
        <v>298.25614400489002</v>
      </c>
      <c r="I11433">
        <v>177.12614400488999</v>
      </c>
      <c r="K11433">
        <v>44</v>
      </c>
      <c r="M11433">
        <v>77.13</v>
      </c>
      <c r="N11433" t="s">
        <v>3091</v>
      </c>
      <c r="O11433" t="s">
        <v>3092</v>
      </c>
      <c r="P11433" t="s">
        <v>3095</v>
      </c>
      <c r="R11433" t="s">
        <v>3094</v>
      </c>
    </row>
    <row r="11434" spans="1:18" x14ac:dyDescent="0.25">
      <c r="A11434" t="s">
        <v>5585</v>
      </c>
      <c r="B11434" t="s">
        <v>3089</v>
      </c>
      <c r="D11434" t="s">
        <v>3090</v>
      </c>
      <c r="E11434" t="s">
        <v>3090</v>
      </c>
      <c r="F11434">
        <v>1</v>
      </c>
      <c r="G11434">
        <v>0</v>
      </c>
      <c r="H11434">
        <v>154.81909016283601</v>
      </c>
      <c r="I11434">
        <v>154.81909016283601</v>
      </c>
      <c r="K11434">
        <v>0</v>
      </c>
      <c r="M11434">
        <v>0</v>
      </c>
      <c r="N11434" t="s">
        <v>3091</v>
      </c>
      <c r="O11434" t="s">
        <v>3092</v>
      </c>
      <c r="P11434" t="s">
        <v>3095</v>
      </c>
      <c r="R11434" t="s">
        <v>3094</v>
      </c>
    </row>
    <row r="11435" spans="1:18" x14ac:dyDescent="0.25">
      <c r="A11435" t="s">
        <v>5586</v>
      </c>
      <c r="B11435" t="s">
        <v>3089</v>
      </c>
      <c r="D11435" t="s">
        <v>3090</v>
      </c>
      <c r="E11435" t="s">
        <v>3090</v>
      </c>
      <c r="F11435">
        <v>1</v>
      </c>
      <c r="G11435">
        <v>0</v>
      </c>
      <c r="H11435">
        <v>585.04249175448001</v>
      </c>
      <c r="I11435">
        <v>585.04249175448001</v>
      </c>
      <c r="K11435">
        <v>0</v>
      </c>
      <c r="M11435">
        <v>0</v>
      </c>
      <c r="N11435" t="s">
        <v>3091</v>
      </c>
      <c r="O11435" t="s">
        <v>3092</v>
      </c>
      <c r="P11435" t="s">
        <v>3095</v>
      </c>
      <c r="R11435" t="s">
        <v>3094</v>
      </c>
    </row>
    <row r="11436" spans="1:18" x14ac:dyDescent="0.25">
      <c r="A11436" t="s">
        <v>8806</v>
      </c>
      <c r="B11436" t="s">
        <v>3089</v>
      </c>
      <c r="D11436" t="s">
        <v>3090</v>
      </c>
      <c r="E11436" t="s">
        <v>3090</v>
      </c>
      <c r="F11436">
        <v>1</v>
      </c>
      <c r="G11436">
        <v>0</v>
      </c>
      <c r="H11436">
        <v>255.67455993650699</v>
      </c>
      <c r="I11436">
        <v>142.40455993650701</v>
      </c>
      <c r="K11436">
        <v>46.28</v>
      </c>
      <c r="M11436">
        <v>66.989999999999995</v>
      </c>
      <c r="N11436" t="s">
        <v>3091</v>
      </c>
      <c r="O11436" t="s">
        <v>3092</v>
      </c>
      <c r="P11436" t="s">
        <v>3095</v>
      </c>
      <c r="R11436" t="s">
        <v>3094</v>
      </c>
    </row>
    <row r="11437" spans="1:18" x14ac:dyDescent="0.25">
      <c r="A11437" t="s">
        <v>5587</v>
      </c>
      <c r="B11437" t="s">
        <v>3089</v>
      </c>
      <c r="D11437" t="s">
        <v>3090</v>
      </c>
      <c r="E11437" t="s">
        <v>3090</v>
      </c>
      <c r="F11437">
        <v>1</v>
      </c>
      <c r="G11437">
        <v>0</v>
      </c>
      <c r="H11437">
        <v>269.01666666666603</v>
      </c>
      <c r="I11437">
        <v>36.236666666666601</v>
      </c>
      <c r="K11437">
        <v>80</v>
      </c>
      <c r="M11437">
        <v>152.78</v>
      </c>
      <c r="N11437" t="s">
        <v>3091</v>
      </c>
      <c r="O11437" t="s">
        <v>3092</v>
      </c>
      <c r="P11437" t="s">
        <v>3095</v>
      </c>
      <c r="R11437" t="s">
        <v>3094</v>
      </c>
    </row>
    <row r="11438" spans="1:18" x14ac:dyDescent="0.25">
      <c r="A11438" t="s">
        <v>5588</v>
      </c>
      <c r="B11438" t="s">
        <v>3089</v>
      </c>
      <c r="D11438" t="s">
        <v>3090</v>
      </c>
      <c r="E11438" t="s">
        <v>3090</v>
      </c>
      <c r="F11438">
        <v>1</v>
      </c>
      <c r="G11438">
        <v>0</v>
      </c>
      <c r="H11438">
        <v>835.24195173311898</v>
      </c>
      <c r="I11438">
        <v>178.691951733119</v>
      </c>
      <c r="K11438">
        <v>235</v>
      </c>
      <c r="M11438">
        <v>421.55</v>
      </c>
      <c r="N11438" t="s">
        <v>3091</v>
      </c>
      <c r="O11438" t="s">
        <v>3092</v>
      </c>
      <c r="P11438" t="s">
        <v>3095</v>
      </c>
      <c r="R11438" t="s">
        <v>3094</v>
      </c>
    </row>
    <row r="11439" spans="1:18" x14ac:dyDescent="0.25">
      <c r="A11439" t="s">
        <v>5589</v>
      </c>
      <c r="B11439" t="s">
        <v>3089</v>
      </c>
      <c r="D11439" t="s">
        <v>3090</v>
      </c>
      <c r="E11439" t="s">
        <v>3090</v>
      </c>
      <c r="F11439">
        <v>1</v>
      </c>
      <c r="G11439">
        <v>0</v>
      </c>
      <c r="H11439">
        <v>154.70237647058801</v>
      </c>
      <c r="I11439">
        <v>138.04237647058801</v>
      </c>
      <c r="K11439">
        <v>6</v>
      </c>
      <c r="M11439">
        <v>10.66</v>
      </c>
      <c r="N11439" t="s">
        <v>3091</v>
      </c>
      <c r="O11439" t="s">
        <v>3092</v>
      </c>
      <c r="P11439" t="s">
        <v>3095</v>
      </c>
      <c r="R11439" t="s">
        <v>3094</v>
      </c>
    </row>
    <row r="11440" spans="1:18" x14ac:dyDescent="0.25">
      <c r="A11440" t="s">
        <v>5590</v>
      </c>
      <c r="B11440" t="s">
        <v>3089</v>
      </c>
      <c r="D11440" t="s">
        <v>3090</v>
      </c>
      <c r="E11440" t="s">
        <v>3090</v>
      </c>
      <c r="F11440">
        <v>1</v>
      </c>
      <c r="G11440">
        <v>0</v>
      </c>
      <c r="H11440">
        <v>63.130050791666598</v>
      </c>
      <c r="I11440">
        <v>46.470050791666601</v>
      </c>
      <c r="K11440">
        <v>6</v>
      </c>
      <c r="M11440">
        <v>10.66</v>
      </c>
      <c r="N11440" t="s">
        <v>3091</v>
      </c>
      <c r="O11440" t="s">
        <v>3092</v>
      </c>
      <c r="P11440" t="s">
        <v>3095</v>
      </c>
      <c r="R11440" t="s">
        <v>3094</v>
      </c>
    </row>
    <row r="11441" spans="1:18" x14ac:dyDescent="0.25">
      <c r="A11441" t="s">
        <v>5591</v>
      </c>
      <c r="B11441" t="s">
        <v>3089</v>
      </c>
      <c r="D11441" t="s">
        <v>3090</v>
      </c>
      <c r="E11441" t="s">
        <v>3090</v>
      </c>
      <c r="F11441">
        <v>1</v>
      </c>
      <c r="G11441">
        <v>0</v>
      </c>
      <c r="H11441">
        <v>109.54130495220301</v>
      </c>
      <c r="I11441">
        <v>22.221304952203202</v>
      </c>
      <c r="K11441">
        <v>32</v>
      </c>
      <c r="M11441">
        <v>55.32</v>
      </c>
      <c r="N11441" t="s">
        <v>3091</v>
      </c>
      <c r="O11441" t="s">
        <v>3092</v>
      </c>
      <c r="P11441" t="s">
        <v>3095</v>
      </c>
      <c r="R11441" t="s">
        <v>3094</v>
      </c>
    </row>
    <row r="11442" spans="1:18" x14ac:dyDescent="0.25">
      <c r="A11442" t="s">
        <v>5592</v>
      </c>
      <c r="B11442" t="s">
        <v>3089</v>
      </c>
      <c r="D11442" t="s">
        <v>3090</v>
      </c>
      <c r="E11442" t="s">
        <v>3090</v>
      </c>
      <c r="F11442">
        <v>1</v>
      </c>
      <c r="G11442">
        <v>0</v>
      </c>
      <c r="H11442">
        <v>67.904133333333306</v>
      </c>
      <c r="I11442">
        <v>67.904133333333306</v>
      </c>
      <c r="K11442"/>
      <c r="N11442" t="s">
        <v>3091</v>
      </c>
      <c r="O11442" t="s">
        <v>3092</v>
      </c>
      <c r="P11442" t="s">
        <v>3095</v>
      </c>
      <c r="R11442" t="s">
        <v>3094</v>
      </c>
    </row>
    <row r="11443" spans="1:18" x14ac:dyDescent="0.25">
      <c r="A11443" t="s">
        <v>5593</v>
      </c>
      <c r="B11443" t="s">
        <v>3089</v>
      </c>
      <c r="D11443" t="s">
        <v>3090</v>
      </c>
      <c r="E11443" t="s">
        <v>3090</v>
      </c>
      <c r="F11443">
        <v>1</v>
      </c>
      <c r="G11443">
        <v>0</v>
      </c>
      <c r="H11443">
        <v>38.774545454545397</v>
      </c>
      <c r="I11443">
        <v>30.645454545454498</v>
      </c>
      <c r="K11443">
        <v>3</v>
      </c>
      <c r="M11443">
        <v>5.1290909090909</v>
      </c>
      <c r="N11443" t="s">
        <v>3091</v>
      </c>
      <c r="O11443" t="s">
        <v>3092</v>
      </c>
      <c r="P11443" t="s">
        <v>3095</v>
      </c>
      <c r="R11443" t="s">
        <v>3094</v>
      </c>
    </row>
    <row r="11444" spans="1:18" x14ac:dyDescent="0.25">
      <c r="A11444" t="s">
        <v>5594</v>
      </c>
      <c r="B11444" t="s">
        <v>3089</v>
      </c>
      <c r="D11444" t="s">
        <v>3090</v>
      </c>
      <c r="E11444" t="s">
        <v>3090</v>
      </c>
      <c r="F11444">
        <v>1</v>
      </c>
      <c r="G11444">
        <v>0</v>
      </c>
      <c r="H11444">
        <v>803.91819342700398</v>
      </c>
      <c r="I11444">
        <v>803.91819342700398</v>
      </c>
      <c r="K11444">
        <v>0</v>
      </c>
      <c r="M11444">
        <v>0</v>
      </c>
      <c r="N11444" t="s">
        <v>3091</v>
      </c>
      <c r="O11444" t="s">
        <v>3092</v>
      </c>
      <c r="P11444" t="s">
        <v>3095</v>
      </c>
      <c r="R11444" t="s">
        <v>3094</v>
      </c>
    </row>
    <row r="11445" spans="1:18" x14ac:dyDescent="0.25">
      <c r="A11445" t="s">
        <v>5595</v>
      </c>
      <c r="B11445" t="s">
        <v>3089</v>
      </c>
      <c r="D11445" t="s">
        <v>3090</v>
      </c>
      <c r="E11445" t="s">
        <v>3090</v>
      </c>
      <c r="F11445">
        <v>1</v>
      </c>
      <c r="G11445">
        <v>0</v>
      </c>
      <c r="H11445">
        <v>91.157059763630599</v>
      </c>
      <c r="I11445">
        <v>8.2970597636306298</v>
      </c>
      <c r="K11445">
        <v>30.58</v>
      </c>
      <c r="M11445">
        <v>52.28</v>
      </c>
      <c r="N11445" t="s">
        <v>3091</v>
      </c>
      <c r="O11445" t="s">
        <v>3092</v>
      </c>
      <c r="P11445" t="s">
        <v>3095</v>
      </c>
      <c r="R11445" t="s">
        <v>3094</v>
      </c>
    </row>
    <row r="11446" spans="1:18" x14ac:dyDescent="0.25">
      <c r="A11446" t="s">
        <v>5596</v>
      </c>
      <c r="B11446" t="s">
        <v>3089</v>
      </c>
      <c r="D11446" t="s">
        <v>3090</v>
      </c>
      <c r="E11446" t="s">
        <v>3090</v>
      </c>
      <c r="F11446">
        <v>1</v>
      </c>
      <c r="G11446">
        <v>0</v>
      </c>
      <c r="H11446">
        <v>149.18494666666601</v>
      </c>
      <c r="I11446">
        <v>0.144946666666666</v>
      </c>
      <c r="K11446">
        <v>55</v>
      </c>
      <c r="M11446">
        <v>94.04</v>
      </c>
      <c r="N11446" t="s">
        <v>3091</v>
      </c>
      <c r="O11446" t="s">
        <v>3092</v>
      </c>
      <c r="P11446" t="s">
        <v>3095</v>
      </c>
      <c r="R11446" t="s">
        <v>3094</v>
      </c>
    </row>
    <row r="11447" spans="1:18" x14ac:dyDescent="0.25">
      <c r="A11447" t="s">
        <v>5597</v>
      </c>
      <c r="B11447" t="s">
        <v>3089</v>
      </c>
      <c r="D11447" t="s">
        <v>3090</v>
      </c>
      <c r="E11447" t="s">
        <v>3090</v>
      </c>
      <c r="F11447">
        <v>1</v>
      </c>
      <c r="G11447">
        <v>0</v>
      </c>
      <c r="H11447">
        <v>358.45659999999998</v>
      </c>
      <c r="I11447">
        <v>277.16660000000002</v>
      </c>
      <c r="K11447">
        <v>30</v>
      </c>
      <c r="M11447">
        <v>51.29</v>
      </c>
      <c r="N11447" t="s">
        <v>3091</v>
      </c>
      <c r="O11447" t="s">
        <v>3092</v>
      </c>
      <c r="P11447" t="s">
        <v>3095</v>
      </c>
      <c r="R11447" t="s">
        <v>3094</v>
      </c>
    </row>
    <row r="11448" spans="1:18" x14ac:dyDescent="0.25">
      <c r="A11448" t="s">
        <v>5598</v>
      </c>
      <c r="B11448" t="s">
        <v>3089</v>
      </c>
      <c r="D11448" t="s">
        <v>3090</v>
      </c>
      <c r="E11448" t="s">
        <v>3090</v>
      </c>
      <c r="F11448">
        <v>1</v>
      </c>
      <c r="G11448">
        <v>0</v>
      </c>
      <c r="H11448">
        <v>529.63525004262499</v>
      </c>
      <c r="I11448">
        <v>155.29525004262501</v>
      </c>
      <c r="K11448">
        <v>134.66999999999999</v>
      </c>
      <c r="M11448">
        <v>239.67</v>
      </c>
      <c r="N11448" t="s">
        <v>3091</v>
      </c>
      <c r="O11448" t="s">
        <v>3092</v>
      </c>
      <c r="P11448" t="s">
        <v>3095</v>
      </c>
      <c r="R11448" t="s">
        <v>3094</v>
      </c>
    </row>
    <row r="11449" spans="1:18" x14ac:dyDescent="0.25">
      <c r="A11449" t="s">
        <v>5599</v>
      </c>
      <c r="B11449" t="s">
        <v>3089</v>
      </c>
      <c r="D11449" t="s">
        <v>3090</v>
      </c>
      <c r="E11449" t="s">
        <v>3090</v>
      </c>
      <c r="F11449">
        <v>1</v>
      </c>
      <c r="G11449">
        <v>0</v>
      </c>
      <c r="H11449">
        <v>523.38389063086095</v>
      </c>
      <c r="I11449">
        <v>144.21389063086099</v>
      </c>
      <c r="K11449">
        <v>136.41</v>
      </c>
      <c r="M11449">
        <v>242.76</v>
      </c>
      <c r="N11449" t="s">
        <v>3091</v>
      </c>
      <c r="O11449" t="s">
        <v>3092</v>
      </c>
      <c r="P11449" t="s">
        <v>3095</v>
      </c>
      <c r="R11449" t="s">
        <v>3094</v>
      </c>
    </row>
    <row r="11450" spans="1:18" x14ac:dyDescent="0.25">
      <c r="A11450" t="s">
        <v>5600</v>
      </c>
      <c r="B11450" t="s">
        <v>3089</v>
      </c>
      <c r="D11450" t="s">
        <v>3090</v>
      </c>
      <c r="E11450" t="s">
        <v>3090</v>
      </c>
      <c r="F11450">
        <v>1</v>
      </c>
      <c r="G11450">
        <v>0</v>
      </c>
      <c r="H11450">
        <v>1957.3688599602301</v>
      </c>
      <c r="I11450">
        <v>1197.4188599602301</v>
      </c>
      <c r="K11450">
        <v>275.3</v>
      </c>
      <c r="M11450">
        <v>484.65</v>
      </c>
      <c r="N11450" t="s">
        <v>3091</v>
      </c>
      <c r="O11450" t="s">
        <v>3092</v>
      </c>
      <c r="P11450" t="s">
        <v>3095</v>
      </c>
      <c r="R11450" t="s">
        <v>3094</v>
      </c>
    </row>
    <row r="11451" spans="1:18" x14ac:dyDescent="0.25">
      <c r="A11451" t="s">
        <v>5601</v>
      </c>
      <c r="B11451" t="s">
        <v>3089</v>
      </c>
      <c r="D11451" t="s">
        <v>3090</v>
      </c>
      <c r="E11451" t="s">
        <v>3090</v>
      </c>
      <c r="F11451">
        <v>1</v>
      </c>
      <c r="G11451">
        <v>0</v>
      </c>
      <c r="H11451">
        <v>3054.4906929557001</v>
      </c>
      <c r="I11451">
        <v>3054.4906929557001</v>
      </c>
      <c r="K11451">
        <v>0</v>
      </c>
      <c r="M11451">
        <v>0</v>
      </c>
      <c r="N11451" t="s">
        <v>3091</v>
      </c>
      <c r="O11451" t="s">
        <v>3092</v>
      </c>
      <c r="P11451" t="s">
        <v>3095</v>
      </c>
      <c r="R11451" t="s">
        <v>3094</v>
      </c>
    </row>
    <row r="11452" spans="1:18" x14ac:dyDescent="0.25">
      <c r="A11452" t="s">
        <v>5602</v>
      </c>
      <c r="B11452" t="s">
        <v>3089</v>
      </c>
      <c r="D11452" t="s">
        <v>3090</v>
      </c>
      <c r="E11452" t="s">
        <v>3090</v>
      </c>
      <c r="F11452">
        <v>1</v>
      </c>
      <c r="G11452">
        <v>0</v>
      </c>
      <c r="H11452">
        <v>375.79405244049502</v>
      </c>
      <c r="I11452">
        <v>254.664052440495</v>
      </c>
      <c r="K11452">
        <v>44</v>
      </c>
      <c r="M11452">
        <v>77.13</v>
      </c>
      <c r="N11452" t="s">
        <v>3091</v>
      </c>
      <c r="O11452" t="s">
        <v>3092</v>
      </c>
      <c r="P11452" t="s">
        <v>3095</v>
      </c>
      <c r="R11452" t="s">
        <v>3094</v>
      </c>
    </row>
    <row r="11453" spans="1:18" x14ac:dyDescent="0.25">
      <c r="A11453" t="s">
        <v>5603</v>
      </c>
      <c r="B11453" t="s">
        <v>3089</v>
      </c>
      <c r="D11453" t="s">
        <v>3090</v>
      </c>
      <c r="E11453" t="s">
        <v>3090</v>
      </c>
      <c r="F11453">
        <v>1</v>
      </c>
      <c r="G11453">
        <v>0</v>
      </c>
      <c r="H11453">
        <v>27.097349787093201</v>
      </c>
      <c r="I11453">
        <v>7.9273497870931999</v>
      </c>
      <c r="K11453">
        <v>7</v>
      </c>
      <c r="M11453">
        <v>12.17</v>
      </c>
      <c r="N11453" t="s">
        <v>3091</v>
      </c>
      <c r="O11453" t="s">
        <v>3092</v>
      </c>
      <c r="P11453" t="s">
        <v>3095</v>
      </c>
      <c r="R11453" t="s">
        <v>3094</v>
      </c>
    </row>
    <row r="11454" spans="1:18" x14ac:dyDescent="0.25">
      <c r="A11454" t="s">
        <v>5604</v>
      </c>
      <c r="B11454" t="s">
        <v>3089</v>
      </c>
      <c r="D11454" t="s">
        <v>3090</v>
      </c>
      <c r="E11454" t="s">
        <v>3090</v>
      </c>
      <c r="F11454">
        <v>1</v>
      </c>
      <c r="G11454">
        <v>0</v>
      </c>
      <c r="H11454">
        <v>223.135666666666</v>
      </c>
      <c r="I11454">
        <v>223.135666666666</v>
      </c>
      <c r="K11454"/>
      <c r="N11454" t="s">
        <v>3091</v>
      </c>
      <c r="O11454" t="s">
        <v>3092</v>
      </c>
      <c r="P11454" t="s">
        <v>3095</v>
      </c>
      <c r="R11454" t="s">
        <v>3094</v>
      </c>
    </row>
    <row r="11455" spans="1:18" x14ac:dyDescent="0.25">
      <c r="A11455" t="s">
        <v>5605</v>
      </c>
      <c r="B11455" t="s">
        <v>3089</v>
      </c>
      <c r="D11455" t="s">
        <v>3090</v>
      </c>
      <c r="E11455" t="s">
        <v>3090</v>
      </c>
      <c r="F11455">
        <v>1</v>
      </c>
      <c r="G11455">
        <v>0</v>
      </c>
      <c r="H11455">
        <v>126.950565162907</v>
      </c>
      <c r="I11455">
        <v>59.200565162907203</v>
      </c>
      <c r="K11455">
        <v>25</v>
      </c>
      <c r="M11455">
        <v>42.75</v>
      </c>
      <c r="N11455" t="s">
        <v>3091</v>
      </c>
      <c r="O11455" t="s">
        <v>3092</v>
      </c>
      <c r="P11455" t="s">
        <v>3095</v>
      </c>
      <c r="R11455" t="s">
        <v>3094</v>
      </c>
    </row>
    <row r="11456" spans="1:18" x14ac:dyDescent="0.25">
      <c r="A11456" t="s">
        <v>5606</v>
      </c>
      <c r="B11456" t="s">
        <v>3089</v>
      </c>
      <c r="D11456" t="s">
        <v>3090</v>
      </c>
      <c r="E11456" t="s">
        <v>3090</v>
      </c>
      <c r="F11456">
        <v>1</v>
      </c>
      <c r="G11456">
        <v>0</v>
      </c>
      <c r="H11456">
        <v>156.87012439077901</v>
      </c>
      <c r="I11456">
        <v>85.780124390779093</v>
      </c>
      <c r="K11456">
        <v>26.22</v>
      </c>
      <c r="M11456">
        <v>44.87</v>
      </c>
      <c r="N11456" t="s">
        <v>3091</v>
      </c>
      <c r="O11456" t="s">
        <v>3092</v>
      </c>
      <c r="P11456" t="s">
        <v>3095</v>
      </c>
      <c r="R11456" t="s">
        <v>3094</v>
      </c>
    </row>
    <row r="11457" spans="1:18" x14ac:dyDescent="0.25">
      <c r="A11457" t="s">
        <v>5607</v>
      </c>
      <c r="B11457" t="s">
        <v>3089</v>
      </c>
      <c r="D11457" t="s">
        <v>3090</v>
      </c>
      <c r="E11457" t="s">
        <v>3090</v>
      </c>
      <c r="F11457">
        <v>1</v>
      </c>
      <c r="G11457">
        <v>0</v>
      </c>
      <c r="H11457">
        <v>42.041209147368697</v>
      </c>
      <c r="I11457">
        <v>5.6112091473687302</v>
      </c>
      <c r="K11457">
        <v>13</v>
      </c>
      <c r="M11457">
        <v>23.43</v>
      </c>
      <c r="N11457" t="s">
        <v>3091</v>
      </c>
      <c r="O11457" t="s">
        <v>3092</v>
      </c>
      <c r="P11457" t="s">
        <v>3095</v>
      </c>
      <c r="R11457" t="s">
        <v>3094</v>
      </c>
    </row>
    <row r="11458" spans="1:18" x14ac:dyDescent="0.25">
      <c r="A11458" t="s">
        <v>5608</v>
      </c>
      <c r="B11458" t="s">
        <v>3089</v>
      </c>
      <c r="D11458" t="s">
        <v>3090</v>
      </c>
      <c r="E11458" t="s">
        <v>3090</v>
      </c>
      <c r="F11458">
        <v>1</v>
      </c>
      <c r="G11458">
        <v>0</v>
      </c>
      <c r="H11458">
        <v>903.48542352506001</v>
      </c>
      <c r="I11458">
        <v>693.23542352506001</v>
      </c>
      <c r="K11458">
        <v>77.11</v>
      </c>
      <c r="M11458">
        <v>133.13999999999999</v>
      </c>
      <c r="N11458" t="s">
        <v>3091</v>
      </c>
      <c r="O11458" t="s">
        <v>3092</v>
      </c>
      <c r="P11458" t="s">
        <v>3095</v>
      </c>
      <c r="R11458" t="s">
        <v>3094</v>
      </c>
    </row>
    <row r="11459" spans="1:18" x14ac:dyDescent="0.25">
      <c r="A11459" t="s">
        <v>5609</v>
      </c>
      <c r="B11459" t="s">
        <v>3089</v>
      </c>
      <c r="D11459" t="s">
        <v>3090</v>
      </c>
      <c r="E11459" t="s">
        <v>3090</v>
      </c>
      <c r="F11459">
        <v>1</v>
      </c>
      <c r="G11459">
        <v>0</v>
      </c>
      <c r="H11459">
        <v>436.45598000000001</v>
      </c>
      <c r="I11459">
        <v>332.14598000000001</v>
      </c>
      <c r="K11459">
        <v>37.81</v>
      </c>
      <c r="M11459">
        <v>66.5</v>
      </c>
      <c r="N11459" t="s">
        <v>3091</v>
      </c>
      <c r="O11459" t="s">
        <v>3092</v>
      </c>
      <c r="P11459" t="s">
        <v>3095</v>
      </c>
      <c r="R11459" t="s">
        <v>3094</v>
      </c>
    </row>
    <row r="11460" spans="1:18" x14ac:dyDescent="0.25">
      <c r="A11460" t="s">
        <v>5610</v>
      </c>
      <c r="B11460" t="s">
        <v>3089</v>
      </c>
      <c r="D11460" t="s">
        <v>3090</v>
      </c>
      <c r="E11460" t="s">
        <v>3090</v>
      </c>
      <c r="F11460">
        <v>1</v>
      </c>
      <c r="G11460">
        <v>0</v>
      </c>
      <c r="H11460">
        <v>53.904491615758701</v>
      </c>
      <c r="I11460">
        <v>42.1244916157587</v>
      </c>
      <c r="K11460">
        <v>4.34</v>
      </c>
      <c r="M11460">
        <v>7.44</v>
      </c>
      <c r="N11460" t="s">
        <v>3091</v>
      </c>
      <c r="O11460" t="s">
        <v>3092</v>
      </c>
      <c r="P11460" t="s">
        <v>3095</v>
      </c>
      <c r="R11460" t="s">
        <v>3094</v>
      </c>
    </row>
    <row r="11461" spans="1:18" x14ac:dyDescent="0.25">
      <c r="A11461" t="s">
        <v>5611</v>
      </c>
      <c r="B11461" t="s">
        <v>3089</v>
      </c>
      <c r="D11461" t="s">
        <v>3090</v>
      </c>
      <c r="E11461" t="s">
        <v>3090</v>
      </c>
      <c r="F11461">
        <v>1</v>
      </c>
      <c r="G11461">
        <v>0</v>
      </c>
      <c r="H11461">
        <v>1088.33242857142</v>
      </c>
      <c r="I11461">
        <v>1061.2324285714201</v>
      </c>
      <c r="K11461">
        <v>10</v>
      </c>
      <c r="M11461">
        <v>17.100000000000001</v>
      </c>
      <c r="N11461" t="s">
        <v>3091</v>
      </c>
      <c r="O11461" t="s">
        <v>3092</v>
      </c>
      <c r="P11461" t="s">
        <v>3095</v>
      </c>
      <c r="R11461" t="s">
        <v>3094</v>
      </c>
    </row>
    <row r="11462" spans="1:18" x14ac:dyDescent="0.25">
      <c r="A11462" t="s">
        <v>5612</v>
      </c>
      <c r="B11462" t="s">
        <v>3089</v>
      </c>
      <c r="D11462" t="s">
        <v>3090</v>
      </c>
      <c r="E11462" t="s">
        <v>3090</v>
      </c>
      <c r="F11462">
        <v>1</v>
      </c>
      <c r="G11462">
        <v>0</v>
      </c>
      <c r="H11462">
        <v>226.817790588235</v>
      </c>
      <c r="I11462">
        <v>226.817790588235</v>
      </c>
      <c r="K11462"/>
      <c r="N11462" t="s">
        <v>3091</v>
      </c>
      <c r="O11462" t="s">
        <v>3092</v>
      </c>
      <c r="P11462" t="s">
        <v>3095</v>
      </c>
      <c r="R11462" t="s">
        <v>3094</v>
      </c>
    </row>
    <row r="11463" spans="1:18" x14ac:dyDescent="0.25">
      <c r="A11463" t="s">
        <v>5613</v>
      </c>
      <c r="B11463" t="s">
        <v>3089</v>
      </c>
      <c r="D11463" t="s">
        <v>3090</v>
      </c>
      <c r="E11463" t="s">
        <v>3090</v>
      </c>
      <c r="F11463">
        <v>1</v>
      </c>
      <c r="G11463">
        <v>0</v>
      </c>
      <c r="H11463">
        <v>6973.71778273372</v>
      </c>
      <c r="I11463">
        <v>5988.7777827337204</v>
      </c>
      <c r="K11463">
        <v>355.91</v>
      </c>
      <c r="M11463">
        <v>629.03</v>
      </c>
      <c r="N11463" t="s">
        <v>3091</v>
      </c>
      <c r="O11463" t="s">
        <v>3092</v>
      </c>
      <c r="P11463" t="s">
        <v>3095</v>
      </c>
      <c r="R11463" t="s">
        <v>3094</v>
      </c>
    </row>
    <row r="11464" spans="1:18" x14ac:dyDescent="0.25">
      <c r="A11464" t="s">
        <v>5614</v>
      </c>
      <c r="B11464" t="s">
        <v>3089</v>
      </c>
      <c r="D11464" t="s">
        <v>3090</v>
      </c>
      <c r="E11464" t="s">
        <v>3090</v>
      </c>
      <c r="F11464">
        <v>1</v>
      </c>
      <c r="G11464">
        <v>0</v>
      </c>
      <c r="H11464">
        <v>136.4</v>
      </c>
      <c r="I11464">
        <v>136.4</v>
      </c>
      <c r="K11464"/>
      <c r="N11464" t="s">
        <v>3091</v>
      </c>
      <c r="O11464" t="s">
        <v>3092</v>
      </c>
      <c r="P11464" t="s">
        <v>3095</v>
      </c>
      <c r="R11464" t="s">
        <v>3094</v>
      </c>
    </row>
    <row r="11465" spans="1:18" x14ac:dyDescent="0.25">
      <c r="A11465" t="s">
        <v>5615</v>
      </c>
      <c r="B11465" t="s">
        <v>3089</v>
      </c>
      <c r="D11465" t="s">
        <v>3090</v>
      </c>
      <c r="E11465" t="s">
        <v>3090</v>
      </c>
      <c r="F11465">
        <v>1</v>
      </c>
      <c r="G11465">
        <v>0</v>
      </c>
      <c r="H11465">
        <v>88.302039591836703</v>
      </c>
      <c r="I11465">
        <v>61.202039591836702</v>
      </c>
      <c r="K11465">
        <v>10</v>
      </c>
      <c r="M11465">
        <v>17.100000000000001</v>
      </c>
      <c r="N11465" t="s">
        <v>3091</v>
      </c>
      <c r="O11465" t="s">
        <v>3092</v>
      </c>
      <c r="P11465" t="s">
        <v>3095</v>
      </c>
      <c r="R11465" t="s">
        <v>3094</v>
      </c>
    </row>
    <row r="11466" spans="1:18" x14ac:dyDescent="0.25">
      <c r="A11466" t="s">
        <v>5616</v>
      </c>
      <c r="B11466" t="s">
        <v>3089</v>
      </c>
      <c r="D11466" t="s">
        <v>3090</v>
      </c>
      <c r="E11466" t="s">
        <v>3090</v>
      </c>
      <c r="F11466">
        <v>1</v>
      </c>
      <c r="G11466">
        <v>0</v>
      </c>
      <c r="H11466">
        <v>760.95445917646998</v>
      </c>
      <c r="I11466">
        <v>346.83695917646997</v>
      </c>
      <c r="K11466">
        <v>149.1575</v>
      </c>
      <c r="M11466">
        <v>264.95999999999998</v>
      </c>
      <c r="N11466" t="s">
        <v>3091</v>
      </c>
      <c r="O11466" t="s">
        <v>3092</v>
      </c>
      <c r="P11466" t="s">
        <v>3095</v>
      </c>
      <c r="R11466" t="s">
        <v>3094</v>
      </c>
    </row>
    <row r="11467" spans="1:18" x14ac:dyDescent="0.25">
      <c r="A11467" t="s">
        <v>5617</v>
      </c>
      <c r="B11467" t="s">
        <v>3089</v>
      </c>
      <c r="D11467" t="s">
        <v>3090</v>
      </c>
      <c r="E11467" t="s">
        <v>3090</v>
      </c>
      <c r="F11467">
        <v>1</v>
      </c>
      <c r="G11467">
        <v>0</v>
      </c>
      <c r="H11467">
        <v>3311.1920763176699</v>
      </c>
      <c r="I11467">
        <v>2687.84207631767</v>
      </c>
      <c r="K11467">
        <v>225.91</v>
      </c>
      <c r="M11467">
        <v>397.44</v>
      </c>
      <c r="N11467" t="s">
        <v>3091</v>
      </c>
      <c r="O11467" t="s">
        <v>3092</v>
      </c>
      <c r="P11467" t="s">
        <v>3095</v>
      </c>
      <c r="R11467" t="s">
        <v>3094</v>
      </c>
    </row>
    <row r="11468" spans="1:18" x14ac:dyDescent="0.25">
      <c r="A11468" t="s">
        <v>5618</v>
      </c>
      <c r="B11468" t="s">
        <v>3089</v>
      </c>
      <c r="D11468" t="s">
        <v>3090</v>
      </c>
      <c r="E11468" t="s">
        <v>3090</v>
      </c>
      <c r="F11468">
        <v>1</v>
      </c>
      <c r="G11468">
        <v>0</v>
      </c>
      <c r="H11468">
        <v>54.671100000000003</v>
      </c>
      <c r="I11468">
        <v>0.47110000000000002</v>
      </c>
      <c r="K11468">
        <v>20</v>
      </c>
      <c r="M11468">
        <v>34.200000000000003</v>
      </c>
      <c r="N11468" t="s">
        <v>3091</v>
      </c>
      <c r="O11468" t="s">
        <v>3092</v>
      </c>
      <c r="P11468" t="s">
        <v>3095</v>
      </c>
      <c r="R11468" t="s">
        <v>3094</v>
      </c>
    </row>
    <row r="11469" spans="1:18" x14ac:dyDescent="0.25">
      <c r="A11469" t="s">
        <v>5619</v>
      </c>
      <c r="B11469" t="s">
        <v>3089</v>
      </c>
      <c r="D11469" t="s">
        <v>3090</v>
      </c>
      <c r="E11469" t="s">
        <v>3090</v>
      </c>
      <c r="F11469">
        <v>1</v>
      </c>
      <c r="G11469">
        <v>0</v>
      </c>
      <c r="H11469">
        <v>1729.6923963464301</v>
      </c>
      <c r="I11469">
        <v>637.27239634643797</v>
      </c>
      <c r="K11469">
        <v>398</v>
      </c>
      <c r="M11469">
        <v>694.42</v>
      </c>
      <c r="N11469" t="s">
        <v>3091</v>
      </c>
      <c r="O11469" t="s">
        <v>3092</v>
      </c>
      <c r="P11469" t="s">
        <v>3095</v>
      </c>
      <c r="R11469" t="s">
        <v>3094</v>
      </c>
    </row>
    <row r="11470" spans="1:18" x14ac:dyDescent="0.25">
      <c r="A11470" t="s">
        <v>5620</v>
      </c>
      <c r="B11470" t="s">
        <v>3089</v>
      </c>
      <c r="D11470" t="s">
        <v>3090</v>
      </c>
      <c r="E11470" t="s">
        <v>3090</v>
      </c>
      <c r="F11470">
        <v>1</v>
      </c>
      <c r="G11470">
        <v>0</v>
      </c>
      <c r="H11470">
        <v>1038.22721996107</v>
      </c>
      <c r="I11470">
        <v>829.95721996107295</v>
      </c>
      <c r="K11470">
        <v>75.3</v>
      </c>
      <c r="M11470">
        <v>132.97</v>
      </c>
      <c r="N11470" t="s">
        <v>3091</v>
      </c>
      <c r="O11470" t="s">
        <v>3092</v>
      </c>
      <c r="P11470" t="s">
        <v>3095</v>
      </c>
      <c r="R11470" t="s">
        <v>3094</v>
      </c>
    </row>
    <row r="11471" spans="1:18" x14ac:dyDescent="0.25">
      <c r="A11471" t="s">
        <v>5621</v>
      </c>
      <c r="B11471" t="s">
        <v>3089</v>
      </c>
      <c r="D11471" t="s">
        <v>3090</v>
      </c>
      <c r="E11471" t="s">
        <v>3090</v>
      </c>
      <c r="F11471">
        <v>1</v>
      </c>
      <c r="G11471">
        <v>0</v>
      </c>
      <c r="H11471">
        <v>838.52761316102601</v>
      </c>
      <c r="I11471">
        <v>664.81761316102597</v>
      </c>
      <c r="K11471">
        <v>63.77</v>
      </c>
      <c r="M11471">
        <v>109.94</v>
      </c>
      <c r="N11471" t="s">
        <v>3091</v>
      </c>
      <c r="O11471" t="s">
        <v>3092</v>
      </c>
      <c r="P11471" t="s">
        <v>3095</v>
      </c>
      <c r="R11471" t="s">
        <v>3094</v>
      </c>
    </row>
    <row r="11472" spans="1:18" x14ac:dyDescent="0.25">
      <c r="A11472" t="s">
        <v>5622</v>
      </c>
      <c r="B11472" t="s">
        <v>3089</v>
      </c>
      <c r="D11472" t="s">
        <v>3090</v>
      </c>
      <c r="E11472" t="s">
        <v>3090</v>
      </c>
      <c r="F11472">
        <v>1</v>
      </c>
      <c r="G11472">
        <v>0</v>
      </c>
      <c r="H11472">
        <v>830.005</v>
      </c>
      <c r="I11472">
        <v>773.08500000000004</v>
      </c>
      <c r="K11472">
        <v>21.01</v>
      </c>
      <c r="M11472">
        <v>35.909999999999997</v>
      </c>
      <c r="N11472" t="s">
        <v>3091</v>
      </c>
      <c r="O11472" t="s">
        <v>3092</v>
      </c>
      <c r="P11472" t="s">
        <v>3095</v>
      </c>
      <c r="R11472" t="s">
        <v>3094</v>
      </c>
    </row>
    <row r="11473" spans="1:18" x14ac:dyDescent="0.25">
      <c r="A11473" t="s">
        <v>5623</v>
      </c>
      <c r="B11473" t="s">
        <v>3089</v>
      </c>
      <c r="D11473" t="s">
        <v>3090</v>
      </c>
      <c r="E11473" t="s">
        <v>3090</v>
      </c>
      <c r="F11473">
        <v>1</v>
      </c>
      <c r="G11473">
        <v>0</v>
      </c>
      <c r="H11473">
        <v>0</v>
      </c>
      <c r="I11473"/>
      <c r="K11473"/>
      <c r="N11473" t="s">
        <v>3091</v>
      </c>
      <c r="O11473" t="s">
        <v>3092</v>
      </c>
      <c r="P11473" t="s">
        <v>3095</v>
      </c>
      <c r="R11473" t="s">
        <v>3094</v>
      </c>
    </row>
    <row r="11474" spans="1:18" x14ac:dyDescent="0.25">
      <c r="A11474" t="s">
        <v>5624</v>
      </c>
      <c r="B11474" t="s">
        <v>3089</v>
      </c>
      <c r="D11474" t="s">
        <v>3090</v>
      </c>
      <c r="E11474" t="s">
        <v>3090</v>
      </c>
      <c r="F11474">
        <v>1</v>
      </c>
      <c r="G11474">
        <v>0</v>
      </c>
      <c r="H11474">
        <v>690.66924666666603</v>
      </c>
      <c r="I11474">
        <v>390.49924666666601</v>
      </c>
      <c r="K11474">
        <v>109</v>
      </c>
      <c r="M11474">
        <v>191.17</v>
      </c>
      <c r="N11474" t="s">
        <v>3091</v>
      </c>
      <c r="O11474" t="s">
        <v>3092</v>
      </c>
      <c r="P11474" t="s">
        <v>3095</v>
      </c>
      <c r="R11474" t="s">
        <v>3094</v>
      </c>
    </row>
    <row r="11475" spans="1:18" x14ac:dyDescent="0.25">
      <c r="A11475" t="s">
        <v>5625</v>
      </c>
      <c r="B11475" t="s">
        <v>3089</v>
      </c>
      <c r="D11475" t="s">
        <v>3090</v>
      </c>
      <c r="E11475" t="s">
        <v>3090</v>
      </c>
      <c r="F11475">
        <v>1</v>
      </c>
      <c r="G11475">
        <v>0</v>
      </c>
      <c r="H11475">
        <v>0</v>
      </c>
      <c r="I11475"/>
      <c r="K11475"/>
      <c r="N11475" t="s">
        <v>3091</v>
      </c>
      <c r="O11475" t="s">
        <v>3092</v>
      </c>
      <c r="P11475" t="s">
        <v>3095</v>
      </c>
      <c r="R11475" t="s">
        <v>3094</v>
      </c>
    </row>
    <row r="11476" spans="1:18" x14ac:dyDescent="0.25">
      <c r="A11476" t="s">
        <v>5626</v>
      </c>
      <c r="B11476" t="s">
        <v>3089</v>
      </c>
      <c r="D11476" t="s">
        <v>3090</v>
      </c>
      <c r="E11476" t="s">
        <v>3090</v>
      </c>
      <c r="F11476">
        <v>1</v>
      </c>
      <c r="G11476">
        <v>0</v>
      </c>
      <c r="H11476">
        <v>81.93</v>
      </c>
      <c r="I11476">
        <v>0.64</v>
      </c>
      <c r="K11476">
        <v>30</v>
      </c>
      <c r="M11476">
        <v>51.29</v>
      </c>
      <c r="N11476" t="s">
        <v>3091</v>
      </c>
      <c r="O11476" t="s">
        <v>3092</v>
      </c>
      <c r="P11476" t="s">
        <v>3095</v>
      </c>
      <c r="R11476" t="s">
        <v>3094</v>
      </c>
    </row>
    <row r="11477" spans="1:18" x14ac:dyDescent="0.25">
      <c r="A11477" t="s">
        <v>5627</v>
      </c>
      <c r="B11477" t="s">
        <v>3089</v>
      </c>
      <c r="D11477" t="s">
        <v>3090</v>
      </c>
      <c r="E11477" t="s">
        <v>3090</v>
      </c>
      <c r="F11477">
        <v>1</v>
      </c>
      <c r="G11477">
        <v>0</v>
      </c>
      <c r="H11477">
        <v>829.82071911764695</v>
      </c>
      <c r="I11477">
        <v>627.29071911764697</v>
      </c>
      <c r="K11477">
        <v>74.5</v>
      </c>
      <c r="M11477">
        <v>128.03</v>
      </c>
      <c r="N11477" t="s">
        <v>3091</v>
      </c>
      <c r="O11477" t="s">
        <v>3092</v>
      </c>
      <c r="P11477" t="s">
        <v>3095</v>
      </c>
      <c r="R11477" t="s">
        <v>3094</v>
      </c>
    </row>
    <row r="11478" spans="1:18" x14ac:dyDescent="0.25">
      <c r="A11478" t="s">
        <v>8082</v>
      </c>
      <c r="B11478" t="s">
        <v>3089</v>
      </c>
      <c r="D11478" t="s">
        <v>3090</v>
      </c>
      <c r="E11478" t="s">
        <v>3090</v>
      </c>
      <c r="F11478">
        <v>1</v>
      </c>
      <c r="G11478">
        <v>0</v>
      </c>
      <c r="H11478">
        <v>443.964912692307</v>
      </c>
      <c r="I11478">
        <v>322.22491269230699</v>
      </c>
      <c r="K11478">
        <v>44</v>
      </c>
      <c r="M11478">
        <v>77.739999999999995</v>
      </c>
      <c r="N11478" t="s">
        <v>3091</v>
      </c>
      <c r="O11478" t="s">
        <v>3092</v>
      </c>
      <c r="P11478" t="s">
        <v>3095</v>
      </c>
      <c r="R11478" t="s">
        <v>3094</v>
      </c>
    </row>
    <row r="11479" spans="1:18" x14ac:dyDescent="0.25">
      <c r="A11479" t="s">
        <v>8083</v>
      </c>
      <c r="B11479" t="s">
        <v>3089</v>
      </c>
      <c r="D11479" t="s">
        <v>3090</v>
      </c>
      <c r="E11479" t="s">
        <v>3090</v>
      </c>
      <c r="F11479">
        <v>1</v>
      </c>
      <c r="G11479">
        <v>0</v>
      </c>
      <c r="H11479">
        <v>0</v>
      </c>
      <c r="I11479"/>
      <c r="K11479"/>
      <c r="N11479" t="s">
        <v>3091</v>
      </c>
      <c r="O11479" t="s">
        <v>3092</v>
      </c>
      <c r="P11479" t="s">
        <v>3095</v>
      </c>
      <c r="R11479" t="s">
        <v>3094</v>
      </c>
    </row>
    <row r="11480" spans="1:18" x14ac:dyDescent="0.25">
      <c r="A11480" t="s">
        <v>8807</v>
      </c>
      <c r="B11480" t="s">
        <v>3089</v>
      </c>
      <c r="D11480" t="s">
        <v>3090</v>
      </c>
      <c r="E11480" t="s">
        <v>3090</v>
      </c>
      <c r="F11480">
        <v>1</v>
      </c>
      <c r="G11480">
        <v>0</v>
      </c>
      <c r="H11480">
        <v>171.164295334814</v>
      </c>
      <c r="I11480">
        <v>134.604295334814</v>
      </c>
      <c r="K11480">
        <v>14.93</v>
      </c>
      <c r="M11480">
        <v>21.63</v>
      </c>
      <c r="N11480" t="s">
        <v>3091</v>
      </c>
      <c r="O11480" t="s">
        <v>3092</v>
      </c>
      <c r="P11480" t="s">
        <v>3095</v>
      </c>
      <c r="R11480" t="s">
        <v>3094</v>
      </c>
    </row>
    <row r="11481" spans="1:18" x14ac:dyDescent="0.25">
      <c r="A11481" t="s">
        <v>5628</v>
      </c>
      <c r="B11481" t="s">
        <v>3089</v>
      </c>
      <c r="D11481" t="s">
        <v>3090</v>
      </c>
      <c r="E11481" t="s">
        <v>3090</v>
      </c>
      <c r="F11481">
        <v>1</v>
      </c>
      <c r="G11481">
        <v>0</v>
      </c>
      <c r="H11481">
        <v>0</v>
      </c>
      <c r="I11481">
        <v>0</v>
      </c>
      <c r="K11481"/>
      <c r="N11481" t="s">
        <v>3091</v>
      </c>
      <c r="O11481" t="s">
        <v>3092</v>
      </c>
      <c r="P11481" t="s">
        <v>3095</v>
      </c>
      <c r="R11481" t="s">
        <v>3094</v>
      </c>
    </row>
    <row r="11482" spans="1:18" x14ac:dyDescent="0.25">
      <c r="A11482" t="s">
        <v>5629</v>
      </c>
      <c r="B11482" t="s">
        <v>3089</v>
      </c>
      <c r="D11482" t="s">
        <v>3090</v>
      </c>
      <c r="E11482" t="s">
        <v>3090</v>
      </c>
      <c r="F11482">
        <v>1</v>
      </c>
      <c r="G11482">
        <v>0</v>
      </c>
      <c r="H11482">
        <v>0</v>
      </c>
      <c r="I11482">
        <v>0</v>
      </c>
      <c r="K11482"/>
      <c r="N11482" t="s">
        <v>3091</v>
      </c>
      <c r="O11482" t="s">
        <v>3092</v>
      </c>
      <c r="P11482" t="s">
        <v>3095</v>
      </c>
      <c r="R11482" t="s">
        <v>3094</v>
      </c>
    </row>
    <row r="11483" spans="1:18" x14ac:dyDescent="0.25">
      <c r="A11483" t="s">
        <v>5630</v>
      </c>
      <c r="B11483" t="s">
        <v>3089</v>
      </c>
      <c r="D11483" t="s">
        <v>3090</v>
      </c>
      <c r="E11483" t="s">
        <v>3090</v>
      </c>
      <c r="F11483">
        <v>1</v>
      </c>
      <c r="G11483">
        <v>0</v>
      </c>
      <c r="H11483">
        <v>0</v>
      </c>
      <c r="I11483">
        <v>0</v>
      </c>
      <c r="K11483"/>
      <c r="N11483" t="s">
        <v>3091</v>
      </c>
      <c r="O11483" t="s">
        <v>3092</v>
      </c>
      <c r="P11483" t="s">
        <v>3095</v>
      </c>
      <c r="R11483" t="s">
        <v>3094</v>
      </c>
    </row>
    <row r="11484" spans="1:18" x14ac:dyDescent="0.25">
      <c r="A11484" t="s">
        <v>5631</v>
      </c>
      <c r="B11484" t="s">
        <v>3089</v>
      </c>
      <c r="D11484" t="s">
        <v>3090</v>
      </c>
      <c r="E11484" t="s">
        <v>3090</v>
      </c>
      <c r="F11484">
        <v>1</v>
      </c>
      <c r="G11484">
        <v>0</v>
      </c>
      <c r="H11484">
        <v>0</v>
      </c>
      <c r="I11484">
        <v>0</v>
      </c>
      <c r="K11484"/>
      <c r="N11484" t="s">
        <v>3091</v>
      </c>
      <c r="O11484" t="s">
        <v>3092</v>
      </c>
      <c r="P11484" t="s">
        <v>3095</v>
      </c>
      <c r="R11484" t="s">
        <v>3094</v>
      </c>
    </row>
    <row r="11485" spans="1:18" x14ac:dyDescent="0.25">
      <c r="A11485" t="s">
        <v>5632</v>
      </c>
      <c r="B11485" t="s">
        <v>3089</v>
      </c>
      <c r="D11485" t="s">
        <v>3090</v>
      </c>
      <c r="E11485" t="s">
        <v>3090</v>
      </c>
      <c r="F11485">
        <v>1</v>
      </c>
      <c r="G11485">
        <v>0</v>
      </c>
      <c r="H11485">
        <v>0</v>
      </c>
      <c r="I11485">
        <v>0</v>
      </c>
      <c r="K11485"/>
      <c r="N11485" t="s">
        <v>3091</v>
      </c>
      <c r="O11485" t="s">
        <v>3092</v>
      </c>
      <c r="P11485" t="s">
        <v>3095</v>
      </c>
      <c r="R11485" t="s">
        <v>3094</v>
      </c>
    </row>
    <row r="11486" spans="1:18" x14ac:dyDescent="0.25">
      <c r="A11486" t="s">
        <v>5633</v>
      </c>
      <c r="B11486" t="s">
        <v>3089</v>
      </c>
      <c r="D11486" t="s">
        <v>3090</v>
      </c>
      <c r="E11486" t="s">
        <v>3090</v>
      </c>
      <c r="F11486">
        <v>1</v>
      </c>
      <c r="G11486">
        <v>0</v>
      </c>
      <c r="H11486">
        <v>0</v>
      </c>
      <c r="I11486">
        <v>0</v>
      </c>
      <c r="K11486"/>
      <c r="N11486" t="s">
        <v>3091</v>
      </c>
      <c r="O11486" t="s">
        <v>3092</v>
      </c>
      <c r="P11486" t="s">
        <v>3095</v>
      </c>
      <c r="R11486" t="s">
        <v>3094</v>
      </c>
    </row>
    <row r="11487" spans="1:18" x14ac:dyDescent="0.25">
      <c r="A11487" t="s">
        <v>5634</v>
      </c>
      <c r="B11487" t="s">
        <v>3089</v>
      </c>
      <c r="D11487" t="s">
        <v>3090</v>
      </c>
      <c r="E11487" t="s">
        <v>3090</v>
      </c>
      <c r="F11487">
        <v>1</v>
      </c>
      <c r="G11487">
        <v>0</v>
      </c>
      <c r="H11487">
        <v>0</v>
      </c>
      <c r="I11487">
        <v>0</v>
      </c>
      <c r="K11487"/>
      <c r="N11487" t="s">
        <v>3091</v>
      </c>
      <c r="O11487" t="s">
        <v>3092</v>
      </c>
      <c r="P11487" t="s">
        <v>3095</v>
      </c>
      <c r="R11487" t="s">
        <v>3094</v>
      </c>
    </row>
    <row r="11488" spans="1:18" x14ac:dyDescent="0.25">
      <c r="A11488" t="s">
        <v>5635</v>
      </c>
      <c r="B11488" t="s">
        <v>3089</v>
      </c>
      <c r="D11488" t="s">
        <v>3090</v>
      </c>
      <c r="E11488" t="s">
        <v>3090</v>
      </c>
      <c r="F11488">
        <v>1</v>
      </c>
      <c r="G11488">
        <v>0</v>
      </c>
      <c r="H11488">
        <v>0</v>
      </c>
      <c r="I11488">
        <v>0</v>
      </c>
      <c r="K11488"/>
      <c r="N11488" t="s">
        <v>3091</v>
      </c>
      <c r="O11488" t="s">
        <v>3092</v>
      </c>
      <c r="P11488" t="s">
        <v>3095</v>
      </c>
      <c r="R11488" t="s">
        <v>3094</v>
      </c>
    </row>
    <row r="11489" spans="1:18" x14ac:dyDescent="0.25">
      <c r="A11489" t="s">
        <v>5636</v>
      </c>
      <c r="B11489" t="s">
        <v>3089</v>
      </c>
      <c r="D11489" t="s">
        <v>3090</v>
      </c>
      <c r="E11489" t="s">
        <v>3090</v>
      </c>
      <c r="F11489">
        <v>1</v>
      </c>
      <c r="G11489">
        <v>0</v>
      </c>
      <c r="H11489">
        <v>0</v>
      </c>
      <c r="I11489">
        <v>0</v>
      </c>
      <c r="K11489"/>
      <c r="N11489" t="s">
        <v>3091</v>
      </c>
      <c r="O11489" t="s">
        <v>3092</v>
      </c>
      <c r="P11489" t="s">
        <v>3095</v>
      </c>
      <c r="R11489" t="s">
        <v>3094</v>
      </c>
    </row>
    <row r="11490" spans="1:18" x14ac:dyDescent="0.25">
      <c r="A11490" t="s">
        <v>5637</v>
      </c>
      <c r="B11490" t="s">
        <v>3089</v>
      </c>
      <c r="D11490" t="s">
        <v>3090</v>
      </c>
      <c r="E11490" t="s">
        <v>3090</v>
      </c>
      <c r="F11490">
        <v>1</v>
      </c>
      <c r="G11490">
        <v>0</v>
      </c>
      <c r="H11490">
        <v>0</v>
      </c>
      <c r="I11490">
        <v>0</v>
      </c>
      <c r="K11490"/>
      <c r="N11490" t="s">
        <v>3091</v>
      </c>
      <c r="O11490" t="s">
        <v>3092</v>
      </c>
      <c r="P11490" t="s">
        <v>3095</v>
      </c>
      <c r="R11490" t="s">
        <v>3094</v>
      </c>
    </row>
    <row r="11491" spans="1:18" x14ac:dyDescent="0.25">
      <c r="A11491" t="s">
        <v>5638</v>
      </c>
      <c r="B11491" t="s">
        <v>3089</v>
      </c>
      <c r="D11491" t="s">
        <v>3090</v>
      </c>
      <c r="E11491" t="s">
        <v>3090</v>
      </c>
      <c r="F11491">
        <v>1</v>
      </c>
      <c r="G11491">
        <v>0</v>
      </c>
      <c r="H11491">
        <v>0</v>
      </c>
      <c r="I11491">
        <v>0</v>
      </c>
      <c r="K11491"/>
      <c r="N11491" t="s">
        <v>3091</v>
      </c>
      <c r="O11491" t="s">
        <v>3092</v>
      </c>
      <c r="P11491" t="s">
        <v>3095</v>
      </c>
      <c r="R11491" t="s">
        <v>3094</v>
      </c>
    </row>
    <row r="11492" spans="1:18" x14ac:dyDescent="0.25">
      <c r="A11492" t="s">
        <v>5639</v>
      </c>
      <c r="B11492" t="s">
        <v>3089</v>
      </c>
      <c r="D11492" t="s">
        <v>3090</v>
      </c>
      <c r="E11492" t="s">
        <v>3090</v>
      </c>
      <c r="F11492">
        <v>1</v>
      </c>
      <c r="G11492">
        <v>0</v>
      </c>
      <c r="H11492">
        <v>0</v>
      </c>
      <c r="I11492">
        <v>0</v>
      </c>
      <c r="K11492"/>
      <c r="N11492" t="s">
        <v>3091</v>
      </c>
      <c r="O11492" t="s">
        <v>3092</v>
      </c>
      <c r="P11492" t="s">
        <v>3095</v>
      </c>
      <c r="R11492" t="s">
        <v>3094</v>
      </c>
    </row>
    <row r="11493" spans="1:18" x14ac:dyDescent="0.25">
      <c r="A11493" t="s">
        <v>5640</v>
      </c>
      <c r="B11493" t="s">
        <v>3089</v>
      </c>
      <c r="D11493" t="s">
        <v>3090</v>
      </c>
      <c r="E11493" t="s">
        <v>3090</v>
      </c>
      <c r="F11493">
        <v>1</v>
      </c>
      <c r="G11493">
        <v>0</v>
      </c>
      <c r="H11493">
        <v>0</v>
      </c>
      <c r="I11493">
        <v>0</v>
      </c>
      <c r="K11493"/>
      <c r="N11493" t="s">
        <v>3091</v>
      </c>
      <c r="O11493" t="s">
        <v>3092</v>
      </c>
      <c r="P11493" t="s">
        <v>3095</v>
      </c>
      <c r="R11493" t="s">
        <v>3094</v>
      </c>
    </row>
    <row r="11494" spans="1:18" x14ac:dyDescent="0.25">
      <c r="A11494" t="s">
        <v>5641</v>
      </c>
      <c r="B11494" t="s">
        <v>3089</v>
      </c>
      <c r="D11494" t="s">
        <v>3090</v>
      </c>
      <c r="E11494" t="s">
        <v>3090</v>
      </c>
      <c r="F11494">
        <v>1</v>
      </c>
      <c r="G11494">
        <v>0</v>
      </c>
      <c r="H11494">
        <v>0</v>
      </c>
      <c r="I11494">
        <v>0</v>
      </c>
      <c r="K11494"/>
      <c r="N11494" t="s">
        <v>3091</v>
      </c>
      <c r="O11494" t="s">
        <v>3092</v>
      </c>
      <c r="P11494" t="s">
        <v>3095</v>
      </c>
      <c r="R11494" t="s">
        <v>3094</v>
      </c>
    </row>
    <row r="11495" spans="1:18" x14ac:dyDescent="0.25">
      <c r="A11495" t="s">
        <v>5642</v>
      </c>
      <c r="B11495" t="s">
        <v>3089</v>
      </c>
      <c r="D11495" t="s">
        <v>3090</v>
      </c>
      <c r="E11495" t="s">
        <v>3090</v>
      </c>
      <c r="F11495">
        <v>1</v>
      </c>
      <c r="G11495">
        <v>0</v>
      </c>
      <c r="H11495">
        <v>0</v>
      </c>
      <c r="I11495">
        <v>0</v>
      </c>
      <c r="K11495"/>
      <c r="N11495" t="s">
        <v>3091</v>
      </c>
      <c r="O11495" t="s">
        <v>3092</v>
      </c>
      <c r="P11495" t="s">
        <v>3095</v>
      </c>
      <c r="R11495" t="s">
        <v>3094</v>
      </c>
    </row>
    <row r="11496" spans="1:18" x14ac:dyDescent="0.25">
      <c r="A11496" t="s">
        <v>5643</v>
      </c>
      <c r="B11496" t="s">
        <v>3089</v>
      </c>
      <c r="D11496" t="s">
        <v>3090</v>
      </c>
      <c r="E11496" t="s">
        <v>3090</v>
      </c>
      <c r="F11496">
        <v>1</v>
      </c>
      <c r="G11496">
        <v>0</v>
      </c>
      <c r="H11496">
        <v>0</v>
      </c>
      <c r="I11496">
        <v>0</v>
      </c>
      <c r="K11496"/>
      <c r="N11496" t="s">
        <v>3091</v>
      </c>
      <c r="O11496" t="s">
        <v>3092</v>
      </c>
      <c r="P11496" t="s">
        <v>3095</v>
      </c>
      <c r="R11496" t="s">
        <v>3094</v>
      </c>
    </row>
    <row r="11497" spans="1:18" x14ac:dyDescent="0.25">
      <c r="A11497" t="s">
        <v>5644</v>
      </c>
      <c r="B11497" t="s">
        <v>3089</v>
      </c>
      <c r="D11497" t="s">
        <v>3090</v>
      </c>
      <c r="E11497" t="s">
        <v>3090</v>
      </c>
      <c r="F11497">
        <v>1</v>
      </c>
      <c r="G11497">
        <v>0</v>
      </c>
      <c r="H11497">
        <v>0</v>
      </c>
      <c r="I11497">
        <v>0</v>
      </c>
      <c r="K11497"/>
      <c r="N11497" t="s">
        <v>3091</v>
      </c>
      <c r="O11497" t="s">
        <v>3092</v>
      </c>
      <c r="P11497" t="s">
        <v>3095</v>
      </c>
      <c r="R11497" t="s">
        <v>3094</v>
      </c>
    </row>
    <row r="11498" spans="1:18" x14ac:dyDescent="0.25">
      <c r="A11498" t="s">
        <v>5645</v>
      </c>
      <c r="B11498" t="s">
        <v>3089</v>
      </c>
      <c r="D11498" t="s">
        <v>3090</v>
      </c>
      <c r="E11498" t="s">
        <v>3090</v>
      </c>
      <c r="F11498">
        <v>1</v>
      </c>
      <c r="G11498">
        <v>0</v>
      </c>
      <c r="H11498">
        <v>0</v>
      </c>
      <c r="I11498">
        <v>0</v>
      </c>
      <c r="K11498"/>
      <c r="N11498" t="s">
        <v>3091</v>
      </c>
      <c r="O11498" t="s">
        <v>3092</v>
      </c>
      <c r="P11498" t="s">
        <v>3095</v>
      </c>
      <c r="R11498" t="s">
        <v>3094</v>
      </c>
    </row>
    <row r="11499" spans="1:18" x14ac:dyDescent="0.25">
      <c r="A11499" t="s">
        <v>5646</v>
      </c>
      <c r="B11499" t="s">
        <v>3089</v>
      </c>
      <c r="D11499" t="s">
        <v>3090</v>
      </c>
      <c r="E11499" t="s">
        <v>3090</v>
      </c>
      <c r="F11499">
        <v>1</v>
      </c>
      <c r="G11499">
        <v>0</v>
      </c>
      <c r="H11499">
        <v>0</v>
      </c>
      <c r="I11499">
        <v>0</v>
      </c>
      <c r="K11499"/>
      <c r="N11499" t="s">
        <v>3091</v>
      </c>
      <c r="O11499" t="s">
        <v>3092</v>
      </c>
      <c r="P11499" t="s">
        <v>3095</v>
      </c>
      <c r="R11499" t="s">
        <v>3094</v>
      </c>
    </row>
    <row r="11500" spans="1:18" x14ac:dyDescent="0.25">
      <c r="A11500" t="s">
        <v>5647</v>
      </c>
      <c r="B11500" t="s">
        <v>3089</v>
      </c>
      <c r="D11500" t="s">
        <v>3090</v>
      </c>
      <c r="E11500" t="s">
        <v>3090</v>
      </c>
      <c r="F11500">
        <v>1</v>
      </c>
      <c r="G11500">
        <v>0</v>
      </c>
      <c r="H11500">
        <v>0</v>
      </c>
      <c r="I11500">
        <v>0</v>
      </c>
      <c r="K11500"/>
      <c r="N11500" t="s">
        <v>3091</v>
      </c>
      <c r="O11500" t="s">
        <v>3092</v>
      </c>
      <c r="P11500" t="s">
        <v>3095</v>
      </c>
      <c r="R11500" t="s">
        <v>3094</v>
      </c>
    </row>
    <row r="11501" spans="1:18" x14ac:dyDescent="0.25">
      <c r="A11501" t="s">
        <v>5648</v>
      </c>
      <c r="B11501" t="s">
        <v>3089</v>
      </c>
      <c r="D11501" t="s">
        <v>3090</v>
      </c>
      <c r="E11501" t="s">
        <v>3090</v>
      </c>
      <c r="F11501">
        <v>1</v>
      </c>
      <c r="G11501">
        <v>0</v>
      </c>
      <c r="H11501">
        <v>0</v>
      </c>
      <c r="I11501">
        <v>0</v>
      </c>
      <c r="K11501"/>
      <c r="N11501" t="s">
        <v>3091</v>
      </c>
      <c r="O11501" t="s">
        <v>3092</v>
      </c>
      <c r="P11501" t="s">
        <v>3095</v>
      </c>
      <c r="R11501" t="s">
        <v>3094</v>
      </c>
    </row>
    <row r="11502" spans="1:18" x14ac:dyDescent="0.25">
      <c r="A11502" t="s">
        <v>5649</v>
      </c>
      <c r="B11502" t="s">
        <v>3089</v>
      </c>
      <c r="D11502" t="s">
        <v>3090</v>
      </c>
      <c r="E11502" t="s">
        <v>3090</v>
      </c>
      <c r="F11502">
        <v>1</v>
      </c>
      <c r="G11502">
        <v>0</v>
      </c>
      <c r="H11502">
        <v>0</v>
      </c>
      <c r="I11502">
        <v>0</v>
      </c>
      <c r="K11502"/>
      <c r="N11502" t="s">
        <v>3091</v>
      </c>
      <c r="O11502" t="s">
        <v>3092</v>
      </c>
      <c r="P11502" t="s">
        <v>3095</v>
      </c>
      <c r="R11502" t="s">
        <v>3094</v>
      </c>
    </row>
    <row r="11503" spans="1:18" x14ac:dyDescent="0.25">
      <c r="A11503" t="s">
        <v>5650</v>
      </c>
      <c r="B11503" t="s">
        <v>3089</v>
      </c>
      <c r="D11503" t="s">
        <v>3090</v>
      </c>
      <c r="E11503" t="s">
        <v>3090</v>
      </c>
      <c r="F11503">
        <v>1</v>
      </c>
      <c r="G11503">
        <v>0</v>
      </c>
      <c r="H11503">
        <v>0</v>
      </c>
      <c r="I11503">
        <v>0</v>
      </c>
      <c r="K11503"/>
      <c r="N11503" t="s">
        <v>3091</v>
      </c>
      <c r="O11503" t="s">
        <v>3092</v>
      </c>
      <c r="P11503" t="s">
        <v>3095</v>
      </c>
      <c r="R11503" t="s">
        <v>3094</v>
      </c>
    </row>
    <row r="11504" spans="1:18" x14ac:dyDescent="0.25">
      <c r="A11504" t="s">
        <v>5651</v>
      </c>
      <c r="B11504" t="s">
        <v>3089</v>
      </c>
      <c r="D11504" t="s">
        <v>3090</v>
      </c>
      <c r="E11504" t="s">
        <v>3090</v>
      </c>
      <c r="F11504">
        <v>1</v>
      </c>
      <c r="G11504">
        <v>0</v>
      </c>
      <c r="H11504">
        <v>0</v>
      </c>
      <c r="I11504">
        <v>0</v>
      </c>
      <c r="K11504"/>
      <c r="N11504" t="s">
        <v>3091</v>
      </c>
      <c r="O11504" t="s">
        <v>3092</v>
      </c>
      <c r="P11504" t="s">
        <v>3095</v>
      </c>
      <c r="R11504" t="s">
        <v>3094</v>
      </c>
    </row>
    <row r="11505" spans="1:18" x14ac:dyDescent="0.25">
      <c r="A11505" t="s">
        <v>5652</v>
      </c>
      <c r="B11505" t="s">
        <v>3089</v>
      </c>
      <c r="D11505" t="s">
        <v>3090</v>
      </c>
      <c r="E11505" t="s">
        <v>3090</v>
      </c>
      <c r="F11505">
        <v>1</v>
      </c>
      <c r="G11505">
        <v>0</v>
      </c>
      <c r="H11505">
        <v>0</v>
      </c>
      <c r="I11505">
        <v>0</v>
      </c>
      <c r="K11505"/>
      <c r="N11505" t="s">
        <v>3091</v>
      </c>
      <c r="O11505" t="s">
        <v>3092</v>
      </c>
      <c r="P11505" t="s">
        <v>3095</v>
      </c>
      <c r="R11505" t="s">
        <v>3094</v>
      </c>
    </row>
    <row r="11506" spans="1:18" x14ac:dyDescent="0.25">
      <c r="A11506" t="s">
        <v>5653</v>
      </c>
      <c r="B11506" t="s">
        <v>3089</v>
      </c>
      <c r="D11506" t="s">
        <v>3090</v>
      </c>
      <c r="E11506" t="s">
        <v>3090</v>
      </c>
      <c r="F11506">
        <v>1</v>
      </c>
      <c r="G11506">
        <v>0</v>
      </c>
      <c r="H11506">
        <v>0</v>
      </c>
      <c r="I11506">
        <v>0</v>
      </c>
      <c r="K11506"/>
      <c r="N11506" t="s">
        <v>3091</v>
      </c>
      <c r="O11506" t="s">
        <v>3092</v>
      </c>
      <c r="P11506" t="s">
        <v>3095</v>
      </c>
      <c r="R11506" t="s">
        <v>3094</v>
      </c>
    </row>
    <row r="11507" spans="1:18" x14ac:dyDescent="0.25">
      <c r="A11507" t="s">
        <v>5654</v>
      </c>
      <c r="B11507" t="s">
        <v>3089</v>
      </c>
      <c r="D11507" t="s">
        <v>3090</v>
      </c>
      <c r="E11507" t="s">
        <v>3090</v>
      </c>
      <c r="F11507">
        <v>1</v>
      </c>
      <c r="G11507">
        <v>0</v>
      </c>
      <c r="H11507">
        <v>0</v>
      </c>
      <c r="I11507">
        <v>0</v>
      </c>
      <c r="K11507"/>
      <c r="N11507" t="s">
        <v>3091</v>
      </c>
      <c r="O11507" t="s">
        <v>3092</v>
      </c>
      <c r="P11507" t="s">
        <v>3095</v>
      </c>
      <c r="R11507" t="s">
        <v>3094</v>
      </c>
    </row>
    <row r="11508" spans="1:18" x14ac:dyDescent="0.25">
      <c r="A11508" t="s">
        <v>5655</v>
      </c>
      <c r="B11508" t="s">
        <v>3089</v>
      </c>
      <c r="D11508" t="s">
        <v>3090</v>
      </c>
      <c r="E11508" t="s">
        <v>3090</v>
      </c>
      <c r="F11508">
        <v>1</v>
      </c>
      <c r="G11508">
        <v>0</v>
      </c>
      <c r="H11508">
        <v>0</v>
      </c>
      <c r="I11508">
        <v>0</v>
      </c>
      <c r="K11508"/>
      <c r="N11508" t="s">
        <v>3091</v>
      </c>
      <c r="O11508" t="s">
        <v>3092</v>
      </c>
      <c r="P11508" t="s">
        <v>3095</v>
      </c>
      <c r="R11508" t="s">
        <v>3094</v>
      </c>
    </row>
    <row r="11509" spans="1:18" x14ac:dyDescent="0.25">
      <c r="A11509" t="s">
        <v>5656</v>
      </c>
      <c r="B11509" t="s">
        <v>3089</v>
      </c>
      <c r="D11509" t="s">
        <v>3090</v>
      </c>
      <c r="E11509" t="s">
        <v>3090</v>
      </c>
      <c r="F11509">
        <v>1</v>
      </c>
      <c r="G11509">
        <v>0</v>
      </c>
      <c r="H11509">
        <v>0</v>
      </c>
      <c r="I11509">
        <v>0</v>
      </c>
      <c r="K11509"/>
      <c r="N11509" t="s">
        <v>3091</v>
      </c>
      <c r="O11509" t="s">
        <v>3092</v>
      </c>
      <c r="P11509" t="s">
        <v>3095</v>
      </c>
      <c r="R11509" t="s">
        <v>3094</v>
      </c>
    </row>
    <row r="11510" spans="1:18" x14ac:dyDescent="0.25">
      <c r="A11510" t="s">
        <v>5657</v>
      </c>
      <c r="B11510" t="s">
        <v>3089</v>
      </c>
      <c r="D11510" t="s">
        <v>3090</v>
      </c>
      <c r="E11510" t="s">
        <v>3090</v>
      </c>
      <c r="F11510">
        <v>1</v>
      </c>
      <c r="G11510">
        <v>0</v>
      </c>
      <c r="H11510">
        <v>0</v>
      </c>
      <c r="I11510">
        <v>0</v>
      </c>
      <c r="K11510"/>
      <c r="N11510" t="s">
        <v>3091</v>
      </c>
      <c r="O11510" t="s">
        <v>3092</v>
      </c>
      <c r="P11510" t="s">
        <v>3095</v>
      </c>
      <c r="R11510" t="s">
        <v>3094</v>
      </c>
    </row>
    <row r="11511" spans="1:18" x14ac:dyDescent="0.25">
      <c r="A11511" t="s">
        <v>5658</v>
      </c>
      <c r="B11511" t="s">
        <v>3089</v>
      </c>
      <c r="D11511" t="s">
        <v>3090</v>
      </c>
      <c r="E11511" t="s">
        <v>3090</v>
      </c>
      <c r="F11511">
        <v>1</v>
      </c>
      <c r="G11511">
        <v>0</v>
      </c>
      <c r="H11511">
        <v>0</v>
      </c>
      <c r="I11511">
        <v>0</v>
      </c>
      <c r="K11511"/>
      <c r="N11511" t="s">
        <v>3091</v>
      </c>
      <c r="O11511" t="s">
        <v>3092</v>
      </c>
      <c r="P11511" t="s">
        <v>3095</v>
      </c>
      <c r="R11511" t="s">
        <v>3094</v>
      </c>
    </row>
    <row r="11512" spans="1:18" x14ac:dyDescent="0.25">
      <c r="A11512" t="s">
        <v>5659</v>
      </c>
      <c r="B11512" t="s">
        <v>3089</v>
      </c>
      <c r="D11512" t="s">
        <v>3090</v>
      </c>
      <c r="E11512" t="s">
        <v>3090</v>
      </c>
      <c r="F11512">
        <v>1</v>
      </c>
      <c r="G11512">
        <v>0</v>
      </c>
      <c r="H11512">
        <v>0</v>
      </c>
      <c r="I11512">
        <v>0</v>
      </c>
      <c r="K11512"/>
      <c r="N11512" t="s">
        <v>3091</v>
      </c>
      <c r="O11512" t="s">
        <v>3092</v>
      </c>
      <c r="P11512" t="s">
        <v>3095</v>
      </c>
      <c r="R11512" t="s">
        <v>3094</v>
      </c>
    </row>
    <row r="11513" spans="1:18" x14ac:dyDescent="0.25">
      <c r="A11513" t="s">
        <v>5660</v>
      </c>
      <c r="B11513" t="s">
        <v>3089</v>
      </c>
      <c r="D11513" t="s">
        <v>3090</v>
      </c>
      <c r="E11513" t="s">
        <v>3090</v>
      </c>
      <c r="F11513">
        <v>1</v>
      </c>
      <c r="G11513">
        <v>0</v>
      </c>
      <c r="H11513">
        <v>0</v>
      </c>
      <c r="I11513">
        <v>0</v>
      </c>
      <c r="K11513"/>
      <c r="N11513" t="s">
        <v>3091</v>
      </c>
      <c r="O11513" t="s">
        <v>3092</v>
      </c>
      <c r="P11513" t="s">
        <v>3095</v>
      </c>
      <c r="R11513" t="s">
        <v>3094</v>
      </c>
    </row>
    <row r="11514" spans="1:18" x14ac:dyDescent="0.25">
      <c r="A11514" t="s">
        <v>5661</v>
      </c>
      <c r="B11514" t="s">
        <v>3089</v>
      </c>
      <c r="D11514" t="s">
        <v>3090</v>
      </c>
      <c r="E11514" t="s">
        <v>3090</v>
      </c>
      <c r="F11514">
        <v>1</v>
      </c>
      <c r="G11514">
        <v>0</v>
      </c>
      <c r="H11514">
        <v>0</v>
      </c>
      <c r="I11514">
        <v>0</v>
      </c>
      <c r="K11514"/>
      <c r="N11514" t="s">
        <v>3091</v>
      </c>
      <c r="O11514" t="s">
        <v>3092</v>
      </c>
      <c r="P11514" t="s">
        <v>3095</v>
      </c>
      <c r="R11514" t="s">
        <v>3094</v>
      </c>
    </row>
    <row r="11515" spans="1:18" x14ac:dyDescent="0.25">
      <c r="A11515" t="s">
        <v>5662</v>
      </c>
      <c r="B11515" t="s">
        <v>3089</v>
      </c>
      <c r="D11515" t="s">
        <v>3090</v>
      </c>
      <c r="E11515" t="s">
        <v>3090</v>
      </c>
      <c r="F11515">
        <v>1</v>
      </c>
      <c r="G11515">
        <v>0</v>
      </c>
      <c r="H11515">
        <v>0</v>
      </c>
      <c r="I11515">
        <v>0</v>
      </c>
      <c r="K11515"/>
      <c r="N11515" t="s">
        <v>3091</v>
      </c>
      <c r="O11515" t="s">
        <v>3092</v>
      </c>
      <c r="P11515" t="s">
        <v>3095</v>
      </c>
      <c r="R11515" t="s">
        <v>3094</v>
      </c>
    </row>
    <row r="11516" spans="1:18" x14ac:dyDescent="0.25">
      <c r="A11516" t="s">
        <v>5663</v>
      </c>
      <c r="B11516" t="s">
        <v>3089</v>
      </c>
      <c r="D11516" t="s">
        <v>3090</v>
      </c>
      <c r="E11516" t="s">
        <v>3090</v>
      </c>
      <c r="F11516">
        <v>1</v>
      </c>
      <c r="G11516">
        <v>0</v>
      </c>
      <c r="H11516">
        <v>0</v>
      </c>
      <c r="I11516">
        <v>0</v>
      </c>
      <c r="K11516"/>
      <c r="N11516" t="s">
        <v>3091</v>
      </c>
      <c r="O11516" t="s">
        <v>3092</v>
      </c>
      <c r="P11516" t="s">
        <v>3095</v>
      </c>
      <c r="R11516" t="s">
        <v>3094</v>
      </c>
    </row>
    <row r="11517" spans="1:18" x14ac:dyDescent="0.25">
      <c r="A11517" t="s">
        <v>5664</v>
      </c>
      <c r="B11517" t="s">
        <v>3089</v>
      </c>
      <c r="D11517" t="s">
        <v>3090</v>
      </c>
      <c r="E11517" t="s">
        <v>3090</v>
      </c>
      <c r="F11517">
        <v>1</v>
      </c>
      <c r="G11517">
        <v>0</v>
      </c>
      <c r="H11517">
        <v>0</v>
      </c>
      <c r="I11517">
        <v>0</v>
      </c>
      <c r="K11517"/>
      <c r="N11517" t="s">
        <v>3091</v>
      </c>
      <c r="O11517" t="s">
        <v>3092</v>
      </c>
      <c r="P11517" t="s">
        <v>3095</v>
      </c>
      <c r="R11517" t="s">
        <v>3094</v>
      </c>
    </row>
    <row r="11518" spans="1:18" x14ac:dyDescent="0.25">
      <c r="A11518" t="s">
        <v>5665</v>
      </c>
      <c r="B11518" t="s">
        <v>3089</v>
      </c>
      <c r="D11518" t="s">
        <v>3090</v>
      </c>
      <c r="E11518" t="s">
        <v>3090</v>
      </c>
      <c r="F11518">
        <v>1</v>
      </c>
      <c r="G11518">
        <v>0</v>
      </c>
      <c r="H11518">
        <v>0</v>
      </c>
      <c r="I11518">
        <v>0</v>
      </c>
      <c r="K11518"/>
      <c r="N11518" t="s">
        <v>3091</v>
      </c>
      <c r="O11518" t="s">
        <v>3092</v>
      </c>
      <c r="P11518" t="s">
        <v>3095</v>
      </c>
      <c r="R11518" t="s">
        <v>3094</v>
      </c>
    </row>
    <row r="11519" spans="1:18" x14ac:dyDescent="0.25">
      <c r="A11519" t="s">
        <v>5666</v>
      </c>
      <c r="B11519" t="s">
        <v>3089</v>
      </c>
      <c r="D11519" t="s">
        <v>3090</v>
      </c>
      <c r="E11519" t="s">
        <v>3090</v>
      </c>
      <c r="F11519">
        <v>1</v>
      </c>
      <c r="G11519">
        <v>0</v>
      </c>
      <c r="H11519">
        <v>0</v>
      </c>
      <c r="I11519">
        <v>0</v>
      </c>
      <c r="K11519"/>
      <c r="N11519" t="s">
        <v>3091</v>
      </c>
      <c r="O11519" t="s">
        <v>3092</v>
      </c>
      <c r="P11519" t="s">
        <v>3095</v>
      </c>
      <c r="R11519" t="s">
        <v>3094</v>
      </c>
    </row>
    <row r="11520" spans="1:18" x14ac:dyDescent="0.25">
      <c r="A11520" t="s">
        <v>5667</v>
      </c>
      <c r="B11520" t="s">
        <v>3089</v>
      </c>
      <c r="D11520" t="s">
        <v>3090</v>
      </c>
      <c r="E11520" t="s">
        <v>3090</v>
      </c>
      <c r="F11520">
        <v>1</v>
      </c>
      <c r="G11520">
        <v>0</v>
      </c>
      <c r="H11520">
        <v>0</v>
      </c>
      <c r="I11520">
        <v>0</v>
      </c>
      <c r="K11520"/>
      <c r="N11520" t="s">
        <v>3091</v>
      </c>
      <c r="O11520" t="s">
        <v>3092</v>
      </c>
      <c r="P11520" t="s">
        <v>3095</v>
      </c>
      <c r="R11520" t="s">
        <v>3094</v>
      </c>
    </row>
    <row r="11521" spans="1:18" x14ac:dyDescent="0.25">
      <c r="A11521" t="s">
        <v>5668</v>
      </c>
      <c r="B11521" t="s">
        <v>3089</v>
      </c>
      <c r="D11521" t="s">
        <v>3090</v>
      </c>
      <c r="E11521" t="s">
        <v>3090</v>
      </c>
      <c r="F11521">
        <v>1</v>
      </c>
      <c r="G11521">
        <v>0</v>
      </c>
      <c r="H11521">
        <v>0</v>
      </c>
      <c r="I11521">
        <v>0</v>
      </c>
      <c r="K11521"/>
      <c r="N11521" t="s">
        <v>3091</v>
      </c>
      <c r="O11521" t="s">
        <v>3092</v>
      </c>
      <c r="P11521" t="s">
        <v>3095</v>
      </c>
      <c r="R11521" t="s">
        <v>3094</v>
      </c>
    </row>
    <row r="11522" spans="1:18" x14ac:dyDescent="0.25">
      <c r="A11522" t="s">
        <v>5669</v>
      </c>
      <c r="B11522" t="s">
        <v>3089</v>
      </c>
      <c r="D11522" t="s">
        <v>3090</v>
      </c>
      <c r="E11522" t="s">
        <v>3090</v>
      </c>
      <c r="F11522">
        <v>1</v>
      </c>
      <c r="G11522">
        <v>0</v>
      </c>
      <c r="H11522">
        <v>0</v>
      </c>
      <c r="I11522">
        <v>0</v>
      </c>
      <c r="K11522"/>
      <c r="N11522" t="s">
        <v>3091</v>
      </c>
      <c r="O11522" t="s">
        <v>3092</v>
      </c>
      <c r="P11522" t="s">
        <v>3095</v>
      </c>
      <c r="R11522" t="s">
        <v>3094</v>
      </c>
    </row>
    <row r="11523" spans="1:18" x14ac:dyDescent="0.25">
      <c r="A11523" t="s">
        <v>5670</v>
      </c>
      <c r="B11523" t="s">
        <v>3089</v>
      </c>
      <c r="D11523" t="s">
        <v>3090</v>
      </c>
      <c r="E11523" t="s">
        <v>3090</v>
      </c>
      <c r="F11523">
        <v>1</v>
      </c>
      <c r="G11523">
        <v>0</v>
      </c>
      <c r="H11523">
        <v>0</v>
      </c>
      <c r="I11523">
        <v>0</v>
      </c>
      <c r="K11523"/>
      <c r="N11523" t="s">
        <v>3091</v>
      </c>
      <c r="O11523" t="s">
        <v>3092</v>
      </c>
      <c r="P11523" t="s">
        <v>3095</v>
      </c>
      <c r="R11523" t="s">
        <v>3094</v>
      </c>
    </row>
    <row r="11524" spans="1:18" x14ac:dyDescent="0.25">
      <c r="A11524" t="s">
        <v>5671</v>
      </c>
      <c r="B11524" t="s">
        <v>3089</v>
      </c>
      <c r="D11524" t="s">
        <v>3090</v>
      </c>
      <c r="E11524" t="s">
        <v>3090</v>
      </c>
      <c r="F11524">
        <v>1</v>
      </c>
      <c r="G11524">
        <v>0</v>
      </c>
      <c r="H11524">
        <v>0</v>
      </c>
      <c r="I11524">
        <v>0</v>
      </c>
      <c r="K11524"/>
      <c r="N11524" t="s">
        <v>3091</v>
      </c>
      <c r="O11524" t="s">
        <v>3092</v>
      </c>
      <c r="P11524" t="s">
        <v>3095</v>
      </c>
      <c r="R11524" t="s">
        <v>3094</v>
      </c>
    </row>
    <row r="11525" spans="1:18" x14ac:dyDescent="0.25">
      <c r="A11525" t="s">
        <v>5672</v>
      </c>
      <c r="B11525" t="s">
        <v>3089</v>
      </c>
      <c r="D11525" t="s">
        <v>3090</v>
      </c>
      <c r="E11525" t="s">
        <v>3090</v>
      </c>
      <c r="F11525">
        <v>1</v>
      </c>
      <c r="G11525">
        <v>0</v>
      </c>
      <c r="H11525">
        <v>0</v>
      </c>
      <c r="I11525">
        <v>0</v>
      </c>
      <c r="K11525"/>
      <c r="N11525" t="s">
        <v>3091</v>
      </c>
      <c r="O11525" t="s">
        <v>3092</v>
      </c>
      <c r="P11525" t="s">
        <v>3095</v>
      </c>
      <c r="R11525" t="s">
        <v>3094</v>
      </c>
    </row>
    <row r="11526" spans="1:18" x14ac:dyDescent="0.25">
      <c r="A11526" t="s">
        <v>5673</v>
      </c>
      <c r="B11526" t="s">
        <v>3089</v>
      </c>
      <c r="D11526" t="s">
        <v>3090</v>
      </c>
      <c r="E11526" t="s">
        <v>3090</v>
      </c>
      <c r="F11526">
        <v>1</v>
      </c>
      <c r="G11526">
        <v>0</v>
      </c>
      <c r="H11526">
        <v>0</v>
      </c>
      <c r="I11526">
        <v>0</v>
      </c>
      <c r="K11526"/>
      <c r="N11526" t="s">
        <v>3091</v>
      </c>
      <c r="O11526" t="s">
        <v>3092</v>
      </c>
      <c r="P11526" t="s">
        <v>3095</v>
      </c>
      <c r="R11526" t="s">
        <v>3094</v>
      </c>
    </row>
    <row r="11527" spans="1:18" x14ac:dyDescent="0.25">
      <c r="A11527" t="s">
        <v>5674</v>
      </c>
      <c r="B11527" t="s">
        <v>3089</v>
      </c>
      <c r="D11527" t="s">
        <v>3090</v>
      </c>
      <c r="E11527" t="s">
        <v>3090</v>
      </c>
      <c r="F11527">
        <v>1</v>
      </c>
      <c r="G11527">
        <v>0</v>
      </c>
      <c r="H11527">
        <v>0</v>
      </c>
      <c r="I11527">
        <v>0</v>
      </c>
      <c r="K11527"/>
      <c r="N11527" t="s">
        <v>3091</v>
      </c>
      <c r="O11527" t="s">
        <v>3092</v>
      </c>
      <c r="P11527" t="s">
        <v>3095</v>
      </c>
      <c r="R11527" t="s">
        <v>3094</v>
      </c>
    </row>
    <row r="11528" spans="1:18" x14ac:dyDescent="0.25">
      <c r="A11528" t="s">
        <v>5675</v>
      </c>
      <c r="B11528" t="s">
        <v>3089</v>
      </c>
      <c r="D11528" t="s">
        <v>3090</v>
      </c>
      <c r="E11528" t="s">
        <v>3090</v>
      </c>
      <c r="F11528">
        <v>1</v>
      </c>
      <c r="G11528">
        <v>0</v>
      </c>
      <c r="H11528">
        <v>0</v>
      </c>
      <c r="I11528">
        <v>0</v>
      </c>
      <c r="K11528"/>
      <c r="N11528" t="s">
        <v>3091</v>
      </c>
      <c r="O11528" t="s">
        <v>3092</v>
      </c>
      <c r="P11528" t="s">
        <v>3095</v>
      </c>
      <c r="R11528" t="s">
        <v>3094</v>
      </c>
    </row>
    <row r="11529" spans="1:18" x14ac:dyDescent="0.25">
      <c r="A11529" t="s">
        <v>5676</v>
      </c>
      <c r="B11529" t="s">
        <v>3089</v>
      </c>
      <c r="D11529" t="s">
        <v>3090</v>
      </c>
      <c r="E11529" t="s">
        <v>3090</v>
      </c>
      <c r="F11529">
        <v>1</v>
      </c>
      <c r="G11529">
        <v>0</v>
      </c>
      <c r="H11529">
        <v>0</v>
      </c>
      <c r="I11529">
        <v>0</v>
      </c>
      <c r="K11529"/>
      <c r="N11529" t="s">
        <v>3091</v>
      </c>
      <c r="O11529" t="s">
        <v>3092</v>
      </c>
      <c r="P11529" t="s">
        <v>3095</v>
      </c>
      <c r="R11529" t="s">
        <v>3094</v>
      </c>
    </row>
    <row r="11530" spans="1:18" x14ac:dyDescent="0.25">
      <c r="A11530" t="s">
        <v>5677</v>
      </c>
      <c r="B11530" t="s">
        <v>3089</v>
      </c>
      <c r="D11530" t="s">
        <v>3090</v>
      </c>
      <c r="E11530" t="s">
        <v>3090</v>
      </c>
      <c r="F11530">
        <v>1</v>
      </c>
      <c r="G11530">
        <v>0</v>
      </c>
      <c r="H11530">
        <v>0</v>
      </c>
      <c r="I11530">
        <v>0</v>
      </c>
      <c r="K11530"/>
      <c r="N11530" t="s">
        <v>3091</v>
      </c>
      <c r="O11530" t="s">
        <v>3092</v>
      </c>
      <c r="P11530" t="s">
        <v>3095</v>
      </c>
      <c r="R11530" t="s">
        <v>3094</v>
      </c>
    </row>
    <row r="11531" spans="1:18" x14ac:dyDescent="0.25">
      <c r="A11531" t="s">
        <v>5678</v>
      </c>
      <c r="B11531" t="s">
        <v>3089</v>
      </c>
      <c r="D11531" t="s">
        <v>3090</v>
      </c>
      <c r="E11531" t="s">
        <v>3090</v>
      </c>
      <c r="F11531">
        <v>1</v>
      </c>
      <c r="G11531">
        <v>0</v>
      </c>
      <c r="H11531">
        <v>0</v>
      </c>
      <c r="I11531">
        <v>0</v>
      </c>
      <c r="K11531"/>
      <c r="N11531" t="s">
        <v>3091</v>
      </c>
      <c r="O11531" t="s">
        <v>3092</v>
      </c>
      <c r="P11531" t="s">
        <v>3095</v>
      </c>
      <c r="R11531" t="s">
        <v>3094</v>
      </c>
    </row>
    <row r="11532" spans="1:18" x14ac:dyDescent="0.25">
      <c r="A11532" t="s">
        <v>5679</v>
      </c>
      <c r="B11532" t="s">
        <v>3089</v>
      </c>
      <c r="D11532" t="s">
        <v>3090</v>
      </c>
      <c r="E11532" t="s">
        <v>3090</v>
      </c>
      <c r="F11532">
        <v>1</v>
      </c>
      <c r="G11532">
        <v>0</v>
      </c>
      <c r="H11532">
        <v>0</v>
      </c>
      <c r="I11532">
        <v>0</v>
      </c>
      <c r="K11532"/>
      <c r="N11532" t="s">
        <v>3091</v>
      </c>
      <c r="O11532" t="s">
        <v>3092</v>
      </c>
      <c r="P11532" t="s">
        <v>3095</v>
      </c>
      <c r="R11532" t="s">
        <v>3094</v>
      </c>
    </row>
    <row r="11533" spans="1:18" x14ac:dyDescent="0.25">
      <c r="A11533" t="s">
        <v>5680</v>
      </c>
      <c r="B11533" t="s">
        <v>3089</v>
      </c>
      <c r="D11533" t="s">
        <v>3090</v>
      </c>
      <c r="E11533" t="s">
        <v>3090</v>
      </c>
      <c r="F11533">
        <v>1</v>
      </c>
      <c r="G11533">
        <v>0</v>
      </c>
      <c r="H11533">
        <v>16116.351269996199</v>
      </c>
      <c r="I11533">
        <v>10074.3112699962</v>
      </c>
      <c r="K11533">
        <v>2176.5</v>
      </c>
      <c r="M11533">
        <v>3865.54</v>
      </c>
      <c r="N11533" t="s">
        <v>3091</v>
      </c>
      <c r="O11533" t="s">
        <v>3092</v>
      </c>
      <c r="P11533" t="s">
        <v>3095</v>
      </c>
      <c r="R11533" t="s">
        <v>3094</v>
      </c>
    </row>
    <row r="11534" spans="1:18" x14ac:dyDescent="0.25">
      <c r="A11534" t="s">
        <v>5681</v>
      </c>
      <c r="B11534" t="s">
        <v>3089</v>
      </c>
      <c r="D11534" t="s">
        <v>3090</v>
      </c>
      <c r="E11534" t="s">
        <v>3090</v>
      </c>
      <c r="F11534">
        <v>1</v>
      </c>
      <c r="G11534">
        <v>0</v>
      </c>
      <c r="H11534">
        <v>16716.9555914456</v>
      </c>
      <c r="I11534">
        <v>10372.0805914456</v>
      </c>
      <c r="K11534">
        <v>2285.1149999999998</v>
      </c>
      <c r="M11534">
        <v>4059.76</v>
      </c>
      <c r="N11534" t="s">
        <v>3091</v>
      </c>
      <c r="O11534" t="s">
        <v>3092</v>
      </c>
      <c r="P11534" t="s">
        <v>3095</v>
      </c>
      <c r="R11534" t="s">
        <v>3094</v>
      </c>
    </row>
    <row r="11535" spans="1:18" x14ac:dyDescent="0.25">
      <c r="A11535" t="s">
        <v>5682</v>
      </c>
      <c r="B11535" t="s">
        <v>3089</v>
      </c>
      <c r="D11535" t="s">
        <v>3090</v>
      </c>
      <c r="E11535" t="s">
        <v>3090</v>
      </c>
      <c r="F11535">
        <v>1</v>
      </c>
      <c r="G11535">
        <v>0</v>
      </c>
      <c r="H11535">
        <v>16093.886565090799</v>
      </c>
      <c r="I11535">
        <v>10051.8465650908</v>
      </c>
      <c r="K11535">
        <v>2176.5</v>
      </c>
      <c r="M11535">
        <v>3865.54</v>
      </c>
      <c r="N11535" t="s">
        <v>3091</v>
      </c>
      <c r="O11535" t="s">
        <v>3092</v>
      </c>
      <c r="P11535" t="s">
        <v>3095</v>
      </c>
      <c r="R11535" t="s">
        <v>3094</v>
      </c>
    </row>
    <row r="11536" spans="1:18" x14ac:dyDescent="0.25">
      <c r="A11536" t="s">
        <v>5683</v>
      </c>
      <c r="B11536" t="s">
        <v>3089</v>
      </c>
      <c r="D11536" t="s">
        <v>3090</v>
      </c>
      <c r="E11536" t="s">
        <v>3090</v>
      </c>
      <c r="F11536">
        <v>1</v>
      </c>
      <c r="G11536">
        <v>0</v>
      </c>
      <c r="H11536">
        <v>15647.4827533958</v>
      </c>
      <c r="I11536">
        <v>10060.1260867291</v>
      </c>
      <c r="K11536">
        <v>2012.89333333333</v>
      </c>
      <c r="M11536">
        <v>3574.46333333333</v>
      </c>
      <c r="N11536" t="s">
        <v>3091</v>
      </c>
      <c r="O11536" t="s">
        <v>3092</v>
      </c>
      <c r="P11536" t="s">
        <v>3095</v>
      </c>
      <c r="R11536" t="s">
        <v>3094</v>
      </c>
    </row>
    <row r="11537" spans="1:18" x14ac:dyDescent="0.25">
      <c r="A11537" t="s">
        <v>5684</v>
      </c>
      <c r="B11537" t="s">
        <v>3089</v>
      </c>
      <c r="D11537" t="s">
        <v>3090</v>
      </c>
      <c r="E11537" t="s">
        <v>3090</v>
      </c>
      <c r="F11537">
        <v>1</v>
      </c>
      <c r="G11537">
        <v>0</v>
      </c>
      <c r="H11537">
        <v>16664.0303485433</v>
      </c>
      <c r="I11537">
        <v>10613.846257634201</v>
      </c>
      <c r="K11537">
        <v>2179.4899999999998</v>
      </c>
      <c r="M11537">
        <v>3870.6940909090899</v>
      </c>
      <c r="N11537" t="s">
        <v>3091</v>
      </c>
      <c r="O11537" t="s">
        <v>3092</v>
      </c>
      <c r="P11537" t="s">
        <v>3095</v>
      </c>
      <c r="R11537" t="s">
        <v>3094</v>
      </c>
    </row>
    <row r="11538" spans="1:18" x14ac:dyDescent="0.25">
      <c r="A11538" t="s">
        <v>5685</v>
      </c>
      <c r="B11538" t="s">
        <v>3089</v>
      </c>
      <c r="D11538" t="s">
        <v>3090</v>
      </c>
      <c r="E11538" t="s">
        <v>3090</v>
      </c>
      <c r="F11538">
        <v>1</v>
      </c>
      <c r="G11538">
        <v>0</v>
      </c>
      <c r="H11538">
        <v>16051.843012467099</v>
      </c>
      <c r="I11538">
        <v>10001.645873939</v>
      </c>
      <c r="K11538">
        <v>2179.4932857142799</v>
      </c>
      <c r="M11538">
        <v>3870.7038528138501</v>
      </c>
      <c r="N11538" t="s">
        <v>3091</v>
      </c>
      <c r="O11538" t="s">
        <v>3092</v>
      </c>
      <c r="P11538" t="s">
        <v>3095</v>
      </c>
      <c r="R11538" t="s">
        <v>3094</v>
      </c>
    </row>
    <row r="11539" spans="1:18" x14ac:dyDescent="0.25">
      <c r="A11539" t="s">
        <v>5686</v>
      </c>
      <c r="B11539" t="s">
        <v>3089</v>
      </c>
      <c r="D11539" t="s">
        <v>3090</v>
      </c>
      <c r="E11539" t="s">
        <v>3090</v>
      </c>
      <c r="F11539">
        <v>1</v>
      </c>
      <c r="G11539">
        <v>0</v>
      </c>
      <c r="H11539">
        <v>15957.173300345899</v>
      </c>
      <c r="I11539">
        <v>9915.1019193935899</v>
      </c>
      <c r="K11539">
        <v>2176.5032857142801</v>
      </c>
      <c r="M11539">
        <v>3865.5680952380899</v>
      </c>
      <c r="N11539" t="s">
        <v>3091</v>
      </c>
      <c r="O11539" t="s">
        <v>3092</v>
      </c>
      <c r="P11539" t="s">
        <v>3095</v>
      </c>
      <c r="R11539" t="s">
        <v>3094</v>
      </c>
    </row>
    <row r="11540" spans="1:18" x14ac:dyDescent="0.25">
      <c r="A11540" t="s">
        <v>5687</v>
      </c>
      <c r="B11540" t="s">
        <v>3089</v>
      </c>
      <c r="D11540" t="s">
        <v>3090</v>
      </c>
      <c r="E11540" t="s">
        <v>3090</v>
      </c>
      <c r="F11540">
        <v>1</v>
      </c>
      <c r="G11540">
        <v>0</v>
      </c>
      <c r="H11540">
        <v>15593.8406922126</v>
      </c>
      <c r="I11540">
        <v>9511.9906922126193</v>
      </c>
      <c r="K11540">
        <v>2190.9699999999998</v>
      </c>
      <c r="M11540">
        <v>3890.88</v>
      </c>
      <c r="N11540" t="s">
        <v>3091</v>
      </c>
      <c r="O11540" t="s">
        <v>3092</v>
      </c>
      <c r="P11540" t="s">
        <v>3095</v>
      </c>
      <c r="R11540" t="s">
        <v>3094</v>
      </c>
    </row>
    <row r="11541" spans="1:18" x14ac:dyDescent="0.25">
      <c r="A11541" t="s">
        <v>5688</v>
      </c>
      <c r="B11541" t="s">
        <v>3089</v>
      </c>
      <c r="D11541" t="s">
        <v>3090</v>
      </c>
      <c r="E11541" t="s">
        <v>3090</v>
      </c>
      <c r="F11541">
        <v>1</v>
      </c>
      <c r="G11541">
        <v>0</v>
      </c>
      <c r="H11541">
        <v>767.12325622567596</v>
      </c>
      <c r="I11541">
        <v>664.55325622567602</v>
      </c>
      <c r="K11541">
        <v>37.65</v>
      </c>
      <c r="M11541">
        <v>64.92</v>
      </c>
      <c r="N11541" t="s">
        <v>3091</v>
      </c>
      <c r="O11541" t="s">
        <v>3092</v>
      </c>
      <c r="P11541" t="s">
        <v>3095</v>
      </c>
      <c r="R11541" t="s">
        <v>3094</v>
      </c>
    </row>
    <row r="11542" spans="1:18" x14ac:dyDescent="0.25">
      <c r="A11542" t="s">
        <v>5689</v>
      </c>
      <c r="B11542" t="s">
        <v>3089</v>
      </c>
      <c r="D11542" t="s">
        <v>3090</v>
      </c>
      <c r="E11542" t="s">
        <v>3090</v>
      </c>
      <c r="F11542">
        <v>1</v>
      </c>
      <c r="G11542">
        <v>0</v>
      </c>
      <c r="H11542">
        <v>15971.810402361099</v>
      </c>
      <c r="I11542">
        <v>10061.5004023611</v>
      </c>
      <c r="K11542">
        <v>2129.8150000000001</v>
      </c>
      <c r="M11542">
        <v>3780.4949999999999</v>
      </c>
      <c r="N11542" t="s">
        <v>3091</v>
      </c>
      <c r="O11542" t="s">
        <v>3092</v>
      </c>
      <c r="P11542" t="s">
        <v>3095</v>
      </c>
      <c r="R11542" t="s">
        <v>3094</v>
      </c>
    </row>
    <row r="11543" spans="1:18" x14ac:dyDescent="0.25">
      <c r="A11543" t="s">
        <v>5690</v>
      </c>
      <c r="B11543" t="s">
        <v>3089</v>
      </c>
      <c r="D11543" t="s">
        <v>3090</v>
      </c>
      <c r="E11543" t="s">
        <v>3090</v>
      </c>
      <c r="F11543">
        <v>1</v>
      </c>
      <c r="G11543">
        <v>0</v>
      </c>
      <c r="H11543">
        <v>16571.578054963898</v>
      </c>
      <c r="I11543">
        <v>10286.963054963901</v>
      </c>
      <c r="K11543">
        <v>2264.4850000000001</v>
      </c>
      <c r="M11543">
        <v>4020.13</v>
      </c>
      <c r="N11543" t="s">
        <v>3091</v>
      </c>
      <c r="O11543" t="s">
        <v>3092</v>
      </c>
      <c r="P11543" t="s">
        <v>3095</v>
      </c>
      <c r="R11543" t="s">
        <v>3094</v>
      </c>
    </row>
    <row r="11544" spans="1:18" x14ac:dyDescent="0.25">
      <c r="A11544" t="s">
        <v>5691</v>
      </c>
      <c r="B11544" t="s">
        <v>3089</v>
      </c>
      <c r="D11544" t="s">
        <v>3090</v>
      </c>
      <c r="E11544" t="s">
        <v>3090</v>
      </c>
      <c r="F11544">
        <v>1</v>
      </c>
      <c r="G11544">
        <v>0</v>
      </c>
      <c r="H11544">
        <v>16368.4166922365</v>
      </c>
      <c r="I11544">
        <v>10458.1641922365</v>
      </c>
      <c r="K11544">
        <v>2129.8200000000002</v>
      </c>
      <c r="M11544">
        <v>3780.4324999999999</v>
      </c>
      <c r="N11544" t="s">
        <v>3091</v>
      </c>
      <c r="O11544" t="s">
        <v>3092</v>
      </c>
      <c r="P11544" t="s">
        <v>3095</v>
      </c>
      <c r="R11544" t="s">
        <v>3094</v>
      </c>
    </row>
    <row r="11545" spans="1:18" x14ac:dyDescent="0.25">
      <c r="A11545" t="s">
        <v>5692</v>
      </c>
      <c r="B11545" t="s">
        <v>3089</v>
      </c>
      <c r="D11545" t="s">
        <v>3090</v>
      </c>
      <c r="E11545" t="s">
        <v>3090</v>
      </c>
      <c r="F11545">
        <v>1</v>
      </c>
      <c r="G11545">
        <v>0</v>
      </c>
      <c r="H11545">
        <v>17142.864477037201</v>
      </c>
      <c r="I11545">
        <v>10858.266143703901</v>
      </c>
      <c r="K11545">
        <v>2264.4933333333302</v>
      </c>
      <c r="M11545">
        <v>4020.105</v>
      </c>
      <c r="N11545" t="s">
        <v>3091</v>
      </c>
      <c r="O11545" t="s">
        <v>3092</v>
      </c>
      <c r="P11545" t="s">
        <v>3095</v>
      </c>
      <c r="R11545" t="s">
        <v>3094</v>
      </c>
    </row>
    <row r="11546" spans="1:18" x14ac:dyDescent="0.25">
      <c r="A11546" t="s">
        <v>5693</v>
      </c>
      <c r="B11546" t="s">
        <v>3089</v>
      </c>
      <c r="D11546" t="s">
        <v>3090</v>
      </c>
      <c r="E11546" t="s">
        <v>3090</v>
      </c>
      <c r="F11546">
        <v>1</v>
      </c>
      <c r="G11546">
        <v>0</v>
      </c>
      <c r="H11546">
        <v>16504.902615057301</v>
      </c>
      <c r="I11546">
        <v>10594.6459483906</v>
      </c>
      <c r="K11546">
        <v>2129.82666666666</v>
      </c>
      <c r="M11546">
        <v>3780.4299999999898</v>
      </c>
      <c r="N11546" t="s">
        <v>3091</v>
      </c>
      <c r="O11546" t="s">
        <v>3092</v>
      </c>
      <c r="P11546" t="s">
        <v>3095</v>
      </c>
      <c r="R11546" t="s">
        <v>3094</v>
      </c>
    </row>
    <row r="11547" spans="1:18" x14ac:dyDescent="0.25">
      <c r="A11547" t="s">
        <v>5694</v>
      </c>
      <c r="B11547" t="s">
        <v>3089</v>
      </c>
      <c r="D11547" t="s">
        <v>3090</v>
      </c>
      <c r="E11547" t="s">
        <v>3090</v>
      </c>
      <c r="F11547">
        <v>1</v>
      </c>
      <c r="G11547">
        <v>0</v>
      </c>
      <c r="H11547">
        <v>15740.6897204988</v>
      </c>
      <c r="I11547">
        <v>13462.5397204988</v>
      </c>
      <c r="K11547">
        <v>826.16</v>
      </c>
      <c r="M11547">
        <v>1451.99</v>
      </c>
      <c r="N11547" t="s">
        <v>3091</v>
      </c>
      <c r="O11547" t="s">
        <v>3092</v>
      </c>
      <c r="P11547" t="s">
        <v>3095</v>
      </c>
      <c r="R11547" t="s">
        <v>3094</v>
      </c>
    </row>
    <row r="11548" spans="1:18" x14ac:dyDescent="0.25">
      <c r="A11548" t="s">
        <v>5695</v>
      </c>
      <c r="B11548" t="s">
        <v>3089</v>
      </c>
      <c r="D11548" t="s">
        <v>3090</v>
      </c>
      <c r="E11548" t="s">
        <v>3090</v>
      </c>
      <c r="F11548">
        <v>1</v>
      </c>
      <c r="G11548">
        <v>0</v>
      </c>
      <c r="H11548">
        <v>17160.141596748901</v>
      </c>
      <c r="I11548">
        <v>11205.6049300823</v>
      </c>
      <c r="K11548">
        <v>2146.1633333333298</v>
      </c>
      <c r="M11548">
        <v>3808.3733333333298</v>
      </c>
      <c r="N11548" t="s">
        <v>3091</v>
      </c>
      <c r="O11548" t="s">
        <v>3092</v>
      </c>
      <c r="P11548" t="s">
        <v>3095</v>
      </c>
      <c r="R11548" t="s">
        <v>3094</v>
      </c>
    </row>
    <row r="11549" spans="1:18" x14ac:dyDescent="0.25">
      <c r="A11549" t="s">
        <v>5696</v>
      </c>
      <c r="B11549" t="s">
        <v>3089</v>
      </c>
      <c r="D11549" t="s">
        <v>3090</v>
      </c>
      <c r="E11549" t="s">
        <v>3090</v>
      </c>
      <c r="F11549">
        <v>1</v>
      </c>
      <c r="G11549">
        <v>0</v>
      </c>
      <c r="H11549">
        <v>18176.804163000801</v>
      </c>
      <c r="I11549">
        <v>11747.4591630008</v>
      </c>
      <c r="K11549">
        <v>2316.8375000000001</v>
      </c>
      <c r="M11549">
        <v>4112.5074999999997</v>
      </c>
      <c r="N11549" t="s">
        <v>3091</v>
      </c>
      <c r="O11549" t="s">
        <v>3092</v>
      </c>
      <c r="P11549" t="s">
        <v>3095</v>
      </c>
      <c r="R11549" t="s">
        <v>3094</v>
      </c>
    </row>
    <row r="11550" spans="1:18" x14ac:dyDescent="0.25">
      <c r="A11550" t="s">
        <v>5697</v>
      </c>
      <c r="B11550" t="s">
        <v>3089</v>
      </c>
      <c r="D11550" t="s">
        <v>3090</v>
      </c>
      <c r="E11550" t="s">
        <v>3090</v>
      </c>
      <c r="F11550">
        <v>1</v>
      </c>
      <c r="G11550">
        <v>0</v>
      </c>
      <c r="H11550">
        <v>17614.316219756802</v>
      </c>
      <c r="I11550">
        <v>11263.737053090101</v>
      </c>
      <c r="K11550">
        <v>2288.8358333333299</v>
      </c>
      <c r="M11550">
        <v>4061.7433333333302</v>
      </c>
      <c r="N11550" t="s">
        <v>3091</v>
      </c>
      <c r="O11550" t="s">
        <v>3092</v>
      </c>
      <c r="P11550" t="s">
        <v>3095</v>
      </c>
      <c r="R11550" t="s">
        <v>3094</v>
      </c>
    </row>
    <row r="11551" spans="1:18" x14ac:dyDescent="0.25">
      <c r="A11551" t="s">
        <v>5698</v>
      </c>
      <c r="B11551" t="s">
        <v>3089</v>
      </c>
      <c r="D11551" t="s">
        <v>3090</v>
      </c>
      <c r="E11551" t="s">
        <v>3090</v>
      </c>
      <c r="F11551">
        <v>1</v>
      </c>
      <c r="G11551">
        <v>0</v>
      </c>
      <c r="H11551">
        <v>18685.488294167299</v>
      </c>
      <c r="I11551">
        <v>12076.5662941673</v>
      </c>
      <c r="K11551">
        <v>2382.5250000000001</v>
      </c>
      <c r="M11551">
        <v>4226.3969999999999</v>
      </c>
      <c r="N11551" t="s">
        <v>3091</v>
      </c>
      <c r="O11551" t="s">
        <v>3092</v>
      </c>
      <c r="P11551" t="s">
        <v>3095</v>
      </c>
      <c r="R11551" t="s">
        <v>3094</v>
      </c>
    </row>
    <row r="11552" spans="1:18" x14ac:dyDescent="0.25">
      <c r="A11552" t="s">
        <v>5699</v>
      </c>
      <c r="B11552" t="s">
        <v>3089</v>
      </c>
      <c r="D11552" t="s">
        <v>3090</v>
      </c>
      <c r="E11552" t="s">
        <v>3090</v>
      </c>
      <c r="F11552">
        <v>1</v>
      </c>
      <c r="G11552">
        <v>0</v>
      </c>
      <c r="H11552">
        <v>20334.986974561602</v>
      </c>
      <c r="I11552">
        <v>13617.4636412283</v>
      </c>
      <c r="K11552">
        <v>2423.6983333333301</v>
      </c>
      <c r="M11552">
        <v>4293.8249999999898</v>
      </c>
      <c r="N11552" t="s">
        <v>3091</v>
      </c>
      <c r="O11552" t="s">
        <v>3092</v>
      </c>
      <c r="P11552" t="s">
        <v>3095</v>
      </c>
      <c r="R11552" t="s">
        <v>3094</v>
      </c>
    </row>
    <row r="11553" spans="1:18" x14ac:dyDescent="0.25">
      <c r="A11553" t="s">
        <v>5700</v>
      </c>
      <c r="B11553" t="s">
        <v>3089</v>
      </c>
      <c r="D11553" t="s">
        <v>3090</v>
      </c>
      <c r="E11553" t="s">
        <v>3090</v>
      </c>
      <c r="F11553">
        <v>1</v>
      </c>
      <c r="G11553">
        <v>0</v>
      </c>
      <c r="H11553">
        <v>18212.621903548199</v>
      </c>
      <c r="I11553">
        <v>11570.3085702149</v>
      </c>
      <c r="K11553">
        <v>2396.4499999999998</v>
      </c>
      <c r="M11553">
        <v>4245.86333333333</v>
      </c>
      <c r="N11553" t="s">
        <v>3091</v>
      </c>
      <c r="O11553" t="s">
        <v>3092</v>
      </c>
      <c r="P11553" t="s">
        <v>3095</v>
      </c>
      <c r="R11553" t="s">
        <v>3094</v>
      </c>
    </row>
    <row r="11554" spans="1:18" x14ac:dyDescent="0.25">
      <c r="A11554" t="s">
        <v>5701</v>
      </c>
      <c r="B11554" t="s">
        <v>3089</v>
      </c>
      <c r="D11554" t="s">
        <v>3090</v>
      </c>
      <c r="E11554" t="s">
        <v>3090</v>
      </c>
      <c r="F11554">
        <v>1</v>
      </c>
      <c r="G11554">
        <v>0</v>
      </c>
      <c r="H11554">
        <v>17758.536070612099</v>
      </c>
      <c r="I11554">
        <v>11490.564642040699</v>
      </c>
      <c r="K11554">
        <v>2261.7849999999999</v>
      </c>
      <c r="M11554">
        <v>4006.18642857142</v>
      </c>
      <c r="N11554" t="s">
        <v>3091</v>
      </c>
      <c r="O11554" t="s">
        <v>3092</v>
      </c>
      <c r="P11554" t="s">
        <v>3095</v>
      </c>
      <c r="R11554" t="s">
        <v>3094</v>
      </c>
    </row>
    <row r="11555" spans="1:18" x14ac:dyDescent="0.25">
      <c r="A11555" t="s">
        <v>5702</v>
      </c>
      <c r="B11555" t="s">
        <v>3089</v>
      </c>
      <c r="D11555" t="s">
        <v>3090</v>
      </c>
      <c r="E11555" t="s">
        <v>3090</v>
      </c>
      <c r="F11555">
        <v>1</v>
      </c>
      <c r="G11555">
        <v>0</v>
      </c>
      <c r="H11555">
        <v>18321.581370849301</v>
      </c>
      <c r="I11555">
        <v>11679.266608944499</v>
      </c>
      <c r="K11555">
        <v>2396.4566666666601</v>
      </c>
      <c r="M11555">
        <v>4245.8580952380898</v>
      </c>
      <c r="N11555" t="s">
        <v>3091</v>
      </c>
      <c r="O11555" t="s">
        <v>3092</v>
      </c>
      <c r="P11555" t="s">
        <v>3095</v>
      </c>
      <c r="R11555" t="s">
        <v>3094</v>
      </c>
    </row>
    <row r="11556" spans="1:18" x14ac:dyDescent="0.25">
      <c r="A11556" t="s">
        <v>5703</v>
      </c>
      <c r="B11556" t="s">
        <v>3089</v>
      </c>
      <c r="D11556" t="s">
        <v>3090</v>
      </c>
      <c r="E11556" t="s">
        <v>3090</v>
      </c>
      <c r="F11556">
        <v>1</v>
      </c>
      <c r="G11556">
        <v>0</v>
      </c>
      <c r="H11556">
        <v>18364.100744310301</v>
      </c>
      <c r="I11556">
        <v>11640.782410977001</v>
      </c>
      <c r="K11556">
        <v>2425.4533333333302</v>
      </c>
      <c r="M11556">
        <v>4297.8649999999998</v>
      </c>
      <c r="N11556" t="s">
        <v>3091</v>
      </c>
      <c r="O11556" t="s">
        <v>3092</v>
      </c>
      <c r="P11556" t="s">
        <v>3095</v>
      </c>
      <c r="R11556" t="s">
        <v>3094</v>
      </c>
    </row>
    <row r="11557" spans="1:18" x14ac:dyDescent="0.25">
      <c r="A11557" t="s">
        <v>5704</v>
      </c>
      <c r="B11557" t="s">
        <v>3089</v>
      </c>
      <c r="D11557" t="s">
        <v>3090</v>
      </c>
      <c r="E11557" t="s">
        <v>3090</v>
      </c>
      <c r="F11557">
        <v>1</v>
      </c>
      <c r="G11557">
        <v>0</v>
      </c>
      <c r="H11557">
        <v>17779.6762642537</v>
      </c>
      <c r="I11557">
        <v>11463.2279309204</v>
      </c>
      <c r="K11557">
        <v>2278.7816666666599</v>
      </c>
      <c r="M11557">
        <v>4037.6666666666601</v>
      </c>
      <c r="N11557" t="s">
        <v>3091</v>
      </c>
      <c r="O11557" t="s">
        <v>3092</v>
      </c>
      <c r="P11557" t="s">
        <v>3095</v>
      </c>
      <c r="R11557" t="s">
        <v>3094</v>
      </c>
    </row>
    <row r="11558" spans="1:18" x14ac:dyDescent="0.25">
      <c r="A11558" t="s">
        <v>5705</v>
      </c>
      <c r="B11558" t="s">
        <v>3089</v>
      </c>
      <c r="D11558" t="s">
        <v>3090</v>
      </c>
      <c r="E11558" t="s">
        <v>3090</v>
      </c>
      <c r="F11558">
        <v>1</v>
      </c>
      <c r="G11558">
        <v>0</v>
      </c>
      <c r="H11558">
        <v>18659.570175369801</v>
      </c>
      <c r="I11558">
        <v>11808.2835087031</v>
      </c>
      <c r="K11558">
        <v>2471.2683333333298</v>
      </c>
      <c r="M11558">
        <v>4380.0183333333298</v>
      </c>
      <c r="N11558" t="s">
        <v>3091</v>
      </c>
      <c r="O11558" t="s">
        <v>3092</v>
      </c>
      <c r="P11558" t="s">
        <v>3095</v>
      </c>
      <c r="R11558" t="s">
        <v>3094</v>
      </c>
    </row>
    <row r="11559" spans="1:18" x14ac:dyDescent="0.25">
      <c r="A11559" t="s">
        <v>5706</v>
      </c>
      <c r="B11559" t="s">
        <v>3089</v>
      </c>
      <c r="D11559" t="s">
        <v>3090</v>
      </c>
      <c r="E11559" t="s">
        <v>3090</v>
      </c>
      <c r="F11559">
        <v>1</v>
      </c>
      <c r="G11559">
        <v>0</v>
      </c>
      <c r="H11559">
        <v>18277.7612800266</v>
      </c>
      <c r="I11559">
        <v>11559.87461336</v>
      </c>
      <c r="K11559">
        <v>2423.4583333333298</v>
      </c>
      <c r="M11559">
        <v>4294.4283333333296</v>
      </c>
      <c r="N11559" t="s">
        <v>3091</v>
      </c>
      <c r="O11559" t="s">
        <v>3092</v>
      </c>
      <c r="P11559" t="s">
        <v>3095</v>
      </c>
      <c r="R11559" t="s">
        <v>3094</v>
      </c>
    </row>
    <row r="11560" spans="1:18" x14ac:dyDescent="0.25">
      <c r="A11560" t="s">
        <v>5707</v>
      </c>
      <c r="B11560" t="s">
        <v>3089</v>
      </c>
      <c r="D11560" t="s">
        <v>3090</v>
      </c>
      <c r="E11560" t="s">
        <v>3090</v>
      </c>
      <c r="F11560">
        <v>1</v>
      </c>
      <c r="G11560">
        <v>0</v>
      </c>
      <c r="H11560">
        <v>18239.723258263901</v>
      </c>
      <c r="I11560">
        <v>11521.8542582639</v>
      </c>
      <c r="K11560">
        <v>2423.4589999999998</v>
      </c>
      <c r="M11560">
        <v>4294.41</v>
      </c>
      <c r="N11560" t="s">
        <v>3091</v>
      </c>
      <c r="O11560" t="s">
        <v>3092</v>
      </c>
      <c r="P11560" t="s">
        <v>3095</v>
      </c>
      <c r="R11560" t="s">
        <v>3094</v>
      </c>
    </row>
    <row r="11561" spans="1:18" x14ac:dyDescent="0.25">
      <c r="A11561" t="s">
        <v>5708</v>
      </c>
      <c r="B11561" t="s">
        <v>3089</v>
      </c>
      <c r="D11561" t="s">
        <v>3090</v>
      </c>
      <c r="E11561" t="s">
        <v>3090</v>
      </c>
      <c r="F11561">
        <v>1</v>
      </c>
      <c r="G11561">
        <v>0</v>
      </c>
      <c r="H11561">
        <v>18102.469203398501</v>
      </c>
      <c r="I11561">
        <v>11786.050870065101</v>
      </c>
      <c r="K11561">
        <v>2278.79</v>
      </c>
      <c r="M11561">
        <v>4037.6283333333299</v>
      </c>
      <c r="N11561" t="s">
        <v>3091</v>
      </c>
      <c r="O11561" t="s">
        <v>3092</v>
      </c>
      <c r="P11561" t="s">
        <v>3095</v>
      </c>
      <c r="R11561" t="s">
        <v>3094</v>
      </c>
    </row>
    <row r="11562" spans="1:18" x14ac:dyDescent="0.25">
      <c r="A11562" t="s">
        <v>5709</v>
      </c>
      <c r="B11562" t="s">
        <v>3089</v>
      </c>
      <c r="D11562" t="s">
        <v>3090</v>
      </c>
      <c r="E11562" t="s">
        <v>3090</v>
      </c>
      <c r="F11562">
        <v>1</v>
      </c>
      <c r="G11562">
        <v>0</v>
      </c>
      <c r="H11562">
        <v>17278.383534801898</v>
      </c>
      <c r="I11562">
        <v>10961.933534801899</v>
      </c>
      <c r="K11562">
        <v>2278.7800000000002</v>
      </c>
      <c r="M11562">
        <v>4037.67</v>
      </c>
      <c r="N11562" t="s">
        <v>3091</v>
      </c>
      <c r="O11562" t="s">
        <v>3092</v>
      </c>
      <c r="P11562" t="s">
        <v>3095</v>
      </c>
      <c r="R11562" t="s">
        <v>3094</v>
      </c>
    </row>
    <row r="11563" spans="1:18" x14ac:dyDescent="0.25">
      <c r="A11563" t="s">
        <v>5710</v>
      </c>
      <c r="B11563" t="s">
        <v>3089</v>
      </c>
      <c r="D11563" t="s">
        <v>3090</v>
      </c>
      <c r="E11563" t="s">
        <v>3090</v>
      </c>
      <c r="F11563">
        <v>1</v>
      </c>
      <c r="G11563">
        <v>0</v>
      </c>
      <c r="H11563">
        <v>17839.7806523049</v>
      </c>
      <c r="I11563">
        <v>11148.980652304899</v>
      </c>
      <c r="K11563">
        <v>2413.4549999999999</v>
      </c>
      <c r="M11563">
        <v>4277.3450000000003</v>
      </c>
      <c r="N11563" t="s">
        <v>3091</v>
      </c>
      <c r="O11563" t="s">
        <v>3092</v>
      </c>
      <c r="P11563" t="s">
        <v>3095</v>
      </c>
      <c r="R11563" t="s">
        <v>3094</v>
      </c>
    </row>
    <row r="11564" spans="1:18" x14ac:dyDescent="0.25">
      <c r="A11564" t="s">
        <v>5711</v>
      </c>
      <c r="B11564" t="s">
        <v>3089</v>
      </c>
      <c r="D11564" t="s">
        <v>3090</v>
      </c>
      <c r="E11564" t="s">
        <v>3090</v>
      </c>
      <c r="F11564">
        <v>1</v>
      </c>
      <c r="G11564">
        <v>0</v>
      </c>
      <c r="H11564">
        <v>18077.244645710602</v>
      </c>
      <c r="I11564">
        <v>11391.900479043999</v>
      </c>
      <c r="K11564">
        <v>2411.4499999999998</v>
      </c>
      <c r="M11564">
        <v>4273.8941666666597</v>
      </c>
      <c r="N11564" t="s">
        <v>3091</v>
      </c>
      <c r="O11564" t="s">
        <v>3092</v>
      </c>
      <c r="P11564" t="s">
        <v>3095</v>
      </c>
      <c r="R11564" t="s">
        <v>3094</v>
      </c>
    </row>
    <row r="11565" spans="1:18" x14ac:dyDescent="0.25">
      <c r="A11565" t="s">
        <v>5712</v>
      </c>
      <c r="B11565" t="s">
        <v>3089</v>
      </c>
      <c r="D11565" t="s">
        <v>3090</v>
      </c>
      <c r="E11565" t="s">
        <v>3090</v>
      </c>
      <c r="F11565">
        <v>1</v>
      </c>
      <c r="G11565">
        <v>0</v>
      </c>
      <c r="H11565">
        <v>18118.450733202</v>
      </c>
      <c r="I11565">
        <v>11433.1065665353</v>
      </c>
      <c r="K11565">
        <v>2411.4499999999998</v>
      </c>
      <c r="M11565">
        <v>4273.8941666666597</v>
      </c>
      <c r="N11565" t="s">
        <v>3091</v>
      </c>
      <c r="O11565" t="s">
        <v>3092</v>
      </c>
      <c r="P11565" t="s">
        <v>3095</v>
      </c>
      <c r="R11565" t="s">
        <v>3094</v>
      </c>
    </row>
    <row r="11566" spans="1:18" x14ac:dyDescent="0.25">
      <c r="A11566" t="s">
        <v>5713</v>
      </c>
      <c r="B11566" t="s">
        <v>3089</v>
      </c>
      <c r="D11566" t="s">
        <v>3090</v>
      </c>
      <c r="E11566" t="s">
        <v>3090</v>
      </c>
      <c r="F11566">
        <v>1</v>
      </c>
      <c r="G11566">
        <v>0</v>
      </c>
      <c r="H11566">
        <v>20255.303914291198</v>
      </c>
      <c r="I11566">
        <v>13400.8513611379</v>
      </c>
      <c r="K11566">
        <v>2472.02020304397</v>
      </c>
      <c r="M11566">
        <v>4382.4323501092904</v>
      </c>
      <c r="N11566" t="s">
        <v>3091</v>
      </c>
      <c r="O11566" t="s">
        <v>3092</v>
      </c>
      <c r="P11566" t="s">
        <v>3095</v>
      </c>
      <c r="R11566" t="s">
        <v>3094</v>
      </c>
    </row>
    <row r="11567" spans="1:18" x14ac:dyDescent="0.25">
      <c r="A11567" t="s">
        <v>5714</v>
      </c>
      <c r="B11567" t="s">
        <v>3089</v>
      </c>
      <c r="D11567" t="s">
        <v>3090</v>
      </c>
      <c r="E11567" t="s">
        <v>3090</v>
      </c>
      <c r="F11567">
        <v>1</v>
      </c>
      <c r="G11567">
        <v>0</v>
      </c>
      <c r="H11567">
        <v>19839.464367809102</v>
      </c>
      <c r="I11567">
        <v>13405.846867809099</v>
      </c>
      <c r="K11567">
        <v>2321.42</v>
      </c>
      <c r="M11567">
        <v>4112.1975000000002</v>
      </c>
      <c r="N11567" t="s">
        <v>3091</v>
      </c>
      <c r="O11567" t="s">
        <v>3092</v>
      </c>
      <c r="P11567" t="s">
        <v>3095</v>
      </c>
      <c r="R11567" t="s">
        <v>3094</v>
      </c>
    </row>
    <row r="11568" spans="1:18" x14ac:dyDescent="0.25">
      <c r="A11568" t="s">
        <v>5715</v>
      </c>
      <c r="B11568" t="s">
        <v>3089</v>
      </c>
      <c r="D11568" t="s">
        <v>3090</v>
      </c>
      <c r="E11568" t="s">
        <v>3090</v>
      </c>
      <c r="F11568">
        <v>1</v>
      </c>
      <c r="G11568">
        <v>0</v>
      </c>
      <c r="H11568">
        <v>18466.988952081399</v>
      </c>
      <c r="I11568">
        <v>12042.572285414801</v>
      </c>
      <c r="K11568">
        <v>2314.6366666666599</v>
      </c>
      <c r="M11568">
        <v>4109.7799999999897</v>
      </c>
      <c r="N11568" t="s">
        <v>3091</v>
      </c>
      <c r="O11568" t="s">
        <v>3092</v>
      </c>
      <c r="P11568" t="s">
        <v>3095</v>
      </c>
      <c r="R11568" t="s">
        <v>3094</v>
      </c>
    </row>
    <row r="11569" spans="1:18" x14ac:dyDescent="0.25">
      <c r="A11569" t="s">
        <v>5716</v>
      </c>
      <c r="B11569" t="s">
        <v>3089</v>
      </c>
      <c r="D11569" t="s">
        <v>3090</v>
      </c>
      <c r="E11569" t="s">
        <v>3090</v>
      </c>
      <c r="F11569">
        <v>1</v>
      </c>
      <c r="G11569">
        <v>0</v>
      </c>
      <c r="H11569">
        <v>15357.88</v>
      </c>
      <c r="I11569">
        <v>15357.88</v>
      </c>
      <c r="K11569">
        <v>0</v>
      </c>
      <c r="M11569">
        <v>0</v>
      </c>
      <c r="N11569" t="s">
        <v>3091</v>
      </c>
      <c r="O11569" t="s">
        <v>3092</v>
      </c>
      <c r="P11569" t="s">
        <v>3095</v>
      </c>
      <c r="R11569" t="s">
        <v>3094</v>
      </c>
    </row>
    <row r="11570" spans="1:18" x14ac:dyDescent="0.25">
      <c r="A11570" t="s">
        <v>5717</v>
      </c>
      <c r="B11570" t="s">
        <v>3089</v>
      </c>
      <c r="D11570" t="s">
        <v>3090</v>
      </c>
      <c r="E11570" t="s">
        <v>3090</v>
      </c>
      <c r="F11570">
        <v>1</v>
      </c>
      <c r="G11570">
        <v>0</v>
      </c>
      <c r="H11570">
        <v>16977.278417693698</v>
      </c>
      <c r="I11570">
        <v>16977.278417693698</v>
      </c>
      <c r="K11570">
        <v>0</v>
      </c>
      <c r="M11570">
        <v>0</v>
      </c>
      <c r="N11570" t="s">
        <v>3091</v>
      </c>
      <c r="O11570" t="s">
        <v>3092</v>
      </c>
      <c r="P11570" t="s">
        <v>3095</v>
      </c>
      <c r="R11570" t="s">
        <v>3094</v>
      </c>
    </row>
    <row r="11571" spans="1:18" x14ac:dyDescent="0.25">
      <c r="A11571" t="s">
        <v>5718</v>
      </c>
      <c r="B11571" t="s">
        <v>3089</v>
      </c>
      <c r="D11571" t="s">
        <v>3090</v>
      </c>
      <c r="E11571" t="s">
        <v>3090</v>
      </c>
      <c r="F11571">
        <v>1</v>
      </c>
      <c r="G11571">
        <v>0</v>
      </c>
      <c r="H11571">
        <v>16161.98</v>
      </c>
      <c r="I11571">
        <v>16161.98</v>
      </c>
      <c r="K11571">
        <v>0</v>
      </c>
      <c r="M11571">
        <v>0</v>
      </c>
      <c r="N11571" t="s">
        <v>3091</v>
      </c>
      <c r="O11571" t="s">
        <v>3092</v>
      </c>
      <c r="P11571" t="s">
        <v>3095</v>
      </c>
      <c r="R11571" t="s">
        <v>3094</v>
      </c>
    </row>
    <row r="11572" spans="1:18" x14ac:dyDescent="0.25">
      <c r="A11572" t="s">
        <v>5719</v>
      </c>
      <c r="B11572" t="s">
        <v>3089</v>
      </c>
      <c r="D11572" t="s">
        <v>3090</v>
      </c>
      <c r="E11572" t="s">
        <v>3090</v>
      </c>
      <c r="F11572">
        <v>1</v>
      </c>
      <c r="G11572">
        <v>0</v>
      </c>
      <c r="H11572">
        <v>387.29142999999999</v>
      </c>
      <c r="I11572">
        <v>358.06142999999997</v>
      </c>
      <c r="K11572">
        <v>11.95</v>
      </c>
      <c r="M11572">
        <v>17.28</v>
      </c>
      <c r="N11572" t="s">
        <v>3091</v>
      </c>
      <c r="O11572" t="s">
        <v>3092</v>
      </c>
      <c r="P11572" t="s">
        <v>3095</v>
      </c>
      <c r="R11572" t="s">
        <v>3094</v>
      </c>
    </row>
    <row r="11573" spans="1:18" x14ac:dyDescent="0.25">
      <c r="A11573" t="s">
        <v>5720</v>
      </c>
      <c r="B11573" t="s">
        <v>3089</v>
      </c>
      <c r="D11573" t="s">
        <v>3090</v>
      </c>
      <c r="E11573" t="s">
        <v>3090</v>
      </c>
      <c r="F11573">
        <v>1</v>
      </c>
      <c r="G11573">
        <v>0</v>
      </c>
      <c r="H11573">
        <v>362.18084492322203</v>
      </c>
      <c r="I11573">
        <v>336.79084492322198</v>
      </c>
      <c r="K11573">
        <v>9.27</v>
      </c>
      <c r="M11573">
        <v>16.12</v>
      </c>
      <c r="N11573" t="s">
        <v>3091</v>
      </c>
      <c r="O11573" t="s">
        <v>3092</v>
      </c>
      <c r="P11573" t="s">
        <v>3095</v>
      </c>
      <c r="R11573" t="s">
        <v>3094</v>
      </c>
    </row>
    <row r="11574" spans="1:18" x14ac:dyDescent="0.25">
      <c r="A11574" t="s">
        <v>5721</v>
      </c>
      <c r="B11574" t="s">
        <v>3089</v>
      </c>
      <c r="D11574" t="s">
        <v>3090</v>
      </c>
      <c r="E11574" t="s">
        <v>3090</v>
      </c>
      <c r="F11574">
        <v>1</v>
      </c>
      <c r="G11574">
        <v>0</v>
      </c>
      <c r="H11574">
        <v>33.474044019607803</v>
      </c>
      <c r="I11574">
        <v>8.4840440196078504</v>
      </c>
      <c r="K11574">
        <v>9</v>
      </c>
      <c r="M11574">
        <v>15.99</v>
      </c>
      <c r="N11574" t="s">
        <v>3091</v>
      </c>
      <c r="O11574" t="s">
        <v>3092</v>
      </c>
      <c r="P11574" t="s">
        <v>3095</v>
      </c>
      <c r="R11574" t="s">
        <v>3094</v>
      </c>
    </row>
    <row r="11575" spans="1:18" x14ac:dyDescent="0.25">
      <c r="A11575" t="s">
        <v>5722</v>
      </c>
      <c r="B11575" t="s">
        <v>3089</v>
      </c>
      <c r="D11575" t="s">
        <v>3090</v>
      </c>
      <c r="E11575" t="s">
        <v>3090</v>
      </c>
      <c r="F11575">
        <v>1</v>
      </c>
      <c r="G11575">
        <v>0</v>
      </c>
      <c r="H11575">
        <v>29688.0398512188</v>
      </c>
      <c r="I11575">
        <v>16131.5165178854</v>
      </c>
      <c r="K11575">
        <v>4871.21</v>
      </c>
      <c r="M11575">
        <v>8685.3133333333299</v>
      </c>
      <c r="N11575" t="s">
        <v>3091</v>
      </c>
      <c r="O11575" t="s">
        <v>3092</v>
      </c>
      <c r="P11575" t="s">
        <v>3095</v>
      </c>
      <c r="R11575" t="s">
        <v>3094</v>
      </c>
    </row>
    <row r="11576" spans="1:18" x14ac:dyDescent="0.25">
      <c r="A11576" t="s">
        <v>5723</v>
      </c>
      <c r="B11576" t="s">
        <v>3089</v>
      </c>
      <c r="D11576" t="s">
        <v>3090</v>
      </c>
      <c r="E11576" t="s">
        <v>3090</v>
      </c>
      <c r="F11576">
        <v>1</v>
      </c>
      <c r="G11576">
        <v>0</v>
      </c>
      <c r="H11576">
        <v>0</v>
      </c>
      <c r="I11576">
        <v>0</v>
      </c>
      <c r="K11576"/>
      <c r="N11576" t="s">
        <v>3091</v>
      </c>
      <c r="O11576" t="s">
        <v>3092</v>
      </c>
      <c r="P11576" t="s">
        <v>3095</v>
      </c>
      <c r="R11576" t="s">
        <v>3094</v>
      </c>
    </row>
    <row r="11577" spans="1:18" x14ac:dyDescent="0.25">
      <c r="A11577" t="s">
        <v>5724</v>
      </c>
      <c r="B11577" t="s">
        <v>3089</v>
      </c>
      <c r="D11577" t="s">
        <v>3090</v>
      </c>
      <c r="E11577" t="s">
        <v>3090</v>
      </c>
      <c r="F11577">
        <v>1</v>
      </c>
      <c r="G11577">
        <v>0</v>
      </c>
      <c r="H11577">
        <v>0</v>
      </c>
      <c r="I11577">
        <v>0</v>
      </c>
      <c r="K11577"/>
      <c r="N11577" t="s">
        <v>3091</v>
      </c>
      <c r="O11577" t="s">
        <v>3092</v>
      </c>
      <c r="P11577" t="s">
        <v>3095</v>
      </c>
      <c r="R11577" t="s">
        <v>3094</v>
      </c>
    </row>
    <row r="11578" spans="1:18" x14ac:dyDescent="0.25">
      <c r="A11578" t="s">
        <v>5725</v>
      </c>
      <c r="B11578" t="s">
        <v>3089</v>
      </c>
      <c r="D11578" t="s">
        <v>3090</v>
      </c>
      <c r="E11578" t="s">
        <v>3090</v>
      </c>
      <c r="F11578">
        <v>1</v>
      </c>
      <c r="G11578">
        <v>0</v>
      </c>
      <c r="H11578">
        <v>0</v>
      </c>
      <c r="I11578">
        <v>0</v>
      </c>
      <c r="K11578"/>
      <c r="N11578" t="s">
        <v>3091</v>
      </c>
      <c r="O11578" t="s">
        <v>3092</v>
      </c>
      <c r="P11578" t="s">
        <v>3095</v>
      </c>
      <c r="R11578" t="s">
        <v>3094</v>
      </c>
    </row>
    <row r="11579" spans="1:18" x14ac:dyDescent="0.25">
      <c r="A11579" t="s">
        <v>5726</v>
      </c>
      <c r="B11579" t="s">
        <v>3089</v>
      </c>
      <c r="D11579" t="s">
        <v>3090</v>
      </c>
      <c r="E11579" t="s">
        <v>3090</v>
      </c>
      <c r="F11579">
        <v>1</v>
      </c>
      <c r="G11579">
        <v>0</v>
      </c>
      <c r="H11579">
        <v>18097.095400005099</v>
      </c>
      <c r="I11579">
        <v>11826.5454000051</v>
      </c>
      <c r="K11579">
        <v>2260.02</v>
      </c>
      <c r="M11579">
        <v>4010.53</v>
      </c>
      <c r="N11579" t="s">
        <v>3091</v>
      </c>
      <c r="O11579" t="s">
        <v>3092</v>
      </c>
      <c r="P11579" t="s">
        <v>3095</v>
      </c>
      <c r="R11579" t="s">
        <v>3094</v>
      </c>
    </row>
    <row r="11580" spans="1:18" x14ac:dyDescent="0.25">
      <c r="A11580" t="s">
        <v>5727</v>
      </c>
      <c r="B11580" t="s">
        <v>3089</v>
      </c>
      <c r="D11580" t="s">
        <v>3090</v>
      </c>
      <c r="E11580" t="s">
        <v>3090</v>
      </c>
      <c r="F11580">
        <v>1</v>
      </c>
      <c r="G11580">
        <v>0</v>
      </c>
      <c r="H11580">
        <v>16266.6807835524</v>
      </c>
      <c r="I11580">
        <v>10593.1907835524</v>
      </c>
      <c r="K11580">
        <v>2044.0650000000001</v>
      </c>
      <c r="M11580">
        <v>3629.4250000000002</v>
      </c>
      <c r="N11580" t="s">
        <v>3091</v>
      </c>
      <c r="O11580" t="s">
        <v>3092</v>
      </c>
      <c r="P11580" t="s">
        <v>3095</v>
      </c>
      <c r="R11580" t="s">
        <v>3094</v>
      </c>
    </row>
    <row r="11581" spans="1:18" x14ac:dyDescent="0.25">
      <c r="A11581" t="s">
        <v>5728</v>
      </c>
      <c r="B11581" t="s">
        <v>3089</v>
      </c>
      <c r="D11581" t="s">
        <v>3090</v>
      </c>
      <c r="E11581" t="s">
        <v>3090</v>
      </c>
      <c r="F11581">
        <v>1</v>
      </c>
      <c r="G11581">
        <v>0</v>
      </c>
      <c r="H11581">
        <v>16058.255259957001</v>
      </c>
      <c r="I11581">
        <v>15752.225259957</v>
      </c>
      <c r="K11581">
        <v>111.62</v>
      </c>
      <c r="M11581">
        <v>194.41</v>
      </c>
      <c r="N11581" t="s">
        <v>3091</v>
      </c>
      <c r="O11581" t="s">
        <v>3092</v>
      </c>
      <c r="P11581" t="s">
        <v>3095</v>
      </c>
      <c r="R11581" t="s">
        <v>3094</v>
      </c>
    </row>
    <row r="11582" spans="1:18" x14ac:dyDescent="0.25">
      <c r="A11582" t="s">
        <v>5729</v>
      </c>
      <c r="B11582" t="s">
        <v>3089</v>
      </c>
      <c r="D11582" t="s">
        <v>3090</v>
      </c>
      <c r="E11582" t="s">
        <v>3090</v>
      </c>
      <c r="F11582">
        <v>1</v>
      </c>
      <c r="G11582">
        <v>0</v>
      </c>
      <c r="H11582">
        <v>15897.996709399</v>
      </c>
      <c r="I11582">
        <v>15226.516709399</v>
      </c>
      <c r="K11582">
        <v>245.095</v>
      </c>
      <c r="M11582">
        <v>426.38499999999999</v>
      </c>
      <c r="N11582" t="s">
        <v>3091</v>
      </c>
      <c r="O11582" t="s">
        <v>3092</v>
      </c>
      <c r="P11582" t="s">
        <v>3095</v>
      </c>
      <c r="R11582" t="s">
        <v>3094</v>
      </c>
    </row>
    <row r="11583" spans="1:18" x14ac:dyDescent="0.25">
      <c r="A11583" t="s">
        <v>5730</v>
      </c>
      <c r="B11583" t="s">
        <v>3089</v>
      </c>
      <c r="D11583" t="s">
        <v>3090</v>
      </c>
      <c r="E11583" t="s">
        <v>3090</v>
      </c>
      <c r="F11583">
        <v>1</v>
      </c>
      <c r="G11583">
        <v>0</v>
      </c>
      <c r="H11583">
        <v>0</v>
      </c>
      <c r="I11583"/>
      <c r="K11583"/>
      <c r="N11583" t="s">
        <v>3091</v>
      </c>
      <c r="O11583" t="s">
        <v>3092</v>
      </c>
      <c r="P11583" t="s">
        <v>3095</v>
      </c>
      <c r="R11583" t="s">
        <v>3094</v>
      </c>
    </row>
    <row r="11584" spans="1:18" x14ac:dyDescent="0.25">
      <c r="A11584" t="s">
        <v>5731</v>
      </c>
      <c r="B11584" t="s">
        <v>3089</v>
      </c>
      <c r="D11584" t="s">
        <v>3090</v>
      </c>
      <c r="E11584" t="s">
        <v>3090</v>
      </c>
      <c r="F11584">
        <v>1</v>
      </c>
      <c r="G11584">
        <v>0</v>
      </c>
      <c r="H11584">
        <v>16557.948568664098</v>
      </c>
      <c r="I11584">
        <v>10468.5285686641</v>
      </c>
      <c r="K11584">
        <v>2193.89</v>
      </c>
      <c r="M11584">
        <v>3895.53</v>
      </c>
      <c r="N11584" t="s">
        <v>3091</v>
      </c>
      <c r="O11584" t="s">
        <v>3092</v>
      </c>
      <c r="P11584" t="s">
        <v>3095</v>
      </c>
      <c r="R11584" t="s">
        <v>3094</v>
      </c>
    </row>
    <row r="11585" spans="1:18" x14ac:dyDescent="0.25">
      <c r="A11585" t="s">
        <v>5732</v>
      </c>
      <c r="B11585" t="s">
        <v>3089</v>
      </c>
      <c r="D11585" t="s">
        <v>3090</v>
      </c>
      <c r="E11585" t="s">
        <v>3090</v>
      </c>
      <c r="F11585">
        <v>1</v>
      </c>
      <c r="G11585">
        <v>0</v>
      </c>
      <c r="H11585">
        <v>16131.6028424503</v>
      </c>
      <c r="I11585">
        <v>10518.2728424503</v>
      </c>
      <c r="K11585">
        <v>2021.56</v>
      </c>
      <c r="M11585">
        <v>3591.77</v>
      </c>
      <c r="N11585" t="s">
        <v>3091</v>
      </c>
      <c r="O11585" t="s">
        <v>3092</v>
      </c>
      <c r="P11585" t="s">
        <v>3095</v>
      </c>
      <c r="R11585" t="s">
        <v>3094</v>
      </c>
    </row>
    <row r="11586" spans="1:18" x14ac:dyDescent="0.25">
      <c r="A11586" t="s">
        <v>5733</v>
      </c>
      <c r="B11586" t="s">
        <v>3089</v>
      </c>
      <c r="D11586" t="s">
        <v>3090</v>
      </c>
      <c r="E11586" t="s">
        <v>3090</v>
      </c>
      <c r="F11586">
        <v>1</v>
      </c>
      <c r="G11586">
        <v>0</v>
      </c>
      <c r="H11586">
        <v>17115.512353252499</v>
      </c>
      <c r="I11586">
        <v>11364.3023532525</v>
      </c>
      <c r="K11586">
        <v>2072.2399999999998</v>
      </c>
      <c r="M11586">
        <v>3678.97</v>
      </c>
      <c r="N11586" t="s">
        <v>3091</v>
      </c>
      <c r="O11586" t="s">
        <v>3092</v>
      </c>
      <c r="P11586" t="s">
        <v>3095</v>
      </c>
      <c r="R11586" t="s">
        <v>3094</v>
      </c>
    </row>
    <row r="11587" spans="1:18" x14ac:dyDescent="0.25">
      <c r="A11587" t="s">
        <v>5734</v>
      </c>
      <c r="B11587" t="s">
        <v>3089</v>
      </c>
      <c r="D11587" t="s">
        <v>3090</v>
      </c>
      <c r="E11587" t="s">
        <v>3090</v>
      </c>
      <c r="F11587">
        <v>1</v>
      </c>
      <c r="G11587">
        <v>0</v>
      </c>
      <c r="H11587">
        <v>16580.311413641601</v>
      </c>
      <c r="I11587">
        <v>10931.671413641599</v>
      </c>
      <c r="K11587">
        <v>2034.59</v>
      </c>
      <c r="M11587">
        <v>3614.05</v>
      </c>
      <c r="N11587" t="s">
        <v>3091</v>
      </c>
      <c r="O11587" t="s">
        <v>3092</v>
      </c>
      <c r="P11587" t="s">
        <v>3095</v>
      </c>
      <c r="R11587" t="s">
        <v>3094</v>
      </c>
    </row>
    <row r="11588" spans="1:18" x14ac:dyDescent="0.25">
      <c r="A11588" t="s">
        <v>5735</v>
      </c>
      <c r="B11588" t="s">
        <v>3089</v>
      </c>
      <c r="D11588" t="s">
        <v>3090</v>
      </c>
      <c r="E11588" t="s">
        <v>3090</v>
      </c>
      <c r="F11588">
        <v>1</v>
      </c>
      <c r="G11588">
        <v>0</v>
      </c>
      <c r="H11588">
        <v>16707.6436969102</v>
      </c>
      <c r="I11588">
        <v>10956.4170302435</v>
      </c>
      <c r="K11588">
        <v>2072.23833333333</v>
      </c>
      <c r="M11588">
        <v>3678.98833333333</v>
      </c>
      <c r="N11588" t="s">
        <v>3091</v>
      </c>
      <c r="O11588" t="s">
        <v>3092</v>
      </c>
      <c r="P11588" t="s">
        <v>3095</v>
      </c>
      <c r="R11588" t="s">
        <v>3094</v>
      </c>
    </row>
    <row r="11589" spans="1:18" x14ac:dyDescent="0.25">
      <c r="A11589" t="s">
        <v>5736</v>
      </c>
      <c r="B11589" t="s">
        <v>3089</v>
      </c>
      <c r="D11589" t="s">
        <v>3090</v>
      </c>
      <c r="E11589" t="s">
        <v>3090</v>
      </c>
      <c r="F11589">
        <v>1</v>
      </c>
      <c r="G11589">
        <v>0</v>
      </c>
      <c r="H11589">
        <v>16708.250567061201</v>
      </c>
      <c r="I11589">
        <v>10481.908900394499</v>
      </c>
      <c r="K11589">
        <v>2243.1083333333299</v>
      </c>
      <c r="M11589">
        <v>3983.2333333333299</v>
      </c>
      <c r="N11589" t="s">
        <v>3091</v>
      </c>
      <c r="O11589" t="s">
        <v>3092</v>
      </c>
      <c r="P11589" t="s">
        <v>3095</v>
      </c>
      <c r="R11589" t="s">
        <v>3094</v>
      </c>
    </row>
    <row r="11590" spans="1:18" x14ac:dyDescent="0.25">
      <c r="A11590" t="s">
        <v>5737</v>
      </c>
      <c r="B11590" t="s">
        <v>3089</v>
      </c>
      <c r="D11590" t="s">
        <v>3090</v>
      </c>
      <c r="E11590" t="s">
        <v>3090</v>
      </c>
      <c r="F11590">
        <v>1</v>
      </c>
      <c r="G11590">
        <v>0</v>
      </c>
      <c r="H11590">
        <v>16687.244572502699</v>
      </c>
      <c r="I11590">
        <v>10971.3445725027</v>
      </c>
      <c r="K11590">
        <v>2059.21</v>
      </c>
      <c r="M11590">
        <v>3656.69</v>
      </c>
      <c r="N11590" t="s">
        <v>3091</v>
      </c>
      <c r="O11590" t="s">
        <v>3092</v>
      </c>
      <c r="P11590" t="s">
        <v>3095</v>
      </c>
      <c r="R11590" t="s">
        <v>3094</v>
      </c>
    </row>
    <row r="11591" spans="1:18" x14ac:dyDescent="0.25">
      <c r="A11591" t="s">
        <v>5738</v>
      </c>
      <c r="B11591" t="s">
        <v>3089</v>
      </c>
      <c r="D11591" t="s">
        <v>3090</v>
      </c>
      <c r="E11591" t="s">
        <v>3090</v>
      </c>
      <c r="F11591">
        <v>1</v>
      </c>
      <c r="G11591">
        <v>0</v>
      </c>
      <c r="H11591">
        <v>17305.7086423447</v>
      </c>
      <c r="I11591">
        <v>11071.5286423447</v>
      </c>
      <c r="K11591">
        <v>2246.0300000000002</v>
      </c>
      <c r="M11591">
        <v>3988.15</v>
      </c>
      <c r="N11591" t="s">
        <v>3091</v>
      </c>
      <c r="O11591" t="s">
        <v>3092</v>
      </c>
      <c r="P11591" t="s">
        <v>3095</v>
      </c>
      <c r="R11591" t="s">
        <v>3094</v>
      </c>
    </row>
    <row r="11592" spans="1:18" x14ac:dyDescent="0.25">
      <c r="A11592" t="s">
        <v>5739</v>
      </c>
      <c r="B11592" t="s">
        <v>3089</v>
      </c>
      <c r="D11592" t="s">
        <v>3090</v>
      </c>
      <c r="E11592" t="s">
        <v>3090</v>
      </c>
      <c r="F11592">
        <v>1</v>
      </c>
      <c r="G11592">
        <v>0</v>
      </c>
      <c r="H11592">
        <v>17080.6800835713</v>
      </c>
      <c r="I11592">
        <v>10846.505083571299</v>
      </c>
      <c r="K11592">
        <v>2246.0250000000001</v>
      </c>
      <c r="M11592">
        <v>3988.15</v>
      </c>
      <c r="N11592" t="s">
        <v>3091</v>
      </c>
      <c r="O11592" t="s">
        <v>3092</v>
      </c>
      <c r="P11592" t="s">
        <v>3095</v>
      </c>
      <c r="R11592" t="s">
        <v>3094</v>
      </c>
    </row>
    <row r="11593" spans="1:18" x14ac:dyDescent="0.25">
      <c r="A11593" t="s">
        <v>5740</v>
      </c>
      <c r="B11593" t="s">
        <v>3089</v>
      </c>
      <c r="D11593" t="s">
        <v>3090</v>
      </c>
      <c r="E11593" t="s">
        <v>3090</v>
      </c>
      <c r="F11593">
        <v>1</v>
      </c>
      <c r="G11593">
        <v>0</v>
      </c>
      <c r="H11593">
        <v>16004.5141569478</v>
      </c>
      <c r="I11593">
        <v>10042.8074902811</v>
      </c>
      <c r="K11593">
        <v>2147.54833333333</v>
      </c>
      <c r="M11593">
        <v>3814.1583333333301</v>
      </c>
      <c r="N11593" t="s">
        <v>3091</v>
      </c>
      <c r="O11593" t="s">
        <v>3092</v>
      </c>
      <c r="P11593" t="s">
        <v>3095</v>
      </c>
      <c r="R11593" t="s">
        <v>3094</v>
      </c>
    </row>
    <row r="11594" spans="1:18" x14ac:dyDescent="0.25">
      <c r="A11594" t="s">
        <v>5741</v>
      </c>
      <c r="B11594" t="s">
        <v>3089</v>
      </c>
      <c r="D11594" t="s">
        <v>3090</v>
      </c>
      <c r="E11594" t="s">
        <v>3090</v>
      </c>
      <c r="F11594">
        <v>1</v>
      </c>
      <c r="G11594">
        <v>0</v>
      </c>
      <c r="H11594">
        <v>16775.269211362502</v>
      </c>
      <c r="I11594">
        <v>11024.059211362501</v>
      </c>
      <c r="K11594">
        <v>2072.2399999999998</v>
      </c>
      <c r="M11594">
        <v>3678.97</v>
      </c>
      <c r="N11594" t="s">
        <v>3091</v>
      </c>
      <c r="O11594" t="s">
        <v>3092</v>
      </c>
      <c r="P11594" t="s">
        <v>3095</v>
      </c>
      <c r="R11594" t="s">
        <v>3094</v>
      </c>
    </row>
    <row r="11595" spans="1:18" x14ac:dyDescent="0.25">
      <c r="A11595" t="s">
        <v>5742</v>
      </c>
      <c r="B11595" t="s">
        <v>3089</v>
      </c>
      <c r="D11595" t="s">
        <v>3090</v>
      </c>
      <c r="E11595" t="s">
        <v>3090</v>
      </c>
      <c r="F11595">
        <v>1</v>
      </c>
      <c r="G11595">
        <v>0</v>
      </c>
      <c r="H11595">
        <v>16687.826040465301</v>
      </c>
      <c r="I11595">
        <v>10936.601040465301</v>
      </c>
      <c r="K11595">
        <v>2072.2399999999998</v>
      </c>
      <c r="M11595">
        <v>3678.9850000000001</v>
      </c>
      <c r="N11595" t="s">
        <v>3091</v>
      </c>
      <c r="O11595" t="s">
        <v>3092</v>
      </c>
      <c r="P11595" t="s">
        <v>3095</v>
      </c>
      <c r="R11595" t="s">
        <v>3094</v>
      </c>
    </row>
    <row r="11596" spans="1:18" x14ac:dyDescent="0.25">
      <c r="A11596" t="s">
        <v>5743</v>
      </c>
      <c r="B11596" t="s">
        <v>3089</v>
      </c>
      <c r="D11596" t="s">
        <v>3090</v>
      </c>
      <c r="E11596" t="s">
        <v>3090</v>
      </c>
      <c r="F11596">
        <v>1</v>
      </c>
      <c r="G11596">
        <v>0</v>
      </c>
      <c r="H11596">
        <v>16375.986328785601</v>
      </c>
      <c r="I11596">
        <v>10616.6405712099</v>
      </c>
      <c r="K11596">
        <v>2075.2333333333299</v>
      </c>
      <c r="M11596">
        <v>3684.1124242424198</v>
      </c>
      <c r="N11596" t="s">
        <v>3091</v>
      </c>
      <c r="O11596" t="s">
        <v>3092</v>
      </c>
      <c r="P11596" t="s">
        <v>3095</v>
      </c>
      <c r="R11596" t="s">
        <v>3094</v>
      </c>
    </row>
    <row r="11597" spans="1:18" x14ac:dyDescent="0.25">
      <c r="A11597" t="s">
        <v>5744</v>
      </c>
      <c r="B11597" t="s">
        <v>3089</v>
      </c>
      <c r="D11597" t="s">
        <v>3090</v>
      </c>
      <c r="E11597" t="s">
        <v>3090</v>
      </c>
      <c r="F11597">
        <v>1</v>
      </c>
      <c r="G11597">
        <v>0</v>
      </c>
      <c r="H11597">
        <v>18520.617840442399</v>
      </c>
      <c r="I11597">
        <v>12326.402840442401</v>
      </c>
      <c r="K11597">
        <v>2231.5500000000002</v>
      </c>
      <c r="M11597">
        <v>3962.665</v>
      </c>
      <c r="N11597" t="s">
        <v>3091</v>
      </c>
      <c r="O11597" t="s">
        <v>3092</v>
      </c>
      <c r="P11597" t="s">
        <v>3095</v>
      </c>
      <c r="R11597" t="s">
        <v>3094</v>
      </c>
    </row>
    <row r="11598" spans="1:18" x14ac:dyDescent="0.25">
      <c r="A11598" t="s">
        <v>5745</v>
      </c>
      <c r="B11598" t="s">
        <v>3089</v>
      </c>
      <c r="D11598" t="s">
        <v>3090</v>
      </c>
      <c r="E11598" t="s">
        <v>3090</v>
      </c>
      <c r="F11598">
        <v>1</v>
      </c>
      <c r="G11598">
        <v>0</v>
      </c>
      <c r="H11598">
        <v>18570.556716788498</v>
      </c>
      <c r="I11598">
        <v>12264.901716788499</v>
      </c>
      <c r="K11598">
        <v>2272.09</v>
      </c>
      <c r="M11598">
        <v>4033.5650000000001</v>
      </c>
      <c r="N11598" t="s">
        <v>3091</v>
      </c>
      <c r="O11598" t="s">
        <v>3092</v>
      </c>
      <c r="P11598" t="s">
        <v>3095</v>
      </c>
      <c r="R11598" t="s">
        <v>3094</v>
      </c>
    </row>
    <row r="11599" spans="1:18" x14ac:dyDescent="0.25">
      <c r="A11599" t="s">
        <v>5746</v>
      </c>
      <c r="B11599" t="s">
        <v>3089</v>
      </c>
      <c r="D11599" t="s">
        <v>3090</v>
      </c>
      <c r="E11599" t="s">
        <v>3090</v>
      </c>
      <c r="F11599">
        <v>1</v>
      </c>
      <c r="G11599">
        <v>0</v>
      </c>
      <c r="H11599">
        <v>16835.5103859273</v>
      </c>
      <c r="I11599">
        <v>11162.8403859273</v>
      </c>
      <c r="K11599">
        <v>2043.3</v>
      </c>
      <c r="M11599">
        <v>3629.37</v>
      </c>
      <c r="N11599" t="s">
        <v>3091</v>
      </c>
      <c r="O11599" t="s">
        <v>3092</v>
      </c>
      <c r="P11599" t="s">
        <v>3095</v>
      </c>
      <c r="R11599" t="s">
        <v>3094</v>
      </c>
    </row>
    <row r="11600" spans="1:18" x14ac:dyDescent="0.25">
      <c r="A11600" t="s">
        <v>5747</v>
      </c>
      <c r="B11600" t="s">
        <v>3089</v>
      </c>
      <c r="D11600" t="s">
        <v>3090</v>
      </c>
      <c r="E11600" t="s">
        <v>3090</v>
      </c>
      <c r="F11600">
        <v>1</v>
      </c>
      <c r="G11600">
        <v>0</v>
      </c>
      <c r="H11600">
        <v>18453.6520151039</v>
      </c>
      <c r="I11600">
        <v>12267.852015103899</v>
      </c>
      <c r="K11600">
        <v>2228.66</v>
      </c>
      <c r="M11600">
        <v>3957.14</v>
      </c>
      <c r="N11600" t="s">
        <v>3091</v>
      </c>
      <c r="O11600" t="s">
        <v>3092</v>
      </c>
      <c r="P11600" t="s">
        <v>3095</v>
      </c>
      <c r="R11600" t="s">
        <v>3094</v>
      </c>
    </row>
    <row r="11601" spans="1:18" x14ac:dyDescent="0.25">
      <c r="A11601" t="s">
        <v>5748</v>
      </c>
      <c r="B11601" t="s">
        <v>3089</v>
      </c>
      <c r="D11601" t="s">
        <v>3090</v>
      </c>
      <c r="E11601" t="s">
        <v>3090</v>
      </c>
      <c r="F11601">
        <v>1</v>
      </c>
      <c r="G11601">
        <v>0</v>
      </c>
      <c r="H11601">
        <v>16936.574807593301</v>
      </c>
      <c r="I11601">
        <v>10847.154807593301</v>
      </c>
      <c r="K11601">
        <v>2193.89</v>
      </c>
      <c r="M11601">
        <v>3895.53</v>
      </c>
      <c r="N11601" t="s">
        <v>3091</v>
      </c>
      <c r="O11601" t="s">
        <v>3092</v>
      </c>
      <c r="P11601" t="s">
        <v>3095</v>
      </c>
      <c r="R11601" t="s">
        <v>3094</v>
      </c>
    </row>
    <row r="11602" spans="1:18" x14ac:dyDescent="0.25">
      <c r="A11602" t="s">
        <v>5749</v>
      </c>
      <c r="B11602" t="s">
        <v>3089</v>
      </c>
      <c r="D11602" t="s">
        <v>3090</v>
      </c>
      <c r="E11602" t="s">
        <v>3090</v>
      </c>
      <c r="F11602">
        <v>1</v>
      </c>
      <c r="G11602">
        <v>0</v>
      </c>
      <c r="H11602">
        <v>17569.232690302299</v>
      </c>
      <c r="I11602">
        <v>11335.0410236357</v>
      </c>
      <c r="K11602">
        <v>2246.0133333333301</v>
      </c>
      <c r="M11602">
        <v>3988.1783333333301</v>
      </c>
      <c r="N11602" t="s">
        <v>3091</v>
      </c>
      <c r="O11602" t="s">
        <v>3092</v>
      </c>
      <c r="P11602" t="s">
        <v>3095</v>
      </c>
      <c r="R11602" t="s">
        <v>3094</v>
      </c>
    </row>
    <row r="11603" spans="1:18" x14ac:dyDescent="0.25">
      <c r="A11603" t="s">
        <v>5750</v>
      </c>
      <c r="B11603" t="s">
        <v>3089</v>
      </c>
      <c r="D11603" t="s">
        <v>3090</v>
      </c>
      <c r="E11603" t="s">
        <v>3090</v>
      </c>
      <c r="F11603">
        <v>1</v>
      </c>
      <c r="G11603">
        <v>0</v>
      </c>
      <c r="H11603">
        <v>18367.493425896599</v>
      </c>
      <c r="I11603">
        <v>12198.1684258966</v>
      </c>
      <c r="K11603">
        <v>2222.855</v>
      </c>
      <c r="M11603">
        <v>3946.47</v>
      </c>
      <c r="N11603" t="s">
        <v>3091</v>
      </c>
      <c r="O11603" t="s">
        <v>3092</v>
      </c>
      <c r="P11603" t="s">
        <v>3095</v>
      </c>
      <c r="R11603" t="s">
        <v>3094</v>
      </c>
    </row>
    <row r="11604" spans="1:18" x14ac:dyDescent="0.25">
      <c r="A11604" t="s">
        <v>5751</v>
      </c>
      <c r="B11604" t="s">
        <v>3089</v>
      </c>
      <c r="D11604" t="s">
        <v>3090</v>
      </c>
      <c r="E11604" t="s">
        <v>3090</v>
      </c>
      <c r="F11604">
        <v>1</v>
      </c>
      <c r="G11604">
        <v>0</v>
      </c>
      <c r="H11604">
        <v>18349.607839701799</v>
      </c>
      <c r="I11604">
        <v>12036.0678397018</v>
      </c>
      <c r="K11604">
        <v>2274.98</v>
      </c>
      <c r="M11604">
        <v>4038.56</v>
      </c>
      <c r="N11604" t="s">
        <v>3091</v>
      </c>
      <c r="O11604" t="s">
        <v>3092</v>
      </c>
      <c r="P11604" t="s">
        <v>3095</v>
      </c>
      <c r="R11604" t="s">
        <v>3094</v>
      </c>
    </row>
    <row r="11605" spans="1:18" x14ac:dyDescent="0.25">
      <c r="A11605" t="s">
        <v>5752</v>
      </c>
      <c r="B11605" t="s">
        <v>3089</v>
      </c>
      <c r="D11605" t="s">
        <v>3090</v>
      </c>
      <c r="E11605" t="s">
        <v>3090</v>
      </c>
      <c r="F11605">
        <v>1</v>
      </c>
      <c r="G11605">
        <v>0</v>
      </c>
      <c r="H11605">
        <v>16773.537756502101</v>
      </c>
      <c r="I11605">
        <v>10539.3410898355</v>
      </c>
      <c r="K11605">
        <v>2246.0183333333298</v>
      </c>
      <c r="M11605">
        <v>3988.1783333333301</v>
      </c>
      <c r="N11605" t="s">
        <v>3091</v>
      </c>
      <c r="O11605" t="s">
        <v>3092</v>
      </c>
      <c r="P11605" t="s">
        <v>3095</v>
      </c>
      <c r="R11605" t="s">
        <v>3094</v>
      </c>
    </row>
    <row r="11606" spans="1:18" x14ac:dyDescent="0.25">
      <c r="A11606" t="s">
        <v>5753</v>
      </c>
      <c r="B11606" t="s">
        <v>3089</v>
      </c>
      <c r="D11606" t="s">
        <v>3090</v>
      </c>
      <c r="E11606" t="s">
        <v>3090</v>
      </c>
      <c r="F11606">
        <v>1</v>
      </c>
      <c r="G11606">
        <v>0</v>
      </c>
      <c r="H11606">
        <v>16451.151849564299</v>
      </c>
      <c r="I11606">
        <v>10416.971849564299</v>
      </c>
      <c r="K11606">
        <v>2173.5949999999998</v>
      </c>
      <c r="M11606">
        <v>3860.585</v>
      </c>
      <c r="N11606" t="s">
        <v>3091</v>
      </c>
      <c r="O11606" t="s">
        <v>3092</v>
      </c>
      <c r="P11606" t="s">
        <v>3095</v>
      </c>
      <c r="R11606" t="s">
        <v>3094</v>
      </c>
    </row>
    <row r="11607" spans="1:18" x14ac:dyDescent="0.25">
      <c r="A11607" t="s">
        <v>5754</v>
      </c>
      <c r="B11607" t="s">
        <v>3089</v>
      </c>
      <c r="D11607" t="s">
        <v>3090</v>
      </c>
      <c r="E11607" t="s">
        <v>3090</v>
      </c>
      <c r="F11607">
        <v>1</v>
      </c>
      <c r="G11607">
        <v>0</v>
      </c>
      <c r="H11607">
        <v>17635.944361023699</v>
      </c>
      <c r="I11607">
        <v>11506.6793610237</v>
      </c>
      <c r="K11607">
        <v>2208.35</v>
      </c>
      <c r="M11607">
        <v>3920.915</v>
      </c>
      <c r="N11607" t="s">
        <v>3091</v>
      </c>
      <c r="O11607" t="s">
        <v>3092</v>
      </c>
      <c r="P11607" t="s">
        <v>3095</v>
      </c>
      <c r="R11607" t="s">
        <v>3094</v>
      </c>
    </row>
    <row r="11608" spans="1:18" x14ac:dyDescent="0.25">
      <c r="A11608" t="s">
        <v>5755</v>
      </c>
      <c r="B11608" t="s">
        <v>3089</v>
      </c>
      <c r="D11608" t="s">
        <v>3090</v>
      </c>
      <c r="E11608" t="s">
        <v>3090</v>
      </c>
      <c r="F11608">
        <v>1</v>
      </c>
      <c r="G11608">
        <v>0</v>
      </c>
      <c r="H11608">
        <v>16475.2958328202</v>
      </c>
      <c r="I11608">
        <v>10724.085832820199</v>
      </c>
      <c r="K11608">
        <v>2072.2399999999998</v>
      </c>
      <c r="M11608">
        <v>3678.97</v>
      </c>
      <c r="N11608" t="s">
        <v>3091</v>
      </c>
      <c r="O11608" t="s">
        <v>3092</v>
      </c>
      <c r="P11608" t="s">
        <v>3095</v>
      </c>
      <c r="R11608" t="s">
        <v>3094</v>
      </c>
    </row>
    <row r="11609" spans="1:18" x14ac:dyDescent="0.25">
      <c r="A11609" t="s">
        <v>5756</v>
      </c>
      <c r="B11609" t="s">
        <v>3089</v>
      </c>
      <c r="D11609" t="s">
        <v>3090</v>
      </c>
      <c r="E11609" t="s">
        <v>3090</v>
      </c>
      <c r="F11609">
        <v>1</v>
      </c>
      <c r="G11609">
        <v>0</v>
      </c>
      <c r="H11609">
        <v>19795.750546796698</v>
      </c>
      <c r="I11609">
        <v>13734.555546796701</v>
      </c>
      <c r="K11609">
        <v>2184.9450000000002</v>
      </c>
      <c r="M11609">
        <v>3876.25</v>
      </c>
      <c r="N11609" t="s">
        <v>3091</v>
      </c>
      <c r="O11609" t="s">
        <v>3092</v>
      </c>
      <c r="P11609" t="s">
        <v>3095</v>
      </c>
      <c r="R11609" t="s">
        <v>3094</v>
      </c>
    </row>
    <row r="11610" spans="1:18" x14ac:dyDescent="0.25">
      <c r="A11610" t="s">
        <v>5757</v>
      </c>
      <c r="B11610" t="s">
        <v>3089</v>
      </c>
      <c r="D11610" t="s">
        <v>3090</v>
      </c>
      <c r="E11610" t="s">
        <v>3090</v>
      </c>
      <c r="F11610">
        <v>1</v>
      </c>
      <c r="G11610">
        <v>0</v>
      </c>
      <c r="H11610">
        <v>16094.2637352521</v>
      </c>
      <c r="I11610">
        <v>10044.107144342999</v>
      </c>
      <c r="K11610">
        <v>2179.4924999999998</v>
      </c>
      <c r="M11610">
        <v>3870.6640909090902</v>
      </c>
      <c r="N11610" t="s">
        <v>3091</v>
      </c>
      <c r="O11610" t="s">
        <v>3092</v>
      </c>
      <c r="P11610" t="s">
        <v>3095</v>
      </c>
      <c r="R11610" t="s">
        <v>3094</v>
      </c>
    </row>
    <row r="11611" spans="1:18" x14ac:dyDescent="0.25">
      <c r="A11611" t="s">
        <v>5758</v>
      </c>
      <c r="B11611" t="s">
        <v>3089</v>
      </c>
      <c r="D11611" t="s">
        <v>3090</v>
      </c>
      <c r="E11611" t="s">
        <v>3090</v>
      </c>
      <c r="F11611">
        <v>1</v>
      </c>
      <c r="G11611">
        <v>0</v>
      </c>
      <c r="H11611">
        <v>16201.2436641521</v>
      </c>
      <c r="I11611">
        <v>10151.0804065764</v>
      </c>
      <c r="K11611">
        <v>2179.4924999999998</v>
      </c>
      <c r="M11611">
        <v>3870.67075757575</v>
      </c>
      <c r="N11611" t="s">
        <v>3091</v>
      </c>
      <c r="O11611" t="s">
        <v>3092</v>
      </c>
      <c r="P11611" t="s">
        <v>3095</v>
      </c>
      <c r="R11611" t="s">
        <v>3094</v>
      </c>
    </row>
    <row r="11612" spans="1:18" x14ac:dyDescent="0.25">
      <c r="A11612" t="s">
        <v>5759</v>
      </c>
      <c r="B11612" t="s">
        <v>3089</v>
      </c>
      <c r="D11612" t="s">
        <v>3090</v>
      </c>
      <c r="E11612" t="s">
        <v>3090</v>
      </c>
      <c r="F11612">
        <v>1</v>
      </c>
      <c r="G11612">
        <v>0</v>
      </c>
      <c r="H11612">
        <v>17546.895610947999</v>
      </c>
      <c r="I11612">
        <v>11814.8365200389</v>
      </c>
      <c r="K11612">
        <v>2065.1</v>
      </c>
      <c r="M11612">
        <v>3666.9590909090898</v>
      </c>
      <c r="N11612" t="s">
        <v>3091</v>
      </c>
      <c r="O11612" t="s">
        <v>3092</v>
      </c>
      <c r="P11612" t="s">
        <v>3095</v>
      </c>
      <c r="R11612" t="s">
        <v>3094</v>
      </c>
    </row>
    <row r="11613" spans="1:18" x14ac:dyDescent="0.25">
      <c r="A11613" t="s">
        <v>5760</v>
      </c>
      <c r="B11613" t="s">
        <v>3089</v>
      </c>
      <c r="D11613" t="s">
        <v>3090</v>
      </c>
      <c r="E11613" t="s">
        <v>3090</v>
      </c>
      <c r="F11613">
        <v>1</v>
      </c>
      <c r="G11613">
        <v>0</v>
      </c>
      <c r="H11613">
        <v>17558.663240887101</v>
      </c>
      <c r="I11613">
        <v>11826.554149977999</v>
      </c>
      <c r="K11613">
        <v>2065.0974999999999</v>
      </c>
      <c r="M11613">
        <v>3667.01159090909</v>
      </c>
      <c r="N11613" t="s">
        <v>3091</v>
      </c>
      <c r="O11613" t="s">
        <v>3092</v>
      </c>
      <c r="P11613" t="s">
        <v>3095</v>
      </c>
      <c r="R11613" t="s">
        <v>3094</v>
      </c>
    </row>
    <row r="11614" spans="1:18" x14ac:dyDescent="0.25">
      <c r="A11614" t="s">
        <v>5761</v>
      </c>
      <c r="B11614" t="s">
        <v>3089</v>
      </c>
      <c r="D11614" t="s">
        <v>3090</v>
      </c>
      <c r="E11614" t="s">
        <v>3090</v>
      </c>
      <c r="F11614">
        <v>1</v>
      </c>
      <c r="G11614">
        <v>0</v>
      </c>
      <c r="H11614">
        <v>16284.1871445256</v>
      </c>
      <c r="I11614">
        <v>10234.014886949901</v>
      </c>
      <c r="K11614">
        <v>2179.489</v>
      </c>
      <c r="M11614">
        <v>3870.6832575757498</v>
      </c>
      <c r="N11614" t="s">
        <v>3091</v>
      </c>
      <c r="O11614" t="s">
        <v>3092</v>
      </c>
      <c r="P11614" t="s">
        <v>3095</v>
      </c>
      <c r="R11614" t="s">
        <v>3094</v>
      </c>
    </row>
    <row r="11615" spans="1:18" x14ac:dyDescent="0.25">
      <c r="A11615" t="s">
        <v>5762</v>
      </c>
      <c r="B11615" t="s">
        <v>3089</v>
      </c>
      <c r="D11615" t="s">
        <v>3090</v>
      </c>
      <c r="E11615" t="s">
        <v>3090</v>
      </c>
      <c r="F11615">
        <v>1</v>
      </c>
      <c r="G11615">
        <v>0</v>
      </c>
      <c r="H11615">
        <v>16239.424782711199</v>
      </c>
      <c r="I11615">
        <v>10189.2525251354</v>
      </c>
      <c r="K11615">
        <v>2179.4789999999998</v>
      </c>
      <c r="M11615">
        <v>3870.6932575757501</v>
      </c>
      <c r="N11615" t="s">
        <v>3091</v>
      </c>
      <c r="O11615" t="s">
        <v>3092</v>
      </c>
      <c r="P11615" t="s">
        <v>3095</v>
      </c>
      <c r="R11615" t="s">
        <v>3094</v>
      </c>
    </row>
    <row r="11616" spans="1:18" x14ac:dyDescent="0.25">
      <c r="A11616" t="s">
        <v>5763</v>
      </c>
      <c r="B11616" t="s">
        <v>3089</v>
      </c>
      <c r="D11616" t="s">
        <v>3090</v>
      </c>
      <c r="E11616" t="s">
        <v>3090</v>
      </c>
      <c r="F11616">
        <v>1</v>
      </c>
      <c r="G11616">
        <v>0</v>
      </c>
      <c r="H11616">
        <v>16279.652823676501</v>
      </c>
      <c r="I11616">
        <v>10237.6028236765</v>
      </c>
      <c r="K11616">
        <v>2176.4850000000001</v>
      </c>
      <c r="M11616">
        <v>3865.5650000000001</v>
      </c>
      <c r="N11616" t="s">
        <v>3091</v>
      </c>
      <c r="O11616" t="s">
        <v>3092</v>
      </c>
      <c r="P11616" t="s">
        <v>3095</v>
      </c>
      <c r="R11616" t="s">
        <v>3094</v>
      </c>
    </row>
    <row r="11617" spans="1:18" x14ac:dyDescent="0.25">
      <c r="A11617" t="s">
        <v>5764</v>
      </c>
      <c r="B11617" t="s">
        <v>3089</v>
      </c>
      <c r="D11617" t="s">
        <v>3090</v>
      </c>
      <c r="E11617" t="s">
        <v>3090</v>
      </c>
      <c r="F11617">
        <v>1</v>
      </c>
      <c r="G11617">
        <v>0</v>
      </c>
      <c r="H11617">
        <v>16682.256470773002</v>
      </c>
      <c r="I11617">
        <v>10632.082379863899</v>
      </c>
      <c r="K11617">
        <v>2179.5050000000001</v>
      </c>
      <c r="M11617">
        <v>3870.6690909090898</v>
      </c>
      <c r="N11617" t="s">
        <v>3091</v>
      </c>
      <c r="O11617" t="s">
        <v>3092</v>
      </c>
      <c r="P11617" t="s">
        <v>3095</v>
      </c>
      <c r="R11617" t="s">
        <v>3094</v>
      </c>
    </row>
    <row r="11618" spans="1:18" x14ac:dyDescent="0.25">
      <c r="A11618" t="s">
        <v>5765</v>
      </c>
      <c r="B11618" t="s">
        <v>3089</v>
      </c>
      <c r="D11618" t="s">
        <v>3090</v>
      </c>
      <c r="E11618" t="s">
        <v>3090</v>
      </c>
      <c r="F11618">
        <v>1</v>
      </c>
      <c r="G11618">
        <v>0</v>
      </c>
      <c r="H11618">
        <v>15896.321360947601</v>
      </c>
      <c r="I11618">
        <v>10180.431360947599</v>
      </c>
      <c r="K11618">
        <v>2059.1999999999998</v>
      </c>
      <c r="M11618">
        <v>3656.69</v>
      </c>
      <c r="N11618" t="s">
        <v>3091</v>
      </c>
      <c r="O11618" t="s">
        <v>3092</v>
      </c>
      <c r="P11618" t="s">
        <v>3095</v>
      </c>
      <c r="R11618" t="s">
        <v>3094</v>
      </c>
    </row>
    <row r="11619" spans="1:18" x14ac:dyDescent="0.25">
      <c r="A11619" t="s">
        <v>5766</v>
      </c>
      <c r="B11619" t="s">
        <v>3089</v>
      </c>
      <c r="D11619" t="s">
        <v>3090</v>
      </c>
      <c r="E11619" t="s">
        <v>3090</v>
      </c>
      <c r="F11619">
        <v>1</v>
      </c>
      <c r="G11619">
        <v>0</v>
      </c>
      <c r="H11619">
        <v>15794.907398401299</v>
      </c>
      <c r="I11619">
        <v>10078.9973984013</v>
      </c>
      <c r="K11619">
        <v>2059.2049999999999</v>
      </c>
      <c r="M11619">
        <v>3656.7049999999999</v>
      </c>
      <c r="N11619" t="s">
        <v>3091</v>
      </c>
      <c r="O11619" t="s">
        <v>3092</v>
      </c>
      <c r="P11619" t="s">
        <v>3095</v>
      </c>
      <c r="R11619" t="s">
        <v>3094</v>
      </c>
    </row>
    <row r="11620" spans="1:18" x14ac:dyDescent="0.25">
      <c r="A11620" t="s">
        <v>5767</v>
      </c>
      <c r="B11620" t="s">
        <v>3089</v>
      </c>
      <c r="D11620" t="s">
        <v>3090</v>
      </c>
      <c r="E11620" t="s">
        <v>3090</v>
      </c>
      <c r="F11620">
        <v>1</v>
      </c>
      <c r="G11620">
        <v>0</v>
      </c>
      <c r="H11620">
        <v>16382.700364643601</v>
      </c>
      <c r="I11620">
        <v>10206.938697976901</v>
      </c>
      <c r="K11620">
        <v>2224.3083333333302</v>
      </c>
      <c r="M11620">
        <v>3951.4533333333302</v>
      </c>
      <c r="N11620" t="s">
        <v>3091</v>
      </c>
      <c r="O11620" t="s">
        <v>3092</v>
      </c>
      <c r="P11620" t="s">
        <v>3095</v>
      </c>
      <c r="R11620" t="s">
        <v>3094</v>
      </c>
    </row>
    <row r="11621" spans="1:18" x14ac:dyDescent="0.25">
      <c r="A11621" t="s">
        <v>5768</v>
      </c>
      <c r="B11621" t="s">
        <v>3089</v>
      </c>
      <c r="D11621" t="s">
        <v>3090</v>
      </c>
      <c r="E11621" t="s">
        <v>3090</v>
      </c>
      <c r="F11621">
        <v>1</v>
      </c>
      <c r="G11621">
        <v>0</v>
      </c>
      <c r="H11621">
        <v>16157.2446981873</v>
      </c>
      <c r="I11621">
        <v>10441.318031520699</v>
      </c>
      <c r="K11621">
        <v>2059.1983333333301</v>
      </c>
      <c r="M11621">
        <v>3656.7283333333298</v>
      </c>
      <c r="N11621" t="s">
        <v>3091</v>
      </c>
      <c r="O11621" t="s">
        <v>3092</v>
      </c>
      <c r="P11621" t="s">
        <v>3095</v>
      </c>
      <c r="R11621" t="s">
        <v>3094</v>
      </c>
    </row>
    <row r="11622" spans="1:18" x14ac:dyDescent="0.25">
      <c r="A11622" t="s">
        <v>5769</v>
      </c>
      <c r="B11622" t="s">
        <v>3089</v>
      </c>
      <c r="D11622" t="s">
        <v>3090</v>
      </c>
      <c r="E11622" t="s">
        <v>3090</v>
      </c>
      <c r="F11622">
        <v>1</v>
      </c>
      <c r="G11622">
        <v>0</v>
      </c>
      <c r="H11622">
        <v>16270.9112040817</v>
      </c>
      <c r="I11622">
        <v>10554.9562040817</v>
      </c>
      <c r="K11622">
        <v>2059.21</v>
      </c>
      <c r="M11622">
        <v>3656.7449999999999</v>
      </c>
      <c r="N11622" t="s">
        <v>3091</v>
      </c>
      <c r="O11622" t="s">
        <v>3092</v>
      </c>
      <c r="P11622" t="s">
        <v>3095</v>
      </c>
      <c r="R11622" t="s">
        <v>3094</v>
      </c>
    </row>
    <row r="11623" spans="1:18" x14ac:dyDescent="0.25">
      <c r="A11623" t="s">
        <v>5770</v>
      </c>
      <c r="B11623" t="s">
        <v>3089</v>
      </c>
      <c r="D11623" t="s">
        <v>3090</v>
      </c>
      <c r="E11623" t="s">
        <v>3090</v>
      </c>
      <c r="F11623">
        <v>1</v>
      </c>
      <c r="G11623">
        <v>0</v>
      </c>
      <c r="H11623">
        <v>17209.942301626099</v>
      </c>
      <c r="I11623">
        <v>10896.817301626101</v>
      </c>
      <c r="K11623">
        <v>2274.085</v>
      </c>
      <c r="M11623">
        <v>4039.04</v>
      </c>
      <c r="N11623" t="s">
        <v>3091</v>
      </c>
      <c r="O11623" t="s">
        <v>3092</v>
      </c>
      <c r="P11623" t="s">
        <v>3095</v>
      </c>
      <c r="R11623" t="s">
        <v>3094</v>
      </c>
    </row>
    <row r="11624" spans="1:18" x14ac:dyDescent="0.25">
      <c r="A11624" t="s">
        <v>5771</v>
      </c>
      <c r="B11624" t="s">
        <v>3089</v>
      </c>
      <c r="D11624" t="s">
        <v>3090</v>
      </c>
      <c r="E11624" t="s">
        <v>3090</v>
      </c>
      <c r="F11624">
        <v>1</v>
      </c>
      <c r="G11624">
        <v>0</v>
      </c>
      <c r="H11624">
        <v>16846.559209658801</v>
      </c>
      <c r="I11624">
        <v>10533.4592096588</v>
      </c>
      <c r="K11624">
        <v>2274.0749999999998</v>
      </c>
      <c r="M11624">
        <v>4039.0250000000001</v>
      </c>
      <c r="N11624" t="s">
        <v>3091</v>
      </c>
      <c r="O11624" t="s">
        <v>3092</v>
      </c>
      <c r="P11624" t="s">
        <v>3095</v>
      </c>
      <c r="R11624" t="s">
        <v>3094</v>
      </c>
    </row>
    <row r="11625" spans="1:18" x14ac:dyDescent="0.25">
      <c r="A11625" t="s">
        <v>5772</v>
      </c>
      <c r="B11625" t="s">
        <v>3089</v>
      </c>
      <c r="D11625" t="s">
        <v>3090</v>
      </c>
      <c r="E11625" t="s">
        <v>3090</v>
      </c>
      <c r="F11625">
        <v>1</v>
      </c>
      <c r="G11625">
        <v>0</v>
      </c>
      <c r="H11625">
        <v>15858.5754378478</v>
      </c>
      <c r="I11625">
        <v>10142.635437847801</v>
      </c>
      <c r="K11625">
        <v>2059.21</v>
      </c>
      <c r="M11625">
        <v>3656.73</v>
      </c>
      <c r="N11625" t="s">
        <v>3091</v>
      </c>
      <c r="O11625" t="s">
        <v>3092</v>
      </c>
      <c r="P11625" t="s">
        <v>3095</v>
      </c>
      <c r="R11625" t="s">
        <v>3094</v>
      </c>
    </row>
    <row r="11626" spans="1:18" x14ac:dyDescent="0.25">
      <c r="A11626" t="s">
        <v>5773</v>
      </c>
      <c r="B11626" t="s">
        <v>3089</v>
      </c>
      <c r="D11626" t="s">
        <v>3090</v>
      </c>
      <c r="E11626" t="s">
        <v>3090</v>
      </c>
      <c r="F11626">
        <v>1</v>
      </c>
      <c r="G11626">
        <v>0</v>
      </c>
      <c r="H11626">
        <v>18569.3982089989</v>
      </c>
      <c r="I11626">
        <v>12247.7501180898</v>
      </c>
      <c r="K11626">
        <v>2277.9665</v>
      </c>
      <c r="M11626">
        <v>4043.6815909090901</v>
      </c>
      <c r="N11626" t="s">
        <v>3091</v>
      </c>
      <c r="O11626" t="s">
        <v>3092</v>
      </c>
      <c r="P11626" t="s">
        <v>3095</v>
      </c>
      <c r="R11626" t="s">
        <v>3094</v>
      </c>
    </row>
    <row r="11627" spans="1:18" x14ac:dyDescent="0.25">
      <c r="A11627" t="s">
        <v>5774</v>
      </c>
      <c r="B11627" t="s">
        <v>3089</v>
      </c>
      <c r="D11627" t="s">
        <v>3090</v>
      </c>
      <c r="E11627" t="s">
        <v>3090</v>
      </c>
      <c r="F11627">
        <v>1</v>
      </c>
      <c r="G11627">
        <v>0</v>
      </c>
      <c r="H11627">
        <v>18298.633965450899</v>
      </c>
      <c r="I11627">
        <v>11985.083251165201</v>
      </c>
      <c r="K11627">
        <v>2274.96928571428</v>
      </c>
      <c r="M11627">
        <v>4038.58142857142</v>
      </c>
      <c r="N11627" t="s">
        <v>3091</v>
      </c>
      <c r="O11627" t="s">
        <v>3092</v>
      </c>
      <c r="P11627" t="s">
        <v>3095</v>
      </c>
      <c r="R11627" t="s">
        <v>3094</v>
      </c>
    </row>
    <row r="11628" spans="1:18" x14ac:dyDescent="0.25">
      <c r="A11628" t="s">
        <v>5775</v>
      </c>
      <c r="B11628" t="s">
        <v>3089</v>
      </c>
      <c r="D11628" t="s">
        <v>3090</v>
      </c>
      <c r="E11628" t="s">
        <v>3090</v>
      </c>
      <c r="F11628">
        <v>1</v>
      </c>
      <c r="G11628">
        <v>0</v>
      </c>
      <c r="H11628">
        <v>18126.301607102199</v>
      </c>
      <c r="I11628">
        <v>11812.7691071022</v>
      </c>
      <c r="K11628">
        <v>2274.9787500000002</v>
      </c>
      <c r="M11628">
        <v>4038.55375</v>
      </c>
      <c r="N11628" t="s">
        <v>3091</v>
      </c>
      <c r="O11628" t="s">
        <v>3092</v>
      </c>
      <c r="P11628" t="s">
        <v>3095</v>
      </c>
      <c r="R11628" t="s">
        <v>3094</v>
      </c>
    </row>
    <row r="11629" spans="1:18" x14ac:dyDescent="0.25">
      <c r="A11629" t="s">
        <v>5776</v>
      </c>
      <c r="B11629" t="s">
        <v>3089</v>
      </c>
      <c r="D11629" t="s">
        <v>3090</v>
      </c>
      <c r="E11629" t="s">
        <v>3090</v>
      </c>
      <c r="F11629">
        <v>1</v>
      </c>
      <c r="G11629">
        <v>0</v>
      </c>
      <c r="H11629">
        <v>16937.050604412601</v>
      </c>
      <c r="I11629">
        <v>10702.861556793499</v>
      </c>
      <c r="K11629">
        <v>2245.9992857142802</v>
      </c>
      <c r="M11629">
        <v>3988.18976190476</v>
      </c>
      <c r="N11629" t="s">
        <v>3091</v>
      </c>
      <c r="O11629" t="s">
        <v>3092</v>
      </c>
      <c r="P11629" t="s">
        <v>3095</v>
      </c>
      <c r="R11629" t="s">
        <v>3094</v>
      </c>
    </row>
    <row r="11630" spans="1:18" x14ac:dyDescent="0.25">
      <c r="A11630" t="s">
        <v>5777</v>
      </c>
      <c r="B11630" t="s">
        <v>3089</v>
      </c>
      <c r="D11630" t="s">
        <v>3090</v>
      </c>
      <c r="E11630" t="s">
        <v>3090</v>
      </c>
      <c r="F11630">
        <v>1</v>
      </c>
      <c r="G11630">
        <v>0</v>
      </c>
      <c r="H11630">
        <v>16945.158083872499</v>
      </c>
      <c r="I11630">
        <v>10710.965702920101</v>
      </c>
      <c r="K11630">
        <v>2246.0092857142799</v>
      </c>
      <c r="M11630">
        <v>3988.1830952380901</v>
      </c>
      <c r="N11630" t="s">
        <v>3091</v>
      </c>
      <c r="O11630" t="s">
        <v>3092</v>
      </c>
      <c r="P11630" t="s">
        <v>3095</v>
      </c>
      <c r="R11630" t="s">
        <v>3094</v>
      </c>
    </row>
    <row r="11631" spans="1:18" x14ac:dyDescent="0.25">
      <c r="A11631" t="s">
        <v>5778</v>
      </c>
      <c r="B11631" t="s">
        <v>3089</v>
      </c>
      <c r="D11631" t="s">
        <v>3090</v>
      </c>
      <c r="E11631" t="s">
        <v>3090</v>
      </c>
      <c r="F11631">
        <v>1</v>
      </c>
      <c r="G11631">
        <v>0</v>
      </c>
      <c r="H11631">
        <v>16866.990512419699</v>
      </c>
      <c r="I11631">
        <v>10632.799798134</v>
      </c>
      <c r="K11631">
        <v>2245.9992857142802</v>
      </c>
      <c r="M11631">
        <v>3988.1914285714201</v>
      </c>
      <c r="N11631" t="s">
        <v>3091</v>
      </c>
      <c r="O11631" t="s">
        <v>3092</v>
      </c>
      <c r="P11631" t="s">
        <v>3095</v>
      </c>
      <c r="R11631" t="s">
        <v>3094</v>
      </c>
    </row>
    <row r="11632" spans="1:18" x14ac:dyDescent="0.25">
      <c r="A11632" t="s">
        <v>5779</v>
      </c>
      <c r="B11632" t="s">
        <v>3089</v>
      </c>
      <c r="D11632" t="s">
        <v>3090</v>
      </c>
      <c r="E11632" t="s">
        <v>3090</v>
      </c>
      <c r="F11632">
        <v>1</v>
      </c>
      <c r="G11632">
        <v>0</v>
      </c>
      <c r="H11632">
        <v>16356.0946585854</v>
      </c>
      <c r="I11632">
        <v>10121.908825252</v>
      </c>
      <c r="K11632">
        <v>2246.0020833333301</v>
      </c>
      <c r="M11632">
        <v>3988.1837500000001</v>
      </c>
      <c r="N11632" t="s">
        <v>3091</v>
      </c>
      <c r="O11632" t="s">
        <v>3092</v>
      </c>
      <c r="P11632" t="s">
        <v>3095</v>
      </c>
      <c r="R11632" t="s">
        <v>3094</v>
      </c>
    </row>
    <row r="11633" spans="1:18" x14ac:dyDescent="0.25">
      <c r="A11633" t="s">
        <v>5780</v>
      </c>
      <c r="B11633" t="s">
        <v>3089</v>
      </c>
      <c r="D11633" t="s">
        <v>3090</v>
      </c>
      <c r="E11633" t="s">
        <v>3090</v>
      </c>
      <c r="F11633">
        <v>1</v>
      </c>
      <c r="G11633">
        <v>0</v>
      </c>
      <c r="H11633">
        <v>16365.1690394303</v>
      </c>
      <c r="I11633">
        <v>10130.979872763601</v>
      </c>
      <c r="K11633">
        <v>2246.0120833333299</v>
      </c>
      <c r="M11633">
        <v>3988.1770833333298</v>
      </c>
      <c r="N11633" t="s">
        <v>3091</v>
      </c>
      <c r="O11633" t="s">
        <v>3092</v>
      </c>
      <c r="P11633" t="s">
        <v>3095</v>
      </c>
      <c r="R11633" t="s">
        <v>3094</v>
      </c>
    </row>
    <row r="11634" spans="1:18" x14ac:dyDescent="0.25">
      <c r="A11634" t="s">
        <v>5781</v>
      </c>
      <c r="B11634" t="s">
        <v>3089</v>
      </c>
      <c r="D11634" t="s">
        <v>3090</v>
      </c>
      <c r="E11634" t="s">
        <v>3090</v>
      </c>
      <c r="F11634">
        <v>1</v>
      </c>
      <c r="G11634">
        <v>0</v>
      </c>
      <c r="H11634">
        <v>16346.924875252</v>
      </c>
      <c r="I11634">
        <v>10112.7390419187</v>
      </c>
      <c r="K11634">
        <v>2246.0020833333301</v>
      </c>
      <c r="M11634">
        <v>3988.1837500000001</v>
      </c>
      <c r="N11634" t="s">
        <v>3091</v>
      </c>
      <c r="O11634" t="s">
        <v>3092</v>
      </c>
      <c r="P11634" t="s">
        <v>3095</v>
      </c>
      <c r="R11634" t="s">
        <v>3094</v>
      </c>
    </row>
    <row r="11635" spans="1:18" x14ac:dyDescent="0.25">
      <c r="A11635" t="s">
        <v>5782</v>
      </c>
      <c r="B11635" t="s">
        <v>3089</v>
      </c>
      <c r="D11635" t="s">
        <v>3090</v>
      </c>
      <c r="E11635" t="s">
        <v>3090</v>
      </c>
      <c r="F11635">
        <v>1</v>
      </c>
      <c r="G11635">
        <v>0</v>
      </c>
      <c r="H11635">
        <v>16226.102139505299</v>
      </c>
      <c r="I11635">
        <v>10067.066306172001</v>
      </c>
      <c r="K11635">
        <v>2218.48875</v>
      </c>
      <c r="M11635">
        <v>3940.5470833333302</v>
      </c>
      <c r="N11635" t="s">
        <v>3091</v>
      </c>
      <c r="O11635" t="s">
        <v>3092</v>
      </c>
      <c r="P11635" t="s">
        <v>3095</v>
      </c>
      <c r="R11635" t="s">
        <v>3094</v>
      </c>
    </row>
    <row r="11636" spans="1:18" x14ac:dyDescent="0.25">
      <c r="A11636" t="s">
        <v>5783</v>
      </c>
      <c r="B11636" t="s">
        <v>3089</v>
      </c>
      <c r="D11636" t="s">
        <v>3090</v>
      </c>
      <c r="E11636" t="s">
        <v>3090</v>
      </c>
      <c r="F11636">
        <v>1</v>
      </c>
      <c r="G11636">
        <v>0</v>
      </c>
      <c r="H11636">
        <v>16509.146336115398</v>
      </c>
      <c r="I11636">
        <v>10274.975502781999</v>
      </c>
      <c r="K11636">
        <v>2246.0012499999998</v>
      </c>
      <c r="M11636">
        <v>3988.1695833333301</v>
      </c>
      <c r="N11636" t="s">
        <v>3091</v>
      </c>
      <c r="O11636" t="s">
        <v>3092</v>
      </c>
      <c r="P11636" t="s">
        <v>3095</v>
      </c>
      <c r="R11636" t="s">
        <v>3094</v>
      </c>
    </row>
    <row r="11637" spans="1:18" x14ac:dyDescent="0.25">
      <c r="A11637" t="s">
        <v>5784</v>
      </c>
      <c r="B11637" t="s">
        <v>3089</v>
      </c>
      <c r="D11637" t="s">
        <v>3090</v>
      </c>
      <c r="E11637" t="s">
        <v>3090</v>
      </c>
      <c r="F11637">
        <v>1</v>
      </c>
      <c r="G11637">
        <v>0</v>
      </c>
      <c r="H11637">
        <v>16435.429349658501</v>
      </c>
      <c r="I11637">
        <v>10201.246849658501</v>
      </c>
      <c r="K11637">
        <v>2246.0012499999998</v>
      </c>
      <c r="M11637">
        <v>3988.1812500000001</v>
      </c>
      <c r="N11637" t="s">
        <v>3091</v>
      </c>
      <c r="O11637" t="s">
        <v>3092</v>
      </c>
      <c r="P11637" t="s">
        <v>3095</v>
      </c>
      <c r="R11637" t="s">
        <v>3094</v>
      </c>
    </row>
    <row r="11638" spans="1:18" x14ac:dyDescent="0.25">
      <c r="A11638" t="s">
        <v>5785</v>
      </c>
      <c r="B11638" t="s">
        <v>3089</v>
      </c>
      <c r="D11638" t="s">
        <v>3090</v>
      </c>
      <c r="E11638" t="s">
        <v>3090</v>
      </c>
      <c r="F11638">
        <v>1</v>
      </c>
      <c r="G11638">
        <v>0</v>
      </c>
      <c r="H11638">
        <v>16414.597959033501</v>
      </c>
      <c r="I11638">
        <v>10180.4154590335</v>
      </c>
      <c r="K11638">
        <v>2246.0012499999998</v>
      </c>
      <c r="M11638">
        <v>3988.1812500000001</v>
      </c>
      <c r="N11638" t="s">
        <v>3091</v>
      </c>
      <c r="O11638" t="s">
        <v>3092</v>
      </c>
      <c r="P11638" t="s">
        <v>3095</v>
      </c>
      <c r="R11638" t="s">
        <v>3094</v>
      </c>
    </row>
    <row r="11639" spans="1:18" x14ac:dyDescent="0.25">
      <c r="A11639" t="s">
        <v>5786</v>
      </c>
      <c r="B11639" t="s">
        <v>3089</v>
      </c>
      <c r="D11639" t="s">
        <v>3090</v>
      </c>
      <c r="E11639" t="s">
        <v>3090</v>
      </c>
      <c r="F11639">
        <v>1</v>
      </c>
      <c r="G11639">
        <v>0</v>
      </c>
      <c r="H11639">
        <v>16513.0890991163</v>
      </c>
      <c r="I11639">
        <v>10238.5524324496</v>
      </c>
      <c r="K11639">
        <v>2260.4733333333302</v>
      </c>
      <c r="M11639">
        <v>4014.0633333333299</v>
      </c>
      <c r="N11639" t="s">
        <v>3091</v>
      </c>
      <c r="O11639" t="s">
        <v>3092</v>
      </c>
      <c r="P11639" t="s">
        <v>3095</v>
      </c>
      <c r="R11639" t="s">
        <v>3094</v>
      </c>
    </row>
    <row r="11640" spans="1:18" x14ac:dyDescent="0.25">
      <c r="A11640" t="s">
        <v>5787</v>
      </c>
      <c r="B11640" t="s">
        <v>3089</v>
      </c>
      <c r="D11640" t="s">
        <v>3090</v>
      </c>
      <c r="E11640" t="s">
        <v>3090</v>
      </c>
      <c r="F11640">
        <v>1</v>
      </c>
      <c r="G11640">
        <v>0</v>
      </c>
      <c r="H11640">
        <v>17733.653685806901</v>
      </c>
      <c r="I11640">
        <v>11420.1020191402</v>
      </c>
      <c r="K11640">
        <v>2274.9683333333301</v>
      </c>
      <c r="M11640">
        <v>4038.5833333333298</v>
      </c>
      <c r="N11640" t="s">
        <v>3091</v>
      </c>
      <c r="O11640" t="s">
        <v>3092</v>
      </c>
      <c r="P11640" t="s">
        <v>3095</v>
      </c>
      <c r="R11640" t="s">
        <v>3094</v>
      </c>
    </row>
    <row r="11641" spans="1:18" x14ac:dyDescent="0.25">
      <c r="A11641" t="s">
        <v>5788</v>
      </c>
      <c r="B11641" t="s">
        <v>3089</v>
      </c>
      <c r="D11641" t="s">
        <v>3090</v>
      </c>
      <c r="E11641" t="s">
        <v>3090</v>
      </c>
      <c r="F11641">
        <v>1</v>
      </c>
      <c r="G11641">
        <v>0</v>
      </c>
      <c r="H11641">
        <v>17866.3307302514</v>
      </c>
      <c r="I11641">
        <v>11552.7857302514</v>
      </c>
      <c r="K11641">
        <v>2274.9650000000001</v>
      </c>
      <c r="M11641">
        <v>4038.58</v>
      </c>
      <c r="N11641" t="s">
        <v>3091</v>
      </c>
      <c r="O11641" t="s">
        <v>3092</v>
      </c>
      <c r="P11641" t="s">
        <v>3095</v>
      </c>
      <c r="R11641" t="s">
        <v>3094</v>
      </c>
    </row>
    <row r="11642" spans="1:18" x14ac:dyDescent="0.25">
      <c r="A11642" t="s">
        <v>5789</v>
      </c>
      <c r="B11642" t="s">
        <v>3089</v>
      </c>
      <c r="D11642" t="s">
        <v>3090</v>
      </c>
      <c r="E11642" t="s">
        <v>3090</v>
      </c>
      <c r="F11642">
        <v>1</v>
      </c>
      <c r="G11642">
        <v>0</v>
      </c>
      <c r="H11642">
        <v>16991.115198167499</v>
      </c>
      <c r="I11642">
        <v>10677.5751981675</v>
      </c>
      <c r="K11642">
        <v>2275</v>
      </c>
      <c r="M11642">
        <v>4038.54</v>
      </c>
      <c r="N11642" t="s">
        <v>3091</v>
      </c>
      <c r="O11642" t="s">
        <v>3092</v>
      </c>
      <c r="P11642" t="s">
        <v>3095</v>
      </c>
      <c r="R11642" t="s">
        <v>3094</v>
      </c>
    </row>
    <row r="11643" spans="1:18" x14ac:dyDescent="0.25">
      <c r="A11643" t="s">
        <v>5790</v>
      </c>
      <c r="B11643" t="s">
        <v>3089</v>
      </c>
      <c r="D11643" t="s">
        <v>3090</v>
      </c>
      <c r="E11643" t="s">
        <v>3090</v>
      </c>
      <c r="F11643">
        <v>1</v>
      </c>
      <c r="G11643">
        <v>0</v>
      </c>
      <c r="H11643">
        <v>17095.1520810334</v>
      </c>
      <c r="I11643">
        <v>10781.602081033399</v>
      </c>
      <c r="K11643">
        <v>2274.9949999999999</v>
      </c>
      <c r="M11643">
        <v>4038.5549999999998</v>
      </c>
      <c r="N11643" t="s">
        <v>3091</v>
      </c>
      <c r="O11643" t="s">
        <v>3092</v>
      </c>
      <c r="P11643" t="s">
        <v>3095</v>
      </c>
      <c r="R11643" t="s">
        <v>3094</v>
      </c>
    </row>
    <row r="11644" spans="1:18" x14ac:dyDescent="0.25">
      <c r="A11644" t="s">
        <v>5791</v>
      </c>
      <c r="B11644" t="s">
        <v>3089</v>
      </c>
      <c r="D11644" t="s">
        <v>3090</v>
      </c>
      <c r="E11644" t="s">
        <v>3090</v>
      </c>
      <c r="F11644">
        <v>1</v>
      </c>
      <c r="G11644">
        <v>0</v>
      </c>
      <c r="H11644">
        <v>16853.525993269901</v>
      </c>
      <c r="I11644">
        <v>10539.9759932699</v>
      </c>
      <c r="K11644">
        <v>2274.9949999999999</v>
      </c>
      <c r="M11644">
        <v>4038.5549999999998</v>
      </c>
      <c r="N11644" t="s">
        <v>3091</v>
      </c>
      <c r="O11644" t="s">
        <v>3092</v>
      </c>
      <c r="P11644" t="s">
        <v>3095</v>
      </c>
      <c r="R11644" t="s">
        <v>3094</v>
      </c>
    </row>
    <row r="11645" spans="1:18" x14ac:dyDescent="0.25">
      <c r="A11645" t="s">
        <v>5792</v>
      </c>
      <c r="B11645" t="s">
        <v>3089</v>
      </c>
      <c r="D11645" t="s">
        <v>3090</v>
      </c>
      <c r="E11645" t="s">
        <v>3090</v>
      </c>
      <c r="F11645">
        <v>1</v>
      </c>
      <c r="G11645">
        <v>0</v>
      </c>
      <c r="H11645">
        <v>16399.891525618899</v>
      </c>
      <c r="I11645">
        <v>10473.734858952301</v>
      </c>
      <c r="K11645">
        <v>2134.52</v>
      </c>
      <c r="M11645">
        <v>3791.6366666666599</v>
      </c>
      <c r="N11645" t="s">
        <v>3091</v>
      </c>
      <c r="O11645" t="s">
        <v>3092</v>
      </c>
      <c r="P11645" t="s">
        <v>3095</v>
      </c>
      <c r="R11645" t="s">
        <v>3094</v>
      </c>
    </row>
    <row r="11646" spans="1:18" x14ac:dyDescent="0.25">
      <c r="A11646" t="s">
        <v>5793</v>
      </c>
      <c r="B11646" t="s">
        <v>3089</v>
      </c>
      <c r="D11646" t="s">
        <v>3090</v>
      </c>
      <c r="E11646" t="s">
        <v>3090</v>
      </c>
      <c r="F11646">
        <v>1</v>
      </c>
      <c r="G11646">
        <v>0</v>
      </c>
      <c r="H11646">
        <v>1767.1564557235699</v>
      </c>
      <c r="I11646">
        <v>1137.1964557235699</v>
      </c>
      <c r="K11646">
        <v>227.36500000000001</v>
      </c>
      <c r="M11646">
        <v>402.59500000000003</v>
      </c>
      <c r="N11646" t="s">
        <v>3091</v>
      </c>
      <c r="O11646" t="s">
        <v>3092</v>
      </c>
      <c r="P11646" t="s">
        <v>3095</v>
      </c>
      <c r="R11646" t="s">
        <v>3094</v>
      </c>
    </row>
    <row r="11647" spans="1:18" x14ac:dyDescent="0.25">
      <c r="A11647" t="s">
        <v>5794</v>
      </c>
      <c r="B11647" t="s">
        <v>3089</v>
      </c>
      <c r="D11647" t="s">
        <v>3090</v>
      </c>
      <c r="E11647" t="s">
        <v>3090</v>
      </c>
      <c r="F11647">
        <v>1</v>
      </c>
      <c r="G11647">
        <v>0</v>
      </c>
      <c r="H11647">
        <v>1782.2639679143699</v>
      </c>
      <c r="I11647">
        <v>1152.28896791437</v>
      </c>
      <c r="K11647">
        <v>227.36</v>
      </c>
      <c r="M11647">
        <v>402.61500000000001</v>
      </c>
      <c r="N11647" t="s">
        <v>3091</v>
      </c>
      <c r="O11647" t="s">
        <v>3092</v>
      </c>
      <c r="P11647" t="s">
        <v>3095</v>
      </c>
      <c r="R11647" t="s">
        <v>3094</v>
      </c>
    </row>
    <row r="11648" spans="1:18" x14ac:dyDescent="0.25">
      <c r="A11648" t="s">
        <v>5795</v>
      </c>
      <c r="B11648" t="s">
        <v>3089</v>
      </c>
      <c r="D11648" t="s">
        <v>3090</v>
      </c>
      <c r="E11648" t="s">
        <v>3090</v>
      </c>
      <c r="F11648">
        <v>1</v>
      </c>
      <c r="G11648">
        <v>0</v>
      </c>
      <c r="H11648">
        <v>16146.4526293166</v>
      </c>
      <c r="I11648">
        <v>10259.355962649901</v>
      </c>
      <c r="K11648">
        <v>2120.02833333333</v>
      </c>
      <c r="M11648">
        <v>3767.06833333333</v>
      </c>
      <c r="N11648" t="s">
        <v>3091</v>
      </c>
      <c r="O11648" t="s">
        <v>3092</v>
      </c>
      <c r="P11648" t="s">
        <v>3095</v>
      </c>
      <c r="R11648" t="s">
        <v>3094</v>
      </c>
    </row>
    <row r="11649" spans="1:18" x14ac:dyDescent="0.25">
      <c r="A11649" t="s">
        <v>5796</v>
      </c>
      <c r="B11649" t="s">
        <v>3089</v>
      </c>
      <c r="D11649" t="s">
        <v>3090</v>
      </c>
      <c r="E11649" t="s">
        <v>3090</v>
      </c>
      <c r="F11649">
        <v>1</v>
      </c>
      <c r="G11649">
        <v>0</v>
      </c>
      <c r="H11649">
        <v>15885.137402513699</v>
      </c>
      <c r="I11649">
        <v>10169.217402513699</v>
      </c>
      <c r="K11649">
        <v>2059.1950000000002</v>
      </c>
      <c r="M11649">
        <v>3656.7249999999999</v>
      </c>
      <c r="N11649" t="s">
        <v>3091</v>
      </c>
      <c r="O11649" t="s">
        <v>3092</v>
      </c>
      <c r="P11649" t="s">
        <v>3095</v>
      </c>
      <c r="R11649" t="s">
        <v>3094</v>
      </c>
    </row>
    <row r="11650" spans="1:18" x14ac:dyDescent="0.25">
      <c r="A11650" t="s">
        <v>5797</v>
      </c>
      <c r="B11650" t="s">
        <v>3089</v>
      </c>
      <c r="D11650" t="s">
        <v>3090</v>
      </c>
      <c r="E11650" t="s">
        <v>3090</v>
      </c>
      <c r="F11650">
        <v>1</v>
      </c>
      <c r="G11650">
        <v>0</v>
      </c>
      <c r="H11650">
        <v>16165.0601564559</v>
      </c>
      <c r="I11650">
        <v>9990.0301564559795</v>
      </c>
      <c r="K11650">
        <v>2224.3150000000001</v>
      </c>
      <c r="M11650">
        <v>3950.7150000000001</v>
      </c>
      <c r="N11650" t="s">
        <v>3091</v>
      </c>
      <c r="O11650" t="s">
        <v>3092</v>
      </c>
      <c r="P11650" t="s">
        <v>3095</v>
      </c>
      <c r="R11650" t="s">
        <v>3094</v>
      </c>
    </row>
    <row r="11651" spans="1:18" x14ac:dyDescent="0.25">
      <c r="A11651" t="s">
        <v>5798</v>
      </c>
      <c r="B11651" t="s">
        <v>3089</v>
      </c>
      <c r="D11651" t="s">
        <v>3090</v>
      </c>
      <c r="E11651" t="s">
        <v>3090</v>
      </c>
      <c r="F11651">
        <v>1</v>
      </c>
      <c r="G11651">
        <v>0</v>
      </c>
      <c r="H11651">
        <v>16954.356527942298</v>
      </c>
      <c r="I11651">
        <v>10779.341527942301</v>
      </c>
      <c r="K11651">
        <v>2224.3150000000001</v>
      </c>
      <c r="M11651">
        <v>3950.7</v>
      </c>
      <c r="N11651" t="s">
        <v>3091</v>
      </c>
      <c r="O11651" t="s">
        <v>3092</v>
      </c>
      <c r="P11651" t="s">
        <v>3095</v>
      </c>
      <c r="R11651" t="s">
        <v>3094</v>
      </c>
    </row>
    <row r="11652" spans="1:18" x14ac:dyDescent="0.25">
      <c r="A11652" t="s">
        <v>5799</v>
      </c>
      <c r="B11652" t="s">
        <v>3089</v>
      </c>
      <c r="D11652" t="s">
        <v>3090</v>
      </c>
      <c r="E11652" t="s">
        <v>3090</v>
      </c>
      <c r="F11652">
        <v>1</v>
      </c>
      <c r="G11652">
        <v>0</v>
      </c>
      <c r="H11652">
        <v>16917.809988590801</v>
      </c>
      <c r="I11652">
        <v>10742.7849885908</v>
      </c>
      <c r="K11652">
        <v>2224.31</v>
      </c>
      <c r="M11652">
        <v>3950.7150000000001</v>
      </c>
      <c r="N11652" t="s">
        <v>3091</v>
      </c>
      <c r="O11652" t="s">
        <v>3092</v>
      </c>
      <c r="P11652" t="s">
        <v>3095</v>
      </c>
      <c r="R11652" t="s">
        <v>3094</v>
      </c>
    </row>
    <row r="11653" spans="1:18" x14ac:dyDescent="0.25">
      <c r="A11653" t="s">
        <v>5800</v>
      </c>
      <c r="B11653" t="s">
        <v>3089</v>
      </c>
      <c r="D11653" t="s">
        <v>3090</v>
      </c>
      <c r="E11653" t="s">
        <v>3090</v>
      </c>
      <c r="F11653">
        <v>1</v>
      </c>
      <c r="G11653">
        <v>0</v>
      </c>
      <c r="H11653">
        <v>15514.004361474301</v>
      </c>
      <c r="I11653">
        <v>9392.6093614743004</v>
      </c>
      <c r="K11653">
        <v>2205.48</v>
      </c>
      <c r="M11653">
        <v>3915.915</v>
      </c>
      <c r="N11653" t="s">
        <v>3091</v>
      </c>
      <c r="O11653" t="s">
        <v>3092</v>
      </c>
      <c r="P11653" t="s">
        <v>3095</v>
      </c>
      <c r="R11653" t="s">
        <v>3094</v>
      </c>
    </row>
    <row r="11654" spans="1:18" x14ac:dyDescent="0.25">
      <c r="A11654" t="s">
        <v>5801</v>
      </c>
      <c r="B11654" t="s">
        <v>3089</v>
      </c>
      <c r="D11654" t="s">
        <v>3090</v>
      </c>
      <c r="E11654" t="s">
        <v>3090</v>
      </c>
      <c r="F11654">
        <v>1</v>
      </c>
      <c r="G11654">
        <v>0</v>
      </c>
      <c r="H11654">
        <v>15372.7500000649</v>
      </c>
      <c r="I11654">
        <v>9251.3550000648993</v>
      </c>
      <c r="K11654">
        <v>2205.4749999999999</v>
      </c>
      <c r="M11654">
        <v>3915.92</v>
      </c>
      <c r="N11654" t="s">
        <v>3091</v>
      </c>
      <c r="O11654" t="s">
        <v>3092</v>
      </c>
      <c r="P11654" t="s">
        <v>3095</v>
      </c>
      <c r="R11654" t="s">
        <v>3094</v>
      </c>
    </row>
    <row r="11655" spans="1:18" x14ac:dyDescent="0.25">
      <c r="A11655" t="s">
        <v>5802</v>
      </c>
      <c r="B11655" t="s">
        <v>3089</v>
      </c>
      <c r="D11655" t="s">
        <v>3090</v>
      </c>
      <c r="E11655" t="s">
        <v>3090</v>
      </c>
      <c r="F11655">
        <v>1</v>
      </c>
      <c r="G11655">
        <v>0</v>
      </c>
      <c r="H11655">
        <v>0</v>
      </c>
      <c r="I11655"/>
      <c r="K11655"/>
      <c r="N11655" t="s">
        <v>3091</v>
      </c>
      <c r="O11655" t="s">
        <v>3092</v>
      </c>
      <c r="P11655" t="s">
        <v>3095</v>
      </c>
      <c r="R11655" t="s">
        <v>3094</v>
      </c>
    </row>
    <row r="11656" spans="1:18" x14ac:dyDescent="0.25">
      <c r="A11656" t="s">
        <v>5803</v>
      </c>
      <c r="B11656" t="s">
        <v>3089</v>
      </c>
      <c r="D11656" t="s">
        <v>3090</v>
      </c>
      <c r="E11656" t="s">
        <v>3090</v>
      </c>
      <c r="F11656">
        <v>1</v>
      </c>
      <c r="G11656">
        <v>0</v>
      </c>
      <c r="H11656">
        <v>16935.858815518401</v>
      </c>
      <c r="I11656">
        <v>10727.8838155184</v>
      </c>
      <c r="K11656">
        <v>2235.895</v>
      </c>
      <c r="M11656">
        <v>3972.08</v>
      </c>
      <c r="N11656" t="s">
        <v>3091</v>
      </c>
      <c r="O11656" t="s">
        <v>3092</v>
      </c>
      <c r="P11656" t="s">
        <v>3095</v>
      </c>
      <c r="R11656" t="s">
        <v>3094</v>
      </c>
    </row>
    <row r="11657" spans="1:18" x14ac:dyDescent="0.25">
      <c r="A11657" t="s">
        <v>5804</v>
      </c>
      <c r="B11657" t="s">
        <v>3089</v>
      </c>
      <c r="D11657" t="s">
        <v>3090</v>
      </c>
      <c r="E11657" t="s">
        <v>3090</v>
      </c>
      <c r="F11657">
        <v>1</v>
      </c>
      <c r="G11657">
        <v>0</v>
      </c>
      <c r="H11657">
        <v>18660.1773589728</v>
      </c>
      <c r="I11657">
        <v>12314.1340256394</v>
      </c>
      <c r="K11657">
        <v>2286.5699999999902</v>
      </c>
      <c r="M11657">
        <v>4059.4733333333302</v>
      </c>
      <c r="N11657" t="s">
        <v>3091</v>
      </c>
      <c r="O11657" t="s">
        <v>3092</v>
      </c>
      <c r="P11657" t="s">
        <v>3095</v>
      </c>
      <c r="R11657" t="s">
        <v>3094</v>
      </c>
    </row>
    <row r="11658" spans="1:18" x14ac:dyDescent="0.25">
      <c r="A11658" t="s">
        <v>5805</v>
      </c>
      <c r="B11658" t="s">
        <v>3089</v>
      </c>
      <c r="D11658" t="s">
        <v>3090</v>
      </c>
      <c r="E11658" t="s">
        <v>3090</v>
      </c>
      <c r="F11658">
        <v>1</v>
      </c>
      <c r="G11658">
        <v>0</v>
      </c>
      <c r="H11658">
        <v>16911.589316385998</v>
      </c>
      <c r="I11658">
        <v>10687.912649719399</v>
      </c>
      <c r="K11658">
        <v>2241.6833333333302</v>
      </c>
      <c r="M11658">
        <v>3981.9933333333302</v>
      </c>
      <c r="N11658" t="s">
        <v>3091</v>
      </c>
      <c r="O11658" t="s">
        <v>3092</v>
      </c>
      <c r="P11658" t="s">
        <v>3095</v>
      </c>
      <c r="R11658" t="s">
        <v>3094</v>
      </c>
    </row>
    <row r="11659" spans="1:18" x14ac:dyDescent="0.25">
      <c r="A11659" t="s">
        <v>5806</v>
      </c>
      <c r="B11659" t="s">
        <v>3089</v>
      </c>
      <c r="D11659" t="s">
        <v>3090</v>
      </c>
      <c r="E11659" t="s">
        <v>3090</v>
      </c>
      <c r="F11659">
        <v>1</v>
      </c>
      <c r="G11659">
        <v>0</v>
      </c>
      <c r="H11659">
        <v>16948.3630197774</v>
      </c>
      <c r="I11659">
        <v>10724.696353110799</v>
      </c>
      <c r="K11659">
        <v>2241.6833333333302</v>
      </c>
      <c r="M11659">
        <v>3981.9833333333299</v>
      </c>
      <c r="N11659" t="s">
        <v>3091</v>
      </c>
      <c r="O11659" t="s">
        <v>3092</v>
      </c>
      <c r="P11659" t="s">
        <v>3095</v>
      </c>
      <c r="R11659" t="s">
        <v>3094</v>
      </c>
    </row>
    <row r="11660" spans="1:18" x14ac:dyDescent="0.25">
      <c r="A11660" t="s">
        <v>5807</v>
      </c>
      <c r="B11660" t="s">
        <v>3089</v>
      </c>
      <c r="D11660" t="s">
        <v>3090</v>
      </c>
      <c r="E11660" t="s">
        <v>3090</v>
      </c>
      <c r="F11660">
        <v>1</v>
      </c>
      <c r="G11660">
        <v>0</v>
      </c>
      <c r="H11660">
        <v>18559.7523863239</v>
      </c>
      <c r="I11660">
        <v>12096.1523863239</v>
      </c>
      <c r="K11660">
        <v>2328.5949999999998</v>
      </c>
      <c r="M11660">
        <v>4135.0050000000001</v>
      </c>
      <c r="N11660" t="s">
        <v>3091</v>
      </c>
      <c r="O11660" t="s">
        <v>3092</v>
      </c>
      <c r="P11660" t="s">
        <v>3095</v>
      </c>
      <c r="R11660" t="s">
        <v>3094</v>
      </c>
    </row>
    <row r="11661" spans="1:18" x14ac:dyDescent="0.25">
      <c r="A11661" t="s">
        <v>5808</v>
      </c>
      <c r="B11661" t="s">
        <v>3089</v>
      </c>
      <c r="D11661" t="s">
        <v>3090</v>
      </c>
      <c r="E11661" t="s">
        <v>3090</v>
      </c>
      <c r="F11661">
        <v>1</v>
      </c>
      <c r="G11661">
        <v>0</v>
      </c>
      <c r="H11661">
        <v>647.379692117952</v>
      </c>
      <c r="I11661">
        <v>495.93969211795201</v>
      </c>
      <c r="K11661">
        <v>55.03</v>
      </c>
      <c r="M11661">
        <v>96.41</v>
      </c>
      <c r="N11661" t="s">
        <v>3091</v>
      </c>
      <c r="O11661" t="s">
        <v>3092</v>
      </c>
      <c r="P11661" t="s">
        <v>3095</v>
      </c>
      <c r="R11661" t="s">
        <v>3094</v>
      </c>
    </row>
    <row r="11662" spans="1:18" x14ac:dyDescent="0.25">
      <c r="A11662" t="s">
        <v>5809</v>
      </c>
      <c r="B11662" t="s">
        <v>3089</v>
      </c>
      <c r="D11662" t="s">
        <v>3090</v>
      </c>
      <c r="E11662" t="s">
        <v>3090</v>
      </c>
      <c r="F11662">
        <v>1</v>
      </c>
      <c r="G11662">
        <v>0</v>
      </c>
      <c r="H11662">
        <v>17482.939999999999</v>
      </c>
      <c r="I11662">
        <v>17482.939999999999</v>
      </c>
      <c r="K11662">
        <v>0</v>
      </c>
      <c r="M11662">
        <v>0</v>
      </c>
      <c r="N11662" t="s">
        <v>3091</v>
      </c>
      <c r="O11662" t="s">
        <v>3092</v>
      </c>
      <c r="P11662" t="s">
        <v>3095</v>
      </c>
      <c r="R11662" t="s">
        <v>3094</v>
      </c>
    </row>
    <row r="11663" spans="1:18" x14ac:dyDescent="0.25">
      <c r="A11663" t="s">
        <v>5810</v>
      </c>
      <c r="B11663" t="s">
        <v>3089</v>
      </c>
      <c r="D11663" t="s">
        <v>3090</v>
      </c>
      <c r="E11663" t="s">
        <v>3090</v>
      </c>
      <c r="F11663">
        <v>1</v>
      </c>
      <c r="G11663">
        <v>0</v>
      </c>
      <c r="H11663">
        <v>19146.787882745</v>
      </c>
      <c r="I11663">
        <v>18133.437882744998</v>
      </c>
      <c r="K11663">
        <v>368.7</v>
      </c>
      <c r="M11663">
        <v>644.65</v>
      </c>
      <c r="N11663" t="s">
        <v>3091</v>
      </c>
      <c r="O11663" t="s">
        <v>3092</v>
      </c>
      <c r="P11663" t="s">
        <v>3095</v>
      </c>
      <c r="R11663" t="s">
        <v>3094</v>
      </c>
    </row>
    <row r="11664" spans="1:18" x14ac:dyDescent="0.25">
      <c r="A11664" t="s">
        <v>5811</v>
      </c>
      <c r="B11664" t="s">
        <v>3089</v>
      </c>
      <c r="D11664" t="s">
        <v>3090</v>
      </c>
      <c r="E11664" t="s">
        <v>3090</v>
      </c>
      <c r="F11664">
        <v>1</v>
      </c>
      <c r="G11664">
        <v>0</v>
      </c>
      <c r="H11664">
        <v>16049.995850306899</v>
      </c>
      <c r="I11664">
        <v>10212.654183640199</v>
      </c>
      <c r="K11664">
        <v>2103.19333333333</v>
      </c>
      <c r="M11664">
        <v>3734.1483333333299</v>
      </c>
      <c r="N11664" t="s">
        <v>3091</v>
      </c>
      <c r="O11664" t="s">
        <v>3092</v>
      </c>
      <c r="P11664" t="s">
        <v>3095</v>
      </c>
      <c r="R11664" t="s">
        <v>3094</v>
      </c>
    </row>
    <row r="11665" spans="1:18" x14ac:dyDescent="0.25">
      <c r="A11665" t="s">
        <v>5812</v>
      </c>
      <c r="B11665" t="s">
        <v>3089</v>
      </c>
      <c r="D11665" t="s">
        <v>3090</v>
      </c>
      <c r="E11665" t="s">
        <v>3090</v>
      </c>
      <c r="F11665">
        <v>1</v>
      </c>
      <c r="G11665">
        <v>0</v>
      </c>
      <c r="H11665">
        <v>16076.055229936501</v>
      </c>
      <c r="I11665">
        <v>10238.725229936499</v>
      </c>
      <c r="K11665">
        <v>2103.1999999999998</v>
      </c>
      <c r="M11665">
        <v>3734.13</v>
      </c>
      <c r="N11665" t="s">
        <v>3091</v>
      </c>
      <c r="O11665" t="s">
        <v>3092</v>
      </c>
      <c r="P11665" t="s">
        <v>3095</v>
      </c>
      <c r="R11665" t="s">
        <v>3094</v>
      </c>
    </row>
    <row r="11666" spans="1:18" x14ac:dyDescent="0.25">
      <c r="A11666" t="s">
        <v>5813</v>
      </c>
      <c r="B11666" t="s">
        <v>3089</v>
      </c>
      <c r="D11666" t="s">
        <v>3090</v>
      </c>
      <c r="E11666" t="s">
        <v>3090</v>
      </c>
      <c r="F11666">
        <v>1</v>
      </c>
      <c r="G11666">
        <v>0</v>
      </c>
      <c r="H11666">
        <v>16376.6118051342</v>
      </c>
      <c r="I11666">
        <v>10539.321805134199</v>
      </c>
      <c r="K11666">
        <v>2103.2033333333302</v>
      </c>
      <c r="M11666">
        <v>3734.0866666666602</v>
      </c>
      <c r="N11666" t="s">
        <v>3091</v>
      </c>
      <c r="O11666" t="s">
        <v>3092</v>
      </c>
      <c r="P11666" t="s">
        <v>3095</v>
      </c>
      <c r="R11666" t="s">
        <v>3094</v>
      </c>
    </row>
    <row r="11667" spans="1:18" x14ac:dyDescent="0.25">
      <c r="A11667" t="s">
        <v>5814</v>
      </c>
      <c r="B11667" t="s">
        <v>3089</v>
      </c>
      <c r="D11667" t="s">
        <v>3090</v>
      </c>
      <c r="E11667" t="s">
        <v>3090</v>
      </c>
      <c r="F11667">
        <v>1</v>
      </c>
      <c r="G11667">
        <v>0</v>
      </c>
      <c r="H11667">
        <v>59.474702352941101</v>
      </c>
      <c r="I11667">
        <v>10.699702352941101</v>
      </c>
      <c r="K11667">
        <v>18</v>
      </c>
      <c r="M11667">
        <v>30.774999999999999</v>
      </c>
      <c r="N11667" t="s">
        <v>3091</v>
      </c>
      <c r="O11667" t="s">
        <v>3092</v>
      </c>
      <c r="P11667" t="s">
        <v>3095</v>
      </c>
      <c r="R11667" t="s">
        <v>3094</v>
      </c>
    </row>
    <row r="11668" spans="1:18" x14ac:dyDescent="0.25">
      <c r="A11668" t="s">
        <v>5815</v>
      </c>
      <c r="B11668" t="s">
        <v>3089</v>
      </c>
      <c r="D11668" t="s">
        <v>3090</v>
      </c>
      <c r="E11668" t="s">
        <v>3090</v>
      </c>
      <c r="F11668">
        <v>1</v>
      </c>
      <c r="G11668">
        <v>0</v>
      </c>
      <c r="H11668">
        <v>17189.2639235557</v>
      </c>
      <c r="I11668">
        <v>16153.6639235557</v>
      </c>
      <c r="K11668">
        <v>375.74</v>
      </c>
      <c r="M11668">
        <v>659.86</v>
      </c>
      <c r="N11668" t="s">
        <v>3091</v>
      </c>
      <c r="O11668" t="s">
        <v>3092</v>
      </c>
      <c r="P11668" t="s">
        <v>3095</v>
      </c>
      <c r="R11668" t="s">
        <v>3094</v>
      </c>
    </row>
    <row r="11669" spans="1:18" x14ac:dyDescent="0.25">
      <c r="A11669" t="s">
        <v>5816</v>
      </c>
      <c r="B11669" t="s">
        <v>3089</v>
      </c>
      <c r="D11669" t="s">
        <v>3090</v>
      </c>
      <c r="E11669" t="s">
        <v>3090</v>
      </c>
      <c r="F11669">
        <v>1</v>
      </c>
      <c r="G11669">
        <v>0</v>
      </c>
      <c r="H11669">
        <v>17324.335300666298</v>
      </c>
      <c r="I11669">
        <v>17203.205300666301</v>
      </c>
      <c r="K11669">
        <v>44</v>
      </c>
      <c r="M11669">
        <v>77.13</v>
      </c>
      <c r="N11669" t="s">
        <v>3091</v>
      </c>
      <c r="O11669" t="s">
        <v>3092</v>
      </c>
      <c r="P11669" t="s">
        <v>3095</v>
      </c>
      <c r="R11669" t="s">
        <v>3094</v>
      </c>
    </row>
    <row r="11670" spans="1:18" x14ac:dyDescent="0.25">
      <c r="A11670" t="s">
        <v>5817</v>
      </c>
      <c r="B11670" t="s">
        <v>3089</v>
      </c>
      <c r="D11670" t="s">
        <v>3090</v>
      </c>
      <c r="E11670" t="s">
        <v>3090</v>
      </c>
      <c r="F11670">
        <v>1</v>
      </c>
      <c r="G11670">
        <v>0</v>
      </c>
      <c r="H11670">
        <v>17588.403184523999</v>
      </c>
      <c r="I11670">
        <v>16957.563184523999</v>
      </c>
      <c r="K11670">
        <v>229.9</v>
      </c>
      <c r="M11670">
        <v>400.94</v>
      </c>
      <c r="N11670" t="s">
        <v>3091</v>
      </c>
      <c r="O11670" t="s">
        <v>3092</v>
      </c>
      <c r="P11670" t="s">
        <v>3095</v>
      </c>
      <c r="R11670" t="s">
        <v>3094</v>
      </c>
    </row>
    <row r="11671" spans="1:18" x14ac:dyDescent="0.25">
      <c r="A11671" t="s">
        <v>5818</v>
      </c>
      <c r="B11671" t="s">
        <v>3089</v>
      </c>
      <c r="D11671" t="s">
        <v>3090</v>
      </c>
      <c r="E11671" t="s">
        <v>3090</v>
      </c>
      <c r="F11671">
        <v>1</v>
      </c>
      <c r="G11671">
        <v>0</v>
      </c>
      <c r="H11671">
        <v>17143.568064056901</v>
      </c>
      <c r="I11671">
        <v>10974.908064056899</v>
      </c>
      <c r="K11671">
        <v>2222.52</v>
      </c>
      <c r="M11671">
        <v>3946.14</v>
      </c>
      <c r="N11671" t="s">
        <v>3091</v>
      </c>
      <c r="O11671" t="s">
        <v>3092</v>
      </c>
      <c r="P11671" t="s">
        <v>3095</v>
      </c>
      <c r="R11671" t="s">
        <v>3094</v>
      </c>
    </row>
    <row r="11672" spans="1:18" x14ac:dyDescent="0.25">
      <c r="A11672" t="s">
        <v>5819</v>
      </c>
      <c r="B11672" t="s">
        <v>3089</v>
      </c>
      <c r="D11672" t="s">
        <v>3090</v>
      </c>
      <c r="E11672" t="s">
        <v>3090</v>
      </c>
      <c r="F11672">
        <v>1</v>
      </c>
      <c r="G11672">
        <v>0</v>
      </c>
      <c r="H11672">
        <v>17988.320074634801</v>
      </c>
      <c r="I11672">
        <v>11472.105074634799</v>
      </c>
      <c r="K11672">
        <v>2347.61</v>
      </c>
      <c r="M11672">
        <v>4168.6049999999996</v>
      </c>
      <c r="N11672" t="s">
        <v>3091</v>
      </c>
      <c r="O11672" t="s">
        <v>3092</v>
      </c>
      <c r="P11672" t="s">
        <v>3095</v>
      </c>
      <c r="R11672" t="s">
        <v>3094</v>
      </c>
    </row>
    <row r="11673" spans="1:18" x14ac:dyDescent="0.25">
      <c r="A11673" t="s">
        <v>5820</v>
      </c>
      <c r="B11673" t="s">
        <v>3089</v>
      </c>
      <c r="D11673" t="s">
        <v>3090</v>
      </c>
      <c r="E11673" t="s">
        <v>3090</v>
      </c>
      <c r="F11673">
        <v>1</v>
      </c>
      <c r="G11673">
        <v>0</v>
      </c>
      <c r="H11673">
        <v>17943.328913638699</v>
      </c>
      <c r="I11673">
        <v>11427.1089136387</v>
      </c>
      <c r="K11673">
        <v>2347.6</v>
      </c>
      <c r="M11673">
        <v>4168.62</v>
      </c>
      <c r="N11673" t="s">
        <v>3091</v>
      </c>
      <c r="O11673" t="s">
        <v>3092</v>
      </c>
      <c r="P11673" t="s">
        <v>3095</v>
      </c>
      <c r="R11673" t="s">
        <v>3094</v>
      </c>
    </row>
    <row r="11674" spans="1:18" x14ac:dyDescent="0.25">
      <c r="A11674" t="s">
        <v>5821</v>
      </c>
      <c r="B11674" t="s">
        <v>3089</v>
      </c>
      <c r="D11674" t="s">
        <v>3090</v>
      </c>
      <c r="E11674" t="s">
        <v>3090</v>
      </c>
      <c r="F11674">
        <v>1</v>
      </c>
      <c r="G11674">
        <v>0</v>
      </c>
      <c r="H11674">
        <v>17927.881238673199</v>
      </c>
      <c r="I11674">
        <v>11411.6662386732</v>
      </c>
      <c r="K11674">
        <v>2347.6</v>
      </c>
      <c r="M11674">
        <v>4168.6149999999998</v>
      </c>
      <c r="N11674" t="s">
        <v>3091</v>
      </c>
      <c r="O11674" t="s">
        <v>3092</v>
      </c>
      <c r="P11674" t="s">
        <v>3095</v>
      </c>
      <c r="R11674" t="s">
        <v>3094</v>
      </c>
    </row>
    <row r="11675" spans="1:18" x14ac:dyDescent="0.25">
      <c r="A11675" t="s">
        <v>5822</v>
      </c>
      <c r="B11675" t="s">
        <v>3089</v>
      </c>
      <c r="D11675" t="s">
        <v>3090</v>
      </c>
      <c r="E11675" t="s">
        <v>3090</v>
      </c>
      <c r="F11675">
        <v>1</v>
      </c>
      <c r="G11675">
        <v>0</v>
      </c>
      <c r="H11675">
        <v>18524.701051434498</v>
      </c>
      <c r="I11675">
        <v>12001.466823410299</v>
      </c>
      <c r="K11675">
        <v>2350.1597181351699</v>
      </c>
      <c r="M11675">
        <v>4173.0745098890202</v>
      </c>
      <c r="N11675" t="s">
        <v>3091</v>
      </c>
      <c r="O11675" t="s">
        <v>3092</v>
      </c>
      <c r="P11675" t="s">
        <v>3095</v>
      </c>
      <c r="R11675" t="s">
        <v>3094</v>
      </c>
    </row>
    <row r="11676" spans="1:18" x14ac:dyDescent="0.25">
      <c r="A11676" t="s">
        <v>5823</v>
      </c>
      <c r="B11676" t="s">
        <v>3089</v>
      </c>
      <c r="D11676" t="s">
        <v>3090</v>
      </c>
      <c r="E11676" t="s">
        <v>3090</v>
      </c>
      <c r="F11676">
        <v>1</v>
      </c>
      <c r="G11676">
        <v>0</v>
      </c>
      <c r="H11676">
        <v>18346.402655663998</v>
      </c>
      <c r="I11676">
        <v>11926.362655663999</v>
      </c>
      <c r="K11676">
        <v>2312.5100000000002</v>
      </c>
      <c r="M11676">
        <v>4107.53</v>
      </c>
      <c r="N11676" t="s">
        <v>3091</v>
      </c>
      <c r="O11676" t="s">
        <v>3092</v>
      </c>
      <c r="P11676" t="s">
        <v>3095</v>
      </c>
      <c r="R11676" t="s">
        <v>3094</v>
      </c>
    </row>
    <row r="11677" spans="1:18" x14ac:dyDescent="0.25">
      <c r="A11677" t="s">
        <v>5824</v>
      </c>
      <c r="B11677" t="s">
        <v>3089</v>
      </c>
      <c r="D11677" t="s">
        <v>3090</v>
      </c>
      <c r="E11677" t="s">
        <v>3090</v>
      </c>
      <c r="F11677">
        <v>1</v>
      </c>
      <c r="G11677">
        <v>0</v>
      </c>
      <c r="H11677">
        <v>19566.757411061299</v>
      </c>
      <c r="I11677">
        <v>12901.6674110613</v>
      </c>
      <c r="K11677">
        <v>2402.2150000000001</v>
      </c>
      <c r="M11677">
        <v>4262.875</v>
      </c>
      <c r="N11677" t="s">
        <v>3091</v>
      </c>
      <c r="O11677" t="s">
        <v>3092</v>
      </c>
      <c r="P11677" t="s">
        <v>3095</v>
      </c>
      <c r="R11677" t="s">
        <v>3094</v>
      </c>
    </row>
    <row r="11678" spans="1:18" x14ac:dyDescent="0.25">
      <c r="A11678" t="s">
        <v>5825</v>
      </c>
      <c r="B11678" t="s">
        <v>3089</v>
      </c>
      <c r="D11678" t="s">
        <v>3090</v>
      </c>
      <c r="E11678" t="s">
        <v>3090</v>
      </c>
      <c r="F11678">
        <v>1</v>
      </c>
      <c r="G11678">
        <v>0</v>
      </c>
      <c r="H11678">
        <v>18439.402785930699</v>
      </c>
      <c r="I11678">
        <v>11914.450285930699</v>
      </c>
      <c r="K11678">
        <v>2350.5166666666601</v>
      </c>
      <c r="M11678">
        <v>4174.4358333333303</v>
      </c>
      <c r="N11678" t="s">
        <v>3091</v>
      </c>
      <c r="O11678" t="s">
        <v>3092</v>
      </c>
      <c r="P11678" t="s">
        <v>3095</v>
      </c>
      <c r="R11678" t="s">
        <v>3094</v>
      </c>
    </row>
    <row r="11679" spans="1:18" x14ac:dyDescent="0.25">
      <c r="A11679" t="s">
        <v>5826</v>
      </c>
      <c r="B11679" t="s">
        <v>3089</v>
      </c>
      <c r="D11679" t="s">
        <v>3090</v>
      </c>
      <c r="E11679" t="s">
        <v>3090</v>
      </c>
      <c r="F11679">
        <v>1</v>
      </c>
      <c r="G11679">
        <v>0</v>
      </c>
      <c r="H11679">
        <v>18567.655291287301</v>
      </c>
      <c r="I11679">
        <v>12042.7027912873</v>
      </c>
      <c r="K11679">
        <v>2350.5166666666601</v>
      </c>
      <c r="M11679">
        <v>4174.4358333333303</v>
      </c>
      <c r="N11679" t="s">
        <v>3091</v>
      </c>
      <c r="O11679" t="s">
        <v>3092</v>
      </c>
      <c r="P11679" t="s">
        <v>3095</v>
      </c>
      <c r="R11679" t="s">
        <v>3094</v>
      </c>
    </row>
    <row r="11680" spans="1:18" x14ac:dyDescent="0.25">
      <c r="A11680" t="s">
        <v>5827</v>
      </c>
      <c r="B11680" t="s">
        <v>3089</v>
      </c>
      <c r="D11680" t="s">
        <v>3090</v>
      </c>
      <c r="E11680" t="s">
        <v>3090</v>
      </c>
      <c r="F11680">
        <v>1</v>
      </c>
      <c r="G11680">
        <v>0</v>
      </c>
      <c r="H11680">
        <v>1224.83548632565</v>
      </c>
      <c r="I11680">
        <v>841.84548632565702</v>
      </c>
      <c r="K11680">
        <v>138.35</v>
      </c>
      <c r="M11680">
        <v>244.64</v>
      </c>
      <c r="N11680" t="s">
        <v>3091</v>
      </c>
      <c r="O11680" t="s">
        <v>3092</v>
      </c>
      <c r="P11680" t="s">
        <v>3095</v>
      </c>
      <c r="R11680" t="s">
        <v>3094</v>
      </c>
    </row>
    <row r="11681" spans="1:18" x14ac:dyDescent="0.25">
      <c r="A11681" t="s">
        <v>5828</v>
      </c>
      <c r="B11681" t="s">
        <v>3089</v>
      </c>
      <c r="D11681" t="s">
        <v>3090</v>
      </c>
      <c r="E11681" t="s">
        <v>3090</v>
      </c>
      <c r="F11681">
        <v>1</v>
      </c>
      <c r="G11681">
        <v>0</v>
      </c>
      <c r="H11681">
        <v>90.492266666666595</v>
      </c>
      <c r="I11681">
        <v>36.2956</v>
      </c>
      <c r="K11681">
        <v>20</v>
      </c>
      <c r="M11681">
        <v>34.196666666666601</v>
      </c>
      <c r="N11681" t="s">
        <v>3091</v>
      </c>
      <c r="O11681" t="s">
        <v>3092</v>
      </c>
      <c r="P11681" t="s">
        <v>3095</v>
      </c>
      <c r="R11681" t="s">
        <v>3094</v>
      </c>
    </row>
    <row r="11682" spans="1:18" x14ac:dyDescent="0.25">
      <c r="A11682" t="s">
        <v>5829</v>
      </c>
      <c r="B11682" t="s">
        <v>3089</v>
      </c>
      <c r="D11682" t="s">
        <v>3090</v>
      </c>
      <c r="E11682" t="s">
        <v>3090</v>
      </c>
      <c r="F11682">
        <v>1</v>
      </c>
      <c r="G11682">
        <v>0</v>
      </c>
      <c r="H11682">
        <v>17384.4679018676</v>
      </c>
      <c r="I11682">
        <v>11464.3295685343</v>
      </c>
      <c r="K11682">
        <v>2133.46333333333</v>
      </c>
      <c r="M11682">
        <v>3786.6749999999902</v>
      </c>
      <c r="N11682" t="s">
        <v>3091</v>
      </c>
      <c r="O11682" t="s">
        <v>3092</v>
      </c>
      <c r="P11682" t="s">
        <v>3095</v>
      </c>
      <c r="R11682" t="s">
        <v>3094</v>
      </c>
    </row>
    <row r="11683" spans="1:18" x14ac:dyDescent="0.25">
      <c r="A11683" t="s">
        <v>5830</v>
      </c>
      <c r="B11683" t="s">
        <v>3089</v>
      </c>
      <c r="D11683" t="s">
        <v>3090</v>
      </c>
      <c r="E11683" t="s">
        <v>3090</v>
      </c>
      <c r="F11683">
        <v>1</v>
      </c>
      <c r="G11683">
        <v>0</v>
      </c>
      <c r="H11683">
        <v>17365.9657431542</v>
      </c>
      <c r="I11683">
        <v>11445.814076487601</v>
      </c>
      <c r="K11683">
        <v>2133.4733333333302</v>
      </c>
      <c r="M11683">
        <v>3786.6783333333301</v>
      </c>
      <c r="N11683" t="s">
        <v>3091</v>
      </c>
      <c r="O11683" t="s">
        <v>3092</v>
      </c>
      <c r="P11683" t="s">
        <v>3095</v>
      </c>
      <c r="R11683" t="s">
        <v>3094</v>
      </c>
    </row>
    <row r="11684" spans="1:18" x14ac:dyDescent="0.25">
      <c r="A11684" t="s">
        <v>5831</v>
      </c>
      <c r="B11684" t="s">
        <v>3089</v>
      </c>
      <c r="D11684" t="s">
        <v>3090</v>
      </c>
      <c r="E11684" t="s">
        <v>3090</v>
      </c>
      <c r="F11684">
        <v>1</v>
      </c>
      <c r="G11684">
        <v>0</v>
      </c>
      <c r="H11684">
        <v>18072.6567660295</v>
      </c>
      <c r="I11684">
        <v>11738.6500993628</v>
      </c>
      <c r="K11684">
        <v>2282.61333333333</v>
      </c>
      <c r="M11684">
        <v>4051.3933333333298</v>
      </c>
      <c r="N11684" t="s">
        <v>3091</v>
      </c>
      <c r="O11684" t="s">
        <v>3092</v>
      </c>
      <c r="P11684" t="s">
        <v>3095</v>
      </c>
      <c r="R11684" t="s">
        <v>3094</v>
      </c>
    </row>
    <row r="11685" spans="1:18" x14ac:dyDescent="0.25">
      <c r="A11685" t="s">
        <v>5832</v>
      </c>
      <c r="B11685" t="s">
        <v>3089</v>
      </c>
      <c r="D11685" t="s">
        <v>3090</v>
      </c>
      <c r="E11685" t="s">
        <v>3090</v>
      </c>
      <c r="F11685">
        <v>1</v>
      </c>
      <c r="G11685">
        <v>0</v>
      </c>
      <c r="H11685">
        <v>17743.047790201701</v>
      </c>
      <c r="I11685">
        <v>11343.186123535001</v>
      </c>
      <c r="K11685">
        <v>2306.36333333333</v>
      </c>
      <c r="M11685">
        <v>4093.4983333333298</v>
      </c>
      <c r="N11685" t="s">
        <v>3091</v>
      </c>
      <c r="O11685" t="s">
        <v>3092</v>
      </c>
      <c r="P11685" t="s">
        <v>3095</v>
      </c>
      <c r="R11685" t="s">
        <v>3094</v>
      </c>
    </row>
    <row r="11686" spans="1:18" x14ac:dyDescent="0.25">
      <c r="A11686" t="s">
        <v>5833</v>
      </c>
      <c r="B11686" t="s">
        <v>3089</v>
      </c>
      <c r="D11686" t="s">
        <v>3090</v>
      </c>
      <c r="E11686" t="s">
        <v>3090</v>
      </c>
      <c r="F11686">
        <v>1</v>
      </c>
      <c r="G11686">
        <v>0</v>
      </c>
      <c r="H11686">
        <v>17736.111016280702</v>
      </c>
      <c r="I11686">
        <v>11336.2810162807</v>
      </c>
      <c r="K11686">
        <v>2306.34</v>
      </c>
      <c r="M11686">
        <v>4093.49</v>
      </c>
      <c r="N11686" t="s">
        <v>3091</v>
      </c>
      <c r="O11686" t="s">
        <v>3092</v>
      </c>
      <c r="P11686" t="s">
        <v>3095</v>
      </c>
      <c r="R11686" t="s">
        <v>3094</v>
      </c>
    </row>
    <row r="11687" spans="1:18" x14ac:dyDescent="0.25">
      <c r="A11687" t="s">
        <v>5834</v>
      </c>
      <c r="B11687" t="s">
        <v>3089</v>
      </c>
      <c r="D11687" t="s">
        <v>3090</v>
      </c>
      <c r="E11687" t="s">
        <v>3090</v>
      </c>
      <c r="F11687">
        <v>1</v>
      </c>
      <c r="G11687">
        <v>0</v>
      </c>
      <c r="H11687">
        <v>20072.686442922201</v>
      </c>
      <c r="I11687">
        <v>13233.266880584501</v>
      </c>
      <c r="K11687">
        <v>2464.4084270943199</v>
      </c>
      <c r="M11687">
        <v>4375.0111352433596</v>
      </c>
      <c r="N11687" t="s">
        <v>3091</v>
      </c>
      <c r="O11687" t="s">
        <v>3092</v>
      </c>
      <c r="P11687" t="s">
        <v>3095</v>
      </c>
      <c r="R11687" t="s">
        <v>3094</v>
      </c>
    </row>
    <row r="11688" spans="1:18" x14ac:dyDescent="0.25">
      <c r="A11688" t="s">
        <v>5835</v>
      </c>
      <c r="B11688" t="s">
        <v>3089</v>
      </c>
      <c r="D11688" t="s">
        <v>3090</v>
      </c>
      <c r="E11688" t="s">
        <v>3090</v>
      </c>
      <c r="F11688">
        <v>1</v>
      </c>
      <c r="G11688">
        <v>0</v>
      </c>
      <c r="H11688">
        <v>0</v>
      </c>
      <c r="I11688"/>
      <c r="K11688"/>
      <c r="N11688" t="s">
        <v>3091</v>
      </c>
      <c r="O11688" t="s">
        <v>3092</v>
      </c>
      <c r="P11688" t="s">
        <v>3095</v>
      </c>
      <c r="R11688" t="s">
        <v>3094</v>
      </c>
    </row>
    <row r="11689" spans="1:18" x14ac:dyDescent="0.25">
      <c r="A11689" t="s">
        <v>5836</v>
      </c>
      <c r="B11689" t="s">
        <v>3089</v>
      </c>
      <c r="D11689" t="s">
        <v>3090</v>
      </c>
      <c r="E11689" t="s">
        <v>3090</v>
      </c>
      <c r="F11689">
        <v>1</v>
      </c>
      <c r="G11689">
        <v>0</v>
      </c>
      <c r="H11689">
        <v>0</v>
      </c>
      <c r="I11689"/>
      <c r="K11689"/>
      <c r="N11689" t="s">
        <v>3091</v>
      </c>
      <c r="O11689" t="s">
        <v>3092</v>
      </c>
      <c r="P11689" t="s">
        <v>3095</v>
      </c>
      <c r="R11689" t="s">
        <v>3094</v>
      </c>
    </row>
    <row r="11690" spans="1:18" x14ac:dyDescent="0.25">
      <c r="A11690" t="s">
        <v>5837</v>
      </c>
      <c r="B11690" t="s">
        <v>3089</v>
      </c>
      <c r="D11690" t="s">
        <v>3090</v>
      </c>
      <c r="E11690" t="s">
        <v>3090</v>
      </c>
      <c r="F11690">
        <v>1</v>
      </c>
      <c r="G11690">
        <v>0</v>
      </c>
      <c r="H11690">
        <v>0</v>
      </c>
      <c r="I11690"/>
      <c r="K11690"/>
      <c r="N11690" t="s">
        <v>3091</v>
      </c>
      <c r="O11690" t="s">
        <v>3092</v>
      </c>
      <c r="P11690" t="s">
        <v>3095</v>
      </c>
      <c r="R11690" t="s">
        <v>3094</v>
      </c>
    </row>
    <row r="11691" spans="1:18" x14ac:dyDescent="0.25">
      <c r="A11691" t="s">
        <v>5838</v>
      </c>
      <c r="B11691" t="s">
        <v>3089</v>
      </c>
      <c r="D11691" t="s">
        <v>3090</v>
      </c>
      <c r="E11691" t="s">
        <v>3090</v>
      </c>
      <c r="F11691">
        <v>1</v>
      </c>
      <c r="G11691">
        <v>0</v>
      </c>
      <c r="H11691">
        <v>18534.9898997624</v>
      </c>
      <c r="I11691">
        <v>12332.894899762399</v>
      </c>
      <c r="K11691">
        <v>2234.86</v>
      </c>
      <c r="M11691">
        <v>3967.2350000000001</v>
      </c>
      <c r="N11691" t="s">
        <v>3091</v>
      </c>
      <c r="O11691" t="s">
        <v>3092</v>
      </c>
      <c r="P11691" t="s">
        <v>3095</v>
      </c>
      <c r="R11691" t="s">
        <v>3094</v>
      </c>
    </row>
    <row r="11692" spans="1:18" x14ac:dyDescent="0.25">
      <c r="A11692" t="s">
        <v>5839</v>
      </c>
      <c r="B11692" t="s">
        <v>3089</v>
      </c>
      <c r="D11692" t="s">
        <v>3090</v>
      </c>
      <c r="E11692" t="s">
        <v>3090</v>
      </c>
      <c r="F11692">
        <v>1</v>
      </c>
      <c r="G11692">
        <v>0</v>
      </c>
      <c r="H11692">
        <v>18270.672218797299</v>
      </c>
      <c r="I11692">
        <v>11814.923885463901</v>
      </c>
      <c r="K11692">
        <v>2326.61333333333</v>
      </c>
      <c r="M11692">
        <v>4129.1349999999902</v>
      </c>
      <c r="N11692" t="s">
        <v>3091</v>
      </c>
      <c r="O11692" t="s">
        <v>3092</v>
      </c>
      <c r="P11692" t="s">
        <v>3095</v>
      </c>
      <c r="R11692" t="s">
        <v>3094</v>
      </c>
    </row>
    <row r="11693" spans="1:18" x14ac:dyDescent="0.25">
      <c r="A11693" t="s">
        <v>5840</v>
      </c>
      <c r="B11693" t="s">
        <v>3089</v>
      </c>
      <c r="D11693" t="s">
        <v>3090</v>
      </c>
      <c r="E11693" t="s">
        <v>3090</v>
      </c>
      <c r="F11693">
        <v>1</v>
      </c>
      <c r="G11693">
        <v>0</v>
      </c>
      <c r="H11693">
        <v>18162.681393847401</v>
      </c>
      <c r="I11693">
        <v>11613.068060514001</v>
      </c>
      <c r="K11693">
        <v>2359.9299999999998</v>
      </c>
      <c r="M11693">
        <v>4189.6833333333298</v>
      </c>
      <c r="N11693" t="s">
        <v>3091</v>
      </c>
      <c r="O11693" t="s">
        <v>3092</v>
      </c>
      <c r="P11693" t="s">
        <v>3095</v>
      </c>
      <c r="R11693" t="s">
        <v>3094</v>
      </c>
    </row>
    <row r="11694" spans="1:18" x14ac:dyDescent="0.25">
      <c r="A11694" t="s">
        <v>5841</v>
      </c>
      <c r="B11694" t="s">
        <v>3089</v>
      </c>
      <c r="D11694" t="s">
        <v>3090</v>
      </c>
      <c r="E11694" t="s">
        <v>3090</v>
      </c>
      <c r="F11694">
        <v>1</v>
      </c>
      <c r="G11694">
        <v>0</v>
      </c>
      <c r="H11694">
        <v>18728.946576023998</v>
      </c>
      <c r="I11694">
        <v>12179.3332426907</v>
      </c>
      <c r="K11694">
        <v>2359.9499999999998</v>
      </c>
      <c r="M11694">
        <v>4189.6633333333302</v>
      </c>
      <c r="N11694" t="s">
        <v>3091</v>
      </c>
      <c r="O11694" t="s">
        <v>3092</v>
      </c>
      <c r="P11694" t="s">
        <v>3095</v>
      </c>
      <c r="R11694" t="s">
        <v>3094</v>
      </c>
    </row>
    <row r="11695" spans="1:18" x14ac:dyDescent="0.25">
      <c r="A11695" t="s">
        <v>5842</v>
      </c>
      <c r="B11695" t="s">
        <v>3089</v>
      </c>
      <c r="D11695" t="s">
        <v>3090</v>
      </c>
      <c r="E11695" t="s">
        <v>3090</v>
      </c>
      <c r="F11695">
        <v>1</v>
      </c>
      <c r="G11695">
        <v>0</v>
      </c>
      <c r="H11695">
        <v>18482.511629868899</v>
      </c>
      <c r="I11695">
        <v>11932.873463202201</v>
      </c>
      <c r="K11695">
        <v>2359.9348333333301</v>
      </c>
      <c r="M11695">
        <v>4189.7033333333302</v>
      </c>
      <c r="N11695" t="s">
        <v>3091</v>
      </c>
      <c r="O11695" t="s">
        <v>3092</v>
      </c>
      <c r="P11695" t="s">
        <v>3095</v>
      </c>
      <c r="R11695" t="s">
        <v>3094</v>
      </c>
    </row>
    <row r="11696" spans="1:18" x14ac:dyDescent="0.25">
      <c r="A11696" t="s">
        <v>5843</v>
      </c>
      <c r="B11696" t="s">
        <v>3089</v>
      </c>
      <c r="D11696" t="s">
        <v>3090</v>
      </c>
      <c r="E11696" t="s">
        <v>3090</v>
      </c>
      <c r="F11696">
        <v>1</v>
      </c>
      <c r="G11696">
        <v>0</v>
      </c>
      <c r="H11696">
        <v>18549.4111631165</v>
      </c>
      <c r="I11696">
        <v>11999.7663297832</v>
      </c>
      <c r="K11696">
        <v>2359.9348333333301</v>
      </c>
      <c r="M11696">
        <v>4189.71</v>
      </c>
      <c r="N11696" t="s">
        <v>3091</v>
      </c>
      <c r="O11696" t="s">
        <v>3092</v>
      </c>
      <c r="P11696" t="s">
        <v>3095</v>
      </c>
      <c r="R11696" t="s">
        <v>3094</v>
      </c>
    </row>
    <row r="11697" spans="1:18" x14ac:dyDescent="0.25">
      <c r="A11697" t="s">
        <v>5844</v>
      </c>
      <c r="B11697" t="s">
        <v>3089</v>
      </c>
      <c r="D11697" t="s">
        <v>3090</v>
      </c>
      <c r="E11697" t="s">
        <v>3090</v>
      </c>
      <c r="F11697">
        <v>1</v>
      </c>
      <c r="G11697">
        <v>0</v>
      </c>
      <c r="H11697">
        <v>18530.2025173896</v>
      </c>
      <c r="I11697">
        <v>11980.5916840563</v>
      </c>
      <c r="K11697">
        <v>2359.9299999999998</v>
      </c>
      <c r="M11697">
        <v>4189.6808333333302</v>
      </c>
      <c r="N11697" t="s">
        <v>3091</v>
      </c>
      <c r="O11697" t="s">
        <v>3092</v>
      </c>
      <c r="P11697" t="s">
        <v>3095</v>
      </c>
      <c r="R11697" t="s">
        <v>3094</v>
      </c>
    </row>
    <row r="11698" spans="1:18" x14ac:dyDescent="0.25">
      <c r="A11698" t="s">
        <v>5845</v>
      </c>
      <c r="B11698" t="s">
        <v>3089</v>
      </c>
      <c r="D11698" t="s">
        <v>3090</v>
      </c>
      <c r="E11698" t="s">
        <v>3090</v>
      </c>
      <c r="F11698">
        <v>1</v>
      </c>
      <c r="G11698">
        <v>0</v>
      </c>
      <c r="H11698">
        <v>18956.013854078399</v>
      </c>
      <c r="I11698">
        <v>12406.4130207451</v>
      </c>
      <c r="K11698">
        <v>2359.9299999999998</v>
      </c>
      <c r="M11698">
        <v>4189.6708333333299</v>
      </c>
      <c r="N11698" t="s">
        <v>3091</v>
      </c>
      <c r="O11698" t="s">
        <v>3092</v>
      </c>
      <c r="P11698" t="s">
        <v>3095</v>
      </c>
      <c r="R11698" t="s">
        <v>3094</v>
      </c>
    </row>
    <row r="11699" spans="1:18" x14ac:dyDescent="0.25">
      <c r="A11699" t="s">
        <v>5846</v>
      </c>
      <c r="B11699" t="s">
        <v>3089</v>
      </c>
      <c r="D11699" t="s">
        <v>3090</v>
      </c>
      <c r="E11699" t="s">
        <v>3090</v>
      </c>
      <c r="F11699">
        <v>1</v>
      </c>
      <c r="G11699">
        <v>0</v>
      </c>
      <c r="H11699">
        <v>18737.286916745201</v>
      </c>
      <c r="I11699">
        <v>12183.5452500785</v>
      </c>
      <c r="K11699">
        <v>2361.665</v>
      </c>
      <c r="M11699">
        <v>4192.0766666666595</v>
      </c>
      <c r="N11699" t="s">
        <v>3091</v>
      </c>
      <c r="O11699" t="s">
        <v>3092</v>
      </c>
      <c r="P11699" t="s">
        <v>3095</v>
      </c>
      <c r="R11699" t="s">
        <v>3094</v>
      </c>
    </row>
    <row r="11700" spans="1:18" x14ac:dyDescent="0.25">
      <c r="A11700" t="s">
        <v>5847</v>
      </c>
      <c r="B11700" t="s">
        <v>3089</v>
      </c>
      <c r="D11700" t="s">
        <v>3090</v>
      </c>
      <c r="E11700" t="s">
        <v>3090</v>
      </c>
      <c r="F11700">
        <v>1</v>
      </c>
      <c r="G11700">
        <v>0</v>
      </c>
      <c r="H11700">
        <v>19144.4109443571</v>
      </c>
      <c r="I11700">
        <v>12594.802611023701</v>
      </c>
      <c r="K11700">
        <v>2359.9349999999999</v>
      </c>
      <c r="M11700">
        <v>4189.6733333333304</v>
      </c>
      <c r="N11700" t="s">
        <v>3091</v>
      </c>
      <c r="O11700" t="s">
        <v>3092</v>
      </c>
      <c r="P11700" t="s">
        <v>3095</v>
      </c>
      <c r="R11700" t="s">
        <v>3094</v>
      </c>
    </row>
    <row r="11701" spans="1:18" x14ac:dyDescent="0.25">
      <c r="A11701" t="s">
        <v>5848</v>
      </c>
      <c r="B11701" t="s">
        <v>3089</v>
      </c>
      <c r="D11701" t="s">
        <v>3090</v>
      </c>
      <c r="E11701" t="s">
        <v>3090</v>
      </c>
      <c r="F11701">
        <v>1</v>
      </c>
      <c r="G11701">
        <v>0</v>
      </c>
      <c r="H11701">
        <v>18244.900982741401</v>
      </c>
      <c r="I11701">
        <v>11831.864482741399</v>
      </c>
      <c r="K11701">
        <v>2310.4340000000002</v>
      </c>
      <c r="M11701">
        <v>4102.6025</v>
      </c>
      <c r="N11701" t="s">
        <v>3091</v>
      </c>
      <c r="O11701" t="s">
        <v>3092</v>
      </c>
      <c r="P11701" t="s">
        <v>3095</v>
      </c>
      <c r="R11701" t="s">
        <v>3094</v>
      </c>
    </row>
    <row r="11702" spans="1:18" x14ac:dyDescent="0.25">
      <c r="A11702" t="s">
        <v>5849</v>
      </c>
      <c r="B11702" t="s">
        <v>3089</v>
      </c>
      <c r="D11702" t="s">
        <v>3090</v>
      </c>
      <c r="E11702" t="s">
        <v>3090</v>
      </c>
      <c r="F11702">
        <v>1</v>
      </c>
      <c r="G11702">
        <v>0</v>
      </c>
      <c r="H11702">
        <v>18929.358765069701</v>
      </c>
      <c r="I11702">
        <v>12479.368931736401</v>
      </c>
      <c r="K11702">
        <v>2324.0790000000002</v>
      </c>
      <c r="M11702">
        <v>4125.9108333333297</v>
      </c>
      <c r="N11702" t="s">
        <v>3091</v>
      </c>
      <c r="O11702" t="s">
        <v>3092</v>
      </c>
      <c r="P11702" t="s">
        <v>3095</v>
      </c>
      <c r="R11702" t="s">
        <v>3094</v>
      </c>
    </row>
    <row r="11703" spans="1:18" x14ac:dyDescent="0.25">
      <c r="A11703" t="s">
        <v>5850</v>
      </c>
      <c r="B11703" t="s">
        <v>3089</v>
      </c>
      <c r="D11703" t="s">
        <v>3090</v>
      </c>
      <c r="E11703" t="s">
        <v>3090</v>
      </c>
      <c r="F11703">
        <v>1</v>
      </c>
      <c r="G11703">
        <v>0</v>
      </c>
      <c r="H11703">
        <v>19273.6782760676</v>
      </c>
      <c r="I11703">
        <v>12868.804942734199</v>
      </c>
      <c r="K11703">
        <v>2307.9499999999998</v>
      </c>
      <c r="M11703">
        <v>4096.9233333333304</v>
      </c>
      <c r="N11703" t="s">
        <v>3091</v>
      </c>
      <c r="O11703" t="s">
        <v>3092</v>
      </c>
      <c r="P11703" t="s">
        <v>3095</v>
      </c>
      <c r="R11703" t="s">
        <v>3094</v>
      </c>
    </row>
    <row r="11704" spans="1:18" x14ac:dyDescent="0.25">
      <c r="A11704" t="s">
        <v>5851</v>
      </c>
      <c r="B11704" t="s">
        <v>3089</v>
      </c>
      <c r="D11704" t="s">
        <v>3090</v>
      </c>
      <c r="E11704" t="s">
        <v>3090</v>
      </c>
      <c r="F11704">
        <v>1</v>
      </c>
      <c r="G11704">
        <v>0</v>
      </c>
      <c r="H11704">
        <v>18301.531828266601</v>
      </c>
      <c r="I11704">
        <v>11931.4193282666</v>
      </c>
      <c r="K11704">
        <v>2295.95166666666</v>
      </c>
      <c r="M11704">
        <v>4074.1608333333302</v>
      </c>
      <c r="N11704" t="s">
        <v>3091</v>
      </c>
      <c r="O11704" t="s">
        <v>3092</v>
      </c>
      <c r="P11704" t="s">
        <v>3095</v>
      </c>
      <c r="R11704" t="s">
        <v>3094</v>
      </c>
    </row>
    <row r="11705" spans="1:18" x14ac:dyDescent="0.25">
      <c r="A11705" t="s">
        <v>5852</v>
      </c>
      <c r="B11705" t="s">
        <v>3089</v>
      </c>
      <c r="D11705" t="s">
        <v>3090</v>
      </c>
      <c r="E11705" t="s">
        <v>3090</v>
      </c>
      <c r="F11705">
        <v>1</v>
      </c>
      <c r="G11705">
        <v>0</v>
      </c>
      <c r="H11705">
        <v>18498.363472200301</v>
      </c>
      <c r="I11705">
        <v>12132.3568055337</v>
      </c>
      <c r="K11705">
        <v>2294.2183333333301</v>
      </c>
      <c r="M11705">
        <v>4071.7883333333298</v>
      </c>
      <c r="N11705" t="s">
        <v>3091</v>
      </c>
      <c r="O11705" t="s">
        <v>3092</v>
      </c>
      <c r="P11705" t="s">
        <v>3095</v>
      </c>
      <c r="R11705" t="s">
        <v>3094</v>
      </c>
    </row>
    <row r="11706" spans="1:18" x14ac:dyDescent="0.25">
      <c r="A11706" t="s">
        <v>5853</v>
      </c>
      <c r="B11706" t="s">
        <v>3089</v>
      </c>
      <c r="D11706" t="s">
        <v>3090</v>
      </c>
      <c r="E11706" t="s">
        <v>3090</v>
      </c>
      <c r="F11706">
        <v>1</v>
      </c>
      <c r="G11706">
        <v>0</v>
      </c>
      <c r="H11706">
        <v>18565.2742546806</v>
      </c>
      <c r="I11706">
        <v>12199.290921347199</v>
      </c>
      <c r="K11706">
        <v>2294.2116666666602</v>
      </c>
      <c r="M11706">
        <v>4071.7716666666602</v>
      </c>
      <c r="N11706" t="s">
        <v>3091</v>
      </c>
      <c r="O11706" t="s">
        <v>3092</v>
      </c>
      <c r="P11706" t="s">
        <v>3095</v>
      </c>
      <c r="R11706" t="s">
        <v>3094</v>
      </c>
    </row>
    <row r="11707" spans="1:18" x14ac:dyDescent="0.25">
      <c r="A11707" t="s">
        <v>5854</v>
      </c>
      <c r="B11707" t="s">
        <v>3089</v>
      </c>
      <c r="D11707" t="s">
        <v>3090</v>
      </c>
      <c r="E11707" t="s">
        <v>3090</v>
      </c>
      <c r="F11707">
        <v>1</v>
      </c>
      <c r="G11707">
        <v>0</v>
      </c>
      <c r="H11707">
        <v>18713.6104496517</v>
      </c>
      <c r="I11707">
        <v>12285.737949651701</v>
      </c>
      <c r="K11707">
        <v>2315.94</v>
      </c>
      <c r="M11707">
        <v>4111.9324999999999</v>
      </c>
      <c r="N11707" t="s">
        <v>3091</v>
      </c>
      <c r="O11707" t="s">
        <v>3092</v>
      </c>
      <c r="P11707" t="s">
        <v>3095</v>
      </c>
      <c r="R11707" t="s">
        <v>3094</v>
      </c>
    </row>
    <row r="11708" spans="1:18" x14ac:dyDescent="0.25">
      <c r="A11708" t="s">
        <v>5855</v>
      </c>
      <c r="B11708" t="s">
        <v>3089</v>
      </c>
      <c r="D11708" t="s">
        <v>3090</v>
      </c>
      <c r="E11708" t="s">
        <v>3090</v>
      </c>
      <c r="F11708">
        <v>1</v>
      </c>
      <c r="G11708">
        <v>0</v>
      </c>
      <c r="H11708">
        <v>18394.954274463202</v>
      </c>
      <c r="I11708">
        <v>11971.388774463199</v>
      </c>
      <c r="K11708">
        <v>2314.4630000000002</v>
      </c>
      <c r="M11708">
        <v>4109.1025</v>
      </c>
      <c r="N11708" t="s">
        <v>3091</v>
      </c>
      <c r="O11708" t="s">
        <v>3092</v>
      </c>
      <c r="P11708" t="s">
        <v>3095</v>
      </c>
      <c r="R11708" t="s">
        <v>3094</v>
      </c>
    </row>
    <row r="11709" spans="1:18" x14ac:dyDescent="0.25">
      <c r="A11709" t="s">
        <v>5856</v>
      </c>
      <c r="B11709" t="s">
        <v>3089</v>
      </c>
      <c r="D11709" t="s">
        <v>3090</v>
      </c>
      <c r="E11709" t="s">
        <v>3090</v>
      </c>
      <c r="F11709">
        <v>1</v>
      </c>
      <c r="G11709">
        <v>0</v>
      </c>
      <c r="H11709">
        <v>17490.6848740477</v>
      </c>
      <c r="I11709">
        <v>11588.281707381</v>
      </c>
      <c r="K11709">
        <v>2127.4140000000002</v>
      </c>
      <c r="M11709">
        <v>3774.9891666666599</v>
      </c>
      <c r="N11709" t="s">
        <v>3091</v>
      </c>
      <c r="O11709" t="s">
        <v>3092</v>
      </c>
      <c r="P11709" t="s">
        <v>3095</v>
      </c>
      <c r="R11709" t="s">
        <v>3094</v>
      </c>
    </row>
    <row r="11710" spans="1:18" x14ac:dyDescent="0.25">
      <c r="A11710" t="s">
        <v>5857</v>
      </c>
      <c r="B11710" t="s">
        <v>3089</v>
      </c>
      <c r="D11710" t="s">
        <v>3090</v>
      </c>
      <c r="E11710" t="s">
        <v>3090</v>
      </c>
      <c r="F11710">
        <v>1</v>
      </c>
      <c r="G11710">
        <v>0</v>
      </c>
      <c r="H11710">
        <v>19453.429845361501</v>
      </c>
      <c r="I11710">
        <v>13382.4566786948</v>
      </c>
      <c r="K11710">
        <v>2188.5039999999999</v>
      </c>
      <c r="M11710">
        <v>3882.4691666666599</v>
      </c>
      <c r="N11710" t="s">
        <v>3091</v>
      </c>
      <c r="O11710" t="s">
        <v>3092</v>
      </c>
      <c r="P11710" t="s">
        <v>3095</v>
      </c>
      <c r="R11710" t="s">
        <v>3094</v>
      </c>
    </row>
    <row r="11711" spans="1:18" x14ac:dyDescent="0.25">
      <c r="A11711" t="s">
        <v>5858</v>
      </c>
      <c r="B11711" t="s">
        <v>3089</v>
      </c>
      <c r="D11711" t="s">
        <v>3090</v>
      </c>
      <c r="E11711" t="s">
        <v>3090</v>
      </c>
      <c r="F11711">
        <v>1</v>
      </c>
      <c r="G11711">
        <v>0</v>
      </c>
      <c r="H11711">
        <v>16328.61</v>
      </c>
      <c r="I11711">
        <v>16328.61</v>
      </c>
      <c r="K11711">
        <v>0</v>
      </c>
      <c r="M11711">
        <v>0</v>
      </c>
      <c r="N11711" t="s">
        <v>3091</v>
      </c>
      <c r="O11711" t="s">
        <v>3092</v>
      </c>
      <c r="P11711" t="s">
        <v>3095</v>
      </c>
      <c r="R11711" t="s">
        <v>3094</v>
      </c>
    </row>
    <row r="11712" spans="1:18" x14ac:dyDescent="0.25">
      <c r="A11712" t="s">
        <v>5859</v>
      </c>
      <c r="B11712" t="s">
        <v>3089</v>
      </c>
      <c r="D11712" t="s">
        <v>3090</v>
      </c>
      <c r="E11712" t="s">
        <v>3090</v>
      </c>
      <c r="F11712">
        <v>1</v>
      </c>
      <c r="G11712">
        <v>0</v>
      </c>
      <c r="H11712">
        <v>18541.375311373398</v>
      </c>
      <c r="I11712">
        <v>17517.256978040001</v>
      </c>
      <c r="K11712">
        <v>372.315</v>
      </c>
      <c r="M11712">
        <v>651.80333333333294</v>
      </c>
      <c r="N11712" t="s">
        <v>3091</v>
      </c>
      <c r="O11712" t="s">
        <v>3092</v>
      </c>
      <c r="P11712" t="s">
        <v>3095</v>
      </c>
      <c r="R11712" t="s">
        <v>3094</v>
      </c>
    </row>
    <row r="11713" spans="1:18" x14ac:dyDescent="0.25">
      <c r="A11713" t="s">
        <v>5860</v>
      </c>
      <c r="B11713" t="s">
        <v>3089</v>
      </c>
      <c r="D11713" t="s">
        <v>3090</v>
      </c>
      <c r="E11713" t="s">
        <v>3090</v>
      </c>
      <c r="F11713">
        <v>1</v>
      </c>
      <c r="G11713">
        <v>0</v>
      </c>
      <c r="H11713">
        <v>16165.7</v>
      </c>
      <c r="I11713">
        <v>16165.7</v>
      </c>
      <c r="K11713">
        <v>0</v>
      </c>
      <c r="M11713">
        <v>0</v>
      </c>
      <c r="N11713" t="s">
        <v>3091</v>
      </c>
      <c r="O11713" t="s">
        <v>3092</v>
      </c>
      <c r="P11713" t="s">
        <v>3095</v>
      </c>
      <c r="R11713" t="s">
        <v>3094</v>
      </c>
    </row>
    <row r="11714" spans="1:18" x14ac:dyDescent="0.25">
      <c r="A11714" t="s">
        <v>5861</v>
      </c>
      <c r="B11714" t="s">
        <v>3089</v>
      </c>
      <c r="D11714" t="s">
        <v>3090</v>
      </c>
      <c r="E11714" t="s">
        <v>3090</v>
      </c>
      <c r="F11714">
        <v>1</v>
      </c>
      <c r="G11714">
        <v>0</v>
      </c>
      <c r="H11714">
        <v>18383.706468578599</v>
      </c>
      <c r="I11714">
        <v>17359.591468578601</v>
      </c>
      <c r="K11714">
        <v>372.315</v>
      </c>
      <c r="M11714">
        <v>651.79999999999995</v>
      </c>
      <c r="N11714" t="s">
        <v>3091</v>
      </c>
      <c r="O11714" t="s">
        <v>3092</v>
      </c>
      <c r="P11714" t="s">
        <v>3095</v>
      </c>
      <c r="R11714" t="s">
        <v>3094</v>
      </c>
    </row>
    <row r="11715" spans="1:18" x14ac:dyDescent="0.25">
      <c r="A11715" t="s">
        <v>5862</v>
      </c>
      <c r="B11715" t="s">
        <v>3089</v>
      </c>
      <c r="D11715" t="s">
        <v>3090</v>
      </c>
      <c r="E11715" t="s">
        <v>3090</v>
      </c>
      <c r="F11715">
        <v>1</v>
      </c>
      <c r="G11715">
        <v>0</v>
      </c>
      <c r="H11715">
        <v>17243.998764284799</v>
      </c>
      <c r="I11715">
        <v>11365.637097618101</v>
      </c>
      <c r="K11715">
        <v>2118.4283333333301</v>
      </c>
      <c r="M11715">
        <v>3759.9333333333302</v>
      </c>
      <c r="N11715" t="s">
        <v>3091</v>
      </c>
      <c r="O11715" t="s">
        <v>3092</v>
      </c>
      <c r="P11715" t="s">
        <v>3095</v>
      </c>
      <c r="R11715" t="s">
        <v>3094</v>
      </c>
    </row>
    <row r="11716" spans="1:18" x14ac:dyDescent="0.25">
      <c r="A11716" t="s">
        <v>5863</v>
      </c>
      <c r="B11716" t="s">
        <v>3089</v>
      </c>
      <c r="D11716" t="s">
        <v>3090</v>
      </c>
      <c r="E11716" t="s">
        <v>3090</v>
      </c>
      <c r="F11716">
        <v>1</v>
      </c>
      <c r="G11716">
        <v>0</v>
      </c>
      <c r="H11716">
        <v>16888.589648733599</v>
      </c>
      <c r="I11716">
        <v>10986.169648733599</v>
      </c>
      <c r="K11716">
        <v>2127.4074999999998</v>
      </c>
      <c r="M11716">
        <v>3775.0124999999998</v>
      </c>
      <c r="N11716" t="s">
        <v>3091</v>
      </c>
      <c r="O11716" t="s">
        <v>3092</v>
      </c>
      <c r="P11716" t="s">
        <v>3095</v>
      </c>
      <c r="R11716" t="s">
        <v>3094</v>
      </c>
    </row>
    <row r="11717" spans="1:18" x14ac:dyDescent="0.25">
      <c r="A11717" t="s">
        <v>5864</v>
      </c>
      <c r="B11717" t="s">
        <v>3089</v>
      </c>
      <c r="D11717" t="s">
        <v>3090</v>
      </c>
      <c r="E11717" t="s">
        <v>3090</v>
      </c>
      <c r="F11717">
        <v>1</v>
      </c>
      <c r="G11717">
        <v>0</v>
      </c>
      <c r="H11717">
        <v>18236.962118118499</v>
      </c>
      <c r="I11717">
        <v>12279.2729514519</v>
      </c>
      <c r="K11717">
        <v>2147.3983333333299</v>
      </c>
      <c r="M11717">
        <v>3810.2908333333298</v>
      </c>
      <c r="N11717" t="s">
        <v>3091</v>
      </c>
      <c r="O11717" t="s">
        <v>3092</v>
      </c>
      <c r="P11717" t="s">
        <v>3095</v>
      </c>
      <c r="R11717" t="s">
        <v>3094</v>
      </c>
    </row>
    <row r="11718" spans="1:18" x14ac:dyDescent="0.25">
      <c r="A11718" t="s">
        <v>5865</v>
      </c>
      <c r="B11718" t="s">
        <v>3089</v>
      </c>
      <c r="D11718" t="s">
        <v>3090</v>
      </c>
      <c r="E11718" t="s">
        <v>3090</v>
      </c>
      <c r="F11718">
        <v>1</v>
      </c>
      <c r="G11718">
        <v>0</v>
      </c>
      <c r="H11718">
        <v>18600.783306883201</v>
      </c>
      <c r="I11718">
        <v>11933.6388783118</v>
      </c>
      <c r="K11718">
        <v>2404.4879999999998</v>
      </c>
      <c r="M11718">
        <v>4262.6564285714203</v>
      </c>
      <c r="N11718" t="s">
        <v>3091</v>
      </c>
      <c r="O11718" t="s">
        <v>3092</v>
      </c>
      <c r="P11718" t="s">
        <v>3095</v>
      </c>
      <c r="R11718" t="s">
        <v>3094</v>
      </c>
    </row>
    <row r="11719" spans="1:18" x14ac:dyDescent="0.25">
      <c r="A11719" t="s">
        <v>5866</v>
      </c>
      <c r="B11719" t="s">
        <v>3089</v>
      </c>
      <c r="D11719" t="s">
        <v>3090</v>
      </c>
      <c r="E11719" t="s">
        <v>3090</v>
      </c>
      <c r="F11719">
        <v>1</v>
      </c>
      <c r="G11719">
        <v>0</v>
      </c>
      <c r="H11719">
        <v>18868.268765512701</v>
      </c>
      <c r="I11719">
        <v>12201.1207655127</v>
      </c>
      <c r="K11719">
        <v>2404.4929999999999</v>
      </c>
      <c r="M11719">
        <v>4262.6549999999997</v>
      </c>
      <c r="N11719" t="s">
        <v>3091</v>
      </c>
      <c r="O11719" t="s">
        <v>3092</v>
      </c>
      <c r="P11719" t="s">
        <v>3095</v>
      </c>
      <c r="R11719" t="s">
        <v>3094</v>
      </c>
    </row>
    <row r="11720" spans="1:18" x14ac:dyDescent="0.25">
      <c r="A11720" t="s">
        <v>5867</v>
      </c>
      <c r="B11720" t="s">
        <v>3089</v>
      </c>
      <c r="D11720" t="s">
        <v>3090</v>
      </c>
      <c r="E11720" t="s">
        <v>3090</v>
      </c>
      <c r="F11720">
        <v>1</v>
      </c>
      <c r="G11720">
        <v>0</v>
      </c>
      <c r="H11720">
        <v>18519.269079319602</v>
      </c>
      <c r="I11720">
        <v>11852.113579319601</v>
      </c>
      <c r="K11720">
        <v>2404.4830000000002</v>
      </c>
      <c r="M11720">
        <v>4262.6724999999997</v>
      </c>
      <c r="N11720" t="s">
        <v>3091</v>
      </c>
      <c r="O11720" t="s">
        <v>3092</v>
      </c>
      <c r="P11720" t="s">
        <v>3095</v>
      </c>
      <c r="R11720" t="s">
        <v>3094</v>
      </c>
    </row>
    <row r="11721" spans="1:18" x14ac:dyDescent="0.25">
      <c r="A11721" t="s">
        <v>5868</v>
      </c>
      <c r="B11721" t="s">
        <v>3089</v>
      </c>
      <c r="D11721" t="s">
        <v>3090</v>
      </c>
      <c r="E11721" t="s">
        <v>3090</v>
      </c>
      <c r="F11721">
        <v>1</v>
      </c>
      <c r="G11721">
        <v>0</v>
      </c>
      <c r="H11721">
        <v>18476.9489575773</v>
      </c>
      <c r="I11721">
        <v>11809.7992909107</v>
      </c>
      <c r="K11721">
        <v>2404.4763333333299</v>
      </c>
      <c r="M11721">
        <v>4262.6733333333304</v>
      </c>
      <c r="N11721" t="s">
        <v>3091</v>
      </c>
      <c r="O11721" t="s">
        <v>3092</v>
      </c>
      <c r="P11721" t="s">
        <v>3095</v>
      </c>
      <c r="R11721" t="s">
        <v>3094</v>
      </c>
    </row>
    <row r="11722" spans="1:18" x14ac:dyDescent="0.25">
      <c r="A11722" t="s">
        <v>5869</v>
      </c>
      <c r="B11722" t="s">
        <v>3089</v>
      </c>
      <c r="D11722" t="s">
        <v>3090</v>
      </c>
      <c r="E11722" t="s">
        <v>3090</v>
      </c>
      <c r="F11722">
        <v>1</v>
      </c>
      <c r="G11722">
        <v>0</v>
      </c>
      <c r="H11722">
        <v>18595.7919052012</v>
      </c>
      <c r="I11722">
        <v>11825.949571867901</v>
      </c>
      <c r="K11722">
        <v>2441.4956666666599</v>
      </c>
      <c r="M11722">
        <v>4328.34666666666</v>
      </c>
      <c r="N11722" t="s">
        <v>3091</v>
      </c>
      <c r="O11722" t="s">
        <v>3092</v>
      </c>
      <c r="P11722" t="s">
        <v>3095</v>
      </c>
      <c r="R11722" t="s">
        <v>3094</v>
      </c>
    </row>
    <row r="11723" spans="1:18" x14ac:dyDescent="0.25">
      <c r="A11723" t="s">
        <v>5870</v>
      </c>
      <c r="B11723" t="s">
        <v>3089</v>
      </c>
      <c r="D11723" t="s">
        <v>3090</v>
      </c>
      <c r="E11723" t="s">
        <v>3090</v>
      </c>
      <c r="F11723">
        <v>1</v>
      </c>
      <c r="G11723">
        <v>0</v>
      </c>
      <c r="H11723">
        <v>18576.3438538105</v>
      </c>
      <c r="I11723">
        <v>11806.4931871438</v>
      </c>
      <c r="K11723">
        <v>2441.4956666666599</v>
      </c>
      <c r="M11723">
        <v>4328.3549999999996</v>
      </c>
      <c r="N11723" t="s">
        <v>3091</v>
      </c>
      <c r="O11723" t="s">
        <v>3092</v>
      </c>
      <c r="P11723" t="s">
        <v>3095</v>
      </c>
      <c r="R11723" t="s">
        <v>3094</v>
      </c>
    </row>
    <row r="11724" spans="1:18" x14ac:dyDescent="0.25">
      <c r="A11724" t="s">
        <v>5871</v>
      </c>
      <c r="B11724" t="s">
        <v>3089</v>
      </c>
      <c r="D11724" t="s">
        <v>3090</v>
      </c>
      <c r="E11724" t="s">
        <v>3090</v>
      </c>
      <c r="F11724">
        <v>1</v>
      </c>
      <c r="G11724">
        <v>0</v>
      </c>
      <c r="H11724">
        <v>18269.522556860898</v>
      </c>
      <c r="I11724">
        <v>11532.2192235276</v>
      </c>
      <c r="K11724">
        <v>2429.48</v>
      </c>
      <c r="M11724">
        <v>4307.8233333333301</v>
      </c>
      <c r="N11724" t="s">
        <v>3091</v>
      </c>
      <c r="O11724" t="s">
        <v>3092</v>
      </c>
      <c r="P11724" t="s">
        <v>3095</v>
      </c>
      <c r="R11724" t="s">
        <v>3094</v>
      </c>
    </row>
    <row r="11725" spans="1:18" x14ac:dyDescent="0.25">
      <c r="A11725" t="s">
        <v>5872</v>
      </c>
      <c r="B11725" t="s">
        <v>3089</v>
      </c>
      <c r="D11725" t="s">
        <v>3090</v>
      </c>
      <c r="E11725" t="s">
        <v>3090</v>
      </c>
      <c r="F11725">
        <v>1</v>
      </c>
      <c r="G11725">
        <v>0</v>
      </c>
      <c r="H11725">
        <v>1884.3427215086599</v>
      </c>
      <c r="I11725">
        <v>1004.97022150866</v>
      </c>
      <c r="K11725">
        <v>320.185</v>
      </c>
      <c r="M11725">
        <v>559.1875</v>
      </c>
      <c r="N11725" t="s">
        <v>3091</v>
      </c>
      <c r="O11725" t="s">
        <v>3092</v>
      </c>
      <c r="P11725" t="s">
        <v>3095</v>
      </c>
      <c r="R11725" t="s">
        <v>3094</v>
      </c>
    </row>
    <row r="11726" spans="1:18" x14ac:dyDescent="0.25">
      <c r="A11726" t="s">
        <v>5873</v>
      </c>
      <c r="B11726" t="s">
        <v>3089</v>
      </c>
      <c r="D11726" t="s">
        <v>3090</v>
      </c>
      <c r="E11726" t="s">
        <v>3090</v>
      </c>
      <c r="F11726">
        <v>1</v>
      </c>
      <c r="G11726">
        <v>0</v>
      </c>
      <c r="H11726">
        <v>1804.1738468455801</v>
      </c>
      <c r="I11726">
        <v>924.80134684558902</v>
      </c>
      <c r="K11726">
        <v>320.185</v>
      </c>
      <c r="M11726">
        <v>559.1875</v>
      </c>
      <c r="N11726" t="s">
        <v>3091</v>
      </c>
      <c r="O11726" t="s">
        <v>3092</v>
      </c>
      <c r="P11726" t="s">
        <v>3095</v>
      </c>
      <c r="R11726" t="s">
        <v>3094</v>
      </c>
    </row>
    <row r="11727" spans="1:18" x14ac:dyDescent="0.25">
      <c r="A11727" t="s">
        <v>5874</v>
      </c>
      <c r="B11727" t="s">
        <v>3089</v>
      </c>
      <c r="D11727" t="s">
        <v>3090</v>
      </c>
      <c r="E11727" t="s">
        <v>3090</v>
      </c>
      <c r="F11727">
        <v>1</v>
      </c>
      <c r="G11727">
        <v>0</v>
      </c>
      <c r="H11727">
        <v>19446.470118901299</v>
      </c>
      <c r="I11727">
        <v>12629.782785568001</v>
      </c>
      <c r="K11727">
        <v>2458.4589999999998</v>
      </c>
      <c r="M11727">
        <v>4358.2283333333298</v>
      </c>
      <c r="N11727" t="s">
        <v>3091</v>
      </c>
      <c r="O11727" t="s">
        <v>3092</v>
      </c>
      <c r="P11727" t="s">
        <v>3095</v>
      </c>
      <c r="R11727" t="s">
        <v>3094</v>
      </c>
    </row>
    <row r="11728" spans="1:18" x14ac:dyDescent="0.25">
      <c r="A11728" t="s">
        <v>5875</v>
      </c>
      <c r="B11728" t="s">
        <v>3089</v>
      </c>
      <c r="D11728" t="s">
        <v>3090</v>
      </c>
      <c r="E11728" t="s">
        <v>3090</v>
      </c>
      <c r="F11728">
        <v>1</v>
      </c>
      <c r="G11728">
        <v>0</v>
      </c>
      <c r="H11728">
        <v>19469.699572131802</v>
      </c>
      <c r="I11728">
        <v>12653.033572131801</v>
      </c>
      <c r="K11728">
        <v>2458.4490000000001</v>
      </c>
      <c r="M11728">
        <v>4358.2169999999996</v>
      </c>
      <c r="N11728" t="s">
        <v>3091</v>
      </c>
      <c r="O11728" t="s">
        <v>3092</v>
      </c>
      <c r="P11728" t="s">
        <v>3095</v>
      </c>
      <c r="R11728" t="s">
        <v>3094</v>
      </c>
    </row>
    <row r="11729" spans="1:18" x14ac:dyDescent="0.25">
      <c r="A11729" t="s">
        <v>5876</v>
      </c>
      <c r="B11729" t="s">
        <v>3089</v>
      </c>
      <c r="D11729" t="s">
        <v>3090</v>
      </c>
      <c r="E11729" t="s">
        <v>3090</v>
      </c>
      <c r="F11729">
        <v>1</v>
      </c>
      <c r="G11729">
        <v>0</v>
      </c>
      <c r="H11729">
        <v>0</v>
      </c>
      <c r="I11729"/>
      <c r="K11729"/>
      <c r="N11729" t="s">
        <v>3091</v>
      </c>
      <c r="O11729" t="s">
        <v>3092</v>
      </c>
      <c r="P11729" t="s">
        <v>3095</v>
      </c>
      <c r="R11729" t="s">
        <v>3094</v>
      </c>
    </row>
    <row r="11730" spans="1:18" x14ac:dyDescent="0.25">
      <c r="A11730" t="s">
        <v>5877</v>
      </c>
      <c r="B11730" t="s">
        <v>3089</v>
      </c>
      <c r="D11730" t="s">
        <v>3090</v>
      </c>
      <c r="E11730" t="s">
        <v>3090</v>
      </c>
      <c r="F11730">
        <v>1</v>
      </c>
      <c r="G11730">
        <v>0</v>
      </c>
      <c r="H11730">
        <v>19317.978079692701</v>
      </c>
      <c r="I11730">
        <v>12892.031413025999</v>
      </c>
      <c r="K11730">
        <v>2316.5749999999998</v>
      </c>
      <c r="M11730">
        <v>4109.3716666666596</v>
      </c>
      <c r="N11730" t="s">
        <v>3091</v>
      </c>
      <c r="O11730" t="s">
        <v>3092</v>
      </c>
      <c r="P11730" t="s">
        <v>3095</v>
      </c>
      <c r="R11730" t="s">
        <v>3094</v>
      </c>
    </row>
    <row r="11731" spans="1:18" x14ac:dyDescent="0.25">
      <c r="A11731" t="s">
        <v>5878</v>
      </c>
      <c r="B11731" t="s">
        <v>3089</v>
      </c>
      <c r="D11731" t="s">
        <v>3090</v>
      </c>
      <c r="E11731" t="s">
        <v>3090</v>
      </c>
      <c r="F11731">
        <v>1</v>
      </c>
      <c r="G11731">
        <v>0</v>
      </c>
      <c r="H11731">
        <v>20378.146760093601</v>
      </c>
      <c r="I11731">
        <v>13438.3134267602</v>
      </c>
      <c r="K11731">
        <v>2502.38</v>
      </c>
      <c r="M11731">
        <v>4437.4533333333302</v>
      </c>
      <c r="N11731" t="s">
        <v>3091</v>
      </c>
      <c r="O11731" t="s">
        <v>3092</v>
      </c>
      <c r="P11731" t="s">
        <v>3095</v>
      </c>
      <c r="R11731" t="s">
        <v>3094</v>
      </c>
    </row>
    <row r="11732" spans="1:18" x14ac:dyDescent="0.25">
      <c r="A11732" t="s">
        <v>5879</v>
      </c>
      <c r="B11732" t="s">
        <v>3089</v>
      </c>
      <c r="D11732" t="s">
        <v>3090</v>
      </c>
      <c r="E11732" t="s">
        <v>3090</v>
      </c>
      <c r="F11732">
        <v>1</v>
      </c>
      <c r="G11732">
        <v>0</v>
      </c>
      <c r="H11732">
        <v>19672.881755201</v>
      </c>
      <c r="I11732">
        <v>12859.469255201</v>
      </c>
      <c r="K11732">
        <v>2457.0549999999998</v>
      </c>
      <c r="M11732">
        <v>4356.3575000000001</v>
      </c>
      <c r="N11732" t="s">
        <v>3091</v>
      </c>
      <c r="O11732" t="s">
        <v>3092</v>
      </c>
      <c r="P11732" t="s">
        <v>3095</v>
      </c>
      <c r="R11732" t="s">
        <v>3094</v>
      </c>
    </row>
    <row r="11733" spans="1:18" x14ac:dyDescent="0.25">
      <c r="A11733" t="s">
        <v>5880</v>
      </c>
      <c r="B11733" t="s">
        <v>3089</v>
      </c>
      <c r="D11733" t="s">
        <v>3090</v>
      </c>
      <c r="E11733" t="s">
        <v>3090</v>
      </c>
      <c r="F11733">
        <v>1</v>
      </c>
      <c r="G11733">
        <v>0</v>
      </c>
      <c r="H11733">
        <v>18547.972628668002</v>
      </c>
      <c r="I11733">
        <v>11813.912628668</v>
      </c>
      <c r="K11733">
        <v>2428.09</v>
      </c>
      <c r="M11733">
        <v>4305.97</v>
      </c>
      <c r="N11733" t="s">
        <v>3091</v>
      </c>
      <c r="O11733" t="s">
        <v>3092</v>
      </c>
      <c r="P11733" t="s">
        <v>3095</v>
      </c>
      <c r="R11733" t="s">
        <v>3094</v>
      </c>
    </row>
    <row r="11734" spans="1:18" x14ac:dyDescent="0.25">
      <c r="A11734" t="s">
        <v>5881</v>
      </c>
      <c r="B11734" t="s">
        <v>3089</v>
      </c>
      <c r="D11734" t="s">
        <v>3090</v>
      </c>
      <c r="E11734" t="s">
        <v>3090</v>
      </c>
      <c r="F11734">
        <v>1</v>
      </c>
      <c r="G11734">
        <v>0</v>
      </c>
      <c r="H11734">
        <v>19261.111268018802</v>
      </c>
      <c r="I11734">
        <v>12469.510714865601</v>
      </c>
      <c r="K11734">
        <v>2449.4402030439701</v>
      </c>
      <c r="M11734">
        <v>4342.1603501092904</v>
      </c>
      <c r="N11734" t="s">
        <v>3091</v>
      </c>
      <c r="O11734" t="s">
        <v>3092</v>
      </c>
      <c r="P11734" t="s">
        <v>3095</v>
      </c>
      <c r="R11734" t="s">
        <v>3094</v>
      </c>
    </row>
    <row r="11735" spans="1:18" x14ac:dyDescent="0.25">
      <c r="A11735" t="s">
        <v>5882</v>
      </c>
      <c r="B11735" t="s">
        <v>3089</v>
      </c>
      <c r="D11735" t="s">
        <v>3090</v>
      </c>
      <c r="E11735" t="s">
        <v>3090</v>
      </c>
      <c r="F11735">
        <v>1</v>
      </c>
      <c r="G11735">
        <v>0</v>
      </c>
      <c r="H11735">
        <v>18959.4946690215</v>
      </c>
      <c r="I11735">
        <v>12192.9246690215</v>
      </c>
      <c r="K11735">
        <v>2440.08</v>
      </c>
      <c r="M11735">
        <v>4326.49</v>
      </c>
      <c r="N11735" t="s">
        <v>3091</v>
      </c>
      <c r="O11735" t="s">
        <v>3092</v>
      </c>
      <c r="P11735" t="s">
        <v>3095</v>
      </c>
      <c r="R11735" t="s">
        <v>3094</v>
      </c>
    </row>
    <row r="11736" spans="1:18" x14ac:dyDescent="0.25">
      <c r="A11736" t="s">
        <v>5883</v>
      </c>
      <c r="B11736" t="s">
        <v>3089</v>
      </c>
      <c r="D11736" t="s">
        <v>3090</v>
      </c>
      <c r="E11736" t="s">
        <v>3090</v>
      </c>
      <c r="F11736">
        <v>1</v>
      </c>
      <c r="G11736">
        <v>0</v>
      </c>
      <c r="H11736">
        <v>20731.193626908</v>
      </c>
      <c r="I11736">
        <v>13877.435293574699</v>
      </c>
      <c r="K11736">
        <v>2471.9283333333301</v>
      </c>
      <c r="M11736">
        <v>4381.83</v>
      </c>
      <c r="N11736" t="s">
        <v>3091</v>
      </c>
      <c r="O11736" t="s">
        <v>3092</v>
      </c>
      <c r="P11736" t="s">
        <v>3095</v>
      </c>
      <c r="R11736" t="s">
        <v>3094</v>
      </c>
    </row>
    <row r="11737" spans="1:18" x14ac:dyDescent="0.25">
      <c r="A11737" t="s">
        <v>5884</v>
      </c>
      <c r="B11737" t="s">
        <v>3089</v>
      </c>
      <c r="D11737" t="s">
        <v>3090</v>
      </c>
      <c r="E11737" t="s">
        <v>3090</v>
      </c>
      <c r="F11737">
        <v>1</v>
      </c>
      <c r="G11737">
        <v>0</v>
      </c>
      <c r="H11737">
        <v>17379.7331926234</v>
      </c>
      <c r="I11737">
        <v>11374.6531926234</v>
      </c>
      <c r="K11737">
        <v>2164.4266666666599</v>
      </c>
      <c r="M11737">
        <v>3840.65333333333</v>
      </c>
      <c r="N11737" t="s">
        <v>3091</v>
      </c>
      <c r="O11737" t="s">
        <v>3092</v>
      </c>
      <c r="P11737" t="s">
        <v>3095</v>
      </c>
      <c r="R11737" t="s">
        <v>3094</v>
      </c>
    </row>
    <row r="11738" spans="1:18" x14ac:dyDescent="0.25">
      <c r="A11738" t="s">
        <v>5885</v>
      </c>
      <c r="B11738" t="s">
        <v>3089</v>
      </c>
      <c r="D11738" t="s">
        <v>3090</v>
      </c>
      <c r="E11738" t="s">
        <v>3090</v>
      </c>
      <c r="F11738">
        <v>1</v>
      </c>
      <c r="G11738">
        <v>0</v>
      </c>
      <c r="H11738">
        <v>17377.697242586601</v>
      </c>
      <c r="I11738">
        <v>11037.662242586601</v>
      </c>
      <c r="K11738">
        <v>2284.4575</v>
      </c>
      <c r="M11738">
        <v>4055.5774999999999</v>
      </c>
      <c r="N11738" t="s">
        <v>3091</v>
      </c>
      <c r="O11738" t="s">
        <v>3092</v>
      </c>
      <c r="P11738" t="s">
        <v>3095</v>
      </c>
      <c r="R11738" t="s">
        <v>3094</v>
      </c>
    </row>
    <row r="11739" spans="1:18" x14ac:dyDescent="0.25">
      <c r="A11739" t="s">
        <v>5886</v>
      </c>
      <c r="B11739" t="s">
        <v>3089</v>
      </c>
      <c r="D11739" t="s">
        <v>3090</v>
      </c>
      <c r="E11739" t="s">
        <v>3090</v>
      </c>
      <c r="F11739">
        <v>1</v>
      </c>
      <c r="G11739">
        <v>0</v>
      </c>
      <c r="H11739">
        <v>19664.6807338455</v>
      </c>
      <c r="I11739">
        <v>13209.812400512201</v>
      </c>
      <c r="K11739">
        <v>2326.105</v>
      </c>
      <c r="M11739">
        <v>4128.7633333333297</v>
      </c>
      <c r="N11739" t="s">
        <v>3091</v>
      </c>
      <c r="O11739" t="s">
        <v>3092</v>
      </c>
      <c r="P11739" t="s">
        <v>3095</v>
      </c>
      <c r="R11739" t="s">
        <v>3094</v>
      </c>
    </row>
    <row r="11740" spans="1:18" x14ac:dyDescent="0.25">
      <c r="A11740" t="s">
        <v>5887</v>
      </c>
      <c r="B11740" t="s">
        <v>3089</v>
      </c>
      <c r="D11740" t="s">
        <v>3090</v>
      </c>
      <c r="E11740" t="s">
        <v>3090</v>
      </c>
      <c r="F11740">
        <v>1</v>
      </c>
      <c r="G11740">
        <v>0</v>
      </c>
      <c r="H11740">
        <v>19485.115756255</v>
      </c>
      <c r="I11740">
        <v>13030.2374229217</v>
      </c>
      <c r="K11740">
        <v>2326.1083333333299</v>
      </c>
      <c r="M11740">
        <v>4128.7700000000004</v>
      </c>
      <c r="N11740" t="s">
        <v>3091</v>
      </c>
      <c r="O11740" t="s">
        <v>3092</v>
      </c>
      <c r="P11740" t="s">
        <v>3095</v>
      </c>
      <c r="R11740" t="s">
        <v>3094</v>
      </c>
    </row>
    <row r="11741" spans="1:18" x14ac:dyDescent="0.25">
      <c r="A11741" t="s">
        <v>5888</v>
      </c>
      <c r="B11741" t="s">
        <v>3089</v>
      </c>
      <c r="D11741" t="s">
        <v>3090</v>
      </c>
      <c r="E11741" t="s">
        <v>3090</v>
      </c>
      <c r="F11741">
        <v>1</v>
      </c>
      <c r="G11741">
        <v>0</v>
      </c>
      <c r="H11741">
        <v>21369.226048931701</v>
      </c>
      <c r="I11741">
        <v>14421.564382265</v>
      </c>
      <c r="K11741">
        <v>2505.2483333333298</v>
      </c>
      <c r="M11741">
        <v>4442.4133333333302</v>
      </c>
      <c r="N11741" t="s">
        <v>3091</v>
      </c>
      <c r="O11741" t="s">
        <v>3092</v>
      </c>
      <c r="P11741" t="s">
        <v>3095</v>
      </c>
      <c r="R11741" t="s">
        <v>3094</v>
      </c>
    </row>
    <row r="11742" spans="1:18" x14ac:dyDescent="0.25">
      <c r="A11742" t="s">
        <v>5889</v>
      </c>
      <c r="B11742" t="s">
        <v>3089</v>
      </c>
      <c r="D11742" t="s">
        <v>3090</v>
      </c>
      <c r="E11742" t="s">
        <v>3090</v>
      </c>
      <c r="F11742">
        <v>1</v>
      </c>
      <c r="G11742">
        <v>0</v>
      </c>
      <c r="H11742">
        <v>21414.561740631601</v>
      </c>
      <c r="I11742">
        <v>14466.906740631601</v>
      </c>
      <c r="K11742">
        <v>2505.2350000000001</v>
      </c>
      <c r="M11742">
        <v>4442.42</v>
      </c>
      <c r="N11742" t="s">
        <v>3091</v>
      </c>
      <c r="O11742" t="s">
        <v>3092</v>
      </c>
      <c r="P11742" t="s">
        <v>3095</v>
      </c>
      <c r="R11742" t="s">
        <v>3094</v>
      </c>
    </row>
    <row r="11743" spans="1:18" x14ac:dyDescent="0.25">
      <c r="A11743" t="s">
        <v>5890</v>
      </c>
      <c r="B11743" t="s">
        <v>3089</v>
      </c>
      <c r="D11743" t="s">
        <v>3090</v>
      </c>
      <c r="E11743" t="s">
        <v>3090</v>
      </c>
      <c r="F11743">
        <v>1</v>
      </c>
      <c r="G11743">
        <v>0</v>
      </c>
      <c r="H11743">
        <v>20402.093472605899</v>
      </c>
      <c r="I11743">
        <v>14016.533472605901</v>
      </c>
      <c r="K11743">
        <v>2300.9450000000002</v>
      </c>
      <c r="M11743">
        <v>4084.6149999999898</v>
      </c>
      <c r="N11743" t="s">
        <v>3091</v>
      </c>
      <c r="O11743" t="s">
        <v>3092</v>
      </c>
      <c r="P11743" t="s">
        <v>3095</v>
      </c>
      <c r="R11743" t="s">
        <v>3094</v>
      </c>
    </row>
    <row r="11744" spans="1:18" x14ac:dyDescent="0.25">
      <c r="A11744" t="s">
        <v>5891</v>
      </c>
      <c r="B11744" t="s">
        <v>3089</v>
      </c>
      <c r="D11744" t="s">
        <v>3090</v>
      </c>
      <c r="E11744" t="s">
        <v>3090</v>
      </c>
      <c r="F11744">
        <v>1</v>
      </c>
      <c r="G11744">
        <v>0</v>
      </c>
      <c r="H11744">
        <v>0</v>
      </c>
      <c r="I11744"/>
      <c r="K11744"/>
      <c r="N11744" t="s">
        <v>3091</v>
      </c>
      <c r="O11744" t="s">
        <v>3092</v>
      </c>
      <c r="P11744" t="s">
        <v>3095</v>
      </c>
      <c r="R11744" t="s">
        <v>3094</v>
      </c>
    </row>
    <row r="11745" spans="1:18" x14ac:dyDescent="0.25">
      <c r="A11745" t="s">
        <v>5892</v>
      </c>
      <c r="B11745" t="s">
        <v>3089</v>
      </c>
      <c r="D11745" t="s">
        <v>3090</v>
      </c>
      <c r="E11745" t="s">
        <v>3090</v>
      </c>
      <c r="F11745">
        <v>1</v>
      </c>
      <c r="G11745">
        <v>0</v>
      </c>
      <c r="H11745">
        <v>464.61429984895398</v>
      </c>
      <c r="I11745">
        <v>314.88429984895402</v>
      </c>
      <c r="K11745">
        <v>54</v>
      </c>
      <c r="M11745">
        <v>95.73</v>
      </c>
      <c r="N11745" t="s">
        <v>3091</v>
      </c>
      <c r="O11745" t="s">
        <v>3092</v>
      </c>
      <c r="P11745" t="s">
        <v>3095</v>
      </c>
      <c r="R11745" t="s">
        <v>3094</v>
      </c>
    </row>
    <row r="11746" spans="1:18" x14ac:dyDescent="0.25">
      <c r="A11746" t="s">
        <v>5893</v>
      </c>
      <c r="B11746" t="s">
        <v>3089</v>
      </c>
      <c r="D11746" t="s">
        <v>3090</v>
      </c>
      <c r="E11746" t="s">
        <v>3090</v>
      </c>
      <c r="F11746">
        <v>1</v>
      </c>
      <c r="G11746">
        <v>0</v>
      </c>
      <c r="H11746">
        <v>21240.912997887099</v>
      </c>
      <c r="I11746">
        <v>14620.4629978871</v>
      </c>
      <c r="K11746">
        <v>2385.61</v>
      </c>
      <c r="M11746">
        <v>4234.84</v>
      </c>
      <c r="N11746" t="s">
        <v>3091</v>
      </c>
      <c r="O11746" t="s">
        <v>3092</v>
      </c>
      <c r="P11746" t="s">
        <v>3095</v>
      </c>
      <c r="R11746" t="s">
        <v>3094</v>
      </c>
    </row>
    <row r="11747" spans="1:18" x14ac:dyDescent="0.25">
      <c r="A11747" t="s">
        <v>5894</v>
      </c>
      <c r="B11747" t="s">
        <v>3089</v>
      </c>
      <c r="D11747" t="s">
        <v>3090</v>
      </c>
      <c r="E11747" t="s">
        <v>3090</v>
      </c>
      <c r="F11747">
        <v>1</v>
      </c>
      <c r="G11747">
        <v>0</v>
      </c>
      <c r="H11747">
        <v>19824.181699774799</v>
      </c>
      <c r="I11747">
        <v>13057.5750331081</v>
      </c>
      <c r="K11747">
        <v>2440.0733333333301</v>
      </c>
      <c r="M11747">
        <v>4326.5333333333301</v>
      </c>
      <c r="N11747" t="s">
        <v>3091</v>
      </c>
      <c r="O11747" t="s">
        <v>3092</v>
      </c>
      <c r="P11747" t="s">
        <v>3095</v>
      </c>
      <c r="R11747" t="s">
        <v>3094</v>
      </c>
    </row>
    <row r="11748" spans="1:18" x14ac:dyDescent="0.25">
      <c r="A11748" t="s">
        <v>5895</v>
      </c>
      <c r="B11748" t="s">
        <v>3089</v>
      </c>
      <c r="D11748" t="s">
        <v>3090</v>
      </c>
      <c r="E11748" t="s">
        <v>3090</v>
      </c>
      <c r="F11748">
        <v>1</v>
      </c>
      <c r="G11748">
        <v>0</v>
      </c>
      <c r="H11748">
        <v>14.445724999999999</v>
      </c>
      <c r="I11748">
        <v>3.721975</v>
      </c>
      <c r="K11748">
        <v>3.87</v>
      </c>
      <c r="M11748">
        <v>6.8537499999999998</v>
      </c>
      <c r="N11748" t="s">
        <v>3091</v>
      </c>
      <c r="O11748" t="s">
        <v>3092</v>
      </c>
      <c r="P11748" t="s">
        <v>3095</v>
      </c>
      <c r="R11748" t="s">
        <v>3094</v>
      </c>
    </row>
    <row r="11749" spans="1:18" x14ac:dyDescent="0.25">
      <c r="A11749" t="s">
        <v>8455</v>
      </c>
      <c r="B11749" t="s">
        <v>3089</v>
      </c>
      <c r="D11749" t="s">
        <v>3090</v>
      </c>
      <c r="E11749" t="s">
        <v>3090</v>
      </c>
      <c r="F11749">
        <v>1</v>
      </c>
      <c r="G11749">
        <v>0</v>
      </c>
      <c r="H11749">
        <v>18834.708158952399</v>
      </c>
      <c r="I11749">
        <v>12118.398158952399</v>
      </c>
      <c r="K11749">
        <v>2152.79</v>
      </c>
      <c r="M11749">
        <v>4563.5200000000004</v>
      </c>
      <c r="N11749" t="s">
        <v>3091</v>
      </c>
      <c r="O11749" t="s">
        <v>3092</v>
      </c>
      <c r="P11749" t="s">
        <v>3095</v>
      </c>
      <c r="R11749" t="s">
        <v>3094</v>
      </c>
    </row>
    <row r="11750" spans="1:18" x14ac:dyDescent="0.25">
      <c r="A11750" t="s">
        <v>8456</v>
      </c>
      <c r="B11750" t="s">
        <v>3089</v>
      </c>
      <c r="D11750" t="s">
        <v>3090</v>
      </c>
      <c r="E11750" t="s">
        <v>3090</v>
      </c>
      <c r="F11750">
        <v>1</v>
      </c>
      <c r="G11750">
        <v>0</v>
      </c>
      <c r="H11750">
        <v>18729.393783681699</v>
      </c>
      <c r="I11750">
        <v>12013.083783681701</v>
      </c>
      <c r="K11750">
        <v>2152.79</v>
      </c>
      <c r="M11750">
        <v>4563.5200000000004</v>
      </c>
      <c r="N11750" t="s">
        <v>3091</v>
      </c>
      <c r="O11750" t="s">
        <v>3092</v>
      </c>
      <c r="P11750" t="s">
        <v>3095</v>
      </c>
      <c r="R11750" t="s">
        <v>3094</v>
      </c>
    </row>
    <row r="11751" spans="1:18" x14ac:dyDescent="0.25">
      <c r="A11751" t="s">
        <v>8457</v>
      </c>
      <c r="B11751" t="s">
        <v>3089</v>
      </c>
      <c r="D11751" t="s">
        <v>3090</v>
      </c>
      <c r="E11751" t="s">
        <v>3090</v>
      </c>
      <c r="F11751">
        <v>1</v>
      </c>
      <c r="G11751">
        <v>0</v>
      </c>
      <c r="H11751">
        <v>19227.973252810199</v>
      </c>
      <c r="I11751">
        <v>12041.0632528102</v>
      </c>
      <c r="K11751">
        <v>2303.63</v>
      </c>
      <c r="M11751">
        <v>4883.28</v>
      </c>
      <c r="N11751" t="s">
        <v>3091</v>
      </c>
      <c r="O11751" t="s">
        <v>3092</v>
      </c>
      <c r="P11751" t="s">
        <v>3095</v>
      </c>
      <c r="R11751" t="s">
        <v>3094</v>
      </c>
    </row>
    <row r="11752" spans="1:18" x14ac:dyDescent="0.25">
      <c r="A11752" t="s">
        <v>8458</v>
      </c>
      <c r="B11752" t="s">
        <v>3089</v>
      </c>
      <c r="D11752" t="s">
        <v>3090</v>
      </c>
      <c r="E11752" t="s">
        <v>3090</v>
      </c>
      <c r="F11752">
        <v>1</v>
      </c>
      <c r="G11752">
        <v>0</v>
      </c>
      <c r="H11752">
        <v>19124.440458613299</v>
      </c>
      <c r="I11752">
        <v>11937.530458613301</v>
      </c>
      <c r="K11752">
        <v>2303.63</v>
      </c>
      <c r="M11752">
        <v>4883.28</v>
      </c>
      <c r="N11752" t="s">
        <v>3091</v>
      </c>
      <c r="O11752" t="s">
        <v>3092</v>
      </c>
      <c r="P11752" t="s">
        <v>3095</v>
      </c>
      <c r="R11752" t="s">
        <v>3094</v>
      </c>
    </row>
    <row r="11753" spans="1:18" x14ac:dyDescent="0.25">
      <c r="A11753" t="s">
        <v>8808</v>
      </c>
      <c r="B11753" t="s">
        <v>3089</v>
      </c>
      <c r="D11753" t="s">
        <v>3090</v>
      </c>
      <c r="E11753" t="s">
        <v>3090</v>
      </c>
      <c r="F11753">
        <v>1</v>
      </c>
      <c r="G11753">
        <v>0</v>
      </c>
      <c r="H11753">
        <v>20869.084852432999</v>
      </c>
      <c r="I11753">
        <v>13424.594852433</v>
      </c>
      <c r="K11753">
        <v>3041.43</v>
      </c>
      <c r="M11753">
        <v>4403.0600000000004</v>
      </c>
      <c r="N11753" t="s">
        <v>3091</v>
      </c>
      <c r="O11753" t="s">
        <v>3092</v>
      </c>
      <c r="P11753" t="s">
        <v>3095</v>
      </c>
      <c r="R11753" t="s">
        <v>3094</v>
      </c>
    </row>
    <row r="11754" spans="1:18" x14ac:dyDescent="0.25">
      <c r="A11754" t="s">
        <v>9080</v>
      </c>
      <c r="B11754" t="s">
        <v>3089</v>
      </c>
      <c r="D11754" t="s">
        <v>3090</v>
      </c>
      <c r="E11754" t="s">
        <v>3090</v>
      </c>
      <c r="F11754">
        <v>1</v>
      </c>
      <c r="G11754">
        <v>0</v>
      </c>
      <c r="H11754">
        <v>19731.427803247901</v>
      </c>
      <c r="I11754">
        <v>12816.9144699146</v>
      </c>
      <c r="K11754">
        <v>2824.9133333333298</v>
      </c>
      <c r="M11754">
        <v>4089.6</v>
      </c>
      <c r="N11754" t="s">
        <v>3091</v>
      </c>
      <c r="O11754" t="s">
        <v>3092</v>
      </c>
      <c r="P11754" t="s">
        <v>3095</v>
      </c>
      <c r="R11754" t="s">
        <v>3094</v>
      </c>
    </row>
    <row r="11755" spans="1:18" x14ac:dyDescent="0.25">
      <c r="A11755" t="s">
        <v>9081</v>
      </c>
      <c r="B11755" t="s">
        <v>3089</v>
      </c>
      <c r="D11755" t="s">
        <v>3090</v>
      </c>
      <c r="E11755" t="s">
        <v>3090</v>
      </c>
      <c r="F11755">
        <v>1</v>
      </c>
      <c r="G11755">
        <v>0</v>
      </c>
      <c r="H11755">
        <v>19755.435843690298</v>
      </c>
      <c r="I11755">
        <v>12840.9275103569</v>
      </c>
      <c r="K11755">
        <v>2824.9083333333301</v>
      </c>
      <c r="M11755">
        <v>4089.6</v>
      </c>
      <c r="N11755" t="s">
        <v>3091</v>
      </c>
      <c r="O11755" t="s">
        <v>3092</v>
      </c>
      <c r="P11755" t="s">
        <v>3095</v>
      </c>
      <c r="R11755" t="s">
        <v>3094</v>
      </c>
    </row>
    <row r="11756" spans="1:18" x14ac:dyDescent="0.25">
      <c r="A11756" t="s">
        <v>9082</v>
      </c>
      <c r="B11756" t="s">
        <v>3089</v>
      </c>
      <c r="D11756" t="s">
        <v>3090</v>
      </c>
      <c r="E11756" t="s">
        <v>3090</v>
      </c>
      <c r="F11756">
        <v>1</v>
      </c>
      <c r="G11756">
        <v>0</v>
      </c>
      <c r="H11756">
        <v>19692.0264627953</v>
      </c>
      <c r="I11756">
        <v>12777.5247961286</v>
      </c>
      <c r="K11756">
        <v>2824.8983333333299</v>
      </c>
      <c r="M11756">
        <v>4089.6033333333298</v>
      </c>
      <c r="N11756" t="s">
        <v>3091</v>
      </c>
      <c r="O11756" t="s">
        <v>3092</v>
      </c>
      <c r="P11756" t="s">
        <v>3095</v>
      </c>
      <c r="R11756" t="s">
        <v>3094</v>
      </c>
    </row>
    <row r="11757" spans="1:18" x14ac:dyDescent="0.25">
      <c r="A11757" t="s">
        <v>8809</v>
      </c>
      <c r="B11757" t="s">
        <v>3089</v>
      </c>
      <c r="D11757" t="s">
        <v>3090</v>
      </c>
      <c r="E11757" t="s">
        <v>3090</v>
      </c>
      <c r="F11757">
        <v>1</v>
      </c>
      <c r="G11757">
        <v>0</v>
      </c>
      <c r="H11757">
        <v>20828.639324934698</v>
      </c>
      <c r="I11757">
        <v>13384.1493249347</v>
      </c>
      <c r="K11757">
        <v>3041.43</v>
      </c>
      <c r="M11757">
        <v>4403.0600000000004</v>
      </c>
      <c r="N11757" t="s">
        <v>3091</v>
      </c>
      <c r="O11757" t="s">
        <v>3092</v>
      </c>
      <c r="P11757" t="s">
        <v>3095</v>
      </c>
      <c r="R11757" t="s">
        <v>3094</v>
      </c>
    </row>
    <row r="11758" spans="1:18" x14ac:dyDescent="0.25">
      <c r="A11758" t="s">
        <v>9226</v>
      </c>
      <c r="B11758" t="s">
        <v>3089</v>
      </c>
      <c r="D11758" t="s">
        <v>3090</v>
      </c>
      <c r="E11758" t="s">
        <v>3090</v>
      </c>
      <c r="F11758">
        <v>1</v>
      </c>
      <c r="G11758">
        <v>0</v>
      </c>
      <c r="H11758">
        <v>20342.442871318199</v>
      </c>
      <c r="I11758">
        <v>12897.757871318199</v>
      </c>
      <c r="K11758">
        <v>3041.5</v>
      </c>
      <c r="M11758">
        <v>4403.1850000000004</v>
      </c>
      <c r="N11758" t="s">
        <v>3091</v>
      </c>
      <c r="O11758" t="s">
        <v>3092</v>
      </c>
      <c r="P11758" t="s">
        <v>3095</v>
      </c>
      <c r="R11758" t="s">
        <v>3094</v>
      </c>
    </row>
    <row r="11759" spans="1:18" x14ac:dyDescent="0.25">
      <c r="A11759" t="s">
        <v>9227</v>
      </c>
      <c r="B11759" t="s">
        <v>3089</v>
      </c>
      <c r="D11759" t="s">
        <v>3090</v>
      </c>
      <c r="E11759" t="s">
        <v>3090</v>
      </c>
      <c r="F11759">
        <v>1</v>
      </c>
      <c r="G11759">
        <v>0</v>
      </c>
      <c r="H11759">
        <v>20265.914148354499</v>
      </c>
      <c r="I11759">
        <v>12821.1791483545</v>
      </c>
      <c r="K11759">
        <v>3041.51</v>
      </c>
      <c r="M11759">
        <v>4403.2250000000004</v>
      </c>
      <c r="N11759" t="s">
        <v>3091</v>
      </c>
      <c r="O11759" t="s">
        <v>3092</v>
      </c>
      <c r="P11759" t="s">
        <v>3095</v>
      </c>
      <c r="R11759" t="s">
        <v>3094</v>
      </c>
    </row>
    <row r="11760" spans="1:18" x14ac:dyDescent="0.25">
      <c r="A11760" t="s">
        <v>9228</v>
      </c>
      <c r="B11760" t="s">
        <v>3089</v>
      </c>
      <c r="D11760" t="s">
        <v>3090</v>
      </c>
      <c r="E11760" t="s">
        <v>3090</v>
      </c>
      <c r="F11760">
        <v>1</v>
      </c>
      <c r="G11760">
        <v>0</v>
      </c>
      <c r="H11760">
        <v>20427.214080687201</v>
      </c>
      <c r="I11760">
        <v>13045.7540806872</v>
      </c>
      <c r="K11760">
        <v>3015.6849999999999</v>
      </c>
      <c r="M11760">
        <v>4365.7749999999996</v>
      </c>
      <c r="N11760" t="s">
        <v>3091</v>
      </c>
      <c r="O11760" t="s">
        <v>3092</v>
      </c>
      <c r="P11760" t="s">
        <v>3095</v>
      </c>
      <c r="R11760" t="s">
        <v>3094</v>
      </c>
    </row>
    <row r="11761" spans="1:18" x14ac:dyDescent="0.25">
      <c r="A11761" t="s">
        <v>3448</v>
      </c>
      <c r="B11761" t="s">
        <v>3089</v>
      </c>
      <c r="D11761" t="s">
        <v>3090</v>
      </c>
      <c r="E11761" t="s">
        <v>3090</v>
      </c>
      <c r="F11761">
        <v>1</v>
      </c>
      <c r="G11761">
        <v>0</v>
      </c>
      <c r="H11761">
        <v>920.58048539542403</v>
      </c>
      <c r="I11761">
        <v>801.78048539542397</v>
      </c>
      <c r="K11761">
        <v>48.53</v>
      </c>
      <c r="M11761">
        <v>70.27</v>
      </c>
      <c r="N11761" t="s">
        <v>3091</v>
      </c>
      <c r="O11761" t="s">
        <v>3092</v>
      </c>
      <c r="P11761" t="s">
        <v>3095</v>
      </c>
      <c r="R11761" t="s">
        <v>3094</v>
      </c>
    </row>
    <row r="11762" spans="1:18" x14ac:dyDescent="0.25">
      <c r="A11762" t="s">
        <v>3458</v>
      </c>
      <c r="B11762" t="s">
        <v>3089</v>
      </c>
      <c r="D11762" t="s">
        <v>3090</v>
      </c>
      <c r="E11762" t="s">
        <v>3090</v>
      </c>
      <c r="F11762">
        <v>1</v>
      </c>
      <c r="G11762">
        <v>0</v>
      </c>
      <c r="H11762">
        <v>398.27340448232297</v>
      </c>
      <c r="I11762">
        <v>274.01340448232298</v>
      </c>
      <c r="K11762">
        <v>50.76</v>
      </c>
      <c r="M11762">
        <v>73.5</v>
      </c>
      <c r="N11762" t="s">
        <v>3091</v>
      </c>
      <c r="O11762" t="s">
        <v>3092</v>
      </c>
      <c r="P11762" t="s">
        <v>3095</v>
      </c>
      <c r="R11762" t="s">
        <v>3094</v>
      </c>
    </row>
    <row r="11763" spans="1:18" x14ac:dyDescent="0.25">
      <c r="A11763" t="s">
        <v>5896</v>
      </c>
      <c r="B11763" t="s">
        <v>3089</v>
      </c>
      <c r="D11763" t="s">
        <v>3090</v>
      </c>
      <c r="E11763" t="s">
        <v>3090</v>
      </c>
      <c r="F11763">
        <v>1</v>
      </c>
      <c r="G11763">
        <v>0</v>
      </c>
      <c r="H11763">
        <v>285.24066666666602</v>
      </c>
      <c r="I11763">
        <v>10.2506666666666</v>
      </c>
      <c r="K11763">
        <v>100</v>
      </c>
      <c r="M11763">
        <v>174.99</v>
      </c>
      <c r="N11763" t="s">
        <v>3091</v>
      </c>
      <c r="O11763" t="s">
        <v>3092</v>
      </c>
      <c r="P11763" t="s">
        <v>3095</v>
      </c>
      <c r="R11763" t="s">
        <v>3094</v>
      </c>
    </row>
    <row r="11764" spans="1:18" x14ac:dyDescent="0.25">
      <c r="A11764" t="s">
        <v>5897</v>
      </c>
      <c r="B11764" t="s">
        <v>3089</v>
      </c>
      <c r="D11764" t="s">
        <v>3090</v>
      </c>
      <c r="E11764" t="s">
        <v>3090</v>
      </c>
      <c r="F11764">
        <v>1</v>
      </c>
      <c r="G11764">
        <v>0</v>
      </c>
      <c r="H11764">
        <v>20838.275782953398</v>
      </c>
      <c r="I11764">
        <v>14444.1949496201</v>
      </c>
      <c r="K11764">
        <v>2307.17</v>
      </c>
      <c r="M11764">
        <v>4086.9108333333302</v>
      </c>
      <c r="N11764" t="s">
        <v>3091</v>
      </c>
      <c r="O11764" t="s">
        <v>3092</v>
      </c>
      <c r="P11764" t="s">
        <v>3095</v>
      </c>
      <c r="R11764" t="s">
        <v>3094</v>
      </c>
    </row>
    <row r="11765" spans="1:18" x14ac:dyDescent="0.25">
      <c r="A11765" t="s">
        <v>3404</v>
      </c>
      <c r="B11765" t="s">
        <v>3089</v>
      </c>
      <c r="D11765" t="s">
        <v>3090</v>
      </c>
      <c r="E11765" t="s">
        <v>3090</v>
      </c>
      <c r="F11765">
        <v>1</v>
      </c>
      <c r="G11765">
        <v>0</v>
      </c>
      <c r="H11765">
        <v>4405.9726695641202</v>
      </c>
      <c r="I11765">
        <v>3984.8326695641199</v>
      </c>
      <c r="K11765">
        <v>172.05</v>
      </c>
      <c r="M11765">
        <v>249.09</v>
      </c>
      <c r="N11765" t="s">
        <v>3091</v>
      </c>
      <c r="O11765" t="s">
        <v>3092</v>
      </c>
      <c r="P11765" t="s">
        <v>3095</v>
      </c>
      <c r="R11765" t="s">
        <v>3094</v>
      </c>
    </row>
    <row r="11766" spans="1:18" x14ac:dyDescent="0.25">
      <c r="A11766" t="s">
        <v>3367</v>
      </c>
      <c r="B11766" t="s">
        <v>3089</v>
      </c>
      <c r="D11766" t="s">
        <v>3090</v>
      </c>
      <c r="E11766" t="s">
        <v>3090</v>
      </c>
      <c r="F11766">
        <v>1</v>
      </c>
      <c r="G11766">
        <v>0</v>
      </c>
      <c r="H11766">
        <v>404.6635</v>
      </c>
      <c r="I11766">
        <v>404.6635</v>
      </c>
      <c r="K11766"/>
      <c r="N11766" t="s">
        <v>3091</v>
      </c>
      <c r="O11766" t="s">
        <v>3092</v>
      </c>
      <c r="P11766" t="s">
        <v>3095</v>
      </c>
      <c r="R11766" t="s">
        <v>3094</v>
      </c>
    </row>
    <row r="11767" spans="1:18" x14ac:dyDescent="0.25">
      <c r="A11767" t="s">
        <v>8187</v>
      </c>
      <c r="B11767" t="s">
        <v>3089</v>
      </c>
      <c r="D11767" t="s">
        <v>3090</v>
      </c>
      <c r="E11767" t="s">
        <v>3090</v>
      </c>
      <c r="F11767">
        <v>1</v>
      </c>
      <c r="G11767">
        <v>0</v>
      </c>
      <c r="H11767">
        <v>0</v>
      </c>
      <c r="I11767"/>
      <c r="K11767"/>
      <c r="N11767" t="s">
        <v>3091</v>
      </c>
      <c r="O11767" t="s">
        <v>3092</v>
      </c>
      <c r="P11767" t="s">
        <v>3095</v>
      </c>
      <c r="R11767" t="s">
        <v>3094</v>
      </c>
    </row>
    <row r="11768" spans="1:18" x14ac:dyDescent="0.25">
      <c r="A11768" t="s">
        <v>3449</v>
      </c>
      <c r="B11768" t="s">
        <v>3089</v>
      </c>
      <c r="D11768" t="s">
        <v>3090</v>
      </c>
      <c r="E11768" t="s">
        <v>3090</v>
      </c>
      <c r="F11768">
        <v>1</v>
      </c>
      <c r="G11768">
        <v>0</v>
      </c>
      <c r="H11768">
        <v>1906.3725988235201</v>
      </c>
      <c r="I11768">
        <v>1803.8025988235199</v>
      </c>
      <c r="K11768">
        <v>37.65</v>
      </c>
      <c r="M11768">
        <v>64.92</v>
      </c>
      <c r="N11768" t="s">
        <v>3091</v>
      </c>
      <c r="O11768" t="s">
        <v>3092</v>
      </c>
      <c r="P11768" t="s">
        <v>3095</v>
      </c>
      <c r="R11768" t="s">
        <v>3094</v>
      </c>
    </row>
    <row r="11769" spans="1:18" x14ac:dyDescent="0.25">
      <c r="A11769" t="s">
        <v>8186</v>
      </c>
      <c r="B11769" t="s">
        <v>3089</v>
      </c>
      <c r="D11769" t="s">
        <v>3090</v>
      </c>
      <c r="E11769" t="s">
        <v>3090</v>
      </c>
      <c r="F11769">
        <v>1</v>
      </c>
      <c r="G11769">
        <v>0</v>
      </c>
      <c r="H11769">
        <v>0</v>
      </c>
      <c r="I11769"/>
      <c r="K11769"/>
      <c r="N11769" t="s">
        <v>3091</v>
      </c>
      <c r="O11769" t="s">
        <v>3092</v>
      </c>
      <c r="P11769" t="s">
        <v>3095</v>
      </c>
      <c r="R11769" t="s">
        <v>3094</v>
      </c>
    </row>
    <row r="11770" spans="1:18" x14ac:dyDescent="0.25">
      <c r="A11770" t="s">
        <v>3368</v>
      </c>
      <c r="B11770" t="s">
        <v>3089</v>
      </c>
      <c r="D11770" t="s">
        <v>3090</v>
      </c>
      <c r="E11770" t="s">
        <v>3090</v>
      </c>
      <c r="F11770">
        <v>1</v>
      </c>
      <c r="G11770">
        <v>0</v>
      </c>
      <c r="H11770">
        <v>510.99408268231298</v>
      </c>
      <c r="I11770">
        <v>373.91408268231299</v>
      </c>
      <c r="K11770">
        <v>56</v>
      </c>
      <c r="M11770">
        <v>81.08</v>
      </c>
      <c r="N11770" t="s">
        <v>3091</v>
      </c>
      <c r="O11770" t="s">
        <v>3092</v>
      </c>
      <c r="P11770" t="s">
        <v>3095</v>
      </c>
      <c r="R11770" t="s">
        <v>3094</v>
      </c>
    </row>
    <row r="11771" spans="1:18" x14ac:dyDescent="0.25">
      <c r="A11771" t="s">
        <v>8194</v>
      </c>
      <c r="B11771" t="s">
        <v>3089</v>
      </c>
      <c r="D11771" t="s">
        <v>3090</v>
      </c>
      <c r="E11771" t="s">
        <v>3090</v>
      </c>
      <c r="F11771">
        <v>1</v>
      </c>
      <c r="G11771">
        <v>0</v>
      </c>
      <c r="H11771">
        <v>0</v>
      </c>
      <c r="I11771"/>
      <c r="K11771"/>
      <c r="N11771" t="s">
        <v>3091</v>
      </c>
      <c r="O11771" t="s">
        <v>3092</v>
      </c>
      <c r="P11771" t="s">
        <v>3095</v>
      </c>
      <c r="R11771" t="s">
        <v>3094</v>
      </c>
    </row>
    <row r="11772" spans="1:18" x14ac:dyDescent="0.25">
      <c r="A11772" t="s">
        <v>8195</v>
      </c>
      <c r="B11772" t="s">
        <v>3089</v>
      </c>
      <c r="D11772" t="s">
        <v>3090</v>
      </c>
      <c r="E11772" t="s">
        <v>3090</v>
      </c>
      <c r="F11772">
        <v>1</v>
      </c>
      <c r="G11772">
        <v>0</v>
      </c>
      <c r="H11772">
        <v>1562.7353744186</v>
      </c>
      <c r="I11772">
        <v>1453.0853744185999</v>
      </c>
      <c r="K11772">
        <v>44.8</v>
      </c>
      <c r="M11772">
        <v>64.849999999999994</v>
      </c>
      <c r="N11772" t="s">
        <v>3091</v>
      </c>
      <c r="O11772" t="s">
        <v>3092</v>
      </c>
      <c r="P11772" t="s">
        <v>3095</v>
      </c>
      <c r="R11772" t="s">
        <v>3094</v>
      </c>
    </row>
    <row r="11773" spans="1:18" x14ac:dyDescent="0.25">
      <c r="A11773" t="s">
        <v>3369</v>
      </c>
      <c r="B11773" t="s">
        <v>3089</v>
      </c>
      <c r="D11773" t="s">
        <v>3090</v>
      </c>
      <c r="E11773" t="s">
        <v>3090</v>
      </c>
      <c r="F11773">
        <v>1</v>
      </c>
      <c r="G11773">
        <v>0</v>
      </c>
      <c r="H11773">
        <v>384.85640767622698</v>
      </c>
      <c r="I11773">
        <v>247.57640767622701</v>
      </c>
      <c r="K11773">
        <v>44</v>
      </c>
      <c r="M11773">
        <v>93.28</v>
      </c>
      <c r="N11773" t="s">
        <v>3091</v>
      </c>
      <c r="O11773" t="s">
        <v>3092</v>
      </c>
      <c r="P11773" t="s">
        <v>3095</v>
      </c>
      <c r="R11773" t="s">
        <v>3094</v>
      </c>
    </row>
    <row r="11774" spans="1:18" x14ac:dyDescent="0.25">
      <c r="A11774" t="s">
        <v>3370</v>
      </c>
      <c r="B11774" t="s">
        <v>3089</v>
      </c>
      <c r="D11774" t="s">
        <v>3090</v>
      </c>
      <c r="E11774" t="s">
        <v>3090</v>
      </c>
      <c r="F11774">
        <v>1</v>
      </c>
      <c r="G11774">
        <v>0</v>
      </c>
      <c r="H11774">
        <v>3242.3902820431399</v>
      </c>
      <c r="I11774">
        <v>1331.1702820431401</v>
      </c>
      <c r="K11774">
        <v>780.82</v>
      </c>
      <c r="M11774">
        <v>1130.4000000000001</v>
      </c>
      <c r="N11774" t="s">
        <v>3091</v>
      </c>
      <c r="O11774" t="s">
        <v>3092</v>
      </c>
      <c r="P11774" t="s">
        <v>3095</v>
      </c>
      <c r="R11774" t="s">
        <v>3094</v>
      </c>
    </row>
    <row r="11775" spans="1:18" x14ac:dyDescent="0.25">
      <c r="A11775" t="s">
        <v>3371</v>
      </c>
      <c r="B11775" t="s">
        <v>3089</v>
      </c>
      <c r="D11775" t="s">
        <v>3090</v>
      </c>
      <c r="E11775" t="s">
        <v>3090</v>
      </c>
      <c r="F11775">
        <v>1</v>
      </c>
      <c r="G11775">
        <v>0</v>
      </c>
      <c r="H11775">
        <v>1042.9745227708499</v>
      </c>
      <c r="I11775">
        <v>506.61452277085402</v>
      </c>
      <c r="K11775">
        <v>219.13</v>
      </c>
      <c r="M11775">
        <v>317.23</v>
      </c>
      <c r="N11775" t="s">
        <v>3091</v>
      </c>
      <c r="O11775" t="s">
        <v>3092</v>
      </c>
      <c r="P11775" t="s">
        <v>3095</v>
      </c>
      <c r="R11775" t="s">
        <v>3094</v>
      </c>
    </row>
    <row r="11776" spans="1:18" x14ac:dyDescent="0.25">
      <c r="A11776" t="s">
        <v>3372</v>
      </c>
      <c r="B11776" t="s">
        <v>3089</v>
      </c>
      <c r="D11776" t="s">
        <v>3090</v>
      </c>
      <c r="E11776" t="s">
        <v>3090</v>
      </c>
      <c r="F11776">
        <v>1</v>
      </c>
      <c r="G11776">
        <v>0</v>
      </c>
      <c r="H11776">
        <v>111.131213675938</v>
      </c>
      <c r="I11776">
        <v>111.131213675938</v>
      </c>
      <c r="K11776"/>
      <c r="N11776" t="s">
        <v>3091</v>
      </c>
      <c r="O11776" t="s">
        <v>3092</v>
      </c>
      <c r="P11776" t="s">
        <v>3095</v>
      </c>
      <c r="R11776" t="s">
        <v>3094</v>
      </c>
    </row>
    <row r="11777" spans="1:18" x14ac:dyDescent="0.25">
      <c r="A11777" t="s">
        <v>3373</v>
      </c>
      <c r="B11777" t="s">
        <v>3089</v>
      </c>
      <c r="D11777" t="s">
        <v>3090</v>
      </c>
      <c r="E11777" t="s">
        <v>3090</v>
      </c>
      <c r="F11777">
        <v>1</v>
      </c>
      <c r="G11777">
        <v>0</v>
      </c>
      <c r="H11777">
        <v>921.67625045294096</v>
      </c>
      <c r="I11777">
        <v>290.56625045294101</v>
      </c>
      <c r="K11777">
        <v>257.83999999999997</v>
      </c>
      <c r="M11777">
        <v>373.27</v>
      </c>
      <c r="N11777" t="s">
        <v>3091</v>
      </c>
      <c r="O11777" t="s">
        <v>3092</v>
      </c>
      <c r="P11777" t="s">
        <v>3095</v>
      </c>
      <c r="R11777" t="s">
        <v>3094</v>
      </c>
    </row>
    <row r="11778" spans="1:18" x14ac:dyDescent="0.25">
      <c r="A11778" t="s">
        <v>3374</v>
      </c>
      <c r="B11778" t="s">
        <v>3089</v>
      </c>
      <c r="D11778" t="s">
        <v>3090</v>
      </c>
      <c r="E11778" t="s">
        <v>3090</v>
      </c>
      <c r="F11778">
        <v>1</v>
      </c>
      <c r="G11778">
        <v>0</v>
      </c>
      <c r="H11778">
        <v>51.923228571428503</v>
      </c>
      <c r="I11778">
        <v>51.923228571428503</v>
      </c>
      <c r="K11778"/>
      <c r="N11778" t="s">
        <v>3091</v>
      </c>
      <c r="O11778" t="s">
        <v>3092</v>
      </c>
      <c r="P11778" t="s">
        <v>3095</v>
      </c>
      <c r="R11778" t="s">
        <v>3094</v>
      </c>
    </row>
    <row r="11779" spans="1:18" x14ac:dyDescent="0.25">
      <c r="A11779" t="s">
        <v>3405</v>
      </c>
      <c r="B11779" t="s">
        <v>3089</v>
      </c>
      <c r="D11779" t="s">
        <v>3090</v>
      </c>
      <c r="E11779" t="s">
        <v>3090</v>
      </c>
      <c r="F11779">
        <v>1</v>
      </c>
      <c r="G11779">
        <v>0</v>
      </c>
      <c r="H11779">
        <v>10613.6710941784</v>
      </c>
      <c r="I11779">
        <v>5262.3010941784896</v>
      </c>
      <c r="K11779">
        <v>2186.29</v>
      </c>
      <c r="M11779">
        <v>3165.08</v>
      </c>
      <c r="N11779" t="s">
        <v>3091</v>
      </c>
      <c r="O11779" t="s">
        <v>3092</v>
      </c>
      <c r="P11779" t="s">
        <v>3095</v>
      </c>
      <c r="R11779" t="s">
        <v>3094</v>
      </c>
    </row>
    <row r="11780" spans="1:18" x14ac:dyDescent="0.25">
      <c r="A11780" t="s">
        <v>9083</v>
      </c>
      <c r="B11780" t="s">
        <v>3089</v>
      </c>
      <c r="D11780" t="s">
        <v>3090</v>
      </c>
      <c r="E11780" t="s">
        <v>3090</v>
      </c>
      <c r="F11780">
        <v>1</v>
      </c>
      <c r="G11780">
        <v>0</v>
      </c>
      <c r="H11780">
        <v>141.97999999999999</v>
      </c>
      <c r="I11780"/>
      <c r="K11780">
        <v>58.02</v>
      </c>
      <c r="M11780">
        <v>83.96</v>
      </c>
      <c r="N11780" t="s">
        <v>3091</v>
      </c>
      <c r="O11780" t="s">
        <v>3092</v>
      </c>
      <c r="P11780" t="s">
        <v>3095</v>
      </c>
      <c r="R11780" t="s">
        <v>3094</v>
      </c>
    </row>
    <row r="11781" spans="1:18" x14ac:dyDescent="0.25">
      <c r="A11781" t="s">
        <v>8084</v>
      </c>
      <c r="B11781" t="s">
        <v>3089</v>
      </c>
      <c r="D11781" t="s">
        <v>3090</v>
      </c>
      <c r="E11781" t="s">
        <v>3090</v>
      </c>
      <c r="F11781">
        <v>1</v>
      </c>
      <c r="G11781">
        <v>0</v>
      </c>
      <c r="H11781">
        <v>4.6064999999999996</v>
      </c>
      <c r="I11781">
        <v>4.6064999999999996</v>
      </c>
      <c r="K11781"/>
      <c r="N11781" t="s">
        <v>3091</v>
      </c>
      <c r="O11781" t="s">
        <v>3092</v>
      </c>
      <c r="P11781" t="s">
        <v>3095</v>
      </c>
      <c r="R11781" t="s">
        <v>3094</v>
      </c>
    </row>
    <row r="11782" spans="1:18" x14ac:dyDescent="0.25">
      <c r="A11782" t="s">
        <v>9084</v>
      </c>
      <c r="B11782" t="s">
        <v>3089</v>
      </c>
      <c r="D11782" t="s">
        <v>3090</v>
      </c>
      <c r="E11782" t="s">
        <v>3090</v>
      </c>
      <c r="F11782">
        <v>1</v>
      </c>
      <c r="G11782">
        <v>0</v>
      </c>
      <c r="H11782">
        <v>347.06</v>
      </c>
      <c r="I11782"/>
      <c r="K11782">
        <v>141.79</v>
      </c>
      <c r="M11782">
        <v>205.27</v>
      </c>
      <c r="N11782" t="s">
        <v>3091</v>
      </c>
      <c r="O11782" t="s">
        <v>3092</v>
      </c>
      <c r="P11782" t="s">
        <v>3095</v>
      </c>
      <c r="R11782" t="s">
        <v>3094</v>
      </c>
    </row>
    <row r="11783" spans="1:18" x14ac:dyDescent="0.25">
      <c r="A11783" t="s">
        <v>8277</v>
      </c>
      <c r="B11783" t="s">
        <v>3089</v>
      </c>
      <c r="D11783" t="s">
        <v>3090</v>
      </c>
      <c r="E11783" t="s">
        <v>3090</v>
      </c>
      <c r="F11783">
        <v>1</v>
      </c>
      <c r="G11783">
        <v>0</v>
      </c>
      <c r="H11783">
        <v>24979.534743691798</v>
      </c>
      <c r="I11783">
        <v>15108.474743691801</v>
      </c>
      <c r="K11783">
        <v>3163.99</v>
      </c>
      <c r="M11783">
        <v>6707.07</v>
      </c>
      <c r="N11783" t="s">
        <v>3091</v>
      </c>
      <c r="O11783" t="s">
        <v>3092</v>
      </c>
      <c r="P11783" t="s">
        <v>3095</v>
      </c>
      <c r="R11783" t="s">
        <v>3094</v>
      </c>
    </row>
    <row r="11784" spans="1:18" x14ac:dyDescent="0.25">
      <c r="A11784" t="s">
        <v>5898</v>
      </c>
      <c r="B11784" t="s">
        <v>3089</v>
      </c>
      <c r="D11784" t="s">
        <v>3090</v>
      </c>
      <c r="E11784" t="s">
        <v>3090</v>
      </c>
      <c r="F11784">
        <v>1</v>
      </c>
      <c r="G11784">
        <v>0</v>
      </c>
      <c r="H11784">
        <v>22598.710652187299</v>
      </c>
      <c r="I11784">
        <v>14127.9356521873</v>
      </c>
      <c r="K11784">
        <v>3051.7449999999999</v>
      </c>
      <c r="M11784">
        <v>5419.03</v>
      </c>
      <c r="N11784" t="s">
        <v>3091</v>
      </c>
      <c r="O11784" t="s">
        <v>3092</v>
      </c>
      <c r="P11784" t="s">
        <v>3095</v>
      </c>
      <c r="R11784" t="s">
        <v>3094</v>
      </c>
    </row>
    <row r="11785" spans="1:18" x14ac:dyDescent="0.25">
      <c r="A11785" t="s">
        <v>5899</v>
      </c>
      <c r="B11785" t="s">
        <v>3089</v>
      </c>
      <c r="D11785" t="s">
        <v>3090</v>
      </c>
      <c r="E11785" t="s">
        <v>3090</v>
      </c>
      <c r="F11785">
        <v>1</v>
      </c>
      <c r="G11785">
        <v>0</v>
      </c>
      <c r="H11785">
        <v>23299.5214693179</v>
      </c>
      <c r="I11785">
        <v>14415.4898026512</v>
      </c>
      <c r="K11785">
        <v>3202.8433333333301</v>
      </c>
      <c r="M11785">
        <v>5681.1883333333299</v>
      </c>
      <c r="N11785" t="s">
        <v>3091</v>
      </c>
      <c r="O11785" t="s">
        <v>3092</v>
      </c>
      <c r="P11785" t="s">
        <v>3095</v>
      </c>
      <c r="R11785" t="s">
        <v>3094</v>
      </c>
    </row>
    <row r="11786" spans="1:18" x14ac:dyDescent="0.25">
      <c r="A11786" t="s">
        <v>8085</v>
      </c>
      <c r="B11786" t="s">
        <v>3089</v>
      </c>
      <c r="D11786" t="s">
        <v>3090</v>
      </c>
      <c r="E11786" t="s">
        <v>3090</v>
      </c>
      <c r="F11786">
        <v>1</v>
      </c>
      <c r="G11786">
        <v>0</v>
      </c>
      <c r="H11786">
        <v>25511.3157088316</v>
      </c>
      <c r="I11786">
        <v>16672.869042164901</v>
      </c>
      <c r="K11786">
        <v>3185.1233333333298</v>
      </c>
      <c r="M11786">
        <v>5653.3233333333301</v>
      </c>
      <c r="N11786" t="s">
        <v>3091</v>
      </c>
      <c r="O11786" t="s">
        <v>3092</v>
      </c>
      <c r="P11786" t="s">
        <v>3095</v>
      </c>
      <c r="R11786" t="s">
        <v>3094</v>
      </c>
    </row>
    <row r="11787" spans="1:18" x14ac:dyDescent="0.25">
      <c r="A11787" t="s">
        <v>5900</v>
      </c>
      <c r="B11787" t="s">
        <v>3089</v>
      </c>
      <c r="D11787" t="s">
        <v>3090</v>
      </c>
      <c r="E11787" t="s">
        <v>3090</v>
      </c>
      <c r="F11787">
        <v>1</v>
      </c>
      <c r="G11787">
        <v>0</v>
      </c>
      <c r="H11787">
        <v>23077.990080493</v>
      </c>
      <c r="I11787">
        <v>14540.110080492999</v>
      </c>
      <c r="K11787">
        <v>3076.82</v>
      </c>
      <c r="M11787">
        <v>5461.06</v>
      </c>
      <c r="N11787" t="s">
        <v>3091</v>
      </c>
      <c r="O11787" t="s">
        <v>3092</v>
      </c>
      <c r="P11787" t="s">
        <v>3095</v>
      </c>
      <c r="R11787" t="s">
        <v>3094</v>
      </c>
    </row>
    <row r="11788" spans="1:18" x14ac:dyDescent="0.25">
      <c r="A11788" t="s">
        <v>8086</v>
      </c>
      <c r="B11788" t="s">
        <v>3089</v>
      </c>
      <c r="D11788" t="s">
        <v>3090</v>
      </c>
      <c r="E11788" t="s">
        <v>3090</v>
      </c>
      <c r="F11788">
        <v>1</v>
      </c>
      <c r="G11788">
        <v>0</v>
      </c>
      <c r="H11788">
        <v>23320.8892513602</v>
      </c>
      <c r="I11788">
        <v>14700.4300846935</v>
      </c>
      <c r="K11788">
        <v>3106.8883333333301</v>
      </c>
      <c r="M11788">
        <v>5513.5708333333296</v>
      </c>
      <c r="N11788" t="s">
        <v>3091</v>
      </c>
      <c r="O11788" t="s">
        <v>3092</v>
      </c>
      <c r="P11788" t="s">
        <v>3095</v>
      </c>
      <c r="R11788" t="s">
        <v>3094</v>
      </c>
    </row>
    <row r="11789" spans="1:18" x14ac:dyDescent="0.25">
      <c r="A11789" t="s">
        <v>8087</v>
      </c>
      <c r="B11789" t="s">
        <v>3089</v>
      </c>
      <c r="D11789" t="s">
        <v>3090</v>
      </c>
      <c r="E11789" t="s">
        <v>3090</v>
      </c>
      <c r="F11789">
        <v>1</v>
      </c>
      <c r="G11789">
        <v>0</v>
      </c>
      <c r="H11789">
        <v>23511.9007683118</v>
      </c>
      <c r="I11789">
        <v>14801.957601645099</v>
      </c>
      <c r="K11789">
        <v>3139.2883333333298</v>
      </c>
      <c r="M11789">
        <v>5570.6548333333303</v>
      </c>
      <c r="N11789" t="s">
        <v>3091</v>
      </c>
      <c r="O11789" t="s">
        <v>3092</v>
      </c>
      <c r="P11789" t="s">
        <v>3095</v>
      </c>
      <c r="R11789" t="s">
        <v>3094</v>
      </c>
    </row>
    <row r="11790" spans="1:18" x14ac:dyDescent="0.25">
      <c r="A11790" t="s">
        <v>8810</v>
      </c>
      <c r="B11790" t="s">
        <v>3089</v>
      </c>
      <c r="D11790" t="s">
        <v>3090</v>
      </c>
      <c r="E11790" t="s">
        <v>3090</v>
      </c>
      <c r="F11790">
        <v>1</v>
      </c>
      <c r="G11790">
        <v>0</v>
      </c>
      <c r="H11790">
        <v>25851.150464939699</v>
      </c>
      <c r="I11790">
        <v>15783.688798273</v>
      </c>
      <c r="K11790">
        <v>4113.05666666666</v>
      </c>
      <c r="M11790">
        <v>5954.4049999999997</v>
      </c>
      <c r="N11790" t="s">
        <v>3091</v>
      </c>
      <c r="O11790" t="s">
        <v>3092</v>
      </c>
      <c r="P11790" t="s">
        <v>3095</v>
      </c>
      <c r="R11790" t="s">
        <v>3094</v>
      </c>
    </row>
    <row r="11791" spans="1:18" x14ac:dyDescent="0.25">
      <c r="A11791" t="s">
        <v>8811</v>
      </c>
      <c r="B11791" t="s">
        <v>3089</v>
      </c>
      <c r="D11791" t="s">
        <v>3090</v>
      </c>
      <c r="E11791" t="s">
        <v>3090</v>
      </c>
      <c r="F11791">
        <v>1</v>
      </c>
      <c r="G11791">
        <v>0</v>
      </c>
      <c r="H11791">
        <v>24897.716468270301</v>
      </c>
      <c r="I11791">
        <v>15154.2214682703</v>
      </c>
      <c r="K11791">
        <v>3980.6950000000002</v>
      </c>
      <c r="M11791">
        <v>5762.8</v>
      </c>
      <c r="N11791" t="s">
        <v>3091</v>
      </c>
      <c r="O11791" t="s">
        <v>3092</v>
      </c>
      <c r="P11791" t="s">
        <v>3095</v>
      </c>
      <c r="R11791" t="s">
        <v>3094</v>
      </c>
    </row>
    <row r="11792" spans="1:18" x14ac:dyDescent="0.25">
      <c r="A11792" t="s">
        <v>9229</v>
      </c>
      <c r="B11792" t="s">
        <v>3089</v>
      </c>
      <c r="D11792" t="s">
        <v>3090</v>
      </c>
      <c r="E11792" t="s">
        <v>3090</v>
      </c>
      <c r="F11792">
        <v>1</v>
      </c>
      <c r="G11792">
        <v>0</v>
      </c>
      <c r="H11792">
        <v>0</v>
      </c>
      <c r="I11792"/>
      <c r="K11792"/>
      <c r="N11792" t="s">
        <v>3091</v>
      </c>
      <c r="O11792" t="s">
        <v>3092</v>
      </c>
      <c r="P11792" t="s">
        <v>3095</v>
      </c>
      <c r="R11792" t="s">
        <v>3094</v>
      </c>
    </row>
    <row r="11793" spans="1:18" x14ac:dyDescent="0.25">
      <c r="A11793" t="s">
        <v>9085</v>
      </c>
      <c r="B11793" t="s">
        <v>3089</v>
      </c>
      <c r="D11793" t="s">
        <v>3090</v>
      </c>
      <c r="E11793" t="s">
        <v>3090</v>
      </c>
      <c r="F11793">
        <v>1</v>
      </c>
      <c r="G11793">
        <v>0</v>
      </c>
      <c r="H11793">
        <v>24772.275788250001</v>
      </c>
      <c r="I11793">
        <v>15028.7724549166</v>
      </c>
      <c r="K11793">
        <v>3980.6866666666601</v>
      </c>
      <c r="M11793">
        <v>5762.8166666666602</v>
      </c>
      <c r="N11793" t="s">
        <v>3091</v>
      </c>
      <c r="O11793" t="s">
        <v>3092</v>
      </c>
      <c r="P11793" t="s">
        <v>3095</v>
      </c>
      <c r="R11793" t="s">
        <v>3094</v>
      </c>
    </row>
    <row r="11794" spans="1:18" x14ac:dyDescent="0.25">
      <c r="A11794" t="s">
        <v>9230</v>
      </c>
      <c r="B11794" t="s">
        <v>3089</v>
      </c>
      <c r="D11794" t="s">
        <v>3090</v>
      </c>
      <c r="E11794" t="s">
        <v>3090</v>
      </c>
      <c r="F11794">
        <v>1</v>
      </c>
      <c r="G11794">
        <v>0</v>
      </c>
      <c r="H11794">
        <v>25190.305290023902</v>
      </c>
      <c r="I11794">
        <v>15340.1452900239</v>
      </c>
      <c r="K11794">
        <v>4024.27</v>
      </c>
      <c r="M11794">
        <v>5825.89</v>
      </c>
      <c r="N11794" t="s">
        <v>3091</v>
      </c>
      <c r="O11794" t="s">
        <v>3092</v>
      </c>
      <c r="P11794" t="s">
        <v>3095</v>
      </c>
      <c r="R11794" t="s">
        <v>3094</v>
      </c>
    </row>
    <row r="11795" spans="1:18" x14ac:dyDescent="0.25">
      <c r="A11795" t="s">
        <v>5901</v>
      </c>
      <c r="B11795" t="s">
        <v>3089</v>
      </c>
      <c r="D11795" t="s">
        <v>3090</v>
      </c>
      <c r="E11795" t="s">
        <v>3090</v>
      </c>
      <c r="F11795">
        <v>1</v>
      </c>
      <c r="G11795">
        <v>0</v>
      </c>
      <c r="H11795">
        <v>0</v>
      </c>
      <c r="I11795">
        <v>0</v>
      </c>
      <c r="K11795"/>
      <c r="N11795" t="s">
        <v>3091</v>
      </c>
      <c r="O11795" t="s">
        <v>3092</v>
      </c>
      <c r="P11795" t="s">
        <v>3095</v>
      </c>
      <c r="R11795" t="s">
        <v>3094</v>
      </c>
    </row>
    <row r="11796" spans="1:18" x14ac:dyDescent="0.25">
      <c r="A11796" t="s">
        <v>5902</v>
      </c>
      <c r="B11796" t="s">
        <v>3089</v>
      </c>
      <c r="D11796" t="s">
        <v>3090</v>
      </c>
      <c r="E11796" t="s">
        <v>3090</v>
      </c>
      <c r="F11796">
        <v>1</v>
      </c>
      <c r="G11796">
        <v>0</v>
      </c>
      <c r="H11796">
        <v>7636.5128489040799</v>
      </c>
      <c r="I11796">
        <v>5863.7228489040799</v>
      </c>
      <c r="K11796">
        <v>634.39</v>
      </c>
      <c r="M11796">
        <v>1138.4000000000001</v>
      </c>
      <c r="N11796" t="s">
        <v>3091</v>
      </c>
      <c r="O11796" t="s">
        <v>3092</v>
      </c>
      <c r="P11796" t="s">
        <v>3095</v>
      </c>
      <c r="R11796" t="s">
        <v>3094</v>
      </c>
    </row>
    <row r="11797" spans="1:18" x14ac:dyDescent="0.25">
      <c r="A11797" t="s">
        <v>5903</v>
      </c>
      <c r="B11797" t="s">
        <v>3089</v>
      </c>
      <c r="D11797" t="s">
        <v>3090</v>
      </c>
      <c r="E11797" t="s">
        <v>3090</v>
      </c>
      <c r="F11797">
        <v>1</v>
      </c>
      <c r="G11797">
        <v>0</v>
      </c>
      <c r="H11797">
        <v>6613.0834846637699</v>
      </c>
      <c r="I11797">
        <v>5274.6934846637696</v>
      </c>
      <c r="K11797">
        <v>477.88</v>
      </c>
      <c r="M11797">
        <v>860.51</v>
      </c>
      <c r="N11797" t="s">
        <v>3091</v>
      </c>
      <c r="O11797" t="s">
        <v>3092</v>
      </c>
      <c r="P11797" t="s">
        <v>3095</v>
      </c>
      <c r="R11797" t="s">
        <v>3094</v>
      </c>
    </row>
    <row r="11798" spans="1:18" x14ac:dyDescent="0.25">
      <c r="A11798" t="s">
        <v>5904</v>
      </c>
      <c r="B11798" t="s">
        <v>3089</v>
      </c>
      <c r="D11798" t="s">
        <v>3090</v>
      </c>
      <c r="E11798" t="s">
        <v>3090</v>
      </c>
      <c r="F11798">
        <v>1</v>
      </c>
      <c r="G11798">
        <v>0</v>
      </c>
      <c r="H11798">
        <v>7069.5853297619597</v>
      </c>
      <c r="I11798">
        <v>5296.9193297619604</v>
      </c>
      <c r="K11798">
        <v>634.28599999999994</v>
      </c>
      <c r="M11798">
        <v>1138.3800000000001</v>
      </c>
      <c r="N11798" t="s">
        <v>3091</v>
      </c>
      <c r="O11798" t="s">
        <v>3092</v>
      </c>
      <c r="P11798" t="s">
        <v>3095</v>
      </c>
      <c r="R11798" t="s">
        <v>3094</v>
      </c>
    </row>
    <row r="11799" spans="1:18" x14ac:dyDescent="0.25">
      <c r="A11799" t="s">
        <v>5905</v>
      </c>
      <c r="B11799" t="s">
        <v>3089</v>
      </c>
      <c r="D11799" t="s">
        <v>3090</v>
      </c>
      <c r="E11799" t="s">
        <v>3090</v>
      </c>
      <c r="F11799">
        <v>1</v>
      </c>
      <c r="G11799">
        <v>0</v>
      </c>
      <c r="H11799">
        <v>8246.6841660685695</v>
      </c>
      <c r="I11799">
        <v>6109.45416606857</v>
      </c>
      <c r="K11799">
        <v>766.04</v>
      </c>
      <c r="M11799">
        <v>1371.19</v>
      </c>
      <c r="N11799" t="s">
        <v>3091</v>
      </c>
      <c r="O11799" t="s">
        <v>3092</v>
      </c>
      <c r="P11799" t="s">
        <v>3095</v>
      </c>
      <c r="R11799" t="s">
        <v>3094</v>
      </c>
    </row>
    <row r="11800" spans="1:18" x14ac:dyDescent="0.25">
      <c r="A11800" t="s">
        <v>5906</v>
      </c>
      <c r="B11800" t="s">
        <v>3089</v>
      </c>
      <c r="D11800" t="s">
        <v>3090</v>
      </c>
      <c r="E11800" t="s">
        <v>3090</v>
      </c>
      <c r="F11800">
        <v>1</v>
      </c>
      <c r="G11800">
        <v>0</v>
      </c>
      <c r="H11800">
        <v>8358.4521964867708</v>
      </c>
      <c r="I11800">
        <v>6425.3621964867698</v>
      </c>
      <c r="K11800">
        <v>692.47</v>
      </c>
      <c r="M11800">
        <v>1240.6199999999999</v>
      </c>
      <c r="N11800" t="s">
        <v>3091</v>
      </c>
      <c r="O11800" t="s">
        <v>3092</v>
      </c>
      <c r="P11800" t="s">
        <v>3095</v>
      </c>
      <c r="R11800" t="s">
        <v>3094</v>
      </c>
    </row>
    <row r="11801" spans="1:18" x14ac:dyDescent="0.25">
      <c r="A11801" t="s">
        <v>5907</v>
      </c>
      <c r="B11801" t="s">
        <v>3089</v>
      </c>
      <c r="D11801" t="s">
        <v>3090</v>
      </c>
      <c r="E11801" t="s">
        <v>3090</v>
      </c>
      <c r="F11801">
        <v>1</v>
      </c>
      <c r="G11801">
        <v>0</v>
      </c>
      <c r="H11801">
        <v>7901.8393078162098</v>
      </c>
      <c r="I11801">
        <v>5968.7293078162102</v>
      </c>
      <c r="K11801">
        <v>692.47666666666601</v>
      </c>
      <c r="M11801">
        <v>1240.63333333333</v>
      </c>
      <c r="N11801" t="s">
        <v>3091</v>
      </c>
      <c r="O11801" t="s">
        <v>3092</v>
      </c>
      <c r="P11801" t="s">
        <v>3095</v>
      </c>
      <c r="R11801" t="s">
        <v>3094</v>
      </c>
    </row>
    <row r="11802" spans="1:18" x14ac:dyDescent="0.25">
      <c r="A11802" t="s">
        <v>8088</v>
      </c>
      <c r="B11802" t="s">
        <v>3089</v>
      </c>
      <c r="D11802" t="s">
        <v>3090</v>
      </c>
      <c r="E11802" t="s">
        <v>3090</v>
      </c>
      <c r="F11802">
        <v>1</v>
      </c>
      <c r="G11802">
        <v>0</v>
      </c>
      <c r="H11802">
        <v>8341.4650984572509</v>
      </c>
      <c r="I11802">
        <v>6370.1408127429604</v>
      </c>
      <c r="K11802">
        <v>706.19571428571396</v>
      </c>
      <c r="M11802">
        <v>1265.12857142857</v>
      </c>
      <c r="N11802" t="s">
        <v>3091</v>
      </c>
      <c r="O11802" t="s">
        <v>3092</v>
      </c>
      <c r="P11802" t="s">
        <v>3095</v>
      </c>
      <c r="R11802" t="s">
        <v>3094</v>
      </c>
    </row>
    <row r="11803" spans="1:18" x14ac:dyDescent="0.25">
      <c r="A11803" t="s">
        <v>8278</v>
      </c>
      <c r="B11803" t="s">
        <v>3089</v>
      </c>
      <c r="D11803" t="s">
        <v>3090</v>
      </c>
      <c r="E11803" t="s">
        <v>3090</v>
      </c>
      <c r="F11803">
        <v>1</v>
      </c>
      <c r="G11803">
        <v>0</v>
      </c>
      <c r="H11803">
        <v>8673.8714865004094</v>
      </c>
      <c r="I11803">
        <v>6409.10648650041</v>
      </c>
      <c r="K11803">
        <v>725.93499999999995</v>
      </c>
      <c r="M11803">
        <v>1538.83</v>
      </c>
      <c r="N11803" t="s">
        <v>3091</v>
      </c>
      <c r="O11803" t="s">
        <v>3092</v>
      </c>
      <c r="P11803" t="s">
        <v>3095</v>
      </c>
      <c r="R11803" t="s">
        <v>3094</v>
      </c>
    </row>
    <row r="11804" spans="1:18" x14ac:dyDescent="0.25">
      <c r="A11804" t="s">
        <v>8576</v>
      </c>
      <c r="B11804" t="s">
        <v>3089</v>
      </c>
      <c r="D11804" t="s">
        <v>3090</v>
      </c>
      <c r="E11804" t="s">
        <v>3090</v>
      </c>
      <c r="F11804">
        <v>1</v>
      </c>
      <c r="G11804">
        <v>0</v>
      </c>
      <c r="H11804">
        <v>8738.7001581856603</v>
      </c>
      <c r="I11804">
        <v>6462.6551581856602</v>
      </c>
      <c r="K11804">
        <v>818.56500000000005</v>
      </c>
      <c r="M11804">
        <v>1457.48</v>
      </c>
      <c r="N11804" t="s">
        <v>3091</v>
      </c>
      <c r="O11804" t="s">
        <v>3092</v>
      </c>
      <c r="P11804" t="s">
        <v>3095</v>
      </c>
      <c r="R11804" t="s">
        <v>3094</v>
      </c>
    </row>
    <row r="11805" spans="1:18" x14ac:dyDescent="0.25">
      <c r="A11805" t="s">
        <v>8812</v>
      </c>
      <c r="B11805" t="s">
        <v>3089</v>
      </c>
      <c r="D11805" t="s">
        <v>3090</v>
      </c>
      <c r="E11805" t="s">
        <v>3090</v>
      </c>
      <c r="F11805">
        <v>1</v>
      </c>
      <c r="G11805">
        <v>0</v>
      </c>
      <c r="H11805">
        <v>8847.7459578546404</v>
      </c>
      <c r="I11805">
        <v>6469.0409578546396</v>
      </c>
      <c r="K11805">
        <v>971.78</v>
      </c>
      <c r="M11805">
        <v>1406.925</v>
      </c>
      <c r="N11805" t="s">
        <v>3091</v>
      </c>
      <c r="O11805" t="s">
        <v>3092</v>
      </c>
      <c r="P11805" t="s">
        <v>3095</v>
      </c>
      <c r="R11805" t="s">
        <v>3094</v>
      </c>
    </row>
    <row r="11806" spans="1:18" x14ac:dyDescent="0.25">
      <c r="A11806" t="s">
        <v>8813</v>
      </c>
      <c r="B11806" t="s">
        <v>3089</v>
      </c>
      <c r="D11806" t="s">
        <v>3090</v>
      </c>
      <c r="E11806" t="s">
        <v>3090</v>
      </c>
      <c r="F11806">
        <v>1</v>
      </c>
      <c r="G11806">
        <v>0</v>
      </c>
      <c r="H11806">
        <v>8837.2727349732904</v>
      </c>
      <c r="I11806">
        <v>6458.5777349732898</v>
      </c>
      <c r="K11806">
        <v>971.79</v>
      </c>
      <c r="M11806">
        <v>1406.905</v>
      </c>
      <c r="N11806" t="s">
        <v>3091</v>
      </c>
      <c r="O11806" t="s">
        <v>3092</v>
      </c>
      <c r="P11806" t="s">
        <v>3095</v>
      </c>
      <c r="R11806" t="s">
        <v>3094</v>
      </c>
    </row>
    <row r="11807" spans="1:18" x14ac:dyDescent="0.25">
      <c r="A11807" t="s">
        <v>5908</v>
      </c>
      <c r="B11807" t="s">
        <v>3089</v>
      </c>
      <c r="D11807" t="s">
        <v>3090</v>
      </c>
      <c r="E11807" t="s">
        <v>3090</v>
      </c>
      <c r="F11807">
        <v>1</v>
      </c>
      <c r="G11807">
        <v>0</v>
      </c>
      <c r="H11807">
        <v>174.05079460784299</v>
      </c>
      <c r="I11807">
        <v>143.00079460784301</v>
      </c>
      <c r="K11807">
        <v>11</v>
      </c>
      <c r="M11807">
        <v>20.05</v>
      </c>
      <c r="N11807" t="s">
        <v>3091</v>
      </c>
      <c r="O11807" t="s">
        <v>3092</v>
      </c>
      <c r="P11807" t="s">
        <v>3095</v>
      </c>
      <c r="R11807" t="s">
        <v>3094</v>
      </c>
    </row>
    <row r="11808" spans="1:18" x14ac:dyDescent="0.25">
      <c r="A11808" t="s">
        <v>5909</v>
      </c>
      <c r="B11808" t="s">
        <v>3089</v>
      </c>
      <c r="D11808" t="s">
        <v>3090</v>
      </c>
      <c r="E11808" t="s">
        <v>3090</v>
      </c>
      <c r="F11808">
        <v>1</v>
      </c>
      <c r="G11808">
        <v>0</v>
      </c>
      <c r="H11808">
        <v>84.362547770700601</v>
      </c>
      <c r="I11808">
        <v>43.712547770700603</v>
      </c>
      <c r="K11808">
        <v>15</v>
      </c>
      <c r="M11808">
        <v>25.65</v>
      </c>
      <c r="N11808" t="s">
        <v>3091</v>
      </c>
      <c r="O11808" t="s">
        <v>3092</v>
      </c>
      <c r="P11808" t="s">
        <v>3095</v>
      </c>
      <c r="R11808" t="s">
        <v>3094</v>
      </c>
    </row>
    <row r="11809" spans="1:18" x14ac:dyDescent="0.25">
      <c r="A11809" t="s">
        <v>5910</v>
      </c>
      <c r="B11809" t="s">
        <v>3089</v>
      </c>
      <c r="D11809" t="s">
        <v>3090</v>
      </c>
      <c r="E11809" t="s">
        <v>3090</v>
      </c>
      <c r="F11809">
        <v>1</v>
      </c>
      <c r="G11809">
        <v>0</v>
      </c>
      <c r="H11809">
        <v>75.344954442327307</v>
      </c>
      <c r="I11809">
        <v>50.354954442327298</v>
      </c>
      <c r="K11809">
        <v>9</v>
      </c>
      <c r="M11809">
        <v>15.99</v>
      </c>
      <c r="N11809" t="s">
        <v>3091</v>
      </c>
      <c r="O11809" t="s">
        <v>3092</v>
      </c>
      <c r="P11809" t="s">
        <v>3095</v>
      </c>
      <c r="R11809" t="s">
        <v>3094</v>
      </c>
    </row>
    <row r="11810" spans="1:18" x14ac:dyDescent="0.25">
      <c r="A11810" t="s">
        <v>5911</v>
      </c>
      <c r="B11810" t="s">
        <v>3089</v>
      </c>
      <c r="D11810" t="s">
        <v>3090</v>
      </c>
      <c r="E11810" t="s">
        <v>3090</v>
      </c>
      <c r="F11810">
        <v>1</v>
      </c>
      <c r="G11810">
        <v>0</v>
      </c>
      <c r="H11810">
        <v>0</v>
      </c>
      <c r="I11810">
        <v>0</v>
      </c>
      <c r="K11810"/>
      <c r="N11810" t="s">
        <v>3091</v>
      </c>
      <c r="O11810" t="s">
        <v>3092</v>
      </c>
      <c r="P11810" t="s">
        <v>3095</v>
      </c>
      <c r="R11810" t="s">
        <v>3094</v>
      </c>
    </row>
    <row r="11811" spans="1:18" x14ac:dyDescent="0.25">
      <c r="A11811" t="s">
        <v>5912</v>
      </c>
      <c r="B11811" t="s">
        <v>3089</v>
      </c>
      <c r="D11811" t="s">
        <v>3090</v>
      </c>
      <c r="E11811" t="s">
        <v>3090</v>
      </c>
      <c r="F11811">
        <v>1</v>
      </c>
      <c r="G11811">
        <v>0</v>
      </c>
      <c r="H11811">
        <v>0</v>
      </c>
      <c r="I11811">
        <v>0</v>
      </c>
      <c r="K11811"/>
      <c r="N11811" t="s">
        <v>3091</v>
      </c>
      <c r="O11811" t="s">
        <v>3092</v>
      </c>
      <c r="P11811" t="s">
        <v>3095</v>
      </c>
      <c r="R11811" t="s">
        <v>3094</v>
      </c>
    </row>
    <row r="11812" spans="1:18" x14ac:dyDescent="0.25">
      <c r="A11812" t="s">
        <v>2948</v>
      </c>
      <c r="B11812" t="s">
        <v>3089</v>
      </c>
      <c r="D11812" t="s">
        <v>3090</v>
      </c>
      <c r="E11812" t="s">
        <v>3090</v>
      </c>
      <c r="F11812">
        <v>1</v>
      </c>
      <c r="G11812">
        <v>0</v>
      </c>
      <c r="H11812">
        <v>4279.6760927953101</v>
      </c>
      <c r="I11812">
        <v>4078.6460927953099</v>
      </c>
      <c r="K11812">
        <v>82.13</v>
      </c>
      <c r="M11812">
        <v>118.9</v>
      </c>
      <c r="N11812" t="s">
        <v>3091</v>
      </c>
      <c r="O11812" t="s">
        <v>3092</v>
      </c>
      <c r="P11812" t="s">
        <v>3095</v>
      </c>
      <c r="R11812" t="s">
        <v>3094</v>
      </c>
    </row>
    <row r="11813" spans="1:18" x14ac:dyDescent="0.25">
      <c r="A11813" t="s">
        <v>5913</v>
      </c>
      <c r="B11813" t="s">
        <v>3089</v>
      </c>
      <c r="D11813" t="s">
        <v>3090</v>
      </c>
      <c r="E11813" t="s">
        <v>3090</v>
      </c>
      <c r="F11813">
        <v>1</v>
      </c>
      <c r="G11813">
        <v>0</v>
      </c>
      <c r="H11813">
        <v>4430.5459427953101</v>
      </c>
      <c r="I11813">
        <v>4229.5159427953104</v>
      </c>
      <c r="K11813">
        <v>82.13</v>
      </c>
      <c r="M11813">
        <v>118.9</v>
      </c>
      <c r="N11813" t="s">
        <v>3091</v>
      </c>
      <c r="O11813" t="s">
        <v>3092</v>
      </c>
      <c r="P11813" t="s">
        <v>3095</v>
      </c>
      <c r="R11813" t="s">
        <v>3094</v>
      </c>
    </row>
    <row r="11814" spans="1:18" x14ac:dyDescent="0.25">
      <c r="A11814" t="s">
        <v>8688</v>
      </c>
      <c r="B11814" t="s">
        <v>3089</v>
      </c>
      <c r="D11814" t="s">
        <v>3090</v>
      </c>
      <c r="E11814" t="s">
        <v>3090</v>
      </c>
      <c r="F11814">
        <v>1</v>
      </c>
      <c r="G11814">
        <v>0</v>
      </c>
      <c r="H11814">
        <v>1367.5143807250499</v>
      </c>
      <c r="I11814">
        <v>973.13438072505699</v>
      </c>
      <c r="K11814">
        <v>161.13</v>
      </c>
      <c r="M11814">
        <v>233.25</v>
      </c>
      <c r="N11814" t="s">
        <v>3091</v>
      </c>
      <c r="O11814" t="s">
        <v>3092</v>
      </c>
      <c r="P11814" t="s">
        <v>3095</v>
      </c>
      <c r="R11814" t="s">
        <v>3094</v>
      </c>
    </row>
    <row r="11815" spans="1:18" x14ac:dyDescent="0.25">
      <c r="A11815" t="s">
        <v>8683</v>
      </c>
      <c r="B11815" t="s">
        <v>3089</v>
      </c>
      <c r="D11815" t="s">
        <v>3090</v>
      </c>
      <c r="E11815" t="s">
        <v>3090</v>
      </c>
      <c r="F11815">
        <v>1</v>
      </c>
      <c r="G11815">
        <v>0</v>
      </c>
      <c r="H11815">
        <v>743.37253612328504</v>
      </c>
      <c r="I11815">
        <v>578.88253612328504</v>
      </c>
      <c r="K11815">
        <v>67.2</v>
      </c>
      <c r="M11815">
        <v>97.29</v>
      </c>
      <c r="N11815" t="s">
        <v>3091</v>
      </c>
      <c r="O11815" t="s">
        <v>3092</v>
      </c>
      <c r="P11815" t="s">
        <v>3095</v>
      </c>
      <c r="R11815" t="s">
        <v>3094</v>
      </c>
    </row>
    <row r="11816" spans="1:18" x14ac:dyDescent="0.25">
      <c r="A11816" t="s">
        <v>8684</v>
      </c>
      <c r="B11816" t="s">
        <v>3089</v>
      </c>
      <c r="D11816" t="s">
        <v>3090</v>
      </c>
      <c r="E11816" t="s">
        <v>3090</v>
      </c>
      <c r="F11816">
        <v>1</v>
      </c>
      <c r="G11816">
        <v>0</v>
      </c>
      <c r="H11816">
        <v>0</v>
      </c>
      <c r="I11816"/>
      <c r="K11816"/>
      <c r="N11816" t="s">
        <v>3091</v>
      </c>
      <c r="O11816" t="s">
        <v>3092</v>
      </c>
      <c r="P11816" t="s">
        <v>3095</v>
      </c>
      <c r="R11816" t="s">
        <v>3094</v>
      </c>
    </row>
    <row r="11817" spans="1:18" x14ac:dyDescent="0.25">
      <c r="A11817" t="s">
        <v>9231</v>
      </c>
      <c r="B11817" t="s">
        <v>3089</v>
      </c>
      <c r="D11817" t="s">
        <v>3090</v>
      </c>
      <c r="E11817" t="s">
        <v>3090</v>
      </c>
      <c r="F11817">
        <v>1</v>
      </c>
      <c r="G11817">
        <v>0</v>
      </c>
      <c r="H11817">
        <v>0</v>
      </c>
      <c r="I11817"/>
      <c r="K11817"/>
      <c r="N11817" t="s">
        <v>3091</v>
      </c>
      <c r="O11817" t="s">
        <v>3092</v>
      </c>
      <c r="P11817" t="s">
        <v>3095</v>
      </c>
      <c r="R11817" t="s">
        <v>3094</v>
      </c>
    </row>
    <row r="11818" spans="1:18" x14ac:dyDescent="0.25">
      <c r="A11818" t="s">
        <v>2199</v>
      </c>
      <c r="B11818" t="s">
        <v>3089</v>
      </c>
      <c r="D11818" t="s">
        <v>3090</v>
      </c>
      <c r="E11818" t="s">
        <v>3090</v>
      </c>
      <c r="F11818">
        <v>1</v>
      </c>
      <c r="G11818">
        <v>0</v>
      </c>
      <c r="H11818">
        <v>133.718541054024</v>
      </c>
      <c r="I11818">
        <v>69.728541054024703</v>
      </c>
      <c r="K11818">
        <v>26.14</v>
      </c>
      <c r="M11818">
        <v>37.85</v>
      </c>
      <c r="N11818" t="s">
        <v>3091</v>
      </c>
      <c r="O11818" t="s">
        <v>3092</v>
      </c>
      <c r="P11818" t="s">
        <v>3095</v>
      </c>
      <c r="R11818" t="s">
        <v>3094</v>
      </c>
    </row>
    <row r="11819" spans="1:18" x14ac:dyDescent="0.25">
      <c r="A11819" t="s">
        <v>5914</v>
      </c>
      <c r="B11819" t="s">
        <v>3089</v>
      </c>
      <c r="D11819" t="s">
        <v>3090</v>
      </c>
      <c r="E11819" t="s">
        <v>3090</v>
      </c>
      <c r="F11819">
        <v>1</v>
      </c>
      <c r="G11819">
        <v>0</v>
      </c>
      <c r="H11819">
        <v>237.84280000000001</v>
      </c>
      <c r="I11819">
        <v>237.84280000000001</v>
      </c>
      <c r="K11819"/>
      <c r="N11819" t="s">
        <v>3091</v>
      </c>
      <c r="O11819" t="s">
        <v>3092</v>
      </c>
      <c r="P11819" t="s">
        <v>3095</v>
      </c>
      <c r="R11819" t="s">
        <v>3094</v>
      </c>
    </row>
    <row r="11820" spans="1:18" x14ac:dyDescent="0.25">
      <c r="A11820" t="s">
        <v>8698</v>
      </c>
      <c r="B11820" t="s">
        <v>3089</v>
      </c>
      <c r="D11820" t="s">
        <v>3090</v>
      </c>
      <c r="E11820" t="s">
        <v>3090</v>
      </c>
      <c r="F11820">
        <v>1</v>
      </c>
      <c r="G11820">
        <v>0</v>
      </c>
      <c r="H11820">
        <v>0</v>
      </c>
      <c r="I11820"/>
      <c r="K11820"/>
      <c r="N11820" t="s">
        <v>3091</v>
      </c>
      <c r="O11820" t="s">
        <v>3092</v>
      </c>
      <c r="P11820" t="s">
        <v>3095</v>
      </c>
      <c r="R11820" t="s">
        <v>3094</v>
      </c>
    </row>
    <row r="11821" spans="1:18" x14ac:dyDescent="0.25">
      <c r="A11821" t="s">
        <v>5915</v>
      </c>
      <c r="B11821" t="s">
        <v>3089</v>
      </c>
      <c r="D11821" t="s">
        <v>3090</v>
      </c>
      <c r="E11821" t="s">
        <v>3090</v>
      </c>
      <c r="F11821">
        <v>1</v>
      </c>
      <c r="G11821">
        <v>0</v>
      </c>
      <c r="H11821">
        <v>0</v>
      </c>
      <c r="I11821">
        <v>0</v>
      </c>
      <c r="K11821"/>
      <c r="N11821" t="s">
        <v>3091</v>
      </c>
      <c r="O11821" t="s">
        <v>3092</v>
      </c>
      <c r="P11821" t="s">
        <v>3095</v>
      </c>
      <c r="R11821" t="s">
        <v>3094</v>
      </c>
    </row>
    <row r="11822" spans="1:18" x14ac:dyDescent="0.25">
      <c r="A11822" t="s">
        <v>2607</v>
      </c>
      <c r="B11822" t="s">
        <v>3089</v>
      </c>
      <c r="D11822" t="s">
        <v>3090</v>
      </c>
      <c r="E11822" t="s">
        <v>3090</v>
      </c>
      <c r="F11822">
        <v>1</v>
      </c>
      <c r="G11822">
        <v>0</v>
      </c>
      <c r="H11822">
        <v>55.152906122448897</v>
      </c>
      <c r="I11822">
        <v>55.152906122448897</v>
      </c>
      <c r="K11822"/>
      <c r="N11822" t="s">
        <v>3091</v>
      </c>
      <c r="O11822" t="s">
        <v>3092</v>
      </c>
      <c r="P11822" t="s">
        <v>3095</v>
      </c>
      <c r="R11822" t="s">
        <v>3094</v>
      </c>
    </row>
    <row r="11823" spans="1:18" x14ac:dyDescent="0.25">
      <c r="A11823" t="s">
        <v>8577</v>
      </c>
      <c r="B11823" t="s">
        <v>3089</v>
      </c>
      <c r="D11823" t="s">
        <v>3090</v>
      </c>
      <c r="E11823" t="s">
        <v>3090</v>
      </c>
      <c r="F11823">
        <v>1</v>
      </c>
      <c r="G11823">
        <v>0</v>
      </c>
      <c r="H11823">
        <v>197.9851767625</v>
      </c>
      <c r="I11823">
        <v>59.165176762500003</v>
      </c>
      <c r="K11823">
        <v>56.72</v>
      </c>
      <c r="M11823">
        <v>82.1</v>
      </c>
      <c r="N11823" t="s">
        <v>3091</v>
      </c>
      <c r="O11823" t="s">
        <v>3092</v>
      </c>
      <c r="P11823" t="s">
        <v>3095</v>
      </c>
      <c r="R11823" t="s">
        <v>3094</v>
      </c>
    </row>
    <row r="11824" spans="1:18" x14ac:dyDescent="0.25">
      <c r="A11824" t="s">
        <v>5916</v>
      </c>
      <c r="B11824" t="s">
        <v>3089</v>
      </c>
      <c r="D11824" t="s">
        <v>3090</v>
      </c>
      <c r="E11824" t="s">
        <v>3090</v>
      </c>
      <c r="F11824">
        <v>1</v>
      </c>
      <c r="G11824">
        <v>0</v>
      </c>
      <c r="H11824">
        <v>46.247439938791103</v>
      </c>
      <c r="I11824">
        <v>5.09743993879112</v>
      </c>
      <c r="K11824">
        <v>15</v>
      </c>
      <c r="M11824">
        <v>26.15</v>
      </c>
      <c r="N11824" t="s">
        <v>3091</v>
      </c>
      <c r="O11824" t="s">
        <v>3092</v>
      </c>
      <c r="P11824" t="s">
        <v>3095</v>
      </c>
      <c r="R11824" t="s">
        <v>3094</v>
      </c>
    </row>
    <row r="11825" spans="1:18" x14ac:dyDescent="0.25">
      <c r="A11825" t="s">
        <v>2955</v>
      </c>
      <c r="B11825" t="s">
        <v>3089</v>
      </c>
      <c r="D11825" t="s">
        <v>3090</v>
      </c>
      <c r="E11825" t="s">
        <v>3090</v>
      </c>
      <c r="F11825">
        <v>1</v>
      </c>
      <c r="G11825">
        <v>0</v>
      </c>
      <c r="H11825">
        <v>751.16278158738498</v>
      </c>
      <c r="I11825">
        <v>325.22278158738499</v>
      </c>
      <c r="K11825">
        <v>174.02</v>
      </c>
      <c r="M11825">
        <v>251.92</v>
      </c>
      <c r="N11825" t="s">
        <v>3091</v>
      </c>
      <c r="O11825" t="s">
        <v>3092</v>
      </c>
      <c r="P11825" t="s">
        <v>3095</v>
      </c>
      <c r="R11825" t="s">
        <v>3094</v>
      </c>
    </row>
    <row r="11826" spans="1:18" x14ac:dyDescent="0.25">
      <c r="A11826" t="s">
        <v>2220</v>
      </c>
      <c r="B11826" t="s">
        <v>3089</v>
      </c>
      <c r="D11826" t="s">
        <v>3090</v>
      </c>
      <c r="E11826" t="s">
        <v>3090</v>
      </c>
      <c r="F11826">
        <v>1</v>
      </c>
      <c r="G11826">
        <v>0</v>
      </c>
      <c r="H11826">
        <v>887.67920000000004</v>
      </c>
      <c r="I11826">
        <v>663.67920000000004</v>
      </c>
      <c r="K11826">
        <v>91.51</v>
      </c>
      <c r="M11826">
        <v>132.49</v>
      </c>
      <c r="N11826" t="s">
        <v>3091</v>
      </c>
      <c r="O11826" t="s">
        <v>3092</v>
      </c>
      <c r="P11826" t="s">
        <v>3095</v>
      </c>
      <c r="R11826" t="s">
        <v>3094</v>
      </c>
    </row>
    <row r="11827" spans="1:18" x14ac:dyDescent="0.25">
      <c r="A11827" t="s">
        <v>587</v>
      </c>
      <c r="B11827" t="s">
        <v>3089</v>
      </c>
      <c r="D11827" t="s">
        <v>3090</v>
      </c>
      <c r="E11827" t="s">
        <v>3090</v>
      </c>
      <c r="F11827">
        <v>1</v>
      </c>
      <c r="G11827">
        <v>0</v>
      </c>
      <c r="H11827">
        <v>47.2853352380952</v>
      </c>
      <c r="I11827">
        <v>47.2853352380952</v>
      </c>
      <c r="K11827">
        <v>0</v>
      </c>
      <c r="M11827">
        <v>0</v>
      </c>
      <c r="N11827" t="s">
        <v>3091</v>
      </c>
      <c r="O11827" t="s">
        <v>3092</v>
      </c>
      <c r="P11827" t="s">
        <v>3095</v>
      </c>
      <c r="R11827" t="s">
        <v>3094</v>
      </c>
    </row>
    <row r="11828" spans="1:18" x14ac:dyDescent="0.25">
      <c r="A11828" t="s">
        <v>586</v>
      </c>
      <c r="B11828" t="s">
        <v>3089</v>
      </c>
      <c r="D11828" t="s">
        <v>3090</v>
      </c>
      <c r="E11828" t="s">
        <v>3090</v>
      </c>
      <c r="F11828">
        <v>1</v>
      </c>
      <c r="G11828">
        <v>0</v>
      </c>
      <c r="H11828">
        <v>197.26131603076001</v>
      </c>
      <c r="I11828">
        <v>197.26131603076001</v>
      </c>
      <c r="K11828"/>
      <c r="N11828" t="s">
        <v>3091</v>
      </c>
      <c r="O11828" t="s">
        <v>3092</v>
      </c>
      <c r="P11828" t="s">
        <v>3095</v>
      </c>
      <c r="R11828" t="s">
        <v>3094</v>
      </c>
    </row>
    <row r="11829" spans="1:18" x14ac:dyDescent="0.25">
      <c r="A11829" t="s">
        <v>588</v>
      </c>
      <c r="B11829" t="s">
        <v>3089</v>
      </c>
      <c r="D11829" t="s">
        <v>3090</v>
      </c>
      <c r="E11829" t="s">
        <v>3090</v>
      </c>
      <c r="F11829">
        <v>1</v>
      </c>
      <c r="G11829">
        <v>0</v>
      </c>
      <c r="H11829">
        <v>149.375206666666</v>
      </c>
      <c r="I11829">
        <v>149.375206666666</v>
      </c>
      <c r="K11829"/>
      <c r="N11829" t="s">
        <v>3091</v>
      </c>
      <c r="O11829" t="s">
        <v>3092</v>
      </c>
      <c r="P11829" t="s">
        <v>3095</v>
      </c>
      <c r="R11829" t="s">
        <v>3094</v>
      </c>
    </row>
    <row r="11830" spans="1:18" x14ac:dyDescent="0.25">
      <c r="A11830" t="s">
        <v>5917</v>
      </c>
      <c r="B11830" t="s">
        <v>3089</v>
      </c>
      <c r="D11830" t="s">
        <v>3090</v>
      </c>
      <c r="E11830" t="s">
        <v>3090</v>
      </c>
      <c r="F11830">
        <v>1</v>
      </c>
      <c r="G11830">
        <v>0</v>
      </c>
      <c r="H11830">
        <v>273.87816884353703</v>
      </c>
      <c r="I11830">
        <v>273.87816884353703</v>
      </c>
      <c r="K11830"/>
      <c r="N11830" t="s">
        <v>3091</v>
      </c>
      <c r="O11830" t="s">
        <v>3092</v>
      </c>
      <c r="P11830" t="s">
        <v>3095</v>
      </c>
      <c r="R11830" t="s">
        <v>3094</v>
      </c>
    </row>
    <row r="11831" spans="1:18" x14ac:dyDescent="0.25">
      <c r="A11831" t="s">
        <v>2806</v>
      </c>
      <c r="B11831" t="s">
        <v>3089</v>
      </c>
      <c r="D11831" t="s">
        <v>3090</v>
      </c>
      <c r="E11831" t="s">
        <v>3090</v>
      </c>
      <c r="F11831">
        <v>1</v>
      </c>
      <c r="G11831">
        <v>0</v>
      </c>
      <c r="H11831">
        <v>219.89082823529401</v>
      </c>
      <c r="I11831">
        <v>210.42082823529401</v>
      </c>
      <c r="K11831">
        <v>3.87</v>
      </c>
      <c r="M11831">
        <v>5.6</v>
      </c>
      <c r="N11831" t="s">
        <v>3091</v>
      </c>
      <c r="O11831" t="s">
        <v>3092</v>
      </c>
      <c r="P11831" t="s">
        <v>3095</v>
      </c>
      <c r="R11831" t="s">
        <v>3094</v>
      </c>
    </row>
    <row r="11832" spans="1:18" x14ac:dyDescent="0.25">
      <c r="A11832" t="s">
        <v>5918</v>
      </c>
      <c r="B11832" t="s">
        <v>3089</v>
      </c>
      <c r="D11832" t="s">
        <v>3090</v>
      </c>
      <c r="E11832" t="s">
        <v>3090</v>
      </c>
      <c r="F11832">
        <v>1</v>
      </c>
      <c r="G11832">
        <v>0</v>
      </c>
      <c r="H11832">
        <v>148.425509362745</v>
      </c>
      <c r="I11832">
        <v>120.025509362745</v>
      </c>
      <c r="K11832">
        <v>11.6</v>
      </c>
      <c r="M11832">
        <v>16.8</v>
      </c>
      <c r="N11832" t="s">
        <v>3091</v>
      </c>
      <c r="O11832" t="s">
        <v>3092</v>
      </c>
      <c r="P11832" t="s">
        <v>3095</v>
      </c>
      <c r="R11832" t="s">
        <v>3094</v>
      </c>
    </row>
    <row r="11833" spans="1:18" x14ac:dyDescent="0.25">
      <c r="A11833" t="s">
        <v>3205</v>
      </c>
      <c r="B11833" t="s">
        <v>3089</v>
      </c>
      <c r="D11833" t="s">
        <v>3090</v>
      </c>
      <c r="E11833" t="s">
        <v>3090</v>
      </c>
      <c r="F11833">
        <v>1</v>
      </c>
      <c r="G11833">
        <v>0</v>
      </c>
      <c r="H11833">
        <v>128.864858359164</v>
      </c>
      <c r="I11833">
        <v>57.874858359164399</v>
      </c>
      <c r="K11833">
        <v>29</v>
      </c>
      <c r="M11833">
        <v>41.99</v>
      </c>
      <c r="N11833" t="s">
        <v>3091</v>
      </c>
      <c r="O11833" t="s">
        <v>3092</v>
      </c>
      <c r="P11833" t="s">
        <v>3095</v>
      </c>
      <c r="R11833" t="s">
        <v>3094</v>
      </c>
    </row>
    <row r="11834" spans="1:18" x14ac:dyDescent="0.25">
      <c r="A11834" t="s">
        <v>2956</v>
      </c>
      <c r="B11834" t="s">
        <v>3089</v>
      </c>
      <c r="D11834" t="s">
        <v>3090</v>
      </c>
      <c r="E11834" t="s">
        <v>3090</v>
      </c>
      <c r="F11834">
        <v>1</v>
      </c>
      <c r="G11834">
        <v>0</v>
      </c>
      <c r="H11834">
        <v>22.734999999999999</v>
      </c>
      <c r="I11834">
        <v>22.734999999999999</v>
      </c>
      <c r="K11834"/>
      <c r="N11834" t="s">
        <v>3091</v>
      </c>
      <c r="O11834" t="s">
        <v>3092</v>
      </c>
      <c r="P11834" t="s">
        <v>3095</v>
      </c>
      <c r="R11834" t="s">
        <v>3094</v>
      </c>
    </row>
    <row r="11835" spans="1:18" x14ac:dyDescent="0.25">
      <c r="A11835" t="s">
        <v>5919</v>
      </c>
      <c r="B11835" t="s">
        <v>3089</v>
      </c>
      <c r="D11835" t="s">
        <v>3090</v>
      </c>
      <c r="E11835" t="s">
        <v>3090</v>
      </c>
      <c r="F11835">
        <v>1</v>
      </c>
      <c r="G11835">
        <v>0</v>
      </c>
      <c r="H11835">
        <v>567.36750329528797</v>
      </c>
      <c r="I11835">
        <v>351.90083662862099</v>
      </c>
      <c r="K11835">
        <v>78</v>
      </c>
      <c r="M11835">
        <v>137.46666666666599</v>
      </c>
      <c r="N11835" t="s">
        <v>3091</v>
      </c>
      <c r="O11835" t="s">
        <v>3092</v>
      </c>
      <c r="P11835" t="s">
        <v>3095</v>
      </c>
      <c r="R11835" t="s">
        <v>3094</v>
      </c>
    </row>
    <row r="11836" spans="1:18" x14ac:dyDescent="0.25">
      <c r="A11836" t="s">
        <v>9232</v>
      </c>
      <c r="B11836" t="s">
        <v>3089</v>
      </c>
      <c r="D11836" t="s">
        <v>3090</v>
      </c>
      <c r="E11836" t="s">
        <v>3090</v>
      </c>
      <c r="F11836">
        <v>1</v>
      </c>
      <c r="G11836">
        <v>0</v>
      </c>
      <c r="H11836">
        <v>0</v>
      </c>
      <c r="I11836"/>
      <c r="K11836"/>
      <c r="N11836" t="s">
        <v>3091</v>
      </c>
      <c r="O11836" t="s">
        <v>3092</v>
      </c>
      <c r="P11836" t="s">
        <v>3095</v>
      </c>
      <c r="R11836" t="s">
        <v>3094</v>
      </c>
    </row>
    <row r="11837" spans="1:18" x14ac:dyDescent="0.25">
      <c r="A11837" t="s">
        <v>8578</v>
      </c>
      <c r="B11837" t="s">
        <v>3089</v>
      </c>
      <c r="D11837" t="s">
        <v>3090</v>
      </c>
      <c r="E11837" t="s">
        <v>3090</v>
      </c>
      <c r="F11837">
        <v>1</v>
      </c>
      <c r="G11837">
        <v>0</v>
      </c>
      <c r="H11837">
        <v>17.652935294117601</v>
      </c>
      <c r="I11837">
        <v>14.492935294117601</v>
      </c>
      <c r="K11837">
        <v>1.29</v>
      </c>
      <c r="M11837">
        <v>1.87</v>
      </c>
      <c r="N11837" t="s">
        <v>3091</v>
      </c>
      <c r="O11837" t="s">
        <v>3092</v>
      </c>
      <c r="P11837" t="s">
        <v>3095</v>
      </c>
      <c r="R11837" t="s">
        <v>3094</v>
      </c>
    </row>
    <row r="11838" spans="1:18" x14ac:dyDescent="0.25">
      <c r="A11838" t="s">
        <v>8089</v>
      </c>
      <c r="B11838" t="s">
        <v>3089</v>
      </c>
      <c r="D11838" t="s">
        <v>3090</v>
      </c>
      <c r="E11838" t="s">
        <v>3090</v>
      </c>
      <c r="F11838">
        <v>1</v>
      </c>
      <c r="G11838">
        <v>0</v>
      </c>
      <c r="H11838">
        <v>104.834549602396</v>
      </c>
      <c r="I11838">
        <v>17.479549602396499</v>
      </c>
      <c r="K11838">
        <v>28</v>
      </c>
      <c r="M11838">
        <v>59.354999999999997</v>
      </c>
      <c r="N11838" t="s">
        <v>3091</v>
      </c>
      <c r="O11838" t="s">
        <v>3092</v>
      </c>
      <c r="P11838" t="s">
        <v>3095</v>
      </c>
      <c r="R11838" t="s">
        <v>3094</v>
      </c>
    </row>
    <row r="11839" spans="1:18" x14ac:dyDescent="0.25">
      <c r="A11839" t="s">
        <v>8090</v>
      </c>
      <c r="B11839" t="s">
        <v>3089</v>
      </c>
      <c r="D11839" t="s">
        <v>3090</v>
      </c>
      <c r="E11839" t="s">
        <v>3090</v>
      </c>
      <c r="F11839">
        <v>1</v>
      </c>
      <c r="G11839">
        <v>0</v>
      </c>
      <c r="H11839">
        <v>0</v>
      </c>
      <c r="I11839"/>
      <c r="K11839"/>
      <c r="N11839" t="s">
        <v>3091</v>
      </c>
      <c r="O11839" t="s">
        <v>3092</v>
      </c>
      <c r="P11839" t="s">
        <v>3095</v>
      </c>
      <c r="R11839" t="s">
        <v>3094</v>
      </c>
    </row>
    <row r="11840" spans="1:18" x14ac:dyDescent="0.25">
      <c r="A11840" t="s">
        <v>5920</v>
      </c>
      <c r="B11840" t="s">
        <v>3089</v>
      </c>
      <c r="D11840" t="s">
        <v>3090</v>
      </c>
      <c r="E11840" t="s">
        <v>3090</v>
      </c>
      <c r="F11840">
        <v>1</v>
      </c>
      <c r="G11840">
        <v>0</v>
      </c>
      <c r="H11840">
        <v>1993.9739026969701</v>
      </c>
      <c r="I11840">
        <v>1993.9739026969701</v>
      </c>
      <c r="K11840"/>
      <c r="N11840" t="s">
        <v>3091</v>
      </c>
      <c r="O11840" t="s">
        <v>3092</v>
      </c>
      <c r="P11840" t="s">
        <v>3095</v>
      </c>
      <c r="R11840" t="s">
        <v>3094</v>
      </c>
    </row>
    <row r="11841" spans="1:18" x14ac:dyDescent="0.25">
      <c r="A11841" t="s">
        <v>5921</v>
      </c>
      <c r="B11841" t="s">
        <v>3089</v>
      </c>
      <c r="D11841" t="s">
        <v>3090</v>
      </c>
      <c r="E11841" t="s">
        <v>3090</v>
      </c>
      <c r="F11841">
        <v>1</v>
      </c>
      <c r="G11841">
        <v>0</v>
      </c>
      <c r="H11841">
        <v>109.44315092592601</v>
      </c>
      <c r="I11841">
        <v>109.44315092592601</v>
      </c>
      <c r="K11841"/>
      <c r="N11841" t="s">
        <v>3091</v>
      </c>
      <c r="O11841" t="s">
        <v>3092</v>
      </c>
      <c r="P11841" t="s">
        <v>3095</v>
      </c>
      <c r="R11841" t="s">
        <v>3094</v>
      </c>
    </row>
    <row r="11842" spans="1:18" x14ac:dyDescent="0.25">
      <c r="A11842" t="s">
        <v>5922</v>
      </c>
      <c r="B11842" t="s">
        <v>3089</v>
      </c>
      <c r="D11842" t="s">
        <v>3090</v>
      </c>
      <c r="E11842" t="s">
        <v>3090</v>
      </c>
      <c r="F11842">
        <v>1</v>
      </c>
      <c r="G11842">
        <v>0</v>
      </c>
      <c r="H11842">
        <v>5.7866261642156802</v>
      </c>
      <c r="I11842">
        <v>5.7866261642156802</v>
      </c>
      <c r="K11842"/>
      <c r="N11842" t="s">
        <v>3091</v>
      </c>
      <c r="O11842" t="s">
        <v>3092</v>
      </c>
      <c r="P11842" t="s">
        <v>3095</v>
      </c>
      <c r="R11842" t="s">
        <v>3094</v>
      </c>
    </row>
    <row r="11843" spans="1:18" x14ac:dyDescent="0.25">
      <c r="A11843" t="s">
        <v>5923</v>
      </c>
      <c r="B11843" t="s">
        <v>3089</v>
      </c>
      <c r="D11843" t="s">
        <v>3090</v>
      </c>
      <c r="E11843" t="s">
        <v>3090</v>
      </c>
      <c r="F11843">
        <v>1</v>
      </c>
      <c r="G11843">
        <v>0</v>
      </c>
      <c r="H11843">
        <v>24.910178415922999</v>
      </c>
      <c r="I11843">
        <v>24.910178415922999</v>
      </c>
      <c r="K11843"/>
      <c r="N11843" t="s">
        <v>3091</v>
      </c>
      <c r="O11843" t="s">
        <v>3092</v>
      </c>
      <c r="P11843" t="s">
        <v>3095</v>
      </c>
      <c r="R11843" t="s">
        <v>3094</v>
      </c>
    </row>
    <row r="11844" spans="1:18" x14ac:dyDescent="0.25">
      <c r="A11844" t="s">
        <v>5924</v>
      </c>
      <c r="B11844" t="s">
        <v>3089</v>
      </c>
      <c r="D11844" t="s">
        <v>3090</v>
      </c>
      <c r="E11844" t="s">
        <v>3090</v>
      </c>
      <c r="F11844">
        <v>1</v>
      </c>
      <c r="G11844">
        <v>0</v>
      </c>
      <c r="H11844">
        <v>6772.8236525000902</v>
      </c>
      <c r="I11844">
        <v>6772.8236525000902</v>
      </c>
      <c r="K11844"/>
      <c r="N11844" t="s">
        <v>3091</v>
      </c>
      <c r="O11844" t="s">
        <v>3092</v>
      </c>
      <c r="P11844" t="s">
        <v>3095</v>
      </c>
      <c r="R11844" t="s">
        <v>3094</v>
      </c>
    </row>
    <row r="11845" spans="1:18" x14ac:dyDescent="0.25">
      <c r="A11845" t="s">
        <v>5925</v>
      </c>
      <c r="B11845" t="s">
        <v>3089</v>
      </c>
      <c r="D11845" t="s">
        <v>3090</v>
      </c>
      <c r="E11845" t="s">
        <v>3090</v>
      </c>
      <c r="F11845">
        <v>1</v>
      </c>
      <c r="G11845">
        <v>0</v>
      </c>
      <c r="H11845">
        <v>5.7183196830193603</v>
      </c>
      <c r="I11845">
        <v>5.7183196830193603</v>
      </c>
      <c r="K11845"/>
      <c r="N11845" t="s">
        <v>3091</v>
      </c>
      <c r="O11845" t="s">
        <v>3092</v>
      </c>
      <c r="P11845" t="s">
        <v>3095</v>
      </c>
      <c r="R11845" t="s">
        <v>3094</v>
      </c>
    </row>
    <row r="11846" spans="1:18" x14ac:dyDescent="0.25">
      <c r="A11846" t="s">
        <v>5926</v>
      </c>
      <c r="B11846" t="s">
        <v>3089</v>
      </c>
      <c r="D11846" t="s">
        <v>3090</v>
      </c>
      <c r="E11846" t="s">
        <v>3090</v>
      </c>
      <c r="F11846">
        <v>1</v>
      </c>
      <c r="G11846">
        <v>0</v>
      </c>
      <c r="H11846">
        <v>474.68183473752401</v>
      </c>
      <c r="I11846">
        <v>474.68183473752401</v>
      </c>
      <c r="K11846"/>
      <c r="N11846" t="s">
        <v>3091</v>
      </c>
      <c r="O11846" t="s">
        <v>3092</v>
      </c>
      <c r="P11846" t="s">
        <v>3095</v>
      </c>
      <c r="R11846" t="s">
        <v>3094</v>
      </c>
    </row>
    <row r="11847" spans="1:18" x14ac:dyDescent="0.25">
      <c r="A11847" t="s">
        <v>5927</v>
      </c>
      <c r="B11847" t="s">
        <v>3089</v>
      </c>
      <c r="D11847" t="s">
        <v>3090</v>
      </c>
      <c r="E11847" t="s">
        <v>3090</v>
      </c>
      <c r="F11847">
        <v>1</v>
      </c>
      <c r="G11847">
        <v>0</v>
      </c>
      <c r="H11847">
        <v>1813.1654777777701</v>
      </c>
      <c r="I11847">
        <v>205.83547777777699</v>
      </c>
      <c r="K11847">
        <v>584</v>
      </c>
      <c r="M11847">
        <v>1023.33</v>
      </c>
      <c r="N11847" t="s">
        <v>3091</v>
      </c>
      <c r="O11847" t="s">
        <v>3092</v>
      </c>
      <c r="P11847" t="s">
        <v>3095</v>
      </c>
      <c r="R11847" t="s">
        <v>3094</v>
      </c>
    </row>
    <row r="11848" spans="1:18" x14ac:dyDescent="0.25">
      <c r="A11848" t="s">
        <v>5928</v>
      </c>
      <c r="B11848" t="s">
        <v>3089</v>
      </c>
      <c r="D11848" t="s">
        <v>3090</v>
      </c>
      <c r="E11848" t="s">
        <v>3090</v>
      </c>
      <c r="F11848">
        <v>1</v>
      </c>
      <c r="G11848">
        <v>0</v>
      </c>
      <c r="H11848">
        <v>62.442278510348501</v>
      </c>
      <c r="I11848">
        <v>62.442278510348501</v>
      </c>
      <c r="K11848"/>
      <c r="N11848" t="s">
        <v>3091</v>
      </c>
      <c r="O11848" t="s">
        <v>3092</v>
      </c>
      <c r="P11848" t="s">
        <v>3095</v>
      </c>
      <c r="R11848" t="s">
        <v>3094</v>
      </c>
    </row>
    <row r="11849" spans="1:18" x14ac:dyDescent="0.25">
      <c r="A11849" t="s">
        <v>5929</v>
      </c>
      <c r="B11849" t="s">
        <v>3089</v>
      </c>
      <c r="D11849" t="s">
        <v>3090</v>
      </c>
      <c r="E11849" t="s">
        <v>3090</v>
      </c>
      <c r="F11849">
        <v>1</v>
      </c>
      <c r="G11849">
        <v>0</v>
      </c>
      <c r="H11849">
        <v>235.06853610879801</v>
      </c>
      <c r="I11849">
        <v>235.06853610879801</v>
      </c>
      <c r="K11849"/>
      <c r="N11849" t="s">
        <v>3091</v>
      </c>
      <c r="O11849" t="s">
        <v>3092</v>
      </c>
      <c r="P11849" t="s">
        <v>3095</v>
      </c>
      <c r="R11849" t="s">
        <v>3094</v>
      </c>
    </row>
    <row r="11850" spans="1:18" x14ac:dyDescent="0.25">
      <c r="A11850" t="s">
        <v>5930</v>
      </c>
      <c r="B11850" t="s">
        <v>3089</v>
      </c>
      <c r="D11850" t="s">
        <v>3090</v>
      </c>
      <c r="E11850" t="s">
        <v>3090</v>
      </c>
      <c r="F11850">
        <v>1</v>
      </c>
      <c r="G11850">
        <v>0</v>
      </c>
      <c r="H11850">
        <v>1280.5478170068</v>
      </c>
      <c r="I11850">
        <v>1280.5478170068</v>
      </c>
      <c r="K11850"/>
      <c r="N11850" t="s">
        <v>3091</v>
      </c>
      <c r="O11850" t="s">
        <v>3092</v>
      </c>
      <c r="P11850" t="s">
        <v>3095</v>
      </c>
      <c r="R11850" t="s">
        <v>3094</v>
      </c>
    </row>
    <row r="11851" spans="1:18" x14ac:dyDescent="0.25">
      <c r="A11851" t="s">
        <v>5931</v>
      </c>
      <c r="B11851" t="s">
        <v>3089</v>
      </c>
      <c r="D11851" t="s">
        <v>3090</v>
      </c>
      <c r="E11851" t="s">
        <v>3090</v>
      </c>
      <c r="F11851">
        <v>1</v>
      </c>
      <c r="G11851">
        <v>0</v>
      </c>
      <c r="H11851">
        <v>8.7965</v>
      </c>
      <c r="I11851">
        <v>8.7965</v>
      </c>
      <c r="K11851"/>
      <c r="N11851" t="s">
        <v>3091</v>
      </c>
      <c r="O11851" t="s">
        <v>3092</v>
      </c>
      <c r="P11851" t="s">
        <v>3095</v>
      </c>
      <c r="R11851" t="s">
        <v>3094</v>
      </c>
    </row>
    <row r="11852" spans="1:18" x14ac:dyDescent="0.25">
      <c r="A11852" t="s">
        <v>5932</v>
      </c>
      <c r="B11852" t="s">
        <v>3089</v>
      </c>
      <c r="D11852" t="s">
        <v>3090</v>
      </c>
      <c r="E11852" t="s">
        <v>3090</v>
      </c>
      <c r="F11852">
        <v>1</v>
      </c>
      <c r="G11852">
        <v>0</v>
      </c>
      <c r="H11852">
        <v>2569.10473652669</v>
      </c>
      <c r="I11852">
        <v>741.79473652669299</v>
      </c>
      <c r="K11852">
        <v>664</v>
      </c>
      <c r="M11852">
        <v>1163.31</v>
      </c>
      <c r="N11852" t="s">
        <v>3091</v>
      </c>
      <c r="O11852" t="s">
        <v>3092</v>
      </c>
      <c r="P11852" t="s">
        <v>3095</v>
      </c>
      <c r="R11852" t="s">
        <v>3094</v>
      </c>
    </row>
    <row r="11853" spans="1:18" x14ac:dyDescent="0.25">
      <c r="A11853" t="s">
        <v>5933</v>
      </c>
      <c r="B11853" t="s">
        <v>3089</v>
      </c>
      <c r="D11853" t="s">
        <v>3090</v>
      </c>
      <c r="E11853" t="s">
        <v>3090</v>
      </c>
      <c r="F11853">
        <v>1</v>
      </c>
      <c r="G11853">
        <v>0</v>
      </c>
      <c r="H11853">
        <v>286.71370567738398</v>
      </c>
      <c r="I11853">
        <v>141.543705677384</v>
      </c>
      <c r="K11853">
        <v>52.13</v>
      </c>
      <c r="M11853">
        <v>93.04</v>
      </c>
      <c r="N11853" t="s">
        <v>3091</v>
      </c>
      <c r="O11853" t="s">
        <v>3092</v>
      </c>
      <c r="P11853" t="s">
        <v>3095</v>
      </c>
      <c r="R11853" t="s">
        <v>3094</v>
      </c>
    </row>
    <row r="11854" spans="1:18" x14ac:dyDescent="0.25">
      <c r="A11854" t="s">
        <v>5934</v>
      </c>
      <c r="B11854" t="s">
        <v>3089</v>
      </c>
      <c r="D11854" t="s">
        <v>3090</v>
      </c>
      <c r="E11854" t="s">
        <v>3090</v>
      </c>
      <c r="F11854">
        <v>1</v>
      </c>
      <c r="G11854">
        <v>0</v>
      </c>
      <c r="H11854">
        <v>9.0777000000000001</v>
      </c>
      <c r="I11854">
        <v>9.0777000000000001</v>
      </c>
      <c r="K11854"/>
      <c r="N11854" t="s">
        <v>3091</v>
      </c>
      <c r="O11854" t="s">
        <v>3092</v>
      </c>
      <c r="P11854" t="s">
        <v>3095</v>
      </c>
      <c r="R11854" t="s">
        <v>3094</v>
      </c>
    </row>
    <row r="11855" spans="1:18" x14ac:dyDescent="0.25">
      <c r="A11855" t="s">
        <v>5935</v>
      </c>
      <c r="B11855" t="s">
        <v>3089</v>
      </c>
      <c r="D11855" t="s">
        <v>3090</v>
      </c>
      <c r="E11855" t="s">
        <v>3090</v>
      </c>
      <c r="F11855">
        <v>1</v>
      </c>
      <c r="G11855">
        <v>0</v>
      </c>
      <c r="H11855">
        <v>301.46442486726897</v>
      </c>
      <c r="I11855">
        <v>149.47442486726899</v>
      </c>
      <c r="K11855">
        <v>55.75</v>
      </c>
      <c r="M11855">
        <v>96.24</v>
      </c>
      <c r="N11855" t="s">
        <v>3091</v>
      </c>
      <c r="O11855" t="s">
        <v>3092</v>
      </c>
      <c r="P11855" t="s">
        <v>3095</v>
      </c>
      <c r="R11855" t="s">
        <v>3094</v>
      </c>
    </row>
    <row r="11856" spans="1:18" x14ac:dyDescent="0.25">
      <c r="A11856" t="s">
        <v>5936</v>
      </c>
      <c r="B11856" t="s">
        <v>3089</v>
      </c>
      <c r="D11856" t="s">
        <v>3090</v>
      </c>
      <c r="E11856" t="s">
        <v>3090</v>
      </c>
      <c r="F11856">
        <v>1</v>
      </c>
      <c r="G11856">
        <v>0</v>
      </c>
      <c r="H11856">
        <v>248.37175171397601</v>
      </c>
      <c r="I11856">
        <v>74.751751713976702</v>
      </c>
      <c r="K11856">
        <v>70.935000000000002</v>
      </c>
      <c r="M11856">
        <v>102.685</v>
      </c>
      <c r="N11856" t="s">
        <v>3091</v>
      </c>
      <c r="O11856" t="s">
        <v>3092</v>
      </c>
      <c r="P11856" t="s">
        <v>3095</v>
      </c>
      <c r="R11856" t="s">
        <v>3094</v>
      </c>
    </row>
    <row r="11857" spans="1:18" x14ac:dyDescent="0.25">
      <c r="A11857" t="s">
        <v>2780</v>
      </c>
      <c r="B11857" t="s">
        <v>3089</v>
      </c>
      <c r="D11857" t="s">
        <v>3090</v>
      </c>
      <c r="E11857" t="s">
        <v>3090</v>
      </c>
      <c r="F11857">
        <v>1</v>
      </c>
      <c r="G11857">
        <v>0</v>
      </c>
      <c r="H11857">
        <v>1239.51585980402</v>
      </c>
      <c r="I11857">
        <v>691.24585980402105</v>
      </c>
      <c r="K11857">
        <v>224</v>
      </c>
      <c r="M11857">
        <v>324.27</v>
      </c>
      <c r="N11857" t="s">
        <v>3091</v>
      </c>
      <c r="O11857" t="s">
        <v>3092</v>
      </c>
      <c r="P11857" t="s">
        <v>3095</v>
      </c>
      <c r="R11857" t="s">
        <v>3094</v>
      </c>
    </row>
    <row r="11858" spans="1:18" x14ac:dyDescent="0.25">
      <c r="A11858" t="s">
        <v>5937</v>
      </c>
      <c r="B11858" t="s">
        <v>3089</v>
      </c>
      <c r="D11858" t="s">
        <v>3090</v>
      </c>
      <c r="E11858" t="s">
        <v>3090</v>
      </c>
      <c r="F11858">
        <v>1</v>
      </c>
      <c r="G11858">
        <v>0</v>
      </c>
      <c r="H11858">
        <v>2920.77478546876</v>
      </c>
      <c r="I11858">
        <v>2267.2447854687598</v>
      </c>
      <c r="K11858">
        <v>237.48</v>
      </c>
      <c r="M11858">
        <v>416.05</v>
      </c>
      <c r="N11858" t="s">
        <v>3091</v>
      </c>
      <c r="O11858" t="s">
        <v>3092</v>
      </c>
      <c r="P11858" t="s">
        <v>3095</v>
      </c>
      <c r="R11858" t="s">
        <v>3094</v>
      </c>
    </row>
    <row r="11859" spans="1:18" x14ac:dyDescent="0.25">
      <c r="A11859" t="s">
        <v>5938</v>
      </c>
      <c r="B11859" t="s">
        <v>3089</v>
      </c>
      <c r="D11859" t="s">
        <v>3090</v>
      </c>
      <c r="E11859" t="s">
        <v>3090</v>
      </c>
      <c r="F11859">
        <v>1</v>
      </c>
      <c r="G11859">
        <v>0</v>
      </c>
      <c r="H11859">
        <v>2774.0258809305101</v>
      </c>
      <c r="I11859">
        <v>2120.4958809305099</v>
      </c>
      <c r="K11859">
        <v>237.48</v>
      </c>
      <c r="M11859">
        <v>416.05</v>
      </c>
      <c r="N11859" t="s">
        <v>3091</v>
      </c>
      <c r="O11859" t="s">
        <v>3092</v>
      </c>
      <c r="P11859" t="s">
        <v>3095</v>
      </c>
      <c r="R11859" t="s">
        <v>3094</v>
      </c>
    </row>
    <row r="11860" spans="1:18" x14ac:dyDescent="0.25">
      <c r="A11860" t="s">
        <v>5939</v>
      </c>
      <c r="B11860" t="s">
        <v>3089</v>
      </c>
      <c r="D11860" t="s">
        <v>3090</v>
      </c>
      <c r="E11860" t="s">
        <v>3090</v>
      </c>
      <c r="F11860">
        <v>1</v>
      </c>
      <c r="G11860">
        <v>0</v>
      </c>
      <c r="H11860">
        <v>0</v>
      </c>
      <c r="I11860">
        <v>0</v>
      </c>
      <c r="K11860"/>
      <c r="N11860" t="s">
        <v>3091</v>
      </c>
      <c r="O11860" t="s">
        <v>3092</v>
      </c>
      <c r="P11860" t="s">
        <v>3095</v>
      </c>
      <c r="R11860" t="s">
        <v>3094</v>
      </c>
    </row>
    <row r="11861" spans="1:18" x14ac:dyDescent="0.25">
      <c r="A11861" t="s">
        <v>3206</v>
      </c>
      <c r="B11861" t="s">
        <v>3089</v>
      </c>
      <c r="D11861" t="s">
        <v>3090</v>
      </c>
      <c r="E11861" t="s">
        <v>3090</v>
      </c>
      <c r="F11861">
        <v>1</v>
      </c>
      <c r="G11861">
        <v>0</v>
      </c>
      <c r="H11861">
        <v>215.91</v>
      </c>
      <c r="I11861">
        <v>215.91</v>
      </c>
      <c r="K11861">
        <v>0</v>
      </c>
      <c r="M11861">
        <v>0</v>
      </c>
      <c r="N11861" t="s">
        <v>3091</v>
      </c>
      <c r="O11861" t="s">
        <v>3092</v>
      </c>
      <c r="P11861" t="s">
        <v>3095</v>
      </c>
      <c r="R11861" t="s">
        <v>3094</v>
      </c>
    </row>
    <row r="11862" spans="1:18" x14ac:dyDescent="0.25">
      <c r="A11862" t="s">
        <v>5940</v>
      </c>
      <c r="B11862" t="s">
        <v>3089</v>
      </c>
      <c r="D11862" t="s">
        <v>3090</v>
      </c>
      <c r="E11862" t="s">
        <v>3090</v>
      </c>
      <c r="F11862">
        <v>1</v>
      </c>
      <c r="G11862">
        <v>0</v>
      </c>
      <c r="H11862">
        <v>586.88819230769195</v>
      </c>
      <c r="I11862">
        <v>578.75819230769196</v>
      </c>
      <c r="K11862">
        <v>3</v>
      </c>
      <c r="M11862">
        <v>5.13</v>
      </c>
      <c r="N11862" t="s">
        <v>3091</v>
      </c>
      <c r="O11862" t="s">
        <v>3092</v>
      </c>
      <c r="P11862" t="s">
        <v>3095</v>
      </c>
      <c r="R11862" t="s">
        <v>3094</v>
      </c>
    </row>
    <row r="11863" spans="1:18" x14ac:dyDescent="0.25">
      <c r="A11863" t="s">
        <v>5941</v>
      </c>
      <c r="B11863" t="s">
        <v>3089</v>
      </c>
      <c r="D11863" t="s">
        <v>3090</v>
      </c>
      <c r="E11863" t="s">
        <v>3090</v>
      </c>
      <c r="F11863">
        <v>1</v>
      </c>
      <c r="G11863">
        <v>0</v>
      </c>
      <c r="H11863">
        <v>0</v>
      </c>
      <c r="I11863">
        <v>0</v>
      </c>
      <c r="K11863"/>
      <c r="N11863" t="s">
        <v>3091</v>
      </c>
      <c r="O11863" t="s">
        <v>3092</v>
      </c>
      <c r="P11863" t="s">
        <v>3095</v>
      </c>
      <c r="R11863" t="s">
        <v>3094</v>
      </c>
    </row>
    <row r="11864" spans="1:18" x14ac:dyDescent="0.25">
      <c r="A11864" t="s">
        <v>3207</v>
      </c>
      <c r="B11864" t="s">
        <v>3089</v>
      </c>
      <c r="D11864" t="s">
        <v>3090</v>
      </c>
      <c r="E11864" t="s">
        <v>3090</v>
      </c>
      <c r="F11864">
        <v>1</v>
      </c>
      <c r="G11864">
        <v>0</v>
      </c>
      <c r="H11864">
        <v>154.75121999999999</v>
      </c>
      <c r="I11864">
        <v>154.75121999999999</v>
      </c>
      <c r="K11864">
        <v>0</v>
      </c>
      <c r="M11864">
        <v>0</v>
      </c>
      <c r="N11864" t="s">
        <v>3091</v>
      </c>
      <c r="O11864" t="s">
        <v>3092</v>
      </c>
      <c r="P11864" t="s">
        <v>3095</v>
      </c>
      <c r="R11864" t="s">
        <v>3094</v>
      </c>
    </row>
    <row r="11865" spans="1:18" x14ac:dyDescent="0.25">
      <c r="A11865" t="s">
        <v>3208</v>
      </c>
      <c r="B11865" t="s">
        <v>3089</v>
      </c>
      <c r="D11865" t="s">
        <v>3090</v>
      </c>
      <c r="E11865" t="s">
        <v>3090</v>
      </c>
      <c r="F11865">
        <v>1</v>
      </c>
      <c r="G11865">
        <v>0</v>
      </c>
      <c r="H11865">
        <v>7192.5422702800597</v>
      </c>
      <c r="I11865">
        <v>6207.2322702800602</v>
      </c>
      <c r="K11865">
        <v>354.25</v>
      </c>
      <c r="M11865">
        <v>631.05999999999995</v>
      </c>
      <c r="N11865" t="s">
        <v>3091</v>
      </c>
      <c r="O11865" t="s">
        <v>3092</v>
      </c>
      <c r="P11865" t="s">
        <v>3095</v>
      </c>
      <c r="R11865" t="s">
        <v>3094</v>
      </c>
    </row>
    <row r="11866" spans="1:18" x14ac:dyDescent="0.25">
      <c r="A11866" t="s">
        <v>5942</v>
      </c>
      <c r="B11866" t="s">
        <v>3089</v>
      </c>
      <c r="D11866" t="s">
        <v>3090</v>
      </c>
      <c r="E11866" t="s">
        <v>3090</v>
      </c>
      <c r="F11866">
        <v>1</v>
      </c>
      <c r="G11866">
        <v>0</v>
      </c>
      <c r="H11866">
        <v>188.69800000000001</v>
      </c>
      <c r="I11866">
        <v>188.69800000000001</v>
      </c>
      <c r="K11866"/>
      <c r="N11866" t="s">
        <v>3091</v>
      </c>
      <c r="O11866" t="s">
        <v>3092</v>
      </c>
      <c r="P11866" t="s">
        <v>3095</v>
      </c>
      <c r="R11866" t="s">
        <v>3094</v>
      </c>
    </row>
    <row r="11867" spans="1:18" x14ac:dyDescent="0.25">
      <c r="A11867" t="s">
        <v>5943</v>
      </c>
      <c r="B11867" t="s">
        <v>3089</v>
      </c>
      <c r="D11867" t="s">
        <v>3090</v>
      </c>
      <c r="E11867" t="s">
        <v>3090</v>
      </c>
      <c r="F11867">
        <v>1</v>
      </c>
      <c r="G11867">
        <v>0</v>
      </c>
      <c r="H11867">
        <v>2.5669377999999998</v>
      </c>
      <c r="I11867">
        <v>0.62993779999999999</v>
      </c>
      <c r="K11867">
        <v>0.7</v>
      </c>
      <c r="M11867">
        <v>1.2370000000000001</v>
      </c>
      <c r="N11867" t="s">
        <v>3091</v>
      </c>
      <c r="O11867" t="s">
        <v>3092</v>
      </c>
      <c r="P11867" t="s">
        <v>3095</v>
      </c>
      <c r="R11867" t="s">
        <v>3094</v>
      </c>
    </row>
    <row r="11868" spans="1:18" x14ac:dyDescent="0.25">
      <c r="A11868" t="s">
        <v>3023</v>
      </c>
      <c r="B11868" t="s">
        <v>3089</v>
      </c>
      <c r="D11868" t="s">
        <v>3090</v>
      </c>
      <c r="E11868" t="s">
        <v>3090</v>
      </c>
      <c r="F11868">
        <v>1</v>
      </c>
      <c r="G11868">
        <v>0</v>
      </c>
      <c r="H11868">
        <v>215.155</v>
      </c>
      <c r="I11868">
        <v>215.155</v>
      </c>
      <c r="K11868"/>
      <c r="N11868" t="s">
        <v>3091</v>
      </c>
      <c r="O11868" t="s">
        <v>3092</v>
      </c>
      <c r="P11868" t="s">
        <v>3095</v>
      </c>
      <c r="R11868" t="s">
        <v>3094</v>
      </c>
    </row>
    <row r="11869" spans="1:18" x14ac:dyDescent="0.25">
      <c r="A11869" t="s">
        <v>2817</v>
      </c>
      <c r="B11869" t="s">
        <v>3089</v>
      </c>
      <c r="D11869" t="s">
        <v>3090</v>
      </c>
      <c r="E11869" t="s">
        <v>3090</v>
      </c>
      <c r="F11869">
        <v>1</v>
      </c>
      <c r="G11869">
        <v>0</v>
      </c>
      <c r="H11869">
        <v>1418.67247525833</v>
      </c>
      <c r="I11869">
        <v>421.66247525833103</v>
      </c>
      <c r="K11869">
        <v>407.33</v>
      </c>
      <c r="M11869">
        <v>589.67999999999995</v>
      </c>
      <c r="N11869" t="s">
        <v>3091</v>
      </c>
      <c r="O11869" t="s">
        <v>3092</v>
      </c>
      <c r="P11869" t="s">
        <v>3095</v>
      </c>
      <c r="R11869" t="s">
        <v>3094</v>
      </c>
    </row>
    <row r="11870" spans="1:18" x14ac:dyDescent="0.25">
      <c r="A11870" t="s">
        <v>8091</v>
      </c>
      <c r="B11870" t="s">
        <v>3089</v>
      </c>
      <c r="D11870" t="s">
        <v>3090</v>
      </c>
      <c r="E11870" t="s">
        <v>3090</v>
      </c>
      <c r="F11870">
        <v>1</v>
      </c>
      <c r="G11870">
        <v>0</v>
      </c>
      <c r="H11870">
        <v>21.982275925925901</v>
      </c>
      <c r="I11870">
        <v>8.4322759259259197</v>
      </c>
      <c r="K11870">
        <v>5</v>
      </c>
      <c r="M11870">
        <v>8.5500000000000007</v>
      </c>
      <c r="N11870" t="s">
        <v>3091</v>
      </c>
      <c r="O11870" t="s">
        <v>3092</v>
      </c>
      <c r="P11870" t="s">
        <v>3095</v>
      </c>
      <c r="R11870" t="s">
        <v>3094</v>
      </c>
    </row>
    <row r="11871" spans="1:18" x14ac:dyDescent="0.25">
      <c r="A11871" t="s">
        <v>3209</v>
      </c>
      <c r="B11871" t="s">
        <v>3089</v>
      </c>
      <c r="D11871" t="s">
        <v>3090</v>
      </c>
      <c r="E11871" t="s">
        <v>3090</v>
      </c>
      <c r="F11871">
        <v>1</v>
      </c>
      <c r="G11871">
        <v>0</v>
      </c>
      <c r="H11871">
        <v>6947.2874525756497</v>
      </c>
      <c r="I11871">
        <v>6075.21745257565</v>
      </c>
      <c r="K11871">
        <v>356.28</v>
      </c>
      <c r="M11871">
        <v>515.79</v>
      </c>
      <c r="N11871" t="s">
        <v>3091</v>
      </c>
      <c r="O11871" t="s">
        <v>3092</v>
      </c>
      <c r="P11871" t="s">
        <v>3095</v>
      </c>
      <c r="R11871" t="s">
        <v>3094</v>
      </c>
    </row>
    <row r="11872" spans="1:18" x14ac:dyDescent="0.25">
      <c r="A11872" t="s">
        <v>5944</v>
      </c>
      <c r="B11872" t="s">
        <v>3089</v>
      </c>
      <c r="D11872" t="s">
        <v>3090</v>
      </c>
      <c r="E11872" t="s">
        <v>3090</v>
      </c>
      <c r="F11872">
        <v>1</v>
      </c>
      <c r="G11872">
        <v>0</v>
      </c>
      <c r="H11872">
        <v>10.3604</v>
      </c>
      <c r="I11872">
        <v>10.3604</v>
      </c>
      <c r="K11872"/>
      <c r="N11872" t="s">
        <v>3091</v>
      </c>
      <c r="O11872" t="s">
        <v>3092</v>
      </c>
      <c r="P11872" t="s">
        <v>3095</v>
      </c>
      <c r="R11872" t="s">
        <v>3094</v>
      </c>
    </row>
    <row r="11873" spans="1:18" x14ac:dyDescent="0.25">
      <c r="A11873" t="s">
        <v>5945</v>
      </c>
      <c r="B11873" t="s">
        <v>3089</v>
      </c>
      <c r="D11873" t="s">
        <v>3090</v>
      </c>
      <c r="E11873" t="s">
        <v>3090</v>
      </c>
      <c r="F11873">
        <v>1</v>
      </c>
      <c r="G11873">
        <v>0</v>
      </c>
      <c r="H11873">
        <v>30.16</v>
      </c>
      <c r="I11873">
        <v>30.16</v>
      </c>
      <c r="K11873"/>
      <c r="N11873" t="s">
        <v>3091</v>
      </c>
      <c r="O11873" t="s">
        <v>3092</v>
      </c>
      <c r="P11873" t="s">
        <v>3095</v>
      </c>
      <c r="R11873" t="s">
        <v>3094</v>
      </c>
    </row>
    <row r="11874" spans="1:18" x14ac:dyDescent="0.25">
      <c r="A11874" t="s">
        <v>3210</v>
      </c>
      <c r="B11874" t="s">
        <v>3089</v>
      </c>
      <c r="D11874" t="s">
        <v>3090</v>
      </c>
      <c r="E11874" t="s">
        <v>3090</v>
      </c>
      <c r="F11874">
        <v>1</v>
      </c>
      <c r="G11874">
        <v>0</v>
      </c>
      <c r="H11874">
        <v>48.246666666666599</v>
      </c>
      <c r="I11874">
        <v>48.246666666666599</v>
      </c>
      <c r="K11874"/>
      <c r="N11874" t="s">
        <v>3091</v>
      </c>
      <c r="O11874" t="s">
        <v>3092</v>
      </c>
      <c r="P11874" t="s">
        <v>3095</v>
      </c>
      <c r="R11874" t="s">
        <v>3094</v>
      </c>
    </row>
    <row r="11875" spans="1:18" x14ac:dyDescent="0.25">
      <c r="A11875" t="s">
        <v>5946</v>
      </c>
      <c r="B11875" t="s">
        <v>3089</v>
      </c>
      <c r="D11875" t="s">
        <v>3090</v>
      </c>
      <c r="E11875" t="s">
        <v>3090</v>
      </c>
      <c r="F11875">
        <v>1</v>
      </c>
      <c r="G11875">
        <v>0</v>
      </c>
      <c r="H11875">
        <v>37.368000000000002</v>
      </c>
      <c r="I11875">
        <v>37.368000000000002</v>
      </c>
      <c r="K11875"/>
      <c r="N11875" t="s">
        <v>3091</v>
      </c>
      <c r="O11875" t="s">
        <v>3092</v>
      </c>
      <c r="P11875" t="s">
        <v>3095</v>
      </c>
      <c r="R11875" t="s">
        <v>3094</v>
      </c>
    </row>
    <row r="11876" spans="1:18" x14ac:dyDescent="0.25">
      <c r="A11876" t="s">
        <v>3211</v>
      </c>
      <c r="B11876" t="s">
        <v>3089</v>
      </c>
      <c r="D11876" t="s">
        <v>3090</v>
      </c>
      <c r="E11876" t="s">
        <v>3090</v>
      </c>
      <c r="F11876">
        <v>1</v>
      </c>
      <c r="G11876">
        <v>0</v>
      </c>
      <c r="H11876">
        <v>103.55974000000001</v>
      </c>
      <c r="I11876">
        <v>103.55974000000001</v>
      </c>
      <c r="K11876"/>
      <c r="N11876" t="s">
        <v>3091</v>
      </c>
      <c r="O11876" t="s">
        <v>3092</v>
      </c>
      <c r="P11876" t="s">
        <v>3095</v>
      </c>
      <c r="R11876" t="s">
        <v>3094</v>
      </c>
    </row>
    <row r="11877" spans="1:18" x14ac:dyDescent="0.25">
      <c r="A11877" t="s">
        <v>5947</v>
      </c>
      <c r="B11877" t="s">
        <v>3089</v>
      </c>
      <c r="D11877" t="s">
        <v>3090</v>
      </c>
      <c r="E11877" t="s">
        <v>3090</v>
      </c>
      <c r="F11877">
        <v>1</v>
      </c>
      <c r="G11877">
        <v>0</v>
      </c>
      <c r="H11877">
        <v>604.49703657598002</v>
      </c>
      <c r="I11877">
        <v>129.82703657598</v>
      </c>
      <c r="K11877">
        <v>170</v>
      </c>
      <c r="M11877">
        <v>304.67</v>
      </c>
      <c r="N11877" t="s">
        <v>3091</v>
      </c>
      <c r="O11877" t="s">
        <v>3092</v>
      </c>
      <c r="P11877" t="s">
        <v>3095</v>
      </c>
      <c r="R11877" t="s">
        <v>3094</v>
      </c>
    </row>
    <row r="11878" spans="1:18" x14ac:dyDescent="0.25">
      <c r="A11878" t="s">
        <v>5948</v>
      </c>
      <c r="B11878" t="s">
        <v>3089</v>
      </c>
      <c r="D11878" t="s">
        <v>3090</v>
      </c>
      <c r="E11878" t="s">
        <v>3090</v>
      </c>
      <c r="F11878">
        <v>1</v>
      </c>
      <c r="G11878">
        <v>0</v>
      </c>
      <c r="H11878">
        <v>180.69754473820601</v>
      </c>
      <c r="I11878">
        <v>105.717544738206</v>
      </c>
      <c r="K11878">
        <v>27.52</v>
      </c>
      <c r="M11878">
        <v>47.46</v>
      </c>
      <c r="N11878" t="s">
        <v>3091</v>
      </c>
      <c r="O11878" t="s">
        <v>3092</v>
      </c>
      <c r="P11878" t="s">
        <v>3095</v>
      </c>
      <c r="R11878" t="s">
        <v>3094</v>
      </c>
    </row>
    <row r="11879" spans="1:18" x14ac:dyDescent="0.25">
      <c r="A11879" t="s">
        <v>5949</v>
      </c>
      <c r="B11879" t="s">
        <v>3089</v>
      </c>
      <c r="D11879" t="s">
        <v>3090</v>
      </c>
      <c r="E11879" t="s">
        <v>3090</v>
      </c>
      <c r="F11879">
        <v>1</v>
      </c>
      <c r="G11879">
        <v>0</v>
      </c>
      <c r="H11879">
        <v>28.988</v>
      </c>
      <c r="I11879">
        <v>28.988</v>
      </c>
      <c r="K11879"/>
      <c r="N11879" t="s">
        <v>3091</v>
      </c>
      <c r="O11879" t="s">
        <v>3092</v>
      </c>
      <c r="P11879" t="s">
        <v>3095</v>
      </c>
      <c r="R11879" t="s">
        <v>3094</v>
      </c>
    </row>
    <row r="11880" spans="1:18" x14ac:dyDescent="0.25">
      <c r="A11880" t="s">
        <v>5950</v>
      </c>
      <c r="B11880" t="s">
        <v>3089</v>
      </c>
      <c r="D11880" t="s">
        <v>3090</v>
      </c>
      <c r="E11880" t="s">
        <v>3090</v>
      </c>
      <c r="F11880">
        <v>1</v>
      </c>
      <c r="G11880">
        <v>0</v>
      </c>
      <c r="H11880">
        <v>45.241889251122103</v>
      </c>
      <c r="I11880">
        <v>4.5918892511221303</v>
      </c>
      <c r="K11880">
        <v>15</v>
      </c>
      <c r="M11880">
        <v>25.65</v>
      </c>
      <c r="N11880" t="s">
        <v>3091</v>
      </c>
      <c r="O11880" t="s">
        <v>3092</v>
      </c>
      <c r="P11880" t="s">
        <v>3095</v>
      </c>
      <c r="R11880" t="s">
        <v>3094</v>
      </c>
    </row>
    <row r="11881" spans="1:18" x14ac:dyDescent="0.25">
      <c r="A11881" t="s">
        <v>5951</v>
      </c>
      <c r="B11881" t="s">
        <v>3089</v>
      </c>
      <c r="D11881" t="s">
        <v>3090</v>
      </c>
      <c r="E11881" t="s">
        <v>3090</v>
      </c>
      <c r="F11881">
        <v>1</v>
      </c>
      <c r="G11881">
        <v>0</v>
      </c>
      <c r="H11881">
        <v>0</v>
      </c>
      <c r="I11881"/>
      <c r="K11881"/>
      <c r="N11881" t="s">
        <v>3091</v>
      </c>
      <c r="O11881" t="s">
        <v>3092</v>
      </c>
      <c r="P11881" t="s">
        <v>3095</v>
      </c>
      <c r="R11881" t="s">
        <v>3094</v>
      </c>
    </row>
    <row r="11882" spans="1:18" x14ac:dyDescent="0.25">
      <c r="A11882" t="s">
        <v>5952</v>
      </c>
      <c r="B11882" t="s">
        <v>3089</v>
      </c>
      <c r="D11882" t="s">
        <v>3090</v>
      </c>
      <c r="E11882" t="s">
        <v>3090</v>
      </c>
      <c r="F11882">
        <v>1</v>
      </c>
      <c r="G11882">
        <v>0</v>
      </c>
      <c r="H11882">
        <v>599.58514223692805</v>
      </c>
      <c r="I11882">
        <v>373.61514223692802</v>
      </c>
      <c r="K11882">
        <v>81.78</v>
      </c>
      <c r="M11882">
        <v>144.19</v>
      </c>
      <c r="N11882" t="s">
        <v>3091</v>
      </c>
      <c r="O11882" t="s">
        <v>3092</v>
      </c>
      <c r="P11882" t="s">
        <v>3095</v>
      </c>
      <c r="R11882" t="s">
        <v>3094</v>
      </c>
    </row>
    <row r="11883" spans="1:18" x14ac:dyDescent="0.25">
      <c r="A11883" t="s">
        <v>5953</v>
      </c>
      <c r="B11883" t="s">
        <v>3089</v>
      </c>
      <c r="D11883" t="s">
        <v>3090</v>
      </c>
      <c r="E11883" t="s">
        <v>3090</v>
      </c>
      <c r="F11883">
        <v>1</v>
      </c>
      <c r="G11883">
        <v>0</v>
      </c>
      <c r="H11883">
        <v>7500.4200331741204</v>
      </c>
      <c r="I11883">
        <v>6717.6200331741202</v>
      </c>
      <c r="K11883">
        <v>281.55</v>
      </c>
      <c r="M11883">
        <v>501.25</v>
      </c>
      <c r="N11883" t="s">
        <v>3091</v>
      </c>
      <c r="O11883" t="s">
        <v>3092</v>
      </c>
      <c r="P11883" t="s">
        <v>3095</v>
      </c>
      <c r="R11883" t="s">
        <v>3094</v>
      </c>
    </row>
    <row r="11884" spans="1:18" x14ac:dyDescent="0.25">
      <c r="A11884" t="s">
        <v>5954</v>
      </c>
      <c r="B11884" t="s">
        <v>3089</v>
      </c>
      <c r="D11884" t="s">
        <v>3090</v>
      </c>
      <c r="E11884" t="s">
        <v>3090</v>
      </c>
      <c r="F11884">
        <v>1</v>
      </c>
      <c r="G11884">
        <v>0</v>
      </c>
      <c r="H11884">
        <v>213.06825000000001</v>
      </c>
      <c r="I11884">
        <v>185.96825000000001</v>
      </c>
      <c r="K11884">
        <v>10</v>
      </c>
      <c r="M11884">
        <v>17.100000000000001</v>
      </c>
      <c r="N11884" t="s">
        <v>3091</v>
      </c>
      <c r="O11884" t="s">
        <v>3092</v>
      </c>
      <c r="P11884" t="s">
        <v>3095</v>
      </c>
      <c r="R11884" t="s">
        <v>3094</v>
      </c>
    </row>
    <row r="11885" spans="1:18" x14ac:dyDescent="0.25">
      <c r="A11885" t="s">
        <v>8279</v>
      </c>
      <c r="B11885" t="s">
        <v>3089</v>
      </c>
      <c r="D11885" t="s">
        <v>3090</v>
      </c>
      <c r="E11885" t="s">
        <v>3090</v>
      </c>
      <c r="F11885">
        <v>1</v>
      </c>
      <c r="G11885">
        <v>0</v>
      </c>
      <c r="H11885">
        <v>5946.7981033860897</v>
      </c>
      <c r="I11885">
        <v>3750.5781033860899</v>
      </c>
      <c r="K11885">
        <v>703.95500000000004</v>
      </c>
      <c r="M11885">
        <v>1492.2650000000001</v>
      </c>
      <c r="N11885" t="s">
        <v>3091</v>
      </c>
      <c r="O11885" t="s">
        <v>3092</v>
      </c>
      <c r="P11885" t="s">
        <v>3095</v>
      </c>
      <c r="R11885" t="s">
        <v>3094</v>
      </c>
    </row>
    <row r="11886" spans="1:18" x14ac:dyDescent="0.25">
      <c r="A11886" t="s">
        <v>5955</v>
      </c>
      <c r="B11886" t="s">
        <v>3089</v>
      </c>
      <c r="D11886" t="s">
        <v>3090</v>
      </c>
      <c r="E11886" t="s">
        <v>3090</v>
      </c>
      <c r="F11886">
        <v>1</v>
      </c>
      <c r="G11886">
        <v>0</v>
      </c>
      <c r="H11886">
        <v>0</v>
      </c>
      <c r="I11886"/>
      <c r="K11886"/>
      <c r="N11886" t="s">
        <v>3091</v>
      </c>
      <c r="O11886" t="s">
        <v>3092</v>
      </c>
      <c r="P11886" t="s">
        <v>3095</v>
      </c>
      <c r="R11886" t="s">
        <v>3094</v>
      </c>
    </row>
    <row r="11887" spans="1:18" x14ac:dyDescent="0.25">
      <c r="A11887" t="s">
        <v>5956</v>
      </c>
      <c r="B11887" t="s">
        <v>3089</v>
      </c>
      <c r="D11887" t="s">
        <v>3090</v>
      </c>
      <c r="E11887" t="s">
        <v>3090</v>
      </c>
      <c r="F11887">
        <v>1</v>
      </c>
      <c r="G11887">
        <v>0</v>
      </c>
      <c r="H11887">
        <v>7.5569091458333304</v>
      </c>
      <c r="I11887">
        <v>0.68690914583333396</v>
      </c>
      <c r="K11887">
        <v>2.5</v>
      </c>
      <c r="M11887">
        <v>4.37</v>
      </c>
      <c r="N11887" t="s">
        <v>3091</v>
      </c>
      <c r="O11887" t="s">
        <v>3092</v>
      </c>
      <c r="P11887" t="s">
        <v>3095</v>
      </c>
      <c r="R11887" t="s">
        <v>3094</v>
      </c>
    </row>
    <row r="11888" spans="1:18" x14ac:dyDescent="0.25">
      <c r="A11888" t="s">
        <v>5957</v>
      </c>
      <c r="B11888" t="s">
        <v>3089</v>
      </c>
      <c r="D11888" t="s">
        <v>3090</v>
      </c>
      <c r="E11888" t="s">
        <v>3090</v>
      </c>
      <c r="F11888">
        <v>1</v>
      </c>
      <c r="G11888">
        <v>0</v>
      </c>
      <c r="H11888">
        <v>8.0772656250000008</v>
      </c>
      <c r="I11888">
        <v>8.0772656250000008</v>
      </c>
      <c r="K11888"/>
      <c r="N11888" t="s">
        <v>3091</v>
      </c>
      <c r="O11888" t="s">
        <v>3092</v>
      </c>
      <c r="P11888" t="s">
        <v>3095</v>
      </c>
      <c r="R11888" t="s">
        <v>3094</v>
      </c>
    </row>
    <row r="11889" spans="1:18" x14ac:dyDescent="0.25">
      <c r="A11889" t="s">
        <v>3058</v>
      </c>
      <c r="B11889" t="s">
        <v>3089</v>
      </c>
      <c r="D11889" t="s">
        <v>3090</v>
      </c>
      <c r="E11889" t="s">
        <v>3090</v>
      </c>
      <c r="F11889">
        <v>1</v>
      </c>
      <c r="G11889">
        <v>0</v>
      </c>
      <c r="H11889">
        <v>22.017399999999999</v>
      </c>
      <c r="I11889">
        <v>22.017399999999999</v>
      </c>
      <c r="K11889"/>
      <c r="N11889" t="s">
        <v>3091</v>
      </c>
      <c r="O11889" t="s">
        <v>3092</v>
      </c>
      <c r="P11889" t="s">
        <v>3095</v>
      </c>
      <c r="R11889" t="s">
        <v>3094</v>
      </c>
    </row>
    <row r="11890" spans="1:18" x14ac:dyDescent="0.25">
      <c r="A11890" t="s">
        <v>590</v>
      </c>
      <c r="B11890" t="s">
        <v>3089</v>
      </c>
      <c r="D11890" t="s">
        <v>3090</v>
      </c>
      <c r="E11890" t="s">
        <v>3090</v>
      </c>
      <c r="F11890">
        <v>1</v>
      </c>
      <c r="G11890">
        <v>0</v>
      </c>
      <c r="H11890">
        <v>8.5188000000000006</v>
      </c>
      <c r="I11890">
        <v>8.5188000000000006</v>
      </c>
      <c r="K11890">
        <v>0</v>
      </c>
      <c r="M11890">
        <v>0</v>
      </c>
      <c r="N11890" t="s">
        <v>3091</v>
      </c>
      <c r="O11890" t="s">
        <v>3092</v>
      </c>
      <c r="P11890" t="s">
        <v>3095</v>
      </c>
      <c r="R11890" t="s">
        <v>3094</v>
      </c>
    </row>
    <row r="11891" spans="1:18" x14ac:dyDescent="0.25">
      <c r="A11891" t="s">
        <v>589</v>
      </c>
      <c r="B11891" t="s">
        <v>3089</v>
      </c>
      <c r="D11891" t="s">
        <v>3090</v>
      </c>
      <c r="E11891" t="s">
        <v>3090</v>
      </c>
      <c r="F11891">
        <v>1</v>
      </c>
      <c r="G11891">
        <v>0</v>
      </c>
      <c r="H11891">
        <v>27.283919999999998</v>
      </c>
      <c r="I11891">
        <v>27.283919999999998</v>
      </c>
      <c r="K11891"/>
      <c r="N11891" t="s">
        <v>3091</v>
      </c>
      <c r="O11891" t="s">
        <v>3092</v>
      </c>
      <c r="P11891" t="s">
        <v>3095</v>
      </c>
      <c r="R11891" t="s">
        <v>3094</v>
      </c>
    </row>
    <row r="11892" spans="1:18" x14ac:dyDescent="0.25">
      <c r="A11892" t="s">
        <v>5958</v>
      </c>
      <c r="B11892" t="s">
        <v>3089</v>
      </c>
      <c r="D11892" t="s">
        <v>3090</v>
      </c>
      <c r="E11892" t="s">
        <v>3090</v>
      </c>
      <c r="F11892">
        <v>1</v>
      </c>
      <c r="G11892">
        <v>0</v>
      </c>
      <c r="H11892">
        <v>11.5959</v>
      </c>
      <c r="I11892">
        <v>11.5959</v>
      </c>
      <c r="K11892"/>
      <c r="N11892" t="s">
        <v>3091</v>
      </c>
      <c r="O11892" t="s">
        <v>3092</v>
      </c>
      <c r="P11892" t="s">
        <v>3095</v>
      </c>
      <c r="R11892" t="s">
        <v>3094</v>
      </c>
    </row>
    <row r="11893" spans="1:18" x14ac:dyDescent="0.25">
      <c r="A11893" t="s">
        <v>5959</v>
      </c>
      <c r="B11893" t="s">
        <v>3089</v>
      </c>
      <c r="D11893" t="s">
        <v>3090</v>
      </c>
      <c r="E11893" t="s">
        <v>3090</v>
      </c>
      <c r="F11893">
        <v>1</v>
      </c>
      <c r="G11893">
        <v>0</v>
      </c>
      <c r="H11893">
        <v>170.75724123271999</v>
      </c>
      <c r="I11893">
        <v>75.687241232720595</v>
      </c>
      <c r="K11893">
        <v>34.76</v>
      </c>
      <c r="M11893">
        <v>60.31</v>
      </c>
      <c r="N11893" t="s">
        <v>3091</v>
      </c>
      <c r="O11893" t="s">
        <v>3092</v>
      </c>
      <c r="P11893" t="s">
        <v>3095</v>
      </c>
      <c r="R11893" t="s">
        <v>3094</v>
      </c>
    </row>
    <row r="11894" spans="1:18" x14ac:dyDescent="0.25">
      <c r="A11894" t="s">
        <v>3212</v>
      </c>
      <c r="B11894" t="s">
        <v>3089</v>
      </c>
      <c r="D11894" t="s">
        <v>3090</v>
      </c>
      <c r="E11894" t="s">
        <v>3090</v>
      </c>
      <c r="F11894">
        <v>1</v>
      </c>
      <c r="G11894">
        <v>0</v>
      </c>
      <c r="H11894">
        <v>13433.5613643612</v>
      </c>
      <c r="I11894">
        <v>5773.9313643612904</v>
      </c>
      <c r="K11894">
        <v>3129.32</v>
      </c>
      <c r="M11894">
        <v>4530.3100000000004</v>
      </c>
      <c r="N11894" t="s">
        <v>3091</v>
      </c>
      <c r="O11894" t="s">
        <v>3092</v>
      </c>
      <c r="P11894" t="s">
        <v>3095</v>
      </c>
      <c r="R11894" t="s">
        <v>3094</v>
      </c>
    </row>
    <row r="11895" spans="1:18" x14ac:dyDescent="0.25">
      <c r="A11895" t="s">
        <v>5960</v>
      </c>
      <c r="B11895" t="s">
        <v>3089</v>
      </c>
      <c r="D11895" t="s">
        <v>3090</v>
      </c>
      <c r="E11895" t="s">
        <v>3090</v>
      </c>
      <c r="F11895">
        <v>1</v>
      </c>
      <c r="G11895">
        <v>0</v>
      </c>
      <c r="H11895">
        <v>0</v>
      </c>
      <c r="I11895"/>
      <c r="K11895"/>
      <c r="N11895" t="s">
        <v>3091</v>
      </c>
      <c r="O11895" t="s">
        <v>3092</v>
      </c>
      <c r="P11895" t="s">
        <v>3095</v>
      </c>
      <c r="R11895" t="s">
        <v>3094</v>
      </c>
    </row>
    <row r="11896" spans="1:18" x14ac:dyDescent="0.25">
      <c r="A11896" t="s">
        <v>3213</v>
      </c>
      <c r="B11896" t="s">
        <v>3089</v>
      </c>
      <c r="D11896" t="s">
        <v>3090</v>
      </c>
      <c r="E11896" t="s">
        <v>3090</v>
      </c>
      <c r="F11896">
        <v>1</v>
      </c>
      <c r="G11896">
        <v>0</v>
      </c>
      <c r="H11896">
        <v>14729.7475326969</v>
      </c>
      <c r="I11896">
        <v>7089.6975326969005</v>
      </c>
      <c r="K11896">
        <v>3121.32</v>
      </c>
      <c r="M11896">
        <v>4518.7299999999996</v>
      </c>
      <c r="N11896" t="s">
        <v>3091</v>
      </c>
      <c r="O11896" t="s">
        <v>3092</v>
      </c>
      <c r="P11896" t="s">
        <v>3095</v>
      </c>
      <c r="R11896" t="s">
        <v>3094</v>
      </c>
    </row>
    <row r="11897" spans="1:18" x14ac:dyDescent="0.25">
      <c r="A11897" t="s">
        <v>5961</v>
      </c>
      <c r="B11897" t="s">
        <v>3089</v>
      </c>
      <c r="D11897" t="s">
        <v>3090</v>
      </c>
      <c r="E11897" t="s">
        <v>3090</v>
      </c>
      <c r="F11897">
        <v>1</v>
      </c>
      <c r="G11897">
        <v>0</v>
      </c>
      <c r="H11897">
        <v>375.16</v>
      </c>
      <c r="I11897">
        <v>375.16</v>
      </c>
      <c r="K11897">
        <v>0</v>
      </c>
      <c r="M11897">
        <v>0</v>
      </c>
      <c r="N11897" t="s">
        <v>3091</v>
      </c>
      <c r="O11897" t="s">
        <v>3092</v>
      </c>
      <c r="P11897" t="s">
        <v>3095</v>
      </c>
      <c r="R11897" t="s">
        <v>3094</v>
      </c>
    </row>
    <row r="11898" spans="1:18" x14ac:dyDescent="0.25">
      <c r="A11898" t="s">
        <v>3214</v>
      </c>
      <c r="B11898" t="s">
        <v>3089</v>
      </c>
      <c r="D11898" t="s">
        <v>3090</v>
      </c>
      <c r="E11898" t="s">
        <v>3090</v>
      </c>
      <c r="F11898">
        <v>1</v>
      </c>
      <c r="G11898">
        <v>0</v>
      </c>
      <c r="H11898">
        <v>231.24</v>
      </c>
      <c r="I11898">
        <v>231.24</v>
      </c>
      <c r="K11898"/>
      <c r="N11898" t="s">
        <v>3091</v>
      </c>
      <c r="O11898" t="s">
        <v>3092</v>
      </c>
      <c r="P11898" t="s">
        <v>3095</v>
      </c>
      <c r="R11898" t="s">
        <v>3094</v>
      </c>
    </row>
    <row r="11899" spans="1:18" x14ac:dyDescent="0.25">
      <c r="A11899" t="s">
        <v>2609</v>
      </c>
      <c r="B11899" t="s">
        <v>3089</v>
      </c>
      <c r="D11899" t="s">
        <v>3090</v>
      </c>
      <c r="E11899" t="s">
        <v>3090</v>
      </c>
      <c r="F11899">
        <v>1</v>
      </c>
      <c r="G11899">
        <v>0</v>
      </c>
      <c r="H11899">
        <v>323.05264304407399</v>
      </c>
      <c r="I11899">
        <v>323.05264304407399</v>
      </c>
      <c r="K11899"/>
      <c r="N11899" t="s">
        <v>3091</v>
      </c>
      <c r="O11899" t="s">
        <v>3092</v>
      </c>
      <c r="P11899" t="s">
        <v>3095</v>
      </c>
      <c r="R11899" t="s">
        <v>3094</v>
      </c>
    </row>
    <row r="11900" spans="1:18" x14ac:dyDescent="0.25">
      <c r="A11900" t="s">
        <v>3064</v>
      </c>
      <c r="B11900" t="s">
        <v>3089</v>
      </c>
      <c r="D11900" t="s">
        <v>3090</v>
      </c>
      <c r="E11900" t="s">
        <v>3090</v>
      </c>
      <c r="F11900">
        <v>1</v>
      </c>
      <c r="G11900">
        <v>0</v>
      </c>
      <c r="H11900">
        <v>85.011596795518201</v>
      </c>
      <c r="I11900">
        <v>56.611596795518203</v>
      </c>
      <c r="K11900">
        <v>11.6</v>
      </c>
      <c r="M11900">
        <v>16.8</v>
      </c>
      <c r="N11900" t="s">
        <v>3091</v>
      </c>
      <c r="O11900" t="s">
        <v>3092</v>
      </c>
      <c r="P11900" t="s">
        <v>3095</v>
      </c>
      <c r="R11900" t="s">
        <v>3094</v>
      </c>
    </row>
    <row r="11901" spans="1:18" x14ac:dyDescent="0.25">
      <c r="A11901" t="s">
        <v>3215</v>
      </c>
      <c r="B11901" t="s">
        <v>3089</v>
      </c>
      <c r="D11901" t="s">
        <v>3090</v>
      </c>
      <c r="E11901" t="s">
        <v>3090</v>
      </c>
      <c r="F11901">
        <v>1</v>
      </c>
      <c r="G11901">
        <v>0</v>
      </c>
      <c r="H11901">
        <v>1156.346</v>
      </c>
      <c r="I11901">
        <v>1069.5260000000001</v>
      </c>
      <c r="K11901">
        <v>35.47</v>
      </c>
      <c r="M11901">
        <v>51.35</v>
      </c>
      <c r="N11901" t="s">
        <v>3091</v>
      </c>
      <c r="O11901" t="s">
        <v>3092</v>
      </c>
      <c r="P11901" t="s">
        <v>3095</v>
      </c>
      <c r="R11901" t="s">
        <v>3094</v>
      </c>
    </row>
    <row r="11902" spans="1:18" x14ac:dyDescent="0.25">
      <c r="A11902" t="s">
        <v>2639</v>
      </c>
      <c r="B11902" t="s">
        <v>3089</v>
      </c>
      <c r="D11902" t="s">
        <v>3090</v>
      </c>
      <c r="E11902" t="s">
        <v>3090</v>
      </c>
      <c r="F11902">
        <v>1</v>
      </c>
      <c r="G11902">
        <v>0</v>
      </c>
      <c r="H11902">
        <v>119.585446543114</v>
      </c>
      <c r="I11902">
        <v>78.455446543114505</v>
      </c>
      <c r="K11902">
        <v>16.809999999999999</v>
      </c>
      <c r="M11902">
        <v>24.32</v>
      </c>
      <c r="N11902" t="s">
        <v>3091</v>
      </c>
      <c r="O11902" t="s">
        <v>3092</v>
      </c>
      <c r="P11902" t="s">
        <v>3095</v>
      </c>
      <c r="R11902" t="s">
        <v>3094</v>
      </c>
    </row>
    <row r="11903" spans="1:18" x14ac:dyDescent="0.25">
      <c r="A11903" t="s">
        <v>1465</v>
      </c>
      <c r="B11903" t="s">
        <v>3089</v>
      </c>
      <c r="D11903" t="s">
        <v>3090</v>
      </c>
      <c r="E11903" t="s">
        <v>3090</v>
      </c>
      <c r="F11903">
        <v>1</v>
      </c>
      <c r="G11903">
        <v>0</v>
      </c>
      <c r="H11903">
        <v>0</v>
      </c>
      <c r="I11903">
        <v>0</v>
      </c>
      <c r="K11903"/>
      <c r="N11903" t="s">
        <v>3091</v>
      </c>
      <c r="O11903" t="s">
        <v>3092</v>
      </c>
      <c r="P11903" t="s">
        <v>3095</v>
      </c>
      <c r="R11903" t="s">
        <v>3094</v>
      </c>
    </row>
    <row r="11904" spans="1:18" x14ac:dyDescent="0.25">
      <c r="A11904" t="s">
        <v>3025</v>
      </c>
      <c r="B11904" t="s">
        <v>3089</v>
      </c>
      <c r="D11904" t="s">
        <v>3090</v>
      </c>
      <c r="E11904" t="s">
        <v>3090</v>
      </c>
      <c r="F11904">
        <v>1</v>
      </c>
      <c r="G11904">
        <v>0</v>
      </c>
      <c r="H11904">
        <v>48.005000000000003</v>
      </c>
      <c r="I11904">
        <v>48.005000000000003</v>
      </c>
      <c r="K11904"/>
      <c r="N11904" t="s">
        <v>3091</v>
      </c>
      <c r="O11904" t="s">
        <v>3092</v>
      </c>
      <c r="P11904" t="s">
        <v>3095</v>
      </c>
      <c r="R11904" t="s">
        <v>3094</v>
      </c>
    </row>
    <row r="11905" spans="1:18" x14ac:dyDescent="0.25">
      <c r="A11905" t="s">
        <v>5962</v>
      </c>
      <c r="B11905" t="s">
        <v>3089</v>
      </c>
      <c r="D11905" t="s">
        <v>3090</v>
      </c>
      <c r="E11905" t="s">
        <v>3090</v>
      </c>
      <c r="F11905">
        <v>1</v>
      </c>
      <c r="G11905">
        <v>0</v>
      </c>
      <c r="H11905">
        <v>584.059510424731</v>
      </c>
      <c r="I11905">
        <v>440.47951042473102</v>
      </c>
      <c r="K11905">
        <v>52.12</v>
      </c>
      <c r="M11905">
        <v>91.46</v>
      </c>
      <c r="N11905" t="s">
        <v>3091</v>
      </c>
      <c r="O11905" t="s">
        <v>3092</v>
      </c>
      <c r="P11905" t="s">
        <v>3095</v>
      </c>
      <c r="R11905" t="s">
        <v>3094</v>
      </c>
    </row>
    <row r="11906" spans="1:18" x14ac:dyDescent="0.25">
      <c r="A11906" t="s">
        <v>3216</v>
      </c>
      <c r="B11906" t="s">
        <v>3089</v>
      </c>
      <c r="D11906" t="s">
        <v>3090</v>
      </c>
      <c r="E11906" t="s">
        <v>3090</v>
      </c>
      <c r="F11906">
        <v>1</v>
      </c>
      <c r="G11906">
        <v>0</v>
      </c>
      <c r="H11906">
        <v>992.53883005015905</v>
      </c>
      <c r="I11906">
        <v>787.02883005015894</v>
      </c>
      <c r="K11906">
        <v>83.96</v>
      </c>
      <c r="M11906">
        <v>121.55</v>
      </c>
      <c r="N11906" t="s">
        <v>3091</v>
      </c>
      <c r="O11906" t="s">
        <v>3092</v>
      </c>
      <c r="P11906" t="s">
        <v>3095</v>
      </c>
      <c r="R11906" t="s">
        <v>3094</v>
      </c>
    </row>
    <row r="11907" spans="1:18" x14ac:dyDescent="0.25">
      <c r="A11907" t="s">
        <v>1758</v>
      </c>
      <c r="B11907" t="s">
        <v>3089</v>
      </c>
      <c r="D11907" t="s">
        <v>3090</v>
      </c>
      <c r="E11907" t="s">
        <v>3090</v>
      </c>
      <c r="F11907">
        <v>1</v>
      </c>
      <c r="G11907">
        <v>0</v>
      </c>
      <c r="H11907">
        <v>332.71319999999997</v>
      </c>
      <c r="I11907">
        <v>330.89319999999998</v>
      </c>
      <c r="K11907">
        <v>0.75</v>
      </c>
      <c r="M11907">
        <v>1.07</v>
      </c>
      <c r="N11907" t="s">
        <v>3091</v>
      </c>
      <c r="O11907" t="s">
        <v>3092</v>
      </c>
      <c r="P11907" t="s">
        <v>3095</v>
      </c>
      <c r="R11907" t="s">
        <v>3094</v>
      </c>
    </row>
    <row r="11908" spans="1:18" x14ac:dyDescent="0.25">
      <c r="A11908" t="s">
        <v>2197</v>
      </c>
      <c r="B11908" t="s">
        <v>3089</v>
      </c>
      <c r="D11908" t="s">
        <v>3090</v>
      </c>
      <c r="E11908" t="s">
        <v>3090</v>
      </c>
      <c r="F11908">
        <v>1</v>
      </c>
      <c r="G11908">
        <v>0</v>
      </c>
      <c r="H11908">
        <v>123.510188619281</v>
      </c>
      <c r="I11908">
        <v>82.510188619280996</v>
      </c>
      <c r="K11908">
        <v>16.760000000000002</v>
      </c>
      <c r="M11908">
        <v>24.24</v>
      </c>
      <c r="N11908" t="s">
        <v>3091</v>
      </c>
      <c r="O11908" t="s">
        <v>3092</v>
      </c>
      <c r="P11908" t="s">
        <v>3095</v>
      </c>
      <c r="R11908" t="s">
        <v>3094</v>
      </c>
    </row>
    <row r="11909" spans="1:18" x14ac:dyDescent="0.25">
      <c r="A11909" t="s">
        <v>1757</v>
      </c>
      <c r="B11909" t="s">
        <v>3089</v>
      </c>
      <c r="D11909" t="s">
        <v>3090</v>
      </c>
      <c r="E11909" t="s">
        <v>3090</v>
      </c>
      <c r="F11909">
        <v>1</v>
      </c>
      <c r="G11909">
        <v>0</v>
      </c>
      <c r="H11909">
        <v>194.12469999999999</v>
      </c>
      <c r="I11909">
        <v>150.57470000000001</v>
      </c>
      <c r="K11909">
        <v>16.010000000000002</v>
      </c>
      <c r="M11909">
        <v>27.54</v>
      </c>
      <c r="N11909" t="s">
        <v>3091</v>
      </c>
      <c r="O11909" t="s">
        <v>3092</v>
      </c>
      <c r="P11909" t="s">
        <v>3095</v>
      </c>
      <c r="R11909" t="s">
        <v>3094</v>
      </c>
    </row>
    <row r="11910" spans="1:18" x14ac:dyDescent="0.25">
      <c r="A11910" t="s">
        <v>5963</v>
      </c>
      <c r="B11910" t="s">
        <v>3089</v>
      </c>
      <c r="D11910" t="s">
        <v>3090</v>
      </c>
      <c r="E11910" t="s">
        <v>3090</v>
      </c>
      <c r="F11910">
        <v>1</v>
      </c>
      <c r="G11910">
        <v>0</v>
      </c>
      <c r="H11910">
        <v>0</v>
      </c>
      <c r="I11910">
        <v>0</v>
      </c>
      <c r="K11910"/>
      <c r="N11910" t="s">
        <v>3091</v>
      </c>
      <c r="O11910" t="s">
        <v>3092</v>
      </c>
      <c r="P11910" t="s">
        <v>3095</v>
      </c>
      <c r="R11910" t="s">
        <v>3094</v>
      </c>
    </row>
    <row r="11911" spans="1:18" x14ac:dyDescent="0.25">
      <c r="A11911" t="s">
        <v>2949</v>
      </c>
      <c r="B11911" t="s">
        <v>3089</v>
      </c>
      <c r="D11911" t="s">
        <v>3090</v>
      </c>
      <c r="E11911" t="s">
        <v>3090</v>
      </c>
      <c r="F11911">
        <v>1</v>
      </c>
      <c r="G11911">
        <v>0</v>
      </c>
      <c r="H11911">
        <v>1497.5328687388401</v>
      </c>
      <c r="I11911">
        <v>1434.3128687388401</v>
      </c>
      <c r="K11911">
        <v>22.5</v>
      </c>
      <c r="M11911">
        <v>40.72</v>
      </c>
      <c r="N11911" t="s">
        <v>3091</v>
      </c>
      <c r="O11911" t="s">
        <v>3092</v>
      </c>
      <c r="P11911" t="s">
        <v>3095</v>
      </c>
      <c r="R11911" t="s">
        <v>3094</v>
      </c>
    </row>
    <row r="11912" spans="1:18" x14ac:dyDescent="0.25">
      <c r="A11912" t="s">
        <v>5964</v>
      </c>
      <c r="B11912" t="s">
        <v>3089</v>
      </c>
      <c r="D11912" t="s">
        <v>3090</v>
      </c>
      <c r="E11912" t="s">
        <v>3090</v>
      </c>
      <c r="F11912">
        <v>1</v>
      </c>
      <c r="G11912">
        <v>0</v>
      </c>
      <c r="H11912">
        <v>85.722171868131596</v>
      </c>
      <c r="I11912">
        <v>65.807171868131604</v>
      </c>
      <c r="K11912">
        <v>7.2450000000000001</v>
      </c>
      <c r="M11912">
        <v>12.67</v>
      </c>
      <c r="N11912" t="s">
        <v>3091</v>
      </c>
      <c r="O11912" t="s">
        <v>3092</v>
      </c>
      <c r="P11912" t="s">
        <v>3095</v>
      </c>
      <c r="R11912" t="s">
        <v>3094</v>
      </c>
    </row>
    <row r="11913" spans="1:18" x14ac:dyDescent="0.25">
      <c r="A11913" t="s">
        <v>593</v>
      </c>
      <c r="B11913" t="s">
        <v>3089</v>
      </c>
      <c r="D11913" t="s">
        <v>3090</v>
      </c>
      <c r="E11913" t="s">
        <v>3090</v>
      </c>
      <c r="F11913">
        <v>1</v>
      </c>
      <c r="G11913">
        <v>0</v>
      </c>
      <c r="H11913">
        <v>97.490670333333298</v>
      </c>
      <c r="I11913">
        <v>74.640670333333304</v>
      </c>
      <c r="K11913">
        <v>9.33</v>
      </c>
      <c r="M11913">
        <v>13.52</v>
      </c>
      <c r="N11913" t="s">
        <v>3091</v>
      </c>
      <c r="O11913" t="s">
        <v>3092</v>
      </c>
      <c r="P11913" t="s">
        <v>3095</v>
      </c>
      <c r="R11913" t="s">
        <v>3094</v>
      </c>
    </row>
    <row r="11914" spans="1:18" x14ac:dyDescent="0.25">
      <c r="A11914" t="s">
        <v>2654</v>
      </c>
      <c r="B11914" t="s">
        <v>3089</v>
      </c>
      <c r="D11914" t="s">
        <v>3090</v>
      </c>
      <c r="E11914" t="s">
        <v>3090</v>
      </c>
      <c r="F11914">
        <v>1</v>
      </c>
      <c r="G11914">
        <v>0</v>
      </c>
      <c r="H11914">
        <v>132.58992857539599</v>
      </c>
      <c r="I11914">
        <v>112.674928575396</v>
      </c>
      <c r="K11914">
        <v>7.2450000000000001</v>
      </c>
      <c r="M11914">
        <v>12.67</v>
      </c>
      <c r="N11914" t="s">
        <v>3091</v>
      </c>
      <c r="O11914" t="s">
        <v>3092</v>
      </c>
      <c r="P11914" t="s">
        <v>3095</v>
      </c>
      <c r="R11914" t="s">
        <v>3094</v>
      </c>
    </row>
    <row r="11915" spans="1:18" x14ac:dyDescent="0.25">
      <c r="A11915" t="s">
        <v>594</v>
      </c>
      <c r="B11915" t="s">
        <v>3089</v>
      </c>
      <c r="D11915" t="s">
        <v>3090</v>
      </c>
      <c r="E11915" t="s">
        <v>3090</v>
      </c>
      <c r="F11915">
        <v>1</v>
      </c>
      <c r="G11915">
        <v>0</v>
      </c>
      <c r="H11915">
        <v>97.757603666666597</v>
      </c>
      <c r="I11915">
        <v>74.907603666666603</v>
      </c>
      <c r="K11915">
        <v>9.33</v>
      </c>
      <c r="M11915">
        <v>13.52</v>
      </c>
      <c r="N11915" t="s">
        <v>3091</v>
      </c>
      <c r="O11915" t="s">
        <v>3092</v>
      </c>
      <c r="P11915" t="s">
        <v>3095</v>
      </c>
      <c r="R11915" t="s">
        <v>3094</v>
      </c>
    </row>
    <row r="11916" spans="1:18" x14ac:dyDescent="0.25">
      <c r="A11916" t="s">
        <v>2655</v>
      </c>
      <c r="B11916" t="s">
        <v>3089</v>
      </c>
      <c r="D11916" t="s">
        <v>3090</v>
      </c>
      <c r="E11916" t="s">
        <v>3090</v>
      </c>
      <c r="F11916">
        <v>1</v>
      </c>
      <c r="G11916">
        <v>0</v>
      </c>
      <c r="H11916">
        <v>161.10668833333301</v>
      </c>
      <c r="I11916">
        <v>138.25668833333299</v>
      </c>
      <c r="K11916">
        <v>9.33</v>
      </c>
      <c r="M11916">
        <v>13.52</v>
      </c>
      <c r="N11916" t="s">
        <v>3091</v>
      </c>
      <c r="O11916" t="s">
        <v>3092</v>
      </c>
      <c r="P11916" t="s">
        <v>3095</v>
      </c>
      <c r="R11916" t="s">
        <v>3094</v>
      </c>
    </row>
    <row r="11917" spans="1:18" x14ac:dyDescent="0.25">
      <c r="A11917" t="s">
        <v>2667</v>
      </c>
      <c r="B11917" t="s">
        <v>3089</v>
      </c>
      <c r="D11917" t="s">
        <v>3090</v>
      </c>
      <c r="E11917" t="s">
        <v>3090</v>
      </c>
      <c r="F11917">
        <v>1</v>
      </c>
      <c r="G11917">
        <v>0</v>
      </c>
      <c r="H11917">
        <v>60.9007049583333</v>
      </c>
      <c r="I11917">
        <v>40.980704958333298</v>
      </c>
      <c r="K11917">
        <v>7.24</v>
      </c>
      <c r="M11917">
        <v>12.68</v>
      </c>
      <c r="N11917" t="s">
        <v>3091</v>
      </c>
      <c r="O11917" t="s">
        <v>3092</v>
      </c>
      <c r="P11917" t="s">
        <v>3095</v>
      </c>
      <c r="R11917" t="s">
        <v>3094</v>
      </c>
    </row>
    <row r="11918" spans="1:18" x14ac:dyDescent="0.25">
      <c r="A11918" t="s">
        <v>2670</v>
      </c>
      <c r="B11918" t="s">
        <v>3089</v>
      </c>
      <c r="D11918" t="s">
        <v>3090</v>
      </c>
      <c r="E11918" t="s">
        <v>3090</v>
      </c>
      <c r="F11918">
        <v>1</v>
      </c>
      <c r="G11918">
        <v>0</v>
      </c>
      <c r="H11918">
        <v>99.353910270993396</v>
      </c>
      <c r="I11918">
        <v>79.448910270993395</v>
      </c>
      <c r="K11918">
        <v>7.24</v>
      </c>
      <c r="M11918">
        <v>12.664999999999999</v>
      </c>
      <c r="N11918" t="s">
        <v>3091</v>
      </c>
      <c r="O11918" t="s">
        <v>3092</v>
      </c>
      <c r="P11918" t="s">
        <v>3095</v>
      </c>
      <c r="R11918" t="s">
        <v>3094</v>
      </c>
    </row>
    <row r="11919" spans="1:18" x14ac:dyDescent="0.25">
      <c r="A11919" t="s">
        <v>5965</v>
      </c>
      <c r="B11919" t="s">
        <v>3089</v>
      </c>
      <c r="D11919" t="s">
        <v>3090</v>
      </c>
      <c r="E11919" t="s">
        <v>3090</v>
      </c>
      <c r="F11919">
        <v>1</v>
      </c>
      <c r="G11919">
        <v>0</v>
      </c>
      <c r="H11919">
        <v>442.42460981229999</v>
      </c>
      <c r="I11919">
        <v>298.84460981230001</v>
      </c>
      <c r="K11919">
        <v>52.12</v>
      </c>
      <c r="M11919">
        <v>91.46</v>
      </c>
      <c r="N11919" t="s">
        <v>3091</v>
      </c>
      <c r="O11919" t="s">
        <v>3092</v>
      </c>
      <c r="P11919" t="s">
        <v>3095</v>
      </c>
      <c r="R11919" t="s">
        <v>3094</v>
      </c>
    </row>
    <row r="11920" spans="1:18" x14ac:dyDescent="0.25">
      <c r="A11920" t="s">
        <v>5966</v>
      </c>
      <c r="B11920" t="s">
        <v>3089</v>
      </c>
      <c r="D11920" t="s">
        <v>3090</v>
      </c>
      <c r="E11920" t="s">
        <v>3090</v>
      </c>
      <c r="F11920">
        <v>1</v>
      </c>
      <c r="G11920">
        <v>0</v>
      </c>
      <c r="H11920">
        <v>89.819888888888798</v>
      </c>
      <c r="I11920">
        <v>89.819888888888798</v>
      </c>
      <c r="K11920">
        <v>0</v>
      </c>
      <c r="M11920">
        <v>0</v>
      </c>
      <c r="N11920" t="s">
        <v>3091</v>
      </c>
      <c r="O11920" t="s">
        <v>3092</v>
      </c>
      <c r="P11920" t="s">
        <v>3095</v>
      </c>
      <c r="R11920" t="s">
        <v>3094</v>
      </c>
    </row>
    <row r="11921" spans="1:18" x14ac:dyDescent="0.25">
      <c r="A11921" t="s">
        <v>5967</v>
      </c>
      <c r="B11921" t="s">
        <v>3089</v>
      </c>
      <c r="D11921" t="s">
        <v>3090</v>
      </c>
      <c r="E11921" t="s">
        <v>3090</v>
      </c>
      <c r="F11921">
        <v>1</v>
      </c>
      <c r="G11921">
        <v>0</v>
      </c>
      <c r="H11921">
        <v>1808.3244200035001</v>
      </c>
      <c r="I11921">
        <v>654.70942000350499</v>
      </c>
      <c r="K11921">
        <v>415.02666666666602</v>
      </c>
      <c r="M11921">
        <v>738.58833333333303</v>
      </c>
      <c r="N11921" t="s">
        <v>3091</v>
      </c>
      <c r="O11921" t="s">
        <v>3092</v>
      </c>
      <c r="P11921" t="s">
        <v>3095</v>
      </c>
      <c r="R11921" t="s">
        <v>3094</v>
      </c>
    </row>
    <row r="11922" spans="1:18" x14ac:dyDescent="0.25">
      <c r="A11922" t="s">
        <v>5968</v>
      </c>
      <c r="B11922" t="s">
        <v>3089</v>
      </c>
      <c r="D11922" t="s">
        <v>3090</v>
      </c>
      <c r="E11922" t="s">
        <v>3090</v>
      </c>
      <c r="F11922">
        <v>1</v>
      </c>
      <c r="G11922">
        <v>0</v>
      </c>
      <c r="H11922">
        <v>1326.8421304951601</v>
      </c>
      <c r="I11922">
        <v>702.17213049516704</v>
      </c>
      <c r="K11922">
        <v>225.03</v>
      </c>
      <c r="M11922">
        <v>399.64</v>
      </c>
      <c r="N11922" t="s">
        <v>3091</v>
      </c>
      <c r="O11922" t="s">
        <v>3092</v>
      </c>
      <c r="P11922" t="s">
        <v>3095</v>
      </c>
      <c r="R11922" t="s">
        <v>3094</v>
      </c>
    </row>
    <row r="11923" spans="1:18" x14ac:dyDescent="0.25">
      <c r="A11923" t="s">
        <v>5969</v>
      </c>
      <c r="B11923" t="s">
        <v>3089</v>
      </c>
      <c r="D11923" t="s">
        <v>3090</v>
      </c>
      <c r="E11923" t="s">
        <v>3090</v>
      </c>
      <c r="F11923">
        <v>1</v>
      </c>
      <c r="G11923">
        <v>0</v>
      </c>
      <c r="H11923">
        <v>318.99771983436</v>
      </c>
      <c r="I11923">
        <v>58.1777198343609</v>
      </c>
      <c r="K11923">
        <v>93</v>
      </c>
      <c r="M11923">
        <v>167.82</v>
      </c>
      <c r="N11923" t="s">
        <v>3091</v>
      </c>
      <c r="O11923" t="s">
        <v>3092</v>
      </c>
      <c r="P11923" t="s">
        <v>3095</v>
      </c>
      <c r="R11923" t="s">
        <v>3094</v>
      </c>
    </row>
    <row r="11924" spans="1:18" x14ac:dyDescent="0.25">
      <c r="A11924" t="s">
        <v>5970</v>
      </c>
      <c r="B11924" t="s">
        <v>3089</v>
      </c>
      <c r="D11924" t="s">
        <v>3090</v>
      </c>
      <c r="E11924" t="s">
        <v>3090</v>
      </c>
      <c r="F11924">
        <v>1</v>
      </c>
      <c r="G11924">
        <v>0</v>
      </c>
      <c r="H11924">
        <v>2562.4025230297302</v>
      </c>
      <c r="I11924">
        <v>1458.85252302973</v>
      </c>
      <c r="K11924">
        <v>397.03</v>
      </c>
      <c r="M11924">
        <v>706.52</v>
      </c>
      <c r="N11924" t="s">
        <v>3091</v>
      </c>
      <c r="O11924" t="s">
        <v>3092</v>
      </c>
      <c r="P11924" t="s">
        <v>3095</v>
      </c>
      <c r="R11924" t="s">
        <v>3094</v>
      </c>
    </row>
    <row r="11925" spans="1:18" x14ac:dyDescent="0.25">
      <c r="A11925" t="s">
        <v>5971</v>
      </c>
      <c r="B11925" t="s">
        <v>3089</v>
      </c>
      <c r="D11925" t="s">
        <v>3090</v>
      </c>
      <c r="E11925" t="s">
        <v>3090</v>
      </c>
      <c r="F11925">
        <v>1</v>
      </c>
      <c r="G11925">
        <v>0</v>
      </c>
      <c r="H11925">
        <v>67.037625514705795</v>
      </c>
      <c r="I11925">
        <v>20.067625514705799</v>
      </c>
      <c r="K11925">
        <v>17</v>
      </c>
      <c r="M11925">
        <v>29.97</v>
      </c>
      <c r="N11925" t="s">
        <v>3091</v>
      </c>
      <c r="O11925" t="s">
        <v>3092</v>
      </c>
      <c r="P11925" t="s">
        <v>3095</v>
      </c>
      <c r="R11925" t="s">
        <v>3094</v>
      </c>
    </row>
    <row r="11926" spans="1:18" x14ac:dyDescent="0.25">
      <c r="A11926" t="s">
        <v>5972</v>
      </c>
      <c r="B11926" t="s">
        <v>3089</v>
      </c>
      <c r="D11926" t="s">
        <v>3090</v>
      </c>
      <c r="E11926" t="s">
        <v>3090</v>
      </c>
      <c r="F11926">
        <v>1</v>
      </c>
      <c r="G11926">
        <v>0</v>
      </c>
      <c r="H11926">
        <v>237.963883333333</v>
      </c>
      <c r="I11926">
        <v>42.273883333333302</v>
      </c>
      <c r="K11926">
        <v>70</v>
      </c>
      <c r="M11926">
        <v>125.69</v>
      </c>
      <c r="N11926" t="s">
        <v>3091</v>
      </c>
      <c r="O11926" t="s">
        <v>3092</v>
      </c>
      <c r="P11926" t="s">
        <v>3095</v>
      </c>
      <c r="R11926" t="s">
        <v>3094</v>
      </c>
    </row>
    <row r="11927" spans="1:18" x14ac:dyDescent="0.25">
      <c r="A11927" t="s">
        <v>5973</v>
      </c>
      <c r="B11927" t="s">
        <v>3089</v>
      </c>
      <c r="D11927" t="s">
        <v>3090</v>
      </c>
      <c r="E11927" t="s">
        <v>3090</v>
      </c>
      <c r="F11927">
        <v>1</v>
      </c>
      <c r="G11927">
        <v>0</v>
      </c>
      <c r="H11927">
        <v>236.75006689969999</v>
      </c>
      <c r="I11927">
        <v>122.9100668997</v>
      </c>
      <c r="K11927">
        <v>38.619999999999997</v>
      </c>
      <c r="M11927">
        <v>75.22</v>
      </c>
      <c r="N11927" t="s">
        <v>3091</v>
      </c>
      <c r="O11927" t="s">
        <v>3092</v>
      </c>
      <c r="P11927" t="s">
        <v>3095</v>
      </c>
      <c r="R11927" t="s">
        <v>3094</v>
      </c>
    </row>
    <row r="11928" spans="1:18" x14ac:dyDescent="0.25">
      <c r="A11928" t="s">
        <v>5974</v>
      </c>
      <c r="B11928" t="s">
        <v>3089</v>
      </c>
      <c r="D11928" t="s">
        <v>3090</v>
      </c>
      <c r="E11928" t="s">
        <v>3090</v>
      </c>
      <c r="F11928">
        <v>1</v>
      </c>
      <c r="G11928">
        <v>0</v>
      </c>
      <c r="H11928">
        <v>9557.3825402221501</v>
      </c>
      <c r="I11928">
        <v>4971.8225402221497</v>
      </c>
      <c r="K11928">
        <v>1644.79</v>
      </c>
      <c r="M11928">
        <v>2940.77</v>
      </c>
      <c r="N11928" t="s">
        <v>3091</v>
      </c>
      <c r="O11928" t="s">
        <v>3092</v>
      </c>
      <c r="P11928" t="s">
        <v>3095</v>
      </c>
      <c r="R11928" t="s">
        <v>3094</v>
      </c>
    </row>
    <row r="11929" spans="1:18" x14ac:dyDescent="0.25">
      <c r="A11929" t="s">
        <v>5975</v>
      </c>
      <c r="B11929" t="s">
        <v>3089</v>
      </c>
      <c r="D11929" t="s">
        <v>3090</v>
      </c>
      <c r="E11929" t="s">
        <v>3090</v>
      </c>
      <c r="F11929">
        <v>1</v>
      </c>
      <c r="G11929">
        <v>0</v>
      </c>
      <c r="H11929">
        <v>74.014213256447903</v>
      </c>
      <c r="I11929">
        <v>49.024213256447901</v>
      </c>
      <c r="K11929">
        <v>9</v>
      </c>
      <c r="M11929">
        <v>15.99</v>
      </c>
      <c r="N11929" t="s">
        <v>3091</v>
      </c>
      <c r="O11929" t="s">
        <v>3092</v>
      </c>
      <c r="P11929" t="s">
        <v>3095</v>
      </c>
      <c r="R11929" t="s">
        <v>3094</v>
      </c>
    </row>
    <row r="11930" spans="1:18" x14ac:dyDescent="0.25">
      <c r="A11930" t="s">
        <v>5976</v>
      </c>
      <c r="B11930" t="s">
        <v>3089</v>
      </c>
      <c r="D11930" t="s">
        <v>3090</v>
      </c>
      <c r="E11930" t="s">
        <v>3090</v>
      </c>
      <c r="F11930">
        <v>1</v>
      </c>
      <c r="G11930">
        <v>0</v>
      </c>
      <c r="H11930">
        <v>158.763952968289</v>
      </c>
      <c r="I11930">
        <v>137.083952968289</v>
      </c>
      <c r="K11930">
        <v>8</v>
      </c>
      <c r="M11930">
        <v>13.68</v>
      </c>
      <c r="N11930" t="s">
        <v>3091</v>
      </c>
      <c r="O11930" t="s">
        <v>3092</v>
      </c>
      <c r="P11930" t="s">
        <v>3095</v>
      </c>
      <c r="R11930" t="s">
        <v>3094</v>
      </c>
    </row>
    <row r="11931" spans="1:18" x14ac:dyDescent="0.25">
      <c r="A11931" t="s">
        <v>5977</v>
      </c>
      <c r="B11931" t="s">
        <v>3089</v>
      </c>
      <c r="D11931" t="s">
        <v>3090</v>
      </c>
      <c r="E11931" t="s">
        <v>3090</v>
      </c>
      <c r="F11931">
        <v>1</v>
      </c>
      <c r="G11931">
        <v>0</v>
      </c>
      <c r="H11931">
        <v>2695.9783947368401</v>
      </c>
      <c r="I11931">
        <v>540.97839473684201</v>
      </c>
      <c r="K11931">
        <v>765</v>
      </c>
      <c r="M11931">
        <v>1390</v>
      </c>
      <c r="N11931" t="s">
        <v>3091</v>
      </c>
      <c r="O11931" t="s">
        <v>3092</v>
      </c>
      <c r="P11931" t="s">
        <v>3095</v>
      </c>
      <c r="R11931" t="s">
        <v>3094</v>
      </c>
    </row>
    <row r="11932" spans="1:18" x14ac:dyDescent="0.25">
      <c r="A11932" t="s">
        <v>5978</v>
      </c>
      <c r="B11932" t="s">
        <v>3089</v>
      </c>
      <c r="D11932" t="s">
        <v>3090</v>
      </c>
      <c r="E11932" t="s">
        <v>3090</v>
      </c>
      <c r="F11932">
        <v>1</v>
      </c>
      <c r="G11932">
        <v>0</v>
      </c>
      <c r="H11932">
        <v>438.15973333333301</v>
      </c>
      <c r="I11932">
        <v>130.079733333333</v>
      </c>
      <c r="K11932">
        <v>110</v>
      </c>
      <c r="M11932">
        <v>198.08</v>
      </c>
      <c r="N11932" t="s">
        <v>3091</v>
      </c>
      <c r="O11932" t="s">
        <v>3092</v>
      </c>
      <c r="P11932" t="s">
        <v>3095</v>
      </c>
      <c r="R11932" t="s">
        <v>3094</v>
      </c>
    </row>
    <row r="11933" spans="1:18" x14ac:dyDescent="0.25">
      <c r="A11933" t="s">
        <v>8092</v>
      </c>
      <c r="B11933" t="s">
        <v>3089</v>
      </c>
      <c r="D11933" t="s">
        <v>3090</v>
      </c>
      <c r="E11933" t="s">
        <v>3090</v>
      </c>
      <c r="F11933">
        <v>1</v>
      </c>
      <c r="G11933">
        <v>0</v>
      </c>
      <c r="H11933">
        <v>324.611513628654</v>
      </c>
      <c r="I11933">
        <v>162.02151362865399</v>
      </c>
      <c r="K11933">
        <v>60</v>
      </c>
      <c r="M11933">
        <v>102.59</v>
      </c>
      <c r="N11933" t="s">
        <v>3091</v>
      </c>
      <c r="O11933" t="s">
        <v>3092</v>
      </c>
      <c r="P11933" t="s">
        <v>3095</v>
      </c>
      <c r="R11933" t="s">
        <v>3094</v>
      </c>
    </row>
    <row r="11934" spans="1:18" x14ac:dyDescent="0.25">
      <c r="A11934" t="s">
        <v>8093</v>
      </c>
      <c r="B11934" t="s">
        <v>3089</v>
      </c>
      <c r="D11934" t="s">
        <v>3090</v>
      </c>
      <c r="E11934" t="s">
        <v>3090</v>
      </c>
      <c r="F11934">
        <v>1</v>
      </c>
      <c r="G11934">
        <v>0</v>
      </c>
      <c r="H11934">
        <v>114.4485</v>
      </c>
      <c r="I11934">
        <v>5.8500000000000003E-2</v>
      </c>
      <c r="K11934">
        <v>40</v>
      </c>
      <c r="M11934">
        <v>74.39</v>
      </c>
      <c r="N11934" t="s">
        <v>3091</v>
      </c>
      <c r="O11934" t="s">
        <v>3092</v>
      </c>
      <c r="P11934" t="s">
        <v>3095</v>
      </c>
      <c r="R11934" t="s">
        <v>3094</v>
      </c>
    </row>
    <row r="11935" spans="1:18" x14ac:dyDescent="0.25">
      <c r="A11935" t="s">
        <v>8459</v>
      </c>
      <c r="B11935" t="s">
        <v>3089</v>
      </c>
      <c r="D11935" t="s">
        <v>3090</v>
      </c>
      <c r="E11935" t="s">
        <v>3090</v>
      </c>
      <c r="F11935">
        <v>1</v>
      </c>
      <c r="G11935">
        <v>0</v>
      </c>
      <c r="H11935">
        <v>2296.7189273333302</v>
      </c>
      <c r="I11935">
        <v>97.258927333333304</v>
      </c>
      <c r="K11935">
        <v>705</v>
      </c>
      <c r="M11935">
        <v>1494.46</v>
      </c>
      <c r="N11935" t="s">
        <v>3091</v>
      </c>
      <c r="O11935" t="s">
        <v>3092</v>
      </c>
      <c r="P11935" t="s">
        <v>3095</v>
      </c>
      <c r="R11935" t="s">
        <v>3094</v>
      </c>
    </row>
    <row r="11936" spans="1:18" x14ac:dyDescent="0.25">
      <c r="A11936" t="s">
        <v>8460</v>
      </c>
      <c r="B11936" t="s">
        <v>3089</v>
      </c>
      <c r="D11936" t="s">
        <v>3090</v>
      </c>
      <c r="E11936" t="s">
        <v>3090</v>
      </c>
      <c r="F11936">
        <v>1</v>
      </c>
      <c r="G11936">
        <v>0</v>
      </c>
      <c r="H11936">
        <v>370.88003897150998</v>
      </c>
      <c r="I11936">
        <v>143.03003897151001</v>
      </c>
      <c r="K11936">
        <v>73.03</v>
      </c>
      <c r="M11936">
        <v>154.82</v>
      </c>
      <c r="N11936" t="s">
        <v>3091</v>
      </c>
      <c r="O11936" t="s">
        <v>3092</v>
      </c>
      <c r="P11936" t="s">
        <v>3095</v>
      </c>
      <c r="R11936" t="s">
        <v>3094</v>
      </c>
    </row>
    <row r="11937" spans="1:18" x14ac:dyDescent="0.25">
      <c r="A11937" t="s">
        <v>9086</v>
      </c>
      <c r="B11937" t="s">
        <v>3089</v>
      </c>
      <c r="D11937" t="s">
        <v>3090</v>
      </c>
      <c r="E11937" t="s">
        <v>3090</v>
      </c>
      <c r="F11937">
        <v>1</v>
      </c>
      <c r="G11937">
        <v>0</v>
      </c>
      <c r="H11937">
        <v>216.386</v>
      </c>
      <c r="I11937">
        <v>206.916</v>
      </c>
      <c r="K11937">
        <v>3.87</v>
      </c>
      <c r="M11937">
        <v>5.6</v>
      </c>
      <c r="N11937" t="s">
        <v>3091</v>
      </c>
      <c r="O11937" t="s">
        <v>3092</v>
      </c>
      <c r="P11937" t="s">
        <v>3095</v>
      </c>
      <c r="R11937" t="s">
        <v>3094</v>
      </c>
    </row>
    <row r="11938" spans="1:18" x14ac:dyDescent="0.25">
      <c r="A11938" t="s">
        <v>9087</v>
      </c>
      <c r="B11938" t="s">
        <v>3089</v>
      </c>
      <c r="D11938" t="s">
        <v>3090</v>
      </c>
      <c r="E11938" t="s">
        <v>3090</v>
      </c>
      <c r="F11938">
        <v>1</v>
      </c>
      <c r="G11938">
        <v>0</v>
      </c>
      <c r="H11938">
        <v>0</v>
      </c>
      <c r="I11938"/>
      <c r="K11938"/>
      <c r="N11938" t="s">
        <v>3091</v>
      </c>
      <c r="O11938" t="s">
        <v>3092</v>
      </c>
      <c r="P11938" t="s">
        <v>3095</v>
      </c>
      <c r="R11938" t="s">
        <v>3094</v>
      </c>
    </row>
    <row r="11939" spans="1:18" x14ac:dyDescent="0.25">
      <c r="A11939" t="s">
        <v>9088</v>
      </c>
      <c r="B11939" t="s">
        <v>3089</v>
      </c>
      <c r="D11939" t="s">
        <v>3090</v>
      </c>
      <c r="E11939" t="s">
        <v>3090</v>
      </c>
      <c r="F11939">
        <v>1</v>
      </c>
      <c r="G11939">
        <v>0</v>
      </c>
      <c r="H11939">
        <v>308.85176395832599</v>
      </c>
      <c r="I11939">
        <v>103.776763958326</v>
      </c>
      <c r="K11939">
        <v>83.784999999999997</v>
      </c>
      <c r="M11939">
        <v>121.29</v>
      </c>
      <c r="N11939" t="s">
        <v>3091</v>
      </c>
      <c r="O11939" t="s">
        <v>3092</v>
      </c>
      <c r="P11939" t="s">
        <v>3095</v>
      </c>
      <c r="R11939" t="s">
        <v>3094</v>
      </c>
    </row>
    <row r="11940" spans="1:18" x14ac:dyDescent="0.25">
      <c r="A11940" t="s">
        <v>5979</v>
      </c>
      <c r="B11940" t="s">
        <v>3089</v>
      </c>
      <c r="D11940" t="s">
        <v>3090</v>
      </c>
      <c r="E11940" t="s">
        <v>3090</v>
      </c>
      <c r="F11940">
        <v>1</v>
      </c>
      <c r="G11940">
        <v>0</v>
      </c>
      <c r="H11940">
        <v>0</v>
      </c>
      <c r="I11940"/>
      <c r="K11940"/>
      <c r="N11940" t="s">
        <v>3091</v>
      </c>
      <c r="O11940" t="s">
        <v>3092</v>
      </c>
      <c r="P11940" t="s">
        <v>3095</v>
      </c>
      <c r="R11940" t="s">
        <v>3094</v>
      </c>
    </row>
    <row r="11941" spans="1:18" x14ac:dyDescent="0.25">
      <c r="A11941" t="s">
        <v>5980</v>
      </c>
      <c r="B11941" t="s">
        <v>3089</v>
      </c>
      <c r="D11941" t="s">
        <v>3090</v>
      </c>
      <c r="E11941" t="s">
        <v>3090</v>
      </c>
      <c r="F11941">
        <v>1</v>
      </c>
      <c r="G11941">
        <v>0</v>
      </c>
      <c r="H11941">
        <v>170.59465</v>
      </c>
      <c r="I11941">
        <v>105.49464999999999</v>
      </c>
      <c r="K11941">
        <v>23.16</v>
      </c>
      <c r="M11941">
        <v>41.94</v>
      </c>
      <c r="N11941" t="s">
        <v>3091</v>
      </c>
      <c r="O11941" t="s">
        <v>3092</v>
      </c>
      <c r="P11941" t="s">
        <v>3095</v>
      </c>
      <c r="R11941" t="s">
        <v>3094</v>
      </c>
    </row>
    <row r="11942" spans="1:18" x14ac:dyDescent="0.25">
      <c r="A11942" t="s">
        <v>5981</v>
      </c>
      <c r="B11942" t="s">
        <v>3089</v>
      </c>
      <c r="D11942" t="s">
        <v>3090</v>
      </c>
      <c r="E11942" t="s">
        <v>3090</v>
      </c>
      <c r="F11942">
        <v>1</v>
      </c>
      <c r="G11942">
        <v>0</v>
      </c>
      <c r="H11942">
        <v>666.03498040281295</v>
      </c>
      <c r="I11942">
        <v>422.88498040281303</v>
      </c>
      <c r="K11942">
        <v>87</v>
      </c>
      <c r="M11942">
        <v>156.15</v>
      </c>
      <c r="N11942" t="s">
        <v>3091</v>
      </c>
      <c r="O11942" t="s">
        <v>3092</v>
      </c>
      <c r="P11942" t="s">
        <v>3095</v>
      </c>
      <c r="R11942" t="s">
        <v>3094</v>
      </c>
    </row>
    <row r="11943" spans="1:18" x14ac:dyDescent="0.25">
      <c r="A11943" t="s">
        <v>5982</v>
      </c>
      <c r="B11943" t="s">
        <v>3089</v>
      </c>
      <c r="D11943" t="s">
        <v>3090</v>
      </c>
      <c r="E11943" t="s">
        <v>3090</v>
      </c>
      <c r="F11943">
        <v>1</v>
      </c>
      <c r="G11943">
        <v>0</v>
      </c>
      <c r="H11943">
        <v>1706.9049798127401</v>
      </c>
      <c r="I11943">
        <v>1266.49497981274</v>
      </c>
      <c r="K11943">
        <v>159.54</v>
      </c>
      <c r="M11943">
        <v>280.87</v>
      </c>
      <c r="N11943" t="s">
        <v>3091</v>
      </c>
      <c r="O11943" t="s">
        <v>3092</v>
      </c>
      <c r="P11943" t="s">
        <v>3095</v>
      </c>
      <c r="R11943" t="s">
        <v>3094</v>
      </c>
    </row>
    <row r="11944" spans="1:18" x14ac:dyDescent="0.25">
      <c r="A11944" t="s">
        <v>5983</v>
      </c>
      <c r="B11944" t="s">
        <v>3089</v>
      </c>
      <c r="D11944" t="s">
        <v>3090</v>
      </c>
      <c r="E11944" t="s">
        <v>3090</v>
      </c>
      <c r="F11944">
        <v>1</v>
      </c>
      <c r="G11944">
        <v>0</v>
      </c>
      <c r="H11944">
        <v>1.0622346413405299</v>
      </c>
      <c r="I11944">
        <v>0.599339904498432</v>
      </c>
      <c r="K11944">
        <v>0.16605263157894701</v>
      </c>
      <c r="M11944">
        <v>0.29684210526315702</v>
      </c>
      <c r="N11944" t="s">
        <v>3091</v>
      </c>
      <c r="O11944" t="s">
        <v>3092</v>
      </c>
      <c r="P11944" t="s">
        <v>3095</v>
      </c>
      <c r="R11944" t="s">
        <v>3094</v>
      </c>
    </row>
    <row r="11945" spans="1:18" x14ac:dyDescent="0.25">
      <c r="A11945" t="s">
        <v>5984</v>
      </c>
      <c r="B11945" t="s">
        <v>3089</v>
      </c>
      <c r="D11945" t="s">
        <v>3090</v>
      </c>
      <c r="E11945" t="s">
        <v>3090</v>
      </c>
      <c r="F11945">
        <v>1</v>
      </c>
      <c r="G11945">
        <v>0</v>
      </c>
      <c r="H11945">
        <v>549.52070949999995</v>
      </c>
      <c r="I11945">
        <v>333.4707095</v>
      </c>
      <c r="K11945">
        <v>77</v>
      </c>
      <c r="M11945">
        <v>139.05000000000001</v>
      </c>
      <c r="N11945" t="s">
        <v>3091</v>
      </c>
      <c r="O11945" t="s">
        <v>3092</v>
      </c>
      <c r="P11945" t="s">
        <v>3095</v>
      </c>
      <c r="R11945" t="s">
        <v>3094</v>
      </c>
    </row>
    <row r="11946" spans="1:18" x14ac:dyDescent="0.25">
      <c r="A11946" t="s">
        <v>5985</v>
      </c>
      <c r="B11946" t="s">
        <v>3089</v>
      </c>
      <c r="D11946" t="s">
        <v>3090</v>
      </c>
      <c r="E11946" t="s">
        <v>3090</v>
      </c>
      <c r="F11946">
        <v>1</v>
      </c>
      <c r="G11946">
        <v>0</v>
      </c>
      <c r="H11946">
        <v>313.53184232247401</v>
      </c>
      <c r="I11946">
        <v>48.681842322473997</v>
      </c>
      <c r="K11946">
        <v>97</v>
      </c>
      <c r="M11946">
        <v>167.85</v>
      </c>
      <c r="N11946" t="s">
        <v>3091</v>
      </c>
      <c r="O11946" t="s">
        <v>3092</v>
      </c>
      <c r="P11946" t="s">
        <v>3095</v>
      </c>
      <c r="R11946" t="s">
        <v>3094</v>
      </c>
    </row>
    <row r="11947" spans="1:18" x14ac:dyDescent="0.25">
      <c r="A11947" t="s">
        <v>5986</v>
      </c>
      <c r="B11947" t="s">
        <v>3089</v>
      </c>
      <c r="D11947" t="s">
        <v>3090</v>
      </c>
      <c r="E11947" t="s">
        <v>3090</v>
      </c>
      <c r="F11947">
        <v>1</v>
      </c>
      <c r="G11947">
        <v>0</v>
      </c>
      <c r="H11947">
        <v>313.48904221449999</v>
      </c>
      <c r="I11947">
        <v>168.2890422145</v>
      </c>
      <c r="K11947">
        <v>52.14</v>
      </c>
      <c r="M11947">
        <v>93.06</v>
      </c>
      <c r="N11947" t="s">
        <v>3091</v>
      </c>
      <c r="O11947" t="s">
        <v>3092</v>
      </c>
      <c r="P11947" t="s">
        <v>3095</v>
      </c>
      <c r="R11947" t="s">
        <v>3094</v>
      </c>
    </row>
    <row r="11948" spans="1:18" x14ac:dyDescent="0.25">
      <c r="A11948" t="s">
        <v>5987</v>
      </c>
      <c r="B11948" t="s">
        <v>3089</v>
      </c>
      <c r="D11948" t="s">
        <v>3090</v>
      </c>
      <c r="E11948" t="s">
        <v>3090</v>
      </c>
      <c r="F11948">
        <v>1</v>
      </c>
      <c r="G11948">
        <v>0</v>
      </c>
      <c r="H11948">
        <v>0</v>
      </c>
      <c r="I11948"/>
      <c r="K11948"/>
      <c r="N11948" t="s">
        <v>3091</v>
      </c>
      <c r="O11948" t="s">
        <v>3092</v>
      </c>
      <c r="P11948" t="s">
        <v>3095</v>
      </c>
      <c r="R11948" t="s">
        <v>3094</v>
      </c>
    </row>
    <row r="11949" spans="1:18" x14ac:dyDescent="0.25">
      <c r="A11949" t="s">
        <v>5988</v>
      </c>
      <c r="B11949" t="s">
        <v>3089</v>
      </c>
      <c r="D11949" t="s">
        <v>3090</v>
      </c>
      <c r="E11949" t="s">
        <v>3090</v>
      </c>
      <c r="F11949">
        <v>1</v>
      </c>
      <c r="G11949">
        <v>0</v>
      </c>
      <c r="H11949">
        <v>298.324312472766</v>
      </c>
      <c r="I11949">
        <v>92.244312472766794</v>
      </c>
      <c r="K11949">
        <v>73.5</v>
      </c>
      <c r="M11949">
        <v>132.58000000000001</v>
      </c>
      <c r="N11949" t="s">
        <v>3091</v>
      </c>
      <c r="O11949" t="s">
        <v>3092</v>
      </c>
      <c r="P11949" t="s">
        <v>3095</v>
      </c>
      <c r="R11949" t="s">
        <v>3094</v>
      </c>
    </row>
    <row r="11950" spans="1:18" x14ac:dyDescent="0.25">
      <c r="A11950" t="s">
        <v>5989</v>
      </c>
      <c r="B11950" t="s">
        <v>3089</v>
      </c>
      <c r="D11950" t="s">
        <v>3090</v>
      </c>
      <c r="E11950" t="s">
        <v>3090</v>
      </c>
      <c r="F11950">
        <v>1</v>
      </c>
      <c r="G11950">
        <v>0</v>
      </c>
      <c r="H11950">
        <v>297.37327950764501</v>
      </c>
      <c r="I11950">
        <v>91.303279507645001</v>
      </c>
      <c r="K11950">
        <v>73.5</v>
      </c>
      <c r="M11950">
        <v>132.57</v>
      </c>
      <c r="N11950" t="s">
        <v>3091</v>
      </c>
      <c r="O11950" t="s">
        <v>3092</v>
      </c>
      <c r="P11950" t="s">
        <v>3095</v>
      </c>
      <c r="R11950" t="s">
        <v>3094</v>
      </c>
    </row>
    <row r="11951" spans="1:18" x14ac:dyDescent="0.25">
      <c r="A11951" t="s">
        <v>5990</v>
      </c>
      <c r="B11951" t="s">
        <v>3089</v>
      </c>
      <c r="D11951" t="s">
        <v>3090</v>
      </c>
      <c r="E11951" t="s">
        <v>3090</v>
      </c>
      <c r="F11951">
        <v>1</v>
      </c>
      <c r="G11951">
        <v>0</v>
      </c>
      <c r="H11951">
        <v>3327.26352062367</v>
      </c>
      <c r="I11951">
        <v>1801.4235206236699</v>
      </c>
      <c r="K11951">
        <v>550.14</v>
      </c>
      <c r="M11951">
        <v>975.7</v>
      </c>
      <c r="N11951" t="s">
        <v>3091</v>
      </c>
      <c r="O11951" t="s">
        <v>3092</v>
      </c>
      <c r="P11951" t="s">
        <v>3095</v>
      </c>
      <c r="R11951" t="s">
        <v>3094</v>
      </c>
    </row>
    <row r="11952" spans="1:18" x14ac:dyDescent="0.25">
      <c r="A11952" t="s">
        <v>5991</v>
      </c>
      <c r="B11952" t="s">
        <v>3089</v>
      </c>
      <c r="D11952" t="s">
        <v>3090</v>
      </c>
      <c r="E11952" t="s">
        <v>3090</v>
      </c>
      <c r="F11952">
        <v>1</v>
      </c>
      <c r="G11952">
        <v>0</v>
      </c>
      <c r="H11952">
        <v>303.10326897150998</v>
      </c>
      <c r="I11952">
        <v>131.41326897151001</v>
      </c>
      <c r="K11952">
        <v>55.03</v>
      </c>
      <c r="M11952">
        <v>116.66</v>
      </c>
      <c r="N11952" t="s">
        <v>3091</v>
      </c>
      <c r="O11952" t="s">
        <v>3092</v>
      </c>
      <c r="P11952" t="s">
        <v>3095</v>
      </c>
      <c r="R11952" t="s">
        <v>3094</v>
      </c>
    </row>
    <row r="11953" spans="1:18" x14ac:dyDescent="0.25">
      <c r="A11953" t="s">
        <v>5992</v>
      </c>
      <c r="B11953" t="s">
        <v>3089</v>
      </c>
      <c r="D11953" t="s">
        <v>3090</v>
      </c>
      <c r="E11953" t="s">
        <v>3090</v>
      </c>
      <c r="F11953">
        <v>1</v>
      </c>
      <c r="G11953">
        <v>0</v>
      </c>
      <c r="H11953">
        <v>0</v>
      </c>
      <c r="I11953">
        <v>0</v>
      </c>
      <c r="K11953"/>
      <c r="N11953" t="s">
        <v>3091</v>
      </c>
      <c r="O11953" t="s">
        <v>3092</v>
      </c>
      <c r="P11953" t="s">
        <v>3095</v>
      </c>
      <c r="R11953" t="s">
        <v>3094</v>
      </c>
    </row>
    <row r="11954" spans="1:18" x14ac:dyDescent="0.25">
      <c r="A11954" t="s">
        <v>5993</v>
      </c>
      <c r="B11954" t="s">
        <v>3089</v>
      </c>
      <c r="D11954" t="s">
        <v>3090</v>
      </c>
      <c r="E11954" t="s">
        <v>3090</v>
      </c>
      <c r="F11954">
        <v>1</v>
      </c>
      <c r="G11954">
        <v>0</v>
      </c>
      <c r="H11954">
        <v>1594.8306060703401</v>
      </c>
      <c r="I11954">
        <v>909.80060607034898</v>
      </c>
      <c r="K11954">
        <v>246.06</v>
      </c>
      <c r="M11954">
        <v>438.97</v>
      </c>
      <c r="N11954" t="s">
        <v>3091</v>
      </c>
      <c r="O11954" t="s">
        <v>3092</v>
      </c>
      <c r="P11954" t="s">
        <v>3095</v>
      </c>
      <c r="R11954" t="s">
        <v>3094</v>
      </c>
    </row>
    <row r="11955" spans="1:18" x14ac:dyDescent="0.25">
      <c r="A11955" t="s">
        <v>5994</v>
      </c>
      <c r="B11955" t="s">
        <v>3089</v>
      </c>
      <c r="D11955" t="s">
        <v>3090</v>
      </c>
      <c r="E11955" t="s">
        <v>3090</v>
      </c>
      <c r="F11955">
        <v>1</v>
      </c>
      <c r="G11955">
        <v>0</v>
      </c>
      <c r="H11955">
        <v>0</v>
      </c>
      <c r="I11955"/>
      <c r="K11955"/>
      <c r="N11955" t="s">
        <v>3091</v>
      </c>
      <c r="O11955" t="s">
        <v>3092</v>
      </c>
      <c r="P11955" t="s">
        <v>3095</v>
      </c>
      <c r="R11955" t="s">
        <v>3094</v>
      </c>
    </row>
    <row r="11956" spans="1:18" x14ac:dyDescent="0.25">
      <c r="A11956" t="s">
        <v>9089</v>
      </c>
      <c r="B11956" t="s">
        <v>3089</v>
      </c>
      <c r="D11956" t="s">
        <v>3090</v>
      </c>
      <c r="E11956" t="s">
        <v>3090</v>
      </c>
      <c r="F11956">
        <v>1</v>
      </c>
      <c r="G11956">
        <v>0</v>
      </c>
      <c r="H11956">
        <v>159.495531167439</v>
      </c>
      <c r="I11956">
        <v>49.070531167439299</v>
      </c>
      <c r="K11956">
        <v>45.115000000000002</v>
      </c>
      <c r="M11956">
        <v>65.31</v>
      </c>
      <c r="N11956" t="s">
        <v>3091</v>
      </c>
      <c r="O11956" t="s">
        <v>3092</v>
      </c>
      <c r="P11956" t="s">
        <v>3095</v>
      </c>
      <c r="R11956" t="s">
        <v>3094</v>
      </c>
    </row>
    <row r="11957" spans="1:18" x14ac:dyDescent="0.25">
      <c r="A11957" t="s">
        <v>3065</v>
      </c>
      <c r="B11957" t="s">
        <v>3089</v>
      </c>
      <c r="D11957" t="s">
        <v>3090</v>
      </c>
      <c r="E11957" t="s">
        <v>3090</v>
      </c>
      <c r="F11957">
        <v>1</v>
      </c>
      <c r="G11957">
        <v>0</v>
      </c>
      <c r="H11957">
        <v>4637.3515619896998</v>
      </c>
      <c r="I11957">
        <v>2560.8365619896999</v>
      </c>
      <c r="K11957">
        <v>848.34</v>
      </c>
      <c r="M11957">
        <v>1228.175</v>
      </c>
      <c r="N11957" t="s">
        <v>3091</v>
      </c>
      <c r="O11957" t="s">
        <v>3092</v>
      </c>
      <c r="P11957" t="s">
        <v>3095</v>
      </c>
      <c r="R11957" t="s">
        <v>3094</v>
      </c>
    </row>
    <row r="11958" spans="1:18" x14ac:dyDescent="0.25">
      <c r="A11958" t="s">
        <v>3217</v>
      </c>
      <c r="B11958" t="s">
        <v>3089</v>
      </c>
      <c r="D11958" t="s">
        <v>3090</v>
      </c>
      <c r="E11958" t="s">
        <v>3090</v>
      </c>
      <c r="F11958">
        <v>1</v>
      </c>
      <c r="G11958">
        <v>0</v>
      </c>
      <c r="H11958">
        <v>4738.6397333304303</v>
      </c>
      <c r="I11958">
        <v>3212.7997333304302</v>
      </c>
      <c r="K11958">
        <v>550.14</v>
      </c>
      <c r="M11958">
        <v>975.7</v>
      </c>
      <c r="N11958" t="s">
        <v>3091</v>
      </c>
      <c r="O11958" t="s">
        <v>3092</v>
      </c>
      <c r="P11958" t="s">
        <v>3095</v>
      </c>
      <c r="R11958" t="s">
        <v>3094</v>
      </c>
    </row>
    <row r="11959" spans="1:18" x14ac:dyDescent="0.25">
      <c r="A11959" t="s">
        <v>5995</v>
      </c>
      <c r="B11959" t="s">
        <v>3089</v>
      </c>
      <c r="D11959" t="s">
        <v>3090</v>
      </c>
      <c r="E11959" t="s">
        <v>3090</v>
      </c>
      <c r="F11959">
        <v>1</v>
      </c>
      <c r="G11959">
        <v>0</v>
      </c>
      <c r="H11959">
        <v>198.52799999999999</v>
      </c>
      <c r="I11959">
        <v>80.818000000000097</v>
      </c>
      <c r="K11959">
        <v>42</v>
      </c>
      <c r="M11959">
        <v>75.709999999999994</v>
      </c>
      <c r="N11959" t="s">
        <v>3091</v>
      </c>
      <c r="O11959" t="s">
        <v>3092</v>
      </c>
      <c r="P11959" t="s">
        <v>3095</v>
      </c>
      <c r="R11959" t="s">
        <v>3094</v>
      </c>
    </row>
    <row r="11960" spans="1:18" x14ac:dyDescent="0.25">
      <c r="A11960" t="s">
        <v>3218</v>
      </c>
      <c r="B11960" t="s">
        <v>3089</v>
      </c>
      <c r="D11960" t="s">
        <v>3090</v>
      </c>
      <c r="E11960" t="s">
        <v>3090</v>
      </c>
      <c r="F11960">
        <v>1</v>
      </c>
      <c r="G11960">
        <v>0</v>
      </c>
      <c r="H11960">
        <v>1036.93335833333</v>
      </c>
      <c r="I11960">
        <v>881.673358333333</v>
      </c>
      <c r="K11960">
        <v>57</v>
      </c>
      <c r="M11960">
        <v>98.26</v>
      </c>
      <c r="N11960" t="s">
        <v>3091</v>
      </c>
      <c r="O11960" t="s">
        <v>3092</v>
      </c>
      <c r="P11960" t="s">
        <v>3095</v>
      </c>
      <c r="R11960" t="s">
        <v>3094</v>
      </c>
    </row>
    <row r="11961" spans="1:18" x14ac:dyDescent="0.25">
      <c r="A11961" t="s">
        <v>1972</v>
      </c>
      <c r="B11961" t="s">
        <v>3089</v>
      </c>
      <c r="D11961" t="s">
        <v>3090</v>
      </c>
      <c r="E11961" t="s">
        <v>3090</v>
      </c>
      <c r="F11961">
        <v>1</v>
      </c>
      <c r="G11961">
        <v>0</v>
      </c>
      <c r="H11961">
        <v>497.62856501176401</v>
      </c>
      <c r="I11961">
        <v>305.698565011764</v>
      </c>
      <c r="K11961">
        <v>78.41</v>
      </c>
      <c r="M11961">
        <v>113.52</v>
      </c>
      <c r="N11961" t="s">
        <v>3091</v>
      </c>
      <c r="O11961" t="s">
        <v>3092</v>
      </c>
      <c r="P11961" t="s">
        <v>3095</v>
      </c>
      <c r="R11961" t="s">
        <v>3094</v>
      </c>
    </row>
    <row r="11962" spans="1:18" x14ac:dyDescent="0.25">
      <c r="A11962" t="s">
        <v>2605</v>
      </c>
      <c r="B11962" t="s">
        <v>3089</v>
      </c>
      <c r="D11962" t="s">
        <v>3090</v>
      </c>
      <c r="E11962" t="s">
        <v>3090</v>
      </c>
      <c r="F11962">
        <v>1</v>
      </c>
      <c r="G11962">
        <v>0</v>
      </c>
      <c r="H11962">
        <v>2999.0812375102901</v>
      </c>
      <c r="I11962">
        <v>2779.7612375102899</v>
      </c>
      <c r="K11962">
        <v>78.5</v>
      </c>
      <c r="M11962">
        <v>140.82</v>
      </c>
      <c r="N11962" t="s">
        <v>3091</v>
      </c>
      <c r="O11962" t="s">
        <v>3092</v>
      </c>
      <c r="P11962" t="s">
        <v>3095</v>
      </c>
      <c r="R11962" t="s">
        <v>3094</v>
      </c>
    </row>
    <row r="11963" spans="1:18" x14ac:dyDescent="0.25">
      <c r="A11963" t="s">
        <v>5996</v>
      </c>
      <c r="B11963" t="s">
        <v>3089</v>
      </c>
      <c r="D11963" t="s">
        <v>3090</v>
      </c>
      <c r="E11963" t="s">
        <v>3090</v>
      </c>
      <c r="F11963">
        <v>1</v>
      </c>
      <c r="G11963">
        <v>0</v>
      </c>
      <c r="H11963">
        <v>0</v>
      </c>
      <c r="I11963"/>
      <c r="K11963"/>
      <c r="N11963" t="s">
        <v>3091</v>
      </c>
      <c r="O11963" t="s">
        <v>3092</v>
      </c>
      <c r="P11963" t="s">
        <v>3095</v>
      </c>
      <c r="R11963" t="s">
        <v>3094</v>
      </c>
    </row>
    <row r="11964" spans="1:18" x14ac:dyDescent="0.25">
      <c r="A11964" t="s">
        <v>5997</v>
      </c>
      <c r="B11964" t="s">
        <v>3089</v>
      </c>
      <c r="D11964" t="s">
        <v>3090</v>
      </c>
      <c r="E11964" t="s">
        <v>3090</v>
      </c>
      <c r="F11964">
        <v>1</v>
      </c>
      <c r="G11964">
        <v>0</v>
      </c>
      <c r="H11964">
        <v>2236.79</v>
      </c>
      <c r="I11964">
        <v>2236.79</v>
      </c>
      <c r="K11964">
        <v>0</v>
      </c>
      <c r="M11964">
        <v>0</v>
      </c>
      <c r="N11964" t="s">
        <v>3091</v>
      </c>
      <c r="O11964" t="s">
        <v>3092</v>
      </c>
      <c r="P11964" t="s">
        <v>3095</v>
      </c>
      <c r="R11964" t="s">
        <v>3094</v>
      </c>
    </row>
    <row r="11965" spans="1:18" x14ac:dyDescent="0.25">
      <c r="A11965" t="s">
        <v>5998</v>
      </c>
      <c r="B11965" t="s">
        <v>3089</v>
      </c>
      <c r="D11965" t="s">
        <v>3090</v>
      </c>
      <c r="E11965" t="s">
        <v>3090</v>
      </c>
      <c r="F11965">
        <v>1</v>
      </c>
      <c r="G11965">
        <v>0</v>
      </c>
      <c r="H11965">
        <v>0</v>
      </c>
      <c r="I11965">
        <v>0</v>
      </c>
      <c r="K11965"/>
      <c r="N11965" t="s">
        <v>3091</v>
      </c>
      <c r="O11965" t="s">
        <v>3092</v>
      </c>
      <c r="P11965" t="s">
        <v>3095</v>
      </c>
      <c r="R11965" t="s">
        <v>3094</v>
      </c>
    </row>
    <row r="11966" spans="1:18" x14ac:dyDescent="0.25">
      <c r="A11966" t="s">
        <v>5999</v>
      </c>
      <c r="B11966" t="s">
        <v>3089</v>
      </c>
      <c r="D11966" t="s">
        <v>3090</v>
      </c>
      <c r="E11966" t="s">
        <v>3090</v>
      </c>
      <c r="F11966">
        <v>1</v>
      </c>
      <c r="G11966">
        <v>0</v>
      </c>
      <c r="H11966">
        <v>0</v>
      </c>
      <c r="I11966">
        <v>0</v>
      </c>
      <c r="K11966"/>
      <c r="N11966" t="s">
        <v>3091</v>
      </c>
      <c r="O11966" t="s">
        <v>3092</v>
      </c>
      <c r="P11966" t="s">
        <v>3095</v>
      </c>
      <c r="R11966" t="s">
        <v>3094</v>
      </c>
    </row>
    <row r="11967" spans="1:18" x14ac:dyDescent="0.25">
      <c r="A11967" t="s">
        <v>6000</v>
      </c>
      <c r="B11967" t="s">
        <v>3089</v>
      </c>
      <c r="D11967" t="s">
        <v>3090</v>
      </c>
      <c r="E11967" t="s">
        <v>3090</v>
      </c>
      <c r="F11967">
        <v>1</v>
      </c>
      <c r="G11967">
        <v>0</v>
      </c>
      <c r="H11967">
        <v>7316.5999999999904</v>
      </c>
      <c r="I11967">
        <v>6331.2895546841501</v>
      </c>
      <c r="K11967">
        <v>354.25016010508199</v>
      </c>
      <c r="M11967">
        <v>631.06028521076496</v>
      </c>
      <c r="N11967" t="s">
        <v>3091</v>
      </c>
      <c r="O11967" t="s">
        <v>3092</v>
      </c>
      <c r="P11967" t="s">
        <v>3095</v>
      </c>
      <c r="R11967" t="s">
        <v>3094</v>
      </c>
    </row>
    <row r="11968" spans="1:18" x14ac:dyDescent="0.25">
      <c r="A11968" t="s">
        <v>6001</v>
      </c>
      <c r="B11968" t="s">
        <v>3089</v>
      </c>
      <c r="D11968" t="s">
        <v>3090</v>
      </c>
      <c r="E11968" t="s">
        <v>3090</v>
      </c>
      <c r="F11968">
        <v>1</v>
      </c>
      <c r="G11968">
        <v>0</v>
      </c>
      <c r="H11968">
        <v>193.91399999999999</v>
      </c>
      <c r="I11968">
        <v>166.81399999999999</v>
      </c>
      <c r="K11968">
        <v>10</v>
      </c>
      <c r="M11968">
        <v>17.100000000000001</v>
      </c>
      <c r="N11968" t="s">
        <v>3091</v>
      </c>
      <c r="O11968" t="s">
        <v>3092</v>
      </c>
      <c r="P11968" t="s">
        <v>3095</v>
      </c>
      <c r="R11968" t="s">
        <v>3094</v>
      </c>
    </row>
    <row r="11969" spans="1:18" x14ac:dyDescent="0.25">
      <c r="A11969" t="s">
        <v>6002</v>
      </c>
      <c r="B11969" t="s">
        <v>3089</v>
      </c>
      <c r="D11969" t="s">
        <v>3090</v>
      </c>
      <c r="E11969" t="s">
        <v>3090</v>
      </c>
      <c r="F11969">
        <v>1</v>
      </c>
      <c r="G11969">
        <v>0</v>
      </c>
      <c r="H11969">
        <v>162.438032437499</v>
      </c>
      <c r="I11969">
        <v>88.318032437499895</v>
      </c>
      <c r="K11969">
        <v>27.25</v>
      </c>
      <c r="M11969">
        <v>46.87</v>
      </c>
      <c r="N11969" t="s">
        <v>3091</v>
      </c>
      <c r="O11969" t="s">
        <v>3092</v>
      </c>
      <c r="P11969" t="s">
        <v>3095</v>
      </c>
      <c r="R11969" t="s">
        <v>3094</v>
      </c>
    </row>
    <row r="11970" spans="1:18" x14ac:dyDescent="0.25">
      <c r="A11970" t="s">
        <v>6003</v>
      </c>
      <c r="B11970" t="s">
        <v>3089</v>
      </c>
      <c r="D11970" t="s">
        <v>3090</v>
      </c>
      <c r="E11970" t="s">
        <v>3090</v>
      </c>
      <c r="F11970">
        <v>1</v>
      </c>
      <c r="G11970">
        <v>0</v>
      </c>
      <c r="H11970">
        <v>96.960910113376698</v>
      </c>
      <c r="I11970">
        <v>46.8809101133767</v>
      </c>
      <c r="K11970">
        <v>18</v>
      </c>
      <c r="M11970">
        <v>32.08</v>
      </c>
      <c r="N11970" t="s">
        <v>3091</v>
      </c>
      <c r="O11970" t="s">
        <v>3092</v>
      </c>
      <c r="P11970" t="s">
        <v>3095</v>
      </c>
      <c r="R11970" t="s">
        <v>3094</v>
      </c>
    </row>
    <row r="11971" spans="1:18" x14ac:dyDescent="0.25">
      <c r="A11971" t="s">
        <v>6004</v>
      </c>
      <c r="B11971" t="s">
        <v>3089</v>
      </c>
      <c r="D11971" t="s">
        <v>3090</v>
      </c>
      <c r="E11971" t="s">
        <v>3090</v>
      </c>
      <c r="F11971">
        <v>1</v>
      </c>
      <c r="G11971">
        <v>0</v>
      </c>
      <c r="H11971">
        <v>207.55066611111101</v>
      </c>
      <c r="I11971">
        <v>89.8306661111111</v>
      </c>
      <c r="K11971">
        <v>42</v>
      </c>
      <c r="M11971">
        <v>75.72</v>
      </c>
      <c r="N11971" t="s">
        <v>3091</v>
      </c>
      <c r="O11971" t="s">
        <v>3092</v>
      </c>
      <c r="P11971" t="s">
        <v>3095</v>
      </c>
      <c r="R11971" t="s">
        <v>3094</v>
      </c>
    </row>
    <row r="11972" spans="1:18" x14ac:dyDescent="0.25">
      <c r="A11972" t="s">
        <v>6005</v>
      </c>
      <c r="B11972" t="s">
        <v>3089</v>
      </c>
      <c r="D11972" t="s">
        <v>3090</v>
      </c>
      <c r="E11972" t="s">
        <v>3090</v>
      </c>
      <c r="F11972">
        <v>1</v>
      </c>
      <c r="G11972">
        <v>0</v>
      </c>
      <c r="H11972">
        <v>11498.013957520499</v>
      </c>
      <c r="I11972">
        <v>9890.6839575205904</v>
      </c>
      <c r="K11972">
        <v>584</v>
      </c>
      <c r="M11972">
        <v>1023.33</v>
      </c>
      <c r="N11972" t="s">
        <v>3091</v>
      </c>
      <c r="O11972" t="s">
        <v>3092</v>
      </c>
      <c r="P11972" t="s">
        <v>3095</v>
      </c>
      <c r="R11972" t="s">
        <v>3094</v>
      </c>
    </row>
    <row r="11973" spans="1:18" x14ac:dyDescent="0.25">
      <c r="A11973" t="s">
        <v>6006</v>
      </c>
      <c r="B11973" t="s">
        <v>3089</v>
      </c>
      <c r="D11973" t="s">
        <v>3090</v>
      </c>
      <c r="E11973" t="s">
        <v>3090</v>
      </c>
      <c r="F11973">
        <v>1</v>
      </c>
      <c r="G11973">
        <v>0</v>
      </c>
      <c r="H11973">
        <v>1027.1037539792401</v>
      </c>
      <c r="I11973">
        <v>549.00375397924404</v>
      </c>
      <c r="K11973">
        <v>173.76</v>
      </c>
      <c r="M11973">
        <v>304.33999999999997</v>
      </c>
      <c r="N11973" t="s">
        <v>3091</v>
      </c>
      <c r="O11973" t="s">
        <v>3092</v>
      </c>
      <c r="P11973" t="s">
        <v>3095</v>
      </c>
      <c r="R11973" t="s">
        <v>3094</v>
      </c>
    </row>
    <row r="11974" spans="1:18" x14ac:dyDescent="0.25">
      <c r="A11974" t="s">
        <v>6007</v>
      </c>
      <c r="B11974" t="s">
        <v>3089</v>
      </c>
      <c r="D11974" t="s">
        <v>3090</v>
      </c>
      <c r="E11974" t="s">
        <v>3090</v>
      </c>
      <c r="F11974">
        <v>1</v>
      </c>
      <c r="G11974">
        <v>0</v>
      </c>
      <c r="H11974">
        <v>1051.18529722222</v>
      </c>
      <c r="I11974">
        <v>843.94529722222205</v>
      </c>
      <c r="K11974">
        <v>75</v>
      </c>
      <c r="M11974">
        <v>132.24</v>
      </c>
      <c r="N11974" t="s">
        <v>3091</v>
      </c>
      <c r="O11974" t="s">
        <v>3092</v>
      </c>
      <c r="P11974" t="s">
        <v>3095</v>
      </c>
      <c r="R11974" t="s">
        <v>3094</v>
      </c>
    </row>
    <row r="11975" spans="1:18" x14ac:dyDescent="0.25">
      <c r="A11975" t="s">
        <v>6008</v>
      </c>
      <c r="B11975" t="s">
        <v>3089</v>
      </c>
      <c r="D11975" t="s">
        <v>3090</v>
      </c>
      <c r="E11975" t="s">
        <v>3090</v>
      </c>
      <c r="F11975">
        <v>1</v>
      </c>
      <c r="G11975">
        <v>0</v>
      </c>
      <c r="H11975">
        <v>7052.23</v>
      </c>
      <c r="I11975">
        <v>7052.23</v>
      </c>
      <c r="K11975">
        <v>0</v>
      </c>
      <c r="M11975">
        <v>0</v>
      </c>
      <c r="N11975" t="s">
        <v>3091</v>
      </c>
      <c r="O11975" t="s">
        <v>3092</v>
      </c>
      <c r="P11975" t="s">
        <v>3095</v>
      </c>
      <c r="R11975" t="s">
        <v>3094</v>
      </c>
    </row>
    <row r="11976" spans="1:18" x14ac:dyDescent="0.25">
      <c r="A11976" t="s">
        <v>6009</v>
      </c>
      <c r="B11976" t="s">
        <v>3089</v>
      </c>
      <c r="D11976" t="s">
        <v>3090</v>
      </c>
      <c r="E11976" t="s">
        <v>3090</v>
      </c>
      <c r="F11976">
        <v>1</v>
      </c>
      <c r="G11976">
        <v>0</v>
      </c>
      <c r="H11976">
        <v>4782.5768161088399</v>
      </c>
      <c r="I11976">
        <v>2897.45681610884</v>
      </c>
      <c r="K11976">
        <v>675</v>
      </c>
      <c r="M11976">
        <v>1210.1199999999999</v>
      </c>
      <c r="N11976" t="s">
        <v>3091</v>
      </c>
      <c r="O11976" t="s">
        <v>3092</v>
      </c>
      <c r="P11976" t="s">
        <v>3095</v>
      </c>
      <c r="R11976" t="s">
        <v>3094</v>
      </c>
    </row>
    <row r="11977" spans="1:18" x14ac:dyDescent="0.25">
      <c r="A11977" t="s">
        <v>6010</v>
      </c>
      <c r="B11977" t="s">
        <v>3089</v>
      </c>
      <c r="D11977" t="s">
        <v>3090</v>
      </c>
      <c r="E11977" t="s">
        <v>3090</v>
      </c>
      <c r="F11977">
        <v>1</v>
      </c>
      <c r="G11977">
        <v>0</v>
      </c>
      <c r="H11977">
        <v>7185.31118591425</v>
      </c>
      <c r="I11977">
        <v>6402.5111859142498</v>
      </c>
      <c r="K11977">
        <v>281.55</v>
      </c>
      <c r="M11977">
        <v>501.25</v>
      </c>
      <c r="N11977" t="s">
        <v>3091</v>
      </c>
      <c r="O11977" t="s">
        <v>3092</v>
      </c>
      <c r="P11977" t="s">
        <v>3095</v>
      </c>
      <c r="R11977" t="s">
        <v>3094</v>
      </c>
    </row>
    <row r="11978" spans="1:18" x14ac:dyDescent="0.25">
      <c r="A11978" t="s">
        <v>6011</v>
      </c>
      <c r="B11978" t="s">
        <v>3089</v>
      </c>
      <c r="D11978" t="s">
        <v>3090</v>
      </c>
      <c r="E11978" t="s">
        <v>3090</v>
      </c>
      <c r="F11978">
        <v>1</v>
      </c>
      <c r="G11978">
        <v>0</v>
      </c>
      <c r="H11978">
        <v>3170.49</v>
      </c>
      <c r="I11978">
        <v>3170.49</v>
      </c>
      <c r="K11978">
        <v>0</v>
      </c>
      <c r="M11978">
        <v>0</v>
      </c>
      <c r="N11978" t="s">
        <v>3091</v>
      </c>
      <c r="O11978" t="s">
        <v>3092</v>
      </c>
      <c r="P11978" t="s">
        <v>3095</v>
      </c>
      <c r="R11978" t="s">
        <v>3094</v>
      </c>
    </row>
    <row r="11979" spans="1:18" x14ac:dyDescent="0.25">
      <c r="A11979" t="s">
        <v>6012</v>
      </c>
      <c r="B11979" t="s">
        <v>3089</v>
      </c>
      <c r="D11979" t="s">
        <v>3090</v>
      </c>
      <c r="E11979" t="s">
        <v>3090</v>
      </c>
      <c r="F11979">
        <v>1</v>
      </c>
      <c r="G11979">
        <v>0</v>
      </c>
      <c r="H11979">
        <v>146.37719999999999</v>
      </c>
      <c r="I11979">
        <v>4.7199999999999999E-2</v>
      </c>
      <c r="K11979">
        <v>54</v>
      </c>
      <c r="M11979">
        <v>92.33</v>
      </c>
      <c r="N11979" t="s">
        <v>3091</v>
      </c>
      <c r="O11979" t="s">
        <v>3092</v>
      </c>
      <c r="P11979" t="s">
        <v>3095</v>
      </c>
      <c r="R11979" t="s">
        <v>3094</v>
      </c>
    </row>
    <row r="11980" spans="1:18" x14ac:dyDescent="0.25">
      <c r="A11980" t="s">
        <v>6013</v>
      </c>
      <c r="B11980" t="s">
        <v>3089</v>
      </c>
      <c r="D11980" t="s">
        <v>3090</v>
      </c>
      <c r="E11980" t="s">
        <v>3090</v>
      </c>
      <c r="F11980">
        <v>1</v>
      </c>
      <c r="G11980">
        <v>0</v>
      </c>
      <c r="H11980">
        <v>440.15670789473597</v>
      </c>
      <c r="I11980">
        <v>197.19670789473599</v>
      </c>
      <c r="K11980">
        <v>87</v>
      </c>
      <c r="M11980">
        <v>155.96</v>
      </c>
      <c r="N11980" t="s">
        <v>3091</v>
      </c>
      <c r="O11980" t="s">
        <v>3092</v>
      </c>
      <c r="P11980" t="s">
        <v>3095</v>
      </c>
      <c r="R11980" t="s">
        <v>3094</v>
      </c>
    </row>
    <row r="11981" spans="1:18" x14ac:dyDescent="0.25">
      <c r="A11981" t="s">
        <v>6014</v>
      </c>
      <c r="B11981" t="s">
        <v>3089</v>
      </c>
      <c r="D11981" t="s">
        <v>3090</v>
      </c>
      <c r="E11981" t="s">
        <v>3090</v>
      </c>
      <c r="F11981">
        <v>1</v>
      </c>
      <c r="G11981">
        <v>0</v>
      </c>
      <c r="H11981">
        <v>281.398149334295</v>
      </c>
      <c r="I11981">
        <v>131.423149334295</v>
      </c>
      <c r="K11981">
        <v>55.024999999999999</v>
      </c>
      <c r="M11981">
        <v>94.95</v>
      </c>
      <c r="N11981" t="s">
        <v>3091</v>
      </c>
      <c r="O11981" t="s">
        <v>3092</v>
      </c>
      <c r="P11981" t="s">
        <v>3095</v>
      </c>
      <c r="R11981" t="s">
        <v>3094</v>
      </c>
    </row>
    <row r="11982" spans="1:18" x14ac:dyDescent="0.25">
      <c r="A11982" t="s">
        <v>6015</v>
      </c>
      <c r="B11982" t="s">
        <v>3089</v>
      </c>
      <c r="D11982" t="s">
        <v>3090</v>
      </c>
      <c r="E11982" t="s">
        <v>3090</v>
      </c>
      <c r="F11982">
        <v>1</v>
      </c>
      <c r="G11982">
        <v>0</v>
      </c>
      <c r="H11982">
        <v>7502.2236001577203</v>
      </c>
      <c r="I11982">
        <v>6491.9236001577201</v>
      </c>
      <c r="K11982">
        <v>363.25</v>
      </c>
      <c r="M11982">
        <v>647.04999999999995</v>
      </c>
      <c r="N11982" t="s">
        <v>3091</v>
      </c>
      <c r="O11982" t="s">
        <v>3092</v>
      </c>
      <c r="P11982" t="s">
        <v>3095</v>
      </c>
      <c r="R11982" t="s">
        <v>3094</v>
      </c>
    </row>
    <row r="11983" spans="1:18" x14ac:dyDescent="0.25">
      <c r="A11983" t="s">
        <v>6016</v>
      </c>
      <c r="B11983" t="s">
        <v>3089</v>
      </c>
      <c r="D11983" t="s">
        <v>3090</v>
      </c>
      <c r="E11983" t="s">
        <v>3090</v>
      </c>
      <c r="F11983">
        <v>1</v>
      </c>
      <c r="G11983">
        <v>0</v>
      </c>
      <c r="H11983">
        <v>17087.480130625601</v>
      </c>
      <c r="I11983">
        <v>11736.1701306256</v>
      </c>
      <c r="K11983">
        <v>1919.76</v>
      </c>
      <c r="M11983">
        <v>3431.55</v>
      </c>
      <c r="N11983" t="s">
        <v>3091</v>
      </c>
      <c r="O11983" t="s">
        <v>3092</v>
      </c>
      <c r="P11983" t="s">
        <v>3095</v>
      </c>
      <c r="R11983" t="s">
        <v>3094</v>
      </c>
    </row>
    <row r="11984" spans="1:18" x14ac:dyDescent="0.25">
      <c r="A11984" t="s">
        <v>6017</v>
      </c>
      <c r="B11984" t="s">
        <v>3089</v>
      </c>
      <c r="D11984" t="s">
        <v>3090</v>
      </c>
      <c r="E11984" t="s">
        <v>3090</v>
      </c>
      <c r="F11984">
        <v>1</v>
      </c>
      <c r="G11984">
        <v>0</v>
      </c>
      <c r="H11984">
        <v>1198.6657858823501</v>
      </c>
      <c r="I11984">
        <v>1171.5657858823499</v>
      </c>
      <c r="K11984">
        <v>10</v>
      </c>
      <c r="M11984">
        <v>17.100000000000001</v>
      </c>
      <c r="N11984" t="s">
        <v>3091</v>
      </c>
      <c r="O11984" t="s">
        <v>3092</v>
      </c>
      <c r="P11984" t="s">
        <v>3095</v>
      </c>
      <c r="R11984" t="s">
        <v>3094</v>
      </c>
    </row>
    <row r="11985" spans="1:18" x14ac:dyDescent="0.25">
      <c r="A11985" t="s">
        <v>6018</v>
      </c>
      <c r="B11985" t="s">
        <v>3089</v>
      </c>
      <c r="D11985" t="s">
        <v>3090</v>
      </c>
      <c r="E11985" t="s">
        <v>3090</v>
      </c>
      <c r="F11985">
        <v>1</v>
      </c>
      <c r="G11985">
        <v>0</v>
      </c>
      <c r="H11985">
        <v>479.80589406722902</v>
      </c>
      <c r="I11985">
        <v>174.825894067229</v>
      </c>
      <c r="K11985">
        <v>110</v>
      </c>
      <c r="M11985">
        <v>194.98</v>
      </c>
      <c r="N11985" t="s">
        <v>3091</v>
      </c>
      <c r="O11985" t="s">
        <v>3092</v>
      </c>
      <c r="P11985" t="s">
        <v>3095</v>
      </c>
      <c r="R11985" t="s">
        <v>3094</v>
      </c>
    </row>
    <row r="11986" spans="1:18" x14ac:dyDescent="0.25">
      <c r="A11986" t="s">
        <v>6019</v>
      </c>
      <c r="B11986" t="s">
        <v>3089</v>
      </c>
      <c r="D11986" t="s">
        <v>3090</v>
      </c>
      <c r="E11986" t="s">
        <v>3090</v>
      </c>
      <c r="F11986">
        <v>1</v>
      </c>
      <c r="G11986">
        <v>0</v>
      </c>
      <c r="H11986">
        <v>4183.7138325138603</v>
      </c>
      <c r="I11986">
        <v>2476.4438325138599</v>
      </c>
      <c r="K11986">
        <v>615</v>
      </c>
      <c r="M11986">
        <v>1092.27</v>
      </c>
      <c r="N11986" t="s">
        <v>3091</v>
      </c>
      <c r="O11986" t="s">
        <v>3092</v>
      </c>
      <c r="P11986" t="s">
        <v>3095</v>
      </c>
      <c r="R11986" t="s">
        <v>3094</v>
      </c>
    </row>
    <row r="11987" spans="1:18" x14ac:dyDescent="0.25">
      <c r="A11987" t="s">
        <v>6020</v>
      </c>
      <c r="B11987" t="s">
        <v>3089</v>
      </c>
      <c r="D11987" t="s">
        <v>3090</v>
      </c>
      <c r="E11987" t="s">
        <v>3090</v>
      </c>
      <c r="F11987">
        <v>1</v>
      </c>
      <c r="G11987">
        <v>0</v>
      </c>
      <c r="H11987">
        <v>2620.5246299999999</v>
      </c>
      <c r="I11987">
        <v>2570.7446300000001</v>
      </c>
      <c r="K11987">
        <v>18</v>
      </c>
      <c r="M11987">
        <v>31.78</v>
      </c>
      <c r="N11987" t="s">
        <v>3091</v>
      </c>
      <c r="O11987" t="s">
        <v>3092</v>
      </c>
      <c r="P11987" t="s">
        <v>3095</v>
      </c>
      <c r="R11987" t="s">
        <v>3094</v>
      </c>
    </row>
    <row r="11988" spans="1:18" x14ac:dyDescent="0.25">
      <c r="A11988" t="s">
        <v>6021</v>
      </c>
      <c r="B11988" t="s">
        <v>3089</v>
      </c>
      <c r="D11988" t="s">
        <v>3090</v>
      </c>
      <c r="E11988" t="s">
        <v>3090</v>
      </c>
      <c r="F11988">
        <v>1</v>
      </c>
      <c r="G11988">
        <v>0</v>
      </c>
      <c r="H11988">
        <v>1397.41722719066</v>
      </c>
      <c r="I11988">
        <v>819.44722719066601</v>
      </c>
      <c r="K11988">
        <v>210.04</v>
      </c>
      <c r="M11988">
        <v>367.93</v>
      </c>
      <c r="N11988" t="s">
        <v>3091</v>
      </c>
      <c r="O11988" t="s">
        <v>3092</v>
      </c>
      <c r="P11988" t="s">
        <v>3095</v>
      </c>
      <c r="R11988" t="s">
        <v>3094</v>
      </c>
    </row>
    <row r="11989" spans="1:18" x14ac:dyDescent="0.25">
      <c r="A11989" t="s">
        <v>6022</v>
      </c>
      <c r="B11989" t="s">
        <v>3089</v>
      </c>
      <c r="D11989" t="s">
        <v>3090</v>
      </c>
      <c r="E11989" t="s">
        <v>3090</v>
      </c>
      <c r="F11989">
        <v>1</v>
      </c>
      <c r="G11989">
        <v>0</v>
      </c>
      <c r="H11989">
        <v>974.41898105589996</v>
      </c>
      <c r="I11989">
        <v>856.80898105589995</v>
      </c>
      <c r="K11989">
        <v>43.03</v>
      </c>
      <c r="M11989">
        <v>74.58</v>
      </c>
      <c r="N11989" t="s">
        <v>3091</v>
      </c>
      <c r="O11989" t="s">
        <v>3092</v>
      </c>
      <c r="P11989" t="s">
        <v>3095</v>
      </c>
      <c r="R11989" t="s">
        <v>3094</v>
      </c>
    </row>
    <row r="11990" spans="1:18" x14ac:dyDescent="0.25">
      <c r="A11990" t="s">
        <v>6023</v>
      </c>
      <c r="B11990" t="s">
        <v>3089</v>
      </c>
      <c r="D11990" t="s">
        <v>3090</v>
      </c>
      <c r="E11990" t="s">
        <v>3090</v>
      </c>
      <c r="F11990">
        <v>1</v>
      </c>
      <c r="G11990">
        <v>0</v>
      </c>
      <c r="H11990">
        <v>594.57495583556295</v>
      </c>
      <c r="I11990">
        <v>370.42495583556303</v>
      </c>
      <c r="K11990">
        <v>81.11</v>
      </c>
      <c r="M11990">
        <v>143.04</v>
      </c>
      <c r="N11990" t="s">
        <v>3091</v>
      </c>
      <c r="O11990" t="s">
        <v>3092</v>
      </c>
      <c r="P11990" t="s">
        <v>3095</v>
      </c>
      <c r="R11990" t="s">
        <v>3094</v>
      </c>
    </row>
    <row r="11991" spans="1:18" x14ac:dyDescent="0.25">
      <c r="A11991" t="s">
        <v>6024</v>
      </c>
      <c r="B11991" t="s">
        <v>3089</v>
      </c>
      <c r="D11991" t="s">
        <v>3090</v>
      </c>
      <c r="E11991" t="s">
        <v>3090</v>
      </c>
      <c r="F11991">
        <v>1</v>
      </c>
      <c r="G11991">
        <v>0</v>
      </c>
      <c r="H11991">
        <v>4611.1551487160395</v>
      </c>
      <c r="I11991">
        <v>2636.92514871604</v>
      </c>
      <c r="K11991">
        <v>711.14</v>
      </c>
      <c r="M11991">
        <v>1263.0899999999999</v>
      </c>
      <c r="N11991" t="s">
        <v>3091</v>
      </c>
      <c r="O11991" t="s">
        <v>3092</v>
      </c>
      <c r="P11991" t="s">
        <v>3095</v>
      </c>
      <c r="R11991" t="s">
        <v>3094</v>
      </c>
    </row>
    <row r="11992" spans="1:18" x14ac:dyDescent="0.25">
      <c r="A11992" t="s">
        <v>6025</v>
      </c>
      <c r="B11992" t="s">
        <v>3089</v>
      </c>
      <c r="D11992" t="s">
        <v>3090</v>
      </c>
      <c r="E11992" t="s">
        <v>3090</v>
      </c>
      <c r="F11992">
        <v>1</v>
      </c>
      <c r="G11992">
        <v>0</v>
      </c>
      <c r="H11992">
        <v>4495.2543030320903</v>
      </c>
      <c r="I11992">
        <v>2643.2243030320901</v>
      </c>
      <c r="K11992">
        <v>667.14</v>
      </c>
      <c r="M11992">
        <v>1184.8900000000001</v>
      </c>
      <c r="N11992" t="s">
        <v>3091</v>
      </c>
      <c r="O11992" t="s">
        <v>3092</v>
      </c>
      <c r="P11992" t="s">
        <v>3095</v>
      </c>
      <c r="R11992" t="s">
        <v>3094</v>
      </c>
    </row>
    <row r="11993" spans="1:18" x14ac:dyDescent="0.25">
      <c r="A11993" t="s">
        <v>6026</v>
      </c>
      <c r="B11993" t="s">
        <v>3089</v>
      </c>
      <c r="D11993" t="s">
        <v>3090</v>
      </c>
      <c r="E11993" t="s">
        <v>3090</v>
      </c>
      <c r="F11993">
        <v>1</v>
      </c>
      <c r="G11993">
        <v>0</v>
      </c>
      <c r="H11993">
        <v>7016.1876056320998</v>
      </c>
      <c r="I11993">
        <v>6023.8476056320997</v>
      </c>
      <c r="K11993">
        <v>355.4</v>
      </c>
      <c r="M11993">
        <v>636.94000000000005</v>
      </c>
      <c r="N11993" t="s">
        <v>3091</v>
      </c>
      <c r="O11993" t="s">
        <v>3092</v>
      </c>
      <c r="P11993" t="s">
        <v>3095</v>
      </c>
      <c r="R11993" t="s">
        <v>3094</v>
      </c>
    </row>
    <row r="11994" spans="1:18" x14ac:dyDescent="0.25">
      <c r="A11994" t="s">
        <v>6027</v>
      </c>
      <c r="B11994" t="s">
        <v>3089</v>
      </c>
      <c r="D11994" t="s">
        <v>3090</v>
      </c>
      <c r="E11994" t="s">
        <v>3090</v>
      </c>
      <c r="F11994">
        <v>1</v>
      </c>
      <c r="G11994">
        <v>0</v>
      </c>
      <c r="H11994">
        <v>231.272938644688</v>
      </c>
      <c r="I11994">
        <v>62.692938644688603</v>
      </c>
      <c r="K11994">
        <v>60</v>
      </c>
      <c r="M11994">
        <v>108.58</v>
      </c>
      <c r="N11994" t="s">
        <v>3091</v>
      </c>
      <c r="O11994" t="s">
        <v>3092</v>
      </c>
      <c r="P11994" t="s">
        <v>3095</v>
      </c>
      <c r="R11994" t="s">
        <v>3094</v>
      </c>
    </row>
    <row r="11995" spans="1:18" x14ac:dyDescent="0.25">
      <c r="A11995" t="s">
        <v>6028</v>
      </c>
      <c r="B11995" t="s">
        <v>3089</v>
      </c>
      <c r="D11995" t="s">
        <v>3090</v>
      </c>
      <c r="E11995" t="s">
        <v>3090</v>
      </c>
      <c r="F11995">
        <v>1</v>
      </c>
      <c r="G11995">
        <v>0</v>
      </c>
      <c r="H11995">
        <v>754.176135579591</v>
      </c>
      <c r="I11995">
        <v>394.45613557959098</v>
      </c>
      <c r="K11995">
        <v>129.25</v>
      </c>
      <c r="M11995">
        <v>230.47</v>
      </c>
      <c r="N11995" t="s">
        <v>3091</v>
      </c>
      <c r="O11995" t="s">
        <v>3092</v>
      </c>
      <c r="P11995" t="s">
        <v>3095</v>
      </c>
      <c r="R11995" t="s">
        <v>3094</v>
      </c>
    </row>
    <row r="11996" spans="1:18" x14ac:dyDescent="0.25">
      <c r="A11996" t="s">
        <v>6029</v>
      </c>
      <c r="B11996" t="s">
        <v>3089</v>
      </c>
      <c r="D11996" t="s">
        <v>3090</v>
      </c>
      <c r="E11996" t="s">
        <v>3090</v>
      </c>
      <c r="F11996">
        <v>1</v>
      </c>
      <c r="G11996">
        <v>0</v>
      </c>
      <c r="H11996">
        <v>6998.6161722987599</v>
      </c>
      <c r="I11996">
        <v>6006.2761722987598</v>
      </c>
      <c r="K11996">
        <v>355.4</v>
      </c>
      <c r="M11996">
        <v>636.94000000000005</v>
      </c>
      <c r="N11996" t="s">
        <v>3091</v>
      </c>
      <c r="O11996" t="s">
        <v>3092</v>
      </c>
      <c r="P11996" t="s">
        <v>3095</v>
      </c>
      <c r="R11996" t="s">
        <v>3094</v>
      </c>
    </row>
    <row r="11997" spans="1:18" x14ac:dyDescent="0.25">
      <c r="A11997" t="s">
        <v>6030</v>
      </c>
      <c r="B11997" t="s">
        <v>3089</v>
      </c>
      <c r="D11997" t="s">
        <v>3090</v>
      </c>
      <c r="E11997" t="s">
        <v>3090</v>
      </c>
      <c r="F11997">
        <v>1</v>
      </c>
      <c r="G11997">
        <v>0</v>
      </c>
      <c r="H11997">
        <v>402.29274907407398</v>
      </c>
      <c r="I11997">
        <v>361.642749074074</v>
      </c>
      <c r="K11997">
        <v>15</v>
      </c>
      <c r="M11997">
        <v>25.65</v>
      </c>
      <c r="N11997" t="s">
        <v>3091</v>
      </c>
      <c r="O11997" t="s">
        <v>3092</v>
      </c>
      <c r="P11997" t="s">
        <v>3095</v>
      </c>
      <c r="R11997" t="s">
        <v>3094</v>
      </c>
    </row>
    <row r="11998" spans="1:18" x14ac:dyDescent="0.25">
      <c r="A11998" t="s">
        <v>6031</v>
      </c>
      <c r="B11998" t="s">
        <v>3089</v>
      </c>
      <c r="D11998" t="s">
        <v>3090</v>
      </c>
      <c r="E11998" t="s">
        <v>3090</v>
      </c>
      <c r="F11998">
        <v>1</v>
      </c>
      <c r="G11998">
        <v>0</v>
      </c>
      <c r="H11998">
        <v>55.16</v>
      </c>
      <c r="I11998">
        <v>0.96</v>
      </c>
      <c r="K11998">
        <v>20</v>
      </c>
      <c r="M11998">
        <v>34.200000000000003</v>
      </c>
      <c r="N11998" t="s">
        <v>3091</v>
      </c>
      <c r="O11998" t="s">
        <v>3092</v>
      </c>
      <c r="P11998" t="s">
        <v>3095</v>
      </c>
      <c r="R11998" t="s">
        <v>3094</v>
      </c>
    </row>
    <row r="11999" spans="1:18" x14ac:dyDescent="0.25">
      <c r="A11999" t="s">
        <v>8094</v>
      </c>
      <c r="B11999" t="s">
        <v>3089</v>
      </c>
      <c r="D11999" t="s">
        <v>3090</v>
      </c>
      <c r="E11999" t="s">
        <v>3090</v>
      </c>
      <c r="F11999">
        <v>1</v>
      </c>
      <c r="G11999">
        <v>0</v>
      </c>
      <c r="H11999">
        <v>263.59167251598399</v>
      </c>
      <c r="I11999">
        <v>133.41167251598401</v>
      </c>
      <c r="K11999">
        <v>47.52</v>
      </c>
      <c r="M11999">
        <v>82.66</v>
      </c>
      <c r="N11999" t="s">
        <v>3091</v>
      </c>
      <c r="O11999" t="s">
        <v>3092</v>
      </c>
      <c r="P11999" t="s">
        <v>3095</v>
      </c>
      <c r="R11999" t="s">
        <v>3094</v>
      </c>
    </row>
    <row r="12000" spans="1:18" x14ac:dyDescent="0.25">
      <c r="A12000" t="s">
        <v>8095</v>
      </c>
      <c r="B12000" t="s">
        <v>3089</v>
      </c>
      <c r="D12000" t="s">
        <v>3090</v>
      </c>
      <c r="E12000" t="s">
        <v>3090</v>
      </c>
      <c r="F12000">
        <v>1</v>
      </c>
      <c r="G12000">
        <v>0</v>
      </c>
      <c r="H12000">
        <v>15.65</v>
      </c>
      <c r="I12000">
        <v>10.23</v>
      </c>
      <c r="K12000">
        <v>2</v>
      </c>
      <c r="M12000">
        <v>3.42</v>
      </c>
      <c r="N12000" t="s">
        <v>3091</v>
      </c>
      <c r="O12000" t="s">
        <v>3092</v>
      </c>
      <c r="P12000" t="s">
        <v>3095</v>
      </c>
      <c r="R12000" t="s">
        <v>3094</v>
      </c>
    </row>
    <row r="12001" spans="1:18" x14ac:dyDescent="0.25">
      <c r="A12001" t="s">
        <v>8280</v>
      </c>
      <c r="B12001" t="s">
        <v>3089</v>
      </c>
      <c r="D12001" t="s">
        <v>3090</v>
      </c>
      <c r="E12001" t="s">
        <v>3090</v>
      </c>
      <c r="F12001">
        <v>1</v>
      </c>
      <c r="G12001">
        <v>0</v>
      </c>
      <c r="H12001">
        <v>12.988200000000001</v>
      </c>
      <c r="I12001">
        <v>6.7481999999999998</v>
      </c>
      <c r="K12001">
        <v>2</v>
      </c>
      <c r="M12001">
        <v>4.24</v>
      </c>
      <c r="N12001" t="s">
        <v>3091</v>
      </c>
      <c r="O12001" t="s">
        <v>3092</v>
      </c>
      <c r="P12001" t="s">
        <v>3095</v>
      </c>
      <c r="R12001" t="s">
        <v>3094</v>
      </c>
    </row>
    <row r="12002" spans="1:18" x14ac:dyDescent="0.25">
      <c r="A12002" t="s">
        <v>8969</v>
      </c>
      <c r="B12002" t="s">
        <v>3089</v>
      </c>
      <c r="D12002" t="s">
        <v>3090</v>
      </c>
      <c r="E12002" t="s">
        <v>3090</v>
      </c>
      <c r="F12002">
        <v>1</v>
      </c>
      <c r="G12002">
        <v>0</v>
      </c>
      <c r="H12002">
        <v>477.1</v>
      </c>
      <c r="I12002">
        <v>477.1</v>
      </c>
      <c r="K12002"/>
      <c r="N12002" t="s">
        <v>3091</v>
      </c>
      <c r="O12002" t="s">
        <v>3092</v>
      </c>
      <c r="P12002" t="s">
        <v>3095</v>
      </c>
      <c r="R12002" t="s">
        <v>3094</v>
      </c>
    </row>
    <row r="12003" spans="1:18" x14ac:dyDescent="0.25">
      <c r="A12003" t="s">
        <v>8814</v>
      </c>
      <c r="B12003" t="s">
        <v>3089</v>
      </c>
      <c r="D12003" t="s">
        <v>3090</v>
      </c>
      <c r="E12003" t="s">
        <v>3090</v>
      </c>
      <c r="F12003">
        <v>1</v>
      </c>
      <c r="G12003">
        <v>0</v>
      </c>
      <c r="H12003">
        <v>191.606294666666</v>
      </c>
      <c r="I12003">
        <v>96.956294666666494</v>
      </c>
      <c r="K12003">
        <v>38.68</v>
      </c>
      <c r="M12003">
        <v>55.97</v>
      </c>
      <c r="N12003" t="s">
        <v>3091</v>
      </c>
      <c r="O12003" t="s">
        <v>3092</v>
      </c>
      <c r="P12003" t="s">
        <v>3095</v>
      </c>
      <c r="R12003" t="s">
        <v>3094</v>
      </c>
    </row>
    <row r="12004" spans="1:18" x14ac:dyDescent="0.25">
      <c r="A12004" t="s">
        <v>6032</v>
      </c>
      <c r="B12004" t="s">
        <v>3089</v>
      </c>
      <c r="D12004" t="s">
        <v>3090</v>
      </c>
      <c r="E12004" t="s">
        <v>3090</v>
      </c>
      <c r="F12004">
        <v>1</v>
      </c>
      <c r="G12004">
        <v>0</v>
      </c>
      <c r="H12004">
        <v>216.83609999999899</v>
      </c>
      <c r="I12004">
        <v>105.436099999999</v>
      </c>
      <c r="K12004">
        <v>40</v>
      </c>
      <c r="M12004">
        <v>71.400000000000006</v>
      </c>
      <c r="N12004" t="s">
        <v>3091</v>
      </c>
      <c r="O12004" t="s">
        <v>3092</v>
      </c>
      <c r="P12004" t="s">
        <v>3095</v>
      </c>
      <c r="R12004" t="s">
        <v>3094</v>
      </c>
    </row>
    <row r="12005" spans="1:18" x14ac:dyDescent="0.25">
      <c r="A12005" t="s">
        <v>6033</v>
      </c>
      <c r="B12005" t="s">
        <v>3089</v>
      </c>
      <c r="D12005" t="s">
        <v>3090</v>
      </c>
      <c r="E12005" t="s">
        <v>3090</v>
      </c>
      <c r="F12005">
        <v>1</v>
      </c>
      <c r="G12005">
        <v>0</v>
      </c>
      <c r="H12005">
        <v>24.86</v>
      </c>
      <c r="I12005">
        <v>24.86</v>
      </c>
      <c r="K12005">
        <v>0</v>
      </c>
      <c r="M12005">
        <v>0</v>
      </c>
      <c r="N12005" t="s">
        <v>3091</v>
      </c>
      <c r="O12005" t="s">
        <v>3092</v>
      </c>
      <c r="P12005" t="s">
        <v>3095</v>
      </c>
      <c r="R12005" t="s">
        <v>3094</v>
      </c>
    </row>
    <row r="12006" spans="1:18" x14ac:dyDescent="0.25">
      <c r="A12006" t="s">
        <v>6034</v>
      </c>
      <c r="B12006" t="s">
        <v>3089</v>
      </c>
      <c r="D12006" t="s">
        <v>3090</v>
      </c>
      <c r="E12006" t="s">
        <v>3090</v>
      </c>
      <c r="F12006">
        <v>1</v>
      </c>
      <c r="G12006">
        <v>0</v>
      </c>
      <c r="H12006">
        <v>23.713999999999999</v>
      </c>
      <c r="I12006">
        <v>23.713999999999999</v>
      </c>
      <c r="K12006"/>
      <c r="N12006" t="s">
        <v>3091</v>
      </c>
      <c r="O12006" t="s">
        <v>3092</v>
      </c>
      <c r="P12006" t="s">
        <v>3095</v>
      </c>
      <c r="R12006" t="s">
        <v>3094</v>
      </c>
    </row>
    <row r="12007" spans="1:18" x14ac:dyDescent="0.25">
      <c r="A12007" t="s">
        <v>585</v>
      </c>
      <c r="B12007" t="s">
        <v>3089</v>
      </c>
      <c r="D12007" t="s">
        <v>3090</v>
      </c>
      <c r="E12007" t="s">
        <v>3090</v>
      </c>
      <c r="F12007">
        <v>1</v>
      </c>
      <c r="G12007">
        <v>0</v>
      </c>
      <c r="H12007">
        <v>685.96081408294106</v>
      </c>
      <c r="I12007">
        <v>219.930814082941</v>
      </c>
      <c r="K12007">
        <v>190.39</v>
      </c>
      <c r="M12007">
        <v>275.64</v>
      </c>
      <c r="N12007" t="s">
        <v>3091</v>
      </c>
      <c r="O12007" t="s">
        <v>3092</v>
      </c>
      <c r="P12007" t="s">
        <v>3095</v>
      </c>
      <c r="R12007" t="s">
        <v>3094</v>
      </c>
    </row>
    <row r="12008" spans="1:18" x14ac:dyDescent="0.25">
      <c r="A12008" t="s">
        <v>9233</v>
      </c>
      <c r="B12008" t="s">
        <v>3089</v>
      </c>
      <c r="D12008" t="s">
        <v>3090</v>
      </c>
      <c r="E12008" t="s">
        <v>3090</v>
      </c>
      <c r="F12008">
        <v>1</v>
      </c>
      <c r="G12008">
        <v>0</v>
      </c>
      <c r="H12008">
        <v>0</v>
      </c>
      <c r="I12008"/>
      <c r="K12008"/>
      <c r="N12008" t="s">
        <v>3091</v>
      </c>
      <c r="O12008" t="s">
        <v>3092</v>
      </c>
      <c r="P12008" t="s">
        <v>3095</v>
      </c>
      <c r="R12008" t="s">
        <v>3094</v>
      </c>
    </row>
    <row r="12009" spans="1:18" x14ac:dyDescent="0.25">
      <c r="A12009" t="s">
        <v>3219</v>
      </c>
      <c r="B12009" t="s">
        <v>3089</v>
      </c>
      <c r="D12009" t="s">
        <v>3090</v>
      </c>
      <c r="E12009" t="s">
        <v>3090</v>
      </c>
      <c r="F12009">
        <v>1</v>
      </c>
      <c r="G12009">
        <v>0</v>
      </c>
      <c r="H12009">
        <v>263.69682</v>
      </c>
      <c r="I12009">
        <v>263.69682</v>
      </c>
      <c r="K12009"/>
      <c r="N12009" t="s">
        <v>3091</v>
      </c>
      <c r="O12009" t="s">
        <v>3092</v>
      </c>
      <c r="P12009" t="s">
        <v>3095</v>
      </c>
      <c r="R12009" t="s">
        <v>3094</v>
      </c>
    </row>
    <row r="12010" spans="1:18" x14ac:dyDescent="0.25">
      <c r="A12010" t="s">
        <v>6035</v>
      </c>
      <c r="B12010" t="s">
        <v>3089</v>
      </c>
      <c r="D12010" t="s">
        <v>3090</v>
      </c>
      <c r="E12010" t="s">
        <v>3090</v>
      </c>
      <c r="F12010">
        <v>1</v>
      </c>
      <c r="G12010">
        <v>0</v>
      </c>
      <c r="H12010">
        <v>3.5409999999999999</v>
      </c>
      <c r="I12010">
        <v>0.83099999999999996</v>
      </c>
      <c r="K12010">
        <v>1</v>
      </c>
      <c r="M12010">
        <v>1.71</v>
      </c>
      <c r="N12010" t="s">
        <v>3091</v>
      </c>
      <c r="O12010" t="s">
        <v>3092</v>
      </c>
      <c r="P12010" t="s">
        <v>3095</v>
      </c>
      <c r="R12010" t="s">
        <v>3094</v>
      </c>
    </row>
    <row r="12011" spans="1:18" x14ac:dyDescent="0.25">
      <c r="A12011" t="s">
        <v>6036</v>
      </c>
      <c r="B12011" t="s">
        <v>3089</v>
      </c>
      <c r="D12011" t="s">
        <v>3090</v>
      </c>
      <c r="E12011" t="s">
        <v>3090</v>
      </c>
      <c r="F12011">
        <v>1</v>
      </c>
      <c r="G12011">
        <v>0</v>
      </c>
      <c r="H12011">
        <v>0</v>
      </c>
      <c r="I12011"/>
      <c r="K12011"/>
      <c r="N12011" t="s">
        <v>3091</v>
      </c>
      <c r="O12011" t="s">
        <v>3092</v>
      </c>
      <c r="P12011" t="s">
        <v>3095</v>
      </c>
      <c r="R12011" t="s">
        <v>3094</v>
      </c>
    </row>
    <row r="12012" spans="1:18" x14ac:dyDescent="0.25">
      <c r="A12012" t="s">
        <v>6037</v>
      </c>
      <c r="B12012" t="s">
        <v>3089</v>
      </c>
      <c r="D12012" t="s">
        <v>3090</v>
      </c>
      <c r="E12012" t="s">
        <v>3090</v>
      </c>
      <c r="F12012">
        <v>1</v>
      </c>
      <c r="G12012">
        <v>0</v>
      </c>
      <c r="H12012">
        <v>3.4156</v>
      </c>
      <c r="I12012">
        <v>0.7056</v>
      </c>
      <c r="K12012">
        <v>1</v>
      </c>
      <c r="M12012">
        <v>1.71</v>
      </c>
      <c r="N12012" t="s">
        <v>3091</v>
      </c>
      <c r="O12012" t="s">
        <v>3092</v>
      </c>
      <c r="P12012" t="s">
        <v>3095</v>
      </c>
      <c r="R12012" t="s">
        <v>3094</v>
      </c>
    </row>
    <row r="12013" spans="1:18" x14ac:dyDescent="0.25">
      <c r="A12013" t="s">
        <v>6038</v>
      </c>
      <c r="B12013" t="s">
        <v>3089</v>
      </c>
      <c r="D12013" t="s">
        <v>3090</v>
      </c>
      <c r="E12013" t="s">
        <v>3090</v>
      </c>
      <c r="F12013">
        <v>1</v>
      </c>
      <c r="G12013">
        <v>0</v>
      </c>
      <c r="H12013">
        <v>1298.0128607568299</v>
      </c>
      <c r="I12013">
        <v>627.52286075683503</v>
      </c>
      <c r="K12013">
        <v>243</v>
      </c>
      <c r="M12013">
        <v>427.49</v>
      </c>
      <c r="N12013" t="s">
        <v>3091</v>
      </c>
      <c r="O12013" t="s">
        <v>3092</v>
      </c>
      <c r="P12013" t="s">
        <v>3095</v>
      </c>
      <c r="R12013" t="s">
        <v>3094</v>
      </c>
    </row>
    <row r="12014" spans="1:18" x14ac:dyDescent="0.25">
      <c r="A12014" t="s">
        <v>2598</v>
      </c>
      <c r="B12014" t="s">
        <v>3089</v>
      </c>
      <c r="D12014" t="s">
        <v>3090</v>
      </c>
      <c r="E12014" t="s">
        <v>3090</v>
      </c>
      <c r="F12014">
        <v>1</v>
      </c>
      <c r="G12014">
        <v>0</v>
      </c>
      <c r="H12014">
        <v>147.18401551020401</v>
      </c>
      <c r="I12014">
        <v>147.18401551020401</v>
      </c>
      <c r="K12014"/>
      <c r="N12014" t="s">
        <v>3091</v>
      </c>
      <c r="O12014" t="s">
        <v>3092</v>
      </c>
      <c r="P12014" t="s">
        <v>3095</v>
      </c>
      <c r="R12014" t="s">
        <v>3094</v>
      </c>
    </row>
    <row r="12015" spans="1:18" x14ac:dyDescent="0.25">
      <c r="A12015" t="s">
        <v>6039</v>
      </c>
      <c r="B12015" t="s">
        <v>3089</v>
      </c>
      <c r="D12015" t="s">
        <v>3090</v>
      </c>
      <c r="E12015" t="s">
        <v>3090</v>
      </c>
      <c r="F12015">
        <v>1</v>
      </c>
      <c r="G12015">
        <v>0</v>
      </c>
      <c r="H12015">
        <v>0</v>
      </c>
      <c r="I12015">
        <v>0</v>
      </c>
      <c r="K12015"/>
      <c r="N12015" t="s">
        <v>3091</v>
      </c>
      <c r="O12015" t="s">
        <v>3092</v>
      </c>
      <c r="P12015" t="s">
        <v>3095</v>
      </c>
      <c r="R12015" t="s">
        <v>3094</v>
      </c>
    </row>
    <row r="12016" spans="1:18" x14ac:dyDescent="0.25">
      <c r="A12016" t="s">
        <v>6040</v>
      </c>
      <c r="B12016" t="s">
        <v>3089</v>
      </c>
      <c r="D12016" t="s">
        <v>3090</v>
      </c>
      <c r="E12016" t="s">
        <v>3090</v>
      </c>
      <c r="F12016">
        <v>1</v>
      </c>
      <c r="G12016">
        <v>0</v>
      </c>
      <c r="H12016">
        <v>0</v>
      </c>
      <c r="I12016">
        <v>0</v>
      </c>
      <c r="K12016"/>
      <c r="N12016" t="s">
        <v>3091</v>
      </c>
      <c r="O12016" t="s">
        <v>3092</v>
      </c>
      <c r="P12016" t="s">
        <v>3095</v>
      </c>
      <c r="R12016" t="s">
        <v>3094</v>
      </c>
    </row>
    <row r="12017" spans="1:18" x14ac:dyDescent="0.25">
      <c r="A12017" t="s">
        <v>6041</v>
      </c>
      <c r="B12017" t="s">
        <v>3089</v>
      </c>
      <c r="D12017" t="s">
        <v>3090</v>
      </c>
      <c r="E12017" t="s">
        <v>3090</v>
      </c>
      <c r="F12017">
        <v>1</v>
      </c>
      <c r="G12017">
        <v>0</v>
      </c>
      <c r="H12017">
        <v>0</v>
      </c>
      <c r="I12017">
        <v>0</v>
      </c>
      <c r="K12017"/>
      <c r="N12017" t="s">
        <v>3091</v>
      </c>
      <c r="O12017" t="s">
        <v>3092</v>
      </c>
      <c r="P12017" t="s">
        <v>3095</v>
      </c>
      <c r="R12017" t="s">
        <v>3094</v>
      </c>
    </row>
    <row r="12018" spans="1:18" x14ac:dyDescent="0.25">
      <c r="A12018" t="s">
        <v>6042</v>
      </c>
      <c r="B12018" t="s">
        <v>3089</v>
      </c>
      <c r="D12018" t="s">
        <v>3090</v>
      </c>
      <c r="E12018" t="s">
        <v>3090</v>
      </c>
      <c r="F12018">
        <v>1</v>
      </c>
      <c r="G12018">
        <v>0</v>
      </c>
      <c r="H12018">
        <v>0</v>
      </c>
      <c r="I12018"/>
      <c r="K12018"/>
      <c r="N12018" t="s">
        <v>3091</v>
      </c>
      <c r="O12018" t="s">
        <v>3092</v>
      </c>
      <c r="P12018" t="s">
        <v>3095</v>
      </c>
      <c r="R12018" t="s">
        <v>3094</v>
      </c>
    </row>
    <row r="12019" spans="1:18" x14ac:dyDescent="0.25">
      <c r="A12019" t="s">
        <v>6043</v>
      </c>
      <c r="B12019" t="s">
        <v>3089</v>
      </c>
      <c r="D12019" t="s">
        <v>3090</v>
      </c>
      <c r="E12019" t="s">
        <v>3090</v>
      </c>
      <c r="F12019">
        <v>1</v>
      </c>
      <c r="G12019">
        <v>0</v>
      </c>
      <c r="H12019">
        <v>21971.3013666265</v>
      </c>
      <c r="I12019">
        <v>15492.9713666265</v>
      </c>
      <c r="K12019">
        <v>2331.4299999999998</v>
      </c>
      <c r="M12019">
        <v>4146.8999999999996</v>
      </c>
      <c r="N12019" t="s">
        <v>3091</v>
      </c>
      <c r="O12019" t="s">
        <v>3092</v>
      </c>
      <c r="P12019" t="s">
        <v>3095</v>
      </c>
      <c r="R12019" t="s">
        <v>3094</v>
      </c>
    </row>
    <row r="12020" spans="1:18" x14ac:dyDescent="0.25">
      <c r="A12020" t="s">
        <v>6044</v>
      </c>
      <c r="B12020" t="s">
        <v>3089</v>
      </c>
      <c r="D12020" t="s">
        <v>3090</v>
      </c>
      <c r="E12020" t="s">
        <v>3090</v>
      </c>
      <c r="F12020">
        <v>1</v>
      </c>
      <c r="G12020">
        <v>0</v>
      </c>
      <c r="H12020">
        <v>26129.3350953954</v>
      </c>
      <c r="I12020">
        <v>19821.395095395401</v>
      </c>
      <c r="K12020">
        <v>2269.1799999999998</v>
      </c>
      <c r="M12020">
        <v>4038.76</v>
      </c>
      <c r="N12020" t="s">
        <v>3091</v>
      </c>
      <c r="O12020" t="s">
        <v>3092</v>
      </c>
      <c r="P12020" t="s">
        <v>3095</v>
      </c>
      <c r="R12020" t="s">
        <v>3094</v>
      </c>
    </row>
    <row r="12021" spans="1:18" x14ac:dyDescent="0.25">
      <c r="A12021" t="s">
        <v>6045</v>
      </c>
      <c r="B12021" t="s">
        <v>3089</v>
      </c>
      <c r="D12021" t="s">
        <v>3090</v>
      </c>
      <c r="E12021" t="s">
        <v>3090</v>
      </c>
      <c r="F12021">
        <v>1</v>
      </c>
      <c r="G12021">
        <v>0</v>
      </c>
      <c r="H12021">
        <v>24477.870050291302</v>
      </c>
      <c r="I12021">
        <v>18318.056050291299</v>
      </c>
      <c r="K12021">
        <v>2215.6089999999999</v>
      </c>
      <c r="M12021">
        <v>3944.2049999999999</v>
      </c>
      <c r="N12021" t="s">
        <v>3091</v>
      </c>
      <c r="O12021" t="s">
        <v>3092</v>
      </c>
      <c r="P12021" t="s">
        <v>3095</v>
      </c>
      <c r="R12021" t="s">
        <v>3094</v>
      </c>
    </row>
    <row r="12022" spans="1:18" x14ac:dyDescent="0.25">
      <c r="A12022" t="s">
        <v>6046</v>
      </c>
      <c r="B12022" t="s">
        <v>3089</v>
      </c>
      <c r="D12022" t="s">
        <v>3090</v>
      </c>
      <c r="E12022" t="s">
        <v>3090</v>
      </c>
      <c r="F12022">
        <v>1</v>
      </c>
      <c r="G12022">
        <v>0</v>
      </c>
      <c r="H12022">
        <v>18181.6957155413</v>
      </c>
      <c r="I12022">
        <v>12367.6967155413</v>
      </c>
      <c r="K12022">
        <v>2099.739</v>
      </c>
      <c r="M12022">
        <v>3714.26</v>
      </c>
      <c r="N12022" t="s">
        <v>3091</v>
      </c>
      <c r="O12022" t="s">
        <v>3092</v>
      </c>
      <c r="P12022" t="s">
        <v>3095</v>
      </c>
      <c r="R12022" t="s">
        <v>3094</v>
      </c>
    </row>
    <row r="12023" spans="1:18" x14ac:dyDescent="0.25">
      <c r="A12023" t="s">
        <v>6047</v>
      </c>
      <c r="B12023" t="s">
        <v>3089</v>
      </c>
      <c r="D12023" t="s">
        <v>3090</v>
      </c>
      <c r="E12023" t="s">
        <v>3090</v>
      </c>
      <c r="F12023">
        <v>1</v>
      </c>
      <c r="G12023">
        <v>0</v>
      </c>
      <c r="H12023">
        <v>26375.441865630401</v>
      </c>
      <c r="I12023">
        <v>19773.195198963698</v>
      </c>
      <c r="K12023">
        <v>2378.11666666666</v>
      </c>
      <c r="M12023">
        <v>4224.1299999999901</v>
      </c>
      <c r="N12023" t="s">
        <v>3091</v>
      </c>
      <c r="O12023" t="s">
        <v>3092</v>
      </c>
      <c r="P12023" t="s">
        <v>3095</v>
      </c>
      <c r="R12023" t="s">
        <v>3094</v>
      </c>
    </row>
    <row r="12024" spans="1:18" x14ac:dyDescent="0.25">
      <c r="A12024" t="s">
        <v>6048</v>
      </c>
      <c r="B12024" t="s">
        <v>3089</v>
      </c>
      <c r="D12024" t="s">
        <v>3090</v>
      </c>
      <c r="E12024" t="s">
        <v>3090</v>
      </c>
      <c r="F12024">
        <v>1</v>
      </c>
      <c r="G12024">
        <v>0</v>
      </c>
      <c r="H12024">
        <v>26514.9304406429</v>
      </c>
      <c r="I12024">
        <v>19630.730440642899</v>
      </c>
      <c r="K12024">
        <v>2476.3049999999998</v>
      </c>
      <c r="M12024">
        <v>4407.8950000000004</v>
      </c>
      <c r="N12024" t="s">
        <v>3091</v>
      </c>
      <c r="O12024" t="s">
        <v>3092</v>
      </c>
      <c r="P12024" t="s">
        <v>3095</v>
      </c>
      <c r="R12024" t="s">
        <v>3094</v>
      </c>
    </row>
    <row r="12025" spans="1:18" x14ac:dyDescent="0.25">
      <c r="A12025" t="s">
        <v>6049</v>
      </c>
      <c r="B12025" t="s">
        <v>3089</v>
      </c>
      <c r="D12025" t="s">
        <v>3090</v>
      </c>
      <c r="E12025" t="s">
        <v>3090</v>
      </c>
      <c r="F12025">
        <v>1</v>
      </c>
      <c r="G12025">
        <v>0</v>
      </c>
      <c r="H12025">
        <v>29388.135946930099</v>
      </c>
      <c r="I12025">
        <v>20076.422613596798</v>
      </c>
      <c r="K12025">
        <v>3346.3024999999998</v>
      </c>
      <c r="M12025">
        <v>5965.4108333333297</v>
      </c>
      <c r="N12025" t="s">
        <v>3091</v>
      </c>
      <c r="O12025" t="s">
        <v>3092</v>
      </c>
      <c r="P12025" t="s">
        <v>3095</v>
      </c>
      <c r="R12025" t="s">
        <v>3094</v>
      </c>
    </row>
    <row r="12026" spans="1:18" x14ac:dyDescent="0.25">
      <c r="A12026" t="s">
        <v>6050</v>
      </c>
      <c r="B12026" t="s">
        <v>3089</v>
      </c>
      <c r="D12026" t="s">
        <v>3090</v>
      </c>
      <c r="E12026" t="s">
        <v>3090</v>
      </c>
      <c r="F12026">
        <v>1</v>
      </c>
      <c r="G12026">
        <v>0</v>
      </c>
      <c r="H12026">
        <v>27701.0168916804</v>
      </c>
      <c r="I12026">
        <v>18678.165593776699</v>
      </c>
      <c r="K12026">
        <v>3243.0794981254198</v>
      </c>
      <c r="M12026">
        <v>5779.7717997782001</v>
      </c>
      <c r="N12026" t="s">
        <v>3091</v>
      </c>
      <c r="O12026" t="s">
        <v>3092</v>
      </c>
      <c r="P12026" t="s">
        <v>3095</v>
      </c>
      <c r="R12026" t="s">
        <v>3094</v>
      </c>
    </row>
    <row r="12027" spans="1:18" x14ac:dyDescent="0.25">
      <c r="A12027" t="s">
        <v>6051</v>
      </c>
      <c r="B12027" t="s">
        <v>3089</v>
      </c>
      <c r="D12027" t="s">
        <v>3090</v>
      </c>
      <c r="E12027" t="s">
        <v>3090</v>
      </c>
      <c r="F12027">
        <v>1</v>
      </c>
      <c r="G12027">
        <v>0</v>
      </c>
      <c r="H12027">
        <v>28632.987715127201</v>
      </c>
      <c r="I12027">
        <v>19610.1370008415</v>
      </c>
      <c r="K12027">
        <v>3243.0792857142801</v>
      </c>
      <c r="M12027">
        <v>5779.7714285714201</v>
      </c>
      <c r="N12027" t="s">
        <v>3091</v>
      </c>
      <c r="O12027" t="s">
        <v>3092</v>
      </c>
      <c r="P12027" t="s">
        <v>3095</v>
      </c>
      <c r="R12027" t="s">
        <v>3094</v>
      </c>
    </row>
    <row r="12028" spans="1:18" x14ac:dyDescent="0.25">
      <c r="A12028" t="s">
        <v>6052</v>
      </c>
      <c r="B12028" t="s">
        <v>3089</v>
      </c>
      <c r="D12028" t="s">
        <v>3090</v>
      </c>
      <c r="E12028" t="s">
        <v>3090</v>
      </c>
      <c r="F12028">
        <v>1</v>
      </c>
      <c r="G12028">
        <v>0</v>
      </c>
      <c r="H12028">
        <v>31264.746160449798</v>
      </c>
      <c r="I12028">
        <v>22595.876160449799</v>
      </c>
      <c r="K12028">
        <v>3119.4974999999999</v>
      </c>
      <c r="M12028">
        <v>5549.3725000000004</v>
      </c>
      <c r="N12028" t="s">
        <v>3091</v>
      </c>
      <c r="O12028" t="s">
        <v>3092</v>
      </c>
      <c r="P12028" t="s">
        <v>3095</v>
      </c>
      <c r="R12028" t="s">
        <v>3094</v>
      </c>
    </row>
    <row r="12029" spans="1:18" x14ac:dyDescent="0.25">
      <c r="A12029" t="s">
        <v>6053</v>
      </c>
      <c r="B12029" t="s">
        <v>3089</v>
      </c>
      <c r="D12029" t="s">
        <v>3090</v>
      </c>
      <c r="E12029" t="s">
        <v>3090</v>
      </c>
      <c r="F12029">
        <v>1</v>
      </c>
      <c r="G12029">
        <v>0</v>
      </c>
      <c r="H12029">
        <v>26671.6434472822</v>
      </c>
      <c r="I12029">
        <v>19649.9984472822</v>
      </c>
      <c r="K12029">
        <v>2525.3649999999998</v>
      </c>
      <c r="M12029">
        <v>4496.28</v>
      </c>
      <c r="N12029" t="s">
        <v>3091</v>
      </c>
      <c r="O12029" t="s">
        <v>3092</v>
      </c>
      <c r="P12029" t="s">
        <v>3095</v>
      </c>
      <c r="R12029" t="s">
        <v>3094</v>
      </c>
    </row>
    <row r="12030" spans="1:18" x14ac:dyDescent="0.25">
      <c r="A12030" t="s">
        <v>6054</v>
      </c>
      <c r="B12030" t="s">
        <v>3089</v>
      </c>
      <c r="D12030" t="s">
        <v>3090</v>
      </c>
      <c r="E12030" t="s">
        <v>3090</v>
      </c>
      <c r="F12030">
        <v>1</v>
      </c>
      <c r="G12030">
        <v>0</v>
      </c>
      <c r="H12030">
        <v>29767.640838098101</v>
      </c>
      <c r="I12030">
        <v>20470.7968380981</v>
      </c>
      <c r="K12030">
        <v>3344.97</v>
      </c>
      <c r="M12030">
        <v>5951.8739999999998</v>
      </c>
      <c r="N12030" t="s">
        <v>3091</v>
      </c>
      <c r="O12030" t="s">
        <v>3092</v>
      </c>
      <c r="P12030" t="s">
        <v>3095</v>
      </c>
      <c r="R12030" t="s">
        <v>3094</v>
      </c>
    </row>
    <row r="12031" spans="1:18" x14ac:dyDescent="0.25">
      <c r="A12031" t="s">
        <v>6055</v>
      </c>
      <c r="B12031" t="s">
        <v>3089</v>
      </c>
      <c r="D12031" t="s">
        <v>3090</v>
      </c>
      <c r="E12031" t="s">
        <v>3090</v>
      </c>
      <c r="F12031">
        <v>1</v>
      </c>
      <c r="G12031">
        <v>0</v>
      </c>
      <c r="H12031">
        <v>29563.760335431802</v>
      </c>
      <c r="I12031">
        <v>20266.906335431799</v>
      </c>
      <c r="K12031">
        <v>3344.9740000000002</v>
      </c>
      <c r="M12031">
        <v>5951.88</v>
      </c>
      <c r="N12031" t="s">
        <v>3091</v>
      </c>
      <c r="O12031" t="s">
        <v>3092</v>
      </c>
      <c r="P12031" t="s">
        <v>3095</v>
      </c>
      <c r="R12031" t="s">
        <v>3094</v>
      </c>
    </row>
    <row r="12032" spans="1:18" x14ac:dyDescent="0.25">
      <c r="A12032" t="s">
        <v>6056</v>
      </c>
      <c r="B12032" t="s">
        <v>3089</v>
      </c>
      <c r="D12032" t="s">
        <v>3090</v>
      </c>
      <c r="E12032" t="s">
        <v>3090</v>
      </c>
      <c r="F12032">
        <v>1</v>
      </c>
      <c r="G12032">
        <v>0</v>
      </c>
      <c r="H12032">
        <v>29493.300580868599</v>
      </c>
      <c r="I12032">
        <v>20196.443914201998</v>
      </c>
      <c r="K12032">
        <v>3344.9733333333302</v>
      </c>
      <c r="M12032">
        <v>5951.8833333333296</v>
      </c>
      <c r="N12032" t="s">
        <v>3091</v>
      </c>
      <c r="O12032" t="s">
        <v>3092</v>
      </c>
      <c r="P12032" t="s">
        <v>3095</v>
      </c>
      <c r="R12032" t="s">
        <v>3094</v>
      </c>
    </row>
    <row r="12033" spans="1:18" x14ac:dyDescent="0.25">
      <c r="A12033" t="s">
        <v>6057</v>
      </c>
      <c r="B12033" t="s">
        <v>3089</v>
      </c>
      <c r="D12033" t="s">
        <v>3090</v>
      </c>
      <c r="E12033" t="s">
        <v>3090</v>
      </c>
      <c r="F12033">
        <v>1</v>
      </c>
      <c r="G12033">
        <v>0</v>
      </c>
      <c r="H12033">
        <v>35532.5210986409</v>
      </c>
      <c r="I12033">
        <v>24126.8770986409</v>
      </c>
      <c r="K12033">
        <v>4105.174</v>
      </c>
      <c r="M12033">
        <v>7300.47</v>
      </c>
      <c r="N12033" t="s">
        <v>3091</v>
      </c>
      <c r="O12033" t="s">
        <v>3092</v>
      </c>
      <c r="P12033" t="s">
        <v>3095</v>
      </c>
      <c r="R12033" t="s">
        <v>3094</v>
      </c>
    </row>
    <row r="12034" spans="1:18" x14ac:dyDescent="0.25">
      <c r="A12034" t="s">
        <v>6058</v>
      </c>
      <c r="B12034" t="s">
        <v>3089</v>
      </c>
      <c r="D12034" t="s">
        <v>3090</v>
      </c>
      <c r="E12034" t="s">
        <v>3090</v>
      </c>
      <c r="F12034">
        <v>1</v>
      </c>
      <c r="G12034">
        <v>0</v>
      </c>
      <c r="H12034">
        <v>29704.731226197899</v>
      </c>
      <c r="I12034">
        <v>20399.757059531199</v>
      </c>
      <c r="K12034">
        <v>3347.9683333333301</v>
      </c>
      <c r="M12034">
        <v>5957.00583333333</v>
      </c>
      <c r="N12034" t="s">
        <v>3091</v>
      </c>
      <c r="O12034" t="s">
        <v>3092</v>
      </c>
      <c r="P12034" t="s">
        <v>3095</v>
      </c>
      <c r="R12034" t="s">
        <v>3094</v>
      </c>
    </row>
    <row r="12035" spans="1:18" x14ac:dyDescent="0.25">
      <c r="A12035" t="s">
        <v>6059</v>
      </c>
      <c r="B12035" t="s">
        <v>3089</v>
      </c>
      <c r="D12035" t="s">
        <v>3090</v>
      </c>
      <c r="E12035" t="s">
        <v>3090</v>
      </c>
      <c r="F12035">
        <v>1</v>
      </c>
      <c r="G12035">
        <v>0</v>
      </c>
      <c r="H12035">
        <v>29718.145294493101</v>
      </c>
      <c r="I12035">
        <v>20413.1586278264</v>
      </c>
      <c r="K12035">
        <v>3347.9733333333302</v>
      </c>
      <c r="M12035">
        <v>5957.0133333333297</v>
      </c>
      <c r="N12035" t="s">
        <v>3091</v>
      </c>
      <c r="O12035" t="s">
        <v>3092</v>
      </c>
      <c r="P12035" t="s">
        <v>3095</v>
      </c>
      <c r="R12035" t="s">
        <v>3094</v>
      </c>
    </row>
    <row r="12036" spans="1:18" x14ac:dyDescent="0.25">
      <c r="A12036" t="s">
        <v>6060</v>
      </c>
      <c r="B12036" t="s">
        <v>3089</v>
      </c>
      <c r="D12036" t="s">
        <v>3090</v>
      </c>
      <c r="E12036" t="s">
        <v>3090</v>
      </c>
      <c r="F12036">
        <v>1</v>
      </c>
      <c r="G12036">
        <v>0</v>
      </c>
      <c r="H12036">
        <v>0</v>
      </c>
      <c r="I12036"/>
      <c r="K12036"/>
      <c r="N12036" t="s">
        <v>3091</v>
      </c>
      <c r="O12036" t="s">
        <v>3092</v>
      </c>
      <c r="P12036" t="s">
        <v>3095</v>
      </c>
      <c r="R12036" t="s">
        <v>3094</v>
      </c>
    </row>
    <row r="12037" spans="1:18" x14ac:dyDescent="0.25">
      <c r="A12037" t="s">
        <v>6061</v>
      </c>
      <c r="B12037" t="s">
        <v>3089</v>
      </c>
      <c r="D12037" t="s">
        <v>3090</v>
      </c>
      <c r="E12037" t="s">
        <v>3090</v>
      </c>
      <c r="F12037">
        <v>1</v>
      </c>
      <c r="G12037">
        <v>0</v>
      </c>
      <c r="H12037">
        <v>29586.697240402402</v>
      </c>
      <c r="I12037">
        <v>19821.877240402398</v>
      </c>
      <c r="K12037">
        <v>3508.3366666666602</v>
      </c>
      <c r="M12037">
        <v>6256.4833333333299</v>
      </c>
      <c r="N12037" t="s">
        <v>3091</v>
      </c>
      <c r="O12037" t="s">
        <v>3092</v>
      </c>
      <c r="P12037" t="s">
        <v>3095</v>
      </c>
      <c r="R12037" t="s">
        <v>3094</v>
      </c>
    </row>
    <row r="12038" spans="1:18" x14ac:dyDescent="0.25">
      <c r="A12038" t="s">
        <v>8815</v>
      </c>
      <c r="B12038" t="s">
        <v>3089</v>
      </c>
      <c r="D12038" t="s">
        <v>3090</v>
      </c>
      <c r="E12038" t="s">
        <v>3090</v>
      </c>
      <c r="F12038">
        <v>1</v>
      </c>
      <c r="G12038">
        <v>0</v>
      </c>
      <c r="H12038">
        <v>32158.190173161998</v>
      </c>
      <c r="I12038">
        <v>21564.030173161998</v>
      </c>
      <c r="K12038">
        <v>4328.2150000000001</v>
      </c>
      <c r="M12038">
        <v>6265.9449999999997</v>
      </c>
      <c r="N12038" t="s">
        <v>3091</v>
      </c>
      <c r="O12038" t="s">
        <v>3092</v>
      </c>
      <c r="P12038" t="s">
        <v>3095</v>
      </c>
      <c r="R12038" t="s">
        <v>3094</v>
      </c>
    </row>
    <row r="12039" spans="1:18" x14ac:dyDescent="0.25">
      <c r="A12039" t="s">
        <v>8816</v>
      </c>
      <c r="B12039" t="s">
        <v>3089</v>
      </c>
      <c r="D12039" t="s">
        <v>3090</v>
      </c>
      <c r="E12039" t="s">
        <v>3090</v>
      </c>
      <c r="F12039">
        <v>1</v>
      </c>
      <c r="G12039">
        <v>0</v>
      </c>
      <c r="H12039">
        <v>32544.5598140537</v>
      </c>
      <c r="I12039">
        <v>21950.369814053702</v>
      </c>
      <c r="K12039">
        <v>4328.2299999999996</v>
      </c>
      <c r="M12039">
        <v>6265.96</v>
      </c>
      <c r="N12039" t="s">
        <v>3091</v>
      </c>
      <c r="O12039" t="s">
        <v>3092</v>
      </c>
      <c r="P12039" t="s">
        <v>3095</v>
      </c>
      <c r="R12039" t="s">
        <v>3094</v>
      </c>
    </row>
    <row r="12040" spans="1:18" x14ac:dyDescent="0.25">
      <c r="A12040" t="s">
        <v>6062</v>
      </c>
      <c r="B12040" t="s">
        <v>3089</v>
      </c>
      <c r="D12040" t="s">
        <v>3090</v>
      </c>
      <c r="E12040" t="s">
        <v>3090</v>
      </c>
      <c r="F12040">
        <v>1</v>
      </c>
      <c r="G12040">
        <v>0</v>
      </c>
      <c r="H12040">
        <v>0</v>
      </c>
      <c r="I12040"/>
      <c r="K12040"/>
      <c r="N12040" t="s">
        <v>3091</v>
      </c>
      <c r="O12040" t="s">
        <v>3092</v>
      </c>
      <c r="P12040" t="s">
        <v>3095</v>
      </c>
      <c r="R12040" t="s">
        <v>3094</v>
      </c>
    </row>
    <row r="12041" spans="1:18" x14ac:dyDescent="0.25">
      <c r="A12041" t="s">
        <v>6063</v>
      </c>
      <c r="B12041" t="s">
        <v>3089</v>
      </c>
      <c r="D12041" t="s">
        <v>3090</v>
      </c>
      <c r="E12041" t="s">
        <v>3090</v>
      </c>
      <c r="F12041">
        <v>1</v>
      </c>
      <c r="G12041">
        <v>0</v>
      </c>
      <c r="H12041">
        <v>17399.900000000001</v>
      </c>
      <c r="I12041">
        <v>17399.900000000001</v>
      </c>
      <c r="K12041">
        <v>0</v>
      </c>
      <c r="M12041">
        <v>0</v>
      </c>
      <c r="N12041" t="s">
        <v>3091</v>
      </c>
      <c r="O12041" t="s">
        <v>3092</v>
      </c>
      <c r="P12041" t="s">
        <v>3095</v>
      </c>
      <c r="R12041" t="s">
        <v>3094</v>
      </c>
    </row>
    <row r="12042" spans="1:18" x14ac:dyDescent="0.25">
      <c r="A12042" t="s">
        <v>6064</v>
      </c>
      <c r="B12042" t="s">
        <v>3089</v>
      </c>
      <c r="D12042" t="s">
        <v>3090</v>
      </c>
      <c r="E12042" t="s">
        <v>3090</v>
      </c>
      <c r="F12042">
        <v>1</v>
      </c>
      <c r="G12042">
        <v>0</v>
      </c>
      <c r="H12042">
        <v>17542.193328207399</v>
      </c>
      <c r="I12042">
        <v>11882.896661540701</v>
      </c>
      <c r="K12042">
        <v>2035.67333333333</v>
      </c>
      <c r="M12042">
        <v>3623.6233333333298</v>
      </c>
      <c r="N12042" t="s">
        <v>3091</v>
      </c>
      <c r="O12042" t="s">
        <v>3092</v>
      </c>
      <c r="P12042" t="s">
        <v>3095</v>
      </c>
      <c r="R12042" t="s">
        <v>3094</v>
      </c>
    </row>
    <row r="12043" spans="1:18" x14ac:dyDescent="0.25">
      <c r="A12043" t="s">
        <v>6065</v>
      </c>
      <c r="B12043" t="s">
        <v>3089</v>
      </c>
      <c r="D12043" t="s">
        <v>3090</v>
      </c>
      <c r="E12043" t="s">
        <v>3090</v>
      </c>
      <c r="F12043">
        <v>1</v>
      </c>
      <c r="G12043">
        <v>0</v>
      </c>
      <c r="H12043">
        <v>0</v>
      </c>
      <c r="I12043"/>
      <c r="K12043"/>
      <c r="N12043" t="s">
        <v>3091</v>
      </c>
      <c r="O12043" t="s">
        <v>3092</v>
      </c>
      <c r="P12043" t="s">
        <v>3095</v>
      </c>
      <c r="R12043" t="s">
        <v>3094</v>
      </c>
    </row>
    <row r="12044" spans="1:18" x14ac:dyDescent="0.25">
      <c r="A12044" t="s">
        <v>6066</v>
      </c>
      <c r="B12044" t="s">
        <v>3089</v>
      </c>
      <c r="D12044" t="s">
        <v>3090</v>
      </c>
      <c r="E12044" t="s">
        <v>3090</v>
      </c>
      <c r="F12044">
        <v>1</v>
      </c>
      <c r="G12044">
        <v>0</v>
      </c>
      <c r="H12044">
        <v>0</v>
      </c>
      <c r="I12044"/>
      <c r="K12044"/>
      <c r="N12044" t="s">
        <v>3091</v>
      </c>
      <c r="O12044" t="s">
        <v>3092</v>
      </c>
      <c r="P12044" t="s">
        <v>3095</v>
      </c>
      <c r="R12044" t="s">
        <v>3094</v>
      </c>
    </row>
    <row r="12045" spans="1:18" x14ac:dyDescent="0.25">
      <c r="A12045" t="s">
        <v>6067</v>
      </c>
      <c r="B12045" t="s">
        <v>3089</v>
      </c>
      <c r="D12045" t="s">
        <v>3090</v>
      </c>
      <c r="E12045" t="s">
        <v>3090</v>
      </c>
      <c r="F12045">
        <v>1</v>
      </c>
      <c r="G12045">
        <v>0</v>
      </c>
      <c r="H12045">
        <v>2594.7802931843698</v>
      </c>
      <c r="I12045">
        <v>1491.2502931843701</v>
      </c>
      <c r="K12045">
        <v>397.02666666666602</v>
      </c>
      <c r="M12045">
        <v>706.50333333333299</v>
      </c>
      <c r="N12045" t="s">
        <v>3091</v>
      </c>
      <c r="O12045" t="s">
        <v>3092</v>
      </c>
      <c r="P12045" t="s">
        <v>3095</v>
      </c>
      <c r="R12045" t="s">
        <v>3094</v>
      </c>
    </row>
    <row r="12046" spans="1:18" x14ac:dyDescent="0.25">
      <c r="A12046" t="s">
        <v>6068</v>
      </c>
      <c r="B12046" t="s">
        <v>3089</v>
      </c>
      <c r="D12046" t="s">
        <v>3090</v>
      </c>
      <c r="E12046" t="s">
        <v>3090</v>
      </c>
      <c r="F12046">
        <v>1</v>
      </c>
      <c r="G12046">
        <v>0</v>
      </c>
      <c r="H12046">
        <v>1710.7861756048101</v>
      </c>
      <c r="I12046">
        <v>607.25117560481203</v>
      </c>
      <c r="K12046">
        <v>397.02666666666602</v>
      </c>
      <c r="M12046">
        <v>706.50833333333298</v>
      </c>
      <c r="N12046" t="s">
        <v>3091</v>
      </c>
      <c r="O12046" t="s">
        <v>3092</v>
      </c>
      <c r="P12046" t="s">
        <v>3095</v>
      </c>
      <c r="R12046" t="s">
        <v>3094</v>
      </c>
    </row>
    <row r="12047" spans="1:18" x14ac:dyDescent="0.25">
      <c r="A12047" t="s">
        <v>6069</v>
      </c>
      <c r="B12047" t="s">
        <v>3089</v>
      </c>
      <c r="D12047" t="s">
        <v>3090</v>
      </c>
      <c r="E12047" t="s">
        <v>3090</v>
      </c>
      <c r="F12047">
        <v>1</v>
      </c>
      <c r="G12047">
        <v>0</v>
      </c>
      <c r="H12047">
        <v>289.31839732818901</v>
      </c>
      <c r="I12047">
        <v>144.11839732818899</v>
      </c>
      <c r="K12047">
        <v>52.14</v>
      </c>
      <c r="M12047">
        <v>93.06</v>
      </c>
      <c r="N12047" t="s">
        <v>3091</v>
      </c>
      <c r="O12047" t="s">
        <v>3092</v>
      </c>
      <c r="P12047" t="s">
        <v>3095</v>
      </c>
      <c r="R12047" t="s">
        <v>3094</v>
      </c>
    </row>
    <row r="12048" spans="1:18" x14ac:dyDescent="0.25">
      <c r="A12048" t="s">
        <v>8817</v>
      </c>
      <c r="B12048" t="s">
        <v>3089</v>
      </c>
      <c r="D12048" t="s">
        <v>3090</v>
      </c>
      <c r="E12048" t="s">
        <v>3090</v>
      </c>
      <c r="F12048">
        <v>1</v>
      </c>
      <c r="G12048">
        <v>0</v>
      </c>
      <c r="H12048">
        <v>0</v>
      </c>
      <c r="I12048"/>
      <c r="K12048"/>
      <c r="N12048" t="s">
        <v>3091</v>
      </c>
      <c r="O12048" t="s">
        <v>3092</v>
      </c>
      <c r="P12048" t="s">
        <v>3095</v>
      </c>
      <c r="R12048" t="s">
        <v>3094</v>
      </c>
    </row>
    <row r="12049" spans="1:18" x14ac:dyDescent="0.25">
      <c r="A12049" t="s">
        <v>6070</v>
      </c>
      <c r="B12049" t="s">
        <v>3089</v>
      </c>
      <c r="D12049" t="s">
        <v>3090</v>
      </c>
      <c r="E12049" t="s">
        <v>3090</v>
      </c>
      <c r="F12049">
        <v>1</v>
      </c>
      <c r="G12049">
        <v>0</v>
      </c>
      <c r="H12049">
        <v>0</v>
      </c>
      <c r="I12049">
        <v>0</v>
      </c>
      <c r="K12049"/>
      <c r="N12049" t="s">
        <v>3091</v>
      </c>
      <c r="O12049" t="s">
        <v>3092</v>
      </c>
      <c r="P12049" t="s">
        <v>3095</v>
      </c>
      <c r="R12049" t="s">
        <v>3094</v>
      </c>
    </row>
    <row r="12050" spans="1:18" x14ac:dyDescent="0.25">
      <c r="A12050" t="s">
        <v>6071</v>
      </c>
      <c r="B12050" t="s">
        <v>3089</v>
      </c>
      <c r="D12050" t="s">
        <v>3090</v>
      </c>
      <c r="E12050" t="s">
        <v>3090</v>
      </c>
      <c r="F12050">
        <v>1</v>
      </c>
      <c r="G12050">
        <v>0</v>
      </c>
      <c r="H12050">
        <v>0</v>
      </c>
      <c r="I12050">
        <v>0</v>
      </c>
      <c r="K12050"/>
      <c r="N12050" t="s">
        <v>3091</v>
      </c>
      <c r="O12050" t="s">
        <v>3092</v>
      </c>
      <c r="P12050" t="s">
        <v>3095</v>
      </c>
      <c r="R12050" t="s">
        <v>3094</v>
      </c>
    </row>
    <row r="12051" spans="1:18" x14ac:dyDescent="0.25">
      <c r="A12051" t="s">
        <v>6072</v>
      </c>
      <c r="B12051" t="s">
        <v>3089</v>
      </c>
      <c r="D12051" t="s">
        <v>3090</v>
      </c>
      <c r="E12051" t="s">
        <v>3090</v>
      </c>
      <c r="F12051">
        <v>1</v>
      </c>
      <c r="G12051">
        <v>0</v>
      </c>
      <c r="H12051">
        <v>0</v>
      </c>
      <c r="I12051">
        <v>0</v>
      </c>
      <c r="K12051"/>
      <c r="N12051" t="s">
        <v>3091</v>
      </c>
      <c r="O12051" t="s">
        <v>3092</v>
      </c>
      <c r="P12051" t="s">
        <v>3095</v>
      </c>
      <c r="R12051" t="s">
        <v>3094</v>
      </c>
    </row>
    <row r="12052" spans="1:18" x14ac:dyDescent="0.25">
      <c r="A12052" t="s">
        <v>6073</v>
      </c>
      <c r="B12052" t="s">
        <v>3089</v>
      </c>
      <c r="D12052" t="s">
        <v>3090</v>
      </c>
      <c r="E12052" t="s">
        <v>3090</v>
      </c>
      <c r="F12052">
        <v>1</v>
      </c>
      <c r="G12052">
        <v>0</v>
      </c>
      <c r="H12052">
        <v>0</v>
      </c>
      <c r="I12052">
        <v>0</v>
      </c>
      <c r="K12052"/>
      <c r="N12052" t="s">
        <v>3091</v>
      </c>
      <c r="O12052" t="s">
        <v>3092</v>
      </c>
      <c r="P12052" t="s">
        <v>3095</v>
      </c>
      <c r="R12052" t="s">
        <v>3094</v>
      </c>
    </row>
    <row r="12053" spans="1:18" x14ac:dyDescent="0.25">
      <c r="A12053" t="s">
        <v>6074</v>
      </c>
      <c r="B12053" t="s">
        <v>3089</v>
      </c>
      <c r="D12053" t="s">
        <v>3090</v>
      </c>
      <c r="E12053" t="s">
        <v>3090</v>
      </c>
      <c r="F12053">
        <v>1</v>
      </c>
      <c r="G12053">
        <v>0</v>
      </c>
      <c r="H12053">
        <v>18546.107918359001</v>
      </c>
      <c r="I12053">
        <v>12815.522918359</v>
      </c>
      <c r="K12053">
        <v>2059.4</v>
      </c>
      <c r="M12053">
        <v>3671.1849999999999</v>
      </c>
      <c r="N12053" t="s">
        <v>3091</v>
      </c>
      <c r="O12053" t="s">
        <v>3092</v>
      </c>
      <c r="P12053" t="s">
        <v>3095</v>
      </c>
      <c r="R12053" t="s">
        <v>3094</v>
      </c>
    </row>
    <row r="12054" spans="1:18" x14ac:dyDescent="0.25">
      <c r="A12054" t="s">
        <v>6075</v>
      </c>
      <c r="B12054" t="s">
        <v>3089</v>
      </c>
      <c r="D12054" t="s">
        <v>3090</v>
      </c>
      <c r="E12054" t="s">
        <v>3090</v>
      </c>
      <c r="F12054">
        <v>1</v>
      </c>
      <c r="G12054">
        <v>0</v>
      </c>
      <c r="H12054">
        <v>17940.54</v>
      </c>
      <c r="I12054">
        <v>17940.54</v>
      </c>
      <c r="K12054">
        <v>0</v>
      </c>
      <c r="M12054">
        <v>0</v>
      </c>
      <c r="N12054" t="s">
        <v>3091</v>
      </c>
      <c r="O12054" t="s">
        <v>3092</v>
      </c>
      <c r="P12054" t="s">
        <v>3095</v>
      </c>
      <c r="R12054" t="s">
        <v>3094</v>
      </c>
    </row>
    <row r="12055" spans="1:18" x14ac:dyDescent="0.25">
      <c r="A12055" t="s">
        <v>6076</v>
      </c>
      <c r="B12055" t="s">
        <v>3089</v>
      </c>
      <c r="D12055" t="s">
        <v>3090</v>
      </c>
      <c r="E12055" t="s">
        <v>3090</v>
      </c>
      <c r="F12055">
        <v>1</v>
      </c>
      <c r="G12055">
        <v>0</v>
      </c>
      <c r="H12055">
        <v>0</v>
      </c>
      <c r="I12055">
        <v>0</v>
      </c>
      <c r="K12055"/>
      <c r="N12055" t="s">
        <v>3091</v>
      </c>
      <c r="O12055" t="s">
        <v>3092</v>
      </c>
      <c r="P12055" t="s">
        <v>3095</v>
      </c>
      <c r="R12055" t="s">
        <v>3094</v>
      </c>
    </row>
    <row r="12056" spans="1:18" x14ac:dyDescent="0.25">
      <c r="A12056" t="s">
        <v>6077</v>
      </c>
      <c r="B12056" t="s">
        <v>3089</v>
      </c>
      <c r="D12056" t="s">
        <v>3090</v>
      </c>
      <c r="E12056" t="s">
        <v>3090</v>
      </c>
      <c r="F12056">
        <v>1</v>
      </c>
      <c r="G12056">
        <v>0</v>
      </c>
      <c r="H12056">
        <v>0</v>
      </c>
      <c r="I12056">
        <v>0</v>
      </c>
      <c r="K12056"/>
      <c r="N12056" t="s">
        <v>3091</v>
      </c>
      <c r="O12056" t="s">
        <v>3092</v>
      </c>
      <c r="P12056" t="s">
        <v>3095</v>
      </c>
      <c r="R12056" t="s">
        <v>3094</v>
      </c>
    </row>
    <row r="12057" spans="1:18" x14ac:dyDescent="0.25">
      <c r="A12057" t="s">
        <v>6078</v>
      </c>
      <c r="B12057" t="s">
        <v>3089</v>
      </c>
      <c r="D12057" t="s">
        <v>3090</v>
      </c>
      <c r="E12057" t="s">
        <v>3090</v>
      </c>
      <c r="F12057">
        <v>1</v>
      </c>
      <c r="G12057">
        <v>0</v>
      </c>
      <c r="H12057">
        <v>28455.005943275901</v>
      </c>
      <c r="I12057">
        <v>21465.275943275901</v>
      </c>
      <c r="K12057">
        <v>2516.5700000000002</v>
      </c>
      <c r="M12057">
        <v>4473.16</v>
      </c>
      <c r="N12057" t="s">
        <v>3091</v>
      </c>
      <c r="O12057" t="s">
        <v>3092</v>
      </c>
      <c r="P12057" t="s">
        <v>3095</v>
      </c>
      <c r="R12057" t="s">
        <v>3094</v>
      </c>
    </row>
    <row r="12058" spans="1:18" x14ac:dyDescent="0.25">
      <c r="A12058" t="s">
        <v>6079</v>
      </c>
      <c r="B12058" t="s">
        <v>3089</v>
      </c>
      <c r="D12058" t="s">
        <v>3090</v>
      </c>
      <c r="E12058" t="s">
        <v>3090</v>
      </c>
      <c r="F12058">
        <v>1</v>
      </c>
      <c r="G12058">
        <v>0</v>
      </c>
      <c r="H12058">
        <v>26301.030464297299</v>
      </c>
      <c r="I12058">
        <v>19569.1804642973</v>
      </c>
      <c r="K12058">
        <v>2420.04</v>
      </c>
      <c r="M12058">
        <v>4311.8100000000004</v>
      </c>
      <c r="N12058" t="s">
        <v>3091</v>
      </c>
      <c r="O12058" t="s">
        <v>3092</v>
      </c>
      <c r="P12058" t="s">
        <v>3095</v>
      </c>
      <c r="R12058" t="s">
        <v>3094</v>
      </c>
    </row>
    <row r="12059" spans="1:18" x14ac:dyDescent="0.25">
      <c r="A12059" t="s">
        <v>6080</v>
      </c>
      <c r="B12059" t="s">
        <v>3089</v>
      </c>
      <c r="D12059" t="s">
        <v>3090</v>
      </c>
      <c r="E12059" t="s">
        <v>3090</v>
      </c>
      <c r="F12059">
        <v>1</v>
      </c>
      <c r="G12059">
        <v>0</v>
      </c>
      <c r="H12059">
        <v>19263.8</v>
      </c>
      <c r="I12059">
        <v>19263.8</v>
      </c>
      <c r="K12059">
        <v>0</v>
      </c>
      <c r="M12059">
        <v>0</v>
      </c>
      <c r="N12059" t="s">
        <v>3091</v>
      </c>
      <c r="O12059" t="s">
        <v>3092</v>
      </c>
      <c r="P12059" t="s">
        <v>3095</v>
      </c>
      <c r="R12059" t="s">
        <v>3094</v>
      </c>
    </row>
    <row r="12060" spans="1:18" x14ac:dyDescent="0.25">
      <c r="A12060" t="s">
        <v>6081</v>
      </c>
      <c r="B12060" t="s">
        <v>3089</v>
      </c>
      <c r="D12060" t="s">
        <v>3090</v>
      </c>
      <c r="E12060" t="s">
        <v>3090</v>
      </c>
      <c r="F12060">
        <v>1</v>
      </c>
      <c r="G12060">
        <v>0</v>
      </c>
      <c r="H12060">
        <v>19263.8</v>
      </c>
      <c r="I12060">
        <v>19263.8</v>
      </c>
      <c r="K12060"/>
      <c r="N12060" t="s">
        <v>3091</v>
      </c>
      <c r="O12060" t="s">
        <v>3092</v>
      </c>
      <c r="P12060" t="s">
        <v>3095</v>
      </c>
      <c r="R12060" t="s">
        <v>3094</v>
      </c>
    </row>
    <row r="12061" spans="1:18" x14ac:dyDescent="0.25">
      <c r="A12061" t="s">
        <v>6082</v>
      </c>
      <c r="B12061" t="s">
        <v>3089</v>
      </c>
      <c r="D12061" t="s">
        <v>3090</v>
      </c>
      <c r="E12061" t="s">
        <v>3090</v>
      </c>
      <c r="F12061">
        <v>1</v>
      </c>
      <c r="G12061">
        <v>0</v>
      </c>
      <c r="H12061">
        <v>25036.274423420498</v>
      </c>
      <c r="I12061">
        <v>18916.314423420499</v>
      </c>
      <c r="K12061">
        <v>2201.1</v>
      </c>
      <c r="M12061">
        <v>3918.86</v>
      </c>
      <c r="N12061" t="s">
        <v>3091</v>
      </c>
      <c r="O12061" t="s">
        <v>3092</v>
      </c>
      <c r="P12061" t="s">
        <v>3095</v>
      </c>
      <c r="R12061" t="s">
        <v>3094</v>
      </c>
    </row>
    <row r="12062" spans="1:18" x14ac:dyDescent="0.25">
      <c r="A12062" t="s">
        <v>6083</v>
      </c>
      <c r="B12062" t="s">
        <v>3089</v>
      </c>
      <c r="D12062" t="s">
        <v>3090</v>
      </c>
      <c r="E12062" t="s">
        <v>3090</v>
      </c>
      <c r="F12062">
        <v>1</v>
      </c>
      <c r="G12062">
        <v>0</v>
      </c>
      <c r="H12062">
        <v>26134.0300520214</v>
      </c>
      <c r="I12062">
        <v>19335.3500520214</v>
      </c>
      <c r="K12062">
        <v>2445.8049999999998</v>
      </c>
      <c r="M12062">
        <v>4352.875</v>
      </c>
      <c r="N12062" t="s">
        <v>3091</v>
      </c>
      <c r="O12062" t="s">
        <v>3092</v>
      </c>
      <c r="P12062" t="s">
        <v>3095</v>
      </c>
      <c r="R12062" t="s">
        <v>3094</v>
      </c>
    </row>
    <row r="12063" spans="1:18" x14ac:dyDescent="0.25">
      <c r="A12063" t="s">
        <v>6084</v>
      </c>
      <c r="B12063" t="s">
        <v>3089</v>
      </c>
      <c r="D12063" t="s">
        <v>3090</v>
      </c>
      <c r="E12063" t="s">
        <v>3090</v>
      </c>
      <c r="F12063">
        <v>1</v>
      </c>
      <c r="G12063">
        <v>0</v>
      </c>
      <c r="H12063">
        <v>24965.585190284601</v>
      </c>
      <c r="I12063">
        <v>18662.8151902846</v>
      </c>
      <c r="K12063">
        <v>2266.8449999999998</v>
      </c>
      <c r="M12063">
        <v>4035.9250000000002</v>
      </c>
      <c r="N12063" t="s">
        <v>3091</v>
      </c>
      <c r="O12063" t="s">
        <v>3092</v>
      </c>
      <c r="P12063" t="s">
        <v>3095</v>
      </c>
      <c r="R12063" t="s">
        <v>3094</v>
      </c>
    </row>
    <row r="12064" spans="1:18" x14ac:dyDescent="0.25">
      <c r="A12064" t="s">
        <v>6085</v>
      </c>
      <c r="B12064" t="s">
        <v>3089</v>
      </c>
      <c r="D12064" t="s">
        <v>3090</v>
      </c>
      <c r="E12064" t="s">
        <v>3090</v>
      </c>
      <c r="F12064">
        <v>1</v>
      </c>
      <c r="G12064">
        <v>0</v>
      </c>
      <c r="H12064">
        <v>19292.888713791399</v>
      </c>
      <c r="I12064">
        <v>13481.9470471247</v>
      </c>
      <c r="K12064">
        <v>2088.7333333333299</v>
      </c>
      <c r="M12064">
        <v>3722.2083333333298</v>
      </c>
      <c r="N12064" t="s">
        <v>3091</v>
      </c>
      <c r="O12064" t="s">
        <v>3092</v>
      </c>
      <c r="P12064" t="s">
        <v>3095</v>
      </c>
      <c r="R12064" t="s">
        <v>3094</v>
      </c>
    </row>
    <row r="12065" spans="1:18" x14ac:dyDescent="0.25">
      <c r="A12065" t="s">
        <v>6086</v>
      </c>
      <c r="B12065" t="s">
        <v>3089</v>
      </c>
      <c r="D12065" t="s">
        <v>3090</v>
      </c>
      <c r="E12065" t="s">
        <v>3090</v>
      </c>
      <c r="F12065">
        <v>1</v>
      </c>
      <c r="G12065">
        <v>0</v>
      </c>
      <c r="H12065">
        <v>18085.445829057498</v>
      </c>
      <c r="I12065">
        <v>12303.9158290575</v>
      </c>
      <c r="K12065">
        <v>2078.5300000000002</v>
      </c>
      <c r="M12065">
        <v>3703</v>
      </c>
      <c r="N12065" t="s">
        <v>3091</v>
      </c>
      <c r="O12065" t="s">
        <v>3092</v>
      </c>
      <c r="P12065" t="s">
        <v>3095</v>
      </c>
      <c r="R12065" t="s">
        <v>3094</v>
      </c>
    </row>
    <row r="12066" spans="1:18" x14ac:dyDescent="0.25">
      <c r="A12066" t="s">
        <v>6087</v>
      </c>
      <c r="B12066" t="s">
        <v>3089</v>
      </c>
      <c r="D12066" t="s">
        <v>3090</v>
      </c>
      <c r="E12066" t="s">
        <v>3090</v>
      </c>
      <c r="F12066">
        <v>1</v>
      </c>
      <c r="G12066">
        <v>0</v>
      </c>
      <c r="H12066">
        <v>17735.131745502898</v>
      </c>
      <c r="I12066">
        <v>11953.6017455029</v>
      </c>
      <c r="K12066">
        <v>2078.5300000000002</v>
      </c>
      <c r="M12066">
        <v>3703</v>
      </c>
      <c r="N12066" t="s">
        <v>3091</v>
      </c>
      <c r="O12066" t="s">
        <v>3092</v>
      </c>
      <c r="P12066" t="s">
        <v>3095</v>
      </c>
      <c r="R12066" t="s">
        <v>3094</v>
      </c>
    </row>
    <row r="12067" spans="1:18" x14ac:dyDescent="0.25">
      <c r="A12067" t="s">
        <v>6088</v>
      </c>
      <c r="B12067" t="s">
        <v>3089</v>
      </c>
      <c r="D12067" t="s">
        <v>3090</v>
      </c>
      <c r="E12067" t="s">
        <v>3090</v>
      </c>
      <c r="F12067">
        <v>1</v>
      </c>
      <c r="G12067">
        <v>0</v>
      </c>
      <c r="H12067">
        <v>18578.772552785598</v>
      </c>
      <c r="I12067">
        <v>12963.742552785599</v>
      </c>
      <c r="K12067">
        <v>2020.12</v>
      </c>
      <c r="M12067">
        <v>3594.91</v>
      </c>
      <c r="N12067" t="s">
        <v>3091</v>
      </c>
      <c r="O12067" t="s">
        <v>3092</v>
      </c>
      <c r="P12067" t="s">
        <v>3095</v>
      </c>
      <c r="R12067" t="s">
        <v>3094</v>
      </c>
    </row>
    <row r="12068" spans="1:18" x14ac:dyDescent="0.25">
      <c r="A12068" t="s">
        <v>6089</v>
      </c>
      <c r="B12068" t="s">
        <v>3089</v>
      </c>
      <c r="D12068" t="s">
        <v>3090</v>
      </c>
      <c r="E12068" t="s">
        <v>3090</v>
      </c>
      <c r="F12068">
        <v>1</v>
      </c>
      <c r="G12068">
        <v>0</v>
      </c>
      <c r="H12068">
        <v>18308.075977515698</v>
      </c>
      <c r="I12068">
        <v>12526.8959775157</v>
      </c>
      <c r="K12068">
        <v>2078.0100000000002</v>
      </c>
      <c r="M12068">
        <v>3703.17</v>
      </c>
      <c r="N12068" t="s">
        <v>3091</v>
      </c>
      <c r="O12068" t="s">
        <v>3092</v>
      </c>
      <c r="P12068" t="s">
        <v>3095</v>
      </c>
      <c r="R12068" t="s">
        <v>3094</v>
      </c>
    </row>
    <row r="12069" spans="1:18" x14ac:dyDescent="0.25">
      <c r="A12069" t="s">
        <v>6090</v>
      </c>
      <c r="B12069" t="s">
        <v>3089</v>
      </c>
      <c r="D12069" t="s">
        <v>3090</v>
      </c>
      <c r="E12069" t="s">
        <v>3090</v>
      </c>
      <c r="F12069">
        <v>1</v>
      </c>
      <c r="G12069">
        <v>0</v>
      </c>
      <c r="H12069">
        <v>26326.555909688599</v>
      </c>
      <c r="I12069">
        <v>19812.645909688599</v>
      </c>
      <c r="K12069">
        <v>2341.5549999999998</v>
      </c>
      <c r="M12069">
        <v>4172.3549999999996</v>
      </c>
      <c r="N12069" t="s">
        <v>3091</v>
      </c>
      <c r="O12069" t="s">
        <v>3092</v>
      </c>
      <c r="P12069" t="s">
        <v>3095</v>
      </c>
      <c r="R12069" t="s">
        <v>3094</v>
      </c>
    </row>
    <row r="12070" spans="1:18" x14ac:dyDescent="0.25">
      <c r="A12070" t="s">
        <v>6091</v>
      </c>
      <c r="B12070" t="s">
        <v>3089</v>
      </c>
      <c r="D12070" t="s">
        <v>3090</v>
      </c>
      <c r="E12070" t="s">
        <v>3090</v>
      </c>
      <c r="F12070">
        <v>1</v>
      </c>
      <c r="G12070">
        <v>0</v>
      </c>
      <c r="H12070">
        <v>27912.697240671499</v>
      </c>
      <c r="I12070">
        <v>20776.857240671499</v>
      </c>
      <c r="K12070">
        <v>2567.16</v>
      </c>
      <c r="M12070">
        <v>4568.68</v>
      </c>
      <c r="N12070" t="s">
        <v>3091</v>
      </c>
      <c r="O12070" t="s">
        <v>3092</v>
      </c>
      <c r="P12070" t="s">
        <v>3095</v>
      </c>
      <c r="R12070" t="s">
        <v>3094</v>
      </c>
    </row>
    <row r="12071" spans="1:18" x14ac:dyDescent="0.25">
      <c r="A12071" t="s">
        <v>6092</v>
      </c>
      <c r="B12071" t="s">
        <v>3089</v>
      </c>
      <c r="D12071" t="s">
        <v>3090</v>
      </c>
      <c r="E12071" t="s">
        <v>3090</v>
      </c>
      <c r="F12071">
        <v>1</v>
      </c>
      <c r="G12071">
        <v>0</v>
      </c>
      <c r="H12071">
        <v>17323.475036948999</v>
      </c>
      <c r="I12071">
        <v>12011.365036949001</v>
      </c>
      <c r="K12071">
        <v>1910.03</v>
      </c>
      <c r="M12071">
        <v>3402.08</v>
      </c>
      <c r="N12071" t="s">
        <v>3091</v>
      </c>
      <c r="O12071" t="s">
        <v>3092</v>
      </c>
      <c r="P12071" t="s">
        <v>3095</v>
      </c>
      <c r="R12071" t="s">
        <v>3094</v>
      </c>
    </row>
    <row r="12072" spans="1:18" x14ac:dyDescent="0.25">
      <c r="A12072" t="s">
        <v>6093</v>
      </c>
      <c r="B12072" t="s">
        <v>3089</v>
      </c>
      <c r="D12072" t="s">
        <v>3090</v>
      </c>
      <c r="E12072" t="s">
        <v>3090</v>
      </c>
      <c r="F12072">
        <v>1</v>
      </c>
      <c r="G12072">
        <v>0</v>
      </c>
      <c r="H12072">
        <v>24158.4189732593</v>
      </c>
      <c r="I12072">
        <v>17998.638973259302</v>
      </c>
      <c r="K12072">
        <v>2215.585</v>
      </c>
      <c r="M12072">
        <v>3944.1950000000002</v>
      </c>
      <c r="N12072" t="s">
        <v>3091</v>
      </c>
      <c r="O12072" t="s">
        <v>3092</v>
      </c>
      <c r="P12072" t="s">
        <v>3095</v>
      </c>
      <c r="R12072" t="s">
        <v>3094</v>
      </c>
    </row>
    <row r="12073" spans="1:18" x14ac:dyDescent="0.25">
      <c r="A12073" t="s">
        <v>6094</v>
      </c>
      <c r="B12073" t="s">
        <v>3089</v>
      </c>
      <c r="D12073" t="s">
        <v>3090</v>
      </c>
      <c r="E12073" t="s">
        <v>3090</v>
      </c>
      <c r="F12073">
        <v>1</v>
      </c>
      <c r="G12073">
        <v>0</v>
      </c>
      <c r="H12073">
        <v>23324.083768055199</v>
      </c>
      <c r="I12073">
        <v>17040.183768055202</v>
      </c>
      <c r="K12073">
        <v>2257.605</v>
      </c>
      <c r="M12073">
        <v>4026.2950000000001</v>
      </c>
      <c r="N12073" t="s">
        <v>3091</v>
      </c>
      <c r="O12073" t="s">
        <v>3092</v>
      </c>
      <c r="P12073" t="s">
        <v>3095</v>
      </c>
      <c r="R12073" t="s">
        <v>3094</v>
      </c>
    </row>
    <row r="12074" spans="1:18" x14ac:dyDescent="0.25">
      <c r="A12074" t="s">
        <v>6095</v>
      </c>
      <c r="B12074" t="s">
        <v>3089</v>
      </c>
      <c r="D12074" t="s">
        <v>3090</v>
      </c>
      <c r="E12074" t="s">
        <v>3090</v>
      </c>
      <c r="F12074">
        <v>1</v>
      </c>
      <c r="G12074">
        <v>0</v>
      </c>
      <c r="H12074">
        <v>14250.8724256525</v>
      </c>
      <c r="I12074">
        <v>9177.8174256525399</v>
      </c>
      <c r="K12074">
        <v>1820.2650000000001</v>
      </c>
      <c r="M12074">
        <v>3252.79</v>
      </c>
      <c r="N12074" t="s">
        <v>3091</v>
      </c>
      <c r="O12074" t="s">
        <v>3092</v>
      </c>
      <c r="P12074" t="s">
        <v>3095</v>
      </c>
      <c r="R12074" t="s">
        <v>3094</v>
      </c>
    </row>
    <row r="12075" spans="1:18" x14ac:dyDescent="0.25">
      <c r="A12075" t="s">
        <v>6096</v>
      </c>
      <c r="B12075" t="s">
        <v>3089</v>
      </c>
      <c r="D12075" t="s">
        <v>3090</v>
      </c>
      <c r="E12075" t="s">
        <v>3090</v>
      </c>
      <c r="F12075">
        <v>1</v>
      </c>
      <c r="G12075">
        <v>0</v>
      </c>
      <c r="H12075">
        <v>25852.0306409554</v>
      </c>
      <c r="I12075">
        <v>19711.410640955401</v>
      </c>
      <c r="K12075">
        <v>2208.5749999999998</v>
      </c>
      <c r="M12075">
        <v>3932.0450000000001</v>
      </c>
      <c r="N12075" t="s">
        <v>3091</v>
      </c>
      <c r="O12075" t="s">
        <v>3092</v>
      </c>
      <c r="P12075" t="s">
        <v>3095</v>
      </c>
      <c r="R12075" t="s">
        <v>3094</v>
      </c>
    </row>
    <row r="12076" spans="1:18" x14ac:dyDescent="0.25">
      <c r="A12076" t="s">
        <v>6097</v>
      </c>
      <c r="B12076" t="s">
        <v>3089</v>
      </c>
      <c r="D12076" t="s">
        <v>3090</v>
      </c>
      <c r="E12076" t="s">
        <v>3090</v>
      </c>
      <c r="F12076">
        <v>1</v>
      </c>
      <c r="G12076">
        <v>0</v>
      </c>
      <c r="H12076">
        <v>15214.432993411599</v>
      </c>
      <c r="I12076">
        <v>10141.3929934116</v>
      </c>
      <c r="K12076">
        <v>1820.27</v>
      </c>
      <c r="M12076">
        <v>3252.77</v>
      </c>
      <c r="N12076" t="s">
        <v>3091</v>
      </c>
      <c r="O12076" t="s">
        <v>3092</v>
      </c>
      <c r="P12076" t="s">
        <v>3095</v>
      </c>
      <c r="R12076" t="s">
        <v>3094</v>
      </c>
    </row>
    <row r="12077" spans="1:18" x14ac:dyDescent="0.25">
      <c r="A12077" t="s">
        <v>6098</v>
      </c>
      <c r="B12077" t="s">
        <v>3089</v>
      </c>
      <c r="D12077" t="s">
        <v>3090</v>
      </c>
      <c r="E12077" t="s">
        <v>3090</v>
      </c>
      <c r="F12077">
        <v>1</v>
      </c>
      <c r="G12077">
        <v>0</v>
      </c>
      <c r="H12077">
        <v>25397.381116037101</v>
      </c>
      <c r="I12077">
        <v>19013.831116037101</v>
      </c>
      <c r="K12077">
        <v>2303.94</v>
      </c>
      <c r="M12077">
        <v>4079.61</v>
      </c>
      <c r="N12077" t="s">
        <v>3091</v>
      </c>
      <c r="O12077" t="s">
        <v>3092</v>
      </c>
      <c r="P12077" t="s">
        <v>3095</v>
      </c>
      <c r="R12077" t="s">
        <v>3094</v>
      </c>
    </row>
    <row r="12078" spans="1:18" x14ac:dyDescent="0.25">
      <c r="A12078" t="s">
        <v>6099</v>
      </c>
      <c r="B12078" t="s">
        <v>3089</v>
      </c>
      <c r="D12078" t="s">
        <v>3090</v>
      </c>
      <c r="E12078" t="s">
        <v>3090</v>
      </c>
      <c r="F12078">
        <v>1</v>
      </c>
      <c r="G12078">
        <v>0</v>
      </c>
      <c r="H12078">
        <v>25782.604715624799</v>
      </c>
      <c r="I12078">
        <v>19097.5747156248</v>
      </c>
      <c r="K12078">
        <v>2403.8566666666602</v>
      </c>
      <c r="M12078">
        <v>4281.1733333333304</v>
      </c>
      <c r="N12078" t="s">
        <v>3091</v>
      </c>
      <c r="O12078" t="s">
        <v>3092</v>
      </c>
      <c r="P12078" t="s">
        <v>3095</v>
      </c>
      <c r="R12078" t="s">
        <v>3094</v>
      </c>
    </row>
    <row r="12079" spans="1:18" x14ac:dyDescent="0.25">
      <c r="A12079" t="s">
        <v>6100</v>
      </c>
      <c r="B12079" t="s">
        <v>3089</v>
      </c>
      <c r="D12079" t="s">
        <v>3090</v>
      </c>
      <c r="E12079" t="s">
        <v>3090</v>
      </c>
      <c r="F12079">
        <v>1</v>
      </c>
      <c r="G12079">
        <v>0</v>
      </c>
      <c r="H12079">
        <v>24264.228844969301</v>
      </c>
      <c r="I12079">
        <v>17667.168844969299</v>
      </c>
      <c r="K12079">
        <v>2371.9850000000001</v>
      </c>
      <c r="M12079">
        <v>4225.0749999999998</v>
      </c>
      <c r="N12079" t="s">
        <v>3091</v>
      </c>
      <c r="O12079" t="s">
        <v>3092</v>
      </c>
      <c r="P12079" t="s">
        <v>3095</v>
      </c>
      <c r="R12079" t="s">
        <v>3094</v>
      </c>
    </row>
    <row r="12080" spans="1:18" x14ac:dyDescent="0.25">
      <c r="A12080" t="s">
        <v>6101</v>
      </c>
      <c r="B12080" t="s">
        <v>3089</v>
      </c>
      <c r="D12080" t="s">
        <v>3090</v>
      </c>
      <c r="E12080" t="s">
        <v>3090</v>
      </c>
      <c r="F12080">
        <v>1</v>
      </c>
      <c r="G12080">
        <v>0</v>
      </c>
      <c r="H12080">
        <v>36.675436837187497</v>
      </c>
      <c r="I12080">
        <v>14.355436837187501</v>
      </c>
      <c r="K12080">
        <v>8</v>
      </c>
      <c r="M12080">
        <v>14.32</v>
      </c>
      <c r="N12080" t="s">
        <v>3091</v>
      </c>
      <c r="O12080" t="s">
        <v>3092</v>
      </c>
      <c r="P12080" t="s">
        <v>3095</v>
      </c>
      <c r="R12080" t="s">
        <v>3094</v>
      </c>
    </row>
    <row r="12081" spans="1:18" x14ac:dyDescent="0.25">
      <c r="A12081" t="s">
        <v>6102</v>
      </c>
      <c r="B12081" t="s">
        <v>3089</v>
      </c>
      <c r="D12081" t="s">
        <v>3090</v>
      </c>
      <c r="E12081" t="s">
        <v>3090</v>
      </c>
      <c r="F12081">
        <v>1</v>
      </c>
      <c r="G12081">
        <v>0</v>
      </c>
      <c r="H12081">
        <v>0</v>
      </c>
      <c r="I12081"/>
      <c r="K12081"/>
      <c r="N12081" t="s">
        <v>3091</v>
      </c>
      <c r="O12081" t="s">
        <v>3092</v>
      </c>
      <c r="P12081" t="s">
        <v>3095</v>
      </c>
      <c r="R12081" t="s">
        <v>3094</v>
      </c>
    </row>
    <row r="12082" spans="1:18" x14ac:dyDescent="0.25">
      <c r="A12082" t="s">
        <v>6103</v>
      </c>
      <c r="B12082" t="s">
        <v>3089</v>
      </c>
      <c r="D12082" t="s">
        <v>3090</v>
      </c>
      <c r="E12082" t="s">
        <v>3090</v>
      </c>
      <c r="F12082">
        <v>1</v>
      </c>
      <c r="G12082">
        <v>0</v>
      </c>
      <c r="H12082">
        <v>22411.118393130699</v>
      </c>
      <c r="I12082">
        <v>16774.138393130699</v>
      </c>
      <c r="K12082">
        <v>2037.46</v>
      </c>
      <c r="M12082">
        <v>3599.52</v>
      </c>
      <c r="N12082" t="s">
        <v>3091</v>
      </c>
      <c r="O12082" t="s">
        <v>3092</v>
      </c>
      <c r="P12082" t="s">
        <v>3095</v>
      </c>
      <c r="R12082" t="s">
        <v>3094</v>
      </c>
    </row>
    <row r="12083" spans="1:18" x14ac:dyDescent="0.25">
      <c r="A12083" t="s">
        <v>6104</v>
      </c>
      <c r="B12083" t="s">
        <v>3089</v>
      </c>
      <c r="D12083" t="s">
        <v>3090</v>
      </c>
      <c r="E12083" t="s">
        <v>3090</v>
      </c>
      <c r="F12083">
        <v>1</v>
      </c>
      <c r="G12083">
        <v>0</v>
      </c>
      <c r="H12083">
        <v>18616.718139553701</v>
      </c>
      <c r="I12083">
        <v>12744.718139553701</v>
      </c>
      <c r="K12083">
        <v>2110.9949999999999</v>
      </c>
      <c r="M12083">
        <v>3761.0050000000001</v>
      </c>
      <c r="N12083" t="s">
        <v>3091</v>
      </c>
      <c r="O12083" t="s">
        <v>3092</v>
      </c>
      <c r="P12083" t="s">
        <v>3095</v>
      </c>
      <c r="R12083" t="s">
        <v>3094</v>
      </c>
    </row>
    <row r="12084" spans="1:18" x14ac:dyDescent="0.25">
      <c r="A12084" t="s">
        <v>6105</v>
      </c>
      <c r="B12084" t="s">
        <v>3089</v>
      </c>
      <c r="D12084" t="s">
        <v>3090</v>
      </c>
      <c r="E12084" t="s">
        <v>3090</v>
      </c>
      <c r="F12084">
        <v>1</v>
      </c>
      <c r="G12084">
        <v>0</v>
      </c>
      <c r="H12084">
        <v>0</v>
      </c>
      <c r="I12084"/>
      <c r="K12084"/>
      <c r="N12084" t="s">
        <v>3091</v>
      </c>
      <c r="O12084" t="s">
        <v>3092</v>
      </c>
      <c r="P12084" t="s">
        <v>3095</v>
      </c>
      <c r="R12084" t="s">
        <v>3094</v>
      </c>
    </row>
    <row r="12085" spans="1:18" x14ac:dyDescent="0.25">
      <c r="A12085" t="s">
        <v>6106</v>
      </c>
      <c r="B12085" t="s">
        <v>3089</v>
      </c>
      <c r="D12085" t="s">
        <v>3090</v>
      </c>
      <c r="E12085" t="s">
        <v>3090</v>
      </c>
      <c r="F12085">
        <v>1</v>
      </c>
      <c r="G12085">
        <v>0</v>
      </c>
      <c r="H12085">
        <v>26387.682844913099</v>
      </c>
      <c r="I12085">
        <v>19790.6328449131</v>
      </c>
      <c r="K12085">
        <v>2371.9899999999998</v>
      </c>
      <c r="M12085">
        <v>4225.0600000000004</v>
      </c>
      <c r="N12085" t="s">
        <v>3091</v>
      </c>
      <c r="O12085" t="s">
        <v>3092</v>
      </c>
      <c r="P12085" t="s">
        <v>3095</v>
      </c>
      <c r="R12085" t="s">
        <v>3094</v>
      </c>
    </row>
    <row r="12086" spans="1:18" x14ac:dyDescent="0.25">
      <c r="A12086" t="s">
        <v>6107</v>
      </c>
      <c r="B12086" t="s">
        <v>3089</v>
      </c>
      <c r="D12086" t="s">
        <v>3090</v>
      </c>
      <c r="E12086" t="s">
        <v>3090</v>
      </c>
      <c r="F12086">
        <v>1</v>
      </c>
      <c r="G12086">
        <v>0</v>
      </c>
      <c r="H12086">
        <v>25922.0137003934</v>
      </c>
      <c r="I12086">
        <v>19324.9637003934</v>
      </c>
      <c r="K12086">
        <v>2371.9899999999998</v>
      </c>
      <c r="M12086">
        <v>4225.0600000000004</v>
      </c>
      <c r="N12086" t="s">
        <v>3091</v>
      </c>
      <c r="O12086" t="s">
        <v>3092</v>
      </c>
      <c r="P12086" t="s">
        <v>3095</v>
      </c>
      <c r="R12086" t="s">
        <v>3094</v>
      </c>
    </row>
    <row r="12087" spans="1:18" x14ac:dyDescent="0.25">
      <c r="A12087" t="s">
        <v>6108</v>
      </c>
      <c r="B12087" t="s">
        <v>3089</v>
      </c>
      <c r="D12087" t="s">
        <v>3090</v>
      </c>
      <c r="E12087" t="s">
        <v>3090</v>
      </c>
      <c r="F12087">
        <v>1</v>
      </c>
      <c r="G12087">
        <v>0</v>
      </c>
      <c r="H12087">
        <v>17804.127558296699</v>
      </c>
      <c r="I12087">
        <v>11941.467558296699</v>
      </c>
      <c r="K12087">
        <v>2109.5549999999998</v>
      </c>
      <c r="M12087">
        <v>3753.105</v>
      </c>
      <c r="N12087" t="s">
        <v>3091</v>
      </c>
      <c r="O12087" t="s">
        <v>3092</v>
      </c>
      <c r="P12087" t="s">
        <v>3095</v>
      </c>
      <c r="R12087" t="s">
        <v>3094</v>
      </c>
    </row>
    <row r="12088" spans="1:18" x14ac:dyDescent="0.25">
      <c r="A12088" t="s">
        <v>6109</v>
      </c>
      <c r="B12088" t="s">
        <v>3089</v>
      </c>
      <c r="D12088" t="s">
        <v>3090</v>
      </c>
      <c r="E12088" t="s">
        <v>3090</v>
      </c>
      <c r="F12088">
        <v>1</v>
      </c>
      <c r="G12088">
        <v>0</v>
      </c>
      <c r="H12088">
        <v>27342.284799509402</v>
      </c>
      <c r="I12088">
        <v>26477.539799509399</v>
      </c>
      <c r="K12088">
        <v>311.35500000000002</v>
      </c>
      <c r="M12088">
        <v>553.39</v>
      </c>
      <c r="N12088" t="s">
        <v>3091</v>
      </c>
      <c r="O12088" t="s">
        <v>3092</v>
      </c>
      <c r="P12088" t="s">
        <v>3095</v>
      </c>
      <c r="R12088" t="s">
        <v>3094</v>
      </c>
    </row>
    <row r="12089" spans="1:18" x14ac:dyDescent="0.25">
      <c r="A12089" t="s">
        <v>6110</v>
      </c>
      <c r="B12089" t="s">
        <v>3089</v>
      </c>
      <c r="D12089" t="s">
        <v>3090</v>
      </c>
      <c r="E12089" t="s">
        <v>3090</v>
      </c>
      <c r="F12089">
        <v>1</v>
      </c>
      <c r="G12089">
        <v>0</v>
      </c>
      <c r="H12089">
        <v>31791.740659202998</v>
      </c>
      <c r="I12089">
        <v>23111.913992536302</v>
      </c>
      <c r="K12089">
        <v>3123.6233333333298</v>
      </c>
      <c r="M12089">
        <v>5556.2033333333302</v>
      </c>
      <c r="N12089" t="s">
        <v>3091</v>
      </c>
      <c r="O12089" t="s">
        <v>3092</v>
      </c>
      <c r="P12089" t="s">
        <v>3095</v>
      </c>
      <c r="R12089" t="s">
        <v>3094</v>
      </c>
    </row>
    <row r="12090" spans="1:18" x14ac:dyDescent="0.25">
      <c r="A12090" t="s">
        <v>6111</v>
      </c>
      <c r="B12090" t="s">
        <v>3089</v>
      </c>
      <c r="D12090" t="s">
        <v>3090</v>
      </c>
      <c r="E12090" t="s">
        <v>3090</v>
      </c>
      <c r="F12090">
        <v>1</v>
      </c>
      <c r="G12090">
        <v>0</v>
      </c>
      <c r="H12090">
        <v>17385.175301868599</v>
      </c>
      <c r="I12090">
        <v>11358.690301868601</v>
      </c>
      <c r="K12090">
        <v>2166.0100000000002</v>
      </c>
      <c r="M12090">
        <v>3860.4749999999999</v>
      </c>
      <c r="N12090" t="s">
        <v>3091</v>
      </c>
      <c r="O12090" t="s">
        <v>3092</v>
      </c>
      <c r="P12090" t="s">
        <v>3095</v>
      </c>
      <c r="R12090" t="s">
        <v>3094</v>
      </c>
    </row>
    <row r="12091" spans="1:18" x14ac:dyDescent="0.25">
      <c r="A12091" t="s">
        <v>6112</v>
      </c>
      <c r="B12091" t="s">
        <v>3089</v>
      </c>
      <c r="D12091" t="s">
        <v>3090</v>
      </c>
      <c r="E12091" t="s">
        <v>3090</v>
      </c>
      <c r="F12091">
        <v>1</v>
      </c>
      <c r="G12091">
        <v>0</v>
      </c>
      <c r="H12091">
        <v>28743.2263808645</v>
      </c>
      <c r="I12091">
        <v>20475.096380864499</v>
      </c>
      <c r="K12091">
        <v>2978.91</v>
      </c>
      <c r="M12091">
        <v>5289.22</v>
      </c>
      <c r="N12091" t="s">
        <v>3091</v>
      </c>
      <c r="O12091" t="s">
        <v>3092</v>
      </c>
      <c r="P12091" t="s">
        <v>3095</v>
      </c>
      <c r="R12091" t="s">
        <v>3094</v>
      </c>
    </row>
    <row r="12092" spans="1:18" x14ac:dyDescent="0.25">
      <c r="A12092" t="s">
        <v>6113</v>
      </c>
      <c r="B12092" t="s">
        <v>3089</v>
      </c>
      <c r="D12092" t="s">
        <v>3090</v>
      </c>
      <c r="E12092" t="s">
        <v>3090</v>
      </c>
      <c r="F12092">
        <v>1</v>
      </c>
      <c r="G12092">
        <v>0</v>
      </c>
      <c r="H12092">
        <v>18351.1073711219</v>
      </c>
      <c r="I12092">
        <v>12867.3407044552</v>
      </c>
      <c r="K12092">
        <v>1983.1583333333299</v>
      </c>
      <c r="M12092">
        <v>3500.6083333333299</v>
      </c>
      <c r="N12092" t="s">
        <v>3091</v>
      </c>
      <c r="O12092" t="s">
        <v>3092</v>
      </c>
      <c r="P12092" t="s">
        <v>3095</v>
      </c>
      <c r="R12092" t="s">
        <v>3094</v>
      </c>
    </row>
    <row r="12093" spans="1:18" x14ac:dyDescent="0.25">
      <c r="A12093" t="s">
        <v>6114</v>
      </c>
      <c r="B12093" t="s">
        <v>3089</v>
      </c>
      <c r="D12093" t="s">
        <v>3090</v>
      </c>
      <c r="E12093" t="s">
        <v>3090</v>
      </c>
      <c r="F12093">
        <v>1</v>
      </c>
      <c r="G12093">
        <v>0</v>
      </c>
      <c r="H12093">
        <v>17210.346010671801</v>
      </c>
      <c r="I12093">
        <v>11686.519344005101</v>
      </c>
      <c r="K12093">
        <v>1994.7366666666601</v>
      </c>
      <c r="M12093">
        <v>3529.0899999999901</v>
      </c>
      <c r="N12093" t="s">
        <v>3091</v>
      </c>
      <c r="O12093" t="s">
        <v>3092</v>
      </c>
      <c r="P12093" t="s">
        <v>3095</v>
      </c>
      <c r="R12093" t="s">
        <v>3094</v>
      </c>
    </row>
    <row r="12094" spans="1:18" x14ac:dyDescent="0.25">
      <c r="A12094" t="s">
        <v>6115</v>
      </c>
      <c r="B12094" t="s">
        <v>3089</v>
      </c>
      <c r="D12094" t="s">
        <v>3090</v>
      </c>
      <c r="E12094" t="s">
        <v>3090</v>
      </c>
      <c r="F12094">
        <v>1</v>
      </c>
      <c r="G12094">
        <v>0</v>
      </c>
      <c r="H12094">
        <v>32349.127335553301</v>
      </c>
      <c r="I12094">
        <v>23613.35400222</v>
      </c>
      <c r="K12094">
        <v>3149.05</v>
      </c>
      <c r="M12094">
        <v>5586.7233333333297</v>
      </c>
      <c r="N12094" t="s">
        <v>3091</v>
      </c>
      <c r="O12094" t="s">
        <v>3092</v>
      </c>
      <c r="P12094" t="s">
        <v>3095</v>
      </c>
      <c r="R12094" t="s">
        <v>3094</v>
      </c>
    </row>
    <row r="12095" spans="1:18" x14ac:dyDescent="0.25">
      <c r="A12095" t="s">
        <v>6116</v>
      </c>
      <c r="B12095" t="s">
        <v>3089</v>
      </c>
      <c r="D12095" t="s">
        <v>3090</v>
      </c>
      <c r="E12095" t="s">
        <v>3090</v>
      </c>
      <c r="F12095">
        <v>1</v>
      </c>
      <c r="G12095">
        <v>0</v>
      </c>
      <c r="H12095">
        <v>19373.3923871636</v>
      </c>
      <c r="I12095">
        <v>13388.470720497</v>
      </c>
      <c r="K12095">
        <v>2152.0583333333302</v>
      </c>
      <c r="M12095">
        <v>3832.86333333333</v>
      </c>
      <c r="N12095" t="s">
        <v>3091</v>
      </c>
      <c r="O12095" t="s">
        <v>3092</v>
      </c>
      <c r="P12095" t="s">
        <v>3095</v>
      </c>
      <c r="R12095" t="s">
        <v>3094</v>
      </c>
    </row>
    <row r="12096" spans="1:18" x14ac:dyDescent="0.25">
      <c r="A12096" t="s">
        <v>6117</v>
      </c>
      <c r="B12096" t="s">
        <v>3089</v>
      </c>
      <c r="D12096" t="s">
        <v>3090</v>
      </c>
      <c r="E12096" t="s">
        <v>3090</v>
      </c>
      <c r="F12096">
        <v>1</v>
      </c>
      <c r="G12096">
        <v>0</v>
      </c>
      <c r="H12096">
        <v>34474.196261480101</v>
      </c>
      <c r="I12096">
        <v>23366.8662614801</v>
      </c>
      <c r="K12096">
        <v>3993.6174999999998</v>
      </c>
      <c r="M12096">
        <v>7113.7124999999996</v>
      </c>
      <c r="N12096" t="s">
        <v>3091</v>
      </c>
      <c r="O12096" t="s">
        <v>3092</v>
      </c>
      <c r="P12096" t="s">
        <v>3095</v>
      </c>
      <c r="R12096" t="s">
        <v>3094</v>
      </c>
    </row>
    <row r="12097" spans="1:18" x14ac:dyDescent="0.25">
      <c r="A12097" t="s">
        <v>6118</v>
      </c>
      <c r="B12097" t="s">
        <v>3089</v>
      </c>
      <c r="D12097" t="s">
        <v>3090</v>
      </c>
      <c r="E12097" t="s">
        <v>3090</v>
      </c>
      <c r="F12097">
        <v>1</v>
      </c>
      <c r="G12097">
        <v>0</v>
      </c>
      <c r="H12097">
        <v>0</v>
      </c>
      <c r="I12097"/>
      <c r="K12097"/>
      <c r="N12097" t="s">
        <v>3091</v>
      </c>
      <c r="O12097" t="s">
        <v>3092</v>
      </c>
      <c r="P12097" t="s">
        <v>3095</v>
      </c>
      <c r="R12097" t="s">
        <v>3094</v>
      </c>
    </row>
    <row r="12098" spans="1:18" x14ac:dyDescent="0.25">
      <c r="A12098" t="s">
        <v>6119</v>
      </c>
      <c r="B12098" t="s">
        <v>3089</v>
      </c>
      <c r="D12098" t="s">
        <v>3090</v>
      </c>
      <c r="E12098" t="s">
        <v>3090</v>
      </c>
      <c r="F12098">
        <v>1</v>
      </c>
      <c r="G12098">
        <v>0</v>
      </c>
      <c r="H12098">
        <v>0</v>
      </c>
      <c r="I12098"/>
      <c r="K12098"/>
      <c r="N12098" t="s">
        <v>3091</v>
      </c>
      <c r="O12098" t="s">
        <v>3092</v>
      </c>
      <c r="P12098" t="s">
        <v>3095</v>
      </c>
      <c r="R12098" t="s">
        <v>3094</v>
      </c>
    </row>
    <row r="12099" spans="1:18" x14ac:dyDescent="0.25">
      <c r="A12099" t="s">
        <v>6120</v>
      </c>
      <c r="B12099" t="s">
        <v>3089</v>
      </c>
      <c r="D12099" t="s">
        <v>3090</v>
      </c>
      <c r="E12099" t="s">
        <v>3090</v>
      </c>
      <c r="F12099">
        <v>1</v>
      </c>
      <c r="G12099">
        <v>0</v>
      </c>
      <c r="H12099">
        <v>22596.594634370002</v>
      </c>
      <c r="I12099">
        <v>15571.214634370001</v>
      </c>
      <c r="K12099">
        <v>2524.5391666666601</v>
      </c>
      <c r="M12099">
        <v>4500.84083333333</v>
      </c>
      <c r="N12099" t="s">
        <v>3091</v>
      </c>
      <c r="O12099" t="s">
        <v>3092</v>
      </c>
      <c r="P12099" t="s">
        <v>3095</v>
      </c>
      <c r="R12099" t="s">
        <v>3094</v>
      </c>
    </row>
    <row r="12100" spans="1:18" x14ac:dyDescent="0.25">
      <c r="A12100" t="s">
        <v>6121</v>
      </c>
      <c r="B12100" t="s">
        <v>3089</v>
      </c>
      <c r="D12100" t="s">
        <v>3090</v>
      </c>
      <c r="E12100" t="s">
        <v>3090</v>
      </c>
      <c r="F12100">
        <v>1</v>
      </c>
      <c r="G12100">
        <v>0</v>
      </c>
      <c r="H12100">
        <v>28589.939607355998</v>
      </c>
      <c r="I12100">
        <v>19348.754607356001</v>
      </c>
      <c r="K12100">
        <v>3318.1516666666598</v>
      </c>
      <c r="M12100">
        <v>5923.0333333333301</v>
      </c>
      <c r="N12100" t="s">
        <v>3091</v>
      </c>
      <c r="O12100" t="s">
        <v>3092</v>
      </c>
      <c r="P12100" t="s">
        <v>3095</v>
      </c>
      <c r="R12100" t="s">
        <v>3094</v>
      </c>
    </row>
    <row r="12101" spans="1:18" x14ac:dyDescent="0.25">
      <c r="A12101" t="s">
        <v>6122</v>
      </c>
      <c r="B12101" t="s">
        <v>3089</v>
      </c>
      <c r="D12101" t="s">
        <v>3090</v>
      </c>
      <c r="E12101" t="s">
        <v>3090</v>
      </c>
      <c r="F12101">
        <v>1</v>
      </c>
      <c r="G12101">
        <v>0</v>
      </c>
      <c r="H12101">
        <v>33785.864365184098</v>
      </c>
      <c r="I12101">
        <v>21870.528650898399</v>
      </c>
      <c r="K12101">
        <v>4290.7742857142803</v>
      </c>
      <c r="M12101">
        <v>7624.56142857142</v>
      </c>
      <c r="N12101" t="s">
        <v>3091</v>
      </c>
      <c r="O12101" t="s">
        <v>3092</v>
      </c>
      <c r="P12101" t="s">
        <v>3095</v>
      </c>
      <c r="R12101" t="s">
        <v>3094</v>
      </c>
    </row>
    <row r="12102" spans="1:18" x14ac:dyDescent="0.25">
      <c r="A12102" t="s">
        <v>6123</v>
      </c>
      <c r="B12102" t="s">
        <v>3089</v>
      </c>
      <c r="D12102" t="s">
        <v>3090</v>
      </c>
      <c r="E12102" t="s">
        <v>3090</v>
      </c>
      <c r="F12102">
        <v>1</v>
      </c>
      <c r="G12102">
        <v>0</v>
      </c>
      <c r="H12102">
        <v>29288.213183685399</v>
      </c>
      <c r="I12102">
        <v>19568.921517018702</v>
      </c>
      <c r="K12102">
        <v>3491.9016666666598</v>
      </c>
      <c r="M12102">
        <v>6227.39</v>
      </c>
      <c r="N12102" t="s">
        <v>3091</v>
      </c>
      <c r="O12102" t="s">
        <v>3092</v>
      </c>
      <c r="P12102" t="s">
        <v>3095</v>
      </c>
      <c r="R12102" t="s">
        <v>3094</v>
      </c>
    </row>
    <row r="12103" spans="1:18" x14ac:dyDescent="0.25">
      <c r="A12103" t="s">
        <v>6124</v>
      </c>
      <c r="B12103" t="s">
        <v>3089</v>
      </c>
      <c r="D12103" t="s">
        <v>3090</v>
      </c>
      <c r="E12103" t="s">
        <v>3090</v>
      </c>
      <c r="F12103">
        <v>1</v>
      </c>
      <c r="G12103">
        <v>0</v>
      </c>
      <c r="H12103">
        <v>29098.0195026246</v>
      </c>
      <c r="I12103">
        <v>19378.751169291299</v>
      </c>
      <c r="K12103">
        <v>3491.895</v>
      </c>
      <c r="M12103">
        <v>6227.3733333333303</v>
      </c>
      <c r="N12103" t="s">
        <v>3091</v>
      </c>
      <c r="O12103" t="s">
        <v>3092</v>
      </c>
      <c r="P12103" t="s">
        <v>3095</v>
      </c>
      <c r="R12103" t="s">
        <v>3094</v>
      </c>
    </row>
    <row r="12104" spans="1:18" x14ac:dyDescent="0.25">
      <c r="A12104" t="s">
        <v>6125</v>
      </c>
      <c r="B12104" t="s">
        <v>3089</v>
      </c>
      <c r="D12104" t="s">
        <v>3090</v>
      </c>
      <c r="E12104" t="s">
        <v>3090</v>
      </c>
      <c r="F12104">
        <v>1</v>
      </c>
      <c r="G12104">
        <v>0</v>
      </c>
      <c r="H12104">
        <v>29075.737553662599</v>
      </c>
      <c r="I12104">
        <v>19356.456720329301</v>
      </c>
      <c r="K12104">
        <v>3491.9</v>
      </c>
      <c r="M12104">
        <v>6227.38083333333</v>
      </c>
      <c r="N12104" t="s">
        <v>3091</v>
      </c>
      <c r="O12104" t="s">
        <v>3092</v>
      </c>
      <c r="P12104" t="s">
        <v>3095</v>
      </c>
      <c r="R12104" t="s">
        <v>3094</v>
      </c>
    </row>
    <row r="12105" spans="1:18" x14ac:dyDescent="0.25">
      <c r="A12105" t="s">
        <v>6126</v>
      </c>
      <c r="B12105" t="s">
        <v>3089</v>
      </c>
      <c r="D12105" t="s">
        <v>3090</v>
      </c>
      <c r="E12105" t="s">
        <v>3090</v>
      </c>
      <c r="F12105">
        <v>1</v>
      </c>
      <c r="G12105">
        <v>0</v>
      </c>
      <c r="H12105">
        <v>22456.030122838401</v>
      </c>
      <c r="I12105">
        <v>13502.4584561717</v>
      </c>
      <c r="K12105">
        <v>3216.9566666666601</v>
      </c>
      <c r="M12105">
        <v>5736.6149999999998</v>
      </c>
      <c r="N12105" t="s">
        <v>3091</v>
      </c>
      <c r="O12105" t="s">
        <v>3092</v>
      </c>
      <c r="P12105" t="s">
        <v>3095</v>
      </c>
      <c r="R12105" t="s">
        <v>3094</v>
      </c>
    </row>
    <row r="12106" spans="1:18" x14ac:dyDescent="0.25">
      <c r="A12106" t="s">
        <v>6127</v>
      </c>
      <c r="B12106" t="s">
        <v>3089</v>
      </c>
      <c r="D12106" t="s">
        <v>3090</v>
      </c>
      <c r="E12106" t="s">
        <v>3090</v>
      </c>
      <c r="F12106">
        <v>1</v>
      </c>
      <c r="G12106">
        <v>0</v>
      </c>
      <c r="H12106">
        <v>22321.204260407299</v>
      </c>
      <c r="I12106">
        <v>13367.659260407299</v>
      </c>
      <c r="K12106">
        <v>3216.93</v>
      </c>
      <c r="M12106">
        <v>5736.6149999999998</v>
      </c>
      <c r="N12106" t="s">
        <v>3091</v>
      </c>
      <c r="O12106" t="s">
        <v>3092</v>
      </c>
      <c r="P12106" t="s">
        <v>3095</v>
      </c>
      <c r="R12106" t="s">
        <v>3094</v>
      </c>
    </row>
    <row r="12107" spans="1:18" x14ac:dyDescent="0.25">
      <c r="A12107" t="s">
        <v>6128</v>
      </c>
      <c r="B12107" t="s">
        <v>3089</v>
      </c>
      <c r="D12107" t="s">
        <v>3090</v>
      </c>
      <c r="E12107" t="s">
        <v>3090</v>
      </c>
      <c r="F12107">
        <v>1</v>
      </c>
      <c r="G12107">
        <v>0</v>
      </c>
      <c r="H12107">
        <v>29554.544068692601</v>
      </c>
      <c r="I12107">
        <v>19805.529068692598</v>
      </c>
      <c r="K12107">
        <v>3502.7249999999999</v>
      </c>
      <c r="M12107">
        <v>6246.29</v>
      </c>
      <c r="N12107" t="s">
        <v>3091</v>
      </c>
      <c r="O12107" t="s">
        <v>3092</v>
      </c>
      <c r="P12107" t="s">
        <v>3095</v>
      </c>
      <c r="R12107" t="s">
        <v>3094</v>
      </c>
    </row>
    <row r="12108" spans="1:18" x14ac:dyDescent="0.25">
      <c r="A12108" t="s">
        <v>6129</v>
      </c>
      <c r="B12108" t="s">
        <v>3089</v>
      </c>
      <c r="D12108" t="s">
        <v>3090</v>
      </c>
      <c r="E12108" t="s">
        <v>3090</v>
      </c>
      <c r="F12108">
        <v>1</v>
      </c>
      <c r="G12108">
        <v>0</v>
      </c>
      <c r="H12108">
        <v>29701.146192296801</v>
      </c>
      <c r="I12108">
        <v>19916.9128589635</v>
      </c>
      <c r="K12108">
        <v>3515.7066666666601</v>
      </c>
      <c r="M12108">
        <v>6268.5266666666603</v>
      </c>
      <c r="N12108" t="s">
        <v>3091</v>
      </c>
      <c r="O12108" t="s">
        <v>3092</v>
      </c>
      <c r="P12108" t="s">
        <v>3095</v>
      </c>
      <c r="R12108" t="s">
        <v>3094</v>
      </c>
    </row>
    <row r="12109" spans="1:18" x14ac:dyDescent="0.25">
      <c r="A12109" t="s">
        <v>6130</v>
      </c>
      <c r="B12109" t="s">
        <v>3089</v>
      </c>
      <c r="D12109" t="s">
        <v>3090</v>
      </c>
      <c r="E12109" t="s">
        <v>3090</v>
      </c>
      <c r="F12109">
        <v>1</v>
      </c>
      <c r="G12109">
        <v>0</v>
      </c>
      <c r="H12109">
        <v>29669.183893993199</v>
      </c>
      <c r="I12109">
        <v>19884.940560659899</v>
      </c>
      <c r="K12109">
        <v>3515.7166666666599</v>
      </c>
      <c r="M12109">
        <v>6268.5266666666603</v>
      </c>
      <c r="N12109" t="s">
        <v>3091</v>
      </c>
      <c r="O12109" t="s">
        <v>3092</v>
      </c>
      <c r="P12109" t="s">
        <v>3095</v>
      </c>
      <c r="R12109" t="s">
        <v>3094</v>
      </c>
    </row>
    <row r="12110" spans="1:18" x14ac:dyDescent="0.25">
      <c r="A12110" t="s">
        <v>6131</v>
      </c>
      <c r="B12110" t="s">
        <v>3089</v>
      </c>
      <c r="D12110" t="s">
        <v>3090</v>
      </c>
      <c r="E12110" t="s">
        <v>3090</v>
      </c>
      <c r="F12110">
        <v>1</v>
      </c>
      <c r="G12110">
        <v>0</v>
      </c>
      <c r="H12110">
        <v>29752.750219420701</v>
      </c>
      <c r="I12110">
        <v>19968.481886087298</v>
      </c>
      <c r="K12110">
        <v>3515.72166666666</v>
      </c>
      <c r="M12110">
        <v>6268.5466666666598</v>
      </c>
      <c r="N12110" t="s">
        <v>3091</v>
      </c>
      <c r="O12110" t="s">
        <v>3092</v>
      </c>
      <c r="P12110" t="s">
        <v>3095</v>
      </c>
      <c r="R12110" t="s">
        <v>3094</v>
      </c>
    </row>
    <row r="12111" spans="1:18" x14ac:dyDescent="0.25">
      <c r="A12111" t="s">
        <v>6132</v>
      </c>
      <c r="B12111" t="s">
        <v>3089</v>
      </c>
      <c r="D12111" t="s">
        <v>3090</v>
      </c>
      <c r="E12111" t="s">
        <v>3090</v>
      </c>
      <c r="F12111">
        <v>1</v>
      </c>
      <c r="G12111">
        <v>0</v>
      </c>
      <c r="H12111">
        <v>21738.5651613019</v>
      </c>
      <c r="I12111">
        <v>13223.1668279686</v>
      </c>
      <c r="K12111">
        <v>3057.9683333333301</v>
      </c>
      <c r="M12111">
        <v>5457.43</v>
      </c>
      <c r="N12111" t="s">
        <v>3091</v>
      </c>
      <c r="O12111" t="s">
        <v>3092</v>
      </c>
      <c r="P12111" t="s">
        <v>3095</v>
      </c>
      <c r="R12111" t="s">
        <v>3094</v>
      </c>
    </row>
    <row r="12112" spans="1:18" x14ac:dyDescent="0.25">
      <c r="A12112" t="s">
        <v>6133</v>
      </c>
      <c r="B12112" t="s">
        <v>3089</v>
      </c>
      <c r="D12112" t="s">
        <v>3090</v>
      </c>
      <c r="E12112" t="s">
        <v>3090</v>
      </c>
      <c r="F12112">
        <v>1</v>
      </c>
      <c r="G12112">
        <v>0</v>
      </c>
      <c r="H12112">
        <v>29647.014968723499</v>
      </c>
      <c r="I12112">
        <v>20121.3599687235</v>
      </c>
      <c r="K12112">
        <v>3421.2066666666601</v>
      </c>
      <c r="M12112">
        <v>6104.4483333333301</v>
      </c>
      <c r="N12112" t="s">
        <v>3091</v>
      </c>
      <c r="O12112" t="s">
        <v>3092</v>
      </c>
      <c r="P12112" t="s">
        <v>3095</v>
      </c>
      <c r="R12112" t="s">
        <v>3094</v>
      </c>
    </row>
    <row r="12113" spans="1:18" x14ac:dyDescent="0.25">
      <c r="A12113" t="s">
        <v>6134</v>
      </c>
      <c r="B12113" t="s">
        <v>3089</v>
      </c>
      <c r="D12113" t="s">
        <v>3090</v>
      </c>
      <c r="E12113" t="s">
        <v>3090</v>
      </c>
      <c r="F12113">
        <v>1</v>
      </c>
      <c r="G12113">
        <v>0</v>
      </c>
      <c r="H12113">
        <v>23550.553818520399</v>
      </c>
      <c r="I12113">
        <v>14888.493818520399</v>
      </c>
      <c r="K12113">
        <v>3115.4</v>
      </c>
      <c r="M12113">
        <v>5546.66</v>
      </c>
      <c r="N12113" t="s">
        <v>3091</v>
      </c>
      <c r="O12113" t="s">
        <v>3092</v>
      </c>
      <c r="P12113" t="s">
        <v>3095</v>
      </c>
      <c r="R12113" t="s">
        <v>3094</v>
      </c>
    </row>
    <row r="12114" spans="1:18" x14ac:dyDescent="0.25">
      <c r="A12114" t="s">
        <v>6135</v>
      </c>
      <c r="B12114" t="s">
        <v>3089</v>
      </c>
      <c r="D12114" t="s">
        <v>3090</v>
      </c>
      <c r="E12114" t="s">
        <v>3090</v>
      </c>
      <c r="F12114">
        <v>1</v>
      </c>
      <c r="G12114">
        <v>0</v>
      </c>
      <c r="H12114">
        <v>23542.306545009698</v>
      </c>
      <c r="I12114">
        <v>14880.291545009701</v>
      </c>
      <c r="K12114">
        <v>3115.38</v>
      </c>
      <c r="M12114">
        <v>5546.6350000000002</v>
      </c>
      <c r="N12114" t="s">
        <v>3091</v>
      </c>
      <c r="O12114" t="s">
        <v>3092</v>
      </c>
      <c r="P12114" t="s">
        <v>3095</v>
      </c>
      <c r="R12114" t="s">
        <v>3094</v>
      </c>
    </row>
    <row r="12115" spans="1:18" x14ac:dyDescent="0.25">
      <c r="A12115" t="s">
        <v>6136</v>
      </c>
      <c r="B12115" t="s">
        <v>3089</v>
      </c>
      <c r="D12115" t="s">
        <v>3090</v>
      </c>
      <c r="E12115" t="s">
        <v>3090</v>
      </c>
      <c r="F12115">
        <v>1</v>
      </c>
      <c r="G12115">
        <v>0</v>
      </c>
      <c r="H12115">
        <v>29715.3747370973</v>
      </c>
      <c r="I12115">
        <v>19931.166403764</v>
      </c>
      <c r="K12115">
        <v>3515.7</v>
      </c>
      <c r="M12115">
        <v>6268.5083333333296</v>
      </c>
      <c r="N12115" t="s">
        <v>3091</v>
      </c>
      <c r="O12115" t="s">
        <v>3092</v>
      </c>
      <c r="P12115" t="s">
        <v>3095</v>
      </c>
      <c r="R12115" t="s">
        <v>3094</v>
      </c>
    </row>
    <row r="12116" spans="1:18" x14ac:dyDescent="0.25">
      <c r="A12116" t="s">
        <v>6137</v>
      </c>
      <c r="B12116" t="s">
        <v>3089</v>
      </c>
      <c r="D12116" t="s">
        <v>3090</v>
      </c>
      <c r="E12116" t="s">
        <v>3090</v>
      </c>
      <c r="F12116">
        <v>1</v>
      </c>
      <c r="G12116">
        <v>0</v>
      </c>
      <c r="H12116">
        <v>22091.513250974102</v>
      </c>
      <c r="I12116">
        <v>12569.243250974099</v>
      </c>
      <c r="K12116">
        <v>3423.32</v>
      </c>
      <c r="M12116">
        <v>6098.95</v>
      </c>
      <c r="N12116" t="s">
        <v>3091</v>
      </c>
      <c r="O12116" t="s">
        <v>3092</v>
      </c>
      <c r="P12116" t="s">
        <v>3095</v>
      </c>
      <c r="R12116" t="s">
        <v>3094</v>
      </c>
    </row>
    <row r="12117" spans="1:18" x14ac:dyDescent="0.25">
      <c r="A12117" t="s">
        <v>6138</v>
      </c>
      <c r="B12117" t="s">
        <v>3089</v>
      </c>
      <c r="D12117" t="s">
        <v>3090</v>
      </c>
      <c r="E12117" t="s">
        <v>3090</v>
      </c>
      <c r="F12117">
        <v>1</v>
      </c>
      <c r="G12117">
        <v>0</v>
      </c>
      <c r="H12117">
        <v>28108.033103314399</v>
      </c>
      <c r="I12117">
        <v>16888.2881033144</v>
      </c>
      <c r="K12117">
        <v>4039.125</v>
      </c>
      <c r="M12117">
        <v>7180.62</v>
      </c>
      <c r="N12117" t="s">
        <v>3091</v>
      </c>
      <c r="O12117" t="s">
        <v>3092</v>
      </c>
      <c r="P12117" t="s">
        <v>3095</v>
      </c>
      <c r="R12117" t="s">
        <v>3094</v>
      </c>
    </row>
    <row r="12118" spans="1:18" x14ac:dyDescent="0.25">
      <c r="A12118" t="s">
        <v>6139</v>
      </c>
      <c r="B12118" t="s">
        <v>3089</v>
      </c>
      <c r="D12118" t="s">
        <v>3090</v>
      </c>
      <c r="E12118" t="s">
        <v>3090</v>
      </c>
      <c r="F12118">
        <v>1</v>
      </c>
      <c r="G12118">
        <v>0</v>
      </c>
      <c r="H12118">
        <v>30485.407099297801</v>
      </c>
      <c r="I12118">
        <v>20324.217099297799</v>
      </c>
      <c r="K12118">
        <v>3656.9549999999999</v>
      </c>
      <c r="M12118">
        <v>6504.2349999999997</v>
      </c>
      <c r="N12118" t="s">
        <v>3091</v>
      </c>
      <c r="O12118" t="s">
        <v>3092</v>
      </c>
      <c r="P12118" t="s">
        <v>3095</v>
      </c>
      <c r="R12118" t="s">
        <v>3094</v>
      </c>
    </row>
    <row r="12119" spans="1:18" x14ac:dyDescent="0.25">
      <c r="A12119" t="s">
        <v>6140</v>
      </c>
      <c r="B12119" t="s">
        <v>3089</v>
      </c>
      <c r="D12119" t="s">
        <v>3090</v>
      </c>
      <c r="E12119" t="s">
        <v>3090</v>
      </c>
      <c r="F12119">
        <v>1</v>
      </c>
      <c r="G12119">
        <v>0</v>
      </c>
      <c r="H12119">
        <v>22888.141461477699</v>
      </c>
      <c r="I12119">
        <v>13592.2814614777</v>
      </c>
      <c r="K12119">
        <v>3345.46</v>
      </c>
      <c r="M12119">
        <v>5950.4</v>
      </c>
      <c r="N12119" t="s">
        <v>3091</v>
      </c>
      <c r="O12119" t="s">
        <v>3092</v>
      </c>
      <c r="P12119" t="s">
        <v>3095</v>
      </c>
      <c r="R12119" t="s">
        <v>3094</v>
      </c>
    </row>
    <row r="12120" spans="1:18" x14ac:dyDescent="0.25">
      <c r="A12120" t="s">
        <v>6141</v>
      </c>
      <c r="B12120" t="s">
        <v>3089</v>
      </c>
      <c r="D12120" t="s">
        <v>3090</v>
      </c>
      <c r="E12120" t="s">
        <v>3090</v>
      </c>
      <c r="F12120">
        <v>1</v>
      </c>
      <c r="G12120">
        <v>0</v>
      </c>
      <c r="H12120">
        <v>0</v>
      </c>
      <c r="I12120"/>
      <c r="K12120"/>
      <c r="N12120" t="s">
        <v>3091</v>
      </c>
      <c r="O12120" t="s">
        <v>3092</v>
      </c>
      <c r="P12120" t="s">
        <v>3093</v>
      </c>
      <c r="R12120" t="s">
        <v>3094</v>
      </c>
    </row>
    <row r="12121" spans="1:18" x14ac:dyDescent="0.25">
      <c r="A12121" t="s">
        <v>6142</v>
      </c>
      <c r="B12121" t="s">
        <v>3089</v>
      </c>
      <c r="D12121" t="s">
        <v>3090</v>
      </c>
      <c r="E12121" t="s">
        <v>3090</v>
      </c>
      <c r="F12121">
        <v>1</v>
      </c>
      <c r="G12121">
        <v>0</v>
      </c>
      <c r="H12121">
        <v>21377.070465632201</v>
      </c>
      <c r="I12121">
        <v>12981.5904656322</v>
      </c>
      <c r="K12121">
        <v>3017.99</v>
      </c>
      <c r="M12121">
        <v>5377.49</v>
      </c>
      <c r="N12121" t="s">
        <v>3091</v>
      </c>
      <c r="O12121" t="s">
        <v>3092</v>
      </c>
      <c r="P12121" t="s">
        <v>3095</v>
      </c>
      <c r="R12121" t="s">
        <v>3094</v>
      </c>
    </row>
    <row r="12122" spans="1:18" x14ac:dyDescent="0.25">
      <c r="A12122" t="s">
        <v>6143</v>
      </c>
      <c r="B12122" t="s">
        <v>3089</v>
      </c>
      <c r="D12122" t="s">
        <v>3090</v>
      </c>
      <c r="E12122" t="s">
        <v>3090</v>
      </c>
      <c r="F12122">
        <v>1</v>
      </c>
      <c r="G12122">
        <v>0</v>
      </c>
      <c r="H12122">
        <v>22343.6550899264</v>
      </c>
      <c r="I12122">
        <v>13079.4200899264</v>
      </c>
      <c r="K12122">
        <v>3333.98</v>
      </c>
      <c r="M12122">
        <v>5930.2550000000001</v>
      </c>
      <c r="N12122" t="s">
        <v>3091</v>
      </c>
      <c r="O12122" t="s">
        <v>3092</v>
      </c>
      <c r="P12122" t="s">
        <v>3095</v>
      </c>
      <c r="R12122" t="s">
        <v>3094</v>
      </c>
    </row>
    <row r="12123" spans="1:18" x14ac:dyDescent="0.25">
      <c r="A12123" t="s">
        <v>6144</v>
      </c>
      <c r="B12123" t="s">
        <v>3089</v>
      </c>
      <c r="D12123" t="s">
        <v>3090</v>
      </c>
      <c r="E12123" t="s">
        <v>3090</v>
      </c>
      <c r="F12123">
        <v>1</v>
      </c>
      <c r="G12123">
        <v>0</v>
      </c>
      <c r="H12123">
        <v>27983.454235149002</v>
      </c>
      <c r="I12123">
        <v>16529.214235149</v>
      </c>
      <c r="K12123">
        <v>4119.97</v>
      </c>
      <c r="M12123">
        <v>7334.27</v>
      </c>
      <c r="N12123" t="s">
        <v>3091</v>
      </c>
      <c r="O12123" t="s">
        <v>3092</v>
      </c>
      <c r="P12123" t="s">
        <v>3095</v>
      </c>
      <c r="R12123" t="s">
        <v>3094</v>
      </c>
    </row>
    <row r="12124" spans="1:18" x14ac:dyDescent="0.25">
      <c r="A12124" t="s">
        <v>6145</v>
      </c>
      <c r="B12124" t="s">
        <v>3089</v>
      </c>
      <c r="D12124" t="s">
        <v>3090</v>
      </c>
      <c r="E12124" t="s">
        <v>3090</v>
      </c>
      <c r="F12124">
        <v>1</v>
      </c>
      <c r="G12124">
        <v>0</v>
      </c>
      <c r="H12124">
        <v>23963.562210021901</v>
      </c>
      <c r="I12124">
        <v>14696.7722100219</v>
      </c>
      <c r="K12124">
        <v>3330.84</v>
      </c>
      <c r="M12124">
        <v>5935.95</v>
      </c>
      <c r="N12124" t="s">
        <v>3091</v>
      </c>
      <c r="O12124" t="s">
        <v>3092</v>
      </c>
      <c r="P12124" t="s">
        <v>3095</v>
      </c>
      <c r="R12124" t="s">
        <v>3094</v>
      </c>
    </row>
    <row r="12125" spans="1:18" x14ac:dyDescent="0.25">
      <c r="A12125" t="s">
        <v>6146</v>
      </c>
      <c r="B12125" t="s">
        <v>3089</v>
      </c>
      <c r="D12125" t="s">
        <v>3090</v>
      </c>
      <c r="E12125" t="s">
        <v>3090</v>
      </c>
      <c r="F12125">
        <v>1</v>
      </c>
      <c r="G12125">
        <v>0</v>
      </c>
      <c r="H12125">
        <v>35971.135083636102</v>
      </c>
      <c r="I12125">
        <v>24385.8572290704</v>
      </c>
      <c r="K12125">
        <v>4166.70160043957</v>
      </c>
      <c r="M12125">
        <v>7418.5762541261502</v>
      </c>
      <c r="N12125" t="s">
        <v>3091</v>
      </c>
      <c r="O12125" t="s">
        <v>3092</v>
      </c>
      <c r="P12125" t="s">
        <v>3095</v>
      </c>
      <c r="R12125" t="s">
        <v>3094</v>
      </c>
    </row>
    <row r="12126" spans="1:18" x14ac:dyDescent="0.25">
      <c r="A12126" t="s">
        <v>6147</v>
      </c>
      <c r="B12126" t="s">
        <v>3089</v>
      </c>
      <c r="D12126" t="s">
        <v>3090</v>
      </c>
      <c r="E12126" t="s">
        <v>3090</v>
      </c>
      <c r="F12126">
        <v>1</v>
      </c>
      <c r="G12126">
        <v>0</v>
      </c>
      <c r="H12126">
        <v>29615.100044503099</v>
      </c>
      <c r="I12126">
        <v>19850.208377836501</v>
      </c>
      <c r="K12126">
        <v>3508.3333333333298</v>
      </c>
      <c r="M12126">
        <v>6256.5583333333298</v>
      </c>
      <c r="N12126" t="s">
        <v>3091</v>
      </c>
      <c r="O12126" t="s">
        <v>3092</v>
      </c>
      <c r="P12126" t="s">
        <v>3095</v>
      </c>
      <c r="R12126" t="s">
        <v>3094</v>
      </c>
    </row>
    <row r="12127" spans="1:18" x14ac:dyDescent="0.25">
      <c r="A12127" t="s">
        <v>6148</v>
      </c>
      <c r="B12127" t="s">
        <v>3089</v>
      </c>
      <c r="D12127" t="s">
        <v>3090</v>
      </c>
      <c r="E12127" t="s">
        <v>3090</v>
      </c>
      <c r="F12127">
        <v>1</v>
      </c>
      <c r="G12127">
        <v>0</v>
      </c>
      <c r="H12127">
        <v>30102.720775349801</v>
      </c>
      <c r="I12127">
        <v>20337.8957753498</v>
      </c>
      <c r="K12127">
        <v>3508.32</v>
      </c>
      <c r="M12127">
        <v>6256.5050000000001</v>
      </c>
      <c r="N12127" t="s">
        <v>3091</v>
      </c>
      <c r="O12127" t="s">
        <v>3092</v>
      </c>
      <c r="P12127" t="s">
        <v>3095</v>
      </c>
      <c r="R12127" t="s">
        <v>3094</v>
      </c>
    </row>
    <row r="12128" spans="1:18" x14ac:dyDescent="0.25">
      <c r="A12128" t="s">
        <v>6149</v>
      </c>
      <c r="B12128" t="s">
        <v>3089</v>
      </c>
      <c r="D12128" t="s">
        <v>3090</v>
      </c>
      <c r="E12128" t="s">
        <v>3090</v>
      </c>
      <c r="F12128">
        <v>1</v>
      </c>
      <c r="G12128">
        <v>0</v>
      </c>
      <c r="H12128">
        <v>0</v>
      </c>
      <c r="I12128"/>
      <c r="K12128"/>
      <c r="N12128" t="s">
        <v>3091</v>
      </c>
      <c r="O12128" t="s">
        <v>3092</v>
      </c>
      <c r="P12128" t="s">
        <v>3095</v>
      </c>
      <c r="R12128" t="s">
        <v>3094</v>
      </c>
    </row>
    <row r="12129" spans="1:18" x14ac:dyDescent="0.25">
      <c r="A12129" t="s">
        <v>6150</v>
      </c>
      <c r="B12129" t="s">
        <v>3089</v>
      </c>
      <c r="D12129" t="s">
        <v>3090</v>
      </c>
      <c r="E12129" t="s">
        <v>3090</v>
      </c>
      <c r="F12129">
        <v>1</v>
      </c>
      <c r="G12129">
        <v>0</v>
      </c>
      <c r="H12129">
        <v>7821.82588582689</v>
      </c>
      <c r="I12129">
        <v>7031.0858858268903</v>
      </c>
      <c r="K12129">
        <v>283.97000000000003</v>
      </c>
      <c r="M12129">
        <v>506.77</v>
      </c>
      <c r="N12129" t="s">
        <v>3091</v>
      </c>
      <c r="O12129" t="s">
        <v>3092</v>
      </c>
      <c r="P12129" t="s">
        <v>3095</v>
      </c>
      <c r="R12129" t="s">
        <v>3094</v>
      </c>
    </row>
    <row r="12130" spans="1:18" x14ac:dyDescent="0.25">
      <c r="A12130" t="s">
        <v>6151</v>
      </c>
      <c r="B12130" t="s">
        <v>3089</v>
      </c>
      <c r="D12130" t="s">
        <v>3090</v>
      </c>
      <c r="E12130" t="s">
        <v>3090</v>
      </c>
      <c r="F12130">
        <v>1</v>
      </c>
      <c r="G12130">
        <v>0</v>
      </c>
      <c r="H12130">
        <v>22788.1223283939</v>
      </c>
      <c r="I12130">
        <v>13826.4623283939</v>
      </c>
      <c r="K12130">
        <v>3219.9225000000001</v>
      </c>
      <c r="M12130">
        <v>5741.7375000000002</v>
      </c>
      <c r="N12130" t="s">
        <v>3091</v>
      </c>
      <c r="O12130" t="s">
        <v>3092</v>
      </c>
      <c r="P12130" t="s">
        <v>3095</v>
      </c>
      <c r="R12130" t="s">
        <v>3094</v>
      </c>
    </row>
    <row r="12131" spans="1:18" x14ac:dyDescent="0.25">
      <c r="A12131" t="s">
        <v>6152</v>
      </c>
      <c r="B12131" t="s">
        <v>3089</v>
      </c>
      <c r="D12131" t="s">
        <v>3090</v>
      </c>
      <c r="E12131" t="s">
        <v>3090</v>
      </c>
      <c r="F12131">
        <v>1</v>
      </c>
      <c r="G12131">
        <v>0</v>
      </c>
      <c r="H12131">
        <v>29598.2147384446</v>
      </c>
      <c r="I12131">
        <v>20003.248071778002</v>
      </c>
      <c r="K12131">
        <v>3449.8883333333301</v>
      </c>
      <c r="M12131">
        <v>6145.0783333333302</v>
      </c>
      <c r="N12131" t="s">
        <v>3091</v>
      </c>
      <c r="O12131" t="s">
        <v>3092</v>
      </c>
      <c r="P12131" t="s">
        <v>3095</v>
      </c>
      <c r="R12131" t="s">
        <v>3094</v>
      </c>
    </row>
    <row r="12132" spans="1:18" x14ac:dyDescent="0.25">
      <c r="A12132" t="s">
        <v>6153</v>
      </c>
      <c r="B12132" t="s">
        <v>3089</v>
      </c>
      <c r="D12132" t="s">
        <v>3090</v>
      </c>
      <c r="E12132" t="s">
        <v>3090</v>
      </c>
      <c r="F12132">
        <v>1</v>
      </c>
      <c r="G12132">
        <v>0</v>
      </c>
      <c r="H12132">
        <v>29775.494749397902</v>
      </c>
      <c r="I12132">
        <v>20010.6730827313</v>
      </c>
      <c r="K12132">
        <v>3508.3133333333299</v>
      </c>
      <c r="M12132">
        <v>6256.5083333333296</v>
      </c>
      <c r="N12132" t="s">
        <v>3091</v>
      </c>
      <c r="O12132" t="s">
        <v>3092</v>
      </c>
      <c r="P12132" t="s">
        <v>3095</v>
      </c>
      <c r="R12132" t="s">
        <v>3094</v>
      </c>
    </row>
    <row r="12133" spans="1:18" x14ac:dyDescent="0.25">
      <c r="A12133" t="s">
        <v>6154</v>
      </c>
      <c r="B12133" t="s">
        <v>3089</v>
      </c>
      <c r="D12133" t="s">
        <v>3090</v>
      </c>
      <c r="E12133" t="s">
        <v>3090</v>
      </c>
      <c r="F12133">
        <v>1</v>
      </c>
      <c r="G12133">
        <v>0</v>
      </c>
      <c r="H12133">
        <v>22621.767908375201</v>
      </c>
      <c r="I12133">
        <v>13845.652908375199</v>
      </c>
      <c r="K12133">
        <v>3152.33</v>
      </c>
      <c r="M12133">
        <v>5623.7849999999999</v>
      </c>
      <c r="N12133" t="s">
        <v>3091</v>
      </c>
      <c r="O12133" t="s">
        <v>3092</v>
      </c>
      <c r="P12133" t="s">
        <v>3095</v>
      </c>
      <c r="R12133" t="s">
        <v>3094</v>
      </c>
    </row>
    <row r="12134" spans="1:18" x14ac:dyDescent="0.25">
      <c r="A12134" t="s">
        <v>6155</v>
      </c>
      <c r="B12134" t="s">
        <v>3089</v>
      </c>
      <c r="D12134" t="s">
        <v>3090</v>
      </c>
      <c r="E12134" t="s">
        <v>3090</v>
      </c>
      <c r="F12134">
        <v>1</v>
      </c>
      <c r="G12134">
        <v>0</v>
      </c>
      <c r="H12134">
        <v>29834.061386446599</v>
      </c>
      <c r="I12134">
        <v>20062.481386446601</v>
      </c>
      <c r="K12134">
        <v>3510.71</v>
      </c>
      <c r="M12134">
        <v>6260.87</v>
      </c>
      <c r="N12134" t="s">
        <v>3091</v>
      </c>
      <c r="O12134" t="s">
        <v>3092</v>
      </c>
      <c r="P12134" t="s">
        <v>3095</v>
      </c>
      <c r="R12134" t="s">
        <v>3094</v>
      </c>
    </row>
    <row r="12135" spans="1:18" x14ac:dyDescent="0.25">
      <c r="A12135" t="s">
        <v>6156</v>
      </c>
      <c r="B12135" t="s">
        <v>3089</v>
      </c>
      <c r="D12135" t="s">
        <v>3090</v>
      </c>
      <c r="E12135" t="s">
        <v>3090</v>
      </c>
      <c r="F12135">
        <v>1</v>
      </c>
      <c r="G12135">
        <v>0</v>
      </c>
      <c r="H12135">
        <v>30124.044500058299</v>
      </c>
      <c r="I12135">
        <v>20352.419500058299</v>
      </c>
      <c r="K12135">
        <v>3510.71</v>
      </c>
      <c r="M12135">
        <v>6260.915</v>
      </c>
      <c r="N12135" t="s">
        <v>3091</v>
      </c>
      <c r="O12135" t="s">
        <v>3092</v>
      </c>
      <c r="P12135" t="s">
        <v>3095</v>
      </c>
      <c r="R12135" t="s">
        <v>3094</v>
      </c>
    </row>
    <row r="12136" spans="1:18" x14ac:dyDescent="0.25">
      <c r="A12136" t="s">
        <v>6157</v>
      </c>
      <c r="B12136" t="s">
        <v>3089</v>
      </c>
      <c r="D12136" t="s">
        <v>3090</v>
      </c>
      <c r="E12136" t="s">
        <v>3090</v>
      </c>
      <c r="F12136">
        <v>1</v>
      </c>
      <c r="G12136">
        <v>0</v>
      </c>
      <c r="H12136">
        <v>29834.9102171019</v>
      </c>
      <c r="I12136">
        <v>20306.768550435201</v>
      </c>
      <c r="K12136">
        <v>3424.4733333333302</v>
      </c>
      <c r="M12136">
        <v>6103.6683333333303</v>
      </c>
      <c r="N12136" t="s">
        <v>3091</v>
      </c>
      <c r="O12136" t="s">
        <v>3092</v>
      </c>
      <c r="P12136" t="s">
        <v>3095</v>
      </c>
      <c r="R12136" t="s">
        <v>3094</v>
      </c>
    </row>
    <row r="12137" spans="1:18" x14ac:dyDescent="0.25">
      <c r="A12137" t="s">
        <v>6158</v>
      </c>
      <c r="B12137" t="s">
        <v>3089</v>
      </c>
      <c r="D12137" t="s">
        <v>3090</v>
      </c>
      <c r="E12137" t="s">
        <v>3090</v>
      </c>
      <c r="F12137">
        <v>1</v>
      </c>
      <c r="G12137">
        <v>0</v>
      </c>
      <c r="H12137">
        <v>29952.022113631399</v>
      </c>
      <c r="I12137">
        <v>20180.432113631399</v>
      </c>
      <c r="K12137">
        <v>3510.72</v>
      </c>
      <c r="M12137">
        <v>6260.87</v>
      </c>
      <c r="N12137" t="s">
        <v>3091</v>
      </c>
      <c r="O12137" t="s">
        <v>3092</v>
      </c>
      <c r="P12137" t="s">
        <v>3095</v>
      </c>
      <c r="R12137" t="s">
        <v>3094</v>
      </c>
    </row>
    <row r="12138" spans="1:18" x14ac:dyDescent="0.25">
      <c r="A12138" t="s">
        <v>6159</v>
      </c>
      <c r="B12138" t="s">
        <v>3089</v>
      </c>
      <c r="D12138" t="s">
        <v>3090</v>
      </c>
      <c r="E12138" t="s">
        <v>3090</v>
      </c>
      <c r="F12138">
        <v>1</v>
      </c>
      <c r="G12138">
        <v>0</v>
      </c>
      <c r="H12138">
        <v>29401.802032966702</v>
      </c>
      <c r="I12138">
        <v>19808.392032966702</v>
      </c>
      <c r="K12138">
        <v>3447</v>
      </c>
      <c r="M12138">
        <v>6146.41</v>
      </c>
      <c r="N12138" t="s">
        <v>3091</v>
      </c>
      <c r="O12138" t="s">
        <v>3092</v>
      </c>
      <c r="P12138" t="s">
        <v>3095</v>
      </c>
      <c r="R12138" t="s">
        <v>3094</v>
      </c>
    </row>
    <row r="12139" spans="1:18" x14ac:dyDescent="0.25">
      <c r="A12139" t="s">
        <v>8096</v>
      </c>
      <c r="B12139" t="s">
        <v>3089</v>
      </c>
      <c r="D12139" t="s">
        <v>3090</v>
      </c>
      <c r="E12139" t="s">
        <v>3090</v>
      </c>
      <c r="F12139">
        <v>1</v>
      </c>
      <c r="G12139">
        <v>0</v>
      </c>
      <c r="H12139">
        <v>29914.515768057401</v>
      </c>
      <c r="I12139">
        <v>20321.106768057401</v>
      </c>
      <c r="K12139">
        <v>3447</v>
      </c>
      <c r="M12139">
        <v>6146.4089999999997</v>
      </c>
      <c r="N12139" t="s">
        <v>3091</v>
      </c>
      <c r="O12139" t="s">
        <v>3092</v>
      </c>
      <c r="P12139" t="s">
        <v>3095</v>
      </c>
      <c r="R12139" t="s">
        <v>3094</v>
      </c>
    </row>
    <row r="12140" spans="1:18" x14ac:dyDescent="0.25">
      <c r="A12140" t="s">
        <v>6160</v>
      </c>
      <c r="B12140" t="s">
        <v>3089</v>
      </c>
      <c r="D12140" t="s">
        <v>3090</v>
      </c>
      <c r="E12140" t="s">
        <v>3090</v>
      </c>
      <c r="F12140">
        <v>1</v>
      </c>
      <c r="G12140">
        <v>0</v>
      </c>
      <c r="H12140">
        <v>0</v>
      </c>
      <c r="I12140"/>
      <c r="K12140"/>
      <c r="N12140" t="s">
        <v>3091</v>
      </c>
      <c r="O12140" t="s">
        <v>3092</v>
      </c>
      <c r="P12140" t="s">
        <v>3095</v>
      </c>
      <c r="R12140" t="s">
        <v>3094</v>
      </c>
    </row>
    <row r="12141" spans="1:18" x14ac:dyDescent="0.25">
      <c r="A12141" t="s">
        <v>6161</v>
      </c>
      <c r="B12141" t="s">
        <v>3089</v>
      </c>
      <c r="D12141" t="s">
        <v>3090</v>
      </c>
      <c r="E12141" t="s">
        <v>3090</v>
      </c>
      <c r="F12141">
        <v>1</v>
      </c>
      <c r="G12141">
        <v>0</v>
      </c>
      <c r="H12141">
        <v>34047.969587755601</v>
      </c>
      <c r="I12141">
        <v>22431.0545877556</v>
      </c>
      <c r="K12141">
        <v>4175.49</v>
      </c>
      <c r="M12141">
        <v>7441.4250000000002</v>
      </c>
      <c r="N12141" t="s">
        <v>3091</v>
      </c>
      <c r="O12141" t="s">
        <v>3092</v>
      </c>
      <c r="P12141" t="s">
        <v>3095</v>
      </c>
      <c r="R12141" t="s">
        <v>3094</v>
      </c>
    </row>
    <row r="12142" spans="1:18" x14ac:dyDescent="0.25">
      <c r="A12142" t="s">
        <v>6162</v>
      </c>
      <c r="B12142" t="s">
        <v>3089</v>
      </c>
      <c r="D12142" t="s">
        <v>3090</v>
      </c>
      <c r="E12142" t="s">
        <v>3090</v>
      </c>
      <c r="F12142">
        <v>1</v>
      </c>
      <c r="G12142">
        <v>0</v>
      </c>
      <c r="H12142">
        <v>514.95778886292806</v>
      </c>
      <c r="I12142">
        <v>337.69445552959502</v>
      </c>
      <c r="K12142">
        <v>64.133333333333297</v>
      </c>
      <c r="M12142">
        <v>113.13</v>
      </c>
      <c r="N12142" t="s">
        <v>3091</v>
      </c>
      <c r="O12142" t="s">
        <v>3092</v>
      </c>
      <c r="P12142" t="s">
        <v>3095</v>
      </c>
      <c r="R12142" t="s">
        <v>3094</v>
      </c>
    </row>
    <row r="12143" spans="1:18" x14ac:dyDescent="0.25">
      <c r="A12143" t="s">
        <v>6163</v>
      </c>
      <c r="B12143" t="s">
        <v>3089</v>
      </c>
      <c r="D12143" t="s">
        <v>3090</v>
      </c>
      <c r="E12143" t="s">
        <v>3090</v>
      </c>
      <c r="F12143">
        <v>1</v>
      </c>
      <c r="G12143">
        <v>0</v>
      </c>
      <c r="H12143">
        <v>30466.887856260801</v>
      </c>
      <c r="I12143">
        <v>21004.021189594201</v>
      </c>
      <c r="K12143">
        <v>3402.9683333333301</v>
      </c>
      <c r="M12143">
        <v>6059.8983333333299</v>
      </c>
      <c r="N12143" t="s">
        <v>3091</v>
      </c>
      <c r="O12143" t="s">
        <v>3092</v>
      </c>
      <c r="P12143" t="s">
        <v>3095</v>
      </c>
      <c r="R12143" t="s">
        <v>3094</v>
      </c>
    </row>
    <row r="12144" spans="1:18" x14ac:dyDescent="0.25">
      <c r="A12144" t="s">
        <v>6164</v>
      </c>
      <c r="B12144" t="s">
        <v>3089</v>
      </c>
      <c r="D12144" t="s">
        <v>3090</v>
      </c>
      <c r="E12144" t="s">
        <v>3090</v>
      </c>
      <c r="F12144">
        <v>1</v>
      </c>
      <c r="G12144">
        <v>0</v>
      </c>
      <c r="H12144">
        <v>34907.213528764602</v>
      </c>
      <c r="I12144">
        <v>23235.6885287646</v>
      </c>
      <c r="K12144">
        <v>4195.1350000000002</v>
      </c>
      <c r="M12144">
        <v>7476.39</v>
      </c>
      <c r="N12144" t="s">
        <v>3091</v>
      </c>
      <c r="O12144" t="s">
        <v>3092</v>
      </c>
      <c r="P12144" t="s">
        <v>3095</v>
      </c>
      <c r="R12144" t="s">
        <v>3094</v>
      </c>
    </row>
    <row r="12145" spans="1:18" x14ac:dyDescent="0.25">
      <c r="A12145" t="s">
        <v>8281</v>
      </c>
      <c r="B12145" t="s">
        <v>3089</v>
      </c>
      <c r="D12145" t="s">
        <v>3090</v>
      </c>
      <c r="E12145" t="s">
        <v>3090</v>
      </c>
      <c r="F12145">
        <v>1</v>
      </c>
      <c r="G12145">
        <v>0</v>
      </c>
      <c r="H12145">
        <v>22732.074790073599</v>
      </c>
      <c r="I12145">
        <v>13277.7597900736</v>
      </c>
      <c r="K12145">
        <v>3030.395</v>
      </c>
      <c r="M12145">
        <v>6423.92</v>
      </c>
      <c r="N12145" t="s">
        <v>3091</v>
      </c>
      <c r="O12145" t="s">
        <v>3092</v>
      </c>
      <c r="P12145" t="s">
        <v>3095</v>
      </c>
      <c r="R12145" t="s">
        <v>3094</v>
      </c>
    </row>
    <row r="12146" spans="1:18" x14ac:dyDescent="0.25">
      <c r="A12146" t="s">
        <v>8282</v>
      </c>
      <c r="B12146" t="s">
        <v>3089</v>
      </c>
      <c r="D12146" t="s">
        <v>3090</v>
      </c>
      <c r="E12146" t="s">
        <v>3090</v>
      </c>
      <c r="F12146">
        <v>1</v>
      </c>
      <c r="G12146">
        <v>0</v>
      </c>
      <c r="H12146">
        <v>23963.615697233399</v>
      </c>
      <c r="I12146">
        <v>13523.4506972334</v>
      </c>
      <c r="K12146">
        <v>3346.41</v>
      </c>
      <c r="M12146">
        <v>7093.7550000000001</v>
      </c>
      <c r="N12146" t="s">
        <v>3091</v>
      </c>
      <c r="O12146" t="s">
        <v>3092</v>
      </c>
      <c r="P12146" t="s">
        <v>3095</v>
      </c>
      <c r="R12146" t="s">
        <v>3094</v>
      </c>
    </row>
    <row r="12147" spans="1:18" x14ac:dyDescent="0.25">
      <c r="A12147" t="s">
        <v>8283</v>
      </c>
      <c r="B12147" t="s">
        <v>3089</v>
      </c>
      <c r="D12147" t="s">
        <v>3090</v>
      </c>
      <c r="E12147" t="s">
        <v>3090</v>
      </c>
      <c r="F12147">
        <v>1</v>
      </c>
      <c r="G12147">
        <v>0</v>
      </c>
      <c r="H12147">
        <v>24345.227510728699</v>
      </c>
      <c r="I12147">
        <v>13905.067510728701</v>
      </c>
      <c r="K12147">
        <v>3346.4</v>
      </c>
      <c r="M12147">
        <v>7093.76</v>
      </c>
      <c r="N12147" t="s">
        <v>3091</v>
      </c>
      <c r="O12147" t="s">
        <v>3092</v>
      </c>
      <c r="P12147" t="s">
        <v>3095</v>
      </c>
      <c r="R12147" t="s">
        <v>3094</v>
      </c>
    </row>
    <row r="12148" spans="1:18" x14ac:dyDescent="0.25">
      <c r="A12148" t="s">
        <v>8970</v>
      </c>
      <c r="B12148" t="s">
        <v>3089</v>
      </c>
      <c r="D12148" t="s">
        <v>3090</v>
      </c>
      <c r="E12148" t="s">
        <v>3090</v>
      </c>
      <c r="F12148">
        <v>1</v>
      </c>
      <c r="G12148">
        <v>0</v>
      </c>
      <c r="H12148">
        <v>30680.8763539067</v>
      </c>
      <c r="I12148">
        <v>19940.3013539067</v>
      </c>
      <c r="K12148">
        <v>4388.04</v>
      </c>
      <c r="M12148">
        <v>6352.5349999999999</v>
      </c>
      <c r="N12148" t="s">
        <v>3091</v>
      </c>
      <c r="O12148" t="s">
        <v>3092</v>
      </c>
      <c r="P12148" t="s">
        <v>3095</v>
      </c>
      <c r="R12148" t="s">
        <v>3094</v>
      </c>
    </row>
    <row r="12149" spans="1:18" x14ac:dyDescent="0.25">
      <c r="A12149" t="s">
        <v>8818</v>
      </c>
      <c r="B12149" t="s">
        <v>3089</v>
      </c>
      <c r="D12149" t="s">
        <v>3090</v>
      </c>
      <c r="E12149" t="s">
        <v>3090</v>
      </c>
      <c r="F12149">
        <v>1</v>
      </c>
      <c r="G12149">
        <v>0</v>
      </c>
      <c r="H12149">
        <v>34599.682952022398</v>
      </c>
      <c r="I12149">
        <v>23552.747952022401</v>
      </c>
      <c r="K12149">
        <v>3941.085</v>
      </c>
      <c r="M12149">
        <v>7105.85</v>
      </c>
      <c r="N12149" t="s">
        <v>3091</v>
      </c>
      <c r="O12149" t="s">
        <v>3092</v>
      </c>
      <c r="P12149" t="s">
        <v>3095</v>
      </c>
      <c r="R12149" t="s">
        <v>3094</v>
      </c>
    </row>
    <row r="12150" spans="1:18" x14ac:dyDescent="0.25">
      <c r="A12150" t="s">
        <v>8579</v>
      </c>
      <c r="B12150" t="s">
        <v>3089</v>
      </c>
      <c r="D12150" t="s">
        <v>3090</v>
      </c>
      <c r="E12150" t="s">
        <v>3090</v>
      </c>
      <c r="F12150">
        <v>1</v>
      </c>
      <c r="G12150">
        <v>0</v>
      </c>
      <c r="H12150">
        <v>25196.912704975199</v>
      </c>
      <c r="I12150">
        <v>15416.6527049752</v>
      </c>
      <c r="K12150">
        <v>3995.72</v>
      </c>
      <c r="M12150">
        <v>5784.54</v>
      </c>
      <c r="N12150" t="s">
        <v>3091</v>
      </c>
      <c r="O12150" t="s">
        <v>3092</v>
      </c>
      <c r="P12150" t="s">
        <v>3095</v>
      </c>
      <c r="R12150" t="s">
        <v>3094</v>
      </c>
    </row>
    <row r="12151" spans="1:18" x14ac:dyDescent="0.25">
      <c r="A12151" t="s">
        <v>8819</v>
      </c>
      <c r="B12151" t="s">
        <v>3089</v>
      </c>
      <c r="D12151" t="s">
        <v>3090</v>
      </c>
      <c r="E12151" t="s">
        <v>3090</v>
      </c>
      <c r="F12151">
        <v>1</v>
      </c>
      <c r="G12151">
        <v>0</v>
      </c>
      <c r="H12151">
        <v>0</v>
      </c>
      <c r="I12151"/>
      <c r="K12151"/>
      <c r="N12151" t="s">
        <v>3091</v>
      </c>
      <c r="O12151" t="s">
        <v>3092</v>
      </c>
      <c r="P12151" t="s">
        <v>3095</v>
      </c>
      <c r="R12151" t="s">
        <v>3094</v>
      </c>
    </row>
    <row r="12152" spans="1:18" x14ac:dyDescent="0.25">
      <c r="A12152" t="s">
        <v>8820</v>
      </c>
      <c r="B12152" t="s">
        <v>3089</v>
      </c>
      <c r="D12152" t="s">
        <v>3090</v>
      </c>
      <c r="E12152" t="s">
        <v>3090</v>
      </c>
      <c r="F12152">
        <v>1</v>
      </c>
      <c r="G12152">
        <v>0</v>
      </c>
      <c r="H12152">
        <v>33024.1580804314</v>
      </c>
      <c r="I12152">
        <v>21450.308080431401</v>
      </c>
      <c r="K12152">
        <v>4728.47</v>
      </c>
      <c r="M12152">
        <v>6845.38</v>
      </c>
      <c r="N12152" t="s">
        <v>3091</v>
      </c>
      <c r="O12152" t="s">
        <v>3092</v>
      </c>
      <c r="P12152" t="s">
        <v>3095</v>
      </c>
      <c r="R12152" t="s">
        <v>3094</v>
      </c>
    </row>
    <row r="12153" spans="1:18" x14ac:dyDescent="0.25">
      <c r="A12153" t="s">
        <v>9090</v>
      </c>
      <c r="B12153" t="s">
        <v>3089</v>
      </c>
      <c r="D12153" t="s">
        <v>3090</v>
      </c>
      <c r="E12153" t="s">
        <v>3090</v>
      </c>
      <c r="F12153">
        <v>1</v>
      </c>
      <c r="G12153">
        <v>0</v>
      </c>
      <c r="H12153">
        <v>32092.753875759601</v>
      </c>
      <c r="I12153">
        <v>21448.483875759601</v>
      </c>
      <c r="K12153">
        <v>4348.7075000000004</v>
      </c>
      <c r="M12153">
        <v>6295.5625</v>
      </c>
      <c r="N12153" t="s">
        <v>3091</v>
      </c>
      <c r="O12153" t="s">
        <v>3092</v>
      </c>
      <c r="P12153" t="s">
        <v>3095</v>
      </c>
      <c r="R12153" t="s">
        <v>3094</v>
      </c>
    </row>
    <row r="12154" spans="1:18" x14ac:dyDescent="0.25">
      <c r="A12154" t="s">
        <v>9091</v>
      </c>
      <c r="B12154" t="s">
        <v>3089</v>
      </c>
      <c r="D12154" t="s">
        <v>3090</v>
      </c>
      <c r="E12154" t="s">
        <v>3090</v>
      </c>
      <c r="F12154">
        <v>1</v>
      </c>
      <c r="G12154">
        <v>0</v>
      </c>
      <c r="H12154">
        <v>24699.607461182801</v>
      </c>
      <c r="I12154">
        <v>14243.627461182799</v>
      </c>
      <c r="K12154">
        <v>4271.78</v>
      </c>
      <c r="M12154">
        <v>6184.2</v>
      </c>
      <c r="N12154" t="s">
        <v>3091</v>
      </c>
      <c r="O12154" t="s">
        <v>3092</v>
      </c>
      <c r="P12154" t="s">
        <v>3095</v>
      </c>
      <c r="R12154" t="s">
        <v>3094</v>
      </c>
    </row>
    <row r="12155" spans="1:18" x14ac:dyDescent="0.25">
      <c r="A12155" t="s">
        <v>9092</v>
      </c>
      <c r="B12155" t="s">
        <v>3089</v>
      </c>
      <c r="D12155" t="s">
        <v>3090</v>
      </c>
      <c r="E12155" t="s">
        <v>3090</v>
      </c>
      <c r="F12155">
        <v>1</v>
      </c>
      <c r="G12155">
        <v>0</v>
      </c>
      <c r="H12155">
        <v>25091.611577907701</v>
      </c>
      <c r="I12155">
        <v>14523.8565779077</v>
      </c>
      <c r="K12155">
        <v>4317.4624999999996</v>
      </c>
      <c r="M12155">
        <v>6250.2924999999996</v>
      </c>
      <c r="N12155" t="s">
        <v>3091</v>
      </c>
      <c r="O12155" t="s">
        <v>3092</v>
      </c>
      <c r="P12155" t="s">
        <v>3095</v>
      </c>
      <c r="R12155" t="s">
        <v>3094</v>
      </c>
    </row>
    <row r="12156" spans="1:18" x14ac:dyDescent="0.25">
      <c r="A12156" t="s">
        <v>8821</v>
      </c>
      <c r="B12156" t="s">
        <v>3089</v>
      </c>
      <c r="D12156" t="s">
        <v>3090</v>
      </c>
      <c r="E12156" t="s">
        <v>3090</v>
      </c>
      <c r="F12156">
        <v>1</v>
      </c>
      <c r="G12156">
        <v>0</v>
      </c>
      <c r="H12156">
        <v>25069.537740922398</v>
      </c>
      <c r="I12156">
        <v>14005.397740922401</v>
      </c>
      <c r="K12156">
        <v>4520.24</v>
      </c>
      <c r="M12156">
        <v>6543.9</v>
      </c>
      <c r="N12156" t="s">
        <v>3091</v>
      </c>
      <c r="O12156" t="s">
        <v>3092</v>
      </c>
      <c r="P12156" t="s">
        <v>3095</v>
      </c>
      <c r="R12156" t="s">
        <v>3094</v>
      </c>
    </row>
    <row r="12157" spans="1:18" x14ac:dyDescent="0.25">
      <c r="A12157" t="s">
        <v>8822</v>
      </c>
      <c r="B12157" t="s">
        <v>3089</v>
      </c>
      <c r="D12157" t="s">
        <v>3090</v>
      </c>
      <c r="E12157" t="s">
        <v>3090</v>
      </c>
      <c r="F12157">
        <v>1</v>
      </c>
      <c r="G12157">
        <v>0</v>
      </c>
      <c r="H12157">
        <v>37080.057242459101</v>
      </c>
      <c r="I12157">
        <v>23951.222242459098</v>
      </c>
      <c r="K12157">
        <v>5363.73</v>
      </c>
      <c r="M12157">
        <v>7765.1049999999996</v>
      </c>
      <c r="N12157" t="s">
        <v>3091</v>
      </c>
      <c r="O12157" t="s">
        <v>3092</v>
      </c>
      <c r="P12157" t="s">
        <v>3095</v>
      </c>
      <c r="R12157" t="s">
        <v>3094</v>
      </c>
    </row>
    <row r="12158" spans="1:18" x14ac:dyDescent="0.25">
      <c r="A12158" t="s">
        <v>9234</v>
      </c>
      <c r="B12158" t="s">
        <v>3089</v>
      </c>
      <c r="D12158" t="s">
        <v>3090</v>
      </c>
      <c r="E12158" t="s">
        <v>3090</v>
      </c>
      <c r="F12158">
        <v>1</v>
      </c>
      <c r="G12158">
        <v>0</v>
      </c>
      <c r="H12158">
        <v>31929.8804509127</v>
      </c>
      <c r="I12158">
        <v>21100.850450912701</v>
      </c>
      <c r="K12158">
        <v>4424.18</v>
      </c>
      <c r="M12158">
        <v>6404.85</v>
      </c>
      <c r="N12158" t="s">
        <v>3091</v>
      </c>
      <c r="O12158" t="s">
        <v>3092</v>
      </c>
      <c r="P12158" t="s">
        <v>3095</v>
      </c>
      <c r="R12158" t="s">
        <v>3094</v>
      </c>
    </row>
    <row r="12159" spans="1:18" x14ac:dyDescent="0.25">
      <c r="A12159" t="s">
        <v>9093</v>
      </c>
      <c r="B12159" t="s">
        <v>3089</v>
      </c>
      <c r="D12159" t="s">
        <v>3090</v>
      </c>
      <c r="E12159" t="s">
        <v>3090</v>
      </c>
      <c r="F12159">
        <v>1</v>
      </c>
      <c r="G12159">
        <v>0</v>
      </c>
      <c r="H12159">
        <v>9408.7959170542599</v>
      </c>
      <c r="I12159">
        <v>9408.7959170542599</v>
      </c>
      <c r="K12159"/>
      <c r="N12159" t="s">
        <v>3091</v>
      </c>
      <c r="O12159" t="s">
        <v>3092</v>
      </c>
      <c r="P12159" t="s">
        <v>3095</v>
      </c>
      <c r="R12159" t="s">
        <v>3094</v>
      </c>
    </row>
    <row r="12160" spans="1:18" x14ac:dyDescent="0.25">
      <c r="A12160" t="s">
        <v>9094</v>
      </c>
      <c r="B12160" t="s">
        <v>3089</v>
      </c>
      <c r="D12160" t="s">
        <v>3090</v>
      </c>
      <c r="E12160" t="s">
        <v>3090</v>
      </c>
      <c r="F12160">
        <v>1</v>
      </c>
      <c r="G12160">
        <v>0</v>
      </c>
      <c r="H12160">
        <v>894.32447178722305</v>
      </c>
      <c r="I12160">
        <v>626.124471787223</v>
      </c>
      <c r="K12160">
        <v>109.57</v>
      </c>
      <c r="M12160">
        <v>158.63</v>
      </c>
      <c r="N12160" t="s">
        <v>3091</v>
      </c>
      <c r="O12160" t="s">
        <v>3092</v>
      </c>
      <c r="P12160" t="s">
        <v>3095</v>
      </c>
      <c r="R12160" t="s">
        <v>3094</v>
      </c>
    </row>
    <row r="12161" spans="1:18" x14ac:dyDescent="0.25">
      <c r="A12161" t="s">
        <v>9095</v>
      </c>
      <c r="B12161" t="s">
        <v>3089</v>
      </c>
      <c r="D12161" t="s">
        <v>3090</v>
      </c>
      <c r="E12161" t="s">
        <v>3090</v>
      </c>
      <c r="F12161">
        <v>1</v>
      </c>
      <c r="G12161">
        <v>0</v>
      </c>
      <c r="H12161">
        <v>12820.358527382101</v>
      </c>
      <c r="I12161">
        <v>5845.7185273820996</v>
      </c>
      <c r="K12161">
        <v>2849.47</v>
      </c>
      <c r="M12161">
        <v>4125.17</v>
      </c>
      <c r="N12161" t="s">
        <v>3091</v>
      </c>
      <c r="O12161" t="s">
        <v>3092</v>
      </c>
      <c r="P12161" t="s">
        <v>3095</v>
      </c>
      <c r="R12161" t="s">
        <v>3094</v>
      </c>
    </row>
    <row r="12162" spans="1:18" x14ac:dyDescent="0.25">
      <c r="A12162" t="s">
        <v>9096</v>
      </c>
      <c r="B12162" t="s">
        <v>3089</v>
      </c>
      <c r="D12162" t="s">
        <v>3090</v>
      </c>
      <c r="E12162" t="s">
        <v>3090</v>
      </c>
      <c r="F12162">
        <v>1</v>
      </c>
      <c r="G12162">
        <v>0</v>
      </c>
      <c r="H12162">
        <v>312.17653990870502</v>
      </c>
      <c r="I12162">
        <v>132.326539908705</v>
      </c>
      <c r="K12162">
        <v>73.47</v>
      </c>
      <c r="M12162">
        <v>106.38</v>
      </c>
      <c r="N12162" t="s">
        <v>3091</v>
      </c>
      <c r="O12162" t="s">
        <v>3092</v>
      </c>
      <c r="P12162" t="s">
        <v>3095</v>
      </c>
      <c r="R12162" t="s">
        <v>3094</v>
      </c>
    </row>
    <row r="12163" spans="1:18" x14ac:dyDescent="0.25">
      <c r="A12163" t="s">
        <v>9097</v>
      </c>
      <c r="B12163" t="s">
        <v>3089</v>
      </c>
      <c r="D12163" t="s">
        <v>3090</v>
      </c>
      <c r="E12163" t="s">
        <v>3090</v>
      </c>
      <c r="F12163">
        <v>1</v>
      </c>
      <c r="G12163">
        <v>0</v>
      </c>
      <c r="H12163">
        <v>500.23572466065099</v>
      </c>
      <c r="I12163">
        <v>153.17572466065101</v>
      </c>
      <c r="K12163">
        <v>141.80000000000001</v>
      </c>
      <c r="M12163">
        <v>205.26</v>
      </c>
      <c r="N12163" t="s">
        <v>3091</v>
      </c>
      <c r="O12163" t="s">
        <v>3092</v>
      </c>
      <c r="P12163" t="s">
        <v>3095</v>
      </c>
      <c r="R12163" t="s">
        <v>3094</v>
      </c>
    </row>
    <row r="12164" spans="1:18" x14ac:dyDescent="0.25">
      <c r="A12164" t="s">
        <v>9098</v>
      </c>
      <c r="B12164" t="s">
        <v>3089</v>
      </c>
      <c r="D12164" t="s">
        <v>3090</v>
      </c>
      <c r="E12164" t="s">
        <v>3090</v>
      </c>
      <c r="F12164">
        <v>1</v>
      </c>
      <c r="G12164">
        <v>0</v>
      </c>
      <c r="H12164">
        <v>5217.6545773786402</v>
      </c>
      <c r="I12164">
        <v>1478.87457737864</v>
      </c>
      <c r="K12164">
        <v>1527.47</v>
      </c>
      <c r="M12164">
        <v>2211.31</v>
      </c>
      <c r="N12164" t="s">
        <v>3091</v>
      </c>
      <c r="O12164" t="s">
        <v>3092</v>
      </c>
      <c r="P12164" t="s">
        <v>3095</v>
      </c>
      <c r="R12164" t="s">
        <v>3094</v>
      </c>
    </row>
    <row r="12165" spans="1:18" x14ac:dyDescent="0.25">
      <c r="A12165" t="s">
        <v>9099</v>
      </c>
      <c r="B12165" t="s">
        <v>3089</v>
      </c>
      <c r="D12165" t="s">
        <v>3090</v>
      </c>
      <c r="E12165" t="s">
        <v>3090</v>
      </c>
      <c r="F12165">
        <v>1</v>
      </c>
      <c r="G12165">
        <v>0</v>
      </c>
      <c r="H12165">
        <v>229.91650377073901</v>
      </c>
      <c r="I12165">
        <v>220.44650377073901</v>
      </c>
      <c r="K12165">
        <v>3.87</v>
      </c>
      <c r="M12165">
        <v>5.6</v>
      </c>
      <c r="N12165" t="s">
        <v>3091</v>
      </c>
      <c r="O12165" t="s">
        <v>3092</v>
      </c>
      <c r="P12165" t="s">
        <v>3095</v>
      </c>
      <c r="R12165" t="s">
        <v>3094</v>
      </c>
    </row>
    <row r="12166" spans="1:18" x14ac:dyDescent="0.25">
      <c r="A12166" t="s">
        <v>9100</v>
      </c>
      <c r="B12166" t="s">
        <v>3089</v>
      </c>
      <c r="D12166" t="s">
        <v>3090</v>
      </c>
      <c r="E12166" t="s">
        <v>3090</v>
      </c>
      <c r="F12166">
        <v>1</v>
      </c>
      <c r="G12166">
        <v>0</v>
      </c>
      <c r="H12166">
        <v>691.06014666666601</v>
      </c>
      <c r="I12166">
        <v>691.06014666666601</v>
      </c>
      <c r="K12166"/>
      <c r="N12166" t="s">
        <v>3091</v>
      </c>
      <c r="O12166" t="s">
        <v>3092</v>
      </c>
      <c r="P12166" t="s">
        <v>3095</v>
      </c>
      <c r="R12166" t="s">
        <v>3094</v>
      </c>
    </row>
    <row r="12167" spans="1:18" x14ac:dyDescent="0.25">
      <c r="A12167" t="s">
        <v>9101</v>
      </c>
      <c r="B12167" t="s">
        <v>3089</v>
      </c>
      <c r="D12167" t="s">
        <v>3090</v>
      </c>
      <c r="E12167" t="s">
        <v>3090</v>
      </c>
      <c r="F12167">
        <v>1</v>
      </c>
      <c r="G12167">
        <v>0</v>
      </c>
      <c r="H12167">
        <v>3460.8367416886799</v>
      </c>
      <c r="I12167">
        <v>3460.8367416886799</v>
      </c>
      <c r="K12167"/>
      <c r="N12167" t="s">
        <v>3091</v>
      </c>
      <c r="O12167" t="s">
        <v>3092</v>
      </c>
      <c r="P12167" t="s">
        <v>3095</v>
      </c>
      <c r="R12167" t="s">
        <v>3094</v>
      </c>
    </row>
    <row r="12168" spans="1:18" x14ac:dyDescent="0.25">
      <c r="A12168" t="s">
        <v>9235</v>
      </c>
      <c r="B12168" t="s">
        <v>3089</v>
      </c>
      <c r="D12168" t="s">
        <v>3090</v>
      </c>
      <c r="E12168" t="s">
        <v>3090</v>
      </c>
      <c r="F12168">
        <v>1</v>
      </c>
      <c r="G12168">
        <v>0</v>
      </c>
      <c r="H12168">
        <v>3160.2179921297802</v>
      </c>
      <c r="I12168">
        <v>478.39799212978397</v>
      </c>
      <c r="K12168">
        <v>1095.6500000000001</v>
      </c>
      <c r="M12168">
        <v>1586.17</v>
      </c>
      <c r="N12168" t="s">
        <v>3091</v>
      </c>
      <c r="O12168" t="s">
        <v>3092</v>
      </c>
      <c r="P12168" t="s">
        <v>3095</v>
      </c>
      <c r="R12168" t="s">
        <v>3094</v>
      </c>
    </row>
    <row r="12169" spans="1:18" x14ac:dyDescent="0.25">
      <c r="A12169" t="s">
        <v>9102</v>
      </c>
      <c r="B12169" t="s">
        <v>3089</v>
      </c>
      <c r="D12169" t="s">
        <v>3090</v>
      </c>
      <c r="E12169" t="s">
        <v>3090</v>
      </c>
      <c r="F12169">
        <v>1</v>
      </c>
      <c r="G12169">
        <v>0</v>
      </c>
      <c r="H12169">
        <v>974.82850825294099</v>
      </c>
      <c r="I12169">
        <v>343.79850825294102</v>
      </c>
      <c r="K12169">
        <v>257.81</v>
      </c>
      <c r="M12169">
        <v>373.22</v>
      </c>
      <c r="N12169" t="s">
        <v>3091</v>
      </c>
      <c r="O12169" t="s">
        <v>3092</v>
      </c>
      <c r="P12169" t="s">
        <v>3095</v>
      </c>
      <c r="R12169" t="s">
        <v>3094</v>
      </c>
    </row>
    <row r="12170" spans="1:18" x14ac:dyDescent="0.25">
      <c r="A12170" t="s">
        <v>9236</v>
      </c>
      <c r="B12170" t="s">
        <v>3089</v>
      </c>
      <c r="D12170" t="s">
        <v>3090</v>
      </c>
      <c r="E12170" t="s">
        <v>3090</v>
      </c>
      <c r="F12170">
        <v>1</v>
      </c>
      <c r="G12170">
        <v>0</v>
      </c>
      <c r="H12170">
        <v>6809.7610098830501</v>
      </c>
      <c r="I12170">
        <v>5937.6910098830504</v>
      </c>
      <c r="K12170">
        <v>356.28</v>
      </c>
      <c r="M12170">
        <v>515.79</v>
      </c>
      <c r="N12170" t="s">
        <v>3091</v>
      </c>
      <c r="O12170" t="s">
        <v>3092</v>
      </c>
      <c r="P12170" t="s">
        <v>3095</v>
      </c>
      <c r="R12170" t="s">
        <v>3094</v>
      </c>
    </row>
    <row r="12171" spans="1:18" x14ac:dyDescent="0.25">
      <c r="A12171" t="s">
        <v>6165</v>
      </c>
      <c r="B12171" t="s">
        <v>3089</v>
      </c>
      <c r="D12171" t="s">
        <v>3090</v>
      </c>
      <c r="E12171" t="s">
        <v>3090</v>
      </c>
      <c r="F12171">
        <v>1</v>
      </c>
      <c r="G12171">
        <v>0</v>
      </c>
      <c r="H12171">
        <v>0</v>
      </c>
      <c r="I12171"/>
      <c r="K12171"/>
      <c r="N12171" t="s">
        <v>3091</v>
      </c>
      <c r="O12171" t="s">
        <v>3092</v>
      </c>
      <c r="P12171" t="s">
        <v>3095</v>
      </c>
      <c r="R12171" t="s">
        <v>3094</v>
      </c>
    </row>
    <row r="12172" spans="1:18" x14ac:dyDescent="0.25">
      <c r="A12172" t="s">
        <v>6166</v>
      </c>
      <c r="B12172" t="s">
        <v>3089</v>
      </c>
      <c r="D12172" t="s">
        <v>3090</v>
      </c>
      <c r="E12172" t="s">
        <v>3090</v>
      </c>
      <c r="F12172">
        <v>1</v>
      </c>
      <c r="G12172">
        <v>0</v>
      </c>
      <c r="H12172">
        <v>461.89922490714599</v>
      </c>
      <c r="I12172">
        <v>166.46922490714601</v>
      </c>
      <c r="K12172">
        <v>95</v>
      </c>
      <c r="M12172">
        <v>200.43</v>
      </c>
      <c r="N12172" t="s">
        <v>3091</v>
      </c>
      <c r="O12172" t="s">
        <v>3092</v>
      </c>
      <c r="P12172" t="s">
        <v>3095</v>
      </c>
      <c r="R12172" t="s">
        <v>3094</v>
      </c>
    </row>
    <row r="12173" spans="1:18" x14ac:dyDescent="0.25">
      <c r="A12173" t="s">
        <v>6167</v>
      </c>
      <c r="B12173" t="s">
        <v>3089</v>
      </c>
      <c r="D12173" t="s">
        <v>3090</v>
      </c>
      <c r="E12173" t="s">
        <v>3090</v>
      </c>
      <c r="F12173">
        <v>1</v>
      </c>
      <c r="G12173">
        <v>0</v>
      </c>
      <c r="H12173">
        <v>0</v>
      </c>
      <c r="I12173">
        <v>0</v>
      </c>
      <c r="K12173"/>
      <c r="N12173" t="s">
        <v>3091</v>
      </c>
      <c r="O12173" t="s">
        <v>3092</v>
      </c>
      <c r="P12173" t="s">
        <v>3095</v>
      </c>
      <c r="R12173" t="s">
        <v>3094</v>
      </c>
    </row>
    <row r="12174" spans="1:18" x14ac:dyDescent="0.25">
      <c r="A12174" t="s">
        <v>6168</v>
      </c>
      <c r="B12174" t="s">
        <v>3089</v>
      </c>
      <c r="D12174" t="s">
        <v>3090</v>
      </c>
      <c r="E12174" t="s">
        <v>3090</v>
      </c>
      <c r="F12174">
        <v>1</v>
      </c>
      <c r="G12174">
        <v>0</v>
      </c>
      <c r="H12174">
        <v>0</v>
      </c>
      <c r="I12174">
        <v>0</v>
      </c>
      <c r="K12174"/>
      <c r="N12174" t="s">
        <v>3091</v>
      </c>
      <c r="O12174" t="s">
        <v>3092</v>
      </c>
      <c r="P12174" t="s">
        <v>3095</v>
      </c>
      <c r="R12174" t="s">
        <v>3094</v>
      </c>
    </row>
    <row r="12175" spans="1:18" x14ac:dyDescent="0.25">
      <c r="A12175" t="s">
        <v>6169</v>
      </c>
      <c r="B12175" t="s">
        <v>3089</v>
      </c>
      <c r="D12175" t="s">
        <v>3090</v>
      </c>
      <c r="E12175" t="s">
        <v>3090</v>
      </c>
      <c r="F12175">
        <v>1</v>
      </c>
      <c r="G12175">
        <v>0</v>
      </c>
      <c r="H12175">
        <v>0</v>
      </c>
      <c r="I12175">
        <v>0</v>
      </c>
      <c r="K12175"/>
      <c r="N12175" t="s">
        <v>3091</v>
      </c>
      <c r="O12175" t="s">
        <v>3092</v>
      </c>
      <c r="P12175" t="s">
        <v>3095</v>
      </c>
      <c r="R12175" t="s">
        <v>3094</v>
      </c>
    </row>
    <row r="12176" spans="1:18" x14ac:dyDescent="0.25">
      <c r="A12176" t="s">
        <v>6170</v>
      </c>
      <c r="B12176" t="s">
        <v>3089</v>
      </c>
      <c r="D12176" t="s">
        <v>3090</v>
      </c>
      <c r="E12176" t="s">
        <v>3090</v>
      </c>
      <c r="F12176">
        <v>1</v>
      </c>
      <c r="G12176">
        <v>0</v>
      </c>
      <c r="H12176">
        <v>0</v>
      </c>
      <c r="I12176">
        <v>0</v>
      </c>
      <c r="K12176"/>
      <c r="N12176" t="s">
        <v>3091</v>
      </c>
      <c r="O12176" t="s">
        <v>3092</v>
      </c>
      <c r="P12176" t="s">
        <v>3095</v>
      </c>
      <c r="R12176" t="s">
        <v>3094</v>
      </c>
    </row>
    <row r="12177" spans="1:18" x14ac:dyDescent="0.25">
      <c r="A12177" t="s">
        <v>6171</v>
      </c>
      <c r="B12177" t="s">
        <v>3089</v>
      </c>
      <c r="D12177" t="s">
        <v>3090</v>
      </c>
      <c r="E12177" t="s">
        <v>3090</v>
      </c>
      <c r="F12177">
        <v>1</v>
      </c>
      <c r="G12177">
        <v>0</v>
      </c>
      <c r="H12177">
        <v>84.550236720880704</v>
      </c>
      <c r="I12177">
        <v>48.477736720880699</v>
      </c>
      <c r="K12177">
        <v>11.6</v>
      </c>
      <c r="M12177">
        <v>24.4725</v>
      </c>
      <c r="N12177" t="s">
        <v>3091</v>
      </c>
      <c r="O12177" t="s">
        <v>3092</v>
      </c>
      <c r="P12177" t="s">
        <v>3095</v>
      </c>
      <c r="R12177" t="s">
        <v>3094</v>
      </c>
    </row>
    <row r="12178" spans="1:18" x14ac:dyDescent="0.25">
      <c r="A12178" t="s">
        <v>6172</v>
      </c>
      <c r="B12178" t="s">
        <v>3089</v>
      </c>
      <c r="D12178" t="s">
        <v>3090</v>
      </c>
      <c r="E12178" t="s">
        <v>3090</v>
      </c>
      <c r="F12178">
        <v>1</v>
      </c>
      <c r="G12178">
        <v>0</v>
      </c>
      <c r="H12178">
        <v>0</v>
      </c>
      <c r="I12178">
        <v>0</v>
      </c>
      <c r="K12178"/>
      <c r="N12178" t="s">
        <v>3091</v>
      </c>
      <c r="O12178" t="s">
        <v>3092</v>
      </c>
      <c r="P12178" t="s">
        <v>3095</v>
      </c>
      <c r="R12178" t="s">
        <v>3094</v>
      </c>
    </row>
    <row r="12179" spans="1:18" x14ac:dyDescent="0.25">
      <c r="A12179" t="s">
        <v>6173</v>
      </c>
      <c r="B12179" t="s">
        <v>3089</v>
      </c>
      <c r="D12179" t="s">
        <v>3090</v>
      </c>
      <c r="E12179" t="s">
        <v>3090</v>
      </c>
      <c r="F12179">
        <v>1</v>
      </c>
      <c r="G12179">
        <v>0</v>
      </c>
      <c r="H12179">
        <v>0</v>
      </c>
      <c r="I12179">
        <v>0</v>
      </c>
      <c r="K12179"/>
      <c r="N12179" t="s">
        <v>3091</v>
      </c>
      <c r="O12179" t="s">
        <v>3092</v>
      </c>
      <c r="P12179" t="s">
        <v>3095</v>
      </c>
      <c r="R12179" t="s">
        <v>3094</v>
      </c>
    </row>
    <row r="12180" spans="1:18" x14ac:dyDescent="0.25">
      <c r="A12180" t="s">
        <v>6174</v>
      </c>
      <c r="B12180" t="s">
        <v>3089</v>
      </c>
      <c r="D12180" t="s">
        <v>3090</v>
      </c>
      <c r="E12180" t="s">
        <v>3090</v>
      </c>
      <c r="F12180">
        <v>1</v>
      </c>
      <c r="G12180">
        <v>0</v>
      </c>
      <c r="H12180">
        <v>0</v>
      </c>
      <c r="I12180">
        <v>0</v>
      </c>
      <c r="K12180"/>
      <c r="N12180" t="s">
        <v>3091</v>
      </c>
      <c r="O12180" t="s">
        <v>3092</v>
      </c>
      <c r="P12180" t="s">
        <v>3095</v>
      </c>
      <c r="R12180" t="s">
        <v>3094</v>
      </c>
    </row>
    <row r="12181" spans="1:18" x14ac:dyDescent="0.25">
      <c r="A12181" t="s">
        <v>6175</v>
      </c>
      <c r="B12181" t="s">
        <v>3089</v>
      </c>
      <c r="D12181" t="s">
        <v>3090</v>
      </c>
      <c r="E12181" t="s">
        <v>3090</v>
      </c>
      <c r="F12181">
        <v>1</v>
      </c>
      <c r="G12181">
        <v>0</v>
      </c>
      <c r="H12181">
        <v>0</v>
      </c>
      <c r="I12181">
        <v>0</v>
      </c>
      <c r="K12181"/>
      <c r="N12181" t="s">
        <v>3091</v>
      </c>
      <c r="O12181" t="s">
        <v>3092</v>
      </c>
      <c r="P12181" t="s">
        <v>3095</v>
      </c>
      <c r="R12181" t="s">
        <v>3094</v>
      </c>
    </row>
    <row r="12182" spans="1:18" x14ac:dyDescent="0.25">
      <c r="A12182" t="s">
        <v>8097</v>
      </c>
      <c r="B12182" t="s">
        <v>3089</v>
      </c>
      <c r="D12182" t="s">
        <v>3090</v>
      </c>
      <c r="E12182" t="s">
        <v>3090</v>
      </c>
      <c r="F12182">
        <v>1</v>
      </c>
      <c r="G12182">
        <v>0</v>
      </c>
      <c r="H12182">
        <v>17801.572755447502</v>
      </c>
      <c r="I12182">
        <v>8105.4927554475898</v>
      </c>
      <c r="K12182">
        <v>2150</v>
      </c>
      <c r="M12182">
        <v>7546.08</v>
      </c>
      <c r="N12182" t="s">
        <v>3091</v>
      </c>
      <c r="O12182" t="s">
        <v>3092</v>
      </c>
      <c r="P12182" t="s">
        <v>3095</v>
      </c>
      <c r="R12182" t="s">
        <v>3094</v>
      </c>
    </row>
    <row r="12183" spans="1:18" x14ac:dyDescent="0.25">
      <c r="A12183" t="s">
        <v>6176</v>
      </c>
      <c r="B12183" t="s">
        <v>3089</v>
      </c>
      <c r="D12183" t="s">
        <v>3090</v>
      </c>
      <c r="E12183" t="s">
        <v>3090</v>
      </c>
      <c r="F12183">
        <v>1</v>
      </c>
      <c r="G12183">
        <v>0</v>
      </c>
      <c r="H12183">
        <v>9769.3462999999992</v>
      </c>
      <c r="I12183">
        <v>2666.4063000000001</v>
      </c>
      <c r="K12183">
        <v>1575</v>
      </c>
      <c r="M12183">
        <v>5527.94</v>
      </c>
      <c r="N12183" t="s">
        <v>3091</v>
      </c>
      <c r="O12183" t="s">
        <v>3092</v>
      </c>
      <c r="P12183" t="s">
        <v>3095</v>
      </c>
      <c r="R12183" t="s">
        <v>3094</v>
      </c>
    </row>
    <row r="12184" spans="1:18" x14ac:dyDescent="0.25">
      <c r="A12184" t="s">
        <v>6177</v>
      </c>
      <c r="B12184" t="s">
        <v>3089</v>
      </c>
      <c r="D12184" t="s">
        <v>3090</v>
      </c>
      <c r="E12184" t="s">
        <v>3090</v>
      </c>
      <c r="F12184">
        <v>1</v>
      </c>
      <c r="G12184">
        <v>0</v>
      </c>
      <c r="H12184">
        <v>15316.610358269199</v>
      </c>
      <c r="I12184">
        <v>8008.5803582692097</v>
      </c>
      <c r="K12184">
        <v>2350</v>
      </c>
      <c r="M12184">
        <v>4958.03</v>
      </c>
      <c r="N12184" t="s">
        <v>3091</v>
      </c>
      <c r="O12184" t="s">
        <v>3092</v>
      </c>
      <c r="P12184" t="s">
        <v>3095</v>
      </c>
      <c r="R12184" t="s">
        <v>3094</v>
      </c>
    </row>
    <row r="12185" spans="1:18" x14ac:dyDescent="0.25">
      <c r="A12185" t="s">
        <v>6178</v>
      </c>
      <c r="B12185" t="s">
        <v>3089</v>
      </c>
      <c r="D12185" t="s">
        <v>3090</v>
      </c>
      <c r="E12185" t="s">
        <v>3090</v>
      </c>
      <c r="F12185">
        <v>1</v>
      </c>
      <c r="G12185">
        <v>0</v>
      </c>
      <c r="H12185">
        <v>17600.841031681699</v>
      </c>
      <c r="I12185">
        <v>10292.8110316817</v>
      </c>
      <c r="K12185">
        <v>2350</v>
      </c>
      <c r="M12185">
        <v>4958.03</v>
      </c>
      <c r="N12185" t="s">
        <v>3091</v>
      </c>
      <c r="O12185" t="s">
        <v>3092</v>
      </c>
      <c r="P12185" t="s">
        <v>3095</v>
      </c>
      <c r="R12185" t="s">
        <v>3094</v>
      </c>
    </row>
    <row r="12186" spans="1:18" x14ac:dyDescent="0.25">
      <c r="A12186" t="s">
        <v>6179</v>
      </c>
      <c r="B12186" t="s">
        <v>3089</v>
      </c>
      <c r="D12186" t="s">
        <v>3090</v>
      </c>
      <c r="E12186" t="s">
        <v>3090</v>
      </c>
      <c r="F12186">
        <v>1</v>
      </c>
      <c r="G12186">
        <v>0</v>
      </c>
      <c r="H12186">
        <v>0</v>
      </c>
      <c r="I12186">
        <v>0</v>
      </c>
      <c r="K12186"/>
      <c r="N12186" t="s">
        <v>3091</v>
      </c>
      <c r="O12186" t="s">
        <v>3092</v>
      </c>
      <c r="P12186" t="s">
        <v>3095</v>
      </c>
      <c r="R12186" t="s">
        <v>3094</v>
      </c>
    </row>
    <row r="12187" spans="1:18" x14ac:dyDescent="0.25">
      <c r="A12187" t="s">
        <v>6180</v>
      </c>
      <c r="B12187" t="s">
        <v>3089</v>
      </c>
      <c r="D12187" t="s">
        <v>3090</v>
      </c>
      <c r="E12187" t="s">
        <v>3090</v>
      </c>
      <c r="F12187">
        <v>1</v>
      </c>
      <c r="G12187">
        <v>0</v>
      </c>
      <c r="H12187">
        <v>0</v>
      </c>
      <c r="I12187">
        <v>0</v>
      </c>
      <c r="K12187"/>
      <c r="N12187" t="s">
        <v>3091</v>
      </c>
      <c r="O12187" t="s">
        <v>3092</v>
      </c>
      <c r="P12187" t="s">
        <v>3095</v>
      </c>
      <c r="R12187" t="s">
        <v>3094</v>
      </c>
    </row>
    <row r="12188" spans="1:18" x14ac:dyDescent="0.25">
      <c r="A12188" t="s">
        <v>6181</v>
      </c>
      <c r="B12188" t="s">
        <v>3089</v>
      </c>
      <c r="D12188" t="s">
        <v>3090</v>
      </c>
      <c r="E12188" t="s">
        <v>3090</v>
      </c>
      <c r="F12188">
        <v>1</v>
      </c>
      <c r="G12188">
        <v>0</v>
      </c>
      <c r="H12188">
        <v>0</v>
      </c>
      <c r="I12188">
        <v>0</v>
      </c>
      <c r="K12188"/>
      <c r="N12188" t="s">
        <v>3091</v>
      </c>
      <c r="O12188" t="s">
        <v>3092</v>
      </c>
      <c r="P12188" t="s">
        <v>3095</v>
      </c>
      <c r="R12188" t="s">
        <v>3094</v>
      </c>
    </row>
    <row r="12189" spans="1:18" x14ac:dyDescent="0.25">
      <c r="A12189" t="s">
        <v>6182</v>
      </c>
      <c r="B12189" t="s">
        <v>3089</v>
      </c>
      <c r="D12189" t="s">
        <v>3090</v>
      </c>
      <c r="E12189" t="s">
        <v>3090</v>
      </c>
      <c r="F12189">
        <v>1</v>
      </c>
      <c r="G12189">
        <v>0</v>
      </c>
      <c r="H12189">
        <v>0</v>
      </c>
      <c r="I12189">
        <v>0</v>
      </c>
      <c r="K12189"/>
      <c r="N12189" t="s">
        <v>3091</v>
      </c>
      <c r="O12189" t="s">
        <v>3092</v>
      </c>
      <c r="P12189" t="s">
        <v>3095</v>
      </c>
      <c r="R12189" t="s">
        <v>3094</v>
      </c>
    </row>
    <row r="12190" spans="1:18" x14ac:dyDescent="0.25">
      <c r="A12190" t="s">
        <v>6183</v>
      </c>
      <c r="B12190" t="s">
        <v>3089</v>
      </c>
      <c r="D12190" t="s">
        <v>3090</v>
      </c>
      <c r="E12190" t="s">
        <v>3090</v>
      </c>
      <c r="F12190">
        <v>1</v>
      </c>
      <c r="G12190">
        <v>0</v>
      </c>
      <c r="H12190">
        <v>0</v>
      </c>
      <c r="I12190">
        <v>0</v>
      </c>
      <c r="K12190"/>
      <c r="N12190" t="s">
        <v>3091</v>
      </c>
      <c r="O12190" t="s">
        <v>3092</v>
      </c>
      <c r="P12190" t="s">
        <v>3095</v>
      </c>
      <c r="R12190" t="s">
        <v>3094</v>
      </c>
    </row>
    <row r="12191" spans="1:18" x14ac:dyDescent="0.25">
      <c r="A12191" t="s">
        <v>6184</v>
      </c>
      <c r="B12191" t="s">
        <v>3089</v>
      </c>
      <c r="D12191" t="s">
        <v>3090</v>
      </c>
      <c r="E12191" t="s">
        <v>3090</v>
      </c>
      <c r="F12191">
        <v>1</v>
      </c>
      <c r="G12191">
        <v>0</v>
      </c>
      <c r="H12191">
        <v>0</v>
      </c>
      <c r="I12191">
        <v>0</v>
      </c>
      <c r="K12191"/>
      <c r="N12191" t="s">
        <v>3091</v>
      </c>
      <c r="O12191" t="s">
        <v>3092</v>
      </c>
      <c r="P12191" t="s">
        <v>3095</v>
      </c>
      <c r="R12191" t="s">
        <v>3094</v>
      </c>
    </row>
    <row r="12192" spans="1:18" x14ac:dyDescent="0.25">
      <c r="A12192" t="s">
        <v>6185</v>
      </c>
      <c r="B12192" t="s">
        <v>3089</v>
      </c>
      <c r="D12192" t="s">
        <v>3090</v>
      </c>
      <c r="E12192" t="s">
        <v>3090</v>
      </c>
      <c r="F12192">
        <v>1</v>
      </c>
      <c r="G12192">
        <v>0</v>
      </c>
      <c r="H12192">
        <v>0</v>
      </c>
      <c r="I12192">
        <v>0</v>
      </c>
      <c r="K12192"/>
      <c r="N12192" t="s">
        <v>3091</v>
      </c>
      <c r="O12192" t="s">
        <v>3092</v>
      </c>
      <c r="P12192" t="s">
        <v>3095</v>
      </c>
      <c r="R12192" t="s">
        <v>3094</v>
      </c>
    </row>
    <row r="12193" spans="1:18" x14ac:dyDescent="0.25">
      <c r="A12193" t="s">
        <v>6186</v>
      </c>
      <c r="B12193" t="s">
        <v>3089</v>
      </c>
      <c r="D12193" t="s">
        <v>3090</v>
      </c>
      <c r="E12193" t="s">
        <v>3090</v>
      </c>
      <c r="F12193">
        <v>1</v>
      </c>
      <c r="G12193">
        <v>0</v>
      </c>
      <c r="H12193">
        <v>0</v>
      </c>
      <c r="I12193">
        <v>0</v>
      </c>
      <c r="K12193"/>
      <c r="N12193" t="s">
        <v>3091</v>
      </c>
      <c r="O12193" t="s">
        <v>3092</v>
      </c>
      <c r="P12193" t="s">
        <v>3095</v>
      </c>
      <c r="R12193" t="s">
        <v>3094</v>
      </c>
    </row>
    <row r="12194" spans="1:18" x14ac:dyDescent="0.25">
      <c r="A12194" t="s">
        <v>6187</v>
      </c>
      <c r="B12194" t="s">
        <v>3089</v>
      </c>
      <c r="D12194" t="s">
        <v>3090</v>
      </c>
      <c r="E12194" t="s">
        <v>3090</v>
      </c>
      <c r="F12194">
        <v>1</v>
      </c>
      <c r="G12194">
        <v>0</v>
      </c>
      <c r="H12194">
        <v>0</v>
      </c>
      <c r="I12194">
        <v>0</v>
      </c>
      <c r="K12194"/>
      <c r="N12194" t="s">
        <v>3091</v>
      </c>
      <c r="O12194" t="s">
        <v>3092</v>
      </c>
      <c r="P12194" t="s">
        <v>3095</v>
      </c>
      <c r="R12194" t="s">
        <v>3094</v>
      </c>
    </row>
    <row r="12195" spans="1:18" x14ac:dyDescent="0.25">
      <c r="A12195" t="s">
        <v>6188</v>
      </c>
      <c r="B12195" t="s">
        <v>3089</v>
      </c>
      <c r="D12195" t="s">
        <v>3090</v>
      </c>
      <c r="E12195" t="s">
        <v>3090</v>
      </c>
      <c r="F12195">
        <v>1</v>
      </c>
      <c r="G12195">
        <v>0</v>
      </c>
      <c r="H12195">
        <v>22189.638588798101</v>
      </c>
      <c r="I12195">
        <v>13046.8285887981</v>
      </c>
      <c r="K12195">
        <v>2940</v>
      </c>
      <c r="M12195">
        <v>6202.81</v>
      </c>
      <c r="N12195" t="s">
        <v>3091</v>
      </c>
      <c r="O12195" t="s">
        <v>3092</v>
      </c>
      <c r="P12195" t="s">
        <v>3095</v>
      </c>
      <c r="R12195" t="s">
        <v>3094</v>
      </c>
    </row>
    <row r="12196" spans="1:18" x14ac:dyDescent="0.25">
      <c r="A12196" t="s">
        <v>6189</v>
      </c>
      <c r="B12196" t="s">
        <v>3089</v>
      </c>
      <c r="D12196" t="s">
        <v>3090</v>
      </c>
      <c r="E12196" t="s">
        <v>3090</v>
      </c>
      <c r="F12196">
        <v>1</v>
      </c>
      <c r="G12196">
        <v>0</v>
      </c>
      <c r="H12196">
        <v>981.22859540273203</v>
      </c>
      <c r="I12196">
        <v>856.83859540273204</v>
      </c>
      <c r="K12196">
        <v>40</v>
      </c>
      <c r="M12196">
        <v>84.39</v>
      </c>
      <c r="N12196" t="s">
        <v>3091</v>
      </c>
      <c r="O12196" t="s">
        <v>3092</v>
      </c>
      <c r="P12196" t="s">
        <v>3095</v>
      </c>
      <c r="R12196" t="s">
        <v>3094</v>
      </c>
    </row>
    <row r="12197" spans="1:18" x14ac:dyDescent="0.25">
      <c r="A12197" t="s">
        <v>6190</v>
      </c>
      <c r="B12197" t="s">
        <v>3089</v>
      </c>
      <c r="D12197" t="s">
        <v>3090</v>
      </c>
      <c r="E12197" t="s">
        <v>3090</v>
      </c>
      <c r="F12197">
        <v>1</v>
      </c>
      <c r="G12197">
        <v>0</v>
      </c>
      <c r="H12197">
        <v>573.52939112250897</v>
      </c>
      <c r="I12197">
        <v>355.83939112250903</v>
      </c>
      <c r="K12197">
        <v>70</v>
      </c>
      <c r="M12197">
        <v>147.69</v>
      </c>
      <c r="N12197" t="s">
        <v>3091</v>
      </c>
      <c r="O12197" t="s">
        <v>3092</v>
      </c>
      <c r="P12197" t="s">
        <v>3095</v>
      </c>
      <c r="R12197" t="s">
        <v>3094</v>
      </c>
    </row>
    <row r="12198" spans="1:18" x14ac:dyDescent="0.25">
      <c r="A12198" t="s">
        <v>6191</v>
      </c>
      <c r="B12198" t="s">
        <v>3089</v>
      </c>
      <c r="D12198" t="s">
        <v>3090</v>
      </c>
      <c r="E12198" t="s">
        <v>3090</v>
      </c>
      <c r="F12198">
        <v>1</v>
      </c>
      <c r="G12198">
        <v>0</v>
      </c>
      <c r="H12198">
        <v>16005.015946011599</v>
      </c>
      <c r="I12198">
        <v>7173.1859460116102</v>
      </c>
      <c r="K12198">
        <v>2840</v>
      </c>
      <c r="M12198">
        <v>5991.83</v>
      </c>
      <c r="N12198" t="s">
        <v>3091</v>
      </c>
      <c r="O12198" t="s">
        <v>3092</v>
      </c>
      <c r="P12198" t="s">
        <v>3095</v>
      </c>
      <c r="R12198" t="s">
        <v>3094</v>
      </c>
    </row>
    <row r="12199" spans="1:18" x14ac:dyDescent="0.25">
      <c r="A12199" t="s">
        <v>8284</v>
      </c>
      <c r="B12199" t="s">
        <v>3089</v>
      </c>
      <c r="D12199" t="s">
        <v>3090</v>
      </c>
      <c r="E12199" t="s">
        <v>3090</v>
      </c>
      <c r="F12199">
        <v>1</v>
      </c>
      <c r="G12199">
        <v>0</v>
      </c>
      <c r="H12199">
        <v>618.28920000000005</v>
      </c>
      <c r="I12199">
        <v>347.30919999999998</v>
      </c>
      <c r="K12199">
        <v>100</v>
      </c>
      <c r="M12199">
        <v>170.98</v>
      </c>
      <c r="N12199" t="s">
        <v>3091</v>
      </c>
      <c r="O12199" t="s">
        <v>3092</v>
      </c>
      <c r="P12199" t="s">
        <v>3095</v>
      </c>
      <c r="R12199" t="s">
        <v>3094</v>
      </c>
    </row>
    <row r="12200" spans="1:18" x14ac:dyDescent="0.25">
      <c r="A12200" t="s">
        <v>8580</v>
      </c>
      <c r="B12200" t="s">
        <v>3089</v>
      </c>
      <c r="D12200" t="s">
        <v>3090</v>
      </c>
      <c r="E12200" t="s">
        <v>3090</v>
      </c>
      <c r="F12200">
        <v>1</v>
      </c>
      <c r="G12200">
        <v>0</v>
      </c>
      <c r="H12200">
        <v>1252.0570727818699</v>
      </c>
      <c r="I12200">
        <v>924.16707278187198</v>
      </c>
      <c r="K12200">
        <v>121</v>
      </c>
      <c r="M12200">
        <v>206.89</v>
      </c>
      <c r="N12200" t="s">
        <v>3091</v>
      </c>
      <c r="O12200" t="s">
        <v>3092</v>
      </c>
      <c r="P12200" t="s">
        <v>3095</v>
      </c>
      <c r="R12200" t="s">
        <v>3094</v>
      </c>
    </row>
    <row r="12201" spans="1:18" x14ac:dyDescent="0.25">
      <c r="A12201" t="s">
        <v>6192</v>
      </c>
      <c r="B12201" t="s">
        <v>3089</v>
      </c>
      <c r="D12201" t="s">
        <v>3090</v>
      </c>
      <c r="E12201" t="s">
        <v>3090</v>
      </c>
      <c r="F12201">
        <v>1</v>
      </c>
      <c r="G12201">
        <v>0</v>
      </c>
      <c r="H12201">
        <v>0</v>
      </c>
      <c r="I12201">
        <v>0</v>
      </c>
      <c r="K12201"/>
      <c r="N12201" t="s">
        <v>3091</v>
      </c>
      <c r="O12201" t="s">
        <v>3092</v>
      </c>
      <c r="P12201" t="s">
        <v>3095</v>
      </c>
      <c r="R12201" t="s">
        <v>3094</v>
      </c>
    </row>
    <row r="12202" spans="1:18" x14ac:dyDescent="0.25">
      <c r="A12202" t="s">
        <v>6193</v>
      </c>
      <c r="B12202" t="s">
        <v>3089</v>
      </c>
      <c r="D12202" t="s">
        <v>3090</v>
      </c>
      <c r="E12202" t="s">
        <v>3090</v>
      </c>
      <c r="F12202">
        <v>1</v>
      </c>
      <c r="G12202">
        <v>0</v>
      </c>
      <c r="H12202">
        <v>292.42892778471997</v>
      </c>
      <c r="I12202">
        <v>136.93892778471999</v>
      </c>
      <c r="K12202">
        <v>50</v>
      </c>
      <c r="M12202">
        <v>105.49</v>
      </c>
      <c r="N12202" t="s">
        <v>3091</v>
      </c>
      <c r="O12202" t="s">
        <v>3092</v>
      </c>
      <c r="P12202" t="s">
        <v>3095</v>
      </c>
      <c r="R12202" t="s">
        <v>3094</v>
      </c>
    </row>
    <row r="12203" spans="1:18" x14ac:dyDescent="0.25">
      <c r="A12203" t="s">
        <v>6194</v>
      </c>
      <c r="B12203" t="s">
        <v>3089</v>
      </c>
      <c r="D12203" t="s">
        <v>3090</v>
      </c>
      <c r="E12203" t="s">
        <v>3090</v>
      </c>
      <c r="F12203">
        <v>1</v>
      </c>
      <c r="G12203">
        <v>0</v>
      </c>
      <c r="H12203">
        <v>2258.7107741126902</v>
      </c>
      <c r="I12203">
        <v>486.12077411269701</v>
      </c>
      <c r="K12203">
        <v>570</v>
      </c>
      <c r="M12203">
        <v>1202.5899999999999</v>
      </c>
      <c r="N12203" t="s">
        <v>3091</v>
      </c>
      <c r="O12203" t="s">
        <v>3092</v>
      </c>
      <c r="P12203" t="s">
        <v>3095</v>
      </c>
      <c r="R12203" t="s">
        <v>3094</v>
      </c>
    </row>
    <row r="12204" spans="1:18" x14ac:dyDescent="0.25">
      <c r="A12204" t="s">
        <v>6195</v>
      </c>
      <c r="B12204" t="s">
        <v>3089</v>
      </c>
      <c r="D12204" t="s">
        <v>3090</v>
      </c>
      <c r="E12204" t="s">
        <v>3090</v>
      </c>
      <c r="F12204">
        <v>1</v>
      </c>
      <c r="G12204">
        <v>0</v>
      </c>
      <c r="H12204">
        <v>0</v>
      </c>
      <c r="I12204">
        <v>0</v>
      </c>
      <c r="K12204"/>
      <c r="N12204" t="s">
        <v>3091</v>
      </c>
      <c r="O12204" t="s">
        <v>3092</v>
      </c>
      <c r="P12204" t="s">
        <v>3095</v>
      </c>
      <c r="R12204" t="s">
        <v>3094</v>
      </c>
    </row>
    <row r="12205" spans="1:18" x14ac:dyDescent="0.25">
      <c r="A12205" t="s">
        <v>6196</v>
      </c>
      <c r="B12205" t="s">
        <v>3089</v>
      </c>
      <c r="D12205" t="s">
        <v>3090</v>
      </c>
      <c r="E12205" t="s">
        <v>3090</v>
      </c>
      <c r="F12205">
        <v>1</v>
      </c>
      <c r="G12205">
        <v>0</v>
      </c>
      <c r="H12205">
        <v>0</v>
      </c>
      <c r="I12205">
        <v>0</v>
      </c>
      <c r="K12205"/>
      <c r="N12205" t="s">
        <v>3091</v>
      </c>
      <c r="O12205" t="s">
        <v>3092</v>
      </c>
      <c r="P12205" t="s">
        <v>3095</v>
      </c>
      <c r="R12205" t="s">
        <v>3094</v>
      </c>
    </row>
    <row r="12206" spans="1:18" x14ac:dyDescent="0.25">
      <c r="A12206" t="s">
        <v>6197</v>
      </c>
      <c r="B12206" t="s">
        <v>3089</v>
      </c>
      <c r="D12206" t="s">
        <v>3090</v>
      </c>
      <c r="E12206" t="s">
        <v>3090</v>
      </c>
      <c r="F12206">
        <v>1</v>
      </c>
      <c r="G12206">
        <v>0</v>
      </c>
      <c r="H12206">
        <v>0</v>
      </c>
      <c r="I12206">
        <v>0</v>
      </c>
      <c r="K12206"/>
      <c r="N12206" t="s">
        <v>3091</v>
      </c>
      <c r="O12206" t="s">
        <v>3092</v>
      </c>
      <c r="P12206" t="s">
        <v>3095</v>
      </c>
      <c r="R12206" t="s">
        <v>3094</v>
      </c>
    </row>
    <row r="12207" spans="1:18" x14ac:dyDescent="0.25">
      <c r="A12207" t="s">
        <v>6198</v>
      </c>
      <c r="B12207" t="s">
        <v>3089</v>
      </c>
      <c r="D12207" t="s">
        <v>3090</v>
      </c>
      <c r="E12207" t="s">
        <v>3090</v>
      </c>
      <c r="F12207">
        <v>1</v>
      </c>
      <c r="G12207">
        <v>0</v>
      </c>
      <c r="H12207">
        <v>0</v>
      </c>
      <c r="I12207">
        <v>0</v>
      </c>
      <c r="K12207"/>
      <c r="N12207" t="s">
        <v>3091</v>
      </c>
      <c r="O12207" t="s">
        <v>3092</v>
      </c>
      <c r="P12207" t="s">
        <v>3095</v>
      </c>
      <c r="R12207" t="s">
        <v>3094</v>
      </c>
    </row>
    <row r="12208" spans="1:18" x14ac:dyDescent="0.25">
      <c r="A12208" t="s">
        <v>6199</v>
      </c>
      <c r="B12208" t="s">
        <v>3089</v>
      </c>
      <c r="D12208" t="s">
        <v>3090</v>
      </c>
      <c r="E12208" t="s">
        <v>3090</v>
      </c>
      <c r="F12208">
        <v>1</v>
      </c>
      <c r="G12208">
        <v>0</v>
      </c>
      <c r="H12208">
        <v>0</v>
      </c>
      <c r="I12208">
        <v>0</v>
      </c>
      <c r="K12208"/>
      <c r="N12208" t="s">
        <v>3091</v>
      </c>
      <c r="O12208" t="s">
        <v>3092</v>
      </c>
      <c r="P12208" t="s">
        <v>3095</v>
      </c>
      <c r="R12208" t="s">
        <v>3094</v>
      </c>
    </row>
    <row r="12209" spans="1:18" x14ac:dyDescent="0.25">
      <c r="A12209" t="s">
        <v>6200</v>
      </c>
      <c r="B12209" t="s">
        <v>3089</v>
      </c>
      <c r="D12209" t="s">
        <v>3090</v>
      </c>
      <c r="E12209" t="s">
        <v>3090</v>
      </c>
      <c r="F12209">
        <v>1</v>
      </c>
      <c r="G12209">
        <v>0</v>
      </c>
      <c r="H12209">
        <v>0</v>
      </c>
      <c r="I12209">
        <v>0</v>
      </c>
      <c r="K12209"/>
      <c r="N12209" t="s">
        <v>3091</v>
      </c>
      <c r="O12209" t="s">
        <v>3092</v>
      </c>
      <c r="P12209" t="s">
        <v>3095</v>
      </c>
      <c r="R12209" t="s">
        <v>3094</v>
      </c>
    </row>
    <row r="12210" spans="1:18" x14ac:dyDescent="0.25">
      <c r="A12210" t="s">
        <v>6201</v>
      </c>
      <c r="B12210" t="s">
        <v>3089</v>
      </c>
      <c r="D12210" t="s">
        <v>3090</v>
      </c>
      <c r="E12210" t="s">
        <v>3090</v>
      </c>
      <c r="F12210">
        <v>1</v>
      </c>
      <c r="G12210">
        <v>0</v>
      </c>
      <c r="H12210">
        <v>29363.3460512202</v>
      </c>
      <c r="I12210">
        <v>15789.066051220199</v>
      </c>
      <c r="K12210">
        <v>4365</v>
      </c>
      <c r="M12210">
        <v>9209.2800000000007</v>
      </c>
      <c r="N12210" t="s">
        <v>3091</v>
      </c>
      <c r="O12210" t="s">
        <v>3092</v>
      </c>
      <c r="P12210" t="s">
        <v>3095</v>
      </c>
      <c r="R12210" t="s">
        <v>3094</v>
      </c>
    </row>
    <row r="12211" spans="1:18" x14ac:dyDescent="0.25">
      <c r="A12211" t="s">
        <v>6202</v>
      </c>
      <c r="B12211" t="s">
        <v>3089</v>
      </c>
      <c r="D12211" t="s">
        <v>3090</v>
      </c>
      <c r="E12211" t="s">
        <v>3090</v>
      </c>
      <c r="F12211">
        <v>1</v>
      </c>
      <c r="G12211">
        <v>0</v>
      </c>
      <c r="H12211">
        <v>31035.9336893336</v>
      </c>
      <c r="I12211">
        <v>17461.653689333602</v>
      </c>
      <c r="K12211">
        <v>4365</v>
      </c>
      <c r="M12211">
        <v>9209.2800000000007</v>
      </c>
      <c r="N12211" t="s">
        <v>3091</v>
      </c>
      <c r="O12211" t="s">
        <v>3092</v>
      </c>
      <c r="P12211" t="s">
        <v>3095</v>
      </c>
      <c r="R12211" t="s">
        <v>3094</v>
      </c>
    </row>
    <row r="12212" spans="1:18" x14ac:dyDescent="0.25">
      <c r="A12212" t="s">
        <v>6203</v>
      </c>
      <c r="B12212" t="s">
        <v>3089</v>
      </c>
      <c r="D12212" t="s">
        <v>3090</v>
      </c>
      <c r="E12212" t="s">
        <v>3090</v>
      </c>
      <c r="F12212">
        <v>1</v>
      </c>
      <c r="G12212">
        <v>0</v>
      </c>
      <c r="H12212">
        <v>29339.745614470001</v>
      </c>
      <c r="I12212">
        <v>15765.46561447</v>
      </c>
      <c r="K12212">
        <v>4365</v>
      </c>
      <c r="M12212">
        <v>9209.2800000000007</v>
      </c>
      <c r="N12212" t="s">
        <v>3091</v>
      </c>
      <c r="O12212" t="s">
        <v>3092</v>
      </c>
      <c r="P12212" t="s">
        <v>3095</v>
      </c>
      <c r="R12212" t="s">
        <v>3094</v>
      </c>
    </row>
    <row r="12213" spans="1:18" x14ac:dyDescent="0.25">
      <c r="A12213" t="s">
        <v>6204</v>
      </c>
      <c r="B12213" t="s">
        <v>3089</v>
      </c>
      <c r="D12213" t="s">
        <v>3090</v>
      </c>
      <c r="E12213" t="s">
        <v>3090</v>
      </c>
      <c r="F12213">
        <v>1</v>
      </c>
      <c r="G12213">
        <v>0</v>
      </c>
      <c r="H12213">
        <v>29150.301425998601</v>
      </c>
      <c r="I12213">
        <v>16711.1014259986</v>
      </c>
      <c r="K12213">
        <v>4000</v>
      </c>
      <c r="M12213">
        <v>8439.2000000000007</v>
      </c>
      <c r="N12213" t="s">
        <v>3091</v>
      </c>
      <c r="O12213" t="s">
        <v>3092</v>
      </c>
      <c r="P12213" t="s">
        <v>3095</v>
      </c>
      <c r="R12213" t="s">
        <v>3094</v>
      </c>
    </row>
    <row r="12214" spans="1:18" x14ac:dyDescent="0.25">
      <c r="A12214" t="s">
        <v>6205</v>
      </c>
      <c r="B12214" t="s">
        <v>3089</v>
      </c>
      <c r="D12214" t="s">
        <v>3090</v>
      </c>
      <c r="E12214" t="s">
        <v>3090</v>
      </c>
      <c r="F12214">
        <v>1</v>
      </c>
      <c r="G12214">
        <v>0</v>
      </c>
      <c r="H12214">
        <v>29585.199025787999</v>
      </c>
      <c r="I12214">
        <v>17145.999025788002</v>
      </c>
      <c r="K12214">
        <v>4000</v>
      </c>
      <c r="M12214">
        <v>8439.2000000000007</v>
      </c>
      <c r="N12214" t="s">
        <v>3091</v>
      </c>
      <c r="O12214" t="s">
        <v>3092</v>
      </c>
      <c r="P12214" t="s">
        <v>3095</v>
      </c>
      <c r="R12214" t="s">
        <v>3094</v>
      </c>
    </row>
    <row r="12215" spans="1:18" x14ac:dyDescent="0.25">
      <c r="A12215" t="s">
        <v>6206</v>
      </c>
      <c r="B12215" t="s">
        <v>3089</v>
      </c>
      <c r="D12215" t="s">
        <v>3090</v>
      </c>
      <c r="E12215" t="s">
        <v>3090</v>
      </c>
      <c r="F12215">
        <v>1</v>
      </c>
      <c r="G12215">
        <v>0</v>
      </c>
      <c r="H12215">
        <v>30269.059492622298</v>
      </c>
      <c r="I12215">
        <v>16183.7794926223</v>
      </c>
      <c r="K12215">
        <v>4365</v>
      </c>
      <c r="M12215">
        <v>9720.2800000000007</v>
      </c>
      <c r="N12215" t="s">
        <v>3091</v>
      </c>
      <c r="O12215" t="s">
        <v>3092</v>
      </c>
      <c r="P12215" t="s">
        <v>3095</v>
      </c>
      <c r="R12215" t="s">
        <v>3094</v>
      </c>
    </row>
    <row r="12216" spans="1:18" x14ac:dyDescent="0.25">
      <c r="A12216" t="s">
        <v>6207</v>
      </c>
      <c r="B12216" t="s">
        <v>3089</v>
      </c>
      <c r="D12216" t="s">
        <v>3090</v>
      </c>
      <c r="E12216" t="s">
        <v>3090</v>
      </c>
      <c r="F12216">
        <v>1</v>
      </c>
      <c r="G12216">
        <v>0</v>
      </c>
      <c r="H12216">
        <v>28711.305165041402</v>
      </c>
      <c r="I12216">
        <v>16272.105165041399</v>
      </c>
      <c r="K12216">
        <v>4000</v>
      </c>
      <c r="M12216">
        <v>8439.2000000000007</v>
      </c>
      <c r="N12216" t="s">
        <v>3091</v>
      </c>
      <c r="O12216" t="s">
        <v>3092</v>
      </c>
      <c r="P12216" t="s">
        <v>3095</v>
      </c>
      <c r="R12216" t="s">
        <v>3094</v>
      </c>
    </row>
    <row r="12217" spans="1:18" x14ac:dyDescent="0.25">
      <c r="A12217" t="s">
        <v>6208</v>
      </c>
      <c r="B12217" t="s">
        <v>3089</v>
      </c>
      <c r="D12217" t="s">
        <v>3090</v>
      </c>
      <c r="E12217" t="s">
        <v>3090</v>
      </c>
      <c r="F12217">
        <v>1</v>
      </c>
      <c r="G12217">
        <v>0</v>
      </c>
      <c r="H12217">
        <v>29456.618352838999</v>
      </c>
      <c r="I12217">
        <v>17017.418352838999</v>
      </c>
      <c r="K12217">
        <v>4000</v>
      </c>
      <c r="M12217">
        <v>8439.2000000000007</v>
      </c>
      <c r="N12217" t="s">
        <v>3091</v>
      </c>
      <c r="O12217" t="s">
        <v>3092</v>
      </c>
      <c r="P12217" t="s">
        <v>3095</v>
      </c>
      <c r="R12217" t="s">
        <v>3094</v>
      </c>
    </row>
    <row r="12218" spans="1:18" x14ac:dyDescent="0.25">
      <c r="A12218" t="s">
        <v>6209</v>
      </c>
      <c r="B12218" t="s">
        <v>3089</v>
      </c>
      <c r="D12218" t="s">
        <v>3090</v>
      </c>
      <c r="E12218" t="s">
        <v>3090</v>
      </c>
      <c r="F12218">
        <v>1</v>
      </c>
      <c r="G12218">
        <v>0</v>
      </c>
      <c r="H12218">
        <v>30220.586871351399</v>
      </c>
      <c r="I12218">
        <v>16848.4468713514</v>
      </c>
      <c r="K12218">
        <v>4300</v>
      </c>
      <c r="M12218">
        <v>9072.14</v>
      </c>
      <c r="N12218" t="s">
        <v>3091</v>
      </c>
      <c r="O12218" t="s">
        <v>3092</v>
      </c>
      <c r="P12218" t="s">
        <v>3095</v>
      </c>
      <c r="R12218" t="s">
        <v>3094</v>
      </c>
    </row>
    <row r="12219" spans="1:18" x14ac:dyDescent="0.25">
      <c r="A12219" t="s">
        <v>6210</v>
      </c>
      <c r="B12219" t="s">
        <v>3089</v>
      </c>
      <c r="D12219" t="s">
        <v>3090</v>
      </c>
      <c r="E12219" t="s">
        <v>3090</v>
      </c>
      <c r="F12219">
        <v>1</v>
      </c>
      <c r="G12219">
        <v>0</v>
      </c>
      <c r="H12219">
        <v>32531.873099127599</v>
      </c>
      <c r="I12219">
        <v>19159.733099127599</v>
      </c>
      <c r="K12219">
        <v>4300</v>
      </c>
      <c r="M12219">
        <v>9072.14</v>
      </c>
      <c r="N12219" t="s">
        <v>3091</v>
      </c>
      <c r="O12219" t="s">
        <v>3092</v>
      </c>
      <c r="P12219" t="s">
        <v>3095</v>
      </c>
      <c r="R12219" t="s">
        <v>3094</v>
      </c>
    </row>
    <row r="12220" spans="1:18" x14ac:dyDescent="0.25">
      <c r="A12220" t="s">
        <v>6211</v>
      </c>
      <c r="B12220" t="s">
        <v>3089</v>
      </c>
      <c r="D12220" t="s">
        <v>3090</v>
      </c>
      <c r="E12220" t="s">
        <v>3090</v>
      </c>
      <c r="F12220">
        <v>1</v>
      </c>
      <c r="G12220">
        <v>0</v>
      </c>
      <c r="H12220">
        <v>28409.377385937602</v>
      </c>
      <c r="I12220">
        <v>15970.177385937601</v>
      </c>
      <c r="K12220">
        <v>4000</v>
      </c>
      <c r="M12220">
        <v>8439.2000000000007</v>
      </c>
      <c r="N12220" t="s">
        <v>3091</v>
      </c>
      <c r="O12220" t="s">
        <v>3092</v>
      </c>
      <c r="P12220" t="s">
        <v>3095</v>
      </c>
      <c r="R12220" t="s">
        <v>3094</v>
      </c>
    </row>
    <row r="12221" spans="1:18" x14ac:dyDescent="0.25">
      <c r="A12221" t="s">
        <v>6212</v>
      </c>
      <c r="B12221" t="s">
        <v>3089</v>
      </c>
      <c r="D12221" t="s">
        <v>3090</v>
      </c>
      <c r="E12221" t="s">
        <v>3090</v>
      </c>
      <c r="F12221">
        <v>1</v>
      </c>
      <c r="G12221">
        <v>0</v>
      </c>
      <c r="H12221">
        <v>28302.078632926899</v>
      </c>
      <c r="I12221">
        <v>15862.878632926901</v>
      </c>
      <c r="K12221">
        <v>4000</v>
      </c>
      <c r="M12221">
        <v>8439.2000000000007</v>
      </c>
      <c r="N12221" t="s">
        <v>3091</v>
      </c>
      <c r="O12221" t="s">
        <v>3092</v>
      </c>
      <c r="P12221" t="s">
        <v>3095</v>
      </c>
      <c r="R12221" t="s">
        <v>3094</v>
      </c>
    </row>
    <row r="12222" spans="1:18" x14ac:dyDescent="0.25">
      <c r="A12222" t="s">
        <v>6213</v>
      </c>
      <c r="B12222" t="s">
        <v>3089</v>
      </c>
      <c r="D12222" t="s">
        <v>3090</v>
      </c>
      <c r="E12222" t="s">
        <v>3090</v>
      </c>
      <c r="F12222">
        <v>1</v>
      </c>
      <c r="G12222">
        <v>0</v>
      </c>
      <c r="H12222">
        <v>548.52674999999999</v>
      </c>
      <c r="I12222">
        <v>4.3067500000000001</v>
      </c>
      <c r="K12222">
        <v>175</v>
      </c>
      <c r="M12222">
        <v>369.22</v>
      </c>
      <c r="N12222" t="s">
        <v>3091</v>
      </c>
      <c r="O12222" t="s">
        <v>3092</v>
      </c>
      <c r="P12222" t="s">
        <v>3095</v>
      </c>
      <c r="R12222" t="s">
        <v>3094</v>
      </c>
    </row>
    <row r="12223" spans="1:18" x14ac:dyDescent="0.25">
      <c r="A12223" t="s">
        <v>6214</v>
      </c>
      <c r="B12223" t="s">
        <v>3089</v>
      </c>
      <c r="D12223" t="s">
        <v>3090</v>
      </c>
      <c r="E12223" t="s">
        <v>3090</v>
      </c>
      <c r="F12223">
        <v>1</v>
      </c>
      <c r="G12223">
        <v>0</v>
      </c>
      <c r="H12223">
        <v>548.52674999999999</v>
      </c>
      <c r="I12223">
        <v>4.3067500000000001</v>
      </c>
      <c r="K12223">
        <v>175</v>
      </c>
      <c r="M12223">
        <v>369.22</v>
      </c>
      <c r="N12223" t="s">
        <v>3091</v>
      </c>
      <c r="O12223" t="s">
        <v>3092</v>
      </c>
      <c r="P12223" t="s">
        <v>3095</v>
      </c>
      <c r="R12223" t="s">
        <v>3094</v>
      </c>
    </row>
    <row r="12224" spans="1:18" x14ac:dyDescent="0.25">
      <c r="A12224" t="s">
        <v>6215</v>
      </c>
      <c r="B12224" t="s">
        <v>3089</v>
      </c>
      <c r="D12224" t="s">
        <v>3090</v>
      </c>
      <c r="E12224" t="s">
        <v>3090</v>
      </c>
      <c r="F12224">
        <v>1</v>
      </c>
      <c r="G12224">
        <v>0</v>
      </c>
      <c r="H12224">
        <v>30454.067080641998</v>
      </c>
      <c r="I12224">
        <v>17470.647080642</v>
      </c>
      <c r="K12224">
        <v>4175</v>
      </c>
      <c r="M12224">
        <v>8808.42</v>
      </c>
      <c r="N12224" t="s">
        <v>3091</v>
      </c>
      <c r="O12224" t="s">
        <v>3092</v>
      </c>
      <c r="P12224" t="s">
        <v>3095</v>
      </c>
      <c r="R12224" t="s">
        <v>3094</v>
      </c>
    </row>
    <row r="12225" spans="1:18" x14ac:dyDescent="0.25">
      <c r="A12225" t="s">
        <v>6216</v>
      </c>
      <c r="B12225" t="s">
        <v>3089</v>
      </c>
      <c r="D12225" t="s">
        <v>3090</v>
      </c>
      <c r="E12225" t="s">
        <v>3090</v>
      </c>
      <c r="F12225">
        <v>1</v>
      </c>
      <c r="G12225">
        <v>0</v>
      </c>
      <c r="H12225">
        <v>28363.118612665199</v>
      </c>
      <c r="I12225">
        <v>15379.698612665199</v>
      </c>
      <c r="K12225">
        <v>4175</v>
      </c>
      <c r="M12225">
        <v>8808.42</v>
      </c>
      <c r="N12225" t="s">
        <v>3091</v>
      </c>
      <c r="O12225" t="s">
        <v>3092</v>
      </c>
      <c r="P12225" t="s">
        <v>3095</v>
      </c>
      <c r="R12225" t="s">
        <v>3094</v>
      </c>
    </row>
    <row r="12226" spans="1:18" x14ac:dyDescent="0.25">
      <c r="A12226" t="s">
        <v>6217</v>
      </c>
      <c r="B12226" t="s">
        <v>3089</v>
      </c>
      <c r="D12226" t="s">
        <v>3090</v>
      </c>
      <c r="E12226" t="s">
        <v>3090</v>
      </c>
      <c r="F12226">
        <v>1</v>
      </c>
      <c r="G12226">
        <v>0</v>
      </c>
      <c r="H12226">
        <v>29641.232272951002</v>
      </c>
      <c r="I12226">
        <v>16657.812272951</v>
      </c>
      <c r="K12226">
        <v>4175</v>
      </c>
      <c r="M12226">
        <v>8808.42</v>
      </c>
      <c r="N12226" t="s">
        <v>3091</v>
      </c>
      <c r="O12226" t="s">
        <v>3092</v>
      </c>
      <c r="P12226" t="s">
        <v>3095</v>
      </c>
      <c r="R12226" t="s">
        <v>3094</v>
      </c>
    </row>
    <row r="12227" spans="1:18" x14ac:dyDescent="0.25">
      <c r="A12227" t="s">
        <v>6218</v>
      </c>
      <c r="B12227" t="s">
        <v>3089</v>
      </c>
      <c r="D12227" t="s">
        <v>3090</v>
      </c>
      <c r="E12227" t="s">
        <v>3090</v>
      </c>
      <c r="F12227">
        <v>1</v>
      </c>
      <c r="G12227">
        <v>0</v>
      </c>
      <c r="H12227">
        <v>28163.277821131702</v>
      </c>
      <c r="I12227">
        <v>15179.8578211317</v>
      </c>
      <c r="K12227">
        <v>4175</v>
      </c>
      <c r="M12227">
        <v>8808.42</v>
      </c>
      <c r="N12227" t="s">
        <v>3091</v>
      </c>
      <c r="O12227" t="s">
        <v>3092</v>
      </c>
      <c r="P12227" t="s">
        <v>3095</v>
      </c>
      <c r="R12227" t="s">
        <v>3094</v>
      </c>
    </row>
    <row r="12228" spans="1:18" x14ac:dyDescent="0.25">
      <c r="A12228" t="s">
        <v>6219</v>
      </c>
      <c r="B12228" t="s">
        <v>3089</v>
      </c>
      <c r="D12228" t="s">
        <v>3090</v>
      </c>
      <c r="E12228" t="s">
        <v>3090</v>
      </c>
      <c r="F12228">
        <v>1</v>
      </c>
      <c r="G12228">
        <v>0</v>
      </c>
      <c r="H12228">
        <v>0</v>
      </c>
      <c r="I12228"/>
      <c r="K12228"/>
      <c r="N12228" t="s">
        <v>3091</v>
      </c>
      <c r="O12228" t="s">
        <v>3092</v>
      </c>
      <c r="P12228" t="s">
        <v>3095</v>
      </c>
      <c r="R12228" t="s">
        <v>3094</v>
      </c>
    </row>
    <row r="12229" spans="1:18" x14ac:dyDescent="0.25">
      <c r="A12229" t="s">
        <v>6220</v>
      </c>
      <c r="B12229" t="s">
        <v>3089</v>
      </c>
      <c r="D12229" t="s">
        <v>3090</v>
      </c>
      <c r="E12229" t="s">
        <v>3090</v>
      </c>
      <c r="F12229">
        <v>1</v>
      </c>
      <c r="G12229">
        <v>0</v>
      </c>
      <c r="H12229">
        <v>224.79</v>
      </c>
      <c r="I12229">
        <v>69.3</v>
      </c>
      <c r="K12229">
        <v>50</v>
      </c>
      <c r="M12229">
        <v>105.49</v>
      </c>
      <c r="N12229" t="s">
        <v>3091</v>
      </c>
      <c r="O12229" t="s">
        <v>3092</v>
      </c>
      <c r="P12229" t="s">
        <v>3095</v>
      </c>
      <c r="R12229" t="s">
        <v>3094</v>
      </c>
    </row>
    <row r="12230" spans="1:18" x14ac:dyDescent="0.25">
      <c r="A12230" t="s">
        <v>6221</v>
      </c>
      <c r="B12230" t="s">
        <v>3089</v>
      </c>
      <c r="D12230" t="s">
        <v>3090</v>
      </c>
      <c r="E12230" t="s">
        <v>3090</v>
      </c>
      <c r="F12230">
        <v>1</v>
      </c>
      <c r="G12230">
        <v>0</v>
      </c>
      <c r="H12230">
        <v>21303.601909312001</v>
      </c>
      <c r="I12230">
        <v>12160.791909312</v>
      </c>
      <c r="K12230">
        <v>2940</v>
      </c>
      <c r="M12230">
        <v>6202.81</v>
      </c>
      <c r="N12230" t="s">
        <v>3091</v>
      </c>
      <c r="O12230" t="s">
        <v>3092</v>
      </c>
      <c r="P12230" t="s">
        <v>3095</v>
      </c>
      <c r="R12230" t="s">
        <v>3094</v>
      </c>
    </row>
    <row r="12231" spans="1:18" x14ac:dyDescent="0.25">
      <c r="A12231" t="s">
        <v>6222</v>
      </c>
      <c r="B12231" t="s">
        <v>3089</v>
      </c>
      <c r="D12231" t="s">
        <v>3090</v>
      </c>
      <c r="E12231" t="s">
        <v>3090</v>
      </c>
      <c r="F12231">
        <v>1</v>
      </c>
      <c r="G12231">
        <v>0</v>
      </c>
      <c r="H12231">
        <v>30550.087214344599</v>
      </c>
      <c r="I12231">
        <v>17566.667214344601</v>
      </c>
      <c r="K12231">
        <v>4175</v>
      </c>
      <c r="M12231">
        <v>8808.42</v>
      </c>
      <c r="N12231" t="s">
        <v>3091</v>
      </c>
      <c r="O12231" t="s">
        <v>3092</v>
      </c>
      <c r="P12231" t="s">
        <v>3095</v>
      </c>
      <c r="R12231" t="s">
        <v>3094</v>
      </c>
    </row>
    <row r="12232" spans="1:18" x14ac:dyDescent="0.25">
      <c r="A12232" t="s">
        <v>6223</v>
      </c>
      <c r="B12232" t="s">
        <v>3089</v>
      </c>
      <c r="D12232" t="s">
        <v>3090</v>
      </c>
      <c r="E12232" t="s">
        <v>3090</v>
      </c>
      <c r="F12232">
        <v>1</v>
      </c>
      <c r="G12232">
        <v>0</v>
      </c>
      <c r="H12232">
        <v>30175.6776450455</v>
      </c>
      <c r="I12232">
        <v>17192.257645045502</v>
      </c>
      <c r="K12232">
        <v>4175</v>
      </c>
      <c r="M12232">
        <v>8808.42</v>
      </c>
      <c r="N12232" t="s">
        <v>3091</v>
      </c>
      <c r="O12232" t="s">
        <v>3092</v>
      </c>
      <c r="P12232" t="s">
        <v>3095</v>
      </c>
      <c r="R12232" t="s">
        <v>3094</v>
      </c>
    </row>
    <row r="12233" spans="1:18" x14ac:dyDescent="0.25">
      <c r="A12233" t="s">
        <v>6224</v>
      </c>
      <c r="B12233" t="s">
        <v>3089</v>
      </c>
      <c r="D12233" t="s">
        <v>3090</v>
      </c>
      <c r="E12233" t="s">
        <v>3090</v>
      </c>
      <c r="F12233">
        <v>1</v>
      </c>
      <c r="G12233">
        <v>0</v>
      </c>
      <c r="H12233">
        <v>30484.336243363599</v>
      </c>
      <c r="I12233">
        <v>17500.916243363601</v>
      </c>
      <c r="K12233">
        <v>4175</v>
      </c>
      <c r="M12233">
        <v>8808.42</v>
      </c>
      <c r="N12233" t="s">
        <v>3091</v>
      </c>
      <c r="O12233" t="s">
        <v>3092</v>
      </c>
      <c r="P12233" t="s">
        <v>3095</v>
      </c>
      <c r="R12233" t="s">
        <v>3094</v>
      </c>
    </row>
    <row r="12234" spans="1:18" x14ac:dyDescent="0.25">
      <c r="A12234" t="s">
        <v>6225</v>
      </c>
      <c r="B12234" t="s">
        <v>3089</v>
      </c>
      <c r="D12234" t="s">
        <v>3090</v>
      </c>
      <c r="E12234" t="s">
        <v>3090</v>
      </c>
      <c r="F12234">
        <v>1</v>
      </c>
      <c r="G12234">
        <v>0</v>
      </c>
      <c r="H12234">
        <v>39396.660000000003</v>
      </c>
      <c r="I12234">
        <v>22880.537820494399</v>
      </c>
      <c r="K12234">
        <v>5320.66685100623</v>
      </c>
      <c r="M12234">
        <v>11195.4553284992</v>
      </c>
      <c r="N12234" t="s">
        <v>3091</v>
      </c>
      <c r="O12234" t="s">
        <v>3092</v>
      </c>
      <c r="P12234" t="s">
        <v>3095</v>
      </c>
      <c r="R12234" t="s">
        <v>3094</v>
      </c>
    </row>
    <row r="12235" spans="1:18" x14ac:dyDescent="0.25">
      <c r="A12235" t="s">
        <v>6226</v>
      </c>
      <c r="B12235" t="s">
        <v>3089</v>
      </c>
      <c r="D12235" t="s">
        <v>3090</v>
      </c>
      <c r="E12235" t="s">
        <v>3090</v>
      </c>
      <c r="F12235">
        <v>1</v>
      </c>
      <c r="G12235">
        <v>0</v>
      </c>
      <c r="H12235">
        <v>30455.589585767899</v>
      </c>
      <c r="I12235">
        <v>17472.169585767901</v>
      </c>
      <c r="K12235">
        <v>4175</v>
      </c>
      <c r="M12235">
        <v>8808.42</v>
      </c>
      <c r="N12235" t="s">
        <v>3091</v>
      </c>
      <c r="O12235" t="s">
        <v>3092</v>
      </c>
      <c r="P12235" t="s">
        <v>3095</v>
      </c>
      <c r="R12235" t="s">
        <v>3094</v>
      </c>
    </row>
    <row r="12236" spans="1:18" x14ac:dyDescent="0.25">
      <c r="A12236" t="s">
        <v>6227</v>
      </c>
      <c r="B12236" t="s">
        <v>3089</v>
      </c>
      <c r="D12236" t="s">
        <v>3090</v>
      </c>
      <c r="E12236" t="s">
        <v>3090</v>
      </c>
      <c r="F12236">
        <v>1</v>
      </c>
      <c r="G12236">
        <v>0</v>
      </c>
      <c r="H12236">
        <v>36689.1764653461</v>
      </c>
      <c r="I12236">
        <v>16958.796465346099</v>
      </c>
      <c r="K12236">
        <v>4375</v>
      </c>
      <c r="M12236">
        <v>15355.38</v>
      </c>
      <c r="N12236" t="s">
        <v>3091</v>
      </c>
      <c r="O12236" t="s">
        <v>3092</v>
      </c>
      <c r="P12236" t="s">
        <v>3095</v>
      </c>
      <c r="R12236" t="s">
        <v>3094</v>
      </c>
    </row>
    <row r="12237" spans="1:18" x14ac:dyDescent="0.25">
      <c r="A12237" t="s">
        <v>6228</v>
      </c>
      <c r="B12237" t="s">
        <v>3089</v>
      </c>
      <c r="D12237" t="s">
        <v>3090</v>
      </c>
      <c r="E12237" t="s">
        <v>3090</v>
      </c>
      <c r="F12237">
        <v>1</v>
      </c>
      <c r="G12237">
        <v>0</v>
      </c>
      <c r="H12237">
        <v>44203.879382143597</v>
      </c>
      <c r="I12237">
        <v>20439.3893821436</v>
      </c>
      <c r="K12237">
        <v>5305</v>
      </c>
      <c r="M12237">
        <v>18459.490000000002</v>
      </c>
      <c r="N12237" t="s">
        <v>3091</v>
      </c>
      <c r="O12237" t="s">
        <v>3092</v>
      </c>
      <c r="P12237" t="s">
        <v>3095</v>
      </c>
      <c r="R12237" t="s">
        <v>3094</v>
      </c>
    </row>
    <row r="12238" spans="1:18" x14ac:dyDescent="0.25">
      <c r="A12238" t="s">
        <v>6229</v>
      </c>
      <c r="B12238" t="s">
        <v>3089</v>
      </c>
      <c r="D12238" t="s">
        <v>3090</v>
      </c>
      <c r="E12238" t="s">
        <v>3090</v>
      </c>
      <c r="F12238">
        <v>1</v>
      </c>
      <c r="G12238">
        <v>0</v>
      </c>
      <c r="H12238">
        <v>1310.3599999999999</v>
      </c>
      <c r="I12238">
        <v>769.18</v>
      </c>
      <c r="K12238">
        <v>120</v>
      </c>
      <c r="M12238">
        <v>421.18</v>
      </c>
      <c r="N12238" t="s">
        <v>3091</v>
      </c>
      <c r="O12238" t="s">
        <v>3092</v>
      </c>
      <c r="P12238" t="s">
        <v>3095</v>
      </c>
      <c r="R12238" t="s">
        <v>3094</v>
      </c>
    </row>
    <row r="12239" spans="1:18" x14ac:dyDescent="0.25">
      <c r="A12239" t="s">
        <v>8098</v>
      </c>
      <c r="B12239" t="s">
        <v>3089</v>
      </c>
      <c r="D12239" t="s">
        <v>3090</v>
      </c>
      <c r="E12239" t="s">
        <v>3090</v>
      </c>
      <c r="F12239">
        <v>1</v>
      </c>
      <c r="G12239">
        <v>0</v>
      </c>
      <c r="H12239">
        <v>358.63670588235198</v>
      </c>
      <c r="I12239">
        <v>133.14670588235199</v>
      </c>
      <c r="K12239">
        <v>50</v>
      </c>
      <c r="M12239">
        <v>175.49</v>
      </c>
      <c r="N12239" t="s">
        <v>3091</v>
      </c>
      <c r="O12239" t="s">
        <v>3092</v>
      </c>
      <c r="P12239" t="s">
        <v>3095</v>
      </c>
      <c r="R12239" t="s">
        <v>3094</v>
      </c>
    </row>
    <row r="12240" spans="1:18" x14ac:dyDescent="0.25">
      <c r="A12240" t="s">
        <v>6230</v>
      </c>
      <c r="B12240" t="s">
        <v>3089</v>
      </c>
      <c r="D12240" t="s">
        <v>3090</v>
      </c>
      <c r="E12240" t="s">
        <v>3090</v>
      </c>
      <c r="F12240">
        <v>1</v>
      </c>
      <c r="G12240">
        <v>0</v>
      </c>
      <c r="H12240">
        <v>0</v>
      </c>
      <c r="I12240">
        <v>0</v>
      </c>
      <c r="K12240"/>
      <c r="N12240" t="s">
        <v>3091</v>
      </c>
      <c r="O12240" t="s">
        <v>3092</v>
      </c>
      <c r="P12240" t="s">
        <v>3095</v>
      </c>
      <c r="R12240" t="s">
        <v>3094</v>
      </c>
    </row>
    <row r="12241" spans="1:18" x14ac:dyDescent="0.25">
      <c r="A12241" t="s">
        <v>6231</v>
      </c>
      <c r="B12241" t="s">
        <v>3089</v>
      </c>
      <c r="D12241" t="s">
        <v>3090</v>
      </c>
      <c r="E12241" t="s">
        <v>3090</v>
      </c>
      <c r="F12241">
        <v>1</v>
      </c>
      <c r="G12241">
        <v>0</v>
      </c>
      <c r="H12241">
        <v>0</v>
      </c>
      <c r="I12241">
        <v>0</v>
      </c>
      <c r="K12241"/>
      <c r="N12241" t="s">
        <v>3091</v>
      </c>
      <c r="O12241" t="s">
        <v>3092</v>
      </c>
      <c r="P12241" t="s">
        <v>3095</v>
      </c>
      <c r="R12241" t="s">
        <v>3094</v>
      </c>
    </row>
    <row r="12242" spans="1:18" x14ac:dyDescent="0.25">
      <c r="A12242" t="s">
        <v>6232</v>
      </c>
      <c r="B12242" t="s">
        <v>3089</v>
      </c>
      <c r="D12242" t="s">
        <v>3090</v>
      </c>
      <c r="E12242" t="s">
        <v>3090</v>
      </c>
      <c r="F12242">
        <v>1</v>
      </c>
      <c r="G12242">
        <v>0</v>
      </c>
      <c r="H12242">
        <v>0</v>
      </c>
      <c r="I12242">
        <v>0</v>
      </c>
      <c r="K12242"/>
      <c r="N12242" t="s">
        <v>3091</v>
      </c>
      <c r="O12242" t="s">
        <v>3092</v>
      </c>
      <c r="P12242" t="s">
        <v>3095</v>
      </c>
      <c r="R12242" t="s">
        <v>3094</v>
      </c>
    </row>
    <row r="12243" spans="1:18" x14ac:dyDescent="0.25">
      <c r="A12243" t="s">
        <v>6233</v>
      </c>
      <c r="B12243" t="s">
        <v>3089</v>
      </c>
      <c r="D12243" t="s">
        <v>3090</v>
      </c>
      <c r="E12243" t="s">
        <v>3090</v>
      </c>
      <c r="F12243">
        <v>1</v>
      </c>
      <c r="G12243">
        <v>0</v>
      </c>
      <c r="H12243">
        <v>0</v>
      </c>
      <c r="I12243">
        <v>0</v>
      </c>
      <c r="K12243"/>
      <c r="N12243" t="s">
        <v>3091</v>
      </c>
      <c r="O12243" t="s">
        <v>3092</v>
      </c>
      <c r="P12243" t="s">
        <v>3095</v>
      </c>
      <c r="R12243" t="s">
        <v>3094</v>
      </c>
    </row>
    <row r="12244" spans="1:18" x14ac:dyDescent="0.25">
      <c r="A12244" t="s">
        <v>6234</v>
      </c>
      <c r="B12244" t="s">
        <v>3089</v>
      </c>
      <c r="D12244" t="s">
        <v>3090</v>
      </c>
      <c r="E12244" t="s">
        <v>3090</v>
      </c>
      <c r="F12244">
        <v>1</v>
      </c>
      <c r="G12244">
        <v>0</v>
      </c>
      <c r="H12244">
        <v>0</v>
      </c>
      <c r="I12244">
        <v>0</v>
      </c>
      <c r="K12244"/>
      <c r="N12244" t="s">
        <v>3091</v>
      </c>
      <c r="O12244" t="s">
        <v>3092</v>
      </c>
      <c r="P12244" t="s">
        <v>3095</v>
      </c>
      <c r="R12244" t="s">
        <v>3094</v>
      </c>
    </row>
    <row r="12245" spans="1:18" x14ac:dyDescent="0.25">
      <c r="A12245" t="s">
        <v>6235</v>
      </c>
      <c r="B12245" t="s">
        <v>3089</v>
      </c>
      <c r="D12245" t="s">
        <v>3090</v>
      </c>
      <c r="E12245" t="s">
        <v>3090</v>
      </c>
      <c r="F12245">
        <v>1</v>
      </c>
      <c r="G12245">
        <v>0</v>
      </c>
      <c r="H12245">
        <v>0</v>
      </c>
      <c r="I12245">
        <v>0</v>
      </c>
      <c r="K12245"/>
      <c r="N12245" t="s">
        <v>3091</v>
      </c>
      <c r="O12245" t="s">
        <v>3092</v>
      </c>
      <c r="P12245" t="s">
        <v>3095</v>
      </c>
      <c r="R12245" t="s">
        <v>3094</v>
      </c>
    </row>
    <row r="12246" spans="1:18" x14ac:dyDescent="0.25">
      <c r="A12246" t="s">
        <v>6236</v>
      </c>
      <c r="B12246" t="s">
        <v>3089</v>
      </c>
      <c r="D12246" t="s">
        <v>3090</v>
      </c>
      <c r="E12246" t="s">
        <v>3090</v>
      </c>
      <c r="F12246">
        <v>1</v>
      </c>
      <c r="G12246">
        <v>0</v>
      </c>
      <c r="H12246">
        <v>0</v>
      </c>
      <c r="I12246">
        <v>0</v>
      </c>
      <c r="K12246"/>
      <c r="N12246" t="s">
        <v>3091</v>
      </c>
      <c r="O12246" t="s">
        <v>3092</v>
      </c>
      <c r="P12246" t="s">
        <v>3095</v>
      </c>
      <c r="R12246" t="s">
        <v>3094</v>
      </c>
    </row>
    <row r="12247" spans="1:18" x14ac:dyDescent="0.25">
      <c r="A12247" t="s">
        <v>6237</v>
      </c>
      <c r="B12247" t="s">
        <v>3089</v>
      </c>
      <c r="D12247" t="s">
        <v>3090</v>
      </c>
      <c r="E12247" t="s">
        <v>3090</v>
      </c>
      <c r="F12247">
        <v>1</v>
      </c>
      <c r="G12247">
        <v>0</v>
      </c>
      <c r="H12247">
        <v>0</v>
      </c>
      <c r="I12247">
        <v>0</v>
      </c>
      <c r="K12247"/>
      <c r="N12247" t="s">
        <v>3091</v>
      </c>
      <c r="O12247" t="s">
        <v>3092</v>
      </c>
      <c r="P12247" t="s">
        <v>3095</v>
      </c>
      <c r="R12247" t="s">
        <v>3094</v>
      </c>
    </row>
    <row r="12248" spans="1:18" x14ac:dyDescent="0.25">
      <c r="A12248" t="s">
        <v>6238</v>
      </c>
      <c r="B12248" t="s">
        <v>3089</v>
      </c>
      <c r="D12248" t="s">
        <v>3090</v>
      </c>
      <c r="E12248" t="s">
        <v>3090</v>
      </c>
      <c r="F12248">
        <v>1</v>
      </c>
      <c r="G12248">
        <v>0</v>
      </c>
      <c r="H12248">
        <v>0</v>
      </c>
      <c r="I12248">
        <v>0</v>
      </c>
      <c r="K12248"/>
      <c r="N12248" t="s">
        <v>3091</v>
      </c>
      <c r="O12248" t="s">
        <v>3092</v>
      </c>
      <c r="P12248" t="s">
        <v>3095</v>
      </c>
      <c r="R12248" t="s">
        <v>3094</v>
      </c>
    </row>
    <row r="12249" spans="1:18" x14ac:dyDescent="0.25">
      <c r="A12249" t="s">
        <v>6239</v>
      </c>
      <c r="B12249" t="s">
        <v>3089</v>
      </c>
      <c r="D12249" t="s">
        <v>3090</v>
      </c>
      <c r="E12249" t="s">
        <v>3090</v>
      </c>
      <c r="F12249">
        <v>1</v>
      </c>
      <c r="G12249">
        <v>0</v>
      </c>
      <c r="H12249">
        <v>0</v>
      </c>
      <c r="I12249">
        <v>0</v>
      </c>
      <c r="K12249"/>
      <c r="N12249" t="s">
        <v>3091</v>
      </c>
      <c r="O12249" t="s">
        <v>3092</v>
      </c>
      <c r="P12249" t="s">
        <v>3095</v>
      </c>
      <c r="R12249" t="s">
        <v>3094</v>
      </c>
    </row>
    <row r="12250" spans="1:18" x14ac:dyDescent="0.25">
      <c r="A12250" t="s">
        <v>6240</v>
      </c>
      <c r="B12250" t="s">
        <v>3089</v>
      </c>
      <c r="D12250" t="s">
        <v>3090</v>
      </c>
      <c r="E12250" t="s">
        <v>3090</v>
      </c>
      <c r="F12250">
        <v>1</v>
      </c>
      <c r="G12250">
        <v>0</v>
      </c>
      <c r="H12250">
        <v>0</v>
      </c>
      <c r="I12250">
        <v>0</v>
      </c>
      <c r="K12250"/>
      <c r="N12250" t="s">
        <v>3091</v>
      </c>
      <c r="O12250" t="s">
        <v>3092</v>
      </c>
      <c r="P12250" t="s">
        <v>3095</v>
      </c>
      <c r="R12250" t="s">
        <v>3094</v>
      </c>
    </row>
    <row r="12251" spans="1:18" x14ac:dyDescent="0.25">
      <c r="A12251" t="s">
        <v>6241</v>
      </c>
      <c r="B12251" t="s">
        <v>3089</v>
      </c>
      <c r="D12251" t="s">
        <v>3090</v>
      </c>
      <c r="E12251" t="s">
        <v>3090</v>
      </c>
      <c r="F12251">
        <v>1</v>
      </c>
      <c r="G12251">
        <v>0</v>
      </c>
      <c r="H12251">
        <v>0</v>
      </c>
      <c r="I12251">
        <v>0</v>
      </c>
      <c r="K12251"/>
      <c r="N12251" t="s">
        <v>3091</v>
      </c>
      <c r="O12251" t="s">
        <v>3092</v>
      </c>
      <c r="P12251" t="s">
        <v>3095</v>
      </c>
      <c r="R12251" t="s">
        <v>3094</v>
      </c>
    </row>
    <row r="12252" spans="1:18" x14ac:dyDescent="0.25">
      <c r="A12252" t="s">
        <v>6242</v>
      </c>
      <c r="B12252" t="s">
        <v>3089</v>
      </c>
      <c r="D12252" t="s">
        <v>3090</v>
      </c>
      <c r="E12252" t="s">
        <v>3090</v>
      </c>
      <c r="F12252">
        <v>1</v>
      </c>
      <c r="G12252">
        <v>0</v>
      </c>
      <c r="H12252">
        <v>14364.1934106959</v>
      </c>
      <c r="I12252">
        <v>7950.0834106959301</v>
      </c>
      <c r="K12252">
        <v>1950</v>
      </c>
      <c r="M12252">
        <v>4464.1099999999997</v>
      </c>
      <c r="N12252" t="s">
        <v>3091</v>
      </c>
      <c r="O12252" t="s">
        <v>3092</v>
      </c>
      <c r="P12252" t="s">
        <v>3095</v>
      </c>
      <c r="R12252" t="s">
        <v>3094</v>
      </c>
    </row>
    <row r="12253" spans="1:18" x14ac:dyDescent="0.25">
      <c r="A12253" t="s">
        <v>6243</v>
      </c>
      <c r="B12253" t="s">
        <v>3089</v>
      </c>
      <c r="D12253" t="s">
        <v>3090</v>
      </c>
      <c r="E12253" t="s">
        <v>3090</v>
      </c>
      <c r="F12253">
        <v>1</v>
      </c>
      <c r="G12253">
        <v>0</v>
      </c>
      <c r="H12253">
        <v>23127.226015223201</v>
      </c>
      <c r="I12253">
        <v>12926.8460152232</v>
      </c>
      <c r="K12253">
        <v>3100</v>
      </c>
      <c r="M12253">
        <v>7100.38</v>
      </c>
      <c r="N12253" t="s">
        <v>3091</v>
      </c>
      <c r="O12253" t="s">
        <v>3092</v>
      </c>
      <c r="P12253" t="s">
        <v>3095</v>
      </c>
      <c r="R12253" t="s">
        <v>3094</v>
      </c>
    </row>
    <row r="12254" spans="1:18" x14ac:dyDescent="0.25">
      <c r="A12254" t="s">
        <v>6244</v>
      </c>
      <c r="B12254" t="s">
        <v>3089</v>
      </c>
      <c r="D12254" t="s">
        <v>3090</v>
      </c>
      <c r="E12254" t="s">
        <v>3090</v>
      </c>
      <c r="F12254">
        <v>1</v>
      </c>
      <c r="G12254">
        <v>0</v>
      </c>
      <c r="H12254">
        <v>22819.929512310398</v>
      </c>
      <c r="I12254">
        <v>12619.549512310399</v>
      </c>
      <c r="K12254">
        <v>3100</v>
      </c>
      <c r="M12254">
        <v>7100.38</v>
      </c>
      <c r="N12254" t="s">
        <v>3091</v>
      </c>
      <c r="O12254" t="s">
        <v>3092</v>
      </c>
      <c r="P12254" t="s">
        <v>3095</v>
      </c>
      <c r="R12254" t="s">
        <v>3094</v>
      </c>
    </row>
    <row r="12255" spans="1:18" x14ac:dyDescent="0.25">
      <c r="A12255" t="s">
        <v>6245</v>
      </c>
      <c r="B12255" t="s">
        <v>3089</v>
      </c>
      <c r="D12255" t="s">
        <v>3090</v>
      </c>
      <c r="E12255" t="s">
        <v>3090</v>
      </c>
      <c r="F12255">
        <v>1</v>
      </c>
      <c r="G12255">
        <v>0</v>
      </c>
      <c r="H12255">
        <v>22692.7602642118</v>
      </c>
      <c r="I12255">
        <v>13052.380264211801</v>
      </c>
      <c r="K12255">
        <v>3100</v>
      </c>
      <c r="M12255">
        <v>6540.38</v>
      </c>
      <c r="N12255" t="s">
        <v>3091</v>
      </c>
      <c r="O12255" t="s">
        <v>3092</v>
      </c>
      <c r="P12255" t="s">
        <v>3095</v>
      </c>
      <c r="R12255" t="s">
        <v>3094</v>
      </c>
    </row>
    <row r="12256" spans="1:18" x14ac:dyDescent="0.25">
      <c r="A12256" t="s">
        <v>6246</v>
      </c>
      <c r="B12256" t="s">
        <v>3089</v>
      </c>
      <c r="D12256" t="s">
        <v>3090</v>
      </c>
      <c r="E12256" t="s">
        <v>3090</v>
      </c>
      <c r="F12256">
        <v>1</v>
      </c>
      <c r="G12256">
        <v>0</v>
      </c>
      <c r="H12256">
        <v>22968.079085114601</v>
      </c>
      <c r="I12256">
        <v>12783.479085114601</v>
      </c>
      <c r="K12256">
        <v>3275</v>
      </c>
      <c r="M12256">
        <v>6909.6</v>
      </c>
      <c r="N12256" t="s">
        <v>3091</v>
      </c>
      <c r="O12256" t="s">
        <v>3092</v>
      </c>
      <c r="P12256" t="s">
        <v>3095</v>
      </c>
      <c r="R12256" t="s">
        <v>3094</v>
      </c>
    </row>
    <row r="12257" spans="1:18" x14ac:dyDescent="0.25">
      <c r="A12257" t="s">
        <v>6247</v>
      </c>
      <c r="B12257" t="s">
        <v>3089</v>
      </c>
      <c r="D12257" t="s">
        <v>3090</v>
      </c>
      <c r="E12257" t="s">
        <v>3090</v>
      </c>
      <c r="F12257">
        <v>1</v>
      </c>
      <c r="G12257">
        <v>0</v>
      </c>
      <c r="H12257">
        <v>23407.357342877</v>
      </c>
      <c r="I12257">
        <v>13222.757342876999</v>
      </c>
      <c r="K12257">
        <v>3275</v>
      </c>
      <c r="M12257">
        <v>6909.6</v>
      </c>
      <c r="N12257" t="s">
        <v>3091</v>
      </c>
      <c r="O12257" t="s">
        <v>3092</v>
      </c>
      <c r="P12257" t="s">
        <v>3095</v>
      </c>
      <c r="R12257" t="s">
        <v>3094</v>
      </c>
    </row>
    <row r="12258" spans="1:18" x14ac:dyDescent="0.25">
      <c r="A12258" t="s">
        <v>6248</v>
      </c>
      <c r="B12258" t="s">
        <v>3089</v>
      </c>
      <c r="D12258" t="s">
        <v>3090</v>
      </c>
      <c r="E12258" t="s">
        <v>3090</v>
      </c>
      <c r="F12258">
        <v>1</v>
      </c>
      <c r="G12258">
        <v>0</v>
      </c>
      <c r="H12258">
        <v>22560.221527534999</v>
      </c>
      <c r="I12258">
        <v>12375.621527535</v>
      </c>
      <c r="K12258">
        <v>3275</v>
      </c>
      <c r="M12258">
        <v>6909.6</v>
      </c>
      <c r="N12258" t="s">
        <v>3091</v>
      </c>
      <c r="O12258" t="s">
        <v>3092</v>
      </c>
      <c r="P12258" t="s">
        <v>3095</v>
      </c>
      <c r="R12258" t="s">
        <v>3094</v>
      </c>
    </row>
    <row r="12259" spans="1:18" x14ac:dyDescent="0.25">
      <c r="A12259" t="s">
        <v>6249</v>
      </c>
      <c r="B12259" t="s">
        <v>3089</v>
      </c>
      <c r="D12259" t="s">
        <v>3090</v>
      </c>
      <c r="E12259" t="s">
        <v>3090</v>
      </c>
      <c r="F12259">
        <v>1</v>
      </c>
      <c r="G12259">
        <v>0</v>
      </c>
      <c r="H12259">
        <v>23814.039876303599</v>
      </c>
      <c r="I12259">
        <v>13629.439876303601</v>
      </c>
      <c r="K12259">
        <v>3275</v>
      </c>
      <c r="M12259">
        <v>6909.6</v>
      </c>
      <c r="N12259" t="s">
        <v>3091</v>
      </c>
      <c r="O12259" t="s">
        <v>3092</v>
      </c>
      <c r="P12259" t="s">
        <v>3095</v>
      </c>
      <c r="R12259" t="s">
        <v>3094</v>
      </c>
    </row>
    <row r="12260" spans="1:18" x14ac:dyDescent="0.25">
      <c r="A12260" t="s">
        <v>6250</v>
      </c>
      <c r="B12260" t="s">
        <v>3089</v>
      </c>
      <c r="D12260" t="s">
        <v>3090</v>
      </c>
      <c r="E12260" t="s">
        <v>3090</v>
      </c>
      <c r="F12260">
        <v>1</v>
      </c>
      <c r="G12260">
        <v>0</v>
      </c>
      <c r="H12260">
        <v>23384.947090540601</v>
      </c>
      <c r="I12260">
        <v>13200.347090540599</v>
      </c>
      <c r="K12260">
        <v>3275</v>
      </c>
      <c r="M12260">
        <v>6909.6</v>
      </c>
      <c r="N12260" t="s">
        <v>3091</v>
      </c>
      <c r="O12260" t="s">
        <v>3092</v>
      </c>
      <c r="P12260" t="s">
        <v>3095</v>
      </c>
      <c r="R12260" t="s">
        <v>3094</v>
      </c>
    </row>
    <row r="12261" spans="1:18" x14ac:dyDescent="0.25">
      <c r="A12261" t="s">
        <v>6251</v>
      </c>
      <c r="B12261" t="s">
        <v>3089</v>
      </c>
      <c r="D12261" t="s">
        <v>3090</v>
      </c>
      <c r="E12261" t="s">
        <v>3090</v>
      </c>
      <c r="F12261">
        <v>1</v>
      </c>
      <c r="G12261">
        <v>0</v>
      </c>
      <c r="H12261">
        <v>0</v>
      </c>
      <c r="I12261"/>
      <c r="K12261"/>
      <c r="N12261" t="s">
        <v>3091</v>
      </c>
      <c r="O12261" t="s">
        <v>3092</v>
      </c>
      <c r="P12261" t="s">
        <v>3095</v>
      </c>
      <c r="R12261" t="s">
        <v>3094</v>
      </c>
    </row>
    <row r="12262" spans="1:18" x14ac:dyDescent="0.25">
      <c r="A12262" t="s">
        <v>6252</v>
      </c>
      <c r="B12262" t="s">
        <v>3089</v>
      </c>
      <c r="D12262" t="s">
        <v>3090</v>
      </c>
      <c r="E12262" t="s">
        <v>3090</v>
      </c>
      <c r="F12262">
        <v>1</v>
      </c>
      <c r="G12262">
        <v>0</v>
      </c>
      <c r="H12262">
        <v>23919.6603610415</v>
      </c>
      <c r="I12262">
        <v>13735.0603610415</v>
      </c>
      <c r="K12262">
        <v>3275</v>
      </c>
      <c r="M12262">
        <v>6909.6</v>
      </c>
      <c r="N12262" t="s">
        <v>3091</v>
      </c>
      <c r="O12262" t="s">
        <v>3092</v>
      </c>
      <c r="P12262" t="s">
        <v>3095</v>
      </c>
      <c r="R12262" t="s">
        <v>3094</v>
      </c>
    </row>
    <row r="12263" spans="1:18" x14ac:dyDescent="0.25">
      <c r="A12263" t="s">
        <v>6253</v>
      </c>
      <c r="B12263" t="s">
        <v>3089</v>
      </c>
      <c r="D12263" t="s">
        <v>3090</v>
      </c>
      <c r="E12263" t="s">
        <v>3090</v>
      </c>
      <c r="F12263">
        <v>1</v>
      </c>
      <c r="G12263">
        <v>0</v>
      </c>
      <c r="H12263">
        <v>0</v>
      </c>
      <c r="I12263"/>
      <c r="K12263"/>
      <c r="N12263" t="s">
        <v>3091</v>
      </c>
      <c r="O12263" t="s">
        <v>3092</v>
      </c>
      <c r="P12263" t="s">
        <v>3095</v>
      </c>
      <c r="R12263" t="s">
        <v>3094</v>
      </c>
    </row>
    <row r="12264" spans="1:18" x14ac:dyDescent="0.25">
      <c r="A12264" t="s">
        <v>6254</v>
      </c>
      <c r="B12264" t="s">
        <v>3089</v>
      </c>
      <c r="D12264" t="s">
        <v>3090</v>
      </c>
      <c r="E12264" t="s">
        <v>3090</v>
      </c>
      <c r="F12264">
        <v>1</v>
      </c>
      <c r="G12264">
        <v>0</v>
      </c>
      <c r="H12264">
        <v>23736.7147742446</v>
      </c>
      <c r="I12264">
        <v>13552.114774244599</v>
      </c>
      <c r="K12264">
        <v>3275</v>
      </c>
      <c r="M12264">
        <v>6909.6</v>
      </c>
      <c r="N12264" t="s">
        <v>3091</v>
      </c>
      <c r="O12264" t="s">
        <v>3092</v>
      </c>
      <c r="P12264" t="s">
        <v>3095</v>
      </c>
      <c r="R12264" t="s">
        <v>3094</v>
      </c>
    </row>
    <row r="12265" spans="1:18" x14ac:dyDescent="0.25">
      <c r="A12265" t="s">
        <v>6255</v>
      </c>
      <c r="B12265" t="s">
        <v>3089</v>
      </c>
      <c r="D12265" t="s">
        <v>3090</v>
      </c>
      <c r="E12265" t="s">
        <v>3090</v>
      </c>
      <c r="F12265">
        <v>1</v>
      </c>
      <c r="G12265">
        <v>0</v>
      </c>
      <c r="H12265">
        <v>23588.034259661799</v>
      </c>
      <c r="I12265">
        <v>13403.434259661801</v>
      </c>
      <c r="K12265">
        <v>3275</v>
      </c>
      <c r="M12265">
        <v>6909.6</v>
      </c>
      <c r="N12265" t="s">
        <v>3091</v>
      </c>
      <c r="O12265" t="s">
        <v>3092</v>
      </c>
      <c r="P12265" t="s">
        <v>3095</v>
      </c>
      <c r="R12265" t="s">
        <v>3094</v>
      </c>
    </row>
    <row r="12266" spans="1:18" x14ac:dyDescent="0.25">
      <c r="A12266" t="s">
        <v>6256</v>
      </c>
      <c r="B12266" t="s">
        <v>3089</v>
      </c>
      <c r="D12266" t="s">
        <v>3090</v>
      </c>
      <c r="E12266" t="s">
        <v>3090</v>
      </c>
      <c r="F12266">
        <v>1</v>
      </c>
      <c r="G12266">
        <v>0</v>
      </c>
      <c r="H12266">
        <v>22689.754359990999</v>
      </c>
      <c r="I12266">
        <v>12505.154359991</v>
      </c>
      <c r="K12266">
        <v>3275</v>
      </c>
      <c r="M12266">
        <v>6909.6</v>
      </c>
      <c r="N12266" t="s">
        <v>3091</v>
      </c>
      <c r="O12266" t="s">
        <v>3092</v>
      </c>
      <c r="P12266" t="s">
        <v>3095</v>
      </c>
      <c r="R12266" t="s">
        <v>3094</v>
      </c>
    </row>
    <row r="12267" spans="1:18" x14ac:dyDescent="0.25">
      <c r="A12267" t="s">
        <v>6257</v>
      </c>
      <c r="B12267" t="s">
        <v>3089</v>
      </c>
      <c r="D12267" t="s">
        <v>3090</v>
      </c>
      <c r="E12267" t="s">
        <v>3090</v>
      </c>
      <c r="F12267">
        <v>1</v>
      </c>
      <c r="G12267">
        <v>0</v>
      </c>
      <c r="H12267">
        <v>23383.4979105317</v>
      </c>
      <c r="I12267">
        <v>13198.897910531699</v>
      </c>
      <c r="K12267">
        <v>3275</v>
      </c>
      <c r="M12267">
        <v>6909.6</v>
      </c>
      <c r="N12267" t="s">
        <v>3091</v>
      </c>
      <c r="O12267" t="s">
        <v>3092</v>
      </c>
      <c r="P12267" t="s">
        <v>3095</v>
      </c>
      <c r="R12267" t="s">
        <v>3094</v>
      </c>
    </row>
    <row r="12268" spans="1:18" x14ac:dyDescent="0.25">
      <c r="A12268" t="s">
        <v>6258</v>
      </c>
      <c r="B12268" t="s">
        <v>3089</v>
      </c>
      <c r="D12268" t="s">
        <v>3090</v>
      </c>
      <c r="E12268" t="s">
        <v>3090</v>
      </c>
      <c r="F12268">
        <v>1</v>
      </c>
      <c r="G12268">
        <v>0</v>
      </c>
      <c r="H12268">
        <v>15577.2297648515</v>
      </c>
      <c r="I12268">
        <v>8424.6897648515005</v>
      </c>
      <c r="K12268">
        <v>2300</v>
      </c>
      <c r="M12268">
        <v>4852.54</v>
      </c>
      <c r="N12268" t="s">
        <v>3091</v>
      </c>
      <c r="O12268" t="s">
        <v>3092</v>
      </c>
      <c r="P12268" t="s">
        <v>3095</v>
      </c>
      <c r="R12268" t="s">
        <v>3094</v>
      </c>
    </row>
    <row r="12269" spans="1:18" x14ac:dyDescent="0.25">
      <c r="A12269" t="s">
        <v>6259</v>
      </c>
      <c r="B12269" t="s">
        <v>3089</v>
      </c>
      <c r="D12269" t="s">
        <v>3090</v>
      </c>
      <c r="E12269" t="s">
        <v>3090</v>
      </c>
      <c r="F12269">
        <v>1</v>
      </c>
      <c r="G12269">
        <v>0</v>
      </c>
      <c r="H12269">
        <v>23706.0498124552</v>
      </c>
      <c r="I12269">
        <v>12619.609812455201</v>
      </c>
      <c r="K12269">
        <v>3565</v>
      </c>
      <c r="M12269">
        <v>7521.44</v>
      </c>
      <c r="N12269" t="s">
        <v>3091</v>
      </c>
      <c r="O12269" t="s">
        <v>3092</v>
      </c>
      <c r="P12269" t="s">
        <v>3095</v>
      </c>
      <c r="R12269" t="s">
        <v>3094</v>
      </c>
    </row>
    <row r="12270" spans="1:18" x14ac:dyDescent="0.25">
      <c r="A12270" t="s">
        <v>6260</v>
      </c>
      <c r="B12270" t="s">
        <v>3089</v>
      </c>
      <c r="D12270" t="s">
        <v>3090</v>
      </c>
      <c r="E12270" t="s">
        <v>3090</v>
      </c>
      <c r="F12270">
        <v>1</v>
      </c>
      <c r="G12270">
        <v>0</v>
      </c>
      <c r="H12270">
        <v>23622.221571842099</v>
      </c>
      <c r="I12270">
        <v>13437.621571842101</v>
      </c>
      <c r="K12270">
        <v>3275</v>
      </c>
      <c r="M12270">
        <v>6909.6</v>
      </c>
      <c r="N12270" t="s">
        <v>3091</v>
      </c>
      <c r="O12270" t="s">
        <v>3092</v>
      </c>
      <c r="P12270" t="s">
        <v>3095</v>
      </c>
      <c r="R12270" t="s">
        <v>3094</v>
      </c>
    </row>
    <row r="12271" spans="1:18" x14ac:dyDescent="0.25">
      <c r="A12271" t="s">
        <v>6261</v>
      </c>
      <c r="B12271" t="s">
        <v>3089</v>
      </c>
      <c r="D12271" t="s">
        <v>3090</v>
      </c>
      <c r="E12271" t="s">
        <v>3090</v>
      </c>
      <c r="F12271">
        <v>1</v>
      </c>
      <c r="G12271">
        <v>0</v>
      </c>
      <c r="H12271">
        <v>23461.352640406199</v>
      </c>
      <c r="I12271">
        <v>13276.752640406199</v>
      </c>
      <c r="K12271">
        <v>3275</v>
      </c>
      <c r="M12271">
        <v>6909.6</v>
      </c>
      <c r="N12271" t="s">
        <v>3091</v>
      </c>
      <c r="O12271" t="s">
        <v>3092</v>
      </c>
      <c r="P12271" t="s">
        <v>3095</v>
      </c>
      <c r="R12271" t="s">
        <v>3094</v>
      </c>
    </row>
    <row r="12272" spans="1:18" x14ac:dyDescent="0.25">
      <c r="A12272" t="s">
        <v>6262</v>
      </c>
      <c r="B12272" t="s">
        <v>3089</v>
      </c>
      <c r="D12272" t="s">
        <v>3090</v>
      </c>
      <c r="E12272" t="s">
        <v>3090</v>
      </c>
      <c r="F12272">
        <v>1</v>
      </c>
      <c r="G12272">
        <v>0</v>
      </c>
      <c r="H12272">
        <v>22045.580180249799</v>
      </c>
      <c r="I12272">
        <v>11860.9801802498</v>
      </c>
      <c r="K12272">
        <v>3275</v>
      </c>
      <c r="M12272">
        <v>6909.6</v>
      </c>
      <c r="N12272" t="s">
        <v>3091</v>
      </c>
      <c r="O12272" t="s">
        <v>3092</v>
      </c>
      <c r="P12272" t="s">
        <v>3095</v>
      </c>
      <c r="R12272" t="s">
        <v>3094</v>
      </c>
    </row>
    <row r="12273" spans="1:18" x14ac:dyDescent="0.25">
      <c r="A12273" t="s">
        <v>6263</v>
      </c>
      <c r="B12273" t="s">
        <v>3089</v>
      </c>
      <c r="D12273" t="s">
        <v>3090</v>
      </c>
      <c r="E12273" t="s">
        <v>3090</v>
      </c>
      <c r="F12273">
        <v>1</v>
      </c>
      <c r="G12273">
        <v>0</v>
      </c>
      <c r="H12273">
        <v>622.64</v>
      </c>
      <c r="I12273">
        <v>0.68</v>
      </c>
      <c r="K12273">
        <v>200</v>
      </c>
      <c r="M12273">
        <v>421.96</v>
      </c>
      <c r="N12273" t="s">
        <v>3091</v>
      </c>
      <c r="O12273" t="s">
        <v>3092</v>
      </c>
      <c r="P12273" t="s">
        <v>3095</v>
      </c>
      <c r="R12273" t="s">
        <v>3094</v>
      </c>
    </row>
    <row r="12274" spans="1:18" x14ac:dyDescent="0.25">
      <c r="A12274" t="s">
        <v>6264</v>
      </c>
      <c r="B12274" t="s">
        <v>3089</v>
      </c>
      <c r="D12274" t="s">
        <v>3090</v>
      </c>
      <c r="E12274" t="s">
        <v>3090</v>
      </c>
      <c r="F12274">
        <v>1</v>
      </c>
      <c r="G12274">
        <v>0</v>
      </c>
      <c r="H12274">
        <v>30687.3644451767</v>
      </c>
      <c r="I12274">
        <v>14001.104445176699</v>
      </c>
      <c r="K12274">
        <v>3700</v>
      </c>
      <c r="M12274">
        <v>12986.26</v>
      </c>
      <c r="N12274" t="s">
        <v>3091</v>
      </c>
      <c r="O12274" t="s">
        <v>3092</v>
      </c>
      <c r="P12274" t="s">
        <v>3095</v>
      </c>
      <c r="R12274" t="s">
        <v>3094</v>
      </c>
    </row>
    <row r="12275" spans="1:18" x14ac:dyDescent="0.25">
      <c r="A12275" t="s">
        <v>6265</v>
      </c>
      <c r="B12275" t="s">
        <v>3089</v>
      </c>
      <c r="D12275" t="s">
        <v>3090</v>
      </c>
      <c r="E12275" t="s">
        <v>3090</v>
      </c>
      <c r="F12275">
        <v>1</v>
      </c>
      <c r="G12275">
        <v>0</v>
      </c>
      <c r="H12275">
        <v>14011.8282409042</v>
      </c>
      <c r="I12275">
        <v>5668.6982409042703</v>
      </c>
      <c r="K12275">
        <v>1850</v>
      </c>
      <c r="M12275">
        <v>6493.13</v>
      </c>
      <c r="N12275" t="s">
        <v>3091</v>
      </c>
      <c r="O12275" t="s">
        <v>3092</v>
      </c>
      <c r="P12275" t="s">
        <v>3095</v>
      </c>
      <c r="R12275" t="s">
        <v>3094</v>
      </c>
    </row>
    <row r="12276" spans="1:18" x14ac:dyDescent="0.25">
      <c r="A12276" t="s">
        <v>8099</v>
      </c>
      <c r="B12276" t="s">
        <v>3089</v>
      </c>
      <c r="D12276" t="s">
        <v>3090</v>
      </c>
      <c r="E12276" t="s">
        <v>3090</v>
      </c>
      <c r="F12276">
        <v>1</v>
      </c>
      <c r="G12276">
        <v>0</v>
      </c>
      <c r="H12276">
        <v>30651.0484931024</v>
      </c>
      <c r="I12276">
        <v>13964.7884931024</v>
      </c>
      <c r="K12276">
        <v>3700</v>
      </c>
      <c r="M12276">
        <v>12986.26</v>
      </c>
      <c r="N12276" t="s">
        <v>3091</v>
      </c>
      <c r="O12276" t="s">
        <v>3092</v>
      </c>
      <c r="P12276" t="s">
        <v>3095</v>
      </c>
      <c r="R12276" t="s">
        <v>3094</v>
      </c>
    </row>
    <row r="12277" spans="1:18" x14ac:dyDescent="0.25">
      <c r="A12277" t="s">
        <v>6266</v>
      </c>
      <c r="B12277" t="s">
        <v>3089</v>
      </c>
      <c r="D12277" t="s">
        <v>3090</v>
      </c>
      <c r="E12277" t="s">
        <v>3090</v>
      </c>
      <c r="F12277">
        <v>1</v>
      </c>
      <c r="G12277">
        <v>0</v>
      </c>
      <c r="H12277">
        <v>0</v>
      </c>
      <c r="I12277">
        <v>0</v>
      </c>
      <c r="K12277"/>
      <c r="N12277" t="s">
        <v>3091</v>
      </c>
      <c r="O12277" t="s">
        <v>3092</v>
      </c>
      <c r="P12277" t="s">
        <v>3095</v>
      </c>
      <c r="R12277" t="s">
        <v>3094</v>
      </c>
    </row>
    <row r="12278" spans="1:18" x14ac:dyDescent="0.25">
      <c r="A12278" t="s">
        <v>6267</v>
      </c>
      <c r="B12278" t="s">
        <v>3089</v>
      </c>
      <c r="D12278" t="s">
        <v>3090</v>
      </c>
      <c r="E12278" t="s">
        <v>3090</v>
      </c>
      <c r="F12278">
        <v>1</v>
      </c>
      <c r="G12278">
        <v>0</v>
      </c>
      <c r="H12278">
        <v>0</v>
      </c>
      <c r="I12278">
        <v>0</v>
      </c>
      <c r="K12278"/>
      <c r="N12278" t="s">
        <v>3091</v>
      </c>
      <c r="O12278" t="s">
        <v>3092</v>
      </c>
      <c r="P12278" t="s">
        <v>3095</v>
      </c>
      <c r="R12278" t="s">
        <v>3094</v>
      </c>
    </row>
    <row r="12279" spans="1:18" x14ac:dyDescent="0.25">
      <c r="A12279" t="s">
        <v>6268</v>
      </c>
      <c r="B12279" t="s">
        <v>3089</v>
      </c>
      <c r="D12279" t="s">
        <v>3090</v>
      </c>
      <c r="E12279" t="s">
        <v>3090</v>
      </c>
      <c r="F12279">
        <v>1</v>
      </c>
      <c r="G12279">
        <v>0</v>
      </c>
      <c r="H12279">
        <v>0</v>
      </c>
      <c r="I12279">
        <v>0</v>
      </c>
      <c r="K12279"/>
      <c r="N12279" t="s">
        <v>3091</v>
      </c>
      <c r="O12279" t="s">
        <v>3092</v>
      </c>
      <c r="P12279" t="s">
        <v>3095</v>
      </c>
      <c r="R12279" t="s">
        <v>3094</v>
      </c>
    </row>
    <row r="12280" spans="1:18" x14ac:dyDescent="0.25">
      <c r="A12280" t="s">
        <v>6269</v>
      </c>
      <c r="B12280" t="s">
        <v>3089</v>
      </c>
      <c r="D12280" t="s">
        <v>3090</v>
      </c>
      <c r="E12280" t="s">
        <v>3090</v>
      </c>
      <c r="F12280">
        <v>1</v>
      </c>
      <c r="G12280">
        <v>0</v>
      </c>
      <c r="H12280">
        <v>0</v>
      </c>
      <c r="I12280">
        <v>0</v>
      </c>
      <c r="K12280"/>
      <c r="N12280" t="s">
        <v>3091</v>
      </c>
      <c r="O12280" t="s">
        <v>3092</v>
      </c>
      <c r="P12280" t="s">
        <v>3095</v>
      </c>
      <c r="R12280" t="s">
        <v>3094</v>
      </c>
    </row>
    <row r="12281" spans="1:18" x14ac:dyDescent="0.25">
      <c r="A12281" t="s">
        <v>6270</v>
      </c>
      <c r="B12281" t="s">
        <v>3089</v>
      </c>
      <c r="D12281" t="s">
        <v>3090</v>
      </c>
      <c r="E12281" t="s">
        <v>3090</v>
      </c>
      <c r="F12281">
        <v>1</v>
      </c>
      <c r="G12281">
        <v>0</v>
      </c>
      <c r="H12281">
        <v>0</v>
      </c>
      <c r="I12281">
        <v>0</v>
      </c>
      <c r="K12281"/>
      <c r="N12281" t="s">
        <v>3091</v>
      </c>
      <c r="O12281" t="s">
        <v>3092</v>
      </c>
      <c r="P12281" t="s">
        <v>3095</v>
      </c>
      <c r="R12281" t="s">
        <v>3094</v>
      </c>
    </row>
    <row r="12282" spans="1:18" x14ac:dyDescent="0.25">
      <c r="A12282" t="s">
        <v>6271</v>
      </c>
      <c r="B12282" t="s">
        <v>3089</v>
      </c>
      <c r="D12282" t="s">
        <v>3090</v>
      </c>
      <c r="E12282" t="s">
        <v>3090</v>
      </c>
      <c r="F12282">
        <v>1</v>
      </c>
      <c r="G12282">
        <v>0</v>
      </c>
      <c r="H12282">
        <v>0</v>
      </c>
      <c r="I12282">
        <v>0</v>
      </c>
      <c r="K12282"/>
      <c r="N12282" t="s">
        <v>3091</v>
      </c>
      <c r="O12282" t="s">
        <v>3092</v>
      </c>
      <c r="P12282" t="s">
        <v>3095</v>
      </c>
      <c r="R12282" t="s">
        <v>3094</v>
      </c>
    </row>
    <row r="12283" spans="1:18" x14ac:dyDescent="0.25">
      <c r="A12283" t="s">
        <v>6272</v>
      </c>
      <c r="B12283" t="s">
        <v>3089</v>
      </c>
      <c r="D12283" t="s">
        <v>3090</v>
      </c>
      <c r="E12283" t="s">
        <v>3090</v>
      </c>
      <c r="F12283">
        <v>1</v>
      </c>
      <c r="G12283">
        <v>0</v>
      </c>
      <c r="H12283">
        <v>0</v>
      </c>
      <c r="I12283">
        <v>0</v>
      </c>
      <c r="K12283"/>
      <c r="N12283" t="s">
        <v>3091</v>
      </c>
      <c r="O12283" t="s">
        <v>3092</v>
      </c>
      <c r="P12283" t="s">
        <v>3095</v>
      </c>
      <c r="R12283" t="s">
        <v>3094</v>
      </c>
    </row>
    <row r="12284" spans="1:18" x14ac:dyDescent="0.25">
      <c r="A12284" t="s">
        <v>6273</v>
      </c>
      <c r="B12284" t="s">
        <v>3089</v>
      </c>
      <c r="D12284" t="s">
        <v>3090</v>
      </c>
      <c r="E12284" t="s">
        <v>3090</v>
      </c>
      <c r="F12284">
        <v>1</v>
      </c>
      <c r="G12284">
        <v>0</v>
      </c>
      <c r="H12284">
        <v>0</v>
      </c>
      <c r="I12284">
        <v>0</v>
      </c>
      <c r="K12284"/>
      <c r="N12284" t="s">
        <v>3091</v>
      </c>
      <c r="O12284" t="s">
        <v>3092</v>
      </c>
      <c r="P12284" t="s">
        <v>3095</v>
      </c>
      <c r="R12284" t="s">
        <v>3094</v>
      </c>
    </row>
    <row r="12285" spans="1:18" x14ac:dyDescent="0.25">
      <c r="A12285" t="s">
        <v>6274</v>
      </c>
      <c r="B12285" t="s">
        <v>3089</v>
      </c>
      <c r="D12285" t="s">
        <v>3090</v>
      </c>
      <c r="E12285" t="s">
        <v>3090</v>
      </c>
      <c r="F12285">
        <v>1</v>
      </c>
      <c r="G12285">
        <v>0</v>
      </c>
      <c r="H12285">
        <v>0</v>
      </c>
      <c r="I12285">
        <v>0</v>
      </c>
      <c r="K12285"/>
      <c r="N12285" t="s">
        <v>3091</v>
      </c>
      <c r="O12285" t="s">
        <v>3092</v>
      </c>
      <c r="P12285" t="s">
        <v>3095</v>
      </c>
      <c r="R12285" t="s">
        <v>3094</v>
      </c>
    </row>
    <row r="12286" spans="1:18" x14ac:dyDescent="0.25">
      <c r="A12286" t="s">
        <v>6275</v>
      </c>
      <c r="B12286" t="s">
        <v>3089</v>
      </c>
      <c r="D12286" t="s">
        <v>3090</v>
      </c>
      <c r="E12286" t="s">
        <v>3090</v>
      </c>
      <c r="F12286">
        <v>1</v>
      </c>
      <c r="G12286">
        <v>0</v>
      </c>
      <c r="H12286">
        <v>0</v>
      </c>
      <c r="I12286">
        <v>0</v>
      </c>
      <c r="K12286"/>
      <c r="N12286" t="s">
        <v>3091</v>
      </c>
      <c r="O12286" t="s">
        <v>3092</v>
      </c>
      <c r="P12286" t="s">
        <v>3095</v>
      </c>
      <c r="R12286" t="s">
        <v>3094</v>
      </c>
    </row>
    <row r="12287" spans="1:18" x14ac:dyDescent="0.25">
      <c r="A12287" t="s">
        <v>6276</v>
      </c>
      <c r="B12287" t="s">
        <v>3089</v>
      </c>
      <c r="D12287" t="s">
        <v>3090</v>
      </c>
      <c r="E12287" t="s">
        <v>3090</v>
      </c>
      <c r="F12287">
        <v>1</v>
      </c>
      <c r="G12287">
        <v>0</v>
      </c>
      <c r="H12287">
        <v>0</v>
      </c>
      <c r="I12287">
        <v>0</v>
      </c>
      <c r="K12287"/>
      <c r="N12287" t="s">
        <v>3091</v>
      </c>
      <c r="O12287" t="s">
        <v>3092</v>
      </c>
      <c r="P12287" t="s">
        <v>3095</v>
      </c>
      <c r="R12287" t="s">
        <v>3094</v>
      </c>
    </row>
    <row r="12288" spans="1:18" x14ac:dyDescent="0.25">
      <c r="A12288" t="s">
        <v>6277</v>
      </c>
      <c r="B12288" t="s">
        <v>3089</v>
      </c>
      <c r="D12288" t="s">
        <v>3090</v>
      </c>
      <c r="E12288" t="s">
        <v>3090</v>
      </c>
      <c r="F12288">
        <v>1</v>
      </c>
      <c r="G12288">
        <v>0</v>
      </c>
      <c r="H12288">
        <v>0</v>
      </c>
      <c r="I12288">
        <v>0</v>
      </c>
      <c r="K12288"/>
      <c r="N12288" t="s">
        <v>3091</v>
      </c>
      <c r="O12288" t="s">
        <v>3092</v>
      </c>
      <c r="P12288" t="s">
        <v>3095</v>
      </c>
      <c r="R12288" t="s">
        <v>3094</v>
      </c>
    </row>
    <row r="12289" spans="1:18" x14ac:dyDescent="0.25">
      <c r="A12289" t="s">
        <v>6278</v>
      </c>
      <c r="B12289" t="s">
        <v>3089</v>
      </c>
      <c r="D12289" t="s">
        <v>3090</v>
      </c>
      <c r="E12289" t="s">
        <v>3090</v>
      </c>
      <c r="F12289">
        <v>1</v>
      </c>
      <c r="G12289">
        <v>0</v>
      </c>
      <c r="H12289">
        <v>0</v>
      </c>
      <c r="I12289">
        <v>0</v>
      </c>
      <c r="K12289"/>
      <c r="N12289" t="s">
        <v>3091</v>
      </c>
      <c r="O12289" t="s">
        <v>3092</v>
      </c>
      <c r="P12289" t="s">
        <v>3095</v>
      </c>
      <c r="R12289" t="s">
        <v>3094</v>
      </c>
    </row>
    <row r="12290" spans="1:18" x14ac:dyDescent="0.25">
      <c r="A12290" t="s">
        <v>6279</v>
      </c>
      <c r="B12290" t="s">
        <v>3089</v>
      </c>
      <c r="D12290" t="s">
        <v>3090</v>
      </c>
      <c r="E12290" t="s">
        <v>3090</v>
      </c>
      <c r="F12290">
        <v>1</v>
      </c>
      <c r="G12290">
        <v>0</v>
      </c>
      <c r="H12290">
        <v>0</v>
      </c>
      <c r="I12290">
        <v>0</v>
      </c>
      <c r="K12290"/>
      <c r="N12290" t="s">
        <v>3091</v>
      </c>
      <c r="O12290" t="s">
        <v>3092</v>
      </c>
      <c r="P12290" t="s">
        <v>3095</v>
      </c>
      <c r="R12290" t="s">
        <v>3094</v>
      </c>
    </row>
    <row r="12291" spans="1:18" x14ac:dyDescent="0.25">
      <c r="A12291" t="s">
        <v>6280</v>
      </c>
      <c r="B12291" t="s">
        <v>3089</v>
      </c>
      <c r="D12291" t="s">
        <v>3090</v>
      </c>
      <c r="E12291" t="s">
        <v>3090</v>
      </c>
      <c r="F12291">
        <v>1</v>
      </c>
      <c r="G12291">
        <v>0</v>
      </c>
      <c r="H12291">
        <v>0</v>
      </c>
      <c r="I12291">
        <v>0</v>
      </c>
      <c r="K12291"/>
      <c r="N12291" t="s">
        <v>3091</v>
      </c>
      <c r="O12291" t="s">
        <v>3092</v>
      </c>
      <c r="P12291" t="s">
        <v>3095</v>
      </c>
      <c r="R12291" t="s">
        <v>3094</v>
      </c>
    </row>
    <row r="12292" spans="1:18" x14ac:dyDescent="0.25">
      <c r="A12292" t="s">
        <v>6281</v>
      </c>
      <c r="B12292" t="s">
        <v>3089</v>
      </c>
      <c r="D12292" t="s">
        <v>3090</v>
      </c>
      <c r="E12292" t="s">
        <v>3090</v>
      </c>
      <c r="F12292">
        <v>1</v>
      </c>
      <c r="G12292">
        <v>0</v>
      </c>
      <c r="H12292">
        <v>0</v>
      </c>
      <c r="I12292">
        <v>0</v>
      </c>
      <c r="K12292"/>
      <c r="N12292" t="s">
        <v>3091</v>
      </c>
      <c r="O12292" t="s">
        <v>3092</v>
      </c>
      <c r="P12292" t="s">
        <v>3095</v>
      </c>
      <c r="R12292" t="s">
        <v>3094</v>
      </c>
    </row>
    <row r="12293" spans="1:18" x14ac:dyDescent="0.25">
      <c r="A12293" t="s">
        <v>6282</v>
      </c>
      <c r="B12293" t="s">
        <v>3089</v>
      </c>
      <c r="D12293" t="s">
        <v>3090</v>
      </c>
      <c r="E12293" t="s">
        <v>3090</v>
      </c>
      <c r="F12293">
        <v>1</v>
      </c>
      <c r="G12293">
        <v>0</v>
      </c>
      <c r="H12293">
        <v>0</v>
      </c>
      <c r="I12293">
        <v>0</v>
      </c>
      <c r="K12293"/>
      <c r="N12293" t="s">
        <v>3091</v>
      </c>
      <c r="O12293" t="s">
        <v>3092</v>
      </c>
      <c r="P12293" t="s">
        <v>3095</v>
      </c>
      <c r="R12293" t="s">
        <v>3094</v>
      </c>
    </row>
    <row r="12294" spans="1:18" x14ac:dyDescent="0.25">
      <c r="A12294" t="s">
        <v>6283</v>
      </c>
      <c r="B12294" t="s">
        <v>3089</v>
      </c>
      <c r="D12294" t="s">
        <v>3090</v>
      </c>
      <c r="E12294" t="s">
        <v>3090</v>
      </c>
      <c r="F12294">
        <v>1</v>
      </c>
      <c r="G12294">
        <v>0</v>
      </c>
      <c r="H12294">
        <v>0</v>
      </c>
      <c r="I12294">
        <v>0</v>
      </c>
      <c r="K12294"/>
      <c r="N12294" t="s">
        <v>3091</v>
      </c>
      <c r="O12294" t="s">
        <v>3092</v>
      </c>
      <c r="P12294" t="s">
        <v>3095</v>
      </c>
      <c r="R12294" t="s">
        <v>3094</v>
      </c>
    </row>
    <row r="12295" spans="1:18" x14ac:dyDescent="0.25">
      <c r="A12295" t="s">
        <v>6284</v>
      </c>
      <c r="B12295" t="s">
        <v>3089</v>
      </c>
      <c r="D12295" t="s">
        <v>3090</v>
      </c>
      <c r="E12295" t="s">
        <v>3090</v>
      </c>
      <c r="F12295">
        <v>1</v>
      </c>
      <c r="G12295">
        <v>0</v>
      </c>
      <c r="H12295">
        <v>0</v>
      </c>
      <c r="I12295">
        <v>0</v>
      </c>
      <c r="K12295"/>
      <c r="N12295" t="s">
        <v>3091</v>
      </c>
      <c r="O12295" t="s">
        <v>3092</v>
      </c>
      <c r="P12295" t="s">
        <v>3095</v>
      </c>
      <c r="R12295" t="s">
        <v>3094</v>
      </c>
    </row>
    <row r="12296" spans="1:18" x14ac:dyDescent="0.25">
      <c r="A12296" t="s">
        <v>6285</v>
      </c>
      <c r="B12296" t="s">
        <v>3089</v>
      </c>
      <c r="D12296" t="s">
        <v>3090</v>
      </c>
      <c r="E12296" t="s">
        <v>3090</v>
      </c>
      <c r="F12296">
        <v>1</v>
      </c>
      <c r="G12296">
        <v>0</v>
      </c>
      <c r="H12296">
        <v>17740.13</v>
      </c>
      <c r="I12296">
        <v>2191.1292058142699</v>
      </c>
      <c r="K12296">
        <v>5000.0002553816003</v>
      </c>
      <c r="M12296">
        <v>10549.000538804101</v>
      </c>
      <c r="N12296" t="s">
        <v>3091</v>
      </c>
      <c r="O12296" t="s">
        <v>3092</v>
      </c>
      <c r="P12296" t="s">
        <v>3095</v>
      </c>
      <c r="R12296" t="s">
        <v>3094</v>
      </c>
    </row>
    <row r="12297" spans="1:18" x14ac:dyDescent="0.25">
      <c r="A12297" t="s">
        <v>6286</v>
      </c>
      <c r="B12297" t="s">
        <v>3089</v>
      </c>
      <c r="D12297" t="s">
        <v>3090</v>
      </c>
      <c r="E12297" t="s">
        <v>3090</v>
      </c>
      <c r="F12297">
        <v>1</v>
      </c>
      <c r="G12297">
        <v>0</v>
      </c>
      <c r="H12297">
        <v>17740.13</v>
      </c>
      <c r="I12297">
        <v>2191.1292058142699</v>
      </c>
      <c r="K12297">
        <v>5000.0002553816003</v>
      </c>
      <c r="M12297">
        <v>10549.000538804101</v>
      </c>
      <c r="N12297" t="s">
        <v>3091</v>
      </c>
      <c r="O12297" t="s">
        <v>3092</v>
      </c>
      <c r="P12297" t="s">
        <v>3095</v>
      </c>
      <c r="R12297" t="s">
        <v>3094</v>
      </c>
    </row>
    <row r="12298" spans="1:18" x14ac:dyDescent="0.25">
      <c r="A12298" t="s">
        <v>8100</v>
      </c>
      <c r="B12298" t="s">
        <v>3089</v>
      </c>
      <c r="D12298" t="s">
        <v>3090</v>
      </c>
      <c r="E12298" t="s">
        <v>3090</v>
      </c>
      <c r="F12298">
        <v>1</v>
      </c>
      <c r="G12298">
        <v>0</v>
      </c>
      <c r="H12298">
        <v>55591.287995932798</v>
      </c>
      <c r="I12298">
        <v>24248.167995932799</v>
      </c>
      <c r="K12298">
        <v>6950</v>
      </c>
      <c r="M12298">
        <v>24393.119999999999</v>
      </c>
      <c r="N12298" t="s">
        <v>3091</v>
      </c>
      <c r="O12298" t="s">
        <v>3092</v>
      </c>
      <c r="P12298" t="s">
        <v>3095</v>
      </c>
      <c r="R12298" t="s">
        <v>3094</v>
      </c>
    </row>
    <row r="12299" spans="1:18" x14ac:dyDescent="0.25">
      <c r="A12299" t="s">
        <v>6287</v>
      </c>
      <c r="B12299" t="s">
        <v>3089</v>
      </c>
      <c r="D12299" t="s">
        <v>3090</v>
      </c>
      <c r="E12299" t="s">
        <v>3090</v>
      </c>
      <c r="F12299">
        <v>1</v>
      </c>
      <c r="G12299">
        <v>0</v>
      </c>
      <c r="H12299">
        <v>21701.512041571801</v>
      </c>
      <c r="I12299">
        <v>8961.3220415718697</v>
      </c>
      <c r="K12299">
        <v>2825</v>
      </c>
      <c r="M12299">
        <v>9915.19</v>
      </c>
      <c r="N12299" t="s">
        <v>3091</v>
      </c>
      <c r="O12299" t="s">
        <v>3092</v>
      </c>
      <c r="P12299" t="s">
        <v>3095</v>
      </c>
      <c r="R12299" t="s">
        <v>3094</v>
      </c>
    </row>
    <row r="12300" spans="1:18" x14ac:dyDescent="0.25">
      <c r="A12300" t="s">
        <v>6288</v>
      </c>
      <c r="B12300" t="s">
        <v>3089</v>
      </c>
      <c r="D12300" t="s">
        <v>3090</v>
      </c>
      <c r="E12300" t="s">
        <v>3090</v>
      </c>
      <c r="F12300">
        <v>1</v>
      </c>
      <c r="G12300">
        <v>0</v>
      </c>
      <c r="H12300">
        <v>11275.590893553601</v>
      </c>
      <c r="I12300">
        <v>5412.8508935536902</v>
      </c>
      <c r="K12300">
        <v>1300</v>
      </c>
      <c r="M12300">
        <v>4562.74</v>
      </c>
      <c r="N12300" t="s">
        <v>3091</v>
      </c>
      <c r="O12300" t="s">
        <v>3092</v>
      </c>
      <c r="P12300" t="s">
        <v>3095</v>
      </c>
      <c r="R12300" t="s">
        <v>3094</v>
      </c>
    </row>
    <row r="12301" spans="1:18" x14ac:dyDescent="0.25">
      <c r="A12301" t="s">
        <v>8285</v>
      </c>
      <c r="B12301" t="s">
        <v>3089</v>
      </c>
      <c r="D12301" t="s">
        <v>3090</v>
      </c>
      <c r="E12301" t="s">
        <v>3090</v>
      </c>
      <c r="F12301">
        <v>1</v>
      </c>
      <c r="G12301">
        <v>0</v>
      </c>
      <c r="H12301">
        <v>9718.8845365132202</v>
      </c>
      <c r="I12301">
        <v>6467.1245365132199</v>
      </c>
      <c r="K12301">
        <v>1200</v>
      </c>
      <c r="M12301">
        <v>2051.7600000000002</v>
      </c>
      <c r="N12301" t="s">
        <v>3091</v>
      </c>
      <c r="O12301" t="s">
        <v>3092</v>
      </c>
      <c r="P12301" t="s">
        <v>3095</v>
      </c>
      <c r="R12301" t="s">
        <v>3094</v>
      </c>
    </row>
    <row r="12302" spans="1:18" x14ac:dyDescent="0.25">
      <c r="A12302" t="s">
        <v>8971</v>
      </c>
      <c r="B12302" t="s">
        <v>3089</v>
      </c>
      <c r="D12302" t="s">
        <v>3090</v>
      </c>
      <c r="E12302" t="s">
        <v>3090</v>
      </c>
      <c r="F12302">
        <v>1</v>
      </c>
      <c r="G12302">
        <v>0</v>
      </c>
      <c r="H12302">
        <v>4955.7724077830699</v>
      </c>
      <c r="I12302">
        <v>1390.38240778307</v>
      </c>
      <c r="K12302">
        <v>1675.7</v>
      </c>
      <c r="M12302">
        <v>1889.69</v>
      </c>
      <c r="N12302" t="s">
        <v>3091</v>
      </c>
      <c r="O12302" t="s">
        <v>3092</v>
      </c>
      <c r="P12302" t="s">
        <v>3095</v>
      </c>
      <c r="R12302" t="s">
        <v>3094</v>
      </c>
    </row>
    <row r="12303" spans="1:18" x14ac:dyDescent="0.25">
      <c r="A12303" t="s">
        <v>6289</v>
      </c>
      <c r="B12303" t="s">
        <v>3089</v>
      </c>
      <c r="D12303" t="s">
        <v>3090</v>
      </c>
      <c r="E12303" t="s">
        <v>3090</v>
      </c>
      <c r="F12303">
        <v>1</v>
      </c>
      <c r="G12303">
        <v>0</v>
      </c>
      <c r="H12303">
        <v>0</v>
      </c>
      <c r="I12303">
        <v>0</v>
      </c>
      <c r="K12303"/>
      <c r="N12303" t="s">
        <v>3091</v>
      </c>
      <c r="O12303" t="s">
        <v>3092</v>
      </c>
      <c r="P12303" t="s">
        <v>3095</v>
      </c>
      <c r="R12303" t="s">
        <v>3094</v>
      </c>
    </row>
    <row r="12304" spans="1:18" x14ac:dyDescent="0.25">
      <c r="A12304" t="s">
        <v>6290</v>
      </c>
      <c r="B12304" t="s">
        <v>3089</v>
      </c>
      <c r="D12304" t="s">
        <v>3090</v>
      </c>
      <c r="E12304" t="s">
        <v>3090</v>
      </c>
      <c r="F12304">
        <v>1</v>
      </c>
      <c r="G12304">
        <v>0</v>
      </c>
      <c r="H12304">
        <v>0</v>
      </c>
      <c r="I12304">
        <v>0</v>
      </c>
      <c r="K12304"/>
      <c r="N12304" t="s">
        <v>3091</v>
      </c>
      <c r="O12304" t="s">
        <v>3092</v>
      </c>
      <c r="P12304" t="s">
        <v>3095</v>
      </c>
      <c r="R12304" t="s">
        <v>3094</v>
      </c>
    </row>
    <row r="12305" spans="1:18" x14ac:dyDescent="0.25">
      <c r="A12305" t="s">
        <v>6291</v>
      </c>
      <c r="B12305" t="s">
        <v>3089</v>
      </c>
      <c r="D12305" t="s">
        <v>3090</v>
      </c>
      <c r="E12305" t="s">
        <v>3090</v>
      </c>
      <c r="F12305">
        <v>1</v>
      </c>
      <c r="G12305">
        <v>0</v>
      </c>
      <c r="H12305">
        <v>0</v>
      </c>
      <c r="I12305">
        <v>0</v>
      </c>
      <c r="K12305"/>
      <c r="N12305" t="s">
        <v>3091</v>
      </c>
      <c r="O12305" t="s">
        <v>3092</v>
      </c>
      <c r="P12305" t="s">
        <v>3095</v>
      </c>
      <c r="R12305" t="s">
        <v>3094</v>
      </c>
    </row>
    <row r="12306" spans="1:18" x14ac:dyDescent="0.25">
      <c r="A12306" t="s">
        <v>6292</v>
      </c>
      <c r="B12306" t="s">
        <v>3089</v>
      </c>
      <c r="D12306" t="s">
        <v>3090</v>
      </c>
      <c r="E12306" t="s">
        <v>3090</v>
      </c>
      <c r="F12306">
        <v>1</v>
      </c>
      <c r="G12306">
        <v>0</v>
      </c>
      <c r="H12306">
        <v>37575.038293072197</v>
      </c>
      <c r="I12306">
        <v>19771.138293072199</v>
      </c>
      <c r="K12306">
        <v>5500</v>
      </c>
      <c r="M12306">
        <v>12303.9</v>
      </c>
      <c r="N12306" t="s">
        <v>3091</v>
      </c>
      <c r="O12306" t="s">
        <v>3092</v>
      </c>
      <c r="P12306" t="s">
        <v>3095</v>
      </c>
      <c r="R12306" t="s">
        <v>3094</v>
      </c>
    </row>
    <row r="12307" spans="1:18" x14ac:dyDescent="0.25">
      <c r="A12307" t="s">
        <v>6293</v>
      </c>
      <c r="B12307" t="s">
        <v>3089</v>
      </c>
      <c r="D12307" t="s">
        <v>3090</v>
      </c>
      <c r="E12307" t="s">
        <v>3090</v>
      </c>
      <c r="F12307">
        <v>1</v>
      </c>
      <c r="G12307">
        <v>0</v>
      </c>
      <c r="H12307">
        <v>36243.363204661502</v>
      </c>
      <c r="I12307">
        <v>18672.993204661499</v>
      </c>
      <c r="K12307">
        <v>5650</v>
      </c>
      <c r="M12307">
        <v>11920.37</v>
      </c>
      <c r="N12307" t="s">
        <v>3091</v>
      </c>
      <c r="O12307" t="s">
        <v>3092</v>
      </c>
      <c r="P12307" t="s">
        <v>3095</v>
      </c>
      <c r="R12307" t="s">
        <v>3094</v>
      </c>
    </row>
    <row r="12308" spans="1:18" x14ac:dyDescent="0.25">
      <c r="A12308" t="s">
        <v>6294</v>
      </c>
      <c r="B12308" t="s">
        <v>3089</v>
      </c>
      <c r="D12308" t="s">
        <v>3090</v>
      </c>
      <c r="E12308" t="s">
        <v>3090</v>
      </c>
      <c r="F12308">
        <v>1</v>
      </c>
      <c r="G12308">
        <v>0</v>
      </c>
      <c r="H12308">
        <v>47924.308207362803</v>
      </c>
      <c r="I12308">
        <v>22443.9382073628</v>
      </c>
      <c r="K12308">
        <v>5650</v>
      </c>
      <c r="M12308">
        <v>19830.37</v>
      </c>
      <c r="N12308" t="s">
        <v>3091</v>
      </c>
      <c r="O12308" t="s">
        <v>3092</v>
      </c>
      <c r="P12308" t="s">
        <v>3095</v>
      </c>
      <c r="R12308" t="s">
        <v>3094</v>
      </c>
    </row>
    <row r="12309" spans="1:18" x14ac:dyDescent="0.25">
      <c r="A12309" t="s">
        <v>8286</v>
      </c>
      <c r="B12309" t="s">
        <v>3089</v>
      </c>
      <c r="D12309" t="s">
        <v>3090</v>
      </c>
      <c r="E12309" t="s">
        <v>3090</v>
      </c>
      <c r="F12309">
        <v>1</v>
      </c>
      <c r="G12309">
        <v>0</v>
      </c>
      <c r="H12309">
        <v>26698.425783648199</v>
      </c>
      <c r="I12309">
        <v>15859.2257836482</v>
      </c>
      <c r="K12309">
        <v>4000</v>
      </c>
      <c r="M12309">
        <v>6839.2</v>
      </c>
      <c r="N12309" t="s">
        <v>3091</v>
      </c>
      <c r="O12309" t="s">
        <v>3092</v>
      </c>
      <c r="P12309" t="s">
        <v>3095</v>
      </c>
      <c r="R12309" t="s">
        <v>3094</v>
      </c>
    </row>
    <row r="12310" spans="1:18" x14ac:dyDescent="0.25">
      <c r="A12310" t="s">
        <v>6295</v>
      </c>
      <c r="B12310" t="s">
        <v>3089</v>
      </c>
      <c r="D12310" t="s">
        <v>3090</v>
      </c>
      <c r="E12310" t="s">
        <v>3090</v>
      </c>
      <c r="F12310">
        <v>1</v>
      </c>
      <c r="G12310">
        <v>0</v>
      </c>
      <c r="H12310">
        <v>42.086799999999997</v>
      </c>
      <c r="I12310">
        <v>15.0268</v>
      </c>
      <c r="K12310">
        <v>6</v>
      </c>
      <c r="M12310">
        <v>21.06</v>
      </c>
      <c r="N12310" t="s">
        <v>3091</v>
      </c>
      <c r="O12310" t="s">
        <v>3092</v>
      </c>
      <c r="P12310" t="s">
        <v>3095</v>
      </c>
      <c r="R12310" t="s">
        <v>3094</v>
      </c>
    </row>
    <row r="12311" spans="1:18" x14ac:dyDescent="0.25">
      <c r="A12311" t="s">
        <v>6296</v>
      </c>
      <c r="B12311" t="s">
        <v>3089</v>
      </c>
      <c r="D12311" t="s">
        <v>3090</v>
      </c>
      <c r="E12311" t="s">
        <v>3090</v>
      </c>
      <c r="F12311">
        <v>1</v>
      </c>
      <c r="G12311">
        <v>0</v>
      </c>
      <c r="H12311">
        <v>0</v>
      </c>
      <c r="I12311">
        <v>0</v>
      </c>
      <c r="K12311"/>
      <c r="N12311" t="s">
        <v>3091</v>
      </c>
      <c r="O12311" t="s">
        <v>3092</v>
      </c>
      <c r="P12311" t="s">
        <v>3095</v>
      </c>
      <c r="R12311" t="s">
        <v>3094</v>
      </c>
    </row>
    <row r="12312" spans="1:18" x14ac:dyDescent="0.25">
      <c r="A12312" t="s">
        <v>6297</v>
      </c>
      <c r="B12312" t="s">
        <v>3089</v>
      </c>
      <c r="D12312" t="s">
        <v>3090</v>
      </c>
      <c r="E12312" t="s">
        <v>3090</v>
      </c>
      <c r="F12312">
        <v>1</v>
      </c>
      <c r="G12312">
        <v>0</v>
      </c>
      <c r="H12312">
        <v>0</v>
      </c>
      <c r="I12312">
        <v>0</v>
      </c>
      <c r="K12312"/>
      <c r="N12312" t="s">
        <v>3091</v>
      </c>
      <c r="O12312" t="s">
        <v>3092</v>
      </c>
      <c r="P12312" t="s">
        <v>3095</v>
      </c>
      <c r="R12312" t="s">
        <v>3094</v>
      </c>
    </row>
    <row r="12313" spans="1:18" x14ac:dyDescent="0.25">
      <c r="A12313" t="s">
        <v>6298</v>
      </c>
      <c r="B12313" t="s">
        <v>3089</v>
      </c>
      <c r="D12313" t="s">
        <v>3090</v>
      </c>
      <c r="E12313" t="s">
        <v>3090</v>
      </c>
      <c r="F12313">
        <v>1</v>
      </c>
      <c r="G12313">
        <v>0</v>
      </c>
      <c r="H12313">
        <v>0</v>
      </c>
      <c r="I12313">
        <v>0</v>
      </c>
      <c r="K12313"/>
      <c r="N12313" t="s">
        <v>3091</v>
      </c>
      <c r="O12313" t="s">
        <v>3092</v>
      </c>
      <c r="P12313" t="s">
        <v>3095</v>
      </c>
      <c r="R12313" t="s">
        <v>3094</v>
      </c>
    </row>
    <row r="12314" spans="1:18" x14ac:dyDescent="0.25">
      <c r="A12314" t="s">
        <v>6299</v>
      </c>
      <c r="B12314" t="s">
        <v>3089</v>
      </c>
      <c r="D12314" t="s">
        <v>3090</v>
      </c>
      <c r="E12314" t="s">
        <v>3090</v>
      </c>
      <c r="F12314">
        <v>1</v>
      </c>
      <c r="G12314">
        <v>0</v>
      </c>
      <c r="H12314">
        <v>0</v>
      </c>
      <c r="I12314">
        <v>0</v>
      </c>
      <c r="K12314"/>
      <c r="N12314" t="s">
        <v>3091</v>
      </c>
      <c r="O12314" t="s">
        <v>3092</v>
      </c>
      <c r="P12314" t="s">
        <v>3095</v>
      </c>
      <c r="R12314" t="s">
        <v>3094</v>
      </c>
    </row>
    <row r="12315" spans="1:18" x14ac:dyDescent="0.25">
      <c r="A12315" t="s">
        <v>6300</v>
      </c>
      <c r="B12315" t="s">
        <v>3089</v>
      </c>
      <c r="D12315" t="s">
        <v>3090</v>
      </c>
      <c r="E12315" t="s">
        <v>3090</v>
      </c>
      <c r="F12315">
        <v>1</v>
      </c>
      <c r="G12315">
        <v>0</v>
      </c>
      <c r="H12315">
        <v>35171.011087776598</v>
      </c>
      <c r="I12315">
        <v>16410.641087776599</v>
      </c>
      <c r="K12315">
        <v>5650</v>
      </c>
      <c r="M12315">
        <v>13110.37</v>
      </c>
      <c r="N12315" t="s">
        <v>3091</v>
      </c>
      <c r="O12315" t="s">
        <v>3092</v>
      </c>
      <c r="P12315" t="s">
        <v>3095</v>
      </c>
      <c r="R12315" t="s">
        <v>3094</v>
      </c>
    </row>
    <row r="12316" spans="1:18" x14ac:dyDescent="0.25">
      <c r="A12316" t="s">
        <v>6301</v>
      </c>
      <c r="B12316" t="s">
        <v>3089</v>
      </c>
      <c r="D12316" t="s">
        <v>3090</v>
      </c>
      <c r="E12316" t="s">
        <v>3090</v>
      </c>
      <c r="F12316">
        <v>1</v>
      </c>
      <c r="G12316">
        <v>0</v>
      </c>
      <c r="H12316">
        <v>0</v>
      </c>
      <c r="I12316">
        <v>0</v>
      </c>
      <c r="K12316"/>
      <c r="N12316" t="s">
        <v>3091</v>
      </c>
      <c r="O12316" t="s">
        <v>3092</v>
      </c>
      <c r="P12316" t="s">
        <v>3095</v>
      </c>
      <c r="R12316" t="s">
        <v>3094</v>
      </c>
    </row>
    <row r="12317" spans="1:18" x14ac:dyDescent="0.25">
      <c r="A12317" t="s">
        <v>6302</v>
      </c>
      <c r="B12317" t="s">
        <v>3089</v>
      </c>
      <c r="D12317" t="s">
        <v>3090</v>
      </c>
      <c r="E12317" t="s">
        <v>3090</v>
      </c>
      <c r="F12317">
        <v>1</v>
      </c>
      <c r="G12317">
        <v>0</v>
      </c>
      <c r="H12317">
        <v>151.064754950495</v>
      </c>
      <c r="I12317">
        <v>79.534754950495</v>
      </c>
      <c r="K12317">
        <v>23</v>
      </c>
      <c r="M12317">
        <v>48.53</v>
      </c>
      <c r="N12317" t="s">
        <v>3091</v>
      </c>
      <c r="O12317" t="s">
        <v>3092</v>
      </c>
      <c r="P12317" t="s">
        <v>3095</v>
      </c>
      <c r="R12317" t="s">
        <v>3094</v>
      </c>
    </row>
    <row r="12318" spans="1:18" x14ac:dyDescent="0.25">
      <c r="A12318" t="s">
        <v>6303</v>
      </c>
      <c r="B12318" t="s">
        <v>3089</v>
      </c>
      <c r="D12318" t="s">
        <v>3090</v>
      </c>
      <c r="E12318" t="s">
        <v>3090</v>
      </c>
      <c r="F12318">
        <v>1</v>
      </c>
      <c r="G12318">
        <v>0</v>
      </c>
      <c r="H12318">
        <v>34042.705396630903</v>
      </c>
      <c r="I12318">
        <v>15355.6653966309</v>
      </c>
      <c r="K12318">
        <v>5820</v>
      </c>
      <c r="M12318">
        <v>12867.04</v>
      </c>
      <c r="N12318" t="s">
        <v>3091</v>
      </c>
      <c r="O12318" t="s">
        <v>3092</v>
      </c>
      <c r="P12318" t="s">
        <v>3095</v>
      </c>
      <c r="R12318" t="s">
        <v>3094</v>
      </c>
    </row>
    <row r="12319" spans="1:18" x14ac:dyDescent="0.25">
      <c r="A12319" t="s">
        <v>6304</v>
      </c>
      <c r="B12319" t="s">
        <v>3089</v>
      </c>
      <c r="D12319" t="s">
        <v>3090</v>
      </c>
      <c r="E12319" t="s">
        <v>3090</v>
      </c>
      <c r="F12319">
        <v>1</v>
      </c>
      <c r="G12319">
        <v>0</v>
      </c>
      <c r="H12319">
        <v>34458.261700960298</v>
      </c>
      <c r="I12319">
        <v>16887.891700960299</v>
      </c>
      <c r="K12319">
        <v>5650</v>
      </c>
      <c r="M12319">
        <v>11920.37</v>
      </c>
      <c r="N12319" t="s">
        <v>3091</v>
      </c>
      <c r="O12319" t="s">
        <v>3092</v>
      </c>
      <c r="P12319" t="s">
        <v>3095</v>
      </c>
      <c r="R12319" t="s">
        <v>3094</v>
      </c>
    </row>
    <row r="12320" spans="1:18" x14ac:dyDescent="0.25">
      <c r="A12320" t="s">
        <v>6305</v>
      </c>
      <c r="B12320" t="s">
        <v>3089</v>
      </c>
      <c r="D12320" t="s">
        <v>3090</v>
      </c>
      <c r="E12320" t="s">
        <v>3090</v>
      </c>
      <c r="F12320">
        <v>1</v>
      </c>
      <c r="G12320">
        <v>0</v>
      </c>
      <c r="H12320">
        <v>34962.914955513203</v>
      </c>
      <c r="I12320">
        <v>17392.5449555132</v>
      </c>
      <c r="K12320">
        <v>5650</v>
      </c>
      <c r="M12320">
        <v>11920.37</v>
      </c>
      <c r="N12320" t="s">
        <v>3091</v>
      </c>
      <c r="O12320" t="s">
        <v>3092</v>
      </c>
      <c r="P12320" t="s">
        <v>3095</v>
      </c>
      <c r="R12320" t="s">
        <v>3094</v>
      </c>
    </row>
    <row r="12321" spans="1:18" x14ac:dyDescent="0.25">
      <c r="A12321" t="s">
        <v>6306</v>
      </c>
      <c r="B12321" t="s">
        <v>3089</v>
      </c>
      <c r="D12321" t="s">
        <v>3090</v>
      </c>
      <c r="E12321" t="s">
        <v>3090</v>
      </c>
      <c r="F12321">
        <v>1</v>
      </c>
      <c r="G12321">
        <v>0</v>
      </c>
      <c r="H12321">
        <v>0</v>
      </c>
      <c r="I12321"/>
      <c r="K12321"/>
      <c r="N12321" t="s">
        <v>3091</v>
      </c>
      <c r="O12321" t="s">
        <v>3092</v>
      </c>
      <c r="P12321" t="s">
        <v>3095</v>
      </c>
      <c r="R12321" t="s">
        <v>3094</v>
      </c>
    </row>
    <row r="12322" spans="1:18" x14ac:dyDescent="0.25">
      <c r="A12322" t="s">
        <v>6307</v>
      </c>
      <c r="B12322" t="s">
        <v>3089</v>
      </c>
      <c r="D12322" t="s">
        <v>3090</v>
      </c>
      <c r="E12322" t="s">
        <v>3090</v>
      </c>
      <c r="F12322">
        <v>1</v>
      </c>
      <c r="G12322">
        <v>0</v>
      </c>
      <c r="H12322">
        <v>35698.370716945603</v>
      </c>
      <c r="I12322">
        <v>18128.0007169456</v>
      </c>
      <c r="K12322">
        <v>5650</v>
      </c>
      <c r="M12322">
        <v>11920.37</v>
      </c>
      <c r="N12322" t="s">
        <v>3091</v>
      </c>
      <c r="O12322" t="s">
        <v>3092</v>
      </c>
      <c r="P12322" t="s">
        <v>3095</v>
      </c>
      <c r="R12322" t="s">
        <v>3094</v>
      </c>
    </row>
    <row r="12323" spans="1:18" x14ac:dyDescent="0.25">
      <c r="A12323" t="s">
        <v>6308</v>
      </c>
      <c r="B12323" t="s">
        <v>3089</v>
      </c>
      <c r="D12323" t="s">
        <v>3090</v>
      </c>
      <c r="E12323" t="s">
        <v>3090</v>
      </c>
      <c r="F12323">
        <v>1</v>
      </c>
      <c r="G12323">
        <v>0</v>
      </c>
      <c r="H12323">
        <v>36998.430877638697</v>
      </c>
      <c r="I12323">
        <v>19428.060877638702</v>
      </c>
      <c r="K12323">
        <v>5650</v>
      </c>
      <c r="M12323">
        <v>11920.37</v>
      </c>
      <c r="N12323" t="s">
        <v>3091</v>
      </c>
      <c r="O12323" t="s">
        <v>3092</v>
      </c>
      <c r="P12323" t="s">
        <v>3095</v>
      </c>
      <c r="R12323" t="s">
        <v>3094</v>
      </c>
    </row>
    <row r="12324" spans="1:18" x14ac:dyDescent="0.25">
      <c r="A12324" t="s">
        <v>6309</v>
      </c>
      <c r="B12324" t="s">
        <v>3089</v>
      </c>
      <c r="D12324" t="s">
        <v>3090</v>
      </c>
      <c r="E12324" t="s">
        <v>3090</v>
      </c>
      <c r="F12324">
        <v>1</v>
      </c>
      <c r="G12324">
        <v>0</v>
      </c>
      <c r="H12324">
        <v>35392.239830476203</v>
      </c>
      <c r="I12324">
        <v>17821.8698304762</v>
      </c>
      <c r="K12324">
        <v>5650</v>
      </c>
      <c r="M12324">
        <v>11920.37</v>
      </c>
      <c r="N12324" t="s">
        <v>3091</v>
      </c>
      <c r="O12324" t="s">
        <v>3092</v>
      </c>
      <c r="P12324" t="s">
        <v>3095</v>
      </c>
      <c r="R12324" t="s">
        <v>3094</v>
      </c>
    </row>
    <row r="12325" spans="1:18" x14ac:dyDescent="0.25">
      <c r="A12325" t="s">
        <v>6310</v>
      </c>
      <c r="B12325" t="s">
        <v>3089</v>
      </c>
      <c r="D12325" t="s">
        <v>3090</v>
      </c>
      <c r="E12325" t="s">
        <v>3090</v>
      </c>
      <c r="F12325">
        <v>1</v>
      </c>
      <c r="G12325">
        <v>0</v>
      </c>
      <c r="H12325">
        <v>34013.687701672898</v>
      </c>
      <c r="I12325">
        <v>16443.317701672899</v>
      </c>
      <c r="K12325">
        <v>5650</v>
      </c>
      <c r="M12325">
        <v>11920.37</v>
      </c>
      <c r="N12325" t="s">
        <v>3091</v>
      </c>
      <c r="O12325" t="s">
        <v>3092</v>
      </c>
      <c r="P12325" t="s">
        <v>3095</v>
      </c>
      <c r="R12325" t="s">
        <v>3094</v>
      </c>
    </row>
    <row r="12326" spans="1:18" x14ac:dyDescent="0.25">
      <c r="A12326" t="s">
        <v>6311</v>
      </c>
      <c r="B12326" t="s">
        <v>3089</v>
      </c>
      <c r="D12326" t="s">
        <v>3090</v>
      </c>
      <c r="E12326" t="s">
        <v>3090</v>
      </c>
      <c r="F12326">
        <v>1</v>
      </c>
      <c r="G12326">
        <v>0</v>
      </c>
      <c r="H12326">
        <v>32493.638040731701</v>
      </c>
      <c r="I12326">
        <v>14923.2680407317</v>
      </c>
      <c r="K12326">
        <v>5650</v>
      </c>
      <c r="M12326">
        <v>11920.37</v>
      </c>
      <c r="N12326" t="s">
        <v>3091</v>
      </c>
      <c r="O12326" t="s">
        <v>3092</v>
      </c>
      <c r="P12326" t="s">
        <v>3095</v>
      </c>
      <c r="R12326" t="s">
        <v>3094</v>
      </c>
    </row>
    <row r="12327" spans="1:18" x14ac:dyDescent="0.25">
      <c r="A12327" t="s">
        <v>6312</v>
      </c>
      <c r="B12327" t="s">
        <v>3089</v>
      </c>
      <c r="D12327" t="s">
        <v>3090</v>
      </c>
      <c r="E12327" t="s">
        <v>3090</v>
      </c>
      <c r="F12327">
        <v>1</v>
      </c>
      <c r="G12327">
        <v>0</v>
      </c>
      <c r="H12327">
        <v>34819.061070805401</v>
      </c>
      <c r="I12327">
        <v>17248.691070805398</v>
      </c>
      <c r="K12327">
        <v>5650</v>
      </c>
      <c r="M12327">
        <v>11920.37</v>
      </c>
      <c r="N12327" t="s">
        <v>3091</v>
      </c>
      <c r="O12327" t="s">
        <v>3092</v>
      </c>
      <c r="P12327" t="s">
        <v>3095</v>
      </c>
      <c r="R12327" t="s">
        <v>3094</v>
      </c>
    </row>
    <row r="12328" spans="1:18" x14ac:dyDescent="0.25">
      <c r="A12328" t="s">
        <v>6313</v>
      </c>
      <c r="B12328" t="s">
        <v>3089</v>
      </c>
      <c r="D12328" t="s">
        <v>3090</v>
      </c>
      <c r="E12328" t="s">
        <v>3090</v>
      </c>
      <c r="F12328">
        <v>1</v>
      </c>
      <c r="G12328">
        <v>0</v>
      </c>
      <c r="H12328">
        <v>33879.211250875502</v>
      </c>
      <c r="I12328">
        <v>16308.841250875499</v>
      </c>
      <c r="K12328">
        <v>5650</v>
      </c>
      <c r="M12328">
        <v>11920.37</v>
      </c>
      <c r="N12328" t="s">
        <v>3091</v>
      </c>
      <c r="O12328" t="s">
        <v>3092</v>
      </c>
      <c r="P12328" t="s">
        <v>3095</v>
      </c>
      <c r="R12328" t="s">
        <v>3094</v>
      </c>
    </row>
    <row r="12329" spans="1:18" x14ac:dyDescent="0.25">
      <c r="A12329" t="s">
        <v>6314</v>
      </c>
      <c r="B12329" t="s">
        <v>3089</v>
      </c>
      <c r="D12329" t="s">
        <v>3090</v>
      </c>
      <c r="E12329" t="s">
        <v>3090</v>
      </c>
      <c r="F12329">
        <v>1</v>
      </c>
      <c r="G12329">
        <v>0</v>
      </c>
      <c r="H12329">
        <v>0</v>
      </c>
      <c r="I12329"/>
      <c r="K12329"/>
      <c r="N12329" t="s">
        <v>3091</v>
      </c>
      <c r="O12329" t="s">
        <v>3092</v>
      </c>
      <c r="P12329" t="s">
        <v>3095</v>
      </c>
      <c r="R12329" t="s">
        <v>3094</v>
      </c>
    </row>
    <row r="12330" spans="1:18" x14ac:dyDescent="0.25">
      <c r="A12330" t="s">
        <v>6315</v>
      </c>
      <c r="B12330" t="s">
        <v>3089</v>
      </c>
      <c r="D12330" t="s">
        <v>3090</v>
      </c>
      <c r="E12330" t="s">
        <v>3090</v>
      </c>
      <c r="F12330">
        <v>1</v>
      </c>
      <c r="G12330">
        <v>0</v>
      </c>
      <c r="H12330">
        <v>34463.973314106799</v>
      </c>
      <c r="I12330">
        <v>16893.6033141068</v>
      </c>
      <c r="K12330">
        <v>5650</v>
      </c>
      <c r="M12330">
        <v>11920.37</v>
      </c>
      <c r="N12330" t="s">
        <v>3091</v>
      </c>
      <c r="O12330" t="s">
        <v>3092</v>
      </c>
      <c r="P12330" t="s">
        <v>3095</v>
      </c>
      <c r="R12330" t="s">
        <v>3094</v>
      </c>
    </row>
    <row r="12331" spans="1:18" x14ac:dyDescent="0.25">
      <c r="A12331" t="s">
        <v>6316</v>
      </c>
      <c r="B12331" t="s">
        <v>3089</v>
      </c>
      <c r="D12331" t="s">
        <v>3090</v>
      </c>
      <c r="E12331" t="s">
        <v>3090</v>
      </c>
      <c r="F12331">
        <v>1</v>
      </c>
      <c r="G12331">
        <v>0</v>
      </c>
      <c r="H12331">
        <v>34540.987283792703</v>
      </c>
      <c r="I12331">
        <v>16970.617283792701</v>
      </c>
      <c r="K12331">
        <v>5650</v>
      </c>
      <c r="M12331">
        <v>11920.37</v>
      </c>
      <c r="N12331" t="s">
        <v>3091</v>
      </c>
      <c r="O12331" t="s">
        <v>3092</v>
      </c>
      <c r="P12331" t="s">
        <v>3095</v>
      </c>
      <c r="R12331" t="s">
        <v>3094</v>
      </c>
    </row>
    <row r="12332" spans="1:18" x14ac:dyDescent="0.25">
      <c r="A12332" t="s">
        <v>6317</v>
      </c>
      <c r="B12332" t="s">
        <v>3089</v>
      </c>
      <c r="D12332" t="s">
        <v>3090</v>
      </c>
      <c r="E12332" t="s">
        <v>3090</v>
      </c>
      <c r="F12332">
        <v>1</v>
      </c>
      <c r="G12332">
        <v>0</v>
      </c>
      <c r="H12332">
        <v>35963.314339638899</v>
      </c>
      <c r="I12332">
        <v>18392.9443396389</v>
      </c>
      <c r="K12332">
        <v>5650</v>
      </c>
      <c r="M12332">
        <v>11920.37</v>
      </c>
      <c r="N12332" t="s">
        <v>3091</v>
      </c>
      <c r="O12332" t="s">
        <v>3092</v>
      </c>
      <c r="P12332" t="s">
        <v>3095</v>
      </c>
      <c r="R12332" t="s">
        <v>3094</v>
      </c>
    </row>
    <row r="12333" spans="1:18" x14ac:dyDescent="0.25">
      <c r="A12333" t="s">
        <v>6318</v>
      </c>
      <c r="B12333" t="s">
        <v>3089</v>
      </c>
      <c r="D12333" t="s">
        <v>3090</v>
      </c>
      <c r="E12333" t="s">
        <v>3090</v>
      </c>
      <c r="F12333">
        <v>1</v>
      </c>
      <c r="G12333">
        <v>0</v>
      </c>
      <c r="H12333">
        <v>37468.957028441197</v>
      </c>
      <c r="I12333">
        <v>19898.587028441201</v>
      </c>
      <c r="K12333">
        <v>5650</v>
      </c>
      <c r="M12333">
        <v>11920.37</v>
      </c>
      <c r="N12333" t="s">
        <v>3091</v>
      </c>
      <c r="O12333" t="s">
        <v>3092</v>
      </c>
      <c r="P12333" t="s">
        <v>3095</v>
      </c>
      <c r="R12333" t="s">
        <v>3094</v>
      </c>
    </row>
    <row r="12334" spans="1:18" x14ac:dyDescent="0.25">
      <c r="A12334" t="s">
        <v>6319</v>
      </c>
      <c r="B12334" t="s">
        <v>3089</v>
      </c>
      <c r="D12334" t="s">
        <v>3090</v>
      </c>
      <c r="E12334" t="s">
        <v>3090</v>
      </c>
      <c r="F12334">
        <v>1</v>
      </c>
      <c r="G12334">
        <v>0</v>
      </c>
      <c r="H12334">
        <v>38902.731866521397</v>
      </c>
      <c r="I12334">
        <v>20399.421866521399</v>
      </c>
      <c r="K12334">
        <v>5950</v>
      </c>
      <c r="M12334">
        <v>12553.31</v>
      </c>
      <c r="N12334" t="s">
        <v>3091</v>
      </c>
      <c r="O12334" t="s">
        <v>3092</v>
      </c>
      <c r="P12334" t="s">
        <v>3095</v>
      </c>
      <c r="R12334" t="s">
        <v>3094</v>
      </c>
    </row>
    <row r="12335" spans="1:18" x14ac:dyDescent="0.25">
      <c r="A12335" t="s">
        <v>6320</v>
      </c>
      <c r="B12335" t="s">
        <v>3089</v>
      </c>
      <c r="D12335" t="s">
        <v>3090</v>
      </c>
      <c r="E12335" t="s">
        <v>3090</v>
      </c>
      <c r="F12335">
        <v>1</v>
      </c>
      <c r="G12335">
        <v>0</v>
      </c>
      <c r="H12335">
        <v>37439.112669393602</v>
      </c>
      <c r="I12335">
        <v>19868.742669393599</v>
      </c>
      <c r="K12335">
        <v>5650</v>
      </c>
      <c r="M12335">
        <v>11920.37</v>
      </c>
      <c r="N12335" t="s">
        <v>3091</v>
      </c>
      <c r="O12335" t="s">
        <v>3092</v>
      </c>
      <c r="P12335" t="s">
        <v>3095</v>
      </c>
      <c r="R12335" t="s">
        <v>3094</v>
      </c>
    </row>
    <row r="12336" spans="1:18" x14ac:dyDescent="0.25">
      <c r="A12336" t="s">
        <v>6321</v>
      </c>
      <c r="B12336" t="s">
        <v>3089</v>
      </c>
      <c r="D12336" t="s">
        <v>3090</v>
      </c>
      <c r="E12336" t="s">
        <v>3090</v>
      </c>
      <c r="F12336">
        <v>1</v>
      </c>
      <c r="G12336">
        <v>0</v>
      </c>
      <c r="H12336">
        <v>44987.7743274358</v>
      </c>
      <c r="I12336">
        <v>19507.394327435799</v>
      </c>
      <c r="K12336">
        <v>5650</v>
      </c>
      <c r="M12336">
        <v>19830.38</v>
      </c>
      <c r="N12336" t="s">
        <v>3091</v>
      </c>
      <c r="O12336" t="s">
        <v>3092</v>
      </c>
      <c r="P12336" t="s">
        <v>3095</v>
      </c>
      <c r="R12336" t="s">
        <v>3094</v>
      </c>
    </row>
    <row r="12337" spans="1:18" x14ac:dyDescent="0.25">
      <c r="A12337" t="s">
        <v>6322</v>
      </c>
      <c r="B12337" t="s">
        <v>3089</v>
      </c>
      <c r="D12337" t="s">
        <v>3090</v>
      </c>
      <c r="E12337" t="s">
        <v>3090</v>
      </c>
      <c r="F12337">
        <v>1</v>
      </c>
      <c r="G12337">
        <v>0</v>
      </c>
      <c r="H12337">
        <v>22943.605898215999</v>
      </c>
      <c r="I12337">
        <v>10203.415898216001</v>
      </c>
      <c r="K12337">
        <v>2825</v>
      </c>
      <c r="M12337">
        <v>9915.19</v>
      </c>
      <c r="N12337" t="s">
        <v>3091</v>
      </c>
      <c r="O12337" t="s">
        <v>3092</v>
      </c>
      <c r="P12337" t="s">
        <v>3095</v>
      </c>
      <c r="R12337" t="s">
        <v>3094</v>
      </c>
    </row>
    <row r="12338" spans="1:18" x14ac:dyDescent="0.25">
      <c r="A12338" t="s">
        <v>6323</v>
      </c>
      <c r="B12338" t="s">
        <v>3089</v>
      </c>
      <c r="D12338" t="s">
        <v>3090</v>
      </c>
      <c r="E12338" t="s">
        <v>3090</v>
      </c>
      <c r="F12338">
        <v>1</v>
      </c>
      <c r="G12338">
        <v>0</v>
      </c>
      <c r="H12338">
        <v>0</v>
      </c>
      <c r="I12338">
        <v>0</v>
      </c>
      <c r="K12338"/>
      <c r="N12338" t="s">
        <v>3091</v>
      </c>
      <c r="O12338" t="s">
        <v>3092</v>
      </c>
      <c r="P12338" t="s">
        <v>3095</v>
      </c>
      <c r="R12338" t="s">
        <v>3094</v>
      </c>
    </row>
    <row r="12339" spans="1:18" x14ac:dyDescent="0.25">
      <c r="A12339" t="s">
        <v>6324</v>
      </c>
      <c r="B12339" t="s">
        <v>3089</v>
      </c>
      <c r="D12339" t="s">
        <v>3090</v>
      </c>
      <c r="E12339" t="s">
        <v>3090</v>
      </c>
      <c r="F12339">
        <v>1</v>
      </c>
      <c r="G12339">
        <v>0</v>
      </c>
      <c r="H12339">
        <v>0</v>
      </c>
      <c r="I12339">
        <v>0</v>
      </c>
      <c r="K12339"/>
      <c r="N12339" t="s">
        <v>3091</v>
      </c>
      <c r="O12339" t="s">
        <v>3092</v>
      </c>
      <c r="P12339" t="s">
        <v>3095</v>
      </c>
      <c r="R12339" t="s">
        <v>3094</v>
      </c>
    </row>
    <row r="12340" spans="1:18" x14ac:dyDescent="0.25">
      <c r="A12340" t="s">
        <v>6325</v>
      </c>
      <c r="B12340" t="s">
        <v>3089</v>
      </c>
      <c r="D12340" t="s">
        <v>3090</v>
      </c>
      <c r="E12340" t="s">
        <v>3090</v>
      </c>
      <c r="F12340">
        <v>1</v>
      </c>
      <c r="G12340">
        <v>0</v>
      </c>
      <c r="H12340">
        <v>0</v>
      </c>
      <c r="I12340">
        <v>0</v>
      </c>
      <c r="K12340"/>
      <c r="N12340" t="s">
        <v>3091</v>
      </c>
      <c r="O12340" t="s">
        <v>3092</v>
      </c>
      <c r="P12340" t="s">
        <v>3095</v>
      </c>
      <c r="R12340" t="s">
        <v>3094</v>
      </c>
    </row>
    <row r="12341" spans="1:18" x14ac:dyDescent="0.25">
      <c r="A12341" t="s">
        <v>6326</v>
      </c>
      <c r="B12341" t="s">
        <v>3089</v>
      </c>
      <c r="D12341" t="s">
        <v>3090</v>
      </c>
      <c r="E12341" t="s">
        <v>3090</v>
      </c>
      <c r="F12341">
        <v>1</v>
      </c>
      <c r="G12341">
        <v>0</v>
      </c>
      <c r="H12341">
        <v>0</v>
      </c>
      <c r="I12341">
        <v>0</v>
      </c>
      <c r="K12341"/>
      <c r="N12341" t="s">
        <v>3091</v>
      </c>
      <c r="O12341" t="s">
        <v>3092</v>
      </c>
      <c r="P12341" t="s">
        <v>3095</v>
      </c>
      <c r="R12341" t="s">
        <v>3094</v>
      </c>
    </row>
    <row r="12342" spans="1:18" x14ac:dyDescent="0.25">
      <c r="A12342" t="s">
        <v>6327</v>
      </c>
      <c r="B12342" t="s">
        <v>3089</v>
      </c>
      <c r="D12342" t="s">
        <v>3090</v>
      </c>
      <c r="E12342" t="s">
        <v>3090</v>
      </c>
      <c r="F12342">
        <v>1</v>
      </c>
      <c r="G12342">
        <v>0</v>
      </c>
      <c r="H12342">
        <v>34248.317544542602</v>
      </c>
      <c r="I12342">
        <v>20468.797544542598</v>
      </c>
      <c r="K12342">
        <v>4431</v>
      </c>
      <c r="M12342">
        <v>9348.52</v>
      </c>
      <c r="N12342" t="s">
        <v>3091</v>
      </c>
      <c r="O12342" t="s">
        <v>3092</v>
      </c>
      <c r="P12342" t="s">
        <v>3095</v>
      </c>
      <c r="R12342" t="s">
        <v>3094</v>
      </c>
    </row>
    <row r="12343" spans="1:18" x14ac:dyDescent="0.25">
      <c r="A12343" t="s">
        <v>6328</v>
      </c>
      <c r="B12343" t="s">
        <v>3089</v>
      </c>
      <c r="D12343" t="s">
        <v>3090</v>
      </c>
      <c r="E12343" t="s">
        <v>3090</v>
      </c>
      <c r="F12343">
        <v>1</v>
      </c>
      <c r="G12343">
        <v>0</v>
      </c>
      <c r="H12343">
        <v>0</v>
      </c>
      <c r="I12343"/>
      <c r="K12343"/>
      <c r="N12343" t="s">
        <v>3091</v>
      </c>
      <c r="O12343" t="s">
        <v>3092</v>
      </c>
      <c r="P12343" t="s">
        <v>3095</v>
      </c>
      <c r="R12343" t="s">
        <v>3094</v>
      </c>
    </row>
    <row r="12344" spans="1:18" x14ac:dyDescent="0.25">
      <c r="A12344" t="s">
        <v>6329</v>
      </c>
      <c r="B12344" t="s">
        <v>3089</v>
      </c>
      <c r="D12344" t="s">
        <v>3090</v>
      </c>
      <c r="E12344" t="s">
        <v>3090</v>
      </c>
      <c r="F12344">
        <v>1</v>
      </c>
      <c r="G12344">
        <v>0</v>
      </c>
      <c r="H12344">
        <v>215.88704846205599</v>
      </c>
      <c r="I12344">
        <v>169.23704846205601</v>
      </c>
      <c r="K12344">
        <v>15</v>
      </c>
      <c r="M12344">
        <v>31.65</v>
      </c>
      <c r="N12344" t="s">
        <v>3091</v>
      </c>
      <c r="O12344" t="s">
        <v>3092</v>
      </c>
      <c r="P12344" t="s">
        <v>3095</v>
      </c>
      <c r="R12344" t="s">
        <v>3094</v>
      </c>
    </row>
    <row r="12345" spans="1:18" x14ac:dyDescent="0.25">
      <c r="A12345" t="s">
        <v>6330</v>
      </c>
      <c r="B12345" t="s">
        <v>3089</v>
      </c>
      <c r="D12345" t="s">
        <v>3090</v>
      </c>
      <c r="E12345" t="s">
        <v>3090</v>
      </c>
      <c r="F12345">
        <v>1</v>
      </c>
      <c r="G12345">
        <v>0</v>
      </c>
      <c r="H12345">
        <v>65941.8747515961</v>
      </c>
      <c r="I12345">
        <v>31869.234751596101</v>
      </c>
      <c r="K12345">
        <v>9627</v>
      </c>
      <c r="M12345">
        <v>24445.64</v>
      </c>
      <c r="N12345" t="s">
        <v>3091</v>
      </c>
      <c r="O12345" t="s">
        <v>3092</v>
      </c>
      <c r="P12345" t="s">
        <v>3095</v>
      </c>
      <c r="R12345" t="s">
        <v>3094</v>
      </c>
    </row>
    <row r="12346" spans="1:18" x14ac:dyDescent="0.25">
      <c r="A12346" t="s">
        <v>6331</v>
      </c>
      <c r="B12346" t="s">
        <v>3089</v>
      </c>
      <c r="D12346" t="s">
        <v>3090</v>
      </c>
      <c r="E12346" t="s">
        <v>3090</v>
      </c>
      <c r="F12346">
        <v>1</v>
      </c>
      <c r="G12346">
        <v>0</v>
      </c>
      <c r="H12346">
        <v>65707.033641973801</v>
      </c>
      <c r="I12346">
        <v>31629.483641973799</v>
      </c>
      <c r="K12346">
        <v>9628</v>
      </c>
      <c r="M12346">
        <v>24449.55</v>
      </c>
      <c r="N12346" t="s">
        <v>3091</v>
      </c>
      <c r="O12346" t="s">
        <v>3092</v>
      </c>
      <c r="P12346" t="s">
        <v>3095</v>
      </c>
      <c r="R12346" t="s">
        <v>3094</v>
      </c>
    </row>
    <row r="12347" spans="1:18" x14ac:dyDescent="0.25">
      <c r="A12347" t="s">
        <v>6332</v>
      </c>
      <c r="B12347" t="s">
        <v>3089</v>
      </c>
      <c r="D12347" t="s">
        <v>3090</v>
      </c>
      <c r="E12347" t="s">
        <v>3090</v>
      </c>
      <c r="F12347">
        <v>1</v>
      </c>
      <c r="G12347">
        <v>0</v>
      </c>
      <c r="H12347">
        <v>0</v>
      </c>
      <c r="I12347">
        <v>0</v>
      </c>
      <c r="K12347"/>
      <c r="N12347" t="s">
        <v>3091</v>
      </c>
      <c r="O12347" t="s">
        <v>3092</v>
      </c>
      <c r="P12347" t="s">
        <v>3095</v>
      </c>
      <c r="R12347" t="s">
        <v>3094</v>
      </c>
    </row>
    <row r="12348" spans="1:18" x14ac:dyDescent="0.25">
      <c r="A12348" t="s">
        <v>6333</v>
      </c>
      <c r="B12348" t="s">
        <v>3089</v>
      </c>
      <c r="D12348" t="s">
        <v>3090</v>
      </c>
      <c r="E12348" t="s">
        <v>3090</v>
      </c>
      <c r="F12348">
        <v>1</v>
      </c>
      <c r="G12348">
        <v>0</v>
      </c>
      <c r="H12348">
        <v>0</v>
      </c>
      <c r="I12348">
        <v>0</v>
      </c>
      <c r="K12348"/>
      <c r="N12348" t="s">
        <v>3091</v>
      </c>
      <c r="O12348" t="s">
        <v>3092</v>
      </c>
      <c r="P12348" t="s">
        <v>3095</v>
      </c>
      <c r="R12348" t="s">
        <v>3094</v>
      </c>
    </row>
    <row r="12349" spans="1:18" x14ac:dyDescent="0.25">
      <c r="A12349" t="s">
        <v>6334</v>
      </c>
      <c r="B12349" t="s">
        <v>3089</v>
      </c>
      <c r="D12349" t="s">
        <v>3090</v>
      </c>
      <c r="E12349" t="s">
        <v>3090</v>
      </c>
      <c r="F12349">
        <v>1</v>
      </c>
      <c r="G12349">
        <v>0</v>
      </c>
      <c r="H12349">
        <v>822.14594016418403</v>
      </c>
      <c r="I12349">
        <v>200.18594016418399</v>
      </c>
      <c r="K12349">
        <v>200</v>
      </c>
      <c r="M12349">
        <v>421.96</v>
      </c>
      <c r="N12349" t="s">
        <v>3091</v>
      </c>
      <c r="O12349" t="s">
        <v>3092</v>
      </c>
      <c r="P12349" t="s">
        <v>3095</v>
      </c>
      <c r="R12349" t="s">
        <v>3094</v>
      </c>
    </row>
    <row r="12350" spans="1:18" x14ac:dyDescent="0.25">
      <c r="A12350" t="s">
        <v>6335</v>
      </c>
      <c r="B12350" t="s">
        <v>3089</v>
      </c>
      <c r="D12350" t="s">
        <v>3090</v>
      </c>
      <c r="E12350" t="s">
        <v>3090</v>
      </c>
      <c r="F12350">
        <v>1</v>
      </c>
      <c r="G12350">
        <v>0</v>
      </c>
      <c r="H12350">
        <v>440.39208098711998</v>
      </c>
      <c r="I12350">
        <v>129.41208098711999</v>
      </c>
      <c r="K12350">
        <v>100</v>
      </c>
      <c r="M12350">
        <v>210.98</v>
      </c>
      <c r="N12350" t="s">
        <v>3091</v>
      </c>
      <c r="O12350" t="s">
        <v>3092</v>
      </c>
      <c r="P12350" t="s">
        <v>3095</v>
      </c>
      <c r="R12350" t="s">
        <v>3094</v>
      </c>
    </row>
    <row r="12351" spans="1:18" x14ac:dyDescent="0.25">
      <c r="A12351" t="s">
        <v>6336</v>
      </c>
      <c r="B12351" t="s">
        <v>3089</v>
      </c>
      <c r="D12351" t="s">
        <v>3090</v>
      </c>
      <c r="E12351" t="s">
        <v>3090</v>
      </c>
      <c r="F12351">
        <v>1</v>
      </c>
      <c r="G12351">
        <v>0</v>
      </c>
      <c r="H12351">
        <v>0</v>
      </c>
      <c r="I12351">
        <v>0</v>
      </c>
      <c r="K12351"/>
      <c r="N12351" t="s">
        <v>3091</v>
      </c>
      <c r="O12351" t="s">
        <v>3092</v>
      </c>
      <c r="P12351" t="s">
        <v>3095</v>
      </c>
      <c r="R12351" t="s">
        <v>3094</v>
      </c>
    </row>
    <row r="12352" spans="1:18" x14ac:dyDescent="0.25">
      <c r="A12352" t="s">
        <v>6337</v>
      </c>
      <c r="B12352" t="s">
        <v>3089</v>
      </c>
      <c r="D12352" t="s">
        <v>3090</v>
      </c>
      <c r="E12352" t="s">
        <v>3090</v>
      </c>
      <c r="F12352">
        <v>1</v>
      </c>
      <c r="G12352">
        <v>0</v>
      </c>
      <c r="H12352">
        <v>0</v>
      </c>
      <c r="I12352">
        <v>0</v>
      </c>
      <c r="K12352"/>
      <c r="N12352" t="s">
        <v>3091</v>
      </c>
      <c r="O12352" t="s">
        <v>3092</v>
      </c>
      <c r="P12352" t="s">
        <v>3095</v>
      </c>
      <c r="R12352" t="s">
        <v>3094</v>
      </c>
    </row>
    <row r="12353" spans="1:18" x14ac:dyDescent="0.25">
      <c r="A12353" t="s">
        <v>6338</v>
      </c>
      <c r="B12353" t="s">
        <v>3089</v>
      </c>
      <c r="D12353" t="s">
        <v>3090</v>
      </c>
      <c r="E12353" t="s">
        <v>3090</v>
      </c>
      <c r="F12353">
        <v>1</v>
      </c>
      <c r="G12353">
        <v>0</v>
      </c>
      <c r="H12353">
        <v>48924.636270272102</v>
      </c>
      <c r="I12353">
        <v>26689.566270272098</v>
      </c>
      <c r="K12353">
        <v>7150</v>
      </c>
      <c r="M12353">
        <v>15085.07</v>
      </c>
      <c r="N12353" t="s">
        <v>3091</v>
      </c>
      <c r="O12353" t="s">
        <v>3092</v>
      </c>
      <c r="P12353" t="s">
        <v>3095</v>
      </c>
      <c r="R12353" t="s">
        <v>3094</v>
      </c>
    </row>
    <row r="12354" spans="1:18" x14ac:dyDescent="0.25">
      <c r="A12354" t="s">
        <v>6339</v>
      </c>
      <c r="B12354" t="s">
        <v>3089</v>
      </c>
      <c r="D12354" t="s">
        <v>3090</v>
      </c>
      <c r="E12354" t="s">
        <v>3090</v>
      </c>
      <c r="F12354">
        <v>1</v>
      </c>
      <c r="G12354">
        <v>0</v>
      </c>
      <c r="H12354">
        <v>43833.284064792802</v>
      </c>
      <c r="I12354">
        <v>22748.8440647928</v>
      </c>
      <c r="K12354">
        <v>6780</v>
      </c>
      <c r="M12354">
        <v>14304.44</v>
      </c>
      <c r="N12354" t="s">
        <v>3091</v>
      </c>
      <c r="O12354" t="s">
        <v>3092</v>
      </c>
      <c r="P12354" t="s">
        <v>3095</v>
      </c>
      <c r="R12354" t="s">
        <v>3094</v>
      </c>
    </row>
    <row r="12355" spans="1:18" x14ac:dyDescent="0.25">
      <c r="A12355" t="s">
        <v>6340</v>
      </c>
      <c r="B12355" t="s">
        <v>3089</v>
      </c>
      <c r="D12355" t="s">
        <v>3090</v>
      </c>
      <c r="E12355" t="s">
        <v>3090</v>
      </c>
      <c r="F12355">
        <v>1</v>
      </c>
      <c r="G12355">
        <v>0</v>
      </c>
      <c r="H12355">
        <v>46232.342675791602</v>
      </c>
      <c r="I12355">
        <v>25147.9026757916</v>
      </c>
      <c r="K12355">
        <v>6780</v>
      </c>
      <c r="M12355">
        <v>14304.44</v>
      </c>
      <c r="N12355" t="s">
        <v>3091</v>
      </c>
      <c r="O12355" t="s">
        <v>3092</v>
      </c>
      <c r="P12355" t="s">
        <v>3095</v>
      </c>
      <c r="R12355" t="s">
        <v>3094</v>
      </c>
    </row>
    <row r="12356" spans="1:18" x14ac:dyDescent="0.25">
      <c r="A12356" t="s">
        <v>6341</v>
      </c>
      <c r="B12356" t="s">
        <v>3089</v>
      </c>
      <c r="D12356" t="s">
        <v>3090</v>
      </c>
      <c r="E12356" t="s">
        <v>3090</v>
      </c>
      <c r="F12356">
        <v>1</v>
      </c>
      <c r="G12356">
        <v>0</v>
      </c>
      <c r="H12356">
        <v>0</v>
      </c>
      <c r="I12356"/>
      <c r="K12356"/>
      <c r="N12356" t="s">
        <v>3091</v>
      </c>
      <c r="O12356" t="s">
        <v>3092</v>
      </c>
      <c r="P12356" t="s">
        <v>3095</v>
      </c>
      <c r="R12356" t="s">
        <v>3094</v>
      </c>
    </row>
    <row r="12357" spans="1:18" x14ac:dyDescent="0.25">
      <c r="A12357" t="s">
        <v>6342</v>
      </c>
      <c r="B12357" t="s">
        <v>3089</v>
      </c>
      <c r="D12357" t="s">
        <v>3090</v>
      </c>
      <c r="E12357" t="s">
        <v>3090</v>
      </c>
      <c r="F12357">
        <v>1</v>
      </c>
      <c r="G12357">
        <v>0</v>
      </c>
      <c r="H12357">
        <v>47021.400750833498</v>
      </c>
      <c r="I12357">
        <v>25936.960750833499</v>
      </c>
      <c r="K12357">
        <v>6780</v>
      </c>
      <c r="M12357">
        <v>14304.44</v>
      </c>
      <c r="N12357" t="s">
        <v>3091</v>
      </c>
      <c r="O12357" t="s">
        <v>3092</v>
      </c>
      <c r="P12357" t="s">
        <v>3095</v>
      </c>
      <c r="R12357" t="s">
        <v>3094</v>
      </c>
    </row>
    <row r="12358" spans="1:18" x14ac:dyDescent="0.25">
      <c r="A12358" t="s">
        <v>6343</v>
      </c>
      <c r="B12358" t="s">
        <v>3089</v>
      </c>
      <c r="D12358" t="s">
        <v>3090</v>
      </c>
      <c r="E12358" t="s">
        <v>3090</v>
      </c>
      <c r="F12358">
        <v>1</v>
      </c>
      <c r="G12358">
        <v>0</v>
      </c>
      <c r="H12358">
        <v>45052.732149916897</v>
      </c>
      <c r="I12358">
        <v>23968.292149916899</v>
      </c>
      <c r="K12358">
        <v>6780</v>
      </c>
      <c r="M12358">
        <v>14304.44</v>
      </c>
      <c r="N12358" t="s">
        <v>3091</v>
      </c>
      <c r="O12358" t="s">
        <v>3092</v>
      </c>
      <c r="P12358" t="s">
        <v>3095</v>
      </c>
      <c r="R12358" t="s">
        <v>3094</v>
      </c>
    </row>
    <row r="12359" spans="1:18" x14ac:dyDescent="0.25">
      <c r="A12359" t="s">
        <v>6344</v>
      </c>
      <c r="B12359" t="s">
        <v>3089</v>
      </c>
      <c r="D12359" t="s">
        <v>3090</v>
      </c>
      <c r="E12359" t="s">
        <v>3090</v>
      </c>
      <c r="F12359">
        <v>1</v>
      </c>
      <c r="G12359">
        <v>0</v>
      </c>
      <c r="H12359">
        <v>44312.703166712497</v>
      </c>
      <c r="I12359">
        <v>23228.263166712499</v>
      </c>
      <c r="K12359">
        <v>6780</v>
      </c>
      <c r="M12359">
        <v>14304.44</v>
      </c>
      <c r="N12359" t="s">
        <v>3091</v>
      </c>
      <c r="O12359" t="s">
        <v>3092</v>
      </c>
      <c r="P12359" t="s">
        <v>3095</v>
      </c>
      <c r="R12359" t="s">
        <v>3094</v>
      </c>
    </row>
    <row r="12360" spans="1:18" x14ac:dyDescent="0.25">
      <c r="A12360" t="s">
        <v>6345</v>
      </c>
      <c r="B12360" t="s">
        <v>3089</v>
      </c>
      <c r="D12360" t="s">
        <v>3090</v>
      </c>
      <c r="E12360" t="s">
        <v>3090</v>
      </c>
      <c r="F12360">
        <v>1</v>
      </c>
      <c r="G12360">
        <v>0</v>
      </c>
      <c r="H12360">
        <v>2554.3954183717001</v>
      </c>
      <c r="I12360">
        <v>66.5554183717</v>
      </c>
      <c r="K12360">
        <v>800</v>
      </c>
      <c r="M12360">
        <v>1687.84</v>
      </c>
      <c r="N12360" t="s">
        <v>3091</v>
      </c>
      <c r="O12360" t="s">
        <v>3092</v>
      </c>
      <c r="P12360" t="s">
        <v>3095</v>
      </c>
      <c r="R12360" t="s">
        <v>3094</v>
      </c>
    </row>
    <row r="12361" spans="1:18" x14ac:dyDescent="0.25">
      <c r="A12361" t="s">
        <v>6346</v>
      </c>
      <c r="B12361" t="s">
        <v>3089</v>
      </c>
      <c r="D12361" t="s">
        <v>3090</v>
      </c>
      <c r="E12361" t="s">
        <v>3090</v>
      </c>
      <c r="F12361">
        <v>1</v>
      </c>
      <c r="G12361">
        <v>0</v>
      </c>
      <c r="H12361">
        <v>48692.137270687497</v>
      </c>
      <c r="I12361">
        <v>26985.737270687499</v>
      </c>
      <c r="K12361">
        <v>6980</v>
      </c>
      <c r="M12361">
        <v>14726.4</v>
      </c>
      <c r="N12361" t="s">
        <v>3091</v>
      </c>
      <c r="O12361" t="s">
        <v>3092</v>
      </c>
      <c r="P12361" t="s">
        <v>3095</v>
      </c>
      <c r="R12361" t="s">
        <v>3094</v>
      </c>
    </row>
    <row r="12362" spans="1:18" x14ac:dyDescent="0.25">
      <c r="A12362" t="s">
        <v>6347</v>
      </c>
      <c r="B12362" t="s">
        <v>3089</v>
      </c>
      <c r="D12362" t="s">
        <v>3090</v>
      </c>
      <c r="E12362" t="s">
        <v>3090</v>
      </c>
      <c r="F12362">
        <v>1</v>
      </c>
      <c r="G12362">
        <v>0</v>
      </c>
      <c r="H12362">
        <v>47538.585267866198</v>
      </c>
      <c r="I12362">
        <v>25472.1852678662</v>
      </c>
      <c r="K12362">
        <v>6980</v>
      </c>
      <c r="M12362">
        <v>15086.4</v>
      </c>
      <c r="N12362" t="s">
        <v>3091</v>
      </c>
      <c r="O12362" t="s">
        <v>3092</v>
      </c>
      <c r="P12362" t="s">
        <v>3095</v>
      </c>
      <c r="R12362" t="s">
        <v>3094</v>
      </c>
    </row>
    <row r="12363" spans="1:18" x14ac:dyDescent="0.25">
      <c r="A12363" t="s">
        <v>6348</v>
      </c>
      <c r="B12363" t="s">
        <v>3089</v>
      </c>
      <c r="D12363" t="s">
        <v>3090</v>
      </c>
      <c r="E12363" t="s">
        <v>3090</v>
      </c>
      <c r="F12363">
        <v>1</v>
      </c>
      <c r="G12363">
        <v>0</v>
      </c>
      <c r="H12363">
        <v>49064.489485338403</v>
      </c>
      <c r="I12363">
        <v>26736.129485338399</v>
      </c>
      <c r="K12363">
        <v>7180</v>
      </c>
      <c r="M12363">
        <v>15148.36</v>
      </c>
      <c r="N12363" t="s">
        <v>3091</v>
      </c>
      <c r="O12363" t="s">
        <v>3092</v>
      </c>
      <c r="P12363" t="s">
        <v>3095</v>
      </c>
      <c r="R12363" t="s">
        <v>3094</v>
      </c>
    </row>
    <row r="12364" spans="1:18" x14ac:dyDescent="0.25">
      <c r="A12364" t="s">
        <v>6349</v>
      </c>
      <c r="B12364" t="s">
        <v>3089</v>
      </c>
      <c r="D12364" t="s">
        <v>3090</v>
      </c>
      <c r="E12364" t="s">
        <v>3090</v>
      </c>
      <c r="F12364">
        <v>1</v>
      </c>
      <c r="G12364">
        <v>0</v>
      </c>
      <c r="H12364">
        <v>0</v>
      </c>
      <c r="I12364">
        <v>0</v>
      </c>
      <c r="K12364"/>
      <c r="N12364" t="s">
        <v>3091</v>
      </c>
      <c r="O12364" t="s">
        <v>3092</v>
      </c>
      <c r="P12364" t="s">
        <v>3095</v>
      </c>
      <c r="R12364" t="s">
        <v>3094</v>
      </c>
    </row>
    <row r="12365" spans="1:18" x14ac:dyDescent="0.25">
      <c r="A12365" t="s">
        <v>6350</v>
      </c>
      <c r="B12365" t="s">
        <v>3089</v>
      </c>
      <c r="D12365" t="s">
        <v>3090</v>
      </c>
      <c r="E12365" t="s">
        <v>3090</v>
      </c>
      <c r="F12365">
        <v>1</v>
      </c>
      <c r="G12365">
        <v>0</v>
      </c>
      <c r="H12365">
        <v>0</v>
      </c>
      <c r="I12365">
        <v>0</v>
      </c>
      <c r="K12365"/>
      <c r="N12365" t="s">
        <v>3091</v>
      </c>
      <c r="O12365" t="s">
        <v>3092</v>
      </c>
      <c r="P12365" t="s">
        <v>3095</v>
      </c>
      <c r="R12365" t="s">
        <v>3094</v>
      </c>
    </row>
    <row r="12366" spans="1:18" x14ac:dyDescent="0.25">
      <c r="A12366" t="s">
        <v>6351</v>
      </c>
      <c r="B12366" t="s">
        <v>3089</v>
      </c>
      <c r="D12366" t="s">
        <v>3090</v>
      </c>
      <c r="E12366" t="s">
        <v>3090</v>
      </c>
      <c r="F12366">
        <v>1</v>
      </c>
      <c r="G12366">
        <v>0</v>
      </c>
      <c r="H12366">
        <v>0</v>
      </c>
      <c r="I12366">
        <v>0</v>
      </c>
      <c r="K12366"/>
      <c r="N12366" t="s">
        <v>3091</v>
      </c>
      <c r="O12366" t="s">
        <v>3092</v>
      </c>
      <c r="P12366" t="s">
        <v>3095</v>
      </c>
      <c r="R12366" t="s">
        <v>3094</v>
      </c>
    </row>
    <row r="12367" spans="1:18" x14ac:dyDescent="0.25">
      <c r="A12367" t="s">
        <v>6352</v>
      </c>
      <c r="B12367" t="s">
        <v>3089</v>
      </c>
      <c r="D12367" t="s">
        <v>3090</v>
      </c>
      <c r="E12367" t="s">
        <v>3090</v>
      </c>
      <c r="F12367">
        <v>1</v>
      </c>
      <c r="G12367">
        <v>0</v>
      </c>
      <c r="H12367">
        <v>0</v>
      </c>
      <c r="I12367">
        <v>0</v>
      </c>
      <c r="K12367"/>
      <c r="N12367" t="s">
        <v>3091</v>
      </c>
      <c r="O12367" t="s">
        <v>3092</v>
      </c>
      <c r="P12367" t="s">
        <v>3095</v>
      </c>
      <c r="R12367" t="s">
        <v>3094</v>
      </c>
    </row>
    <row r="12368" spans="1:18" x14ac:dyDescent="0.25">
      <c r="A12368" t="s">
        <v>6353</v>
      </c>
      <c r="B12368" t="s">
        <v>3089</v>
      </c>
      <c r="D12368" t="s">
        <v>3090</v>
      </c>
      <c r="E12368" t="s">
        <v>3090</v>
      </c>
      <c r="F12368">
        <v>1</v>
      </c>
      <c r="G12368">
        <v>0</v>
      </c>
      <c r="H12368">
        <v>0</v>
      </c>
      <c r="I12368">
        <v>0</v>
      </c>
      <c r="K12368"/>
      <c r="N12368" t="s">
        <v>3091</v>
      </c>
      <c r="O12368" t="s">
        <v>3092</v>
      </c>
      <c r="P12368" t="s">
        <v>3095</v>
      </c>
      <c r="R12368" t="s">
        <v>3094</v>
      </c>
    </row>
    <row r="12369" spans="1:18" x14ac:dyDescent="0.25">
      <c r="A12369" t="s">
        <v>6354</v>
      </c>
      <c r="B12369" t="s">
        <v>3089</v>
      </c>
      <c r="D12369" t="s">
        <v>3090</v>
      </c>
      <c r="E12369" t="s">
        <v>3090</v>
      </c>
      <c r="F12369">
        <v>1</v>
      </c>
      <c r="G12369">
        <v>0</v>
      </c>
      <c r="H12369">
        <v>0</v>
      </c>
      <c r="I12369">
        <v>0</v>
      </c>
      <c r="K12369"/>
      <c r="N12369" t="s">
        <v>3091</v>
      </c>
      <c r="O12369" t="s">
        <v>3092</v>
      </c>
      <c r="P12369" t="s">
        <v>3095</v>
      </c>
      <c r="R12369" t="s">
        <v>3094</v>
      </c>
    </row>
    <row r="12370" spans="1:18" x14ac:dyDescent="0.25">
      <c r="A12370" t="s">
        <v>6355</v>
      </c>
      <c r="B12370" t="s">
        <v>3089</v>
      </c>
      <c r="D12370" t="s">
        <v>3090</v>
      </c>
      <c r="E12370" t="s">
        <v>3090</v>
      </c>
      <c r="F12370">
        <v>1</v>
      </c>
      <c r="G12370">
        <v>0</v>
      </c>
      <c r="H12370">
        <v>0</v>
      </c>
      <c r="I12370">
        <v>0</v>
      </c>
      <c r="K12370"/>
      <c r="N12370" t="s">
        <v>3091</v>
      </c>
      <c r="O12370" t="s">
        <v>3092</v>
      </c>
      <c r="P12370" t="s">
        <v>3095</v>
      </c>
      <c r="R12370" t="s">
        <v>3094</v>
      </c>
    </row>
    <row r="12371" spans="1:18" x14ac:dyDescent="0.25">
      <c r="A12371" t="s">
        <v>6356</v>
      </c>
      <c r="B12371" t="s">
        <v>3089</v>
      </c>
      <c r="D12371" t="s">
        <v>3090</v>
      </c>
      <c r="E12371" t="s">
        <v>3090</v>
      </c>
      <c r="F12371">
        <v>1</v>
      </c>
      <c r="G12371">
        <v>0</v>
      </c>
      <c r="H12371">
        <v>0</v>
      </c>
      <c r="I12371">
        <v>0</v>
      </c>
      <c r="K12371"/>
      <c r="N12371" t="s">
        <v>3091</v>
      </c>
      <c r="O12371" t="s">
        <v>3092</v>
      </c>
      <c r="P12371" t="s">
        <v>3095</v>
      </c>
      <c r="R12371" t="s">
        <v>3094</v>
      </c>
    </row>
    <row r="12372" spans="1:18" x14ac:dyDescent="0.25">
      <c r="A12372" t="s">
        <v>6357</v>
      </c>
      <c r="B12372" t="s">
        <v>3089</v>
      </c>
      <c r="D12372" t="s">
        <v>3090</v>
      </c>
      <c r="E12372" t="s">
        <v>3090</v>
      </c>
      <c r="F12372">
        <v>1</v>
      </c>
      <c r="G12372">
        <v>0</v>
      </c>
      <c r="H12372">
        <v>0</v>
      </c>
      <c r="I12372">
        <v>0</v>
      </c>
      <c r="K12372"/>
      <c r="N12372" t="s">
        <v>3091</v>
      </c>
      <c r="O12372" t="s">
        <v>3092</v>
      </c>
      <c r="P12372" t="s">
        <v>3095</v>
      </c>
      <c r="R12372" t="s">
        <v>3094</v>
      </c>
    </row>
    <row r="12373" spans="1:18" x14ac:dyDescent="0.25">
      <c r="A12373" t="s">
        <v>6358</v>
      </c>
      <c r="B12373" t="s">
        <v>3089</v>
      </c>
      <c r="D12373" t="s">
        <v>3090</v>
      </c>
      <c r="E12373" t="s">
        <v>3090</v>
      </c>
      <c r="F12373">
        <v>1</v>
      </c>
      <c r="G12373">
        <v>0</v>
      </c>
      <c r="H12373">
        <v>0</v>
      </c>
      <c r="I12373">
        <v>0</v>
      </c>
      <c r="K12373"/>
      <c r="N12373" t="s">
        <v>3091</v>
      </c>
      <c r="O12373" t="s">
        <v>3092</v>
      </c>
      <c r="P12373" t="s">
        <v>3095</v>
      </c>
      <c r="R12373" t="s">
        <v>3094</v>
      </c>
    </row>
    <row r="12374" spans="1:18" x14ac:dyDescent="0.25">
      <c r="A12374" t="s">
        <v>6359</v>
      </c>
      <c r="B12374" t="s">
        <v>3089</v>
      </c>
      <c r="D12374" t="s">
        <v>3090</v>
      </c>
      <c r="F12374">
        <v>1</v>
      </c>
      <c r="G12374">
        <v>0</v>
      </c>
      <c r="H12374">
        <v>0</v>
      </c>
      <c r="I12374">
        <v>0</v>
      </c>
      <c r="K12374"/>
      <c r="N12374" t="s">
        <v>3091</v>
      </c>
      <c r="O12374" t="s">
        <v>3092</v>
      </c>
      <c r="P12374" t="s">
        <v>3093</v>
      </c>
      <c r="R12374" t="s">
        <v>3094</v>
      </c>
    </row>
    <row r="12375" spans="1:18" x14ac:dyDescent="0.25">
      <c r="A12375" t="s">
        <v>6360</v>
      </c>
      <c r="B12375" t="s">
        <v>3089</v>
      </c>
      <c r="D12375" t="s">
        <v>3090</v>
      </c>
      <c r="E12375" t="s">
        <v>3090</v>
      </c>
      <c r="F12375">
        <v>1</v>
      </c>
      <c r="G12375">
        <v>0</v>
      </c>
      <c r="H12375">
        <v>0</v>
      </c>
      <c r="I12375"/>
      <c r="K12375"/>
      <c r="N12375" t="s">
        <v>3091</v>
      </c>
      <c r="O12375" t="s">
        <v>3092</v>
      </c>
      <c r="P12375" t="s">
        <v>3095</v>
      </c>
      <c r="R12375" t="s">
        <v>3094</v>
      </c>
    </row>
    <row r="12376" spans="1:18" x14ac:dyDescent="0.25">
      <c r="A12376" t="s">
        <v>6361</v>
      </c>
      <c r="B12376" t="s">
        <v>3089</v>
      </c>
      <c r="D12376" t="s">
        <v>3090</v>
      </c>
      <c r="E12376" t="s">
        <v>3090</v>
      </c>
      <c r="F12376">
        <v>1</v>
      </c>
      <c r="G12376">
        <v>0</v>
      </c>
      <c r="H12376">
        <v>0</v>
      </c>
      <c r="I12376">
        <v>0</v>
      </c>
      <c r="K12376"/>
      <c r="N12376" t="s">
        <v>3091</v>
      </c>
      <c r="O12376" t="s">
        <v>3092</v>
      </c>
      <c r="P12376" t="s">
        <v>3095</v>
      </c>
      <c r="R12376" t="s">
        <v>3094</v>
      </c>
    </row>
    <row r="12377" spans="1:18" x14ac:dyDescent="0.25">
      <c r="A12377" t="s">
        <v>6362</v>
      </c>
      <c r="B12377" t="s">
        <v>3089</v>
      </c>
      <c r="D12377" t="s">
        <v>3090</v>
      </c>
      <c r="E12377" t="s">
        <v>3090</v>
      </c>
      <c r="F12377">
        <v>1</v>
      </c>
      <c r="G12377">
        <v>0</v>
      </c>
      <c r="H12377">
        <v>0</v>
      </c>
      <c r="I12377">
        <v>0</v>
      </c>
      <c r="K12377"/>
      <c r="N12377" t="s">
        <v>3091</v>
      </c>
      <c r="O12377" t="s">
        <v>3092</v>
      </c>
      <c r="P12377" t="s">
        <v>3095</v>
      </c>
      <c r="R12377" t="s">
        <v>3094</v>
      </c>
    </row>
    <row r="12378" spans="1:18" x14ac:dyDescent="0.25">
      <c r="A12378" t="s">
        <v>6363</v>
      </c>
      <c r="B12378" t="s">
        <v>3089</v>
      </c>
      <c r="D12378" t="s">
        <v>3090</v>
      </c>
      <c r="E12378" t="s">
        <v>3090</v>
      </c>
      <c r="F12378">
        <v>1</v>
      </c>
      <c r="G12378">
        <v>0</v>
      </c>
      <c r="H12378">
        <v>13.3026168949953</v>
      </c>
      <c r="I12378">
        <v>12.2352668949953</v>
      </c>
      <c r="K12378">
        <v>0.39389999999999997</v>
      </c>
      <c r="M12378">
        <v>0.67344999999999999</v>
      </c>
      <c r="N12378" t="s">
        <v>3091</v>
      </c>
      <c r="O12378" t="s">
        <v>3092</v>
      </c>
      <c r="P12378" t="s">
        <v>3095</v>
      </c>
      <c r="R12378" t="s">
        <v>3094</v>
      </c>
    </row>
    <row r="12379" spans="1:18" x14ac:dyDescent="0.25">
      <c r="A12379" t="s">
        <v>6364</v>
      </c>
      <c r="B12379" t="s">
        <v>3089</v>
      </c>
      <c r="D12379" t="s">
        <v>3090</v>
      </c>
      <c r="E12379" t="s">
        <v>3090</v>
      </c>
      <c r="F12379">
        <v>1</v>
      </c>
      <c r="G12379">
        <v>0</v>
      </c>
      <c r="H12379">
        <v>8.8032296998624204</v>
      </c>
      <c r="I12379">
        <v>7.9791796998624198</v>
      </c>
      <c r="K12379">
        <v>0.30409999999999998</v>
      </c>
      <c r="M12379">
        <v>0.51995000000000002</v>
      </c>
      <c r="N12379" t="s">
        <v>3091</v>
      </c>
      <c r="O12379" t="s">
        <v>3092</v>
      </c>
      <c r="P12379" t="s">
        <v>3095</v>
      </c>
      <c r="R12379" t="s">
        <v>3094</v>
      </c>
    </row>
    <row r="12380" spans="1:18" x14ac:dyDescent="0.25">
      <c r="A12380" t="s">
        <v>6365</v>
      </c>
      <c r="B12380" t="s">
        <v>3089</v>
      </c>
      <c r="D12380" t="s">
        <v>3090</v>
      </c>
      <c r="E12380" t="s">
        <v>3090</v>
      </c>
      <c r="F12380">
        <v>1</v>
      </c>
      <c r="G12380">
        <v>0</v>
      </c>
      <c r="H12380">
        <v>36.155999999999999</v>
      </c>
      <c r="I12380">
        <v>7.5999999999999998E-2</v>
      </c>
      <c r="K12380">
        <v>8</v>
      </c>
      <c r="M12380">
        <v>28.08</v>
      </c>
      <c r="N12380" t="s">
        <v>3091</v>
      </c>
      <c r="O12380" t="s">
        <v>3092</v>
      </c>
      <c r="P12380" t="s">
        <v>3095</v>
      </c>
      <c r="R12380" t="s">
        <v>3094</v>
      </c>
    </row>
    <row r="12381" spans="1:18" x14ac:dyDescent="0.25">
      <c r="A12381" t="s">
        <v>6366</v>
      </c>
      <c r="B12381" t="s">
        <v>3089</v>
      </c>
      <c r="D12381" t="s">
        <v>3090</v>
      </c>
      <c r="E12381" t="s">
        <v>3090</v>
      </c>
      <c r="F12381">
        <v>1</v>
      </c>
      <c r="G12381">
        <v>0</v>
      </c>
      <c r="H12381">
        <v>18.845554185021999</v>
      </c>
      <c r="I12381">
        <v>8.0065541850220203</v>
      </c>
      <c r="K12381">
        <v>4</v>
      </c>
      <c r="M12381">
        <v>6.8390000000000004</v>
      </c>
      <c r="N12381" t="s">
        <v>3091</v>
      </c>
      <c r="O12381" t="s">
        <v>3092</v>
      </c>
      <c r="P12381" t="s">
        <v>3095</v>
      </c>
      <c r="R12381" t="s">
        <v>3094</v>
      </c>
    </row>
    <row r="12382" spans="1:18" x14ac:dyDescent="0.25">
      <c r="A12382" t="s">
        <v>8287</v>
      </c>
      <c r="B12382" t="s">
        <v>3089</v>
      </c>
      <c r="D12382" t="s">
        <v>3090</v>
      </c>
      <c r="E12382" t="s">
        <v>3090</v>
      </c>
      <c r="F12382">
        <v>1</v>
      </c>
      <c r="G12382">
        <v>0</v>
      </c>
      <c r="H12382">
        <v>73.004216747304298</v>
      </c>
      <c r="I12382">
        <v>55.533383413971002</v>
      </c>
      <c r="K12382">
        <v>5.6</v>
      </c>
      <c r="M12382">
        <v>11.8708333333333</v>
      </c>
      <c r="N12382" t="s">
        <v>3091</v>
      </c>
      <c r="O12382" t="s">
        <v>3092</v>
      </c>
      <c r="P12382" t="s">
        <v>3095</v>
      </c>
      <c r="R12382" t="s">
        <v>3094</v>
      </c>
    </row>
    <row r="12383" spans="1:18" x14ac:dyDescent="0.25">
      <c r="A12383" t="s">
        <v>8288</v>
      </c>
      <c r="B12383" t="s">
        <v>3089</v>
      </c>
      <c r="D12383" t="s">
        <v>3090</v>
      </c>
      <c r="E12383" t="s">
        <v>3090</v>
      </c>
      <c r="F12383">
        <v>1</v>
      </c>
      <c r="G12383">
        <v>0</v>
      </c>
      <c r="H12383">
        <v>73.787672139464206</v>
      </c>
      <c r="I12383">
        <v>56.316838806130903</v>
      </c>
      <c r="K12383">
        <v>5.6</v>
      </c>
      <c r="M12383">
        <v>11.8708333333333</v>
      </c>
      <c r="N12383" t="s">
        <v>3091</v>
      </c>
      <c r="O12383" t="s">
        <v>3092</v>
      </c>
      <c r="P12383" t="s">
        <v>3095</v>
      </c>
      <c r="R12383" t="s">
        <v>3094</v>
      </c>
    </row>
    <row r="12384" spans="1:18" x14ac:dyDescent="0.25">
      <c r="A12384" t="s">
        <v>6367</v>
      </c>
      <c r="B12384" t="s">
        <v>3089</v>
      </c>
      <c r="D12384" t="s">
        <v>3090</v>
      </c>
      <c r="E12384" t="s">
        <v>3090</v>
      </c>
      <c r="F12384">
        <v>1</v>
      </c>
      <c r="G12384">
        <v>0</v>
      </c>
      <c r="H12384">
        <v>1965.8377369281</v>
      </c>
      <c r="I12384">
        <v>1965.8377369281</v>
      </c>
      <c r="K12384">
        <v>0</v>
      </c>
      <c r="M12384">
        <v>0</v>
      </c>
      <c r="N12384" t="s">
        <v>3091</v>
      </c>
      <c r="O12384" t="s">
        <v>3092</v>
      </c>
      <c r="P12384" t="s">
        <v>3095</v>
      </c>
      <c r="R12384" t="s">
        <v>3094</v>
      </c>
    </row>
    <row r="12385" spans="1:18" x14ac:dyDescent="0.25">
      <c r="A12385" t="s">
        <v>6368</v>
      </c>
      <c r="B12385" t="s">
        <v>3089</v>
      </c>
      <c r="D12385" t="s">
        <v>3090</v>
      </c>
      <c r="E12385" t="s">
        <v>3090</v>
      </c>
      <c r="F12385">
        <v>1</v>
      </c>
      <c r="G12385">
        <v>0</v>
      </c>
      <c r="H12385">
        <v>1785.87528428014</v>
      </c>
      <c r="I12385">
        <v>432.93528428014002</v>
      </c>
      <c r="K12385">
        <v>300</v>
      </c>
      <c r="M12385">
        <v>1052.94</v>
      </c>
      <c r="N12385" t="s">
        <v>3091</v>
      </c>
      <c r="O12385" t="s">
        <v>3092</v>
      </c>
      <c r="P12385" t="s">
        <v>3095</v>
      </c>
      <c r="R12385" t="s">
        <v>3094</v>
      </c>
    </row>
    <row r="12386" spans="1:18" x14ac:dyDescent="0.25">
      <c r="A12386" t="s">
        <v>6369</v>
      </c>
      <c r="B12386" t="s">
        <v>3089</v>
      </c>
      <c r="D12386" t="s">
        <v>3090</v>
      </c>
      <c r="E12386" t="s">
        <v>3090</v>
      </c>
      <c r="F12386">
        <v>1</v>
      </c>
      <c r="G12386">
        <v>0</v>
      </c>
      <c r="H12386">
        <v>4244.64136207295</v>
      </c>
      <c r="I12386">
        <v>1087.7813620729501</v>
      </c>
      <c r="K12386">
        <v>700</v>
      </c>
      <c r="M12386">
        <v>2456.86</v>
      </c>
      <c r="N12386" t="s">
        <v>3091</v>
      </c>
      <c r="O12386" t="s">
        <v>3092</v>
      </c>
      <c r="P12386" t="s">
        <v>3095</v>
      </c>
      <c r="R12386" t="s">
        <v>3094</v>
      </c>
    </row>
    <row r="12387" spans="1:18" x14ac:dyDescent="0.25">
      <c r="A12387" t="s">
        <v>6370</v>
      </c>
      <c r="B12387" t="s">
        <v>3089</v>
      </c>
      <c r="D12387" t="s">
        <v>3090</v>
      </c>
      <c r="E12387" t="s">
        <v>3090</v>
      </c>
      <c r="F12387">
        <v>1</v>
      </c>
      <c r="G12387">
        <v>0</v>
      </c>
      <c r="H12387">
        <v>642.995</v>
      </c>
      <c r="I12387">
        <v>588.79499999999996</v>
      </c>
      <c r="K12387">
        <v>20</v>
      </c>
      <c r="M12387">
        <v>34.200000000000003</v>
      </c>
      <c r="N12387" t="s">
        <v>3091</v>
      </c>
      <c r="O12387" t="s">
        <v>3092</v>
      </c>
      <c r="P12387" t="s">
        <v>3095</v>
      </c>
      <c r="R12387" t="s">
        <v>3094</v>
      </c>
    </row>
    <row r="12388" spans="1:18" x14ac:dyDescent="0.25">
      <c r="A12388" t="s">
        <v>6371</v>
      </c>
      <c r="B12388" t="s">
        <v>3089</v>
      </c>
      <c r="D12388" t="s">
        <v>3090</v>
      </c>
      <c r="E12388" t="s">
        <v>3090</v>
      </c>
      <c r="F12388">
        <v>1</v>
      </c>
      <c r="G12388">
        <v>0</v>
      </c>
      <c r="H12388">
        <v>744.55124000000001</v>
      </c>
      <c r="I12388">
        <v>203.376241496923</v>
      </c>
      <c r="K12388">
        <v>119.99999966807199</v>
      </c>
      <c r="M12388">
        <v>421.17499883500301</v>
      </c>
      <c r="N12388" t="s">
        <v>3091</v>
      </c>
      <c r="O12388" t="s">
        <v>3092</v>
      </c>
      <c r="P12388" t="s">
        <v>3095</v>
      </c>
      <c r="R12388" t="s">
        <v>3094</v>
      </c>
    </row>
    <row r="12389" spans="1:18" x14ac:dyDescent="0.25">
      <c r="A12389" t="s">
        <v>6372</v>
      </c>
      <c r="B12389" t="s">
        <v>3089</v>
      </c>
      <c r="D12389" t="s">
        <v>3090</v>
      </c>
      <c r="E12389" t="s">
        <v>3090</v>
      </c>
      <c r="F12389">
        <v>1</v>
      </c>
      <c r="G12389">
        <v>0</v>
      </c>
      <c r="H12389">
        <v>580.17241618389801</v>
      </c>
      <c r="I12389">
        <v>580.17241618389801</v>
      </c>
      <c r="K12389">
        <v>0</v>
      </c>
      <c r="M12389">
        <v>0</v>
      </c>
      <c r="N12389" t="s">
        <v>3091</v>
      </c>
      <c r="O12389" t="s">
        <v>3092</v>
      </c>
      <c r="P12389" t="s">
        <v>3095</v>
      </c>
      <c r="R12389" t="s">
        <v>3094</v>
      </c>
    </row>
    <row r="12390" spans="1:18" x14ac:dyDescent="0.25">
      <c r="A12390" t="s">
        <v>8972</v>
      </c>
      <c r="B12390" t="s">
        <v>3089</v>
      </c>
      <c r="D12390" t="s">
        <v>3090</v>
      </c>
      <c r="E12390" t="s">
        <v>3090</v>
      </c>
      <c r="F12390">
        <v>1</v>
      </c>
      <c r="G12390">
        <v>0</v>
      </c>
      <c r="H12390">
        <v>129.77868974358901</v>
      </c>
      <c r="I12390">
        <v>20.0736897435897</v>
      </c>
      <c r="K12390">
        <v>51.56</v>
      </c>
      <c r="M12390">
        <v>58.145000000000003</v>
      </c>
      <c r="N12390" t="s">
        <v>3091</v>
      </c>
      <c r="O12390" t="s">
        <v>3092</v>
      </c>
      <c r="P12390" t="s">
        <v>3095</v>
      </c>
      <c r="R12390" t="s">
        <v>3094</v>
      </c>
    </row>
    <row r="12391" spans="1:18" x14ac:dyDescent="0.25">
      <c r="A12391" t="s">
        <v>6373</v>
      </c>
      <c r="B12391" t="s">
        <v>3089</v>
      </c>
      <c r="D12391" t="s">
        <v>3090</v>
      </c>
      <c r="E12391" t="s">
        <v>3090</v>
      </c>
      <c r="F12391">
        <v>1</v>
      </c>
      <c r="G12391">
        <v>0</v>
      </c>
      <c r="H12391">
        <v>2133.7961999999902</v>
      </c>
      <c r="I12391">
        <v>1457.32619999999</v>
      </c>
      <c r="K12391">
        <v>150</v>
      </c>
      <c r="M12391">
        <v>526.47</v>
      </c>
      <c r="N12391" t="s">
        <v>3091</v>
      </c>
      <c r="O12391" t="s">
        <v>3092</v>
      </c>
      <c r="P12391" t="s">
        <v>3095</v>
      </c>
      <c r="R12391" t="s">
        <v>3094</v>
      </c>
    </row>
    <row r="12392" spans="1:18" x14ac:dyDescent="0.25">
      <c r="A12392" t="s">
        <v>6374</v>
      </c>
      <c r="B12392" t="s">
        <v>3089</v>
      </c>
      <c r="D12392" t="s">
        <v>3090</v>
      </c>
      <c r="E12392" t="s">
        <v>3090</v>
      </c>
      <c r="F12392">
        <v>1</v>
      </c>
      <c r="G12392">
        <v>0</v>
      </c>
      <c r="H12392">
        <v>1042.85208333333</v>
      </c>
      <c r="I12392">
        <v>253.63708333333301</v>
      </c>
      <c r="K12392">
        <v>175</v>
      </c>
      <c r="M12392">
        <v>614.21500000000003</v>
      </c>
      <c r="N12392" t="s">
        <v>3091</v>
      </c>
      <c r="O12392" t="s">
        <v>3092</v>
      </c>
      <c r="P12392" t="s">
        <v>3095</v>
      </c>
      <c r="R12392" t="s">
        <v>3094</v>
      </c>
    </row>
    <row r="12393" spans="1:18" x14ac:dyDescent="0.25">
      <c r="A12393" t="s">
        <v>6375</v>
      </c>
      <c r="B12393" t="s">
        <v>3089</v>
      </c>
      <c r="D12393" t="s">
        <v>3090</v>
      </c>
      <c r="E12393" t="s">
        <v>3090</v>
      </c>
      <c r="F12393">
        <v>1</v>
      </c>
      <c r="G12393">
        <v>0</v>
      </c>
      <c r="H12393">
        <v>619.83531119592601</v>
      </c>
      <c r="I12393">
        <v>619.83531119592601</v>
      </c>
      <c r="K12393"/>
      <c r="N12393" t="s">
        <v>3091</v>
      </c>
      <c r="O12393" t="s">
        <v>3092</v>
      </c>
      <c r="P12393" t="s">
        <v>3095</v>
      </c>
      <c r="R12393" t="s">
        <v>3094</v>
      </c>
    </row>
    <row r="12394" spans="1:18" x14ac:dyDescent="0.25">
      <c r="A12394" t="s">
        <v>8101</v>
      </c>
      <c r="B12394" t="s">
        <v>3089</v>
      </c>
      <c r="D12394" t="s">
        <v>3090</v>
      </c>
      <c r="E12394" t="s">
        <v>3090</v>
      </c>
      <c r="F12394">
        <v>1</v>
      </c>
      <c r="G12394">
        <v>0</v>
      </c>
      <c r="H12394">
        <v>2653.4887898550701</v>
      </c>
      <c r="I12394">
        <v>1864.2687898550701</v>
      </c>
      <c r="K12394">
        <v>175</v>
      </c>
      <c r="M12394">
        <v>614.22</v>
      </c>
      <c r="N12394" t="s">
        <v>3091</v>
      </c>
      <c r="O12394" t="s">
        <v>3092</v>
      </c>
      <c r="P12394" t="s">
        <v>3095</v>
      </c>
      <c r="R12394" t="s">
        <v>3094</v>
      </c>
    </row>
    <row r="12395" spans="1:18" x14ac:dyDescent="0.25">
      <c r="A12395" t="s">
        <v>8102</v>
      </c>
      <c r="B12395" t="s">
        <v>3089</v>
      </c>
      <c r="D12395" t="s">
        <v>3090</v>
      </c>
      <c r="E12395" t="s">
        <v>3090</v>
      </c>
      <c r="F12395">
        <v>1</v>
      </c>
      <c r="G12395">
        <v>0</v>
      </c>
      <c r="H12395">
        <v>1989.8720531884001</v>
      </c>
      <c r="I12395">
        <v>1200.6520531884</v>
      </c>
      <c r="K12395">
        <v>175</v>
      </c>
      <c r="M12395">
        <v>614.22</v>
      </c>
      <c r="N12395" t="s">
        <v>3091</v>
      </c>
      <c r="O12395" t="s">
        <v>3092</v>
      </c>
      <c r="P12395" t="s">
        <v>3095</v>
      </c>
      <c r="R12395" t="s">
        <v>3094</v>
      </c>
    </row>
    <row r="12396" spans="1:18" x14ac:dyDescent="0.25">
      <c r="A12396" t="s">
        <v>8103</v>
      </c>
      <c r="B12396" t="s">
        <v>3089</v>
      </c>
      <c r="D12396" t="s">
        <v>3090</v>
      </c>
      <c r="E12396" t="s">
        <v>3090</v>
      </c>
      <c r="F12396">
        <v>1</v>
      </c>
      <c r="G12396">
        <v>0</v>
      </c>
      <c r="H12396">
        <v>969.92163648438805</v>
      </c>
      <c r="I12396">
        <v>180.70163648438799</v>
      </c>
      <c r="K12396">
        <v>175</v>
      </c>
      <c r="M12396">
        <v>614.22</v>
      </c>
      <c r="N12396" t="s">
        <v>3091</v>
      </c>
      <c r="O12396" t="s">
        <v>3092</v>
      </c>
      <c r="P12396" t="s">
        <v>3095</v>
      </c>
      <c r="R12396" t="s">
        <v>3094</v>
      </c>
    </row>
    <row r="12397" spans="1:18" x14ac:dyDescent="0.25">
      <c r="A12397" t="s">
        <v>6376</v>
      </c>
      <c r="B12397" t="s">
        <v>3089</v>
      </c>
      <c r="D12397" t="s">
        <v>3090</v>
      </c>
      <c r="E12397" t="s">
        <v>3090</v>
      </c>
      <c r="F12397">
        <v>1</v>
      </c>
      <c r="G12397">
        <v>0</v>
      </c>
      <c r="H12397">
        <v>284.800571428571</v>
      </c>
      <c r="I12397">
        <v>85.061999999999998</v>
      </c>
      <c r="K12397">
        <v>44.29</v>
      </c>
      <c r="M12397">
        <v>155.448571428571</v>
      </c>
      <c r="N12397" t="s">
        <v>3091</v>
      </c>
      <c r="O12397" t="s">
        <v>3092</v>
      </c>
      <c r="P12397" t="s">
        <v>3095</v>
      </c>
      <c r="R12397" t="s">
        <v>3094</v>
      </c>
    </row>
    <row r="12398" spans="1:18" x14ac:dyDescent="0.25">
      <c r="A12398" t="s">
        <v>8104</v>
      </c>
      <c r="B12398" t="s">
        <v>3089</v>
      </c>
      <c r="D12398" t="s">
        <v>3090</v>
      </c>
      <c r="E12398" t="s">
        <v>3090</v>
      </c>
      <c r="F12398">
        <v>1</v>
      </c>
      <c r="G12398">
        <v>0</v>
      </c>
      <c r="H12398">
        <v>1050.91258888888</v>
      </c>
      <c r="I12398">
        <v>690.13258888888902</v>
      </c>
      <c r="K12398">
        <v>80</v>
      </c>
      <c r="M12398">
        <v>280.77999999999997</v>
      </c>
      <c r="N12398" t="s">
        <v>3091</v>
      </c>
      <c r="O12398" t="s">
        <v>3092</v>
      </c>
      <c r="P12398" t="s">
        <v>3095</v>
      </c>
      <c r="R12398" t="s">
        <v>3094</v>
      </c>
    </row>
    <row r="12399" spans="1:18" x14ac:dyDescent="0.25">
      <c r="A12399" t="s">
        <v>8461</v>
      </c>
      <c r="B12399" t="s">
        <v>3089</v>
      </c>
      <c r="D12399" t="s">
        <v>3090</v>
      </c>
      <c r="E12399" t="s">
        <v>3090</v>
      </c>
      <c r="F12399">
        <v>1</v>
      </c>
      <c r="G12399">
        <v>0</v>
      </c>
      <c r="H12399">
        <v>2529.5057375881202</v>
      </c>
      <c r="I12399">
        <v>632.64573758812605</v>
      </c>
      <c r="K12399">
        <v>700</v>
      </c>
      <c r="M12399">
        <v>1196.8599999999999</v>
      </c>
      <c r="N12399" t="s">
        <v>3091</v>
      </c>
      <c r="O12399" t="s">
        <v>3092</v>
      </c>
      <c r="P12399" t="s">
        <v>3095</v>
      </c>
      <c r="R12399" t="s">
        <v>3094</v>
      </c>
    </row>
    <row r="12400" spans="1:18" x14ac:dyDescent="0.25">
      <c r="A12400" t="s">
        <v>8289</v>
      </c>
      <c r="B12400" t="s">
        <v>3089</v>
      </c>
      <c r="D12400" t="s">
        <v>3090</v>
      </c>
      <c r="E12400" t="s">
        <v>3090</v>
      </c>
      <c r="F12400">
        <v>1</v>
      </c>
      <c r="G12400">
        <v>0</v>
      </c>
      <c r="H12400">
        <v>365.21509642857097</v>
      </c>
      <c r="I12400">
        <v>64.425096428571393</v>
      </c>
      <c r="K12400">
        <v>111</v>
      </c>
      <c r="M12400">
        <v>189.79</v>
      </c>
      <c r="N12400" t="s">
        <v>3091</v>
      </c>
      <c r="O12400" t="s">
        <v>3092</v>
      </c>
      <c r="P12400" t="s">
        <v>3095</v>
      </c>
      <c r="R12400" t="s">
        <v>3094</v>
      </c>
    </row>
    <row r="12401" spans="1:18" x14ac:dyDescent="0.25">
      <c r="A12401" t="s">
        <v>8581</v>
      </c>
      <c r="B12401" t="s">
        <v>3089</v>
      </c>
      <c r="D12401" t="s">
        <v>3090</v>
      </c>
      <c r="E12401" t="s">
        <v>3090</v>
      </c>
      <c r="F12401">
        <v>1</v>
      </c>
      <c r="G12401">
        <v>0</v>
      </c>
      <c r="H12401">
        <v>343.78750000000002</v>
      </c>
      <c r="I12401">
        <v>0.61</v>
      </c>
      <c r="K12401">
        <v>110</v>
      </c>
      <c r="M12401">
        <v>233.17750000000001</v>
      </c>
      <c r="N12401" t="s">
        <v>3091</v>
      </c>
      <c r="O12401" t="s">
        <v>3092</v>
      </c>
      <c r="P12401" t="s">
        <v>3095</v>
      </c>
      <c r="R12401" t="s">
        <v>3094</v>
      </c>
    </row>
    <row r="12402" spans="1:18" x14ac:dyDescent="0.25">
      <c r="A12402" t="s">
        <v>8582</v>
      </c>
      <c r="B12402" t="s">
        <v>3089</v>
      </c>
      <c r="D12402" t="s">
        <v>3090</v>
      </c>
      <c r="E12402" t="s">
        <v>3090</v>
      </c>
      <c r="F12402">
        <v>1</v>
      </c>
      <c r="G12402">
        <v>0</v>
      </c>
      <c r="H12402">
        <v>178.09416666666601</v>
      </c>
      <c r="I12402">
        <v>6.50416666666667</v>
      </c>
      <c r="K12402">
        <v>55</v>
      </c>
      <c r="M12402">
        <v>116.59</v>
      </c>
      <c r="N12402" t="s">
        <v>3091</v>
      </c>
      <c r="O12402" t="s">
        <v>3092</v>
      </c>
      <c r="P12402" t="s">
        <v>3095</v>
      </c>
      <c r="R12402" t="s">
        <v>3094</v>
      </c>
    </row>
    <row r="12403" spans="1:18" x14ac:dyDescent="0.25">
      <c r="A12403" t="s">
        <v>8823</v>
      </c>
      <c r="B12403" t="s">
        <v>3089</v>
      </c>
      <c r="D12403" t="s">
        <v>3090</v>
      </c>
      <c r="E12403" t="s">
        <v>3090</v>
      </c>
      <c r="F12403">
        <v>1</v>
      </c>
      <c r="G12403">
        <v>0</v>
      </c>
      <c r="H12403">
        <v>474.11438714554998</v>
      </c>
      <c r="I12403">
        <v>131.28938714554999</v>
      </c>
      <c r="K12403">
        <v>161.125</v>
      </c>
      <c r="M12403">
        <v>181.7</v>
      </c>
      <c r="N12403" t="s">
        <v>3091</v>
      </c>
      <c r="O12403" t="s">
        <v>3092</v>
      </c>
      <c r="P12403" t="s">
        <v>3095</v>
      </c>
      <c r="R12403" t="s">
        <v>3094</v>
      </c>
    </row>
    <row r="12404" spans="1:18" x14ac:dyDescent="0.25">
      <c r="A12404" t="s">
        <v>8824</v>
      </c>
      <c r="B12404" t="s">
        <v>3089</v>
      </c>
      <c r="D12404" t="s">
        <v>3090</v>
      </c>
      <c r="E12404" t="s">
        <v>3090</v>
      </c>
      <c r="F12404">
        <v>1</v>
      </c>
      <c r="G12404">
        <v>0</v>
      </c>
      <c r="H12404">
        <v>436.92311314580098</v>
      </c>
      <c r="I12404">
        <v>436.92311314580098</v>
      </c>
      <c r="K12404">
        <v>0</v>
      </c>
      <c r="M12404">
        <v>0</v>
      </c>
      <c r="N12404" t="s">
        <v>3091</v>
      </c>
      <c r="O12404" t="s">
        <v>3092</v>
      </c>
      <c r="P12404" t="s">
        <v>3095</v>
      </c>
      <c r="R12404" t="s">
        <v>3094</v>
      </c>
    </row>
    <row r="12405" spans="1:18" x14ac:dyDescent="0.25">
      <c r="A12405" t="s">
        <v>6377</v>
      </c>
      <c r="B12405" t="s">
        <v>3089</v>
      </c>
      <c r="D12405" t="s">
        <v>3090</v>
      </c>
      <c r="E12405" t="s">
        <v>3090</v>
      </c>
      <c r="F12405">
        <v>1</v>
      </c>
      <c r="G12405">
        <v>0</v>
      </c>
      <c r="H12405">
        <v>0</v>
      </c>
      <c r="I12405">
        <v>0</v>
      </c>
      <c r="K12405"/>
      <c r="N12405" t="s">
        <v>3091</v>
      </c>
      <c r="O12405" t="s">
        <v>3092</v>
      </c>
      <c r="P12405" t="s">
        <v>3095</v>
      </c>
      <c r="R12405" t="s">
        <v>3094</v>
      </c>
    </row>
    <row r="12406" spans="1:18" x14ac:dyDescent="0.25">
      <c r="A12406" t="s">
        <v>6378</v>
      </c>
      <c r="B12406" t="s">
        <v>3089</v>
      </c>
      <c r="D12406" t="s">
        <v>3090</v>
      </c>
      <c r="E12406" t="s">
        <v>3090</v>
      </c>
      <c r="F12406">
        <v>1</v>
      </c>
      <c r="G12406">
        <v>0</v>
      </c>
      <c r="H12406">
        <v>0</v>
      </c>
      <c r="I12406">
        <v>0</v>
      </c>
      <c r="K12406"/>
      <c r="N12406" t="s">
        <v>3091</v>
      </c>
      <c r="O12406" t="s">
        <v>3092</v>
      </c>
      <c r="P12406" t="s">
        <v>3095</v>
      </c>
      <c r="R12406" t="s">
        <v>3094</v>
      </c>
    </row>
    <row r="12407" spans="1:18" x14ac:dyDescent="0.25">
      <c r="A12407" t="s">
        <v>6379</v>
      </c>
      <c r="B12407" t="s">
        <v>3089</v>
      </c>
      <c r="D12407" t="s">
        <v>3090</v>
      </c>
      <c r="E12407" t="s">
        <v>3090</v>
      </c>
      <c r="F12407">
        <v>1</v>
      </c>
      <c r="G12407">
        <v>0</v>
      </c>
      <c r="H12407">
        <v>0</v>
      </c>
      <c r="I12407">
        <v>0</v>
      </c>
      <c r="K12407"/>
      <c r="N12407" t="s">
        <v>3091</v>
      </c>
      <c r="O12407" t="s">
        <v>3092</v>
      </c>
      <c r="P12407" t="s">
        <v>3095</v>
      </c>
      <c r="R12407" t="s">
        <v>3094</v>
      </c>
    </row>
    <row r="12408" spans="1:18" x14ac:dyDescent="0.25">
      <c r="A12408" t="s">
        <v>6380</v>
      </c>
      <c r="B12408" t="s">
        <v>3089</v>
      </c>
      <c r="D12408" t="s">
        <v>3090</v>
      </c>
      <c r="E12408" t="s">
        <v>3090</v>
      </c>
      <c r="F12408">
        <v>1</v>
      </c>
      <c r="G12408">
        <v>0</v>
      </c>
      <c r="H12408">
        <v>0</v>
      </c>
      <c r="I12408">
        <v>0</v>
      </c>
      <c r="K12408"/>
      <c r="N12408" t="s">
        <v>3091</v>
      </c>
      <c r="O12408" t="s">
        <v>3092</v>
      </c>
      <c r="P12408" t="s">
        <v>3095</v>
      </c>
      <c r="R12408" t="s">
        <v>3094</v>
      </c>
    </row>
    <row r="12409" spans="1:18" x14ac:dyDescent="0.25">
      <c r="A12409" t="s">
        <v>6381</v>
      </c>
      <c r="B12409" t="s">
        <v>3089</v>
      </c>
      <c r="D12409" t="s">
        <v>3090</v>
      </c>
      <c r="E12409" t="s">
        <v>3090</v>
      </c>
      <c r="F12409">
        <v>1</v>
      </c>
      <c r="G12409">
        <v>0</v>
      </c>
      <c r="H12409">
        <v>0</v>
      </c>
      <c r="I12409">
        <v>0</v>
      </c>
      <c r="K12409"/>
      <c r="N12409" t="s">
        <v>3091</v>
      </c>
      <c r="O12409" t="s">
        <v>3092</v>
      </c>
      <c r="P12409" t="s">
        <v>3095</v>
      </c>
      <c r="R12409" t="s">
        <v>3094</v>
      </c>
    </row>
    <row r="12410" spans="1:18" x14ac:dyDescent="0.25">
      <c r="A12410" t="s">
        <v>6382</v>
      </c>
      <c r="B12410" t="s">
        <v>3089</v>
      </c>
      <c r="D12410" t="s">
        <v>3090</v>
      </c>
      <c r="E12410" t="s">
        <v>3090</v>
      </c>
      <c r="F12410">
        <v>1</v>
      </c>
      <c r="G12410">
        <v>0</v>
      </c>
      <c r="H12410">
        <v>0</v>
      </c>
      <c r="I12410">
        <v>0</v>
      </c>
      <c r="K12410"/>
      <c r="N12410" t="s">
        <v>3091</v>
      </c>
      <c r="O12410" t="s">
        <v>3092</v>
      </c>
      <c r="P12410" t="s">
        <v>3095</v>
      </c>
      <c r="R12410" t="s">
        <v>3094</v>
      </c>
    </row>
    <row r="12411" spans="1:18" x14ac:dyDescent="0.25">
      <c r="A12411" t="s">
        <v>6383</v>
      </c>
      <c r="B12411" t="s">
        <v>3089</v>
      </c>
      <c r="D12411" t="s">
        <v>3090</v>
      </c>
      <c r="E12411" t="s">
        <v>3090</v>
      </c>
      <c r="F12411">
        <v>1</v>
      </c>
      <c r="G12411">
        <v>0</v>
      </c>
      <c r="H12411">
        <v>0</v>
      </c>
      <c r="I12411">
        <v>0</v>
      </c>
      <c r="K12411"/>
      <c r="N12411" t="s">
        <v>3091</v>
      </c>
      <c r="O12411" t="s">
        <v>3092</v>
      </c>
      <c r="P12411" t="s">
        <v>3095</v>
      </c>
      <c r="R12411" t="s">
        <v>3094</v>
      </c>
    </row>
    <row r="12412" spans="1:18" x14ac:dyDescent="0.25">
      <c r="A12412" t="s">
        <v>6384</v>
      </c>
      <c r="B12412" t="s">
        <v>3089</v>
      </c>
      <c r="D12412" t="s">
        <v>3090</v>
      </c>
      <c r="E12412" t="s">
        <v>3090</v>
      </c>
      <c r="F12412">
        <v>1</v>
      </c>
      <c r="G12412">
        <v>0</v>
      </c>
      <c r="H12412">
        <v>0</v>
      </c>
      <c r="I12412">
        <v>0</v>
      </c>
      <c r="K12412"/>
      <c r="N12412" t="s">
        <v>3091</v>
      </c>
      <c r="O12412" t="s">
        <v>3092</v>
      </c>
      <c r="P12412" t="s">
        <v>3095</v>
      </c>
      <c r="R12412" t="s">
        <v>3094</v>
      </c>
    </row>
    <row r="12413" spans="1:18" x14ac:dyDescent="0.25">
      <c r="A12413" t="s">
        <v>6385</v>
      </c>
      <c r="B12413" t="s">
        <v>3089</v>
      </c>
      <c r="D12413" t="s">
        <v>3090</v>
      </c>
      <c r="E12413" t="s">
        <v>3090</v>
      </c>
      <c r="F12413">
        <v>1</v>
      </c>
      <c r="G12413">
        <v>0</v>
      </c>
      <c r="H12413">
        <v>3355.2453921136798</v>
      </c>
      <c r="I12413">
        <v>2577.79539211368</v>
      </c>
      <c r="K12413">
        <v>250</v>
      </c>
      <c r="M12413">
        <v>527.45000000000005</v>
      </c>
      <c r="N12413" t="s">
        <v>3091</v>
      </c>
      <c r="O12413" t="s">
        <v>3092</v>
      </c>
      <c r="P12413" t="s">
        <v>3095</v>
      </c>
      <c r="R12413" t="s">
        <v>3094</v>
      </c>
    </row>
    <row r="12414" spans="1:18" x14ac:dyDescent="0.25">
      <c r="A12414" t="s">
        <v>6386</v>
      </c>
      <c r="B12414" t="s">
        <v>3089</v>
      </c>
      <c r="D12414" t="s">
        <v>3090</v>
      </c>
      <c r="E12414" t="s">
        <v>3090</v>
      </c>
      <c r="F12414">
        <v>1</v>
      </c>
      <c r="G12414">
        <v>0</v>
      </c>
      <c r="H12414">
        <v>503.29</v>
      </c>
      <c r="I12414">
        <v>285.60000000000002</v>
      </c>
      <c r="K12414">
        <v>70</v>
      </c>
      <c r="M12414">
        <v>147.69</v>
      </c>
      <c r="N12414" t="s">
        <v>3091</v>
      </c>
      <c r="O12414" t="s">
        <v>3092</v>
      </c>
      <c r="P12414" t="s">
        <v>3095</v>
      </c>
      <c r="R12414" t="s">
        <v>3094</v>
      </c>
    </row>
    <row r="12415" spans="1:18" x14ac:dyDescent="0.25">
      <c r="A12415" t="s">
        <v>6387</v>
      </c>
      <c r="B12415" t="s">
        <v>3089</v>
      </c>
      <c r="D12415" t="s">
        <v>3090</v>
      </c>
      <c r="E12415" t="s">
        <v>3090</v>
      </c>
      <c r="F12415">
        <v>1</v>
      </c>
      <c r="G12415">
        <v>0</v>
      </c>
      <c r="H12415">
        <v>251.93</v>
      </c>
      <c r="I12415">
        <v>116.64</v>
      </c>
      <c r="K12415">
        <v>30</v>
      </c>
      <c r="M12415">
        <v>105.29</v>
      </c>
      <c r="N12415" t="s">
        <v>3091</v>
      </c>
      <c r="O12415" t="s">
        <v>3092</v>
      </c>
      <c r="P12415" t="s">
        <v>3095</v>
      </c>
      <c r="R12415" t="s">
        <v>3094</v>
      </c>
    </row>
    <row r="12416" spans="1:18" x14ac:dyDescent="0.25">
      <c r="A12416" t="s">
        <v>6388</v>
      </c>
      <c r="B12416" t="s">
        <v>3089</v>
      </c>
      <c r="D12416" t="s">
        <v>3090</v>
      </c>
      <c r="E12416" t="s">
        <v>3090</v>
      </c>
      <c r="F12416">
        <v>1</v>
      </c>
      <c r="G12416">
        <v>0</v>
      </c>
      <c r="H12416">
        <v>501.81</v>
      </c>
      <c r="I12416">
        <v>10.83</v>
      </c>
      <c r="K12416">
        <v>100</v>
      </c>
      <c r="M12416">
        <v>390.98</v>
      </c>
      <c r="N12416" t="s">
        <v>3091</v>
      </c>
      <c r="O12416" t="s">
        <v>3092</v>
      </c>
      <c r="P12416" t="s">
        <v>3095</v>
      </c>
      <c r="R12416" t="s">
        <v>3094</v>
      </c>
    </row>
    <row r="12417" spans="1:18" x14ac:dyDescent="0.25">
      <c r="A12417" t="s">
        <v>6389</v>
      </c>
      <c r="B12417" t="s">
        <v>3089</v>
      </c>
      <c r="D12417" t="s">
        <v>3090</v>
      </c>
      <c r="E12417" t="s">
        <v>3090</v>
      </c>
      <c r="F12417">
        <v>1</v>
      </c>
      <c r="G12417">
        <v>0</v>
      </c>
      <c r="H12417">
        <v>67.33</v>
      </c>
      <c r="I12417">
        <v>26.68</v>
      </c>
      <c r="K12417">
        <v>15</v>
      </c>
      <c r="M12417">
        <v>25.65</v>
      </c>
      <c r="N12417" t="s">
        <v>3091</v>
      </c>
      <c r="O12417" t="s">
        <v>3092</v>
      </c>
      <c r="P12417" t="s">
        <v>3095</v>
      </c>
      <c r="R12417" t="s">
        <v>3094</v>
      </c>
    </row>
    <row r="12418" spans="1:18" x14ac:dyDescent="0.25">
      <c r="A12418" t="s">
        <v>6390</v>
      </c>
      <c r="B12418" t="s">
        <v>3089</v>
      </c>
      <c r="D12418" t="s">
        <v>3090</v>
      </c>
      <c r="E12418" t="s">
        <v>3090</v>
      </c>
      <c r="F12418">
        <v>1</v>
      </c>
      <c r="G12418">
        <v>0</v>
      </c>
      <c r="H12418">
        <v>91.4558819444444</v>
      </c>
      <c r="I12418">
        <v>64.355881944444405</v>
      </c>
      <c r="K12418">
        <v>10</v>
      </c>
      <c r="M12418">
        <v>17.100000000000001</v>
      </c>
      <c r="N12418" t="s">
        <v>3091</v>
      </c>
      <c r="O12418" t="s">
        <v>3092</v>
      </c>
      <c r="P12418" t="s">
        <v>3095</v>
      </c>
      <c r="R12418" t="s">
        <v>3094</v>
      </c>
    </row>
    <row r="12419" spans="1:18" x14ac:dyDescent="0.25">
      <c r="A12419" t="s">
        <v>6391</v>
      </c>
      <c r="B12419" t="s">
        <v>3089</v>
      </c>
      <c r="D12419" t="s">
        <v>3090</v>
      </c>
      <c r="E12419" t="s">
        <v>3090</v>
      </c>
      <c r="F12419">
        <v>1</v>
      </c>
      <c r="G12419">
        <v>0</v>
      </c>
      <c r="H12419">
        <v>77.430000000000007</v>
      </c>
      <c r="I12419">
        <v>3.78</v>
      </c>
      <c r="K12419">
        <v>15</v>
      </c>
      <c r="M12419">
        <v>58.65</v>
      </c>
      <c r="N12419" t="s">
        <v>3091</v>
      </c>
      <c r="O12419" t="s">
        <v>3092</v>
      </c>
      <c r="P12419" t="s">
        <v>3095</v>
      </c>
      <c r="R12419" t="s">
        <v>3094</v>
      </c>
    </row>
    <row r="12420" spans="1:18" x14ac:dyDescent="0.25">
      <c r="A12420" t="s">
        <v>6392</v>
      </c>
      <c r="B12420" t="s">
        <v>3089</v>
      </c>
      <c r="D12420" t="s">
        <v>3090</v>
      </c>
      <c r="E12420" t="s">
        <v>3090</v>
      </c>
      <c r="F12420">
        <v>1</v>
      </c>
      <c r="G12420">
        <v>0</v>
      </c>
      <c r="H12420">
        <v>198.33226034956201</v>
      </c>
      <c r="I12420">
        <v>17.942260349562499</v>
      </c>
      <c r="K12420">
        <v>40</v>
      </c>
      <c r="M12420">
        <v>140.38999999999999</v>
      </c>
      <c r="N12420" t="s">
        <v>3091</v>
      </c>
      <c r="O12420" t="s">
        <v>3092</v>
      </c>
      <c r="P12420" t="s">
        <v>3095</v>
      </c>
      <c r="R12420" t="s">
        <v>3094</v>
      </c>
    </row>
    <row r="12421" spans="1:18" x14ac:dyDescent="0.25">
      <c r="A12421" t="s">
        <v>6393</v>
      </c>
      <c r="B12421" t="s">
        <v>3089</v>
      </c>
      <c r="D12421" t="s">
        <v>3090</v>
      </c>
      <c r="E12421" t="s">
        <v>3090</v>
      </c>
      <c r="F12421">
        <v>1</v>
      </c>
      <c r="G12421">
        <v>0</v>
      </c>
      <c r="H12421">
        <v>3743.0986732716701</v>
      </c>
      <c r="I12421">
        <v>1877.21867327167</v>
      </c>
      <c r="K12421">
        <v>600</v>
      </c>
      <c r="M12421">
        <v>1265.8800000000001</v>
      </c>
      <c r="N12421" t="s">
        <v>3091</v>
      </c>
      <c r="O12421" t="s">
        <v>3092</v>
      </c>
      <c r="P12421" t="s">
        <v>3095</v>
      </c>
      <c r="R12421" t="s">
        <v>3094</v>
      </c>
    </row>
    <row r="12422" spans="1:18" x14ac:dyDescent="0.25">
      <c r="A12422" t="s">
        <v>6394</v>
      </c>
      <c r="B12422" t="s">
        <v>3089</v>
      </c>
      <c r="D12422" t="s">
        <v>3090</v>
      </c>
      <c r="E12422" t="s">
        <v>3090</v>
      </c>
      <c r="F12422">
        <v>1</v>
      </c>
      <c r="G12422">
        <v>0</v>
      </c>
      <c r="H12422">
        <v>988.82907220710194</v>
      </c>
      <c r="I12422">
        <v>864.43907220710196</v>
      </c>
      <c r="K12422">
        <v>40</v>
      </c>
      <c r="M12422">
        <v>84.39</v>
      </c>
      <c r="N12422" t="s">
        <v>3091</v>
      </c>
      <c r="O12422" t="s">
        <v>3092</v>
      </c>
      <c r="P12422" t="s">
        <v>3095</v>
      </c>
      <c r="R12422" t="s">
        <v>3094</v>
      </c>
    </row>
    <row r="12423" spans="1:18" x14ac:dyDescent="0.25">
      <c r="A12423" t="s">
        <v>6395</v>
      </c>
      <c r="B12423" t="s">
        <v>3089</v>
      </c>
      <c r="D12423" t="s">
        <v>3090</v>
      </c>
      <c r="E12423" t="s">
        <v>3090</v>
      </c>
      <c r="F12423">
        <v>1</v>
      </c>
      <c r="G12423">
        <v>0</v>
      </c>
      <c r="H12423">
        <v>280.00327332409103</v>
      </c>
      <c r="I12423">
        <v>155.61327332409101</v>
      </c>
      <c r="K12423">
        <v>40</v>
      </c>
      <c r="M12423">
        <v>84.39</v>
      </c>
      <c r="N12423" t="s">
        <v>3091</v>
      </c>
      <c r="O12423" t="s">
        <v>3092</v>
      </c>
      <c r="P12423" t="s">
        <v>3095</v>
      </c>
      <c r="R12423" t="s">
        <v>3094</v>
      </c>
    </row>
    <row r="12424" spans="1:18" x14ac:dyDescent="0.25">
      <c r="A12424" t="s">
        <v>6396</v>
      </c>
      <c r="B12424" t="s">
        <v>3089</v>
      </c>
      <c r="D12424" t="s">
        <v>3090</v>
      </c>
      <c r="E12424" t="s">
        <v>3090</v>
      </c>
      <c r="F12424">
        <v>1</v>
      </c>
      <c r="G12424">
        <v>0</v>
      </c>
      <c r="H12424">
        <v>108.75784</v>
      </c>
      <c r="I12424">
        <v>41.110340000000001</v>
      </c>
      <c r="K12424">
        <v>15</v>
      </c>
      <c r="M12424">
        <v>52.647500000000001</v>
      </c>
      <c r="N12424" t="s">
        <v>3091</v>
      </c>
      <c r="O12424" t="s">
        <v>3092</v>
      </c>
      <c r="P12424" t="s">
        <v>3095</v>
      </c>
      <c r="R12424" t="s">
        <v>3094</v>
      </c>
    </row>
    <row r="12425" spans="1:18" x14ac:dyDescent="0.25">
      <c r="A12425" t="s">
        <v>6397</v>
      </c>
      <c r="B12425" t="s">
        <v>3089</v>
      </c>
      <c r="D12425" t="s">
        <v>3090</v>
      </c>
      <c r="E12425" t="s">
        <v>3090</v>
      </c>
      <c r="F12425">
        <v>1</v>
      </c>
      <c r="G12425">
        <v>0</v>
      </c>
      <c r="H12425">
        <v>350.92312209302298</v>
      </c>
      <c r="I12425">
        <v>125.433122093023</v>
      </c>
      <c r="K12425">
        <v>50</v>
      </c>
      <c r="M12425">
        <v>175.49</v>
      </c>
      <c r="N12425" t="s">
        <v>3091</v>
      </c>
      <c r="O12425" t="s">
        <v>3092</v>
      </c>
      <c r="P12425" t="s">
        <v>3095</v>
      </c>
      <c r="R12425" t="s">
        <v>3094</v>
      </c>
    </row>
    <row r="12426" spans="1:18" x14ac:dyDescent="0.25">
      <c r="A12426" t="s">
        <v>6398</v>
      </c>
      <c r="B12426" t="s">
        <v>3089</v>
      </c>
      <c r="D12426" t="s">
        <v>3090</v>
      </c>
      <c r="E12426" t="s">
        <v>3090</v>
      </c>
      <c r="F12426">
        <v>1</v>
      </c>
      <c r="G12426">
        <v>0</v>
      </c>
      <c r="H12426">
        <v>30.552800000000001</v>
      </c>
      <c r="I12426">
        <v>11.892799999999999</v>
      </c>
      <c r="K12426">
        <v>6</v>
      </c>
      <c r="M12426">
        <v>12.66</v>
      </c>
      <c r="N12426" t="s">
        <v>3091</v>
      </c>
      <c r="O12426" t="s">
        <v>3092</v>
      </c>
      <c r="P12426" t="s">
        <v>3095</v>
      </c>
      <c r="R12426" t="s">
        <v>3094</v>
      </c>
    </row>
    <row r="12427" spans="1:18" x14ac:dyDescent="0.25">
      <c r="A12427" t="s">
        <v>6399</v>
      </c>
      <c r="B12427" t="s">
        <v>3089</v>
      </c>
      <c r="D12427" t="s">
        <v>3090</v>
      </c>
      <c r="E12427" t="s">
        <v>3090</v>
      </c>
      <c r="F12427">
        <v>1</v>
      </c>
      <c r="G12427">
        <v>0</v>
      </c>
      <c r="H12427">
        <v>297.26880521212098</v>
      </c>
      <c r="I12427">
        <v>141.778805212121</v>
      </c>
      <c r="K12427">
        <v>50</v>
      </c>
      <c r="M12427">
        <v>105.49</v>
      </c>
      <c r="N12427" t="s">
        <v>3091</v>
      </c>
      <c r="O12427" t="s">
        <v>3092</v>
      </c>
      <c r="P12427" t="s">
        <v>3095</v>
      </c>
      <c r="R12427" t="s">
        <v>3094</v>
      </c>
    </row>
    <row r="12428" spans="1:18" x14ac:dyDescent="0.25">
      <c r="A12428" t="s">
        <v>6400</v>
      </c>
      <c r="B12428" t="s">
        <v>3089</v>
      </c>
      <c r="D12428" t="s">
        <v>3090</v>
      </c>
      <c r="E12428" t="s">
        <v>3090</v>
      </c>
      <c r="F12428">
        <v>1</v>
      </c>
      <c r="G12428">
        <v>0</v>
      </c>
      <c r="H12428">
        <v>479.255</v>
      </c>
      <c r="I12428">
        <v>323.76499999999999</v>
      </c>
      <c r="K12428">
        <v>50</v>
      </c>
      <c r="M12428">
        <v>105.49</v>
      </c>
      <c r="N12428" t="s">
        <v>3091</v>
      </c>
      <c r="O12428" t="s">
        <v>3092</v>
      </c>
      <c r="P12428" t="s">
        <v>3095</v>
      </c>
      <c r="R12428" t="s">
        <v>3094</v>
      </c>
    </row>
    <row r="12429" spans="1:18" x14ac:dyDescent="0.25">
      <c r="A12429" t="s">
        <v>6401</v>
      </c>
      <c r="B12429" t="s">
        <v>3089</v>
      </c>
      <c r="D12429" t="s">
        <v>3090</v>
      </c>
      <c r="E12429" t="s">
        <v>3090</v>
      </c>
      <c r="F12429">
        <v>1</v>
      </c>
      <c r="G12429">
        <v>0</v>
      </c>
      <c r="H12429">
        <v>835.90342859903296</v>
      </c>
      <c r="I12429">
        <v>610.41342859903295</v>
      </c>
      <c r="K12429">
        <v>50</v>
      </c>
      <c r="M12429">
        <v>175.49</v>
      </c>
      <c r="N12429" t="s">
        <v>3091</v>
      </c>
      <c r="O12429" t="s">
        <v>3092</v>
      </c>
      <c r="P12429" t="s">
        <v>3095</v>
      </c>
      <c r="R12429" t="s">
        <v>3094</v>
      </c>
    </row>
    <row r="12430" spans="1:18" x14ac:dyDescent="0.25">
      <c r="A12430" t="s">
        <v>6402</v>
      </c>
      <c r="B12430" t="s">
        <v>3089</v>
      </c>
      <c r="D12430" t="s">
        <v>3090</v>
      </c>
      <c r="E12430" t="s">
        <v>3090</v>
      </c>
      <c r="F12430">
        <v>1</v>
      </c>
      <c r="G12430">
        <v>0</v>
      </c>
      <c r="H12430">
        <v>6.6598404040404002</v>
      </c>
      <c r="I12430">
        <v>4.4049404040404001</v>
      </c>
      <c r="K12430">
        <v>0.5</v>
      </c>
      <c r="M12430">
        <v>1.7548999999999999</v>
      </c>
      <c r="N12430" t="s">
        <v>3091</v>
      </c>
      <c r="O12430" t="s">
        <v>3092</v>
      </c>
      <c r="P12430" t="s">
        <v>3095</v>
      </c>
      <c r="R12430" t="s">
        <v>3094</v>
      </c>
    </row>
    <row r="12431" spans="1:18" x14ac:dyDescent="0.25">
      <c r="A12431" t="s">
        <v>6403</v>
      </c>
      <c r="B12431" t="s">
        <v>3089</v>
      </c>
      <c r="D12431" t="s">
        <v>3090</v>
      </c>
      <c r="E12431" t="s">
        <v>3090</v>
      </c>
      <c r="F12431">
        <v>1</v>
      </c>
      <c r="G12431">
        <v>0</v>
      </c>
      <c r="H12431">
        <v>2533.9173010540098</v>
      </c>
      <c r="I12431">
        <v>1767.24730105401</v>
      </c>
      <c r="K12431">
        <v>170</v>
      </c>
      <c r="M12431">
        <v>596.66999999999996</v>
      </c>
      <c r="N12431" t="s">
        <v>3091</v>
      </c>
      <c r="O12431" t="s">
        <v>3092</v>
      </c>
      <c r="P12431" t="s">
        <v>3095</v>
      </c>
      <c r="R12431" t="s">
        <v>3094</v>
      </c>
    </row>
    <row r="12432" spans="1:18" x14ac:dyDescent="0.25">
      <c r="A12432" t="s">
        <v>6404</v>
      </c>
      <c r="B12432" t="s">
        <v>3089</v>
      </c>
      <c r="D12432" t="s">
        <v>3090</v>
      </c>
      <c r="E12432" t="s">
        <v>3090</v>
      </c>
      <c r="F12432">
        <v>1</v>
      </c>
      <c r="G12432">
        <v>0</v>
      </c>
      <c r="H12432">
        <v>669.90255072463697</v>
      </c>
      <c r="I12432">
        <v>264.02255072463697</v>
      </c>
      <c r="K12432">
        <v>90</v>
      </c>
      <c r="M12432">
        <v>315.88</v>
      </c>
      <c r="N12432" t="s">
        <v>3091</v>
      </c>
      <c r="O12432" t="s">
        <v>3092</v>
      </c>
      <c r="P12432" t="s">
        <v>3095</v>
      </c>
      <c r="R12432" t="s">
        <v>3094</v>
      </c>
    </row>
    <row r="12433" spans="1:18" x14ac:dyDescent="0.25">
      <c r="A12433" t="s">
        <v>8105</v>
      </c>
      <c r="B12433" t="s">
        <v>3089</v>
      </c>
      <c r="D12433" t="s">
        <v>3090</v>
      </c>
      <c r="E12433" t="s">
        <v>3090</v>
      </c>
      <c r="F12433">
        <v>1</v>
      </c>
      <c r="G12433">
        <v>0</v>
      </c>
      <c r="H12433">
        <v>112.95395833333301</v>
      </c>
      <c r="I12433">
        <v>112.95395833333301</v>
      </c>
      <c r="K12433"/>
      <c r="N12433" t="s">
        <v>3091</v>
      </c>
      <c r="O12433" t="s">
        <v>3092</v>
      </c>
      <c r="P12433" t="s">
        <v>3095</v>
      </c>
      <c r="R12433" t="s">
        <v>3094</v>
      </c>
    </row>
    <row r="12434" spans="1:18" x14ac:dyDescent="0.25">
      <c r="A12434" t="s">
        <v>8290</v>
      </c>
      <c r="B12434" t="s">
        <v>3089</v>
      </c>
      <c r="D12434" t="s">
        <v>3090</v>
      </c>
      <c r="E12434" t="s">
        <v>3090</v>
      </c>
      <c r="F12434">
        <v>1</v>
      </c>
      <c r="G12434">
        <v>0</v>
      </c>
      <c r="H12434">
        <v>43.027933333333301</v>
      </c>
      <c r="I12434">
        <v>41.6779333333333</v>
      </c>
      <c r="K12434">
        <v>0.5</v>
      </c>
      <c r="M12434">
        <v>0.85</v>
      </c>
      <c r="N12434" t="s">
        <v>3091</v>
      </c>
      <c r="O12434" t="s">
        <v>3092</v>
      </c>
      <c r="P12434" t="s">
        <v>3095</v>
      </c>
      <c r="R12434" t="s">
        <v>3094</v>
      </c>
    </row>
    <row r="12435" spans="1:18" x14ac:dyDescent="0.25">
      <c r="A12435" t="s">
        <v>8291</v>
      </c>
      <c r="B12435" t="s">
        <v>3089</v>
      </c>
      <c r="D12435" t="s">
        <v>3090</v>
      </c>
      <c r="E12435" t="s">
        <v>3090</v>
      </c>
      <c r="F12435">
        <v>1</v>
      </c>
      <c r="G12435">
        <v>0</v>
      </c>
      <c r="H12435">
        <v>42.558333333333302</v>
      </c>
      <c r="I12435">
        <v>37.1383333333333</v>
      </c>
      <c r="K12435">
        <v>2</v>
      </c>
      <c r="M12435">
        <v>3.42</v>
      </c>
      <c r="N12435" t="s">
        <v>3091</v>
      </c>
      <c r="O12435" t="s">
        <v>3092</v>
      </c>
      <c r="P12435" t="s">
        <v>3095</v>
      </c>
      <c r="R12435" t="s">
        <v>3094</v>
      </c>
    </row>
    <row r="12436" spans="1:18" x14ac:dyDescent="0.25">
      <c r="A12436" t="s">
        <v>8462</v>
      </c>
      <c r="B12436" t="s">
        <v>3089</v>
      </c>
      <c r="D12436" t="s">
        <v>3090</v>
      </c>
      <c r="E12436" t="s">
        <v>3090</v>
      </c>
      <c r="F12436">
        <v>1</v>
      </c>
      <c r="G12436">
        <v>0</v>
      </c>
      <c r="H12436">
        <v>114.49</v>
      </c>
      <c r="I12436">
        <v>109.07</v>
      </c>
      <c r="K12436">
        <v>2</v>
      </c>
      <c r="M12436">
        <v>3.42</v>
      </c>
      <c r="N12436" t="s">
        <v>3091</v>
      </c>
      <c r="O12436" t="s">
        <v>3092</v>
      </c>
      <c r="P12436" t="s">
        <v>3095</v>
      </c>
      <c r="R12436" t="s">
        <v>3094</v>
      </c>
    </row>
    <row r="12437" spans="1:18" x14ac:dyDescent="0.25">
      <c r="A12437" t="s">
        <v>8583</v>
      </c>
      <c r="B12437" t="s">
        <v>3089</v>
      </c>
      <c r="D12437" t="s">
        <v>3090</v>
      </c>
      <c r="E12437" t="s">
        <v>3090</v>
      </c>
      <c r="F12437">
        <v>1</v>
      </c>
      <c r="G12437">
        <v>0</v>
      </c>
      <c r="H12437">
        <v>54.815733333333299</v>
      </c>
      <c r="I12437">
        <v>52.105733333333298</v>
      </c>
      <c r="K12437">
        <v>1</v>
      </c>
      <c r="M12437">
        <v>1.71</v>
      </c>
      <c r="N12437" t="s">
        <v>3091</v>
      </c>
      <c r="O12437" t="s">
        <v>3092</v>
      </c>
      <c r="P12437" t="s">
        <v>3095</v>
      </c>
      <c r="R12437" t="s">
        <v>3094</v>
      </c>
    </row>
    <row r="12438" spans="1:18" x14ac:dyDescent="0.25">
      <c r="A12438" t="s">
        <v>8825</v>
      </c>
      <c r="B12438" t="s">
        <v>3089</v>
      </c>
      <c r="D12438" t="s">
        <v>3090</v>
      </c>
      <c r="E12438" t="s">
        <v>3090</v>
      </c>
      <c r="F12438">
        <v>1</v>
      </c>
      <c r="G12438">
        <v>0</v>
      </c>
      <c r="H12438">
        <v>68.334999999999994</v>
      </c>
      <c r="I12438">
        <v>62.844999999999999</v>
      </c>
      <c r="K12438">
        <v>2.58</v>
      </c>
      <c r="M12438">
        <v>2.91</v>
      </c>
      <c r="N12438" t="s">
        <v>3091</v>
      </c>
      <c r="O12438" t="s">
        <v>3092</v>
      </c>
      <c r="P12438" t="s">
        <v>3095</v>
      </c>
      <c r="R12438" t="s">
        <v>3094</v>
      </c>
    </row>
    <row r="12439" spans="1:18" x14ac:dyDescent="0.25">
      <c r="A12439" t="s">
        <v>8826</v>
      </c>
      <c r="B12439" t="s">
        <v>3089</v>
      </c>
      <c r="D12439" t="s">
        <v>3090</v>
      </c>
      <c r="E12439" t="s">
        <v>3090</v>
      </c>
      <c r="F12439">
        <v>1</v>
      </c>
      <c r="G12439">
        <v>0</v>
      </c>
      <c r="H12439">
        <v>615.07470588235196</v>
      </c>
      <c r="I12439">
        <v>340.81470588235197</v>
      </c>
      <c r="K12439">
        <v>128.9</v>
      </c>
      <c r="M12439">
        <v>145.36000000000001</v>
      </c>
      <c r="N12439" t="s">
        <v>3091</v>
      </c>
      <c r="O12439" t="s">
        <v>3092</v>
      </c>
      <c r="P12439" t="s">
        <v>3095</v>
      </c>
      <c r="R12439" t="s">
        <v>3094</v>
      </c>
    </row>
    <row r="12440" spans="1:18" x14ac:dyDescent="0.25">
      <c r="A12440" t="s">
        <v>8827</v>
      </c>
      <c r="B12440" t="s">
        <v>3089</v>
      </c>
      <c r="D12440" t="s">
        <v>3090</v>
      </c>
      <c r="E12440" t="s">
        <v>3090</v>
      </c>
      <c r="F12440">
        <v>1</v>
      </c>
      <c r="G12440">
        <v>0</v>
      </c>
      <c r="H12440">
        <v>197.97970588235199</v>
      </c>
      <c r="I12440">
        <v>60.8497058823529</v>
      </c>
      <c r="K12440">
        <v>64.45</v>
      </c>
      <c r="M12440">
        <v>72.680000000000007</v>
      </c>
      <c r="N12440" t="s">
        <v>3091</v>
      </c>
      <c r="O12440" t="s">
        <v>3092</v>
      </c>
      <c r="P12440" t="s">
        <v>3095</v>
      </c>
      <c r="R12440" t="s">
        <v>3094</v>
      </c>
    </row>
    <row r="12441" spans="1:18" x14ac:dyDescent="0.25">
      <c r="A12441" t="s">
        <v>9103</v>
      </c>
      <c r="B12441" t="s">
        <v>3089</v>
      </c>
      <c r="D12441" t="s">
        <v>3090</v>
      </c>
      <c r="E12441" t="s">
        <v>3090</v>
      </c>
      <c r="F12441">
        <v>1</v>
      </c>
      <c r="G12441">
        <v>0</v>
      </c>
      <c r="H12441">
        <v>168.11999999999901</v>
      </c>
      <c r="I12441">
        <v>162.79999999999899</v>
      </c>
      <c r="K12441">
        <v>2.5</v>
      </c>
      <c r="M12441">
        <v>2.82</v>
      </c>
      <c r="N12441" t="s">
        <v>3091</v>
      </c>
      <c r="O12441" t="s">
        <v>3092</v>
      </c>
      <c r="P12441" t="s">
        <v>3095</v>
      </c>
      <c r="R12441" t="s">
        <v>3094</v>
      </c>
    </row>
    <row r="12442" spans="1:18" x14ac:dyDescent="0.25">
      <c r="A12442" t="s">
        <v>6405</v>
      </c>
      <c r="B12442" t="s">
        <v>3089</v>
      </c>
      <c r="D12442" t="s">
        <v>3090</v>
      </c>
      <c r="E12442" t="s">
        <v>3090</v>
      </c>
      <c r="F12442">
        <v>1</v>
      </c>
      <c r="G12442">
        <v>0</v>
      </c>
      <c r="H12442">
        <v>0</v>
      </c>
      <c r="I12442">
        <v>0</v>
      </c>
      <c r="K12442"/>
      <c r="N12442" t="s">
        <v>3091</v>
      </c>
      <c r="O12442" t="s">
        <v>3092</v>
      </c>
      <c r="P12442" t="s">
        <v>3095</v>
      </c>
      <c r="R12442" t="s">
        <v>3094</v>
      </c>
    </row>
    <row r="12443" spans="1:18" x14ac:dyDescent="0.25">
      <c r="A12443" t="s">
        <v>6406</v>
      </c>
      <c r="B12443" t="s">
        <v>3089</v>
      </c>
      <c r="D12443" t="s">
        <v>3090</v>
      </c>
      <c r="E12443" t="s">
        <v>3090</v>
      </c>
      <c r="F12443">
        <v>1</v>
      </c>
      <c r="G12443">
        <v>0</v>
      </c>
      <c r="H12443">
        <v>0</v>
      </c>
      <c r="I12443">
        <v>0</v>
      </c>
      <c r="K12443"/>
      <c r="N12443" t="s">
        <v>3091</v>
      </c>
      <c r="O12443" t="s">
        <v>3092</v>
      </c>
      <c r="P12443" t="s">
        <v>3095</v>
      </c>
      <c r="R12443" t="s">
        <v>3094</v>
      </c>
    </row>
    <row r="12444" spans="1:18" x14ac:dyDescent="0.25">
      <c r="A12444" t="s">
        <v>6407</v>
      </c>
      <c r="B12444" t="s">
        <v>3089</v>
      </c>
      <c r="D12444" t="s">
        <v>3090</v>
      </c>
      <c r="E12444" t="s">
        <v>3090</v>
      </c>
      <c r="F12444">
        <v>1</v>
      </c>
      <c r="G12444">
        <v>0</v>
      </c>
      <c r="H12444">
        <v>0</v>
      </c>
      <c r="I12444">
        <v>0</v>
      </c>
      <c r="K12444"/>
      <c r="N12444" t="s">
        <v>3091</v>
      </c>
      <c r="O12444" t="s">
        <v>3092</v>
      </c>
      <c r="P12444" t="s">
        <v>3095</v>
      </c>
      <c r="R12444" t="s">
        <v>3094</v>
      </c>
    </row>
    <row r="12445" spans="1:18" x14ac:dyDescent="0.25">
      <c r="A12445" t="s">
        <v>6408</v>
      </c>
      <c r="B12445" t="s">
        <v>3089</v>
      </c>
      <c r="D12445" t="s">
        <v>3090</v>
      </c>
      <c r="E12445" t="s">
        <v>3090</v>
      </c>
      <c r="F12445">
        <v>1</v>
      </c>
      <c r="G12445">
        <v>0</v>
      </c>
      <c r="H12445">
        <v>0</v>
      </c>
      <c r="I12445">
        <v>0</v>
      </c>
      <c r="K12445"/>
      <c r="N12445" t="s">
        <v>3091</v>
      </c>
      <c r="O12445" t="s">
        <v>3092</v>
      </c>
      <c r="P12445" t="s">
        <v>3095</v>
      </c>
      <c r="R12445" t="s">
        <v>3094</v>
      </c>
    </row>
    <row r="12446" spans="1:18" x14ac:dyDescent="0.25">
      <c r="A12446" t="s">
        <v>6409</v>
      </c>
      <c r="B12446" t="s">
        <v>3089</v>
      </c>
      <c r="D12446" t="s">
        <v>3090</v>
      </c>
      <c r="E12446" t="s">
        <v>3090</v>
      </c>
      <c r="F12446">
        <v>1</v>
      </c>
      <c r="G12446">
        <v>0</v>
      </c>
      <c r="H12446">
        <v>1864.5596261988601</v>
      </c>
      <c r="I12446">
        <v>1188.0896261988601</v>
      </c>
      <c r="K12446">
        <v>150</v>
      </c>
      <c r="M12446">
        <v>526.47</v>
      </c>
      <c r="N12446" t="s">
        <v>3091</v>
      </c>
      <c r="O12446" t="s">
        <v>3092</v>
      </c>
      <c r="P12446" t="s">
        <v>3095</v>
      </c>
      <c r="R12446" t="s">
        <v>3094</v>
      </c>
    </row>
    <row r="12447" spans="1:18" x14ac:dyDescent="0.25">
      <c r="A12447" t="s">
        <v>8828</v>
      </c>
      <c r="B12447" t="s">
        <v>3089</v>
      </c>
      <c r="D12447" t="s">
        <v>3090</v>
      </c>
      <c r="E12447" t="s">
        <v>3090</v>
      </c>
      <c r="F12447">
        <v>1</v>
      </c>
      <c r="G12447">
        <v>0</v>
      </c>
      <c r="H12447">
        <v>3.8025000000000002</v>
      </c>
      <c r="I12447">
        <v>3.8025000000000002</v>
      </c>
      <c r="K12447"/>
      <c r="N12447" t="s">
        <v>3091</v>
      </c>
      <c r="O12447" t="s">
        <v>3092</v>
      </c>
      <c r="P12447" t="s">
        <v>3095</v>
      </c>
      <c r="R12447" t="s">
        <v>3094</v>
      </c>
    </row>
    <row r="12448" spans="1:18" x14ac:dyDescent="0.25">
      <c r="A12448" t="s">
        <v>8829</v>
      </c>
      <c r="B12448" t="s">
        <v>3089</v>
      </c>
      <c r="D12448" t="s">
        <v>3090</v>
      </c>
      <c r="E12448" t="s">
        <v>3090</v>
      </c>
      <c r="F12448">
        <v>1</v>
      </c>
      <c r="G12448">
        <v>0</v>
      </c>
      <c r="H12448">
        <v>0.40949999999999998</v>
      </c>
      <c r="I12448">
        <v>0.40949999999999998</v>
      </c>
      <c r="K12448"/>
      <c r="N12448" t="s">
        <v>3091</v>
      </c>
      <c r="O12448" t="s">
        <v>3092</v>
      </c>
      <c r="P12448" t="s">
        <v>3095</v>
      </c>
      <c r="R12448" t="s">
        <v>3094</v>
      </c>
    </row>
    <row r="12449" spans="1:18" x14ac:dyDescent="0.25">
      <c r="A12449" t="s">
        <v>6410</v>
      </c>
      <c r="B12449" t="s">
        <v>3089</v>
      </c>
      <c r="D12449" t="s">
        <v>3090</v>
      </c>
      <c r="E12449" t="s">
        <v>3090</v>
      </c>
      <c r="F12449">
        <v>1</v>
      </c>
      <c r="G12449">
        <v>0</v>
      </c>
      <c r="H12449">
        <v>0</v>
      </c>
      <c r="I12449"/>
      <c r="K12449"/>
      <c r="N12449" t="s">
        <v>3091</v>
      </c>
      <c r="O12449" t="s">
        <v>3092</v>
      </c>
      <c r="P12449" t="s">
        <v>3095</v>
      </c>
      <c r="R12449" t="s">
        <v>3094</v>
      </c>
    </row>
    <row r="12450" spans="1:18" x14ac:dyDescent="0.25">
      <c r="A12450" t="s">
        <v>6411</v>
      </c>
      <c r="B12450" t="s">
        <v>3089</v>
      </c>
      <c r="D12450" t="s">
        <v>3090</v>
      </c>
      <c r="E12450" t="s">
        <v>3090</v>
      </c>
      <c r="F12450">
        <v>1</v>
      </c>
      <c r="G12450">
        <v>0</v>
      </c>
      <c r="H12450">
        <v>0</v>
      </c>
      <c r="I12450">
        <v>0</v>
      </c>
      <c r="K12450"/>
      <c r="N12450" t="s">
        <v>3091</v>
      </c>
      <c r="O12450" t="s">
        <v>3092</v>
      </c>
      <c r="P12450" t="s">
        <v>3095</v>
      </c>
      <c r="R12450" t="s">
        <v>3094</v>
      </c>
    </row>
    <row r="12451" spans="1:18" x14ac:dyDescent="0.25">
      <c r="A12451" t="s">
        <v>6412</v>
      </c>
      <c r="B12451" t="s">
        <v>3089</v>
      </c>
      <c r="D12451" t="s">
        <v>3090</v>
      </c>
      <c r="E12451" t="s">
        <v>3090</v>
      </c>
      <c r="F12451">
        <v>1</v>
      </c>
      <c r="G12451">
        <v>0</v>
      </c>
      <c r="H12451">
        <v>0</v>
      </c>
      <c r="I12451">
        <v>0</v>
      </c>
      <c r="K12451"/>
      <c r="N12451" t="s">
        <v>3091</v>
      </c>
      <c r="O12451" t="s">
        <v>3092</v>
      </c>
      <c r="P12451" t="s">
        <v>3095</v>
      </c>
      <c r="R12451" t="s">
        <v>3094</v>
      </c>
    </row>
    <row r="12452" spans="1:18" x14ac:dyDescent="0.25">
      <c r="A12452" t="s">
        <v>6413</v>
      </c>
      <c r="B12452" t="s">
        <v>3089</v>
      </c>
      <c r="D12452" t="s">
        <v>3090</v>
      </c>
      <c r="E12452" t="s">
        <v>3090</v>
      </c>
      <c r="F12452">
        <v>1</v>
      </c>
      <c r="G12452">
        <v>0</v>
      </c>
      <c r="H12452">
        <v>0</v>
      </c>
      <c r="I12452">
        <v>0</v>
      </c>
      <c r="K12452"/>
      <c r="N12452" t="s">
        <v>3091</v>
      </c>
      <c r="O12452" t="s">
        <v>3092</v>
      </c>
      <c r="P12452" t="s">
        <v>3095</v>
      </c>
      <c r="R12452" t="s">
        <v>3094</v>
      </c>
    </row>
    <row r="12453" spans="1:18" x14ac:dyDescent="0.25">
      <c r="A12453" t="s">
        <v>6414</v>
      </c>
      <c r="B12453" t="s">
        <v>3089</v>
      </c>
      <c r="D12453" t="s">
        <v>3090</v>
      </c>
      <c r="E12453" t="s">
        <v>3090</v>
      </c>
      <c r="F12453">
        <v>1</v>
      </c>
      <c r="G12453">
        <v>0</v>
      </c>
      <c r="H12453">
        <v>0</v>
      </c>
      <c r="I12453">
        <v>0</v>
      </c>
      <c r="K12453"/>
      <c r="N12453" t="s">
        <v>3091</v>
      </c>
      <c r="O12453" t="s">
        <v>3092</v>
      </c>
      <c r="P12453" t="s">
        <v>3095</v>
      </c>
      <c r="R12453" t="s">
        <v>3094</v>
      </c>
    </row>
    <row r="12454" spans="1:18" x14ac:dyDescent="0.25">
      <c r="A12454" t="s">
        <v>6415</v>
      </c>
      <c r="B12454" t="s">
        <v>3089</v>
      </c>
      <c r="D12454" t="s">
        <v>3090</v>
      </c>
      <c r="E12454" t="s">
        <v>3090</v>
      </c>
      <c r="F12454">
        <v>1</v>
      </c>
      <c r="G12454">
        <v>0</v>
      </c>
      <c r="H12454">
        <v>0</v>
      </c>
      <c r="I12454">
        <v>0</v>
      </c>
      <c r="K12454"/>
      <c r="N12454" t="s">
        <v>3091</v>
      </c>
      <c r="O12454" t="s">
        <v>3092</v>
      </c>
      <c r="P12454" t="s">
        <v>3095</v>
      </c>
      <c r="R12454" t="s">
        <v>3094</v>
      </c>
    </row>
    <row r="12455" spans="1:18" x14ac:dyDescent="0.25">
      <c r="A12455" t="s">
        <v>6416</v>
      </c>
      <c r="B12455" t="s">
        <v>3089</v>
      </c>
      <c r="D12455" t="s">
        <v>3090</v>
      </c>
      <c r="E12455" t="s">
        <v>3090</v>
      </c>
      <c r="F12455">
        <v>1</v>
      </c>
      <c r="G12455">
        <v>0</v>
      </c>
      <c r="H12455">
        <v>0</v>
      </c>
      <c r="I12455">
        <v>0</v>
      </c>
      <c r="K12455"/>
      <c r="N12455" t="s">
        <v>3091</v>
      </c>
      <c r="O12455" t="s">
        <v>3092</v>
      </c>
      <c r="P12455" t="s">
        <v>3095</v>
      </c>
      <c r="R12455" t="s">
        <v>3094</v>
      </c>
    </row>
    <row r="12456" spans="1:18" x14ac:dyDescent="0.25">
      <c r="A12456" t="s">
        <v>6417</v>
      </c>
      <c r="B12456" t="s">
        <v>3089</v>
      </c>
      <c r="D12456" t="s">
        <v>3090</v>
      </c>
      <c r="E12456" t="s">
        <v>3090</v>
      </c>
      <c r="F12456">
        <v>1</v>
      </c>
      <c r="G12456">
        <v>0</v>
      </c>
      <c r="H12456">
        <v>0</v>
      </c>
      <c r="I12456">
        <v>0</v>
      </c>
      <c r="K12456"/>
      <c r="N12456" t="s">
        <v>3091</v>
      </c>
      <c r="O12456" t="s">
        <v>3092</v>
      </c>
      <c r="P12456" t="s">
        <v>3095</v>
      </c>
      <c r="R12456" t="s">
        <v>3094</v>
      </c>
    </row>
    <row r="12457" spans="1:18" x14ac:dyDescent="0.25">
      <c r="A12457" t="s">
        <v>6418</v>
      </c>
      <c r="B12457" t="s">
        <v>3089</v>
      </c>
      <c r="D12457" t="s">
        <v>3090</v>
      </c>
      <c r="E12457" t="s">
        <v>3090</v>
      </c>
      <c r="F12457">
        <v>1</v>
      </c>
      <c r="G12457">
        <v>0</v>
      </c>
      <c r="H12457">
        <v>0</v>
      </c>
      <c r="I12457">
        <v>0</v>
      </c>
      <c r="K12457"/>
      <c r="N12457" t="s">
        <v>3091</v>
      </c>
      <c r="O12457" t="s">
        <v>3092</v>
      </c>
      <c r="P12457" t="s">
        <v>3095</v>
      </c>
      <c r="R12457" t="s">
        <v>3094</v>
      </c>
    </row>
    <row r="12458" spans="1:18" x14ac:dyDescent="0.25">
      <c r="A12458" t="s">
        <v>6419</v>
      </c>
      <c r="B12458" t="s">
        <v>3089</v>
      </c>
      <c r="D12458" t="s">
        <v>3090</v>
      </c>
      <c r="E12458" t="s">
        <v>3090</v>
      </c>
      <c r="F12458">
        <v>1</v>
      </c>
      <c r="G12458">
        <v>0</v>
      </c>
      <c r="H12458">
        <v>0</v>
      </c>
      <c r="I12458">
        <v>0</v>
      </c>
      <c r="K12458"/>
      <c r="N12458" t="s">
        <v>3091</v>
      </c>
      <c r="O12458" t="s">
        <v>3092</v>
      </c>
      <c r="P12458" t="s">
        <v>3095</v>
      </c>
      <c r="R12458" t="s">
        <v>3094</v>
      </c>
    </row>
    <row r="12459" spans="1:18" x14ac:dyDescent="0.25">
      <c r="A12459" t="s">
        <v>6420</v>
      </c>
      <c r="B12459" t="s">
        <v>3089</v>
      </c>
      <c r="D12459" t="s">
        <v>3090</v>
      </c>
      <c r="E12459" t="s">
        <v>3090</v>
      </c>
      <c r="F12459">
        <v>1</v>
      </c>
      <c r="G12459">
        <v>0</v>
      </c>
      <c r="H12459">
        <v>0</v>
      </c>
      <c r="I12459">
        <v>0</v>
      </c>
      <c r="K12459"/>
      <c r="N12459" t="s">
        <v>3091</v>
      </c>
      <c r="O12459" t="s">
        <v>3092</v>
      </c>
      <c r="P12459" t="s">
        <v>3095</v>
      </c>
      <c r="R12459" t="s">
        <v>3094</v>
      </c>
    </row>
    <row r="12460" spans="1:18" x14ac:dyDescent="0.25">
      <c r="A12460" t="s">
        <v>6421</v>
      </c>
      <c r="B12460" t="s">
        <v>3089</v>
      </c>
      <c r="D12460" t="s">
        <v>3090</v>
      </c>
      <c r="E12460" t="s">
        <v>3090</v>
      </c>
      <c r="F12460">
        <v>1</v>
      </c>
      <c r="G12460">
        <v>0</v>
      </c>
      <c r="H12460">
        <v>0</v>
      </c>
      <c r="I12460">
        <v>0</v>
      </c>
      <c r="K12460"/>
      <c r="N12460" t="s">
        <v>3091</v>
      </c>
      <c r="O12460" t="s">
        <v>3092</v>
      </c>
      <c r="P12460" t="s">
        <v>3095</v>
      </c>
      <c r="R12460" t="s">
        <v>3094</v>
      </c>
    </row>
    <row r="12461" spans="1:18" x14ac:dyDescent="0.25">
      <c r="A12461" t="s">
        <v>6422</v>
      </c>
      <c r="B12461" t="s">
        <v>3089</v>
      </c>
      <c r="D12461" t="s">
        <v>3090</v>
      </c>
      <c r="E12461" t="s">
        <v>3090</v>
      </c>
      <c r="F12461">
        <v>1</v>
      </c>
      <c r="G12461">
        <v>0</v>
      </c>
      <c r="H12461">
        <v>0</v>
      </c>
      <c r="I12461">
        <v>0</v>
      </c>
      <c r="K12461"/>
      <c r="N12461" t="s">
        <v>3091</v>
      </c>
      <c r="O12461" t="s">
        <v>3092</v>
      </c>
      <c r="P12461" t="s">
        <v>3095</v>
      </c>
      <c r="R12461" t="s">
        <v>3094</v>
      </c>
    </row>
    <row r="12462" spans="1:18" x14ac:dyDescent="0.25">
      <c r="A12462" t="s">
        <v>6423</v>
      </c>
      <c r="B12462" t="s">
        <v>3089</v>
      </c>
      <c r="D12462" t="s">
        <v>3090</v>
      </c>
      <c r="E12462" t="s">
        <v>3090</v>
      </c>
      <c r="F12462">
        <v>1</v>
      </c>
      <c r="G12462">
        <v>0</v>
      </c>
      <c r="H12462">
        <v>0</v>
      </c>
      <c r="I12462">
        <v>0</v>
      </c>
      <c r="K12462"/>
      <c r="N12462" t="s">
        <v>3091</v>
      </c>
      <c r="O12462" t="s">
        <v>3092</v>
      </c>
      <c r="P12462" t="s">
        <v>3095</v>
      </c>
      <c r="R12462" t="s">
        <v>3094</v>
      </c>
    </row>
    <row r="12463" spans="1:18" x14ac:dyDescent="0.25">
      <c r="A12463" t="s">
        <v>6424</v>
      </c>
      <c r="B12463" t="s">
        <v>3089</v>
      </c>
      <c r="D12463" t="s">
        <v>3090</v>
      </c>
      <c r="E12463" t="s">
        <v>3090</v>
      </c>
      <c r="F12463">
        <v>1</v>
      </c>
      <c r="G12463">
        <v>0</v>
      </c>
      <c r="H12463">
        <v>0</v>
      </c>
      <c r="I12463">
        <v>0</v>
      </c>
      <c r="K12463"/>
      <c r="N12463" t="s">
        <v>3091</v>
      </c>
      <c r="O12463" t="s">
        <v>3092</v>
      </c>
      <c r="P12463" t="s">
        <v>3095</v>
      </c>
      <c r="R12463" t="s">
        <v>3094</v>
      </c>
    </row>
    <row r="12464" spans="1:18" x14ac:dyDescent="0.25">
      <c r="A12464" t="s">
        <v>6425</v>
      </c>
      <c r="B12464" t="s">
        <v>3089</v>
      </c>
      <c r="D12464" t="s">
        <v>3090</v>
      </c>
      <c r="E12464" t="s">
        <v>3090</v>
      </c>
      <c r="F12464">
        <v>1</v>
      </c>
      <c r="G12464">
        <v>0</v>
      </c>
      <c r="H12464">
        <v>0</v>
      </c>
      <c r="I12464">
        <v>0</v>
      </c>
      <c r="K12464"/>
      <c r="N12464" t="s">
        <v>3091</v>
      </c>
      <c r="O12464" t="s">
        <v>3092</v>
      </c>
      <c r="P12464" t="s">
        <v>3095</v>
      </c>
      <c r="R12464" t="s">
        <v>3094</v>
      </c>
    </row>
    <row r="12465" spans="1:18" x14ac:dyDescent="0.25">
      <c r="A12465" t="s">
        <v>6426</v>
      </c>
      <c r="B12465" t="s">
        <v>3089</v>
      </c>
      <c r="D12465" t="s">
        <v>3090</v>
      </c>
      <c r="E12465" t="s">
        <v>3090</v>
      </c>
      <c r="F12465">
        <v>1</v>
      </c>
      <c r="G12465">
        <v>0</v>
      </c>
      <c r="H12465">
        <v>0</v>
      </c>
      <c r="I12465">
        <v>0</v>
      </c>
      <c r="K12465"/>
      <c r="N12465" t="s">
        <v>3091</v>
      </c>
      <c r="O12465" t="s">
        <v>3092</v>
      </c>
      <c r="P12465" t="s">
        <v>3095</v>
      </c>
      <c r="R12465" t="s">
        <v>3094</v>
      </c>
    </row>
    <row r="12466" spans="1:18" x14ac:dyDescent="0.25">
      <c r="A12466" t="s">
        <v>6427</v>
      </c>
      <c r="B12466" t="s">
        <v>3089</v>
      </c>
      <c r="D12466" t="s">
        <v>3090</v>
      </c>
      <c r="E12466" t="s">
        <v>3090</v>
      </c>
      <c r="F12466">
        <v>1</v>
      </c>
      <c r="G12466">
        <v>0</v>
      </c>
      <c r="H12466">
        <v>0</v>
      </c>
      <c r="I12466">
        <v>0</v>
      </c>
      <c r="K12466"/>
      <c r="N12466" t="s">
        <v>3091</v>
      </c>
      <c r="O12466" t="s">
        <v>3092</v>
      </c>
      <c r="P12466" t="s">
        <v>3095</v>
      </c>
      <c r="R12466" t="s">
        <v>3094</v>
      </c>
    </row>
    <row r="12467" spans="1:18" x14ac:dyDescent="0.25">
      <c r="A12467" t="s">
        <v>6428</v>
      </c>
      <c r="B12467" t="s">
        <v>3089</v>
      </c>
      <c r="D12467" t="s">
        <v>3090</v>
      </c>
      <c r="E12467" t="s">
        <v>3090</v>
      </c>
      <c r="F12467">
        <v>1</v>
      </c>
      <c r="G12467">
        <v>0</v>
      </c>
      <c r="H12467">
        <v>0</v>
      </c>
      <c r="I12467">
        <v>0</v>
      </c>
      <c r="K12467"/>
      <c r="N12467" t="s">
        <v>3091</v>
      </c>
      <c r="O12467" t="s">
        <v>3092</v>
      </c>
      <c r="P12467" t="s">
        <v>3095</v>
      </c>
      <c r="R12467" t="s">
        <v>3094</v>
      </c>
    </row>
    <row r="12468" spans="1:18" x14ac:dyDescent="0.25">
      <c r="A12468" t="s">
        <v>6429</v>
      </c>
      <c r="B12468" t="s">
        <v>3089</v>
      </c>
      <c r="D12468" t="s">
        <v>3090</v>
      </c>
      <c r="E12468" t="s">
        <v>3090</v>
      </c>
      <c r="F12468">
        <v>1</v>
      </c>
      <c r="G12468">
        <v>0</v>
      </c>
      <c r="H12468">
        <v>0</v>
      </c>
      <c r="I12468">
        <v>0</v>
      </c>
      <c r="K12468"/>
      <c r="N12468" t="s">
        <v>3091</v>
      </c>
      <c r="O12468" t="s">
        <v>3092</v>
      </c>
      <c r="P12468" t="s">
        <v>3095</v>
      </c>
      <c r="R12468" t="s">
        <v>3094</v>
      </c>
    </row>
    <row r="12469" spans="1:18" x14ac:dyDescent="0.25">
      <c r="A12469" t="s">
        <v>6430</v>
      </c>
      <c r="B12469" t="s">
        <v>3089</v>
      </c>
      <c r="D12469" t="s">
        <v>3090</v>
      </c>
      <c r="E12469" t="s">
        <v>3090</v>
      </c>
      <c r="F12469">
        <v>1</v>
      </c>
      <c r="G12469">
        <v>0</v>
      </c>
      <c r="H12469">
        <v>0</v>
      </c>
      <c r="I12469">
        <v>0</v>
      </c>
      <c r="K12469"/>
      <c r="N12469" t="s">
        <v>3091</v>
      </c>
      <c r="O12469" t="s">
        <v>3092</v>
      </c>
      <c r="P12469" t="s">
        <v>3095</v>
      </c>
      <c r="R12469" t="s">
        <v>3094</v>
      </c>
    </row>
    <row r="12470" spans="1:18" x14ac:dyDescent="0.25">
      <c r="A12470" t="s">
        <v>6431</v>
      </c>
      <c r="B12470" t="s">
        <v>3089</v>
      </c>
      <c r="D12470" t="s">
        <v>3090</v>
      </c>
      <c r="E12470" t="s">
        <v>3090</v>
      </c>
      <c r="F12470">
        <v>1</v>
      </c>
      <c r="G12470">
        <v>0</v>
      </c>
      <c r="H12470">
        <v>0</v>
      </c>
      <c r="I12470">
        <v>0</v>
      </c>
      <c r="K12470"/>
      <c r="N12470" t="s">
        <v>3091</v>
      </c>
      <c r="O12470" t="s">
        <v>3092</v>
      </c>
      <c r="P12470" t="s">
        <v>3095</v>
      </c>
      <c r="R12470" t="s">
        <v>3094</v>
      </c>
    </row>
    <row r="12471" spans="1:18" x14ac:dyDescent="0.25">
      <c r="A12471" t="s">
        <v>6432</v>
      </c>
      <c r="B12471" t="s">
        <v>3089</v>
      </c>
      <c r="D12471" t="s">
        <v>3090</v>
      </c>
      <c r="E12471" t="s">
        <v>3090</v>
      </c>
      <c r="F12471">
        <v>1</v>
      </c>
      <c r="G12471">
        <v>0</v>
      </c>
      <c r="H12471">
        <v>0</v>
      </c>
      <c r="I12471">
        <v>0</v>
      </c>
      <c r="K12471"/>
      <c r="N12471" t="s">
        <v>3091</v>
      </c>
      <c r="O12471" t="s">
        <v>3092</v>
      </c>
      <c r="P12471" t="s">
        <v>3095</v>
      </c>
      <c r="R12471" t="s">
        <v>3094</v>
      </c>
    </row>
    <row r="12472" spans="1:18" x14ac:dyDescent="0.25">
      <c r="A12472" t="s">
        <v>6433</v>
      </c>
      <c r="B12472" t="s">
        <v>3089</v>
      </c>
      <c r="D12472" t="s">
        <v>3090</v>
      </c>
      <c r="E12472" t="s">
        <v>3090</v>
      </c>
      <c r="F12472">
        <v>1</v>
      </c>
      <c r="G12472">
        <v>0</v>
      </c>
      <c r="H12472">
        <v>46186.468088607799</v>
      </c>
      <c r="I12472">
        <v>23124.838088607801</v>
      </c>
      <c r="K12472">
        <v>4860</v>
      </c>
      <c r="M12472">
        <v>18201.63</v>
      </c>
      <c r="N12472" t="s">
        <v>3091</v>
      </c>
      <c r="O12472" t="s">
        <v>3092</v>
      </c>
      <c r="P12472" t="s">
        <v>3095</v>
      </c>
      <c r="R12472" t="s">
        <v>3094</v>
      </c>
    </row>
    <row r="12473" spans="1:18" x14ac:dyDescent="0.25">
      <c r="A12473" t="s">
        <v>6434</v>
      </c>
      <c r="B12473" t="s">
        <v>3089</v>
      </c>
      <c r="D12473" t="s">
        <v>3090</v>
      </c>
      <c r="E12473" t="s">
        <v>3090</v>
      </c>
      <c r="F12473">
        <v>1</v>
      </c>
      <c r="G12473">
        <v>0</v>
      </c>
      <c r="H12473">
        <v>1102.427635</v>
      </c>
      <c r="I12473">
        <v>516.15763500000003</v>
      </c>
      <c r="K12473">
        <v>130</v>
      </c>
      <c r="M12473">
        <v>456.27</v>
      </c>
      <c r="N12473" t="s">
        <v>3091</v>
      </c>
      <c r="O12473" t="s">
        <v>3092</v>
      </c>
      <c r="P12473" t="s">
        <v>3095</v>
      </c>
      <c r="R12473" t="s">
        <v>3094</v>
      </c>
    </row>
    <row r="12474" spans="1:18" x14ac:dyDescent="0.25">
      <c r="A12474" t="s">
        <v>6435</v>
      </c>
      <c r="B12474" t="s">
        <v>3089</v>
      </c>
      <c r="D12474" t="s">
        <v>3090</v>
      </c>
      <c r="E12474" t="s">
        <v>3090</v>
      </c>
      <c r="F12474">
        <v>1</v>
      </c>
      <c r="G12474">
        <v>0</v>
      </c>
      <c r="H12474">
        <v>71.22</v>
      </c>
      <c r="I12474">
        <v>17.100000000000001</v>
      </c>
      <c r="K12474">
        <v>12</v>
      </c>
      <c r="M12474">
        <v>42.12</v>
      </c>
      <c r="N12474" t="s">
        <v>3091</v>
      </c>
      <c r="O12474" t="s">
        <v>3092</v>
      </c>
      <c r="P12474" t="s">
        <v>3095</v>
      </c>
      <c r="R12474" t="s">
        <v>3094</v>
      </c>
    </row>
    <row r="12475" spans="1:18" x14ac:dyDescent="0.25">
      <c r="A12475" t="s">
        <v>6436</v>
      </c>
      <c r="B12475" t="s">
        <v>3089</v>
      </c>
      <c r="D12475" t="s">
        <v>3090</v>
      </c>
      <c r="E12475" t="s">
        <v>3090</v>
      </c>
      <c r="F12475">
        <v>1</v>
      </c>
      <c r="G12475">
        <v>0</v>
      </c>
      <c r="H12475">
        <v>361.85433333333299</v>
      </c>
      <c r="I12475">
        <v>1.07433333333333</v>
      </c>
      <c r="K12475">
        <v>80</v>
      </c>
      <c r="M12475">
        <v>280.77999999999997</v>
      </c>
      <c r="N12475" t="s">
        <v>3091</v>
      </c>
      <c r="O12475" t="s">
        <v>3092</v>
      </c>
      <c r="P12475" t="s">
        <v>3095</v>
      </c>
      <c r="R12475" t="s">
        <v>3094</v>
      </c>
    </row>
    <row r="12476" spans="1:18" x14ac:dyDescent="0.25">
      <c r="A12476" t="s">
        <v>6437</v>
      </c>
      <c r="B12476" t="s">
        <v>3089</v>
      </c>
      <c r="D12476" t="s">
        <v>3090</v>
      </c>
      <c r="E12476" t="s">
        <v>3090</v>
      </c>
      <c r="F12476">
        <v>1</v>
      </c>
      <c r="G12476">
        <v>0</v>
      </c>
      <c r="H12476">
        <v>19120.089648764901</v>
      </c>
      <c r="I12476">
        <v>9673.2396487649494</v>
      </c>
      <c r="K12476">
        <v>3423</v>
      </c>
      <c r="M12476">
        <v>6023.85</v>
      </c>
      <c r="N12476" t="s">
        <v>3091</v>
      </c>
      <c r="O12476" t="s">
        <v>3092</v>
      </c>
      <c r="P12476" t="s">
        <v>3095</v>
      </c>
      <c r="R12476" t="s">
        <v>3094</v>
      </c>
    </row>
    <row r="12477" spans="1:18" x14ac:dyDescent="0.25">
      <c r="A12477" t="s">
        <v>6438</v>
      </c>
      <c r="B12477" t="s">
        <v>3089</v>
      </c>
      <c r="D12477" t="s">
        <v>3090</v>
      </c>
      <c r="E12477" t="s">
        <v>3090</v>
      </c>
      <c r="F12477">
        <v>1</v>
      </c>
      <c r="G12477">
        <v>0</v>
      </c>
      <c r="H12477">
        <v>18589.2159614468</v>
      </c>
      <c r="I12477">
        <v>9142.3659614468106</v>
      </c>
      <c r="K12477">
        <v>3423</v>
      </c>
      <c r="M12477">
        <v>6023.85</v>
      </c>
      <c r="N12477" t="s">
        <v>3091</v>
      </c>
      <c r="O12477" t="s">
        <v>3092</v>
      </c>
      <c r="P12477" t="s">
        <v>3095</v>
      </c>
      <c r="R12477" t="s">
        <v>3094</v>
      </c>
    </row>
    <row r="12478" spans="1:18" x14ac:dyDescent="0.25">
      <c r="A12478" t="s">
        <v>6439</v>
      </c>
      <c r="B12478" t="s">
        <v>3089</v>
      </c>
      <c r="D12478" t="s">
        <v>3090</v>
      </c>
      <c r="E12478" t="s">
        <v>3090</v>
      </c>
      <c r="F12478">
        <v>1</v>
      </c>
      <c r="G12478">
        <v>0</v>
      </c>
      <c r="H12478">
        <v>19138.912296018199</v>
      </c>
      <c r="I12478">
        <v>9617.5122960182907</v>
      </c>
      <c r="K12478">
        <v>1980</v>
      </c>
      <c r="M12478">
        <v>7541.4</v>
      </c>
      <c r="N12478" t="s">
        <v>3091</v>
      </c>
      <c r="O12478" t="s">
        <v>3092</v>
      </c>
      <c r="P12478" t="s">
        <v>3095</v>
      </c>
      <c r="R12478" t="s">
        <v>3094</v>
      </c>
    </row>
    <row r="12479" spans="1:18" x14ac:dyDescent="0.25">
      <c r="A12479" t="s">
        <v>6440</v>
      </c>
      <c r="B12479" t="s">
        <v>3089</v>
      </c>
      <c r="D12479" t="s">
        <v>3090</v>
      </c>
      <c r="E12479" t="s">
        <v>3090</v>
      </c>
      <c r="F12479">
        <v>1</v>
      </c>
      <c r="G12479">
        <v>0</v>
      </c>
      <c r="H12479">
        <v>82.126999999999995</v>
      </c>
      <c r="I12479">
        <v>82.126999999999995</v>
      </c>
      <c r="K12479">
        <v>0</v>
      </c>
      <c r="M12479">
        <v>0</v>
      </c>
      <c r="N12479" t="s">
        <v>3091</v>
      </c>
      <c r="O12479" t="s">
        <v>3092</v>
      </c>
      <c r="P12479" t="s">
        <v>3095</v>
      </c>
      <c r="R12479" t="s">
        <v>3094</v>
      </c>
    </row>
    <row r="12480" spans="1:18" x14ac:dyDescent="0.25">
      <c r="A12480" t="s">
        <v>6441</v>
      </c>
      <c r="B12480" t="s">
        <v>3089</v>
      </c>
      <c r="D12480" t="s">
        <v>3090</v>
      </c>
      <c r="E12480" t="s">
        <v>3090</v>
      </c>
      <c r="F12480">
        <v>1</v>
      </c>
      <c r="G12480">
        <v>0</v>
      </c>
      <c r="H12480">
        <v>90.7</v>
      </c>
      <c r="I12480">
        <v>0.5</v>
      </c>
      <c r="K12480">
        <v>20</v>
      </c>
      <c r="M12480">
        <v>70.2</v>
      </c>
      <c r="N12480" t="s">
        <v>3091</v>
      </c>
      <c r="O12480" t="s">
        <v>3092</v>
      </c>
      <c r="P12480" t="s">
        <v>3095</v>
      </c>
      <c r="R12480" t="s">
        <v>3094</v>
      </c>
    </row>
    <row r="12481" spans="1:18" x14ac:dyDescent="0.25">
      <c r="A12481" t="s">
        <v>6442</v>
      </c>
      <c r="B12481" t="s">
        <v>3089</v>
      </c>
      <c r="D12481" t="s">
        <v>3090</v>
      </c>
      <c r="E12481" t="s">
        <v>3090</v>
      </c>
      <c r="F12481">
        <v>1</v>
      </c>
      <c r="G12481">
        <v>0</v>
      </c>
      <c r="H12481">
        <v>6013.0467635631803</v>
      </c>
      <c r="I12481">
        <v>2224.8167635631798</v>
      </c>
      <c r="K12481">
        <v>840</v>
      </c>
      <c r="M12481">
        <v>2948.23</v>
      </c>
      <c r="N12481" t="s">
        <v>3091</v>
      </c>
      <c r="O12481" t="s">
        <v>3092</v>
      </c>
      <c r="P12481" t="s">
        <v>3095</v>
      </c>
      <c r="R12481" t="s">
        <v>3094</v>
      </c>
    </row>
    <row r="12482" spans="1:18" x14ac:dyDescent="0.25">
      <c r="A12482" t="s">
        <v>6443</v>
      </c>
      <c r="B12482" t="s">
        <v>3089</v>
      </c>
      <c r="D12482" t="s">
        <v>3090</v>
      </c>
      <c r="E12482" t="s">
        <v>3090</v>
      </c>
      <c r="F12482">
        <v>1</v>
      </c>
      <c r="G12482">
        <v>0</v>
      </c>
      <c r="H12482">
        <v>20611.368662206802</v>
      </c>
      <c r="I12482">
        <v>9420.6286622068601</v>
      </c>
      <c r="K12482">
        <v>2320</v>
      </c>
      <c r="M12482">
        <v>8870.74</v>
      </c>
      <c r="N12482" t="s">
        <v>3091</v>
      </c>
      <c r="O12482" t="s">
        <v>3092</v>
      </c>
      <c r="P12482" t="s">
        <v>3095</v>
      </c>
      <c r="R12482" t="s">
        <v>3094</v>
      </c>
    </row>
    <row r="12483" spans="1:18" x14ac:dyDescent="0.25">
      <c r="A12483" t="s">
        <v>6444</v>
      </c>
      <c r="B12483" t="s">
        <v>3089</v>
      </c>
      <c r="D12483" t="s">
        <v>3090</v>
      </c>
      <c r="E12483" t="s">
        <v>3090</v>
      </c>
      <c r="F12483">
        <v>1</v>
      </c>
      <c r="G12483">
        <v>0</v>
      </c>
      <c r="H12483">
        <v>115.386142966069</v>
      </c>
      <c r="I12483">
        <v>34.2061429660694</v>
      </c>
      <c r="K12483">
        <v>18</v>
      </c>
      <c r="M12483">
        <v>63.18</v>
      </c>
      <c r="N12483" t="s">
        <v>3091</v>
      </c>
      <c r="O12483" t="s">
        <v>3092</v>
      </c>
      <c r="P12483" t="s">
        <v>3095</v>
      </c>
      <c r="R12483" t="s">
        <v>3094</v>
      </c>
    </row>
    <row r="12484" spans="1:18" x14ac:dyDescent="0.25">
      <c r="A12484" t="s">
        <v>6445</v>
      </c>
      <c r="B12484" t="s">
        <v>3089</v>
      </c>
      <c r="D12484" t="s">
        <v>3090</v>
      </c>
      <c r="E12484" t="s">
        <v>3090</v>
      </c>
      <c r="F12484">
        <v>1</v>
      </c>
      <c r="G12484">
        <v>0</v>
      </c>
      <c r="H12484">
        <v>54060.4513986397</v>
      </c>
      <c r="I12484">
        <v>25092.6313986397</v>
      </c>
      <c r="K12484">
        <v>5900</v>
      </c>
      <c r="M12484">
        <v>23067.82</v>
      </c>
      <c r="N12484" t="s">
        <v>3091</v>
      </c>
      <c r="O12484" t="s">
        <v>3092</v>
      </c>
      <c r="P12484" t="s">
        <v>3095</v>
      </c>
      <c r="R12484" t="s">
        <v>3094</v>
      </c>
    </row>
    <row r="12485" spans="1:18" x14ac:dyDescent="0.25">
      <c r="A12485" t="s">
        <v>6446</v>
      </c>
      <c r="B12485" t="s">
        <v>3089</v>
      </c>
      <c r="D12485" t="s">
        <v>3090</v>
      </c>
      <c r="E12485" t="s">
        <v>3090</v>
      </c>
      <c r="F12485">
        <v>1</v>
      </c>
      <c r="G12485">
        <v>0</v>
      </c>
      <c r="H12485">
        <v>10146.5348211251</v>
      </c>
      <c r="I12485">
        <v>5243.9848211251101</v>
      </c>
      <c r="K12485">
        <v>1025</v>
      </c>
      <c r="M12485">
        <v>3877.55</v>
      </c>
      <c r="N12485" t="s">
        <v>3091</v>
      </c>
      <c r="O12485" t="s">
        <v>3092</v>
      </c>
      <c r="P12485" t="s">
        <v>3095</v>
      </c>
      <c r="R12485" t="s">
        <v>3094</v>
      </c>
    </row>
    <row r="12486" spans="1:18" x14ac:dyDescent="0.25">
      <c r="A12486" t="s">
        <v>6447</v>
      </c>
      <c r="B12486" t="s">
        <v>3089</v>
      </c>
      <c r="D12486" t="s">
        <v>3090</v>
      </c>
      <c r="E12486" t="s">
        <v>3090</v>
      </c>
      <c r="F12486">
        <v>1</v>
      </c>
      <c r="G12486">
        <v>0</v>
      </c>
      <c r="H12486">
        <v>6757.6025536220504</v>
      </c>
      <c r="I12486">
        <v>2238.3925536220499</v>
      </c>
      <c r="K12486">
        <v>940</v>
      </c>
      <c r="M12486">
        <v>3579.21</v>
      </c>
      <c r="N12486" t="s">
        <v>3091</v>
      </c>
      <c r="O12486" t="s">
        <v>3092</v>
      </c>
      <c r="P12486" t="s">
        <v>3095</v>
      </c>
      <c r="R12486" t="s">
        <v>3094</v>
      </c>
    </row>
    <row r="12487" spans="1:18" x14ac:dyDescent="0.25">
      <c r="A12487" t="s">
        <v>6448</v>
      </c>
      <c r="B12487" t="s">
        <v>3089</v>
      </c>
      <c r="D12487" t="s">
        <v>3090</v>
      </c>
      <c r="E12487" t="s">
        <v>3090</v>
      </c>
      <c r="F12487">
        <v>1</v>
      </c>
      <c r="G12487">
        <v>0</v>
      </c>
      <c r="H12487">
        <v>4.5098182825630202</v>
      </c>
      <c r="I12487">
        <v>1.43609943977591E-5</v>
      </c>
      <c r="K12487">
        <v>1</v>
      </c>
      <c r="M12487">
        <v>3.5098039215686199</v>
      </c>
      <c r="N12487" t="s">
        <v>3091</v>
      </c>
      <c r="O12487" t="s">
        <v>3092</v>
      </c>
      <c r="P12487" t="s">
        <v>3095</v>
      </c>
      <c r="R12487" t="s">
        <v>3094</v>
      </c>
    </row>
    <row r="12488" spans="1:18" x14ac:dyDescent="0.25">
      <c r="A12488" t="s">
        <v>6449</v>
      </c>
      <c r="B12488" t="s">
        <v>3089</v>
      </c>
      <c r="D12488" t="s">
        <v>3090</v>
      </c>
      <c r="E12488" t="s">
        <v>3090</v>
      </c>
      <c r="F12488">
        <v>1</v>
      </c>
      <c r="G12488">
        <v>0</v>
      </c>
      <c r="H12488">
        <v>0</v>
      </c>
      <c r="I12488"/>
      <c r="K12488"/>
      <c r="N12488" t="s">
        <v>3091</v>
      </c>
      <c r="O12488" t="s">
        <v>3092</v>
      </c>
      <c r="P12488" t="s">
        <v>3095</v>
      </c>
      <c r="R12488" t="s">
        <v>3094</v>
      </c>
    </row>
    <row r="12489" spans="1:18" x14ac:dyDescent="0.25">
      <c r="A12489" t="s">
        <v>6450</v>
      </c>
      <c r="B12489" t="s">
        <v>3089</v>
      </c>
      <c r="D12489" t="s">
        <v>3090</v>
      </c>
      <c r="E12489" t="s">
        <v>3090</v>
      </c>
      <c r="F12489">
        <v>1</v>
      </c>
      <c r="G12489">
        <v>0</v>
      </c>
      <c r="H12489">
        <v>82.406999081703106</v>
      </c>
      <c r="I12489">
        <v>33.308999081703099</v>
      </c>
      <c r="K12489">
        <v>10</v>
      </c>
      <c r="M12489">
        <v>39.097999999999999</v>
      </c>
      <c r="N12489" t="s">
        <v>3091</v>
      </c>
      <c r="O12489" t="s">
        <v>3092</v>
      </c>
      <c r="P12489" t="s">
        <v>3095</v>
      </c>
      <c r="R12489" t="s">
        <v>3094</v>
      </c>
    </row>
    <row r="12490" spans="1:18" x14ac:dyDescent="0.25">
      <c r="A12490" t="s">
        <v>6451</v>
      </c>
      <c r="B12490" t="s">
        <v>3089</v>
      </c>
      <c r="D12490" t="s">
        <v>3090</v>
      </c>
      <c r="E12490" t="s">
        <v>3090</v>
      </c>
      <c r="F12490">
        <v>1</v>
      </c>
      <c r="G12490">
        <v>0</v>
      </c>
      <c r="H12490">
        <v>23.89</v>
      </c>
      <c r="I12490">
        <v>10.36</v>
      </c>
      <c r="K12490">
        <v>3</v>
      </c>
      <c r="M12490">
        <v>10.53</v>
      </c>
      <c r="N12490" t="s">
        <v>3091</v>
      </c>
      <c r="O12490" t="s">
        <v>3092</v>
      </c>
      <c r="P12490" t="s">
        <v>3095</v>
      </c>
      <c r="R12490" t="s">
        <v>3094</v>
      </c>
    </row>
    <row r="12491" spans="1:18" x14ac:dyDescent="0.25">
      <c r="A12491" t="s">
        <v>6452</v>
      </c>
      <c r="B12491" t="s">
        <v>3089</v>
      </c>
      <c r="D12491" t="s">
        <v>3090</v>
      </c>
      <c r="E12491" t="s">
        <v>3090</v>
      </c>
      <c r="F12491">
        <v>1</v>
      </c>
      <c r="G12491">
        <v>0</v>
      </c>
      <c r="H12491">
        <v>184.09932938206501</v>
      </c>
      <c r="I12491">
        <v>73.629329382065507</v>
      </c>
      <c r="K12491">
        <v>22.5</v>
      </c>
      <c r="M12491">
        <v>87.97</v>
      </c>
      <c r="N12491" t="s">
        <v>3091</v>
      </c>
      <c r="O12491" t="s">
        <v>3092</v>
      </c>
      <c r="P12491" t="s">
        <v>3095</v>
      </c>
      <c r="R12491" t="s">
        <v>3094</v>
      </c>
    </row>
    <row r="12492" spans="1:18" x14ac:dyDescent="0.25">
      <c r="A12492" t="s">
        <v>6453</v>
      </c>
      <c r="B12492" t="s">
        <v>3089</v>
      </c>
      <c r="D12492" t="s">
        <v>3090</v>
      </c>
      <c r="E12492" t="s">
        <v>3090</v>
      </c>
      <c r="F12492">
        <v>1</v>
      </c>
      <c r="G12492">
        <v>0</v>
      </c>
      <c r="H12492">
        <v>16164.920357807599</v>
      </c>
      <c r="I12492">
        <v>8014.6503578076699</v>
      </c>
      <c r="K12492">
        <v>1660</v>
      </c>
      <c r="M12492">
        <v>6490.27</v>
      </c>
      <c r="N12492" t="s">
        <v>3091</v>
      </c>
      <c r="O12492" t="s">
        <v>3092</v>
      </c>
      <c r="P12492" t="s">
        <v>3095</v>
      </c>
      <c r="R12492" t="s">
        <v>3094</v>
      </c>
    </row>
    <row r="12493" spans="1:18" x14ac:dyDescent="0.25">
      <c r="A12493" t="s">
        <v>6454</v>
      </c>
      <c r="B12493" t="s">
        <v>3089</v>
      </c>
      <c r="D12493" t="s">
        <v>3090</v>
      </c>
      <c r="E12493" t="s">
        <v>3090</v>
      </c>
      <c r="F12493">
        <v>1</v>
      </c>
      <c r="G12493">
        <v>0</v>
      </c>
      <c r="H12493">
        <v>18825.158643294799</v>
      </c>
      <c r="I12493">
        <v>9344.1086432948305</v>
      </c>
      <c r="K12493">
        <v>3423</v>
      </c>
      <c r="M12493">
        <v>6058.05</v>
      </c>
      <c r="N12493" t="s">
        <v>3091</v>
      </c>
      <c r="O12493" t="s">
        <v>3092</v>
      </c>
      <c r="P12493" t="s">
        <v>3095</v>
      </c>
      <c r="R12493" t="s">
        <v>3094</v>
      </c>
    </row>
    <row r="12494" spans="1:18" x14ac:dyDescent="0.25">
      <c r="A12494" t="s">
        <v>6455</v>
      </c>
      <c r="B12494" t="s">
        <v>3089</v>
      </c>
      <c r="D12494" t="s">
        <v>3090</v>
      </c>
      <c r="E12494" t="s">
        <v>3090</v>
      </c>
      <c r="F12494">
        <v>1</v>
      </c>
      <c r="G12494">
        <v>0</v>
      </c>
      <c r="H12494">
        <v>43288.375137971998</v>
      </c>
      <c r="I12494">
        <v>18739.375137972002</v>
      </c>
      <c r="K12494">
        <v>5000</v>
      </c>
      <c r="M12494">
        <v>19549</v>
      </c>
      <c r="N12494" t="s">
        <v>3091</v>
      </c>
      <c r="O12494" t="s">
        <v>3092</v>
      </c>
      <c r="P12494" t="s">
        <v>3095</v>
      </c>
      <c r="R12494" t="s">
        <v>3094</v>
      </c>
    </row>
    <row r="12495" spans="1:18" x14ac:dyDescent="0.25">
      <c r="A12495" t="s">
        <v>6456</v>
      </c>
      <c r="B12495" t="s">
        <v>3089</v>
      </c>
      <c r="D12495" t="s">
        <v>3090</v>
      </c>
      <c r="E12495" t="s">
        <v>3090</v>
      </c>
      <c r="F12495">
        <v>1</v>
      </c>
      <c r="G12495">
        <v>0</v>
      </c>
      <c r="H12495">
        <v>57388.212924113599</v>
      </c>
      <c r="I12495">
        <v>23706.982924113599</v>
      </c>
      <c r="K12495">
        <v>6860</v>
      </c>
      <c r="M12495">
        <v>26821.23</v>
      </c>
      <c r="N12495" t="s">
        <v>3091</v>
      </c>
      <c r="O12495" t="s">
        <v>3092</v>
      </c>
      <c r="P12495" t="s">
        <v>3095</v>
      </c>
      <c r="R12495" t="s">
        <v>3094</v>
      </c>
    </row>
    <row r="12496" spans="1:18" x14ac:dyDescent="0.25">
      <c r="A12496" t="s">
        <v>6457</v>
      </c>
      <c r="B12496" t="s">
        <v>3089</v>
      </c>
      <c r="D12496" t="s">
        <v>3090</v>
      </c>
      <c r="E12496" t="s">
        <v>3090</v>
      </c>
      <c r="F12496">
        <v>1</v>
      </c>
      <c r="G12496">
        <v>0</v>
      </c>
      <c r="H12496">
        <v>36159.140433370601</v>
      </c>
      <c r="I12496">
        <v>14408.7304333706</v>
      </c>
      <c r="K12496">
        <v>4430</v>
      </c>
      <c r="M12496">
        <v>17320.41</v>
      </c>
      <c r="N12496" t="s">
        <v>3091</v>
      </c>
      <c r="O12496" t="s">
        <v>3092</v>
      </c>
      <c r="P12496" t="s">
        <v>3095</v>
      </c>
      <c r="R12496" t="s">
        <v>3094</v>
      </c>
    </row>
    <row r="12497" spans="1:18" x14ac:dyDescent="0.25">
      <c r="A12497" t="s">
        <v>6458</v>
      </c>
      <c r="B12497" t="s">
        <v>3089</v>
      </c>
      <c r="D12497" t="s">
        <v>3090</v>
      </c>
      <c r="E12497" t="s">
        <v>3090</v>
      </c>
      <c r="F12497">
        <v>1</v>
      </c>
      <c r="G12497">
        <v>0</v>
      </c>
      <c r="H12497">
        <v>2089.2047142357001</v>
      </c>
      <c r="I12497">
        <v>1009.0447142357</v>
      </c>
      <c r="K12497">
        <v>220</v>
      </c>
      <c r="M12497">
        <v>860.16</v>
      </c>
      <c r="N12497" t="s">
        <v>3091</v>
      </c>
      <c r="O12497" t="s">
        <v>3092</v>
      </c>
      <c r="P12497" t="s">
        <v>3095</v>
      </c>
      <c r="R12497" t="s">
        <v>3094</v>
      </c>
    </row>
    <row r="12498" spans="1:18" x14ac:dyDescent="0.25">
      <c r="A12498" t="s">
        <v>6459</v>
      </c>
      <c r="B12498" t="s">
        <v>3089</v>
      </c>
      <c r="D12498" t="s">
        <v>3090</v>
      </c>
      <c r="E12498" t="s">
        <v>3090</v>
      </c>
      <c r="F12498">
        <v>1</v>
      </c>
      <c r="G12498">
        <v>0</v>
      </c>
      <c r="H12498">
        <v>78.071638684026695</v>
      </c>
      <c r="I12498">
        <v>6.3885386840267602</v>
      </c>
      <c r="K12498">
        <v>14.6</v>
      </c>
      <c r="M12498">
        <v>57.083100000000002</v>
      </c>
      <c r="N12498" t="s">
        <v>3091</v>
      </c>
      <c r="O12498" t="s">
        <v>3092</v>
      </c>
      <c r="P12498" t="s">
        <v>3095</v>
      </c>
      <c r="R12498" t="s">
        <v>3094</v>
      </c>
    </row>
    <row r="12499" spans="1:18" x14ac:dyDescent="0.25">
      <c r="A12499" t="s">
        <v>6460</v>
      </c>
      <c r="B12499" t="s">
        <v>3089</v>
      </c>
      <c r="D12499" t="s">
        <v>3090</v>
      </c>
      <c r="E12499" t="s">
        <v>3090</v>
      </c>
      <c r="F12499">
        <v>1</v>
      </c>
      <c r="G12499">
        <v>0</v>
      </c>
      <c r="H12499">
        <v>32.048895677571899</v>
      </c>
      <c r="I12499">
        <v>8.9728956775719908</v>
      </c>
      <c r="K12499">
        <v>4.7</v>
      </c>
      <c r="M12499">
        <v>18.376000000000001</v>
      </c>
      <c r="N12499" t="s">
        <v>3091</v>
      </c>
      <c r="O12499" t="s">
        <v>3092</v>
      </c>
      <c r="P12499" t="s">
        <v>3095</v>
      </c>
      <c r="R12499" t="s">
        <v>3094</v>
      </c>
    </row>
    <row r="12500" spans="1:18" x14ac:dyDescent="0.25">
      <c r="A12500" t="s">
        <v>6461</v>
      </c>
      <c r="B12500" t="s">
        <v>3089</v>
      </c>
      <c r="D12500" t="s">
        <v>3090</v>
      </c>
      <c r="E12500" t="s">
        <v>3090</v>
      </c>
      <c r="F12500">
        <v>1</v>
      </c>
      <c r="G12500">
        <v>0</v>
      </c>
      <c r="H12500">
        <v>31898.561848213601</v>
      </c>
      <c r="I12500">
        <v>11684.9118482136</v>
      </c>
      <c r="K12500">
        <v>4117</v>
      </c>
      <c r="M12500">
        <v>16096.65</v>
      </c>
      <c r="N12500" t="s">
        <v>3091</v>
      </c>
      <c r="O12500" t="s">
        <v>3092</v>
      </c>
      <c r="P12500" t="s">
        <v>3095</v>
      </c>
      <c r="R12500" t="s">
        <v>3094</v>
      </c>
    </row>
    <row r="12501" spans="1:18" x14ac:dyDescent="0.25">
      <c r="A12501" t="s">
        <v>6462</v>
      </c>
      <c r="B12501" t="s">
        <v>3089</v>
      </c>
      <c r="D12501" t="s">
        <v>3090</v>
      </c>
      <c r="E12501" t="s">
        <v>3090</v>
      </c>
      <c r="F12501">
        <v>1</v>
      </c>
      <c r="G12501">
        <v>0</v>
      </c>
      <c r="H12501">
        <v>15.5304566862331</v>
      </c>
      <c r="I12501">
        <v>2.4520566862331199</v>
      </c>
      <c r="K12501">
        <v>2.9</v>
      </c>
      <c r="M12501">
        <v>10.1784</v>
      </c>
      <c r="N12501" t="s">
        <v>3091</v>
      </c>
      <c r="O12501" t="s">
        <v>3092</v>
      </c>
      <c r="P12501" t="s">
        <v>3095</v>
      </c>
      <c r="R12501" t="s">
        <v>3094</v>
      </c>
    </row>
    <row r="12502" spans="1:18" x14ac:dyDescent="0.25">
      <c r="A12502" t="s">
        <v>6463</v>
      </c>
      <c r="B12502" t="s">
        <v>3089</v>
      </c>
      <c r="D12502" t="s">
        <v>3090</v>
      </c>
      <c r="E12502" t="s">
        <v>3090</v>
      </c>
      <c r="F12502">
        <v>1</v>
      </c>
      <c r="G12502">
        <v>0</v>
      </c>
      <c r="H12502">
        <v>13666.084241025599</v>
      </c>
      <c r="I12502">
        <v>4476.7842410256299</v>
      </c>
      <c r="K12502">
        <v>2037.63</v>
      </c>
      <c r="M12502">
        <v>7151.67</v>
      </c>
      <c r="N12502" t="s">
        <v>3091</v>
      </c>
      <c r="O12502" t="s">
        <v>3092</v>
      </c>
      <c r="P12502" t="s">
        <v>3095</v>
      </c>
      <c r="R12502" t="s">
        <v>3094</v>
      </c>
    </row>
    <row r="12503" spans="1:18" x14ac:dyDescent="0.25">
      <c r="A12503" t="s">
        <v>6464</v>
      </c>
      <c r="B12503" t="s">
        <v>3089</v>
      </c>
      <c r="D12503" t="s">
        <v>3090</v>
      </c>
      <c r="E12503" t="s">
        <v>3090</v>
      </c>
      <c r="F12503">
        <v>1</v>
      </c>
      <c r="G12503">
        <v>0</v>
      </c>
      <c r="H12503">
        <v>114.66952999999999</v>
      </c>
      <c r="I12503">
        <v>43.459530000000001</v>
      </c>
      <c r="K12503">
        <v>15.79</v>
      </c>
      <c r="M12503">
        <v>55.42</v>
      </c>
      <c r="N12503" t="s">
        <v>3091</v>
      </c>
      <c r="O12503" t="s">
        <v>3092</v>
      </c>
      <c r="P12503" t="s">
        <v>3095</v>
      </c>
      <c r="R12503" t="s">
        <v>3094</v>
      </c>
    </row>
    <row r="12504" spans="1:18" x14ac:dyDescent="0.25">
      <c r="A12504" t="s">
        <v>6465</v>
      </c>
      <c r="B12504" t="s">
        <v>3089</v>
      </c>
      <c r="D12504" t="s">
        <v>3090</v>
      </c>
      <c r="E12504" t="s">
        <v>3090</v>
      </c>
      <c r="F12504">
        <v>1</v>
      </c>
      <c r="G12504">
        <v>0</v>
      </c>
      <c r="H12504">
        <v>6040.6224984343298</v>
      </c>
      <c r="I12504">
        <v>1079.8424984343301</v>
      </c>
      <c r="K12504">
        <v>1100</v>
      </c>
      <c r="M12504">
        <v>3860.78</v>
      </c>
      <c r="N12504" t="s">
        <v>3091</v>
      </c>
      <c r="O12504" t="s">
        <v>3092</v>
      </c>
      <c r="P12504" t="s">
        <v>3095</v>
      </c>
      <c r="R12504" t="s">
        <v>3094</v>
      </c>
    </row>
    <row r="12505" spans="1:18" x14ac:dyDescent="0.25">
      <c r="A12505" t="s">
        <v>6466</v>
      </c>
      <c r="B12505" t="s">
        <v>3089</v>
      </c>
      <c r="D12505" t="s">
        <v>3090</v>
      </c>
      <c r="E12505" t="s">
        <v>3090</v>
      </c>
      <c r="F12505">
        <v>1</v>
      </c>
      <c r="G12505">
        <v>0</v>
      </c>
      <c r="H12505">
        <v>3828.6568308469</v>
      </c>
      <c r="I12505">
        <v>1468.7068308468999</v>
      </c>
      <c r="K12505">
        <v>480.66</v>
      </c>
      <c r="M12505">
        <v>1879.29</v>
      </c>
      <c r="N12505" t="s">
        <v>3091</v>
      </c>
      <c r="O12505" t="s">
        <v>3092</v>
      </c>
      <c r="P12505" t="s">
        <v>3095</v>
      </c>
      <c r="R12505" t="s">
        <v>3094</v>
      </c>
    </row>
    <row r="12506" spans="1:18" x14ac:dyDescent="0.25">
      <c r="A12506" t="s">
        <v>6467</v>
      </c>
      <c r="B12506" t="s">
        <v>3089</v>
      </c>
      <c r="D12506" t="s">
        <v>3090</v>
      </c>
      <c r="E12506" t="s">
        <v>3090</v>
      </c>
      <c r="F12506">
        <v>1</v>
      </c>
      <c r="G12506">
        <v>0</v>
      </c>
      <c r="H12506">
        <v>5412.27931345058</v>
      </c>
      <c r="I12506">
        <v>1691.6926467839201</v>
      </c>
      <c r="K12506">
        <v>825</v>
      </c>
      <c r="M12506">
        <v>2895.5866666666602</v>
      </c>
      <c r="N12506" t="s">
        <v>3091</v>
      </c>
      <c r="O12506" t="s">
        <v>3092</v>
      </c>
      <c r="P12506" t="s">
        <v>3095</v>
      </c>
      <c r="R12506" t="s">
        <v>3094</v>
      </c>
    </row>
    <row r="12507" spans="1:18" x14ac:dyDescent="0.25">
      <c r="A12507" t="s">
        <v>6468</v>
      </c>
      <c r="B12507" t="s">
        <v>3089</v>
      </c>
      <c r="D12507" t="s">
        <v>3090</v>
      </c>
      <c r="E12507" t="s">
        <v>3090</v>
      </c>
      <c r="F12507">
        <v>1</v>
      </c>
      <c r="G12507">
        <v>0</v>
      </c>
      <c r="H12507">
        <v>4842.6569582729499</v>
      </c>
      <c r="I12507">
        <v>2344.22695827295</v>
      </c>
      <c r="K12507">
        <v>554</v>
      </c>
      <c r="M12507">
        <v>1944.43</v>
      </c>
      <c r="N12507" t="s">
        <v>3091</v>
      </c>
      <c r="O12507" t="s">
        <v>3092</v>
      </c>
      <c r="P12507" t="s">
        <v>3095</v>
      </c>
      <c r="R12507" t="s">
        <v>3094</v>
      </c>
    </row>
    <row r="12508" spans="1:18" x14ac:dyDescent="0.25">
      <c r="A12508" t="s">
        <v>6469</v>
      </c>
      <c r="B12508" t="s">
        <v>3089</v>
      </c>
      <c r="D12508" t="s">
        <v>3090</v>
      </c>
      <c r="E12508" t="s">
        <v>3090</v>
      </c>
      <c r="F12508">
        <v>1</v>
      </c>
      <c r="G12508">
        <v>0</v>
      </c>
      <c r="H12508">
        <v>636.01555816122004</v>
      </c>
      <c r="I12508">
        <v>117.38555816122</v>
      </c>
      <c r="K12508">
        <v>115</v>
      </c>
      <c r="M12508">
        <v>403.63</v>
      </c>
      <c r="N12508" t="s">
        <v>3091</v>
      </c>
      <c r="O12508" t="s">
        <v>3092</v>
      </c>
      <c r="P12508" t="s">
        <v>3095</v>
      </c>
      <c r="R12508" t="s">
        <v>3094</v>
      </c>
    </row>
    <row r="12509" spans="1:18" x14ac:dyDescent="0.25">
      <c r="A12509" t="s">
        <v>6470</v>
      </c>
      <c r="B12509" t="s">
        <v>3089</v>
      </c>
      <c r="D12509" t="s">
        <v>3090</v>
      </c>
      <c r="E12509" t="s">
        <v>3090</v>
      </c>
      <c r="F12509">
        <v>1</v>
      </c>
      <c r="G12509">
        <v>0</v>
      </c>
      <c r="H12509">
        <v>166.23505957244001</v>
      </c>
      <c r="I12509">
        <v>76.035059572440105</v>
      </c>
      <c r="K12509">
        <v>20</v>
      </c>
      <c r="M12509">
        <v>70.2</v>
      </c>
      <c r="N12509" t="s">
        <v>3091</v>
      </c>
      <c r="O12509" t="s">
        <v>3092</v>
      </c>
      <c r="P12509" t="s">
        <v>3095</v>
      </c>
      <c r="R12509" t="s">
        <v>3094</v>
      </c>
    </row>
    <row r="12510" spans="1:18" x14ac:dyDescent="0.25">
      <c r="A12510" t="s">
        <v>6471</v>
      </c>
      <c r="B12510" t="s">
        <v>3089</v>
      </c>
      <c r="D12510" t="s">
        <v>3090</v>
      </c>
      <c r="E12510" t="s">
        <v>3090</v>
      </c>
      <c r="F12510">
        <v>1</v>
      </c>
      <c r="G12510">
        <v>0</v>
      </c>
      <c r="H12510">
        <v>67.172136393983095</v>
      </c>
      <c r="I12510">
        <v>18.0741363939831</v>
      </c>
      <c r="K12510">
        <v>10</v>
      </c>
      <c r="M12510">
        <v>39.097999999999999</v>
      </c>
      <c r="N12510" t="s">
        <v>3091</v>
      </c>
      <c r="O12510" t="s">
        <v>3092</v>
      </c>
      <c r="P12510" t="s">
        <v>3095</v>
      </c>
      <c r="R12510" t="s">
        <v>3094</v>
      </c>
    </row>
    <row r="12511" spans="1:18" x14ac:dyDescent="0.25">
      <c r="A12511" t="s">
        <v>6472</v>
      </c>
      <c r="B12511" t="s">
        <v>3089</v>
      </c>
      <c r="D12511" t="s">
        <v>3090</v>
      </c>
      <c r="E12511" t="s">
        <v>3090</v>
      </c>
      <c r="F12511">
        <v>1</v>
      </c>
      <c r="G12511">
        <v>0</v>
      </c>
      <c r="H12511">
        <v>32912.086754445401</v>
      </c>
      <c r="I12511">
        <v>9345.0467544454605</v>
      </c>
      <c r="K12511">
        <v>4800</v>
      </c>
      <c r="M12511">
        <v>18767.04</v>
      </c>
      <c r="N12511" t="s">
        <v>3091</v>
      </c>
      <c r="O12511" t="s">
        <v>3092</v>
      </c>
      <c r="P12511" t="s">
        <v>3095</v>
      </c>
      <c r="R12511" t="s">
        <v>3094</v>
      </c>
    </row>
    <row r="12512" spans="1:18" x14ac:dyDescent="0.25">
      <c r="A12512" t="s">
        <v>6473</v>
      </c>
      <c r="B12512" t="s">
        <v>3089</v>
      </c>
      <c r="D12512" t="s">
        <v>3090</v>
      </c>
      <c r="E12512" t="s">
        <v>3090</v>
      </c>
      <c r="F12512">
        <v>1</v>
      </c>
      <c r="G12512">
        <v>0</v>
      </c>
      <c r="H12512">
        <v>5727.9671395138002</v>
      </c>
      <c r="I12512">
        <v>1852.9571395138</v>
      </c>
      <c r="K12512">
        <v>1430</v>
      </c>
      <c r="M12512">
        <v>2445.0100000000002</v>
      </c>
      <c r="N12512" t="s">
        <v>3091</v>
      </c>
      <c r="O12512" t="s">
        <v>3092</v>
      </c>
      <c r="P12512" t="s">
        <v>3095</v>
      </c>
      <c r="R12512" t="s">
        <v>3094</v>
      </c>
    </row>
    <row r="12513" spans="1:18" x14ac:dyDescent="0.25">
      <c r="A12513" t="s">
        <v>6474</v>
      </c>
      <c r="B12513" t="s">
        <v>3089</v>
      </c>
      <c r="D12513" t="s">
        <v>3090</v>
      </c>
      <c r="E12513" t="s">
        <v>3090</v>
      </c>
      <c r="F12513">
        <v>1</v>
      </c>
      <c r="G12513">
        <v>0</v>
      </c>
      <c r="H12513">
        <v>25.653202053939101</v>
      </c>
      <c r="I12513">
        <v>25.653202053939101</v>
      </c>
      <c r="K12513"/>
      <c r="N12513" t="s">
        <v>3091</v>
      </c>
      <c r="O12513" t="s">
        <v>3092</v>
      </c>
      <c r="P12513" t="s">
        <v>3095</v>
      </c>
      <c r="R12513" t="s">
        <v>3094</v>
      </c>
    </row>
    <row r="12514" spans="1:18" x14ac:dyDescent="0.25">
      <c r="A12514" t="s">
        <v>6475</v>
      </c>
      <c r="B12514" t="s">
        <v>3089</v>
      </c>
      <c r="D12514" t="s">
        <v>3090</v>
      </c>
      <c r="E12514" t="s">
        <v>3090</v>
      </c>
      <c r="F12514">
        <v>1</v>
      </c>
      <c r="G12514">
        <v>0</v>
      </c>
      <c r="H12514">
        <v>16.6285275298894</v>
      </c>
      <c r="I12514">
        <v>16.6285275298894</v>
      </c>
      <c r="K12514"/>
      <c r="N12514" t="s">
        <v>3091</v>
      </c>
      <c r="O12514" t="s">
        <v>3092</v>
      </c>
      <c r="P12514" t="s">
        <v>3095</v>
      </c>
      <c r="R12514" t="s">
        <v>3094</v>
      </c>
    </row>
    <row r="12515" spans="1:18" x14ac:dyDescent="0.25">
      <c r="A12515" t="s">
        <v>6476</v>
      </c>
      <c r="B12515" t="s">
        <v>3089</v>
      </c>
      <c r="D12515" t="s">
        <v>3090</v>
      </c>
      <c r="E12515" t="s">
        <v>3090</v>
      </c>
      <c r="F12515">
        <v>1</v>
      </c>
      <c r="G12515">
        <v>0</v>
      </c>
      <c r="H12515">
        <v>22.173864962880199</v>
      </c>
      <c r="I12515">
        <v>22.173864962880199</v>
      </c>
      <c r="K12515"/>
      <c r="N12515" t="s">
        <v>3091</v>
      </c>
      <c r="O12515" t="s">
        <v>3092</v>
      </c>
      <c r="P12515" t="s">
        <v>3095</v>
      </c>
      <c r="R12515" t="s">
        <v>3094</v>
      </c>
    </row>
    <row r="12516" spans="1:18" x14ac:dyDescent="0.25">
      <c r="A12516" t="s">
        <v>6477</v>
      </c>
      <c r="B12516" t="s">
        <v>3089</v>
      </c>
      <c r="D12516" t="s">
        <v>3090</v>
      </c>
      <c r="E12516" t="s">
        <v>3090</v>
      </c>
      <c r="F12516">
        <v>1</v>
      </c>
      <c r="G12516">
        <v>0</v>
      </c>
      <c r="H12516">
        <v>16.0053479633895</v>
      </c>
      <c r="I12516">
        <v>16.0053479633895</v>
      </c>
      <c r="K12516"/>
      <c r="N12516" t="s">
        <v>3091</v>
      </c>
      <c r="O12516" t="s">
        <v>3092</v>
      </c>
      <c r="P12516" t="s">
        <v>3095</v>
      </c>
      <c r="R12516" t="s">
        <v>3094</v>
      </c>
    </row>
    <row r="12517" spans="1:18" x14ac:dyDescent="0.25">
      <c r="A12517" t="s">
        <v>6478</v>
      </c>
      <c r="B12517" t="s">
        <v>3089</v>
      </c>
      <c r="D12517" t="s">
        <v>3090</v>
      </c>
      <c r="E12517" t="s">
        <v>3090</v>
      </c>
      <c r="F12517">
        <v>1</v>
      </c>
      <c r="G12517">
        <v>0</v>
      </c>
      <c r="H12517">
        <v>139.02490403921499</v>
      </c>
      <c r="I12517">
        <v>24.344904039215599</v>
      </c>
      <c r="K12517">
        <v>40.700000000000003</v>
      </c>
      <c r="M12517">
        <v>73.98</v>
      </c>
      <c r="N12517" t="s">
        <v>3091</v>
      </c>
      <c r="O12517" t="s">
        <v>3092</v>
      </c>
      <c r="P12517" t="s">
        <v>3095</v>
      </c>
      <c r="R12517" t="s">
        <v>3094</v>
      </c>
    </row>
    <row r="12518" spans="1:18" x14ac:dyDescent="0.25">
      <c r="A12518" t="s">
        <v>6479</v>
      </c>
      <c r="B12518" t="s">
        <v>3089</v>
      </c>
      <c r="D12518" t="s">
        <v>3090</v>
      </c>
      <c r="E12518" t="s">
        <v>3090</v>
      </c>
      <c r="F12518">
        <v>1</v>
      </c>
      <c r="G12518">
        <v>0</v>
      </c>
      <c r="H12518">
        <v>774.56255421568596</v>
      </c>
      <c r="I12518">
        <v>98.092554215686206</v>
      </c>
      <c r="K12518">
        <v>150</v>
      </c>
      <c r="M12518">
        <v>526.47</v>
      </c>
      <c r="N12518" t="s">
        <v>3091</v>
      </c>
      <c r="O12518" t="s">
        <v>3092</v>
      </c>
      <c r="P12518" t="s">
        <v>3095</v>
      </c>
      <c r="R12518" t="s">
        <v>3094</v>
      </c>
    </row>
    <row r="12519" spans="1:18" x14ac:dyDescent="0.25">
      <c r="A12519" t="s">
        <v>6480</v>
      </c>
      <c r="B12519" t="s">
        <v>3089</v>
      </c>
      <c r="D12519" t="s">
        <v>3090</v>
      </c>
      <c r="E12519" t="s">
        <v>3090</v>
      </c>
      <c r="F12519">
        <v>1</v>
      </c>
      <c r="G12519">
        <v>0</v>
      </c>
      <c r="H12519">
        <v>2363.9363492873299</v>
      </c>
      <c r="I12519">
        <v>394.50634928733501</v>
      </c>
      <c r="K12519">
        <v>436.7</v>
      </c>
      <c r="M12519">
        <v>1532.73</v>
      </c>
      <c r="N12519" t="s">
        <v>3091</v>
      </c>
      <c r="O12519" t="s">
        <v>3092</v>
      </c>
      <c r="P12519" t="s">
        <v>3095</v>
      </c>
      <c r="R12519" t="s">
        <v>3094</v>
      </c>
    </row>
    <row r="12520" spans="1:18" x14ac:dyDescent="0.25">
      <c r="A12520" t="s">
        <v>6481</v>
      </c>
      <c r="B12520" t="s">
        <v>3089</v>
      </c>
      <c r="D12520" t="s">
        <v>3090</v>
      </c>
      <c r="E12520" t="s">
        <v>3090</v>
      </c>
      <c r="F12520">
        <v>1</v>
      </c>
      <c r="G12520">
        <v>0</v>
      </c>
      <c r="H12520">
        <v>5.8982017073720296</v>
      </c>
      <c r="I12520">
        <v>3.8305863227566399</v>
      </c>
      <c r="K12520">
        <v>0.76300000000000001</v>
      </c>
      <c r="M12520">
        <v>1.3046153846153801</v>
      </c>
      <c r="N12520" t="s">
        <v>3091</v>
      </c>
      <c r="O12520" t="s">
        <v>3092</v>
      </c>
      <c r="P12520" t="s">
        <v>3095</v>
      </c>
      <c r="R12520" t="s">
        <v>3094</v>
      </c>
    </row>
    <row r="12521" spans="1:18" x14ac:dyDescent="0.25">
      <c r="A12521" t="s">
        <v>6482</v>
      </c>
      <c r="B12521" t="s">
        <v>3089</v>
      </c>
      <c r="D12521" t="s">
        <v>3090</v>
      </c>
      <c r="E12521" t="s">
        <v>3090</v>
      </c>
      <c r="F12521">
        <v>1</v>
      </c>
      <c r="G12521">
        <v>0</v>
      </c>
      <c r="H12521">
        <v>15.718199238900199</v>
      </c>
      <c r="I12521">
        <v>2.6397992389002698</v>
      </c>
      <c r="K12521">
        <v>2.9</v>
      </c>
      <c r="M12521">
        <v>10.1784</v>
      </c>
      <c r="N12521" t="s">
        <v>3091</v>
      </c>
      <c r="O12521" t="s">
        <v>3092</v>
      </c>
      <c r="P12521" t="s">
        <v>3095</v>
      </c>
      <c r="R12521" t="s">
        <v>3094</v>
      </c>
    </row>
    <row r="12522" spans="1:18" x14ac:dyDescent="0.25">
      <c r="A12522" t="s">
        <v>6483</v>
      </c>
      <c r="B12522" t="s">
        <v>3089</v>
      </c>
      <c r="D12522" t="s">
        <v>3090</v>
      </c>
      <c r="E12522" t="s">
        <v>3090</v>
      </c>
      <c r="F12522">
        <v>1</v>
      </c>
      <c r="G12522">
        <v>0</v>
      </c>
      <c r="H12522">
        <v>60.57</v>
      </c>
      <c r="I12522">
        <v>15.47</v>
      </c>
      <c r="K12522">
        <v>10</v>
      </c>
      <c r="M12522">
        <v>35.1</v>
      </c>
      <c r="N12522" t="s">
        <v>3091</v>
      </c>
      <c r="O12522" t="s">
        <v>3092</v>
      </c>
      <c r="P12522" t="s">
        <v>3095</v>
      </c>
      <c r="R12522" t="s">
        <v>3094</v>
      </c>
    </row>
    <row r="12523" spans="1:18" x14ac:dyDescent="0.25">
      <c r="A12523" t="s">
        <v>6484</v>
      </c>
      <c r="B12523" t="s">
        <v>3089</v>
      </c>
      <c r="D12523" t="s">
        <v>3090</v>
      </c>
      <c r="E12523" t="s">
        <v>3090</v>
      </c>
      <c r="F12523">
        <v>1</v>
      </c>
      <c r="G12523">
        <v>0</v>
      </c>
      <c r="H12523">
        <v>4471.5325211786903</v>
      </c>
      <c r="I12523">
        <v>2148.9525211786899</v>
      </c>
      <c r="K12523">
        <v>607.4</v>
      </c>
      <c r="M12523">
        <v>1715.18</v>
      </c>
      <c r="N12523" t="s">
        <v>3091</v>
      </c>
      <c r="O12523" t="s">
        <v>3092</v>
      </c>
      <c r="P12523" t="s">
        <v>3095</v>
      </c>
      <c r="R12523" t="s">
        <v>3094</v>
      </c>
    </row>
    <row r="12524" spans="1:18" x14ac:dyDescent="0.25">
      <c r="A12524" t="s">
        <v>6485</v>
      </c>
      <c r="B12524" t="s">
        <v>3089</v>
      </c>
      <c r="D12524" t="s">
        <v>3090</v>
      </c>
      <c r="E12524" t="s">
        <v>3090</v>
      </c>
      <c r="F12524">
        <v>1</v>
      </c>
      <c r="G12524">
        <v>0</v>
      </c>
      <c r="H12524">
        <v>48.700823983400298</v>
      </c>
      <c r="I12524">
        <v>33.1908239834003</v>
      </c>
      <c r="K12524">
        <v>3.75</v>
      </c>
      <c r="M12524">
        <v>11.76</v>
      </c>
      <c r="N12524" t="s">
        <v>3091</v>
      </c>
      <c r="O12524" t="s">
        <v>3092</v>
      </c>
      <c r="P12524" t="s">
        <v>3095</v>
      </c>
      <c r="R12524" t="s">
        <v>3094</v>
      </c>
    </row>
    <row r="12525" spans="1:18" x14ac:dyDescent="0.25">
      <c r="A12525" t="s">
        <v>6486</v>
      </c>
      <c r="B12525" t="s">
        <v>3089</v>
      </c>
      <c r="D12525" t="s">
        <v>3090</v>
      </c>
      <c r="E12525" t="s">
        <v>3090</v>
      </c>
      <c r="F12525">
        <v>1</v>
      </c>
      <c r="G12525">
        <v>0</v>
      </c>
      <c r="H12525">
        <v>138.24140663691199</v>
      </c>
      <c r="I12525">
        <v>85.531406636912607</v>
      </c>
      <c r="K12525">
        <v>12.75</v>
      </c>
      <c r="M12525">
        <v>39.96</v>
      </c>
      <c r="N12525" t="s">
        <v>3091</v>
      </c>
      <c r="O12525" t="s">
        <v>3092</v>
      </c>
      <c r="P12525" t="s">
        <v>3095</v>
      </c>
      <c r="R12525" t="s">
        <v>3094</v>
      </c>
    </row>
    <row r="12526" spans="1:18" x14ac:dyDescent="0.25">
      <c r="A12526" t="s">
        <v>6487</v>
      </c>
      <c r="B12526" t="s">
        <v>3089</v>
      </c>
      <c r="D12526" t="s">
        <v>3090</v>
      </c>
      <c r="E12526" t="s">
        <v>3090</v>
      </c>
      <c r="F12526">
        <v>1</v>
      </c>
      <c r="G12526">
        <v>0</v>
      </c>
      <c r="H12526">
        <v>137.59207568693901</v>
      </c>
      <c r="I12526">
        <v>84.402075686939298</v>
      </c>
      <c r="K12526">
        <v>12.87</v>
      </c>
      <c r="M12526">
        <v>40.32</v>
      </c>
      <c r="N12526" t="s">
        <v>3091</v>
      </c>
      <c r="O12526" t="s">
        <v>3092</v>
      </c>
      <c r="P12526" t="s">
        <v>3095</v>
      </c>
      <c r="R12526" t="s">
        <v>3094</v>
      </c>
    </row>
    <row r="12527" spans="1:18" x14ac:dyDescent="0.25">
      <c r="A12527" t="s">
        <v>6488</v>
      </c>
      <c r="B12527" t="s">
        <v>3089</v>
      </c>
      <c r="D12527" t="s">
        <v>3090</v>
      </c>
      <c r="E12527" t="s">
        <v>3090</v>
      </c>
      <c r="F12527">
        <v>1</v>
      </c>
      <c r="G12527">
        <v>0</v>
      </c>
      <c r="H12527">
        <v>29.692415797355402</v>
      </c>
      <c r="I12527">
        <v>21.822415797355401</v>
      </c>
      <c r="K12527">
        <v>1.9</v>
      </c>
      <c r="M12527">
        <v>5.97</v>
      </c>
      <c r="N12527" t="s">
        <v>3091</v>
      </c>
      <c r="O12527" t="s">
        <v>3092</v>
      </c>
      <c r="P12527" t="s">
        <v>3095</v>
      </c>
      <c r="R12527" t="s">
        <v>3094</v>
      </c>
    </row>
    <row r="12528" spans="1:18" x14ac:dyDescent="0.25">
      <c r="A12528" t="s">
        <v>6489</v>
      </c>
      <c r="B12528" t="s">
        <v>3089</v>
      </c>
      <c r="D12528" t="s">
        <v>3090</v>
      </c>
      <c r="E12528" t="s">
        <v>3090</v>
      </c>
      <c r="F12528">
        <v>1</v>
      </c>
      <c r="G12528">
        <v>0</v>
      </c>
      <c r="H12528">
        <v>137.590964575828</v>
      </c>
      <c r="I12528">
        <v>84.400964575828098</v>
      </c>
      <c r="K12528">
        <v>12.87</v>
      </c>
      <c r="M12528">
        <v>40.32</v>
      </c>
      <c r="N12528" t="s">
        <v>3091</v>
      </c>
      <c r="O12528" t="s">
        <v>3092</v>
      </c>
      <c r="P12528" t="s">
        <v>3095</v>
      </c>
      <c r="R12528" t="s">
        <v>3094</v>
      </c>
    </row>
    <row r="12529" spans="1:18" x14ac:dyDescent="0.25">
      <c r="A12529" t="s">
        <v>6490</v>
      </c>
      <c r="B12529" t="s">
        <v>3089</v>
      </c>
      <c r="D12529" t="s">
        <v>3090</v>
      </c>
      <c r="E12529" t="s">
        <v>3090</v>
      </c>
      <c r="F12529">
        <v>1</v>
      </c>
      <c r="G12529">
        <v>0</v>
      </c>
      <c r="H12529">
        <v>10490.93</v>
      </c>
      <c r="I12529">
        <v>5512.3784616757002</v>
      </c>
      <c r="K12529">
        <v>1188.26296635515</v>
      </c>
      <c r="M12529">
        <v>3790.2885719691299</v>
      </c>
      <c r="N12529" t="s">
        <v>3091</v>
      </c>
      <c r="O12529" t="s">
        <v>3092</v>
      </c>
      <c r="P12529" t="s">
        <v>3095</v>
      </c>
      <c r="R12529" t="s">
        <v>3094</v>
      </c>
    </row>
    <row r="12530" spans="1:18" x14ac:dyDescent="0.25">
      <c r="A12530" t="s">
        <v>6491</v>
      </c>
      <c r="B12530" t="s">
        <v>3089</v>
      </c>
      <c r="D12530" t="s">
        <v>3090</v>
      </c>
      <c r="E12530" t="s">
        <v>3090</v>
      </c>
      <c r="F12530">
        <v>1</v>
      </c>
      <c r="G12530">
        <v>0</v>
      </c>
      <c r="H12530">
        <v>3882.1736529619702</v>
      </c>
      <c r="I12530">
        <v>1401.7836529619699</v>
      </c>
      <c r="K12530">
        <v>550</v>
      </c>
      <c r="M12530">
        <v>1930.39</v>
      </c>
      <c r="N12530" t="s">
        <v>3091</v>
      </c>
      <c r="O12530" t="s">
        <v>3092</v>
      </c>
      <c r="P12530" t="s">
        <v>3095</v>
      </c>
      <c r="R12530" t="s">
        <v>3094</v>
      </c>
    </row>
    <row r="12531" spans="1:18" x14ac:dyDescent="0.25">
      <c r="A12531" t="s">
        <v>6492</v>
      </c>
      <c r="B12531" t="s">
        <v>3089</v>
      </c>
      <c r="D12531" t="s">
        <v>3090</v>
      </c>
      <c r="E12531" t="s">
        <v>3090</v>
      </c>
      <c r="F12531">
        <v>1</v>
      </c>
      <c r="G12531">
        <v>0</v>
      </c>
      <c r="H12531">
        <v>7270.8039153930804</v>
      </c>
      <c r="I12531">
        <v>1340.80891539308</v>
      </c>
      <c r="K12531">
        <v>1275</v>
      </c>
      <c r="M12531">
        <v>4654.9949999999999</v>
      </c>
      <c r="N12531" t="s">
        <v>3091</v>
      </c>
      <c r="O12531" t="s">
        <v>3092</v>
      </c>
      <c r="P12531" t="s">
        <v>3095</v>
      </c>
      <c r="R12531" t="s">
        <v>3094</v>
      </c>
    </row>
    <row r="12532" spans="1:18" x14ac:dyDescent="0.25">
      <c r="A12532" t="s">
        <v>6493</v>
      </c>
      <c r="B12532" t="s">
        <v>3089</v>
      </c>
      <c r="D12532" t="s">
        <v>3090</v>
      </c>
      <c r="E12532" t="s">
        <v>3090</v>
      </c>
      <c r="F12532">
        <v>1</v>
      </c>
      <c r="G12532">
        <v>0</v>
      </c>
      <c r="H12532">
        <v>2.5133126532240802</v>
      </c>
      <c r="I12532">
        <v>0.61919265322408201</v>
      </c>
      <c r="K12532">
        <v>0.42</v>
      </c>
      <c r="M12532">
        <v>1.4741200000000001</v>
      </c>
      <c r="N12532" t="s">
        <v>3091</v>
      </c>
      <c r="O12532" t="s">
        <v>3092</v>
      </c>
      <c r="P12532" t="s">
        <v>3095</v>
      </c>
      <c r="R12532" t="s">
        <v>3094</v>
      </c>
    </row>
    <row r="12533" spans="1:18" x14ac:dyDescent="0.25">
      <c r="A12533" t="s">
        <v>6494</v>
      </c>
      <c r="B12533" t="s">
        <v>3089</v>
      </c>
      <c r="D12533" t="s">
        <v>3090</v>
      </c>
      <c r="E12533" t="s">
        <v>3090</v>
      </c>
      <c r="F12533">
        <v>1</v>
      </c>
      <c r="G12533">
        <v>0</v>
      </c>
      <c r="H12533">
        <v>413.49799999999999</v>
      </c>
      <c r="I12533">
        <v>93.298000000000002</v>
      </c>
      <c r="K12533">
        <v>71</v>
      </c>
      <c r="M12533">
        <v>249.2</v>
      </c>
      <c r="N12533" t="s">
        <v>3091</v>
      </c>
      <c r="O12533" t="s">
        <v>3092</v>
      </c>
      <c r="P12533" t="s">
        <v>3095</v>
      </c>
      <c r="R12533" t="s">
        <v>3094</v>
      </c>
    </row>
    <row r="12534" spans="1:18" x14ac:dyDescent="0.25">
      <c r="A12534" t="s">
        <v>6495</v>
      </c>
      <c r="B12534" t="s">
        <v>3089</v>
      </c>
      <c r="D12534" t="s">
        <v>3090</v>
      </c>
      <c r="E12534" t="s">
        <v>3090</v>
      </c>
      <c r="F12534">
        <v>1</v>
      </c>
      <c r="G12534">
        <v>0</v>
      </c>
      <c r="H12534">
        <v>229.59997563336199</v>
      </c>
      <c r="I12534">
        <v>49.209975633362198</v>
      </c>
      <c r="K12534">
        <v>40</v>
      </c>
      <c r="M12534">
        <v>140.38999999999999</v>
      </c>
      <c r="N12534" t="s">
        <v>3091</v>
      </c>
      <c r="O12534" t="s">
        <v>3092</v>
      </c>
      <c r="P12534" t="s">
        <v>3095</v>
      </c>
      <c r="R12534" t="s">
        <v>3094</v>
      </c>
    </row>
    <row r="12535" spans="1:18" x14ac:dyDescent="0.25">
      <c r="A12535" t="s">
        <v>6496</v>
      </c>
      <c r="B12535" t="s">
        <v>3089</v>
      </c>
      <c r="D12535" t="s">
        <v>3090</v>
      </c>
      <c r="E12535" t="s">
        <v>3090</v>
      </c>
      <c r="F12535">
        <v>1</v>
      </c>
      <c r="G12535">
        <v>0</v>
      </c>
      <c r="H12535">
        <v>5.2387172839153902</v>
      </c>
      <c r="I12535">
        <v>5.2387172839153902</v>
      </c>
      <c r="K12535"/>
      <c r="N12535" t="s">
        <v>3091</v>
      </c>
      <c r="O12535" t="s">
        <v>3092</v>
      </c>
      <c r="P12535" t="s">
        <v>3095</v>
      </c>
      <c r="R12535" t="s">
        <v>3094</v>
      </c>
    </row>
    <row r="12536" spans="1:18" x14ac:dyDescent="0.25">
      <c r="A12536" t="s">
        <v>6497</v>
      </c>
      <c r="B12536" t="s">
        <v>3089</v>
      </c>
      <c r="D12536" t="s">
        <v>3090</v>
      </c>
      <c r="E12536" t="s">
        <v>3090</v>
      </c>
      <c r="F12536">
        <v>1</v>
      </c>
      <c r="G12536">
        <v>0</v>
      </c>
      <c r="H12536">
        <v>185.796404269926</v>
      </c>
      <c r="I12536">
        <v>27.951404269926101</v>
      </c>
      <c r="K12536">
        <v>35</v>
      </c>
      <c r="M12536">
        <v>122.845</v>
      </c>
      <c r="N12536" t="s">
        <v>3091</v>
      </c>
      <c r="O12536" t="s">
        <v>3092</v>
      </c>
      <c r="P12536" t="s">
        <v>3095</v>
      </c>
      <c r="R12536" t="s">
        <v>3094</v>
      </c>
    </row>
    <row r="12537" spans="1:18" x14ac:dyDescent="0.25">
      <c r="A12537" t="s">
        <v>6498</v>
      </c>
      <c r="B12537" t="s">
        <v>3089</v>
      </c>
      <c r="D12537" t="s">
        <v>3090</v>
      </c>
      <c r="E12537" t="s">
        <v>3090</v>
      </c>
      <c r="F12537">
        <v>1</v>
      </c>
      <c r="G12537">
        <v>0</v>
      </c>
      <c r="H12537">
        <v>557.50369772410102</v>
      </c>
      <c r="I12537">
        <v>106.523697724101</v>
      </c>
      <c r="K12537">
        <v>100</v>
      </c>
      <c r="M12537">
        <v>350.98</v>
      </c>
      <c r="N12537" t="s">
        <v>3091</v>
      </c>
      <c r="O12537" t="s">
        <v>3092</v>
      </c>
      <c r="P12537" t="s">
        <v>3095</v>
      </c>
      <c r="R12537" t="s">
        <v>3094</v>
      </c>
    </row>
    <row r="12538" spans="1:18" x14ac:dyDescent="0.25">
      <c r="A12538" t="s">
        <v>6499</v>
      </c>
      <c r="B12538" t="s">
        <v>3089</v>
      </c>
      <c r="D12538" t="s">
        <v>3090</v>
      </c>
      <c r="E12538" t="s">
        <v>3090</v>
      </c>
      <c r="F12538">
        <v>1</v>
      </c>
      <c r="G12538">
        <v>0</v>
      </c>
      <c r="H12538">
        <v>3933.6317734978902</v>
      </c>
      <c r="I12538">
        <v>1471.2817734978901</v>
      </c>
      <c r="K12538">
        <v>546</v>
      </c>
      <c r="M12538">
        <v>1916.35</v>
      </c>
      <c r="N12538" t="s">
        <v>3091</v>
      </c>
      <c r="O12538" t="s">
        <v>3092</v>
      </c>
      <c r="P12538" t="s">
        <v>3095</v>
      </c>
      <c r="R12538" t="s">
        <v>3094</v>
      </c>
    </row>
    <row r="12539" spans="1:18" x14ac:dyDescent="0.25">
      <c r="A12539" t="s">
        <v>6500</v>
      </c>
      <c r="B12539" t="s">
        <v>3089</v>
      </c>
      <c r="D12539" t="s">
        <v>3090</v>
      </c>
      <c r="E12539" t="s">
        <v>3090</v>
      </c>
      <c r="F12539">
        <v>1</v>
      </c>
      <c r="G12539">
        <v>0</v>
      </c>
      <c r="H12539">
        <v>329.04874248249803</v>
      </c>
      <c r="I12539">
        <v>193.75445676821201</v>
      </c>
      <c r="K12539">
        <v>30</v>
      </c>
      <c r="M12539">
        <v>105.294285714285</v>
      </c>
      <c r="N12539" t="s">
        <v>3091</v>
      </c>
      <c r="O12539" t="s">
        <v>3092</v>
      </c>
      <c r="P12539" t="s">
        <v>3095</v>
      </c>
      <c r="R12539" t="s">
        <v>3094</v>
      </c>
    </row>
    <row r="12540" spans="1:18" x14ac:dyDescent="0.25">
      <c r="A12540" t="s">
        <v>6501</v>
      </c>
      <c r="B12540" t="s">
        <v>3089</v>
      </c>
      <c r="D12540" t="s">
        <v>3090</v>
      </c>
      <c r="E12540" t="s">
        <v>3090</v>
      </c>
      <c r="F12540">
        <v>1</v>
      </c>
      <c r="G12540">
        <v>0</v>
      </c>
      <c r="H12540">
        <v>7684.4348440270896</v>
      </c>
      <c r="I12540">
        <v>1754.43884402709</v>
      </c>
      <c r="K12540">
        <v>1275</v>
      </c>
      <c r="M12540">
        <v>4654.9960000000001</v>
      </c>
      <c r="N12540" t="s">
        <v>3091</v>
      </c>
      <c r="O12540" t="s">
        <v>3092</v>
      </c>
      <c r="P12540" t="s">
        <v>3095</v>
      </c>
      <c r="R12540" t="s">
        <v>3094</v>
      </c>
    </row>
    <row r="12541" spans="1:18" x14ac:dyDescent="0.25">
      <c r="A12541" t="s">
        <v>6502</v>
      </c>
      <c r="B12541" t="s">
        <v>3089</v>
      </c>
      <c r="D12541" t="s">
        <v>3090</v>
      </c>
      <c r="E12541" t="s">
        <v>3090</v>
      </c>
      <c r="F12541">
        <v>1</v>
      </c>
      <c r="G12541">
        <v>0</v>
      </c>
      <c r="H12541">
        <v>377.10129999999998</v>
      </c>
      <c r="I12541">
        <v>57.023299999999999</v>
      </c>
      <c r="K12541">
        <v>110</v>
      </c>
      <c r="M12541">
        <v>210.078</v>
      </c>
      <c r="N12541" t="s">
        <v>3091</v>
      </c>
      <c r="O12541" t="s">
        <v>3092</v>
      </c>
      <c r="P12541" t="s">
        <v>3095</v>
      </c>
      <c r="R12541" t="s">
        <v>3094</v>
      </c>
    </row>
    <row r="12542" spans="1:18" x14ac:dyDescent="0.25">
      <c r="A12542" t="s">
        <v>6503</v>
      </c>
      <c r="B12542" t="s">
        <v>3089</v>
      </c>
      <c r="D12542" t="s">
        <v>3090</v>
      </c>
      <c r="E12542" t="s">
        <v>3090</v>
      </c>
      <c r="F12542">
        <v>1</v>
      </c>
      <c r="G12542">
        <v>0</v>
      </c>
      <c r="H12542">
        <v>1846.73938608717</v>
      </c>
      <c r="I12542">
        <v>487.919386087178</v>
      </c>
      <c r="K12542">
        <v>390</v>
      </c>
      <c r="M12542">
        <v>968.82</v>
      </c>
      <c r="N12542" t="s">
        <v>3091</v>
      </c>
      <c r="O12542" t="s">
        <v>3092</v>
      </c>
      <c r="P12542" t="s">
        <v>3095</v>
      </c>
      <c r="R12542" t="s">
        <v>3094</v>
      </c>
    </row>
    <row r="12543" spans="1:18" x14ac:dyDescent="0.25">
      <c r="A12543" t="s">
        <v>6504</v>
      </c>
      <c r="B12543" t="s">
        <v>3089</v>
      </c>
      <c r="D12543" t="s">
        <v>3090</v>
      </c>
      <c r="E12543" t="s">
        <v>3090</v>
      </c>
      <c r="F12543">
        <v>1</v>
      </c>
      <c r="G12543">
        <v>0</v>
      </c>
      <c r="H12543">
        <v>195.97200000000001</v>
      </c>
      <c r="I12543">
        <v>19.832000000000001</v>
      </c>
      <c r="K12543">
        <v>65</v>
      </c>
      <c r="M12543">
        <v>111.14</v>
      </c>
      <c r="N12543" t="s">
        <v>3091</v>
      </c>
      <c r="O12543" t="s">
        <v>3092</v>
      </c>
      <c r="P12543" t="s">
        <v>3095</v>
      </c>
      <c r="R12543" t="s">
        <v>3094</v>
      </c>
    </row>
    <row r="12544" spans="1:18" x14ac:dyDescent="0.25">
      <c r="A12544" t="s">
        <v>6505</v>
      </c>
      <c r="B12544" t="s">
        <v>3089</v>
      </c>
      <c r="D12544" t="s">
        <v>3090</v>
      </c>
      <c r="E12544" t="s">
        <v>3090</v>
      </c>
      <c r="F12544">
        <v>1</v>
      </c>
      <c r="G12544">
        <v>0</v>
      </c>
      <c r="H12544">
        <v>310.65440000000001</v>
      </c>
      <c r="I12544">
        <v>39.674399999999999</v>
      </c>
      <c r="K12544">
        <v>100</v>
      </c>
      <c r="M12544">
        <v>170.98</v>
      </c>
      <c r="N12544" t="s">
        <v>3091</v>
      </c>
      <c r="O12544" t="s">
        <v>3092</v>
      </c>
      <c r="P12544" t="s">
        <v>3095</v>
      </c>
      <c r="R12544" t="s">
        <v>3094</v>
      </c>
    </row>
    <row r="12545" spans="1:18" x14ac:dyDescent="0.25">
      <c r="A12545" t="s">
        <v>6506</v>
      </c>
      <c r="B12545" t="s">
        <v>3089</v>
      </c>
      <c r="D12545" t="s">
        <v>3090</v>
      </c>
      <c r="E12545" t="s">
        <v>3090</v>
      </c>
      <c r="F12545">
        <v>1</v>
      </c>
      <c r="G12545">
        <v>0</v>
      </c>
      <c r="H12545">
        <v>7740.5944002329798</v>
      </c>
      <c r="I12545">
        <v>1810.5994002329801</v>
      </c>
      <c r="K12545">
        <v>1275</v>
      </c>
      <c r="M12545">
        <v>4654.9949999999999</v>
      </c>
      <c r="N12545" t="s">
        <v>3091</v>
      </c>
      <c r="O12545" t="s">
        <v>3092</v>
      </c>
      <c r="P12545" t="s">
        <v>3095</v>
      </c>
      <c r="R12545" t="s">
        <v>3094</v>
      </c>
    </row>
    <row r="12546" spans="1:18" x14ac:dyDescent="0.25">
      <c r="A12546" t="s">
        <v>6507</v>
      </c>
      <c r="B12546" t="s">
        <v>3089</v>
      </c>
      <c r="D12546" t="s">
        <v>3090</v>
      </c>
      <c r="E12546" t="s">
        <v>3090</v>
      </c>
      <c r="F12546">
        <v>1</v>
      </c>
      <c r="G12546">
        <v>0</v>
      </c>
      <c r="H12546">
        <v>114.15</v>
      </c>
      <c r="I12546">
        <v>1.4</v>
      </c>
      <c r="K12546">
        <v>25</v>
      </c>
      <c r="M12546">
        <v>87.75</v>
      </c>
      <c r="N12546" t="s">
        <v>3091</v>
      </c>
      <c r="O12546" t="s">
        <v>3092</v>
      </c>
      <c r="P12546" t="s">
        <v>3095</v>
      </c>
      <c r="R12546" t="s">
        <v>3094</v>
      </c>
    </row>
    <row r="12547" spans="1:18" x14ac:dyDescent="0.25">
      <c r="A12547" t="s">
        <v>6508</v>
      </c>
      <c r="B12547" t="s">
        <v>3089</v>
      </c>
      <c r="D12547" t="s">
        <v>3090</v>
      </c>
      <c r="E12547" t="s">
        <v>3090</v>
      </c>
      <c r="F12547">
        <v>1</v>
      </c>
      <c r="G12547">
        <v>0</v>
      </c>
      <c r="H12547">
        <v>60.491016550729803</v>
      </c>
      <c r="I12547">
        <v>15.393016550729801</v>
      </c>
      <c r="K12547">
        <v>10</v>
      </c>
      <c r="M12547">
        <v>35.097999999999999</v>
      </c>
      <c r="N12547" t="s">
        <v>3091</v>
      </c>
      <c r="O12547" t="s">
        <v>3092</v>
      </c>
      <c r="P12547" t="s">
        <v>3095</v>
      </c>
      <c r="R12547" t="s">
        <v>3094</v>
      </c>
    </row>
    <row r="12548" spans="1:18" x14ac:dyDescent="0.25">
      <c r="A12548" t="s">
        <v>6509</v>
      </c>
      <c r="B12548" t="s">
        <v>3089</v>
      </c>
      <c r="D12548" t="s">
        <v>3090</v>
      </c>
      <c r="E12548" t="s">
        <v>3090</v>
      </c>
      <c r="F12548">
        <v>1</v>
      </c>
      <c r="G12548">
        <v>0</v>
      </c>
      <c r="H12548">
        <v>943.62440000000004</v>
      </c>
      <c r="I12548">
        <v>1.0744</v>
      </c>
      <c r="K12548">
        <v>209</v>
      </c>
      <c r="M12548">
        <v>733.55</v>
      </c>
      <c r="N12548" t="s">
        <v>3091</v>
      </c>
      <c r="O12548" t="s">
        <v>3092</v>
      </c>
      <c r="P12548" t="s">
        <v>3095</v>
      </c>
      <c r="R12548" t="s">
        <v>3094</v>
      </c>
    </row>
    <row r="12549" spans="1:18" x14ac:dyDescent="0.25">
      <c r="A12549" t="s">
        <v>6510</v>
      </c>
      <c r="B12549" t="s">
        <v>3089</v>
      </c>
      <c r="D12549" t="s">
        <v>3090</v>
      </c>
      <c r="E12549" t="s">
        <v>3090</v>
      </c>
      <c r="F12549">
        <v>1</v>
      </c>
      <c r="G12549">
        <v>0</v>
      </c>
      <c r="H12549">
        <v>818.50367286581297</v>
      </c>
      <c r="I12549">
        <v>187.133672865813</v>
      </c>
      <c r="K12549">
        <v>140</v>
      </c>
      <c r="M12549">
        <v>491.37</v>
      </c>
      <c r="N12549" t="s">
        <v>3091</v>
      </c>
      <c r="O12549" t="s">
        <v>3092</v>
      </c>
      <c r="P12549" t="s">
        <v>3095</v>
      </c>
      <c r="R12549" t="s">
        <v>3094</v>
      </c>
    </row>
    <row r="12550" spans="1:18" x14ac:dyDescent="0.25">
      <c r="A12550" t="s">
        <v>6511</v>
      </c>
      <c r="B12550" t="s">
        <v>3089</v>
      </c>
      <c r="D12550" t="s">
        <v>3090</v>
      </c>
      <c r="E12550" t="s">
        <v>3090</v>
      </c>
      <c r="F12550">
        <v>1</v>
      </c>
      <c r="G12550">
        <v>0</v>
      </c>
      <c r="H12550">
        <v>783.27871567035902</v>
      </c>
      <c r="I12550">
        <v>151.90871567035899</v>
      </c>
      <c r="K12550">
        <v>140</v>
      </c>
      <c r="M12550">
        <v>491.37</v>
      </c>
      <c r="N12550" t="s">
        <v>3091</v>
      </c>
      <c r="O12550" t="s">
        <v>3092</v>
      </c>
      <c r="P12550" t="s">
        <v>3095</v>
      </c>
      <c r="R12550" t="s">
        <v>3094</v>
      </c>
    </row>
    <row r="12551" spans="1:18" x14ac:dyDescent="0.25">
      <c r="A12551" t="s">
        <v>6512</v>
      </c>
      <c r="B12551" t="s">
        <v>3089</v>
      </c>
      <c r="D12551" t="s">
        <v>3090</v>
      </c>
      <c r="E12551" t="s">
        <v>3090</v>
      </c>
      <c r="F12551">
        <v>1</v>
      </c>
      <c r="G12551">
        <v>0</v>
      </c>
      <c r="H12551">
        <v>115.55</v>
      </c>
      <c r="I12551">
        <v>2.8</v>
      </c>
      <c r="K12551">
        <v>25</v>
      </c>
      <c r="M12551">
        <v>87.75</v>
      </c>
      <c r="N12551" t="s">
        <v>3091</v>
      </c>
      <c r="O12551" t="s">
        <v>3092</v>
      </c>
      <c r="P12551" t="s">
        <v>3095</v>
      </c>
      <c r="R12551" t="s">
        <v>3094</v>
      </c>
    </row>
    <row r="12552" spans="1:18" x14ac:dyDescent="0.25">
      <c r="A12552" t="s">
        <v>6513</v>
      </c>
      <c r="B12552" t="s">
        <v>3089</v>
      </c>
      <c r="D12552" t="s">
        <v>3090</v>
      </c>
      <c r="E12552" t="s">
        <v>3090</v>
      </c>
      <c r="F12552">
        <v>1</v>
      </c>
      <c r="G12552">
        <v>0</v>
      </c>
      <c r="H12552">
        <v>84.301997050101903</v>
      </c>
      <c r="I12552">
        <v>39.203941494546299</v>
      </c>
      <c r="K12552">
        <v>10</v>
      </c>
      <c r="M12552">
        <v>35.098055555555497</v>
      </c>
      <c r="N12552" t="s">
        <v>3091</v>
      </c>
      <c r="O12552" t="s">
        <v>3092</v>
      </c>
      <c r="P12552" t="s">
        <v>3095</v>
      </c>
      <c r="R12552" t="s">
        <v>3094</v>
      </c>
    </row>
    <row r="12553" spans="1:18" x14ac:dyDescent="0.25">
      <c r="A12553" t="s">
        <v>6514</v>
      </c>
      <c r="B12553" t="s">
        <v>3089</v>
      </c>
      <c r="D12553" t="s">
        <v>3090</v>
      </c>
      <c r="E12553" t="s">
        <v>3090</v>
      </c>
      <c r="F12553">
        <v>1</v>
      </c>
      <c r="G12553">
        <v>0</v>
      </c>
      <c r="H12553">
        <v>86.2144057737015</v>
      </c>
      <c r="I12553">
        <v>41.1160724403682</v>
      </c>
      <c r="K12553">
        <v>10</v>
      </c>
      <c r="M12553">
        <v>35.098333333333301</v>
      </c>
      <c r="N12553" t="s">
        <v>3091</v>
      </c>
      <c r="O12553" t="s">
        <v>3092</v>
      </c>
      <c r="P12553" t="s">
        <v>3095</v>
      </c>
      <c r="R12553" t="s">
        <v>3094</v>
      </c>
    </row>
    <row r="12554" spans="1:18" x14ac:dyDescent="0.25">
      <c r="A12554" t="s">
        <v>6515</v>
      </c>
      <c r="B12554" t="s">
        <v>3089</v>
      </c>
      <c r="D12554" t="s">
        <v>3090</v>
      </c>
      <c r="E12554" t="s">
        <v>3090</v>
      </c>
      <c r="F12554">
        <v>1</v>
      </c>
      <c r="G12554">
        <v>0</v>
      </c>
      <c r="H12554">
        <v>35.2040323558126</v>
      </c>
      <c r="I12554">
        <v>12.6549656891459</v>
      </c>
      <c r="K12554">
        <v>5</v>
      </c>
      <c r="M12554">
        <v>17.549066666666601</v>
      </c>
      <c r="N12554" t="s">
        <v>3091</v>
      </c>
      <c r="O12554" t="s">
        <v>3092</v>
      </c>
      <c r="P12554" t="s">
        <v>3095</v>
      </c>
      <c r="R12554" t="s">
        <v>3094</v>
      </c>
    </row>
    <row r="12555" spans="1:18" x14ac:dyDescent="0.25">
      <c r="A12555" t="s">
        <v>6516</v>
      </c>
      <c r="B12555" t="s">
        <v>3089</v>
      </c>
      <c r="D12555" t="s">
        <v>3090</v>
      </c>
      <c r="E12555" t="s">
        <v>3090</v>
      </c>
      <c r="F12555">
        <v>1</v>
      </c>
      <c r="G12555">
        <v>0</v>
      </c>
      <c r="H12555">
        <v>1643.6125732335499</v>
      </c>
      <c r="I12555">
        <v>380.86757323354999</v>
      </c>
      <c r="K12555">
        <v>280</v>
      </c>
      <c r="M12555">
        <v>982.745</v>
      </c>
      <c r="N12555" t="s">
        <v>3091</v>
      </c>
      <c r="O12555" t="s">
        <v>3092</v>
      </c>
      <c r="P12555" t="s">
        <v>3095</v>
      </c>
      <c r="R12555" t="s">
        <v>3094</v>
      </c>
    </row>
    <row r="12556" spans="1:18" x14ac:dyDescent="0.25">
      <c r="A12556" t="s">
        <v>6517</v>
      </c>
      <c r="B12556" t="s">
        <v>3089</v>
      </c>
      <c r="D12556" t="s">
        <v>3090</v>
      </c>
      <c r="E12556" t="s">
        <v>3090</v>
      </c>
      <c r="F12556">
        <v>1</v>
      </c>
      <c r="G12556">
        <v>0</v>
      </c>
      <c r="H12556">
        <v>80.857223632934804</v>
      </c>
      <c r="I12556">
        <v>35.759041814752997</v>
      </c>
      <c r="K12556">
        <v>10</v>
      </c>
      <c r="M12556">
        <v>35.0981818181818</v>
      </c>
      <c r="N12556" t="s">
        <v>3091</v>
      </c>
      <c r="O12556" t="s">
        <v>3092</v>
      </c>
      <c r="P12556" t="s">
        <v>3095</v>
      </c>
      <c r="R12556" t="s">
        <v>3094</v>
      </c>
    </row>
    <row r="12557" spans="1:18" x14ac:dyDescent="0.25">
      <c r="A12557" t="s">
        <v>6518</v>
      </c>
      <c r="B12557" t="s">
        <v>3089</v>
      </c>
      <c r="D12557" t="s">
        <v>3090</v>
      </c>
      <c r="E12557" t="s">
        <v>3090</v>
      </c>
      <c r="F12557">
        <v>1</v>
      </c>
      <c r="G12557">
        <v>0</v>
      </c>
      <c r="H12557">
        <v>85.948453440495797</v>
      </c>
      <c r="I12557">
        <v>40.848453440495803</v>
      </c>
      <c r="K12557">
        <v>10</v>
      </c>
      <c r="M12557">
        <v>35.1</v>
      </c>
      <c r="N12557" t="s">
        <v>3091</v>
      </c>
      <c r="O12557" t="s">
        <v>3092</v>
      </c>
      <c r="P12557" t="s">
        <v>3095</v>
      </c>
      <c r="R12557" t="s">
        <v>3094</v>
      </c>
    </row>
    <row r="12558" spans="1:18" x14ac:dyDescent="0.25">
      <c r="A12558" t="s">
        <v>6519</v>
      </c>
      <c r="B12558" t="s">
        <v>3089</v>
      </c>
      <c r="D12558" t="s">
        <v>3090</v>
      </c>
      <c r="E12558" t="s">
        <v>3090</v>
      </c>
      <c r="F12558">
        <v>1</v>
      </c>
      <c r="G12558">
        <v>0</v>
      </c>
      <c r="H12558">
        <v>78.623970107162506</v>
      </c>
      <c r="I12558">
        <v>33.525636773829198</v>
      </c>
      <c r="K12558">
        <v>10</v>
      </c>
      <c r="M12558">
        <v>35.098333333333301</v>
      </c>
      <c r="N12558" t="s">
        <v>3091</v>
      </c>
      <c r="O12558" t="s">
        <v>3092</v>
      </c>
      <c r="P12558" t="s">
        <v>3095</v>
      </c>
      <c r="R12558" t="s">
        <v>3094</v>
      </c>
    </row>
    <row r="12559" spans="1:18" x14ac:dyDescent="0.25">
      <c r="A12559" t="s">
        <v>6520</v>
      </c>
      <c r="B12559" t="s">
        <v>3089</v>
      </c>
      <c r="D12559" t="s">
        <v>3090</v>
      </c>
      <c r="E12559" t="s">
        <v>3090</v>
      </c>
      <c r="F12559">
        <v>1</v>
      </c>
      <c r="G12559">
        <v>0</v>
      </c>
      <c r="H12559">
        <v>78.1136857258888</v>
      </c>
      <c r="I12559">
        <v>33.015685725888801</v>
      </c>
      <c r="K12559">
        <v>10</v>
      </c>
      <c r="M12559">
        <v>35.097999999999999</v>
      </c>
      <c r="N12559" t="s">
        <v>3091</v>
      </c>
      <c r="O12559" t="s">
        <v>3092</v>
      </c>
      <c r="P12559" t="s">
        <v>3095</v>
      </c>
      <c r="R12559" t="s">
        <v>3094</v>
      </c>
    </row>
    <row r="12560" spans="1:18" x14ac:dyDescent="0.25">
      <c r="A12560" t="s">
        <v>6521</v>
      </c>
      <c r="B12560" t="s">
        <v>3089</v>
      </c>
      <c r="D12560" t="s">
        <v>3090</v>
      </c>
      <c r="E12560" t="s">
        <v>3090</v>
      </c>
      <c r="F12560">
        <v>1</v>
      </c>
      <c r="G12560">
        <v>0</v>
      </c>
      <c r="H12560">
        <v>101.03843835495201</v>
      </c>
      <c r="I12560">
        <v>55.940438354952398</v>
      </c>
      <c r="K12560">
        <v>10</v>
      </c>
      <c r="M12560">
        <v>35.097999999999999</v>
      </c>
      <c r="N12560" t="s">
        <v>3091</v>
      </c>
      <c r="O12560" t="s">
        <v>3092</v>
      </c>
      <c r="P12560" t="s">
        <v>3095</v>
      </c>
      <c r="R12560" t="s">
        <v>3094</v>
      </c>
    </row>
    <row r="12561" spans="1:18" x14ac:dyDescent="0.25">
      <c r="A12561" t="s">
        <v>6522</v>
      </c>
      <c r="B12561" t="s">
        <v>3089</v>
      </c>
      <c r="D12561" t="s">
        <v>3090</v>
      </c>
      <c r="E12561" t="s">
        <v>3090</v>
      </c>
      <c r="F12561">
        <v>1</v>
      </c>
      <c r="G12561">
        <v>0</v>
      </c>
      <c r="H12561">
        <v>116.542688274169</v>
      </c>
      <c r="I12561">
        <v>71.442688274169001</v>
      </c>
      <c r="K12561">
        <v>10</v>
      </c>
      <c r="M12561">
        <v>35.1</v>
      </c>
      <c r="N12561" t="s">
        <v>3091</v>
      </c>
      <c r="O12561" t="s">
        <v>3092</v>
      </c>
      <c r="P12561" t="s">
        <v>3095</v>
      </c>
      <c r="R12561" t="s">
        <v>3094</v>
      </c>
    </row>
    <row r="12562" spans="1:18" x14ac:dyDescent="0.25">
      <c r="A12562" t="s">
        <v>6523</v>
      </c>
      <c r="B12562" t="s">
        <v>3089</v>
      </c>
      <c r="D12562" t="s">
        <v>3090</v>
      </c>
      <c r="E12562" t="s">
        <v>3090</v>
      </c>
      <c r="F12562">
        <v>1</v>
      </c>
      <c r="G12562">
        <v>0</v>
      </c>
      <c r="H12562">
        <v>647.04999999999995</v>
      </c>
      <c r="I12562">
        <v>376.46</v>
      </c>
      <c r="K12562">
        <v>60</v>
      </c>
      <c r="M12562">
        <v>210.59</v>
      </c>
      <c r="N12562" t="s">
        <v>3091</v>
      </c>
      <c r="O12562" t="s">
        <v>3092</v>
      </c>
      <c r="P12562" t="s">
        <v>3095</v>
      </c>
      <c r="R12562" t="s">
        <v>3094</v>
      </c>
    </row>
    <row r="12563" spans="1:18" x14ac:dyDescent="0.25">
      <c r="A12563" t="s">
        <v>6524</v>
      </c>
      <c r="B12563" t="s">
        <v>3089</v>
      </c>
      <c r="D12563" t="s">
        <v>3090</v>
      </c>
      <c r="E12563" t="s">
        <v>3090</v>
      </c>
      <c r="F12563">
        <v>1</v>
      </c>
      <c r="G12563">
        <v>0</v>
      </c>
      <c r="H12563">
        <v>2.6687420806373101</v>
      </c>
      <c r="I12563">
        <v>0.86482413191936802</v>
      </c>
      <c r="K12563">
        <v>0.4</v>
      </c>
      <c r="M12563">
        <v>1.4039179487179401</v>
      </c>
      <c r="N12563" t="s">
        <v>3091</v>
      </c>
      <c r="O12563" t="s">
        <v>3092</v>
      </c>
      <c r="P12563" t="s">
        <v>3095</v>
      </c>
      <c r="R12563" t="s">
        <v>3094</v>
      </c>
    </row>
    <row r="12564" spans="1:18" x14ac:dyDescent="0.25">
      <c r="A12564" t="s">
        <v>6525</v>
      </c>
      <c r="B12564" t="s">
        <v>3089</v>
      </c>
      <c r="D12564" t="s">
        <v>3090</v>
      </c>
      <c r="E12564" t="s">
        <v>3090</v>
      </c>
      <c r="F12564">
        <v>1</v>
      </c>
      <c r="G12564">
        <v>0</v>
      </c>
      <c r="H12564">
        <v>2082.7635973628799</v>
      </c>
      <c r="I12564">
        <v>729.82359736288197</v>
      </c>
      <c r="K12564">
        <v>300</v>
      </c>
      <c r="M12564">
        <v>1052.94</v>
      </c>
      <c r="N12564" t="s">
        <v>3091</v>
      </c>
      <c r="O12564" t="s">
        <v>3092</v>
      </c>
      <c r="P12564" t="s">
        <v>3095</v>
      </c>
      <c r="R12564" t="s">
        <v>3094</v>
      </c>
    </row>
    <row r="12565" spans="1:18" x14ac:dyDescent="0.25">
      <c r="A12565" t="s">
        <v>6526</v>
      </c>
      <c r="B12565" t="s">
        <v>3089</v>
      </c>
      <c r="D12565" t="s">
        <v>3090</v>
      </c>
      <c r="E12565" t="s">
        <v>3090</v>
      </c>
      <c r="F12565">
        <v>1</v>
      </c>
      <c r="G12565">
        <v>0</v>
      </c>
      <c r="H12565">
        <v>1813.09568215032</v>
      </c>
      <c r="I12565">
        <v>454.27568215032602</v>
      </c>
      <c r="K12565">
        <v>390</v>
      </c>
      <c r="M12565">
        <v>968.82</v>
      </c>
      <c r="N12565" t="s">
        <v>3091</v>
      </c>
      <c r="O12565" t="s">
        <v>3092</v>
      </c>
      <c r="P12565" t="s">
        <v>3095</v>
      </c>
      <c r="R12565" t="s">
        <v>3094</v>
      </c>
    </row>
    <row r="12566" spans="1:18" x14ac:dyDescent="0.25">
      <c r="A12566" t="s">
        <v>6527</v>
      </c>
      <c r="B12566" t="s">
        <v>3089</v>
      </c>
      <c r="D12566" t="s">
        <v>3090</v>
      </c>
      <c r="E12566" t="s">
        <v>3090</v>
      </c>
      <c r="F12566">
        <v>1</v>
      </c>
      <c r="G12566">
        <v>0</v>
      </c>
      <c r="H12566">
        <v>7445.0094666687701</v>
      </c>
      <c r="I12566">
        <v>1515.01346666877</v>
      </c>
      <c r="K12566">
        <v>1275</v>
      </c>
      <c r="M12566">
        <v>4654.9960000000001</v>
      </c>
      <c r="N12566" t="s">
        <v>3091</v>
      </c>
      <c r="O12566" t="s">
        <v>3092</v>
      </c>
      <c r="P12566" t="s">
        <v>3095</v>
      </c>
      <c r="R12566" t="s">
        <v>3094</v>
      </c>
    </row>
    <row r="12567" spans="1:18" x14ac:dyDescent="0.25">
      <c r="A12567" t="s">
        <v>6528</v>
      </c>
      <c r="B12567" t="s">
        <v>3089</v>
      </c>
      <c r="D12567" t="s">
        <v>3090</v>
      </c>
      <c r="E12567" t="s">
        <v>3090</v>
      </c>
      <c r="F12567">
        <v>1</v>
      </c>
      <c r="G12567">
        <v>0</v>
      </c>
      <c r="H12567">
        <v>1477.16986798582</v>
      </c>
      <c r="I12567">
        <v>349.71986798582401</v>
      </c>
      <c r="K12567">
        <v>250</v>
      </c>
      <c r="M12567">
        <v>877.45</v>
      </c>
      <c r="N12567" t="s">
        <v>3091</v>
      </c>
      <c r="O12567" t="s">
        <v>3092</v>
      </c>
      <c r="P12567" t="s">
        <v>3095</v>
      </c>
      <c r="R12567" t="s">
        <v>3094</v>
      </c>
    </row>
    <row r="12568" spans="1:18" x14ac:dyDescent="0.25">
      <c r="A12568" t="s">
        <v>6529</v>
      </c>
      <c r="B12568" t="s">
        <v>3089</v>
      </c>
      <c r="D12568" t="s">
        <v>3090</v>
      </c>
      <c r="E12568" t="s">
        <v>3090</v>
      </c>
      <c r="F12568">
        <v>1</v>
      </c>
      <c r="G12568">
        <v>0</v>
      </c>
      <c r="H12568">
        <v>105.184473324397</v>
      </c>
      <c r="I12568">
        <v>60.084473324397401</v>
      </c>
      <c r="K12568">
        <v>10</v>
      </c>
      <c r="M12568">
        <v>35.1</v>
      </c>
      <c r="N12568" t="s">
        <v>3091</v>
      </c>
      <c r="O12568" t="s">
        <v>3092</v>
      </c>
      <c r="P12568" t="s">
        <v>3095</v>
      </c>
      <c r="R12568" t="s">
        <v>3094</v>
      </c>
    </row>
    <row r="12569" spans="1:18" x14ac:dyDescent="0.25">
      <c r="A12569" t="s">
        <v>6530</v>
      </c>
      <c r="B12569" t="s">
        <v>3089</v>
      </c>
      <c r="D12569" t="s">
        <v>3090</v>
      </c>
      <c r="E12569" t="s">
        <v>3090</v>
      </c>
      <c r="F12569">
        <v>1</v>
      </c>
      <c r="G12569">
        <v>0</v>
      </c>
      <c r="H12569">
        <v>74.481589748302099</v>
      </c>
      <c r="I12569">
        <v>29.3835897483021</v>
      </c>
      <c r="K12569">
        <v>10</v>
      </c>
      <c r="M12569">
        <v>35.097999999999999</v>
      </c>
      <c r="N12569" t="s">
        <v>3091</v>
      </c>
      <c r="O12569" t="s">
        <v>3092</v>
      </c>
      <c r="P12569" t="s">
        <v>3095</v>
      </c>
      <c r="R12569" t="s">
        <v>3094</v>
      </c>
    </row>
    <row r="12570" spans="1:18" x14ac:dyDescent="0.25">
      <c r="A12570" t="s">
        <v>6531</v>
      </c>
      <c r="B12570" t="s">
        <v>3089</v>
      </c>
      <c r="D12570" t="s">
        <v>3090</v>
      </c>
      <c r="E12570" t="s">
        <v>3090</v>
      </c>
      <c r="F12570">
        <v>1</v>
      </c>
      <c r="G12570">
        <v>0</v>
      </c>
      <c r="H12570">
        <v>69.905089784152906</v>
      </c>
      <c r="I12570">
        <v>24.8070897841529</v>
      </c>
      <c r="K12570">
        <v>10</v>
      </c>
      <c r="M12570">
        <v>35.097999999999999</v>
      </c>
      <c r="N12570" t="s">
        <v>3091</v>
      </c>
      <c r="O12570" t="s">
        <v>3092</v>
      </c>
      <c r="P12570" t="s">
        <v>3095</v>
      </c>
      <c r="R12570" t="s">
        <v>3094</v>
      </c>
    </row>
    <row r="12571" spans="1:18" x14ac:dyDescent="0.25">
      <c r="A12571" t="s">
        <v>6532</v>
      </c>
      <c r="B12571" t="s">
        <v>3089</v>
      </c>
      <c r="D12571" t="s">
        <v>3090</v>
      </c>
      <c r="E12571" t="s">
        <v>3090</v>
      </c>
      <c r="F12571">
        <v>1</v>
      </c>
      <c r="G12571">
        <v>0</v>
      </c>
      <c r="H12571">
        <v>77.248387007528095</v>
      </c>
      <c r="I12571">
        <v>32.150387007528103</v>
      </c>
      <c r="K12571">
        <v>10</v>
      </c>
      <c r="M12571">
        <v>35.097999999999999</v>
      </c>
      <c r="N12571" t="s">
        <v>3091</v>
      </c>
      <c r="O12571" t="s">
        <v>3092</v>
      </c>
      <c r="P12571" t="s">
        <v>3095</v>
      </c>
      <c r="R12571" t="s">
        <v>3094</v>
      </c>
    </row>
    <row r="12572" spans="1:18" x14ac:dyDescent="0.25">
      <c r="A12572" t="s">
        <v>6533</v>
      </c>
      <c r="B12572" t="s">
        <v>3089</v>
      </c>
      <c r="D12572" t="s">
        <v>3090</v>
      </c>
      <c r="E12572" t="s">
        <v>3090</v>
      </c>
      <c r="F12572">
        <v>1</v>
      </c>
      <c r="G12572">
        <v>0</v>
      </c>
      <c r="H12572">
        <v>173.796602088106</v>
      </c>
      <c r="I12572">
        <v>128.696602088106</v>
      </c>
      <c r="K12572">
        <v>10</v>
      </c>
      <c r="M12572">
        <v>35.1</v>
      </c>
      <c r="N12572" t="s">
        <v>3091</v>
      </c>
      <c r="O12572" t="s">
        <v>3092</v>
      </c>
      <c r="P12572" t="s">
        <v>3095</v>
      </c>
      <c r="R12572" t="s">
        <v>3094</v>
      </c>
    </row>
    <row r="12573" spans="1:18" x14ac:dyDescent="0.25">
      <c r="A12573" t="s">
        <v>6534</v>
      </c>
      <c r="B12573" t="s">
        <v>3089</v>
      </c>
      <c r="D12573" t="s">
        <v>3090</v>
      </c>
      <c r="E12573" t="s">
        <v>3090</v>
      </c>
      <c r="F12573">
        <v>1</v>
      </c>
      <c r="G12573">
        <v>0</v>
      </c>
      <c r="H12573">
        <v>88.057574720479906</v>
      </c>
      <c r="I12573">
        <v>42.9595747204799</v>
      </c>
      <c r="K12573">
        <v>10</v>
      </c>
      <c r="M12573">
        <v>35.097999999999999</v>
      </c>
      <c r="N12573" t="s">
        <v>3091</v>
      </c>
      <c r="O12573" t="s">
        <v>3092</v>
      </c>
      <c r="P12573" t="s">
        <v>3095</v>
      </c>
      <c r="R12573" t="s">
        <v>3094</v>
      </c>
    </row>
    <row r="12574" spans="1:18" x14ac:dyDescent="0.25">
      <c r="A12574" t="s">
        <v>6535</v>
      </c>
      <c r="B12574" t="s">
        <v>3089</v>
      </c>
      <c r="D12574" t="s">
        <v>3090</v>
      </c>
      <c r="E12574" t="s">
        <v>3090</v>
      </c>
      <c r="F12574">
        <v>1</v>
      </c>
      <c r="G12574">
        <v>0</v>
      </c>
      <c r="H12574">
        <v>102.862737963217</v>
      </c>
      <c r="I12574">
        <v>57.764404629884503</v>
      </c>
      <c r="K12574">
        <v>10</v>
      </c>
      <c r="M12574">
        <v>35.098333333333301</v>
      </c>
      <c r="N12574" t="s">
        <v>3091</v>
      </c>
      <c r="O12574" t="s">
        <v>3092</v>
      </c>
      <c r="P12574" t="s">
        <v>3095</v>
      </c>
      <c r="R12574" t="s">
        <v>3094</v>
      </c>
    </row>
    <row r="12575" spans="1:18" x14ac:dyDescent="0.25">
      <c r="A12575" t="s">
        <v>6536</v>
      </c>
      <c r="B12575" t="s">
        <v>3089</v>
      </c>
      <c r="D12575" t="s">
        <v>3090</v>
      </c>
      <c r="E12575" t="s">
        <v>3090</v>
      </c>
      <c r="F12575">
        <v>1</v>
      </c>
      <c r="G12575">
        <v>0</v>
      </c>
      <c r="H12575">
        <v>92.936608125166103</v>
      </c>
      <c r="I12575">
        <v>47.836608125166102</v>
      </c>
      <c r="K12575">
        <v>10</v>
      </c>
      <c r="M12575">
        <v>35.1</v>
      </c>
      <c r="N12575" t="s">
        <v>3091</v>
      </c>
      <c r="O12575" t="s">
        <v>3092</v>
      </c>
      <c r="P12575" t="s">
        <v>3095</v>
      </c>
      <c r="R12575" t="s">
        <v>3094</v>
      </c>
    </row>
    <row r="12576" spans="1:18" x14ac:dyDescent="0.25">
      <c r="A12576" t="s">
        <v>6537</v>
      </c>
      <c r="B12576" t="s">
        <v>3089</v>
      </c>
      <c r="D12576" t="s">
        <v>3090</v>
      </c>
      <c r="E12576" t="s">
        <v>3090</v>
      </c>
      <c r="F12576">
        <v>1</v>
      </c>
      <c r="G12576">
        <v>0</v>
      </c>
      <c r="H12576">
        <v>89.505215082639197</v>
      </c>
      <c r="I12576">
        <v>44.407522774946898</v>
      </c>
      <c r="K12576">
        <v>10</v>
      </c>
      <c r="M12576">
        <v>35.097692307692299</v>
      </c>
      <c r="N12576" t="s">
        <v>3091</v>
      </c>
      <c r="O12576" t="s">
        <v>3092</v>
      </c>
      <c r="P12576" t="s">
        <v>3095</v>
      </c>
      <c r="R12576" t="s">
        <v>3094</v>
      </c>
    </row>
    <row r="12577" spans="1:18" x14ac:dyDescent="0.25">
      <c r="A12577" t="s">
        <v>6538</v>
      </c>
      <c r="B12577" t="s">
        <v>3089</v>
      </c>
      <c r="D12577" t="s">
        <v>3090</v>
      </c>
      <c r="E12577" t="s">
        <v>3090</v>
      </c>
      <c r="F12577">
        <v>1</v>
      </c>
      <c r="G12577">
        <v>0</v>
      </c>
      <c r="H12577">
        <v>88.879650462050407</v>
      </c>
      <c r="I12577">
        <v>43.781555223955202</v>
      </c>
      <c r="K12577">
        <v>10</v>
      </c>
      <c r="M12577">
        <v>35.098095238095198</v>
      </c>
      <c r="N12577" t="s">
        <v>3091</v>
      </c>
      <c r="O12577" t="s">
        <v>3092</v>
      </c>
      <c r="P12577" t="s">
        <v>3095</v>
      </c>
      <c r="R12577" t="s">
        <v>3094</v>
      </c>
    </row>
    <row r="12578" spans="1:18" x14ac:dyDescent="0.25">
      <c r="A12578" t="s">
        <v>6539</v>
      </c>
      <c r="B12578" t="s">
        <v>3089</v>
      </c>
      <c r="D12578" t="s">
        <v>3090</v>
      </c>
      <c r="E12578" t="s">
        <v>3090</v>
      </c>
      <c r="F12578">
        <v>1</v>
      </c>
      <c r="G12578">
        <v>0</v>
      </c>
      <c r="H12578">
        <v>102.344583310356</v>
      </c>
      <c r="I12578">
        <v>57.246506387279297</v>
      </c>
      <c r="K12578">
        <v>10</v>
      </c>
      <c r="M12578">
        <v>35.098076923076903</v>
      </c>
      <c r="N12578" t="s">
        <v>3091</v>
      </c>
      <c r="O12578" t="s">
        <v>3092</v>
      </c>
      <c r="P12578" t="s">
        <v>3095</v>
      </c>
      <c r="R12578" t="s">
        <v>3094</v>
      </c>
    </row>
    <row r="12579" spans="1:18" x14ac:dyDescent="0.25">
      <c r="A12579" t="s">
        <v>6540</v>
      </c>
      <c r="B12579" t="s">
        <v>3089</v>
      </c>
      <c r="D12579" t="s">
        <v>3090</v>
      </c>
      <c r="E12579" t="s">
        <v>3090</v>
      </c>
      <c r="F12579">
        <v>1</v>
      </c>
      <c r="G12579">
        <v>0</v>
      </c>
      <c r="H12579">
        <v>110.62182089780499</v>
      </c>
      <c r="I12579">
        <v>65.525154231139197</v>
      </c>
      <c r="K12579">
        <v>10</v>
      </c>
      <c r="M12579">
        <v>35.0966666666666</v>
      </c>
      <c r="N12579" t="s">
        <v>3091</v>
      </c>
      <c r="O12579" t="s">
        <v>3092</v>
      </c>
      <c r="P12579" t="s">
        <v>3095</v>
      </c>
      <c r="R12579" t="s">
        <v>3094</v>
      </c>
    </row>
    <row r="12580" spans="1:18" x14ac:dyDescent="0.25">
      <c r="A12580" t="s">
        <v>6541</v>
      </c>
      <c r="B12580" t="s">
        <v>3089</v>
      </c>
      <c r="D12580" t="s">
        <v>3090</v>
      </c>
      <c r="E12580" t="s">
        <v>3090</v>
      </c>
      <c r="F12580">
        <v>1</v>
      </c>
      <c r="G12580">
        <v>0</v>
      </c>
      <c r="H12580">
        <v>7594.0993351317202</v>
      </c>
      <c r="I12580">
        <v>1664.1033351317201</v>
      </c>
      <c r="K12580">
        <v>1275</v>
      </c>
      <c r="M12580">
        <v>4654.9960000000001</v>
      </c>
      <c r="N12580" t="s">
        <v>3091</v>
      </c>
      <c r="O12580" t="s">
        <v>3092</v>
      </c>
      <c r="P12580" t="s">
        <v>3095</v>
      </c>
      <c r="R12580" t="s">
        <v>3094</v>
      </c>
    </row>
    <row r="12581" spans="1:18" x14ac:dyDescent="0.25">
      <c r="A12581" t="s">
        <v>6542</v>
      </c>
      <c r="B12581" t="s">
        <v>3089</v>
      </c>
      <c r="D12581" t="s">
        <v>3090</v>
      </c>
      <c r="E12581" t="s">
        <v>3090</v>
      </c>
      <c r="F12581">
        <v>1</v>
      </c>
      <c r="G12581">
        <v>0</v>
      </c>
      <c r="H12581">
        <v>4266.9087364745501</v>
      </c>
      <c r="I12581">
        <v>3071.8087364745502</v>
      </c>
      <c r="K12581">
        <v>265</v>
      </c>
      <c r="M12581">
        <v>930.1</v>
      </c>
      <c r="N12581" t="s">
        <v>3091</v>
      </c>
      <c r="O12581" t="s">
        <v>3092</v>
      </c>
      <c r="P12581" t="s">
        <v>3095</v>
      </c>
      <c r="R12581" t="s">
        <v>3094</v>
      </c>
    </row>
    <row r="12582" spans="1:18" x14ac:dyDescent="0.25">
      <c r="A12582" t="s">
        <v>6543</v>
      </c>
      <c r="B12582" t="s">
        <v>3089</v>
      </c>
      <c r="D12582" t="s">
        <v>3090</v>
      </c>
      <c r="E12582" t="s">
        <v>3090</v>
      </c>
      <c r="F12582">
        <v>1</v>
      </c>
      <c r="G12582">
        <v>0</v>
      </c>
      <c r="H12582">
        <v>298.1952</v>
      </c>
      <c r="I12582">
        <v>72.705200000000005</v>
      </c>
      <c r="K12582">
        <v>50</v>
      </c>
      <c r="M12582">
        <v>175.49</v>
      </c>
      <c r="N12582" t="s">
        <v>3091</v>
      </c>
      <c r="O12582" t="s">
        <v>3092</v>
      </c>
      <c r="P12582" t="s">
        <v>3095</v>
      </c>
      <c r="R12582" t="s">
        <v>3094</v>
      </c>
    </row>
    <row r="12583" spans="1:18" x14ac:dyDescent="0.25">
      <c r="A12583" t="s">
        <v>6544</v>
      </c>
      <c r="B12583" t="s">
        <v>3089</v>
      </c>
      <c r="D12583" t="s">
        <v>3090</v>
      </c>
      <c r="E12583" t="s">
        <v>3090</v>
      </c>
      <c r="F12583">
        <v>1</v>
      </c>
      <c r="G12583">
        <v>0</v>
      </c>
      <c r="H12583">
        <v>1212.31399885582</v>
      </c>
      <c r="I12583">
        <v>434.86399885582</v>
      </c>
      <c r="K12583">
        <v>250</v>
      </c>
      <c r="M12583">
        <v>527.45000000000005</v>
      </c>
      <c r="N12583" t="s">
        <v>3091</v>
      </c>
      <c r="O12583" t="s">
        <v>3092</v>
      </c>
      <c r="P12583" t="s">
        <v>3095</v>
      </c>
      <c r="R12583" t="s">
        <v>3094</v>
      </c>
    </row>
    <row r="12584" spans="1:18" x14ac:dyDescent="0.25">
      <c r="A12584" t="s">
        <v>6545</v>
      </c>
      <c r="B12584" t="s">
        <v>3089</v>
      </c>
      <c r="D12584" t="s">
        <v>3090</v>
      </c>
      <c r="E12584" t="s">
        <v>3090</v>
      </c>
      <c r="F12584">
        <v>1</v>
      </c>
      <c r="G12584">
        <v>0</v>
      </c>
      <c r="H12584">
        <v>6036.7163377752404</v>
      </c>
      <c r="I12584">
        <v>1526.91633777524</v>
      </c>
      <c r="K12584">
        <v>1000</v>
      </c>
      <c r="M12584">
        <v>3509.8</v>
      </c>
      <c r="N12584" t="s">
        <v>3091</v>
      </c>
      <c r="O12584" t="s">
        <v>3092</v>
      </c>
      <c r="P12584" t="s">
        <v>3095</v>
      </c>
      <c r="R12584" t="s">
        <v>3094</v>
      </c>
    </row>
    <row r="12585" spans="1:18" x14ac:dyDescent="0.25">
      <c r="A12585" t="s">
        <v>6546</v>
      </c>
      <c r="B12585" t="s">
        <v>3089</v>
      </c>
      <c r="D12585" t="s">
        <v>3090</v>
      </c>
      <c r="E12585" t="s">
        <v>3090</v>
      </c>
      <c r="F12585">
        <v>1</v>
      </c>
      <c r="G12585">
        <v>0</v>
      </c>
      <c r="H12585">
        <v>1168.3500352543199</v>
      </c>
      <c r="I12585">
        <v>390.90003525432797</v>
      </c>
      <c r="K12585">
        <v>250</v>
      </c>
      <c r="M12585">
        <v>527.45000000000005</v>
      </c>
      <c r="N12585" t="s">
        <v>3091</v>
      </c>
      <c r="O12585" t="s">
        <v>3092</v>
      </c>
      <c r="P12585" t="s">
        <v>3095</v>
      </c>
      <c r="R12585" t="s">
        <v>3094</v>
      </c>
    </row>
    <row r="12586" spans="1:18" x14ac:dyDescent="0.25">
      <c r="A12586" t="s">
        <v>6547</v>
      </c>
      <c r="B12586" t="s">
        <v>3089</v>
      </c>
      <c r="D12586" t="s">
        <v>3090</v>
      </c>
      <c r="E12586" t="s">
        <v>3090</v>
      </c>
      <c r="F12586">
        <v>1</v>
      </c>
      <c r="G12586">
        <v>0</v>
      </c>
      <c r="H12586">
        <v>100.596127729106</v>
      </c>
      <c r="I12586">
        <v>55.496127729106298</v>
      </c>
      <c r="K12586">
        <v>10</v>
      </c>
      <c r="M12586">
        <v>35.1</v>
      </c>
      <c r="N12586" t="s">
        <v>3091</v>
      </c>
      <c r="O12586" t="s">
        <v>3092</v>
      </c>
      <c r="P12586" t="s">
        <v>3095</v>
      </c>
      <c r="R12586" t="s">
        <v>3094</v>
      </c>
    </row>
    <row r="12587" spans="1:18" x14ac:dyDescent="0.25">
      <c r="A12587" t="s">
        <v>6548</v>
      </c>
      <c r="B12587" t="s">
        <v>3089</v>
      </c>
      <c r="D12587" t="s">
        <v>3090</v>
      </c>
      <c r="E12587" t="s">
        <v>3090</v>
      </c>
      <c r="F12587">
        <v>1</v>
      </c>
      <c r="G12587">
        <v>0</v>
      </c>
      <c r="H12587">
        <v>78.560018104938905</v>
      </c>
      <c r="I12587">
        <v>33.463351438272198</v>
      </c>
      <c r="K12587">
        <v>10</v>
      </c>
      <c r="M12587">
        <v>35.0966666666666</v>
      </c>
      <c r="N12587" t="s">
        <v>3091</v>
      </c>
      <c r="O12587" t="s">
        <v>3092</v>
      </c>
      <c r="P12587" t="s">
        <v>3095</v>
      </c>
      <c r="R12587" t="s">
        <v>3094</v>
      </c>
    </row>
    <row r="12588" spans="1:18" x14ac:dyDescent="0.25">
      <c r="A12588" t="s">
        <v>6549</v>
      </c>
      <c r="B12588" t="s">
        <v>3089</v>
      </c>
      <c r="D12588" t="s">
        <v>3090</v>
      </c>
      <c r="E12588" t="s">
        <v>3090</v>
      </c>
      <c r="F12588">
        <v>1</v>
      </c>
      <c r="G12588">
        <v>0</v>
      </c>
      <c r="H12588">
        <v>90.3240099428794</v>
      </c>
      <c r="I12588">
        <v>45.224009942879398</v>
      </c>
      <c r="K12588">
        <v>10</v>
      </c>
      <c r="M12588">
        <v>35.1</v>
      </c>
      <c r="N12588" t="s">
        <v>3091</v>
      </c>
      <c r="O12588" t="s">
        <v>3092</v>
      </c>
      <c r="P12588" t="s">
        <v>3095</v>
      </c>
      <c r="R12588" t="s">
        <v>3094</v>
      </c>
    </row>
    <row r="12589" spans="1:18" x14ac:dyDescent="0.25">
      <c r="A12589" t="s">
        <v>6550</v>
      </c>
      <c r="B12589" t="s">
        <v>3089</v>
      </c>
      <c r="D12589" t="s">
        <v>3090</v>
      </c>
      <c r="E12589" t="s">
        <v>3090</v>
      </c>
      <c r="F12589">
        <v>1</v>
      </c>
      <c r="G12589">
        <v>0</v>
      </c>
      <c r="H12589">
        <v>98.095282359406795</v>
      </c>
      <c r="I12589">
        <v>52.995282359406801</v>
      </c>
      <c r="K12589">
        <v>10</v>
      </c>
      <c r="M12589">
        <v>35.1</v>
      </c>
      <c r="N12589" t="s">
        <v>3091</v>
      </c>
      <c r="O12589" t="s">
        <v>3092</v>
      </c>
      <c r="P12589" t="s">
        <v>3095</v>
      </c>
      <c r="R12589" t="s">
        <v>3094</v>
      </c>
    </row>
    <row r="12590" spans="1:18" x14ac:dyDescent="0.25">
      <c r="A12590" t="s">
        <v>6551</v>
      </c>
      <c r="B12590" t="s">
        <v>3089</v>
      </c>
      <c r="D12590" t="s">
        <v>3090</v>
      </c>
      <c r="E12590" t="s">
        <v>3090</v>
      </c>
      <c r="F12590">
        <v>1</v>
      </c>
      <c r="G12590">
        <v>0</v>
      </c>
      <c r="H12590">
        <v>113.249515750496</v>
      </c>
      <c r="I12590">
        <v>68.149515750496704</v>
      </c>
      <c r="K12590">
        <v>10</v>
      </c>
      <c r="M12590">
        <v>35.1</v>
      </c>
      <c r="N12590" t="s">
        <v>3091</v>
      </c>
      <c r="O12590" t="s">
        <v>3092</v>
      </c>
      <c r="P12590" t="s">
        <v>3095</v>
      </c>
      <c r="R12590" t="s">
        <v>3094</v>
      </c>
    </row>
    <row r="12591" spans="1:18" x14ac:dyDescent="0.25">
      <c r="A12591" t="s">
        <v>6552</v>
      </c>
      <c r="B12591" t="s">
        <v>3089</v>
      </c>
      <c r="D12591" t="s">
        <v>3090</v>
      </c>
      <c r="E12591" t="s">
        <v>3090</v>
      </c>
      <c r="F12591">
        <v>1</v>
      </c>
      <c r="G12591">
        <v>0</v>
      </c>
      <c r="H12591">
        <v>99.099305666357196</v>
      </c>
      <c r="I12591">
        <v>54.001305666357197</v>
      </c>
      <c r="K12591">
        <v>10</v>
      </c>
      <c r="M12591">
        <v>35.097999999999999</v>
      </c>
      <c r="N12591" t="s">
        <v>3091</v>
      </c>
      <c r="O12591" t="s">
        <v>3092</v>
      </c>
      <c r="P12591" t="s">
        <v>3095</v>
      </c>
      <c r="R12591" t="s">
        <v>3094</v>
      </c>
    </row>
    <row r="12592" spans="1:18" x14ac:dyDescent="0.25">
      <c r="A12592" t="s">
        <v>6553</v>
      </c>
      <c r="B12592" t="s">
        <v>3089</v>
      </c>
      <c r="D12592" t="s">
        <v>3090</v>
      </c>
      <c r="E12592" t="s">
        <v>3090</v>
      </c>
      <c r="F12592">
        <v>1</v>
      </c>
      <c r="G12592">
        <v>0</v>
      </c>
      <c r="H12592">
        <v>1919.3432295889099</v>
      </c>
      <c r="I12592">
        <v>986.40322958890999</v>
      </c>
      <c r="K12592">
        <v>300</v>
      </c>
      <c r="M12592">
        <v>632.94000000000005</v>
      </c>
      <c r="N12592" t="s">
        <v>3091</v>
      </c>
      <c r="O12592" t="s">
        <v>3092</v>
      </c>
      <c r="P12592" t="s">
        <v>3095</v>
      </c>
      <c r="R12592" t="s">
        <v>3094</v>
      </c>
    </row>
    <row r="12593" spans="1:18" x14ac:dyDescent="0.25">
      <c r="A12593" t="s">
        <v>6554</v>
      </c>
      <c r="B12593" t="s">
        <v>3089</v>
      </c>
      <c r="D12593" t="s">
        <v>3090</v>
      </c>
      <c r="E12593" t="s">
        <v>3090</v>
      </c>
      <c r="F12593">
        <v>1</v>
      </c>
      <c r="G12593">
        <v>0</v>
      </c>
      <c r="H12593">
        <v>25.392499999999998</v>
      </c>
      <c r="I12593">
        <v>16.372499999999999</v>
      </c>
      <c r="K12593">
        <v>2</v>
      </c>
      <c r="M12593">
        <v>7.02</v>
      </c>
      <c r="N12593" t="s">
        <v>3091</v>
      </c>
      <c r="O12593" t="s">
        <v>3092</v>
      </c>
      <c r="P12593" t="s">
        <v>3095</v>
      </c>
      <c r="R12593" t="s">
        <v>3094</v>
      </c>
    </row>
    <row r="12594" spans="1:18" x14ac:dyDescent="0.25">
      <c r="A12594" t="s">
        <v>6555</v>
      </c>
      <c r="B12594" t="s">
        <v>3089</v>
      </c>
      <c r="D12594" t="s">
        <v>3090</v>
      </c>
      <c r="E12594" t="s">
        <v>3090</v>
      </c>
      <c r="F12594">
        <v>1</v>
      </c>
      <c r="G12594">
        <v>0</v>
      </c>
      <c r="H12594">
        <v>21.815799999999999</v>
      </c>
      <c r="I12594">
        <v>12.7958</v>
      </c>
      <c r="K12594">
        <v>2</v>
      </c>
      <c r="M12594">
        <v>7.02</v>
      </c>
      <c r="N12594" t="s">
        <v>3091</v>
      </c>
      <c r="O12594" t="s">
        <v>3092</v>
      </c>
      <c r="P12594" t="s">
        <v>3095</v>
      </c>
      <c r="R12594" t="s">
        <v>3094</v>
      </c>
    </row>
    <row r="12595" spans="1:18" x14ac:dyDescent="0.25">
      <c r="A12595" t="s">
        <v>6556</v>
      </c>
      <c r="B12595" t="s">
        <v>3089</v>
      </c>
      <c r="D12595" t="s">
        <v>3090</v>
      </c>
      <c r="E12595" t="s">
        <v>3090</v>
      </c>
      <c r="F12595">
        <v>1</v>
      </c>
      <c r="G12595">
        <v>0</v>
      </c>
      <c r="H12595">
        <v>48.6998403908513</v>
      </c>
      <c r="I12595">
        <v>37.4253281957293</v>
      </c>
      <c r="K12595">
        <v>2.5</v>
      </c>
      <c r="M12595">
        <v>8.7745121951219502</v>
      </c>
      <c r="N12595" t="s">
        <v>3091</v>
      </c>
      <c r="O12595" t="s">
        <v>3092</v>
      </c>
      <c r="P12595" t="s">
        <v>3095</v>
      </c>
      <c r="R12595" t="s">
        <v>3094</v>
      </c>
    </row>
    <row r="12596" spans="1:18" x14ac:dyDescent="0.25">
      <c r="A12596" t="s">
        <v>6557</v>
      </c>
      <c r="B12596" t="s">
        <v>3089</v>
      </c>
      <c r="D12596" t="s">
        <v>3090</v>
      </c>
      <c r="E12596" t="s">
        <v>3090</v>
      </c>
      <c r="F12596">
        <v>1</v>
      </c>
      <c r="G12596">
        <v>0</v>
      </c>
      <c r="H12596">
        <v>116.95532772999999</v>
      </c>
      <c r="I12596">
        <v>116.95532772999999</v>
      </c>
      <c r="K12596"/>
      <c r="N12596" t="s">
        <v>3091</v>
      </c>
      <c r="O12596" t="s">
        <v>3092</v>
      </c>
      <c r="P12596" t="s">
        <v>3095</v>
      </c>
      <c r="R12596" t="s">
        <v>3094</v>
      </c>
    </row>
    <row r="12597" spans="1:18" x14ac:dyDescent="0.25">
      <c r="A12597" t="s">
        <v>6558</v>
      </c>
      <c r="B12597" t="s">
        <v>3089</v>
      </c>
      <c r="D12597" t="s">
        <v>3090</v>
      </c>
      <c r="E12597" t="s">
        <v>3090</v>
      </c>
      <c r="F12597">
        <v>1</v>
      </c>
      <c r="G12597">
        <v>0</v>
      </c>
      <c r="H12597">
        <v>25589.6504283828</v>
      </c>
      <c r="I12597">
        <v>10125.350428382801</v>
      </c>
      <c r="K12597">
        <v>3500</v>
      </c>
      <c r="M12597">
        <v>11964.3</v>
      </c>
      <c r="N12597" t="s">
        <v>3091</v>
      </c>
      <c r="O12597" t="s">
        <v>3092</v>
      </c>
      <c r="P12597" t="s">
        <v>3095</v>
      </c>
      <c r="R12597" t="s">
        <v>3094</v>
      </c>
    </row>
    <row r="12598" spans="1:18" x14ac:dyDescent="0.25">
      <c r="A12598" t="s">
        <v>6559</v>
      </c>
      <c r="B12598" t="s">
        <v>3089</v>
      </c>
      <c r="D12598" t="s">
        <v>3090</v>
      </c>
      <c r="E12598" t="s">
        <v>3090</v>
      </c>
      <c r="F12598">
        <v>1</v>
      </c>
      <c r="G12598">
        <v>0</v>
      </c>
      <c r="H12598">
        <v>8312.6308097068904</v>
      </c>
      <c r="I12598">
        <v>8312.6308097068904</v>
      </c>
      <c r="K12598"/>
      <c r="N12598" t="s">
        <v>3091</v>
      </c>
      <c r="O12598" t="s">
        <v>3092</v>
      </c>
      <c r="P12598" t="s">
        <v>3095</v>
      </c>
      <c r="R12598" t="s">
        <v>3094</v>
      </c>
    </row>
    <row r="12599" spans="1:18" x14ac:dyDescent="0.25">
      <c r="A12599" t="s">
        <v>6560</v>
      </c>
      <c r="B12599" t="s">
        <v>3089</v>
      </c>
      <c r="D12599" t="s">
        <v>3090</v>
      </c>
      <c r="E12599" t="s">
        <v>3090</v>
      </c>
      <c r="F12599">
        <v>1</v>
      </c>
      <c r="G12599">
        <v>0</v>
      </c>
      <c r="H12599">
        <v>75.1781696601428</v>
      </c>
      <c r="I12599">
        <v>75.1781696601428</v>
      </c>
      <c r="K12599"/>
      <c r="N12599" t="s">
        <v>3091</v>
      </c>
      <c r="O12599" t="s">
        <v>3092</v>
      </c>
      <c r="P12599" t="s">
        <v>3095</v>
      </c>
      <c r="R12599" t="s">
        <v>3094</v>
      </c>
    </row>
    <row r="12600" spans="1:18" x14ac:dyDescent="0.25">
      <c r="A12600" t="s">
        <v>6561</v>
      </c>
      <c r="B12600" t="s">
        <v>3089</v>
      </c>
      <c r="D12600" t="s">
        <v>3090</v>
      </c>
      <c r="E12600" t="s">
        <v>3090</v>
      </c>
      <c r="F12600">
        <v>1</v>
      </c>
      <c r="G12600">
        <v>0</v>
      </c>
      <c r="H12600">
        <v>4858.5179030982299</v>
      </c>
      <c r="I12600">
        <v>1250.67790309823</v>
      </c>
      <c r="K12600">
        <v>800</v>
      </c>
      <c r="M12600">
        <v>2807.84</v>
      </c>
      <c r="N12600" t="s">
        <v>3091</v>
      </c>
      <c r="O12600" t="s">
        <v>3092</v>
      </c>
      <c r="P12600" t="s">
        <v>3095</v>
      </c>
      <c r="R12600" t="s">
        <v>3094</v>
      </c>
    </row>
    <row r="12601" spans="1:18" x14ac:dyDescent="0.25">
      <c r="A12601" t="s">
        <v>6562</v>
      </c>
      <c r="B12601" t="s">
        <v>3089</v>
      </c>
      <c r="D12601" t="s">
        <v>3090</v>
      </c>
      <c r="E12601" t="s">
        <v>3090</v>
      </c>
      <c r="F12601">
        <v>1</v>
      </c>
      <c r="G12601">
        <v>0</v>
      </c>
      <c r="H12601">
        <v>3489.2130808646298</v>
      </c>
      <c r="I12601">
        <v>783.33308086463899</v>
      </c>
      <c r="K12601">
        <v>600</v>
      </c>
      <c r="M12601">
        <v>2105.88</v>
      </c>
      <c r="N12601" t="s">
        <v>3091</v>
      </c>
      <c r="O12601" t="s">
        <v>3092</v>
      </c>
      <c r="P12601" t="s">
        <v>3095</v>
      </c>
      <c r="R12601" t="s">
        <v>3094</v>
      </c>
    </row>
    <row r="12602" spans="1:18" x14ac:dyDescent="0.25">
      <c r="A12602" t="s">
        <v>6563</v>
      </c>
      <c r="B12602" t="s">
        <v>3089</v>
      </c>
      <c r="D12602" t="s">
        <v>3090</v>
      </c>
      <c r="E12602" t="s">
        <v>3090</v>
      </c>
      <c r="F12602">
        <v>1</v>
      </c>
      <c r="G12602">
        <v>0</v>
      </c>
      <c r="H12602">
        <v>3999.6068934475102</v>
      </c>
      <c r="I12602">
        <v>1519.2168934475101</v>
      </c>
      <c r="K12602">
        <v>550</v>
      </c>
      <c r="M12602">
        <v>1930.39</v>
      </c>
      <c r="N12602" t="s">
        <v>3091</v>
      </c>
      <c r="O12602" t="s">
        <v>3092</v>
      </c>
      <c r="P12602" t="s">
        <v>3095</v>
      </c>
      <c r="R12602" t="s">
        <v>3094</v>
      </c>
    </row>
    <row r="12603" spans="1:18" x14ac:dyDescent="0.25">
      <c r="A12603" t="s">
        <v>6564</v>
      </c>
      <c r="B12603" t="s">
        <v>3089</v>
      </c>
      <c r="D12603" t="s">
        <v>3090</v>
      </c>
      <c r="E12603" t="s">
        <v>3090</v>
      </c>
      <c r="F12603">
        <v>1</v>
      </c>
      <c r="G12603">
        <v>0</v>
      </c>
      <c r="H12603">
        <v>2522.8001785924598</v>
      </c>
      <c r="I12603">
        <v>1169.86017859246</v>
      </c>
      <c r="K12603">
        <v>300</v>
      </c>
      <c r="M12603">
        <v>1052.94</v>
      </c>
      <c r="N12603" t="s">
        <v>3091</v>
      </c>
      <c r="O12603" t="s">
        <v>3092</v>
      </c>
      <c r="P12603" t="s">
        <v>3095</v>
      </c>
      <c r="R12603" t="s">
        <v>3094</v>
      </c>
    </row>
    <row r="12604" spans="1:18" x14ac:dyDescent="0.25">
      <c r="A12604" t="s">
        <v>6565</v>
      </c>
      <c r="B12604" t="s">
        <v>3089</v>
      </c>
      <c r="D12604" t="s">
        <v>3090</v>
      </c>
      <c r="E12604" t="s">
        <v>3090</v>
      </c>
      <c r="F12604">
        <v>1</v>
      </c>
      <c r="G12604">
        <v>0</v>
      </c>
      <c r="H12604">
        <v>2336.8791548516001</v>
      </c>
      <c r="I12604">
        <v>983.93915485160801</v>
      </c>
      <c r="K12604">
        <v>300</v>
      </c>
      <c r="M12604">
        <v>1052.94</v>
      </c>
      <c r="N12604" t="s">
        <v>3091</v>
      </c>
      <c r="O12604" t="s">
        <v>3092</v>
      </c>
      <c r="P12604" t="s">
        <v>3095</v>
      </c>
      <c r="R12604" t="s">
        <v>3094</v>
      </c>
    </row>
    <row r="12605" spans="1:18" x14ac:dyDescent="0.25">
      <c r="A12605" t="s">
        <v>6566</v>
      </c>
      <c r="B12605" t="s">
        <v>3089</v>
      </c>
      <c r="D12605" t="s">
        <v>3090</v>
      </c>
      <c r="E12605" t="s">
        <v>3090</v>
      </c>
      <c r="F12605">
        <v>1</v>
      </c>
      <c r="G12605">
        <v>0</v>
      </c>
      <c r="H12605">
        <v>3370.2775208622202</v>
      </c>
      <c r="I12605">
        <v>664.39752086222097</v>
      </c>
      <c r="K12605">
        <v>600</v>
      </c>
      <c r="M12605">
        <v>2105.88</v>
      </c>
      <c r="N12605" t="s">
        <v>3091</v>
      </c>
      <c r="O12605" t="s">
        <v>3092</v>
      </c>
      <c r="P12605" t="s">
        <v>3095</v>
      </c>
      <c r="R12605" t="s">
        <v>3094</v>
      </c>
    </row>
    <row r="12606" spans="1:18" x14ac:dyDescent="0.25">
      <c r="A12606" t="s">
        <v>6567</v>
      </c>
      <c r="B12606" t="s">
        <v>3089</v>
      </c>
      <c r="D12606" t="s">
        <v>3090</v>
      </c>
      <c r="E12606" t="s">
        <v>3090</v>
      </c>
      <c r="F12606">
        <v>1</v>
      </c>
      <c r="G12606">
        <v>0</v>
      </c>
      <c r="H12606">
        <v>7.8310875050476199</v>
      </c>
      <c r="I12606">
        <v>4.5793375050476204</v>
      </c>
      <c r="K12606">
        <v>1.2</v>
      </c>
      <c r="M12606">
        <v>2.0517500000000002</v>
      </c>
      <c r="N12606" t="s">
        <v>3091</v>
      </c>
      <c r="O12606" t="s">
        <v>3092</v>
      </c>
      <c r="P12606" t="s">
        <v>3095</v>
      </c>
      <c r="R12606" t="s">
        <v>3094</v>
      </c>
    </row>
    <row r="12607" spans="1:18" x14ac:dyDescent="0.25">
      <c r="A12607" t="s">
        <v>6568</v>
      </c>
      <c r="B12607" t="s">
        <v>3089</v>
      </c>
      <c r="D12607" t="s">
        <v>3090</v>
      </c>
      <c r="E12607" t="s">
        <v>3090</v>
      </c>
      <c r="F12607">
        <v>1</v>
      </c>
      <c r="G12607">
        <v>0</v>
      </c>
      <c r="H12607">
        <v>17130.433834648498</v>
      </c>
      <c r="I12607">
        <v>8110.8338346485898</v>
      </c>
      <c r="K12607">
        <v>2000</v>
      </c>
      <c r="M12607">
        <v>7019.6</v>
      </c>
      <c r="N12607" t="s">
        <v>3091</v>
      </c>
      <c r="O12607" t="s">
        <v>3092</v>
      </c>
      <c r="P12607" t="s">
        <v>3095</v>
      </c>
      <c r="R12607" t="s">
        <v>3094</v>
      </c>
    </row>
    <row r="12608" spans="1:18" x14ac:dyDescent="0.25">
      <c r="A12608" t="s">
        <v>6569</v>
      </c>
      <c r="B12608" t="s">
        <v>3089</v>
      </c>
      <c r="D12608" t="s">
        <v>3090</v>
      </c>
      <c r="E12608" t="s">
        <v>3090</v>
      </c>
      <c r="F12608">
        <v>1</v>
      </c>
      <c r="G12608">
        <v>0</v>
      </c>
      <c r="H12608">
        <v>2750.72508418486</v>
      </c>
      <c r="I12608">
        <v>1397.7850841848599</v>
      </c>
      <c r="K12608">
        <v>300</v>
      </c>
      <c r="M12608">
        <v>1052.94</v>
      </c>
      <c r="N12608" t="s">
        <v>3091</v>
      </c>
      <c r="O12608" t="s">
        <v>3092</v>
      </c>
      <c r="P12608" t="s">
        <v>3095</v>
      </c>
      <c r="R12608" t="s">
        <v>3094</v>
      </c>
    </row>
    <row r="12609" spans="1:18" x14ac:dyDescent="0.25">
      <c r="A12609" t="s">
        <v>6570</v>
      </c>
      <c r="B12609" t="s">
        <v>3089</v>
      </c>
      <c r="D12609" t="s">
        <v>3090</v>
      </c>
      <c r="E12609" t="s">
        <v>3090</v>
      </c>
      <c r="F12609">
        <v>1</v>
      </c>
      <c r="G12609">
        <v>0</v>
      </c>
      <c r="H12609">
        <v>103.65</v>
      </c>
      <c r="I12609">
        <v>63</v>
      </c>
      <c r="K12609">
        <v>15</v>
      </c>
      <c r="M12609">
        <v>25.65</v>
      </c>
      <c r="N12609" t="s">
        <v>3091</v>
      </c>
      <c r="O12609" t="s">
        <v>3092</v>
      </c>
      <c r="P12609" t="s">
        <v>3095</v>
      </c>
      <c r="R12609" t="s">
        <v>3094</v>
      </c>
    </row>
    <row r="12610" spans="1:18" x14ac:dyDescent="0.25">
      <c r="A12610" t="s">
        <v>6571</v>
      </c>
      <c r="B12610" t="s">
        <v>3089</v>
      </c>
      <c r="D12610" t="s">
        <v>3090</v>
      </c>
      <c r="E12610" t="s">
        <v>3090</v>
      </c>
      <c r="F12610">
        <v>1</v>
      </c>
      <c r="G12610">
        <v>0</v>
      </c>
      <c r="H12610">
        <v>1015.31771327994</v>
      </c>
      <c r="I12610">
        <v>203.55371327994601</v>
      </c>
      <c r="K12610">
        <v>180</v>
      </c>
      <c r="M12610">
        <v>631.76400000000001</v>
      </c>
      <c r="N12610" t="s">
        <v>3091</v>
      </c>
      <c r="O12610" t="s">
        <v>3092</v>
      </c>
      <c r="P12610" t="s">
        <v>3095</v>
      </c>
      <c r="R12610" t="s">
        <v>3094</v>
      </c>
    </row>
    <row r="12611" spans="1:18" x14ac:dyDescent="0.25">
      <c r="A12611" t="s">
        <v>6572</v>
      </c>
      <c r="B12611" t="s">
        <v>3089</v>
      </c>
      <c r="D12611" t="s">
        <v>3090</v>
      </c>
      <c r="E12611" t="s">
        <v>3090</v>
      </c>
      <c r="F12611">
        <v>1</v>
      </c>
      <c r="G12611">
        <v>0</v>
      </c>
      <c r="H12611">
        <v>651.61800938266697</v>
      </c>
      <c r="I12611">
        <v>110.442009382667</v>
      </c>
      <c r="K12611">
        <v>120</v>
      </c>
      <c r="M12611">
        <v>421.17599999999999</v>
      </c>
      <c r="N12611" t="s">
        <v>3091</v>
      </c>
      <c r="O12611" t="s">
        <v>3092</v>
      </c>
      <c r="P12611" t="s">
        <v>3095</v>
      </c>
      <c r="R12611" t="s">
        <v>3094</v>
      </c>
    </row>
    <row r="12612" spans="1:18" x14ac:dyDescent="0.25">
      <c r="A12612" t="s">
        <v>6573</v>
      </c>
      <c r="B12612" t="s">
        <v>3089</v>
      </c>
      <c r="D12612" t="s">
        <v>3090</v>
      </c>
      <c r="E12612" t="s">
        <v>3090</v>
      </c>
      <c r="F12612">
        <v>1</v>
      </c>
      <c r="G12612">
        <v>0</v>
      </c>
      <c r="H12612">
        <v>28.970573202371799</v>
      </c>
      <c r="I12612">
        <v>4.1669368387354897</v>
      </c>
      <c r="K12612">
        <v>5.5</v>
      </c>
      <c r="M12612">
        <v>19.303636363636301</v>
      </c>
      <c r="N12612" t="s">
        <v>3091</v>
      </c>
      <c r="O12612" t="s">
        <v>3092</v>
      </c>
      <c r="P12612" t="s">
        <v>3095</v>
      </c>
      <c r="R12612" t="s">
        <v>3094</v>
      </c>
    </row>
    <row r="12613" spans="1:18" x14ac:dyDescent="0.25">
      <c r="A12613" t="s">
        <v>6574</v>
      </c>
      <c r="B12613" t="s">
        <v>3089</v>
      </c>
      <c r="D12613" t="s">
        <v>3090</v>
      </c>
      <c r="E12613" t="s">
        <v>3090</v>
      </c>
      <c r="F12613">
        <v>1</v>
      </c>
      <c r="G12613">
        <v>0</v>
      </c>
      <c r="H12613">
        <v>7645.2686986296403</v>
      </c>
      <c r="I12613">
        <v>2053.1153652963098</v>
      </c>
      <c r="K12613">
        <v>1240</v>
      </c>
      <c r="M12613">
        <v>4352.15333333333</v>
      </c>
      <c r="N12613" t="s">
        <v>3091</v>
      </c>
      <c r="O12613" t="s">
        <v>3092</v>
      </c>
      <c r="P12613" t="s">
        <v>3095</v>
      </c>
      <c r="R12613" t="s">
        <v>3094</v>
      </c>
    </row>
    <row r="12614" spans="1:18" x14ac:dyDescent="0.25">
      <c r="A12614" t="s">
        <v>6575</v>
      </c>
      <c r="B12614" t="s">
        <v>3089</v>
      </c>
      <c r="D12614" t="s">
        <v>3090</v>
      </c>
      <c r="E12614" t="s">
        <v>3090</v>
      </c>
      <c r="F12614">
        <v>1</v>
      </c>
      <c r="G12614">
        <v>0</v>
      </c>
      <c r="H12614">
        <v>7779.4488956621999</v>
      </c>
      <c r="I12614">
        <v>2187.2955623288599</v>
      </c>
      <c r="K12614">
        <v>1240</v>
      </c>
      <c r="M12614">
        <v>4352.15333333333</v>
      </c>
      <c r="N12614" t="s">
        <v>3091</v>
      </c>
      <c r="O12614" t="s">
        <v>3092</v>
      </c>
      <c r="P12614" t="s">
        <v>3095</v>
      </c>
      <c r="R12614" t="s">
        <v>3094</v>
      </c>
    </row>
    <row r="12615" spans="1:18" x14ac:dyDescent="0.25">
      <c r="A12615" t="s">
        <v>6576</v>
      </c>
      <c r="B12615" t="s">
        <v>3089</v>
      </c>
      <c r="D12615" t="s">
        <v>3090</v>
      </c>
      <c r="E12615" t="s">
        <v>3090</v>
      </c>
      <c r="F12615">
        <v>1</v>
      </c>
      <c r="G12615">
        <v>0</v>
      </c>
      <c r="H12615">
        <v>444.39</v>
      </c>
      <c r="I12615">
        <v>264</v>
      </c>
      <c r="K12615">
        <v>40</v>
      </c>
      <c r="M12615">
        <v>140.38999999999999</v>
      </c>
      <c r="N12615" t="s">
        <v>3091</v>
      </c>
      <c r="O12615" t="s">
        <v>3092</v>
      </c>
      <c r="P12615" t="s">
        <v>3095</v>
      </c>
      <c r="R12615" t="s">
        <v>3094</v>
      </c>
    </row>
    <row r="12616" spans="1:18" x14ac:dyDescent="0.25">
      <c r="A12616" t="s">
        <v>6577</v>
      </c>
      <c r="B12616" t="s">
        <v>3089</v>
      </c>
      <c r="D12616" t="s">
        <v>3090</v>
      </c>
      <c r="E12616" t="s">
        <v>3090</v>
      </c>
      <c r="F12616">
        <v>1</v>
      </c>
      <c r="G12616">
        <v>0</v>
      </c>
      <c r="H12616">
        <v>409.189178299871</v>
      </c>
      <c r="I12616">
        <v>70.954178299871401</v>
      </c>
      <c r="K12616">
        <v>75</v>
      </c>
      <c r="M12616">
        <v>263.23500000000001</v>
      </c>
      <c r="N12616" t="s">
        <v>3091</v>
      </c>
      <c r="O12616" t="s">
        <v>3092</v>
      </c>
      <c r="P12616" t="s">
        <v>3095</v>
      </c>
      <c r="R12616" t="s">
        <v>3094</v>
      </c>
    </row>
    <row r="12617" spans="1:18" x14ac:dyDescent="0.25">
      <c r="A12617" t="s">
        <v>6578</v>
      </c>
      <c r="B12617" t="s">
        <v>3089</v>
      </c>
      <c r="D12617" t="s">
        <v>3090</v>
      </c>
      <c r="E12617" t="s">
        <v>3090</v>
      </c>
      <c r="F12617">
        <v>1</v>
      </c>
      <c r="G12617">
        <v>0</v>
      </c>
      <c r="H12617">
        <v>87.311295039398402</v>
      </c>
      <c r="I12617">
        <v>19.6642950393984</v>
      </c>
      <c r="K12617">
        <v>15</v>
      </c>
      <c r="M12617">
        <v>52.646999999999998</v>
      </c>
      <c r="N12617" t="s">
        <v>3091</v>
      </c>
      <c r="O12617" t="s">
        <v>3092</v>
      </c>
      <c r="P12617" t="s">
        <v>3095</v>
      </c>
      <c r="R12617" t="s">
        <v>3094</v>
      </c>
    </row>
    <row r="12618" spans="1:18" x14ac:dyDescent="0.25">
      <c r="A12618" t="s">
        <v>6579</v>
      </c>
      <c r="B12618" t="s">
        <v>3089</v>
      </c>
      <c r="D12618" t="s">
        <v>3090</v>
      </c>
      <c r="E12618" t="s">
        <v>3090</v>
      </c>
      <c r="F12618">
        <v>1</v>
      </c>
      <c r="G12618">
        <v>0</v>
      </c>
      <c r="H12618">
        <v>1387.2648638344201</v>
      </c>
      <c r="I12618">
        <v>1026.4848638344199</v>
      </c>
      <c r="K12618">
        <v>80</v>
      </c>
      <c r="M12618">
        <v>280.77999999999997</v>
      </c>
      <c r="N12618" t="s">
        <v>3091</v>
      </c>
      <c r="O12618" t="s">
        <v>3092</v>
      </c>
      <c r="P12618" t="s">
        <v>3095</v>
      </c>
      <c r="R12618" t="s">
        <v>3094</v>
      </c>
    </row>
    <row r="12619" spans="1:18" x14ac:dyDescent="0.25">
      <c r="A12619" t="s">
        <v>6580</v>
      </c>
      <c r="B12619" t="s">
        <v>3089</v>
      </c>
      <c r="D12619" t="s">
        <v>3090</v>
      </c>
      <c r="E12619" t="s">
        <v>3090</v>
      </c>
      <c r="F12619">
        <v>1</v>
      </c>
      <c r="G12619">
        <v>0</v>
      </c>
      <c r="H12619">
        <v>70.566712499999994</v>
      </c>
      <c r="I12619">
        <v>33.061712499999999</v>
      </c>
      <c r="K12619">
        <v>17.850000000000001</v>
      </c>
      <c r="M12619">
        <v>19.655000000000001</v>
      </c>
      <c r="N12619" t="s">
        <v>3091</v>
      </c>
      <c r="O12619" t="s">
        <v>3092</v>
      </c>
      <c r="P12619" t="s">
        <v>3095</v>
      </c>
      <c r="R12619" t="s">
        <v>3094</v>
      </c>
    </row>
    <row r="12620" spans="1:18" x14ac:dyDescent="0.25">
      <c r="A12620" t="s">
        <v>6581</v>
      </c>
      <c r="B12620" t="s">
        <v>3089</v>
      </c>
      <c r="D12620" t="s">
        <v>3090</v>
      </c>
      <c r="E12620" t="s">
        <v>3090</v>
      </c>
      <c r="F12620">
        <v>1</v>
      </c>
      <c r="G12620">
        <v>0</v>
      </c>
      <c r="H12620">
        <v>70.766712499999997</v>
      </c>
      <c r="I12620">
        <v>33.061712499999999</v>
      </c>
      <c r="K12620">
        <v>18.05</v>
      </c>
      <c r="M12620">
        <v>19.655000000000001</v>
      </c>
      <c r="N12620" t="s">
        <v>3091</v>
      </c>
      <c r="O12620" t="s">
        <v>3092</v>
      </c>
      <c r="P12620" t="s">
        <v>3095</v>
      </c>
      <c r="R12620" t="s">
        <v>3094</v>
      </c>
    </row>
    <row r="12621" spans="1:18" x14ac:dyDescent="0.25">
      <c r="A12621" t="s">
        <v>6582</v>
      </c>
      <c r="B12621" t="s">
        <v>3089</v>
      </c>
      <c r="D12621" t="s">
        <v>3090</v>
      </c>
      <c r="E12621" t="s">
        <v>3090</v>
      </c>
      <c r="F12621">
        <v>1</v>
      </c>
      <c r="G12621">
        <v>0</v>
      </c>
      <c r="H12621">
        <v>56.813533</v>
      </c>
      <c r="I12621">
        <v>22.108533000000001</v>
      </c>
      <c r="K12621">
        <v>15.05</v>
      </c>
      <c r="M12621">
        <v>19.655000000000001</v>
      </c>
      <c r="N12621" t="s">
        <v>3091</v>
      </c>
      <c r="O12621" t="s">
        <v>3092</v>
      </c>
      <c r="P12621" t="s">
        <v>3095</v>
      </c>
      <c r="R12621" t="s">
        <v>3094</v>
      </c>
    </row>
    <row r="12622" spans="1:18" x14ac:dyDescent="0.25">
      <c r="A12622" t="s">
        <v>6583</v>
      </c>
      <c r="B12622" t="s">
        <v>3089</v>
      </c>
      <c r="D12622" t="s">
        <v>3090</v>
      </c>
      <c r="E12622" t="s">
        <v>3090</v>
      </c>
      <c r="F12622">
        <v>1</v>
      </c>
      <c r="G12622">
        <v>0</v>
      </c>
      <c r="H12622">
        <v>79.790915629479201</v>
      </c>
      <c r="I12622">
        <v>36.561684860248398</v>
      </c>
      <c r="K12622">
        <v>23.574358974358901</v>
      </c>
      <c r="M12622">
        <v>19.654871794871699</v>
      </c>
      <c r="N12622" t="s">
        <v>3091</v>
      </c>
      <c r="O12622" t="s">
        <v>3092</v>
      </c>
      <c r="P12622" t="s">
        <v>3095</v>
      </c>
      <c r="R12622" t="s">
        <v>3094</v>
      </c>
    </row>
    <row r="12623" spans="1:18" x14ac:dyDescent="0.25">
      <c r="A12623" t="s">
        <v>6584</v>
      </c>
      <c r="B12623" t="s">
        <v>3089</v>
      </c>
      <c r="D12623" t="s">
        <v>3090</v>
      </c>
      <c r="E12623" t="s">
        <v>3090</v>
      </c>
      <c r="F12623">
        <v>1</v>
      </c>
      <c r="G12623">
        <v>0</v>
      </c>
      <c r="H12623">
        <v>7.5337524727354399</v>
      </c>
      <c r="I12623">
        <v>2.4240024727354399</v>
      </c>
      <c r="K12623">
        <v>1.6</v>
      </c>
      <c r="M12623">
        <v>3.5097499999999999</v>
      </c>
      <c r="N12623" t="s">
        <v>3091</v>
      </c>
      <c r="O12623" t="s">
        <v>3092</v>
      </c>
      <c r="P12623" t="s">
        <v>3095</v>
      </c>
      <c r="R12623" t="s">
        <v>3094</v>
      </c>
    </row>
    <row r="12624" spans="1:18" x14ac:dyDescent="0.25">
      <c r="A12624" t="s">
        <v>6585</v>
      </c>
      <c r="B12624" t="s">
        <v>3089</v>
      </c>
      <c r="D12624" t="s">
        <v>3090</v>
      </c>
      <c r="E12624" t="s">
        <v>3090</v>
      </c>
      <c r="F12624">
        <v>1</v>
      </c>
      <c r="G12624">
        <v>0</v>
      </c>
      <c r="H12624">
        <v>7.51195606725146</v>
      </c>
      <c r="I12624">
        <v>1.5002060672514601</v>
      </c>
      <c r="K12624">
        <v>1.8</v>
      </c>
      <c r="M12624">
        <v>4.2117500000000003</v>
      </c>
      <c r="N12624" t="s">
        <v>3091</v>
      </c>
      <c r="O12624" t="s">
        <v>3092</v>
      </c>
      <c r="P12624" t="s">
        <v>3095</v>
      </c>
      <c r="R12624" t="s">
        <v>3094</v>
      </c>
    </row>
    <row r="12625" spans="1:18" x14ac:dyDescent="0.25">
      <c r="A12625" t="s">
        <v>6586</v>
      </c>
      <c r="B12625" t="s">
        <v>3089</v>
      </c>
      <c r="D12625" t="s">
        <v>3090</v>
      </c>
      <c r="E12625" t="s">
        <v>3090</v>
      </c>
      <c r="F12625">
        <v>1</v>
      </c>
      <c r="G12625">
        <v>0</v>
      </c>
      <c r="H12625">
        <v>4.5497500000000004</v>
      </c>
      <c r="I12625">
        <v>0.34200000000000003</v>
      </c>
      <c r="K12625">
        <v>1.4</v>
      </c>
      <c r="M12625">
        <v>2.80775</v>
      </c>
      <c r="N12625" t="s">
        <v>3091</v>
      </c>
      <c r="O12625" t="s">
        <v>3092</v>
      </c>
      <c r="P12625" t="s">
        <v>3095</v>
      </c>
      <c r="R12625" t="s">
        <v>3094</v>
      </c>
    </row>
    <row r="12626" spans="1:18" x14ac:dyDescent="0.25">
      <c r="A12626" t="s">
        <v>6587</v>
      </c>
      <c r="B12626" t="s">
        <v>3089</v>
      </c>
      <c r="D12626" t="s">
        <v>3090</v>
      </c>
      <c r="E12626" t="s">
        <v>3090</v>
      </c>
      <c r="F12626">
        <v>1</v>
      </c>
      <c r="G12626">
        <v>0</v>
      </c>
      <c r="H12626">
        <v>165.49313613065999</v>
      </c>
      <c r="I12626">
        <v>75.297136130660107</v>
      </c>
      <c r="K12626">
        <v>20</v>
      </c>
      <c r="M12626">
        <v>70.195999999999998</v>
      </c>
      <c r="N12626" t="s">
        <v>3091</v>
      </c>
      <c r="O12626" t="s">
        <v>3092</v>
      </c>
      <c r="P12626" t="s">
        <v>3095</v>
      </c>
      <c r="R12626" t="s">
        <v>3094</v>
      </c>
    </row>
    <row r="12627" spans="1:18" x14ac:dyDescent="0.25">
      <c r="A12627" t="s">
        <v>6588</v>
      </c>
      <c r="B12627" t="s">
        <v>3089</v>
      </c>
      <c r="D12627" t="s">
        <v>3090</v>
      </c>
      <c r="E12627" t="s">
        <v>3090</v>
      </c>
      <c r="F12627">
        <v>1</v>
      </c>
      <c r="G12627">
        <v>0</v>
      </c>
      <c r="H12627">
        <v>88.212392788304399</v>
      </c>
      <c r="I12627">
        <v>43.114892788304402</v>
      </c>
      <c r="K12627">
        <v>10</v>
      </c>
      <c r="M12627">
        <v>35.097499999999997</v>
      </c>
      <c r="N12627" t="s">
        <v>3091</v>
      </c>
      <c r="O12627" t="s">
        <v>3092</v>
      </c>
      <c r="P12627" t="s">
        <v>3095</v>
      </c>
      <c r="R12627" t="s">
        <v>3094</v>
      </c>
    </row>
    <row r="12628" spans="1:18" x14ac:dyDescent="0.25">
      <c r="A12628" t="s">
        <v>6589</v>
      </c>
      <c r="B12628" t="s">
        <v>3089</v>
      </c>
      <c r="D12628" t="s">
        <v>3090</v>
      </c>
      <c r="E12628" t="s">
        <v>3090</v>
      </c>
      <c r="F12628">
        <v>1</v>
      </c>
      <c r="G12628">
        <v>0</v>
      </c>
      <c r="H12628">
        <v>113.315792799983</v>
      </c>
      <c r="I12628">
        <v>68.217667799983602</v>
      </c>
      <c r="K12628">
        <v>10</v>
      </c>
      <c r="M12628">
        <v>35.098125000000003</v>
      </c>
      <c r="N12628" t="s">
        <v>3091</v>
      </c>
      <c r="O12628" t="s">
        <v>3092</v>
      </c>
      <c r="P12628" t="s">
        <v>3095</v>
      </c>
      <c r="R12628" t="s">
        <v>3094</v>
      </c>
    </row>
    <row r="12629" spans="1:18" x14ac:dyDescent="0.25">
      <c r="A12629" t="s">
        <v>6590</v>
      </c>
      <c r="B12629" t="s">
        <v>3089</v>
      </c>
      <c r="D12629" t="s">
        <v>3090</v>
      </c>
      <c r="E12629" t="s">
        <v>3090</v>
      </c>
      <c r="F12629">
        <v>1</v>
      </c>
      <c r="G12629">
        <v>0</v>
      </c>
      <c r="H12629">
        <v>89.022545699105393</v>
      </c>
      <c r="I12629">
        <v>43.925045699105397</v>
      </c>
      <c r="K12629">
        <v>10</v>
      </c>
      <c r="M12629">
        <v>35.097499999999997</v>
      </c>
      <c r="N12629" t="s">
        <v>3091</v>
      </c>
      <c r="O12629" t="s">
        <v>3092</v>
      </c>
      <c r="P12629" t="s">
        <v>3095</v>
      </c>
      <c r="R12629" t="s">
        <v>3094</v>
      </c>
    </row>
    <row r="12630" spans="1:18" x14ac:dyDescent="0.25">
      <c r="A12630" t="s">
        <v>6591</v>
      </c>
      <c r="B12630" t="s">
        <v>3089</v>
      </c>
      <c r="D12630" t="s">
        <v>3090</v>
      </c>
      <c r="E12630" t="s">
        <v>3090</v>
      </c>
      <c r="F12630">
        <v>1</v>
      </c>
      <c r="G12630">
        <v>0</v>
      </c>
      <c r="H12630">
        <v>80.773137292141897</v>
      </c>
      <c r="I12630">
        <v>36.941581736586301</v>
      </c>
      <c r="K12630">
        <v>24.176666666666598</v>
      </c>
      <c r="M12630">
        <v>19.654888888888799</v>
      </c>
      <c r="N12630" t="s">
        <v>3091</v>
      </c>
      <c r="O12630" t="s">
        <v>3092</v>
      </c>
      <c r="P12630" t="s">
        <v>3095</v>
      </c>
      <c r="R12630" t="s">
        <v>3094</v>
      </c>
    </row>
    <row r="12631" spans="1:18" x14ac:dyDescent="0.25">
      <c r="A12631" t="s">
        <v>6592</v>
      </c>
      <c r="B12631" t="s">
        <v>3089</v>
      </c>
      <c r="D12631" t="s">
        <v>3090</v>
      </c>
      <c r="E12631" t="s">
        <v>3090</v>
      </c>
      <c r="F12631">
        <v>1</v>
      </c>
      <c r="G12631">
        <v>0</v>
      </c>
      <c r="H12631">
        <v>81.921814941357994</v>
      </c>
      <c r="I12631">
        <v>56.666926052469101</v>
      </c>
      <c r="K12631">
        <v>5.6</v>
      </c>
      <c r="M12631">
        <v>19.654888888888799</v>
      </c>
      <c r="N12631" t="s">
        <v>3091</v>
      </c>
      <c r="O12631" t="s">
        <v>3092</v>
      </c>
      <c r="P12631" t="s">
        <v>3095</v>
      </c>
      <c r="R12631" t="s">
        <v>3094</v>
      </c>
    </row>
    <row r="12632" spans="1:18" x14ac:dyDescent="0.25">
      <c r="A12632" t="s">
        <v>6593</v>
      </c>
      <c r="B12632" t="s">
        <v>3089</v>
      </c>
      <c r="D12632" t="s">
        <v>3090</v>
      </c>
      <c r="E12632" t="s">
        <v>3090</v>
      </c>
      <c r="F12632">
        <v>1</v>
      </c>
      <c r="G12632">
        <v>0</v>
      </c>
      <c r="H12632">
        <v>85.190199730512006</v>
      </c>
      <c r="I12632">
        <v>59.935333063845299</v>
      </c>
      <c r="K12632">
        <v>5.6</v>
      </c>
      <c r="M12632">
        <v>19.654866666666599</v>
      </c>
      <c r="N12632" t="s">
        <v>3091</v>
      </c>
      <c r="O12632" t="s">
        <v>3092</v>
      </c>
      <c r="P12632" t="s">
        <v>3095</v>
      </c>
      <c r="R12632" t="s">
        <v>3094</v>
      </c>
    </row>
    <row r="12633" spans="1:18" x14ac:dyDescent="0.25">
      <c r="A12633" t="s">
        <v>6594</v>
      </c>
      <c r="B12633" t="s">
        <v>3089</v>
      </c>
      <c r="D12633" t="s">
        <v>3090</v>
      </c>
      <c r="E12633" t="s">
        <v>3090</v>
      </c>
      <c r="F12633">
        <v>1</v>
      </c>
      <c r="G12633">
        <v>0</v>
      </c>
      <c r="H12633">
        <v>84.431337510451598</v>
      </c>
      <c r="I12633">
        <v>59.1764625104516</v>
      </c>
      <c r="K12633">
        <v>5.6</v>
      </c>
      <c r="M12633">
        <v>19.654875000000001</v>
      </c>
      <c r="N12633" t="s">
        <v>3091</v>
      </c>
      <c r="O12633" t="s">
        <v>3092</v>
      </c>
      <c r="P12633" t="s">
        <v>3095</v>
      </c>
      <c r="R12633" t="s">
        <v>3094</v>
      </c>
    </row>
    <row r="12634" spans="1:18" x14ac:dyDescent="0.25">
      <c r="A12634" t="s">
        <v>6595</v>
      </c>
      <c r="B12634" t="s">
        <v>3089</v>
      </c>
      <c r="D12634" t="s">
        <v>3090</v>
      </c>
      <c r="E12634" t="s">
        <v>3090</v>
      </c>
      <c r="F12634">
        <v>1</v>
      </c>
      <c r="G12634">
        <v>0</v>
      </c>
      <c r="H12634">
        <v>82.553954652592495</v>
      </c>
      <c r="I12634">
        <v>57.299065763703602</v>
      </c>
      <c r="K12634">
        <v>5.6</v>
      </c>
      <c r="M12634">
        <v>19.654888888888799</v>
      </c>
      <c r="N12634" t="s">
        <v>3091</v>
      </c>
      <c r="O12634" t="s">
        <v>3092</v>
      </c>
      <c r="P12634" t="s">
        <v>3095</v>
      </c>
      <c r="R12634" t="s">
        <v>3094</v>
      </c>
    </row>
    <row r="12635" spans="1:18" x14ac:dyDescent="0.25">
      <c r="A12635" t="s">
        <v>6596</v>
      </c>
      <c r="B12635" t="s">
        <v>3089</v>
      </c>
      <c r="D12635" t="s">
        <v>3090</v>
      </c>
      <c r="E12635" t="s">
        <v>3090</v>
      </c>
      <c r="F12635">
        <v>1</v>
      </c>
      <c r="G12635">
        <v>0</v>
      </c>
      <c r="H12635">
        <v>4314.3640497102297</v>
      </c>
      <c r="I12635">
        <v>2059.46404971023</v>
      </c>
      <c r="K12635">
        <v>500</v>
      </c>
      <c r="M12635">
        <v>1754.9</v>
      </c>
      <c r="N12635" t="s">
        <v>3091</v>
      </c>
      <c r="O12635" t="s">
        <v>3092</v>
      </c>
      <c r="P12635" t="s">
        <v>3095</v>
      </c>
      <c r="R12635" t="s">
        <v>3094</v>
      </c>
    </row>
    <row r="12636" spans="1:18" x14ac:dyDescent="0.25">
      <c r="A12636" t="s">
        <v>6597</v>
      </c>
      <c r="B12636" t="s">
        <v>3089</v>
      </c>
      <c r="D12636" t="s">
        <v>3090</v>
      </c>
      <c r="E12636" t="s">
        <v>3090</v>
      </c>
      <c r="F12636">
        <v>1</v>
      </c>
      <c r="G12636">
        <v>0</v>
      </c>
      <c r="H12636">
        <v>4619.2210666666597</v>
      </c>
      <c r="I12636">
        <v>2138.8310666666598</v>
      </c>
      <c r="K12636">
        <v>550</v>
      </c>
      <c r="M12636">
        <v>1930.39</v>
      </c>
      <c r="N12636" t="s">
        <v>3091</v>
      </c>
      <c r="O12636" t="s">
        <v>3092</v>
      </c>
      <c r="P12636" t="s">
        <v>3095</v>
      </c>
      <c r="R12636" t="s">
        <v>3094</v>
      </c>
    </row>
    <row r="12637" spans="1:18" x14ac:dyDescent="0.25">
      <c r="A12637" t="s">
        <v>6598</v>
      </c>
      <c r="B12637" t="s">
        <v>3089</v>
      </c>
      <c r="D12637" t="s">
        <v>3090</v>
      </c>
      <c r="E12637" t="s">
        <v>3090</v>
      </c>
      <c r="F12637">
        <v>1</v>
      </c>
      <c r="G12637">
        <v>0</v>
      </c>
      <c r="H12637">
        <v>1229.91250179999</v>
      </c>
      <c r="I12637">
        <v>1229.91250179999</v>
      </c>
      <c r="K12637"/>
      <c r="N12637" t="s">
        <v>3091</v>
      </c>
      <c r="O12637" t="s">
        <v>3092</v>
      </c>
      <c r="P12637" t="s">
        <v>3095</v>
      </c>
      <c r="R12637" t="s">
        <v>3094</v>
      </c>
    </row>
    <row r="12638" spans="1:18" x14ac:dyDescent="0.25">
      <c r="A12638" t="s">
        <v>6599</v>
      </c>
      <c r="B12638" t="s">
        <v>3089</v>
      </c>
      <c r="D12638" t="s">
        <v>3090</v>
      </c>
      <c r="E12638" t="s">
        <v>3090</v>
      </c>
      <c r="F12638">
        <v>1</v>
      </c>
      <c r="G12638">
        <v>0</v>
      </c>
      <c r="H12638">
        <v>50.247833967937403</v>
      </c>
      <c r="I12638">
        <v>5.1503339679374802</v>
      </c>
      <c r="K12638">
        <v>10</v>
      </c>
      <c r="M12638">
        <v>35.097499999999997</v>
      </c>
      <c r="N12638" t="s">
        <v>3091</v>
      </c>
      <c r="O12638" t="s">
        <v>3092</v>
      </c>
      <c r="P12638" t="s">
        <v>3095</v>
      </c>
      <c r="R12638" t="s">
        <v>3094</v>
      </c>
    </row>
    <row r="12639" spans="1:18" x14ac:dyDescent="0.25">
      <c r="A12639" t="s">
        <v>6600</v>
      </c>
      <c r="B12639" t="s">
        <v>3089</v>
      </c>
      <c r="D12639" t="s">
        <v>3090</v>
      </c>
      <c r="E12639" t="s">
        <v>3090</v>
      </c>
      <c r="F12639">
        <v>1</v>
      </c>
      <c r="G12639">
        <v>0</v>
      </c>
      <c r="H12639">
        <v>99.945906397780703</v>
      </c>
      <c r="I12639">
        <v>9.7492397311140895</v>
      </c>
      <c r="K12639">
        <v>20</v>
      </c>
      <c r="M12639">
        <v>70.196666666666601</v>
      </c>
      <c r="N12639" t="s">
        <v>3091</v>
      </c>
      <c r="O12639" t="s">
        <v>3092</v>
      </c>
      <c r="P12639" t="s">
        <v>3095</v>
      </c>
      <c r="R12639" t="s">
        <v>3094</v>
      </c>
    </row>
    <row r="12640" spans="1:18" x14ac:dyDescent="0.25">
      <c r="A12640" t="s">
        <v>6601</v>
      </c>
      <c r="B12640" t="s">
        <v>3089</v>
      </c>
      <c r="D12640" t="s">
        <v>3090</v>
      </c>
      <c r="E12640" t="s">
        <v>3090</v>
      </c>
      <c r="F12640">
        <v>1</v>
      </c>
      <c r="G12640">
        <v>0</v>
      </c>
      <c r="H12640">
        <v>928.15897794961904</v>
      </c>
      <c r="I12640">
        <v>206.590977949619</v>
      </c>
      <c r="K12640">
        <v>160</v>
      </c>
      <c r="M12640">
        <v>561.56799999999998</v>
      </c>
      <c r="N12640" t="s">
        <v>3091</v>
      </c>
      <c r="O12640" t="s">
        <v>3092</v>
      </c>
      <c r="P12640" t="s">
        <v>3095</v>
      </c>
      <c r="R12640" t="s">
        <v>3094</v>
      </c>
    </row>
    <row r="12641" spans="1:18" x14ac:dyDescent="0.25">
      <c r="A12641" t="s">
        <v>6602</v>
      </c>
      <c r="B12641" t="s">
        <v>3089</v>
      </c>
      <c r="D12641" t="s">
        <v>3090</v>
      </c>
      <c r="E12641" t="s">
        <v>3090</v>
      </c>
      <c r="F12641">
        <v>1</v>
      </c>
      <c r="G12641">
        <v>0</v>
      </c>
      <c r="H12641">
        <v>463.90031075795201</v>
      </c>
      <c r="I12641">
        <v>130.17531075795199</v>
      </c>
      <c r="K12641">
        <v>74</v>
      </c>
      <c r="M12641">
        <v>259.72500000000002</v>
      </c>
      <c r="N12641" t="s">
        <v>3091</v>
      </c>
      <c r="O12641" t="s">
        <v>3092</v>
      </c>
      <c r="P12641" t="s">
        <v>3095</v>
      </c>
      <c r="R12641" t="s">
        <v>3094</v>
      </c>
    </row>
    <row r="12642" spans="1:18" x14ac:dyDescent="0.25">
      <c r="A12642" t="s">
        <v>6603</v>
      </c>
      <c r="B12642" t="s">
        <v>3089</v>
      </c>
      <c r="D12642" t="s">
        <v>3090</v>
      </c>
      <c r="E12642" t="s">
        <v>3090</v>
      </c>
      <c r="F12642">
        <v>1</v>
      </c>
      <c r="G12642">
        <v>0</v>
      </c>
      <c r="H12642">
        <v>7867.5434973950196</v>
      </c>
      <c r="I12642">
        <v>2275.39016406168</v>
      </c>
      <c r="K12642">
        <v>1240</v>
      </c>
      <c r="M12642">
        <v>4352.15333333333</v>
      </c>
      <c r="N12642" t="s">
        <v>3091</v>
      </c>
      <c r="O12642" t="s">
        <v>3092</v>
      </c>
      <c r="P12642" t="s">
        <v>3095</v>
      </c>
      <c r="R12642" t="s">
        <v>3094</v>
      </c>
    </row>
    <row r="12643" spans="1:18" x14ac:dyDescent="0.25">
      <c r="A12643" t="s">
        <v>6604</v>
      </c>
      <c r="B12643" t="s">
        <v>3089</v>
      </c>
      <c r="D12643" t="s">
        <v>3090</v>
      </c>
      <c r="E12643" t="s">
        <v>3090</v>
      </c>
      <c r="F12643">
        <v>1</v>
      </c>
      <c r="G12643">
        <v>0</v>
      </c>
      <c r="H12643">
        <v>1008.73805799657</v>
      </c>
      <c r="I12643">
        <v>196.97405799657801</v>
      </c>
      <c r="K12643">
        <v>180</v>
      </c>
      <c r="M12643">
        <v>631.76400000000001</v>
      </c>
      <c r="N12643" t="s">
        <v>3091</v>
      </c>
      <c r="O12643" t="s">
        <v>3092</v>
      </c>
      <c r="P12643" t="s">
        <v>3095</v>
      </c>
      <c r="R12643" t="s">
        <v>3094</v>
      </c>
    </row>
    <row r="12644" spans="1:18" x14ac:dyDescent="0.25">
      <c r="A12644" t="s">
        <v>6605</v>
      </c>
      <c r="B12644" t="s">
        <v>3089</v>
      </c>
      <c r="D12644" t="s">
        <v>3090</v>
      </c>
      <c r="E12644" t="s">
        <v>3090</v>
      </c>
      <c r="F12644">
        <v>1</v>
      </c>
      <c r="G12644">
        <v>0</v>
      </c>
      <c r="H12644">
        <v>693.82090455061302</v>
      </c>
      <c r="I12644">
        <v>152.64490455061301</v>
      </c>
      <c r="K12644">
        <v>120</v>
      </c>
      <c r="M12644">
        <v>421.17599999999999</v>
      </c>
      <c r="N12644" t="s">
        <v>3091</v>
      </c>
      <c r="O12644" t="s">
        <v>3092</v>
      </c>
      <c r="P12644" t="s">
        <v>3095</v>
      </c>
      <c r="R12644" t="s">
        <v>3094</v>
      </c>
    </row>
    <row r="12645" spans="1:18" x14ac:dyDescent="0.25">
      <c r="A12645" t="s">
        <v>6606</v>
      </c>
      <c r="B12645" t="s">
        <v>3089</v>
      </c>
      <c r="D12645" t="s">
        <v>3090</v>
      </c>
      <c r="E12645" t="s">
        <v>3090</v>
      </c>
      <c r="F12645">
        <v>1</v>
      </c>
      <c r="G12645">
        <v>0</v>
      </c>
      <c r="H12645">
        <v>5015.3881360769601</v>
      </c>
      <c r="I12645">
        <v>1913.11480274363</v>
      </c>
      <c r="K12645">
        <v>640</v>
      </c>
      <c r="M12645">
        <v>2462.2733333333299</v>
      </c>
      <c r="N12645" t="s">
        <v>3091</v>
      </c>
      <c r="O12645" t="s">
        <v>3092</v>
      </c>
      <c r="P12645" t="s">
        <v>3095</v>
      </c>
      <c r="R12645" t="s">
        <v>3094</v>
      </c>
    </row>
    <row r="12646" spans="1:18" x14ac:dyDescent="0.25">
      <c r="A12646" t="s">
        <v>6607</v>
      </c>
      <c r="B12646" t="s">
        <v>3089</v>
      </c>
      <c r="D12646" t="s">
        <v>3090</v>
      </c>
      <c r="E12646" t="s">
        <v>3090</v>
      </c>
      <c r="F12646">
        <v>1</v>
      </c>
      <c r="G12646">
        <v>0</v>
      </c>
      <c r="H12646">
        <v>30.5913620409254</v>
      </c>
      <c r="I12646">
        <v>8.0423620409254593</v>
      </c>
      <c r="K12646">
        <v>5</v>
      </c>
      <c r="M12646">
        <v>17.548999999999999</v>
      </c>
      <c r="N12646" t="s">
        <v>3091</v>
      </c>
      <c r="O12646" t="s">
        <v>3092</v>
      </c>
      <c r="P12646" t="s">
        <v>3095</v>
      </c>
      <c r="R12646" t="s">
        <v>3094</v>
      </c>
    </row>
    <row r="12647" spans="1:18" x14ac:dyDescent="0.25">
      <c r="A12647" t="s">
        <v>6608</v>
      </c>
      <c r="B12647" t="s">
        <v>3089</v>
      </c>
      <c r="D12647" t="s">
        <v>3090</v>
      </c>
      <c r="E12647" t="s">
        <v>3090</v>
      </c>
      <c r="F12647">
        <v>1</v>
      </c>
      <c r="G12647">
        <v>0</v>
      </c>
      <c r="H12647">
        <v>1897.91000410536</v>
      </c>
      <c r="I12647">
        <v>544.97000410536805</v>
      </c>
      <c r="K12647">
        <v>300</v>
      </c>
      <c r="M12647">
        <v>1052.94</v>
      </c>
      <c r="N12647" t="s">
        <v>3091</v>
      </c>
      <c r="O12647" t="s">
        <v>3092</v>
      </c>
      <c r="P12647" t="s">
        <v>3095</v>
      </c>
      <c r="R12647" t="s">
        <v>3094</v>
      </c>
    </row>
    <row r="12648" spans="1:18" x14ac:dyDescent="0.25">
      <c r="A12648" t="s">
        <v>6609</v>
      </c>
      <c r="B12648" t="s">
        <v>3089</v>
      </c>
      <c r="D12648" t="s">
        <v>3090</v>
      </c>
      <c r="E12648" t="s">
        <v>3090</v>
      </c>
      <c r="F12648">
        <v>1</v>
      </c>
      <c r="G12648">
        <v>0</v>
      </c>
      <c r="H12648">
        <v>2.6307314807480702</v>
      </c>
      <c r="I12648">
        <v>0.82680925852585296</v>
      </c>
      <c r="K12648">
        <v>0.4</v>
      </c>
      <c r="M12648">
        <v>1.4039222222222201</v>
      </c>
      <c r="N12648" t="s">
        <v>3091</v>
      </c>
      <c r="O12648" t="s">
        <v>3092</v>
      </c>
      <c r="P12648" t="s">
        <v>3095</v>
      </c>
      <c r="R12648" t="s">
        <v>3094</v>
      </c>
    </row>
    <row r="12649" spans="1:18" x14ac:dyDescent="0.25">
      <c r="A12649" t="s">
        <v>6610</v>
      </c>
      <c r="B12649" t="s">
        <v>3089</v>
      </c>
      <c r="D12649" t="s">
        <v>3090</v>
      </c>
      <c r="E12649" t="s">
        <v>3090</v>
      </c>
      <c r="F12649">
        <v>1</v>
      </c>
      <c r="G12649">
        <v>0</v>
      </c>
      <c r="H12649">
        <v>3583.7514107775701</v>
      </c>
      <c r="I12649">
        <v>1576.8897441109</v>
      </c>
      <c r="K12649">
        <v>445</v>
      </c>
      <c r="M12649">
        <v>1561.8616666666601</v>
      </c>
      <c r="N12649" t="s">
        <v>3091</v>
      </c>
      <c r="O12649" t="s">
        <v>3092</v>
      </c>
      <c r="P12649" t="s">
        <v>3095</v>
      </c>
      <c r="R12649" t="s">
        <v>3094</v>
      </c>
    </row>
    <row r="12650" spans="1:18" x14ac:dyDescent="0.25">
      <c r="A12650" t="s">
        <v>6611</v>
      </c>
      <c r="B12650" t="s">
        <v>3089</v>
      </c>
      <c r="D12650" t="s">
        <v>3090</v>
      </c>
      <c r="E12650" t="s">
        <v>3090</v>
      </c>
      <c r="F12650">
        <v>1</v>
      </c>
      <c r="G12650">
        <v>0</v>
      </c>
      <c r="H12650">
        <v>102.217223738851</v>
      </c>
      <c r="I12650">
        <v>57.119098738851299</v>
      </c>
      <c r="K12650">
        <v>10</v>
      </c>
      <c r="M12650">
        <v>35.098125000000003</v>
      </c>
      <c r="N12650" t="s">
        <v>3091</v>
      </c>
      <c r="O12650" t="s">
        <v>3092</v>
      </c>
      <c r="P12650" t="s">
        <v>3095</v>
      </c>
      <c r="R12650" t="s">
        <v>3094</v>
      </c>
    </row>
    <row r="12651" spans="1:18" x14ac:dyDescent="0.25">
      <c r="A12651" t="s">
        <v>6612</v>
      </c>
      <c r="B12651" t="s">
        <v>3089</v>
      </c>
      <c r="D12651" t="s">
        <v>3090</v>
      </c>
      <c r="E12651" t="s">
        <v>3090</v>
      </c>
      <c r="F12651">
        <v>1</v>
      </c>
      <c r="G12651">
        <v>0</v>
      </c>
      <c r="H12651">
        <v>881.89172595263801</v>
      </c>
      <c r="I12651">
        <v>543.651725952638</v>
      </c>
      <c r="K12651">
        <v>75</v>
      </c>
      <c r="M12651">
        <v>263.24</v>
      </c>
      <c r="N12651" t="s">
        <v>3091</v>
      </c>
      <c r="O12651" t="s">
        <v>3092</v>
      </c>
      <c r="P12651" t="s">
        <v>3095</v>
      </c>
      <c r="R12651" t="s">
        <v>3094</v>
      </c>
    </row>
    <row r="12652" spans="1:18" x14ac:dyDescent="0.25">
      <c r="A12652" t="s">
        <v>6613</v>
      </c>
      <c r="B12652" t="s">
        <v>3089</v>
      </c>
      <c r="D12652" t="s">
        <v>3090</v>
      </c>
      <c r="E12652" t="s">
        <v>3090</v>
      </c>
      <c r="F12652">
        <v>1</v>
      </c>
      <c r="G12652">
        <v>0</v>
      </c>
      <c r="H12652">
        <v>596.59291319517502</v>
      </c>
      <c r="I12652">
        <v>145.612913195175</v>
      </c>
      <c r="K12652">
        <v>100</v>
      </c>
      <c r="M12652">
        <v>350.98</v>
      </c>
      <c r="N12652" t="s">
        <v>3091</v>
      </c>
      <c r="O12652" t="s">
        <v>3092</v>
      </c>
      <c r="P12652" t="s">
        <v>3095</v>
      </c>
      <c r="R12652" t="s">
        <v>3094</v>
      </c>
    </row>
    <row r="12653" spans="1:18" x14ac:dyDescent="0.25">
      <c r="A12653" t="s">
        <v>6614</v>
      </c>
      <c r="B12653" t="s">
        <v>3089</v>
      </c>
      <c r="D12653" t="s">
        <v>3090</v>
      </c>
      <c r="E12653" t="s">
        <v>3090</v>
      </c>
      <c r="F12653">
        <v>1</v>
      </c>
      <c r="G12653">
        <v>0</v>
      </c>
      <c r="H12653">
        <v>254.55959864546799</v>
      </c>
      <c r="I12653">
        <v>29.069598645468201</v>
      </c>
      <c r="K12653">
        <v>50</v>
      </c>
      <c r="M12653">
        <v>175.49</v>
      </c>
      <c r="N12653" t="s">
        <v>3091</v>
      </c>
      <c r="O12653" t="s">
        <v>3092</v>
      </c>
      <c r="P12653" t="s">
        <v>3095</v>
      </c>
      <c r="R12653" t="s">
        <v>3094</v>
      </c>
    </row>
    <row r="12654" spans="1:18" x14ac:dyDescent="0.25">
      <c r="A12654" t="s">
        <v>6615</v>
      </c>
      <c r="B12654" t="s">
        <v>3089</v>
      </c>
      <c r="D12654" t="s">
        <v>3090</v>
      </c>
      <c r="E12654" t="s">
        <v>3090</v>
      </c>
      <c r="F12654">
        <v>1</v>
      </c>
      <c r="G12654">
        <v>0</v>
      </c>
      <c r="H12654">
        <v>1685.1548292360801</v>
      </c>
      <c r="I12654">
        <v>264.56982923608098</v>
      </c>
      <c r="K12654">
        <v>315</v>
      </c>
      <c r="M12654">
        <v>1105.585</v>
      </c>
      <c r="N12654" t="s">
        <v>3091</v>
      </c>
      <c r="O12654" t="s">
        <v>3092</v>
      </c>
      <c r="P12654" t="s">
        <v>3095</v>
      </c>
      <c r="R12654" t="s">
        <v>3094</v>
      </c>
    </row>
    <row r="12655" spans="1:18" x14ac:dyDescent="0.25">
      <c r="A12655" t="s">
        <v>6616</v>
      </c>
      <c r="B12655" t="s">
        <v>3089</v>
      </c>
      <c r="D12655" t="s">
        <v>3090</v>
      </c>
      <c r="E12655" t="s">
        <v>3090</v>
      </c>
      <c r="F12655">
        <v>1</v>
      </c>
      <c r="G12655">
        <v>0</v>
      </c>
      <c r="H12655">
        <v>3577.4429537801602</v>
      </c>
      <c r="I12655">
        <v>1570.5829537801601</v>
      </c>
      <c r="K12655">
        <v>445</v>
      </c>
      <c r="M12655">
        <v>1561.86</v>
      </c>
      <c r="N12655" t="s">
        <v>3091</v>
      </c>
      <c r="O12655" t="s">
        <v>3092</v>
      </c>
      <c r="P12655" t="s">
        <v>3095</v>
      </c>
      <c r="R12655" t="s">
        <v>3094</v>
      </c>
    </row>
    <row r="12656" spans="1:18" x14ac:dyDescent="0.25">
      <c r="A12656" t="s">
        <v>6617</v>
      </c>
      <c r="B12656" t="s">
        <v>3089</v>
      </c>
      <c r="D12656" t="s">
        <v>3090</v>
      </c>
      <c r="E12656" t="s">
        <v>3090</v>
      </c>
      <c r="F12656">
        <v>1</v>
      </c>
      <c r="G12656">
        <v>0</v>
      </c>
      <c r="H12656">
        <v>3640.1179785245699</v>
      </c>
      <c r="I12656">
        <v>1512.9958768961101</v>
      </c>
      <c r="K12656">
        <v>471.66663992623802</v>
      </c>
      <c r="M12656">
        <v>1655.45546170222</v>
      </c>
      <c r="N12656" t="s">
        <v>3091</v>
      </c>
      <c r="O12656" t="s">
        <v>3092</v>
      </c>
      <c r="P12656" t="s">
        <v>3095</v>
      </c>
      <c r="R12656" t="s">
        <v>3094</v>
      </c>
    </row>
    <row r="12657" spans="1:18" x14ac:dyDescent="0.25">
      <c r="A12657" t="s">
        <v>6618</v>
      </c>
      <c r="B12657" t="s">
        <v>3089</v>
      </c>
      <c r="D12657" t="s">
        <v>3090</v>
      </c>
      <c r="E12657" t="s">
        <v>3090</v>
      </c>
      <c r="F12657">
        <v>1</v>
      </c>
      <c r="G12657">
        <v>0</v>
      </c>
      <c r="H12657">
        <v>99.799658541974694</v>
      </c>
      <c r="I12657">
        <v>54.7013252086414</v>
      </c>
      <c r="K12657">
        <v>10</v>
      </c>
      <c r="M12657">
        <v>35.098333333333301</v>
      </c>
      <c r="N12657" t="s">
        <v>3091</v>
      </c>
      <c r="O12657" t="s">
        <v>3092</v>
      </c>
      <c r="P12657" t="s">
        <v>3095</v>
      </c>
      <c r="R12657" t="s">
        <v>3094</v>
      </c>
    </row>
    <row r="12658" spans="1:18" x14ac:dyDescent="0.25">
      <c r="A12658" t="s">
        <v>6619</v>
      </c>
      <c r="B12658" t="s">
        <v>3089</v>
      </c>
      <c r="D12658" t="s">
        <v>3090</v>
      </c>
      <c r="E12658" t="s">
        <v>3090</v>
      </c>
      <c r="F12658">
        <v>1</v>
      </c>
      <c r="G12658">
        <v>0</v>
      </c>
      <c r="H12658">
        <v>30031.395504148099</v>
      </c>
      <c r="I12658">
        <v>16501.995504148101</v>
      </c>
      <c r="K12658">
        <v>3000</v>
      </c>
      <c r="M12658">
        <v>10529.4</v>
      </c>
      <c r="N12658" t="s">
        <v>3091</v>
      </c>
      <c r="O12658" t="s">
        <v>3092</v>
      </c>
      <c r="P12658" t="s">
        <v>3095</v>
      </c>
      <c r="R12658" t="s">
        <v>3094</v>
      </c>
    </row>
    <row r="12659" spans="1:18" x14ac:dyDescent="0.25">
      <c r="A12659" t="s">
        <v>6620</v>
      </c>
      <c r="B12659" t="s">
        <v>3089</v>
      </c>
      <c r="D12659" t="s">
        <v>3090</v>
      </c>
      <c r="E12659" t="s">
        <v>3090</v>
      </c>
      <c r="F12659">
        <v>1</v>
      </c>
      <c r="G12659">
        <v>0</v>
      </c>
      <c r="H12659">
        <v>33.782056253102603</v>
      </c>
      <c r="I12659">
        <v>29.272056253102601</v>
      </c>
      <c r="K12659">
        <v>1</v>
      </c>
      <c r="M12659">
        <v>3.51</v>
      </c>
      <c r="N12659" t="s">
        <v>3091</v>
      </c>
      <c r="O12659" t="s">
        <v>3092</v>
      </c>
      <c r="P12659" t="s">
        <v>3095</v>
      </c>
      <c r="R12659" t="s">
        <v>3094</v>
      </c>
    </row>
    <row r="12660" spans="1:18" x14ac:dyDescent="0.25">
      <c r="A12660" t="s">
        <v>6621</v>
      </c>
      <c r="B12660" t="s">
        <v>3089</v>
      </c>
      <c r="D12660" t="s">
        <v>3090</v>
      </c>
      <c r="E12660" t="s">
        <v>3090</v>
      </c>
      <c r="F12660">
        <v>1</v>
      </c>
      <c r="G12660">
        <v>0</v>
      </c>
      <c r="H12660">
        <v>1515.38587291505</v>
      </c>
      <c r="I12660">
        <v>387.93587291505702</v>
      </c>
      <c r="K12660">
        <v>250</v>
      </c>
      <c r="M12660">
        <v>877.45</v>
      </c>
      <c r="N12660" t="s">
        <v>3091</v>
      </c>
      <c r="O12660" t="s">
        <v>3092</v>
      </c>
      <c r="P12660" t="s">
        <v>3095</v>
      </c>
      <c r="R12660" t="s">
        <v>3094</v>
      </c>
    </row>
    <row r="12661" spans="1:18" x14ac:dyDescent="0.25">
      <c r="A12661" t="s">
        <v>6622</v>
      </c>
      <c r="B12661" t="s">
        <v>3089</v>
      </c>
      <c r="D12661" t="s">
        <v>3090</v>
      </c>
      <c r="E12661" t="s">
        <v>3090</v>
      </c>
      <c r="F12661">
        <v>1</v>
      </c>
      <c r="G12661">
        <v>0</v>
      </c>
      <c r="H12661">
        <v>75.7258549336089</v>
      </c>
      <c r="I12661">
        <v>8.0788549336089392</v>
      </c>
      <c r="K12661">
        <v>15</v>
      </c>
      <c r="M12661">
        <v>52.646999999999998</v>
      </c>
      <c r="N12661" t="s">
        <v>3091</v>
      </c>
      <c r="O12661" t="s">
        <v>3092</v>
      </c>
      <c r="P12661" t="s">
        <v>3095</v>
      </c>
      <c r="R12661" t="s">
        <v>3094</v>
      </c>
    </row>
    <row r="12662" spans="1:18" x14ac:dyDescent="0.25">
      <c r="A12662" t="s">
        <v>6623</v>
      </c>
      <c r="B12662" t="s">
        <v>3089</v>
      </c>
      <c r="D12662" t="s">
        <v>3090</v>
      </c>
      <c r="E12662" t="s">
        <v>3090</v>
      </c>
      <c r="F12662">
        <v>1</v>
      </c>
      <c r="G12662">
        <v>0</v>
      </c>
      <c r="H12662">
        <v>120.823854933608</v>
      </c>
      <c r="I12662">
        <v>8.0788549336089392</v>
      </c>
      <c r="K12662">
        <v>25</v>
      </c>
      <c r="M12662">
        <v>87.745000000000005</v>
      </c>
      <c r="N12662" t="s">
        <v>3091</v>
      </c>
      <c r="O12662" t="s">
        <v>3092</v>
      </c>
      <c r="P12662" t="s">
        <v>3095</v>
      </c>
      <c r="R12662" t="s">
        <v>3094</v>
      </c>
    </row>
    <row r="12663" spans="1:18" x14ac:dyDescent="0.25">
      <c r="A12663" t="s">
        <v>6624</v>
      </c>
      <c r="B12663" t="s">
        <v>3089</v>
      </c>
      <c r="D12663" t="s">
        <v>3090</v>
      </c>
      <c r="E12663" t="s">
        <v>3090</v>
      </c>
      <c r="F12663">
        <v>1</v>
      </c>
      <c r="G12663">
        <v>0</v>
      </c>
      <c r="H12663">
        <v>120.85603434024</v>
      </c>
      <c r="I12663">
        <v>8.1110343402407103</v>
      </c>
      <c r="K12663">
        <v>25</v>
      </c>
      <c r="M12663">
        <v>87.745000000000005</v>
      </c>
      <c r="N12663" t="s">
        <v>3091</v>
      </c>
      <c r="O12663" t="s">
        <v>3092</v>
      </c>
      <c r="P12663" t="s">
        <v>3095</v>
      </c>
      <c r="R12663" t="s">
        <v>3094</v>
      </c>
    </row>
    <row r="12664" spans="1:18" x14ac:dyDescent="0.25">
      <c r="A12664" t="s">
        <v>6625</v>
      </c>
      <c r="B12664" t="s">
        <v>3089</v>
      </c>
      <c r="D12664" t="s">
        <v>3090</v>
      </c>
      <c r="E12664" t="s">
        <v>3090</v>
      </c>
      <c r="F12664">
        <v>1</v>
      </c>
      <c r="G12664">
        <v>0</v>
      </c>
      <c r="H12664">
        <v>3597.4644106294099</v>
      </c>
      <c r="I12664">
        <v>763.49441062941105</v>
      </c>
      <c r="K12664">
        <v>732</v>
      </c>
      <c r="M12664">
        <v>2101.9699999999998</v>
      </c>
      <c r="N12664" t="s">
        <v>3091</v>
      </c>
      <c r="O12664" t="s">
        <v>3092</v>
      </c>
      <c r="P12664" t="s">
        <v>3095</v>
      </c>
      <c r="R12664" t="s">
        <v>3094</v>
      </c>
    </row>
    <row r="12665" spans="1:18" x14ac:dyDescent="0.25">
      <c r="A12665" t="s">
        <v>6626</v>
      </c>
      <c r="B12665" t="s">
        <v>3089</v>
      </c>
      <c r="D12665" t="s">
        <v>3090</v>
      </c>
      <c r="E12665" t="s">
        <v>3090</v>
      </c>
      <c r="F12665">
        <v>1</v>
      </c>
      <c r="G12665">
        <v>0</v>
      </c>
      <c r="H12665">
        <v>99.615992647058803</v>
      </c>
      <c r="I12665">
        <v>9.4209926470588208</v>
      </c>
      <c r="K12665">
        <v>20</v>
      </c>
      <c r="M12665">
        <v>70.194999999999993</v>
      </c>
      <c r="N12665" t="s">
        <v>3091</v>
      </c>
      <c r="O12665" t="s">
        <v>3092</v>
      </c>
      <c r="P12665" t="s">
        <v>3095</v>
      </c>
      <c r="R12665" t="s">
        <v>3094</v>
      </c>
    </row>
    <row r="12666" spans="1:18" x14ac:dyDescent="0.25">
      <c r="A12666" t="s">
        <v>6627</v>
      </c>
      <c r="B12666" t="s">
        <v>3089</v>
      </c>
      <c r="D12666" t="s">
        <v>3090</v>
      </c>
      <c r="E12666" t="s">
        <v>3090</v>
      </c>
      <c r="F12666">
        <v>1</v>
      </c>
      <c r="G12666">
        <v>0</v>
      </c>
      <c r="H12666">
        <v>110.30361661764699</v>
      </c>
      <c r="I12666">
        <v>20.107734264705801</v>
      </c>
      <c r="K12666">
        <v>20</v>
      </c>
      <c r="M12666">
        <v>70.195882352941098</v>
      </c>
      <c r="N12666" t="s">
        <v>3091</v>
      </c>
      <c r="O12666" t="s">
        <v>3092</v>
      </c>
      <c r="P12666" t="s">
        <v>3095</v>
      </c>
      <c r="R12666" t="s">
        <v>3094</v>
      </c>
    </row>
    <row r="12667" spans="1:18" x14ac:dyDescent="0.25">
      <c r="A12667" t="s">
        <v>6628</v>
      </c>
      <c r="B12667" t="s">
        <v>3089</v>
      </c>
      <c r="D12667" t="s">
        <v>3090</v>
      </c>
      <c r="E12667" t="s">
        <v>3090</v>
      </c>
      <c r="F12667">
        <v>1</v>
      </c>
      <c r="G12667">
        <v>0</v>
      </c>
      <c r="H12667">
        <v>3477.3920530116202</v>
      </c>
      <c r="I12667">
        <v>1470.5320530116201</v>
      </c>
      <c r="K12667">
        <v>445</v>
      </c>
      <c r="M12667">
        <v>1561.86</v>
      </c>
      <c r="N12667" t="s">
        <v>3091</v>
      </c>
      <c r="O12667" t="s">
        <v>3092</v>
      </c>
      <c r="P12667" t="s">
        <v>3095</v>
      </c>
      <c r="R12667" t="s">
        <v>3094</v>
      </c>
    </row>
    <row r="12668" spans="1:18" x14ac:dyDescent="0.25">
      <c r="A12668" t="s">
        <v>6629</v>
      </c>
      <c r="B12668" t="s">
        <v>3089</v>
      </c>
      <c r="D12668" t="s">
        <v>3090</v>
      </c>
      <c r="E12668" t="s">
        <v>3090</v>
      </c>
      <c r="F12668">
        <v>1</v>
      </c>
      <c r="G12668">
        <v>0</v>
      </c>
      <c r="H12668">
        <v>3353.14879804778</v>
      </c>
      <c r="I12668">
        <v>1346.2887980477799</v>
      </c>
      <c r="K12668">
        <v>445</v>
      </c>
      <c r="M12668">
        <v>1561.86</v>
      </c>
      <c r="N12668" t="s">
        <v>3091</v>
      </c>
      <c r="O12668" t="s">
        <v>3092</v>
      </c>
      <c r="P12668" t="s">
        <v>3095</v>
      </c>
      <c r="R12668" t="s">
        <v>3094</v>
      </c>
    </row>
    <row r="12669" spans="1:18" x14ac:dyDescent="0.25">
      <c r="A12669" t="s">
        <v>6630</v>
      </c>
      <c r="B12669" t="s">
        <v>3089</v>
      </c>
      <c r="D12669" t="s">
        <v>3090</v>
      </c>
      <c r="E12669" t="s">
        <v>3090</v>
      </c>
      <c r="F12669">
        <v>1</v>
      </c>
      <c r="G12669">
        <v>0</v>
      </c>
      <c r="H12669">
        <v>3501.4184771843602</v>
      </c>
      <c r="I12669">
        <v>1494.5584771843601</v>
      </c>
      <c r="K12669">
        <v>445</v>
      </c>
      <c r="M12669">
        <v>1561.86</v>
      </c>
      <c r="N12669" t="s">
        <v>3091</v>
      </c>
      <c r="O12669" t="s">
        <v>3092</v>
      </c>
      <c r="P12669" t="s">
        <v>3095</v>
      </c>
      <c r="R12669" t="s">
        <v>3094</v>
      </c>
    </row>
    <row r="12670" spans="1:18" x14ac:dyDescent="0.25">
      <c r="A12670" t="s">
        <v>6631</v>
      </c>
      <c r="B12670" t="s">
        <v>3089</v>
      </c>
      <c r="D12670" t="s">
        <v>3090</v>
      </c>
      <c r="E12670" t="s">
        <v>3090</v>
      </c>
      <c r="F12670">
        <v>1</v>
      </c>
      <c r="G12670">
        <v>0</v>
      </c>
      <c r="H12670">
        <v>3397.3645418720498</v>
      </c>
      <c r="I12670">
        <v>1390.5045418720499</v>
      </c>
      <c r="K12670">
        <v>445</v>
      </c>
      <c r="M12670">
        <v>1561.86</v>
      </c>
      <c r="N12670" t="s">
        <v>3091</v>
      </c>
      <c r="O12670" t="s">
        <v>3092</v>
      </c>
      <c r="P12670" t="s">
        <v>3095</v>
      </c>
      <c r="R12670" t="s">
        <v>3094</v>
      </c>
    </row>
    <row r="12671" spans="1:18" x14ac:dyDescent="0.25">
      <c r="A12671" t="s">
        <v>6632</v>
      </c>
      <c r="B12671" t="s">
        <v>3089</v>
      </c>
      <c r="D12671" t="s">
        <v>3090</v>
      </c>
      <c r="E12671" t="s">
        <v>3090</v>
      </c>
      <c r="F12671">
        <v>1</v>
      </c>
      <c r="G12671">
        <v>0</v>
      </c>
      <c r="H12671">
        <v>3420.5065185836702</v>
      </c>
      <c r="I12671">
        <v>1557.64526858367</v>
      </c>
      <c r="K12671">
        <v>445</v>
      </c>
      <c r="M12671">
        <v>1417.8612499999999</v>
      </c>
      <c r="N12671" t="s">
        <v>3091</v>
      </c>
      <c r="O12671" t="s">
        <v>3092</v>
      </c>
      <c r="P12671" t="s">
        <v>3095</v>
      </c>
      <c r="R12671" t="s">
        <v>3094</v>
      </c>
    </row>
    <row r="12672" spans="1:18" x14ac:dyDescent="0.25">
      <c r="A12672" t="s">
        <v>6633</v>
      </c>
      <c r="B12672" t="s">
        <v>3089</v>
      </c>
      <c r="D12672" t="s">
        <v>3090</v>
      </c>
      <c r="E12672" t="s">
        <v>3090</v>
      </c>
      <c r="F12672">
        <v>1</v>
      </c>
      <c r="G12672">
        <v>0</v>
      </c>
      <c r="H12672">
        <v>3597.02301111111</v>
      </c>
      <c r="I12672">
        <v>1734.1605111111101</v>
      </c>
      <c r="K12672">
        <v>445</v>
      </c>
      <c r="M12672">
        <v>1417.8625</v>
      </c>
      <c r="N12672" t="s">
        <v>3091</v>
      </c>
      <c r="O12672" t="s">
        <v>3092</v>
      </c>
      <c r="P12672" t="s">
        <v>3095</v>
      </c>
      <c r="R12672" t="s">
        <v>3094</v>
      </c>
    </row>
    <row r="12673" spans="1:18" x14ac:dyDescent="0.25">
      <c r="A12673" t="s">
        <v>6634</v>
      </c>
      <c r="B12673" t="s">
        <v>3089</v>
      </c>
      <c r="D12673" t="s">
        <v>3090</v>
      </c>
      <c r="E12673" t="s">
        <v>3090</v>
      </c>
      <c r="F12673">
        <v>1</v>
      </c>
      <c r="G12673">
        <v>0</v>
      </c>
      <c r="H12673">
        <v>869.04718685702005</v>
      </c>
      <c r="I12673">
        <v>147.47918685702001</v>
      </c>
      <c r="K12673">
        <v>160</v>
      </c>
      <c r="M12673">
        <v>561.56799999999998</v>
      </c>
      <c r="N12673" t="s">
        <v>3091</v>
      </c>
      <c r="O12673" t="s">
        <v>3092</v>
      </c>
      <c r="P12673" t="s">
        <v>3095</v>
      </c>
      <c r="R12673" t="s">
        <v>3094</v>
      </c>
    </row>
    <row r="12674" spans="1:18" x14ac:dyDescent="0.25">
      <c r="A12674" t="s">
        <v>6635</v>
      </c>
      <c r="B12674" t="s">
        <v>3089</v>
      </c>
      <c r="D12674" t="s">
        <v>3090</v>
      </c>
      <c r="E12674" t="s">
        <v>3090</v>
      </c>
      <c r="F12674">
        <v>1</v>
      </c>
      <c r="G12674">
        <v>0</v>
      </c>
      <c r="H12674">
        <v>974.60244301913201</v>
      </c>
      <c r="I12674">
        <v>162.838443019132</v>
      </c>
      <c r="K12674">
        <v>180</v>
      </c>
      <c r="M12674">
        <v>631.76400000000001</v>
      </c>
      <c r="N12674" t="s">
        <v>3091</v>
      </c>
      <c r="O12674" t="s">
        <v>3092</v>
      </c>
      <c r="P12674" t="s">
        <v>3095</v>
      </c>
      <c r="R12674" t="s">
        <v>3094</v>
      </c>
    </row>
    <row r="12675" spans="1:18" x14ac:dyDescent="0.25">
      <c r="A12675" t="s">
        <v>6636</v>
      </c>
      <c r="B12675" t="s">
        <v>3089</v>
      </c>
      <c r="D12675" t="s">
        <v>3090</v>
      </c>
      <c r="E12675" t="s">
        <v>3090</v>
      </c>
      <c r="F12675">
        <v>1</v>
      </c>
      <c r="G12675">
        <v>0</v>
      </c>
      <c r="H12675">
        <v>461.86300516467003</v>
      </c>
      <c r="I12675">
        <v>128.13800516467001</v>
      </c>
      <c r="K12675">
        <v>74</v>
      </c>
      <c r="M12675">
        <v>259.72500000000002</v>
      </c>
      <c r="N12675" t="s">
        <v>3091</v>
      </c>
      <c r="O12675" t="s">
        <v>3092</v>
      </c>
      <c r="P12675" t="s">
        <v>3095</v>
      </c>
      <c r="R12675" t="s">
        <v>3094</v>
      </c>
    </row>
    <row r="12676" spans="1:18" x14ac:dyDescent="0.25">
      <c r="A12676" t="s">
        <v>6637</v>
      </c>
      <c r="B12676" t="s">
        <v>3089</v>
      </c>
      <c r="D12676" t="s">
        <v>3090</v>
      </c>
      <c r="E12676" t="s">
        <v>3090</v>
      </c>
      <c r="F12676">
        <v>1</v>
      </c>
      <c r="G12676">
        <v>0</v>
      </c>
      <c r="H12676">
        <v>1772.7385392608501</v>
      </c>
      <c r="I12676">
        <v>419.798539260854</v>
      </c>
      <c r="K12676">
        <v>300</v>
      </c>
      <c r="M12676">
        <v>1052.94</v>
      </c>
      <c r="N12676" t="s">
        <v>3091</v>
      </c>
      <c r="O12676" t="s">
        <v>3092</v>
      </c>
      <c r="P12676" t="s">
        <v>3095</v>
      </c>
      <c r="R12676" t="s">
        <v>3094</v>
      </c>
    </row>
    <row r="12677" spans="1:18" x14ac:dyDescent="0.25">
      <c r="A12677" t="s">
        <v>6638</v>
      </c>
      <c r="B12677" t="s">
        <v>3089</v>
      </c>
      <c r="D12677" t="s">
        <v>3090</v>
      </c>
      <c r="E12677" t="s">
        <v>3090</v>
      </c>
      <c r="F12677">
        <v>1</v>
      </c>
      <c r="G12677">
        <v>0</v>
      </c>
      <c r="H12677">
        <v>811.41993556222303</v>
      </c>
      <c r="I12677">
        <v>270.24493556222302</v>
      </c>
      <c r="K12677">
        <v>120</v>
      </c>
      <c r="M12677">
        <v>421.17500000000001</v>
      </c>
      <c r="N12677" t="s">
        <v>3091</v>
      </c>
      <c r="O12677" t="s">
        <v>3092</v>
      </c>
      <c r="P12677" t="s">
        <v>3095</v>
      </c>
      <c r="R12677" t="s">
        <v>3094</v>
      </c>
    </row>
    <row r="12678" spans="1:18" x14ac:dyDescent="0.25">
      <c r="A12678" t="s">
        <v>6639</v>
      </c>
      <c r="B12678" t="s">
        <v>3089</v>
      </c>
      <c r="D12678" t="s">
        <v>3090</v>
      </c>
      <c r="E12678" t="s">
        <v>3090</v>
      </c>
      <c r="F12678">
        <v>1</v>
      </c>
      <c r="G12678">
        <v>0</v>
      </c>
      <c r="H12678">
        <v>822.04162540889001</v>
      </c>
      <c r="I12678">
        <v>280.86162540889001</v>
      </c>
      <c r="K12678">
        <v>120</v>
      </c>
      <c r="M12678">
        <v>421.18</v>
      </c>
      <c r="N12678" t="s">
        <v>3091</v>
      </c>
      <c r="O12678" t="s">
        <v>3092</v>
      </c>
      <c r="P12678" t="s">
        <v>3095</v>
      </c>
      <c r="R12678" t="s">
        <v>3094</v>
      </c>
    </row>
    <row r="12679" spans="1:18" x14ac:dyDescent="0.25">
      <c r="A12679" t="s">
        <v>6640</v>
      </c>
      <c r="B12679" t="s">
        <v>3089</v>
      </c>
      <c r="D12679" t="s">
        <v>3090</v>
      </c>
      <c r="E12679" t="s">
        <v>3090</v>
      </c>
      <c r="F12679">
        <v>1</v>
      </c>
      <c r="G12679">
        <v>0</v>
      </c>
      <c r="H12679">
        <v>87.151360562015398</v>
      </c>
      <c r="I12679">
        <v>61.896360562015403</v>
      </c>
      <c r="K12679">
        <v>5.6</v>
      </c>
      <c r="M12679">
        <v>19.655000000000001</v>
      </c>
      <c r="N12679" t="s">
        <v>3091</v>
      </c>
      <c r="O12679" t="s">
        <v>3092</v>
      </c>
      <c r="P12679" t="s">
        <v>3095</v>
      </c>
      <c r="R12679" t="s">
        <v>3094</v>
      </c>
    </row>
    <row r="12680" spans="1:18" x14ac:dyDescent="0.25">
      <c r="A12680" t="s">
        <v>6641</v>
      </c>
      <c r="B12680" t="s">
        <v>3089</v>
      </c>
      <c r="D12680" t="s">
        <v>3090</v>
      </c>
      <c r="E12680" t="s">
        <v>3090</v>
      </c>
      <c r="F12680">
        <v>1</v>
      </c>
      <c r="G12680">
        <v>0</v>
      </c>
      <c r="H12680">
        <v>85.7012585206718</v>
      </c>
      <c r="I12680">
        <v>60.446258520671797</v>
      </c>
      <c r="K12680">
        <v>5.6</v>
      </c>
      <c r="M12680">
        <v>19.655000000000001</v>
      </c>
      <c r="N12680" t="s">
        <v>3091</v>
      </c>
      <c r="O12680" t="s">
        <v>3092</v>
      </c>
      <c r="P12680" t="s">
        <v>3095</v>
      </c>
      <c r="R12680" t="s">
        <v>3094</v>
      </c>
    </row>
    <row r="12681" spans="1:18" x14ac:dyDescent="0.25">
      <c r="A12681" t="s">
        <v>6642</v>
      </c>
      <c r="B12681" t="s">
        <v>3089</v>
      </c>
      <c r="D12681" t="s">
        <v>3090</v>
      </c>
      <c r="E12681" t="s">
        <v>3090</v>
      </c>
      <c r="F12681">
        <v>1</v>
      </c>
      <c r="G12681">
        <v>0</v>
      </c>
      <c r="H12681">
        <v>72.064946333333296</v>
      </c>
      <c r="I12681">
        <v>46.809946333333301</v>
      </c>
      <c r="K12681">
        <v>5.6</v>
      </c>
      <c r="M12681">
        <v>19.655000000000001</v>
      </c>
      <c r="N12681" t="s">
        <v>3091</v>
      </c>
      <c r="O12681" t="s">
        <v>3092</v>
      </c>
      <c r="P12681" t="s">
        <v>3095</v>
      </c>
      <c r="R12681" t="s">
        <v>3094</v>
      </c>
    </row>
    <row r="12682" spans="1:18" x14ac:dyDescent="0.25">
      <c r="A12682" t="s">
        <v>6643</v>
      </c>
      <c r="B12682" t="s">
        <v>3089</v>
      </c>
      <c r="D12682" t="s">
        <v>3090</v>
      </c>
      <c r="E12682" t="s">
        <v>3090</v>
      </c>
      <c r="F12682">
        <v>1</v>
      </c>
      <c r="G12682">
        <v>0</v>
      </c>
      <c r="H12682">
        <v>7.8335900000000001</v>
      </c>
      <c r="I12682">
        <v>3.3238400000000001</v>
      </c>
      <c r="K12682">
        <v>1</v>
      </c>
      <c r="M12682">
        <v>3.5097499999999999</v>
      </c>
      <c r="N12682" t="s">
        <v>3091</v>
      </c>
      <c r="O12682" t="s">
        <v>3092</v>
      </c>
      <c r="P12682" t="s">
        <v>3095</v>
      </c>
      <c r="R12682" t="s">
        <v>3094</v>
      </c>
    </row>
    <row r="12683" spans="1:18" x14ac:dyDescent="0.25">
      <c r="A12683" t="s">
        <v>6644</v>
      </c>
      <c r="B12683" t="s">
        <v>3089</v>
      </c>
      <c r="D12683" t="s">
        <v>3090</v>
      </c>
      <c r="E12683" t="s">
        <v>3090</v>
      </c>
      <c r="F12683">
        <v>1</v>
      </c>
      <c r="G12683">
        <v>0</v>
      </c>
      <c r="H12683">
        <v>7.3412699999999997</v>
      </c>
      <c r="I12683">
        <v>1.9295199999999999</v>
      </c>
      <c r="K12683">
        <v>1.2</v>
      </c>
      <c r="M12683">
        <v>4.2117500000000003</v>
      </c>
      <c r="N12683" t="s">
        <v>3091</v>
      </c>
      <c r="O12683" t="s">
        <v>3092</v>
      </c>
      <c r="P12683" t="s">
        <v>3095</v>
      </c>
      <c r="R12683" t="s">
        <v>3094</v>
      </c>
    </row>
    <row r="12684" spans="1:18" x14ac:dyDescent="0.25">
      <c r="A12684" t="s">
        <v>6645</v>
      </c>
      <c r="B12684" t="s">
        <v>3089</v>
      </c>
      <c r="D12684" t="s">
        <v>3090</v>
      </c>
      <c r="E12684" t="s">
        <v>3090</v>
      </c>
      <c r="F12684">
        <v>1</v>
      </c>
      <c r="G12684">
        <v>0</v>
      </c>
      <c r="H12684">
        <v>4.0087373333333298</v>
      </c>
      <c r="I12684">
        <v>0.40090399999999998</v>
      </c>
      <c r="K12684">
        <v>0.8</v>
      </c>
      <c r="M12684">
        <v>2.8078333333333299</v>
      </c>
      <c r="N12684" t="s">
        <v>3091</v>
      </c>
      <c r="O12684" t="s">
        <v>3092</v>
      </c>
      <c r="P12684" t="s">
        <v>3095</v>
      </c>
      <c r="R12684" t="s">
        <v>3094</v>
      </c>
    </row>
    <row r="12685" spans="1:18" x14ac:dyDescent="0.25">
      <c r="A12685" t="s">
        <v>6646</v>
      </c>
      <c r="B12685" t="s">
        <v>3089</v>
      </c>
      <c r="D12685" t="s">
        <v>3090</v>
      </c>
      <c r="E12685" t="s">
        <v>3090</v>
      </c>
      <c r="F12685">
        <v>1</v>
      </c>
      <c r="G12685">
        <v>0</v>
      </c>
      <c r="H12685">
        <v>5849.8874094128196</v>
      </c>
      <c r="I12685">
        <v>1791.0674094128201</v>
      </c>
      <c r="K12685">
        <v>900</v>
      </c>
      <c r="M12685">
        <v>3158.82</v>
      </c>
      <c r="N12685" t="s">
        <v>3091</v>
      </c>
      <c r="O12685" t="s">
        <v>3092</v>
      </c>
      <c r="P12685" t="s">
        <v>3095</v>
      </c>
      <c r="R12685" t="s">
        <v>3094</v>
      </c>
    </row>
    <row r="12686" spans="1:18" x14ac:dyDescent="0.25">
      <c r="A12686" t="s">
        <v>6647</v>
      </c>
      <c r="B12686" t="s">
        <v>3089</v>
      </c>
      <c r="D12686" t="s">
        <v>3090</v>
      </c>
      <c r="E12686" t="s">
        <v>3090</v>
      </c>
      <c r="F12686">
        <v>1</v>
      </c>
      <c r="G12686">
        <v>0</v>
      </c>
      <c r="H12686">
        <v>6004.28088714148</v>
      </c>
      <c r="I12686">
        <v>1945.46088714148</v>
      </c>
      <c r="K12686">
        <v>900</v>
      </c>
      <c r="M12686">
        <v>3158.82</v>
      </c>
      <c r="N12686" t="s">
        <v>3091</v>
      </c>
      <c r="O12686" t="s">
        <v>3092</v>
      </c>
      <c r="P12686" t="s">
        <v>3095</v>
      </c>
      <c r="R12686" t="s">
        <v>3094</v>
      </c>
    </row>
    <row r="12687" spans="1:18" x14ac:dyDescent="0.25">
      <c r="A12687" t="s">
        <v>6648</v>
      </c>
      <c r="B12687" t="s">
        <v>3089</v>
      </c>
      <c r="D12687" t="s">
        <v>3090</v>
      </c>
      <c r="E12687" t="s">
        <v>3090</v>
      </c>
      <c r="F12687">
        <v>1</v>
      </c>
      <c r="G12687">
        <v>0</v>
      </c>
      <c r="H12687">
        <v>2530.42848438079</v>
      </c>
      <c r="I12687">
        <v>1515.71848438079</v>
      </c>
      <c r="K12687">
        <v>225</v>
      </c>
      <c r="M12687">
        <v>789.71</v>
      </c>
      <c r="N12687" t="s">
        <v>3091</v>
      </c>
      <c r="O12687" t="s">
        <v>3092</v>
      </c>
      <c r="P12687" t="s">
        <v>3095</v>
      </c>
      <c r="R12687" t="s">
        <v>3094</v>
      </c>
    </row>
    <row r="12688" spans="1:18" x14ac:dyDescent="0.25">
      <c r="A12688" t="s">
        <v>6649</v>
      </c>
      <c r="B12688" t="s">
        <v>3089</v>
      </c>
      <c r="D12688" t="s">
        <v>3090</v>
      </c>
      <c r="E12688" t="s">
        <v>3090</v>
      </c>
      <c r="F12688">
        <v>1</v>
      </c>
      <c r="G12688">
        <v>0</v>
      </c>
      <c r="H12688">
        <v>3610.69673593892</v>
      </c>
      <c r="I12688">
        <v>904.81673593892197</v>
      </c>
      <c r="K12688">
        <v>600</v>
      </c>
      <c r="M12688">
        <v>2105.88</v>
      </c>
      <c r="N12688" t="s">
        <v>3091</v>
      </c>
      <c r="O12688" t="s">
        <v>3092</v>
      </c>
      <c r="P12688" t="s">
        <v>3095</v>
      </c>
      <c r="R12688" t="s">
        <v>3094</v>
      </c>
    </row>
    <row r="12689" spans="1:18" x14ac:dyDescent="0.25">
      <c r="A12689" t="s">
        <v>6650</v>
      </c>
      <c r="B12689" t="s">
        <v>3089</v>
      </c>
      <c r="D12689" t="s">
        <v>3090</v>
      </c>
      <c r="E12689" t="s">
        <v>3090</v>
      </c>
      <c r="F12689">
        <v>1</v>
      </c>
      <c r="G12689">
        <v>0</v>
      </c>
      <c r="H12689">
        <v>7696.9993942910096</v>
      </c>
      <c r="I12689">
        <v>1947.00339429101</v>
      </c>
      <c r="K12689">
        <v>1275</v>
      </c>
      <c r="M12689">
        <v>4474.9960000000001</v>
      </c>
      <c r="N12689" t="s">
        <v>3091</v>
      </c>
      <c r="O12689" t="s">
        <v>3092</v>
      </c>
      <c r="P12689" t="s">
        <v>3095</v>
      </c>
      <c r="R12689" t="s">
        <v>3094</v>
      </c>
    </row>
    <row r="12690" spans="1:18" x14ac:dyDescent="0.25">
      <c r="A12690" t="s">
        <v>6651</v>
      </c>
      <c r="B12690" t="s">
        <v>3089</v>
      </c>
      <c r="D12690" t="s">
        <v>3090</v>
      </c>
      <c r="E12690" t="s">
        <v>3090</v>
      </c>
      <c r="F12690">
        <v>1</v>
      </c>
      <c r="G12690">
        <v>0</v>
      </c>
      <c r="H12690">
        <v>7359.9445125275197</v>
      </c>
      <c r="I12690">
        <v>1767.7945125275201</v>
      </c>
      <c r="K12690">
        <v>1240</v>
      </c>
      <c r="M12690">
        <v>4352.1499999999996</v>
      </c>
      <c r="N12690" t="s">
        <v>3091</v>
      </c>
      <c r="O12690" t="s">
        <v>3092</v>
      </c>
      <c r="P12690" t="s">
        <v>3095</v>
      </c>
      <c r="R12690" t="s">
        <v>3094</v>
      </c>
    </row>
    <row r="12691" spans="1:18" x14ac:dyDescent="0.25">
      <c r="A12691" t="s">
        <v>6652</v>
      </c>
      <c r="B12691" t="s">
        <v>3089</v>
      </c>
      <c r="D12691" t="s">
        <v>3090</v>
      </c>
      <c r="E12691" t="s">
        <v>3090</v>
      </c>
      <c r="F12691">
        <v>1</v>
      </c>
      <c r="G12691">
        <v>0</v>
      </c>
      <c r="H12691">
        <v>7388.6797645567203</v>
      </c>
      <c r="I12691">
        <v>1796.52976455672</v>
      </c>
      <c r="K12691">
        <v>1240</v>
      </c>
      <c r="M12691">
        <v>4352.1499999999996</v>
      </c>
      <c r="N12691" t="s">
        <v>3091</v>
      </c>
      <c r="O12691" t="s">
        <v>3092</v>
      </c>
      <c r="P12691" t="s">
        <v>3095</v>
      </c>
      <c r="R12691" t="s">
        <v>3094</v>
      </c>
    </row>
    <row r="12692" spans="1:18" x14ac:dyDescent="0.25">
      <c r="A12692" t="s">
        <v>6653</v>
      </c>
      <c r="B12692" t="s">
        <v>3089</v>
      </c>
      <c r="D12692" t="s">
        <v>3090</v>
      </c>
      <c r="E12692" t="s">
        <v>3090</v>
      </c>
      <c r="F12692">
        <v>1</v>
      </c>
      <c r="G12692">
        <v>0</v>
      </c>
      <c r="H12692">
        <v>402.057244102749</v>
      </c>
      <c r="I12692">
        <v>63.822244102749004</v>
      </c>
      <c r="K12692">
        <v>75</v>
      </c>
      <c r="M12692">
        <v>263.23500000000001</v>
      </c>
      <c r="N12692" t="s">
        <v>3091</v>
      </c>
      <c r="O12692" t="s">
        <v>3092</v>
      </c>
      <c r="P12692" t="s">
        <v>3095</v>
      </c>
      <c r="R12692" t="s">
        <v>3094</v>
      </c>
    </row>
    <row r="12693" spans="1:18" x14ac:dyDescent="0.25">
      <c r="A12693" t="s">
        <v>6654</v>
      </c>
      <c r="B12693" t="s">
        <v>3089</v>
      </c>
      <c r="D12693" t="s">
        <v>3090</v>
      </c>
      <c r="E12693" t="s">
        <v>3090</v>
      </c>
      <c r="F12693">
        <v>1</v>
      </c>
      <c r="G12693">
        <v>0</v>
      </c>
      <c r="H12693">
        <v>84.275164650103093</v>
      </c>
      <c r="I12693">
        <v>16.628164650103098</v>
      </c>
      <c r="K12693">
        <v>15</v>
      </c>
      <c r="M12693">
        <v>52.646999999999998</v>
      </c>
      <c r="N12693" t="s">
        <v>3091</v>
      </c>
      <c r="O12693" t="s">
        <v>3092</v>
      </c>
      <c r="P12693" t="s">
        <v>3095</v>
      </c>
      <c r="R12693" t="s">
        <v>3094</v>
      </c>
    </row>
    <row r="12694" spans="1:18" x14ac:dyDescent="0.25">
      <c r="A12694" t="s">
        <v>6655</v>
      </c>
      <c r="B12694" t="s">
        <v>3089</v>
      </c>
      <c r="D12694" t="s">
        <v>3090</v>
      </c>
      <c r="E12694" t="s">
        <v>3090</v>
      </c>
      <c r="F12694">
        <v>1</v>
      </c>
      <c r="G12694">
        <v>0</v>
      </c>
      <c r="H12694">
        <v>6894.2578156273903</v>
      </c>
      <c r="I12694">
        <v>1302.10781562739</v>
      </c>
      <c r="K12694">
        <v>1240</v>
      </c>
      <c r="M12694">
        <v>4352.1499999999996</v>
      </c>
      <c r="N12694" t="s">
        <v>3091</v>
      </c>
      <c r="O12694" t="s">
        <v>3092</v>
      </c>
      <c r="P12694" t="s">
        <v>3095</v>
      </c>
      <c r="R12694" t="s">
        <v>3094</v>
      </c>
    </row>
    <row r="12695" spans="1:18" x14ac:dyDescent="0.25">
      <c r="A12695" t="s">
        <v>6656</v>
      </c>
      <c r="B12695" t="s">
        <v>3089</v>
      </c>
      <c r="D12695" t="s">
        <v>3090</v>
      </c>
      <c r="E12695" t="s">
        <v>3090</v>
      </c>
      <c r="F12695">
        <v>1</v>
      </c>
      <c r="G12695">
        <v>0</v>
      </c>
      <c r="H12695">
        <v>9634.5347921568591</v>
      </c>
      <c r="I12695">
        <v>5237.4747921568596</v>
      </c>
      <c r="K12695">
        <v>975</v>
      </c>
      <c r="M12695">
        <v>3422.06</v>
      </c>
      <c r="N12695" t="s">
        <v>3091</v>
      </c>
      <c r="O12695" t="s">
        <v>3092</v>
      </c>
      <c r="P12695" t="s">
        <v>3095</v>
      </c>
      <c r="R12695" t="s">
        <v>3094</v>
      </c>
    </row>
    <row r="12696" spans="1:18" x14ac:dyDescent="0.25">
      <c r="A12696" t="s">
        <v>6657</v>
      </c>
      <c r="B12696" t="s">
        <v>3089</v>
      </c>
      <c r="D12696" t="s">
        <v>3090</v>
      </c>
      <c r="E12696" t="s">
        <v>3090</v>
      </c>
      <c r="F12696">
        <v>1</v>
      </c>
      <c r="G12696">
        <v>0</v>
      </c>
      <c r="H12696">
        <v>4990.3974854947401</v>
      </c>
      <c r="I12696">
        <v>2624.9074854947398</v>
      </c>
      <c r="K12696">
        <v>560</v>
      </c>
      <c r="M12696">
        <v>1805.49</v>
      </c>
      <c r="N12696" t="s">
        <v>3091</v>
      </c>
      <c r="O12696" t="s">
        <v>3092</v>
      </c>
      <c r="P12696" t="s">
        <v>3095</v>
      </c>
      <c r="R12696" t="s">
        <v>3094</v>
      </c>
    </row>
    <row r="12697" spans="1:18" x14ac:dyDescent="0.25">
      <c r="A12697" t="s">
        <v>6658</v>
      </c>
      <c r="B12697" t="s">
        <v>3089</v>
      </c>
      <c r="D12697" t="s">
        <v>3090</v>
      </c>
      <c r="E12697" t="s">
        <v>3090</v>
      </c>
      <c r="F12697">
        <v>1</v>
      </c>
      <c r="G12697">
        <v>0</v>
      </c>
      <c r="H12697">
        <v>5024.3806496600901</v>
      </c>
      <c r="I12697">
        <v>1754.77564966009</v>
      </c>
      <c r="K12697">
        <v>725</v>
      </c>
      <c r="M12697">
        <v>2544.605</v>
      </c>
      <c r="N12697" t="s">
        <v>3091</v>
      </c>
      <c r="O12697" t="s">
        <v>3092</v>
      </c>
      <c r="P12697" t="s">
        <v>3095</v>
      </c>
      <c r="R12697" t="s">
        <v>3094</v>
      </c>
    </row>
    <row r="12698" spans="1:18" x14ac:dyDescent="0.25">
      <c r="A12698" t="s">
        <v>6659</v>
      </c>
      <c r="B12698" t="s">
        <v>3089</v>
      </c>
      <c r="D12698" t="s">
        <v>3090</v>
      </c>
      <c r="E12698" t="s">
        <v>3090</v>
      </c>
      <c r="F12698">
        <v>1</v>
      </c>
      <c r="G12698">
        <v>0</v>
      </c>
      <c r="H12698">
        <v>130.40241370915001</v>
      </c>
      <c r="I12698">
        <v>20.127969264705801</v>
      </c>
      <c r="K12698">
        <v>28</v>
      </c>
      <c r="M12698">
        <v>82.274444444444399</v>
      </c>
      <c r="N12698" t="s">
        <v>3091</v>
      </c>
      <c r="O12698" t="s">
        <v>3092</v>
      </c>
      <c r="P12698" t="s">
        <v>3095</v>
      </c>
      <c r="R12698" t="s">
        <v>3094</v>
      </c>
    </row>
    <row r="12699" spans="1:18" x14ac:dyDescent="0.25">
      <c r="A12699" t="s">
        <v>6660</v>
      </c>
      <c r="B12699" t="s">
        <v>3089</v>
      </c>
      <c r="D12699" t="s">
        <v>3090</v>
      </c>
      <c r="E12699" t="s">
        <v>3090</v>
      </c>
      <c r="F12699">
        <v>1</v>
      </c>
      <c r="G12699">
        <v>0</v>
      </c>
      <c r="H12699">
        <v>1693.1006917434399</v>
      </c>
      <c r="I12699">
        <v>204.867358410111</v>
      </c>
      <c r="K12699">
        <v>330</v>
      </c>
      <c r="M12699">
        <v>1158.2333333333299</v>
      </c>
      <c r="N12699" t="s">
        <v>3091</v>
      </c>
      <c r="O12699" t="s">
        <v>3092</v>
      </c>
      <c r="P12699" t="s">
        <v>3095</v>
      </c>
      <c r="R12699" t="s">
        <v>3094</v>
      </c>
    </row>
    <row r="12700" spans="1:18" x14ac:dyDescent="0.25">
      <c r="A12700" t="s">
        <v>6661</v>
      </c>
      <c r="B12700" t="s">
        <v>3089</v>
      </c>
      <c r="D12700" t="s">
        <v>3090</v>
      </c>
      <c r="E12700" t="s">
        <v>3090</v>
      </c>
      <c r="F12700">
        <v>1</v>
      </c>
      <c r="G12700">
        <v>0</v>
      </c>
      <c r="H12700">
        <v>18.255500000002801</v>
      </c>
      <c r="I12700">
        <v>18.255500000002801</v>
      </c>
      <c r="K12700"/>
      <c r="N12700" t="s">
        <v>3091</v>
      </c>
      <c r="O12700" t="s">
        <v>3092</v>
      </c>
      <c r="P12700" t="s">
        <v>3095</v>
      </c>
      <c r="R12700" t="s">
        <v>3094</v>
      </c>
    </row>
    <row r="12701" spans="1:18" x14ac:dyDescent="0.25">
      <c r="A12701" t="s">
        <v>6662</v>
      </c>
      <c r="B12701" t="s">
        <v>3089</v>
      </c>
      <c r="D12701" t="s">
        <v>3090</v>
      </c>
      <c r="E12701" t="s">
        <v>3090</v>
      </c>
      <c r="F12701">
        <v>1</v>
      </c>
      <c r="G12701">
        <v>0</v>
      </c>
      <c r="H12701">
        <v>85.730391388904906</v>
      </c>
      <c r="I12701">
        <v>60.475502500015999</v>
      </c>
      <c r="K12701">
        <v>5.6</v>
      </c>
      <c r="M12701">
        <v>19.654888888888799</v>
      </c>
      <c r="N12701" t="s">
        <v>3091</v>
      </c>
      <c r="O12701" t="s">
        <v>3092</v>
      </c>
      <c r="P12701" t="s">
        <v>3095</v>
      </c>
      <c r="R12701" t="s">
        <v>3094</v>
      </c>
    </row>
    <row r="12702" spans="1:18" x14ac:dyDescent="0.25">
      <c r="A12702" t="s">
        <v>6663</v>
      </c>
      <c r="B12702" t="s">
        <v>3089</v>
      </c>
      <c r="D12702" t="s">
        <v>3090</v>
      </c>
      <c r="E12702" t="s">
        <v>3090</v>
      </c>
      <c r="F12702">
        <v>1</v>
      </c>
      <c r="G12702">
        <v>0</v>
      </c>
      <c r="H12702">
        <v>10.7822371914285</v>
      </c>
      <c r="I12702">
        <v>3.56652290571428</v>
      </c>
      <c r="K12702">
        <v>1.6</v>
      </c>
      <c r="M12702">
        <v>5.6157142857142803</v>
      </c>
      <c r="N12702" t="s">
        <v>3091</v>
      </c>
      <c r="O12702" t="s">
        <v>3092</v>
      </c>
      <c r="P12702" t="s">
        <v>3095</v>
      </c>
      <c r="R12702" t="s">
        <v>3094</v>
      </c>
    </row>
    <row r="12703" spans="1:18" x14ac:dyDescent="0.25">
      <c r="A12703" t="s">
        <v>6664</v>
      </c>
      <c r="B12703" t="s">
        <v>3089</v>
      </c>
      <c r="D12703" t="s">
        <v>3090</v>
      </c>
      <c r="E12703" t="s">
        <v>3090</v>
      </c>
      <c r="F12703">
        <v>1</v>
      </c>
      <c r="G12703">
        <v>0</v>
      </c>
      <c r="H12703">
        <v>7.7884343342857099</v>
      </c>
      <c r="I12703">
        <v>2.3766486200000001</v>
      </c>
      <c r="K12703">
        <v>1.2</v>
      </c>
      <c r="M12703">
        <v>4.2117857142857096</v>
      </c>
      <c r="N12703" t="s">
        <v>3091</v>
      </c>
      <c r="O12703" t="s">
        <v>3092</v>
      </c>
      <c r="P12703" t="s">
        <v>3095</v>
      </c>
      <c r="R12703" t="s">
        <v>3094</v>
      </c>
    </row>
    <row r="12704" spans="1:18" x14ac:dyDescent="0.25">
      <c r="A12704" t="s">
        <v>6665</v>
      </c>
      <c r="B12704" t="s">
        <v>3089</v>
      </c>
      <c r="D12704" t="s">
        <v>3090</v>
      </c>
      <c r="E12704" t="s">
        <v>3090</v>
      </c>
      <c r="F12704">
        <v>1</v>
      </c>
      <c r="G12704">
        <v>0</v>
      </c>
      <c r="H12704">
        <v>76.018991166666595</v>
      </c>
      <c r="I12704">
        <v>50.764102277777702</v>
      </c>
      <c r="K12704">
        <v>5.6</v>
      </c>
      <c r="M12704">
        <v>19.654888888888799</v>
      </c>
      <c r="N12704" t="s">
        <v>3091</v>
      </c>
      <c r="O12704" t="s">
        <v>3092</v>
      </c>
      <c r="P12704" t="s">
        <v>3095</v>
      </c>
      <c r="R12704" t="s">
        <v>3094</v>
      </c>
    </row>
    <row r="12705" spans="1:18" x14ac:dyDescent="0.25">
      <c r="A12705" t="s">
        <v>6666</v>
      </c>
      <c r="B12705" t="s">
        <v>3089</v>
      </c>
      <c r="D12705" t="s">
        <v>3090</v>
      </c>
      <c r="E12705" t="s">
        <v>3090</v>
      </c>
      <c r="F12705">
        <v>1</v>
      </c>
      <c r="G12705">
        <v>0</v>
      </c>
      <c r="H12705">
        <v>75.615593728538499</v>
      </c>
      <c r="I12705">
        <v>50.3607048396496</v>
      </c>
      <c r="K12705">
        <v>5.6</v>
      </c>
      <c r="M12705">
        <v>19.654888888888799</v>
      </c>
      <c r="N12705" t="s">
        <v>3091</v>
      </c>
      <c r="O12705" t="s">
        <v>3092</v>
      </c>
      <c r="P12705" t="s">
        <v>3095</v>
      </c>
      <c r="R12705" t="s">
        <v>3094</v>
      </c>
    </row>
    <row r="12706" spans="1:18" x14ac:dyDescent="0.25">
      <c r="A12706" t="s">
        <v>6667</v>
      </c>
      <c r="B12706" t="s">
        <v>3089</v>
      </c>
      <c r="D12706" t="s">
        <v>3090</v>
      </c>
      <c r="E12706" t="s">
        <v>3090</v>
      </c>
      <c r="F12706">
        <v>1</v>
      </c>
      <c r="G12706">
        <v>0</v>
      </c>
      <c r="H12706">
        <v>2366.4604073608798</v>
      </c>
      <c r="I12706">
        <v>1126.2654073608801</v>
      </c>
      <c r="K12706">
        <v>275</v>
      </c>
      <c r="M12706">
        <v>965.19500000000005</v>
      </c>
      <c r="N12706" t="s">
        <v>3091</v>
      </c>
      <c r="O12706" t="s">
        <v>3092</v>
      </c>
      <c r="P12706" t="s">
        <v>3095</v>
      </c>
      <c r="R12706" t="s">
        <v>3094</v>
      </c>
    </row>
    <row r="12707" spans="1:18" x14ac:dyDescent="0.25">
      <c r="A12707" t="s">
        <v>8463</v>
      </c>
      <c r="B12707" t="s">
        <v>3089</v>
      </c>
      <c r="E12707" t="s">
        <v>3090</v>
      </c>
      <c r="F12707">
        <v>1</v>
      </c>
      <c r="G12707">
        <v>0</v>
      </c>
      <c r="I12707"/>
      <c r="K12707"/>
      <c r="N12707" t="s">
        <v>3091</v>
      </c>
      <c r="O12707" t="s">
        <v>3092</v>
      </c>
      <c r="P12707" t="s">
        <v>3095</v>
      </c>
      <c r="R12707" t="s">
        <v>3094</v>
      </c>
    </row>
    <row r="12708" spans="1:18" x14ac:dyDescent="0.25">
      <c r="A12708" t="s">
        <v>8464</v>
      </c>
      <c r="B12708" t="s">
        <v>3089</v>
      </c>
      <c r="D12708" t="s">
        <v>3090</v>
      </c>
      <c r="E12708" t="s">
        <v>3090</v>
      </c>
      <c r="F12708">
        <v>1</v>
      </c>
      <c r="G12708">
        <v>0</v>
      </c>
      <c r="H12708">
        <v>927.35568029073602</v>
      </c>
      <c r="I12708">
        <v>927.35568029073602</v>
      </c>
      <c r="K12708"/>
      <c r="N12708" t="s">
        <v>3091</v>
      </c>
      <c r="O12708" t="s">
        <v>3092</v>
      </c>
      <c r="P12708" t="s">
        <v>3095</v>
      </c>
      <c r="R12708" t="s">
        <v>3094</v>
      </c>
    </row>
    <row r="12709" spans="1:18" x14ac:dyDescent="0.25">
      <c r="A12709" t="s">
        <v>6668</v>
      </c>
      <c r="B12709" t="s">
        <v>3089</v>
      </c>
      <c r="D12709" t="s">
        <v>3090</v>
      </c>
      <c r="E12709" t="s">
        <v>3090</v>
      </c>
      <c r="F12709">
        <v>1</v>
      </c>
      <c r="G12709">
        <v>0</v>
      </c>
      <c r="H12709">
        <v>8087.1624716775495</v>
      </c>
      <c r="I12709">
        <v>2995.4024716775498</v>
      </c>
      <c r="K12709">
        <v>1200</v>
      </c>
      <c r="M12709">
        <v>3891.76</v>
      </c>
      <c r="N12709" t="s">
        <v>3091</v>
      </c>
      <c r="O12709" t="s">
        <v>3092</v>
      </c>
      <c r="P12709" t="s">
        <v>3095</v>
      </c>
      <c r="R12709" t="s">
        <v>3094</v>
      </c>
    </row>
    <row r="12710" spans="1:18" x14ac:dyDescent="0.25">
      <c r="A12710" t="s">
        <v>6669</v>
      </c>
      <c r="B12710" t="s">
        <v>3089</v>
      </c>
      <c r="D12710" t="s">
        <v>3090</v>
      </c>
      <c r="E12710" t="s">
        <v>3090</v>
      </c>
      <c r="F12710">
        <v>1</v>
      </c>
      <c r="G12710">
        <v>0</v>
      </c>
      <c r="H12710">
        <v>7585.95460758422</v>
      </c>
      <c r="I12710">
        <v>1993.8046075842201</v>
      </c>
      <c r="K12710">
        <v>1240</v>
      </c>
      <c r="M12710">
        <v>4352.1499999999996</v>
      </c>
      <c r="N12710" t="s">
        <v>3091</v>
      </c>
      <c r="O12710" t="s">
        <v>3092</v>
      </c>
      <c r="P12710" t="s">
        <v>3095</v>
      </c>
      <c r="R12710" t="s">
        <v>3094</v>
      </c>
    </row>
    <row r="12711" spans="1:18" x14ac:dyDescent="0.25">
      <c r="A12711" t="s">
        <v>6670</v>
      </c>
      <c r="B12711" t="s">
        <v>3089</v>
      </c>
      <c r="D12711" t="s">
        <v>3090</v>
      </c>
      <c r="E12711" t="s">
        <v>3090</v>
      </c>
      <c r="F12711">
        <v>1</v>
      </c>
      <c r="G12711">
        <v>0</v>
      </c>
      <c r="H12711">
        <v>7338.9910432987699</v>
      </c>
      <c r="I12711">
        <v>1746.8390432987701</v>
      </c>
      <c r="K12711">
        <v>1240</v>
      </c>
      <c r="M12711">
        <v>4352.152</v>
      </c>
      <c r="N12711" t="s">
        <v>3091</v>
      </c>
      <c r="O12711" t="s">
        <v>3092</v>
      </c>
      <c r="P12711" t="s">
        <v>3095</v>
      </c>
      <c r="R12711" t="s">
        <v>3094</v>
      </c>
    </row>
    <row r="12712" spans="1:18" x14ac:dyDescent="0.25">
      <c r="A12712" t="s">
        <v>6671</v>
      </c>
      <c r="B12712" t="s">
        <v>3089</v>
      </c>
      <c r="D12712" t="s">
        <v>3090</v>
      </c>
      <c r="E12712" t="s">
        <v>3090</v>
      </c>
      <c r="F12712">
        <v>1</v>
      </c>
      <c r="G12712">
        <v>0</v>
      </c>
      <c r="H12712">
        <v>7491.7053413674603</v>
      </c>
      <c r="I12712">
        <v>1899.55200803412</v>
      </c>
      <c r="K12712">
        <v>1240</v>
      </c>
      <c r="M12712">
        <v>4352.15333333333</v>
      </c>
      <c r="N12712" t="s">
        <v>3091</v>
      </c>
      <c r="O12712" t="s">
        <v>3092</v>
      </c>
      <c r="P12712" t="s">
        <v>3095</v>
      </c>
      <c r="R12712" t="s">
        <v>3094</v>
      </c>
    </row>
    <row r="12713" spans="1:18" x14ac:dyDescent="0.25">
      <c r="A12713" t="s">
        <v>6672</v>
      </c>
      <c r="B12713" t="s">
        <v>3089</v>
      </c>
      <c r="D12713" t="s">
        <v>3090</v>
      </c>
      <c r="E12713" t="s">
        <v>3090</v>
      </c>
      <c r="F12713">
        <v>1</v>
      </c>
      <c r="G12713">
        <v>0</v>
      </c>
      <c r="H12713">
        <v>3075.8462174501701</v>
      </c>
      <c r="I12713">
        <v>1474.8676460216</v>
      </c>
      <c r="K12713">
        <v>355</v>
      </c>
      <c r="M12713">
        <v>1245.9785714285699</v>
      </c>
      <c r="N12713" t="s">
        <v>3091</v>
      </c>
      <c r="O12713" t="s">
        <v>3092</v>
      </c>
      <c r="P12713" t="s">
        <v>3095</v>
      </c>
      <c r="R12713" t="s">
        <v>3094</v>
      </c>
    </row>
    <row r="12714" spans="1:18" x14ac:dyDescent="0.25">
      <c r="A12714" t="s">
        <v>6673</v>
      </c>
      <c r="B12714" t="s">
        <v>3089</v>
      </c>
      <c r="D12714" t="s">
        <v>3090</v>
      </c>
      <c r="E12714" t="s">
        <v>3090</v>
      </c>
      <c r="F12714">
        <v>1</v>
      </c>
      <c r="G12714">
        <v>0</v>
      </c>
      <c r="H12714">
        <v>2.7011272595362001</v>
      </c>
      <c r="I12714">
        <v>0.89721421605794105</v>
      </c>
      <c r="K12714">
        <v>0.4</v>
      </c>
      <c r="M12714">
        <v>1.4039130434782601</v>
      </c>
      <c r="N12714" t="s">
        <v>3091</v>
      </c>
      <c r="O12714" t="s">
        <v>3092</v>
      </c>
      <c r="P12714" t="s">
        <v>3095</v>
      </c>
      <c r="R12714" t="s">
        <v>3094</v>
      </c>
    </row>
    <row r="12715" spans="1:18" x14ac:dyDescent="0.25">
      <c r="A12715" t="s">
        <v>6674</v>
      </c>
      <c r="B12715" t="s">
        <v>3089</v>
      </c>
      <c r="D12715" t="s">
        <v>3090</v>
      </c>
      <c r="E12715" t="s">
        <v>3090</v>
      </c>
      <c r="F12715">
        <v>1</v>
      </c>
      <c r="G12715">
        <v>0</v>
      </c>
      <c r="H12715">
        <v>181.55</v>
      </c>
      <c r="I12715">
        <v>1.1599999999999999</v>
      </c>
      <c r="K12715">
        <v>40</v>
      </c>
      <c r="M12715">
        <v>140.38999999999999</v>
      </c>
      <c r="N12715" t="s">
        <v>3091</v>
      </c>
      <c r="O12715" t="s">
        <v>3092</v>
      </c>
      <c r="P12715" t="s">
        <v>3095</v>
      </c>
      <c r="R12715" t="s">
        <v>3094</v>
      </c>
    </row>
    <row r="12716" spans="1:18" x14ac:dyDescent="0.25">
      <c r="A12716" t="s">
        <v>6675</v>
      </c>
      <c r="B12716" t="s">
        <v>3089</v>
      </c>
      <c r="D12716" t="s">
        <v>3090</v>
      </c>
      <c r="E12716" t="s">
        <v>3090</v>
      </c>
      <c r="F12716">
        <v>1</v>
      </c>
      <c r="G12716">
        <v>0</v>
      </c>
      <c r="H12716">
        <v>4932.3750105222698</v>
      </c>
      <c r="I12716">
        <v>2406.88501052227</v>
      </c>
      <c r="K12716">
        <v>560</v>
      </c>
      <c r="M12716">
        <v>1965.49</v>
      </c>
      <c r="N12716" t="s">
        <v>3091</v>
      </c>
      <c r="O12716" t="s">
        <v>3092</v>
      </c>
      <c r="P12716" t="s">
        <v>3095</v>
      </c>
      <c r="R12716" t="s">
        <v>3094</v>
      </c>
    </row>
    <row r="12717" spans="1:18" x14ac:dyDescent="0.25">
      <c r="A12717" t="s">
        <v>6676</v>
      </c>
      <c r="B12717" t="s">
        <v>3089</v>
      </c>
      <c r="D12717" t="s">
        <v>3090</v>
      </c>
      <c r="E12717" t="s">
        <v>3090</v>
      </c>
      <c r="F12717">
        <v>1</v>
      </c>
      <c r="G12717">
        <v>0</v>
      </c>
      <c r="H12717">
        <v>3516.0189870967702</v>
      </c>
      <c r="I12717">
        <v>1847.3889870967701</v>
      </c>
      <c r="K12717">
        <v>370</v>
      </c>
      <c r="M12717">
        <v>1298.6300000000001</v>
      </c>
      <c r="N12717" t="s">
        <v>3091</v>
      </c>
      <c r="O12717" t="s">
        <v>3092</v>
      </c>
      <c r="P12717" t="s">
        <v>3095</v>
      </c>
      <c r="R12717" t="s">
        <v>3094</v>
      </c>
    </row>
    <row r="12718" spans="1:18" x14ac:dyDescent="0.25">
      <c r="A12718" t="s">
        <v>6677</v>
      </c>
      <c r="B12718" t="s">
        <v>3089</v>
      </c>
      <c r="D12718" t="s">
        <v>3090</v>
      </c>
      <c r="E12718" t="s">
        <v>3090</v>
      </c>
      <c r="F12718">
        <v>1</v>
      </c>
      <c r="G12718">
        <v>0</v>
      </c>
      <c r="H12718">
        <v>3878.5976813574498</v>
      </c>
      <c r="I12718">
        <v>1623.6976813574499</v>
      </c>
      <c r="K12718">
        <v>500</v>
      </c>
      <c r="M12718">
        <v>1754.9</v>
      </c>
      <c r="N12718" t="s">
        <v>3091</v>
      </c>
      <c r="O12718" t="s">
        <v>3092</v>
      </c>
      <c r="P12718" t="s">
        <v>3095</v>
      </c>
      <c r="R12718" t="s">
        <v>3094</v>
      </c>
    </row>
    <row r="12719" spans="1:18" x14ac:dyDescent="0.25">
      <c r="A12719" t="s">
        <v>6678</v>
      </c>
      <c r="B12719" t="s">
        <v>3089</v>
      </c>
      <c r="D12719" t="s">
        <v>3090</v>
      </c>
      <c r="E12719" t="s">
        <v>3090</v>
      </c>
      <c r="F12719">
        <v>1</v>
      </c>
      <c r="G12719">
        <v>0</v>
      </c>
      <c r="H12719">
        <v>3611.2444399951801</v>
      </c>
      <c r="I12719">
        <v>905.36443999518701</v>
      </c>
      <c r="K12719">
        <v>600</v>
      </c>
      <c r="M12719">
        <v>2105.88</v>
      </c>
      <c r="N12719" t="s">
        <v>3091</v>
      </c>
      <c r="O12719" t="s">
        <v>3092</v>
      </c>
      <c r="P12719" t="s">
        <v>3095</v>
      </c>
      <c r="R12719" t="s">
        <v>3094</v>
      </c>
    </row>
    <row r="12720" spans="1:18" x14ac:dyDescent="0.25">
      <c r="A12720" t="s">
        <v>6679</v>
      </c>
      <c r="B12720" t="s">
        <v>3089</v>
      </c>
      <c r="D12720" t="s">
        <v>3090</v>
      </c>
      <c r="E12720" t="s">
        <v>3090</v>
      </c>
      <c r="F12720">
        <v>1</v>
      </c>
      <c r="G12720">
        <v>0</v>
      </c>
      <c r="H12720">
        <v>590.84664987861095</v>
      </c>
      <c r="I12720">
        <v>139.86664987861101</v>
      </c>
      <c r="K12720">
        <v>100</v>
      </c>
      <c r="M12720">
        <v>350.98</v>
      </c>
      <c r="N12720" t="s">
        <v>3091</v>
      </c>
      <c r="O12720" t="s">
        <v>3092</v>
      </c>
      <c r="P12720" t="s">
        <v>3095</v>
      </c>
      <c r="R12720" t="s">
        <v>3094</v>
      </c>
    </row>
    <row r="12721" spans="1:18" x14ac:dyDescent="0.25">
      <c r="A12721" t="s">
        <v>6680</v>
      </c>
      <c r="B12721" t="s">
        <v>3089</v>
      </c>
      <c r="D12721" t="s">
        <v>3090</v>
      </c>
      <c r="E12721" t="s">
        <v>3090</v>
      </c>
      <c r="F12721">
        <v>1</v>
      </c>
      <c r="G12721">
        <v>0</v>
      </c>
      <c r="H12721">
        <v>261.99799264150897</v>
      </c>
      <c r="I12721">
        <v>36.507992641509396</v>
      </c>
      <c r="K12721">
        <v>50</v>
      </c>
      <c r="M12721">
        <v>175.49</v>
      </c>
      <c r="N12721" t="s">
        <v>3091</v>
      </c>
      <c r="O12721" t="s">
        <v>3092</v>
      </c>
      <c r="P12721" t="s">
        <v>3095</v>
      </c>
      <c r="R12721" t="s">
        <v>3094</v>
      </c>
    </row>
    <row r="12722" spans="1:18" x14ac:dyDescent="0.25">
      <c r="A12722" t="s">
        <v>6681</v>
      </c>
      <c r="B12722" t="s">
        <v>3089</v>
      </c>
      <c r="D12722" t="s">
        <v>3090</v>
      </c>
      <c r="E12722" t="s">
        <v>3090</v>
      </c>
      <c r="F12722">
        <v>1</v>
      </c>
      <c r="G12722">
        <v>0</v>
      </c>
      <c r="H12722">
        <v>7493.9580506727998</v>
      </c>
      <c r="I12722">
        <v>1901.8060506728</v>
      </c>
      <c r="K12722">
        <v>1240</v>
      </c>
      <c r="M12722">
        <v>4352.152</v>
      </c>
      <c r="N12722" t="s">
        <v>3091</v>
      </c>
      <c r="O12722" t="s">
        <v>3092</v>
      </c>
      <c r="P12722" t="s">
        <v>3095</v>
      </c>
      <c r="R12722" t="s">
        <v>3094</v>
      </c>
    </row>
    <row r="12723" spans="1:18" x14ac:dyDescent="0.25">
      <c r="A12723" t="s">
        <v>6682</v>
      </c>
      <c r="B12723" t="s">
        <v>3089</v>
      </c>
      <c r="D12723" t="s">
        <v>3090</v>
      </c>
      <c r="E12723" t="s">
        <v>3090</v>
      </c>
      <c r="F12723">
        <v>1</v>
      </c>
      <c r="G12723">
        <v>0</v>
      </c>
      <c r="H12723">
        <v>38.1225130485184</v>
      </c>
      <c r="I12723">
        <v>6.5539271899326197</v>
      </c>
      <c r="K12723">
        <v>7</v>
      </c>
      <c r="M12723">
        <v>24.568585858585799</v>
      </c>
      <c r="N12723" t="s">
        <v>3091</v>
      </c>
      <c r="O12723" t="s">
        <v>3092</v>
      </c>
      <c r="P12723" t="s">
        <v>3095</v>
      </c>
      <c r="R12723" t="s">
        <v>3094</v>
      </c>
    </row>
    <row r="12724" spans="1:18" x14ac:dyDescent="0.25">
      <c r="A12724" t="s">
        <v>6683</v>
      </c>
      <c r="B12724" t="s">
        <v>3089</v>
      </c>
      <c r="D12724" t="s">
        <v>3090</v>
      </c>
      <c r="E12724" t="s">
        <v>3090</v>
      </c>
      <c r="F12724">
        <v>1</v>
      </c>
      <c r="G12724">
        <v>0</v>
      </c>
      <c r="H12724">
        <v>87.903289372413795</v>
      </c>
      <c r="I12724">
        <v>62.648400483524902</v>
      </c>
      <c r="K12724">
        <v>5.6</v>
      </c>
      <c r="M12724">
        <v>19.654888888888799</v>
      </c>
      <c r="N12724" t="s">
        <v>3091</v>
      </c>
      <c r="O12724" t="s">
        <v>3092</v>
      </c>
      <c r="P12724" t="s">
        <v>3095</v>
      </c>
      <c r="R12724" t="s">
        <v>3094</v>
      </c>
    </row>
    <row r="12725" spans="1:18" x14ac:dyDescent="0.25">
      <c r="A12725" t="s">
        <v>6684</v>
      </c>
      <c r="B12725" t="s">
        <v>3089</v>
      </c>
      <c r="D12725" t="s">
        <v>3090</v>
      </c>
      <c r="E12725" t="s">
        <v>3090</v>
      </c>
      <c r="F12725">
        <v>1</v>
      </c>
      <c r="G12725">
        <v>0</v>
      </c>
      <c r="H12725">
        <v>883.619336703611</v>
      </c>
      <c r="I12725">
        <v>162.05133670361101</v>
      </c>
      <c r="K12725">
        <v>160</v>
      </c>
      <c r="M12725">
        <v>561.56799999999998</v>
      </c>
      <c r="N12725" t="s">
        <v>3091</v>
      </c>
      <c r="O12725" t="s">
        <v>3092</v>
      </c>
      <c r="P12725" t="s">
        <v>3095</v>
      </c>
      <c r="R12725" t="s">
        <v>3094</v>
      </c>
    </row>
    <row r="12726" spans="1:18" x14ac:dyDescent="0.25">
      <c r="A12726" t="s">
        <v>6685</v>
      </c>
      <c r="B12726" t="s">
        <v>3089</v>
      </c>
      <c r="D12726" t="s">
        <v>3090</v>
      </c>
      <c r="E12726" t="s">
        <v>3090</v>
      </c>
      <c r="F12726">
        <v>1</v>
      </c>
      <c r="G12726">
        <v>0</v>
      </c>
      <c r="H12726">
        <v>1000.44894020842</v>
      </c>
      <c r="I12726">
        <v>188.68494020842701</v>
      </c>
      <c r="K12726">
        <v>180</v>
      </c>
      <c r="M12726">
        <v>631.76400000000001</v>
      </c>
      <c r="N12726" t="s">
        <v>3091</v>
      </c>
      <c r="O12726" t="s">
        <v>3092</v>
      </c>
      <c r="P12726" t="s">
        <v>3095</v>
      </c>
      <c r="R12726" t="s">
        <v>3094</v>
      </c>
    </row>
    <row r="12727" spans="1:18" x14ac:dyDescent="0.25">
      <c r="A12727" t="s">
        <v>6686</v>
      </c>
      <c r="B12727" t="s">
        <v>3089</v>
      </c>
      <c r="D12727" t="s">
        <v>3090</v>
      </c>
      <c r="E12727" t="s">
        <v>3090</v>
      </c>
      <c r="F12727">
        <v>1</v>
      </c>
      <c r="G12727">
        <v>0</v>
      </c>
      <c r="H12727">
        <v>490.48296701521701</v>
      </c>
      <c r="I12727">
        <v>156.75696701521699</v>
      </c>
      <c r="K12727">
        <v>74</v>
      </c>
      <c r="M12727">
        <v>259.726</v>
      </c>
      <c r="N12727" t="s">
        <v>3091</v>
      </c>
      <c r="O12727" t="s">
        <v>3092</v>
      </c>
      <c r="P12727" t="s">
        <v>3095</v>
      </c>
      <c r="R12727" t="s">
        <v>3094</v>
      </c>
    </row>
    <row r="12728" spans="1:18" x14ac:dyDescent="0.25">
      <c r="A12728" t="s">
        <v>6687</v>
      </c>
      <c r="B12728" t="s">
        <v>3089</v>
      </c>
      <c r="D12728" t="s">
        <v>3090</v>
      </c>
      <c r="E12728" t="s">
        <v>3090</v>
      </c>
      <c r="F12728">
        <v>1</v>
      </c>
      <c r="G12728">
        <v>0</v>
      </c>
      <c r="H12728">
        <v>83.040591080770696</v>
      </c>
      <c r="I12728">
        <v>1.8655910807706999</v>
      </c>
      <c r="K12728">
        <v>18</v>
      </c>
      <c r="M12728">
        <v>63.174999999999997</v>
      </c>
      <c r="N12728" t="s">
        <v>3091</v>
      </c>
      <c r="O12728" t="s">
        <v>3092</v>
      </c>
      <c r="P12728" t="s">
        <v>3095</v>
      </c>
      <c r="R12728" t="s">
        <v>3094</v>
      </c>
    </row>
    <row r="12729" spans="1:18" x14ac:dyDescent="0.25">
      <c r="A12729" t="s">
        <v>6688</v>
      </c>
      <c r="B12729" t="s">
        <v>3089</v>
      </c>
      <c r="D12729" t="s">
        <v>3090</v>
      </c>
      <c r="E12729" t="s">
        <v>3090</v>
      </c>
      <c r="F12729">
        <v>1</v>
      </c>
      <c r="G12729">
        <v>0</v>
      </c>
      <c r="H12729">
        <v>83.045694117647002</v>
      </c>
      <c r="I12729">
        <v>1.86819411764705</v>
      </c>
      <c r="K12729">
        <v>18</v>
      </c>
      <c r="M12729">
        <v>63.177500000000002</v>
      </c>
      <c r="N12729" t="s">
        <v>3091</v>
      </c>
      <c r="O12729" t="s">
        <v>3092</v>
      </c>
      <c r="P12729" t="s">
        <v>3095</v>
      </c>
      <c r="R12729" t="s">
        <v>3094</v>
      </c>
    </row>
    <row r="12730" spans="1:18" x14ac:dyDescent="0.25">
      <c r="A12730" t="s">
        <v>8292</v>
      </c>
      <c r="B12730" t="s">
        <v>3089</v>
      </c>
      <c r="D12730" t="s">
        <v>3090</v>
      </c>
      <c r="E12730" t="s">
        <v>3090</v>
      </c>
      <c r="F12730">
        <v>1</v>
      </c>
      <c r="G12730">
        <v>0</v>
      </c>
      <c r="H12730">
        <v>65.110085005716002</v>
      </c>
      <c r="I12730">
        <v>16.333835005716001</v>
      </c>
      <c r="K12730">
        <v>18</v>
      </c>
      <c r="M12730">
        <v>30.776250000000001</v>
      </c>
      <c r="N12730" t="s">
        <v>3091</v>
      </c>
      <c r="O12730" t="s">
        <v>3092</v>
      </c>
      <c r="P12730" t="s">
        <v>3095</v>
      </c>
      <c r="R12730" t="s">
        <v>3094</v>
      </c>
    </row>
    <row r="12731" spans="1:18" x14ac:dyDescent="0.25">
      <c r="A12731" t="s">
        <v>8293</v>
      </c>
      <c r="B12731" t="s">
        <v>3089</v>
      </c>
      <c r="D12731" t="s">
        <v>3090</v>
      </c>
      <c r="E12731" t="s">
        <v>3090</v>
      </c>
      <c r="F12731">
        <v>1</v>
      </c>
      <c r="G12731">
        <v>0</v>
      </c>
      <c r="H12731">
        <v>51.085098345879899</v>
      </c>
      <c r="I12731">
        <v>2.30874913953076</v>
      </c>
      <c r="K12731">
        <v>18</v>
      </c>
      <c r="M12731">
        <v>30.776349206349199</v>
      </c>
      <c r="N12731" t="s">
        <v>3091</v>
      </c>
      <c r="O12731" t="s">
        <v>3092</v>
      </c>
      <c r="P12731" t="s">
        <v>3095</v>
      </c>
      <c r="R12731" t="s">
        <v>3094</v>
      </c>
    </row>
    <row r="12732" spans="1:18" x14ac:dyDescent="0.25">
      <c r="A12732" t="s">
        <v>6689</v>
      </c>
      <c r="B12732" t="s">
        <v>3089</v>
      </c>
      <c r="D12732" t="s">
        <v>3090</v>
      </c>
      <c r="E12732" t="s">
        <v>3090</v>
      </c>
      <c r="F12732">
        <v>1</v>
      </c>
      <c r="G12732">
        <v>0</v>
      </c>
      <c r="H12732">
        <v>86.128220366095704</v>
      </c>
      <c r="I12732">
        <v>60.873331477206797</v>
      </c>
      <c r="K12732">
        <v>5.6</v>
      </c>
      <c r="M12732">
        <v>19.654888888888799</v>
      </c>
      <c r="N12732" t="s">
        <v>3091</v>
      </c>
      <c r="O12732" t="s">
        <v>3092</v>
      </c>
      <c r="P12732" t="s">
        <v>3095</v>
      </c>
      <c r="R12732" t="s">
        <v>3094</v>
      </c>
    </row>
    <row r="12733" spans="1:18" x14ac:dyDescent="0.25">
      <c r="A12733" t="s">
        <v>6690</v>
      </c>
      <c r="B12733" t="s">
        <v>3089</v>
      </c>
      <c r="D12733" t="s">
        <v>3090</v>
      </c>
      <c r="E12733" t="s">
        <v>3090</v>
      </c>
      <c r="F12733">
        <v>1</v>
      </c>
      <c r="G12733">
        <v>0</v>
      </c>
      <c r="H12733">
        <v>527.16686960784295</v>
      </c>
      <c r="I12733">
        <v>272.57853627450902</v>
      </c>
      <c r="K12733">
        <v>60</v>
      </c>
      <c r="M12733">
        <v>194.588333333333</v>
      </c>
      <c r="N12733" t="s">
        <v>3091</v>
      </c>
      <c r="O12733" t="s">
        <v>3092</v>
      </c>
      <c r="P12733" t="s">
        <v>3095</v>
      </c>
      <c r="R12733" t="s">
        <v>3094</v>
      </c>
    </row>
    <row r="12734" spans="1:18" x14ac:dyDescent="0.25">
      <c r="A12734" t="s">
        <v>6691</v>
      </c>
      <c r="B12734" t="s">
        <v>3089</v>
      </c>
      <c r="D12734" t="s">
        <v>3090</v>
      </c>
      <c r="E12734" t="s">
        <v>3090</v>
      </c>
      <c r="F12734">
        <v>1</v>
      </c>
      <c r="G12734">
        <v>0</v>
      </c>
      <c r="H12734">
        <v>725.90731867269096</v>
      </c>
      <c r="I12734">
        <v>336.02481867269103</v>
      </c>
      <c r="K12734">
        <v>90</v>
      </c>
      <c r="M12734">
        <v>299.88249999999999</v>
      </c>
      <c r="N12734" t="s">
        <v>3091</v>
      </c>
      <c r="O12734" t="s">
        <v>3092</v>
      </c>
      <c r="P12734" t="s">
        <v>3095</v>
      </c>
      <c r="R12734" t="s">
        <v>3094</v>
      </c>
    </row>
    <row r="12735" spans="1:18" x14ac:dyDescent="0.25">
      <c r="A12735" t="s">
        <v>6692</v>
      </c>
      <c r="B12735" t="s">
        <v>3089</v>
      </c>
      <c r="D12735" t="s">
        <v>3090</v>
      </c>
      <c r="E12735" t="s">
        <v>3090</v>
      </c>
      <c r="F12735">
        <v>1</v>
      </c>
      <c r="G12735">
        <v>0</v>
      </c>
      <c r="H12735">
        <v>432.74018566176397</v>
      </c>
      <c r="I12735">
        <v>207.25018566176399</v>
      </c>
      <c r="K12735">
        <v>50</v>
      </c>
      <c r="M12735">
        <v>175.49</v>
      </c>
      <c r="N12735" t="s">
        <v>3091</v>
      </c>
      <c r="O12735" t="s">
        <v>3092</v>
      </c>
      <c r="P12735" t="s">
        <v>3095</v>
      </c>
      <c r="R12735" t="s">
        <v>3094</v>
      </c>
    </row>
    <row r="12736" spans="1:18" x14ac:dyDescent="0.25">
      <c r="A12736" t="s">
        <v>6693</v>
      </c>
      <c r="B12736" t="s">
        <v>3089</v>
      </c>
      <c r="D12736" t="s">
        <v>3090</v>
      </c>
      <c r="E12736" t="s">
        <v>3090</v>
      </c>
      <c r="F12736">
        <v>1</v>
      </c>
      <c r="G12736">
        <v>0</v>
      </c>
      <c r="H12736">
        <v>331.38186274509798</v>
      </c>
      <c r="I12736">
        <v>150.99019607843101</v>
      </c>
      <c r="K12736">
        <v>40</v>
      </c>
      <c r="M12736">
        <v>140.391666666666</v>
      </c>
      <c r="N12736" t="s">
        <v>3091</v>
      </c>
      <c r="O12736" t="s">
        <v>3092</v>
      </c>
      <c r="P12736" t="s">
        <v>3095</v>
      </c>
      <c r="R12736" t="s">
        <v>3094</v>
      </c>
    </row>
    <row r="12737" spans="1:18" x14ac:dyDescent="0.25">
      <c r="A12737" t="s">
        <v>6694</v>
      </c>
      <c r="B12737" t="s">
        <v>3089</v>
      </c>
      <c r="D12737" t="s">
        <v>3090</v>
      </c>
      <c r="E12737" t="s">
        <v>3090</v>
      </c>
      <c r="F12737">
        <v>1</v>
      </c>
      <c r="G12737">
        <v>0</v>
      </c>
      <c r="H12737">
        <v>1362.9345288688601</v>
      </c>
      <c r="I12737">
        <v>551.17452886886701</v>
      </c>
      <c r="K12737">
        <v>180</v>
      </c>
      <c r="M12737">
        <v>631.76</v>
      </c>
      <c r="N12737" t="s">
        <v>3091</v>
      </c>
      <c r="O12737" t="s">
        <v>3092</v>
      </c>
      <c r="P12737" t="s">
        <v>3095</v>
      </c>
      <c r="R12737" t="s">
        <v>3094</v>
      </c>
    </row>
    <row r="12738" spans="1:18" x14ac:dyDescent="0.25">
      <c r="A12738" t="s">
        <v>6695</v>
      </c>
      <c r="B12738" t="s">
        <v>3089</v>
      </c>
      <c r="D12738" t="s">
        <v>3090</v>
      </c>
      <c r="E12738" t="s">
        <v>3090</v>
      </c>
      <c r="F12738">
        <v>1</v>
      </c>
      <c r="G12738">
        <v>0</v>
      </c>
      <c r="H12738">
        <v>1217.0796622022001</v>
      </c>
      <c r="I12738">
        <v>472.96466220219997</v>
      </c>
      <c r="K12738">
        <v>165</v>
      </c>
      <c r="M12738">
        <v>579.11500000000001</v>
      </c>
      <c r="N12738" t="s">
        <v>3091</v>
      </c>
      <c r="O12738" t="s">
        <v>3092</v>
      </c>
      <c r="P12738" t="s">
        <v>3095</v>
      </c>
      <c r="R12738" t="s">
        <v>3094</v>
      </c>
    </row>
    <row r="12739" spans="1:18" x14ac:dyDescent="0.25">
      <c r="A12739" t="s">
        <v>6696</v>
      </c>
      <c r="B12739" t="s">
        <v>3089</v>
      </c>
      <c r="D12739" t="s">
        <v>3090</v>
      </c>
      <c r="E12739" t="s">
        <v>3090</v>
      </c>
      <c r="F12739">
        <v>1</v>
      </c>
      <c r="G12739">
        <v>0</v>
      </c>
      <c r="H12739">
        <v>1334.52648350804</v>
      </c>
      <c r="I12739">
        <v>522.76048350804194</v>
      </c>
      <c r="K12739">
        <v>180</v>
      </c>
      <c r="M12739">
        <v>631.76599999999996</v>
      </c>
      <c r="N12739" t="s">
        <v>3091</v>
      </c>
      <c r="O12739" t="s">
        <v>3092</v>
      </c>
      <c r="P12739" t="s">
        <v>3095</v>
      </c>
      <c r="R12739" t="s">
        <v>3094</v>
      </c>
    </row>
    <row r="12740" spans="1:18" x14ac:dyDescent="0.25">
      <c r="A12740" t="s">
        <v>6697</v>
      </c>
      <c r="B12740" t="s">
        <v>3089</v>
      </c>
      <c r="D12740" t="s">
        <v>3090</v>
      </c>
      <c r="E12740" t="s">
        <v>3090</v>
      </c>
      <c r="F12740">
        <v>1</v>
      </c>
      <c r="G12740">
        <v>0</v>
      </c>
      <c r="H12740">
        <v>1188.6686168413701</v>
      </c>
      <c r="I12740">
        <v>444.55061684137502</v>
      </c>
      <c r="K12740">
        <v>165</v>
      </c>
      <c r="M12740">
        <v>579.11800000000005</v>
      </c>
      <c r="N12740" t="s">
        <v>3091</v>
      </c>
      <c r="O12740" t="s">
        <v>3092</v>
      </c>
      <c r="P12740" t="s">
        <v>3095</v>
      </c>
      <c r="R12740" t="s">
        <v>3094</v>
      </c>
    </row>
    <row r="12741" spans="1:18" x14ac:dyDescent="0.25">
      <c r="A12741" t="s">
        <v>6698</v>
      </c>
      <c r="B12741" t="s">
        <v>3089</v>
      </c>
      <c r="D12741" t="s">
        <v>3090</v>
      </c>
      <c r="E12741" t="s">
        <v>3090</v>
      </c>
      <c r="F12741">
        <v>1</v>
      </c>
      <c r="G12741">
        <v>0</v>
      </c>
      <c r="H12741">
        <v>1755.50536208634</v>
      </c>
      <c r="I12741">
        <v>619.03536208634296</v>
      </c>
      <c r="K12741">
        <v>252</v>
      </c>
      <c r="M12741">
        <v>884.47</v>
      </c>
      <c r="N12741" t="s">
        <v>3091</v>
      </c>
      <c r="O12741" t="s">
        <v>3092</v>
      </c>
      <c r="P12741" t="s">
        <v>3095</v>
      </c>
      <c r="R12741" t="s">
        <v>3094</v>
      </c>
    </row>
    <row r="12742" spans="1:18" x14ac:dyDescent="0.25">
      <c r="A12742" t="s">
        <v>6699</v>
      </c>
      <c r="B12742" t="s">
        <v>3089</v>
      </c>
      <c r="D12742" t="s">
        <v>3090</v>
      </c>
      <c r="E12742" t="s">
        <v>3090</v>
      </c>
      <c r="F12742">
        <v>1</v>
      </c>
      <c r="G12742">
        <v>0</v>
      </c>
      <c r="H12742">
        <v>1612.58692341967</v>
      </c>
      <c r="I12742">
        <v>543.76406627682002</v>
      </c>
      <c r="K12742">
        <v>237</v>
      </c>
      <c r="M12742">
        <v>831.82285714285695</v>
      </c>
      <c r="N12742" t="s">
        <v>3091</v>
      </c>
      <c r="O12742" t="s">
        <v>3092</v>
      </c>
      <c r="P12742" t="s">
        <v>3095</v>
      </c>
      <c r="R12742" t="s">
        <v>3094</v>
      </c>
    </row>
    <row r="12743" spans="1:18" x14ac:dyDescent="0.25">
      <c r="A12743" t="s">
        <v>6700</v>
      </c>
      <c r="B12743" t="s">
        <v>3089</v>
      </c>
      <c r="D12743" t="s">
        <v>3090</v>
      </c>
      <c r="E12743" t="s">
        <v>3090</v>
      </c>
      <c r="F12743">
        <v>1</v>
      </c>
      <c r="G12743">
        <v>0</v>
      </c>
      <c r="H12743">
        <v>71.784999999999997</v>
      </c>
      <c r="I12743">
        <v>26.684999999999999</v>
      </c>
      <c r="K12743">
        <v>10</v>
      </c>
      <c r="M12743">
        <v>35.1</v>
      </c>
      <c r="N12743" t="s">
        <v>3091</v>
      </c>
      <c r="O12743" t="s">
        <v>3092</v>
      </c>
      <c r="P12743" t="s">
        <v>3095</v>
      </c>
      <c r="R12743" t="s">
        <v>3094</v>
      </c>
    </row>
    <row r="12744" spans="1:18" x14ac:dyDescent="0.25">
      <c r="A12744" t="s">
        <v>6701</v>
      </c>
      <c r="B12744" t="s">
        <v>3089</v>
      </c>
      <c r="D12744" t="s">
        <v>3090</v>
      </c>
      <c r="E12744" t="s">
        <v>3090</v>
      </c>
      <c r="F12744">
        <v>1</v>
      </c>
      <c r="G12744">
        <v>0</v>
      </c>
      <c r="H12744">
        <v>67.829644634146305</v>
      </c>
      <c r="I12744">
        <v>0.17964463414634099</v>
      </c>
      <c r="K12744">
        <v>15</v>
      </c>
      <c r="M12744">
        <v>52.65</v>
      </c>
      <c r="N12744" t="s">
        <v>3091</v>
      </c>
      <c r="O12744" t="s">
        <v>3092</v>
      </c>
      <c r="P12744" t="s">
        <v>3095</v>
      </c>
      <c r="R12744" t="s">
        <v>3094</v>
      </c>
    </row>
    <row r="12745" spans="1:18" x14ac:dyDescent="0.25">
      <c r="A12745" t="s">
        <v>6702</v>
      </c>
      <c r="B12745" t="s">
        <v>3089</v>
      </c>
      <c r="D12745" t="s">
        <v>3090</v>
      </c>
      <c r="E12745" t="s">
        <v>3090</v>
      </c>
      <c r="F12745">
        <v>1</v>
      </c>
      <c r="G12745">
        <v>0</v>
      </c>
      <c r="H12745">
        <v>67.760999999999996</v>
      </c>
      <c r="I12745">
        <v>0.111</v>
      </c>
      <c r="K12745">
        <v>15</v>
      </c>
      <c r="M12745">
        <v>52.65</v>
      </c>
      <c r="N12745" t="s">
        <v>3091</v>
      </c>
      <c r="O12745" t="s">
        <v>3092</v>
      </c>
      <c r="P12745" t="s">
        <v>3095</v>
      </c>
      <c r="R12745" t="s">
        <v>3094</v>
      </c>
    </row>
    <row r="12746" spans="1:18" x14ac:dyDescent="0.25">
      <c r="A12746" t="s">
        <v>8106</v>
      </c>
      <c r="B12746" t="s">
        <v>3089</v>
      </c>
      <c r="D12746" t="s">
        <v>3090</v>
      </c>
      <c r="E12746" t="s">
        <v>3090</v>
      </c>
      <c r="F12746">
        <v>1</v>
      </c>
      <c r="G12746">
        <v>0</v>
      </c>
      <c r="H12746">
        <v>85.694540171867899</v>
      </c>
      <c r="I12746">
        <v>60.439651282979</v>
      </c>
      <c r="K12746">
        <v>5.6</v>
      </c>
      <c r="M12746">
        <v>19.654888888888799</v>
      </c>
      <c r="N12746" t="s">
        <v>3091</v>
      </c>
      <c r="O12746" t="s">
        <v>3092</v>
      </c>
      <c r="P12746" t="s">
        <v>3095</v>
      </c>
      <c r="R12746" t="s">
        <v>3094</v>
      </c>
    </row>
    <row r="12747" spans="1:18" x14ac:dyDescent="0.25">
      <c r="A12747" t="s">
        <v>6703</v>
      </c>
      <c r="B12747" t="s">
        <v>3089</v>
      </c>
      <c r="D12747" t="s">
        <v>3090</v>
      </c>
      <c r="E12747" t="s">
        <v>3090</v>
      </c>
      <c r="F12747">
        <v>1</v>
      </c>
      <c r="G12747">
        <v>0</v>
      </c>
      <c r="H12747">
        <v>2548.5808539999998</v>
      </c>
      <c r="I12747">
        <v>1195.640854</v>
      </c>
      <c r="K12747">
        <v>300</v>
      </c>
      <c r="M12747">
        <v>1052.94</v>
      </c>
      <c r="N12747" t="s">
        <v>3091</v>
      </c>
      <c r="O12747" t="s">
        <v>3092</v>
      </c>
      <c r="P12747" t="s">
        <v>3095</v>
      </c>
      <c r="R12747" t="s">
        <v>3094</v>
      </c>
    </row>
    <row r="12748" spans="1:18" x14ac:dyDescent="0.25">
      <c r="A12748" t="s">
        <v>6704</v>
      </c>
      <c r="B12748" t="s">
        <v>3089</v>
      </c>
      <c r="D12748" t="s">
        <v>3090</v>
      </c>
      <c r="E12748" t="s">
        <v>3090</v>
      </c>
      <c r="F12748">
        <v>1</v>
      </c>
      <c r="G12748">
        <v>0</v>
      </c>
      <c r="H12748">
        <v>64.72</v>
      </c>
      <c r="I12748">
        <v>19.62</v>
      </c>
      <c r="K12748">
        <v>10</v>
      </c>
      <c r="M12748">
        <v>35.1</v>
      </c>
      <c r="N12748" t="s">
        <v>3091</v>
      </c>
      <c r="O12748" t="s">
        <v>3092</v>
      </c>
      <c r="P12748" t="s">
        <v>3095</v>
      </c>
      <c r="R12748" t="s">
        <v>3094</v>
      </c>
    </row>
    <row r="12749" spans="1:18" x14ac:dyDescent="0.25">
      <c r="A12749" t="s">
        <v>6705</v>
      </c>
      <c r="B12749" t="s">
        <v>3089</v>
      </c>
      <c r="D12749" t="s">
        <v>3090</v>
      </c>
      <c r="E12749" t="s">
        <v>3090</v>
      </c>
      <c r="F12749">
        <v>1</v>
      </c>
      <c r="G12749">
        <v>0</v>
      </c>
      <c r="H12749">
        <v>2.7965339130434699</v>
      </c>
      <c r="I12749">
        <v>0.27105391304347798</v>
      </c>
      <c r="K12749">
        <v>0.56000000000000005</v>
      </c>
      <c r="M12749">
        <v>1.9654799999999999</v>
      </c>
      <c r="N12749" t="s">
        <v>3091</v>
      </c>
      <c r="O12749" t="s">
        <v>3092</v>
      </c>
      <c r="P12749" t="s">
        <v>3095</v>
      </c>
      <c r="R12749" t="s">
        <v>3094</v>
      </c>
    </row>
    <row r="12750" spans="1:18" x14ac:dyDescent="0.25">
      <c r="A12750" t="s">
        <v>6706</v>
      </c>
      <c r="B12750" t="s">
        <v>3089</v>
      </c>
      <c r="D12750" t="s">
        <v>3090</v>
      </c>
      <c r="E12750" t="s">
        <v>3090</v>
      </c>
      <c r="F12750">
        <v>1</v>
      </c>
      <c r="G12750">
        <v>0</v>
      </c>
      <c r="H12750">
        <v>0.80883813775510205</v>
      </c>
      <c r="I12750">
        <v>6.0943877551020396E-3</v>
      </c>
      <c r="K12750">
        <v>0.17799999999999999</v>
      </c>
      <c r="M12750">
        <v>0.62474375000000004</v>
      </c>
      <c r="N12750" t="s">
        <v>3091</v>
      </c>
      <c r="O12750" t="s">
        <v>3092</v>
      </c>
      <c r="P12750" t="s">
        <v>3095</v>
      </c>
      <c r="R12750" t="s">
        <v>3094</v>
      </c>
    </row>
    <row r="12751" spans="1:18" x14ac:dyDescent="0.25">
      <c r="A12751" t="s">
        <v>8107</v>
      </c>
      <c r="B12751" t="s">
        <v>3089</v>
      </c>
      <c r="D12751" t="s">
        <v>3090</v>
      </c>
      <c r="E12751" t="s">
        <v>3090</v>
      </c>
      <c r="F12751">
        <v>1</v>
      </c>
      <c r="G12751">
        <v>0</v>
      </c>
      <c r="H12751">
        <v>3331.4313198511099</v>
      </c>
      <c r="I12751">
        <v>896.13931985111196</v>
      </c>
      <c r="K12751">
        <v>540</v>
      </c>
      <c r="M12751">
        <v>1895.2919999999999</v>
      </c>
      <c r="N12751" t="s">
        <v>3091</v>
      </c>
      <c r="O12751" t="s">
        <v>3092</v>
      </c>
      <c r="P12751" t="s">
        <v>3095</v>
      </c>
      <c r="R12751" t="s">
        <v>3094</v>
      </c>
    </row>
    <row r="12752" spans="1:18" x14ac:dyDescent="0.25">
      <c r="A12752" t="s">
        <v>8294</v>
      </c>
      <c r="B12752" t="s">
        <v>3089</v>
      </c>
      <c r="D12752" t="s">
        <v>3090</v>
      </c>
      <c r="E12752" t="s">
        <v>3090</v>
      </c>
      <c r="F12752">
        <v>1</v>
      </c>
      <c r="G12752">
        <v>0</v>
      </c>
      <c r="H12752">
        <v>641.46122389520303</v>
      </c>
      <c r="I12752">
        <v>207.89322389520299</v>
      </c>
      <c r="K12752">
        <v>160</v>
      </c>
      <c r="M12752">
        <v>273.56799999999998</v>
      </c>
      <c r="N12752" t="s">
        <v>3091</v>
      </c>
      <c r="O12752" t="s">
        <v>3092</v>
      </c>
      <c r="P12752" t="s">
        <v>3095</v>
      </c>
      <c r="R12752" t="s">
        <v>3094</v>
      </c>
    </row>
    <row r="12753" spans="1:18" x14ac:dyDescent="0.25">
      <c r="A12753" t="s">
        <v>6707</v>
      </c>
      <c r="B12753" t="s">
        <v>3089</v>
      </c>
      <c r="D12753" t="s">
        <v>3090</v>
      </c>
      <c r="E12753" t="s">
        <v>3090</v>
      </c>
      <c r="F12753">
        <v>1</v>
      </c>
      <c r="G12753">
        <v>0</v>
      </c>
      <c r="H12753">
        <v>360.85037592592499</v>
      </c>
      <c r="I12753">
        <v>7.0375925925925897E-2</v>
      </c>
      <c r="K12753">
        <v>80</v>
      </c>
      <c r="M12753">
        <v>280.77999999999997</v>
      </c>
      <c r="N12753" t="s">
        <v>3091</v>
      </c>
      <c r="O12753" t="s">
        <v>3092</v>
      </c>
      <c r="P12753" t="s">
        <v>3095</v>
      </c>
      <c r="R12753" t="s">
        <v>3094</v>
      </c>
    </row>
    <row r="12754" spans="1:18" x14ac:dyDescent="0.25">
      <c r="A12754" t="s">
        <v>8108</v>
      </c>
      <c r="B12754" t="s">
        <v>3089</v>
      </c>
      <c r="D12754" t="s">
        <v>3090</v>
      </c>
      <c r="E12754" t="s">
        <v>3090</v>
      </c>
      <c r="F12754">
        <v>1</v>
      </c>
      <c r="G12754">
        <v>0</v>
      </c>
      <c r="H12754">
        <v>5282.4654843677699</v>
      </c>
      <c r="I12754">
        <v>1922.3154843677701</v>
      </c>
      <c r="K12754">
        <v>1240</v>
      </c>
      <c r="M12754">
        <v>2120.15</v>
      </c>
      <c r="N12754" t="s">
        <v>3091</v>
      </c>
      <c r="O12754" t="s">
        <v>3092</v>
      </c>
      <c r="P12754" t="s">
        <v>3095</v>
      </c>
      <c r="R12754" t="s">
        <v>3094</v>
      </c>
    </row>
    <row r="12755" spans="1:18" x14ac:dyDescent="0.25">
      <c r="A12755" t="s">
        <v>8295</v>
      </c>
      <c r="B12755" t="s">
        <v>3089</v>
      </c>
      <c r="D12755" t="s">
        <v>3090</v>
      </c>
      <c r="E12755" t="s">
        <v>3090</v>
      </c>
      <c r="F12755">
        <v>1</v>
      </c>
      <c r="G12755">
        <v>0</v>
      </c>
      <c r="H12755">
        <v>5264.1320667937898</v>
      </c>
      <c r="I12755">
        <v>1903.98206679379</v>
      </c>
      <c r="K12755">
        <v>1240</v>
      </c>
      <c r="M12755">
        <v>2120.15</v>
      </c>
      <c r="N12755" t="s">
        <v>3091</v>
      </c>
      <c r="O12755" t="s">
        <v>3092</v>
      </c>
      <c r="P12755" t="s">
        <v>3095</v>
      </c>
      <c r="R12755" t="s">
        <v>3094</v>
      </c>
    </row>
    <row r="12756" spans="1:18" x14ac:dyDescent="0.25">
      <c r="A12756" t="s">
        <v>8296</v>
      </c>
      <c r="B12756" t="s">
        <v>3089</v>
      </c>
      <c r="D12756" t="s">
        <v>3090</v>
      </c>
      <c r="E12756" t="s">
        <v>3090</v>
      </c>
      <c r="F12756">
        <v>1</v>
      </c>
      <c r="G12756">
        <v>0</v>
      </c>
      <c r="H12756">
        <v>0</v>
      </c>
      <c r="I12756"/>
      <c r="K12756"/>
      <c r="N12756" t="s">
        <v>3091</v>
      </c>
      <c r="O12756" t="s">
        <v>3092</v>
      </c>
      <c r="P12756" t="s">
        <v>3095</v>
      </c>
      <c r="R12756" t="s">
        <v>3094</v>
      </c>
    </row>
    <row r="12757" spans="1:18" x14ac:dyDescent="0.25">
      <c r="A12757" t="s">
        <v>8297</v>
      </c>
      <c r="B12757" t="s">
        <v>3089</v>
      </c>
      <c r="D12757" t="s">
        <v>3090</v>
      </c>
      <c r="E12757" t="s">
        <v>3090</v>
      </c>
      <c r="F12757">
        <v>1</v>
      </c>
      <c r="G12757">
        <v>0</v>
      </c>
      <c r="H12757">
        <v>62.067709072027696</v>
      </c>
      <c r="I12757">
        <v>44.596875738694301</v>
      </c>
      <c r="K12757">
        <v>5.6</v>
      </c>
      <c r="M12757">
        <v>11.8708333333333</v>
      </c>
      <c r="N12757" t="s">
        <v>3091</v>
      </c>
      <c r="O12757" t="s">
        <v>3092</v>
      </c>
      <c r="P12757" t="s">
        <v>3095</v>
      </c>
      <c r="R12757" t="s">
        <v>3094</v>
      </c>
    </row>
    <row r="12758" spans="1:18" x14ac:dyDescent="0.25">
      <c r="A12758" t="s">
        <v>8298</v>
      </c>
      <c r="B12758" t="s">
        <v>3089</v>
      </c>
      <c r="D12758" t="s">
        <v>3090</v>
      </c>
      <c r="E12758" t="s">
        <v>3090</v>
      </c>
      <c r="F12758">
        <v>1</v>
      </c>
      <c r="G12758">
        <v>0</v>
      </c>
      <c r="H12758">
        <v>74.459661028063806</v>
      </c>
      <c r="I12758">
        <v>56.988772139174898</v>
      </c>
      <c r="K12758">
        <v>5.6</v>
      </c>
      <c r="M12758">
        <v>11.8708888888888</v>
      </c>
      <c r="N12758" t="s">
        <v>3091</v>
      </c>
      <c r="O12758" t="s">
        <v>3092</v>
      </c>
      <c r="P12758" t="s">
        <v>3095</v>
      </c>
      <c r="R12758" t="s">
        <v>3094</v>
      </c>
    </row>
    <row r="12759" spans="1:18" x14ac:dyDescent="0.25">
      <c r="A12759" t="s">
        <v>8299</v>
      </c>
      <c r="B12759" t="s">
        <v>3089</v>
      </c>
      <c r="D12759" t="s">
        <v>3090</v>
      </c>
      <c r="E12759" t="s">
        <v>3090</v>
      </c>
      <c r="F12759">
        <v>1</v>
      </c>
      <c r="G12759">
        <v>0</v>
      </c>
      <c r="H12759">
        <v>7.0125036905232596</v>
      </c>
      <c r="I12759">
        <v>3.8926703571899299</v>
      </c>
      <c r="K12759">
        <v>1</v>
      </c>
      <c r="M12759">
        <v>2.1198333333333301</v>
      </c>
      <c r="N12759" t="s">
        <v>3091</v>
      </c>
      <c r="O12759" t="s">
        <v>3092</v>
      </c>
      <c r="P12759" t="s">
        <v>3095</v>
      </c>
      <c r="R12759" t="s">
        <v>3094</v>
      </c>
    </row>
    <row r="12760" spans="1:18" x14ac:dyDescent="0.25">
      <c r="A12760" t="s">
        <v>8300</v>
      </c>
      <c r="B12760" t="s">
        <v>3089</v>
      </c>
      <c r="D12760" t="s">
        <v>3090</v>
      </c>
      <c r="E12760" t="s">
        <v>3090</v>
      </c>
      <c r="F12760">
        <v>1</v>
      </c>
      <c r="G12760">
        <v>0</v>
      </c>
      <c r="H12760">
        <v>6.1029712666403002</v>
      </c>
      <c r="I12760">
        <v>2.3592212666402999</v>
      </c>
      <c r="K12760">
        <v>1.2</v>
      </c>
      <c r="M12760">
        <v>2.5437500000000002</v>
      </c>
      <c r="N12760" t="s">
        <v>3091</v>
      </c>
      <c r="O12760" t="s">
        <v>3092</v>
      </c>
      <c r="P12760" t="s">
        <v>3095</v>
      </c>
      <c r="R12760" t="s">
        <v>3094</v>
      </c>
    </row>
    <row r="12761" spans="1:18" x14ac:dyDescent="0.25">
      <c r="A12761" t="s">
        <v>8301</v>
      </c>
      <c r="B12761" t="s">
        <v>3089</v>
      </c>
      <c r="D12761" t="s">
        <v>3090</v>
      </c>
      <c r="E12761" t="s">
        <v>3090</v>
      </c>
      <c r="F12761">
        <v>1</v>
      </c>
      <c r="G12761">
        <v>0</v>
      </c>
      <c r="H12761">
        <v>3.0329966389877399</v>
      </c>
      <c r="I12761">
        <v>0.53716330565440795</v>
      </c>
      <c r="K12761">
        <v>0.8</v>
      </c>
      <c r="M12761">
        <v>1.69583333333333</v>
      </c>
      <c r="N12761" t="s">
        <v>3091</v>
      </c>
      <c r="O12761" t="s">
        <v>3092</v>
      </c>
      <c r="P12761" t="s">
        <v>3095</v>
      </c>
      <c r="R12761" t="s">
        <v>3094</v>
      </c>
    </row>
    <row r="12762" spans="1:18" x14ac:dyDescent="0.25">
      <c r="A12762" t="s">
        <v>8109</v>
      </c>
      <c r="B12762" t="s">
        <v>3089</v>
      </c>
      <c r="D12762" t="s">
        <v>3090</v>
      </c>
      <c r="E12762" t="s">
        <v>3090</v>
      </c>
      <c r="F12762">
        <v>1</v>
      </c>
      <c r="G12762">
        <v>0</v>
      </c>
      <c r="H12762">
        <v>78.814306117774805</v>
      </c>
      <c r="I12762">
        <v>61.343417228885897</v>
      </c>
      <c r="K12762">
        <v>5.6</v>
      </c>
      <c r="M12762">
        <v>11.8708888888888</v>
      </c>
      <c r="N12762" t="s">
        <v>3091</v>
      </c>
      <c r="O12762" t="s">
        <v>3092</v>
      </c>
      <c r="P12762" t="s">
        <v>3095</v>
      </c>
      <c r="R12762" t="s">
        <v>3094</v>
      </c>
    </row>
    <row r="12763" spans="1:18" x14ac:dyDescent="0.25">
      <c r="A12763" t="s">
        <v>8465</v>
      </c>
      <c r="B12763" t="s">
        <v>3089</v>
      </c>
      <c r="D12763" t="s">
        <v>3090</v>
      </c>
      <c r="E12763" t="s">
        <v>3090</v>
      </c>
      <c r="F12763">
        <v>1</v>
      </c>
      <c r="G12763">
        <v>0</v>
      </c>
      <c r="H12763">
        <v>8.2551589035998294</v>
      </c>
      <c r="I12763">
        <v>2.2936089035998299</v>
      </c>
      <c r="K12763">
        <v>2.2000000000000002</v>
      </c>
      <c r="M12763">
        <v>3.7615500000000002</v>
      </c>
      <c r="N12763" t="s">
        <v>3091</v>
      </c>
      <c r="O12763" t="s">
        <v>3092</v>
      </c>
      <c r="P12763" t="s">
        <v>3095</v>
      </c>
      <c r="R12763" t="s">
        <v>3094</v>
      </c>
    </row>
    <row r="12764" spans="1:18" x14ac:dyDescent="0.25">
      <c r="A12764" t="s">
        <v>8466</v>
      </c>
      <c r="B12764" t="s">
        <v>3089</v>
      </c>
      <c r="D12764" t="s">
        <v>3090</v>
      </c>
      <c r="E12764" t="s">
        <v>3090</v>
      </c>
      <c r="F12764">
        <v>1</v>
      </c>
      <c r="G12764">
        <v>0</v>
      </c>
      <c r="H12764">
        <v>8.1962156902995602</v>
      </c>
      <c r="I12764">
        <v>2.2346656902995599</v>
      </c>
      <c r="K12764">
        <v>2.2000000000000002</v>
      </c>
      <c r="M12764">
        <v>3.7615500000000002</v>
      </c>
      <c r="N12764" t="s">
        <v>3091</v>
      </c>
      <c r="O12764" t="s">
        <v>3092</v>
      </c>
      <c r="P12764" t="s">
        <v>3095</v>
      </c>
      <c r="R12764" t="s">
        <v>3094</v>
      </c>
    </row>
    <row r="12765" spans="1:18" x14ac:dyDescent="0.25">
      <c r="A12765" t="s">
        <v>8467</v>
      </c>
      <c r="B12765" t="s">
        <v>3089</v>
      </c>
      <c r="D12765" t="s">
        <v>3090</v>
      </c>
      <c r="E12765" t="s">
        <v>3090</v>
      </c>
      <c r="F12765">
        <v>1</v>
      </c>
      <c r="G12765">
        <v>0</v>
      </c>
      <c r="H12765">
        <v>37.300547654366603</v>
      </c>
      <c r="I12765">
        <v>6.9236976543666904</v>
      </c>
      <c r="K12765">
        <v>11.21</v>
      </c>
      <c r="M12765">
        <v>19.16685</v>
      </c>
      <c r="N12765" t="s">
        <v>3091</v>
      </c>
      <c r="O12765" t="s">
        <v>3092</v>
      </c>
      <c r="P12765" t="s">
        <v>3095</v>
      </c>
      <c r="R12765" t="s">
        <v>3094</v>
      </c>
    </row>
    <row r="12766" spans="1:18" x14ac:dyDescent="0.25">
      <c r="A12766" t="s">
        <v>8468</v>
      </c>
      <c r="B12766" t="s">
        <v>3089</v>
      </c>
      <c r="D12766" t="s">
        <v>3090</v>
      </c>
      <c r="E12766" t="s">
        <v>3090</v>
      </c>
      <c r="F12766">
        <v>1</v>
      </c>
      <c r="G12766">
        <v>0</v>
      </c>
      <c r="H12766">
        <v>48.897528850923798</v>
      </c>
      <c r="I12766">
        <v>12.098428850923799</v>
      </c>
      <c r="K12766">
        <v>13.58</v>
      </c>
      <c r="M12766">
        <v>23.219100000000001</v>
      </c>
      <c r="N12766" t="s">
        <v>3091</v>
      </c>
      <c r="O12766" t="s">
        <v>3092</v>
      </c>
      <c r="P12766" t="s">
        <v>3095</v>
      </c>
      <c r="R12766" t="s">
        <v>3094</v>
      </c>
    </row>
    <row r="12767" spans="1:18" x14ac:dyDescent="0.25">
      <c r="A12767" t="s">
        <v>8469</v>
      </c>
      <c r="B12767" t="s">
        <v>3089</v>
      </c>
      <c r="D12767" t="s">
        <v>3090</v>
      </c>
      <c r="E12767" t="s">
        <v>3090</v>
      </c>
      <c r="F12767">
        <v>1</v>
      </c>
      <c r="G12767">
        <v>0</v>
      </c>
      <c r="H12767">
        <v>21.612398705131099</v>
      </c>
      <c r="I12767">
        <v>10.4479987051311</v>
      </c>
      <c r="K12767">
        <v>4.12</v>
      </c>
      <c r="M12767">
        <v>7.0444000000000004</v>
      </c>
      <c r="N12767" t="s">
        <v>3091</v>
      </c>
      <c r="O12767" t="s">
        <v>3092</v>
      </c>
      <c r="P12767" t="s">
        <v>3095</v>
      </c>
      <c r="R12767" t="s">
        <v>3094</v>
      </c>
    </row>
    <row r="12768" spans="1:18" x14ac:dyDescent="0.25">
      <c r="A12768" t="s">
        <v>8470</v>
      </c>
      <c r="B12768" t="s">
        <v>3089</v>
      </c>
      <c r="D12768" t="s">
        <v>3090</v>
      </c>
      <c r="E12768" t="s">
        <v>3090</v>
      </c>
      <c r="F12768">
        <v>1</v>
      </c>
      <c r="G12768">
        <v>0</v>
      </c>
      <c r="H12768">
        <v>23.920513908616901</v>
      </c>
      <c r="I12768">
        <v>12.7561139086169</v>
      </c>
      <c r="K12768">
        <v>4.12</v>
      </c>
      <c r="M12768">
        <v>7.0444000000000004</v>
      </c>
      <c r="N12768" t="s">
        <v>3091</v>
      </c>
      <c r="O12768" t="s">
        <v>3092</v>
      </c>
      <c r="P12768" t="s">
        <v>3095</v>
      </c>
      <c r="R12768" t="s">
        <v>3094</v>
      </c>
    </row>
    <row r="12769" spans="1:18" x14ac:dyDescent="0.25">
      <c r="A12769" t="s">
        <v>8302</v>
      </c>
      <c r="B12769" t="s">
        <v>3089</v>
      </c>
      <c r="D12769" t="s">
        <v>3090</v>
      </c>
      <c r="E12769" t="s">
        <v>3090</v>
      </c>
      <c r="F12769">
        <v>1</v>
      </c>
      <c r="G12769">
        <v>0</v>
      </c>
      <c r="H12769">
        <v>35.886130058302903</v>
      </c>
      <c r="I12769">
        <v>5.5092800583029602</v>
      </c>
      <c r="K12769">
        <v>11.21</v>
      </c>
      <c r="M12769">
        <v>19.16685</v>
      </c>
      <c r="N12769" t="s">
        <v>3091</v>
      </c>
      <c r="O12769" t="s">
        <v>3092</v>
      </c>
      <c r="P12769" t="s">
        <v>3095</v>
      </c>
      <c r="R12769" t="s">
        <v>3094</v>
      </c>
    </row>
    <row r="12770" spans="1:18" x14ac:dyDescent="0.25">
      <c r="A12770" t="s">
        <v>8303</v>
      </c>
      <c r="B12770" t="s">
        <v>3089</v>
      </c>
      <c r="D12770" t="s">
        <v>3090</v>
      </c>
      <c r="E12770" t="s">
        <v>3090</v>
      </c>
      <c r="F12770">
        <v>1</v>
      </c>
      <c r="G12770">
        <v>0</v>
      </c>
      <c r="H12770">
        <v>45.724018881974203</v>
      </c>
      <c r="I12770">
        <v>8.9249188819742393</v>
      </c>
      <c r="K12770">
        <v>13.58</v>
      </c>
      <c r="M12770">
        <v>23.219100000000001</v>
      </c>
      <c r="N12770" t="s">
        <v>3091</v>
      </c>
      <c r="O12770" t="s">
        <v>3092</v>
      </c>
      <c r="P12770" t="s">
        <v>3095</v>
      </c>
      <c r="R12770" t="s">
        <v>3094</v>
      </c>
    </row>
    <row r="12771" spans="1:18" x14ac:dyDescent="0.25">
      <c r="A12771" t="s">
        <v>8304</v>
      </c>
      <c r="B12771" t="s">
        <v>3089</v>
      </c>
      <c r="D12771" t="s">
        <v>3090</v>
      </c>
      <c r="E12771" t="s">
        <v>3090</v>
      </c>
      <c r="F12771">
        <v>1</v>
      </c>
      <c r="G12771">
        <v>0</v>
      </c>
      <c r="H12771">
        <v>20.394390114523599</v>
      </c>
      <c r="I12771">
        <v>9.2299901145236802</v>
      </c>
      <c r="K12771">
        <v>4.12</v>
      </c>
      <c r="M12771">
        <v>7.0444000000000004</v>
      </c>
      <c r="N12771" t="s">
        <v>3091</v>
      </c>
      <c r="O12771" t="s">
        <v>3092</v>
      </c>
      <c r="P12771" t="s">
        <v>3095</v>
      </c>
      <c r="R12771" t="s">
        <v>3094</v>
      </c>
    </row>
    <row r="12772" spans="1:18" x14ac:dyDescent="0.25">
      <c r="A12772" t="s">
        <v>8305</v>
      </c>
      <c r="B12772" t="s">
        <v>3089</v>
      </c>
      <c r="D12772" t="s">
        <v>3090</v>
      </c>
      <c r="E12772" t="s">
        <v>3090</v>
      </c>
      <c r="F12772">
        <v>1</v>
      </c>
      <c r="G12772">
        <v>0</v>
      </c>
      <c r="H12772">
        <v>20.772613545028602</v>
      </c>
      <c r="I12772">
        <v>9.6082135450286295</v>
      </c>
      <c r="K12772">
        <v>4.12</v>
      </c>
      <c r="M12772">
        <v>7.0444000000000004</v>
      </c>
      <c r="N12772" t="s">
        <v>3091</v>
      </c>
      <c r="O12772" t="s">
        <v>3092</v>
      </c>
      <c r="P12772" t="s">
        <v>3095</v>
      </c>
      <c r="R12772" t="s">
        <v>3094</v>
      </c>
    </row>
    <row r="12773" spans="1:18" x14ac:dyDescent="0.25">
      <c r="A12773" t="s">
        <v>8306</v>
      </c>
      <c r="B12773" t="s">
        <v>3089</v>
      </c>
      <c r="D12773" t="s">
        <v>3090</v>
      </c>
      <c r="E12773" t="s">
        <v>3090</v>
      </c>
      <c r="F12773">
        <v>1</v>
      </c>
      <c r="G12773">
        <v>0</v>
      </c>
      <c r="H12773">
        <v>1.73793585681586</v>
      </c>
      <c r="I12773">
        <v>0.78949995937996797</v>
      </c>
      <c r="K12773">
        <v>0.35</v>
      </c>
      <c r="M12773">
        <v>0.59843589743589698</v>
      </c>
      <c r="N12773" t="s">
        <v>3091</v>
      </c>
      <c r="O12773" t="s">
        <v>3092</v>
      </c>
      <c r="P12773" t="s">
        <v>3095</v>
      </c>
      <c r="R12773" t="s">
        <v>3094</v>
      </c>
    </row>
    <row r="12774" spans="1:18" x14ac:dyDescent="0.25">
      <c r="A12774" t="s">
        <v>8584</v>
      </c>
      <c r="B12774" t="s">
        <v>3089</v>
      </c>
      <c r="D12774" t="s">
        <v>3090</v>
      </c>
      <c r="E12774" t="s">
        <v>3090</v>
      </c>
      <c r="F12774">
        <v>1</v>
      </c>
      <c r="G12774">
        <v>0</v>
      </c>
      <c r="H12774">
        <v>11189.227260896299</v>
      </c>
      <c r="I12774">
        <v>6311.58726089637</v>
      </c>
      <c r="K12774">
        <v>1800</v>
      </c>
      <c r="M12774">
        <v>3077.64</v>
      </c>
      <c r="N12774" t="s">
        <v>3091</v>
      </c>
      <c r="O12774" t="s">
        <v>3092</v>
      </c>
      <c r="P12774" t="s">
        <v>3095</v>
      </c>
      <c r="R12774" t="s">
        <v>3094</v>
      </c>
    </row>
    <row r="12775" spans="1:18" x14ac:dyDescent="0.25">
      <c r="A12775" t="s">
        <v>8471</v>
      </c>
      <c r="B12775" t="s">
        <v>3089</v>
      </c>
      <c r="D12775" t="s">
        <v>3090</v>
      </c>
      <c r="E12775" t="s">
        <v>3090</v>
      </c>
      <c r="F12775">
        <v>1</v>
      </c>
      <c r="G12775">
        <v>0</v>
      </c>
      <c r="H12775">
        <v>6143.1595200428201</v>
      </c>
      <c r="I12775">
        <v>2956.4361867094799</v>
      </c>
      <c r="K12775">
        <v>1176</v>
      </c>
      <c r="M12775">
        <v>2010.7233333333299</v>
      </c>
      <c r="N12775" t="s">
        <v>3091</v>
      </c>
      <c r="O12775" t="s">
        <v>3092</v>
      </c>
      <c r="P12775" t="s">
        <v>3095</v>
      </c>
      <c r="R12775" t="s">
        <v>3094</v>
      </c>
    </row>
    <row r="12776" spans="1:18" x14ac:dyDescent="0.25">
      <c r="A12776" t="s">
        <v>8472</v>
      </c>
      <c r="B12776" t="s">
        <v>3089</v>
      </c>
      <c r="D12776" t="s">
        <v>3090</v>
      </c>
      <c r="E12776" t="s">
        <v>3090</v>
      </c>
      <c r="F12776">
        <v>1</v>
      </c>
      <c r="G12776">
        <v>0</v>
      </c>
      <c r="H12776">
        <v>2773.9779314335501</v>
      </c>
      <c r="I12776">
        <v>1568.11793143355</v>
      </c>
      <c r="K12776">
        <v>445</v>
      </c>
      <c r="M12776">
        <v>760.86</v>
      </c>
      <c r="N12776" t="s">
        <v>3091</v>
      </c>
      <c r="O12776" t="s">
        <v>3092</v>
      </c>
      <c r="P12776" t="s">
        <v>3095</v>
      </c>
      <c r="R12776" t="s">
        <v>3094</v>
      </c>
    </row>
    <row r="12777" spans="1:18" x14ac:dyDescent="0.25">
      <c r="A12777" t="s">
        <v>8307</v>
      </c>
      <c r="B12777" t="s">
        <v>3089</v>
      </c>
      <c r="D12777" t="s">
        <v>3090</v>
      </c>
      <c r="E12777" t="s">
        <v>3090</v>
      </c>
      <c r="F12777">
        <v>1</v>
      </c>
      <c r="G12777">
        <v>0</v>
      </c>
      <c r="H12777">
        <v>1108.35167693055</v>
      </c>
      <c r="I12777">
        <v>205.98834359722201</v>
      </c>
      <c r="K12777">
        <v>333</v>
      </c>
      <c r="M12777">
        <v>569.363333333333</v>
      </c>
      <c r="N12777" t="s">
        <v>3091</v>
      </c>
      <c r="O12777" t="s">
        <v>3092</v>
      </c>
      <c r="P12777" t="s">
        <v>3095</v>
      </c>
      <c r="R12777" t="s">
        <v>3094</v>
      </c>
    </row>
    <row r="12778" spans="1:18" x14ac:dyDescent="0.25">
      <c r="A12778" t="s">
        <v>8308</v>
      </c>
      <c r="B12778" t="s">
        <v>3089</v>
      </c>
      <c r="D12778" t="s">
        <v>3090</v>
      </c>
      <c r="E12778" t="s">
        <v>3090</v>
      </c>
      <c r="F12778">
        <v>1</v>
      </c>
      <c r="G12778">
        <v>0</v>
      </c>
      <c r="H12778">
        <v>0.52496271186440602</v>
      </c>
      <c r="I12778">
        <v>3.7199999999999997E-2</v>
      </c>
      <c r="K12778">
        <v>0.18</v>
      </c>
      <c r="M12778">
        <v>0.30776271186440601</v>
      </c>
      <c r="N12778" t="s">
        <v>3091</v>
      </c>
      <c r="O12778" t="s">
        <v>3092</v>
      </c>
      <c r="P12778" t="s">
        <v>3095</v>
      </c>
      <c r="R12778" t="s">
        <v>3094</v>
      </c>
    </row>
    <row r="12779" spans="1:18" x14ac:dyDescent="0.25">
      <c r="A12779" t="s">
        <v>8309</v>
      </c>
      <c r="B12779" t="s">
        <v>3089</v>
      </c>
      <c r="D12779" t="s">
        <v>3090</v>
      </c>
      <c r="E12779" t="s">
        <v>3090</v>
      </c>
      <c r="F12779">
        <v>1</v>
      </c>
      <c r="G12779">
        <v>0</v>
      </c>
      <c r="H12779">
        <v>1.31516023375409</v>
      </c>
      <c r="I12779">
        <v>0.231243567087424</v>
      </c>
      <c r="K12779">
        <v>0.4</v>
      </c>
      <c r="M12779">
        <v>0.68391666666666595</v>
      </c>
      <c r="N12779" t="s">
        <v>3091</v>
      </c>
      <c r="O12779" t="s">
        <v>3092</v>
      </c>
      <c r="P12779" t="s">
        <v>3095</v>
      </c>
      <c r="R12779" t="s">
        <v>3094</v>
      </c>
    </row>
    <row r="12780" spans="1:18" x14ac:dyDescent="0.25">
      <c r="A12780" t="s">
        <v>8310</v>
      </c>
      <c r="B12780" t="s">
        <v>3089</v>
      </c>
      <c r="D12780" t="s">
        <v>3090</v>
      </c>
      <c r="E12780" t="s">
        <v>3090</v>
      </c>
      <c r="F12780">
        <v>1</v>
      </c>
      <c r="G12780">
        <v>0</v>
      </c>
      <c r="H12780">
        <v>1.2198752439024301</v>
      </c>
      <c r="I12780">
        <v>0.13612524390243899</v>
      </c>
      <c r="K12780">
        <v>0.4</v>
      </c>
      <c r="M12780">
        <v>0.68374999999999997</v>
      </c>
      <c r="N12780" t="s">
        <v>3091</v>
      </c>
      <c r="O12780" t="s">
        <v>3092</v>
      </c>
      <c r="P12780" t="s">
        <v>3095</v>
      </c>
      <c r="R12780" t="s">
        <v>3094</v>
      </c>
    </row>
    <row r="12781" spans="1:18" x14ac:dyDescent="0.25">
      <c r="A12781" t="s">
        <v>8473</v>
      </c>
      <c r="B12781" t="s">
        <v>3089</v>
      </c>
      <c r="D12781" t="s">
        <v>3090</v>
      </c>
      <c r="E12781" t="s">
        <v>3090</v>
      </c>
      <c r="F12781">
        <v>1</v>
      </c>
      <c r="G12781">
        <v>0</v>
      </c>
      <c r="H12781">
        <v>5560.8662002271703</v>
      </c>
      <c r="I12781">
        <v>3528.51620022717</v>
      </c>
      <c r="K12781">
        <v>750</v>
      </c>
      <c r="M12781">
        <v>1282.3499999999999</v>
      </c>
      <c r="N12781" t="s">
        <v>3091</v>
      </c>
      <c r="O12781" t="s">
        <v>3092</v>
      </c>
      <c r="P12781" t="s">
        <v>3095</v>
      </c>
      <c r="R12781" t="s">
        <v>3094</v>
      </c>
    </row>
    <row r="12782" spans="1:18" x14ac:dyDescent="0.25">
      <c r="A12782" t="s">
        <v>8474</v>
      </c>
      <c r="B12782" t="s">
        <v>3089</v>
      </c>
      <c r="D12782" t="s">
        <v>3090</v>
      </c>
      <c r="E12782" t="s">
        <v>3090</v>
      </c>
      <c r="F12782">
        <v>1</v>
      </c>
      <c r="G12782">
        <v>0</v>
      </c>
      <c r="H12782">
        <v>88.105978363008902</v>
      </c>
      <c r="I12782">
        <v>61.007645029675601</v>
      </c>
      <c r="K12782">
        <v>10</v>
      </c>
      <c r="M12782">
        <v>17.098333333333301</v>
      </c>
      <c r="N12782" t="s">
        <v>3091</v>
      </c>
      <c r="O12782" t="s">
        <v>3092</v>
      </c>
      <c r="P12782" t="s">
        <v>3095</v>
      </c>
      <c r="R12782" t="s">
        <v>3094</v>
      </c>
    </row>
    <row r="12783" spans="1:18" x14ac:dyDescent="0.25">
      <c r="A12783" t="s">
        <v>8475</v>
      </c>
      <c r="B12783" t="s">
        <v>3089</v>
      </c>
      <c r="D12783" t="s">
        <v>3090</v>
      </c>
      <c r="E12783" t="s">
        <v>3090</v>
      </c>
      <c r="F12783">
        <v>1</v>
      </c>
      <c r="G12783">
        <v>0</v>
      </c>
      <c r="H12783">
        <v>78.138992460176894</v>
      </c>
      <c r="I12783">
        <v>51.040992460176902</v>
      </c>
      <c r="K12783">
        <v>10</v>
      </c>
      <c r="M12783">
        <v>17.097999999999999</v>
      </c>
      <c r="N12783" t="s">
        <v>3091</v>
      </c>
      <c r="O12783" t="s">
        <v>3092</v>
      </c>
      <c r="P12783" t="s">
        <v>3095</v>
      </c>
      <c r="R12783" t="s">
        <v>3094</v>
      </c>
    </row>
    <row r="12784" spans="1:18" x14ac:dyDescent="0.25">
      <c r="A12784" t="s">
        <v>8476</v>
      </c>
      <c r="B12784" t="s">
        <v>3089</v>
      </c>
      <c r="D12784" t="s">
        <v>3090</v>
      </c>
      <c r="E12784" t="s">
        <v>3090</v>
      </c>
      <c r="F12784">
        <v>1</v>
      </c>
      <c r="G12784">
        <v>0</v>
      </c>
      <c r="H12784">
        <v>86.634294117647002</v>
      </c>
      <c r="I12784">
        <v>18.889294117647001</v>
      </c>
      <c r="K12784">
        <v>25</v>
      </c>
      <c r="M12784">
        <v>42.744999999999997</v>
      </c>
      <c r="N12784" t="s">
        <v>3091</v>
      </c>
      <c r="O12784" t="s">
        <v>3092</v>
      </c>
      <c r="P12784" t="s">
        <v>3095</v>
      </c>
      <c r="R12784" t="s">
        <v>3094</v>
      </c>
    </row>
    <row r="12785" spans="1:18" x14ac:dyDescent="0.25">
      <c r="A12785" t="s">
        <v>8477</v>
      </c>
      <c r="B12785" t="s">
        <v>3089</v>
      </c>
      <c r="D12785" t="s">
        <v>3090</v>
      </c>
      <c r="E12785" t="s">
        <v>3090</v>
      </c>
      <c r="F12785">
        <v>1</v>
      </c>
      <c r="G12785">
        <v>0</v>
      </c>
      <c r="H12785">
        <v>80.416557387286105</v>
      </c>
      <c r="I12785">
        <v>12.6715573872861</v>
      </c>
      <c r="K12785">
        <v>25</v>
      </c>
      <c r="M12785">
        <v>42.744999999999997</v>
      </c>
      <c r="N12785" t="s">
        <v>3091</v>
      </c>
      <c r="O12785" t="s">
        <v>3092</v>
      </c>
      <c r="P12785" t="s">
        <v>3095</v>
      </c>
      <c r="R12785" t="s">
        <v>3094</v>
      </c>
    </row>
    <row r="12786" spans="1:18" x14ac:dyDescent="0.25">
      <c r="A12786" t="s">
        <v>8478</v>
      </c>
      <c r="B12786" t="s">
        <v>3089</v>
      </c>
      <c r="D12786" t="s">
        <v>3090</v>
      </c>
      <c r="E12786" t="s">
        <v>3090</v>
      </c>
      <c r="F12786">
        <v>1</v>
      </c>
      <c r="G12786">
        <v>0</v>
      </c>
      <c r="H12786">
        <v>45.521794117646998</v>
      </c>
      <c r="I12786">
        <v>4.87479411764705</v>
      </c>
      <c r="K12786">
        <v>15</v>
      </c>
      <c r="M12786">
        <v>25.646999999999998</v>
      </c>
      <c r="N12786" t="s">
        <v>3091</v>
      </c>
      <c r="O12786" t="s">
        <v>3092</v>
      </c>
      <c r="P12786" t="s">
        <v>3095</v>
      </c>
      <c r="R12786" t="s">
        <v>3094</v>
      </c>
    </row>
    <row r="12787" spans="1:18" x14ac:dyDescent="0.25">
      <c r="A12787" t="s">
        <v>8479</v>
      </c>
      <c r="B12787" t="s">
        <v>3089</v>
      </c>
      <c r="D12787" t="s">
        <v>3090</v>
      </c>
      <c r="E12787" t="s">
        <v>3090</v>
      </c>
      <c r="F12787">
        <v>1</v>
      </c>
      <c r="G12787">
        <v>0</v>
      </c>
      <c r="H12787">
        <v>4.165438232494</v>
      </c>
      <c r="I12787">
        <v>4.165438232494</v>
      </c>
      <c r="K12787"/>
      <c r="N12787" t="s">
        <v>3091</v>
      </c>
      <c r="O12787" t="s">
        <v>3092</v>
      </c>
      <c r="P12787" t="s">
        <v>3095</v>
      </c>
      <c r="R12787" t="s">
        <v>3094</v>
      </c>
    </row>
    <row r="12788" spans="1:18" x14ac:dyDescent="0.25">
      <c r="A12788" t="s">
        <v>8480</v>
      </c>
      <c r="B12788" t="s">
        <v>3089</v>
      </c>
      <c r="D12788" t="s">
        <v>3090</v>
      </c>
      <c r="E12788" t="s">
        <v>3090</v>
      </c>
      <c r="F12788">
        <v>1</v>
      </c>
      <c r="G12788">
        <v>0</v>
      </c>
      <c r="H12788">
        <v>4.7398199999999999</v>
      </c>
      <c r="I12788">
        <v>4.7398199999999999</v>
      </c>
      <c r="K12788"/>
      <c r="N12788" t="s">
        <v>3091</v>
      </c>
      <c r="O12788" t="s">
        <v>3092</v>
      </c>
      <c r="P12788" t="s">
        <v>3095</v>
      </c>
      <c r="R12788" t="s">
        <v>3094</v>
      </c>
    </row>
    <row r="12789" spans="1:18" x14ac:dyDescent="0.25">
      <c r="A12789" t="s">
        <v>8481</v>
      </c>
      <c r="B12789" t="s">
        <v>3089</v>
      </c>
      <c r="D12789" t="s">
        <v>3090</v>
      </c>
      <c r="E12789" t="s">
        <v>3090</v>
      </c>
      <c r="F12789">
        <v>1</v>
      </c>
      <c r="G12789">
        <v>0</v>
      </c>
      <c r="H12789">
        <v>2.7713999999999999</v>
      </c>
      <c r="I12789">
        <v>2.7713999999999999</v>
      </c>
      <c r="K12789"/>
      <c r="N12789" t="s">
        <v>3091</v>
      </c>
      <c r="O12789" t="s">
        <v>3092</v>
      </c>
      <c r="P12789" t="s">
        <v>3095</v>
      </c>
      <c r="R12789" t="s">
        <v>3094</v>
      </c>
    </row>
    <row r="12790" spans="1:18" x14ac:dyDescent="0.25">
      <c r="A12790" t="s">
        <v>8482</v>
      </c>
      <c r="B12790" t="s">
        <v>3089</v>
      </c>
      <c r="D12790" t="s">
        <v>3090</v>
      </c>
      <c r="E12790" t="s">
        <v>3090</v>
      </c>
      <c r="F12790">
        <v>1</v>
      </c>
      <c r="G12790">
        <v>0</v>
      </c>
      <c r="H12790">
        <v>1.23348232432432</v>
      </c>
      <c r="I12790">
        <v>1.23348232432432</v>
      </c>
      <c r="K12790"/>
      <c r="N12790" t="s">
        <v>3091</v>
      </c>
      <c r="O12790" t="s">
        <v>3092</v>
      </c>
      <c r="P12790" t="s">
        <v>3095</v>
      </c>
      <c r="R12790" t="s">
        <v>3094</v>
      </c>
    </row>
    <row r="12791" spans="1:18" x14ac:dyDescent="0.25">
      <c r="A12791" t="s">
        <v>8483</v>
      </c>
      <c r="B12791" t="s">
        <v>3089</v>
      </c>
      <c r="D12791" t="s">
        <v>3090</v>
      </c>
      <c r="E12791" t="s">
        <v>3090</v>
      </c>
      <c r="F12791">
        <v>1</v>
      </c>
      <c r="G12791">
        <v>0</v>
      </c>
      <c r="H12791">
        <v>2.5145157121621602</v>
      </c>
      <c r="I12791">
        <v>2.5145157121621602</v>
      </c>
      <c r="K12791"/>
      <c r="N12791" t="s">
        <v>3091</v>
      </c>
      <c r="O12791" t="s">
        <v>3092</v>
      </c>
      <c r="P12791" t="s">
        <v>3095</v>
      </c>
      <c r="R12791" t="s">
        <v>3094</v>
      </c>
    </row>
    <row r="12792" spans="1:18" x14ac:dyDescent="0.25">
      <c r="A12792" t="s">
        <v>8484</v>
      </c>
      <c r="B12792" t="s">
        <v>3089</v>
      </c>
      <c r="D12792" t="s">
        <v>3090</v>
      </c>
      <c r="E12792" t="s">
        <v>3090</v>
      </c>
      <c r="F12792">
        <v>1</v>
      </c>
      <c r="G12792">
        <v>0</v>
      </c>
      <c r="H12792">
        <v>3.0267900000000001</v>
      </c>
      <c r="I12792">
        <v>3.0267900000000001</v>
      </c>
      <c r="K12792"/>
      <c r="N12792" t="s">
        <v>3091</v>
      </c>
      <c r="O12792" t="s">
        <v>3092</v>
      </c>
      <c r="P12792" t="s">
        <v>3095</v>
      </c>
      <c r="R12792" t="s">
        <v>3094</v>
      </c>
    </row>
    <row r="12793" spans="1:18" x14ac:dyDescent="0.25">
      <c r="A12793" t="s">
        <v>8485</v>
      </c>
      <c r="B12793" t="s">
        <v>3089</v>
      </c>
      <c r="D12793" t="s">
        <v>3090</v>
      </c>
      <c r="E12793" t="s">
        <v>3090</v>
      </c>
      <c r="F12793">
        <v>1</v>
      </c>
      <c r="G12793">
        <v>0</v>
      </c>
      <c r="H12793">
        <v>1.06301489189189</v>
      </c>
      <c r="I12793">
        <v>1.06301489189189</v>
      </c>
      <c r="K12793"/>
      <c r="N12793" t="s">
        <v>3091</v>
      </c>
      <c r="O12793" t="s">
        <v>3092</v>
      </c>
      <c r="P12793" t="s">
        <v>3095</v>
      </c>
      <c r="R12793" t="s">
        <v>3094</v>
      </c>
    </row>
    <row r="12794" spans="1:18" x14ac:dyDescent="0.25">
      <c r="A12794" t="s">
        <v>8486</v>
      </c>
      <c r="B12794" t="s">
        <v>3089</v>
      </c>
      <c r="D12794" t="s">
        <v>3090</v>
      </c>
      <c r="E12794" t="s">
        <v>3090</v>
      </c>
      <c r="F12794">
        <v>1</v>
      </c>
      <c r="G12794">
        <v>0</v>
      </c>
      <c r="H12794">
        <v>78.618022547875697</v>
      </c>
      <c r="I12794">
        <v>61.147133658986803</v>
      </c>
      <c r="K12794">
        <v>5.6</v>
      </c>
      <c r="M12794">
        <v>11.8708888888888</v>
      </c>
      <c r="N12794" t="s">
        <v>3091</v>
      </c>
      <c r="O12794" t="s">
        <v>3092</v>
      </c>
      <c r="P12794" t="s">
        <v>3095</v>
      </c>
      <c r="R12794" t="s">
        <v>3094</v>
      </c>
    </row>
    <row r="12795" spans="1:18" x14ac:dyDescent="0.25">
      <c r="A12795" t="s">
        <v>8585</v>
      </c>
      <c r="B12795" t="s">
        <v>3089</v>
      </c>
      <c r="D12795" t="s">
        <v>3090</v>
      </c>
      <c r="E12795" t="s">
        <v>3090</v>
      </c>
      <c r="F12795">
        <v>1</v>
      </c>
      <c r="G12795">
        <v>0</v>
      </c>
      <c r="H12795">
        <v>313.41498926656698</v>
      </c>
      <c r="I12795">
        <v>42.4349892665673</v>
      </c>
      <c r="K12795">
        <v>100</v>
      </c>
      <c r="M12795">
        <v>170.98</v>
      </c>
      <c r="N12795" t="s">
        <v>3091</v>
      </c>
      <c r="O12795" t="s">
        <v>3092</v>
      </c>
      <c r="P12795" t="s">
        <v>3095</v>
      </c>
      <c r="R12795" t="s">
        <v>3094</v>
      </c>
    </row>
    <row r="12796" spans="1:18" x14ac:dyDescent="0.25">
      <c r="A12796" t="s">
        <v>8830</v>
      </c>
      <c r="B12796" t="s">
        <v>3089</v>
      </c>
      <c r="D12796" t="s">
        <v>3090</v>
      </c>
      <c r="E12796" t="s">
        <v>3090</v>
      </c>
      <c r="F12796">
        <v>1</v>
      </c>
      <c r="G12796">
        <v>0</v>
      </c>
      <c r="H12796">
        <v>3428.1957737569501</v>
      </c>
      <c r="I12796">
        <v>1249.8577737569501</v>
      </c>
      <c r="K12796">
        <v>892.48</v>
      </c>
      <c r="M12796">
        <v>1285.8579999999999</v>
      </c>
      <c r="N12796" t="s">
        <v>3091</v>
      </c>
      <c r="O12796" t="s">
        <v>3092</v>
      </c>
      <c r="P12796" t="s">
        <v>3095</v>
      </c>
      <c r="R12796" t="s">
        <v>3094</v>
      </c>
    </row>
    <row r="12797" spans="1:18" x14ac:dyDescent="0.25">
      <c r="A12797" t="s">
        <v>8487</v>
      </c>
      <c r="B12797" t="s">
        <v>3089</v>
      </c>
      <c r="D12797" t="s">
        <v>3090</v>
      </c>
      <c r="E12797" t="s">
        <v>3090</v>
      </c>
      <c r="F12797">
        <v>1</v>
      </c>
      <c r="G12797">
        <v>0</v>
      </c>
      <c r="H12797">
        <v>1268.1137799999999</v>
      </c>
      <c r="I12797">
        <v>644.85978</v>
      </c>
      <c r="K12797">
        <v>230</v>
      </c>
      <c r="M12797">
        <v>393.25400000000002</v>
      </c>
      <c r="N12797" t="s">
        <v>3091</v>
      </c>
      <c r="O12797" t="s">
        <v>3092</v>
      </c>
      <c r="P12797" t="s">
        <v>3095</v>
      </c>
      <c r="R12797" t="s">
        <v>3094</v>
      </c>
    </row>
    <row r="12798" spans="1:18" x14ac:dyDescent="0.25">
      <c r="A12798" t="s">
        <v>8586</v>
      </c>
      <c r="B12798" t="s">
        <v>3089</v>
      </c>
      <c r="D12798" t="s">
        <v>3090</v>
      </c>
      <c r="E12798" t="s">
        <v>3090</v>
      </c>
      <c r="F12798">
        <v>1</v>
      </c>
      <c r="G12798">
        <v>0</v>
      </c>
      <c r="H12798">
        <v>968.34562500000004</v>
      </c>
      <c r="I12798">
        <v>290.895625</v>
      </c>
      <c r="K12798">
        <v>250</v>
      </c>
      <c r="M12798">
        <v>427.45</v>
      </c>
      <c r="N12798" t="s">
        <v>3091</v>
      </c>
      <c r="O12798" t="s">
        <v>3092</v>
      </c>
      <c r="P12798" t="s">
        <v>3095</v>
      </c>
      <c r="R12798" t="s">
        <v>3094</v>
      </c>
    </row>
    <row r="12799" spans="1:18" x14ac:dyDescent="0.25">
      <c r="A12799" t="s">
        <v>8488</v>
      </c>
      <c r="B12799" t="s">
        <v>3089</v>
      </c>
      <c r="D12799" t="s">
        <v>3090</v>
      </c>
      <c r="E12799" t="s">
        <v>3090</v>
      </c>
      <c r="F12799">
        <v>1</v>
      </c>
      <c r="G12799">
        <v>0</v>
      </c>
      <c r="H12799">
        <v>25148.958058038301</v>
      </c>
      <c r="I12799">
        <v>11735.448058038301</v>
      </c>
      <c r="K12799">
        <v>4950</v>
      </c>
      <c r="M12799">
        <v>8463.51</v>
      </c>
      <c r="N12799" t="s">
        <v>3091</v>
      </c>
      <c r="O12799" t="s">
        <v>3092</v>
      </c>
      <c r="P12799" t="s">
        <v>3095</v>
      </c>
      <c r="R12799" t="s">
        <v>3094</v>
      </c>
    </row>
    <row r="12800" spans="1:18" x14ac:dyDescent="0.25">
      <c r="A12800" t="s">
        <v>8587</v>
      </c>
      <c r="B12800" t="s">
        <v>3089</v>
      </c>
      <c r="D12800" t="s">
        <v>3090</v>
      </c>
      <c r="E12800" t="s">
        <v>3090</v>
      </c>
      <c r="F12800">
        <v>1</v>
      </c>
      <c r="G12800">
        <v>0</v>
      </c>
      <c r="H12800">
        <v>1653.5372536140701</v>
      </c>
      <c r="I12800">
        <v>596.98623361407601</v>
      </c>
      <c r="K12800">
        <v>389.9</v>
      </c>
      <c r="M12800">
        <v>666.65102000000002</v>
      </c>
      <c r="N12800" t="s">
        <v>3091</v>
      </c>
      <c r="O12800" t="s">
        <v>3092</v>
      </c>
      <c r="P12800" t="s">
        <v>3095</v>
      </c>
      <c r="R12800" t="s">
        <v>3094</v>
      </c>
    </row>
    <row r="12801" spans="1:18" x14ac:dyDescent="0.25">
      <c r="A12801" t="s">
        <v>8489</v>
      </c>
      <c r="B12801" t="s">
        <v>3089</v>
      </c>
      <c r="D12801" t="s">
        <v>3090</v>
      </c>
      <c r="E12801" t="s">
        <v>3090</v>
      </c>
      <c r="F12801">
        <v>1</v>
      </c>
      <c r="G12801">
        <v>0</v>
      </c>
      <c r="H12801">
        <v>941.40266795162495</v>
      </c>
      <c r="I12801">
        <v>318.145709742669</v>
      </c>
      <c r="K12801">
        <v>230</v>
      </c>
      <c r="M12801">
        <v>393.25695820895498</v>
      </c>
      <c r="N12801" t="s">
        <v>3091</v>
      </c>
      <c r="O12801" t="s">
        <v>3092</v>
      </c>
      <c r="P12801" t="s">
        <v>3095</v>
      </c>
      <c r="R12801" t="s">
        <v>3094</v>
      </c>
    </row>
    <row r="12802" spans="1:18" x14ac:dyDescent="0.25">
      <c r="A12802" t="s">
        <v>8588</v>
      </c>
      <c r="B12802" t="s">
        <v>3089</v>
      </c>
      <c r="D12802" t="s">
        <v>3090</v>
      </c>
      <c r="E12802" t="s">
        <v>3090</v>
      </c>
      <c r="F12802">
        <v>1</v>
      </c>
      <c r="G12802">
        <v>0</v>
      </c>
      <c r="H12802">
        <v>208.58973809873899</v>
      </c>
      <c r="I12802">
        <v>44.158718098739399</v>
      </c>
      <c r="K12802">
        <v>60.68</v>
      </c>
      <c r="M12802">
        <v>103.75102</v>
      </c>
      <c r="N12802" t="s">
        <v>3091</v>
      </c>
      <c r="O12802" t="s">
        <v>3092</v>
      </c>
      <c r="P12802" t="s">
        <v>3095</v>
      </c>
      <c r="R12802" t="s">
        <v>3094</v>
      </c>
    </row>
    <row r="12803" spans="1:18" x14ac:dyDescent="0.25">
      <c r="A12803" t="s">
        <v>8589</v>
      </c>
      <c r="B12803" t="s">
        <v>3089</v>
      </c>
      <c r="D12803" t="s">
        <v>3090</v>
      </c>
      <c r="E12803" t="s">
        <v>3090</v>
      </c>
      <c r="F12803">
        <v>1</v>
      </c>
      <c r="G12803">
        <v>0</v>
      </c>
      <c r="H12803">
        <v>210.54073809873901</v>
      </c>
      <c r="I12803">
        <v>44.158718098739399</v>
      </c>
      <c r="K12803">
        <v>61.4</v>
      </c>
      <c r="M12803">
        <v>104.98202000000001</v>
      </c>
      <c r="N12803" t="s">
        <v>3091</v>
      </c>
      <c r="O12803" t="s">
        <v>3092</v>
      </c>
      <c r="P12803" t="s">
        <v>3095</v>
      </c>
      <c r="R12803" t="s">
        <v>3094</v>
      </c>
    </row>
    <row r="12804" spans="1:18" x14ac:dyDescent="0.25">
      <c r="A12804" t="s">
        <v>8590</v>
      </c>
      <c r="B12804" t="s">
        <v>3089</v>
      </c>
      <c r="D12804" t="s">
        <v>3090</v>
      </c>
      <c r="E12804" t="s">
        <v>3090</v>
      </c>
      <c r="F12804">
        <v>1</v>
      </c>
      <c r="G12804">
        <v>0</v>
      </c>
      <c r="H12804">
        <v>237.78485574579801</v>
      </c>
      <c r="I12804">
        <v>83.596835745798302</v>
      </c>
      <c r="K12804">
        <v>56.9</v>
      </c>
      <c r="M12804">
        <v>97.288020000000003</v>
      </c>
      <c r="N12804" t="s">
        <v>3091</v>
      </c>
      <c r="O12804" t="s">
        <v>3092</v>
      </c>
      <c r="P12804" t="s">
        <v>3095</v>
      </c>
      <c r="R12804" t="s">
        <v>3094</v>
      </c>
    </row>
    <row r="12805" spans="1:18" x14ac:dyDescent="0.25">
      <c r="A12805" t="s">
        <v>8591</v>
      </c>
      <c r="B12805" t="s">
        <v>3089</v>
      </c>
      <c r="D12805" t="s">
        <v>3090</v>
      </c>
      <c r="E12805" t="s">
        <v>3090</v>
      </c>
      <c r="F12805">
        <v>1</v>
      </c>
      <c r="G12805">
        <v>0</v>
      </c>
      <c r="H12805">
        <v>168.98126751050401</v>
      </c>
      <c r="I12805">
        <v>63.570247510504203</v>
      </c>
      <c r="K12805">
        <v>38.9</v>
      </c>
      <c r="M12805">
        <v>66.511020000000002</v>
      </c>
      <c r="N12805" t="s">
        <v>3091</v>
      </c>
      <c r="O12805" t="s">
        <v>3092</v>
      </c>
      <c r="P12805" t="s">
        <v>3095</v>
      </c>
      <c r="R12805" t="s">
        <v>3094</v>
      </c>
    </row>
    <row r="12806" spans="1:18" x14ac:dyDescent="0.25">
      <c r="A12806" t="s">
        <v>8592</v>
      </c>
      <c r="B12806" t="s">
        <v>3089</v>
      </c>
      <c r="D12806" t="s">
        <v>3090</v>
      </c>
      <c r="E12806" t="s">
        <v>3090</v>
      </c>
      <c r="F12806">
        <v>1</v>
      </c>
      <c r="G12806">
        <v>0</v>
      </c>
      <c r="H12806">
        <v>252.34526751050399</v>
      </c>
      <c r="I12806">
        <v>54.015247510504203</v>
      </c>
      <c r="K12806">
        <v>73.19</v>
      </c>
      <c r="M12806">
        <v>125.14002000000001</v>
      </c>
      <c r="N12806" t="s">
        <v>3091</v>
      </c>
      <c r="O12806" t="s">
        <v>3092</v>
      </c>
      <c r="P12806" t="s">
        <v>3095</v>
      </c>
      <c r="R12806" t="s">
        <v>3094</v>
      </c>
    </row>
    <row r="12807" spans="1:18" x14ac:dyDescent="0.25">
      <c r="A12807" t="s">
        <v>8593</v>
      </c>
      <c r="B12807" t="s">
        <v>3089</v>
      </c>
      <c r="D12807" t="s">
        <v>3090</v>
      </c>
      <c r="E12807" t="s">
        <v>3090</v>
      </c>
      <c r="F12807">
        <v>1</v>
      </c>
      <c r="G12807">
        <v>0</v>
      </c>
      <c r="H12807">
        <v>72.611317605042004</v>
      </c>
      <c r="I12807">
        <v>18.415157605042001</v>
      </c>
      <c r="K12807">
        <v>20</v>
      </c>
      <c r="M12807">
        <v>34.196159999999999</v>
      </c>
      <c r="N12807" t="s">
        <v>3091</v>
      </c>
      <c r="O12807" t="s">
        <v>3092</v>
      </c>
      <c r="P12807" t="s">
        <v>3095</v>
      </c>
      <c r="R12807" t="s">
        <v>3094</v>
      </c>
    </row>
    <row r="12808" spans="1:18" x14ac:dyDescent="0.25">
      <c r="A12808" t="s">
        <v>8594</v>
      </c>
      <c r="B12808" t="s">
        <v>3089</v>
      </c>
      <c r="D12808" t="s">
        <v>3090</v>
      </c>
      <c r="E12808" t="s">
        <v>3090</v>
      </c>
      <c r="F12808">
        <v>1</v>
      </c>
      <c r="G12808">
        <v>0</v>
      </c>
      <c r="H12808">
        <v>103.813308336221</v>
      </c>
      <c r="I12808">
        <v>25.960917595922599</v>
      </c>
      <c r="K12808">
        <v>28.73</v>
      </c>
      <c r="M12808">
        <v>49.122390740298499</v>
      </c>
      <c r="N12808" t="s">
        <v>3091</v>
      </c>
      <c r="O12808" t="s">
        <v>3092</v>
      </c>
      <c r="P12808" t="s">
        <v>3095</v>
      </c>
      <c r="R12808" t="s">
        <v>3094</v>
      </c>
    </row>
    <row r="12809" spans="1:18" x14ac:dyDescent="0.25">
      <c r="A12809" t="s">
        <v>8595</v>
      </c>
      <c r="B12809" t="s">
        <v>3089</v>
      </c>
      <c r="D12809" t="s">
        <v>3090</v>
      </c>
      <c r="E12809" t="s">
        <v>3090</v>
      </c>
      <c r="F12809">
        <v>1</v>
      </c>
      <c r="G12809">
        <v>0</v>
      </c>
      <c r="H12809">
        <v>19.102651613234102</v>
      </c>
      <c r="I12809">
        <v>0.78408444905508001</v>
      </c>
      <c r="K12809">
        <v>6.76</v>
      </c>
      <c r="M12809">
        <v>11.558567164179101</v>
      </c>
      <c r="N12809" t="s">
        <v>3091</v>
      </c>
      <c r="O12809" t="s">
        <v>3092</v>
      </c>
      <c r="P12809" t="s">
        <v>3095</v>
      </c>
      <c r="R12809" t="s">
        <v>3094</v>
      </c>
    </row>
    <row r="12810" spans="1:18" x14ac:dyDescent="0.25">
      <c r="A12810" t="s">
        <v>8596</v>
      </c>
      <c r="B12810" t="s">
        <v>3089</v>
      </c>
      <c r="D12810" t="s">
        <v>3090</v>
      </c>
      <c r="E12810" t="s">
        <v>3090</v>
      </c>
      <c r="F12810">
        <v>1</v>
      </c>
      <c r="G12810">
        <v>0</v>
      </c>
      <c r="H12810">
        <v>16.6707420698101</v>
      </c>
      <c r="I12810">
        <v>0.79119265488477397</v>
      </c>
      <c r="K12810">
        <v>5.86</v>
      </c>
      <c r="M12810">
        <v>10.019549414925301</v>
      </c>
      <c r="N12810" t="s">
        <v>3091</v>
      </c>
      <c r="O12810" t="s">
        <v>3092</v>
      </c>
      <c r="P12810" t="s">
        <v>3095</v>
      </c>
      <c r="R12810" t="s">
        <v>3094</v>
      </c>
    </row>
    <row r="12811" spans="1:18" x14ac:dyDescent="0.25">
      <c r="A12811" t="s">
        <v>8597</v>
      </c>
      <c r="B12811" t="s">
        <v>3089</v>
      </c>
      <c r="D12811" t="s">
        <v>3090</v>
      </c>
      <c r="E12811" t="s">
        <v>3090</v>
      </c>
      <c r="F12811">
        <v>1</v>
      </c>
      <c r="G12811">
        <v>0</v>
      </c>
      <c r="H12811">
        <v>13.5162864684873</v>
      </c>
      <c r="I12811">
        <v>0.80777846848739498</v>
      </c>
      <c r="K12811">
        <v>4.6900000000000004</v>
      </c>
      <c r="M12811">
        <v>8.0185080000000006</v>
      </c>
      <c r="N12811" t="s">
        <v>3091</v>
      </c>
      <c r="O12811" t="s">
        <v>3092</v>
      </c>
      <c r="P12811" t="s">
        <v>3095</v>
      </c>
      <c r="R12811" t="s">
        <v>3094</v>
      </c>
    </row>
    <row r="12812" spans="1:18" x14ac:dyDescent="0.25">
      <c r="A12812" t="s">
        <v>8598</v>
      </c>
      <c r="B12812" t="s">
        <v>3089</v>
      </c>
      <c r="D12812" t="s">
        <v>3090</v>
      </c>
      <c r="E12812" t="s">
        <v>3090</v>
      </c>
      <c r="F12812">
        <v>1</v>
      </c>
      <c r="G12812">
        <v>0</v>
      </c>
      <c r="H12812">
        <v>4.3218053359032496</v>
      </c>
      <c r="I12812">
        <v>0.63629141948533896</v>
      </c>
      <c r="K12812">
        <v>1.36</v>
      </c>
      <c r="M12812">
        <v>2.3255139164179099</v>
      </c>
      <c r="N12812" t="s">
        <v>3091</v>
      </c>
      <c r="O12812" t="s">
        <v>3092</v>
      </c>
      <c r="P12812" t="s">
        <v>3095</v>
      </c>
      <c r="R12812" t="s">
        <v>3094</v>
      </c>
    </row>
    <row r="12813" spans="1:18" x14ac:dyDescent="0.25">
      <c r="A12813" t="s">
        <v>8599</v>
      </c>
      <c r="B12813" t="s">
        <v>3089</v>
      </c>
      <c r="D12813" t="s">
        <v>3090</v>
      </c>
      <c r="E12813" t="s">
        <v>3090</v>
      </c>
      <c r="F12813">
        <v>1</v>
      </c>
      <c r="G12813">
        <v>0</v>
      </c>
      <c r="H12813">
        <v>23.038117647058801</v>
      </c>
      <c r="I12813">
        <v>8.1611176470588198</v>
      </c>
      <c r="K12813">
        <v>5.49</v>
      </c>
      <c r="M12813">
        <v>9.3870000000000005</v>
      </c>
      <c r="N12813" t="s">
        <v>3091</v>
      </c>
      <c r="O12813" t="s">
        <v>3092</v>
      </c>
      <c r="P12813" t="s">
        <v>3095</v>
      </c>
      <c r="R12813" t="s">
        <v>3094</v>
      </c>
    </row>
    <row r="12814" spans="1:18" x14ac:dyDescent="0.25">
      <c r="A12814" t="s">
        <v>8600</v>
      </c>
      <c r="B12814" t="s">
        <v>3089</v>
      </c>
      <c r="D12814" t="s">
        <v>3090</v>
      </c>
      <c r="E12814" t="s">
        <v>3090</v>
      </c>
      <c r="F12814">
        <v>1</v>
      </c>
      <c r="G12814">
        <v>0</v>
      </c>
      <c r="H12814">
        <v>58.4333764285714</v>
      </c>
      <c r="I12814">
        <v>12.7732164285714</v>
      </c>
      <c r="K12814">
        <v>16.850000000000001</v>
      </c>
      <c r="M12814">
        <v>28.81016</v>
      </c>
      <c r="N12814" t="s">
        <v>3091</v>
      </c>
      <c r="O12814" t="s">
        <v>3092</v>
      </c>
      <c r="P12814" t="s">
        <v>3095</v>
      </c>
      <c r="R12814" t="s">
        <v>3094</v>
      </c>
    </row>
    <row r="12815" spans="1:18" x14ac:dyDescent="0.25">
      <c r="A12815" t="s">
        <v>8601</v>
      </c>
      <c r="B12815" t="s">
        <v>3089</v>
      </c>
      <c r="D12815" t="s">
        <v>3090</v>
      </c>
      <c r="E12815" t="s">
        <v>3090</v>
      </c>
      <c r="F12815">
        <v>1</v>
      </c>
      <c r="G12815">
        <v>0</v>
      </c>
      <c r="H12815">
        <v>4.4087276449579802</v>
      </c>
      <c r="I12815">
        <v>0.72321964495798297</v>
      </c>
      <c r="K12815">
        <v>1.36</v>
      </c>
      <c r="M12815">
        <v>2.3255080000000001</v>
      </c>
      <c r="N12815" t="s">
        <v>3091</v>
      </c>
      <c r="O12815" t="s">
        <v>3092</v>
      </c>
      <c r="P12815" t="s">
        <v>3095</v>
      </c>
      <c r="R12815" t="s">
        <v>3094</v>
      </c>
    </row>
    <row r="12816" spans="1:18" x14ac:dyDescent="0.25">
      <c r="A12816" t="s">
        <v>8602</v>
      </c>
      <c r="B12816" t="s">
        <v>3089</v>
      </c>
      <c r="D12816" t="s">
        <v>3090</v>
      </c>
      <c r="E12816" t="s">
        <v>3090</v>
      </c>
      <c r="F12816">
        <v>1</v>
      </c>
      <c r="G12816">
        <v>0</v>
      </c>
      <c r="H12816">
        <v>3.71416882142857</v>
      </c>
      <c r="I12816">
        <v>0.63866082142857095</v>
      </c>
      <c r="K12816">
        <v>1.135</v>
      </c>
      <c r="M12816">
        <v>1.9405079999999999</v>
      </c>
      <c r="N12816" t="s">
        <v>3091</v>
      </c>
      <c r="O12816" t="s">
        <v>3092</v>
      </c>
      <c r="P12816" t="s">
        <v>3095</v>
      </c>
      <c r="R12816" t="s">
        <v>3094</v>
      </c>
    </row>
    <row r="12817" spans="1:18" x14ac:dyDescent="0.25">
      <c r="A12817" t="s">
        <v>8603</v>
      </c>
      <c r="B12817" t="s">
        <v>3089</v>
      </c>
      <c r="D12817" t="s">
        <v>3090</v>
      </c>
      <c r="E12817" t="s">
        <v>3090</v>
      </c>
      <c r="F12817">
        <v>1</v>
      </c>
      <c r="G12817">
        <v>0</v>
      </c>
      <c r="H12817">
        <v>17.493168821428501</v>
      </c>
      <c r="I12817">
        <v>0.63866082142857095</v>
      </c>
      <c r="K12817">
        <v>6.22</v>
      </c>
      <c r="M12817">
        <v>10.634508</v>
      </c>
      <c r="N12817" t="s">
        <v>3091</v>
      </c>
      <c r="O12817" t="s">
        <v>3092</v>
      </c>
      <c r="P12817" t="s">
        <v>3095</v>
      </c>
      <c r="R12817" t="s">
        <v>3094</v>
      </c>
    </row>
    <row r="12818" spans="1:18" x14ac:dyDescent="0.25">
      <c r="A12818" t="s">
        <v>8604</v>
      </c>
      <c r="B12818" t="s">
        <v>3089</v>
      </c>
      <c r="D12818" t="s">
        <v>3090</v>
      </c>
      <c r="E12818" t="s">
        <v>3090</v>
      </c>
      <c r="F12818">
        <v>1</v>
      </c>
      <c r="G12818">
        <v>0</v>
      </c>
      <c r="H12818">
        <v>2.6795</v>
      </c>
      <c r="I12818">
        <v>1.46</v>
      </c>
      <c r="K12818">
        <v>0.45</v>
      </c>
      <c r="M12818">
        <v>0.76949999999999996</v>
      </c>
      <c r="N12818" t="s">
        <v>3091</v>
      </c>
      <c r="O12818" t="s">
        <v>3092</v>
      </c>
      <c r="P12818" t="s">
        <v>3095</v>
      </c>
      <c r="R12818" t="s">
        <v>3094</v>
      </c>
    </row>
    <row r="12819" spans="1:18" x14ac:dyDescent="0.25">
      <c r="A12819" t="s">
        <v>8605</v>
      </c>
      <c r="B12819" t="s">
        <v>3089</v>
      </c>
      <c r="D12819" t="s">
        <v>3090</v>
      </c>
      <c r="E12819" t="s">
        <v>3090</v>
      </c>
      <c r="F12819">
        <v>1</v>
      </c>
      <c r="G12819">
        <v>0</v>
      </c>
      <c r="H12819">
        <v>2.5695000000000001</v>
      </c>
      <c r="I12819">
        <v>1.35</v>
      </c>
      <c r="K12819">
        <v>0.45</v>
      </c>
      <c r="M12819">
        <v>0.76949999999999996</v>
      </c>
      <c r="N12819" t="s">
        <v>3091</v>
      </c>
      <c r="O12819" t="s">
        <v>3092</v>
      </c>
      <c r="P12819" t="s">
        <v>3095</v>
      </c>
      <c r="R12819" t="s">
        <v>3094</v>
      </c>
    </row>
    <row r="12820" spans="1:18" x14ac:dyDescent="0.25">
      <c r="A12820" t="s">
        <v>8606</v>
      </c>
      <c r="B12820" t="s">
        <v>3089</v>
      </c>
      <c r="D12820" t="s">
        <v>3090</v>
      </c>
      <c r="E12820" t="s">
        <v>3090</v>
      </c>
      <c r="F12820">
        <v>1</v>
      </c>
      <c r="G12820">
        <v>0</v>
      </c>
      <c r="H12820">
        <v>2.6395</v>
      </c>
      <c r="I12820">
        <v>1.42</v>
      </c>
      <c r="K12820">
        <v>0.45</v>
      </c>
      <c r="M12820">
        <v>0.76949999999999996</v>
      </c>
      <c r="N12820" t="s">
        <v>3091</v>
      </c>
      <c r="O12820" t="s">
        <v>3092</v>
      </c>
      <c r="P12820" t="s">
        <v>3095</v>
      </c>
      <c r="R12820" t="s">
        <v>3094</v>
      </c>
    </row>
    <row r="12821" spans="1:18" x14ac:dyDescent="0.25">
      <c r="A12821" t="s">
        <v>8607</v>
      </c>
      <c r="B12821" t="s">
        <v>3089</v>
      </c>
      <c r="D12821" t="s">
        <v>3090</v>
      </c>
      <c r="E12821" t="s">
        <v>3090</v>
      </c>
      <c r="F12821">
        <v>1</v>
      </c>
      <c r="G12821">
        <v>0</v>
      </c>
      <c r="H12821">
        <v>2.6095000000000002</v>
      </c>
      <c r="I12821">
        <v>1.39</v>
      </c>
      <c r="K12821">
        <v>0.45</v>
      </c>
      <c r="M12821">
        <v>0.76949999999999996</v>
      </c>
      <c r="N12821" t="s">
        <v>3091</v>
      </c>
      <c r="O12821" t="s">
        <v>3092</v>
      </c>
      <c r="P12821" t="s">
        <v>3095</v>
      </c>
      <c r="R12821" t="s">
        <v>3094</v>
      </c>
    </row>
    <row r="12822" spans="1:18" x14ac:dyDescent="0.25">
      <c r="A12822" t="s">
        <v>8608</v>
      </c>
      <c r="B12822" t="s">
        <v>3089</v>
      </c>
      <c r="D12822" t="s">
        <v>3090</v>
      </c>
      <c r="E12822" t="s">
        <v>3090</v>
      </c>
      <c r="F12822">
        <v>1</v>
      </c>
      <c r="G12822">
        <v>0</v>
      </c>
      <c r="H12822">
        <v>378.57887969654502</v>
      </c>
      <c r="I12822">
        <v>46.357719696545203</v>
      </c>
      <c r="K12822">
        <v>122.6</v>
      </c>
      <c r="M12822">
        <v>209.62116</v>
      </c>
      <c r="N12822" t="s">
        <v>3091</v>
      </c>
      <c r="O12822" t="s">
        <v>3092</v>
      </c>
      <c r="P12822" t="s">
        <v>3095</v>
      </c>
      <c r="R12822" t="s">
        <v>3094</v>
      </c>
    </row>
    <row r="12823" spans="1:18" x14ac:dyDescent="0.25">
      <c r="A12823" t="s">
        <v>8609</v>
      </c>
      <c r="B12823" t="s">
        <v>3089</v>
      </c>
      <c r="D12823" t="s">
        <v>3090</v>
      </c>
      <c r="E12823" t="s">
        <v>3090</v>
      </c>
      <c r="F12823">
        <v>1</v>
      </c>
      <c r="G12823">
        <v>0</v>
      </c>
      <c r="H12823">
        <v>379.59392675536799</v>
      </c>
      <c r="I12823">
        <v>47.372766755368801</v>
      </c>
      <c r="K12823">
        <v>122.6</v>
      </c>
      <c r="M12823">
        <v>209.62116</v>
      </c>
      <c r="N12823" t="s">
        <v>3091</v>
      </c>
      <c r="O12823" t="s">
        <v>3092</v>
      </c>
      <c r="P12823" t="s">
        <v>3095</v>
      </c>
      <c r="R12823" t="s">
        <v>3094</v>
      </c>
    </row>
    <row r="12824" spans="1:18" x14ac:dyDescent="0.25">
      <c r="A12824" t="s">
        <v>8610</v>
      </c>
      <c r="B12824" t="s">
        <v>3089</v>
      </c>
      <c r="D12824" t="s">
        <v>3090</v>
      </c>
      <c r="E12824" t="s">
        <v>3090</v>
      </c>
      <c r="F12824">
        <v>1</v>
      </c>
      <c r="G12824">
        <v>0</v>
      </c>
      <c r="H12824">
        <v>6.7395339661753599</v>
      </c>
      <c r="I12824">
        <v>0.61496680199625697</v>
      </c>
      <c r="K12824">
        <v>2.2599999999999998</v>
      </c>
      <c r="M12824">
        <v>3.8645671641791002</v>
      </c>
      <c r="N12824" t="s">
        <v>3091</v>
      </c>
      <c r="O12824" t="s">
        <v>3092</v>
      </c>
      <c r="P12824" t="s">
        <v>3095</v>
      </c>
      <c r="R12824" t="s">
        <v>3094</v>
      </c>
    </row>
    <row r="12825" spans="1:18" x14ac:dyDescent="0.25">
      <c r="A12825" t="s">
        <v>8611</v>
      </c>
      <c r="B12825" t="s">
        <v>3089</v>
      </c>
      <c r="D12825" t="s">
        <v>3090</v>
      </c>
      <c r="E12825" t="s">
        <v>3090</v>
      </c>
      <c r="F12825">
        <v>1</v>
      </c>
      <c r="G12825">
        <v>0</v>
      </c>
      <c r="H12825">
        <v>2.9329999999999998</v>
      </c>
      <c r="I12825">
        <v>1.1040000000000001</v>
      </c>
      <c r="K12825">
        <v>0.67500000000000004</v>
      </c>
      <c r="M12825">
        <v>1.1539999999999999</v>
      </c>
      <c r="N12825" t="s">
        <v>3091</v>
      </c>
      <c r="O12825" t="s">
        <v>3092</v>
      </c>
      <c r="P12825" t="s">
        <v>3095</v>
      </c>
      <c r="R12825" t="s">
        <v>3094</v>
      </c>
    </row>
    <row r="12826" spans="1:18" x14ac:dyDescent="0.25">
      <c r="A12826" t="s">
        <v>8612</v>
      </c>
      <c r="B12826" t="s">
        <v>3089</v>
      </c>
      <c r="D12826" t="s">
        <v>3090</v>
      </c>
      <c r="E12826" t="s">
        <v>3090</v>
      </c>
      <c r="F12826">
        <v>1</v>
      </c>
      <c r="G12826">
        <v>0</v>
      </c>
      <c r="H12826">
        <v>5.8410000000000002</v>
      </c>
      <c r="I12826">
        <v>1.573</v>
      </c>
      <c r="K12826">
        <v>1.575</v>
      </c>
      <c r="M12826">
        <v>2.6930000000000001</v>
      </c>
      <c r="N12826" t="s">
        <v>3091</v>
      </c>
      <c r="O12826" t="s">
        <v>3092</v>
      </c>
      <c r="P12826" t="s">
        <v>3095</v>
      </c>
      <c r="R12826" t="s">
        <v>3094</v>
      </c>
    </row>
    <row r="12827" spans="1:18" x14ac:dyDescent="0.25">
      <c r="A12827" t="s">
        <v>8613</v>
      </c>
      <c r="B12827" t="s">
        <v>3089</v>
      </c>
      <c r="D12827" t="s">
        <v>3090</v>
      </c>
      <c r="E12827" t="s">
        <v>3090</v>
      </c>
      <c r="F12827">
        <v>1</v>
      </c>
      <c r="G12827">
        <v>0</v>
      </c>
      <c r="H12827">
        <v>3.6354999999999902</v>
      </c>
      <c r="I12827">
        <v>0.58699999999999897</v>
      </c>
      <c r="K12827">
        <v>1.125</v>
      </c>
      <c r="M12827">
        <v>1.9235</v>
      </c>
      <c r="N12827" t="s">
        <v>3091</v>
      </c>
      <c r="O12827" t="s">
        <v>3092</v>
      </c>
      <c r="P12827" t="s">
        <v>3095</v>
      </c>
      <c r="R12827" t="s">
        <v>3094</v>
      </c>
    </row>
    <row r="12828" spans="1:18" x14ac:dyDescent="0.25">
      <c r="A12828" t="s">
        <v>8614</v>
      </c>
      <c r="B12828" t="s">
        <v>3089</v>
      </c>
      <c r="D12828" t="s">
        <v>3090</v>
      </c>
      <c r="E12828" t="s">
        <v>3090</v>
      </c>
      <c r="F12828">
        <v>1</v>
      </c>
      <c r="G12828">
        <v>0</v>
      </c>
      <c r="H12828">
        <v>178.695783930939</v>
      </c>
      <c r="I12828">
        <v>87.321783930939802</v>
      </c>
      <c r="K12828">
        <v>33.72</v>
      </c>
      <c r="M12828">
        <v>57.654000000000003</v>
      </c>
      <c r="N12828" t="s">
        <v>3091</v>
      </c>
      <c r="O12828" t="s">
        <v>3092</v>
      </c>
      <c r="P12828" t="s">
        <v>3095</v>
      </c>
      <c r="R12828" t="s">
        <v>3094</v>
      </c>
    </row>
    <row r="12829" spans="1:18" x14ac:dyDescent="0.25">
      <c r="A12829" t="s">
        <v>8490</v>
      </c>
      <c r="B12829" t="s">
        <v>3089</v>
      </c>
      <c r="D12829" t="s">
        <v>3090</v>
      </c>
      <c r="E12829" t="s">
        <v>3090</v>
      </c>
      <c r="F12829">
        <v>1</v>
      </c>
      <c r="G12829">
        <v>0</v>
      </c>
      <c r="H12829">
        <v>2451.9321833333302</v>
      </c>
      <c r="I12829">
        <v>831.47218333333296</v>
      </c>
      <c r="K12829">
        <v>598</v>
      </c>
      <c r="M12829">
        <v>1022.46</v>
      </c>
      <c r="N12829" t="s">
        <v>3091</v>
      </c>
      <c r="O12829" t="s">
        <v>3092</v>
      </c>
      <c r="P12829" t="s">
        <v>3095</v>
      </c>
      <c r="R12829" t="s">
        <v>3094</v>
      </c>
    </row>
    <row r="12830" spans="1:18" x14ac:dyDescent="0.25">
      <c r="A12830" t="s">
        <v>8615</v>
      </c>
      <c r="B12830" t="s">
        <v>3089</v>
      </c>
      <c r="D12830" t="s">
        <v>3090</v>
      </c>
      <c r="E12830" t="s">
        <v>3090</v>
      </c>
      <c r="F12830">
        <v>1</v>
      </c>
      <c r="G12830">
        <v>0</v>
      </c>
      <c r="H12830">
        <v>33.4945176470588</v>
      </c>
      <c r="I12830">
        <v>2.87351764705882</v>
      </c>
      <c r="K12830">
        <v>11.3</v>
      </c>
      <c r="M12830">
        <v>19.321000000000002</v>
      </c>
      <c r="N12830" t="s">
        <v>3091</v>
      </c>
      <c r="O12830" t="s">
        <v>3092</v>
      </c>
      <c r="P12830" t="s">
        <v>3095</v>
      </c>
      <c r="R12830" t="s">
        <v>3094</v>
      </c>
    </row>
    <row r="12831" spans="1:18" x14ac:dyDescent="0.25">
      <c r="A12831" t="s">
        <v>8616</v>
      </c>
      <c r="B12831" t="s">
        <v>3089</v>
      </c>
      <c r="D12831" t="s">
        <v>3090</v>
      </c>
      <c r="E12831" t="s">
        <v>3090</v>
      </c>
      <c r="F12831">
        <v>1</v>
      </c>
      <c r="G12831">
        <v>0</v>
      </c>
      <c r="H12831">
        <v>132.05414072794699</v>
      </c>
      <c r="I12831">
        <v>47.427140727947702</v>
      </c>
      <c r="K12831">
        <v>31.23</v>
      </c>
      <c r="M12831">
        <v>53.396999999999998</v>
      </c>
      <c r="N12831" t="s">
        <v>3091</v>
      </c>
      <c r="O12831" t="s">
        <v>3092</v>
      </c>
      <c r="P12831" t="s">
        <v>3095</v>
      </c>
      <c r="R12831" t="s">
        <v>3094</v>
      </c>
    </row>
    <row r="12832" spans="1:18" x14ac:dyDescent="0.25">
      <c r="A12832" t="s">
        <v>8617</v>
      </c>
      <c r="B12832" t="s">
        <v>3089</v>
      </c>
      <c r="D12832" t="s">
        <v>3090</v>
      </c>
      <c r="E12832" t="s">
        <v>3090</v>
      </c>
      <c r="F12832">
        <v>1</v>
      </c>
      <c r="G12832">
        <v>0</v>
      </c>
      <c r="H12832">
        <v>16.9049012727898</v>
      </c>
      <c r="I12832">
        <v>3.0849012727898102</v>
      </c>
      <c r="K12832">
        <v>5.0999999999999996</v>
      </c>
      <c r="M12832">
        <v>8.7200000000000006</v>
      </c>
      <c r="N12832" t="s">
        <v>3091</v>
      </c>
      <c r="O12832" t="s">
        <v>3092</v>
      </c>
      <c r="P12832" t="s">
        <v>3095</v>
      </c>
      <c r="R12832" t="s">
        <v>3094</v>
      </c>
    </row>
    <row r="12833" spans="1:18" x14ac:dyDescent="0.25">
      <c r="A12833" t="s">
        <v>8831</v>
      </c>
      <c r="B12833" t="s">
        <v>3089</v>
      </c>
      <c r="D12833" t="s">
        <v>3090</v>
      </c>
      <c r="E12833" t="s">
        <v>3090</v>
      </c>
      <c r="F12833">
        <v>1</v>
      </c>
      <c r="G12833">
        <v>0</v>
      </c>
      <c r="H12833">
        <v>5305.57093895252</v>
      </c>
      <c r="I12833">
        <v>1904.7434389525199</v>
      </c>
      <c r="K12833">
        <v>1598.36</v>
      </c>
      <c r="M12833">
        <v>1802.4675</v>
      </c>
      <c r="N12833" t="s">
        <v>3091</v>
      </c>
      <c r="O12833" t="s">
        <v>3092</v>
      </c>
      <c r="P12833" t="s">
        <v>3095</v>
      </c>
      <c r="R12833" t="s">
        <v>3094</v>
      </c>
    </row>
    <row r="12834" spans="1:18" x14ac:dyDescent="0.25">
      <c r="A12834" t="s">
        <v>8618</v>
      </c>
      <c r="B12834" t="s">
        <v>3089</v>
      </c>
      <c r="D12834" t="s">
        <v>3090</v>
      </c>
      <c r="E12834" t="s">
        <v>3090</v>
      </c>
      <c r="F12834">
        <v>1</v>
      </c>
      <c r="G12834">
        <v>0</v>
      </c>
      <c r="H12834">
        <v>74.472977226080005</v>
      </c>
      <c r="I12834">
        <v>57.002143892746702</v>
      </c>
      <c r="K12834">
        <v>5.6</v>
      </c>
      <c r="M12834">
        <v>11.8708333333333</v>
      </c>
      <c r="N12834" t="s">
        <v>3091</v>
      </c>
      <c r="O12834" t="s">
        <v>3092</v>
      </c>
      <c r="P12834" t="s">
        <v>3095</v>
      </c>
      <c r="R12834" t="s">
        <v>3094</v>
      </c>
    </row>
    <row r="12835" spans="1:18" x14ac:dyDescent="0.25">
      <c r="A12835" t="s">
        <v>8619</v>
      </c>
      <c r="B12835" t="s">
        <v>3089</v>
      </c>
      <c r="D12835" t="s">
        <v>3090</v>
      </c>
      <c r="E12835" t="s">
        <v>3090</v>
      </c>
      <c r="F12835">
        <v>1</v>
      </c>
      <c r="G12835">
        <v>0</v>
      </c>
      <c r="H12835">
        <v>75.193468529160299</v>
      </c>
      <c r="I12835">
        <v>57.722635195826903</v>
      </c>
      <c r="K12835">
        <v>5.6</v>
      </c>
      <c r="M12835">
        <v>11.8708333333333</v>
      </c>
      <c r="N12835" t="s">
        <v>3091</v>
      </c>
      <c r="O12835" t="s">
        <v>3092</v>
      </c>
      <c r="P12835" t="s">
        <v>3095</v>
      </c>
      <c r="R12835" t="s">
        <v>3094</v>
      </c>
    </row>
    <row r="12836" spans="1:18" x14ac:dyDescent="0.25">
      <c r="A12836" t="s">
        <v>8620</v>
      </c>
      <c r="B12836" t="s">
        <v>3089</v>
      </c>
      <c r="D12836" t="s">
        <v>3090</v>
      </c>
      <c r="E12836" t="s">
        <v>3090</v>
      </c>
      <c r="F12836">
        <v>1</v>
      </c>
      <c r="G12836">
        <v>0</v>
      </c>
      <c r="H12836">
        <v>76.376271381821496</v>
      </c>
      <c r="I12836">
        <v>58.905396381821497</v>
      </c>
      <c r="K12836">
        <v>5.6</v>
      </c>
      <c r="M12836">
        <v>11.870875</v>
      </c>
      <c r="N12836" t="s">
        <v>3091</v>
      </c>
      <c r="O12836" t="s">
        <v>3092</v>
      </c>
      <c r="P12836" t="s">
        <v>3095</v>
      </c>
      <c r="R12836" t="s">
        <v>3094</v>
      </c>
    </row>
    <row r="12837" spans="1:18" x14ac:dyDescent="0.25">
      <c r="A12837" t="s">
        <v>8621</v>
      </c>
      <c r="B12837" t="s">
        <v>3089</v>
      </c>
      <c r="D12837" t="s">
        <v>3090</v>
      </c>
      <c r="E12837" t="s">
        <v>3090</v>
      </c>
      <c r="F12837">
        <v>1</v>
      </c>
      <c r="G12837">
        <v>0</v>
      </c>
      <c r="H12837">
        <v>185.87902647222199</v>
      </c>
      <c r="I12837">
        <v>61.228193138888798</v>
      </c>
      <c r="K12837">
        <v>46</v>
      </c>
      <c r="M12837">
        <v>78.650833333333296</v>
      </c>
      <c r="N12837" t="s">
        <v>3091</v>
      </c>
      <c r="O12837" t="s">
        <v>3092</v>
      </c>
      <c r="P12837" t="s">
        <v>3095</v>
      </c>
      <c r="R12837" t="s">
        <v>3094</v>
      </c>
    </row>
    <row r="12838" spans="1:18" x14ac:dyDescent="0.25">
      <c r="A12838" t="s">
        <v>8622</v>
      </c>
      <c r="B12838" t="s">
        <v>3089</v>
      </c>
      <c r="D12838" t="s">
        <v>3090</v>
      </c>
      <c r="E12838" t="s">
        <v>3090</v>
      </c>
      <c r="F12838">
        <v>1</v>
      </c>
      <c r="G12838">
        <v>0</v>
      </c>
      <c r="H12838">
        <v>174.30536474523799</v>
      </c>
      <c r="I12838">
        <v>60.493936173809502</v>
      </c>
      <c r="K12838">
        <v>42</v>
      </c>
      <c r="M12838">
        <v>71.811428571428493</v>
      </c>
      <c r="N12838" t="s">
        <v>3091</v>
      </c>
      <c r="O12838" t="s">
        <v>3092</v>
      </c>
      <c r="P12838" t="s">
        <v>3095</v>
      </c>
      <c r="R12838" t="s">
        <v>3094</v>
      </c>
    </row>
    <row r="12839" spans="1:18" x14ac:dyDescent="0.25">
      <c r="A12839" t="s">
        <v>8623</v>
      </c>
      <c r="B12839" t="s">
        <v>3089</v>
      </c>
      <c r="D12839" t="s">
        <v>3090</v>
      </c>
      <c r="E12839" t="s">
        <v>3090</v>
      </c>
      <c r="F12839">
        <v>1</v>
      </c>
      <c r="G12839">
        <v>0</v>
      </c>
      <c r="H12839">
        <v>2201.42929411764</v>
      </c>
      <c r="I12839">
        <v>1523.9792941176399</v>
      </c>
      <c r="K12839">
        <v>250</v>
      </c>
      <c r="M12839">
        <v>427.45</v>
      </c>
      <c r="N12839" t="s">
        <v>3091</v>
      </c>
      <c r="O12839" t="s">
        <v>3092</v>
      </c>
      <c r="P12839" t="s">
        <v>3095</v>
      </c>
      <c r="R12839" t="s">
        <v>3094</v>
      </c>
    </row>
    <row r="12840" spans="1:18" x14ac:dyDescent="0.25">
      <c r="A12840" t="s">
        <v>8491</v>
      </c>
      <c r="B12840" t="s">
        <v>3089</v>
      </c>
      <c r="D12840" t="s">
        <v>3090</v>
      </c>
      <c r="E12840" t="s">
        <v>3090</v>
      </c>
      <c r="F12840">
        <v>1</v>
      </c>
      <c r="G12840">
        <v>0</v>
      </c>
      <c r="H12840">
        <v>2947.8784719999999</v>
      </c>
      <c r="I12840">
        <v>1051.018472</v>
      </c>
      <c r="K12840">
        <v>700</v>
      </c>
      <c r="M12840">
        <v>1196.8599999999999</v>
      </c>
      <c r="N12840" t="s">
        <v>3091</v>
      </c>
      <c r="O12840" t="s">
        <v>3092</v>
      </c>
      <c r="P12840" t="s">
        <v>3095</v>
      </c>
      <c r="R12840" t="s">
        <v>3094</v>
      </c>
    </row>
    <row r="12841" spans="1:18" x14ac:dyDescent="0.25">
      <c r="A12841" t="s">
        <v>8832</v>
      </c>
      <c r="B12841" t="s">
        <v>3089</v>
      </c>
      <c r="D12841" t="s">
        <v>3090</v>
      </c>
      <c r="E12841" t="s">
        <v>3090</v>
      </c>
      <c r="F12841">
        <v>1</v>
      </c>
      <c r="G12841">
        <v>0</v>
      </c>
      <c r="H12841">
        <v>58.422685279084902</v>
      </c>
      <c r="I12841">
        <v>17.284351945751599</v>
      </c>
      <c r="K12841">
        <v>19.335000000000001</v>
      </c>
      <c r="M12841">
        <v>21.803333333333299</v>
      </c>
      <c r="N12841" t="s">
        <v>3091</v>
      </c>
      <c r="O12841" t="s">
        <v>3092</v>
      </c>
      <c r="P12841" t="s">
        <v>3095</v>
      </c>
      <c r="R12841" t="s">
        <v>3094</v>
      </c>
    </row>
    <row r="12842" spans="1:18" x14ac:dyDescent="0.25">
      <c r="A12842" t="s">
        <v>8833</v>
      </c>
      <c r="B12842" t="s">
        <v>3089</v>
      </c>
      <c r="D12842" t="s">
        <v>3090</v>
      </c>
      <c r="E12842" t="s">
        <v>3090</v>
      </c>
      <c r="F12842">
        <v>1</v>
      </c>
      <c r="G12842">
        <v>0</v>
      </c>
      <c r="H12842">
        <v>265.22588463100999</v>
      </c>
      <c r="I12842">
        <v>59.530884631010899</v>
      </c>
      <c r="K12842">
        <v>96.674999999999997</v>
      </c>
      <c r="M12842">
        <v>109.02</v>
      </c>
      <c r="N12842" t="s">
        <v>3091</v>
      </c>
      <c r="O12842" t="s">
        <v>3092</v>
      </c>
      <c r="P12842" t="s">
        <v>3095</v>
      </c>
      <c r="R12842" t="s">
        <v>3094</v>
      </c>
    </row>
    <row r="12843" spans="1:18" x14ac:dyDescent="0.25">
      <c r="A12843" t="s">
        <v>8973</v>
      </c>
      <c r="B12843" t="s">
        <v>3089</v>
      </c>
      <c r="D12843" t="s">
        <v>3090</v>
      </c>
      <c r="E12843" t="s">
        <v>3090</v>
      </c>
      <c r="F12843">
        <v>1</v>
      </c>
      <c r="G12843">
        <v>0</v>
      </c>
      <c r="H12843">
        <v>2747.1365942765701</v>
      </c>
      <c r="I12843">
        <v>991.86826094324499</v>
      </c>
      <c r="K12843">
        <v>824.96</v>
      </c>
      <c r="M12843">
        <v>930.30833333333305</v>
      </c>
      <c r="N12843" t="s">
        <v>3091</v>
      </c>
      <c r="O12843" t="s">
        <v>3092</v>
      </c>
      <c r="P12843" t="s">
        <v>3095</v>
      </c>
      <c r="R12843" t="s">
        <v>3094</v>
      </c>
    </row>
    <row r="12844" spans="1:18" x14ac:dyDescent="0.25">
      <c r="A12844" t="s">
        <v>8624</v>
      </c>
      <c r="B12844" t="s">
        <v>3089</v>
      </c>
      <c r="D12844" t="s">
        <v>3090</v>
      </c>
      <c r="E12844" t="s">
        <v>3090</v>
      </c>
      <c r="F12844">
        <v>1</v>
      </c>
      <c r="G12844">
        <v>0</v>
      </c>
      <c r="H12844">
        <v>18.357287696218801</v>
      </c>
      <c r="I12844">
        <v>18.357287696218801</v>
      </c>
      <c r="K12844"/>
      <c r="N12844" t="s">
        <v>3091</v>
      </c>
      <c r="O12844" t="s">
        <v>3092</v>
      </c>
      <c r="P12844" t="s">
        <v>3095</v>
      </c>
      <c r="R12844" t="s">
        <v>3094</v>
      </c>
    </row>
    <row r="12845" spans="1:18" x14ac:dyDescent="0.25">
      <c r="A12845" t="s">
        <v>8625</v>
      </c>
      <c r="B12845" t="s">
        <v>3089</v>
      </c>
      <c r="D12845" t="s">
        <v>3090</v>
      </c>
      <c r="E12845" t="s">
        <v>3090</v>
      </c>
      <c r="F12845">
        <v>1</v>
      </c>
      <c r="G12845">
        <v>0</v>
      </c>
      <c r="H12845">
        <v>7.0576701106470203</v>
      </c>
      <c r="I12845">
        <v>3.9378367773136902</v>
      </c>
      <c r="K12845">
        <v>1</v>
      </c>
      <c r="M12845">
        <v>2.1198333333333301</v>
      </c>
      <c r="N12845" t="s">
        <v>3091</v>
      </c>
      <c r="O12845" t="s">
        <v>3092</v>
      </c>
      <c r="P12845" t="s">
        <v>3095</v>
      </c>
      <c r="R12845" t="s">
        <v>3094</v>
      </c>
    </row>
    <row r="12846" spans="1:18" x14ac:dyDescent="0.25">
      <c r="A12846" t="s">
        <v>8626</v>
      </c>
      <c r="B12846" t="s">
        <v>3089</v>
      </c>
      <c r="D12846" t="s">
        <v>3090</v>
      </c>
      <c r="E12846" t="s">
        <v>3090</v>
      </c>
      <c r="F12846">
        <v>1</v>
      </c>
      <c r="G12846">
        <v>0</v>
      </c>
      <c r="H12846">
        <v>6.1706397193522298</v>
      </c>
      <c r="I12846">
        <v>2.4268063860189</v>
      </c>
      <c r="K12846">
        <v>1.2</v>
      </c>
      <c r="M12846">
        <v>2.5438333333333301</v>
      </c>
      <c r="N12846" t="s">
        <v>3091</v>
      </c>
      <c r="O12846" t="s">
        <v>3092</v>
      </c>
      <c r="P12846" t="s">
        <v>3095</v>
      </c>
      <c r="R12846" t="s">
        <v>3094</v>
      </c>
    </row>
    <row r="12847" spans="1:18" x14ac:dyDescent="0.25">
      <c r="A12847" t="s">
        <v>8627</v>
      </c>
      <c r="B12847" t="s">
        <v>3089</v>
      </c>
      <c r="D12847" t="s">
        <v>3090</v>
      </c>
      <c r="E12847" t="s">
        <v>3090</v>
      </c>
      <c r="F12847">
        <v>1</v>
      </c>
      <c r="G12847">
        <v>0</v>
      </c>
      <c r="H12847">
        <v>10.279500000000001</v>
      </c>
      <c r="I12847">
        <v>2.6920000000000002</v>
      </c>
      <c r="K12847">
        <v>2.8</v>
      </c>
      <c r="M12847">
        <v>4.7874999999999996</v>
      </c>
      <c r="N12847" t="s">
        <v>3091</v>
      </c>
      <c r="O12847" t="s">
        <v>3092</v>
      </c>
      <c r="P12847" t="s">
        <v>3095</v>
      </c>
      <c r="R12847" t="s">
        <v>3094</v>
      </c>
    </row>
    <row r="12848" spans="1:18" x14ac:dyDescent="0.25">
      <c r="A12848" t="s">
        <v>8628</v>
      </c>
      <c r="B12848" t="s">
        <v>3089</v>
      </c>
      <c r="D12848" t="s">
        <v>3090</v>
      </c>
      <c r="E12848" t="s">
        <v>3090</v>
      </c>
      <c r="F12848">
        <v>1</v>
      </c>
      <c r="G12848">
        <v>0</v>
      </c>
      <c r="H12848">
        <v>238.109457303921</v>
      </c>
      <c r="I12848">
        <v>61.971957303921499</v>
      </c>
      <c r="K12848">
        <v>65</v>
      </c>
      <c r="M12848">
        <v>111.1375</v>
      </c>
      <c r="N12848" t="s">
        <v>3091</v>
      </c>
      <c r="O12848" t="s">
        <v>3092</v>
      </c>
      <c r="P12848" t="s">
        <v>3095</v>
      </c>
      <c r="R12848" t="s">
        <v>3094</v>
      </c>
    </row>
    <row r="12849" spans="1:18" x14ac:dyDescent="0.25">
      <c r="A12849" t="s">
        <v>8629</v>
      </c>
      <c r="B12849" t="s">
        <v>3089</v>
      </c>
      <c r="D12849" t="s">
        <v>3090</v>
      </c>
      <c r="E12849" t="s">
        <v>3090</v>
      </c>
      <c r="F12849">
        <v>1</v>
      </c>
      <c r="G12849">
        <v>0</v>
      </c>
      <c r="H12849">
        <v>26.525051465317301</v>
      </c>
      <c r="I12849">
        <v>3.6000514653173101</v>
      </c>
      <c r="K12849">
        <v>8.4600000000000009</v>
      </c>
      <c r="M12849">
        <v>14.465</v>
      </c>
      <c r="N12849" t="s">
        <v>3091</v>
      </c>
      <c r="O12849" t="s">
        <v>3092</v>
      </c>
      <c r="P12849" t="s">
        <v>3095</v>
      </c>
      <c r="R12849" t="s">
        <v>3094</v>
      </c>
    </row>
    <row r="12850" spans="1:18" x14ac:dyDescent="0.25">
      <c r="A12850" t="s">
        <v>8630</v>
      </c>
      <c r="B12850" t="s">
        <v>3089</v>
      </c>
      <c r="D12850" t="s">
        <v>3090</v>
      </c>
      <c r="E12850" t="s">
        <v>3090</v>
      </c>
      <c r="F12850">
        <v>1</v>
      </c>
      <c r="G12850">
        <v>0</v>
      </c>
      <c r="H12850">
        <v>3.625</v>
      </c>
      <c r="I12850">
        <v>0.80666666666666598</v>
      </c>
      <c r="K12850">
        <v>1.04</v>
      </c>
      <c r="M12850">
        <v>1.77833333333333</v>
      </c>
      <c r="N12850" t="s">
        <v>3091</v>
      </c>
      <c r="O12850" t="s">
        <v>3092</v>
      </c>
      <c r="P12850" t="s">
        <v>3095</v>
      </c>
      <c r="R12850" t="s">
        <v>3094</v>
      </c>
    </row>
    <row r="12851" spans="1:18" x14ac:dyDescent="0.25">
      <c r="A12851" t="s">
        <v>8834</v>
      </c>
      <c r="B12851" t="s">
        <v>3089</v>
      </c>
      <c r="D12851" t="s">
        <v>3090</v>
      </c>
      <c r="E12851" t="s">
        <v>3090</v>
      </c>
      <c r="F12851">
        <v>1</v>
      </c>
      <c r="G12851">
        <v>0</v>
      </c>
      <c r="H12851">
        <v>1995.4782390635401</v>
      </c>
      <c r="I12851">
        <v>1172.6982390635401</v>
      </c>
      <c r="K12851">
        <v>386.7</v>
      </c>
      <c r="M12851">
        <v>436.08</v>
      </c>
      <c r="N12851" t="s">
        <v>3091</v>
      </c>
      <c r="O12851" t="s">
        <v>3092</v>
      </c>
      <c r="P12851" t="s">
        <v>3095</v>
      </c>
      <c r="R12851" t="s">
        <v>3094</v>
      </c>
    </row>
    <row r="12852" spans="1:18" x14ac:dyDescent="0.25">
      <c r="A12852" t="s">
        <v>8835</v>
      </c>
      <c r="B12852" t="s">
        <v>3089</v>
      </c>
      <c r="D12852" t="s">
        <v>3090</v>
      </c>
      <c r="E12852" t="s">
        <v>3090</v>
      </c>
      <c r="F12852">
        <v>1</v>
      </c>
      <c r="G12852">
        <v>0</v>
      </c>
      <c r="H12852">
        <v>35.2575</v>
      </c>
      <c r="I12852">
        <v>21.5425</v>
      </c>
      <c r="K12852">
        <v>6.4450000000000003</v>
      </c>
      <c r="M12852">
        <v>7.27</v>
      </c>
      <c r="N12852" t="s">
        <v>3091</v>
      </c>
      <c r="O12852" t="s">
        <v>3092</v>
      </c>
      <c r="P12852" t="s">
        <v>3095</v>
      </c>
      <c r="R12852" t="s">
        <v>3094</v>
      </c>
    </row>
    <row r="12853" spans="1:18" x14ac:dyDescent="0.25">
      <c r="A12853" t="s">
        <v>8836</v>
      </c>
      <c r="B12853" t="s">
        <v>3089</v>
      </c>
      <c r="D12853" t="s">
        <v>3090</v>
      </c>
      <c r="E12853" t="s">
        <v>3090</v>
      </c>
      <c r="F12853">
        <v>1</v>
      </c>
      <c r="G12853">
        <v>0</v>
      </c>
      <c r="H12853">
        <v>32.128799806100197</v>
      </c>
      <c r="I12853">
        <v>4.7027998061002103</v>
      </c>
      <c r="K12853">
        <v>12.89</v>
      </c>
      <c r="M12853">
        <v>14.536</v>
      </c>
      <c r="N12853" t="s">
        <v>3091</v>
      </c>
      <c r="O12853" t="s">
        <v>3092</v>
      </c>
      <c r="P12853" t="s">
        <v>3095</v>
      </c>
      <c r="R12853" t="s">
        <v>3094</v>
      </c>
    </row>
    <row r="12854" spans="1:18" x14ac:dyDescent="0.25">
      <c r="A12854" t="s">
        <v>9237</v>
      </c>
      <c r="B12854" t="s">
        <v>3089</v>
      </c>
      <c r="D12854" t="s">
        <v>3090</v>
      </c>
      <c r="E12854" t="s">
        <v>3090</v>
      </c>
      <c r="F12854">
        <v>1</v>
      </c>
      <c r="G12854">
        <v>0</v>
      </c>
      <c r="H12854">
        <v>178.568958948529</v>
      </c>
      <c r="I12854">
        <v>40.261458948529402</v>
      </c>
      <c r="K12854">
        <v>65.003749999999997</v>
      </c>
      <c r="M12854">
        <v>73.303749999999994</v>
      </c>
      <c r="N12854" t="s">
        <v>3091</v>
      </c>
      <c r="O12854" t="s">
        <v>3092</v>
      </c>
      <c r="P12854" t="s">
        <v>3095</v>
      </c>
      <c r="R12854" t="s">
        <v>3094</v>
      </c>
    </row>
    <row r="12855" spans="1:18" x14ac:dyDescent="0.25">
      <c r="A12855" t="s">
        <v>8974</v>
      </c>
      <c r="B12855" t="s">
        <v>3089</v>
      </c>
      <c r="D12855" t="s">
        <v>3090</v>
      </c>
      <c r="E12855" t="s">
        <v>3090</v>
      </c>
      <c r="F12855">
        <v>1</v>
      </c>
      <c r="G12855">
        <v>0</v>
      </c>
      <c r="H12855">
        <v>1245.0412368705399</v>
      </c>
      <c r="I12855">
        <v>449.68623687053997</v>
      </c>
      <c r="K12855">
        <v>373.81</v>
      </c>
      <c r="M12855">
        <v>421.54500000000002</v>
      </c>
      <c r="N12855" t="s">
        <v>3091</v>
      </c>
      <c r="O12855" t="s">
        <v>3092</v>
      </c>
      <c r="P12855" t="s">
        <v>3095</v>
      </c>
      <c r="R12855" t="s">
        <v>3094</v>
      </c>
    </row>
    <row r="12856" spans="1:18" x14ac:dyDescent="0.25">
      <c r="A12856" t="s">
        <v>8975</v>
      </c>
      <c r="B12856" t="s">
        <v>3089</v>
      </c>
      <c r="D12856" t="s">
        <v>3090</v>
      </c>
      <c r="E12856" t="s">
        <v>3090</v>
      </c>
      <c r="F12856">
        <v>1</v>
      </c>
      <c r="G12856">
        <v>0</v>
      </c>
      <c r="H12856">
        <v>716.16347573339499</v>
      </c>
      <c r="I12856">
        <v>222.49447573339501</v>
      </c>
      <c r="K12856">
        <v>232.02</v>
      </c>
      <c r="M12856">
        <v>261.649</v>
      </c>
      <c r="N12856" t="s">
        <v>3091</v>
      </c>
      <c r="O12856" t="s">
        <v>3092</v>
      </c>
      <c r="P12856" t="s">
        <v>3095</v>
      </c>
      <c r="R12856" t="s">
        <v>3094</v>
      </c>
    </row>
    <row r="12857" spans="1:18" x14ac:dyDescent="0.25">
      <c r="A12857" t="s">
        <v>8976</v>
      </c>
      <c r="B12857" t="s">
        <v>3089</v>
      </c>
      <c r="D12857" t="s">
        <v>3090</v>
      </c>
      <c r="E12857" t="s">
        <v>3090</v>
      </c>
      <c r="F12857">
        <v>1</v>
      </c>
      <c r="G12857">
        <v>0</v>
      </c>
      <c r="H12857">
        <v>341.97978508576398</v>
      </c>
      <c r="I12857">
        <v>139.026785085764</v>
      </c>
      <c r="K12857">
        <v>95.385999999999996</v>
      </c>
      <c r="M12857">
        <v>107.56699999999999</v>
      </c>
      <c r="N12857" t="s">
        <v>3091</v>
      </c>
      <c r="O12857" t="s">
        <v>3092</v>
      </c>
      <c r="P12857" t="s">
        <v>3095</v>
      </c>
      <c r="R12857" t="s">
        <v>3094</v>
      </c>
    </row>
    <row r="12858" spans="1:18" x14ac:dyDescent="0.25">
      <c r="A12858" t="s">
        <v>9104</v>
      </c>
      <c r="B12858" t="s">
        <v>3089</v>
      </c>
      <c r="D12858" t="s">
        <v>3090</v>
      </c>
      <c r="E12858" t="s">
        <v>3090</v>
      </c>
      <c r="F12858">
        <v>1</v>
      </c>
      <c r="G12858">
        <v>0</v>
      </c>
      <c r="H12858">
        <v>41.281454981062701</v>
      </c>
      <c r="I12858">
        <v>19.3406149810627</v>
      </c>
      <c r="K12858">
        <v>10.311999999999999</v>
      </c>
      <c r="M12858">
        <v>11.62884</v>
      </c>
      <c r="N12858" t="s">
        <v>3091</v>
      </c>
      <c r="O12858" t="s">
        <v>3092</v>
      </c>
      <c r="P12858" t="s">
        <v>3095</v>
      </c>
      <c r="R12858" t="s">
        <v>3094</v>
      </c>
    </row>
    <row r="12859" spans="1:18" x14ac:dyDescent="0.25">
      <c r="A12859" t="s">
        <v>9105</v>
      </c>
      <c r="B12859" t="s">
        <v>3089</v>
      </c>
      <c r="D12859" t="s">
        <v>3090</v>
      </c>
      <c r="E12859" t="s">
        <v>3090</v>
      </c>
      <c r="F12859">
        <v>1</v>
      </c>
      <c r="G12859">
        <v>0</v>
      </c>
      <c r="H12859">
        <v>32.865990582500601</v>
      </c>
      <c r="I12859">
        <v>13.667790582500601</v>
      </c>
      <c r="K12859">
        <v>9.0229999999999997</v>
      </c>
      <c r="M12859">
        <v>10.1752</v>
      </c>
      <c r="N12859" t="s">
        <v>3091</v>
      </c>
      <c r="O12859" t="s">
        <v>3092</v>
      </c>
      <c r="P12859" t="s">
        <v>3095</v>
      </c>
      <c r="R12859" t="s">
        <v>3094</v>
      </c>
    </row>
    <row r="12860" spans="1:18" x14ac:dyDescent="0.25">
      <c r="A12860" t="s">
        <v>8977</v>
      </c>
      <c r="B12860" t="s">
        <v>3089</v>
      </c>
      <c r="D12860" t="s">
        <v>3090</v>
      </c>
      <c r="E12860" t="s">
        <v>3090</v>
      </c>
      <c r="F12860">
        <v>1</v>
      </c>
      <c r="G12860">
        <v>0</v>
      </c>
      <c r="H12860">
        <v>31.196280420168002</v>
      </c>
      <c r="I12860">
        <v>11.998080420168</v>
      </c>
      <c r="K12860">
        <v>9.0229999999999997</v>
      </c>
      <c r="M12860">
        <v>10.1752</v>
      </c>
      <c r="N12860" t="s">
        <v>3091</v>
      </c>
      <c r="O12860" t="s">
        <v>3092</v>
      </c>
      <c r="P12860" t="s">
        <v>3095</v>
      </c>
      <c r="R12860" t="s">
        <v>3094</v>
      </c>
    </row>
    <row r="12861" spans="1:18" x14ac:dyDescent="0.25">
      <c r="A12861" t="s">
        <v>9238</v>
      </c>
      <c r="B12861" t="s">
        <v>3089</v>
      </c>
      <c r="D12861" t="s">
        <v>3090</v>
      </c>
      <c r="E12861" t="s">
        <v>3090</v>
      </c>
      <c r="F12861">
        <v>1</v>
      </c>
      <c r="G12861">
        <v>0</v>
      </c>
      <c r="H12861">
        <v>5572.0000387331202</v>
      </c>
      <c r="I12861">
        <v>2171.1140387331202</v>
      </c>
      <c r="K12861">
        <v>1598.386</v>
      </c>
      <c r="M12861">
        <v>1802.5</v>
      </c>
      <c r="N12861" t="s">
        <v>3091</v>
      </c>
      <c r="O12861" t="s">
        <v>3092</v>
      </c>
      <c r="P12861" t="s">
        <v>3095</v>
      </c>
      <c r="R12861" t="s">
        <v>3094</v>
      </c>
    </row>
    <row r="12862" spans="1:18" x14ac:dyDescent="0.25">
      <c r="A12862" t="s">
        <v>9106</v>
      </c>
      <c r="B12862" t="s">
        <v>3089</v>
      </c>
      <c r="D12862" t="s">
        <v>3090</v>
      </c>
      <c r="E12862" t="s">
        <v>3090</v>
      </c>
      <c r="F12862">
        <v>1</v>
      </c>
      <c r="G12862">
        <v>0</v>
      </c>
      <c r="H12862">
        <v>3346.4322673213501</v>
      </c>
      <c r="I12862">
        <v>1986.10026732135</v>
      </c>
      <c r="K12862">
        <v>639.34400000000005</v>
      </c>
      <c r="M12862">
        <v>720.98800000000006</v>
      </c>
      <c r="N12862" t="s">
        <v>3091</v>
      </c>
      <c r="O12862" t="s">
        <v>3092</v>
      </c>
      <c r="P12862" t="s">
        <v>3095</v>
      </c>
      <c r="R12862" t="s">
        <v>3094</v>
      </c>
    </row>
    <row r="12863" spans="1:18" x14ac:dyDescent="0.25">
      <c r="A12863" t="s">
        <v>8978</v>
      </c>
      <c r="B12863" t="s">
        <v>3089</v>
      </c>
      <c r="D12863" t="s">
        <v>3090</v>
      </c>
      <c r="E12863" t="s">
        <v>3090</v>
      </c>
      <c r="F12863">
        <v>1</v>
      </c>
      <c r="G12863">
        <v>0</v>
      </c>
      <c r="H12863">
        <v>4950.3351922520596</v>
      </c>
      <c r="I12863">
        <v>3367.85019225206</v>
      </c>
      <c r="K12863">
        <v>743.755</v>
      </c>
      <c r="M12863">
        <v>838.73</v>
      </c>
      <c r="N12863" t="s">
        <v>3091</v>
      </c>
      <c r="O12863" t="s">
        <v>3092</v>
      </c>
      <c r="P12863" t="s">
        <v>3095</v>
      </c>
      <c r="R12863" t="s">
        <v>3094</v>
      </c>
    </row>
    <row r="12864" spans="1:18" x14ac:dyDescent="0.25">
      <c r="A12864" t="s">
        <v>8979</v>
      </c>
      <c r="B12864" t="s">
        <v>3089</v>
      </c>
      <c r="D12864" t="s">
        <v>3090</v>
      </c>
      <c r="E12864" t="s">
        <v>3090</v>
      </c>
      <c r="F12864">
        <v>1</v>
      </c>
      <c r="G12864">
        <v>0</v>
      </c>
      <c r="H12864">
        <v>550.89258395494903</v>
      </c>
      <c r="I12864">
        <v>412.65258395494902</v>
      </c>
      <c r="K12864">
        <v>64.97</v>
      </c>
      <c r="M12864">
        <v>73.27</v>
      </c>
      <c r="N12864" t="s">
        <v>3091</v>
      </c>
      <c r="O12864" t="s">
        <v>3092</v>
      </c>
      <c r="P12864" t="s">
        <v>3095</v>
      </c>
      <c r="R12864" t="s">
        <v>3094</v>
      </c>
    </row>
    <row r="12865" spans="1:18" x14ac:dyDescent="0.25">
      <c r="A12865" t="s">
        <v>9107</v>
      </c>
      <c r="B12865" t="s">
        <v>3089</v>
      </c>
      <c r="D12865" t="s">
        <v>3090</v>
      </c>
      <c r="E12865" t="s">
        <v>3090</v>
      </c>
      <c r="F12865">
        <v>1</v>
      </c>
      <c r="G12865">
        <v>0</v>
      </c>
      <c r="H12865">
        <v>401.52027063716503</v>
      </c>
      <c r="I12865">
        <v>212.28072518261999</v>
      </c>
      <c r="K12865">
        <v>88.940909090909003</v>
      </c>
      <c r="M12865">
        <v>100.29863636363601</v>
      </c>
      <c r="N12865" t="s">
        <v>3091</v>
      </c>
      <c r="O12865" t="s">
        <v>3092</v>
      </c>
      <c r="P12865" t="s">
        <v>3095</v>
      </c>
      <c r="R12865" t="s">
        <v>3094</v>
      </c>
    </row>
    <row r="12866" spans="1:18" x14ac:dyDescent="0.25">
      <c r="A12866" t="s">
        <v>9108</v>
      </c>
      <c r="B12866" t="s">
        <v>3089</v>
      </c>
      <c r="D12866" t="s">
        <v>3090</v>
      </c>
      <c r="E12866" t="s">
        <v>3090</v>
      </c>
      <c r="F12866">
        <v>1</v>
      </c>
      <c r="G12866">
        <v>0</v>
      </c>
      <c r="H12866">
        <v>371.839995720442</v>
      </c>
      <c r="I12866">
        <v>182.60023381568001</v>
      </c>
      <c r="K12866">
        <v>88.940952380952297</v>
      </c>
      <c r="M12866">
        <v>100.298809523809</v>
      </c>
      <c r="N12866" t="s">
        <v>3091</v>
      </c>
      <c r="O12866" t="s">
        <v>3092</v>
      </c>
      <c r="P12866" t="s">
        <v>3095</v>
      </c>
      <c r="R12866" t="s">
        <v>3094</v>
      </c>
    </row>
    <row r="12867" spans="1:18" x14ac:dyDescent="0.25">
      <c r="A12867" t="s">
        <v>8980</v>
      </c>
      <c r="B12867" t="s">
        <v>3089</v>
      </c>
      <c r="D12867" t="s">
        <v>3090</v>
      </c>
      <c r="E12867" t="s">
        <v>3090</v>
      </c>
      <c r="F12867">
        <v>1</v>
      </c>
      <c r="G12867">
        <v>0</v>
      </c>
      <c r="H12867">
        <v>4053.5634062711301</v>
      </c>
      <c r="I12867">
        <v>1996.60840627113</v>
      </c>
      <c r="K12867">
        <v>966.75</v>
      </c>
      <c r="M12867">
        <v>1090.2049999999999</v>
      </c>
      <c r="N12867" t="s">
        <v>3091</v>
      </c>
      <c r="O12867" t="s">
        <v>3092</v>
      </c>
      <c r="P12867" t="s">
        <v>3095</v>
      </c>
      <c r="R12867" t="s">
        <v>3094</v>
      </c>
    </row>
    <row r="12868" spans="1:18" x14ac:dyDescent="0.25">
      <c r="A12868" t="s">
        <v>8837</v>
      </c>
      <c r="B12868" t="s">
        <v>3089</v>
      </c>
      <c r="D12868" t="s">
        <v>3090</v>
      </c>
      <c r="E12868" t="s">
        <v>3090</v>
      </c>
      <c r="F12868">
        <v>1</v>
      </c>
      <c r="G12868">
        <v>0</v>
      </c>
      <c r="H12868">
        <v>74.599999999999994</v>
      </c>
      <c r="I12868"/>
      <c r="K12868">
        <v>35.06</v>
      </c>
      <c r="M12868">
        <v>39.54</v>
      </c>
      <c r="N12868" t="s">
        <v>3091</v>
      </c>
      <c r="O12868" t="s">
        <v>3092</v>
      </c>
      <c r="P12868" t="s">
        <v>3095</v>
      </c>
      <c r="R12868" t="s">
        <v>3094</v>
      </c>
    </row>
    <row r="12869" spans="1:18" x14ac:dyDescent="0.25">
      <c r="A12869" t="s">
        <v>8981</v>
      </c>
      <c r="B12869" t="s">
        <v>3089</v>
      </c>
      <c r="D12869" t="s">
        <v>3090</v>
      </c>
      <c r="E12869" t="s">
        <v>3090</v>
      </c>
      <c r="F12869">
        <v>1</v>
      </c>
      <c r="G12869">
        <v>0</v>
      </c>
      <c r="H12869">
        <v>17.722106501023401</v>
      </c>
      <c r="I12869">
        <v>3.7346065010234799</v>
      </c>
      <c r="K12869">
        <v>6.5739999999999998</v>
      </c>
      <c r="M12869">
        <v>7.4135</v>
      </c>
      <c r="N12869" t="s">
        <v>3091</v>
      </c>
      <c r="O12869" t="s">
        <v>3092</v>
      </c>
      <c r="P12869" t="s">
        <v>3095</v>
      </c>
      <c r="R12869" t="s">
        <v>3094</v>
      </c>
    </row>
    <row r="12870" spans="1:18" x14ac:dyDescent="0.25">
      <c r="A12870" t="s">
        <v>8982</v>
      </c>
      <c r="B12870" t="s">
        <v>3089</v>
      </c>
      <c r="D12870" t="s">
        <v>3090</v>
      </c>
      <c r="E12870" t="s">
        <v>3090</v>
      </c>
      <c r="F12870">
        <v>1</v>
      </c>
      <c r="G12870">
        <v>0</v>
      </c>
      <c r="H12870">
        <v>17.7429253685448</v>
      </c>
      <c r="I12870">
        <v>3.75542536854485</v>
      </c>
      <c r="K12870">
        <v>6.5739999999999998</v>
      </c>
      <c r="M12870">
        <v>7.4135</v>
      </c>
      <c r="N12870" t="s">
        <v>3091</v>
      </c>
      <c r="O12870" t="s">
        <v>3092</v>
      </c>
      <c r="P12870" t="s">
        <v>3095</v>
      </c>
      <c r="R12870" t="s">
        <v>3094</v>
      </c>
    </row>
    <row r="12871" spans="1:18" x14ac:dyDescent="0.25">
      <c r="A12871" t="s">
        <v>8983</v>
      </c>
      <c r="B12871" t="s">
        <v>3089</v>
      </c>
      <c r="D12871" t="s">
        <v>3090</v>
      </c>
      <c r="E12871" t="s">
        <v>3090</v>
      </c>
      <c r="F12871">
        <v>1</v>
      </c>
      <c r="G12871">
        <v>0</v>
      </c>
      <c r="H12871">
        <v>15.205199087515499</v>
      </c>
      <c r="I12871">
        <v>9.7201990875155406</v>
      </c>
      <c r="K12871">
        <v>2.5779999999999998</v>
      </c>
      <c r="M12871">
        <v>2.907</v>
      </c>
      <c r="N12871" t="s">
        <v>3091</v>
      </c>
      <c r="O12871" t="s">
        <v>3092</v>
      </c>
      <c r="P12871" t="s">
        <v>3095</v>
      </c>
      <c r="R12871" t="s">
        <v>3094</v>
      </c>
    </row>
    <row r="12872" spans="1:18" x14ac:dyDescent="0.25">
      <c r="A12872" t="s">
        <v>8984</v>
      </c>
      <c r="B12872" t="s">
        <v>3089</v>
      </c>
      <c r="D12872" t="s">
        <v>3090</v>
      </c>
      <c r="E12872" t="s">
        <v>3090</v>
      </c>
      <c r="F12872">
        <v>1</v>
      </c>
      <c r="G12872">
        <v>0</v>
      </c>
      <c r="H12872">
        <v>12.5</v>
      </c>
      <c r="I12872">
        <v>12.5</v>
      </c>
      <c r="K12872"/>
      <c r="N12872" t="s">
        <v>3091</v>
      </c>
      <c r="O12872" t="s">
        <v>3092</v>
      </c>
      <c r="P12872" t="s">
        <v>3095</v>
      </c>
      <c r="R12872" t="s">
        <v>3094</v>
      </c>
    </row>
    <row r="12873" spans="1:18" x14ac:dyDescent="0.25">
      <c r="A12873" t="s">
        <v>8985</v>
      </c>
      <c r="B12873" t="s">
        <v>3089</v>
      </c>
      <c r="D12873" t="s">
        <v>3090</v>
      </c>
      <c r="E12873" t="s">
        <v>3090</v>
      </c>
      <c r="F12873">
        <v>1</v>
      </c>
      <c r="G12873">
        <v>0</v>
      </c>
      <c r="H12873">
        <v>23.556801284338199</v>
      </c>
      <c r="I12873">
        <v>4.3588012843382096</v>
      </c>
      <c r="K12873">
        <v>9.0229999999999997</v>
      </c>
      <c r="M12873">
        <v>10.175000000000001</v>
      </c>
      <c r="N12873" t="s">
        <v>3091</v>
      </c>
      <c r="O12873" t="s">
        <v>3092</v>
      </c>
      <c r="P12873" t="s">
        <v>3095</v>
      </c>
      <c r="R12873" t="s">
        <v>3094</v>
      </c>
    </row>
    <row r="12874" spans="1:18" x14ac:dyDescent="0.25">
      <c r="A12874" t="s">
        <v>9109</v>
      </c>
      <c r="B12874" t="s">
        <v>3089</v>
      </c>
      <c r="D12874" t="s">
        <v>3090</v>
      </c>
      <c r="E12874" t="s">
        <v>3090</v>
      </c>
      <c r="F12874">
        <v>1</v>
      </c>
      <c r="G12874">
        <v>0</v>
      </c>
      <c r="H12874">
        <v>606.70254739255199</v>
      </c>
      <c r="I12874">
        <v>469.57143628144098</v>
      </c>
      <c r="K12874">
        <v>64.45</v>
      </c>
      <c r="M12874">
        <v>72.681111111111093</v>
      </c>
      <c r="N12874" t="s">
        <v>3091</v>
      </c>
      <c r="O12874" t="s">
        <v>3092</v>
      </c>
      <c r="P12874" t="s">
        <v>3095</v>
      </c>
      <c r="R12874" t="s">
        <v>3094</v>
      </c>
    </row>
    <row r="12875" spans="1:18" x14ac:dyDescent="0.25">
      <c r="A12875" t="s">
        <v>9110</v>
      </c>
      <c r="B12875" t="s">
        <v>3089</v>
      </c>
      <c r="D12875" t="s">
        <v>3090</v>
      </c>
      <c r="E12875" t="s">
        <v>3090</v>
      </c>
      <c r="F12875">
        <v>1</v>
      </c>
      <c r="G12875">
        <v>0</v>
      </c>
      <c r="H12875">
        <v>607.27401088588601</v>
      </c>
      <c r="I12875">
        <v>470.14401088588602</v>
      </c>
      <c r="K12875">
        <v>64.45</v>
      </c>
      <c r="M12875">
        <v>72.680000000000007</v>
      </c>
      <c r="N12875" t="s">
        <v>3091</v>
      </c>
      <c r="O12875" t="s">
        <v>3092</v>
      </c>
      <c r="P12875" t="s">
        <v>3095</v>
      </c>
      <c r="R12875" t="s">
        <v>3094</v>
      </c>
    </row>
    <row r="12876" spans="1:18" x14ac:dyDescent="0.25">
      <c r="A12876" t="s">
        <v>9239</v>
      </c>
      <c r="B12876" t="s">
        <v>3089</v>
      </c>
      <c r="D12876" t="s">
        <v>3090</v>
      </c>
      <c r="E12876" t="s">
        <v>3090</v>
      </c>
      <c r="F12876">
        <v>1</v>
      </c>
      <c r="G12876">
        <v>0</v>
      </c>
      <c r="H12876">
        <v>410.637414482341</v>
      </c>
      <c r="I12876">
        <v>136.37691448234099</v>
      </c>
      <c r="K12876">
        <v>128.9</v>
      </c>
      <c r="M12876">
        <v>145.3605</v>
      </c>
      <c r="N12876" t="s">
        <v>3091</v>
      </c>
      <c r="O12876" t="s">
        <v>3092</v>
      </c>
      <c r="P12876" t="s">
        <v>3095</v>
      </c>
      <c r="R12876" t="s">
        <v>3094</v>
      </c>
    </row>
    <row r="12877" spans="1:18" x14ac:dyDescent="0.25">
      <c r="A12877" t="s">
        <v>9111</v>
      </c>
      <c r="B12877" t="s">
        <v>3089</v>
      </c>
      <c r="D12877" t="s">
        <v>3090</v>
      </c>
      <c r="E12877" t="s">
        <v>3090</v>
      </c>
      <c r="F12877">
        <v>1</v>
      </c>
      <c r="G12877">
        <v>0</v>
      </c>
      <c r="H12877">
        <v>20.365399743217001</v>
      </c>
      <c r="I12877">
        <v>20.365399743217001</v>
      </c>
      <c r="K12877"/>
      <c r="N12877" t="s">
        <v>3091</v>
      </c>
      <c r="O12877" t="s">
        <v>3092</v>
      </c>
      <c r="P12877" t="s">
        <v>3095</v>
      </c>
      <c r="R12877" t="s">
        <v>3094</v>
      </c>
    </row>
    <row r="12878" spans="1:18" x14ac:dyDescent="0.25">
      <c r="A12878" t="s">
        <v>9112</v>
      </c>
      <c r="B12878" t="s">
        <v>3089</v>
      </c>
      <c r="D12878" t="s">
        <v>3090</v>
      </c>
      <c r="E12878" t="s">
        <v>3090</v>
      </c>
      <c r="F12878">
        <v>1</v>
      </c>
      <c r="G12878">
        <v>0</v>
      </c>
      <c r="H12878">
        <v>754.85538217516296</v>
      </c>
      <c r="I12878">
        <v>316.03938217516298</v>
      </c>
      <c r="K12878">
        <v>206.24</v>
      </c>
      <c r="M12878">
        <v>232.57599999999999</v>
      </c>
      <c r="N12878" t="s">
        <v>3091</v>
      </c>
      <c r="O12878" t="s">
        <v>3092</v>
      </c>
      <c r="P12878" t="s">
        <v>3095</v>
      </c>
      <c r="R12878" t="s">
        <v>3094</v>
      </c>
    </row>
    <row r="12879" spans="1:18" x14ac:dyDescent="0.25">
      <c r="A12879" t="s">
        <v>9113</v>
      </c>
      <c r="B12879" t="s">
        <v>3089</v>
      </c>
      <c r="D12879" t="s">
        <v>3090</v>
      </c>
      <c r="E12879" t="s">
        <v>3090</v>
      </c>
      <c r="F12879">
        <v>1</v>
      </c>
      <c r="G12879">
        <v>0</v>
      </c>
      <c r="H12879">
        <v>571.68414838969704</v>
      </c>
      <c r="I12879">
        <v>305.65129124683898</v>
      </c>
      <c r="K12879">
        <v>125.032857142857</v>
      </c>
      <c r="M12879">
        <v>141</v>
      </c>
      <c r="N12879" t="s">
        <v>3091</v>
      </c>
      <c r="O12879" t="s">
        <v>3092</v>
      </c>
      <c r="P12879" t="s">
        <v>3095</v>
      </c>
      <c r="R12879" t="s">
        <v>3094</v>
      </c>
    </row>
    <row r="12880" spans="1:18" x14ac:dyDescent="0.25">
      <c r="A12880" t="s">
        <v>9114</v>
      </c>
      <c r="B12880" t="s">
        <v>3089</v>
      </c>
      <c r="D12880" t="s">
        <v>3090</v>
      </c>
      <c r="E12880" t="s">
        <v>3090</v>
      </c>
      <c r="F12880">
        <v>1</v>
      </c>
      <c r="G12880">
        <v>0</v>
      </c>
      <c r="H12880">
        <v>410.48642857142801</v>
      </c>
      <c r="I12880">
        <v>197.66</v>
      </c>
      <c r="K12880">
        <v>100.026428571428</v>
      </c>
      <c r="M12880">
        <v>112.8</v>
      </c>
      <c r="N12880" t="s">
        <v>3091</v>
      </c>
      <c r="O12880" t="s">
        <v>3092</v>
      </c>
      <c r="P12880" t="s">
        <v>3095</v>
      </c>
      <c r="R12880" t="s">
        <v>3094</v>
      </c>
    </row>
    <row r="12881" spans="1:18" x14ac:dyDescent="0.25">
      <c r="A12881" t="s">
        <v>9115</v>
      </c>
      <c r="B12881" t="s">
        <v>3089</v>
      </c>
      <c r="D12881" t="s">
        <v>3090</v>
      </c>
      <c r="E12881" t="s">
        <v>3090</v>
      </c>
      <c r="F12881">
        <v>1</v>
      </c>
      <c r="G12881">
        <v>0</v>
      </c>
      <c r="H12881">
        <v>21.426691502983001</v>
      </c>
      <c r="I12881">
        <v>15.776924836316301</v>
      </c>
      <c r="K12881">
        <v>2.65533333333333</v>
      </c>
      <c r="M12881">
        <v>2.9944333333333302</v>
      </c>
      <c r="N12881" t="s">
        <v>3091</v>
      </c>
      <c r="O12881" t="s">
        <v>3092</v>
      </c>
      <c r="P12881" t="s">
        <v>3095</v>
      </c>
      <c r="R12881" t="s">
        <v>3094</v>
      </c>
    </row>
    <row r="12882" spans="1:18" x14ac:dyDescent="0.25">
      <c r="A12882" t="s">
        <v>8986</v>
      </c>
      <c r="B12882" t="s">
        <v>3089</v>
      </c>
      <c r="D12882" t="s">
        <v>3090</v>
      </c>
      <c r="E12882" t="s">
        <v>3090</v>
      </c>
      <c r="F12882">
        <v>1</v>
      </c>
      <c r="G12882">
        <v>0</v>
      </c>
      <c r="H12882">
        <v>16.282410403652801</v>
      </c>
      <c r="I12882">
        <v>10.6326437369861</v>
      </c>
      <c r="K12882">
        <v>2.65533333333333</v>
      </c>
      <c r="M12882">
        <v>2.9944333333333302</v>
      </c>
      <c r="N12882" t="s">
        <v>3091</v>
      </c>
      <c r="O12882" t="s">
        <v>3092</v>
      </c>
      <c r="P12882" t="s">
        <v>3095</v>
      </c>
      <c r="R12882" t="s">
        <v>3094</v>
      </c>
    </row>
    <row r="12883" spans="1:18" x14ac:dyDescent="0.25">
      <c r="A12883" t="s">
        <v>9116</v>
      </c>
      <c r="B12883" t="s">
        <v>3089</v>
      </c>
      <c r="D12883" t="s">
        <v>3090</v>
      </c>
      <c r="E12883" t="s">
        <v>3090</v>
      </c>
      <c r="F12883">
        <v>1</v>
      </c>
      <c r="G12883">
        <v>0</v>
      </c>
      <c r="H12883">
        <v>60.330171159139702</v>
      </c>
      <c r="I12883">
        <v>19.191171159139699</v>
      </c>
      <c r="K12883">
        <v>19.335000000000001</v>
      </c>
      <c r="M12883">
        <v>21.803999999999998</v>
      </c>
      <c r="N12883" t="s">
        <v>3091</v>
      </c>
      <c r="O12883" t="s">
        <v>3092</v>
      </c>
      <c r="P12883" t="s">
        <v>3095</v>
      </c>
      <c r="R12883" t="s">
        <v>3094</v>
      </c>
    </row>
    <row r="12884" spans="1:18" x14ac:dyDescent="0.25">
      <c r="A12884" t="s">
        <v>9117</v>
      </c>
      <c r="B12884" t="s">
        <v>3089</v>
      </c>
      <c r="D12884" t="s">
        <v>3090</v>
      </c>
      <c r="E12884" t="s">
        <v>3090</v>
      </c>
      <c r="F12884">
        <v>1</v>
      </c>
      <c r="G12884">
        <v>0</v>
      </c>
      <c r="H12884">
        <v>9.5460088372092997</v>
      </c>
      <c r="I12884">
        <v>9.5460088372092997</v>
      </c>
      <c r="K12884"/>
      <c r="N12884" t="s">
        <v>3091</v>
      </c>
      <c r="O12884" t="s">
        <v>3092</v>
      </c>
      <c r="P12884" t="s">
        <v>3095</v>
      </c>
      <c r="R12884" t="s">
        <v>3094</v>
      </c>
    </row>
    <row r="12885" spans="1:18" x14ac:dyDescent="0.25">
      <c r="A12885" t="s">
        <v>9118</v>
      </c>
      <c r="B12885" t="s">
        <v>3089</v>
      </c>
      <c r="D12885" t="s">
        <v>3090</v>
      </c>
      <c r="E12885" t="s">
        <v>3090</v>
      </c>
      <c r="F12885">
        <v>1</v>
      </c>
      <c r="G12885">
        <v>0</v>
      </c>
      <c r="H12885">
        <v>2773.9244895749298</v>
      </c>
      <c r="I12885">
        <v>1553.46698957493</v>
      </c>
      <c r="K12885">
        <v>573.60500000000002</v>
      </c>
      <c r="M12885">
        <v>646.85249999999996</v>
      </c>
      <c r="N12885" t="s">
        <v>3091</v>
      </c>
      <c r="O12885" t="s">
        <v>3092</v>
      </c>
      <c r="P12885" t="s">
        <v>3095</v>
      </c>
      <c r="R12885" t="s">
        <v>3094</v>
      </c>
    </row>
    <row r="12886" spans="1:18" x14ac:dyDescent="0.25">
      <c r="A12886" t="s">
        <v>9119</v>
      </c>
      <c r="B12886" t="s">
        <v>3089</v>
      </c>
      <c r="D12886" t="s">
        <v>3090</v>
      </c>
      <c r="E12886" t="s">
        <v>3090</v>
      </c>
      <c r="F12886">
        <v>1</v>
      </c>
      <c r="G12886">
        <v>0</v>
      </c>
      <c r="H12886">
        <v>102.1900124031</v>
      </c>
      <c r="I12886">
        <v>102.1900124031</v>
      </c>
      <c r="K12886"/>
      <c r="N12886" t="s">
        <v>3091</v>
      </c>
      <c r="O12886" t="s">
        <v>3092</v>
      </c>
      <c r="P12886" t="s">
        <v>3095</v>
      </c>
      <c r="R12886" t="s">
        <v>3094</v>
      </c>
    </row>
    <row r="12887" spans="1:18" x14ac:dyDescent="0.25">
      <c r="A12887" t="s">
        <v>9120</v>
      </c>
      <c r="B12887" t="s">
        <v>3089</v>
      </c>
      <c r="D12887" t="s">
        <v>3090</v>
      </c>
      <c r="E12887" t="s">
        <v>3090</v>
      </c>
      <c r="F12887">
        <v>1</v>
      </c>
      <c r="G12887">
        <v>0</v>
      </c>
      <c r="H12887">
        <v>53.784999999999997</v>
      </c>
      <c r="I12887">
        <v>0.57999999999999996</v>
      </c>
      <c r="K12887">
        <v>25.004999999999999</v>
      </c>
      <c r="M12887">
        <v>28.2</v>
      </c>
      <c r="N12887" t="s">
        <v>3091</v>
      </c>
      <c r="O12887" t="s">
        <v>3092</v>
      </c>
      <c r="P12887" t="s">
        <v>3095</v>
      </c>
      <c r="R12887" t="s">
        <v>3094</v>
      </c>
    </row>
    <row r="12888" spans="1:18" x14ac:dyDescent="0.25">
      <c r="A12888" t="s">
        <v>9121</v>
      </c>
      <c r="B12888" t="s">
        <v>3089</v>
      </c>
      <c r="D12888" t="s">
        <v>3090</v>
      </c>
      <c r="E12888" t="s">
        <v>3090</v>
      </c>
      <c r="F12888">
        <v>1</v>
      </c>
      <c r="G12888">
        <v>0</v>
      </c>
      <c r="H12888">
        <v>40.9696882352941</v>
      </c>
      <c r="I12888">
        <v>14.804688235294099</v>
      </c>
      <c r="K12888">
        <v>12.297000000000001</v>
      </c>
      <c r="M12888">
        <v>13.868</v>
      </c>
      <c r="N12888" t="s">
        <v>3091</v>
      </c>
      <c r="O12888" t="s">
        <v>3092</v>
      </c>
      <c r="P12888" t="s">
        <v>3095</v>
      </c>
      <c r="R12888" t="s">
        <v>3094</v>
      </c>
    </row>
    <row r="12889" spans="1:18" x14ac:dyDescent="0.25">
      <c r="A12889" t="s">
        <v>9122</v>
      </c>
      <c r="B12889" t="s">
        <v>3089</v>
      </c>
      <c r="D12889" t="s">
        <v>3090</v>
      </c>
      <c r="E12889" t="s">
        <v>3090</v>
      </c>
      <c r="F12889">
        <v>1</v>
      </c>
      <c r="G12889">
        <v>0</v>
      </c>
      <c r="H12889">
        <v>404.54144039637299</v>
      </c>
      <c r="I12889">
        <v>239.98544039637301</v>
      </c>
      <c r="K12889">
        <v>77.34</v>
      </c>
      <c r="M12889">
        <v>87.215999999999994</v>
      </c>
      <c r="N12889" t="s">
        <v>3091</v>
      </c>
      <c r="O12889" t="s">
        <v>3092</v>
      </c>
      <c r="P12889" t="s">
        <v>3095</v>
      </c>
      <c r="R12889" t="s">
        <v>3094</v>
      </c>
    </row>
    <row r="12890" spans="1:18" x14ac:dyDescent="0.25">
      <c r="A12890" t="s">
        <v>9123</v>
      </c>
      <c r="B12890" t="s">
        <v>3089</v>
      </c>
      <c r="D12890" t="s">
        <v>3090</v>
      </c>
      <c r="E12890" t="s">
        <v>3090</v>
      </c>
      <c r="F12890">
        <v>1</v>
      </c>
      <c r="G12890">
        <v>0</v>
      </c>
      <c r="H12890">
        <v>148.53462680995401</v>
      </c>
      <c r="I12890">
        <v>10.307126809954701</v>
      </c>
      <c r="K12890">
        <v>64.965500000000006</v>
      </c>
      <c r="M12890">
        <v>73.262</v>
      </c>
      <c r="N12890" t="s">
        <v>3091</v>
      </c>
      <c r="O12890" t="s">
        <v>3092</v>
      </c>
      <c r="P12890" t="s">
        <v>3095</v>
      </c>
      <c r="R12890" t="s">
        <v>3094</v>
      </c>
    </row>
    <row r="12891" spans="1:18" x14ac:dyDescent="0.25">
      <c r="A12891" t="s">
        <v>9124</v>
      </c>
      <c r="B12891" t="s">
        <v>3089</v>
      </c>
      <c r="D12891" t="s">
        <v>3090</v>
      </c>
      <c r="E12891" t="s">
        <v>3090</v>
      </c>
      <c r="F12891">
        <v>1</v>
      </c>
      <c r="G12891">
        <v>0</v>
      </c>
      <c r="H12891">
        <v>8.5643326923076906</v>
      </c>
      <c r="I12891">
        <v>8.5643326923076906</v>
      </c>
      <c r="K12891"/>
      <c r="N12891" t="s">
        <v>3091</v>
      </c>
      <c r="O12891" t="s">
        <v>3092</v>
      </c>
      <c r="P12891" t="s">
        <v>3095</v>
      </c>
      <c r="R12891" t="s">
        <v>3094</v>
      </c>
    </row>
    <row r="12892" spans="1:18" x14ac:dyDescent="0.25">
      <c r="A12892" t="s">
        <v>9240</v>
      </c>
      <c r="B12892" t="s">
        <v>3089</v>
      </c>
      <c r="D12892" t="s">
        <v>3090</v>
      </c>
      <c r="E12892" t="s">
        <v>3090</v>
      </c>
      <c r="F12892">
        <v>1</v>
      </c>
      <c r="G12892">
        <v>0</v>
      </c>
      <c r="H12892">
        <v>2688.4372960946198</v>
      </c>
      <c r="I12892">
        <v>1467.97979609462</v>
      </c>
      <c r="K12892">
        <v>573.60500000000002</v>
      </c>
      <c r="M12892">
        <v>646.85249999999996</v>
      </c>
      <c r="N12892" t="s">
        <v>3091</v>
      </c>
      <c r="O12892" t="s">
        <v>3092</v>
      </c>
      <c r="P12892" t="s">
        <v>3095</v>
      </c>
      <c r="R12892" t="s">
        <v>3094</v>
      </c>
    </row>
    <row r="12893" spans="1:18" x14ac:dyDescent="0.25">
      <c r="A12893" t="s">
        <v>9125</v>
      </c>
      <c r="B12893" t="s">
        <v>3089</v>
      </c>
      <c r="D12893" t="s">
        <v>3090</v>
      </c>
      <c r="E12893" t="s">
        <v>3090</v>
      </c>
      <c r="F12893">
        <v>1</v>
      </c>
      <c r="G12893">
        <v>0</v>
      </c>
      <c r="H12893">
        <v>346.724322584361</v>
      </c>
      <c r="I12893">
        <v>143.76932258436099</v>
      </c>
      <c r="K12893">
        <v>95.385000000000005</v>
      </c>
      <c r="M12893">
        <v>107.57</v>
      </c>
      <c r="N12893" t="s">
        <v>3091</v>
      </c>
      <c r="O12893" t="s">
        <v>3092</v>
      </c>
      <c r="P12893" t="s">
        <v>3095</v>
      </c>
      <c r="R12893" t="s">
        <v>3094</v>
      </c>
    </row>
    <row r="12894" spans="1:18" x14ac:dyDescent="0.25">
      <c r="A12894" t="s">
        <v>9126</v>
      </c>
      <c r="B12894" t="s">
        <v>3089</v>
      </c>
      <c r="D12894" t="s">
        <v>3090</v>
      </c>
      <c r="E12894" t="s">
        <v>3090</v>
      </c>
      <c r="F12894">
        <v>1</v>
      </c>
      <c r="G12894">
        <v>0</v>
      </c>
      <c r="H12894">
        <v>24.553585301837199</v>
      </c>
      <c r="I12894">
        <v>24.553585301837199</v>
      </c>
      <c r="K12894"/>
      <c r="N12894" t="s">
        <v>3091</v>
      </c>
      <c r="O12894" t="s">
        <v>3092</v>
      </c>
      <c r="P12894" t="s">
        <v>3095</v>
      </c>
      <c r="R12894" t="s">
        <v>3094</v>
      </c>
    </row>
    <row r="12895" spans="1:18" x14ac:dyDescent="0.25">
      <c r="A12895" t="s">
        <v>9241</v>
      </c>
      <c r="B12895" t="s">
        <v>3089</v>
      </c>
      <c r="D12895" t="s">
        <v>3090</v>
      </c>
      <c r="E12895" t="s">
        <v>3090</v>
      </c>
      <c r="F12895">
        <v>1</v>
      </c>
      <c r="G12895">
        <v>0</v>
      </c>
      <c r="H12895">
        <v>1726.42180466288</v>
      </c>
      <c r="I12895">
        <v>903.00894752003001</v>
      </c>
      <c r="K12895">
        <v>386.996428571428</v>
      </c>
      <c r="M12895">
        <v>436.41642857142801</v>
      </c>
      <c r="N12895" t="s">
        <v>3091</v>
      </c>
      <c r="O12895" t="s">
        <v>3092</v>
      </c>
      <c r="P12895" t="s">
        <v>3095</v>
      </c>
      <c r="R12895" t="s">
        <v>3094</v>
      </c>
    </row>
    <row r="12896" spans="1:18" x14ac:dyDescent="0.25">
      <c r="A12896" t="s">
        <v>9127</v>
      </c>
      <c r="B12896" t="s">
        <v>3089</v>
      </c>
      <c r="D12896" t="s">
        <v>3090</v>
      </c>
      <c r="E12896" t="s">
        <v>3090</v>
      </c>
      <c r="F12896">
        <v>1</v>
      </c>
      <c r="G12896">
        <v>0</v>
      </c>
      <c r="H12896">
        <v>8.1581578689523706</v>
      </c>
      <c r="I12896">
        <v>5.2235864403809504</v>
      </c>
      <c r="K12896">
        <v>1.37923809523809</v>
      </c>
      <c r="M12896">
        <v>1.5553333333333299</v>
      </c>
      <c r="N12896" t="s">
        <v>3091</v>
      </c>
      <c r="O12896" t="s">
        <v>3092</v>
      </c>
      <c r="P12896" t="s">
        <v>3095</v>
      </c>
      <c r="R12896" t="s">
        <v>3094</v>
      </c>
    </row>
    <row r="12897" spans="1:18" x14ac:dyDescent="0.25">
      <c r="A12897" t="s">
        <v>9242</v>
      </c>
      <c r="B12897" t="s">
        <v>3089</v>
      </c>
      <c r="D12897" t="s">
        <v>3090</v>
      </c>
      <c r="E12897" t="s">
        <v>3090</v>
      </c>
      <c r="F12897">
        <v>1</v>
      </c>
      <c r="G12897">
        <v>0</v>
      </c>
      <c r="H12897">
        <v>74.944166817705593</v>
      </c>
      <c r="I12897">
        <v>47.518166817705598</v>
      </c>
      <c r="K12897">
        <v>12.89</v>
      </c>
      <c r="M12897">
        <v>14.536</v>
      </c>
      <c r="N12897" t="s">
        <v>3091</v>
      </c>
      <c r="O12897" t="s">
        <v>3092</v>
      </c>
      <c r="P12897" t="s">
        <v>3095</v>
      </c>
      <c r="R12897" t="s">
        <v>3094</v>
      </c>
    </row>
    <row r="12898" spans="1:18" x14ac:dyDescent="0.25">
      <c r="A12898" t="s">
        <v>9243</v>
      </c>
      <c r="B12898" t="s">
        <v>3089</v>
      </c>
      <c r="D12898" t="s">
        <v>3090</v>
      </c>
      <c r="E12898" t="s">
        <v>3090</v>
      </c>
      <c r="F12898">
        <v>1</v>
      </c>
      <c r="G12898">
        <v>0</v>
      </c>
      <c r="H12898">
        <v>100.72065714285699</v>
      </c>
      <c r="I12898">
        <v>73.294407142857096</v>
      </c>
      <c r="K12898">
        <v>12.89</v>
      </c>
      <c r="M12898">
        <v>14.536250000000001</v>
      </c>
      <c r="N12898" t="s">
        <v>3091</v>
      </c>
      <c r="O12898" t="s">
        <v>3092</v>
      </c>
      <c r="P12898" t="s">
        <v>3095</v>
      </c>
      <c r="R12898" t="s">
        <v>3094</v>
      </c>
    </row>
    <row r="12899" spans="1:18" x14ac:dyDescent="0.25">
      <c r="A12899" t="s">
        <v>9128</v>
      </c>
      <c r="B12899" t="s">
        <v>3089</v>
      </c>
      <c r="D12899" t="s">
        <v>3090</v>
      </c>
      <c r="E12899" t="s">
        <v>3090</v>
      </c>
      <c r="F12899">
        <v>1</v>
      </c>
      <c r="G12899">
        <v>0</v>
      </c>
      <c r="H12899">
        <v>359.78138077166301</v>
      </c>
      <c r="I12899">
        <v>221.541380771663</v>
      </c>
      <c r="K12899">
        <v>64.97</v>
      </c>
      <c r="M12899">
        <v>73.27</v>
      </c>
      <c r="N12899" t="s">
        <v>3091</v>
      </c>
      <c r="O12899" t="s">
        <v>3092</v>
      </c>
      <c r="P12899" t="s">
        <v>3095</v>
      </c>
      <c r="R12899" t="s">
        <v>3094</v>
      </c>
    </row>
    <row r="12900" spans="1:18" x14ac:dyDescent="0.25">
      <c r="A12900" t="s">
        <v>9244</v>
      </c>
      <c r="B12900" t="s">
        <v>3089</v>
      </c>
      <c r="D12900" t="s">
        <v>3090</v>
      </c>
      <c r="E12900" t="s">
        <v>3090</v>
      </c>
      <c r="F12900">
        <v>1</v>
      </c>
      <c r="G12900">
        <v>0</v>
      </c>
      <c r="H12900">
        <v>2.65968071307779</v>
      </c>
      <c r="I12900">
        <v>2.31953071307779</v>
      </c>
      <c r="K12900">
        <v>0.15984999999999999</v>
      </c>
      <c r="M12900">
        <v>0.18029999999999999</v>
      </c>
      <c r="N12900" t="s">
        <v>3091</v>
      </c>
      <c r="O12900" t="s">
        <v>3092</v>
      </c>
      <c r="P12900" t="s">
        <v>3095</v>
      </c>
      <c r="R12900" t="s">
        <v>3094</v>
      </c>
    </row>
    <row r="12901" spans="1:18" x14ac:dyDescent="0.25">
      <c r="A12901" t="s">
        <v>9245</v>
      </c>
      <c r="B12901" t="s">
        <v>3089</v>
      </c>
      <c r="D12901" t="s">
        <v>3090</v>
      </c>
      <c r="E12901" t="s">
        <v>3090</v>
      </c>
      <c r="F12901">
        <v>1</v>
      </c>
      <c r="G12901">
        <v>0</v>
      </c>
      <c r="H12901">
        <v>2.7824629139324899</v>
      </c>
      <c r="I12901">
        <v>2.4423129139324899</v>
      </c>
      <c r="K12901">
        <v>0.15984999999999999</v>
      </c>
      <c r="M12901">
        <v>0.18029999999999999</v>
      </c>
      <c r="N12901" t="s">
        <v>3091</v>
      </c>
      <c r="O12901" t="s">
        <v>3092</v>
      </c>
      <c r="P12901" t="s">
        <v>3095</v>
      </c>
      <c r="R12901" t="s">
        <v>3094</v>
      </c>
    </row>
    <row r="12902" spans="1:18" x14ac:dyDescent="0.25">
      <c r="A12902" t="s">
        <v>9246</v>
      </c>
      <c r="B12902" t="s">
        <v>3089</v>
      </c>
      <c r="D12902" t="s">
        <v>3090</v>
      </c>
      <c r="E12902" t="s">
        <v>3090</v>
      </c>
      <c r="F12902">
        <v>1</v>
      </c>
      <c r="G12902">
        <v>0</v>
      </c>
      <c r="H12902">
        <v>1145.4070297665901</v>
      </c>
      <c r="I12902">
        <v>665.452029766598</v>
      </c>
      <c r="K12902">
        <v>225.57499999999999</v>
      </c>
      <c r="M12902">
        <v>254.38</v>
      </c>
      <c r="N12902" t="s">
        <v>3091</v>
      </c>
      <c r="O12902" t="s">
        <v>3092</v>
      </c>
      <c r="P12902" t="s">
        <v>3095</v>
      </c>
      <c r="R12902" t="s">
        <v>3094</v>
      </c>
    </row>
    <row r="12903" spans="1:18" x14ac:dyDescent="0.25">
      <c r="A12903" t="s">
        <v>9247</v>
      </c>
      <c r="B12903" t="s">
        <v>3089</v>
      </c>
      <c r="D12903" t="s">
        <v>3090</v>
      </c>
      <c r="E12903" t="s">
        <v>3090</v>
      </c>
      <c r="F12903">
        <v>1</v>
      </c>
      <c r="G12903">
        <v>0</v>
      </c>
      <c r="H12903">
        <v>1294.4187294117601</v>
      </c>
      <c r="I12903">
        <v>666.74872941176397</v>
      </c>
      <c r="K12903">
        <v>295</v>
      </c>
      <c r="M12903">
        <v>332.67</v>
      </c>
      <c r="N12903" t="s">
        <v>3091</v>
      </c>
      <c r="O12903" t="s">
        <v>3092</v>
      </c>
      <c r="P12903" t="s">
        <v>3095</v>
      </c>
      <c r="R12903" t="s">
        <v>3094</v>
      </c>
    </row>
    <row r="12904" spans="1:18" x14ac:dyDescent="0.25">
      <c r="A12904" t="s">
        <v>9248</v>
      </c>
      <c r="B12904" t="s">
        <v>3089</v>
      </c>
      <c r="D12904" t="s">
        <v>3090</v>
      </c>
      <c r="E12904" t="s">
        <v>3090</v>
      </c>
      <c r="F12904">
        <v>1</v>
      </c>
      <c r="G12904">
        <v>0</v>
      </c>
      <c r="H12904">
        <v>565.61319742238504</v>
      </c>
      <c r="I12904">
        <v>427.30569742238498</v>
      </c>
      <c r="K12904">
        <v>65.003749999999997</v>
      </c>
      <c r="M12904">
        <v>73.303749999999994</v>
      </c>
      <c r="N12904" t="s">
        <v>3091</v>
      </c>
      <c r="O12904" t="s">
        <v>3092</v>
      </c>
      <c r="P12904" t="s">
        <v>3095</v>
      </c>
      <c r="R12904" t="s">
        <v>3094</v>
      </c>
    </row>
    <row r="12905" spans="1:18" x14ac:dyDescent="0.25">
      <c r="A12905" t="s">
        <v>9249</v>
      </c>
      <c r="B12905" t="s">
        <v>3089</v>
      </c>
      <c r="D12905" t="s">
        <v>3090</v>
      </c>
      <c r="E12905" t="s">
        <v>3090</v>
      </c>
      <c r="F12905">
        <v>1</v>
      </c>
      <c r="G12905">
        <v>0</v>
      </c>
      <c r="H12905">
        <v>12.552617647058799</v>
      </c>
      <c r="I12905">
        <v>4.3251176470588204</v>
      </c>
      <c r="K12905">
        <v>3.867</v>
      </c>
      <c r="M12905">
        <v>4.3605</v>
      </c>
      <c r="N12905" t="s">
        <v>3091</v>
      </c>
      <c r="O12905" t="s">
        <v>3092</v>
      </c>
      <c r="P12905" t="s">
        <v>3095</v>
      </c>
      <c r="R12905" t="s">
        <v>3094</v>
      </c>
    </row>
    <row r="12906" spans="1:18" x14ac:dyDescent="0.25">
      <c r="A12906" t="s">
        <v>9129</v>
      </c>
      <c r="B12906" t="s">
        <v>3089</v>
      </c>
      <c r="D12906" t="s">
        <v>3090</v>
      </c>
      <c r="E12906" t="s">
        <v>3090</v>
      </c>
      <c r="F12906">
        <v>1</v>
      </c>
      <c r="G12906">
        <v>0</v>
      </c>
      <c r="H12906">
        <v>4463.8261990350402</v>
      </c>
      <c r="I12906">
        <v>2549.48619903504</v>
      </c>
      <c r="K12906">
        <v>899.72</v>
      </c>
      <c r="M12906">
        <v>1014.62</v>
      </c>
      <c r="N12906" t="s">
        <v>3091</v>
      </c>
      <c r="O12906" t="s">
        <v>3092</v>
      </c>
      <c r="P12906" t="s">
        <v>3095</v>
      </c>
      <c r="R12906" t="s">
        <v>3094</v>
      </c>
    </row>
    <row r="12907" spans="1:18" x14ac:dyDescent="0.25">
      <c r="A12907" t="s">
        <v>6708</v>
      </c>
      <c r="B12907" t="s">
        <v>3089</v>
      </c>
      <c r="D12907" t="s">
        <v>3090</v>
      </c>
      <c r="E12907" t="s">
        <v>3090</v>
      </c>
      <c r="F12907">
        <v>1</v>
      </c>
      <c r="G12907">
        <v>0</v>
      </c>
      <c r="H12907">
        <v>0</v>
      </c>
      <c r="I12907">
        <v>0</v>
      </c>
      <c r="K12907"/>
      <c r="N12907" t="s">
        <v>3091</v>
      </c>
      <c r="O12907" t="s">
        <v>3092</v>
      </c>
      <c r="P12907" t="s">
        <v>3095</v>
      </c>
      <c r="R12907" t="s">
        <v>3094</v>
      </c>
    </row>
    <row r="12908" spans="1:18" x14ac:dyDescent="0.25">
      <c r="A12908" t="s">
        <v>6709</v>
      </c>
      <c r="B12908" t="s">
        <v>3089</v>
      </c>
      <c r="D12908" t="s">
        <v>3090</v>
      </c>
      <c r="E12908" t="s">
        <v>3090</v>
      </c>
      <c r="F12908">
        <v>1</v>
      </c>
      <c r="G12908">
        <v>0</v>
      </c>
      <c r="H12908">
        <v>0</v>
      </c>
      <c r="I12908">
        <v>0</v>
      </c>
      <c r="K12908"/>
      <c r="N12908" t="s">
        <v>3091</v>
      </c>
      <c r="O12908" t="s">
        <v>3092</v>
      </c>
      <c r="P12908" t="s">
        <v>3095</v>
      </c>
      <c r="R12908" t="s">
        <v>3094</v>
      </c>
    </row>
    <row r="12909" spans="1:18" x14ac:dyDescent="0.25">
      <c r="A12909" t="s">
        <v>6710</v>
      </c>
      <c r="B12909" t="s">
        <v>3089</v>
      </c>
      <c r="D12909" t="s">
        <v>3090</v>
      </c>
      <c r="E12909" t="s">
        <v>3090</v>
      </c>
      <c r="F12909">
        <v>1</v>
      </c>
      <c r="G12909">
        <v>0</v>
      </c>
      <c r="H12909">
        <v>0</v>
      </c>
      <c r="I12909">
        <v>0</v>
      </c>
      <c r="K12909"/>
      <c r="N12909" t="s">
        <v>3091</v>
      </c>
      <c r="O12909" t="s">
        <v>3092</v>
      </c>
      <c r="P12909" t="s">
        <v>3095</v>
      </c>
      <c r="R12909" t="s">
        <v>3094</v>
      </c>
    </row>
    <row r="12910" spans="1:18" x14ac:dyDescent="0.25">
      <c r="A12910" t="s">
        <v>6711</v>
      </c>
      <c r="B12910" t="s">
        <v>3089</v>
      </c>
      <c r="D12910" t="s">
        <v>3090</v>
      </c>
      <c r="E12910" t="s">
        <v>3090</v>
      </c>
      <c r="F12910">
        <v>1</v>
      </c>
      <c r="G12910">
        <v>0</v>
      </c>
      <c r="H12910">
        <v>0</v>
      </c>
      <c r="I12910">
        <v>0</v>
      </c>
      <c r="K12910"/>
      <c r="N12910" t="s">
        <v>3091</v>
      </c>
      <c r="O12910" t="s">
        <v>3092</v>
      </c>
      <c r="P12910" t="s">
        <v>3095</v>
      </c>
      <c r="R12910" t="s">
        <v>3094</v>
      </c>
    </row>
    <row r="12911" spans="1:18" x14ac:dyDescent="0.25">
      <c r="A12911" t="s">
        <v>6712</v>
      </c>
      <c r="B12911" t="s">
        <v>3089</v>
      </c>
      <c r="D12911" t="s">
        <v>3090</v>
      </c>
      <c r="E12911" t="s">
        <v>3090</v>
      </c>
      <c r="F12911">
        <v>1</v>
      </c>
      <c r="G12911">
        <v>0</v>
      </c>
      <c r="H12911">
        <v>0</v>
      </c>
      <c r="I12911">
        <v>0</v>
      </c>
      <c r="K12911"/>
      <c r="N12911" t="s">
        <v>3091</v>
      </c>
      <c r="O12911" t="s">
        <v>3092</v>
      </c>
      <c r="P12911" t="s">
        <v>3095</v>
      </c>
      <c r="R12911" t="s">
        <v>3094</v>
      </c>
    </row>
    <row r="12912" spans="1:18" x14ac:dyDescent="0.25">
      <c r="A12912" t="s">
        <v>6713</v>
      </c>
      <c r="B12912" t="s">
        <v>3089</v>
      </c>
      <c r="D12912" t="s">
        <v>3090</v>
      </c>
      <c r="E12912" t="s">
        <v>3090</v>
      </c>
      <c r="F12912">
        <v>1</v>
      </c>
      <c r="G12912">
        <v>0</v>
      </c>
      <c r="H12912">
        <v>0</v>
      </c>
      <c r="I12912">
        <v>0</v>
      </c>
      <c r="K12912"/>
      <c r="N12912" t="s">
        <v>3091</v>
      </c>
      <c r="O12912" t="s">
        <v>3092</v>
      </c>
      <c r="P12912" t="s">
        <v>3095</v>
      </c>
      <c r="R12912" t="s">
        <v>3094</v>
      </c>
    </row>
    <row r="12913" spans="1:18" x14ac:dyDescent="0.25">
      <c r="A12913" t="s">
        <v>8110</v>
      </c>
      <c r="B12913" t="s">
        <v>3089</v>
      </c>
      <c r="D12913" t="s">
        <v>3090</v>
      </c>
      <c r="E12913" t="s">
        <v>3090</v>
      </c>
      <c r="F12913">
        <v>1</v>
      </c>
      <c r="G12913">
        <v>0</v>
      </c>
      <c r="H12913">
        <v>0</v>
      </c>
      <c r="I12913"/>
      <c r="K12913"/>
      <c r="N12913" t="s">
        <v>3091</v>
      </c>
      <c r="O12913" t="s">
        <v>3092</v>
      </c>
      <c r="P12913" t="s">
        <v>3095</v>
      </c>
      <c r="R12913" t="s">
        <v>3094</v>
      </c>
    </row>
    <row r="12914" spans="1:18" x14ac:dyDescent="0.25">
      <c r="A12914" t="s">
        <v>8111</v>
      </c>
      <c r="B12914" t="s">
        <v>3089</v>
      </c>
      <c r="D12914" t="s">
        <v>3090</v>
      </c>
      <c r="E12914" t="s">
        <v>3090</v>
      </c>
      <c r="F12914">
        <v>1</v>
      </c>
      <c r="G12914">
        <v>0</v>
      </c>
      <c r="H12914">
        <v>0</v>
      </c>
      <c r="I12914"/>
      <c r="K12914"/>
      <c r="N12914" t="s">
        <v>3091</v>
      </c>
      <c r="O12914" t="s">
        <v>3092</v>
      </c>
      <c r="P12914" t="s">
        <v>3095</v>
      </c>
      <c r="R12914" t="s">
        <v>3094</v>
      </c>
    </row>
    <row r="12915" spans="1:18" x14ac:dyDescent="0.25">
      <c r="A12915" t="s">
        <v>8112</v>
      </c>
      <c r="B12915" t="s">
        <v>3089</v>
      </c>
      <c r="D12915" t="s">
        <v>3090</v>
      </c>
      <c r="E12915" t="s">
        <v>3090</v>
      </c>
      <c r="F12915">
        <v>1</v>
      </c>
      <c r="G12915">
        <v>0</v>
      </c>
      <c r="H12915">
        <v>0</v>
      </c>
      <c r="I12915"/>
      <c r="K12915"/>
      <c r="N12915" t="s">
        <v>3091</v>
      </c>
      <c r="O12915" t="s">
        <v>3092</v>
      </c>
      <c r="P12915" t="s">
        <v>3095</v>
      </c>
      <c r="R12915" t="s">
        <v>3094</v>
      </c>
    </row>
    <row r="12916" spans="1:18" x14ac:dyDescent="0.25">
      <c r="A12916" t="s">
        <v>8113</v>
      </c>
      <c r="B12916" t="s">
        <v>3089</v>
      </c>
      <c r="D12916" t="s">
        <v>3090</v>
      </c>
      <c r="E12916" t="s">
        <v>3090</v>
      </c>
      <c r="F12916">
        <v>1</v>
      </c>
      <c r="G12916">
        <v>0</v>
      </c>
      <c r="H12916">
        <v>0</v>
      </c>
      <c r="I12916"/>
      <c r="K12916"/>
      <c r="N12916" t="s">
        <v>3091</v>
      </c>
      <c r="O12916" t="s">
        <v>3092</v>
      </c>
      <c r="P12916" t="s">
        <v>3095</v>
      </c>
      <c r="R12916" t="s">
        <v>3094</v>
      </c>
    </row>
    <row r="12917" spans="1:18" x14ac:dyDescent="0.25">
      <c r="A12917" t="s">
        <v>8114</v>
      </c>
      <c r="B12917" t="s">
        <v>3089</v>
      </c>
      <c r="D12917" t="s">
        <v>3090</v>
      </c>
      <c r="E12917" t="s">
        <v>3090</v>
      </c>
      <c r="F12917">
        <v>1</v>
      </c>
      <c r="G12917">
        <v>0</v>
      </c>
      <c r="H12917">
        <v>0</v>
      </c>
      <c r="I12917"/>
      <c r="K12917"/>
      <c r="N12917" t="s">
        <v>3091</v>
      </c>
      <c r="O12917" t="s">
        <v>3092</v>
      </c>
      <c r="P12917" t="s">
        <v>3095</v>
      </c>
      <c r="R12917" t="s">
        <v>3094</v>
      </c>
    </row>
    <row r="12918" spans="1:18" x14ac:dyDescent="0.25">
      <c r="A12918" t="s">
        <v>8115</v>
      </c>
      <c r="B12918" t="s">
        <v>3089</v>
      </c>
      <c r="D12918" t="s">
        <v>3090</v>
      </c>
      <c r="E12918" t="s">
        <v>3090</v>
      </c>
      <c r="F12918">
        <v>1</v>
      </c>
      <c r="G12918">
        <v>0</v>
      </c>
      <c r="H12918">
        <v>0</v>
      </c>
      <c r="I12918"/>
      <c r="K12918"/>
      <c r="N12918" t="s">
        <v>3091</v>
      </c>
      <c r="O12918" t="s">
        <v>3092</v>
      </c>
      <c r="P12918" t="s">
        <v>3095</v>
      </c>
      <c r="R12918" t="s">
        <v>3094</v>
      </c>
    </row>
    <row r="12919" spans="1:18" x14ac:dyDescent="0.25">
      <c r="A12919" t="s">
        <v>8116</v>
      </c>
      <c r="B12919" t="s">
        <v>3089</v>
      </c>
      <c r="D12919" t="s">
        <v>3090</v>
      </c>
      <c r="E12919" t="s">
        <v>3090</v>
      </c>
      <c r="F12919">
        <v>1</v>
      </c>
      <c r="G12919">
        <v>0</v>
      </c>
      <c r="H12919">
        <v>0</v>
      </c>
      <c r="I12919"/>
      <c r="K12919"/>
      <c r="N12919" t="s">
        <v>3091</v>
      </c>
      <c r="O12919" t="s">
        <v>3092</v>
      </c>
      <c r="P12919" t="s">
        <v>3095</v>
      </c>
      <c r="R12919" t="s">
        <v>3094</v>
      </c>
    </row>
    <row r="12920" spans="1:18" x14ac:dyDescent="0.25">
      <c r="A12920" t="s">
        <v>8117</v>
      </c>
      <c r="B12920" t="s">
        <v>3089</v>
      </c>
      <c r="D12920" t="s">
        <v>3090</v>
      </c>
      <c r="E12920" t="s">
        <v>3090</v>
      </c>
      <c r="F12920">
        <v>1</v>
      </c>
      <c r="G12920">
        <v>0</v>
      </c>
      <c r="H12920">
        <v>0</v>
      </c>
      <c r="I12920"/>
      <c r="K12920"/>
      <c r="N12920" t="s">
        <v>3091</v>
      </c>
      <c r="O12920" t="s">
        <v>3092</v>
      </c>
      <c r="P12920" t="s">
        <v>3095</v>
      </c>
      <c r="R12920" t="s">
        <v>3094</v>
      </c>
    </row>
    <row r="12921" spans="1:18" x14ac:dyDescent="0.25">
      <c r="A12921" t="s">
        <v>8118</v>
      </c>
      <c r="B12921" t="s">
        <v>3089</v>
      </c>
      <c r="D12921" t="s">
        <v>3090</v>
      </c>
      <c r="E12921" t="s">
        <v>3090</v>
      </c>
      <c r="F12921">
        <v>1</v>
      </c>
      <c r="G12921">
        <v>0</v>
      </c>
      <c r="H12921">
        <v>0</v>
      </c>
      <c r="I12921"/>
      <c r="K12921"/>
      <c r="N12921" t="s">
        <v>3091</v>
      </c>
      <c r="O12921" t="s">
        <v>3092</v>
      </c>
      <c r="P12921" t="s">
        <v>3095</v>
      </c>
      <c r="R12921" t="s">
        <v>3094</v>
      </c>
    </row>
    <row r="12922" spans="1:18" x14ac:dyDescent="0.25">
      <c r="A12922" t="s">
        <v>8119</v>
      </c>
      <c r="B12922" t="s">
        <v>3089</v>
      </c>
      <c r="D12922" t="s">
        <v>3090</v>
      </c>
      <c r="E12922" t="s">
        <v>3090</v>
      </c>
      <c r="F12922">
        <v>1</v>
      </c>
      <c r="G12922">
        <v>0</v>
      </c>
      <c r="H12922">
        <v>0</v>
      </c>
      <c r="I12922"/>
      <c r="K12922"/>
      <c r="N12922" t="s">
        <v>3091</v>
      </c>
      <c r="O12922" t="s">
        <v>3092</v>
      </c>
      <c r="P12922" t="s">
        <v>3095</v>
      </c>
      <c r="R12922" t="s">
        <v>3094</v>
      </c>
    </row>
    <row r="12923" spans="1:18" x14ac:dyDescent="0.25">
      <c r="A12923" t="s">
        <v>8120</v>
      </c>
      <c r="B12923" t="s">
        <v>3089</v>
      </c>
      <c r="D12923" t="s">
        <v>3090</v>
      </c>
      <c r="E12923" t="s">
        <v>3090</v>
      </c>
      <c r="F12923">
        <v>1</v>
      </c>
      <c r="G12923">
        <v>0</v>
      </c>
      <c r="H12923">
        <v>0</v>
      </c>
      <c r="I12923"/>
      <c r="K12923"/>
      <c r="N12923" t="s">
        <v>3091</v>
      </c>
      <c r="O12923" t="s">
        <v>3092</v>
      </c>
      <c r="P12923" t="s">
        <v>3095</v>
      </c>
      <c r="R12923" t="s">
        <v>3094</v>
      </c>
    </row>
    <row r="12924" spans="1:18" x14ac:dyDescent="0.25">
      <c r="A12924" t="s">
        <v>8121</v>
      </c>
      <c r="B12924" t="s">
        <v>3089</v>
      </c>
      <c r="D12924" t="s">
        <v>3090</v>
      </c>
      <c r="E12924" t="s">
        <v>3090</v>
      </c>
      <c r="F12924">
        <v>1</v>
      </c>
      <c r="G12924">
        <v>0</v>
      </c>
      <c r="H12924">
        <v>0</v>
      </c>
      <c r="I12924"/>
      <c r="K12924"/>
      <c r="N12924" t="s">
        <v>3091</v>
      </c>
      <c r="O12924" t="s">
        <v>3092</v>
      </c>
      <c r="P12924" t="s">
        <v>3095</v>
      </c>
      <c r="R12924" t="s">
        <v>3094</v>
      </c>
    </row>
    <row r="12925" spans="1:18" x14ac:dyDescent="0.25">
      <c r="A12925" t="s">
        <v>6714</v>
      </c>
      <c r="B12925" t="s">
        <v>3089</v>
      </c>
      <c r="D12925" t="s">
        <v>3090</v>
      </c>
      <c r="E12925" t="s">
        <v>3090</v>
      </c>
      <c r="F12925">
        <v>1</v>
      </c>
      <c r="G12925">
        <v>0</v>
      </c>
      <c r="H12925">
        <v>325.159671627813</v>
      </c>
      <c r="I12925">
        <v>14.1796716278132</v>
      </c>
      <c r="K12925">
        <v>100</v>
      </c>
      <c r="M12925">
        <v>210.98</v>
      </c>
      <c r="N12925" t="s">
        <v>3091</v>
      </c>
      <c r="O12925" t="s">
        <v>3092</v>
      </c>
      <c r="P12925" t="s">
        <v>3095</v>
      </c>
      <c r="R12925" t="s">
        <v>3094</v>
      </c>
    </row>
    <row r="12926" spans="1:18" x14ac:dyDescent="0.25">
      <c r="A12926" t="s">
        <v>6715</v>
      </c>
      <c r="B12926" t="s">
        <v>3089</v>
      </c>
      <c r="D12926" t="s">
        <v>3090</v>
      </c>
      <c r="E12926" t="s">
        <v>3090</v>
      </c>
      <c r="F12926">
        <v>1</v>
      </c>
      <c r="G12926">
        <v>0</v>
      </c>
      <c r="H12926">
        <v>543.5</v>
      </c>
      <c r="I12926">
        <v>128.52000000000001</v>
      </c>
      <c r="K12926">
        <v>100</v>
      </c>
      <c r="M12926">
        <v>314.98</v>
      </c>
      <c r="N12926" t="s">
        <v>3091</v>
      </c>
      <c r="O12926" t="s">
        <v>3092</v>
      </c>
      <c r="P12926" t="s">
        <v>3095</v>
      </c>
      <c r="R12926" t="s">
        <v>3094</v>
      </c>
    </row>
    <row r="12927" spans="1:18" x14ac:dyDescent="0.25">
      <c r="A12927" t="s">
        <v>6716</v>
      </c>
      <c r="B12927" t="s">
        <v>3089</v>
      </c>
      <c r="D12927" t="s">
        <v>3090</v>
      </c>
      <c r="E12927" t="s">
        <v>3090</v>
      </c>
      <c r="F12927">
        <v>1</v>
      </c>
      <c r="G12927">
        <v>0</v>
      </c>
      <c r="H12927">
        <v>0</v>
      </c>
      <c r="I12927">
        <v>0</v>
      </c>
      <c r="K12927"/>
      <c r="N12927" t="s">
        <v>3091</v>
      </c>
      <c r="O12927" t="s">
        <v>3092</v>
      </c>
      <c r="P12927" t="s">
        <v>3095</v>
      </c>
      <c r="R12927" t="s">
        <v>3094</v>
      </c>
    </row>
    <row r="12928" spans="1:18" x14ac:dyDescent="0.25">
      <c r="A12928" t="s">
        <v>6717</v>
      </c>
      <c r="B12928" t="s">
        <v>3089</v>
      </c>
      <c r="D12928" t="s">
        <v>3090</v>
      </c>
      <c r="E12928" t="s">
        <v>3090</v>
      </c>
      <c r="F12928">
        <v>1</v>
      </c>
      <c r="G12928">
        <v>0</v>
      </c>
      <c r="H12928">
        <v>0</v>
      </c>
      <c r="I12928">
        <v>0</v>
      </c>
      <c r="K12928"/>
      <c r="N12928" t="s">
        <v>3091</v>
      </c>
      <c r="O12928" t="s">
        <v>3092</v>
      </c>
      <c r="P12928" t="s">
        <v>3095</v>
      </c>
      <c r="R12928" t="s">
        <v>3094</v>
      </c>
    </row>
    <row r="12929" spans="1:18" x14ac:dyDescent="0.25">
      <c r="A12929" t="s">
        <v>6718</v>
      </c>
      <c r="B12929" t="s">
        <v>3089</v>
      </c>
      <c r="D12929" t="s">
        <v>3090</v>
      </c>
      <c r="E12929" t="s">
        <v>3090</v>
      </c>
      <c r="F12929">
        <v>1</v>
      </c>
      <c r="G12929">
        <v>0</v>
      </c>
      <c r="H12929">
        <v>12.6771038961038</v>
      </c>
      <c r="I12929">
        <v>3.3471038961038899</v>
      </c>
      <c r="K12929">
        <v>3</v>
      </c>
      <c r="M12929">
        <v>6.33</v>
      </c>
      <c r="N12929" t="s">
        <v>3091</v>
      </c>
      <c r="O12929" t="s">
        <v>3092</v>
      </c>
      <c r="P12929" t="s">
        <v>3095</v>
      </c>
      <c r="R12929" t="s">
        <v>3094</v>
      </c>
    </row>
    <row r="12930" spans="1:18" x14ac:dyDescent="0.25">
      <c r="A12930" t="s">
        <v>6719</v>
      </c>
      <c r="B12930" t="s">
        <v>3089</v>
      </c>
      <c r="D12930" t="s">
        <v>3090</v>
      </c>
      <c r="E12930" t="s">
        <v>3090</v>
      </c>
      <c r="F12930">
        <v>1</v>
      </c>
      <c r="G12930">
        <v>0</v>
      </c>
      <c r="H12930">
        <v>1.38490122199592</v>
      </c>
      <c r="I12930">
        <v>0.25740122199592602</v>
      </c>
      <c r="K12930">
        <v>0.25</v>
      </c>
      <c r="M12930">
        <v>0.87749999999999995</v>
      </c>
      <c r="N12930" t="s">
        <v>3091</v>
      </c>
      <c r="O12930" t="s">
        <v>3092</v>
      </c>
      <c r="P12930" t="s">
        <v>3095</v>
      </c>
      <c r="R12930" t="s">
        <v>3094</v>
      </c>
    </row>
    <row r="12931" spans="1:18" x14ac:dyDescent="0.25">
      <c r="A12931" t="s">
        <v>6720</v>
      </c>
      <c r="B12931" t="s">
        <v>3089</v>
      </c>
      <c r="D12931" t="s">
        <v>3090</v>
      </c>
      <c r="E12931" t="s">
        <v>3090</v>
      </c>
      <c r="F12931">
        <v>1</v>
      </c>
      <c r="G12931">
        <v>0</v>
      </c>
      <c r="H12931">
        <v>1.2133</v>
      </c>
      <c r="I12931">
        <v>8.5800000000000001E-2</v>
      </c>
      <c r="K12931">
        <v>0.25</v>
      </c>
      <c r="M12931">
        <v>0.87749999999999995</v>
      </c>
      <c r="N12931" t="s">
        <v>3091</v>
      </c>
      <c r="O12931" t="s">
        <v>3092</v>
      </c>
      <c r="P12931" t="s">
        <v>3095</v>
      </c>
      <c r="R12931" t="s">
        <v>3094</v>
      </c>
    </row>
    <row r="12932" spans="1:18" x14ac:dyDescent="0.25">
      <c r="A12932" t="s">
        <v>6721</v>
      </c>
      <c r="B12932" t="s">
        <v>3089</v>
      </c>
      <c r="D12932" t="s">
        <v>3090</v>
      </c>
      <c r="E12932" t="s">
        <v>3090</v>
      </c>
      <c r="F12932">
        <v>1</v>
      </c>
      <c r="G12932">
        <v>0</v>
      </c>
      <c r="H12932">
        <v>3091.45696586035</v>
      </c>
      <c r="I12932">
        <v>1431.8469658603501</v>
      </c>
      <c r="K12932">
        <v>368</v>
      </c>
      <c r="M12932">
        <v>1291.6099999999999</v>
      </c>
      <c r="N12932" t="s">
        <v>3091</v>
      </c>
      <c r="O12932" t="s">
        <v>3092</v>
      </c>
      <c r="P12932" t="s">
        <v>3095</v>
      </c>
      <c r="R12932" t="s">
        <v>3094</v>
      </c>
    </row>
    <row r="12933" spans="1:18" x14ac:dyDescent="0.25">
      <c r="A12933" t="s">
        <v>6722</v>
      </c>
      <c r="B12933" t="s">
        <v>3089</v>
      </c>
      <c r="D12933" t="s">
        <v>3090</v>
      </c>
      <c r="E12933" t="s">
        <v>3090</v>
      </c>
      <c r="F12933">
        <v>1</v>
      </c>
      <c r="G12933">
        <v>0</v>
      </c>
      <c r="H12933">
        <v>351.78812108677403</v>
      </c>
      <c r="I12933">
        <v>190.908121086774</v>
      </c>
      <c r="K12933">
        <v>58</v>
      </c>
      <c r="M12933">
        <v>102.88</v>
      </c>
      <c r="N12933" t="s">
        <v>3091</v>
      </c>
      <c r="O12933" t="s">
        <v>3092</v>
      </c>
      <c r="P12933" t="s">
        <v>3095</v>
      </c>
      <c r="R12933" t="s">
        <v>3094</v>
      </c>
    </row>
    <row r="12934" spans="1:18" x14ac:dyDescent="0.25">
      <c r="A12934" t="s">
        <v>6723</v>
      </c>
      <c r="B12934" t="s">
        <v>3089</v>
      </c>
      <c r="D12934" t="s">
        <v>3090</v>
      </c>
      <c r="E12934" t="s">
        <v>3090</v>
      </c>
      <c r="F12934">
        <v>1</v>
      </c>
      <c r="G12934">
        <v>0</v>
      </c>
      <c r="H12934">
        <v>232.798326240596</v>
      </c>
      <c r="I12934">
        <v>170.59832624059601</v>
      </c>
      <c r="K12934">
        <v>20</v>
      </c>
      <c r="M12934">
        <v>42.2</v>
      </c>
      <c r="N12934" t="s">
        <v>3091</v>
      </c>
      <c r="O12934" t="s">
        <v>3092</v>
      </c>
      <c r="P12934" t="s">
        <v>3095</v>
      </c>
      <c r="R12934" t="s">
        <v>3094</v>
      </c>
    </row>
    <row r="12935" spans="1:18" x14ac:dyDescent="0.25">
      <c r="A12935" t="s">
        <v>6724</v>
      </c>
      <c r="B12935" t="s">
        <v>3089</v>
      </c>
      <c r="D12935" t="s">
        <v>3090</v>
      </c>
      <c r="E12935" t="s">
        <v>3090</v>
      </c>
      <c r="F12935">
        <v>1</v>
      </c>
      <c r="G12935">
        <v>0</v>
      </c>
      <c r="H12935">
        <v>161.67710328791401</v>
      </c>
      <c r="I12935">
        <v>99.477103287914105</v>
      </c>
      <c r="K12935">
        <v>20</v>
      </c>
      <c r="M12935">
        <v>42.2</v>
      </c>
      <c r="N12935" t="s">
        <v>3091</v>
      </c>
      <c r="O12935" t="s">
        <v>3092</v>
      </c>
      <c r="P12935" t="s">
        <v>3095</v>
      </c>
      <c r="R12935" t="s">
        <v>3094</v>
      </c>
    </row>
    <row r="12936" spans="1:18" x14ac:dyDescent="0.25">
      <c r="A12936" t="s">
        <v>6725</v>
      </c>
      <c r="B12936" t="s">
        <v>3089</v>
      </c>
      <c r="D12936" t="s">
        <v>3090</v>
      </c>
      <c r="E12936" t="s">
        <v>3090</v>
      </c>
      <c r="F12936">
        <v>1</v>
      </c>
      <c r="G12936">
        <v>0</v>
      </c>
      <c r="H12936">
        <v>209.074261569973</v>
      </c>
      <c r="I12936">
        <v>146.87426156997299</v>
      </c>
      <c r="K12936">
        <v>20</v>
      </c>
      <c r="M12936">
        <v>42.2</v>
      </c>
      <c r="N12936" t="s">
        <v>3091</v>
      </c>
      <c r="O12936" t="s">
        <v>3092</v>
      </c>
      <c r="P12936" t="s">
        <v>3095</v>
      </c>
      <c r="R12936" t="s">
        <v>3094</v>
      </c>
    </row>
    <row r="12937" spans="1:18" x14ac:dyDescent="0.25">
      <c r="A12937" t="s">
        <v>6726</v>
      </c>
      <c r="B12937" t="s">
        <v>3089</v>
      </c>
      <c r="D12937" t="s">
        <v>3090</v>
      </c>
      <c r="E12937" t="s">
        <v>3090</v>
      </c>
      <c r="F12937">
        <v>1</v>
      </c>
      <c r="G12937">
        <v>0</v>
      </c>
      <c r="H12937">
        <v>111.94620666226</v>
      </c>
      <c r="I12937">
        <v>49.746206662260697</v>
      </c>
      <c r="K12937">
        <v>20</v>
      </c>
      <c r="M12937">
        <v>42.2</v>
      </c>
      <c r="N12937" t="s">
        <v>3091</v>
      </c>
      <c r="O12937" t="s">
        <v>3092</v>
      </c>
      <c r="P12937" t="s">
        <v>3095</v>
      </c>
      <c r="R12937" t="s">
        <v>3094</v>
      </c>
    </row>
    <row r="12938" spans="1:18" x14ac:dyDescent="0.25">
      <c r="A12938" t="s">
        <v>6727</v>
      </c>
      <c r="B12938" t="s">
        <v>3089</v>
      </c>
      <c r="D12938" t="s">
        <v>3090</v>
      </c>
      <c r="E12938" t="s">
        <v>3090</v>
      </c>
      <c r="F12938">
        <v>1</v>
      </c>
      <c r="G12938">
        <v>0</v>
      </c>
      <c r="H12938">
        <v>174.92186968954201</v>
      </c>
      <c r="I12938">
        <v>66.081869689542401</v>
      </c>
      <c r="K12938">
        <v>35</v>
      </c>
      <c r="M12938">
        <v>73.84</v>
      </c>
      <c r="N12938" t="s">
        <v>3091</v>
      </c>
      <c r="O12938" t="s">
        <v>3092</v>
      </c>
      <c r="P12938" t="s">
        <v>3095</v>
      </c>
      <c r="R12938" t="s">
        <v>3094</v>
      </c>
    </row>
    <row r="12939" spans="1:18" x14ac:dyDescent="0.25">
      <c r="A12939" t="s">
        <v>6728</v>
      </c>
      <c r="B12939" t="s">
        <v>3089</v>
      </c>
      <c r="D12939" t="s">
        <v>3090</v>
      </c>
      <c r="E12939" t="s">
        <v>3090</v>
      </c>
      <c r="F12939">
        <v>1</v>
      </c>
      <c r="G12939">
        <v>0</v>
      </c>
      <c r="H12939">
        <v>241.88966803200799</v>
      </c>
      <c r="I12939">
        <v>179.689668032008</v>
      </c>
      <c r="K12939">
        <v>20</v>
      </c>
      <c r="M12939">
        <v>42.2</v>
      </c>
      <c r="N12939" t="s">
        <v>3091</v>
      </c>
      <c r="O12939" t="s">
        <v>3092</v>
      </c>
      <c r="P12939" t="s">
        <v>3095</v>
      </c>
      <c r="R12939" t="s">
        <v>3094</v>
      </c>
    </row>
    <row r="12940" spans="1:18" x14ac:dyDescent="0.25">
      <c r="A12940" t="s">
        <v>6729</v>
      </c>
      <c r="B12940" t="s">
        <v>3089</v>
      </c>
      <c r="D12940" t="s">
        <v>3090</v>
      </c>
      <c r="E12940" t="s">
        <v>3090</v>
      </c>
      <c r="F12940">
        <v>1</v>
      </c>
      <c r="G12940">
        <v>0</v>
      </c>
      <c r="H12940">
        <v>0</v>
      </c>
      <c r="I12940"/>
      <c r="K12940"/>
      <c r="N12940" t="s">
        <v>3091</v>
      </c>
      <c r="O12940" t="s">
        <v>3092</v>
      </c>
      <c r="P12940" t="s">
        <v>3095</v>
      </c>
      <c r="R12940" t="s">
        <v>3094</v>
      </c>
    </row>
    <row r="12941" spans="1:18" x14ac:dyDescent="0.25">
      <c r="A12941" t="s">
        <v>6730</v>
      </c>
      <c r="B12941" t="s">
        <v>3089</v>
      </c>
      <c r="D12941" t="s">
        <v>3090</v>
      </c>
      <c r="E12941" t="s">
        <v>3090</v>
      </c>
      <c r="F12941">
        <v>1</v>
      </c>
      <c r="G12941">
        <v>0</v>
      </c>
      <c r="H12941">
        <v>1504.3911957653499</v>
      </c>
      <c r="I12941">
        <v>1193.4111957653499</v>
      </c>
      <c r="K12941">
        <v>100</v>
      </c>
      <c r="M12941">
        <v>210.98</v>
      </c>
      <c r="N12941" t="s">
        <v>3091</v>
      </c>
      <c r="O12941" t="s">
        <v>3092</v>
      </c>
      <c r="P12941" t="s">
        <v>3095</v>
      </c>
      <c r="R12941" t="s">
        <v>3094</v>
      </c>
    </row>
    <row r="12942" spans="1:18" x14ac:dyDescent="0.25">
      <c r="A12942" t="s">
        <v>6731</v>
      </c>
      <c r="B12942" t="s">
        <v>3089</v>
      </c>
      <c r="D12942" t="s">
        <v>3090</v>
      </c>
      <c r="E12942" t="s">
        <v>3090</v>
      </c>
      <c r="F12942">
        <v>1</v>
      </c>
      <c r="G12942">
        <v>0</v>
      </c>
      <c r="H12942">
        <v>119.26600000000001</v>
      </c>
      <c r="I12942">
        <v>25.975999999999999</v>
      </c>
      <c r="K12942">
        <v>30</v>
      </c>
      <c r="M12942">
        <v>63.29</v>
      </c>
      <c r="N12942" t="s">
        <v>3091</v>
      </c>
      <c r="O12942" t="s">
        <v>3092</v>
      </c>
      <c r="P12942" t="s">
        <v>3095</v>
      </c>
      <c r="R12942" t="s">
        <v>3094</v>
      </c>
    </row>
    <row r="12943" spans="1:18" x14ac:dyDescent="0.25">
      <c r="A12943" t="s">
        <v>6732</v>
      </c>
      <c r="B12943" t="s">
        <v>3089</v>
      </c>
      <c r="D12943" t="s">
        <v>3090</v>
      </c>
      <c r="E12943" t="s">
        <v>3090</v>
      </c>
      <c r="F12943">
        <v>1</v>
      </c>
      <c r="G12943">
        <v>0</v>
      </c>
      <c r="H12943">
        <v>374.08</v>
      </c>
      <c r="I12943">
        <v>63.1</v>
      </c>
      <c r="K12943">
        <v>100</v>
      </c>
      <c r="M12943">
        <v>210.98</v>
      </c>
      <c r="N12943" t="s">
        <v>3091</v>
      </c>
      <c r="O12943" t="s">
        <v>3092</v>
      </c>
      <c r="P12943" t="s">
        <v>3095</v>
      </c>
      <c r="R12943" t="s">
        <v>3094</v>
      </c>
    </row>
    <row r="12944" spans="1:18" x14ac:dyDescent="0.25">
      <c r="A12944" t="s">
        <v>6733</v>
      </c>
      <c r="B12944" t="s">
        <v>3089</v>
      </c>
      <c r="D12944" t="s">
        <v>3090</v>
      </c>
      <c r="E12944" t="s">
        <v>3090</v>
      </c>
      <c r="F12944">
        <v>1</v>
      </c>
      <c r="G12944">
        <v>0</v>
      </c>
      <c r="H12944">
        <v>1350.4316899999901</v>
      </c>
      <c r="I12944">
        <v>448.47169161924302</v>
      </c>
      <c r="K12944">
        <v>199.99999964094999</v>
      </c>
      <c r="M12944">
        <v>701.959998739806</v>
      </c>
      <c r="N12944" t="s">
        <v>3091</v>
      </c>
      <c r="O12944" t="s">
        <v>3092</v>
      </c>
      <c r="P12944" t="s">
        <v>3095</v>
      </c>
      <c r="R12944" t="s">
        <v>3094</v>
      </c>
    </row>
    <row r="12945" spans="1:18" x14ac:dyDescent="0.25">
      <c r="A12945" t="s">
        <v>6734</v>
      </c>
      <c r="B12945" t="s">
        <v>3089</v>
      </c>
      <c r="D12945" t="s">
        <v>3090</v>
      </c>
      <c r="E12945" t="s">
        <v>3090</v>
      </c>
      <c r="F12945">
        <v>1</v>
      </c>
      <c r="G12945">
        <v>0</v>
      </c>
      <c r="H12945">
        <v>3290.57256671603</v>
      </c>
      <c r="I12945">
        <v>1035.6725667160299</v>
      </c>
      <c r="K12945">
        <v>500</v>
      </c>
      <c r="M12945">
        <v>1754.9</v>
      </c>
      <c r="N12945" t="s">
        <v>3091</v>
      </c>
      <c r="O12945" t="s">
        <v>3092</v>
      </c>
      <c r="P12945" t="s">
        <v>3095</v>
      </c>
      <c r="R12945" t="s">
        <v>3094</v>
      </c>
    </row>
    <row r="12946" spans="1:18" x14ac:dyDescent="0.25">
      <c r="A12946" t="s">
        <v>6735</v>
      </c>
      <c r="B12946" t="s">
        <v>3089</v>
      </c>
      <c r="D12946" t="s">
        <v>3090</v>
      </c>
      <c r="E12946" t="s">
        <v>3090</v>
      </c>
      <c r="F12946">
        <v>1</v>
      </c>
      <c r="G12946">
        <v>0</v>
      </c>
      <c r="H12946">
        <v>1962.53427266739</v>
      </c>
      <c r="I12946">
        <v>874.104272667391</v>
      </c>
      <c r="K12946">
        <v>350</v>
      </c>
      <c r="M12946">
        <v>738.43</v>
      </c>
      <c r="N12946" t="s">
        <v>3091</v>
      </c>
      <c r="O12946" t="s">
        <v>3092</v>
      </c>
      <c r="P12946" t="s">
        <v>3095</v>
      </c>
      <c r="R12946" t="s">
        <v>3094</v>
      </c>
    </row>
    <row r="12947" spans="1:18" x14ac:dyDescent="0.25">
      <c r="A12947" t="s">
        <v>6736</v>
      </c>
      <c r="B12947" t="s">
        <v>3089</v>
      </c>
      <c r="D12947" t="s">
        <v>3090</v>
      </c>
      <c r="E12947" t="s">
        <v>3090</v>
      </c>
      <c r="F12947">
        <v>1</v>
      </c>
      <c r="G12947">
        <v>0</v>
      </c>
      <c r="H12947">
        <v>200.258456909367</v>
      </c>
      <c r="I12947">
        <v>106.96845690936701</v>
      </c>
      <c r="K12947">
        <v>30</v>
      </c>
      <c r="M12947">
        <v>63.29</v>
      </c>
      <c r="N12947" t="s">
        <v>3091</v>
      </c>
      <c r="O12947" t="s">
        <v>3092</v>
      </c>
      <c r="P12947" t="s">
        <v>3095</v>
      </c>
      <c r="R12947" t="s">
        <v>3094</v>
      </c>
    </row>
    <row r="12948" spans="1:18" x14ac:dyDescent="0.25">
      <c r="A12948" t="s">
        <v>6737</v>
      </c>
      <c r="B12948" t="s">
        <v>3089</v>
      </c>
      <c r="D12948" t="s">
        <v>3090</v>
      </c>
      <c r="E12948" t="s">
        <v>3090</v>
      </c>
      <c r="F12948">
        <v>1</v>
      </c>
      <c r="G12948">
        <v>0</v>
      </c>
      <c r="H12948">
        <v>62.391911111111099</v>
      </c>
      <c r="I12948">
        <v>15.741911111111101</v>
      </c>
      <c r="K12948">
        <v>15</v>
      </c>
      <c r="M12948">
        <v>31.65</v>
      </c>
      <c r="N12948" t="s">
        <v>3091</v>
      </c>
      <c r="O12948" t="s">
        <v>3092</v>
      </c>
      <c r="P12948" t="s">
        <v>3095</v>
      </c>
      <c r="R12948" t="s">
        <v>3094</v>
      </c>
    </row>
    <row r="12949" spans="1:18" x14ac:dyDescent="0.25">
      <c r="A12949" t="s">
        <v>6738</v>
      </c>
      <c r="B12949" t="s">
        <v>3089</v>
      </c>
      <c r="D12949" t="s">
        <v>3090</v>
      </c>
      <c r="E12949" t="s">
        <v>3090</v>
      </c>
      <c r="F12949">
        <v>1</v>
      </c>
      <c r="G12949">
        <v>0</v>
      </c>
      <c r="H12949">
        <v>2369.4256001477702</v>
      </c>
      <c r="I12949">
        <v>814.52560014776998</v>
      </c>
      <c r="K12949">
        <v>500</v>
      </c>
      <c r="M12949">
        <v>1054.9000000000001</v>
      </c>
      <c r="N12949" t="s">
        <v>3091</v>
      </c>
      <c r="O12949" t="s">
        <v>3092</v>
      </c>
      <c r="P12949" t="s">
        <v>3095</v>
      </c>
      <c r="R12949" t="s">
        <v>3094</v>
      </c>
    </row>
    <row r="12950" spans="1:18" x14ac:dyDescent="0.25">
      <c r="A12950" t="s">
        <v>6739</v>
      </c>
      <c r="B12950" t="s">
        <v>3089</v>
      </c>
      <c r="D12950" t="s">
        <v>3090</v>
      </c>
      <c r="E12950" t="s">
        <v>3090</v>
      </c>
      <c r="F12950">
        <v>1</v>
      </c>
      <c r="G12950">
        <v>0</v>
      </c>
      <c r="H12950">
        <v>9027.5989693362899</v>
      </c>
      <c r="I12950">
        <v>4240.3489693362899</v>
      </c>
      <c r="K12950">
        <v>1250</v>
      </c>
      <c r="M12950">
        <v>3537.25</v>
      </c>
      <c r="N12950" t="s">
        <v>3091</v>
      </c>
      <c r="O12950" t="s">
        <v>3092</v>
      </c>
      <c r="P12950" t="s">
        <v>3095</v>
      </c>
      <c r="R12950" t="s">
        <v>3094</v>
      </c>
    </row>
    <row r="12951" spans="1:18" x14ac:dyDescent="0.25">
      <c r="A12951" t="s">
        <v>6740</v>
      </c>
      <c r="B12951" t="s">
        <v>3089</v>
      </c>
      <c r="D12951" t="s">
        <v>3090</v>
      </c>
      <c r="E12951" t="s">
        <v>3090</v>
      </c>
      <c r="F12951">
        <v>1</v>
      </c>
      <c r="G12951">
        <v>0</v>
      </c>
      <c r="H12951">
        <v>311.99589072677998</v>
      </c>
      <c r="I12951">
        <v>156.50589072678</v>
      </c>
      <c r="K12951">
        <v>50</v>
      </c>
      <c r="M12951">
        <v>105.49</v>
      </c>
      <c r="N12951" t="s">
        <v>3091</v>
      </c>
      <c r="O12951" t="s">
        <v>3092</v>
      </c>
      <c r="P12951" t="s">
        <v>3095</v>
      </c>
      <c r="R12951" t="s">
        <v>3094</v>
      </c>
    </row>
    <row r="12952" spans="1:18" x14ac:dyDescent="0.25">
      <c r="A12952" t="s">
        <v>6741</v>
      </c>
      <c r="B12952" t="s">
        <v>3089</v>
      </c>
      <c r="D12952" t="s">
        <v>3090</v>
      </c>
      <c r="E12952" t="s">
        <v>3090</v>
      </c>
      <c r="F12952">
        <v>1</v>
      </c>
      <c r="G12952">
        <v>0</v>
      </c>
      <c r="H12952">
        <v>154.691066052228</v>
      </c>
      <c r="I12952">
        <v>76.941066052228095</v>
      </c>
      <c r="K12952">
        <v>25</v>
      </c>
      <c r="M12952">
        <v>52.75</v>
      </c>
      <c r="N12952" t="s">
        <v>3091</v>
      </c>
      <c r="O12952" t="s">
        <v>3092</v>
      </c>
      <c r="P12952" t="s">
        <v>3095</v>
      </c>
      <c r="R12952" t="s">
        <v>3094</v>
      </c>
    </row>
    <row r="12953" spans="1:18" x14ac:dyDescent="0.25">
      <c r="A12953" t="s">
        <v>6742</v>
      </c>
      <c r="B12953" t="s">
        <v>3089</v>
      </c>
      <c r="D12953" t="s">
        <v>3090</v>
      </c>
      <c r="E12953" t="s">
        <v>3090</v>
      </c>
      <c r="F12953">
        <v>1</v>
      </c>
      <c r="G12953">
        <v>0</v>
      </c>
      <c r="H12953">
        <v>254.976679318767</v>
      </c>
      <c r="I12953">
        <v>177.226679318767</v>
      </c>
      <c r="K12953">
        <v>25</v>
      </c>
      <c r="M12953">
        <v>52.75</v>
      </c>
      <c r="N12953" t="s">
        <v>3091</v>
      </c>
      <c r="O12953" t="s">
        <v>3092</v>
      </c>
      <c r="P12953" t="s">
        <v>3095</v>
      </c>
      <c r="R12953" t="s">
        <v>3094</v>
      </c>
    </row>
    <row r="12954" spans="1:18" x14ac:dyDescent="0.25">
      <c r="A12954" t="s">
        <v>6743</v>
      </c>
      <c r="B12954" t="s">
        <v>3089</v>
      </c>
      <c r="D12954" t="s">
        <v>3090</v>
      </c>
      <c r="E12954" t="s">
        <v>3090</v>
      </c>
      <c r="F12954">
        <v>1</v>
      </c>
      <c r="G12954">
        <v>0</v>
      </c>
      <c r="H12954">
        <v>127.871303752839</v>
      </c>
      <c r="I12954">
        <v>50.121303752839196</v>
      </c>
      <c r="K12954">
        <v>25</v>
      </c>
      <c r="M12954">
        <v>52.75</v>
      </c>
      <c r="N12954" t="s">
        <v>3091</v>
      </c>
      <c r="O12954" t="s">
        <v>3092</v>
      </c>
      <c r="P12954" t="s">
        <v>3095</v>
      </c>
      <c r="R12954" t="s">
        <v>3094</v>
      </c>
    </row>
    <row r="12955" spans="1:18" x14ac:dyDescent="0.25">
      <c r="A12955" t="s">
        <v>6744</v>
      </c>
      <c r="B12955" t="s">
        <v>3089</v>
      </c>
      <c r="D12955" t="s">
        <v>3090</v>
      </c>
      <c r="E12955" t="s">
        <v>3090</v>
      </c>
      <c r="F12955">
        <v>1</v>
      </c>
      <c r="G12955">
        <v>0</v>
      </c>
      <c r="H12955">
        <v>134.05827043731699</v>
      </c>
      <c r="I12955">
        <v>56.308270437317198</v>
      </c>
      <c r="K12955">
        <v>25</v>
      </c>
      <c r="M12955">
        <v>52.75</v>
      </c>
      <c r="N12955" t="s">
        <v>3091</v>
      </c>
      <c r="O12955" t="s">
        <v>3092</v>
      </c>
      <c r="P12955" t="s">
        <v>3095</v>
      </c>
      <c r="R12955" t="s">
        <v>3094</v>
      </c>
    </row>
    <row r="12956" spans="1:18" x14ac:dyDescent="0.25">
      <c r="A12956" t="s">
        <v>6745</v>
      </c>
      <c r="B12956" t="s">
        <v>3089</v>
      </c>
      <c r="D12956" t="s">
        <v>3090</v>
      </c>
      <c r="E12956" t="s">
        <v>3090</v>
      </c>
      <c r="F12956">
        <v>1</v>
      </c>
      <c r="G12956">
        <v>0</v>
      </c>
      <c r="H12956">
        <v>1660.60382770466</v>
      </c>
      <c r="I12956">
        <v>883.15382770466499</v>
      </c>
      <c r="K12956">
        <v>250</v>
      </c>
      <c r="M12956">
        <v>527.45000000000005</v>
      </c>
      <c r="N12956" t="s">
        <v>3091</v>
      </c>
      <c r="O12956" t="s">
        <v>3092</v>
      </c>
      <c r="P12956" t="s">
        <v>3095</v>
      </c>
      <c r="R12956" t="s">
        <v>3094</v>
      </c>
    </row>
    <row r="12957" spans="1:18" x14ac:dyDescent="0.25">
      <c r="A12957" t="s">
        <v>6746</v>
      </c>
      <c r="B12957" t="s">
        <v>3089</v>
      </c>
      <c r="D12957" t="s">
        <v>3090</v>
      </c>
      <c r="E12957" t="s">
        <v>3090</v>
      </c>
      <c r="F12957">
        <v>1</v>
      </c>
      <c r="G12957">
        <v>0</v>
      </c>
      <c r="H12957">
        <v>98.993819788020105</v>
      </c>
      <c r="I12957">
        <v>52.343819788020099</v>
      </c>
      <c r="K12957">
        <v>15</v>
      </c>
      <c r="M12957">
        <v>31.65</v>
      </c>
      <c r="N12957" t="s">
        <v>3091</v>
      </c>
      <c r="O12957" t="s">
        <v>3092</v>
      </c>
      <c r="P12957" t="s">
        <v>3095</v>
      </c>
      <c r="R12957" t="s">
        <v>3094</v>
      </c>
    </row>
    <row r="12958" spans="1:18" x14ac:dyDescent="0.25">
      <c r="A12958" t="s">
        <v>6747</v>
      </c>
      <c r="B12958" t="s">
        <v>3089</v>
      </c>
      <c r="D12958" t="s">
        <v>3090</v>
      </c>
      <c r="E12958" t="s">
        <v>3090</v>
      </c>
      <c r="F12958">
        <v>1</v>
      </c>
      <c r="G12958">
        <v>0</v>
      </c>
      <c r="H12958">
        <v>577.53989438553299</v>
      </c>
      <c r="I12958">
        <v>422.04989438553298</v>
      </c>
      <c r="K12958">
        <v>50</v>
      </c>
      <c r="M12958">
        <v>105.49</v>
      </c>
      <c r="N12958" t="s">
        <v>3091</v>
      </c>
      <c r="O12958" t="s">
        <v>3092</v>
      </c>
      <c r="P12958" t="s">
        <v>3095</v>
      </c>
      <c r="R12958" t="s">
        <v>3094</v>
      </c>
    </row>
    <row r="12959" spans="1:18" x14ac:dyDescent="0.25">
      <c r="A12959" t="s">
        <v>6748</v>
      </c>
      <c r="B12959" t="s">
        <v>3089</v>
      </c>
      <c r="D12959" t="s">
        <v>3090</v>
      </c>
      <c r="E12959" t="s">
        <v>3090</v>
      </c>
      <c r="F12959">
        <v>1</v>
      </c>
      <c r="G12959">
        <v>0</v>
      </c>
      <c r="H12959">
        <v>24.276</v>
      </c>
      <c r="I12959">
        <v>1.726</v>
      </c>
      <c r="K12959">
        <v>5</v>
      </c>
      <c r="M12959">
        <v>17.55</v>
      </c>
      <c r="N12959" t="s">
        <v>3091</v>
      </c>
      <c r="O12959" t="s">
        <v>3092</v>
      </c>
      <c r="P12959" t="s">
        <v>3095</v>
      </c>
      <c r="R12959" t="s">
        <v>3094</v>
      </c>
    </row>
    <row r="12960" spans="1:18" x14ac:dyDescent="0.25">
      <c r="A12960" t="s">
        <v>6749</v>
      </c>
      <c r="B12960" t="s">
        <v>3089</v>
      </c>
      <c r="D12960" t="s">
        <v>3090</v>
      </c>
      <c r="E12960" t="s">
        <v>3090</v>
      </c>
      <c r="F12960">
        <v>1</v>
      </c>
      <c r="G12960">
        <v>0</v>
      </c>
      <c r="H12960">
        <v>25.138999999999999</v>
      </c>
      <c r="I12960">
        <v>2.589</v>
      </c>
      <c r="K12960">
        <v>5</v>
      </c>
      <c r="M12960">
        <v>17.55</v>
      </c>
      <c r="N12960" t="s">
        <v>3091</v>
      </c>
      <c r="O12960" t="s">
        <v>3092</v>
      </c>
      <c r="P12960" t="s">
        <v>3095</v>
      </c>
      <c r="R12960" t="s">
        <v>3094</v>
      </c>
    </row>
    <row r="12961" spans="1:18" x14ac:dyDescent="0.25">
      <c r="A12961" t="s">
        <v>6750</v>
      </c>
      <c r="B12961" t="s">
        <v>3089</v>
      </c>
      <c r="D12961" t="s">
        <v>3090</v>
      </c>
      <c r="E12961" t="s">
        <v>3090</v>
      </c>
      <c r="F12961">
        <v>1</v>
      </c>
      <c r="G12961">
        <v>0</v>
      </c>
      <c r="H12961">
        <v>82.857849333333306</v>
      </c>
      <c r="I12961">
        <v>19.7198493333333</v>
      </c>
      <c r="K12961">
        <v>14</v>
      </c>
      <c r="M12961">
        <v>49.137999999999998</v>
      </c>
      <c r="N12961" t="s">
        <v>3091</v>
      </c>
      <c r="O12961" t="s">
        <v>3092</v>
      </c>
      <c r="P12961" t="s">
        <v>3095</v>
      </c>
      <c r="R12961" t="s">
        <v>3094</v>
      </c>
    </row>
    <row r="12962" spans="1:18" x14ac:dyDescent="0.25">
      <c r="A12962" t="s">
        <v>6751</v>
      </c>
      <c r="B12962" t="s">
        <v>3089</v>
      </c>
      <c r="D12962" t="s">
        <v>3090</v>
      </c>
      <c r="E12962" t="s">
        <v>3090</v>
      </c>
      <c r="F12962">
        <v>1</v>
      </c>
      <c r="G12962">
        <v>0</v>
      </c>
      <c r="H12962">
        <v>1618.21675</v>
      </c>
      <c r="I12962">
        <v>1167.23675</v>
      </c>
      <c r="K12962">
        <v>100</v>
      </c>
      <c r="M12962">
        <v>350.98</v>
      </c>
      <c r="N12962" t="s">
        <v>3091</v>
      </c>
      <c r="O12962" t="s">
        <v>3092</v>
      </c>
      <c r="P12962" t="s">
        <v>3095</v>
      </c>
      <c r="R12962" t="s">
        <v>3094</v>
      </c>
    </row>
    <row r="12963" spans="1:18" x14ac:dyDescent="0.25">
      <c r="A12963" t="s">
        <v>8987</v>
      </c>
      <c r="B12963" t="s">
        <v>3089</v>
      </c>
      <c r="D12963" t="s">
        <v>3090</v>
      </c>
      <c r="E12963" t="s">
        <v>3090</v>
      </c>
      <c r="F12963">
        <v>1</v>
      </c>
      <c r="G12963">
        <v>0</v>
      </c>
      <c r="H12963">
        <v>128.99303549974101</v>
      </c>
      <c r="I12963">
        <v>19.289189345895199</v>
      </c>
      <c r="K12963">
        <v>51.56</v>
      </c>
      <c r="M12963">
        <v>58.143846153846098</v>
      </c>
      <c r="N12963" t="s">
        <v>3091</v>
      </c>
      <c r="O12963" t="s">
        <v>3092</v>
      </c>
      <c r="P12963" t="s">
        <v>3095</v>
      </c>
      <c r="R12963" t="s">
        <v>3094</v>
      </c>
    </row>
    <row r="12964" spans="1:18" x14ac:dyDescent="0.25">
      <c r="A12964" t="s">
        <v>8311</v>
      </c>
      <c r="B12964" t="s">
        <v>3089</v>
      </c>
      <c r="D12964" t="s">
        <v>3090</v>
      </c>
      <c r="E12964" t="s">
        <v>3090</v>
      </c>
      <c r="F12964">
        <v>1</v>
      </c>
      <c r="G12964">
        <v>0</v>
      </c>
      <c r="H12964">
        <v>356.25025061518801</v>
      </c>
      <c r="I12964">
        <v>20.2302506151883</v>
      </c>
      <c r="K12964">
        <v>124</v>
      </c>
      <c r="M12964">
        <v>212.02</v>
      </c>
      <c r="N12964" t="s">
        <v>3091</v>
      </c>
      <c r="O12964" t="s">
        <v>3092</v>
      </c>
      <c r="P12964" t="s">
        <v>3095</v>
      </c>
      <c r="R12964" t="s">
        <v>3094</v>
      </c>
    </row>
    <row r="12965" spans="1:18" x14ac:dyDescent="0.25">
      <c r="A12965" t="s">
        <v>6752</v>
      </c>
      <c r="B12965" t="s">
        <v>3089</v>
      </c>
      <c r="D12965" t="s">
        <v>3090</v>
      </c>
      <c r="E12965" t="s">
        <v>3090</v>
      </c>
      <c r="F12965">
        <v>1</v>
      </c>
      <c r="G12965">
        <v>0</v>
      </c>
      <c r="H12965">
        <v>0</v>
      </c>
      <c r="I12965">
        <v>0</v>
      </c>
      <c r="K12965"/>
      <c r="N12965" t="s">
        <v>3091</v>
      </c>
      <c r="O12965" t="s">
        <v>3092</v>
      </c>
      <c r="P12965" t="s">
        <v>3095</v>
      </c>
      <c r="R12965" t="s">
        <v>3094</v>
      </c>
    </row>
    <row r="12966" spans="1:18" x14ac:dyDescent="0.25">
      <c r="A12966" t="s">
        <v>6753</v>
      </c>
      <c r="B12966" t="s">
        <v>3089</v>
      </c>
      <c r="D12966" t="s">
        <v>3090</v>
      </c>
      <c r="E12966" t="s">
        <v>3090</v>
      </c>
      <c r="F12966">
        <v>1</v>
      </c>
      <c r="G12966">
        <v>0</v>
      </c>
      <c r="H12966">
        <v>0</v>
      </c>
      <c r="I12966">
        <v>0</v>
      </c>
      <c r="K12966"/>
      <c r="N12966" t="s">
        <v>3091</v>
      </c>
      <c r="O12966" t="s">
        <v>3092</v>
      </c>
      <c r="P12966" t="s">
        <v>3095</v>
      </c>
      <c r="R12966" t="s">
        <v>3094</v>
      </c>
    </row>
    <row r="12967" spans="1:18" x14ac:dyDescent="0.25">
      <c r="A12967" t="s">
        <v>6754</v>
      </c>
      <c r="B12967" t="s">
        <v>3089</v>
      </c>
      <c r="D12967" t="s">
        <v>3090</v>
      </c>
      <c r="E12967" t="s">
        <v>3090</v>
      </c>
      <c r="F12967">
        <v>1</v>
      </c>
      <c r="G12967">
        <v>0</v>
      </c>
      <c r="H12967">
        <v>0</v>
      </c>
      <c r="I12967">
        <v>0</v>
      </c>
      <c r="K12967"/>
      <c r="N12967" t="s">
        <v>3091</v>
      </c>
      <c r="O12967" t="s">
        <v>3092</v>
      </c>
      <c r="P12967" t="s">
        <v>3095</v>
      </c>
      <c r="R12967" t="s">
        <v>3094</v>
      </c>
    </row>
    <row r="12968" spans="1:18" x14ac:dyDescent="0.25">
      <c r="A12968" t="s">
        <v>6755</v>
      </c>
      <c r="B12968" t="s">
        <v>3089</v>
      </c>
      <c r="D12968" t="s">
        <v>3090</v>
      </c>
      <c r="E12968" t="s">
        <v>3090</v>
      </c>
      <c r="F12968">
        <v>1</v>
      </c>
      <c r="G12968">
        <v>0</v>
      </c>
      <c r="H12968">
        <v>0</v>
      </c>
      <c r="I12968">
        <v>0</v>
      </c>
      <c r="K12968"/>
      <c r="N12968" t="s">
        <v>3091</v>
      </c>
      <c r="O12968" t="s">
        <v>3092</v>
      </c>
      <c r="P12968" t="s">
        <v>3095</v>
      </c>
      <c r="R12968" t="s">
        <v>3094</v>
      </c>
    </row>
    <row r="12969" spans="1:18" x14ac:dyDescent="0.25">
      <c r="A12969" t="s">
        <v>8122</v>
      </c>
      <c r="B12969" t="s">
        <v>3089</v>
      </c>
      <c r="D12969" t="s">
        <v>3090</v>
      </c>
      <c r="E12969" t="s">
        <v>3090</v>
      </c>
      <c r="F12969">
        <v>1</v>
      </c>
      <c r="G12969">
        <v>0</v>
      </c>
      <c r="H12969">
        <v>0.70209999999999995</v>
      </c>
      <c r="I12969">
        <v>0.70209999999999995</v>
      </c>
      <c r="K12969"/>
      <c r="N12969" t="s">
        <v>3091</v>
      </c>
      <c r="O12969" t="s">
        <v>3092</v>
      </c>
      <c r="P12969" t="s">
        <v>3095</v>
      </c>
      <c r="R12969" t="s">
        <v>3094</v>
      </c>
    </row>
    <row r="12970" spans="1:18" x14ac:dyDescent="0.25">
      <c r="A12970" t="s">
        <v>8123</v>
      </c>
      <c r="B12970" t="s">
        <v>3089</v>
      </c>
      <c r="D12970" t="s">
        <v>3090</v>
      </c>
      <c r="E12970" t="s">
        <v>3090</v>
      </c>
      <c r="F12970">
        <v>1</v>
      </c>
      <c r="G12970">
        <v>0</v>
      </c>
      <c r="H12970">
        <v>0.70209999999999995</v>
      </c>
      <c r="I12970">
        <v>0.70209999999999995</v>
      </c>
      <c r="K12970"/>
      <c r="N12970" t="s">
        <v>3091</v>
      </c>
      <c r="O12970" t="s">
        <v>3092</v>
      </c>
      <c r="P12970" t="s">
        <v>3095</v>
      </c>
      <c r="R12970" t="s">
        <v>3094</v>
      </c>
    </row>
    <row r="12971" spans="1:18" x14ac:dyDescent="0.25">
      <c r="A12971" t="s">
        <v>8124</v>
      </c>
      <c r="B12971" t="s">
        <v>3089</v>
      </c>
      <c r="D12971" t="s">
        <v>3090</v>
      </c>
      <c r="E12971" t="s">
        <v>3090</v>
      </c>
      <c r="F12971">
        <v>1</v>
      </c>
      <c r="G12971">
        <v>0</v>
      </c>
      <c r="H12971">
        <v>1.4039999999999999</v>
      </c>
      <c r="I12971">
        <v>1.4039999999999999</v>
      </c>
      <c r="K12971"/>
      <c r="N12971" t="s">
        <v>3091</v>
      </c>
      <c r="O12971" t="s">
        <v>3092</v>
      </c>
      <c r="P12971" t="s">
        <v>3095</v>
      </c>
      <c r="R12971" t="s">
        <v>3094</v>
      </c>
    </row>
    <row r="12972" spans="1:18" x14ac:dyDescent="0.25">
      <c r="A12972" t="s">
        <v>8125</v>
      </c>
      <c r="B12972" t="s">
        <v>3089</v>
      </c>
      <c r="D12972" t="s">
        <v>3090</v>
      </c>
      <c r="E12972" t="s">
        <v>3090</v>
      </c>
      <c r="F12972">
        <v>1</v>
      </c>
      <c r="G12972">
        <v>0</v>
      </c>
      <c r="H12972">
        <v>0.62009999999999998</v>
      </c>
      <c r="I12972">
        <v>0.62009999999999998</v>
      </c>
      <c r="K12972"/>
      <c r="N12972" t="s">
        <v>3091</v>
      </c>
      <c r="O12972" t="s">
        <v>3092</v>
      </c>
      <c r="P12972" t="s">
        <v>3095</v>
      </c>
      <c r="R12972" t="s">
        <v>3094</v>
      </c>
    </row>
    <row r="12973" spans="1:18" x14ac:dyDescent="0.25">
      <c r="A12973" t="s">
        <v>8126</v>
      </c>
      <c r="B12973" t="s">
        <v>3089</v>
      </c>
      <c r="D12973" t="s">
        <v>3090</v>
      </c>
      <c r="E12973" t="s">
        <v>3090</v>
      </c>
      <c r="F12973">
        <v>1</v>
      </c>
      <c r="G12973">
        <v>0</v>
      </c>
      <c r="H12973">
        <v>1.12003816793893</v>
      </c>
      <c r="I12973">
        <v>1.12003816793893</v>
      </c>
      <c r="K12973"/>
      <c r="N12973" t="s">
        <v>3091</v>
      </c>
      <c r="O12973" t="s">
        <v>3092</v>
      </c>
      <c r="P12973" t="s">
        <v>3095</v>
      </c>
      <c r="R12973" t="s">
        <v>3094</v>
      </c>
    </row>
    <row r="12974" spans="1:18" x14ac:dyDescent="0.25">
      <c r="A12974" t="s">
        <v>8127</v>
      </c>
      <c r="B12974" t="s">
        <v>3089</v>
      </c>
      <c r="D12974" t="s">
        <v>3090</v>
      </c>
      <c r="E12974" t="s">
        <v>3090</v>
      </c>
      <c r="F12974">
        <v>1</v>
      </c>
      <c r="G12974">
        <v>0</v>
      </c>
      <c r="H12974">
        <v>0.22861602253521099</v>
      </c>
      <c r="I12974">
        <v>0.22861602253521099</v>
      </c>
      <c r="K12974"/>
      <c r="N12974" t="s">
        <v>3091</v>
      </c>
      <c r="O12974" t="s">
        <v>3092</v>
      </c>
      <c r="P12974" t="s">
        <v>3095</v>
      </c>
      <c r="R12974" t="s">
        <v>3094</v>
      </c>
    </row>
    <row r="12975" spans="1:18" x14ac:dyDescent="0.25">
      <c r="A12975" t="s">
        <v>8128</v>
      </c>
      <c r="B12975" t="s">
        <v>3089</v>
      </c>
      <c r="D12975" t="s">
        <v>3090</v>
      </c>
      <c r="E12975" t="s">
        <v>3090</v>
      </c>
      <c r="F12975">
        <v>1</v>
      </c>
      <c r="G12975">
        <v>0</v>
      </c>
      <c r="H12975">
        <v>0.59589999999999999</v>
      </c>
      <c r="I12975">
        <v>0.59589999999999999</v>
      </c>
      <c r="K12975"/>
      <c r="N12975" t="s">
        <v>3091</v>
      </c>
      <c r="O12975" t="s">
        <v>3092</v>
      </c>
      <c r="P12975" t="s">
        <v>3095</v>
      </c>
      <c r="R12975" t="s">
        <v>3094</v>
      </c>
    </row>
    <row r="12976" spans="1:18" x14ac:dyDescent="0.25">
      <c r="A12976" t="s">
        <v>8129</v>
      </c>
      <c r="B12976" t="s">
        <v>3089</v>
      </c>
      <c r="D12976" t="s">
        <v>3090</v>
      </c>
      <c r="E12976" t="s">
        <v>3090</v>
      </c>
      <c r="F12976">
        <v>1</v>
      </c>
      <c r="G12976">
        <v>0</v>
      </c>
      <c r="H12976">
        <v>5.2610250000000001</v>
      </c>
      <c r="I12976">
        <v>5.2610250000000001</v>
      </c>
      <c r="K12976"/>
      <c r="N12976" t="s">
        <v>3091</v>
      </c>
      <c r="O12976" t="s">
        <v>3092</v>
      </c>
      <c r="P12976" t="s">
        <v>3095</v>
      </c>
      <c r="R12976" t="s">
        <v>3094</v>
      </c>
    </row>
    <row r="12977" spans="1:18" x14ac:dyDescent="0.25">
      <c r="A12977" t="s">
        <v>8130</v>
      </c>
      <c r="B12977" t="s">
        <v>3089</v>
      </c>
      <c r="D12977" t="s">
        <v>3090</v>
      </c>
      <c r="E12977" t="s">
        <v>3090</v>
      </c>
      <c r="F12977">
        <v>1</v>
      </c>
      <c r="G12977">
        <v>0</v>
      </c>
      <c r="H12977">
        <v>25.399197210588198</v>
      </c>
      <c r="I12977">
        <v>25.399197210588198</v>
      </c>
      <c r="K12977"/>
      <c r="N12977" t="s">
        <v>3091</v>
      </c>
      <c r="O12977" t="s">
        <v>3092</v>
      </c>
      <c r="P12977" t="s">
        <v>3095</v>
      </c>
      <c r="R12977" t="s">
        <v>3094</v>
      </c>
    </row>
    <row r="12978" spans="1:18" x14ac:dyDescent="0.25">
      <c r="A12978" t="s">
        <v>8131</v>
      </c>
      <c r="B12978" t="s">
        <v>3089</v>
      </c>
      <c r="D12978" t="s">
        <v>3090</v>
      </c>
      <c r="E12978" t="s">
        <v>3090</v>
      </c>
      <c r="F12978">
        <v>1</v>
      </c>
      <c r="G12978">
        <v>0</v>
      </c>
      <c r="H12978">
        <v>0.71060000000000001</v>
      </c>
      <c r="I12978">
        <v>0.71060000000000001</v>
      </c>
      <c r="K12978"/>
      <c r="N12978" t="s">
        <v>3091</v>
      </c>
      <c r="O12978" t="s">
        <v>3092</v>
      </c>
      <c r="P12978" t="s">
        <v>3095</v>
      </c>
      <c r="R12978" t="s">
        <v>3094</v>
      </c>
    </row>
    <row r="12979" spans="1:18" x14ac:dyDescent="0.25">
      <c r="A12979" t="s">
        <v>8132</v>
      </c>
      <c r="B12979" t="s">
        <v>3089</v>
      </c>
      <c r="D12979" t="s">
        <v>3090</v>
      </c>
      <c r="E12979" t="s">
        <v>3090</v>
      </c>
      <c r="F12979">
        <v>1</v>
      </c>
      <c r="G12979">
        <v>0</v>
      </c>
      <c r="H12979">
        <v>0.15827263098591501</v>
      </c>
      <c r="I12979">
        <v>0.15827263098591501</v>
      </c>
      <c r="K12979"/>
      <c r="N12979" t="s">
        <v>3091</v>
      </c>
      <c r="O12979" t="s">
        <v>3092</v>
      </c>
      <c r="P12979" t="s">
        <v>3095</v>
      </c>
      <c r="R12979" t="s">
        <v>3094</v>
      </c>
    </row>
    <row r="12980" spans="1:18" x14ac:dyDescent="0.25">
      <c r="A12980" t="s">
        <v>8133</v>
      </c>
      <c r="B12980" t="s">
        <v>3089</v>
      </c>
      <c r="D12980" t="s">
        <v>3090</v>
      </c>
      <c r="E12980" t="s">
        <v>3090</v>
      </c>
      <c r="F12980">
        <v>1</v>
      </c>
      <c r="G12980">
        <v>0</v>
      </c>
      <c r="H12980">
        <v>0.15827263098591501</v>
      </c>
      <c r="I12980">
        <v>0.15827263098591501</v>
      </c>
      <c r="K12980"/>
      <c r="N12980" t="s">
        <v>3091</v>
      </c>
      <c r="O12980" t="s">
        <v>3092</v>
      </c>
      <c r="P12980" t="s">
        <v>3095</v>
      </c>
      <c r="R12980" t="s">
        <v>3094</v>
      </c>
    </row>
    <row r="12981" spans="1:18" x14ac:dyDescent="0.25">
      <c r="A12981" t="s">
        <v>8134</v>
      </c>
      <c r="B12981" t="s">
        <v>3089</v>
      </c>
      <c r="D12981" t="s">
        <v>3090</v>
      </c>
      <c r="E12981" t="s">
        <v>3090</v>
      </c>
      <c r="F12981">
        <v>1</v>
      </c>
      <c r="G12981">
        <v>0</v>
      </c>
      <c r="H12981">
        <v>1.03935</v>
      </c>
      <c r="I12981">
        <v>1.03935</v>
      </c>
      <c r="K12981"/>
      <c r="N12981" t="s">
        <v>3091</v>
      </c>
      <c r="O12981" t="s">
        <v>3092</v>
      </c>
      <c r="P12981" t="s">
        <v>3095</v>
      </c>
      <c r="R12981" t="s">
        <v>3094</v>
      </c>
    </row>
    <row r="12982" spans="1:18" x14ac:dyDescent="0.25">
      <c r="A12982" t="s">
        <v>8135</v>
      </c>
      <c r="B12982" t="s">
        <v>3089</v>
      </c>
      <c r="D12982" t="s">
        <v>3090</v>
      </c>
      <c r="E12982" t="s">
        <v>3090</v>
      </c>
      <c r="F12982">
        <v>1</v>
      </c>
      <c r="G12982">
        <v>0</v>
      </c>
      <c r="H12982">
        <v>0.48217500000000002</v>
      </c>
      <c r="I12982">
        <v>0.48217500000000002</v>
      </c>
      <c r="K12982"/>
      <c r="N12982" t="s">
        <v>3091</v>
      </c>
      <c r="O12982" t="s">
        <v>3092</v>
      </c>
      <c r="P12982" t="s">
        <v>3095</v>
      </c>
      <c r="R12982" t="s">
        <v>3094</v>
      </c>
    </row>
    <row r="12983" spans="1:18" x14ac:dyDescent="0.25">
      <c r="A12983" t="s">
        <v>8136</v>
      </c>
      <c r="B12983" t="s">
        <v>3089</v>
      </c>
      <c r="D12983" t="s">
        <v>3090</v>
      </c>
      <c r="E12983" t="s">
        <v>3090</v>
      </c>
      <c r="F12983">
        <v>1</v>
      </c>
      <c r="G12983">
        <v>0</v>
      </c>
      <c r="H12983">
        <v>7.3200000000000001E-2</v>
      </c>
      <c r="I12983">
        <v>7.3200000000000001E-2</v>
      </c>
      <c r="K12983"/>
      <c r="N12983" t="s">
        <v>3091</v>
      </c>
      <c r="O12983" t="s">
        <v>3092</v>
      </c>
      <c r="P12983" t="s">
        <v>3095</v>
      </c>
      <c r="R12983" t="s">
        <v>3094</v>
      </c>
    </row>
    <row r="12984" spans="1:18" x14ac:dyDescent="0.25">
      <c r="A12984" t="s">
        <v>8137</v>
      </c>
      <c r="B12984" t="s">
        <v>3089</v>
      </c>
      <c r="D12984" t="s">
        <v>3090</v>
      </c>
      <c r="E12984" t="s">
        <v>3090</v>
      </c>
      <c r="F12984">
        <v>1</v>
      </c>
      <c r="G12984">
        <v>0</v>
      </c>
      <c r="H12984">
        <v>0.15125</v>
      </c>
      <c r="I12984">
        <v>0.15125</v>
      </c>
      <c r="K12984"/>
      <c r="N12984" t="s">
        <v>3091</v>
      </c>
      <c r="O12984" t="s">
        <v>3092</v>
      </c>
      <c r="P12984" t="s">
        <v>3095</v>
      </c>
      <c r="R12984" t="s">
        <v>3094</v>
      </c>
    </row>
    <row r="12985" spans="1:18" x14ac:dyDescent="0.25">
      <c r="A12985" t="s">
        <v>8138</v>
      </c>
      <c r="B12985" t="s">
        <v>3089</v>
      </c>
      <c r="D12985" t="s">
        <v>3090</v>
      </c>
      <c r="E12985" t="s">
        <v>3090</v>
      </c>
      <c r="F12985">
        <v>1</v>
      </c>
      <c r="G12985">
        <v>0</v>
      </c>
      <c r="H12985">
        <v>0.75600000000000001</v>
      </c>
      <c r="I12985">
        <v>0.75600000000000001</v>
      </c>
      <c r="K12985"/>
      <c r="N12985" t="s">
        <v>3091</v>
      </c>
      <c r="O12985" t="s">
        <v>3092</v>
      </c>
      <c r="P12985" t="s">
        <v>3095</v>
      </c>
      <c r="R12985" t="s">
        <v>3094</v>
      </c>
    </row>
    <row r="12986" spans="1:18" x14ac:dyDescent="0.25">
      <c r="A12986" t="s">
        <v>8139</v>
      </c>
      <c r="B12986" t="s">
        <v>3089</v>
      </c>
      <c r="D12986" t="s">
        <v>3090</v>
      </c>
      <c r="E12986" t="s">
        <v>3090</v>
      </c>
      <c r="F12986">
        <v>1</v>
      </c>
      <c r="G12986">
        <v>0</v>
      </c>
      <c r="H12986">
        <v>3.4470399999999999</v>
      </c>
      <c r="I12986">
        <v>3.4470399999999999</v>
      </c>
      <c r="K12986"/>
      <c r="N12986" t="s">
        <v>3091</v>
      </c>
      <c r="O12986" t="s">
        <v>3092</v>
      </c>
      <c r="P12986" t="s">
        <v>3095</v>
      </c>
      <c r="R12986" t="s">
        <v>3094</v>
      </c>
    </row>
    <row r="12987" spans="1:18" x14ac:dyDescent="0.25">
      <c r="A12987" t="s">
        <v>8140</v>
      </c>
      <c r="B12987" t="s">
        <v>3089</v>
      </c>
      <c r="D12987" t="s">
        <v>3090</v>
      </c>
      <c r="E12987" t="s">
        <v>3090</v>
      </c>
      <c r="F12987">
        <v>1</v>
      </c>
      <c r="G12987">
        <v>0</v>
      </c>
      <c r="H12987">
        <v>0.3307216</v>
      </c>
      <c r="I12987">
        <v>0.3307216</v>
      </c>
      <c r="K12987"/>
      <c r="N12987" t="s">
        <v>3091</v>
      </c>
      <c r="O12987" t="s">
        <v>3092</v>
      </c>
      <c r="P12987" t="s">
        <v>3095</v>
      </c>
      <c r="R12987" t="s">
        <v>3094</v>
      </c>
    </row>
    <row r="12988" spans="1:18" x14ac:dyDescent="0.25">
      <c r="A12988" t="s">
        <v>8141</v>
      </c>
      <c r="B12988" t="s">
        <v>3089</v>
      </c>
      <c r="D12988" t="s">
        <v>3090</v>
      </c>
      <c r="E12988" t="s">
        <v>3090</v>
      </c>
      <c r="F12988">
        <v>1</v>
      </c>
      <c r="G12988">
        <v>0</v>
      </c>
      <c r="H12988">
        <v>0.134897435897435</v>
      </c>
      <c r="I12988">
        <v>0.134897435897435</v>
      </c>
      <c r="K12988"/>
      <c r="N12988" t="s">
        <v>3091</v>
      </c>
      <c r="O12988" t="s">
        <v>3092</v>
      </c>
      <c r="P12988" t="s">
        <v>3095</v>
      </c>
      <c r="R12988" t="s">
        <v>3094</v>
      </c>
    </row>
    <row r="12989" spans="1:18" x14ac:dyDescent="0.25">
      <c r="A12989" t="s">
        <v>8142</v>
      </c>
      <c r="B12989" t="s">
        <v>3089</v>
      </c>
      <c r="D12989" t="s">
        <v>3090</v>
      </c>
      <c r="E12989" t="s">
        <v>3090</v>
      </c>
      <c r="F12989">
        <v>1</v>
      </c>
      <c r="G12989">
        <v>0</v>
      </c>
      <c r="H12989">
        <v>5.8999999999999997E-2</v>
      </c>
      <c r="I12989">
        <v>5.8999999999999997E-2</v>
      </c>
      <c r="K12989"/>
      <c r="N12989" t="s">
        <v>3091</v>
      </c>
      <c r="O12989" t="s">
        <v>3092</v>
      </c>
      <c r="P12989" t="s">
        <v>3095</v>
      </c>
      <c r="R12989" t="s">
        <v>3094</v>
      </c>
    </row>
    <row r="12990" spans="1:18" x14ac:dyDescent="0.25">
      <c r="A12990" t="s">
        <v>8143</v>
      </c>
      <c r="B12990" t="s">
        <v>3089</v>
      </c>
      <c r="D12990" t="s">
        <v>3090</v>
      </c>
      <c r="E12990" t="s">
        <v>3090</v>
      </c>
      <c r="F12990">
        <v>1</v>
      </c>
      <c r="G12990">
        <v>0</v>
      </c>
      <c r="H12990">
        <v>3.89233433239436</v>
      </c>
      <c r="I12990">
        <v>3.89233433239436</v>
      </c>
      <c r="K12990"/>
      <c r="N12990" t="s">
        <v>3091</v>
      </c>
      <c r="O12990" t="s">
        <v>3092</v>
      </c>
      <c r="P12990" t="s">
        <v>3095</v>
      </c>
      <c r="R12990" t="s">
        <v>3094</v>
      </c>
    </row>
    <row r="12991" spans="1:18" x14ac:dyDescent="0.25">
      <c r="A12991" t="s">
        <v>8144</v>
      </c>
      <c r="B12991" t="s">
        <v>3089</v>
      </c>
      <c r="D12991" t="s">
        <v>3090</v>
      </c>
      <c r="E12991" t="s">
        <v>3090</v>
      </c>
      <c r="F12991">
        <v>1</v>
      </c>
      <c r="G12991">
        <v>0</v>
      </c>
      <c r="H12991">
        <v>40.991666666666703</v>
      </c>
      <c r="I12991">
        <v>40.991666666666703</v>
      </c>
      <c r="K12991"/>
      <c r="N12991" t="s">
        <v>3091</v>
      </c>
      <c r="O12991" t="s">
        <v>3092</v>
      </c>
      <c r="P12991" t="s">
        <v>3095</v>
      </c>
      <c r="R12991" t="s">
        <v>3094</v>
      </c>
    </row>
    <row r="12992" spans="1:18" x14ac:dyDescent="0.25">
      <c r="A12992" t="s">
        <v>8145</v>
      </c>
      <c r="B12992" t="s">
        <v>3089</v>
      </c>
      <c r="D12992" t="s">
        <v>3090</v>
      </c>
      <c r="E12992" t="s">
        <v>3090</v>
      </c>
      <c r="F12992">
        <v>1</v>
      </c>
      <c r="G12992">
        <v>0</v>
      </c>
      <c r="H12992">
        <v>0.48780083333333302</v>
      </c>
      <c r="I12992">
        <v>0.48780083333333302</v>
      </c>
      <c r="K12992"/>
      <c r="N12992" t="s">
        <v>3091</v>
      </c>
      <c r="O12992" t="s">
        <v>3092</v>
      </c>
      <c r="P12992" t="s">
        <v>3095</v>
      </c>
      <c r="R12992" t="s">
        <v>3094</v>
      </c>
    </row>
    <row r="12993" spans="1:18" x14ac:dyDescent="0.25">
      <c r="A12993" t="s">
        <v>8146</v>
      </c>
      <c r="B12993" t="s">
        <v>3089</v>
      </c>
      <c r="D12993" t="s">
        <v>3090</v>
      </c>
      <c r="E12993" t="s">
        <v>3090</v>
      </c>
      <c r="F12993">
        <v>1</v>
      </c>
      <c r="G12993">
        <v>0</v>
      </c>
      <c r="H12993">
        <v>5.5688518309859099</v>
      </c>
      <c r="I12993">
        <v>5.5688518309859099</v>
      </c>
      <c r="K12993"/>
      <c r="N12993" t="s">
        <v>3091</v>
      </c>
      <c r="O12993" t="s">
        <v>3092</v>
      </c>
      <c r="P12993" t="s">
        <v>3095</v>
      </c>
      <c r="R12993" t="s">
        <v>3094</v>
      </c>
    </row>
    <row r="12994" spans="1:18" x14ac:dyDescent="0.25">
      <c r="A12994" t="s">
        <v>8147</v>
      </c>
      <c r="B12994" t="s">
        <v>3089</v>
      </c>
      <c r="D12994" t="s">
        <v>3090</v>
      </c>
      <c r="E12994" t="s">
        <v>3090</v>
      </c>
      <c r="F12994">
        <v>1</v>
      </c>
      <c r="G12994">
        <v>0</v>
      </c>
      <c r="H12994">
        <v>10.229101521126699</v>
      </c>
      <c r="I12994">
        <v>10.229101521126699</v>
      </c>
      <c r="K12994"/>
      <c r="N12994" t="s">
        <v>3091</v>
      </c>
      <c r="O12994" t="s">
        <v>3092</v>
      </c>
      <c r="P12994" t="s">
        <v>3095</v>
      </c>
      <c r="R12994" t="s">
        <v>3094</v>
      </c>
    </row>
    <row r="12995" spans="1:18" x14ac:dyDescent="0.25">
      <c r="A12995" t="s">
        <v>8148</v>
      </c>
      <c r="B12995" t="s">
        <v>3089</v>
      </c>
      <c r="D12995" t="s">
        <v>3090</v>
      </c>
      <c r="E12995" t="s">
        <v>3090</v>
      </c>
      <c r="F12995">
        <v>1</v>
      </c>
      <c r="G12995">
        <v>0</v>
      </c>
      <c r="H12995">
        <v>29.792200000000001</v>
      </c>
      <c r="I12995">
        <v>29.792200000000001</v>
      </c>
      <c r="K12995"/>
      <c r="N12995" t="s">
        <v>3091</v>
      </c>
      <c r="O12995" t="s">
        <v>3092</v>
      </c>
      <c r="P12995" t="s">
        <v>3095</v>
      </c>
      <c r="R12995" t="s">
        <v>3094</v>
      </c>
    </row>
    <row r="12996" spans="1:18" x14ac:dyDescent="0.25">
      <c r="A12996" t="s">
        <v>8149</v>
      </c>
      <c r="B12996" t="s">
        <v>3089</v>
      </c>
      <c r="D12996" t="s">
        <v>3090</v>
      </c>
      <c r="E12996" t="s">
        <v>3090</v>
      </c>
      <c r="F12996">
        <v>1</v>
      </c>
      <c r="G12996">
        <v>0</v>
      </c>
      <c r="H12996">
        <v>23.279499999999999</v>
      </c>
      <c r="I12996">
        <v>23.279499999999999</v>
      </c>
      <c r="K12996"/>
      <c r="N12996" t="s">
        <v>3091</v>
      </c>
      <c r="O12996" t="s">
        <v>3092</v>
      </c>
      <c r="P12996" t="s">
        <v>3095</v>
      </c>
      <c r="R12996" t="s">
        <v>3094</v>
      </c>
    </row>
    <row r="12997" spans="1:18" x14ac:dyDescent="0.25">
      <c r="A12997" t="s">
        <v>8150</v>
      </c>
      <c r="B12997" t="s">
        <v>3089</v>
      </c>
      <c r="D12997" t="s">
        <v>3090</v>
      </c>
      <c r="E12997" t="s">
        <v>3090</v>
      </c>
      <c r="F12997">
        <v>1</v>
      </c>
      <c r="G12997">
        <v>0</v>
      </c>
      <c r="H12997">
        <v>23.279499999999999</v>
      </c>
      <c r="I12997">
        <v>23.279499999999999</v>
      </c>
      <c r="K12997"/>
      <c r="N12997" t="s">
        <v>3091</v>
      </c>
      <c r="O12997" t="s">
        <v>3092</v>
      </c>
      <c r="P12997" t="s">
        <v>3095</v>
      </c>
      <c r="R12997" t="s">
        <v>3094</v>
      </c>
    </row>
    <row r="12998" spans="1:18" x14ac:dyDescent="0.25">
      <c r="A12998" t="s">
        <v>8151</v>
      </c>
      <c r="B12998" t="s">
        <v>3089</v>
      </c>
      <c r="D12998" t="s">
        <v>3090</v>
      </c>
      <c r="E12998" t="s">
        <v>3090</v>
      </c>
      <c r="F12998">
        <v>1</v>
      </c>
      <c r="G12998">
        <v>0</v>
      </c>
      <c r="H12998">
        <v>1.05</v>
      </c>
      <c r="I12998">
        <v>1.05</v>
      </c>
      <c r="K12998"/>
      <c r="N12998" t="s">
        <v>3091</v>
      </c>
      <c r="O12998" t="s">
        <v>3092</v>
      </c>
      <c r="P12998" t="s">
        <v>3095</v>
      </c>
      <c r="R12998" t="s">
        <v>3094</v>
      </c>
    </row>
    <row r="12999" spans="1:18" x14ac:dyDescent="0.25">
      <c r="A12999" t="s">
        <v>8152</v>
      </c>
      <c r="B12999" t="s">
        <v>3089</v>
      </c>
      <c r="D12999" t="s">
        <v>3090</v>
      </c>
      <c r="E12999" t="s">
        <v>3090</v>
      </c>
      <c r="F12999">
        <v>1</v>
      </c>
      <c r="G12999">
        <v>0</v>
      </c>
      <c r="H12999">
        <v>2.7399119999999999</v>
      </c>
      <c r="I12999">
        <v>2.7399119999999999</v>
      </c>
      <c r="K12999"/>
      <c r="N12999" t="s">
        <v>3091</v>
      </c>
      <c r="O12999" t="s">
        <v>3092</v>
      </c>
      <c r="P12999" t="s">
        <v>3095</v>
      </c>
      <c r="R12999" t="s">
        <v>3094</v>
      </c>
    </row>
    <row r="13000" spans="1:18" x14ac:dyDescent="0.25">
      <c r="A13000" t="s">
        <v>8153</v>
      </c>
      <c r="B13000" t="s">
        <v>3089</v>
      </c>
      <c r="D13000" t="s">
        <v>3090</v>
      </c>
      <c r="E13000" t="s">
        <v>3090</v>
      </c>
      <c r="F13000">
        <v>1</v>
      </c>
      <c r="G13000">
        <v>0</v>
      </c>
      <c r="H13000">
        <v>5.5742499999999904</v>
      </c>
      <c r="I13000">
        <v>5.5742499999999904</v>
      </c>
      <c r="K13000"/>
      <c r="N13000" t="s">
        <v>3091</v>
      </c>
      <c r="O13000" t="s">
        <v>3092</v>
      </c>
      <c r="P13000" t="s">
        <v>3095</v>
      </c>
      <c r="R13000" t="s">
        <v>3094</v>
      </c>
    </row>
    <row r="13001" spans="1:18" x14ac:dyDescent="0.25">
      <c r="A13001" t="s">
        <v>6756</v>
      </c>
      <c r="B13001" t="s">
        <v>3089</v>
      </c>
      <c r="D13001" t="s">
        <v>3090</v>
      </c>
      <c r="E13001" t="s">
        <v>3090</v>
      </c>
      <c r="F13001">
        <v>1</v>
      </c>
      <c r="G13001">
        <v>0</v>
      </c>
      <c r="H13001">
        <v>0</v>
      </c>
      <c r="I13001">
        <v>0</v>
      </c>
      <c r="K13001"/>
      <c r="N13001" t="s">
        <v>3091</v>
      </c>
      <c r="O13001" t="s">
        <v>3092</v>
      </c>
      <c r="P13001" t="s">
        <v>3095</v>
      </c>
      <c r="R13001" t="s">
        <v>3094</v>
      </c>
    </row>
    <row r="13002" spans="1:18" x14ac:dyDescent="0.25">
      <c r="A13002" t="s">
        <v>6757</v>
      </c>
      <c r="B13002" t="s">
        <v>3089</v>
      </c>
      <c r="D13002" t="s">
        <v>3090</v>
      </c>
      <c r="E13002" t="s">
        <v>3090</v>
      </c>
      <c r="F13002">
        <v>1</v>
      </c>
      <c r="G13002">
        <v>0</v>
      </c>
      <c r="H13002">
        <v>0</v>
      </c>
      <c r="I13002">
        <v>0</v>
      </c>
      <c r="K13002"/>
      <c r="N13002" t="s">
        <v>3091</v>
      </c>
      <c r="O13002" t="s">
        <v>3092</v>
      </c>
      <c r="P13002" t="s">
        <v>3095</v>
      </c>
      <c r="R13002" t="s">
        <v>3094</v>
      </c>
    </row>
    <row r="13003" spans="1:18" x14ac:dyDescent="0.25">
      <c r="A13003" t="s">
        <v>6758</v>
      </c>
      <c r="B13003" t="s">
        <v>3089</v>
      </c>
      <c r="D13003" t="s">
        <v>3090</v>
      </c>
      <c r="E13003" t="s">
        <v>3090</v>
      </c>
      <c r="F13003">
        <v>1</v>
      </c>
      <c r="G13003">
        <v>0</v>
      </c>
      <c r="H13003">
        <v>0</v>
      </c>
      <c r="I13003">
        <v>0</v>
      </c>
      <c r="K13003"/>
      <c r="N13003" t="s">
        <v>3091</v>
      </c>
      <c r="O13003" t="s">
        <v>3092</v>
      </c>
      <c r="P13003" t="s">
        <v>3095</v>
      </c>
      <c r="R13003" t="s">
        <v>3094</v>
      </c>
    </row>
    <row r="13004" spans="1:18" x14ac:dyDescent="0.25">
      <c r="A13004" t="s">
        <v>6759</v>
      </c>
      <c r="B13004" t="s">
        <v>3089</v>
      </c>
      <c r="D13004" t="s">
        <v>3090</v>
      </c>
      <c r="E13004" t="s">
        <v>3090</v>
      </c>
      <c r="F13004">
        <v>1</v>
      </c>
      <c r="G13004">
        <v>0</v>
      </c>
      <c r="H13004">
        <v>0</v>
      </c>
      <c r="I13004"/>
      <c r="K13004"/>
      <c r="N13004" t="s">
        <v>3091</v>
      </c>
      <c r="O13004" t="s">
        <v>3092</v>
      </c>
      <c r="P13004" t="s">
        <v>3095</v>
      </c>
      <c r="R13004" t="s">
        <v>3094</v>
      </c>
    </row>
    <row r="13005" spans="1:18" x14ac:dyDescent="0.25">
      <c r="A13005" t="s">
        <v>6760</v>
      </c>
      <c r="B13005" t="s">
        <v>3089</v>
      </c>
      <c r="D13005" t="s">
        <v>3090</v>
      </c>
      <c r="E13005" t="s">
        <v>3090</v>
      </c>
      <c r="F13005">
        <v>1</v>
      </c>
      <c r="G13005">
        <v>0</v>
      </c>
      <c r="H13005">
        <v>4738.4725665874403</v>
      </c>
      <c r="I13005">
        <v>1473.1825665874401</v>
      </c>
      <c r="K13005">
        <v>1050</v>
      </c>
      <c r="M13005">
        <v>2215.29</v>
      </c>
      <c r="N13005" t="s">
        <v>3091</v>
      </c>
      <c r="O13005" t="s">
        <v>3092</v>
      </c>
      <c r="P13005" t="s">
        <v>3095</v>
      </c>
      <c r="R13005" t="s">
        <v>3094</v>
      </c>
    </row>
    <row r="13006" spans="1:18" x14ac:dyDescent="0.25">
      <c r="A13006" t="s">
        <v>6761</v>
      </c>
      <c r="B13006" t="s">
        <v>3089</v>
      </c>
      <c r="D13006" t="s">
        <v>3090</v>
      </c>
      <c r="E13006" t="s">
        <v>3090</v>
      </c>
      <c r="F13006">
        <v>1</v>
      </c>
      <c r="G13006">
        <v>0</v>
      </c>
      <c r="H13006">
        <v>0</v>
      </c>
      <c r="I13006">
        <v>0</v>
      </c>
      <c r="K13006"/>
      <c r="N13006" t="s">
        <v>3091</v>
      </c>
      <c r="O13006" t="s">
        <v>3092</v>
      </c>
      <c r="P13006" t="s">
        <v>3095</v>
      </c>
      <c r="R13006" t="s">
        <v>3094</v>
      </c>
    </row>
    <row r="13007" spans="1:18" x14ac:dyDescent="0.25">
      <c r="A13007" t="s">
        <v>6762</v>
      </c>
      <c r="B13007" t="s">
        <v>3089</v>
      </c>
      <c r="D13007" t="s">
        <v>3090</v>
      </c>
      <c r="E13007" t="s">
        <v>3090</v>
      </c>
      <c r="F13007">
        <v>1</v>
      </c>
      <c r="G13007">
        <v>0</v>
      </c>
      <c r="H13007">
        <v>4.8667286883440903</v>
      </c>
      <c r="I13007">
        <v>3.4297911883440899</v>
      </c>
      <c r="K13007">
        <v>0.3334375</v>
      </c>
      <c r="M13007">
        <v>1.1034999999999999</v>
      </c>
      <c r="N13007" t="s">
        <v>3091</v>
      </c>
      <c r="O13007" t="s">
        <v>3092</v>
      </c>
      <c r="P13007" t="s">
        <v>3095</v>
      </c>
      <c r="R13007" t="s">
        <v>3094</v>
      </c>
    </row>
    <row r="13008" spans="1:18" x14ac:dyDescent="0.25">
      <c r="A13008" t="s">
        <v>6763</v>
      </c>
      <c r="B13008" t="s">
        <v>3089</v>
      </c>
      <c r="D13008" t="s">
        <v>3090</v>
      </c>
      <c r="E13008" t="s">
        <v>3090</v>
      </c>
      <c r="F13008">
        <v>1</v>
      </c>
      <c r="G13008">
        <v>0</v>
      </c>
      <c r="H13008">
        <v>6.1213819438583501</v>
      </c>
      <c r="I13008">
        <v>3.9420145658095702</v>
      </c>
      <c r="K13008">
        <v>0.50567835365853597</v>
      </c>
      <c r="M13008">
        <v>1.67368902439024</v>
      </c>
      <c r="N13008" t="s">
        <v>3091</v>
      </c>
      <c r="O13008" t="s">
        <v>3092</v>
      </c>
      <c r="P13008" t="s">
        <v>3095</v>
      </c>
      <c r="R13008" t="s">
        <v>3094</v>
      </c>
    </row>
    <row r="13009" spans="1:18" x14ac:dyDescent="0.25">
      <c r="A13009" t="s">
        <v>6764</v>
      </c>
      <c r="B13009" t="s">
        <v>3089</v>
      </c>
      <c r="D13009" t="s">
        <v>3090</v>
      </c>
      <c r="E13009" t="s">
        <v>3090</v>
      </c>
      <c r="F13009">
        <v>1</v>
      </c>
      <c r="G13009">
        <v>0</v>
      </c>
      <c r="H13009">
        <v>7.9237508013459399</v>
      </c>
      <c r="I13009">
        <v>7.9237508013459399</v>
      </c>
      <c r="K13009">
        <v>0</v>
      </c>
      <c r="M13009">
        <v>0</v>
      </c>
      <c r="N13009" t="s">
        <v>3091</v>
      </c>
      <c r="O13009" t="s">
        <v>3092</v>
      </c>
      <c r="P13009" t="s">
        <v>3095</v>
      </c>
      <c r="R13009" t="s">
        <v>3094</v>
      </c>
    </row>
    <row r="13010" spans="1:18" x14ac:dyDescent="0.25">
      <c r="A13010" t="s">
        <v>6765</v>
      </c>
      <c r="B13010" t="s">
        <v>3089</v>
      </c>
      <c r="D13010" t="s">
        <v>3090</v>
      </c>
      <c r="E13010" t="s">
        <v>3090</v>
      </c>
      <c r="F13010">
        <v>1</v>
      </c>
      <c r="G13010">
        <v>0</v>
      </c>
      <c r="H13010">
        <v>0</v>
      </c>
      <c r="I13010">
        <v>0</v>
      </c>
      <c r="K13010"/>
      <c r="N13010" t="s">
        <v>3091</v>
      </c>
      <c r="O13010" t="s">
        <v>3092</v>
      </c>
      <c r="P13010" t="s">
        <v>3095</v>
      </c>
      <c r="R13010" t="s">
        <v>3094</v>
      </c>
    </row>
    <row r="13011" spans="1:18" x14ac:dyDescent="0.25">
      <c r="A13011" t="s">
        <v>6766</v>
      </c>
      <c r="B13011" t="s">
        <v>3089</v>
      </c>
      <c r="D13011" t="s">
        <v>3090</v>
      </c>
      <c r="E13011" t="s">
        <v>3090</v>
      </c>
      <c r="F13011">
        <v>1</v>
      </c>
      <c r="G13011">
        <v>0</v>
      </c>
      <c r="H13011">
        <v>0</v>
      </c>
      <c r="I13011">
        <v>0</v>
      </c>
      <c r="K13011"/>
      <c r="N13011" t="s">
        <v>3091</v>
      </c>
      <c r="O13011" t="s">
        <v>3092</v>
      </c>
      <c r="P13011" t="s">
        <v>3095</v>
      </c>
      <c r="R13011" t="s">
        <v>3094</v>
      </c>
    </row>
    <row r="13012" spans="1:18" x14ac:dyDescent="0.25">
      <c r="A13012" t="s">
        <v>6767</v>
      </c>
      <c r="B13012" t="s">
        <v>3089</v>
      </c>
      <c r="D13012" t="s">
        <v>3090</v>
      </c>
      <c r="E13012" t="s">
        <v>3090</v>
      </c>
      <c r="F13012">
        <v>1</v>
      </c>
      <c r="G13012">
        <v>0</v>
      </c>
      <c r="H13012">
        <v>0</v>
      </c>
      <c r="I13012">
        <v>0</v>
      </c>
      <c r="K13012"/>
      <c r="N13012" t="s">
        <v>3091</v>
      </c>
      <c r="O13012" t="s">
        <v>3092</v>
      </c>
      <c r="P13012" t="s">
        <v>3095</v>
      </c>
      <c r="R13012" t="s">
        <v>3094</v>
      </c>
    </row>
    <row r="13013" spans="1:18" x14ac:dyDescent="0.25">
      <c r="A13013" t="s">
        <v>6768</v>
      </c>
      <c r="B13013" t="s">
        <v>3089</v>
      </c>
      <c r="D13013" t="s">
        <v>3090</v>
      </c>
      <c r="E13013" t="s">
        <v>3090</v>
      </c>
      <c r="F13013">
        <v>1</v>
      </c>
      <c r="G13013">
        <v>0</v>
      </c>
      <c r="H13013">
        <v>0</v>
      </c>
      <c r="I13013">
        <v>0</v>
      </c>
      <c r="K13013"/>
      <c r="N13013" t="s">
        <v>3091</v>
      </c>
      <c r="O13013" t="s">
        <v>3092</v>
      </c>
      <c r="P13013" t="s">
        <v>3095</v>
      </c>
      <c r="R13013" t="s">
        <v>3094</v>
      </c>
    </row>
    <row r="13014" spans="1:18" x14ac:dyDescent="0.25">
      <c r="A13014" t="s">
        <v>6769</v>
      </c>
      <c r="B13014" t="s">
        <v>3089</v>
      </c>
      <c r="D13014" t="s">
        <v>3090</v>
      </c>
      <c r="E13014" t="s">
        <v>3090</v>
      </c>
      <c r="F13014">
        <v>1</v>
      </c>
      <c r="G13014">
        <v>0</v>
      </c>
      <c r="H13014">
        <v>0</v>
      </c>
      <c r="I13014">
        <v>0</v>
      </c>
      <c r="K13014"/>
      <c r="N13014" t="s">
        <v>3091</v>
      </c>
      <c r="O13014" t="s">
        <v>3092</v>
      </c>
      <c r="P13014" t="s">
        <v>3095</v>
      </c>
      <c r="R13014" t="s">
        <v>3094</v>
      </c>
    </row>
    <row r="13015" spans="1:18" x14ac:dyDescent="0.25">
      <c r="A13015" t="s">
        <v>6770</v>
      </c>
      <c r="B13015" t="s">
        <v>3089</v>
      </c>
      <c r="D13015" t="s">
        <v>3090</v>
      </c>
      <c r="E13015" t="s">
        <v>3090</v>
      </c>
      <c r="F13015">
        <v>1</v>
      </c>
      <c r="G13015">
        <v>0</v>
      </c>
      <c r="H13015">
        <v>0</v>
      </c>
      <c r="I13015">
        <v>0</v>
      </c>
      <c r="K13015"/>
      <c r="N13015" t="s">
        <v>3091</v>
      </c>
      <c r="O13015" t="s">
        <v>3092</v>
      </c>
      <c r="P13015" t="s">
        <v>3095</v>
      </c>
      <c r="R13015" t="s">
        <v>3094</v>
      </c>
    </row>
    <row r="13016" spans="1:18" x14ac:dyDescent="0.25">
      <c r="A13016" t="s">
        <v>6771</v>
      </c>
      <c r="B13016" t="s">
        <v>3089</v>
      </c>
      <c r="D13016" t="s">
        <v>3090</v>
      </c>
      <c r="E13016" t="s">
        <v>3090</v>
      </c>
      <c r="F13016">
        <v>1</v>
      </c>
      <c r="G13016">
        <v>0</v>
      </c>
      <c r="H13016">
        <v>0</v>
      </c>
      <c r="I13016">
        <v>0</v>
      </c>
      <c r="K13016"/>
      <c r="N13016" t="s">
        <v>3091</v>
      </c>
      <c r="O13016" t="s">
        <v>3092</v>
      </c>
      <c r="P13016" t="s">
        <v>3095</v>
      </c>
      <c r="R13016" t="s">
        <v>3094</v>
      </c>
    </row>
    <row r="13017" spans="1:18" x14ac:dyDescent="0.25">
      <c r="A13017" t="s">
        <v>6772</v>
      </c>
      <c r="B13017" t="s">
        <v>3089</v>
      </c>
      <c r="D13017" t="s">
        <v>3090</v>
      </c>
      <c r="E13017" t="s">
        <v>3090</v>
      </c>
      <c r="F13017">
        <v>1</v>
      </c>
      <c r="G13017">
        <v>0</v>
      </c>
      <c r="H13017">
        <v>0</v>
      </c>
      <c r="I13017">
        <v>0</v>
      </c>
      <c r="K13017"/>
      <c r="N13017" t="s">
        <v>3091</v>
      </c>
      <c r="O13017" t="s">
        <v>3092</v>
      </c>
      <c r="P13017" t="s">
        <v>3095</v>
      </c>
      <c r="R13017" t="s">
        <v>3094</v>
      </c>
    </row>
    <row r="13018" spans="1:18" x14ac:dyDescent="0.25">
      <c r="A13018" t="s">
        <v>6773</v>
      </c>
      <c r="B13018" t="s">
        <v>3089</v>
      </c>
      <c r="D13018" t="s">
        <v>3090</v>
      </c>
      <c r="E13018" t="s">
        <v>3090</v>
      </c>
      <c r="F13018">
        <v>1</v>
      </c>
      <c r="G13018">
        <v>0</v>
      </c>
      <c r="H13018">
        <v>0</v>
      </c>
      <c r="I13018">
        <v>0</v>
      </c>
      <c r="K13018"/>
      <c r="N13018" t="s">
        <v>3091</v>
      </c>
      <c r="O13018" t="s">
        <v>3092</v>
      </c>
      <c r="P13018" t="s">
        <v>3095</v>
      </c>
      <c r="R13018" t="s">
        <v>3094</v>
      </c>
    </row>
    <row r="13019" spans="1:18" x14ac:dyDescent="0.25">
      <c r="A13019" t="s">
        <v>6774</v>
      </c>
      <c r="B13019" t="s">
        <v>3089</v>
      </c>
      <c r="D13019" t="s">
        <v>3090</v>
      </c>
      <c r="E13019" t="s">
        <v>3090</v>
      </c>
      <c r="F13019">
        <v>1</v>
      </c>
      <c r="G13019">
        <v>0</v>
      </c>
      <c r="H13019">
        <v>7.1810761421027802</v>
      </c>
      <c r="I13019">
        <v>3.3166713801980201</v>
      </c>
      <c r="K13019">
        <v>0.89666666666666595</v>
      </c>
      <c r="M13019">
        <v>2.9677380952380901</v>
      </c>
      <c r="N13019" t="s">
        <v>3091</v>
      </c>
      <c r="O13019" t="s">
        <v>3092</v>
      </c>
      <c r="P13019" t="s">
        <v>3095</v>
      </c>
      <c r="R13019" t="s">
        <v>3094</v>
      </c>
    </row>
    <row r="13020" spans="1:18" x14ac:dyDescent="0.25">
      <c r="A13020" t="s">
        <v>6775</v>
      </c>
      <c r="B13020" t="s">
        <v>3089</v>
      </c>
      <c r="D13020" t="s">
        <v>3090</v>
      </c>
      <c r="E13020" t="s">
        <v>3090</v>
      </c>
      <c r="F13020">
        <v>1</v>
      </c>
      <c r="G13020">
        <v>0</v>
      </c>
      <c r="H13020">
        <v>0</v>
      </c>
      <c r="I13020">
        <v>0</v>
      </c>
      <c r="K13020"/>
      <c r="N13020" t="s">
        <v>3091</v>
      </c>
      <c r="O13020" t="s">
        <v>3092</v>
      </c>
      <c r="P13020" t="s">
        <v>3095</v>
      </c>
      <c r="R13020" t="s">
        <v>3094</v>
      </c>
    </row>
    <row r="13021" spans="1:18" x14ac:dyDescent="0.25">
      <c r="A13021" t="s">
        <v>6776</v>
      </c>
      <c r="B13021" t="s">
        <v>3089</v>
      </c>
      <c r="D13021" t="s">
        <v>3090</v>
      </c>
      <c r="E13021" t="s">
        <v>3090</v>
      </c>
      <c r="F13021">
        <v>1</v>
      </c>
      <c r="G13021">
        <v>0</v>
      </c>
      <c r="H13021">
        <v>5.3471286482996101</v>
      </c>
      <c r="I13021">
        <v>2.7308877062706198</v>
      </c>
      <c r="K13021">
        <v>0.60704710144927498</v>
      </c>
      <c r="M13021">
        <v>2.0091938405797101</v>
      </c>
      <c r="N13021" t="s">
        <v>3091</v>
      </c>
      <c r="O13021" t="s">
        <v>3092</v>
      </c>
      <c r="P13021" t="s">
        <v>3095</v>
      </c>
      <c r="R13021" t="s">
        <v>3094</v>
      </c>
    </row>
    <row r="13022" spans="1:18" x14ac:dyDescent="0.25">
      <c r="A13022" t="s">
        <v>6777</v>
      </c>
      <c r="B13022" t="s">
        <v>3089</v>
      </c>
      <c r="D13022" t="s">
        <v>3090</v>
      </c>
      <c r="E13022" t="s">
        <v>3090</v>
      </c>
      <c r="F13022">
        <v>1</v>
      </c>
      <c r="G13022">
        <v>0</v>
      </c>
      <c r="H13022">
        <v>7.1291022212956801</v>
      </c>
      <c r="I13022">
        <v>6.4550754355813904</v>
      </c>
      <c r="K13022">
        <v>0.156392857142857</v>
      </c>
      <c r="M13022">
        <v>0.51763392857142798</v>
      </c>
      <c r="N13022" t="s">
        <v>3091</v>
      </c>
      <c r="O13022" t="s">
        <v>3092</v>
      </c>
      <c r="P13022" t="s">
        <v>3095</v>
      </c>
      <c r="R13022" t="s">
        <v>3094</v>
      </c>
    </row>
    <row r="13023" spans="1:18" x14ac:dyDescent="0.25">
      <c r="A13023" t="s">
        <v>6778</v>
      </c>
      <c r="B13023" t="s">
        <v>3089</v>
      </c>
      <c r="D13023" t="s">
        <v>3090</v>
      </c>
      <c r="E13023" t="s">
        <v>3090</v>
      </c>
      <c r="F13023">
        <v>1</v>
      </c>
      <c r="G13023">
        <v>0</v>
      </c>
      <c r="H13023">
        <v>0</v>
      </c>
      <c r="I13023">
        <v>0</v>
      </c>
      <c r="K13023"/>
      <c r="N13023" t="s">
        <v>3091</v>
      </c>
      <c r="O13023" t="s">
        <v>3092</v>
      </c>
      <c r="P13023" t="s">
        <v>3095</v>
      </c>
      <c r="R13023" t="s">
        <v>3094</v>
      </c>
    </row>
    <row r="13024" spans="1:18" x14ac:dyDescent="0.25">
      <c r="A13024" t="s">
        <v>6779</v>
      </c>
      <c r="B13024" t="s">
        <v>3089</v>
      </c>
      <c r="D13024" t="s">
        <v>3090</v>
      </c>
      <c r="E13024" t="s">
        <v>3090</v>
      </c>
      <c r="F13024">
        <v>1</v>
      </c>
      <c r="G13024">
        <v>0</v>
      </c>
      <c r="H13024">
        <v>0</v>
      </c>
      <c r="I13024">
        <v>0</v>
      </c>
      <c r="K13024"/>
      <c r="N13024" t="s">
        <v>3091</v>
      </c>
      <c r="O13024" t="s">
        <v>3092</v>
      </c>
      <c r="P13024" t="s">
        <v>3095</v>
      </c>
      <c r="R13024" t="s">
        <v>3094</v>
      </c>
    </row>
    <row r="13025" spans="1:18" x14ac:dyDescent="0.25">
      <c r="A13025" t="s">
        <v>6780</v>
      </c>
      <c r="B13025" t="s">
        <v>3089</v>
      </c>
      <c r="D13025" t="s">
        <v>3090</v>
      </c>
      <c r="E13025" t="s">
        <v>3090</v>
      </c>
      <c r="F13025">
        <v>1</v>
      </c>
      <c r="G13025">
        <v>0</v>
      </c>
      <c r="H13025">
        <v>0</v>
      </c>
      <c r="I13025">
        <v>0</v>
      </c>
      <c r="K13025"/>
      <c r="N13025" t="s">
        <v>3091</v>
      </c>
      <c r="O13025" t="s">
        <v>3092</v>
      </c>
      <c r="P13025" t="s">
        <v>3095</v>
      </c>
      <c r="R13025" t="s">
        <v>3094</v>
      </c>
    </row>
    <row r="13026" spans="1:18" x14ac:dyDescent="0.25">
      <c r="A13026" t="s">
        <v>6781</v>
      </c>
      <c r="B13026" t="s">
        <v>3089</v>
      </c>
      <c r="D13026" t="s">
        <v>3090</v>
      </c>
      <c r="E13026" t="s">
        <v>3090</v>
      </c>
      <c r="F13026">
        <v>1</v>
      </c>
      <c r="G13026">
        <v>0</v>
      </c>
      <c r="H13026">
        <v>0</v>
      </c>
      <c r="I13026">
        <v>0</v>
      </c>
      <c r="K13026"/>
      <c r="N13026" t="s">
        <v>3091</v>
      </c>
      <c r="O13026" t="s">
        <v>3092</v>
      </c>
      <c r="P13026" t="s">
        <v>3095</v>
      </c>
      <c r="R13026" t="s">
        <v>3094</v>
      </c>
    </row>
    <row r="13027" spans="1:18" x14ac:dyDescent="0.25">
      <c r="A13027" t="s">
        <v>6782</v>
      </c>
      <c r="B13027" t="s">
        <v>3089</v>
      </c>
      <c r="D13027" t="s">
        <v>3090</v>
      </c>
      <c r="E13027" t="s">
        <v>3090</v>
      </c>
      <c r="F13027">
        <v>1</v>
      </c>
      <c r="G13027">
        <v>0</v>
      </c>
      <c r="H13027">
        <v>0</v>
      </c>
      <c r="I13027">
        <v>0</v>
      </c>
      <c r="K13027"/>
      <c r="N13027" t="s">
        <v>3091</v>
      </c>
      <c r="O13027" t="s">
        <v>3092</v>
      </c>
      <c r="P13027" t="s">
        <v>3095</v>
      </c>
      <c r="R13027" t="s">
        <v>3094</v>
      </c>
    </row>
    <row r="13028" spans="1:18" x14ac:dyDescent="0.25">
      <c r="A13028" t="s">
        <v>6783</v>
      </c>
      <c r="B13028" t="s">
        <v>3089</v>
      </c>
      <c r="D13028" t="s">
        <v>3090</v>
      </c>
      <c r="E13028" t="s">
        <v>3090</v>
      </c>
      <c r="F13028">
        <v>1</v>
      </c>
      <c r="G13028">
        <v>0</v>
      </c>
      <c r="H13028">
        <v>0</v>
      </c>
      <c r="I13028">
        <v>0</v>
      </c>
      <c r="K13028"/>
      <c r="N13028" t="s">
        <v>3091</v>
      </c>
      <c r="O13028" t="s">
        <v>3092</v>
      </c>
      <c r="P13028" t="s">
        <v>3095</v>
      </c>
      <c r="R13028" t="s">
        <v>3094</v>
      </c>
    </row>
    <row r="13029" spans="1:18" x14ac:dyDescent="0.25">
      <c r="A13029" t="s">
        <v>6784</v>
      </c>
      <c r="B13029" t="s">
        <v>3089</v>
      </c>
      <c r="D13029" t="s">
        <v>3090</v>
      </c>
      <c r="E13029" t="s">
        <v>3090</v>
      </c>
      <c r="F13029">
        <v>1</v>
      </c>
      <c r="G13029">
        <v>0</v>
      </c>
      <c r="H13029">
        <v>0</v>
      </c>
      <c r="I13029">
        <v>0</v>
      </c>
      <c r="K13029"/>
      <c r="N13029" t="s">
        <v>3091</v>
      </c>
      <c r="O13029" t="s">
        <v>3092</v>
      </c>
      <c r="P13029" t="s">
        <v>3095</v>
      </c>
      <c r="R13029" t="s">
        <v>3094</v>
      </c>
    </row>
    <row r="13030" spans="1:18" x14ac:dyDescent="0.25">
      <c r="A13030" t="s">
        <v>6785</v>
      </c>
      <c r="B13030" t="s">
        <v>3089</v>
      </c>
      <c r="D13030" t="s">
        <v>3090</v>
      </c>
      <c r="E13030" t="s">
        <v>3090</v>
      </c>
      <c r="F13030">
        <v>1</v>
      </c>
      <c r="G13030">
        <v>0</v>
      </c>
      <c r="H13030">
        <v>0</v>
      </c>
      <c r="I13030">
        <v>0</v>
      </c>
      <c r="K13030"/>
      <c r="N13030" t="s">
        <v>3091</v>
      </c>
      <c r="O13030" t="s">
        <v>3092</v>
      </c>
      <c r="P13030" t="s">
        <v>3095</v>
      </c>
      <c r="R13030" t="s">
        <v>3094</v>
      </c>
    </row>
    <row r="13031" spans="1:18" x14ac:dyDescent="0.25">
      <c r="A13031" t="s">
        <v>6786</v>
      </c>
      <c r="B13031" t="s">
        <v>3089</v>
      </c>
      <c r="D13031" t="s">
        <v>3090</v>
      </c>
      <c r="E13031" t="s">
        <v>3090</v>
      </c>
      <c r="F13031">
        <v>1</v>
      </c>
      <c r="G13031">
        <v>0</v>
      </c>
      <c r="H13031">
        <v>0</v>
      </c>
      <c r="I13031">
        <v>0</v>
      </c>
      <c r="K13031"/>
      <c r="N13031" t="s">
        <v>3091</v>
      </c>
      <c r="O13031" t="s">
        <v>3092</v>
      </c>
      <c r="P13031" t="s">
        <v>3095</v>
      </c>
      <c r="R13031" t="s">
        <v>3094</v>
      </c>
    </row>
    <row r="13032" spans="1:18" x14ac:dyDescent="0.25">
      <c r="A13032" t="s">
        <v>6787</v>
      </c>
      <c r="B13032" t="s">
        <v>3089</v>
      </c>
      <c r="D13032" t="s">
        <v>3090</v>
      </c>
      <c r="E13032" t="s">
        <v>3090</v>
      </c>
      <c r="F13032">
        <v>1</v>
      </c>
      <c r="G13032">
        <v>0</v>
      </c>
      <c r="H13032">
        <v>0</v>
      </c>
      <c r="I13032">
        <v>0</v>
      </c>
      <c r="K13032"/>
      <c r="N13032" t="s">
        <v>3091</v>
      </c>
      <c r="O13032" t="s">
        <v>3092</v>
      </c>
      <c r="P13032" t="s">
        <v>3095</v>
      </c>
      <c r="R13032" t="s">
        <v>3094</v>
      </c>
    </row>
    <row r="13033" spans="1:18" x14ac:dyDescent="0.25">
      <c r="A13033" t="s">
        <v>6788</v>
      </c>
      <c r="B13033" t="s">
        <v>3089</v>
      </c>
      <c r="D13033" t="s">
        <v>3090</v>
      </c>
      <c r="E13033" t="s">
        <v>3090</v>
      </c>
      <c r="F13033">
        <v>1</v>
      </c>
      <c r="G13033">
        <v>0</v>
      </c>
      <c r="H13033">
        <v>0.26921666666666599</v>
      </c>
      <c r="I13033">
        <v>0.21315000000000001</v>
      </c>
      <c r="K13033">
        <v>1.2999999999999999E-2</v>
      </c>
      <c r="M13033">
        <v>4.30666666666666E-2</v>
      </c>
      <c r="N13033" t="s">
        <v>3091</v>
      </c>
      <c r="O13033" t="s">
        <v>3092</v>
      </c>
      <c r="P13033" t="s">
        <v>3095</v>
      </c>
      <c r="R13033" t="s">
        <v>3094</v>
      </c>
    </row>
    <row r="13034" spans="1:18" x14ac:dyDescent="0.25">
      <c r="A13034" t="s">
        <v>6789</v>
      </c>
      <c r="B13034" t="s">
        <v>3089</v>
      </c>
      <c r="D13034" t="s">
        <v>3090</v>
      </c>
      <c r="E13034" t="s">
        <v>3090</v>
      </c>
      <c r="F13034">
        <v>1</v>
      </c>
      <c r="G13034">
        <v>0</v>
      </c>
      <c r="H13034">
        <v>15.981929818181801</v>
      </c>
      <c r="I13034">
        <v>6.413748</v>
      </c>
      <c r="K13034">
        <v>2.2200000000000002</v>
      </c>
      <c r="M13034">
        <v>7.3481818181818097</v>
      </c>
      <c r="N13034" t="s">
        <v>3091</v>
      </c>
      <c r="O13034" t="s">
        <v>3092</v>
      </c>
      <c r="P13034" t="s">
        <v>3095</v>
      </c>
      <c r="R13034" t="s">
        <v>3094</v>
      </c>
    </row>
    <row r="13035" spans="1:18" x14ac:dyDescent="0.25">
      <c r="A13035" t="s">
        <v>6790</v>
      </c>
      <c r="B13035" t="s">
        <v>3089</v>
      </c>
      <c r="D13035" t="s">
        <v>3090</v>
      </c>
      <c r="E13035" t="s">
        <v>3090</v>
      </c>
      <c r="F13035">
        <v>1</v>
      </c>
      <c r="G13035">
        <v>0</v>
      </c>
      <c r="H13035">
        <v>19.182340645161201</v>
      </c>
      <c r="I13035">
        <v>7.1997600000000004</v>
      </c>
      <c r="K13035">
        <v>2.7803225806451599</v>
      </c>
      <c r="M13035">
        <v>9.2022580645161192</v>
      </c>
      <c r="N13035" t="s">
        <v>3091</v>
      </c>
      <c r="O13035" t="s">
        <v>3092</v>
      </c>
      <c r="P13035" t="s">
        <v>3095</v>
      </c>
      <c r="R13035" t="s">
        <v>3094</v>
      </c>
    </row>
    <row r="13036" spans="1:18" x14ac:dyDescent="0.25">
      <c r="A13036" t="s">
        <v>6791</v>
      </c>
      <c r="B13036" t="s">
        <v>3089</v>
      </c>
      <c r="D13036" t="s">
        <v>3090</v>
      </c>
      <c r="E13036" t="s">
        <v>3090</v>
      </c>
      <c r="F13036">
        <v>1</v>
      </c>
      <c r="G13036">
        <v>0</v>
      </c>
      <c r="H13036">
        <v>0</v>
      </c>
      <c r="I13036">
        <v>0</v>
      </c>
      <c r="K13036"/>
      <c r="N13036" t="s">
        <v>3091</v>
      </c>
      <c r="O13036" t="s">
        <v>3092</v>
      </c>
      <c r="P13036" t="s">
        <v>3095</v>
      </c>
      <c r="R13036" t="s">
        <v>3094</v>
      </c>
    </row>
    <row r="13037" spans="1:18" x14ac:dyDescent="0.25">
      <c r="A13037" t="s">
        <v>6792</v>
      </c>
      <c r="B13037" t="s">
        <v>3089</v>
      </c>
      <c r="D13037" t="s">
        <v>3090</v>
      </c>
      <c r="E13037" t="s">
        <v>3090</v>
      </c>
      <c r="F13037">
        <v>1</v>
      </c>
      <c r="G13037">
        <v>0</v>
      </c>
      <c r="H13037">
        <v>0.18140000000000001</v>
      </c>
      <c r="I13037">
        <v>0.1227</v>
      </c>
      <c r="K13037">
        <v>1.3599999999999999E-2</v>
      </c>
      <c r="M13037">
        <v>4.5100000000000001E-2</v>
      </c>
      <c r="N13037" t="s">
        <v>3091</v>
      </c>
      <c r="O13037" t="s">
        <v>3092</v>
      </c>
      <c r="P13037" t="s">
        <v>3095</v>
      </c>
      <c r="R13037" t="s">
        <v>3094</v>
      </c>
    </row>
    <row r="13038" spans="1:18" x14ac:dyDescent="0.25">
      <c r="A13038" t="s">
        <v>6793</v>
      </c>
      <c r="B13038" t="s">
        <v>3089</v>
      </c>
      <c r="D13038" t="s">
        <v>3090</v>
      </c>
      <c r="E13038" t="s">
        <v>3090</v>
      </c>
      <c r="F13038">
        <v>1</v>
      </c>
      <c r="G13038">
        <v>0</v>
      </c>
      <c r="H13038">
        <v>3.4575266666666602</v>
      </c>
      <c r="I13038">
        <v>0.63659333333333301</v>
      </c>
      <c r="K13038">
        <v>0.65453333333333297</v>
      </c>
      <c r="M13038">
        <v>2.1663999999999999</v>
      </c>
      <c r="N13038" t="s">
        <v>3091</v>
      </c>
      <c r="O13038" t="s">
        <v>3092</v>
      </c>
      <c r="P13038" t="s">
        <v>3095</v>
      </c>
      <c r="R13038" t="s">
        <v>3094</v>
      </c>
    </row>
    <row r="13039" spans="1:18" x14ac:dyDescent="0.25">
      <c r="A13039" t="s">
        <v>6794</v>
      </c>
      <c r="B13039" t="s">
        <v>3089</v>
      </c>
      <c r="D13039" t="s">
        <v>3090</v>
      </c>
      <c r="E13039" t="s">
        <v>3090</v>
      </c>
      <c r="F13039">
        <v>1</v>
      </c>
      <c r="G13039">
        <v>0</v>
      </c>
      <c r="H13039">
        <v>0</v>
      </c>
      <c r="I13039">
        <v>0</v>
      </c>
      <c r="K13039"/>
      <c r="N13039" t="s">
        <v>3091</v>
      </c>
      <c r="O13039" t="s">
        <v>3092</v>
      </c>
      <c r="P13039" t="s">
        <v>3095</v>
      </c>
      <c r="R13039" t="s">
        <v>3094</v>
      </c>
    </row>
    <row r="13040" spans="1:18" x14ac:dyDescent="0.25">
      <c r="A13040" t="s">
        <v>6795</v>
      </c>
      <c r="B13040" t="s">
        <v>3089</v>
      </c>
      <c r="D13040" t="s">
        <v>3090</v>
      </c>
      <c r="E13040" t="s">
        <v>3090</v>
      </c>
      <c r="F13040">
        <v>1</v>
      </c>
      <c r="G13040">
        <v>0</v>
      </c>
      <c r="H13040">
        <v>0.26496666666666602</v>
      </c>
      <c r="I13040">
        <v>7.7899999999999997E-2</v>
      </c>
      <c r="K13040">
        <v>4.3400000000000001E-2</v>
      </c>
      <c r="M13040">
        <v>0.143666666666666</v>
      </c>
      <c r="N13040" t="s">
        <v>3091</v>
      </c>
      <c r="O13040" t="s">
        <v>3092</v>
      </c>
      <c r="P13040" t="s">
        <v>3095</v>
      </c>
      <c r="R13040" t="s">
        <v>3094</v>
      </c>
    </row>
    <row r="13041" spans="1:18" x14ac:dyDescent="0.25">
      <c r="A13041" t="s">
        <v>6796</v>
      </c>
      <c r="B13041" t="s">
        <v>3089</v>
      </c>
      <c r="D13041" t="s">
        <v>3090</v>
      </c>
      <c r="E13041" t="s">
        <v>3090</v>
      </c>
      <c r="F13041">
        <v>1</v>
      </c>
      <c r="G13041">
        <v>0</v>
      </c>
      <c r="H13041">
        <v>0</v>
      </c>
      <c r="I13041">
        <v>0</v>
      </c>
      <c r="K13041"/>
      <c r="N13041" t="s">
        <v>3091</v>
      </c>
      <c r="O13041" t="s">
        <v>3092</v>
      </c>
      <c r="P13041" t="s">
        <v>3095</v>
      </c>
      <c r="R13041" t="s">
        <v>3094</v>
      </c>
    </row>
    <row r="13042" spans="1:18" x14ac:dyDescent="0.25">
      <c r="A13042" t="s">
        <v>6797</v>
      </c>
      <c r="B13042" t="s">
        <v>3089</v>
      </c>
      <c r="D13042" t="s">
        <v>3090</v>
      </c>
      <c r="E13042" t="s">
        <v>3090</v>
      </c>
      <c r="F13042">
        <v>1</v>
      </c>
      <c r="G13042">
        <v>0</v>
      </c>
      <c r="H13042">
        <v>2928.87068814345</v>
      </c>
      <c r="I13042">
        <v>2142.0606881434501</v>
      </c>
      <c r="K13042">
        <v>285.89999999999998</v>
      </c>
      <c r="M13042">
        <v>500.91</v>
      </c>
      <c r="N13042" t="s">
        <v>3091</v>
      </c>
      <c r="O13042" t="s">
        <v>3092</v>
      </c>
      <c r="P13042" t="s">
        <v>3095</v>
      </c>
      <c r="R13042" t="s">
        <v>3094</v>
      </c>
    </row>
    <row r="13043" spans="1:18" x14ac:dyDescent="0.25">
      <c r="A13043" t="s">
        <v>262</v>
      </c>
      <c r="B13043" t="s">
        <v>3089</v>
      </c>
      <c r="D13043" t="s">
        <v>3090</v>
      </c>
      <c r="E13043" t="s">
        <v>3090</v>
      </c>
      <c r="F13043">
        <v>1</v>
      </c>
      <c r="G13043">
        <v>0</v>
      </c>
      <c r="H13043">
        <v>196.520175525962</v>
      </c>
      <c r="I13043">
        <v>123.400175525962</v>
      </c>
      <c r="K13043">
        <v>29.87</v>
      </c>
      <c r="M13043">
        <v>43.25</v>
      </c>
      <c r="N13043" t="s">
        <v>3091</v>
      </c>
      <c r="O13043" t="s">
        <v>3092</v>
      </c>
      <c r="P13043" t="s">
        <v>3095</v>
      </c>
      <c r="R13043" t="s">
        <v>3094</v>
      </c>
    </row>
    <row r="13044" spans="1:18" x14ac:dyDescent="0.25">
      <c r="A13044" t="s">
        <v>1479</v>
      </c>
      <c r="B13044" t="s">
        <v>3089</v>
      </c>
      <c r="D13044" t="s">
        <v>3090</v>
      </c>
      <c r="E13044" t="s">
        <v>3090</v>
      </c>
      <c r="F13044">
        <v>1</v>
      </c>
      <c r="G13044">
        <v>0</v>
      </c>
      <c r="H13044">
        <v>209.25081148115899</v>
      </c>
      <c r="I13044">
        <v>136.95081148115901</v>
      </c>
      <c r="K13044">
        <v>23.17</v>
      </c>
      <c r="M13044">
        <v>49.13</v>
      </c>
      <c r="N13044" t="s">
        <v>3091</v>
      </c>
      <c r="O13044" t="s">
        <v>3092</v>
      </c>
      <c r="P13044" t="s">
        <v>3095</v>
      </c>
      <c r="R13044" t="s">
        <v>3094</v>
      </c>
    </row>
    <row r="13045" spans="1:18" x14ac:dyDescent="0.25">
      <c r="A13045" t="s">
        <v>6798</v>
      </c>
      <c r="B13045" t="s">
        <v>3089</v>
      </c>
      <c r="D13045" t="s">
        <v>3090</v>
      </c>
      <c r="E13045" t="s">
        <v>3090</v>
      </c>
      <c r="F13045">
        <v>1</v>
      </c>
      <c r="G13045">
        <v>0</v>
      </c>
      <c r="H13045">
        <v>0</v>
      </c>
      <c r="I13045">
        <v>0</v>
      </c>
      <c r="K13045"/>
      <c r="N13045" t="s">
        <v>3091</v>
      </c>
      <c r="O13045" t="s">
        <v>3092</v>
      </c>
      <c r="P13045" t="s">
        <v>3095</v>
      </c>
      <c r="R13045" t="s">
        <v>3094</v>
      </c>
    </row>
    <row r="13046" spans="1:18" x14ac:dyDescent="0.25">
      <c r="A13046" t="s">
        <v>6799</v>
      </c>
      <c r="B13046" t="s">
        <v>3089</v>
      </c>
      <c r="D13046" t="s">
        <v>3090</v>
      </c>
      <c r="E13046" t="s">
        <v>3090</v>
      </c>
      <c r="F13046">
        <v>1</v>
      </c>
      <c r="G13046">
        <v>0</v>
      </c>
      <c r="H13046">
        <v>0</v>
      </c>
      <c r="I13046">
        <v>0</v>
      </c>
      <c r="K13046"/>
      <c r="N13046" t="s">
        <v>3091</v>
      </c>
      <c r="O13046" t="s">
        <v>3092</v>
      </c>
      <c r="P13046" t="s">
        <v>3095</v>
      </c>
      <c r="R13046" t="s">
        <v>3094</v>
      </c>
    </row>
    <row r="13047" spans="1:18" x14ac:dyDescent="0.25">
      <c r="A13047" t="s">
        <v>3569</v>
      </c>
      <c r="B13047" t="s">
        <v>3089</v>
      </c>
      <c r="D13047" t="s">
        <v>3090</v>
      </c>
      <c r="E13047" t="s">
        <v>3090</v>
      </c>
      <c r="F13047">
        <v>1</v>
      </c>
      <c r="G13047">
        <v>0</v>
      </c>
      <c r="H13047">
        <v>195.93154791000401</v>
      </c>
      <c r="I13047">
        <v>98.121547910003997</v>
      </c>
      <c r="K13047">
        <v>39.97</v>
      </c>
      <c r="M13047">
        <v>57.84</v>
      </c>
      <c r="N13047" t="s">
        <v>3091</v>
      </c>
      <c r="O13047" t="s">
        <v>3092</v>
      </c>
      <c r="P13047" t="s">
        <v>3095</v>
      </c>
      <c r="R13047" t="s">
        <v>3094</v>
      </c>
    </row>
    <row r="13048" spans="1:18" x14ac:dyDescent="0.25">
      <c r="A13048" t="s">
        <v>3570</v>
      </c>
      <c r="B13048" t="s">
        <v>3089</v>
      </c>
      <c r="D13048" t="s">
        <v>3090</v>
      </c>
      <c r="E13048" t="s">
        <v>3090</v>
      </c>
      <c r="F13048">
        <v>1</v>
      </c>
      <c r="G13048">
        <v>0</v>
      </c>
      <c r="H13048">
        <v>282.09384698900601</v>
      </c>
      <c r="I13048">
        <v>184.28384698900601</v>
      </c>
      <c r="K13048">
        <v>39.97</v>
      </c>
      <c r="M13048">
        <v>57.84</v>
      </c>
      <c r="N13048" t="s">
        <v>3091</v>
      </c>
      <c r="O13048" t="s">
        <v>3092</v>
      </c>
      <c r="P13048" t="s">
        <v>3095</v>
      </c>
      <c r="R13048" t="s">
        <v>3094</v>
      </c>
    </row>
    <row r="13049" spans="1:18" x14ac:dyDescent="0.25">
      <c r="A13049" t="s">
        <v>3054</v>
      </c>
      <c r="B13049" t="s">
        <v>3089</v>
      </c>
      <c r="D13049" t="s">
        <v>3090</v>
      </c>
      <c r="E13049" t="s">
        <v>3090</v>
      </c>
      <c r="F13049">
        <v>1</v>
      </c>
      <c r="G13049">
        <v>0</v>
      </c>
      <c r="H13049">
        <v>5.2398829268292602</v>
      </c>
      <c r="I13049">
        <v>5.2398829268292602</v>
      </c>
      <c r="K13049">
        <v>0</v>
      </c>
      <c r="M13049">
        <v>0</v>
      </c>
      <c r="N13049" t="s">
        <v>3091</v>
      </c>
      <c r="O13049" t="s">
        <v>3092</v>
      </c>
      <c r="P13049" t="s">
        <v>3095</v>
      </c>
      <c r="R13049" t="s">
        <v>3094</v>
      </c>
    </row>
    <row r="13050" spans="1:18" x14ac:dyDescent="0.25">
      <c r="A13050" t="s">
        <v>6800</v>
      </c>
      <c r="B13050" t="s">
        <v>3089</v>
      </c>
      <c r="D13050" t="s">
        <v>3090</v>
      </c>
      <c r="E13050" t="s">
        <v>3090</v>
      </c>
      <c r="F13050">
        <v>1</v>
      </c>
      <c r="G13050">
        <v>0</v>
      </c>
      <c r="H13050">
        <v>5.1514125000000002</v>
      </c>
      <c r="I13050">
        <v>5.1514125000000002</v>
      </c>
      <c r="K13050">
        <v>0</v>
      </c>
      <c r="M13050">
        <v>0</v>
      </c>
      <c r="N13050" t="s">
        <v>3091</v>
      </c>
      <c r="O13050" t="s">
        <v>3092</v>
      </c>
      <c r="P13050" t="s">
        <v>3095</v>
      </c>
      <c r="R13050" t="s">
        <v>3094</v>
      </c>
    </row>
    <row r="13051" spans="1:18" x14ac:dyDescent="0.25">
      <c r="A13051" t="s">
        <v>3049</v>
      </c>
      <c r="B13051" t="s">
        <v>3089</v>
      </c>
      <c r="D13051" t="s">
        <v>3090</v>
      </c>
      <c r="E13051" t="s">
        <v>3090</v>
      </c>
      <c r="F13051">
        <v>1</v>
      </c>
      <c r="G13051">
        <v>0</v>
      </c>
      <c r="H13051">
        <v>59.354999999999997</v>
      </c>
      <c r="I13051">
        <v>34.125</v>
      </c>
      <c r="K13051">
        <v>10.31</v>
      </c>
      <c r="M13051">
        <v>14.92</v>
      </c>
      <c r="N13051" t="s">
        <v>3091</v>
      </c>
      <c r="O13051" t="s">
        <v>3092</v>
      </c>
      <c r="P13051" t="s">
        <v>3095</v>
      </c>
      <c r="R13051" t="s">
        <v>3094</v>
      </c>
    </row>
    <row r="13052" spans="1:18" x14ac:dyDescent="0.25">
      <c r="A13052" t="s">
        <v>2969</v>
      </c>
      <c r="B13052" t="s">
        <v>3089</v>
      </c>
      <c r="D13052" t="s">
        <v>3090</v>
      </c>
      <c r="E13052" t="s">
        <v>3090</v>
      </c>
      <c r="F13052">
        <v>1</v>
      </c>
      <c r="G13052">
        <v>0</v>
      </c>
      <c r="H13052">
        <v>74.122851999999995</v>
      </c>
      <c r="I13052">
        <v>74.122851999999995</v>
      </c>
      <c r="K13052">
        <v>0</v>
      </c>
      <c r="M13052">
        <v>0</v>
      </c>
      <c r="N13052" t="s">
        <v>3091</v>
      </c>
      <c r="O13052" t="s">
        <v>3092</v>
      </c>
      <c r="P13052" t="s">
        <v>3095</v>
      </c>
      <c r="R13052" t="s">
        <v>3094</v>
      </c>
    </row>
    <row r="13053" spans="1:18" x14ac:dyDescent="0.25">
      <c r="A13053" t="s">
        <v>3220</v>
      </c>
      <c r="B13053" t="s">
        <v>3089</v>
      </c>
      <c r="D13053" t="s">
        <v>3090</v>
      </c>
      <c r="E13053" t="s">
        <v>3090</v>
      </c>
      <c r="F13053">
        <v>1</v>
      </c>
      <c r="G13053">
        <v>0</v>
      </c>
      <c r="H13053">
        <v>48.034828220758499</v>
      </c>
      <c r="I13053">
        <v>48.034828220758499</v>
      </c>
      <c r="K13053">
        <v>0</v>
      </c>
      <c r="M13053">
        <v>0</v>
      </c>
      <c r="N13053" t="s">
        <v>3091</v>
      </c>
      <c r="O13053" t="s">
        <v>3092</v>
      </c>
      <c r="P13053" t="s">
        <v>3095</v>
      </c>
      <c r="R13053" t="s">
        <v>3094</v>
      </c>
    </row>
    <row r="13054" spans="1:18" x14ac:dyDescent="0.25">
      <c r="A13054" t="s">
        <v>6801</v>
      </c>
      <c r="B13054" t="s">
        <v>3089</v>
      </c>
      <c r="D13054" t="s">
        <v>3090</v>
      </c>
      <c r="E13054" t="s">
        <v>3090</v>
      </c>
      <c r="F13054">
        <v>1</v>
      </c>
      <c r="G13054">
        <v>0</v>
      </c>
      <c r="H13054">
        <v>0</v>
      </c>
      <c r="I13054">
        <v>0</v>
      </c>
      <c r="K13054"/>
      <c r="N13054" t="s">
        <v>3091</v>
      </c>
      <c r="O13054" t="s">
        <v>3092</v>
      </c>
      <c r="P13054" t="s">
        <v>3095</v>
      </c>
      <c r="R13054" t="s">
        <v>3094</v>
      </c>
    </row>
    <row r="13055" spans="1:18" x14ac:dyDescent="0.25">
      <c r="A13055" t="s">
        <v>6802</v>
      </c>
      <c r="B13055" t="s">
        <v>3089</v>
      </c>
      <c r="D13055" t="s">
        <v>3090</v>
      </c>
      <c r="E13055" t="s">
        <v>3090</v>
      </c>
      <c r="F13055">
        <v>1</v>
      </c>
      <c r="G13055">
        <v>0</v>
      </c>
      <c r="H13055">
        <v>0</v>
      </c>
      <c r="I13055">
        <v>0</v>
      </c>
      <c r="K13055"/>
      <c r="N13055" t="s">
        <v>3091</v>
      </c>
      <c r="O13055" t="s">
        <v>3092</v>
      </c>
      <c r="P13055" t="s">
        <v>3095</v>
      </c>
      <c r="R13055" t="s">
        <v>3094</v>
      </c>
    </row>
    <row r="13056" spans="1:18" x14ac:dyDescent="0.25">
      <c r="A13056" t="s">
        <v>3221</v>
      </c>
      <c r="B13056" t="s">
        <v>3089</v>
      </c>
      <c r="D13056" t="s">
        <v>3090</v>
      </c>
      <c r="E13056" t="s">
        <v>3090</v>
      </c>
      <c r="F13056">
        <v>1</v>
      </c>
      <c r="G13056">
        <v>0</v>
      </c>
      <c r="H13056">
        <v>82.188832841896897</v>
      </c>
      <c r="I13056">
        <v>82.188832841896897</v>
      </c>
      <c r="K13056">
        <v>0</v>
      </c>
      <c r="M13056">
        <v>0</v>
      </c>
      <c r="N13056" t="s">
        <v>3091</v>
      </c>
      <c r="O13056" t="s">
        <v>3092</v>
      </c>
      <c r="P13056" t="s">
        <v>3095</v>
      </c>
      <c r="R13056" t="s">
        <v>3094</v>
      </c>
    </row>
    <row r="13057" spans="1:18" x14ac:dyDescent="0.25">
      <c r="A13057" t="s">
        <v>2995</v>
      </c>
      <c r="B13057" t="s">
        <v>3089</v>
      </c>
      <c r="D13057" t="s">
        <v>3090</v>
      </c>
      <c r="E13057" t="s">
        <v>3090</v>
      </c>
      <c r="F13057">
        <v>1</v>
      </c>
      <c r="G13057">
        <v>0</v>
      </c>
      <c r="H13057">
        <v>262.00382280000002</v>
      </c>
      <c r="I13057">
        <v>183.1238228</v>
      </c>
      <c r="K13057">
        <v>32.229999999999997</v>
      </c>
      <c r="M13057">
        <v>46.65</v>
      </c>
      <c r="N13057" t="s">
        <v>3091</v>
      </c>
      <c r="O13057" t="s">
        <v>3092</v>
      </c>
      <c r="P13057" t="s">
        <v>3095</v>
      </c>
      <c r="R13057" t="s">
        <v>3094</v>
      </c>
    </row>
    <row r="13058" spans="1:18" x14ac:dyDescent="0.25">
      <c r="A13058" t="s">
        <v>6803</v>
      </c>
      <c r="B13058" t="s">
        <v>3089</v>
      </c>
      <c r="D13058" t="s">
        <v>3090</v>
      </c>
      <c r="E13058" t="s">
        <v>3090</v>
      </c>
      <c r="F13058">
        <v>1</v>
      </c>
      <c r="G13058">
        <v>0</v>
      </c>
      <c r="H13058">
        <v>11.9966416666666</v>
      </c>
      <c r="I13058">
        <v>11.9966416666666</v>
      </c>
      <c r="K13058"/>
      <c r="N13058" t="s">
        <v>3091</v>
      </c>
      <c r="O13058" t="s">
        <v>3092</v>
      </c>
      <c r="P13058" t="s">
        <v>3095</v>
      </c>
      <c r="R13058" t="s">
        <v>3094</v>
      </c>
    </row>
    <row r="13059" spans="1:18" x14ac:dyDescent="0.25">
      <c r="A13059" t="s">
        <v>1471</v>
      </c>
      <c r="B13059" t="s">
        <v>3089</v>
      </c>
      <c r="D13059" t="s">
        <v>3090</v>
      </c>
      <c r="E13059" t="s">
        <v>3090</v>
      </c>
      <c r="F13059">
        <v>1</v>
      </c>
      <c r="G13059">
        <v>0</v>
      </c>
      <c r="H13059">
        <v>28.542999999999999</v>
      </c>
      <c r="I13059">
        <v>28.542999999999999</v>
      </c>
      <c r="K13059"/>
      <c r="N13059" t="s">
        <v>3091</v>
      </c>
      <c r="O13059" t="s">
        <v>3092</v>
      </c>
      <c r="P13059" t="s">
        <v>3095</v>
      </c>
      <c r="R13059" t="s">
        <v>3094</v>
      </c>
    </row>
    <row r="13060" spans="1:18" x14ac:dyDescent="0.25">
      <c r="A13060" t="s">
        <v>6804</v>
      </c>
      <c r="B13060" t="s">
        <v>3089</v>
      </c>
      <c r="D13060" t="s">
        <v>3090</v>
      </c>
      <c r="E13060" t="s">
        <v>3090</v>
      </c>
      <c r="F13060">
        <v>1</v>
      </c>
      <c r="G13060">
        <v>0</v>
      </c>
      <c r="H13060">
        <v>1.5140655147058799</v>
      </c>
      <c r="I13060">
        <v>1.5140655147058799</v>
      </c>
      <c r="K13060"/>
      <c r="N13060" t="s">
        <v>3091</v>
      </c>
      <c r="O13060" t="s">
        <v>3092</v>
      </c>
      <c r="P13060" t="s">
        <v>3095</v>
      </c>
      <c r="R13060" t="s">
        <v>3094</v>
      </c>
    </row>
    <row r="13061" spans="1:18" x14ac:dyDescent="0.25">
      <c r="A13061" t="s">
        <v>6805</v>
      </c>
      <c r="B13061" t="s">
        <v>3089</v>
      </c>
      <c r="D13061" t="s">
        <v>3090</v>
      </c>
      <c r="E13061" t="s">
        <v>3090</v>
      </c>
      <c r="F13061">
        <v>1</v>
      </c>
      <c r="G13061">
        <v>0</v>
      </c>
      <c r="H13061">
        <v>1.044198</v>
      </c>
      <c r="I13061">
        <v>1.044198</v>
      </c>
      <c r="K13061">
        <v>0</v>
      </c>
      <c r="M13061">
        <v>0</v>
      </c>
      <c r="N13061" t="s">
        <v>3091</v>
      </c>
      <c r="O13061" t="s">
        <v>3092</v>
      </c>
      <c r="P13061" t="s">
        <v>3095</v>
      </c>
      <c r="R13061" t="s">
        <v>3094</v>
      </c>
    </row>
    <row r="13062" spans="1:18" x14ac:dyDescent="0.25">
      <c r="A13062" t="s">
        <v>6806</v>
      </c>
      <c r="B13062" t="s">
        <v>3089</v>
      </c>
      <c r="D13062" t="s">
        <v>3090</v>
      </c>
      <c r="E13062" t="s">
        <v>3090</v>
      </c>
      <c r="F13062">
        <v>1</v>
      </c>
      <c r="G13062">
        <v>0</v>
      </c>
      <c r="H13062">
        <v>1.76981375</v>
      </c>
      <c r="I13062">
        <v>1.76981375</v>
      </c>
      <c r="K13062"/>
      <c r="N13062" t="s">
        <v>3091</v>
      </c>
      <c r="O13062" t="s">
        <v>3092</v>
      </c>
      <c r="P13062" t="s">
        <v>3095</v>
      </c>
      <c r="R13062" t="s">
        <v>3094</v>
      </c>
    </row>
    <row r="13063" spans="1:18" x14ac:dyDescent="0.25">
      <c r="A13063" t="s">
        <v>6807</v>
      </c>
      <c r="B13063" t="s">
        <v>3089</v>
      </c>
      <c r="D13063" t="s">
        <v>3090</v>
      </c>
      <c r="E13063" t="s">
        <v>3090</v>
      </c>
      <c r="F13063">
        <v>1</v>
      </c>
      <c r="G13063">
        <v>0</v>
      </c>
      <c r="H13063">
        <v>1.0231079999999999</v>
      </c>
      <c r="I13063">
        <v>1.0231079999999999</v>
      </c>
      <c r="K13063"/>
      <c r="N13063" t="s">
        <v>3091</v>
      </c>
      <c r="O13063" t="s">
        <v>3092</v>
      </c>
      <c r="P13063" t="s">
        <v>3095</v>
      </c>
      <c r="R13063" t="s">
        <v>3094</v>
      </c>
    </row>
    <row r="13064" spans="1:18" x14ac:dyDescent="0.25">
      <c r="A13064" t="s">
        <v>6808</v>
      </c>
      <c r="B13064" t="s">
        <v>3089</v>
      </c>
      <c r="D13064" t="s">
        <v>3090</v>
      </c>
      <c r="E13064" t="s">
        <v>3090</v>
      </c>
      <c r="F13064">
        <v>1</v>
      </c>
      <c r="G13064">
        <v>0</v>
      </c>
      <c r="H13064">
        <v>0.51558375000000001</v>
      </c>
      <c r="I13064">
        <v>0.51558375000000001</v>
      </c>
      <c r="K13064"/>
      <c r="N13064" t="s">
        <v>3091</v>
      </c>
      <c r="O13064" t="s">
        <v>3092</v>
      </c>
      <c r="P13064" t="s">
        <v>3095</v>
      </c>
      <c r="R13064" t="s">
        <v>3094</v>
      </c>
    </row>
    <row r="13065" spans="1:18" x14ac:dyDescent="0.25">
      <c r="A13065" t="s">
        <v>8838</v>
      </c>
      <c r="B13065" t="s">
        <v>3089</v>
      </c>
      <c r="D13065" t="s">
        <v>3090</v>
      </c>
      <c r="E13065" t="s">
        <v>3090</v>
      </c>
      <c r="F13065">
        <v>1</v>
      </c>
      <c r="G13065">
        <v>0</v>
      </c>
      <c r="H13065">
        <v>1.5312347576789</v>
      </c>
      <c r="I13065">
        <v>1.5312347576789</v>
      </c>
      <c r="K13065"/>
      <c r="N13065" t="s">
        <v>3091</v>
      </c>
      <c r="O13065" t="s">
        <v>3092</v>
      </c>
      <c r="P13065" t="s">
        <v>3095</v>
      </c>
      <c r="R13065" t="s">
        <v>3094</v>
      </c>
    </row>
    <row r="13066" spans="1:18" x14ac:dyDescent="0.25">
      <c r="A13066" t="s">
        <v>6809</v>
      </c>
      <c r="B13066" t="s">
        <v>3089</v>
      </c>
      <c r="D13066" t="s">
        <v>3090</v>
      </c>
      <c r="E13066" t="s">
        <v>3090</v>
      </c>
      <c r="F13066">
        <v>1</v>
      </c>
      <c r="G13066">
        <v>0</v>
      </c>
      <c r="H13066">
        <v>1.42731659117647</v>
      </c>
      <c r="I13066">
        <v>1.42731659117647</v>
      </c>
      <c r="K13066"/>
      <c r="N13066" t="s">
        <v>3091</v>
      </c>
      <c r="O13066" t="s">
        <v>3092</v>
      </c>
      <c r="P13066" t="s">
        <v>3095</v>
      </c>
      <c r="R13066" t="s">
        <v>3094</v>
      </c>
    </row>
    <row r="13067" spans="1:18" x14ac:dyDescent="0.25">
      <c r="A13067" t="s">
        <v>6810</v>
      </c>
      <c r="B13067" t="s">
        <v>3089</v>
      </c>
      <c r="D13067" t="s">
        <v>3090</v>
      </c>
      <c r="E13067" t="s">
        <v>3090</v>
      </c>
      <c r="F13067">
        <v>1</v>
      </c>
      <c r="G13067">
        <v>0</v>
      </c>
      <c r="H13067">
        <v>2.03280095238095</v>
      </c>
      <c r="I13067">
        <v>2.03280095238095</v>
      </c>
      <c r="K13067"/>
      <c r="N13067" t="s">
        <v>3091</v>
      </c>
      <c r="O13067" t="s">
        <v>3092</v>
      </c>
      <c r="P13067" t="s">
        <v>3095</v>
      </c>
      <c r="R13067" t="s">
        <v>3094</v>
      </c>
    </row>
    <row r="13068" spans="1:18" x14ac:dyDescent="0.25">
      <c r="A13068" t="s">
        <v>2938</v>
      </c>
      <c r="B13068" t="s">
        <v>3089</v>
      </c>
      <c r="D13068" t="s">
        <v>3090</v>
      </c>
      <c r="E13068" t="s">
        <v>3090</v>
      </c>
      <c r="F13068">
        <v>1</v>
      </c>
      <c r="G13068">
        <v>0</v>
      </c>
      <c r="H13068">
        <v>35.457999999999998</v>
      </c>
      <c r="I13068">
        <v>35.457999999999998</v>
      </c>
      <c r="K13068"/>
      <c r="N13068" t="s">
        <v>3091</v>
      </c>
      <c r="O13068" t="s">
        <v>3092</v>
      </c>
      <c r="P13068" t="s">
        <v>3095</v>
      </c>
      <c r="R13068" t="s">
        <v>3094</v>
      </c>
    </row>
    <row r="13069" spans="1:18" x14ac:dyDescent="0.25">
      <c r="A13069" t="s">
        <v>6811</v>
      </c>
      <c r="B13069" t="s">
        <v>3089</v>
      </c>
      <c r="D13069" t="s">
        <v>3090</v>
      </c>
      <c r="E13069" t="s">
        <v>3090</v>
      </c>
      <c r="F13069">
        <v>1</v>
      </c>
      <c r="G13069">
        <v>0</v>
      </c>
      <c r="H13069">
        <v>34.157679999999999</v>
      </c>
      <c r="I13069">
        <v>34.157679999999999</v>
      </c>
      <c r="K13069"/>
      <c r="N13069" t="s">
        <v>3091</v>
      </c>
      <c r="O13069" t="s">
        <v>3092</v>
      </c>
      <c r="P13069" t="s">
        <v>3095</v>
      </c>
      <c r="R13069" t="s">
        <v>3094</v>
      </c>
    </row>
    <row r="13070" spans="1:18" x14ac:dyDescent="0.25">
      <c r="A13070" t="s">
        <v>2946</v>
      </c>
      <c r="B13070" t="s">
        <v>3089</v>
      </c>
      <c r="D13070" t="s">
        <v>3090</v>
      </c>
      <c r="E13070" t="s">
        <v>3090</v>
      </c>
      <c r="F13070">
        <v>1</v>
      </c>
      <c r="G13070">
        <v>0</v>
      </c>
      <c r="H13070">
        <v>35.917999999999999</v>
      </c>
      <c r="I13070">
        <v>35.917999999999999</v>
      </c>
      <c r="K13070"/>
      <c r="N13070" t="s">
        <v>3091</v>
      </c>
      <c r="O13070" t="s">
        <v>3092</v>
      </c>
      <c r="P13070" t="s">
        <v>3095</v>
      </c>
      <c r="R13070" t="s">
        <v>3094</v>
      </c>
    </row>
    <row r="13071" spans="1:18" x14ac:dyDescent="0.25">
      <c r="A13071" t="s">
        <v>6812</v>
      </c>
      <c r="B13071" t="s">
        <v>3089</v>
      </c>
      <c r="D13071" t="s">
        <v>3090</v>
      </c>
      <c r="E13071" t="s">
        <v>3090</v>
      </c>
      <c r="F13071">
        <v>1</v>
      </c>
      <c r="G13071">
        <v>0</v>
      </c>
      <c r="H13071">
        <v>0</v>
      </c>
      <c r="I13071">
        <v>0</v>
      </c>
      <c r="K13071"/>
      <c r="N13071" t="s">
        <v>3091</v>
      </c>
      <c r="O13071" t="s">
        <v>3092</v>
      </c>
      <c r="P13071" t="s">
        <v>3095</v>
      </c>
      <c r="R13071" t="s">
        <v>3094</v>
      </c>
    </row>
    <row r="13072" spans="1:18" x14ac:dyDescent="0.25">
      <c r="A13072" t="s">
        <v>6813</v>
      </c>
      <c r="B13072" t="s">
        <v>3089</v>
      </c>
      <c r="D13072" t="s">
        <v>3090</v>
      </c>
      <c r="E13072" t="s">
        <v>3090</v>
      </c>
      <c r="F13072">
        <v>1</v>
      </c>
      <c r="G13072">
        <v>0</v>
      </c>
      <c r="H13072">
        <v>0</v>
      </c>
      <c r="I13072">
        <v>0</v>
      </c>
      <c r="K13072"/>
      <c r="N13072" t="s">
        <v>3091</v>
      </c>
      <c r="O13072" t="s">
        <v>3092</v>
      </c>
      <c r="P13072" t="s">
        <v>3095</v>
      </c>
      <c r="R13072" t="s">
        <v>3094</v>
      </c>
    </row>
    <row r="13073" spans="1:18" x14ac:dyDescent="0.25">
      <c r="A13073" t="s">
        <v>6814</v>
      </c>
      <c r="B13073" t="s">
        <v>3089</v>
      </c>
      <c r="D13073" t="s">
        <v>3090</v>
      </c>
      <c r="E13073" t="s">
        <v>3090</v>
      </c>
      <c r="F13073">
        <v>1</v>
      </c>
      <c r="G13073">
        <v>0</v>
      </c>
      <c r="H13073">
        <v>0</v>
      </c>
      <c r="I13073">
        <v>0</v>
      </c>
      <c r="K13073"/>
      <c r="N13073" t="s">
        <v>3091</v>
      </c>
      <c r="O13073" t="s">
        <v>3092</v>
      </c>
      <c r="P13073" t="s">
        <v>3095</v>
      </c>
      <c r="R13073" t="s">
        <v>3094</v>
      </c>
    </row>
    <row r="13074" spans="1:18" x14ac:dyDescent="0.25">
      <c r="A13074" t="s">
        <v>3222</v>
      </c>
      <c r="B13074" t="s">
        <v>3089</v>
      </c>
      <c r="D13074" t="s">
        <v>3090</v>
      </c>
      <c r="E13074" t="s">
        <v>3090</v>
      </c>
      <c r="F13074">
        <v>1</v>
      </c>
      <c r="G13074">
        <v>0</v>
      </c>
      <c r="H13074">
        <v>18.592950820774899</v>
      </c>
      <c r="I13074">
        <v>3.9679508207749699</v>
      </c>
      <c r="K13074">
        <v>5.97</v>
      </c>
      <c r="M13074">
        <v>8.6549999999999994</v>
      </c>
      <c r="N13074" t="s">
        <v>3091</v>
      </c>
      <c r="O13074" t="s">
        <v>3092</v>
      </c>
      <c r="P13074" t="s">
        <v>3095</v>
      </c>
      <c r="R13074" t="s">
        <v>3094</v>
      </c>
    </row>
    <row r="13075" spans="1:18" x14ac:dyDescent="0.25">
      <c r="A13075" t="s">
        <v>3050</v>
      </c>
      <c r="B13075" t="s">
        <v>3089</v>
      </c>
      <c r="D13075" t="s">
        <v>3090</v>
      </c>
      <c r="E13075" t="s">
        <v>3090</v>
      </c>
      <c r="F13075">
        <v>1</v>
      </c>
      <c r="G13075">
        <v>0</v>
      </c>
      <c r="H13075">
        <v>3.9875600000000002</v>
      </c>
      <c r="I13075">
        <v>3.9875600000000002</v>
      </c>
      <c r="K13075"/>
      <c r="N13075" t="s">
        <v>3091</v>
      </c>
      <c r="O13075" t="s">
        <v>3092</v>
      </c>
      <c r="P13075" t="s">
        <v>3095</v>
      </c>
      <c r="R13075" t="s">
        <v>3094</v>
      </c>
    </row>
    <row r="13076" spans="1:18" x14ac:dyDescent="0.25">
      <c r="A13076" t="s">
        <v>3052</v>
      </c>
      <c r="B13076" t="s">
        <v>3089</v>
      </c>
      <c r="D13076" t="s">
        <v>3090</v>
      </c>
      <c r="E13076" t="s">
        <v>3090</v>
      </c>
      <c r="F13076">
        <v>1</v>
      </c>
      <c r="G13076">
        <v>0</v>
      </c>
      <c r="H13076">
        <v>10.1996233333333</v>
      </c>
      <c r="I13076">
        <v>3.8996233333333299</v>
      </c>
      <c r="K13076">
        <v>2.58</v>
      </c>
      <c r="M13076">
        <v>3.72</v>
      </c>
      <c r="N13076" t="s">
        <v>3091</v>
      </c>
      <c r="O13076" t="s">
        <v>3092</v>
      </c>
      <c r="P13076" t="s">
        <v>3095</v>
      </c>
      <c r="R13076" t="s">
        <v>3094</v>
      </c>
    </row>
    <row r="13077" spans="1:18" x14ac:dyDescent="0.25">
      <c r="A13077" t="s">
        <v>6815</v>
      </c>
      <c r="B13077" t="s">
        <v>3089</v>
      </c>
      <c r="D13077" t="s">
        <v>3090</v>
      </c>
      <c r="E13077" t="s">
        <v>3090</v>
      </c>
      <c r="F13077">
        <v>1</v>
      </c>
      <c r="G13077">
        <v>0</v>
      </c>
      <c r="H13077">
        <v>4.0701000000000001</v>
      </c>
      <c r="I13077">
        <v>4.0701000000000001</v>
      </c>
      <c r="K13077"/>
      <c r="N13077" t="s">
        <v>3091</v>
      </c>
      <c r="O13077" t="s">
        <v>3092</v>
      </c>
      <c r="P13077" t="s">
        <v>3095</v>
      </c>
      <c r="R13077" t="s">
        <v>3094</v>
      </c>
    </row>
    <row r="13078" spans="1:18" x14ac:dyDescent="0.25">
      <c r="A13078" t="s">
        <v>3460</v>
      </c>
      <c r="B13078" t="s">
        <v>3089</v>
      </c>
      <c r="D13078" t="s">
        <v>3090</v>
      </c>
      <c r="E13078" t="s">
        <v>3090</v>
      </c>
      <c r="F13078">
        <v>1</v>
      </c>
      <c r="G13078">
        <v>0</v>
      </c>
      <c r="H13078">
        <v>28.385301333333299</v>
      </c>
      <c r="I13078">
        <v>28.385301333333299</v>
      </c>
      <c r="K13078"/>
      <c r="N13078" t="s">
        <v>3091</v>
      </c>
      <c r="O13078" t="s">
        <v>3092</v>
      </c>
      <c r="P13078" t="s">
        <v>3095</v>
      </c>
      <c r="R13078" t="s">
        <v>3094</v>
      </c>
    </row>
    <row r="13079" spans="1:18" x14ac:dyDescent="0.25">
      <c r="A13079" t="s">
        <v>3055</v>
      </c>
      <c r="B13079" t="s">
        <v>3089</v>
      </c>
      <c r="D13079" t="s">
        <v>3090</v>
      </c>
      <c r="E13079" t="s">
        <v>3090</v>
      </c>
      <c r="F13079">
        <v>1</v>
      </c>
      <c r="G13079">
        <v>0</v>
      </c>
      <c r="H13079">
        <v>13.5802106666666</v>
      </c>
      <c r="I13079">
        <v>13.5802106666666</v>
      </c>
      <c r="K13079"/>
      <c r="N13079" t="s">
        <v>3091</v>
      </c>
      <c r="O13079" t="s">
        <v>3092</v>
      </c>
      <c r="P13079" t="s">
        <v>3095</v>
      </c>
      <c r="R13079" t="s">
        <v>3094</v>
      </c>
    </row>
    <row r="13080" spans="1:18" x14ac:dyDescent="0.25">
      <c r="A13080" t="s">
        <v>6816</v>
      </c>
      <c r="B13080" t="s">
        <v>3089</v>
      </c>
      <c r="D13080" t="s">
        <v>3090</v>
      </c>
      <c r="E13080" t="s">
        <v>3090</v>
      </c>
      <c r="F13080">
        <v>1</v>
      </c>
      <c r="G13080">
        <v>0</v>
      </c>
      <c r="H13080">
        <v>55.8646666666667</v>
      </c>
      <c r="I13080">
        <v>53.154666666666699</v>
      </c>
      <c r="K13080">
        <v>1</v>
      </c>
      <c r="M13080">
        <v>1.71</v>
      </c>
      <c r="N13080" t="s">
        <v>3091</v>
      </c>
      <c r="O13080" t="s">
        <v>3092</v>
      </c>
      <c r="P13080" t="s">
        <v>3095</v>
      </c>
      <c r="R13080" t="s">
        <v>3094</v>
      </c>
    </row>
    <row r="13081" spans="1:18" x14ac:dyDescent="0.25">
      <c r="A13081" t="s">
        <v>6817</v>
      </c>
      <c r="B13081" t="s">
        <v>3089</v>
      </c>
      <c r="D13081" t="s">
        <v>3090</v>
      </c>
      <c r="E13081" t="s">
        <v>3090</v>
      </c>
      <c r="F13081">
        <v>1</v>
      </c>
      <c r="G13081">
        <v>0</v>
      </c>
      <c r="H13081">
        <v>0</v>
      </c>
      <c r="I13081">
        <v>0</v>
      </c>
      <c r="K13081"/>
      <c r="N13081" t="s">
        <v>3091</v>
      </c>
      <c r="O13081" t="s">
        <v>3092</v>
      </c>
      <c r="P13081" t="s">
        <v>3095</v>
      </c>
      <c r="R13081" t="s">
        <v>3094</v>
      </c>
    </row>
    <row r="13082" spans="1:18" x14ac:dyDescent="0.25">
      <c r="A13082" t="s">
        <v>6818</v>
      </c>
      <c r="B13082" t="s">
        <v>3089</v>
      </c>
      <c r="D13082" t="s">
        <v>3090</v>
      </c>
      <c r="E13082" t="s">
        <v>3090</v>
      </c>
      <c r="F13082">
        <v>1</v>
      </c>
      <c r="G13082">
        <v>0</v>
      </c>
      <c r="H13082">
        <v>12.8024088921282</v>
      </c>
      <c r="I13082">
        <v>4.6724088921282698</v>
      </c>
      <c r="K13082">
        <v>3</v>
      </c>
      <c r="M13082">
        <v>5.13</v>
      </c>
      <c r="N13082" t="s">
        <v>3091</v>
      </c>
      <c r="O13082" t="s">
        <v>3092</v>
      </c>
      <c r="P13082" t="s">
        <v>3095</v>
      </c>
      <c r="R13082" t="s">
        <v>3094</v>
      </c>
    </row>
    <row r="13083" spans="1:18" x14ac:dyDescent="0.25">
      <c r="A13083" t="s">
        <v>340</v>
      </c>
      <c r="B13083" t="s">
        <v>3089</v>
      </c>
      <c r="D13083" t="s">
        <v>3090</v>
      </c>
      <c r="E13083" t="s">
        <v>3090</v>
      </c>
      <c r="F13083">
        <v>1</v>
      </c>
      <c r="G13083">
        <v>0</v>
      </c>
      <c r="H13083">
        <v>91.003749472556606</v>
      </c>
      <c r="I13083">
        <v>67.253749472556606</v>
      </c>
      <c r="K13083">
        <v>9.7200000000000006</v>
      </c>
      <c r="M13083">
        <v>14.03</v>
      </c>
      <c r="N13083" t="s">
        <v>3091</v>
      </c>
      <c r="O13083" t="s">
        <v>3092</v>
      </c>
      <c r="P13083" t="s">
        <v>3095</v>
      </c>
      <c r="R13083" t="s">
        <v>3094</v>
      </c>
    </row>
    <row r="13084" spans="1:18" x14ac:dyDescent="0.25">
      <c r="A13084" t="s">
        <v>6819</v>
      </c>
      <c r="B13084" t="s">
        <v>3089</v>
      </c>
      <c r="D13084" t="s">
        <v>3090</v>
      </c>
      <c r="E13084" t="s">
        <v>3090</v>
      </c>
      <c r="F13084">
        <v>1</v>
      </c>
      <c r="G13084">
        <v>0</v>
      </c>
      <c r="H13084">
        <v>76.9627728286181</v>
      </c>
      <c r="I13084">
        <v>56.122772828618103</v>
      </c>
      <c r="K13084">
        <v>7.53</v>
      </c>
      <c r="M13084">
        <v>13.31</v>
      </c>
      <c r="N13084" t="s">
        <v>3091</v>
      </c>
      <c r="O13084" t="s">
        <v>3092</v>
      </c>
      <c r="P13084" t="s">
        <v>3095</v>
      </c>
      <c r="R13084" t="s">
        <v>3094</v>
      </c>
    </row>
    <row r="13085" spans="1:18" x14ac:dyDescent="0.25">
      <c r="A13085" t="s">
        <v>3223</v>
      </c>
      <c r="B13085" t="s">
        <v>3089</v>
      </c>
      <c r="D13085" t="s">
        <v>3090</v>
      </c>
      <c r="E13085" t="s">
        <v>3090</v>
      </c>
      <c r="F13085">
        <v>1</v>
      </c>
      <c r="G13085">
        <v>0</v>
      </c>
      <c r="H13085">
        <v>412.16953549999999</v>
      </c>
      <c r="I13085">
        <v>404.93953549999998</v>
      </c>
      <c r="K13085">
        <v>2.3199999999999998</v>
      </c>
      <c r="M13085">
        <v>4.91</v>
      </c>
      <c r="N13085" t="s">
        <v>3091</v>
      </c>
      <c r="O13085" t="s">
        <v>3092</v>
      </c>
      <c r="P13085" t="s">
        <v>3095</v>
      </c>
      <c r="R13085" t="s">
        <v>3094</v>
      </c>
    </row>
    <row r="13086" spans="1:18" x14ac:dyDescent="0.25">
      <c r="A13086" t="s">
        <v>6820</v>
      </c>
      <c r="B13086" t="s">
        <v>3089</v>
      </c>
      <c r="D13086" t="s">
        <v>3090</v>
      </c>
      <c r="E13086" t="s">
        <v>3090</v>
      </c>
      <c r="F13086">
        <v>1</v>
      </c>
      <c r="G13086">
        <v>0</v>
      </c>
      <c r="H13086">
        <v>0</v>
      </c>
      <c r="I13086">
        <v>0</v>
      </c>
      <c r="K13086"/>
      <c r="N13086" t="s">
        <v>3091</v>
      </c>
      <c r="O13086" t="s">
        <v>3092</v>
      </c>
      <c r="P13086" t="s">
        <v>3095</v>
      </c>
      <c r="R13086" t="s">
        <v>3094</v>
      </c>
    </row>
    <row r="13087" spans="1:18" x14ac:dyDescent="0.25">
      <c r="A13087" t="s">
        <v>6821</v>
      </c>
      <c r="B13087" t="s">
        <v>3089</v>
      </c>
      <c r="D13087" t="s">
        <v>3090</v>
      </c>
      <c r="E13087" t="s">
        <v>3090</v>
      </c>
      <c r="F13087">
        <v>1</v>
      </c>
      <c r="G13087">
        <v>0</v>
      </c>
      <c r="H13087">
        <v>677.70624999999995</v>
      </c>
      <c r="I13087">
        <v>668.23125000000005</v>
      </c>
      <c r="K13087">
        <v>3.87</v>
      </c>
      <c r="M13087">
        <v>5.6050000000000004</v>
      </c>
      <c r="N13087" t="s">
        <v>3091</v>
      </c>
      <c r="O13087" t="s">
        <v>3092</v>
      </c>
      <c r="P13087" t="s">
        <v>3095</v>
      </c>
      <c r="R13087" t="s">
        <v>3094</v>
      </c>
    </row>
    <row r="13088" spans="1:18" x14ac:dyDescent="0.25">
      <c r="A13088" t="s">
        <v>6822</v>
      </c>
      <c r="B13088" t="s">
        <v>3089</v>
      </c>
      <c r="D13088" t="s">
        <v>3090</v>
      </c>
      <c r="E13088" t="s">
        <v>3090</v>
      </c>
      <c r="F13088">
        <v>1</v>
      </c>
      <c r="G13088">
        <v>0</v>
      </c>
      <c r="H13088">
        <v>48.311846645833299</v>
      </c>
      <c r="I13088">
        <v>12.6818466458333</v>
      </c>
      <c r="K13088">
        <v>13</v>
      </c>
      <c r="M13088">
        <v>22.63</v>
      </c>
      <c r="N13088" t="s">
        <v>3091</v>
      </c>
      <c r="O13088" t="s">
        <v>3092</v>
      </c>
      <c r="P13088" t="s">
        <v>3095</v>
      </c>
      <c r="R13088" t="s">
        <v>3094</v>
      </c>
    </row>
    <row r="13089" spans="1:18" x14ac:dyDescent="0.25">
      <c r="A13089" t="s">
        <v>3000</v>
      </c>
      <c r="B13089" t="s">
        <v>3089</v>
      </c>
      <c r="D13089" t="s">
        <v>3090</v>
      </c>
      <c r="E13089" t="s">
        <v>3090</v>
      </c>
      <c r="F13089">
        <v>1</v>
      </c>
      <c r="G13089">
        <v>0</v>
      </c>
      <c r="H13089">
        <v>51.282825390070897</v>
      </c>
      <c r="I13089">
        <v>43.422825390070898</v>
      </c>
      <c r="K13089">
        <v>2.9</v>
      </c>
      <c r="M13089">
        <v>4.96</v>
      </c>
      <c r="N13089" t="s">
        <v>3091</v>
      </c>
      <c r="O13089" t="s">
        <v>3092</v>
      </c>
      <c r="P13089" t="s">
        <v>3095</v>
      </c>
      <c r="R13089" t="s">
        <v>3094</v>
      </c>
    </row>
    <row r="13090" spans="1:18" x14ac:dyDescent="0.25">
      <c r="A13090" t="s">
        <v>3003</v>
      </c>
      <c r="B13090" t="s">
        <v>3089</v>
      </c>
      <c r="D13090" t="s">
        <v>3090</v>
      </c>
      <c r="E13090" t="s">
        <v>3090</v>
      </c>
      <c r="F13090">
        <v>1</v>
      </c>
      <c r="G13090">
        <v>0</v>
      </c>
      <c r="H13090">
        <v>71.376400000000004</v>
      </c>
      <c r="I13090">
        <v>61.906399999999998</v>
      </c>
      <c r="K13090">
        <v>3.87</v>
      </c>
      <c r="M13090">
        <v>5.6</v>
      </c>
      <c r="N13090" t="s">
        <v>3091</v>
      </c>
      <c r="O13090" t="s">
        <v>3092</v>
      </c>
      <c r="P13090" t="s">
        <v>3095</v>
      </c>
      <c r="R13090" t="s">
        <v>3094</v>
      </c>
    </row>
    <row r="13091" spans="1:18" x14ac:dyDescent="0.25">
      <c r="A13091" t="s">
        <v>6823</v>
      </c>
      <c r="B13091" t="s">
        <v>3089</v>
      </c>
      <c r="D13091" t="s">
        <v>3090</v>
      </c>
      <c r="E13091" t="s">
        <v>3090</v>
      </c>
      <c r="F13091">
        <v>1</v>
      </c>
      <c r="G13091">
        <v>0</v>
      </c>
      <c r="H13091">
        <v>93.427316666666599</v>
      </c>
      <c r="I13091">
        <v>68.092316666666605</v>
      </c>
      <c r="K13091">
        <v>9.2449999999999992</v>
      </c>
      <c r="M13091">
        <v>16.09</v>
      </c>
      <c r="N13091" t="s">
        <v>3091</v>
      </c>
      <c r="O13091" t="s">
        <v>3092</v>
      </c>
      <c r="P13091" t="s">
        <v>3095</v>
      </c>
      <c r="R13091" t="s">
        <v>3094</v>
      </c>
    </row>
    <row r="13092" spans="1:18" x14ac:dyDescent="0.25">
      <c r="A13092" t="s">
        <v>6824</v>
      </c>
      <c r="B13092" t="s">
        <v>3089</v>
      </c>
      <c r="D13092" t="s">
        <v>3090</v>
      </c>
      <c r="E13092" t="s">
        <v>3090</v>
      </c>
      <c r="F13092">
        <v>1</v>
      </c>
      <c r="G13092">
        <v>0</v>
      </c>
      <c r="H13092">
        <v>71.990311572700193</v>
      </c>
      <c r="I13092">
        <v>34.760311572700203</v>
      </c>
      <c r="K13092">
        <v>13</v>
      </c>
      <c r="M13092">
        <v>24.23</v>
      </c>
      <c r="N13092" t="s">
        <v>3091</v>
      </c>
      <c r="O13092" t="s">
        <v>3092</v>
      </c>
      <c r="P13092" t="s">
        <v>3095</v>
      </c>
      <c r="R13092" t="s">
        <v>3094</v>
      </c>
    </row>
    <row r="13093" spans="1:18" x14ac:dyDescent="0.25">
      <c r="A13093" t="s">
        <v>6825</v>
      </c>
      <c r="B13093" t="s">
        <v>3089</v>
      </c>
      <c r="D13093" t="s">
        <v>3090</v>
      </c>
      <c r="E13093" t="s">
        <v>3090</v>
      </c>
      <c r="F13093">
        <v>1</v>
      </c>
      <c r="G13093">
        <v>0</v>
      </c>
      <c r="H13093">
        <v>117.606819146557</v>
      </c>
      <c r="I13093">
        <v>25.1768191465573</v>
      </c>
      <c r="K13093">
        <v>33</v>
      </c>
      <c r="M13093">
        <v>59.43</v>
      </c>
      <c r="N13093" t="s">
        <v>3091</v>
      </c>
      <c r="O13093" t="s">
        <v>3092</v>
      </c>
      <c r="P13093" t="s">
        <v>3095</v>
      </c>
      <c r="R13093" t="s">
        <v>3094</v>
      </c>
    </row>
    <row r="13094" spans="1:18" x14ac:dyDescent="0.25">
      <c r="A13094" t="s">
        <v>6826</v>
      </c>
      <c r="B13094" t="s">
        <v>3089</v>
      </c>
      <c r="D13094" t="s">
        <v>3090</v>
      </c>
      <c r="E13094" t="s">
        <v>3090</v>
      </c>
      <c r="F13094">
        <v>1</v>
      </c>
      <c r="G13094">
        <v>0</v>
      </c>
      <c r="H13094">
        <v>23.700416000000001</v>
      </c>
      <c r="I13094">
        <v>1.4204159999999999</v>
      </c>
      <c r="K13094">
        <v>8</v>
      </c>
      <c r="M13094">
        <v>14.28</v>
      </c>
      <c r="N13094" t="s">
        <v>3091</v>
      </c>
      <c r="O13094" t="s">
        <v>3092</v>
      </c>
      <c r="P13094" t="s">
        <v>3095</v>
      </c>
      <c r="R13094" t="s">
        <v>3094</v>
      </c>
    </row>
    <row r="13095" spans="1:18" x14ac:dyDescent="0.25">
      <c r="A13095" t="s">
        <v>8839</v>
      </c>
      <c r="B13095" t="s">
        <v>3089</v>
      </c>
      <c r="D13095" t="s">
        <v>3090</v>
      </c>
      <c r="E13095" t="s">
        <v>3090</v>
      </c>
      <c r="F13095">
        <v>1</v>
      </c>
      <c r="G13095">
        <v>0</v>
      </c>
      <c r="H13095">
        <v>36.673002182463897</v>
      </c>
      <c r="I13095">
        <v>36.673002182463897</v>
      </c>
      <c r="K13095"/>
      <c r="N13095" t="s">
        <v>3091</v>
      </c>
      <c r="O13095" t="s">
        <v>3092</v>
      </c>
      <c r="P13095" t="s">
        <v>3095</v>
      </c>
      <c r="R13095" t="s">
        <v>3094</v>
      </c>
    </row>
    <row r="13096" spans="1:18" x14ac:dyDescent="0.25">
      <c r="A13096" t="s">
        <v>8840</v>
      </c>
      <c r="B13096" t="s">
        <v>3089</v>
      </c>
      <c r="D13096" t="s">
        <v>3090</v>
      </c>
      <c r="E13096" t="s">
        <v>3090</v>
      </c>
      <c r="F13096">
        <v>1</v>
      </c>
      <c r="G13096">
        <v>0</v>
      </c>
      <c r="H13096">
        <v>0</v>
      </c>
      <c r="I13096"/>
      <c r="K13096"/>
      <c r="N13096" t="s">
        <v>3091</v>
      </c>
      <c r="O13096" t="s">
        <v>3092</v>
      </c>
      <c r="P13096" t="s">
        <v>3095</v>
      </c>
      <c r="R13096" t="s">
        <v>3094</v>
      </c>
    </row>
    <row r="13097" spans="1:18" x14ac:dyDescent="0.25">
      <c r="A13097" t="s">
        <v>6827</v>
      </c>
      <c r="B13097" t="s">
        <v>3089</v>
      </c>
      <c r="D13097" t="s">
        <v>3090</v>
      </c>
      <c r="E13097" t="s">
        <v>3090</v>
      </c>
      <c r="F13097">
        <v>1</v>
      </c>
      <c r="G13097">
        <v>0</v>
      </c>
      <c r="H13097">
        <v>47.272941000000003</v>
      </c>
      <c r="I13097">
        <v>7.077941</v>
      </c>
      <c r="K13097">
        <v>14.5</v>
      </c>
      <c r="M13097">
        <v>25.695</v>
      </c>
      <c r="N13097" t="s">
        <v>3091</v>
      </c>
      <c r="O13097" t="s">
        <v>3092</v>
      </c>
      <c r="P13097" t="s">
        <v>3095</v>
      </c>
      <c r="R13097" t="s">
        <v>3094</v>
      </c>
    </row>
    <row r="13098" spans="1:18" x14ac:dyDescent="0.25">
      <c r="A13098" t="s">
        <v>8154</v>
      </c>
      <c r="B13098" t="s">
        <v>3089</v>
      </c>
      <c r="D13098" t="s">
        <v>3090</v>
      </c>
      <c r="E13098" t="s">
        <v>3090</v>
      </c>
      <c r="F13098">
        <v>1</v>
      </c>
      <c r="G13098">
        <v>0</v>
      </c>
      <c r="H13098">
        <v>42.833118499999998</v>
      </c>
      <c r="I13098">
        <v>5.3931184999999999</v>
      </c>
      <c r="K13098">
        <v>12</v>
      </c>
      <c r="M13098">
        <v>25.44</v>
      </c>
      <c r="N13098" t="s">
        <v>3091</v>
      </c>
      <c r="O13098" t="s">
        <v>3092</v>
      </c>
      <c r="P13098" t="s">
        <v>3095</v>
      </c>
      <c r="R13098" t="s">
        <v>3094</v>
      </c>
    </row>
    <row r="13099" spans="1:18" x14ac:dyDescent="0.25">
      <c r="A13099" t="s">
        <v>246</v>
      </c>
      <c r="B13099" t="s">
        <v>3089</v>
      </c>
      <c r="D13099" t="s">
        <v>3090</v>
      </c>
      <c r="E13099" t="s">
        <v>3090</v>
      </c>
      <c r="F13099">
        <v>1</v>
      </c>
      <c r="G13099">
        <v>0</v>
      </c>
      <c r="H13099">
        <v>112.30874</v>
      </c>
      <c r="I13099">
        <v>112.30874</v>
      </c>
      <c r="K13099"/>
      <c r="N13099" t="s">
        <v>3091</v>
      </c>
      <c r="O13099" t="s">
        <v>3092</v>
      </c>
      <c r="P13099" t="s">
        <v>3095</v>
      </c>
      <c r="R13099" t="s">
        <v>3094</v>
      </c>
    </row>
    <row r="13100" spans="1:18" x14ac:dyDescent="0.25">
      <c r="A13100" t="s">
        <v>6828</v>
      </c>
      <c r="B13100" t="s">
        <v>3089</v>
      </c>
      <c r="D13100" t="s">
        <v>3090</v>
      </c>
      <c r="E13100" t="s">
        <v>3090</v>
      </c>
      <c r="F13100">
        <v>1</v>
      </c>
      <c r="G13100">
        <v>0</v>
      </c>
      <c r="H13100">
        <v>123.606604004014</v>
      </c>
      <c r="I13100">
        <v>123.606604004014</v>
      </c>
      <c r="K13100">
        <v>0</v>
      </c>
      <c r="M13100">
        <v>0</v>
      </c>
      <c r="N13100" t="s">
        <v>3091</v>
      </c>
      <c r="O13100" t="s">
        <v>3092</v>
      </c>
      <c r="P13100" t="s">
        <v>3095</v>
      </c>
      <c r="R13100" t="s">
        <v>3094</v>
      </c>
    </row>
    <row r="13101" spans="1:18" x14ac:dyDescent="0.25">
      <c r="A13101" t="s">
        <v>1935</v>
      </c>
      <c r="B13101" t="s">
        <v>3089</v>
      </c>
      <c r="D13101" t="s">
        <v>3090</v>
      </c>
      <c r="E13101" t="s">
        <v>3090</v>
      </c>
      <c r="F13101">
        <v>1</v>
      </c>
      <c r="G13101">
        <v>0</v>
      </c>
      <c r="H13101">
        <v>179.88122999999999</v>
      </c>
      <c r="I13101">
        <v>140.74123</v>
      </c>
      <c r="K13101">
        <v>14</v>
      </c>
      <c r="M13101">
        <v>25.14</v>
      </c>
      <c r="N13101" t="s">
        <v>3091</v>
      </c>
      <c r="O13101" t="s">
        <v>3092</v>
      </c>
      <c r="P13101" t="s">
        <v>3095</v>
      </c>
      <c r="R13101" t="s">
        <v>3094</v>
      </c>
    </row>
    <row r="13102" spans="1:18" x14ac:dyDescent="0.25">
      <c r="A13102" t="s">
        <v>6829</v>
      </c>
      <c r="B13102" t="s">
        <v>3089</v>
      </c>
      <c r="D13102" t="s">
        <v>3090</v>
      </c>
      <c r="E13102" t="s">
        <v>3090</v>
      </c>
      <c r="F13102">
        <v>1</v>
      </c>
      <c r="G13102">
        <v>0</v>
      </c>
      <c r="H13102">
        <v>3.53492127740454</v>
      </c>
      <c r="I13102">
        <v>3.53492127740454</v>
      </c>
      <c r="K13102"/>
      <c r="N13102" t="s">
        <v>3091</v>
      </c>
      <c r="O13102" t="s">
        <v>3092</v>
      </c>
      <c r="P13102" t="s">
        <v>3095</v>
      </c>
      <c r="R13102" t="s">
        <v>3094</v>
      </c>
    </row>
    <row r="13103" spans="1:18" x14ac:dyDescent="0.25">
      <c r="A13103" t="s">
        <v>8155</v>
      </c>
      <c r="B13103" t="s">
        <v>3089</v>
      </c>
      <c r="D13103" t="s">
        <v>3090</v>
      </c>
      <c r="E13103" t="s">
        <v>3090</v>
      </c>
      <c r="F13103">
        <v>1</v>
      </c>
      <c r="G13103">
        <v>0</v>
      </c>
      <c r="H13103">
        <v>75.849999999999994</v>
      </c>
      <c r="I13103">
        <v>8.1</v>
      </c>
      <c r="K13103">
        <v>25</v>
      </c>
      <c r="M13103">
        <v>42.75</v>
      </c>
      <c r="N13103" t="s">
        <v>3091</v>
      </c>
      <c r="O13103" t="s">
        <v>3092</v>
      </c>
      <c r="P13103" t="s">
        <v>3095</v>
      </c>
      <c r="R13103" t="s">
        <v>3094</v>
      </c>
    </row>
    <row r="13104" spans="1:18" x14ac:dyDescent="0.25">
      <c r="A13104" t="s">
        <v>6830</v>
      </c>
      <c r="B13104" t="s">
        <v>3089</v>
      </c>
      <c r="D13104" t="s">
        <v>3090</v>
      </c>
      <c r="E13104" t="s">
        <v>3090</v>
      </c>
      <c r="F13104">
        <v>1</v>
      </c>
      <c r="G13104">
        <v>0</v>
      </c>
      <c r="H13104">
        <v>110.96970772442501</v>
      </c>
      <c r="I13104">
        <v>83.869707724425894</v>
      </c>
      <c r="K13104">
        <v>10</v>
      </c>
      <c r="M13104">
        <v>17.100000000000001</v>
      </c>
      <c r="N13104" t="s">
        <v>3091</v>
      </c>
      <c r="O13104" t="s">
        <v>3092</v>
      </c>
      <c r="P13104" t="s">
        <v>3095</v>
      </c>
      <c r="R13104" t="s">
        <v>3094</v>
      </c>
    </row>
    <row r="13105" spans="1:18" x14ac:dyDescent="0.25">
      <c r="A13105" t="s">
        <v>2672</v>
      </c>
      <c r="B13105" t="s">
        <v>3089</v>
      </c>
      <c r="D13105" t="s">
        <v>3090</v>
      </c>
      <c r="E13105" t="s">
        <v>3090</v>
      </c>
      <c r="F13105">
        <v>1</v>
      </c>
      <c r="G13105">
        <v>0</v>
      </c>
      <c r="H13105">
        <v>164.03395280899599</v>
      </c>
      <c r="I13105">
        <v>164.03395280899599</v>
      </c>
      <c r="K13105"/>
      <c r="N13105" t="s">
        <v>3091</v>
      </c>
      <c r="O13105" t="s">
        <v>3092</v>
      </c>
      <c r="P13105" t="s">
        <v>3095</v>
      </c>
      <c r="R13105" t="s">
        <v>3094</v>
      </c>
    </row>
    <row r="13106" spans="1:18" x14ac:dyDescent="0.25">
      <c r="A13106" t="s">
        <v>364</v>
      </c>
      <c r="B13106" t="s">
        <v>3089</v>
      </c>
      <c r="D13106" t="s">
        <v>3090</v>
      </c>
      <c r="E13106" t="s">
        <v>3090</v>
      </c>
      <c r="F13106">
        <v>1</v>
      </c>
      <c r="G13106">
        <v>0</v>
      </c>
      <c r="H13106">
        <v>208.551478056473</v>
      </c>
      <c r="I13106">
        <v>164.361478056473</v>
      </c>
      <c r="K13106">
        <v>18.05</v>
      </c>
      <c r="M13106">
        <v>26.14</v>
      </c>
      <c r="N13106" t="s">
        <v>3091</v>
      </c>
      <c r="O13106" t="s">
        <v>3092</v>
      </c>
      <c r="P13106" t="s">
        <v>3095</v>
      </c>
      <c r="R13106" t="s">
        <v>3094</v>
      </c>
    </row>
    <row r="13107" spans="1:18" x14ac:dyDescent="0.25">
      <c r="A13107" t="s">
        <v>2647</v>
      </c>
      <c r="B13107" t="s">
        <v>3089</v>
      </c>
      <c r="D13107" t="s">
        <v>3090</v>
      </c>
      <c r="E13107" t="s">
        <v>3090</v>
      </c>
      <c r="F13107">
        <v>1</v>
      </c>
      <c r="G13107">
        <v>0</v>
      </c>
      <c r="H13107">
        <v>231.08828632579099</v>
      </c>
      <c r="I13107">
        <v>202.668286325791</v>
      </c>
      <c r="K13107">
        <v>11.61</v>
      </c>
      <c r="M13107">
        <v>16.809999999999999</v>
      </c>
      <c r="N13107" t="s">
        <v>3091</v>
      </c>
      <c r="O13107" t="s">
        <v>3092</v>
      </c>
      <c r="P13107" t="s">
        <v>3095</v>
      </c>
      <c r="R13107" t="s">
        <v>3094</v>
      </c>
    </row>
    <row r="13108" spans="1:18" x14ac:dyDescent="0.25">
      <c r="A13108" t="s">
        <v>6831</v>
      </c>
      <c r="B13108" t="s">
        <v>3089</v>
      </c>
      <c r="D13108" t="s">
        <v>3090</v>
      </c>
      <c r="E13108" t="s">
        <v>3090</v>
      </c>
      <c r="F13108">
        <v>1</v>
      </c>
      <c r="G13108">
        <v>0</v>
      </c>
      <c r="H13108">
        <v>0</v>
      </c>
      <c r="I13108"/>
      <c r="K13108"/>
      <c r="N13108" t="s">
        <v>3091</v>
      </c>
      <c r="O13108" t="s">
        <v>3092</v>
      </c>
      <c r="P13108" t="s">
        <v>3095</v>
      </c>
      <c r="R13108" t="s">
        <v>3094</v>
      </c>
    </row>
    <row r="13109" spans="1:18" x14ac:dyDescent="0.25">
      <c r="A13109" t="s">
        <v>6832</v>
      </c>
      <c r="B13109" t="s">
        <v>3089</v>
      </c>
      <c r="D13109" t="s">
        <v>3090</v>
      </c>
      <c r="E13109" t="s">
        <v>3090</v>
      </c>
      <c r="F13109">
        <v>1</v>
      </c>
      <c r="G13109">
        <v>0</v>
      </c>
      <c r="H13109">
        <v>3283.2750000000001</v>
      </c>
      <c r="I13109">
        <v>3225.08</v>
      </c>
      <c r="K13109">
        <v>20</v>
      </c>
      <c r="M13109">
        <v>38.195</v>
      </c>
      <c r="N13109" t="s">
        <v>3091</v>
      </c>
      <c r="O13109" t="s">
        <v>3092</v>
      </c>
      <c r="P13109" t="s">
        <v>3095</v>
      </c>
      <c r="R13109" t="s">
        <v>3094</v>
      </c>
    </row>
    <row r="13110" spans="1:18" x14ac:dyDescent="0.25">
      <c r="A13110" t="s">
        <v>2964</v>
      </c>
      <c r="B13110" t="s">
        <v>3089</v>
      </c>
      <c r="D13110" t="s">
        <v>3090</v>
      </c>
      <c r="E13110" t="s">
        <v>3090</v>
      </c>
      <c r="F13110">
        <v>1</v>
      </c>
      <c r="G13110">
        <v>0</v>
      </c>
      <c r="H13110">
        <v>383.87318566666602</v>
      </c>
      <c r="I13110">
        <v>375.24318566666602</v>
      </c>
      <c r="K13110">
        <v>3.53</v>
      </c>
      <c r="M13110">
        <v>5.0999999999999996</v>
      </c>
      <c r="N13110" t="s">
        <v>3091</v>
      </c>
      <c r="O13110" t="s">
        <v>3092</v>
      </c>
      <c r="P13110" t="s">
        <v>3095</v>
      </c>
      <c r="R13110" t="s">
        <v>3094</v>
      </c>
    </row>
    <row r="13111" spans="1:18" x14ac:dyDescent="0.25">
      <c r="A13111" t="s">
        <v>6833</v>
      </c>
      <c r="B13111" t="s">
        <v>3089</v>
      </c>
      <c r="D13111" t="s">
        <v>3090</v>
      </c>
      <c r="E13111" t="s">
        <v>3090</v>
      </c>
      <c r="F13111">
        <v>1</v>
      </c>
      <c r="G13111">
        <v>0</v>
      </c>
      <c r="H13111">
        <v>374.72998821428502</v>
      </c>
      <c r="I13111">
        <v>366.95998821428498</v>
      </c>
      <c r="K13111">
        <v>2.74</v>
      </c>
      <c r="M13111">
        <v>5.03</v>
      </c>
      <c r="N13111" t="s">
        <v>3091</v>
      </c>
      <c r="O13111" t="s">
        <v>3092</v>
      </c>
      <c r="P13111" t="s">
        <v>3095</v>
      </c>
      <c r="R13111" t="s">
        <v>3094</v>
      </c>
    </row>
    <row r="13112" spans="1:18" x14ac:dyDescent="0.25">
      <c r="A13112" t="s">
        <v>2970</v>
      </c>
      <c r="B13112" t="s">
        <v>3089</v>
      </c>
      <c r="D13112" t="s">
        <v>3090</v>
      </c>
      <c r="E13112" t="s">
        <v>3090</v>
      </c>
      <c r="F13112">
        <v>1</v>
      </c>
      <c r="G13112">
        <v>0</v>
      </c>
      <c r="H13112">
        <v>649.88173566666603</v>
      </c>
      <c r="I13112">
        <v>641.25173566666604</v>
      </c>
      <c r="K13112">
        <v>3.53</v>
      </c>
      <c r="M13112">
        <v>5.0999999999999996</v>
      </c>
      <c r="N13112" t="s">
        <v>3091</v>
      </c>
      <c r="O13112" t="s">
        <v>3092</v>
      </c>
      <c r="P13112" t="s">
        <v>3095</v>
      </c>
      <c r="R13112" t="s">
        <v>3094</v>
      </c>
    </row>
    <row r="13113" spans="1:18" x14ac:dyDescent="0.25">
      <c r="A13113" t="s">
        <v>6834</v>
      </c>
      <c r="B13113" t="s">
        <v>3089</v>
      </c>
      <c r="D13113" t="s">
        <v>3090</v>
      </c>
      <c r="E13113" t="s">
        <v>3090</v>
      </c>
      <c r="F13113">
        <v>1</v>
      </c>
      <c r="G13113">
        <v>0</v>
      </c>
      <c r="H13113">
        <v>622.38458683333295</v>
      </c>
      <c r="I13113">
        <v>614.61458683333296</v>
      </c>
      <c r="K13113">
        <v>2.74</v>
      </c>
      <c r="M13113">
        <v>5.03</v>
      </c>
      <c r="N13113" t="s">
        <v>3091</v>
      </c>
      <c r="O13113" t="s">
        <v>3092</v>
      </c>
      <c r="P13113" t="s">
        <v>3095</v>
      </c>
      <c r="R13113" t="s">
        <v>3094</v>
      </c>
    </row>
    <row r="13114" spans="1:18" x14ac:dyDescent="0.25">
      <c r="A13114" t="s">
        <v>6835</v>
      </c>
      <c r="B13114" t="s">
        <v>3089</v>
      </c>
      <c r="D13114" t="s">
        <v>3090</v>
      </c>
      <c r="E13114" t="s">
        <v>3090</v>
      </c>
      <c r="F13114">
        <v>1</v>
      </c>
      <c r="G13114">
        <v>0</v>
      </c>
      <c r="H13114">
        <v>629.35266617647005</v>
      </c>
      <c r="I13114">
        <v>615.20266617646996</v>
      </c>
      <c r="K13114">
        <v>5</v>
      </c>
      <c r="M13114">
        <v>9.15</v>
      </c>
      <c r="N13114" t="s">
        <v>3091</v>
      </c>
      <c r="O13114" t="s">
        <v>3092</v>
      </c>
      <c r="P13114" t="s">
        <v>3095</v>
      </c>
      <c r="R13114" t="s">
        <v>3094</v>
      </c>
    </row>
    <row r="13115" spans="1:18" x14ac:dyDescent="0.25">
      <c r="A13115" t="s">
        <v>6836</v>
      </c>
      <c r="B13115" t="s">
        <v>3089</v>
      </c>
      <c r="D13115" t="s">
        <v>3090</v>
      </c>
      <c r="E13115" t="s">
        <v>3090</v>
      </c>
      <c r="F13115">
        <v>1</v>
      </c>
      <c r="G13115">
        <v>0</v>
      </c>
      <c r="H13115">
        <v>154.61331708333299</v>
      </c>
      <c r="I13115">
        <v>137.95331708333299</v>
      </c>
      <c r="K13115">
        <v>6</v>
      </c>
      <c r="M13115">
        <v>10.66</v>
      </c>
      <c r="N13115" t="s">
        <v>3091</v>
      </c>
      <c r="O13115" t="s">
        <v>3092</v>
      </c>
      <c r="P13115" t="s">
        <v>3095</v>
      </c>
      <c r="R13115" t="s">
        <v>3094</v>
      </c>
    </row>
    <row r="13116" spans="1:18" x14ac:dyDescent="0.25">
      <c r="A13116" t="s">
        <v>6837</v>
      </c>
      <c r="B13116" t="s">
        <v>3089</v>
      </c>
      <c r="D13116" t="s">
        <v>3090</v>
      </c>
      <c r="E13116" t="s">
        <v>3090</v>
      </c>
      <c r="F13116">
        <v>1</v>
      </c>
      <c r="G13116">
        <v>0</v>
      </c>
      <c r="H13116">
        <v>4913.8419166666599</v>
      </c>
      <c r="I13116">
        <v>4841.0919166666599</v>
      </c>
      <c r="K13116">
        <v>25</v>
      </c>
      <c r="M13116">
        <v>47.75</v>
      </c>
      <c r="N13116" t="s">
        <v>3091</v>
      </c>
      <c r="O13116" t="s">
        <v>3092</v>
      </c>
      <c r="P13116" t="s">
        <v>3095</v>
      </c>
      <c r="R13116" t="s">
        <v>3094</v>
      </c>
    </row>
    <row r="13117" spans="1:18" x14ac:dyDescent="0.25">
      <c r="A13117" t="s">
        <v>6838</v>
      </c>
      <c r="B13117" t="s">
        <v>3089</v>
      </c>
      <c r="D13117" t="s">
        <v>3090</v>
      </c>
      <c r="E13117" t="s">
        <v>3090</v>
      </c>
      <c r="F13117">
        <v>1</v>
      </c>
      <c r="G13117">
        <v>0</v>
      </c>
      <c r="H13117">
        <v>1031.1770733333301</v>
      </c>
      <c r="I13117">
        <v>1004.07707333333</v>
      </c>
      <c r="K13117">
        <v>10</v>
      </c>
      <c r="M13117">
        <v>17.100000000000001</v>
      </c>
      <c r="N13117" t="s">
        <v>3091</v>
      </c>
      <c r="O13117" t="s">
        <v>3092</v>
      </c>
      <c r="P13117" t="s">
        <v>3095</v>
      </c>
      <c r="R13117" t="s">
        <v>3094</v>
      </c>
    </row>
    <row r="13118" spans="1:18" x14ac:dyDescent="0.25">
      <c r="A13118" t="s">
        <v>6839</v>
      </c>
      <c r="B13118" t="s">
        <v>3089</v>
      </c>
      <c r="D13118" t="s">
        <v>3090</v>
      </c>
      <c r="E13118" t="s">
        <v>3090</v>
      </c>
      <c r="F13118">
        <v>1</v>
      </c>
      <c r="G13118">
        <v>0</v>
      </c>
      <c r="H13118">
        <v>25.58</v>
      </c>
      <c r="I13118">
        <v>12.03</v>
      </c>
      <c r="K13118">
        <v>5</v>
      </c>
      <c r="M13118">
        <v>8.5500000000000007</v>
      </c>
      <c r="N13118" t="s">
        <v>3091</v>
      </c>
      <c r="O13118" t="s">
        <v>3092</v>
      </c>
      <c r="P13118" t="s">
        <v>3095</v>
      </c>
      <c r="R13118" t="s">
        <v>3094</v>
      </c>
    </row>
    <row r="13119" spans="1:18" x14ac:dyDescent="0.25">
      <c r="A13119" t="s">
        <v>6840</v>
      </c>
      <c r="B13119" t="s">
        <v>3089</v>
      </c>
      <c r="D13119" t="s">
        <v>3090</v>
      </c>
      <c r="E13119" t="s">
        <v>3090</v>
      </c>
      <c r="F13119">
        <v>1</v>
      </c>
      <c r="G13119">
        <v>0</v>
      </c>
      <c r="H13119">
        <v>24.028600000000001</v>
      </c>
      <c r="I13119">
        <v>10.4786</v>
      </c>
      <c r="K13119">
        <v>5</v>
      </c>
      <c r="M13119">
        <v>8.5500000000000007</v>
      </c>
      <c r="N13119" t="s">
        <v>3091</v>
      </c>
      <c r="O13119" t="s">
        <v>3092</v>
      </c>
      <c r="P13119" t="s">
        <v>3095</v>
      </c>
      <c r="R13119" t="s">
        <v>3094</v>
      </c>
    </row>
    <row r="13120" spans="1:18" x14ac:dyDescent="0.25">
      <c r="A13120" t="s">
        <v>8156</v>
      </c>
      <c r="B13120" t="s">
        <v>3089</v>
      </c>
      <c r="D13120" t="s">
        <v>3090</v>
      </c>
      <c r="E13120" t="s">
        <v>3090</v>
      </c>
      <c r="F13120">
        <v>1</v>
      </c>
      <c r="G13120">
        <v>0</v>
      </c>
      <c r="H13120">
        <v>79.374607999999995</v>
      </c>
      <c r="I13120">
        <v>1.3746080000000001</v>
      </c>
      <c r="K13120">
        <v>25</v>
      </c>
      <c r="M13120">
        <v>53</v>
      </c>
      <c r="N13120" t="s">
        <v>3091</v>
      </c>
      <c r="O13120" t="s">
        <v>3092</v>
      </c>
      <c r="P13120" t="s">
        <v>3095</v>
      </c>
      <c r="R13120" t="s">
        <v>3094</v>
      </c>
    </row>
    <row r="13121" spans="1:18" x14ac:dyDescent="0.25">
      <c r="A13121" t="s">
        <v>8492</v>
      </c>
      <c r="B13121" t="s">
        <v>3089</v>
      </c>
      <c r="D13121" t="s">
        <v>3090</v>
      </c>
      <c r="E13121" t="s">
        <v>3090</v>
      </c>
      <c r="F13121">
        <v>1</v>
      </c>
      <c r="G13121">
        <v>0</v>
      </c>
      <c r="H13121">
        <v>1278.45964612376</v>
      </c>
      <c r="I13121">
        <v>1156.5196461237599</v>
      </c>
      <c r="K13121">
        <v>45</v>
      </c>
      <c r="M13121">
        <v>76.94</v>
      </c>
      <c r="N13121" t="s">
        <v>3091</v>
      </c>
      <c r="O13121" t="s">
        <v>3092</v>
      </c>
      <c r="P13121" t="s">
        <v>3095</v>
      </c>
      <c r="R13121" t="s">
        <v>3094</v>
      </c>
    </row>
    <row r="13122" spans="1:18" x14ac:dyDescent="0.25">
      <c r="A13122" t="s">
        <v>6841</v>
      </c>
      <c r="B13122" t="s">
        <v>3089</v>
      </c>
      <c r="D13122" t="s">
        <v>3090</v>
      </c>
      <c r="E13122" t="s">
        <v>3090</v>
      </c>
      <c r="F13122">
        <v>1</v>
      </c>
      <c r="G13122">
        <v>0</v>
      </c>
      <c r="H13122">
        <v>7.4050000000000002</v>
      </c>
      <c r="I13122">
        <v>0.63</v>
      </c>
      <c r="K13122">
        <v>2.5</v>
      </c>
      <c r="M13122">
        <v>4.2750000000000004</v>
      </c>
      <c r="N13122" t="s">
        <v>3091</v>
      </c>
      <c r="O13122" t="s">
        <v>3092</v>
      </c>
      <c r="P13122" t="s">
        <v>3095</v>
      </c>
      <c r="R13122" t="s">
        <v>3094</v>
      </c>
    </row>
    <row r="13123" spans="1:18" x14ac:dyDescent="0.25">
      <c r="A13123" t="s">
        <v>6842</v>
      </c>
      <c r="B13123" t="s">
        <v>3089</v>
      </c>
      <c r="D13123" t="s">
        <v>3090</v>
      </c>
      <c r="E13123" t="s">
        <v>3090</v>
      </c>
      <c r="F13123">
        <v>1</v>
      </c>
      <c r="G13123">
        <v>0</v>
      </c>
      <c r="H13123">
        <v>0</v>
      </c>
      <c r="I13123">
        <v>0</v>
      </c>
      <c r="K13123"/>
      <c r="N13123" t="s">
        <v>3091</v>
      </c>
      <c r="O13123" t="s">
        <v>3092</v>
      </c>
      <c r="P13123" t="s">
        <v>3095</v>
      </c>
      <c r="R13123" t="s">
        <v>3094</v>
      </c>
    </row>
    <row r="13124" spans="1:18" x14ac:dyDescent="0.25">
      <c r="A13124" t="s">
        <v>6843</v>
      </c>
      <c r="B13124" t="s">
        <v>3089</v>
      </c>
      <c r="D13124" t="s">
        <v>3090</v>
      </c>
      <c r="E13124" t="s">
        <v>3090</v>
      </c>
      <c r="F13124">
        <v>1</v>
      </c>
      <c r="G13124">
        <v>0</v>
      </c>
      <c r="H13124">
        <v>112.83115448464901</v>
      </c>
      <c r="I13124">
        <v>61.151154484649098</v>
      </c>
      <c r="K13124">
        <v>19.0066666666666</v>
      </c>
      <c r="M13124">
        <v>32.673333333333296</v>
      </c>
      <c r="N13124" t="s">
        <v>3091</v>
      </c>
      <c r="O13124" t="s">
        <v>3092</v>
      </c>
      <c r="P13124" t="s">
        <v>3095</v>
      </c>
      <c r="R13124" t="s">
        <v>3094</v>
      </c>
    </row>
    <row r="13125" spans="1:18" x14ac:dyDescent="0.25">
      <c r="A13125" t="s">
        <v>6844</v>
      </c>
      <c r="B13125" t="s">
        <v>3089</v>
      </c>
      <c r="D13125" t="s">
        <v>3090</v>
      </c>
      <c r="E13125" t="s">
        <v>3090</v>
      </c>
      <c r="F13125">
        <v>1</v>
      </c>
      <c r="G13125">
        <v>0</v>
      </c>
      <c r="H13125">
        <v>284.48</v>
      </c>
      <c r="I13125">
        <v>13.5</v>
      </c>
      <c r="K13125">
        <v>100</v>
      </c>
      <c r="M13125">
        <v>170.98</v>
      </c>
      <c r="N13125" t="s">
        <v>3091</v>
      </c>
      <c r="O13125" t="s">
        <v>3092</v>
      </c>
      <c r="P13125" t="s">
        <v>3095</v>
      </c>
      <c r="R13125" t="s">
        <v>3094</v>
      </c>
    </row>
    <row r="13126" spans="1:18" x14ac:dyDescent="0.25">
      <c r="A13126" t="s">
        <v>6845</v>
      </c>
      <c r="B13126" t="s">
        <v>3089</v>
      </c>
      <c r="D13126" t="s">
        <v>3090</v>
      </c>
      <c r="E13126" t="s">
        <v>3090</v>
      </c>
      <c r="F13126">
        <v>1</v>
      </c>
      <c r="G13126">
        <v>0</v>
      </c>
      <c r="H13126">
        <v>472.13039728431301</v>
      </c>
      <c r="I13126">
        <v>344.260397284313</v>
      </c>
      <c r="K13126">
        <v>47.04</v>
      </c>
      <c r="M13126">
        <v>80.83</v>
      </c>
      <c r="N13126" t="s">
        <v>3091</v>
      </c>
      <c r="O13126" t="s">
        <v>3092</v>
      </c>
      <c r="P13126" t="s">
        <v>3095</v>
      </c>
      <c r="R13126" t="s">
        <v>3094</v>
      </c>
    </row>
    <row r="13127" spans="1:18" x14ac:dyDescent="0.25">
      <c r="A13127" t="s">
        <v>6846</v>
      </c>
      <c r="B13127" t="s">
        <v>3089</v>
      </c>
      <c r="D13127" t="s">
        <v>3090</v>
      </c>
      <c r="E13127" t="s">
        <v>3090</v>
      </c>
      <c r="F13127">
        <v>1</v>
      </c>
      <c r="G13127">
        <v>0</v>
      </c>
      <c r="H13127">
        <v>202.80619999999999</v>
      </c>
      <c r="I13127">
        <v>173.7062</v>
      </c>
      <c r="K13127">
        <v>10</v>
      </c>
      <c r="M13127">
        <v>19.100000000000001</v>
      </c>
      <c r="N13127" t="s">
        <v>3091</v>
      </c>
      <c r="O13127" t="s">
        <v>3092</v>
      </c>
      <c r="P13127" t="s">
        <v>3095</v>
      </c>
      <c r="R13127" t="s">
        <v>3094</v>
      </c>
    </row>
    <row r="13128" spans="1:18" x14ac:dyDescent="0.25">
      <c r="A13128" t="s">
        <v>6847</v>
      </c>
      <c r="B13128" t="s">
        <v>3089</v>
      </c>
      <c r="D13128" t="s">
        <v>3090</v>
      </c>
      <c r="E13128" t="s">
        <v>3090</v>
      </c>
      <c r="F13128">
        <v>1</v>
      </c>
      <c r="G13128">
        <v>0</v>
      </c>
      <c r="H13128">
        <v>534.54553183098506</v>
      </c>
      <c r="I13128">
        <v>493.89553183098502</v>
      </c>
      <c r="K13128">
        <v>15</v>
      </c>
      <c r="M13128">
        <v>25.65</v>
      </c>
      <c r="N13128" t="s">
        <v>3091</v>
      </c>
      <c r="O13128" t="s">
        <v>3092</v>
      </c>
      <c r="P13128" t="s">
        <v>3095</v>
      </c>
      <c r="R13128" t="s">
        <v>3094</v>
      </c>
    </row>
    <row r="13129" spans="1:18" x14ac:dyDescent="0.25">
      <c r="A13129" t="s">
        <v>6848</v>
      </c>
      <c r="B13129" t="s">
        <v>3089</v>
      </c>
      <c r="D13129" t="s">
        <v>3090</v>
      </c>
      <c r="E13129" t="s">
        <v>3090</v>
      </c>
      <c r="F13129">
        <v>1</v>
      </c>
      <c r="G13129">
        <v>0</v>
      </c>
      <c r="H13129">
        <v>142.31262717169301</v>
      </c>
      <c r="I13129">
        <v>120.53262717169299</v>
      </c>
      <c r="K13129">
        <v>8</v>
      </c>
      <c r="M13129">
        <v>13.78</v>
      </c>
      <c r="N13129" t="s">
        <v>3091</v>
      </c>
      <c r="O13129" t="s">
        <v>3092</v>
      </c>
      <c r="P13129" t="s">
        <v>3095</v>
      </c>
      <c r="R13129" t="s">
        <v>3094</v>
      </c>
    </row>
    <row r="13130" spans="1:18" x14ac:dyDescent="0.25">
      <c r="A13130" t="s">
        <v>6849</v>
      </c>
      <c r="B13130" t="s">
        <v>3089</v>
      </c>
      <c r="D13130" t="s">
        <v>3090</v>
      </c>
      <c r="E13130" t="s">
        <v>3090</v>
      </c>
      <c r="F13130">
        <v>1</v>
      </c>
      <c r="G13130">
        <v>0</v>
      </c>
      <c r="H13130">
        <v>32.880000000000003</v>
      </c>
      <c r="I13130">
        <v>11.2</v>
      </c>
      <c r="K13130">
        <v>8</v>
      </c>
      <c r="M13130">
        <v>13.68</v>
      </c>
      <c r="N13130" t="s">
        <v>3091</v>
      </c>
      <c r="O13130" t="s">
        <v>3092</v>
      </c>
      <c r="P13130" t="s">
        <v>3095</v>
      </c>
      <c r="R13130" t="s">
        <v>3094</v>
      </c>
    </row>
    <row r="13131" spans="1:18" x14ac:dyDescent="0.25">
      <c r="A13131" t="s">
        <v>6850</v>
      </c>
      <c r="B13131" t="s">
        <v>3089</v>
      </c>
      <c r="D13131" t="s">
        <v>3090</v>
      </c>
      <c r="E13131" t="s">
        <v>3090</v>
      </c>
      <c r="F13131">
        <v>1</v>
      </c>
      <c r="G13131">
        <v>0</v>
      </c>
      <c r="H13131">
        <v>777.91817650928704</v>
      </c>
      <c r="I13131">
        <v>710.16817650928704</v>
      </c>
      <c r="K13131">
        <v>25</v>
      </c>
      <c r="M13131">
        <v>42.75</v>
      </c>
      <c r="N13131" t="s">
        <v>3091</v>
      </c>
      <c r="O13131" t="s">
        <v>3092</v>
      </c>
      <c r="P13131" t="s">
        <v>3095</v>
      </c>
      <c r="R13131" t="s">
        <v>3094</v>
      </c>
    </row>
    <row r="13132" spans="1:18" x14ac:dyDescent="0.25">
      <c r="A13132" t="s">
        <v>6851</v>
      </c>
      <c r="B13132" t="s">
        <v>3089</v>
      </c>
      <c r="D13132" t="s">
        <v>3090</v>
      </c>
      <c r="E13132" t="s">
        <v>3090</v>
      </c>
      <c r="F13132">
        <v>1</v>
      </c>
      <c r="G13132">
        <v>0</v>
      </c>
      <c r="H13132">
        <v>69.17</v>
      </c>
      <c r="I13132">
        <v>55.62</v>
      </c>
      <c r="K13132">
        <v>5</v>
      </c>
      <c r="M13132">
        <v>8.5500000000000007</v>
      </c>
      <c r="N13132" t="s">
        <v>3091</v>
      </c>
      <c r="O13132" t="s">
        <v>3092</v>
      </c>
      <c r="P13132" t="s">
        <v>3095</v>
      </c>
      <c r="R13132" t="s">
        <v>3094</v>
      </c>
    </row>
    <row r="13133" spans="1:18" x14ac:dyDescent="0.25">
      <c r="A13133" t="s">
        <v>6852</v>
      </c>
      <c r="B13133" t="s">
        <v>3089</v>
      </c>
      <c r="D13133" t="s">
        <v>3090</v>
      </c>
      <c r="E13133" t="s">
        <v>3090</v>
      </c>
      <c r="F13133">
        <v>1</v>
      </c>
      <c r="G13133">
        <v>0</v>
      </c>
      <c r="H13133">
        <v>14.2226666666666</v>
      </c>
      <c r="I13133">
        <v>11.5126666666666</v>
      </c>
      <c r="K13133">
        <v>1</v>
      </c>
      <c r="M13133">
        <v>1.71</v>
      </c>
      <c r="N13133" t="s">
        <v>3091</v>
      </c>
      <c r="O13133" t="s">
        <v>3092</v>
      </c>
      <c r="P13133" t="s">
        <v>3095</v>
      </c>
      <c r="R13133" t="s">
        <v>3094</v>
      </c>
    </row>
    <row r="13134" spans="1:18" x14ac:dyDescent="0.25">
      <c r="A13134" t="s">
        <v>6853</v>
      </c>
      <c r="B13134" t="s">
        <v>3089</v>
      </c>
      <c r="D13134" t="s">
        <v>3090</v>
      </c>
      <c r="E13134" t="s">
        <v>3090</v>
      </c>
      <c r="F13134">
        <v>1</v>
      </c>
      <c r="G13134">
        <v>0</v>
      </c>
      <c r="H13134">
        <v>161.53012000000001</v>
      </c>
      <c r="I13134">
        <v>106.25012</v>
      </c>
      <c r="K13134">
        <v>20.28</v>
      </c>
      <c r="M13134">
        <v>35</v>
      </c>
      <c r="N13134" t="s">
        <v>3091</v>
      </c>
      <c r="O13134" t="s">
        <v>3092</v>
      </c>
      <c r="P13134" t="s">
        <v>3095</v>
      </c>
      <c r="R13134" t="s">
        <v>3094</v>
      </c>
    </row>
    <row r="13135" spans="1:18" x14ac:dyDescent="0.25">
      <c r="A13135" t="s">
        <v>6854</v>
      </c>
      <c r="B13135" t="s">
        <v>3089</v>
      </c>
      <c r="D13135" t="s">
        <v>3090</v>
      </c>
      <c r="E13135" t="s">
        <v>3090</v>
      </c>
      <c r="F13135">
        <v>1</v>
      </c>
      <c r="G13135">
        <v>0</v>
      </c>
      <c r="H13135">
        <v>775.07119999999998</v>
      </c>
      <c r="I13135">
        <v>233.1112</v>
      </c>
      <c r="K13135">
        <v>200</v>
      </c>
      <c r="M13135">
        <v>341.96</v>
      </c>
      <c r="N13135" t="s">
        <v>3091</v>
      </c>
      <c r="O13135" t="s">
        <v>3092</v>
      </c>
      <c r="P13135" t="s">
        <v>3095</v>
      </c>
      <c r="R13135" t="s">
        <v>3094</v>
      </c>
    </row>
    <row r="13136" spans="1:18" x14ac:dyDescent="0.25">
      <c r="A13136" t="s">
        <v>6855</v>
      </c>
      <c r="B13136" t="s">
        <v>3089</v>
      </c>
      <c r="D13136" t="s">
        <v>3090</v>
      </c>
      <c r="E13136" t="s">
        <v>3090</v>
      </c>
      <c r="F13136">
        <v>1</v>
      </c>
      <c r="G13136">
        <v>0</v>
      </c>
      <c r="H13136">
        <v>1465.8566000000001</v>
      </c>
      <c r="I13136">
        <v>1452.3065999999999</v>
      </c>
      <c r="K13136">
        <v>5</v>
      </c>
      <c r="M13136">
        <v>8.5500000000000007</v>
      </c>
      <c r="N13136" t="s">
        <v>3091</v>
      </c>
      <c r="O13136" t="s">
        <v>3092</v>
      </c>
      <c r="P13136" t="s">
        <v>3095</v>
      </c>
      <c r="R13136" t="s">
        <v>3094</v>
      </c>
    </row>
    <row r="13137" spans="1:18" x14ac:dyDescent="0.25">
      <c r="A13137" t="s">
        <v>6856</v>
      </c>
      <c r="B13137" t="s">
        <v>3089</v>
      </c>
      <c r="D13137" t="s">
        <v>3090</v>
      </c>
      <c r="E13137" t="s">
        <v>3090</v>
      </c>
      <c r="F13137">
        <v>1</v>
      </c>
      <c r="G13137">
        <v>0</v>
      </c>
      <c r="H13137">
        <v>132.59</v>
      </c>
      <c r="I13137">
        <v>78.39</v>
      </c>
      <c r="K13137">
        <v>20</v>
      </c>
      <c r="M13137">
        <v>34.200000000000003</v>
      </c>
      <c r="N13137" t="s">
        <v>3091</v>
      </c>
      <c r="O13137" t="s">
        <v>3092</v>
      </c>
      <c r="P13137" t="s">
        <v>3095</v>
      </c>
      <c r="R13137" t="s">
        <v>3094</v>
      </c>
    </row>
    <row r="13138" spans="1:18" x14ac:dyDescent="0.25">
      <c r="A13138" t="s">
        <v>6857</v>
      </c>
      <c r="B13138" t="s">
        <v>3089</v>
      </c>
      <c r="D13138" t="s">
        <v>3090</v>
      </c>
      <c r="E13138" t="s">
        <v>3090</v>
      </c>
      <c r="F13138">
        <v>1</v>
      </c>
      <c r="G13138">
        <v>0</v>
      </c>
      <c r="H13138">
        <v>38.262091271813901</v>
      </c>
      <c r="I13138">
        <v>24.7120912718139</v>
      </c>
      <c r="K13138">
        <v>5</v>
      </c>
      <c r="M13138">
        <v>8.5500000000000007</v>
      </c>
      <c r="N13138" t="s">
        <v>3091</v>
      </c>
      <c r="O13138" t="s">
        <v>3092</v>
      </c>
      <c r="P13138" t="s">
        <v>3095</v>
      </c>
      <c r="R13138" t="s">
        <v>3094</v>
      </c>
    </row>
    <row r="13139" spans="1:18" x14ac:dyDescent="0.25">
      <c r="A13139" t="s">
        <v>6858</v>
      </c>
      <c r="B13139" t="s">
        <v>3089</v>
      </c>
      <c r="D13139" t="s">
        <v>3090</v>
      </c>
      <c r="E13139" t="s">
        <v>3090</v>
      </c>
      <c r="F13139">
        <v>1</v>
      </c>
      <c r="G13139">
        <v>0</v>
      </c>
      <c r="H13139">
        <v>348.62599291666601</v>
      </c>
      <c r="I13139">
        <v>200.52099291666599</v>
      </c>
      <c r="K13139">
        <v>53.8</v>
      </c>
      <c r="M13139">
        <v>94.305000000000007</v>
      </c>
      <c r="N13139" t="s">
        <v>3091</v>
      </c>
      <c r="O13139" t="s">
        <v>3092</v>
      </c>
      <c r="P13139" t="s">
        <v>3095</v>
      </c>
      <c r="R13139" t="s">
        <v>3094</v>
      </c>
    </row>
    <row r="13140" spans="1:18" x14ac:dyDescent="0.25">
      <c r="A13140" t="s">
        <v>6859</v>
      </c>
      <c r="B13140" t="s">
        <v>3089</v>
      </c>
      <c r="D13140" t="s">
        <v>3090</v>
      </c>
      <c r="E13140" t="s">
        <v>3090</v>
      </c>
      <c r="F13140">
        <v>1</v>
      </c>
      <c r="G13140">
        <v>0</v>
      </c>
      <c r="H13140">
        <v>1449.01992</v>
      </c>
      <c r="I13140">
        <v>1421.91992</v>
      </c>
      <c r="K13140">
        <v>10</v>
      </c>
      <c r="M13140">
        <v>17.100000000000001</v>
      </c>
      <c r="N13140" t="s">
        <v>3091</v>
      </c>
      <c r="O13140" t="s">
        <v>3092</v>
      </c>
      <c r="P13140" t="s">
        <v>3095</v>
      </c>
      <c r="R13140" t="s">
        <v>3094</v>
      </c>
    </row>
    <row r="13141" spans="1:18" x14ac:dyDescent="0.25">
      <c r="A13141" t="s">
        <v>6860</v>
      </c>
      <c r="B13141" t="s">
        <v>3089</v>
      </c>
      <c r="D13141" t="s">
        <v>3090</v>
      </c>
      <c r="E13141" t="s">
        <v>3090</v>
      </c>
      <c r="F13141">
        <v>1</v>
      </c>
      <c r="G13141">
        <v>0</v>
      </c>
      <c r="H13141">
        <v>356.349766794662</v>
      </c>
      <c r="I13141">
        <v>198.48976679466199</v>
      </c>
      <c r="K13141">
        <v>57.32</v>
      </c>
      <c r="M13141">
        <v>100.54</v>
      </c>
      <c r="N13141" t="s">
        <v>3091</v>
      </c>
      <c r="O13141" t="s">
        <v>3092</v>
      </c>
      <c r="P13141" t="s">
        <v>3095</v>
      </c>
      <c r="R13141" t="s">
        <v>3094</v>
      </c>
    </row>
    <row r="13142" spans="1:18" x14ac:dyDescent="0.25">
      <c r="A13142" t="s">
        <v>6861</v>
      </c>
      <c r="B13142" t="s">
        <v>3089</v>
      </c>
      <c r="D13142" t="s">
        <v>3090</v>
      </c>
      <c r="E13142" t="s">
        <v>3090</v>
      </c>
      <c r="F13142">
        <v>1</v>
      </c>
      <c r="G13142">
        <v>0</v>
      </c>
      <c r="H13142">
        <v>107.44479411764701</v>
      </c>
      <c r="I13142">
        <v>92.894794117646995</v>
      </c>
      <c r="K13142">
        <v>5</v>
      </c>
      <c r="M13142">
        <v>9.5500000000000007</v>
      </c>
      <c r="N13142" t="s">
        <v>3091</v>
      </c>
      <c r="O13142" t="s">
        <v>3092</v>
      </c>
      <c r="P13142" t="s">
        <v>3095</v>
      </c>
      <c r="R13142" t="s">
        <v>3094</v>
      </c>
    </row>
    <row r="13143" spans="1:18" x14ac:dyDescent="0.25">
      <c r="A13143" t="s">
        <v>6862</v>
      </c>
      <c r="B13143" t="s">
        <v>3089</v>
      </c>
      <c r="D13143" t="s">
        <v>3090</v>
      </c>
      <c r="E13143" t="s">
        <v>3090</v>
      </c>
      <c r="F13143">
        <v>1</v>
      </c>
      <c r="G13143">
        <v>0</v>
      </c>
      <c r="H13143">
        <v>135.1</v>
      </c>
      <c r="I13143">
        <v>135.1</v>
      </c>
      <c r="K13143">
        <v>0</v>
      </c>
      <c r="M13143">
        <v>0</v>
      </c>
      <c r="N13143" t="s">
        <v>3091</v>
      </c>
      <c r="O13143" t="s">
        <v>3092</v>
      </c>
      <c r="P13143" t="s">
        <v>3095</v>
      </c>
      <c r="R13143" t="s">
        <v>3094</v>
      </c>
    </row>
    <row r="13144" spans="1:18" x14ac:dyDescent="0.25">
      <c r="A13144" t="s">
        <v>6863</v>
      </c>
      <c r="B13144" t="s">
        <v>3089</v>
      </c>
      <c r="D13144" t="s">
        <v>3090</v>
      </c>
      <c r="E13144" t="s">
        <v>3090</v>
      </c>
      <c r="F13144">
        <v>1</v>
      </c>
      <c r="G13144">
        <v>0</v>
      </c>
      <c r="H13144">
        <v>28.43</v>
      </c>
      <c r="I13144">
        <v>1.33</v>
      </c>
      <c r="K13144">
        <v>10</v>
      </c>
      <c r="M13144">
        <v>17.100000000000001</v>
      </c>
      <c r="N13144" t="s">
        <v>3091</v>
      </c>
      <c r="O13144" t="s">
        <v>3092</v>
      </c>
      <c r="P13144" t="s">
        <v>3095</v>
      </c>
      <c r="R13144" t="s">
        <v>3094</v>
      </c>
    </row>
    <row r="13145" spans="1:18" x14ac:dyDescent="0.25">
      <c r="A13145" t="s">
        <v>6864</v>
      </c>
      <c r="B13145" t="s">
        <v>3089</v>
      </c>
      <c r="D13145" t="s">
        <v>3090</v>
      </c>
      <c r="E13145" t="s">
        <v>3090</v>
      </c>
      <c r="F13145">
        <v>1</v>
      </c>
      <c r="G13145">
        <v>0</v>
      </c>
      <c r="H13145">
        <v>27.122</v>
      </c>
      <c r="I13145">
        <v>2.1999999999999999E-2</v>
      </c>
      <c r="K13145">
        <v>10</v>
      </c>
      <c r="M13145">
        <v>17.100000000000001</v>
      </c>
      <c r="N13145" t="s">
        <v>3091</v>
      </c>
      <c r="O13145" t="s">
        <v>3092</v>
      </c>
      <c r="P13145" t="s">
        <v>3095</v>
      </c>
      <c r="R13145" t="s">
        <v>3094</v>
      </c>
    </row>
    <row r="13146" spans="1:18" x14ac:dyDescent="0.25">
      <c r="A13146" t="s">
        <v>8157</v>
      </c>
      <c r="B13146" t="s">
        <v>3089</v>
      </c>
      <c r="D13146" t="s">
        <v>3090</v>
      </c>
      <c r="E13146" t="s">
        <v>3090</v>
      </c>
      <c r="F13146">
        <v>1</v>
      </c>
      <c r="G13146">
        <v>0</v>
      </c>
      <c r="H13146">
        <v>394.82</v>
      </c>
      <c r="I13146">
        <v>389</v>
      </c>
      <c r="K13146">
        <v>2</v>
      </c>
      <c r="M13146">
        <v>3.82</v>
      </c>
      <c r="N13146" t="s">
        <v>3091</v>
      </c>
      <c r="O13146" t="s">
        <v>3092</v>
      </c>
      <c r="P13146" t="s">
        <v>3095</v>
      </c>
      <c r="R13146" t="s">
        <v>3094</v>
      </c>
    </row>
    <row r="13147" spans="1:18" x14ac:dyDescent="0.25">
      <c r="A13147" t="s">
        <v>8631</v>
      </c>
      <c r="B13147" t="s">
        <v>3089</v>
      </c>
      <c r="D13147" t="s">
        <v>3090</v>
      </c>
      <c r="E13147" t="s">
        <v>3090</v>
      </c>
      <c r="F13147">
        <v>1</v>
      </c>
      <c r="G13147">
        <v>0</v>
      </c>
      <c r="H13147">
        <v>1591.1743902439</v>
      </c>
      <c r="I13147">
        <v>1475.7443902438999</v>
      </c>
      <c r="K13147">
        <v>37</v>
      </c>
      <c r="M13147">
        <v>78.430000000000007</v>
      </c>
      <c r="N13147" t="s">
        <v>3091</v>
      </c>
      <c r="O13147" t="s">
        <v>3092</v>
      </c>
      <c r="P13147" t="s">
        <v>3095</v>
      </c>
      <c r="R13147" t="s">
        <v>3094</v>
      </c>
    </row>
    <row r="13148" spans="1:18" x14ac:dyDescent="0.25">
      <c r="A13148" t="s">
        <v>8632</v>
      </c>
      <c r="B13148" t="s">
        <v>3089</v>
      </c>
      <c r="D13148" t="s">
        <v>3090</v>
      </c>
      <c r="E13148" t="s">
        <v>3090</v>
      </c>
      <c r="F13148">
        <v>1</v>
      </c>
      <c r="G13148">
        <v>0</v>
      </c>
      <c r="H13148">
        <v>0</v>
      </c>
      <c r="I13148"/>
      <c r="K13148"/>
      <c r="N13148" t="s">
        <v>3091</v>
      </c>
      <c r="O13148" t="s">
        <v>3092</v>
      </c>
      <c r="P13148" t="s">
        <v>3095</v>
      </c>
      <c r="R13148" t="s">
        <v>3094</v>
      </c>
    </row>
    <row r="13149" spans="1:18" x14ac:dyDescent="0.25">
      <c r="A13149" t="s">
        <v>8633</v>
      </c>
      <c r="B13149" t="s">
        <v>3089</v>
      </c>
      <c r="D13149" t="s">
        <v>3090</v>
      </c>
      <c r="E13149" t="s">
        <v>3090</v>
      </c>
      <c r="F13149">
        <v>1</v>
      </c>
      <c r="G13149">
        <v>0</v>
      </c>
      <c r="H13149">
        <v>0</v>
      </c>
      <c r="I13149"/>
      <c r="K13149"/>
      <c r="N13149" t="s">
        <v>3091</v>
      </c>
      <c r="O13149" t="s">
        <v>3092</v>
      </c>
      <c r="P13149" t="s">
        <v>3095</v>
      </c>
      <c r="R13149" t="s">
        <v>3094</v>
      </c>
    </row>
    <row r="13150" spans="1:18" x14ac:dyDescent="0.25">
      <c r="A13150" t="s">
        <v>6865</v>
      </c>
      <c r="B13150" t="s">
        <v>3089</v>
      </c>
      <c r="D13150" t="s">
        <v>3090</v>
      </c>
      <c r="E13150" t="s">
        <v>3090</v>
      </c>
      <c r="F13150">
        <v>1</v>
      </c>
      <c r="G13150">
        <v>0</v>
      </c>
      <c r="H13150">
        <v>54.200199599999998</v>
      </c>
      <c r="I13150">
        <v>1.996E-4</v>
      </c>
      <c r="K13150">
        <v>20</v>
      </c>
      <c r="M13150">
        <v>34.200000000000003</v>
      </c>
      <c r="N13150" t="s">
        <v>3091</v>
      </c>
      <c r="O13150" t="s">
        <v>3092</v>
      </c>
      <c r="P13150" t="s">
        <v>3095</v>
      </c>
      <c r="R13150" t="s">
        <v>3094</v>
      </c>
    </row>
    <row r="13151" spans="1:18" x14ac:dyDescent="0.25">
      <c r="A13151" t="s">
        <v>6866</v>
      </c>
      <c r="B13151" t="s">
        <v>3089</v>
      </c>
      <c r="D13151" t="s">
        <v>3090</v>
      </c>
      <c r="E13151" t="s">
        <v>3090</v>
      </c>
      <c r="F13151">
        <v>1</v>
      </c>
      <c r="G13151">
        <v>0</v>
      </c>
      <c r="H13151">
        <v>0</v>
      </c>
      <c r="I13151">
        <v>0</v>
      </c>
      <c r="K13151"/>
      <c r="N13151" t="s">
        <v>3091</v>
      </c>
      <c r="O13151" t="s">
        <v>3092</v>
      </c>
      <c r="P13151" t="s">
        <v>3095</v>
      </c>
      <c r="R13151" t="s">
        <v>3094</v>
      </c>
    </row>
    <row r="13152" spans="1:18" x14ac:dyDescent="0.25">
      <c r="A13152" t="s">
        <v>3224</v>
      </c>
      <c r="B13152" t="s">
        <v>3089</v>
      </c>
      <c r="D13152" t="s">
        <v>3090</v>
      </c>
      <c r="E13152" t="s">
        <v>3090</v>
      </c>
      <c r="F13152">
        <v>1</v>
      </c>
      <c r="G13152">
        <v>0</v>
      </c>
      <c r="H13152">
        <v>1573.00090024509</v>
      </c>
      <c r="I13152">
        <v>1534.5109002450899</v>
      </c>
      <c r="K13152">
        <v>12.34</v>
      </c>
      <c r="M13152">
        <v>26.15</v>
      </c>
      <c r="N13152" t="s">
        <v>3091</v>
      </c>
      <c r="O13152" t="s">
        <v>3092</v>
      </c>
      <c r="P13152" t="s">
        <v>3095</v>
      </c>
      <c r="R13152" t="s">
        <v>3094</v>
      </c>
    </row>
    <row r="13153" spans="1:18" x14ac:dyDescent="0.25">
      <c r="A13153" t="s">
        <v>2912</v>
      </c>
      <c r="B13153" t="s">
        <v>3089</v>
      </c>
      <c r="D13153" t="s">
        <v>3090</v>
      </c>
      <c r="E13153" t="s">
        <v>3090</v>
      </c>
      <c r="F13153">
        <v>1</v>
      </c>
      <c r="G13153">
        <v>0</v>
      </c>
      <c r="H13153">
        <v>1584.0658166666601</v>
      </c>
      <c r="I13153">
        <v>1516.72581666666</v>
      </c>
      <c r="K13153">
        <v>27.51</v>
      </c>
      <c r="M13153">
        <v>39.83</v>
      </c>
      <c r="N13153" t="s">
        <v>3091</v>
      </c>
      <c r="O13153" t="s">
        <v>3092</v>
      </c>
      <c r="P13153" t="s">
        <v>3095</v>
      </c>
      <c r="R13153" t="s">
        <v>3094</v>
      </c>
    </row>
    <row r="13154" spans="1:18" x14ac:dyDescent="0.25">
      <c r="A13154" t="s">
        <v>2917</v>
      </c>
      <c r="B13154" t="s">
        <v>3089</v>
      </c>
      <c r="D13154" t="s">
        <v>3090</v>
      </c>
      <c r="E13154" t="s">
        <v>3090</v>
      </c>
      <c r="F13154">
        <v>1</v>
      </c>
      <c r="G13154">
        <v>0</v>
      </c>
      <c r="H13154">
        <v>2590.18090024509</v>
      </c>
      <c r="I13154">
        <v>2522.8409002450899</v>
      </c>
      <c r="K13154">
        <v>27.51</v>
      </c>
      <c r="M13154">
        <v>39.83</v>
      </c>
      <c r="N13154" t="s">
        <v>3091</v>
      </c>
      <c r="O13154" t="s">
        <v>3092</v>
      </c>
      <c r="P13154" t="s">
        <v>3095</v>
      </c>
      <c r="R13154" t="s">
        <v>3094</v>
      </c>
    </row>
    <row r="13155" spans="1:18" x14ac:dyDescent="0.25">
      <c r="A13155" t="s">
        <v>6867</v>
      </c>
      <c r="B13155" t="s">
        <v>3089</v>
      </c>
      <c r="D13155" t="s">
        <v>3090</v>
      </c>
      <c r="E13155" t="s">
        <v>3090</v>
      </c>
      <c r="F13155">
        <v>1</v>
      </c>
      <c r="G13155">
        <v>0</v>
      </c>
      <c r="H13155">
        <v>0</v>
      </c>
      <c r="I13155">
        <v>0</v>
      </c>
      <c r="K13155"/>
      <c r="N13155" t="s">
        <v>3091</v>
      </c>
      <c r="O13155" t="s">
        <v>3092</v>
      </c>
      <c r="P13155" t="s">
        <v>3095</v>
      </c>
      <c r="R13155" t="s">
        <v>3094</v>
      </c>
    </row>
    <row r="13156" spans="1:18" x14ac:dyDescent="0.25">
      <c r="A13156" t="s">
        <v>3409</v>
      </c>
      <c r="B13156" t="s">
        <v>3089</v>
      </c>
      <c r="D13156" t="s">
        <v>3090</v>
      </c>
      <c r="E13156" t="s">
        <v>3090</v>
      </c>
      <c r="F13156">
        <v>1</v>
      </c>
      <c r="G13156">
        <v>0</v>
      </c>
      <c r="H13156">
        <v>2020.63321482843</v>
      </c>
      <c r="I13156">
        <v>1962.0132148284299</v>
      </c>
      <c r="K13156">
        <v>21.34</v>
      </c>
      <c r="M13156">
        <v>37.28</v>
      </c>
      <c r="N13156" t="s">
        <v>3091</v>
      </c>
      <c r="O13156" t="s">
        <v>3092</v>
      </c>
      <c r="P13156" t="s">
        <v>3095</v>
      </c>
      <c r="R13156" t="s">
        <v>3094</v>
      </c>
    </row>
    <row r="13157" spans="1:18" x14ac:dyDescent="0.25">
      <c r="A13157" t="s">
        <v>3051</v>
      </c>
      <c r="B13157" t="s">
        <v>3089</v>
      </c>
      <c r="D13157" t="s">
        <v>3090</v>
      </c>
      <c r="E13157" t="s">
        <v>3090</v>
      </c>
      <c r="F13157">
        <v>1</v>
      </c>
      <c r="G13157">
        <v>0</v>
      </c>
      <c r="H13157">
        <v>9.7100000000000009</v>
      </c>
      <c r="I13157">
        <v>9.7100000000000009</v>
      </c>
      <c r="K13157">
        <v>0</v>
      </c>
      <c r="M13157">
        <v>0</v>
      </c>
      <c r="N13157" t="s">
        <v>3091</v>
      </c>
      <c r="O13157" t="s">
        <v>3092</v>
      </c>
      <c r="P13157" t="s">
        <v>3095</v>
      </c>
      <c r="R13157" t="s">
        <v>3094</v>
      </c>
    </row>
    <row r="13158" spans="1:18" x14ac:dyDescent="0.25">
      <c r="A13158" t="s">
        <v>6868</v>
      </c>
      <c r="B13158" t="s">
        <v>3089</v>
      </c>
      <c r="D13158" t="s">
        <v>3090</v>
      </c>
      <c r="E13158" t="s">
        <v>3090</v>
      </c>
      <c r="F13158">
        <v>1</v>
      </c>
      <c r="G13158">
        <v>0</v>
      </c>
      <c r="H13158">
        <v>0</v>
      </c>
      <c r="I13158">
        <v>0</v>
      </c>
      <c r="K13158"/>
      <c r="N13158" t="s">
        <v>3091</v>
      </c>
      <c r="O13158" t="s">
        <v>3092</v>
      </c>
      <c r="P13158" t="s">
        <v>3095</v>
      </c>
      <c r="R13158" t="s">
        <v>3094</v>
      </c>
    </row>
    <row r="13159" spans="1:18" x14ac:dyDescent="0.25">
      <c r="A13159" t="s">
        <v>6869</v>
      </c>
      <c r="B13159" t="s">
        <v>3089</v>
      </c>
      <c r="D13159" t="s">
        <v>3090</v>
      </c>
      <c r="E13159" t="s">
        <v>3090</v>
      </c>
      <c r="F13159">
        <v>1</v>
      </c>
      <c r="G13159">
        <v>0</v>
      </c>
      <c r="H13159">
        <v>8.7043921852387793</v>
      </c>
      <c r="I13159">
        <v>3.2843921852387798</v>
      </c>
      <c r="K13159">
        <v>2</v>
      </c>
      <c r="M13159">
        <v>3.42</v>
      </c>
      <c r="N13159" t="s">
        <v>3091</v>
      </c>
      <c r="O13159" t="s">
        <v>3092</v>
      </c>
      <c r="P13159" t="s">
        <v>3095</v>
      </c>
      <c r="R13159" t="s">
        <v>3094</v>
      </c>
    </row>
    <row r="13160" spans="1:18" x14ac:dyDescent="0.25">
      <c r="A13160" t="s">
        <v>6870</v>
      </c>
      <c r="B13160" t="s">
        <v>3089</v>
      </c>
      <c r="D13160" t="s">
        <v>3090</v>
      </c>
      <c r="E13160" t="s">
        <v>3090</v>
      </c>
      <c r="F13160">
        <v>1</v>
      </c>
      <c r="G13160">
        <v>0</v>
      </c>
      <c r="H13160">
        <v>2865.8084512197402</v>
      </c>
      <c r="I13160">
        <v>2294.5484512197399</v>
      </c>
      <c r="K13160">
        <v>207.19499999999999</v>
      </c>
      <c r="M13160">
        <v>364.065</v>
      </c>
      <c r="N13160" t="s">
        <v>3091</v>
      </c>
      <c r="O13160" t="s">
        <v>3092</v>
      </c>
      <c r="P13160" t="s">
        <v>3095</v>
      </c>
      <c r="R13160" t="s">
        <v>3094</v>
      </c>
    </row>
    <row r="13161" spans="1:18" x14ac:dyDescent="0.25">
      <c r="A13161" t="s">
        <v>6871</v>
      </c>
      <c r="B13161" t="s">
        <v>3089</v>
      </c>
      <c r="D13161" t="s">
        <v>3090</v>
      </c>
      <c r="E13161" t="s">
        <v>3090</v>
      </c>
      <c r="F13161">
        <v>1</v>
      </c>
      <c r="G13161">
        <v>0</v>
      </c>
      <c r="H13161">
        <v>0</v>
      </c>
      <c r="I13161">
        <v>0</v>
      </c>
      <c r="K13161"/>
      <c r="N13161" t="s">
        <v>3091</v>
      </c>
      <c r="O13161" t="s">
        <v>3092</v>
      </c>
      <c r="P13161" t="s">
        <v>3095</v>
      </c>
      <c r="R13161" t="s">
        <v>3094</v>
      </c>
    </row>
    <row r="13162" spans="1:18" x14ac:dyDescent="0.25">
      <c r="A13162" t="s">
        <v>2986</v>
      </c>
      <c r="B13162" t="s">
        <v>3089</v>
      </c>
      <c r="D13162" t="s">
        <v>3090</v>
      </c>
      <c r="E13162" t="s">
        <v>3090</v>
      </c>
      <c r="F13162">
        <v>1</v>
      </c>
      <c r="G13162">
        <v>0</v>
      </c>
      <c r="H13162">
        <v>431.75811783333302</v>
      </c>
      <c r="I13162">
        <v>431.75811783333302</v>
      </c>
      <c r="K13162"/>
      <c r="N13162" t="s">
        <v>3091</v>
      </c>
      <c r="O13162" t="s">
        <v>3092</v>
      </c>
      <c r="P13162" t="s">
        <v>3095</v>
      </c>
      <c r="R13162" t="s">
        <v>3094</v>
      </c>
    </row>
    <row r="13163" spans="1:18" x14ac:dyDescent="0.25">
      <c r="A13163" t="s">
        <v>6872</v>
      </c>
      <c r="B13163" t="s">
        <v>3089</v>
      </c>
      <c r="D13163" t="s">
        <v>3090</v>
      </c>
      <c r="E13163" t="s">
        <v>3090</v>
      </c>
      <c r="F13163">
        <v>1</v>
      </c>
      <c r="G13163">
        <v>0</v>
      </c>
      <c r="H13163">
        <v>0</v>
      </c>
      <c r="I13163">
        <v>0</v>
      </c>
      <c r="K13163"/>
      <c r="N13163" t="s">
        <v>3091</v>
      </c>
      <c r="O13163" t="s">
        <v>3092</v>
      </c>
      <c r="P13163" t="s">
        <v>3095</v>
      </c>
      <c r="R13163" t="s">
        <v>3094</v>
      </c>
    </row>
    <row r="13164" spans="1:18" x14ac:dyDescent="0.25">
      <c r="A13164" t="s">
        <v>3225</v>
      </c>
      <c r="B13164" t="s">
        <v>3089</v>
      </c>
      <c r="D13164" t="s">
        <v>3090</v>
      </c>
      <c r="E13164" t="s">
        <v>3090</v>
      </c>
      <c r="F13164">
        <v>1</v>
      </c>
      <c r="G13164">
        <v>0</v>
      </c>
      <c r="H13164">
        <v>305.109952666666</v>
      </c>
      <c r="I13164">
        <v>298.71495266666602</v>
      </c>
      <c r="K13164">
        <v>2.6150000000000002</v>
      </c>
      <c r="M13164">
        <v>3.78</v>
      </c>
      <c r="N13164" t="s">
        <v>3091</v>
      </c>
      <c r="O13164" t="s">
        <v>3092</v>
      </c>
      <c r="P13164" t="s">
        <v>3095</v>
      </c>
      <c r="R13164" t="s">
        <v>3094</v>
      </c>
    </row>
    <row r="13165" spans="1:18" x14ac:dyDescent="0.25">
      <c r="A13165" t="s">
        <v>381</v>
      </c>
      <c r="B13165" t="s">
        <v>3089</v>
      </c>
      <c r="D13165" t="s">
        <v>3090</v>
      </c>
      <c r="E13165" t="s">
        <v>3090</v>
      </c>
      <c r="F13165">
        <v>1</v>
      </c>
      <c r="G13165">
        <v>0</v>
      </c>
      <c r="H13165">
        <v>76.314725222333294</v>
      </c>
      <c r="I13165">
        <v>47.9097252223333</v>
      </c>
      <c r="K13165">
        <v>11.605</v>
      </c>
      <c r="M13165">
        <v>16.8</v>
      </c>
      <c r="N13165" t="s">
        <v>3091</v>
      </c>
      <c r="O13165" t="s">
        <v>3092</v>
      </c>
      <c r="P13165" t="s">
        <v>3095</v>
      </c>
      <c r="R13165" t="s">
        <v>3094</v>
      </c>
    </row>
    <row r="13166" spans="1:18" x14ac:dyDescent="0.25">
      <c r="A13166" t="s">
        <v>2658</v>
      </c>
      <c r="B13166" t="s">
        <v>3089</v>
      </c>
      <c r="D13166" t="s">
        <v>3090</v>
      </c>
      <c r="E13166" t="s">
        <v>3090</v>
      </c>
      <c r="F13166">
        <v>1</v>
      </c>
      <c r="G13166">
        <v>0</v>
      </c>
      <c r="H13166">
        <v>95.005645625</v>
      </c>
      <c r="I13166">
        <v>75.090645624999993</v>
      </c>
      <c r="K13166">
        <v>7.2450000000000001</v>
      </c>
      <c r="M13166">
        <v>12.67</v>
      </c>
      <c r="N13166" t="s">
        <v>3091</v>
      </c>
      <c r="O13166" t="s">
        <v>3092</v>
      </c>
      <c r="P13166" t="s">
        <v>3095</v>
      </c>
      <c r="R13166" t="s">
        <v>3094</v>
      </c>
    </row>
    <row r="13167" spans="1:18" x14ac:dyDescent="0.25">
      <c r="A13167" t="s">
        <v>2921</v>
      </c>
      <c r="B13167" t="s">
        <v>3089</v>
      </c>
      <c r="D13167" t="s">
        <v>3090</v>
      </c>
      <c r="E13167" t="s">
        <v>3090</v>
      </c>
      <c r="F13167">
        <v>1</v>
      </c>
      <c r="G13167">
        <v>0</v>
      </c>
      <c r="H13167">
        <v>1990.3287173435299</v>
      </c>
      <c r="I13167">
        <v>1252.28371734353</v>
      </c>
      <c r="K13167">
        <v>267.02</v>
      </c>
      <c r="M13167">
        <v>471.02499999999998</v>
      </c>
      <c r="N13167" t="s">
        <v>3091</v>
      </c>
      <c r="O13167" t="s">
        <v>3092</v>
      </c>
      <c r="P13167" t="s">
        <v>3095</v>
      </c>
      <c r="R13167" t="s">
        <v>3094</v>
      </c>
    </row>
    <row r="13168" spans="1:18" x14ac:dyDescent="0.25">
      <c r="A13168" t="s">
        <v>3226</v>
      </c>
      <c r="B13168" t="s">
        <v>3089</v>
      </c>
      <c r="D13168" t="s">
        <v>3090</v>
      </c>
      <c r="E13168" t="s">
        <v>3090</v>
      </c>
      <c r="F13168">
        <v>1</v>
      </c>
      <c r="G13168">
        <v>0</v>
      </c>
      <c r="H13168">
        <v>1659.66838233609</v>
      </c>
      <c r="I13168">
        <v>817.17838233609496</v>
      </c>
      <c r="K13168">
        <v>344.2</v>
      </c>
      <c r="M13168">
        <v>498.29</v>
      </c>
      <c r="N13168" t="s">
        <v>3091</v>
      </c>
      <c r="O13168" t="s">
        <v>3092</v>
      </c>
      <c r="P13168" t="s">
        <v>3095</v>
      </c>
      <c r="R13168" t="s">
        <v>3094</v>
      </c>
    </row>
    <row r="13169" spans="1:18" x14ac:dyDescent="0.25">
      <c r="A13169" t="s">
        <v>6873</v>
      </c>
      <c r="B13169" t="s">
        <v>3089</v>
      </c>
      <c r="D13169" t="s">
        <v>3090</v>
      </c>
      <c r="E13169" t="s">
        <v>3090</v>
      </c>
      <c r="F13169">
        <v>1</v>
      </c>
      <c r="G13169">
        <v>0</v>
      </c>
      <c r="H13169">
        <v>1787.2606937298499</v>
      </c>
      <c r="I13169">
        <v>784.52069372985102</v>
      </c>
      <c r="K13169">
        <v>409.67</v>
      </c>
      <c r="M13169">
        <v>593.07000000000005</v>
      </c>
      <c r="N13169" t="s">
        <v>3091</v>
      </c>
      <c r="O13169" t="s">
        <v>3092</v>
      </c>
      <c r="P13169" t="s">
        <v>3095</v>
      </c>
      <c r="R13169" t="s">
        <v>3094</v>
      </c>
    </row>
    <row r="13170" spans="1:18" x14ac:dyDescent="0.25">
      <c r="A13170" t="s">
        <v>6874</v>
      </c>
      <c r="B13170" t="s">
        <v>3089</v>
      </c>
      <c r="D13170" t="s">
        <v>3090</v>
      </c>
      <c r="E13170" t="s">
        <v>3090</v>
      </c>
      <c r="F13170">
        <v>1</v>
      </c>
      <c r="G13170">
        <v>0</v>
      </c>
      <c r="H13170">
        <v>1994.3403292519699</v>
      </c>
      <c r="I13170">
        <v>1120.32032925197</v>
      </c>
      <c r="K13170">
        <v>357.08</v>
      </c>
      <c r="M13170">
        <v>516.94000000000005</v>
      </c>
      <c r="N13170" t="s">
        <v>3091</v>
      </c>
      <c r="O13170" t="s">
        <v>3092</v>
      </c>
      <c r="P13170" t="s">
        <v>3095</v>
      </c>
      <c r="R13170" t="s">
        <v>3094</v>
      </c>
    </row>
    <row r="13171" spans="1:18" x14ac:dyDescent="0.25">
      <c r="A13171" t="s">
        <v>2922</v>
      </c>
      <c r="B13171" t="s">
        <v>3089</v>
      </c>
      <c r="D13171" t="s">
        <v>3090</v>
      </c>
      <c r="E13171" t="s">
        <v>3090</v>
      </c>
      <c r="F13171">
        <v>1</v>
      </c>
      <c r="G13171">
        <v>0</v>
      </c>
      <c r="H13171">
        <v>1550.5440697137501</v>
      </c>
      <c r="I13171">
        <v>804.17406971375794</v>
      </c>
      <c r="K13171">
        <v>267.02999999999997</v>
      </c>
      <c r="M13171">
        <v>479.34</v>
      </c>
      <c r="N13171" t="s">
        <v>3091</v>
      </c>
      <c r="O13171" t="s">
        <v>3092</v>
      </c>
      <c r="P13171" t="s">
        <v>3095</v>
      </c>
      <c r="R13171" t="s">
        <v>3094</v>
      </c>
    </row>
    <row r="13172" spans="1:18" x14ac:dyDescent="0.25">
      <c r="A13172" t="s">
        <v>6875</v>
      </c>
      <c r="B13172" t="s">
        <v>3089</v>
      </c>
      <c r="D13172" t="s">
        <v>3090</v>
      </c>
      <c r="E13172" t="s">
        <v>3090</v>
      </c>
      <c r="F13172">
        <v>1</v>
      </c>
      <c r="G13172">
        <v>0</v>
      </c>
      <c r="H13172">
        <v>1442.36694266666</v>
      </c>
      <c r="I13172">
        <v>1442.36694266666</v>
      </c>
      <c r="K13172"/>
      <c r="N13172" t="s">
        <v>3091</v>
      </c>
      <c r="O13172" t="s">
        <v>3092</v>
      </c>
      <c r="P13172" t="s">
        <v>3095</v>
      </c>
      <c r="R13172" t="s">
        <v>3094</v>
      </c>
    </row>
    <row r="13173" spans="1:18" x14ac:dyDescent="0.25">
      <c r="A13173" t="s">
        <v>6876</v>
      </c>
      <c r="B13173" t="s">
        <v>3089</v>
      </c>
      <c r="D13173" t="s">
        <v>3090</v>
      </c>
      <c r="E13173" t="s">
        <v>3090</v>
      </c>
      <c r="F13173">
        <v>1</v>
      </c>
      <c r="G13173">
        <v>0</v>
      </c>
      <c r="H13173">
        <v>1442.36694266666</v>
      </c>
      <c r="I13173">
        <v>1442.36694266666</v>
      </c>
      <c r="K13173">
        <v>0</v>
      </c>
      <c r="M13173">
        <v>0</v>
      </c>
      <c r="N13173" t="s">
        <v>3091</v>
      </c>
      <c r="O13173" t="s">
        <v>3092</v>
      </c>
      <c r="P13173" t="s">
        <v>3095</v>
      </c>
      <c r="R13173" t="s">
        <v>3094</v>
      </c>
    </row>
    <row r="13174" spans="1:18" x14ac:dyDescent="0.25">
      <c r="A13174" t="s">
        <v>6877</v>
      </c>
      <c r="B13174" t="s">
        <v>3089</v>
      </c>
      <c r="D13174" t="s">
        <v>3090</v>
      </c>
      <c r="E13174" t="s">
        <v>3090</v>
      </c>
      <c r="F13174">
        <v>1</v>
      </c>
      <c r="G13174">
        <v>0</v>
      </c>
      <c r="H13174">
        <v>1088.7428549583301</v>
      </c>
      <c r="I13174">
        <v>1074.59285495833</v>
      </c>
      <c r="K13174">
        <v>5</v>
      </c>
      <c r="M13174">
        <v>9.15</v>
      </c>
      <c r="N13174" t="s">
        <v>3091</v>
      </c>
      <c r="O13174" t="s">
        <v>3092</v>
      </c>
      <c r="P13174" t="s">
        <v>3095</v>
      </c>
      <c r="R13174" t="s">
        <v>3094</v>
      </c>
    </row>
    <row r="13175" spans="1:18" x14ac:dyDescent="0.25">
      <c r="A13175" t="s">
        <v>6878</v>
      </c>
      <c r="B13175" t="s">
        <v>3089</v>
      </c>
      <c r="D13175" t="s">
        <v>3090</v>
      </c>
      <c r="E13175" t="s">
        <v>3090</v>
      </c>
      <c r="F13175">
        <v>1</v>
      </c>
      <c r="G13175">
        <v>0</v>
      </c>
      <c r="H13175">
        <v>533.87424368627399</v>
      </c>
      <c r="I13175">
        <v>533.87424368627399</v>
      </c>
      <c r="K13175">
        <v>0</v>
      </c>
      <c r="M13175">
        <v>0</v>
      </c>
      <c r="N13175" t="s">
        <v>3091</v>
      </c>
      <c r="O13175" t="s">
        <v>3092</v>
      </c>
      <c r="P13175" t="s">
        <v>3095</v>
      </c>
      <c r="R13175" t="s">
        <v>3094</v>
      </c>
    </row>
    <row r="13176" spans="1:18" x14ac:dyDescent="0.25">
      <c r="A13176" t="s">
        <v>6879</v>
      </c>
      <c r="B13176" t="s">
        <v>3089</v>
      </c>
      <c r="D13176" t="s">
        <v>3090</v>
      </c>
      <c r="E13176" t="s">
        <v>3090</v>
      </c>
      <c r="F13176">
        <v>1</v>
      </c>
      <c r="G13176">
        <v>0</v>
      </c>
      <c r="H13176">
        <v>0</v>
      </c>
      <c r="I13176">
        <v>0</v>
      </c>
      <c r="K13176"/>
      <c r="N13176" t="s">
        <v>3091</v>
      </c>
      <c r="O13176" t="s">
        <v>3092</v>
      </c>
      <c r="P13176" t="s">
        <v>3095</v>
      </c>
      <c r="R13176" t="s">
        <v>3094</v>
      </c>
    </row>
    <row r="13177" spans="1:18" x14ac:dyDescent="0.25">
      <c r="A13177" t="s">
        <v>2983</v>
      </c>
      <c r="B13177" t="s">
        <v>3089</v>
      </c>
      <c r="D13177" t="s">
        <v>3090</v>
      </c>
      <c r="E13177" t="s">
        <v>3090</v>
      </c>
      <c r="F13177">
        <v>1</v>
      </c>
      <c r="G13177">
        <v>0</v>
      </c>
      <c r="H13177">
        <v>403.35775266666599</v>
      </c>
      <c r="I13177">
        <v>396.95975266666602</v>
      </c>
      <c r="K13177">
        <v>2.6139999999999999</v>
      </c>
      <c r="M13177">
        <v>3.7839999999999998</v>
      </c>
      <c r="N13177" t="s">
        <v>3091</v>
      </c>
      <c r="O13177" t="s">
        <v>3092</v>
      </c>
      <c r="P13177" t="s">
        <v>3095</v>
      </c>
      <c r="R13177" t="s">
        <v>3094</v>
      </c>
    </row>
    <row r="13178" spans="1:18" x14ac:dyDescent="0.25">
      <c r="A13178" t="s">
        <v>6880</v>
      </c>
      <c r="B13178" t="s">
        <v>3089</v>
      </c>
      <c r="D13178" t="s">
        <v>3090</v>
      </c>
      <c r="E13178" t="s">
        <v>3090</v>
      </c>
      <c r="F13178">
        <v>1</v>
      </c>
      <c r="G13178">
        <v>0</v>
      </c>
      <c r="H13178">
        <v>17.566071428571401</v>
      </c>
      <c r="I13178">
        <v>10.2610714285714</v>
      </c>
      <c r="K13178">
        <v>2.99</v>
      </c>
      <c r="M13178">
        <v>4.3150000000000004</v>
      </c>
      <c r="N13178" t="s">
        <v>3091</v>
      </c>
      <c r="O13178" t="s">
        <v>3092</v>
      </c>
      <c r="P13178" t="s">
        <v>3095</v>
      </c>
      <c r="R13178" t="s">
        <v>3094</v>
      </c>
    </row>
    <row r="13179" spans="1:18" x14ac:dyDescent="0.25">
      <c r="A13179" t="s">
        <v>6881</v>
      </c>
      <c r="B13179" t="s">
        <v>3089</v>
      </c>
      <c r="D13179" t="s">
        <v>3090</v>
      </c>
      <c r="F13179">
        <v>1</v>
      </c>
      <c r="G13179">
        <v>0</v>
      </c>
      <c r="H13179">
        <v>0</v>
      </c>
      <c r="I13179">
        <v>0</v>
      </c>
      <c r="K13179"/>
      <c r="N13179" t="s">
        <v>3091</v>
      </c>
      <c r="O13179" t="s">
        <v>3092</v>
      </c>
      <c r="P13179" t="s">
        <v>3093</v>
      </c>
      <c r="R13179" t="s">
        <v>3094</v>
      </c>
    </row>
    <row r="13180" spans="1:18" x14ac:dyDescent="0.25">
      <c r="A13180" t="s">
        <v>6882</v>
      </c>
      <c r="B13180" t="s">
        <v>3089</v>
      </c>
      <c r="D13180" t="s">
        <v>3090</v>
      </c>
      <c r="E13180" t="s">
        <v>3090</v>
      </c>
      <c r="F13180">
        <v>1</v>
      </c>
      <c r="G13180">
        <v>0</v>
      </c>
      <c r="H13180">
        <v>0</v>
      </c>
      <c r="I13180">
        <v>0</v>
      </c>
      <c r="K13180"/>
      <c r="N13180" t="s">
        <v>3091</v>
      </c>
      <c r="O13180" t="s">
        <v>3092</v>
      </c>
      <c r="P13180" t="s">
        <v>3095</v>
      </c>
      <c r="R13180" t="s">
        <v>3094</v>
      </c>
    </row>
    <row r="13181" spans="1:18" x14ac:dyDescent="0.25">
      <c r="A13181" t="s">
        <v>6883</v>
      </c>
      <c r="B13181" t="s">
        <v>3089</v>
      </c>
      <c r="D13181" t="s">
        <v>3090</v>
      </c>
      <c r="E13181" t="s">
        <v>3090</v>
      </c>
      <c r="F13181">
        <v>1</v>
      </c>
      <c r="G13181">
        <v>0</v>
      </c>
      <c r="H13181">
        <v>69.783097635617906</v>
      </c>
      <c r="I13181">
        <v>20.5830976356179</v>
      </c>
      <c r="K13181">
        <v>17.899999999999999</v>
      </c>
      <c r="M13181">
        <v>31.3</v>
      </c>
      <c r="N13181" t="s">
        <v>3091</v>
      </c>
      <c r="O13181" t="s">
        <v>3092</v>
      </c>
      <c r="P13181" t="s">
        <v>3095</v>
      </c>
      <c r="R13181" t="s">
        <v>3094</v>
      </c>
    </row>
    <row r="13182" spans="1:18" x14ac:dyDescent="0.25">
      <c r="A13182" t="s">
        <v>343</v>
      </c>
      <c r="B13182" t="s">
        <v>3089</v>
      </c>
      <c r="D13182" t="s">
        <v>3090</v>
      </c>
      <c r="E13182" t="s">
        <v>3090</v>
      </c>
      <c r="F13182">
        <v>1</v>
      </c>
      <c r="G13182">
        <v>0</v>
      </c>
      <c r="H13182">
        <v>6.6616609531733699</v>
      </c>
      <c r="I13182">
        <v>6.6616609531733699</v>
      </c>
      <c r="K13182">
        <v>0</v>
      </c>
      <c r="M13182">
        <v>0</v>
      </c>
      <c r="N13182" t="s">
        <v>3091</v>
      </c>
      <c r="O13182" t="s">
        <v>3092</v>
      </c>
      <c r="P13182" t="s">
        <v>3095</v>
      </c>
      <c r="R13182" t="s">
        <v>3094</v>
      </c>
    </row>
    <row r="13183" spans="1:18" x14ac:dyDescent="0.25">
      <c r="A13183" t="s">
        <v>6884</v>
      </c>
      <c r="B13183" t="s">
        <v>3089</v>
      </c>
      <c r="D13183" t="s">
        <v>3090</v>
      </c>
      <c r="E13183" t="s">
        <v>3090</v>
      </c>
      <c r="F13183">
        <v>1</v>
      </c>
      <c r="G13183">
        <v>0</v>
      </c>
      <c r="H13183">
        <v>41.014907546984197</v>
      </c>
      <c r="I13183">
        <v>12.8349075469842</v>
      </c>
      <c r="K13183">
        <v>10.14</v>
      </c>
      <c r="M13183">
        <v>18.04</v>
      </c>
      <c r="N13183" t="s">
        <v>3091</v>
      </c>
      <c r="O13183" t="s">
        <v>3092</v>
      </c>
      <c r="P13183" t="s">
        <v>3095</v>
      </c>
      <c r="R13183" t="s">
        <v>3094</v>
      </c>
    </row>
    <row r="13184" spans="1:18" x14ac:dyDescent="0.25">
      <c r="A13184" t="s">
        <v>3007</v>
      </c>
      <c r="B13184" t="s">
        <v>3089</v>
      </c>
      <c r="D13184" t="s">
        <v>3090</v>
      </c>
      <c r="E13184" t="s">
        <v>3090</v>
      </c>
      <c r="F13184">
        <v>1</v>
      </c>
      <c r="G13184">
        <v>0</v>
      </c>
      <c r="H13184">
        <v>616.197</v>
      </c>
      <c r="I13184">
        <v>497.40699999999998</v>
      </c>
      <c r="K13184">
        <v>48.53</v>
      </c>
      <c r="M13184">
        <v>70.260000000000005</v>
      </c>
      <c r="N13184" t="s">
        <v>3091</v>
      </c>
      <c r="O13184" t="s">
        <v>3092</v>
      </c>
      <c r="P13184" t="s">
        <v>3095</v>
      </c>
      <c r="R13184" t="s">
        <v>3094</v>
      </c>
    </row>
    <row r="13185" spans="1:18" x14ac:dyDescent="0.25">
      <c r="A13185" t="s">
        <v>3024</v>
      </c>
      <c r="B13185" t="s">
        <v>3089</v>
      </c>
      <c r="D13185" t="s">
        <v>3090</v>
      </c>
      <c r="E13185" t="s">
        <v>3090</v>
      </c>
      <c r="F13185">
        <v>1</v>
      </c>
      <c r="G13185">
        <v>0</v>
      </c>
      <c r="H13185">
        <v>624.14300117780999</v>
      </c>
      <c r="I13185">
        <v>521.11300117781002</v>
      </c>
      <c r="K13185">
        <v>37.65</v>
      </c>
      <c r="M13185">
        <v>65.38</v>
      </c>
      <c r="N13185" t="s">
        <v>3091</v>
      </c>
      <c r="O13185" t="s">
        <v>3092</v>
      </c>
      <c r="P13185" t="s">
        <v>3095</v>
      </c>
      <c r="R13185" t="s">
        <v>3094</v>
      </c>
    </row>
    <row r="13186" spans="1:18" x14ac:dyDescent="0.25">
      <c r="A13186" t="s">
        <v>6885</v>
      </c>
      <c r="B13186" t="s">
        <v>3089</v>
      </c>
      <c r="D13186" t="s">
        <v>3090</v>
      </c>
      <c r="E13186" t="s">
        <v>3090</v>
      </c>
      <c r="F13186">
        <v>1</v>
      </c>
      <c r="G13186">
        <v>0</v>
      </c>
      <c r="H13186">
        <v>0</v>
      </c>
      <c r="I13186">
        <v>0</v>
      </c>
      <c r="K13186"/>
      <c r="N13186" t="s">
        <v>3091</v>
      </c>
      <c r="O13186" t="s">
        <v>3092</v>
      </c>
      <c r="P13186" t="s">
        <v>3095</v>
      </c>
      <c r="R13186" t="s">
        <v>3094</v>
      </c>
    </row>
    <row r="13187" spans="1:18" x14ac:dyDescent="0.25">
      <c r="A13187" t="s">
        <v>6886</v>
      </c>
      <c r="B13187" t="s">
        <v>3089</v>
      </c>
      <c r="D13187" t="s">
        <v>3090</v>
      </c>
      <c r="E13187" t="s">
        <v>3090</v>
      </c>
      <c r="F13187">
        <v>1</v>
      </c>
      <c r="G13187">
        <v>0</v>
      </c>
      <c r="H13187">
        <v>0</v>
      </c>
      <c r="I13187">
        <v>0</v>
      </c>
      <c r="K13187"/>
      <c r="N13187" t="s">
        <v>3091</v>
      </c>
      <c r="O13187" t="s">
        <v>3092</v>
      </c>
      <c r="P13187" t="s">
        <v>3095</v>
      </c>
      <c r="R13187" t="s">
        <v>3094</v>
      </c>
    </row>
    <row r="13188" spans="1:18" x14ac:dyDescent="0.25">
      <c r="A13188" t="s">
        <v>6887</v>
      </c>
      <c r="B13188" t="s">
        <v>3089</v>
      </c>
      <c r="D13188" t="s">
        <v>3090</v>
      </c>
      <c r="E13188" t="s">
        <v>3090</v>
      </c>
      <c r="F13188">
        <v>1</v>
      </c>
      <c r="G13188">
        <v>0</v>
      </c>
      <c r="H13188">
        <v>7.4460449999999998</v>
      </c>
      <c r="I13188">
        <v>7.4460449999999998</v>
      </c>
      <c r="K13188">
        <v>0</v>
      </c>
      <c r="M13188">
        <v>0</v>
      </c>
      <c r="N13188" t="s">
        <v>3091</v>
      </c>
      <c r="O13188" t="s">
        <v>3092</v>
      </c>
      <c r="P13188" t="s">
        <v>3095</v>
      </c>
      <c r="R13188" t="s">
        <v>3094</v>
      </c>
    </row>
    <row r="13189" spans="1:18" x14ac:dyDescent="0.25">
      <c r="A13189" t="s">
        <v>6888</v>
      </c>
      <c r="B13189" t="s">
        <v>3089</v>
      </c>
      <c r="D13189" t="s">
        <v>3090</v>
      </c>
      <c r="E13189" t="s">
        <v>3090</v>
      </c>
      <c r="F13189">
        <v>1</v>
      </c>
      <c r="G13189">
        <v>0</v>
      </c>
      <c r="H13189">
        <v>4.7662500000000003</v>
      </c>
      <c r="I13189">
        <v>1.1100000000000001</v>
      </c>
      <c r="K13189">
        <v>1.4937499999999999</v>
      </c>
      <c r="M13189">
        <v>2.1625000000000001</v>
      </c>
      <c r="N13189" t="s">
        <v>3091</v>
      </c>
      <c r="O13189" t="s">
        <v>3092</v>
      </c>
      <c r="P13189" t="s">
        <v>3095</v>
      </c>
      <c r="R13189" t="s">
        <v>3094</v>
      </c>
    </row>
    <row r="13190" spans="1:18" x14ac:dyDescent="0.25">
      <c r="A13190" t="s">
        <v>2997</v>
      </c>
      <c r="B13190" t="s">
        <v>3089</v>
      </c>
      <c r="D13190" t="s">
        <v>3090</v>
      </c>
      <c r="E13190" t="s">
        <v>3090</v>
      </c>
      <c r="F13190">
        <v>1</v>
      </c>
      <c r="G13190">
        <v>0</v>
      </c>
      <c r="H13190">
        <v>655.56399999999996</v>
      </c>
      <c r="I13190">
        <v>655.56399999999996</v>
      </c>
      <c r="K13190"/>
      <c r="N13190" t="s">
        <v>3091</v>
      </c>
      <c r="O13190" t="s">
        <v>3092</v>
      </c>
      <c r="P13190" t="s">
        <v>3095</v>
      </c>
      <c r="R13190" t="s">
        <v>3094</v>
      </c>
    </row>
    <row r="13191" spans="1:18" x14ac:dyDescent="0.25">
      <c r="A13191" t="s">
        <v>6889</v>
      </c>
      <c r="B13191" t="s">
        <v>3089</v>
      </c>
      <c r="D13191" t="s">
        <v>3090</v>
      </c>
      <c r="E13191" t="s">
        <v>3090</v>
      </c>
      <c r="F13191">
        <v>1</v>
      </c>
      <c r="G13191">
        <v>0</v>
      </c>
      <c r="H13191">
        <v>0</v>
      </c>
      <c r="I13191">
        <v>0</v>
      </c>
      <c r="K13191"/>
      <c r="N13191" t="s">
        <v>3091</v>
      </c>
      <c r="O13191" t="s">
        <v>3092</v>
      </c>
      <c r="P13191" t="s">
        <v>3095</v>
      </c>
      <c r="R13191" t="s">
        <v>3094</v>
      </c>
    </row>
    <row r="13192" spans="1:18" x14ac:dyDescent="0.25">
      <c r="A13192" t="s">
        <v>6890</v>
      </c>
      <c r="B13192" t="s">
        <v>3089</v>
      </c>
      <c r="D13192" t="s">
        <v>3090</v>
      </c>
      <c r="E13192" t="s">
        <v>3090</v>
      </c>
      <c r="F13192">
        <v>1</v>
      </c>
      <c r="G13192">
        <v>0</v>
      </c>
      <c r="H13192">
        <v>0</v>
      </c>
      <c r="I13192">
        <v>0</v>
      </c>
      <c r="K13192"/>
      <c r="N13192" t="s">
        <v>3091</v>
      </c>
      <c r="O13192" t="s">
        <v>3092</v>
      </c>
      <c r="P13192" t="s">
        <v>3095</v>
      </c>
      <c r="R13192" t="s">
        <v>3094</v>
      </c>
    </row>
    <row r="13193" spans="1:18" x14ac:dyDescent="0.25">
      <c r="A13193" t="s">
        <v>6891</v>
      </c>
      <c r="B13193" t="s">
        <v>3089</v>
      </c>
      <c r="D13193" t="s">
        <v>3090</v>
      </c>
      <c r="E13193" t="s">
        <v>3090</v>
      </c>
      <c r="F13193">
        <v>1</v>
      </c>
      <c r="G13193">
        <v>0</v>
      </c>
      <c r="H13193">
        <v>0</v>
      </c>
      <c r="I13193">
        <v>0</v>
      </c>
      <c r="K13193"/>
      <c r="N13193" t="s">
        <v>3091</v>
      </c>
      <c r="O13193" t="s">
        <v>3092</v>
      </c>
      <c r="P13193" t="s">
        <v>3095</v>
      </c>
      <c r="R13193" t="s">
        <v>3094</v>
      </c>
    </row>
    <row r="13194" spans="1:18" x14ac:dyDescent="0.25">
      <c r="A13194" t="s">
        <v>6892</v>
      </c>
      <c r="B13194" t="s">
        <v>3089</v>
      </c>
      <c r="D13194" t="s">
        <v>3090</v>
      </c>
      <c r="E13194" t="s">
        <v>3090</v>
      </c>
      <c r="F13194">
        <v>1</v>
      </c>
      <c r="G13194">
        <v>0</v>
      </c>
      <c r="H13194">
        <v>0</v>
      </c>
      <c r="I13194">
        <v>0</v>
      </c>
      <c r="K13194"/>
      <c r="N13194" t="s">
        <v>3091</v>
      </c>
      <c r="O13194" t="s">
        <v>3092</v>
      </c>
      <c r="P13194" t="s">
        <v>3095</v>
      </c>
      <c r="R13194" t="s">
        <v>3094</v>
      </c>
    </row>
    <row r="13195" spans="1:18" x14ac:dyDescent="0.25">
      <c r="A13195" t="s">
        <v>6893</v>
      </c>
      <c r="B13195" t="s">
        <v>3089</v>
      </c>
      <c r="D13195" t="s">
        <v>3090</v>
      </c>
      <c r="E13195" t="s">
        <v>3090</v>
      </c>
      <c r="F13195">
        <v>1</v>
      </c>
      <c r="G13195">
        <v>0</v>
      </c>
      <c r="H13195">
        <v>0</v>
      </c>
      <c r="I13195">
        <v>0</v>
      </c>
      <c r="K13195"/>
      <c r="N13195" t="s">
        <v>3091</v>
      </c>
      <c r="O13195" t="s">
        <v>3092</v>
      </c>
      <c r="P13195" t="s">
        <v>3095</v>
      </c>
      <c r="R13195" t="s">
        <v>3094</v>
      </c>
    </row>
    <row r="13196" spans="1:18" x14ac:dyDescent="0.25">
      <c r="A13196" t="s">
        <v>6894</v>
      </c>
      <c r="B13196" t="s">
        <v>3089</v>
      </c>
      <c r="D13196" t="s">
        <v>3090</v>
      </c>
      <c r="E13196" t="s">
        <v>3090</v>
      </c>
      <c r="F13196">
        <v>1</v>
      </c>
      <c r="G13196">
        <v>0</v>
      </c>
      <c r="H13196">
        <v>0</v>
      </c>
      <c r="I13196">
        <v>0</v>
      </c>
      <c r="K13196"/>
      <c r="N13196" t="s">
        <v>3091</v>
      </c>
      <c r="O13196" t="s">
        <v>3092</v>
      </c>
      <c r="P13196" t="s">
        <v>3095</v>
      </c>
      <c r="R13196" t="s">
        <v>3094</v>
      </c>
    </row>
    <row r="13197" spans="1:18" x14ac:dyDescent="0.25">
      <c r="A13197" t="s">
        <v>6895</v>
      </c>
      <c r="B13197" t="s">
        <v>3089</v>
      </c>
      <c r="D13197" t="s">
        <v>3090</v>
      </c>
      <c r="E13197" t="s">
        <v>3090</v>
      </c>
      <c r="F13197">
        <v>1</v>
      </c>
      <c r="G13197">
        <v>0</v>
      </c>
      <c r="H13197">
        <v>0</v>
      </c>
      <c r="I13197">
        <v>0</v>
      </c>
      <c r="K13197"/>
      <c r="N13197" t="s">
        <v>3091</v>
      </c>
      <c r="O13197" t="s">
        <v>3092</v>
      </c>
      <c r="P13197" t="s">
        <v>3095</v>
      </c>
      <c r="R13197" t="s">
        <v>3094</v>
      </c>
    </row>
    <row r="13198" spans="1:18" x14ac:dyDescent="0.25">
      <c r="A13198" t="s">
        <v>6896</v>
      </c>
      <c r="B13198" t="s">
        <v>3089</v>
      </c>
      <c r="D13198" t="s">
        <v>3090</v>
      </c>
      <c r="E13198" t="s">
        <v>3090</v>
      </c>
      <c r="F13198">
        <v>1</v>
      </c>
      <c r="G13198">
        <v>0</v>
      </c>
      <c r="H13198">
        <v>0</v>
      </c>
      <c r="I13198">
        <v>0</v>
      </c>
      <c r="K13198"/>
      <c r="N13198" t="s">
        <v>3091</v>
      </c>
      <c r="O13198" t="s">
        <v>3092</v>
      </c>
      <c r="P13198" t="s">
        <v>3095</v>
      </c>
      <c r="R13198" t="s">
        <v>3094</v>
      </c>
    </row>
    <row r="13199" spans="1:18" x14ac:dyDescent="0.25">
      <c r="A13199" t="s">
        <v>6897</v>
      </c>
      <c r="B13199" t="s">
        <v>3089</v>
      </c>
      <c r="D13199" t="s">
        <v>3090</v>
      </c>
      <c r="E13199" t="s">
        <v>3090</v>
      </c>
      <c r="F13199">
        <v>1</v>
      </c>
      <c r="G13199">
        <v>0</v>
      </c>
      <c r="H13199">
        <v>0</v>
      </c>
      <c r="I13199">
        <v>0</v>
      </c>
      <c r="K13199"/>
      <c r="N13199" t="s">
        <v>3091</v>
      </c>
      <c r="O13199" t="s">
        <v>3092</v>
      </c>
      <c r="P13199" t="s">
        <v>3095</v>
      </c>
      <c r="R13199" t="s">
        <v>3094</v>
      </c>
    </row>
    <row r="13200" spans="1:18" x14ac:dyDescent="0.25">
      <c r="A13200" t="s">
        <v>6898</v>
      </c>
      <c r="B13200" t="s">
        <v>3089</v>
      </c>
      <c r="D13200" t="s">
        <v>3090</v>
      </c>
      <c r="E13200" t="s">
        <v>3090</v>
      </c>
      <c r="F13200">
        <v>1</v>
      </c>
      <c r="G13200">
        <v>0</v>
      </c>
      <c r="H13200">
        <v>0</v>
      </c>
      <c r="I13200">
        <v>0</v>
      </c>
      <c r="K13200"/>
      <c r="N13200" t="s">
        <v>3091</v>
      </c>
      <c r="O13200" t="s">
        <v>3092</v>
      </c>
      <c r="P13200" t="s">
        <v>3095</v>
      </c>
      <c r="R13200" t="s">
        <v>3094</v>
      </c>
    </row>
    <row r="13201" spans="1:18" x14ac:dyDescent="0.25">
      <c r="A13201" t="s">
        <v>6899</v>
      </c>
      <c r="B13201" t="s">
        <v>3089</v>
      </c>
      <c r="D13201" t="s">
        <v>3090</v>
      </c>
      <c r="E13201" t="s">
        <v>3090</v>
      </c>
      <c r="F13201">
        <v>1</v>
      </c>
      <c r="G13201">
        <v>0</v>
      </c>
      <c r="H13201">
        <v>0</v>
      </c>
      <c r="I13201">
        <v>0</v>
      </c>
      <c r="K13201"/>
      <c r="N13201" t="s">
        <v>3091</v>
      </c>
      <c r="O13201" t="s">
        <v>3092</v>
      </c>
      <c r="P13201" t="s">
        <v>3095</v>
      </c>
      <c r="R13201" t="s">
        <v>3094</v>
      </c>
    </row>
    <row r="13202" spans="1:18" x14ac:dyDescent="0.25">
      <c r="A13202" t="s">
        <v>6900</v>
      </c>
      <c r="B13202" t="s">
        <v>3089</v>
      </c>
      <c r="D13202" t="s">
        <v>3090</v>
      </c>
      <c r="E13202" t="s">
        <v>3090</v>
      </c>
      <c r="F13202">
        <v>1</v>
      </c>
      <c r="G13202">
        <v>0</v>
      </c>
      <c r="H13202">
        <v>0</v>
      </c>
      <c r="I13202">
        <v>0</v>
      </c>
      <c r="K13202"/>
      <c r="N13202" t="s">
        <v>3091</v>
      </c>
      <c r="O13202" t="s">
        <v>3092</v>
      </c>
      <c r="P13202" t="s">
        <v>3095</v>
      </c>
      <c r="R13202" t="s">
        <v>3094</v>
      </c>
    </row>
    <row r="13203" spans="1:18" x14ac:dyDescent="0.25">
      <c r="A13203" t="s">
        <v>6901</v>
      </c>
      <c r="B13203" t="s">
        <v>3089</v>
      </c>
      <c r="D13203" t="s">
        <v>3090</v>
      </c>
      <c r="E13203" t="s">
        <v>3090</v>
      </c>
      <c r="F13203">
        <v>1</v>
      </c>
      <c r="G13203">
        <v>0</v>
      </c>
      <c r="H13203">
        <v>0</v>
      </c>
      <c r="I13203">
        <v>0</v>
      </c>
      <c r="K13203"/>
      <c r="N13203" t="s">
        <v>3091</v>
      </c>
      <c r="O13203" t="s">
        <v>3092</v>
      </c>
      <c r="P13203" t="s">
        <v>3095</v>
      </c>
      <c r="R13203" t="s">
        <v>3094</v>
      </c>
    </row>
    <row r="13204" spans="1:18" x14ac:dyDescent="0.25">
      <c r="A13204" t="s">
        <v>6902</v>
      </c>
      <c r="B13204" t="s">
        <v>3089</v>
      </c>
      <c r="D13204" t="s">
        <v>3090</v>
      </c>
      <c r="E13204" t="s">
        <v>3090</v>
      </c>
      <c r="F13204">
        <v>1</v>
      </c>
      <c r="G13204">
        <v>0</v>
      </c>
      <c r="H13204">
        <v>0</v>
      </c>
      <c r="I13204">
        <v>0</v>
      </c>
      <c r="K13204"/>
      <c r="N13204" t="s">
        <v>3091</v>
      </c>
      <c r="O13204" t="s">
        <v>3092</v>
      </c>
      <c r="P13204" t="s">
        <v>3095</v>
      </c>
      <c r="R13204" t="s">
        <v>3094</v>
      </c>
    </row>
    <row r="13205" spans="1:18" x14ac:dyDescent="0.25">
      <c r="A13205" t="s">
        <v>6903</v>
      </c>
      <c r="B13205" t="s">
        <v>3089</v>
      </c>
      <c r="D13205" t="s">
        <v>3090</v>
      </c>
      <c r="E13205" t="s">
        <v>3090</v>
      </c>
      <c r="F13205">
        <v>1</v>
      </c>
      <c r="G13205">
        <v>0</v>
      </c>
      <c r="H13205">
        <v>0</v>
      </c>
      <c r="I13205">
        <v>0</v>
      </c>
      <c r="K13205"/>
      <c r="N13205" t="s">
        <v>3091</v>
      </c>
      <c r="O13205" t="s">
        <v>3092</v>
      </c>
      <c r="P13205" t="s">
        <v>3095</v>
      </c>
      <c r="R13205" t="s">
        <v>3094</v>
      </c>
    </row>
    <row r="13206" spans="1:18" x14ac:dyDescent="0.25">
      <c r="A13206" t="s">
        <v>6904</v>
      </c>
      <c r="B13206" t="s">
        <v>3089</v>
      </c>
      <c r="D13206" t="s">
        <v>3090</v>
      </c>
      <c r="E13206" t="s">
        <v>3090</v>
      </c>
      <c r="F13206">
        <v>1</v>
      </c>
      <c r="G13206">
        <v>0</v>
      </c>
      <c r="H13206">
        <v>0</v>
      </c>
      <c r="I13206">
        <v>0</v>
      </c>
      <c r="K13206"/>
      <c r="N13206" t="s">
        <v>3091</v>
      </c>
      <c r="O13206" t="s">
        <v>3092</v>
      </c>
      <c r="P13206" t="s">
        <v>3095</v>
      </c>
      <c r="R13206" t="s">
        <v>3094</v>
      </c>
    </row>
    <row r="13207" spans="1:18" x14ac:dyDescent="0.25">
      <c r="A13207" t="s">
        <v>6905</v>
      </c>
      <c r="B13207" t="s">
        <v>3089</v>
      </c>
      <c r="D13207" t="s">
        <v>3090</v>
      </c>
      <c r="E13207" t="s">
        <v>3090</v>
      </c>
      <c r="F13207">
        <v>1</v>
      </c>
      <c r="G13207">
        <v>0</v>
      </c>
      <c r="H13207">
        <v>0</v>
      </c>
      <c r="I13207">
        <v>0</v>
      </c>
      <c r="K13207"/>
      <c r="N13207" t="s">
        <v>3091</v>
      </c>
      <c r="O13207" t="s">
        <v>3092</v>
      </c>
      <c r="P13207" t="s">
        <v>3095</v>
      </c>
      <c r="R13207" t="s">
        <v>3094</v>
      </c>
    </row>
    <row r="13208" spans="1:18" x14ac:dyDescent="0.25">
      <c r="A13208" t="s">
        <v>6906</v>
      </c>
      <c r="B13208" t="s">
        <v>3089</v>
      </c>
      <c r="D13208" t="s">
        <v>3090</v>
      </c>
      <c r="E13208" t="s">
        <v>3090</v>
      </c>
      <c r="F13208">
        <v>1</v>
      </c>
      <c r="G13208">
        <v>0</v>
      </c>
      <c r="H13208">
        <v>0</v>
      </c>
      <c r="I13208">
        <v>0</v>
      </c>
      <c r="K13208"/>
      <c r="N13208" t="s">
        <v>3091</v>
      </c>
      <c r="O13208" t="s">
        <v>3092</v>
      </c>
      <c r="P13208" t="s">
        <v>3095</v>
      </c>
      <c r="R13208" t="s">
        <v>3094</v>
      </c>
    </row>
    <row r="13209" spans="1:18" x14ac:dyDescent="0.25">
      <c r="A13209" t="s">
        <v>6907</v>
      </c>
      <c r="B13209" t="s">
        <v>3089</v>
      </c>
      <c r="D13209" t="s">
        <v>3090</v>
      </c>
      <c r="E13209" t="s">
        <v>3090</v>
      </c>
      <c r="F13209">
        <v>1</v>
      </c>
      <c r="G13209">
        <v>0</v>
      </c>
      <c r="H13209">
        <v>0</v>
      </c>
      <c r="I13209">
        <v>0</v>
      </c>
      <c r="K13209"/>
      <c r="N13209" t="s">
        <v>3091</v>
      </c>
      <c r="O13209" t="s">
        <v>3092</v>
      </c>
      <c r="P13209" t="s">
        <v>3095</v>
      </c>
      <c r="R13209" t="s">
        <v>3094</v>
      </c>
    </row>
    <row r="13210" spans="1:18" x14ac:dyDescent="0.25">
      <c r="A13210" t="s">
        <v>6908</v>
      </c>
      <c r="B13210" t="s">
        <v>3089</v>
      </c>
      <c r="D13210" t="s">
        <v>3090</v>
      </c>
      <c r="E13210" t="s">
        <v>3090</v>
      </c>
      <c r="F13210">
        <v>1</v>
      </c>
      <c r="G13210">
        <v>0</v>
      </c>
      <c r="H13210">
        <v>0</v>
      </c>
      <c r="I13210">
        <v>0</v>
      </c>
      <c r="K13210"/>
      <c r="N13210" t="s">
        <v>3091</v>
      </c>
      <c r="O13210" t="s">
        <v>3092</v>
      </c>
      <c r="P13210" t="s">
        <v>3095</v>
      </c>
      <c r="R13210" t="s">
        <v>3094</v>
      </c>
    </row>
    <row r="13211" spans="1:18" x14ac:dyDescent="0.25">
      <c r="A13211" t="s">
        <v>6909</v>
      </c>
      <c r="B13211" t="s">
        <v>3089</v>
      </c>
      <c r="D13211" t="s">
        <v>3090</v>
      </c>
      <c r="E13211" t="s">
        <v>3090</v>
      </c>
      <c r="F13211">
        <v>1</v>
      </c>
      <c r="G13211">
        <v>0</v>
      </c>
      <c r="H13211">
        <v>0</v>
      </c>
      <c r="I13211">
        <v>0</v>
      </c>
      <c r="K13211"/>
      <c r="N13211" t="s">
        <v>3091</v>
      </c>
      <c r="O13211" t="s">
        <v>3092</v>
      </c>
      <c r="P13211" t="s">
        <v>3095</v>
      </c>
      <c r="R13211" t="s">
        <v>3094</v>
      </c>
    </row>
    <row r="13212" spans="1:18" x14ac:dyDescent="0.25">
      <c r="A13212" t="s">
        <v>6910</v>
      </c>
      <c r="B13212" t="s">
        <v>3089</v>
      </c>
      <c r="D13212" t="s">
        <v>3090</v>
      </c>
      <c r="E13212" t="s">
        <v>3090</v>
      </c>
      <c r="F13212">
        <v>1</v>
      </c>
      <c r="G13212">
        <v>0</v>
      </c>
      <c r="H13212">
        <v>0</v>
      </c>
      <c r="I13212">
        <v>0</v>
      </c>
      <c r="K13212"/>
      <c r="N13212" t="s">
        <v>3091</v>
      </c>
      <c r="O13212" t="s">
        <v>3092</v>
      </c>
      <c r="P13212" t="s">
        <v>3095</v>
      </c>
      <c r="R13212" t="s">
        <v>3094</v>
      </c>
    </row>
    <row r="13213" spans="1:18" x14ac:dyDescent="0.25">
      <c r="A13213" t="s">
        <v>6911</v>
      </c>
      <c r="B13213" t="s">
        <v>3089</v>
      </c>
      <c r="D13213" t="s">
        <v>3090</v>
      </c>
      <c r="E13213" t="s">
        <v>3090</v>
      </c>
      <c r="F13213">
        <v>1</v>
      </c>
      <c r="G13213">
        <v>0</v>
      </c>
      <c r="H13213">
        <v>0</v>
      </c>
      <c r="I13213">
        <v>0</v>
      </c>
      <c r="K13213"/>
      <c r="N13213" t="s">
        <v>3091</v>
      </c>
      <c r="O13213" t="s">
        <v>3092</v>
      </c>
      <c r="P13213" t="s">
        <v>3095</v>
      </c>
      <c r="R13213" t="s">
        <v>3094</v>
      </c>
    </row>
    <row r="13214" spans="1:18" x14ac:dyDescent="0.25">
      <c r="A13214" t="s">
        <v>6912</v>
      </c>
      <c r="B13214" t="s">
        <v>3089</v>
      </c>
      <c r="D13214" t="s">
        <v>3090</v>
      </c>
      <c r="E13214" t="s">
        <v>3090</v>
      </c>
      <c r="F13214">
        <v>1</v>
      </c>
      <c r="G13214">
        <v>0</v>
      </c>
      <c r="H13214">
        <v>0</v>
      </c>
      <c r="I13214">
        <v>0</v>
      </c>
      <c r="K13214"/>
      <c r="N13214" t="s">
        <v>3091</v>
      </c>
      <c r="O13214" t="s">
        <v>3092</v>
      </c>
      <c r="P13214" t="s">
        <v>3095</v>
      </c>
      <c r="R13214" t="s">
        <v>3094</v>
      </c>
    </row>
    <row r="13215" spans="1:18" x14ac:dyDescent="0.25">
      <c r="A13215" t="s">
        <v>6913</v>
      </c>
      <c r="B13215" t="s">
        <v>3089</v>
      </c>
      <c r="D13215" t="s">
        <v>3090</v>
      </c>
      <c r="E13215" t="s">
        <v>3090</v>
      </c>
      <c r="F13215">
        <v>1</v>
      </c>
      <c r="G13215">
        <v>0</v>
      </c>
      <c r="H13215">
        <v>0</v>
      </c>
      <c r="I13215">
        <v>0</v>
      </c>
      <c r="K13215"/>
      <c r="N13215" t="s">
        <v>3091</v>
      </c>
      <c r="O13215" t="s">
        <v>3092</v>
      </c>
      <c r="P13215" t="s">
        <v>3095</v>
      </c>
      <c r="R13215" t="s">
        <v>3094</v>
      </c>
    </row>
    <row r="13216" spans="1:18" x14ac:dyDescent="0.25">
      <c r="A13216" t="s">
        <v>6914</v>
      </c>
      <c r="B13216" t="s">
        <v>3089</v>
      </c>
      <c r="D13216" t="s">
        <v>3090</v>
      </c>
      <c r="E13216" t="s">
        <v>3090</v>
      </c>
      <c r="F13216">
        <v>1</v>
      </c>
      <c r="G13216">
        <v>0</v>
      </c>
      <c r="H13216">
        <v>2291.8443766290602</v>
      </c>
      <c r="I13216">
        <v>1255.4343766290599</v>
      </c>
      <c r="K13216">
        <v>373.61</v>
      </c>
      <c r="M13216">
        <v>662.8</v>
      </c>
      <c r="N13216" t="s">
        <v>3091</v>
      </c>
      <c r="O13216" t="s">
        <v>3092</v>
      </c>
      <c r="P13216" t="s">
        <v>3095</v>
      </c>
      <c r="R13216" t="s">
        <v>3094</v>
      </c>
    </row>
    <row r="13217" spans="1:18" x14ac:dyDescent="0.25">
      <c r="A13217" t="s">
        <v>6915</v>
      </c>
      <c r="B13217" t="s">
        <v>3089</v>
      </c>
      <c r="D13217" t="s">
        <v>3090</v>
      </c>
      <c r="E13217" t="s">
        <v>3090</v>
      </c>
      <c r="F13217">
        <v>1</v>
      </c>
      <c r="G13217">
        <v>0</v>
      </c>
      <c r="H13217">
        <v>0</v>
      </c>
      <c r="I13217">
        <v>0</v>
      </c>
      <c r="K13217"/>
      <c r="N13217" t="s">
        <v>3091</v>
      </c>
      <c r="O13217" t="s">
        <v>3092</v>
      </c>
      <c r="P13217" t="s">
        <v>3095</v>
      </c>
      <c r="R13217" t="s">
        <v>3094</v>
      </c>
    </row>
    <row r="13218" spans="1:18" x14ac:dyDescent="0.25">
      <c r="A13218" t="s">
        <v>6916</v>
      </c>
      <c r="B13218" t="s">
        <v>3089</v>
      </c>
      <c r="D13218" t="s">
        <v>3090</v>
      </c>
      <c r="E13218" t="s">
        <v>3090</v>
      </c>
      <c r="F13218">
        <v>1</v>
      </c>
      <c r="G13218">
        <v>0</v>
      </c>
      <c r="H13218">
        <v>0</v>
      </c>
      <c r="I13218">
        <v>0</v>
      </c>
      <c r="K13218"/>
      <c r="N13218" t="s">
        <v>3091</v>
      </c>
      <c r="O13218" t="s">
        <v>3092</v>
      </c>
      <c r="P13218" t="s">
        <v>3095</v>
      </c>
      <c r="R13218" t="s">
        <v>3094</v>
      </c>
    </row>
    <row r="13219" spans="1:18" x14ac:dyDescent="0.25">
      <c r="A13219" t="s">
        <v>6917</v>
      </c>
      <c r="B13219" t="s">
        <v>3089</v>
      </c>
      <c r="D13219" t="s">
        <v>3090</v>
      </c>
      <c r="E13219" t="s">
        <v>3090</v>
      </c>
      <c r="F13219">
        <v>1</v>
      </c>
      <c r="G13219">
        <v>0</v>
      </c>
      <c r="H13219">
        <v>0</v>
      </c>
      <c r="I13219">
        <v>0</v>
      </c>
      <c r="K13219"/>
      <c r="N13219" t="s">
        <v>3091</v>
      </c>
      <c r="O13219" t="s">
        <v>3092</v>
      </c>
      <c r="P13219" t="s">
        <v>3095</v>
      </c>
      <c r="R13219" t="s">
        <v>3094</v>
      </c>
    </row>
    <row r="13220" spans="1:18" x14ac:dyDescent="0.25">
      <c r="A13220" t="s">
        <v>6918</v>
      </c>
      <c r="B13220" t="s">
        <v>3089</v>
      </c>
      <c r="D13220" t="s">
        <v>3090</v>
      </c>
      <c r="E13220" t="s">
        <v>3090</v>
      </c>
      <c r="F13220">
        <v>1</v>
      </c>
      <c r="G13220">
        <v>0</v>
      </c>
      <c r="H13220">
        <v>0</v>
      </c>
      <c r="I13220">
        <v>0</v>
      </c>
      <c r="K13220"/>
      <c r="N13220" t="s">
        <v>3091</v>
      </c>
      <c r="O13220" t="s">
        <v>3092</v>
      </c>
      <c r="P13220" t="s">
        <v>3095</v>
      </c>
      <c r="R13220" t="s">
        <v>3094</v>
      </c>
    </row>
    <row r="13221" spans="1:18" x14ac:dyDescent="0.25">
      <c r="A13221" t="s">
        <v>9202</v>
      </c>
      <c r="B13221" t="s">
        <v>3089</v>
      </c>
      <c r="D13221" t="s">
        <v>3090</v>
      </c>
      <c r="E13221" t="s">
        <v>3090</v>
      </c>
      <c r="F13221">
        <v>1</v>
      </c>
      <c r="G13221">
        <v>0</v>
      </c>
      <c r="H13221">
        <v>103.546046258617</v>
      </c>
      <c r="I13221">
        <v>48.706046258617803</v>
      </c>
      <c r="K13221">
        <v>22.4033333333333</v>
      </c>
      <c r="M13221">
        <v>32.436666666666603</v>
      </c>
      <c r="N13221" t="s">
        <v>3091</v>
      </c>
      <c r="O13221" t="s">
        <v>3092</v>
      </c>
      <c r="P13221" t="s">
        <v>3095</v>
      </c>
      <c r="R13221" t="s">
        <v>3094</v>
      </c>
    </row>
    <row r="13222" spans="1:18" x14ac:dyDescent="0.25">
      <c r="A13222" t="s">
        <v>9207</v>
      </c>
      <c r="B13222" t="s">
        <v>3089</v>
      </c>
      <c r="D13222" t="s">
        <v>3090</v>
      </c>
      <c r="E13222" t="s">
        <v>3090</v>
      </c>
      <c r="F13222">
        <v>1</v>
      </c>
      <c r="G13222">
        <v>0</v>
      </c>
      <c r="H13222">
        <v>1166.36893229782</v>
      </c>
      <c r="I13222">
        <v>592.14393229782695</v>
      </c>
      <c r="K13222">
        <v>234.5975</v>
      </c>
      <c r="M13222">
        <v>339.6275</v>
      </c>
      <c r="N13222" t="s">
        <v>3091</v>
      </c>
      <c r="O13222" t="s">
        <v>3092</v>
      </c>
      <c r="P13222" t="s">
        <v>3095</v>
      </c>
      <c r="R13222" t="s">
        <v>3094</v>
      </c>
    </row>
    <row r="13223" spans="1:18" x14ac:dyDescent="0.25">
      <c r="A13223" t="s">
        <v>9208</v>
      </c>
      <c r="B13223" t="s">
        <v>3089</v>
      </c>
      <c r="D13223" t="s">
        <v>3090</v>
      </c>
      <c r="E13223" t="s">
        <v>3090</v>
      </c>
      <c r="F13223">
        <v>1</v>
      </c>
      <c r="G13223">
        <v>0</v>
      </c>
      <c r="H13223">
        <v>988.56180558066103</v>
      </c>
      <c r="I13223">
        <v>414.33680558066101</v>
      </c>
      <c r="K13223">
        <v>234.5975</v>
      </c>
      <c r="M13223">
        <v>339.6275</v>
      </c>
      <c r="N13223" t="s">
        <v>3091</v>
      </c>
      <c r="O13223" t="s">
        <v>3092</v>
      </c>
      <c r="P13223" t="s">
        <v>3095</v>
      </c>
      <c r="R13223" t="s">
        <v>3094</v>
      </c>
    </row>
    <row r="13224" spans="1:18" x14ac:dyDescent="0.25">
      <c r="A13224" t="s">
        <v>9205</v>
      </c>
      <c r="B13224" t="s">
        <v>3089</v>
      </c>
      <c r="D13224" t="s">
        <v>3090</v>
      </c>
      <c r="E13224" t="s">
        <v>3090</v>
      </c>
      <c r="F13224">
        <v>1</v>
      </c>
      <c r="G13224">
        <v>0</v>
      </c>
      <c r="H13224">
        <v>1649.11015</v>
      </c>
      <c r="I13224">
        <v>1649.11015</v>
      </c>
      <c r="K13224"/>
      <c r="N13224" t="s">
        <v>3091</v>
      </c>
      <c r="O13224" t="s">
        <v>3092</v>
      </c>
      <c r="P13224" t="s">
        <v>3095</v>
      </c>
      <c r="R13224" t="s">
        <v>3094</v>
      </c>
    </row>
    <row r="13225" spans="1:18" x14ac:dyDescent="0.25">
      <c r="A13225" t="s">
        <v>9209</v>
      </c>
      <c r="B13225" t="s">
        <v>3089</v>
      </c>
      <c r="D13225" t="s">
        <v>3090</v>
      </c>
      <c r="E13225" t="s">
        <v>3090</v>
      </c>
      <c r="F13225">
        <v>1</v>
      </c>
      <c r="G13225">
        <v>0</v>
      </c>
      <c r="H13225">
        <v>108.147242733311</v>
      </c>
      <c r="I13225">
        <v>19.804742733310999</v>
      </c>
      <c r="K13225">
        <v>36.092500000000001</v>
      </c>
      <c r="M13225">
        <v>52.25</v>
      </c>
      <c r="N13225" t="s">
        <v>3091</v>
      </c>
      <c r="O13225" t="s">
        <v>3092</v>
      </c>
      <c r="P13225" t="s">
        <v>3095</v>
      </c>
      <c r="R13225" t="s">
        <v>3094</v>
      </c>
    </row>
    <row r="13226" spans="1:18" x14ac:dyDescent="0.25">
      <c r="A13226" t="s">
        <v>9250</v>
      </c>
      <c r="B13226" t="s">
        <v>3089</v>
      </c>
      <c r="D13226" t="s">
        <v>3090</v>
      </c>
      <c r="E13226" t="s">
        <v>3090</v>
      </c>
      <c r="F13226">
        <v>1</v>
      </c>
      <c r="G13226">
        <v>0</v>
      </c>
      <c r="H13226">
        <v>40.818258251185704</v>
      </c>
      <c r="I13226">
        <v>19.801591584518999</v>
      </c>
      <c r="K13226">
        <v>8.5866666666666607</v>
      </c>
      <c r="M13226">
        <v>12.43</v>
      </c>
      <c r="N13226" t="s">
        <v>3091</v>
      </c>
      <c r="O13226" t="s">
        <v>3092</v>
      </c>
      <c r="P13226" t="s">
        <v>3095</v>
      </c>
      <c r="R13226" t="s">
        <v>3094</v>
      </c>
    </row>
    <row r="13227" spans="1:18" x14ac:dyDescent="0.25">
      <c r="A13227" t="s">
        <v>9251</v>
      </c>
      <c r="B13227" t="s">
        <v>3089</v>
      </c>
      <c r="D13227" t="s">
        <v>3090</v>
      </c>
      <c r="E13227" t="s">
        <v>3090</v>
      </c>
      <c r="F13227">
        <v>1</v>
      </c>
      <c r="G13227">
        <v>0</v>
      </c>
      <c r="H13227">
        <v>0</v>
      </c>
      <c r="I13227"/>
      <c r="K13227"/>
      <c r="N13227" t="s">
        <v>3091</v>
      </c>
      <c r="O13227" t="s">
        <v>3092</v>
      </c>
      <c r="P13227" t="s">
        <v>3095</v>
      </c>
      <c r="R13227" t="s">
        <v>3094</v>
      </c>
    </row>
    <row r="13228" spans="1:18" x14ac:dyDescent="0.25">
      <c r="A13228" t="s">
        <v>9206</v>
      </c>
      <c r="B13228" t="s">
        <v>3089</v>
      </c>
      <c r="D13228" t="s">
        <v>3090</v>
      </c>
      <c r="E13228" t="s">
        <v>3090</v>
      </c>
      <c r="F13228">
        <v>1</v>
      </c>
      <c r="G13228">
        <v>0</v>
      </c>
      <c r="H13228">
        <v>1790.2125918782699</v>
      </c>
      <c r="I13228">
        <v>985.66759187827495</v>
      </c>
      <c r="K13228">
        <v>328.69499999999999</v>
      </c>
      <c r="M13228">
        <v>475.85</v>
      </c>
      <c r="N13228" t="s">
        <v>3091</v>
      </c>
      <c r="O13228" t="s">
        <v>3092</v>
      </c>
      <c r="P13228" t="s">
        <v>3095</v>
      </c>
      <c r="R13228" t="s">
        <v>3094</v>
      </c>
    </row>
    <row r="13229" spans="1:18" x14ac:dyDescent="0.25">
      <c r="A13229" t="s">
        <v>9204</v>
      </c>
      <c r="B13229" t="s">
        <v>3089</v>
      </c>
      <c r="D13229" t="s">
        <v>3090</v>
      </c>
      <c r="E13229" t="s">
        <v>3090</v>
      </c>
      <c r="F13229">
        <v>1</v>
      </c>
      <c r="G13229">
        <v>0</v>
      </c>
      <c r="H13229">
        <v>1690.00563095343</v>
      </c>
      <c r="I13229">
        <v>1058.9881309534301</v>
      </c>
      <c r="K13229">
        <v>257.8</v>
      </c>
      <c r="M13229">
        <v>373.21749999999997</v>
      </c>
      <c r="N13229" t="s">
        <v>3091</v>
      </c>
      <c r="O13229" t="s">
        <v>3092</v>
      </c>
      <c r="P13229" t="s">
        <v>3095</v>
      </c>
      <c r="R13229" t="s">
        <v>3094</v>
      </c>
    </row>
    <row r="13230" spans="1:18" x14ac:dyDescent="0.25">
      <c r="A13230" t="s">
        <v>9203</v>
      </c>
      <c r="B13230" t="s">
        <v>3089</v>
      </c>
      <c r="D13230" t="s">
        <v>3090</v>
      </c>
      <c r="E13230" t="s">
        <v>3090</v>
      </c>
      <c r="F13230">
        <v>1</v>
      </c>
      <c r="G13230">
        <v>0</v>
      </c>
      <c r="H13230">
        <v>440.695192660153</v>
      </c>
      <c r="I13230">
        <v>240.570192660153</v>
      </c>
      <c r="K13230">
        <v>81.762500000000003</v>
      </c>
      <c r="M13230">
        <v>118.3625</v>
      </c>
      <c r="N13230" t="s">
        <v>3091</v>
      </c>
      <c r="O13230" t="s">
        <v>3092</v>
      </c>
      <c r="P13230" t="s">
        <v>3095</v>
      </c>
      <c r="R13230" t="s">
        <v>3094</v>
      </c>
    </row>
    <row r="13231" spans="1:18" x14ac:dyDescent="0.25">
      <c r="A13231" t="s">
        <v>9194</v>
      </c>
      <c r="B13231" t="s">
        <v>3089</v>
      </c>
      <c r="D13231" t="s">
        <v>3090</v>
      </c>
      <c r="E13231" t="s">
        <v>3090</v>
      </c>
      <c r="F13231">
        <v>1</v>
      </c>
      <c r="G13231">
        <v>0</v>
      </c>
      <c r="H13231">
        <v>265.05813009576502</v>
      </c>
      <c r="I13231">
        <v>171.60313009576501</v>
      </c>
      <c r="K13231">
        <v>38.18</v>
      </c>
      <c r="M13231">
        <v>55.274999999999999</v>
      </c>
      <c r="N13231" t="s">
        <v>3091</v>
      </c>
      <c r="O13231" t="s">
        <v>3092</v>
      </c>
      <c r="P13231" t="s">
        <v>3095</v>
      </c>
      <c r="R13231" t="s">
        <v>3094</v>
      </c>
    </row>
    <row r="13232" spans="1:18" x14ac:dyDescent="0.25">
      <c r="A13232" t="s">
        <v>9197</v>
      </c>
      <c r="B13232" t="s">
        <v>3089</v>
      </c>
      <c r="D13232" t="s">
        <v>3090</v>
      </c>
      <c r="E13232" t="s">
        <v>3090</v>
      </c>
      <c r="F13232">
        <v>1</v>
      </c>
      <c r="G13232">
        <v>0</v>
      </c>
      <c r="H13232">
        <v>911.36538666666604</v>
      </c>
      <c r="I13232">
        <v>688.64788666666595</v>
      </c>
      <c r="K13232">
        <v>90.99</v>
      </c>
      <c r="M13232">
        <v>131.72749999999999</v>
      </c>
      <c r="N13232" t="s">
        <v>3091</v>
      </c>
      <c r="O13232" t="s">
        <v>3092</v>
      </c>
      <c r="P13232" t="s">
        <v>3095</v>
      </c>
      <c r="R13232" t="s">
        <v>3094</v>
      </c>
    </row>
    <row r="13233" spans="1:18" x14ac:dyDescent="0.25">
      <c r="A13233" t="s">
        <v>9252</v>
      </c>
      <c r="B13233" t="s">
        <v>3089</v>
      </c>
      <c r="D13233" t="s">
        <v>3090</v>
      </c>
      <c r="E13233" t="s">
        <v>3090</v>
      </c>
      <c r="F13233">
        <v>1</v>
      </c>
      <c r="G13233">
        <v>0</v>
      </c>
      <c r="H13233">
        <v>13946.2006132635</v>
      </c>
      <c r="I13233">
        <v>7378.9821922109504</v>
      </c>
      <c r="K13233">
        <v>2683.0342105263098</v>
      </c>
      <c r="M13233">
        <v>3884.1842105263099</v>
      </c>
      <c r="N13233" t="s">
        <v>3091</v>
      </c>
      <c r="O13233" t="s">
        <v>3092</v>
      </c>
      <c r="P13233" t="s">
        <v>3095</v>
      </c>
      <c r="R13233" t="s">
        <v>3094</v>
      </c>
    </row>
    <row r="13234" spans="1:18" x14ac:dyDescent="0.25">
      <c r="A13234" t="s">
        <v>9253</v>
      </c>
      <c r="B13234" t="s">
        <v>3089</v>
      </c>
      <c r="D13234" t="s">
        <v>3090</v>
      </c>
      <c r="E13234" t="s">
        <v>3090</v>
      </c>
      <c r="F13234">
        <v>1</v>
      </c>
      <c r="G13234">
        <v>0</v>
      </c>
      <c r="H13234">
        <v>11270.2416897032</v>
      </c>
      <c r="I13234">
        <v>7537.5378300540797</v>
      </c>
      <c r="K13234">
        <v>1524.99192982456</v>
      </c>
      <c r="M13234">
        <v>2207.7119298245598</v>
      </c>
      <c r="N13234" t="s">
        <v>3091</v>
      </c>
      <c r="O13234" t="s">
        <v>3092</v>
      </c>
      <c r="P13234" t="s">
        <v>3095</v>
      </c>
      <c r="R13234" t="s">
        <v>3094</v>
      </c>
    </row>
    <row r="13235" spans="1:18" x14ac:dyDescent="0.25">
      <c r="A13235" t="s">
        <v>9254</v>
      </c>
      <c r="B13235" t="s">
        <v>3089</v>
      </c>
      <c r="D13235" t="s">
        <v>3090</v>
      </c>
      <c r="E13235" t="s">
        <v>3090</v>
      </c>
      <c r="F13235">
        <v>1</v>
      </c>
      <c r="G13235">
        <v>0</v>
      </c>
      <c r="H13235">
        <v>11270.2416897032</v>
      </c>
      <c r="I13235">
        <v>7537.5378300540797</v>
      </c>
      <c r="K13235">
        <v>1524.99192982456</v>
      </c>
      <c r="M13235">
        <v>2207.7119298245598</v>
      </c>
      <c r="N13235" t="s">
        <v>3091</v>
      </c>
      <c r="O13235" t="s">
        <v>3092</v>
      </c>
      <c r="P13235" t="s">
        <v>3095</v>
      </c>
      <c r="R13235" t="s">
        <v>3094</v>
      </c>
    </row>
    <row r="13236" spans="1:18" x14ac:dyDescent="0.25">
      <c r="A13236" t="s">
        <v>9255</v>
      </c>
      <c r="B13236" t="s">
        <v>3089</v>
      </c>
      <c r="D13236" t="s">
        <v>3090</v>
      </c>
      <c r="E13236" t="s">
        <v>3090</v>
      </c>
      <c r="F13236">
        <v>1</v>
      </c>
      <c r="G13236">
        <v>0</v>
      </c>
      <c r="H13236">
        <v>11270.2416897032</v>
      </c>
      <c r="I13236">
        <v>7537.5378300540797</v>
      </c>
      <c r="K13236">
        <v>1524.99192982456</v>
      </c>
      <c r="M13236">
        <v>2207.7119298245598</v>
      </c>
      <c r="N13236" t="s">
        <v>3091</v>
      </c>
      <c r="O13236" t="s">
        <v>3092</v>
      </c>
      <c r="P13236" t="s">
        <v>3095</v>
      </c>
      <c r="R13236" t="s">
        <v>3094</v>
      </c>
    </row>
    <row r="13237" spans="1:18" x14ac:dyDescent="0.25">
      <c r="A13237" t="s">
        <v>1451</v>
      </c>
      <c r="B13237" t="s">
        <v>3089</v>
      </c>
      <c r="D13237" t="s">
        <v>3090</v>
      </c>
      <c r="E13237" t="s">
        <v>3090</v>
      </c>
      <c r="F13237">
        <v>1</v>
      </c>
      <c r="G13237">
        <v>0</v>
      </c>
      <c r="H13237">
        <v>62.817901203004702</v>
      </c>
      <c r="I13237">
        <v>14.8079012030047</v>
      </c>
      <c r="K13237">
        <v>17.38</v>
      </c>
      <c r="M13237">
        <v>30.63</v>
      </c>
      <c r="N13237" t="s">
        <v>3091</v>
      </c>
      <c r="O13237" t="s">
        <v>3092</v>
      </c>
      <c r="P13237" t="s">
        <v>3095</v>
      </c>
      <c r="R13237" t="s">
        <v>3094</v>
      </c>
    </row>
    <row r="13238" spans="1:18" x14ac:dyDescent="0.25">
      <c r="A13238" t="s">
        <v>528</v>
      </c>
      <c r="B13238" t="s">
        <v>3089</v>
      </c>
      <c r="D13238" t="s">
        <v>3090</v>
      </c>
      <c r="E13238" t="s">
        <v>3090</v>
      </c>
      <c r="F13238">
        <v>1</v>
      </c>
      <c r="G13238">
        <v>0</v>
      </c>
      <c r="H13238">
        <v>12.84</v>
      </c>
      <c r="I13238">
        <v>12.84</v>
      </c>
      <c r="K13238"/>
      <c r="N13238" t="s">
        <v>3091</v>
      </c>
      <c r="O13238" t="s">
        <v>3092</v>
      </c>
      <c r="P13238" t="s">
        <v>3095</v>
      </c>
      <c r="R13238" t="s">
        <v>3094</v>
      </c>
    </row>
    <row r="13239" spans="1:18" x14ac:dyDescent="0.25">
      <c r="A13239" t="s">
        <v>524</v>
      </c>
      <c r="B13239" t="s">
        <v>3089</v>
      </c>
      <c r="D13239" t="s">
        <v>3090</v>
      </c>
      <c r="E13239" t="s">
        <v>3090</v>
      </c>
      <c r="F13239">
        <v>1</v>
      </c>
      <c r="G13239">
        <v>0</v>
      </c>
      <c r="H13239">
        <v>0</v>
      </c>
      <c r="I13239">
        <v>0</v>
      </c>
      <c r="K13239"/>
      <c r="N13239" t="s">
        <v>3091</v>
      </c>
      <c r="O13239" t="s">
        <v>3092</v>
      </c>
      <c r="P13239" t="s">
        <v>3095</v>
      </c>
      <c r="R13239" t="s">
        <v>3094</v>
      </c>
    </row>
    <row r="13240" spans="1:18" x14ac:dyDescent="0.25">
      <c r="A13240" t="s">
        <v>2989</v>
      </c>
      <c r="B13240" t="s">
        <v>3089</v>
      </c>
      <c r="D13240" t="s">
        <v>3090</v>
      </c>
      <c r="E13240" t="s">
        <v>3090</v>
      </c>
      <c r="F13240">
        <v>1</v>
      </c>
      <c r="G13240">
        <v>0</v>
      </c>
      <c r="H13240">
        <v>38.68</v>
      </c>
      <c r="I13240">
        <v>38.68</v>
      </c>
      <c r="K13240"/>
      <c r="N13240" t="s">
        <v>3091</v>
      </c>
      <c r="O13240" t="s">
        <v>3092</v>
      </c>
      <c r="P13240" t="s">
        <v>3095</v>
      </c>
      <c r="R13240" t="s">
        <v>3094</v>
      </c>
    </row>
    <row r="13241" spans="1:18" x14ac:dyDescent="0.25">
      <c r="A13241" t="s">
        <v>3227</v>
      </c>
      <c r="B13241" t="s">
        <v>3089</v>
      </c>
      <c r="D13241" t="s">
        <v>3090</v>
      </c>
      <c r="E13241" t="s">
        <v>3090</v>
      </c>
      <c r="F13241">
        <v>1</v>
      </c>
      <c r="G13241">
        <v>0</v>
      </c>
      <c r="H13241">
        <v>37.717199999999998</v>
      </c>
      <c r="I13241">
        <v>14.0672</v>
      </c>
      <c r="K13241">
        <v>8.69</v>
      </c>
      <c r="M13241">
        <v>14.96</v>
      </c>
      <c r="N13241" t="s">
        <v>3091</v>
      </c>
      <c r="O13241" t="s">
        <v>3092</v>
      </c>
      <c r="P13241" t="s">
        <v>3095</v>
      </c>
      <c r="R13241" t="s">
        <v>3094</v>
      </c>
    </row>
    <row r="13242" spans="1:18" x14ac:dyDescent="0.25">
      <c r="A13242" t="s">
        <v>6919</v>
      </c>
      <c r="B13242" t="s">
        <v>3089</v>
      </c>
      <c r="D13242" t="s">
        <v>3090</v>
      </c>
      <c r="E13242" t="s">
        <v>3090</v>
      </c>
      <c r="F13242">
        <v>1</v>
      </c>
      <c r="G13242">
        <v>0</v>
      </c>
      <c r="H13242">
        <v>0</v>
      </c>
      <c r="I13242">
        <v>0</v>
      </c>
      <c r="K13242"/>
      <c r="N13242" t="s">
        <v>3091</v>
      </c>
      <c r="O13242" t="s">
        <v>3092</v>
      </c>
      <c r="P13242" t="s">
        <v>3095</v>
      </c>
      <c r="R13242" t="s">
        <v>3094</v>
      </c>
    </row>
    <row r="13243" spans="1:18" x14ac:dyDescent="0.25">
      <c r="A13243" t="s">
        <v>541</v>
      </c>
      <c r="B13243" t="s">
        <v>3089</v>
      </c>
      <c r="D13243" t="s">
        <v>3090</v>
      </c>
      <c r="E13243" t="s">
        <v>3090</v>
      </c>
      <c r="F13243">
        <v>1</v>
      </c>
      <c r="G13243">
        <v>0</v>
      </c>
      <c r="H13243">
        <v>58.938018888888799</v>
      </c>
      <c r="I13243">
        <v>39.018018888888797</v>
      </c>
      <c r="K13243">
        <v>7.25</v>
      </c>
      <c r="M13243">
        <v>12.67</v>
      </c>
      <c r="N13243" t="s">
        <v>3091</v>
      </c>
      <c r="O13243" t="s">
        <v>3092</v>
      </c>
      <c r="P13243" t="s">
        <v>3095</v>
      </c>
      <c r="R13243" t="s">
        <v>3094</v>
      </c>
    </row>
    <row r="13244" spans="1:18" x14ac:dyDescent="0.25">
      <c r="A13244" t="s">
        <v>542</v>
      </c>
      <c r="B13244" t="s">
        <v>3089</v>
      </c>
      <c r="D13244" t="s">
        <v>3090</v>
      </c>
      <c r="E13244" t="s">
        <v>3090</v>
      </c>
      <c r="F13244">
        <v>1</v>
      </c>
      <c r="G13244">
        <v>0</v>
      </c>
      <c r="H13244">
        <v>0</v>
      </c>
      <c r="I13244">
        <v>0</v>
      </c>
      <c r="K13244"/>
      <c r="N13244" t="s">
        <v>3091</v>
      </c>
      <c r="O13244" t="s">
        <v>3092</v>
      </c>
      <c r="P13244" t="s">
        <v>3095</v>
      </c>
      <c r="R13244" t="s">
        <v>3094</v>
      </c>
    </row>
    <row r="13245" spans="1:18" x14ac:dyDescent="0.25">
      <c r="A13245" t="s">
        <v>2689</v>
      </c>
      <c r="B13245" t="s">
        <v>3089</v>
      </c>
      <c r="D13245" t="s">
        <v>3090</v>
      </c>
      <c r="E13245" t="s">
        <v>3090</v>
      </c>
      <c r="F13245">
        <v>1</v>
      </c>
      <c r="G13245">
        <v>0</v>
      </c>
      <c r="H13245">
        <v>116.19656877696001</v>
      </c>
      <c r="I13245">
        <v>96.276568776960701</v>
      </c>
      <c r="K13245">
        <v>7.25</v>
      </c>
      <c r="M13245">
        <v>12.67</v>
      </c>
      <c r="N13245" t="s">
        <v>3091</v>
      </c>
      <c r="O13245" t="s">
        <v>3092</v>
      </c>
      <c r="P13245" t="s">
        <v>3095</v>
      </c>
      <c r="R13245" t="s">
        <v>3094</v>
      </c>
    </row>
    <row r="13246" spans="1:18" x14ac:dyDescent="0.25">
      <c r="A13246" t="s">
        <v>544</v>
      </c>
      <c r="B13246" t="s">
        <v>3089</v>
      </c>
      <c r="D13246" t="s">
        <v>3090</v>
      </c>
      <c r="E13246" t="s">
        <v>3090</v>
      </c>
      <c r="F13246">
        <v>1</v>
      </c>
      <c r="G13246">
        <v>0</v>
      </c>
      <c r="H13246">
        <v>107.330083883442</v>
      </c>
      <c r="I13246">
        <v>87.4134172167755</v>
      </c>
      <c r="K13246">
        <v>7.2433333333333296</v>
      </c>
      <c r="M13246">
        <v>12.6733333333333</v>
      </c>
      <c r="N13246" t="s">
        <v>3091</v>
      </c>
      <c r="O13246" t="s">
        <v>3092</v>
      </c>
      <c r="P13246" t="s">
        <v>3095</v>
      </c>
      <c r="R13246" t="s">
        <v>3094</v>
      </c>
    </row>
    <row r="13247" spans="1:18" x14ac:dyDescent="0.25">
      <c r="A13247" t="s">
        <v>6920</v>
      </c>
      <c r="B13247" t="s">
        <v>3089</v>
      </c>
      <c r="D13247" t="s">
        <v>3090</v>
      </c>
      <c r="E13247" t="s">
        <v>3090</v>
      </c>
      <c r="F13247">
        <v>1</v>
      </c>
      <c r="G13247">
        <v>0</v>
      </c>
      <c r="H13247">
        <v>145.25384</v>
      </c>
      <c r="I13247">
        <v>145.25384</v>
      </c>
      <c r="K13247"/>
      <c r="N13247" t="s">
        <v>3091</v>
      </c>
      <c r="O13247" t="s">
        <v>3092</v>
      </c>
      <c r="P13247" t="s">
        <v>3095</v>
      </c>
      <c r="R13247" t="s">
        <v>3094</v>
      </c>
    </row>
    <row r="13248" spans="1:18" x14ac:dyDescent="0.25">
      <c r="A13248" t="s">
        <v>6921</v>
      </c>
      <c r="B13248" t="s">
        <v>3089</v>
      </c>
      <c r="D13248" t="s">
        <v>3090</v>
      </c>
      <c r="E13248" t="s">
        <v>3090</v>
      </c>
      <c r="F13248">
        <v>1</v>
      </c>
      <c r="G13248">
        <v>0</v>
      </c>
      <c r="H13248">
        <v>0</v>
      </c>
      <c r="I13248">
        <v>0</v>
      </c>
      <c r="K13248"/>
      <c r="N13248" t="s">
        <v>3091</v>
      </c>
      <c r="O13248" t="s">
        <v>3092</v>
      </c>
      <c r="P13248" t="s">
        <v>3095</v>
      </c>
      <c r="R13248" t="s">
        <v>3094</v>
      </c>
    </row>
    <row r="13249" spans="1:18" x14ac:dyDescent="0.25">
      <c r="A13249" t="s">
        <v>6922</v>
      </c>
      <c r="B13249" t="s">
        <v>3089</v>
      </c>
      <c r="D13249" t="s">
        <v>3090</v>
      </c>
      <c r="E13249" t="s">
        <v>3090</v>
      </c>
      <c r="F13249">
        <v>1</v>
      </c>
      <c r="G13249">
        <v>0</v>
      </c>
      <c r="H13249">
        <v>509.802060416666</v>
      </c>
      <c r="I13249">
        <v>326.41206041666601</v>
      </c>
      <c r="K13249">
        <v>66.61</v>
      </c>
      <c r="M13249">
        <v>116.78</v>
      </c>
      <c r="N13249" t="s">
        <v>3091</v>
      </c>
      <c r="O13249" t="s">
        <v>3092</v>
      </c>
      <c r="P13249" t="s">
        <v>3095</v>
      </c>
      <c r="R13249" t="s">
        <v>3094</v>
      </c>
    </row>
    <row r="13250" spans="1:18" x14ac:dyDescent="0.25">
      <c r="A13250" t="s">
        <v>6923</v>
      </c>
      <c r="B13250" t="s">
        <v>3089</v>
      </c>
      <c r="D13250" t="s">
        <v>3090</v>
      </c>
      <c r="E13250" t="s">
        <v>3090</v>
      </c>
      <c r="F13250">
        <v>1</v>
      </c>
      <c r="G13250">
        <v>0</v>
      </c>
      <c r="H13250">
        <v>341.75593045459601</v>
      </c>
      <c r="I13250">
        <v>158.365930454596</v>
      </c>
      <c r="K13250">
        <v>66.61</v>
      </c>
      <c r="M13250">
        <v>116.78</v>
      </c>
      <c r="N13250" t="s">
        <v>3091</v>
      </c>
      <c r="O13250" t="s">
        <v>3092</v>
      </c>
      <c r="P13250" t="s">
        <v>3095</v>
      </c>
      <c r="R13250" t="s">
        <v>3094</v>
      </c>
    </row>
    <row r="13251" spans="1:18" x14ac:dyDescent="0.25">
      <c r="A13251" t="s">
        <v>6924</v>
      </c>
      <c r="B13251" t="s">
        <v>3089</v>
      </c>
      <c r="D13251" t="s">
        <v>3090</v>
      </c>
      <c r="E13251" t="s">
        <v>3090</v>
      </c>
      <c r="F13251">
        <v>1</v>
      </c>
      <c r="G13251">
        <v>0</v>
      </c>
      <c r="H13251">
        <v>67.680333333333294</v>
      </c>
      <c r="I13251">
        <v>67.680333333333294</v>
      </c>
      <c r="K13251"/>
      <c r="N13251" t="s">
        <v>3091</v>
      </c>
      <c r="O13251" t="s">
        <v>3092</v>
      </c>
      <c r="P13251" t="s">
        <v>3095</v>
      </c>
      <c r="R13251" t="s">
        <v>3094</v>
      </c>
    </row>
    <row r="13252" spans="1:18" x14ac:dyDescent="0.25">
      <c r="A13252" t="s">
        <v>6925</v>
      </c>
      <c r="B13252" t="s">
        <v>3089</v>
      </c>
      <c r="D13252" t="s">
        <v>3090</v>
      </c>
      <c r="E13252" t="s">
        <v>3090</v>
      </c>
      <c r="F13252">
        <v>1</v>
      </c>
      <c r="G13252">
        <v>0</v>
      </c>
      <c r="H13252">
        <v>451.13451514934201</v>
      </c>
      <c r="I13252">
        <v>267.74451514934202</v>
      </c>
      <c r="K13252">
        <v>66.61</v>
      </c>
      <c r="M13252">
        <v>116.78</v>
      </c>
      <c r="N13252" t="s">
        <v>3091</v>
      </c>
      <c r="O13252" t="s">
        <v>3092</v>
      </c>
      <c r="P13252" t="s">
        <v>3095</v>
      </c>
      <c r="R13252" t="s">
        <v>3094</v>
      </c>
    </row>
    <row r="13253" spans="1:18" x14ac:dyDescent="0.25">
      <c r="A13253" t="s">
        <v>2829</v>
      </c>
      <c r="B13253" t="s">
        <v>3089</v>
      </c>
      <c r="D13253" t="s">
        <v>3090</v>
      </c>
      <c r="E13253" t="s">
        <v>3090</v>
      </c>
      <c r="F13253">
        <v>1</v>
      </c>
      <c r="G13253">
        <v>0</v>
      </c>
      <c r="H13253">
        <v>0</v>
      </c>
      <c r="I13253"/>
      <c r="K13253"/>
      <c r="N13253" t="s">
        <v>3091</v>
      </c>
      <c r="O13253" t="s">
        <v>3092</v>
      </c>
      <c r="P13253" t="s">
        <v>3095</v>
      </c>
      <c r="R13253" t="s">
        <v>3094</v>
      </c>
    </row>
    <row r="13254" spans="1:18" x14ac:dyDescent="0.25">
      <c r="A13254" t="s">
        <v>6926</v>
      </c>
      <c r="B13254" t="s">
        <v>3089</v>
      </c>
      <c r="D13254" t="s">
        <v>3090</v>
      </c>
      <c r="E13254" t="s">
        <v>3090</v>
      </c>
      <c r="F13254">
        <v>1</v>
      </c>
      <c r="G13254">
        <v>0</v>
      </c>
      <c r="H13254">
        <v>77.108666666666593</v>
      </c>
      <c r="I13254">
        <v>77.108666666666593</v>
      </c>
      <c r="K13254"/>
      <c r="N13254" t="s">
        <v>3091</v>
      </c>
      <c r="O13254" t="s">
        <v>3092</v>
      </c>
      <c r="P13254" t="s">
        <v>3095</v>
      </c>
      <c r="R13254" t="s">
        <v>3094</v>
      </c>
    </row>
    <row r="13255" spans="1:18" x14ac:dyDescent="0.25">
      <c r="A13255" t="s">
        <v>3228</v>
      </c>
      <c r="B13255" t="s">
        <v>3089</v>
      </c>
      <c r="D13255" t="s">
        <v>3090</v>
      </c>
      <c r="E13255" t="s">
        <v>3090</v>
      </c>
      <c r="F13255">
        <v>1</v>
      </c>
      <c r="G13255">
        <v>0</v>
      </c>
      <c r="H13255">
        <v>26.507860703836698</v>
      </c>
      <c r="I13255">
        <v>26.507860703836698</v>
      </c>
      <c r="K13255"/>
      <c r="N13255" t="s">
        <v>3091</v>
      </c>
      <c r="O13255" t="s">
        <v>3092</v>
      </c>
      <c r="P13255" t="s">
        <v>3095</v>
      </c>
      <c r="R13255" t="s">
        <v>3094</v>
      </c>
    </row>
    <row r="13256" spans="1:18" x14ac:dyDescent="0.25">
      <c r="A13256" t="s">
        <v>1956</v>
      </c>
      <c r="B13256" t="s">
        <v>3089</v>
      </c>
      <c r="D13256" t="s">
        <v>3090</v>
      </c>
      <c r="E13256" t="s">
        <v>3090</v>
      </c>
      <c r="F13256">
        <v>1</v>
      </c>
      <c r="G13256">
        <v>0</v>
      </c>
      <c r="H13256">
        <v>102.16231460927401</v>
      </c>
      <c r="I13256">
        <v>27.032314609274799</v>
      </c>
      <c r="K13256">
        <v>27.52</v>
      </c>
      <c r="M13256">
        <v>47.61</v>
      </c>
      <c r="N13256" t="s">
        <v>3091</v>
      </c>
      <c r="O13256" t="s">
        <v>3092</v>
      </c>
      <c r="P13256" t="s">
        <v>3095</v>
      </c>
      <c r="R13256" t="s">
        <v>3094</v>
      </c>
    </row>
    <row r="13257" spans="1:18" x14ac:dyDescent="0.25">
      <c r="A13257" t="s">
        <v>3040</v>
      </c>
      <c r="B13257" t="s">
        <v>3089</v>
      </c>
      <c r="D13257" t="s">
        <v>3090</v>
      </c>
      <c r="E13257" t="s">
        <v>3090</v>
      </c>
      <c r="F13257">
        <v>1</v>
      </c>
      <c r="G13257">
        <v>0</v>
      </c>
      <c r="H13257">
        <v>43.701438336668801</v>
      </c>
      <c r="I13257">
        <v>12.0714383366688</v>
      </c>
      <c r="K13257">
        <v>11.59</v>
      </c>
      <c r="M13257">
        <v>20.04</v>
      </c>
      <c r="N13257" t="s">
        <v>3091</v>
      </c>
      <c r="O13257" t="s">
        <v>3092</v>
      </c>
      <c r="P13257" t="s">
        <v>3095</v>
      </c>
      <c r="R13257" t="s">
        <v>3094</v>
      </c>
    </row>
    <row r="13258" spans="1:18" x14ac:dyDescent="0.25">
      <c r="A13258" t="s">
        <v>3041</v>
      </c>
      <c r="B13258" t="s">
        <v>3089</v>
      </c>
      <c r="D13258" t="s">
        <v>3090</v>
      </c>
      <c r="E13258" t="s">
        <v>3090</v>
      </c>
      <c r="F13258">
        <v>1</v>
      </c>
      <c r="G13258">
        <v>0</v>
      </c>
      <c r="H13258">
        <v>22.42</v>
      </c>
      <c r="I13258">
        <v>22.42</v>
      </c>
      <c r="K13258"/>
      <c r="N13258" t="s">
        <v>3091</v>
      </c>
      <c r="O13258" t="s">
        <v>3092</v>
      </c>
      <c r="P13258" t="s">
        <v>3095</v>
      </c>
      <c r="R13258" t="s">
        <v>3094</v>
      </c>
    </row>
    <row r="13259" spans="1:18" x14ac:dyDescent="0.25">
      <c r="A13259" t="s">
        <v>2942</v>
      </c>
      <c r="B13259" t="s">
        <v>3089</v>
      </c>
      <c r="D13259" t="s">
        <v>3090</v>
      </c>
      <c r="E13259" t="s">
        <v>3090</v>
      </c>
      <c r="F13259">
        <v>1</v>
      </c>
      <c r="G13259">
        <v>0</v>
      </c>
      <c r="H13259">
        <v>5399.9314813440196</v>
      </c>
      <c r="I13259">
        <v>4091.7014813440201</v>
      </c>
      <c r="K13259">
        <v>469.18</v>
      </c>
      <c r="M13259">
        <v>839.05</v>
      </c>
      <c r="N13259" t="s">
        <v>3091</v>
      </c>
      <c r="O13259" t="s">
        <v>3092</v>
      </c>
      <c r="P13259" t="s">
        <v>3095</v>
      </c>
      <c r="R13259" t="s">
        <v>3094</v>
      </c>
    </row>
    <row r="13260" spans="1:18" x14ac:dyDescent="0.25">
      <c r="A13260" t="s">
        <v>469</v>
      </c>
      <c r="B13260" t="s">
        <v>3089</v>
      </c>
      <c r="D13260" t="s">
        <v>3090</v>
      </c>
      <c r="E13260" t="s">
        <v>3090</v>
      </c>
      <c r="F13260">
        <v>1</v>
      </c>
      <c r="G13260">
        <v>0</v>
      </c>
      <c r="H13260">
        <v>358.80010940447102</v>
      </c>
      <c r="I13260">
        <v>191.08010940447099</v>
      </c>
      <c r="K13260">
        <v>60.82</v>
      </c>
      <c r="M13260">
        <v>106.9</v>
      </c>
      <c r="N13260" t="s">
        <v>3091</v>
      </c>
      <c r="O13260" t="s">
        <v>3092</v>
      </c>
      <c r="P13260" t="s">
        <v>3095</v>
      </c>
      <c r="R13260" t="s">
        <v>3094</v>
      </c>
    </row>
    <row r="13261" spans="1:18" x14ac:dyDescent="0.25">
      <c r="A13261" t="s">
        <v>533</v>
      </c>
      <c r="B13261" t="s">
        <v>3089</v>
      </c>
      <c r="D13261" t="s">
        <v>3090</v>
      </c>
      <c r="E13261" t="s">
        <v>3090</v>
      </c>
      <c r="F13261">
        <v>1</v>
      </c>
      <c r="G13261">
        <v>0</v>
      </c>
      <c r="H13261">
        <v>0</v>
      </c>
      <c r="I13261">
        <v>0</v>
      </c>
      <c r="K13261"/>
      <c r="N13261" t="s">
        <v>3091</v>
      </c>
      <c r="O13261" t="s">
        <v>3092</v>
      </c>
      <c r="P13261" t="s">
        <v>3095</v>
      </c>
      <c r="R13261" t="s">
        <v>3094</v>
      </c>
    </row>
    <row r="13262" spans="1:18" x14ac:dyDescent="0.25">
      <c r="A13262" t="s">
        <v>522</v>
      </c>
      <c r="B13262" t="s">
        <v>3089</v>
      </c>
      <c r="D13262" t="s">
        <v>3090</v>
      </c>
      <c r="E13262" t="s">
        <v>3090</v>
      </c>
      <c r="F13262">
        <v>1</v>
      </c>
      <c r="G13262">
        <v>0</v>
      </c>
      <c r="H13262">
        <v>211.977670285328</v>
      </c>
      <c r="I13262">
        <v>140.05767028532799</v>
      </c>
      <c r="K13262">
        <v>26.07</v>
      </c>
      <c r="M13262">
        <v>45.85</v>
      </c>
      <c r="N13262" t="s">
        <v>3091</v>
      </c>
      <c r="O13262" t="s">
        <v>3092</v>
      </c>
      <c r="P13262" t="s">
        <v>3095</v>
      </c>
      <c r="R13262" t="s">
        <v>3094</v>
      </c>
    </row>
    <row r="13263" spans="1:18" x14ac:dyDescent="0.25">
      <c r="A13263" t="s">
        <v>573</v>
      </c>
      <c r="B13263" t="s">
        <v>3089</v>
      </c>
      <c r="D13263" t="s">
        <v>3090</v>
      </c>
      <c r="E13263" t="s">
        <v>3090</v>
      </c>
      <c r="F13263">
        <v>1</v>
      </c>
      <c r="G13263">
        <v>0</v>
      </c>
      <c r="H13263">
        <v>30.697169727891101</v>
      </c>
      <c r="I13263">
        <v>30.697169727891101</v>
      </c>
      <c r="K13263"/>
      <c r="N13263" t="s">
        <v>3091</v>
      </c>
      <c r="O13263" t="s">
        <v>3092</v>
      </c>
      <c r="P13263" t="s">
        <v>3095</v>
      </c>
      <c r="R13263" t="s">
        <v>3094</v>
      </c>
    </row>
    <row r="13264" spans="1:18" x14ac:dyDescent="0.25">
      <c r="A13264" t="s">
        <v>557</v>
      </c>
      <c r="B13264" t="s">
        <v>3089</v>
      </c>
      <c r="D13264" t="s">
        <v>3090</v>
      </c>
      <c r="E13264" t="s">
        <v>3090</v>
      </c>
      <c r="F13264">
        <v>1</v>
      </c>
      <c r="G13264">
        <v>0</v>
      </c>
      <c r="H13264">
        <v>52.827962176870699</v>
      </c>
      <c r="I13264">
        <v>52.827962176870699</v>
      </c>
      <c r="K13264"/>
      <c r="N13264" t="s">
        <v>3091</v>
      </c>
      <c r="O13264" t="s">
        <v>3092</v>
      </c>
      <c r="P13264" t="s">
        <v>3095</v>
      </c>
      <c r="R13264" t="s">
        <v>3094</v>
      </c>
    </row>
    <row r="13265" spans="1:18" x14ac:dyDescent="0.25">
      <c r="A13265" t="s">
        <v>2169</v>
      </c>
      <c r="B13265" t="s">
        <v>3089</v>
      </c>
      <c r="D13265" t="s">
        <v>3090</v>
      </c>
      <c r="E13265" t="s">
        <v>3090</v>
      </c>
      <c r="F13265">
        <v>1</v>
      </c>
      <c r="G13265">
        <v>0</v>
      </c>
      <c r="H13265">
        <v>98.832376462585003</v>
      </c>
      <c r="I13265">
        <v>98.832376462585003</v>
      </c>
      <c r="K13265"/>
      <c r="N13265" t="s">
        <v>3091</v>
      </c>
      <c r="O13265" t="s">
        <v>3092</v>
      </c>
      <c r="P13265" t="s">
        <v>3095</v>
      </c>
      <c r="R13265" t="s">
        <v>3094</v>
      </c>
    </row>
    <row r="13266" spans="1:18" x14ac:dyDescent="0.25">
      <c r="A13266" t="s">
        <v>9152</v>
      </c>
      <c r="B13266" t="s">
        <v>3089</v>
      </c>
      <c r="D13266" t="s">
        <v>3090</v>
      </c>
      <c r="E13266" t="s">
        <v>3090</v>
      </c>
      <c r="F13266">
        <v>1</v>
      </c>
      <c r="G13266">
        <v>0</v>
      </c>
      <c r="H13266">
        <v>0</v>
      </c>
      <c r="I13266"/>
      <c r="K13266"/>
      <c r="N13266" t="s">
        <v>3091</v>
      </c>
      <c r="O13266" t="s">
        <v>3092</v>
      </c>
      <c r="P13266" t="s">
        <v>3095</v>
      </c>
      <c r="R13266" t="s">
        <v>3094</v>
      </c>
    </row>
    <row r="13267" spans="1:18" x14ac:dyDescent="0.25">
      <c r="A13267" t="s">
        <v>3467</v>
      </c>
      <c r="B13267" t="s">
        <v>3089</v>
      </c>
      <c r="D13267" t="s">
        <v>3090</v>
      </c>
      <c r="E13267" t="s">
        <v>3090</v>
      </c>
      <c r="F13267">
        <v>1</v>
      </c>
      <c r="G13267">
        <v>0</v>
      </c>
      <c r="H13267">
        <v>0</v>
      </c>
      <c r="I13267"/>
      <c r="K13267"/>
      <c r="N13267" t="s">
        <v>3091</v>
      </c>
      <c r="O13267" t="s">
        <v>3092</v>
      </c>
      <c r="P13267" t="s">
        <v>3095</v>
      </c>
      <c r="R13267" t="s">
        <v>3094</v>
      </c>
    </row>
    <row r="13268" spans="1:18" x14ac:dyDescent="0.25">
      <c r="A13268" t="s">
        <v>6927</v>
      </c>
      <c r="B13268" t="s">
        <v>3089</v>
      </c>
      <c r="D13268" t="s">
        <v>3090</v>
      </c>
      <c r="E13268" t="s">
        <v>3090</v>
      </c>
      <c r="F13268">
        <v>1</v>
      </c>
      <c r="G13268">
        <v>0</v>
      </c>
      <c r="H13268">
        <v>0</v>
      </c>
      <c r="I13268">
        <v>0</v>
      </c>
      <c r="K13268"/>
      <c r="N13268" t="s">
        <v>3091</v>
      </c>
      <c r="O13268" t="s">
        <v>3092</v>
      </c>
      <c r="P13268" t="s">
        <v>3095</v>
      </c>
      <c r="R13268" t="s">
        <v>3094</v>
      </c>
    </row>
    <row r="13269" spans="1:18" x14ac:dyDescent="0.25">
      <c r="A13269" t="s">
        <v>6928</v>
      </c>
      <c r="B13269" t="s">
        <v>3089</v>
      </c>
      <c r="D13269" t="s">
        <v>3090</v>
      </c>
      <c r="E13269" t="s">
        <v>3090</v>
      </c>
      <c r="F13269">
        <v>1</v>
      </c>
      <c r="G13269">
        <v>0</v>
      </c>
      <c r="H13269">
        <v>6921.3394322021304</v>
      </c>
      <c r="I13269">
        <v>4987.4594322021303</v>
      </c>
      <c r="K13269">
        <v>696.55</v>
      </c>
      <c r="M13269">
        <v>1237.33</v>
      </c>
      <c r="N13269" t="s">
        <v>3091</v>
      </c>
      <c r="O13269" t="s">
        <v>3092</v>
      </c>
      <c r="P13269" t="s">
        <v>3095</v>
      </c>
      <c r="R13269" t="s">
        <v>3094</v>
      </c>
    </row>
    <row r="13270" spans="1:18" x14ac:dyDescent="0.25">
      <c r="A13270" t="s">
        <v>6929</v>
      </c>
      <c r="B13270" t="s">
        <v>3089</v>
      </c>
      <c r="D13270" t="s">
        <v>3090</v>
      </c>
      <c r="E13270" t="s">
        <v>3090</v>
      </c>
      <c r="F13270">
        <v>1</v>
      </c>
      <c r="G13270">
        <v>0</v>
      </c>
      <c r="H13270">
        <v>7143.7769272138203</v>
      </c>
      <c r="I13270">
        <v>5212.6069272138202</v>
      </c>
      <c r="K13270">
        <v>695.69</v>
      </c>
      <c r="M13270">
        <v>1235.48</v>
      </c>
      <c r="N13270" t="s">
        <v>3091</v>
      </c>
      <c r="O13270" t="s">
        <v>3092</v>
      </c>
      <c r="P13270" t="s">
        <v>3095</v>
      </c>
      <c r="R13270" t="s">
        <v>3094</v>
      </c>
    </row>
    <row r="13271" spans="1:18" x14ac:dyDescent="0.25">
      <c r="A13271" t="s">
        <v>3468</v>
      </c>
      <c r="B13271" t="s">
        <v>3089</v>
      </c>
      <c r="D13271" t="s">
        <v>3090</v>
      </c>
      <c r="E13271" t="s">
        <v>3090</v>
      </c>
      <c r="F13271">
        <v>1</v>
      </c>
      <c r="G13271">
        <v>0</v>
      </c>
      <c r="H13271">
        <v>0</v>
      </c>
      <c r="I13271"/>
      <c r="K13271"/>
      <c r="N13271" t="s">
        <v>3091</v>
      </c>
      <c r="O13271" t="s">
        <v>3092</v>
      </c>
      <c r="P13271" t="s">
        <v>3095</v>
      </c>
      <c r="R13271" t="s">
        <v>3094</v>
      </c>
    </row>
    <row r="13272" spans="1:18" x14ac:dyDescent="0.25">
      <c r="A13272" t="s">
        <v>3229</v>
      </c>
      <c r="B13272" t="s">
        <v>3089</v>
      </c>
      <c r="D13272" t="s">
        <v>3090</v>
      </c>
      <c r="E13272" t="s">
        <v>3090</v>
      </c>
      <c r="F13272">
        <v>1</v>
      </c>
      <c r="G13272">
        <v>0</v>
      </c>
      <c r="H13272">
        <v>5520.1754532455398</v>
      </c>
      <c r="I13272">
        <v>3953.93545324554</v>
      </c>
      <c r="K13272">
        <v>561.87</v>
      </c>
      <c r="M13272">
        <v>1004.37</v>
      </c>
      <c r="N13272" t="s">
        <v>3091</v>
      </c>
      <c r="O13272" t="s">
        <v>3092</v>
      </c>
      <c r="P13272" t="s">
        <v>3095</v>
      </c>
      <c r="R13272" t="s">
        <v>3094</v>
      </c>
    </row>
    <row r="13273" spans="1:18" x14ac:dyDescent="0.25">
      <c r="A13273" t="s">
        <v>3230</v>
      </c>
      <c r="B13273" t="s">
        <v>3089</v>
      </c>
      <c r="D13273" t="s">
        <v>3090</v>
      </c>
      <c r="E13273" t="s">
        <v>3090</v>
      </c>
      <c r="F13273">
        <v>1</v>
      </c>
      <c r="G13273">
        <v>0</v>
      </c>
      <c r="H13273">
        <v>5262.9124069139498</v>
      </c>
      <c r="I13273">
        <v>3696.67240691395</v>
      </c>
      <c r="K13273">
        <v>561.87</v>
      </c>
      <c r="M13273">
        <v>1004.37</v>
      </c>
      <c r="N13273" t="s">
        <v>3091</v>
      </c>
      <c r="O13273" t="s">
        <v>3092</v>
      </c>
      <c r="P13273" t="s">
        <v>3095</v>
      </c>
      <c r="R13273" t="s">
        <v>3094</v>
      </c>
    </row>
    <row r="13274" spans="1:18" x14ac:dyDescent="0.25">
      <c r="A13274" t="s">
        <v>6930</v>
      </c>
      <c r="B13274" t="s">
        <v>3089</v>
      </c>
      <c r="D13274" t="s">
        <v>3090</v>
      </c>
      <c r="E13274" t="s">
        <v>3090</v>
      </c>
      <c r="F13274">
        <v>1</v>
      </c>
      <c r="G13274">
        <v>0</v>
      </c>
      <c r="H13274">
        <v>0</v>
      </c>
      <c r="I13274">
        <v>0</v>
      </c>
      <c r="K13274"/>
      <c r="N13274" t="s">
        <v>3091</v>
      </c>
      <c r="O13274" t="s">
        <v>3092</v>
      </c>
      <c r="P13274" t="s">
        <v>3095</v>
      </c>
      <c r="R13274" t="s">
        <v>3094</v>
      </c>
    </row>
    <row r="13275" spans="1:18" x14ac:dyDescent="0.25">
      <c r="A13275" t="s">
        <v>631</v>
      </c>
      <c r="B13275" t="s">
        <v>3089</v>
      </c>
      <c r="D13275" t="s">
        <v>3090</v>
      </c>
      <c r="E13275" t="s">
        <v>3090</v>
      </c>
      <c r="F13275">
        <v>1</v>
      </c>
      <c r="G13275">
        <v>0</v>
      </c>
      <c r="H13275">
        <v>458.64183840950199</v>
      </c>
      <c r="I13275">
        <v>221.67183840950199</v>
      </c>
      <c r="K13275">
        <v>85.43</v>
      </c>
      <c r="M13275">
        <v>151.54</v>
      </c>
      <c r="N13275" t="s">
        <v>3091</v>
      </c>
      <c r="O13275" t="s">
        <v>3092</v>
      </c>
      <c r="P13275" t="s">
        <v>3095</v>
      </c>
      <c r="R13275" t="s">
        <v>3094</v>
      </c>
    </row>
    <row r="13276" spans="1:18" x14ac:dyDescent="0.25">
      <c r="A13276" t="s">
        <v>527</v>
      </c>
      <c r="B13276" t="s">
        <v>3089</v>
      </c>
      <c r="D13276" t="s">
        <v>3090</v>
      </c>
      <c r="E13276" t="s">
        <v>3090</v>
      </c>
      <c r="F13276">
        <v>1</v>
      </c>
      <c r="G13276">
        <v>0</v>
      </c>
      <c r="H13276">
        <v>126.135598419811</v>
      </c>
      <c r="I13276">
        <v>61.035598419811301</v>
      </c>
      <c r="K13276">
        <v>23.16</v>
      </c>
      <c r="M13276">
        <v>41.94</v>
      </c>
      <c r="N13276" t="s">
        <v>3091</v>
      </c>
      <c r="O13276" t="s">
        <v>3092</v>
      </c>
      <c r="P13276" t="s">
        <v>3095</v>
      </c>
      <c r="R13276" t="s">
        <v>3094</v>
      </c>
    </row>
    <row r="13277" spans="1:18" x14ac:dyDescent="0.25">
      <c r="A13277" t="s">
        <v>3039</v>
      </c>
      <c r="B13277" t="s">
        <v>3089</v>
      </c>
      <c r="D13277" t="s">
        <v>3090</v>
      </c>
      <c r="E13277" t="s">
        <v>3090</v>
      </c>
      <c r="F13277">
        <v>1</v>
      </c>
      <c r="G13277">
        <v>0</v>
      </c>
      <c r="H13277">
        <v>0</v>
      </c>
      <c r="I13277">
        <v>0</v>
      </c>
      <c r="K13277"/>
      <c r="N13277" t="s">
        <v>3091</v>
      </c>
      <c r="O13277" t="s">
        <v>3092</v>
      </c>
      <c r="P13277" t="s">
        <v>3095</v>
      </c>
      <c r="R13277" t="s">
        <v>3094</v>
      </c>
    </row>
    <row r="13278" spans="1:18" x14ac:dyDescent="0.25">
      <c r="A13278" t="s">
        <v>6931</v>
      </c>
      <c r="B13278" t="s">
        <v>3089</v>
      </c>
      <c r="D13278" t="s">
        <v>3090</v>
      </c>
      <c r="E13278" t="s">
        <v>3090</v>
      </c>
      <c r="F13278">
        <v>1</v>
      </c>
      <c r="G13278">
        <v>0</v>
      </c>
      <c r="H13278">
        <v>0</v>
      </c>
      <c r="I13278">
        <v>0</v>
      </c>
      <c r="K13278"/>
      <c r="N13278" t="s">
        <v>3091</v>
      </c>
      <c r="O13278" t="s">
        <v>3092</v>
      </c>
      <c r="P13278" t="s">
        <v>3095</v>
      </c>
      <c r="R13278" t="s">
        <v>3094</v>
      </c>
    </row>
    <row r="13279" spans="1:18" x14ac:dyDescent="0.25">
      <c r="A13279" t="s">
        <v>6932</v>
      </c>
      <c r="B13279" t="s">
        <v>3089</v>
      </c>
      <c r="D13279" t="s">
        <v>3090</v>
      </c>
      <c r="E13279" t="s">
        <v>3090</v>
      </c>
      <c r="F13279">
        <v>1</v>
      </c>
      <c r="G13279">
        <v>0</v>
      </c>
      <c r="H13279">
        <v>0</v>
      </c>
      <c r="I13279">
        <v>0</v>
      </c>
      <c r="K13279"/>
      <c r="N13279" t="s">
        <v>3091</v>
      </c>
      <c r="O13279" t="s">
        <v>3092</v>
      </c>
      <c r="P13279" t="s">
        <v>3095</v>
      </c>
      <c r="R13279" t="s">
        <v>3094</v>
      </c>
    </row>
    <row r="13280" spans="1:18" x14ac:dyDescent="0.25">
      <c r="A13280" t="s">
        <v>6933</v>
      </c>
      <c r="B13280" t="s">
        <v>3089</v>
      </c>
      <c r="D13280" t="s">
        <v>3090</v>
      </c>
      <c r="E13280" t="s">
        <v>3090</v>
      </c>
      <c r="F13280">
        <v>1</v>
      </c>
      <c r="G13280">
        <v>0</v>
      </c>
      <c r="H13280">
        <v>0</v>
      </c>
      <c r="I13280">
        <v>0</v>
      </c>
      <c r="K13280"/>
      <c r="N13280" t="s">
        <v>3091</v>
      </c>
      <c r="O13280" t="s">
        <v>3092</v>
      </c>
      <c r="P13280" t="s">
        <v>3095</v>
      </c>
      <c r="R13280" t="s">
        <v>3094</v>
      </c>
    </row>
    <row r="13281" spans="1:18" x14ac:dyDescent="0.25">
      <c r="A13281" t="s">
        <v>6934</v>
      </c>
      <c r="B13281" t="s">
        <v>3089</v>
      </c>
      <c r="D13281" t="s">
        <v>3090</v>
      </c>
      <c r="E13281" t="s">
        <v>3090</v>
      </c>
      <c r="F13281">
        <v>1</v>
      </c>
      <c r="G13281">
        <v>0</v>
      </c>
      <c r="H13281">
        <v>0</v>
      </c>
      <c r="I13281">
        <v>0</v>
      </c>
      <c r="K13281"/>
      <c r="N13281" t="s">
        <v>3091</v>
      </c>
      <c r="O13281" t="s">
        <v>3092</v>
      </c>
      <c r="P13281" t="s">
        <v>3095</v>
      </c>
      <c r="R13281" t="s">
        <v>3094</v>
      </c>
    </row>
    <row r="13282" spans="1:18" x14ac:dyDescent="0.25">
      <c r="A13282" t="s">
        <v>6935</v>
      </c>
      <c r="B13282" t="s">
        <v>3089</v>
      </c>
      <c r="D13282" t="s">
        <v>3090</v>
      </c>
      <c r="E13282" t="s">
        <v>3090</v>
      </c>
      <c r="F13282">
        <v>1</v>
      </c>
      <c r="G13282">
        <v>0</v>
      </c>
      <c r="H13282">
        <v>7077.1815960211698</v>
      </c>
      <c r="I13282">
        <v>4821.3515960211698</v>
      </c>
      <c r="K13282">
        <v>811.69</v>
      </c>
      <c r="M13282">
        <v>1444.14</v>
      </c>
      <c r="N13282" t="s">
        <v>3091</v>
      </c>
      <c r="O13282" t="s">
        <v>3092</v>
      </c>
      <c r="P13282" t="s">
        <v>3095</v>
      </c>
      <c r="R13282" t="s">
        <v>3094</v>
      </c>
    </row>
    <row r="13283" spans="1:18" x14ac:dyDescent="0.25">
      <c r="A13283" t="s">
        <v>6936</v>
      </c>
      <c r="B13283" t="s">
        <v>3089</v>
      </c>
      <c r="D13283" t="s">
        <v>3090</v>
      </c>
      <c r="E13283" t="s">
        <v>3090</v>
      </c>
      <c r="F13283">
        <v>1</v>
      </c>
      <c r="G13283">
        <v>0</v>
      </c>
      <c r="H13283">
        <v>7674.0046552428003</v>
      </c>
      <c r="I13283">
        <v>5412.8346552428002</v>
      </c>
      <c r="K13283">
        <v>813.82666666666603</v>
      </c>
      <c r="M13283">
        <v>1447.3433333333301</v>
      </c>
      <c r="N13283" t="s">
        <v>3091</v>
      </c>
      <c r="O13283" t="s">
        <v>3092</v>
      </c>
      <c r="P13283" t="s">
        <v>3095</v>
      </c>
      <c r="R13283" t="s">
        <v>3094</v>
      </c>
    </row>
    <row r="13284" spans="1:18" x14ac:dyDescent="0.25">
      <c r="A13284" t="s">
        <v>6937</v>
      </c>
      <c r="B13284" t="s">
        <v>3089</v>
      </c>
      <c r="D13284" t="s">
        <v>3090</v>
      </c>
      <c r="E13284" t="s">
        <v>3090</v>
      </c>
      <c r="F13284">
        <v>1</v>
      </c>
      <c r="G13284">
        <v>0</v>
      </c>
      <c r="H13284">
        <v>7671.06063562895</v>
      </c>
      <c r="I13284">
        <v>5344.7806356289502</v>
      </c>
      <c r="K13284">
        <v>837.00166666666598</v>
      </c>
      <c r="M13284">
        <v>1489.27833333333</v>
      </c>
      <c r="N13284" t="s">
        <v>3091</v>
      </c>
      <c r="O13284" t="s">
        <v>3092</v>
      </c>
      <c r="P13284" t="s">
        <v>3095</v>
      </c>
      <c r="R13284" t="s">
        <v>3094</v>
      </c>
    </row>
    <row r="13285" spans="1:18" x14ac:dyDescent="0.25">
      <c r="A13285" t="s">
        <v>6938</v>
      </c>
      <c r="B13285" t="s">
        <v>3089</v>
      </c>
      <c r="D13285" t="s">
        <v>3090</v>
      </c>
      <c r="E13285" t="s">
        <v>3090</v>
      </c>
      <c r="F13285">
        <v>1</v>
      </c>
      <c r="G13285">
        <v>0</v>
      </c>
      <c r="H13285">
        <v>7663.18501761077</v>
      </c>
      <c r="I13285">
        <v>5336.9050176107703</v>
      </c>
      <c r="K13285">
        <v>837.00166666666598</v>
      </c>
      <c r="M13285">
        <v>1489.27833333333</v>
      </c>
      <c r="N13285" t="s">
        <v>3091</v>
      </c>
      <c r="O13285" t="s">
        <v>3092</v>
      </c>
      <c r="P13285" t="s">
        <v>3095</v>
      </c>
      <c r="R13285" t="s">
        <v>3094</v>
      </c>
    </row>
    <row r="13286" spans="1:18" x14ac:dyDescent="0.25">
      <c r="A13286" t="s">
        <v>6939</v>
      </c>
      <c r="B13286" t="s">
        <v>3089</v>
      </c>
      <c r="D13286" t="s">
        <v>3090</v>
      </c>
      <c r="E13286" t="s">
        <v>3090</v>
      </c>
      <c r="F13286">
        <v>1</v>
      </c>
      <c r="G13286">
        <v>0</v>
      </c>
      <c r="H13286">
        <v>7031.54077826922</v>
      </c>
      <c r="I13286">
        <v>4885.0207782692196</v>
      </c>
      <c r="K13286">
        <v>771.86</v>
      </c>
      <c r="M13286">
        <v>1374.66</v>
      </c>
      <c r="N13286" t="s">
        <v>3091</v>
      </c>
      <c r="O13286" t="s">
        <v>3092</v>
      </c>
      <c r="P13286" t="s">
        <v>3095</v>
      </c>
      <c r="R13286" t="s">
        <v>3094</v>
      </c>
    </row>
    <row r="13287" spans="1:18" x14ac:dyDescent="0.25">
      <c r="A13287" t="s">
        <v>6940</v>
      </c>
      <c r="B13287" t="s">
        <v>3089</v>
      </c>
      <c r="D13287" t="s">
        <v>3090</v>
      </c>
      <c r="E13287" t="s">
        <v>3090</v>
      </c>
      <c r="F13287">
        <v>1</v>
      </c>
      <c r="G13287">
        <v>0</v>
      </c>
      <c r="H13287">
        <v>7598.4713834475697</v>
      </c>
      <c r="I13287">
        <v>5388.0513834475696</v>
      </c>
      <c r="K13287">
        <v>795.61</v>
      </c>
      <c r="M13287">
        <v>1414.81</v>
      </c>
      <c r="N13287" t="s">
        <v>3091</v>
      </c>
      <c r="O13287" t="s">
        <v>3092</v>
      </c>
      <c r="P13287" t="s">
        <v>3095</v>
      </c>
      <c r="R13287" t="s">
        <v>3094</v>
      </c>
    </row>
    <row r="13288" spans="1:18" x14ac:dyDescent="0.25">
      <c r="A13288" t="s">
        <v>6941</v>
      </c>
      <c r="B13288" t="s">
        <v>3089</v>
      </c>
      <c r="D13288" t="s">
        <v>3090</v>
      </c>
      <c r="E13288" t="s">
        <v>3090</v>
      </c>
      <c r="F13288">
        <v>1</v>
      </c>
      <c r="G13288">
        <v>0</v>
      </c>
      <c r="H13288">
        <v>0</v>
      </c>
      <c r="I13288"/>
      <c r="K13288"/>
      <c r="N13288" t="s">
        <v>3091</v>
      </c>
      <c r="O13288" t="s">
        <v>3092</v>
      </c>
      <c r="P13288" t="s">
        <v>3095</v>
      </c>
      <c r="R13288" t="s">
        <v>3094</v>
      </c>
    </row>
    <row r="13289" spans="1:18" x14ac:dyDescent="0.25">
      <c r="A13289" t="s">
        <v>6942</v>
      </c>
      <c r="B13289" t="s">
        <v>3089</v>
      </c>
      <c r="D13289" t="s">
        <v>3090</v>
      </c>
      <c r="E13289" t="s">
        <v>3090</v>
      </c>
      <c r="F13289">
        <v>1</v>
      </c>
      <c r="G13289">
        <v>0</v>
      </c>
      <c r="H13289">
        <v>0</v>
      </c>
      <c r="I13289">
        <v>0</v>
      </c>
      <c r="K13289"/>
      <c r="N13289" t="s">
        <v>3091</v>
      </c>
      <c r="O13289" t="s">
        <v>3092</v>
      </c>
      <c r="P13289" t="s">
        <v>3095</v>
      </c>
      <c r="R13289" t="s">
        <v>3094</v>
      </c>
    </row>
    <row r="13290" spans="1:18" x14ac:dyDescent="0.25">
      <c r="A13290" t="s">
        <v>1452</v>
      </c>
      <c r="B13290" t="s">
        <v>3089</v>
      </c>
      <c r="D13290" t="s">
        <v>3090</v>
      </c>
      <c r="E13290" t="s">
        <v>3090</v>
      </c>
      <c r="F13290">
        <v>1</v>
      </c>
      <c r="G13290">
        <v>0</v>
      </c>
      <c r="H13290">
        <v>86.393628184678903</v>
      </c>
      <c r="I13290">
        <v>38.383628184678898</v>
      </c>
      <c r="K13290">
        <v>17.38</v>
      </c>
      <c r="M13290">
        <v>30.63</v>
      </c>
      <c r="N13290" t="s">
        <v>3091</v>
      </c>
      <c r="O13290" t="s">
        <v>3092</v>
      </c>
      <c r="P13290" t="s">
        <v>3095</v>
      </c>
      <c r="R13290" t="s">
        <v>3094</v>
      </c>
    </row>
    <row r="13291" spans="1:18" x14ac:dyDescent="0.25">
      <c r="A13291" t="s">
        <v>6943</v>
      </c>
      <c r="B13291" t="s">
        <v>3089</v>
      </c>
      <c r="D13291" t="s">
        <v>3090</v>
      </c>
      <c r="E13291" t="s">
        <v>3090</v>
      </c>
      <c r="F13291">
        <v>1</v>
      </c>
      <c r="G13291">
        <v>0</v>
      </c>
      <c r="H13291">
        <v>188.55586666666599</v>
      </c>
      <c r="I13291">
        <v>186.72919999999999</v>
      </c>
      <c r="K13291">
        <v>0.74666666666666603</v>
      </c>
      <c r="M13291">
        <v>1.08</v>
      </c>
      <c r="N13291" t="s">
        <v>3091</v>
      </c>
      <c r="O13291" t="s">
        <v>3092</v>
      </c>
      <c r="P13291" t="s">
        <v>3095</v>
      </c>
      <c r="R13291" t="s">
        <v>3094</v>
      </c>
    </row>
    <row r="13292" spans="1:18" x14ac:dyDescent="0.25">
      <c r="A13292" t="s">
        <v>487</v>
      </c>
      <c r="B13292" t="s">
        <v>3089</v>
      </c>
      <c r="D13292" t="s">
        <v>3090</v>
      </c>
      <c r="E13292" t="s">
        <v>3090</v>
      </c>
      <c r="F13292">
        <v>1</v>
      </c>
      <c r="G13292">
        <v>0</v>
      </c>
      <c r="H13292">
        <v>379.92745000000002</v>
      </c>
      <c r="I13292">
        <v>297.66744999999997</v>
      </c>
      <c r="K13292">
        <v>33.61</v>
      </c>
      <c r="M13292">
        <v>48.65</v>
      </c>
      <c r="N13292" t="s">
        <v>3091</v>
      </c>
      <c r="O13292" t="s">
        <v>3092</v>
      </c>
      <c r="P13292" t="s">
        <v>3095</v>
      </c>
      <c r="R13292" t="s">
        <v>3094</v>
      </c>
    </row>
    <row r="13293" spans="1:18" x14ac:dyDescent="0.25">
      <c r="A13293" t="s">
        <v>513</v>
      </c>
      <c r="B13293" t="s">
        <v>3089</v>
      </c>
      <c r="D13293" t="s">
        <v>3090</v>
      </c>
      <c r="E13293" t="s">
        <v>3090</v>
      </c>
      <c r="F13293">
        <v>1</v>
      </c>
      <c r="G13293">
        <v>0</v>
      </c>
      <c r="H13293">
        <v>227.48654545454499</v>
      </c>
      <c r="I13293">
        <v>225.916545454545</v>
      </c>
      <c r="K13293">
        <v>0.57999999999999996</v>
      </c>
      <c r="M13293">
        <v>0.99</v>
      </c>
      <c r="N13293" t="s">
        <v>3091</v>
      </c>
      <c r="O13293" t="s">
        <v>3092</v>
      </c>
      <c r="P13293" t="s">
        <v>3095</v>
      </c>
      <c r="R13293" t="s">
        <v>3094</v>
      </c>
    </row>
    <row r="13294" spans="1:18" x14ac:dyDescent="0.25">
      <c r="A13294" t="s">
        <v>3466</v>
      </c>
      <c r="B13294" t="s">
        <v>3089</v>
      </c>
      <c r="D13294" t="s">
        <v>3090</v>
      </c>
      <c r="E13294" t="s">
        <v>3090</v>
      </c>
      <c r="F13294">
        <v>1</v>
      </c>
      <c r="G13294">
        <v>0</v>
      </c>
      <c r="H13294">
        <v>1488.6</v>
      </c>
      <c r="I13294">
        <v>1488.6</v>
      </c>
      <c r="K13294"/>
      <c r="N13294" t="s">
        <v>3091</v>
      </c>
      <c r="O13294" t="s">
        <v>3092</v>
      </c>
      <c r="P13294" t="s">
        <v>3095</v>
      </c>
      <c r="R13294" t="s">
        <v>3094</v>
      </c>
    </row>
    <row r="13295" spans="1:18" x14ac:dyDescent="0.25">
      <c r="A13295" t="s">
        <v>549</v>
      </c>
      <c r="B13295" t="s">
        <v>3089</v>
      </c>
      <c r="D13295" t="s">
        <v>3090</v>
      </c>
      <c r="E13295" t="s">
        <v>3090</v>
      </c>
      <c r="F13295">
        <v>1</v>
      </c>
      <c r="G13295">
        <v>0</v>
      </c>
      <c r="H13295">
        <v>29.43</v>
      </c>
      <c r="I13295">
        <v>29.43</v>
      </c>
      <c r="K13295"/>
      <c r="N13295" t="s">
        <v>3091</v>
      </c>
      <c r="O13295" t="s">
        <v>3092</v>
      </c>
      <c r="P13295" t="s">
        <v>3095</v>
      </c>
      <c r="R13295" t="s">
        <v>3094</v>
      </c>
    </row>
    <row r="13296" spans="1:18" x14ac:dyDescent="0.25">
      <c r="A13296" t="s">
        <v>6944</v>
      </c>
      <c r="B13296" t="s">
        <v>3089</v>
      </c>
      <c r="D13296" t="s">
        <v>3090</v>
      </c>
      <c r="E13296" t="s">
        <v>3090</v>
      </c>
      <c r="F13296">
        <v>1</v>
      </c>
      <c r="G13296">
        <v>0</v>
      </c>
      <c r="H13296">
        <v>0</v>
      </c>
      <c r="I13296">
        <v>0</v>
      </c>
      <c r="K13296"/>
      <c r="N13296" t="s">
        <v>3091</v>
      </c>
      <c r="O13296" t="s">
        <v>3092</v>
      </c>
      <c r="P13296" t="s">
        <v>3095</v>
      </c>
      <c r="R13296" t="s">
        <v>3094</v>
      </c>
    </row>
    <row r="13297" spans="1:18" x14ac:dyDescent="0.25">
      <c r="A13297" t="s">
        <v>3231</v>
      </c>
      <c r="B13297" t="s">
        <v>3089</v>
      </c>
      <c r="D13297" t="s">
        <v>3090</v>
      </c>
      <c r="E13297" t="s">
        <v>3090</v>
      </c>
      <c r="F13297">
        <v>1</v>
      </c>
      <c r="G13297">
        <v>0</v>
      </c>
      <c r="H13297">
        <v>70.468140000000005</v>
      </c>
      <c r="I13297">
        <v>7.2381399999999996</v>
      </c>
      <c r="K13297">
        <v>23.18</v>
      </c>
      <c r="M13297">
        <v>40.049999999999997</v>
      </c>
      <c r="N13297" t="s">
        <v>3091</v>
      </c>
      <c r="O13297" t="s">
        <v>3092</v>
      </c>
      <c r="P13297" t="s">
        <v>3095</v>
      </c>
      <c r="R13297" t="s">
        <v>3094</v>
      </c>
    </row>
    <row r="13298" spans="1:18" x14ac:dyDescent="0.25">
      <c r="A13298" t="s">
        <v>3018</v>
      </c>
      <c r="B13298" t="s">
        <v>3089</v>
      </c>
      <c r="D13298" t="s">
        <v>3090</v>
      </c>
      <c r="E13298" t="s">
        <v>3090</v>
      </c>
      <c r="F13298">
        <v>1</v>
      </c>
      <c r="G13298">
        <v>0</v>
      </c>
      <c r="H13298">
        <v>41.51</v>
      </c>
      <c r="I13298">
        <v>41.51</v>
      </c>
      <c r="K13298"/>
      <c r="N13298" t="s">
        <v>3091</v>
      </c>
      <c r="O13298" t="s">
        <v>3092</v>
      </c>
      <c r="P13298" t="s">
        <v>3095</v>
      </c>
      <c r="R13298" t="s">
        <v>3094</v>
      </c>
    </row>
    <row r="13299" spans="1:18" x14ac:dyDescent="0.25">
      <c r="A13299" t="s">
        <v>3232</v>
      </c>
      <c r="B13299" t="s">
        <v>3089</v>
      </c>
      <c r="D13299" t="s">
        <v>3090</v>
      </c>
      <c r="E13299" t="s">
        <v>3090</v>
      </c>
      <c r="F13299">
        <v>1</v>
      </c>
      <c r="G13299">
        <v>0</v>
      </c>
      <c r="H13299">
        <v>46.123399999999997</v>
      </c>
      <c r="I13299">
        <v>19.003399999999999</v>
      </c>
      <c r="K13299">
        <v>8.69</v>
      </c>
      <c r="M13299">
        <v>18.43</v>
      </c>
      <c r="N13299" t="s">
        <v>3091</v>
      </c>
      <c r="O13299" t="s">
        <v>3092</v>
      </c>
      <c r="P13299" t="s">
        <v>3095</v>
      </c>
      <c r="R13299" t="s">
        <v>3094</v>
      </c>
    </row>
    <row r="13300" spans="1:18" x14ac:dyDescent="0.25">
      <c r="A13300" t="s">
        <v>2988</v>
      </c>
      <c r="B13300" t="s">
        <v>3089</v>
      </c>
      <c r="D13300" t="s">
        <v>3090</v>
      </c>
      <c r="E13300" t="s">
        <v>3090</v>
      </c>
      <c r="F13300">
        <v>1</v>
      </c>
      <c r="G13300">
        <v>0</v>
      </c>
      <c r="H13300">
        <v>44.93</v>
      </c>
      <c r="I13300">
        <v>44.93</v>
      </c>
      <c r="K13300"/>
      <c r="N13300" t="s">
        <v>3091</v>
      </c>
      <c r="O13300" t="s">
        <v>3092</v>
      </c>
      <c r="P13300" t="s">
        <v>3095</v>
      </c>
      <c r="R13300" t="s">
        <v>3094</v>
      </c>
    </row>
    <row r="13301" spans="1:18" x14ac:dyDescent="0.25">
      <c r="A13301" t="s">
        <v>6945</v>
      </c>
      <c r="B13301" t="s">
        <v>3089</v>
      </c>
      <c r="D13301" t="s">
        <v>3090</v>
      </c>
      <c r="E13301" t="s">
        <v>3090</v>
      </c>
      <c r="F13301">
        <v>1</v>
      </c>
      <c r="G13301">
        <v>0</v>
      </c>
      <c r="H13301">
        <v>0</v>
      </c>
      <c r="I13301">
        <v>0</v>
      </c>
      <c r="K13301"/>
      <c r="N13301" t="s">
        <v>3091</v>
      </c>
      <c r="O13301" t="s">
        <v>3092</v>
      </c>
      <c r="P13301" t="s">
        <v>3095</v>
      </c>
      <c r="R13301" t="s">
        <v>3094</v>
      </c>
    </row>
    <row r="13302" spans="1:18" x14ac:dyDescent="0.25">
      <c r="A13302" t="s">
        <v>547</v>
      </c>
      <c r="B13302" t="s">
        <v>3089</v>
      </c>
      <c r="D13302" t="s">
        <v>3090</v>
      </c>
      <c r="E13302" t="s">
        <v>3090</v>
      </c>
      <c r="F13302">
        <v>1</v>
      </c>
      <c r="G13302">
        <v>0</v>
      </c>
      <c r="H13302">
        <v>0</v>
      </c>
      <c r="I13302">
        <v>0</v>
      </c>
      <c r="K13302"/>
      <c r="N13302" t="s">
        <v>3091</v>
      </c>
      <c r="O13302" t="s">
        <v>3092</v>
      </c>
      <c r="P13302" t="s">
        <v>3095</v>
      </c>
      <c r="R13302" t="s">
        <v>3094</v>
      </c>
    </row>
    <row r="13303" spans="1:18" x14ac:dyDescent="0.25">
      <c r="A13303" t="s">
        <v>2991</v>
      </c>
      <c r="B13303" t="s">
        <v>3089</v>
      </c>
      <c r="D13303" t="s">
        <v>3090</v>
      </c>
      <c r="E13303" t="s">
        <v>3090</v>
      </c>
      <c r="F13303">
        <v>1</v>
      </c>
      <c r="G13303">
        <v>0</v>
      </c>
      <c r="H13303">
        <v>36.918500000000002</v>
      </c>
      <c r="I13303">
        <v>36.918500000000002</v>
      </c>
      <c r="K13303"/>
      <c r="N13303" t="s">
        <v>3091</v>
      </c>
      <c r="O13303" t="s">
        <v>3092</v>
      </c>
      <c r="P13303" t="s">
        <v>3095</v>
      </c>
      <c r="R13303" t="s">
        <v>3094</v>
      </c>
    </row>
    <row r="13304" spans="1:18" x14ac:dyDescent="0.25">
      <c r="A13304" t="s">
        <v>2990</v>
      </c>
      <c r="B13304" t="s">
        <v>3089</v>
      </c>
      <c r="D13304" t="s">
        <v>3090</v>
      </c>
      <c r="E13304" t="s">
        <v>3090</v>
      </c>
      <c r="F13304">
        <v>1</v>
      </c>
      <c r="G13304">
        <v>0</v>
      </c>
      <c r="H13304">
        <v>43.61694</v>
      </c>
      <c r="I13304">
        <v>16.20194</v>
      </c>
      <c r="K13304">
        <v>11.2</v>
      </c>
      <c r="M13304">
        <v>16.215</v>
      </c>
      <c r="N13304" t="s">
        <v>3091</v>
      </c>
      <c r="O13304" t="s">
        <v>3092</v>
      </c>
      <c r="P13304" t="s">
        <v>3095</v>
      </c>
      <c r="R13304" t="s">
        <v>3094</v>
      </c>
    </row>
    <row r="13305" spans="1:18" x14ac:dyDescent="0.25">
      <c r="A13305" t="s">
        <v>501</v>
      </c>
      <c r="B13305" t="s">
        <v>3089</v>
      </c>
      <c r="D13305" t="s">
        <v>3090</v>
      </c>
      <c r="E13305" t="s">
        <v>3090</v>
      </c>
      <c r="F13305">
        <v>1</v>
      </c>
      <c r="G13305">
        <v>0</v>
      </c>
      <c r="H13305">
        <v>165.88239999999999</v>
      </c>
      <c r="I13305">
        <v>99.632400000000004</v>
      </c>
      <c r="K13305">
        <v>27.08</v>
      </c>
      <c r="M13305">
        <v>39.17</v>
      </c>
      <c r="N13305" t="s">
        <v>3091</v>
      </c>
      <c r="O13305" t="s">
        <v>3092</v>
      </c>
      <c r="P13305" t="s">
        <v>3095</v>
      </c>
      <c r="R13305" t="s">
        <v>3094</v>
      </c>
    </row>
    <row r="13306" spans="1:18" x14ac:dyDescent="0.25">
      <c r="A13306" t="s">
        <v>3019</v>
      </c>
      <c r="B13306" t="s">
        <v>3089</v>
      </c>
      <c r="D13306" t="s">
        <v>3090</v>
      </c>
      <c r="E13306" t="s">
        <v>3090</v>
      </c>
      <c r="F13306">
        <v>1</v>
      </c>
      <c r="G13306">
        <v>0</v>
      </c>
      <c r="H13306">
        <v>38.161900000000003</v>
      </c>
      <c r="I13306">
        <v>38.161900000000003</v>
      </c>
      <c r="K13306"/>
      <c r="N13306" t="s">
        <v>3091</v>
      </c>
      <c r="O13306" t="s">
        <v>3092</v>
      </c>
      <c r="P13306" t="s">
        <v>3095</v>
      </c>
      <c r="R13306" t="s">
        <v>3094</v>
      </c>
    </row>
    <row r="13307" spans="1:18" x14ac:dyDescent="0.25">
      <c r="A13307" t="s">
        <v>3233</v>
      </c>
      <c r="B13307" t="s">
        <v>3089</v>
      </c>
      <c r="D13307" t="s">
        <v>3090</v>
      </c>
      <c r="E13307" t="s">
        <v>3090</v>
      </c>
      <c r="F13307">
        <v>1</v>
      </c>
      <c r="G13307">
        <v>0</v>
      </c>
      <c r="H13307">
        <v>0</v>
      </c>
      <c r="I13307">
        <v>0</v>
      </c>
      <c r="K13307"/>
      <c r="N13307" t="s">
        <v>3091</v>
      </c>
      <c r="O13307" t="s">
        <v>3092</v>
      </c>
      <c r="P13307" t="s">
        <v>3095</v>
      </c>
      <c r="R13307" t="s">
        <v>3094</v>
      </c>
    </row>
    <row r="13308" spans="1:18" x14ac:dyDescent="0.25">
      <c r="A13308" t="s">
        <v>565</v>
      </c>
      <c r="B13308" t="s">
        <v>3089</v>
      </c>
      <c r="D13308" t="s">
        <v>3090</v>
      </c>
      <c r="E13308" t="s">
        <v>3090</v>
      </c>
      <c r="F13308">
        <v>1</v>
      </c>
      <c r="G13308">
        <v>0</v>
      </c>
      <c r="H13308">
        <v>166.569919999999</v>
      </c>
      <c r="I13308">
        <v>120.884919999999</v>
      </c>
      <c r="K13308">
        <v>18.6675</v>
      </c>
      <c r="M13308">
        <v>27.017499999999998</v>
      </c>
      <c r="N13308" t="s">
        <v>3091</v>
      </c>
      <c r="O13308" t="s">
        <v>3092</v>
      </c>
      <c r="P13308" t="s">
        <v>3095</v>
      </c>
      <c r="R13308" t="s">
        <v>3094</v>
      </c>
    </row>
    <row r="13309" spans="1:18" x14ac:dyDescent="0.25">
      <c r="A13309" t="s">
        <v>561</v>
      </c>
      <c r="B13309" t="s">
        <v>3089</v>
      </c>
      <c r="D13309" t="s">
        <v>3090</v>
      </c>
      <c r="E13309" t="s">
        <v>3090</v>
      </c>
      <c r="F13309">
        <v>1</v>
      </c>
      <c r="G13309">
        <v>0</v>
      </c>
      <c r="H13309">
        <v>45.4510769357884</v>
      </c>
      <c r="I13309">
        <v>25.531076935788398</v>
      </c>
      <c r="K13309">
        <v>7.25</v>
      </c>
      <c r="M13309">
        <v>12.67</v>
      </c>
      <c r="N13309" t="s">
        <v>3091</v>
      </c>
      <c r="O13309" t="s">
        <v>3092</v>
      </c>
      <c r="P13309" t="s">
        <v>3095</v>
      </c>
      <c r="R13309" t="s">
        <v>3094</v>
      </c>
    </row>
    <row r="13310" spans="1:18" x14ac:dyDescent="0.25">
      <c r="A13310" t="s">
        <v>582</v>
      </c>
      <c r="B13310" t="s">
        <v>3089</v>
      </c>
      <c r="D13310" t="s">
        <v>3090</v>
      </c>
      <c r="E13310" t="s">
        <v>3090</v>
      </c>
      <c r="F13310">
        <v>1</v>
      </c>
      <c r="G13310">
        <v>0</v>
      </c>
      <c r="H13310">
        <v>79.697367647058798</v>
      </c>
      <c r="I13310">
        <v>34.002367647058797</v>
      </c>
      <c r="K13310">
        <v>18.664999999999999</v>
      </c>
      <c r="M13310">
        <v>27.03</v>
      </c>
      <c r="N13310" t="s">
        <v>3091</v>
      </c>
      <c r="O13310" t="s">
        <v>3092</v>
      </c>
      <c r="P13310" t="s">
        <v>3095</v>
      </c>
      <c r="R13310" t="s">
        <v>3094</v>
      </c>
    </row>
    <row r="13311" spans="1:18" x14ac:dyDescent="0.25">
      <c r="A13311" t="s">
        <v>581</v>
      </c>
      <c r="B13311" t="s">
        <v>3089</v>
      </c>
      <c r="D13311" t="s">
        <v>3090</v>
      </c>
      <c r="E13311" t="s">
        <v>3090</v>
      </c>
      <c r="F13311">
        <v>1</v>
      </c>
      <c r="G13311">
        <v>0</v>
      </c>
      <c r="H13311">
        <v>108.27090200464301</v>
      </c>
      <c r="I13311">
        <v>68.510902004643896</v>
      </c>
      <c r="K13311">
        <v>14.48</v>
      </c>
      <c r="M13311">
        <v>25.28</v>
      </c>
      <c r="N13311" t="s">
        <v>3091</v>
      </c>
      <c r="O13311" t="s">
        <v>3092</v>
      </c>
      <c r="P13311" t="s">
        <v>3095</v>
      </c>
      <c r="R13311" t="s">
        <v>3094</v>
      </c>
    </row>
    <row r="13312" spans="1:18" x14ac:dyDescent="0.25">
      <c r="A13312" t="s">
        <v>2663</v>
      </c>
      <c r="B13312" t="s">
        <v>3089</v>
      </c>
      <c r="D13312" t="s">
        <v>3090</v>
      </c>
      <c r="E13312" t="s">
        <v>3090</v>
      </c>
      <c r="F13312">
        <v>1</v>
      </c>
      <c r="G13312">
        <v>0</v>
      </c>
      <c r="H13312">
        <v>139.360379999999</v>
      </c>
      <c r="I13312">
        <v>99.590379999999897</v>
      </c>
      <c r="K13312">
        <v>14.49</v>
      </c>
      <c r="M13312">
        <v>25.28</v>
      </c>
      <c r="N13312" t="s">
        <v>3091</v>
      </c>
      <c r="O13312" t="s">
        <v>3092</v>
      </c>
      <c r="P13312" t="s">
        <v>3095</v>
      </c>
      <c r="R13312" t="s">
        <v>3094</v>
      </c>
    </row>
    <row r="13313" spans="1:18" x14ac:dyDescent="0.25">
      <c r="A13313" t="s">
        <v>6946</v>
      </c>
      <c r="B13313" t="s">
        <v>3089</v>
      </c>
      <c r="D13313" t="s">
        <v>3090</v>
      </c>
      <c r="E13313" t="s">
        <v>3090</v>
      </c>
      <c r="F13313">
        <v>1</v>
      </c>
      <c r="G13313">
        <v>0</v>
      </c>
      <c r="H13313">
        <v>0</v>
      </c>
      <c r="I13313"/>
      <c r="K13313"/>
      <c r="N13313" t="s">
        <v>3091</v>
      </c>
      <c r="O13313" t="s">
        <v>3092</v>
      </c>
      <c r="P13313" t="s">
        <v>3095</v>
      </c>
      <c r="R13313" t="s">
        <v>3094</v>
      </c>
    </row>
    <row r="13314" spans="1:18" x14ac:dyDescent="0.25">
      <c r="A13314" t="s">
        <v>567</v>
      </c>
      <c r="B13314" t="s">
        <v>3089</v>
      </c>
      <c r="D13314" t="s">
        <v>3090</v>
      </c>
      <c r="E13314" t="s">
        <v>3090</v>
      </c>
      <c r="F13314">
        <v>1</v>
      </c>
      <c r="G13314">
        <v>0</v>
      </c>
      <c r="H13314">
        <v>0</v>
      </c>
      <c r="I13314">
        <v>0</v>
      </c>
      <c r="K13314"/>
      <c r="N13314" t="s">
        <v>3091</v>
      </c>
      <c r="O13314" t="s">
        <v>3092</v>
      </c>
      <c r="P13314" t="s">
        <v>3095</v>
      </c>
      <c r="R13314" t="s">
        <v>3094</v>
      </c>
    </row>
    <row r="13315" spans="1:18" x14ac:dyDescent="0.25">
      <c r="A13315" t="s">
        <v>563</v>
      </c>
      <c r="B13315" t="s">
        <v>3089</v>
      </c>
      <c r="D13315" t="s">
        <v>3090</v>
      </c>
      <c r="E13315" t="s">
        <v>3090</v>
      </c>
      <c r="F13315">
        <v>1</v>
      </c>
      <c r="G13315">
        <v>0</v>
      </c>
      <c r="H13315">
        <v>0</v>
      </c>
      <c r="I13315">
        <v>0</v>
      </c>
      <c r="K13315"/>
      <c r="N13315" t="s">
        <v>3091</v>
      </c>
      <c r="O13315" t="s">
        <v>3092</v>
      </c>
      <c r="P13315" t="s">
        <v>3095</v>
      </c>
      <c r="R13315" t="s">
        <v>3094</v>
      </c>
    </row>
    <row r="13316" spans="1:18" x14ac:dyDescent="0.25">
      <c r="A13316" t="s">
        <v>2740</v>
      </c>
      <c r="B13316" t="s">
        <v>3089</v>
      </c>
      <c r="D13316" t="s">
        <v>3090</v>
      </c>
      <c r="E13316" t="s">
        <v>3090</v>
      </c>
      <c r="F13316">
        <v>1</v>
      </c>
      <c r="G13316">
        <v>0</v>
      </c>
      <c r="H13316">
        <v>54.024825</v>
      </c>
      <c r="I13316">
        <v>34.104824999999998</v>
      </c>
      <c r="K13316">
        <v>7.25</v>
      </c>
      <c r="M13316">
        <v>12.67</v>
      </c>
      <c r="N13316" t="s">
        <v>3091</v>
      </c>
      <c r="O13316" t="s">
        <v>3092</v>
      </c>
      <c r="P13316" t="s">
        <v>3095</v>
      </c>
      <c r="R13316" t="s">
        <v>3094</v>
      </c>
    </row>
    <row r="13317" spans="1:18" x14ac:dyDescent="0.25">
      <c r="A13317" t="s">
        <v>6947</v>
      </c>
      <c r="B13317" t="s">
        <v>3089</v>
      </c>
      <c r="D13317" t="s">
        <v>3090</v>
      </c>
      <c r="E13317" t="s">
        <v>3090</v>
      </c>
      <c r="F13317">
        <v>1</v>
      </c>
      <c r="G13317">
        <v>0</v>
      </c>
      <c r="H13317">
        <v>341.06740000000002</v>
      </c>
      <c r="I13317">
        <v>197.48740000000001</v>
      </c>
      <c r="K13317">
        <v>52.12</v>
      </c>
      <c r="M13317">
        <v>91.46</v>
      </c>
      <c r="N13317" t="s">
        <v>3091</v>
      </c>
      <c r="O13317" t="s">
        <v>3092</v>
      </c>
      <c r="P13317" t="s">
        <v>3095</v>
      </c>
      <c r="R13317" t="s">
        <v>3094</v>
      </c>
    </row>
    <row r="13318" spans="1:18" x14ac:dyDescent="0.25">
      <c r="A13318" t="s">
        <v>6948</v>
      </c>
      <c r="B13318" t="s">
        <v>3089</v>
      </c>
      <c r="D13318" t="s">
        <v>3090</v>
      </c>
      <c r="E13318" t="s">
        <v>3090</v>
      </c>
      <c r="F13318">
        <v>1</v>
      </c>
      <c r="G13318">
        <v>0</v>
      </c>
      <c r="H13318">
        <v>0</v>
      </c>
      <c r="I13318">
        <v>0</v>
      </c>
      <c r="K13318"/>
      <c r="N13318" t="s">
        <v>3091</v>
      </c>
      <c r="O13318" t="s">
        <v>3092</v>
      </c>
      <c r="P13318" t="s">
        <v>3095</v>
      </c>
      <c r="R13318" t="s">
        <v>3094</v>
      </c>
    </row>
    <row r="13319" spans="1:18" x14ac:dyDescent="0.25">
      <c r="A13319" t="s">
        <v>6949</v>
      </c>
      <c r="B13319" t="s">
        <v>3089</v>
      </c>
      <c r="D13319" t="s">
        <v>3090</v>
      </c>
      <c r="E13319" t="s">
        <v>3090</v>
      </c>
      <c r="F13319">
        <v>1</v>
      </c>
      <c r="G13319">
        <v>0</v>
      </c>
      <c r="H13319">
        <v>377.142655993419</v>
      </c>
      <c r="I13319">
        <v>193.75265599341901</v>
      </c>
      <c r="K13319">
        <v>66.61</v>
      </c>
      <c r="M13319">
        <v>116.78</v>
      </c>
      <c r="N13319" t="s">
        <v>3091</v>
      </c>
      <c r="O13319" t="s">
        <v>3092</v>
      </c>
      <c r="P13319" t="s">
        <v>3095</v>
      </c>
      <c r="R13319" t="s">
        <v>3094</v>
      </c>
    </row>
    <row r="13320" spans="1:18" x14ac:dyDescent="0.25">
      <c r="A13320" t="s">
        <v>2805</v>
      </c>
      <c r="B13320" t="s">
        <v>3089</v>
      </c>
      <c r="D13320" t="s">
        <v>3090</v>
      </c>
      <c r="E13320" t="s">
        <v>3090</v>
      </c>
      <c r="F13320">
        <v>1</v>
      </c>
      <c r="G13320">
        <v>0</v>
      </c>
      <c r="H13320">
        <v>543.03024500000004</v>
      </c>
      <c r="I13320">
        <v>359.64024499999999</v>
      </c>
      <c r="K13320">
        <v>66.61</v>
      </c>
      <c r="M13320">
        <v>116.78</v>
      </c>
      <c r="N13320" t="s">
        <v>3091</v>
      </c>
      <c r="O13320" t="s">
        <v>3092</v>
      </c>
      <c r="P13320" t="s">
        <v>3095</v>
      </c>
      <c r="R13320" t="s">
        <v>3094</v>
      </c>
    </row>
    <row r="13321" spans="1:18" x14ac:dyDescent="0.25">
      <c r="A13321" t="s">
        <v>6950</v>
      </c>
      <c r="B13321" t="s">
        <v>3089</v>
      </c>
      <c r="D13321" t="s">
        <v>3090</v>
      </c>
      <c r="E13321" t="s">
        <v>3090</v>
      </c>
      <c r="F13321">
        <v>1</v>
      </c>
      <c r="G13321">
        <v>0</v>
      </c>
      <c r="H13321">
        <v>90.592699999999994</v>
      </c>
      <c r="I13321">
        <v>90.592699999999994</v>
      </c>
      <c r="K13321"/>
      <c r="N13321" t="s">
        <v>3091</v>
      </c>
      <c r="O13321" t="s">
        <v>3092</v>
      </c>
      <c r="P13321" t="s">
        <v>3095</v>
      </c>
      <c r="R13321" t="s">
        <v>3094</v>
      </c>
    </row>
    <row r="13322" spans="1:18" x14ac:dyDescent="0.25">
      <c r="A13322" t="s">
        <v>6951</v>
      </c>
      <c r="B13322" t="s">
        <v>3089</v>
      </c>
      <c r="D13322" t="s">
        <v>3090</v>
      </c>
      <c r="E13322" t="s">
        <v>3090</v>
      </c>
      <c r="F13322">
        <v>1</v>
      </c>
      <c r="G13322">
        <v>0</v>
      </c>
      <c r="H13322">
        <v>0</v>
      </c>
      <c r="I13322">
        <v>0</v>
      </c>
      <c r="K13322"/>
      <c r="N13322" t="s">
        <v>3091</v>
      </c>
      <c r="O13322" t="s">
        <v>3092</v>
      </c>
      <c r="P13322" t="s">
        <v>3095</v>
      </c>
      <c r="R13322" t="s">
        <v>3094</v>
      </c>
    </row>
    <row r="13323" spans="1:18" x14ac:dyDescent="0.25">
      <c r="A13323" t="s">
        <v>553</v>
      </c>
      <c r="B13323" t="s">
        <v>3089</v>
      </c>
      <c r="D13323" t="s">
        <v>3090</v>
      </c>
      <c r="E13323" t="s">
        <v>3090</v>
      </c>
      <c r="F13323">
        <v>1</v>
      </c>
      <c r="G13323">
        <v>0</v>
      </c>
      <c r="H13323">
        <v>112.604348327403</v>
      </c>
      <c r="I13323">
        <v>25.784348327403801</v>
      </c>
      <c r="K13323">
        <v>35.47</v>
      </c>
      <c r="M13323">
        <v>51.35</v>
      </c>
      <c r="N13323" t="s">
        <v>3091</v>
      </c>
      <c r="O13323" t="s">
        <v>3092</v>
      </c>
      <c r="P13323" t="s">
        <v>3095</v>
      </c>
      <c r="R13323" t="s">
        <v>3094</v>
      </c>
    </row>
    <row r="13324" spans="1:18" x14ac:dyDescent="0.25">
      <c r="A13324" t="s">
        <v>3234</v>
      </c>
      <c r="B13324" t="s">
        <v>3089</v>
      </c>
      <c r="D13324" t="s">
        <v>3090</v>
      </c>
      <c r="E13324" t="s">
        <v>3090</v>
      </c>
      <c r="F13324">
        <v>1</v>
      </c>
      <c r="G13324">
        <v>0</v>
      </c>
      <c r="H13324">
        <v>50.470213333333298</v>
      </c>
      <c r="I13324">
        <v>13.9152133333333</v>
      </c>
      <c r="K13324">
        <v>14.935</v>
      </c>
      <c r="M13324">
        <v>21.62</v>
      </c>
      <c r="N13324" t="s">
        <v>3091</v>
      </c>
      <c r="O13324" t="s">
        <v>3092</v>
      </c>
      <c r="P13324" t="s">
        <v>3095</v>
      </c>
      <c r="R13324" t="s">
        <v>3094</v>
      </c>
    </row>
    <row r="13325" spans="1:18" x14ac:dyDescent="0.25">
      <c r="A13325" t="s">
        <v>3235</v>
      </c>
      <c r="B13325" t="s">
        <v>3089</v>
      </c>
      <c r="D13325" t="s">
        <v>3090</v>
      </c>
      <c r="E13325" t="s">
        <v>3090</v>
      </c>
      <c r="F13325">
        <v>1</v>
      </c>
      <c r="G13325">
        <v>0</v>
      </c>
      <c r="H13325">
        <v>24.96</v>
      </c>
      <c r="I13325">
        <v>24.96</v>
      </c>
      <c r="K13325"/>
      <c r="N13325" t="s">
        <v>3091</v>
      </c>
      <c r="O13325" t="s">
        <v>3092</v>
      </c>
      <c r="P13325" t="s">
        <v>3095</v>
      </c>
      <c r="R13325" t="s">
        <v>3094</v>
      </c>
    </row>
    <row r="13326" spans="1:18" x14ac:dyDescent="0.25">
      <c r="A13326" t="s">
        <v>3236</v>
      </c>
      <c r="B13326" t="s">
        <v>3089</v>
      </c>
      <c r="D13326" t="s">
        <v>3090</v>
      </c>
      <c r="E13326" t="s">
        <v>3090</v>
      </c>
      <c r="F13326">
        <v>1</v>
      </c>
      <c r="G13326">
        <v>0</v>
      </c>
      <c r="H13326">
        <v>0</v>
      </c>
      <c r="I13326">
        <v>0</v>
      </c>
      <c r="K13326"/>
      <c r="N13326" t="s">
        <v>3091</v>
      </c>
      <c r="O13326" t="s">
        <v>3092</v>
      </c>
      <c r="P13326" t="s">
        <v>3095</v>
      </c>
      <c r="R13326" t="s">
        <v>3094</v>
      </c>
    </row>
    <row r="13327" spans="1:18" x14ac:dyDescent="0.25">
      <c r="A13327" t="s">
        <v>3237</v>
      </c>
      <c r="B13327" t="s">
        <v>3089</v>
      </c>
      <c r="D13327" t="s">
        <v>3090</v>
      </c>
      <c r="E13327" t="s">
        <v>3090</v>
      </c>
      <c r="F13327">
        <v>1</v>
      </c>
      <c r="G13327">
        <v>0</v>
      </c>
      <c r="H13327">
        <v>6649.8640959949298</v>
      </c>
      <c r="I13327">
        <v>4919.6940959949297</v>
      </c>
      <c r="K13327">
        <v>619.79</v>
      </c>
      <c r="M13327">
        <v>1110.3800000000001</v>
      </c>
      <c r="N13327" t="s">
        <v>3091</v>
      </c>
      <c r="O13327" t="s">
        <v>3092</v>
      </c>
      <c r="P13327" t="s">
        <v>3095</v>
      </c>
      <c r="R13327" t="s">
        <v>3094</v>
      </c>
    </row>
    <row r="13328" spans="1:18" x14ac:dyDescent="0.25">
      <c r="A13328" t="s">
        <v>500</v>
      </c>
      <c r="B13328" t="s">
        <v>3089</v>
      </c>
      <c r="D13328" t="s">
        <v>3090</v>
      </c>
      <c r="E13328" t="s">
        <v>3090</v>
      </c>
      <c r="F13328">
        <v>1</v>
      </c>
      <c r="G13328">
        <v>0</v>
      </c>
      <c r="H13328">
        <v>460.28248552446598</v>
      </c>
      <c r="I13328">
        <v>235.31248552446601</v>
      </c>
      <c r="K13328">
        <v>81.09</v>
      </c>
      <c r="M13328">
        <v>143.88</v>
      </c>
      <c r="N13328" t="s">
        <v>3091</v>
      </c>
      <c r="O13328" t="s">
        <v>3092</v>
      </c>
      <c r="P13328" t="s">
        <v>3095</v>
      </c>
      <c r="R13328" t="s">
        <v>3094</v>
      </c>
    </row>
    <row r="13329" spans="1:18" x14ac:dyDescent="0.25">
      <c r="A13329" t="s">
        <v>481</v>
      </c>
      <c r="B13329" t="s">
        <v>3089</v>
      </c>
      <c r="D13329" t="s">
        <v>3090</v>
      </c>
      <c r="E13329" t="s">
        <v>3090</v>
      </c>
      <c r="F13329">
        <v>1</v>
      </c>
      <c r="G13329">
        <v>0</v>
      </c>
      <c r="H13329">
        <v>475.23708327255599</v>
      </c>
      <c r="I13329">
        <v>238.27208327255599</v>
      </c>
      <c r="K13329">
        <v>85.435000000000002</v>
      </c>
      <c r="M13329">
        <v>151.53</v>
      </c>
      <c r="N13329" t="s">
        <v>3091</v>
      </c>
      <c r="O13329" t="s">
        <v>3092</v>
      </c>
      <c r="P13329" t="s">
        <v>3095</v>
      </c>
      <c r="R13329" t="s">
        <v>3094</v>
      </c>
    </row>
    <row r="13330" spans="1:18" x14ac:dyDescent="0.25">
      <c r="A13330" t="s">
        <v>2898</v>
      </c>
      <c r="B13330" t="s">
        <v>3089</v>
      </c>
      <c r="D13330" t="s">
        <v>3090</v>
      </c>
      <c r="E13330" t="s">
        <v>3090</v>
      </c>
      <c r="F13330">
        <v>1</v>
      </c>
      <c r="G13330">
        <v>0</v>
      </c>
      <c r="H13330">
        <v>518.03077360335806</v>
      </c>
      <c r="I13330">
        <v>251.48077360335799</v>
      </c>
      <c r="K13330">
        <v>85.43</v>
      </c>
      <c r="M13330">
        <v>181.12</v>
      </c>
      <c r="N13330" t="s">
        <v>3091</v>
      </c>
      <c r="O13330" t="s">
        <v>3092</v>
      </c>
      <c r="P13330" t="s">
        <v>3095</v>
      </c>
      <c r="R13330" t="s">
        <v>3094</v>
      </c>
    </row>
    <row r="13331" spans="1:18" x14ac:dyDescent="0.25">
      <c r="A13331" t="s">
        <v>485</v>
      </c>
      <c r="B13331" t="s">
        <v>3089</v>
      </c>
      <c r="D13331" t="s">
        <v>3090</v>
      </c>
      <c r="E13331" t="s">
        <v>3090</v>
      </c>
      <c r="F13331">
        <v>1</v>
      </c>
      <c r="G13331">
        <v>0</v>
      </c>
      <c r="H13331">
        <v>160.122733333333</v>
      </c>
      <c r="I13331">
        <v>96.472733333333295</v>
      </c>
      <c r="K13331">
        <v>23.17</v>
      </c>
      <c r="M13331">
        <v>40.479999999999997</v>
      </c>
      <c r="N13331" t="s">
        <v>3091</v>
      </c>
      <c r="O13331" t="s">
        <v>3092</v>
      </c>
      <c r="P13331" t="s">
        <v>3095</v>
      </c>
      <c r="R13331" t="s">
        <v>3094</v>
      </c>
    </row>
    <row r="13332" spans="1:18" x14ac:dyDescent="0.25">
      <c r="A13332" t="s">
        <v>546</v>
      </c>
      <c r="B13332" t="s">
        <v>3089</v>
      </c>
      <c r="D13332" t="s">
        <v>3090</v>
      </c>
      <c r="E13332" t="s">
        <v>3090</v>
      </c>
      <c r="F13332">
        <v>1</v>
      </c>
      <c r="G13332">
        <v>0</v>
      </c>
      <c r="H13332">
        <v>239.869205290346</v>
      </c>
      <c r="I13332">
        <v>157.619205290346</v>
      </c>
      <c r="K13332">
        <v>33.61</v>
      </c>
      <c r="M13332">
        <v>48.64</v>
      </c>
      <c r="N13332" t="s">
        <v>3091</v>
      </c>
      <c r="O13332" t="s">
        <v>3092</v>
      </c>
      <c r="P13332" t="s">
        <v>3095</v>
      </c>
      <c r="R13332" t="s">
        <v>3094</v>
      </c>
    </row>
    <row r="13333" spans="1:18" x14ac:dyDescent="0.25">
      <c r="A13333" t="s">
        <v>558</v>
      </c>
      <c r="B13333" t="s">
        <v>3089</v>
      </c>
      <c r="D13333" t="s">
        <v>3090</v>
      </c>
      <c r="E13333" t="s">
        <v>3090</v>
      </c>
      <c r="F13333">
        <v>1</v>
      </c>
      <c r="G13333">
        <v>0</v>
      </c>
      <c r="H13333">
        <v>111.28481128914299</v>
      </c>
      <c r="I13333">
        <v>111.28481128914299</v>
      </c>
      <c r="K13333"/>
      <c r="N13333" t="s">
        <v>3091</v>
      </c>
      <c r="O13333" t="s">
        <v>3092</v>
      </c>
      <c r="P13333" t="s">
        <v>3095</v>
      </c>
      <c r="R13333" t="s">
        <v>3094</v>
      </c>
    </row>
    <row r="13334" spans="1:18" x14ac:dyDescent="0.25">
      <c r="A13334" t="s">
        <v>2771</v>
      </c>
      <c r="B13334" t="s">
        <v>3089</v>
      </c>
      <c r="D13334" t="s">
        <v>3090</v>
      </c>
      <c r="E13334" t="s">
        <v>3090</v>
      </c>
      <c r="F13334">
        <v>1</v>
      </c>
      <c r="G13334">
        <v>0</v>
      </c>
      <c r="H13334">
        <v>155.71199999999999</v>
      </c>
      <c r="I13334">
        <v>155.71199999999999</v>
      </c>
      <c r="K13334"/>
      <c r="N13334" t="s">
        <v>3091</v>
      </c>
      <c r="O13334" t="s">
        <v>3092</v>
      </c>
      <c r="P13334" t="s">
        <v>3095</v>
      </c>
      <c r="R13334" t="s">
        <v>3094</v>
      </c>
    </row>
    <row r="13335" spans="1:18" x14ac:dyDescent="0.25">
      <c r="A13335" t="s">
        <v>3238</v>
      </c>
      <c r="B13335" t="s">
        <v>3089</v>
      </c>
      <c r="D13335" t="s">
        <v>3090</v>
      </c>
      <c r="E13335" t="s">
        <v>3090</v>
      </c>
      <c r="F13335">
        <v>1</v>
      </c>
      <c r="G13335">
        <v>0</v>
      </c>
      <c r="H13335">
        <v>58.476766952349003</v>
      </c>
      <c r="I13335">
        <v>58.476766952349003</v>
      </c>
      <c r="K13335"/>
      <c r="N13335" t="s">
        <v>3091</v>
      </c>
      <c r="O13335" t="s">
        <v>3092</v>
      </c>
      <c r="P13335" t="s">
        <v>3095</v>
      </c>
      <c r="R13335" t="s">
        <v>3094</v>
      </c>
    </row>
    <row r="13336" spans="1:18" x14ac:dyDescent="0.25">
      <c r="A13336" t="s">
        <v>6952</v>
      </c>
      <c r="B13336" t="s">
        <v>3089</v>
      </c>
      <c r="D13336" t="s">
        <v>3090</v>
      </c>
      <c r="E13336" t="s">
        <v>3090</v>
      </c>
      <c r="F13336">
        <v>1</v>
      </c>
      <c r="G13336">
        <v>0</v>
      </c>
      <c r="H13336">
        <v>0</v>
      </c>
      <c r="I13336">
        <v>0</v>
      </c>
      <c r="K13336"/>
      <c r="N13336" t="s">
        <v>3091</v>
      </c>
      <c r="O13336" t="s">
        <v>3092</v>
      </c>
      <c r="P13336" t="s">
        <v>3095</v>
      </c>
      <c r="R13336" t="s">
        <v>3094</v>
      </c>
    </row>
    <row r="13337" spans="1:18" x14ac:dyDescent="0.25">
      <c r="A13337" t="s">
        <v>6953</v>
      </c>
      <c r="B13337" t="s">
        <v>3089</v>
      </c>
      <c r="D13337" t="s">
        <v>3090</v>
      </c>
      <c r="E13337" t="s">
        <v>3090</v>
      </c>
      <c r="F13337">
        <v>1</v>
      </c>
      <c r="G13337">
        <v>0</v>
      </c>
      <c r="H13337">
        <v>17.446966666666601</v>
      </c>
      <c r="I13337">
        <v>17.446966666666601</v>
      </c>
      <c r="K13337"/>
      <c r="N13337" t="s">
        <v>3091</v>
      </c>
      <c r="O13337" t="s">
        <v>3092</v>
      </c>
      <c r="P13337" t="s">
        <v>3095</v>
      </c>
      <c r="R13337" t="s">
        <v>3094</v>
      </c>
    </row>
    <row r="13338" spans="1:18" x14ac:dyDescent="0.25">
      <c r="A13338" t="s">
        <v>6954</v>
      </c>
      <c r="B13338" t="s">
        <v>3089</v>
      </c>
      <c r="D13338" t="s">
        <v>3090</v>
      </c>
      <c r="E13338" t="s">
        <v>3090</v>
      </c>
      <c r="F13338">
        <v>1</v>
      </c>
      <c r="G13338">
        <v>0</v>
      </c>
      <c r="H13338">
        <v>11.050687155999601</v>
      </c>
      <c r="I13338">
        <v>11.050687155999601</v>
      </c>
      <c r="K13338"/>
      <c r="N13338" t="s">
        <v>3091</v>
      </c>
      <c r="O13338" t="s">
        <v>3092</v>
      </c>
      <c r="P13338" t="s">
        <v>3095</v>
      </c>
      <c r="R13338" t="s">
        <v>3094</v>
      </c>
    </row>
    <row r="13339" spans="1:18" x14ac:dyDescent="0.25">
      <c r="A13339" t="s">
        <v>6955</v>
      </c>
      <c r="B13339" t="s">
        <v>3089</v>
      </c>
      <c r="D13339" t="s">
        <v>3090</v>
      </c>
      <c r="E13339" t="s">
        <v>3090</v>
      </c>
      <c r="F13339">
        <v>1</v>
      </c>
      <c r="G13339">
        <v>0</v>
      </c>
      <c r="H13339">
        <v>0</v>
      </c>
      <c r="I13339">
        <v>0</v>
      </c>
      <c r="K13339"/>
      <c r="N13339" t="s">
        <v>3091</v>
      </c>
      <c r="O13339" t="s">
        <v>3092</v>
      </c>
      <c r="P13339" t="s">
        <v>3095</v>
      </c>
      <c r="R13339" t="s">
        <v>3094</v>
      </c>
    </row>
    <row r="13340" spans="1:18" x14ac:dyDescent="0.25">
      <c r="A13340" t="s">
        <v>6956</v>
      </c>
      <c r="B13340" t="s">
        <v>3089</v>
      </c>
      <c r="D13340" t="s">
        <v>3090</v>
      </c>
      <c r="E13340" t="s">
        <v>3090</v>
      </c>
      <c r="F13340">
        <v>1</v>
      </c>
      <c r="G13340">
        <v>0</v>
      </c>
      <c r="H13340">
        <v>877.66435504051503</v>
      </c>
      <c r="I13340">
        <v>877.66435504051503</v>
      </c>
      <c r="K13340"/>
      <c r="N13340" t="s">
        <v>3091</v>
      </c>
      <c r="O13340" t="s">
        <v>3092</v>
      </c>
      <c r="P13340" t="s">
        <v>3095</v>
      </c>
      <c r="R13340" t="s">
        <v>3094</v>
      </c>
    </row>
    <row r="13341" spans="1:18" x14ac:dyDescent="0.25">
      <c r="A13341" t="s">
        <v>6957</v>
      </c>
      <c r="B13341" t="s">
        <v>3089</v>
      </c>
      <c r="D13341" t="s">
        <v>3090</v>
      </c>
      <c r="E13341" t="s">
        <v>3090</v>
      </c>
      <c r="F13341">
        <v>1</v>
      </c>
      <c r="G13341">
        <v>0</v>
      </c>
      <c r="H13341">
        <v>0</v>
      </c>
      <c r="I13341"/>
      <c r="K13341"/>
      <c r="N13341" t="s">
        <v>3091</v>
      </c>
      <c r="O13341" t="s">
        <v>3092</v>
      </c>
      <c r="P13341" t="s">
        <v>3095</v>
      </c>
      <c r="R13341" t="s">
        <v>3094</v>
      </c>
    </row>
    <row r="13342" spans="1:18" x14ac:dyDescent="0.25">
      <c r="A13342" t="s">
        <v>2935</v>
      </c>
      <c r="B13342" t="s">
        <v>3089</v>
      </c>
      <c r="D13342" t="s">
        <v>3090</v>
      </c>
      <c r="E13342" t="s">
        <v>3090</v>
      </c>
      <c r="F13342">
        <v>1</v>
      </c>
      <c r="G13342">
        <v>0</v>
      </c>
      <c r="H13342">
        <v>6.4857401260504197</v>
      </c>
      <c r="I13342">
        <v>6.4857401260504197</v>
      </c>
      <c r="K13342">
        <v>0</v>
      </c>
      <c r="M13342">
        <v>0</v>
      </c>
      <c r="N13342" t="s">
        <v>3091</v>
      </c>
      <c r="O13342" t="s">
        <v>3092</v>
      </c>
      <c r="P13342" t="s">
        <v>3095</v>
      </c>
      <c r="R13342" t="s">
        <v>3094</v>
      </c>
    </row>
    <row r="13343" spans="1:18" x14ac:dyDescent="0.25">
      <c r="A13343" t="s">
        <v>6958</v>
      </c>
      <c r="B13343" t="s">
        <v>3089</v>
      </c>
      <c r="D13343" t="s">
        <v>3090</v>
      </c>
      <c r="E13343" t="s">
        <v>3090</v>
      </c>
      <c r="F13343">
        <v>1</v>
      </c>
      <c r="G13343">
        <v>0</v>
      </c>
      <c r="H13343">
        <v>622.13765252226403</v>
      </c>
      <c r="I13343">
        <v>622.13765252226403</v>
      </c>
      <c r="K13343"/>
      <c r="N13343" t="s">
        <v>3091</v>
      </c>
      <c r="O13343" t="s">
        <v>3092</v>
      </c>
      <c r="P13343" t="s">
        <v>3095</v>
      </c>
      <c r="R13343" t="s">
        <v>3094</v>
      </c>
    </row>
    <row r="13344" spans="1:18" x14ac:dyDescent="0.25">
      <c r="A13344" t="s">
        <v>6959</v>
      </c>
      <c r="B13344" t="s">
        <v>3089</v>
      </c>
      <c r="D13344" t="s">
        <v>3090</v>
      </c>
      <c r="E13344" t="s">
        <v>3090</v>
      </c>
      <c r="F13344">
        <v>1</v>
      </c>
      <c r="G13344">
        <v>0</v>
      </c>
      <c r="H13344">
        <v>10.832213619909</v>
      </c>
      <c r="I13344">
        <v>10.832213619909</v>
      </c>
      <c r="K13344"/>
      <c r="N13344" t="s">
        <v>3091</v>
      </c>
      <c r="O13344" t="s">
        <v>3092</v>
      </c>
      <c r="P13344" t="s">
        <v>3095</v>
      </c>
      <c r="R13344" t="s">
        <v>3094</v>
      </c>
    </row>
    <row r="13345" spans="1:18" x14ac:dyDescent="0.25">
      <c r="A13345" t="s">
        <v>6960</v>
      </c>
      <c r="B13345" t="s">
        <v>3089</v>
      </c>
      <c r="D13345" t="s">
        <v>3090</v>
      </c>
      <c r="E13345" t="s">
        <v>3090</v>
      </c>
      <c r="F13345">
        <v>1</v>
      </c>
      <c r="G13345">
        <v>0</v>
      </c>
      <c r="H13345">
        <v>585.56453828947303</v>
      </c>
      <c r="I13345">
        <v>391.33453828947302</v>
      </c>
      <c r="K13345">
        <v>70.61</v>
      </c>
      <c r="M13345">
        <v>123.62</v>
      </c>
      <c r="N13345" t="s">
        <v>3091</v>
      </c>
      <c r="O13345" t="s">
        <v>3092</v>
      </c>
      <c r="P13345" t="s">
        <v>3095</v>
      </c>
      <c r="R13345" t="s">
        <v>3094</v>
      </c>
    </row>
    <row r="13346" spans="1:18" x14ac:dyDescent="0.25">
      <c r="A13346" t="s">
        <v>6961</v>
      </c>
      <c r="B13346" t="s">
        <v>3089</v>
      </c>
      <c r="D13346" t="s">
        <v>3090</v>
      </c>
      <c r="E13346" t="s">
        <v>3090</v>
      </c>
      <c r="F13346">
        <v>1</v>
      </c>
      <c r="G13346">
        <v>0</v>
      </c>
      <c r="H13346">
        <v>129.88200000000001</v>
      </c>
      <c r="I13346">
        <v>129.88200000000001</v>
      </c>
      <c r="K13346"/>
      <c r="N13346" t="s">
        <v>3091</v>
      </c>
      <c r="O13346" t="s">
        <v>3092</v>
      </c>
      <c r="P13346" t="s">
        <v>3095</v>
      </c>
      <c r="R13346" t="s">
        <v>3094</v>
      </c>
    </row>
    <row r="13347" spans="1:18" x14ac:dyDescent="0.25">
      <c r="A13347" t="s">
        <v>6962</v>
      </c>
      <c r="B13347" t="s">
        <v>3089</v>
      </c>
      <c r="D13347" t="s">
        <v>3090</v>
      </c>
      <c r="E13347" t="s">
        <v>3090</v>
      </c>
      <c r="F13347">
        <v>1</v>
      </c>
      <c r="G13347">
        <v>0</v>
      </c>
      <c r="H13347">
        <v>772.47683196789103</v>
      </c>
      <c r="I13347">
        <v>235.856831967891</v>
      </c>
      <c r="K13347">
        <v>194.77</v>
      </c>
      <c r="M13347">
        <v>341.85</v>
      </c>
      <c r="N13347" t="s">
        <v>3091</v>
      </c>
      <c r="O13347" t="s">
        <v>3092</v>
      </c>
      <c r="P13347" t="s">
        <v>3095</v>
      </c>
      <c r="R13347" t="s">
        <v>3094</v>
      </c>
    </row>
    <row r="13348" spans="1:18" x14ac:dyDescent="0.25">
      <c r="A13348" t="s">
        <v>6963</v>
      </c>
      <c r="B13348" t="s">
        <v>3089</v>
      </c>
      <c r="D13348" t="s">
        <v>3090</v>
      </c>
      <c r="E13348" t="s">
        <v>3090</v>
      </c>
      <c r="F13348">
        <v>1</v>
      </c>
      <c r="G13348">
        <v>0</v>
      </c>
      <c r="H13348">
        <v>0</v>
      </c>
      <c r="I13348">
        <v>0</v>
      </c>
      <c r="K13348"/>
      <c r="N13348" t="s">
        <v>3091</v>
      </c>
      <c r="O13348" t="s">
        <v>3092</v>
      </c>
      <c r="P13348" t="s">
        <v>3095</v>
      </c>
      <c r="R13348" t="s">
        <v>3094</v>
      </c>
    </row>
    <row r="13349" spans="1:18" x14ac:dyDescent="0.25">
      <c r="A13349" t="s">
        <v>6964</v>
      </c>
      <c r="B13349" t="s">
        <v>3089</v>
      </c>
      <c r="D13349" t="s">
        <v>3090</v>
      </c>
      <c r="E13349" t="s">
        <v>3090</v>
      </c>
      <c r="F13349">
        <v>1</v>
      </c>
      <c r="G13349">
        <v>0</v>
      </c>
      <c r="H13349">
        <v>0</v>
      </c>
      <c r="I13349">
        <v>0</v>
      </c>
      <c r="K13349"/>
      <c r="N13349" t="s">
        <v>3091</v>
      </c>
      <c r="O13349" t="s">
        <v>3092</v>
      </c>
      <c r="P13349" t="s">
        <v>3095</v>
      </c>
      <c r="R13349" t="s">
        <v>3094</v>
      </c>
    </row>
    <row r="13350" spans="1:18" x14ac:dyDescent="0.25">
      <c r="A13350" t="s">
        <v>6965</v>
      </c>
      <c r="B13350" t="s">
        <v>3089</v>
      </c>
      <c r="D13350" t="s">
        <v>3090</v>
      </c>
      <c r="E13350" t="s">
        <v>3090</v>
      </c>
      <c r="F13350">
        <v>1</v>
      </c>
      <c r="G13350">
        <v>0</v>
      </c>
      <c r="H13350">
        <v>0</v>
      </c>
      <c r="I13350">
        <v>0</v>
      </c>
      <c r="K13350"/>
      <c r="N13350" t="s">
        <v>3091</v>
      </c>
      <c r="O13350" t="s">
        <v>3092</v>
      </c>
      <c r="P13350" t="s">
        <v>3095</v>
      </c>
      <c r="R13350" t="s">
        <v>3094</v>
      </c>
    </row>
    <row r="13351" spans="1:18" x14ac:dyDescent="0.25">
      <c r="A13351" t="s">
        <v>6966</v>
      </c>
      <c r="B13351" t="s">
        <v>3089</v>
      </c>
      <c r="D13351" t="s">
        <v>3090</v>
      </c>
      <c r="E13351" t="s">
        <v>3090</v>
      </c>
      <c r="F13351">
        <v>1</v>
      </c>
      <c r="G13351">
        <v>0</v>
      </c>
      <c r="H13351">
        <v>0</v>
      </c>
      <c r="I13351">
        <v>0</v>
      </c>
      <c r="K13351"/>
      <c r="N13351" t="s">
        <v>3091</v>
      </c>
      <c r="O13351" t="s">
        <v>3092</v>
      </c>
      <c r="P13351" t="s">
        <v>3095</v>
      </c>
      <c r="R13351" t="s">
        <v>3094</v>
      </c>
    </row>
    <row r="13352" spans="1:18" x14ac:dyDescent="0.25">
      <c r="A13352" t="s">
        <v>6967</v>
      </c>
      <c r="B13352" t="s">
        <v>3089</v>
      </c>
      <c r="D13352" t="s">
        <v>3090</v>
      </c>
      <c r="E13352" t="s">
        <v>3090</v>
      </c>
      <c r="F13352">
        <v>1</v>
      </c>
      <c r="G13352">
        <v>0</v>
      </c>
      <c r="H13352">
        <v>8490.7661564406408</v>
      </c>
      <c r="I13352">
        <v>6089.94115644064</v>
      </c>
      <c r="K13352">
        <v>863.08500000000004</v>
      </c>
      <c r="M13352">
        <v>1537.74</v>
      </c>
      <c r="N13352" t="s">
        <v>3091</v>
      </c>
      <c r="O13352" t="s">
        <v>3092</v>
      </c>
      <c r="P13352" t="s">
        <v>3095</v>
      </c>
      <c r="R13352" t="s">
        <v>3094</v>
      </c>
    </row>
    <row r="13353" spans="1:18" x14ac:dyDescent="0.25">
      <c r="A13353" t="s">
        <v>6968</v>
      </c>
      <c r="B13353" t="s">
        <v>3089</v>
      </c>
      <c r="D13353" t="s">
        <v>3090</v>
      </c>
      <c r="E13353" t="s">
        <v>3090</v>
      </c>
      <c r="F13353">
        <v>1</v>
      </c>
      <c r="G13353">
        <v>0</v>
      </c>
      <c r="H13353">
        <v>8004.5972685998504</v>
      </c>
      <c r="I13353">
        <v>5627.6772685998503</v>
      </c>
      <c r="K13353">
        <v>854.4</v>
      </c>
      <c r="M13353">
        <v>1522.52</v>
      </c>
      <c r="N13353" t="s">
        <v>3091</v>
      </c>
      <c r="O13353" t="s">
        <v>3092</v>
      </c>
      <c r="P13353" t="s">
        <v>3095</v>
      </c>
      <c r="R13353" t="s">
        <v>3094</v>
      </c>
    </row>
    <row r="13354" spans="1:18" x14ac:dyDescent="0.25">
      <c r="A13354" t="s">
        <v>6969</v>
      </c>
      <c r="B13354" t="s">
        <v>3089</v>
      </c>
      <c r="D13354" t="s">
        <v>3090</v>
      </c>
      <c r="E13354" t="s">
        <v>3090</v>
      </c>
      <c r="F13354">
        <v>1</v>
      </c>
      <c r="G13354">
        <v>0</v>
      </c>
      <c r="H13354">
        <v>8755.9986335814792</v>
      </c>
      <c r="I13354">
        <v>6329.1486335814798</v>
      </c>
      <c r="K13354">
        <v>872.15</v>
      </c>
      <c r="M13354">
        <v>1554.7</v>
      </c>
      <c r="N13354" t="s">
        <v>3091</v>
      </c>
      <c r="O13354" t="s">
        <v>3092</v>
      </c>
      <c r="P13354" t="s">
        <v>3095</v>
      </c>
      <c r="R13354" t="s">
        <v>3094</v>
      </c>
    </row>
    <row r="13355" spans="1:18" x14ac:dyDescent="0.25">
      <c r="A13355" t="s">
        <v>6970</v>
      </c>
      <c r="B13355" t="s">
        <v>3089</v>
      </c>
      <c r="D13355" t="s">
        <v>3090</v>
      </c>
      <c r="E13355" t="s">
        <v>3090</v>
      </c>
      <c r="F13355">
        <v>1</v>
      </c>
      <c r="G13355">
        <v>0</v>
      </c>
      <c r="H13355">
        <v>9233.7671275797802</v>
      </c>
      <c r="I13355">
        <v>6766.2471275797798</v>
      </c>
      <c r="K13355">
        <v>887.63499999999999</v>
      </c>
      <c r="M13355">
        <v>1579.885</v>
      </c>
      <c r="N13355" t="s">
        <v>3091</v>
      </c>
      <c r="O13355" t="s">
        <v>3092</v>
      </c>
      <c r="P13355" t="s">
        <v>3095</v>
      </c>
      <c r="R13355" t="s">
        <v>3094</v>
      </c>
    </row>
    <row r="13356" spans="1:18" x14ac:dyDescent="0.25">
      <c r="A13356" t="s">
        <v>6971</v>
      </c>
      <c r="B13356" t="s">
        <v>3089</v>
      </c>
      <c r="D13356" t="s">
        <v>3090</v>
      </c>
      <c r="E13356" t="s">
        <v>3090</v>
      </c>
      <c r="F13356">
        <v>1</v>
      </c>
      <c r="G13356">
        <v>0</v>
      </c>
      <c r="H13356">
        <v>9027.8264482694995</v>
      </c>
      <c r="I13356">
        <v>6471.7114482694997</v>
      </c>
      <c r="K13356">
        <v>919.27499999999998</v>
      </c>
      <c r="M13356">
        <v>1636.84</v>
      </c>
      <c r="N13356" t="s">
        <v>3091</v>
      </c>
      <c r="O13356" t="s">
        <v>3092</v>
      </c>
      <c r="P13356" t="s">
        <v>3095</v>
      </c>
      <c r="R13356" t="s">
        <v>3094</v>
      </c>
    </row>
    <row r="13357" spans="1:18" x14ac:dyDescent="0.25">
      <c r="A13357" t="s">
        <v>6972</v>
      </c>
      <c r="B13357" t="s">
        <v>3089</v>
      </c>
      <c r="D13357" t="s">
        <v>3090</v>
      </c>
      <c r="E13357" t="s">
        <v>3090</v>
      </c>
      <c r="F13357">
        <v>1</v>
      </c>
      <c r="G13357">
        <v>0</v>
      </c>
      <c r="H13357">
        <v>0</v>
      </c>
      <c r="I13357">
        <v>0</v>
      </c>
      <c r="K13357"/>
      <c r="N13357" t="s">
        <v>3091</v>
      </c>
      <c r="O13357" t="s">
        <v>3092</v>
      </c>
      <c r="P13357" t="s">
        <v>3095</v>
      </c>
      <c r="R13357" t="s">
        <v>3094</v>
      </c>
    </row>
    <row r="13358" spans="1:18" x14ac:dyDescent="0.25">
      <c r="A13358" t="s">
        <v>6973</v>
      </c>
      <c r="B13358" t="s">
        <v>3089</v>
      </c>
      <c r="D13358" t="s">
        <v>3090</v>
      </c>
      <c r="E13358" t="s">
        <v>3090</v>
      </c>
      <c r="F13358">
        <v>1</v>
      </c>
      <c r="G13358">
        <v>0</v>
      </c>
      <c r="H13358">
        <v>64.306399999999996</v>
      </c>
      <c r="I13358">
        <v>64.306399999999996</v>
      </c>
      <c r="K13358"/>
      <c r="N13358" t="s">
        <v>3091</v>
      </c>
      <c r="O13358" t="s">
        <v>3092</v>
      </c>
      <c r="P13358" t="s">
        <v>3095</v>
      </c>
      <c r="R13358" t="s">
        <v>3094</v>
      </c>
    </row>
    <row r="13359" spans="1:18" x14ac:dyDescent="0.25">
      <c r="A13359" t="s">
        <v>3239</v>
      </c>
      <c r="B13359" t="s">
        <v>3089</v>
      </c>
      <c r="D13359" t="s">
        <v>3090</v>
      </c>
      <c r="E13359" t="s">
        <v>3090</v>
      </c>
      <c r="F13359">
        <v>1</v>
      </c>
      <c r="G13359">
        <v>0</v>
      </c>
      <c r="H13359">
        <v>0</v>
      </c>
      <c r="I13359">
        <v>0</v>
      </c>
      <c r="K13359"/>
      <c r="N13359" t="s">
        <v>3091</v>
      </c>
      <c r="O13359" t="s">
        <v>3092</v>
      </c>
      <c r="P13359" t="s">
        <v>3095</v>
      </c>
      <c r="R13359" t="s">
        <v>3094</v>
      </c>
    </row>
    <row r="13360" spans="1:18" x14ac:dyDescent="0.25">
      <c r="A13360" t="s">
        <v>2943</v>
      </c>
      <c r="B13360" t="s">
        <v>3089</v>
      </c>
      <c r="D13360" t="s">
        <v>3090</v>
      </c>
      <c r="E13360" t="s">
        <v>3090</v>
      </c>
      <c r="F13360">
        <v>1</v>
      </c>
      <c r="G13360">
        <v>0</v>
      </c>
      <c r="H13360">
        <v>5557.6541974174897</v>
      </c>
      <c r="I13360">
        <v>3499.6941974174902</v>
      </c>
      <c r="K13360">
        <v>659.64</v>
      </c>
      <c r="M13360">
        <v>1398.32</v>
      </c>
      <c r="N13360" t="s">
        <v>3091</v>
      </c>
      <c r="O13360" t="s">
        <v>3092</v>
      </c>
      <c r="P13360" t="s">
        <v>3095</v>
      </c>
      <c r="R13360" t="s">
        <v>3094</v>
      </c>
    </row>
    <row r="13361" spans="1:18" x14ac:dyDescent="0.25">
      <c r="A13361" t="s">
        <v>516</v>
      </c>
      <c r="B13361" t="s">
        <v>3089</v>
      </c>
      <c r="D13361" t="s">
        <v>3090</v>
      </c>
      <c r="E13361" t="s">
        <v>3090</v>
      </c>
      <c r="F13361">
        <v>1</v>
      </c>
      <c r="G13361">
        <v>0</v>
      </c>
      <c r="H13361">
        <v>157.26349848145799</v>
      </c>
      <c r="I13361">
        <v>84.143498481458394</v>
      </c>
      <c r="K13361">
        <v>29.87</v>
      </c>
      <c r="M13361">
        <v>43.25</v>
      </c>
      <c r="N13361" t="s">
        <v>3091</v>
      </c>
      <c r="O13361" t="s">
        <v>3092</v>
      </c>
      <c r="P13361" t="s">
        <v>3095</v>
      </c>
      <c r="R13361" t="s">
        <v>3094</v>
      </c>
    </row>
    <row r="13362" spans="1:18" x14ac:dyDescent="0.25">
      <c r="A13362" t="s">
        <v>6974</v>
      </c>
      <c r="B13362" t="s">
        <v>3089</v>
      </c>
      <c r="D13362" t="s">
        <v>3090</v>
      </c>
      <c r="E13362" t="s">
        <v>3090</v>
      </c>
      <c r="F13362">
        <v>1</v>
      </c>
      <c r="G13362">
        <v>0</v>
      </c>
      <c r="H13362">
        <v>113.04849291666601</v>
      </c>
      <c r="I13362">
        <v>70.898492916666598</v>
      </c>
      <c r="K13362">
        <v>15</v>
      </c>
      <c r="M13362">
        <v>27.15</v>
      </c>
      <c r="N13362" t="s">
        <v>3091</v>
      </c>
      <c r="O13362" t="s">
        <v>3092</v>
      </c>
      <c r="P13362" t="s">
        <v>3095</v>
      </c>
      <c r="R13362" t="s">
        <v>3094</v>
      </c>
    </row>
    <row r="13363" spans="1:18" x14ac:dyDescent="0.25">
      <c r="A13363" t="s">
        <v>1580</v>
      </c>
      <c r="B13363" t="s">
        <v>3089</v>
      </c>
      <c r="D13363" t="s">
        <v>3090</v>
      </c>
      <c r="E13363" t="s">
        <v>3090</v>
      </c>
      <c r="F13363">
        <v>1</v>
      </c>
      <c r="G13363">
        <v>0</v>
      </c>
      <c r="H13363">
        <v>36.182752819444403</v>
      </c>
      <c r="I13363">
        <v>9.7027528194444397</v>
      </c>
      <c r="K13363">
        <v>9.56</v>
      </c>
      <c r="M13363">
        <v>16.920000000000002</v>
      </c>
      <c r="N13363" t="s">
        <v>3091</v>
      </c>
      <c r="O13363" t="s">
        <v>3092</v>
      </c>
      <c r="P13363" t="s">
        <v>3095</v>
      </c>
      <c r="R13363" t="s">
        <v>3094</v>
      </c>
    </row>
    <row r="13364" spans="1:18" x14ac:dyDescent="0.25">
      <c r="A13364" t="s">
        <v>6975</v>
      </c>
      <c r="B13364" t="s">
        <v>3089</v>
      </c>
      <c r="D13364" t="s">
        <v>3090</v>
      </c>
      <c r="E13364" t="s">
        <v>3090</v>
      </c>
      <c r="F13364">
        <v>1</v>
      </c>
      <c r="G13364">
        <v>0</v>
      </c>
      <c r="H13364">
        <v>0</v>
      </c>
      <c r="I13364">
        <v>0</v>
      </c>
      <c r="K13364"/>
      <c r="N13364" t="s">
        <v>3091</v>
      </c>
      <c r="O13364" t="s">
        <v>3092</v>
      </c>
      <c r="P13364" t="s">
        <v>3095</v>
      </c>
      <c r="R13364" t="s">
        <v>3094</v>
      </c>
    </row>
    <row r="13365" spans="1:18" x14ac:dyDescent="0.25">
      <c r="A13365" t="s">
        <v>6976</v>
      </c>
      <c r="B13365" t="s">
        <v>3089</v>
      </c>
      <c r="D13365" t="s">
        <v>3090</v>
      </c>
      <c r="E13365" t="s">
        <v>3090</v>
      </c>
      <c r="F13365">
        <v>1</v>
      </c>
      <c r="G13365">
        <v>0</v>
      </c>
      <c r="H13365">
        <v>313.14105275457803</v>
      </c>
      <c r="I13365">
        <v>137.831052754578</v>
      </c>
      <c r="K13365">
        <v>63.43</v>
      </c>
      <c r="M13365">
        <v>111.88</v>
      </c>
      <c r="N13365" t="s">
        <v>3091</v>
      </c>
      <c r="O13365" t="s">
        <v>3092</v>
      </c>
      <c r="P13365" t="s">
        <v>3095</v>
      </c>
      <c r="R13365" t="s">
        <v>3094</v>
      </c>
    </row>
    <row r="13366" spans="1:18" x14ac:dyDescent="0.25">
      <c r="A13366" t="s">
        <v>6977</v>
      </c>
      <c r="B13366" t="s">
        <v>3089</v>
      </c>
      <c r="D13366" t="s">
        <v>3090</v>
      </c>
      <c r="E13366" t="s">
        <v>3090</v>
      </c>
      <c r="F13366">
        <v>1</v>
      </c>
      <c r="G13366">
        <v>0</v>
      </c>
      <c r="H13366">
        <v>133.64580000000001</v>
      </c>
      <c r="I13366">
        <v>86.675799999999995</v>
      </c>
      <c r="K13366">
        <v>17</v>
      </c>
      <c r="M13366">
        <v>29.97</v>
      </c>
      <c r="N13366" t="s">
        <v>3091</v>
      </c>
      <c r="O13366" t="s">
        <v>3092</v>
      </c>
      <c r="P13366" t="s">
        <v>3095</v>
      </c>
      <c r="R13366" t="s">
        <v>3094</v>
      </c>
    </row>
    <row r="13367" spans="1:18" x14ac:dyDescent="0.25">
      <c r="A13367" t="s">
        <v>6978</v>
      </c>
      <c r="B13367" t="s">
        <v>3089</v>
      </c>
      <c r="D13367" t="s">
        <v>3090</v>
      </c>
      <c r="E13367" t="s">
        <v>3090</v>
      </c>
      <c r="F13367">
        <v>1</v>
      </c>
      <c r="G13367">
        <v>0</v>
      </c>
      <c r="H13367">
        <v>142.02879999999999</v>
      </c>
      <c r="I13367">
        <v>133.89879999999999</v>
      </c>
      <c r="K13367">
        <v>3</v>
      </c>
      <c r="M13367">
        <v>5.13</v>
      </c>
      <c r="N13367" t="s">
        <v>3091</v>
      </c>
      <c r="O13367" t="s">
        <v>3092</v>
      </c>
      <c r="P13367" t="s">
        <v>3095</v>
      </c>
      <c r="R13367" t="s">
        <v>3094</v>
      </c>
    </row>
    <row r="13368" spans="1:18" x14ac:dyDescent="0.25">
      <c r="A13368" t="s">
        <v>6979</v>
      </c>
      <c r="B13368" t="s">
        <v>3089</v>
      </c>
      <c r="D13368" t="s">
        <v>3090</v>
      </c>
      <c r="E13368" t="s">
        <v>3090</v>
      </c>
      <c r="F13368">
        <v>1</v>
      </c>
      <c r="G13368">
        <v>0</v>
      </c>
      <c r="H13368">
        <v>600.69927026312098</v>
      </c>
      <c r="I13368">
        <v>227.59927026312101</v>
      </c>
      <c r="K13368">
        <v>132.5</v>
      </c>
      <c r="M13368">
        <v>240.6</v>
      </c>
      <c r="N13368" t="s">
        <v>3091</v>
      </c>
      <c r="O13368" t="s">
        <v>3092</v>
      </c>
      <c r="P13368" t="s">
        <v>3095</v>
      </c>
      <c r="R13368" t="s">
        <v>3094</v>
      </c>
    </row>
    <row r="13369" spans="1:18" x14ac:dyDescent="0.25">
      <c r="A13369" t="s">
        <v>6980</v>
      </c>
      <c r="B13369" t="s">
        <v>3089</v>
      </c>
      <c r="D13369" t="s">
        <v>3090</v>
      </c>
      <c r="E13369" t="s">
        <v>3090</v>
      </c>
      <c r="F13369">
        <v>1</v>
      </c>
      <c r="G13369">
        <v>0</v>
      </c>
      <c r="H13369">
        <v>36.692007999999902</v>
      </c>
      <c r="I13369">
        <v>0.96200799999999898</v>
      </c>
      <c r="K13369">
        <v>13</v>
      </c>
      <c r="M13369">
        <v>22.73</v>
      </c>
      <c r="N13369" t="s">
        <v>3091</v>
      </c>
      <c r="O13369" t="s">
        <v>3092</v>
      </c>
      <c r="P13369" t="s">
        <v>3095</v>
      </c>
      <c r="R13369" t="s">
        <v>3094</v>
      </c>
    </row>
    <row r="13370" spans="1:18" x14ac:dyDescent="0.25">
      <c r="A13370" t="s">
        <v>6981</v>
      </c>
      <c r="B13370" t="s">
        <v>3089</v>
      </c>
      <c r="D13370" t="s">
        <v>3090</v>
      </c>
      <c r="E13370" t="s">
        <v>3090</v>
      </c>
      <c r="F13370">
        <v>1</v>
      </c>
      <c r="G13370">
        <v>0</v>
      </c>
      <c r="H13370">
        <v>0</v>
      </c>
      <c r="I13370">
        <v>0</v>
      </c>
      <c r="K13370"/>
      <c r="N13370" t="s">
        <v>3091</v>
      </c>
      <c r="O13370" t="s">
        <v>3092</v>
      </c>
      <c r="P13370" t="s">
        <v>3095</v>
      </c>
      <c r="R13370" t="s">
        <v>3094</v>
      </c>
    </row>
    <row r="13371" spans="1:18" x14ac:dyDescent="0.25">
      <c r="A13371" t="s">
        <v>6982</v>
      </c>
      <c r="B13371" t="s">
        <v>3089</v>
      </c>
      <c r="D13371" t="s">
        <v>3090</v>
      </c>
      <c r="E13371" t="s">
        <v>3090</v>
      </c>
      <c r="F13371">
        <v>1</v>
      </c>
      <c r="G13371">
        <v>0</v>
      </c>
      <c r="H13371">
        <v>48.059357679738497</v>
      </c>
      <c r="I13371">
        <v>21.5793576797385</v>
      </c>
      <c r="K13371">
        <v>9.56</v>
      </c>
      <c r="M13371">
        <v>16.920000000000002</v>
      </c>
      <c r="N13371" t="s">
        <v>3091</v>
      </c>
      <c r="O13371" t="s">
        <v>3092</v>
      </c>
      <c r="P13371" t="s">
        <v>3095</v>
      </c>
      <c r="R13371" t="s">
        <v>3094</v>
      </c>
    </row>
    <row r="13372" spans="1:18" x14ac:dyDescent="0.25">
      <c r="A13372" t="s">
        <v>6983</v>
      </c>
      <c r="B13372" t="s">
        <v>3089</v>
      </c>
      <c r="D13372" t="s">
        <v>3090</v>
      </c>
      <c r="E13372" t="s">
        <v>3090</v>
      </c>
      <c r="F13372">
        <v>1</v>
      </c>
      <c r="G13372">
        <v>0</v>
      </c>
      <c r="H13372">
        <v>372.10541770844702</v>
      </c>
      <c r="I13372">
        <v>192.755417708447</v>
      </c>
      <c r="K13372">
        <v>65</v>
      </c>
      <c r="M13372">
        <v>114.35</v>
      </c>
      <c r="N13372" t="s">
        <v>3091</v>
      </c>
      <c r="O13372" t="s">
        <v>3092</v>
      </c>
      <c r="P13372" t="s">
        <v>3095</v>
      </c>
      <c r="R13372" t="s">
        <v>3094</v>
      </c>
    </row>
    <row r="13373" spans="1:18" x14ac:dyDescent="0.25">
      <c r="A13373" t="s">
        <v>6984</v>
      </c>
      <c r="B13373" t="s">
        <v>3089</v>
      </c>
      <c r="D13373" t="s">
        <v>3090</v>
      </c>
      <c r="E13373" t="s">
        <v>3090</v>
      </c>
      <c r="F13373">
        <v>1</v>
      </c>
      <c r="G13373">
        <v>0</v>
      </c>
      <c r="H13373">
        <v>55.225000000000001</v>
      </c>
      <c r="I13373">
        <v>1.0249999999999999</v>
      </c>
      <c r="K13373">
        <v>20</v>
      </c>
      <c r="M13373">
        <v>34.200000000000003</v>
      </c>
      <c r="N13373" t="s">
        <v>3091</v>
      </c>
      <c r="O13373" t="s">
        <v>3092</v>
      </c>
      <c r="P13373" t="s">
        <v>3095</v>
      </c>
      <c r="R13373" t="s">
        <v>3094</v>
      </c>
    </row>
    <row r="13374" spans="1:18" x14ac:dyDescent="0.25">
      <c r="A13374" t="s">
        <v>6985</v>
      </c>
      <c r="B13374" t="s">
        <v>3089</v>
      </c>
      <c r="D13374" t="s">
        <v>3090</v>
      </c>
      <c r="E13374" t="s">
        <v>3090</v>
      </c>
      <c r="F13374">
        <v>1</v>
      </c>
      <c r="G13374">
        <v>0</v>
      </c>
      <c r="H13374">
        <v>0</v>
      </c>
      <c r="I13374">
        <v>0</v>
      </c>
      <c r="K13374"/>
      <c r="N13374" t="s">
        <v>3091</v>
      </c>
      <c r="O13374" t="s">
        <v>3092</v>
      </c>
      <c r="P13374" t="s">
        <v>3095</v>
      </c>
      <c r="R13374" t="s">
        <v>3094</v>
      </c>
    </row>
    <row r="13375" spans="1:18" x14ac:dyDescent="0.25">
      <c r="A13375" t="s">
        <v>6986</v>
      </c>
      <c r="B13375" t="s">
        <v>3089</v>
      </c>
      <c r="D13375" t="s">
        <v>3090</v>
      </c>
      <c r="E13375" t="s">
        <v>3090</v>
      </c>
      <c r="F13375">
        <v>1</v>
      </c>
      <c r="G13375">
        <v>0</v>
      </c>
      <c r="H13375">
        <v>0</v>
      </c>
      <c r="I13375">
        <v>0</v>
      </c>
      <c r="K13375"/>
      <c r="N13375" t="s">
        <v>3091</v>
      </c>
      <c r="O13375" t="s">
        <v>3092</v>
      </c>
      <c r="P13375" t="s">
        <v>3095</v>
      </c>
      <c r="R13375" t="s">
        <v>3094</v>
      </c>
    </row>
    <row r="13376" spans="1:18" x14ac:dyDescent="0.25">
      <c r="A13376" t="s">
        <v>6987</v>
      </c>
      <c r="B13376" t="s">
        <v>3089</v>
      </c>
      <c r="D13376" t="s">
        <v>3090</v>
      </c>
      <c r="E13376" t="s">
        <v>3090</v>
      </c>
      <c r="F13376">
        <v>1</v>
      </c>
      <c r="G13376">
        <v>0</v>
      </c>
      <c r="H13376">
        <v>0</v>
      </c>
      <c r="I13376">
        <v>0</v>
      </c>
      <c r="K13376"/>
      <c r="N13376" t="s">
        <v>3091</v>
      </c>
      <c r="O13376" t="s">
        <v>3092</v>
      </c>
      <c r="P13376" t="s">
        <v>3095</v>
      </c>
      <c r="R13376" t="s">
        <v>3094</v>
      </c>
    </row>
    <row r="13377" spans="1:18" x14ac:dyDescent="0.25">
      <c r="A13377" t="s">
        <v>6988</v>
      </c>
      <c r="B13377" t="s">
        <v>3089</v>
      </c>
      <c r="D13377" t="s">
        <v>3090</v>
      </c>
      <c r="E13377" t="s">
        <v>3090</v>
      </c>
      <c r="F13377">
        <v>1</v>
      </c>
      <c r="G13377">
        <v>0</v>
      </c>
      <c r="H13377">
        <v>0</v>
      </c>
      <c r="I13377">
        <v>0</v>
      </c>
      <c r="K13377"/>
      <c r="N13377" t="s">
        <v>3091</v>
      </c>
      <c r="O13377" t="s">
        <v>3092</v>
      </c>
      <c r="P13377" t="s">
        <v>3095</v>
      </c>
      <c r="R13377" t="s">
        <v>3094</v>
      </c>
    </row>
    <row r="13378" spans="1:18" x14ac:dyDescent="0.25">
      <c r="A13378" t="s">
        <v>6989</v>
      </c>
      <c r="B13378" t="s">
        <v>3089</v>
      </c>
      <c r="D13378" t="s">
        <v>3090</v>
      </c>
      <c r="E13378" t="s">
        <v>3090</v>
      </c>
      <c r="F13378">
        <v>1</v>
      </c>
      <c r="G13378">
        <v>0</v>
      </c>
      <c r="H13378">
        <v>0</v>
      </c>
      <c r="I13378">
        <v>0</v>
      </c>
      <c r="K13378"/>
      <c r="N13378" t="s">
        <v>3091</v>
      </c>
      <c r="O13378" t="s">
        <v>3092</v>
      </c>
      <c r="P13378" t="s">
        <v>3095</v>
      </c>
      <c r="R13378" t="s">
        <v>3094</v>
      </c>
    </row>
    <row r="13379" spans="1:18" x14ac:dyDescent="0.25">
      <c r="A13379" t="s">
        <v>6990</v>
      </c>
      <c r="B13379" t="s">
        <v>3089</v>
      </c>
      <c r="D13379" t="s">
        <v>3090</v>
      </c>
      <c r="E13379" t="s">
        <v>3090</v>
      </c>
      <c r="F13379">
        <v>1</v>
      </c>
      <c r="G13379">
        <v>0</v>
      </c>
      <c r="H13379">
        <v>8318.9713331228904</v>
      </c>
      <c r="I13379">
        <v>5748.1213331228901</v>
      </c>
      <c r="K13379">
        <v>923.88</v>
      </c>
      <c r="M13379">
        <v>1646.97</v>
      </c>
      <c r="N13379" t="s">
        <v>3091</v>
      </c>
      <c r="O13379" t="s">
        <v>3092</v>
      </c>
      <c r="P13379" t="s">
        <v>3095</v>
      </c>
      <c r="R13379" t="s">
        <v>3094</v>
      </c>
    </row>
    <row r="13380" spans="1:18" x14ac:dyDescent="0.25">
      <c r="A13380" t="s">
        <v>9130</v>
      </c>
      <c r="B13380" t="s">
        <v>3089</v>
      </c>
      <c r="D13380" t="s">
        <v>3090</v>
      </c>
      <c r="E13380" t="s">
        <v>3090</v>
      </c>
      <c r="F13380">
        <v>1</v>
      </c>
      <c r="G13380">
        <v>0</v>
      </c>
      <c r="H13380">
        <v>2211.3486811560801</v>
      </c>
      <c r="I13380">
        <v>395.80868115608899</v>
      </c>
      <c r="K13380">
        <v>741.74</v>
      </c>
      <c r="M13380">
        <v>1073.8</v>
      </c>
      <c r="N13380" t="s">
        <v>3091</v>
      </c>
      <c r="O13380" t="s">
        <v>3092</v>
      </c>
      <c r="P13380" t="s">
        <v>3095</v>
      </c>
      <c r="R13380" t="s">
        <v>3094</v>
      </c>
    </row>
    <row r="13381" spans="1:18" x14ac:dyDescent="0.25">
      <c r="A13381" t="s">
        <v>9131</v>
      </c>
      <c r="B13381" t="s">
        <v>3089</v>
      </c>
      <c r="D13381" t="s">
        <v>3090</v>
      </c>
      <c r="E13381" t="s">
        <v>3090</v>
      </c>
      <c r="F13381">
        <v>1</v>
      </c>
      <c r="G13381">
        <v>0</v>
      </c>
      <c r="H13381">
        <v>836.23900000000003</v>
      </c>
      <c r="I13381">
        <v>110.54900000000001</v>
      </c>
      <c r="K13381">
        <v>296.47000000000003</v>
      </c>
      <c r="M13381">
        <v>429.22</v>
      </c>
      <c r="N13381" t="s">
        <v>3091</v>
      </c>
      <c r="O13381" t="s">
        <v>3092</v>
      </c>
      <c r="P13381" t="s">
        <v>3095</v>
      </c>
      <c r="R13381" t="s">
        <v>3094</v>
      </c>
    </row>
    <row r="13382" spans="1:18" x14ac:dyDescent="0.25">
      <c r="A13382" t="s">
        <v>9132</v>
      </c>
      <c r="B13382" t="s">
        <v>3089</v>
      </c>
      <c r="D13382" t="s">
        <v>3090</v>
      </c>
      <c r="E13382" t="s">
        <v>3090</v>
      </c>
      <c r="F13382">
        <v>1</v>
      </c>
      <c r="G13382">
        <v>0</v>
      </c>
      <c r="H13382">
        <v>2145.0389008354</v>
      </c>
      <c r="I13382">
        <v>187.948900835405</v>
      </c>
      <c r="K13382">
        <v>799.57</v>
      </c>
      <c r="M13382">
        <v>1157.52</v>
      </c>
      <c r="N13382" t="s">
        <v>3091</v>
      </c>
      <c r="O13382" t="s">
        <v>3092</v>
      </c>
      <c r="P13382" t="s">
        <v>3095</v>
      </c>
      <c r="R13382" t="s">
        <v>3094</v>
      </c>
    </row>
    <row r="13383" spans="1:18" x14ac:dyDescent="0.25">
      <c r="A13383" t="s">
        <v>6991</v>
      </c>
      <c r="B13383" t="s">
        <v>3089</v>
      </c>
      <c r="D13383" t="s">
        <v>3090</v>
      </c>
      <c r="E13383" t="s">
        <v>3090</v>
      </c>
      <c r="F13383">
        <v>1</v>
      </c>
      <c r="G13383">
        <v>0</v>
      </c>
      <c r="H13383">
        <v>0</v>
      </c>
      <c r="I13383">
        <v>0</v>
      </c>
      <c r="K13383"/>
      <c r="N13383" t="s">
        <v>3091</v>
      </c>
      <c r="O13383" t="s">
        <v>3092</v>
      </c>
      <c r="P13383" t="s">
        <v>3095</v>
      </c>
      <c r="R13383" t="s">
        <v>3094</v>
      </c>
    </row>
    <row r="13384" spans="1:18" x14ac:dyDescent="0.25">
      <c r="A13384" t="s">
        <v>6992</v>
      </c>
      <c r="B13384" t="s">
        <v>3089</v>
      </c>
      <c r="D13384" t="s">
        <v>3090</v>
      </c>
      <c r="E13384" t="s">
        <v>3090</v>
      </c>
      <c r="F13384">
        <v>1</v>
      </c>
      <c r="G13384">
        <v>0</v>
      </c>
      <c r="H13384">
        <v>0</v>
      </c>
      <c r="I13384">
        <v>0</v>
      </c>
      <c r="K13384"/>
      <c r="N13384" t="s">
        <v>3091</v>
      </c>
      <c r="O13384" t="s">
        <v>3092</v>
      </c>
      <c r="P13384" t="s">
        <v>3095</v>
      </c>
      <c r="R13384" t="s">
        <v>3094</v>
      </c>
    </row>
    <row r="13385" spans="1:18" x14ac:dyDescent="0.25">
      <c r="A13385" t="s">
        <v>6993</v>
      </c>
      <c r="B13385" t="s">
        <v>3089</v>
      </c>
      <c r="D13385" t="s">
        <v>3090</v>
      </c>
      <c r="E13385" t="s">
        <v>3090</v>
      </c>
      <c r="F13385">
        <v>1</v>
      </c>
      <c r="G13385">
        <v>0</v>
      </c>
      <c r="H13385">
        <v>9286.8577326326395</v>
      </c>
      <c r="I13385">
        <v>6693.0377326326397</v>
      </c>
      <c r="K13385">
        <v>932</v>
      </c>
      <c r="M13385">
        <v>1661.82</v>
      </c>
      <c r="N13385" t="s">
        <v>3091</v>
      </c>
      <c r="O13385" t="s">
        <v>3092</v>
      </c>
      <c r="P13385" t="s">
        <v>3095</v>
      </c>
      <c r="R13385" t="s">
        <v>3094</v>
      </c>
    </row>
    <row r="13386" spans="1:18" x14ac:dyDescent="0.25">
      <c r="A13386" t="s">
        <v>6994</v>
      </c>
      <c r="B13386" t="s">
        <v>3089</v>
      </c>
      <c r="D13386" t="s">
        <v>3090</v>
      </c>
      <c r="E13386" t="s">
        <v>3090</v>
      </c>
      <c r="F13386">
        <v>1</v>
      </c>
      <c r="G13386">
        <v>0</v>
      </c>
      <c r="H13386">
        <v>0</v>
      </c>
      <c r="I13386"/>
      <c r="K13386"/>
      <c r="N13386" t="s">
        <v>3091</v>
      </c>
      <c r="O13386" t="s">
        <v>3092</v>
      </c>
      <c r="P13386" t="s">
        <v>3095</v>
      </c>
      <c r="R13386" t="s">
        <v>3094</v>
      </c>
    </row>
    <row r="13387" spans="1:18" x14ac:dyDescent="0.25">
      <c r="A13387" t="s">
        <v>6995</v>
      </c>
      <c r="B13387" t="s">
        <v>3089</v>
      </c>
      <c r="D13387" t="s">
        <v>3090</v>
      </c>
      <c r="E13387" t="s">
        <v>3090</v>
      </c>
      <c r="F13387">
        <v>1</v>
      </c>
      <c r="G13387">
        <v>0</v>
      </c>
      <c r="H13387">
        <v>9056.7179634608292</v>
      </c>
      <c r="I13387">
        <v>6460.29796346083</v>
      </c>
      <c r="K13387">
        <v>933.46</v>
      </c>
      <c r="M13387">
        <v>1662.96</v>
      </c>
      <c r="N13387" t="s">
        <v>3091</v>
      </c>
      <c r="O13387" t="s">
        <v>3092</v>
      </c>
      <c r="P13387" t="s">
        <v>3095</v>
      </c>
      <c r="R13387" t="s">
        <v>3094</v>
      </c>
    </row>
    <row r="13388" spans="1:18" x14ac:dyDescent="0.25">
      <c r="A13388" t="s">
        <v>6996</v>
      </c>
      <c r="B13388" t="s">
        <v>3089</v>
      </c>
      <c r="D13388" t="s">
        <v>3090</v>
      </c>
      <c r="E13388" t="s">
        <v>3090</v>
      </c>
      <c r="F13388">
        <v>1</v>
      </c>
      <c r="G13388">
        <v>0</v>
      </c>
      <c r="H13388">
        <v>7750.0016826555902</v>
      </c>
      <c r="I13388">
        <v>5488.7766826555899</v>
      </c>
      <c r="K13388">
        <v>813.84</v>
      </c>
      <c r="M13388">
        <v>1447.385</v>
      </c>
      <c r="N13388" t="s">
        <v>3091</v>
      </c>
      <c r="O13388" t="s">
        <v>3092</v>
      </c>
      <c r="P13388" t="s">
        <v>3095</v>
      </c>
      <c r="R13388" t="s">
        <v>3094</v>
      </c>
    </row>
    <row r="13389" spans="1:18" x14ac:dyDescent="0.25">
      <c r="A13389" t="s">
        <v>6997</v>
      </c>
      <c r="B13389" t="s">
        <v>3089</v>
      </c>
      <c r="D13389" t="s">
        <v>3090</v>
      </c>
      <c r="E13389" t="s">
        <v>3090</v>
      </c>
      <c r="F13389">
        <v>1</v>
      </c>
      <c r="G13389">
        <v>0</v>
      </c>
      <c r="H13389">
        <v>7744.8993993222502</v>
      </c>
      <c r="I13389">
        <v>5483.6743993222499</v>
      </c>
      <c r="K13389">
        <v>813.84</v>
      </c>
      <c r="M13389">
        <v>1447.385</v>
      </c>
      <c r="N13389" t="s">
        <v>3091</v>
      </c>
      <c r="O13389" t="s">
        <v>3092</v>
      </c>
      <c r="P13389" t="s">
        <v>3095</v>
      </c>
      <c r="R13389" t="s">
        <v>3094</v>
      </c>
    </row>
    <row r="13390" spans="1:18" x14ac:dyDescent="0.25">
      <c r="A13390" t="s">
        <v>6998</v>
      </c>
      <c r="B13390" t="s">
        <v>3089</v>
      </c>
      <c r="D13390" t="s">
        <v>3090</v>
      </c>
      <c r="E13390" t="s">
        <v>3090</v>
      </c>
      <c r="F13390">
        <v>1</v>
      </c>
      <c r="G13390">
        <v>0</v>
      </c>
      <c r="H13390">
        <v>8080.68</v>
      </c>
      <c r="I13390">
        <v>8080.68</v>
      </c>
      <c r="K13390">
        <v>0</v>
      </c>
      <c r="M13390">
        <v>0</v>
      </c>
      <c r="N13390" t="s">
        <v>3091</v>
      </c>
      <c r="O13390" t="s">
        <v>3092</v>
      </c>
      <c r="P13390" t="s">
        <v>3095</v>
      </c>
      <c r="R13390" t="s">
        <v>3094</v>
      </c>
    </row>
    <row r="13391" spans="1:18" x14ac:dyDescent="0.25">
      <c r="A13391" t="s">
        <v>6999</v>
      </c>
      <c r="B13391" t="s">
        <v>3089</v>
      </c>
      <c r="D13391" t="s">
        <v>3090</v>
      </c>
      <c r="E13391" t="s">
        <v>3090</v>
      </c>
      <c r="F13391">
        <v>1</v>
      </c>
      <c r="G13391">
        <v>0</v>
      </c>
      <c r="H13391">
        <v>9332.1584000000003</v>
      </c>
      <c r="I13391">
        <v>9332.1584000000003</v>
      </c>
      <c r="K13391"/>
      <c r="N13391" t="s">
        <v>3091</v>
      </c>
      <c r="O13391" t="s">
        <v>3092</v>
      </c>
      <c r="P13391" t="s">
        <v>3095</v>
      </c>
      <c r="R13391" t="s">
        <v>3094</v>
      </c>
    </row>
    <row r="13392" spans="1:18" x14ac:dyDescent="0.25">
      <c r="A13392" t="s">
        <v>7000</v>
      </c>
      <c r="B13392" t="s">
        <v>3089</v>
      </c>
      <c r="D13392" t="s">
        <v>3090</v>
      </c>
      <c r="E13392" t="s">
        <v>3090</v>
      </c>
      <c r="F13392">
        <v>1</v>
      </c>
      <c r="G13392">
        <v>0</v>
      </c>
      <c r="H13392">
        <v>9411.3588252023692</v>
      </c>
      <c r="I13392">
        <v>6809.56382520237</v>
      </c>
      <c r="K13392">
        <v>935.15</v>
      </c>
      <c r="M13392">
        <v>1666.645</v>
      </c>
      <c r="N13392" t="s">
        <v>3091</v>
      </c>
      <c r="O13392" t="s">
        <v>3092</v>
      </c>
      <c r="P13392" t="s">
        <v>3095</v>
      </c>
      <c r="R13392" t="s">
        <v>3094</v>
      </c>
    </row>
    <row r="13393" spans="1:18" x14ac:dyDescent="0.25">
      <c r="A13393" t="s">
        <v>7001</v>
      </c>
      <c r="B13393" t="s">
        <v>3089</v>
      </c>
      <c r="D13393" t="s">
        <v>3090</v>
      </c>
      <c r="E13393" t="s">
        <v>3090</v>
      </c>
      <c r="F13393">
        <v>1</v>
      </c>
      <c r="G13393">
        <v>0</v>
      </c>
      <c r="H13393">
        <v>8923.1092951145802</v>
      </c>
      <c r="I13393">
        <v>6301.4892951145803</v>
      </c>
      <c r="K13393">
        <v>942.38</v>
      </c>
      <c r="M13393">
        <v>1679.24</v>
      </c>
      <c r="N13393" t="s">
        <v>3091</v>
      </c>
      <c r="O13393" t="s">
        <v>3092</v>
      </c>
      <c r="P13393" t="s">
        <v>3095</v>
      </c>
      <c r="R13393" t="s">
        <v>3094</v>
      </c>
    </row>
    <row r="13394" spans="1:18" x14ac:dyDescent="0.25">
      <c r="A13394" t="s">
        <v>7002</v>
      </c>
      <c r="B13394" t="s">
        <v>3089</v>
      </c>
      <c r="D13394" t="s">
        <v>3090</v>
      </c>
      <c r="E13394" t="s">
        <v>3090</v>
      </c>
      <c r="F13394">
        <v>1</v>
      </c>
      <c r="G13394">
        <v>0</v>
      </c>
      <c r="H13394">
        <v>8434.8041003886101</v>
      </c>
      <c r="I13394">
        <v>5924.6141003886096</v>
      </c>
      <c r="K13394">
        <v>902.42</v>
      </c>
      <c r="M13394">
        <v>1607.77</v>
      </c>
      <c r="N13394" t="s">
        <v>3091</v>
      </c>
      <c r="O13394" t="s">
        <v>3092</v>
      </c>
      <c r="P13394" t="s">
        <v>3095</v>
      </c>
      <c r="R13394" t="s">
        <v>3094</v>
      </c>
    </row>
    <row r="13395" spans="1:18" x14ac:dyDescent="0.25">
      <c r="A13395" t="s">
        <v>7003</v>
      </c>
      <c r="B13395" t="s">
        <v>3089</v>
      </c>
      <c r="D13395" t="s">
        <v>3090</v>
      </c>
      <c r="E13395" t="s">
        <v>3090</v>
      </c>
      <c r="F13395">
        <v>1</v>
      </c>
      <c r="G13395">
        <v>0</v>
      </c>
      <c r="H13395">
        <v>8964.6184352652308</v>
      </c>
      <c r="I13395">
        <v>6394.4684352652303</v>
      </c>
      <c r="K13395">
        <v>923.54666666666606</v>
      </c>
      <c r="M13395">
        <v>1646.6033333333301</v>
      </c>
      <c r="N13395" t="s">
        <v>3091</v>
      </c>
      <c r="O13395" t="s">
        <v>3092</v>
      </c>
      <c r="P13395" t="s">
        <v>3095</v>
      </c>
      <c r="R13395" t="s">
        <v>3094</v>
      </c>
    </row>
    <row r="13396" spans="1:18" x14ac:dyDescent="0.25">
      <c r="A13396" t="s">
        <v>7004</v>
      </c>
      <c r="B13396" t="s">
        <v>3089</v>
      </c>
      <c r="D13396" t="s">
        <v>3090</v>
      </c>
      <c r="E13396" t="s">
        <v>3090</v>
      </c>
      <c r="F13396">
        <v>1</v>
      </c>
      <c r="G13396">
        <v>0</v>
      </c>
      <c r="H13396">
        <v>9243.13256576413</v>
      </c>
      <c r="I13396">
        <v>6618.5175657641303</v>
      </c>
      <c r="K13396">
        <v>943.23500000000001</v>
      </c>
      <c r="M13396">
        <v>1681.38</v>
      </c>
      <c r="N13396" t="s">
        <v>3091</v>
      </c>
      <c r="O13396" t="s">
        <v>3092</v>
      </c>
      <c r="P13396" t="s">
        <v>3095</v>
      </c>
      <c r="R13396" t="s">
        <v>3094</v>
      </c>
    </row>
    <row r="13397" spans="1:18" x14ac:dyDescent="0.25">
      <c r="A13397" t="s">
        <v>7005</v>
      </c>
      <c r="B13397" t="s">
        <v>3089</v>
      </c>
      <c r="D13397" t="s">
        <v>3090</v>
      </c>
      <c r="E13397" t="s">
        <v>3090</v>
      </c>
      <c r="F13397">
        <v>1</v>
      </c>
      <c r="G13397">
        <v>0</v>
      </c>
      <c r="H13397">
        <v>9631.3045492863694</v>
      </c>
      <c r="I13397">
        <v>7109.2478826197002</v>
      </c>
      <c r="K13397">
        <v>906.90333333333297</v>
      </c>
      <c r="M13397">
        <v>1615.15333333333</v>
      </c>
      <c r="N13397" t="s">
        <v>3091</v>
      </c>
      <c r="O13397" t="s">
        <v>3092</v>
      </c>
      <c r="P13397" t="s">
        <v>3095</v>
      </c>
      <c r="R13397" t="s">
        <v>3094</v>
      </c>
    </row>
    <row r="13398" spans="1:18" x14ac:dyDescent="0.25">
      <c r="A13398" t="s">
        <v>7006</v>
      </c>
      <c r="B13398" t="s">
        <v>3089</v>
      </c>
      <c r="D13398" t="s">
        <v>3090</v>
      </c>
      <c r="E13398" t="s">
        <v>3090</v>
      </c>
      <c r="F13398">
        <v>1</v>
      </c>
      <c r="G13398">
        <v>0</v>
      </c>
      <c r="H13398">
        <v>9772.7423496910596</v>
      </c>
      <c r="I13398">
        <v>7239.8156830243897</v>
      </c>
      <c r="K13398">
        <v>910.90333333333297</v>
      </c>
      <c r="M13398">
        <v>1622.0233333333299</v>
      </c>
      <c r="N13398" t="s">
        <v>3091</v>
      </c>
      <c r="O13398" t="s">
        <v>3092</v>
      </c>
      <c r="P13398" t="s">
        <v>3095</v>
      </c>
      <c r="R13398" t="s">
        <v>3094</v>
      </c>
    </row>
    <row r="13399" spans="1:18" x14ac:dyDescent="0.25">
      <c r="A13399" t="s">
        <v>7007</v>
      </c>
      <c r="B13399" t="s">
        <v>3089</v>
      </c>
      <c r="D13399" t="s">
        <v>3090</v>
      </c>
      <c r="E13399" t="s">
        <v>3090</v>
      </c>
      <c r="F13399">
        <v>1</v>
      </c>
      <c r="G13399">
        <v>0</v>
      </c>
      <c r="H13399">
        <v>0</v>
      </c>
      <c r="I13399"/>
      <c r="K13399"/>
      <c r="N13399" t="s">
        <v>3091</v>
      </c>
      <c r="O13399" t="s">
        <v>3092</v>
      </c>
      <c r="P13399" t="s">
        <v>3095</v>
      </c>
      <c r="R13399" t="s">
        <v>3094</v>
      </c>
    </row>
    <row r="13400" spans="1:18" x14ac:dyDescent="0.25">
      <c r="A13400" t="s">
        <v>8493</v>
      </c>
      <c r="B13400" t="s">
        <v>3089</v>
      </c>
      <c r="D13400" t="s">
        <v>3090</v>
      </c>
      <c r="E13400" t="s">
        <v>3090</v>
      </c>
      <c r="F13400">
        <v>1</v>
      </c>
      <c r="G13400">
        <v>0</v>
      </c>
      <c r="H13400">
        <v>10464.5789432035</v>
      </c>
      <c r="I13400">
        <v>7341.8389432035401</v>
      </c>
      <c r="K13400">
        <v>1000.94</v>
      </c>
      <c r="M13400">
        <v>2121.8000000000002</v>
      </c>
      <c r="N13400" t="s">
        <v>3091</v>
      </c>
      <c r="O13400" t="s">
        <v>3092</v>
      </c>
      <c r="P13400" t="s">
        <v>3095</v>
      </c>
      <c r="R13400" t="s">
        <v>3094</v>
      </c>
    </row>
    <row r="13401" spans="1:18" x14ac:dyDescent="0.25">
      <c r="A13401" t="s">
        <v>8494</v>
      </c>
      <c r="B13401" t="s">
        <v>3089</v>
      </c>
      <c r="D13401" t="s">
        <v>3090</v>
      </c>
      <c r="E13401" t="s">
        <v>3090</v>
      </c>
      <c r="F13401">
        <v>1</v>
      </c>
      <c r="G13401">
        <v>0</v>
      </c>
      <c r="H13401">
        <v>12956.6967293175</v>
      </c>
      <c r="I13401">
        <v>9833.9567293175205</v>
      </c>
      <c r="K13401">
        <v>1000.94</v>
      </c>
      <c r="M13401">
        <v>2121.8000000000002</v>
      </c>
      <c r="N13401" t="s">
        <v>3091</v>
      </c>
      <c r="O13401" t="s">
        <v>3092</v>
      </c>
      <c r="P13401" t="s">
        <v>3095</v>
      </c>
      <c r="R13401" t="s">
        <v>3094</v>
      </c>
    </row>
    <row r="13402" spans="1:18" x14ac:dyDescent="0.25">
      <c r="A13402" t="s">
        <v>7008</v>
      </c>
      <c r="B13402" t="s">
        <v>3089</v>
      </c>
      <c r="D13402" t="s">
        <v>3090</v>
      </c>
      <c r="E13402" t="s">
        <v>3090</v>
      </c>
      <c r="F13402">
        <v>1</v>
      </c>
      <c r="G13402">
        <v>0</v>
      </c>
      <c r="H13402">
        <v>36.807187999999996</v>
      </c>
      <c r="I13402">
        <v>23.257187999999999</v>
      </c>
      <c r="K13402">
        <v>5</v>
      </c>
      <c r="M13402">
        <v>8.5500000000000007</v>
      </c>
      <c r="N13402" t="s">
        <v>3091</v>
      </c>
      <c r="O13402" t="s">
        <v>3092</v>
      </c>
      <c r="P13402" t="s">
        <v>3095</v>
      </c>
      <c r="R13402" t="s">
        <v>3094</v>
      </c>
    </row>
    <row r="13403" spans="1:18" x14ac:dyDescent="0.25">
      <c r="A13403" t="s">
        <v>7009</v>
      </c>
      <c r="B13403" t="s">
        <v>3089</v>
      </c>
      <c r="D13403" t="s">
        <v>3090</v>
      </c>
      <c r="E13403" t="s">
        <v>3090</v>
      </c>
      <c r="F13403">
        <v>1</v>
      </c>
      <c r="G13403">
        <v>0</v>
      </c>
      <c r="H13403">
        <v>0</v>
      </c>
      <c r="I13403">
        <v>0</v>
      </c>
      <c r="K13403"/>
      <c r="N13403" t="s">
        <v>3091</v>
      </c>
      <c r="O13403" t="s">
        <v>3092</v>
      </c>
      <c r="P13403" t="s">
        <v>3095</v>
      </c>
      <c r="R13403" t="s">
        <v>3094</v>
      </c>
    </row>
    <row r="13404" spans="1:18" x14ac:dyDescent="0.25">
      <c r="A13404" t="s">
        <v>7010</v>
      </c>
      <c r="B13404" t="s">
        <v>3089</v>
      </c>
      <c r="D13404" t="s">
        <v>3090</v>
      </c>
      <c r="E13404" t="s">
        <v>3090</v>
      </c>
      <c r="F13404">
        <v>1</v>
      </c>
      <c r="G13404">
        <v>0</v>
      </c>
      <c r="H13404">
        <v>0</v>
      </c>
      <c r="I13404">
        <v>0</v>
      </c>
      <c r="K13404"/>
      <c r="N13404" t="s">
        <v>3091</v>
      </c>
      <c r="O13404" t="s">
        <v>3092</v>
      </c>
      <c r="P13404" t="s">
        <v>3095</v>
      </c>
      <c r="R13404" t="s">
        <v>3094</v>
      </c>
    </row>
    <row r="13405" spans="1:18" x14ac:dyDescent="0.25">
      <c r="A13405" t="s">
        <v>7011</v>
      </c>
      <c r="B13405" t="s">
        <v>3089</v>
      </c>
      <c r="D13405" t="s">
        <v>3090</v>
      </c>
      <c r="E13405" t="s">
        <v>3090</v>
      </c>
      <c r="F13405">
        <v>1</v>
      </c>
      <c r="G13405">
        <v>0</v>
      </c>
      <c r="H13405">
        <v>0</v>
      </c>
      <c r="I13405">
        <v>0</v>
      </c>
      <c r="K13405"/>
      <c r="N13405" t="s">
        <v>3091</v>
      </c>
      <c r="O13405" t="s">
        <v>3092</v>
      </c>
      <c r="P13405" t="s">
        <v>3095</v>
      </c>
      <c r="R13405" t="s">
        <v>3094</v>
      </c>
    </row>
    <row r="13406" spans="1:18" x14ac:dyDescent="0.25">
      <c r="A13406" t="s">
        <v>1453</v>
      </c>
      <c r="B13406" t="s">
        <v>3089</v>
      </c>
      <c r="D13406" t="s">
        <v>3090</v>
      </c>
      <c r="E13406" t="s">
        <v>3090</v>
      </c>
      <c r="F13406">
        <v>1</v>
      </c>
      <c r="G13406">
        <v>0</v>
      </c>
      <c r="H13406">
        <v>80.602594830507002</v>
      </c>
      <c r="I13406">
        <v>25.772594830507</v>
      </c>
      <c r="K13406">
        <v>22.41</v>
      </c>
      <c r="M13406">
        <v>32.42</v>
      </c>
      <c r="N13406" t="s">
        <v>3091</v>
      </c>
      <c r="O13406" t="s">
        <v>3092</v>
      </c>
      <c r="P13406" t="s">
        <v>3095</v>
      </c>
      <c r="R13406" t="s">
        <v>3094</v>
      </c>
    </row>
    <row r="13407" spans="1:18" x14ac:dyDescent="0.25">
      <c r="A13407" t="s">
        <v>3021</v>
      </c>
      <c r="B13407" t="s">
        <v>3089</v>
      </c>
      <c r="D13407" t="s">
        <v>3090</v>
      </c>
      <c r="E13407" t="s">
        <v>3090</v>
      </c>
      <c r="F13407">
        <v>1</v>
      </c>
      <c r="G13407">
        <v>0</v>
      </c>
      <c r="H13407">
        <v>0</v>
      </c>
      <c r="I13407">
        <v>0</v>
      </c>
      <c r="K13407"/>
      <c r="N13407" t="s">
        <v>3091</v>
      </c>
      <c r="O13407" t="s">
        <v>3092</v>
      </c>
      <c r="P13407" t="s">
        <v>3095</v>
      </c>
      <c r="R13407" t="s">
        <v>3094</v>
      </c>
    </row>
    <row r="13408" spans="1:18" x14ac:dyDescent="0.25">
      <c r="A13408" t="s">
        <v>3240</v>
      </c>
      <c r="B13408" t="s">
        <v>3089</v>
      </c>
      <c r="D13408" t="s">
        <v>3090</v>
      </c>
      <c r="E13408" t="s">
        <v>3090</v>
      </c>
      <c r="F13408">
        <v>1</v>
      </c>
      <c r="G13408">
        <v>0</v>
      </c>
      <c r="H13408">
        <v>528.58070157579505</v>
      </c>
      <c r="I13408">
        <v>377.15070157579498</v>
      </c>
      <c r="K13408">
        <v>55.02</v>
      </c>
      <c r="M13408">
        <v>96.41</v>
      </c>
      <c r="N13408" t="s">
        <v>3091</v>
      </c>
      <c r="O13408" t="s">
        <v>3092</v>
      </c>
      <c r="P13408" t="s">
        <v>3095</v>
      </c>
      <c r="R13408" t="s">
        <v>3094</v>
      </c>
    </row>
    <row r="13409" spans="1:18" x14ac:dyDescent="0.25">
      <c r="A13409" t="s">
        <v>7012</v>
      </c>
      <c r="B13409" t="s">
        <v>3089</v>
      </c>
      <c r="D13409" t="s">
        <v>3090</v>
      </c>
      <c r="E13409" t="s">
        <v>3090</v>
      </c>
      <c r="F13409">
        <v>1</v>
      </c>
      <c r="G13409">
        <v>0</v>
      </c>
      <c r="H13409">
        <v>149.02582200000001</v>
      </c>
      <c r="I13409">
        <v>109.25582199999999</v>
      </c>
      <c r="K13409">
        <v>14.49</v>
      </c>
      <c r="M13409">
        <v>25.28</v>
      </c>
      <c r="N13409" t="s">
        <v>3091</v>
      </c>
      <c r="O13409" t="s">
        <v>3092</v>
      </c>
      <c r="P13409" t="s">
        <v>3095</v>
      </c>
      <c r="R13409" t="s">
        <v>3094</v>
      </c>
    </row>
    <row r="13410" spans="1:18" x14ac:dyDescent="0.25">
      <c r="A13410" t="s">
        <v>7013</v>
      </c>
      <c r="B13410" t="s">
        <v>3089</v>
      </c>
      <c r="D13410" t="s">
        <v>3090</v>
      </c>
      <c r="E13410" t="s">
        <v>3090</v>
      </c>
      <c r="F13410">
        <v>1</v>
      </c>
      <c r="G13410">
        <v>0</v>
      </c>
      <c r="H13410">
        <v>55.008966666666602</v>
      </c>
      <c r="I13410">
        <v>35.093966666666603</v>
      </c>
      <c r="K13410">
        <v>7.2450000000000001</v>
      </c>
      <c r="M13410">
        <v>12.67</v>
      </c>
      <c r="N13410" t="s">
        <v>3091</v>
      </c>
      <c r="O13410" t="s">
        <v>3092</v>
      </c>
      <c r="P13410" t="s">
        <v>3095</v>
      </c>
      <c r="R13410" t="s">
        <v>3094</v>
      </c>
    </row>
    <row r="13411" spans="1:18" x14ac:dyDescent="0.25">
      <c r="A13411" t="s">
        <v>7014</v>
      </c>
      <c r="B13411" t="s">
        <v>3089</v>
      </c>
      <c r="D13411" t="s">
        <v>3090</v>
      </c>
      <c r="E13411" t="s">
        <v>3090</v>
      </c>
      <c r="F13411">
        <v>1</v>
      </c>
      <c r="G13411">
        <v>0</v>
      </c>
      <c r="H13411">
        <v>65.070400483734403</v>
      </c>
      <c r="I13411">
        <v>65.070400483734403</v>
      </c>
      <c r="K13411"/>
      <c r="N13411" t="s">
        <v>3091</v>
      </c>
      <c r="O13411" t="s">
        <v>3092</v>
      </c>
      <c r="P13411" t="s">
        <v>3095</v>
      </c>
      <c r="R13411" t="s">
        <v>3094</v>
      </c>
    </row>
    <row r="13412" spans="1:18" x14ac:dyDescent="0.25">
      <c r="A13412" t="s">
        <v>7015</v>
      </c>
      <c r="B13412" t="s">
        <v>3089</v>
      </c>
      <c r="D13412" t="s">
        <v>3090</v>
      </c>
      <c r="E13412" t="s">
        <v>3090</v>
      </c>
      <c r="F13412">
        <v>1</v>
      </c>
      <c r="G13412">
        <v>0</v>
      </c>
      <c r="H13412">
        <v>0</v>
      </c>
      <c r="I13412">
        <v>0</v>
      </c>
      <c r="K13412"/>
      <c r="N13412" t="s">
        <v>3091</v>
      </c>
      <c r="O13412" t="s">
        <v>3092</v>
      </c>
      <c r="P13412" t="s">
        <v>3095</v>
      </c>
      <c r="R13412" t="s">
        <v>3094</v>
      </c>
    </row>
    <row r="13413" spans="1:18" x14ac:dyDescent="0.25">
      <c r="A13413" t="s">
        <v>7016</v>
      </c>
      <c r="B13413" t="s">
        <v>3089</v>
      </c>
      <c r="D13413" t="s">
        <v>3090</v>
      </c>
      <c r="E13413" t="s">
        <v>3090</v>
      </c>
      <c r="F13413">
        <v>1</v>
      </c>
      <c r="G13413">
        <v>0</v>
      </c>
      <c r="H13413">
        <v>510.334716666666</v>
      </c>
      <c r="I13413">
        <v>374.75471666666601</v>
      </c>
      <c r="K13413">
        <v>49.23</v>
      </c>
      <c r="M13413">
        <v>86.35</v>
      </c>
      <c r="N13413" t="s">
        <v>3091</v>
      </c>
      <c r="O13413" t="s">
        <v>3092</v>
      </c>
      <c r="P13413" t="s">
        <v>3095</v>
      </c>
      <c r="R13413" t="s">
        <v>3094</v>
      </c>
    </row>
    <row r="13414" spans="1:18" x14ac:dyDescent="0.25">
      <c r="A13414" t="s">
        <v>7017</v>
      </c>
      <c r="B13414" t="s">
        <v>3089</v>
      </c>
      <c r="D13414" t="s">
        <v>3090</v>
      </c>
      <c r="E13414" t="s">
        <v>3090</v>
      </c>
      <c r="F13414">
        <v>1</v>
      </c>
      <c r="G13414">
        <v>0</v>
      </c>
      <c r="H13414">
        <v>87.635800000000003</v>
      </c>
      <c r="I13414">
        <v>87.635800000000003</v>
      </c>
      <c r="K13414"/>
      <c r="N13414" t="s">
        <v>3091</v>
      </c>
      <c r="O13414" t="s">
        <v>3092</v>
      </c>
      <c r="P13414" t="s">
        <v>3095</v>
      </c>
      <c r="R13414" t="s">
        <v>3094</v>
      </c>
    </row>
    <row r="13415" spans="1:18" x14ac:dyDescent="0.25">
      <c r="A13415" t="s">
        <v>7018</v>
      </c>
      <c r="B13415" t="s">
        <v>3089</v>
      </c>
      <c r="D13415" t="s">
        <v>3090</v>
      </c>
      <c r="E13415" t="s">
        <v>3090</v>
      </c>
      <c r="F13415">
        <v>1</v>
      </c>
      <c r="G13415">
        <v>0</v>
      </c>
      <c r="H13415">
        <v>375.65848259023301</v>
      </c>
      <c r="I13415">
        <v>232.07848259023299</v>
      </c>
      <c r="K13415">
        <v>52.12</v>
      </c>
      <c r="M13415">
        <v>91.46</v>
      </c>
      <c r="N13415" t="s">
        <v>3091</v>
      </c>
      <c r="O13415" t="s">
        <v>3092</v>
      </c>
      <c r="P13415" t="s">
        <v>3095</v>
      </c>
      <c r="R13415" t="s">
        <v>3094</v>
      </c>
    </row>
    <row r="13416" spans="1:18" x14ac:dyDescent="0.25">
      <c r="A13416" t="s">
        <v>7019</v>
      </c>
      <c r="B13416" t="s">
        <v>3089</v>
      </c>
      <c r="D13416" t="s">
        <v>3090</v>
      </c>
      <c r="E13416" t="s">
        <v>3090</v>
      </c>
      <c r="F13416">
        <v>1</v>
      </c>
      <c r="G13416">
        <v>0</v>
      </c>
      <c r="H13416">
        <v>85.92</v>
      </c>
      <c r="I13416">
        <v>85.92</v>
      </c>
      <c r="K13416"/>
      <c r="N13416" t="s">
        <v>3091</v>
      </c>
      <c r="O13416" t="s">
        <v>3092</v>
      </c>
      <c r="P13416" t="s">
        <v>3095</v>
      </c>
      <c r="R13416" t="s">
        <v>3094</v>
      </c>
    </row>
    <row r="13417" spans="1:18" x14ac:dyDescent="0.25">
      <c r="A13417" t="s">
        <v>7020</v>
      </c>
      <c r="B13417" t="s">
        <v>3089</v>
      </c>
      <c r="D13417" t="s">
        <v>3090</v>
      </c>
      <c r="E13417" t="s">
        <v>3090</v>
      </c>
      <c r="F13417">
        <v>1</v>
      </c>
      <c r="G13417">
        <v>0</v>
      </c>
      <c r="H13417">
        <v>556.35009470301395</v>
      </c>
      <c r="I13417">
        <v>372.96009470301402</v>
      </c>
      <c r="K13417">
        <v>66.61</v>
      </c>
      <c r="M13417">
        <v>116.78</v>
      </c>
      <c r="N13417" t="s">
        <v>3091</v>
      </c>
      <c r="O13417" t="s">
        <v>3092</v>
      </c>
      <c r="P13417" t="s">
        <v>3095</v>
      </c>
      <c r="R13417" t="s">
        <v>3094</v>
      </c>
    </row>
    <row r="13418" spans="1:18" x14ac:dyDescent="0.25">
      <c r="A13418" t="s">
        <v>3022</v>
      </c>
      <c r="B13418" t="s">
        <v>3089</v>
      </c>
      <c r="D13418" t="s">
        <v>3090</v>
      </c>
      <c r="E13418" t="s">
        <v>3090</v>
      </c>
      <c r="F13418">
        <v>1</v>
      </c>
      <c r="G13418">
        <v>0</v>
      </c>
      <c r="H13418">
        <v>76.016999999999996</v>
      </c>
      <c r="I13418">
        <v>76.016999999999996</v>
      </c>
      <c r="K13418"/>
      <c r="N13418" t="s">
        <v>3091</v>
      </c>
      <c r="O13418" t="s">
        <v>3092</v>
      </c>
      <c r="P13418" t="s">
        <v>3095</v>
      </c>
      <c r="R13418" t="s">
        <v>3094</v>
      </c>
    </row>
    <row r="13419" spans="1:18" x14ac:dyDescent="0.25">
      <c r="A13419" t="s">
        <v>7021</v>
      </c>
      <c r="B13419" t="s">
        <v>3089</v>
      </c>
      <c r="D13419" t="s">
        <v>3090</v>
      </c>
      <c r="E13419" t="s">
        <v>3090</v>
      </c>
      <c r="F13419">
        <v>1</v>
      </c>
      <c r="G13419">
        <v>0</v>
      </c>
      <c r="H13419">
        <v>415.59276918923399</v>
      </c>
      <c r="I13419">
        <v>232.202769189234</v>
      </c>
      <c r="K13419">
        <v>66.61</v>
      </c>
      <c r="M13419">
        <v>116.78</v>
      </c>
      <c r="N13419" t="s">
        <v>3091</v>
      </c>
      <c r="O13419" t="s">
        <v>3092</v>
      </c>
      <c r="P13419" t="s">
        <v>3095</v>
      </c>
      <c r="R13419" t="s">
        <v>3094</v>
      </c>
    </row>
    <row r="13420" spans="1:18" x14ac:dyDescent="0.25">
      <c r="A13420" t="s">
        <v>7022</v>
      </c>
      <c r="B13420" t="s">
        <v>3089</v>
      </c>
      <c r="D13420" t="s">
        <v>3090</v>
      </c>
      <c r="E13420" t="s">
        <v>3090</v>
      </c>
      <c r="F13420">
        <v>1</v>
      </c>
      <c r="G13420">
        <v>0</v>
      </c>
      <c r="H13420">
        <v>622.56275653465298</v>
      </c>
      <c r="I13420">
        <v>439.17275653465299</v>
      </c>
      <c r="K13420">
        <v>66.61</v>
      </c>
      <c r="M13420">
        <v>116.78</v>
      </c>
      <c r="N13420" t="s">
        <v>3091</v>
      </c>
      <c r="O13420" t="s">
        <v>3092</v>
      </c>
      <c r="P13420" t="s">
        <v>3095</v>
      </c>
      <c r="R13420" t="s">
        <v>3094</v>
      </c>
    </row>
    <row r="13421" spans="1:18" x14ac:dyDescent="0.25">
      <c r="A13421" t="s">
        <v>7023</v>
      </c>
      <c r="B13421" t="s">
        <v>3089</v>
      </c>
      <c r="D13421" t="s">
        <v>3090</v>
      </c>
      <c r="E13421" t="s">
        <v>3090</v>
      </c>
      <c r="F13421">
        <v>1</v>
      </c>
      <c r="G13421">
        <v>0</v>
      </c>
      <c r="H13421">
        <v>0</v>
      </c>
      <c r="I13421">
        <v>0</v>
      </c>
      <c r="K13421"/>
      <c r="N13421" t="s">
        <v>3091</v>
      </c>
      <c r="O13421" t="s">
        <v>3092</v>
      </c>
      <c r="P13421" t="s">
        <v>3095</v>
      </c>
      <c r="R13421" t="s">
        <v>3094</v>
      </c>
    </row>
    <row r="13422" spans="1:18" x14ac:dyDescent="0.25">
      <c r="A13422" t="s">
        <v>8430</v>
      </c>
      <c r="B13422" t="s">
        <v>3089</v>
      </c>
      <c r="D13422" t="s">
        <v>3090</v>
      </c>
      <c r="E13422" t="s">
        <v>3090</v>
      </c>
      <c r="F13422">
        <v>1</v>
      </c>
      <c r="G13422">
        <v>0</v>
      </c>
      <c r="H13422">
        <v>0</v>
      </c>
      <c r="I13422"/>
      <c r="K13422"/>
      <c r="N13422" t="s">
        <v>3091</v>
      </c>
      <c r="O13422" t="s">
        <v>3092</v>
      </c>
      <c r="P13422" t="s">
        <v>3095</v>
      </c>
      <c r="R13422" t="s">
        <v>3094</v>
      </c>
    </row>
    <row r="13423" spans="1:18" x14ac:dyDescent="0.25">
      <c r="A13423" t="s">
        <v>7024</v>
      </c>
      <c r="B13423" t="s">
        <v>3089</v>
      </c>
      <c r="D13423" t="s">
        <v>3090</v>
      </c>
      <c r="E13423" t="s">
        <v>3090</v>
      </c>
      <c r="F13423">
        <v>1</v>
      </c>
      <c r="G13423">
        <v>0</v>
      </c>
      <c r="H13423">
        <v>0</v>
      </c>
      <c r="I13423">
        <v>0</v>
      </c>
      <c r="K13423"/>
      <c r="N13423" t="s">
        <v>3091</v>
      </c>
      <c r="O13423" t="s">
        <v>3092</v>
      </c>
      <c r="P13423" t="s">
        <v>3095</v>
      </c>
      <c r="R13423" t="s">
        <v>3094</v>
      </c>
    </row>
    <row r="13424" spans="1:18" x14ac:dyDescent="0.25">
      <c r="A13424" t="s">
        <v>7025</v>
      </c>
      <c r="B13424" t="s">
        <v>3089</v>
      </c>
      <c r="D13424" t="s">
        <v>3090</v>
      </c>
      <c r="E13424" t="s">
        <v>3090</v>
      </c>
      <c r="F13424">
        <v>1</v>
      </c>
      <c r="G13424">
        <v>0</v>
      </c>
      <c r="H13424">
        <v>0</v>
      </c>
      <c r="I13424">
        <v>0</v>
      </c>
      <c r="K13424"/>
      <c r="N13424" t="s">
        <v>3091</v>
      </c>
      <c r="O13424" t="s">
        <v>3092</v>
      </c>
      <c r="P13424" t="s">
        <v>3095</v>
      </c>
      <c r="R13424" t="s">
        <v>3094</v>
      </c>
    </row>
    <row r="13425" spans="1:18" x14ac:dyDescent="0.25">
      <c r="A13425" t="s">
        <v>7026</v>
      </c>
      <c r="B13425" t="s">
        <v>3089</v>
      </c>
      <c r="D13425" t="s">
        <v>3090</v>
      </c>
      <c r="E13425" t="s">
        <v>3090</v>
      </c>
      <c r="F13425">
        <v>1</v>
      </c>
      <c r="G13425">
        <v>0</v>
      </c>
      <c r="H13425">
        <v>0</v>
      </c>
      <c r="I13425">
        <v>0</v>
      </c>
      <c r="K13425"/>
      <c r="N13425" t="s">
        <v>3091</v>
      </c>
      <c r="O13425" t="s">
        <v>3092</v>
      </c>
      <c r="P13425" t="s">
        <v>3095</v>
      </c>
      <c r="R13425" t="s">
        <v>3094</v>
      </c>
    </row>
    <row r="13426" spans="1:18" x14ac:dyDescent="0.25">
      <c r="A13426" t="s">
        <v>7027</v>
      </c>
      <c r="B13426" t="s">
        <v>3089</v>
      </c>
      <c r="D13426" t="s">
        <v>3090</v>
      </c>
      <c r="E13426" t="s">
        <v>3090</v>
      </c>
      <c r="F13426">
        <v>1</v>
      </c>
      <c r="G13426">
        <v>0</v>
      </c>
      <c r="H13426">
        <v>0</v>
      </c>
      <c r="I13426">
        <v>0</v>
      </c>
      <c r="K13426"/>
      <c r="N13426" t="s">
        <v>3091</v>
      </c>
      <c r="O13426" t="s">
        <v>3092</v>
      </c>
      <c r="P13426" t="s">
        <v>3095</v>
      </c>
      <c r="R13426" t="s">
        <v>3094</v>
      </c>
    </row>
    <row r="13427" spans="1:18" x14ac:dyDescent="0.25">
      <c r="A13427" t="s">
        <v>511</v>
      </c>
      <c r="B13427" t="s">
        <v>3089</v>
      </c>
      <c r="D13427" t="s">
        <v>3090</v>
      </c>
      <c r="E13427" t="s">
        <v>3090</v>
      </c>
      <c r="F13427">
        <v>1</v>
      </c>
      <c r="G13427">
        <v>0</v>
      </c>
      <c r="H13427">
        <v>531.61068679510402</v>
      </c>
      <c r="I13427">
        <v>262.03068679510397</v>
      </c>
      <c r="K13427">
        <v>110.14</v>
      </c>
      <c r="M13427">
        <v>159.44</v>
      </c>
      <c r="N13427" t="s">
        <v>3091</v>
      </c>
      <c r="O13427" t="s">
        <v>3092</v>
      </c>
      <c r="P13427" t="s">
        <v>3095</v>
      </c>
      <c r="R13427" t="s">
        <v>3094</v>
      </c>
    </row>
    <row r="13428" spans="1:18" x14ac:dyDescent="0.25">
      <c r="A13428" t="s">
        <v>7028</v>
      </c>
      <c r="B13428" t="s">
        <v>3089</v>
      </c>
      <c r="D13428" t="s">
        <v>3090</v>
      </c>
      <c r="E13428" t="s">
        <v>3090</v>
      </c>
      <c r="F13428">
        <v>1</v>
      </c>
      <c r="G13428">
        <v>0</v>
      </c>
      <c r="H13428">
        <v>0</v>
      </c>
      <c r="I13428">
        <v>0</v>
      </c>
      <c r="K13428"/>
      <c r="N13428" t="s">
        <v>3091</v>
      </c>
      <c r="O13428" t="s">
        <v>3092</v>
      </c>
      <c r="P13428" t="s">
        <v>3095</v>
      </c>
      <c r="R13428" t="s">
        <v>3094</v>
      </c>
    </row>
    <row r="13429" spans="1:18" x14ac:dyDescent="0.25">
      <c r="A13429" t="s">
        <v>2715</v>
      </c>
      <c r="B13429" t="s">
        <v>3089</v>
      </c>
      <c r="D13429" t="s">
        <v>3090</v>
      </c>
      <c r="E13429" t="s">
        <v>3090</v>
      </c>
      <c r="F13429">
        <v>1</v>
      </c>
      <c r="G13429">
        <v>0</v>
      </c>
      <c r="H13429">
        <v>368.65883191984898</v>
      </c>
      <c r="I13429">
        <v>216.61883191984899</v>
      </c>
      <c r="K13429">
        <v>62.12</v>
      </c>
      <c r="M13429">
        <v>89.92</v>
      </c>
      <c r="N13429" t="s">
        <v>3091</v>
      </c>
      <c r="O13429" t="s">
        <v>3092</v>
      </c>
      <c r="P13429" t="s">
        <v>3095</v>
      </c>
      <c r="R13429" t="s">
        <v>3094</v>
      </c>
    </row>
    <row r="13430" spans="1:18" x14ac:dyDescent="0.25">
      <c r="A13430" t="s">
        <v>575</v>
      </c>
      <c r="B13430" t="s">
        <v>3089</v>
      </c>
      <c r="D13430" t="s">
        <v>3090</v>
      </c>
      <c r="E13430" t="s">
        <v>3090</v>
      </c>
      <c r="F13430">
        <v>1</v>
      </c>
      <c r="G13430">
        <v>0</v>
      </c>
      <c r="H13430">
        <v>261.98806578255</v>
      </c>
      <c r="I13430">
        <v>168.53806578255001</v>
      </c>
      <c r="K13430">
        <v>38.19</v>
      </c>
      <c r="M13430">
        <v>55.26</v>
      </c>
      <c r="N13430" t="s">
        <v>3091</v>
      </c>
      <c r="O13430" t="s">
        <v>3092</v>
      </c>
      <c r="P13430" t="s">
        <v>3095</v>
      </c>
      <c r="R13430" t="s">
        <v>3094</v>
      </c>
    </row>
    <row r="13431" spans="1:18" x14ac:dyDescent="0.25">
      <c r="A13431" t="s">
        <v>7029</v>
      </c>
      <c r="B13431" t="s">
        <v>3089</v>
      </c>
      <c r="D13431" t="s">
        <v>3090</v>
      </c>
      <c r="E13431" t="s">
        <v>3090</v>
      </c>
      <c r="F13431">
        <v>1</v>
      </c>
      <c r="G13431">
        <v>0</v>
      </c>
      <c r="H13431">
        <v>0</v>
      </c>
      <c r="I13431">
        <v>0</v>
      </c>
      <c r="K13431"/>
      <c r="N13431" t="s">
        <v>3091</v>
      </c>
      <c r="O13431" t="s">
        <v>3092</v>
      </c>
      <c r="P13431" t="s">
        <v>3095</v>
      </c>
      <c r="R13431" t="s">
        <v>3094</v>
      </c>
    </row>
    <row r="13432" spans="1:18" x14ac:dyDescent="0.25">
      <c r="A13432" t="s">
        <v>580</v>
      </c>
      <c r="B13432" t="s">
        <v>3089</v>
      </c>
      <c r="D13432" t="s">
        <v>3090</v>
      </c>
      <c r="E13432" t="s">
        <v>3090</v>
      </c>
      <c r="F13432">
        <v>1</v>
      </c>
      <c r="G13432">
        <v>0</v>
      </c>
      <c r="H13432">
        <v>16.109866666666601</v>
      </c>
      <c r="I13432">
        <v>16.109866666666601</v>
      </c>
      <c r="K13432">
        <v>0</v>
      </c>
      <c r="M13432">
        <v>0</v>
      </c>
      <c r="N13432" t="s">
        <v>3091</v>
      </c>
      <c r="O13432" t="s">
        <v>3092</v>
      </c>
      <c r="P13432" t="s">
        <v>3095</v>
      </c>
      <c r="R13432" t="s">
        <v>3094</v>
      </c>
    </row>
    <row r="13433" spans="1:18" x14ac:dyDescent="0.25">
      <c r="A13433" t="s">
        <v>2170</v>
      </c>
      <c r="B13433" t="s">
        <v>3089</v>
      </c>
      <c r="D13433" t="s">
        <v>3090</v>
      </c>
      <c r="E13433" t="s">
        <v>3090</v>
      </c>
      <c r="F13433">
        <v>1</v>
      </c>
      <c r="G13433">
        <v>0</v>
      </c>
      <c r="H13433">
        <v>54.3882281792717</v>
      </c>
      <c r="I13433">
        <v>54.3882281792717</v>
      </c>
      <c r="K13433">
        <v>0</v>
      </c>
      <c r="M13433">
        <v>0</v>
      </c>
      <c r="N13433" t="s">
        <v>3091</v>
      </c>
      <c r="O13433" t="s">
        <v>3092</v>
      </c>
      <c r="P13433" t="s">
        <v>3095</v>
      </c>
      <c r="R13433" t="s">
        <v>3094</v>
      </c>
    </row>
    <row r="13434" spans="1:18" x14ac:dyDescent="0.25">
      <c r="A13434" t="s">
        <v>8047</v>
      </c>
      <c r="B13434" t="s">
        <v>3089</v>
      </c>
      <c r="D13434" t="s">
        <v>3090</v>
      </c>
      <c r="E13434" t="s">
        <v>3090</v>
      </c>
      <c r="F13434">
        <v>1</v>
      </c>
      <c r="G13434">
        <v>0</v>
      </c>
      <c r="H13434">
        <v>94.149469047618993</v>
      </c>
      <c r="I13434">
        <v>94.149469047618993</v>
      </c>
      <c r="K13434"/>
      <c r="N13434" t="s">
        <v>3091</v>
      </c>
      <c r="O13434" t="s">
        <v>3092</v>
      </c>
      <c r="P13434" t="s">
        <v>3095</v>
      </c>
      <c r="R13434" t="s">
        <v>3094</v>
      </c>
    </row>
    <row r="13435" spans="1:18" x14ac:dyDescent="0.25">
      <c r="A13435" t="s">
        <v>7030</v>
      </c>
      <c r="B13435" t="s">
        <v>3089</v>
      </c>
      <c r="D13435" t="s">
        <v>3090</v>
      </c>
      <c r="E13435" t="s">
        <v>3090</v>
      </c>
      <c r="F13435">
        <v>1</v>
      </c>
      <c r="G13435">
        <v>0</v>
      </c>
      <c r="H13435">
        <v>0</v>
      </c>
      <c r="I13435"/>
      <c r="K13435"/>
      <c r="N13435" t="s">
        <v>3091</v>
      </c>
      <c r="O13435" t="s">
        <v>3092</v>
      </c>
      <c r="P13435" t="s">
        <v>3095</v>
      </c>
      <c r="R13435" t="s">
        <v>3094</v>
      </c>
    </row>
    <row r="13436" spans="1:18" x14ac:dyDescent="0.25">
      <c r="A13436" t="s">
        <v>579</v>
      </c>
      <c r="B13436" t="s">
        <v>3089</v>
      </c>
      <c r="D13436" t="s">
        <v>3090</v>
      </c>
      <c r="E13436" t="s">
        <v>3090</v>
      </c>
      <c r="F13436">
        <v>1</v>
      </c>
      <c r="G13436">
        <v>0</v>
      </c>
      <c r="H13436">
        <v>25.529892636609802</v>
      </c>
      <c r="I13436">
        <v>25.529892636609802</v>
      </c>
      <c r="K13436">
        <v>0</v>
      </c>
      <c r="M13436">
        <v>0</v>
      </c>
      <c r="N13436" t="s">
        <v>3091</v>
      </c>
      <c r="O13436" t="s">
        <v>3092</v>
      </c>
      <c r="P13436" t="s">
        <v>3095</v>
      </c>
      <c r="R13436" t="s">
        <v>3094</v>
      </c>
    </row>
    <row r="13437" spans="1:18" x14ac:dyDescent="0.25">
      <c r="A13437" t="s">
        <v>2945</v>
      </c>
      <c r="B13437" t="s">
        <v>3089</v>
      </c>
      <c r="D13437" t="s">
        <v>3090</v>
      </c>
      <c r="E13437" t="s">
        <v>3090</v>
      </c>
      <c r="F13437">
        <v>1</v>
      </c>
      <c r="G13437">
        <v>0</v>
      </c>
      <c r="H13437">
        <v>3664.2840425004802</v>
      </c>
      <c r="I13437">
        <v>1119.42404250048</v>
      </c>
      <c r="K13437">
        <v>1039.7</v>
      </c>
      <c r="M13437">
        <v>1505.16</v>
      </c>
      <c r="N13437" t="s">
        <v>3091</v>
      </c>
      <c r="O13437" t="s">
        <v>3092</v>
      </c>
      <c r="P13437" t="s">
        <v>3095</v>
      </c>
      <c r="R13437" t="s">
        <v>3094</v>
      </c>
    </row>
    <row r="13438" spans="1:18" x14ac:dyDescent="0.25">
      <c r="A13438" t="s">
        <v>7031</v>
      </c>
      <c r="B13438" t="s">
        <v>3089</v>
      </c>
      <c r="D13438" t="s">
        <v>3090</v>
      </c>
      <c r="E13438" t="s">
        <v>3090</v>
      </c>
      <c r="F13438">
        <v>1</v>
      </c>
      <c r="G13438">
        <v>0</v>
      </c>
      <c r="H13438">
        <v>27.777216474464499</v>
      </c>
      <c r="I13438">
        <v>14.2272164744645</v>
      </c>
      <c r="K13438">
        <v>5</v>
      </c>
      <c r="M13438">
        <v>8.5500000000000007</v>
      </c>
      <c r="N13438" t="s">
        <v>3091</v>
      </c>
      <c r="O13438" t="s">
        <v>3092</v>
      </c>
      <c r="P13438" t="s">
        <v>3095</v>
      </c>
      <c r="R13438" t="s">
        <v>3094</v>
      </c>
    </row>
    <row r="13439" spans="1:18" x14ac:dyDescent="0.25">
      <c r="A13439" t="s">
        <v>7032</v>
      </c>
      <c r="B13439" t="s">
        <v>3089</v>
      </c>
      <c r="D13439" t="s">
        <v>3090</v>
      </c>
      <c r="E13439" t="s">
        <v>3090</v>
      </c>
      <c r="F13439">
        <v>1</v>
      </c>
      <c r="G13439">
        <v>0</v>
      </c>
      <c r="H13439">
        <v>0</v>
      </c>
      <c r="I13439">
        <v>0</v>
      </c>
      <c r="K13439"/>
      <c r="N13439" t="s">
        <v>3091</v>
      </c>
      <c r="O13439" t="s">
        <v>3092</v>
      </c>
      <c r="P13439" t="s">
        <v>3095</v>
      </c>
      <c r="R13439" t="s">
        <v>3094</v>
      </c>
    </row>
    <row r="13440" spans="1:18" x14ac:dyDescent="0.25">
      <c r="A13440" t="s">
        <v>7033</v>
      </c>
      <c r="B13440" t="s">
        <v>3089</v>
      </c>
      <c r="D13440" t="s">
        <v>3090</v>
      </c>
      <c r="E13440" t="s">
        <v>3090</v>
      </c>
      <c r="F13440">
        <v>1</v>
      </c>
      <c r="G13440">
        <v>0</v>
      </c>
      <c r="H13440">
        <v>12.7746776455652</v>
      </c>
      <c r="I13440">
        <v>5.9996776455652103</v>
      </c>
      <c r="K13440">
        <v>2.5</v>
      </c>
      <c r="M13440">
        <v>4.2750000000000004</v>
      </c>
      <c r="N13440" t="s">
        <v>3091</v>
      </c>
      <c r="O13440" t="s">
        <v>3092</v>
      </c>
      <c r="P13440" t="s">
        <v>3095</v>
      </c>
      <c r="R13440" t="s">
        <v>3094</v>
      </c>
    </row>
    <row r="13441" spans="1:18" x14ac:dyDescent="0.25">
      <c r="A13441" t="s">
        <v>7034</v>
      </c>
      <c r="B13441" t="s">
        <v>3089</v>
      </c>
      <c r="D13441" t="s">
        <v>3090</v>
      </c>
      <c r="E13441" t="s">
        <v>3090</v>
      </c>
      <c r="F13441">
        <v>1</v>
      </c>
      <c r="G13441">
        <v>0</v>
      </c>
      <c r="H13441">
        <v>6079.2574417723999</v>
      </c>
      <c r="I13441">
        <v>2996.7874417724001</v>
      </c>
      <c r="K13441">
        <v>1109.52</v>
      </c>
      <c r="M13441">
        <v>1972.95</v>
      </c>
      <c r="N13441" t="s">
        <v>3091</v>
      </c>
      <c r="O13441" t="s">
        <v>3092</v>
      </c>
      <c r="P13441" t="s">
        <v>3095</v>
      </c>
      <c r="R13441" t="s">
        <v>3094</v>
      </c>
    </row>
    <row r="13442" spans="1:18" x14ac:dyDescent="0.25">
      <c r="A13442" t="s">
        <v>1454</v>
      </c>
      <c r="B13442" t="s">
        <v>3089</v>
      </c>
      <c r="D13442" t="s">
        <v>3090</v>
      </c>
      <c r="E13442" t="s">
        <v>3090</v>
      </c>
      <c r="F13442">
        <v>1</v>
      </c>
      <c r="G13442">
        <v>0</v>
      </c>
      <c r="H13442">
        <v>0</v>
      </c>
      <c r="I13442">
        <v>0</v>
      </c>
      <c r="K13442"/>
      <c r="N13442" t="s">
        <v>3091</v>
      </c>
      <c r="O13442" t="s">
        <v>3092</v>
      </c>
      <c r="P13442" t="s">
        <v>3095</v>
      </c>
      <c r="R13442" t="s">
        <v>3094</v>
      </c>
    </row>
    <row r="13443" spans="1:18" x14ac:dyDescent="0.25">
      <c r="A13443" t="s">
        <v>1455</v>
      </c>
      <c r="B13443" t="s">
        <v>3089</v>
      </c>
      <c r="D13443" t="s">
        <v>3090</v>
      </c>
      <c r="E13443" t="s">
        <v>3090</v>
      </c>
      <c r="F13443">
        <v>1</v>
      </c>
      <c r="G13443">
        <v>0</v>
      </c>
      <c r="H13443">
        <v>42.057829213483103</v>
      </c>
      <c r="I13443">
        <v>11.897829213483099</v>
      </c>
      <c r="K13443">
        <v>12.32</v>
      </c>
      <c r="M13443">
        <v>17.84</v>
      </c>
      <c r="N13443" t="s">
        <v>3091</v>
      </c>
      <c r="O13443" t="s">
        <v>3092</v>
      </c>
      <c r="P13443" t="s">
        <v>3095</v>
      </c>
      <c r="R13443" t="s">
        <v>3094</v>
      </c>
    </row>
    <row r="13444" spans="1:18" x14ac:dyDescent="0.25">
      <c r="A13444" t="s">
        <v>2944</v>
      </c>
      <c r="B13444" t="s">
        <v>3089</v>
      </c>
      <c r="D13444" t="s">
        <v>3090</v>
      </c>
      <c r="E13444" t="s">
        <v>3090</v>
      </c>
      <c r="F13444">
        <v>1</v>
      </c>
      <c r="G13444">
        <v>0</v>
      </c>
      <c r="H13444">
        <v>821.12545937360005</v>
      </c>
      <c r="I13444">
        <v>821.12545937360005</v>
      </c>
      <c r="K13444">
        <v>0</v>
      </c>
      <c r="M13444">
        <v>0</v>
      </c>
      <c r="N13444" t="s">
        <v>3091</v>
      </c>
      <c r="O13444" t="s">
        <v>3092</v>
      </c>
      <c r="P13444" t="s">
        <v>3095</v>
      </c>
      <c r="R13444" t="s">
        <v>3094</v>
      </c>
    </row>
    <row r="13445" spans="1:18" x14ac:dyDescent="0.25">
      <c r="A13445" t="s">
        <v>7035</v>
      </c>
      <c r="B13445" t="s">
        <v>3089</v>
      </c>
      <c r="D13445" t="s">
        <v>3090</v>
      </c>
      <c r="E13445" t="s">
        <v>3090</v>
      </c>
      <c r="F13445">
        <v>1</v>
      </c>
      <c r="G13445">
        <v>0</v>
      </c>
      <c r="H13445">
        <v>668.71556083934604</v>
      </c>
      <c r="I13445">
        <v>474.48556083934602</v>
      </c>
      <c r="K13445">
        <v>70.61</v>
      </c>
      <c r="M13445">
        <v>123.62</v>
      </c>
      <c r="N13445" t="s">
        <v>3091</v>
      </c>
      <c r="O13445" t="s">
        <v>3092</v>
      </c>
      <c r="P13445" t="s">
        <v>3095</v>
      </c>
      <c r="R13445" t="s">
        <v>3094</v>
      </c>
    </row>
    <row r="13446" spans="1:18" x14ac:dyDescent="0.25">
      <c r="A13446" t="s">
        <v>3020</v>
      </c>
      <c r="B13446" t="s">
        <v>3089</v>
      </c>
      <c r="D13446" t="s">
        <v>3090</v>
      </c>
      <c r="E13446" t="s">
        <v>3090</v>
      </c>
      <c r="F13446">
        <v>1</v>
      </c>
      <c r="G13446">
        <v>0</v>
      </c>
      <c r="H13446">
        <v>923.71942179504902</v>
      </c>
      <c r="I13446">
        <v>700.989421795049</v>
      </c>
      <c r="K13446">
        <v>91</v>
      </c>
      <c r="M13446">
        <v>131.72999999999999</v>
      </c>
      <c r="N13446" t="s">
        <v>3091</v>
      </c>
      <c r="O13446" t="s">
        <v>3092</v>
      </c>
      <c r="P13446" t="s">
        <v>3095</v>
      </c>
      <c r="R13446" t="s">
        <v>3094</v>
      </c>
    </row>
    <row r="13447" spans="1:18" x14ac:dyDescent="0.25">
      <c r="A13447" t="s">
        <v>2936</v>
      </c>
      <c r="B13447" t="s">
        <v>3089</v>
      </c>
      <c r="D13447" t="s">
        <v>3090</v>
      </c>
      <c r="E13447" t="s">
        <v>3090</v>
      </c>
      <c r="F13447">
        <v>1</v>
      </c>
      <c r="G13447">
        <v>0</v>
      </c>
      <c r="H13447">
        <v>95.630864570924999</v>
      </c>
      <c r="I13447">
        <v>95.630864570924999</v>
      </c>
      <c r="K13447">
        <v>0</v>
      </c>
      <c r="M13447">
        <v>0</v>
      </c>
      <c r="N13447" t="s">
        <v>3091</v>
      </c>
      <c r="O13447" t="s">
        <v>3092</v>
      </c>
      <c r="P13447" t="s">
        <v>3095</v>
      </c>
      <c r="R13447" t="s">
        <v>3094</v>
      </c>
    </row>
    <row r="13448" spans="1:18" x14ac:dyDescent="0.25">
      <c r="A13448" t="s">
        <v>7036</v>
      </c>
      <c r="B13448" t="s">
        <v>3089</v>
      </c>
      <c r="D13448" t="s">
        <v>3090</v>
      </c>
      <c r="E13448" t="s">
        <v>3090</v>
      </c>
      <c r="F13448">
        <v>1</v>
      </c>
      <c r="G13448">
        <v>0</v>
      </c>
      <c r="H13448">
        <v>469.11754666666599</v>
      </c>
      <c r="I13448">
        <v>285.72088000000002</v>
      </c>
      <c r="K13448">
        <v>66.613333333333301</v>
      </c>
      <c r="M13448">
        <v>116.783333333333</v>
      </c>
      <c r="N13448" t="s">
        <v>3091</v>
      </c>
      <c r="O13448" t="s">
        <v>3092</v>
      </c>
      <c r="P13448" t="s">
        <v>3095</v>
      </c>
      <c r="R13448" t="s">
        <v>3094</v>
      </c>
    </row>
    <row r="13449" spans="1:18" x14ac:dyDescent="0.25">
      <c r="A13449" t="s">
        <v>7037</v>
      </c>
      <c r="B13449" t="s">
        <v>3089</v>
      </c>
      <c r="D13449" t="s">
        <v>3090</v>
      </c>
      <c r="E13449" t="s">
        <v>3090</v>
      </c>
      <c r="F13449">
        <v>1</v>
      </c>
      <c r="G13449">
        <v>0</v>
      </c>
      <c r="H13449">
        <v>1341.6143054649399</v>
      </c>
      <c r="I13449">
        <v>757.094305464949</v>
      </c>
      <c r="K13449">
        <v>209.7</v>
      </c>
      <c r="M13449">
        <v>374.82</v>
      </c>
      <c r="N13449" t="s">
        <v>3091</v>
      </c>
      <c r="O13449" t="s">
        <v>3092</v>
      </c>
      <c r="P13449" t="s">
        <v>3095</v>
      </c>
      <c r="R13449" t="s">
        <v>3094</v>
      </c>
    </row>
    <row r="13450" spans="1:18" x14ac:dyDescent="0.25">
      <c r="A13450" t="s">
        <v>7038</v>
      </c>
      <c r="B13450" t="s">
        <v>3089</v>
      </c>
      <c r="D13450" t="s">
        <v>3090</v>
      </c>
      <c r="E13450" t="s">
        <v>3090</v>
      </c>
      <c r="F13450">
        <v>1</v>
      </c>
      <c r="G13450">
        <v>0</v>
      </c>
      <c r="H13450">
        <v>1671.0117647002801</v>
      </c>
      <c r="I13450">
        <v>1125.60176470028</v>
      </c>
      <c r="K13450">
        <v>195</v>
      </c>
      <c r="M13450">
        <v>350.41</v>
      </c>
      <c r="N13450" t="s">
        <v>3091</v>
      </c>
      <c r="O13450" t="s">
        <v>3092</v>
      </c>
      <c r="P13450" t="s">
        <v>3095</v>
      </c>
      <c r="R13450" t="s">
        <v>3094</v>
      </c>
    </row>
    <row r="13451" spans="1:18" x14ac:dyDescent="0.25">
      <c r="A13451" t="s">
        <v>3241</v>
      </c>
      <c r="B13451" t="s">
        <v>3089</v>
      </c>
      <c r="D13451" t="s">
        <v>3090</v>
      </c>
      <c r="E13451" t="s">
        <v>3090</v>
      </c>
      <c r="F13451">
        <v>1</v>
      </c>
      <c r="G13451">
        <v>0</v>
      </c>
      <c r="H13451">
        <v>3881.40501561565</v>
      </c>
      <c r="I13451">
        <v>3847.9750156156501</v>
      </c>
      <c r="K13451">
        <v>12.34</v>
      </c>
      <c r="M13451">
        <v>21.09</v>
      </c>
      <c r="N13451" t="s">
        <v>3091</v>
      </c>
      <c r="O13451" t="s">
        <v>3092</v>
      </c>
      <c r="P13451" t="s">
        <v>3095</v>
      </c>
      <c r="R13451" t="s">
        <v>3094</v>
      </c>
    </row>
    <row r="13452" spans="1:18" x14ac:dyDescent="0.25">
      <c r="A13452" t="s">
        <v>7039</v>
      </c>
      <c r="B13452" t="s">
        <v>3089</v>
      </c>
      <c r="D13452" t="s">
        <v>3090</v>
      </c>
      <c r="E13452" t="s">
        <v>3090</v>
      </c>
      <c r="F13452">
        <v>1</v>
      </c>
      <c r="G13452">
        <v>0</v>
      </c>
      <c r="H13452">
        <v>3876.55252373538</v>
      </c>
      <c r="I13452">
        <v>3876.55252373538</v>
      </c>
      <c r="K13452"/>
      <c r="N13452" t="s">
        <v>3091</v>
      </c>
      <c r="O13452" t="s">
        <v>3092</v>
      </c>
      <c r="P13452" t="s">
        <v>3095</v>
      </c>
      <c r="R13452" t="s">
        <v>3094</v>
      </c>
    </row>
    <row r="13453" spans="1:18" x14ac:dyDescent="0.25">
      <c r="A13453" t="s">
        <v>7040</v>
      </c>
      <c r="B13453" t="s">
        <v>3089</v>
      </c>
      <c r="D13453" t="s">
        <v>3090</v>
      </c>
      <c r="E13453" t="s">
        <v>3090</v>
      </c>
      <c r="F13453">
        <v>1</v>
      </c>
      <c r="G13453">
        <v>0</v>
      </c>
      <c r="H13453">
        <v>1420.79273525689</v>
      </c>
      <c r="I13453">
        <v>517.61273525689296</v>
      </c>
      <c r="K13453">
        <v>324</v>
      </c>
      <c r="M13453">
        <v>579.17999999999995</v>
      </c>
      <c r="N13453" t="s">
        <v>3091</v>
      </c>
      <c r="O13453" t="s">
        <v>3092</v>
      </c>
      <c r="P13453" t="s">
        <v>3095</v>
      </c>
      <c r="R13453" t="s">
        <v>3094</v>
      </c>
    </row>
    <row r="13454" spans="1:18" x14ac:dyDescent="0.25">
      <c r="A13454" t="s">
        <v>7041</v>
      </c>
      <c r="B13454" t="s">
        <v>3089</v>
      </c>
      <c r="D13454" t="s">
        <v>3090</v>
      </c>
      <c r="E13454" t="s">
        <v>3090</v>
      </c>
      <c r="F13454">
        <v>1</v>
      </c>
      <c r="G13454">
        <v>0</v>
      </c>
      <c r="H13454">
        <v>596.79043532570597</v>
      </c>
      <c r="I13454">
        <v>231.760435325706</v>
      </c>
      <c r="K13454">
        <v>130.32</v>
      </c>
      <c r="M13454">
        <v>234.71</v>
      </c>
      <c r="N13454" t="s">
        <v>3091</v>
      </c>
      <c r="O13454" t="s">
        <v>3092</v>
      </c>
      <c r="P13454" t="s">
        <v>3095</v>
      </c>
      <c r="R13454" t="s">
        <v>3094</v>
      </c>
    </row>
    <row r="13455" spans="1:18" x14ac:dyDescent="0.25">
      <c r="A13455" t="s">
        <v>7042</v>
      </c>
      <c r="B13455" t="s">
        <v>3089</v>
      </c>
      <c r="D13455" t="s">
        <v>3090</v>
      </c>
      <c r="E13455" t="s">
        <v>3090</v>
      </c>
      <c r="F13455">
        <v>1</v>
      </c>
      <c r="G13455">
        <v>0</v>
      </c>
      <c r="H13455">
        <v>0</v>
      </c>
      <c r="I13455">
        <v>0</v>
      </c>
      <c r="K13455"/>
      <c r="N13455" t="s">
        <v>3091</v>
      </c>
      <c r="O13455" t="s">
        <v>3092</v>
      </c>
      <c r="P13455" t="s">
        <v>3095</v>
      </c>
      <c r="R13455" t="s">
        <v>3094</v>
      </c>
    </row>
    <row r="13456" spans="1:18" x14ac:dyDescent="0.25">
      <c r="A13456" t="s">
        <v>7043</v>
      </c>
      <c r="B13456" t="s">
        <v>3089</v>
      </c>
      <c r="D13456" t="s">
        <v>3090</v>
      </c>
      <c r="E13456" t="s">
        <v>3090</v>
      </c>
      <c r="F13456">
        <v>1</v>
      </c>
      <c r="G13456">
        <v>0</v>
      </c>
      <c r="H13456">
        <v>0</v>
      </c>
      <c r="I13456">
        <v>0</v>
      </c>
      <c r="K13456"/>
      <c r="N13456" t="s">
        <v>3091</v>
      </c>
      <c r="O13456" t="s">
        <v>3092</v>
      </c>
      <c r="P13456" t="s">
        <v>3095</v>
      </c>
      <c r="R13456" t="s">
        <v>3094</v>
      </c>
    </row>
    <row r="13457" spans="1:18" x14ac:dyDescent="0.25">
      <c r="A13457" t="s">
        <v>7044</v>
      </c>
      <c r="B13457" t="s">
        <v>3089</v>
      </c>
      <c r="D13457" t="s">
        <v>3090</v>
      </c>
      <c r="E13457" t="s">
        <v>3090</v>
      </c>
      <c r="F13457">
        <v>1</v>
      </c>
      <c r="G13457">
        <v>0</v>
      </c>
      <c r="H13457">
        <v>0</v>
      </c>
      <c r="I13457">
        <v>0</v>
      </c>
      <c r="K13457"/>
      <c r="N13457" t="s">
        <v>3091</v>
      </c>
      <c r="O13457" t="s">
        <v>3092</v>
      </c>
      <c r="P13457" t="s">
        <v>3095</v>
      </c>
      <c r="R13457" t="s">
        <v>3094</v>
      </c>
    </row>
    <row r="13458" spans="1:18" x14ac:dyDescent="0.25">
      <c r="A13458" t="s">
        <v>7045</v>
      </c>
      <c r="B13458" t="s">
        <v>3089</v>
      </c>
      <c r="D13458" t="s">
        <v>3090</v>
      </c>
      <c r="E13458" t="s">
        <v>3090</v>
      </c>
      <c r="F13458">
        <v>1</v>
      </c>
      <c r="G13458">
        <v>0</v>
      </c>
      <c r="H13458">
        <v>0</v>
      </c>
      <c r="I13458">
        <v>0</v>
      </c>
      <c r="K13458"/>
      <c r="N13458" t="s">
        <v>3091</v>
      </c>
      <c r="O13458" t="s">
        <v>3092</v>
      </c>
      <c r="P13458" t="s">
        <v>3095</v>
      </c>
      <c r="R13458" t="s">
        <v>3094</v>
      </c>
    </row>
    <row r="13459" spans="1:18" x14ac:dyDescent="0.25">
      <c r="A13459" t="s">
        <v>7046</v>
      </c>
      <c r="B13459" t="s">
        <v>3089</v>
      </c>
      <c r="D13459" t="s">
        <v>3090</v>
      </c>
      <c r="E13459" t="s">
        <v>3090</v>
      </c>
      <c r="F13459">
        <v>1</v>
      </c>
      <c r="G13459">
        <v>0</v>
      </c>
      <c r="H13459">
        <v>0</v>
      </c>
      <c r="I13459">
        <v>0</v>
      </c>
      <c r="K13459"/>
      <c r="N13459" t="s">
        <v>3091</v>
      </c>
      <c r="O13459" t="s">
        <v>3092</v>
      </c>
      <c r="P13459" t="s">
        <v>3095</v>
      </c>
      <c r="R13459" t="s">
        <v>3094</v>
      </c>
    </row>
    <row r="13460" spans="1:18" x14ac:dyDescent="0.25">
      <c r="A13460" t="s">
        <v>7047</v>
      </c>
      <c r="B13460" t="s">
        <v>3089</v>
      </c>
      <c r="D13460" t="s">
        <v>3090</v>
      </c>
      <c r="E13460" t="s">
        <v>3090</v>
      </c>
      <c r="F13460">
        <v>1</v>
      </c>
      <c r="G13460">
        <v>0</v>
      </c>
      <c r="H13460">
        <v>0</v>
      </c>
      <c r="I13460">
        <v>0</v>
      </c>
      <c r="K13460"/>
      <c r="N13460" t="s">
        <v>3091</v>
      </c>
      <c r="O13460" t="s">
        <v>3092</v>
      </c>
      <c r="P13460" t="s">
        <v>3095</v>
      </c>
      <c r="R13460" t="s">
        <v>3094</v>
      </c>
    </row>
    <row r="13461" spans="1:18" x14ac:dyDescent="0.25">
      <c r="A13461" t="s">
        <v>7048</v>
      </c>
      <c r="B13461" t="s">
        <v>3089</v>
      </c>
      <c r="D13461" t="s">
        <v>3090</v>
      </c>
      <c r="E13461" t="s">
        <v>3090</v>
      </c>
      <c r="F13461">
        <v>1</v>
      </c>
      <c r="G13461">
        <v>0</v>
      </c>
      <c r="H13461">
        <v>0</v>
      </c>
      <c r="I13461">
        <v>0</v>
      </c>
      <c r="K13461"/>
      <c r="N13461" t="s">
        <v>3091</v>
      </c>
      <c r="O13461" t="s">
        <v>3092</v>
      </c>
      <c r="P13461" t="s">
        <v>3095</v>
      </c>
      <c r="R13461" t="s">
        <v>3094</v>
      </c>
    </row>
    <row r="13462" spans="1:18" x14ac:dyDescent="0.25">
      <c r="A13462" t="s">
        <v>7049</v>
      </c>
      <c r="B13462" t="s">
        <v>3089</v>
      </c>
      <c r="D13462" t="s">
        <v>3090</v>
      </c>
      <c r="E13462" t="s">
        <v>3090</v>
      </c>
      <c r="F13462">
        <v>1</v>
      </c>
      <c r="G13462">
        <v>0</v>
      </c>
      <c r="H13462">
        <v>0</v>
      </c>
      <c r="I13462">
        <v>0</v>
      </c>
      <c r="K13462"/>
      <c r="N13462" t="s">
        <v>3091</v>
      </c>
      <c r="O13462" t="s">
        <v>3092</v>
      </c>
      <c r="P13462" t="s">
        <v>3095</v>
      </c>
      <c r="R13462" t="s">
        <v>3094</v>
      </c>
    </row>
    <row r="13463" spans="1:18" x14ac:dyDescent="0.25">
      <c r="A13463" t="s">
        <v>7050</v>
      </c>
      <c r="B13463" t="s">
        <v>3089</v>
      </c>
      <c r="D13463" t="s">
        <v>3090</v>
      </c>
      <c r="E13463" t="s">
        <v>3090</v>
      </c>
      <c r="F13463">
        <v>1</v>
      </c>
      <c r="G13463">
        <v>0</v>
      </c>
      <c r="H13463">
        <v>0</v>
      </c>
      <c r="I13463">
        <v>0</v>
      </c>
      <c r="K13463"/>
      <c r="N13463" t="s">
        <v>3091</v>
      </c>
      <c r="O13463" t="s">
        <v>3092</v>
      </c>
      <c r="P13463" t="s">
        <v>3095</v>
      </c>
      <c r="R13463" t="s">
        <v>3094</v>
      </c>
    </row>
    <row r="13464" spans="1:18" x14ac:dyDescent="0.25">
      <c r="A13464" t="s">
        <v>7051</v>
      </c>
      <c r="B13464" t="s">
        <v>3089</v>
      </c>
      <c r="D13464" t="s">
        <v>3090</v>
      </c>
      <c r="E13464" t="s">
        <v>3090</v>
      </c>
      <c r="F13464">
        <v>1</v>
      </c>
      <c r="G13464">
        <v>0</v>
      </c>
      <c r="H13464">
        <v>0</v>
      </c>
      <c r="I13464">
        <v>0</v>
      </c>
      <c r="K13464"/>
      <c r="N13464" t="s">
        <v>3091</v>
      </c>
      <c r="O13464" t="s">
        <v>3092</v>
      </c>
      <c r="P13464" t="s">
        <v>3095</v>
      </c>
      <c r="R13464" t="s">
        <v>3094</v>
      </c>
    </row>
    <row r="13465" spans="1:18" x14ac:dyDescent="0.25">
      <c r="A13465" t="s">
        <v>7052</v>
      </c>
      <c r="B13465" t="s">
        <v>3089</v>
      </c>
      <c r="D13465" t="s">
        <v>3090</v>
      </c>
      <c r="E13465" t="s">
        <v>3090</v>
      </c>
      <c r="F13465">
        <v>1</v>
      </c>
      <c r="G13465">
        <v>0</v>
      </c>
      <c r="H13465">
        <v>0</v>
      </c>
      <c r="I13465">
        <v>0</v>
      </c>
      <c r="K13465"/>
      <c r="N13465" t="s">
        <v>3091</v>
      </c>
      <c r="O13465" t="s">
        <v>3092</v>
      </c>
      <c r="P13465" t="s">
        <v>3095</v>
      </c>
      <c r="R13465" t="s">
        <v>3094</v>
      </c>
    </row>
    <row r="13466" spans="1:18" x14ac:dyDescent="0.25">
      <c r="A13466" t="s">
        <v>7053</v>
      </c>
      <c r="B13466" t="s">
        <v>3089</v>
      </c>
      <c r="D13466" t="s">
        <v>3090</v>
      </c>
      <c r="E13466" t="s">
        <v>3090</v>
      </c>
      <c r="F13466">
        <v>1</v>
      </c>
      <c r="G13466">
        <v>0</v>
      </c>
      <c r="H13466">
        <v>0</v>
      </c>
      <c r="I13466">
        <v>0</v>
      </c>
      <c r="K13466"/>
      <c r="N13466" t="s">
        <v>3091</v>
      </c>
      <c r="O13466" t="s">
        <v>3092</v>
      </c>
      <c r="P13466" t="s">
        <v>3095</v>
      </c>
      <c r="R13466" t="s">
        <v>3094</v>
      </c>
    </row>
    <row r="13467" spans="1:18" x14ac:dyDescent="0.25">
      <c r="A13467" t="s">
        <v>7054</v>
      </c>
      <c r="B13467" t="s">
        <v>3089</v>
      </c>
      <c r="D13467" t="s">
        <v>3090</v>
      </c>
      <c r="E13467" t="s">
        <v>3090</v>
      </c>
      <c r="F13467">
        <v>1</v>
      </c>
      <c r="G13467">
        <v>0</v>
      </c>
      <c r="H13467">
        <v>0</v>
      </c>
      <c r="I13467">
        <v>0</v>
      </c>
      <c r="K13467"/>
      <c r="N13467" t="s">
        <v>3091</v>
      </c>
      <c r="O13467" t="s">
        <v>3092</v>
      </c>
      <c r="P13467" t="s">
        <v>3095</v>
      </c>
      <c r="R13467" t="s">
        <v>3094</v>
      </c>
    </row>
    <row r="13468" spans="1:18" x14ac:dyDescent="0.25">
      <c r="A13468" t="s">
        <v>7055</v>
      </c>
      <c r="B13468" t="s">
        <v>3089</v>
      </c>
      <c r="D13468" t="s">
        <v>3090</v>
      </c>
      <c r="E13468" t="s">
        <v>3090</v>
      </c>
      <c r="F13468">
        <v>1</v>
      </c>
      <c r="G13468">
        <v>0</v>
      </c>
      <c r="H13468">
        <v>0</v>
      </c>
      <c r="I13468">
        <v>0</v>
      </c>
      <c r="K13468"/>
      <c r="N13468" t="s">
        <v>3091</v>
      </c>
      <c r="O13468" t="s">
        <v>3092</v>
      </c>
      <c r="P13468" t="s">
        <v>3095</v>
      </c>
      <c r="R13468" t="s">
        <v>3094</v>
      </c>
    </row>
    <row r="13469" spans="1:18" x14ac:dyDescent="0.25">
      <c r="A13469" t="s">
        <v>7056</v>
      </c>
      <c r="B13469" t="s">
        <v>3089</v>
      </c>
      <c r="D13469" t="s">
        <v>3090</v>
      </c>
      <c r="E13469" t="s">
        <v>3090</v>
      </c>
      <c r="F13469">
        <v>1</v>
      </c>
      <c r="G13469">
        <v>0</v>
      </c>
      <c r="H13469">
        <v>0</v>
      </c>
      <c r="I13469">
        <v>0</v>
      </c>
      <c r="K13469"/>
      <c r="N13469" t="s">
        <v>3091</v>
      </c>
      <c r="O13469" t="s">
        <v>3092</v>
      </c>
      <c r="P13469" t="s">
        <v>3095</v>
      </c>
      <c r="R13469" t="s">
        <v>3094</v>
      </c>
    </row>
    <row r="13470" spans="1:18" x14ac:dyDescent="0.25">
      <c r="A13470" t="s">
        <v>7057</v>
      </c>
      <c r="B13470" t="s">
        <v>3089</v>
      </c>
      <c r="D13470" t="s">
        <v>3090</v>
      </c>
      <c r="E13470" t="s">
        <v>3090</v>
      </c>
      <c r="F13470">
        <v>1</v>
      </c>
      <c r="G13470">
        <v>0</v>
      </c>
      <c r="H13470">
        <v>0</v>
      </c>
      <c r="I13470">
        <v>0</v>
      </c>
      <c r="K13470"/>
      <c r="N13470" t="s">
        <v>3091</v>
      </c>
      <c r="O13470" t="s">
        <v>3092</v>
      </c>
      <c r="P13470" t="s">
        <v>3095</v>
      </c>
      <c r="R13470" t="s">
        <v>3094</v>
      </c>
    </row>
    <row r="13471" spans="1:18" x14ac:dyDescent="0.25">
      <c r="A13471" t="s">
        <v>7058</v>
      </c>
      <c r="B13471" t="s">
        <v>3089</v>
      </c>
      <c r="D13471" t="s">
        <v>3090</v>
      </c>
      <c r="E13471" t="s">
        <v>3090</v>
      </c>
      <c r="F13471">
        <v>1</v>
      </c>
      <c r="G13471">
        <v>0</v>
      </c>
      <c r="H13471">
        <v>0</v>
      </c>
      <c r="I13471">
        <v>0</v>
      </c>
      <c r="K13471"/>
      <c r="N13471" t="s">
        <v>3091</v>
      </c>
      <c r="O13471" t="s">
        <v>3092</v>
      </c>
      <c r="P13471" t="s">
        <v>3095</v>
      </c>
      <c r="R13471" t="s">
        <v>3094</v>
      </c>
    </row>
    <row r="13472" spans="1:18" x14ac:dyDescent="0.25">
      <c r="A13472" t="s">
        <v>7059</v>
      </c>
      <c r="B13472" t="s">
        <v>3089</v>
      </c>
      <c r="D13472" t="s">
        <v>3090</v>
      </c>
      <c r="E13472" t="s">
        <v>3090</v>
      </c>
      <c r="F13472">
        <v>1</v>
      </c>
      <c r="G13472">
        <v>0</v>
      </c>
      <c r="H13472">
        <v>0</v>
      </c>
      <c r="I13472"/>
      <c r="K13472"/>
      <c r="N13472" t="s">
        <v>3091</v>
      </c>
      <c r="O13472" t="s">
        <v>3092</v>
      </c>
      <c r="P13472" t="s">
        <v>3095</v>
      </c>
      <c r="R13472" t="s">
        <v>3094</v>
      </c>
    </row>
    <row r="13473" spans="1:18" x14ac:dyDescent="0.25">
      <c r="A13473" t="s">
        <v>7060</v>
      </c>
      <c r="B13473" t="s">
        <v>3089</v>
      </c>
      <c r="D13473" t="s">
        <v>3090</v>
      </c>
      <c r="E13473" t="s">
        <v>3090</v>
      </c>
      <c r="F13473">
        <v>1</v>
      </c>
      <c r="G13473">
        <v>0</v>
      </c>
      <c r="H13473">
        <v>10146.4674229065</v>
      </c>
      <c r="I13473">
        <v>7138.8424229065204</v>
      </c>
      <c r="K13473">
        <v>1081.7225000000001</v>
      </c>
      <c r="M13473">
        <v>1925.9024999999999</v>
      </c>
      <c r="N13473" t="s">
        <v>3091</v>
      </c>
      <c r="O13473" t="s">
        <v>3092</v>
      </c>
      <c r="P13473" t="s">
        <v>3095</v>
      </c>
      <c r="R13473" t="s">
        <v>3094</v>
      </c>
    </row>
    <row r="13474" spans="1:18" x14ac:dyDescent="0.25">
      <c r="A13474" t="s">
        <v>7061</v>
      </c>
      <c r="B13474" t="s">
        <v>3089</v>
      </c>
      <c r="D13474" t="s">
        <v>3090</v>
      </c>
      <c r="E13474" t="s">
        <v>3090</v>
      </c>
      <c r="F13474">
        <v>1</v>
      </c>
      <c r="G13474">
        <v>0</v>
      </c>
      <c r="H13474">
        <v>9792.9215504922995</v>
      </c>
      <c r="I13474">
        <v>6793.1415504922998</v>
      </c>
      <c r="K13474">
        <v>1078.845</v>
      </c>
      <c r="M13474">
        <v>1920.9349999999999</v>
      </c>
      <c r="N13474" t="s">
        <v>3091</v>
      </c>
      <c r="O13474" t="s">
        <v>3092</v>
      </c>
      <c r="P13474" t="s">
        <v>3095</v>
      </c>
      <c r="R13474" t="s">
        <v>3094</v>
      </c>
    </row>
    <row r="13475" spans="1:18" x14ac:dyDescent="0.25">
      <c r="A13475" t="s">
        <v>7062</v>
      </c>
      <c r="B13475" t="s">
        <v>3089</v>
      </c>
      <c r="D13475" t="s">
        <v>3090</v>
      </c>
      <c r="E13475" t="s">
        <v>3090</v>
      </c>
      <c r="F13475">
        <v>1</v>
      </c>
      <c r="G13475">
        <v>0</v>
      </c>
      <c r="H13475">
        <v>9912.0284495585602</v>
      </c>
      <c r="I13475">
        <v>6920.2584495585597</v>
      </c>
      <c r="K13475">
        <v>1075.94</v>
      </c>
      <c r="M13475">
        <v>1915.83</v>
      </c>
      <c r="N13475" t="s">
        <v>3091</v>
      </c>
      <c r="O13475" t="s">
        <v>3092</v>
      </c>
      <c r="P13475" t="s">
        <v>3095</v>
      </c>
      <c r="R13475" t="s">
        <v>3094</v>
      </c>
    </row>
    <row r="13476" spans="1:18" x14ac:dyDescent="0.25">
      <c r="A13476" t="s">
        <v>7063</v>
      </c>
      <c r="B13476" t="s">
        <v>3089</v>
      </c>
      <c r="D13476" t="s">
        <v>3090</v>
      </c>
      <c r="E13476" t="s">
        <v>3090</v>
      </c>
      <c r="F13476">
        <v>1</v>
      </c>
      <c r="G13476">
        <v>0</v>
      </c>
      <c r="H13476">
        <v>9618.1048863706001</v>
      </c>
      <c r="I13476">
        <v>6697.4498863706003</v>
      </c>
      <c r="K13476">
        <v>1049.875</v>
      </c>
      <c r="M13476">
        <v>1870.78</v>
      </c>
      <c r="N13476" t="s">
        <v>3091</v>
      </c>
      <c r="O13476" t="s">
        <v>3092</v>
      </c>
      <c r="P13476" t="s">
        <v>3095</v>
      </c>
      <c r="R13476" t="s">
        <v>3094</v>
      </c>
    </row>
    <row r="13477" spans="1:18" x14ac:dyDescent="0.25">
      <c r="A13477" t="s">
        <v>7064</v>
      </c>
      <c r="B13477" t="s">
        <v>3089</v>
      </c>
      <c r="D13477" t="s">
        <v>3090</v>
      </c>
      <c r="E13477" t="s">
        <v>3090</v>
      </c>
      <c r="F13477">
        <v>1</v>
      </c>
      <c r="G13477">
        <v>0</v>
      </c>
      <c r="H13477">
        <v>9397.0471463901395</v>
      </c>
      <c r="I13477">
        <v>6476.3821463901404</v>
      </c>
      <c r="K13477">
        <v>1049.875</v>
      </c>
      <c r="M13477">
        <v>1870.79</v>
      </c>
      <c r="N13477" t="s">
        <v>3091</v>
      </c>
      <c r="O13477" t="s">
        <v>3092</v>
      </c>
      <c r="P13477" t="s">
        <v>3095</v>
      </c>
      <c r="R13477" t="s">
        <v>3094</v>
      </c>
    </row>
    <row r="13478" spans="1:18" x14ac:dyDescent="0.25">
      <c r="A13478" t="s">
        <v>7065</v>
      </c>
      <c r="B13478" t="s">
        <v>3089</v>
      </c>
      <c r="D13478" t="s">
        <v>3090</v>
      </c>
      <c r="E13478" t="s">
        <v>3090</v>
      </c>
      <c r="F13478">
        <v>1</v>
      </c>
      <c r="G13478">
        <v>0</v>
      </c>
      <c r="H13478">
        <v>9803.5035318660302</v>
      </c>
      <c r="I13478">
        <v>6872.0635318660297</v>
      </c>
      <c r="K13478">
        <v>1053.8499999999999</v>
      </c>
      <c r="M13478">
        <v>1877.59</v>
      </c>
      <c r="N13478" t="s">
        <v>3091</v>
      </c>
      <c r="O13478" t="s">
        <v>3092</v>
      </c>
      <c r="P13478" t="s">
        <v>3095</v>
      </c>
      <c r="R13478" t="s">
        <v>3094</v>
      </c>
    </row>
    <row r="13479" spans="1:18" x14ac:dyDescent="0.25">
      <c r="A13479" t="s">
        <v>7066</v>
      </c>
      <c r="B13479" t="s">
        <v>3089</v>
      </c>
      <c r="D13479" t="s">
        <v>3090</v>
      </c>
      <c r="E13479" t="s">
        <v>3090</v>
      </c>
      <c r="F13479">
        <v>1</v>
      </c>
      <c r="G13479">
        <v>0</v>
      </c>
      <c r="H13479">
        <v>9663.9745853806908</v>
      </c>
      <c r="I13479">
        <v>6398.1445853806899</v>
      </c>
      <c r="K13479">
        <v>1172.95</v>
      </c>
      <c r="M13479">
        <v>2092.88</v>
      </c>
      <c r="N13479" t="s">
        <v>3091</v>
      </c>
      <c r="O13479" t="s">
        <v>3092</v>
      </c>
      <c r="P13479" t="s">
        <v>3095</v>
      </c>
      <c r="R13479" t="s">
        <v>3094</v>
      </c>
    </row>
    <row r="13480" spans="1:18" x14ac:dyDescent="0.25">
      <c r="A13480" t="s">
        <v>7067</v>
      </c>
      <c r="B13480" t="s">
        <v>3089</v>
      </c>
      <c r="D13480" t="s">
        <v>3090</v>
      </c>
      <c r="E13480" t="s">
        <v>3090</v>
      </c>
      <c r="F13480">
        <v>1</v>
      </c>
      <c r="G13480">
        <v>0</v>
      </c>
      <c r="H13480">
        <v>10094.458024199501</v>
      </c>
      <c r="I13480">
        <v>6994.5780241995599</v>
      </c>
      <c r="K13480">
        <v>1115.04</v>
      </c>
      <c r="M13480">
        <v>1984.84</v>
      </c>
      <c r="N13480" t="s">
        <v>3091</v>
      </c>
      <c r="O13480" t="s">
        <v>3092</v>
      </c>
      <c r="P13480" t="s">
        <v>3095</v>
      </c>
      <c r="R13480" t="s">
        <v>3094</v>
      </c>
    </row>
    <row r="13481" spans="1:18" x14ac:dyDescent="0.25">
      <c r="A13481" t="s">
        <v>7068</v>
      </c>
      <c r="B13481" t="s">
        <v>3089</v>
      </c>
      <c r="D13481" t="s">
        <v>3090</v>
      </c>
      <c r="E13481" t="s">
        <v>3090</v>
      </c>
      <c r="F13481">
        <v>1</v>
      </c>
      <c r="G13481">
        <v>0</v>
      </c>
      <c r="H13481">
        <v>9305.8112382056297</v>
      </c>
      <c r="I13481">
        <v>6332.8712382056301</v>
      </c>
      <c r="K13481">
        <v>1068.69</v>
      </c>
      <c r="M13481">
        <v>1904.25</v>
      </c>
      <c r="N13481" t="s">
        <v>3091</v>
      </c>
      <c r="O13481" t="s">
        <v>3092</v>
      </c>
      <c r="P13481" t="s">
        <v>3095</v>
      </c>
      <c r="R13481" t="s">
        <v>3094</v>
      </c>
    </row>
    <row r="13482" spans="1:18" x14ac:dyDescent="0.25">
      <c r="A13482" t="s">
        <v>7069</v>
      </c>
      <c r="B13482" t="s">
        <v>3089</v>
      </c>
      <c r="D13482" t="s">
        <v>3090</v>
      </c>
      <c r="E13482" t="s">
        <v>3090</v>
      </c>
      <c r="F13482">
        <v>1</v>
      </c>
      <c r="G13482">
        <v>0</v>
      </c>
      <c r="H13482">
        <v>0</v>
      </c>
      <c r="I13482"/>
      <c r="K13482"/>
      <c r="N13482" t="s">
        <v>3091</v>
      </c>
      <c r="O13482" t="s">
        <v>3092</v>
      </c>
      <c r="P13482" t="s">
        <v>3095</v>
      </c>
      <c r="R13482" t="s">
        <v>3094</v>
      </c>
    </row>
    <row r="13483" spans="1:18" x14ac:dyDescent="0.25">
      <c r="A13483" t="s">
        <v>7070</v>
      </c>
      <c r="B13483" t="s">
        <v>3089</v>
      </c>
      <c r="D13483" t="s">
        <v>3090</v>
      </c>
      <c r="E13483" t="s">
        <v>3090</v>
      </c>
      <c r="F13483">
        <v>1</v>
      </c>
      <c r="G13483">
        <v>0</v>
      </c>
      <c r="H13483">
        <v>9439.2049388216292</v>
      </c>
      <c r="I13483">
        <v>6518.5549388216295</v>
      </c>
      <c r="K13483">
        <v>1049.8699999999999</v>
      </c>
      <c r="M13483">
        <v>1870.78</v>
      </c>
      <c r="N13483" t="s">
        <v>3091</v>
      </c>
      <c r="O13483" t="s">
        <v>3092</v>
      </c>
      <c r="P13483" t="s">
        <v>3095</v>
      </c>
      <c r="R13483" t="s">
        <v>3094</v>
      </c>
    </row>
    <row r="13484" spans="1:18" x14ac:dyDescent="0.25">
      <c r="A13484" t="s">
        <v>7071</v>
      </c>
      <c r="B13484" t="s">
        <v>3089</v>
      </c>
      <c r="D13484" t="s">
        <v>3090</v>
      </c>
      <c r="E13484" t="s">
        <v>3090</v>
      </c>
      <c r="F13484">
        <v>1</v>
      </c>
      <c r="G13484">
        <v>0</v>
      </c>
      <c r="H13484">
        <v>0</v>
      </c>
      <c r="I13484"/>
      <c r="K13484"/>
      <c r="N13484" t="s">
        <v>3091</v>
      </c>
      <c r="O13484" t="s">
        <v>3092</v>
      </c>
      <c r="P13484" t="s">
        <v>3095</v>
      </c>
      <c r="R13484" t="s">
        <v>3094</v>
      </c>
    </row>
    <row r="13485" spans="1:18" x14ac:dyDescent="0.25">
      <c r="A13485" t="s">
        <v>7072</v>
      </c>
      <c r="B13485" t="s">
        <v>3089</v>
      </c>
      <c r="D13485" t="s">
        <v>3090</v>
      </c>
      <c r="E13485" t="s">
        <v>3090</v>
      </c>
      <c r="F13485">
        <v>1</v>
      </c>
      <c r="G13485">
        <v>0</v>
      </c>
      <c r="H13485">
        <v>0</v>
      </c>
      <c r="I13485"/>
      <c r="K13485"/>
      <c r="N13485" t="s">
        <v>3091</v>
      </c>
      <c r="O13485" t="s">
        <v>3092</v>
      </c>
      <c r="P13485" t="s">
        <v>3095</v>
      </c>
      <c r="R13485" t="s">
        <v>3094</v>
      </c>
    </row>
    <row r="13486" spans="1:18" x14ac:dyDescent="0.25">
      <c r="A13486" t="s">
        <v>7073</v>
      </c>
      <c r="B13486" t="s">
        <v>3089</v>
      </c>
      <c r="D13486" t="s">
        <v>3090</v>
      </c>
      <c r="E13486" t="s">
        <v>3090</v>
      </c>
      <c r="F13486">
        <v>1</v>
      </c>
      <c r="G13486">
        <v>0</v>
      </c>
      <c r="H13486">
        <v>0</v>
      </c>
      <c r="I13486">
        <v>0</v>
      </c>
      <c r="K13486"/>
      <c r="N13486" t="s">
        <v>3091</v>
      </c>
      <c r="O13486" t="s">
        <v>3092</v>
      </c>
      <c r="P13486" t="s">
        <v>3095</v>
      </c>
      <c r="R13486" t="s">
        <v>3094</v>
      </c>
    </row>
    <row r="13487" spans="1:18" x14ac:dyDescent="0.25">
      <c r="A13487" t="s">
        <v>7074</v>
      </c>
      <c r="B13487" t="s">
        <v>3089</v>
      </c>
      <c r="D13487" t="s">
        <v>3090</v>
      </c>
      <c r="E13487" t="s">
        <v>3090</v>
      </c>
      <c r="F13487">
        <v>1</v>
      </c>
      <c r="G13487">
        <v>0</v>
      </c>
      <c r="H13487">
        <v>0</v>
      </c>
      <c r="I13487">
        <v>0</v>
      </c>
      <c r="K13487"/>
      <c r="N13487" t="s">
        <v>3091</v>
      </c>
      <c r="O13487" t="s">
        <v>3092</v>
      </c>
      <c r="P13487" t="s">
        <v>3095</v>
      </c>
      <c r="R13487" t="s">
        <v>3094</v>
      </c>
    </row>
    <row r="13488" spans="1:18" x14ac:dyDescent="0.25">
      <c r="A13488" t="s">
        <v>7075</v>
      </c>
      <c r="B13488" t="s">
        <v>3089</v>
      </c>
      <c r="D13488" t="s">
        <v>3090</v>
      </c>
      <c r="E13488" t="s">
        <v>3090</v>
      </c>
      <c r="F13488">
        <v>1</v>
      </c>
      <c r="G13488">
        <v>0</v>
      </c>
      <c r="H13488">
        <v>0</v>
      </c>
      <c r="I13488">
        <v>0</v>
      </c>
      <c r="K13488"/>
      <c r="N13488" t="s">
        <v>3091</v>
      </c>
      <c r="O13488" t="s">
        <v>3092</v>
      </c>
      <c r="P13488" t="s">
        <v>3095</v>
      </c>
      <c r="R13488" t="s">
        <v>3094</v>
      </c>
    </row>
    <row r="13489" spans="1:18" x14ac:dyDescent="0.25">
      <c r="A13489" t="s">
        <v>7076</v>
      </c>
      <c r="B13489" t="s">
        <v>3089</v>
      </c>
      <c r="D13489" t="s">
        <v>3090</v>
      </c>
      <c r="E13489" t="s">
        <v>3090</v>
      </c>
      <c r="F13489">
        <v>1</v>
      </c>
      <c r="G13489">
        <v>0</v>
      </c>
      <c r="H13489">
        <v>0</v>
      </c>
      <c r="I13489">
        <v>0</v>
      </c>
      <c r="K13489"/>
      <c r="N13489" t="s">
        <v>3091</v>
      </c>
      <c r="O13489" t="s">
        <v>3092</v>
      </c>
      <c r="P13489" t="s">
        <v>3095</v>
      </c>
      <c r="R13489" t="s">
        <v>3094</v>
      </c>
    </row>
    <row r="13490" spans="1:18" x14ac:dyDescent="0.25">
      <c r="A13490" t="s">
        <v>7077</v>
      </c>
      <c r="B13490" t="s">
        <v>3089</v>
      </c>
      <c r="D13490" t="s">
        <v>3090</v>
      </c>
      <c r="E13490" t="s">
        <v>3090</v>
      </c>
      <c r="F13490">
        <v>1</v>
      </c>
      <c r="G13490">
        <v>0</v>
      </c>
      <c r="H13490">
        <v>0</v>
      </c>
      <c r="I13490">
        <v>0</v>
      </c>
      <c r="K13490"/>
      <c r="N13490" t="s">
        <v>3091</v>
      </c>
      <c r="O13490" t="s">
        <v>3092</v>
      </c>
      <c r="P13490" t="s">
        <v>3095</v>
      </c>
      <c r="R13490" t="s">
        <v>3094</v>
      </c>
    </row>
    <row r="13491" spans="1:18" x14ac:dyDescent="0.25">
      <c r="A13491" t="s">
        <v>7078</v>
      </c>
      <c r="B13491" t="s">
        <v>3089</v>
      </c>
      <c r="D13491" t="s">
        <v>3090</v>
      </c>
      <c r="E13491" t="s">
        <v>3090</v>
      </c>
      <c r="F13491">
        <v>1</v>
      </c>
      <c r="G13491">
        <v>0</v>
      </c>
      <c r="H13491">
        <v>0</v>
      </c>
      <c r="I13491">
        <v>0</v>
      </c>
      <c r="K13491"/>
      <c r="N13491" t="s">
        <v>3091</v>
      </c>
      <c r="O13491" t="s">
        <v>3092</v>
      </c>
      <c r="P13491" t="s">
        <v>3095</v>
      </c>
      <c r="R13491" t="s">
        <v>3094</v>
      </c>
    </row>
    <row r="13492" spans="1:18" x14ac:dyDescent="0.25">
      <c r="A13492" t="s">
        <v>7079</v>
      </c>
      <c r="B13492" t="s">
        <v>3089</v>
      </c>
      <c r="D13492" t="s">
        <v>3090</v>
      </c>
      <c r="E13492" t="s">
        <v>3090</v>
      </c>
      <c r="F13492">
        <v>1</v>
      </c>
      <c r="G13492">
        <v>0</v>
      </c>
      <c r="H13492">
        <v>0</v>
      </c>
      <c r="I13492">
        <v>0</v>
      </c>
      <c r="K13492"/>
      <c r="N13492" t="s">
        <v>3091</v>
      </c>
      <c r="O13492" t="s">
        <v>3092</v>
      </c>
      <c r="P13492" t="s">
        <v>3095</v>
      </c>
      <c r="R13492" t="s">
        <v>3094</v>
      </c>
    </row>
    <row r="13493" spans="1:18" x14ac:dyDescent="0.25">
      <c r="A13493" t="s">
        <v>7080</v>
      </c>
      <c r="B13493" t="s">
        <v>3089</v>
      </c>
      <c r="D13493" t="s">
        <v>3090</v>
      </c>
      <c r="E13493" t="s">
        <v>3090</v>
      </c>
      <c r="F13493">
        <v>1</v>
      </c>
      <c r="G13493">
        <v>0</v>
      </c>
      <c r="H13493">
        <v>0</v>
      </c>
      <c r="I13493">
        <v>0</v>
      </c>
      <c r="K13493"/>
      <c r="N13493" t="s">
        <v>3091</v>
      </c>
      <c r="O13493" t="s">
        <v>3092</v>
      </c>
      <c r="P13493" t="s">
        <v>3095</v>
      </c>
      <c r="R13493" t="s">
        <v>3094</v>
      </c>
    </row>
    <row r="13494" spans="1:18" x14ac:dyDescent="0.25">
      <c r="A13494" t="s">
        <v>7081</v>
      </c>
      <c r="B13494" t="s">
        <v>3089</v>
      </c>
      <c r="D13494" t="s">
        <v>3090</v>
      </c>
      <c r="E13494" t="s">
        <v>3090</v>
      </c>
      <c r="F13494">
        <v>1</v>
      </c>
      <c r="G13494">
        <v>0</v>
      </c>
      <c r="H13494">
        <v>0</v>
      </c>
      <c r="I13494">
        <v>0</v>
      </c>
      <c r="K13494"/>
      <c r="N13494" t="s">
        <v>3091</v>
      </c>
      <c r="O13494" t="s">
        <v>3092</v>
      </c>
      <c r="P13494" t="s">
        <v>3095</v>
      </c>
      <c r="R13494" t="s">
        <v>3094</v>
      </c>
    </row>
    <row r="13495" spans="1:18" x14ac:dyDescent="0.25">
      <c r="A13495" t="s">
        <v>7082</v>
      </c>
      <c r="B13495" t="s">
        <v>3089</v>
      </c>
      <c r="D13495" t="s">
        <v>3090</v>
      </c>
      <c r="E13495" t="s">
        <v>3090</v>
      </c>
      <c r="F13495">
        <v>1</v>
      </c>
      <c r="G13495">
        <v>0</v>
      </c>
      <c r="H13495">
        <v>0</v>
      </c>
      <c r="I13495">
        <v>0</v>
      </c>
      <c r="K13495"/>
      <c r="N13495" t="s">
        <v>3091</v>
      </c>
      <c r="O13495" t="s">
        <v>3092</v>
      </c>
      <c r="P13495" t="s">
        <v>3095</v>
      </c>
      <c r="R13495" t="s">
        <v>3094</v>
      </c>
    </row>
    <row r="13496" spans="1:18" x14ac:dyDescent="0.25">
      <c r="A13496" t="s">
        <v>7083</v>
      </c>
      <c r="B13496" t="s">
        <v>3089</v>
      </c>
      <c r="D13496" t="s">
        <v>3090</v>
      </c>
      <c r="E13496" t="s">
        <v>3090</v>
      </c>
      <c r="F13496">
        <v>1</v>
      </c>
      <c r="G13496">
        <v>0</v>
      </c>
      <c r="H13496">
        <v>0</v>
      </c>
      <c r="I13496">
        <v>0</v>
      </c>
      <c r="K13496"/>
      <c r="N13496" t="s">
        <v>3091</v>
      </c>
      <c r="O13496" t="s">
        <v>3092</v>
      </c>
      <c r="P13496" t="s">
        <v>3095</v>
      </c>
      <c r="R13496" t="s">
        <v>3094</v>
      </c>
    </row>
    <row r="13497" spans="1:18" x14ac:dyDescent="0.25">
      <c r="A13497" t="s">
        <v>7084</v>
      </c>
      <c r="B13497" t="s">
        <v>3089</v>
      </c>
      <c r="D13497" t="s">
        <v>3090</v>
      </c>
      <c r="E13497" t="s">
        <v>3090</v>
      </c>
      <c r="F13497">
        <v>1</v>
      </c>
      <c r="G13497">
        <v>0</v>
      </c>
      <c r="H13497">
        <v>0</v>
      </c>
      <c r="I13497">
        <v>0</v>
      </c>
      <c r="K13497"/>
      <c r="N13497" t="s">
        <v>3091</v>
      </c>
      <c r="O13497" t="s">
        <v>3092</v>
      </c>
      <c r="P13497" t="s">
        <v>3095</v>
      </c>
      <c r="R13497" t="s">
        <v>3094</v>
      </c>
    </row>
    <row r="13498" spans="1:18" x14ac:dyDescent="0.25">
      <c r="A13498" t="s">
        <v>7085</v>
      </c>
      <c r="B13498" t="s">
        <v>3089</v>
      </c>
      <c r="D13498" t="s">
        <v>3090</v>
      </c>
      <c r="E13498" t="s">
        <v>3090</v>
      </c>
      <c r="F13498">
        <v>1</v>
      </c>
      <c r="G13498">
        <v>0</v>
      </c>
      <c r="H13498">
        <v>10143.2974554048</v>
      </c>
      <c r="I13498">
        <v>7068.5274554048901</v>
      </c>
      <c r="K13498">
        <v>1105.77</v>
      </c>
      <c r="M13498">
        <v>1969</v>
      </c>
      <c r="N13498" t="s">
        <v>3091</v>
      </c>
      <c r="O13498" t="s">
        <v>3092</v>
      </c>
      <c r="P13498" t="s">
        <v>3095</v>
      </c>
      <c r="R13498" t="s">
        <v>3094</v>
      </c>
    </row>
    <row r="13499" spans="1:18" x14ac:dyDescent="0.25">
      <c r="A13499" t="s">
        <v>7086</v>
      </c>
      <c r="B13499" t="s">
        <v>3089</v>
      </c>
      <c r="D13499" t="s">
        <v>3090</v>
      </c>
      <c r="E13499" t="s">
        <v>3090</v>
      </c>
      <c r="F13499">
        <v>1</v>
      </c>
      <c r="G13499">
        <v>0</v>
      </c>
      <c r="H13499">
        <v>9904.9350529228304</v>
      </c>
      <c r="I13499">
        <v>6944.4710529228296</v>
      </c>
      <c r="K13499">
        <v>1064.943</v>
      </c>
      <c r="M13499">
        <v>1895.521</v>
      </c>
      <c r="N13499" t="s">
        <v>3091</v>
      </c>
      <c r="O13499" t="s">
        <v>3092</v>
      </c>
      <c r="P13499" t="s">
        <v>3095</v>
      </c>
      <c r="R13499" t="s">
        <v>3094</v>
      </c>
    </row>
    <row r="13500" spans="1:18" x14ac:dyDescent="0.25">
      <c r="A13500" t="s">
        <v>7087</v>
      </c>
      <c r="B13500" t="s">
        <v>3089</v>
      </c>
      <c r="D13500" t="s">
        <v>3090</v>
      </c>
      <c r="E13500" t="s">
        <v>3090</v>
      </c>
      <c r="F13500">
        <v>1</v>
      </c>
      <c r="G13500">
        <v>0</v>
      </c>
      <c r="H13500">
        <v>9964.9917289228306</v>
      </c>
      <c r="I13500">
        <v>6948.3777289228301</v>
      </c>
      <c r="K13500">
        <v>1085.18716666666</v>
      </c>
      <c r="M13500">
        <v>1931.42683333333</v>
      </c>
      <c r="N13500" t="s">
        <v>3091</v>
      </c>
      <c r="O13500" t="s">
        <v>3092</v>
      </c>
      <c r="P13500" t="s">
        <v>3095</v>
      </c>
      <c r="R13500" t="s">
        <v>3094</v>
      </c>
    </row>
    <row r="13501" spans="1:18" x14ac:dyDescent="0.25">
      <c r="A13501" t="s">
        <v>7088</v>
      </c>
      <c r="B13501" t="s">
        <v>3089</v>
      </c>
      <c r="D13501" t="s">
        <v>3090</v>
      </c>
      <c r="E13501" t="s">
        <v>3090</v>
      </c>
      <c r="F13501">
        <v>1</v>
      </c>
      <c r="G13501">
        <v>0</v>
      </c>
      <c r="H13501">
        <v>10086.2931305703</v>
      </c>
      <c r="I13501">
        <v>7034.2824639037199</v>
      </c>
      <c r="K13501">
        <v>1098.1721666666599</v>
      </c>
      <c r="M13501">
        <v>1953.8384999999901</v>
      </c>
      <c r="N13501" t="s">
        <v>3091</v>
      </c>
      <c r="O13501" t="s">
        <v>3092</v>
      </c>
      <c r="P13501" t="s">
        <v>3095</v>
      </c>
      <c r="R13501" t="s">
        <v>3094</v>
      </c>
    </row>
    <row r="13502" spans="1:18" x14ac:dyDescent="0.25">
      <c r="A13502" t="s">
        <v>7089</v>
      </c>
      <c r="B13502" t="s">
        <v>3089</v>
      </c>
      <c r="D13502" t="s">
        <v>3090</v>
      </c>
      <c r="E13502" t="s">
        <v>3090</v>
      </c>
      <c r="F13502">
        <v>1</v>
      </c>
      <c r="G13502">
        <v>0</v>
      </c>
      <c r="H13502">
        <v>10082.898230570299</v>
      </c>
      <c r="I13502">
        <v>7030.8875639037196</v>
      </c>
      <c r="K13502">
        <v>1098.1721666666599</v>
      </c>
      <c r="M13502">
        <v>1953.8384999999901</v>
      </c>
      <c r="N13502" t="s">
        <v>3091</v>
      </c>
      <c r="O13502" t="s">
        <v>3092</v>
      </c>
      <c r="P13502" t="s">
        <v>3095</v>
      </c>
      <c r="R13502" t="s">
        <v>3094</v>
      </c>
    </row>
    <row r="13503" spans="1:18" x14ac:dyDescent="0.25">
      <c r="A13503" t="s">
        <v>7090</v>
      </c>
      <c r="B13503" t="s">
        <v>3089</v>
      </c>
      <c r="D13503" t="s">
        <v>3090</v>
      </c>
      <c r="E13503" t="s">
        <v>3090</v>
      </c>
      <c r="F13503">
        <v>1</v>
      </c>
      <c r="G13503">
        <v>0</v>
      </c>
      <c r="H13503">
        <v>10295.679241350699</v>
      </c>
      <c r="I13503">
        <v>7218.1792413507701</v>
      </c>
      <c r="K13503">
        <v>1106.77</v>
      </c>
      <c r="M13503">
        <v>1970.73</v>
      </c>
      <c r="N13503" t="s">
        <v>3091</v>
      </c>
      <c r="O13503" t="s">
        <v>3092</v>
      </c>
      <c r="P13503" t="s">
        <v>3095</v>
      </c>
      <c r="R13503" t="s">
        <v>3094</v>
      </c>
    </row>
    <row r="13504" spans="1:18" x14ac:dyDescent="0.25">
      <c r="A13504" t="s">
        <v>7091</v>
      </c>
      <c r="B13504" t="s">
        <v>3089</v>
      </c>
      <c r="D13504" t="s">
        <v>3090</v>
      </c>
      <c r="E13504" t="s">
        <v>3090</v>
      </c>
      <c r="F13504">
        <v>1</v>
      </c>
      <c r="G13504">
        <v>0</v>
      </c>
      <c r="H13504">
        <v>10093.488733106</v>
      </c>
      <c r="I13504">
        <v>7065.8480664394101</v>
      </c>
      <c r="K13504">
        <v>1089.4855</v>
      </c>
      <c r="M13504">
        <v>1938.1551666666601</v>
      </c>
      <c r="N13504" t="s">
        <v>3091</v>
      </c>
      <c r="O13504" t="s">
        <v>3092</v>
      </c>
      <c r="P13504" t="s">
        <v>3095</v>
      </c>
      <c r="R13504" t="s">
        <v>3094</v>
      </c>
    </row>
    <row r="13505" spans="1:18" x14ac:dyDescent="0.25">
      <c r="A13505" t="s">
        <v>7092</v>
      </c>
      <c r="B13505" t="s">
        <v>3089</v>
      </c>
      <c r="D13505" t="s">
        <v>3090</v>
      </c>
      <c r="E13505" t="s">
        <v>3090</v>
      </c>
      <c r="F13505">
        <v>1</v>
      </c>
      <c r="G13505">
        <v>0</v>
      </c>
      <c r="H13505">
        <v>9954.7634238916708</v>
      </c>
      <c r="I13505">
        <v>6929.2534238916696</v>
      </c>
      <c r="K13505">
        <v>1088.1099999999999</v>
      </c>
      <c r="M13505">
        <v>1937.4</v>
      </c>
      <c r="N13505" t="s">
        <v>3091</v>
      </c>
      <c r="O13505" t="s">
        <v>3092</v>
      </c>
      <c r="P13505" t="s">
        <v>3095</v>
      </c>
      <c r="R13505" t="s">
        <v>3094</v>
      </c>
    </row>
    <row r="13506" spans="1:18" x14ac:dyDescent="0.25">
      <c r="A13506" t="s">
        <v>7093</v>
      </c>
      <c r="B13506" t="s">
        <v>3089</v>
      </c>
      <c r="D13506" t="s">
        <v>3090</v>
      </c>
      <c r="E13506" t="s">
        <v>3090</v>
      </c>
      <c r="F13506">
        <v>1</v>
      </c>
      <c r="G13506">
        <v>0</v>
      </c>
      <c r="H13506">
        <v>10019.3560595205</v>
      </c>
      <c r="I13506">
        <v>7058.9460595205001</v>
      </c>
      <c r="K13506">
        <v>1064.95</v>
      </c>
      <c r="M13506">
        <v>1895.46</v>
      </c>
      <c r="N13506" t="s">
        <v>3091</v>
      </c>
      <c r="O13506" t="s">
        <v>3092</v>
      </c>
      <c r="P13506" t="s">
        <v>3095</v>
      </c>
      <c r="R13506" t="s">
        <v>3094</v>
      </c>
    </row>
    <row r="13507" spans="1:18" x14ac:dyDescent="0.25">
      <c r="A13507" t="s">
        <v>7094</v>
      </c>
      <c r="B13507" t="s">
        <v>3089</v>
      </c>
      <c r="D13507" t="s">
        <v>3090</v>
      </c>
      <c r="E13507" t="s">
        <v>3090</v>
      </c>
      <c r="F13507">
        <v>1</v>
      </c>
      <c r="G13507">
        <v>0</v>
      </c>
      <c r="H13507">
        <v>9971.1909618373102</v>
      </c>
      <c r="I13507">
        <v>7010.7459618373096</v>
      </c>
      <c r="K13507">
        <v>1064.9449999999999</v>
      </c>
      <c r="M13507">
        <v>1895.5</v>
      </c>
      <c r="N13507" t="s">
        <v>3091</v>
      </c>
      <c r="O13507" t="s">
        <v>3092</v>
      </c>
      <c r="P13507" t="s">
        <v>3095</v>
      </c>
      <c r="R13507" t="s">
        <v>3094</v>
      </c>
    </row>
    <row r="13508" spans="1:18" x14ac:dyDescent="0.25">
      <c r="A13508" t="s">
        <v>7095</v>
      </c>
      <c r="B13508" t="s">
        <v>3089</v>
      </c>
      <c r="D13508" t="s">
        <v>3090</v>
      </c>
      <c r="E13508" t="s">
        <v>3090</v>
      </c>
      <c r="F13508">
        <v>1</v>
      </c>
      <c r="G13508">
        <v>0</v>
      </c>
      <c r="H13508">
        <v>10147.8528709887</v>
      </c>
      <c r="I13508">
        <v>7187.4078709887899</v>
      </c>
      <c r="K13508">
        <v>1064.9449999999999</v>
      </c>
      <c r="M13508">
        <v>1895.5</v>
      </c>
      <c r="N13508" t="s">
        <v>3091</v>
      </c>
      <c r="O13508" t="s">
        <v>3092</v>
      </c>
      <c r="P13508" t="s">
        <v>3095</v>
      </c>
      <c r="R13508" t="s">
        <v>3094</v>
      </c>
    </row>
    <row r="13509" spans="1:18" x14ac:dyDescent="0.25">
      <c r="A13509" t="s">
        <v>7096</v>
      </c>
      <c r="B13509" t="s">
        <v>3089</v>
      </c>
      <c r="D13509" t="s">
        <v>3090</v>
      </c>
      <c r="E13509" t="s">
        <v>3090</v>
      </c>
      <c r="F13509">
        <v>1</v>
      </c>
      <c r="G13509">
        <v>0</v>
      </c>
      <c r="H13509">
        <v>10417.133228021299</v>
      </c>
      <c r="I13509">
        <v>7388.67322802131</v>
      </c>
      <c r="K13509">
        <v>1088.9675</v>
      </c>
      <c r="M13509">
        <v>1939.4925000000001</v>
      </c>
      <c r="N13509" t="s">
        <v>3091</v>
      </c>
      <c r="O13509" t="s">
        <v>3092</v>
      </c>
      <c r="P13509" t="s">
        <v>3095</v>
      </c>
      <c r="R13509" t="s">
        <v>3094</v>
      </c>
    </row>
    <row r="13510" spans="1:18" x14ac:dyDescent="0.25">
      <c r="A13510" t="s">
        <v>7097</v>
      </c>
      <c r="B13510" t="s">
        <v>3089</v>
      </c>
      <c r="D13510" t="s">
        <v>3090</v>
      </c>
      <c r="E13510" t="s">
        <v>3090</v>
      </c>
      <c r="F13510">
        <v>1</v>
      </c>
      <c r="G13510">
        <v>0</v>
      </c>
      <c r="H13510">
        <v>10228.0068937461</v>
      </c>
      <c r="I13510">
        <v>7267.5968937461303</v>
      </c>
      <c r="K13510">
        <v>1064.95</v>
      </c>
      <c r="M13510">
        <v>1895.46</v>
      </c>
      <c r="N13510" t="s">
        <v>3091</v>
      </c>
      <c r="O13510" t="s">
        <v>3092</v>
      </c>
      <c r="P13510" t="s">
        <v>3095</v>
      </c>
      <c r="R13510" t="s">
        <v>3094</v>
      </c>
    </row>
    <row r="13511" spans="1:18" x14ac:dyDescent="0.25">
      <c r="A13511" t="s">
        <v>7098</v>
      </c>
      <c r="B13511" t="s">
        <v>3089</v>
      </c>
      <c r="D13511" t="s">
        <v>3090</v>
      </c>
      <c r="E13511" t="s">
        <v>3090</v>
      </c>
      <c r="F13511">
        <v>1</v>
      </c>
      <c r="G13511">
        <v>0</v>
      </c>
      <c r="H13511">
        <v>10313.079673259501</v>
      </c>
      <c r="I13511">
        <v>7284.6146732595598</v>
      </c>
      <c r="K13511">
        <v>1088.9775</v>
      </c>
      <c r="M13511">
        <v>1939.4875</v>
      </c>
      <c r="N13511" t="s">
        <v>3091</v>
      </c>
      <c r="O13511" t="s">
        <v>3092</v>
      </c>
      <c r="P13511" t="s">
        <v>3095</v>
      </c>
      <c r="R13511" t="s">
        <v>3094</v>
      </c>
    </row>
    <row r="13512" spans="1:18" x14ac:dyDescent="0.25">
      <c r="A13512" t="s">
        <v>7099</v>
      </c>
      <c r="B13512" t="s">
        <v>3089</v>
      </c>
      <c r="D13512" t="s">
        <v>3090</v>
      </c>
      <c r="E13512" t="s">
        <v>3090</v>
      </c>
      <c r="F13512">
        <v>1</v>
      </c>
      <c r="G13512">
        <v>0</v>
      </c>
      <c r="H13512">
        <v>10133.3318873509</v>
      </c>
      <c r="I13512">
        <v>7104.8218873509104</v>
      </c>
      <c r="K13512">
        <v>1088.9875</v>
      </c>
      <c r="M13512">
        <v>1939.5225</v>
      </c>
      <c r="N13512" t="s">
        <v>3091</v>
      </c>
      <c r="O13512" t="s">
        <v>3092</v>
      </c>
      <c r="P13512" t="s">
        <v>3095</v>
      </c>
      <c r="R13512" t="s">
        <v>3094</v>
      </c>
    </row>
    <row r="13513" spans="1:18" x14ac:dyDescent="0.25">
      <c r="A13513" t="s">
        <v>7100</v>
      </c>
      <c r="B13513" t="s">
        <v>3089</v>
      </c>
      <c r="D13513" t="s">
        <v>3090</v>
      </c>
      <c r="E13513" t="s">
        <v>3090</v>
      </c>
      <c r="F13513">
        <v>1</v>
      </c>
      <c r="G13513">
        <v>0</v>
      </c>
      <c r="H13513">
        <v>10133.191837136201</v>
      </c>
      <c r="I13513">
        <v>7104.6918371362899</v>
      </c>
      <c r="K13513">
        <v>1088.9849999999999</v>
      </c>
      <c r="M13513">
        <v>1939.5150000000001</v>
      </c>
      <c r="N13513" t="s">
        <v>3091</v>
      </c>
      <c r="O13513" t="s">
        <v>3092</v>
      </c>
      <c r="P13513" t="s">
        <v>3095</v>
      </c>
      <c r="R13513" t="s">
        <v>3094</v>
      </c>
    </row>
    <row r="13514" spans="1:18" x14ac:dyDescent="0.25">
      <c r="A13514" t="s">
        <v>7101</v>
      </c>
      <c r="B13514" t="s">
        <v>3089</v>
      </c>
      <c r="D13514" t="s">
        <v>3090</v>
      </c>
      <c r="E13514" t="s">
        <v>3090</v>
      </c>
      <c r="F13514">
        <v>1</v>
      </c>
      <c r="G13514">
        <v>0</v>
      </c>
      <c r="H13514">
        <v>0</v>
      </c>
      <c r="I13514"/>
      <c r="K13514"/>
      <c r="N13514" t="s">
        <v>3091</v>
      </c>
      <c r="O13514" t="s">
        <v>3092</v>
      </c>
      <c r="P13514" t="s">
        <v>3095</v>
      </c>
      <c r="R13514" t="s">
        <v>3094</v>
      </c>
    </row>
    <row r="13515" spans="1:18" x14ac:dyDescent="0.25">
      <c r="A13515" t="s">
        <v>7102</v>
      </c>
      <c r="B13515" t="s">
        <v>3089</v>
      </c>
      <c r="D13515" t="s">
        <v>3090</v>
      </c>
      <c r="E13515" t="s">
        <v>3090</v>
      </c>
      <c r="F13515">
        <v>1</v>
      </c>
      <c r="G13515">
        <v>0</v>
      </c>
      <c r="H13515">
        <v>0</v>
      </c>
      <c r="I13515"/>
      <c r="K13515"/>
      <c r="N13515" t="s">
        <v>3091</v>
      </c>
      <c r="O13515" t="s">
        <v>3092</v>
      </c>
      <c r="P13515" t="s">
        <v>3095</v>
      </c>
      <c r="R13515" t="s">
        <v>3094</v>
      </c>
    </row>
    <row r="13516" spans="1:18" x14ac:dyDescent="0.25">
      <c r="A13516" t="s">
        <v>7103</v>
      </c>
      <c r="B13516" t="s">
        <v>3089</v>
      </c>
      <c r="D13516" t="s">
        <v>3090</v>
      </c>
      <c r="E13516" t="s">
        <v>3090</v>
      </c>
      <c r="F13516">
        <v>1</v>
      </c>
      <c r="G13516">
        <v>0</v>
      </c>
      <c r="H13516">
        <v>0</v>
      </c>
      <c r="I13516"/>
      <c r="K13516"/>
      <c r="N13516" t="s">
        <v>3091</v>
      </c>
      <c r="O13516" t="s">
        <v>3092</v>
      </c>
      <c r="P13516" t="s">
        <v>3095</v>
      </c>
      <c r="R13516" t="s">
        <v>3094</v>
      </c>
    </row>
    <row r="13517" spans="1:18" x14ac:dyDescent="0.25">
      <c r="A13517" t="s">
        <v>7104</v>
      </c>
      <c r="B13517" t="s">
        <v>3089</v>
      </c>
      <c r="D13517" t="s">
        <v>3090</v>
      </c>
      <c r="E13517" t="s">
        <v>3090</v>
      </c>
      <c r="F13517">
        <v>1</v>
      </c>
      <c r="G13517">
        <v>0</v>
      </c>
      <c r="H13517">
        <v>0</v>
      </c>
      <c r="I13517"/>
      <c r="K13517"/>
      <c r="N13517" t="s">
        <v>3091</v>
      </c>
      <c r="O13517" t="s">
        <v>3092</v>
      </c>
      <c r="P13517" t="s">
        <v>3095</v>
      </c>
      <c r="R13517" t="s">
        <v>3094</v>
      </c>
    </row>
    <row r="13518" spans="1:18" x14ac:dyDescent="0.25">
      <c r="A13518" t="s">
        <v>7105</v>
      </c>
      <c r="B13518" t="s">
        <v>3089</v>
      </c>
      <c r="D13518" t="s">
        <v>3090</v>
      </c>
      <c r="E13518" t="s">
        <v>3090</v>
      </c>
      <c r="F13518">
        <v>1</v>
      </c>
      <c r="G13518">
        <v>0</v>
      </c>
      <c r="H13518">
        <v>0</v>
      </c>
      <c r="I13518"/>
      <c r="K13518"/>
      <c r="N13518" t="s">
        <v>3091</v>
      </c>
      <c r="O13518" t="s">
        <v>3092</v>
      </c>
      <c r="P13518" t="s">
        <v>3095</v>
      </c>
      <c r="R13518" t="s">
        <v>3094</v>
      </c>
    </row>
    <row r="13519" spans="1:18" x14ac:dyDescent="0.25">
      <c r="A13519" t="s">
        <v>7106</v>
      </c>
      <c r="B13519" t="s">
        <v>3089</v>
      </c>
      <c r="D13519" t="s">
        <v>3090</v>
      </c>
      <c r="E13519" t="s">
        <v>3090</v>
      </c>
      <c r="F13519">
        <v>1</v>
      </c>
      <c r="G13519">
        <v>0</v>
      </c>
      <c r="H13519">
        <v>10333.324911461499</v>
      </c>
      <c r="I13519">
        <v>7372.9149114615502</v>
      </c>
      <c r="K13519">
        <v>1064.95</v>
      </c>
      <c r="M13519">
        <v>1895.46</v>
      </c>
      <c r="N13519" t="s">
        <v>3091</v>
      </c>
      <c r="O13519" t="s">
        <v>3092</v>
      </c>
      <c r="P13519" t="s">
        <v>3095</v>
      </c>
      <c r="R13519" t="s">
        <v>3094</v>
      </c>
    </row>
    <row r="13520" spans="1:18" x14ac:dyDescent="0.25">
      <c r="A13520" t="s">
        <v>7107</v>
      </c>
      <c r="B13520" t="s">
        <v>3089</v>
      </c>
      <c r="D13520" t="s">
        <v>3090</v>
      </c>
      <c r="E13520" t="s">
        <v>3090</v>
      </c>
      <c r="F13520">
        <v>1</v>
      </c>
      <c r="G13520">
        <v>0</v>
      </c>
      <c r="H13520">
        <v>0</v>
      </c>
      <c r="I13520"/>
      <c r="K13520"/>
      <c r="N13520" t="s">
        <v>3091</v>
      </c>
      <c r="O13520" t="s">
        <v>3092</v>
      </c>
      <c r="P13520" t="s">
        <v>3095</v>
      </c>
      <c r="R13520" t="s">
        <v>3094</v>
      </c>
    </row>
    <row r="13521" spans="1:18" x14ac:dyDescent="0.25">
      <c r="A13521" t="s">
        <v>7108</v>
      </c>
      <c r="B13521" t="s">
        <v>3089</v>
      </c>
      <c r="D13521" t="s">
        <v>3090</v>
      </c>
      <c r="E13521" t="s">
        <v>3090</v>
      </c>
      <c r="F13521">
        <v>1</v>
      </c>
      <c r="G13521">
        <v>0</v>
      </c>
      <c r="H13521">
        <v>10142.506784534</v>
      </c>
      <c r="I13521">
        <v>7182.0742845340801</v>
      </c>
      <c r="K13521">
        <v>1064.95</v>
      </c>
      <c r="M13521">
        <v>1895.4825000000001</v>
      </c>
      <c r="N13521" t="s">
        <v>3091</v>
      </c>
      <c r="O13521" t="s">
        <v>3092</v>
      </c>
      <c r="P13521" t="s">
        <v>3095</v>
      </c>
      <c r="R13521" t="s">
        <v>3094</v>
      </c>
    </row>
    <row r="13522" spans="1:18" x14ac:dyDescent="0.25">
      <c r="A13522" t="s">
        <v>7109</v>
      </c>
      <c r="B13522" t="s">
        <v>3089</v>
      </c>
      <c r="D13522" t="s">
        <v>3090</v>
      </c>
      <c r="E13522" t="s">
        <v>3090</v>
      </c>
      <c r="F13522">
        <v>1</v>
      </c>
      <c r="G13522">
        <v>0</v>
      </c>
      <c r="H13522">
        <v>10423.455672313299</v>
      </c>
      <c r="I13522">
        <v>7327.0906723133003</v>
      </c>
      <c r="K13522">
        <v>1113.615</v>
      </c>
      <c r="M13522">
        <v>1982.75</v>
      </c>
      <c r="N13522" t="s">
        <v>3091</v>
      </c>
      <c r="O13522" t="s">
        <v>3092</v>
      </c>
      <c r="P13522" t="s">
        <v>3095</v>
      </c>
      <c r="R13522" t="s">
        <v>3094</v>
      </c>
    </row>
    <row r="13523" spans="1:18" x14ac:dyDescent="0.25">
      <c r="A13523" t="s">
        <v>7110</v>
      </c>
      <c r="B13523" t="s">
        <v>3089</v>
      </c>
      <c r="D13523" t="s">
        <v>3090</v>
      </c>
      <c r="E13523" t="s">
        <v>3090</v>
      </c>
      <c r="F13523">
        <v>1</v>
      </c>
      <c r="G13523">
        <v>0</v>
      </c>
      <c r="H13523">
        <v>10453.345907495301</v>
      </c>
      <c r="I13523">
        <v>7405.0409074953604</v>
      </c>
      <c r="K13523">
        <v>1096.2149999999999</v>
      </c>
      <c r="M13523">
        <v>1952.09</v>
      </c>
      <c r="N13523" t="s">
        <v>3091</v>
      </c>
      <c r="O13523" t="s">
        <v>3092</v>
      </c>
      <c r="P13523" t="s">
        <v>3095</v>
      </c>
      <c r="R13523" t="s">
        <v>3094</v>
      </c>
    </row>
    <row r="13524" spans="1:18" x14ac:dyDescent="0.25">
      <c r="A13524" t="s">
        <v>7111</v>
      </c>
      <c r="B13524" t="s">
        <v>3089</v>
      </c>
      <c r="D13524" t="s">
        <v>3090</v>
      </c>
      <c r="E13524" t="s">
        <v>3090</v>
      </c>
      <c r="F13524">
        <v>1</v>
      </c>
      <c r="G13524">
        <v>0</v>
      </c>
      <c r="H13524">
        <v>10485.951174636701</v>
      </c>
      <c r="I13524">
        <v>7457.5111746367202</v>
      </c>
      <c r="K13524">
        <v>1088.97</v>
      </c>
      <c r="M13524">
        <v>1939.47</v>
      </c>
      <c r="N13524" t="s">
        <v>3091</v>
      </c>
      <c r="O13524" t="s">
        <v>3092</v>
      </c>
      <c r="P13524" t="s">
        <v>3095</v>
      </c>
      <c r="R13524" t="s">
        <v>3094</v>
      </c>
    </row>
    <row r="13525" spans="1:18" x14ac:dyDescent="0.25">
      <c r="A13525" t="s">
        <v>7112</v>
      </c>
      <c r="B13525" t="s">
        <v>3089</v>
      </c>
      <c r="D13525" t="s">
        <v>3090</v>
      </c>
      <c r="E13525" t="s">
        <v>3090</v>
      </c>
      <c r="F13525">
        <v>1</v>
      </c>
      <c r="G13525">
        <v>0</v>
      </c>
      <c r="H13525">
        <v>10535.075167327401</v>
      </c>
      <c r="I13525">
        <v>7506.6351673274803</v>
      </c>
      <c r="K13525">
        <v>1088.97</v>
      </c>
      <c r="M13525">
        <v>1939.47</v>
      </c>
      <c r="N13525" t="s">
        <v>3091</v>
      </c>
      <c r="O13525" t="s">
        <v>3092</v>
      </c>
      <c r="P13525" t="s">
        <v>3095</v>
      </c>
      <c r="R13525" t="s">
        <v>3094</v>
      </c>
    </row>
    <row r="13526" spans="1:18" x14ac:dyDescent="0.25">
      <c r="A13526" t="s">
        <v>7113</v>
      </c>
      <c r="B13526" t="s">
        <v>3089</v>
      </c>
      <c r="D13526" t="s">
        <v>3090</v>
      </c>
      <c r="E13526" t="s">
        <v>3090</v>
      </c>
      <c r="F13526">
        <v>1</v>
      </c>
      <c r="G13526">
        <v>0</v>
      </c>
      <c r="H13526">
        <v>10657.970730009099</v>
      </c>
      <c r="I13526">
        <v>7629.5307300091599</v>
      </c>
      <c r="K13526">
        <v>1088.97</v>
      </c>
      <c r="M13526">
        <v>1939.47</v>
      </c>
      <c r="N13526" t="s">
        <v>3091</v>
      </c>
      <c r="O13526" t="s">
        <v>3092</v>
      </c>
      <c r="P13526" t="s">
        <v>3095</v>
      </c>
      <c r="R13526" t="s">
        <v>3094</v>
      </c>
    </row>
    <row r="13527" spans="1:18" x14ac:dyDescent="0.25">
      <c r="A13527" t="s">
        <v>7114</v>
      </c>
      <c r="B13527" t="s">
        <v>3089</v>
      </c>
      <c r="D13527" t="s">
        <v>3090</v>
      </c>
      <c r="E13527" t="s">
        <v>3090</v>
      </c>
      <c r="F13527">
        <v>1</v>
      </c>
      <c r="G13527">
        <v>0</v>
      </c>
      <c r="H13527">
        <v>10494.2503852506</v>
      </c>
      <c r="I13527">
        <v>7465.8153852506002</v>
      </c>
      <c r="K13527">
        <v>1088.9749999999999</v>
      </c>
      <c r="M13527">
        <v>1939.46</v>
      </c>
      <c r="N13527" t="s">
        <v>3091</v>
      </c>
      <c r="O13527" t="s">
        <v>3092</v>
      </c>
      <c r="P13527" t="s">
        <v>3095</v>
      </c>
      <c r="R13527" t="s">
        <v>3094</v>
      </c>
    </row>
    <row r="13528" spans="1:18" x14ac:dyDescent="0.25">
      <c r="A13528" t="s">
        <v>7115</v>
      </c>
      <c r="B13528" t="s">
        <v>3089</v>
      </c>
      <c r="D13528" t="s">
        <v>3090</v>
      </c>
      <c r="E13528" t="s">
        <v>3090</v>
      </c>
      <c r="F13528">
        <v>1</v>
      </c>
      <c r="G13528">
        <v>0</v>
      </c>
      <c r="H13528">
        <v>10541.7162786676</v>
      </c>
      <c r="I13528">
        <v>7502.4412786676203</v>
      </c>
      <c r="K13528">
        <v>1092.9749999999999</v>
      </c>
      <c r="M13528">
        <v>1946.3</v>
      </c>
      <c r="N13528" t="s">
        <v>3091</v>
      </c>
      <c r="O13528" t="s">
        <v>3092</v>
      </c>
      <c r="P13528" t="s">
        <v>3095</v>
      </c>
      <c r="R13528" t="s">
        <v>3094</v>
      </c>
    </row>
    <row r="13529" spans="1:18" x14ac:dyDescent="0.25">
      <c r="A13529" t="s">
        <v>7116</v>
      </c>
      <c r="B13529" t="s">
        <v>3089</v>
      </c>
      <c r="D13529" t="s">
        <v>3090</v>
      </c>
      <c r="E13529" t="s">
        <v>3090</v>
      </c>
      <c r="F13529">
        <v>1</v>
      </c>
      <c r="G13529">
        <v>0</v>
      </c>
      <c r="H13529">
        <v>10266.0020563985</v>
      </c>
      <c r="I13529">
        <v>10266.0020563985</v>
      </c>
      <c r="K13529">
        <v>0</v>
      </c>
      <c r="M13529">
        <v>0</v>
      </c>
      <c r="N13529" t="s">
        <v>3091</v>
      </c>
      <c r="O13529" t="s">
        <v>3092</v>
      </c>
      <c r="P13529" t="s">
        <v>3095</v>
      </c>
      <c r="R13529" t="s">
        <v>3094</v>
      </c>
    </row>
    <row r="13530" spans="1:18" x14ac:dyDescent="0.25">
      <c r="A13530" t="s">
        <v>7117</v>
      </c>
      <c r="B13530" t="s">
        <v>3089</v>
      </c>
      <c r="D13530" t="s">
        <v>3090</v>
      </c>
      <c r="E13530" t="s">
        <v>3090</v>
      </c>
      <c r="F13530">
        <v>1</v>
      </c>
      <c r="G13530">
        <v>0</v>
      </c>
      <c r="H13530">
        <v>10502.530909401899</v>
      </c>
      <c r="I13530">
        <v>10383.2309094019</v>
      </c>
      <c r="K13530">
        <v>43.16</v>
      </c>
      <c r="M13530">
        <v>76.14</v>
      </c>
      <c r="N13530" t="s">
        <v>3091</v>
      </c>
      <c r="O13530" t="s">
        <v>3092</v>
      </c>
      <c r="P13530" t="s">
        <v>3095</v>
      </c>
      <c r="R13530" t="s">
        <v>3094</v>
      </c>
    </row>
    <row r="13531" spans="1:18" x14ac:dyDescent="0.25">
      <c r="A13531" t="s">
        <v>7118</v>
      </c>
      <c r="B13531" t="s">
        <v>3089</v>
      </c>
      <c r="D13531" t="s">
        <v>3090</v>
      </c>
      <c r="E13531" t="s">
        <v>3090</v>
      </c>
      <c r="F13531">
        <v>1</v>
      </c>
      <c r="G13531">
        <v>0</v>
      </c>
      <c r="H13531">
        <v>10268.0701899265</v>
      </c>
      <c r="I13531">
        <v>7110.80018992655</v>
      </c>
      <c r="K13531">
        <v>1135.8399999999999</v>
      </c>
      <c r="M13531">
        <v>2021.43</v>
      </c>
      <c r="N13531" t="s">
        <v>3091</v>
      </c>
      <c r="O13531" t="s">
        <v>3092</v>
      </c>
      <c r="P13531" t="s">
        <v>3095</v>
      </c>
      <c r="R13531" t="s">
        <v>3094</v>
      </c>
    </row>
    <row r="13532" spans="1:18" x14ac:dyDescent="0.25">
      <c r="A13532" t="s">
        <v>7119</v>
      </c>
      <c r="B13532" t="s">
        <v>3089</v>
      </c>
      <c r="D13532" t="s">
        <v>3090</v>
      </c>
      <c r="E13532" t="s">
        <v>3090</v>
      </c>
      <c r="F13532">
        <v>1</v>
      </c>
      <c r="G13532">
        <v>0</v>
      </c>
      <c r="H13532">
        <v>10306.500028556</v>
      </c>
      <c r="I13532">
        <v>7267.2200285560803</v>
      </c>
      <c r="K13532">
        <v>1092.97</v>
      </c>
      <c r="M13532">
        <v>1946.31</v>
      </c>
      <c r="N13532" t="s">
        <v>3091</v>
      </c>
      <c r="O13532" t="s">
        <v>3092</v>
      </c>
      <c r="P13532" t="s">
        <v>3095</v>
      </c>
      <c r="R13532" t="s">
        <v>3094</v>
      </c>
    </row>
    <row r="13533" spans="1:18" x14ac:dyDescent="0.25">
      <c r="A13533" t="s">
        <v>7120</v>
      </c>
      <c r="B13533" t="s">
        <v>3089</v>
      </c>
      <c r="D13533" t="s">
        <v>3090</v>
      </c>
      <c r="E13533" t="s">
        <v>3090</v>
      </c>
      <c r="F13533">
        <v>1</v>
      </c>
      <c r="G13533">
        <v>0</v>
      </c>
      <c r="H13533">
        <v>10432.738349725099</v>
      </c>
      <c r="I13533">
        <v>7444.3983497251202</v>
      </c>
      <c r="K13533">
        <v>1074.73</v>
      </c>
      <c r="M13533">
        <v>1913.61</v>
      </c>
      <c r="N13533" t="s">
        <v>3091</v>
      </c>
      <c r="O13533" t="s">
        <v>3092</v>
      </c>
      <c r="P13533" t="s">
        <v>3095</v>
      </c>
      <c r="R13533" t="s">
        <v>3094</v>
      </c>
    </row>
    <row r="13534" spans="1:18" x14ac:dyDescent="0.25">
      <c r="A13534" t="s">
        <v>7121</v>
      </c>
      <c r="B13534" t="s">
        <v>3089</v>
      </c>
      <c r="D13534" t="s">
        <v>3090</v>
      </c>
      <c r="E13534" t="s">
        <v>3090</v>
      </c>
      <c r="F13534">
        <v>1</v>
      </c>
      <c r="G13534">
        <v>0</v>
      </c>
      <c r="H13534">
        <v>9708.5969962243908</v>
      </c>
      <c r="I13534">
        <v>6785.3569962243901</v>
      </c>
      <c r="K13534">
        <v>1051.57</v>
      </c>
      <c r="M13534">
        <v>1871.67</v>
      </c>
      <c r="N13534" t="s">
        <v>3091</v>
      </c>
      <c r="O13534" t="s">
        <v>3092</v>
      </c>
      <c r="P13534" t="s">
        <v>3095</v>
      </c>
      <c r="R13534" t="s">
        <v>3094</v>
      </c>
    </row>
    <row r="13535" spans="1:18" x14ac:dyDescent="0.25">
      <c r="A13535" t="s">
        <v>7122</v>
      </c>
      <c r="B13535" t="s">
        <v>3089</v>
      </c>
      <c r="D13535" t="s">
        <v>3090</v>
      </c>
      <c r="E13535" t="s">
        <v>3090</v>
      </c>
      <c r="F13535">
        <v>1</v>
      </c>
      <c r="G13535">
        <v>0</v>
      </c>
      <c r="H13535">
        <v>9927.0207621322297</v>
      </c>
      <c r="I13535">
        <v>6955.7707621322297</v>
      </c>
      <c r="K13535">
        <v>1068.95</v>
      </c>
      <c r="M13535">
        <v>1902.3</v>
      </c>
      <c r="N13535" t="s">
        <v>3091</v>
      </c>
      <c r="O13535" t="s">
        <v>3092</v>
      </c>
      <c r="P13535" t="s">
        <v>3095</v>
      </c>
      <c r="R13535" t="s">
        <v>3094</v>
      </c>
    </row>
    <row r="13536" spans="1:18" x14ac:dyDescent="0.25">
      <c r="A13536" t="s">
        <v>7123</v>
      </c>
      <c r="B13536" t="s">
        <v>3089</v>
      </c>
      <c r="D13536" t="s">
        <v>3090</v>
      </c>
      <c r="E13536" t="s">
        <v>3090</v>
      </c>
      <c r="F13536">
        <v>1</v>
      </c>
      <c r="G13536">
        <v>0</v>
      </c>
      <c r="H13536">
        <v>10215.005271899099</v>
      </c>
      <c r="I13536">
        <v>7169.0702718991697</v>
      </c>
      <c r="K13536">
        <v>1095.2950000000001</v>
      </c>
      <c r="M13536">
        <v>1950.64</v>
      </c>
      <c r="N13536" t="s">
        <v>3091</v>
      </c>
      <c r="O13536" t="s">
        <v>3092</v>
      </c>
      <c r="P13536" t="s">
        <v>3095</v>
      </c>
      <c r="R13536" t="s">
        <v>3094</v>
      </c>
    </row>
    <row r="13537" spans="1:18" x14ac:dyDescent="0.25">
      <c r="A13537" t="s">
        <v>7124</v>
      </c>
      <c r="B13537" t="s">
        <v>3089</v>
      </c>
      <c r="D13537" t="s">
        <v>3090</v>
      </c>
      <c r="E13537" t="s">
        <v>3090</v>
      </c>
      <c r="F13537">
        <v>1</v>
      </c>
      <c r="G13537">
        <v>0</v>
      </c>
      <c r="H13537">
        <v>10170.3199377729</v>
      </c>
      <c r="I13537">
        <v>7124.3699377729699</v>
      </c>
      <c r="K13537">
        <v>1095.3</v>
      </c>
      <c r="M13537">
        <v>1950.65</v>
      </c>
      <c r="N13537" t="s">
        <v>3091</v>
      </c>
      <c r="O13537" t="s">
        <v>3092</v>
      </c>
      <c r="P13537" t="s">
        <v>3095</v>
      </c>
      <c r="R13537" t="s">
        <v>3094</v>
      </c>
    </row>
    <row r="13538" spans="1:18" x14ac:dyDescent="0.25">
      <c r="A13538" t="s">
        <v>7125</v>
      </c>
      <c r="B13538" t="s">
        <v>3089</v>
      </c>
      <c r="D13538" t="s">
        <v>3090</v>
      </c>
      <c r="E13538" t="s">
        <v>3090</v>
      </c>
      <c r="F13538">
        <v>1</v>
      </c>
      <c r="G13538">
        <v>0</v>
      </c>
      <c r="H13538">
        <v>10664.567422771001</v>
      </c>
      <c r="I13538">
        <v>7530.9374227710096</v>
      </c>
      <c r="K13538">
        <v>1127.145</v>
      </c>
      <c r="M13538">
        <v>2006.4849999999999</v>
      </c>
      <c r="N13538" t="s">
        <v>3091</v>
      </c>
      <c r="O13538" t="s">
        <v>3092</v>
      </c>
      <c r="P13538" t="s">
        <v>3095</v>
      </c>
      <c r="R13538" t="s">
        <v>3094</v>
      </c>
    </row>
    <row r="13539" spans="1:18" x14ac:dyDescent="0.25">
      <c r="A13539" t="s">
        <v>7126</v>
      </c>
      <c r="B13539" t="s">
        <v>3089</v>
      </c>
      <c r="D13539" t="s">
        <v>3090</v>
      </c>
      <c r="E13539" t="s">
        <v>3090</v>
      </c>
      <c r="F13539">
        <v>1</v>
      </c>
      <c r="G13539">
        <v>0</v>
      </c>
      <c r="H13539">
        <v>10111.551744692601</v>
      </c>
      <c r="I13539">
        <v>7141.8617446926</v>
      </c>
      <c r="K13539">
        <v>1068.365</v>
      </c>
      <c r="M13539">
        <v>1901.325</v>
      </c>
      <c r="N13539" t="s">
        <v>3091</v>
      </c>
      <c r="O13539" t="s">
        <v>3092</v>
      </c>
      <c r="P13539" t="s">
        <v>3095</v>
      </c>
      <c r="R13539" t="s">
        <v>3094</v>
      </c>
    </row>
    <row r="13540" spans="1:18" x14ac:dyDescent="0.25">
      <c r="A13540" t="s">
        <v>7127</v>
      </c>
      <c r="B13540" t="s">
        <v>3089</v>
      </c>
      <c r="D13540" t="s">
        <v>3090</v>
      </c>
      <c r="E13540" t="s">
        <v>3090</v>
      </c>
      <c r="F13540">
        <v>1</v>
      </c>
      <c r="G13540">
        <v>0</v>
      </c>
      <c r="H13540">
        <v>10188.4240369947</v>
      </c>
      <c r="I13540">
        <v>7142.5140369947003</v>
      </c>
      <c r="K13540">
        <v>1095.2850000000001</v>
      </c>
      <c r="M13540">
        <v>1950.625</v>
      </c>
      <c r="N13540" t="s">
        <v>3091</v>
      </c>
      <c r="O13540" t="s">
        <v>3092</v>
      </c>
      <c r="P13540" t="s">
        <v>3095</v>
      </c>
      <c r="R13540" t="s">
        <v>3094</v>
      </c>
    </row>
    <row r="13541" spans="1:18" x14ac:dyDescent="0.25">
      <c r="A13541" t="s">
        <v>7128</v>
      </c>
      <c r="B13541" t="s">
        <v>3089</v>
      </c>
      <c r="D13541" t="s">
        <v>3090</v>
      </c>
      <c r="E13541" t="s">
        <v>3090</v>
      </c>
      <c r="F13541">
        <v>1</v>
      </c>
      <c r="G13541">
        <v>0</v>
      </c>
      <c r="H13541">
        <v>10144.308404617799</v>
      </c>
      <c r="I13541">
        <v>7098.4084046178896</v>
      </c>
      <c r="K13541">
        <v>1095.3</v>
      </c>
      <c r="M13541">
        <v>1950.6</v>
      </c>
      <c r="N13541" t="s">
        <v>3091</v>
      </c>
      <c r="O13541" t="s">
        <v>3092</v>
      </c>
      <c r="P13541" t="s">
        <v>3095</v>
      </c>
      <c r="R13541" t="s">
        <v>3094</v>
      </c>
    </row>
    <row r="13542" spans="1:18" x14ac:dyDescent="0.25">
      <c r="A13542" t="s">
        <v>7129</v>
      </c>
      <c r="B13542" t="s">
        <v>3089</v>
      </c>
      <c r="D13542" t="s">
        <v>3090</v>
      </c>
      <c r="E13542" t="s">
        <v>3090</v>
      </c>
      <c r="F13542">
        <v>1</v>
      </c>
      <c r="G13542">
        <v>0</v>
      </c>
      <c r="H13542">
        <v>10159.7486217613</v>
      </c>
      <c r="I13542">
        <v>7113.8536217613701</v>
      </c>
      <c r="K13542">
        <v>1095.3</v>
      </c>
      <c r="M13542">
        <v>1950.595</v>
      </c>
      <c r="N13542" t="s">
        <v>3091</v>
      </c>
      <c r="O13542" t="s">
        <v>3092</v>
      </c>
      <c r="P13542" t="s">
        <v>3095</v>
      </c>
      <c r="R13542" t="s">
        <v>3094</v>
      </c>
    </row>
    <row r="13543" spans="1:18" x14ac:dyDescent="0.25">
      <c r="A13543" t="s">
        <v>7130</v>
      </c>
      <c r="B13543" t="s">
        <v>3089</v>
      </c>
      <c r="D13543" t="s">
        <v>3090</v>
      </c>
      <c r="E13543" t="s">
        <v>3090</v>
      </c>
      <c r="F13543">
        <v>1</v>
      </c>
      <c r="G13543">
        <v>0</v>
      </c>
      <c r="H13543">
        <v>10103.440504902899</v>
      </c>
      <c r="I13543">
        <v>7057.5755049029103</v>
      </c>
      <c r="K13543">
        <v>1095.2850000000001</v>
      </c>
      <c r="M13543">
        <v>1950.58</v>
      </c>
      <c r="N13543" t="s">
        <v>3091</v>
      </c>
      <c r="O13543" t="s">
        <v>3092</v>
      </c>
      <c r="P13543" t="s">
        <v>3095</v>
      </c>
      <c r="R13543" t="s">
        <v>3094</v>
      </c>
    </row>
    <row r="13544" spans="1:18" x14ac:dyDescent="0.25">
      <c r="A13544" t="s">
        <v>7131</v>
      </c>
      <c r="B13544" t="s">
        <v>3089</v>
      </c>
      <c r="D13544" t="s">
        <v>3090</v>
      </c>
      <c r="E13544" t="s">
        <v>3090</v>
      </c>
      <c r="F13544">
        <v>1</v>
      </c>
      <c r="G13544">
        <v>0</v>
      </c>
      <c r="H13544">
        <v>10070.5431779917</v>
      </c>
      <c r="I13544">
        <v>7004.7431779917497</v>
      </c>
      <c r="K13544">
        <v>1102.54</v>
      </c>
      <c r="M13544">
        <v>1963.26</v>
      </c>
      <c r="N13544" t="s">
        <v>3091</v>
      </c>
      <c r="O13544" t="s">
        <v>3092</v>
      </c>
      <c r="P13544" t="s">
        <v>3095</v>
      </c>
      <c r="R13544" t="s">
        <v>3094</v>
      </c>
    </row>
    <row r="13545" spans="1:18" x14ac:dyDescent="0.25">
      <c r="A13545" t="s">
        <v>7132</v>
      </c>
      <c r="B13545" t="s">
        <v>3089</v>
      </c>
      <c r="D13545" t="s">
        <v>3090</v>
      </c>
      <c r="E13545" t="s">
        <v>3090</v>
      </c>
      <c r="F13545">
        <v>1</v>
      </c>
      <c r="G13545">
        <v>0</v>
      </c>
      <c r="H13545">
        <v>10087.7333565302</v>
      </c>
      <c r="I13545">
        <v>7021.8683565302199</v>
      </c>
      <c r="K13545">
        <v>1102.5416666666599</v>
      </c>
      <c r="M13545">
        <v>1963.3233333333301</v>
      </c>
      <c r="N13545" t="s">
        <v>3091</v>
      </c>
      <c r="O13545" t="s">
        <v>3092</v>
      </c>
      <c r="P13545" t="s">
        <v>3095</v>
      </c>
      <c r="R13545" t="s">
        <v>3094</v>
      </c>
    </row>
    <row r="13546" spans="1:18" x14ac:dyDescent="0.25">
      <c r="A13546" t="s">
        <v>7133</v>
      </c>
      <c r="B13546" t="s">
        <v>3089</v>
      </c>
      <c r="D13546" t="s">
        <v>3090</v>
      </c>
      <c r="E13546" t="s">
        <v>3090</v>
      </c>
      <c r="F13546">
        <v>1</v>
      </c>
      <c r="G13546">
        <v>0</v>
      </c>
      <c r="H13546">
        <v>10053.545717756</v>
      </c>
      <c r="I13546">
        <v>6987.6807177560304</v>
      </c>
      <c r="K13546">
        <v>1102.5416666666599</v>
      </c>
      <c r="M13546">
        <v>1963.3233333333301</v>
      </c>
      <c r="N13546" t="s">
        <v>3091</v>
      </c>
      <c r="O13546" t="s">
        <v>3092</v>
      </c>
      <c r="P13546" t="s">
        <v>3095</v>
      </c>
      <c r="R13546" t="s">
        <v>3094</v>
      </c>
    </row>
    <row r="13547" spans="1:18" x14ac:dyDescent="0.25">
      <c r="A13547" t="s">
        <v>7134</v>
      </c>
      <c r="B13547" t="s">
        <v>3089</v>
      </c>
      <c r="D13547" t="s">
        <v>3090</v>
      </c>
      <c r="E13547" t="s">
        <v>3090</v>
      </c>
      <c r="F13547">
        <v>1</v>
      </c>
      <c r="G13547">
        <v>0</v>
      </c>
      <c r="H13547">
        <v>9341.2999999999993</v>
      </c>
      <c r="I13547">
        <v>9341.2999999999993</v>
      </c>
      <c r="K13547">
        <v>0</v>
      </c>
      <c r="M13547">
        <v>0</v>
      </c>
      <c r="N13547" t="s">
        <v>3091</v>
      </c>
      <c r="O13547" t="s">
        <v>3092</v>
      </c>
      <c r="P13547" t="s">
        <v>3095</v>
      </c>
      <c r="R13547" t="s">
        <v>3094</v>
      </c>
    </row>
    <row r="13548" spans="1:18" x14ac:dyDescent="0.25">
      <c r="A13548" t="s">
        <v>7135</v>
      </c>
      <c r="B13548" t="s">
        <v>3089</v>
      </c>
      <c r="D13548" t="s">
        <v>3090</v>
      </c>
      <c r="E13548" t="s">
        <v>3090</v>
      </c>
      <c r="F13548">
        <v>1</v>
      </c>
      <c r="G13548">
        <v>0</v>
      </c>
      <c r="H13548">
        <v>10302.1947316758</v>
      </c>
      <c r="I13548">
        <v>7239.3647316758197</v>
      </c>
      <c r="K13548">
        <v>1101.67</v>
      </c>
      <c r="M13548">
        <v>1961.16</v>
      </c>
      <c r="N13548" t="s">
        <v>3091</v>
      </c>
      <c r="O13548" t="s">
        <v>3092</v>
      </c>
      <c r="P13548" t="s">
        <v>3095</v>
      </c>
      <c r="R13548" t="s">
        <v>3094</v>
      </c>
    </row>
    <row r="13549" spans="1:18" x14ac:dyDescent="0.25">
      <c r="A13549" t="s">
        <v>7136</v>
      </c>
      <c r="B13549" t="s">
        <v>3089</v>
      </c>
      <c r="D13549" t="s">
        <v>3090</v>
      </c>
      <c r="E13549" t="s">
        <v>3090</v>
      </c>
      <c r="F13549">
        <v>1</v>
      </c>
      <c r="G13549">
        <v>0</v>
      </c>
      <c r="H13549">
        <v>10209.403928055901</v>
      </c>
      <c r="I13549">
        <v>7095.8489280559297</v>
      </c>
      <c r="K13549">
        <v>1119.93</v>
      </c>
      <c r="M13549">
        <v>1993.625</v>
      </c>
      <c r="N13549" t="s">
        <v>3091</v>
      </c>
      <c r="O13549" t="s">
        <v>3092</v>
      </c>
      <c r="P13549" t="s">
        <v>3095</v>
      </c>
      <c r="R13549" t="s">
        <v>3094</v>
      </c>
    </row>
    <row r="13550" spans="1:18" x14ac:dyDescent="0.25">
      <c r="A13550" t="s">
        <v>7137</v>
      </c>
      <c r="B13550" t="s">
        <v>3089</v>
      </c>
      <c r="D13550" t="s">
        <v>3090</v>
      </c>
      <c r="E13550" t="s">
        <v>3090</v>
      </c>
      <c r="F13550">
        <v>1</v>
      </c>
      <c r="G13550">
        <v>0</v>
      </c>
      <c r="H13550">
        <v>10098.240278359401</v>
      </c>
      <c r="I13550">
        <v>6964.5252783594697</v>
      </c>
      <c r="K13550">
        <v>1127.1500000000001</v>
      </c>
      <c r="M13550">
        <v>2006.5650000000001</v>
      </c>
      <c r="N13550" t="s">
        <v>3091</v>
      </c>
      <c r="O13550" t="s">
        <v>3092</v>
      </c>
      <c r="P13550" t="s">
        <v>3095</v>
      </c>
      <c r="R13550" t="s">
        <v>3094</v>
      </c>
    </row>
    <row r="13551" spans="1:18" x14ac:dyDescent="0.25">
      <c r="A13551" t="s">
        <v>7138</v>
      </c>
      <c r="B13551" t="s">
        <v>3089</v>
      </c>
      <c r="D13551" t="s">
        <v>3090</v>
      </c>
      <c r="E13551" t="s">
        <v>3090</v>
      </c>
      <c r="F13551">
        <v>1</v>
      </c>
      <c r="G13551">
        <v>0</v>
      </c>
      <c r="H13551">
        <v>9961.8869450261409</v>
      </c>
      <c r="I13551">
        <v>6848.2369450261403</v>
      </c>
      <c r="K13551">
        <v>1119.915</v>
      </c>
      <c r="M13551">
        <v>1993.7349999999999</v>
      </c>
      <c r="N13551" t="s">
        <v>3091</v>
      </c>
      <c r="O13551" t="s">
        <v>3092</v>
      </c>
      <c r="P13551" t="s">
        <v>3095</v>
      </c>
      <c r="R13551" t="s">
        <v>3094</v>
      </c>
    </row>
    <row r="13552" spans="1:18" x14ac:dyDescent="0.25">
      <c r="A13552" t="s">
        <v>7139</v>
      </c>
      <c r="B13552" t="s">
        <v>3089</v>
      </c>
      <c r="D13552" t="s">
        <v>3090</v>
      </c>
      <c r="E13552" t="s">
        <v>3090</v>
      </c>
      <c r="F13552">
        <v>1</v>
      </c>
      <c r="G13552">
        <v>0</v>
      </c>
      <c r="H13552">
        <v>9944.6509836785699</v>
      </c>
      <c r="I13552">
        <v>6881.82098367857</v>
      </c>
      <c r="K13552">
        <v>1101.67</v>
      </c>
      <c r="M13552">
        <v>1961.16</v>
      </c>
      <c r="N13552" t="s">
        <v>3091</v>
      </c>
      <c r="O13552" t="s">
        <v>3092</v>
      </c>
      <c r="P13552" t="s">
        <v>3095</v>
      </c>
      <c r="R13552" t="s">
        <v>3094</v>
      </c>
    </row>
    <row r="13553" spans="1:18" x14ac:dyDescent="0.25">
      <c r="A13553" t="s">
        <v>7140</v>
      </c>
      <c r="B13553" t="s">
        <v>3089</v>
      </c>
      <c r="D13553" t="s">
        <v>3090</v>
      </c>
      <c r="E13553" t="s">
        <v>3090</v>
      </c>
      <c r="F13553">
        <v>1</v>
      </c>
      <c r="G13553">
        <v>0</v>
      </c>
      <c r="H13553">
        <v>10056.7275566549</v>
      </c>
      <c r="I13553">
        <v>6538.49255665498</v>
      </c>
      <c r="K13553">
        <v>1266.4549999999999</v>
      </c>
      <c r="M13553">
        <v>2251.7800000000002</v>
      </c>
      <c r="N13553" t="s">
        <v>3091</v>
      </c>
      <c r="O13553" t="s">
        <v>3092</v>
      </c>
      <c r="P13553" t="s">
        <v>3095</v>
      </c>
      <c r="R13553" t="s">
        <v>3094</v>
      </c>
    </row>
    <row r="13554" spans="1:18" x14ac:dyDescent="0.25">
      <c r="A13554" t="s">
        <v>7141</v>
      </c>
      <c r="B13554" t="s">
        <v>3089</v>
      </c>
      <c r="D13554" t="s">
        <v>3090</v>
      </c>
      <c r="E13554" t="s">
        <v>3090</v>
      </c>
      <c r="F13554">
        <v>1</v>
      </c>
      <c r="G13554">
        <v>0</v>
      </c>
      <c r="H13554">
        <v>10061.830056654901</v>
      </c>
      <c r="I13554">
        <v>6543.59505665498</v>
      </c>
      <c r="K13554">
        <v>1266.4549999999999</v>
      </c>
      <c r="M13554">
        <v>2251.7800000000002</v>
      </c>
      <c r="N13554" t="s">
        <v>3091</v>
      </c>
      <c r="O13554" t="s">
        <v>3092</v>
      </c>
      <c r="P13554" t="s">
        <v>3095</v>
      </c>
      <c r="R13554" t="s">
        <v>3094</v>
      </c>
    </row>
    <row r="13555" spans="1:18" x14ac:dyDescent="0.25">
      <c r="A13555" t="s">
        <v>7142</v>
      </c>
      <c r="B13555" t="s">
        <v>3089</v>
      </c>
      <c r="D13555" t="s">
        <v>3090</v>
      </c>
      <c r="E13555" t="s">
        <v>3090</v>
      </c>
      <c r="F13555">
        <v>1</v>
      </c>
      <c r="G13555">
        <v>0</v>
      </c>
      <c r="H13555">
        <v>10717.772083461599</v>
      </c>
      <c r="I13555">
        <v>7651.9570834616497</v>
      </c>
      <c r="K13555">
        <v>1102.53</v>
      </c>
      <c r="M13555">
        <v>1963.2850000000001</v>
      </c>
      <c r="N13555" t="s">
        <v>3091</v>
      </c>
      <c r="O13555" t="s">
        <v>3092</v>
      </c>
      <c r="P13555" t="s">
        <v>3095</v>
      </c>
      <c r="R13555" t="s">
        <v>3094</v>
      </c>
    </row>
    <row r="13556" spans="1:18" x14ac:dyDescent="0.25">
      <c r="A13556" t="s">
        <v>7143</v>
      </c>
      <c r="B13556" t="s">
        <v>3089</v>
      </c>
      <c r="D13556" t="s">
        <v>3090</v>
      </c>
      <c r="E13556" t="s">
        <v>3090</v>
      </c>
      <c r="F13556">
        <v>1</v>
      </c>
      <c r="G13556">
        <v>0</v>
      </c>
      <c r="H13556">
        <v>10819.324869522399</v>
      </c>
      <c r="I13556">
        <v>7753.5098695224497</v>
      </c>
      <c r="K13556">
        <v>1102.53</v>
      </c>
      <c r="M13556">
        <v>1963.2850000000001</v>
      </c>
      <c r="N13556" t="s">
        <v>3091</v>
      </c>
      <c r="O13556" t="s">
        <v>3092</v>
      </c>
      <c r="P13556" t="s">
        <v>3095</v>
      </c>
      <c r="R13556" t="s">
        <v>3094</v>
      </c>
    </row>
    <row r="13557" spans="1:18" x14ac:dyDescent="0.25">
      <c r="A13557" t="s">
        <v>7144</v>
      </c>
      <c r="B13557" t="s">
        <v>3089</v>
      </c>
      <c r="D13557" t="s">
        <v>3090</v>
      </c>
      <c r="E13557" t="s">
        <v>3090</v>
      </c>
      <c r="F13557">
        <v>1</v>
      </c>
      <c r="G13557">
        <v>0</v>
      </c>
      <c r="H13557">
        <v>10099.387769955199</v>
      </c>
      <c r="I13557">
        <v>7033.6127699552899</v>
      </c>
      <c r="K13557">
        <v>1102.5350000000001</v>
      </c>
      <c r="M13557">
        <v>1963.24</v>
      </c>
      <c r="N13557" t="s">
        <v>3091</v>
      </c>
      <c r="O13557" t="s">
        <v>3092</v>
      </c>
      <c r="P13557" t="s">
        <v>3095</v>
      </c>
      <c r="R13557" t="s">
        <v>3094</v>
      </c>
    </row>
    <row r="13558" spans="1:18" x14ac:dyDescent="0.25">
      <c r="A13558" t="s">
        <v>7145</v>
      </c>
      <c r="B13558" t="s">
        <v>3089</v>
      </c>
      <c r="D13558" t="s">
        <v>3090</v>
      </c>
      <c r="E13558" t="s">
        <v>3090</v>
      </c>
      <c r="F13558">
        <v>1</v>
      </c>
      <c r="G13558">
        <v>0</v>
      </c>
      <c r="H13558">
        <v>10169.8808608256</v>
      </c>
      <c r="I13558">
        <v>7364.7408608256701</v>
      </c>
      <c r="K13558">
        <v>1008.41</v>
      </c>
      <c r="M13558">
        <v>1796.73</v>
      </c>
      <c r="N13558" t="s">
        <v>3091</v>
      </c>
      <c r="O13558" t="s">
        <v>3092</v>
      </c>
      <c r="P13558" t="s">
        <v>3095</v>
      </c>
      <c r="R13558" t="s">
        <v>3094</v>
      </c>
    </row>
    <row r="13559" spans="1:18" x14ac:dyDescent="0.25">
      <c r="A13559" t="s">
        <v>7146</v>
      </c>
      <c r="B13559" t="s">
        <v>3089</v>
      </c>
      <c r="D13559" t="s">
        <v>3090</v>
      </c>
      <c r="E13559" t="s">
        <v>3090</v>
      </c>
      <c r="F13559">
        <v>1</v>
      </c>
      <c r="G13559">
        <v>0</v>
      </c>
      <c r="H13559">
        <v>10140.2550632906</v>
      </c>
      <c r="I13559">
        <v>7098.1450632906099</v>
      </c>
      <c r="K13559">
        <v>1093.8399999999999</v>
      </c>
      <c r="M13559">
        <v>1948.27</v>
      </c>
      <c r="N13559" t="s">
        <v>3091</v>
      </c>
      <c r="O13559" t="s">
        <v>3092</v>
      </c>
      <c r="P13559" t="s">
        <v>3095</v>
      </c>
      <c r="R13559" t="s">
        <v>3094</v>
      </c>
    </row>
    <row r="13560" spans="1:18" x14ac:dyDescent="0.25">
      <c r="A13560" t="s">
        <v>7147</v>
      </c>
      <c r="B13560" t="s">
        <v>3089</v>
      </c>
      <c r="D13560" t="s">
        <v>3090</v>
      </c>
      <c r="E13560" t="s">
        <v>3090</v>
      </c>
      <c r="F13560">
        <v>1</v>
      </c>
      <c r="G13560">
        <v>0</v>
      </c>
      <c r="H13560">
        <v>10209.784794880001</v>
      </c>
      <c r="I13560">
        <v>7091.8147948800197</v>
      </c>
      <c r="K13560">
        <v>1121.23</v>
      </c>
      <c r="M13560">
        <v>1996.74</v>
      </c>
      <c r="N13560" t="s">
        <v>3091</v>
      </c>
      <c r="O13560" t="s">
        <v>3092</v>
      </c>
      <c r="P13560" t="s">
        <v>3095</v>
      </c>
      <c r="R13560" t="s">
        <v>3094</v>
      </c>
    </row>
    <row r="13561" spans="1:18" x14ac:dyDescent="0.25">
      <c r="A13561" t="s">
        <v>7148</v>
      </c>
      <c r="B13561" t="s">
        <v>3089</v>
      </c>
      <c r="D13561" t="s">
        <v>3090</v>
      </c>
      <c r="E13561" t="s">
        <v>3090</v>
      </c>
      <c r="F13561">
        <v>1</v>
      </c>
      <c r="G13561">
        <v>0</v>
      </c>
      <c r="H13561">
        <v>10970.8442031658</v>
      </c>
      <c r="I13561">
        <v>7961.0792031658902</v>
      </c>
      <c r="K13561">
        <v>1082.71</v>
      </c>
      <c r="M13561">
        <v>1927.0550000000001</v>
      </c>
      <c r="N13561" t="s">
        <v>3091</v>
      </c>
      <c r="O13561" t="s">
        <v>3092</v>
      </c>
      <c r="P13561" t="s">
        <v>3095</v>
      </c>
      <c r="R13561" t="s">
        <v>3094</v>
      </c>
    </row>
    <row r="13562" spans="1:18" x14ac:dyDescent="0.25">
      <c r="A13562" t="s">
        <v>7149</v>
      </c>
      <c r="B13562" t="s">
        <v>3089</v>
      </c>
      <c r="D13562" t="s">
        <v>3090</v>
      </c>
      <c r="E13562" t="s">
        <v>3090</v>
      </c>
      <c r="F13562">
        <v>1</v>
      </c>
      <c r="G13562">
        <v>0</v>
      </c>
      <c r="H13562">
        <v>11507.809574728901</v>
      </c>
      <c r="I13562">
        <v>8332.9245747289096</v>
      </c>
      <c r="K13562">
        <v>1142.3616666666601</v>
      </c>
      <c r="M13562">
        <v>2032.5233333333299</v>
      </c>
      <c r="N13562" t="s">
        <v>3091</v>
      </c>
      <c r="O13562" t="s">
        <v>3092</v>
      </c>
      <c r="P13562" t="s">
        <v>3095</v>
      </c>
      <c r="R13562" t="s">
        <v>3094</v>
      </c>
    </row>
    <row r="13563" spans="1:18" x14ac:dyDescent="0.25">
      <c r="A13563" t="s">
        <v>7150</v>
      </c>
      <c r="B13563" t="s">
        <v>3089</v>
      </c>
      <c r="D13563" t="s">
        <v>3090</v>
      </c>
      <c r="E13563" t="s">
        <v>3090</v>
      </c>
      <c r="F13563">
        <v>1</v>
      </c>
      <c r="G13563">
        <v>0</v>
      </c>
      <c r="H13563">
        <v>10901.671896968301</v>
      </c>
      <c r="I13563">
        <v>7886.0302303016797</v>
      </c>
      <c r="K13563">
        <v>1085.43333333333</v>
      </c>
      <c r="M13563">
        <v>1930.2083333333301</v>
      </c>
      <c r="N13563" t="s">
        <v>3091</v>
      </c>
      <c r="O13563" t="s">
        <v>3092</v>
      </c>
      <c r="P13563" t="s">
        <v>3095</v>
      </c>
      <c r="R13563" t="s">
        <v>3094</v>
      </c>
    </row>
    <row r="13564" spans="1:18" x14ac:dyDescent="0.25">
      <c r="A13564" t="s">
        <v>7151</v>
      </c>
      <c r="B13564" t="s">
        <v>3089</v>
      </c>
      <c r="D13564" t="s">
        <v>3090</v>
      </c>
      <c r="E13564" t="s">
        <v>3090</v>
      </c>
      <c r="F13564">
        <v>1</v>
      </c>
      <c r="G13564">
        <v>0</v>
      </c>
      <c r="H13564">
        <v>10747.2754241931</v>
      </c>
      <c r="I13564">
        <v>7731.6254241931501</v>
      </c>
      <c r="K13564">
        <v>1085.4549999999999</v>
      </c>
      <c r="M13564">
        <v>1930.1949999999999</v>
      </c>
      <c r="N13564" t="s">
        <v>3091</v>
      </c>
      <c r="O13564" t="s">
        <v>3092</v>
      </c>
      <c r="P13564" t="s">
        <v>3095</v>
      </c>
      <c r="R13564" t="s">
        <v>3094</v>
      </c>
    </row>
    <row r="13565" spans="1:18" x14ac:dyDescent="0.25">
      <c r="A13565" t="s">
        <v>7152</v>
      </c>
      <c r="B13565" t="s">
        <v>3089</v>
      </c>
      <c r="D13565" t="s">
        <v>3090</v>
      </c>
      <c r="E13565" t="s">
        <v>3090</v>
      </c>
      <c r="F13565">
        <v>1</v>
      </c>
      <c r="G13565">
        <v>0</v>
      </c>
      <c r="H13565">
        <v>9960.7735571001303</v>
      </c>
      <c r="I13565">
        <v>7100.7235571001302</v>
      </c>
      <c r="K13565">
        <v>1028.56</v>
      </c>
      <c r="M13565">
        <v>1831.49</v>
      </c>
      <c r="N13565" t="s">
        <v>3091</v>
      </c>
      <c r="O13565" t="s">
        <v>3092</v>
      </c>
      <c r="P13565" t="s">
        <v>3093</v>
      </c>
      <c r="R13565" t="s">
        <v>3094</v>
      </c>
    </row>
    <row r="13566" spans="1:18" x14ac:dyDescent="0.25">
      <c r="A13566" t="s">
        <v>7153</v>
      </c>
      <c r="B13566" t="s">
        <v>3089</v>
      </c>
      <c r="D13566" t="s">
        <v>3090</v>
      </c>
      <c r="E13566" t="s">
        <v>3090</v>
      </c>
      <c r="F13566">
        <v>1</v>
      </c>
      <c r="G13566">
        <v>0</v>
      </c>
      <c r="H13566">
        <v>9808.0400326431409</v>
      </c>
      <c r="I13566">
        <v>6947.9800326431396</v>
      </c>
      <c r="K13566">
        <v>1028.5550000000001</v>
      </c>
      <c r="M13566">
        <v>1831.5050000000001</v>
      </c>
      <c r="N13566" t="s">
        <v>3091</v>
      </c>
      <c r="O13566" t="s">
        <v>3092</v>
      </c>
      <c r="P13566" t="s">
        <v>3095</v>
      </c>
      <c r="R13566" t="s">
        <v>3094</v>
      </c>
    </row>
    <row r="13567" spans="1:18" x14ac:dyDescent="0.25">
      <c r="A13567" t="s">
        <v>7154</v>
      </c>
      <c r="B13567" t="s">
        <v>3089</v>
      </c>
      <c r="D13567" t="s">
        <v>3090</v>
      </c>
      <c r="E13567" t="s">
        <v>3090</v>
      </c>
      <c r="F13567">
        <v>1</v>
      </c>
      <c r="G13567">
        <v>0</v>
      </c>
      <c r="H13567">
        <v>10957.9334519985</v>
      </c>
      <c r="I13567">
        <v>7838.8734519985601</v>
      </c>
      <c r="K13567">
        <v>1122.1099999999999</v>
      </c>
      <c r="M13567">
        <v>1996.95</v>
      </c>
      <c r="N13567" t="s">
        <v>3091</v>
      </c>
      <c r="O13567" t="s">
        <v>3092</v>
      </c>
      <c r="P13567" t="s">
        <v>3095</v>
      </c>
      <c r="R13567" t="s">
        <v>3094</v>
      </c>
    </row>
    <row r="13568" spans="1:18" x14ac:dyDescent="0.25">
      <c r="A13568" t="s">
        <v>7155</v>
      </c>
      <c r="B13568" t="s">
        <v>3089</v>
      </c>
      <c r="D13568" t="s">
        <v>3090</v>
      </c>
      <c r="E13568" t="s">
        <v>3090</v>
      </c>
      <c r="F13568">
        <v>1</v>
      </c>
      <c r="G13568">
        <v>0</v>
      </c>
      <c r="H13568">
        <v>10786.4162111839</v>
      </c>
      <c r="I13568">
        <v>7768.9062111839203</v>
      </c>
      <c r="K13568">
        <v>1086.2049999999999</v>
      </c>
      <c r="M13568">
        <v>1931.3050000000001</v>
      </c>
      <c r="N13568" t="s">
        <v>3091</v>
      </c>
      <c r="O13568" t="s">
        <v>3092</v>
      </c>
      <c r="P13568" t="s">
        <v>3095</v>
      </c>
      <c r="R13568" t="s">
        <v>3094</v>
      </c>
    </row>
    <row r="13569" spans="1:18" x14ac:dyDescent="0.25">
      <c r="A13569" t="s">
        <v>7156</v>
      </c>
      <c r="B13569" t="s">
        <v>3089</v>
      </c>
      <c r="D13569" t="s">
        <v>3090</v>
      </c>
      <c r="E13569" t="s">
        <v>3090</v>
      </c>
      <c r="F13569">
        <v>1</v>
      </c>
      <c r="G13569">
        <v>0</v>
      </c>
      <c r="H13569">
        <v>10768.419439036201</v>
      </c>
      <c r="I13569">
        <v>7750.9094390362898</v>
      </c>
      <c r="K13569">
        <v>1086.2049999999999</v>
      </c>
      <c r="M13569">
        <v>1931.3050000000001</v>
      </c>
      <c r="N13569" t="s">
        <v>3091</v>
      </c>
      <c r="O13569" t="s">
        <v>3092</v>
      </c>
      <c r="P13569" t="s">
        <v>3095</v>
      </c>
      <c r="R13569" t="s">
        <v>3094</v>
      </c>
    </row>
    <row r="13570" spans="1:18" x14ac:dyDescent="0.25">
      <c r="A13570" t="s">
        <v>7157</v>
      </c>
      <c r="B13570" t="s">
        <v>3089</v>
      </c>
      <c r="D13570" t="s">
        <v>3090</v>
      </c>
      <c r="E13570" t="s">
        <v>3090</v>
      </c>
      <c r="F13570">
        <v>1</v>
      </c>
      <c r="G13570">
        <v>0</v>
      </c>
      <c r="H13570">
        <v>11180.008810486301</v>
      </c>
      <c r="I13570">
        <v>8080.8688104863204</v>
      </c>
      <c r="K13570">
        <v>1114.8499999999999</v>
      </c>
      <c r="M13570">
        <v>1984.29</v>
      </c>
      <c r="N13570" t="s">
        <v>3091</v>
      </c>
      <c r="O13570" t="s">
        <v>3092</v>
      </c>
      <c r="P13570" t="s">
        <v>3095</v>
      </c>
      <c r="R13570" t="s">
        <v>3094</v>
      </c>
    </row>
    <row r="13571" spans="1:18" x14ac:dyDescent="0.25">
      <c r="A13571" t="s">
        <v>7158</v>
      </c>
      <c r="B13571" t="s">
        <v>3089</v>
      </c>
      <c r="D13571" t="s">
        <v>3090</v>
      </c>
      <c r="E13571" t="s">
        <v>3090</v>
      </c>
      <c r="F13571">
        <v>1</v>
      </c>
      <c r="G13571">
        <v>0</v>
      </c>
      <c r="H13571">
        <v>11150.285299524599</v>
      </c>
      <c r="I13571">
        <v>8051.14529952468</v>
      </c>
      <c r="K13571">
        <v>1114.8499999999999</v>
      </c>
      <c r="M13571">
        <v>1984.29</v>
      </c>
      <c r="N13571" t="s">
        <v>3091</v>
      </c>
      <c r="O13571" t="s">
        <v>3092</v>
      </c>
      <c r="P13571" t="s">
        <v>3095</v>
      </c>
      <c r="R13571" t="s">
        <v>3094</v>
      </c>
    </row>
    <row r="13572" spans="1:18" x14ac:dyDescent="0.25">
      <c r="A13572" t="s">
        <v>7159</v>
      </c>
      <c r="B13572" t="s">
        <v>3089</v>
      </c>
      <c r="D13572" t="s">
        <v>3090</v>
      </c>
      <c r="E13572" t="s">
        <v>3090</v>
      </c>
      <c r="F13572">
        <v>1</v>
      </c>
      <c r="G13572">
        <v>0</v>
      </c>
      <c r="H13572">
        <v>11228.298185657301</v>
      </c>
      <c r="I13572">
        <v>8129.1581856573102</v>
      </c>
      <c r="K13572">
        <v>1114.8499999999999</v>
      </c>
      <c r="M13572">
        <v>1984.29</v>
      </c>
      <c r="N13572" t="s">
        <v>3091</v>
      </c>
      <c r="O13572" t="s">
        <v>3092</v>
      </c>
      <c r="P13572" t="s">
        <v>3095</v>
      </c>
      <c r="R13572" t="s">
        <v>3094</v>
      </c>
    </row>
    <row r="13573" spans="1:18" x14ac:dyDescent="0.25">
      <c r="A13573" t="s">
        <v>7160</v>
      </c>
      <c r="B13573" t="s">
        <v>3089</v>
      </c>
      <c r="D13573" t="s">
        <v>3090</v>
      </c>
      <c r="E13573" t="s">
        <v>3090</v>
      </c>
      <c r="F13573">
        <v>1</v>
      </c>
      <c r="G13573">
        <v>0</v>
      </c>
      <c r="H13573">
        <v>97.372</v>
      </c>
      <c r="I13573">
        <v>46.622</v>
      </c>
      <c r="K13573">
        <v>18.690000000000001</v>
      </c>
      <c r="M13573">
        <v>32.06</v>
      </c>
      <c r="N13573" t="s">
        <v>3091</v>
      </c>
      <c r="O13573" t="s">
        <v>3092</v>
      </c>
      <c r="P13573" t="s">
        <v>3095</v>
      </c>
      <c r="R13573" t="s">
        <v>3094</v>
      </c>
    </row>
    <row r="13574" spans="1:18" x14ac:dyDescent="0.25">
      <c r="A13574" t="s">
        <v>7161</v>
      </c>
      <c r="B13574" t="s">
        <v>3089</v>
      </c>
      <c r="D13574" t="s">
        <v>3090</v>
      </c>
      <c r="E13574" t="s">
        <v>3090</v>
      </c>
      <c r="F13574">
        <v>1</v>
      </c>
      <c r="G13574">
        <v>0</v>
      </c>
      <c r="H13574">
        <v>301.51008823529401</v>
      </c>
      <c r="I13574">
        <v>274.41008823529398</v>
      </c>
      <c r="K13574">
        <v>10</v>
      </c>
      <c r="M13574">
        <v>17.100000000000001</v>
      </c>
      <c r="N13574" t="s">
        <v>3091</v>
      </c>
      <c r="O13574" t="s">
        <v>3092</v>
      </c>
      <c r="P13574" t="s">
        <v>3095</v>
      </c>
      <c r="R13574" t="s">
        <v>3094</v>
      </c>
    </row>
    <row r="13575" spans="1:18" x14ac:dyDescent="0.25">
      <c r="A13575" t="s">
        <v>7162</v>
      </c>
      <c r="B13575" t="s">
        <v>3089</v>
      </c>
      <c r="D13575" t="s">
        <v>3090</v>
      </c>
      <c r="E13575" t="s">
        <v>3090</v>
      </c>
      <c r="F13575">
        <v>1</v>
      </c>
      <c r="G13575">
        <v>0</v>
      </c>
      <c r="H13575">
        <v>97.17</v>
      </c>
      <c r="I13575">
        <v>9.8800000000000008</v>
      </c>
      <c r="K13575">
        <v>30</v>
      </c>
      <c r="M13575">
        <v>57.29</v>
      </c>
      <c r="N13575" t="s">
        <v>3091</v>
      </c>
      <c r="O13575" t="s">
        <v>3092</v>
      </c>
      <c r="P13575" t="s">
        <v>3095</v>
      </c>
      <c r="R13575" t="s">
        <v>3094</v>
      </c>
    </row>
    <row r="13576" spans="1:18" x14ac:dyDescent="0.25">
      <c r="A13576" t="s">
        <v>8988</v>
      </c>
      <c r="B13576" t="s">
        <v>3089</v>
      </c>
      <c r="D13576" t="s">
        <v>3090</v>
      </c>
      <c r="E13576" t="s">
        <v>3090</v>
      </c>
      <c r="F13576">
        <v>1</v>
      </c>
      <c r="G13576">
        <v>0</v>
      </c>
      <c r="H13576">
        <v>11408.9643661961</v>
      </c>
      <c r="I13576">
        <v>7990.4743661961302</v>
      </c>
      <c r="K13576">
        <v>1396.66</v>
      </c>
      <c r="M13576">
        <v>2021.83</v>
      </c>
      <c r="N13576" t="s">
        <v>3091</v>
      </c>
      <c r="O13576" t="s">
        <v>3092</v>
      </c>
      <c r="P13576" t="s">
        <v>3095</v>
      </c>
      <c r="R13576" t="s">
        <v>3094</v>
      </c>
    </row>
    <row r="13577" spans="1:18" x14ac:dyDescent="0.25">
      <c r="A13577" t="s">
        <v>512</v>
      </c>
      <c r="B13577" t="s">
        <v>3089</v>
      </c>
      <c r="D13577" t="s">
        <v>3090</v>
      </c>
      <c r="E13577" t="s">
        <v>3090</v>
      </c>
      <c r="F13577">
        <v>1</v>
      </c>
      <c r="G13577">
        <v>0</v>
      </c>
      <c r="H13577">
        <v>129.7876</v>
      </c>
      <c r="I13577">
        <v>127.9676</v>
      </c>
      <c r="K13577">
        <v>0.75</v>
      </c>
      <c r="M13577">
        <v>1.07</v>
      </c>
      <c r="N13577" t="s">
        <v>3091</v>
      </c>
      <c r="O13577" t="s">
        <v>3092</v>
      </c>
      <c r="P13577" t="s">
        <v>3095</v>
      </c>
      <c r="R13577" t="s">
        <v>3094</v>
      </c>
    </row>
    <row r="13578" spans="1:18" x14ac:dyDescent="0.25">
      <c r="A13578" t="s">
        <v>7163</v>
      </c>
      <c r="B13578" t="s">
        <v>3089</v>
      </c>
      <c r="D13578" t="s">
        <v>3090</v>
      </c>
      <c r="E13578" t="s">
        <v>3090</v>
      </c>
      <c r="F13578">
        <v>1</v>
      </c>
      <c r="G13578">
        <v>0</v>
      </c>
      <c r="H13578">
        <v>0</v>
      </c>
      <c r="I13578">
        <v>0</v>
      </c>
      <c r="K13578"/>
      <c r="N13578" t="s">
        <v>3091</v>
      </c>
      <c r="O13578" t="s">
        <v>3092</v>
      </c>
      <c r="P13578" t="s">
        <v>3095</v>
      </c>
      <c r="R13578" t="s">
        <v>3094</v>
      </c>
    </row>
    <row r="13579" spans="1:18" x14ac:dyDescent="0.25">
      <c r="A13579" t="s">
        <v>7164</v>
      </c>
      <c r="B13579" t="s">
        <v>3089</v>
      </c>
      <c r="D13579" t="s">
        <v>3090</v>
      </c>
      <c r="E13579" t="s">
        <v>3090</v>
      </c>
      <c r="F13579">
        <v>1</v>
      </c>
      <c r="G13579">
        <v>0</v>
      </c>
      <c r="H13579">
        <v>0</v>
      </c>
      <c r="I13579">
        <v>0</v>
      </c>
      <c r="K13579"/>
      <c r="N13579" t="s">
        <v>3091</v>
      </c>
      <c r="O13579" t="s">
        <v>3092</v>
      </c>
      <c r="P13579" t="s">
        <v>3095</v>
      </c>
      <c r="R13579" t="s">
        <v>3094</v>
      </c>
    </row>
    <row r="13580" spans="1:18" x14ac:dyDescent="0.25">
      <c r="A13580" t="s">
        <v>7165</v>
      </c>
      <c r="B13580" t="s">
        <v>3089</v>
      </c>
      <c r="D13580" t="s">
        <v>3090</v>
      </c>
      <c r="E13580" t="s">
        <v>3090</v>
      </c>
      <c r="F13580">
        <v>1</v>
      </c>
      <c r="G13580">
        <v>0</v>
      </c>
      <c r="H13580">
        <v>0</v>
      </c>
      <c r="I13580">
        <v>0</v>
      </c>
      <c r="K13580"/>
      <c r="N13580" t="s">
        <v>3091</v>
      </c>
      <c r="O13580" t="s">
        <v>3092</v>
      </c>
      <c r="P13580" t="s">
        <v>3095</v>
      </c>
      <c r="R13580" t="s">
        <v>3094</v>
      </c>
    </row>
    <row r="13581" spans="1:18" x14ac:dyDescent="0.25">
      <c r="A13581" t="s">
        <v>7166</v>
      </c>
      <c r="B13581" t="s">
        <v>3089</v>
      </c>
      <c r="D13581" t="s">
        <v>3090</v>
      </c>
      <c r="E13581" t="s">
        <v>3090</v>
      </c>
      <c r="F13581">
        <v>1</v>
      </c>
      <c r="G13581">
        <v>0</v>
      </c>
      <c r="H13581">
        <v>0</v>
      </c>
      <c r="I13581">
        <v>0</v>
      </c>
      <c r="K13581"/>
      <c r="N13581" t="s">
        <v>3091</v>
      </c>
      <c r="O13581" t="s">
        <v>3092</v>
      </c>
      <c r="P13581" t="s">
        <v>3095</v>
      </c>
      <c r="R13581" t="s">
        <v>3094</v>
      </c>
    </row>
    <row r="13582" spans="1:18" x14ac:dyDescent="0.25">
      <c r="A13582" t="s">
        <v>2940</v>
      </c>
      <c r="B13582" t="s">
        <v>3089</v>
      </c>
      <c r="D13582" t="s">
        <v>3090</v>
      </c>
      <c r="E13582" t="s">
        <v>3090</v>
      </c>
      <c r="F13582">
        <v>1</v>
      </c>
      <c r="G13582">
        <v>0</v>
      </c>
      <c r="H13582">
        <v>1962.0742628676601</v>
      </c>
      <c r="I13582">
        <v>1127.3442628676601</v>
      </c>
      <c r="K13582">
        <v>341.03</v>
      </c>
      <c r="M13582">
        <v>493.7</v>
      </c>
      <c r="N13582" t="s">
        <v>3091</v>
      </c>
      <c r="O13582" t="s">
        <v>3092</v>
      </c>
      <c r="P13582" t="s">
        <v>3095</v>
      </c>
      <c r="R13582" t="s">
        <v>3094</v>
      </c>
    </row>
    <row r="13583" spans="1:18" x14ac:dyDescent="0.25">
      <c r="A13583" t="s">
        <v>7167</v>
      </c>
      <c r="B13583" t="s">
        <v>3089</v>
      </c>
      <c r="D13583" t="s">
        <v>3090</v>
      </c>
      <c r="E13583" t="s">
        <v>3090</v>
      </c>
      <c r="F13583">
        <v>1</v>
      </c>
      <c r="G13583">
        <v>0</v>
      </c>
      <c r="H13583">
        <v>0</v>
      </c>
      <c r="I13583">
        <v>0</v>
      </c>
      <c r="K13583"/>
      <c r="N13583" t="s">
        <v>3091</v>
      </c>
      <c r="O13583" t="s">
        <v>3092</v>
      </c>
      <c r="P13583" t="s">
        <v>3095</v>
      </c>
      <c r="R13583" t="s">
        <v>3094</v>
      </c>
    </row>
    <row r="13584" spans="1:18" x14ac:dyDescent="0.25">
      <c r="A13584" t="s">
        <v>8158</v>
      </c>
      <c r="B13584" t="s">
        <v>3089</v>
      </c>
      <c r="D13584" t="s">
        <v>3090</v>
      </c>
      <c r="E13584" t="s">
        <v>3090</v>
      </c>
      <c r="F13584">
        <v>1</v>
      </c>
      <c r="G13584">
        <v>0</v>
      </c>
      <c r="H13584">
        <v>30.277999999999999</v>
      </c>
      <c r="I13584">
        <v>30.277999999999999</v>
      </c>
      <c r="K13584"/>
      <c r="N13584" t="s">
        <v>3091</v>
      </c>
      <c r="O13584" t="s">
        <v>3092</v>
      </c>
      <c r="P13584" t="s">
        <v>3095</v>
      </c>
      <c r="R13584" t="s">
        <v>3094</v>
      </c>
    </row>
    <row r="13585" spans="1:18" x14ac:dyDescent="0.25">
      <c r="A13585" t="s">
        <v>9256</v>
      </c>
      <c r="B13585" t="s">
        <v>3089</v>
      </c>
      <c r="D13585" t="s">
        <v>3090</v>
      </c>
      <c r="E13585" t="s">
        <v>3090</v>
      </c>
      <c r="F13585">
        <v>1</v>
      </c>
      <c r="G13585">
        <v>0</v>
      </c>
      <c r="H13585">
        <v>0</v>
      </c>
      <c r="I13585"/>
      <c r="K13585"/>
      <c r="N13585" t="s">
        <v>3091</v>
      </c>
      <c r="O13585" t="s">
        <v>3092</v>
      </c>
      <c r="P13585" t="s">
        <v>3095</v>
      </c>
      <c r="R13585" t="s">
        <v>3094</v>
      </c>
    </row>
    <row r="13586" spans="1:18" x14ac:dyDescent="0.25">
      <c r="A13586" t="s">
        <v>7168</v>
      </c>
      <c r="B13586" t="s">
        <v>3089</v>
      </c>
      <c r="D13586" t="s">
        <v>3090</v>
      </c>
      <c r="E13586" t="s">
        <v>3090</v>
      </c>
      <c r="F13586">
        <v>1</v>
      </c>
      <c r="G13586">
        <v>0</v>
      </c>
      <c r="H13586">
        <v>743.03904393654602</v>
      </c>
      <c r="I13586">
        <v>172.41904393654599</v>
      </c>
      <c r="K13586">
        <v>206</v>
      </c>
      <c r="M13586">
        <v>364.62</v>
      </c>
      <c r="N13586" t="s">
        <v>3091</v>
      </c>
      <c r="O13586" t="s">
        <v>3092</v>
      </c>
      <c r="P13586" t="s">
        <v>3095</v>
      </c>
      <c r="R13586" t="s">
        <v>3094</v>
      </c>
    </row>
    <row r="13587" spans="1:18" x14ac:dyDescent="0.25">
      <c r="A13587" t="s">
        <v>8159</v>
      </c>
      <c r="B13587" t="s">
        <v>3089</v>
      </c>
      <c r="D13587" t="s">
        <v>3090</v>
      </c>
      <c r="E13587" t="s">
        <v>3090</v>
      </c>
      <c r="F13587">
        <v>1</v>
      </c>
      <c r="G13587">
        <v>0</v>
      </c>
      <c r="H13587">
        <v>34.809987852494501</v>
      </c>
      <c r="I13587">
        <v>5.70998785249457</v>
      </c>
      <c r="K13587">
        <v>10</v>
      </c>
      <c r="M13587">
        <v>19.100000000000001</v>
      </c>
      <c r="N13587" t="s">
        <v>3091</v>
      </c>
      <c r="O13587" t="s">
        <v>3092</v>
      </c>
      <c r="P13587" t="s">
        <v>3095</v>
      </c>
      <c r="R13587" t="s">
        <v>3094</v>
      </c>
    </row>
    <row r="13588" spans="1:18" x14ac:dyDescent="0.25">
      <c r="A13588" t="s">
        <v>9133</v>
      </c>
      <c r="B13588" t="s">
        <v>3089</v>
      </c>
      <c r="D13588" t="s">
        <v>3090</v>
      </c>
      <c r="E13588" t="s">
        <v>3090</v>
      </c>
      <c r="F13588">
        <v>1</v>
      </c>
      <c r="G13588">
        <v>0</v>
      </c>
      <c r="H13588">
        <v>126.2</v>
      </c>
      <c r="I13588"/>
      <c r="K13588">
        <v>51.56</v>
      </c>
      <c r="M13588">
        <v>74.64</v>
      </c>
      <c r="N13588" t="s">
        <v>3091</v>
      </c>
      <c r="O13588" t="s">
        <v>3092</v>
      </c>
      <c r="P13588" t="s">
        <v>3095</v>
      </c>
      <c r="R13588" t="s">
        <v>3094</v>
      </c>
    </row>
    <row r="13589" spans="1:18" x14ac:dyDescent="0.25">
      <c r="A13589" t="s">
        <v>2947</v>
      </c>
      <c r="B13589" t="s">
        <v>3089</v>
      </c>
      <c r="D13589" t="s">
        <v>3090</v>
      </c>
      <c r="E13589" t="s">
        <v>3090</v>
      </c>
      <c r="F13589">
        <v>1</v>
      </c>
      <c r="G13589">
        <v>0</v>
      </c>
      <c r="H13589">
        <v>5690.64610283196</v>
      </c>
      <c r="I13589">
        <v>3964.4461028319602</v>
      </c>
      <c r="K13589">
        <v>705.24</v>
      </c>
      <c r="M13589">
        <v>1020.96</v>
      </c>
      <c r="N13589" t="s">
        <v>3091</v>
      </c>
      <c r="O13589" t="s">
        <v>3092</v>
      </c>
      <c r="P13589" t="s">
        <v>3095</v>
      </c>
      <c r="R13589" t="s">
        <v>3094</v>
      </c>
    </row>
    <row r="13590" spans="1:18" x14ac:dyDescent="0.25">
      <c r="A13590" t="s">
        <v>7169</v>
      </c>
      <c r="B13590" t="s">
        <v>3089</v>
      </c>
      <c r="D13590" t="s">
        <v>3090</v>
      </c>
      <c r="E13590" t="s">
        <v>3090</v>
      </c>
      <c r="F13590">
        <v>1</v>
      </c>
      <c r="G13590">
        <v>0</v>
      </c>
      <c r="H13590">
        <v>0</v>
      </c>
      <c r="I13590">
        <v>0</v>
      </c>
      <c r="K13590"/>
      <c r="N13590" t="s">
        <v>3091</v>
      </c>
      <c r="O13590" t="s">
        <v>3092</v>
      </c>
      <c r="P13590" t="s">
        <v>3095</v>
      </c>
      <c r="R13590" t="s">
        <v>3094</v>
      </c>
    </row>
    <row r="13591" spans="1:18" x14ac:dyDescent="0.25">
      <c r="A13591" t="s">
        <v>7170</v>
      </c>
      <c r="B13591" t="s">
        <v>3089</v>
      </c>
      <c r="D13591" t="s">
        <v>3090</v>
      </c>
      <c r="E13591" t="s">
        <v>3090</v>
      </c>
      <c r="F13591">
        <v>1</v>
      </c>
      <c r="G13591">
        <v>0</v>
      </c>
      <c r="H13591">
        <v>0</v>
      </c>
      <c r="I13591">
        <v>0</v>
      </c>
      <c r="K13591"/>
      <c r="N13591" t="s">
        <v>3091</v>
      </c>
      <c r="O13591" t="s">
        <v>3092</v>
      </c>
      <c r="P13591" t="s">
        <v>3095</v>
      </c>
      <c r="R13591" t="s">
        <v>3094</v>
      </c>
    </row>
    <row r="13592" spans="1:18" x14ac:dyDescent="0.25">
      <c r="A13592" t="s">
        <v>7171</v>
      </c>
      <c r="B13592" t="s">
        <v>3089</v>
      </c>
      <c r="D13592" t="s">
        <v>3090</v>
      </c>
      <c r="E13592" t="s">
        <v>3090</v>
      </c>
      <c r="F13592">
        <v>1</v>
      </c>
      <c r="G13592">
        <v>0</v>
      </c>
      <c r="H13592">
        <v>10052.5582648087</v>
      </c>
      <c r="I13592">
        <v>7151.9315981421096</v>
      </c>
      <c r="K13592">
        <v>1042.6366666666599</v>
      </c>
      <c r="M13592">
        <v>1857.99</v>
      </c>
      <c r="N13592" t="s">
        <v>3091</v>
      </c>
      <c r="O13592" t="s">
        <v>3092</v>
      </c>
      <c r="P13592" t="s">
        <v>3095</v>
      </c>
      <c r="R13592" t="s">
        <v>3094</v>
      </c>
    </row>
    <row r="13593" spans="1:18" x14ac:dyDescent="0.25">
      <c r="A13593" t="s">
        <v>7172</v>
      </c>
      <c r="B13593" t="s">
        <v>3089</v>
      </c>
      <c r="D13593" t="s">
        <v>3090</v>
      </c>
      <c r="E13593" t="s">
        <v>3090</v>
      </c>
      <c r="F13593">
        <v>1</v>
      </c>
      <c r="G13593">
        <v>0</v>
      </c>
      <c r="H13593">
        <v>10282.5310801171</v>
      </c>
      <c r="I13593">
        <v>7276.9810801171898</v>
      </c>
      <c r="K13593">
        <v>1080.865</v>
      </c>
      <c r="M13593">
        <v>1924.6849999999999</v>
      </c>
      <c r="N13593" t="s">
        <v>3091</v>
      </c>
      <c r="O13593" t="s">
        <v>3092</v>
      </c>
      <c r="P13593" t="s">
        <v>3095</v>
      </c>
      <c r="R13593" t="s">
        <v>3094</v>
      </c>
    </row>
    <row r="13594" spans="1:18" x14ac:dyDescent="0.25">
      <c r="A13594" t="s">
        <v>7173</v>
      </c>
      <c r="B13594" t="s">
        <v>3089</v>
      </c>
      <c r="D13594" t="s">
        <v>3090</v>
      </c>
      <c r="E13594" t="s">
        <v>3090</v>
      </c>
      <c r="F13594">
        <v>1</v>
      </c>
      <c r="G13594">
        <v>0</v>
      </c>
      <c r="H13594">
        <v>10269.0076801171</v>
      </c>
      <c r="I13594">
        <v>7263.4576801171897</v>
      </c>
      <c r="K13594">
        <v>1080.865</v>
      </c>
      <c r="M13594">
        <v>1924.6849999999999</v>
      </c>
      <c r="N13594" t="s">
        <v>3091</v>
      </c>
      <c r="O13594" t="s">
        <v>3092</v>
      </c>
      <c r="P13594" t="s">
        <v>3095</v>
      </c>
      <c r="R13594" t="s">
        <v>3094</v>
      </c>
    </row>
    <row r="13595" spans="1:18" x14ac:dyDescent="0.25">
      <c r="A13595" t="s">
        <v>7174</v>
      </c>
      <c r="B13595" t="s">
        <v>3089</v>
      </c>
      <c r="D13595" t="s">
        <v>3090</v>
      </c>
      <c r="E13595" t="s">
        <v>3090</v>
      </c>
      <c r="F13595">
        <v>1</v>
      </c>
      <c r="G13595">
        <v>0</v>
      </c>
      <c r="H13595">
        <v>10083.182862150001</v>
      </c>
      <c r="I13595">
        <v>7054.9203621500901</v>
      </c>
      <c r="K13595">
        <v>1088.9749999999999</v>
      </c>
      <c r="M13595">
        <v>1939.2874999999999</v>
      </c>
      <c r="N13595" t="s">
        <v>3091</v>
      </c>
      <c r="O13595" t="s">
        <v>3092</v>
      </c>
      <c r="P13595" t="s">
        <v>3095</v>
      </c>
      <c r="R13595" t="s">
        <v>3094</v>
      </c>
    </row>
    <row r="13596" spans="1:18" x14ac:dyDescent="0.25">
      <c r="A13596" t="s">
        <v>7175</v>
      </c>
      <c r="B13596" t="s">
        <v>3089</v>
      </c>
      <c r="D13596" t="s">
        <v>3090</v>
      </c>
      <c r="E13596" t="s">
        <v>3090</v>
      </c>
      <c r="F13596">
        <v>1</v>
      </c>
      <c r="G13596">
        <v>0</v>
      </c>
      <c r="H13596">
        <v>10709.0353668595</v>
      </c>
      <c r="I13596">
        <v>7627.1320335261798</v>
      </c>
      <c r="K13596">
        <v>1109.6099999999999</v>
      </c>
      <c r="M13596">
        <v>1972.2933333333301</v>
      </c>
      <c r="N13596" t="s">
        <v>3091</v>
      </c>
      <c r="O13596" t="s">
        <v>3092</v>
      </c>
      <c r="P13596" t="s">
        <v>3095</v>
      </c>
      <c r="R13596" t="s">
        <v>3094</v>
      </c>
    </row>
    <row r="13597" spans="1:18" x14ac:dyDescent="0.25">
      <c r="A13597" t="s">
        <v>7176</v>
      </c>
      <c r="B13597" t="s">
        <v>3089</v>
      </c>
      <c r="D13597" t="s">
        <v>3090</v>
      </c>
      <c r="E13597" t="s">
        <v>3090</v>
      </c>
      <c r="F13597">
        <v>1</v>
      </c>
      <c r="G13597">
        <v>0</v>
      </c>
      <c r="H13597">
        <v>10098.975938927601</v>
      </c>
      <c r="I13597">
        <v>7115.7284389276101</v>
      </c>
      <c r="K13597">
        <v>1073.06</v>
      </c>
      <c r="M13597">
        <v>1910.1875</v>
      </c>
      <c r="N13597" t="s">
        <v>3091</v>
      </c>
      <c r="O13597" t="s">
        <v>3092</v>
      </c>
      <c r="P13597" t="s">
        <v>3095</v>
      </c>
      <c r="R13597" t="s">
        <v>3094</v>
      </c>
    </row>
    <row r="13598" spans="1:18" x14ac:dyDescent="0.25">
      <c r="A13598" t="s">
        <v>7177</v>
      </c>
      <c r="B13598" t="s">
        <v>3089</v>
      </c>
      <c r="D13598" t="s">
        <v>3090</v>
      </c>
      <c r="E13598" t="s">
        <v>3090</v>
      </c>
      <c r="F13598">
        <v>1</v>
      </c>
      <c r="G13598">
        <v>0</v>
      </c>
      <c r="H13598">
        <v>10356.7900654855</v>
      </c>
      <c r="I13598">
        <v>7379.2450654855202</v>
      </c>
      <c r="K13598">
        <v>1070.7349999999999</v>
      </c>
      <c r="M13598">
        <v>1906.81</v>
      </c>
      <c r="N13598" t="s">
        <v>3091</v>
      </c>
      <c r="O13598" t="s">
        <v>3092</v>
      </c>
      <c r="P13598" t="s">
        <v>3095</v>
      </c>
      <c r="R13598" t="s">
        <v>3094</v>
      </c>
    </row>
    <row r="13599" spans="1:18" x14ac:dyDescent="0.25">
      <c r="A13599" t="s">
        <v>7178</v>
      </c>
      <c r="B13599" t="s">
        <v>3089</v>
      </c>
      <c r="D13599" t="s">
        <v>3090</v>
      </c>
      <c r="E13599" t="s">
        <v>3090</v>
      </c>
      <c r="F13599">
        <v>1</v>
      </c>
      <c r="G13599">
        <v>0</v>
      </c>
      <c r="H13599">
        <v>10531.4712028102</v>
      </c>
      <c r="I13599">
        <v>7553.9362028102696</v>
      </c>
      <c r="K13599">
        <v>1070.7249999999999</v>
      </c>
      <c r="M13599">
        <v>1906.81</v>
      </c>
      <c r="N13599" t="s">
        <v>3091</v>
      </c>
      <c r="O13599" t="s">
        <v>3092</v>
      </c>
      <c r="P13599" t="s">
        <v>3095</v>
      </c>
      <c r="R13599" t="s">
        <v>3094</v>
      </c>
    </row>
    <row r="13600" spans="1:18" x14ac:dyDescent="0.25">
      <c r="A13600" t="s">
        <v>7179</v>
      </c>
      <c r="B13600" t="s">
        <v>3089</v>
      </c>
      <c r="D13600" t="s">
        <v>3090</v>
      </c>
      <c r="E13600" t="s">
        <v>3090</v>
      </c>
      <c r="F13600">
        <v>1</v>
      </c>
      <c r="G13600">
        <v>0</v>
      </c>
      <c r="H13600">
        <v>10399.8282234165</v>
      </c>
      <c r="I13600">
        <v>7422.3232234165398</v>
      </c>
      <c r="K13600">
        <v>1070.74</v>
      </c>
      <c r="M13600">
        <v>1906.7650000000001</v>
      </c>
      <c r="N13600" t="s">
        <v>3091</v>
      </c>
      <c r="O13600" t="s">
        <v>3092</v>
      </c>
      <c r="P13600" t="s">
        <v>3095</v>
      </c>
      <c r="R13600" t="s">
        <v>3094</v>
      </c>
    </row>
    <row r="13601" spans="1:18" x14ac:dyDescent="0.25">
      <c r="A13601" t="s">
        <v>7180</v>
      </c>
      <c r="B13601" t="s">
        <v>3089</v>
      </c>
      <c r="D13601" t="s">
        <v>3090</v>
      </c>
      <c r="E13601" t="s">
        <v>3090</v>
      </c>
      <c r="F13601">
        <v>1</v>
      </c>
      <c r="G13601">
        <v>0</v>
      </c>
      <c r="H13601">
        <v>10446.393276052</v>
      </c>
      <c r="I13601">
        <v>7406.8132760520502</v>
      </c>
      <c r="K13601">
        <v>1093.32</v>
      </c>
      <c r="M13601">
        <v>1946.26</v>
      </c>
      <c r="N13601" t="s">
        <v>3091</v>
      </c>
      <c r="O13601" t="s">
        <v>3092</v>
      </c>
      <c r="P13601" t="s">
        <v>3095</v>
      </c>
      <c r="R13601" t="s">
        <v>3094</v>
      </c>
    </row>
    <row r="13602" spans="1:18" x14ac:dyDescent="0.25">
      <c r="A13602" t="s">
        <v>7181</v>
      </c>
      <c r="B13602" t="s">
        <v>3089</v>
      </c>
      <c r="D13602" t="s">
        <v>3090</v>
      </c>
      <c r="E13602" t="s">
        <v>3090</v>
      </c>
      <c r="F13602">
        <v>1</v>
      </c>
      <c r="G13602">
        <v>0</v>
      </c>
      <c r="H13602">
        <v>10548.3700671227</v>
      </c>
      <c r="I13602">
        <v>7472.0842337894001</v>
      </c>
      <c r="K13602">
        <v>1106.345</v>
      </c>
      <c r="M13602">
        <v>1969.9408333333299</v>
      </c>
      <c r="N13602" t="s">
        <v>3091</v>
      </c>
      <c r="O13602" t="s">
        <v>3092</v>
      </c>
      <c r="P13602" t="s">
        <v>3095</v>
      </c>
      <c r="R13602" t="s">
        <v>3094</v>
      </c>
    </row>
    <row r="13603" spans="1:18" x14ac:dyDescent="0.25">
      <c r="A13603" t="s">
        <v>7182</v>
      </c>
      <c r="B13603" t="s">
        <v>3089</v>
      </c>
      <c r="D13603" t="s">
        <v>3090</v>
      </c>
      <c r="E13603" t="s">
        <v>3090</v>
      </c>
      <c r="F13603">
        <v>1</v>
      </c>
      <c r="G13603">
        <v>0</v>
      </c>
      <c r="H13603">
        <v>10552.9260186926</v>
      </c>
      <c r="I13603">
        <v>7476.6401853592697</v>
      </c>
      <c r="K13603">
        <v>1106.345</v>
      </c>
      <c r="M13603">
        <v>1969.9408333333299</v>
      </c>
      <c r="N13603" t="s">
        <v>3091</v>
      </c>
      <c r="O13603" t="s">
        <v>3092</v>
      </c>
      <c r="P13603" t="s">
        <v>3095</v>
      </c>
      <c r="R13603" t="s">
        <v>3094</v>
      </c>
    </row>
    <row r="13604" spans="1:18" x14ac:dyDescent="0.25">
      <c r="A13604" t="s">
        <v>7183</v>
      </c>
      <c r="B13604" t="s">
        <v>3089</v>
      </c>
      <c r="D13604" t="s">
        <v>3090</v>
      </c>
      <c r="E13604" t="s">
        <v>3090</v>
      </c>
      <c r="F13604">
        <v>1</v>
      </c>
      <c r="G13604">
        <v>0</v>
      </c>
      <c r="H13604">
        <v>10516.2390186926</v>
      </c>
      <c r="I13604">
        <v>7439.9531853592698</v>
      </c>
      <c r="K13604">
        <v>1106.345</v>
      </c>
      <c r="M13604">
        <v>1969.9408333333299</v>
      </c>
      <c r="N13604" t="s">
        <v>3091</v>
      </c>
      <c r="O13604" t="s">
        <v>3092</v>
      </c>
      <c r="P13604" t="s">
        <v>3095</v>
      </c>
      <c r="R13604" t="s">
        <v>3094</v>
      </c>
    </row>
    <row r="13605" spans="1:18" x14ac:dyDescent="0.25">
      <c r="A13605" t="s">
        <v>7184</v>
      </c>
      <c r="B13605" t="s">
        <v>3089</v>
      </c>
      <c r="D13605" t="s">
        <v>3090</v>
      </c>
      <c r="E13605" t="s">
        <v>3090</v>
      </c>
      <c r="F13605">
        <v>1</v>
      </c>
      <c r="G13605">
        <v>0</v>
      </c>
      <c r="H13605">
        <v>10743.090576799301</v>
      </c>
      <c r="I13605">
        <v>7666.8105767993002</v>
      </c>
      <c r="K13605">
        <v>1106.3499999999999</v>
      </c>
      <c r="M13605">
        <v>1969.93</v>
      </c>
      <c r="N13605" t="s">
        <v>3091</v>
      </c>
      <c r="O13605" t="s">
        <v>3092</v>
      </c>
      <c r="P13605" t="s">
        <v>3095</v>
      </c>
      <c r="R13605" t="s">
        <v>3094</v>
      </c>
    </row>
    <row r="13606" spans="1:18" x14ac:dyDescent="0.25">
      <c r="A13606" t="s">
        <v>7185</v>
      </c>
      <c r="B13606" t="s">
        <v>3089</v>
      </c>
      <c r="D13606" t="s">
        <v>3090</v>
      </c>
      <c r="E13606" t="s">
        <v>3090</v>
      </c>
      <c r="F13606">
        <v>1</v>
      </c>
      <c r="G13606">
        <v>0</v>
      </c>
      <c r="H13606">
        <v>10675.810043608401</v>
      </c>
      <c r="I13606">
        <v>7599.4850436084498</v>
      </c>
      <c r="K13606">
        <v>1106.3416666666601</v>
      </c>
      <c r="M13606">
        <v>1969.9833333333299</v>
      </c>
      <c r="N13606" t="s">
        <v>3091</v>
      </c>
      <c r="O13606" t="s">
        <v>3092</v>
      </c>
      <c r="P13606" t="s">
        <v>3095</v>
      </c>
      <c r="R13606" t="s">
        <v>3094</v>
      </c>
    </row>
    <row r="13607" spans="1:18" x14ac:dyDescent="0.25">
      <c r="A13607" t="s">
        <v>7186</v>
      </c>
      <c r="B13607" t="s">
        <v>3089</v>
      </c>
      <c r="D13607" t="s">
        <v>3090</v>
      </c>
      <c r="E13607" t="s">
        <v>3090</v>
      </c>
      <c r="F13607">
        <v>1</v>
      </c>
      <c r="G13607">
        <v>0</v>
      </c>
      <c r="H13607">
        <v>10629.4950912274</v>
      </c>
      <c r="I13607">
        <v>7553.17009122749</v>
      </c>
      <c r="K13607">
        <v>1106.3416666666601</v>
      </c>
      <c r="M13607">
        <v>1969.9833333333299</v>
      </c>
      <c r="N13607" t="s">
        <v>3091</v>
      </c>
      <c r="O13607" t="s">
        <v>3092</v>
      </c>
      <c r="P13607" t="s">
        <v>3095</v>
      </c>
      <c r="R13607" t="s">
        <v>3094</v>
      </c>
    </row>
    <row r="13608" spans="1:18" x14ac:dyDescent="0.25">
      <c r="A13608" t="s">
        <v>7187</v>
      </c>
      <c r="B13608" t="s">
        <v>3089</v>
      </c>
      <c r="D13608" t="s">
        <v>3090</v>
      </c>
      <c r="E13608" t="s">
        <v>3090</v>
      </c>
      <c r="F13608">
        <v>1</v>
      </c>
      <c r="G13608">
        <v>0</v>
      </c>
      <c r="H13608">
        <v>10709.528661005401</v>
      </c>
      <c r="I13608">
        <v>7681.2586610054605</v>
      </c>
      <c r="K13608">
        <v>1088.97</v>
      </c>
      <c r="M13608">
        <v>1939.3</v>
      </c>
      <c r="N13608" t="s">
        <v>3091</v>
      </c>
      <c r="O13608" t="s">
        <v>3092</v>
      </c>
      <c r="P13608" t="s">
        <v>3095</v>
      </c>
      <c r="R13608" t="s">
        <v>3094</v>
      </c>
    </row>
    <row r="13609" spans="1:18" x14ac:dyDescent="0.25">
      <c r="A13609" t="s">
        <v>7188</v>
      </c>
      <c r="B13609" t="s">
        <v>3089</v>
      </c>
      <c r="D13609" t="s">
        <v>3090</v>
      </c>
      <c r="E13609" t="s">
        <v>3090</v>
      </c>
      <c r="F13609">
        <v>1</v>
      </c>
      <c r="G13609">
        <v>0</v>
      </c>
      <c r="H13609">
        <v>10691.671429976201</v>
      </c>
      <c r="I13609">
        <v>7563.1764299762299</v>
      </c>
      <c r="K13609">
        <v>1125.3900000000001</v>
      </c>
      <c r="M13609">
        <v>2003.105</v>
      </c>
      <c r="N13609" t="s">
        <v>3091</v>
      </c>
      <c r="O13609" t="s">
        <v>3092</v>
      </c>
      <c r="P13609" t="s">
        <v>3095</v>
      </c>
      <c r="R13609" t="s">
        <v>3094</v>
      </c>
    </row>
    <row r="13610" spans="1:18" x14ac:dyDescent="0.25">
      <c r="A13610" t="s">
        <v>7189</v>
      </c>
      <c r="B13610" t="s">
        <v>3089</v>
      </c>
      <c r="D13610" t="s">
        <v>3090</v>
      </c>
      <c r="E13610" t="s">
        <v>3090</v>
      </c>
      <c r="F13610">
        <v>1</v>
      </c>
      <c r="G13610">
        <v>0</v>
      </c>
      <c r="H13610">
        <v>13111.465069735401</v>
      </c>
      <c r="I13610">
        <v>9959.3150697354304</v>
      </c>
      <c r="K13610">
        <v>1134.08</v>
      </c>
      <c r="M13610">
        <v>2018.07</v>
      </c>
      <c r="N13610" t="s">
        <v>3091</v>
      </c>
      <c r="O13610" t="s">
        <v>3092</v>
      </c>
      <c r="P13610" t="s">
        <v>3095</v>
      </c>
      <c r="R13610" t="s">
        <v>3094</v>
      </c>
    </row>
    <row r="13611" spans="1:18" x14ac:dyDescent="0.25">
      <c r="A13611" t="s">
        <v>7190</v>
      </c>
      <c r="B13611" t="s">
        <v>3089</v>
      </c>
      <c r="D13611" t="s">
        <v>3090</v>
      </c>
      <c r="E13611" t="s">
        <v>3090</v>
      </c>
      <c r="F13611">
        <v>1</v>
      </c>
      <c r="G13611">
        <v>0</v>
      </c>
      <c r="H13611">
        <v>10410.5519752285</v>
      </c>
      <c r="I13611">
        <v>7492.84697522857</v>
      </c>
      <c r="K13611">
        <v>1049.52</v>
      </c>
      <c r="M13611">
        <v>1868.1849999999999</v>
      </c>
      <c r="N13611" t="s">
        <v>3091</v>
      </c>
      <c r="O13611" t="s">
        <v>3092</v>
      </c>
      <c r="P13611" t="s">
        <v>3095</v>
      </c>
      <c r="R13611" t="s">
        <v>3094</v>
      </c>
    </row>
    <row r="13612" spans="1:18" x14ac:dyDescent="0.25">
      <c r="A13612" t="s">
        <v>7191</v>
      </c>
      <c r="B13612" t="s">
        <v>3089</v>
      </c>
      <c r="D13612" t="s">
        <v>3090</v>
      </c>
      <c r="E13612" t="s">
        <v>3090</v>
      </c>
      <c r="F13612">
        <v>1</v>
      </c>
      <c r="G13612">
        <v>0</v>
      </c>
      <c r="H13612">
        <v>0</v>
      </c>
      <c r="I13612"/>
      <c r="K13612"/>
      <c r="N13612" t="s">
        <v>3091</v>
      </c>
      <c r="O13612" t="s">
        <v>3092</v>
      </c>
      <c r="P13612" t="s">
        <v>3095</v>
      </c>
      <c r="R13612" t="s">
        <v>3094</v>
      </c>
    </row>
    <row r="13613" spans="1:18" x14ac:dyDescent="0.25">
      <c r="A13613" t="s">
        <v>7192</v>
      </c>
      <c r="B13613" t="s">
        <v>3089</v>
      </c>
      <c r="D13613" t="s">
        <v>3090</v>
      </c>
      <c r="E13613" t="s">
        <v>3090</v>
      </c>
      <c r="F13613">
        <v>1</v>
      </c>
      <c r="G13613">
        <v>0</v>
      </c>
      <c r="H13613">
        <v>11134.177178727699</v>
      </c>
      <c r="I13613">
        <v>8040.6438453944102</v>
      </c>
      <c r="K13613">
        <v>1113.0733333333301</v>
      </c>
      <c r="M13613">
        <v>1980.46</v>
      </c>
      <c r="N13613" t="s">
        <v>3091</v>
      </c>
      <c r="O13613" t="s">
        <v>3092</v>
      </c>
      <c r="P13613" t="s">
        <v>3095</v>
      </c>
      <c r="R13613" t="s">
        <v>3094</v>
      </c>
    </row>
    <row r="13614" spans="1:18" x14ac:dyDescent="0.25">
      <c r="A13614" t="s">
        <v>7193</v>
      </c>
      <c r="B13614" t="s">
        <v>3089</v>
      </c>
      <c r="D13614" t="s">
        <v>3090</v>
      </c>
      <c r="E13614" t="s">
        <v>3090</v>
      </c>
      <c r="F13614">
        <v>1</v>
      </c>
      <c r="G13614">
        <v>0</v>
      </c>
      <c r="H13614">
        <v>0</v>
      </c>
      <c r="I13614"/>
      <c r="K13614"/>
      <c r="N13614" t="s">
        <v>3091</v>
      </c>
      <c r="O13614" t="s">
        <v>3092</v>
      </c>
      <c r="P13614" t="s">
        <v>3095</v>
      </c>
      <c r="R13614" t="s">
        <v>3094</v>
      </c>
    </row>
    <row r="13615" spans="1:18" x14ac:dyDescent="0.25">
      <c r="A13615" t="s">
        <v>7194</v>
      </c>
      <c r="B13615" t="s">
        <v>3089</v>
      </c>
      <c r="D13615" t="s">
        <v>3090</v>
      </c>
      <c r="E13615" t="s">
        <v>3090</v>
      </c>
      <c r="F13615">
        <v>1</v>
      </c>
      <c r="G13615">
        <v>0</v>
      </c>
      <c r="H13615">
        <v>0</v>
      </c>
      <c r="I13615"/>
      <c r="K13615"/>
      <c r="N13615" t="s">
        <v>3091</v>
      </c>
      <c r="O13615" t="s">
        <v>3092</v>
      </c>
      <c r="P13615" t="s">
        <v>3095</v>
      </c>
      <c r="R13615" t="s">
        <v>3094</v>
      </c>
    </row>
    <row r="13616" spans="1:18" x14ac:dyDescent="0.25">
      <c r="A13616" t="s">
        <v>7195</v>
      </c>
      <c r="B13616" t="s">
        <v>3089</v>
      </c>
      <c r="D13616" t="s">
        <v>3090</v>
      </c>
      <c r="E13616" t="s">
        <v>3090</v>
      </c>
      <c r="F13616">
        <v>1</v>
      </c>
      <c r="G13616">
        <v>0</v>
      </c>
      <c r="H13616">
        <v>10737.605167182301</v>
      </c>
      <c r="I13616">
        <v>7766.6368338489701</v>
      </c>
      <c r="K13616">
        <v>1069.095</v>
      </c>
      <c r="M13616">
        <v>1901.87333333333</v>
      </c>
      <c r="N13616" t="s">
        <v>3091</v>
      </c>
      <c r="O13616" t="s">
        <v>3092</v>
      </c>
      <c r="P13616" t="s">
        <v>3095</v>
      </c>
      <c r="R13616" t="s">
        <v>3094</v>
      </c>
    </row>
    <row r="13617" spans="1:18" x14ac:dyDescent="0.25">
      <c r="A13617" t="s">
        <v>7196</v>
      </c>
      <c r="B13617" t="s">
        <v>3089</v>
      </c>
      <c r="D13617" t="s">
        <v>3090</v>
      </c>
      <c r="E13617" t="s">
        <v>3090</v>
      </c>
      <c r="F13617">
        <v>1</v>
      </c>
      <c r="G13617">
        <v>0</v>
      </c>
      <c r="H13617">
        <v>11205.328779562</v>
      </c>
      <c r="I13617">
        <v>7920.8604462287403</v>
      </c>
      <c r="K13617">
        <v>1181.0999999999999</v>
      </c>
      <c r="M13617">
        <v>2103.3683333333302</v>
      </c>
      <c r="N13617" t="s">
        <v>3091</v>
      </c>
      <c r="O13617" t="s">
        <v>3092</v>
      </c>
      <c r="P13617" t="s">
        <v>3095</v>
      </c>
      <c r="R13617" t="s">
        <v>3094</v>
      </c>
    </row>
    <row r="13618" spans="1:18" x14ac:dyDescent="0.25">
      <c r="A13618" t="s">
        <v>7197</v>
      </c>
      <c r="B13618" t="s">
        <v>3089</v>
      </c>
      <c r="D13618" t="s">
        <v>3090</v>
      </c>
      <c r="E13618" t="s">
        <v>3090</v>
      </c>
      <c r="F13618">
        <v>1</v>
      </c>
      <c r="G13618">
        <v>0</v>
      </c>
      <c r="H13618">
        <v>10964.7060823306</v>
      </c>
      <c r="I13618">
        <v>7929.9660823306003</v>
      </c>
      <c r="K13618">
        <v>1092.28</v>
      </c>
      <c r="M13618">
        <v>1942.46</v>
      </c>
      <c r="N13618" t="s">
        <v>3091</v>
      </c>
      <c r="O13618" t="s">
        <v>3092</v>
      </c>
      <c r="P13618" t="s">
        <v>3095</v>
      </c>
      <c r="R13618" t="s">
        <v>3094</v>
      </c>
    </row>
    <row r="13619" spans="1:18" x14ac:dyDescent="0.25">
      <c r="A13619" t="s">
        <v>7198</v>
      </c>
      <c r="B13619" t="s">
        <v>3089</v>
      </c>
      <c r="D13619" t="s">
        <v>3090</v>
      </c>
      <c r="E13619" t="s">
        <v>3090</v>
      </c>
      <c r="F13619">
        <v>1</v>
      </c>
      <c r="G13619">
        <v>0</v>
      </c>
      <c r="H13619">
        <v>10983.004097479199</v>
      </c>
      <c r="I13619">
        <v>7948.2640974792903</v>
      </c>
      <c r="K13619">
        <v>1092.28</v>
      </c>
      <c r="M13619">
        <v>1942.46</v>
      </c>
      <c r="N13619" t="s">
        <v>3091</v>
      </c>
      <c r="O13619" t="s">
        <v>3092</v>
      </c>
      <c r="P13619" t="s">
        <v>3095</v>
      </c>
      <c r="R13619" t="s">
        <v>3094</v>
      </c>
    </row>
    <row r="13620" spans="1:18" x14ac:dyDescent="0.25">
      <c r="A13620" t="s">
        <v>7199</v>
      </c>
      <c r="B13620" t="s">
        <v>3089</v>
      </c>
      <c r="D13620" t="s">
        <v>3090</v>
      </c>
      <c r="E13620" t="s">
        <v>3090</v>
      </c>
      <c r="F13620">
        <v>1</v>
      </c>
      <c r="G13620">
        <v>0</v>
      </c>
      <c r="H13620">
        <v>10992.055457595199</v>
      </c>
      <c r="I13620">
        <v>7952.2279575951998</v>
      </c>
      <c r="K13620">
        <v>1093.7149999999999</v>
      </c>
      <c r="M13620">
        <v>1946.1125</v>
      </c>
      <c r="N13620" t="s">
        <v>3091</v>
      </c>
      <c r="O13620" t="s">
        <v>3092</v>
      </c>
      <c r="P13620" t="s">
        <v>3095</v>
      </c>
      <c r="R13620" t="s">
        <v>3094</v>
      </c>
    </row>
    <row r="13621" spans="1:18" x14ac:dyDescent="0.25">
      <c r="A13621" t="s">
        <v>7200</v>
      </c>
      <c r="B13621" t="s">
        <v>3089</v>
      </c>
      <c r="D13621" t="s">
        <v>3090</v>
      </c>
      <c r="E13621" t="s">
        <v>3090</v>
      </c>
      <c r="F13621">
        <v>1</v>
      </c>
      <c r="G13621">
        <v>0</v>
      </c>
      <c r="H13621">
        <v>11035.926472970999</v>
      </c>
      <c r="I13621">
        <v>8064.6964729710899</v>
      </c>
      <c r="K13621">
        <v>1069.1949999999999</v>
      </c>
      <c r="M13621">
        <v>1902.0350000000001</v>
      </c>
      <c r="N13621" t="s">
        <v>3091</v>
      </c>
      <c r="O13621" t="s">
        <v>3092</v>
      </c>
      <c r="P13621" t="s">
        <v>3095</v>
      </c>
      <c r="R13621" t="s">
        <v>3094</v>
      </c>
    </row>
    <row r="13622" spans="1:18" x14ac:dyDescent="0.25">
      <c r="A13622" t="s">
        <v>7201</v>
      </c>
      <c r="B13622" t="s">
        <v>3089</v>
      </c>
      <c r="D13622" t="s">
        <v>3090</v>
      </c>
      <c r="E13622" t="s">
        <v>3090</v>
      </c>
      <c r="F13622">
        <v>1</v>
      </c>
      <c r="G13622">
        <v>0</v>
      </c>
      <c r="H13622">
        <v>11008.2975932437</v>
      </c>
      <c r="I13622">
        <v>8037.0675932437198</v>
      </c>
      <c r="K13622">
        <v>1069.1949999999999</v>
      </c>
      <c r="M13622">
        <v>1902.0350000000001</v>
      </c>
      <c r="N13622" t="s">
        <v>3091</v>
      </c>
      <c r="O13622" t="s">
        <v>3092</v>
      </c>
      <c r="P13622" t="s">
        <v>3095</v>
      </c>
      <c r="R13622" t="s">
        <v>3094</v>
      </c>
    </row>
    <row r="13623" spans="1:18" x14ac:dyDescent="0.25">
      <c r="A13623" t="s">
        <v>7202</v>
      </c>
      <c r="B13623" t="s">
        <v>3089</v>
      </c>
      <c r="D13623" t="s">
        <v>3090</v>
      </c>
      <c r="E13623" t="s">
        <v>3090</v>
      </c>
      <c r="F13623">
        <v>1</v>
      </c>
      <c r="G13623">
        <v>0</v>
      </c>
      <c r="H13623">
        <v>11310.676817170801</v>
      </c>
      <c r="I13623">
        <v>8185.6634838375003</v>
      </c>
      <c r="K13623">
        <v>1124.7449999999999</v>
      </c>
      <c r="M13623">
        <v>2000.26833333333</v>
      </c>
      <c r="N13623" t="s">
        <v>3091</v>
      </c>
      <c r="O13623" t="s">
        <v>3092</v>
      </c>
      <c r="P13623" t="s">
        <v>3095</v>
      </c>
      <c r="R13623" t="s">
        <v>3094</v>
      </c>
    </row>
    <row r="13624" spans="1:18" x14ac:dyDescent="0.25">
      <c r="A13624" t="s">
        <v>7203</v>
      </c>
      <c r="B13624" t="s">
        <v>3089</v>
      </c>
      <c r="D13624" t="s">
        <v>3090</v>
      </c>
      <c r="E13624" t="s">
        <v>3090</v>
      </c>
      <c r="F13624">
        <v>1</v>
      </c>
      <c r="G13624">
        <v>0</v>
      </c>
      <c r="H13624">
        <v>11318.1828171708</v>
      </c>
      <c r="I13624">
        <v>8193.1644838374996</v>
      </c>
      <c r="K13624">
        <v>1124.7449999999999</v>
      </c>
      <c r="M13624">
        <v>2000.2733333333299</v>
      </c>
      <c r="N13624" t="s">
        <v>3091</v>
      </c>
      <c r="O13624" t="s">
        <v>3092</v>
      </c>
      <c r="P13624" t="s">
        <v>3095</v>
      </c>
      <c r="R13624" t="s">
        <v>3094</v>
      </c>
    </row>
    <row r="13625" spans="1:18" x14ac:dyDescent="0.25">
      <c r="A13625" t="s">
        <v>7204</v>
      </c>
      <c r="B13625" t="s">
        <v>3089</v>
      </c>
      <c r="D13625" t="s">
        <v>3090</v>
      </c>
      <c r="E13625" t="s">
        <v>3090</v>
      </c>
      <c r="F13625">
        <v>1</v>
      </c>
      <c r="G13625">
        <v>0</v>
      </c>
      <c r="H13625">
        <v>11329.261452885799</v>
      </c>
      <c r="I13625">
        <v>8204.30311955254</v>
      </c>
      <c r="K13625">
        <v>1124.75</v>
      </c>
      <c r="M13625">
        <v>2000.2083333333301</v>
      </c>
      <c r="N13625" t="s">
        <v>3091</v>
      </c>
      <c r="O13625" t="s">
        <v>3092</v>
      </c>
      <c r="P13625" t="s">
        <v>3095</v>
      </c>
      <c r="R13625" t="s">
        <v>3094</v>
      </c>
    </row>
    <row r="13626" spans="1:18" x14ac:dyDescent="0.25">
      <c r="A13626" t="s">
        <v>8160</v>
      </c>
      <c r="B13626" t="s">
        <v>3089</v>
      </c>
      <c r="D13626" t="s">
        <v>3090</v>
      </c>
      <c r="E13626" t="s">
        <v>3090</v>
      </c>
      <c r="F13626">
        <v>1</v>
      </c>
      <c r="G13626">
        <v>0</v>
      </c>
      <c r="H13626">
        <v>11627.6544567167</v>
      </c>
      <c r="I13626">
        <v>8502.6794567167708</v>
      </c>
      <c r="K13626">
        <v>1124.7325000000001</v>
      </c>
      <c r="M13626">
        <v>2000.2425000000001</v>
      </c>
      <c r="N13626" t="s">
        <v>3091</v>
      </c>
      <c r="O13626" t="s">
        <v>3092</v>
      </c>
      <c r="P13626" t="s">
        <v>3095</v>
      </c>
      <c r="R13626" t="s">
        <v>3094</v>
      </c>
    </row>
    <row r="13627" spans="1:18" x14ac:dyDescent="0.25">
      <c r="A13627" t="s">
        <v>8161</v>
      </c>
      <c r="B13627" t="s">
        <v>3089</v>
      </c>
      <c r="D13627" t="s">
        <v>3090</v>
      </c>
      <c r="E13627" t="s">
        <v>3090</v>
      </c>
      <c r="F13627">
        <v>1</v>
      </c>
      <c r="G13627">
        <v>0</v>
      </c>
      <c r="H13627">
        <v>11627.6544567167</v>
      </c>
      <c r="I13627">
        <v>8502.6794567167708</v>
      </c>
      <c r="K13627">
        <v>1124.7325000000001</v>
      </c>
      <c r="M13627">
        <v>2000.2425000000001</v>
      </c>
      <c r="N13627" t="s">
        <v>3091</v>
      </c>
      <c r="O13627" t="s">
        <v>3092</v>
      </c>
      <c r="P13627" t="s">
        <v>3095</v>
      </c>
      <c r="R13627" t="s">
        <v>3094</v>
      </c>
    </row>
    <row r="13628" spans="1:18" x14ac:dyDescent="0.25">
      <c r="A13628" t="s">
        <v>8162</v>
      </c>
      <c r="B13628" t="s">
        <v>3089</v>
      </c>
      <c r="D13628" t="s">
        <v>3090</v>
      </c>
      <c r="E13628" t="s">
        <v>3090</v>
      </c>
      <c r="F13628">
        <v>1</v>
      </c>
      <c r="G13628">
        <v>0</v>
      </c>
      <c r="H13628">
        <v>11530.4867890347</v>
      </c>
      <c r="I13628">
        <v>8405.5127890347194</v>
      </c>
      <c r="K13628">
        <v>1124.7325000000001</v>
      </c>
      <c r="M13628">
        <v>2000.2415000000001</v>
      </c>
      <c r="N13628" t="s">
        <v>3091</v>
      </c>
      <c r="O13628" t="s">
        <v>3092</v>
      </c>
      <c r="P13628" t="s">
        <v>3095</v>
      </c>
      <c r="R13628" t="s">
        <v>3094</v>
      </c>
    </row>
    <row r="13629" spans="1:18" x14ac:dyDescent="0.25">
      <c r="A13629" t="s">
        <v>8163</v>
      </c>
      <c r="B13629" t="s">
        <v>3089</v>
      </c>
      <c r="D13629" t="s">
        <v>3090</v>
      </c>
      <c r="E13629" t="s">
        <v>3090</v>
      </c>
      <c r="F13629">
        <v>1</v>
      </c>
      <c r="G13629">
        <v>0</v>
      </c>
      <c r="H13629">
        <v>11408.315393304199</v>
      </c>
      <c r="I13629">
        <v>8283.3380599709508</v>
      </c>
      <c r="K13629">
        <v>1124.7425000000001</v>
      </c>
      <c r="M13629">
        <v>2000.23483333333</v>
      </c>
      <c r="N13629" t="s">
        <v>3091</v>
      </c>
      <c r="O13629" t="s">
        <v>3092</v>
      </c>
      <c r="P13629" t="s">
        <v>3095</v>
      </c>
      <c r="R13629" t="s">
        <v>3094</v>
      </c>
    </row>
    <row r="13630" spans="1:18" x14ac:dyDescent="0.25">
      <c r="A13630" t="s">
        <v>8164</v>
      </c>
      <c r="B13630" t="s">
        <v>3089</v>
      </c>
      <c r="D13630" t="s">
        <v>3090</v>
      </c>
      <c r="E13630" t="s">
        <v>3090</v>
      </c>
      <c r="F13630">
        <v>1</v>
      </c>
      <c r="G13630">
        <v>0</v>
      </c>
      <c r="H13630">
        <v>10812.128758692899</v>
      </c>
      <c r="I13630">
        <v>7924.1114253595797</v>
      </c>
      <c r="K13630">
        <v>1039.325</v>
      </c>
      <c r="M13630">
        <v>1848.69233333333</v>
      </c>
      <c r="N13630" t="s">
        <v>3091</v>
      </c>
      <c r="O13630" t="s">
        <v>3092</v>
      </c>
      <c r="P13630" t="s">
        <v>3095</v>
      </c>
      <c r="R13630" t="s">
        <v>3094</v>
      </c>
    </row>
    <row r="13631" spans="1:18" x14ac:dyDescent="0.25">
      <c r="A13631" t="s">
        <v>8165</v>
      </c>
      <c r="B13631" t="s">
        <v>3089</v>
      </c>
      <c r="D13631" t="s">
        <v>3090</v>
      </c>
      <c r="E13631" t="s">
        <v>3090</v>
      </c>
      <c r="F13631">
        <v>1</v>
      </c>
      <c r="G13631">
        <v>0</v>
      </c>
      <c r="H13631">
        <v>10794.165139467799</v>
      </c>
      <c r="I13631">
        <v>7906.1178061344899</v>
      </c>
      <c r="K13631">
        <v>1039.3150000000001</v>
      </c>
      <c r="M13631">
        <v>1848.73233333333</v>
      </c>
      <c r="N13631" t="s">
        <v>3091</v>
      </c>
      <c r="O13631" t="s">
        <v>3092</v>
      </c>
      <c r="P13631" t="s">
        <v>3095</v>
      </c>
      <c r="R13631" t="s">
        <v>3094</v>
      </c>
    </row>
    <row r="13632" spans="1:18" x14ac:dyDescent="0.25">
      <c r="A13632" t="s">
        <v>8166</v>
      </c>
      <c r="B13632" t="s">
        <v>3089</v>
      </c>
      <c r="D13632" t="s">
        <v>3090</v>
      </c>
      <c r="E13632" t="s">
        <v>3090</v>
      </c>
      <c r="F13632">
        <v>1</v>
      </c>
      <c r="G13632">
        <v>0</v>
      </c>
      <c r="H13632">
        <v>11279.270623615899</v>
      </c>
      <c r="I13632">
        <v>8154.2906236159197</v>
      </c>
      <c r="K13632">
        <v>1124.748</v>
      </c>
      <c r="M13632">
        <v>2000.232</v>
      </c>
      <c r="N13632" t="s">
        <v>3091</v>
      </c>
      <c r="O13632" t="s">
        <v>3092</v>
      </c>
      <c r="P13632" t="s">
        <v>3095</v>
      </c>
      <c r="R13632" t="s">
        <v>3094</v>
      </c>
    </row>
    <row r="13633" spans="1:18" x14ac:dyDescent="0.25">
      <c r="A13633" t="s">
        <v>8167</v>
      </c>
      <c r="B13633" t="s">
        <v>3089</v>
      </c>
      <c r="D13633" t="s">
        <v>3090</v>
      </c>
      <c r="E13633" t="s">
        <v>3090</v>
      </c>
      <c r="F13633">
        <v>1</v>
      </c>
      <c r="G13633">
        <v>0</v>
      </c>
      <c r="H13633">
        <v>11341.167674107601</v>
      </c>
      <c r="I13633">
        <v>8206.5726741076105</v>
      </c>
      <c r="K13633">
        <v>1128.29</v>
      </c>
      <c r="M13633">
        <v>2006.3050000000001</v>
      </c>
      <c r="N13633" t="s">
        <v>3091</v>
      </c>
      <c r="O13633" t="s">
        <v>3092</v>
      </c>
      <c r="P13633" t="s">
        <v>3095</v>
      </c>
      <c r="R13633" t="s">
        <v>3094</v>
      </c>
    </row>
    <row r="13634" spans="1:18" x14ac:dyDescent="0.25">
      <c r="A13634" t="s">
        <v>8168</v>
      </c>
      <c r="B13634" t="s">
        <v>3089</v>
      </c>
      <c r="D13634" t="s">
        <v>3090</v>
      </c>
      <c r="E13634" t="s">
        <v>3090</v>
      </c>
      <c r="F13634">
        <v>1</v>
      </c>
      <c r="G13634">
        <v>0</v>
      </c>
      <c r="H13634">
        <v>11342.111574107599</v>
      </c>
      <c r="I13634">
        <v>8207.50407410761</v>
      </c>
      <c r="K13634">
        <v>1128.29</v>
      </c>
      <c r="M13634">
        <v>2006.3175000000001</v>
      </c>
      <c r="N13634" t="s">
        <v>3091</v>
      </c>
      <c r="O13634" t="s">
        <v>3092</v>
      </c>
      <c r="P13634" t="s">
        <v>3095</v>
      </c>
      <c r="R13634" t="s">
        <v>3094</v>
      </c>
    </row>
    <row r="13635" spans="1:18" x14ac:dyDescent="0.25">
      <c r="A13635" t="s">
        <v>8169</v>
      </c>
      <c r="B13635" t="s">
        <v>3089</v>
      </c>
      <c r="D13635" t="s">
        <v>3090</v>
      </c>
      <c r="E13635" t="s">
        <v>3090</v>
      </c>
      <c r="F13635">
        <v>1</v>
      </c>
      <c r="G13635">
        <v>0</v>
      </c>
      <c r="H13635">
        <v>11247.4946566094</v>
      </c>
      <c r="I13635">
        <v>8112.8804899428196</v>
      </c>
      <c r="K13635">
        <v>1128.29</v>
      </c>
      <c r="M13635">
        <v>2006.3241666666599</v>
      </c>
      <c r="N13635" t="s">
        <v>3091</v>
      </c>
      <c r="O13635" t="s">
        <v>3092</v>
      </c>
      <c r="P13635" t="s">
        <v>3095</v>
      </c>
      <c r="R13635" t="s">
        <v>3094</v>
      </c>
    </row>
    <row r="13636" spans="1:18" x14ac:dyDescent="0.25">
      <c r="A13636" t="s">
        <v>8170</v>
      </c>
      <c r="B13636" t="s">
        <v>3089</v>
      </c>
      <c r="D13636" t="s">
        <v>3090</v>
      </c>
      <c r="E13636" t="s">
        <v>3090</v>
      </c>
      <c r="F13636">
        <v>1</v>
      </c>
      <c r="G13636">
        <v>0</v>
      </c>
      <c r="H13636">
        <v>10698.156521306801</v>
      </c>
      <c r="I13636">
        <v>7800.5053546402196</v>
      </c>
      <c r="K13636">
        <v>1042.8520000000001</v>
      </c>
      <c r="M13636">
        <v>1854.7991666666601</v>
      </c>
      <c r="N13636" t="s">
        <v>3091</v>
      </c>
      <c r="O13636" t="s">
        <v>3092</v>
      </c>
      <c r="P13636" t="s">
        <v>3095</v>
      </c>
      <c r="R13636" t="s">
        <v>3094</v>
      </c>
    </row>
    <row r="13637" spans="1:18" x14ac:dyDescent="0.25">
      <c r="A13637" t="s">
        <v>8171</v>
      </c>
      <c r="B13637" t="s">
        <v>3089</v>
      </c>
      <c r="D13637" t="s">
        <v>3090</v>
      </c>
      <c r="E13637" t="s">
        <v>3090</v>
      </c>
      <c r="F13637">
        <v>1</v>
      </c>
      <c r="G13637">
        <v>0</v>
      </c>
      <c r="H13637">
        <v>10792.8371510325</v>
      </c>
      <c r="I13637">
        <v>7895.1929843658299</v>
      </c>
      <c r="K13637">
        <v>1042.8520000000001</v>
      </c>
      <c r="M13637">
        <v>1854.79216666666</v>
      </c>
      <c r="N13637" t="s">
        <v>3091</v>
      </c>
      <c r="O13637" t="s">
        <v>3092</v>
      </c>
      <c r="P13637" t="s">
        <v>3095</v>
      </c>
      <c r="R13637" t="s">
        <v>3094</v>
      </c>
    </row>
    <row r="13638" spans="1:18" x14ac:dyDescent="0.25">
      <c r="A13638" t="s">
        <v>8841</v>
      </c>
      <c r="B13638" t="s">
        <v>3089</v>
      </c>
      <c r="D13638" t="s">
        <v>3090</v>
      </c>
      <c r="E13638" t="s">
        <v>3090</v>
      </c>
      <c r="F13638">
        <v>1</v>
      </c>
      <c r="G13638">
        <v>0</v>
      </c>
      <c r="H13638">
        <v>11579.4242117087</v>
      </c>
      <c r="I13638">
        <v>8144.5375450420497</v>
      </c>
      <c r="K13638">
        <v>1403.34666666666</v>
      </c>
      <c r="M13638">
        <v>2031.54</v>
      </c>
      <c r="N13638" t="s">
        <v>3091</v>
      </c>
      <c r="O13638" t="s">
        <v>3092</v>
      </c>
      <c r="P13638" t="s">
        <v>3095</v>
      </c>
      <c r="R13638" t="s">
        <v>3094</v>
      </c>
    </row>
    <row r="13639" spans="1:18" x14ac:dyDescent="0.25">
      <c r="A13639" t="s">
        <v>8772</v>
      </c>
      <c r="B13639" t="s">
        <v>3089</v>
      </c>
      <c r="D13639" t="s">
        <v>3090</v>
      </c>
      <c r="E13639" t="s">
        <v>3090</v>
      </c>
      <c r="F13639">
        <v>1</v>
      </c>
      <c r="G13639">
        <v>0</v>
      </c>
      <c r="H13639">
        <v>745.84143723600005</v>
      </c>
      <c r="I13639">
        <v>420.87143723600002</v>
      </c>
      <c r="K13639">
        <v>132.77000000000001</v>
      </c>
      <c r="M13639">
        <v>192.2</v>
      </c>
      <c r="N13639" t="s">
        <v>3091</v>
      </c>
      <c r="O13639" t="s">
        <v>3092</v>
      </c>
      <c r="P13639" t="s">
        <v>3095</v>
      </c>
      <c r="R13639" t="s">
        <v>3094</v>
      </c>
    </row>
    <row r="13640" spans="1:18" x14ac:dyDescent="0.25">
      <c r="A13640" t="s">
        <v>8842</v>
      </c>
      <c r="B13640" t="s">
        <v>3089</v>
      </c>
      <c r="D13640" t="s">
        <v>3090</v>
      </c>
      <c r="E13640" t="s">
        <v>3090</v>
      </c>
      <c r="F13640">
        <v>1</v>
      </c>
      <c r="G13640">
        <v>0</v>
      </c>
      <c r="H13640">
        <v>594.78188659512705</v>
      </c>
      <c r="I13640">
        <v>269.81188659512702</v>
      </c>
      <c r="K13640">
        <v>132.77000000000001</v>
      </c>
      <c r="M13640">
        <v>192.2</v>
      </c>
      <c r="N13640" t="s">
        <v>3091</v>
      </c>
      <c r="O13640" t="s">
        <v>3092</v>
      </c>
      <c r="P13640" t="s">
        <v>3095</v>
      </c>
      <c r="R13640" t="s">
        <v>3094</v>
      </c>
    </row>
    <row r="13641" spans="1:18" x14ac:dyDescent="0.25">
      <c r="A13641" t="s">
        <v>8700</v>
      </c>
      <c r="B13641" t="s">
        <v>3089</v>
      </c>
      <c r="D13641" t="s">
        <v>3090</v>
      </c>
      <c r="E13641" t="s">
        <v>3090</v>
      </c>
      <c r="F13641">
        <v>1</v>
      </c>
      <c r="G13641">
        <v>0</v>
      </c>
      <c r="H13641">
        <v>185.39047904705799</v>
      </c>
      <c r="I13641">
        <v>80.762979047058806</v>
      </c>
      <c r="K13641">
        <v>42.744999999999997</v>
      </c>
      <c r="M13641">
        <v>61.8825</v>
      </c>
      <c r="N13641" t="s">
        <v>3091</v>
      </c>
      <c r="O13641" t="s">
        <v>3092</v>
      </c>
      <c r="P13641" t="s">
        <v>3095</v>
      </c>
      <c r="R13641" t="s">
        <v>3094</v>
      </c>
    </row>
    <row r="13642" spans="1:18" x14ac:dyDescent="0.25">
      <c r="A13642" t="s">
        <v>8770</v>
      </c>
      <c r="B13642" t="s">
        <v>3089</v>
      </c>
      <c r="D13642" t="s">
        <v>3090</v>
      </c>
      <c r="E13642" t="s">
        <v>3090</v>
      </c>
      <c r="F13642">
        <v>1</v>
      </c>
      <c r="G13642">
        <v>0</v>
      </c>
      <c r="H13642">
        <v>1151.4680000000001</v>
      </c>
      <c r="I13642">
        <v>1151.4680000000001</v>
      </c>
      <c r="K13642"/>
      <c r="N13642" t="s">
        <v>3091</v>
      </c>
      <c r="O13642" t="s">
        <v>3092</v>
      </c>
      <c r="P13642" t="s">
        <v>3095</v>
      </c>
      <c r="R13642" t="s">
        <v>3094</v>
      </c>
    </row>
    <row r="13643" spans="1:18" x14ac:dyDescent="0.25">
      <c r="A13643" t="s">
        <v>8701</v>
      </c>
      <c r="B13643" t="s">
        <v>3089</v>
      </c>
      <c r="D13643" t="s">
        <v>3090</v>
      </c>
      <c r="E13643" t="s">
        <v>3090</v>
      </c>
      <c r="F13643">
        <v>1</v>
      </c>
      <c r="G13643">
        <v>0</v>
      </c>
      <c r="H13643">
        <v>415.15404799999999</v>
      </c>
      <c r="I13643">
        <v>367.824048</v>
      </c>
      <c r="K13643">
        <v>19.335000000000001</v>
      </c>
      <c r="M13643">
        <v>27.995000000000001</v>
      </c>
      <c r="N13643" t="s">
        <v>3091</v>
      </c>
      <c r="O13643" t="s">
        <v>3092</v>
      </c>
      <c r="P13643" t="s">
        <v>3095</v>
      </c>
      <c r="R13643" t="s">
        <v>3094</v>
      </c>
    </row>
    <row r="13644" spans="1:18" x14ac:dyDescent="0.25">
      <c r="A13644" t="s">
        <v>8843</v>
      </c>
      <c r="B13644" t="s">
        <v>3089</v>
      </c>
      <c r="D13644" t="s">
        <v>3090</v>
      </c>
      <c r="E13644" t="s">
        <v>3090</v>
      </c>
      <c r="F13644">
        <v>1</v>
      </c>
      <c r="G13644">
        <v>0</v>
      </c>
      <c r="H13644">
        <v>53.158202533333302</v>
      </c>
      <c r="I13644">
        <v>18.4532025333333</v>
      </c>
      <c r="K13644">
        <v>14.18</v>
      </c>
      <c r="M13644">
        <v>20.524999999999999</v>
      </c>
      <c r="N13644" t="s">
        <v>3091</v>
      </c>
      <c r="O13644" t="s">
        <v>3092</v>
      </c>
      <c r="P13644" t="s">
        <v>3095</v>
      </c>
      <c r="R13644" t="s">
        <v>3094</v>
      </c>
    </row>
    <row r="13645" spans="1:18" x14ac:dyDescent="0.25">
      <c r="A13645" t="s">
        <v>8707</v>
      </c>
      <c r="B13645" t="s">
        <v>3089</v>
      </c>
      <c r="D13645" t="s">
        <v>3090</v>
      </c>
      <c r="E13645" t="s">
        <v>3090</v>
      </c>
      <c r="F13645">
        <v>1</v>
      </c>
      <c r="G13645">
        <v>0</v>
      </c>
      <c r="H13645">
        <v>35.062969267139401</v>
      </c>
      <c r="I13645">
        <v>14.0429692671394</v>
      </c>
      <c r="K13645">
        <v>8.59</v>
      </c>
      <c r="M13645">
        <v>12.43</v>
      </c>
      <c r="N13645" t="s">
        <v>3091</v>
      </c>
      <c r="O13645" t="s">
        <v>3092</v>
      </c>
      <c r="P13645" t="s">
        <v>3095</v>
      </c>
      <c r="R13645" t="s">
        <v>3094</v>
      </c>
    </row>
    <row r="13646" spans="1:18" x14ac:dyDescent="0.25">
      <c r="A13646" t="s">
        <v>8706</v>
      </c>
      <c r="B13646" t="s">
        <v>3089</v>
      </c>
      <c r="D13646" t="s">
        <v>3090</v>
      </c>
      <c r="E13646" t="s">
        <v>3090</v>
      </c>
      <c r="F13646">
        <v>1</v>
      </c>
      <c r="G13646">
        <v>0</v>
      </c>
      <c r="H13646">
        <v>0</v>
      </c>
      <c r="I13646"/>
      <c r="K13646"/>
      <c r="N13646" t="s">
        <v>3091</v>
      </c>
      <c r="O13646" t="s">
        <v>3092</v>
      </c>
      <c r="P13646" t="s">
        <v>3095</v>
      </c>
      <c r="R13646" t="s">
        <v>3094</v>
      </c>
    </row>
    <row r="13647" spans="1:18" x14ac:dyDescent="0.25">
      <c r="A13647" t="s">
        <v>8771</v>
      </c>
      <c r="B13647" t="s">
        <v>3089</v>
      </c>
      <c r="D13647" t="s">
        <v>3090</v>
      </c>
      <c r="E13647" t="s">
        <v>3090</v>
      </c>
      <c r="F13647">
        <v>1</v>
      </c>
      <c r="G13647">
        <v>0</v>
      </c>
      <c r="H13647">
        <v>1512.6601922986699</v>
      </c>
      <c r="I13647">
        <v>761.73019229866998</v>
      </c>
      <c r="K13647">
        <v>306.77999999999997</v>
      </c>
      <c r="M13647">
        <v>444.15</v>
      </c>
      <c r="N13647" t="s">
        <v>3091</v>
      </c>
      <c r="O13647" t="s">
        <v>3092</v>
      </c>
      <c r="P13647" t="s">
        <v>3095</v>
      </c>
      <c r="R13647" t="s">
        <v>3094</v>
      </c>
    </row>
    <row r="13648" spans="1:18" x14ac:dyDescent="0.25">
      <c r="A13648" t="s">
        <v>8763</v>
      </c>
      <c r="B13648" t="s">
        <v>3089</v>
      </c>
      <c r="D13648" t="s">
        <v>3090</v>
      </c>
      <c r="E13648" t="s">
        <v>3090</v>
      </c>
      <c r="F13648">
        <v>1</v>
      </c>
      <c r="G13648">
        <v>0</v>
      </c>
      <c r="H13648">
        <v>686.10652000000005</v>
      </c>
      <c r="I13648">
        <v>475.94652000000002</v>
      </c>
      <c r="K13648">
        <v>85.85</v>
      </c>
      <c r="M13648">
        <v>124.31</v>
      </c>
      <c r="N13648" t="s">
        <v>3091</v>
      </c>
      <c r="O13648" t="s">
        <v>3092</v>
      </c>
      <c r="P13648" t="s">
        <v>3095</v>
      </c>
      <c r="R13648" t="s">
        <v>3094</v>
      </c>
    </row>
    <row r="13649" spans="1:18" x14ac:dyDescent="0.25">
      <c r="A13649" t="s">
        <v>8714</v>
      </c>
      <c r="B13649" t="s">
        <v>3089</v>
      </c>
      <c r="D13649" t="s">
        <v>3090</v>
      </c>
      <c r="E13649" t="s">
        <v>3090</v>
      </c>
      <c r="F13649">
        <v>1</v>
      </c>
      <c r="G13649">
        <v>0</v>
      </c>
      <c r="H13649">
        <v>534.58651999999995</v>
      </c>
      <c r="I13649">
        <v>324.42651999999998</v>
      </c>
      <c r="K13649">
        <v>85.85</v>
      </c>
      <c r="M13649">
        <v>124.31</v>
      </c>
      <c r="N13649" t="s">
        <v>3091</v>
      </c>
      <c r="O13649" t="s">
        <v>3092</v>
      </c>
      <c r="P13649" t="s">
        <v>3095</v>
      </c>
      <c r="R13649" t="s">
        <v>3094</v>
      </c>
    </row>
    <row r="13650" spans="1:18" x14ac:dyDescent="0.25">
      <c r="A13650" t="s">
        <v>8769</v>
      </c>
      <c r="B13650" t="s">
        <v>3089</v>
      </c>
      <c r="D13650" t="s">
        <v>3090</v>
      </c>
      <c r="E13650" t="s">
        <v>3090</v>
      </c>
      <c r="F13650">
        <v>1</v>
      </c>
      <c r="G13650">
        <v>0</v>
      </c>
      <c r="H13650">
        <v>1454.9773025972499</v>
      </c>
      <c r="I13650">
        <v>887.04730259725602</v>
      </c>
      <c r="K13650">
        <v>232.02</v>
      </c>
      <c r="M13650">
        <v>335.91</v>
      </c>
      <c r="N13650" t="s">
        <v>3091</v>
      </c>
      <c r="O13650" t="s">
        <v>3092</v>
      </c>
      <c r="P13650" t="s">
        <v>3095</v>
      </c>
      <c r="R13650" t="s">
        <v>3094</v>
      </c>
    </row>
    <row r="13651" spans="1:18" x14ac:dyDescent="0.25">
      <c r="A13651" t="s">
        <v>8989</v>
      </c>
      <c r="B13651" t="s">
        <v>3089</v>
      </c>
      <c r="D13651" t="s">
        <v>3090</v>
      </c>
      <c r="E13651" t="s">
        <v>3090</v>
      </c>
      <c r="F13651">
        <v>1</v>
      </c>
      <c r="G13651">
        <v>0</v>
      </c>
      <c r="H13651">
        <v>0</v>
      </c>
      <c r="I13651"/>
      <c r="K13651"/>
      <c r="N13651" t="s">
        <v>3091</v>
      </c>
      <c r="O13651" t="s">
        <v>3092</v>
      </c>
      <c r="P13651" t="s">
        <v>3095</v>
      </c>
      <c r="R13651" t="s">
        <v>3094</v>
      </c>
    </row>
    <row r="13652" spans="1:18" x14ac:dyDescent="0.25">
      <c r="A13652" t="s">
        <v>8773</v>
      </c>
      <c r="B13652" t="s">
        <v>3089</v>
      </c>
      <c r="D13652" t="s">
        <v>3090</v>
      </c>
      <c r="E13652" t="s">
        <v>3090</v>
      </c>
      <c r="F13652">
        <v>1</v>
      </c>
      <c r="G13652">
        <v>0</v>
      </c>
      <c r="H13652">
        <v>454.43091024873797</v>
      </c>
      <c r="I13652">
        <v>254.30091024873801</v>
      </c>
      <c r="K13652">
        <v>81.77</v>
      </c>
      <c r="M13652">
        <v>118.36</v>
      </c>
      <c r="N13652" t="s">
        <v>3091</v>
      </c>
      <c r="O13652" t="s">
        <v>3092</v>
      </c>
      <c r="P13652" t="s">
        <v>3095</v>
      </c>
      <c r="R13652" t="s">
        <v>3094</v>
      </c>
    </row>
    <row r="13653" spans="1:18" x14ac:dyDescent="0.25">
      <c r="A13653" t="s">
        <v>8699</v>
      </c>
      <c r="B13653" t="s">
        <v>3089</v>
      </c>
      <c r="D13653" t="s">
        <v>3090</v>
      </c>
      <c r="E13653" t="s">
        <v>3090</v>
      </c>
      <c r="F13653">
        <v>1</v>
      </c>
      <c r="G13653">
        <v>0</v>
      </c>
      <c r="H13653">
        <v>231.43642214202501</v>
      </c>
      <c r="I13653">
        <v>149.166422142025</v>
      </c>
      <c r="K13653">
        <v>33.61</v>
      </c>
      <c r="M13653">
        <v>48.66</v>
      </c>
      <c r="N13653" t="s">
        <v>3091</v>
      </c>
      <c r="O13653" t="s">
        <v>3092</v>
      </c>
      <c r="P13653" t="s">
        <v>3095</v>
      </c>
      <c r="R13653" t="s">
        <v>3094</v>
      </c>
    </row>
    <row r="13654" spans="1:18" x14ac:dyDescent="0.25">
      <c r="A13654" t="s">
        <v>8844</v>
      </c>
      <c r="B13654" t="s">
        <v>3089</v>
      </c>
      <c r="D13654" t="s">
        <v>3090</v>
      </c>
      <c r="E13654" t="s">
        <v>3090</v>
      </c>
      <c r="F13654">
        <v>1</v>
      </c>
      <c r="G13654">
        <v>0</v>
      </c>
      <c r="H13654">
        <v>8000.2235701786303</v>
      </c>
      <c r="I13654">
        <v>5207.6835701786304</v>
      </c>
      <c r="K13654">
        <v>1140.905</v>
      </c>
      <c r="M13654">
        <v>1651.635</v>
      </c>
      <c r="N13654" t="s">
        <v>3091</v>
      </c>
      <c r="O13654" t="s">
        <v>3092</v>
      </c>
      <c r="P13654" t="s">
        <v>3095</v>
      </c>
      <c r="R13654" t="s">
        <v>3094</v>
      </c>
    </row>
    <row r="13655" spans="1:18" x14ac:dyDescent="0.25">
      <c r="A13655" t="s">
        <v>9134</v>
      </c>
      <c r="B13655" t="s">
        <v>3089</v>
      </c>
      <c r="D13655" t="s">
        <v>3090</v>
      </c>
      <c r="E13655" t="s">
        <v>3090</v>
      </c>
      <c r="F13655">
        <v>1</v>
      </c>
      <c r="G13655">
        <v>0</v>
      </c>
      <c r="H13655">
        <v>8253.0349867175391</v>
      </c>
      <c r="I13655">
        <v>5286.8716533842098</v>
      </c>
      <c r="K13655">
        <v>1211.82666666666</v>
      </c>
      <c r="M13655">
        <v>1754.33666666666</v>
      </c>
      <c r="N13655" t="s">
        <v>3091</v>
      </c>
      <c r="O13655" t="s">
        <v>3092</v>
      </c>
      <c r="P13655" t="s">
        <v>3095</v>
      </c>
      <c r="R13655" t="s">
        <v>3094</v>
      </c>
    </row>
    <row r="13656" spans="1:18" x14ac:dyDescent="0.25">
      <c r="A13656" t="s">
        <v>9257</v>
      </c>
      <c r="B13656" t="s">
        <v>3089</v>
      </c>
      <c r="D13656" t="s">
        <v>3090</v>
      </c>
      <c r="E13656" t="s">
        <v>3090</v>
      </c>
      <c r="F13656">
        <v>1</v>
      </c>
      <c r="G13656">
        <v>0</v>
      </c>
      <c r="H13656">
        <v>7609.7523352015996</v>
      </c>
      <c r="I13656">
        <v>5027.8323352015996</v>
      </c>
      <c r="K13656">
        <v>1054.825</v>
      </c>
      <c r="M13656">
        <v>1527.095</v>
      </c>
      <c r="N13656" t="s">
        <v>3091</v>
      </c>
      <c r="O13656" t="s">
        <v>3092</v>
      </c>
      <c r="P13656" t="s">
        <v>3095</v>
      </c>
      <c r="R13656" t="s">
        <v>3094</v>
      </c>
    </row>
    <row r="13657" spans="1:18" x14ac:dyDescent="0.25">
      <c r="A13657" t="s">
        <v>9258</v>
      </c>
      <c r="B13657" t="s">
        <v>3089</v>
      </c>
      <c r="D13657" t="s">
        <v>3090</v>
      </c>
      <c r="E13657" t="s">
        <v>3090</v>
      </c>
      <c r="F13657">
        <v>1</v>
      </c>
      <c r="G13657">
        <v>0</v>
      </c>
      <c r="H13657">
        <v>7630.4876586363998</v>
      </c>
      <c r="I13657">
        <v>5048.5976586364004</v>
      </c>
      <c r="K13657">
        <v>1054.8150000000001</v>
      </c>
      <c r="M13657">
        <v>1527.075</v>
      </c>
      <c r="N13657" t="s">
        <v>3091</v>
      </c>
      <c r="O13657" t="s">
        <v>3092</v>
      </c>
      <c r="P13657" t="s">
        <v>3095</v>
      </c>
      <c r="R13657" t="s">
        <v>3094</v>
      </c>
    </row>
    <row r="13658" spans="1:18" x14ac:dyDescent="0.25">
      <c r="A13658" t="s">
        <v>9135</v>
      </c>
      <c r="B13658" t="s">
        <v>3089</v>
      </c>
      <c r="D13658" t="s">
        <v>3090</v>
      </c>
      <c r="E13658" t="s">
        <v>3090</v>
      </c>
      <c r="F13658">
        <v>1</v>
      </c>
      <c r="G13658">
        <v>0</v>
      </c>
      <c r="H13658">
        <v>8158.6081086150598</v>
      </c>
      <c r="I13658">
        <v>5467.1031086150597</v>
      </c>
      <c r="K13658">
        <v>1099.5999999999999</v>
      </c>
      <c r="M13658">
        <v>1591.905</v>
      </c>
      <c r="N13658" t="s">
        <v>3091</v>
      </c>
      <c r="O13658" t="s">
        <v>3092</v>
      </c>
      <c r="P13658" t="s">
        <v>3095</v>
      </c>
      <c r="R13658" t="s">
        <v>3094</v>
      </c>
    </row>
    <row r="13659" spans="1:18" x14ac:dyDescent="0.25">
      <c r="A13659" t="s">
        <v>8845</v>
      </c>
      <c r="B13659" t="s">
        <v>3089</v>
      </c>
      <c r="D13659" t="s">
        <v>3090</v>
      </c>
      <c r="E13659" t="s">
        <v>3090</v>
      </c>
      <c r="F13659">
        <v>1</v>
      </c>
      <c r="G13659">
        <v>0</v>
      </c>
      <c r="H13659">
        <v>8471.2325798935199</v>
      </c>
      <c r="I13659">
        <v>5430.6992465601897</v>
      </c>
      <c r="K13659">
        <v>1242.23</v>
      </c>
      <c r="M13659">
        <v>1798.3033333333301</v>
      </c>
      <c r="N13659" t="s">
        <v>3091</v>
      </c>
      <c r="O13659" t="s">
        <v>3092</v>
      </c>
      <c r="P13659" t="s">
        <v>3095</v>
      </c>
      <c r="R13659" t="s">
        <v>3094</v>
      </c>
    </row>
    <row r="13660" spans="1:18" x14ac:dyDescent="0.25">
      <c r="A13660" t="s">
        <v>9136</v>
      </c>
      <c r="B13660" t="s">
        <v>3089</v>
      </c>
      <c r="D13660" t="s">
        <v>3090</v>
      </c>
      <c r="E13660" t="s">
        <v>3090</v>
      </c>
      <c r="F13660">
        <v>1</v>
      </c>
      <c r="G13660">
        <v>0</v>
      </c>
      <c r="H13660">
        <v>8463.8961672760797</v>
      </c>
      <c r="I13660">
        <v>5385.5311672760799</v>
      </c>
      <c r="K13660">
        <v>1257.6600000000001</v>
      </c>
      <c r="M13660">
        <v>1820.7049999999999</v>
      </c>
      <c r="N13660" t="s">
        <v>3091</v>
      </c>
      <c r="O13660" t="s">
        <v>3092</v>
      </c>
      <c r="P13660" t="s">
        <v>3095</v>
      </c>
      <c r="R13660" t="s">
        <v>3094</v>
      </c>
    </row>
    <row r="13661" spans="1:18" x14ac:dyDescent="0.25">
      <c r="A13661" t="s">
        <v>9259</v>
      </c>
      <c r="B13661" t="s">
        <v>3089</v>
      </c>
      <c r="D13661" t="s">
        <v>3090</v>
      </c>
      <c r="E13661" t="s">
        <v>3090</v>
      </c>
      <c r="F13661">
        <v>1</v>
      </c>
      <c r="G13661">
        <v>0</v>
      </c>
      <c r="H13661">
        <v>8390.3625994988306</v>
      </c>
      <c r="I13661">
        <v>5387.6725994988301</v>
      </c>
      <c r="K13661">
        <v>1226.7349999999999</v>
      </c>
      <c r="M13661">
        <v>1775.9549999999999</v>
      </c>
      <c r="N13661" t="s">
        <v>3091</v>
      </c>
      <c r="O13661" t="s">
        <v>3092</v>
      </c>
      <c r="P13661" t="s">
        <v>3095</v>
      </c>
      <c r="R13661" t="s">
        <v>3094</v>
      </c>
    </row>
    <row r="13662" spans="1:18" x14ac:dyDescent="0.25">
      <c r="A13662" t="s">
        <v>9137</v>
      </c>
      <c r="B13662" t="s">
        <v>3089</v>
      </c>
      <c r="D13662" t="s">
        <v>3090</v>
      </c>
      <c r="E13662" t="s">
        <v>3090</v>
      </c>
      <c r="F13662">
        <v>1</v>
      </c>
      <c r="G13662">
        <v>0</v>
      </c>
      <c r="H13662">
        <v>0</v>
      </c>
      <c r="I13662"/>
      <c r="K13662"/>
      <c r="N13662" t="s">
        <v>3091</v>
      </c>
      <c r="O13662" t="s">
        <v>3092</v>
      </c>
      <c r="P13662" t="s">
        <v>3095</v>
      </c>
      <c r="R13662" t="s">
        <v>3094</v>
      </c>
    </row>
    <row r="13663" spans="1:18" x14ac:dyDescent="0.25">
      <c r="A13663" t="s">
        <v>9138</v>
      </c>
      <c r="B13663" t="s">
        <v>3089</v>
      </c>
      <c r="D13663" t="s">
        <v>3090</v>
      </c>
      <c r="E13663" t="s">
        <v>3090</v>
      </c>
      <c r="F13663">
        <v>1</v>
      </c>
      <c r="G13663">
        <v>0</v>
      </c>
      <c r="H13663">
        <v>0</v>
      </c>
      <c r="I13663"/>
      <c r="K13663"/>
      <c r="N13663" t="s">
        <v>3091</v>
      </c>
      <c r="O13663" t="s">
        <v>3092</v>
      </c>
      <c r="P13663" t="s">
        <v>3095</v>
      </c>
      <c r="R13663" t="s">
        <v>3094</v>
      </c>
    </row>
    <row r="13664" spans="1:18" x14ac:dyDescent="0.25">
      <c r="A13664" t="s">
        <v>7205</v>
      </c>
      <c r="B13664" t="s">
        <v>3089</v>
      </c>
      <c r="D13664" t="s">
        <v>3090</v>
      </c>
      <c r="E13664" t="s">
        <v>3090</v>
      </c>
      <c r="F13664">
        <v>1</v>
      </c>
      <c r="G13664">
        <v>0</v>
      </c>
      <c r="H13664">
        <v>40.5844180381645</v>
      </c>
      <c r="I13664">
        <v>12.404418038164501</v>
      </c>
      <c r="K13664">
        <v>10.14</v>
      </c>
      <c r="M13664">
        <v>18.04</v>
      </c>
      <c r="N13664" t="s">
        <v>3091</v>
      </c>
      <c r="O13664" t="s">
        <v>3092</v>
      </c>
      <c r="P13664" t="s">
        <v>3095</v>
      </c>
      <c r="R13664" t="s">
        <v>3094</v>
      </c>
    </row>
    <row r="13665" spans="1:18" x14ac:dyDescent="0.25">
      <c r="A13665" t="s">
        <v>7206</v>
      </c>
      <c r="B13665" t="s">
        <v>3089</v>
      </c>
      <c r="D13665" t="s">
        <v>3090</v>
      </c>
      <c r="E13665" t="s">
        <v>3090</v>
      </c>
      <c r="F13665">
        <v>1</v>
      </c>
      <c r="G13665">
        <v>0</v>
      </c>
      <c r="H13665">
        <v>10.984853227</v>
      </c>
      <c r="I13665">
        <v>3.3373532269999999</v>
      </c>
      <c r="K13665">
        <v>2.8</v>
      </c>
      <c r="M13665">
        <v>4.8475000000000001</v>
      </c>
      <c r="N13665" t="s">
        <v>3091</v>
      </c>
      <c r="O13665" t="s">
        <v>3092</v>
      </c>
      <c r="P13665" t="s">
        <v>3095</v>
      </c>
      <c r="R13665" t="s">
        <v>3094</v>
      </c>
    </row>
    <row r="13666" spans="1:18" x14ac:dyDescent="0.25">
      <c r="A13666" t="s">
        <v>7207</v>
      </c>
      <c r="B13666" t="s">
        <v>3089</v>
      </c>
      <c r="D13666" t="s">
        <v>3090</v>
      </c>
      <c r="E13666" t="s">
        <v>3090</v>
      </c>
      <c r="F13666">
        <v>1</v>
      </c>
      <c r="G13666">
        <v>0</v>
      </c>
      <c r="H13666">
        <v>15.4065466666666</v>
      </c>
      <c r="I13666">
        <v>9.7865466666666592</v>
      </c>
      <c r="K13666">
        <v>2</v>
      </c>
      <c r="M13666">
        <v>3.62</v>
      </c>
      <c r="N13666" t="s">
        <v>3091</v>
      </c>
      <c r="O13666" t="s">
        <v>3092</v>
      </c>
      <c r="P13666" t="s">
        <v>3095</v>
      </c>
      <c r="R13666" t="s">
        <v>3094</v>
      </c>
    </row>
    <row r="13667" spans="1:18" x14ac:dyDescent="0.25">
      <c r="A13667" t="s">
        <v>7208</v>
      </c>
      <c r="B13667" t="s">
        <v>3089</v>
      </c>
      <c r="D13667" t="s">
        <v>3090</v>
      </c>
      <c r="E13667" t="s">
        <v>3090</v>
      </c>
      <c r="F13667">
        <v>1</v>
      </c>
      <c r="G13667">
        <v>0</v>
      </c>
      <c r="H13667">
        <v>286.25490862999999</v>
      </c>
      <c r="I13667">
        <v>107.11990863</v>
      </c>
      <c r="K13667">
        <v>65</v>
      </c>
      <c r="M13667">
        <v>114.13500000000001</v>
      </c>
      <c r="N13667" t="s">
        <v>3091</v>
      </c>
      <c r="O13667" t="s">
        <v>3092</v>
      </c>
      <c r="P13667" t="s">
        <v>3095</v>
      </c>
      <c r="R13667" t="s">
        <v>3094</v>
      </c>
    </row>
    <row r="13668" spans="1:18" x14ac:dyDescent="0.25">
      <c r="A13668" t="s">
        <v>7209</v>
      </c>
      <c r="B13668" t="s">
        <v>3089</v>
      </c>
      <c r="D13668" t="s">
        <v>3090</v>
      </c>
      <c r="E13668" t="s">
        <v>3090</v>
      </c>
      <c r="F13668">
        <v>1</v>
      </c>
      <c r="G13668">
        <v>0</v>
      </c>
      <c r="H13668">
        <v>481.95666666666602</v>
      </c>
      <c r="I13668">
        <v>355.51</v>
      </c>
      <c r="K13668">
        <v>46.3466666666666</v>
      </c>
      <c r="M13668">
        <v>80.099999999999994</v>
      </c>
      <c r="N13668" t="s">
        <v>3091</v>
      </c>
      <c r="O13668" t="s">
        <v>3092</v>
      </c>
      <c r="P13668" t="s">
        <v>3095</v>
      </c>
      <c r="R13668" t="s">
        <v>3094</v>
      </c>
    </row>
    <row r="13669" spans="1:18" x14ac:dyDescent="0.25">
      <c r="A13669" t="s">
        <v>7210</v>
      </c>
      <c r="B13669" t="s">
        <v>3089</v>
      </c>
      <c r="D13669" t="s">
        <v>3090</v>
      </c>
      <c r="E13669" t="s">
        <v>3090</v>
      </c>
      <c r="F13669">
        <v>1</v>
      </c>
      <c r="G13669">
        <v>0</v>
      </c>
      <c r="H13669">
        <v>0</v>
      </c>
      <c r="I13669">
        <v>0</v>
      </c>
      <c r="K13669"/>
      <c r="N13669" t="s">
        <v>3091</v>
      </c>
      <c r="O13669" t="s">
        <v>3092</v>
      </c>
      <c r="P13669" t="s">
        <v>3095</v>
      </c>
      <c r="R13669" t="s">
        <v>3094</v>
      </c>
    </row>
    <row r="13670" spans="1:18" x14ac:dyDescent="0.25">
      <c r="A13670" t="s">
        <v>7211</v>
      </c>
      <c r="B13670" t="s">
        <v>3089</v>
      </c>
      <c r="D13670" t="s">
        <v>3090</v>
      </c>
      <c r="E13670" t="s">
        <v>3090</v>
      </c>
      <c r="F13670">
        <v>1</v>
      </c>
      <c r="G13670">
        <v>0</v>
      </c>
      <c r="H13670">
        <v>0</v>
      </c>
      <c r="I13670">
        <v>0</v>
      </c>
      <c r="K13670"/>
      <c r="N13670" t="s">
        <v>3091</v>
      </c>
      <c r="O13670" t="s">
        <v>3092</v>
      </c>
      <c r="P13670" t="s">
        <v>3095</v>
      </c>
      <c r="R13670" t="s">
        <v>3094</v>
      </c>
    </row>
    <row r="13671" spans="1:18" x14ac:dyDescent="0.25">
      <c r="A13671" t="s">
        <v>7212</v>
      </c>
      <c r="B13671" t="s">
        <v>3089</v>
      </c>
      <c r="D13671" t="s">
        <v>3090</v>
      </c>
      <c r="E13671" t="s">
        <v>3090</v>
      </c>
      <c r="F13671">
        <v>1</v>
      </c>
      <c r="G13671">
        <v>0</v>
      </c>
      <c r="H13671">
        <v>0</v>
      </c>
      <c r="I13671">
        <v>0</v>
      </c>
      <c r="K13671"/>
      <c r="N13671" t="s">
        <v>3091</v>
      </c>
      <c r="O13671" t="s">
        <v>3092</v>
      </c>
      <c r="P13671" t="s">
        <v>3095</v>
      </c>
      <c r="R13671" t="s">
        <v>3094</v>
      </c>
    </row>
    <row r="13672" spans="1:18" x14ac:dyDescent="0.25">
      <c r="A13672" t="s">
        <v>7213</v>
      </c>
      <c r="B13672" t="s">
        <v>3089</v>
      </c>
      <c r="D13672" t="s">
        <v>3090</v>
      </c>
      <c r="E13672" t="s">
        <v>3090</v>
      </c>
      <c r="F13672">
        <v>1</v>
      </c>
      <c r="G13672">
        <v>0</v>
      </c>
      <c r="H13672">
        <v>0</v>
      </c>
      <c r="I13672">
        <v>0</v>
      </c>
      <c r="K13672"/>
      <c r="N13672" t="s">
        <v>3091</v>
      </c>
      <c r="O13672" t="s">
        <v>3092</v>
      </c>
      <c r="P13672" t="s">
        <v>3095</v>
      </c>
      <c r="R13672" t="s">
        <v>3094</v>
      </c>
    </row>
    <row r="13673" spans="1:18" x14ac:dyDescent="0.25">
      <c r="A13673" t="s">
        <v>7214</v>
      </c>
      <c r="B13673" t="s">
        <v>3089</v>
      </c>
      <c r="D13673" t="s">
        <v>3090</v>
      </c>
      <c r="F13673">
        <v>1</v>
      </c>
      <c r="G13673">
        <v>0</v>
      </c>
      <c r="H13673">
        <v>8.73</v>
      </c>
      <c r="I13673">
        <v>8.73</v>
      </c>
      <c r="K13673"/>
      <c r="N13673" t="s">
        <v>3091</v>
      </c>
      <c r="O13673" t="s">
        <v>3092</v>
      </c>
      <c r="P13673" t="s">
        <v>3095</v>
      </c>
      <c r="R13673" t="s">
        <v>3094</v>
      </c>
    </row>
    <row r="13674" spans="1:18" x14ac:dyDescent="0.25">
      <c r="A13674" t="s">
        <v>7215</v>
      </c>
      <c r="B13674" t="s">
        <v>3089</v>
      </c>
      <c r="D13674" t="s">
        <v>3090</v>
      </c>
      <c r="E13674" t="s">
        <v>3090</v>
      </c>
      <c r="F13674">
        <v>1</v>
      </c>
      <c r="G13674">
        <v>0</v>
      </c>
      <c r="H13674">
        <v>0.324097003608247</v>
      </c>
      <c r="I13674">
        <v>6.6356634020618499E-3</v>
      </c>
      <c r="K13674">
        <v>0.109097938144329</v>
      </c>
      <c r="M13674">
        <v>0.208363402061855</v>
      </c>
      <c r="N13674" t="s">
        <v>3091</v>
      </c>
      <c r="O13674" t="s">
        <v>3092</v>
      </c>
      <c r="P13674" t="s">
        <v>3095</v>
      </c>
      <c r="R13674" t="s">
        <v>3094</v>
      </c>
    </row>
    <row r="13675" spans="1:18" x14ac:dyDescent="0.25">
      <c r="A13675" t="s">
        <v>7216</v>
      </c>
      <c r="B13675" t="s">
        <v>3089</v>
      </c>
      <c r="D13675" t="s">
        <v>3090</v>
      </c>
      <c r="E13675" t="s">
        <v>3090</v>
      </c>
      <c r="F13675">
        <v>1</v>
      </c>
      <c r="G13675">
        <v>0</v>
      </c>
      <c r="H13675">
        <v>54.216200000000001</v>
      </c>
      <c r="I13675">
        <v>2.12E-2</v>
      </c>
      <c r="K13675">
        <v>20</v>
      </c>
      <c r="M13675">
        <v>34.195</v>
      </c>
      <c r="N13675" t="s">
        <v>3091</v>
      </c>
      <c r="O13675" t="s">
        <v>3092</v>
      </c>
      <c r="P13675" t="s">
        <v>3095</v>
      </c>
      <c r="R13675" t="s">
        <v>3094</v>
      </c>
    </row>
    <row r="13676" spans="1:18" x14ac:dyDescent="0.25">
      <c r="A13676" t="s">
        <v>7217</v>
      </c>
      <c r="B13676" t="s">
        <v>3089</v>
      </c>
      <c r="D13676" t="s">
        <v>3090</v>
      </c>
      <c r="E13676" t="s">
        <v>3090</v>
      </c>
      <c r="F13676">
        <v>1</v>
      </c>
      <c r="G13676">
        <v>0</v>
      </c>
      <c r="H13676">
        <v>0</v>
      </c>
      <c r="I13676">
        <v>0</v>
      </c>
      <c r="K13676"/>
      <c r="N13676" t="s">
        <v>3091</v>
      </c>
      <c r="O13676" t="s">
        <v>3092</v>
      </c>
      <c r="P13676" t="s">
        <v>3095</v>
      </c>
      <c r="R13676" t="s">
        <v>3094</v>
      </c>
    </row>
    <row r="13677" spans="1:18" x14ac:dyDescent="0.25">
      <c r="A13677" t="s">
        <v>7218</v>
      </c>
      <c r="B13677" t="s">
        <v>3089</v>
      </c>
      <c r="D13677" t="s">
        <v>3090</v>
      </c>
      <c r="E13677" t="s">
        <v>3090</v>
      </c>
      <c r="F13677">
        <v>1</v>
      </c>
      <c r="G13677">
        <v>0</v>
      </c>
      <c r="H13677">
        <v>13.056248</v>
      </c>
      <c r="I13677">
        <v>0.57324799999999998</v>
      </c>
      <c r="K13677">
        <v>4.29</v>
      </c>
      <c r="M13677">
        <v>8.1929999999999996</v>
      </c>
      <c r="N13677" t="s">
        <v>3091</v>
      </c>
      <c r="O13677" t="s">
        <v>3092</v>
      </c>
      <c r="P13677" t="s">
        <v>3095</v>
      </c>
      <c r="R13677" t="s">
        <v>3094</v>
      </c>
    </row>
    <row r="13678" spans="1:18" x14ac:dyDescent="0.25">
      <c r="A13678" t="s">
        <v>7219</v>
      </c>
      <c r="B13678" t="s">
        <v>3089</v>
      </c>
      <c r="D13678" t="s">
        <v>3090</v>
      </c>
      <c r="E13678" t="s">
        <v>3090</v>
      </c>
      <c r="F13678">
        <v>1</v>
      </c>
      <c r="G13678">
        <v>0</v>
      </c>
      <c r="H13678">
        <v>8.843</v>
      </c>
      <c r="I13678">
        <v>0.113</v>
      </c>
      <c r="K13678">
        <v>3</v>
      </c>
      <c r="M13678">
        <v>5.73</v>
      </c>
      <c r="N13678" t="s">
        <v>3091</v>
      </c>
      <c r="O13678" t="s">
        <v>3092</v>
      </c>
      <c r="P13678" t="s">
        <v>3095</v>
      </c>
      <c r="R13678" t="s">
        <v>3094</v>
      </c>
    </row>
    <row r="13679" spans="1:18" x14ac:dyDescent="0.25">
      <c r="A13679" t="s">
        <v>7220</v>
      </c>
      <c r="B13679" t="s">
        <v>3089</v>
      </c>
      <c r="D13679" t="s">
        <v>3090</v>
      </c>
      <c r="E13679" t="s">
        <v>3090</v>
      </c>
      <c r="F13679">
        <v>1</v>
      </c>
      <c r="G13679">
        <v>0</v>
      </c>
      <c r="H13679">
        <v>1333.569945</v>
      </c>
      <c r="I13679">
        <v>595.92994499999998</v>
      </c>
      <c r="K13679">
        <v>270</v>
      </c>
      <c r="M13679">
        <v>467.64</v>
      </c>
      <c r="N13679" t="s">
        <v>3091</v>
      </c>
      <c r="O13679" t="s">
        <v>3092</v>
      </c>
      <c r="P13679" t="s">
        <v>3095</v>
      </c>
      <c r="R13679" t="s">
        <v>3094</v>
      </c>
    </row>
    <row r="13680" spans="1:18" x14ac:dyDescent="0.25">
      <c r="A13680" t="s">
        <v>7221</v>
      </c>
      <c r="B13680" t="s">
        <v>3089</v>
      </c>
      <c r="D13680" t="s">
        <v>3090</v>
      </c>
      <c r="E13680" t="s">
        <v>3090</v>
      </c>
      <c r="F13680">
        <v>1</v>
      </c>
      <c r="G13680">
        <v>0</v>
      </c>
      <c r="H13680">
        <v>46.729239900000003</v>
      </c>
      <c r="I13680">
        <v>3.0792399000000001</v>
      </c>
      <c r="K13680">
        <v>15</v>
      </c>
      <c r="M13680">
        <v>28.65</v>
      </c>
      <c r="N13680" t="s">
        <v>3091</v>
      </c>
      <c r="O13680" t="s">
        <v>3092</v>
      </c>
      <c r="P13680" t="s">
        <v>3095</v>
      </c>
      <c r="R13680" t="s">
        <v>3094</v>
      </c>
    </row>
    <row r="13681" spans="1:18" x14ac:dyDescent="0.25">
      <c r="A13681" t="s">
        <v>7222</v>
      </c>
      <c r="B13681" t="s">
        <v>3089</v>
      </c>
      <c r="D13681" t="s">
        <v>3090</v>
      </c>
      <c r="E13681" t="s">
        <v>3090</v>
      </c>
      <c r="F13681">
        <v>1</v>
      </c>
      <c r="G13681">
        <v>0</v>
      </c>
      <c r="H13681">
        <v>287.69</v>
      </c>
      <c r="I13681">
        <v>84</v>
      </c>
      <c r="K13681">
        <v>70</v>
      </c>
      <c r="M13681">
        <v>133.69</v>
      </c>
      <c r="N13681" t="s">
        <v>3091</v>
      </c>
      <c r="O13681" t="s">
        <v>3092</v>
      </c>
      <c r="P13681" t="s">
        <v>3095</v>
      </c>
      <c r="R13681" t="s">
        <v>3094</v>
      </c>
    </row>
    <row r="13682" spans="1:18" x14ac:dyDescent="0.25">
      <c r="A13682" t="s">
        <v>7223</v>
      </c>
      <c r="B13682" t="s">
        <v>3089</v>
      </c>
      <c r="D13682" t="s">
        <v>3090</v>
      </c>
      <c r="E13682" t="s">
        <v>3090</v>
      </c>
      <c r="F13682">
        <v>1</v>
      </c>
      <c r="G13682">
        <v>0</v>
      </c>
      <c r="H13682">
        <v>2023.6019999999901</v>
      </c>
      <c r="I13682">
        <v>714.19199999999898</v>
      </c>
      <c r="K13682">
        <v>450</v>
      </c>
      <c r="M13682">
        <v>859.41</v>
      </c>
      <c r="N13682" t="s">
        <v>3091</v>
      </c>
      <c r="O13682" t="s">
        <v>3092</v>
      </c>
      <c r="P13682" t="s">
        <v>3095</v>
      </c>
      <c r="R13682" t="s">
        <v>3094</v>
      </c>
    </row>
    <row r="13683" spans="1:18" x14ac:dyDescent="0.25">
      <c r="A13683" t="s">
        <v>7224</v>
      </c>
      <c r="B13683" t="s">
        <v>3089</v>
      </c>
      <c r="D13683" t="s">
        <v>3090</v>
      </c>
      <c r="E13683" t="s">
        <v>3090</v>
      </c>
      <c r="F13683">
        <v>1</v>
      </c>
      <c r="G13683">
        <v>0</v>
      </c>
      <c r="H13683">
        <v>29.11</v>
      </c>
      <c r="I13683">
        <v>0.01</v>
      </c>
      <c r="K13683">
        <v>10</v>
      </c>
      <c r="M13683">
        <v>19.100000000000001</v>
      </c>
      <c r="N13683" t="s">
        <v>3091</v>
      </c>
      <c r="O13683" t="s">
        <v>3092</v>
      </c>
      <c r="P13683" t="s">
        <v>3095</v>
      </c>
      <c r="R13683" t="s">
        <v>3094</v>
      </c>
    </row>
    <row r="13684" spans="1:18" x14ac:dyDescent="0.25">
      <c r="A13684" t="s">
        <v>7225</v>
      </c>
      <c r="B13684" t="s">
        <v>3089</v>
      </c>
      <c r="D13684" t="s">
        <v>3090</v>
      </c>
      <c r="E13684" t="s">
        <v>3090</v>
      </c>
      <c r="F13684">
        <v>1</v>
      </c>
      <c r="G13684">
        <v>0</v>
      </c>
      <c r="H13684">
        <v>0</v>
      </c>
      <c r="I13684">
        <v>0</v>
      </c>
      <c r="K13684"/>
      <c r="N13684" t="s">
        <v>3091</v>
      </c>
      <c r="O13684" t="s">
        <v>3092</v>
      </c>
      <c r="P13684" t="s">
        <v>3095</v>
      </c>
      <c r="R13684" t="s">
        <v>3094</v>
      </c>
    </row>
    <row r="13685" spans="1:18" x14ac:dyDescent="0.25">
      <c r="A13685" t="s">
        <v>7226</v>
      </c>
      <c r="B13685" t="s">
        <v>3089</v>
      </c>
      <c r="D13685" t="s">
        <v>3090</v>
      </c>
      <c r="E13685" t="s">
        <v>3090</v>
      </c>
      <c r="F13685">
        <v>1</v>
      </c>
      <c r="G13685">
        <v>0</v>
      </c>
      <c r="H13685">
        <v>0</v>
      </c>
      <c r="I13685">
        <v>0</v>
      </c>
      <c r="K13685"/>
      <c r="N13685" t="s">
        <v>3091</v>
      </c>
      <c r="O13685" t="s">
        <v>3092</v>
      </c>
      <c r="P13685" t="s">
        <v>3095</v>
      </c>
      <c r="R13685" t="s">
        <v>3094</v>
      </c>
    </row>
    <row r="13686" spans="1:18" x14ac:dyDescent="0.25">
      <c r="A13686" t="s">
        <v>7227</v>
      </c>
      <c r="B13686" t="s">
        <v>3089</v>
      </c>
      <c r="D13686" t="s">
        <v>3090</v>
      </c>
      <c r="E13686" t="s">
        <v>3090</v>
      </c>
      <c r="F13686">
        <v>1</v>
      </c>
      <c r="G13686">
        <v>0</v>
      </c>
      <c r="H13686">
        <v>0</v>
      </c>
      <c r="I13686">
        <v>0</v>
      </c>
      <c r="K13686"/>
      <c r="N13686" t="s">
        <v>3091</v>
      </c>
      <c r="O13686" t="s">
        <v>3092</v>
      </c>
      <c r="P13686" t="s">
        <v>3095</v>
      </c>
      <c r="R13686" t="s">
        <v>3094</v>
      </c>
    </row>
    <row r="13687" spans="1:18" x14ac:dyDescent="0.25">
      <c r="A13687" t="s">
        <v>7228</v>
      </c>
      <c r="B13687" t="s">
        <v>3089</v>
      </c>
      <c r="D13687" t="s">
        <v>3090</v>
      </c>
      <c r="F13687">
        <v>1</v>
      </c>
      <c r="G13687">
        <v>0</v>
      </c>
      <c r="H13687">
        <v>127.5</v>
      </c>
      <c r="I13687">
        <v>127.5</v>
      </c>
      <c r="K13687"/>
      <c r="N13687" t="s">
        <v>3091</v>
      </c>
      <c r="O13687" t="s">
        <v>3092</v>
      </c>
      <c r="P13687" t="s">
        <v>3093</v>
      </c>
      <c r="R13687" t="s">
        <v>3094</v>
      </c>
    </row>
    <row r="13688" spans="1:18" x14ac:dyDescent="0.25">
      <c r="A13688" t="s">
        <v>7229</v>
      </c>
      <c r="B13688" t="s">
        <v>3089</v>
      </c>
      <c r="D13688" t="s">
        <v>3090</v>
      </c>
      <c r="E13688" t="s">
        <v>3090</v>
      </c>
      <c r="F13688">
        <v>1</v>
      </c>
      <c r="G13688">
        <v>0</v>
      </c>
      <c r="H13688">
        <v>0</v>
      </c>
      <c r="I13688">
        <v>0</v>
      </c>
      <c r="K13688"/>
      <c r="N13688" t="s">
        <v>3091</v>
      </c>
      <c r="O13688" t="s">
        <v>3092</v>
      </c>
      <c r="P13688" t="s">
        <v>3095</v>
      </c>
      <c r="R13688" t="s">
        <v>3094</v>
      </c>
    </row>
    <row r="13689" spans="1:18" x14ac:dyDescent="0.25">
      <c r="A13689" t="s">
        <v>7230</v>
      </c>
      <c r="B13689" t="s">
        <v>3089</v>
      </c>
      <c r="D13689" t="s">
        <v>3090</v>
      </c>
      <c r="E13689" t="s">
        <v>3090</v>
      </c>
      <c r="F13689">
        <v>1</v>
      </c>
      <c r="G13689">
        <v>0</v>
      </c>
      <c r="H13689">
        <v>0</v>
      </c>
      <c r="I13689">
        <v>0</v>
      </c>
      <c r="K13689"/>
      <c r="N13689" t="s">
        <v>3091</v>
      </c>
      <c r="O13689" t="s">
        <v>3092</v>
      </c>
      <c r="P13689" t="s">
        <v>3095</v>
      </c>
      <c r="R13689" t="s">
        <v>3094</v>
      </c>
    </row>
    <row r="13690" spans="1:18" x14ac:dyDescent="0.25">
      <c r="A13690" t="s">
        <v>7231</v>
      </c>
      <c r="B13690" t="s">
        <v>3089</v>
      </c>
      <c r="D13690" t="s">
        <v>3090</v>
      </c>
      <c r="E13690" t="s">
        <v>3090</v>
      </c>
      <c r="F13690">
        <v>1</v>
      </c>
      <c r="G13690">
        <v>0</v>
      </c>
      <c r="H13690">
        <v>108.44</v>
      </c>
      <c r="I13690">
        <v>0.05</v>
      </c>
      <c r="K13690">
        <v>40</v>
      </c>
      <c r="M13690">
        <v>68.39</v>
      </c>
      <c r="N13690" t="s">
        <v>3091</v>
      </c>
      <c r="O13690" t="s">
        <v>3092</v>
      </c>
      <c r="P13690" t="s">
        <v>3095</v>
      </c>
      <c r="R13690" t="s">
        <v>3094</v>
      </c>
    </row>
    <row r="13691" spans="1:18" x14ac:dyDescent="0.25">
      <c r="A13691" t="s">
        <v>7232</v>
      </c>
      <c r="B13691" t="s">
        <v>3089</v>
      </c>
      <c r="D13691" t="s">
        <v>3090</v>
      </c>
      <c r="E13691" t="s">
        <v>3090</v>
      </c>
      <c r="F13691">
        <v>1</v>
      </c>
      <c r="G13691">
        <v>0</v>
      </c>
      <c r="H13691">
        <v>108.44</v>
      </c>
      <c r="I13691">
        <v>0.05</v>
      </c>
      <c r="K13691">
        <v>40</v>
      </c>
      <c r="M13691">
        <v>68.39</v>
      </c>
      <c r="N13691" t="s">
        <v>3091</v>
      </c>
      <c r="O13691" t="s">
        <v>3092</v>
      </c>
      <c r="P13691" t="s">
        <v>3095</v>
      </c>
      <c r="R13691" t="s">
        <v>3094</v>
      </c>
    </row>
    <row r="13692" spans="1:18" x14ac:dyDescent="0.25">
      <c r="A13692" t="s">
        <v>7233</v>
      </c>
      <c r="B13692" t="s">
        <v>3089</v>
      </c>
      <c r="D13692" t="s">
        <v>3090</v>
      </c>
      <c r="E13692" t="s">
        <v>3090</v>
      </c>
      <c r="F13692">
        <v>1</v>
      </c>
      <c r="G13692">
        <v>0</v>
      </c>
      <c r="H13692">
        <v>18.05</v>
      </c>
      <c r="I13692">
        <v>4.5</v>
      </c>
      <c r="K13692">
        <v>5</v>
      </c>
      <c r="M13692">
        <v>8.5500000000000007</v>
      </c>
      <c r="N13692" t="s">
        <v>3091</v>
      </c>
      <c r="O13692" t="s">
        <v>3092</v>
      </c>
      <c r="P13692" t="s">
        <v>3095</v>
      </c>
      <c r="R13692" t="s">
        <v>3094</v>
      </c>
    </row>
    <row r="13693" spans="1:18" x14ac:dyDescent="0.25">
      <c r="A13693" t="s">
        <v>7234</v>
      </c>
      <c r="B13693" t="s">
        <v>3089</v>
      </c>
      <c r="D13693" t="s">
        <v>3090</v>
      </c>
      <c r="E13693" t="s">
        <v>3090</v>
      </c>
      <c r="F13693">
        <v>1</v>
      </c>
      <c r="G13693">
        <v>0</v>
      </c>
      <c r="H13693">
        <v>16.753</v>
      </c>
      <c r="I13693">
        <v>5.1130000000000004</v>
      </c>
      <c r="K13693">
        <v>4</v>
      </c>
      <c r="M13693">
        <v>7.64</v>
      </c>
      <c r="N13693" t="s">
        <v>3091</v>
      </c>
      <c r="O13693" t="s">
        <v>3092</v>
      </c>
      <c r="P13693" t="s">
        <v>3095</v>
      </c>
      <c r="R13693" t="s">
        <v>3094</v>
      </c>
    </row>
    <row r="13694" spans="1:18" x14ac:dyDescent="0.25">
      <c r="A13694" t="s">
        <v>7235</v>
      </c>
      <c r="B13694" t="s">
        <v>3089</v>
      </c>
      <c r="D13694" t="s">
        <v>3090</v>
      </c>
      <c r="E13694" t="s">
        <v>3090</v>
      </c>
      <c r="F13694">
        <v>1</v>
      </c>
      <c r="G13694">
        <v>0</v>
      </c>
      <c r="H13694">
        <v>27.133900000000001</v>
      </c>
      <c r="I13694">
        <v>3.39E-2</v>
      </c>
      <c r="K13694">
        <v>10</v>
      </c>
      <c r="M13694">
        <v>17.100000000000001</v>
      </c>
      <c r="N13694" t="s">
        <v>3091</v>
      </c>
      <c r="O13694" t="s">
        <v>3092</v>
      </c>
      <c r="P13694" t="s">
        <v>3095</v>
      </c>
      <c r="R13694" t="s">
        <v>3094</v>
      </c>
    </row>
    <row r="13695" spans="1:18" x14ac:dyDescent="0.25">
      <c r="A13695" t="s">
        <v>7236</v>
      </c>
      <c r="B13695" t="s">
        <v>3089</v>
      </c>
      <c r="D13695" t="s">
        <v>3090</v>
      </c>
      <c r="E13695" t="s">
        <v>3090</v>
      </c>
      <c r="F13695">
        <v>1</v>
      </c>
      <c r="G13695">
        <v>0</v>
      </c>
      <c r="H13695">
        <v>123.53485714285701</v>
      </c>
      <c r="I13695">
        <v>105.86485714285701</v>
      </c>
      <c r="K13695">
        <v>6.52</v>
      </c>
      <c r="M13695">
        <v>11.15</v>
      </c>
      <c r="N13695" t="s">
        <v>3091</v>
      </c>
      <c r="O13695" t="s">
        <v>3092</v>
      </c>
      <c r="P13695" t="s">
        <v>3095</v>
      </c>
      <c r="R13695" t="s">
        <v>3094</v>
      </c>
    </row>
    <row r="13696" spans="1:18" x14ac:dyDescent="0.25">
      <c r="A13696" t="s">
        <v>7237</v>
      </c>
      <c r="B13696" t="s">
        <v>3089</v>
      </c>
      <c r="D13696" t="s">
        <v>3090</v>
      </c>
      <c r="E13696" t="s">
        <v>3090</v>
      </c>
      <c r="F13696">
        <v>1</v>
      </c>
      <c r="G13696">
        <v>0</v>
      </c>
      <c r="H13696">
        <v>120.84485714285699</v>
      </c>
      <c r="I13696">
        <v>105.86485714285701</v>
      </c>
      <c r="K13696">
        <v>5.53</v>
      </c>
      <c r="M13696">
        <v>9.4499999999999993</v>
      </c>
      <c r="N13696" t="s">
        <v>3091</v>
      </c>
      <c r="O13696" t="s">
        <v>3092</v>
      </c>
      <c r="P13696" t="s">
        <v>3095</v>
      </c>
      <c r="R13696" t="s">
        <v>3094</v>
      </c>
    </row>
    <row r="13697" spans="1:18" x14ac:dyDescent="0.25">
      <c r="A13697" t="s">
        <v>7238</v>
      </c>
      <c r="B13697" t="s">
        <v>3089</v>
      </c>
      <c r="D13697" t="s">
        <v>3090</v>
      </c>
      <c r="E13697" t="s">
        <v>3090</v>
      </c>
      <c r="F13697">
        <v>1</v>
      </c>
      <c r="G13697">
        <v>0</v>
      </c>
      <c r="H13697">
        <v>72.361466666666601</v>
      </c>
      <c r="I13697">
        <v>31.0114666666666</v>
      </c>
      <c r="K13697">
        <v>14.21</v>
      </c>
      <c r="M13697">
        <v>27.14</v>
      </c>
      <c r="N13697" t="s">
        <v>3091</v>
      </c>
      <c r="O13697" t="s">
        <v>3092</v>
      </c>
      <c r="P13697" t="s">
        <v>3095</v>
      </c>
      <c r="R13697" t="s">
        <v>3094</v>
      </c>
    </row>
    <row r="13698" spans="1:18" x14ac:dyDescent="0.25">
      <c r="A13698" t="s">
        <v>7239</v>
      </c>
      <c r="B13698" t="s">
        <v>3089</v>
      </c>
      <c r="D13698" t="s">
        <v>3090</v>
      </c>
      <c r="E13698" t="s">
        <v>3090</v>
      </c>
      <c r="F13698">
        <v>1</v>
      </c>
      <c r="G13698">
        <v>0</v>
      </c>
      <c r="H13698">
        <v>58.4400433333333</v>
      </c>
      <c r="I13698">
        <v>20.0300433333333</v>
      </c>
      <c r="K13698">
        <v>13.2</v>
      </c>
      <c r="M13698">
        <v>25.21</v>
      </c>
      <c r="N13698" t="s">
        <v>3091</v>
      </c>
      <c r="O13698" t="s">
        <v>3092</v>
      </c>
      <c r="P13698" t="s">
        <v>3095</v>
      </c>
      <c r="R13698" t="s">
        <v>3094</v>
      </c>
    </row>
    <row r="13699" spans="1:18" x14ac:dyDescent="0.25">
      <c r="A13699" t="s">
        <v>7240</v>
      </c>
      <c r="B13699" t="s">
        <v>3089</v>
      </c>
      <c r="D13699" t="s">
        <v>3090</v>
      </c>
      <c r="E13699" t="s">
        <v>3090</v>
      </c>
      <c r="F13699">
        <v>1</v>
      </c>
      <c r="G13699">
        <v>0</v>
      </c>
      <c r="H13699">
        <v>85.510360750000004</v>
      </c>
      <c r="I13699">
        <v>36.040360749999998</v>
      </c>
      <c r="K13699">
        <v>17</v>
      </c>
      <c r="M13699">
        <v>32.47</v>
      </c>
      <c r="N13699" t="s">
        <v>3091</v>
      </c>
      <c r="O13699" t="s">
        <v>3092</v>
      </c>
      <c r="P13699" t="s">
        <v>3095</v>
      </c>
      <c r="R13699" t="s">
        <v>3094</v>
      </c>
    </row>
    <row r="13700" spans="1:18" x14ac:dyDescent="0.25">
      <c r="A13700" t="s">
        <v>7241</v>
      </c>
      <c r="B13700" t="s">
        <v>3089</v>
      </c>
      <c r="D13700" t="s">
        <v>3090</v>
      </c>
      <c r="E13700" t="s">
        <v>3090</v>
      </c>
      <c r="F13700">
        <v>1</v>
      </c>
      <c r="G13700">
        <v>0</v>
      </c>
      <c r="H13700">
        <v>543.21457870479901</v>
      </c>
      <c r="I13700">
        <v>214.40457870479901</v>
      </c>
      <c r="K13700">
        <v>113</v>
      </c>
      <c r="M13700">
        <v>215.81</v>
      </c>
      <c r="N13700" t="s">
        <v>3091</v>
      </c>
      <c r="O13700" t="s">
        <v>3092</v>
      </c>
      <c r="P13700" t="s">
        <v>3095</v>
      </c>
      <c r="R13700" t="s">
        <v>3094</v>
      </c>
    </row>
    <row r="13701" spans="1:18" x14ac:dyDescent="0.25">
      <c r="A13701" t="s">
        <v>7242</v>
      </c>
      <c r="B13701" t="s">
        <v>3089</v>
      </c>
      <c r="D13701" t="s">
        <v>3090</v>
      </c>
      <c r="E13701" t="s">
        <v>3090</v>
      </c>
      <c r="F13701">
        <v>1</v>
      </c>
      <c r="G13701">
        <v>0</v>
      </c>
      <c r="H13701">
        <v>0</v>
      </c>
      <c r="I13701">
        <v>0</v>
      </c>
      <c r="K13701"/>
      <c r="N13701" t="s">
        <v>3091</v>
      </c>
      <c r="O13701" t="s">
        <v>3092</v>
      </c>
      <c r="P13701" t="s">
        <v>3095</v>
      </c>
      <c r="R13701" t="s">
        <v>3094</v>
      </c>
    </row>
    <row r="13702" spans="1:18" x14ac:dyDescent="0.25">
      <c r="A13702" t="s">
        <v>7243</v>
      </c>
      <c r="B13702" t="s">
        <v>3089</v>
      </c>
      <c r="D13702" t="s">
        <v>3090</v>
      </c>
      <c r="E13702" t="s">
        <v>3090</v>
      </c>
      <c r="F13702">
        <v>1</v>
      </c>
      <c r="G13702">
        <v>0</v>
      </c>
      <c r="H13702">
        <v>0</v>
      </c>
      <c r="I13702">
        <v>0</v>
      </c>
      <c r="K13702"/>
      <c r="N13702" t="s">
        <v>3091</v>
      </c>
      <c r="O13702" t="s">
        <v>3092</v>
      </c>
      <c r="P13702" t="s">
        <v>3095</v>
      </c>
      <c r="R13702" t="s">
        <v>3094</v>
      </c>
    </row>
    <row r="13703" spans="1:18" x14ac:dyDescent="0.25">
      <c r="A13703" t="s">
        <v>7244</v>
      </c>
      <c r="B13703" t="s">
        <v>3089</v>
      </c>
      <c r="D13703" t="s">
        <v>3090</v>
      </c>
      <c r="E13703" t="s">
        <v>3090</v>
      </c>
      <c r="F13703">
        <v>1</v>
      </c>
      <c r="G13703">
        <v>0</v>
      </c>
      <c r="H13703">
        <v>0</v>
      </c>
      <c r="I13703">
        <v>0</v>
      </c>
      <c r="K13703"/>
      <c r="N13703" t="s">
        <v>3091</v>
      </c>
      <c r="O13703" t="s">
        <v>3092</v>
      </c>
      <c r="P13703" t="s">
        <v>3095</v>
      </c>
      <c r="R13703" t="s">
        <v>3094</v>
      </c>
    </row>
    <row r="13704" spans="1:18" x14ac:dyDescent="0.25">
      <c r="A13704" t="s">
        <v>7245</v>
      </c>
      <c r="B13704" t="s">
        <v>3089</v>
      </c>
      <c r="D13704" t="s">
        <v>3090</v>
      </c>
      <c r="E13704" t="s">
        <v>3090</v>
      </c>
      <c r="F13704">
        <v>1</v>
      </c>
      <c r="G13704">
        <v>0</v>
      </c>
      <c r="H13704">
        <v>0</v>
      </c>
      <c r="I13704">
        <v>0</v>
      </c>
      <c r="K13704"/>
      <c r="N13704" t="s">
        <v>3091</v>
      </c>
      <c r="O13704" t="s">
        <v>3092</v>
      </c>
      <c r="P13704" t="s">
        <v>3095</v>
      </c>
      <c r="R13704" t="s">
        <v>3094</v>
      </c>
    </row>
    <row r="13705" spans="1:18" x14ac:dyDescent="0.25">
      <c r="A13705" t="s">
        <v>7246</v>
      </c>
      <c r="B13705" t="s">
        <v>3089</v>
      </c>
      <c r="D13705" t="s">
        <v>3090</v>
      </c>
      <c r="E13705" t="s">
        <v>3090</v>
      </c>
      <c r="F13705">
        <v>1</v>
      </c>
      <c r="G13705">
        <v>0</v>
      </c>
      <c r="H13705">
        <v>0</v>
      </c>
      <c r="I13705">
        <v>0</v>
      </c>
      <c r="K13705"/>
      <c r="N13705" t="s">
        <v>3091</v>
      </c>
      <c r="O13705" t="s">
        <v>3092</v>
      </c>
      <c r="P13705" t="s">
        <v>3095</v>
      </c>
      <c r="R13705" t="s">
        <v>3094</v>
      </c>
    </row>
    <row r="13706" spans="1:18" x14ac:dyDescent="0.25">
      <c r="A13706" t="s">
        <v>7247</v>
      </c>
      <c r="B13706" t="s">
        <v>3089</v>
      </c>
      <c r="D13706" t="s">
        <v>3090</v>
      </c>
      <c r="E13706" t="s">
        <v>3090</v>
      </c>
      <c r="F13706">
        <v>1</v>
      </c>
      <c r="G13706">
        <v>0</v>
      </c>
      <c r="H13706">
        <v>0</v>
      </c>
      <c r="I13706">
        <v>0</v>
      </c>
      <c r="K13706"/>
      <c r="N13706" t="s">
        <v>3091</v>
      </c>
      <c r="O13706" t="s">
        <v>3092</v>
      </c>
      <c r="P13706" t="s">
        <v>3095</v>
      </c>
      <c r="R13706" t="s">
        <v>3094</v>
      </c>
    </row>
    <row r="13707" spans="1:18" x14ac:dyDescent="0.25">
      <c r="A13707" t="s">
        <v>7248</v>
      </c>
      <c r="B13707" t="s">
        <v>3089</v>
      </c>
      <c r="D13707" t="s">
        <v>3090</v>
      </c>
      <c r="E13707" t="s">
        <v>3090</v>
      </c>
      <c r="F13707">
        <v>1</v>
      </c>
      <c r="G13707">
        <v>0</v>
      </c>
      <c r="H13707">
        <v>0</v>
      </c>
      <c r="I13707">
        <v>0</v>
      </c>
      <c r="K13707"/>
      <c r="N13707" t="s">
        <v>3091</v>
      </c>
      <c r="O13707" t="s">
        <v>3092</v>
      </c>
      <c r="P13707" t="s">
        <v>3095</v>
      </c>
      <c r="R13707" t="s">
        <v>3094</v>
      </c>
    </row>
    <row r="13708" spans="1:18" x14ac:dyDescent="0.25">
      <c r="A13708" t="s">
        <v>7249</v>
      </c>
      <c r="B13708" t="s">
        <v>3089</v>
      </c>
      <c r="D13708" t="s">
        <v>3090</v>
      </c>
      <c r="E13708" t="s">
        <v>3090</v>
      </c>
      <c r="F13708">
        <v>1</v>
      </c>
      <c r="G13708">
        <v>0</v>
      </c>
      <c r="H13708">
        <v>0</v>
      </c>
      <c r="I13708">
        <v>0</v>
      </c>
      <c r="K13708"/>
      <c r="N13708" t="s">
        <v>3091</v>
      </c>
      <c r="O13708" t="s">
        <v>3092</v>
      </c>
      <c r="P13708" t="s">
        <v>3095</v>
      </c>
      <c r="R13708" t="s">
        <v>3094</v>
      </c>
    </row>
    <row r="13709" spans="1:18" x14ac:dyDescent="0.25">
      <c r="A13709" t="s">
        <v>7250</v>
      </c>
      <c r="B13709" t="s">
        <v>3089</v>
      </c>
      <c r="D13709" t="s">
        <v>3090</v>
      </c>
      <c r="E13709" t="s">
        <v>3090</v>
      </c>
      <c r="F13709">
        <v>1</v>
      </c>
      <c r="G13709">
        <v>0</v>
      </c>
      <c r="H13709">
        <v>0</v>
      </c>
      <c r="I13709">
        <v>0</v>
      </c>
      <c r="K13709"/>
      <c r="N13709" t="s">
        <v>3091</v>
      </c>
      <c r="O13709" t="s">
        <v>3092</v>
      </c>
      <c r="P13709" t="s">
        <v>3095</v>
      </c>
      <c r="R13709" t="s">
        <v>3094</v>
      </c>
    </row>
    <row r="13710" spans="1:18" x14ac:dyDescent="0.25">
      <c r="A13710" t="s">
        <v>7251</v>
      </c>
      <c r="B13710" t="s">
        <v>3089</v>
      </c>
      <c r="D13710" t="s">
        <v>3090</v>
      </c>
      <c r="E13710" t="s">
        <v>3090</v>
      </c>
      <c r="F13710">
        <v>1</v>
      </c>
      <c r="G13710">
        <v>0</v>
      </c>
      <c r="H13710">
        <v>0</v>
      </c>
      <c r="I13710">
        <v>0</v>
      </c>
      <c r="K13710"/>
      <c r="N13710" t="s">
        <v>3091</v>
      </c>
      <c r="O13710" t="s">
        <v>3092</v>
      </c>
      <c r="P13710" t="s">
        <v>3095</v>
      </c>
      <c r="R13710" t="s">
        <v>3094</v>
      </c>
    </row>
    <row r="13711" spans="1:18" x14ac:dyDescent="0.25">
      <c r="A13711" t="s">
        <v>7252</v>
      </c>
      <c r="B13711" t="s">
        <v>3089</v>
      </c>
      <c r="D13711" t="s">
        <v>3090</v>
      </c>
      <c r="E13711" t="s">
        <v>3090</v>
      </c>
      <c r="F13711">
        <v>1</v>
      </c>
      <c r="G13711">
        <v>0</v>
      </c>
      <c r="H13711">
        <v>0</v>
      </c>
      <c r="I13711">
        <v>0</v>
      </c>
      <c r="K13711"/>
      <c r="N13711" t="s">
        <v>3091</v>
      </c>
      <c r="O13711" t="s">
        <v>3092</v>
      </c>
      <c r="P13711" t="s">
        <v>3095</v>
      </c>
      <c r="R13711" t="s">
        <v>3094</v>
      </c>
    </row>
    <row r="13712" spans="1:18" x14ac:dyDescent="0.25">
      <c r="A13712" t="s">
        <v>7253</v>
      </c>
      <c r="B13712" t="s">
        <v>3089</v>
      </c>
      <c r="D13712" t="s">
        <v>3090</v>
      </c>
      <c r="E13712" t="s">
        <v>3090</v>
      </c>
      <c r="F13712">
        <v>1</v>
      </c>
      <c r="G13712">
        <v>0</v>
      </c>
      <c r="H13712">
        <v>0</v>
      </c>
      <c r="I13712">
        <v>0</v>
      </c>
      <c r="K13712"/>
      <c r="N13712" t="s">
        <v>3091</v>
      </c>
      <c r="O13712" t="s">
        <v>3092</v>
      </c>
      <c r="P13712" t="s">
        <v>3095</v>
      </c>
      <c r="R13712" t="s">
        <v>3094</v>
      </c>
    </row>
    <row r="13713" spans="1:18" x14ac:dyDescent="0.25">
      <c r="A13713" t="s">
        <v>7254</v>
      </c>
      <c r="B13713" t="s">
        <v>3089</v>
      </c>
      <c r="D13713" t="s">
        <v>3090</v>
      </c>
      <c r="E13713" t="s">
        <v>3090</v>
      </c>
      <c r="F13713">
        <v>1</v>
      </c>
      <c r="G13713">
        <v>0</v>
      </c>
      <c r="H13713">
        <v>0</v>
      </c>
      <c r="I13713">
        <v>0</v>
      </c>
      <c r="K13713"/>
      <c r="N13713" t="s">
        <v>3091</v>
      </c>
      <c r="O13713" t="s">
        <v>3092</v>
      </c>
      <c r="P13713" t="s">
        <v>3095</v>
      </c>
      <c r="R13713" t="s">
        <v>3094</v>
      </c>
    </row>
    <row r="13714" spans="1:18" x14ac:dyDescent="0.25">
      <c r="A13714" t="s">
        <v>7255</v>
      </c>
      <c r="B13714" t="s">
        <v>3089</v>
      </c>
      <c r="D13714" t="s">
        <v>3090</v>
      </c>
      <c r="E13714" t="s">
        <v>3090</v>
      </c>
      <c r="F13714">
        <v>1</v>
      </c>
      <c r="G13714">
        <v>0</v>
      </c>
      <c r="H13714">
        <v>0</v>
      </c>
      <c r="I13714">
        <v>0</v>
      </c>
      <c r="K13714"/>
      <c r="N13714" t="s">
        <v>3091</v>
      </c>
      <c r="O13714" t="s">
        <v>3092</v>
      </c>
      <c r="P13714" t="s">
        <v>3095</v>
      </c>
      <c r="R13714" t="s">
        <v>3094</v>
      </c>
    </row>
    <row r="13715" spans="1:18" x14ac:dyDescent="0.25">
      <c r="A13715" t="s">
        <v>7256</v>
      </c>
      <c r="B13715" t="s">
        <v>3089</v>
      </c>
      <c r="D13715" t="s">
        <v>3090</v>
      </c>
      <c r="E13715" t="s">
        <v>3090</v>
      </c>
      <c r="F13715">
        <v>1</v>
      </c>
      <c r="G13715">
        <v>0</v>
      </c>
      <c r="H13715">
        <v>0</v>
      </c>
      <c r="I13715">
        <v>0</v>
      </c>
      <c r="K13715"/>
      <c r="N13715" t="s">
        <v>3091</v>
      </c>
      <c r="O13715" t="s">
        <v>3092</v>
      </c>
      <c r="P13715" t="s">
        <v>3095</v>
      </c>
      <c r="R13715" t="s">
        <v>3094</v>
      </c>
    </row>
    <row r="13716" spans="1:18" x14ac:dyDescent="0.25">
      <c r="A13716" t="s">
        <v>7257</v>
      </c>
      <c r="B13716" t="s">
        <v>3089</v>
      </c>
      <c r="D13716" t="s">
        <v>3090</v>
      </c>
      <c r="E13716" t="s">
        <v>3090</v>
      </c>
      <c r="F13716">
        <v>1</v>
      </c>
      <c r="G13716">
        <v>0</v>
      </c>
      <c r="H13716">
        <v>0</v>
      </c>
      <c r="I13716">
        <v>0</v>
      </c>
      <c r="K13716"/>
      <c r="N13716" t="s">
        <v>3091</v>
      </c>
      <c r="O13716" t="s">
        <v>3092</v>
      </c>
      <c r="P13716" t="s">
        <v>3095</v>
      </c>
      <c r="R13716" t="s">
        <v>3094</v>
      </c>
    </row>
    <row r="13717" spans="1:18" x14ac:dyDescent="0.25">
      <c r="A13717" t="s">
        <v>7258</v>
      </c>
      <c r="B13717" t="s">
        <v>3089</v>
      </c>
      <c r="D13717" t="s">
        <v>3090</v>
      </c>
      <c r="E13717" t="s">
        <v>3090</v>
      </c>
      <c r="F13717">
        <v>1</v>
      </c>
      <c r="G13717">
        <v>0</v>
      </c>
      <c r="H13717">
        <v>0</v>
      </c>
      <c r="I13717">
        <v>0</v>
      </c>
      <c r="K13717"/>
      <c r="N13717" t="s">
        <v>3091</v>
      </c>
      <c r="O13717" t="s">
        <v>3092</v>
      </c>
      <c r="P13717" t="s">
        <v>3095</v>
      </c>
      <c r="R13717" t="s">
        <v>3094</v>
      </c>
    </row>
    <row r="13718" spans="1:18" x14ac:dyDescent="0.25">
      <c r="A13718" t="s">
        <v>7259</v>
      </c>
      <c r="B13718" t="s">
        <v>3089</v>
      </c>
      <c r="D13718" t="s">
        <v>3090</v>
      </c>
      <c r="E13718" t="s">
        <v>3090</v>
      </c>
      <c r="F13718">
        <v>1</v>
      </c>
      <c r="G13718">
        <v>0</v>
      </c>
      <c r="H13718">
        <v>0</v>
      </c>
      <c r="I13718">
        <v>0</v>
      </c>
      <c r="K13718"/>
      <c r="N13718" t="s">
        <v>3091</v>
      </c>
      <c r="O13718" t="s">
        <v>3092</v>
      </c>
      <c r="P13718" t="s">
        <v>3095</v>
      </c>
      <c r="R13718" t="s">
        <v>3094</v>
      </c>
    </row>
    <row r="13719" spans="1:18" x14ac:dyDescent="0.25">
      <c r="A13719" t="s">
        <v>7260</v>
      </c>
      <c r="B13719" t="s">
        <v>3089</v>
      </c>
      <c r="D13719" t="s">
        <v>3090</v>
      </c>
      <c r="E13719" t="s">
        <v>3090</v>
      </c>
      <c r="F13719">
        <v>1</v>
      </c>
      <c r="G13719">
        <v>0</v>
      </c>
      <c r="H13719">
        <v>486.08040172576801</v>
      </c>
      <c r="I13719">
        <v>366.58040172576801</v>
      </c>
      <c r="K13719">
        <v>43.48</v>
      </c>
      <c r="M13719">
        <v>76.02</v>
      </c>
      <c r="N13719" t="s">
        <v>3091</v>
      </c>
      <c r="O13719" t="s">
        <v>3092</v>
      </c>
      <c r="P13719" t="s">
        <v>3095</v>
      </c>
      <c r="R13719" t="s">
        <v>3094</v>
      </c>
    </row>
    <row r="13720" spans="1:18" x14ac:dyDescent="0.25">
      <c r="A13720" t="s">
        <v>7261</v>
      </c>
      <c r="B13720" t="s">
        <v>3089</v>
      </c>
      <c r="D13720" t="s">
        <v>3090</v>
      </c>
      <c r="E13720" t="s">
        <v>3090</v>
      </c>
      <c r="F13720">
        <v>1</v>
      </c>
      <c r="G13720">
        <v>0</v>
      </c>
      <c r="H13720">
        <v>69.513160421358705</v>
      </c>
      <c r="I13720">
        <v>25.483160421358701</v>
      </c>
      <c r="K13720">
        <v>15.95</v>
      </c>
      <c r="M13720">
        <v>28.08</v>
      </c>
      <c r="N13720" t="s">
        <v>3091</v>
      </c>
      <c r="O13720" t="s">
        <v>3092</v>
      </c>
      <c r="P13720" t="s">
        <v>3095</v>
      </c>
      <c r="R13720" t="s">
        <v>3094</v>
      </c>
    </row>
    <row r="13721" spans="1:18" x14ac:dyDescent="0.25">
      <c r="A13721" t="s">
        <v>7262</v>
      </c>
      <c r="B13721" t="s">
        <v>3089</v>
      </c>
      <c r="D13721" t="s">
        <v>3090</v>
      </c>
      <c r="E13721" t="s">
        <v>3090</v>
      </c>
      <c r="F13721">
        <v>1</v>
      </c>
      <c r="G13721">
        <v>0</v>
      </c>
      <c r="H13721">
        <v>0</v>
      </c>
      <c r="I13721">
        <v>0</v>
      </c>
      <c r="K13721"/>
      <c r="N13721" t="s">
        <v>3091</v>
      </c>
      <c r="O13721" t="s">
        <v>3092</v>
      </c>
      <c r="P13721" t="s">
        <v>3095</v>
      </c>
      <c r="R13721" t="s">
        <v>3094</v>
      </c>
    </row>
    <row r="13722" spans="1:18" x14ac:dyDescent="0.25">
      <c r="A13722" t="s">
        <v>7263</v>
      </c>
      <c r="B13722" t="s">
        <v>3089</v>
      </c>
      <c r="D13722" t="s">
        <v>3090</v>
      </c>
      <c r="E13722" t="s">
        <v>3090</v>
      </c>
      <c r="F13722">
        <v>1</v>
      </c>
      <c r="G13722">
        <v>0</v>
      </c>
      <c r="H13722">
        <v>0</v>
      </c>
      <c r="I13722">
        <v>0</v>
      </c>
      <c r="K13722"/>
      <c r="N13722" t="s">
        <v>3091</v>
      </c>
      <c r="O13722" t="s">
        <v>3092</v>
      </c>
      <c r="P13722" t="s">
        <v>3095</v>
      </c>
      <c r="R13722" t="s">
        <v>3094</v>
      </c>
    </row>
    <row r="13723" spans="1:18" x14ac:dyDescent="0.25">
      <c r="A13723" t="s">
        <v>7264</v>
      </c>
      <c r="B13723" t="s">
        <v>3089</v>
      </c>
      <c r="D13723" t="s">
        <v>3090</v>
      </c>
      <c r="E13723" t="s">
        <v>3090</v>
      </c>
      <c r="F13723">
        <v>1</v>
      </c>
      <c r="G13723">
        <v>0</v>
      </c>
      <c r="H13723">
        <v>0</v>
      </c>
      <c r="I13723">
        <v>0</v>
      </c>
      <c r="K13723"/>
      <c r="N13723" t="s">
        <v>3091</v>
      </c>
      <c r="O13723" t="s">
        <v>3092</v>
      </c>
      <c r="P13723" t="s">
        <v>3095</v>
      </c>
      <c r="R13723" t="s">
        <v>3094</v>
      </c>
    </row>
    <row r="13724" spans="1:18" x14ac:dyDescent="0.25">
      <c r="A13724" t="s">
        <v>7265</v>
      </c>
      <c r="B13724" t="s">
        <v>3089</v>
      </c>
      <c r="D13724" t="s">
        <v>3090</v>
      </c>
      <c r="E13724" t="s">
        <v>3090</v>
      </c>
      <c r="F13724">
        <v>1</v>
      </c>
      <c r="G13724">
        <v>0</v>
      </c>
      <c r="H13724">
        <v>0</v>
      </c>
      <c r="I13724">
        <v>0</v>
      </c>
      <c r="K13724"/>
      <c r="N13724" t="s">
        <v>3091</v>
      </c>
      <c r="O13724" t="s">
        <v>3092</v>
      </c>
      <c r="P13724" t="s">
        <v>3095</v>
      </c>
      <c r="R13724" t="s">
        <v>3094</v>
      </c>
    </row>
    <row r="13725" spans="1:18" x14ac:dyDescent="0.25">
      <c r="A13725" t="s">
        <v>7266</v>
      </c>
      <c r="B13725" t="s">
        <v>3089</v>
      </c>
      <c r="D13725" t="s">
        <v>3090</v>
      </c>
      <c r="E13725" t="s">
        <v>3090</v>
      </c>
      <c r="F13725">
        <v>1</v>
      </c>
      <c r="G13725">
        <v>0</v>
      </c>
      <c r="H13725">
        <v>0</v>
      </c>
      <c r="I13725">
        <v>0</v>
      </c>
      <c r="K13725"/>
      <c r="N13725" t="s">
        <v>3091</v>
      </c>
      <c r="O13725" t="s">
        <v>3092</v>
      </c>
      <c r="P13725" t="s">
        <v>3095</v>
      </c>
      <c r="R13725" t="s">
        <v>3094</v>
      </c>
    </row>
    <row r="13726" spans="1:18" x14ac:dyDescent="0.25">
      <c r="A13726" t="s">
        <v>7267</v>
      </c>
      <c r="B13726" t="s">
        <v>3089</v>
      </c>
      <c r="D13726" t="s">
        <v>3090</v>
      </c>
      <c r="E13726" t="s">
        <v>3090</v>
      </c>
      <c r="F13726">
        <v>1</v>
      </c>
      <c r="G13726">
        <v>0</v>
      </c>
      <c r="H13726">
        <v>0</v>
      </c>
      <c r="I13726">
        <v>0</v>
      </c>
      <c r="K13726"/>
      <c r="N13726" t="s">
        <v>3091</v>
      </c>
      <c r="O13726" t="s">
        <v>3092</v>
      </c>
      <c r="P13726" t="s">
        <v>3095</v>
      </c>
      <c r="R13726" t="s">
        <v>3094</v>
      </c>
    </row>
    <row r="13727" spans="1:18" x14ac:dyDescent="0.25">
      <c r="A13727" t="s">
        <v>7268</v>
      </c>
      <c r="B13727" t="s">
        <v>3089</v>
      </c>
      <c r="D13727" t="s">
        <v>3090</v>
      </c>
      <c r="E13727" t="s">
        <v>3090</v>
      </c>
      <c r="F13727">
        <v>1</v>
      </c>
      <c r="G13727">
        <v>0</v>
      </c>
      <c r="H13727">
        <v>0</v>
      </c>
      <c r="I13727">
        <v>0</v>
      </c>
      <c r="K13727"/>
      <c r="N13727" t="s">
        <v>3091</v>
      </c>
      <c r="O13727" t="s">
        <v>3092</v>
      </c>
      <c r="P13727" t="s">
        <v>3095</v>
      </c>
      <c r="R13727" t="s">
        <v>3094</v>
      </c>
    </row>
    <row r="13728" spans="1:18" x14ac:dyDescent="0.25">
      <c r="A13728" t="s">
        <v>7269</v>
      </c>
      <c r="B13728" t="s">
        <v>3089</v>
      </c>
      <c r="D13728" t="s">
        <v>3090</v>
      </c>
      <c r="E13728" t="s">
        <v>3090</v>
      </c>
      <c r="F13728">
        <v>1</v>
      </c>
      <c r="G13728">
        <v>0</v>
      </c>
      <c r="H13728">
        <v>0</v>
      </c>
      <c r="I13728">
        <v>0</v>
      </c>
      <c r="K13728"/>
      <c r="N13728" t="s">
        <v>3091</v>
      </c>
      <c r="O13728" t="s">
        <v>3092</v>
      </c>
      <c r="P13728" t="s">
        <v>3095</v>
      </c>
      <c r="R13728" t="s">
        <v>3094</v>
      </c>
    </row>
    <row r="13729" spans="1:18" x14ac:dyDescent="0.25">
      <c r="A13729" t="s">
        <v>7270</v>
      </c>
      <c r="B13729" t="s">
        <v>3089</v>
      </c>
      <c r="D13729" t="s">
        <v>3090</v>
      </c>
      <c r="E13729" t="s">
        <v>3090</v>
      </c>
      <c r="F13729">
        <v>1</v>
      </c>
      <c r="G13729">
        <v>0</v>
      </c>
      <c r="H13729">
        <v>0</v>
      </c>
      <c r="I13729">
        <v>0</v>
      </c>
      <c r="K13729"/>
      <c r="N13729" t="s">
        <v>3091</v>
      </c>
      <c r="O13729" t="s">
        <v>3092</v>
      </c>
      <c r="P13729" t="s">
        <v>3095</v>
      </c>
      <c r="R13729" t="s">
        <v>3094</v>
      </c>
    </row>
    <row r="13730" spans="1:18" x14ac:dyDescent="0.25">
      <c r="A13730" t="s">
        <v>7271</v>
      </c>
      <c r="B13730" t="s">
        <v>3089</v>
      </c>
      <c r="D13730" t="s">
        <v>3090</v>
      </c>
      <c r="E13730" t="s">
        <v>3090</v>
      </c>
      <c r="F13730">
        <v>1</v>
      </c>
      <c r="G13730">
        <v>0</v>
      </c>
      <c r="H13730">
        <v>0</v>
      </c>
      <c r="I13730">
        <v>0</v>
      </c>
      <c r="K13730"/>
      <c r="N13730" t="s">
        <v>3091</v>
      </c>
      <c r="O13730" t="s">
        <v>3092</v>
      </c>
      <c r="P13730" t="s">
        <v>3095</v>
      </c>
      <c r="R13730" t="s">
        <v>3094</v>
      </c>
    </row>
    <row r="13731" spans="1:18" x14ac:dyDescent="0.25">
      <c r="A13731" t="s">
        <v>7272</v>
      </c>
      <c r="B13731" t="s">
        <v>3089</v>
      </c>
      <c r="D13731" t="s">
        <v>3090</v>
      </c>
      <c r="E13731" t="s">
        <v>3090</v>
      </c>
      <c r="F13731">
        <v>1</v>
      </c>
      <c r="G13731">
        <v>0</v>
      </c>
      <c r="H13731">
        <v>0</v>
      </c>
      <c r="I13731">
        <v>0</v>
      </c>
      <c r="K13731"/>
      <c r="N13731" t="s">
        <v>3091</v>
      </c>
      <c r="O13731" t="s">
        <v>3092</v>
      </c>
      <c r="P13731" t="s">
        <v>3095</v>
      </c>
      <c r="R13731" t="s">
        <v>3094</v>
      </c>
    </row>
    <row r="13732" spans="1:18" x14ac:dyDescent="0.25">
      <c r="A13732" t="s">
        <v>7273</v>
      </c>
      <c r="B13732" t="s">
        <v>3089</v>
      </c>
      <c r="D13732" t="s">
        <v>3090</v>
      </c>
      <c r="E13732" t="s">
        <v>3090</v>
      </c>
      <c r="F13732">
        <v>1</v>
      </c>
      <c r="G13732">
        <v>0</v>
      </c>
      <c r="H13732">
        <v>0</v>
      </c>
      <c r="I13732">
        <v>0</v>
      </c>
      <c r="K13732"/>
      <c r="N13732" t="s">
        <v>3091</v>
      </c>
      <c r="O13732" t="s">
        <v>3092</v>
      </c>
      <c r="P13732" t="s">
        <v>3095</v>
      </c>
      <c r="R13732" t="s">
        <v>3094</v>
      </c>
    </row>
    <row r="13733" spans="1:18" x14ac:dyDescent="0.25">
      <c r="A13733" t="s">
        <v>7274</v>
      </c>
      <c r="B13733" t="s">
        <v>3089</v>
      </c>
      <c r="D13733" t="s">
        <v>3090</v>
      </c>
      <c r="E13733" t="s">
        <v>3090</v>
      </c>
      <c r="F13733">
        <v>1</v>
      </c>
      <c r="G13733">
        <v>0</v>
      </c>
      <c r="H13733">
        <v>0</v>
      </c>
      <c r="I13733">
        <v>0</v>
      </c>
      <c r="K13733"/>
      <c r="N13733" t="s">
        <v>3091</v>
      </c>
      <c r="O13733" t="s">
        <v>3092</v>
      </c>
      <c r="P13733" t="s">
        <v>3095</v>
      </c>
      <c r="R13733" t="s">
        <v>3094</v>
      </c>
    </row>
    <row r="13734" spans="1:18" x14ac:dyDescent="0.25">
      <c r="A13734" t="s">
        <v>7275</v>
      </c>
      <c r="B13734" t="s">
        <v>3089</v>
      </c>
      <c r="D13734" t="s">
        <v>3090</v>
      </c>
      <c r="E13734" t="s">
        <v>3090</v>
      </c>
      <c r="F13734">
        <v>1</v>
      </c>
      <c r="G13734">
        <v>0</v>
      </c>
      <c r="H13734">
        <v>0</v>
      </c>
      <c r="I13734">
        <v>0</v>
      </c>
      <c r="K13734"/>
      <c r="N13734" t="s">
        <v>3091</v>
      </c>
      <c r="O13734" t="s">
        <v>3092</v>
      </c>
      <c r="P13734" t="s">
        <v>3095</v>
      </c>
      <c r="R13734" t="s">
        <v>3094</v>
      </c>
    </row>
    <row r="13735" spans="1:18" x14ac:dyDescent="0.25">
      <c r="A13735" t="s">
        <v>7276</v>
      </c>
      <c r="B13735" t="s">
        <v>3089</v>
      </c>
      <c r="D13735" t="s">
        <v>3090</v>
      </c>
      <c r="E13735" t="s">
        <v>3090</v>
      </c>
      <c r="F13735">
        <v>1</v>
      </c>
      <c r="G13735">
        <v>0</v>
      </c>
      <c r="H13735">
        <v>0</v>
      </c>
      <c r="I13735">
        <v>0</v>
      </c>
      <c r="K13735"/>
      <c r="N13735" t="s">
        <v>3091</v>
      </c>
      <c r="O13735" t="s">
        <v>3092</v>
      </c>
      <c r="P13735" t="s">
        <v>3095</v>
      </c>
      <c r="R13735" t="s">
        <v>3094</v>
      </c>
    </row>
    <row r="13736" spans="1:18" x14ac:dyDescent="0.25">
      <c r="A13736" t="s">
        <v>7277</v>
      </c>
      <c r="B13736" t="s">
        <v>3089</v>
      </c>
      <c r="D13736" t="s">
        <v>3090</v>
      </c>
      <c r="E13736" t="s">
        <v>3090</v>
      </c>
      <c r="F13736">
        <v>1</v>
      </c>
      <c r="G13736">
        <v>0</v>
      </c>
      <c r="H13736">
        <v>0</v>
      </c>
      <c r="I13736">
        <v>0</v>
      </c>
      <c r="K13736"/>
      <c r="N13736" t="s">
        <v>3091</v>
      </c>
      <c r="O13736" t="s">
        <v>3092</v>
      </c>
      <c r="P13736" t="s">
        <v>3095</v>
      </c>
      <c r="R13736" t="s">
        <v>3094</v>
      </c>
    </row>
    <row r="13737" spans="1:18" x14ac:dyDescent="0.25">
      <c r="A13737" t="s">
        <v>7278</v>
      </c>
      <c r="B13737" t="s">
        <v>3089</v>
      </c>
      <c r="D13737" t="s">
        <v>3090</v>
      </c>
      <c r="E13737" t="s">
        <v>3090</v>
      </c>
      <c r="F13737">
        <v>1</v>
      </c>
      <c r="G13737">
        <v>0</v>
      </c>
      <c r="H13737">
        <v>0</v>
      </c>
      <c r="I13737">
        <v>0</v>
      </c>
      <c r="K13737"/>
      <c r="N13737" t="s">
        <v>3091</v>
      </c>
      <c r="O13737" t="s">
        <v>3092</v>
      </c>
      <c r="P13737" t="s">
        <v>3095</v>
      </c>
      <c r="R13737" t="s">
        <v>3094</v>
      </c>
    </row>
    <row r="13738" spans="1:18" x14ac:dyDescent="0.25">
      <c r="A13738" t="s">
        <v>7279</v>
      </c>
      <c r="B13738" t="s">
        <v>3089</v>
      </c>
      <c r="D13738" t="s">
        <v>3090</v>
      </c>
      <c r="E13738" t="s">
        <v>3090</v>
      </c>
      <c r="F13738">
        <v>1</v>
      </c>
      <c r="G13738">
        <v>0</v>
      </c>
      <c r="H13738">
        <v>0</v>
      </c>
      <c r="I13738">
        <v>0</v>
      </c>
      <c r="K13738"/>
      <c r="N13738" t="s">
        <v>3091</v>
      </c>
      <c r="O13738" t="s">
        <v>3092</v>
      </c>
      <c r="P13738" t="s">
        <v>3095</v>
      </c>
      <c r="R13738" t="s">
        <v>3094</v>
      </c>
    </row>
    <row r="13739" spans="1:18" x14ac:dyDescent="0.25">
      <c r="A13739" t="s">
        <v>7280</v>
      </c>
      <c r="B13739" t="s">
        <v>3089</v>
      </c>
      <c r="D13739" t="s">
        <v>3090</v>
      </c>
      <c r="E13739" t="s">
        <v>3090</v>
      </c>
      <c r="F13739">
        <v>1</v>
      </c>
      <c r="G13739">
        <v>0</v>
      </c>
      <c r="H13739">
        <v>0</v>
      </c>
      <c r="I13739">
        <v>0</v>
      </c>
      <c r="K13739"/>
      <c r="N13739" t="s">
        <v>3091</v>
      </c>
      <c r="O13739" t="s">
        <v>3092</v>
      </c>
      <c r="P13739" t="s">
        <v>3095</v>
      </c>
      <c r="R13739" t="s">
        <v>3094</v>
      </c>
    </row>
    <row r="13740" spans="1:18" x14ac:dyDescent="0.25">
      <c r="A13740" t="s">
        <v>7281</v>
      </c>
      <c r="B13740" t="s">
        <v>3089</v>
      </c>
      <c r="D13740" t="s">
        <v>3090</v>
      </c>
      <c r="E13740" t="s">
        <v>3090</v>
      </c>
      <c r="F13740">
        <v>1</v>
      </c>
      <c r="G13740">
        <v>0</v>
      </c>
      <c r="H13740">
        <v>0</v>
      </c>
      <c r="I13740">
        <v>0</v>
      </c>
      <c r="K13740"/>
      <c r="N13740" t="s">
        <v>3091</v>
      </c>
      <c r="O13740" t="s">
        <v>3092</v>
      </c>
      <c r="P13740" t="s">
        <v>3095</v>
      </c>
      <c r="R13740" t="s">
        <v>3094</v>
      </c>
    </row>
    <row r="13741" spans="1:18" x14ac:dyDescent="0.25">
      <c r="A13741" t="s">
        <v>7282</v>
      </c>
      <c r="B13741" t="s">
        <v>3089</v>
      </c>
      <c r="D13741" t="s">
        <v>3090</v>
      </c>
      <c r="E13741" t="s">
        <v>3090</v>
      </c>
      <c r="F13741">
        <v>1</v>
      </c>
      <c r="G13741">
        <v>0</v>
      </c>
      <c r="H13741">
        <v>0</v>
      </c>
      <c r="I13741">
        <v>0</v>
      </c>
      <c r="K13741"/>
      <c r="N13741" t="s">
        <v>3091</v>
      </c>
      <c r="O13741" t="s">
        <v>3092</v>
      </c>
      <c r="P13741" t="s">
        <v>3095</v>
      </c>
      <c r="R13741" t="s">
        <v>3094</v>
      </c>
    </row>
    <row r="13742" spans="1:18" x14ac:dyDescent="0.25">
      <c r="A13742" t="s">
        <v>7283</v>
      </c>
      <c r="B13742" t="s">
        <v>3089</v>
      </c>
      <c r="D13742" t="s">
        <v>3090</v>
      </c>
      <c r="E13742" t="s">
        <v>3090</v>
      </c>
      <c r="F13742">
        <v>1</v>
      </c>
      <c r="G13742">
        <v>0</v>
      </c>
      <c r="H13742">
        <v>0</v>
      </c>
      <c r="I13742">
        <v>0</v>
      </c>
      <c r="K13742"/>
      <c r="N13742" t="s">
        <v>3091</v>
      </c>
      <c r="O13742" t="s">
        <v>3092</v>
      </c>
      <c r="P13742" t="s">
        <v>3095</v>
      </c>
      <c r="R13742" t="s">
        <v>3094</v>
      </c>
    </row>
    <row r="13743" spans="1:18" x14ac:dyDescent="0.25">
      <c r="A13743" t="s">
        <v>7284</v>
      </c>
      <c r="B13743" t="s">
        <v>3089</v>
      </c>
      <c r="D13743" t="s">
        <v>3090</v>
      </c>
      <c r="E13743" t="s">
        <v>3090</v>
      </c>
      <c r="F13743">
        <v>1</v>
      </c>
      <c r="G13743">
        <v>0</v>
      </c>
      <c r="H13743">
        <v>0</v>
      </c>
      <c r="I13743">
        <v>0</v>
      </c>
      <c r="K13743"/>
      <c r="N13743" t="s">
        <v>3091</v>
      </c>
      <c r="O13743" t="s">
        <v>3092</v>
      </c>
      <c r="P13743" t="s">
        <v>3095</v>
      </c>
      <c r="R13743" t="s">
        <v>3094</v>
      </c>
    </row>
    <row r="13744" spans="1:18" x14ac:dyDescent="0.25">
      <c r="A13744" t="s">
        <v>7285</v>
      </c>
      <c r="B13744" t="s">
        <v>3089</v>
      </c>
      <c r="D13744" t="s">
        <v>3090</v>
      </c>
      <c r="E13744" t="s">
        <v>3090</v>
      </c>
      <c r="F13744">
        <v>1</v>
      </c>
      <c r="G13744">
        <v>0</v>
      </c>
      <c r="H13744">
        <v>0</v>
      </c>
      <c r="I13744">
        <v>0</v>
      </c>
      <c r="K13744"/>
      <c r="N13744" t="s">
        <v>3091</v>
      </c>
      <c r="O13744" t="s">
        <v>3092</v>
      </c>
      <c r="P13744" t="s">
        <v>3095</v>
      </c>
      <c r="R13744" t="s">
        <v>3094</v>
      </c>
    </row>
    <row r="13745" spans="1:18" x14ac:dyDescent="0.25">
      <c r="A13745" t="s">
        <v>7286</v>
      </c>
      <c r="B13745" t="s">
        <v>3089</v>
      </c>
      <c r="D13745" t="s">
        <v>3090</v>
      </c>
      <c r="E13745" t="s">
        <v>3090</v>
      </c>
      <c r="F13745">
        <v>1</v>
      </c>
      <c r="G13745">
        <v>0</v>
      </c>
      <c r="H13745">
        <v>0</v>
      </c>
      <c r="I13745">
        <v>0</v>
      </c>
      <c r="K13745"/>
      <c r="N13745" t="s">
        <v>3091</v>
      </c>
      <c r="O13745" t="s">
        <v>3092</v>
      </c>
      <c r="P13745" t="s">
        <v>3095</v>
      </c>
      <c r="R13745" t="s">
        <v>3094</v>
      </c>
    </row>
    <row r="13746" spans="1:18" x14ac:dyDescent="0.25">
      <c r="A13746" t="s">
        <v>7287</v>
      </c>
      <c r="B13746" t="s">
        <v>3089</v>
      </c>
      <c r="D13746" t="s">
        <v>3090</v>
      </c>
      <c r="E13746" t="s">
        <v>3090</v>
      </c>
      <c r="F13746">
        <v>1</v>
      </c>
      <c r="G13746">
        <v>0</v>
      </c>
      <c r="H13746">
        <v>0</v>
      </c>
      <c r="I13746">
        <v>0</v>
      </c>
      <c r="K13746"/>
      <c r="N13746" t="s">
        <v>3091</v>
      </c>
      <c r="O13746" t="s">
        <v>3092</v>
      </c>
      <c r="P13746" t="s">
        <v>3095</v>
      </c>
      <c r="R13746" t="s">
        <v>3094</v>
      </c>
    </row>
    <row r="13747" spans="1:18" x14ac:dyDescent="0.25">
      <c r="A13747" t="s">
        <v>7288</v>
      </c>
      <c r="B13747" t="s">
        <v>3089</v>
      </c>
      <c r="D13747" t="s">
        <v>3090</v>
      </c>
      <c r="E13747" t="s">
        <v>3090</v>
      </c>
      <c r="F13747">
        <v>1</v>
      </c>
      <c r="G13747">
        <v>0</v>
      </c>
      <c r="H13747">
        <v>0</v>
      </c>
      <c r="I13747">
        <v>0</v>
      </c>
      <c r="K13747"/>
      <c r="N13747" t="s">
        <v>3091</v>
      </c>
      <c r="O13747" t="s">
        <v>3092</v>
      </c>
      <c r="P13747" t="s">
        <v>3095</v>
      </c>
      <c r="R13747" t="s">
        <v>3094</v>
      </c>
    </row>
    <row r="13748" spans="1:18" x14ac:dyDescent="0.25">
      <c r="A13748" t="s">
        <v>7289</v>
      </c>
      <c r="B13748" t="s">
        <v>3089</v>
      </c>
      <c r="D13748" t="s">
        <v>3090</v>
      </c>
      <c r="E13748" t="s">
        <v>3090</v>
      </c>
      <c r="F13748">
        <v>1</v>
      </c>
      <c r="G13748">
        <v>0</v>
      </c>
      <c r="H13748">
        <v>0</v>
      </c>
      <c r="I13748">
        <v>0</v>
      </c>
      <c r="K13748"/>
      <c r="N13748" t="s">
        <v>3091</v>
      </c>
      <c r="O13748" t="s">
        <v>3092</v>
      </c>
      <c r="P13748" t="s">
        <v>3095</v>
      </c>
      <c r="R13748" t="s">
        <v>3094</v>
      </c>
    </row>
    <row r="13749" spans="1:18" x14ac:dyDescent="0.25">
      <c r="A13749" t="s">
        <v>7290</v>
      </c>
      <c r="B13749" t="s">
        <v>3089</v>
      </c>
      <c r="D13749" t="s">
        <v>3090</v>
      </c>
      <c r="E13749" t="s">
        <v>3090</v>
      </c>
      <c r="F13749">
        <v>1</v>
      </c>
      <c r="G13749">
        <v>0</v>
      </c>
      <c r="H13749">
        <v>0</v>
      </c>
      <c r="I13749">
        <v>0</v>
      </c>
      <c r="K13749"/>
      <c r="N13749" t="s">
        <v>3091</v>
      </c>
      <c r="O13749" t="s">
        <v>3092</v>
      </c>
      <c r="P13749" t="s">
        <v>3095</v>
      </c>
      <c r="R13749" t="s">
        <v>3094</v>
      </c>
    </row>
    <row r="13750" spans="1:18" x14ac:dyDescent="0.25">
      <c r="A13750" t="s">
        <v>7291</v>
      </c>
      <c r="B13750" t="s">
        <v>3089</v>
      </c>
      <c r="D13750" t="s">
        <v>3090</v>
      </c>
      <c r="E13750" t="s">
        <v>3090</v>
      </c>
      <c r="F13750">
        <v>1</v>
      </c>
      <c r="G13750">
        <v>0</v>
      </c>
      <c r="H13750">
        <v>0</v>
      </c>
      <c r="I13750">
        <v>0</v>
      </c>
      <c r="K13750"/>
      <c r="N13750" t="s">
        <v>3091</v>
      </c>
      <c r="O13750" t="s">
        <v>3092</v>
      </c>
      <c r="P13750" t="s">
        <v>3095</v>
      </c>
      <c r="R13750" t="s">
        <v>3094</v>
      </c>
    </row>
    <row r="13751" spans="1:18" x14ac:dyDescent="0.25">
      <c r="A13751" t="s">
        <v>7292</v>
      </c>
      <c r="B13751" t="s">
        <v>3089</v>
      </c>
      <c r="D13751" t="s">
        <v>3090</v>
      </c>
      <c r="E13751" t="s">
        <v>3090</v>
      </c>
      <c r="F13751">
        <v>1</v>
      </c>
      <c r="G13751">
        <v>0</v>
      </c>
      <c r="H13751">
        <v>0</v>
      </c>
      <c r="I13751">
        <v>0</v>
      </c>
      <c r="K13751"/>
      <c r="N13751" t="s">
        <v>3091</v>
      </c>
      <c r="O13751" t="s">
        <v>3092</v>
      </c>
      <c r="P13751" t="s">
        <v>3095</v>
      </c>
      <c r="R13751" t="s">
        <v>3094</v>
      </c>
    </row>
    <row r="13752" spans="1:18" x14ac:dyDescent="0.25">
      <c r="A13752" t="s">
        <v>7293</v>
      </c>
      <c r="B13752" t="s">
        <v>3089</v>
      </c>
      <c r="D13752" t="s">
        <v>3090</v>
      </c>
      <c r="E13752" t="s">
        <v>3090</v>
      </c>
      <c r="F13752">
        <v>1</v>
      </c>
      <c r="G13752">
        <v>0</v>
      </c>
      <c r="H13752">
        <v>0</v>
      </c>
      <c r="I13752">
        <v>0</v>
      </c>
      <c r="K13752"/>
      <c r="N13752" t="s">
        <v>3091</v>
      </c>
      <c r="O13752" t="s">
        <v>3092</v>
      </c>
      <c r="P13752" t="s">
        <v>3095</v>
      </c>
      <c r="R13752" t="s">
        <v>3094</v>
      </c>
    </row>
    <row r="13753" spans="1:18" x14ac:dyDescent="0.25">
      <c r="A13753" t="s">
        <v>7294</v>
      </c>
      <c r="B13753" t="s">
        <v>3089</v>
      </c>
      <c r="D13753" t="s">
        <v>3090</v>
      </c>
      <c r="E13753" t="s">
        <v>3090</v>
      </c>
      <c r="F13753">
        <v>1</v>
      </c>
      <c r="G13753">
        <v>0</v>
      </c>
      <c r="H13753">
        <v>0</v>
      </c>
      <c r="I13753">
        <v>0</v>
      </c>
      <c r="K13753"/>
      <c r="N13753" t="s">
        <v>3091</v>
      </c>
      <c r="O13753" t="s">
        <v>3092</v>
      </c>
      <c r="P13753" t="s">
        <v>3095</v>
      </c>
      <c r="R13753" t="s">
        <v>3094</v>
      </c>
    </row>
    <row r="13754" spans="1:18" x14ac:dyDescent="0.25">
      <c r="A13754" t="s">
        <v>7295</v>
      </c>
      <c r="B13754" t="s">
        <v>3089</v>
      </c>
      <c r="D13754" t="s">
        <v>3090</v>
      </c>
      <c r="E13754" t="s">
        <v>3090</v>
      </c>
      <c r="F13754">
        <v>1</v>
      </c>
      <c r="G13754">
        <v>0</v>
      </c>
      <c r="H13754">
        <v>0</v>
      </c>
      <c r="I13754">
        <v>0</v>
      </c>
      <c r="K13754"/>
      <c r="N13754" t="s">
        <v>3091</v>
      </c>
      <c r="O13754" t="s">
        <v>3092</v>
      </c>
      <c r="P13754" t="s">
        <v>3095</v>
      </c>
      <c r="R13754" t="s">
        <v>3094</v>
      </c>
    </row>
    <row r="13755" spans="1:18" x14ac:dyDescent="0.25">
      <c r="A13755" t="s">
        <v>7296</v>
      </c>
      <c r="B13755" t="s">
        <v>3089</v>
      </c>
      <c r="D13755" t="s">
        <v>3090</v>
      </c>
      <c r="E13755" t="s">
        <v>3090</v>
      </c>
      <c r="F13755">
        <v>1</v>
      </c>
      <c r="G13755">
        <v>0</v>
      </c>
      <c r="H13755">
        <v>0</v>
      </c>
      <c r="I13755">
        <v>0</v>
      </c>
      <c r="K13755"/>
      <c r="N13755" t="s">
        <v>3091</v>
      </c>
      <c r="O13755" t="s">
        <v>3092</v>
      </c>
      <c r="P13755" t="s">
        <v>3095</v>
      </c>
      <c r="R13755" t="s">
        <v>3094</v>
      </c>
    </row>
    <row r="13756" spans="1:18" x14ac:dyDescent="0.25">
      <c r="A13756" t="s">
        <v>7297</v>
      </c>
      <c r="B13756" t="s">
        <v>3089</v>
      </c>
      <c r="D13756" t="s">
        <v>3090</v>
      </c>
      <c r="E13756" t="s">
        <v>3090</v>
      </c>
      <c r="F13756">
        <v>1</v>
      </c>
      <c r="G13756">
        <v>0</v>
      </c>
      <c r="H13756">
        <v>0</v>
      </c>
      <c r="I13756">
        <v>0</v>
      </c>
      <c r="K13756"/>
      <c r="N13756" t="s">
        <v>3091</v>
      </c>
      <c r="O13756" t="s">
        <v>3092</v>
      </c>
      <c r="P13756" t="s">
        <v>3095</v>
      </c>
      <c r="R13756" t="s">
        <v>3094</v>
      </c>
    </row>
    <row r="13757" spans="1:18" x14ac:dyDescent="0.25">
      <c r="A13757" t="s">
        <v>7298</v>
      </c>
      <c r="B13757" t="s">
        <v>3089</v>
      </c>
      <c r="D13757" t="s">
        <v>3090</v>
      </c>
      <c r="E13757" t="s">
        <v>3090</v>
      </c>
      <c r="F13757">
        <v>1</v>
      </c>
      <c r="G13757">
        <v>0</v>
      </c>
      <c r="H13757">
        <v>0</v>
      </c>
      <c r="I13757">
        <v>0</v>
      </c>
      <c r="K13757"/>
      <c r="N13757" t="s">
        <v>3091</v>
      </c>
      <c r="O13757" t="s">
        <v>3092</v>
      </c>
      <c r="P13757" t="s">
        <v>3095</v>
      </c>
      <c r="R13757" t="s">
        <v>3094</v>
      </c>
    </row>
    <row r="13758" spans="1:18" x14ac:dyDescent="0.25">
      <c r="A13758" t="s">
        <v>7299</v>
      </c>
      <c r="B13758" t="s">
        <v>3089</v>
      </c>
      <c r="D13758" t="s">
        <v>3090</v>
      </c>
      <c r="E13758" t="s">
        <v>3090</v>
      </c>
      <c r="F13758">
        <v>1</v>
      </c>
      <c r="G13758">
        <v>0</v>
      </c>
      <c r="H13758">
        <v>0</v>
      </c>
      <c r="I13758">
        <v>0</v>
      </c>
      <c r="K13758"/>
      <c r="N13758" t="s">
        <v>3091</v>
      </c>
      <c r="O13758" t="s">
        <v>3092</v>
      </c>
      <c r="P13758" t="s">
        <v>3095</v>
      </c>
      <c r="R13758" t="s">
        <v>3094</v>
      </c>
    </row>
    <row r="13759" spans="1:18" x14ac:dyDescent="0.25">
      <c r="A13759" t="s">
        <v>7300</v>
      </c>
      <c r="B13759" t="s">
        <v>3089</v>
      </c>
      <c r="D13759" t="s">
        <v>3090</v>
      </c>
      <c r="E13759" t="s">
        <v>3090</v>
      </c>
      <c r="F13759">
        <v>1</v>
      </c>
      <c r="G13759">
        <v>0</v>
      </c>
      <c r="H13759">
        <v>0</v>
      </c>
      <c r="I13759">
        <v>0</v>
      </c>
      <c r="K13759"/>
      <c r="N13759" t="s">
        <v>3091</v>
      </c>
      <c r="O13759" t="s">
        <v>3092</v>
      </c>
      <c r="P13759" t="s">
        <v>3095</v>
      </c>
      <c r="R13759" t="s">
        <v>3094</v>
      </c>
    </row>
    <row r="13760" spans="1:18" x14ac:dyDescent="0.25">
      <c r="A13760" t="s">
        <v>7301</v>
      </c>
      <c r="B13760" t="s">
        <v>3089</v>
      </c>
      <c r="D13760" t="s">
        <v>3090</v>
      </c>
      <c r="E13760" t="s">
        <v>3090</v>
      </c>
      <c r="F13760">
        <v>1</v>
      </c>
      <c r="G13760">
        <v>0</v>
      </c>
      <c r="H13760">
        <v>0</v>
      </c>
      <c r="I13760">
        <v>0</v>
      </c>
      <c r="K13760"/>
      <c r="N13760" t="s">
        <v>3091</v>
      </c>
      <c r="O13760" t="s">
        <v>3092</v>
      </c>
      <c r="P13760" t="s">
        <v>3095</v>
      </c>
      <c r="R13760" t="s">
        <v>3094</v>
      </c>
    </row>
    <row r="13761" spans="1:18" x14ac:dyDescent="0.25">
      <c r="A13761" t="s">
        <v>7302</v>
      </c>
      <c r="B13761" t="s">
        <v>3089</v>
      </c>
      <c r="D13761" t="s">
        <v>3090</v>
      </c>
      <c r="E13761" t="s">
        <v>3090</v>
      </c>
      <c r="F13761">
        <v>1</v>
      </c>
      <c r="G13761">
        <v>0</v>
      </c>
      <c r="H13761">
        <v>0</v>
      </c>
      <c r="I13761">
        <v>0</v>
      </c>
      <c r="K13761"/>
      <c r="N13761" t="s">
        <v>3091</v>
      </c>
      <c r="O13761" t="s">
        <v>3092</v>
      </c>
      <c r="P13761" t="s">
        <v>3095</v>
      </c>
      <c r="R13761" t="s">
        <v>3094</v>
      </c>
    </row>
    <row r="13762" spans="1:18" x14ac:dyDescent="0.25">
      <c r="A13762" t="s">
        <v>7303</v>
      </c>
      <c r="B13762" t="s">
        <v>3089</v>
      </c>
      <c r="D13762" t="s">
        <v>3090</v>
      </c>
      <c r="E13762" t="s">
        <v>3090</v>
      </c>
      <c r="F13762">
        <v>1</v>
      </c>
      <c r="G13762">
        <v>0</v>
      </c>
      <c r="H13762">
        <v>0</v>
      </c>
      <c r="I13762">
        <v>0</v>
      </c>
      <c r="K13762"/>
      <c r="N13762" t="s">
        <v>3091</v>
      </c>
      <c r="O13762" t="s">
        <v>3092</v>
      </c>
      <c r="P13762" t="s">
        <v>3095</v>
      </c>
      <c r="R13762" t="s">
        <v>3094</v>
      </c>
    </row>
    <row r="13763" spans="1:18" x14ac:dyDescent="0.25">
      <c r="A13763" t="s">
        <v>7304</v>
      </c>
      <c r="B13763" t="s">
        <v>3089</v>
      </c>
      <c r="D13763" t="s">
        <v>3090</v>
      </c>
      <c r="E13763" t="s">
        <v>3090</v>
      </c>
      <c r="F13763">
        <v>1</v>
      </c>
      <c r="G13763">
        <v>0</v>
      </c>
      <c r="H13763">
        <v>0</v>
      </c>
      <c r="I13763">
        <v>0</v>
      </c>
      <c r="K13763"/>
      <c r="N13763" t="s">
        <v>3091</v>
      </c>
      <c r="O13763" t="s">
        <v>3092</v>
      </c>
      <c r="P13763" t="s">
        <v>3095</v>
      </c>
      <c r="R13763" t="s">
        <v>3094</v>
      </c>
    </row>
    <row r="13764" spans="1:18" x14ac:dyDescent="0.25">
      <c r="A13764" t="s">
        <v>7305</v>
      </c>
      <c r="B13764" t="s">
        <v>3089</v>
      </c>
      <c r="D13764" t="s">
        <v>3090</v>
      </c>
      <c r="E13764" t="s">
        <v>3090</v>
      </c>
      <c r="F13764">
        <v>1</v>
      </c>
      <c r="G13764">
        <v>0</v>
      </c>
      <c r="H13764">
        <v>0</v>
      </c>
      <c r="I13764">
        <v>0</v>
      </c>
      <c r="K13764"/>
      <c r="N13764" t="s">
        <v>3091</v>
      </c>
      <c r="O13764" t="s">
        <v>3092</v>
      </c>
      <c r="P13764" t="s">
        <v>3095</v>
      </c>
      <c r="R13764" t="s">
        <v>3094</v>
      </c>
    </row>
    <row r="13765" spans="1:18" x14ac:dyDescent="0.25">
      <c r="A13765" t="s">
        <v>7306</v>
      </c>
      <c r="B13765" t="s">
        <v>3089</v>
      </c>
      <c r="D13765" t="s">
        <v>3090</v>
      </c>
      <c r="E13765" t="s">
        <v>3090</v>
      </c>
      <c r="F13765">
        <v>1</v>
      </c>
      <c r="G13765">
        <v>0</v>
      </c>
      <c r="H13765">
        <v>0</v>
      </c>
      <c r="I13765">
        <v>0</v>
      </c>
      <c r="K13765"/>
      <c r="N13765" t="s">
        <v>3091</v>
      </c>
      <c r="O13765" t="s">
        <v>3092</v>
      </c>
      <c r="P13765" t="s">
        <v>3095</v>
      </c>
      <c r="R13765" t="s">
        <v>3094</v>
      </c>
    </row>
    <row r="13766" spans="1:18" x14ac:dyDescent="0.25">
      <c r="A13766" t="s">
        <v>7307</v>
      </c>
      <c r="B13766" t="s">
        <v>3089</v>
      </c>
      <c r="D13766" t="s">
        <v>3090</v>
      </c>
      <c r="E13766" t="s">
        <v>3090</v>
      </c>
      <c r="F13766">
        <v>1</v>
      </c>
      <c r="G13766">
        <v>0</v>
      </c>
      <c r="H13766">
        <v>0</v>
      </c>
      <c r="I13766">
        <v>0</v>
      </c>
      <c r="K13766"/>
      <c r="N13766" t="s">
        <v>3091</v>
      </c>
      <c r="O13766" t="s">
        <v>3092</v>
      </c>
      <c r="P13766" t="s">
        <v>3095</v>
      </c>
      <c r="R13766" t="s">
        <v>3094</v>
      </c>
    </row>
    <row r="13767" spans="1:18" x14ac:dyDescent="0.25">
      <c r="A13767" t="s">
        <v>7308</v>
      </c>
      <c r="B13767" t="s">
        <v>3089</v>
      </c>
      <c r="D13767" t="s">
        <v>3090</v>
      </c>
      <c r="E13767" t="s">
        <v>3090</v>
      </c>
      <c r="F13767">
        <v>1</v>
      </c>
      <c r="G13767">
        <v>0</v>
      </c>
      <c r="H13767">
        <v>0</v>
      </c>
      <c r="I13767">
        <v>0</v>
      </c>
      <c r="K13767"/>
      <c r="N13767" t="s">
        <v>3091</v>
      </c>
      <c r="O13767" t="s">
        <v>3092</v>
      </c>
      <c r="P13767" t="s">
        <v>3095</v>
      </c>
      <c r="R13767" t="s">
        <v>3094</v>
      </c>
    </row>
    <row r="13768" spans="1:18" x14ac:dyDescent="0.25">
      <c r="A13768" t="s">
        <v>7309</v>
      </c>
      <c r="B13768" t="s">
        <v>3089</v>
      </c>
      <c r="D13768" t="s">
        <v>3090</v>
      </c>
      <c r="E13768" t="s">
        <v>3090</v>
      </c>
      <c r="F13768">
        <v>1</v>
      </c>
      <c r="G13768">
        <v>0</v>
      </c>
      <c r="H13768">
        <v>0</v>
      </c>
      <c r="I13768">
        <v>0</v>
      </c>
      <c r="K13768"/>
      <c r="N13768" t="s">
        <v>3091</v>
      </c>
      <c r="O13768" t="s">
        <v>3092</v>
      </c>
      <c r="P13768" t="s">
        <v>3095</v>
      </c>
      <c r="R13768" t="s">
        <v>3094</v>
      </c>
    </row>
    <row r="13769" spans="1:18" x14ac:dyDescent="0.25">
      <c r="A13769" t="s">
        <v>7310</v>
      </c>
      <c r="B13769" t="s">
        <v>3089</v>
      </c>
      <c r="D13769" t="s">
        <v>3090</v>
      </c>
      <c r="E13769" t="s">
        <v>3090</v>
      </c>
      <c r="F13769">
        <v>1</v>
      </c>
      <c r="G13769">
        <v>0</v>
      </c>
      <c r="H13769">
        <v>0</v>
      </c>
      <c r="I13769">
        <v>0</v>
      </c>
      <c r="K13769"/>
      <c r="N13769" t="s">
        <v>3091</v>
      </c>
      <c r="O13769" t="s">
        <v>3092</v>
      </c>
      <c r="P13769" t="s">
        <v>3095</v>
      </c>
      <c r="R13769" t="s">
        <v>3094</v>
      </c>
    </row>
    <row r="13770" spans="1:18" x14ac:dyDescent="0.25">
      <c r="A13770" t="s">
        <v>7311</v>
      </c>
      <c r="B13770" t="s">
        <v>3089</v>
      </c>
      <c r="D13770" t="s">
        <v>3090</v>
      </c>
      <c r="E13770" t="s">
        <v>3090</v>
      </c>
      <c r="F13770">
        <v>1</v>
      </c>
      <c r="G13770">
        <v>0</v>
      </c>
      <c r="H13770">
        <v>0</v>
      </c>
      <c r="I13770">
        <v>0</v>
      </c>
      <c r="K13770"/>
      <c r="N13770" t="s">
        <v>3091</v>
      </c>
      <c r="O13770" t="s">
        <v>3092</v>
      </c>
      <c r="P13770" t="s">
        <v>3095</v>
      </c>
      <c r="R13770" t="s">
        <v>3094</v>
      </c>
    </row>
    <row r="13771" spans="1:18" x14ac:dyDescent="0.25">
      <c r="A13771" t="s">
        <v>7312</v>
      </c>
      <c r="B13771" t="s">
        <v>3089</v>
      </c>
      <c r="D13771" t="s">
        <v>3090</v>
      </c>
      <c r="E13771" t="s">
        <v>3090</v>
      </c>
      <c r="F13771">
        <v>1</v>
      </c>
      <c r="G13771">
        <v>0</v>
      </c>
      <c r="H13771">
        <v>0</v>
      </c>
      <c r="I13771">
        <v>0</v>
      </c>
      <c r="K13771"/>
      <c r="N13771" t="s">
        <v>3091</v>
      </c>
      <c r="O13771" t="s">
        <v>3092</v>
      </c>
      <c r="P13771" t="s">
        <v>3095</v>
      </c>
      <c r="R13771" t="s">
        <v>3094</v>
      </c>
    </row>
    <row r="13772" spans="1:18" x14ac:dyDescent="0.25">
      <c r="A13772" t="s">
        <v>7313</v>
      </c>
      <c r="B13772" t="s">
        <v>3089</v>
      </c>
      <c r="D13772" t="s">
        <v>3090</v>
      </c>
      <c r="E13772" t="s">
        <v>3090</v>
      </c>
      <c r="F13772">
        <v>1</v>
      </c>
      <c r="G13772">
        <v>0</v>
      </c>
      <c r="H13772">
        <v>0</v>
      </c>
      <c r="I13772">
        <v>0</v>
      </c>
      <c r="K13772"/>
      <c r="N13772" t="s">
        <v>3091</v>
      </c>
      <c r="O13772" t="s">
        <v>3092</v>
      </c>
      <c r="P13772" t="s">
        <v>3095</v>
      </c>
      <c r="R13772" t="s">
        <v>3094</v>
      </c>
    </row>
    <row r="13773" spans="1:18" x14ac:dyDescent="0.25">
      <c r="A13773" t="s">
        <v>7314</v>
      </c>
      <c r="B13773" t="s">
        <v>3089</v>
      </c>
      <c r="D13773" t="s">
        <v>3090</v>
      </c>
      <c r="E13773" t="s">
        <v>3090</v>
      </c>
      <c r="F13773">
        <v>1</v>
      </c>
      <c r="G13773">
        <v>0</v>
      </c>
      <c r="H13773">
        <v>0</v>
      </c>
      <c r="I13773">
        <v>0</v>
      </c>
      <c r="K13773"/>
      <c r="N13773" t="s">
        <v>3091</v>
      </c>
      <c r="O13773" t="s">
        <v>3092</v>
      </c>
      <c r="P13773" t="s">
        <v>3095</v>
      </c>
      <c r="R13773" t="s">
        <v>3094</v>
      </c>
    </row>
    <row r="13774" spans="1:18" x14ac:dyDescent="0.25">
      <c r="A13774" t="s">
        <v>7315</v>
      </c>
      <c r="B13774" t="s">
        <v>3089</v>
      </c>
      <c r="D13774" t="s">
        <v>3090</v>
      </c>
      <c r="E13774" t="s">
        <v>3090</v>
      </c>
      <c r="F13774">
        <v>1</v>
      </c>
      <c r="G13774">
        <v>0</v>
      </c>
      <c r="H13774">
        <v>0</v>
      </c>
      <c r="I13774">
        <v>0</v>
      </c>
      <c r="K13774"/>
      <c r="N13774" t="s">
        <v>3091</v>
      </c>
      <c r="O13774" t="s">
        <v>3092</v>
      </c>
      <c r="P13774" t="s">
        <v>3095</v>
      </c>
      <c r="R13774" t="s">
        <v>3094</v>
      </c>
    </row>
    <row r="13775" spans="1:18" x14ac:dyDescent="0.25">
      <c r="A13775" t="s">
        <v>7316</v>
      </c>
      <c r="B13775" t="s">
        <v>3089</v>
      </c>
      <c r="D13775" t="s">
        <v>3090</v>
      </c>
      <c r="E13775" t="s">
        <v>3090</v>
      </c>
      <c r="F13775">
        <v>1</v>
      </c>
      <c r="G13775">
        <v>0</v>
      </c>
      <c r="H13775">
        <v>0</v>
      </c>
      <c r="I13775">
        <v>0</v>
      </c>
      <c r="K13775"/>
      <c r="N13775" t="s">
        <v>3091</v>
      </c>
      <c r="O13775" t="s">
        <v>3092</v>
      </c>
      <c r="P13775" t="s">
        <v>3095</v>
      </c>
      <c r="R13775" t="s">
        <v>3094</v>
      </c>
    </row>
    <row r="13776" spans="1:18" x14ac:dyDescent="0.25">
      <c r="A13776" t="s">
        <v>7317</v>
      </c>
      <c r="B13776" t="s">
        <v>3089</v>
      </c>
      <c r="D13776" t="s">
        <v>3090</v>
      </c>
      <c r="E13776" t="s">
        <v>3090</v>
      </c>
      <c r="F13776">
        <v>1</v>
      </c>
      <c r="G13776">
        <v>0</v>
      </c>
      <c r="H13776">
        <v>0</v>
      </c>
      <c r="I13776">
        <v>0</v>
      </c>
      <c r="K13776"/>
      <c r="N13776" t="s">
        <v>3091</v>
      </c>
      <c r="O13776" t="s">
        <v>3092</v>
      </c>
      <c r="P13776" t="s">
        <v>3095</v>
      </c>
      <c r="R13776" t="s">
        <v>3094</v>
      </c>
    </row>
    <row r="13777" spans="1:18" x14ac:dyDescent="0.25">
      <c r="A13777" t="s">
        <v>7318</v>
      </c>
      <c r="B13777" t="s">
        <v>3089</v>
      </c>
      <c r="D13777" t="s">
        <v>3090</v>
      </c>
      <c r="E13777" t="s">
        <v>3090</v>
      </c>
      <c r="F13777">
        <v>1</v>
      </c>
      <c r="G13777">
        <v>0</v>
      </c>
      <c r="H13777">
        <v>0</v>
      </c>
      <c r="I13777">
        <v>0</v>
      </c>
      <c r="K13777"/>
      <c r="N13777" t="s">
        <v>3091</v>
      </c>
      <c r="O13777" t="s">
        <v>3092</v>
      </c>
      <c r="P13777" t="s">
        <v>3095</v>
      </c>
      <c r="R13777" t="s">
        <v>3094</v>
      </c>
    </row>
    <row r="13778" spans="1:18" x14ac:dyDescent="0.25">
      <c r="A13778" t="s">
        <v>7319</v>
      </c>
      <c r="B13778" t="s">
        <v>3089</v>
      </c>
      <c r="D13778" t="s">
        <v>3090</v>
      </c>
      <c r="E13778" t="s">
        <v>3090</v>
      </c>
      <c r="F13778">
        <v>1</v>
      </c>
      <c r="G13778">
        <v>0</v>
      </c>
      <c r="H13778">
        <v>0</v>
      </c>
      <c r="I13778">
        <v>0</v>
      </c>
      <c r="K13778"/>
      <c r="N13778" t="s">
        <v>3091</v>
      </c>
      <c r="O13778" t="s">
        <v>3092</v>
      </c>
      <c r="P13778" t="s">
        <v>3095</v>
      </c>
      <c r="R13778" t="s">
        <v>3094</v>
      </c>
    </row>
    <row r="13779" spans="1:18" x14ac:dyDescent="0.25">
      <c r="A13779" t="s">
        <v>7320</v>
      </c>
      <c r="B13779" t="s">
        <v>3089</v>
      </c>
      <c r="D13779" t="s">
        <v>3090</v>
      </c>
      <c r="E13779" t="s">
        <v>3090</v>
      </c>
      <c r="F13779">
        <v>1</v>
      </c>
      <c r="G13779">
        <v>0</v>
      </c>
      <c r="H13779">
        <v>0</v>
      </c>
      <c r="I13779">
        <v>0</v>
      </c>
      <c r="K13779"/>
      <c r="N13779" t="s">
        <v>3091</v>
      </c>
      <c r="O13779" t="s">
        <v>3092</v>
      </c>
      <c r="P13779" t="s">
        <v>3095</v>
      </c>
      <c r="R13779" t="s">
        <v>3094</v>
      </c>
    </row>
    <row r="13780" spans="1:18" x14ac:dyDescent="0.25">
      <c r="A13780" t="s">
        <v>7321</v>
      </c>
      <c r="B13780" t="s">
        <v>3089</v>
      </c>
      <c r="D13780" t="s">
        <v>3090</v>
      </c>
      <c r="E13780" t="s">
        <v>3090</v>
      </c>
      <c r="F13780">
        <v>1</v>
      </c>
      <c r="G13780">
        <v>0</v>
      </c>
      <c r="H13780">
        <v>0</v>
      </c>
      <c r="I13780">
        <v>0</v>
      </c>
      <c r="K13780"/>
      <c r="N13780" t="s">
        <v>3091</v>
      </c>
      <c r="O13780" t="s">
        <v>3092</v>
      </c>
      <c r="P13780" t="s">
        <v>3095</v>
      </c>
      <c r="R13780" t="s">
        <v>3094</v>
      </c>
    </row>
    <row r="13781" spans="1:18" x14ac:dyDescent="0.25">
      <c r="A13781" t="s">
        <v>7322</v>
      </c>
      <c r="B13781" t="s">
        <v>3089</v>
      </c>
      <c r="D13781" t="s">
        <v>3090</v>
      </c>
      <c r="F13781">
        <v>1</v>
      </c>
      <c r="G13781">
        <v>0</v>
      </c>
      <c r="H13781">
        <v>0</v>
      </c>
      <c r="I13781">
        <v>0</v>
      </c>
      <c r="K13781"/>
      <c r="N13781" t="s">
        <v>3091</v>
      </c>
      <c r="O13781" t="s">
        <v>3092</v>
      </c>
      <c r="P13781" t="s">
        <v>3093</v>
      </c>
      <c r="R13781" t="s">
        <v>3094</v>
      </c>
    </row>
    <row r="13782" spans="1:18" x14ac:dyDescent="0.25">
      <c r="A13782" t="s">
        <v>7323</v>
      </c>
      <c r="B13782" t="s">
        <v>3089</v>
      </c>
      <c r="D13782" t="s">
        <v>3090</v>
      </c>
      <c r="E13782" t="s">
        <v>3090</v>
      </c>
      <c r="F13782">
        <v>1</v>
      </c>
      <c r="G13782">
        <v>0</v>
      </c>
      <c r="H13782">
        <v>0</v>
      </c>
      <c r="I13782">
        <v>0</v>
      </c>
      <c r="K13782"/>
      <c r="N13782" t="s">
        <v>3091</v>
      </c>
      <c r="O13782" t="s">
        <v>3092</v>
      </c>
      <c r="P13782" t="s">
        <v>3095</v>
      </c>
      <c r="R13782" t="s">
        <v>3094</v>
      </c>
    </row>
    <row r="13783" spans="1:18" x14ac:dyDescent="0.25">
      <c r="A13783" t="s">
        <v>7324</v>
      </c>
      <c r="B13783" t="s">
        <v>3089</v>
      </c>
      <c r="D13783" t="s">
        <v>3090</v>
      </c>
      <c r="E13783" t="s">
        <v>3090</v>
      </c>
      <c r="F13783">
        <v>1</v>
      </c>
      <c r="G13783">
        <v>0</v>
      </c>
      <c r="H13783">
        <v>0</v>
      </c>
      <c r="I13783">
        <v>0</v>
      </c>
      <c r="K13783"/>
      <c r="N13783" t="s">
        <v>3091</v>
      </c>
      <c r="O13783" t="s">
        <v>3092</v>
      </c>
      <c r="P13783" t="s">
        <v>3095</v>
      </c>
      <c r="R13783" t="s">
        <v>3094</v>
      </c>
    </row>
    <row r="13784" spans="1:18" x14ac:dyDescent="0.25">
      <c r="A13784" t="s">
        <v>7325</v>
      </c>
      <c r="B13784" t="s">
        <v>3089</v>
      </c>
      <c r="D13784" t="s">
        <v>3090</v>
      </c>
      <c r="E13784" t="s">
        <v>3090</v>
      </c>
      <c r="F13784">
        <v>1</v>
      </c>
      <c r="G13784">
        <v>0</v>
      </c>
      <c r="H13784">
        <v>0</v>
      </c>
      <c r="I13784">
        <v>0</v>
      </c>
      <c r="K13784"/>
      <c r="N13784" t="s">
        <v>3091</v>
      </c>
      <c r="O13784" t="s">
        <v>3092</v>
      </c>
      <c r="P13784" t="s">
        <v>3095</v>
      </c>
      <c r="R13784" t="s">
        <v>3094</v>
      </c>
    </row>
    <row r="13785" spans="1:18" x14ac:dyDescent="0.25">
      <c r="A13785" t="s">
        <v>7326</v>
      </c>
      <c r="B13785" t="s">
        <v>3089</v>
      </c>
      <c r="D13785" t="s">
        <v>3090</v>
      </c>
      <c r="E13785" t="s">
        <v>3090</v>
      </c>
      <c r="F13785">
        <v>1</v>
      </c>
      <c r="G13785">
        <v>0</v>
      </c>
      <c r="H13785">
        <v>0</v>
      </c>
      <c r="I13785">
        <v>0</v>
      </c>
      <c r="K13785"/>
      <c r="N13785" t="s">
        <v>3091</v>
      </c>
      <c r="O13785" t="s">
        <v>3092</v>
      </c>
      <c r="P13785" t="s">
        <v>3095</v>
      </c>
      <c r="R13785" t="s">
        <v>3094</v>
      </c>
    </row>
    <row r="13786" spans="1:18" x14ac:dyDescent="0.25">
      <c r="A13786" t="s">
        <v>7327</v>
      </c>
      <c r="B13786" t="s">
        <v>3089</v>
      </c>
      <c r="D13786" t="s">
        <v>3090</v>
      </c>
      <c r="E13786" t="s">
        <v>3090</v>
      </c>
      <c r="F13786">
        <v>1</v>
      </c>
      <c r="G13786">
        <v>0</v>
      </c>
      <c r="H13786">
        <v>0</v>
      </c>
      <c r="I13786">
        <v>0</v>
      </c>
      <c r="K13786"/>
      <c r="N13786" t="s">
        <v>3091</v>
      </c>
      <c r="O13786" t="s">
        <v>3092</v>
      </c>
      <c r="P13786" t="s">
        <v>3095</v>
      </c>
      <c r="R13786" t="s">
        <v>3094</v>
      </c>
    </row>
    <row r="13787" spans="1:18" x14ac:dyDescent="0.25">
      <c r="A13787" t="s">
        <v>7328</v>
      </c>
      <c r="B13787" t="s">
        <v>3089</v>
      </c>
      <c r="D13787" t="s">
        <v>3090</v>
      </c>
      <c r="E13787" t="s">
        <v>3090</v>
      </c>
      <c r="F13787">
        <v>1</v>
      </c>
      <c r="G13787">
        <v>0</v>
      </c>
      <c r="H13787">
        <v>0</v>
      </c>
      <c r="I13787">
        <v>0</v>
      </c>
      <c r="K13787"/>
      <c r="N13787" t="s">
        <v>3091</v>
      </c>
      <c r="O13787" t="s">
        <v>3092</v>
      </c>
      <c r="P13787" t="s">
        <v>3095</v>
      </c>
      <c r="R13787" t="s">
        <v>3094</v>
      </c>
    </row>
    <row r="13788" spans="1:18" x14ac:dyDescent="0.25">
      <c r="A13788" t="s">
        <v>7329</v>
      </c>
      <c r="B13788" t="s">
        <v>3089</v>
      </c>
      <c r="D13788" t="s">
        <v>3090</v>
      </c>
      <c r="E13788" t="s">
        <v>3090</v>
      </c>
      <c r="F13788">
        <v>1</v>
      </c>
      <c r="G13788">
        <v>0</v>
      </c>
      <c r="H13788">
        <v>0</v>
      </c>
      <c r="I13788">
        <v>0</v>
      </c>
      <c r="K13788"/>
      <c r="N13788" t="s">
        <v>3091</v>
      </c>
      <c r="O13788" t="s">
        <v>3092</v>
      </c>
      <c r="P13788" t="s">
        <v>3095</v>
      </c>
      <c r="R13788" t="s">
        <v>3094</v>
      </c>
    </row>
    <row r="13789" spans="1:18" x14ac:dyDescent="0.25">
      <c r="A13789" t="s">
        <v>7330</v>
      </c>
      <c r="B13789" t="s">
        <v>3089</v>
      </c>
      <c r="D13789" t="s">
        <v>3090</v>
      </c>
      <c r="E13789" t="s">
        <v>3090</v>
      </c>
      <c r="F13789">
        <v>1</v>
      </c>
      <c r="G13789">
        <v>0</v>
      </c>
      <c r="H13789">
        <v>0</v>
      </c>
      <c r="I13789">
        <v>0</v>
      </c>
      <c r="K13789"/>
      <c r="N13789" t="s">
        <v>3091</v>
      </c>
      <c r="O13789" t="s">
        <v>3092</v>
      </c>
      <c r="P13789" t="s">
        <v>3095</v>
      </c>
      <c r="R13789" t="s">
        <v>3094</v>
      </c>
    </row>
    <row r="13790" spans="1:18" x14ac:dyDescent="0.25">
      <c r="A13790" t="s">
        <v>7331</v>
      </c>
      <c r="B13790" t="s">
        <v>3089</v>
      </c>
      <c r="D13790" t="s">
        <v>3090</v>
      </c>
      <c r="E13790" t="s">
        <v>3090</v>
      </c>
      <c r="F13790">
        <v>1</v>
      </c>
      <c r="G13790">
        <v>0</v>
      </c>
      <c r="H13790">
        <v>5841.8382612204296</v>
      </c>
      <c r="I13790">
        <v>1881.25226122043</v>
      </c>
      <c r="K13790">
        <v>825</v>
      </c>
      <c r="M13790">
        <v>3135.5859999999998</v>
      </c>
      <c r="N13790" t="s">
        <v>3091</v>
      </c>
      <c r="O13790" t="s">
        <v>3092</v>
      </c>
      <c r="P13790" t="s">
        <v>3095</v>
      </c>
      <c r="R13790" t="s">
        <v>3094</v>
      </c>
    </row>
    <row r="13791" spans="1:18" x14ac:dyDescent="0.25">
      <c r="A13791" t="s">
        <v>7332</v>
      </c>
      <c r="B13791" t="s">
        <v>3089</v>
      </c>
      <c r="D13791" t="s">
        <v>3090</v>
      </c>
      <c r="E13791" t="s">
        <v>3090</v>
      </c>
      <c r="F13791">
        <v>1</v>
      </c>
      <c r="G13791">
        <v>0</v>
      </c>
      <c r="H13791">
        <v>47.329771470913897</v>
      </c>
      <c r="I13791">
        <v>10.8003714709139</v>
      </c>
      <c r="K13791">
        <v>8.1</v>
      </c>
      <c r="M13791">
        <v>28.429400000000001</v>
      </c>
      <c r="N13791" t="s">
        <v>3091</v>
      </c>
      <c r="O13791" t="s">
        <v>3092</v>
      </c>
      <c r="P13791" t="s">
        <v>3095</v>
      </c>
      <c r="R13791" t="s">
        <v>3094</v>
      </c>
    </row>
    <row r="13792" spans="1:18" x14ac:dyDescent="0.25">
      <c r="A13792" t="s">
        <v>7333</v>
      </c>
      <c r="B13792" t="s">
        <v>3089</v>
      </c>
      <c r="D13792" t="s">
        <v>3090</v>
      </c>
      <c r="E13792" t="s">
        <v>3090</v>
      </c>
      <c r="F13792">
        <v>1</v>
      </c>
      <c r="G13792">
        <v>0</v>
      </c>
      <c r="H13792">
        <v>34.129761256172799</v>
      </c>
      <c r="I13792">
        <v>10.6787612561728</v>
      </c>
      <c r="K13792">
        <v>5.2</v>
      </c>
      <c r="M13792">
        <v>18.251000000000001</v>
      </c>
      <c r="N13792" t="s">
        <v>3091</v>
      </c>
      <c r="O13792" t="s">
        <v>3092</v>
      </c>
      <c r="P13792" t="s">
        <v>3095</v>
      </c>
      <c r="R13792" t="s">
        <v>3094</v>
      </c>
    </row>
    <row r="13793" spans="1:18" x14ac:dyDescent="0.25">
      <c r="A13793" t="s">
        <v>7334</v>
      </c>
      <c r="B13793" t="s">
        <v>3089</v>
      </c>
      <c r="D13793" t="s">
        <v>3090</v>
      </c>
      <c r="E13793" t="s">
        <v>3090</v>
      </c>
      <c r="F13793">
        <v>1</v>
      </c>
      <c r="G13793">
        <v>0</v>
      </c>
      <c r="H13793">
        <v>36.486406951892498</v>
      </c>
      <c r="I13793">
        <v>13.035406951892501</v>
      </c>
      <c r="K13793">
        <v>5.2</v>
      </c>
      <c r="M13793">
        <v>18.251000000000001</v>
      </c>
      <c r="N13793" t="s">
        <v>3091</v>
      </c>
      <c r="O13793" t="s">
        <v>3092</v>
      </c>
      <c r="P13793" t="s">
        <v>3095</v>
      </c>
      <c r="R13793" t="s">
        <v>3094</v>
      </c>
    </row>
    <row r="13794" spans="1:18" x14ac:dyDescent="0.25">
      <c r="A13794" t="s">
        <v>7335</v>
      </c>
      <c r="B13794" t="s">
        <v>3089</v>
      </c>
      <c r="D13794" t="s">
        <v>3090</v>
      </c>
      <c r="E13794" t="s">
        <v>3090</v>
      </c>
      <c r="F13794">
        <v>1</v>
      </c>
      <c r="G13794">
        <v>0</v>
      </c>
      <c r="H13794">
        <v>33.643845969498898</v>
      </c>
      <c r="I13794">
        <v>14.2517126361655</v>
      </c>
      <c r="K13794">
        <v>4.3</v>
      </c>
      <c r="M13794">
        <v>15.092133333333299</v>
      </c>
      <c r="N13794" t="s">
        <v>3091</v>
      </c>
      <c r="O13794" t="s">
        <v>3092</v>
      </c>
      <c r="P13794" t="s">
        <v>3095</v>
      </c>
      <c r="R13794" t="s">
        <v>3094</v>
      </c>
    </row>
    <row r="13795" spans="1:18" x14ac:dyDescent="0.25">
      <c r="A13795" t="s">
        <v>7336</v>
      </c>
      <c r="B13795" t="s">
        <v>3089</v>
      </c>
      <c r="D13795" t="s">
        <v>3090</v>
      </c>
      <c r="E13795" t="s">
        <v>3090</v>
      </c>
      <c r="F13795">
        <v>1</v>
      </c>
      <c r="G13795">
        <v>0</v>
      </c>
      <c r="H13795">
        <v>36.035510710239599</v>
      </c>
      <c r="I13795">
        <v>14.0104440435729</v>
      </c>
      <c r="K13795">
        <v>4.5999999999999996</v>
      </c>
      <c r="M13795">
        <v>17.425066666666599</v>
      </c>
      <c r="N13795" t="s">
        <v>3091</v>
      </c>
      <c r="O13795" t="s">
        <v>3092</v>
      </c>
      <c r="P13795" t="s">
        <v>3095</v>
      </c>
      <c r="R13795" t="s">
        <v>3094</v>
      </c>
    </row>
    <row r="13796" spans="1:18" x14ac:dyDescent="0.25">
      <c r="A13796" t="s">
        <v>7337</v>
      </c>
      <c r="B13796" t="s">
        <v>3089</v>
      </c>
      <c r="D13796" t="s">
        <v>3090</v>
      </c>
      <c r="E13796" t="s">
        <v>3090</v>
      </c>
      <c r="F13796">
        <v>1</v>
      </c>
      <c r="G13796">
        <v>0</v>
      </c>
      <c r="H13796">
        <v>61.381709819376098</v>
      </c>
      <c r="I13796">
        <v>15.7310431527095</v>
      </c>
      <c r="K13796">
        <v>9.5573333333333306</v>
      </c>
      <c r="M13796">
        <v>36.093333333333298</v>
      </c>
      <c r="N13796" t="s">
        <v>3091</v>
      </c>
      <c r="O13796" t="s">
        <v>3092</v>
      </c>
      <c r="P13796" t="s">
        <v>3095</v>
      </c>
      <c r="R13796" t="s">
        <v>3094</v>
      </c>
    </row>
    <row r="13797" spans="1:18" x14ac:dyDescent="0.25">
      <c r="A13797" t="s">
        <v>7338</v>
      </c>
      <c r="B13797" t="s">
        <v>3089</v>
      </c>
      <c r="D13797" t="s">
        <v>3090</v>
      </c>
      <c r="E13797" t="s">
        <v>3090</v>
      </c>
      <c r="F13797">
        <v>1</v>
      </c>
      <c r="G13797">
        <v>0</v>
      </c>
      <c r="H13797">
        <v>0</v>
      </c>
      <c r="I13797">
        <v>0</v>
      </c>
      <c r="K13797"/>
      <c r="N13797" t="s">
        <v>3091</v>
      </c>
      <c r="O13797" t="s">
        <v>3092</v>
      </c>
      <c r="P13797" t="s">
        <v>3095</v>
      </c>
      <c r="R13797" t="s">
        <v>3094</v>
      </c>
    </row>
    <row r="13798" spans="1:18" x14ac:dyDescent="0.25">
      <c r="A13798" t="s">
        <v>7339</v>
      </c>
      <c r="B13798" t="s">
        <v>3089</v>
      </c>
      <c r="D13798" t="s">
        <v>3090</v>
      </c>
      <c r="E13798" t="s">
        <v>3090</v>
      </c>
      <c r="F13798">
        <v>1</v>
      </c>
      <c r="G13798">
        <v>0</v>
      </c>
      <c r="H13798">
        <v>55.959450377684703</v>
      </c>
      <c r="I13798">
        <v>14.404250377684701</v>
      </c>
      <c r="K13798">
        <v>8.6999999999999993</v>
      </c>
      <c r="M13798">
        <v>32.855200000000004</v>
      </c>
      <c r="N13798" t="s">
        <v>3091</v>
      </c>
      <c r="O13798" t="s">
        <v>3092</v>
      </c>
      <c r="P13798" t="s">
        <v>3095</v>
      </c>
      <c r="R13798" t="s">
        <v>3094</v>
      </c>
    </row>
    <row r="13799" spans="1:18" x14ac:dyDescent="0.25">
      <c r="A13799" t="s">
        <v>7340</v>
      </c>
      <c r="B13799" t="s">
        <v>3089</v>
      </c>
      <c r="D13799" t="s">
        <v>3090</v>
      </c>
      <c r="E13799" t="s">
        <v>3090</v>
      </c>
      <c r="F13799">
        <v>1</v>
      </c>
      <c r="G13799">
        <v>0</v>
      </c>
      <c r="H13799">
        <v>54.417355801362</v>
      </c>
      <c r="I13799">
        <v>15.182055801362001</v>
      </c>
      <c r="K13799">
        <v>8.6999999999999993</v>
      </c>
      <c r="M13799">
        <v>30.535299999999999</v>
      </c>
      <c r="N13799" t="s">
        <v>3091</v>
      </c>
      <c r="O13799" t="s">
        <v>3092</v>
      </c>
      <c r="P13799" t="s">
        <v>3095</v>
      </c>
      <c r="R13799" t="s">
        <v>3094</v>
      </c>
    </row>
    <row r="13800" spans="1:18" x14ac:dyDescent="0.25">
      <c r="A13800" t="s">
        <v>7341</v>
      </c>
      <c r="B13800" t="s">
        <v>3089</v>
      </c>
      <c r="D13800" t="s">
        <v>3090</v>
      </c>
      <c r="E13800" t="s">
        <v>3090</v>
      </c>
      <c r="F13800">
        <v>1</v>
      </c>
      <c r="G13800">
        <v>0</v>
      </c>
      <c r="H13800">
        <v>79.487802908791195</v>
      </c>
      <c r="I13800">
        <v>17.2526029087912</v>
      </c>
      <c r="K13800">
        <v>13.8</v>
      </c>
      <c r="M13800">
        <v>48.435200000000002</v>
      </c>
      <c r="N13800" t="s">
        <v>3091</v>
      </c>
      <c r="O13800" t="s">
        <v>3092</v>
      </c>
      <c r="P13800" t="s">
        <v>3095</v>
      </c>
      <c r="R13800" t="s">
        <v>3094</v>
      </c>
    </row>
    <row r="13801" spans="1:18" x14ac:dyDescent="0.25">
      <c r="A13801" t="s">
        <v>7342</v>
      </c>
      <c r="B13801" t="s">
        <v>3089</v>
      </c>
      <c r="D13801" t="s">
        <v>3090</v>
      </c>
      <c r="E13801" t="s">
        <v>3090</v>
      </c>
      <c r="F13801">
        <v>1</v>
      </c>
      <c r="G13801">
        <v>0</v>
      </c>
      <c r="H13801">
        <v>38.612917020801198</v>
      </c>
      <c r="I13801">
        <v>14.592917020801201</v>
      </c>
      <c r="K13801">
        <v>5.0999999999999996</v>
      </c>
      <c r="M13801">
        <v>18.920000000000002</v>
      </c>
      <c r="N13801" t="s">
        <v>3091</v>
      </c>
      <c r="O13801" t="s">
        <v>3092</v>
      </c>
      <c r="P13801" t="s">
        <v>3095</v>
      </c>
      <c r="R13801" t="s">
        <v>3094</v>
      </c>
    </row>
    <row r="13802" spans="1:18" x14ac:dyDescent="0.25">
      <c r="A13802" t="s">
        <v>7343</v>
      </c>
      <c r="B13802" t="s">
        <v>3089</v>
      </c>
      <c r="D13802" t="s">
        <v>3090</v>
      </c>
      <c r="E13802" t="s">
        <v>3090</v>
      </c>
      <c r="F13802">
        <v>1</v>
      </c>
      <c r="G13802">
        <v>0</v>
      </c>
      <c r="H13802">
        <v>38.680293627450901</v>
      </c>
      <c r="I13802">
        <v>13.8763602941176</v>
      </c>
      <c r="K13802">
        <v>5.5</v>
      </c>
      <c r="M13802">
        <v>19.303933333333301</v>
      </c>
      <c r="N13802" t="s">
        <v>3091</v>
      </c>
      <c r="O13802" t="s">
        <v>3092</v>
      </c>
      <c r="P13802" t="s">
        <v>3095</v>
      </c>
      <c r="R13802" t="s">
        <v>3094</v>
      </c>
    </row>
    <row r="13803" spans="1:18" x14ac:dyDescent="0.25">
      <c r="A13803" t="s">
        <v>7344</v>
      </c>
      <c r="B13803" t="s">
        <v>3089</v>
      </c>
      <c r="D13803" t="s">
        <v>3090</v>
      </c>
      <c r="E13803" t="s">
        <v>3090</v>
      </c>
      <c r="F13803">
        <v>1</v>
      </c>
      <c r="G13803">
        <v>0</v>
      </c>
      <c r="H13803">
        <v>39.113334238387303</v>
      </c>
      <c r="I13803">
        <v>12.786000905053999</v>
      </c>
      <c r="K13803">
        <v>5.5273333333333303</v>
      </c>
      <c r="M13803">
        <v>20.8</v>
      </c>
      <c r="N13803" t="s">
        <v>3091</v>
      </c>
      <c r="O13803" t="s">
        <v>3092</v>
      </c>
      <c r="P13803" t="s">
        <v>3095</v>
      </c>
      <c r="R13803" t="s">
        <v>3094</v>
      </c>
    </row>
    <row r="13804" spans="1:18" x14ac:dyDescent="0.25">
      <c r="A13804" t="s">
        <v>7345</v>
      </c>
      <c r="B13804" t="s">
        <v>3089</v>
      </c>
      <c r="D13804" t="s">
        <v>3090</v>
      </c>
      <c r="E13804" t="s">
        <v>3090</v>
      </c>
      <c r="F13804">
        <v>1</v>
      </c>
      <c r="G13804">
        <v>0</v>
      </c>
      <c r="H13804">
        <v>22.295746303030299</v>
      </c>
      <c r="I13804">
        <v>9.5593826666666608</v>
      </c>
      <c r="K13804">
        <v>2.7</v>
      </c>
      <c r="M13804">
        <v>10.0363636363636</v>
      </c>
      <c r="N13804" t="s">
        <v>3091</v>
      </c>
      <c r="O13804" t="s">
        <v>3092</v>
      </c>
      <c r="P13804" t="s">
        <v>3095</v>
      </c>
      <c r="R13804" t="s">
        <v>3094</v>
      </c>
    </row>
    <row r="13805" spans="1:18" x14ac:dyDescent="0.25">
      <c r="A13805" t="s">
        <v>7346</v>
      </c>
      <c r="B13805" t="s">
        <v>3089</v>
      </c>
      <c r="D13805" t="s">
        <v>3090</v>
      </c>
      <c r="E13805" t="s">
        <v>3090</v>
      </c>
      <c r="F13805">
        <v>1</v>
      </c>
      <c r="G13805">
        <v>0</v>
      </c>
      <c r="H13805">
        <v>48.046241262527197</v>
      </c>
      <c r="I13805">
        <v>6.6000412625272302</v>
      </c>
      <c r="K13805">
        <v>8.8000000000000007</v>
      </c>
      <c r="M13805">
        <v>32.6462</v>
      </c>
      <c r="N13805" t="s">
        <v>3091</v>
      </c>
      <c r="O13805" t="s">
        <v>3092</v>
      </c>
      <c r="P13805" t="s">
        <v>3095</v>
      </c>
      <c r="R13805" t="s">
        <v>3094</v>
      </c>
    </row>
    <row r="13806" spans="1:18" x14ac:dyDescent="0.25">
      <c r="A13806" t="s">
        <v>7347</v>
      </c>
      <c r="B13806" t="s">
        <v>3089</v>
      </c>
      <c r="D13806" t="s">
        <v>3090</v>
      </c>
      <c r="E13806" t="s">
        <v>3090</v>
      </c>
      <c r="F13806">
        <v>1</v>
      </c>
      <c r="G13806">
        <v>0</v>
      </c>
      <c r="H13806">
        <v>23.7313383242398</v>
      </c>
      <c r="I13806">
        <v>3.0083080212095199</v>
      </c>
      <c r="K13806">
        <v>4.4000000000000004</v>
      </c>
      <c r="M13806">
        <v>16.323030303030301</v>
      </c>
      <c r="N13806" t="s">
        <v>3091</v>
      </c>
      <c r="O13806" t="s">
        <v>3092</v>
      </c>
      <c r="P13806" t="s">
        <v>3095</v>
      </c>
      <c r="R13806" t="s">
        <v>3094</v>
      </c>
    </row>
    <row r="13807" spans="1:18" x14ac:dyDescent="0.25">
      <c r="A13807" t="s">
        <v>7348</v>
      </c>
      <c r="B13807" t="s">
        <v>3089</v>
      </c>
      <c r="D13807" t="s">
        <v>3090</v>
      </c>
      <c r="E13807" t="s">
        <v>3090</v>
      </c>
      <c r="F13807">
        <v>1</v>
      </c>
      <c r="G13807">
        <v>0</v>
      </c>
      <c r="H13807">
        <v>34.868920610021704</v>
      </c>
      <c r="I13807">
        <v>9.6179606100217807</v>
      </c>
      <c r="K13807">
        <v>5.2</v>
      </c>
      <c r="M13807">
        <v>20.05096</v>
      </c>
      <c r="N13807" t="s">
        <v>3091</v>
      </c>
      <c r="O13807" t="s">
        <v>3092</v>
      </c>
      <c r="P13807" t="s">
        <v>3095</v>
      </c>
      <c r="R13807" t="s">
        <v>3094</v>
      </c>
    </row>
    <row r="13808" spans="1:18" x14ac:dyDescent="0.25">
      <c r="A13808" t="s">
        <v>7349</v>
      </c>
      <c r="B13808" t="s">
        <v>3089</v>
      </c>
      <c r="D13808" t="s">
        <v>3090</v>
      </c>
      <c r="E13808" t="s">
        <v>3090</v>
      </c>
      <c r="F13808">
        <v>1</v>
      </c>
      <c r="G13808">
        <v>0</v>
      </c>
      <c r="H13808">
        <v>0</v>
      </c>
      <c r="I13808">
        <v>0</v>
      </c>
      <c r="K13808"/>
      <c r="N13808" t="s">
        <v>3091</v>
      </c>
      <c r="O13808" t="s">
        <v>3092</v>
      </c>
      <c r="P13808" t="s">
        <v>3095</v>
      </c>
      <c r="R13808" t="s">
        <v>3094</v>
      </c>
    </row>
    <row r="13809" spans="1:18" x14ac:dyDescent="0.25">
      <c r="A13809" t="s">
        <v>7350</v>
      </c>
      <c r="B13809" t="s">
        <v>3089</v>
      </c>
      <c r="D13809" t="s">
        <v>3090</v>
      </c>
      <c r="E13809" t="s">
        <v>3090</v>
      </c>
      <c r="F13809">
        <v>1</v>
      </c>
      <c r="G13809">
        <v>0</v>
      </c>
      <c r="H13809">
        <v>0</v>
      </c>
      <c r="I13809">
        <v>0</v>
      </c>
      <c r="K13809"/>
      <c r="N13809" t="s">
        <v>3091</v>
      </c>
      <c r="O13809" t="s">
        <v>3092</v>
      </c>
      <c r="P13809" t="s">
        <v>3095</v>
      </c>
      <c r="R13809" t="s">
        <v>3094</v>
      </c>
    </row>
    <row r="13810" spans="1:18" x14ac:dyDescent="0.25">
      <c r="A13810" t="s">
        <v>7351</v>
      </c>
      <c r="B13810" t="s">
        <v>3089</v>
      </c>
      <c r="D13810" t="s">
        <v>3090</v>
      </c>
      <c r="E13810" t="s">
        <v>3090</v>
      </c>
      <c r="F13810">
        <v>1</v>
      </c>
      <c r="G13810">
        <v>0</v>
      </c>
      <c r="H13810">
        <v>52.901509569035902</v>
      </c>
      <c r="I13810">
        <v>8.0914095690359407</v>
      </c>
      <c r="K13810">
        <v>9.1999999999999993</v>
      </c>
      <c r="M13810">
        <v>35.610100000000003</v>
      </c>
      <c r="N13810" t="s">
        <v>3091</v>
      </c>
      <c r="O13810" t="s">
        <v>3092</v>
      </c>
      <c r="P13810" t="s">
        <v>3095</v>
      </c>
      <c r="R13810" t="s">
        <v>3094</v>
      </c>
    </row>
    <row r="13811" spans="1:18" x14ac:dyDescent="0.25">
      <c r="A13811" t="s">
        <v>7352</v>
      </c>
      <c r="B13811" t="s">
        <v>3089</v>
      </c>
      <c r="D13811" t="s">
        <v>3090</v>
      </c>
      <c r="E13811" t="s">
        <v>3090</v>
      </c>
      <c r="F13811">
        <v>1</v>
      </c>
      <c r="G13811">
        <v>0</v>
      </c>
      <c r="H13811">
        <v>33.490015742296897</v>
      </c>
      <c r="I13811">
        <v>11.3920157422969</v>
      </c>
      <c r="K13811">
        <v>4.9000000000000004</v>
      </c>
      <c r="M13811">
        <v>17.198</v>
      </c>
      <c r="N13811" t="s">
        <v>3091</v>
      </c>
      <c r="O13811" t="s">
        <v>3092</v>
      </c>
      <c r="P13811" t="s">
        <v>3095</v>
      </c>
      <c r="R13811" t="s">
        <v>3094</v>
      </c>
    </row>
    <row r="13812" spans="1:18" x14ac:dyDescent="0.25">
      <c r="A13812" t="s">
        <v>7353</v>
      </c>
      <c r="B13812" t="s">
        <v>3089</v>
      </c>
      <c r="D13812" t="s">
        <v>3090</v>
      </c>
      <c r="E13812" t="s">
        <v>3090</v>
      </c>
      <c r="F13812">
        <v>1</v>
      </c>
      <c r="G13812">
        <v>0</v>
      </c>
      <c r="H13812">
        <v>0</v>
      </c>
      <c r="I13812">
        <v>0</v>
      </c>
      <c r="K13812"/>
      <c r="N13812" t="s">
        <v>3091</v>
      </c>
      <c r="O13812" t="s">
        <v>3092</v>
      </c>
      <c r="P13812" t="s">
        <v>3095</v>
      </c>
      <c r="R13812" t="s">
        <v>3094</v>
      </c>
    </row>
    <row r="13813" spans="1:18" x14ac:dyDescent="0.25">
      <c r="A13813" t="s">
        <v>7354</v>
      </c>
      <c r="B13813" t="s">
        <v>3089</v>
      </c>
      <c r="D13813" t="s">
        <v>3090</v>
      </c>
      <c r="E13813" t="s">
        <v>3090</v>
      </c>
      <c r="F13813">
        <v>1</v>
      </c>
      <c r="G13813">
        <v>0</v>
      </c>
      <c r="H13813">
        <v>19.8978256669803</v>
      </c>
      <c r="I13813">
        <v>1.1278256669803299</v>
      </c>
      <c r="K13813">
        <v>3.86</v>
      </c>
      <c r="M13813">
        <v>14.91</v>
      </c>
      <c r="N13813" t="s">
        <v>3091</v>
      </c>
      <c r="O13813" t="s">
        <v>3092</v>
      </c>
      <c r="P13813" t="s">
        <v>3095</v>
      </c>
      <c r="R13813" t="s">
        <v>3094</v>
      </c>
    </row>
    <row r="13814" spans="1:18" x14ac:dyDescent="0.25">
      <c r="A13814" t="s">
        <v>7355</v>
      </c>
      <c r="B13814" t="s">
        <v>3089</v>
      </c>
      <c r="D13814" t="s">
        <v>3090</v>
      </c>
      <c r="E13814" t="s">
        <v>3090</v>
      </c>
      <c r="F13814">
        <v>1</v>
      </c>
      <c r="G13814">
        <v>0</v>
      </c>
      <c r="H13814">
        <v>86.033418754892807</v>
      </c>
      <c r="I13814">
        <v>18.386418754892802</v>
      </c>
      <c r="K13814">
        <v>15</v>
      </c>
      <c r="M13814">
        <v>52.646999999999998</v>
      </c>
      <c r="N13814" t="s">
        <v>3091</v>
      </c>
      <c r="O13814" t="s">
        <v>3092</v>
      </c>
      <c r="P13814" t="s">
        <v>3095</v>
      </c>
      <c r="R13814" t="s">
        <v>3094</v>
      </c>
    </row>
    <row r="13815" spans="1:18" x14ac:dyDescent="0.25">
      <c r="A13815" t="s">
        <v>7356</v>
      </c>
      <c r="B13815" t="s">
        <v>3089</v>
      </c>
      <c r="D13815" t="s">
        <v>3090</v>
      </c>
      <c r="E13815" t="s">
        <v>3090</v>
      </c>
      <c r="F13815">
        <v>1</v>
      </c>
      <c r="G13815">
        <v>0</v>
      </c>
      <c r="H13815">
        <v>78.180851378730395</v>
      </c>
      <c r="I13815">
        <v>6.4977513787304204</v>
      </c>
      <c r="K13815">
        <v>14.6</v>
      </c>
      <c r="M13815">
        <v>57.083100000000002</v>
      </c>
      <c r="N13815" t="s">
        <v>3091</v>
      </c>
      <c r="O13815" t="s">
        <v>3092</v>
      </c>
      <c r="P13815" t="s">
        <v>3095</v>
      </c>
      <c r="R13815" t="s">
        <v>3094</v>
      </c>
    </row>
    <row r="13816" spans="1:18" x14ac:dyDescent="0.25">
      <c r="A13816" t="s">
        <v>7357</v>
      </c>
      <c r="B13816" t="s">
        <v>3089</v>
      </c>
      <c r="D13816" t="s">
        <v>3090</v>
      </c>
      <c r="E13816" t="s">
        <v>3090</v>
      </c>
      <c r="F13816">
        <v>1</v>
      </c>
      <c r="G13816">
        <v>0</v>
      </c>
      <c r="H13816">
        <v>82.668400499326395</v>
      </c>
      <c r="I13816">
        <v>10.985300499326399</v>
      </c>
      <c r="K13816">
        <v>14.6</v>
      </c>
      <c r="M13816">
        <v>57.083100000000002</v>
      </c>
      <c r="N13816" t="s">
        <v>3091</v>
      </c>
      <c r="O13816" t="s">
        <v>3092</v>
      </c>
      <c r="P13816" t="s">
        <v>3095</v>
      </c>
      <c r="R13816" t="s">
        <v>3094</v>
      </c>
    </row>
    <row r="13817" spans="1:18" x14ac:dyDescent="0.25">
      <c r="A13817" t="s">
        <v>7358</v>
      </c>
      <c r="B13817" t="s">
        <v>3089</v>
      </c>
      <c r="D13817" t="s">
        <v>3090</v>
      </c>
      <c r="E13817" t="s">
        <v>3090</v>
      </c>
      <c r="F13817">
        <v>1</v>
      </c>
      <c r="G13817">
        <v>0</v>
      </c>
      <c r="H13817">
        <v>0</v>
      </c>
      <c r="I13817">
        <v>0</v>
      </c>
      <c r="K13817"/>
      <c r="N13817" t="s">
        <v>3091</v>
      </c>
      <c r="O13817" t="s">
        <v>3092</v>
      </c>
      <c r="P13817" t="s">
        <v>3095</v>
      </c>
      <c r="R13817" t="s">
        <v>3094</v>
      </c>
    </row>
    <row r="13818" spans="1:18" x14ac:dyDescent="0.25">
      <c r="A13818" t="s">
        <v>7359</v>
      </c>
      <c r="B13818" t="s">
        <v>3089</v>
      </c>
      <c r="D13818" t="s">
        <v>3090</v>
      </c>
      <c r="E13818" t="s">
        <v>3090</v>
      </c>
      <c r="F13818">
        <v>1</v>
      </c>
      <c r="G13818">
        <v>0</v>
      </c>
      <c r="H13818">
        <v>0</v>
      </c>
      <c r="I13818">
        <v>0</v>
      </c>
      <c r="K13818"/>
      <c r="N13818" t="s">
        <v>3091</v>
      </c>
      <c r="O13818" t="s">
        <v>3092</v>
      </c>
      <c r="P13818" t="s">
        <v>3095</v>
      </c>
      <c r="R13818" t="s">
        <v>3094</v>
      </c>
    </row>
    <row r="13819" spans="1:18" x14ac:dyDescent="0.25">
      <c r="A13819" t="s">
        <v>7360</v>
      </c>
      <c r="B13819" t="s">
        <v>3089</v>
      </c>
      <c r="D13819" t="s">
        <v>3090</v>
      </c>
      <c r="E13819" t="s">
        <v>3090</v>
      </c>
      <c r="F13819">
        <v>1</v>
      </c>
      <c r="G13819">
        <v>0</v>
      </c>
      <c r="H13819">
        <v>0</v>
      </c>
      <c r="I13819">
        <v>0</v>
      </c>
      <c r="K13819"/>
      <c r="N13819" t="s">
        <v>3091</v>
      </c>
      <c r="O13819" t="s">
        <v>3092</v>
      </c>
      <c r="P13819" t="s">
        <v>3095</v>
      </c>
      <c r="R13819" t="s">
        <v>3094</v>
      </c>
    </row>
    <row r="13820" spans="1:18" x14ac:dyDescent="0.25">
      <c r="A13820" t="s">
        <v>7361</v>
      </c>
      <c r="B13820" t="s">
        <v>3089</v>
      </c>
      <c r="D13820" t="s">
        <v>3090</v>
      </c>
      <c r="E13820" t="s">
        <v>3090</v>
      </c>
      <c r="F13820">
        <v>1</v>
      </c>
      <c r="G13820">
        <v>0</v>
      </c>
      <c r="H13820">
        <v>488.42943520871103</v>
      </c>
      <c r="I13820">
        <v>420.67943520871103</v>
      </c>
      <c r="K13820">
        <v>25</v>
      </c>
      <c r="M13820">
        <v>42.75</v>
      </c>
      <c r="N13820" t="s">
        <v>3091</v>
      </c>
      <c r="O13820" t="s">
        <v>3092</v>
      </c>
      <c r="P13820" t="s">
        <v>3095</v>
      </c>
      <c r="R13820" t="s">
        <v>3094</v>
      </c>
    </row>
    <row r="13821" spans="1:18" x14ac:dyDescent="0.25">
      <c r="A13821" t="s">
        <v>7362</v>
      </c>
      <c r="B13821" t="s">
        <v>3089</v>
      </c>
      <c r="D13821" t="s">
        <v>3090</v>
      </c>
      <c r="E13821" t="s">
        <v>3090</v>
      </c>
      <c r="F13821">
        <v>1</v>
      </c>
      <c r="G13821">
        <v>0</v>
      </c>
      <c r="H13821">
        <v>0</v>
      </c>
      <c r="I13821">
        <v>0</v>
      </c>
      <c r="K13821"/>
      <c r="N13821" t="s">
        <v>3091</v>
      </c>
      <c r="O13821" t="s">
        <v>3092</v>
      </c>
      <c r="P13821" t="s">
        <v>3095</v>
      </c>
      <c r="R13821" t="s">
        <v>3094</v>
      </c>
    </row>
    <row r="13822" spans="1:18" x14ac:dyDescent="0.25">
      <c r="A13822" t="s">
        <v>7363</v>
      </c>
      <c r="B13822" t="s">
        <v>3089</v>
      </c>
      <c r="D13822" t="s">
        <v>3090</v>
      </c>
      <c r="E13822" t="s">
        <v>3090</v>
      </c>
      <c r="F13822">
        <v>1</v>
      </c>
      <c r="G13822">
        <v>0</v>
      </c>
      <c r="H13822">
        <v>0</v>
      </c>
      <c r="I13822">
        <v>0</v>
      </c>
      <c r="K13822"/>
      <c r="N13822" t="s">
        <v>3091</v>
      </c>
      <c r="O13822" t="s">
        <v>3092</v>
      </c>
      <c r="P13822" t="s">
        <v>3095</v>
      </c>
      <c r="R13822" t="s">
        <v>3094</v>
      </c>
    </row>
    <row r="13823" spans="1:18" x14ac:dyDescent="0.25">
      <c r="A13823" t="s">
        <v>7364</v>
      </c>
      <c r="B13823" t="s">
        <v>3089</v>
      </c>
      <c r="D13823" t="s">
        <v>3090</v>
      </c>
      <c r="E13823" t="s">
        <v>3090</v>
      </c>
      <c r="F13823">
        <v>1</v>
      </c>
      <c r="G13823">
        <v>0</v>
      </c>
      <c r="H13823">
        <v>0</v>
      </c>
      <c r="I13823">
        <v>0</v>
      </c>
      <c r="K13823"/>
      <c r="N13823" t="s">
        <v>3091</v>
      </c>
      <c r="O13823" t="s">
        <v>3092</v>
      </c>
      <c r="P13823" t="s">
        <v>3095</v>
      </c>
      <c r="R13823" t="s">
        <v>3094</v>
      </c>
    </row>
    <row r="13824" spans="1:18" x14ac:dyDescent="0.25">
      <c r="A13824" t="s">
        <v>3463</v>
      </c>
      <c r="B13824" t="s">
        <v>3089</v>
      </c>
      <c r="D13824" t="s">
        <v>3090</v>
      </c>
      <c r="E13824" t="s">
        <v>3090</v>
      </c>
      <c r="F13824">
        <v>1</v>
      </c>
      <c r="G13824">
        <v>0</v>
      </c>
      <c r="H13824">
        <v>1630</v>
      </c>
      <c r="I13824">
        <v>1630</v>
      </c>
      <c r="K13824"/>
      <c r="N13824" t="s">
        <v>3091</v>
      </c>
      <c r="O13824" t="s">
        <v>3092</v>
      </c>
      <c r="P13824" t="s">
        <v>3095</v>
      </c>
      <c r="R13824" t="s">
        <v>3094</v>
      </c>
    </row>
    <row r="13825" spans="1:18" x14ac:dyDescent="0.25">
      <c r="A13825" t="s">
        <v>3242</v>
      </c>
      <c r="B13825" t="s">
        <v>3089</v>
      </c>
      <c r="D13825" t="s">
        <v>3090</v>
      </c>
      <c r="E13825" t="s">
        <v>3090</v>
      </c>
      <c r="F13825">
        <v>1</v>
      </c>
      <c r="G13825">
        <v>0</v>
      </c>
      <c r="H13825">
        <v>245.26007820779401</v>
      </c>
      <c r="I13825">
        <v>175.85007820779401</v>
      </c>
      <c r="K13825">
        <v>28.36</v>
      </c>
      <c r="M13825">
        <v>41.05</v>
      </c>
      <c r="N13825" t="s">
        <v>3091</v>
      </c>
      <c r="O13825" t="s">
        <v>3092</v>
      </c>
      <c r="P13825" t="s">
        <v>3095</v>
      </c>
      <c r="R13825" t="s">
        <v>3094</v>
      </c>
    </row>
    <row r="13826" spans="1:18" x14ac:dyDescent="0.25">
      <c r="A13826" t="s">
        <v>3243</v>
      </c>
      <c r="B13826" t="s">
        <v>3089</v>
      </c>
      <c r="D13826" t="s">
        <v>3090</v>
      </c>
      <c r="E13826" t="s">
        <v>3090</v>
      </c>
      <c r="F13826">
        <v>1</v>
      </c>
      <c r="G13826">
        <v>0</v>
      </c>
      <c r="H13826">
        <v>1229.10762</v>
      </c>
      <c r="I13826">
        <v>1006.32762</v>
      </c>
      <c r="K13826">
        <v>91.01</v>
      </c>
      <c r="M13826">
        <v>131.77000000000001</v>
      </c>
      <c r="N13826" t="s">
        <v>3091</v>
      </c>
      <c r="O13826" t="s">
        <v>3092</v>
      </c>
      <c r="P13826" t="s">
        <v>3095</v>
      </c>
      <c r="R13826" t="s">
        <v>3094</v>
      </c>
    </row>
    <row r="13827" spans="1:18" x14ac:dyDescent="0.25">
      <c r="A13827" t="s">
        <v>3244</v>
      </c>
      <c r="B13827" t="s">
        <v>3089</v>
      </c>
      <c r="D13827" t="s">
        <v>3090</v>
      </c>
      <c r="E13827" t="s">
        <v>3090</v>
      </c>
      <c r="F13827">
        <v>1</v>
      </c>
      <c r="G13827">
        <v>0</v>
      </c>
      <c r="H13827">
        <v>26.772679591836699</v>
      </c>
      <c r="I13827">
        <v>26.772679591836699</v>
      </c>
      <c r="K13827"/>
      <c r="N13827" t="s">
        <v>3091</v>
      </c>
      <c r="O13827" t="s">
        <v>3092</v>
      </c>
      <c r="P13827" t="s">
        <v>3095</v>
      </c>
      <c r="R13827" t="s">
        <v>3094</v>
      </c>
    </row>
    <row r="13828" spans="1:18" x14ac:dyDescent="0.25">
      <c r="A13828" t="s">
        <v>3245</v>
      </c>
      <c r="B13828" t="s">
        <v>3089</v>
      </c>
      <c r="D13828" t="s">
        <v>3090</v>
      </c>
      <c r="E13828" t="s">
        <v>3090</v>
      </c>
      <c r="F13828">
        <v>1</v>
      </c>
      <c r="G13828">
        <v>0</v>
      </c>
      <c r="H13828">
        <v>17.814253061224399</v>
      </c>
      <c r="I13828">
        <v>17.814253061224399</v>
      </c>
      <c r="K13828">
        <v>0</v>
      </c>
      <c r="M13828">
        <v>0</v>
      </c>
      <c r="N13828" t="s">
        <v>3091</v>
      </c>
      <c r="O13828" t="s">
        <v>3092</v>
      </c>
      <c r="P13828" t="s">
        <v>3095</v>
      </c>
      <c r="R13828" t="s">
        <v>3094</v>
      </c>
    </row>
    <row r="13829" spans="1:18" x14ac:dyDescent="0.25">
      <c r="A13829" t="s">
        <v>2954</v>
      </c>
      <c r="B13829" t="s">
        <v>3089</v>
      </c>
      <c r="D13829" t="s">
        <v>3090</v>
      </c>
      <c r="E13829" t="s">
        <v>3090</v>
      </c>
      <c r="F13829">
        <v>1</v>
      </c>
      <c r="G13829">
        <v>0</v>
      </c>
      <c r="H13829">
        <v>224.767606998508</v>
      </c>
      <c r="I13829">
        <v>156.22760699850801</v>
      </c>
      <c r="K13829">
        <v>28</v>
      </c>
      <c r="M13829">
        <v>40.54</v>
      </c>
      <c r="N13829" t="s">
        <v>3091</v>
      </c>
      <c r="O13829" t="s">
        <v>3092</v>
      </c>
      <c r="P13829" t="s">
        <v>3095</v>
      </c>
      <c r="R13829" t="s">
        <v>3094</v>
      </c>
    </row>
    <row r="13830" spans="1:18" x14ac:dyDescent="0.25">
      <c r="A13830" t="s">
        <v>1467</v>
      </c>
      <c r="B13830" t="s">
        <v>3089</v>
      </c>
      <c r="D13830" t="s">
        <v>3090</v>
      </c>
      <c r="E13830" t="s">
        <v>3090</v>
      </c>
      <c r="F13830">
        <v>1</v>
      </c>
      <c r="G13830">
        <v>0</v>
      </c>
      <c r="H13830">
        <v>540.85787766462795</v>
      </c>
      <c r="I13830">
        <v>130.69787766462801</v>
      </c>
      <c r="K13830">
        <v>167.58</v>
      </c>
      <c r="M13830">
        <v>242.58</v>
      </c>
      <c r="N13830" t="s">
        <v>3091</v>
      </c>
      <c r="O13830" t="s">
        <v>3092</v>
      </c>
      <c r="P13830" t="s">
        <v>3095</v>
      </c>
      <c r="R13830" t="s">
        <v>3094</v>
      </c>
    </row>
    <row r="13831" spans="1:18" x14ac:dyDescent="0.25">
      <c r="A13831" t="s">
        <v>3030</v>
      </c>
      <c r="B13831" t="s">
        <v>3089</v>
      </c>
      <c r="D13831" t="s">
        <v>3090</v>
      </c>
      <c r="E13831" t="s">
        <v>3090</v>
      </c>
      <c r="F13831">
        <v>1</v>
      </c>
      <c r="G13831">
        <v>0</v>
      </c>
      <c r="H13831">
        <v>294.25008739985401</v>
      </c>
      <c r="I13831">
        <v>294.25008739985401</v>
      </c>
      <c r="K13831"/>
      <c r="N13831" t="s">
        <v>3091</v>
      </c>
      <c r="O13831" t="s">
        <v>3092</v>
      </c>
      <c r="P13831" t="s">
        <v>3095</v>
      </c>
      <c r="R13831" t="s">
        <v>3094</v>
      </c>
    </row>
    <row r="13832" spans="1:18" x14ac:dyDescent="0.25">
      <c r="A13832" t="s">
        <v>3031</v>
      </c>
      <c r="B13832" t="s">
        <v>3089</v>
      </c>
      <c r="D13832" t="s">
        <v>3090</v>
      </c>
      <c r="E13832" t="s">
        <v>3090</v>
      </c>
      <c r="F13832">
        <v>1</v>
      </c>
      <c r="G13832">
        <v>0</v>
      </c>
      <c r="H13832">
        <v>770.07380000000001</v>
      </c>
      <c r="I13832">
        <v>618.64380000000006</v>
      </c>
      <c r="K13832">
        <v>55.02</v>
      </c>
      <c r="M13832">
        <v>96.41</v>
      </c>
      <c r="N13832" t="s">
        <v>3091</v>
      </c>
      <c r="O13832" t="s">
        <v>3092</v>
      </c>
      <c r="P13832" t="s">
        <v>3095</v>
      </c>
      <c r="R13832" t="s">
        <v>3094</v>
      </c>
    </row>
    <row r="13833" spans="1:18" x14ac:dyDescent="0.25">
      <c r="A13833" t="s">
        <v>3246</v>
      </c>
      <c r="B13833" t="s">
        <v>3089</v>
      </c>
      <c r="D13833" t="s">
        <v>3090</v>
      </c>
      <c r="E13833" t="s">
        <v>3090</v>
      </c>
      <c r="F13833">
        <v>1</v>
      </c>
      <c r="G13833">
        <v>0</v>
      </c>
      <c r="H13833">
        <v>4653.12227137836</v>
      </c>
      <c r="I13833">
        <v>2600.3822713783602</v>
      </c>
      <c r="K13833">
        <v>838.63</v>
      </c>
      <c r="M13833">
        <v>1214.1099999999999</v>
      </c>
      <c r="N13833" t="s">
        <v>3091</v>
      </c>
      <c r="O13833" t="s">
        <v>3092</v>
      </c>
      <c r="P13833" t="s">
        <v>3095</v>
      </c>
      <c r="R13833" t="s">
        <v>3094</v>
      </c>
    </row>
    <row r="13834" spans="1:18" x14ac:dyDescent="0.25">
      <c r="A13834" t="s">
        <v>613</v>
      </c>
      <c r="B13834" t="s">
        <v>3089</v>
      </c>
      <c r="D13834" t="s">
        <v>3090</v>
      </c>
      <c r="E13834" t="s">
        <v>3090</v>
      </c>
      <c r="F13834">
        <v>1</v>
      </c>
      <c r="G13834">
        <v>0</v>
      </c>
      <c r="H13834">
        <v>63.824755102040797</v>
      </c>
      <c r="I13834">
        <v>63.824755102040797</v>
      </c>
      <c r="K13834"/>
      <c r="N13834" t="s">
        <v>3091</v>
      </c>
      <c r="O13834" t="s">
        <v>3092</v>
      </c>
      <c r="P13834" t="s">
        <v>3095</v>
      </c>
      <c r="R13834" t="s">
        <v>3094</v>
      </c>
    </row>
    <row r="13835" spans="1:18" x14ac:dyDescent="0.25">
      <c r="A13835" t="s">
        <v>2899</v>
      </c>
      <c r="B13835" t="s">
        <v>3089</v>
      </c>
      <c r="D13835" t="s">
        <v>3090</v>
      </c>
      <c r="E13835" t="s">
        <v>3090</v>
      </c>
      <c r="F13835">
        <v>1</v>
      </c>
      <c r="G13835">
        <v>0</v>
      </c>
      <c r="H13835">
        <v>109.342412755102</v>
      </c>
      <c r="I13835">
        <v>109.342412755102</v>
      </c>
      <c r="K13835"/>
      <c r="N13835" t="s">
        <v>3091</v>
      </c>
      <c r="O13835" t="s">
        <v>3092</v>
      </c>
      <c r="P13835" t="s">
        <v>3095</v>
      </c>
      <c r="R13835" t="s">
        <v>3094</v>
      </c>
    </row>
    <row r="13836" spans="1:18" x14ac:dyDescent="0.25">
      <c r="A13836" t="s">
        <v>2865</v>
      </c>
      <c r="B13836" t="s">
        <v>3089</v>
      </c>
      <c r="D13836" t="s">
        <v>3090</v>
      </c>
      <c r="E13836" t="s">
        <v>3090</v>
      </c>
      <c r="F13836">
        <v>1</v>
      </c>
      <c r="G13836">
        <v>0</v>
      </c>
      <c r="H13836">
        <v>314.63874743351801</v>
      </c>
      <c r="I13836">
        <v>198.118747433518</v>
      </c>
      <c r="K13836">
        <v>43</v>
      </c>
      <c r="M13836">
        <v>73.52</v>
      </c>
      <c r="N13836" t="s">
        <v>3091</v>
      </c>
      <c r="O13836" t="s">
        <v>3092</v>
      </c>
      <c r="P13836" t="s">
        <v>3095</v>
      </c>
      <c r="R13836" t="s">
        <v>3094</v>
      </c>
    </row>
    <row r="13837" spans="1:18" x14ac:dyDescent="0.25">
      <c r="A13837" t="s">
        <v>7365</v>
      </c>
      <c r="B13837" t="s">
        <v>3089</v>
      </c>
      <c r="D13837" t="s">
        <v>3090</v>
      </c>
      <c r="E13837" t="s">
        <v>3090</v>
      </c>
      <c r="F13837">
        <v>1</v>
      </c>
      <c r="G13837">
        <v>0</v>
      </c>
      <c r="H13837">
        <v>103.746116666666</v>
      </c>
      <c r="I13837">
        <v>103.746116666666</v>
      </c>
      <c r="K13837">
        <v>0</v>
      </c>
      <c r="M13837">
        <v>0</v>
      </c>
      <c r="N13837" t="s">
        <v>3091</v>
      </c>
      <c r="O13837" t="s">
        <v>3092</v>
      </c>
      <c r="P13837" t="s">
        <v>3095</v>
      </c>
      <c r="R13837" t="s">
        <v>3094</v>
      </c>
    </row>
    <row r="13838" spans="1:18" x14ac:dyDescent="0.25">
      <c r="A13838" t="s">
        <v>7366</v>
      </c>
      <c r="B13838" t="s">
        <v>3089</v>
      </c>
      <c r="D13838" t="s">
        <v>3090</v>
      </c>
      <c r="E13838" t="s">
        <v>3090</v>
      </c>
      <c r="F13838">
        <v>1</v>
      </c>
      <c r="G13838">
        <v>0</v>
      </c>
      <c r="H13838">
        <v>5981.2290350000003</v>
      </c>
      <c r="I13838">
        <v>4363.9890349999996</v>
      </c>
      <c r="K13838">
        <v>585</v>
      </c>
      <c r="M13838">
        <v>1032.24</v>
      </c>
      <c r="N13838" t="s">
        <v>3091</v>
      </c>
      <c r="O13838" t="s">
        <v>3092</v>
      </c>
      <c r="P13838" t="s">
        <v>3095</v>
      </c>
      <c r="R13838" t="s">
        <v>3094</v>
      </c>
    </row>
    <row r="13839" spans="1:18" x14ac:dyDescent="0.25">
      <c r="A13839" t="s">
        <v>7367</v>
      </c>
      <c r="B13839" t="s">
        <v>3089</v>
      </c>
      <c r="D13839" t="s">
        <v>3090</v>
      </c>
      <c r="E13839" t="s">
        <v>3090</v>
      </c>
      <c r="F13839">
        <v>1</v>
      </c>
      <c r="G13839">
        <v>0</v>
      </c>
      <c r="H13839">
        <v>77.88</v>
      </c>
      <c r="I13839">
        <v>77.88</v>
      </c>
      <c r="K13839"/>
      <c r="N13839" t="s">
        <v>3091</v>
      </c>
      <c r="O13839" t="s">
        <v>3092</v>
      </c>
      <c r="P13839" t="s">
        <v>3095</v>
      </c>
      <c r="R13839" t="s">
        <v>3094</v>
      </c>
    </row>
    <row r="13840" spans="1:18" x14ac:dyDescent="0.25">
      <c r="A13840" t="s">
        <v>3033</v>
      </c>
      <c r="B13840" t="s">
        <v>3089</v>
      </c>
      <c r="D13840" t="s">
        <v>3090</v>
      </c>
      <c r="E13840" t="s">
        <v>3090</v>
      </c>
      <c r="F13840">
        <v>1</v>
      </c>
      <c r="G13840">
        <v>0</v>
      </c>
      <c r="H13840">
        <v>160.92743999999999</v>
      </c>
      <c r="I13840">
        <v>160.92743999999999</v>
      </c>
      <c r="K13840"/>
      <c r="N13840" t="s">
        <v>3091</v>
      </c>
      <c r="O13840" t="s">
        <v>3092</v>
      </c>
      <c r="P13840" t="s">
        <v>3095</v>
      </c>
      <c r="R13840" t="s">
        <v>3094</v>
      </c>
    </row>
    <row r="13841" spans="1:18" x14ac:dyDescent="0.25">
      <c r="A13841" t="s">
        <v>3029</v>
      </c>
      <c r="B13841" t="s">
        <v>3089</v>
      </c>
      <c r="D13841" t="s">
        <v>3090</v>
      </c>
      <c r="E13841" t="s">
        <v>3090</v>
      </c>
      <c r="F13841">
        <v>1</v>
      </c>
      <c r="G13841">
        <v>0</v>
      </c>
      <c r="H13841">
        <v>480.57350000000002</v>
      </c>
      <c r="I13841">
        <v>261.95350000000002</v>
      </c>
      <c r="K13841">
        <v>79.61</v>
      </c>
      <c r="M13841">
        <v>139.01</v>
      </c>
      <c r="N13841" t="s">
        <v>3091</v>
      </c>
      <c r="O13841" t="s">
        <v>3092</v>
      </c>
      <c r="P13841" t="s">
        <v>3095</v>
      </c>
      <c r="R13841" t="s">
        <v>3094</v>
      </c>
    </row>
    <row r="13842" spans="1:18" x14ac:dyDescent="0.25">
      <c r="A13842" t="s">
        <v>3032</v>
      </c>
      <c r="B13842" t="s">
        <v>3089</v>
      </c>
      <c r="D13842" t="s">
        <v>3090</v>
      </c>
      <c r="E13842" t="s">
        <v>3090</v>
      </c>
      <c r="F13842">
        <v>1</v>
      </c>
      <c r="G13842">
        <v>0</v>
      </c>
      <c r="H13842">
        <v>964.65491999999995</v>
      </c>
      <c r="I13842">
        <v>754.47492</v>
      </c>
      <c r="K13842">
        <v>85.87</v>
      </c>
      <c r="M13842">
        <v>124.31</v>
      </c>
      <c r="N13842" t="s">
        <v>3091</v>
      </c>
      <c r="O13842" t="s">
        <v>3092</v>
      </c>
      <c r="P13842" t="s">
        <v>3095</v>
      </c>
      <c r="R13842" t="s">
        <v>3094</v>
      </c>
    </row>
    <row r="13843" spans="1:18" x14ac:dyDescent="0.25">
      <c r="A13843" t="s">
        <v>9139</v>
      </c>
      <c r="B13843" t="s">
        <v>3089</v>
      </c>
      <c r="D13843" t="s">
        <v>3090</v>
      </c>
      <c r="E13843" t="s">
        <v>3090</v>
      </c>
      <c r="F13843">
        <v>1</v>
      </c>
      <c r="G13843">
        <v>0</v>
      </c>
      <c r="H13843">
        <v>716.84461902439</v>
      </c>
      <c r="I13843">
        <v>691.59461902439</v>
      </c>
      <c r="K13843">
        <v>10.31</v>
      </c>
      <c r="M13843">
        <v>14.94</v>
      </c>
      <c r="N13843" t="s">
        <v>3091</v>
      </c>
      <c r="O13843" t="s">
        <v>3092</v>
      </c>
      <c r="P13843" t="s">
        <v>3095</v>
      </c>
      <c r="R13843" t="s">
        <v>3094</v>
      </c>
    </row>
    <row r="13844" spans="1:18" x14ac:dyDescent="0.25">
      <c r="A13844" t="s">
        <v>7368</v>
      </c>
      <c r="B13844" t="s">
        <v>3089</v>
      </c>
      <c r="D13844" t="s">
        <v>3090</v>
      </c>
      <c r="E13844" t="s">
        <v>3090</v>
      </c>
      <c r="F13844">
        <v>1</v>
      </c>
      <c r="G13844">
        <v>0</v>
      </c>
      <c r="H13844">
        <v>0</v>
      </c>
      <c r="I13844">
        <v>0</v>
      </c>
      <c r="K13844"/>
      <c r="N13844" t="s">
        <v>3091</v>
      </c>
      <c r="O13844" t="s">
        <v>3092</v>
      </c>
      <c r="P13844" t="s">
        <v>3095</v>
      </c>
      <c r="R13844" t="s">
        <v>3094</v>
      </c>
    </row>
    <row r="13845" spans="1:18" x14ac:dyDescent="0.25">
      <c r="A13845" t="s">
        <v>7369</v>
      </c>
      <c r="B13845" t="s">
        <v>3089</v>
      </c>
      <c r="D13845" t="s">
        <v>3090</v>
      </c>
      <c r="E13845" t="s">
        <v>3090</v>
      </c>
      <c r="F13845">
        <v>1</v>
      </c>
      <c r="G13845">
        <v>0</v>
      </c>
      <c r="H13845">
        <v>0</v>
      </c>
      <c r="I13845">
        <v>0</v>
      </c>
      <c r="K13845"/>
      <c r="N13845" t="s">
        <v>3091</v>
      </c>
      <c r="O13845" t="s">
        <v>3092</v>
      </c>
      <c r="P13845" t="s">
        <v>3095</v>
      </c>
      <c r="R13845" t="s">
        <v>3094</v>
      </c>
    </row>
    <row r="13846" spans="1:18" x14ac:dyDescent="0.25">
      <c r="A13846" t="s">
        <v>3027</v>
      </c>
      <c r="B13846" t="s">
        <v>3089</v>
      </c>
      <c r="D13846" t="s">
        <v>3090</v>
      </c>
      <c r="E13846" t="s">
        <v>3090</v>
      </c>
      <c r="F13846">
        <v>1</v>
      </c>
      <c r="G13846">
        <v>0</v>
      </c>
      <c r="H13846">
        <v>0</v>
      </c>
      <c r="I13846">
        <v>0</v>
      </c>
      <c r="K13846"/>
      <c r="N13846" t="s">
        <v>3091</v>
      </c>
      <c r="O13846" t="s">
        <v>3092</v>
      </c>
      <c r="P13846" t="s">
        <v>3095</v>
      </c>
      <c r="R13846" t="s">
        <v>3094</v>
      </c>
    </row>
    <row r="13847" spans="1:18" x14ac:dyDescent="0.25">
      <c r="A13847" t="s">
        <v>7370</v>
      </c>
      <c r="B13847" t="s">
        <v>3089</v>
      </c>
      <c r="D13847" t="s">
        <v>3090</v>
      </c>
      <c r="E13847" t="s">
        <v>3090</v>
      </c>
      <c r="F13847">
        <v>1</v>
      </c>
      <c r="G13847">
        <v>0</v>
      </c>
      <c r="H13847">
        <v>110.69499999999999</v>
      </c>
      <c r="I13847">
        <v>2.3050000000000002</v>
      </c>
      <c r="K13847">
        <v>40</v>
      </c>
      <c r="M13847">
        <v>68.39</v>
      </c>
      <c r="N13847" t="s">
        <v>3091</v>
      </c>
      <c r="O13847" t="s">
        <v>3092</v>
      </c>
      <c r="P13847" t="s">
        <v>3095</v>
      </c>
      <c r="R13847" t="s">
        <v>3094</v>
      </c>
    </row>
    <row r="13848" spans="1:18" x14ac:dyDescent="0.25">
      <c r="A13848" t="s">
        <v>9260</v>
      </c>
      <c r="B13848" t="s">
        <v>3089</v>
      </c>
      <c r="D13848" t="s">
        <v>3090</v>
      </c>
      <c r="E13848" t="s">
        <v>3090</v>
      </c>
      <c r="F13848">
        <v>1</v>
      </c>
      <c r="G13848">
        <v>0</v>
      </c>
      <c r="H13848">
        <v>3528.6900899999901</v>
      </c>
      <c r="I13848">
        <v>1446.3400899999899</v>
      </c>
      <c r="K13848">
        <v>850.74</v>
      </c>
      <c r="M13848">
        <v>1231.6099999999999</v>
      </c>
      <c r="N13848" t="s">
        <v>3091</v>
      </c>
      <c r="O13848" t="s">
        <v>3092</v>
      </c>
      <c r="P13848" t="s">
        <v>3095</v>
      </c>
      <c r="R13848" t="s">
        <v>3094</v>
      </c>
    </row>
    <row r="13849" spans="1:18" x14ac:dyDescent="0.25">
      <c r="A13849" t="s">
        <v>2713</v>
      </c>
      <c r="B13849" t="s">
        <v>3089</v>
      </c>
      <c r="D13849" t="s">
        <v>3090</v>
      </c>
      <c r="E13849" t="s">
        <v>3090</v>
      </c>
      <c r="F13849">
        <v>1</v>
      </c>
      <c r="G13849">
        <v>0</v>
      </c>
      <c r="H13849">
        <v>174.80469382086099</v>
      </c>
      <c r="I13849">
        <v>174.80469382086099</v>
      </c>
      <c r="K13849"/>
      <c r="N13849" t="s">
        <v>3091</v>
      </c>
      <c r="O13849" t="s">
        <v>3092</v>
      </c>
      <c r="P13849" t="s">
        <v>3095</v>
      </c>
      <c r="R13849" t="s">
        <v>3094</v>
      </c>
    </row>
    <row r="13850" spans="1:18" x14ac:dyDescent="0.25">
      <c r="A13850" t="s">
        <v>7371</v>
      </c>
      <c r="B13850" t="s">
        <v>3089</v>
      </c>
      <c r="D13850" t="s">
        <v>3090</v>
      </c>
      <c r="E13850" t="s">
        <v>3090</v>
      </c>
      <c r="F13850">
        <v>1</v>
      </c>
      <c r="G13850">
        <v>0</v>
      </c>
      <c r="H13850">
        <v>0</v>
      </c>
      <c r="I13850">
        <v>0</v>
      </c>
      <c r="K13850"/>
      <c r="N13850" t="s">
        <v>3091</v>
      </c>
      <c r="O13850" t="s">
        <v>3092</v>
      </c>
      <c r="P13850" t="s">
        <v>3095</v>
      </c>
      <c r="R13850" t="s">
        <v>3094</v>
      </c>
    </row>
    <row r="13851" spans="1:18" x14ac:dyDescent="0.25">
      <c r="A13851" t="s">
        <v>7372</v>
      </c>
      <c r="B13851" t="s">
        <v>3089</v>
      </c>
      <c r="D13851" t="s">
        <v>3090</v>
      </c>
      <c r="E13851" t="s">
        <v>3090</v>
      </c>
      <c r="F13851">
        <v>1</v>
      </c>
      <c r="G13851">
        <v>0</v>
      </c>
      <c r="H13851">
        <v>0</v>
      </c>
      <c r="I13851">
        <v>0</v>
      </c>
      <c r="K13851"/>
      <c r="N13851" t="s">
        <v>3091</v>
      </c>
      <c r="O13851" t="s">
        <v>3092</v>
      </c>
      <c r="P13851" t="s">
        <v>3095</v>
      </c>
      <c r="R13851" t="s">
        <v>3094</v>
      </c>
    </row>
    <row r="13852" spans="1:18" x14ac:dyDescent="0.25">
      <c r="A13852" t="s">
        <v>7373</v>
      </c>
      <c r="B13852" t="s">
        <v>3089</v>
      </c>
      <c r="D13852" t="s">
        <v>3090</v>
      </c>
      <c r="E13852" t="s">
        <v>3090</v>
      </c>
      <c r="F13852">
        <v>1</v>
      </c>
      <c r="G13852">
        <v>0</v>
      </c>
      <c r="H13852">
        <v>0</v>
      </c>
      <c r="I13852">
        <v>0</v>
      </c>
      <c r="K13852"/>
      <c r="N13852" t="s">
        <v>3091</v>
      </c>
      <c r="O13852" t="s">
        <v>3092</v>
      </c>
      <c r="P13852" t="s">
        <v>3095</v>
      </c>
      <c r="R13852" t="s">
        <v>3094</v>
      </c>
    </row>
    <row r="13853" spans="1:18" x14ac:dyDescent="0.25">
      <c r="A13853" t="s">
        <v>7374</v>
      </c>
      <c r="B13853" t="s">
        <v>3089</v>
      </c>
      <c r="D13853" t="s">
        <v>3090</v>
      </c>
      <c r="E13853" t="s">
        <v>3090</v>
      </c>
      <c r="F13853">
        <v>1</v>
      </c>
      <c r="G13853">
        <v>0</v>
      </c>
      <c r="H13853">
        <v>0</v>
      </c>
      <c r="I13853">
        <v>0</v>
      </c>
      <c r="K13853"/>
      <c r="N13853" t="s">
        <v>3091</v>
      </c>
      <c r="O13853" t="s">
        <v>3092</v>
      </c>
      <c r="P13853" t="s">
        <v>3095</v>
      </c>
      <c r="R13853" t="s">
        <v>3094</v>
      </c>
    </row>
    <row r="13854" spans="1:18" x14ac:dyDescent="0.25">
      <c r="A13854" t="s">
        <v>7375</v>
      </c>
      <c r="B13854" t="s">
        <v>3089</v>
      </c>
      <c r="D13854" t="s">
        <v>3090</v>
      </c>
      <c r="E13854" t="s">
        <v>3090</v>
      </c>
      <c r="F13854">
        <v>1</v>
      </c>
      <c r="G13854">
        <v>0</v>
      </c>
      <c r="H13854">
        <v>0</v>
      </c>
      <c r="I13854">
        <v>0</v>
      </c>
      <c r="K13854"/>
      <c r="N13854" t="s">
        <v>3091</v>
      </c>
      <c r="O13854" t="s">
        <v>3092</v>
      </c>
      <c r="P13854" t="s">
        <v>3095</v>
      </c>
      <c r="R13854" t="s">
        <v>3094</v>
      </c>
    </row>
    <row r="13855" spans="1:18" x14ac:dyDescent="0.25">
      <c r="A13855" t="s">
        <v>7376</v>
      </c>
      <c r="B13855" t="s">
        <v>3089</v>
      </c>
      <c r="D13855" t="s">
        <v>3090</v>
      </c>
      <c r="E13855" t="s">
        <v>3090</v>
      </c>
      <c r="F13855">
        <v>1</v>
      </c>
      <c r="G13855">
        <v>0</v>
      </c>
      <c r="H13855">
        <v>0</v>
      </c>
      <c r="I13855">
        <v>0</v>
      </c>
      <c r="K13855"/>
      <c r="N13855" t="s">
        <v>3091</v>
      </c>
      <c r="O13855" t="s">
        <v>3092</v>
      </c>
      <c r="P13855" t="s">
        <v>3095</v>
      </c>
      <c r="R13855" t="s">
        <v>3094</v>
      </c>
    </row>
    <row r="13856" spans="1:18" x14ac:dyDescent="0.25">
      <c r="A13856" t="s">
        <v>7377</v>
      </c>
      <c r="B13856" t="s">
        <v>3089</v>
      </c>
      <c r="D13856" t="s">
        <v>3090</v>
      </c>
      <c r="E13856" t="s">
        <v>3090</v>
      </c>
      <c r="F13856">
        <v>1</v>
      </c>
      <c r="G13856">
        <v>0</v>
      </c>
      <c r="H13856">
        <v>0</v>
      </c>
      <c r="I13856">
        <v>0</v>
      </c>
      <c r="K13856"/>
      <c r="N13856" t="s">
        <v>3091</v>
      </c>
      <c r="O13856" t="s">
        <v>3092</v>
      </c>
      <c r="P13856" t="s">
        <v>3095</v>
      </c>
      <c r="R13856" t="s">
        <v>3094</v>
      </c>
    </row>
    <row r="13857" spans="1:18" x14ac:dyDescent="0.25">
      <c r="A13857" t="s">
        <v>197</v>
      </c>
      <c r="B13857" t="s">
        <v>3089</v>
      </c>
      <c r="D13857" t="s">
        <v>3090</v>
      </c>
      <c r="E13857" t="s">
        <v>3090</v>
      </c>
      <c r="F13857">
        <v>1</v>
      </c>
      <c r="G13857">
        <v>0</v>
      </c>
      <c r="H13857">
        <v>967.95285536031304</v>
      </c>
      <c r="I13857">
        <v>773.72285536031302</v>
      </c>
      <c r="K13857">
        <v>70.61</v>
      </c>
      <c r="M13857">
        <v>123.62</v>
      </c>
      <c r="N13857" t="s">
        <v>3091</v>
      </c>
      <c r="O13857" t="s">
        <v>3092</v>
      </c>
      <c r="P13857" t="s">
        <v>3095</v>
      </c>
      <c r="R13857" t="s">
        <v>3094</v>
      </c>
    </row>
    <row r="13858" spans="1:18" x14ac:dyDescent="0.25">
      <c r="A13858" t="s">
        <v>7378</v>
      </c>
      <c r="B13858" t="s">
        <v>3089</v>
      </c>
      <c r="D13858" t="s">
        <v>3090</v>
      </c>
      <c r="E13858" t="s">
        <v>3090</v>
      </c>
      <c r="F13858">
        <v>1</v>
      </c>
      <c r="G13858">
        <v>0</v>
      </c>
      <c r="H13858">
        <v>7591.8979137036104</v>
      </c>
      <c r="I13858">
        <v>5301.3439137036103</v>
      </c>
      <c r="K13858">
        <v>821.09400000000005</v>
      </c>
      <c r="M13858">
        <v>1469.46</v>
      </c>
      <c r="N13858" t="s">
        <v>3091</v>
      </c>
      <c r="O13858" t="s">
        <v>3092</v>
      </c>
      <c r="P13858" t="s">
        <v>3095</v>
      </c>
      <c r="R13858" t="s">
        <v>3094</v>
      </c>
    </row>
    <row r="13859" spans="1:18" x14ac:dyDescent="0.25">
      <c r="A13859" t="s">
        <v>7379</v>
      </c>
      <c r="B13859" t="s">
        <v>3089</v>
      </c>
      <c r="D13859" t="s">
        <v>3090</v>
      </c>
      <c r="E13859" t="s">
        <v>3090</v>
      </c>
      <c r="F13859">
        <v>1</v>
      </c>
      <c r="G13859">
        <v>0</v>
      </c>
      <c r="H13859">
        <v>14043.9058449234</v>
      </c>
      <c r="I13859">
        <v>10124.1441782567</v>
      </c>
      <c r="K13859">
        <v>1410.82833333333</v>
      </c>
      <c r="M13859">
        <v>2508.9333333333302</v>
      </c>
      <c r="N13859" t="s">
        <v>3091</v>
      </c>
      <c r="O13859" t="s">
        <v>3092</v>
      </c>
      <c r="P13859" t="s">
        <v>3095</v>
      </c>
      <c r="R13859" t="s">
        <v>3094</v>
      </c>
    </row>
    <row r="13860" spans="1:18" x14ac:dyDescent="0.25">
      <c r="A13860" t="s">
        <v>7380</v>
      </c>
      <c r="B13860" t="s">
        <v>3089</v>
      </c>
      <c r="D13860" t="s">
        <v>3090</v>
      </c>
      <c r="E13860" t="s">
        <v>3090</v>
      </c>
      <c r="F13860">
        <v>1</v>
      </c>
      <c r="G13860">
        <v>0</v>
      </c>
      <c r="H13860">
        <v>9033.8400606184496</v>
      </c>
      <c r="I13860">
        <v>6362.3817272851202</v>
      </c>
      <c r="K13860">
        <v>960.77583333333303</v>
      </c>
      <c r="M13860">
        <v>1710.6824999999999</v>
      </c>
      <c r="N13860" t="s">
        <v>3091</v>
      </c>
      <c r="O13860" t="s">
        <v>3092</v>
      </c>
      <c r="P13860" t="s">
        <v>3095</v>
      </c>
      <c r="R13860" t="s">
        <v>3094</v>
      </c>
    </row>
    <row r="13861" spans="1:18" x14ac:dyDescent="0.25">
      <c r="A13861" t="s">
        <v>8846</v>
      </c>
      <c r="B13861" t="s">
        <v>3089</v>
      </c>
      <c r="D13861" t="s">
        <v>3090</v>
      </c>
      <c r="E13861" t="s">
        <v>3090</v>
      </c>
      <c r="F13861">
        <v>1</v>
      </c>
      <c r="G13861">
        <v>0</v>
      </c>
      <c r="H13861">
        <v>9199.1885902910708</v>
      </c>
      <c r="I13861">
        <v>6190.9885902910701</v>
      </c>
      <c r="K13861">
        <v>1228.99</v>
      </c>
      <c r="M13861">
        <v>1779.21</v>
      </c>
      <c r="N13861" t="s">
        <v>3091</v>
      </c>
      <c r="O13861" t="s">
        <v>3092</v>
      </c>
      <c r="P13861" t="s">
        <v>3095</v>
      </c>
      <c r="R13861" t="s">
        <v>3094</v>
      </c>
    </row>
    <row r="13862" spans="1:18" x14ac:dyDescent="0.25">
      <c r="A13862" t="s">
        <v>7381</v>
      </c>
      <c r="B13862" t="s">
        <v>3089</v>
      </c>
      <c r="D13862" t="s">
        <v>3090</v>
      </c>
      <c r="E13862" t="s">
        <v>3090</v>
      </c>
      <c r="F13862">
        <v>1</v>
      </c>
      <c r="G13862">
        <v>0</v>
      </c>
      <c r="H13862">
        <v>0</v>
      </c>
      <c r="I13862">
        <v>0</v>
      </c>
      <c r="K13862"/>
      <c r="N13862" t="s">
        <v>3091</v>
      </c>
      <c r="O13862" t="s">
        <v>3092</v>
      </c>
      <c r="P13862" t="s">
        <v>3095</v>
      </c>
      <c r="R13862" t="s">
        <v>3094</v>
      </c>
    </row>
    <row r="13863" spans="1:18" x14ac:dyDescent="0.25">
      <c r="A13863" t="s">
        <v>7382</v>
      </c>
      <c r="B13863" t="s">
        <v>3089</v>
      </c>
      <c r="D13863" t="s">
        <v>3090</v>
      </c>
      <c r="E13863" t="s">
        <v>3090</v>
      </c>
      <c r="F13863">
        <v>1</v>
      </c>
      <c r="G13863">
        <v>0</v>
      </c>
      <c r="H13863">
        <v>0</v>
      </c>
      <c r="I13863">
        <v>0</v>
      </c>
      <c r="K13863"/>
      <c r="N13863" t="s">
        <v>3091</v>
      </c>
      <c r="O13863" t="s">
        <v>3092</v>
      </c>
      <c r="P13863" t="s">
        <v>3095</v>
      </c>
      <c r="R13863" t="s">
        <v>3094</v>
      </c>
    </row>
    <row r="13864" spans="1:18" x14ac:dyDescent="0.25">
      <c r="A13864" t="s">
        <v>7383</v>
      </c>
      <c r="B13864" t="s">
        <v>3089</v>
      </c>
      <c r="D13864" t="s">
        <v>3090</v>
      </c>
      <c r="E13864" t="s">
        <v>3090</v>
      </c>
      <c r="F13864">
        <v>1</v>
      </c>
      <c r="G13864">
        <v>0</v>
      </c>
      <c r="H13864">
        <v>0</v>
      </c>
      <c r="I13864">
        <v>0</v>
      </c>
      <c r="K13864"/>
      <c r="N13864" t="s">
        <v>3091</v>
      </c>
      <c r="O13864" t="s">
        <v>3092</v>
      </c>
      <c r="P13864" t="s">
        <v>3095</v>
      </c>
      <c r="R13864" t="s">
        <v>3094</v>
      </c>
    </row>
    <row r="13865" spans="1:18" x14ac:dyDescent="0.25">
      <c r="A13865" t="s">
        <v>7384</v>
      </c>
      <c r="B13865" t="s">
        <v>3089</v>
      </c>
      <c r="D13865" t="s">
        <v>3090</v>
      </c>
      <c r="E13865" t="s">
        <v>3090</v>
      </c>
      <c r="F13865">
        <v>1</v>
      </c>
      <c r="G13865">
        <v>0</v>
      </c>
      <c r="H13865">
        <v>8340.1030033935094</v>
      </c>
      <c r="I13865">
        <v>6061.6630033935098</v>
      </c>
      <c r="K13865">
        <v>816.85</v>
      </c>
      <c r="M13865">
        <v>1461.59</v>
      </c>
      <c r="N13865" t="s">
        <v>3091</v>
      </c>
      <c r="O13865" t="s">
        <v>3092</v>
      </c>
      <c r="P13865" t="s">
        <v>3095</v>
      </c>
      <c r="R13865" t="s">
        <v>3094</v>
      </c>
    </row>
    <row r="13866" spans="1:18" x14ac:dyDescent="0.25">
      <c r="A13866" t="s">
        <v>7385</v>
      </c>
      <c r="B13866" t="s">
        <v>3089</v>
      </c>
      <c r="D13866" t="s">
        <v>3090</v>
      </c>
      <c r="E13866" t="s">
        <v>3090</v>
      </c>
      <c r="F13866">
        <v>1</v>
      </c>
      <c r="G13866">
        <v>0</v>
      </c>
      <c r="H13866">
        <v>8103.2097284997299</v>
      </c>
      <c r="I13866">
        <v>5841.78810345278</v>
      </c>
      <c r="K13866">
        <v>810.65639880969798</v>
      </c>
      <c r="M13866">
        <v>1450.7652262372501</v>
      </c>
      <c r="N13866" t="s">
        <v>3091</v>
      </c>
      <c r="O13866" t="s">
        <v>3092</v>
      </c>
      <c r="P13866" t="s">
        <v>3095</v>
      </c>
      <c r="R13866" t="s">
        <v>3094</v>
      </c>
    </row>
    <row r="13867" spans="1:18" x14ac:dyDescent="0.25">
      <c r="A13867" t="s">
        <v>7386</v>
      </c>
      <c r="B13867" t="s">
        <v>3089</v>
      </c>
      <c r="D13867" t="s">
        <v>3090</v>
      </c>
      <c r="E13867" t="s">
        <v>3090</v>
      </c>
      <c r="F13867">
        <v>1</v>
      </c>
      <c r="G13867">
        <v>0</v>
      </c>
      <c r="H13867">
        <v>8115.5879990092699</v>
      </c>
      <c r="I13867">
        <v>5874.0880406289798</v>
      </c>
      <c r="K13867">
        <v>803.41806547636497</v>
      </c>
      <c r="M13867">
        <v>1438.0818929039101</v>
      </c>
      <c r="N13867" t="s">
        <v>3091</v>
      </c>
      <c r="O13867" t="s">
        <v>3092</v>
      </c>
      <c r="P13867" t="s">
        <v>3095</v>
      </c>
      <c r="R13867" t="s">
        <v>3094</v>
      </c>
    </row>
    <row r="13868" spans="1:18" x14ac:dyDescent="0.25">
      <c r="A13868" t="s">
        <v>7387</v>
      </c>
      <c r="B13868" t="s">
        <v>3089</v>
      </c>
      <c r="D13868" t="s">
        <v>3090</v>
      </c>
      <c r="E13868" t="s">
        <v>3090</v>
      </c>
      <c r="F13868">
        <v>1</v>
      </c>
      <c r="G13868">
        <v>0</v>
      </c>
      <c r="H13868">
        <v>7705.4139879500399</v>
      </c>
      <c r="I13868">
        <v>5463.9140295697598</v>
      </c>
      <c r="K13868">
        <v>803.41806547636497</v>
      </c>
      <c r="M13868">
        <v>1438.0818929039101</v>
      </c>
      <c r="N13868" t="s">
        <v>3091</v>
      </c>
      <c r="O13868" t="s">
        <v>3092</v>
      </c>
      <c r="P13868" t="s">
        <v>3095</v>
      </c>
      <c r="R13868" t="s">
        <v>3094</v>
      </c>
    </row>
    <row r="13869" spans="1:18" x14ac:dyDescent="0.25">
      <c r="A13869" t="s">
        <v>7388</v>
      </c>
      <c r="B13869" t="s">
        <v>3089</v>
      </c>
      <c r="D13869" t="s">
        <v>3090</v>
      </c>
      <c r="E13869" t="s">
        <v>3090</v>
      </c>
      <c r="F13869">
        <v>1</v>
      </c>
      <c r="G13869">
        <v>0</v>
      </c>
      <c r="H13869">
        <v>7342.7323655819901</v>
      </c>
      <c r="I13869">
        <v>5092.3423655819897</v>
      </c>
      <c r="K13869">
        <v>806.6</v>
      </c>
      <c r="M13869">
        <v>1443.79</v>
      </c>
      <c r="N13869" t="s">
        <v>3091</v>
      </c>
      <c r="O13869" t="s">
        <v>3092</v>
      </c>
      <c r="P13869" t="s">
        <v>3095</v>
      </c>
      <c r="R13869" t="s">
        <v>3094</v>
      </c>
    </row>
    <row r="13870" spans="1:18" x14ac:dyDescent="0.25">
      <c r="A13870" t="s">
        <v>7389</v>
      </c>
      <c r="B13870" t="s">
        <v>3089</v>
      </c>
      <c r="D13870" t="s">
        <v>3090</v>
      </c>
      <c r="E13870" t="s">
        <v>3090</v>
      </c>
      <c r="F13870">
        <v>1</v>
      </c>
      <c r="G13870">
        <v>0</v>
      </c>
      <c r="H13870">
        <v>7831.1457709706701</v>
      </c>
      <c r="I13870">
        <v>5580.6907709706702</v>
      </c>
      <c r="K13870">
        <v>806.58500000000004</v>
      </c>
      <c r="M13870">
        <v>1443.87</v>
      </c>
      <c r="N13870" t="s">
        <v>3091</v>
      </c>
      <c r="O13870" t="s">
        <v>3092</v>
      </c>
      <c r="P13870" t="s">
        <v>3095</v>
      </c>
      <c r="R13870" t="s">
        <v>3094</v>
      </c>
    </row>
    <row r="13871" spans="1:18" x14ac:dyDescent="0.25">
      <c r="A13871" t="s">
        <v>7390</v>
      </c>
      <c r="B13871" t="s">
        <v>3089</v>
      </c>
      <c r="D13871" t="s">
        <v>3090</v>
      </c>
      <c r="E13871" t="s">
        <v>3090</v>
      </c>
      <c r="F13871">
        <v>1</v>
      </c>
      <c r="G13871">
        <v>0</v>
      </c>
      <c r="H13871">
        <v>7815.3350648059504</v>
      </c>
      <c r="I13871">
        <v>5564.9200648059496</v>
      </c>
      <c r="K13871">
        <v>806.59</v>
      </c>
      <c r="M13871">
        <v>1443.825</v>
      </c>
      <c r="N13871" t="s">
        <v>3091</v>
      </c>
      <c r="O13871" t="s">
        <v>3092</v>
      </c>
      <c r="P13871" t="s">
        <v>3095</v>
      </c>
      <c r="R13871" t="s">
        <v>3094</v>
      </c>
    </row>
    <row r="13872" spans="1:18" x14ac:dyDescent="0.25">
      <c r="A13872" t="s">
        <v>7391</v>
      </c>
      <c r="B13872" t="s">
        <v>3089</v>
      </c>
      <c r="D13872" t="s">
        <v>3090</v>
      </c>
      <c r="E13872" t="s">
        <v>3090</v>
      </c>
      <c r="F13872">
        <v>1</v>
      </c>
      <c r="G13872">
        <v>0</v>
      </c>
      <c r="H13872">
        <v>7065.3725080751901</v>
      </c>
      <c r="I13872">
        <v>4814.9825080751898</v>
      </c>
      <c r="K13872">
        <v>806.6</v>
      </c>
      <c r="M13872">
        <v>1443.79</v>
      </c>
      <c r="N13872" t="s">
        <v>3091</v>
      </c>
      <c r="O13872" t="s">
        <v>3092</v>
      </c>
      <c r="P13872" t="s">
        <v>3095</v>
      </c>
      <c r="R13872" t="s">
        <v>3094</v>
      </c>
    </row>
    <row r="13873" spans="1:18" x14ac:dyDescent="0.25">
      <c r="A13873" t="s">
        <v>7392</v>
      </c>
      <c r="B13873" t="s">
        <v>3089</v>
      </c>
      <c r="D13873" t="s">
        <v>3090</v>
      </c>
      <c r="E13873" t="s">
        <v>3090</v>
      </c>
      <c r="F13873">
        <v>1</v>
      </c>
      <c r="G13873">
        <v>0</v>
      </c>
      <c r="H13873">
        <v>7369.8602847920101</v>
      </c>
      <c r="I13873">
        <v>5184.56028479201</v>
      </c>
      <c r="K13873">
        <v>783.43499999999995</v>
      </c>
      <c r="M13873">
        <v>1401.865</v>
      </c>
      <c r="N13873" t="s">
        <v>3091</v>
      </c>
      <c r="O13873" t="s">
        <v>3092</v>
      </c>
      <c r="P13873" t="s">
        <v>3095</v>
      </c>
      <c r="R13873" t="s">
        <v>3094</v>
      </c>
    </row>
    <row r="13874" spans="1:18" x14ac:dyDescent="0.25">
      <c r="A13874" t="s">
        <v>7393</v>
      </c>
      <c r="B13874" t="s">
        <v>3089</v>
      </c>
      <c r="D13874" t="s">
        <v>3090</v>
      </c>
      <c r="E13874" t="s">
        <v>3090</v>
      </c>
      <c r="F13874">
        <v>1</v>
      </c>
      <c r="G13874">
        <v>0</v>
      </c>
      <c r="H13874">
        <v>0</v>
      </c>
      <c r="I13874"/>
      <c r="K13874"/>
      <c r="N13874" t="s">
        <v>3091</v>
      </c>
      <c r="O13874" t="s">
        <v>3092</v>
      </c>
      <c r="P13874" t="s">
        <v>3095</v>
      </c>
      <c r="R13874" t="s">
        <v>3094</v>
      </c>
    </row>
    <row r="13875" spans="1:18" x14ac:dyDescent="0.25">
      <c r="A13875" t="s">
        <v>7394</v>
      </c>
      <c r="B13875" t="s">
        <v>3089</v>
      </c>
      <c r="D13875" t="s">
        <v>3090</v>
      </c>
      <c r="E13875" t="s">
        <v>3090</v>
      </c>
      <c r="F13875">
        <v>1</v>
      </c>
      <c r="G13875">
        <v>0</v>
      </c>
      <c r="H13875">
        <v>8380.4969402865208</v>
      </c>
      <c r="I13875">
        <v>6058.9402736198499</v>
      </c>
      <c r="K13875">
        <v>832.58833333333303</v>
      </c>
      <c r="M13875">
        <v>1488.9683333333301</v>
      </c>
      <c r="N13875" t="s">
        <v>3091</v>
      </c>
      <c r="O13875" t="s">
        <v>3092</v>
      </c>
      <c r="P13875" t="s">
        <v>3095</v>
      </c>
      <c r="R13875" t="s">
        <v>3094</v>
      </c>
    </row>
    <row r="13876" spans="1:18" x14ac:dyDescent="0.25">
      <c r="A13876" t="s">
        <v>7395</v>
      </c>
      <c r="B13876" t="s">
        <v>3089</v>
      </c>
      <c r="D13876" t="s">
        <v>3090</v>
      </c>
      <c r="E13876" t="s">
        <v>3090</v>
      </c>
      <c r="F13876">
        <v>1</v>
      </c>
      <c r="G13876">
        <v>0</v>
      </c>
      <c r="H13876">
        <v>8180.2860987520598</v>
      </c>
      <c r="I13876">
        <v>5858.7327654187202</v>
      </c>
      <c r="K13876">
        <v>832.59500000000003</v>
      </c>
      <c r="M13876">
        <v>1488.9583333333301</v>
      </c>
      <c r="N13876" t="s">
        <v>3091</v>
      </c>
      <c r="O13876" t="s">
        <v>3092</v>
      </c>
      <c r="P13876" t="s">
        <v>3095</v>
      </c>
      <c r="R13876" t="s">
        <v>3094</v>
      </c>
    </row>
    <row r="13877" spans="1:18" x14ac:dyDescent="0.25">
      <c r="A13877" t="s">
        <v>7396</v>
      </c>
      <c r="B13877" t="s">
        <v>3089</v>
      </c>
      <c r="D13877" t="s">
        <v>3090</v>
      </c>
      <c r="E13877" t="s">
        <v>3090</v>
      </c>
      <c r="F13877">
        <v>1</v>
      </c>
      <c r="G13877">
        <v>0</v>
      </c>
      <c r="H13877">
        <v>8225.2789895585902</v>
      </c>
      <c r="I13877">
        <v>5888.6906562252598</v>
      </c>
      <c r="K13877">
        <v>838.19166666666604</v>
      </c>
      <c r="M13877">
        <v>1498.3966666666599</v>
      </c>
      <c r="N13877" t="s">
        <v>3091</v>
      </c>
      <c r="O13877" t="s">
        <v>3092</v>
      </c>
      <c r="P13877" t="s">
        <v>3095</v>
      </c>
      <c r="R13877" t="s">
        <v>3094</v>
      </c>
    </row>
    <row r="13878" spans="1:18" x14ac:dyDescent="0.25">
      <c r="A13878" t="s">
        <v>7397</v>
      </c>
      <c r="B13878" t="s">
        <v>3089</v>
      </c>
      <c r="D13878" t="s">
        <v>3090</v>
      </c>
      <c r="E13878" t="s">
        <v>3090</v>
      </c>
      <c r="F13878">
        <v>1</v>
      </c>
      <c r="G13878">
        <v>0</v>
      </c>
      <c r="H13878">
        <v>8762.0864867398705</v>
      </c>
      <c r="I13878">
        <v>6371.0864867398705</v>
      </c>
      <c r="K13878">
        <v>857.62</v>
      </c>
      <c r="M13878">
        <v>1533.3799999999901</v>
      </c>
      <c r="N13878" t="s">
        <v>3091</v>
      </c>
      <c r="O13878" t="s">
        <v>3092</v>
      </c>
      <c r="P13878" t="s">
        <v>3095</v>
      </c>
      <c r="R13878" t="s">
        <v>3094</v>
      </c>
    </row>
    <row r="13879" spans="1:18" x14ac:dyDescent="0.25">
      <c r="A13879" t="s">
        <v>7398</v>
      </c>
      <c r="B13879" t="s">
        <v>3089</v>
      </c>
      <c r="D13879" t="s">
        <v>3090</v>
      </c>
      <c r="E13879" t="s">
        <v>3090</v>
      </c>
      <c r="F13879">
        <v>1</v>
      </c>
      <c r="G13879">
        <v>0</v>
      </c>
      <c r="H13879">
        <v>8638.5662299543801</v>
      </c>
      <c r="I13879">
        <v>6203.2745632877104</v>
      </c>
      <c r="K13879">
        <v>873.95249999999999</v>
      </c>
      <c r="M13879">
        <v>1561.33916666666</v>
      </c>
      <c r="N13879" t="s">
        <v>3091</v>
      </c>
      <c r="O13879" t="s">
        <v>3092</v>
      </c>
      <c r="P13879" t="s">
        <v>3095</v>
      </c>
      <c r="R13879" t="s">
        <v>3094</v>
      </c>
    </row>
    <row r="13880" spans="1:18" x14ac:dyDescent="0.25">
      <c r="A13880" t="s">
        <v>7399</v>
      </c>
      <c r="B13880" t="s">
        <v>3089</v>
      </c>
      <c r="D13880" t="s">
        <v>3090</v>
      </c>
      <c r="E13880" t="s">
        <v>3090</v>
      </c>
      <c r="F13880">
        <v>1</v>
      </c>
      <c r="G13880">
        <v>0</v>
      </c>
      <c r="H13880">
        <v>8616.8480140452903</v>
      </c>
      <c r="I13880">
        <v>6181.5513473786204</v>
      </c>
      <c r="K13880">
        <v>873.95249999999999</v>
      </c>
      <c r="M13880">
        <v>1561.3441666666599</v>
      </c>
      <c r="N13880" t="s">
        <v>3091</v>
      </c>
      <c r="O13880" t="s">
        <v>3092</v>
      </c>
      <c r="P13880" t="s">
        <v>3095</v>
      </c>
      <c r="R13880" t="s">
        <v>3094</v>
      </c>
    </row>
    <row r="13881" spans="1:18" x14ac:dyDescent="0.25">
      <c r="A13881" t="s">
        <v>7400</v>
      </c>
      <c r="B13881" t="s">
        <v>3089</v>
      </c>
      <c r="D13881" t="s">
        <v>3090</v>
      </c>
      <c r="E13881" t="s">
        <v>3090</v>
      </c>
      <c r="F13881">
        <v>1</v>
      </c>
      <c r="G13881">
        <v>0</v>
      </c>
      <c r="H13881">
        <v>7415.13633498135</v>
      </c>
      <c r="I13881">
        <v>4979.8693349813502</v>
      </c>
      <c r="K13881">
        <v>873.96166666666602</v>
      </c>
      <c r="M13881">
        <v>1561.3053333333301</v>
      </c>
      <c r="N13881" t="s">
        <v>3091</v>
      </c>
      <c r="O13881" t="s">
        <v>3092</v>
      </c>
      <c r="P13881" t="s">
        <v>3095</v>
      </c>
      <c r="R13881" t="s">
        <v>3094</v>
      </c>
    </row>
    <row r="13882" spans="1:18" x14ac:dyDescent="0.25">
      <c r="A13882" t="s">
        <v>7401</v>
      </c>
      <c r="B13882" t="s">
        <v>3089</v>
      </c>
      <c r="D13882" t="s">
        <v>3090</v>
      </c>
      <c r="E13882" t="s">
        <v>3090</v>
      </c>
      <c r="F13882">
        <v>1</v>
      </c>
      <c r="G13882">
        <v>0</v>
      </c>
      <c r="H13882">
        <v>7395.5114986693698</v>
      </c>
      <c r="I13882">
        <v>4960.2178320026997</v>
      </c>
      <c r="K13882">
        <v>873.95</v>
      </c>
      <c r="M13882">
        <v>1561.3436666666601</v>
      </c>
      <c r="N13882" t="s">
        <v>3091</v>
      </c>
      <c r="O13882" t="s">
        <v>3092</v>
      </c>
      <c r="P13882" t="s">
        <v>3095</v>
      </c>
      <c r="R13882" t="s">
        <v>3094</v>
      </c>
    </row>
    <row r="13883" spans="1:18" x14ac:dyDescent="0.25">
      <c r="A13883" t="s">
        <v>7402</v>
      </c>
      <c r="B13883" t="s">
        <v>3089</v>
      </c>
      <c r="D13883" t="s">
        <v>3090</v>
      </c>
      <c r="E13883" t="s">
        <v>3090</v>
      </c>
      <c r="F13883">
        <v>1</v>
      </c>
      <c r="G13883">
        <v>0</v>
      </c>
      <c r="H13883">
        <v>7929.7692057920003</v>
      </c>
      <c r="I13883">
        <v>5720.0925391253404</v>
      </c>
      <c r="K13883">
        <v>792.51833333333298</v>
      </c>
      <c r="M13883">
        <v>1417.1583333333299</v>
      </c>
      <c r="N13883" t="s">
        <v>3091</v>
      </c>
      <c r="O13883" t="s">
        <v>3092</v>
      </c>
      <c r="P13883" t="s">
        <v>3095</v>
      </c>
      <c r="R13883" t="s">
        <v>3094</v>
      </c>
    </row>
    <row r="13884" spans="1:18" x14ac:dyDescent="0.25">
      <c r="A13884" t="s">
        <v>8847</v>
      </c>
      <c r="B13884" t="s">
        <v>3089</v>
      </c>
      <c r="D13884" t="s">
        <v>3090</v>
      </c>
      <c r="E13884" t="s">
        <v>3090</v>
      </c>
      <c r="F13884">
        <v>1</v>
      </c>
      <c r="G13884">
        <v>0</v>
      </c>
      <c r="H13884">
        <v>9545.8797212680602</v>
      </c>
      <c r="I13884">
        <v>6376.41472126806</v>
      </c>
      <c r="K13884">
        <v>1294.875</v>
      </c>
      <c r="M13884">
        <v>1874.59</v>
      </c>
      <c r="N13884" t="s">
        <v>3091</v>
      </c>
      <c r="O13884" t="s">
        <v>3092</v>
      </c>
      <c r="P13884" t="s">
        <v>3095</v>
      </c>
      <c r="R13884" t="s">
        <v>3094</v>
      </c>
    </row>
    <row r="13885" spans="1:18" x14ac:dyDescent="0.25">
      <c r="A13885" t="s">
        <v>7403</v>
      </c>
      <c r="B13885" t="s">
        <v>3089</v>
      </c>
      <c r="D13885" t="s">
        <v>3090</v>
      </c>
      <c r="E13885" t="s">
        <v>3090</v>
      </c>
      <c r="F13885">
        <v>1</v>
      </c>
      <c r="G13885">
        <v>0</v>
      </c>
      <c r="H13885">
        <v>0</v>
      </c>
      <c r="I13885">
        <v>0</v>
      </c>
      <c r="K13885"/>
      <c r="N13885" t="s">
        <v>3091</v>
      </c>
      <c r="O13885" t="s">
        <v>3092</v>
      </c>
      <c r="P13885" t="s">
        <v>3095</v>
      </c>
      <c r="R13885" t="s">
        <v>3094</v>
      </c>
    </row>
    <row r="13886" spans="1:18" x14ac:dyDescent="0.25">
      <c r="A13886" t="s">
        <v>7404</v>
      </c>
      <c r="B13886" t="s">
        <v>3089</v>
      </c>
      <c r="D13886" t="s">
        <v>3090</v>
      </c>
      <c r="E13886" t="s">
        <v>3090</v>
      </c>
      <c r="F13886">
        <v>1</v>
      </c>
      <c r="G13886">
        <v>0</v>
      </c>
      <c r="H13886">
        <v>0</v>
      </c>
      <c r="I13886">
        <v>0</v>
      </c>
      <c r="K13886"/>
      <c r="N13886" t="s">
        <v>3091</v>
      </c>
      <c r="O13886" t="s">
        <v>3092</v>
      </c>
      <c r="P13886" t="s">
        <v>3095</v>
      </c>
      <c r="R13886" t="s">
        <v>3094</v>
      </c>
    </row>
    <row r="13887" spans="1:18" x14ac:dyDescent="0.25">
      <c r="A13887" t="s">
        <v>7405</v>
      </c>
      <c r="B13887" t="s">
        <v>3089</v>
      </c>
      <c r="D13887" t="s">
        <v>3090</v>
      </c>
      <c r="E13887" t="s">
        <v>3090</v>
      </c>
      <c r="F13887">
        <v>1</v>
      </c>
      <c r="G13887">
        <v>0</v>
      </c>
      <c r="H13887">
        <v>0</v>
      </c>
      <c r="I13887">
        <v>0</v>
      </c>
      <c r="K13887"/>
      <c r="N13887" t="s">
        <v>3091</v>
      </c>
      <c r="O13887" t="s">
        <v>3092</v>
      </c>
      <c r="P13887" t="s">
        <v>3095</v>
      </c>
      <c r="R13887" t="s">
        <v>3094</v>
      </c>
    </row>
    <row r="13888" spans="1:18" x14ac:dyDescent="0.25">
      <c r="A13888" t="s">
        <v>7406</v>
      </c>
      <c r="B13888" t="s">
        <v>3089</v>
      </c>
      <c r="D13888" t="s">
        <v>3090</v>
      </c>
      <c r="E13888" t="s">
        <v>3090</v>
      </c>
      <c r="F13888">
        <v>1</v>
      </c>
      <c r="G13888">
        <v>0</v>
      </c>
      <c r="H13888">
        <v>0</v>
      </c>
      <c r="I13888">
        <v>0</v>
      </c>
      <c r="K13888"/>
      <c r="N13888" t="s">
        <v>3091</v>
      </c>
      <c r="O13888" t="s">
        <v>3092</v>
      </c>
      <c r="P13888" t="s">
        <v>3095</v>
      </c>
      <c r="R13888" t="s">
        <v>3094</v>
      </c>
    </row>
    <row r="13889" spans="1:18" x14ac:dyDescent="0.25">
      <c r="A13889" t="s">
        <v>7407</v>
      </c>
      <c r="B13889" t="s">
        <v>3089</v>
      </c>
      <c r="D13889" t="s">
        <v>3090</v>
      </c>
      <c r="E13889" t="s">
        <v>3090</v>
      </c>
      <c r="F13889">
        <v>1</v>
      </c>
      <c r="G13889">
        <v>0</v>
      </c>
      <c r="H13889">
        <v>0</v>
      </c>
      <c r="I13889">
        <v>0</v>
      </c>
      <c r="K13889"/>
      <c r="N13889" t="s">
        <v>3091</v>
      </c>
      <c r="O13889" t="s">
        <v>3092</v>
      </c>
      <c r="P13889" t="s">
        <v>3095</v>
      </c>
      <c r="R13889" t="s">
        <v>3094</v>
      </c>
    </row>
    <row r="13890" spans="1:18" x14ac:dyDescent="0.25">
      <c r="A13890" t="s">
        <v>7408</v>
      </c>
      <c r="B13890" t="s">
        <v>3089</v>
      </c>
      <c r="D13890" t="s">
        <v>3090</v>
      </c>
      <c r="E13890" t="s">
        <v>3090</v>
      </c>
      <c r="F13890">
        <v>1</v>
      </c>
      <c r="G13890">
        <v>0</v>
      </c>
      <c r="H13890">
        <v>0</v>
      </c>
      <c r="I13890">
        <v>0</v>
      </c>
      <c r="K13890"/>
      <c r="N13890" t="s">
        <v>3091</v>
      </c>
      <c r="O13890" t="s">
        <v>3092</v>
      </c>
      <c r="P13890" t="s">
        <v>3095</v>
      </c>
      <c r="R13890" t="s">
        <v>3094</v>
      </c>
    </row>
    <row r="13891" spans="1:18" x14ac:dyDescent="0.25">
      <c r="A13891" t="s">
        <v>7409</v>
      </c>
      <c r="B13891" t="s">
        <v>3089</v>
      </c>
      <c r="D13891" t="s">
        <v>3090</v>
      </c>
      <c r="E13891" t="s">
        <v>3090</v>
      </c>
      <c r="F13891">
        <v>1</v>
      </c>
      <c r="G13891">
        <v>0</v>
      </c>
      <c r="H13891">
        <v>0</v>
      </c>
      <c r="I13891">
        <v>0</v>
      </c>
      <c r="K13891"/>
      <c r="N13891" t="s">
        <v>3091</v>
      </c>
      <c r="O13891" t="s">
        <v>3092</v>
      </c>
      <c r="P13891" t="s">
        <v>3095</v>
      </c>
      <c r="R13891" t="s">
        <v>3094</v>
      </c>
    </row>
    <row r="13892" spans="1:18" x14ac:dyDescent="0.25">
      <c r="A13892" t="s">
        <v>7410</v>
      </c>
      <c r="B13892" t="s">
        <v>3089</v>
      </c>
      <c r="D13892" t="s">
        <v>3090</v>
      </c>
      <c r="E13892" t="s">
        <v>3090</v>
      </c>
      <c r="F13892">
        <v>1</v>
      </c>
      <c r="G13892">
        <v>0</v>
      </c>
      <c r="H13892">
        <v>0</v>
      </c>
      <c r="I13892">
        <v>0</v>
      </c>
      <c r="K13892"/>
      <c r="N13892" t="s">
        <v>3091</v>
      </c>
      <c r="O13892" t="s">
        <v>3092</v>
      </c>
      <c r="P13892" t="s">
        <v>3095</v>
      </c>
      <c r="R13892" t="s">
        <v>3094</v>
      </c>
    </row>
    <row r="13893" spans="1:18" x14ac:dyDescent="0.25">
      <c r="A13893" t="s">
        <v>7411</v>
      </c>
      <c r="B13893" t="s">
        <v>3089</v>
      </c>
      <c r="D13893" t="s">
        <v>3090</v>
      </c>
      <c r="E13893" t="s">
        <v>3090</v>
      </c>
      <c r="F13893">
        <v>1</v>
      </c>
      <c r="G13893">
        <v>0</v>
      </c>
      <c r="H13893">
        <v>0</v>
      </c>
      <c r="I13893">
        <v>0</v>
      </c>
      <c r="K13893"/>
      <c r="N13893" t="s">
        <v>3091</v>
      </c>
      <c r="O13893" t="s">
        <v>3092</v>
      </c>
      <c r="P13893" t="s">
        <v>3095</v>
      </c>
      <c r="R13893" t="s">
        <v>3094</v>
      </c>
    </row>
    <row r="13894" spans="1:18" x14ac:dyDescent="0.25">
      <c r="A13894" t="s">
        <v>7412</v>
      </c>
      <c r="B13894" t="s">
        <v>3089</v>
      </c>
      <c r="D13894" t="s">
        <v>3090</v>
      </c>
      <c r="E13894" t="s">
        <v>3090</v>
      </c>
      <c r="F13894">
        <v>1</v>
      </c>
      <c r="G13894">
        <v>0</v>
      </c>
      <c r="H13894">
        <v>0</v>
      </c>
      <c r="I13894">
        <v>0</v>
      </c>
      <c r="K13894"/>
      <c r="N13894" t="s">
        <v>3091</v>
      </c>
      <c r="O13894" t="s">
        <v>3092</v>
      </c>
      <c r="P13894" t="s">
        <v>3095</v>
      </c>
      <c r="R13894" t="s">
        <v>3094</v>
      </c>
    </row>
    <row r="13895" spans="1:18" x14ac:dyDescent="0.25">
      <c r="A13895" t="s">
        <v>7413</v>
      </c>
      <c r="B13895" t="s">
        <v>3089</v>
      </c>
      <c r="D13895" t="s">
        <v>3090</v>
      </c>
      <c r="E13895" t="s">
        <v>3090</v>
      </c>
      <c r="F13895">
        <v>1</v>
      </c>
      <c r="G13895">
        <v>0</v>
      </c>
      <c r="H13895">
        <v>0</v>
      </c>
      <c r="I13895">
        <v>0</v>
      </c>
      <c r="K13895"/>
      <c r="N13895" t="s">
        <v>3091</v>
      </c>
      <c r="O13895" t="s">
        <v>3092</v>
      </c>
      <c r="P13895" t="s">
        <v>3095</v>
      </c>
      <c r="R13895" t="s">
        <v>3094</v>
      </c>
    </row>
    <row r="13896" spans="1:18" x14ac:dyDescent="0.25">
      <c r="A13896" t="s">
        <v>7414</v>
      </c>
      <c r="B13896" t="s">
        <v>3089</v>
      </c>
      <c r="D13896" t="s">
        <v>3090</v>
      </c>
      <c r="E13896" t="s">
        <v>3090</v>
      </c>
      <c r="F13896">
        <v>1</v>
      </c>
      <c r="G13896">
        <v>0</v>
      </c>
      <c r="H13896">
        <v>0</v>
      </c>
      <c r="I13896">
        <v>0</v>
      </c>
      <c r="K13896"/>
      <c r="N13896" t="s">
        <v>3091</v>
      </c>
      <c r="O13896" t="s">
        <v>3092</v>
      </c>
      <c r="P13896" t="s">
        <v>3095</v>
      </c>
      <c r="R13896" t="s">
        <v>3094</v>
      </c>
    </row>
    <row r="13897" spans="1:18" x14ac:dyDescent="0.25">
      <c r="A13897" t="s">
        <v>7415</v>
      </c>
      <c r="B13897" t="s">
        <v>3089</v>
      </c>
      <c r="D13897" t="s">
        <v>3090</v>
      </c>
      <c r="E13897" t="s">
        <v>3090</v>
      </c>
      <c r="F13897">
        <v>1</v>
      </c>
      <c r="G13897">
        <v>0</v>
      </c>
      <c r="H13897">
        <v>0</v>
      </c>
      <c r="I13897">
        <v>0</v>
      </c>
      <c r="K13897"/>
      <c r="N13897" t="s">
        <v>3091</v>
      </c>
      <c r="O13897" t="s">
        <v>3092</v>
      </c>
      <c r="P13897" t="s">
        <v>3095</v>
      </c>
      <c r="R13897" t="s">
        <v>3094</v>
      </c>
    </row>
    <row r="13898" spans="1:18" x14ac:dyDescent="0.25">
      <c r="A13898" t="s">
        <v>7416</v>
      </c>
      <c r="B13898" t="s">
        <v>3089</v>
      </c>
      <c r="D13898" t="s">
        <v>3090</v>
      </c>
      <c r="E13898" t="s">
        <v>3090</v>
      </c>
      <c r="F13898">
        <v>1</v>
      </c>
      <c r="G13898">
        <v>0</v>
      </c>
      <c r="H13898">
        <v>0</v>
      </c>
      <c r="I13898">
        <v>0</v>
      </c>
      <c r="K13898"/>
      <c r="N13898" t="s">
        <v>3091</v>
      </c>
      <c r="O13898" t="s">
        <v>3092</v>
      </c>
      <c r="P13898" t="s">
        <v>3095</v>
      </c>
      <c r="R13898" t="s">
        <v>3094</v>
      </c>
    </row>
    <row r="13899" spans="1:18" x14ac:dyDescent="0.25">
      <c r="A13899" t="s">
        <v>7417</v>
      </c>
      <c r="B13899" t="s">
        <v>3089</v>
      </c>
      <c r="D13899" t="s">
        <v>3090</v>
      </c>
      <c r="E13899" t="s">
        <v>3090</v>
      </c>
      <c r="F13899">
        <v>1</v>
      </c>
      <c r="G13899">
        <v>0</v>
      </c>
      <c r="H13899">
        <v>0</v>
      </c>
      <c r="I13899">
        <v>0</v>
      </c>
      <c r="K13899"/>
      <c r="N13899" t="s">
        <v>3091</v>
      </c>
      <c r="O13899" t="s">
        <v>3092</v>
      </c>
      <c r="P13899" t="s">
        <v>3095</v>
      </c>
      <c r="R13899" t="s">
        <v>3094</v>
      </c>
    </row>
    <row r="13900" spans="1:18" x14ac:dyDescent="0.25">
      <c r="A13900" t="s">
        <v>7418</v>
      </c>
      <c r="B13900" t="s">
        <v>3089</v>
      </c>
      <c r="D13900" t="s">
        <v>3090</v>
      </c>
      <c r="E13900" t="s">
        <v>3090</v>
      </c>
      <c r="F13900">
        <v>1</v>
      </c>
      <c r="G13900">
        <v>0</v>
      </c>
      <c r="H13900">
        <v>0</v>
      </c>
      <c r="I13900">
        <v>0</v>
      </c>
      <c r="K13900"/>
      <c r="N13900" t="s">
        <v>3091</v>
      </c>
      <c r="O13900" t="s">
        <v>3092</v>
      </c>
      <c r="P13900" t="s">
        <v>3095</v>
      </c>
      <c r="R13900" t="s">
        <v>3094</v>
      </c>
    </row>
    <row r="13901" spans="1:18" x14ac:dyDescent="0.25">
      <c r="A13901" t="s">
        <v>7419</v>
      </c>
      <c r="B13901" t="s">
        <v>3089</v>
      </c>
      <c r="D13901" t="s">
        <v>3090</v>
      </c>
      <c r="E13901" t="s">
        <v>3090</v>
      </c>
      <c r="F13901">
        <v>1</v>
      </c>
      <c r="G13901">
        <v>0</v>
      </c>
      <c r="H13901">
        <v>0</v>
      </c>
      <c r="I13901"/>
      <c r="K13901"/>
      <c r="N13901" t="s">
        <v>3091</v>
      </c>
      <c r="O13901" t="s">
        <v>3092</v>
      </c>
      <c r="P13901" t="s">
        <v>3095</v>
      </c>
      <c r="R13901" t="s">
        <v>3094</v>
      </c>
    </row>
    <row r="13902" spans="1:18" x14ac:dyDescent="0.25">
      <c r="A13902" t="s">
        <v>7420</v>
      </c>
      <c r="B13902" t="s">
        <v>3089</v>
      </c>
      <c r="D13902" t="s">
        <v>3090</v>
      </c>
      <c r="E13902" t="s">
        <v>3090</v>
      </c>
      <c r="F13902">
        <v>1</v>
      </c>
      <c r="G13902">
        <v>0</v>
      </c>
      <c r="H13902">
        <v>0</v>
      </c>
      <c r="I13902">
        <v>0</v>
      </c>
      <c r="K13902"/>
      <c r="N13902" t="s">
        <v>3091</v>
      </c>
      <c r="O13902" t="s">
        <v>3092</v>
      </c>
      <c r="P13902" t="s">
        <v>3095</v>
      </c>
      <c r="R13902" t="s">
        <v>3094</v>
      </c>
    </row>
    <row r="13903" spans="1:18" x14ac:dyDescent="0.25">
      <c r="A13903" t="s">
        <v>7421</v>
      </c>
      <c r="B13903" t="s">
        <v>3089</v>
      </c>
      <c r="D13903" t="s">
        <v>3090</v>
      </c>
      <c r="E13903" t="s">
        <v>3090</v>
      </c>
      <c r="F13903">
        <v>1</v>
      </c>
      <c r="G13903">
        <v>0</v>
      </c>
      <c r="H13903">
        <v>0</v>
      </c>
      <c r="I13903">
        <v>0</v>
      </c>
      <c r="K13903"/>
      <c r="N13903" t="s">
        <v>3091</v>
      </c>
      <c r="O13903" t="s">
        <v>3092</v>
      </c>
      <c r="P13903" t="s">
        <v>3095</v>
      </c>
      <c r="R13903" t="s">
        <v>3094</v>
      </c>
    </row>
    <row r="13904" spans="1:18" x14ac:dyDescent="0.25">
      <c r="A13904" t="s">
        <v>7422</v>
      </c>
      <c r="B13904" t="s">
        <v>3089</v>
      </c>
      <c r="D13904" t="s">
        <v>3090</v>
      </c>
      <c r="E13904" t="s">
        <v>3090</v>
      </c>
      <c r="F13904">
        <v>1</v>
      </c>
      <c r="G13904">
        <v>0</v>
      </c>
      <c r="H13904">
        <v>0</v>
      </c>
      <c r="I13904">
        <v>0</v>
      </c>
      <c r="K13904"/>
      <c r="N13904" t="s">
        <v>3091</v>
      </c>
      <c r="O13904" t="s">
        <v>3092</v>
      </c>
      <c r="P13904" t="s">
        <v>3095</v>
      </c>
      <c r="R13904" t="s">
        <v>3094</v>
      </c>
    </row>
    <row r="13905" spans="1:18" x14ac:dyDescent="0.25">
      <c r="A13905" t="s">
        <v>7423</v>
      </c>
      <c r="B13905" t="s">
        <v>3089</v>
      </c>
      <c r="D13905" t="s">
        <v>3090</v>
      </c>
      <c r="E13905" t="s">
        <v>3090</v>
      </c>
      <c r="F13905">
        <v>1</v>
      </c>
      <c r="G13905">
        <v>0</v>
      </c>
      <c r="H13905">
        <v>0</v>
      </c>
      <c r="I13905">
        <v>0</v>
      </c>
      <c r="K13905"/>
      <c r="N13905" t="s">
        <v>3091</v>
      </c>
      <c r="O13905" t="s">
        <v>3092</v>
      </c>
      <c r="P13905" t="s">
        <v>3095</v>
      </c>
      <c r="R13905" t="s">
        <v>3094</v>
      </c>
    </row>
    <row r="13906" spans="1:18" x14ac:dyDescent="0.25">
      <c r="A13906" t="s">
        <v>7424</v>
      </c>
      <c r="B13906" t="s">
        <v>3089</v>
      </c>
      <c r="D13906" t="s">
        <v>3090</v>
      </c>
      <c r="E13906" t="s">
        <v>3090</v>
      </c>
      <c r="F13906">
        <v>1</v>
      </c>
      <c r="G13906">
        <v>0</v>
      </c>
      <c r="H13906">
        <v>0</v>
      </c>
      <c r="I13906">
        <v>0</v>
      </c>
      <c r="K13906"/>
      <c r="N13906" t="s">
        <v>3091</v>
      </c>
      <c r="O13906" t="s">
        <v>3092</v>
      </c>
      <c r="P13906" t="s">
        <v>3095</v>
      </c>
      <c r="R13906" t="s">
        <v>3094</v>
      </c>
    </row>
    <row r="13907" spans="1:18" x14ac:dyDescent="0.25">
      <c r="A13907" t="s">
        <v>7425</v>
      </c>
      <c r="B13907" t="s">
        <v>3089</v>
      </c>
      <c r="D13907" t="s">
        <v>3090</v>
      </c>
      <c r="E13907" t="s">
        <v>3090</v>
      </c>
      <c r="F13907">
        <v>1</v>
      </c>
      <c r="G13907">
        <v>0</v>
      </c>
      <c r="H13907">
        <v>0</v>
      </c>
      <c r="I13907">
        <v>0</v>
      </c>
      <c r="K13907"/>
      <c r="N13907" t="s">
        <v>3091</v>
      </c>
      <c r="O13907" t="s">
        <v>3092</v>
      </c>
      <c r="P13907" t="s">
        <v>3095</v>
      </c>
      <c r="R13907" t="s">
        <v>3094</v>
      </c>
    </row>
    <row r="13908" spans="1:18" x14ac:dyDescent="0.25">
      <c r="A13908" t="s">
        <v>7426</v>
      </c>
      <c r="B13908" t="s">
        <v>3089</v>
      </c>
      <c r="D13908" t="s">
        <v>3090</v>
      </c>
      <c r="E13908" t="s">
        <v>3090</v>
      </c>
      <c r="F13908">
        <v>1</v>
      </c>
      <c r="G13908">
        <v>0</v>
      </c>
      <c r="H13908">
        <v>0</v>
      </c>
      <c r="I13908">
        <v>0</v>
      </c>
      <c r="K13908"/>
      <c r="N13908" t="s">
        <v>3091</v>
      </c>
      <c r="O13908" t="s">
        <v>3092</v>
      </c>
      <c r="P13908" t="s">
        <v>3095</v>
      </c>
      <c r="R13908" t="s">
        <v>3094</v>
      </c>
    </row>
    <row r="13909" spans="1:18" x14ac:dyDescent="0.25">
      <c r="A13909" t="s">
        <v>7427</v>
      </c>
      <c r="B13909" t="s">
        <v>3089</v>
      </c>
      <c r="D13909" t="s">
        <v>3090</v>
      </c>
      <c r="E13909" t="s">
        <v>3090</v>
      </c>
      <c r="F13909">
        <v>1</v>
      </c>
      <c r="G13909">
        <v>0</v>
      </c>
      <c r="H13909">
        <v>0</v>
      </c>
      <c r="I13909">
        <v>0</v>
      </c>
      <c r="K13909"/>
      <c r="N13909" t="s">
        <v>3091</v>
      </c>
      <c r="O13909" t="s">
        <v>3092</v>
      </c>
      <c r="P13909" t="s">
        <v>3095</v>
      </c>
      <c r="R13909" t="s">
        <v>3094</v>
      </c>
    </row>
    <row r="13910" spans="1:18" x14ac:dyDescent="0.25">
      <c r="A13910" t="s">
        <v>7428</v>
      </c>
      <c r="B13910" t="s">
        <v>3089</v>
      </c>
      <c r="D13910" t="s">
        <v>3090</v>
      </c>
      <c r="E13910" t="s">
        <v>3090</v>
      </c>
      <c r="F13910">
        <v>1</v>
      </c>
      <c r="G13910">
        <v>0</v>
      </c>
      <c r="H13910">
        <v>0</v>
      </c>
      <c r="I13910">
        <v>0</v>
      </c>
      <c r="K13910"/>
      <c r="N13910" t="s">
        <v>3091</v>
      </c>
      <c r="O13910" t="s">
        <v>3092</v>
      </c>
      <c r="P13910" t="s">
        <v>3095</v>
      </c>
      <c r="R13910" t="s">
        <v>3094</v>
      </c>
    </row>
    <row r="13911" spans="1:18" x14ac:dyDescent="0.25">
      <c r="A13911" t="s">
        <v>7429</v>
      </c>
      <c r="B13911" t="s">
        <v>3089</v>
      </c>
      <c r="D13911" t="s">
        <v>3090</v>
      </c>
      <c r="E13911" t="s">
        <v>3090</v>
      </c>
      <c r="F13911">
        <v>1</v>
      </c>
      <c r="G13911">
        <v>0</v>
      </c>
      <c r="H13911">
        <v>0</v>
      </c>
      <c r="I13911">
        <v>0</v>
      </c>
      <c r="K13911"/>
      <c r="N13911" t="s">
        <v>3091</v>
      </c>
      <c r="O13911" t="s">
        <v>3092</v>
      </c>
      <c r="P13911" t="s">
        <v>3095</v>
      </c>
      <c r="R13911" t="s">
        <v>3094</v>
      </c>
    </row>
    <row r="13912" spans="1:18" x14ac:dyDescent="0.25">
      <c r="A13912" t="s">
        <v>7430</v>
      </c>
      <c r="B13912" t="s">
        <v>3089</v>
      </c>
      <c r="D13912" t="s">
        <v>3090</v>
      </c>
      <c r="E13912" t="s">
        <v>3090</v>
      </c>
      <c r="F13912">
        <v>1</v>
      </c>
      <c r="G13912">
        <v>0</v>
      </c>
      <c r="H13912">
        <v>0</v>
      </c>
      <c r="I13912">
        <v>0</v>
      </c>
      <c r="K13912"/>
      <c r="N13912" t="s">
        <v>3091</v>
      </c>
      <c r="O13912" t="s">
        <v>3092</v>
      </c>
      <c r="P13912" t="s">
        <v>3095</v>
      </c>
      <c r="R13912" t="s">
        <v>3094</v>
      </c>
    </row>
    <row r="13913" spans="1:18" x14ac:dyDescent="0.25">
      <c r="A13913" t="s">
        <v>7431</v>
      </c>
      <c r="B13913" t="s">
        <v>3089</v>
      </c>
      <c r="D13913" t="s">
        <v>3090</v>
      </c>
      <c r="E13913" t="s">
        <v>3090</v>
      </c>
      <c r="F13913">
        <v>1</v>
      </c>
      <c r="G13913">
        <v>0</v>
      </c>
      <c r="H13913">
        <v>0</v>
      </c>
      <c r="I13913">
        <v>0</v>
      </c>
      <c r="K13913"/>
      <c r="N13913" t="s">
        <v>3091</v>
      </c>
      <c r="O13913" t="s">
        <v>3092</v>
      </c>
      <c r="P13913" t="s">
        <v>3095</v>
      </c>
      <c r="R13913" t="s">
        <v>3094</v>
      </c>
    </row>
    <row r="13914" spans="1:18" x14ac:dyDescent="0.25">
      <c r="A13914" t="s">
        <v>7432</v>
      </c>
      <c r="B13914" t="s">
        <v>3089</v>
      </c>
      <c r="D13914" t="s">
        <v>3090</v>
      </c>
      <c r="E13914" t="s">
        <v>3090</v>
      </c>
      <c r="F13914">
        <v>1</v>
      </c>
      <c r="G13914">
        <v>0</v>
      </c>
      <c r="H13914">
        <v>0</v>
      </c>
      <c r="I13914">
        <v>0</v>
      </c>
      <c r="K13914"/>
      <c r="N13914" t="s">
        <v>3091</v>
      </c>
      <c r="O13914" t="s">
        <v>3092</v>
      </c>
      <c r="P13914" t="s">
        <v>3095</v>
      </c>
      <c r="R13914" t="s">
        <v>3094</v>
      </c>
    </row>
    <row r="13915" spans="1:18" x14ac:dyDescent="0.25">
      <c r="A13915" t="s">
        <v>7433</v>
      </c>
      <c r="B13915" t="s">
        <v>3089</v>
      </c>
      <c r="D13915" t="s">
        <v>3090</v>
      </c>
      <c r="E13915" t="s">
        <v>3090</v>
      </c>
      <c r="F13915">
        <v>1</v>
      </c>
      <c r="G13915">
        <v>0</v>
      </c>
      <c r="H13915">
        <v>0</v>
      </c>
      <c r="I13915">
        <v>0</v>
      </c>
      <c r="K13915"/>
      <c r="N13915" t="s">
        <v>3091</v>
      </c>
      <c r="O13915" t="s">
        <v>3092</v>
      </c>
      <c r="P13915" t="s">
        <v>3095</v>
      </c>
      <c r="R13915" t="s">
        <v>3094</v>
      </c>
    </row>
    <row r="13916" spans="1:18" x14ac:dyDescent="0.25">
      <c r="A13916" t="s">
        <v>7434</v>
      </c>
      <c r="B13916" t="s">
        <v>3089</v>
      </c>
      <c r="D13916" t="s">
        <v>3090</v>
      </c>
      <c r="E13916" t="s">
        <v>3090</v>
      </c>
      <c r="F13916">
        <v>1</v>
      </c>
      <c r="G13916">
        <v>0</v>
      </c>
      <c r="H13916">
        <v>0</v>
      </c>
      <c r="I13916">
        <v>0</v>
      </c>
      <c r="K13916"/>
      <c r="N13916" t="s">
        <v>3091</v>
      </c>
      <c r="O13916" t="s">
        <v>3092</v>
      </c>
      <c r="P13916" t="s">
        <v>3095</v>
      </c>
      <c r="R13916" t="s">
        <v>3094</v>
      </c>
    </row>
    <row r="13917" spans="1:18" x14ac:dyDescent="0.25">
      <c r="A13917" t="s">
        <v>7435</v>
      </c>
      <c r="B13917" t="s">
        <v>3089</v>
      </c>
      <c r="D13917" t="s">
        <v>3090</v>
      </c>
      <c r="E13917" t="s">
        <v>3090</v>
      </c>
      <c r="F13917">
        <v>1</v>
      </c>
      <c r="G13917">
        <v>0</v>
      </c>
      <c r="H13917">
        <v>0</v>
      </c>
      <c r="I13917">
        <v>0</v>
      </c>
      <c r="K13917"/>
      <c r="N13917" t="s">
        <v>3091</v>
      </c>
      <c r="O13917" t="s">
        <v>3092</v>
      </c>
      <c r="P13917" t="s">
        <v>3095</v>
      </c>
      <c r="R13917" t="s">
        <v>3094</v>
      </c>
    </row>
    <row r="13918" spans="1:18" x14ac:dyDescent="0.25">
      <c r="A13918" t="s">
        <v>7436</v>
      </c>
      <c r="B13918" t="s">
        <v>3089</v>
      </c>
      <c r="D13918" t="s">
        <v>3090</v>
      </c>
      <c r="E13918" t="s">
        <v>3090</v>
      </c>
      <c r="F13918">
        <v>1</v>
      </c>
      <c r="G13918">
        <v>0</v>
      </c>
      <c r="H13918">
        <v>0</v>
      </c>
      <c r="I13918">
        <v>0</v>
      </c>
      <c r="K13918"/>
      <c r="N13918" t="s">
        <v>3091</v>
      </c>
      <c r="O13918" t="s">
        <v>3092</v>
      </c>
      <c r="P13918" t="s">
        <v>3095</v>
      </c>
      <c r="R13918" t="s">
        <v>3094</v>
      </c>
    </row>
    <row r="13919" spans="1:18" x14ac:dyDescent="0.25">
      <c r="A13919" t="s">
        <v>7437</v>
      </c>
      <c r="B13919" t="s">
        <v>3089</v>
      </c>
      <c r="D13919" t="s">
        <v>3090</v>
      </c>
      <c r="E13919" t="s">
        <v>3090</v>
      </c>
      <c r="F13919">
        <v>1</v>
      </c>
      <c r="G13919">
        <v>0</v>
      </c>
      <c r="H13919">
        <v>0</v>
      </c>
      <c r="I13919">
        <v>0</v>
      </c>
      <c r="K13919"/>
      <c r="N13919" t="s">
        <v>3091</v>
      </c>
      <c r="O13919" t="s">
        <v>3092</v>
      </c>
      <c r="P13919" t="s">
        <v>3095</v>
      </c>
      <c r="R13919" t="s">
        <v>3094</v>
      </c>
    </row>
    <row r="13920" spans="1:18" x14ac:dyDescent="0.25">
      <c r="A13920" t="s">
        <v>7438</v>
      </c>
      <c r="B13920" t="s">
        <v>3089</v>
      </c>
      <c r="D13920" t="s">
        <v>3090</v>
      </c>
      <c r="E13920" t="s">
        <v>3090</v>
      </c>
      <c r="F13920">
        <v>1</v>
      </c>
      <c r="G13920">
        <v>0</v>
      </c>
      <c r="H13920">
        <v>0</v>
      </c>
      <c r="I13920">
        <v>0</v>
      </c>
      <c r="K13920"/>
      <c r="N13920" t="s">
        <v>3091</v>
      </c>
      <c r="O13920" t="s">
        <v>3092</v>
      </c>
      <c r="P13920" t="s">
        <v>3095</v>
      </c>
      <c r="R13920" t="s">
        <v>3094</v>
      </c>
    </row>
    <row r="13921" spans="1:18" x14ac:dyDescent="0.25">
      <c r="A13921" t="s">
        <v>7439</v>
      </c>
      <c r="B13921" t="s">
        <v>3089</v>
      </c>
      <c r="D13921" t="s">
        <v>3090</v>
      </c>
      <c r="E13921" t="s">
        <v>3090</v>
      </c>
      <c r="F13921">
        <v>1</v>
      </c>
      <c r="G13921">
        <v>0</v>
      </c>
      <c r="H13921">
        <v>0</v>
      </c>
      <c r="I13921">
        <v>0</v>
      </c>
      <c r="K13921"/>
      <c r="N13921" t="s">
        <v>3091</v>
      </c>
      <c r="O13921" t="s">
        <v>3092</v>
      </c>
      <c r="P13921" t="s">
        <v>3095</v>
      </c>
      <c r="R13921" t="s">
        <v>3094</v>
      </c>
    </row>
    <row r="13922" spans="1:18" x14ac:dyDescent="0.25">
      <c r="A13922" t="s">
        <v>7440</v>
      </c>
      <c r="B13922" t="s">
        <v>3089</v>
      </c>
      <c r="D13922" t="s">
        <v>3090</v>
      </c>
      <c r="E13922" t="s">
        <v>3090</v>
      </c>
      <c r="F13922">
        <v>1</v>
      </c>
      <c r="G13922">
        <v>0</v>
      </c>
      <c r="H13922">
        <v>0</v>
      </c>
      <c r="I13922">
        <v>0</v>
      </c>
      <c r="K13922"/>
      <c r="N13922" t="s">
        <v>3091</v>
      </c>
      <c r="O13922" t="s">
        <v>3092</v>
      </c>
      <c r="P13922" t="s">
        <v>3095</v>
      </c>
      <c r="R13922" t="s">
        <v>3094</v>
      </c>
    </row>
    <row r="13923" spans="1:18" x14ac:dyDescent="0.25">
      <c r="A13923" t="s">
        <v>7441</v>
      </c>
      <c r="B13923" t="s">
        <v>3089</v>
      </c>
      <c r="D13923" t="s">
        <v>3090</v>
      </c>
      <c r="E13923" t="s">
        <v>3090</v>
      </c>
      <c r="F13923">
        <v>1</v>
      </c>
      <c r="G13923">
        <v>0</v>
      </c>
      <c r="H13923">
        <v>0</v>
      </c>
      <c r="I13923">
        <v>0</v>
      </c>
      <c r="K13923"/>
      <c r="N13923" t="s">
        <v>3091</v>
      </c>
      <c r="O13923" t="s">
        <v>3092</v>
      </c>
      <c r="P13923" t="s">
        <v>3095</v>
      </c>
      <c r="R13923" t="s">
        <v>3094</v>
      </c>
    </row>
    <row r="13924" spans="1:18" x14ac:dyDescent="0.25">
      <c r="A13924" t="s">
        <v>7442</v>
      </c>
      <c r="B13924" t="s">
        <v>3089</v>
      </c>
      <c r="D13924" t="s">
        <v>3090</v>
      </c>
      <c r="E13924" t="s">
        <v>3090</v>
      </c>
      <c r="F13924">
        <v>1</v>
      </c>
      <c r="G13924">
        <v>0</v>
      </c>
      <c r="H13924">
        <v>0</v>
      </c>
      <c r="I13924">
        <v>0</v>
      </c>
      <c r="K13924"/>
      <c r="N13924" t="s">
        <v>3091</v>
      </c>
      <c r="O13924" t="s">
        <v>3092</v>
      </c>
      <c r="P13924" t="s">
        <v>3095</v>
      </c>
      <c r="R13924" t="s">
        <v>3094</v>
      </c>
    </row>
    <row r="13925" spans="1:18" x14ac:dyDescent="0.25">
      <c r="A13925" t="s">
        <v>7443</v>
      </c>
      <c r="B13925" t="s">
        <v>3089</v>
      </c>
      <c r="D13925" t="s">
        <v>3090</v>
      </c>
      <c r="E13925" t="s">
        <v>3090</v>
      </c>
      <c r="F13925">
        <v>1</v>
      </c>
      <c r="G13925">
        <v>0</v>
      </c>
      <c r="H13925">
        <v>0</v>
      </c>
      <c r="I13925">
        <v>0</v>
      </c>
      <c r="K13925"/>
      <c r="N13925" t="s">
        <v>3091</v>
      </c>
      <c r="O13925" t="s">
        <v>3092</v>
      </c>
      <c r="P13925" t="s">
        <v>3095</v>
      </c>
      <c r="R13925" t="s">
        <v>3094</v>
      </c>
    </row>
    <row r="13926" spans="1:18" x14ac:dyDescent="0.25">
      <c r="A13926" t="s">
        <v>7444</v>
      </c>
      <c r="B13926" t="s">
        <v>3089</v>
      </c>
      <c r="D13926" t="s">
        <v>3090</v>
      </c>
      <c r="E13926" t="s">
        <v>3090</v>
      </c>
      <c r="F13926">
        <v>1</v>
      </c>
      <c r="G13926">
        <v>0</v>
      </c>
      <c r="H13926">
        <v>0</v>
      </c>
      <c r="I13926">
        <v>0</v>
      </c>
      <c r="K13926"/>
      <c r="N13926" t="s">
        <v>3091</v>
      </c>
      <c r="O13926" t="s">
        <v>3092</v>
      </c>
      <c r="P13926" t="s">
        <v>3095</v>
      </c>
      <c r="R13926" t="s">
        <v>3094</v>
      </c>
    </row>
    <row r="13927" spans="1:18" x14ac:dyDescent="0.25">
      <c r="A13927" t="s">
        <v>7445</v>
      </c>
      <c r="B13927" t="s">
        <v>3089</v>
      </c>
      <c r="D13927" t="s">
        <v>3090</v>
      </c>
      <c r="E13927" t="s">
        <v>3090</v>
      </c>
      <c r="F13927">
        <v>1</v>
      </c>
      <c r="G13927">
        <v>0</v>
      </c>
      <c r="H13927">
        <v>0</v>
      </c>
      <c r="I13927">
        <v>0</v>
      </c>
      <c r="K13927"/>
      <c r="N13927" t="s">
        <v>3091</v>
      </c>
      <c r="O13927" t="s">
        <v>3092</v>
      </c>
      <c r="P13927" t="s">
        <v>3095</v>
      </c>
      <c r="R13927" t="s">
        <v>3094</v>
      </c>
    </row>
    <row r="13928" spans="1:18" x14ac:dyDescent="0.25">
      <c r="A13928" t="s">
        <v>7446</v>
      </c>
      <c r="B13928" t="s">
        <v>3089</v>
      </c>
      <c r="D13928" t="s">
        <v>3090</v>
      </c>
      <c r="E13928" t="s">
        <v>3090</v>
      </c>
      <c r="F13928">
        <v>1</v>
      </c>
      <c r="G13928">
        <v>0</v>
      </c>
      <c r="H13928">
        <v>0</v>
      </c>
      <c r="I13928">
        <v>0</v>
      </c>
      <c r="K13928"/>
      <c r="N13928" t="s">
        <v>3091</v>
      </c>
      <c r="O13928" t="s">
        <v>3092</v>
      </c>
      <c r="P13928" t="s">
        <v>3095</v>
      </c>
      <c r="R13928" t="s">
        <v>3094</v>
      </c>
    </row>
    <row r="13929" spans="1:18" x14ac:dyDescent="0.25">
      <c r="A13929" t="s">
        <v>7447</v>
      </c>
      <c r="B13929" t="s">
        <v>3089</v>
      </c>
      <c r="D13929" t="s">
        <v>3090</v>
      </c>
      <c r="E13929" t="s">
        <v>3090</v>
      </c>
      <c r="F13929">
        <v>1</v>
      </c>
      <c r="G13929">
        <v>0</v>
      </c>
      <c r="H13929">
        <v>0</v>
      </c>
      <c r="I13929">
        <v>0</v>
      </c>
      <c r="K13929"/>
      <c r="N13929" t="s">
        <v>3091</v>
      </c>
      <c r="O13929" t="s">
        <v>3092</v>
      </c>
      <c r="P13929" t="s">
        <v>3095</v>
      </c>
      <c r="R13929" t="s">
        <v>3094</v>
      </c>
    </row>
    <row r="13930" spans="1:18" x14ac:dyDescent="0.25">
      <c r="A13930" t="s">
        <v>7448</v>
      </c>
      <c r="B13930" t="s">
        <v>3089</v>
      </c>
      <c r="D13930" t="s">
        <v>3090</v>
      </c>
      <c r="E13930" t="s">
        <v>3090</v>
      </c>
      <c r="F13930">
        <v>1</v>
      </c>
      <c r="G13930">
        <v>0</v>
      </c>
      <c r="H13930">
        <v>0</v>
      </c>
      <c r="I13930">
        <v>0</v>
      </c>
      <c r="K13930"/>
      <c r="N13930" t="s">
        <v>3091</v>
      </c>
      <c r="O13930" t="s">
        <v>3092</v>
      </c>
      <c r="P13930" t="s">
        <v>3095</v>
      </c>
      <c r="R13930" t="s">
        <v>3094</v>
      </c>
    </row>
    <row r="13931" spans="1:18" x14ac:dyDescent="0.25">
      <c r="A13931" t="s">
        <v>7449</v>
      </c>
      <c r="B13931" t="s">
        <v>3089</v>
      </c>
      <c r="D13931" t="s">
        <v>3090</v>
      </c>
      <c r="E13931" t="s">
        <v>3090</v>
      </c>
      <c r="F13931">
        <v>1</v>
      </c>
      <c r="G13931">
        <v>0</v>
      </c>
      <c r="H13931">
        <v>0</v>
      </c>
      <c r="I13931">
        <v>0</v>
      </c>
      <c r="K13931"/>
      <c r="N13931" t="s">
        <v>3091</v>
      </c>
      <c r="O13931" t="s">
        <v>3092</v>
      </c>
      <c r="P13931" t="s">
        <v>3095</v>
      </c>
      <c r="R13931" t="s">
        <v>3094</v>
      </c>
    </row>
    <row r="13932" spans="1:18" x14ac:dyDescent="0.25">
      <c r="A13932" t="s">
        <v>7450</v>
      </c>
      <c r="B13932" t="s">
        <v>3089</v>
      </c>
      <c r="D13932" t="s">
        <v>3090</v>
      </c>
      <c r="E13932" t="s">
        <v>3090</v>
      </c>
      <c r="F13932">
        <v>1</v>
      </c>
      <c r="G13932">
        <v>0</v>
      </c>
      <c r="H13932">
        <v>0</v>
      </c>
      <c r="I13932">
        <v>0</v>
      </c>
      <c r="K13932"/>
      <c r="N13932" t="s">
        <v>3091</v>
      </c>
      <c r="O13932" t="s">
        <v>3092</v>
      </c>
      <c r="P13932" t="s">
        <v>3095</v>
      </c>
      <c r="R13932" t="s">
        <v>3094</v>
      </c>
    </row>
    <row r="13933" spans="1:18" x14ac:dyDescent="0.25">
      <c r="A13933" t="s">
        <v>7451</v>
      </c>
      <c r="B13933" t="s">
        <v>3089</v>
      </c>
      <c r="D13933" t="s">
        <v>3090</v>
      </c>
      <c r="E13933" t="s">
        <v>3090</v>
      </c>
      <c r="F13933">
        <v>1</v>
      </c>
      <c r="G13933">
        <v>0</v>
      </c>
      <c r="H13933">
        <v>0</v>
      </c>
      <c r="I13933">
        <v>0</v>
      </c>
      <c r="K13933"/>
      <c r="N13933" t="s">
        <v>3091</v>
      </c>
      <c r="O13933" t="s">
        <v>3092</v>
      </c>
      <c r="P13933" t="s">
        <v>3095</v>
      </c>
      <c r="R13933" t="s">
        <v>3094</v>
      </c>
    </row>
    <row r="13934" spans="1:18" x14ac:dyDescent="0.25">
      <c r="A13934" t="s">
        <v>7452</v>
      </c>
      <c r="B13934" t="s">
        <v>3089</v>
      </c>
      <c r="D13934" t="s">
        <v>3090</v>
      </c>
      <c r="E13934" t="s">
        <v>3090</v>
      </c>
      <c r="F13934">
        <v>1</v>
      </c>
      <c r="G13934">
        <v>0</v>
      </c>
      <c r="H13934">
        <v>0</v>
      </c>
      <c r="I13934">
        <v>0</v>
      </c>
      <c r="K13934"/>
      <c r="N13934" t="s">
        <v>3091</v>
      </c>
      <c r="O13934" t="s">
        <v>3092</v>
      </c>
      <c r="P13934" t="s">
        <v>3095</v>
      </c>
      <c r="R13934" t="s">
        <v>3094</v>
      </c>
    </row>
    <row r="13935" spans="1:18" x14ac:dyDescent="0.25">
      <c r="A13935" t="s">
        <v>7453</v>
      </c>
      <c r="B13935" t="s">
        <v>3089</v>
      </c>
      <c r="D13935" t="s">
        <v>3090</v>
      </c>
      <c r="E13935" t="s">
        <v>3090</v>
      </c>
      <c r="F13935">
        <v>1</v>
      </c>
      <c r="G13935">
        <v>0</v>
      </c>
      <c r="H13935">
        <v>0</v>
      </c>
      <c r="I13935">
        <v>0</v>
      </c>
      <c r="K13935"/>
      <c r="N13935" t="s">
        <v>3091</v>
      </c>
      <c r="O13935" t="s">
        <v>3092</v>
      </c>
      <c r="P13935" t="s">
        <v>3095</v>
      </c>
      <c r="R13935" t="s">
        <v>3094</v>
      </c>
    </row>
    <row r="13936" spans="1:18" x14ac:dyDescent="0.25">
      <c r="A13936" t="s">
        <v>7454</v>
      </c>
      <c r="B13936" t="s">
        <v>3089</v>
      </c>
      <c r="D13936" t="s">
        <v>3090</v>
      </c>
      <c r="E13936" t="s">
        <v>3090</v>
      </c>
      <c r="F13936">
        <v>1</v>
      </c>
      <c r="G13936">
        <v>0</v>
      </c>
      <c r="H13936">
        <v>0</v>
      </c>
      <c r="I13936">
        <v>0</v>
      </c>
      <c r="K13936"/>
      <c r="N13936" t="s">
        <v>3091</v>
      </c>
      <c r="O13936" t="s">
        <v>3092</v>
      </c>
      <c r="P13936" t="s">
        <v>3095</v>
      </c>
      <c r="R13936" t="s">
        <v>3094</v>
      </c>
    </row>
    <row r="13937" spans="1:18" x14ac:dyDescent="0.25">
      <c r="A13937" t="s">
        <v>7455</v>
      </c>
      <c r="B13937" t="s">
        <v>3089</v>
      </c>
      <c r="D13937" t="s">
        <v>3090</v>
      </c>
      <c r="E13937" t="s">
        <v>3090</v>
      </c>
      <c r="F13937">
        <v>1</v>
      </c>
      <c r="G13937">
        <v>0</v>
      </c>
      <c r="H13937">
        <v>0</v>
      </c>
      <c r="I13937">
        <v>0</v>
      </c>
      <c r="K13937"/>
      <c r="N13937" t="s">
        <v>3091</v>
      </c>
      <c r="O13937" t="s">
        <v>3092</v>
      </c>
      <c r="P13937" t="s">
        <v>3095</v>
      </c>
      <c r="R13937" t="s">
        <v>3094</v>
      </c>
    </row>
    <row r="13938" spans="1:18" x14ac:dyDescent="0.25">
      <c r="A13938" t="s">
        <v>7456</v>
      </c>
      <c r="B13938" t="s">
        <v>3089</v>
      </c>
      <c r="D13938" t="s">
        <v>3090</v>
      </c>
      <c r="E13938" t="s">
        <v>3090</v>
      </c>
      <c r="F13938">
        <v>1</v>
      </c>
      <c r="G13938">
        <v>0</v>
      </c>
      <c r="H13938">
        <v>0</v>
      </c>
      <c r="I13938">
        <v>0</v>
      </c>
      <c r="K13938"/>
      <c r="N13938" t="s">
        <v>3091</v>
      </c>
      <c r="O13938" t="s">
        <v>3092</v>
      </c>
      <c r="P13938" t="s">
        <v>3095</v>
      </c>
      <c r="R13938" t="s">
        <v>3094</v>
      </c>
    </row>
    <row r="13939" spans="1:18" x14ac:dyDescent="0.25">
      <c r="A13939" t="s">
        <v>7457</v>
      </c>
      <c r="B13939" t="s">
        <v>3089</v>
      </c>
      <c r="D13939" t="s">
        <v>3090</v>
      </c>
      <c r="E13939" t="s">
        <v>3090</v>
      </c>
      <c r="F13939">
        <v>1</v>
      </c>
      <c r="G13939">
        <v>0</v>
      </c>
      <c r="H13939">
        <v>0</v>
      </c>
      <c r="I13939">
        <v>0</v>
      </c>
      <c r="K13939"/>
      <c r="N13939" t="s">
        <v>3091</v>
      </c>
      <c r="O13939" t="s">
        <v>3092</v>
      </c>
      <c r="P13939" t="s">
        <v>3095</v>
      </c>
      <c r="R13939" t="s">
        <v>3094</v>
      </c>
    </row>
    <row r="13940" spans="1:18" x14ac:dyDescent="0.25">
      <c r="A13940" t="s">
        <v>7458</v>
      </c>
      <c r="B13940" t="s">
        <v>3089</v>
      </c>
      <c r="D13940" t="s">
        <v>3090</v>
      </c>
      <c r="E13940" t="s">
        <v>3090</v>
      </c>
      <c r="F13940">
        <v>1</v>
      </c>
      <c r="G13940">
        <v>0</v>
      </c>
      <c r="H13940">
        <v>0</v>
      </c>
      <c r="I13940">
        <v>0</v>
      </c>
      <c r="K13940"/>
      <c r="N13940" t="s">
        <v>3091</v>
      </c>
      <c r="O13940" t="s">
        <v>3092</v>
      </c>
      <c r="P13940" t="s">
        <v>3095</v>
      </c>
      <c r="R13940" t="s">
        <v>3094</v>
      </c>
    </row>
    <row r="13941" spans="1:18" x14ac:dyDescent="0.25">
      <c r="A13941" t="s">
        <v>7459</v>
      </c>
      <c r="B13941" t="s">
        <v>3089</v>
      </c>
      <c r="D13941" t="s">
        <v>3090</v>
      </c>
      <c r="E13941" t="s">
        <v>3090</v>
      </c>
      <c r="F13941">
        <v>1</v>
      </c>
      <c r="G13941">
        <v>0</v>
      </c>
      <c r="H13941">
        <v>0</v>
      </c>
      <c r="I13941">
        <v>0</v>
      </c>
      <c r="K13941"/>
      <c r="N13941" t="s">
        <v>3091</v>
      </c>
      <c r="O13941" t="s">
        <v>3092</v>
      </c>
      <c r="P13941" t="s">
        <v>3095</v>
      </c>
      <c r="R13941" t="s">
        <v>3094</v>
      </c>
    </row>
    <row r="13942" spans="1:18" x14ac:dyDescent="0.25">
      <c r="A13942" t="s">
        <v>7460</v>
      </c>
      <c r="B13942" t="s">
        <v>3089</v>
      </c>
      <c r="D13942" t="s">
        <v>3090</v>
      </c>
      <c r="E13942" t="s">
        <v>3090</v>
      </c>
      <c r="F13942">
        <v>1</v>
      </c>
      <c r="G13942">
        <v>0</v>
      </c>
      <c r="H13942">
        <v>0</v>
      </c>
      <c r="I13942">
        <v>0</v>
      </c>
      <c r="K13942"/>
      <c r="N13942" t="s">
        <v>3091</v>
      </c>
      <c r="O13942" t="s">
        <v>3092</v>
      </c>
      <c r="P13942" t="s">
        <v>3095</v>
      </c>
      <c r="R13942" t="s">
        <v>3094</v>
      </c>
    </row>
    <row r="13943" spans="1:18" x14ac:dyDescent="0.25">
      <c r="A13943" t="s">
        <v>7461</v>
      </c>
      <c r="B13943" t="s">
        <v>3089</v>
      </c>
      <c r="D13943" t="s">
        <v>3090</v>
      </c>
      <c r="E13943" t="s">
        <v>3090</v>
      </c>
      <c r="F13943">
        <v>1</v>
      </c>
      <c r="G13943">
        <v>0</v>
      </c>
      <c r="H13943">
        <v>0</v>
      </c>
      <c r="I13943">
        <v>0</v>
      </c>
      <c r="K13943"/>
      <c r="N13943" t="s">
        <v>3091</v>
      </c>
      <c r="O13943" t="s">
        <v>3092</v>
      </c>
      <c r="P13943" t="s">
        <v>3095</v>
      </c>
      <c r="R13943" t="s">
        <v>3094</v>
      </c>
    </row>
    <row r="13944" spans="1:18" x14ac:dyDescent="0.25">
      <c r="A13944" t="s">
        <v>7462</v>
      </c>
      <c r="B13944" t="s">
        <v>3089</v>
      </c>
      <c r="D13944" t="s">
        <v>3090</v>
      </c>
      <c r="E13944" t="s">
        <v>3090</v>
      </c>
      <c r="F13944">
        <v>1</v>
      </c>
      <c r="G13944">
        <v>0</v>
      </c>
      <c r="H13944">
        <v>0</v>
      </c>
      <c r="I13944">
        <v>0</v>
      </c>
      <c r="K13944"/>
      <c r="N13944" t="s">
        <v>3091</v>
      </c>
      <c r="O13944" t="s">
        <v>3092</v>
      </c>
      <c r="P13944" t="s">
        <v>3095</v>
      </c>
      <c r="R13944" t="s">
        <v>3094</v>
      </c>
    </row>
    <row r="13945" spans="1:18" x14ac:dyDescent="0.25">
      <c r="A13945" t="s">
        <v>7463</v>
      </c>
      <c r="B13945" t="s">
        <v>3089</v>
      </c>
      <c r="D13945" t="s">
        <v>3090</v>
      </c>
      <c r="E13945" t="s">
        <v>3090</v>
      </c>
      <c r="F13945">
        <v>1</v>
      </c>
      <c r="G13945">
        <v>0</v>
      </c>
      <c r="H13945">
        <v>0</v>
      </c>
      <c r="I13945">
        <v>0</v>
      </c>
      <c r="K13945"/>
      <c r="N13945" t="s">
        <v>3091</v>
      </c>
      <c r="O13945" t="s">
        <v>3092</v>
      </c>
      <c r="P13945" t="s">
        <v>3095</v>
      </c>
      <c r="R13945" t="s">
        <v>3094</v>
      </c>
    </row>
    <row r="13946" spans="1:18" x14ac:dyDescent="0.25">
      <c r="A13946" t="s">
        <v>7464</v>
      </c>
      <c r="B13946" t="s">
        <v>3089</v>
      </c>
      <c r="D13946" t="s">
        <v>3090</v>
      </c>
      <c r="E13946" t="s">
        <v>3090</v>
      </c>
      <c r="F13946">
        <v>1</v>
      </c>
      <c r="G13946">
        <v>0</v>
      </c>
      <c r="H13946">
        <v>0</v>
      </c>
      <c r="I13946">
        <v>0</v>
      </c>
      <c r="K13946"/>
      <c r="N13946" t="s">
        <v>3091</v>
      </c>
      <c r="O13946" t="s">
        <v>3092</v>
      </c>
      <c r="P13946" t="s">
        <v>3095</v>
      </c>
      <c r="R13946" t="s">
        <v>3094</v>
      </c>
    </row>
    <row r="13947" spans="1:18" x14ac:dyDescent="0.25">
      <c r="A13947" t="s">
        <v>7465</v>
      </c>
      <c r="B13947" t="s">
        <v>3089</v>
      </c>
      <c r="D13947" t="s">
        <v>3090</v>
      </c>
      <c r="E13947" t="s">
        <v>3090</v>
      </c>
      <c r="F13947">
        <v>1</v>
      </c>
      <c r="G13947">
        <v>0</v>
      </c>
      <c r="H13947">
        <v>0</v>
      </c>
      <c r="I13947">
        <v>0</v>
      </c>
      <c r="K13947"/>
      <c r="N13947" t="s">
        <v>3091</v>
      </c>
      <c r="O13947" t="s">
        <v>3092</v>
      </c>
      <c r="P13947" t="s">
        <v>3095</v>
      </c>
      <c r="R13947" t="s">
        <v>3094</v>
      </c>
    </row>
    <row r="13948" spans="1:18" x14ac:dyDescent="0.25">
      <c r="A13948" t="s">
        <v>7466</v>
      </c>
      <c r="B13948" t="s">
        <v>3089</v>
      </c>
      <c r="D13948" t="s">
        <v>3090</v>
      </c>
      <c r="E13948" t="s">
        <v>3090</v>
      </c>
      <c r="F13948">
        <v>1</v>
      </c>
      <c r="G13948">
        <v>0</v>
      </c>
      <c r="H13948">
        <v>0</v>
      </c>
      <c r="I13948">
        <v>0</v>
      </c>
      <c r="K13948"/>
      <c r="N13948" t="s">
        <v>3091</v>
      </c>
      <c r="O13948" t="s">
        <v>3092</v>
      </c>
      <c r="P13948" t="s">
        <v>3095</v>
      </c>
      <c r="R13948" t="s">
        <v>3094</v>
      </c>
    </row>
    <row r="13949" spans="1:18" x14ac:dyDescent="0.25">
      <c r="A13949" t="s">
        <v>7467</v>
      </c>
      <c r="B13949" t="s">
        <v>3089</v>
      </c>
      <c r="D13949" t="s">
        <v>3090</v>
      </c>
      <c r="E13949" t="s">
        <v>3090</v>
      </c>
      <c r="F13949">
        <v>1</v>
      </c>
      <c r="G13949">
        <v>0</v>
      </c>
      <c r="H13949">
        <v>0</v>
      </c>
      <c r="I13949">
        <v>0</v>
      </c>
      <c r="K13949"/>
      <c r="N13949" t="s">
        <v>3091</v>
      </c>
      <c r="O13949" t="s">
        <v>3092</v>
      </c>
      <c r="P13949" t="s">
        <v>3095</v>
      </c>
      <c r="R13949" t="s">
        <v>3094</v>
      </c>
    </row>
    <row r="13950" spans="1:18" x14ac:dyDescent="0.25">
      <c r="A13950" t="s">
        <v>7468</v>
      </c>
      <c r="B13950" t="s">
        <v>3089</v>
      </c>
      <c r="D13950" t="s">
        <v>3090</v>
      </c>
      <c r="E13950" t="s">
        <v>3090</v>
      </c>
      <c r="F13950">
        <v>1</v>
      </c>
      <c r="G13950">
        <v>0</v>
      </c>
      <c r="H13950">
        <v>0</v>
      </c>
      <c r="I13950">
        <v>0</v>
      </c>
      <c r="K13950"/>
      <c r="N13950" t="s">
        <v>3091</v>
      </c>
      <c r="O13950" t="s">
        <v>3092</v>
      </c>
      <c r="P13950" t="s">
        <v>3095</v>
      </c>
      <c r="R13950" t="s">
        <v>3094</v>
      </c>
    </row>
    <row r="13951" spans="1:18" x14ac:dyDescent="0.25">
      <c r="A13951" t="s">
        <v>7469</v>
      </c>
      <c r="B13951" t="s">
        <v>3089</v>
      </c>
      <c r="D13951" t="s">
        <v>3090</v>
      </c>
      <c r="E13951" t="s">
        <v>3090</v>
      </c>
      <c r="F13951">
        <v>1</v>
      </c>
      <c r="G13951">
        <v>0</v>
      </c>
      <c r="H13951">
        <v>0</v>
      </c>
      <c r="I13951">
        <v>0</v>
      </c>
      <c r="K13951"/>
      <c r="N13951" t="s">
        <v>3091</v>
      </c>
      <c r="O13951" t="s">
        <v>3092</v>
      </c>
      <c r="P13951" t="s">
        <v>3095</v>
      </c>
      <c r="R13951" t="s">
        <v>3094</v>
      </c>
    </row>
    <row r="13952" spans="1:18" x14ac:dyDescent="0.25">
      <c r="A13952" t="s">
        <v>7470</v>
      </c>
      <c r="B13952" t="s">
        <v>3089</v>
      </c>
      <c r="D13952" t="s">
        <v>3090</v>
      </c>
      <c r="E13952" t="s">
        <v>3090</v>
      </c>
      <c r="F13952">
        <v>1</v>
      </c>
      <c r="G13952">
        <v>0</v>
      </c>
      <c r="H13952">
        <v>0</v>
      </c>
      <c r="I13952">
        <v>0</v>
      </c>
      <c r="K13952"/>
      <c r="N13952" t="s">
        <v>3091</v>
      </c>
      <c r="O13952" t="s">
        <v>3092</v>
      </c>
      <c r="P13952" t="s">
        <v>3095</v>
      </c>
      <c r="R13952" t="s">
        <v>3094</v>
      </c>
    </row>
    <row r="13953" spans="1:18" x14ac:dyDescent="0.25">
      <c r="A13953" t="s">
        <v>7471</v>
      </c>
      <c r="B13953" t="s">
        <v>3089</v>
      </c>
      <c r="D13953" t="s">
        <v>3090</v>
      </c>
      <c r="E13953" t="s">
        <v>3090</v>
      </c>
      <c r="F13953">
        <v>1</v>
      </c>
      <c r="G13953">
        <v>0</v>
      </c>
      <c r="H13953">
        <v>0</v>
      </c>
      <c r="I13953">
        <v>0</v>
      </c>
      <c r="K13953"/>
      <c r="N13953" t="s">
        <v>3091</v>
      </c>
      <c r="O13953" t="s">
        <v>3092</v>
      </c>
      <c r="P13953" t="s">
        <v>3095</v>
      </c>
      <c r="R13953" t="s">
        <v>3094</v>
      </c>
    </row>
    <row r="13954" spans="1:18" x14ac:dyDescent="0.25">
      <c r="A13954" t="s">
        <v>7472</v>
      </c>
      <c r="B13954" t="s">
        <v>3089</v>
      </c>
      <c r="D13954" t="s">
        <v>3090</v>
      </c>
      <c r="E13954" t="s">
        <v>3090</v>
      </c>
      <c r="F13954">
        <v>1</v>
      </c>
      <c r="G13954">
        <v>0</v>
      </c>
      <c r="H13954">
        <v>0</v>
      </c>
      <c r="I13954">
        <v>0</v>
      </c>
      <c r="K13954"/>
      <c r="N13954" t="s">
        <v>3091</v>
      </c>
      <c r="O13954" t="s">
        <v>3092</v>
      </c>
      <c r="P13954" t="s">
        <v>3095</v>
      </c>
      <c r="R13954" t="s">
        <v>3094</v>
      </c>
    </row>
    <row r="13955" spans="1:18" x14ac:dyDescent="0.25">
      <c r="A13955" t="s">
        <v>7473</v>
      </c>
      <c r="B13955" t="s">
        <v>3089</v>
      </c>
      <c r="D13955" t="s">
        <v>3090</v>
      </c>
      <c r="E13955" t="s">
        <v>3090</v>
      </c>
      <c r="F13955">
        <v>1</v>
      </c>
      <c r="G13955">
        <v>0</v>
      </c>
      <c r="H13955">
        <v>0</v>
      </c>
      <c r="I13955">
        <v>0</v>
      </c>
      <c r="K13955"/>
      <c r="N13955" t="s">
        <v>3091</v>
      </c>
      <c r="O13955" t="s">
        <v>3092</v>
      </c>
      <c r="P13955" t="s">
        <v>3095</v>
      </c>
      <c r="R13955" t="s">
        <v>3094</v>
      </c>
    </row>
    <row r="13956" spans="1:18" x14ac:dyDescent="0.25">
      <c r="A13956" t="s">
        <v>7474</v>
      </c>
      <c r="B13956" t="s">
        <v>3089</v>
      </c>
      <c r="D13956" t="s">
        <v>3090</v>
      </c>
      <c r="E13956" t="s">
        <v>3090</v>
      </c>
      <c r="F13956">
        <v>1</v>
      </c>
      <c r="G13956">
        <v>0</v>
      </c>
      <c r="H13956">
        <v>0</v>
      </c>
      <c r="I13956">
        <v>0</v>
      </c>
      <c r="K13956"/>
      <c r="N13956" t="s">
        <v>3091</v>
      </c>
      <c r="O13956" t="s">
        <v>3092</v>
      </c>
      <c r="P13956" t="s">
        <v>3095</v>
      </c>
      <c r="R13956" t="s">
        <v>3094</v>
      </c>
    </row>
    <row r="13957" spans="1:18" x14ac:dyDescent="0.25">
      <c r="A13957" t="s">
        <v>7475</v>
      </c>
      <c r="B13957" t="s">
        <v>3089</v>
      </c>
      <c r="D13957" t="s">
        <v>3090</v>
      </c>
      <c r="E13957" t="s">
        <v>3090</v>
      </c>
      <c r="F13957">
        <v>1</v>
      </c>
      <c r="G13957">
        <v>0</v>
      </c>
      <c r="H13957">
        <v>0</v>
      </c>
      <c r="I13957">
        <v>0</v>
      </c>
      <c r="K13957"/>
      <c r="N13957" t="s">
        <v>3091</v>
      </c>
      <c r="O13957" t="s">
        <v>3092</v>
      </c>
      <c r="P13957" t="s">
        <v>3095</v>
      </c>
      <c r="R13957" t="s">
        <v>3094</v>
      </c>
    </row>
    <row r="13958" spans="1:18" x14ac:dyDescent="0.25">
      <c r="A13958" t="s">
        <v>7476</v>
      </c>
      <c r="B13958" t="s">
        <v>3089</v>
      </c>
      <c r="D13958" t="s">
        <v>3090</v>
      </c>
      <c r="E13958" t="s">
        <v>3090</v>
      </c>
      <c r="F13958">
        <v>1</v>
      </c>
      <c r="G13958">
        <v>0</v>
      </c>
      <c r="H13958">
        <v>2.8985434697903001</v>
      </c>
      <c r="I13958">
        <v>0.19254346979030201</v>
      </c>
      <c r="K13958">
        <v>0.6</v>
      </c>
      <c r="M13958">
        <v>2.1059999999999999</v>
      </c>
      <c r="N13958" t="s">
        <v>3091</v>
      </c>
      <c r="O13958" t="s">
        <v>3092</v>
      </c>
      <c r="P13958" t="s">
        <v>3095</v>
      </c>
      <c r="R13958" t="s">
        <v>3094</v>
      </c>
    </row>
    <row r="13959" spans="1:18" x14ac:dyDescent="0.25">
      <c r="A13959" t="s">
        <v>7477</v>
      </c>
      <c r="B13959" t="s">
        <v>3089</v>
      </c>
      <c r="D13959" t="s">
        <v>3090</v>
      </c>
      <c r="E13959" t="s">
        <v>3090</v>
      </c>
      <c r="F13959">
        <v>1</v>
      </c>
      <c r="G13959">
        <v>0</v>
      </c>
      <c r="H13959">
        <v>0</v>
      </c>
      <c r="I13959">
        <v>0</v>
      </c>
      <c r="K13959"/>
      <c r="N13959" t="s">
        <v>3091</v>
      </c>
      <c r="O13959" t="s">
        <v>3092</v>
      </c>
      <c r="P13959" t="s">
        <v>3095</v>
      </c>
      <c r="R13959" t="s">
        <v>3094</v>
      </c>
    </row>
    <row r="13960" spans="1:18" x14ac:dyDescent="0.25">
      <c r="A13960" t="s">
        <v>7478</v>
      </c>
      <c r="B13960" t="s">
        <v>3089</v>
      </c>
      <c r="D13960" t="s">
        <v>3090</v>
      </c>
      <c r="E13960" t="s">
        <v>3090</v>
      </c>
      <c r="F13960">
        <v>1</v>
      </c>
      <c r="G13960">
        <v>0</v>
      </c>
      <c r="H13960">
        <v>504.50494773519102</v>
      </c>
      <c r="I13960">
        <v>62.624947735191597</v>
      </c>
      <c r="K13960">
        <v>90</v>
      </c>
      <c r="M13960">
        <v>351.88</v>
      </c>
      <c r="N13960" t="s">
        <v>3091</v>
      </c>
      <c r="O13960" t="s">
        <v>3092</v>
      </c>
      <c r="P13960" t="s">
        <v>3095</v>
      </c>
      <c r="R13960" t="s">
        <v>3094</v>
      </c>
    </row>
    <row r="13961" spans="1:18" x14ac:dyDescent="0.25">
      <c r="A13961" t="s">
        <v>7479</v>
      </c>
      <c r="B13961" t="s">
        <v>3089</v>
      </c>
      <c r="D13961" t="s">
        <v>3090</v>
      </c>
      <c r="E13961" t="s">
        <v>3090</v>
      </c>
      <c r="F13961">
        <v>1</v>
      </c>
      <c r="G13961">
        <v>0</v>
      </c>
      <c r="H13961">
        <v>6.7836441893830699</v>
      </c>
      <c r="I13961">
        <v>1.36364418938307</v>
      </c>
      <c r="K13961">
        <v>2</v>
      </c>
      <c r="M13961">
        <v>3.42</v>
      </c>
      <c r="N13961" t="s">
        <v>3091</v>
      </c>
      <c r="O13961" t="s">
        <v>3092</v>
      </c>
      <c r="P13961" t="s">
        <v>3095</v>
      </c>
      <c r="R13961" t="s">
        <v>3094</v>
      </c>
    </row>
    <row r="13962" spans="1:18" x14ac:dyDescent="0.25">
      <c r="A13962" t="s">
        <v>7480</v>
      </c>
      <c r="B13962" t="s">
        <v>3089</v>
      </c>
      <c r="D13962" t="s">
        <v>3090</v>
      </c>
      <c r="E13962" t="s">
        <v>3090</v>
      </c>
      <c r="F13962">
        <v>1</v>
      </c>
      <c r="G13962">
        <v>0</v>
      </c>
      <c r="H13962">
        <v>9.0376750000000001</v>
      </c>
      <c r="I13962">
        <v>2.8076750000000001</v>
      </c>
      <c r="K13962">
        <v>2.2999999999999998</v>
      </c>
      <c r="M13962">
        <v>3.93</v>
      </c>
      <c r="N13962" t="s">
        <v>3091</v>
      </c>
      <c r="O13962" t="s">
        <v>3092</v>
      </c>
      <c r="P13962" t="s">
        <v>3095</v>
      </c>
      <c r="R13962" t="s">
        <v>3094</v>
      </c>
    </row>
    <row r="13963" spans="1:18" x14ac:dyDescent="0.25">
      <c r="A13963" t="s">
        <v>7481</v>
      </c>
      <c r="B13963" t="s">
        <v>3089</v>
      </c>
      <c r="D13963" t="s">
        <v>3090</v>
      </c>
      <c r="E13963" t="s">
        <v>3090</v>
      </c>
      <c r="F13963">
        <v>1</v>
      </c>
      <c r="G13963">
        <v>0</v>
      </c>
      <c r="H13963">
        <v>9.3025500000000001</v>
      </c>
      <c r="I13963">
        <v>3.0725500000000001</v>
      </c>
      <c r="K13963">
        <v>2.2999999999999998</v>
      </c>
      <c r="M13963">
        <v>3.93</v>
      </c>
      <c r="N13963" t="s">
        <v>3091</v>
      </c>
      <c r="O13963" t="s">
        <v>3092</v>
      </c>
      <c r="P13963" t="s">
        <v>3095</v>
      </c>
      <c r="R13963" t="s">
        <v>3094</v>
      </c>
    </row>
    <row r="13964" spans="1:18" x14ac:dyDescent="0.25">
      <c r="A13964" t="s">
        <v>7482</v>
      </c>
      <c r="B13964" t="s">
        <v>3089</v>
      </c>
      <c r="D13964" t="s">
        <v>3090</v>
      </c>
      <c r="E13964" t="s">
        <v>3090</v>
      </c>
      <c r="F13964">
        <v>1</v>
      </c>
      <c r="G13964">
        <v>0</v>
      </c>
      <c r="H13964">
        <v>7.7662750000000003</v>
      </c>
      <c r="I13964">
        <v>1.5362750000000001</v>
      </c>
      <c r="K13964">
        <v>2.2999999999999998</v>
      </c>
      <c r="M13964">
        <v>3.93</v>
      </c>
      <c r="N13964" t="s">
        <v>3091</v>
      </c>
      <c r="O13964" t="s">
        <v>3092</v>
      </c>
      <c r="P13964" t="s">
        <v>3095</v>
      </c>
      <c r="R13964" t="s">
        <v>3094</v>
      </c>
    </row>
    <row r="13965" spans="1:18" x14ac:dyDescent="0.25">
      <c r="A13965" t="s">
        <v>7483</v>
      </c>
      <c r="B13965" t="s">
        <v>3089</v>
      </c>
      <c r="D13965" t="s">
        <v>3090</v>
      </c>
      <c r="E13965" t="s">
        <v>3090</v>
      </c>
      <c r="F13965">
        <v>1</v>
      </c>
      <c r="G13965">
        <v>0</v>
      </c>
      <c r="H13965">
        <v>121.605</v>
      </c>
      <c r="I13965">
        <v>59.28</v>
      </c>
      <c r="K13965">
        <v>23</v>
      </c>
      <c r="M13965">
        <v>39.325000000000003</v>
      </c>
      <c r="N13965" t="s">
        <v>3091</v>
      </c>
      <c r="O13965" t="s">
        <v>3092</v>
      </c>
      <c r="P13965" t="s">
        <v>3095</v>
      </c>
      <c r="R13965" t="s">
        <v>3094</v>
      </c>
    </row>
    <row r="13966" spans="1:18" x14ac:dyDescent="0.25">
      <c r="A13966" t="s">
        <v>7484</v>
      </c>
      <c r="B13966" t="s">
        <v>3089</v>
      </c>
      <c r="D13966" t="s">
        <v>3090</v>
      </c>
      <c r="E13966" t="s">
        <v>3090</v>
      </c>
      <c r="F13966">
        <v>1</v>
      </c>
      <c r="G13966">
        <v>0</v>
      </c>
      <c r="H13966">
        <v>115.41</v>
      </c>
      <c r="I13966">
        <v>58.5</v>
      </c>
      <c r="K13966">
        <v>21</v>
      </c>
      <c r="M13966">
        <v>35.909999999999997</v>
      </c>
      <c r="N13966" t="s">
        <v>3091</v>
      </c>
      <c r="O13966" t="s">
        <v>3092</v>
      </c>
      <c r="P13966" t="s">
        <v>3095</v>
      </c>
      <c r="R13966" t="s">
        <v>3094</v>
      </c>
    </row>
    <row r="13967" spans="1:18" x14ac:dyDescent="0.25">
      <c r="A13967" t="s">
        <v>7485</v>
      </c>
      <c r="B13967" t="s">
        <v>3089</v>
      </c>
      <c r="D13967" t="s">
        <v>3090</v>
      </c>
      <c r="E13967" t="s">
        <v>3090</v>
      </c>
      <c r="F13967">
        <v>1</v>
      </c>
      <c r="G13967">
        <v>0</v>
      </c>
      <c r="H13967">
        <v>0</v>
      </c>
      <c r="I13967">
        <v>0</v>
      </c>
      <c r="K13967"/>
      <c r="N13967" t="s">
        <v>3091</v>
      </c>
      <c r="O13967" t="s">
        <v>3092</v>
      </c>
      <c r="P13967" t="s">
        <v>3095</v>
      </c>
      <c r="R13967" t="s">
        <v>3094</v>
      </c>
    </row>
    <row r="13968" spans="1:18" x14ac:dyDescent="0.25">
      <c r="A13968" t="s">
        <v>7486</v>
      </c>
      <c r="B13968" t="s">
        <v>3089</v>
      </c>
      <c r="D13968" t="s">
        <v>3090</v>
      </c>
      <c r="E13968" t="s">
        <v>3090</v>
      </c>
      <c r="F13968">
        <v>1</v>
      </c>
      <c r="G13968">
        <v>0</v>
      </c>
      <c r="H13968">
        <v>0</v>
      </c>
      <c r="I13968">
        <v>0</v>
      </c>
      <c r="K13968"/>
      <c r="N13968" t="s">
        <v>3091</v>
      </c>
      <c r="O13968" t="s">
        <v>3092</v>
      </c>
      <c r="P13968" t="s">
        <v>3095</v>
      </c>
      <c r="R13968" t="s">
        <v>3094</v>
      </c>
    </row>
    <row r="13969" spans="1:18" x14ac:dyDescent="0.25">
      <c r="A13969" t="s">
        <v>7487</v>
      </c>
      <c r="B13969" t="s">
        <v>3089</v>
      </c>
      <c r="D13969" t="s">
        <v>3090</v>
      </c>
      <c r="E13969" t="s">
        <v>3090</v>
      </c>
      <c r="F13969">
        <v>1</v>
      </c>
      <c r="G13969">
        <v>0</v>
      </c>
      <c r="H13969">
        <v>0</v>
      </c>
      <c r="I13969">
        <v>0</v>
      </c>
      <c r="K13969"/>
      <c r="N13969" t="s">
        <v>3091</v>
      </c>
      <c r="O13969" t="s">
        <v>3092</v>
      </c>
      <c r="P13969" t="s">
        <v>3095</v>
      </c>
      <c r="R13969" t="s">
        <v>3094</v>
      </c>
    </row>
    <row r="13970" spans="1:18" x14ac:dyDescent="0.25">
      <c r="A13970" t="s">
        <v>7488</v>
      </c>
      <c r="B13970" t="s">
        <v>3089</v>
      </c>
      <c r="D13970" t="s">
        <v>3090</v>
      </c>
      <c r="E13970" t="s">
        <v>3090</v>
      </c>
      <c r="F13970">
        <v>1</v>
      </c>
      <c r="G13970">
        <v>0</v>
      </c>
      <c r="H13970">
        <v>583.23159375</v>
      </c>
      <c r="I13970">
        <v>234.05159374999999</v>
      </c>
      <c r="K13970">
        <v>120</v>
      </c>
      <c r="M13970">
        <v>229.18</v>
      </c>
      <c r="N13970" t="s">
        <v>3091</v>
      </c>
      <c r="O13970" t="s">
        <v>3092</v>
      </c>
      <c r="P13970" t="s">
        <v>3095</v>
      </c>
      <c r="R13970" t="s">
        <v>3094</v>
      </c>
    </row>
    <row r="13971" spans="1:18" x14ac:dyDescent="0.25">
      <c r="A13971" t="s">
        <v>7489</v>
      </c>
      <c r="B13971" t="s">
        <v>3089</v>
      </c>
      <c r="D13971" t="s">
        <v>3090</v>
      </c>
      <c r="E13971" t="s">
        <v>3090</v>
      </c>
      <c r="F13971">
        <v>1</v>
      </c>
      <c r="G13971">
        <v>0</v>
      </c>
      <c r="H13971">
        <v>581.15620976000002</v>
      </c>
      <c r="I13971">
        <v>202.88620976000001</v>
      </c>
      <c r="K13971">
        <v>130</v>
      </c>
      <c r="M13971">
        <v>248.27</v>
      </c>
      <c r="N13971" t="s">
        <v>3091</v>
      </c>
      <c r="O13971" t="s">
        <v>3092</v>
      </c>
      <c r="P13971" t="s">
        <v>3095</v>
      </c>
      <c r="R13971" t="s">
        <v>3094</v>
      </c>
    </row>
    <row r="13972" spans="1:18" x14ac:dyDescent="0.25">
      <c r="A13972" t="s">
        <v>7490</v>
      </c>
      <c r="B13972" t="s">
        <v>3089</v>
      </c>
      <c r="D13972" t="s">
        <v>3090</v>
      </c>
      <c r="E13972" t="s">
        <v>3090</v>
      </c>
      <c r="F13972">
        <v>1</v>
      </c>
      <c r="G13972">
        <v>0</v>
      </c>
      <c r="H13972">
        <v>105.777757009345</v>
      </c>
      <c r="I13972">
        <v>9.7757009345794496E-2</v>
      </c>
      <c r="K13972">
        <v>39</v>
      </c>
      <c r="M13972">
        <v>66.680000000000007</v>
      </c>
      <c r="N13972" t="s">
        <v>3091</v>
      </c>
      <c r="O13972" t="s">
        <v>3092</v>
      </c>
      <c r="P13972" t="s">
        <v>3095</v>
      </c>
      <c r="R13972" t="s">
        <v>3094</v>
      </c>
    </row>
    <row r="13973" spans="1:18" x14ac:dyDescent="0.25">
      <c r="A13973" t="s">
        <v>7491</v>
      </c>
      <c r="B13973" t="s">
        <v>3089</v>
      </c>
      <c r="D13973" t="s">
        <v>3090</v>
      </c>
      <c r="E13973" t="s">
        <v>3090</v>
      </c>
      <c r="F13973">
        <v>1</v>
      </c>
      <c r="G13973">
        <v>0</v>
      </c>
      <c r="H13973">
        <v>21.712585669781902</v>
      </c>
      <c r="I13973">
        <v>3.2585669781931503E-2</v>
      </c>
      <c r="K13973">
        <v>8</v>
      </c>
      <c r="M13973">
        <v>13.68</v>
      </c>
      <c r="N13973" t="s">
        <v>3091</v>
      </c>
      <c r="O13973" t="s">
        <v>3092</v>
      </c>
      <c r="P13973" t="s">
        <v>3095</v>
      </c>
      <c r="R13973" t="s">
        <v>3094</v>
      </c>
    </row>
    <row r="13974" spans="1:18" x14ac:dyDescent="0.25">
      <c r="A13974" t="s">
        <v>7492</v>
      </c>
      <c r="B13974" t="s">
        <v>3089</v>
      </c>
      <c r="D13974" t="s">
        <v>3090</v>
      </c>
      <c r="E13974" t="s">
        <v>3090</v>
      </c>
      <c r="F13974">
        <v>1</v>
      </c>
      <c r="G13974">
        <v>0</v>
      </c>
      <c r="H13974">
        <v>277.97809861782798</v>
      </c>
      <c r="I13974">
        <v>115.38809861782801</v>
      </c>
      <c r="K13974">
        <v>60</v>
      </c>
      <c r="M13974">
        <v>102.59</v>
      </c>
      <c r="N13974" t="s">
        <v>3091</v>
      </c>
      <c r="O13974" t="s">
        <v>3092</v>
      </c>
      <c r="P13974" t="s">
        <v>3095</v>
      </c>
      <c r="R13974" t="s">
        <v>3094</v>
      </c>
    </row>
    <row r="13975" spans="1:18" x14ac:dyDescent="0.25">
      <c r="A13975" t="s">
        <v>7493</v>
      </c>
      <c r="B13975" t="s">
        <v>3089</v>
      </c>
      <c r="D13975" t="s">
        <v>3090</v>
      </c>
      <c r="E13975" t="s">
        <v>3090</v>
      </c>
      <c r="F13975">
        <v>1</v>
      </c>
      <c r="G13975">
        <v>0</v>
      </c>
      <c r="H13975">
        <v>583.82889999999895</v>
      </c>
      <c r="I13975">
        <v>176.31889999999899</v>
      </c>
      <c r="K13975">
        <v>83</v>
      </c>
      <c r="M13975">
        <v>324.51</v>
      </c>
      <c r="N13975" t="s">
        <v>3091</v>
      </c>
      <c r="O13975" t="s">
        <v>3092</v>
      </c>
      <c r="P13975" t="s">
        <v>3095</v>
      </c>
      <c r="R13975" t="s">
        <v>3094</v>
      </c>
    </row>
    <row r="13976" spans="1:18" x14ac:dyDescent="0.25">
      <c r="A13976" t="s">
        <v>7494</v>
      </c>
      <c r="B13976" t="s">
        <v>3089</v>
      </c>
      <c r="D13976" t="s">
        <v>3090</v>
      </c>
      <c r="E13976" t="s">
        <v>3090</v>
      </c>
      <c r="F13976">
        <v>1</v>
      </c>
      <c r="G13976">
        <v>0</v>
      </c>
      <c r="H13976">
        <v>2.8552941176470501</v>
      </c>
      <c r="I13976">
        <v>0.14529411764705899</v>
      </c>
      <c r="K13976">
        <v>1</v>
      </c>
      <c r="M13976">
        <v>1.71</v>
      </c>
      <c r="N13976" t="s">
        <v>3091</v>
      </c>
      <c r="O13976" t="s">
        <v>3092</v>
      </c>
      <c r="P13976" t="s">
        <v>3095</v>
      </c>
      <c r="R13976" t="s">
        <v>3094</v>
      </c>
    </row>
    <row r="13977" spans="1:18" x14ac:dyDescent="0.25">
      <c r="A13977" t="s">
        <v>7495</v>
      </c>
      <c r="B13977" t="s">
        <v>3089</v>
      </c>
      <c r="D13977" t="s">
        <v>3090</v>
      </c>
      <c r="E13977" t="s">
        <v>3090</v>
      </c>
      <c r="F13977">
        <v>1</v>
      </c>
      <c r="G13977">
        <v>0</v>
      </c>
      <c r="H13977">
        <v>2.8552941176470501</v>
      </c>
      <c r="I13977">
        <v>0.14529411764705899</v>
      </c>
      <c r="K13977">
        <v>1</v>
      </c>
      <c r="M13977">
        <v>1.71</v>
      </c>
      <c r="N13977" t="s">
        <v>3091</v>
      </c>
      <c r="O13977" t="s">
        <v>3092</v>
      </c>
      <c r="P13977" t="s">
        <v>3095</v>
      </c>
      <c r="R13977" t="s">
        <v>3094</v>
      </c>
    </row>
    <row r="13978" spans="1:18" x14ac:dyDescent="0.25">
      <c r="A13978" t="s">
        <v>7496</v>
      </c>
      <c r="B13978" t="s">
        <v>3089</v>
      </c>
      <c r="D13978" t="s">
        <v>3090</v>
      </c>
      <c r="E13978" t="s">
        <v>3090</v>
      </c>
      <c r="F13978">
        <v>1</v>
      </c>
      <c r="G13978">
        <v>0</v>
      </c>
      <c r="H13978">
        <v>203.85374999999999</v>
      </c>
      <c r="I13978">
        <v>72.913749999999993</v>
      </c>
      <c r="K13978">
        <v>45</v>
      </c>
      <c r="M13978">
        <v>85.94</v>
      </c>
      <c r="N13978" t="s">
        <v>3091</v>
      </c>
      <c r="O13978" t="s">
        <v>3092</v>
      </c>
      <c r="P13978" t="s">
        <v>3095</v>
      </c>
      <c r="R13978" t="s">
        <v>3094</v>
      </c>
    </row>
    <row r="13979" spans="1:18" x14ac:dyDescent="0.25">
      <c r="A13979" t="s">
        <v>7497</v>
      </c>
      <c r="B13979" t="s">
        <v>3089</v>
      </c>
      <c r="D13979" t="s">
        <v>3090</v>
      </c>
      <c r="E13979" t="s">
        <v>3090</v>
      </c>
      <c r="F13979">
        <v>1</v>
      </c>
      <c r="G13979">
        <v>0</v>
      </c>
      <c r="H13979">
        <v>11.673</v>
      </c>
      <c r="I13979">
        <v>5.1680000000000001</v>
      </c>
      <c r="K13979">
        <v>2.4</v>
      </c>
      <c r="M13979">
        <v>4.1050000000000004</v>
      </c>
      <c r="N13979" t="s">
        <v>3091</v>
      </c>
      <c r="O13979" t="s">
        <v>3092</v>
      </c>
      <c r="P13979" t="s">
        <v>3095</v>
      </c>
      <c r="R13979" t="s">
        <v>3094</v>
      </c>
    </row>
    <row r="13980" spans="1:18" x14ac:dyDescent="0.25">
      <c r="A13980" t="s">
        <v>7498</v>
      </c>
      <c r="B13980" t="s">
        <v>3089</v>
      </c>
      <c r="D13980" t="s">
        <v>3090</v>
      </c>
      <c r="E13980" t="s">
        <v>3090</v>
      </c>
      <c r="F13980">
        <v>1</v>
      </c>
      <c r="G13980">
        <v>0</v>
      </c>
      <c r="H13980">
        <v>25.0946226415094</v>
      </c>
      <c r="I13980">
        <v>0.16462264150943401</v>
      </c>
      <c r="K13980">
        <v>9.1999999999999993</v>
      </c>
      <c r="M13980">
        <v>15.73</v>
      </c>
      <c r="N13980" t="s">
        <v>3091</v>
      </c>
      <c r="O13980" t="s">
        <v>3092</v>
      </c>
      <c r="P13980" t="s">
        <v>3095</v>
      </c>
      <c r="R13980" t="s">
        <v>3094</v>
      </c>
    </row>
    <row r="13981" spans="1:18" x14ac:dyDescent="0.25">
      <c r="A13981" t="s">
        <v>7499</v>
      </c>
      <c r="B13981" t="s">
        <v>3089</v>
      </c>
      <c r="D13981" t="s">
        <v>3090</v>
      </c>
      <c r="E13981" t="s">
        <v>3090</v>
      </c>
      <c r="F13981">
        <v>1</v>
      </c>
      <c r="G13981">
        <v>0</v>
      </c>
      <c r="H13981">
        <v>25.094465408805</v>
      </c>
      <c r="I13981">
        <v>0.16446540880503099</v>
      </c>
      <c r="K13981">
        <v>9.1999999999999993</v>
      </c>
      <c r="M13981">
        <v>15.73</v>
      </c>
      <c r="N13981" t="s">
        <v>3091</v>
      </c>
      <c r="O13981" t="s">
        <v>3092</v>
      </c>
      <c r="P13981" t="s">
        <v>3095</v>
      </c>
      <c r="R13981" t="s">
        <v>3094</v>
      </c>
    </row>
    <row r="13982" spans="1:18" x14ac:dyDescent="0.25">
      <c r="A13982" t="s">
        <v>7500</v>
      </c>
      <c r="B13982" t="s">
        <v>3089</v>
      </c>
      <c r="D13982" t="s">
        <v>3090</v>
      </c>
      <c r="E13982" t="s">
        <v>3090</v>
      </c>
      <c r="F13982">
        <v>1</v>
      </c>
      <c r="G13982">
        <v>0</v>
      </c>
      <c r="H13982">
        <v>206.357321461429</v>
      </c>
      <c r="I13982">
        <v>51.897321461429499</v>
      </c>
      <c r="K13982">
        <v>57</v>
      </c>
      <c r="M13982">
        <v>97.46</v>
      </c>
      <c r="N13982" t="s">
        <v>3091</v>
      </c>
      <c r="O13982" t="s">
        <v>3092</v>
      </c>
      <c r="P13982" t="s">
        <v>3095</v>
      </c>
      <c r="R13982" t="s">
        <v>3094</v>
      </c>
    </row>
    <row r="13983" spans="1:18" x14ac:dyDescent="0.25">
      <c r="A13983" t="s">
        <v>7501</v>
      </c>
      <c r="B13983" t="s">
        <v>3089</v>
      </c>
      <c r="D13983" t="s">
        <v>3090</v>
      </c>
      <c r="E13983" t="s">
        <v>3090</v>
      </c>
      <c r="F13983">
        <v>1</v>
      </c>
      <c r="G13983">
        <v>0</v>
      </c>
      <c r="H13983">
        <v>115.6296</v>
      </c>
      <c r="I13983">
        <v>7.2396000000000003</v>
      </c>
      <c r="K13983">
        <v>40</v>
      </c>
      <c r="M13983">
        <v>68.39</v>
      </c>
      <c r="N13983" t="s">
        <v>3091</v>
      </c>
      <c r="O13983" t="s">
        <v>3092</v>
      </c>
      <c r="P13983" t="s">
        <v>3095</v>
      </c>
      <c r="R13983" t="s">
        <v>3094</v>
      </c>
    </row>
    <row r="13984" spans="1:18" x14ac:dyDescent="0.25">
      <c r="A13984" t="s">
        <v>7502</v>
      </c>
      <c r="B13984" t="s">
        <v>3089</v>
      </c>
      <c r="D13984" t="s">
        <v>3090</v>
      </c>
      <c r="E13984" t="s">
        <v>3090</v>
      </c>
      <c r="F13984">
        <v>1</v>
      </c>
      <c r="G13984">
        <v>0</v>
      </c>
      <c r="H13984">
        <v>1140.0131267654699</v>
      </c>
      <c r="I13984">
        <v>733.54312676547204</v>
      </c>
      <c r="K13984">
        <v>150</v>
      </c>
      <c r="M13984">
        <v>256.47000000000003</v>
      </c>
      <c r="N13984" t="s">
        <v>3091</v>
      </c>
      <c r="O13984" t="s">
        <v>3092</v>
      </c>
      <c r="P13984" t="s">
        <v>3095</v>
      </c>
      <c r="R13984" t="s">
        <v>3094</v>
      </c>
    </row>
    <row r="13985" spans="1:18" x14ac:dyDescent="0.25">
      <c r="A13985" t="s">
        <v>7503</v>
      </c>
      <c r="B13985" t="s">
        <v>3089</v>
      </c>
      <c r="D13985" t="s">
        <v>3090</v>
      </c>
      <c r="E13985" t="s">
        <v>3090</v>
      </c>
      <c r="F13985">
        <v>1</v>
      </c>
      <c r="G13985">
        <v>0</v>
      </c>
      <c r="H13985">
        <v>21.745786163521998</v>
      </c>
      <c r="I13985">
        <v>6.5786163522012595E-2</v>
      </c>
      <c r="K13985">
        <v>8</v>
      </c>
      <c r="M13985">
        <v>13.68</v>
      </c>
      <c r="N13985" t="s">
        <v>3091</v>
      </c>
      <c r="O13985" t="s">
        <v>3092</v>
      </c>
      <c r="P13985" t="s">
        <v>3095</v>
      </c>
      <c r="R13985" t="s">
        <v>3094</v>
      </c>
    </row>
    <row r="13986" spans="1:18" x14ac:dyDescent="0.25">
      <c r="A13986" t="s">
        <v>7504</v>
      </c>
      <c r="B13986" t="s">
        <v>3089</v>
      </c>
      <c r="D13986" t="s">
        <v>3090</v>
      </c>
      <c r="E13986" t="s">
        <v>3090</v>
      </c>
      <c r="F13986">
        <v>1</v>
      </c>
      <c r="G13986">
        <v>0</v>
      </c>
      <c r="H13986">
        <v>35.432499999999997</v>
      </c>
      <c r="I13986">
        <v>8.3324999999999996</v>
      </c>
      <c r="K13986">
        <v>10</v>
      </c>
      <c r="M13986">
        <v>17.100000000000001</v>
      </c>
      <c r="N13986" t="s">
        <v>3091</v>
      </c>
      <c r="O13986" t="s">
        <v>3092</v>
      </c>
      <c r="P13986" t="s">
        <v>3095</v>
      </c>
      <c r="R13986" t="s">
        <v>3094</v>
      </c>
    </row>
    <row r="13987" spans="1:18" x14ac:dyDescent="0.25">
      <c r="A13987" t="s">
        <v>7505</v>
      </c>
      <c r="B13987" t="s">
        <v>3089</v>
      </c>
      <c r="D13987" t="s">
        <v>3090</v>
      </c>
      <c r="E13987" t="s">
        <v>3090</v>
      </c>
      <c r="F13987">
        <v>1</v>
      </c>
      <c r="G13987">
        <v>0</v>
      </c>
      <c r="H13987">
        <v>481.14499999999998</v>
      </c>
      <c r="I13987">
        <v>131.965</v>
      </c>
      <c r="K13987">
        <v>120</v>
      </c>
      <c r="M13987">
        <v>229.18</v>
      </c>
      <c r="N13987" t="s">
        <v>3091</v>
      </c>
      <c r="O13987" t="s">
        <v>3092</v>
      </c>
      <c r="P13987" t="s">
        <v>3095</v>
      </c>
      <c r="R13987" t="s">
        <v>3094</v>
      </c>
    </row>
    <row r="13988" spans="1:18" x14ac:dyDescent="0.25">
      <c r="A13988" t="s">
        <v>7506</v>
      </c>
      <c r="B13988" t="s">
        <v>3089</v>
      </c>
      <c r="D13988" t="s">
        <v>3090</v>
      </c>
      <c r="E13988" t="s">
        <v>3090</v>
      </c>
      <c r="F13988">
        <v>1</v>
      </c>
      <c r="G13988">
        <v>0</v>
      </c>
      <c r="H13988">
        <v>5.4232924528301796</v>
      </c>
      <c r="I13988">
        <v>3.2924528301886799E-3</v>
      </c>
      <c r="K13988">
        <v>2</v>
      </c>
      <c r="M13988">
        <v>3.42</v>
      </c>
      <c r="N13988" t="s">
        <v>3091</v>
      </c>
      <c r="O13988" t="s">
        <v>3092</v>
      </c>
      <c r="P13988" t="s">
        <v>3095</v>
      </c>
      <c r="R13988" t="s">
        <v>3094</v>
      </c>
    </row>
    <row r="13989" spans="1:18" x14ac:dyDescent="0.25">
      <c r="A13989" t="s">
        <v>7507</v>
      </c>
      <c r="B13989" t="s">
        <v>3089</v>
      </c>
      <c r="D13989" t="s">
        <v>3090</v>
      </c>
      <c r="E13989" t="s">
        <v>3090</v>
      </c>
      <c r="F13989">
        <v>1</v>
      </c>
      <c r="G13989">
        <v>0</v>
      </c>
      <c r="H13989">
        <v>5.4232924528301796</v>
      </c>
      <c r="I13989">
        <v>3.2924528301886799E-3</v>
      </c>
      <c r="K13989">
        <v>2</v>
      </c>
      <c r="M13989">
        <v>3.42</v>
      </c>
      <c r="N13989" t="s">
        <v>3091</v>
      </c>
      <c r="O13989" t="s">
        <v>3092</v>
      </c>
      <c r="P13989" t="s">
        <v>3095</v>
      </c>
      <c r="R13989" t="s">
        <v>3094</v>
      </c>
    </row>
    <row r="13990" spans="1:18" x14ac:dyDescent="0.25">
      <c r="A13990" t="s">
        <v>7508</v>
      </c>
      <c r="B13990" t="s">
        <v>3089</v>
      </c>
      <c r="D13990" t="s">
        <v>3090</v>
      </c>
      <c r="E13990" t="s">
        <v>3090</v>
      </c>
      <c r="F13990">
        <v>1</v>
      </c>
      <c r="G13990">
        <v>0</v>
      </c>
      <c r="H13990">
        <v>5.4232924528301796</v>
      </c>
      <c r="I13990">
        <v>3.2924528301886799E-3</v>
      </c>
      <c r="K13990">
        <v>2</v>
      </c>
      <c r="M13990">
        <v>3.42</v>
      </c>
      <c r="N13990" t="s">
        <v>3091</v>
      </c>
      <c r="O13990" t="s">
        <v>3092</v>
      </c>
      <c r="P13990" t="s">
        <v>3095</v>
      </c>
      <c r="R13990" t="s">
        <v>3094</v>
      </c>
    </row>
    <row r="13991" spans="1:18" x14ac:dyDescent="0.25">
      <c r="A13991" t="s">
        <v>7509</v>
      </c>
      <c r="B13991" t="s">
        <v>3089</v>
      </c>
      <c r="D13991" t="s">
        <v>3090</v>
      </c>
      <c r="E13991" t="s">
        <v>3090</v>
      </c>
      <c r="F13991">
        <v>1</v>
      </c>
      <c r="G13991">
        <v>0</v>
      </c>
      <c r="H13991">
        <v>5.4232924528301796</v>
      </c>
      <c r="I13991">
        <v>3.2924528301886799E-3</v>
      </c>
      <c r="K13991">
        <v>2</v>
      </c>
      <c r="M13991">
        <v>3.42</v>
      </c>
      <c r="N13991" t="s">
        <v>3091</v>
      </c>
      <c r="O13991" t="s">
        <v>3092</v>
      </c>
      <c r="P13991" t="s">
        <v>3095</v>
      </c>
      <c r="R13991" t="s">
        <v>3094</v>
      </c>
    </row>
    <row r="13992" spans="1:18" x14ac:dyDescent="0.25">
      <c r="A13992" t="s">
        <v>7510</v>
      </c>
      <c r="B13992" t="s">
        <v>3089</v>
      </c>
      <c r="D13992" t="s">
        <v>3090</v>
      </c>
      <c r="E13992" t="s">
        <v>3090</v>
      </c>
      <c r="F13992">
        <v>1</v>
      </c>
      <c r="G13992">
        <v>0</v>
      </c>
      <c r="H13992">
        <v>15.755000000000001</v>
      </c>
      <c r="I13992">
        <v>2.2250000000000001</v>
      </c>
      <c r="K13992">
        <v>3</v>
      </c>
      <c r="M13992">
        <v>10.53</v>
      </c>
      <c r="N13992" t="s">
        <v>3091</v>
      </c>
      <c r="O13992" t="s">
        <v>3092</v>
      </c>
      <c r="P13992" t="s">
        <v>3095</v>
      </c>
      <c r="R13992" t="s">
        <v>3094</v>
      </c>
    </row>
    <row r="13993" spans="1:18" x14ac:dyDescent="0.25">
      <c r="A13993" t="s">
        <v>7511</v>
      </c>
      <c r="B13993" t="s">
        <v>3089</v>
      </c>
      <c r="D13993" t="s">
        <v>3090</v>
      </c>
      <c r="E13993" t="s">
        <v>3090</v>
      </c>
      <c r="F13993">
        <v>1</v>
      </c>
      <c r="G13993">
        <v>0</v>
      </c>
      <c r="H13993">
        <v>15.31</v>
      </c>
      <c r="I13993">
        <v>1.78</v>
      </c>
      <c r="K13993">
        <v>3</v>
      </c>
      <c r="M13993">
        <v>10.53</v>
      </c>
      <c r="N13993" t="s">
        <v>3091</v>
      </c>
      <c r="O13993" t="s">
        <v>3092</v>
      </c>
      <c r="P13993" t="s">
        <v>3095</v>
      </c>
      <c r="R13993" t="s">
        <v>3094</v>
      </c>
    </row>
    <row r="13994" spans="1:18" x14ac:dyDescent="0.25">
      <c r="A13994" t="s">
        <v>7512</v>
      </c>
      <c r="B13994" t="s">
        <v>3089</v>
      </c>
      <c r="D13994" t="s">
        <v>3090</v>
      </c>
      <c r="E13994" t="s">
        <v>3090</v>
      </c>
      <c r="F13994">
        <v>1</v>
      </c>
      <c r="G13994">
        <v>0</v>
      </c>
      <c r="H13994">
        <v>0</v>
      </c>
      <c r="I13994">
        <v>0</v>
      </c>
      <c r="K13994"/>
      <c r="N13994" t="s">
        <v>3091</v>
      </c>
      <c r="O13994" t="s">
        <v>3092</v>
      </c>
      <c r="P13994" t="s">
        <v>3095</v>
      </c>
      <c r="R13994" t="s">
        <v>3094</v>
      </c>
    </row>
    <row r="13995" spans="1:18" x14ac:dyDescent="0.25">
      <c r="A13995" t="s">
        <v>3247</v>
      </c>
      <c r="B13995" t="s">
        <v>3089</v>
      </c>
      <c r="D13995" t="s">
        <v>3090</v>
      </c>
      <c r="E13995" t="s">
        <v>3090</v>
      </c>
      <c r="F13995">
        <v>1</v>
      </c>
      <c r="G13995">
        <v>0</v>
      </c>
      <c r="H13995">
        <v>0</v>
      </c>
      <c r="I13995">
        <v>0</v>
      </c>
      <c r="K13995"/>
      <c r="N13995" t="s">
        <v>3091</v>
      </c>
      <c r="O13995" t="s">
        <v>3092</v>
      </c>
      <c r="P13995" t="s">
        <v>3095</v>
      </c>
      <c r="R13995" t="s">
        <v>3094</v>
      </c>
    </row>
    <row r="13996" spans="1:18" x14ac:dyDescent="0.25">
      <c r="A13996" t="s">
        <v>7513</v>
      </c>
      <c r="B13996" t="s">
        <v>3089</v>
      </c>
      <c r="D13996" t="s">
        <v>3090</v>
      </c>
      <c r="E13996" t="s">
        <v>3090</v>
      </c>
      <c r="F13996">
        <v>1</v>
      </c>
      <c r="G13996">
        <v>0</v>
      </c>
      <c r="H13996">
        <v>12.9950137086455</v>
      </c>
      <c r="I13996">
        <v>7.5750137086455904</v>
      </c>
      <c r="K13996">
        <v>2</v>
      </c>
      <c r="M13996">
        <v>3.42</v>
      </c>
      <c r="N13996" t="s">
        <v>3091</v>
      </c>
      <c r="O13996" t="s">
        <v>3092</v>
      </c>
      <c r="P13996" t="s">
        <v>3095</v>
      </c>
      <c r="R13996" t="s">
        <v>3094</v>
      </c>
    </row>
    <row r="13997" spans="1:18" x14ac:dyDescent="0.25">
      <c r="A13997" t="s">
        <v>7514</v>
      </c>
      <c r="B13997" t="s">
        <v>3089</v>
      </c>
      <c r="D13997" t="s">
        <v>3090</v>
      </c>
      <c r="E13997" t="s">
        <v>3090</v>
      </c>
      <c r="F13997">
        <v>1</v>
      </c>
      <c r="G13997">
        <v>0</v>
      </c>
      <c r="H13997">
        <v>0</v>
      </c>
      <c r="I13997">
        <v>0</v>
      </c>
      <c r="K13997"/>
      <c r="N13997" t="s">
        <v>3091</v>
      </c>
      <c r="O13997" t="s">
        <v>3092</v>
      </c>
      <c r="P13997" t="s">
        <v>3095</v>
      </c>
      <c r="R13997" t="s">
        <v>3094</v>
      </c>
    </row>
    <row r="13998" spans="1:18" x14ac:dyDescent="0.25">
      <c r="A13998" t="s">
        <v>7515</v>
      </c>
      <c r="B13998" t="s">
        <v>3089</v>
      </c>
      <c r="D13998" t="s">
        <v>3090</v>
      </c>
      <c r="E13998" t="s">
        <v>3090</v>
      </c>
      <c r="F13998">
        <v>1</v>
      </c>
      <c r="G13998">
        <v>0</v>
      </c>
      <c r="H13998">
        <v>0</v>
      </c>
      <c r="I13998">
        <v>0</v>
      </c>
      <c r="K13998"/>
      <c r="N13998" t="s">
        <v>3091</v>
      </c>
      <c r="O13998" t="s">
        <v>3092</v>
      </c>
      <c r="P13998" t="s">
        <v>3095</v>
      </c>
      <c r="R13998" t="s">
        <v>3094</v>
      </c>
    </row>
    <row r="13999" spans="1:18" x14ac:dyDescent="0.25">
      <c r="A13999" t="s">
        <v>7516</v>
      </c>
      <c r="B13999" t="s">
        <v>3089</v>
      </c>
      <c r="D13999" t="s">
        <v>3090</v>
      </c>
      <c r="E13999" t="s">
        <v>3090</v>
      </c>
      <c r="F13999">
        <v>1</v>
      </c>
      <c r="G13999">
        <v>0</v>
      </c>
      <c r="H13999">
        <v>11.044888888888799</v>
      </c>
      <c r="I13999">
        <v>4.8098888888888798</v>
      </c>
      <c r="K13999">
        <v>2.2999999999999998</v>
      </c>
      <c r="M13999">
        <v>3.9350000000000001</v>
      </c>
      <c r="N13999" t="s">
        <v>3091</v>
      </c>
      <c r="O13999" t="s">
        <v>3092</v>
      </c>
      <c r="P13999" t="s">
        <v>3095</v>
      </c>
      <c r="R13999" t="s">
        <v>3094</v>
      </c>
    </row>
    <row r="14000" spans="1:18" x14ac:dyDescent="0.25">
      <c r="A14000" t="s">
        <v>7517</v>
      </c>
      <c r="B14000" t="s">
        <v>3089</v>
      </c>
      <c r="D14000" t="s">
        <v>3090</v>
      </c>
      <c r="E14000" t="s">
        <v>3090</v>
      </c>
      <c r="F14000">
        <v>1</v>
      </c>
      <c r="G14000">
        <v>0</v>
      </c>
      <c r="H14000">
        <v>0</v>
      </c>
      <c r="I14000">
        <v>0</v>
      </c>
      <c r="K14000"/>
      <c r="N14000" t="s">
        <v>3091</v>
      </c>
      <c r="O14000" t="s">
        <v>3092</v>
      </c>
      <c r="P14000" t="s">
        <v>3095</v>
      </c>
      <c r="R14000" t="s">
        <v>3094</v>
      </c>
    </row>
    <row r="14001" spans="1:18" x14ac:dyDescent="0.25">
      <c r="A14001" t="s">
        <v>7518</v>
      </c>
      <c r="B14001" t="s">
        <v>3089</v>
      </c>
      <c r="D14001" t="s">
        <v>3090</v>
      </c>
      <c r="E14001" t="s">
        <v>3090</v>
      </c>
      <c r="F14001">
        <v>1</v>
      </c>
      <c r="G14001">
        <v>0</v>
      </c>
      <c r="H14001">
        <v>0</v>
      </c>
      <c r="I14001">
        <v>0</v>
      </c>
      <c r="K14001"/>
      <c r="N14001" t="s">
        <v>3091</v>
      </c>
      <c r="O14001" t="s">
        <v>3092</v>
      </c>
      <c r="P14001" t="s">
        <v>3095</v>
      </c>
      <c r="R14001" t="s">
        <v>3094</v>
      </c>
    </row>
    <row r="14002" spans="1:18" x14ac:dyDescent="0.25">
      <c r="A14002" t="s">
        <v>7519</v>
      </c>
      <c r="B14002" t="s">
        <v>3089</v>
      </c>
      <c r="D14002" t="s">
        <v>3090</v>
      </c>
      <c r="E14002" t="s">
        <v>3090</v>
      </c>
      <c r="F14002">
        <v>1</v>
      </c>
      <c r="G14002">
        <v>0</v>
      </c>
      <c r="H14002">
        <v>0</v>
      </c>
      <c r="I14002">
        <v>0</v>
      </c>
      <c r="K14002"/>
      <c r="N14002" t="s">
        <v>3091</v>
      </c>
      <c r="O14002" t="s">
        <v>3092</v>
      </c>
      <c r="P14002" t="s">
        <v>3095</v>
      </c>
      <c r="R14002" t="s">
        <v>3094</v>
      </c>
    </row>
    <row r="14003" spans="1:18" x14ac:dyDescent="0.25">
      <c r="A14003" t="s">
        <v>7520</v>
      </c>
      <c r="B14003" t="s">
        <v>3089</v>
      </c>
      <c r="D14003" t="s">
        <v>3090</v>
      </c>
      <c r="E14003" t="s">
        <v>3090</v>
      </c>
      <c r="F14003">
        <v>1</v>
      </c>
      <c r="G14003">
        <v>0</v>
      </c>
      <c r="H14003">
        <v>0</v>
      </c>
      <c r="I14003">
        <v>0</v>
      </c>
      <c r="K14003"/>
      <c r="N14003" t="s">
        <v>3091</v>
      </c>
      <c r="O14003" t="s">
        <v>3092</v>
      </c>
      <c r="P14003" t="s">
        <v>3095</v>
      </c>
      <c r="R14003" t="s">
        <v>3094</v>
      </c>
    </row>
    <row r="14004" spans="1:18" x14ac:dyDescent="0.25">
      <c r="A14004" t="s">
        <v>7521</v>
      </c>
      <c r="B14004" t="s">
        <v>3089</v>
      </c>
      <c r="D14004" t="s">
        <v>3090</v>
      </c>
      <c r="E14004" t="s">
        <v>3090</v>
      </c>
      <c r="F14004">
        <v>1</v>
      </c>
      <c r="G14004">
        <v>0</v>
      </c>
      <c r="H14004">
        <v>0</v>
      </c>
      <c r="I14004">
        <v>0</v>
      </c>
      <c r="K14004"/>
      <c r="N14004" t="s">
        <v>3091</v>
      </c>
      <c r="O14004" t="s">
        <v>3092</v>
      </c>
      <c r="P14004" t="s">
        <v>3095</v>
      </c>
      <c r="R14004" t="s">
        <v>3094</v>
      </c>
    </row>
    <row r="14005" spans="1:18" x14ac:dyDescent="0.25">
      <c r="A14005" t="s">
        <v>7522</v>
      </c>
      <c r="B14005" t="s">
        <v>3089</v>
      </c>
      <c r="D14005" t="s">
        <v>3090</v>
      </c>
      <c r="E14005" t="s">
        <v>3090</v>
      </c>
      <c r="F14005">
        <v>1</v>
      </c>
      <c r="G14005">
        <v>0</v>
      </c>
      <c r="H14005">
        <v>0</v>
      </c>
      <c r="I14005">
        <v>0</v>
      </c>
      <c r="K14005"/>
      <c r="N14005" t="s">
        <v>3091</v>
      </c>
      <c r="O14005" t="s">
        <v>3092</v>
      </c>
      <c r="P14005" t="s">
        <v>3095</v>
      </c>
      <c r="R14005" t="s">
        <v>3094</v>
      </c>
    </row>
    <row r="14006" spans="1:18" x14ac:dyDescent="0.25">
      <c r="A14006" t="s">
        <v>7523</v>
      </c>
      <c r="B14006" t="s">
        <v>3089</v>
      </c>
      <c r="D14006" t="s">
        <v>3090</v>
      </c>
      <c r="E14006" t="s">
        <v>3090</v>
      </c>
      <c r="F14006">
        <v>1</v>
      </c>
      <c r="G14006">
        <v>0</v>
      </c>
      <c r="H14006">
        <v>10.3477327853421</v>
      </c>
      <c r="I14006">
        <v>1.3277327853421601</v>
      </c>
      <c r="K14006">
        <v>2</v>
      </c>
      <c r="M14006">
        <v>7.02</v>
      </c>
      <c r="N14006" t="s">
        <v>3091</v>
      </c>
      <c r="O14006" t="s">
        <v>3092</v>
      </c>
      <c r="P14006" t="s">
        <v>3095</v>
      </c>
      <c r="R14006" t="s">
        <v>3094</v>
      </c>
    </row>
    <row r="14007" spans="1:18" x14ac:dyDescent="0.25">
      <c r="A14007" t="s">
        <v>7524</v>
      </c>
      <c r="B14007" t="s">
        <v>3089</v>
      </c>
      <c r="D14007" t="s">
        <v>3090</v>
      </c>
      <c r="E14007" t="s">
        <v>3090</v>
      </c>
      <c r="F14007">
        <v>1</v>
      </c>
      <c r="G14007">
        <v>0</v>
      </c>
      <c r="H14007">
        <v>0</v>
      </c>
      <c r="I14007">
        <v>0</v>
      </c>
      <c r="K14007"/>
      <c r="N14007" t="s">
        <v>3091</v>
      </c>
      <c r="O14007" t="s">
        <v>3092</v>
      </c>
      <c r="P14007" t="s">
        <v>3095</v>
      </c>
      <c r="R14007" t="s">
        <v>3094</v>
      </c>
    </row>
    <row r="14008" spans="1:18" x14ac:dyDescent="0.25">
      <c r="A14008" t="s">
        <v>7525</v>
      </c>
      <c r="B14008" t="s">
        <v>3089</v>
      </c>
      <c r="D14008" t="s">
        <v>3090</v>
      </c>
      <c r="E14008" t="s">
        <v>3090</v>
      </c>
      <c r="F14008">
        <v>1</v>
      </c>
      <c r="G14008">
        <v>0</v>
      </c>
      <c r="H14008">
        <v>4.3731999999999998</v>
      </c>
      <c r="I14008">
        <v>1.6632</v>
      </c>
      <c r="K14008">
        <v>1</v>
      </c>
      <c r="M14008">
        <v>1.71</v>
      </c>
      <c r="N14008" t="s">
        <v>3091</v>
      </c>
      <c r="O14008" t="s">
        <v>3092</v>
      </c>
      <c r="P14008" t="s">
        <v>3095</v>
      </c>
      <c r="R14008" t="s">
        <v>3094</v>
      </c>
    </row>
    <row r="14009" spans="1:18" x14ac:dyDescent="0.25">
      <c r="A14009" t="s">
        <v>7526</v>
      </c>
      <c r="B14009" t="s">
        <v>3089</v>
      </c>
      <c r="D14009" t="s">
        <v>3090</v>
      </c>
      <c r="E14009" t="s">
        <v>3090</v>
      </c>
      <c r="F14009">
        <v>1</v>
      </c>
      <c r="G14009">
        <v>0</v>
      </c>
      <c r="H14009">
        <v>11.262625</v>
      </c>
      <c r="I14009">
        <v>5.0326250000000003</v>
      </c>
      <c r="K14009">
        <v>2.2999999999999998</v>
      </c>
      <c r="M14009">
        <v>3.93</v>
      </c>
      <c r="N14009" t="s">
        <v>3091</v>
      </c>
      <c r="O14009" t="s">
        <v>3092</v>
      </c>
      <c r="P14009" t="s">
        <v>3095</v>
      </c>
      <c r="R14009" t="s">
        <v>3094</v>
      </c>
    </row>
    <row r="14010" spans="1:18" x14ac:dyDescent="0.25">
      <c r="A14010" t="s">
        <v>7527</v>
      </c>
      <c r="B14010" t="s">
        <v>3089</v>
      </c>
      <c r="D14010" t="s">
        <v>3090</v>
      </c>
      <c r="E14010" t="s">
        <v>3090</v>
      </c>
      <c r="F14010">
        <v>1</v>
      </c>
      <c r="G14010">
        <v>0</v>
      </c>
      <c r="H14010">
        <v>8.6138750000000002</v>
      </c>
      <c r="I14010">
        <v>2.3838750000000002</v>
      </c>
      <c r="K14010">
        <v>2.2999999999999998</v>
      </c>
      <c r="M14010">
        <v>3.93</v>
      </c>
      <c r="N14010" t="s">
        <v>3091</v>
      </c>
      <c r="O14010" t="s">
        <v>3092</v>
      </c>
      <c r="P14010" t="s">
        <v>3095</v>
      </c>
      <c r="R14010" t="s">
        <v>3094</v>
      </c>
    </row>
    <row r="14011" spans="1:18" x14ac:dyDescent="0.25">
      <c r="A14011" t="s">
        <v>7528</v>
      </c>
      <c r="B14011" t="s">
        <v>3089</v>
      </c>
      <c r="D14011" t="s">
        <v>3090</v>
      </c>
      <c r="E14011" t="s">
        <v>3090</v>
      </c>
      <c r="F14011">
        <v>1</v>
      </c>
      <c r="G14011">
        <v>0</v>
      </c>
      <c r="H14011">
        <v>8.2935833333333306</v>
      </c>
      <c r="I14011">
        <v>2.0635833333333302</v>
      </c>
      <c r="K14011">
        <v>2.2999999999999998</v>
      </c>
      <c r="M14011">
        <v>3.93</v>
      </c>
      <c r="N14011" t="s">
        <v>3091</v>
      </c>
      <c r="O14011" t="s">
        <v>3092</v>
      </c>
      <c r="P14011" t="s">
        <v>3095</v>
      </c>
      <c r="R14011" t="s">
        <v>3094</v>
      </c>
    </row>
    <row r="14012" spans="1:18" x14ac:dyDescent="0.25">
      <c r="A14012" t="s">
        <v>7529</v>
      </c>
      <c r="B14012" t="s">
        <v>3089</v>
      </c>
      <c r="D14012" t="s">
        <v>3090</v>
      </c>
      <c r="E14012" t="s">
        <v>3090</v>
      </c>
      <c r="F14012">
        <v>1</v>
      </c>
      <c r="G14012">
        <v>0</v>
      </c>
      <c r="H14012">
        <v>31.154924999999999</v>
      </c>
      <c r="I14012">
        <v>24.919924999999999</v>
      </c>
      <c r="K14012">
        <v>2.2999999999999998</v>
      </c>
      <c r="M14012">
        <v>3.9350000000000001</v>
      </c>
      <c r="N14012" t="s">
        <v>3091</v>
      </c>
      <c r="O14012" t="s">
        <v>3092</v>
      </c>
      <c r="P14012" t="s">
        <v>3095</v>
      </c>
      <c r="R14012" t="s">
        <v>3094</v>
      </c>
    </row>
    <row r="14013" spans="1:18" x14ac:dyDescent="0.25">
      <c r="A14013" t="s">
        <v>7530</v>
      </c>
      <c r="B14013" t="s">
        <v>3089</v>
      </c>
      <c r="D14013" t="s">
        <v>3090</v>
      </c>
      <c r="E14013" t="s">
        <v>3090</v>
      </c>
      <c r="F14013">
        <v>1</v>
      </c>
      <c r="G14013">
        <v>0</v>
      </c>
      <c r="H14013">
        <v>0</v>
      </c>
      <c r="I14013">
        <v>0</v>
      </c>
      <c r="K14013"/>
      <c r="N14013" t="s">
        <v>3091</v>
      </c>
      <c r="O14013" t="s">
        <v>3092</v>
      </c>
      <c r="P14013" t="s">
        <v>3095</v>
      </c>
      <c r="R14013" t="s">
        <v>3094</v>
      </c>
    </row>
    <row r="14014" spans="1:18" x14ac:dyDescent="0.25">
      <c r="A14014" t="s">
        <v>7531</v>
      </c>
      <c r="B14014" t="s">
        <v>3089</v>
      </c>
      <c r="D14014" t="s">
        <v>3090</v>
      </c>
      <c r="E14014" t="s">
        <v>3090</v>
      </c>
      <c r="F14014">
        <v>1</v>
      </c>
      <c r="G14014">
        <v>0</v>
      </c>
      <c r="H14014">
        <v>4.2329999999999997</v>
      </c>
      <c r="I14014">
        <v>0.16800000000000001</v>
      </c>
      <c r="K14014">
        <v>1.5</v>
      </c>
      <c r="M14014">
        <v>2.5649999999999999</v>
      </c>
      <c r="N14014" t="s">
        <v>3091</v>
      </c>
      <c r="O14014" t="s">
        <v>3092</v>
      </c>
      <c r="P14014" t="s">
        <v>3095</v>
      </c>
      <c r="R14014" t="s">
        <v>3094</v>
      </c>
    </row>
    <row r="14015" spans="1:18" x14ac:dyDescent="0.25">
      <c r="A14015" t="s">
        <v>7532</v>
      </c>
      <c r="B14015" t="s">
        <v>3089</v>
      </c>
      <c r="D14015" t="s">
        <v>3090</v>
      </c>
      <c r="E14015" t="s">
        <v>3090</v>
      </c>
      <c r="F14015">
        <v>1</v>
      </c>
      <c r="G14015">
        <v>0</v>
      </c>
      <c r="H14015">
        <v>5.7869999999999999</v>
      </c>
      <c r="I14015">
        <v>1.722</v>
      </c>
      <c r="K14015">
        <v>1.5</v>
      </c>
      <c r="M14015">
        <v>2.5649999999999999</v>
      </c>
      <c r="N14015" t="s">
        <v>3091</v>
      </c>
      <c r="O14015" t="s">
        <v>3092</v>
      </c>
      <c r="P14015" t="s">
        <v>3095</v>
      </c>
      <c r="R14015" t="s">
        <v>3094</v>
      </c>
    </row>
    <row r="14016" spans="1:18" x14ac:dyDescent="0.25">
      <c r="A14016" t="s">
        <v>7533</v>
      </c>
      <c r="B14016" t="s">
        <v>3089</v>
      </c>
      <c r="D14016" t="s">
        <v>3090</v>
      </c>
      <c r="E14016" t="s">
        <v>3090</v>
      </c>
      <c r="F14016">
        <v>1</v>
      </c>
      <c r="G14016">
        <v>0</v>
      </c>
      <c r="H14016">
        <v>4.2510000000000003</v>
      </c>
      <c r="I14016">
        <v>0.186</v>
      </c>
      <c r="K14016">
        <v>1.5</v>
      </c>
      <c r="M14016">
        <v>2.5649999999999999</v>
      </c>
      <c r="N14016" t="s">
        <v>3091</v>
      </c>
      <c r="O14016" t="s">
        <v>3092</v>
      </c>
      <c r="P14016" t="s">
        <v>3095</v>
      </c>
      <c r="R14016" t="s">
        <v>3094</v>
      </c>
    </row>
    <row r="14017" spans="1:18" x14ac:dyDescent="0.25">
      <c r="A14017" t="s">
        <v>7534</v>
      </c>
      <c r="B14017" t="s">
        <v>3089</v>
      </c>
      <c r="D14017" t="s">
        <v>3090</v>
      </c>
      <c r="E14017" t="s">
        <v>3090</v>
      </c>
      <c r="F14017">
        <v>1</v>
      </c>
      <c r="G14017">
        <v>0</v>
      </c>
      <c r="H14017">
        <v>5.548</v>
      </c>
      <c r="I14017">
        <v>1.488</v>
      </c>
      <c r="K14017">
        <v>1.5</v>
      </c>
      <c r="M14017">
        <v>2.56</v>
      </c>
      <c r="N14017" t="s">
        <v>3091</v>
      </c>
      <c r="O14017" t="s">
        <v>3092</v>
      </c>
      <c r="P14017" t="s">
        <v>3095</v>
      </c>
      <c r="R14017" t="s">
        <v>3094</v>
      </c>
    </row>
    <row r="14018" spans="1:18" x14ac:dyDescent="0.25">
      <c r="A14018" t="s">
        <v>7535</v>
      </c>
      <c r="B14018" t="s">
        <v>3089</v>
      </c>
      <c r="D14018" t="s">
        <v>3090</v>
      </c>
      <c r="E14018" t="s">
        <v>3090</v>
      </c>
      <c r="F14018">
        <v>1</v>
      </c>
      <c r="G14018">
        <v>0</v>
      </c>
      <c r="H14018">
        <v>0</v>
      </c>
      <c r="I14018">
        <v>0</v>
      </c>
      <c r="K14018"/>
      <c r="N14018" t="s">
        <v>3091</v>
      </c>
      <c r="O14018" t="s">
        <v>3092</v>
      </c>
      <c r="P14018" t="s">
        <v>3095</v>
      </c>
      <c r="R14018" t="s">
        <v>3094</v>
      </c>
    </row>
    <row r="14019" spans="1:18" x14ac:dyDescent="0.25">
      <c r="A14019" t="s">
        <v>7536</v>
      </c>
      <c r="B14019" t="s">
        <v>3089</v>
      </c>
      <c r="D14019" t="s">
        <v>3090</v>
      </c>
      <c r="E14019" t="s">
        <v>3090</v>
      </c>
      <c r="F14019">
        <v>1</v>
      </c>
      <c r="G14019">
        <v>0</v>
      </c>
      <c r="H14019">
        <v>14.76</v>
      </c>
      <c r="I14019">
        <v>1.23</v>
      </c>
      <c r="K14019">
        <v>3</v>
      </c>
      <c r="M14019">
        <v>10.53</v>
      </c>
      <c r="N14019" t="s">
        <v>3091</v>
      </c>
      <c r="O14019" t="s">
        <v>3092</v>
      </c>
      <c r="P14019" t="s">
        <v>3095</v>
      </c>
      <c r="R14019" t="s">
        <v>3094</v>
      </c>
    </row>
    <row r="14020" spans="1:18" x14ac:dyDescent="0.25">
      <c r="A14020" t="s">
        <v>7537</v>
      </c>
      <c r="B14020" t="s">
        <v>3089</v>
      </c>
      <c r="D14020" t="s">
        <v>3090</v>
      </c>
      <c r="E14020" t="s">
        <v>3090</v>
      </c>
      <c r="F14020">
        <v>1</v>
      </c>
      <c r="G14020">
        <v>0</v>
      </c>
      <c r="H14020">
        <v>15.375</v>
      </c>
      <c r="I14020">
        <v>1.845</v>
      </c>
      <c r="K14020">
        <v>3</v>
      </c>
      <c r="M14020">
        <v>10.53</v>
      </c>
      <c r="N14020" t="s">
        <v>3091</v>
      </c>
      <c r="O14020" t="s">
        <v>3092</v>
      </c>
      <c r="P14020" t="s">
        <v>3095</v>
      </c>
      <c r="R14020" t="s">
        <v>3094</v>
      </c>
    </row>
    <row r="14021" spans="1:18" x14ac:dyDescent="0.25">
      <c r="A14021" t="s">
        <v>7538</v>
      </c>
      <c r="B14021" t="s">
        <v>3089</v>
      </c>
      <c r="D14021" t="s">
        <v>3090</v>
      </c>
      <c r="E14021" t="s">
        <v>3090</v>
      </c>
      <c r="F14021">
        <v>1</v>
      </c>
      <c r="G14021">
        <v>0</v>
      </c>
      <c r="H14021">
        <v>13.9539597222222</v>
      </c>
      <c r="I14021">
        <v>0.423959722222222</v>
      </c>
      <c r="K14021">
        <v>3</v>
      </c>
      <c r="M14021">
        <v>10.53</v>
      </c>
      <c r="N14021" t="s">
        <v>3091</v>
      </c>
      <c r="O14021" t="s">
        <v>3092</v>
      </c>
      <c r="P14021" t="s">
        <v>3095</v>
      </c>
      <c r="R14021" t="s">
        <v>3094</v>
      </c>
    </row>
    <row r="14022" spans="1:18" x14ac:dyDescent="0.25">
      <c r="A14022" t="s">
        <v>7539</v>
      </c>
      <c r="B14022" t="s">
        <v>3089</v>
      </c>
      <c r="D14022" t="s">
        <v>3090</v>
      </c>
      <c r="E14022" t="s">
        <v>3090</v>
      </c>
      <c r="F14022">
        <v>1</v>
      </c>
      <c r="G14022">
        <v>0</v>
      </c>
      <c r="H14022">
        <v>13.583719907407399</v>
      </c>
      <c r="I14022">
        <v>5.3719907407407501E-2</v>
      </c>
      <c r="K14022">
        <v>3</v>
      </c>
      <c r="M14022">
        <v>10.53</v>
      </c>
      <c r="N14022" t="s">
        <v>3091</v>
      </c>
      <c r="O14022" t="s">
        <v>3092</v>
      </c>
      <c r="P14022" t="s">
        <v>3095</v>
      </c>
      <c r="R14022" t="s">
        <v>3094</v>
      </c>
    </row>
    <row r="14023" spans="1:18" x14ac:dyDescent="0.25">
      <c r="A14023" t="s">
        <v>7540</v>
      </c>
      <c r="B14023" t="s">
        <v>3089</v>
      </c>
      <c r="D14023" t="s">
        <v>3090</v>
      </c>
      <c r="E14023" t="s">
        <v>3090</v>
      </c>
      <c r="F14023">
        <v>1</v>
      </c>
      <c r="G14023">
        <v>0</v>
      </c>
      <c r="H14023">
        <v>18.45</v>
      </c>
      <c r="I14023">
        <v>4.92</v>
      </c>
      <c r="K14023">
        <v>3</v>
      </c>
      <c r="M14023">
        <v>10.53</v>
      </c>
      <c r="N14023" t="s">
        <v>3091</v>
      </c>
      <c r="O14023" t="s">
        <v>3092</v>
      </c>
      <c r="P14023" t="s">
        <v>3095</v>
      </c>
      <c r="R14023" t="s">
        <v>3094</v>
      </c>
    </row>
    <row r="14024" spans="1:18" x14ac:dyDescent="0.25">
      <c r="A14024" t="s">
        <v>7541</v>
      </c>
      <c r="B14024" t="s">
        <v>3089</v>
      </c>
      <c r="D14024" t="s">
        <v>3090</v>
      </c>
      <c r="E14024" t="s">
        <v>3090</v>
      </c>
      <c r="F14024">
        <v>1</v>
      </c>
      <c r="G14024">
        <v>0</v>
      </c>
      <c r="H14024">
        <v>13.78</v>
      </c>
      <c r="I14024">
        <v>0.25</v>
      </c>
      <c r="K14024">
        <v>3</v>
      </c>
      <c r="M14024">
        <v>10.53</v>
      </c>
      <c r="N14024" t="s">
        <v>3091</v>
      </c>
      <c r="O14024" t="s">
        <v>3092</v>
      </c>
      <c r="P14024" t="s">
        <v>3095</v>
      </c>
      <c r="R14024" t="s">
        <v>3094</v>
      </c>
    </row>
    <row r="14025" spans="1:18" x14ac:dyDescent="0.25">
      <c r="A14025" t="s">
        <v>7542</v>
      </c>
      <c r="B14025" t="s">
        <v>3089</v>
      </c>
      <c r="D14025" t="s">
        <v>3090</v>
      </c>
      <c r="E14025" t="s">
        <v>3090</v>
      </c>
      <c r="F14025">
        <v>1</v>
      </c>
      <c r="G14025">
        <v>0</v>
      </c>
      <c r="H14025">
        <v>3.1018940972222202</v>
      </c>
      <c r="I14025">
        <v>0.39214409722222199</v>
      </c>
      <c r="K14025">
        <v>1</v>
      </c>
      <c r="M14025">
        <v>1.7097500000000001</v>
      </c>
      <c r="N14025" t="s">
        <v>3091</v>
      </c>
      <c r="O14025" t="s">
        <v>3092</v>
      </c>
      <c r="P14025" t="s">
        <v>3095</v>
      </c>
      <c r="R14025" t="s">
        <v>3094</v>
      </c>
    </row>
    <row r="14026" spans="1:18" x14ac:dyDescent="0.25">
      <c r="A14026" t="s">
        <v>7543</v>
      </c>
      <c r="B14026" t="s">
        <v>3089</v>
      </c>
      <c r="D14026" t="s">
        <v>3090</v>
      </c>
      <c r="E14026" t="s">
        <v>3090</v>
      </c>
      <c r="F14026">
        <v>1</v>
      </c>
      <c r="G14026">
        <v>0</v>
      </c>
      <c r="H14026">
        <v>15.176</v>
      </c>
      <c r="I14026">
        <v>0.44600000000000001</v>
      </c>
      <c r="K14026">
        <v>3</v>
      </c>
      <c r="M14026">
        <v>11.73</v>
      </c>
      <c r="N14026" t="s">
        <v>3091</v>
      </c>
      <c r="O14026" t="s">
        <v>3092</v>
      </c>
      <c r="P14026" t="s">
        <v>3095</v>
      </c>
      <c r="R14026" t="s">
        <v>3094</v>
      </c>
    </row>
    <row r="14027" spans="1:18" x14ac:dyDescent="0.25">
      <c r="A14027" t="s">
        <v>7544</v>
      </c>
      <c r="B14027" t="s">
        <v>3089</v>
      </c>
      <c r="D14027" t="s">
        <v>3090</v>
      </c>
      <c r="E14027" t="s">
        <v>3090</v>
      </c>
      <c r="F14027">
        <v>1</v>
      </c>
      <c r="G14027">
        <v>0</v>
      </c>
      <c r="H14027">
        <v>7.2895000000000003</v>
      </c>
      <c r="I14027">
        <v>1.0595000000000001</v>
      </c>
      <c r="K14027">
        <v>2.2999999999999998</v>
      </c>
      <c r="M14027">
        <v>3.93</v>
      </c>
      <c r="N14027" t="s">
        <v>3091</v>
      </c>
      <c r="O14027" t="s">
        <v>3092</v>
      </c>
      <c r="P14027" t="s">
        <v>3095</v>
      </c>
      <c r="R14027" t="s">
        <v>3094</v>
      </c>
    </row>
    <row r="14028" spans="1:18" x14ac:dyDescent="0.25">
      <c r="A14028" t="s">
        <v>7545</v>
      </c>
      <c r="B14028" t="s">
        <v>3089</v>
      </c>
      <c r="D14028" t="s">
        <v>3090</v>
      </c>
      <c r="E14028" t="s">
        <v>3090</v>
      </c>
      <c r="F14028">
        <v>1</v>
      </c>
      <c r="G14028">
        <v>0</v>
      </c>
      <c r="H14028">
        <v>7.2895000000000003</v>
      </c>
      <c r="I14028">
        <v>1.0595000000000001</v>
      </c>
      <c r="K14028">
        <v>2.2999999999999998</v>
      </c>
      <c r="M14028">
        <v>3.93</v>
      </c>
      <c r="N14028" t="s">
        <v>3091</v>
      </c>
      <c r="O14028" t="s">
        <v>3092</v>
      </c>
      <c r="P14028" t="s">
        <v>3095</v>
      </c>
      <c r="R14028" t="s">
        <v>3094</v>
      </c>
    </row>
    <row r="14029" spans="1:18" x14ac:dyDescent="0.25">
      <c r="A14029" t="s">
        <v>7546</v>
      </c>
      <c r="B14029" t="s">
        <v>3089</v>
      </c>
      <c r="D14029" t="s">
        <v>3090</v>
      </c>
      <c r="E14029" t="s">
        <v>3090</v>
      </c>
      <c r="F14029">
        <v>1</v>
      </c>
      <c r="G14029">
        <v>0</v>
      </c>
      <c r="H14029">
        <v>11.065474999999999</v>
      </c>
      <c r="I14029">
        <v>5.6454750000000002</v>
      </c>
      <c r="K14029">
        <v>2</v>
      </c>
      <c r="M14029">
        <v>3.42</v>
      </c>
      <c r="N14029" t="s">
        <v>3091</v>
      </c>
      <c r="O14029" t="s">
        <v>3092</v>
      </c>
      <c r="P14029" t="s">
        <v>3095</v>
      </c>
      <c r="R14029" t="s">
        <v>3094</v>
      </c>
    </row>
    <row r="14030" spans="1:18" x14ac:dyDescent="0.25">
      <c r="A14030" t="s">
        <v>7547</v>
      </c>
      <c r="B14030" t="s">
        <v>3089</v>
      </c>
      <c r="D14030" t="s">
        <v>3090</v>
      </c>
      <c r="E14030" t="s">
        <v>3090</v>
      </c>
      <c r="F14030">
        <v>1</v>
      </c>
      <c r="G14030">
        <v>0</v>
      </c>
      <c r="H14030">
        <v>6.4464499999999996</v>
      </c>
      <c r="I14030">
        <v>1.0264500000000001</v>
      </c>
      <c r="K14030">
        <v>2</v>
      </c>
      <c r="M14030">
        <v>3.42</v>
      </c>
      <c r="N14030" t="s">
        <v>3091</v>
      </c>
      <c r="O14030" t="s">
        <v>3092</v>
      </c>
      <c r="P14030" t="s">
        <v>3095</v>
      </c>
      <c r="R14030" t="s">
        <v>3094</v>
      </c>
    </row>
    <row r="14031" spans="1:18" x14ac:dyDescent="0.25">
      <c r="A14031" t="s">
        <v>7548</v>
      </c>
      <c r="B14031" t="s">
        <v>3089</v>
      </c>
      <c r="D14031" t="s">
        <v>3090</v>
      </c>
      <c r="E14031" t="s">
        <v>3090</v>
      </c>
      <c r="F14031">
        <v>1</v>
      </c>
      <c r="G14031">
        <v>0</v>
      </c>
      <c r="H14031">
        <v>7.2140000000000004</v>
      </c>
      <c r="I14031">
        <v>0.98399999999999999</v>
      </c>
      <c r="K14031">
        <v>2.2999999999999998</v>
      </c>
      <c r="M14031">
        <v>3.93</v>
      </c>
      <c r="N14031" t="s">
        <v>3091</v>
      </c>
      <c r="O14031" t="s">
        <v>3092</v>
      </c>
      <c r="P14031" t="s">
        <v>3095</v>
      </c>
      <c r="R14031" t="s">
        <v>3094</v>
      </c>
    </row>
    <row r="14032" spans="1:18" x14ac:dyDescent="0.25">
      <c r="A14032" t="s">
        <v>7549</v>
      </c>
      <c r="B14032" t="s">
        <v>3089</v>
      </c>
      <c r="D14032" t="s">
        <v>3090</v>
      </c>
      <c r="E14032" t="s">
        <v>3090</v>
      </c>
      <c r="F14032">
        <v>1</v>
      </c>
      <c r="G14032">
        <v>0</v>
      </c>
      <c r="H14032">
        <v>5.6129745370370303</v>
      </c>
      <c r="I14032">
        <v>0.19297453703703699</v>
      </c>
      <c r="K14032">
        <v>2</v>
      </c>
      <c r="M14032">
        <v>3.42</v>
      </c>
      <c r="N14032" t="s">
        <v>3091</v>
      </c>
      <c r="O14032" t="s">
        <v>3092</v>
      </c>
      <c r="P14032" t="s">
        <v>3095</v>
      </c>
      <c r="R14032" t="s">
        <v>3094</v>
      </c>
    </row>
    <row r="14033" spans="1:18" x14ac:dyDescent="0.25">
      <c r="A14033" t="s">
        <v>7550</v>
      </c>
      <c r="B14033" t="s">
        <v>3089</v>
      </c>
      <c r="D14033" t="s">
        <v>3090</v>
      </c>
      <c r="E14033" t="s">
        <v>3090</v>
      </c>
      <c r="F14033">
        <v>1</v>
      </c>
      <c r="G14033">
        <v>0</v>
      </c>
      <c r="H14033">
        <v>45.174999999999997</v>
      </c>
      <c r="I14033">
        <v>7.4999999999999997E-2</v>
      </c>
      <c r="K14033">
        <v>10</v>
      </c>
      <c r="M14033">
        <v>35.1</v>
      </c>
      <c r="N14033" t="s">
        <v>3091</v>
      </c>
      <c r="O14033" t="s">
        <v>3092</v>
      </c>
      <c r="P14033" t="s">
        <v>3095</v>
      </c>
      <c r="R14033" t="s">
        <v>3094</v>
      </c>
    </row>
    <row r="14034" spans="1:18" x14ac:dyDescent="0.25">
      <c r="A14034" t="s">
        <v>7551</v>
      </c>
      <c r="B14034" t="s">
        <v>3089</v>
      </c>
      <c r="D14034" t="s">
        <v>3090</v>
      </c>
      <c r="E14034" t="s">
        <v>3090</v>
      </c>
      <c r="F14034">
        <v>1</v>
      </c>
      <c r="G14034">
        <v>0</v>
      </c>
      <c r="H14034">
        <v>45.174999999999997</v>
      </c>
      <c r="I14034">
        <v>7.4999999999999997E-2</v>
      </c>
      <c r="K14034">
        <v>10</v>
      </c>
      <c r="M14034">
        <v>35.1</v>
      </c>
      <c r="N14034" t="s">
        <v>3091</v>
      </c>
      <c r="O14034" t="s">
        <v>3092</v>
      </c>
      <c r="P14034" t="s">
        <v>3095</v>
      </c>
      <c r="R14034" t="s">
        <v>3094</v>
      </c>
    </row>
    <row r="14035" spans="1:18" x14ac:dyDescent="0.25">
      <c r="A14035" t="s">
        <v>7552</v>
      </c>
      <c r="B14035" t="s">
        <v>3089</v>
      </c>
      <c r="D14035" t="s">
        <v>3090</v>
      </c>
      <c r="E14035" t="s">
        <v>3090</v>
      </c>
      <c r="F14035">
        <v>1</v>
      </c>
      <c r="G14035">
        <v>0</v>
      </c>
      <c r="H14035">
        <v>45.174999999999997</v>
      </c>
      <c r="I14035">
        <v>7.4999999999999997E-2</v>
      </c>
      <c r="K14035">
        <v>10</v>
      </c>
      <c r="M14035">
        <v>35.1</v>
      </c>
      <c r="N14035" t="s">
        <v>3091</v>
      </c>
      <c r="O14035" t="s">
        <v>3092</v>
      </c>
      <c r="P14035" t="s">
        <v>3095</v>
      </c>
      <c r="R14035" t="s">
        <v>3094</v>
      </c>
    </row>
    <row r="14036" spans="1:18" x14ac:dyDescent="0.25">
      <c r="A14036" t="s">
        <v>7553</v>
      </c>
      <c r="B14036" t="s">
        <v>3089</v>
      </c>
      <c r="D14036" t="s">
        <v>3090</v>
      </c>
      <c r="E14036" t="s">
        <v>3090</v>
      </c>
      <c r="F14036">
        <v>1</v>
      </c>
      <c r="G14036">
        <v>0</v>
      </c>
      <c r="H14036">
        <v>145.05201963534299</v>
      </c>
      <c r="I14036">
        <v>41.322019635343601</v>
      </c>
      <c r="K14036">
        <v>23</v>
      </c>
      <c r="M14036">
        <v>80.73</v>
      </c>
      <c r="N14036" t="s">
        <v>3091</v>
      </c>
      <c r="O14036" t="s">
        <v>3092</v>
      </c>
      <c r="P14036" t="s">
        <v>3095</v>
      </c>
      <c r="R14036" t="s">
        <v>3094</v>
      </c>
    </row>
    <row r="14037" spans="1:18" x14ac:dyDescent="0.25">
      <c r="A14037" t="s">
        <v>7554</v>
      </c>
      <c r="B14037" t="s">
        <v>3089</v>
      </c>
      <c r="D14037" t="s">
        <v>3090</v>
      </c>
      <c r="E14037" t="s">
        <v>3090</v>
      </c>
      <c r="F14037">
        <v>1</v>
      </c>
      <c r="G14037">
        <v>0</v>
      </c>
      <c r="H14037">
        <v>4.8630000000000004</v>
      </c>
      <c r="I14037">
        <v>0.79800000000000004</v>
      </c>
      <c r="K14037">
        <v>1.5</v>
      </c>
      <c r="M14037">
        <v>2.5649999999999999</v>
      </c>
      <c r="N14037" t="s">
        <v>3091</v>
      </c>
      <c r="O14037" t="s">
        <v>3092</v>
      </c>
      <c r="P14037" t="s">
        <v>3095</v>
      </c>
      <c r="R14037" t="s">
        <v>3094</v>
      </c>
    </row>
    <row r="14038" spans="1:18" x14ac:dyDescent="0.25">
      <c r="A14038" t="s">
        <v>7555</v>
      </c>
      <c r="B14038" t="s">
        <v>3089</v>
      </c>
      <c r="D14038" t="s">
        <v>3090</v>
      </c>
      <c r="E14038" t="s">
        <v>3090</v>
      </c>
      <c r="F14038">
        <v>1</v>
      </c>
      <c r="G14038">
        <v>0</v>
      </c>
      <c r="H14038">
        <v>4.0814622641509404</v>
      </c>
      <c r="I14038">
        <v>1.6462264150943401E-2</v>
      </c>
      <c r="K14038">
        <v>1.5</v>
      </c>
      <c r="M14038">
        <v>2.5649999999999999</v>
      </c>
      <c r="N14038" t="s">
        <v>3091</v>
      </c>
      <c r="O14038" t="s">
        <v>3092</v>
      </c>
      <c r="P14038" t="s">
        <v>3095</v>
      </c>
      <c r="R14038" t="s">
        <v>3094</v>
      </c>
    </row>
    <row r="14039" spans="1:18" x14ac:dyDescent="0.25">
      <c r="A14039" t="s">
        <v>7556</v>
      </c>
      <c r="B14039" t="s">
        <v>3089</v>
      </c>
      <c r="D14039" t="s">
        <v>3090</v>
      </c>
      <c r="E14039" t="s">
        <v>3090</v>
      </c>
      <c r="F14039">
        <v>1</v>
      </c>
      <c r="G14039">
        <v>0</v>
      </c>
      <c r="H14039">
        <v>4.6109999999999998</v>
      </c>
      <c r="I14039">
        <v>0.54600000000000004</v>
      </c>
      <c r="K14039">
        <v>1.5</v>
      </c>
      <c r="M14039">
        <v>2.5649999999999999</v>
      </c>
      <c r="N14039" t="s">
        <v>3091</v>
      </c>
      <c r="O14039" t="s">
        <v>3092</v>
      </c>
      <c r="P14039" t="s">
        <v>3095</v>
      </c>
      <c r="R14039" t="s">
        <v>3094</v>
      </c>
    </row>
    <row r="14040" spans="1:18" x14ac:dyDescent="0.25">
      <c r="A14040" t="s">
        <v>7557</v>
      </c>
      <c r="B14040" t="s">
        <v>3089</v>
      </c>
      <c r="D14040" t="s">
        <v>3090</v>
      </c>
      <c r="E14040" t="s">
        <v>3090</v>
      </c>
      <c r="F14040">
        <v>1</v>
      </c>
      <c r="G14040">
        <v>0</v>
      </c>
      <c r="H14040">
        <v>10.42145</v>
      </c>
      <c r="I14040">
        <v>3.9214500000000001</v>
      </c>
      <c r="K14040">
        <v>2.4</v>
      </c>
      <c r="M14040">
        <v>4.0999999999999996</v>
      </c>
      <c r="N14040" t="s">
        <v>3091</v>
      </c>
      <c r="O14040" t="s">
        <v>3092</v>
      </c>
      <c r="P14040" t="s">
        <v>3095</v>
      </c>
      <c r="R14040" t="s">
        <v>3094</v>
      </c>
    </row>
    <row r="14041" spans="1:18" x14ac:dyDescent="0.25">
      <c r="A14041" t="s">
        <v>7558</v>
      </c>
      <c r="B14041" t="s">
        <v>3089</v>
      </c>
      <c r="D14041" t="s">
        <v>3090</v>
      </c>
      <c r="E14041" t="s">
        <v>3090</v>
      </c>
      <c r="F14041">
        <v>1</v>
      </c>
      <c r="G14041">
        <v>0</v>
      </c>
      <c r="H14041">
        <v>8.0137199999999993</v>
      </c>
      <c r="I14041">
        <v>2.0512199999999998</v>
      </c>
      <c r="K14041">
        <v>2.2000000000000002</v>
      </c>
      <c r="M14041">
        <v>3.7625000000000002</v>
      </c>
      <c r="N14041" t="s">
        <v>3091</v>
      </c>
      <c r="O14041" t="s">
        <v>3092</v>
      </c>
      <c r="P14041" t="s">
        <v>3095</v>
      </c>
      <c r="R14041" t="s">
        <v>3094</v>
      </c>
    </row>
    <row r="14042" spans="1:18" x14ac:dyDescent="0.25">
      <c r="A14042" t="s">
        <v>7559</v>
      </c>
      <c r="B14042" t="s">
        <v>3089</v>
      </c>
      <c r="D14042" t="s">
        <v>3090</v>
      </c>
      <c r="E14042" t="s">
        <v>3090</v>
      </c>
      <c r="F14042">
        <v>1</v>
      </c>
      <c r="G14042">
        <v>0</v>
      </c>
      <c r="H14042">
        <v>7.2442812500000002</v>
      </c>
      <c r="I14042">
        <v>1.28428125</v>
      </c>
      <c r="K14042">
        <v>2.2000000000000002</v>
      </c>
      <c r="M14042">
        <v>3.76</v>
      </c>
      <c r="N14042" t="s">
        <v>3091</v>
      </c>
      <c r="O14042" t="s">
        <v>3092</v>
      </c>
      <c r="P14042" t="s">
        <v>3095</v>
      </c>
      <c r="R14042" t="s">
        <v>3094</v>
      </c>
    </row>
    <row r="14043" spans="1:18" x14ac:dyDescent="0.25">
      <c r="A14043" t="s">
        <v>7560</v>
      </c>
      <c r="B14043" t="s">
        <v>3089</v>
      </c>
      <c r="D14043" t="s">
        <v>3090</v>
      </c>
      <c r="E14043" t="s">
        <v>3090</v>
      </c>
      <c r="F14043">
        <v>1</v>
      </c>
      <c r="G14043">
        <v>0</v>
      </c>
      <c r="H14043">
        <v>6.2988593750000001</v>
      </c>
      <c r="I14043">
        <v>0.33635937500000002</v>
      </c>
      <c r="K14043">
        <v>2.2000000000000002</v>
      </c>
      <c r="M14043">
        <v>3.7625000000000002</v>
      </c>
      <c r="N14043" t="s">
        <v>3091</v>
      </c>
      <c r="O14043" t="s">
        <v>3092</v>
      </c>
      <c r="P14043" t="s">
        <v>3095</v>
      </c>
      <c r="R14043" t="s">
        <v>3094</v>
      </c>
    </row>
    <row r="14044" spans="1:18" x14ac:dyDescent="0.25">
      <c r="A14044" t="s">
        <v>7561</v>
      </c>
      <c r="B14044" t="s">
        <v>3089</v>
      </c>
      <c r="D14044" t="s">
        <v>3090</v>
      </c>
      <c r="E14044" t="s">
        <v>3090</v>
      </c>
      <c r="F14044">
        <v>1</v>
      </c>
      <c r="G14044">
        <v>0</v>
      </c>
      <c r="H14044">
        <v>5.6613199999999999</v>
      </c>
      <c r="I14044">
        <v>0.24132000000000001</v>
      </c>
      <c r="K14044">
        <v>2</v>
      </c>
      <c r="M14044">
        <v>3.42</v>
      </c>
      <c r="N14044" t="s">
        <v>3091</v>
      </c>
      <c r="O14044" t="s">
        <v>3092</v>
      </c>
      <c r="P14044" t="s">
        <v>3095</v>
      </c>
      <c r="R14044" t="s">
        <v>3094</v>
      </c>
    </row>
    <row r="14045" spans="1:18" x14ac:dyDescent="0.25">
      <c r="A14045" t="s">
        <v>7562</v>
      </c>
      <c r="B14045" t="s">
        <v>3089</v>
      </c>
      <c r="D14045" t="s">
        <v>3090</v>
      </c>
      <c r="E14045" t="s">
        <v>3090</v>
      </c>
      <c r="F14045">
        <v>1</v>
      </c>
      <c r="G14045">
        <v>0</v>
      </c>
      <c r="H14045">
        <v>3.2567499999999998</v>
      </c>
      <c r="I14045">
        <v>0.54674999999999996</v>
      </c>
      <c r="K14045">
        <v>1</v>
      </c>
      <c r="M14045">
        <v>1.71</v>
      </c>
      <c r="N14045" t="s">
        <v>3091</v>
      </c>
      <c r="O14045" t="s">
        <v>3092</v>
      </c>
      <c r="P14045" t="s">
        <v>3095</v>
      </c>
      <c r="R14045" t="s">
        <v>3094</v>
      </c>
    </row>
    <row r="14046" spans="1:18" x14ac:dyDescent="0.25">
      <c r="A14046" t="s">
        <v>7563</v>
      </c>
      <c r="B14046" t="s">
        <v>3089</v>
      </c>
      <c r="D14046" t="s">
        <v>3090</v>
      </c>
      <c r="E14046" t="s">
        <v>3090</v>
      </c>
      <c r="F14046">
        <v>1</v>
      </c>
      <c r="G14046">
        <v>0</v>
      </c>
      <c r="H14046">
        <v>10.224</v>
      </c>
      <c r="I14046">
        <v>4.2640000000000002</v>
      </c>
      <c r="K14046">
        <v>2.2000000000000002</v>
      </c>
      <c r="M14046">
        <v>3.76</v>
      </c>
      <c r="N14046" t="s">
        <v>3091</v>
      </c>
      <c r="O14046" t="s">
        <v>3092</v>
      </c>
      <c r="P14046" t="s">
        <v>3095</v>
      </c>
      <c r="R14046" t="s">
        <v>3094</v>
      </c>
    </row>
    <row r="14047" spans="1:18" x14ac:dyDescent="0.25">
      <c r="A14047" t="s">
        <v>7564</v>
      </c>
      <c r="B14047" t="s">
        <v>3089</v>
      </c>
      <c r="D14047" t="s">
        <v>3090</v>
      </c>
      <c r="E14047" t="s">
        <v>3090</v>
      </c>
      <c r="F14047">
        <v>1</v>
      </c>
      <c r="G14047">
        <v>0</v>
      </c>
      <c r="H14047">
        <v>11.3390925925925</v>
      </c>
      <c r="I14047">
        <v>5.1090925925925896</v>
      </c>
      <c r="K14047">
        <v>2.2999999999999998</v>
      </c>
      <c r="M14047">
        <v>3.93</v>
      </c>
      <c r="N14047" t="s">
        <v>3091</v>
      </c>
      <c r="O14047" t="s">
        <v>3092</v>
      </c>
      <c r="P14047" t="s">
        <v>3095</v>
      </c>
      <c r="R14047" t="s">
        <v>3094</v>
      </c>
    </row>
    <row r="14048" spans="1:18" x14ac:dyDescent="0.25">
      <c r="A14048" t="s">
        <v>7565</v>
      </c>
      <c r="B14048" t="s">
        <v>3089</v>
      </c>
      <c r="D14048" t="s">
        <v>3090</v>
      </c>
      <c r="E14048" t="s">
        <v>3090</v>
      </c>
      <c r="F14048">
        <v>1</v>
      </c>
      <c r="G14048">
        <v>0</v>
      </c>
      <c r="H14048">
        <v>11.368</v>
      </c>
      <c r="I14048">
        <v>8.6579999999999995</v>
      </c>
      <c r="K14048">
        <v>1</v>
      </c>
      <c r="M14048">
        <v>1.71</v>
      </c>
      <c r="N14048" t="s">
        <v>3091</v>
      </c>
      <c r="O14048" t="s">
        <v>3092</v>
      </c>
      <c r="P14048" t="s">
        <v>3095</v>
      </c>
      <c r="R14048" t="s">
        <v>3094</v>
      </c>
    </row>
    <row r="14049" spans="1:18" x14ac:dyDescent="0.25">
      <c r="A14049" t="s">
        <v>7566</v>
      </c>
      <c r="B14049" t="s">
        <v>3089</v>
      </c>
      <c r="D14049" t="s">
        <v>3090</v>
      </c>
      <c r="E14049" t="s">
        <v>3090</v>
      </c>
      <c r="F14049">
        <v>1</v>
      </c>
      <c r="G14049">
        <v>0</v>
      </c>
      <c r="H14049">
        <v>11.368</v>
      </c>
      <c r="I14049">
        <v>8.6579999999999995</v>
      </c>
      <c r="K14049">
        <v>1</v>
      </c>
      <c r="M14049">
        <v>1.71</v>
      </c>
      <c r="N14049" t="s">
        <v>3091</v>
      </c>
      <c r="O14049" t="s">
        <v>3092</v>
      </c>
      <c r="P14049" t="s">
        <v>3095</v>
      </c>
      <c r="R14049" t="s">
        <v>3094</v>
      </c>
    </row>
    <row r="14050" spans="1:18" x14ac:dyDescent="0.25">
      <c r="A14050" t="s">
        <v>7567</v>
      </c>
      <c r="B14050" t="s">
        <v>3089</v>
      </c>
      <c r="D14050" t="s">
        <v>3090</v>
      </c>
      <c r="E14050" t="s">
        <v>3090</v>
      </c>
      <c r="F14050">
        <v>1</v>
      </c>
      <c r="G14050">
        <v>0</v>
      </c>
      <c r="H14050">
        <v>11.368</v>
      </c>
      <c r="I14050">
        <v>8.6579999999999995</v>
      </c>
      <c r="K14050">
        <v>1</v>
      </c>
      <c r="M14050">
        <v>1.71</v>
      </c>
      <c r="N14050" t="s">
        <v>3091</v>
      </c>
      <c r="O14050" t="s">
        <v>3092</v>
      </c>
      <c r="P14050" t="s">
        <v>3095</v>
      </c>
      <c r="R14050" t="s">
        <v>3094</v>
      </c>
    </row>
    <row r="14051" spans="1:18" x14ac:dyDescent="0.25">
      <c r="A14051" t="s">
        <v>7568</v>
      </c>
      <c r="B14051" t="s">
        <v>3089</v>
      </c>
      <c r="D14051" t="s">
        <v>3090</v>
      </c>
      <c r="E14051" t="s">
        <v>3090</v>
      </c>
      <c r="F14051">
        <v>1</v>
      </c>
      <c r="G14051">
        <v>0</v>
      </c>
      <c r="H14051">
        <v>11.368</v>
      </c>
      <c r="I14051">
        <v>8.6579999999999995</v>
      </c>
      <c r="K14051">
        <v>1</v>
      </c>
      <c r="M14051">
        <v>1.71</v>
      </c>
      <c r="N14051" t="s">
        <v>3091</v>
      </c>
      <c r="O14051" t="s">
        <v>3092</v>
      </c>
      <c r="P14051" t="s">
        <v>3095</v>
      </c>
      <c r="R14051" t="s">
        <v>3094</v>
      </c>
    </row>
    <row r="14052" spans="1:18" x14ac:dyDescent="0.25">
      <c r="A14052" t="s">
        <v>7569</v>
      </c>
      <c r="B14052" t="s">
        <v>3089</v>
      </c>
      <c r="D14052" t="s">
        <v>3090</v>
      </c>
      <c r="E14052" t="s">
        <v>3090</v>
      </c>
      <c r="F14052">
        <v>1</v>
      </c>
      <c r="G14052">
        <v>0</v>
      </c>
      <c r="H14052">
        <v>15.19</v>
      </c>
      <c r="I14052">
        <v>12.48</v>
      </c>
      <c r="K14052">
        <v>1</v>
      </c>
      <c r="M14052">
        <v>1.71</v>
      </c>
      <c r="N14052" t="s">
        <v>3091</v>
      </c>
      <c r="O14052" t="s">
        <v>3092</v>
      </c>
      <c r="P14052" t="s">
        <v>3095</v>
      </c>
      <c r="R14052" t="s">
        <v>3094</v>
      </c>
    </row>
    <row r="14053" spans="1:18" x14ac:dyDescent="0.25">
      <c r="A14053" t="s">
        <v>7570</v>
      </c>
      <c r="B14053" t="s">
        <v>3089</v>
      </c>
      <c r="D14053" t="s">
        <v>3090</v>
      </c>
      <c r="E14053" t="s">
        <v>3090</v>
      </c>
      <c r="F14053">
        <v>1</v>
      </c>
      <c r="G14053">
        <v>0</v>
      </c>
      <c r="H14053">
        <v>15.19</v>
      </c>
      <c r="I14053">
        <v>12.48</v>
      </c>
      <c r="K14053">
        <v>1</v>
      </c>
      <c r="M14053">
        <v>1.71</v>
      </c>
      <c r="N14053" t="s">
        <v>3091</v>
      </c>
      <c r="O14053" t="s">
        <v>3092</v>
      </c>
      <c r="P14053" t="s">
        <v>3095</v>
      </c>
      <c r="R14053" t="s">
        <v>3094</v>
      </c>
    </row>
    <row r="14054" spans="1:18" x14ac:dyDescent="0.25">
      <c r="A14054" t="s">
        <v>7571</v>
      </c>
      <c r="B14054" t="s">
        <v>3089</v>
      </c>
      <c r="D14054" t="s">
        <v>3090</v>
      </c>
      <c r="E14054" t="s">
        <v>3090</v>
      </c>
      <c r="F14054">
        <v>1</v>
      </c>
      <c r="G14054">
        <v>0</v>
      </c>
      <c r="H14054">
        <v>15.19</v>
      </c>
      <c r="I14054">
        <v>12.48</v>
      </c>
      <c r="K14054">
        <v>1</v>
      </c>
      <c r="M14054">
        <v>1.71</v>
      </c>
      <c r="N14054" t="s">
        <v>3091</v>
      </c>
      <c r="O14054" t="s">
        <v>3092</v>
      </c>
      <c r="P14054" t="s">
        <v>3095</v>
      </c>
      <c r="R14054" t="s">
        <v>3094</v>
      </c>
    </row>
    <row r="14055" spans="1:18" x14ac:dyDescent="0.25">
      <c r="A14055" t="s">
        <v>7572</v>
      </c>
      <c r="B14055" t="s">
        <v>3089</v>
      </c>
      <c r="D14055" t="s">
        <v>3090</v>
      </c>
      <c r="E14055" t="s">
        <v>3090</v>
      </c>
      <c r="F14055">
        <v>1</v>
      </c>
      <c r="G14055">
        <v>0</v>
      </c>
      <c r="H14055">
        <v>4.1033888888888796</v>
      </c>
      <c r="I14055">
        <v>1.3933888888888799</v>
      </c>
      <c r="K14055">
        <v>1</v>
      </c>
      <c r="M14055">
        <v>1.71</v>
      </c>
      <c r="N14055" t="s">
        <v>3091</v>
      </c>
      <c r="O14055" t="s">
        <v>3092</v>
      </c>
      <c r="P14055" t="s">
        <v>3095</v>
      </c>
      <c r="R14055" t="s">
        <v>3094</v>
      </c>
    </row>
    <row r="14056" spans="1:18" x14ac:dyDescent="0.25">
      <c r="A14056" t="s">
        <v>7573</v>
      </c>
      <c r="B14056" t="s">
        <v>3089</v>
      </c>
      <c r="D14056" t="s">
        <v>3090</v>
      </c>
      <c r="E14056" t="s">
        <v>3090</v>
      </c>
      <c r="F14056">
        <v>1</v>
      </c>
      <c r="G14056">
        <v>0</v>
      </c>
      <c r="H14056">
        <v>7.5469999999999997</v>
      </c>
      <c r="I14056">
        <v>1.3120000000000001</v>
      </c>
      <c r="K14056">
        <v>2.2999999999999998</v>
      </c>
      <c r="M14056">
        <v>3.9350000000000001</v>
      </c>
      <c r="N14056" t="s">
        <v>3091</v>
      </c>
      <c r="O14056" t="s">
        <v>3092</v>
      </c>
      <c r="P14056" t="s">
        <v>3095</v>
      </c>
      <c r="R14056" t="s">
        <v>3094</v>
      </c>
    </row>
    <row r="14057" spans="1:18" x14ac:dyDescent="0.25">
      <c r="A14057" t="s">
        <v>7574</v>
      </c>
      <c r="B14057" t="s">
        <v>3089</v>
      </c>
      <c r="D14057" t="s">
        <v>3090</v>
      </c>
      <c r="E14057" t="s">
        <v>3090</v>
      </c>
      <c r="F14057">
        <v>1</v>
      </c>
      <c r="G14057">
        <v>0</v>
      </c>
      <c r="H14057">
        <v>7.2377304180682298</v>
      </c>
      <c r="I14057">
        <v>1.0027304180682299</v>
      </c>
      <c r="K14057">
        <v>2.2999999999999998</v>
      </c>
      <c r="M14057">
        <v>3.9350000000000001</v>
      </c>
      <c r="N14057" t="s">
        <v>3091</v>
      </c>
      <c r="O14057" t="s">
        <v>3092</v>
      </c>
      <c r="P14057" t="s">
        <v>3095</v>
      </c>
      <c r="R14057" t="s">
        <v>3094</v>
      </c>
    </row>
    <row r="14058" spans="1:18" x14ac:dyDescent="0.25">
      <c r="A14058" t="s">
        <v>7575</v>
      </c>
      <c r="B14058" t="s">
        <v>3089</v>
      </c>
      <c r="D14058" t="s">
        <v>3090</v>
      </c>
      <c r="E14058" t="s">
        <v>3090</v>
      </c>
      <c r="F14058">
        <v>1</v>
      </c>
      <c r="G14058">
        <v>0</v>
      </c>
      <c r="H14058">
        <v>5.0938749999999997</v>
      </c>
      <c r="I14058">
        <v>2.3838750000000002</v>
      </c>
      <c r="K14058">
        <v>1</v>
      </c>
      <c r="M14058">
        <v>1.71</v>
      </c>
      <c r="N14058" t="s">
        <v>3091</v>
      </c>
      <c r="O14058" t="s">
        <v>3092</v>
      </c>
      <c r="P14058" t="s">
        <v>3095</v>
      </c>
      <c r="R14058" t="s">
        <v>3094</v>
      </c>
    </row>
    <row r="14059" spans="1:18" x14ac:dyDescent="0.25">
      <c r="A14059" t="s">
        <v>7576</v>
      </c>
      <c r="B14059" t="s">
        <v>3089</v>
      </c>
      <c r="D14059" t="s">
        <v>3090</v>
      </c>
      <c r="E14059" t="s">
        <v>3090</v>
      </c>
      <c r="F14059">
        <v>1</v>
      </c>
      <c r="G14059">
        <v>0</v>
      </c>
      <c r="H14059">
        <v>42.895000000000003</v>
      </c>
      <c r="I14059">
        <v>15.795</v>
      </c>
      <c r="K14059">
        <v>10</v>
      </c>
      <c r="M14059">
        <v>17.100000000000001</v>
      </c>
      <c r="N14059" t="s">
        <v>3091</v>
      </c>
      <c r="O14059" t="s">
        <v>3092</v>
      </c>
      <c r="P14059" t="s">
        <v>3095</v>
      </c>
      <c r="R14059" t="s">
        <v>3094</v>
      </c>
    </row>
    <row r="14060" spans="1:18" x14ac:dyDescent="0.25">
      <c r="A14060" t="s">
        <v>7577</v>
      </c>
      <c r="B14060" t="s">
        <v>3089</v>
      </c>
      <c r="D14060" t="s">
        <v>3090</v>
      </c>
      <c r="E14060" t="s">
        <v>3090</v>
      </c>
      <c r="F14060">
        <v>1</v>
      </c>
      <c r="G14060">
        <v>0</v>
      </c>
      <c r="H14060">
        <v>2.7266666666666599</v>
      </c>
      <c r="I14060">
        <v>0.83</v>
      </c>
      <c r="K14060">
        <v>0.7</v>
      </c>
      <c r="M14060">
        <v>1.1966666666666601</v>
      </c>
      <c r="N14060" t="s">
        <v>3091</v>
      </c>
      <c r="O14060" t="s">
        <v>3092</v>
      </c>
      <c r="P14060" t="s">
        <v>3095</v>
      </c>
      <c r="R14060" t="s">
        <v>3094</v>
      </c>
    </row>
    <row r="14061" spans="1:18" x14ac:dyDescent="0.25">
      <c r="A14061" t="s">
        <v>7578</v>
      </c>
      <c r="B14061" t="s">
        <v>3089</v>
      </c>
      <c r="D14061" t="s">
        <v>3090</v>
      </c>
      <c r="E14061" t="s">
        <v>3090</v>
      </c>
      <c r="F14061">
        <v>1</v>
      </c>
      <c r="G14061">
        <v>0</v>
      </c>
      <c r="H14061">
        <v>2.4361666666666602</v>
      </c>
      <c r="I14061">
        <v>0.53949999999999998</v>
      </c>
      <c r="K14061">
        <v>0.7</v>
      </c>
      <c r="M14061">
        <v>1.1966666666666601</v>
      </c>
      <c r="N14061" t="s">
        <v>3091</v>
      </c>
      <c r="O14061" t="s">
        <v>3092</v>
      </c>
      <c r="P14061" t="s">
        <v>3095</v>
      </c>
      <c r="R14061" t="s">
        <v>3094</v>
      </c>
    </row>
    <row r="14062" spans="1:18" x14ac:dyDescent="0.25">
      <c r="A14062" t="s">
        <v>7579</v>
      </c>
      <c r="B14062" t="s">
        <v>3089</v>
      </c>
      <c r="D14062" t="s">
        <v>3090</v>
      </c>
      <c r="E14062" t="s">
        <v>3090</v>
      </c>
      <c r="F14062">
        <v>1</v>
      </c>
      <c r="G14062">
        <v>0</v>
      </c>
      <c r="H14062">
        <v>2.3946666666666601</v>
      </c>
      <c r="I14062">
        <v>0.498</v>
      </c>
      <c r="K14062">
        <v>0.7</v>
      </c>
      <c r="M14062">
        <v>1.1966666666666601</v>
      </c>
      <c r="N14062" t="s">
        <v>3091</v>
      </c>
      <c r="O14062" t="s">
        <v>3092</v>
      </c>
      <c r="P14062" t="s">
        <v>3095</v>
      </c>
      <c r="R14062" t="s">
        <v>3094</v>
      </c>
    </row>
    <row r="14063" spans="1:18" x14ac:dyDescent="0.25">
      <c r="A14063" t="s">
        <v>7580</v>
      </c>
      <c r="B14063" t="s">
        <v>3089</v>
      </c>
      <c r="D14063" t="s">
        <v>3090</v>
      </c>
      <c r="E14063" t="s">
        <v>3090</v>
      </c>
      <c r="F14063">
        <v>1</v>
      </c>
      <c r="G14063">
        <v>0</v>
      </c>
      <c r="H14063">
        <v>2.4394999999999998</v>
      </c>
      <c r="I14063">
        <v>0.53949999999999998</v>
      </c>
      <c r="K14063">
        <v>0.7</v>
      </c>
      <c r="M14063">
        <v>1.2</v>
      </c>
      <c r="N14063" t="s">
        <v>3091</v>
      </c>
      <c r="O14063" t="s">
        <v>3092</v>
      </c>
      <c r="P14063" t="s">
        <v>3095</v>
      </c>
      <c r="R14063" t="s">
        <v>3094</v>
      </c>
    </row>
    <row r="14064" spans="1:18" x14ac:dyDescent="0.25">
      <c r="A14064" t="s">
        <v>7581</v>
      </c>
      <c r="B14064" t="s">
        <v>3089</v>
      </c>
      <c r="D14064" t="s">
        <v>3090</v>
      </c>
      <c r="E14064" t="s">
        <v>3090</v>
      </c>
      <c r="F14064">
        <v>1</v>
      </c>
      <c r="G14064">
        <v>0</v>
      </c>
      <c r="H14064">
        <v>8.0109239598278297</v>
      </c>
      <c r="I14064">
        <v>2.5909239598278302</v>
      </c>
      <c r="K14064">
        <v>2</v>
      </c>
      <c r="M14064">
        <v>3.42</v>
      </c>
      <c r="N14064" t="s">
        <v>3091</v>
      </c>
      <c r="O14064" t="s">
        <v>3092</v>
      </c>
      <c r="P14064" t="s">
        <v>3095</v>
      </c>
      <c r="R14064" t="s">
        <v>3094</v>
      </c>
    </row>
    <row r="14065" spans="1:18" x14ac:dyDescent="0.25">
      <c r="A14065" t="s">
        <v>7582</v>
      </c>
      <c r="B14065" t="s">
        <v>3089</v>
      </c>
      <c r="D14065" t="s">
        <v>3090</v>
      </c>
      <c r="E14065" t="s">
        <v>3090</v>
      </c>
      <c r="F14065">
        <v>1</v>
      </c>
      <c r="G14065">
        <v>0</v>
      </c>
      <c r="H14065">
        <v>3.0179999999999998</v>
      </c>
      <c r="I14065">
        <v>1.1205000000000001</v>
      </c>
      <c r="K14065">
        <v>0.7</v>
      </c>
      <c r="M14065">
        <v>1.1975</v>
      </c>
      <c r="N14065" t="s">
        <v>3091</v>
      </c>
      <c r="O14065" t="s">
        <v>3092</v>
      </c>
      <c r="P14065" t="s">
        <v>3095</v>
      </c>
      <c r="R14065" t="s">
        <v>3094</v>
      </c>
    </row>
    <row r="14066" spans="1:18" x14ac:dyDescent="0.25">
      <c r="A14066" t="s">
        <v>7583</v>
      </c>
      <c r="B14066" t="s">
        <v>3089</v>
      </c>
      <c r="D14066" t="s">
        <v>3090</v>
      </c>
      <c r="E14066" t="s">
        <v>3090</v>
      </c>
      <c r="F14066">
        <v>1</v>
      </c>
      <c r="G14066">
        <v>0</v>
      </c>
      <c r="H14066">
        <v>3.8247111111111098</v>
      </c>
      <c r="I14066">
        <v>1.1147111111111101</v>
      </c>
      <c r="K14066">
        <v>1</v>
      </c>
      <c r="M14066">
        <v>1.71</v>
      </c>
      <c r="N14066" t="s">
        <v>3091</v>
      </c>
      <c r="O14066" t="s">
        <v>3092</v>
      </c>
      <c r="P14066" t="s">
        <v>3095</v>
      </c>
      <c r="R14066" t="s">
        <v>3094</v>
      </c>
    </row>
    <row r="14067" spans="1:18" x14ac:dyDescent="0.25">
      <c r="A14067" t="s">
        <v>7584</v>
      </c>
      <c r="B14067" t="s">
        <v>3089</v>
      </c>
      <c r="D14067" t="s">
        <v>3090</v>
      </c>
      <c r="E14067" t="s">
        <v>3090</v>
      </c>
      <c r="F14067">
        <v>1</v>
      </c>
      <c r="G14067">
        <v>0</v>
      </c>
      <c r="H14067">
        <v>2.7266666666666599</v>
      </c>
      <c r="I14067">
        <v>0.83</v>
      </c>
      <c r="K14067">
        <v>0.7</v>
      </c>
      <c r="M14067">
        <v>1.1966666666666601</v>
      </c>
      <c r="N14067" t="s">
        <v>3091</v>
      </c>
      <c r="O14067" t="s">
        <v>3092</v>
      </c>
      <c r="P14067" t="s">
        <v>3095</v>
      </c>
      <c r="R14067" t="s">
        <v>3094</v>
      </c>
    </row>
    <row r="14068" spans="1:18" x14ac:dyDescent="0.25">
      <c r="A14068" t="s">
        <v>7585</v>
      </c>
      <c r="B14068" t="s">
        <v>3089</v>
      </c>
      <c r="D14068" t="s">
        <v>3090</v>
      </c>
      <c r="E14068" t="s">
        <v>3090</v>
      </c>
      <c r="F14068">
        <v>1</v>
      </c>
      <c r="G14068">
        <v>0</v>
      </c>
      <c r="H14068">
        <v>2.4361666666666602</v>
      </c>
      <c r="I14068">
        <v>0.53949999999999998</v>
      </c>
      <c r="K14068">
        <v>0.7</v>
      </c>
      <c r="M14068">
        <v>1.1966666666666601</v>
      </c>
      <c r="N14068" t="s">
        <v>3091</v>
      </c>
      <c r="O14068" t="s">
        <v>3092</v>
      </c>
      <c r="P14068" t="s">
        <v>3095</v>
      </c>
      <c r="R14068" t="s">
        <v>3094</v>
      </c>
    </row>
    <row r="14069" spans="1:18" x14ac:dyDescent="0.25">
      <c r="A14069" t="s">
        <v>7586</v>
      </c>
      <c r="B14069" t="s">
        <v>3089</v>
      </c>
      <c r="D14069" t="s">
        <v>3090</v>
      </c>
      <c r="E14069" t="s">
        <v>3090</v>
      </c>
      <c r="F14069">
        <v>1</v>
      </c>
      <c r="G14069">
        <v>0</v>
      </c>
      <c r="H14069">
        <v>2.6436666666666602</v>
      </c>
      <c r="I14069">
        <v>0.747</v>
      </c>
      <c r="K14069">
        <v>0.7</v>
      </c>
      <c r="M14069">
        <v>1.1966666666666601</v>
      </c>
      <c r="N14069" t="s">
        <v>3091</v>
      </c>
      <c r="O14069" t="s">
        <v>3092</v>
      </c>
      <c r="P14069" t="s">
        <v>3095</v>
      </c>
      <c r="R14069" t="s">
        <v>3094</v>
      </c>
    </row>
    <row r="14070" spans="1:18" x14ac:dyDescent="0.25">
      <c r="A14070" t="s">
        <v>7587</v>
      </c>
      <c r="B14070" t="s">
        <v>3089</v>
      </c>
      <c r="D14070" t="s">
        <v>3090</v>
      </c>
      <c r="E14070" t="s">
        <v>3090</v>
      </c>
      <c r="F14070">
        <v>1</v>
      </c>
      <c r="G14070">
        <v>0</v>
      </c>
      <c r="H14070">
        <v>2.0626666666666602</v>
      </c>
      <c r="I14070">
        <v>0.16600000000000001</v>
      </c>
      <c r="K14070">
        <v>0.7</v>
      </c>
      <c r="M14070">
        <v>1.1966666666666601</v>
      </c>
      <c r="N14070" t="s">
        <v>3091</v>
      </c>
      <c r="O14070" t="s">
        <v>3092</v>
      </c>
      <c r="P14070" t="s">
        <v>3095</v>
      </c>
      <c r="R14070" t="s">
        <v>3094</v>
      </c>
    </row>
    <row r="14071" spans="1:18" x14ac:dyDescent="0.25">
      <c r="A14071" t="s">
        <v>7588</v>
      </c>
      <c r="B14071" t="s">
        <v>3089</v>
      </c>
      <c r="D14071" t="s">
        <v>3090</v>
      </c>
      <c r="E14071" t="s">
        <v>3090</v>
      </c>
      <c r="F14071">
        <v>1</v>
      </c>
      <c r="G14071">
        <v>0</v>
      </c>
      <c r="H14071">
        <v>2.3946666666666601</v>
      </c>
      <c r="I14071">
        <v>0.498</v>
      </c>
      <c r="K14071">
        <v>0.7</v>
      </c>
      <c r="M14071">
        <v>1.1966666666666601</v>
      </c>
      <c r="N14071" t="s">
        <v>3091</v>
      </c>
      <c r="O14071" t="s">
        <v>3092</v>
      </c>
      <c r="P14071" t="s">
        <v>3095</v>
      </c>
      <c r="R14071" t="s">
        <v>3094</v>
      </c>
    </row>
    <row r="14072" spans="1:18" x14ac:dyDescent="0.25">
      <c r="A14072" t="s">
        <v>7589</v>
      </c>
      <c r="B14072" t="s">
        <v>3089</v>
      </c>
      <c r="D14072" t="s">
        <v>3090</v>
      </c>
      <c r="E14072" t="s">
        <v>3090</v>
      </c>
      <c r="F14072">
        <v>1</v>
      </c>
      <c r="G14072">
        <v>0</v>
      </c>
      <c r="H14072">
        <v>2.2286666666666601</v>
      </c>
      <c r="I14072">
        <v>0.33200000000000002</v>
      </c>
      <c r="K14072">
        <v>0.7</v>
      </c>
      <c r="M14072">
        <v>1.1966666666666601</v>
      </c>
      <c r="N14072" t="s">
        <v>3091</v>
      </c>
      <c r="O14072" t="s">
        <v>3092</v>
      </c>
      <c r="P14072" t="s">
        <v>3095</v>
      </c>
      <c r="R14072" t="s">
        <v>3094</v>
      </c>
    </row>
    <row r="14073" spans="1:18" x14ac:dyDescent="0.25">
      <c r="A14073" t="s">
        <v>7590</v>
      </c>
      <c r="B14073" t="s">
        <v>3089</v>
      </c>
      <c r="D14073" t="s">
        <v>3090</v>
      </c>
      <c r="E14073" t="s">
        <v>3090</v>
      </c>
      <c r="F14073">
        <v>1</v>
      </c>
      <c r="G14073">
        <v>0</v>
      </c>
      <c r="H14073">
        <v>2.1037499999999998</v>
      </c>
      <c r="I14073">
        <v>0.20749999999999999</v>
      </c>
      <c r="K14073">
        <v>0.7</v>
      </c>
      <c r="M14073">
        <v>1.19625</v>
      </c>
      <c r="N14073" t="s">
        <v>3091</v>
      </c>
      <c r="O14073" t="s">
        <v>3092</v>
      </c>
      <c r="P14073" t="s">
        <v>3095</v>
      </c>
      <c r="R14073" t="s">
        <v>3094</v>
      </c>
    </row>
    <row r="14074" spans="1:18" x14ac:dyDescent="0.25">
      <c r="A14074" t="s">
        <v>7591</v>
      </c>
      <c r="B14074" t="s">
        <v>3089</v>
      </c>
      <c r="D14074" t="s">
        <v>3090</v>
      </c>
      <c r="E14074" t="s">
        <v>3090</v>
      </c>
      <c r="F14074">
        <v>1</v>
      </c>
      <c r="G14074">
        <v>0</v>
      </c>
      <c r="H14074">
        <v>2.4369999999999998</v>
      </c>
      <c r="I14074">
        <v>0.53949999999999998</v>
      </c>
      <c r="K14074">
        <v>0.7</v>
      </c>
      <c r="M14074">
        <v>1.1975</v>
      </c>
      <c r="N14074" t="s">
        <v>3091</v>
      </c>
      <c r="O14074" t="s">
        <v>3092</v>
      </c>
      <c r="P14074" t="s">
        <v>3095</v>
      </c>
      <c r="R14074" t="s">
        <v>3094</v>
      </c>
    </row>
    <row r="14075" spans="1:18" x14ac:dyDescent="0.25">
      <c r="A14075" t="s">
        <v>7592</v>
      </c>
      <c r="B14075" t="s">
        <v>3089</v>
      </c>
      <c r="D14075" t="s">
        <v>3090</v>
      </c>
      <c r="E14075" t="s">
        <v>3090</v>
      </c>
      <c r="F14075">
        <v>1</v>
      </c>
      <c r="G14075">
        <v>0</v>
      </c>
      <c r="H14075">
        <v>9.2361979166666597</v>
      </c>
      <c r="I14075">
        <v>3.0061979166666601</v>
      </c>
      <c r="K14075">
        <v>2.2999999999999998</v>
      </c>
      <c r="M14075">
        <v>3.93</v>
      </c>
      <c r="N14075" t="s">
        <v>3091</v>
      </c>
      <c r="O14075" t="s">
        <v>3092</v>
      </c>
      <c r="P14075" t="s">
        <v>3095</v>
      </c>
      <c r="R14075" t="s">
        <v>3094</v>
      </c>
    </row>
    <row r="14076" spans="1:18" x14ac:dyDescent="0.25">
      <c r="A14076" t="s">
        <v>7593</v>
      </c>
      <c r="B14076" t="s">
        <v>3089</v>
      </c>
      <c r="D14076" t="s">
        <v>3090</v>
      </c>
      <c r="E14076" t="s">
        <v>3090</v>
      </c>
      <c r="F14076">
        <v>1</v>
      </c>
      <c r="G14076">
        <v>0</v>
      </c>
      <c r="H14076">
        <v>4.2654120370370299</v>
      </c>
      <c r="I14076">
        <v>0.200412037037037</v>
      </c>
      <c r="K14076">
        <v>1.5</v>
      </c>
      <c r="M14076">
        <v>2.5649999999999999</v>
      </c>
      <c r="N14076" t="s">
        <v>3091</v>
      </c>
      <c r="O14076" t="s">
        <v>3092</v>
      </c>
      <c r="P14076" t="s">
        <v>3095</v>
      </c>
      <c r="R14076" t="s">
        <v>3094</v>
      </c>
    </row>
    <row r="14077" spans="1:18" x14ac:dyDescent="0.25">
      <c r="A14077" t="s">
        <v>7594</v>
      </c>
      <c r="B14077" t="s">
        <v>3089</v>
      </c>
      <c r="D14077" t="s">
        <v>3090</v>
      </c>
      <c r="E14077" t="s">
        <v>3090</v>
      </c>
      <c r="F14077">
        <v>1</v>
      </c>
      <c r="G14077">
        <v>0</v>
      </c>
      <c r="H14077">
        <v>7.4729000000000001</v>
      </c>
      <c r="I14077">
        <v>2.0529000000000002</v>
      </c>
      <c r="K14077">
        <v>2</v>
      </c>
      <c r="M14077">
        <v>3.42</v>
      </c>
      <c r="N14077" t="s">
        <v>3091</v>
      </c>
      <c r="O14077" t="s">
        <v>3092</v>
      </c>
      <c r="P14077" t="s">
        <v>3095</v>
      </c>
      <c r="R14077" t="s">
        <v>3094</v>
      </c>
    </row>
    <row r="14078" spans="1:18" x14ac:dyDescent="0.25">
      <c r="A14078" t="s">
        <v>7595</v>
      </c>
      <c r="B14078" t="s">
        <v>3089</v>
      </c>
      <c r="D14078" t="s">
        <v>3090</v>
      </c>
      <c r="E14078" t="s">
        <v>3090</v>
      </c>
      <c r="F14078">
        <v>1</v>
      </c>
      <c r="G14078">
        <v>0</v>
      </c>
      <c r="H14078">
        <v>6.7315750000000003</v>
      </c>
      <c r="I14078">
        <v>1.3115749999999999</v>
      </c>
      <c r="K14078">
        <v>2</v>
      </c>
      <c r="M14078">
        <v>3.42</v>
      </c>
      <c r="N14078" t="s">
        <v>3091</v>
      </c>
      <c r="O14078" t="s">
        <v>3092</v>
      </c>
      <c r="P14078" t="s">
        <v>3095</v>
      </c>
      <c r="R14078" t="s">
        <v>3094</v>
      </c>
    </row>
    <row r="14079" spans="1:18" x14ac:dyDescent="0.25">
      <c r="A14079" t="s">
        <v>7596</v>
      </c>
      <c r="B14079" t="s">
        <v>3089</v>
      </c>
      <c r="D14079" t="s">
        <v>3090</v>
      </c>
      <c r="E14079" t="s">
        <v>3090</v>
      </c>
      <c r="F14079">
        <v>1</v>
      </c>
      <c r="G14079">
        <v>0</v>
      </c>
      <c r="H14079">
        <v>5.6481000000000003</v>
      </c>
      <c r="I14079">
        <v>0.2281</v>
      </c>
      <c r="K14079">
        <v>2</v>
      </c>
      <c r="M14079">
        <v>3.42</v>
      </c>
      <c r="N14079" t="s">
        <v>3091</v>
      </c>
      <c r="O14079" t="s">
        <v>3092</v>
      </c>
      <c r="P14079" t="s">
        <v>3095</v>
      </c>
      <c r="R14079" t="s">
        <v>3094</v>
      </c>
    </row>
    <row r="14080" spans="1:18" x14ac:dyDescent="0.25">
      <c r="A14080" t="s">
        <v>7597</v>
      </c>
      <c r="B14080" t="s">
        <v>3089</v>
      </c>
      <c r="D14080" t="s">
        <v>3090</v>
      </c>
      <c r="E14080" t="s">
        <v>3090</v>
      </c>
      <c r="F14080">
        <v>1</v>
      </c>
      <c r="G14080">
        <v>0</v>
      </c>
      <c r="H14080">
        <v>0</v>
      </c>
      <c r="I14080">
        <v>0</v>
      </c>
      <c r="K14080"/>
      <c r="N14080" t="s">
        <v>3091</v>
      </c>
      <c r="O14080" t="s">
        <v>3092</v>
      </c>
      <c r="P14080" t="s">
        <v>3095</v>
      </c>
      <c r="R14080" t="s">
        <v>3094</v>
      </c>
    </row>
    <row r="14081" spans="1:18" x14ac:dyDescent="0.25">
      <c r="A14081" t="s">
        <v>7598</v>
      </c>
      <c r="B14081" t="s">
        <v>3089</v>
      </c>
      <c r="D14081" t="s">
        <v>3090</v>
      </c>
      <c r="E14081" t="s">
        <v>3090</v>
      </c>
      <c r="F14081">
        <v>1</v>
      </c>
      <c r="G14081">
        <v>0</v>
      </c>
      <c r="H14081">
        <v>0</v>
      </c>
      <c r="I14081">
        <v>0</v>
      </c>
      <c r="K14081"/>
      <c r="N14081" t="s">
        <v>3091</v>
      </c>
      <c r="O14081" t="s">
        <v>3092</v>
      </c>
      <c r="P14081" t="s">
        <v>3095</v>
      </c>
      <c r="R14081" t="s">
        <v>3094</v>
      </c>
    </row>
    <row r="14082" spans="1:18" x14ac:dyDescent="0.25">
      <c r="A14082" t="s">
        <v>7599</v>
      </c>
      <c r="B14082" t="s">
        <v>3089</v>
      </c>
      <c r="D14082" t="s">
        <v>3090</v>
      </c>
      <c r="E14082" t="s">
        <v>3090</v>
      </c>
      <c r="F14082">
        <v>1</v>
      </c>
      <c r="G14082">
        <v>0</v>
      </c>
      <c r="H14082">
        <v>0</v>
      </c>
      <c r="I14082">
        <v>0</v>
      </c>
      <c r="K14082"/>
      <c r="N14082" t="s">
        <v>3091</v>
      </c>
      <c r="O14082" t="s">
        <v>3092</v>
      </c>
      <c r="P14082" t="s">
        <v>3095</v>
      </c>
      <c r="R14082" t="s">
        <v>3094</v>
      </c>
    </row>
    <row r="14083" spans="1:18" x14ac:dyDescent="0.25">
      <c r="A14083" t="s">
        <v>7600</v>
      </c>
      <c r="B14083" t="s">
        <v>3089</v>
      </c>
      <c r="D14083" t="s">
        <v>3090</v>
      </c>
      <c r="E14083" t="s">
        <v>3090</v>
      </c>
      <c r="F14083">
        <v>1</v>
      </c>
      <c r="G14083">
        <v>0</v>
      </c>
      <c r="H14083">
        <v>0</v>
      </c>
      <c r="I14083">
        <v>0</v>
      </c>
      <c r="K14083"/>
      <c r="N14083" t="s">
        <v>3091</v>
      </c>
      <c r="O14083" t="s">
        <v>3092</v>
      </c>
      <c r="P14083" t="s">
        <v>3095</v>
      </c>
      <c r="R14083" t="s">
        <v>3094</v>
      </c>
    </row>
    <row r="14084" spans="1:18" x14ac:dyDescent="0.25">
      <c r="A14084" t="s">
        <v>7601</v>
      </c>
      <c r="B14084" t="s">
        <v>3089</v>
      </c>
      <c r="D14084" t="s">
        <v>3090</v>
      </c>
      <c r="E14084" t="s">
        <v>3090</v>
      </c>
      <c r="F14084">
        <v>1</v>
      </c>
      <c r="G14084">
        <v>0</v>
      </c>
      <c r="H14084">
        <v>0</v>
      </c>
      <c r="I14084">
        <v>0</v>
      </c>
      <c r="K14084"/>
      <c r="N14084" t="s">
        <v>3091</v>
      </c>
      <c r="O14084" t="s">
        <v>3092</v>
      </c>
      <c r="P14084" t="s">
        <v>3095</v>
      </c>
      <c r="R14084" t="s">
        <v>3094</v>
      </c>
    </row>
    <row r="14085" spans="1:18" x14ac:dyDescent="0.25">
      <c r="A14085" t="s">
        <v>7602</v>
      </c>
      <c r="B14085" t="s">
        <v>3089</v>
      </c>
      <c r="D14085" t="s">
        <v>3090</v>
      </c>
      <c r="E14085" t="s">
        <v>3090</v>
      </c>
      <c r="F14085">
        <v>1</v>
      </c>
      <c r="G14085">
        <v>0</v>
      </c>
      <c r="H14085">
        <v>95.987966666666594</v>
      </c>
      <c r="I14085">
        <v>22.337966666666599</v>
      </c>
      <c r="K14085">
        <v>15</v>
      </c>
      <c r="M14085">
        <v>58.65</v>
      </c>
      <c r="N14085" t="s">
        <v>3091</v>
      </c>
      <c r="O14085" t="s">
        <v>3092</v>
      </c>
      <c r="P14085" t="s">
        <v>3095</v>
      </c>
      <c r="R14085" t="s">
        <v>3094</v>
      </c>
    </row>
    <row r="14086" spans="1:18" x14ac:dyDescent="0.25">
      <c r="A14086" t="s">
        <v>7603</v>
      </c>
      <c r="B14086" t="s">
        <v>3089</v>
      </c>
      <c r="D14086" t="s">
        <v>3090</v>
      </c>
      <c r="E14086" t="s">
        <v>3090</v>
      </c>
      <c r="F14086">
        <v>1</v>
      </c>
      <c r="G14086">
        <v>0</v>
      </c>
      <c r="H14086">
        <v>29.28</v>
      </c>
      <c r="I14086">
        <v>14.55</v>
      </c>
      <c r="K14086">
        <v>3</v>
      </c>
      <c r="M14086">
        <v>11.73</v>
      </c>
      <c r="N14086" t="s">
        <v>3091</v>
      </c>
      <c r="O14086" t="s">
        <v>3092</v>
      </c>
      <c r="P14086" t="s">
        <v>3095</v>
      </c>
      <c r="R14086" t="s">
        <v>3094</v>
      </c>
    </row>
    <row r="14087" spans="1:18" x14ac:dyDescent="0.25">
      <c r="A14087" t="s">
        <v>7604</v>
      </c>
      <c r="B14087" t="s">
        <v>3089</v>
      </c>
      <c r="D14087" t="s">
        <v>3090</v>
      </c>
      <c r="E14087" t="s">
        <v>3090</v>
      </c>
      <c r="F14087">
        <v>1</v>
      </c>
      <c r="G14087">
        <v>0</v>
      </c>
      <c r="H14087">
        <v>138.67796666666601</v>
      </c>
      <c r="I14087">
        <v>25.747966666666599</v>
      </c>
      <c r="K14087">
        <v>23</v>
      </c>
      <c r="M14087">
        <v>89.93</v>
      </c>
      <c r="N14087" t="s">
        <v>3091</v>
      </c>
      <c r="O14087" t="s">
        <v>3092</v>
      </c>
      <c r="P14087" t="s">
        <v>3095</v>
      </c>
      <c r="R14087" t="s">
        <v>3094</v>
      </c>
    </row>
    <row r="14088" spans="1:18" x14ac:dyDescent="0.25">
      <c r="A14088" t="s">
        <v>7605</v>
      </c>
      <c r="B14088" t="s">
        <v>3089</v>
      </c>
      <c r="D14088" t="s">
        <v>3090</v>
      </c>
      <c r="E14088" t="s">
        <v>3090</v>
      </c>
      <c r="F14088">
        <v>1</v>
      </c>
      <c r="G14088">
        <v>0</v>
      </c>
      <c r="H14088">
        <v>3705.5515325254801</v>
      </c>
      <c r="I14088">
        <v>690.93153252548097</v>
      </c>
      <c r="K14088">
        <v>614</v>
      </c>
      <c r="M14088">
        <v>2400.62</v>
      </c>
      <c r="N14088" t="s">
        <v>3091</v>
      </c>
      <c r="O14088" t="s">
        <v>3092</v>
      </c>
      <c r="P14088" t="s">
        <v>3095</v>
      </c>
      <c r="R14088" t="s">
        <v>3094</v>
      </c>
    </row>
    <row r="14089" spans="1:18" x14ac:dyDescent="0.25">
      <c r="A14089" t="s">
        <v>7606</v>
      </c>
      <c r="B14089" t="s">
        <v>3089</v>
      </c>
      <c r="D14089" t="s">
        <v>3090</v>
      </c>
      <c r="E14089" t="s">
        <v>3090</v>
      </c>
      <c r="F14089">
        <v>1</v>
      </c>
      <c r="G14089">
        <v>0</v>
      </c>
      <c r="H14089">
        <v>50.92</v>
      </c>
      <c r="I14089">
        <v>11.64</v>
      </c>
      <c r="K14089">
        <v>8</v>
      </c>
      <c r="M14089">
        <v>31.28</v>
      </c>
      <c r="N14089" t="s">
        <v>3091</v>
      </c>
      <c r="O14089" t="s">
        <v>3092</v>
      </c>
      <c r="P14089" t="s">
        <v>3095</v>
      </c>
      <c r="R14089" t="s">
        <v>3094</v>
      </c>
    </row>
    <row r="14090" spans="1:18" x14ac:dyDescent="0.25">
      <c r="A14090" t="s">
        <v>7607</v>
      </c>
      <c r="B14090" t="s">
        <v>3089</v>
      </c>
      <c r="D14090" t="s">
        <v>3090</v>
      </c>
      <c r="E14090" t="s">
        <v>3090</v>
      </c>
      <c r="F14090">
        <v>1</v>
      </c>
      <c r="G14090">
        <v>0</v>
      </c>
      <c r="H14090">
        <v>263.375</v>
      </c>
      <c r="I14090">
        <v>22.795000000000002</v>
      </c>
      <c r="K14090">
        <v>49</v>
      </c>
      <c r="M14090">
        <v>191.58</v>
      </c>
      <c r="N14090" t="s">
        <v>3091</v>
      </c>
      <c r="O14090" t="s">
        <v>3092</v>
      </c>
      <c r="P14090" t="s">
        <v>3095</v>
      </c>
      <c r="R14090" t="s">
        <v>3094</v>
      </c>
    </row>
    <row r="14091" spans="1:18" x14ac:dyDescent="0.25">
      <c r="A14091" t="s">
        <v>7608</v>
      </c>
      <c r="B14091" t="s">
        <v>3089</v>
      </c>
      <c r="D14091" t="s">
        <v>3090</v>
      </c>
      <c r="E14091" t="s">
        <v>3090</v>
      </c>
      <c r="F14091">
        <v>1</v>
      </c>
      <c r="G14091">
        <v>0</v>
      </c>
      <c r="H14091">
        <v>271.95999999999998</v>
      </c>
      <c r="I14091">
        <v>69.02</v>
      </c>
      <c r="K14091">
        <v>45</v>
      </c>
      <c r="M14091">
        <v>157.94</v>
      </c>
      <c r="N14091" t="s">
        <v>3091</v>
      </c>
      <c r="O14091" t="s">
        <v>3092</v>
      </c>
      <c r="P14091" t="s">
        <v>3095</v>
      </c>
      <c r="R14091" t="s">
        <v>3094</v>
      </c>
    </row>
    <row r="14092" spans="1:18" x14ac:dyDescent="0.25">
      <c r="A14092" t="s">
        <v>7609</v>
      </c>
      <c r="B14092" t="s">
        <v>3089</v>
      </c>
      <c r="D14092" t="s">
        <v>3090</v>
      </c>
      <c r="E14092" t="s">
        <v>3090</v>
      </c>
      <c r="F14092">
        <v>1</v>
      </c>
      <c r="G14092">
        <v>0</v>
      </c>
      <c r="H14092">
        <v>260.57675999999998</v>
      </c>
      <c r="I14092">
        <v>93.816760000000002</v>
      </c>
      <c r="K14092">
        <v>58.51</v>
      </c>
      <c r="M14092">
        <v>108.25</v>
      </c>
      <c r="N14092" t="s">
        <v>3091</v>
      </c>
      <c r="O14092" t="s">
        <v>3092</v>
      </c>
      <c r="P14092" t="s">
        <v>3095</v>
      </c>
      <c r="R14092" t="s">
        <v>3094</v>
      </c>
    </row>
    <row r="14093" spans="1:18" x14ac:dyDescent="0.25">
      <c r="A14093" t="s">
        <v>7610</v>
      </c>
      <c r="B14093" t="s">
        <v>3089</v>
      </c>
      <c r="D14093" t="s">
        <v>3090</v>
      </c>
      <c r="E14093" t="s">
        <v>3090</v>
      </c>
      <c r="F14093">
        <v>1</v>
      </c>
      <c r="G14093">
        <v>0</v>
      </c>
      <c r="H14093">
        <v>260.57748800000002</v>
      </c>
      <c r="I14093">
        <v>93.817487999999997</v>
      </c>
      <c r="K14093">
        <v>58.51</v>
      </c>
      <c r="M14093">
        <v>108.25</v>
      </c>
      <c r="N14093" t="s">
        <v>3091</v>
      </c>
      <c r="O14093" t="s">
        <v>3092</v>
      </c>
      <c r="P14093" t="s">
        <v>3095</v>
      </c>
      <c r="R14093" t="s">
        <v>3094</v>
      </c>
    </row>
    <row r="14094" spans="1:18" x14ac:dyDescent="0.25">
      <c r="A14094" t="s">
        <v>7611</v>
      </c>
      <c r="B14094" t="s">
        <v>3089</v>
      </c>
      <c r="D14094" t="s">
        <v>3090</v>
      </c>
      <c r="E14094" t="s">
        <v>3090</v>
      </c>
      <c r="F14094">
        <v>1</v>
      </c>
      <c r="G14094">
        <v>0</v>
      </c>
      <c r="H14094">
        <v>25.954398148148101</v>
      </c>
      <c r="I14094">
        <v>1.0743981481481499</v>
      </c>
      <c r="K14094">
        <v>8</v>
      </c>
      <c r="M14094">
        <v>16.88</v>
      </c>
      <c r="N14094" t="s">
        <v>3091</v>
      </c>
      <c r="O14094" t="s">
        <v>3092</v>
      </c>
      <c r="P14094" t="s">
        <v>3095</v>
      </c>
      <c r="R14094" t="s">
        <v>3094</v>
      </c>
    </row>
    <row r="14095" spans="1:18" x14ac:dyDescent="0.25">
      <c r="A14095" t="s">
        <v>7612</v>
      </c>
      <c r="B14095" t="s">
        <v>3089</v>
      </c>
      <c r="D14095" t="s">
        <v>3090</v>
      </c>
      <c r="E14095" t="s">
        <v>3090</v>
      </c>
      <c r="F14095">
        <v>1</v>
      </c>
      <c r="G14095">
        <v>0</v>
      </c>
      <c r="H14095">
        <v>352.66149999999999</v>
      </c>
      <c r="I14095">
        <v>93.771500000000003</v>
      </c>
      <c r="K14095">
        <v>90</v>
      </c>
      <c r="M14095">
        <v>168.89</v>
      </c>
      <c r="N14095" t="s">
        <v>3091</v>
      </c>
      <c r="O14095" t="s">
        <v>3092</v>
      </c>
      <c r="P14095" t="s">
        <v>3095</v>
      </c>
      <c r="R14095" t="s">
        <v>3094</v>
      </c>
    </row>
    <row r="14096" spans="1:18" x14ac:dyDescent="0.25">
      <c r="A14096" t="s">
        <v>7613</v>
      </c>
      <c r="B14096" t="s">
        <v>3089</v>
      </c>
      <c r="D14096" t="s">
        <v>3090</v>
      </c>
      <c r="E14096" t="s">
        <v>3090</v>
      </c>
      <c r="F14096">
        <v>1</v>
      </c>
      <c r="G14096">
        <v>0</v>
      </c>
      <c r="H14096">
        <v>352.66149999999999</v>
      </c>
      <c r="I14096">
        <v>93.771500000000003</v>
      </c>
      <c r="K14096">
        <v>90</v>
      </c>
      <c r="M14096">
        <v>168.89</v>
      </c>
      <c r="N14096" t="s">
        <v>3091</v>
      </c>
      <c r="O14096" t="s">
        <v>3092</v>
      </c>
      <c r="P14096" t="s">
        <v>3095</v>
      </c>
      <c r="R14096" t="s">
        <v>3094</v>
      </c>
    </row>
    <row r="14097" spans="1:18" x14ac:dyDescent="0.25">
      <c r="A14097" t="s">
        <v>7614</v>
      </c>
      <c r="B14097" t="s">
        <v>3089</v>
      </c>
      <c r="D14097" t="s">
        <v>3090</v>
      </c>
      <c r="E14097" t="s">
        <v>3090</v>
      </c>
      <c r="F14097">
        <v>1</v>
      </c>
      <c r="G14097">
        <v>0</v>
      </c>
      <c r="H14097">
        <v>112.38030000000001</v>
      </c>
      <c r="I14097">
        <v>46.910299999999999</v>
      </c>
      <c r="K14097">
        <v>22.5</v>
      </c>
      <c r="M14097">
        <v>42.97</v>
      </c>
      <c r="N14097" t="s">
        <v>3091</v>
      </c>
      <c r="O14097" t="s">
        <v>3092</v>
      </c>
      <c r="P14097" t="s">
        <v>3095</v>
      </c>
      <c r="R14097" t="s">
        <v>3094</v>
      </c>
    </row>
    <row r="14098" spans="1:18" x14ac:dyDescent="0.25">
      <c r="A14098" t="s">
        <v>7615</v>
      </c>
      <c r="B14098" t="s">
        <v>3089</v>
      </c>
      <c r="D14098" t="s">
        <v>3090</v>
      </c>
      <c r="E14098" t="s">
        <v>3090</v>
      </c>
      <c r="F14098">
        <v>1</v>
      </c>
      <c r="G14098">
        <v>0</v>
      </c>
      <c r="H14098">
        <v>112.38030000000001</v>
      </c>
      <c r="I14098">
        <v>46.910299999999999</v>
      </c>
      <c r="K14098">
        <v>22.5</v>
      </c>
      <c r="M14098">
        <v>42.97</v>
      </c>
      <c r="N14098" t="s">
        <v>3091</v>
      </c>
      <c r="O14098" t="s">
        <v>3092</v>
      </c>
      <c r="P14098" t="s">
        <v>3095</v>
      </c>
      <c r="R14098" t="s">
        <v>3094</v>
      </c>
    </row>
    <row r="14099" spans="1:18" x14ac:dyDescent="0.25">
      <c r="A14099" t="s">
        <v>7616</v>
      </c>
      <c r="B14099" t="s">
        <v>3089</v>
      </c>
      <c r="D14099" t="s">
        <v>3090</v>
      </c>
      <c r="E14099" t="s">
        <v>3090</v>
      </c>
      <c r="F14099">
        <v>1</v>
      </c>
      <c r="G14099">
        <v>0</v>
      </c>
      <c r="H14099">
        <v>220.94828524590099</v>
      </c>
      <c r="I14099">
        <v>8.9882852459016291</v>
      </c>
      <c r="K14099">
        <v>47</v>
      </c>
      <c r="M14099">
        <v>164.96</v>
      </c>
      <c r="N14099" t="s">
        <v>3091</v>
      </c>
      <c r="O14099" t="s">
        <v>3092</v>
      </c>
      <c r="P14099" t="s">
        <v>3095</v>
      </c>
      <c r="R14099" t="s">
        <v>3094</v>
      </c>
    </row>
    <row r="14100" spans="1:18" x14ac:dyDescent="0.25">
      <c r="A14100" t="s">
        <v>7617</v>
      </c>
      <c r="B14100" t="s">
        <v>3089</v>
      </c>
      <c r="D14100" t="s">
        <v>3090</v>
      </c>
      <c r="E14100" t="s">
        <v>3090</v>
      </c>
      <c r="F14100">
        <v>1</v>
      </c>
      <c r="G14100">
        <v>0</v>
      </c>
      <c r="H14100">
        <v>365.10318609750902</v>
      </c>
      <c r="I14100">
        <v>31.373186097508999</v>
      </c>
      <c r="K14100">
        <v>74</v>
      </c>
      <c r="M14100">
        <v>259.73</v>
      </c>
      <c r="N14100" t="s">
        <v>3091</v>
      </c>
      <c r="O14100" t="s">
        <v>3092</v>
      </c>
      <c r="P14100" t="s">
        <v>3095</v>
      </c>
      <c r="R14100" t="s">
        <v>3094</v>
      </c>
    </row>
    <row r="14101" spans="1:18" x14ac:dyDescent="0.25">
      <c r="A14101" t="s">
        <v>7618</v>
      </c>
      <c r="B14101" t="s">
        <v>3089</v>
      </c>
      <c r="D14101" t="s">
        <v>3090</v>
      </c>
      <c r="E14101" t="s">
        <v>3090</v>
      </c>
      <c r="F14101">
        <v>1</v>
      </c>
      <c r="G14101">
        <v>0</v>
      </c>
      <c r="H14101">
        <v>331.98613749999998</v>
      </c>
      <c r="I14101">
        <v>128.29613749999999</v>
      </c>
      <c r="K14101">
        <v>70</v>
      </c>
      <c r="M14101">
        <v>133.69</v>
      </c>
      <c r="N14101" t="s">
        <v>3091</v>
      </c>
      <c r="O14101" t="s">
        <v>3092</v>
      </c>
      <c r="P14101" t="s">
        <v>3095</v>
      </c>
      <c r="R14101" t="s">
        <v>3094</v>
      </c>
    </row>
    <row r="14102" spans="1:18" x14ac:dyDescent="0.25">
      <c r="A14102" t="s">
        <v>7619</v>
      </c>
      <c r="B14102" t="s">
        <v>3089</v>
      </c>
      <c r="D14102" t="s">
        <v>3090</v>
      </c>
      <c r="E14102" t="s">
        <v>3090</v>
      </c>
      <c r="F14102">
        <v>1</v>
      </c>
      <c r="G14102">
        <v>0</v>
      </c>
      <c r="H14102">
        <v>429.27600000000001</v>
      </c>
      <c r="I14102">
        <v>167.39599999999999</v>
      </c>
      <c r="K14102">
        <v>90</v>
      </c>
      <c r="M14102">
        <v>171.88</v>
      </c>
      <c r="N14102" t="s">
        <v>3091</v>
      </c>
      <c r="O14102" t="s">
        <v>3092</v>
      </c>
      <c r="P14102" t="s">
        <v>3095</v>
      </c>
      <c r="R14102" t="s">
        <v>3094</v>
      </c>
    </row>
    <row r="14103" spans="1:18" x14ac:dyDescent="0.25">
      <c r="A14103" t="s">
        <v>7620</v>
      </c>
      <c r="B14103" t="s">
        <v>3089</v>
      </c>
      <c r="D14103" t="s">
        <v>3090</v>
      </c>
      <c r="E14103" t="s">
        <v>3090</v>
      </c>
      <c r="F14103">
        <v>1</v>
      </c>
      <c r="G14103">
        <v>0</v>
      </c>
      <c r="H14103">
        <v>448.10131250000001</v>
      </c>
      <c r="I14103">
        <v>186.22131250000001</v>
      </c>
      <c r="K14103">
        <v>90</v>
      </c>
      <c r="M14103">
        <v>171.88</v>
      </c>
      <c r="N14103" t="s">
        <v>3091</v>
      </c>
      <c r="O14103" t="s">
        <v>3092</v>
      </c>
      <c r="P14103" t="s">
        <v>3095</v>
      </c>
      <c r="R14103" t="s">
        <v>3094</v>
      </c>
    </row>
    <row r="14104" spans="1:18" x14ac:dyDescent="0.25">
      <c r="A14104" t="s">
        <v>7621</v>
      </c>
      <c r="B14104" t="s">
        <v>3089</v>
      </c>
      <c r="D14104" t="s">
        <v>3090</v>
      </c>
      <c r="E14104" t="s">
        <v>3090</v>
      </c>
      <c r="F14104">
        <v>1</v>
      </c>
      <c r="G14104">
        <v>0</v>
      </c>
      <c r="H14104">
        <v>77.567419354838705</v>
      </c>
      <c r="I14104">
        <v>9.9174193548386995</v>
      </c>
      <c r="K14104">
        <v>15</v>
      </c>
      <c r="M14104">
        <v>52.65</v>
      </c>
      <c r="N14104" t="s">
        <v>3091</v>
      </c>
      <c r="O14104" t="s">
        <v>3092</v>
      </c>
      <c r="P14104" t="s">
        <v>3095</v>
      </c>
      <c r="R14104" t="s">
        <v>3094</v>
      </c>
    </row>
    <row r="14105" spans="1:18" x14ac:dyDescent="0.25">
      <c r="A14105" t="s">
        <v>7622</v>
      </c>
      <c r="B14105" t="s">
        <v>3089</v>
      </c>
      <c r="D14105" t="s">
        <v>3090</v>
      </c>
      <c r="E14105" t="s">
        <v>3090</v>
      </c>
      <c r="F14105">
        <v>1</v>
      </c>
      <c r="G14105">
        <v>0</v>
      </c>
      <c r="H14105">
        <v>250.315</v>
      </c>
      <c r="I14105">
        <v>106</v>
      </c>
      <c r="K14105">
        <v>32</v>
      </c>
      <c r="M14105">
        <v>112.315</v>
      </c>
      <c r="N14105" t="s">
        <v>3091</v>
      </c>
      <c r="O14105" t="s">
        <v>3092</v>
      </c>
      <c r="P14105" t="s">
        <v>3095</v>
      </c>
      <c r="R14105" t="s">
        <v>3094</v>
      </c>
    </row>
    <row r="14106" spans="1:18" x14ac:dyDescent="0.25">
      <c r="A14106" t="s">
        <v>7623</v>
      </c>
      <c r="B14106" t="s">
        <v>3089</v>
      </c>
      <c r="D14106" t="s">
        <v>3090</v>
      </c>
      <c r="E14106" t="s">
        <v>3090</v>
      </c>
      <c r="F14106">
        <v>1</v>
      </c>
      <c r="G14106">
        <v>0</v>
      </c>
      <c r="H14106">
        <v>448.10131250000001</v>
      </c>
      <c r="I14106">
        <v>186.22131250000001</v>
      </c>
      <c r="K14106">
        <v>90</v>
      </c>
      <c r="M14106">
        <v>171.88</v>
      </c>
      <c r="N14106" t="s">
        <v>3091</v>
      </c>
      <c r="O14106" t="s">
        <v>3092</v>
      </c>
      <c r="P14106" t="s">
        <v>3095</v>
      </c>
      <c r="R14106" t="s">
        <v>3094</v>
      </c>
    </row>
    <row r="14107" spans="1:18" x14ac:dyDescent="0.25">
      <c r="A14107" t="s">
        <v>7624</v>
      </c>
      <c r="B14107" t="s">
        <v>3089</v>
      </c>
      <c r="D14107" t="s">
        <v>3090</v>
      </c>
      <c r="E14107" t="s">
        <v>3090</v>
      </c>
      <c r="F14107">
        <v>1</v>
      </c>
      <c r="G14107">
        <v>0</v>
      </c>
      <c r="H14107">
        <v>396.47792500000003</v>
      </c>
      <c r="I14107">
        <v>134.597925</v>
      </c>
      <c r="K14107">
        <v>90</v>
      </c>
      <c r="M14107">
        <v>171.88</v>
      </c>
      <c r="N14107" t="s">
        <v>3091</v>
      </c>
      <c r="O14107" t="s">
        <v>3092</v>
      </c>
      <c r="P14107" t="s">
        <v>3095</v>
      </c>
      <c r="R14107" t="s">
        <v>3094</v>
      </c>
    </row>
    <row r="14108" spans="1:18" x14ac:dyDescent="0.25">
      <c r="A14108" t="s">
        <v>7625</v>
      </c>
      <c r="B14108" t="s">
        <v>3089</v>
      </c>
      <c r="D14108" t="s">
        <v>3090</v>
      </c>
      <c r="E14108" t="s">
        <v>3090</v>
      </c>
      <c r="F14108">
        <v>1</v>
      </c>
      <c r="G14108">
        <v>0</v>
      </c>
      <c r="H14108">
        <v>314.07814999999999</v>
      </c>
      <c r="I14108">
        <v>110.38815</v>
      </c>
      <c r="K14108">
        <v>70</v>
      </c>
      <c r="M14108">
        <v>133.69</v>
      </c>
      <c r="N14108" t="s">
        <v>3091</v>
      </c>
      <c r="O14108" t="s">
        <v>3092</v>
      </c>
      <c r="P14108" t="s">
        <v>3095</v>
      </c>
      <c r="R14108" t="s">
        <v>3094</v>
      </c>
    </row>
    <row r="14109" spans="1:18" x14ac:dyDescent="0.25">
      <c r="A14109" t="s">
        <v>7626</v>
      </c>
      <c r="B14109" t="s">
        <v>3089</v>
      </c>
      <c r="D14109" t="s">
        <v>3090</v>
      </c>
      <c r="E14109" t="s">
        <v>3090</v>
      </c>
      <c r="F14109">
        <v>1</v>
      </c>
      <c r="G14109">
        <v>0</v>
      </c>
      <c r="H14109">
        <v>580.97921605434101</v>
      </c>
      <c r="I14109">
        <v>75.269216054341598</v>
      </c>
      <c r="K14109">
        <v>103</v>
      </c>
      <c r="M14109">
        <v>402.71</v>
      </c>
      <c r="N14109" t="s">
        <v>3091</v>
      </c>
      <c r="O14109" t="s">
        <v>3092</v>
      </c>
      <c r="P14109" t="s">
        <v>3095</v>
      </c>
      <c r="R14109" t="s">
        <v>3094</v>
      </c>
    </row>
    <row r="14110" spans="1:18" x14ac:dyDescent="0.25">
      <c r="A14110" t="s">
        <v>7627</v>
      </c>
      <c r="B14110" t="s">
        <v>3089</v>
      </c>
      <c r="D14110" t="s">
        <v>3090</v>
      </c>
      <c r="E14110" t="s">
        <v>3090</v>
      </c>
      <c r="F14110">
        <v>1</v>
      </c>
      <c r="G14110">
        <v>0</v>
      </c>
      <c r="H14110">
        <v>751.49499999999898</v>
      </c>
      <c r="I14110">
        <v>162.314999999999</v>
      </c>
      <c r="K14110">
        <v>120</v>
      </c>
      <c r="M14110">
        <v>469.18</v>
      </c>
      <c r="N14110" t="s">
        <v>3091</v>
      </c>
      <c r="O14110" t="s">
        <v>3092</v>
      </c>
      <c r="P14110" t="s">
        <v>3095</v>
      </c>
      <c r="R14110" t="s">
        <v>3094</v>
      </c>
    </row>
    <row r="14111" spans="1:18" x14ac:dyDescent="0.25">
      <c r="A14111" t="s">
        <v>7628</v>
      </c>
      <c r="B14111" t="s">
        <v>3089</v>
      </c>
      <c r="D14111" t="s">
        <v>3090</v>
      </c>
      <c r="E14111" t="s">
        <v>3090</v>
      </c>
      <c r="F14111">
        <v>1</v>
      </c>
      <c r="G14111">
        <v>0</v>
      </c>
      <c r="H14111">
        <v>0</v>
      </c>
      <c r="I14111"/>
      <c r="K14111"/>
      <c r="N14111" t="s">
        <v>3091</v>
      </c>
      <c r="O14111" t="s">
        <v>3092</v>
      </c>
      <c r="P14111" t="s">
        <v>3095</v>
      </c>
      <c r="R14111" t="s">
        <v>3094</v>
      </c>
    </row>
    <row r="14112" spans="1:18" x14ac:dyDescent="0.25">
      <c r="A14112" t="s">
        <v>7629</v>
      </c>
      <c r="B14112" t="s">
        <v>3089</v>
      </c>
      <c r="D14112" t="s">
        <v>3090</v>
      </c>
      <c r="E14112" t="s">
        <v>3090</v>
      </c>
      <c r="F14112">
        <v>1</v>
      </c>
      <c r="G14112">
        <v>0</v>
      </c>
      <c r="H14112">
        <v>20.7934603773584</v>
      </c>
      <c r="I14112">
        <v>4.3460377358490503E-2</v>
      </c>
      <c r="K14112">
        <v>4.5999999999999996</v>
      </c>
      <c r="M14112">
        <v>16.149999999999999</v>
      </c>
      <c r="N14112" t="s">
        <v>3091</v>
      </c>
      <c r="O14112" t="s">
        <v>3092</v>
      </c>
      <c r="P14112" t="s">
        <v>3095</v>
      </c>
      <c r="R14112" t="s">
        <v>3094</v>
      </c>
    </row>
    <row r="14113" spans="1:18" x14ac:dyDescent="0.25">
      <c r="A14113" t="s">
        <v>7630</v>
      </c>
      <c r="B14113" t="s">
        <v>3089</v>
      </c>
      <c r="D14113" t="s">
        <v>3090</v>
      </c>
      <c r="E14113" t="s">
        <v>3090</v>
      </c>
      <c r="F14113">
        <v>1</v>
      </c>
      <c r="G14113">
        <v>0</v>
      </c>
      <c r="H14113">
        <v>3.51800229951135</v>
      </c>
      <c r="I14113">
        <v>0.80800229951135305</v>
      </c>
      <c r="K14113">
        <v>1</v>
      </c>
      <c r="M14113">
        <v>1.71</v>
      </c>
      <c r="N14113" t="s">
        <v>3091</v>
      </c>
      <c r="O14113" t="s">
        <v>3092</v>
      </c>
      <c r="P14113" t="s">
        <v>3095</v>
      </c>
      <c r="R14113" t="s">
        <v>3094</v>
      </c>
    </row>
    <row r="14114" spans="1:18" x14ac:dyDescent="0.25">
      <c r="A14114" t="s">
        <v>7631</v>
      </c>
      <c r="B14114" t="s">
        <v>3089</v>
      </c>
      <c r="D14114" t="s">
        <v>3090</v>
      </c>
      <c r="E14114" t="s">
        <v>3090</v>
      </c>
      <c r="F14114">
        <v>1</v>
      </c>
      <c r="G14114">
        <v>0</v>
      </c>
      <c r="H14114">
        <v>2.8615004311583698</v>
      </c>
      <c r="I14114">
        <v>0.151500431158378</v>
      </c>
      <c r="K14114">
        <v>1</v>
      </c>
      <c r="M14114">
        <v>1.71</v>
      </c>
      <c r="N14114" t="s">
        <v>3091</v>
      </c>
      <c r="O14114" t="s">
        <v>3092</v>
      </c>
      <c r="P14114" t="s">
        <v>3095</v>
      </c>
      <c r="R14114" t="s">
        <v>3094</v>
      </c>
    </row>
    <row r="14115" spans="1:18" x14ac:dyDescent="0.25">
      <c r="A14115" t="s">
        <v>7632</v>
      </c>
      <c r="B14115" t="s">
        <v>3089</v>
      </c>
      <c r="D14115" t="s">
        <v>3090</v>
      </c>
      <c r="E14115" t="s">
        <v>3090</v>
      </c>
      <c r="F14115">
        <v>1</v>
      </c>
      <c r="G14115">
        <v>0</v>
      </c>
      <c r="H14115">
        <v>10.2898986111111</v>
      </c>
      <c r="I14115">
        <v>4.4098986111110996</v>
      </c>
      <c r="K14115">
        <v>2.17</v>
      </c>
      <c r="M14115">
        <v>3.71</v>
      </c>
      <c r="N14115" t="s">
        <v>3091</v>
      </c>
      <c r="O14115" t="s">
        <v>3092</v>
      </c>
      <c r="P14115" t="s">
        <v>3095</v>
      </c>
      <c r="R14115" t="s">
        <v>3094</v>
      </c>
    </row>
    <row r="14116" spans="1:18" x14ac:dyDescent="0.25">
      <c r="A14116" t="s">
        <v>7633</v>
      </c>
      <c r="B14116" t="s">
        <v>3089</v>
      </c>
      <c r="D14116" t="s">
        <v>3090</v>
      </c>
      <c r="E14116" t="s">
        <v>3090</v>
      </c>
      <c r="F14116">
        <v>1</v>
      </c>
      <c r="G14116">
        <v>0</v>
      </c>
      <c r="H14116">
        <v>4.9825064673756803</v>
      </c>
      <c r="I14116">
        <v>2.2725064673756799</v>
      </c>
      <c r="K14116">
        <v>1</v>
      </c>
      <c r="M14116">
        <v>1.71</v>
      </c>
      <c r="N14116" t="s">
        <v>3091</v>
      </c>
      <c r="O14116" t="s">
        <v>3092</v>
      </c>
      <c r="P14116" t="s">
        <v>3095</v>
      </c>
      <c r="R14116" t="s">
        <v>3094</v>
      </c>
    </row>
    <row r="14117" spans="1:18" x14ac:dyDescent="0.25">
      <c r="A14117" t="s">
        <v>7634</v>
      </c>
      <c r="B14117" t="s">
        <v>3089</v>
      </c>
      <c r="D14117" t="s">
        <v>3090</v>
      </c>
      <c r="E14117" t="s">
        <v>3090</v>
      </c>
      <c r="F14117">
        <v>1</v>
      </c>
      <c r="G14117">
        <v>0</v>
      </c>
      <c r="H14117">
        <v>4.7220397667714797</v>
      </c>
      <c r="I14117">
        <v>0.212039766771488</v>
      </c>
      <c r="K14117">
        <v>1</v>
      </c>
      <c r="M14117">
        <v>3.51</v>
      </c>
      <c r="N14117" t="s">
        <v>3091</v>
      </c>
      <c r="O14117" t="s">
        <v>3092</v>
      </c>
      <c r="P14117" t="s">
        <v>3095</v>
      </c>
      <c r="R14117" t="s">
        <v>3094</v>
      </c>
    </row>
    <row r="14118" spans="1:18" x14ac:dyDescent="0.25">
      <c r="A14118" t="s">
        <v>7635</v>
      </c>
      <c r="B14118" t="s">
        <v>3089</v>
      </c>
      <c r="D14118" t="s">
        <v>3090</v>
      </c>
      <c r="E14118" t="s">
        <v>3090</v>
      </c>
      <c r="F14118">
        <v>1</v>
      </c>
      <c r="G14118">
        <v>0</v>
      </c>
      <c r="H14118">
        <v>0</v>
      </c>
      <c r="I14118">
        <v>0</v>
      </c>
      <c r="K14118"/>
      <c r="N14118" t="s">
        <v>3091</v>
      </c>
      <c r="O14118" t="s">
        <v>3092</v>
      </c>
      <c r="P14118" t="s">
        <v>3095</v>
      </c>
      <c r="R14118" t="s">
        <v>3094</v>
      </c>
    </row>
    <row r="14119" spans="1:18" x14ac:dyDescent="0.25">
      <c r="A14119" t="s">
        <v>7636</v>
      </c>
      <c r="B14119" t="s">
        <v>3089</v>
      </c>
      <c r="D14119" t="s">
        <v>3090</v>
      </c>
      <c r="E14119" t="s">
        <v>3090</v>
      </c>
      <c r="F14119">
        <v>1</v>
      </c>
      <c r="G14119">
        <v>0</v>
      </c>
      <c r="H14119">
        <v>0</v>
      </c>
      <c r="I14119">
        <v>0</v>
      </c>
      <c r="K14119"/>
      <c r="N14119" t="s">
        <v>3091</v>
      </c>
      <c r="O14119" t="s">
        <v>3092</v>
      </c>
      <c r="P14119" t="s">
        <v>3095</v>
      </c>
      <c r="R14119" t="s">
        <v>3094</v>
      </c>
    </row>
    <row r="14120" spans="1:18" x14ac:dyDescent="0.25">
      <c r="A14120" t="s">
        <v>7637</v>
      </c>
      <c r="B14120" t="s">
        <v>3089</v>
      </c>
      <c r="D14120" t="s">
        <v>3090</v>
      </c>
      <c r="E14120" t="s">
        <v>3090</v>
      </c>
      <c r="F14120">
        <v>1</v>
      </c>
      <c r="G14120">
        <v>0</v>
      </c>
      <c r="H14120">
        <v>51.112025462962897</v>
      </c>
      <c r="I14120">
        <v>42.982025462962902</v>
      </c>
      <c r="K14120">
        <v>3</v>
      </c>
      <c r="M14120">
        <v>5.13</v>
      </c>
      <c r="N14120" t="s">
        <v>3091</v>
      </c>
      <c r="O14120" t="s">
        <v>3092</v>
      </c>
      <c r="P14120" t="s">
        <v>3095</v>
      </c>
      <c r="R14120" t="s">
        <v>3094</v>
      </c>
    </row>
    <row r="14121" spans="1:18" x14ac:dyDescent="0.25">
      <c r="A14121" t="s">
        <v>7638</v>
      </c>
      <c r="B14121" t="s">
        <v>3089</v>
      </c>
      <c r="D14121" t="s">
        <v>3090</v>
      </c>
      <c r="E14121" t="s">
        <v>3090</v>
      </c>
      <c r="F14121">
        <v>1</v>
      </c>
      <c r="G14121">
        <v>0</v>
      </c>
      <c r="H14121">
        <v>0</v>
      </c>
      <c r="I14121">
        <v>0</v>
      </c>
      <c r="K14121"/>
      <c r="N14121" t="s">
        <v>3091</v>
      </c>
      <c r="O14121" t="s">
        <v>3092</v>
      </c>
      <c r="P14121" t="s">
        <v>3095</v>
      </c>
      <c r="R14121" t="s">
        <v>3094</v>
      </c>
    </row>
    <row r="14122" spans="1:18" x14ac:dyDescent="0.25">
      <c r="A14122" t="s">
        <v>7639</v>
      </c>
      <c r="B14122" t="s">
        <v>3089</v>
      </c>
      <c r="D14122" t="s">
        <v>3090</v>
      </c>
      <c r="E14122" t="s">
        <v>3090</v>
      </c>
      <c r="F14122">
        <v>1</v>
      </c>
      <c r="G14122">
        <v>0</v>
      </c>
      <c r="H14122">
        <v>16.251149272349199</v>
      </c>
      <c r="I14122">
        <v>10.0161492723492</v>
      </c>
      <c r="K14122">
        <v>2.2999999999999998</v>
      </c>
      <c r="M14122">
        <v>3.9350000000000001</v>
      </c>
      <c r="N14122" t="s">
        <v>3091</v>
      </c>
      <c r="O14122" t="s">
        <v>3092</v>
      </c>
      <c r="P14122" t="s">
        <v>3095</v>
      </c>
      <c r="R14122" t="s">
        <v>3094</v>
      </c>
    </row>
    <row r="14123" spans="1:18" x14ac:dyDescent="0.25">
      <c r="A14123" t="s">
        <v>7640</v>
      </c>
      <c r="B14123" t="s">
        <v>3089</v>
      </c>
      <c r="D14123" t="s">
        <v>3090</v>
      </c>
      <c r="E14123" t="s">
        <v>3090</v>
      </c>
      <c r="F14123">
        <v>1</v>
      </c>
      <c r="G14123">
        <v>0</v>
      </c>
      <c r="H14123">
        <v>5.6725000000000003</v>
      </c>
      <c r="I14123">
        <v>0.2525</v>
      </c>
      <c r="K14123">
        <v>2</v>
      </c>
      <c r="M14123">
        <v>3.42</v>
      </c>
      <c r="N14123" t="s">
        <v>3091</v>
      </c>
      <c r="O14123" t="s">
        <v>3092</v>
      </c>
      <c r="P14123" t="s">
        <v>3095</v>
      </c>
      <c r="R14123" t="s">
        <v>3094</v>
      </c>
    </row>
    <row r="14124" spans="1:18" x14ac:dyDescent="0.25">
      <c r="A14124" t="s">
        <v>7641</v>
      </c>
      <c r="B14124" t="s">
        <v>3089</v>
      </c>
      <c r="D14124" t="s">
        <v>3090</v>
      </c>
      <c r="E14124" t="s">
        <v>3090</v>
      </c>
      <c r="F14124">
        <v>1</v>
      </c>
      <c r="G14124">
        <v>0</v>
      </c>
      <c r="H14124">
        <v>6.6849999999999996</v>
      </c>
      <c r="I14124">
        <v>0.45</v>
      </c>
      <c r="K14124">
        <v>2.2999999999999998</v>
      </c>
      <c r="M14124">
        <v>3.9350000000000001</v>
      </c>
      <c r="N14124" t="s">
        <v>3091</v>
      </c>
      <c r="O14124" t="s">
        <v>3092</v>
      </c>
      <c r="P14124" t="s">
        <v>3095</v>
      </c>
      <c r="R14124" t="s">
        <v>3094</v>
      </c>
    </row>
    <row r="14125" spans="1:18" x14ac:dyDescent="0.25">
      <c r="A14125" t="s">
        <v>7642</v>
      </c>
      <c r="B14125" t="s">
        <v>3089</v>
      </c>
      <c r="D14125" t="s">
        <v>3090</v>
      </c>
      <c r="E14125" t="s">
        <v>3090</v>
      </c>
      <c r="F14125">
        <v>1</v>
      </c>
      <c r="G14125">
        <v>0</v>
      </c>
      <c r="H14125">
        <v>5.5708250000000001</v>
      </c>
      <c r="I14125">
        <v>0.15082499999999999</v>
      </c>
      <c r="K14125">
        <v>2</v>
      </c>
      <c r="M14125">
        <v>3.42</v>
      </c>
      <c r="N14125" t="s">
        <v>3091</v>
      </c>
      <c r="O14125" t="s">
        <v>3092</v>
      </c>
      <c r="P14125" t="s">
        <v>3095</v>
      </c>
      <c r="R14125" t="s">
        <v>3094</v>
      </c>
    </row>
    <row r="14126" spans="1:18" x14ac:dyDescent="0.25">
      <c r="A14126" t="s">
        <v>7643</v>
      </c>
      <c r="B14126" t="s">
        <v>3089</v>
      </c>
      <c r="D14126" t="s">
        <v>3090</v>
      </c>
      <c r="E14126" t="s">
        <v>3090</v>
      </c>
      <c r="F14126">
        <v>1</v>
      </c>
      <c r="G14126">
        <v>0</v>
      </c>
      <c r="H14126">
        <v>8.57</v>
      </c>
      <c r="I14126">
        <v>3.15</v>
      </c>
      <c r="K14126">
        <v>2</v>
      </c>
      <c r="M14126">
        <v>3.42</v>
      </c>
      <c r="N14126" t="s">
        <v>3091</v>
      </c>
      <c r="O14126" t="s">
        <v>3092</v>
      </c>
      <c r="P14126" t="s">
        <v>3095</v>
      </c>
      <c r="R14126" t="s">
        <v>3094</v>
      </c>
    </row>
    <row r="14127" spans="1:18" x14ac:dyDescent="0.25">
      <c r="A14127" t="s">
        <v>7644</v>
      </c>
      <c r="B14127" t="s">
        <v>3089</v>
      </c>
      <c r="D14127" t="s">
        <v>3090</v>
      </c>
      <c r="E14127" t="s">
        <v>3090</v>
      </c>
      <c r="F14127">
        <v>1</v>
      </c>
      <c r="G14127">
        <v>0</v>
      </c>
      <c r="H14127">
        <v>9.83</v>
      </c>
      <c r="I14127">
        <v>4.41</v>
      </c>
      <c r="K14127">
        <v>2</v>
      </c>
      <c r="M14127">
        <v>3.42</v>
      </c>
      <c r="N14127" t="s">
        <v>3091</v>
      </c>
      <c r="O14127" t="s">
        <v>3092</v>
      </c>
      <c r="P14127" t="s">
        <v>3095</v>
      </c>
      <c r="R14127" t="s">
        <v>3094</v>
      </c>
    </row>
    <row r="14128" spans="1:18" x14ac:dyDescent="0.25">
      <c r="A14128" t="s">
        <v>7645</v>
      </c>
      <c r="B14128" t="s">
        <v>3089</v>
      </c>
      <c r="D14128" t="s">
        <v>3090</v>
      </c>
      <c r="E14128" t="s">
        <v>3090</v>
      </c>
      <c r="F14128">
        <v>1</v>
      </c>
      <c r="G14128">
        <v>0</v>
      </c>
      <c r="H14128">
        <v>0</v>
      </c>
      <c r="I14128">
        <v>0</v>
      </c>
      <c r="K14128"/>
      <c r="N14128" t="s">
        <v>3091</v>
      </c>
      <c r="O14128" t="s">
        <v>3092</v>
      </c>
      <c r="P14128" t="s">
        <v>3095</v>
      </c>
      <c r="R14128" t="s">
        <v>3094</v>
      </c>
    </row>
    <row r="14129" spans="1:18" x14ac:dyDescent="0.25">
      <c r="A14129" t="s">
        <v>7646</v>
      </c>
      <c r="B14129" t="s">
        <v>3089</v>
      </c>
      <c r="D14129" t="s">
        <v>3090</v>
      </c>
      <c r="E14129" t="s">
        <v>3090</v>
      </c>
      <c r="F14129">
        <v>1</v>
      </c>
      <c r="G14129">
        <v>0</v>
      </c>
      <c r="H14129">
        <v>12.802966735966701</v>
      </c>
      <c r="I14129">
        <v>6.5679667359667304</v>
      </c>
      <c r="K14129">
        <v>2.2999999999999998</v>
      </c>
      <c r="M14129">
        <v>3.9350000000000001</v>
      </c>
      <c r="N14129" t="s">
        <v>3091</v>
      </c>
      <c r="O14129" t="s">
        <v>3092</v>
      </c>
      <c r="P14129" t="s">
        <v>3095</v>
      </c>
      <c r="R14129" t="s">
        <v>3094</v>
      </c>
    </row>
    <row r="14130" spans="1:18" x14ac:dyDescent="0.25">
      <c r="A14130" t="s">
        <v>7647</v>
      </c>
      <c r="B14130" t="s">
        <v>3089</v>
      </c>
      <c r="D14130" t="s">
        <v>3090</v>
      </c>
      <c r="E14130" t="s">
        <v>3090</v>
      </c>
      <c r="F14130">
        <v>1</v>
      </c>
      <c r="G14130">
        <v>0</v>
      </c>
      <c r="H14130">
        <v>0</v>
      </c>
      <c r="I14130">
        <v>0</v>
      </c>
      <c r="K14130"/>
      <c r="N14130" t="s">
        <v>3091</v>
      </c>
      <c r="O14130" t="s">
        <v>3092</v>
      </c>
      <c r="P14130" t="s">
        <v>3095</v>
      </c>
      <c r="R14130" t="s">
        <v>3094</v>
      </c>
    </row>
    <row r="14131" spans="1:18" x14ac:dyDescent="0.25">
      <c r="A14131" t="s">
        <v>7648</v>
      </c>
      <c r="B14131" t="s">
        <v>3089</v>
      </c>
      <c r="D14131" t="s">
        <v>3090</v>
      </c>
      <c r="E14131" t="s">
        <v>3090</v>
      </c>
      <c r="F14131">
        <v>1</v>
      </c>
      <c r="G14131">
        <v>0</v>
      </c>
      <c r="H14131">
        <v>38.239236111111097</v>
      </c>
      <c r="I14131">
        <v>30.109236111111102</v>
      </c>
      <c r="K14131">
        <v>3</v>
      </c>
      <c r="M14131">
        <v>5.13</v>
      </c>
      <c r="N14131" t="s">
        <v>3091</v>
      </c>
      <c r="O14131" t="s">
        <v>3092</v>
      </c>
      <c r="P14131" t="s">
        <v>3095</v>
      </c>
      <c r="R14131" t="s">
        <v>3094</v>
      </c>
    </row>
    <row r="14132" spans="1:18" x14ac:dyDescent="0.25">
      <c r="A14132" t="s">
        <v>7649</v>
      </c>
      <c r="B14132" t="s">
        <v>3089</v>
      </c>
      <c r="D14132" t="s">
        <v>3090</v>
      </c>
      <c r="E14132" t="s">
        <v>3090</v>
      </c>
      <c r="F14132">
        <v>1</v>
      </c>
      <c r="G14132">
        <v>0</v>
      </c>
      <c r="H14132">
        <v>0</v>
      </c>
      <c r="I14132">
        <v>0</v>
      </c>
      <c r="K14132"/>
      <c r="N14132" t="s">
        <v>3091</v>
      </c>
      <c r="O14132" t="s">
        <v>3092</v>
      </c>
      <c r="P14132" t="s">
        <v>3095</v>
      </c>
      <c r="R14132" t="s">
        <v>3094</v>
      </c>
    </row>
    <row r="14133" spans="1:18" x14ac:dyDescent="0.25">
      <c r="A14133" t="s">
        <v>7650</v>
      </c>
      <c r="B14133" t="s">
        <v>3089</v>
      </c>
      <c r="D14133" t="s">
        <v>3090</v>
      </c>
      <c r="E14133" t="s">
        <v>3090</v>
      </c>
      <c r="F14133">
        <v>1</v>
      </c>
      <c r="G14133">
        <v>0</v>
      </c>
      <c r="H14133">
        <v>14.1473148148148</v>
      </c>
      <c r="I14133">
        <v>8.7273148148148199</v>
      </c>
      <c r="K14133">
        <v>2</v>
      </c>
      <c r="M14133">
        <v>3.42</v>
      </c>
      <c r="N14133" t="s">
        <v>3091</v>
      </c>
      <c r="O14133" t="s">
        <v>3092</v>
      </c>
      <c r="P14133" t="s">
        <v>3095</v>
      </c>
      <c r="R14133" t="s">
        <v>3094</v>
      </c>
    </row>
    <row r="14134" spans="1:18" x14ac:dyDescent="0.25">
      <c r="A14134" t="s">
        <v>7651</v>
      </c>
      <c r="B14134" t="s">
        <v>3089</v>
      </c>
      <c r="D14134" t="s">
        <v>3090</v>
      </c>
      <c r="E14134" t="s">
        <v>3090</v>
      </c>
      <c r="F14134">
        <v>1</v>
      </c>
      <c r="G14134">
        <v>0</v>
      </c>
      <c r="H14134">
        <v>0</v>
      </c>
      <c r="I14134">
        <v>0</v>
      </c>
      <c r="K14134"/>
      <c r="N14134" t="s">
        <v>3091</v>
      </c>
      <c r="O14134" t="s">
        <v>3092</v>
      </c>
      <c r="P14134" t="s">
        <v>3095</v>
      </c>
      <c r="R14134" t="s">
        <v>3094</v>
      </c>
    </row>
    <row r="14135" spans="1:18" x14ac:dyDescent="0.25">
      <c r="A14135" t="s">
        <v>7652</v>
      </c>
      <c r="B14135" t="s">
        <v>3089</v>
      </c>
      <c r="D14135" t="s">
        <v>3090</v>
      </c>
      <c r="E14135" t="s">
        <v>3090</v>
      </c>
      <c r="F14135">
        <v>1</v>
      </c>
      <c r="G14135">
        <v>0</v>
      </c>
      <c r="H14135">
        <v>11.327539473684199</v>
      </c>
      <c r="I14135">
        <v>5.0950394736842002</v>
      </c>
      <c r="K14135">
        <v>2.2999999999999998</v>
      </c>
      <c r="M14135">
        <v>3.9325000000000001</v>
      </c>
      <c r="N14135" t="s">
        <v>3091</v>
      </c>
      <c r="O14135" t="s">
        <v>3092</v>
      </c>
      <c r="P14135" t="s">
        <v>3095</v>
      </c>
      <c r="R14135" t="s">
        <v>3094</v>
      </c>
    </row>
    <row r="14136" spans="1:18" x14ac:dyDescent="0.25">
      <c r="A14136" t="s">
        <v>7653</v>
      </c>
      <c r="B14136" t="s">
        <v>3089</v>
      </c>
      <c r="D14136" t="s">
        <v>3090</v>
      </c>
      <c r="E14136" t="s">
        <v>3090</v>
      </c>
      <c r="F14136">
        <v>1</v>
      </c>
      <c r="G14136">
        <v>0</v>
      </c>
      <c r="H14136">
        <v>10.0981638888888</v>
      </c>
      <c r="I14136">
        <v>4.2181638888888804</v>
      </c>
      <c r="K14136">
        <v>2.17</v>
      </c>
      <c r="M14136">
        <v>3.71</v>
      </c>
      <c r="N14136" t="s">
        <v>3091</v>
      </c>
      <c r="O14136" t="s">
        <v>3092</v>
      </c>
      <c r="P14136" t="s">
        <v>3095</v>
      </c>
      <c r="R14136" t="s">
        <v>3094</v>
      </c>
    </row>
    <row r="14137" spans="1:18" x14ac:dyDescent="0.25">
      <c r="A14137" t="s">
        <v>7654</v>
      </c>
      <c r="B14137" t="s">
        <v>3089</v>
      </c>
      <c r="D14137" t="s">
        <v>3090</v>
      </c>
      <c r="E14137" t="s">
        <v>3090</v>
      </c>
      <c r="F14137">
        <v>1</v>
      </c>
      <c r="G14137">
        <v>0</v>
      </c>
      <c r="H14137">
        <v>8.0965000000000007</v>
      </c>
      <c r="I14137">
        <v>2.6764999999999999</v>
      </c>
      <c r="K14137">
        <v>2</v>
      </c>
      <c r="M14137">
        <v>3.42</v>
      </c>
      <c r="N14137" t="s">
        <v>3091</v>
      </c>
      <c r="O14137" t="s">
        <v>3092</v>
      </c>
      <c r="P14137" t="s">
        <v>3095</v>
      </c>
      <c r="R14137" t="s">
        <v>3094</v>
      </c>
    </row>
    <row r="14138" spans="1:18" x14ac:dyDescent="0.25">
      <c r="A14138" t="s">
        <v>7655</v>
      </c>
      <c r="B14138" t="s">
        <v>3089</v>
      </c>
      <c r="D14138" t="s">
        <v>3090</v>
      </c>
      <c r="E14138" t="s">
        <v>3090</v>
      </c>
      <c r="F14138">
        <v>1</v>
      </c>
      <c r="G14138">
        <v>0</v>
      </c>
      <c r="H14138">
        <v>7.7934999999999999</v>
      </c>
      <c r="I14138">
        <v>2.3734999999999999</v>
      </c>
      <c r="K14138">
        <v>2</v>
      </c>
      <c r="M14138">
        <v>3.42</v>
      </c>
      <c r="N14138" t="s">
        <v>3091</v>
      </c>
      <c r="O14138" t="s">
        <v>3092</v>
      </c>
      <c r="P14138" t="s">
        <v>3095</v>
      </c>
      <c r="R14138" t="s">
        <v>3094</v>
      </c>
    </row>
    <row r="14139" spans="1:18" x14ac:dyDescent="0.25">
      <c r="A14139" t="s">
        <v>7656</v>
      </c>
      <c r="B14139" t="s">
        <v>3089</v>
      </c>
      <c r="D14139" t="s">
        <v>3090</v>
      </c>
      <c r="E14139" t="s">
        <v>3090</v>
      </c>
      <c r="F14139">
        <v>1</v>
      </c>
      <c r="G14139">
        <v>0</v>
      </c>
      <c r="H14139">
        <v>327.59314999999998</v>
      </c>
      <c r="I14139">
        <v>65.713149999999999</v>
      </c>
      <c r="K14139">
        <v>90</v>
      </c>
      <c r="M14139">
        <v>171.88</v>
      </c>
      <c r="N14139" t="s">
        <v>3091</v>
      </c>
      <c r="O14139" t="s">
        <v>3092</v>
      </c>
      <c r="P14139" t="s">
        <v>3095</v>
      </c>
      <c r="R14139" t="s">
        <v>3094</v>
      </c>
    </row>
    <row r="14140" spans="1:18" x14ac:dyDescent="0.25">
      <c r="A14140" t="s">
        <v>7657</v>
      </c>
      <c r="B14140" t="s">
        <v>3089</v>
      </c>
      <c r="D14140" t="s">
        <v>3090</v>
      </c>
      <c r="E14140" t="s">
        <v>3090</v>
      </c>
      <c r="F14140">
        <v>1</v>
      </c>
      <c r="G14140">
        <v>0</v>
      </c>
      <c r="H14140">
        <v>123.36785</v>
      </c>
      <c r="I14140">
        <v>36.077849999999998</v>
      </c>
      <c r="K14140">
        <v>30</v>
      </c>
      <c r="M14140">
        <v>57.29</v>
      </c>
      <c r="N14140" t="s">
        <v>3091</v>
      </c>
      <c r="O14140" t="s">
        <v>3092</v>
      </c>
      <c r="P14140" t="s">
        <v>3095</v>
      </c>
      <c r="R14140" t="s">
        <v>3094</v>
      </c>
    </row>
    <row r="14141" spans="1:18" x14ac:dyDescent="0.25">
      <c r="A14141" t="s">
        <v>7658</v>
      </c>
      <c r="B14141" t="s">
        <v>3089</v>
      </c>
      <c r="D14141" t="s">
        <v>3090</v>
      </c>
      <c r="E14141" t="s">
        <v>3090</v>
      </c>
      <c r="F14141">
        <v>1</v>
      </c>
      <c r="G14141">
        <v>0</v>
      </c>
      <c r="H14141">
        <v>596.82291086249995</v>
      </c>
      <c r="I14141">
        <v>131.25291086249999</v>
      </c>
      <c r="K14141">
        <v>160</v>
      </c>
      <c r="M14141">
        <v>305.57</v>
      </c>
      <c r="N14141" t="s">
        <v>3091</v>
      </c>
      <c r="O14141" t="s">
        <v>3092</v>
      </c>
      <c r="P14141" t="s">
        <v>3095</v>
      </c>
      <c r="R14141" t="s">
        <v>3094</v>
      </c>
    </row>
    <row r="14142" spans="1:18" x14ac:dyDescent="0.25">
      <c r="A14142" t="s">
        <v>7659</v>
      </c>
      <c r="B14142" t="s">
        <v>3089</v>
      </c>
      <c r="D14142" t="s">
        <v>3090</v>
      </c>
      <c r="E14142" t="s">
        <v>3090</v>
      </c>
      <c r="F14142">
        <v>1</v>
      </c>
      <c r="G14142">
        <v>0</v>
      </c>
      <c r="H14142">
        <v>17.629874999999998</v>
      </c>
      <c r="I14142">
        <v>10.859875000000001</v>
      </c>
      <c r="K14142">
        <v>2.5</v>
      </c>
      <c r="M14142">
        <v>4.2699999999999996</v>
      </c>
      <c r="N14142" t="s">
        <v>3091</v>
      </c>
      <c r="O14142" t="s">
        <v>3092</v>
      </c>
      <c r="P14142" t="s">
        <v>3095</v>
      </c>
      <c r="R14142" t="s">
        <v>3094</v>
      </c>
    </row>
    <row r="14143" spans="1:18" x14ac:dyDescent="0.25">
      <c r="A14143" t="s">
        <v>7660</v>
      </c>
      <c r="B14143" t="s">
        <v>3089</v>
      </c>
      <c r="D14143" t="s">
        <v>3090</v>
      </c>
      <c r="E14143" t="s">
        <v>3090</v>
      </c>
      <c r="F14143">
        <v>1</v>
      </c>
      <c r="G14143">
        <v>0</v>
      </c>
      <c r="H14143">
        <v>0</v>
      </c>
      <c r="I14143">
        <v>0</v>
      </c>
      <c r="K14143"/>
      <c r="N14143" t="s">
        <v>3091</v>
      </c>
      <c r="O14143" t="s">
        <v>3092</v>
      </c>
      <c r="P14143" t="s">
        <v>3095</v>
      </c>
      <c r="R14143" t="s">
        <v>3094</v>
      </c>
    </row>
    <row r="14144" spans="1:18" x14ac:dyDescent="0.25">
      <c r="A14144" t="s">
        <v>7661</v>
      </c>
      <c r="B14144" t="s">
        <v>3089</v>
      </c>
      <c r="D14144" t="s">
        <v>3090</v>
      </c>
      <c r="E14144" t="s">
        <v>3090</v>
      </c>
      <c r="F14144">
        <v>1</v>
      </c>
      <c r="G14144">
        <v>0</v>
      </c>
      <c r="H14144">
        <v>0</v>
      </c>
      <c r="I14144">
        <v>0</v>
      </c>
      <c r="K14144"/>
      <c r="N14144" t="s">
        <v>3091</v>
      </c>
      <c r="O14144" t="s">
        <v>3092</v>
      </c>
      <c r="P14144" t="s">
        <v>3095</v>
      </c>
      <c r="R14144" t="s">
        <v>3094</v>
      </c>
    </row>
    <row r="14145" spans="1:18" x14ac:dyDescent="0.25">
      <c r="A14145" t="s">
        <v>7662</v>
      </c>
      <c r="B14145" t="s">
        <v>3089</v>
      </c>
      <c r="D14145" t="s">
        <v>3090</v>
      </c>
      <c r="E14145" t="s">
        <v>3090</v>
      </c>
      <c r="F14145">
        <v>1</v>
      </c>
      <c r="G14145">
        <v>0</v>
      </c>
      <c r="H14145">
        <v>0</v>
      </c>
      <c r="I14145">
        <v>0</v>
      </c>
      <c r="K14145"/>
      <c r="N14145" t="s">
        <v>3091</v>
      </c>
      <c r="O14145" t="s">
        <v>3092</v>
      </c>
      <c r="P14145" t="s">
        <v>3095</v>
      </c>
      <c r="R14145" t="s">
        <v>3094</v>
      </c>
    </row>
    <row r="14146" spans="1:18" x14ac:dyDescent="0.25">
      <c r="A14146" t="s">
        <v>7663</v>
      </c>
      <c r="B14146" t="s">
        <v>3089</v>
      </c>
      <c r="D14146" t="s">
        <v>3090</v>
      </c>
      <c r="E14146" t="s">
        <v>3090</v>
      </c>
      <c r="F14146">
        <v>1</v>
      </c>
      <c r="G14146">
        <v>0</v>
      </c>
      <c r="H14146">
        <v>0</v>
      </c>
      <c r="I14146">
        <v>0</v>
      </c>
      <c r="K14146"/>
      <c r="N14146" t="s">
        <v>3091</v>
      </c>
      <c r="O14146" t="s">
        <v>3092</v>
      </c>
      <c r="P14146" t="s">
        <v>3095</v>
      </c>
      <c r="R14146" t="s">
        <v>3094</v>
      </c>
    </row>
    <row r="14147" spans="1:18" x14ac:dyDescent="0.25">
      <c r="A14147" t="s">
        <v>7664</v>
      </c>
      <c r="B14147" t="s">
        <v>3089</v>
      </c>
      <c r="D14147" t="s">
        <v>3090</v>
      </c>
      <c r="E14147" t="s">
        <v>3090</v>
      </c>
      <c r="F14147">
        <v>1</v>
      </c>
      <c r="G14147">
        <v>0</v>
      </c>
      <c r="H14147">
        <v>0</v>
      </c>
      <c r="I14147">
        <v>0</v>
      </c>
      <c r="K14147"/>
      <c r="N14147" t="s">
        <v>3091</v>
      </c>
      <c r="O14147" t="s">
        <v>3092</v>
      </c>
      <c r="P14147" t="s">
        <v>3095</v>
      </c>
      <c r="R14147" t="s">
        <v>3094</v>
      </c>
    </row>
    <row r="14148" spans="1:18" x14ac:dyDescent="0.25">
      <c r="A14148" t="s">
        <v>7665</v>
      </c>
      <c r="B14148" t="s">
        <v>3089</v>
      </c>
      <c r="D14148" t="s">
        <v>3090</v>
      </c>
      <c r="E14148" t="s">
        <v>3090</v>
      </c>
      <c r="F14148">
        <v>1</v>
      </c>
      <c r="G14148">
        <v>0</v>
      </c>
      <c r="H14148">
        <v>0</v>
      </c>
      <c r="I14148">
        <v>0</v>
      </c>
      <c r="K14148"/>
      <c r="N14148" t="s">
        <v>3091</v>
      </c>
      <c r="O14148" t="s">
        <v>3092</v>
      </c>
      <c r="P14148" t="s">
        <v>3095</v>
      </c>
      <c r="R14148" t="s">
        <v>3094</v>
      </c>
    </row>
    <row r="14149" spans="1:18" x14ac:dyDescent="0.25">
      <c r="A14149" t="s">
        <v>7666</v>
      </c>
      <c r="B14149" t="s">
        <v>3089</v>
      </c>
      <c r="D14149" t="s">
        <v>3090</v>
      </c>
      <c r="E14149" t="s">
        <v>3090</v>
      </c>
      <c r="F14149">
        <v>1</v>
      </c>
      <c r="G14149">
        <v>0</v>
      </c>
      <c r="H14149">
        <v>0</v>
      </c>
      <c r="I14149">
        <v>0</v>
      </c>
      <c r="K14149"/>
      <c r="N14149" t="s">
        <v>3091</v>
      </c>
      <c r="O14149" t="s">
        <v>3092</v>
      </c>
      <c r="P14149" t="s">
        <v>3095</v>
      </c>
      <c r="R14149" t="s">
        <v>3094</v>
      </c>
    </row>
    <row r="14150" spans="1:18" x14ac:dyDescent="0.25">
      <c r="A14150" t="s">
        <v>7667</v>
      </c>
      <c r="B14150" t="s">
        <v>3089</v>
      </c>
      <c r="D14150" t="s">
        <v>3090</v>
      </c>
      <c r="E14150" t="s">
        <v>3090</v>
      </c>
      <c r="F14150">
        <v>1</v>
      </c>
      <c r="G14150">
        <v>0</v>
      </c>
      <c r="H14150">
        <v>0</v>
      </c>
      <c r="I14150">
        <v>0</v>
      </c>
      <c r="K14150"/>
      <c r="N14150" t="s">
        <v>3091</v>
      </c>
      <c r="O14150" t="s">
        <v>3092</v>
      </c>
      <c r="P14150" t="s">
        <v>3095</v>
      </c>
      <c r="R14150" t="s">
        <v>3094</v>
      </c>
    </row>
    <row r="14151" spans="1:18" x14ac:dyDescent="0.25">
      <c r="A14151" t="s">
        <v>7668</v>
      </c>
      <c r="B14151" t="s">
        <v>3089</v>
      </c>
      <c r="D14151" t="s">
        <v>3090</v>
      </c>
      <c r="E14151" t="s">
        <v>3090</v>
      </c>
      <c r="F14151">
        <v>1</v>
      </c>
      <c r="G14151">
        <v>0</v>
      </c>
      <c r="H14151">
        <v>0</v>
      </c>
      <c r="I14151">
        <v>0</v>
      </c>
      <c r="K14151"/>
      <c r="N14151" t="s">
        <v>3091</v>
      </c>
      <c r="O14151" t="s">
        <v>3092</v>
      </c>
      <c r="P14151" t="s">
        <v>3095</v>
      </c>
      <c r="R14151" t="s">
        <v>3094</v>
      </c>
    </row>
    <row r="14152" spans="1:18" x14ac:dyDescent="0.25">
      <c r="A14152" t="s">
        <v>7669</v>
      </c>
      <c r="B14152" t="s">
        <v>3089</v>
      </c>
      <c r="D14152" t="s">
        <v>3090</v>
      </c>
      <c r="E14152" t="s">
        <v>3090</v>
      </c>
      <c r="F14152">
        <v>1</v>
      </c>
      <c r="G14152">
        <v>0</v>
      </c>
      <c r="H14152">
        <v>0</v>
      </c>
      <c r="I14152">
        <v>0</v>
      </c>
      <c r="K14152"/>
      <c r="N14152" t="s">
        <v>3091</v>
      </c>
      <c r="O14152" t="s">
        <v>3092</v>
      </c>
      <c r="P14152" t="s">
        <v>3095</v>
      </c>
      <c r="R14152" t="s">
        <v>3094</v>
      </c>
    </row>
    <row r="14153" spans="1:18" x14ac:dyDescent="0.25">
      <c r="A14153" t="s">
        <v>7670</v>
      </c>
      <c r="B14153" t="s">
        <v>3089</v>
      </c>
      <c r="D14153" t="s">
        <v>3090</v>
      </c>
      <c r="E14153" t="s">
        <v>3090</v>
      </c>
      <c r="F14153">
        <v>1</v>
      </c>
      <c r="G14153">
        <v>0</v>
      </c>
      <c r="H14153">
        <v>0</v>
      </c>
      <c r="I14153">
        <v>0</v>
      </c>
      <c r="K14153"/>
      <c r="N14153" t="s">
        <v>3091</v>
      </c>
      <c r="O14153" t="s">
        <v>3092</v>
      </c>
      <c r="P14153" t="s">
        <v>3095</v>
      </c>
      <c r="R14153" t="s">
        <v>3094</v>
      </c>
    </row>
    <row r="14154" spans="1:18" x14ac:dyDescent="0.25">
      <c r="A14154" t="s">
        <v>7671</v>
      </c>
      <c r="B14154" t="s">
        <v>3089</v>
      </c>
      <c r="D14154" t="s">
        <v>3090</v>
      </c>
      <c r="E14154" t="s">
        <v>3090</v>
      </c>
      <c r="F14154">
        <v>1</v>
      </c>
      <c r="G14154">
        <v>0</v>
      </c>
      <c r="H14154">
        <v>0</v>
      </c>
      <c r="I14154">
        <v>0</v>
      </c>
      <c r="K14154"/>
      <c r="N14154" t="s">
        <v>3091</v>
      </c>
      <c r="O14154" t="s">
        <v>3092</v>
      </c>
      <c r="P14154" t="s">
        <v>3095</v>
      </c>
      <c r="R14154" t="s">
        <v>3094</v>
      </c>
    </row>
    <row r="14155" spans="1:18" x14ac:dyDescent="0.25">
      <c r="A14155" t="s">
        <v>7672</v>
      </c>
      <c r="B14155" t="s">
        <v>3089</v>
      </c>
      <c r="D14155" t="s">
        <v>3090</v>
      </c>
      <c r="E14155" t="s">
        <v>3090</v>
      </c>
      <c r="F14155">
        <v>1</v>
      </c>
      <c r="G14155">
        <v>0</v>
      </c>
      <c r="H14155">
        <v>1504.33511</v>
      </c>
      <c r="I14155">
        <v>557.27511000000004</v>
      </c>
      <c r="K14155">
        <v>210</v>
      </c>
      <c r="M14155">
        <v>737.06</v>
      </c>
      <c r="N14155" t="s">
        <v>3091</v>
      </c>
      <c r="O14155" t="s">
        <v>3092</v>
      </c>
      <c r="P14155" t="s">
        <v>3095</v>
      </c>
      <c r="R14155" t="s">
        <v>3094</v>
      </c>
    </row>
    <row r="14156" spans="1:18" x14ac:dyDescent="0.25">
      <c r="A14156" t="s">
        <v>7673</v>
      </c>
      <c r="B14156" t="s">
        <v>3089</v>
      </c>
      <c r="D14156" t="s">
        <v>3090</v>
      </c>
      <c r="E14156" t="s">
        <v>3090</v>
      </c>
      <c r="F14156">
        <v>1</v>
      </c>
      <c r="G14156">
        <v>0</v>
      </c>
      <c r="H14156">
        <v>1977.941</v>
      </c>
      <c r="I14156">
        <v>1048.0709999999999</v>
      </c>
      <c r="K14156">
        <v>263</v>
      </c>
      <c r="M14156">
        <v>666.87</v>
      </c>
      <c r="N14156" t="s">
        <v>3091</v>
      </c>
      <c r="O14156" t="s">
        <v>3092</v>
      </c>
      <c r="P14156" t="s">
        <v>3095</v>
      </c>
      <c r="R14156" t="s">
        <v>3094</v>
      </c>
    </row>
    <row r="14157" spans="1:18" x14ac:dyDescent="0.25">
      <c r="A14157" t="s">
        <v>7674</v>
      </c>
      <c r="B14157" t="s">
        <v>3089</v>
      </c>
      <c r="D14157" t="s">
        <v>3090</v>
      </c>
      <c r="E14157" t="s">
        <v>3090</v>
      </c>
      <c r="F14157">
        <v>1</v>
      </c>
      <c r="G14157">
        <v>0</v>
      </c>
      <c r="H14157">
        <v>3533.1381999999899</v>
      </c>
      <c r="I14157">
        <v>1141.5681999999899</v>
      </c>
      <c r="K14157">
        <v>670</v>
      </c>
      <c r="M14157">
        <v>1721.57</v>
      </c>
      <c r="N14157" t="s">
        <v>3091</v>
      </c>
      <c r="O14157" t="s">
        <v>3092</v>
      </c>
      <c r="P14157" t="s">
        <v>3095</v>
      </c>
      <c r="R14157" t="s">
        <v>3094</v>
      </c>
    </row>
    <row r="14158" spans="1:18" x14ac:dyDescent="0.25">
      <c r="A14158" t="s">
        <v>7675</v>
      </c>
      <c r="B14158" t="s">
        <v>3089</v>
      </c>
      <c r="D14158" t="s">
        <v>3090</v>
      </c>
      <c r="E14158" t="s">
        <v>3090</v>
      </c>
      <c r="F14158">
        <v>1</v>
      </c>
      <c r="G14158">
        <v>0</v>
      </c>
      <c r="H14158">
        <v>3748.6369864059102</v>
      </c>
      <c r="I14158">
        <v>1052.4369864059099</v>
      </c>
      <c r="K14158">
        <v>867</v>
      </c>
      <c r="M14158">
        <v>1829.2</v>
      </c>
      <c r="N14158" t="s">
        <v>3091</v>
      </c>
      <c r="O14158" t="s">
        <v>3092</v>
      </c>
      <c r="P14158" t="s">
        <v>3095</v>
      </c>
      <c r="R14158" t="s">
        <v>3094</v>
      </c>
    </row>
    <row r="14159" spans="1:18" x14ac:dyDescent="0.25">
      <c r="A14159" t="s">
        <v>7676</v>
      </c>
      <c r="B14159" t="s">
        <v>3089</v>
      </c>
      <c r="D14159" t="s">
        <v>3090</v>
      </c>
      <c r="E14159" t="s">
        <v>3090</v>
      </c>
      <c r="F14159">
        <v>1</v>
      </c>
      <c r="G14159">
        <v>0</v>
      </c>
      <c r="H14159">
        <v>7640.7038879618704</v>
      </c>
      <c r="I14159">
        <v>2961.4938879618699</v>
      </c>
      <c r="K14159">
        <v>1348</v>
      </c>
      <c r="M14159">
        <v>3331.21</v>
      </c>
      <c r="N14159" t="s">
        <v>3091</v>
      </c>
      <c r="O14159" t="s">
        <v>3092</v>
      </c>
      <c r="P14159" t="s">
        <v>3095</v>
      </c>
      <c r="R14159" t="s">
        <v>3094</v>
      </c>
    </row>
    <row r="14160" spans="1:18" x14ac:dyDescent="0.25">
      <c r="A14160" t="s">
        <v>7677</v>
      </c>
      <c r="B14160" t="s">
        <v>3089</v>
      </c>
      <c r="D14160" t="s">
        <v>3090</v>
      </c>
      <c r="E14160" t="s">
        <v>3090</v>
      </c>
      <c r="F14160">
        <v>1</v>
      </c>
      <c r="G14160">
        <v>0</v>
      </c>
      <c r="H14160">
        <v>2697.8085577421198</v>
      </c>
      <c r="I14160">
        <v>1002.1285577421201</v>
      </c>
      <c r="K14160">
        <v>376</v>
      </c>
      <c r="M14160">
        <v>1319.68</v>
      </c>
      <c r="N14160" t="s">
        <v>3091</v>
      </c>
      <c r="O14160" t="s">
        <v>3092</v>
      </c>
      <c r="P14160" t="s">
        <v>3095</v>
      </c>
      <c r="R14160" t="s">
        <v>3094</v>
      </c>
    </row>
    <row r="14161" spans="1:18" x14ac:dyDescent="0.25">
      <c r="A14161" t="s">
        <v>7678</v>
      </c>
      <c r="B14161" t="s">
        <v>3089</v>
      </c>
      <c r="D14161" t="s">
        <v>3090</v>
      </c>
      <c r="E14161" t="s">
        <v>3090</v>
      </c>
      <c r="F14161">
        <v>1</v>
      </c>
      <c r="G14161">
        <v>0</v>
      </c>
      <c r="H14161">
        <v>361.85435185185099</v>
      </c>
      <c r="I14161">
        <v>1.07435185185185</v>
      </c>
      <c r="K14161">
        <v>80</v>
      </c>
      <c r="M14161">
        <v>280.77999999999997</v>
      </c>
      <c r="N14161" t="s">
        <v>3091</v>
      </c>
      <c r="O14161" t="s">
        <v>3092</v>
      </c>
      <c r="P14161" t="s">
        <v>3095</v>
      </c>
      <c r="R14161" t="s">
        <v>3094</v>
      </c>
    </row>
    <row r="14162" spans="1:18" x14ac:dyDescent="0.25">
      <c r="A14162" t="s">
        <v>7679</v>
      </c>
      <c r="B14162" t="s">
        <v>3089</v>
      </c>
      <c r="D14162" t="s">
        <v>3090</v>
      </c>
      <c r="E14162" t="s">
        <v>3090</v>
      </c>
      <c r="F14162">
        <v>1</v>
      </c>
      <c r="G14162">
        <v>0</v>
      </c>
      <c r="H14162">
        <v>4635.7750480062696</v>
      </c>
      <c r="I14162">
        <v>1287.29504800627</v>
      </c>
      <c r="K14162">
        <v>682</v>
      </c>
      <c r="M14162">
        <v>2666.48</v>
      </c>
      <c r="N14162" t="s">
        <v>3091</v>
      </c>
      <c r="O14162" t="s">
        <v>3092</v>
      </c>
      <c r="P14162" t="s">
        <v>3095</v>
      </c>
      <c r="R14162" t="s">
        <v>3094</v>
      </c>
    </row>
    <row r="14163" spans="1:18" x14ac:dyDescent="0.25">
      <c r="A14163" t="s">
        <v>7680</v>
      </c>
      <c r="B14163" t="s">
        <v>3089</v>
      </c>
      <c r="D14163" t="s">
        <v>3090</v>
      </c>
      <c r="E14163" t="s">
        <v>3090</v>
      </c>
      <c r="F14163">
        <v>1</v>
      </c>
      <c r="G14163">
        <v>0</v>
      </c>
      <c r="H14163">
        <v>0</v>
      </c>
      <c r="I14163">
        <v>0</v>
      </c>
      <c r="K14163"/>
      <c r="N14163" t="s">
        <v>3091</v>
      </c>
      <c r="O14163" t="s">
        <v>3092</v>
      </c>
      <c r="P14163" t="s">
        <v>3095</v>
      </c>
      <c r="R14163" t="s">
        <v>3094</v>
      </c>
    </row>
    <row r="14164" spans="1:18" x14ac:dyDescent="0.25">
      <c r="A14164" t="s">
        <v>7681</v>
      </c>
      <c r="B14164" t="s">
        <v>3089</v>
      </c>
      <c r="D14164" t="s">
        <v>3090</v>
      </c>
      <c r="E14164" t="s">
        <v>3090</v>
      </c>
      <c r="F14164">
        <v>1</v>
      </c>
      <c r="G14164">
        <v>0</v>
      </c>
      <c r="H14164">
        <v>1575.85637</v>
      </c>
      <c r="I14164">
        <v>628.79637000000002</v>
      </c>
      <c r="K14164">
        <v>210</v>
      </c>
      <c r="M14164">
        <v>737.06</v>
      </c>
      <c r="N14164" t="s">
        <v>3091</v>
      </c>
      <c r="O14164" t="s">
        <v>3092</v>
      </c>
      <c r="P14164" t="s">
        <v>3095</v>
      </c>
      <c r="R14164" t="s">
        <v>3094</v>
      </c>
    </row>
    <row r="14165" spans="1:18" x14ac:dyDescent="0.25">
      <c r="A14165" t="s">
        <v>7682</v>
      </c>
      <c r="B14165" t="s">
        <v>3089</v>
      </c>
      <c r="D14165" t="s">
        <v>3090</v>
      </c>
      <c r="E14165" t="s">
        <v>3090</v>
      </c>
      <c r="F14165">
        <v>1</v>
      </c>
      <c r="G14165">
        <v>0</v>
      </c>
      <c r="H14165">
        <v>19.016969811320699</v>
      </c>
      <c r="I14165">
        <v>7.69698113207547E-2</v>
      </c>
      <c r="K14165">
        <v>4.2</v>
      </c>
      <c r="M14165">
        <v>14.74</v>
      </c>
      <c r="N14165" t="s">
        <v>3091</v>
      </c>
      <c r="O14165" t="s">
        <v>3092</v>
      </c>
      <c r="P14165" t="s">
        <v>3095</v>
      </c>
      <c r="R14165" t="s">
        <v>3094</v>
      </c>
    </row>
    <row r="14166" spans="1:18" x14ac:dyDescent="0.25">
      <c r="A14166" t="s">
        <v>7683</v>
      </c>
      <c r="B14166" t="s">
        <v>3089</v>
      </c>
      <c r="D14166" t="s">
        <v>3090</v>
      </c>
      <c r="E14166" t="s">
        <v>3090</v>
      </c>
      <c r="F14166">
        <v>1</v>
      </c>
      <c r="G14166">
        <v>0</v>
      </c>
      <c r="H14166">
        <v>8.6080000000000005</v>
      </c>
      <c r="I14166">
        <v>2.3780000000000001</v>
      </c>
      <c r="K14166">
        <v>2.2999999999999998</v>
      </c>
      <c r="M14166">
        <v>3.93</v>
      </c>
      <c r="N14166" t="s">
        <v>3091</v>
      </c>
      <c r="O14166" t="s">
        <v>3092</v>
      </c>
      <c r="P14166" t="s">
        <v>3095</v>
      </c>
      <c r="R14166" t="s">
        <v>3094</v>
      </c>
    </row>
    <row r="14167" spans="1:18" x14ac:dyDescent="0.25">
      <c r="A14167" t="s">
        <v>7684</v>
      </c>
      <c r="B14167" t="s">
        <v>3089</v>
      </c>
      <c r="D14167" t="s">
        <v>3090</v>
      </c>
      <c r="E14167" t="s">
        <v>3090</v>
      </c>
      <c r="F14167">
        <v>1</v>
      </c>
      <c r="G14167">
        <v>0</v>
      </c>
      <c r="H14167">
        <v>6.9474999999999998</v>
      </c>
      <c r="I14167">
        <v>0.71750000000000003</v>
      </c>
      <c r="K14167">
        <v>2.2999999999999998</v>
      </c>
      <c r="M14167">
        <v>3.93</v>
      </c>
      <c r="N14167" t="s">
        <v>3091</v>
      </c>
      <c r="O14167" t="s">
        <v>3092</v>
      </c>
      <c r="P14167" t="s">
        <v>3095</v>
      </c>
      <c r="R14167" t="s">
        <v>3094</v>
      </c>
    </row>
    <row r="14168" spans="1:18" x14ac:dyDescent="0.25">
      <c r="A14168" t="s">
        <v>7685</v>
      </c>
      <c r="B14168" t="s">
        <v>3089</v>
      </c>
      <c r="D14168" t="s">
        <v>3090</v>
      </c>
      <c r="E14168" t="s">
        <v>3090</v>
      </c>
      <c r="F14168">
        <v>1</v>
      </c>
      <c r="G14168">
        <v>0</v>
      </c>
      <c r="H14168">
        <v>6.6449999999999996</v>
      </c>
      <c r="I14168">
        <v>0.41</v>
      </c>
      <c r="K14168">
        <v>2.2999999999999998</v>
      </c>
      <c r="M14168">
        <v>3.9350000000000001</v>
      </c>
      <c r="N14168" t="s">
        <v>3091</v>
      </c>
      <c r="O14168" t="s">
        <v>3092</v>
      </c>
      <c r="P14168" t="s">
        <v>3095</v>
      </c>
      <c r="R14168" t="s">
        <v>3094</v>
      </c>
    </row>
    <row r="14169" spans="1:18" x14ac:dyDescent="0.25">
      <c r="A14169" t="s">
        <v>7686</v>
      </c>
      <c r="B14169" t="s">
        <v>3089</v>
      </c>
      <c r="D14169" t="s">
        <v>3090</v>
      </c>
      <c r="E14169" t="s">
        <v>3090</v>
      </c>
      <c r="F14169">
        <v>1</v>
      </c>
      <c r="G14169">
        <v>0</v>
      </c>
      <c r="H14169">
        <v>0</v>
      </c>
      <c r="I14169">
        <v>0</v>
      </c>
      <c r="K14169"/>
      <c r="N14169" t="s">
        <v>3091</v>
      </c>
      <c r="O14169" t="s">
        <v>3092</v>
      </c>
      <c r="P14169" t="s">
        <v>3095</v>
      </c>
      <c r="R14169" t="s">
        <v>3094</v>
      </c>
    </row>
    <row r="14170" spans="1:18" x14ac:dyDescent="0.25">
      <c r="A14170" t="s">
        <v>7687</v>
      </c>
      <c r="B14170" t="s">
        <v>3089</v>
      </c>
      <c r="D14170" t="s">
        <v>3090</v>
      </c>
      <c r="E14170" t="s">
        <v>3090</v>
      </c>
      <c r="F14170">
        <v>1</v>
      </c>
      <c r="G14170">
        <v>0</v>
      </c>
      <c r="H14170">
        <v>0</v>
      </c>
      <c r="I14170">
        <v>0</v>
      </c>
      <c r="K14170"/>
      <c r="N14170" t="s">
        <v>3091</v>
      </c>
      <c r="O14170" t="s">
        <v>3092</v>
      </c>
      <c r="P14170" t="s">
        <v>3095</v>
      </c>
      <c r="R14170" t="s">
        <v>3094</v>
      </c>
    </row>
    <row r="14171" spans="1:18" x14ac:dyDescent="0.25">
      <c r="A14171" t="s">
        <v>7688</v>
      </c>
      <c r="B14171" t="s">
        <v>3089</v>
      </c>
      <c r="D14171" t="s">
        <v>3090</v>
      </c>
      <c r="E14171" t="s">
        <v>3090</v>
      </c>
      <c r="F14171">
        <v>1</v>
      </c>
      <c r="G14171">
        <v>0</v>
      </c>
      <c r="H14171">
        <v>0</v>
      </c>
      <c r="I14171">
        <v>0</v>
      </c>
      <c r="K14171"/>
      <c r="N14171" t="s">
        <v>3091</v>
      </c>
      <c r="O14171" t="s">
        <v>3092</v>
      </c>
      <c r="P14171" t="s">
        <v>3095</v>
      </c>
      <c r="R14171" t="s">
        <v>3094</v>
      </c>
    </row>
    <row r="14172" spans="1:18" x14ac:dyDescent="0.25">
      <c r="A14172" t="s">
        <v>7689</v>
      </c>
      <c r="B14172" t="s">
        <v>3089</v>
      </c>
      <c r="D14172" t="s">
        <v>3090</v>
      </c>
      <c r="E14172" t="s">
        <v>3090</v>
      </c>
      <c r="F14172">
        <v>1</v>
      </c>
      <c r="G14172">
        <v>0</v>
      </c>
      <c r="H14172">
        <v>169.71</v>
      </c>
      <c r="I14172">
        <v>75</v>
      </c>
      <c r="K14172">
        <v>21</v>
      </c>
      <c r="M14172">
        <v>73.709999999999994</v>
      </c>
      <c r="N14172" t="s">
        <v>3091</v>
      </c>
      <c r="O14172" t="s">
        <v>3092</v>
      </c>
      <c r="P14172" t="s">
        <v>3095</v>
      </c>
      <c r="R14172" t="s">
        <v>3094</v>
      </c>
    </row>
    <row r="14173" spans="1:18" x14ac:dyDescent="0.25">
      <c r="A14173" t="s">
        <v>7690</v>
      </c>
      <c r="B14173" t="s">
        <v>3089</v>
      </c>
      <c r="D14173" t="s">
        <v>3090</v>
      </c>
      <c r="E14173" t="s">
        <v>3090</v>
      </c>
      <c r="F14173">
        <v>1</v>
      </c>
      <c r="G14173">
        <v>0</v>
      </c>
      <c r="H14173">
        <v>114.22</v>
      </c>
      <c r="I14173">
        <v>33.04</v>
      </c>
      <c r="K14173">
        <v>18</v>
      </c>
      <c r="M14173">
        <v>63.18</v>
      </c>
      <c r="N14173" t="s">
        <v>3091</v>
      </c>
      <c r="O14173" t="s">
        <v>3092</v>
      </c>
      <c r="P14173" t="s">
        <v>3095</v>
      </c>
      <c r="R14173" t="s">
        <v>3094</v>
      </c>
    </row>
    <row r="14174" spans="1:18" x14ac:dyDescent="0.25">
      <c r="A14174" t="s">
        <v>7691</v>
      </c>
      <c r="B14174" t="s">
        <v>3089</v>
      </c>
      <c r="D14174" t="s">
        <v>3090</v>
      </c>
      <c r="E14174" t="s">
        <v>3090</v>
      </c>
      <c r="F14174">
        <v>1</v>
      </c>
      <c r="G14174">
        <v>0</v>
      </c>
      <c r="H14174">
        <v>80.8088692063492</v>
      </c>
      <c r="I14174">
        <v>4.1388692063491996</v>
      </c>
      <c r="K14174">
        <v>17</v>
      </c>
      <c r="M14174">
        <v>59.67</v>
      </c>
      <c r="N14174" t="s">
        <v>3091</v>
      </c>
      <c r="O14174" t="s">
        <v>3092</v>
      </c>
      <c r="P14174" t="s">
        <v>3095</v>
      </c>
      <c r="R14174" t="s">
        <v>3094</v>
      </c>
    </row>
    <row r="14175" spans="1:18" x14ac:dyDescent="0.25">
      <c r="A14175" t="s">
        <v>7692</v>
      </c>
      <c r="B14175" t="s">
        <v>3089</v>
      </c>
      <c r="D14175" t="s">
        <v>3090</v>
      </c>
      <c r="E14175" t="s">
        <v>3090</v>
      </c>
      <c r="F14175">
        <v>1</v>
      </c>
      <c r="G14175">
        <v>0</v>
      </c>
      <c r="H14175">
        <v>20.84</v>
      </c>
      <c r="I14175">
        <v>2.8</v>
      </c>
      <c r="K14175">
        <v>4</v>
      </c>
      <c r="M14175">
        <v>14.04</v>
      </c>
      <c r="N14175" t="s">
        <v>3091</v>
      </c>
      <c r="O14175" t="s">
        <v>3092</v>
      </c>
      <c r="P14175" t="s">
        <v>3095</v>
      </c>
      <c r="R14175" t="s">
        <v>3094</v>
      </c>
    </row>
    <row r="14176" spans="1:18" x14ac:dyDescent="0.25">
      <c r="A14176" t="s">
        <v>7693</v>
      </c>
      <c r="B14176" t="s">
        <v>3089</v>
      </c>
      <c r="D14176" t="s">
        <v>3090</v>
      </c>
      <c r="E14176" t="s">
        <v>3090</v>
      </c>
      <c r="F14176">
        <v>1</v>
      </c>
      <c r="G14176">
        <v>0</v>
      </c>
      <c r="H14176">
        <v>127.886912499999</v>
      </c>
      <c r="I14176">
        <v>24.156912499999901</v>
      </c>
      <c r="K14176">
        <v>23</v>
      </c>
      <c r="M14176">
        <v>80.73</v>
      </c>
      <c r="N14176" t="s">
        <v>3091</v>
      </c>
      <c r="O14176" t="s">
        <v>3092</v>
      </c>
      <c r="P14176" t="s">
        <v>3095</v>
      </c>
      <c r="R14176" t="s">
        <v>3094</v>
      </c>
    </row>
    <row r="14177" spans="1:18" x14ac:dyDescent="0.25">
      <c r="A14177" t="s">
        <v>7694</v>
      </c>
      <c r="B14177" t="s">
        <v>3089</v>
      </c>
      <c r="D14177" t="s">
        <v>3090</v>
      </c>
      <c r="E14177" t="s">
        <v>3090</v>
      </c>
      <c r="F14177">
        <v>1</v>
      </c>
      <c r="G14177">
        <v>0</v>
      </c>
      <c r="H14177">
        <v>53.748869206349198</v>
      </c>
      <c r="I14177">
        <v>4.1388692063491996</v>
      </c>
      <c r="K14177">
        <v>11</v>
      </c>
      <c r="M14177">
        <v>38.61</v>
      </c>
      <c r="N14177" t="s">
        <v>3091</v>
      </c>
      <c r="O14177" t="s">
        <v>3092</v>
      </c>
      <c r="P14177" t="s">
        <v>3095</v>
      </c>
      <c r="R14177" t="s">
        <v>3094</v>
      </c>
    </row>
    <row r="14178" spans="1:18" x14ac:dyDescent="0.25">
      <c r="A14178" t="s">
        <v>7695</v>
      </c>
      <c r="B14178" t="s">
        <v>3089</v>
      </c>
      <c r="D14178" t="s">
        <v>3090</v>
      </c>
      <c r="E14178" t="s">
        <v>3090</v>
      </c>
      <c r="F14178">
        <v>1</v>
      </c>
      <c r="G14178">
        <v>0</v>
      </c>
      <c r="H14178">
        <v>554.00902837301498</v>
      </c>
      <c r="I14178">
        <v>166.16402837301499</v>
      </c>
      <c r="K14178">
        <v>86</v>
      </c>
      <c r="M14178">
        <v>301.84500000000003</v>
      </c>
      <c r="N14178" t="s">
        <v>3091</v>
      </c>
      <c r="O14178" t="s">
        <v>3092</v>
      </c>
      <c r="P14178" t="s">
        <v>3095</v>
      </c>
      <c r="R14178" t="s">
        <v>3094</v>
      </c>
    </row>
    <row r="14179" spans="1:18" x14ac:dyDescent="0.25">
      <c r="A14179" t="s">
        <v>7696</v>
      </c>
      <c r="B14179" t="s">
        <v>3089</v>
      </c>
      <c r="D14179" t="s">
        <v>3090</v>
      </c>
      <c r="E14179" t="s">
        <v>3090</v>
      </c>
      <c r="F14179">
        <v>1</v>
      </c>
      <c r="G14179">
        <v>0</v>
      </c>
      <c r="H14179">
        <v>37.67</v>
      </c>
      <c r="I14179">
        <v>1.59</v>
      </c>
      <c r="K14179">
        <v>8</v>
      </c>
      <c r="M14179">
        <v>28.08</v>
      </c>
      <c r="N14179" t="s">
        <v>3091</v>
      </c>
      <c r="O14179" t="s">
        <v>3092</v>
      </c>
      <c r="P14179" t="s">
        <v>3095</v>
      </c>
      <c r="R14179" t="s">
        <v>3094</v>
      </c>
    </row>
    <row r="14180" spans="1:18" x14ac:dyDescent="0.25">
      <c r="A14180" t="s">
        <v>7697</v>
      </c>
      <c r="B14180" t="s">
        <v>3089</v>
      </c>
      <c r="D14180" t="s">
        <v>3090</v>
      </c>
      <c r="E14180" t="s">
        <v>3090</v>
      </c>
      <c r="F14180">
        <v>1</v>
      </c>
      <c r="G14180">
        <v>0</v>
      </c>
      <c r="H14180">
        <v>0</v>
      </c>
      <c r="I14180">
        <v>0</v>
      </c>
      <c r="K14180"/>
      <c r="N14180" t="s">
        <v>3091</v>
      </c>
      <c r="O14180" t="s">
        <v>3092</v>
      </c>
      <c r="P14180" t="s">
        <v>3095</v>
      </c>
      <c r="R14180" t="s">
        <v>3094</v>
      </c>
    </row>
    <row r="14181" spans="1:18" x14ac:dyDescent="0.25">
      <c r="A14181" t="s">
        <v>7698</v>
      </c>
      <c r="B14181" t="s">
        <v>3089</v>
      </c>
      <c r="D14181" t="s">
        <v>3090</v>
      </c>
      <c r="E14181" t="s">
        <v>3090</v>
      </c>
      <c r="F14181">
        <v>1</v>
      </c>
      <c r="G14181">
        <v>0</v>
      </c>
      <c r="H14181">
        <v>15.88</v>
      </c>
      <c r="I14181">
        <v>2.35</v>
      </c>
      <c r="K14181">
        <v>3</v>
      </c>
      <c r="M14181">
        <v>10.53</v>
      </c>
      <c r="N14181" t="s">
        <v>3091</v>
      </c>
      <c r="O14181" t="s">
        <v>3092</v>
      </c>
      <c r="P14181" t="s">
        <v>3095</v>
      </c>
      <c r="R14181" t="s">
        <v>3094</v>
      </c>
    </row>
    <row r="14182" spans="1:18" x14ac:dyDescent="0.25">
      <c r="A14182" t="s">
        <v>7699</v>
      </c>
      <c r="B14182" t="s">
        <v>3089</v>
      </c>
      <c r="D14182" t="s">
        <v>3090</v>
      </c>
      <c r="E14182" t="s">
        <v>3090</v>
      </c>
      <c r="F14182">
        <v>1</v>
      </c>
      <c r="G14182">
        <v>0</v>
      </c>
      <c r="H14182">
        <v>1408.30216383219</v>
      </c>
      <c r="I14182">
        <v>650.65216383219899</v>
      </c>
      <c r="K14182">
        <v>168</v>
      </c>
      <c r="M14182">
        <v>589.65</v>
      </c>
      <c r="N14182" t="s">
        <v>3091</v>
      </c>
      <c r="O14182" t="s">
        <v>3092</v>
      </c>
      <c r="P14182" t="s">
        <v>3095</v>
      </c>
      <c r="R14182" t="s">
        <v>3094</v>
      </c>
    </row>
    <row r="14183" spans="1:18" x14ac:dyDescent="0.25">
      <c r="A14183" t="s">
        <v>7700</v>
      </c>
      <c r="B14183" t="s">
        <v>3089</v>
      </c>
      <c r="D14183" t="s">
        <v>3090</v>
      </c>
      <c r="E14183" t="s">
        <v>3090</v>
      </c>
      <c r="F14183">
        <v>1</v>
      </c>
      <c r="G14183">
        <v>0</v>
      </c>
      <c r="H14183">
        <v>65.09</v>
      </c>
      <c r="I14183">
        <v>15.48</v>
      </c>
      <c r="K14183">
        <v>11</v>
      </c>
      <c r="M14183">
        <v>38.61</v>
      </c>
      <c r="N14183" t="s">
        <v>3091</v>
      </c>
      <c r="O14183" t="s">
        <v>3092</v>
      </c>
      <c r="P14183" t="s">
        <v>3095</v>
      </c>
      <c r="R14183" t="s">
        <v>3094</v>
      </c>
    </row>
    <row r="14184" spans="1:18" x14ac:dyDescent="0.25">
      <c r="A14184" t="s">
        <v>7701</v>
      </c>
      <c r="B14184" t="s">
        <v>3089</v>
      </c>
      <c r="D14184" t="s">
        <v>3090</v>
      </c>
      <c r="E14184" t="s">
        <v>3090</v>
      </c>
      <c r="F14184">
        <v>1</v>
      </c>
      <c r="G14184">
        <v>0</v>
      </c>
      <c r="H14184">
        <v>1324.6596360820699</v>
      </c>
      <c r="I14184">
        <v>702.30963608207503</v>
      </c>
      <c r="K14184">
        <v>138</v>
      </c>
      <c r="M14184">
        <v>484.35</v>
      </c>
      <c r="N14184" t="s">
        <v>3091</v>
      </c>
      <c r="O14184" t="s">
        <v>3092</v>
      </c>
      <c r="P14184" t="s">
        <v>3095</v>
      </c>
      <c r="R14184" t="s">
        <v>3094</v>
      </c>
    </row>
    <row r="14185" spans="1:18" x14ac:dyDescent="0.25">
      <c r="A14185" t="s">
        <v>7702</v>
      </c>
      <c r="B14185" t="s">
        <v>3089</v>
      </c>
      <c r="D14185" t="s">
        <v>3090</v>
      </c>
      <c r="E14185" t="s">
        <v>3090</v>
      </c>
      <c r="F14185">
        <v>1</v>
      </c>
      <c r="G14185">
        <v>0</v>
      </c>
      <c r="H14185">
        <v>20.28</v>
      </c>
      <c r="I14185">
        <v>2.2400000000000002</v>
      </c>
      <c r="K14185">
        <v>4</v>
      </c>
      <c r="M14185">
        <v>14.04</v>
      </c>
      <c r="N14185" t="s">
        <v>3091</v>
      </c>
      <c r="O14185" t="s">
        <v>3092</v>
      </c>
      <c r="P14185" t="s">
        <v>3095</v>
      </c>
      <c r="R14185" t="s">
        <v>3094</v>
      </c>
    </row>
    <row r="14186" spans="1:18" x14ac:dyDescent="0.25">
      <c r="A14186" t="s">
        <v>7703</v>
      </c>
      <c r="B14186" t="s">
        <v>3089</v>
      </c>
      <c r="D14186" t="s">
        <v>3090</v>
      </c>
      <c r="E14186" t="s">
        <v>3090</v>
      </c>
      <c r="F14186">
        <v>1</v>
      </c>
      <c r="G14186">
        <v>0</v>
      </c>
      <c r="H14186">
        <v>591.21827430555504</v>
      </c>
      <c r="I14186">
        <v>171.80827430555499</v>
      </c>
      <c r="K14186">
        <v>93</v>
      </c>
      <c r="M14186">
        <v>326.41000000000003</v>
      </c>
      <c r="N14186" t="s">
        <v>3091</v>
      </c>
      <c r="O14186" t="s">
        <v>3092</v>
      </c>
      <c r="P14186" t="s">
        <v>3095</v>
      </c>
      <c r="R14186" t="s">
        <v>3094</v>
      </c>
    </row>
    <row r="14187" spans="1:18" x14ac:dyDescent="0.25">
      <c r="A14187" t="s">
        <v>7704</v>
      </c>
      <c r="B14187" t="s">
        <v>3089</v>
      </c>
      <c r="D14187" t="s">
        <v>3090</v>
      </c>
      <c r="E14187" t="s">
        <v>3090</v>
      </c>
      <c r="F14187">
        <v>1</v>
      </c>
      <c r="G14187">
        <v>0</v>
      </c>
      <c r="H14187">
        <v>0</v>
      </c>
      <c r="I14187"/>
      <c r="K14187"/>
      <c r="N14187" t="s">
        <v>3091</v>
      </c>
      <c r="O14187" t="s">
        <v>3092</v>
      </c>
      <c r="P14187" t="s">
        <v>3095</v>
      </c>
      <c r="R14187" t="s">
        <v>3094</v>
      </c>
    </row>
    <row r="14188" spans="1:18" x14ac:dyDescent="0.25">
      <c r="A14188" t="s">
        <v>7705</v>
      </c>
      <c r="B14188" t="s">
        <v>3089</v>
      </c>
      <c r="D14188" t="s">
        <v>3090</v>
      </c>
      <c r="E14188" t="s">
        <v>3090</v>
      </c>
      <c r="F14188">
        <v>1</v>
      </c>
      <c r="G14188">
        <v>0</v>
      </c>
      <c r="H14188">
        <v>226.75516666666601</v>
      </c>
      <c r="I14188">
        <v>50.875166666666601</v>
      </c>
      <c r="K14188">
        <v>39</v>
      </c>
      <c r="M14188">
        <v>136.88</v>
      </c>
      <c r="N14188" t="s">
        <v>3091</v>
      </c>
      <c r="O14188" t="s">
        <v>3092</v>
      </c>
      <c r="P14188" t="s">
        <v>3095</v>
      </c>
      <c r="R14188" t="s">
        <v>3094</v>
      </c>
    </row>
    <row r="14189" spans="1:18" x14ac:dyDescent="0.25">
      <c r="A14189" t="s">
        <v>7706</v>
      </c>
      <c r="B14189" t="s">
        <v>3089</v>
      </c>
      <c r="D14189" t="s">
        <v>3090</v>
      </c>
      <c r="E14189" t="s">
        <v>3090</v>
      </c>
      <c r="F14189">
        <v>1</v>
      </c>
      <c r="G14189">
        <v>0</v>
      </c>
      <c r="H14189">
        <v>127.022954069043</v>
      </c>
      <c r="I14189">
        <v>9.1829540690435696</v>
      </c>
      <c r="K14189">
        <v>24</v>
      </c>
      <c r="M14189">
        <v>93.84</v>
      </c>
      <c r="N14189" t="s">
        <v>3091</v>
      </c>
      <c r="O14189" t="s">
        <v>3092</v>
      </c>
      <c r="P14189" t="s">
        <v>3095</v>
      </c>
      <c r="R14189" t="s">
        <v>3094</v>
      </c>
    </row>
    <row r="14190" spans="1:18" x14ac:dyDescent="0.25">
      <c r="A14190" t="s">
        <v>7707</v>
      </c>
      <c r="B14190" t="s">
        <v>3089</v>
      </c>
      <c r="D14190" t="s">
        <v>3090</v>
      </c>
      <c r="E14190" t="s">
        <v>3090</v>
      </c>
      <c r="F14190">
        <v>1</v>
      </c>
      <c r="G14190">
        <v>0</v>
      </c>
      <c r="H14190">
        <v>707.66886920634897</v>
      </c>
      <c r="I14190">
        <v>4.1388692063491996</v>
      </c>
      <c r="K14190">
        <v>156</v>
      </c>
      <c r="M14190">
        <v>547.53</v>
      </c>
      <c r="N14190" t="s">
        <v>3091</v>
      </c>
      <c r="O14190" t="s">
        <v>3092</v>
      </c>
      <c r="P14190" t="s">
        <v>3095</v>
      </c>
      <c r="R14190" t="s">
        <v>3094</v>
      </c>
    </row>
    <row r="14191" spans="1:18" x14ac:dyDescent="0.25">
      <c r="A14191" t="s">
        <v>7708</v>
      </c>
      <c r="B14191" t="s">
        <v>3089</v>
      </c>
      <c r="D14191" t="s">
        <v>3090</v>
      </c>
      <c r="E14191" t="s">
        <v>3090</v>
      </c>
      <c r="F14191">
        <v>1</v>
      </c>
      <c r="G14191">
        <v>0</v>
      </c>
      <c r="H14191">
        <v>250.532966666666</v>
      </c>
      <c r="I14191">
        <v>128.77296666666601</v>
      </c>
      <c r="K14191">
        <v>27</v>
      </c>
      <c r="M14191">
        <v>94.76</v>
      </c>
      <c r="N14191" t="s">
        <v>3091</v>
      </c>
      <c r="O14191" t="s">
        <v>3092</v>
      </c>
      <c r="P14191" t="s">
        <v>3095</v>
      </c>
      <c r="R14191" t="s">
        <v>3094</v>
      </c>
    </row>
    <row r="14192" spans="1:18" x14ac:dyDescent="0.25">
      <c r="A14192" t="s">
        <v>7709</v>
      </c>
      <c r="B14192" t="s">
        <v>3089</v>
      </c>
      <c r="D14192" t="s">
        <v>3090</v>
      </c>
      <c r="E14192" t="s">
        <v>3090</v>
      </c>
      <c r="F14192">
        <v>1</v>
      </c>
      <c r="G14192">
        <v>0</v>
      </c>
      <c r="H14192">
        <v>30.519593333333301</v>
      </c>
      <c r="I14192">
        <v>12.4795933333333</v>
      </c>
      <c r="K14192">
        <v>4</v>
      </c>
      <c r="M14192">
        <v>14.04</v>
      </c>
      <c r="N14192" t="s">
        <v>3091</v>
      </c>
      <c r="O14192" t="s">
        <v>3092</v>
      </c>
      <c r="P14192" t="s">
        <v>3095</v>
      </c>
      <c r="R14192" t="s">
        <v>3094</v>
      </c>
    </row>
    <row r="14193" spans="1:18" x14ac:dyDescent="0.25">
      <c r="A14193" t="s">
        <v>7710</v>
      </c>
      <c r="B14193" t="s">
        <v>3089</v>
      </c>
      <c r="D14193" t="s">
        <v>3090</v>
      </c>
      <c r="E14193" t="s">
        <v>3090</v>
      </c>
      <c r="F14193">
        <v>1</v>
      </c>
      <c r="G14193">
        <v>0</v>
      </c>
      <c r="H14193">
        <v>82.617500000000007</v>
      </c>
      <c r="I14193">
        <v>1.4375</v>
      </c>
      <c r="K14193">
        <v>18</v>
      </c>
      <c r="M14193">
        <v>63.18</v>
      </c>
      <c r="N14193" t="s">
        <v>3091</v>
      </c>
      <c r="O14193" t="s">
        <v>3092</v>
      </c>
      <c r="P14193" t="s">
        <v>3095</v>
      </c>
      <c r="R14193" t="s">
        <v>3094</v>
      </c>
    </row>
    <row r="14194" spans="1:18" x14ac:dyDescent="0.25">
      <c r="A14194" t="s">
        <v>7711</v>
      </c>
      <c r="B14194" t="s">
        <v>3089</v>
      </c>
      <c r="D14194" t="s">
        <v>3090</v>
      </c>
      <c r="E14194" t="s">
        <v>3090</v>
      </c>
      <c r="F14194">
        <v>1</v>
      </c>
      <c r="G14194">
        <v>0</v>
      </c>
      <c r="H14194">
        <v>278.66154962962901</v>
      </c>
      <c r="I14194">
        <v>116.071549629629</v>
      </c>
      <c r="K14194">
        <v>60</v>
      </c>
      <c r="M14194">
        <v>102.59</v>
      </c>
      <c r="N14194" t="s">
        <v>3091</v>
      </c>
      <c r="O14194" t="s">
        <v>3092</v>
      </c>
      <c r="P14194" t="s">
        <v>3095</v>
      </c>
      <c r="R14194" t="s">
        <v>3094</v>
      </c>
    </row>
    <row r="14195" spans="1:18" x14ac:dyDescent="0.25">
      <c r="A14195" t="s">
        <v>7712</v>
      </c>
      <c r="B14195" t="s">
        <v>3089</v>
      </c>
      <c r="D14195" t="s">
        <v>3090</v>
      </c>
      <c r="E14195" t="s">
        <v>3090</v>
      </c>
      <c r="F14195">
        <v>1</v>
      </c>
      <c r="G14195">
        <v>0</v>
      </c>
      <c r="H14195">
        <v>115.655129777726</v>
      </c>
      <c r="I14195">
        <v>34.365129777726096</v>
      </c>
      <c r="K14195">
        <v>30</v>
      </c>
      <c r="M14195">
        <v>51.29</v>
      </c>
      <c r="N14195" t="s">
        <v>3091</v>
      </c>
      <c r="O14195" t="s">
        <v>3092</v>
      </c>
      <c r="P14195" t="s">
        <v>3095</v>
      </c>
      <c r="R14195" t="s">
        <v>3094</v>
      </c>
    </row>
    <row r="14196" spans="1:18" x14ac:dyDescent="0.25">
      <c r="A14196" t="s">
        <v>7713</v>
      </c>
      <c r="B14196" t="s">
        <v>3089</v>
      </c>
      <c r="D14196" t="s">
        <v>3090</v>
      </c>
      <c r="E14196" t="s">
        <v>3090</v>
      </c>
      <c r="F14196">
        <v>1</v>
      </c>
      <c r="G14196">
        <v>0</v>
      </c>
      <c r="H14196">
        <v>690.76550835480805</v>
      </c>
      <c r="I14196">
        <v>473.98550835480802</v>
      </c>
      <c r="K14196">
        <v>80</v>
      </c>
      <c r="M14196">
        <v>136.78</v>
      </c>
      <c r="N14196" t="s">
        <v>3091</v>
      </c>
      <c r="O14196" t="s">
        <v>3092</v>
      </c>
      <c r="P14196" t="s">
        <v>3095</v>
      </c>
      <c r="R14196" t="s">
        <v>3094</v>
      </c>
    </row>
    <row r="14197" spans="1:18" x14ac:dyDescent="0.25">
      <c r="A14197" t="s">
        <v>7714</v>
      </c>
      <c r="B14197" t="s">
        <v>3089</v>
      </c>
      <c r="D14197" t="s">
        <v>3090</v>
      </c>
      <c r="E14197" t="s">
        <v>3090</v>
      </c>
      <c r="F14197">
        <v>1</v>
      </c>
      <c r="G14197">
        <v>0</v>
      </c>
      <c r="H14197">
        <v>72.680495029239694</v>
      </c>
      <c r="I14197">
        <v>15.770495029239701</v>
      </c>
      <c r="K14197">
        <v>21</v>
      </c>
      <c r="M14197">
        <v>35.909999999999997</v>
      </c>
      <c r="N14197" t="s">
        <v>3091</v>
      </c>
      <c r="O14197" t="s">
        <v>3092</v>
      </c>
      <c r="P14197" t="s">
        <v>3095</v>
      </c>
      <c r="R14197" t="s">
        <v>3094</v>
      </c>
    </row>
    <row r="14198" spans="1:18" x14ac:dyDescent="0.25">
      <c r="A14198" t="s">
        <v>7715</v>
      </c>
      <c r="B14198" t="s">
        <v>3089</v>
      </c>
      <c r="D14198" t="s">
        <v>3090</v>
      </c>
      <c r="E14198" t="s">
        <v>3090</v>
      </c>
      <c r="F14198">
        <v>1</v>
      </c>
      <c r="G14198">
        <v>0</v>
      </c>
      <c r="H14198">
        <v>49.118000000000002</v>
      </c>
      <c r="I14198">
        <v>22.018000000000001</v>
      </c>
      <c r="K14198">
        <v>10</v>
      </c>
      <c r="M14198">
        <v>17.100000000000001</v>
      </c>
      <c r="N14198" t="s">
        <v>3091</v>
      </c>
      <c r="O14198" t="s">
        <v>3092</v>
      </c>
      <c r="P14198" t="s">
        <v>3095</v>
      </c>
      <c r="R14198" t="s">
        <v>3094</v>
      </c>
    </row>
    <row r="14199" spans="1:18" x14ac:dyDescent="0.25">
      <c r="A14199" t="s">
        <v>7716</v>
      </c>
      <c r="B14199" t="s">
        <v>3089</v>
      </c>
      <c r="D14199" t="s">
        <v>3090</v>
      </c>
      <c r="E14199" t="s">
        <v>3090</v>
      </c>
      <c r="F14199">
        <v>1</v>
      </c>
      <c r="G14199">
        <v>0</v>
      </c>
      <c r="H14199">
        <v>160.713420124436</v>
      </c>
      <c r="I14199">
        <v>46.903420124436202</v>
      </c>
      <c r="K14199">
        <v>42</v>
      </c>
      <c r="M14199">
        <v>71.81</v>
      </c>
      <c r="N14199" t="s">
        <v>3091</v>
      </c>
      <c r="O14199" t="s">
        <v>3092</v>
      </c>
      <c r="P14199" t="s">
        <v>3095</v>
      </c>
      <c r="R14199" t="s">
        <v>3094</v>
      </c>
    </row>
    <row r="14200" spans="1:18" x14ac:dyDescent="0.25">
      <c r="A14200" t="s">
        <v>7717</v>
      </c>
      <c r="B14200" t="s">
        <v>3089</v>
      </c>
      <c r="D14200" t="s">
        <v>3090</v>
      </c>
      <c r="E14200" t="s">
        <v>3090</v>
      </c>
      <c r="F14200">
        <v>1</v>
      </c>
      <c r="G14200">
        <v>0</v>
      </c>
      <c r="H14200">
        <v>74.489986498640903</v>
      </c>
      <c r="I14200">
        <v>20.839986498640901</v>
      </c>
      <c r="K14200">
        <v>19.8</v>
      </c>
      <c r="M14200">
        <v>33.85</v>
      </c>
      <c r="N14200" t="s">
        <v>3091</v>
      </c>
      <c r="O14200" t="s">
        <v>3092</v>
      </c>
      <c r="P14200" t="s">
        <v>3095</v>
      </c>
      <c r="R14200" t="s">
        <v>3094</v>
      </c>
    </row>
    <row r="14201" spans="1:18" x14ac:dyDescent="0.25">
      <c r="A14201" t="s">
        <v>7718</v>
      </c>
      <c r="B14201" t="s">
        <v>3089</v>
      </c>
      <c r="D14201" t="s">
        <v>3090</v>
      </c>
      <c r="E14201" t="s">
        <v>3090</v>
      </c>
      <c r="F14201">
        <v>1</v>
      </c>
      <c r="G14201">
        <v>0</v>
      </c>
      <c r="H14201">
        <v>2215.2684746222199</v>
      </c>
      <c r="I14201">
        <v>1070.6984746222199</v>
      </c>
      <c r="K14201">
        <v>415</v>
      </c>
      <c r="M14201">
        <v>729.57</v>
      </c>
      <c r="N14201" t="s">
        <v>3091</v>
      </c>
      <c r="O14201" t="s">
        <v>3092</v>
      </c>
      <c r="P14201" t="s">
        <v>3095</v>
      </c>
      <c r="R14201" t="s">
        <v>3094</v>
      </c>
    </row>
    <row r="14202" spans="1:18" x14ac:dyDescent="0.25">
      <c r="A14202" t="s">
        <v>7719</v>
      </c>
      <c r="B14202" t="s">
        <v>3089</v>
      </c>
      <c r="D14202" t="s">
        <v>3090</v>
      </c>
      <c r="E14202" t="s">
        <v>3090</v>
      </c>
      <c r="F14202">
        <v>1</v>
      </c>
      <c r="G14202">
        <v>0</v>
      </c>
      <c r="H14202">
        <v>36.933999999999997</v>
      </c>
      <c r="I14202">
        <v>12.544</v>
      </c>
      <c r="K14202">
        <v>9</v>
      </c>
      <c r="M14202">
        <v>15.39</v>
      </c>
      <c r="N14202" t="s">
        <v>3091</v>
      </c>
      <c r="O14202" t="s">
        <v>3092</v>
      </c>
      <c r="P14202" t="s">
        <v>3095</v>
      </c>
      <c r="R14202" t="s">
        <v>3094</v>
      </c>
    </row>
    <row r="14203" spans="1:18" x14ac:dyDescent="0.25">
      <c r="A14203" t="s">
        <v>7720</v>
      </c>
      <c r="B14203" t="s">
        <v>3089</v>
      </c>
      <c r="D14203" t="s">
        <v>3090</v>
      </c>
      <c r="E14203" t="s">
        <v>3090</v>
      </c>
      <c r="F14203">
        <v>1</v>
      </c>
      <c r="G14203">
        <v>0</v>
      </c>
      <c r="H14203">
        <v>56.1190035035957</v>
      </c>
      <c r="I14203">
        <v>1.91900350359579</v>
      </c>
      <c r="K14203">
        <v>20</v>
      </c>
      <c r="M14203">
        <v>34.200000000000003</v>
      </c>
      <c r="N14203" t="s">
        <v>3091</v>
      </c>
      <c r="O14203" t="s">
        <v>3092</v>
      </c>
      <c r="P14203" t="s">
        <v>3095</v>
      </c>
      <c r="R14203" t="s">
        <v>3094</v>
      </c>
    </row>
    <row r="14204" spans="1:18" x14ac:dyDescent="0.25">
      <c r="A14204" t="s">
        <v>7721</v>
      </c>
      <c r="B14204" t="s">
        <v>3089</v>
      </c>
      <c r="D14204" t="s">
        <v>3090</v>
      </c>
      <c r="E14204" t="s">
        <v>3090</v>
      </c>
      <c r="F14204">
        <v>1</v>
      </c>
      <c r="G14204">
        <v>0</v>
      </c>
      <c r="H14204">
        <v>57.45</v>
      </c>
      <c r="I14204">
        <v>22.22</v>
      </c>
      <c r="K14204">
        <v>13</v>
      </c>
      <c r="M14204">
        <v>22.23</v>
      </c>
      <c r="N14204" t="s">
        <v>3091</v>
      </c>
      <c r="O14204" t="s">
        <v>3092</v>
      </c>
      <c r="P14204" t="s">
        <v>3095</v>
      </c>
      <c r="R14204" t="s">
        <v>3094</v>
      </c>
    </row>
    <row r="14205" spans="1:18" x14ac:dyDescent="0.25">
      <c r="A14205" t="s">
        <v>7722</v>
      </c>
      <c r="B14205" t="s">
        <v>3089</v>
      </c>
      <c r="D14205" t="s">
        <v>3090</v>
      </c>
      <c r="E14205" t="s">
        <v>3090</v>
      </c>
      <c r="F14205">
        <v>1</v>
      </c>
      <c r="G14205">
        <v>0</v>
      </c>
      <c r="H14205">
        <v>20.37</v>
      </c>
      <c r="I14205">
        <v>1.4</v>
      </c>
      <c r="K14205">
        <v>7</v>
      </c>
      <c r="M14205">
        <v>11.97</v>
      </c>
      <c r="N14205" t="s">
        <v>3091</v>
      </c>
      <c r="O14205" t="s">
        <v>3092</v>
      </c>
      <c r="P14205" t="s">
        <v>3095</v>
      </c>
      <c r="R14205" t="s">
        <v>3094</v>
      </c>
    </row>
    <row r="14206" spans="1:18" x14ac:dyDescent="0.25">
      <c r="A14206" t="s">
        <v>7723</v>
      </c>
      <c r="B14206" t="s">
        <v>3089</v>
      </c>
      <c r="D14206" t="s">
        <v>3090</v>
      </c>
      <c r="E14206" t="s">
        <v>3090</v>
      </c>
      <c r="F14206">
        <v>1</v>
      </c>
      <c r="G14206">
        <v>0</v>
      </c>
      <c r="H14206">
        <v>170.21251475198201</v>
      </c>
      <c r="I14206">
        <v>61.822514751982297</v>
      </c>
      <c r="K14206">
        <v>40</v>
      </c>
      <c r="M14206">
        <v>68.39</v>
      </c>
      <c r="N14206" t="s">
        <v>3091</v>
      </c>
      <c r="O14206" t="s">
        <v>3092</v>
      </c>
      <c r="P14206" t="s">
        <v>3095</v>
      </c>
      <c r="R14206" t="s">
        <v>3094</v>
      </c>
    </row>
    <row r="14207" spans="1:18" x14ac:dyDescent="0.25">
      <c r="A14207" t="s">
        <v>7724</v>
      </c>
      <c r="B14207" t="s">
        <v>3089</v>
      </c>
      <c r="D14207" t="s">
        <v>3090</v>
      </c>
      <c r="E14207" t="s">
        <v>3090</v>
      </c>
      <c r="F14207">
        <v>1</v>
      </c>
      <c r="G14207">
        <v>0</v>
      </c>
      <c r="H14207">
        <v>438.75035000000003</v>
      </c>
      <c r="I14207">
        <v>89.570350000000005</v>
      </c>
      <c r="K14207">
        <v>120</v>
      </c>
      <c r="M14207">
        <v>229.18</v>
      </c>
      <c r="N14207" t="s">
        <v>3091</v>
      </c>
      <c r="O14207" t="s">
        <v>3092</v>
      </c>
      <c r="P14207" t="s">
        <v>3095</v>
      </c>
      <c r="R14207" t="s">
        <v>3094</v>
      </c>
    </row>
    <row r="14208" spans="1:18" x14ac:dyDescent="0.25">
      <c r="A14208" t="s">
        <v>7725</v>
      </c>
      <c r="B14208" t="s">
        <v>3089</v>
      </c>
      <c r="D14208" t="s">
        <v>3090</v>
      </c>
      <c r="E14208" t="s">
        <v>3090</v>
      </c>
      <c r="F14208">
        <v>1</v>
      </c>
      <c r="G14208">
        <v>0</v>
      </c>
      <c r="H14208">
        <v>237.55353117107299</v>
      </c>
      <c r="I14208">
        <v>102.063531171073</v>
      </c>
      <c r="K14208">
        <v>50</v>
      </c>
      <c r="M14208">
        <v>85.49</v>
      </c>
      <c r="N14208" t="s">
        <v>3091</v>
      </c>
      <c r="O14208" t="s">
        <v>3092</v>
      </c>
      <c r="P14208" t="s">
        <v>3095</v>
      </c>
      <c r="R14208" t="s">
        <v>3094</v>
      </c>
    </row>
    <row r="14209" spans="1:18" x14ac:dyDescent="0.25">
      <c r="A14209" t="s">
        <v>7726</v>
      </c>
      <c r="B14209" t="s">
        <v>3089</v>
      </c>
      <c r="D14209" t="s">
        <v>3090</v>
      </c>
      <c r="E14209" t="s">
        <v>3090</v>
      </c>
      <c r="F14209">
        <v>1</v>
      </c>
      <c r="G14209">
        <v>0</v>
      </c>
      <c r="H14209">
        <v>363.58374403056303</v>
      </c>
      <c r="I14209">
        <v>200.99374403056299</v>
      </c>
      <c r="K14209">
        <v>60</v>
      </c>
      <c r="M14209">
        <v>102.59</v>
      </c>
      <c r="N14209" t="s">
        <v>3091</v>
      </c>
      <c r="O14209" t="s">
        <v>3092</v>
      </c>
      <c r="P14209" t="s">
        <v>3095</v>
      </c>
      <c r="R14209" t="s">
        <v>3094</v>
      </c>
    </row>
    <row r="14210" spans="1:18" x14ac:dyDescent="0.25">
      <c r="A14210" t="s">
        <v>7727</v>
      </c>
      <c r="B14210" t="s">
        <v>3089</v>
      </c>
      <c r="D14210" t="s">
        <v>3090</v>
      </c>
      <c r="E14210" t="s">
        <v>3090</v>
      </c>
      <c r="F14210">
        <v>1</v>
      </c>
      <c r="G14210">
        <v>0</v>
      </c>
      <c r="H14210">
        <v>26.4416531284302</v>
      </c>
      <c r="I14210">
        <v>2.0516531284302899</v>
      </c>
      <c r="K14210">
        <v>9</v>
      </c>
      <c r="M14210">
        <v>15.39</v>
      </c>
      <c r="N14210" t="s">
        <v>3091</v>
      </c>
      <c r="O14210" t="s">
        <v>3092</v>
      </c>
      <c r="P14210" t="s">
        <v>3095</v>
      </c>
      <c r="R14210" t="s">
        <v>3094</v>
      </c>
    </row>
    <row r="14211" spans="1:18" x14ac:dyDescent="0.25">
      <c r="A14211" t="s">
        <v>7728</v>
      </c>
      <c r="B14211" t="s">
        <v>3089</v>
      </c>
      <c r="D14211" t="s">
        <v>3090</v>
      </c>
      <c r="E14211" t="s">
        <v>3090</v>
      </c>
      <c r="F14211">
        <v>1</v>
      </c>
      <c r="G14211">
        <v>0</v>
      </c>
      <c r="H14211">
        <v>195.37</v>
      </c>
      <c r="I14211">
        <v>154.72</v>
      </c>
      <c r="K14211">
        <v>15</v>
      </c>
      <c r="M14211">
        <v>25.65</v>
      </c>
      <c r="N14211" t="s">
        <v>3091</v>
      </c>
      <c r="O14211" t="s">
        <v>3092</v>
      </c>
      <c r="P14211" t="s">
        <v>3095</v>
      </c>
      <c r="R14211" t="s">
        <v>3094</v>
      </c>
    </row>
    <row r="14212" spans="1:18" x14ac:dyDescent="0.25">
      <c r="A14212" t="s">
        <v>7729</v>
      </c>
      <c r="B14212" t="s">
        <v>3089</v>
      </c>
      <c r="D14212" t="s">
        <v>3090</v>
      </c>
      <c r="E14212" t="s">
        <v>3090</v>
      </c>
      <c r="F14212">
        <v>1</v>
      </c>
      <c r="G14212">
        <v>0</v>
      </c>
      <c r="H14212">
        <v>52.578080229226302</v>
      </c>
      <c r="I14212">
        <v>25.4780802292263</v>
      </c>
      <c r="K14212">
        <v>10</v>
      </c>
      <c r="M14212">
        <v>17.100000000000001</v>
      </c>
      <c r="N14212" t="s">
        <v>3091</v>
      </c>
      <c r="O14212" t="s">
        <v>3092</v>
      </c>
      <c r="P14212" t="s">
        <v>3095</v>
      </c>
      <c r="R14212" t="s">
        <v>3094</v>
      </c>
    </row>
    <row r="14213" spans="1:18" x14ac:dyDescent="0.25">
      <c r="A14213" t="s">
        <v>7730</v>
      </c>
      <c r="B14213" t="s">
        <v>3089</v>
      </c>
      <c r="D14213" t="s">
        <v>3090</v>
      </c>
      <c r="E14213" t="s">
        <v>3090</v>
      </c>
      <c r="F14213">
        <v>1</v>
      </c>
      <c r="G14213">
        <v>0</v>
      </c>
      <c r="H14213">
        <v>283.04306725414398</v>
      </c>
      <c r="I14213">
        <v>12.0630672541448</v>
      </c>
      <c r="K14213">
        <v>100</v>
      </c>
      <c r="M14213">
        <v>170.98</v>
      </c>
      <c r="N14213" t="s">
        <v>3091</v>
      </c>
      <c r="O14213" t="s">
        <v>3092</v>
      </c>
      <c r="P14213" t="s">
        <v>3095</v>
      </c>
      <c r="R14213" t="s">
        <v>3094</v>
      </c>
    </row>
    <row r="14214" spans="1:18" x14ac:dyDescent="0.25">
      <c r="A14214" t="s">
        <v>7731</v>
      </c>
      <c r="B14214" t="s">
        <v>3089</v>
      </c>
      <c r="D14214" t="s">
        <v>3090</v>
      </c>
      <c r="E14214" t="s">
        <v>3090</v>
      </c>
      <c r="F14214">
        <v>1</v>
      </c>
      <c r="G14214">
        <v>0</v>
      </c>
      <c r="H14214">
        <v>231.594390834146</v>
      </c>
      <c r="I14214">
        <v>123.204390834146</v>
      </c>
      <c r="K14214">
        <v>40</v>
      </c>
      <c r="M14214">
        <v>68.39</v>
      </c>
      <c r="N14214" t="s">
        <v>3091</v>
      </c>
      <c r="O14214" t="s">
        <v>3092</v>
      </c>
      <c r="P14214" t="s">
        <v>3095</v>
      </c>
      <c r="R14214" t="s">
        <v>3094</v>
      </c>
    </row>
    <row r="14215" spans="1:18" x14ac:dyDescent="0.25">
      <c r="A14215" t="s">
        <v>7732</v>
      </c>
      <c r="B14215" t="s">
        <v>3089</v>
      </c>
      <c r="D14215" t="s">
        <v>3090</v>
      </c>
      <c r="E14215" t="s">
        <v>3090</v>
      </c>
      <c r="F14215">
        <v>1</v>
      </c>
      <c r="G14215">
        <v>0</v>
      </c>
      <c r="H14215">
        <v>240.441588446407</v>
      </c>
      <c r="I14215">
        <v>77.851588446407305</v>
      </c>
      <c r="K14215">
        <v>60</v>
      </c>
      <c r="M14215">
        <v>102.59</v>
      </c>
      <c r="N14215" t="s">
        <v>3091</v>
      </c>
      <c r="O14215" t="s">
        <v>3092</v>
      </c>
      <c r="P14215" t="s">
        <v>3095</v>
      </c>
      <c r="R14215" t="s">
        <v>3094</v>
      </c>
    </row>
    <row r="14216" spans="1:18" x14ac:dyDescent="0.25">
      <c r="A14216" t="s">
        <v>7733</v>
      </c>
      <c r="B14216" t="s">
        <v>3089</v>
      </c>
      <c r="D14216" t="s">
        <v>3090</v>
      </c>
      <c r="E14216" t="s">
        <v>3090</v>
      </c>
      <c r="F14216">
        <v>1</v>
      </c>
      <c r="G14216">
        <v>0</v>
      </c>
      <c r="H14216">
        <v>97.309825080015102</v>
      </c>
      <c r="I14216">
        <v>29.559825080015099</v>
      </c>
      <c r="K14216">
        <v>25</v>
      </c>
      <c r="M14216">
        <v>42.75</v>
      </c>
      <c r="N14216" t="s">
        <v>3091</v>
      </c>
      <c r="O14216" t="s">
        <v>3092</v>
      </c>
      <c r="P14216" t="s">
        <v>3095</v>
      </c>
      <c r="R14216" t="s">
        <v>3094</v>
      </c>
    </row>
    <row r="14217" spans="1:18" x14ac:dyDescent="0.25">
      <c r="A14217" t="s">
        <v>7734</v>
      </c>
      <c r="B14217" t="s">
        <v>3089</v>
      </c>
      <c r="D14217" t="s">
        <v>3090</v>
      </c>
      <c r="E14217" t="s">
        <v>3090</v>
      </c>
      <c r="F14217">
        <v>1</v>
      </c>
      <c r="G14217">
        <v>0</v>
      </c>
      <c r="H14217">
        <v>54.935000000000002</v>
      </c>
      <c r="I14217">
        <v>0.73499999999999999</v>
      </c>
      <c r="K14217">
        <v>20</v>
      </c>
      <c r="M14217">
        <v>34.200000000000003</v>
      </c>
      <c r="N14217" t="s">
        <v>3091</v>
      </c>
      <c r="O14217" t="s">
        <v>3092</v>
      </c>
      <c r="P14217" t="s">
        <v>3095</v>
      </c>
      <c r="R14217" t="s">
        <v>3094</v>
      </c>
    </row>
    <row r="14218" spans="1:18" x14ac:dyDescent="0.25">
      <c r="A14218" t="s">
        <v>7735</v>
      </c>
      <c r="B14218" t="s">
        <v>3089</v>
      </c>
      <c r="D14218" t="s">
        <v>3090</v>
      </c>
      <c r="E14218" t="s">
        <v>3090</v>
      </c>
      <c r="F14218">
        <v>1</v>
      </c>
      <c r="G14218">
        <v>0</v>
      </c>
      <c r="H14218">
        <v>22.414999999999999</v>
      </c>
      <c r="I14218">
        <v>0.73499999999999999</v>
      </c>
      <c r="K14218">
        <v>8</v>
      </c>
      <c r="M14218">
        <v>13.68</v>
      </c>
      <c r="N14218" t="s">
        <v>3091</v>
      </c>
      <c r="O14218" t="s">
        <v>3092</v>
      </c>
      <c r="P14218" t="s">
        <v>3095</v>
      </c>
      <c r="R14218" t="s">
        <v>3094</v>
      </c>
    </row>
    <row r="14219" spans="1:18" x14ac:dyDescent="0.25">
      <c r="A14219" t="s">
        <v>7736</v>
      </c>
      <c r="B14219" t="s">
        <v>3089</v>
      </c>
      <c r="D14219" t="s">
        <v>3090</v>
      </c>
      <c r="E14219" t="s">
        <v>3090</v>
      </c>
      <c r="F14219">
        <v>1</v>
      </c>
      <c r="G14219">
        <v>0</v>
      </c>
      <c r="H14219">
        <v>266.049011594202</v>
      </c>
      <c r="I14219">
        <v>157.65901159420201</v>
      </c>
      <c r="K14219">
        <v>40</v>
      </c>
      <c r="M14219">
        <v>68.39</v>
      </c>
      <c r="N14219" t="s">
        <v>3091</v>
      </c>
      <c r="O14219" t="s">
        <v>3092</v>
      </c>
      <c r="P14219" t="s">
        <v>3095</v>
      </c>
      <c r="R14219" t="s">
        <v>3094</v>
      </c>
    </row>
    <row r="14220" spans="1:18" x14ac:dyDescent="0.25">
      <c r="A14220" t="s">
        <v>7737</v>
      </c>
      <c r="B14220" t="s">
        <v>3089</v>
      </c>
      <c r="D14220" t="s">
        <v>3090</v>
      </c>
      <c r="E14220" t="s">
        <v>3090</v>
      </c>
      <c r="F14220">
        <v>1</v>
      </c>
      <c r="G14220">
        <v>0</v>
      </c>
      <c r="H14220">
        <v>113.790287101449</v>
      </c>
      <c r="I14220">
        <v>27.080287101449201</v>
      </c>
      <c r="K14220">
        <v>32</v>
      </c>
      <c r="M14220">
        <v>54.71</v>
      </c>
      <c r="N14220" t="s">
        <v>3091</v>
      </c>
      <c r="O14220" t="s">
        <v>3092</v>
      </c>
      <c r="P14220" t="s">
        <v>3095</v>
      </c>
      <c r="R14220" t="s">
        <v>3094</v>
      </c>
    </row>
    <row r="14221" spans="1:18" x14ac:dyDescent="0.25">
      <c r="A14221" t="s">
        <v>7738</v>
      </c>
      <c r="B14221" t="s">
        <v>3089</v>
      </c>
      <c r="D14221" t="s">
        <v>3090</v>
      </c>
      <c r="E14221" t="s">
        <v>3090</v>
      </c>
      <c r="F14221">
        <v>1</v>
      </c>
      <c r="G14221">
        <v>0</v>
      </c>
      <c r="H14221">
        <v>40.1500082227181</v>
      </c>
      <c r="I14221">
        <v>7.6300082227181898</v>
      </c>
      <c r="K14221">
        <v>12</v>
      </c>
      <c r="M14221">
        <v>20.52</v>
      </c>
      <c r="N14221" t="s">
        <v>3091</v>
      </c>
      <c r="O14221" t="s">
        <v>3092</v>
      </c>
      <c r="P14221" t="s">
        <v>3095</v>
      </c>
      <c r="R14221" t="s">
        <v>3094</v>
      </c>
    </row>
    <row r="14222" spans="1:18" x14ac:dyDescent="0.25">
      <c r="A14222" t="s">
        <v>7739</v>
      </c>
      <c r="B14222" t="s">
        <v>3089</v>
      </c>
      <c r="D14222" t="s">
        <v>3090</v>
      </c>
      <c r="E14222" t="s">
        <v>3090</v>
      </c>
      <c r="F14222">
        <v>1</v>
      </c>
      <c r="G14222">
        <v>0</v>
      </c>
      <c r="H14222">
        <v>152.300027693407</v>
      </c>
      <c r="I14222">
        <v>98.1000276934071</v>
      </c>
      <c r="K14222">
        <v>20</v>
      </c>
      <c r="M14222">
        <v>34.200000000000003</v>
      </c>
      <c r="N14222" t="s">
        <v>3091</v>
      </c>
      <c r="O14222" t="s">
        <v>3092</v>
      </c>
      <c r="P14222" t="s">
        <v>3095</v>
      </c>
      <c r="R14222" t="s">
        <v>3094</v>
      </c>
    </row>
    <row r="14223" spans="1:18" x14ac:dyDescent="0.25">
      <c r="A14223" t="s">
        <v>7740</v>
      </c>
      <c r="B14223" t="s">
        <v>3089</v>
      </c>
      <c r="D14223" t="s">
        <v>3090</v>
      </c>
      <c r="E14223" t="s">
        <v>3090</v>
      </c>
      <c r="F14223">
        <v>1</v>
      </c>
      <c r="G14223">
        <v>0</v>
      </c>
      <c r="H14223">
        <v>93.4288094680836</v>
      </c>
      <c r="I14223">
        <v>39.228809468083597</v>
      </c>
      <c r="K14223">
        <v>20</v>
      </c>
      <c r="M14223">
        <v>34.200000000000003</v>
      </c>
      <c r="N14223" t="s">
        <v>3091</v>
      </c>
      <c r="O14223" t="s">
        <v>3092</v>
      </c>
      <c r="P14223" t="s">
        <v>3095</v>
      </c>
      <c r="R14223" t="s">
        <v>3094</v>
      </c>
    </row>
    <row r="14224" spans="1:18" x14ac:dyDescent="0.25">
      <c r="A14224" t="s">
        <v>7741</v>
      </c>
      <c r="B14224" t="s">
        <v>3089</v>
      </c>
      <c r="D14224" t="s">
        <v>3090</v>
      </c>
      <c r="E14224" t="s">
        <v>3090</v>
      </c>
      <c r="F14224">
        <v>1</v>
      </c>
      <c r="G14224">
        <v>0</v>
      </c>
      <c r="H14224">
        <v>23.860002349348001</v>
      </c>
      <c r="I14224">
        <v>2.18000234934805</v>
      </c>
      <c r="K14224">
        <v>8</v>
      </c>
      <c r="M14224">
        <v>13.68</v>
      </c>
      <c r="N14224" t="s">
        <v>3091</v>
      </c>
      <c r="O14224" t="s">
        <v>3092</v>
      </c>
      <c r="P14224" t="s">
        <v>3095</v>
      </c>
      <c r="R14224" t="s">
        <v>3094</v>
      </c>
    </row>
    <row r="14225" spans="1:18" x14ac:dyDescent="0.25">
      <c r="A14225" t="s">
        <v>7742</v>
      </c>
      <c r="B14225" t="s">
        <v>3089</v>
      </c>
      <c r="D14225" t="s">
        <v>3090</v>
      </c>
      <c r="E14225" t="s">
        <v>3090</v>
      </c>
      <c r="F14225">
        <v>1</v>
      </c>
      <c r="G14225">
        <v>0</v>
      </c>
      <c r="H14225">
        <v>162.08678887148599</v>
      </c>
      <c r="I14225">
        <v>53.696788871486298</v>
      </c>
      <c r="K14225">
        <v>40</v>
      </c>
      <c r="M14225">
        <v>68.39</v>
      </c>
      <c r="N14225" t="s">
        <v>3091</v>
      </c>
      <c r="O14225" t="s">
        <v>3092</v>
      </c>
      <c r="P14225" t="s">
        <v>3095</v>
      </c>
      <c r="R14225" t="s">
        <v>3094</v>
      </c>
    </row>
    <row r="14226" spans="1:18" x14ac:dyDescent="0.25">
      <c r="A14226" t="s">
        <v>7743</v>
      </c>
      <c r="B14226" t="s">
        <v>3089</v>
      </c>
      <c r="D14226" t="s">
        <v>3090</v>
      </c>
      <c r="E14226" t="s">
        <v>3090</v>
      </c>
      <c r="F14226">
        <v>1</v>
      </c>
      <c r="G14226">
        <v>0</v>
      </c>
      <c r="H14226">
        <v>316.900116133643</v>
      </c>
      <c r="I14226">
        <v>167.860116133643</v>
      </c>
      <c r="K14226">
        <v>55</v>
      </c>
      <c r="M14226">
        <v>94.04</v>
      </c>
      <c r="N14226" t="s">
        <v>3091</v>
      </c>
      <c r="O14226" t="s">
        <v>3092</v>
      </c>
      <c r="P14226" t="s">
        <v>3095</v>
      </c>
      <c r="R14226" t="s">
        <v>3094</v>
      </c>
    </row>
    <row r="14227" spans="1:18" x14ac:dyDescent="0.25">
      <c r="A14227" t="s">
        <v>7744</v>
      </c>
      <c r="B14227" t="s">
        <v>3089</v>
      </c>
      <c r="D14227" t="s">
        <v>3090</v>
      </c>
      <c r="E14227" t="s">
        <v>3090</v>
      </c>
      <c r="F14227">
        <v>1</v>
      </c>
      <c r="G14227">
        <v>0</v>
      </c>
      <c r="H14227">
        <v>30.142499999999998</v>
      </c>
      <c r="I14227">
        <v>11.172499999999999</v>
      </c>
      <c r="K14227">
        <v>7</v>
      </c>
      <c r="M14227">
        <v>11.97</v>
      </c>
      <c r="N14227" t="s">
        <v>3091</v>
      </c>
      <c r="O14227" t="s">
        <v>3092</v>
      </c>
      <c r="P14227" t="s">
        <v>3095</v>
      </c>
      <c r="R14227" t="s">
        <v>3094</v>
      </c>
    </row>
    <row r="14228" spans="1:18" x14ac:dyDescent="0.25">
      <c r="A14228" t="s">
        <v>7745</v>
      </c>
      <c r="B14228" t="s">
        <v>3089</v>
      </c>
      <c r="D14228" t="s">
        <v>3090</v>
      </c>
      <c r="E14228" t="s">
        <v>3090</v>
      </c>
      <c r="F14228">
        <v>1</v>
      </c>
      <c r="G14228">
        <v>0</v>
      </c>
      <c r="H14228">
        <v>54.2065849056603</v>
      </c>
      <c r="I14228">
        <v>6.5849056603773598E-3</v>
      </c>
      <c r="K14228">
        <v>20</v>
      </c>
      <c r="M14228">
        <v>34.200000000000003</v>
      </c>
      <c r="N14228" t="s">
        <v>3091</v>
      </c>
      <c r="O14228" t="s">
        <v>3092</v>
      </c>
      <c r="P14228" t="s">
        <v>3095</v>
      </c>
      <c r="R14228" t="s">
        <v>3094</v>
      </c>
    </row>
    <row r="14229" spans="1:18" x14ac:dyDescent="0.25">
      <c r="A14229" t="s">
        <v>7746</v>
      </c>
      <c r="B14229" t="s">
        <v>3089</v>
      </c>
      <c r="D14229" t="s">
        <v>3090</v>
      </c>
      <c r="E14229" t="s">
        <v>3090</v>
      </c>
      <c r="F14229">
        <v>1</v>
      </c>
      <c r="G14229">
        <v>0</v>
      </c>
      <c r="H14229">
        <v>1561.5450000000001</v>
      </c>
      <c r="I14229">
        <v>1263.4649999999999</v>
      </c>
      <c r="K14229">
        <v>110</v>
      </c>
      <c r="M14229">
        <v>188.08</v>
      </c>
      <c r="N14229" t="s">
        <v>3091</v>
      </c>
      <c r="O14229" t="s">
        <v>3092</v>
      </c>
      <c r="P14229" t="s">
        <v>3095</v>
      </c>
      <c r="R14229" t="s">
        <v>3094</v>
      </c>
    </row>
    <row r="14230" spans="1:18" x14ac:dyDescent="0.25">
      <c r="A14230" t="s">
        <v>7747</v>
      </c>
      <c r="B14230" t="s">
        <v>3089</v>
      </c>
      <c r="D14230" t="s">
        <v>3090</v>
      </c>
      <c r="E14230" t="s">
        <v>3090</v>
      </c>
      <c r="F14230">
        <v>1</v>
      </c>
      <c r="G14230">
        <v>0</v>
      </c>
      <c r="H14230">
        <v>22.225000587337</v>
      </c>
      <c r="I14230">
        <v>0.54500058733701395</v>
      </c>
      <c r="K14230">
        <v>8</v>
      </c>
      <c r="M14230">
        <v>13.68</v>
      </c>
      <c r="N14230" t="s">
        <v>3091</v>
      </c>
      <c r="O14230" t="s">
        <v>3092</v>
      </c>
      <c r="P14230" t="s">
        <v>3095</v>
      </c>
      <c r="R14230" t="s">
        <v>3094</v>
      </c>
    </row>
    <row r="14231" spans="1:18" x14ac:dyDescent="0.25">
      <c r="A14231" t="s">
        <v>7748</v>
      </c>
      <c r="B14231" t="s">
        <v>3089</v>
      </c>
      <c r="D14231" t="s">
        <v>3090</v>
      </c>
      <c r="E14231" t="s">
        <v>3090</v>
      </c>
      <c r="F14231">
        <v>1</v>
      </c>
      <c r="G14231">
        <v>0</v>
      </c>
      <c r="H14231">
        <v>95.377924528301804</v>
      </c>
      <c r="I14231">
        <v>3.2924528301886802E-2</v>
      </c>
      <c r="K14231">
        <v>35</v>
      </c>
      <c r="M14231">
        <v>60.344999999999999</v>
      </c>
      <c r="N14231" t="s">
        <v>3091</v>
      </c>
      <c r="O14231" t="s">
        <v>3092</v>
      </c>
      <c r="P14231" t="s">
        <v>3095</v>
      </c>
      <c r="R14231" t="s">
        <v>3094</v>
      </c>
    </row>
    <row r="14232" spans="1:18" x14ac:dyDescent="0.25">
      <c r="A14232" t="s">
        <v>7749</v>
      </c>
      <c r="B14232" t="s">
        <v>3089</v>
      </c>
      <c r="D14232" t="s">
        <v>3090</v>
      </c>
      <c r="E14232" t="s">
        <v>3090</v>
      </c>
      <c r="F14232">
        <v>1</v>
      </c>
      <c r="G14232">
        <v>0</v>
      </c>
      <c r="H14232">
        <v>2196.9622016528901</v>
      </c>
      <c r="I14232">
        <v>1302.7322016528899</v>
      </c>
      <c r="K14232">
        <v>330</v>
      </c>
      <c r="M14232">
        <v>564.23</v>
      </c>
      <c r="N14232" t="s">
        <v>3091</v>
      </c>
      <c r="O14232" t="s">
        <v>3092</v>
      </c>
      <c r="P14232" t="s">
        <v>3095</v>
      </c>
      <c r="R14232" t="s">
        <v>3094</v>
      </c>
    </row>
    <row r="14233" spans="1:18" x14ac:dyDescent="0.25">
      <c r="A14233" t="s">
        <v>7750</v>
      </c>
      <c r="B14233" t="s">
        <v>3089</v>
      </c>
      <c r="D14233" t="s">
        <v>3090</v>
      </c>
      <c r="E14233" t="s">
        <v>3090</v>
      </c>
      <c r="F14233">
        <v>1</v>
      </c>
      <c r="G14233">
        <v>0</v>
      </c>
      <c r="H14233">
        <v>812.92754500000001</v>
      </c>
      <c r="I14233">
        <v>129.127545</v>
      </c>
      <c r="K14233">
        <v>235</v>
      </c>
      <c r="M14233">
        <v>448.8</v>
      </c>
      <c r="N14233" t="s">
        <v>3091</v>
      </c>
      <c r="O14233" t="s">
        <v>3092</v>
      </c>
      <c r="P14233" t="s">
        <v>3095</v>
      </c>
      <c r="R14233" t="s">
        <v>3094</v>
      </c>
    </row>
    <row r="14234" spans="1:18" x14ac:dyDescent="0.25">
      <c r="A14234" t="s">
        <v>7751</v>
      </c>
      <c r="B14234" t="s">
        <v>3089</v>
      </c>
      <c r="D14234" t="s">
        <v>3090</v>
      </c>
      <c r="E14234" t="s">
        <v>3090</v>
      </c>
      <c r="F14234">
        <v>1</v>
      </c>
      <c r="G14234">
        <v>0</v>
      </c>
      <c r="H14234">
        <v>95.970003524022005</v>
      </c>
      <c r="I14234">
        <v>41.770003524022002</v>
      </c>
      <c r="K14234">
        <v>20</v>
      </c>
      <c r="M14234">
        <v>34.200000000000003</v>
      </c>
      <c r="N14234" t="s">
        <v>3091</v>
      </c>
      <c r="O14234" t="s">
        <v>3092</v>
      </c>
      <c r="P14234" t="s">
        <v>3095</v>
      </c>
      <c r="R14234" t="s">
        <v>3094</v>
      </c>
    </row>
    <row r="14235" spans="1:18" x14ac:dyDescent="0.25">
      <c r="A14235" t="s">
        <v>7752</v>
      </c>
      <c r="B14235" t="s">
        <v>3089</v>
      </c>
      <c r="D14235" t="s">
        <v>3090</v>
      </c>
      <c r="E14235" t="s">
        <v>3090</v>
      </c>
      <c r="F14235">
        <v>1</v>
      </c>
      <c r="G14235">
        <v>0</v>
      </c>
      <c r="H14235">
        <v>111.4515</v>
      </c>
      <c r="I14235">
        <v>16.611499999999999</v>
      </c>
      <c r="K14235">
        <v>35</v>
      </c>
      <c r="M14235">
        <v>59.84</v>
      </c>
      <c r="N14235" t="s">
        <v>3091</v>
      </c>
      <c r="O14235" t="s">
        <v>3092</v>
      </c>
      <c r="P14235" t="s">
        <v>3095</v>
      </c>
      <c r="R14235" t="s">
        <v>3094</v>
      </c>
    </row>
    <row r="14236" spans="1:18" x14ac:dyDescent="0.25">
      <c r="A14236" t="s">
        <v>7753</v>
      </c>
      <c r="B14236" t="s">
        <v>3089</v>
      </c>
      <c r="D14236" t="s">
        <v>3090</v>
      </c>
      <c r="E14236" t="s">
        <v>3090</v>
      </c>
      <c r="F14236">
        <v>1</v>
      </c>
      <c r="G14236">
        <v>0</v>
      </c>
      <c r="H14236">
        <v>267.20299299999999</v>
      </c>
      <c r="I14236">
        <v>54.062992999999999</v>
      </c>
      <c r="K14236">
        <v>65</v>
      </c>
      <c r="M14236">
        <v>148.13999999999999</v>
      </c>
      <c r="N14236" t="s">
        <v>3091</v>
      </c>
      <c r="O14236" t="s">
        <v>3092</v>
      </c>
      <c r="P14236" t="s">
        <v>3095</v>
      </c>
      <c r="R14236" t="s">
        <v>3094</v>
      </c>
    </row>
    <row r="14237" spans="1:18" x14ac:dyDescent="0.25">
      <c r="A14237" t="s">
        <v>7754</v>
      </c>
      <c r="B14237" t="s">
        <v>3089</v>
      </c>
      <c r="D14237" t="s">
        <v>3090</v>
      </c>
      <c r="E14237" t="s">
        <v>3090</v>
      </c>
      <c r="F14237">
        <v>1</v>
      </c>
      <c r="G14237">
        <v>0</v>
      </c>
      <c r="H14237">
        <v>105.97499999999999</v>
      </c>
      <c r="I14237">
        <v>51.774999999999999</v>
      </c>
      <c r="K14237">
        <v>20</v>
      </c>
      <c r="M14237">
        <v>34.200000000000003</v>
      </c>
      <c r="N14237" t="s">
        <v>3091</v>
      </c>
      <c r="O14237" t="s">
        <v>3092</v>
      </c>
      <c r="P14237" t="s">
        <v>3095</v>
      </c>
      <c r="R14237" t="s">
        <v>3094</v>
      </c>
    </row>
    <row r="14238" spans="1:18" x14ac:dyDescent="0.25">
      <c r="A14238" t="s">
        <v>7755</v>
      </c>
      <c r="B14238" t="s">
        <v>3089</v>
      </c>
      <c r="D14238" t="s">
        <v>3090</v>
      </c>
      <c r="E14238" t="s">
        <v>3090</v>
      </c>
      <c r="F14238">
        <v>1</v>
      </c>
      <c r="G14238">
        <v>0</v>
      </c>
      <c r="H14238">
        <v>45.688450000000003</v>
      </c>
      <c r="I14238">
        <v>5.0384500000000001</v>
      </c>
      <c r="K14238">
        <v>15</v>
      </c>
      <c r="M14238">
        <v>25.65</v>
      </c>
      <c r="N14238" t="s">
        <v>3091</v>
      </c>
      <c r="O14238" t="s">
        <v>3092</v>
      </c>
      <c r="P14238" t="s">
        <v>3095</v>
      </c>
      <c r="R14238" t="s">
        <v>3094</v>
      </c>
    </row>
    <row r="14239" spans="1:18" x14ac:dyDescent="0.25">
      <c r="A14239" t="s">
        <v>7756</v>
      </c>
      <c r="B14239" t="s">
        <v>3089</v>
      </c>
      <c r="D14239" t="s">
        <v>3090</v>
      </c>
      <c r="E14239" t="s">
        <v>3090</v>
      </c>
      <c r="F14239">
        <v>1</v>
      </c>
      <c r="G14239">
        <v>0</v>
      </c>
      <c r="H14239">
        <v>27.132893081761001</v>
      </c>
      <c r="I14239">
        <v>3.2893081761006297E-2</v>
      </c>
      <c r="K14239">
        <v>10</v>
      </c>
      <c r="M14239">
        <v>17.100000000000001</v>
      </c>
      <c r="N14239" t="s">
        <v>3091</v>
      </c>
      <c r="O14239" t="s">
        <v>3092</v>
      </c>
      <c r="P14239" t="s">
        <v>3095</v>
      </c>
      <c r="R14239" t="s">
        <v>3094</v>
      </c>
    </row>
    <row r="14240" spans="1:18" x14ac:dyDescent="0.25">
      <c r="A14240" t="s">
        <v>7757</v>
      </c>
      <c r="B14240" t="s">
        <v>3089</v>
      </c>
      <c r="D14240" t="s">
        <v>3090</v>
      </c>
      <c r="E14240" t="s">
        <v>3090</v>
      </c>
      <c r="F14240">
        <v>1</v>
      </c>
      <c r="G14240">
        <v>0</v>
      </c>
      <c r="H14240">
        <v>27.132893081761001</v>
      </c>
      <c r="I14240">
        <v>3.2893081761006297E-2</v>
      </c>
      <c r="K14240">
        <v>10</v>
      </c>
      <c r="M14240">
        <v>17.100000000000001</v>
      </c>
      <c r="N14240" t="s">
        <v>3091</v>
      </c>
      <c r="O14240" t="s">
        <v>3092</v>
      </c>
      <c r="P14240" t="s">
        <v>3095</v>
      </c>
      <c r="R14240" t="s">
        <v>3094</v>
      </c>
    </row>
    <row r="14241" spans="1:18" x14ac:dyDescent="0.25">
      <c r="A14241" t="s">
        <v>7758</v>
      </c>
      <c r="B14241" t="s">
        <v>3089</v>
      </c>
      <c r="D14241" t="s">
        <v>3090</v>
      </c>
      <c r="E14241" t="s">
        <v>3090</v>
      </c>
      <c r="F14241">
        <v>1</v>
      </c>
      <c r="G14241">
        <v>0</v>
      </c>
      <c r="H14241">
        <v>80.34</v>
      </c>
      <c r="I14241">
        <v>26.14</v>
      </c>
      <c r="K14241">
        <v>20</v>
      </c>
      <c r="M14241">
        <v>34.200000000000003</v>
      </c>
      <c r="N14241" t="s">
        <v>3091</v>
      </c>
      <c r="O14241" t="s">
        <v>3092</v>
      </c>
      <c r="P14241" t="s">
        <v>3095</v>
      </c>
      <c r="R14241" t="s">
        <v>3094</v>
      </c>
    </row>
    <row r="14242" spans="1:18" x14ac:dyDescent="0.25">
      <c r="A14242" t="s">
        <v>7759</v>
      </c>
      <c r="B14242" t="s">
        <v>3089</v>
      </c>
      <c r="D14242" t="s">
        <v>3090</v>
      </c>
      <c r="E14242" t="s">
        <v>3090</v>
      </c>
      <c r="F14242">
        <v>1</v>
      </c>
      <c r="G14242">
        <v>0</v>
      </c>
      <c r="H14242">
        <v>152.83000000000001</v>
      </c>
      <c r="I14242">
        <v>71.540000000000006</v>
      </c>
      <c r="K14242">
        <v>30</v>
      </c>
      <c r="M14242">
        <v>51.29</v>
      </c>
      <c r="N14242" t="s">
        <v>3091</v>
      </c>
      <c r="O14242" t="s">
        <v>3092</v>
      </c>
      <c r="P14242" t="s">
        <v>3095</v>
      </c>
      <c r="R14242" t="s">
        <v>3094</v>
      </c>
    </row>
    <row r="14243" spans="1:18" x14ac:dyDescent="0.25">
      <c r="A14243" t="s">
        <v>7760</v>
      </c>
      <c r="B14243" t="s">
        <v>3089</v>
      </c>
      <c r="D14243" t="s">
        <v>3090</v>
      </c>
      <c r="E14243" t="s">
        <v>3090</v>
      </c>
      <c r="F14243">
        <v>1</v>
      </c>
      <c r="G14243">
        <v>0</v>
      </c>
      <c r="H14243">
        <v>242.43001879478399</v>
      </c>
      <c r="I14243">
        <v>134.040018794784</v>
      </c>
      <c r="K14243">
        <v>40</v>
      </c>
      <c r="M14243">
        <v>68.39</v>
      </c>
      <c r="N14243" t="s">
        <v>3091</v>
      </c>
      <c r="O14243" t="s">
        <v>3092</v>
      </c>
      <c r="P14243" t="s">
        <v>3095</v>
      </c>
      <c r="R14243" t="s">
        <v>3094</v>
      </c>
    </row>
    <row r="14244" spans="1:18" x14ac:dyDescent="0.25">
      <c r="A14244" t="s">
        <v>7761</v>
      </c>
      <c r="B14244" t="s">
        <v>3089</v>
      </c>
      <c r="D14244" t="s">
        <v>3090</v>
      </c>
      <c r="E14244" t="s">
        <v>3090</v>
      </c>
      <c r="F14244">
        <v>1</v>
      </c>
      <c r="G14244">
        <v>0</v>
      </c>
      <c r="H14244">
        <v>483.59000939739201</v>
      </c>
      <c r="I14244">
        <v>171.96000939739201</v>
      </c>
      <c r="K14244">
        <v>115</v>
      </c>
      <c r="M14244">
        <v>196.63</v>
      </c>
      <c r="N14244" t="s">
        <v>3091</v>
      </c>
      <c r="O14244" t="s">
        <v>3092</v>
      </c>
      <c r="P14244" t="s">
        <v>3095</v>
      </c>
      <c r="R14244" t="s">
        <v>3094</v>
      </c>
    </row>
    <row r="14245" spans="1:18" x14ac:dyDescent="0.25">
      <c r="A14245" t="s">
        <v>7762</v>
      </c>
      <c r="B14245" t="s">
        <v>3089</v>
      </c>
      <c r="D14245" t="s">
        <v>3090</v>
      </c>
      <c r="E14245" t="s">
        <v>3090</v>
      </c>
      <c r="F14245">
        <v>1</v>
      </c>
      <c r="G14245">
        <v>0</v>
      </c>
      <c r="H14245">
        <v>40.716904761904701</v>
      </c>
      <c r="I14245">
        <v>6.6904761904761897E-2</v>
      </c>
      <c r="K14245">
        <v>15</v>
      </c>
      <c r="M14245">
        <v>25.65</v>
      </c>
      <c r="N14245" t="s">
        <v>3091</v>
      </c>
      <c r="O14245" t="s">
        <v>3092</v>
      </c>
      <c r="P14245" t="s">
        <v>3095</v>
      </c>
      <c r="R14245" t="s">
        <v>3094</v>
      </c>
    </row>
    <row r="14246" spans="1:18" x14ac:dyDescent="0.25">
      <c r="A14246" t="s">
        <v>7763</v>
      </c>
      <c r="B14246" t="s">
        <v>3089</v>
      </c>
      <c r="D14246" t="s">
        <v>3090</v>
      </c>
      <c r="E14246" t="s">
        <v>3090</v>
      </c>
      <c r="F14246">
        <v>1</v>
      </c>
      <c r="G14246">
        <v>0</v>
      </c>
      <c r="H14246">
        <v>64.577509691060698</v>
      </c>
      <c r="I14246">
        <v>10.3775096910607</v>
      </c>
      <c r="K14246">
        <v>20</v>
      </c>
      <c r="M14246">
        <v>34.200000000000003</v>
      </c>
      <c r="N14246" t="s">
        <v>3091</v>
      </c>
      <c r="O14246" t="s">
        <v>3092</v>
      </c>
      <c r="P14246" t="s">
        <v>3095</v>
      </c>
      <c r="R14246" t="s">
        <v>3094</v>
      </c>
    </row>
    <row r="14247" spans="1:18" x14ac:dyDescent="0.25">
      <c r="A14247" t="s">
        <v>7764</v>
      </c>
      <c r="B14247" t="s">
        <v>3089</v>
      </c>
      <c r="D14247" t="s">
        <v>3090</v>
      </c>
      <c r="E14247" t="s">
        <v>3090</v>
      </c>
      <c r="F14247">
        <v>1</v>
      </c>
      <c r="G14247">
        <v>0</v>
      </c>
      <c r="H14247">
        <v>500.16699999999997</v>
      </c>
      <c r="I14247">
        <v>296.92700000000002</v>
      </c>
      <c r="K14247">
        <v>75</v>
      </c>
      <c r="M14247">
        <v>128.24</v>
      </c>
      <c r="N14247" t="s">
        <v>3091</v>
      </c>
      <c r="O14247" t="s">
        <v>3092</v>
      </c>
      <c r="P14247" t="s">
        <v>3095</v>
      </c>
      <c r="R14247" t="s">
        <v>3094</v>
      </c>
    </row>
    <row r="14248" spans="1:18" x14ac:dyDescent="0.25">
      <c r="A14248" t="s">
        <v>7765</v>
      </c>
      <c r="B14248" t="s">
        <v>3089</v>
      </c>
      <c r="D14248" t="s">
        <v>3090</v>
      </c>
      <c r="E14248" t="s">
        <v>3090</v>
      </c>
      <c r="F14248">
        <v>1</v>
      </c>
      <c r="G14248">
        <v>0</v>
      </c>
      <c r="H14248">
        <v>67.816904761904695</v>
      </c>
      <c r="I14248">
        <v>6.6904761904761897E-2</v>
      </c>
      <c r="K14248">
        <v>25</v>
      </c>
      <c r="M14248">
        <v>42.75</v>
      </c>
      <c r="N14248" t="s">
        <v>3091</v>
      </c>
      <c r="O14248" t="s">
        <v>3092</v>
      </c>
      <c r="P14248" t="s">
        <v>3095</v>
      </c>
      <c r="R14248" t="s">
        <v>3094</v>
      </c>
    </row>
    <row r="14249" spans="1:18" x14ac:dyDescent="0.25">
      <c r="A14249" t="s">
        <v>7766</v>
      </c>
      <c r="B14249" t="s">
        <v>3089</v>
      </c>
      <c r="D14249" t="s">
        <v>3090</v>
      </c>
      <c r="E14249" t="s">
        <v>3090</v>
      </c>
      <c r="F14249">
        <v>1</v>
      </c>
      <c r="G14249">
        <v>0</v>
      </c>
      <c r="H14249">
        <v>99.155000000000001</v>
      </c>
      <c r="I14249">
        <v>44.954999999999998</v>
      </c>
      <c r="K14249">
        <v>20</v>
      </c>
      <c r="M14249">
        <v>34.200000000000003</v>
      </c>
      <c r="N14249" t="s">
        <v>3091</v>
      </c>
      <c r="O14249" t="s">
        <v>3092</v>
      </c>
      <c r="P14249" t="s">
        <v>3095</v>
      </c>
      <c r="R14249" t="s">
        <v>3094</v>
      </c>
    </row>
    <row r="14250" spans="1:18" x14ac:dyDescent="0.25">
      <c r="A14250" t="s">
        <v>7767</v>
      </c>
      <c r="B14250" t="s">
        <v>3089</v>
      </c>
      <c r="D14250" t="s">
        <v>3090</v>
      </c>
      <c r="E14250" t="s">
        <v>3090</v>
      </c>
      <c r="F14250">
        <v>1</v>
      </c>
      <c r="G14250">
        <v>0</v>
      </c>
      <c r="H14250">
        <v>2136.35533052759</v>
      </c>
      <c r="I14250">
        <v>1458.90533052759</v>
      </c>
      <c r="K14250">
        <v>250</v>
      </c>
      <c r="M14250">
        <v>427.45</v>
      </c>
      <c r="N14250" t="s">
        <v>3091</v>
      </c>
      <c r="O14250" t="s">
        <v>3092</v>
      </c>
      <c r="P14250" t="s">
        <v>3095</v>
      </c>
      <c r="R14250" t="s">
        <v>3094</v>
      </c>
    </row>
    <row r="14251" spans="1:18" x14ac:dyDescent="0.25">
      <c r="A14251" t="s">
        <v>7768</v>
      </c>
      <c r="B14251" t="s">
        <v>3089</v>
      </c>
      <c r="D14251" t="s">
        <v>3090</v>
      </c>
      <c r="E14251" t="s">
        <v>3090</v>
      </c>
      <c r="F14251">
        <v>1</v>
      </c>
      <c r="G14251">
        <v>0</v>
      </c>
      <c r="H14251">
        <v>97.395250000000004</v>
      </c>
      <c r="I14251">
        <v>10.10525</v>
      </c>
      <c r="K14251">
        <v>30</v>
      </c>
      <c r="M14251">
        <v>57.29</v>
      </c>
      <c r="N14251" t="s">
        <v>3091</v>
      </c>
      <c r="O14251" t="s">
        <v>3092</v>
      </c>
      <c r="P14251" t="s">
        <v>3095</v>
      </c>
      <c r="R14251" t="s">
        <v>3094</v>
      </c>
    </row>
    <row r="14252" spans="1:18" x14ac:dyDescent="0.25">
      <c r="A14252" t="s">
        <v>7769</v>
      </c>
      <c r="B14252" t="s">
        <v>3089</v>
      </c>
      <c r="D14252" t="s">
        <v>3090</v>
      </c>
      <c r="E14252" t="s">
        <v>3090</v>
      </c>
      <c r="F14252">
        <v>1</v>
      </c>
      <c r="G14252">
        <v>0</v>
      </c>
      <c r="H14252">
        <v>206.3</v>
      </c>
      <c r="I14252">
        <v>111.46</v>
      </c>
      <c r="K14252">
        <v>35</v>
      </c>
      <c r="M14252">
        <v>59.84</v>
      </c>
      <c r="N14252" t="s">
        <v>3091</v>
      </c>
      <c r="O14252" t="s">
        <v>3092</v>
      </c>
      <c r="P14252" t="s">
        <v>3095</v>
      </c>
      <c r="R14252" t="s">
        <v>3094</v>
      </c>
    </row>
    <row r="14253" spans="1:18" x14ac:dyDescent="0.25">
      <c r="A14253" t="s">
        <v>7770</v>
      </c>
      <c r="B14253" t="s">
        <v>3089</v>
      </c>
      <c r="D14253" t="s">
        <v>3090</v>
      </c>
      <c r="E14253" t="s">
        <v>3090</v>
      </c>
      <c r="F14253">
        <v>1</v>
      </c>
      <c r="G14253">
        <v>0</v>
      </c>
      <c r="H14253">
        <v>117.728667780252</v>
      </c>
      <c r="I14253">
        <v>22.888667780252899</v>
      </c>
      <c r="K14253">
        <v>35</v>
      </c>
      <c r="M14253">
        <v>59.84</v>
      </c>
      <c r="N14253" t="s">
        <v>3091</v>
      </c>
      <c r="O14253" t="s">
        <v>3092</v>
      </c>
      <c r="P14253" t="s">
        <v>3095</v>
      </c>
      <c r="R14253" t="s">
        <v>3094</v>
      </c>
    </row>
    <row r="14254" spans="1:18" x14ac:dyDescent="0.25">
      <c r="A14254" t="s">
        <v>7771</v>
      </c>
      <c r="B14254" t="s">
        <v>3089</v>
      </c>
      <c r="D14254" t="s">
        <v>3090</v>
      </c>
      <c r="E14254" t="s">
        <v>3090</v>
      </c>
      <c r="F14254">
        <v>1</v>
      </c>
      <c r="G14254">
        <v>0</v>
      </c>
      <c r="H14254">
        <v>35.575000000000003</v>
      </c>
      <c r="I14254">
        <v>8.4749999999999996</v>
      </c>
      <c r="K14254">
        <v>10</v>
      </c>
      <c r="M14254">
        <v>17.100000000000001</v>
      </c>
      <c r="N14254" t="s">
        <v>3091</v>
      </c>
      <c r="O14254" t="s">
        <v>3092</v>
      </c>
      <c r="P14254" t="s">
        <v>3095</v>
      </c>
      <c r="R14254" t="s">
        <v>3094</v>
      </c>
    </row>
    <row r="14255" spans="1:18" x14ac:dyDescent="0.25">
      <c r="A14255" t="s">
        <v>7772</v>
      </c>
      <c r="B14255" t="s">
        <v>3089</v>
      </c>
      <c r="D14255" t="s">
        <v>3090</v>
      </c>
      <c r="E14255" t="s">
        <v>3090</v>
      </c>
      <c r="F14255">
        <v>1</v>
      </c>
      <c r="G14255">
        <v>0</v>
      </c>
      <c r="H14255">
        <v>145.43300121238801</v>
      </c>
      <c r="I14255">
        <v>50.593001212388401</v>
      </c>
      <c r="K14255">
        <v>35</v>
      </c>
      <c r="M14255">
        <v>59.84</v>
      </c>
      <c r="N14255" t="s">
        <v>3091</v>
      </c>
      <c r="O14255" t="s">
        <v>3092</v>
      </c>
      <c r="P14255" t="s">
        <v>3095</v>
      </c>
      <c r="R14255" t="s">
        <v>3094</v>
      </c>
    </row>
    <row r="14256" spans="1:18" x14ac:dyDescent="0.25">
      <c r="A14256" t="s">
        <v>7773</v>
      </c>
      <c r="B14256" t="s">
        <v>3089</v>
      </c>
      <c r="D14256" t="s">
        <v>3090</v>
      </c>
      <c r="E14256" t="s">
        <v>3090</v>
      </c>
      <c r="F14256">
        <v>1</v>
      </c>
      <c r="G14256">
        <v>0</v>
      </c>
      <c r="H14256">
        <v>32.805</v>
      </c>
      <c r="I14256">
        <v>3.7050000000000001</v>
      </c>
      <c r="K14256">
        <v>10</v>
      </c>
      <c r="M14256">
        <v>19.100000000000001</v>
      </c>
      <c r="N14256" t="s">
        <v>3091</v>
      </c>
      <c r="O14256" t="s">
        <v>3092</v>
      </c>
      <c r="P14256" t="s">
        <v>3095</v>
      </c>
      <c r="R14256" t="s">
        <v>3094</v>
      </c>
    </row>
    <row r="14257" spans="1:18" x14ac:dyDescent="0.25">
      <c r="A14257" t="s">
        <v>7774</v>
      </c>
      <c r="B14257" t="s">
        <v>3089</v>
      </c>
      <c r="D14257" t="s">
        <v>3090</v>
      </c>
      <c r="E14257" t="s">
        <v>3090</v>
      </c>
      <c r="F14257">
        <v>1</v>
      </c>
      <c r="G14257">
        <v>0</v>
      </c>
      <c r="H14257">
        <v>559.32212500000003</v>
      </c>
      <c r="I14257">
        <v>122.852125</v>
      </c>
      <c r="K14257">
        <v>150</v>
      </c>
      <c r="M14257">
        <v>286.47000000000003</v>
      </c>
      <c r="N14257" t="s">
        <v>3091</v>
      </c>
      <c r="O14257" t="s">
        <v>3092</v>
      </c>
      <c r="P14257" t="s">
        <v>3095</v>
      </c>
      <c r="R14257" t="s">
        <v>3094</v>
      </c>
    </row>
    <row r="14258" spans="1:18" x14ac:dyDescent="0.25">
      <c r="A14258" t="s">
        <v>7775</v>
      </c>
      <c r="B14258" t="s">
        <v>3089</v>
      </c>
      <c r="D14258" t="s">
        <v>3090</v>
      </c>
      <c r="E14258" t="s">
        <v>3090</v>
      </c>
      <c r="F14258">
        <v>1</v>
      </c>
      <c r="G14258">
        <v>0</v>
      </c>
      <c r="H14258">
        <v>153.84040314136101</v>
      </c>
      <c r="I14258">
        <v>59.000403141361197</v>
      </c>
      <c r="K14258">
        <v>35</v>
      </c>
      <c r="M14258">
        <v>59.84</v>
      </c>
      <c r="N14258" t="s">
        <v>3091</v>
      </c>
      <c r="O14258" t="s">
        <v>3092</v>
      </c>
      <c r="P14258" t="s">
        <v>3095</v>
      </c>
      <c r="R14258" t="s">
        <v>3094</v>
      </c>
    </row>
    <row r="14259" spans="1:18" x14ac:dyDescent="0.25">
      <c r="A14259" t="s">
        <v>7776</v>
      </c>
      <c r="B14259" t="s">
        <v>3089</v>
      </c>
      <c r="D14259" t="s">
        <v>3090</v>
      </c>
      <c r="E14259" t="s">
        <v>3090</v>
      </c>
      <c r="F14259">
        <v>1</v>
      </c>
      <c r="G14259">
        <v>0</v>
      </c>
      <c r="H14259">
        <v>2711.2836126102702</v>
      </c>
      <c r="I14259">
        <v>1817.05361261027</v>
      </c>
      <c r="K14259">
        <v>330</v>
      </c>
      <c r="M14259">
        <v>564.23</v>
      </c>
      <c r="N14259" t="s">
        <v>3091</v>
      </c>
      <c r="O14259" t="s">
        <v>3092</v>
      </c>
      <c r="P14259" t="s">
        <v>3095</v>
      </c>
      <c r="R14259" t="s">
        <v>3094</v>
      </c>
    </row>
    <row r="14260" spans="1:18" x14ac:dyDescent="0.25">
      <c r="A14260" t="s">
        <v>7777</v>
      </c>
      <c r="B14260" t="s">
        <v>3089</v>
      </c>
      <c r="D14260" t="s">
        <v>3090</v>
      </c>
      <c r="E14260" t="s">
        <v>3090</v>
      </c>
      <c r="F14260">
        <v>1</v>
      </c>
      <c r="G14260">
        <v>0</v>
      </c>
      <c r="H14260">
        <v>244.01499999999999</v>
      </c>
      <c r="I14260">
        <v>135.625</v>
      </c>
      <c r="K14260">
        <v>40</v>
      </c>
      <c r="M14260">
        <v>68.39</v>
      </c>
      <c r="N14260" t="s">
        <v>3091</v>
      </c>
      <c r="O14260" t="s">
        <v>3092</v>
      </c>
      <c r="P14260" t="s">
        <v>3095</v>
      </c>
      <c r="R14260" t="s">
        <v>3094</v>
      </c>
    </row>
    <row r="14261" spans="1:18" x14ac:dyDescent="0.25">
      <c r="A14261" t="s">
        <v>7778</v>
      </c>
      <c r="B14261" t="s">
        <v>3089</v>
      </c>
      <c r="D14261" t="s">
        <v>3090</v>
      </c>
      <c r="E14261" t="s">
        <v>3090</v>
      </c>
      <c r="F14261">
        <v>1</v>
      </c>
      <c r="G14261">
        <v>0</v>
      </c>
      <c r="H14261">
        <v>49.45</v>
      </c>
      <c r="I14261">
        <v>8.8000000000000007</v>
      </c>
      <c r="K14261">
        <v>15</v>
      </c>
      <c r="M14261">
        <v>25.65</v>
      </c>
      <c r="N14261" t="s">
        <v>3091</v>
      </c>
      <c r="O14261" t="s">
        <v>3092</v>
      </c>
      <c r="P14261" t="s">
        <v>3095</v>
      </c>
      <c r="R14261" t="s">
        <v>3094</v>
      </c>
    </row>
    <row r="14262" spans="1:18" x14ac:dyDescent="0.25">
      <c r="A14262" t="s">
        <v>7779</v>
      </c>
      <c r="B14262" t="s">
        <v>3089</v>
      </c>
      <c r="D14262" t="s">
        <v>3090</v>
      </c>
      <c r="E14262" t="s">
        <v>3090</v>
      </c>
      <c r="F14262">
        <v>1</v>
      </c>
      <c r="G14262">
        <v>0</v>
      </c>
      <c r="H14262">
        <v>43.622999999999998</v>
      </c>
      <c r="I14262">
        <v>2.9729999999999999</v>
      </c>
      <c r="K14262">
        <v>15</v>
      </c>
      <c r="M14262">
        <v>25.65</v>
      </c>
      <c r="N14262" t="s">
        <v>3091</v>
      </c>
      <c r="O14262" t="s">
        <v>3092</v>
      </c>
      <c r="P14262" t="s">
        <v>3095</v>
      </c>
      <c r="R14262" t="s">
        <v>3094</v>
      </c>
    </row>
    <row r="14263" spans="1:18" x14ac:dyDescent="0.25">
      <c r="A14263" t="s">
        <v>7780</v>
      </c>
      <c r="B14263" t="s">
        <v>3089</v>
      </c>
      <c r="D14263" t="s">
        <v>3090</v>
      </c>
      <c r="E14263" t="s">
        <v>3090</v>
      </c>
      <c r="F14263">
        <v>1</v>
      </c>
      <c r="G14263">
        <v>0</v>
      </c>
      <c r="H14263">
        <v>1075.59682937763</v>
      </c>
      <c r="I14263">
        <v>723.32682937763695</v>
      </c>
      <c r="K14263">
        <v>130</v>
      </c>
      <c r="M14263">
        <v>222.27</v>
      </c>
      <c r="N14263" t="s">
        <v>3091</v>
      </c>
      <c r="O14263" t="s">
        <v>3092</v>
      </c>
      <c r="P14263" t="s">
        <v>3095</v>
      </c>
      <c r="R14263" t="s">
        <v>3094</v>
      </c>
    </row>
    <row r="14264" spans="1:18" x14ac:dyDescent="0.25">
      <c r="A14264" t="s">
        <v>7781</v>
      </c>
      <c r="B14264" t="s">
        <v>3089</v>
      </c>
      <c r="D14264" t="s">
        <v>3090</v>
      </c>
      <c r="E14264" t="s">
        <v>3090</v>
      </c>
      <c r="F14264">
        <v>1</v>
      </c>
      <c r="G14264">
        <v>0</v>
      </c>
      <c r="H14264">
        <v>214.997008438818</v>
      </c>
      <c r="I14264">
        <v>65.957008438818505</v>
      </c>
      <c r="K14264">
        <v>55</v>
      </c>
      <c r="M14264">
        <v>94.04</v>
      </c>
      <c r="N14264" t="s">
        <v>3091</v>
      </c>
      <c r="O14264" t="s">
        <v>3092</v>
      </c>
      <c r="P14264" t="s">
        <v>3095</v>
      </c>
      <c r="R14264" t="s">
        <v>3094</v>
      </c>
    </row>
    <row r="14265" spans="1:18" x14ac:dyDescent="0.25">
      <c r="A14265" t="s">
        <v>7782</v>
      </c>
      <c r="B14265" t="s">
        <v>3089</v>
      </c>
      <c r="D14265" t="s">
        <v>3090</v>
      </c>
      <c r="E14265" t="s">
        <v>3090</v>
      </c>
      <c r="F14265">
        <v>1</v>
      </c>
      <c r="G14265">
        <v>0</v>
      </c>
      <c r="H14265">
        <v>787.95827065217304</v>
      </c>
      <c r="I14265">
        <v>176.89827065217301</v>
      </c>
      <c r="K14265">
        <v>210</v>
      </c>
      <c r="M14265">
        <v>401.06</v>
      </c>
      <c r="N14265" t="s">
        <v>3091</v>
      </c>
      <c r="O14265" t="s">
        <v>3092</v>
      </c>
      <c r="P14265" t="s">
        <v>3095</v>
      </c>
      <c r="R14265" t="s">
        <v>3094</v>
      </c>
    </row>
    <row r="14266" spans="1:18" x14ac:dyDescent="0.25">
      <c r="A14266" t="s">
        <v>7783</v>
      </c>
      <c r="B14266" t="s">
        <v>3089</v>
      </c>
      <c r="D14266" t="s">
        <v>3090</v>
      </c>
      <c r="E14266" t="s">
        <v>3090</v>
      </c>
      <c r="F14266">
        <v>1</v>
      </c>
      <c r="G14266">
        <v>0</v>
      </c>
      <c r="H14266">
        <v>27.1329245283018</v>
      </c>
      <c r="I14266">
        <v>3.2924528301886802E-2</v>
      </c>
      <c r="K14266">
        <v>10</v>
      </c>
      <c r="M14266">
        <v>17.100000000000001</v>
      </c>
      <c r="N14266" t="s">
        <v>3091</v>
      </c>
      <c r="O14266" t="s">
        <v>3092</v>
      </c>
      <c r="P14266" t="s">
        <v>3095</v>
      </c>
      <c r="R14266" t="s">
        <v>3094</v>
      </c>
    </row>
    <row r="14267" spans="1:18" x14ac:dyDescent="0.25">
      <c r="A14267" t="s">
        <v>7784</v>
      </c>
      <c r="B14267" t="s">
        <v>3089</v>
      </c>
      <c r="D14267" t="s">
        <v>3090</v>
      </c>
      <c r="E14267" t="s">
        <v>3090</v>
      </c>
      <c r="F14267">
        <v>1</v>
      </c>
      <c r="G14267">
        <v>0</v>
      </c>
      <c r="H14267">
        <v>337.233</v>
      </c>
      <c r="I14267">
        <v>215.29300000000001</v>
      </c>
      <c r="K14267">
        <v>45</v>
      </c>
      <c r="M14267">
        <v>76.94</v>
      </c>
      <c r="N14267" t="s">
        <v>3091</v>
      </c>
      <c r="O14267" t="s">
        <v>3092</v>
      </c>
      <c r="P14267" t="s">
        <v>3095</v>
      </c>
      <c r="R14267" t="s">
        <v>3094</v>
      </c>
    </row>
    <row r="14268" spans="1:18" x14ac:dyDescent="0.25">
      <c r="A14268" t="s">
        <v>7785</v>
      </c>
      <c r="B14268" t="s">
        <v>3089</v>
      </c>
      <c r="D14268" t="s">
        <v>3090</v>
      </c>
      <c r="E14268" t="s">
        <v>3090</v>
      </c>
      <c r="F14268">
        <v>1</v>
      </c>
      <c r="G14268">
        <v>0</v>
      </c>
      <c r="H14268">
        <v>120.65559749169699</v>
      </c>
      <c r="I14268">
        <v>25.815597491697201</v>
      </c>
      <c r="K14268">
        <v>35</v>
      </c>
      <c r="M14268">
        <v>59.84</v>
      </c>
      <c r="N14268" t="s">
        <v>3091</v>
      </c>
      <c r="O14268" t="s">
        <v>3092</v>
      </c>
      <c r="P14268" t="s">
        <v>3095</v>
      </c>
      <c r="R14268" t="s">
        <v>3094</v>
      </c>
    </row>
    <row r="14269" spans="1:18" x14ac:dyDescent="0.25">
      <c r="A14269" t="s">
        <v>7786</v>
      </c>
      <c r="B14269" t="s">
        <v>3089</v>
      </c>
      <c r="D14269" t="s">
        <v>3090</v>
      </c>
      <c r="E14269" t="s">
        <v>3090</v>
      </c>
      <c r="F14269">
        <v>1</v>
      </c>
      <c r="G14269">
        <v>0</v>
      </c>
      <c r="H14269">
        <v>1107.3350323976899</v>
      </c>
      <c r="I14269">
        <v>741.51503239769602</v>
      </c>
      <c r="K14269">
        <v>135</v>
      </c>
      <c r="M14269">
        <v>230.82</v>
      </c>
      <c r="N14269" t="s">
        <v>3091</v>
      </c>
      <c r="O14269" t="s">
        <v>3092</v>
      </c>
      <c r="P14269" t="s">
        <v>3095</v>
      </c>
      <c r="R14269" t="s">
        <v>3094</v>
      </c>
    </row>
    <row r="14270" spans="1:18" x14ac:dyDescent="0.25">
      <c r="A14270" t="s">
        <v>7787</v>
      </c>
      <c r="B14270" t="s">
        <v>3089</v>
      </c>
      <c r="D14270" t="s">
        <v>3090</v>
      </c>
      <c r="E14270" t="s">
        <v>3090</v>
      </c>
      <c r="F14270">
        <v>1</v>
      </c>
      <c r="G14270">
        <v>0</v>
      </c>
      <c r="H14270">
        <v>972.79837492085505</v>
      </c>
      <c r="I14270">
        <v>620.52837492085496</v>
      </c>
      <c r="K14270">
        <v>130</v>
      </c>
      <c r="M14270">
        <v>222.27</v>
      </c>
      <c r="N14270" t="s">
        <v>3091</v>
      </c>
      <c r="O14270" t="s">
        <v>3092</v>
      </c>
      <c r="P14270" t="s">
        <v>3095</v>
      </c>
      <c r="R14270" t="s">
        <v>3094</v>
      </c>
    </row>
    <row r="14271" spans="1:18" x14ac:dyDescent="0.25">
      <c r="A14271" t="s">
        <v>7788</v>
      </c>
      <c r="B14271" t="s">
        <v>3089</v>
      </c>
      <c r="D14271" t="s">
        <v>3090</v>
      </c>
      <c r="E14271" t="s">
        <v>3090</v>
      </c>
      <c r="F14271">
        <v>1</v>
      </c>
      <c r="G14271">
        <v>0</v>
      </c>
      <c r="H14271">
        <v>40.04</v>
      </c>
      <c r="I14271">
        <v>12.94</v>
      </c>
      <c r="K14271">
        <v>10</v>
      </c>
      <c r="M14271">
        <v>17.100000000000001</v>
      </c>
      <c r="N14271" t="s">
        <v>3091</v>
      </c>
      <c r="O14271" t="s">
        <v>3092</v>
      </c>
      <c r="P14271" t="s">
        <v>3095</v>
      </c>
      <c r="R14271" t="s">
        <v>3094</v>
      </c>
    </row>
    <row r="14272" spans="1:18" x14ac:dyDescent="0.25">
      <c r="A14272" t="s">
        <v>8172</v>
      </c>
      <c r="B14272" t="s">
        <v>3089</v>
      </c>
      <c r="D14272" t="s">
        <v>3090</v>
      </c>
      <c r="E14272" t="s">
        <v>3090</v>
      </c>
      <c r="F14272">
        <v>1</v>
      </c>
      <c r="G14272">
        <v>0</v>
      </c>
      <c r="H14272">
        <v>778.33699139999999</v>
      </c>
      <c r="I14272">
        <v>167.27699139999999</v>
      </c>
      <c r="K14272">
        <v>210</v>
      </c>
      <c r="M14272">
        <v>401.06</v>
      </c>
      <c r="N14272" t="s">
        <v>3091</v>
      </c>
      <c r="O14272" t="s">
        <v>3092</v>
      </c>
      <c r="P14272" t="s">
        <v>3095</v>
      </c>
      <c r="R14272" t="s">
        <v>3094</v>
      </c>
    </row>
    <row r="14273" spans="1:18" x14ac:dyDescent="0.25">
      <c r="A14273" t="s">
        <v>7789</v>
      </c>
      <c r="B14273" t="s">
        <v>3089</v>
      </c>
      <c r="D14273" t="s">
        <v>3090</v>
      </c>
      <c r="E14273" t="s">
        <v>3090</v>
      </c>
      <c r="F14273">
        <v>1</v>
      </c>
      <c r="G14273">
        <v>0</v>
      </c>
      <c r="H14273">
        <v>110.26</v>
      </c>
      <c r="I14273">
        <v>88.58</v>
      </c>
      <c r="K14273">
        <v>8</v>
      </c>
      <c r="M14273">
        <v>13.68</v>
      </c>
      <c r="N14273" t="s">
        <v>3091</v>
      </c>
      <c r="O14273" t="s">
        <v>3092</v>
      </c>
      <c r="P14273" t="s">
        <v>3095</v>
      </c>
      <c r="R14273" t="s">
        <v>3094</v>
      </c>
    </row>
    <row r="14274" spans="1:18" x14ac:dyDescent="0.25">
      <c r="A14274" t="s">
        <v>7790</v>
      </c>
      <c r="B14274" t="s">
        <v>3089</v>
      </c>
      <c r="D14274" t="s">
        <v>3090</v>
      </c>
      <c r="E14274" t="s">
        <v>3090</v>
      </c>
      <c r="F14274">
        <v>1</v>
      </c>
      <c r="G14274">
        <v>0</v>
      </c>
      <c r="H14274">
        <v>40.04</v>
      </c>
      <c r="I14274">
        <v>12.94</v>
      </c>
      <c r="K14274">
        <v>10</v>
      </c>
      <c r="M14274">
        <v>17.100000000000001</v>
      </c>
      <c r="N14274" t="s">
        <v>3091</v>
      </c>
      <c r="O14274" t="s">
        <v>3092</v>
      </c>
      <c r="P14274" t="s">
        <v>3095</v>
      </c>
      <c r="R14274" t="s">
        <v>3094</v>
      </c>
    </row>
    <row r="14275" spans="1:18" x14ac:dyDescent="0.25">
      <c r="A14275" t="s">
        <v>7791</v>
      </c>
      <c r="B14275" t="s">
        <v>3089</v>
      </c>
      <c r="D14275" t="s">
        <v>3090</v>
      </c>
      <c r="E14275" t="s">
        <v>3090</v>
      </c>
      <c r="F14275">
        <v>1</v>
      </c>
      <c r="G14275">
        <v>0</v>
      </c>
      <c r="H14275">
        <v>93.66</v>
      </c>
      <c r="I14275">
        <v>66.56</v>
      </c>
      <c r="K14275">
        <v>10</v>
      </c>
      <c r="M14275">
        <v>17.100000000000001</v>
      </c>
      <c r="N14275" t="s">
        <v>3091</v>
      </c>
      <c r="O14275" t="s">
        <v>3092</v>
      </c>
      <c r="P14275" t="s">
        <v>3095</v>
      </c>
      <c r="R14275" t="s">
        <v>3094</v>
      </c>
    </row>
    <row r="14276" spans="1:18" x14ac:dyDescent="0.25">
      <c r="A14276" t="s">
        <v>8173</v>
      </c>
      <c r="B14276" t="s">
        <v>3089</v>
      </c>
      <c r="D14276" t="s">
        <v>3090</v>
      </c>
      <c r="E14276" t="s">
        <v>3090</v>
      </c>
      <c r="F14276">
        <v>1</v>
      </c>
      <c r="G14276">
        <v>0</v>
      </c>
      <c r="H14276">
        <v>56.78</v>
      </c>
      <c r="I14276">
        <v>35.1</v>
      </c>
      <c r="K14276">
        <v>8</v>
      </c>
      <c r="M14276">
        <v>13.68</v>
      </c>
      <c r="N14276" t="s">
        <v>3091</v>
      </c>
      <c r="O14276" t="s">
        <v>3092</v>
      </c>
      <c r="P14276" t="s">
        <v>3095</v>
      </c>
      <c r="R14276" t="s">
        <v>3094</v>
      </c>
    </row>
    <row r="14277" spans="1:18" x14ac:dyDescent="0.25">
      <c r="A14277" t="s">
        <v>8174</v>
      </c>
      <c r="B14277" t="s">
        <v>3089</v>
      </c>
      <c r="D14277" t="s">
        <v>3090</v>
      </c>
      <c r="E14277" t="s">
        <v>3090</v>
      </c>
      <c r="F14277">
        <v>1</v>
      </c>
      <c r="G14277">
        <v>0</v>
      </c>
      <c r="H14277">
        <v>82.645034722222206</v>
      </c>
      <c r="I14277">
        <v>33.865034722222198</v>
      </c>
      <c r="K14277">
        <v>18</v>
      </c>
      <c r="M14277">
        <v>30.78</v>
      </c>
      <c r="N14277" t="s">
        <v>3091</v>
      </c>
      <c r="O14277" t="s">
        <v>3092</v>
      </c>
      <c r="P14277" t="s">
        <v>3095</v>
      </c>
      <c r="R14277" t="s">
        <v>3094</v>
      </c>
    </row>
    <row r="14278" spans="1:18" x14ac:dyDescent="0.25">
      <c r="A14278" t="s">
        <v>8175</v>
      </c>
      <c r="B14278" t="s">
        <v>3089</v>
      </c>
      <c r="D14278" t="s">
        <v>3090</v>
      </c>
      <c r="E14278" t="s">
        <v>3090</v>
      </c>
      <c r="F14278">
        <v>1</v>
      </c>
      <c r="G14278">
        <v>0</v>
      </c>
      <c r="H14278">
        <v>1098.7206005851299</v>
      </c>
      <c r="I14278">
        <v>1098.7206005851299</v>
      </c>
      <c r="K14278">
        <v>0</v>
      </c>
      <c r="M14278">
        <v>0</v>
      </c>
      <c r="N14278" t="s">
        <v>3091</v>
      </c>
      <c r="O14278" t="s">
        <v>3092</v>
      </c>
      <c r="P14278" t="s">
        <v>3095</v>
      </c>
      <c r="R14278" t="s">
        <v>3094</v>
      </c>
    </row>
    <row r="14279" spans="1:18" x14ac:dyDescent="0.25">
      <c r="A14279" t="s">
        <v>8312</v>
      </c>
      <c r="B14279" t="s">
        <v>3089</v>
      </c>
      <c r="D14279" t="s">
        <v>3090</v>
      </c>
      <c r="E14279" t="s">
        <v>3090</v>
      </c>
      <c r="F14279">
        <v>1</v>
      </c>
      <c r="G14279">
        <v>0</v>
      </c>
      <c r="H14279">
        <v>135.40000058513701</v>
      </c>
      <c r="I14279">
        <v>10.610000585137501</v>
      </c>
      <c r="K14279">
        <v>40</v>
      </c>
      <c r="M14279">
        <v>84.79</v>
      </c>
      <c r="N14279" t="s">
        <v>3091</v>
      </c>
      <c r="O14279" t="s">
        <v>3092</v>
      </c>
      <c r="P14279" t="s">
        <v>3095</v>
      </c>
      <c r="R14279" t="s">
        <v>3094</v>
      </c>
    </row>
    <row r="14280" spans="1:18" x14ac:dyDescent="0.25">
      <c r="A14280" t="s">
        <v>8176</v>
      </c>
      <c r="B14280" t="s">
        <v>3089</v>
      </c>
      <c r="D14280" t="s">
        <v>3090</v>
      </c>
      <c r="E14280" t="s">
        <v>3090</v>
      </c>
      <c r="F14280">
        <v>1</v>
      </c>
      <c r="G14280">
        <v>0</v>
      </c>
      <c r="H14280">
        <v>149.79666319444399</v>
      </c>
      <c r="I14280">
        <v>87.3966631944444</v>
      </c>
      <c r="K14280">
        <v>20</v>
      </c>
      <c r="M14280">
        <v>42.4</v>
      </c>
      <c r="N14280" t="s">
        <v>3091</v>
      </c>
      <c r="O14280" t="s">
        <v>3092</v>
      </c>
      <c r="P14280" t="s">
        <v>3095</v>
      </c>
      <c r="R14280" t="s">
        <v>3094</v>
      </c>
    </row>
    <row r="14281" spans="1:18" x14ac:dyDescent="0.25">
      <c r="A14281" t="s">
        <v>8313</v>
      </c>
      <c r="B14281" t="s">
        <v>3089</v>
      </c>
      <c r="D14281" t="s">
        <v>3090</v>
      </c>
      <c r="E14281" t="s">
        <v>3090</v>
      </c>
      <c r="F14281">
        <v>1</v>
      </c>
      <c r="G14281">
        <v>0</v>
      </c>
      <c r="H14281">
        <v>309.33229999999998</v>
      </c>
      <c r="I14281">
        <v>90.942300000000003</v>
      </c>
      <c r="K14281">
        <v>70</v>
      </c>
      <c r="M14281">
        <v>148.38999999999999</v>
      </c>
      <c r="N14281" t="s">
        <v>3091</v>
      </c>
      <c r="O14281" t="s">
        <v>3092</v>
      </c>
      <c r="P14281" t="s">
        <v>3095</v>
      </c>
      <c r="R14281" t="s">
        <v>3094</v>
      </c>
    </row>
    <row r="14282" spans="1:18" x14ac:dyDescent="0.25">
      <c r="A14282" t="s">
        <v>8314</v>
      </c>
      <c r="B14282" t="s">
        <v>3089</v>
      </c>
      <c r="D14282" t="s">
        <v>3090</v>
      </c>
      <c r="F14282">
        <v>1</v>
      </c>
      <c r="G14282">
        <v>0</v>
      </c>
      <c r="H14282">
        <v>358.11</v>
      </c>
      <c r="I14282">
        <v>202.12</v>
      </c>
      <c r="K14282">
        <v>50</v>
      </c>
      <c r="M14282">
        <v>105.99</v>
      </c>
      <c r="N14282" t="s">
        <v>3091</v>
      </c>
      <c r="O14282" t="s">
        <v>3092</v>
      </c>
      <c r="P14282" t="s">
        <v>3095</v>
      </c>
      <c r="R14282" t="s">
        <v>3094</v>
      </c>
    </row>
    <row r="14283" spans="1:18" x14ac:dyDescent="0.25">
      <c r="A14283" t="s">
        <v>8315</v>
      </c>
      <c r="B14283" t="s">
        <v>3089</v>
      </c>
      <c r="D14283" t="s">
        <v>3090</v>
      </c>
      <c r="E14283" t="s">
        <v>3090</v>
      </c>
      <c r="F14283">
        <v>1</v>
      </c>
      <c r="G14283">
        <v>0</v>
      </c>
      <c r="H14283">
        <v>178.17797468354399</v>
      </c>
      <c r="I14283">
        <v>53.3879746835443</v>
      </c>
      <c r="K14283">
        <v>40</v>
      </c>
      <c r="M14283">
        <v>84.79</v>
      </c>
      <c r="N14283" t="s">
        <v>3091</v>
      </c>
      <c r="O14283" t="s">
        <v>3092</v>
      </c>
      <c r="P14283" t="s">
        <v>3095</v>
      </c>
      <c r="R14283" t="s">
        <v>3094</v>
      </c>
    </row>
    <row r="14284" spans="1:18" x14ac:dyDescent="0.25">
      <c r="A14284" t="s">
        <v>8316</v>
      </c>
      <c r="B14284" t="s">
        <v>3089</v>
      </c>
      <c r="D14284" t="s">
        <v>3090</v>
      </c>
      <c r="E14284" t="s">
        <v>3090</v>
      </c>
      <c r="F14284">
        <v>1</v>
      </c>
      <c r="G14284">
        <v>0</v>
      </c>
      <c r="H14284">
        <v>145.679978902953</v>
      </c>
      <c r="I14284">
        <v>36.489978902953503</v>
      </c>
      <c r="K14284">
        <v>35</v>
      </c>
      <c r="M14284">
        <v>74.19</v>
      </c>
      <c r="N14284" t="s">
        <v>3091</v>
      </c>
      <c r="O14284" t="s">
        <v>3092</v>
      </c>
      <c r="P14284" t="s">
        <v>3095</v>
      </c>
      <c r="R14284" t="s">
        <v>3094</v>
      </c>
    </row>
    <row r="14285" spans="1:18" x14ac:dyDescent="0.25">
      <c r="A14285" t="s">
        <v>8317</v>
      </c>
      <c r="B14285" t="s">
        <v>3089</v>
      </c>
      <c r="D14285" t="s">
        <v>3090</v>
      </c>
      <c r="E14285" t="s">
        <v>3090</v>
      </c>
      <c r="F14285">
        <v>1</v>
      </c>
      <c r="G14285">
        <v>0</v>
      </c>
      <c r="H14285">
        <v>245.007985232067</v>
      </c>
      <c r="I14285">
        <v>120.21798523206699</v>
      </c>
      <c r="K14285">
        <v>40</v>
      </c>
      <c r="M14285">
        <v>84.79</v>
      </c>
      <c r="N14285" t="s">
        <v>3091</v>
      </c>
      <c r="O14285" t="s">
        <v>3092</v>
      </c>
      <c r="P14285" t="s">
        <v>3095</v>
      </c>
      <c r="R14285" t="s">
        <v>3094</v>
      </c>
    </row>
    <row r="14286" spans="1:18" x14ac:dyDescent="0.25">
      <c r="A14286" t="s">
        <v>8318</v>
      </c>
      <c r="B14286" t="s">
        <v>3089</v>
      </c>
      <c r="D14286" t="s">
        <v>3090</v>
      </c>
      <c r="E14286" t="s">
        <v>3090</v>
      </c>
      <c r="F14286">
        <v>1</v>
      </c>
      <c r="G14286">
        <v>0</v>
      </c>
      <c r="H14286">
        <v>37.049999999999997</v>
      </c>
      <c r="I14286">
        <v>5.85</v>
      </c>
      <c r="K14286">
        <v>10</v>
      </c>
      <c r="M14286">
        <v>21.2</v>
      </c>
      <c r="N14286" t="s">
        <v>3091</v>
      </c>
      <c r="O14286" t="s">
        <v>3092</v>
      </c>
      <c r="P14286" t="s">
        <v>3095</v>
      </c>
      <c r="R14286" t="s">
        <v>3094</v>
      </c>
    </row>
    <row r="14287" spans="1:18" x14ac:dyDescent="0.25">
      <c r="A14287" t="s">
        <v>8319</v>
      </c>
      <c r="B14287" t="s">
        <v>3089</v>
      </c>
      <c r="D14287" t="s">
        <v>3090</v>
      </c>
      <c r="E14287" t="s">
        <v>3090</v>
      </c>
      <c r="F14287">
        <v>1</v>
      </c>
      <c r="G14287">
        <v>0</v>
      </c>
      <c r="H14287">
        <v>214.08505383265</v>
      </c>
      <c r="I14287">
        <v>89.295053832650595</v>
      </c>
      <c r="K14287">
        <v>40</v>
      </c>
      <c r="M14287">
        <v>84.79</v>
      </c>
      <c r="N14287" t="s">
        <v>3091</v>
      </c>
      <c r="O14287" t="s">
        <v>3092</v>
      </c>
      <c r="P14287" t="s">
        <v>3095</v>
      </c>
      <c r="R14287" t="s">
        <v>3094</v>
      </c>
    </row>
    <row r="14288" spans="1:18" x14ac:dyDescent="0.25">
      <c r="A14288" t="s">
        <v>8495</v>
      </c>
      <c r="B14288" t="s">
        <v>3089</v>
      </c>
      <c r="D14288" t="s">
        <v>3090</v>
      </c>
      <c r="E14288" t="s">
        <v>3090</v>
      </c>
      <c r="F14288">
        <v>1</v>
      </c>
      <c r="G14288">
        <v>0</v>
      </c>
      <c r="H14288">
        <v>47.717500000000001</v>
      </c>
      <c r="I14288">
        <v>12.7775</v>
      </c>
      <c r="K14288">
        <v>11.2</v>
      </c>
      <c r="M14288">
        <v>23.74</v>
      </c>
      <c r="N14288" t="s">
        <v>3091</v>
      </c>
      <c r="O14288" t="s">
        <v>3092</v>
      </c>
      <c r="P14288" t="s">
        <v>3095</v>
      </c>
      <c r="R14288" t="s">
        <v>3094</v>
      </c>
    </row>
    <row r="14289" spans="1:18" x14ac:dyDescent="0.25">
      <c r="A14289" t="s">
        <v>8496</v>
      </c>
      <c r="B14289" t="s">
        <v>3089</v>
      </c>
      <c r="D14289" t="s">
        <v>3090</v>
      </c>
      <c r="E14289" t="s">
        <v>3090</v>
      </c>
      <c r="F14289">
        <v>1</v>
      </c>
      <c r="G14289">
        <v>0</v>
      </c>
      <c r="H14289">
        <v>240.55593198719501</v>
      </c>
      <c r="I14289">
        <v>178.155931987195</v>
      </c>
      <c r="K14289">
        <v>20</v>
      </c>
      <c r="M14289">
        <v>42.4</v>
      </c>
      <c r="N14289" t="s">
        <v>3091</v>
      </c>
      <c r="O14289" t="s">
        <v>3092</v>
      </c>
      <c r="P14289" t="s">
        <v>3095</v>
      </c>
      <c r="R14289" t="s">
        <v>3094</v>
      </c>
    </row>
    <row r="14290" spans="1:18" x14ac:dyDescent="0.25">
      <c r="A14290" t="s">
        <v>8497</v>
      </c>
      <c r="B14290" t="s">
        <v>3089</v>
      </c>
      <c r="D14290" t="s">
        <v>3090</v>
      </c>
      <c r="E14290" t="s">
        <v>3090</v>
      </c>
      <c r="F14290">
        <v>1</v>
      </c>
      <c r="G14290">
        <v>0</v>
      </c>
      <c r="H14290">
        <v>28.762499999999999</v>
      </c>
      <c r="I14290">
        <v>3.8025000000000002</v>
      </c>
      <c r="K14290">
        <v>8</v>
      </c>
      <c r="M14290">
        <v>16.96</v>
      </c>
      <c r="N14290" t="s">
        <v>3091</v>
      </c>
      <c r="O14290" t="s">
        <v>3092</v>
      </c>
      <c r="P14290" t="s">
        <v>3095</v>
      </c>
      <c r="R14290" t="s">
        <v>3094</v>
      </c>
    </row>
    <row r="14291" spans="1:18" x14ac:dyDescent="0.25">
      <c r="A14291" t="s">
        <v>8498</v>
      </c>
      <c r="B14291" t="s">
        <v>3089</v>
      </c>
      <c r="D14291" t="s">
        <v>3090</v>
      </c>
      <c r="E14291" t="s">
        <v>3090</v>
      </c>
      <c r="F14291">
        <v>1</v>
      </c>
      <c r="G14291">
        <v>0</v>
      </c>
      <c r="H14291">
        <v>60.840034453057697</v>
      </c>
      <c r="I14291">
        <v>14.0400344530577</v>
      </c>
      <c r="K14291">
        <v>15</v>
      </c>
      <c r="M14291">
        <v>31.8</v>
      </c>
      <c r="N14291" t="s">
        <v>3091</v>
      </c>
      <c r="O14291" t="s">
        <v>3092</v>
      </c>
      <c r="P14291" t="s">
        <v>3095</v>
      </c>
      <c r="R14291" t="s">
        <v>3094</v>
      </c>
    </row>
    <row r="14292" spans="1:18" x14ac:dyDescent="0.25">
      <c r="A14292" t="s">
        <v>8499</v>
      </c>
      <c r="B14292" t="s">
        <v>3089</v>
      </c>
      <c r="D14292" t="s">
        <v>3090</v>
      </c>
      <c r="E14292" t="s">
        <v>3090</v>
      </c>
      <c r="F14292">
        <v>1</v>
      </c>
      <c r="G14292">
        <v>0</v>
      </c>
      <c r="H14292">
        <v>78.390100488084897</v>
      </c>
      <c r="I14292">
        <v>40.9501004880849</v>
      </c>
      <c r="K14292">
        <v>12</v>
      </c>
      <c r="M14292">
        <v>25.44</v>
      </c>
      <c r="N14292" t="s">
        <v>3091</v>
      </c>
      <c r="O14292" t="s">
        <v>3092</v>
      </c>
      <c r="P14292" t="s">
        <v>3095</v>
      </c>
      <c r="R14292" t="s">
        <v>3094</v>
      </c>
    </row>
    <row r="14293" spans="1:18" x14ac:dyDescent="0.25">
      <c r="A14293" t="s">
        <v>8848</v>
      </c>
      <c r="B14293" t="s">
        <v>3089</v>
      </c>
      <c r="D14293" t="s">
        <v>3090</v>
      </c>
      <c r="E14293" t="s">
        <v>3090</v>
      </c>
      <c r="F14293">
        <v>1</v>
      </c>
      <c r="G14293">
        <v>0</v>
      </c>
      <c r="H14293">
        <v>12992.973735915501</v>
      </c>
      <c r="I14293">
        <v>5805.2537359155103</v>
      </c>
      <c r="K14293">
        <v>2578</v>
      </c>
      <c r="M14293">
        <v>4609.72</v>
      </c>
      <c r="N14293" t="s">
        <v>3091</v>
      </c>
      <c r="O14293" t="s">
        <v>3092</v>
      </c>
      <c r="P14293" t="s">
        <v>3095</v>
      </c>
      <c r="R14293" t="s">
        <v>3094</v>
      </c>
    </row>
    <row r="14294" spans="1:18" x14ac:dyDescent="0.25">
      <c r="A14294" t="s">
        <v>8500</v>
      </c>
      <c r="B14294" t="s">
        <v>3089</v>
      </c>
      <c r="D14294" t="s">
        <v>3090</v>
      </c>
      <c r="E14294" t="s">
        <v>3090</v>
      </c>
      <c r="F14294">
        <v>1</v>
      </c>
      <c r="G14294">
        <v>0</v>
      </c>
      <c r="H14294">
        <v>117.39751507321201</v>
      </c>
      <c r="I14294">
        <v>8.2075150732127398</v>
      </c>
      <c r="K14294">
        <v>35</v>
      </c>
      <c r="M14294">
        <v>74.19</v>
      </c>
      <c r="N14294" t="s">
        <v>3091</v>
      </c>
      <c r="O14294" t="s">
        <v>3092</v>
      </c>
      <c r="P14294" t="s">
        <v>3095</v>
      </c>
      <c r="R14294" t="s">
        <v>3094</v>
      </c>
    </row>
    <row r="14295" spans="1:18" x14ac:dyDescent="0.25">
      <c r="A14295" t="s">
        <v>8634</v>
      </c>
      <c r="B14295" t="s">
        <v>3089</v>
      </c>
      <c r="D14295" t="s">
        <v>3090</v>
      </c>
      <c r="E14295" t="s">
        <v>3090</v>
      </c>
      <c r="F14295">
        <v>1</v>
      </c>
      <c r="G14295">
        <v>0</v>
      </c>
      <c r="H14295">
        <v>171.6</v>
      </c>
      <c r="I14295">
        <v>140.4</v>
      </c>
      <c r="K14295">
        <v>10</v>
      </c>
      <c r="M14295">
        <v>21.2</v>
      </c>
      <c r="N14295" t="s">
        <v>3091</v>
      </c>
      <c r="O14295" t="s">
        <v>3092</v>
      </c>
      <c r="P14295" t="s">
        <v>3095</v>
      </c>
      <c r="R14295" t="s">
        <v>3094</v>
      </c>
    </row>
    <row r="14296" spans="1:18" x14ac:dyDescent="0.25">
      <c r="A14296" t="s">
        <v>8849</v>
      </c>
      <c r="B14296" t="s">
        <v>3089</v>
      </c>
      <c r="D14296" t="s">
        <v>3090</v>
      </c>
      <c r="E14296" t="s">
        <v>3090</v>
      </c>
      <c r="F14296">
        <v>1</v>
      </c>
      <c r="G14296">
        <v>0</v>
      </c>
      <c r="H14296">
        <v>79.63</v>
      </c>
      <c r="I14296">
        <v>16.52</v>
      </c>
      <c r="K14296">
        <v>25.78</v>
      </c>
      <c r="M14296">
        <v>37.33</v>
      </c>
      <c r="N14296" t="s">
        <v>3091</v>
      </c>
      <c r="O14296" t="s">
        <v>3092</v>
      </c>
      <c r="P14296" t="s">
        <v>3095</v>
      </c>
      <c r="R14296" t="s">
        <v>3094</v>
      </c>
    </row>
    <row r="14297" spans="1:18" x14ac:dyDescent="0.25">
      <c r="A14297" t="s">
        <v>8850</v>
      </c>
      <c r="B14297" t="s">
        <v>3089</v>
      </c>
      <c r="D14297" t="s">
        <v>3090</v>
      </c>
      <c r="E14297" t="s">
        <v>3090</v>
      </c>
      <c r="F14297">
        <v>1</v>
      </c>
      <c r="G14297">
        <v>0</v>
      </c>
      <c r="H14297">
        <v>1618.6418657542099</v>
      </c>
      <c r="I14297">
        <v>1176.9318657542101</v>
      </c>
      <c r="K14297">
        <v>180.46</v>
      </c>
      <c r="M14297">
        <v>261.25</v>
      </c>
      <c r="N14297" t="s">
        <v>3091</v>
      </c>
      <c r="O14297" t="s">
        <v>3092</v>
      </c>
      <c r="P14297" t="s">
        <v>3095</v>
      </c>
      <c r="R14297" t="s">
        <v>3094</v>
      </c>
    </row>
    <row r="14298" spans="1:18" x14ac:dyDescent="0.25">
      <c r="A14298" t="s">
        <v>8851</v>
      </c>
      <c r="B14298" t="s">
        <v>3089</v>
      </c>
      <c r="D14298" t="s">
        <v>3090</v>
      </c>
      <c r="E14298" t="s">
        <v>3090</v>
      </c>
      <c r="F14298">
        <v>1</v>
      </c>
      <c r="G14298">
        <v>0</v>
      </c>
      <c r="H14298">
        <v>33.380400000000002</v>
      </c>
      <c r="I14298">
        <v>1.8304</v>
      </c>
      <c r="K14298">
        <v>12.89</v>
      </c>
      <c r="M14298">
        <v>18.66</v>
      </c>
      <c r="N14298" t="s">
        <v>3091</v>
      </c>
      <c r="O14298" t="s">
        <v>3092</v>
      </c>
      <c r="P14298" t="s">
        <v>3095</v>
      </c>
      <c r="R14298" t="s">
        <v>3094</v>
      </c>
    </row>
    <row r="14299" spans="1:18" x14ac:dyDescent="0.25">
      <c r="A14299" t="s">
        <v>8852</v>
      </c>
      <c r="B14299" t="s">
        <v>3089</v>
      </c>
      <c r="D14299" t="s">
        <v>3090</v>
      </c>
      <c r="E14299" t="s">
        <v>3090</v>
      </c>
      <c r="F14299">
        <v>1</v>
      </c>
      <c r="G14299">
        <v>0</v>
      </c>
      <c r="H14299">
        <v>199.935</v>
      </c>
      <c r="I14299">
        <v>89.504999999999995</v>
      </c>
      <c r="K14299">
        <v>45.12</v>
      </c>
      <c r="M14299">
        <v>65.31</v>
      </c>
      <c r="N14299" t="s">
        <v>3091</v>
      </c>
      <c r="O14299" t="s">
        <v>3092</v>
      </c>
      <c r="P14299" t="s">
        <v>3095</v>
      </c>
      <c r="R14299" t="s">
        <v>3094</v>
      </c>
    </row>
    <row r="14300" spans="1:18" x14ac:dyDescent="0.25">
      <c r="A14300" t="s">
        <v>8990</v>
      </c>
      <c r="B14300" t="s">
        <v>3089</v>
      </c>
      <c r="D14300" t="s">
        <v>3090</v>
      </c>
      <c r="E14300" t="s">
        <v>3090</v>
      </c>
      <c r="F14300">
        <v>1</v>
      </c>
      <c r="G14300">
        <v>0</v>
      </c>
      <c r="H14300">
        <v>397.30560000000003</v>
      </c>
      <c r="I14300">
        <v>50.245600000000003</v>
      </c>
      <c r="K14300">
        <v>141.79</v>
      </c>
      <c r="M14300">
        <v>205.27</v>
      </c>
      <c r="N14300" t="s">
        <v>3091</v>
      </c>
      <c r="O14300" t="s">
        <v>3092</v>
      </c>
      <c r="P14300" t="s">
        <v>3095</v>
      </c>
      <c r="R14300" t="s">
        <v>3094</v>
      </c>
    </row>
    <row r="14301" spans="1:18" x14ac:dyDescent="0.25">
      <c r="A14301" t="s">
        <v>8853</v>
      </c>
      <c r="B14301" t="s">
        <v>3089</v>
      </c>
      <c r="D14301" t="s">
        <v>3090</v>
      </c>
      <c r="E14301" t="s">
        <v>3090</v>
      </c>
      <c r="F14301">
        <v>1</v>
      </c>
      <c r="G14301">
        <v>0</v>
      </c>
      <c r="H14301">
        <v>60.246689333564298</v>
      </c>
      <c r="I14301">
        <v>12.9166893335643</v>
      </c>
      <c r="K14301">
        <v>19.34</v>
      </c>
      <c r="M14301">
        <v>27.99</v>
      </c>
      <c r="N14301" t="s">
        <v>3091</v>
      </c>
      <c r="O14301" t="s">
        <v>3092</v>
      </c>
      <c r="P14301" t="s">
        <v>3095</v>
      </c>
      <c r="R14301" t="s">
        <v>3094</v>
      </c>
    </row>
    <row r="14302" spans="1:18" x14ac:dyDescent="0.25">
      <c r="A14302" t="s">
        <v>8854</v>
      </c>
      <c r="B14302" t="s">
        <v>3089</v>
      </c>
      <c r="D14302" t="s">
        <v>3090</v>
      </c>
      <c r="E14302" t="s">
        <v>3090</v>
      </c>
      <c r="F14302">
        <v>1</v>
      </c>
      <c r="G14302">
        <v>0</v>
      </c>
      <c r="H14302">
        <v>90.51</v>
      </c>
      <c r="I14302">
        <v>21.09</v>
      </c>
      <c r="K14302">
        <v>28.36</v>
      </c>
      <c r="M14302">
        <v>41.06</v>
      </c>
      <c r="N14302" t="s">
        <v>3091</v>
      </c>
      <c r="O14302" t="s">
        <v>3092</v>
      </c>
      <c r="P14302" t="s">
        <v>3095</v>
      </c>
      <c r="R14302" t="s">
        <v>3094</v>
      </c>
    </row>
    <row r="14303" spans="1:18" x14ac:dyDescent="0.25">
      <c r="A14303" t="s">
        <v>8855</v>
      </c>
      <c r="B14303" t="s">
        <v>3089</v>
      </c>
      <c r="D14303" t="s">
        <v>3090</v>
      </c>
      <c r="E14303" t="s">
        <v>3090</v>
      </c>
      <c r="F14303">
        <v>1</v>
      </c>
      <c r="G14303">
        <v>0</v>
      </c>
      <c r="H14303">
        <v>185.77500000000001</v>
      </c>
      <c r="I14303">
        <v>97.435000000000002</v>
      </c>
      <c r="K14303">
        <v>36.090000000000003</v>
      </c>
      <c r="M14303">
        <v>52.25</v>
      </c>
      <c r="N14303" t="s">
        <v>3091</v>
      </c>
      <c r="O14303" t="s">
        <v>3092</v>
      </c>
      <c r="P14303" t="s">
        <v>3095</v>
      </c>
      <c r="R14303" t="s">
        <v>3094</v>
      </c>
    </row>
    <row r="14304" spans="1:18" x14ac:dyDescent="0.25">
      <c r="A14304" t="s">
        <v>8856</v>
      </c>
      <c r="B14304" t="s">
        <v>3089</v>
      </c>
      <c r="D14304" t="s">
        <v>3090</v>
      </c>
      <c r="E14304" t="s">
        <v>3090</v>
      </c>
      <c r="F14304">
        <v>1</v>
      </c>
      <c r="G14304">
        <v>0</v>
      </c>
      <c r="H14304">
        <v>65.34</v>
      </c>
      <c r="I14304">
        <v>8.5500000000000007</v>
      </c>
      <c r="K14304">
        <v>23.2</v>
      </c>
      <c r="M14304">
        <v>33.590000000000003</v>
      </c>
      <c r="N14304" t="s">
        <v>3091</v>
      </c>
      <c r="O14304" t="s">
        <v>3092</v>
      </c>
      <c r="P14304" t="s">
        <v>3095</v>
      </c>
      <c r="R14304" t="s">
        <v>3094</v>
      </c>
    </row>
    <row r="14305" spans="1:18" x14ac:dyDescent="0.25">
      <c r="A14305" t="s">
        <v>8991</v>
      </c>
      <c r="B14305" t="s">
        <v>3089</v>
      </c>
      <c r="D14305" t="s">
        <v>3090</v>
      </c>
      <c r="E14305" t="s">
        <v>3090</v>
      </c>
      <c r="F14305">
        <v>1</v>
      </c>
      <c r="G14305">
        <v>0</v>
      </c>
      <c r="H14305">
        <v>94.683372641509393</v>
      </c>
      <c r="I14305">
        <v>3.3372641509433899E-2</v>
      </c>
      <c r="K14305">
        <v>38.67</v>
      </c>
      <c r="M14305">
        <v>55.98</v>
      </c>
      <c r="N14305" t="s">
        <v>3091</v>
      </c>
      <c r="O14305" t="s">
        <v>3092</v>
      </c>
      <c r="P14305" t="s">
        <v>3095</v>
      </c>
      <c r="R14305" t="s">
        <v>3094</v>
      </c>
    </row>
    <row r="14306" spans="1:18" x14ac:dyDescent="0.25">
      <c r="A14306" t="s">
        <v>8992</v>
      </c>
      <c r="B14306" t="s">
        <v>3089</v>
      </c>
      <c r="D14306" t="s">
        <v>3090</v>
      </c>
      <c r="E14306" t="s">
        <v>3090</v>
      </c>
      <c r="F14306">
        <v>1</v>
      </c>
      <c r="G14306">
        <v>0</v>
      </c>
      <c r="H14306">
        <v>47.3633726415094</v>
      </c>
      <c r="I14306">
        <v>3.3372641509433899E-2</v>
      </c>
      <c r="K14306">
        <v>19.34</v>
      </c>
      <c r="M14306">
        <v>27.99</v>
      </c>
      <c r="N14306" t="s">
        <v>3091</v>
      </c>
      <c r="O14306" t="s">
        <v>3092</v>
      </c>
      <c r="P14306" t="s">
        <v>3095</v>
      </c>
      <c r="R14306" t="s">
        <v>3094</v>
      </c>
    </row>
    <row r="14307" spans="1:18" x14ac:dyDescent="0.25">
      <c r="A14307" t="s">
        <v>9140</v>
      </c>
      <c r="B14307" t="s">
        <v>3089</v>
      </c>
      <c r="D14307" t="s">
        <v>3090</v>
      </c>
      <c r="E14307" t="s">
        <v>3090</v>
      </c>
      <c r="F14307">
        <v>1</v>
      </c>
      <c r="G14307">
        <v>0</v>
      </c>
      <c r="H14307">
        <v>54.29</v>
      </c>
      <c r="I14307">
        <v>6.96</v>
      </c>
      <c r="K14307">
        <v>19.34</v>
      </c>
      <c r="M14307">
        <v>27.99</v>
      </c>
      <c r="N14307" t="s">
        <v>3091</v>
      </c>
      <c r="O14307" t="s">
        <v>3092</v>
      </c>
      <c r="P14307" t="s">
        <v>3095</v>
      </c>
      <c r="R14307" t="s">
        <v>3094</v>
      </c>
    </row>
    <row r="14308" spans="1:18" x14ac:dyDescent="0.25">
      <c r="A14308" t="s">
        <v>9141</v>
      </c>
      <c r="B14308" t="s">
        <v>3089</v>
      </c>
      <c r="D14308" t="s">
        <v>3090</v>
      </c>
      <c r="E14308" t="s">
        <v>3090</v>
      </c>
      <c r="F14308">
        <v>1</v>
      </c>
      <c r="G14308">
        <v>0</v>
      </c>
      <c r="H14308">
        <v>352.15009147286798</v>
      </c>
      <c r="I14308">
        <v>150.22009147286801</v>
      </c>
      <c r="K14308">
        <v>82.5</v>
      </c>
      <c r="M14308">
        <v>119.43</v>
      </c>
      <c r="N14308" t="s">
        <v>3091</v>
      </c>
      <c r="O14308" t="s">
        <v>3092</v>
      </c>
      <c r="P14308" t="s">
        <v>3095</v>
      </c>
      <c r="R14308" t="s">
        <v>3094</v>
      </c>
    </row>
    <row r="14309" spans="1:18" x14ac:dyDescent="0.25">
      <c r="A14309" t="s">
        <v>9142</v>
      </c>
      <c r="B14309" t="s">
        <v>3089</v>
      </c>
      <c r="D14309" t="s">
        <v>3090</v>
      </c>
      <c r="E14309" t="s">
        <v>3090</v>
      </c>
      <c r="F14309">
        <v>1</v>
      </c>
      <c r="G14309">
        <v>0</v>
      </c>
      <c r="H14309">
        <v>37.892893081761002</v>
      </c>
      <c r="I14309">
        <v>3.2893081761006297E-2</v>
      </c>
      <c r="K14309">
        <v>15.47</v>
      </c>
      <c r="M14309">
        <v>22.39</v>
      </c>
      <c r="N14309" t="s">
        <v>3091</v>
      </c>
      <c r="O14309" t="s">
        <v>3092</v>
      </c>
      <c r="P14309" t="s">
        <v>3095</v>
      </c>
      <c r="R14309" t="s">
        <v>3094</v>
      </c>
    </row>
    <row r="14310" spans="1:18" x14ac:dyDescent="0.25">
      <c r="A14310" t="s">
        <v>9143</v>
      </c>
      <c r="B14310" t="s">
        <v>3089</v>
      </c>
      <c r="D14310" t="s">
        <v>3090</v>
      </c>
      <c r="E14310" t="s">
        <v>3090</v>
      </c>
      <c r="F14310">
        <v>1</v>
      </c>
      <c r="G14310">
        <v>0</v>
      </c>
      <c r="H14310">
        <v>242.98289308176101</v>
      </c>
      <c r="I14310">
        <v>3.2893081761006297E-2</v>
      </c>
      <c r="K14310">
        <v>99.25</v>
      </c>
      <c r="M14310">
        <v>143.69999999999999</v>
      </c>
      <c r="N14310" t="s">
        <v>3091</v>
      </c>
      <c r="O14310" t="s">
        <v>3092</v>
      </c>
      <c r="P14310" t="s">
        <v>3095</v>
      </c>
      <c r="R14310" t="s">
        <v>3094</v>
      </c>
    </row>
    <row r="14311" spans="1:18" x14ac:dyDescent="0.25">
      <c r="A14311" t="s">
        <v>9144</v>
      </c>
      <c r="B14311" t="s">
        <v>3089</v>
      </c>
      <c r="D14311" t="s">
        <v>3090</v>
      </c>
      <c r="E14311" t="s">
        <v>3090</v>
      </c>
      <c r="F14311">
        <v>1</v>
      </c>
      <c r="G14311">
        <v>0</v>
      </c>
      <c r="H14311">
        <v>138.57021860465099</v>
      </c>
      <c r="I14311">
        <v>81.780218604651097</v>
      </c>
      <c r="K14311">
        <v>23.2</v>
      </c>
      <c r="M14311">
        <v>33.590000000000003</v>
      </c>
      <c r="N14311" t="s">
        <v>3091</v>
      </c>
      <c r="O14311" t="s">
        <v>3092</v>
      </c>
      <c r="P14311" t="s">
        <v>3095</v>
      </c>
      <c r="R14311" t="s">
        <v>3094</v>
      </c>
    </row>
    <row r="14312" spans="1:18" x14ac:dyDescent="0.25">
      <c r="A14312" t="s">
        <v>9145</v>
      </c>
      <c r="B14312" t="s">
        <v>3089</v>
      </c>
      <c r="D14312" t="s">
        <v>3090</v>
      </c>
      <c r="E14312" t="s">
        <v>3090</v>
      </c>
      <c r="F14312">
        <v>1</v>
      </c>
      <c r="G14312">
        <v>0</v>
      </c>
      <c r="H14312">
        <v>199.732054263565</v>
      </c>
      <c r="I14312">
        <v>35.6620542635658</v>
      </c>
      <c r="K14312">
        <v>67.03</v>
      </c>
      <c r="M14312">
        <v>97.04</v>
      </c>
      <c r="N14312" t="s">
        <v>3091</v>
      </c>
      <c r="O14312" t="s">
        <v>3092</v>
      </c>
      <c r="P14312" t="s">
        <v>3095</v>
      </c>
      <c r="R14312" t="s">
        <v>3094</v>
      </c>
    </row>
    <row r="14313" spans="1:18" x14ac:dyDescent="0.25">
      <c r="A14313" t="s">
        <v>9261</v>
      </c>
      <c r="B14313" t="s">
        <v>3089</v>
      </c>
      <c r="D14313" t="s">
        <v>3090</v>
      </c>
      <c r="E14313" t="s">
        <v>3090</v>
      </c>
      <c r="F14313">
        <v>1</v>
      </c>
      <c r="G14313">
        <v>0</v>
      </c>
      <c r="H14313">
        <v>67.63</v>
      </c>
      <c r="I14313">
        <v>20.3</v>
      </c>
      <c r="K14313">
        <v>19.34</v>
      </c>
      <c r="M14313">
        <v>27.99</v>
      </c>
      <c r="N14313" t="s">
        <v>3091</v>
      </c>
      <c r="O14313" t="s">
        <v>3092</v>
      </c>
      <c r="P14313" t="s">
        <v>3095</v>
      </c>
      <c r="R14313" t="s">
        <v>3094</v>
      </c>
    </row>
    <row r="14314" spans="1:18" x14ac:dyDescent="0.25">
      <c r="A14314" t="s">
        <v>9262</v>
      </c>
      <c r="B14314" t="s">
        <v>3089</v>
      </c>
      <c r="D14314" t="s">
        <v>3090</v>
      </c>
      <c r="E14314" t="s">
        <v>3090</v>
      </c>
      <c r="F14314">
        <v>1</v>
      </c>
      <c r="G14314">
        <v>0</v>
      </c>
      <c r="H14314">
        <v>41.062924528301799</v>
      </c>
      <c r="I14314">
        <v>3.2924528301886802E-2</v>
      </c>
      <c r="K14314">
        <v>16.760000000000002</v>
      </c>
      <c r="M14314">
        <v>24.27</v>
      </c>
      <c r="N14314" t="s">
        <v>3091</v>
      </c>
      <c r="O14314" t="s">
        <v>3092</v>
      </c>
      <c r="P14314" t="s">
        <v>3095</v>
      </c>
      <c r="R14314" t="s">
        <v>3094</v>
      </c>
    </row>
    <row r="14315" spans="1:18" x14ac:dyDescent="0.25">
      <c r="A14315" t="s">
        <v>9263</v>
      </c>
      <c r="B14315" t="s">
        <v>3089</v>
      </c>
      <c r="D14315" t="s">
        <v>3090</v>
      </c>
      <c r="E14315" t="s">
        <v>3090</v>
      </c>
      <c r="F14315">
        <v>1</v>
      </c>
      <c r="G14315">
        <v>0</v>
      </c>
      <c r="H14315">
        <v>277.62503045066899</v>
      </c>
      <c r="I14315">
        <v>75.695030450669904</v>
      </c>
      <c r="K14315">
        <v>82.5</v>
      </c>
      <c r="M14315">
        <v>119.43</v>
      </c>
      <c r="N14315" t="s">
        <v>3091</v>
      </c>
      <c r="O14315" t="s">
        <v>3092</v>
      </c>
      <c r="P14315" t="s">
        <v>3095</v>
      </c>
      <c r="R14315" t="s">
        <v>3094</v>
      </c>
    </row>
    <row r="14316" spans="1:18" x14ac:dyDescent="0.25">
      <c r="A14316" t="s">
        <v>9264</v>
      </c>
      <c r="B14316" t="s">
        <v>3089</v>
      </c>
      <c r="D14316" t="s">
        <v>3090</v>
      </c>
      <c r="E14316" t="s">
        <v>3090</v>
      </c>
      <c r="F14316">
        <v>1</v>
      </c>
      <c r="G14316">
        <v>0</v>
      </c>
      <c r="H14316">
        <v>32.130000000000003</v>
      </c>
      <c r="I14316">
        <v>0.57999999999999996</v>
      </c>
      <c r="K14316">
        <v>12.89</v>
      </c>
      <c r="M14316">
        <v>18.66</v>
      </c>
      <c r="N14316" t="s">
        <v>3091</v>
      </c>
      <c r="O14316" t="s">
        <v>3092</v>
      </c>
      <c r="P14316" t="s">
        <v>3095</v>
      </c>
      <c r="R14316" t="s">
        <v>3094</v>
      </c>
    </row>
    <row r="14317" spans="1:18" x14ac:dyDescent="0.25">
      <c r="A14317" t="s">
        <v>7792</v>
      </c>
      <c r="B14317" t="s">
        <v>3089</v>
      </c>
      <c r="D14317" t="s">
        <v>3090</v>
      </c>
      <c r="E14317" t="s">
        <v>3090</v>
      </c>
      <c r="F14317">
        <v>1</v>
      </c>
      <c r="G14317">
        <v>0</v>
      </c>
      <c r="H14317">
        <v>0</v>
      </c>
      <c r="I14317">
        <v>0</v>
      </c>
      <c r="K14317"/>
      <c r="N14317" t="s">
        <v>3091</v>
      </c>
      <c r="O14317" t="s">
        <v>3092</v>
      </c>
      <c r="P14317" t="s">
        <v>3095</v>
      </c>
      <c r="R14317" t="s">
        <v>3094</v>
      </c>
    </row>
    <row r="14318" spans="1:18" x14ac:dyDescent="0.25">
      <c r="A14318" t="s">
        <v>7793</v>
      </c>
      <c r="B14318" t="s">
        <v>3089</v>
      </c>
      <c r="D14318" t="s">
        <v>3090</v>
      </c>
      <c r="E14318" t="s">
        <v>3090</v>
      </c>
      <c r="F14318">
        <v>1</v>
      </c>
      <c r="G14318">
        <v>0</v>
      </c>
      <c r="H14318">
        <v>2.3023333333333298</v>
      </c>
      <c r="I14318">
        <v>0.67649999999999999</v>
      </c>
      <c r="K14318">
        <v>0.6</v>
      </c>
      <c r="M14318">
        <v>1.02583333333333</v>
      </c>
      <c r="N14318" t="s">
        <v>3091</v>
      </c>
      <c r="O14318" t="s">
        <v>3092</v>
      </c>
      <c r="P14318" t="s">
        <v>3095</v>
      </c>
      <c r="R14318" t="s">
        <v>3094</v>
      </c>
    </row>
    <row r="14319" spans="1:18" x14ac:dyDescent="0.25">
      <c r="A14319" t="s">
        <v>7794</v>
      </c>
      <c r="B14319" t="s">
        <v>3089</v>
      </c>
      <c r="D14319" t="s">
        <v>3090</v>
      </c>
      <c r="E14319" t="s">
        <v>3090</v>
      </c>
      <c r="F14319">
        <v>1</v>
      </c>
      <c r="G14319">
        <v>0</v>
      </c>
      <c r="H14319">
        <v>2.3021250000000002</v>
      </c>
      <c r="I14319">
        <v>0.67649999999999999</v>
      </c>
      <c r="K14319">
        <v>0.6</v>
      </c>
      <c r="M14319">
        <v>1.025625</v>
      </c>
      <c r="N14319" t="s">
        <v>3091</v>
      </c>
      <c r="O14319" t="s">
        <v>3092</v>
      </c>
      <c r="P14319" t="s">
        <v>3095</v>
      </c>
      <c r="R14319" t="s">
        <v>3094</v>
      </c>
    </row>
    <row r="14320" spans="1:18" x14ac:dyDescent="0.25">
      <c r="A14320" t="s">
        <v>7795</v>
      </c>
      <c r="B14320" t="s">
        <v>3089</v>
      </c>
      <c r="D14320" t="s">
        <v>3090</v>
      </c>
      <c r="E14320" t="s">
        <v>3090</v>
      </c>
      <c r="F14320">
        <v>1</v>
      </c>
      <c r="G14320">
        <v>0</v>
      </c>
      <c r="H14320">
        <v>146.83808977777699</v>
      </c>
      <c r="I14320">
        <v>11.3480897777777</v>
      </c>
      <c r="K14320">
        <v>50</v>
      </c>
      <c r="M14320">
        <v>85.49</v>
      </c>
      <c r="N14320" t="s">
        <v>3091</v>
      </c>
      <c r="O14320" t="s">
        <v>3092</v>
      </c>
      <c r="P14320" t="s">
        <v>3095</v>
      </c>
      <c r="R14320" t="s">
        <v>3094</v>
      </c>
    </row>
    <row r="14321" spans="1:18" x14ac:dyDescent="0.25">
      <c r="A14321" t="s">
        <v>7796</v>
      </c>
      <c r="B14321" t="s">
        <v>3089</v>
      </c>
      <c r="D14321" t="s">
        <v>3090</v>
      </c>
      <c r="E14321" t="s">
        <v>3090</v>
      </c>
      <c r="F14321">
        <v>1</v>
      </c>
      <c r="G14321">
        <v>0</v>
      </c>
      <c r="H14321">
        <v>0</v>
      </c>
      <c r="I14321">
        <v>0</v>
      </c>
      <c r="K14321"/>
      <c r="N14321" t="s">
        <v>3091</v>
      </c>
      <c r="O14321" t="s">
        <v>3092</v>
      </c>
      <c r="P14321" t="s">
        <v>3095</v>
      </c>
      <c r="R14321" t="s">
        <v>3094</v>
      </c>
    </row>
    <row r="14322" spans="1:18" x14ac:dyDescent="0.25">
      <c r="A14322" t="s">
        <v>7797</v>
      </c>
      <c r="B14322" t="s">
        <v>3089</v>
      </c>
      <c r="D14322" t="s">
        <v>3090</v>
      </c>
      <c r="E14322" t="s">
        <v>3090</v>
      </c>
      <c r="F14322">
        <v>1</v>
      </c>
      <c r="G14322">
        <v>0</v>
      </c>
      <c r="H14322">
        <v>43.475333333333303</v>
      </c>
      <c r="I14322">
        <v>10.557</v>
      </c>
      <c r="K14322">
        <v>12</v>
      </c>
      <c r="M14322">
        <v>20.918333333333301</v>
      </c>
      <c r="N14322" t="s">
        <v>3091</v>
      </c>
      <c r="O14322" t="s">
        <v>3092</v>
      </c>
      <c r="P14322" t="s">
        <v>3095</v>
      </c>
      <c r="R14322" t="s">
        <v>3094</v>
      </c>
    </row>
    <row r="14323" spans="1:18" x14ac:dyDescent="0.25">
      <c r="A14323" t="s">
        <v>455</v>
      </c>
      <c r="B14323" t="s">
        <v>3089</v>
      </c>
      <c r="D14323" t="s">
        <v>3090</v>
      </c>
      <c r="E14323" t="s">
        <v>3090</v>
      </c>
      <c r="F14323">
        <v>1</v>
      </c>
      <c r="G14323">
        <v>0</v>
      </c>
      <c r="H14323">
        <v>90.0967428571428</v>
      </c>
      <c r="I14323">
        <v>58.5267428571428</v>
      </c>
      <c r="K14323">
        <v>11.59</v>
      </c>
      <c r="M14323">
        <v>19.98</v>
      </c>
      <c r="N14323" t="s">
        <v>3091</v>
      </c>
      <c r="O14323" t="s">
        <v>3092</v>
      </c>
      <c r="P14323" t="s">
        <v>3095</v>
      </c>
      <c r="R14323" t="s">
        <v>3094</v>
      </c>
    </row>
    <row r="14324" spans="1:18" x14ac:dyDescent="0.25">
      <c r="A14324" t="s">
        <v>1450</v>
      </c>
      <c r="B14324" t="s">
        <v>3089</v>
      </c>
      <c r="D14324" t="s">
        <v>3090</v>
      </c>
      <c r="E14324" t="s">
        <v>3090</v>
      </c>
      <c r="F14324">
        <v>1</v>
      </c>
      <c r="G14324">
        <v>0</v>
      </c>
      <c r="H14324">
        <v>58.576700000000002</v>
      </c>
      <c r="I14324">
        <v>12.886699999999999</v>
      </c>
      <c r="K14324">
        <v>18.66</v>
      </c>
      <c r="M14324">
        <v>27.03</v>
      </c>
      <c r="N14324" t="s">
        <v>3091</v>
      </c>
      <c r="O14324" t="s">
        <v>3092</v>
      </c>
      <c r="P14324" t="s">
        <v>3095</v>
      </c>
      <c r="R14324" t="s">
        <v>3094</v>
      </c>
    </row>
    <row r="14325" spans="1:18" x14ac:dyDescent="0.25">
      <c r="A14325" t="s">
        <v>1510</v>
      </c>
      <c r="B14325" t="s">
        <v>3089</v>
      </c>
      <c r="D14325" t="s">
        <v>3090</v>
      </c>
      <c r="E14325" t="s">
        <v>3090</v>
      </c>
      <c r="F14325">
        <v>1</v>
      </c>
      <c r="G14325">
        <v>0</v>
      </c>
      <c r="H14325">
        <v>17.55</v>
      </c>
      <c r="I14325">
        <v>17.55</v>
      </c>
      <c r="K14325"/>
      <c r="N14325" t="s">
        <v>3091</v>
      </c>
      <c r="O14325" t="s">
        <v>3092</v>
      </c>
      <c r="P14325" t="s">
        <v>3095</v>
      </c>
      <c r="R14325" t="s">
        <v>3094</v>
      </c>
    </row>
    <row r="14326" spans="1:18" x14ac:dyDescent="0.25">
      <c r="A14326" t="s">
        <v>3248</v>
      </c>
      <c r="B14326" t="s">
        <v>3089</v>
      </c>
      <c r="D14326" t="s">
        <v>3090</v>
      </c>
      <c r="E14326" t="s">
        <v>3090</v>
      </c>
      <c r="F14326">
        <v>1</v>
      </c>
      <c r="G14326">
        <v>0</v>
      </c>
      <c r="H14326">
        <v>112.439315785609</v>
      </c>
      <c r="I14326">
        <v>49.209315785609299</v>
      </c>
      <c r="K14326">
        <v>23.18</v>
      </c>
      <c r="M14326">
        <v>40.049999999999997</v>
      </c>
      <c r="N14326" t="s">
        <v>3091</v>
      </c>
      <c r="O14326" t="s">
        <v>3092</v>
      </c>
      <c r="P14326" t="s">
        <v>3095</v>
      </c>
      <c r="R14326" t="s">
        <v>3094</v>
      </c>
    </row>
    <row r="14327" spans="1:18" x14ac:dyDescent="0.25">
      <c r="A14327" t="s">
        <v>3016</v>
      </c>
      <c r="B14327" t="s">
        <v>3089</v>
      </c>
      <c r="D14327" t="s">
        <v>3090</v>
      </c>
      <c r="E14327" t="s">
        <v>3090</v>
      </c>
      <c r="F14327">
        <v>1</v>
      </c>
      <c r="G14327">
        <v>0</v>
      </c>
      <c r="H14327">
        <v>19.559985589834199</v>
      </c>
      <c r="I14327">
        <v>19.559985589834199</v>
      </c>
      <c r="K14327"/>
      <c r="N14327" t="s">
        <v>3091</v>
      </c>
      <c r="O14327" t="s">
        <v>3092</v>
      </c>
      <c r="P14327" t="s">
        <v>3095</v>
      </c>
      <c r="R14327" t="s">
        <v>3094</v>
      </c>
    </row>
    <row r="14328" spans="1:18" x14ac:dyDescent="0.25">
      <c r="A14328" t="s">
        <v>465</v>
      </c>
      <c r="B14328" t="s">
        <v>3089</v>
      </c>
      <c r="D14328" t="s">
        <v>3090</v>
      </c>
      <c r="E14328" t="s">
        <v>3090</v>
      </c>
      <c r="F14328">
        <v>1</v>
      </c>
      <c r="G14328">
        <v>0</v>
      </c>
      <c r="H14328">
        <v>8.86</v>
      </c>
      <c r="I14328">
        <v>8.86</v>
      </c>
      <c r="K14328"/>
      <c r="N14328" t="s">
        <v>3091</v>
      </c>
      <c r="O14328" t="s">
        <v>3092</v>
      </c>
      <c r="P14328" t="s">
        <v>3095</v>
      </c>
      <c r="R14328" t="s">
        <v>3094</v>
      </c>
    </row>
    <row r="14329" spans="1:18" x14ac:dyDescent="0.25">
      <c r="A14329" t="s">
        <v>453</v>
      </c>
      <c r="B14329" t="s">
        <v>3089</v>
      </c>
      <c r="D14329" t="s">
        <v>3090</v>
      </c>
      <c r="E14329" t="s">
        <v>3090</v>
      </c>
      <c r="F14329">
        <v>1</v>
      </c>
      <c r="G14329">
        <v>0</v>
      </c>
      <c r="H14329">
        <v>67.908699999999996</v>
      </c>
      <c r="I14329">
        <v>31.358699999999999</v>
      </c>
      <c r="K14329">
        <v>14.935</v>
      </c>
      <c r="M14329">
        <v>21.614999999999998</v>
      </c>
      <c r="N14329" t="s">
        <v>3091</v>
      </c>
      <c r="O14329" t="s">
        <v>3092</v>
      </c>
      <c r="P14329" t="s">
        <v>3095</v>
      </c>
      <c r="R14329" t="s">
        <v>3094</v>
      </c>
    </row>
    <row r="14330" spans="1:18" x14ac:dyDescent="0.25">
      <c r="A14330" t="s">
        <v>7798</v>
      </c>
      <c r="B14330" t="s">
        <v>3089</v>
      </c>
      <c r="D14330" t="s">
        <v>3090</v>
      </c>
      <c r="E14330" t="s">
        <v>3090</v>
      </c>
      <c r="F14330">
        <v>1</v>
      </c>
      <c r="G14330">
        <v>0</v>
      </c>
      <c r="H14330">
        <v>322.28333619047601</v>
      </c>
      <c r="I14330">
        <v>170.853336190476</v>
      </c>
      <c r="K14330">
        <v>55.02</v>
      </c>
      <c r="M14330">
        <v>96.41</v>
      </c>
      <c r="N14330" t="s">
        <v>3091</v>
      </c>
      <c r="O14330" t="s">
        <v>3092</v>
      </c>
      <c r="P14330" t="s">
        <v>3095</v>
      </c>
      <c r="R14330" t="s">
        <v>3094</v>
      </c>
    </row>
    <row r="14331" spans="1:18" x14ac:dyDescent="0.25">
      <c r="A14331" t="s">
        <v>7799</v>
      </c>
      <c r="B14331" t="s">
        <v>3089</v>
      </c>
      <c r="D14331" t="s">
        <v>3090</v>
      </c>
      <c r="E14331" t="s">
        <v>3090</v>
      </c>
      <c r="F14331">
        <v>1</v>
      </c>
      <c r="G14331">
        <v>0</v>
      </c>
      <c r="H14331">
        <v>87.367000000000004</v>
      </c>
      <c r="I14331">
        <v>87.367000000000004</v>
      </c>
      <c r="K14331"/>
      <c r="N14331" t="s">
        <v>3091</v>
      </c>
      <c r="O14331" t="s">
        <v>3092</v>
      </c>
      <c r="P14331" t="s">
        <v>3095</v>
      </c>
      <c r="R14331" t="s">
        <v>3094</v>
      </c>
    </row>
    <row r="14332" spans="1:18" x14ac:dyDescent="0.25">
      <c r="A14332" t="s">
        <v>7800</v>
      </c>
      <c r="B14332" t="s">
        <v>3089</v>
      </c>
      <c r="D14332" t="s">
        <v>3090</v>
      </c>
      <c r="E14332" t="s">
        <v>3090</v>
      </c>
      <c r="F14332">
        <v>1</v>
      </c>
      <c r="G14332">
        <v>0</v>
      </c>
      <c r="H14332">
        <v>64.6000555555555</v>
      </c>
      <c r="I14332">
        <v>64.6000555555555</v>
      </c>
      <c r="K14332"/>
      <c r="N14332" t="s">
        <v>3091</v>
      </c>
      <c r="O14332" t="s">
        <v>3092</v>
      </c>
      <c r="P14332" t="s">
        <v>3095</v>
      </c>
      <c r="R14332" t="s">
        <v>3094</v>
      </c>
    </row>
    <row r="14333" spans="1:18" x14ac:dyDescent="0.25">
      <c r="A14333" t="s">
        <v>140</v>
      </c>
      <c r="B14333" t="s">
        <v>3089</v>
      </c>
      <c r="D14333" t="s">
        <v>3090</v>
      </c>
      <c r="E14333" t="s">
        <v>3090</v>
      </c>
      <c r="F14333">
        <v>1</v>
      </c>
      <c r="G14333">
        <v>0</v>
      </c>
      <c r="H14333">
        <v>0</v>
      </c>
      <c r="I14333">
        <v>0</v>
      </c>
      <c r="K14333"/>
      <c r="N14333" t="s">
        <v>3091</v>
      </c>
      <c r="O14333" t="s">
        <v>3092</v>
      </c>
      <c r="P14333" t="s">
        <v>3095</v>
      </c>
      <c r="R14333" t="s">
        <v>3094</v>
      </c>
    </row>
    <row r="14334" spans="1:18" x14ac:dyDescent="0.25">
      <c r="A14334" t="s">
        <v>7801</v>
      </c>
      <c r="B14334" t="s">
        <v>3089</v>
      </c>
      <c r="D14334" t="s">
        <v>3090</v>
      </c>
      <c r="E14334" t="s">
        <v>3090</v>
      </c>
      <c r="F14334">
        <v>1</v>
      </c>
      <c r="G14334">
        <v>0</v>
      </c>
      <c r="H14334">
        <v>0</v>
      </c>
      <c r="I14334">
        <v>0</v>
      </c>
      <c r="K14334"/>
      <c r="N14334" t="s">
        <v>3091</v>
      </c>
      <c r="O14334" t="s">
        <v>3092</v>
      </c>
      <c r="P14334" t="s">
        <v>3095</v>
      </c>
      <c r="R14334" t="s">
        <v>3094</v>
      </c>
    </row>
    <row r="14335" spans="1:18" x14ac:dyDescent="0.25">
      <c r="A14335" t="s">
        <v>7802</v>
      </c>
      <c r="B14335" t="s">
        <v>3089</v>
      </c>
      <c r="D14335" t="s">
        <v>3090</v>
      </c>
      <c r="E14335" t="s">
        <v>3090</v>
      </c>
      <c r="F14335">
        <v>1</v>
      </c>
      <c r="G14335">
        <v>0</v>
      </c>
      <c r="H14335">
        <v>0</v>
      </c>
      <c r="I14335">
        <v>0</v>
      </c>
      <c r="K14335"/>
      <c r="N14335" t="s">
        <v>3091</v>
      </c>
      <c r="O14335" t="s">
        <v>3092</v>
      </c>
      <c r="P14335" t="s">
        <v>3095</v>
      </c>
      <c r="R14335" t="s">
        <v>3094</v>
      </c>
    </row>
    <row r="14336" spans="1:18" x14ac:dyDescent="0.25">
      <c r="A14336" t="s">
        <v>7803</v>
      </c>
      <c r="B14336" t="s">
        <v>3089</v>
      </c>
      <c r="D14336" t="s">
        <v>3090</v>
      </c>
      <c r="E14336" t="s">
        <v>3090</v>
      </c>
      <c r="F14336">
        <v>1</v>
      </c>
      <c r="G14336">
        <v>0</v>
      </c>
      <c r="H14336">
        <v>43.992666666666601</v>
      </c>
      <c r="I14336">
        <v>43.992666666666601</v>
      </c>
      <c r="K14336"/>
      <c r="N14336" t="s">
        <v>3091</v>
      </c>
      <c r="O14336" t="s">
        <v>3092</v>
      </c>
      <c r="P14336" t="s">
        <v>3095</v>
      </c>
      <c r="R14336" t="s">
        <v>3094</v>
      </c>
    </row>
    <row r="14337" spans="1:18" x14ac:dyDescent="0.25">
      <c r="A14337" t="s">
        <v>7804</v>
      </c>
      <c r="B14337" t="s">
        <v>3089</v>
      </c>
      <c r="D14337" t="s">
        <v>3090</v>
      </c>
      <c r="E14337" t="s">
        <v>3090</v>
      </c>
      <c r="F14337">
        <v>1</v>
      </c>
      <c r="G14337">
        <v>0</v>
      </c>
      <c r="H14337">
        <v>542.69159571428497</v>
      </c>
      <c r="I14337">
        <v>359.30159571428499</v>
      </c>
      <c r="K14337">
        <v>66.61</v>
      </c>
      <c r="M14337">
        <v>116.78</v>
      </c>
      <c r="N14337" t="s">
        <v>3091</v>
      </c>
      <c r="O14337" t="s">
        <v>3092</v>
      </c>
      <c r="P14337" t="s">
        <v>3095</v>
      </c>
      <c r="R14337" t="s">
        <v>3094</v>
      </c>
    </row>
    <row r="14338" spans="1:18" x14ac:dyDescent="0.25">
      <c r="A14338" t="s">
        <v>2754</v>
      </c>
      <c r="B14338" t="s">
        <v>3089</v>
      </c>
      <c r="D14338" t="s">
        <v>3090</v>
      </c>
      <c r="E14338" t="s">
        <v>3090</v>
      </c>
      <c r="F14338">
        <v>1</v>
      </c>
      <c r="G14338">
        <v>0</v>
      </c>
      <c r="H14338">
        <v>587.68302000000006</v>
      </c>
      <c r="I14338">
        <v>377.51301999999998</v>
      </c>
      <c r="K14338">
        <v>85.864999999999995</v>
      </c>
      <c r="M14338">
        <v>124.30500000000001</v>
      </c>
      <c r="N14338" t="s">
        <v>3091</v>
      </c>
      <c r="O14338" t="s">
        <v>3092</v>
      </c>
      <c r="P14338" t="s">
        <v>3095</v>
      </c>
      <c r="R14338" t="s">
        <v>3094</v>
      </c>
    </row>
    <row r="14339" spans="1:18" x14ac:dyDescent="0.25">
      <c r="A14339" t="s">
        <v>136</v>
      </c>
      <c r="B14339" t="s">
        <v>3089</v>
      </c>
      <c r="D14339" t="s">
        <v>3090</v>
      </c>
      <c r="E14339" t="s">
        <v>3090</v>
      </c>
      <c r="F14339">
        <v>1</v>
      </c>
      <c r="G14339">
        <v>0</v>
      </c>
      <c r="H14339">
        <v>0</v>
      </c>
      <c r="I14339">
        <v>0</v>
      </c>
      <c r="K14339"/>
      <c r="N14339" t="s">
        <v>3091</v>
      </c>
      <c r="O14339" t="s">
        <v>3092</v>
      </c>
      <c r="P14339" t="s">
        <v>3095</v>
      </c>
      <c r="R14339" t="s">
        <v>3094</v>
      </c>
    </row>
    <row r="14340" spans="1:18" x14ac:dyDescent="0.25">
      <c r="A14340" t="s">
        <v>7805</v>
      </c>
      <c r="B14340" t="s">
        <v>3089</v>
      </c>
      <c r="D14340" t="s">
        <v>3090</v>
      </c>
      <c r="E14340" t="s">
        <v>3090</v>
      </c>
      <c r="F14340">
        <v>1</v>
      </c>
      <c r="G14340">
        <v>0</v>
      </c>
      <c r="H14340">
        <v>67.52</v>
      </c>
      <c r="I14340">
        <v>67.52</v>
      </c>
      <c r="K14340"/>
      <c r="N14340" t="s">
        <v>3091</v>
      </c>
      <c r="O14340" t="s">
        <v>3092</v>
      </c>
      <c r="P14340" t="s">
        <v>3095</v>
      </c>
      <c r="R14340" t="s">
        <v>3094</v>
      </c>
    </row>
    <row r="14341" spans="1:18" x14ac:dyDescent="0.25">
      <c r="A14341" t="s">
        <v>7806</v>
      </c>
      <c r="B14341" t="s">
        <v>3089</v>
      </c>
      <c r="D14341" t="s">
        <v>3090</v>
      </c>
      <c r="E14341" t="s">
        <v>3090</v>
      </c>
      <c r="F14341">
        <v>1</v>
      </c>
      <c r="G14341">
        <v>0</v>
      </c>
      <c r="H14341">
        <v>0</v>
      </c>
      <c r="I14341">
        <v>0</v>
      </c>
      <c r="K14341"/>
      <c r="N14341" t="s">
        <v>3091</v>
      </c>
      <c r="O14341" t="s">
        <v>3092</v>
      </c>
      <c r="P14341" t="s">
        <v>3095</v>
      </c>
      <c r="R14341" t="s">
        <v>3094</v>
      </c>
    </row>
    <row r="14342" spans="1:18" x14ac:dyDescent="0.25">
      <c r="A14342" t="s">
        <v>2933</v>
      </c>
      <c r="B14342" t="s">
        <v>3089</v>
      </c>
      <c r="D14342" t="s">
        <v>3090</v>
      </c>
      <c r="E14342" t="s">
        <v>3090</v>
      </c>
      <c r="F14342">
        <v>1</v>
      </c>
      <c r="G14342">
        <v>0</v>
      </c>
      <c r="H14342">
        <v>2563.67462561406</v>
      </c>
      <c r="I14342">
        <v>1468.0246256140599</v>
      </c>
      <c r="K14342">
        <v>393.53</v>
      </c>
      <c r="M14342">
        <v>702.12</v>
      </c>
      <c r="N14342" t="s">
        <v>3091</v>
      </c>
      <c r="O14342" t="s">
        <v>3092</v>
      </c>
      <c r="P14342" t="s">
        <v>3095</v>
      </c>
      <c r="R14342" t="s">
        <v>3094</v>
      </c>
    </row>
    <row r="14343" spans="1:18" x14ac:dyDescent="0.25">
      <c r="A14343" t="s">
        <v>461</v>
      </c>
      <c r="B14343" t="s">
        <v>3089</v>
      </c>
      <c r="D14343" t="s">
        <v>3090</v>
      </c>
      <c r="E14343" t="s">
        <v>3090</v>
      </c>
      <c r="F14343">
        <v>1</v>
      </c>
      <c r="G14343">
        <v>0</v>
      </c>
      <c r="H14343">
        <v>52.880323809523802</v>
      </c>
      <c r="I14343">
        <v>52.880323809523802</v>
      </c>
      <c r="K14343"/>
      <c r="N14343" t="s">
        <v>3091</v>
      </c>
      <c r="O14343" t="s">
        <v>3092</v>
      </c>
      <c r="P14343" t="s">
        <v>3095</v>
      </c>
      <c r="R14343" t="s">
        <v>3094</v>
      </c>
    </row>
    <row r="14344" spans="1:18" x14ac:dyDescent="0.25">
      <c r="A14344" t="s">
        <v>463</v>
      </c>
      <c r="B14344" t="s">
        <v>3089</v>
      </c>
      <c r="D14344" t="s">
        <v>3090</v>
      </c>
      <c r="E14344" t="s">
        <v>3090</v>
      </c>
      <c r="F14344">
        <v>1</v>
      </c>
      <c r="G14344">
        <v>0</v>
      </c>
      <c r="H14344">
        <v>72.742297278911494</v>
      </c>
      <c r="I14344">
        <v>72.742297278911494</v>
      </c>
      <c r="K14344"/>
      <c r="N14344" t="s">
        <v>3091</v>
      </c>
      <c r="O14344" t="s">
        <v>3092</v>
      </c>
      <c r="P14344" t="s">
        <v>3095</v>
      </c>
      <c r="R14344" t="s">
        <v>3094</v>
      </c>
    </row>
    <row r="14345" spans="1:18" x14ac:dyDescent="0.25">
      <c r="A14345" t="s">
        <v>7807</v>
      </c>
      <c r="B14345" t="s">
        <v>3089</v>
      </c>
      <c r="D14345" t="s">
        <v>3090</v>
      </c>
      <c r="E14345" t="s">
        <v>3090</v>
      </c>
      <c r="F14345">
        <v>1</v>
      </c>
      <c r="G14345">
        <v>0</v>
      </c>
      <c r="H14345">
        <v>0</v>
      </c>
      <c r="I14345">
        <v>0</v>
      </c>
      <c r="K14345"/>
      <c r="N14345" t="s">
        <v>3091</v>
      </c>
      <c r="O14345" t="s">
        <v>3092</v>
      </c>
      <c r="P14345" t="s">
        <v>3095</v>
      </c>
      <c r="R14345" t="s">
        <v>3094</v>
      </c>
    </row>
    <row r="14346" spans="1:18" x14ac:dyDescent="0.25">
      <c r="A14346" t="s">
        <v>3415</v>
      </c>
      <c r="B14346" t="s">
        <v>3089</v>
      </c>
      <c r="D14346" t="s">
        <v>3090</v>
      </c>
      <c r="E14346" t="s">
        <v>3090</v>
      </c>
      <c r="F14346">
        <v>1</v>
      </c>
      <c r="G14346">
        <v>0</v>
      </c>
      <c r="H14346">
        <v>0</v>
      </c>
      <c r="I14346"/>
      <c r="K14346"/>
      <c r="N14346" t="s">
        <v>3091</v>
      </c>
      <c r="O14346" t="s">
        <v>3092</v>
      </c>
      <c r="P14346" t="s">
        <v>3095</v>
      </c>
      <c r="R14346" t="s">
        <v>3094</v>
      </c>
    </row>
    <row r="14347" spans="1:18" x14ac:dyDescent="0.25">
      <c r="A14347" t="s">
        <v>456</v>
      </c>
      <c r="B14347" t="s">
        <v>3089</v>
      </c>
      <c r="D14347" t="s">
        <v>3090</v>
      </c>
      <c r="E14347" t="s">
        <v>3090</v>
      </c>
      <c r="F14347">
        <v>1</v>
      </c>
      <c r="G14347">
        <v>0</v>
      </c>
      <c r="H14347">
        <v>0</v>
      </c>
      <c r="I14347">
        <v>0</v>
      </c>
      <c r="K14347"/>
      <c r="N14347" t="s">
        <v>3091</v>
      </c>
      <c r="O14347" t="s">
        <v>3092</v>
      </c>
      <c r="P14347" t="s">
        <v>3095</v>
      </c>
      <c r="R14347" t="s">
        <v>3094</v>
      </c>
    </row>
    <row r="14348" spans="1:18" x14ac:dyDescent="0.25">
      <c r="A14348" t="s">
        <v>7808</v>
      </c>
      <c r="B14348" t="s">
        <v>3089</v>
      </c>
      <c r="D14348" t="s">
        <v>3090</v>
      </c>
      <c r="E14348" t="s">
        <v>3090</v>
      </c>
      <c r="F14348">
        <v>1</v>
      </c>
      <c r="G14348">
        <v>0</v>
      </c>
      <c r="H14348">
        <v>0</v>
      </c>
      <c r="I14348">
        <v>0</v>
      </c>
      <c r="K14348"/>
      <c r="N14348" t="s">
        <v>3091</v>
      </c>
      <c r="O14348" t="s">
        <v>3092</v>
      </c>
      <c r="P14348" t="s">
        <v>3095</v>
      </c>
      <c r="R14348" t="s">
        <v>3094</v>
      </c>
    </row>
    <row r="14349" spans="1:18" x14ac:dyDescent="0.25">
      <c r="A14349" t="s">
        <v>7809</v>
      </c>
      <c r="B14349" t="s">
        <v>3089</v>
      </c>
      <c r="D14349" t="s">
        <v>3090</v>
      </c>
      <c r="E14349" t="s">
        <v>3090</v>
      </c>
      <c r="F14349">
        <v>1</v>
      </c>
      <c r="G14349">
        <v>0</v>
      </c>
      <c r="H14349">
        <v>0</v>
      </c>
      <c r="I14349">
        <v>0</v>
      </c>
      <c r="K14349"/>
      <c r="N14349" t="s">
        <v>3091</v>
      </c>
      <c r="O14349" t="s">
        <v>3092</v>
      </c>
      <c r="P14349" t="s">
        <v>3095</v>
      </c>
      <c r="R14349" t="s">
        <v>3094</v>
      </c>
    </row>
    <row r="14350" spans="1:18" x14ac:dyDescent="0.25">
      <c r="A14350" t="s">
        <v>3471</v>
      </c>
      <c r="B14350" t="s">
        <v>3089</v>
      </c>
      <c r="D14350" t="s">
        <v>3090</v>
      </c>
      <c r="E14350" t="s">
        <v>3090</v>
      </c>
      <c r="F14350">
        <v>1</v>
      </c>
      <c r="G14350">
        <v>0</v>
      </c>
      <c r="H14350">
        <v>307.65368888888798</v>
      </c>
      <c r="I14350">
        <v>307.65368888888798</v>
      </c>
      <c r="K14350"/>
      <c r="N14350" t="s">
        <v>3091</v>
      </c>
      <c r="O14350" t="s">
        <v>3092</v>
      </c>
      <c r="P14350" t="s">
        <v>3095</v>
      </c>
      <c r="R14350" t="s">
        <v>3094</v>
      </c>
    </row>
    <row r="14351" spans="1:18" x14ac:dyDescent="0.25">
      <c r="A14351" t="s">
        <v>7810</v>
      </c>
      <c r="B14351" t="s">
        <v>3089</v>
      </c>
      <c r="D14351" t="s">
        <v>3090</v>
      </c>
      <c r="E14351" t="s">
        <v>3090</v>
      </c>
      <c r="F14351">
        <v>1</v>
      </c>
      <c r="G14351">
        <v>0</v>
      </c>
      <c r="H14351">
        <v>0</v>
      </c>
      <c r="I14351">
        <v>0</v>
      </c>
      <c r="K14351"/>
      <c r="N14351" t="s">
        <v>3091</v>
      </c>
      <c r="O14351" t="s">
        <v>3092</v>
      </c>
      <c r="P14351" t="s">
        <v>3095</v>
      </c>
      <c r="R14351" t="s">
        <v>3094</v>
      </c>
    </row>
    <row r="14352" spans="1:18" x14ac:dyDescent="0.25">
      <c r="A14352" t="s">
        <v>7811</v>
      </c>
      <c r="B14352" t="s">
        <v>3089</v>
      </c>
      <c r="D14352" t="s">
        <v>3090</v>
      </c>
      <c r="E14352" t="s">
        <v>3090</v>
      </c>
      <c r="F14352">
        <v>1</v>
      </c>
      <c r="G14352">
        <v>0</v>
      </c>
      <c r="H14352">
        <v>4022.6383015840602</v>
      </c>
      <c r="I14352">
        <v>2597.0316349174</v>
      </c>
      <c r="K14352">
        <v>513.73333333333301</v>
      </c>
      <c r="M14352">
        <v>911.87333333333299</v>
      </c>
      <c r="N14352" t="s">
        <v>3091</v>
      </c>
      <c r="O14352" t="s">
        <v>3092</v>
      </c>
      <c r="P14352" t="s">
        <v>3095</v>
      </c>
      <c r="R14352" t="s">
        <v>3094</v>
      </c>
    </row>
    <row r="14353" spans="1:18" x14ac:dyDescent="0.25">
      <c r="A14353" t="s">
        <v>7812</v>
      </c>
      <c r="B14353" t="s">
        <v>3089</v>
      </c>
      <c r="D14353" t="s">
        <v>3090</v>
      </c>
      <c r="E14353" t="s">
        <v>3090</v>
      </c>
      <c r="F14353">
        <v>1</v>
      </c>
      <c r="G14353">
        <v>0</v>
      </c>
      <c r="H14353">
        <v>0</v>
      </c>
      <c r="I14353">
        <v>0</v>
      </c>
      <c r="K14353"/>
      <c r="N14353" t="s">
        <v>3091</v>
      </c>
      <c r="O14353" t="s">
        <v>3092</v>
      </c>
      <c r="P14353" t="s">
        <v>3095</v>
      </c>
      <c r="R14353" t="s">
        <v>3094</v>
      </c>
    </row>
    <row r="14354" spans="1:18" x14ac:dyDescent="0.25">
      <c r="A14354" t="s">
        <v>7813</v>
      </c>
      <c r="B14354" t="s">
        <v>3089</v>
      </c>
      <c r="D14354" t="s">
        <v>3090</v>
      </c>
      <c r="E14354" t="s">
        <v>3090</v>
      </c>
      <c r="F14354">
        <v>1</v>
      </c>
      <c r="G14354">
        <v>0</v>
      </c>
      <c r="H14354">
        <v>0</v>
      </c>
      <c r="I14354">
        <v>0</v>
      </c>
      <c r="K14354"/>
      <c r="N14354" t="s">
        <v>3091</v>
      </c>
      <c r="O14354" t="s">
        <v>3092</v>
      </c>
      <c r="P14354" t="s">
        <v>3095</v>
      </c>
      <c r="R14354" t="s">
        <v>3094</v>
      </c>
    </row>
    <row r="14355" spans="1:18" x14ac:dyDescent="0.25">
      <c r="A14355" t="s">
        <v>7814</v>
      </c>
      <c r="B14355" t="s">
        <v>3089</v>
      </c>
      <c r="D14355" t="s">
        <v>3090</v>
      </c>
      <c r="E14355" t="s">
        <v>3090</v>
      </c>
      <c r="F14355">
        <v>1</v>
      </c>
      <c r="G14355">
        <v>0</v>
      </c>
      <c r="H14355">
        <v>0</v>
      </c>
      <c r="I14355">
        <v>0</v>
      </c>
      <c r="K14355"/>
      <c r="N14355" t="s">
        <v>3091</v>
      </c>
      <c r="O14355" t="s">
        <v>3092</v>
      </c>
      <c r="P14355" t="s">
        <v>3095</v>
      </c>
      <c r="R14355" t="s">
        <v>3094</v>
      </c>
    </row>
    <row r="14356" spans="1:18" x14ac:dyDescent="0.25">
      <c r="A14356" t="s">
        <v>7815</v>
      </c>
      <c r="B14356" t="s">
        <v>3089</v>
      </c>
      <c r="D14356" t="s">
        <v>3090</v>
      </c>
      <c r="E14356" t="s">
        <v>3090</v>
      </c>
      <c r="F14356">
        <v>1</v>
      </c>
      <c r="G14356">
        <v>0</v>
      </c>
      <c r="H14356">
        <v>0</v>
      </c>
      <c r="I14356">
        <v>0</v>
      </c>
      <c r="K14356"/>
      <c r="N14356" t="s">
        <v>3091</v>
      </c>
      <c r="O14356" t="s">
        <v>3092</v>
      </c>
      <c r="P14356" t="s">
        <v>3095</v>
      </c>
      <c r="R14356" t="s">
        <v>3094</v>
      </c>
    </row>
    <row r="14357" spans="1:18" x14ac:dyDescent="0.25">
      <c r="A14357" t="s">
        <v>7816</v>
      </c>
      <c r="B14357" t="s">
        <v>3089</v>
      </c>
      <c r="D14357" t="s">
        <v>3090</v>
      </c>
      <c r="E14357" t="s">
        <v>3090</v>
      </c>
      <c r="F14357">
        <v>1</v>
      </c>
      <c r="G14357">
        <v>0</v>
      </c>
      <c r="H14357">
        <v>0</v>
      </c>
      <c r="I14357">
        <v>0</v>
      </c>
      <c r="K14357"/>
      <c r="N14357" t="s">
        <v>3091</v>
      </c>
      <c r="O14357" t="s">
        <v>3092</v>
      </c>
      <c r="P14357" t="s">
        <v>3095</v>
      </c>
      <c r="R14357" t="s">
        <v>3094</v>
      </c>
    </row>
    <row r="14358" spans="1:18" x14ac:dyDescent="0.25">
      <c r="A14358" t="s">
        <v>7817</v>
      </c>
      <c r="B14358" t="s">
        <v>3089</v>
      </c>
      <c r="D14358" t="s">
        <v>3090</v>
      </c>
      <c r="E14358" t="s">
        <v>3090</v>
      </c>
      <c r="F14358">
        <v>1</v>
      </c>
      <c r="G14358">
        <v>0</v>
      </c>
      <c r="H14358">
        <v>3666.9052379139498</v>
      </c>
      <c r="I14358">
        <v>2263.89523791395</v>
      </c>
      <c r="K14358">
        <v>505.39499999999998</v>
      </c>
      <c r="M14358">
        <v>897.61500000000001</v>
      </c>
      <c r="N14358" t="s">
        <v>3091</v>
      </c>
      <c r="O14358" t="s">
        <v>3092</v>
      </c>
      <c r="P14358" t="s">
        <v>3095</v>
      </c>
      <c r="R14358" t="s">
        <v>3094</v>
      </c>
    </row>
    <row r="14359" spans="1:18" x14ac:dyDescent="0.25">
      <c r="A14359" t="s">
        <v>7818</v>
      </c>
      <c r="B14359" t="s">
        <v>3089</v>
      </c>
      <c r="D14359" t="s">
        <v>3090</v>
      </c>
      <c r="E14359" t="s">
        <v>3090</v>
      </c>
      <c r="F14359">
        <v>1</v>
      </c>
      <c r="G14359">
        <v>0</v>
      </c>
      <c r="H14359">
        <v>3659.2682321797201</v>
      </c>
      <c r="I14359">
        <v>2256.2682321797201</v>
      </c>
      <c r="K14359">
        <v>505.4</v>
      </c>
      <c r="M14359">
        <v>897.6</v>
      </c>
      <c r="N14359" t="s">
        <v>3091</v>
      </c>
      <c r="O14359" t="s">
        <v>3092</v>
      </c>
      <c r="P14359" t="s">
        <v>3095</v>
      </c>
      <c r="R14359" t="s">
        <v>3094</v>
      </c>
    </row>
    <row r="14360" spans="1:18" x14ac:dyDescent="0.25">
      <c r="A14360" t="s">
        <v>7819</v>
      </c>
      <c r="B14360" t="s">
        <v>3089</v>
      </c>
      <c r="D14360" t="s">
        <v>3090</v>
      </c>
      <c r="E14360" t="s">
        <v>3090</v>
      </c>
      <c r="F14360">
        <v>1</v>
      </c>
      <c r="G14360">
        <v>0</v>
      </c>
      <c r="H14360">
        <v>3505.8386131950001</v>
      </c>
      <c r="I14360">
        <v>2174.6586131949998</v>
      </c>
      <c r="K14360">
        <v>479.32</v>
      </c>
      <c r="M14360">
        <v>851.86</v>
      </c>
      <c r="N14360" t="s">
        <v>3091</v>
      </c>
      <c r="O14360" t="s">
        <v>3092</v>
      </c>
      <c r="P14360" t="s">
        <v>3095</v>
      </c>
      <c r="R14360" t="s">
        <v>3094</v>
      </c>
    </row>
    <row r="14361" spans="1:18" x14ac:dyDescent="0.25">
      <c r="A14361" t="s">
        <v>7820</v>
      </c>
      <c r="B14361" t="s">
        <v>3089</v>
      </c>
      <c r="D14361" t="s">
        <v>3090</v>
      </c>
      <c r="E14361" t="s">
        <v>3090</v>
      </c>
      <c r="F14361">
        <v>1</v>
      </c>
      <c r="G14361">
        <v>0</v>
      </c>
      <c r="H14361">
        <v>3337.566368018</v>
      </c>
      <c r="I14361">
        <v>2054.7163680180001</v>
      </c>
      <c r="K14361">
        <v>461.96499999999997</v>
      </c>
      <c r="M14361">
        <v>820.88499999999999</v>
      </c>
      <c r="N14361" t="s">
        <v>3091</v>
      </c>
      <c r="O14361" t="s">
        <v>3092</v>
      </c>
      <c r="P14361" t="s">
        <v>3095</v>
      </c>
      <c r="R14361" t="s">
        <v>3094</v>
      </c>
    </row>
    <row r="14362" spans="1:18" x14ac:dyDescent="0.25">
      <c r="A14362" t="s">
        <v>7821</v>
      </c>
      <c r="B14362" t="s">
        <v>3089</v>
      </c>
      <c r="D14362" t="s">
        <v>3090</v>
      </c>
      <c r="E14362" t="s">
        <v>3090</v>
      </c>
      <c r="F14362">
        <v>1</v>
      </c>
      <c r="G14362">
        <v>0</v>
      </c>
      <c r="H14362">
        <v>3976.5723469565301</v>
      </c>
      <c r="I14362">
        <v>2540.1473469565299</v>
      </c>
      <c r="K14362">
        <v>517.72500000000002</v>
      </c>
      <c r="M14362">
        <v>918.7</v>
      </c>
      <c r="N14362" t="s">
        <v>3091</v>
      </c>
      <c r="O14362" t="s">
        <v>3092</v>
      </c>
      <c r="P14362" t="s">
        <v>3095</v>
      </c>
      <c r="R14362" t="s">
        <v>3094</v>
      </c>
    </row>
    <row r="14363" spans="1:18" x14ac:dyDescent="0.25">
      <c r="A14363" t="s">
        <v>7822</v>
      </c>
      <c r="B14363" t="s">
        <v>3089</v>
      </c>
      <c r="D14363" t="s">
        <v>3090</v>
      </c>
      <c r="E14363" t="s">
        <v>3090</v>
      </c>
      <c r="F14363">
        <v>1</v>
      </c>
      <c r="G14363">
        <v>0</v>
      </c>
      <c r="H14363">
        <v>3846.0270268016402</v>
      </c>
      <c r="I14363">
        <v>2409.60202680164</v>
      </c>
      <c r="K14363">
        <v>517.73500000000001</v>
      </c>
      <c r="M14363">
        <v>918.69</v>
      </c>
      <c r="N14363" t="s">
        <v>3091</v>
      </c>
      <c r="O14363" t="s">
        <v>3092</v>
      </c>
      <c r="P14363" t="s">
        <v>3095</v>
      </c>
      <c r="R14363" t="s">
        <v>3094</v>
      </c>
    </row>
    <row r="14364" spans="1:18" x14ac:dyDescent="0.25">
      <c r="A14364" t="s">
        <v>7823</v>
      </c>
      <c r="B14364" t="s">
        <v>3089</v>
      </c>
      <c r="D14364" t="s">
        <v>3090</v>
      </c>
      <c r="E14364" t="s">
        <v>3090</v>
      </c>
      <c r="F14364">
        <v>1</v>
      </c>
      <c r="G14364">
        <v>0</v>
      </c>
      <c r="H14364">
        <v>3778.7243901216998</v>
      </c>
      <c r="I14364">
        <v>2353.1293901217</v>
      </c>
      <c r="K14364">
        <v>513.71916666666596</v>
      </c>
      <c r="M14364">
        <v>911.87583333333305</v>
      </c>
      <c r="N14364" t="s">
        <v>3091</v>
      </c>
      <c r="O14364" t="s">
        <v>3092</v>
      </c>
      <c r="P14364" t="s">
        <v>3095</v>
      </c>
      <c r="R14364" t="s">
        <v>3094</v>
      </c>
    </row>
    <row r="14365" spans="1:18" x14ac:dyDescent="0.25">
      <c r="A14365" t="s">
        <v>7824</v>
      </c>
      <c r="B14365" t="s">
        <v>3089</v>
      </c>
      <c r="D14365" t="s">
        <v>3090</v>
      </c>
      <c r="E14365" t="s">
        <v>3090</v>
      </c>
      <c r="F14365">
        <v>1</v>
      </c>
      <c r="G14365">
        <v>0</v>
      </c>
      <c r="H14365">
        <v>3752.3248031570602</v>
      </c>
      <c r="I14365">
        <v>2326.7198031570601</v>
      </c>
      <c r="K14365">
        <v>513.73249999999996</v>
      </c>
      <c r="M14365">
        <v>911.87249999999995</v>
      </c>
      <c r="N14365" t="s">
        <v>3091</v>
      </c>
      <c r="O14365" t="s">
        <v>3092</v>
      </c>
      <c r="P14365" t="s">
        <v>3095</v>
      </c>
      <c r="R14365" t="s">
        <v>3094</v>
      </c>
    </row>
    <row r="14366" spans="1:18" x14ac:dyDescent="0.25">
      <c r="A14366" t="s">
        <v>7825</v>
      </c>
      <c r="B14366" t="s">
        <v>3089</v>
      </c>
      <c r="D14366" t="s">
        <v>3090</v>
      </c>
      <c r="E14366" t="s">
        <v>3090</v>
      </c>
      <c r="F14366">
        <v>1</v>
      </c>
      <c r="G14366">
        <v>0</v>
      </c>
      <c r="H14366">
        <v>44.657600000000002</v>
      </c>
      <c r="I14366">
        <v>4.7976000000000001</v>
      </c>
      <c r="K14366">
        <v>14.49</v>
      </c>
      <c r="M14366">
        <v>25.37</v>
      </c>
      <c r="N14366" t="s">
        <v>3091</v>
      </c>
      <c r="O14366" t="s">
        <v>3092</v>
      </c>
      <c r="P14366" t="s">
        <v>3095</v>
      </c>
      <c r="R14366" t="s">
        <v>3094</v>
      </c>
    </row>
    <row r="14367" spans="1:18" x14ac:dyDescent="0.25">
      <c r="A14367" t="s">
        <v>3249</v>
      </c>
      <c r="B14367" t="s">
        <v>3089</v>
      </c>
      <c r="D14367" t="s">
        <v>3090</v>
      </c>
      <c r="E14367" t="s">
        <v>3090</v>
      </c>
      <c r="F14367">
        <v>1</v>
      </c>
      <c r="G14367">
        <v>0</v>
      </c>
      <c r="H14367">
        <v>24.766999999999999</v>
      </c>
      <c r="I14367">
        <v>24.766999999999999</v>
      </c>
      <c r="K14367"/>
      <c r="N14367" t="s">
        <v>3091</v>
      </c>
      <c r="O14367" t="s">
        <v>3092</v>
      </c>
      <c r="P14367" t="s">
        <v>3095</v>
      </c>
      <c r="R14367" t="s">
        <v>3094</v>
      </c>
    </row>
    <row r="14368" spans="1:18" x14ac:dyDescent="0.25">
      <c r="A14368" t="s">
        <v>3250</v>
      </c>
      <c r="B14368" t="s">
        <v>3089</v>
      </c>
      <c r="D14368" t="s">
        <v>3090</v>
      </c>
      <c r="E14368" t="s">
        <v>3090</v>
      </c>
      <c r="F14368">
        <v>1</v>
      </c>
      <c r="G14368">
        <v>0</v>
      </c>
      <c r="H14368">
        <v>142.658488833333</v>
      </c>
      <c r="I14368">
        <v>142.658488833333</v>
      </c>
      <c r="K14368"/>
      <c r="N14368" t="s">
        <v>3091</v>
      </c>
      <c r="O14368" t="s">
        <v>3092</v>
      </c>
      <c r="P14368" t="s">
        <v>3095</v>
      </c>
      <c r="R14368" t="s">
        <v>3094</v>
      </c>
    </row>
    <row r="14369" spans="1:18" x14ac:dyDescent="0.25">
      <c r="A14369" t="s">
        <v>473</v>
      </c>
      <c r="B14369" t="s">
        <v>3089</v>
      </c>
      <c r="D14369" t="s">
        <v>3090</v>
      </c>
      <c r="E14369" t="s">
        <v>3090</v>
      </c>
      <c r="F14369">
        <v>1</v>
      </c>
      <c r="G14369">
        <v>0</v>
      </c>
      <c r="H14369">
        <v>54.667256666666603</v>
      </c>
      <c r="I14369">
        <v>31.8222566666666</v>
      </c>
      <c r="K14369">
        <v>9.3350000000000009</v>
      </c>
      <c r="M14369">
        <v>13.51</v>
      </c>
      <c r="N14369" t="s">
        <v>3091</v>
      </c>
      <c r="O14369" t="s">
        <v>3092</v>
      </c>
      <c r="P14369" t="s">
        <v>3095</v>
      </c>
      <c r="R14369" t="s">
        <v>3094</v>
      </c>
    </row>
    <row r="14370" spans="1:18" x14ac:dyDescent="0.25">
      <c r="A14370" t="s">
        <v>475</v>
      </c>
      <c r="B14370" t="s">
        <v>3089</v>
      </c>
      <c r="D14370" t="s">
        <v>3090</v>
      </c>
      <c r="E14370" t="s">
        <v>3090</v>
      </c>
      <c r="F14370">
        <v>1</v>
      </c>
      <c r="G14370">
        <v>0</v>
      </c>
      <c r="H14370">
        <v>69.906881908713601</v>
      </c>
      <c r="I14370">
        <v>49.986881908713599</v>
      </c>
      <c r="K14370">
        <v>7.25</v>
      </c>
      <c r="M14370">
        <v>12.67</v>
      </c>
      <c r="N14370" t="s">
        <v>3091</v>
      </c>
      <c r="O14370" t="s">
        <v>3092</v>
      </c>
      <c r="P14370" t="s">
        <v>3095</v>
      </c>
      <c r="R14370" t="s">
        <v>3094</v>
      </c>
    </row>
    <row r="14371" spans="1:18" x14ac:dyDescent="0.25">
      <c r="A14371" t="s">
        <v>7826</v>
      </c>
      <c r="B14371" t="s">
        <v>3089</v>
      </c>
      <c r="D14371" t="s">
        <v>3090</v>
      </c>
      <c r="E14371" t="s">
        <v>3090</v>
      </c>
      <c r="F14371">
        <v>1</v>
      </c>
      <c r="G14371">
        <v>0</v>
      </c>
      <c r="H14371">
        <v>265.65537945386302</v>
      </c>
      <c r="I14371">
        <v>122.07537945386299</v>
      </c>
      <c r="K14371">
        <v>52.12</v>
      </c>
      <c r="M14371">
        <v>91.46</v>
      </c>
      <c r="N14371" t="s">
        <v>3091</v>
      </c>
      <c r="O14371" t="s">
        <v>3092</v>
      </c>
      <c r="P14371" t="s">
        <v>3095</v>
      </c>
      <c r="R14371" t="s">
        <v>3094</v>
      </c>
    </row>
    <row r="14372" spans="1:18" x14ac:dyDescent="0.25">
      <c r="A14372" t="s">
        <v>2775</v>
      </c>
      <c r="B14372" t="s">
        <v>3089</v>
      </c>
      <c r="D14372" t="s">
        <v>3090</v>
      </c>
      <c r="E14372" t="s">
        <v>3090</v>
      </c>
      <c r="F14372">
        <v>1</v>
      </c>
      <c r="G14372">
        <v>0</v>
      </c>
      <c r="H14372">
        <v>543.48758499999997</v>
      </c>
      <c r="I14372">
        <v>360.09758499999998</v>
      </c>
      <c r="K14372">
        <v>66.61</v>
      </c>
      <c r="M14372">
        <v>116.78</v>
      </c>
      <c r="N14372" t="s">
        <v>3091</v>
      </c>
      <c r="O14372" t="s">
        <v>3092</v>
      </c>
      <c r="P14372" t="s">
        <v>3095</v>
      </c>
      <c r="R14372" t="s">
        <v>3094</v>
      </c>
    </row>
    <row r="14373" spans="1:18" x14ac:dyDescent="0.25">
      <c r="A14373" t="s">
        <v>7827</v>
      </c>
      <c r="B14373" t="s">
        <v>3089</v>
      </c>
      <c r="D14373" t="s">
        <v>3090</v>
      </c>
      <c r="E14373" t="s">
        <v>3090</v>
      </c>
      <c r="F14373">
        <v>1</v>
      </c>
      <c r="G14373">
        <v>0</v>
      </c>
      <c r="H14373">
        <v>622.51272809004797</v>
      </c>
      <c r="I14373">
        <v>439.12272809004799</v>
      </c>
      <c r="K14373">
        <v>66.61</v>
      </c>
      <c r="M14373">
        <v>116.78</v>
      </c>
      <c r="N14373" t="s">
        <v>3091</v>
      </c>
      <c r="O14373" t="s">
        <v>3092</v>
      </c>
      <c r="P14373" t="s">
        <v>3095</v>
      </c>
      <c r="R14373" t="s">
        <v>3094</v>
      </c>
    </row>
    <row r="14374" spans="1:18" x14ac:dyDescent="0.25">
      <c r="A14374" t="s">
        <v>7828</v>
      </c>
      <c r="B14374" t="s">
        <v>3089</v>
      </c>
      <c r="D14374" t="s">
        <v>3090</v>
      </c>
      <c r="E14374" t="s">
        <v>3090</v>
      </c>
      <c r="F14374">
        <v>1</v>
      </c>
      <c r="G14374">
        <v>0</v>
      </c>
      <c r="H14374">
        <v>474.320544344344</v>
      </c>
      <c r="I14374">
        <v>290.93054434434401</v>
      </c>
      <c r="K14374">
        <v>66.61</v>
      </c>
      <c r="M14374">
        <v>116.78</v>
      </c>
      <c r="N14374" t="s">
        <v>3091</v>
      </c>
      <c r="O14374" t="s">
        <v>3092</v>
      </c>
      <c r="P14374" t="s">
        <v>3095</v>
      </c>
      <c r="R14374" t="s">
        <v>3094</v>
      </c>
    </row>
    <row r="14375" spans="1:18" x14ac:dyDescent="0.25">
      <c r="A14375" t="s">
        <v>7829</v>
      </c>
      <c r="B14375" t="s">
        <v>3089</v>
      </c>
      <c r="D14375" t="s">
        <v>3090</v>
      </c>
      <c r="E14375" t="s">
        <v>3090</v>
      </c>
      <c r="F14375">
        <v>1</v>
      </c>
      <c r="G14375">
        <v>0</v>
      </c>
      <c r="H14375">
        <v>4290.9504897799698</v>
      </c>
      <c r="I14375">
        <v>3276.7004897799702</v>
      </c>
      <c r="K14375">
        <v>363.12</v>
      </c>
      <c r="M14375">
        <v>651.13</v>
      </c>
      <c r="N14375" t="s">
        <v>3091</v>
      </c>
      <c r="O14375" t="s">
        <v>3092</v>
      </c>
      <c r="P14375" t="s">
        <v>3095</v>
      </c>
      <c r="R14375" t="s">
        <v>3094</v>
      </c>
    </row>
    <row r="14376" spans="1:18" x14ac:dyDescent="0.25">
      <c r="A14376" t="s">
        <v>3251</v>
      </c>
      <c r="B14376" t="s">
        <v>3089</v>
      </c>
      <c r="D14376" t="s">
        <v>3090</v>
      </c>
      <c r="E14376" t="s">
        <v>3090</v>
      </c>
      <c r="F14376">
        <v>1</v>
      </c>
      <c r="G14376">
        <v>0</v>
      </c>
      <c r="H14376">
        <v>3298.0735187038799</v>
      </c>
      <c r="I14376">
        <v>2165.20351870388</v>
      </c>
      <c r="K14376">
        <v>363.12</v>
      </c>
      <c r="M14376">
        <v>769.75</v>
      </c>
      <c r="N14376" t="s">
        <v>3091</v>
      </c>
      <c r="O14376" t="s">
        <v>3092</v>
      </c>
      <c r="P14376" t="s">
        <v>3095</v>
      </c>
      <c r="R14376" t="s">
        <v>3094</v>
      </c>
    </row>
    <row r="14377" spans="1:18" x14ac:dyDescent="0.25">
      <c r="A14377" t="s">
        <v>8504</v>
      </c>
      <c r="B14377" t="s">
        <v>3089</v>
      </c>
      <c r="D14377" t="s">
        <v>3090</v>
      </c>
      <c r="E14377" t="s">
        <v>3090</v>
      </c>
      <c r="F14377">
        <v>1</v>
      </c>
      <c r="G14377">
        <v>0</v>
      </c>
      <c r="H14377">
        <v>3557.2421414179798</v>
      </c>
      <c r="I14377">
        <v>2253.79214141798</v>
      </c>
      <c r="K14377">
        <v>532.51</v>
      </c>
      <c r="M14377">
        <v>770.94</v>
      </c>
      <c r="N14377" t="s">
        <v>3091</v>
      </c>
      <c r="O14377" t="s">
        <v>3092</v>
      </c>
      <c r="P14377" t="s">
        <v>3095</v>
      </c>
      <c r="R14377" t="s">
        <v>3094</v>
      </c>
    </row>
    <row r="14378" spans="1:18" x14ac:dyDescent="0.25">
      <c r="A14378" t="s">
        <v>7830</v>
      </c>
      <c r="B14378" t="s">
        <v>3089</v>
      </c>
      <c r="D14378" t="s">
        <v>3090</v>
      </c>
      <c r="E14378" t="s">
        <v>3090</v>
      </c>
      <c r="F14378">
        <v>1</v>
      </c>
      <c r="G14378">
        <v>0</v>
      </c>
      <c r="H14378">
        <v>4.2095748310256802</v>
      </c>
      <c r="I14378">
        <v>4.2095748310256802</v>
      </c>
      <c r="K14378"/>
      <c r="N14378" t="s">
        <v>3091</v>
      </c>
      <c r="O14378" t="s">
        <v>3092</v>
      </c>
      <c r="P14378" t="s">
        <v>3095</v>
      </c>
      <c r="R14378" t="s">
        <v>3094</v>
      </c>
    </row>
    <row r="14379" spans="1:18" x14ac:dyDescent="0.25">
      <c r="A14379" t="s">
        <v>7831</v>
      </c>
      <c r="B14379" t="s">
        <v>3089</v>
      </c>
      <c r="D14379" t="s">
        <v>3090</v>
      </c>
      <c r="E14379" t="s">
        <v>3090</v>
      </c>
      <c r="F14379">
        <v>1</v>
      </c>
      <c r="G14379">
        <v>0</v>
      </c>
      <c r="H14379">
        <v>0</v>
      </c>
      <c r="I14379">
        <v>0</v>
      </c>
      <c r="K14379"/>
      <c r="N14379" t="s">
        <v>3091</v>
      </c>
      <c r="O14379" t="s">
        <v>3092</v>
      </c>
      <c r="P14379" t="s">
        <v>3095</v>
      </c>
      <c r="R14379" t="s">
        <v>3094</v>
      </c>
    </row>
    <row r="14380" spans="1:18" x14ac:dyDescent="0.25">
      <c r="A14380" t="s">
        <v>7832</v>
      </c>
      <c r="B14380" t="s">
        <v>3089</v>
      </c>
      <c r="D14380" t="s">
        <v>3090</v>
      </c>
      <c r="E14380" t="s">
        <v>3090</v>
      </c>
      <c r="F14380">
        <v>1</v>
      </c>
      <c r="G14380">
        <v>0</v>
      </c>
      <c r="H14380">
        <v>0</v>
      </c>
      <c r="I14380">
        <v>0</v>
      </c>
      <c r="K14380"/>
      <c r="N14380" t="s">
        <v>3091</v>
      </c>
      <c r="O14380" t="s">
        <v>3092</v>
      </c>
      <c r="P14380" t="s">
        <v>3095</v>
      </c>
      <c r="R14380" t="s">
        <v>3094</v>
      </c>
    </row>
    <row r="14381" spans="1:18" x14ac:dyDescent="0.25">
      <c r="A14381" t="s">
        <v>7833</v>
      </c>
      <c r="B14381" t="s">
        <v>3089</v>
      </c>
      <c r="D14381" t="s">
        <v>3090</v>
      </c>
      <c r="E14381" t="s">
        <v>3090</v>
      </c>
      <c r="F14381">
        <v>1</v>
      </c>
      <c r="G14381">
        <v>0</v>
      </c>
      <c r="H14381">
        <v>8.5794178011204405</v>
      </c>
      <c r="I14381">
        <v>1.4494178011204399</v>
      </c>
      <c r="K14381">
        <v>2.61</v>
      </c>
      <c r="M14381">
        <v>4.5199999999999996</v>
      </c>
      <c r="N14381" t="s">
        <v>3091</v>
      </c>
      <c r="O14381" t="s">
        <v>3092</v>
      </c>
      <c r="P14381" t="s">
        <v>3095</v>
      </c>
      <c r="R14381" t="s">
        <v>3094</v>
      </c>
    </row>
    <row r="14382" spans="1:18" x14ac:dyDescent="0.25">
      <c r="A14382" t="s">
        <v>3470</v>
      </c>
      <c r="B14382" t="s">
        <v>3089</v>
      </c>
      <c r="D14382" t="s">
        <v>3090</v>
      </c>
      <c r="E14382" t="s">
        <v>3090</v>
      </c>
      <c r="F14382">
        <v>1</v>
      </c>
      <c r="G14382">
        <v>0</v>
      </c>
      <c r="H14382">
        <v>306.34277909270202</v>
      </c>
      <c r="I14382">
        <v>306.34277909270202</v>
      </c>
      <c r="K14382"/>
      <c r="N14382" t="s">
        <v>3091</v>
      </c>
      <c r="O14382" t="s">
        <v>3092</v>
      </c>
      <c r="P14382" t="s">
        <v>3095</v>
      </c>
      <c r="R14382" t="s">
        <v>3094</v>
      </c>
    </row>
    <row r="14383" spans="1:18" x14ac:dyDescent="0.25">
      <c r="A14383" t="s">
        <v>7834</v>
      </c>
      <c r="B14383" t="s">
        <v>3089</v>
      </c>
      <c r="D14383" t="s">
        <v>3090</v>
      </c>
      <c r="E14383" t="s">
        <v>3090</v>
      </c>
      <c r="F14383">
        <v>1</v>
      </c>
      <c r="G14383">
        <v>0</v>
      </c>
      <c r="H14383">
        <v>0</v>
      </c>
      <c r="I14383">
        <v>0</v>
      </c>
      <c r="K14383"/>
      <c r="N14383" t="s">
        <v>3091</v>
      </c>
      <c r="O14383" t="s">
        <v>3092</v>
      </c>
      <c r="P14383" t="s">
        <v>3095</v>
      </c>
      <c r="R14383" t="s">
        <v>3094</v>
      </c>
    </row>
    <row r="14384" spans="1:18" x14ac:dyDescent="0.25">
      <c r="A14384" t="s">
        <v>7835</v>
      </c>
      <c r="B14384" t="s">
        <v>3089</v>
      </c>
      <c r="D14384" t="s">
        <v>3090</v>
      </c>
      <c r="E14384" t="s">
        <v>3090</v>
      </c>
      <c r="F14384">
        <v>1</v>
      </c>
      <c r="G14384">
        <v>0</v>
      </c>
      <c r="H14384">
        <v>0</v>
      </c>
      <c r="I14384">
        <v>0</v>
      </c>
      <c r="K14384"/>
      <c r="N14384" t="s">
        <v>3091</v>
      </c>
      <c r="O14384" t="s">
        <v>3092</v>
      </c>
      <c r="P14384" t="s">
        <v>3095</v>
      </c>
      <c r="R14384" t="s">
        <v>3094</v>
      </c>
    </row>
    <row r="14385" spans="1:18" x14ac:dyDescent="0.25">
      <c r="A14385" t="s">
        <v>7836</v>
      </c>
      <c r="B14385" t="s">
        <v>3089</v>
      </c>
      <c r="D14385" t="s">
        <v>3090</v>
      </c>
      <c r="E14385" t="s">
        <v>3090</v>
      </c>
      <c r="F14385">
        <v>1</v>
      </c>
      <c r="G14385">
        <v>0</v>
      </c>
      <c r="H14385">
        <v>0</v>
      </c>
      <c r="I14385">
        <v>0</v>
      </c>
      <c r="K14385"/>
      <c r="N14385" t="s">
        <v>3091</v>
      </c>
      <c r="O14385" t="s">
        <v>3092</v>
      </c>
      <c r="P14385" t="s">
        <v>3095</v>
      </c>
      <c r="R14385" t="s">
        <v>3094</v>
      </c>
    </row>
    <row r="14386" spans="1:18" x14ac:dyDescent="0.25">
      <c r="A14386" t="s">
        <v>7837</v>
      </c>
      <c r="B14386" t="s">
        <v>3089</v>
      </c>
      <c r="D14386" t="s">
        <v>3090</v>
      </c>
      <c r="E14386" t="s">
        <v>3090</v>
      </c>
      <c r="F14386">
        <v>1</v>
      </c>
      <c r="G14386">
        <v>0</v>
      </c>
      <c r="H14386">
        <v>0</v>
      </c>
      <c r="I14386">
        <v>0</v>
      </c>
      <c r="K14386"/>
      <c r="N14386" t="s">
        <v>3091</v>
      </c>
      <c r="O14386" t="s">
        <v>3092</v>
      </c>
      <c r="P14386" t="s">
        <v>3095</v>
      </c>
      <c r="R14386" t="s">
        <v>3094</v>
      </c>
    </row>
    <row r="14387" spans="1:18" x14ac:dyDescent="0.25">
      <c r="A14387" t="s">
        <v>7838</v>
      </c>
      <c r="B14387" t="s">
        <v>3089</v>
      </c>
      <c r="D14387" t="s">
        <v>3090</v>
      </c>
      <c r="E14387" t="s">
        <v>3090</v>
      </c>
      <c r="F14387">
        <v>1</v>
      </c>
      <c r="G14387">
        <v>0</v>
      </c>
      <c r="H14387">
        <v>0</v>
      </c>
      <c r="I14387">
        <v>0</v>
      </c>
      <c r="K14387"/>
      <c r="N14387" t="s">
        <v>3091</v>
      </c>
      <c r="O14387" t="s">
        <v>3092</v>
      </c>
      <c r="P14387" t="s">
        <v>3095</v>
      </c>
      <c r="R14387" t="s">
        <v>3094</v>
      </c>
    </row>
    <row r="14388" spans="1:18" x14ac:dyDescent="0.25">
      <c r="A14388" t="s">
        <v>7839</v>
      </c>
      <c r="B14388" t="s">
        <v>3089</v>
      </c>
      <c r="D14388" t="s">
        <v>3090</v>
      </c>
      <c r="E14388" t="s">
        <v>3090</v>
      </c>
      <c r="F14388">
        <v>1</v>
      </c>
      <c r="G14388">
        <v>0</v>
      </c>
      <c r="H14388">
        <v>0</v>
      </c>
      <c r="I14388">
        <v>0</v>
      </c>
      <c r="K14388"/>
      <c r="N14388" t="s">
        <v>3091</v>
      </c>
      <c r="O14388" t="s">
        <v>3092</v>
      </c>
      <c r="P14388" t="s">
        <v>3095</v>
      </c>
      <c r="R14388" t="s">
        <v>3094</v>
      </c>
    </row>
    <row r="14389" spans="1:18" x14ac:dyDescent="0.25">
      <c r="A14389" t="s">
        <v>7840</v>
      </c>
      <c r="B14389" t="s">
        <v>3089</v>
      </c>
      <c r="D14389" t="s">
        <v>3090</v>
      </c>
      <c r="E14389" t="s">
        <v>3090</v>
      </c>
      <c r="F14389">
        <v>1</v>
      </c>
      <c r="G14389">
        <v>0</v>
      </c>
      <c r="H14389">
        <v>0</v>
      </c>
      <c r="I14389">
        <v>0</v>
      </c>
      <c r="K14389"/>
      <c r="N14389" t="s">
        <v>3091</v>
      </c>
      <c r="O14389" t="s">
        <v>3092</v>
      </c>
      <c r="P14389" t="s">
        <v>3095</v>
      </c>
      <c r="R14389" t="s">
        <v>3094</v>
      </c>
    </row>
    <row r="14390" spans="1:18" x14ac:dyDescent="0.25">
      <c r="A14390" t="s">
        <v>7841</v>
      </c>
      <c r="B14390" t="s">
        <v>3089</v>
      </c>
      <c r="D14390" t="s">
        <v>3090</v>
      </c>
      <c r="E14390" t="s">
        <v>3090</v>
      </c>
      <c r="F14390">
        <v>1</v>
      </c>
      <c r="G14390">
        <v>0</v>
      </c>
      <c r="H14390">
        <v>5585.6924101055802</v>
      </c>
      <c r="I14390">
        <v>4062.9084101055801</v>
      </c>
      <c r="K14390">
        <v>548.154</v>
      </c>
      <c r="M14390">
        <v>974.63</v>
      </c>
      <c r="N14390" t="s">
        <v>3091</v>
      </c>
      <c r="O14390" t="s">
        <v>3092</v>
      </c>
      <c r="P14390" t="s">
        <v>3095</v>
      </c>
      <c r="R14390" t="s">
        <v>3094</v>
      </c>
    </row>
    <row r="14391" spans="1:18" x14ac:dyDescent="0.25">
      <c r="A14391" t="s">
        <v>7842</v>
      </c>
      <c r="B14391" t="s">
        <v>3089</v>
      </c>
      <c r="D14391" t="s">
        <v>3090</v>
      </c>
      <c r="E14391" t="s">
        <v>3090</v>
      </c>
      <c r="F14391">
        <v>1</v>
      </c>
      <c r="G14391">
        <v>0</v>
      </c>
      <c r="H14391">
        <v>4951.8539366742698</v>
      </c>
      <c r="I14391">
        <v>3562.2939366742698</v>
      </c>
      <c r="K14391">
        <v>499.63</v>
      </c>
      <c r="M14391">
        <v>889.93</v>
      </c>
      <c r="N14391" t="s">
        <v>3091</v>
      </c>
      <c r="O14391" t="s">
        <v>3092</v>
      </c>
      <c r="P14391" t="s">
        <v>3095</v>
      </c>
      <c r="R14391" t="s">
        <v>3094</v>
      </c>
    </row>
    <row r="14392" spans="1:18" x14ac:dyDescent="0.25">
      <c r="A14392" t="s">
        <v>7843</v>
      </c>
      <c r="B14392" t="s">
        <v>3089</v>
      </c>
      <c r="D14392" t="s">
        <v>3090</v>
      </c>
      <c r="E14392" t="s">
        <v>3090</v>
      </c>
      <c r="F14392">
        <v>1</v>
      </c>
      <c r="G14392">
        <v>0</v>
      </c>
      <c r="H14392">
        <v>4739.61678420923</v>
      </c>
      <c r="I14392">
        <v>3477.7267842092301</v>
      </c>
      <c r="K14392">
        <v>453.26499999999999</v>
      </c>
      <c r="M14392">
        <v>808.625</v>
      </c>
      <c r="N14392" t="s">
        <v>3091</v>
      </c>
      <c r="O14392" t="s">
        <v>3092</v>
      </c>
      <c r="P14392" t="s">
        <v>3095</v>
      </c>
      <c r="R14392" t="s">
        <v>3094</v>
      </c>
    </row>
    <row r="14393" spans="1:18" x14ac:dyDescent="0.25">
      <c r="A14393" t="s">
        <v>7844</v>
      </c>
      <c r="B14393" t="s">
        <v>3089</v>
      </c>
      <c r="D14393" t="s">
        <v>3090</v>
      </c>
      <c r="E14393" t="s">
        <v>3090</v>
      </c>
      <c r="F14393">
        <v>1</v>
      </c>
      <c r="G14393">
        <v>0</v>
      </c>
      <c r="H14393">
        <v>5019.1887990639898</v>
      </c>
      <c r="I14393">
        <v>3677.6387990639901</v>
      </c>
      <c r="K14393">
        <v>482.25</v>
      </c>
      <c r="M14393">
        <v>859.3</v>
      </c>
      <c r="N14393" t="s">
        <v>3091</v>
      </c>
      <c r="O14393" t="s">
        <v>3092</v>
      </c>
      <c r="P14393" t="s">
        <v>3095</v>
      </c>
      <c r="R14393" t="s">
        <v>3094</v>
      </c>
    </row>
    <row r="14394" spans="1:18" x14ac:dyDescent="0.25">
      <c r="A14394" t="s">
        <v>7845</v>
      </c>
      <c r="B14394" t="s">
        <v>3089</v>
      </c>
      <c r="D14394" t="s">
        <v>3090</v>
      </c>
      <c r="E14394" t="s">
        <v>3090</v>
      </c>
      <c r="F14394">
        <v>1</v>
      </c>
      <c r="G14394">
        <v>0</v>
      </c>
      <c r="H14394">
        <v>5091.9166896187198</v>
      </c>
      <c r="I14394">
        <v>3750.3666896187201</v>
      </c>
      <c r="K14394">
        <v>482.25</v>
      </c>
      <c r="M14394">
        <v>859.3</v>
      </c>
      <c r="N14394" t="s">
        <v>3091</v>
      </c>
      <c r="O14394" t="s">
        <v>3092</v>
      </c>
      <c r="P14394" t="s">
        <v>3095</v>
      </c>
      <c r="R14394" t="s">
        <v>3094</v>
      </c>
    </row>
    <row r="14395" spans="1:18" x14ac:dyDescent="0.25">
      <c r="A14395" t="s">
        <v>7846</v>
      </c>
      <c r="B14395" t="s">
        <v>3089</v>
      </c>
      <c r="D14395" t="s">
        <v>3090</v>
      </c>
      <c r="E14395" t="s">
        <v>3090</v>
      </c>
      <c r="F14395">
        <v>1</v>
      </c>
      <c r="G14395">
        <v>0</v>
      </c>
      <c r="H14395">
        <v>5341.05659780511</v>
      </c>
      <c r="I14395">
        <v>4039.3599311384401</v>
      </c>
      <c r="K14395">
        <v>467.75333333333299</v>
      </c>
      <c r="M14395">
        <v>833.94333333333304</v>
      </c>
      <c r="N14395" t="s">
        <v>3091</v>
      </c>
      <c r="O14395" t="s">
        <v>3092</v>
      </c>
      <c r="P14395" t="s">
        <v>3095</v>
      </c>
      <c r="R14395" t="s">
        <v>3094</v>
      </c>
    </row>
    <row r="14396" spans="1:18" x14ac:dyDescent="0.25">
      <c r="A14396" t="s">
        <v>7847</v>
      </c>
      <c r="B14396" t="s">
        <v>3089</v>
      </c>
      <c r="D14396" t="s">
        <v>3090</v>
      </c>
      <c r="E14396" t="s">
        <v>3090</v>
      </c>
      <c r="F14396">
        <v>1</v>
      </c>
      <c r="G14396">
        <v>0</v>
      </c>
      <c r="H14396">
        <v>5207.7877891259996</v>
      </c>
      <c r="I14396">
        <v>3832.8127891260001</v>
      </c>
      <c r="K14396">
        <v>494.58499999999998</v>
      </c>
      <c r="M14396">
        <v>880.39</v>
      </c>
      <c r="N14396" t="s">
        <v>3091</v>
      </c>
      <c r="O14396" t="s">
        <v>3092</v>
      </c>
      <c r="P14396" t="s">
        <v>3095</v>
      </c>
      <c r="R14396" t="s">
        <v>3094</v>
      </c>
    </row>
    <row r="14397" spans="1:18" x14ac:dyDescent="0.25">
      <c r="A14397" t="s">
        <v>7848</v>
      </c>
      <c r="B14397" t="s">
        <v>3089</v>
      </c>
      <c r="D14397" t="s">
        <v>3090</v>
      </c>
      <c r="E14397" t="s">
        <v>3090</v>
      </c>
      <c r="F14397">
        <v>1</v>
      </c>
      <c r="G14397">
        <v>0</v>
      </c>
      <c r="H14397">
        <v>5326.6187326453301</v>
      </c>
      <c r="I14397">
        <v>3951.6170659786599</v>
      </c>
      <c r="K14397">
        <v>494.56833333333299</v>
      </c>
      <c r="M14397">
        <v>880.43333333333305</v>
      </c>
      <c r="N14397" t="s">
        <v>3091</v>
      </c>
      <c r="O14397" t="s">
        <v>3092</v>
      </c>
      <c r="P14397" t="s">
        <v>3095</v>
      </c>
      <c r="R14397" t="s">
        <v>3094</v>
      </c>
    </row>
    <row r="14398" spans="1:18" x14ac:dyDescent="0.25">
      <c r="A14398" t="s">
        <v>7849</v>
      </c>
      <c r="B14398" t="s">
        <v>3089</v>
      </c>
      <c r="D14398" t="s">
        <v>3090</v>
      </c>
      <c r="E14398" t="s">
        <v>3090</v>
      </c>
      <c r="F14398">
        <v>1</v>
      </c>
      <c r="G14398">
        <v>0</v>
      </c>
      <c r="H14398">
        <v>5173.8992269947103</v>
      </c>
      <c r="I14398">
        <v>3798.8992269947098</v>
      </c>
      <c r="K14398">
        <v>494.5675</v>
      </c>
      <c r="M14398">
        <v>880.4325</v>
      </c>
      <c r="N14398" t="s">
        <v>3091</v>
      </c>
      <c r="O14398" t="s">
        <v>3092</v>
      </c>
      <c r="P14398" t="s">
        <v>3095</v>
      </c>
      <c r="R14398" t="s">
        <v>3094</v>
      </c>
    </row>
    <row r="14399" spans="1:18" x14ac:dyDescent="0.25">
      <c r="A14399" t="s">
        <v>7850</v>
      </c>
      <c r="B14399" t="s">
        <v>3089</v>
      </c>
      <c r="D14399" t="s">
        <v>3090</v>
      </c>
      <c r="E14399" t="s">
        <v>3090</v>
      </c>
      <c r="F14399">
        <v>1</v>
      </c>
      <c r="G14399">
        <v>0</v>
      </c>
      <c r="H14399">
        <v>5401.6776077633904</v>
      </c>
      <c r="I14399">
        <v>4037.5626077633901</v>
      </c>
      <c r="K14399">
        <v>490.55666666666599</v>
      </c>
      <c r="M14399">
        <v>873.55833333333305</v>
      </c>
      <c r="N14399" t="s">
        <v>3091</v>
      </c>
      <c r="O14399" t="s">
        <v>3092</v>
      </c>
      <c r="P14399" t="s">
        <v>3095</v>
      </c>
      <c r="R14399" t="s">
        <v>3094</v>
      </c>
    </row>
    <row r="14400" spans="1:18" x14ac:dyDescent="0.25">
      <c r="A14400" t="s">
        <v>7851</v>
      </c>
      <c r="B14400" t="s">
        <v>3089</v>
      </c>
      <c r="D14400" t="s">
        <v>3090</v>
      </c>
      <c r="E14400" t="s">
        <v>3090</v>
      </c>
      <c r="F14400">
        <v>1</v>
      </c>
      <c r="G14400">
        <v>0</v>
      </c>
      <c r="H14400">
        <v>5419.2042407510498</v>
      </c>
      <c r="I14400">
        <v>4055.0942407510502</v>
      </c>
      <c r="K14400">
        <v>490.55416666666599</v>
      </c>
      <c r="M14400">
        <v>873.555833333333</v>
      </c>
      <c r="N14400" t="s">
        <v>3091</v>
      </c>
      <c r="O14400" t="s">
        <v>3092</v>
      </c>
      <c r="P14400" t="s">
        <v>3095</v>
      </c>
      <c r="R14400" t="s">
        <v>3094</v>
      </c>
    </row>
    <row r="14401" spans="1:18" x14ac:dyDescent="0.25">
      <c r="A14401" t="s">
        <v>8320</v>
      </c>
      <c r="B14401" t="s">
        <v>3089</v>
      </c>
      <c r="D14401" t="s">
        <v>3090</v>
      </c>
      <c r="E14401" t="s">
        <v>3090</v>
      </c>
      <c r="F14401">
        <v>1</v>
      </c>
      <c r="G14401">
        <v>0</v>
      </c>
      <c r="H14401">
        <v>4818.7276491357397</v>
      </c>
      <c r="I14401">
        <v>3264.7776491357399</v>
      </c>
      <c r="K14401">
        <v>498.09500000000003</v>
      </c>
      <c r="M14401">
        <v>1055.855</v>
      </c>
      <c r="N14401" t="s">
        <v>3091</v>
      </c>
      <c r="O14401" t="s">
        <v>3092</v>
      </c>
      <c r="P14401" t="s">
        <v>3095</v>
      </c>
      <c r="R14401" t="s">
        <v>3094</v>
      </c>
    </row>
    <row r="14402" spans="1:18" x14ac:dyDescent="0.25">
      <c r="A14402" t="s">
        <v>8321</v>
      </c>
      <c r="B14402" t="s">
        <v>3089</v>
      </c>
      <c r="D14402" t="s">
        <v>3090</v>
      </c>
      <c r="E14402" t="s">
        <v>3090</v>
      </c>
      <c r="F14402">
        <v>1</v>
      </c>
      <c r="G14402">
        <v>0</v>
      </c>
      <c r="H14402">
        <v>4818.65218802463</v>
      </c>
      <c r="I14402">
        <v>3264.7021880246298</v>
      </c>
      <c r="K14402">
        <v>498.09500000000003</v>
      </c>
      <c r="M14402">
        <v>1055.855</v>
      </c>
      <c r="N14402" t="s">
        <v>3091</v>
      </c>
      <c r="O14402" t="s">
        <v>3092</v>
      </c>
      <c r="P14402" t="s">
        <v>3095</v>
      </c>
      <c r="R14402" t="s">
        <v>3094</v>
      </c>
    </row>
    <row r="14403" spans="1:18" x14ac:dyDescent="0.25">
      <c r="A14403" t="s">
        <v>8857</v>
      </c>
      <c r="B14403" t="s">
        <v>3089</v>
      </c>
      <c r="D14403" t="s">
        <v>3090</v>
      </c>
      <c r="E14403" t="s">
        <v>3090</v>
      </c>
      <c r="F14403">
        <v>1</v>
      </c>
      <c r="G14403">
        <v>0</v>
      </c>
      <c r="H14403">
        <v>5129.0827831370598</v>
      </c>
      <c r="I14403">
        <v>3399.7777831370599</v>
      </c>
      <c r="K14403">
        <v>706.505</v>
      </c>
      <c r="M14403">
        <v>1022.8</v>
      </c>
      <c r="N14403" t="s">
        <v>3091</v>
      </c>
      <c r="O14403" t="s">
        <v>3092</v>
      </c>
      <c r="P14403" t="s">
        <v>3095</v>
      </c>
      <c r="R14403" t="s">
        <v>3094</v>
      </c>
    </row>
    <row r="14404" spans="1:18" x14ac:dyDescent="0.25">
      <c r="A14404" t="s">
        <v>8858</v>
      </c>
      <c r="B14404" t="s">
        <v>3089</v>
      </c>
      <c r="D14404" t="s">
        <v>3090</v>
      </c>
      <c r="E14404" t="s">
        <v>3090</v>
      </c>
      <c r="F14404">
        <v>1</v>
      </c>
      <c r="G14404">
        <v>0</v>
      </c>
      <c r="H14404">
        <v>5128.7642596758596</v>
      </c>
      <c r="I14404">
        <v>3399.4592596758598</v>
      </c>
      <c r="K14404">
        <v>706.48500000000001</v>
      </c>
      <c r="M14404">
        <v>1022.82</v>
      </c>
      <c r="N14404" t="s">
        <v>3091</v>
      </c>
      <c r="O14404" t="s">
        <v>3092</v>
      </c>
      <c r="P14404" t="s">
        <v>3095</v>
      </c>
      <c r="R14404" t="s">
        <v>3094</v>
      </c>
    </row>
    <row r="14405" spans="1:18" x14ac:dyDescent="0.25">
      <c r="A14405" t="s">
        <v>8859</v>
      </c>
      <c r="B14405" t="s">
        <v>3089</v>
      </c>
      <c r="D14405" t="s">
        <v>3090</v>
      </c>
      <c r="E14405" t="s">
        <v>3090</v>
      </c>
      <c r="F14405">
        <v>1</v>
      </c>
      <c r="G14405">
        <v>0</v>
      </c>
      <c r="H14405">
        <v>5125.1461827729399</v>
      </c>
      <c r="I14405">
        <v>3395.87618277294</v>
      </c>
      <c r="K14405">
        <v>706.49</v>
      </c>
      <c r="M14405">
        <v>1022.78</v>
      </c>
      <c r="N14405" t="s">
        <v>3091</v>
      </c>
      <c r="O14405" t="s">
        <v>3092</v>
      </c>
      <c r="P14405" t="s">
        <v>3095</v>
      </c>
      <c r="R14405" t="s">
        <v>3094</v>
      </c>
    </row>
    <row r="14406" spans="1:18" x14ac:dyDescent="0.25">
      <c r="A14406" t="s">
        <v>7852</v>
      </c>
      <c r="B14406" t="s">
        <v>3089</v>
      </c>
      <c r="D14406" t="s">
        <v>3090</v>
      </c>
      <c r="E14406" t="s">
        <v>3090</v>
      </c>
      <c r="F14406">
        <v>1</v>
      </c>
      <c r="G14406">
        <v>0</v>
      </c>
      <c r="H14406">
        <v>0</v>
      </c>
      <c r="I14406">
        <v>0</v>
      </c>
      <c r="K14406"/>
      <c r="N14406" t="s">
        <v>3091</v>
      </c>
      <c r="O14406" t="s">
        <v>3092</v>
      </c>
      <c r="P14406" t="s">
        <v>3095</v>
      </c>
      <c r="R14406" t="s">
        <v>3094</v>
      </c>
    </row>
    <row r="14407" spans="1:18" x14ac:dyDescent="0.25">
      <c r="A14407" t="s">
        <v>373</v>
      </c>
      <c r="B14407" t="s">
        <v>3089</v>
      </c>
      <c r="D14407" t="s">
        <v>3090</v>
      </c>
      <c r="E14407" t="s">
        <v>3090</v>
      </c>
      <c r="F14407">
        <v>1</v>
      </c>
      <c r="G14407">
        <v>0</v>
      </c>
      <c r="H14407">
        <v>161.714737925203</v>
      </c>
      <c r="I14407">
        <v>96.614737925203201</v>
      </c>
      <c r="K14407">
        <v>23.16</v>
      </c>
      <c r="M14407">
        <v>41.94</v>
      </c>
      <c r="N14407" t="s">
        <v>3091</v>
      </c>
      <c r="O14407" t="s">
        <v>3092</v>
      </c>
      <c r="P14407" t="s">
        <v>3095</v>
      </c>
      <c r="R14407" t="s">
        <v>3094</v>
      </c>
    </row>
    <row r="14408" spans="1:18" x14ac:dyDescent="0.25">
      <c r="A14408" t="s">
        <v>7853</v>
      </c>
      <c r="B14408" t="s">
        <v>3089</v>
      </c>
      <c r="D14408" t="s">
        <v>3090</v>
      </c>
      <c r="E14408" t="s">
        <v>3090</v>
      </c>
      <c r="F14408">
        <v>1</v>
      </c>
      <c r="G14408">
        <v>0</v>
      </c>
      <c r="H14408">
        <v>0</v>
      </c>
      <c r="I14408">
        <v>0</v>
      </c>
      <c r="K14408"/>
      <c r="N14408" t="s">
        <v>3091</v>
      </c>
      <c r="O14408" t="s">
        <v>3092</v>
      </c>
      <c r="P14408" t="s">
        <v>3095</v>
      </c>
      <c r="R14408" t="s">
        <v>3094</v>
      </c>
    </row>
    <row r="14409" spans="1:18" x14ac:dyDescent="0.25">
      <c r="A14409" t="s">
        <v>492</v>
      </c>
      <c r="B14409" t="s">
        <v>3089</v>
      </c>
      <c r="D14409" t="s">
        <v>3090</v>
      </c>
      <c r="E14409" t="s">
        <v>3090</v>
      </c>
      <c r="F14409">
        <v>1</v>
      </c>
      <c r="G14409">
        <v>0</v>
      </c>
      <c r="H14409">
        <v>28.079000000000001</v>
      </c>
      <c r="I14409">
        <v>28.079000000000001</v>
      </c>
      <c r="K14409"/>
      <c r="N14409" t="s">
        <v>3091</v>
      </c>
      <c r="O14409" t="s">
        <v>3092</v>
      </c>
      <c r="P14409" t="s">
        <v>3095</v>
      </c>
      <c r="R14409" t="s">
        <v>3094</v>
      </c>
    </row>
    <row r="14410" spans="1:18" x14ac:dyDescent="0.25">
      <c r="A14410" t="s">
        <v>7854</v>
      </c>
      <c r="B14410" t="s">
        <v>3089</v>
      </c>
      <c r="D14410" t="s">
        <v>3090</v>
      </c>
      <c r="E14410" t="s">
        <v>3090</v>
      </c>
      <c r="F14410">
        <v>1</v>
      </c>
      <c r="G14410">
        <v>0</v>
      </c>
      <c r="H14410">
        <v>0</v>
      </c>
      <c r="I14410">
        <v>0</v>
      </c>
      <c r="K14410"/>
      <c r="N14410" t="s">
        <v>3091</v>
      </c>
      <c r="O14410" t="s">
        <v>3092</v>
      </c>
      <c r="P14410" t="s">
        <v>3095</v>
      </c>
      <c r="R14410" t="s">
        <v>3094</v>
      </c>
    </row>
    <row r="14411" spans="1:18" x14ac:dyDescent="0.25">
      <c r="A14411" t="s">
        <v>504</v>
      </c>
      <c r="B14411" t="s">
        <v>3089</v>
      </c>
      <c r="D14411" t="s">
        <v>3090</v>
      </c>
      <c r="E14411" t="s">
        <v>3090</v>
      </c>
      <c r="F14411">
        <v>1</v>
      </c>
      <c r="G14411">
        <v>0</v>
      </c>
      <c r="H14411">
        <v>10.63</v>
      </c>
      <c r="I14411">
        <v>10.63</v>
      </c>
      <c r="K14411"/>
      <c r="N14411" t="s">
        <v>3091</v>
      </c>
      <c r="O14411" t="s">
        <v>3092</v>
      </c>
      <c r="P14411" t="s">
        <v>3095</v>
      </c>
      <c r="R14411" t="s">
        <v>3094</v>
      </c>
    </row>
    <row r="14412" spans="1:18" x14ac:dyDescent="0.25">
      <c r="A14412" t="s">
        <v>502</v>
      </c>
      <c r="B14412" t="s">
        <v>3089</v>
      </c>
      <c r="D14412" t="s">
        <v>3090</v>
      </c>
      <c r="E14412" t="s">
        <v>3090</v>
      </c>
      <c r="F14412">
        <v>1</v>
      </c>
      <c r="G14412">
        <v>0</v>
      </c>
      <c r="H14412">
        <v>30.154081112</v>
      </c>
      <c r="I14412">
        <v>30.154081112</v>
      </c>
      <c r="K14412">
        <v>0</v>
      </c>
      <c r="M14412">
        <v>0</v>
      </c>
      <c r="N14412" t="s">
        <v>3091</v>
      </c>
      <c r="O14412" t="s">
        <v>3092</v>
      </c>
      <c r="P14412" t="s">
        <v>3095</v>
      </c>
      <c r="R14412" t="s">
        <v>3094</v>
      </c>
    </row>
    <row r="14413" spans="1:18" x14ac:dyDescent="0.25">
      <c r="A14413" t="s">
        <v>486</v>
      </c>
      <c r="B14413" t="s">
        <v>3089</v>
      </c>
      <c r="D14413" t="s">
        <v>3090</v>
      </c>
      <c r="E14413" t="s">
        <v>3090</v>
      </c>
      <c r="F14413">
        <v>1</v>
      </c>
      <c r="G14413">
        <v>0</v>
      </c>
      <c r="H14413">
        <v>193.42895999999999</v>
      </c>
      <c r="I14413">
        <v>141.13896</v>
      </c>
      <c r="K14413">
        <v>18.82</v>
      </c>
      <c r="M14413">
        <v>33.47</v>
      </c>
      <c r="N14413" t="s">
        <v>3091</v>
      </c>
      <c r="O14413" t="s">
        <v>3092</v>
      </c>
      <c r="P14413" t="s">
        <v>3095</v>
      </c>
      <c r="R14413" t="s">
        <v>3094</v>
      </c>
    </row>
    <row r="14414" spans="1:18" x14ac:dyDescent="0.25">
      <c r="A14414" t="s">
        <v>7855</v>
      </c>
      <c r="B14414" t="s">
        <v>3089</v>
      </c>
      <c r="D14414" t="s">
        <v>3090</v>
      </c>
      <c r="E14414" t="s">
        <v>3090</v>
      </c>
      <c r="F14414">
        <v>1</v>
      </c>
      <c r="G14414">
        <v>0</v>
      </c>
      <c r="H14414">
        <v>0</v>
      </c>
      <c r="I14414">
        <v>0</v>
      </c>
      <c r="K14414"/>
      <c r="N14414" t="s">
        <v>3091</v>
      </c>
      <c r="O14414" t="s">
        <v>3092</v>
      </c>
      <c r="P14414" t="s">
        <v>3095</v>
      </c>
      <c r="R14414" t="s">
        <v>3094</v>
      </c>
    </row>
    <row r="14415" spans="1:18" x14ac:dyDescent="0.25">
      <c r="A14415" t="s">
        <v>7856</v>
      </c>
      <c r="B14415" t="s">
        <v>3089</v>
      </c>
      <c r="D14415" t="s">
        <v>3090</v>
      </c>
      <c r="E14415" t="s">
        <v>3090</v>
      </c>
      <c r="F14415">
        <v>1</v>
      </c>
      <c r="G14415">
        <v>0</v>
      </c>
      <c r="H14415">
        <v>0</v>
      </c>
      <c r="I14415">
        <v>0</v>
      </c>
      <c r="K14415"/>
      <c r="N14415" t="s">
        <v>3091</v>
      </c>
      <c r="O14415" t="s">
        <v>3092</v>
      </c>
      <c r="P14415" t="s">
        <v>3095</v>
      </c>
      <c r="R14415" t="s">
        <v>3094</v>
      </c>
    </row>
    <row r="14416" spans="1:18" x14ac:dyDescent="0.25">
      <c r="A14416" t="s">
        <v>7857</v>
      </c>
      <c r="B14416" t="s">
        <v>3089</v>
      </c>
      <c r="D14416" t="s">
        <v>3090</v>
      </c>
      <c r="E14416" t="s">
        <v>3090</v>
      </c>
      <c r="F14416">
        <v>1</v>
      </c>
      <c r="G14416">
        <v>0</v>
      </c>
      <c r="H14416">
        <v>0</v>
      </c>
      <c r="I14416">
        <v>0</v>
      </c>
      <c r="K14416"/>
      <c r="N14416" t="s">
        <v>3091</v>
      </c>
      <c r="O14416" t="s">
        <v>3092</v>
      </c>
      <c r="P14416" t="s">
        <v>3095</v>
      </c>
      <c r="R14416" t="s">
        <v>3094</v>
      </c>
    </row>
    <row r="14417" spans="1:18" x14ac:dyDescent="0.25">
      <c r="A14417" t="s">
        <v>482</v>
      </c>
      <c r="B14417" t="s">
        <v>3089</v>
      </c>
      <c r="D14417" t="s">
        <v>3090</v>
      </c>
      <c r="E14417" t="s">
        <v>3090</v>
      </c>
      <c r="F14417">
        <v>1</v>
      </c>
      <c r="G14417">
        <v>0</v>
      </c>
      <c r="H14417">
        <v>56.654455279503097</v>
      </c>
      <c r="I14417">
        <v>56.654455279503097</v>
      </c>
      <c r="K14417">
        <v>0</v>
      </c>
      <c r="M14417">
        <v>0</v>
      </c>
      <c r="N14417" t="s">
        <v>3091</v>
      </c>
      <c r="O14417" t="s">
        <v>3092</v>
      </c>
      <c r="P14417" t="s">
        <v>3095</v>
      </c>
      <c r="R14417" t="s">
        <v>3094</v>
      </c>
    </row>
    <row r="14418" spans="1:18" x14ac:dyDescent="0.25">
      <c r="A14418" t="s">
        <v>484</v>
      </c>
      <c r="B14418" t="s">
        <v>3089</v>
      </c>
      <c r="D14418" t="s">
        <v>3090</v>
      </c>
      <c r="E14418" t="s">
        <v>3090</v>
      </c>
      <c r="F14418">
        <v>1</v>
      </c>
      <c r="G14418">
        <v>0</v>
      </c>
      <c r="H14418">
        <v>78.406133333333301</v>
      </c>
      <c r="I14418">
        <v>78.406133333333301</v>
      </c>
      <c r="K14418"/>
      <c r="N14418" t="s">
        <v>3091</v>
      </c>
      <c r="O14418" t="s">
        <v>3092</v>
      </c>
      <c r="P14418" t="s">
        <v>3095</v>
      </c>
      <c r="R14418" t="s">
        <v>3094</v>
      </c>
    </row>
    <row r="14419" spans="1:18" x14ac:dyDescent="0.25">
      <c r="A14419" t="s">
        <v>1546</v>
      </c>
      <c r="B14419" t="s">
        <v>3089</v>
      </c>
      <c r="D14419" t="s">
        <v>3090</v>
      </c>
      <c r="E14419" t="s">
        <v>3090</v>
      </c>
      <c r="F14419">
        <v>1</v>
      </c>
      <c r="G14419">
        <v>0</v>
      </c>
      <c r="H14419">
        <v>128.37333535982401</v>
      </c>
      <c r="I14419">
        <v>63.273335359824003</v>
      </c>
      <c r="K14419">
        <v>23.16</v>
      </c>
      <c r="M14419">
        <v>41.94</v>
      </c>
      <c r="N14419" t="s">
        <v>3091</v>
      </c>
      <c r="O14419" t="s">
        <v>3092</v>
      </c>
      <c r="P14419" t="s">
        <v>3095</v>
      </c>
      <c r="R14419" t="s">
        <v>3094</v>
      </c>
    </row>
    <row r="14420" spans="1:18" x14ac:dyDescent="0.25">
      <c r="A14420" t="s">
        <v>7858</v>
      </c>
      <c r="B14420" t="s">
        <v>3089</v>
      </c>
      <c r="D14420" t="s">
        <v>3090</v>
      </c>
      <c r="E14420" t="s">
        <v>3090</v>
      </c>
      <c r="F14420">
        <v>1</v>
      </c>
      <c r="G14420">
        <v>0</v>
      </c>
      <c r="H14420">
        <v>0</v>
      </c>
      <c r="I14420">
        <v>0</v>
      </c>
      <c r="K14420"/>
      <c r="N14420" t="s">
        <v>3091</v>
      </c>
      <c r="O14420" t="s">
        <v>3092</v>
      </c>
      <c r="P14420" t="s">
        <v>3095</v>
      </c>
      <c r="R14420" t="s">
        <v>3094</v>
      </c>
    </row>
    <row r="14421" spans="1:18" x14ac:dyDescent="0.25">
      <c r="A14421" t="s">
        <v>7859</v>
      </c>
      <c r="B14421" t="s">
        <v>3089</v>
      </c>
      <c r="D14421" t="s">
        <v>3090</v>
      </c>
      <c r="E14421" t="s">
        <v>3090</v>
      </c>
      <c r="F14421">
        <v>1</v>
      </c>
      <c r="G14421">
        <v>0</v>
      </c>
      <c r="H14421">
        <v>574.31898528764395</v>
      </c>
      <c r="I14421">
        <v>429.148985287644</v>
      </c>
      <c r="K14421">
        <v>52.13</v>
      </c>
      <c r="M14421">
        <v>93.04</v>
      </c>
      <c r="N14421" t="s">
        <v>3091</v>
      </c>
      <c r="O14421" t="s">
        <v>3092</v>
      </c>
      <c r="P14421" t="s">
        <v>3095</v>
      </c>
      <c r="R14421" t="s">
        <v>3094</v>
      </c>
    </row>
    <row r="14422" spans="1:18" x14ac:dyDescent="0.25">
      <c r="A14422" t="s">
        <v>7860</v>
      </c>
      <c r="B14422" t="s">
        <v>3089</v>
      </c>
      <c r="D14422" t="s">
        <v>3090</v>
      </c>
      <c r="E14422" t="s">
        <v>3090</v>
      </c>
      <c r="F14422">
        <v>1</v>
      </c>
      <c r="G14422">
        <v>0</v>
      </c>
      <c r="H14422">
        <v>41.179730674999902</v>
      </c>
      <c r="I14422">
        <v>14.6997306749999</v>
      </c>
      <c r="K14422">
        <v>9.56</v>
      </c>
      <c r="M14422">
        <v>16.920000000000002</v>
      </c>
      <c r="N14422" t="s">
        <v>3091</v>
      </c>
      <c r="O14422" t="s">
        <v>3092</v>
      </c>
      <c r="P14422" t="s">
        <v>3095</v>
      </c>
      <c r="R14422" t="s">
        <v>3094</v>
      </c>
    </row>
    <row r="14423" spans="1:18" x14ac:dyDescent="0.25">
      <c r="A14423" t="s">
        <v>7861</v>
      </c>
      <c r="B14423" t="s">
        <v>3089</v>
      </c>
      <c r="D14423" t="s">
        <v>3090</v>
      </c>
      <c r="E14423" t="s">
        <v>3090</v>
      </c>
      <c r="F14423">
        <v>1</v>
      </c>
      <c r="G14423">
        <v>0</v>
      </c>
      <c r="H14423">
        <v>611.48191946439601</v>
      </c>
      <c r="I14423">
        <v>611.48191946439601</v>
      </c>
      <c r="K14423"/>
      <c r="N14423" t="s">
        <v>3091</v>
      </c>
      <c r="O14423" t="s">
        <v>3092</v>
      </c>
      <c r="P14423" t="s">
        <v>3095</v>
      </c>
      <c r="R14423" t="s">
        <v>3094</v>
      </c>
    </row>
    <row r="14424" spans="1:18" x14ac:dyDescent="0.25">
      <c r="A14424" t="s">
        <v>7862</v>
      </c>
      <c r="B14424" t="s">
        <v>3089</v>
      </c>
      <c r="D14424" t="s">
        <v>3090</v>
      </c>
      <c r="E14424" t="s">
        <v>3090</v>
      </c>
      <c r="F14424">
        <v>1</v>
      </c>
      <c r="G14424">
        <v>0</v>
      </c>
      <c r="H14424">
        <v>0</v>
      </c>
      <c r="I14424">
        <v>0</v>
      </c>
      <c r="K14424"/>
      <c r="N14424" t="s">
        <v>3091</v>
      </c>
      <c r="O14424" t="s">
        <v>3092</v>
      </c>
      <c r="P14424" t="s">
        <v>3095</v>
      </c>
      <c r="R14424" t="s">
        <v>3094</v>
      </c>
    </row>
    <row r="14425" spans="1:18" x14ac:dyDescent="0.25">
      <c r="A14425" t="s">
        <v>7863</v>
      </c>
      <c r="B14425" t="s">
        <v>3089</v>
      </c>
      <c r="D14425" t="s">
        <v>3090</v>
      </c>
      <c r="E14425" t="s">
        <v>3090</v>
      </c>
      <c r="F14425">
        <v>1</v>
      </c>
      <c r="G14425">
        <v>0</v>
      </c>
      <c r="H14425">
        <v>0</v>
      </c>
      <c r="I14425">
        <v>0</v>
      </c>
      <c r="K14425"/>
      <c r="N14425" t="s">
        <v>3091</v>
      </c>
      <c r="O14425" t="s">
        <v>3092</v>
      </c>
      <c r="P14425" t="s">
        <v>3095</v>
      </c>
      <c r="R14425" t="s">
        <v>3094</v>
      </c>
    </row>
    <row r="14426" spans="1:18" x14ac:dyDescent="0.25">
      <c r="A14426" t="s">
        <v>3252</v>
      </c>
      <c r="B14426" t="s">
        <v>3089</v>
      </c>
      <c r="D14426" t="s">
        <v>3090</v>
      </c>
      <c r="E14426" t="s">
        <v>3090</v>
      </c>
      <c r="F14426">
        <v>1</v>
      </c>
      <c r="G14426">
        <v>0</v>
      </c>
      <c r="H14426">
        <v>1481.1899809239501</v>
      </c>
      <c r="I14426">
        <v>1481.1899809239501</v>
      </c>
      <c r="K14426"/>
      <c r="N14426" t="s">
        <v>3091</v>
      </c>
      <c r="O14426" t="s">
        <v>3092</v>
      </c>
      <c r="P14426" t="s">
        <v>3095</v>
      </c>
      <c r="R14426" t="s">
        <v>3094</v>
      </c>
    </row>
    <row r="14427" spans="1:18" x14ac:dyDescent="0.25">
      <c r="A14427" t="s">
        <v>7864</v>
      </c>
      <c r="B14427" t="s">
        <v>3089</v>
      </c>
      <c r="D14427" t="s">
        <v>3090</v>
      </c>
      <c r="E14427" t="s">
        <v>3090</v>
      </c>
      <c r="F14427">
        <v>1</v>
      </c>
      <c r="G14427">
        <v>0</v>
      </c>
      <c r="H14427">
        <v>0</v>
      </c>
      <c r="I14427">
        <v>0</v>
      </c>
      <c r="K14427"/>
      <c r="N14427" t="s">
        <v>3091</v>
      </c>
      <c r="O14427" t="s">
        <v>3092</v>
      </c>
      <c r="P14427" t="s">
        <v>3095</v>
      </c>
      <c r="R14427" t="s">
        <v>3094</v>
      </c>
    </row>
    <row r="14428" spans="1:18" x14ac:dyDescent="0.25">
      <c r="A14428" t="s">
        <v>7865</v>
      </c>
      <c r="B14428" t="s">
        <v>3089</v>
      </c>
      <c r="D14428" t="s">
        <v>3090</v>
      </c>
      <c r="E14428" t="s">
        <v>3090</v>
      </c>
      <c r="F14428">
        <v>1</v>
      </c>
      <c r="G14428">
        <v>0</v>
      </c>
      <c r="H14428">
        <v>0</v>
      </c>
      <c r="I14428">
        <v>0</v>
      </c>
      <c r="K14428"/>
      <c r="N14428" t="s">
        <v>3091</v>
      </c>
      <c r="O14428" t="s">
        <v>3092</v>
      </c>
      <c r="P14428" t="s">
        <v>3095</v>
      </c>
      <c r="R14428" t="s">
        <v>3094</v>
      </c>
    </row>
    <row r="14429" spans="1:18" x14ac:dyDescent="0.25">
      <c r="A14429" t="s">
        <v>7866</v>
      </c>
      <c r="B14429" t="s">
        <v>3089</v>
      </c>
      <c r="D14429" t="s">
        <v>3090</v>
      </c>
      <c r="E14429" t="s">
        <v>3090</v>
      </c>
      <c r="F14429">
        <v>1</v>
      </c>
      <c r="G14429">
        <v>0</v>
      </c>
      <c r="H14429">
        <v>0</v>
      </c>
      <c r="I14429">
        <v>0</v>
      </c>
      <c r="K14429"/>
      <c r="N14429" t="s">
        <v>3091</v>
      </c>
      <c r="O14429" t="s">
        <v>3092</v>
      </c>
      <c r="P14429" t="s">
        <v>3095</v>
      </c>
      <c r="R14429" t="s">
        <v>3094</v>
      </c>
    </row>
    <row r="14430" spans="1:18" x14ac:dyDescent="0.25">
      <c r="A14430" t="s">
        <v>7867</v>
      </c>
      <c r="B14430" t="s">
        <v>3089</v>
      </c>
      <c r="D14430" t="s">
        <v>3090</v>
      </c>
      <c r="E14430" t="s">
        <v>3090</v>
      </c>
      <c r="F14430">
        <v>1</v>
      </c>
      <c r="G14430">
        <v>0</v>
      </c>
      <c r="H14430">
        <v>0</v>
      </c>
      <c r="I14430">
        <v>0</v>
      </c>
      <c r="K14430"/>
      <c r="N14430" t="s">
        <v>3091</v>
      </c>
      <c r="O14430" t="s">
        <v>3092</v>
      </c>
      <c r="P14430" t="s">
        <v>3095</v>
      </c>
      <c r="R14430" t="s">
        <v>3094</v>
      </c>
    </row>
    <row r="14431" spans="1:18" x14ac:dyDescent="0.25">
      <c r="A14431" t="s">
        <v>7868</v>
      </c>
      <c r="B14431" t="s">
        <v>3089</v>
      </c>
      <c r="D14431" t="s">
        <v>3090</v>
      </c>
      <c r="E14431" t="s">
        <v>3090</v>
      </c>
      <c r="F14431">
        <v>1</v>
      </c>
      <c r="G14431">
        <v>0</v>
      </c>
      <c r="H14431">
        <v>8394.4618023001894</v>
      </c>
      <c r="I14431">
        <v>6306.1218023001902</v>
      </c>
      <c r="K14431">
        <v>751.55</v>
      </c>
      <c r="M14431">
        <v>1336.79</v>
      </c>
      <c r="N14431" t="s">
        <v>3091</v>
      </c>
      <c r="O14431" t="s">
        <v>3092</v>
      </c>
      <c r="P14431" t="s">
        <v>3095</v>
      </c>
      <c r="R14431" t="s">
        <v>3094</v>
      </c>
    </row>
    <row r="14432" spans="1:18" x14ac:dyDescent="0.25">
      <c r="A14432" t="s">
        <v>7869</v>
      </c>
      <c r="B14432" t="s">
        <v>3089</v>
      </c>
      <c r="D14432" t="s">
        <v>3090</v>
      </c>
      <c r="E14432" t="s">
        <v>3090</v>
      </c>
      <c r="F14432">
        <v>1</v>
      </c>
      <c r="G14432">
        <v>0</v>
      </c>
      <c r="H14432">
        <v>8324.5318522023208</v>
      </c>
      <c r="I14432">
        <v>6043.5468522023202</v>
      </c>
      <c r="K14432">
        <v>821.05499999999995</v>
      </c>
      <c r="M14432">
        <v>1459.93</v>
      </c>
      <c r="N14432" t="s">
        <v>3091</v>
      </c>
      <c r="O14432" t="s">
        <v>3092</v>
      </c>
      <c r="P14432" t="s">
        <v>3095</v>
      </c>
      <c r="R14432" t="s">
        <v>3094</v>
      </c>
    </row>
    <row r="14433" spans="1:18" x14ac:dyDescent="0.25">
      <c r="A14433" t="s">
        <v>7870</v>
      </c>
      <c r="B14433" t="s">
        <v>3089</v>
      </c>
      <c r="D14433" t="s">
        <v>3090</v>
      </c>
      <c r="E14433" t="s">
        <v>3090</v>
      </c>
      <c r="F14433">
        <v>1</v>
      </c>
      <c r="G14433">
        <v>0</v>
      </c>
      <c r="H14433">
        <v>0</v>
      </c>
      <c r="I14433">
        <v>0</v>
      </c>
      <c r="K14433"/>
      <c r="N14433" t="s">
        <v>3091</v>
      </c>
      <c r="O14433" t="s">
        <v>3092</v>
      </c>
      <c r="P14433" t="s">
        <v>3095</v>
      </c>
      <c r="R14433" t="s">
        <v>3094</v>
      </c>
    </row>
    <row r="14434" spans="1:18" x14ac:dyDescent="0.25">
      <c r="A14434" t="s">
        <v>3253</v>
      </c>
      <c r="B14434" t="s">
        <v>3089</v>
      </c>
      <c r="D14434" t="s">
        <v>3090</v>
      </c>
      <c r="E14434" t="s">
        <v>3090</v>
      </c>
      <c r="F14434">
        <v>1</v>
      </c>
      <c r="G14434">
        <v>0</v>
      </c>
      <c r="H14434">
        <v>0</v>
      </c>
      <c r="I14434">
        <v>0</v>
      </c>
      <c r="K14434"/>
      <c r="N14434" t="s">
        <v>3091</v>
      </c>
      <c r="O14434" t="s">
        <v>3092</v>
      </c>
      <c r="P14434" t="s">
        <v>3095</v>
      </c>
      <c r="R14434" t="s">
        <v>3094</v>
      </c>
    </row>
    <row r="14435" spans="1:18" x14ac:dyDescent="0.25">
      <c r="A14435" t="s">
        <v>2934</v>
      </c>
      <c r="B14435" t="s">
        <v>3089</v>
      </c>
      <c r="D14435" t="s">
        <v>3090</v>
      </c>
      <c r="E14435" t="s">
        <v>3090</v>
      </c>
      <c r="F14435">
        <v>1</v>
      </c>
      <c r="G14435">
        <v>0</v>
      </c>
      <c r="H14435">
        <v>5661.25032146579</v>
      </c>
      <c r="I14435">
        <v>4099.9303214657903</v>
      </c>
      <c r="K14435">
        <v>560.4</v>
      </c>
      <c r="M14435">
        <v>1000.92</v>
      </c>
      <c r="N14435" t="s">
        <v>3091</v>
      </c>
      <c r="O14435" t="s">
        <v>3092</v>
      </c>
      <c r="P14435" t="s">
        <v>3095</v>
      </c>
      <c r="R14435" t="s">
        <v>3094</v>
      </c>
    </row>
    <row r="14436" spans="1:18" x14ac:dyDescent="0.25">
      <c r="A14436" t="s">
        <v>3363</v>
      </c>
      <c r="B14436" t="s">
        <v>3089</v>
      </c>
      <c r="D14436" t="s">
        <v>3090</v>
      </c>
      <c r="E14436" t="s">
        <v>3090</v>
      </c>
      <c r="F14436">
        <v>1</v>
      </c>
      <c r="G14436">
        <v>0</v>
      </c>
      <c r="H14436">
        <v>0</v>
      </c>
      <c r="I14436"/>
      <c r="K14436"/>
      <c r="N14436" t="s">
        <v>3091</v>
      </c>
      <c r="O14436" t="s">
        <v>3092</v>
      </c>
      <c r="P14436" t="s">
        <v>3095</v>
      </c>
      <c r="R14436" t="s">
        <v>3094</v>
      </c>
    </row>
    <row r="14437" spans="1:18" x14ac:dyDescent="0.25">
      <c r="A14437" t="s">
        <v>7871</v>
      </c>
      <c r="B14437" t="s">
        <v>3089</v>
      </c>
      <c r="D14437" t="s">
        <v>3090</v>
      </c>
      <c r="E14437" t="s">
        <v>3090</v>
      </c>
      <c r="F14437">
        <v>1</v>
      </c>
      <c r="G14437">
        <v>0</v>
      </c>
      <c r="H14437">
        <v>8299.3891858878396</v>
      </c>
      <c r="I14437">
        <v>6043.5491858878404</v>
      </c>
      <c r="K14437">
        <v>812.35500000000002</v>
      </c>
      <c r="M14437">
        <v>1443.4849999999999</v>
      </c>
      <c r="N14437" t="s">
        <v>3091</v>
      </c>
      <c r="O14437" t="s">
        <v>3092</v>
      </c>
      <c r="P14437" t="s">
        <v>3095</v>
      </c>
      <c r="R14437" t="s">
        <v>3094</v>
      </c>
    </row>
    <row r="14438" spans="1:18" x14ac:dyDescent="0.25">
      <c r="A14438" t="s">
        <v>7872</v>
      </c>
      <c r="B14438" t="s">
        <v>3089</v>
      </c>
      <c r="D14438" t="s">
        <v>3090</v>
      </c>
      <c r="E14438" t="s">
        <v>3090</v>
      </c>
      <c r="F14438">
        <v>1</v>
      </c>
      <c r="G14438">
        <v>0</v>
      </c>
      <c r="H14438">
        <v>9087.1600873279895</v>
      </c>
      <c r="I14438">
        <v>6852.6534206613196</v>
      </c>
      <c r="K14438">
        <v>804.55333333333294</v>
      </c>
      <c r="M14438">
        <v>1429.95333333333</v>
      </c>
      <c r="N14438" t="s">
        <v>3091</v>
      </c>
      <c r="O14438" t="s">
        <v>3092</v>
      </c>
      <c r="P14438" t="s">
        <v>3095</v>
      </c>
      <c r="R14438" t="s">
        <v>3094</v>
      </c>
    </row>
    <row r="14439" spans="1:18" x14ac:dyDescent="0.25">
      <c r="A14439" t="s">
        <v>7873</v>
      </c>
      <c r="B14439" t="s">
        <v>3089</v>
      </c>
      <c r="D14439" t="s">
        <v>3090</v>
      </c>
      <c r="E14439" t="s">
        <v>3090</v>
      </c>
      <c r="F14439">
        <v>1</v>
      </c>
      <c r="G14439">
        <v>0</v>
      </c>
      <c r="H14439">
        <v>7698.36867716298</v>
      </c>
      <c r="I14439">
        <v>5738.1220104963204</v>
      </c>
      <c r="K14439">
        <v>705.15333333333297</v>
      </c>
      <c r="M14439">
        <v>1255.0933333333301</v>
      </c>
      <c r="N14439" t="s">
        <v>3091</v>
      </c>
      <c r="O14439" t="s">
        <v>3092</v>
      </c>
      <c r="P14439" t="s">
        <v>3095</v>
      </c>
      <c r="R14439" t="s">
        <v>3094</v>
      </c>
    </row>
    <row r="14440" spans="1:18" x14ac:dyDescent="0.25">
      <c r="A14440" t="s">
        <v>7874</v>
      </c>
      <c r="B14440" t="s">
        <v>3089</v>
      </c>
      <c r="D14440" t="s">
        <v>3090</v>
      </c>
      <c r="E14440" t="s">
        <v>3090</v>
      </c>
      <c r="F14440">
        <v>1</v>
      </c>
      <c r="G14440">
        <v>0</v>
      </c>
      <c r="H14440">
        <v>8186.1016152879401</v>
      </c>
      <c r="I14440">
        <v>5873.4256152879398</v>
      </c>
      <c r="K14440">
        <v>832.58600000000001</v>
      </c>
      <c r="M14440">
        <v>1480.09</v>
      </c>
      <c r="N14440" t="s">
        <v>3091</v>
      </c>
      <c r="O14440" t="s">
        <v>3092</v>
      </c>
      <c r="P14440" t="s">
        <v>3095</v>
      </c>
      <c r="R14440" t="s">
        <v>3094</v>
      </c>
    </row>
    <row r="14441" spans="1:18" x14ac:dyDescent="0.25">
      <c r="A14441" t="s">
        <v>3254</v>
      </c>
      <c r="B14441" t="s">
        <v>3089</v>
      </c>
      <c r="D14441" t="s">
        <v>3090</v>
      </c>
      <c r="E14441" t="s">
        <v>3090</v>
      </c>
      <c r="F14441">
        <v>1</v>
      </c>
      <c r="G14441">
        <v>0</v>
      </c>
      <c r="H14441">
        <v>6318.8690283648602</v>
      </c>
      <c r="I14441">
        <v>4894.0290283648601</v>
      </c>
      <c r="K14441">
        <v>511.17</v>
      </c>
      <c r="M14441">
        <v>913.67</v>
      </c>
      <c r="N14441" t="s">
        <v>3091</v>
      </c>
      <c r="O14441" t="s">
        <v>3092</v>
      </c>
      <c r="P14441" t="s">
        <v>3095</v>
      </c>
      <c r="R14441" t="s">
        <v>3094</v>
      </c>
    </row>
    <row r="14442" spans="1:18" x14ac:dyDescent="0.25">
      <c r="A14442" t="s">
        <v>3255</v>
      </c>
      <c r="B14442" t="s">
        <v>3089</v>
      </c>
      <c r="D14442" t="s">
        <v>3090</v>
      </c>
      <c r="E14442" t="s">
        <v>3090</v>
      </c>
      <c r="F14442">
        <v>1</v>
      </c>
      <c r="G14442">
        <v>0</v>
      </c>
      <c r="H14442">
        <v>5994.97502774027</v>
      </c>
      <c r="I14442">
        <v>4570.1350277402698</v>
      </c>
      <c r="K14442">
        <v>511.17</v>
      </c>
      <c r="M14442">
        <v>913.67</v>
      </c>
      <c r="N14442" t="s">
        <v>3091</v>
      </c>
      <c r="O14442" t="s">
        <v>3092</v>
      </c>
      <c r="P14442" t="s">
        <v>3095</v>
      </c>
      <c r="R14442" t="s">
        <v>3094</v>
      </c>
    </row>
    <row r="14443" spans="1:18" x14ac:dyDescent="0.25">
      <c r="A14443" t="s">
        <v>479</v>
      </c>
      <c r="B14443" t="s">
        <v>3089</v>
      </c>
      <c r="D14443" t="s">
        <v>3090</v>
      </c>
      <c r="E14443" t="s">
        <v>3090</v>
      </c>
      <c r="F14443">
        <v>1</v>
      </c>
      <c r="G14443">
        <v>0</v>
      </c>
      <c r="H14443">
        <v>0</v>
      </c>
      <c r="I14443">
        <v>0</v>
      </c>
      <c r="K14443"/>
      <c r="N14443" t="s">
        <v>3091</v>
      </c>
      <c r="O14443" t="s">
        <v>3092</v>
      </c>
      <c r="P14443" t="s">
        <v>3095</v>
      </c>
      <c r="R14443" t="s">
        <v>3094</v>
      </c>
    </row>
    <row r="14444" spans="1:18" x14ac:dyDescent="0.25">
      <c r="A14444" t="s">
        <v>7875</v>
      </c>
      <c r="B14444" t="s">
        <v>3089</v>
      </c>
      <c r="D14444" t="s">
        <v>3090</v>
      </c>
      <c r="E14444" t="s">
        <v>3090</v>
      </c>
      <c r="F14444">
        <v>1</v>
      </c>
      <c r="G14444">
        <v>0</v>
      </c>
      <c r="H14444">
        <v>355.49528333333302</v>
      </c>
      <c r="I14444">
        <v>247.925283333333</v>
      </c>
      <c r="K14444">
        <v>39.1</v>
      </c>
      <c r="M14444">
        <v>68.47</v>
      </c>
      <c r="N14444" t="s">
        <v>3091</v>
      </c>
      <c r="O14444" t="s">
        <v>3092</v>
      </c>
      <c r="P14444" t="s">
        <v>3095</v>
      </c>
      <c r="R14444" t="s">
        <v>3094</v>
      </c>
    </row>
    <row r="14445" spans="1:18" x14ac:dyDescent="0.25">
      <c r="A14445" t="s">
        <v>7876</v>
      </c>
      <c r="B14445" t="s">
        <v>3089</v>
      </c>
      <c r="D14445" t="s">
        <v>3090</v>
      </c>
      <c r="E14445" t="s">
        <v>3090</v>
      </c>
      <c r="F14445">
        <v>1</v>
      </c>
      <c r="G14445">
        <v>0</v>
      </c>
      <c r="H14445">
        <v>1839.7577272242399</v>
      </c>
      <c r="I14445">
        <v>1009.11772722424</v>
      </c>
      <c r="K14445">
        <v>297.70999999999998</v>
      </c>
      <c r="M14445">
        <v>532.92999999999995</v>
      </c>
      <c r="N14445" t="s">
        <v>3091</v>
      </c>
      <c r="O14445" t="s">
        <v>3092</v>
      </c>
      <c r="P14445" t="s">
        <v>3095</v>
      </c>
      <c r="R14445" t="s">
        <v>3094</v>
      </c>
    </row>
    <row r="14446" spans="1:18" x14ac:dyDescent="0.25">
      <c r="A14446" t="s">
        <v>7877</v>
      </c>
      <c r="B14446" t="s">
        <v>3089</v>
      </c>
      <c r="D14446" t="s">
        <v>3090</v>
      </c>
      <c r="E14446" t="s">
        <v>3090</v>
      </c>
      <c r="F14446">
        <v>1</v>
      </c>
      <c r="G14446">
        <v>0</v>
      </c>
      <c r="H14446">
        <v>205.904424444444</v>
      </c>
      <c r="I14446">
        <v>180.68442444444401</v>
      </c>
      <c r="K14446">
        <v>9.27</v>
      </c>
      <c r="M14446">
        <v>15.95</v>
      </c>
      <c r="N14446" t="s">
        <v>3091</v>
      </c>
      <c r="O14446" t="s">
        <v>3092</v>
      </c>
      <c r="P14446" t="s">
        <v>3095</v>
      </c>
      <c r="R14446" t="s">
        <v>3094</v>
      </c>
    </row>
    <row r="14447" spans="1:18" x14ac:dyDescent="0.25">
      <c r="A14447" t="s">
        <v>7878</v>
      </c>
      <c r="B14447" t="s">
        <v>3089</v>
      </c>
      <c r="D14447" t="s">
        <v>3090</v>
      </c>
      <c r="E14447" t="s">
        <v>3090</v>
      </c>
      <c r="F14447">
        <v>1</v>
      </c>
      <c r="G14447">
        <v>0</v>
      </c>
      <c r="H14447">
        <v>0</v>
      </c>
      <c r="I14447">
        <v>0</v>
      </c>
      <c r="K14447"/>
      <c r="N14447" t="s">
        <v>3091</v>
      </c>
      <c r="O14447" t="s">
        <v>3092</v>
      </c>
      <c r="P14447" t="s">
        <v>3095</v>
      </c>
      <c r="R14447" t="s">
        <v>3094</v>
      </c>
    </row>
    <row r="14448" spans="1:18" x14ac:dyDescent="0.25">
      <c r="A14448" t="s">
        <v>7879</v>
      </c>
      <c r="B14448" t="s">
        <v>3089</v>
      </c>
      <c r="D14448" t="s">
        <v>3090</v>
      </c>
      <c r="E14448" t="s">
        <v>3090</v>
      </c>
      <c r="F14448">
        <v>1</v>
      </c>
      <c r="G14448">
        <v>0</v>
      </c>
      <c r="H14448">
        <v>9144.5936914322701</v>
      </c>
      <c r="I14448">
        <v>6831.0536914322702</v>
      </c>
      <c r="K14448">
        <v>832.66</v>
      </c>
      <c r="M14448">
        <v>1480.88</v>
      </c>
      <c r="N14448" t="s">
        <v>3091</v>
      </c>
      <c r="O14448" t="s">
        <v>3092</v>
      </c>
      <c r="P14448" t="s">
        <v>3095</v>
      </c>
      <c r="R14448" t="s">
        <v>3094</v>
      </c>
    </row>
    <row r="14449" spans="1:18" x14ac:dyDescent="0.25">
      <c r="A14449" t="s">
        <v>7880</v>
      </c>
      <c r="B14449" t="s">
        <v>3089</v>
      </c>
      <c r="D14449" t="s">
        <v>3090</v>
      </c>
      <c r="E14449" t="s">
        <v>3090</v>
      </c>
      <c r="F14449">
        <v>1</v>
      </c>
      <c r="G14449">
        <v>0</v>
      </c>
      <c r="H14449">
        <v>8946.4606418467392</v>
      </c>
      <c r="I14449">
        <v>6700.5506418467403</v>
      </c>
      <c r="K14449">
        <v>808.03666666666595</v>
      </c>
      <c r="M14449">
        <v>1437.87333333333</v>
      </c>
      <c r="N14449" t="s">
        <v>3091</v>
      </c>
      <c r="O14449" t="s">
        <v>3092</v>
      </c>
      <c r="P14449" t="s">
        <v>3095</v>
      </c>
      <c r="R14449" t="s">
        <v>3094</v>
      </c>
    </row>
    <row r="14450" spans="1:18" x14ac:dyDescent="0.25">
      <c r="A14450" t="s">
        <v>7881</v>
      </c>
      <c r="B14450" t="s">
        <v>3089</v>
      </c>
      <c r="D14450" t="s">
        <v>3090</v>
      </c>
      <c r="E14450" t="s">
        <v>3090</v>
      </c>
      <c r="F14450">
        <v>1</v>
      </c>
      <c r="G14450">
        <v>0</v>
      </c>
      <c r="H14450">
        <v>8757.2730258008596</v>
      </c>
      <c r="I14450">
        <v>6639.86135913419</v>
      </c>
      <c r="K14450">
        <v>761.62833333333299</v>
      </c>
      <c r="M14450">
        <v>1355.7833333333299</v>
      </c>
      <c r="N14450" t="s">
        <v>3091</v>
      </c>
      <c r="O14450" t="s">
        <v>3092</v>
      </c>
      <c r="P14450" t="s">
        <v>3095</v>
      </c>
      <c r="R14450" t="s">
        <v>3094</v>
      </c>
    </row>
    <row r="14451" spans="1:18" x14ac:dyDescent="0.25">
      <c r="A14451" t="s">
        <v>7882</v>
      </c>
      <c r="B14451" t="s">
        <v>3089</v>
      </c>
      <c r="D14451" t="s">
        <v>3090</v>
      </c>
      <c r="E14451" t="s">
        <v>3090</v>
      </c>
      <c r="F14451">
        <v>1</v>
      </c>
      <c r="G14451">
        <v>0</v>
      </c>
      <c r="H14451">
        <v>9042.5205540247207</v>
      </c>
      <c r="I14451">
        <v>7028.3738873580596</v>
      </c>
      <c r="K14451">
        <v>724.64666666666596</v>
      </c>
      <c r="M14451">
        <v>1289.5</v>
      </c>
      <c r="N14451" t="s">
        <v>3091</v>
      </c>
      <c r="O14451" t="s">
        <v>3092</v>
      </c>
      <c r="P14451" t="s">
        <v>3095</v>
      </c>
      <c r="R14451" t="s">
        <v>3094</v>
      </c>
    </row>
    <row r="14452" spans="1:18" x14ac:dyDescent="0.25">
      <c r="A14452" t="s">
        <v>7883</v>
      </c>
      <c r="B14452" t="s">
        <v>3089</v>
      </c>
      <c r="D14452" t="s">
        <v>3090</v>
      </c>
      <c r="E14452" t="s">
        <v>3090</v>
      </c>
      <c r="F14452">
        <v>1</v>
      </c>
      <c r="G14452">
        <v>0</v>
      </c>
      <c r="H14452">
        <v>0</v>
      </c>
      <c r="I14452">
        <v>0</v>
      </c>
      <c r="K14452"/>
      <c r="N14452" t="s">
        <v>3091</v>
      </c>
      <c r="O14452" t="s">
        <v>3092</v>
      </c>
      <c r="P14452" t="s">
        <v>3095</v>
      </c>
      <c r="R14452" t="s">
        <v>3094</v>
      </c>
    </row>
    <row r="14453" spans="1:18" x14ac:dyDescent="0.25">
      <c r="A14453" t="s">
        <v>506</v>
      </c>
      <c r="B14453" t="s">
        <v>3089</v>
      </c>
      <c r="D14453" t="s">
        <v>3090</v>
      </c>
      <c r="E14453" t="s">
        <v>3090</v>
      </c>
      <c r="F14453">
        <v>1</v>
      </c>
      <c r="G14453">
        <v>0</v>
      </c>
      <c r="H14453">
        <v>26.324000000000002</v>
      </c>
      <c r="I14453">
        <v>26.324000000000002</v>
      </c>
      <c r="K14453"/>
      <c r="N14453" t="s">
        <v>3091</v>
      </c>
      <c r="O14453" t="s">
        <v>3092</v>
      </c>
      <c r="P14453" t="s">
        <v>3095</v>
      </c>
      <c r="R14453" t="s">
        <v>3094</v>
      </c>
    </row>
    <row r="14454" spans="1:18" x14ac:dyDescent="0.25">
      <c r="A14454" t="s">
        <v>7884</v>
      </c>
      <c r="B14454" t="s">
        <v>3089</v>
      </c>
      <c r="D14454" t="s">
        <v>3090</v>
      </c>
      <c r="E14454" t="s">
        <v>3090</v>
      </c>
      <c r="F14454">
        <v>1</v>
      </c>
      <c r="G14454">
        <v>0</v>
      </c>
      <c r="H14454">
        <v>0</v>
      </c>
      <c r="I14454">
        <v>0</v>
      </c>
      <c r="K14454"/>
      <c r="N14454" t="s">
        <v>3091</v>
      </c>
      <c r="O14454" t="s">
        <v>3092</v>
      </c>
      <c r="P14454" t="s">
        <v>3095</v>
      </c>
      <c r="R14454" t="s">
        <v>3094</v>
      </c>
    </row>
    <row r="14455" spans="1:18" x14ac:dyDescent="0.25">
      <c r="A14455" t="s">
        <v>2568</v>
      </c>
      <c r="B14455" t="s">
        <v>3089</v>
      </c>
      <c r="D14455" t="s">
        <v>3090</v>
      </c>
      <c r="E14455" t="s">
        <v>3090</v>
      </c>
      <c r="F14455">
        <v>1</v>
      </c>
      <c r="G14455">
        <v>0</v>
      </c>
      <c r="H14455">
        <v>111.825199999999</v>
      </c>
      <c r="I14455">
        <v>72.065199999999905</v>
      </c>
      <c r="K14455">
        <v>14.48</v>
      </c>
      <c r="M14455">
        <v>25.28</v>
      </c>
      <c r="N14455" t="s">
        <v>3091</v>
      </c>
      <c r="O14455" t="s">
        <v>3092</v>
      </c>
      <c r="P14455" t="s">
        <v>3095</v>
      </c>
      <c r="R14455" t="s">
        <v>3094</v>
      </c>
    </row>
    <row r="14456" spans="1:18" x14ac:dyDescent="0.25">
      <c r="A14456" t="s">
        <v>7885</v>
      </c>
      <c r="B14456" t="s">
        <v>3089</v>
      </c>
      <c r="D14456" t="s">
        <v>3090</v>
      </c>
      <c r="E14456" t="s">
        <v>3090</v>
      </c>
      <c r="F14456">
        <v>1</v>
      </c>
      <c r="G14456">
        <v>0</v>
      </c>
      <c r="H14456">
        <v>72.871799999999993</v>
      </c>
      <c r="I14456">
        <v>72.871799999999993</v>
      </c>
      <c r="K14456"/>
      <c r="N14456" t="s">
        <v>3091</v>
      </c>
      <c r="O14456" t="s">
        <v>3092</v>
      </c>
      <c r="P14456" t="s">
        <v>3095</v>
      </c>
      <c r="R14456" t="s">
        <v>3094</v>
      </c>
    </row>
    <row r="14457" spans="1:18" x14ac:dyDescent="0.25">
      <c r="A14457" t="s">
        <v>7886</v>
      </c>
      <c r="B14457" t="s">
        <v>3089</v>
      </c>
      <c r="D14457" t="s">
        <v>3090</v>
      </c>
      <c r="E14457" t="s">
        <v>3090</v>
      </c>
      <c r="F14457">
        <v>1</v>
      </c>
      <c r="G14457">
        <v>0</v>
      </c>
      <c r="H14457">
        <v>0</v>
      </c>
      <c r="I14457">
        <v>0</v>
      </c>
      <c r="K14457"/>
      <c r="N14457" t="s">
        <v>3091</v>
      </c>
      <c r="O14457" t="s">
        <v>3092</v>
      </c>
      <c r="P14457" t="s">
        <v>3095</v>
      </c>
      <c r="R14457" t="s">
        <v>3094</v>
      </c>
    </row>
    <row r="14458" spans="1:18" x14ac:dyDescent="0.25">
      <c r="A14458" t="s">
        <v>7887</v>
      </c>
      <c r="B14458" t="s">
        <v>3089</v>
      </c>
      <c r="D14458" t="s">
        <v>3090</v>
      </c>
      <c r="E14458" t="s">
        <v>3090</v>
      </c>
      <c r="F14458">
        <v>1</v>
      </c>
      <c r="G14458">
        <v>0</v>
      </c>
      <c r="H14458">
        <v>0</v>
      </c>
      <c r="I14458">
        <v>0</v>
      </c>
      <c r="K14458"/>
      <c r="N14458" t="s">
        <v>3091</v>
      </c>
      <c r="O14458" t="s">
        <v>3092</v>
      </c>
      <c r="P14458" t="s">
        <v>3095</v>
      </c>
      <c r="R14458" t="s">
        <v>3094</v>
      </c>
    </row>
    <row r="14459" spans="1:18" x14ac:dyDescent="0.25">
      <c r="A14459" t="s">
        <v>3256</v>
      </c>
      <c r="B14459" t="s">
        <v>3089</v>
      </c>
      <c r="D14459" t="s">
        <v>3090</v>
      </c>
      <c r="E14459" t="s">
        <v>3090</v>
      </c>
      <c r="F14459">
        <v>1</v>
      </c>
      <c r="G14459">
        <v>0</v>
      </c>
      <c r="H14459">
        <v>824.17269999999996</v>
      </c>
      <c r="I14459">
        <v>637.5127</v>
      </c>
      <c r="K14459">
        <v>68.02</v>
      </c>
      <c r="M14459">
        <v>118.64</v>
      </c>
      <c r="N14459" t="s">
        <v>3091</v>
      </c>
      <c r="O14459" t="s">
        <v>3092</v>
      </c>
      <c r="P14459" t="s">
        <v>3095</v>
      </c>
      <c r="R14459" t="s">
        <v>3094</v>
      </c>
    </row>
    <row r="14460" spans="1:18" x14ac:dyDescent="0.25">
      <c r="A14460" t="s">
        <v>7888</v>
      </c>
      <c r="B14460" t="s">
        <v>3089</v>
      </c>
      <c r="D14460" t="s">
        <v>3090</v>
      </c>
      <c r="E14460" t="s">
        <v>3090</v>
      </c>
      <c r="F14460">
        <v>1</v>
      </c>
      <c r="G14460">
        <v>0</v>
      </c>
      <c r="H14460">
        <v>0</v>
      </c>
      <c r="I14460">
        <v>0</v>
      </c>
      <c r="K14460"/>
      <c r="N14460" t="s">
        <v>3091</v>
      </c>
      <c r="O14460" t="s">
        <v>3092</v>
      </c>
      <c r="P14460" t="s">
        <v>3095</v>
      </c>
      <c r="R14460" t="s">
        <v>3094</v>
      </c>
    </row>
    <row r="14461" spans="1:18" x14ac:dyDescent="0.25">
      <c r="A14461" t="s">
        <v>2930</v>
      </c>
      <c r="B14461" t="s">
        <v>3089</v>
      </c>
      <c r="D14461" t="s">
        <v>3090</v>
      </c>
      <c r="E14461" t="s">
        <v>3090</v>
      </c>
      <c r="F14461">
        <v>1</v>
      </c>
      <c r="G14461">
        <v>0</v>
      </c>
      <c r="H14461">
        <v>2060.97486996817</v>
      </c>
      <c r="I14461">
        <v>1479.39486996817</v>
      </c>
      <c r="K14461">
        <v>209.28</v>
      </c>
      <c r="M14461">
        <v>372.3</v>
      </c>
      <c r="N14461" t="s">
        <v>3091</v>
      </c>
      <c r="O14461" t="s">
        <v>3092</v>
      </c>
      <c r="P14461" t="s">
        <v>3095</v>
      </c>
      <c r="R14461" t="s">
        <v>3094</v>
      </c>
    </row>
    <row r="14462" spans="1:18" x14ac:dyDescent="0.25">
      <c r="A14462" t="s">
        <v>2939</v>
      </c>
      <c r="B14462" t="s">
        <v>3089</v>
      </c>
      <c r="D14462" t="s">
        <v>3090</v>
      </c>
      <c r="E14462" t="s">
        <v>3090</v>
      </c>
      <c r="F14462">
        <v>1</v>
      </c>
      <c r="G14462">
        <v>0</v>
      </c>
      <c r="H14462">
        <v>4038.2594859795699</v>
      </c>
      <c r="I14462">
        <v>3490.1094859795699</v>
      </c>
      <c r="K14462">
        <v>196.94</v>
      </c>
      <c r="M14462">
        <v>351.21</v>
      </c>
      <c r="N14462" t="s">
        <v>3091</v>
      </c>
      <c r="O14462" t="s">
        <v>3092</v>
      </c>
      <c r="P14462" t="s">
        <v>3095</v>
      </c>
      <c r="R14462" t="s">
        <v>3094</v>
      </c>
    </row>
    <row r="14463" spans="1:18" x14ac:dyDescent="0.25">
      <c r="A14463" t="s">
        <v>7889</v>
      </c>
      <c r="B14463" t="s">
        <v>3089</v>
      </c>
      <c r="D14463" t="s">
        <v>3090</v>
      </c>
      <c r="E14463" t="s">
        <v>3090</v>
      </c>
      <c r="F14463">
        <v>1</v>
      </c>
      <c r="G14463">
        <v>0</v>
      </c>
      <c r="H14463">
        <v>0</v>
      </c>
      <c r="I14463">
        <v>0</v>
      </c>
      <c r="K14463"/>
      <c r="N14463" t="s">
        <v>3091</v>
      </c>
      <c r="O14463" t="s">
        <v>3092</v>
      </c>
      <c r="P14463" t="s">
        <v>3095</v>
      </c>
      <c r="R14463" t="s">
        <v>3094</v>
      </c>
    </row>
    <row r="14464" spans="1:18" x14ac:dyDescent="0.25">
      <c r="A14464" t="s">
        <v>7890</v>
      </c>
      <c r="B14464" t="s">
        <v>3089</v>
      </c>
      <c r="D14464" t="s">
        <v>3090</v>
      </c>
      <c r="E14464" t="s">
        <v>3090</v>
      </c>
      <c r="F14464">
        <v>1</v>
      </c>
      <c r="G14464">
        <v>0</v>
      </c>
      <c r="H14464">
        <v>0</v>
      </c>
      <c r="I14464">
        <v>0</v>
      </c>
      <c r="K14464"/>
      <c r="N14464" t="s">
        <v>3091</v>
      </c>
      <c r="O14464" t="s">
        <v>3092</v>
      </c>
      <c r="P14464" t="s">
        <v>3095</v>
      </c>
      <c r="R14464" t="s">
        <v>3094</v>
      </c>
    </row>
    <row r="14465" spans="1:18" x14ac:dyDescent="0.25">
      <c r="A14465" t="s">
        <v>7891</v>
      </c>
      <c r="B14465" t="s">
        <v>3089</v>
      </c>
      <c r="D14465" t="s">
        <v>3090</v>
      </c>
      <c r="E14465" t="s">
        <v>3090</v>
      </c>
      <c r="F14465">
        <v>1</v>
      </c>
      <c r="G14465">
        <v>0</v>
      </c>
      <c r="H14465">
        <v>0</v>
      </c>
      <c r="I14465"/>
      <c r="K14465"/>
      <c r="N14465" t="s">
        <v>3091</v>
      </c>
      <c r="O14465" t="s">
        <v>3092</v>
      </c>
      <c r="P14465" t="s">
        <v>3095</v>
      </c>
      <c r="R14465" t="s">
        <v>3094</v>
      </c>
    </row>
    <row r="14466" spans="1:18" x14ac:dyDescent="0.25">
      <c r="A14466" t="s">
        <v>2937</v>
      </c>
      <c r="B14466" t="s">
        <v>3089</v>
      </c>
      <c r="D14466" t="s">
        <v>3090</v>
      </c>
      <c r="E14466" t="s">
        <v>3090</v>
      </c>
      <c r="F14466">
        <v>1</v>
      </c>
      <c r="G14466">
        <v>0</v>
      </c>
      <c r="H14466">
        <v>8.6684156158809795</v>
      </c>
      <c r="I14466">
        <v>8.6684156158809795</v>
      </c>
      <c r="K14466"/>
      <c r="N14466" t="s">
        <v>3091</v>
      </c>
      <c r="O14466" t="s">
        <v>3092</v>
      </c>
      <c r="P14466" t="s">
        <v>3095</v>
      </c>
      <c r="R14466" t="s">
        <v>3094</v>
      </c>
    </row>
    <row r="14467" spans="1:18" x14ac:dyDescent="0.25">
      <c r="A14467" t="s">
        <v>491</v>
      </c>
      <c r="B14467" t="s">
        <v>3089</v>
      </c>
      <c r="D14467" t="s">
        <v>3090</v>
      </c>
      <c r="E14467" t="s">
        <v>3090</v>
      </c>
      <c r="F14467">
        <v>1</v>
      </c>
      <c r="G14467">
        <v>0</v>
      </c>
      <c r="H14467">
        <v>190.8929713071</v>
      </c>
      <c r="I14467">
        <v>125.78797130709999</v>
      </c>
      <c r="K14467">
        <v>23.17</v>
      </c>
      <c r="M14467">
        <v>41.935000000000002</v>
      </c>
      <c r="N14467" t="s">
        <v>3091</v>
      </c>
      <c r="O14467" t="s">
        <v>3092</v>
      </c>
      <c r="P14467" t="s">
        <v>3095</v>
      </c>
      <c r="R14467" t="s">
        <v>3094</v>
      </c>
    </row>
    <row r="14468" spans="1:18" x14ac:dyDescent="0.25">
      <c r="A14468" t="s">
        <v>3257</v>
      </c>
      <c r="B14468" t="s">
        <v>3089</v>
      </c>
      <c r="D14468" t="s">
        <v>3090</v>
      </c>
      <c r="E14468" t="s">
        <v>3090</v>
      </c>
      <c r="F14468">
        <v>1</v>
      </c>
      <c r="G14468">
        <v>0</v>
      </c>
      <c r="H14468">
        <v>85.212935882352895</v>
      </c>
      <c r="I14468">
        <v>20.1129358823529</v>
      </c>
      <c r="K14468">
        <v>23.16</v>
      </c>
      <c r="M14468">
        <v>41.94</v>
      </c>
      <c r="N14468" t="s">
        <v>3091</v>
      </c>
      <c r="O14468" t="s">
        <v>3092</v>
      </c>
      <c r="P14468" t="s">
        <v>3095</v>
      </c>
      <c r="R14468" t="s">
        <v>3094</v>
      </c>
    </row>
    <row r="14469" spans="1:18" x14ac:dyDescent="0.25">
      <c r="A14469" t="s">
        <v>7892</v>
      </c>
      <c r="B14469" t="s">
        <v>3089</v>
      </c>
      <c r="D14469" t="s">
        <v>3090</v>
      </c>
      <c r="E14469" t="s">
        <v>3090</v>
      </c>
      <c r="F14469">
        <v>1</v>
      </c>
      <c r="G14469">
        <v>0</v>
      </c>
      <c r="H14469">
        <v>574.62069717418501</v>
      </c>
      <c r="I14469">
        <v>429.28069717418498</v>
      </c>
      <c r="K14469">
        <v>52.14</v>
      </c>
      <c r="M14469">
        <v>93.2</v>
      </c>
      <c r="N14469" t="s">
        <v>3091</v>
      </c>
      <c r="O14469" t="s">
        <v>3092</v>
      </c>
      <c r="P14469" t="s">
        <v>3095</v>
      </c>
      <c r="R14469" t="s">
        <v>3094</v>
      </c>
    </row>
    <row r="14470" spans="1:18" x14ac:dyDescent="0.25">
      <c r="A14470" t="s">
        <v>7893</v>
      </c>
      <c r="B14470" t="s">
        <v>3089</v>
      </c>
      <c r="D14470" t="s">
        <v>3090</v>
      </c>
      <c r="E14470" t="s">
        <v>3090</v>
      </c>
      <c r="F14470">
        <v>1</v>
      </c>
      <c r="G14470">
        <v>0</v>
      </c>
      <c r="H14470">
        <v>2062.37125932051</v>
      </c>
      <c r="I14470">
        <v>929.49125932051004</v>
      </c>
      <c r="K14470">
        <v>407</v>
      </c>
      <c r="M14470">
        <v>725.88</v>
      </c>
      <c r="N14470" t="s">
        <v>3091</v>
      </c>
      <c r="O14470" t="s">
        <v>3092</v>
      </c>
      <c r="P14470" t="s">
        <v>3095</v>
      </c>
      <c r="R14470" t="s">
        <v>3094</v>
      </c>
    </row>
    <row r="14471" spans="1:18" x14ac:dyDescent="0.25">
      <c r="A14471" t="s">
        <v>3017</v>
      </c>
      <c r="B14471" t="s">
        <v>3089</v>
      </c>
      <c r="D14471" t="s">
        <v>3090</v>
      </c>
      <c r="E14471" t="s">
        <v>3090</v>
      </c>
      <c r="F14471">
        <v>1</v>
      </c>
      <c r="G14471">
        <v>0</v>
      </c>
      <c r="H14471">
        <v>725.55029999999999</v>
      </c>
      <c r="I14471">
        <v>538.89030000000002</v>
      </c>
      <c r="K14471">
        <v>68.02</v>
      </c>
      <c r="M14471">
        <v>118.64</v>
      </c>
      <c r="N14471" t="s">
        <v>3091</v>
      </c>
      <c r="O14471" t="s">
        <v>3092</v>
      </c>
      <c r="P14471" t="s">
        <v>3095</v>
      </c>
      <c r="R14471" t="s">
        <v>3094</v>
      </c>
    </row>
    <row r="14472" spans="1:18" x14ac:dyDescent="0.25">
      <c r="A14472" t="s">
        <v>7894</v>
      </c>
      <c r="B14472" t="s">
        <v>3089</v>
      </c>
      <c r="D14472" t="s">
        <v>3090</v>
      </c>
      <c r="E14472" t="s">
        <v>3090</v>
      </c>
      <c r="F14472">
        <v>1</v>
      </c>
      <c r="G14472">
        <v>0</v>
      </c>
      <c r="H14472">
        <v>0</v>
      </c>
      <c r="I14472">
        <v>0</v>
      </c>
      <c r="K14472"/>
      <c r="N14472" t="s">
        <v>3091</v>
      </c>
      <c r="O14472" t="s">
        <v>3092</v>
      </c>
      <c r="P14472" t="s">
        <v>3095</v>
      </c>
      <c r="R14472" t="s">
        <v>3094</v>
      </c>
    </row>
    <row r="14473" spans="1:18" x14ac:dyDescent="0.25">
      <c r="A14473" t="s">
        <v>143</v>
      </c>
      <c r="B14473" t="s">
        <v>3089</v>
      </c>
      <c r="D14473" t="s">
        <v>3090</v>
      </c>
      <c r="E14473" t="s">
        <v>3090</v>
      </c>
      <c r="F14473">
        <v>1</v>
      </c>
      <c r="G14473">
        <v>0</v>
      </c>
      <c r="H14473">
        <v>712.73463096036301</v>
      </c>
      <c r="I14473">
        <v>518.50463096036299</v>
      </c>
      <c r="K14473">
        <v>70.61</v>
      </c>
      <c r="M14473">
        <v>123.62</v>
      </c>
      <c r="N14473" t="s">
        <v>3091</v>
      </c>
      <c r="O14473" t="s">
        <v>3092</v>
      </c>
      <c r="P14473" t="s">
        <v>3095</v>
      </c>
      <c r="R14473" t="s">
        <v>3094</v>
      </c>
    </row>
    <row r="14474" spans="1:18" x14ac:dyDescent="0.25">
      <c r="A14474" t="s">
        <v>146</v>
      </c>
      <c r="B14474" t="s">
        <v>3089</v>
      </c>
      <c r="D14474" t="s">
        <v>3090</v>
      </c>
      <c r="E14474" t="s">
        <v>3090</v>
      </c>
      <c r="F14474">
        <v>1</v>
      </c>
      <c r="G14474">
        <v>0</v>
      </c>
      <c r="H14474">
        <v>836.91393333333303</v>
      </c>
      <c r="I14474">
        <v>653.52393333333305</v>
      </c>
      <c r="K14474">
        <v>66.61</v>
      </c>
      <c r="M14474">
        <v>116.78</v>
      </c>
      <c r="N14474" t="s">
        <v>3091</v>
      </c>
      <c r="O14474" t="s">
        <v>3092</v>
      </c>
      <c r="P14474" t="s">
        <v>3095</v>
      </c>
      <c r="R14474" t="s">
        <v>3094</v>
      </c>
    </row>
    <row r="14475" spans="1:18" x14ac:dyDescent="0.25">
      <c r="A14475" t="s">
        <v>1986</v>
      </c>
      <c r="B14475" t="s">
        <v>3089</v>
      </c>
      <c r="D14475" t="s">
        <v>3090</v>
      </c>
      <c r="E14475" t="s">
        <v>3090</v>
      </c>
      <c r="F14475">
        <v>1</v>
      </c>
      <c r="G14475">
        <v>0</v>
      </c>
      <c r="H14475">
        <v>810.06952761437401</v>
      </c>
      <c r="I14475">
        <v>626.67952761437402</v>
      </c>
      <c r="K14475">
        <v>66.61</v>
      </c>
      <c r="M14475">
        <v>116.78</v>
      </c>
      <c r="N14475" t="s">
        <v>3091</v>
      </c>
      <c r="O14475" t="s">
        <v>3092</v>
      </c>
      <c r="P14475" t="s">
        <v>3095</v>
      </c>
      <c r="R14475" t="s">
        <v>3094</v>
      </c>
    </row>
    <row r="14476" spans="1:18" x14ac:dyDescent="0.25">
      <c r="A14476" t="s">
        <v>2858</v>
      </c>
      <c r="B14476" t="s">
        <v>3089</v>
      </c>
      <c r="D14476" t="s">
        <v>3090</v>
      </c>
      <c r="E14476" t="s">
        <v>3090</v>
      </c>
      <c r="F14476">
        <v>1</v>
      </c>
      <c r="G14476">
        <v>0</v>
      </c>
      <c r="H14476">
        <v>831.93007499999896</v>
      </c>
      <c r="I14476">
        <v>637.70007499999895</v>
      </c>
      <c r="K14476">
        <v>70.61</v>
      </c>
      <c r="M14476">
        <v>123.62</v>
      </c>
      <c r="N14476" t="s">
        <v>3091</v>
      </c>
      <c r="O14476" t="s">
        <v>3092</v>
      </c>
      <c r="P14476" t="s">
        <v>3095</v>
      </c>
      <c r="R14476" t="s">
        <v>3094</v>
      </c>
    </row>
    <row r="14477" spans="1:18" x14ac:dyDescent="0.25">
      <c r="A14477" t="s">
        <v>2860</v>
      </c>
      <c r="B14477" t="s">
        <v>3089</v>
      </c>
      <c r="D14477" t="s">
        <v>3090</v>
      </c>
      <c r="E14477" t="s">
        <v>3090</v>
      </c>
      <c r="F14477">
        <v>1</v>
      </c>
      <c r="G14477">
        <v>0</v>
      </c>
      <c r="H14477">
        <v>0</v>
      </c>
      <c r="I14477"/>
      <c r="K14477"/>
      <c r="N14477" t="s">
        <v>3091</v>
      </c>
      <c r="O14477" t="s">
        <v>3092</v>
      </c>
      <c r="P14477" t="s">
        <v>3095</v>
      </c>
      <c r="R14477" t="s">
        <v>3094</v>
      </c>
    </row>
    <row r="14478" spans="1:18" x14ac:dyDescent="0.25">
      <c r="A14478" t="s">
        <v>7895</v>
      </c>
      <c r="B14478" t="s">
        <v>3089</v>
      </c>
      <c r="D14478" t="s">
        <v>3090</v>
      </c>
      <c r="E14478" t="s">
        <v>3090</v>
      </c>
      <c r="F14478">
        <v>1</v>
      </c>
      <c r="G14478">
        <v>0</v>
      </c>
      <c r="H14478">
        <v>706.80849883036399</v>
      </c>
      <c r="I14478">
        <v>187.59849883036401</v>
      </c>
      <c r="K14478">
        <v>188.16</v>
      </c>
      <c r="M14478">
        <v>331.05</v>
      </c>
      <c r="N14478" t="s">
        <v>3091</v>
      </c>
      <c r="O14478" t="s">
        <v>3092</v>
      </c>
      <c r="P14478" t="s">
        <v>3095</v>
      </c>
      <c r="R14478" t="s">
        <v>3094</v>
      </c>
    </row>
    <row r="14479" spans="1:18" x14ac:dyDescent="0.25">
      <c r="A14479" t="s">
        <v>7896</v>
      </c>
      <c r="B14479" t="s">
        <v>3089</v>
      </c>
      <c r="D14479" t="s">
        <v>3090</v>
      </c>
      <c r="E14479" t="s">
        <v>3090</v>
      </c>
      <c r="F14479">
        <v>1</v>
      </c>
      <c r="G14479">
        <v>0</v>
      </c>
      <c r="H14479">
        <v>322.14437265031501</v>
      </c>
      <c r="I14479">
        <v>97.854372650315199</v>
      </c>
      <c r="K14479">
        <v>81</v>
      </c>
      <c r="M14479">
        <v>143.29</v>
      </c>
      <c r="N14479" t="s">
        <v>3091</v>
      </c>
      <c r="O14479" t="s">
        <v>3092</v>
      </c>
      <c r="P14479" t="s">
        <v>3095</v>
      </c>
      <c r="R14479" t="s">
        <v>3094</v>
      </c>
    </row>
    <row r="14480" spans="1:18" x14ac:dyDescent="0.25">
      <c r="A14480" t="s">
        <v>7897</v>
      </c>
      <c r="B14480" t="s">
        <v>3089</v>
      </c>
      <c r="D14480" t="s">
        <v>3090</v>
      </c>
      <c r="E14480" t="s">
        <v>3090</v>
      </c>
      <c r="F14480">
        <v>1</v>
      </c>
      <c r="G14480">
        <v>0</v>
      </c>
      <c r="H14480">
        <v>0</v>
      </c>
      <c r="I14480">
        <v>0</v>
      </c>
      <c r="K14480"/>
      <c r="N14480" t="s">
        <v>3091</v>
      </c>
      <c r="O14480" t="s">
        <v>3092</v>
      </c>
      <c r="P14480" t="s">
        <v>3095</v>
      </c>
      <c r="R14480" t="s">
        <v>3094</v>
      </c>
    </row>
    <row r="14481" spans="1:18" x14ac:dyDescent="0.25">
      <c r="A14481" t="s">
        <v>7898</v>
      </c>
      <c r="B14481" t="s">
        <v>3089</v>
      </c>
      <c r="D14481" t="s">
        <v>3090</v>
      </c>
      <c r="E14481" t="s">
        <v>3090</v>
      </c>
      <c r="F14481">
        <v>1</v>
      </c>
      <c r="G14481">
        <v>0</v>
      </c>
      <c r="H14481">
        <v>0</v>
      </c>
      <c r="I14481">
        <v>0</v>
      </c>
      <c r="K14481"/>
      <c r="N14481" t="s">
        <v>3091</v>
      </c>
      <c r="O14481" t="s">
        <v>3092</v>
      </c>
      <c r="P14481" t="s">
        <v>3095</v>
      </c>
      <c r="R14481" t="s">
        <v>3094</v>
      </c>
    </row>
    <row r="14482" spans="1:18" x14ac:dyDescent="0.25">
      <c r="A14482" t="s">
        <v>7899</v>
      </c>
      <c r="B14482" t="s">
        <v>3089</v>
      </c>
      <c r="D14482" t="s">
        <v>3090</v>
      </c>
      <c r="E14482" t="s">
        <v>3090</v>
      </c>
      <c r="F14482">
        <v>1</v>
      </c>
      <c r="G14482">
        <v>0</v>
      </c>
      <c r="H14482">
        <v>0</v>
      </c>
      <c r="I14482">
        <v>0</v>
      </c>
      <c r="K14482"/>
      <c r="N14482" t="s">
        <v>3091</v>
      </c>
      <c r="O14482" t="s">
        <v>3092</v>
      </c>
      <c r="P14482" t="s">
        <v>3095</v>
      </c>
      <c r="R14482" t="s">
        <v>3094</v>
      </c>
    </row>
    <row r="14483" spans="1:18" x14ac:dyDescent="0.25">
      <c r="A14483" t="s">
        <v>7900</v>
      </c>
      <c r="B14483" t="s">
        <v>3089</v>
      </c>
      <c r="D14483" t="s">
        <v>3090</v>
      </c>
      <c r="E14483" t="s">
        <v>3090</v>
      </c>
      <c r="F14483">
        <v>1</v>
      </c>
      <c r="G14483">
        <v>0</v>
      </c>
      <c r="H14483">
        <v>0</v>
      </c>
      <c r="I14483">
        <v>0</v>
      </c>
      <c r="K14483"/>
      <c r="N14483" t="s">
        <v>3091</v>
      </c>
      <c r="O14483" t="s">
        <v>3092</v>
      </c>
      <c r="P14483" t="s">
        <v>3095</v>
      </c>
      <c r="R14483" t="s">
        <v>3094</v>
      </c>
    </row>
    <row r="14484" spans="1:18" x14ac:dyDescent="0.25">
      <c r="A14484" t="s">
        <v>7901</v>
      </c>
      <c r="B14484" t="s">
        <v>3089</v>
      </c>
      <c r="D14484" t="s">
        <v>3090</v>
      </c>
      <c r="E14484" t="s">
        <v>3090</v>
      </c>
      <c r="F14484">
        <v>1</v>
      </c>
      <c r="G14484">
        <v>0</v>
      </c>
      <c r="H14484">
        <v>0</v>
      </c>
      <c r="I14484">
        <v>0</v>
      </c>
      <c r="K14484"/>
      <c r="N14484" t="s">
        <v>3091</v>
      </c>
      <c r="O14484" t="s">
        <v>3092</v>
      </c>
      <c r="P14484" t="s">
        <v>3095</v>
      </c>
      <c r="R14484" t="s">
        <v>3094</v>
      </c>
    </row>
    <row r="14485" spans="1:18" x14ac:dyDescent="0.25">
      <c r="A14485" t="s">
        <v>7902</v>
      </c>
      <c r="B14485" t="s">
        <v>3089</v>
      </c>
      <c r="D14485" t="s">
        <v>3090</v>
      </c>
      <c r="E14485" t="s">
        <v>3090</v>
      </c>
      <c r="F14485">
        <v>1</v>
      </c>
      <c r="G14485">
        <v>0</v>
      </c>
      <c r="H14485">
        <v>0</v>
      </c>
      <c r="I14485">
        <v>0</v>
      </c>
      <c r="K14485"/>
      <c r="N14485" t="s">
        <v>3091</v>
      </c>
      <c r="O14485" t="s">
        <v>3092</v>
      </c>
      <c r="P14485" t="s">
        <v>3095</v>
      </c>
      <c r="R14485" t="s">
        <v>3094</v>
      </c>
    </row>
    <row r="14486" spans="1:18" x14ac:dyDescent="0.25">
      <c r="A14486" t="s">
        <v>7903</v>
      </c>
      <c r="B14486" t="s">
        <v>3089</v>
      </c>
      <c r="D14486" t="s">
        <v>3090</v>
      </c>
      <c r="E14486" t="s">
        <v>3090</v>
      </c>
      <c r="F14486">
        <v>1</v>
      </c>
      <c r="G14486">
        <v>0</v>
      </c>
      <c r="H14486">
        <v>0</v>
      </c>
      <c r="I14486">
        <v>0</v>
      </c>
      <c r="K14486"/>
      <c r="N14486" t="s">
        <v>3091</v>
      </c>
      <c r="O14486" t="s">
        <v>3092</v>
      </c>
      <c r="P14486" t="s">
        <v>3095</v>
      </c>
      <c r="R14486" t="s">
        <v>3094</v>
      </c>
    </row>
    <row r="14487" spans="1:18" x14ac:dyDescent="0.25">
      <c r="A14487" t="s">
        <v>7904</v>
      </c>
      <c r="B14487" t="s">
        <v>3089</v>
      </c>
      <c r="D14487" t="s">
        <v>3090</v>
      </c>
      <c r="E14487" t="s">
        <v>3090</v>
      </c>
      <c r="F14487">
        <v>1</v>
      </c>
      <c r="G14487">
        <v>0</v>
      </c>
      <c r="H14487">
        <v>0</v>
      </c>
      <c r="I14487">
        <v>0</v>
      </c>
      <c r="K14487"/>
      <c r="N14487" t="s">
        <v>3091</v>
      </c>
      <c r="O14487" t="s">
        <v>3092</v>
      </c>
      <c r="P14487" t="s">
        <v>3095</v>
      </c>
      <c r="R14487" t="s">
        <v>3094</v>
      </c>
    </row>
    <row r="14488" spans="1:18" x14ac:dyDescent="0.25">
      <c r="A14488" t="s">
        <v>7905</v>
      </c>
      <c r="B14488" t="s">
        <v>3089</v>
      </c>
      <c r="D14488" t="s">
        <v>3090</v>
      </c>
      <c r="E14488" t="s">
        <v>3090</v>
      </c>
      <c r="F14488">
        <v>1</v>
      </c>
      <c r="G14488">
        <v>0</v>
      </c>
      <c r="H14488">
        <v>10378.059189167599</v>
      </c>
      <c r="I14488">
        <v>6740.6191891676399</v>
      </c>
      <c r="K14488">
        <v>1307.6366666666599</v>
      </c>
      <c r="M14488">
        <v>2329.8033333333301</v>
      </c>
      <c r="N14488" t="s">
        <v>3091</v>
      </c>
      <c r="O14488" t="s">
        <v>3092</v>
      </c>
      <c r="P14488" t="s">
        <v>3095</v>
      </c>
      <c r="R14488" t="s">
        <v>3094</v>
      </c>
    </row>
    <row r="14489" spans="1:18" x14ac:dyDescent="0.25">
      <c r="A14489" t="s">
        <v>7906</v>
      </c>
      <c r="B14489" t="s">
        <v>3089</v>
      </c>
      <c r="D14489" t="s">
        <v>3090</v>
      </c>
      <c r="E14489" t="s">
        <v>3090</v>
      </c>
      <c r="F14489">
        <v>1</v>
      </c>
      <c r="G14489">
        <v>0</v>
      </c>
      <c r="H14489">
        <v>10381.014230540901</v>
      </c>
      <c r="I14489">
        <v>6715.8892305409099</v>
      </c>
      <c r="K14489">
        <v>1318.0050000000001</v>
      </c>
      <c r="M14489">
        <v>2347.12</v>
      </c>
      <c r="N14489" t="s">
        <v>3091</v>
      </c>
      <c r="O14489" t="s">
        <v>3092</v>
      </c>
      <c r="P14489" t="s">
        <v>3095</v>
      </c>
      <c r="R14489" t="s">
        <v>3094</v>
      </c>
    </row>
    <row r="14490" spans="1:18" x14ac:dyDescent="0.25">
      <c r="A14490" t="s">
        <v>7907</v>
      </c>
      <c r="B14490" t="s">
        <v>3089</v>
      </c>
      <c r="D14490" t="s">
        <v>3090</v>
      </c>
      <c r="E14490" t="s">
        <v>3090</v>
      </c>
      <c r="F14490">
        <v>1</v>
      </c>
      <c r="G14490">
        <v>0</v>
      </c>
      <c r="H14490">
        <v>10498.039638153699</v>
      </c>
      <c r="I14490">
        <v>6812.8696381537502</v>
      </c>
      <c r="K14490">
        <v>1325.01</v>
      </c>
      <c r="M14490">
        <v>2360.16</v>
      </c>
      <c r="N14490" t="s">
        <v>3091</v>
      </c>
      <c r="O14490" t="s">
        <v>3092</v>
      </c>
      <c r="P14490" t="s">
        <v>3095</v>
      </c>
      <c r="R14490" t="s">
        <v>3094</v>
      </c>
    </row>
    <row r="14491" spans="1:18" x14ac:dyDescent="0.25">
      <c r="A14491" t="s">
        <v>7908</v>
      </c>
      <c r="B14491" t="s">
        <v>3089</v>
      </c>
      <c r="D14491" t="s">
        <v>3090</v>
      </c>
      <c r="E14491" t="s">
        <v>3090</v>
      </c>
      <c r="F14491">
        <v>1</v>
      </c>
      <c r="G14491">
        <v>0</v>
      </c>
      <c r="H14491">
        <v>10865.381068528101</v>
      </c>
      <c r="I14491">
        <v>7172.2307897789296</v>
      </c>
      <c r="K14491">
        <v>1327.92010124589</v>
      </c>
      <c r="M14491">
        <v>2365.2301775033002</v>
      </c>
      <c r="N14491" t="s">
        <v>3091</v>
      </c>
      <c r="O14491" t="s">
        <v>3092</v>
      </c>
      <c r="P14491" t="s">
        <v>3095</v>
      </c>
      <c r="R14491" t="s">
        <v>3094</v>
      </c>
    </row>
    <row r="14492" spans="1:18" x14ac:dyDescent="0.25">
      <c r="A14492" t="s">
        <v>7909</v>
      </c>
      <c r="B14492" t="s">
        <v>3089</v>
      </c>
      <c r="D14492" t="s">
        <v>3090</v>
      </c>
      <c r="E14492" t="s">
        <v>3090</v>
      </c>
      <c r="F14492">
        <v>1</v>
      </c>
      <c r="G14492">
        <v>0</v>
      </c>
      <c r="H14492">
        <v>103.14948284789401</v>
      </c>
      <c r="I14492">
        <v>25.329482847893999</v>
      </c>
      <c r="K14492">
        <v>28</v>
      </c>
      <c r="M14492">
        <v>49.82</v>
      </c>
      <c r="N14492" t="s">
        <v>3091</v>
      </c>
      <c r="O14492" t="s">
        <v>3092</v>
      </c>
      <c r="P14492" t="s">
        <v>3095</v>
      </c>
      <c r="R14492" t="s">
        <v>3094</v>
      </c>
    </row>
    <row r="14493" spans="1:18" x14ac:dyDescent="0.25">
      <c r="A14493" t="s">
        <v>7910</v>
      </c>
      <c r="B14493" t="s">
        <v>3089</v>
      </c>
      <c r="D14493" t="s">
        <v>3090</v>
      </c>
      <c r="E14493" t="s">
        <v>3090</v>
      </c>
      <c r="F14493">
        <v>1</v>
      </c>
      <c r="G14493">
        <v>0</v>
      </c>
      <c r="H14493">
        <v>10993.307065299399</v>
      </c>
      <c r="I14493">
        <v>7419.4910652994004</v>
      </c>
      <c r="K14493">
        <v>1284.4776666666601</v>
      </c>
      <c r="M14493">
        <v>2289.33833333333</v>
      </c>
      <c r="N14493" t="s">
        <v>3091</v>
      </c>
      <c r="O14493" t="s">
        <v>3092</v>
      </c>
      <c r="P14493" t="s">
        <v>3095</v>
      </c>
      <c r="R14493" t="s">
        <v>3094</v>
      </c>
    </row>
    <row r="14494" spans="1:18" x14ac:dyDescent="0.25">
      <c r="A14494" t="s">
        <v>7911</v>
      </c>
      <c r="B14494" t="s">
        <v>3089</v>
      </c>
      <c r="D14494" t="s">
        <v>3090</v>
      </c>
      <c r="E14494" t="s">
        <v>3090</v>
      </c>
      <c r="F14494">
        <v>1</v>
      </c>
      <c r="G14494">
        <v>0</v>
      </c>
      <c r="H14494">
        <v>11571.1337270148</v>
      </c>
      <c r="I14494">
        <v>7849.4047270148003</v>
      </c>
      <c r="K14494">
        <v>1338.5139999999999</v>
      </c>
      <c r="M14494">
        <v>2383.2150000000001</v>
      </c>
      <c r="N14494" t="s">
        <v>3091</v>
      </c>
      <c r="O14494" t="s">
        <v>3092</v>
      </c>
      <c r="P14494" t="s">
        <v>3095</v>
      </c>
      <c r="R14494" t="s">
        <v>3094</v>
      </c>
    </row>
    <row r="14495" spans="1:18" x14ac:dyDescent="0.25">
      <c r="A14495" t="s">
        <v>7912</v>
      </c>
      <c r="B14495" t="s">
        <v>3089</v>
      </c>
      <c r="D14495" t="s">
        <v>3090</v>
      </c>
      <c r="E14495" t="s">
        <v>3090</v>
      </c>
      <c r="F14495">
        <v>1</v>
      </c>
      <c r="G14495">
        <v>0</v>
      </c>
      <c r="H14495">
        <v>11714.960671168599</v>
      </c>
      <c r="I14495">
        <v>7968.5400045019596</v>
      </c>
      <c r="K14495">
        <v>1348.1993333333301</v>
      </c>
      <c r="M14495">
        <v>2398.2213333333302</v>
      </c>
      <c r="N14495" t="s">
        <v>3091</v>
      </c>
      <c r="O14495" t="s">
        <v>3092</v>
      </c>
      <c r="P14495" t="s">
        <v>3095</v>
      </c>
      <c r="R14495" t="s">
        <v>3094</v>
      </c>
    </row>
    <row r="14496" spans="1:18" x14ac:dyDescent="0.25">
      <c r="A14496" t="s">
        <v>7913</v>
      </c>
      <c r="B14496" t="s">
        <v>3089</v>
      </c>
      <c r="D14496" t="s">
        <v>3090</v>
      </c>
      <c r="E14496" t="s">
        <v>3090</v>
      </c>
      <c r="F14496">
        <v>1</v>
      </c>
      <c r="G14496">
        <v>0</v>
      </c>
      <c r="H14496">
        <v>11840.6868740256</v>
      </c>
      <c r="I14496">
        <v>8094.2712073589501</v>
      </c>
      <c r="K14496">
        <v>1348.1993333333301</v>
      </c>
      <c r="M14496">
        <v>2398.2163333333301</v>
      </c>
      <c r="N14496" t="s">
        <v>3091</v>
      </c>
      <c r="O14496" t="s">
        <v>3092</v>
      </c>
      <c r="P14496" t="s">
        <v>3095</v>
      </c>
      <c r="R14496" t="s">
        <v>3094</v>
      </c>
    </row>
    <row r="14497" spans="1:18" x14ac:dyDescent="0.25">
      <c r="A14497" t="s">
        <v>7914</v>
      </c>
      <c r="B14497" t="s">
        <v>3089</v>
      </c>
      <c r="D14497" t="s">
        <v>3090</v>
      </c>
      <c r="E14497" t="s">
        <v>3090</v>
      </c>
      <c r="F14497">
        <v>1</v>
      </c>
      <c r="G14497">
        <v>0</v>
      </c>
      <c r="H14497">
        <v>11598.029229591</v>
      </c>
      <c r="I14497">
        <v>7764.5792295910696</v>
      </c>
      <c r="K14497">
        <v>1380.085</v>
      </c>
      <c r="M14497">
        <v>2453.3649999999998</v>
      </c>
      <c r="N14497" t="s">
        <v>3091</v>
      </c>
      <c r="O14497" t="s">
        <v>3092</v>
      </c>
      <c r="P14497" t="s">
        <v>3095</v>
      </c>
      <c r="R14497" t="s">
        <v>3094</v>
      </c>
    </row>
    <row r="14498" spans="1:18" x14ac:dyDescent="0.25">
      <c r="A14498" t="s">
        <v>7915</v>
      </c>
      <c r="B14498" t="s">
        <v>3089</v>
      </c>
      <c r="D14498" t="s">
        <v>3090</v>
      </c>
      <c r="E14498" t="s">
        <v>3090</v>
      </c>
      <c r="F14498">
        <v>1</v>
      </c>
      <c r="G14498">
        <v>0</v>
      </c>
      <c r="H14498">
        <v>11295.7643713384</v>
      </c>
      <c r="I14498">
        <v>7526.7260380050802</v>
      </c>
      <c r="K14498">
        <v>1356.6316666666601</v>
      </c>
      <c r="M14498">
        <v>2412.4066666666599</v>
      </c>
      <c r="N14498" t="s">
        <v>3091</v>
      </c>
      <c r="O14498" t="s">
        <v>3092</v>
      </c>
      <c r="P14498" t="s">
        <v>3095</v>
      </c>
      <c r="R14498" t="s">
        <v>3094</v>
      </c>
    </row>
    <row r="14499" spans="1:18" x14ac:dyDescent="0.25">
      <c r="A14499" t="s">
        <v>514</v>
      </c>
      <c r="B14499" t="s">
        <v>3089</v>
      </c>
      <c r="D14499" t="s">
        <v>3090</v>
      </c>
      <c r="E14499" t="s">
        <v>3090</v>
      </c>
      <c r="F14499">
        <v>1</v>
      </c>
      <c r="G14499">
        <v>0</v>
      </c>
      <c r="H14499">
        <v>74.108000000000004</v>
      </c>
      <c r="I14499">
        <v>74.108000000000004</v>
      </c>
      <c r="K14499"/>
      <c r="N14499" t="s">
        <v>3091</v>
      </c>
      <c r="O14499" t="s">
        <v>3092</v>
      </c>
      <c r="P14499" t="s">
        <v>3095</v>
      </c>
      <c r="R14499" t="s">
        <v>3094</v>
      </c>
    </row>
    <row r="14500" spans="1:18" x14ac:dyDescent="0.25">
      <c r="A14500" t="s">
        <v>7916</v>
      </c>
      <c r="B14500" t="s">
        <v>3089</v>
      </c>
      <c r="D14500" t="s">
        <v>3090</v>
      </c>
      <c r="E14500" t="s">
        <v>3090</v>
      </c>
      <c r="F14500">
        <v>1</v>
      </c>
      <c r="G14500">
        <v>0</v>
      </c>
      <c r="H14500">
        <v>0</v>
      </c>
      <c r="I14500">
        <v>0</v>
      </c>
      <c r="K14500"/>
      <c r="N14500" t="s">
        <v>3091</v>
      </c>
      <c r="O14500" t="s">
        <v>3092</v>
      </c>
      <c r="P14500" t="s">
        <v>3095</v>
      </c>
      <c r="R14500" t="s">
        <v>3094</v>
      </c>
    </row>
    <row r="14501" spans="1:18" x14ac:dyDescent="0.25">
      <c r="A14501" t="s">
        <v>7917</v>
      </c>
      <c r="B14501" t="s">
        <v>3089</v>
      </c>
      <c r="D14501" t="s">
        <v>3090</v>
      </c>
      <c r="E14501" t="s">
        <v>3090</v>
      </c>
      <c r="F14501">
        <v>1</v>
      </c>
      <c r="G14501">
        <v>0</v>
      </c>
      <c r="H14501">
        <v>10996.8429901729</v>
      </c>
      <c r="I14501">
        <v>7323.1329901728996</v>
      </c>
      <c r="K14501">
        <v>1320.67</v>
      </c>
      <c r="M14501">
        <v>2353.04</v>
      </c>
      <c r="N14501" t="s">
        <v>3091</v>
      </c>
      <c r="O14501" t="s">
        <v>3092</v>
      </c>
      <c r="P14501" t="s">
        <v>3095</v>
      </c>
      <c r="R14501" t="s">
        <v>3094</v>
      </c>
    </row>
    <row r="14502" spans="1:18" x14ac:dyDescent="0.25">
      <c r="A14502" t="s">
        <v>7918</v>
      </c>
      <c r="B14502" t="s">
        <v>3089</v>
      </c>
      <c r="D14502" t="s">
        <v>3090</v>
      </c>
      <c r="E14502" t="s">
        <v>3090</v>
      </c>
      <c r="F14502">
        <v>1</v>
      </c>
      <c r="G14502">
        <v>0</v>
      </c>
      <c r="H14502">
        <v>10941.952520773501</v>
      </c>
      <c r="I14502">
        <v>7280.4375207735602</v>
      </c>
      <c r="K14502">
        <v>1316.33</v>
      </c>
      <c r="M14502">
        <v>2345.1849999999999</v>
      </c>
      <c r="N14502" t="s">
        <v>3091</v>
      </c>
      <c r="O14502" t="s">
        <v>3092</v>
      </c>
      <c r="P14502" t="s">
        <v>3095</v>
      </c>
      <c r="R14502" t="s">
        <v>3094</v>
      </c>
    </row>
    <row r="14503" spans="1:18" x14ac:dyDescent="0.25">
      <c r="A14503" t="s">
        <v>7919</v>
      </c>
      <c r="B14503" t="s">
        <v>3089</v>
      </c>
      <c r="D14503" t="s">
        <v>3090</v>
      </c>
      <c r="E14503" t="s">
        <v>3090</v>
      </c>
      <c r="F14503">
        <v>1</v>
      </c>
      <c r="G14503">
        <v>0</v>
      </c>
      <c r="H14503">
        <v>11151.621318921099</v>
      </c>
      <c r="I14503">
        <v>7467.0713189211501</v>
      </c>
      <c r="K14503">
        <v>1324.67</v>
      </c>
      <c r="M14503">
        <v>2359.88</v>
      </c>
      <c r="N14503" t="s">
        <v>3091</v>
      </c>
      <c r="O14503" t="s">
        <v>3092</v>
      </c>
      <c r="P14503" t="s">
        <v>3095</v>
      </c>
      <c r="R14503" t="s">
        <v>3094</v>
      </c>
    </row>
    <row r="14504" spans="1:18" x14ac:dyDescent="0.25">
      <c r="A14504" t="s">
        <v>7920</v>
      </c>
      <c r="B14504" t="s">
        <v>3089</v>
      </c>
      <c r="D14504" t="s">
        <v>3090</v>
      </c>
      <c r="E14504" t="s">
        <v>3090</v>
      </c>
      <c r="F14504">
        <v>1</v>
      </c>
      <c r="G14504">
        <v>0</v>
      </c>
      <c r="H14504">
        <v>11018.35</v>
      </c>
      <c r="I14504">
        <v>11018.35</v>
      </c>
      <c r="K14504">
        <v>0</v>
      </c>
      <c r="M14504">
        <v>0</v>
      </c>
      <c r="N14504" t="s">
        <v>3091</v>
      </c>
      <c r="O14504" t="s">
        <v>3092</v>
      </c>
      <c r="P14504" t="s">
        <v>3095</v>
      </c>
      <c r="R14504" t="s">
        <v>3094</v>
      </c>
    </row>
    <row r="14505" spans="1:18" x14ac:dyDescent="0.25">
      <c r="A14505" t="s">
        <v>7921</v>
      </c>
      <c r="B14505" t="s">
        <v>3089</v>
      </c>
      <c r="D14505" t="s">
        <v>3090</v>
      </c>
      <c r="E14505" t="s">
        <v>3090</v>
      </c>
      <c r="F14505">
        <v>1</v>
      </c>
      <c r="G14505">
        <v>0</v>
      </c>
      <c r="H14505">
        <v>9804.0249223707706</v>
      </c>
      <c r="I14505">
        <v>6250.1049223707696</v>
      </c>
      <c r="K14505">
        <v>1277.2283333333301</v>
      </c>
      <c r="M14505">
        <v>2276.6916666666598</v>
      </c>
      <c r="N14505" t="s">
        <v>3091</v>
      </c>
      <c r="O14505" t="s">
        <v>3092</v>
      </c>
      <c r="P14505" t="s">
        <v>3095</v>
      </c>
      <c r="R14505" t="s">
        <v>3094</v>
      </c>
    </row>
    <row r="14506" spans="1:18" x14ac:dyDescent="0.25">
      <c r="A14506" t="s">
        <v>7922</v>
      </c>
      <c r="B14506" t="s">
        <v>3089</v>
      </c>
      <c r="D14506" t="s">
        <v>3090</v>
      </c>
      <c r="E14506" t="s">
        <v>3090</v>
      </c>
      <c r="F14506">
        <v>1</v>
      </c>
      <c r="G14506">
        <v>0</v>
      </c>
      <c r="H14506">
        <v>11015.071334222601</v>
      </c>
      <c r="I14506">
        <v>7590.1113342225999</v>
      </c>
      <c r="K14506">
        <v>1230.8900000000001</v>
      </c>
      <c r="M14506">
        <v>2194.0700000000002</v>
      </c>
      <c r="N14506" t="s">
        <v>3091</v>
      </c>
      <c r="O14506" t="s">
        <v>3092</v>
      </c>
      <c r="P14506" t="s">
        <v>3095</v>
      </c>
      <c r="R14506" t="s">
        <v>3094</v>
      </c>
    </row>
    <row r="14507" spans="1:18" x14ac:dyDescent="0.25">
      <c r="A14507" t="s">
        <v>7923</v>
      </c>
      <c r="B14507" t="s">
        <v>3089</v>
      </c>
      <c r="D14507" t="s">
        <v>3090</v>
      </c>
      <c r="E14507" t="s">
        <v>3090</v>
      </c>
      <c r="F14507">
        <v>1</v>
      </c>
      <c r="G14507">
        <v>0</v>
      </c>
      <c r="H14507">
        <v>11315.721135756099</v>
      </c>
      <c r="I14507">
        <v>7665.1654690895002</v>
      </c>
      <c r="K14507">
        <v>1312.88566666666</v>
      </c>
      <c r="M14507">
        <v>2337.67</v>
      </c>
      <c r="N14507" t="s">
        <v>3091</v>
      </c>
      <c r="O14507" t="s">
        <v>3092</v>
      </c>
      <c r="P14507" t="s">
        <v>3095</v>
      </c>
      <c r="R14507" t="s">
        <v>3094</v>
      </c>
    </row>
    <row r="14508" spans="1:18" x14ac:dyDescent="0.25">
      <c r="A14508" t="s">
        <v>7924</v>
      </c>
      <c r="B14508" t="s">
        <v>3089</v>
      </c>
      <c r="D14508" t="s">
        <v>3090</v>
      </c>
      <c r="E14508" t="s">
        <v>3090</v>
      </c>
      <c r="F14508">
        <v>1</v>
      </c>
      <c r="G14508">
        <v>0</v>
      </c>
      <c r="H14508">
        <v>11197.56</v>
      </c>
      <c r="I14508">
        <v>11197.56</v>
      </c>
      <c r="K14508">
        <v>0</v>
      </c>
      <c r="M14508">
        <v>0</v>
      </c>
      <c r="N14508" t="s">
        <v>3091</v>
      </c>
      <c r="O14508" t="s">
        <v>3092</v>
      </c>
      <c r="P14508" t="s">
        <v>3095</v>
      </c>
      <c r="R14508" t="s">
        <v>3094</v>
      </c>
    </row>
    <row r="14509" spans="1:18" x14ac:dyDescent="0.25">
      <c r="A14509" t="s">
        <v>8177</v>
      </c>
      <c r="B14509" t="s">
        <v>3089</v>
      </c>
      <c r="D14509" t="s">
        <v>3090</v>
      </c>
      <c r="E14509" t="s">
        <v>3090</v>
      </c>
      <c r="F14509">
        <v>1</v>
      </c>
      <c r="G14509">
        <v>0</v>
      </c>
      <c r="H14509">
        <v>11003.684589922201</v>
      </c>
      <c r="I14509">
        <v>7361.3825899222802</v>
      </c>
      <c r="K14509">
        <v>1310.3779999999999</v>
      </c>
      <c r="M14509">
        <v>2331.924</v>
      </c>
      <c r="N14509" t="s">
        <v>3091</v>
      </c>
      <c r="O14509" t="s">
        <v>3092</v>
      </c>
      <c r="P14509" t="s">
        <v>3095</v>
      </c>
      <c r="R14509" t="s">
        <v>3094</v>
      </c>
    </row>
    <row r="14510" spans="1:18" x14ac:dyDescent="0.25">
      <c r="A14510" t="s">
        <v>8178</v>
      </c>
      <c r="B14510" t="s">
        <v>3089</v>
      </c>
      <c r="D14510" t="s">
        <v>3090</v>
      </c>
      <c r="E14510" t="s">
        <v>3090</v>
      </c>
      <c r="F14510">
        <v>1</v>
      </c>
      <c r="G14510">
        <v>0</v>
      </c>
      <c r="H14510">
        <v>10449.0844349367</v>
      </c>
      <c r="I14510">
        <v>7052.2601492224903</v>
      </c>
      <c r="K14510">
        <v>1222.15571428571</v>
      </c>
      <c r="M14510">
        <v>2174.66857142857</v>
      </c>
      <c r="N14510" t="s">
        <v>3091</v>
      </c>
      <c r="O14510" t="s">
        <v>3092</v>
      </c>
      <c r="P14510" t="s">
        <v>3095</v>
      </c>
      <c r="R14510" t="s">
        <v>3094</v>
      </c>
    </row>
    <row r="14511" spans="1:18" x14ac:dyDescent="0.25">
      <c r="A14511" t="s">
        <v>7925</v>
      </c>
      <c r="B14511" t="s">
        <v>3089</v>
      </c>
      <c r="D14511" t="s">
        <v>3090</v>
      </c>
      <c r="E14511" t="s">
        <v>3090</v>
      </c>
      <c r="F14511">
        <v>1</v>
      </c>
      <c r="G14511">
        <v>0</v>
      </c>
      <c r="H14511">
        <v>0</v>
      </c>
      <c r="I14511">
        <v>0</v>
      </c>
      <c r="K14511"/>
      <c r="N14511" t="s">
        <v>3091</v>
      </c>
      <c r="O14511" t="s">
        <v>3092</v>
      </c>
      <c r="P14511" t="s">
        <v>3095</v>
      </c>
      <c r="R14511" t="s">
        <v>3094</v>
      </c>
    </row>
    <row r="14512" spans="1:18" x14ac:dyDescent="0.25">
      <c r="A14512" t="s">
        <v>7926</v>
      </c>
      <c r="B14512" t="s">
        <v>3089</v>
      </c>
      <c r="D14512" t="s">
        <v>3090</v>
      </c>
      <c r="E14512" t="s">
        <v>3090</v>
      </c>
      <c r="F14512">
        <v>1</v>
      </c>
      <c r="G14512">
        <v>0</v>
      </c>
      <c r="H14512">
        <v>0</v>
      </c>
      <c r="I14512">
        <v>0</v>
      </c>
      <c r="K14512"/>
      <c r="N14512" t="s">
        <v>3091</v>
      </c>
      <c r="O14512" t="s">
        <v>3092</v>
      </c>
      <c r="P14512" t="s">
        <v>3095</v>
      </c>
      <c r="R14512" t="s">
        <v>3094</v>
      </c>
    </row>
    <row r="14513" spans="1:18" x14ac:dyDescent="0.25">
      <c r="A14513" t="s">
        <v>7927</v>
      </c>
      <c r="B14513" t="s">
        <v>3089</v>
      </c>
      <c r="D14513" t="s">
        <v>3090</v>
      </c>
      <c r="E14513" t="s">
        <v>3090</v>
      </c>
      <c r="F14513">
        <v>1</v>
      </c>
      <c r="G14513">
        <v>0</v>
      </c>
      <c r="H14513">
        <v>0</v>
      </c>
      <c r="I14513">
        <v>0</v>
      </c>
      <c r="K14513"/>
      <c r="N14513" t="s">
        <v>3091</v>
      </c>
      <c r="O14513" t="s">
        <v>3092</v>
      </c>
      <c r="P14513" t="s">
        <v>3095</v>
      </c>
      <c r="R14513" t="s">
        <v>3094</v>
      </c>
    </row>
    <row r="14514" spans="1:18" x14ac:dyDescent="0.25">
      <c r="A14514" t="s">
        <v>7928</v>
      </c>
      <c r="B14514" t="s">
        <v>3089</v>
      </c>
      <c r="D14514" t="s">
        <v>3090</v>
      </c>
      <c r="E14514" t="s">
        <v>3090</v>
      </c>
      <c r="F14514">
        <v>1</v>
      </c>
      <c r="G14514">
        <v>0</v>
      </c>
      <c r="H14514">
        <v>0</v>
      </c>
      <c r="I14514">
        <v>0</v>
      </c>
      <c r="K14514"/>
      <c r="N14514" t="s">
        <v>3091</v>
      </c>
      <c r="O14514" t="s">
        <v>3092</v>
      </c>
      <c r="P14514" t="s">
        <v>3095</v>
      </c>
      <c r="R14514" t="s">
        <v>3094</v>
      </c>
    </row>
    <row r="14515" spans="1:18" x14ac:dyDescent="0.25">
      <c r="A14515" t="s">
        <v>7929</v>
      </c>
      <c r="B14515" t="s">
        <v>3089</v>
      </c>
      <c r="D14515" t="s">
        <v>3090</v>
      </c>
      <c r="E14515" t="s">
        <v>3090</v>
      </c>
      <c r="F14515">
        <v>1</v>
      </c>
      <c r="G14515">
        <v>0</v>
      </c>
      <c r="H14515">
        <v>0</v>
      </c>
      <c r="I14515">
        <v>0</v>
      </c>
      <c r="K14515"/>
      <c r="N14515" t="s">
        <v>3091</v>
      </c>
      <c r="O14515" t="s">
        <v>3092</v>
      </c>
      <c r="P14515" t="s">
        <v>3095</v>
      </c>
      <c r="R14515" t="s">
        <v>3094</v>
      </c>
    </row>
    <row r="14516" spans="1:18" x14ac:dyDescent="0.25">
      <c r="A14516" t="s">
        <v>7930</v>
      </c>
      <c r="B14516" t="s">
        <v>3089</v>
      </c>
      <c r="D14516" t="s">
        <v>3090</v>
      </c>
      <c r="E14516" t="s">
        <v>3090</v>
      </c>
      <c r="F14516">
        <v>1</v>
      </c>
      <c r="G14516">
        <v>0</v>
      </c>
      <c r="H14516">
        <v>0</v>
      </c>
      <c r="I14516">
        <v>0</v>
      </c>
      <c r="K14516"/>
      <c r="N14516" t="s">
        <v>3091</v>
      </c>
      <c r="O14516" t="s">
        <v>3092</v>
      </c>
      <c r="P14516" t="s">
        <v>3095</v>
      </c>
      <c r="R14516" t="s">
        <v>3094</v>
      </c>
    </row>
    <row r="14517" spans="1:18" x14ac:dyDescent="0.25">
      <c r="A14517" t="s">
        <v>2941</v>
      </c>
      <c r="B14517" t="s">
        <v>3089</v>
      </c>
      <c r="D14517" t="s">
        <v>3090</v>
      </c>
      <c r="E14517" t="s">
        <v>3090</v>
      </c>
      <c r="F14517">
        <v>1</v>
      </c>
      <c r="G14517">
        <v>0</v>
      </c>
      <c r="H14517">
        <v>5195.9426812678503</v>
      </c>
      <c r="I14517">
        <v>3924.28268126785</v>
      </c>
      <c r="K14517">
        <v>455.89</v>
      </c>
      <c r="M14517">
        <v>815.77</v>
      </c>
      <c r="N14517" t="s">
        <v>3091</v>
      </c>
      <c r="O14517" t="s">
        <v>3092</v>
      </c>
      <c r="P14517" t="s">
        <v>3095</v>
      </c>
      <c r="R14517" t="s">
        <v>3094</v>
      </c>
    </row>
    <row r="14518" spans="1:18" x14ac:dyDescent="0.25">
      <c r="A14518" t="s">
        <v>7931</v>
      </c>
      <c r="B14518" t="s">
        <v>3089</v>
      </c>
      <c r="D14518" t="s">
        <v>3090</v>
      </c>
      <c r="E14518" t="s">
        <v>3090</v>
      </c>
      <c r="F14518">
        <v>1</v>
      </c>
      <c r="G14518">
        <v>0</v>
      </c>
      <c r="H14518">
        <v>0</v>
      </c>
      <c r="I14518">
        <v>0</v>
      </c>
      <c r="K14518"/>
      <c r="N14518" t="s">
        <v>3091</v>
      </c>
      <c r="O14518" t="s">
        <v>3092</v>
      </c>
      <c r="P14518" t="s">
        <v>3095</v>
      </c>
      <c r="R14518" t="s">
        <v>3094</v>
      </c>
    </row>
    <row r="14519" spans="1:18" x14ac:dyDescent="0.25">
      <c r="A14519" t="s">
        <v>518</v>
      </c>
      <c r="B14519" t="s">
        <v>3089</v>
      </c>
      <c r="D14519" t="s">
        <v>3090</v>
      </c>
      <c r="E14519" t="s">
        <v>3090</v>
      </c>
      <c r="F14519">
        <v>1</v>
      </c>
      <c r="G14519">
        <v>0</v>
      </c>
      <c r="H14519">
        <v>58.660266666666601</v>
      </c>
      <c r="I14519">
        <v>58.660266666666601</v>
      </c>
      <c r="K14519"/>
      <c r="N14519" t="s">
        <v>3091</v>
      </c>
      <c r="O14519" t="s">
        <v>3092</v>
      </c>
      <c r="P14519" t="s">
        <v>3095</v>
      </c>
      <c r="R14519" t="s">
        <v>3094</v>
      </c>
    </row>
    <row r="14520" spans="1:18" x14ac:dyDescent="0.25">
      <c r="A14520" t="s">
        <v>519</v>
      </c>
      <c r="B14520" t="s">
        <v>3089</v>
      </c>
      <c r="D14520" t="s">
        <v>3090</v>
      </c>
      <c r="E14520" t="s">
        <v>3090</v>
      </c>
      <c r="F14520">
        <v>1</v>
      </c>
      <c r="G14520">
        <v>0</v>
      </c>
      <c r="H14520">
        <v>0</v>
      </c>
      <c r="I14520">
        <v>0</v>
      </c>
      <c r="K14520"/>
      <c r="N14520" t="s">
        <v>3091</v>
      </c>
      <c r="O14520" t="s">
        <v>3092</v>
      </c>
      <c r="P14520" t="s">
        <v>3095</v>
      </c>
      <c r="R14520" t="s">
        <v>3094</v>
      </c>
    </row>
    <row r="14521" spans="1:18" x14ac:dyDescent="0.25">
      <c r="A14521" t="s">
        <v>7932</v>
      </c>
      <c r="B14521" t="s">
        <v>3089</v>
      </c>
      <c r="D14521" t="s">
        <v>3090</v>
      </c>
      <c r="E14521" t="s">
        <v>3090</v>
      </c>
      <c r="F14521">
        <v>1</v>
      </c>
      <c r="G14521">
        <v>0</v>
      </c>
      <c r="H14521">
        <v>0</v>
      </c>
      <c r="I14521">
        <v>0</v>
      </c>
      <c r="K14521"/>
      <c r="N14521" t="s">
        <v>3091</v>
      </c>
      <c r="O14521" t="s">
        <v>3092</v>
      </c>
      <c r="P14521" t="s">
        <v>3095</v>
      </c>
      <c r="R14521" t="s">
        <v>3094</v>
      </c>
    </row>
    <row r="14522" spans="1:18" x14ac:dyDescent="0.25">
      <c r="A14522" t="s">
        <v>7933</v>
      </c>
      <c r="B14522" t="s">
        <v>3089</v>
      </c>
      <c r="D14522" t="s">
        <v>3090</v>
      </c>
      <c r="E14522" t="s">
        <v>3090</v>
      </c>
      <c r="F14522">
        <v>1</v>
      </c>
      <c r="G14522">
        <v>0</v>
      </c>
      <c r="H14522">
        <v>0</v>
      </c>
      <c r="I14522">
        <v>0</v>
      </c>
      <c r="K14522"/>
      <c r="N14522" t="s">
        <v>3091</v>
      </c>
      <c r="O14522" t="s">
        <v>3092</v>
      </c>
      <c r="P14522" t="s">
        <v>3095</v>
      </c>
      <c r="R14522" t="s">
        <v>3094</v>
      </c>
    </row>
    <row r="14523" spans="1:18" x14ac:dyDescent="0.25">
      <c r="A14523" t="s">
        <v>7934</v>
      </c>
      <c r="B14523" t="s">
        <v>3089</v>
      </c>
      <c r="D14523" t="s">
        <v>3090</v>
      </c>
      <c r="E14523" t="s">
        <v>3090</v>
      </c>
      <c r="F14523">
        <v>1</v>
      </c>
      <c r="G14523">
        <v>0</v>
      </c>
      <c r="H14523">
        <v>0</v>
      </c>
      <c r="I14523">
        <v>0</v>
      </c>
      <c r="K14523"/>
      <c r="N14523" t="s">
        <v>3091</v>
      </c>
      <c r="O14523" t="s">
        <v>3092</v>
      </c>
      <c r="P14523" t="s">
        <v>3095</v>
      </c>
      <c r="R14523" t="s">
        <v>3094</v>
      </c>
    </row>
    <row r="14524" spans="1:18" x14ac:dyDescent="0.25">
      <c r="A14524" t="s">
        <v>7935</v>
      </c>
      <c r="B14524" t="s">
        <v>3089</v>
      </c>
      <c r="D14524" t="s">
        <v>3090</v>
      </c>
      <c r="E14524" t="s">
        <v>3090</v>
      </c>
      <c r="F14524">
        <v>1</v>
      </c>
      <c r="G14524">
        <v>0</v>
      </c>
      <c r="H14524">
        <v>0</v>
      </c>
      <c r="I14524">
        <v>0</v>
      </c>
      <c r="K14524"/>
      <c r="N14524" t="s">
        <v>3091</v>
      </c>
      <c r="O14524" t="s">
        <v>3092</v>
      </c>
      <c r="P14524" t="s">
        <v>3095</v>
      </c>
      <c r="R14524" t="s">
        <v>3094</v>
      </c>
    </row>
    <row r="14525" spans="1:18" x14ac:dyDescent="0.25">
      <c r="A14525" t="s">
        <v>7936</v>
      </c>
      <c r="B14525" t="s">
        <v>3089</v>
      </c>
      <c r="D14525" t="s">
        <v>3090</v>
      </c>
      <c r="E14525" t="s">
        <v>3090</v>
      </c>
      <c r="F14525">
        <v>1</v>
      </c>
      <c r="G14525">
        <v>0</v>
      </c>
      <c r="H14525">
        <v>0</v>
      </c>
      <c r="I14525">
        <v>0</v>
      </c>
      <c r="K14525"/>
      <c r="N14525" t="s">
        <v>3091</v>
      </c>
      <c r="O14525" t="s">
        <v>3092</v>
      </c>
      <c r="P14525" t="s">
        <v>3095</v>
      </c>
      <c r="R14525" t="s">
        <v>3094</v>
      </c>
    </row>
    <row r="14526" spans="1:18" x14ac:dyDescent="0.25">
      <c r="A14526" t="s">
        <v>3258</v>
      </c>
      <c r="B14526" t="s">
        <v>3089</v>
      </c>
      <c r="D14526" t="s">
        <v>3090</v>
      </c>
      <c r="E14526" t="s">
        <v>3090</v>
      </c>
      <c r="F14526">
        <v>1</v>
      </c>
      <c r="G14526">
        <v>0</v>
      </c>
      <c r="H14526">
        <v>883.11167046394996</v>
      </c>
      <c r="I14526">
        <v>883.11167046394996</v>
      </c>
      <c r="K14526"/>
      <c r="N14526" t="s">
        <v>3091</v>
      </c>
      <c r="O14526" t="s">
        <v>3092</v>
      </c>
      <c r="P14526" t="s">
        <v>3095</v>
      </c>
      <c r="R14526" t="s">
        <v>3094</v>
      </c>
    </row>
    <row r="14527" spans="1:18" x14ac:dyDescent="0.25">
      <c r="A14527" t="s">
        <v>7937</v>
      </c>
      <c r="B14527" t="s">
        <v>3089</v>
      </c>
      <c r="D14527" t="s">
        <v>3090</v>
      </c>
      <c r="E14527" t="s">
        <v>3090</v>
      </c>
      <c r="F14527">
        <v>1</v>
      </c>
      <c r="G14527">
        <v>0</v>
      </c>
      <c r="H14527">
        <v>0</v>
      </c>
      <c r="I14527">
        <v>0</v>
      </c>
      <c r="K14527"/>
      <c r="N14527" t="s">
        <v>3091</v>
      </c>
      <c r="O14527" t="s">
        <v>3092</v>
      </c>
      <c r="P14527" t="s">
        <v>3095</v>
      </c>
      <c r="R14527" t="s">
        <v>3094</v>
      </c>
    </row>
    <row r="14528" spans="1:18" x14ac:dyDescent="0.25">
      <c r="A14528" t="s">
        <v>7938</v>
      </c>
      <c r="B14528" t="s">
        <v>3089</v>
      </c>
      <c r="D14528" t="s">
        <v>3090</v>
      </c>
      <c r="E14528" t="s">
        <v>3090</v>
      </c>
      <c r="F14528">
        <v>1</v>
      </c>
      <c r="G14528">
        <v>0</v>
      </c>
      <c r="H14528">
        <v>280.04168029208199</v>
      </c>
      <c r="I14528">
        <v>280.04168029208199</v>
      </c>
      <c r="K14528">
        <v>0</v>
      </c>
      <c r="M14528">
        <v>0</v>
      </c>
      <c r="N14528" t="s">
        <v>3091</v>
      </c>
      <c r="O14528" t="s">
        <v>3092</v>
      </c>
      <c r="P14528" t="s">
        <v>3095</v>
      </c>
      <c r="R14528" t="s">
        <v>3094</v>
      </c>
    </row>
    <row r="14529" spans="1:18" x14ac:dyDescent="0.25">
      <c r="A14529" t="s">
        <v>7939</v>
      </c>
      <c r="B14529" t="s">
        <v>3089</v>
      </c>
      <c r="D14529" t="s">
        <v>3090</v>
      </c>
      <c r="E14529" t="s">
        <v>3090</v>
      </c>
      <c r="F14529">
        <v>1</v>
      </c>
      <c r="G14529">
        <v>0</v>
      </c>
      <c r="H14529">
        <v>0</v>
      </c>
      <c r="I14529">
        <v>0</v>
      </c>
      <c r="K14529"/>
      <c r="N14529" t="s">
        <v>3091</v>
      </c>
      <c r="O14529" t="s">
        <v>3092</v>
      </c>
      <c r="P14529" t="s">
        <v>3095</v>
      </c>
      <c r="R14529" t="s">
        <v>3094</v>
      </c>
    </row>
    <row r="14530" spans="1:18" x14ac:dyDescent="0.25">
      <c r="A14530" t="s">
        <v>7940</v>
      </c>
      <c r="B14530" t="s">
        <v>3089</v>
      </c>
      <c r="D14530" t="s">
        <v>3090</v>
      </c>
      <c r="E14530" t="s">
        <v>3090</v>
      </c>
      <c r="F14530">
        <v>1</v>
      </c>
      <c r="G14530">
        <v>0</v>
      </c>
      <c r="H14530">
        <v>0</v>
      </c>
      <c r="I14530">
        <v>0</v>
      </c>
      <c r="K14530"/>
      <c r="N14530" t="s">
        <v>3091</v>
      </c>
      <c r="O14530" t="s">
        <v>3092</v>
      </c>
      <c r="P14530" t="s">
        <v>3095</v>
      </c>
      <c r="R14530" t="s">
        <v>3094</v>
      </c>
    </row>
    <row r="14531" spans="1:18" x14ac:dyDescent="0.25">
      <c r="A14531" t="s">
        <v>7941</v>
      </c>
      <c r="B14531" t="s">
        <v>3089</v>
      </c>
      <c r="D14531" t="s">
        <v>3090</v>
      </c>
      <c r="E14531" t="s">
        <v>3090</v>
      </c>
      <c r="F14531">
        <v>1</v>
      </c>
      <c r="G14531">
        <v>0</v>
      </c>
      <c r="H14531">
        <v>0</v>
      </c>
      <c r="I14531">
        <v>0</v>
      </c>
      <c r="K14531"/>
      <c r="N14531" t="s">
        <v>3091</v>
      </c>
      <c r="O14531" t="s">
        <v>3092</v>
      </c>
      <c r="P14531" t="s">
        <v>3095</v>
      </c>
      <c r="R14531" t="s">
        <v>3094</v>
      </c>
    </row>
    <row r="14532" spans="1:18" x14ac:dyDescent="0.25">
      <c r="A14532" t="s">
        <v>7942</v>
      </c>
      <c r="B14532" t="s">
        <v>3089</v>
      </c>
      <c r="D14532" t="s">
        <v>3090</v>
      </c>
      <c r="E14532" t="s">
        <v>3090</v>
      </c>
      <c r="F14532">
        <v>1</v>
      </c>
      <c r="G14532">
        <v>0</v>
      </c>
      <c r="H14532">
        <v>0</v>
      </c>
      <c r="I14532">
        <v>0</v>
      </c>
      <c r="K14532"/>
      <c r="N14532" t="s">
        <v>3091</v>
      </c>
      <c r="O14532" t="s">
        <v>3092</v>
      </c>
      <c r="P14532" t="s">
        <v>3095</v>
      </c>
      <c r="R14532" t="s">
        <v>3094</v>
      </c>
    </row>
    <row r="14533" spans="1:18" x14ac:dyDescent="0.25">
      <c r="A14533" t="s">
        <v>7943</v>
      </c>
      <c r="B14533" t="s">
        <v>3089</v>
      </c>
      <c r="D14533" t="s">
        <v>3090</v>
      </c>
      <c r="E14533" t="s">
        <v>3090</v>
      </c>
      <c r="F14533">
        <v>1</v>
      </c>
      <c r="G14533">
        <v>0</v>
      </c>
      <c r="H14533">
        <v>10238.722245532899</v>
      </c>
      <c r="I14533">
        <v>7427.2015312472104</v>
      </c>
      <c r="K14533">
        <v>1009.56428571428</v>
      </c>
      <c r="M14533">
        <v>1801.95642857142</v>
      </c>
      <c r="N14533" t="s">
        <v>3091</v>
      </c>
      <c r="O14533" t="s">
        <v>3092</v>
      </c>
      <c r="P14533" t="s">
        <v>3095</v>
      </c>
      <c r="R14533" t="s">
        <v>3094</v>
      </c>
    </row>
    <row r="14534" spans="1:18" x14ac:dyDescent="0.25">
      <c r="A14534" t="s">
        <v>7944</v>
      </c>
      <c r="B14534" t="s">
        <v>3089</v>
      </c>
      <c r="D14534" t="s">
        <v>3090</v>
      </c>
      <c r="E14534" t="s">
        <v>3090</v>
      </c>
      <c r="F14534">
        <v>1</v>
      </c>
      <c r="G14534">
        <v>0</v>
      </c>
      <c r="H14534">
        <v>9879.9456095387595</v>
      </c>
      <c r="I14534">
        <v>7070.0656095387603</v>
      </c>
      <c r="K14534">
        <v>1008.995</v>
      </c>
      <c r="M14534">
        <v>1800.885</v>
      </c>
      <c r="N14534" t="s">
        <v>3091</v>
      </c>
      <c r="O14534" t="s">
        <v>3092</v>
      </c>
      <c r="P14534" t="s">
        <v>3095</v>
      </c>
      <c r="R14534" t="s">
        <v>3094</v>
      </c>
    </row>
    <row r="14535" spans="1:18" x14ac:dyDescent="0.25">
      <c r="A14535" t="s">
        <v>7945</v>
      </c>
      <c r="B14535" t="s">
        <v>3089</v>
      </c>
      <c r="D14535" t="s">
        <v>3090</v>
      </c>
      <c r="E14535" t="s">
        <v>3090</v>
      </c>
      <c r="F14535">
        <v>1</v>
      </c>
      <c r="G14535">
        <v>0</v>
      </c>
      <c r="H14535">
        <v>9913.7771546192598</v>
      </c>
      <c r="I14535">
        <v>7104.0671546192598</v>
      </c>
      <c r="K14535">
        <v>1008.97</v>
      </c>
      <c r="M14535">
        <v>1800.74</v>
      </c>
      <c r="N14535" t="s">
        <v>3091</v>
      </c>
      <c r="O14535" t="s">
        <v>3092</v>
      </c>
      <c r="P14535" t="s">
        <v>3095</v>
      </c>
      <c r="R14535" t="s">
        <v>3094</v>
      </c>
    </row>
    <row r="14536" spans="1:18" x14ac:dyDescent="0.25">
      <c r="A14536" t="s">
        <v>7946</v>
      </c>
      <c r="B14536" t="s">
        <v>3089</v>
      </c>
      <c r="D14536" t="s">
        <v>3090</v>
      </c>
      <c r="E14536" t="s">
        <v>3090</v>
      </c>
      <c r="F14536">
        <v>1</v>
      </c>
      <c r="G14536">
        <v>0</v>
      </c>
      <c r="H14536">
        <v>11057.605111540801</v>
      </c>
      <c r="I14536">
        <v>8245.2711115408601</v>
      </c>
      <c r="K14536">
        <v>1010.144</v>
      </c>
      <c r="M14536">
        <v>1802.19</v>
      </c>
      <c r="N14536" t="s">
        <v>3091</v>
      </c>
      <c r="O14536" t="s">
        <v>3092</v>
      </c>
      <c r="P14536" t="s">
        <v>3095</v>
      </c>
      <c r="R14536" t="s">
        <v>3094</v>
      </c>
    </row>
    <row r="14537" spans="1:18" x14ac:dyDescent="0.25">
      <c r="A14537" t="s">
        <v>7947</v>
      </c>
      <c r="B14537" t="s">
        <v>3089</v>
      </c>
      <c r="D14537" t="s">
        <v>3090</v>
      </c>
      <c r="E14537" t="s">
        <v>3090</v>
      </c>
      <c r="F14537">
        <v>1</v>
      </c>
      <c r="G14537">
        <v>0</v>
      </c>
      <c r="H14537">
        <v>11299.6497072029</v>
      </c>
      <c r="I14537">
        <v>8297.7997072029702</v>
      </c>
      <c r="K14537">
        <v>1079.7249999999999</v>
      </c>
      <c r="M14537">
        <v>1922.125</v>
      </c>
      <c r="N14537" t="s">
        <v>3091</v>
      </c>
      <c r="O14537" t="s">
        <v>3092</v>
      </c>
      <c r="P14537" t="s">
        <v>3095</v>
      </c>
      <c r="R14537" t="s">
        <v>3094</v>
      </c>
    </row>
    <row r="14538" spans="1:18" x14ac:dyDescent="0.25">
      <c r="A14538" t="s">
        <v>7948</v>
      </c>
      <c r="B14538" t="s">
        <v>3089</v>
      </c>
      <c r="D14538" t="s">
        <v>3090</v>
      </c>
      <c r="E14538" t="s">
        <v>3090</v>
      </c>
      <c r="F14538">
        <v>1</v>
      </c>
      <c r="G14538">
        <v>0</v>
      </c>
      <c r="H14538">
        <v>10078.593373960301</v>
      </c>
      <c r="I14538">
        <v>7635.2833739603502</v>
      </c>
      <c r="K14538">
        <v>877.19</v>
      </c>
      <c r="M14538">
        <v>1566.12</v>
      </c>
      <c r="N14538" t="s">
        <v>3091</v>
      </c>
      <c r="O14538" t="s">
        <v>3092</v>
      </c>
      <c r="P14538" t="s">
        <v>3095</v>
      </c>
      <c r="R14538" t="s">
        <v>3094</v>
      </c>
    </row>
    <row r="14539" spans="1:18" x14ac:dyDescent="0.25">
      <c r="A14539" t="s">
        <v>7949</v>
      </c>
      <c r="B14539" t="s">
        <v>3089</v>
      </c>
      <c r="D14539" t="s">
        <v>3090</v>
      </c>
      <c r="E14539" t="s">
        <v>3090</v>
      </c>
      <c r="F14539">
        <v>1</v>
      </c>
      <c r="G14539">
        <v>0</v>
      </c>
      <c r="H14539">
        <v>10565.3381622324</v>
      </c>
      <c r="I14539">
        <v>7612.9881622324801</v>
      </c>
      <c r="K14539">
        <v>1061.11666666666</v>
      </c>
      <c r="M14539">
        <v>1891.2333333333299</v>
      </c>
      <c r="N14539" t="s">
        <v>3091</v>
      </c>
      <c r="O14539" t="s">
        <v>3092</v>
      </c>
      <c r="P14539" t="s">
        <v>3095</v>
      </c>
      <c r="R14539" t="s">
        <v>3094</v>
      </c>
    </row>
    <row r="14540" spans="1:18" x14ac:dyDescent="0.25">
      <c r="A14540" t="s">
        <v>7950</v>
      </c>
      <c r="B14540" t="s">
        <v>3089</v>
      </c>
      <c r="D14540" t="s">
        <v>3090</v>
      </c>
      <c r="E14540" t="s">
        <v>3090</v>
      </c>
      <c r="F14540">
        <v>1</v>
      </c>
      <c r="G14540">
        <v>0</v>
      </c>
      <c r="H14540">
        <v>11452.9205534004</v>
      </c>
      <c r="I14540">
        <v>8509.3805534004605</v>
      </c>
      <c r="K14540">
        <v>1057.94333333333</v>
      </c>
      <c r="M14540">
        <v>1885.59666666666</v>
      </c>
      <c r="N14540" t="s">
        <v>3091</v>
      </c>
      <c r="O14540" t="s">
        <v>3092</v>
      </c>
      <c r="P14540" t="s">
        <v>3095</v>
      </c>
      <c r="R14540" t="s">
        <v>3094</v>
      </c>
    </row>
    <row r="14541" spans="1:18" x14ac:dyDescent="0.25">
      <c r="A14541" t="s">
        <v>7951</v>
      </c>
      <c r="B14541" t="s">
        <v>3089</v>
      </c>
      <c r="D14541" t="s">
        <v>3090</v>
      </c>
      <c r="E14541" t="s">
        <v>3090</v>
      </c>
      <c r="F14541">
        <v>1</v>
      </c>
      <c r="G14541">
        <v>0</v>
      </c>
      <c r="H14541">
        <v>11732.137214975301</v>
      </c>
      <c r="I14541">
        <v>8872.5905483086899</v>
      </c>
      <c r="K14541">
        <v>1028.1033333333301</v>
      </c>
      <c r="M14541">
        <v>1831.44333333333</v>
      </c>
      <c r="N14541" t="s">
        <v>3091</v>
      </c>
      <c r="O14541" t="s">
        <v>3092</v>
      </c>
      <c r="P14541" t="s">
        <v>3095</v>
      </c>
      <c r="R14541" t="s">
        <v>3094</v>
      </c>
    </row>
    <row r="14542" spans="1:18" x14ac:dyDescent="0.25">
      <c r="A14542" t="s">
        <v>7952</v>
      </c>
      <c r="B14542" t="s">
        <v>3089</v>
      </c>
      <c r="D14542" t="s">
        <v>3090</v>
      </c>
      <c r="E14542" t="s">
        <v>3090</v>
      </c>
      <c r="F14542">
        <v>1</v>
      </c>
      <c r="G14542">
        <v>0</v>
      </c>
      <c r="H14542">
        <v>0</v>
      </c>
      <c r="I14542">
        <v>0</v>
      </c>
      <c r="K14542"/>
      <c r="N14542" t="s">
        <v>3091</v>
      </c>
      <c r="O14542" t="s">
        <v>3092</v>
      </c>
      <c r="P14542" t="s">
        <v>3095</v>
      </c>
      <c r="R14542" t="s">
        <v>3094</v>
      </c>
    </row>
    <row r="14543" spans="1:18" x14ac:dyDescent="0.25">
      <c r="A14543" t="s">
        <v>7953</v>
      </c>
      <c r="B14543" t="s">
        <v>3089</v>
      </c>
      <c r="D14543" t="s">
        <v>3090</v>
      </c>
      <c r="E14543" t="s">
        <v>3090</v>
      </c>
      <c r="F14543">
        <v>1</v>
      </c>
      <c r="G14543">
        <v>0</v>
      </c>
      <c r="H14543">
        <v>0</v>
      </c>
      <c r="I14543">
        <v>0</v>
      </c>
      <c r="K14543"/>
      <c r="N14543" t="s">
        <v>3091</v>
      </c>
      <c r="O14543" t="s">
        <v>3092</v>
      </c>
      <c r="P14543" t="s">
        <v>3095</v>
      </c>
      <c r="R14543" t="s">
        <v>3094</v>
      </c>
    </row>
    <row r="14544" spans="1:18" x14ac:dyDescent="0.25">
      <c r="A14544" t="s">
        <v>7954</v>
      </c>
      <c r="B14544" t="s">
        <v>3089</v>
      </c>
      <c r="D14544" t="s">
        <v>3090</v>
      </c>
      <c r="E14544" t="s">
        <v>3090</v>
      </c>
      <c r="F14544">
        <v>1</v>
      </c>
      <c r="G14544">
        <v>0</v>
      </c>
      <c r="H14544">
        <v>0</v>
      </c>
      <c r="I14544">
        <v>0</v>
      </c>
      <c r="K14544"/>
      <c r="N14544" t="s">
        <v>3091</v>
      </c>
      <c r="O14544" t="s">
        <v>3092</v>
      </c>
      <c r="P14544" t="s">
        <v>3095</v>
      </c>
      <c r="R14544" t="s">
        <v>3094</v>
      </c>
    </row>
    <row r="14545" spans="1:18" x14ac:dyDescent="0.25">
      <c r="A14545" t="s">
        <v>7955</v>
      </c>
      <c r="B14545" t="s">
        <v>3089</v>
      </c>
      <c r="D14545" t="s">
        <v>3090</v>
      </c>
      <c r="E14545" t="s">
        <v>3090</v>
      </c>
      <c r="F14545">
        <v>1</v>
      </c>
      <c r="G14545">
        <v>0</v>
      </c>
      <c r="H14545">
        <v>0</v>
      </c>
      <c r="I14545">
        <v>0</v>
      </c>
      <c r="K14545"/>
      <c r="N14545" t="s">
        <v>3091</v>
      </c>
      <c r="O14545" t="s">
        <v>3092</v>
      </c>
      <c r="P14545" t="s">
        <v>3095</v>
      </c>
      <c r="R14545" t="s">
        <v>3094</v>
      </c>
    </row>
    <row r="14546" spans="1:18" x14ac:dyDescent="0.25">
      <c r="A14546" t="s">
        <v>7956</v>
      </c>
      <c r="B14546" t="s">
        <v>3089</v>
      </c>
      <c r="D14546" t="s">
        <v>3090</v>
      </c>
      <c r="E14546" t="s">
        <v>3090</v>
      </c>
      <c r="F14546">
        <v>1</v>
      </c>
      <c r="G14546">
        <v>0</v>
      </c>
      <c r="H14546">
        <v>0</v>
      </c>
      <c r="I14546">
        <v>0</v>
      </c>
      <c r="K14546"/>
      <c r="N14546" t="s">
        <v>3091</v>
      </c>
      <c r="O14546" t="s">
        <v>3092</v>
      </c>
      <c r="P14546" t="s">
        <v>3095</v>
      </c>
      <c r="R14546" t="s">
        <v>3094</v>
      </c>
    </row>
    <row r="14547" spans="1:18" x14ac:dyDescent="0.25">
      <c r="A14547" t="s">
        <v>7957</v>
      </c>
      <c r="B14547" t="s">
        <v>3089</v>
      </c>
      <c r="D14547" t="s">
        <v>3090</v>
      </c>
      <c r="E14547" t="s">
        <v>3090</v>
      </c>
      <c r="F14547">
        <v>1</v>
      </c>
      <c r="G14547">
        <v>0</v>
      </c>
      <c r="H14547">
        <v>0</v>
      </c>
      <c r="I14547">
        <v>0</v>
      </c>
      <c r="K14547"/>
      <c r="N14547" t="s">
        <v>3091</v>
      </c>
      <c r="O14547" t="s">
        <v>3092</v>
      </c>
      <c r="P14547" t="s">
        <v>3095</v>
      </c>
      <c r="R14547" t="s">
        <v>3094</v>
      </c>
    </row>
    <row r="14548" spans="1:18" x14ac:dyDescent="0.25">
      <c r="A14548" t="s">
        <v>7958</v>
      </c>
      <c r="B14548" t="s">
        <v>3089</v>
      </c>
      <c r="D14548" t="s">
        <v>3090</v>
      </c>
      <c r="E14548" t="s">
        <v>3090</v>
      </c>
      <c r="F14548">
        <v>1</v>
      </c>
      <c r="G14548">
        <v>0</v>
      </c>
      <c r="H14548">
        <v>0</v>
      </c>
      <c r="I14548">
        <v>0</v>
      </c>
      <c r="K14548"/>
      <c r="N14548" t="s">
        <v>3091</v>
      </c>
      <c r="O14548" t="s">
        <v>3092</v>
      </c>
      <c r="P14548" t="s">
        <v>3095</v>
      </c>
      <c r="R14548" t="s">
        <v>3094</v>
      </c>
    </row>
    <row r="14549" spans="1:18" x14ac:dyDescent="0.25">
      <c r="A14549" t="s">
        <v>7959</v>
      </c>
      <c r="B14549" t="s">
        <v>3089</v>
      </c>
      <c r="D14549" t="s">
        <v>3090</v>
      </c>
      <c r="E14549" t="s">
        <v>3090</v>
      </c>
      <c r="F14549">
        <v>1</v>
      </c>
      <c r="G14549">
        <v>0</v>
      </c>
      <c r="H14549">
        <v>0</v>
      </c>
      <c r="I14549">
        <v>0</v>
      </c>
      <c r="K14549"/>
      <c r="N14549" t="s">
        <v>3091</v>
      </c>
      <c r="O14549" t="s">
        <v>3092</v>
      </c>
      <c r="P14549" t="s">
        <v>3095</v>
      </c>
      <c r="R14549" t="s">
        <v>3094</v>
      </c>
    </row>
    <row r="14550" spans="1:18" x14ac:dyDescent="0.25">
      <c r="A14550" t="s">
        <v>7960</v>
      </c>
      <c r="B14550" t="s">
        <v>3089</v>
      </c>
      <c r="D14550" t="s">
        <v>3090</v>
      </c>
      <c r="E14550" t="s">
        <v>3090</v>
      </c>
      <c r="F14550">
        <v>1</v>
      </c>
      <c r="G14550">
        <v>0</v>
      </c>
      <c r="H14550">
        <v>0</v>
      </c>
      <c r="I14550">
        <v>0</v>
      </c>
      <c r="K14550"/>
      <c r="N14550" t="s">
        <v>3091</v>
      </c>
      <c r="O14550" t="s">
        <v>3092</v>
      </c>
      <c r="P14550" t="s">
        <v>3095</v>
      </c>
      <c r="R14550" t="s">
        <v>3094</v>
      </c>
    </row>
    <row r="14551" spans="1:18" x14ac:dyDescent="0.25">
      <c r="A14551" t="s">
        <v>7961</v>
      </c>
      <c r="B14551" t="s">
        <v>3089</v>
      </c>
      <c r="D14551" t="s">
        <v>3090</v>
      </c>
      <c r="E14551" t="s">
        <v>3090</v>
      </c>
      <c r="F14551">
        <v>1</v>
      </c>
      <c r="G14551">
        <v>0</v>
      </c>
      <c r="H14551">
        <v>0</v>
      </c>
      <c r="I14551">
        <v>0</v>
      </c>
      <c r="K14551"/>
      <c r="N14551" t="s">
        <v>3091</v>
      </c>
      <c r="O14551" t="s">
        <v>3092</v>
      </c>
      <c r="P14551" t="s">
        <v>3095</v>
      </c>
      <c r="R14551" t="s">
        <v>3094</v>
      </c>
    </row>
    <row r="14552" spans="1:18" x14ac:dyDescent="0.25">
      <c r="A14552" t="s">
        <v>7962</v>
      </c>
      <c r="B14552" t="s">
        <v>3089</v>
      </c>
      <c r="D14552" t="s">
        <v>3090</v>
      </c>
      <c r="E14552" t="s">
        <v>3090</v>
      </c>
      <c r="F14552">
        <v>1</v>
      </c>
      <c r="G14552">
        <v>0</v>
      </c>
      <c r="H14552">
        <v>156.11031091141501</v>
      </c>
      <c r="I14552">
        <v>142.560310911415</v>
      </c>
      <c r="K14552">
        <v>5</v>
      </c>
      <c r="M14552">
        <v>8.5500000000000007</v>
      </c>
      <c r="N14552" t="s">
        <v>3091</v>
      </c>
      <c r="O14552" t="s">
        <v>3092</v>
      </c>
      <c r="P14552" t="s">
        <v>3095</v>
      </c>
      <c r="R14552" t="s">
        <v>3094</v>
      </c>
    </row>
    <row r="14553" spans="1:18" x14ac:dyDescent="0.25">
      <c r="A14553" t="s">
        <v>7963</v>
      </c>
      <c r="B14553" t="s">
        <v>3089</v>
      </c>
      <c r="D14553" t="s">
        <v>3090</v>
      </c>
      <c r="E14553" t="s">
        <v>3090</v>
      </c>
      <c r="F14553">
        <v>1</v>
      </c>
      <c r="G14553">
        <v>0</v>
      </c>
      <c r="H14553">
        <v>264.87474604542899</v>
      </c>
      <c r="I14553">
        <v>93.2547460454294</v>
      </c>
      <c r="K14553">
        <v>63.18</v>
      </c>
      <c r="M14553">
        <v>108.44</v>
      </c>
      <c r="N14553" t="s">
        <v>3091</v>
      </c>
      <c r="O14553" t="s">
        <v>3092</v>
      </c>
      <c r="P14553" t="s">
        <v>3095</v>
      </c>
      <c r="R14553" t="s">
        <v>3094</v>
      </c>
    </row>
    <row r="14554" spans="1:18" x14ac:dyDescent="0.25">
      <c r="A14554" t="s">
        <v>3002</v>
      </c>
      <c r="B14554" t="s">
        <v>3089</v>
      </c>
      <c r="D14554" t="s">
        <v>3090</v>
      </c>
      <c r="E14554" t="s">
        <v>3090</v>
      </c>
      <c r="F14554">
        <v>1</v>
      </c>
      <c r="G14554">
        <v>0</v>
      </c>
      <c r="H14554">
        <v>83.534800000000004</v>
      </c>
      <c r="I14554">
        <v>10.424799999999999</v>
      </c>
      <c r="K14554">
        <v>29.87</v>
      </c>
      <c r="M14554">
        <v>43.24</v>
      </c>
      <c r="N14554" t="s">
        <v>3091</v>
      </c>
      <c r="O14554" t="s">
        <v>3092</v>
      </c>
      <c r="P14554" t="s">
        <v>3095</v>
      </c>
      <c r="R14554" t="s">
        <v>3094</v>
      </c>
    </row>
    <row r="14555" spans="1:18" x14ac:dyDescent="0.25">
      <c r="A14555" t="s">
        <v>2958</v>
      </c>
      <c r="B14555" t="s">
        <v>3089</v>
      </c>
      <c r="D14555" t="s">
        <v>3090</v>
      </c>
      <c r="E14555" t="s">
        <v>3090</v>
      </c>
      <c r="F14555">
        <v>1</v>
      </c>
      <c r="G14555">
        <v>0</v>
      </c>
      <c r="H14555">
        <v>48.783799999999999</v>
      </c>
      <c r="I14555">
        <v>21.373799999999999</v>
      </c>
      <c r="K14555">
        <v>11.2</v>
      </c>
      <c r="M14555">
        <v>16.21</v>
      </c>
      <c r="N14555" t="s">
        <v>3091</v>
      </c>
      <c r="O14555" t="s">
        <v>3092</v>
      </c>
      <c r="P14555" t="s">
        <v>3095</v>
      </c>
      <c r="R14555" t="s">
        <v>3094</v>
      </c>
    </row>
    <row r="14556" spans="1:18" x14ac:dyDescent="0.25">
      <c r="A14556" t="s">
        <v>2998</v>
      </c>
      <c r="B14556" t="s">
        <v>3089</v>
      </c>
      <c r="D14556" t="s">
        <v>3090</v>
      </c>
      <c r="E14556" t="s">
        <v>3090</v>
      </c>
      <c r="F14556">
        <v>1</v>
      </c>
      <c r="G14556">
        <v>0</v>
      </c>
      <c r="H14556">
        <v>992.17471999999998</v>
      </c>
      <c r="I14556">
        <v>777.52472</v>
      </c>
      <c r="K14556">
        <v>87.69</v>
      </c>
      <c r="M14556">
        <v>126.96</v>
      </c>
      <c r="N14556" t="s">
        <v>3091</v>
      </c>
      <c r="O14556" t="s">
        <v>3092</v>
      </c>
      <c r="P14556" t="s">
        <v>3095</v>
      </c>
      <c r="R14556" t="s">
        <v>3094</v>
      </c>
    </row>
    <row r="14557" spans="1:18" x14ac:dyDescent="0.25">
      <c r="A14557" t="s">
        <v>78</v>
      </c>
      <c r="B14557" t="s">
        <v>3089</v>
      </c>
      <c r="D14557" t="s">
        <v>3090</v>
      </c>
      <c r="E14557" t="s">
        <v>3090</v>
      </c>
      <c r="F14557">
        <v>1</v>
      </c>
      <c r="G14557">
        <v>0</v>
      </c>
      <c r="H14557">
        <v>0</v>
      </c>
      <c r="I14557">
        <v>0</v>
      </c>
      <c r="K14557"/>
      <c r="N14557" t="s">
        <v>3091</v>
      </c>
      <c r="O14557" t="s">
        <v>3092</v>
      </c>
      <c r="P14557" t="s">
        <v>3095</v>
      </c>
      <c r="R14557" t="s">
        <v>3094</v>
      </c>
    </row>
    <row r="14558" spans="1:18" x14ac:dyDescent="0.25">
      <c r="A14558" t="s">
        <v>7964</v>
      </c>
      <c r="B14558" t="s">
        <v>3089</v>
      </c>
      <c r="D14558" t="s">
        <v>3090</v>
      </c>
      <c r="E14558" t="s">
        <v>3090</v>
      </c>
      <c r="F14558">
        <v>1</v>
      </c>
      <c r="G14558">
        <v>0</v>
      </c>
      <c r="H14558">
        <v>572.62664723327305</v>
      </c>
      <c r="I14558">
        <v>389.236647233273</v>
      </c>
      <c r="K14558">
        <v>66.61</v>
      </c>
      <c r="M14558">
        <v>116.78</v>
      </c>
      <c r="N14558" t="s">
        <v>3091</v>
      </c>
      <c r="O14558" t="s">
        <v>3092</v>
      </c>
      <c r="P14558" t="s">
        <v>3095</v>
      </c>
      <c r="R14558" t="s">
        <v>3094</v>
      </c>
    </row>
    <row r="14559" spans="1:18" x14ac:dyDescent="0.25">
      <c r="A14559" t="s">
        <v>7965</v>
      </c>
      <c r="B14559" t="s">
        <v>3089</v>
      </c>
      <c r="D14559" t="s">
        <v>3090</v>
      </c>
      <c r="E14559" t="s">
        <v>3090</v>
      </c>
      <c r="F14559">
        <v>1</v>
      </c>
      <c r="G14559">
        <v>0</v>
      </c>
      <c r="H14559">
        <v>352.29656542427</v>
      </c>
      <c r="I14559">
        <v>208.71656542426999</v>
      </c>
      <c r="K14559">
        <v>52.12</v>
      </c>
      <c r="M14559">
        <v>91.46</v>
      </c>
      <c r="N14559" t="s">
        <v>3091</v>
      </c>
      <c r="O14559" t="s">
        <v>3092</v>
      </c>
      <c r="P14559" t="s">
        <v>3095</v>
      </c>
      <c r="R14559" t="s">
        <v>3094</v>
      </c>
    </row>
    <row r="14560" spans="1:18" x14ac:dyDescent="0.25">
      <c r="A14560" t="s">
        <v>3259</v>
      </c>
      <c r="B14560" t="s">
        <v>3089</v>
      </c>
      <c r="D14560" t="s">
        <v>3090</v>
      </c>
      <c r="E14560" t="s">
        <v>3090</v>
      </c>
      <c r="F14560">
        <v>1</v>
      </c>
      <c r="G14560">
        <v>0</v>
      </c>
      <c r="H14560">
        <v>400.88355146968399</v>
      </c>
      <c r="I14560">
        <v>217.49355146968401</v>
      </c>
      <c r="K14560">
        <v>66.61</v>
      </c>
      <c r="M14560">
        <v>116.78</v>
      </c>
      <c r="N14560" t="s">
        <v>3091</v>
      </c>
      <c r="O14560" t="s">
        <v>3092</v>
      </c>
      <c r="P14560" t="s">
        <v>3095</v>
      </c>
      <c r="R14560" t="s">
        <v>3094</v>
      </c>
    </row>
    <row r="14561" spans="1:18" x14ac:dyDescent="0.25">
      <c r="A14561" t="s">
        <v>7966</v>
      </c>
      <c r="B14561" t="s">
        <v>3089</v>
      </c>
      <c r="D14561" t="s">
        <v>3090</v>
      </c>
      <c r="E14561" t="s">
        <v>3090</v>
      </c>
      <c r="F14561">
        <v>1</v>
      </c>
      <c r="G14561">
        <v>0</v>
      </c>
      <c r="H14561">
        <v>0</v>
      </c>
      <c r="I14561">
        <v>0</v>
      </c>
      <c r="K14561"/>
      <c r="N14561" t="s">
        <v>3091</v>
      </c>
      <c r="O14561" t="s">
        <v>3092</v>
      </c>
      <c r="P14561" t="s">
        <v>3095</v>
      </c>
      <c r="R14561" t="s">
        <v>3094</v>
      </c>
    </row>
    <row r="14562" spans="1:18" x14ac:dyDescent="0.25">
      <c r="A14562" t="s">
        <v>292</v>
      </c>
      <c r="B14562" t="s">
        <v>3089</v>
      </c>
      <c r="D14562" t="s">
        <v>3090</v>
      </c>
      <c r="E14562" t="s">
        <v>3090</v>
      </c>
      <c r="F14562">
        <v>1</v>
      </c>
      <c r="G14562">
        <v>0</v>
      </c>
      <c r="H14562">
        <v>0</v>
      </c>
      <c r="I14562">
        <v>0</v>
      </c>
      <c r="K14562"/>
      <c r="N14562" t="s">
        <v>3091</v>
      </c>
      <c r="O14562" t="s">
        <v>3092</v>
      </c>
      <c r="P14562" t="s">
        <v>3095</v>
      </c>
      <c r="R14562" t="s">
        <v>3094</v>
      </c>
    </row>
    <row r="14563" spans="1:18" x14ac:dyDescent="0.25">
      <c r="A14563" t="s">
        <v>3037</v>
      </c>
      <c r="B14563" t="s">
        <v>3089</v>
      </c>
      <c r="D14563" t="s">
        <v>3090</v>
      </c>
      <c r="E14563" t="s">
        <v>3090</v>
      </c>
      <c r="F14563">
        <v>1</v>
      </c>
      <c r="G14563">
        <v>0</v>
      </c>
      <c r="H14563">
        <v>51.389853333333299</v>
      </c>
      <c r="I14563">
        <v>8.77985333333333</v>
      </c>
      <c r="K14563">
        <v>17.41</v>
      </c>
      <c r="M14563">
        <v>25.2</v>
      </c>
      <c r="N14563" t="s">
        <v>3091</v>
      </c>
      <c r="O14563" t="s">
        <v>3092</v>
      </c>
      <c r="P14563" t="s">
        <v>3095</v>
      </c>
      <c r="R14563" t="s">
        <v>3094</v>
      </c>
    </row>
    <row r="14564" spans="1:18" x14ac:dyDescent="0.25">
      <c r="A14564" t="s">
        <v>3035</v>
      </c>
      <c r="B14564" t="s">
        <v>3089</v>
      </c>
      <c r="D14564" t="s">
        <v>3090</v>
      </c>
      <c r="E14564" t="s">
        <v>3090</v>
      </c>
      <c r="F14564">
        <v>1</v>
      </c>
      <c r="G14564">
        <v>0</v>
      </c>
      <c r="H14564">
        <v>34.597900000000003</v>
      </c>
      <c r="I14564">
        <v>4.4878999999999998</v>
      </c>
      <c r="K14564">
        <v>11</v>
      </c>
      <c r="M14564">
        <v>19.11</v>
      </c>
      <c r="N14564" t="s">
        <v>3091</v>
      </c>
      <c r="O14564" t="s">
        <v>3092</v>
      </c>
      <c r="P14564" t="s">
        <v>3095</v>
      </c>
      <c r="R14564" t="s">
        <v>3094</v>
      </c>
    </row>
    <row r="14565" spans="1:18" x14ac:dyDescent="0.25">
      <c r="A14565" t="s">
        <v>3038</v>
      </c>
      <c r="B14565" t="s">
        <v>3089</v>
      </c>
      <c r="D14565" t="s">
        <v>3090</v>
      </c>
      <c r="E14565" t="s">
        <v>3090</v>
      </c>
      <c r="F14565">
        <v>1</v>
      </c>
      <c r="G14565">
        <v>0</v>
      </c>
      <c r="H14565">
        <v>52.593600000000002</v>
      </c>
      <c r="I14565">
        <v>20.9636</v>
      </c>
      <c r="K14565">
        <v>11.59</v>
      </c>
      <c r="M14565">
        <v>20.04</v>
      </c>
      <c r="N14565" t="s">
        <v>3091</v>
      </c>
      <c r="O14565" t="s">
        <v>3092</v>
      </c>
      <c r="P14565" t="s">
        <v>3095</v>
      </c>
      <c r="R14565" t="s">
        <v>3094</v>
      </c>
    </row>
    <row r="14566" spans="1:18" x14ac:dyDescent="0.25">
      <c r="A14566" t="s">
        <v>7967</v>
      </c>
      <c r="B14566" t="s">
        <v>3089</v>
      </c>
      <c r="D14566" t="s">
        <v>3090</v>
      </c>
      <c r="E14566" t="s">
        <v>3090</v>
      </c>
      <c r="F14566">
        <v>1</v>
      </c>
      <c r="G14566">
        <v>0</v>
      </c>
      <c r="H14566">
        <v>0</v>
      </c>
      <c r="I14566">
        <v>0</v>
      </c>
      <c r="K14566"/>
      <c r="N14566" t="s">
        <v>3091</v>
      </c>
      <c r="O14566" t="s">
        <v>3092</v>
      </c>
      <c r="P14566" t="s">
        <v>3095</v>
      </c>
      <c r="R14566" t="s">
        <v>3094</v>
      </c>
    </row>
    <row r="14567" spans="1:18" x14ac:dyDescent="0.25">
      <c r="A14567" t="s">
        <v>7968</v>
      </c>
      <c r="B14567" t="s">
        <v>3089</v>
      </c>
      <c r="D14567" t="s">
        <v>3090</v>
      </c>
      <c r="E14567" t="s">
        <v>3090</v>
      </c>
      <c r="F14567">
        <v>1</v>
      </c>
      <c r="G14567">
        <v>0</v>
      </c>
      <c r="H14567">
        <v>161.33000000000001</v>
      </c>
      <c r="I14567">
        <v>161.33000000000001</v>
      </c>
      <c r="K14567"/>
      <c r="N14567" t="s">
        <v>3091</v>
      </c>
      <c r="O14567" t="s">
        <v>3092</v>
      </c>
      <c r="P14567" t="s">
        <v>3095</v>
      </c>
      <c r="R14567" t="s">
        <v>3094</v>
      </c>
    </row>
    <row r="14568" spans="1:18" x14ac:dyDescent="0.25">
      <c r="A14568" t="s">
        <v>7969</v>
      </c>
      <c r="B14568" t="s">
        <v>3089</v>
      </c>
      <c r="D14568" t="s">
        <v>3090</v>
      </c>
      <c r="E14568" t="s">
        <v>3090</v>
      </c>
      <c r="F14568">
        <v>1</v>
      </c>
      <c r="G14568">
        <v>0</v>
      </c>
      <c r="H14568">
        <v>804.54333333333295</v>
      </c>
      <c r="I14568">
        <v>621.15333333333297</v>
      </c>
      <c r="K14568">
        <v>66.61</v>
      </c>
      <c r="M14568">
        <v>116.78</v>
      </c>
      <c r="N14568" t="s">
        <v>3091</v>
      </c>
      <c r="O14568" t="s">
        <v>3092</v>
      </c>
      <c r="P14568" t="s">
        <v>3095</v>
      </c>
      <c r="R14568" t="s">
        <v>3094</v>
      </c>
    </row>
    <row r="14569" spans="1:18" x14ac:dyDescent="0.25">
      <c r="A14569" t="s">
        <v>7970</v>
      </c>
      <c r="B14569" t="s">
        <v>3089</v>
      </c>
      <c r="D14569" t="s">
        <v>3090</v>
      </c>
      <c r="E14569" t="s">
        <v>3090</v>
      </c>
      <c r="F14569">
        <v>1</v>
      </c>
      <c r="G14569">
        <v>0</v>
      </c>
      <c r="H14569">
        <v>103.767982666474</v>
      </c>
      <c r="I14569">
        <v>80.117982666474106</v>
      </c>
      <c r="K14569">
        <v>8.69</v>
      </c>
      <c r="M14569">
        <v>14.96</v>
      </c>
      <c r="N14569" t="s">
        <v>3091</v>
      </c>
      <c r="O14569" t="s">
        <v>3092</v>
      </c>
      <c r="P14569" t="s">
        <v>3095</v>
      </c>
      <c r="R14569" t="s">
        <v>3094</v>
      </c>
    </row>
    <row r="14570" spans="1:18" x14ac:dyDescent="0.25">
      <c r="A14570" t="s">
        <v>3008</v>
      </c>
      <c r="B14570" t="s">
        <v>3089</v>
      </c>
      <c r="D14570" t="s">
        <v>3090</v>
      </c>
      <c r="E14570" t="s">
        <v>3090</v>
      </c>
      <c r="F14570">
        <v>1</v>
      </c>
      <c r="G14570">
        <v>0</v>
      </c>
      <c r="H14570">
        <v>746.96867999999995</v>
      </c>
      <c r="I14570">
        <v>532.31867999999997</v>
      </c>
      <c r="K14570">
        <v>87.69</v>
      </c>
      <c r="M14570">
        <v>126.96</v>
      </c>
      <c r="N14570" t="s">
        <v>3091</v>
      </c>
      <c r="O14570" t="s">
        <v>3092</v>
      </c>
      <c r="P14570" t="s">
        <v>3095</v>
      </c>
      <c r="R14570" t="s">
        <v>3094</v>
      </c>
    </row>
    <row r="14571" spans="1:18" x14ac:dyDescent="0.25">
      <c r="A14571" t="s">
        <v>363</v>
      </c>
      <c r="B14571" t="s">
        <v>3089</v>
      </c>
      <c r="D14571" t="s">
        <v>3090</v>
      </c>
      <c r="E14571" t="s">
        <v>3090</v>
      </c>
      <c r="F14571">
        <v>1</v>
      </c>
      <c r="G14571">
        <v>0</v>
      </c>
      <c r="H14571">
        <v>682.87386305555503</v>
      </c>
      <c r="I14571">
        <v>488.64386305555502</v>
      </c>
      <c r="K14571">
        <v>70.61</v>
      </c>
      <c r="M14571">
        <v>123.62</v>
      </c>
      <c r="N14571" t="s">
        <v>3091</v>
      </c>
      <c r="O14571" t="s">
        <v>3092</v>
      </c>
      <c r="P14571" t="s">
        <v>3095</v>
      </c>
      <c r="R14571" t="s">
        <v>3094</v>
      </c>
    </row>
    <row r="14572" spans="1:18" x14ac:dyDescent="0.25">
      <c r="A14572" t="s">
        <v>85</v>
      </c>
      <c r="B14572" t="s">
        <v>3089</v>
      </c>
      <c r="D14572" t="s">
        <v>3090</v>
      </c>
      <c r="E14572" t="s">
        <v>3090</v>
      </c>
      <c r="F14572">
        <v>1</v>
      </c>
      <c r="G14572">
        <v>0</v>
      </c>
      <c r="H14572">
        <v>716.34192329391203</v>
      </c>
      <c r="I14572">
        <v>522.08692329391204</v>
      </c>
      <c r="K14572">
        <v>70.61</v>
      </c>
      <c r="M14572">
        <v>123.645</v>
      </c>
      <c r="N14572" t="s">
        <v>3091</v>
      </c>
      <c r="O14572" t="s">
        <v>3092</v>
      </c>
      <c r="P14572" t="s">
        <v>3095</v>
      </c>
      <c r="R14572" t="s">
        <v>3094</v>
      </c>
    </row>
    <row r="14573" spans="1:18" x14ac:dyDescent="0.25">
      <c r="A14573" t="s">
        <v>124</v>
      </c>
      <c r="B14573" t="s">
        <v>3089</v>
      </c>
      <c r="D14573" t="s">
        <v>3090</v>
      </c>
      <c r="E14573" t="s">
        <v>3090</v>
      </c>
      <c r="F14573">
        <v>1</v>
      </c>
      <c r="G14573">
        <v>0</v>
      </c>
      <c r="H14573">
        <v>0</v>
      </c>
      <c r="I14573">
        <v>0</v>
      </c>
      <c r="K14573"/>
      <c r="N14573" t="s">
        <v>3091</v>
      </c>
      <c r="O14573" t="s">
        <v>3092</v>
      </c>
      <c r="P14573" t="s">
        <v>3095</v>
      </c>
      <c r="R14573" t="s">
        <v>3094</v>
      </c>
    </row>
    <row r="14574" spans="1:18" x14ac:dyDescent="0.25">
      <c r="A14574" t="s">
        <v>7971</v>
      </c>
      <c r="B14574" t="s">
        <v>3089</v>
      </c>
      <c r="D14574" t="s">
        <v>3090</v>
      </c>
      <c r="E14574" t="s">
        <v>3090</v>
      </c>
      <c r="F14574">
        <v>1</v>
      </c>
      <c r="G14574">
        <v>0</v>
      </c>
      <c r="H14574">
        <v>0</v>
      </c>
      <c r="I14574">
        <v>0</v>
      </c>
      <c r="K14574"/>
      <c r="N14574" t="s">
        <v>3091</v>
      </c>
      <c r="O14574" t="s">
        <v>3092</v>
      </c>
      <c r="P14574" t="s">
        <v>3095</v>
      </c>
      <c r="R14574" t="s">
        <v>3094</v>
      </c>
    </row>
    <row r="14575" spans="1:18" x14ac:dyDescent="0.25">
      <c r="A14575" t="s">
        <v>123</v>
      </c>
      <c r="B14575" t="s">
        <v>3089</v>
      </c>
      <c r="D14575" t="s">
        <v>3090</v>
      </c>
      <c r="E14575" t="s">
        <v>3090</v>
      </c>
      <c r="F14575">
        <v>1</v>
      </c>
      <c r="G14575">
        <v>0</v>
      </c>
      <c r="H14575">
        <v>0</v>
      </c>
      <c r="I14575">
        <v>0</v>
      </c>
      <c r="K14575"/>
      <c r="N14575" t="s">
        <v>3091</v>
      </c>
      <c r="O14575" t="s">
        <v>3092</v>
      </c>
      <c r="P14575" t="s">
        <v>3095</v>
      </c>
      <c r="R14575" t="s">
        <v>3094</v>
      </c>
    </row>
    <row r="14576" spans="1:18" x14ac:dyDescent="0.25">
      <c r="A14576" t="s">
        <v>1953</v>
      </c>
      <c r="B14576" t="s">
        <v>3089</v>
      </c>
      <c r="D14576" t="s">
        <v>3090</v>
      </c>
      <c r="E14576" t="s">
        <v>3090</v>
      </c>
      <c r="F14576">
        <v>1</v>
      </c>
      <c r="G14576">
        <v>0</v>
      </c>
      <c r="H14576">
        <v>854.64452000000006</v>
      </c>
      <c r="I14576">
        <v>631.85451999999998</v>
      </c>
      <c r="K14576">
        <v>91.02</v>
      </c>
      <c r="M14576">
        <v>131.77000000000001</v>
      </c>
      <c r="N14576" t="s">
        <v>3091</v>
      </c>
      <c r="O14576" t="s">
        <v>3092</v>
      </c>
      <c r="P14576" t="s">
        <v>3095</v>
      </c>
      <c r="R14576" t="s">
        <v>3094</v>
      </c>
    </row>
    <row r="14577" spans="1:18" x14ac:dyDescent="0.25">
      <c r="A14577" t="s">
        <v>7972</v>
      </c>
      <c r="B14577" t="s">
        <v>3089</v>
      </c>
      <c r="D14577" t="s">
        <v>3090</v>
      </c>
      <c r="E14577" t="s">
        <v>3090</v>
      </c>
      <c r="F14577">
        <v>1</v>
      </c>
      <c r="G14577">
        <v>0</v>
      </c>
      <c r="H14577">
        <v>0</v>
      </c>
      <c r="I14577"/>
      <c r="K14577"/>
      <c r="N14577" t="s">
        <v>3091</v>
      </c>
      <c r="O14577" t="s">
        <v>3092</v>
      </c>
      <c r="P14577" t="s">
        <v>3095</v>
      </c>
      <c r="R14577" t="s">
        <v>3094</v>
      </c>
    </row>
    <row r="14578" spans="1:18" x14ac:dyDescent="0.25">
      <c r="A14578" t="s">
        <v>2718</v>
      </c>
      <c r="B14578" t="s">
        <v>3089</v>
      </c>
      <c r="D14578" t="s">
        <v>3090</v>
      </c>
      <c r="E14578" t="s">
        <v>3090</v>
      </c>
      <c r="F14578">
        <v>1</v>
      </c>
      <c r="G14578">
        <v>0</v>
      </c>
      <c r="H14578">
        <v>573.77250000000004</v>
      </c>
      <c r="I14578">
        <v>363.59249999999997</v>
      </c>
      <c r="K14578">
        <v>85.87</v>
      </c>
      <c r="M14578">
        <v>124.31</v>
      </c>
      <c r="N14578" t="s">
        <v>3091</v>
      </c>
      <c r="O14578" t="s">
        <v>3092</v>
      </c>
      <c r="P14578" t="s">
        <v>3095</v>
      </c>
      <c r="R14578" t="s">
        <v>3094</v>
      </c>
    </row>
    <row r="14579" spans="1:18" x14ac:dyDescent="0.25">
      <c r="A14579" t="s">
        <v>7973</v>
      </c>
      <c r="B14579" t="s">
        <v>3089</v>
      </c>
      <c r="D14579" t="s">
        <v>3090</v>
      </c>
      <c r="E14579" t="s">
        <v>3090</v>
      </c>
      <c r="F14579">
        <v>1</v>
      </c>
      <c r="G14579">
        <v>0</v>
      </c>
      <c r="H14579">
        <v>941.416394685206</v>
      </c>
      <c r="I14579">
        <v>747.18639468520598</v>
      </c>
      <c r="K14579">
        <v>70.61</v>
      </c>
      <c r="M14579">
        <v>123.62</v>
      </c>
      <c r="N14579" t="s">
        <v>3091</v>
      </c>
      <c r="O14579" t="s">
        <v>3092</v>
      </c>
      <c r="P14579" t="s">
        <v>3095</v>
      </c>
      <c r="R14579" t="s">
        <v>3094</v>
      </c>
    </row>
    <row r="14580" spans="1:18" x14ac:dyDescent="0.25">
      <c r="A14580" t="s">
        <v>2996</v>
      </c>
      <c r="B14580" t="s">
        <v>3089</v>
      </c>
      <c r="D14580" t="s">
        <v>3090</v>
      </c>
      <c r="E14580" t="s">
        <v>3090</v>
      </c>
      <c r="F14580">
        <v>1</v>
      </c>
      <c r="G14580">
        <v>0</v>
      </c>
      <c r="H14580">
        <v>229.65394741414599</v>
      </c>
      <c r="I14580">
        <v>21.8289474141467</v>
      </c>
      <c r="K14580">
        <v>66.61</v>
      </c>
      <c r="M14580">
        <v>141.215</v>
      </c>
      <c r="N14580" t="s">
        <v>3091</v>
      </c>
      <c r="O14580" t="s">
        <v>3092</v>
      </c>
      <c r="P14580" t="s">
        <v>3095</v>
      </c>
      <c r="R14580" t="s">
        <v>3094</v>
      </c>
    </row>
    <row r="14581" spans="1:18" x14ac:dyDescent="0.25">
      <c r="A14581" t="s">
        <v>2959</v>
      </c>
      <c r="B14581" t="s">
        <v>3089</v>
      </c>
      <c r="D14581" t="s">
        <v>3090</v>
      </c>
      <c r="E14581" t="s">
        <v>3090</v>
      </c>
      <c r="F14581">
        <v>1</v>
      </c>
      <c r="G14581">
        <v>0</v>
      </c>
      <c r="H14581">
        <v>49.089199999999998</v>
      </c>
      <c r="I14581">
        <v>18.119199999999999</v>
      </c>
      <c r="K14581">
        <v>12.66</v>
      </c>
      <c r="M14581">
        <v>18.309999999999999</v>
      </c>
      <c r="N14581" t="s">
        <v>3091</v>
      </c>
      <c r="O14581" t="s">
        <v>3092</v>
      </c>
      <c r="P14581" t="s">
        <v>3095</v>
      </c>
      <c r="R14581" t="s">
        <v>3094</v>
      </c>
    </row>
    <row r="14582" spans="1:18" x14ac:dyDescent="0.25">
      <c r="A14582" t="s">
        <v>2976</v>
      </c>
      <c r="B14582" t="s">
        <v>3089</v>
      </c>
      <c r="D14582" t="s">
        <v>3090</v>
      </c>
      <c r="E14582" t="s">
        <v>3090</v>
      </c>
      <c r="F14582">
        <v>1</v>
      </c>
      <c r="G14582">
        <v>0</v>
      </c>
      <c r="H14582">
        <v>46.372599999999998</v>
      </c>
      <c r="I14582">
        <v>18.962599999999998</v>
      </c>
      <c r="K14582">
        <v>11.2</v>
      </c>
      <c r="M14582">
        <v>16.21</v>
      </c>
      <c r="N14582" t="s">
        <v>3091</v>
      </c>
      <c r="O14582" t="s">
        <v>3092</v>
      </c>
      <c r="P14582" t="s">
        <v>3095</v>
      </c>
      <c r="R14582" t="s">
        <v>3094</v>
      </c>
    </row>
    <row r="14583" spans="1:18" x14ac:dyDescent="0.25">
      <c r="A14583" t="s">
        <v>7974</v>
      </c>
      <c r="B14583" t="s">
        <v>3089</v>
      </c>
      <c r="D14583" t="s">
        <v>3090</v>
      </c>
      <c r="E14583" t="s">
        <v>3090</v>
      </c>
      <c r="F14583">
        <v>1</v>
      </c>
      <c r="G14583">
        <v>0</v>
      </c>
      <c r="H14583">
        <v>0</v>
      </c>
      <c r="I14583">
        <v>0</v>
      </c>
      <c r="K14583"/>
      <c r="N14583" t="s">
        <v>3091</v>
      </c>
      <c r="O14583" t="s">
        <v>3092</v>
      </c>
      <c r="P14583" t="s">
        <v>3095</v>
      </c>
      <c r="R14583" t="s">
        <v>3094</v>
      </c>
    </row>
    <row r="14584" spans="1:18" x14ac:dyDescent="0.25">
      <c r="A14584" t="s">
        <v>103</v>
      </c>
      <c r="B14584" t="s">
        <v>3089</v>
      </c>
      <c r="D14584" t="s">
        <v>3090</v>
      </c>
      <c r="E14584" t="s">
        <v>3090</v>
      </c>
      <c r="F14584">
        <v>1</v>
      </c>
      <c r="G14584">
        <v>0</v>
      </c>
      <c r="H14584">
        <v>846.72476317731105</v>
      </c>
      <c r="I14584">
        <v>652.49476317731103</v>
      </c>
      <c r="K14584">
        <v>70.61</v>
      </c>
      <c r="M14584">
        <v>123.62</v>
      </c>
      <c r="N14584" t="s">
        <v>3091</v>
      </c>
      <c r="O14584" t="s">
        <v>3092</v>
      </c>
      <c r="P14584" t="s">
        <v>3095</v>
      </c>
      <c r="R14584" t="s">
        <v>3094</v>
      </c>
    </row>
    <row r="14585" spans="1:18" x14ac:dyDescent="0.25">
      <c r="A14585" t="s">
        <v>7975</v>
      </c>
      <c r="B14585" t="s">
        <v>3089</v>
      </c>
      <c r="D14585" t="s">
        <v>3090</v>
      </c>
      <c r="E14585" t="s">
        <v>3090</v>
      </c>
      <c r="F14585">
        <v>1</v>
      </c>
      <c r="G14585">
        <v>0</v>
      </c>
      <c r="H14585">
        <v>866.71939620001899</v>
      </c>
      <c r="I14585">
        <v>672.48939620001897</v>
      </c>
      <c r="K14585">
        <v>70.61</v>
      </c>
      <c r="M14585">
        <v>123.62</v>
      </c>
      <c r="N14585" t="s">
        <v>3091</v>
      </c>
      <c r="O14585" t="s">
        <v>3092</v>
      </c>
      <c r="P14585" t="s">
        <v>3095</v>
      </c>
      <c r="R14585" t="s">
        <v>3094</v>
      </c>
    </row>
    <row r="14586" spans="1:18" x14ac:dyDescent="0.25">
      <c r="A14586" t="s">
        <v>3260</v>
      </c>
      <c r="B14586" t="s">
        <v>3089</v>
      </c>
      <c r="D14586" t="s">
        <v>3090</v>
      </c>
      <c r="E14586" t="s">
        <v>3090</v>
      </c>
      <c r="F14586">
        <v>1</v>
      </c>
      <c r="G14586">
        <v>0</v>
      </c>
      <c r="H14586">
        <v>250.93552</v>
      </c>
      <c r="I14586">
        <v>178.63552000000001</v>
      </c>
      <c r="K14586">
        <v>23.18</v>
      </c>
      <c r="M14586">
        <v>49.12</v>
      </c>
      <c r="N14586" t="s">
        <v>3091</v>
      </c>
      <c r="O14586" t="s">
        <v>3092</v>
      </c>
      <c r="P14586" t="s">
        <v>3095</v>
      </c>
      <c r="R14586" t="s">
        <v>3094</v>
      </c>
    </row>
    <row r="14587" spans="1:18" x14ac:dyDescent="0.25">
      <c r="A14587" t="s">
        <v>7976</v>
      </c>
      <c r="B14587" t="s">
        <v>3089</v>
      </c>
      <c r="D14587" t="s">
        <v>3090</v>
      </c>
      <c r="F14587">
        <v>1</v>
      </c>
      <c r="G14587">
        <v>0</v>
      </c>
      <c r="H14587">
        <v>980</v>
      </c>
      <c r="I14587">
        <v>980</v>
      </c>
      <c r="K14587"/>
      <c r="N14587" t="s">
        <v>3091</v>
      </c>
      <c r="O14587" t="s">
        <v>3092</v>
      </c>
      <c r="P14587" t="s">
        <v>3093</v>
      </c>
      <c r="R14587" t="s">
        <v>3094</v>
      </c>
    </row>
    <row r="14588" spans="1:18" x14ac:dyDescent="0.25">
      <c r="A14588" t="s">
        <v>7977</v>
      </c>
      <c r="B14588" t="s">
        <v>3089</v>
      </c>
      <c r="D14588" t="s">
        <v>3090</v>
      </c>
      <c r="E14588" t="s">
        <v>3090</v>
      </c>
      <c r="F14588">
        <v>1</v>
      </c>
      <c r="G14588">
        <v>0</v>
      </c>
      <c r="H14588">
        <v>0</v>
      </c>
      <c r="I14588">
        <v>0</v>
      </c>
      <c r="K14588"/>
      <c r="N14588" t="s">
        <v>3091</v>
      </c>
      <c r="O14588" t="s">
        <v>3092</v>
      </c>
      <c r="P14588" t="s">
        <v>3095</v>
      </c>
      <c r="R14588" t="s">
        <v>3094</v>
      </c>
    </row>
    <row r="14589" spans="1:18" x14ac:dyDescent="0.25">
      <c r="A14589" t="s">
        <v>243</v>
      </c>
      <c r="B14589" t="s">
        <v>3089</v>
      </c>
      <c r="D14589" t="s">
        <v>3090</v>
      </c>
      <c r="E14589" t="s">
        <v>3090</v>
      </c>
      <c r="F14589">
        <v>1</v>
      </c>
      <c r="G14589">
        <v>0</v>
      </c>
      <c r="H14589">
        <v>282.71852000000001</v>
      </c>
      <c r="I14589">
        <v>282.71852000000001</v>
      </c>
      <c r="K14589"/>
      <c r="N14589" t="s">
        <v>3091</v>
      </c>
      <c r="O14589" t="s">
        <v>3092</v>
      </c>
      <c r="P14589" t="s">
        <v>3095</v>
      </c>
      <c r="R14589" t="s">
        <v>3094</v>
      </c>
    </row>
    <row r="14590" spans="1:18" x14ac:dyDescent="0.25">
      <c r="A14590" t="s">
        <v>2905</v>
      </c>
      <c r="B14590" t="s">
        <v>3089</v>
      </c>
      <c r="D14590" t="s">
        <v>3090</v>
      </c>
      <c r="E14590" t="s">
        <v>3090</v>
      </c>
      <c r="F14590">
        <v>1</v>
      </c>
      <c r="G14590">
        <v>0</v>
      </c>
      <c r="H14590">
        <v>539.72432264925101</v>
      </c>
      <c r="I14590">
        <v>224.394322649251</v>
      </c>
      <c r="K14590">
        <v>101.07</v>
      </c>
      <c r="M14590">
        <v>214.26</v>
      </c>
      <c r="N14590" t="s">
        <v>3091</v>
      </c>
      <c r="O14590" t="s">
        <v>3092</v>
      </c>
      <c r="P14590" t="s">
        <v>3095</v>
      </c>
      <c r="R14590" t="s">
        <v>3094</v>
      </c>
    </row>
    <row r="14591" spans="1:18" x14ac:dyDescent="0.25">
      <c r="A14591" t="s">
        <v>248</v>
      </c>
      <c r="B14591" t="s">
        <v>3089</v>
      </c>
      <c r="D14591" t="s">
        <v>3090</v>
      </c>
      <c r="E14591" t="s">
        <v>3090</v>
      </c>
      <c r="F14591">
        <v>1</v>
      </c>
      <c r="G14591">
        <v>0</v>
      </c>
      <c r="H14591">
        <v>619.38937758229599</v>
      </c>
      <c r="I14591">
        <v>379.95937758229599</v>
      </c>
      <c r="K14591">
        <v>76.75</v>
      </c>
      <c r="M14591">
        <v>162.68</v>
      </c>
      <c r="N14591" t="s">
        <v>3091</v>
      </c>
      <c r="O14591" t="s">
        <v>3092</v>
      </c>
      <c r="P14591" t="s">
        <v>3095</v>
      </c>
      <c r="R14591" t="s">
        <v>3094</v>
      </c>
    </row>
    <row r="14592" spans="1:18" x14ac:dyDescent="0.25">
      <c r="A14592" t="s">
        <v>2906</v>
      </c>
      <c r="B14592" t="s">
        <v>3089</v>
      </c>
      <c r="D14592" t="s">
        <v>3090</v>
      </c>
      <c r="E14592" t="s">
        <v>3090</v>
      </c>
      <c r="F14592">
        <v>1</v>
      </c>
      <c r="G14592">
        <v>0</v>
      </c>
      <c r="H14592">
        <v>956.73208998633402</v>
      </c>
      <c r="I14592">
        <v>485.07208998633399</v>
      </c>
      <c r="K14592">
        <v>151.18</v>
      </c>
      <c r="M14592">
        <v>320.48</v>
      </c>
      <c r="N14592" t="s">
        <v>3091</v>
      </c>
      <c r="O14592" t="s">
        <v>3092</v>
      </c>
      <c r="P14592" t="s">
        <v>3095</v>
      </c>
      <c r="R14592" t="s">
        <v>3094</v>
      </c>
    </row>
    <row r="14593" spans="1:18" x14ac:dyDescent="0.25">
      <c r="A14593" t="s">
        <v>3261</v>
      </c>
      <c r="B14593" t="s">
        <v>3089</v>
      </c>
      <c r="D14593" t="s">
        <v>3090</v>
      </c>
      <c r="E14593" t="s">
        <v>3090</v>
      </c>
      <c r="F14593">
        <v>1</v>
      </c>
      <c r="G14593">
        <v>0</v>
      </c>
      <c r="H14593">
        <v>360.91831000000002</v>
      </c>
      <c r="I14593">
        <v>177.52831</v>
      </c>
      <c r="K14593">
        <v>66.61</v>
      </c>
      <c r="M14593">
        <v>116.78</v>
      </c>
      <c r="N14593" t="s">
        <v>3091</v>
      </c>
      <c r="O14593" t="s">
        <v>3092</v>
      </c>
      <c r="P14593" t="s">
        <v>3095</v>
      </c>
      <c r="R14593" t="s">
        <v>3094</v>
      </c>
    </row>
    <row r="14594" spans="1:18" x14ac:dyDescent="0.25">
      <c r="A14594" t="s">
        <v>2903</v>
      </c>
      <c r="B14594" t="s">
        <v>3089</v>
      </c>
      <c r="D14594" t="s">
        <v>3090</v>
      </c>
      <c r="E14594" t="s">
        <v>3090</v>
      </c>
      <c r="F14594">
        <v>1</v>
      </c>
      <c r="G14594">
        <v>0</v>
      </c>
      <c r="H14594">
        <v>693.11569716370195</v>
      </c>
      <c r="I14594">
        <v>404.875697163702</v>
      </c>
      <c r="K14594">
        <v>92.39</v>
      </c>
      <c r="M14594">
        <v>195.85</v>
      </c>
      <c r="N14594" t="s">
        <v>3091</v>
      </c>
      <c r="O14594" t="s">
        <v>3092</v>
      </c>
      <c r="P14594" t="s">
        <v>3095</v>
      </c>
      <c r="R14594" t="s">
        <v>3094</v>
      </c>
    </row>
    <row r="14595" spans="1:18" x14ac:dyDescent="0.25">
      <c r="A14595" t="s">
        <v>626</v>
      </c>
      <c r="B14595" t="s">
        <v>3089</v>
      </c>
      <c r="D14595" t="s">
        <v>3090</v>
      </c>
      <c r="E14595" t="s">
        <v>3090</v>
      </c>
      <c r="F14595">
        <v>1</v>
      </c>
      <c r="G14595">
        <v>0</v>
      </c>
      <c r="H14595">
        <v>261.66216283709502</v>
      </c>
      <c r="I14595">
        <v>126.582162837095</v>
      </c>
      <c r="K14595">
        <v>49</v>
      </c>
      <c r="M14595">
        <v>86.08</v>
      </c>
      <c r="N14595" t="s">
        <v>3091</v>
      </c>
      <c r="O14595" t="s">
        <v>3092</v>
      </c>
      <c r="P14595" t="s">
        <v>3095</v>
      </c>
      <c r="R14595" t="s">
        <v>3094</v>
      </c>
    </row>
    <row r="14596" spans="1:18" x14ac:dyDescent="0.25">
      <c r="A14596" t="s">
        <v>2904</v>
      </c>
      <c r="B14596" t="s">
        <v>3089</v>
      </c>
      <c r="D14596" t="s">
        <v>3090</v>
      </c>
      <c r="E14596" t="s">
        <v>3090</v>
      </c>
      <c r="F14596">
        <v>1</v>
      </c>
      <c r="G14596">
        <v>0</v>
      </c>
      <c r="H14596">
        <v>896.62125010590398</v>
      </c>
      <c r="I14596">
        <v>722.58125010590402</v>
      </c>
      <c r="K14596">
        <v>55.78</v>
      </c>
      <c r="M14596">
        <v>118.26</v>
      </c>
      <c r="N14596" t="s">
        <v>3091</v>
      </c>
      <c r="O14596" t="s">
        <v>3092</v>
      </c>
      <c r="P14596" t="s">
        <v>3095</v>
      </c>
      <c r="R14596" t="s">
        <v>3094</v>
      </c>
    </row>
    <row r="14597" spans="1:18" x14ac:dyDescent="0.25">
      <c r="A14597" t="s">
        <v>3262</v>
      </c>
      <c r="B14597" t="s">
        <v>3089</v>
      </c>
      <c r="D14597" t="s">
        <v>3090</v>
      </c>
      <c r="E14597" t="s">
        <v>3090</v>
      </c>
      <c r="F14597">
        <v>1</v>
      </c>
      <c r="G14597">
        <v>0</v>
      </c>
      <c r="H14597">
        <v>790.67900790639999</v>
      </c>
      <c r="I14597">
        <v>691.18900790639998</v>
      </c>
      <c r="K14597">
        <v>35.44</v>
      </c>
      <c r="M14597">
        <v>64.05</v>
      </c>
      <c r="N14597" t="s">
        <v>3091</v>
      </c>
      <c r="O14597" t="s">
        <v>3092</v>
      </c>
      <c r="P14597" t="s">
        <v>3095</v>
      </c>
      <c r="R14597" t="s">
        <v>3094</v>
      </c>
    </row>
    <row r="14598" spans="1:18" x14ac:dyDescent="0.25">
      <c r="A14598" t="s">
        <v>8501</v>
      </c>
      <c r="B14598" t="s">
        <v>3089</v>
      </c>
      <c r="D14598" t="s">
        <v>3090</v>
      </c>
      <c r="E14598" t="s">
        <v>3090</v>
      </c>
      <c r="F14598">
        <v>1</v>
      </c>
      <c r="G14598">
        <v>0</v>
      </c>
      <c r="H14598">
        <v>4991.0256611614604</v>
      </c>
      <c r="I14598">
        <v>3183.6556611614601</v>
      </c>
      <c r="K14598">
        <v>579.31500000000005</v>
      </c>
      <c r="M14598">
        <v>1228.0550000000001</v>
      </c>
      <c r="N14598" t="s">
        <v>3091</v>
      </c>
      <c r="O14598" t="s">
        <v>3092</v>
      </c>
      <c r="P14598" t="s">
        <v>3095</v>
      </c>
      <c r="R14598" t="s">
        <v>3094</v>
      </c>
    </row>
    <row r="14599" spans="1:18" x14ac:dyDescent="0.25">
      <c r="A14599" t="s">
        <v>7978</v>
      </c>
      <c r="B14599" t="s">
        <v>3089</v>
      </c>
      <c r="D14599" t="s">
        <v>3090</v>
      </c>
      <c r="E14599" t="s">
        <v>3090</v>
      </c>
      <c r="F14599">
        <v>1</v>
      </c>
      <c r="G14599">
        <v>0</v>
      </c>
      <c r="H14599">
        <v>0</v>
      </c>
      <c r="I14599">
        <v>0</v>
      </c>
      <c r="K14599"/>
      <c r="N14599" t="s">
        <v>3091</v>
      </c>
      <c r="O14599" t="s">
        <v>3092</v>
      </c>
      <c r="P14599" t="s">
        <v>3095</v>
      </c>
      <c r="R14599" t="s">
        <v>3094</v>
      </c>
    </row>
    <row r="14600" spans="1:18" x14ac:dyDescent="0.25">
      <c r="A14600" t="s">
        <v>7979</v>
      </c>
      <c r="B14600" t="s">
        <v>3089</v>
      </c>
      <c r="D14600" t="s">
        <v>3090</v>
      </c>
      <c r="E14600" t="s">
        <v>3090</v>
      </c>
      <c r="F14600">
        <v>1</v>
      </c>
      <c r="G14600">
        <v>0</v>
      </c>
      <c r="H14600">
        <v>3747.46532838454</v>
      </c>
      <c r="I14600">
        <v>2620.4353283845398</v>
      </c>
      <c r="K14600">
        <v>403.26</v>
      </c>
      <c r="M14600">
        <v>723.77</v>
      </c>
      <c r="N14600" t="s">
        <v>3091</v>
      </c>
      <c r="O14600" t="s">
        <v>3092</v>
      </c>
      <c r="P14600" t="s">
        <v>3095</v>
      </c>
      <c r="R14600" t="s">
        <v>3094</v>
      </c>
    </row>
    <row r="14601" spans="1:18" x14ac:dyDescent="0.25">
      <c r="A14601" t="s">
        <v>7980</v>
      </c>
      <c r="B14601" t="s">
        <v>3089</v>
      </c>
      <c r="D14601" t="s">
        <v>3090</v>
      </c>
      <c r="E14601" t="s">
        <v>3090</v>
      </c>
      <c r="F14601">
        <v>1</v>
      </c>
      <c r="G14601">
        <v>0</v>
      </c>
      <c r="H14601">
        <v>4750.2031559707202</v>
      </c>
      <c r="I14601">
        <v>3055.4564893040501</v>
      </c>
      <c r="K14601">
        <v>607.95333333333303</v>
      </c>
      <c r="M14601">
        <v>1086.7933333333301</v>
      </c>
      <c r="N14601" t="s">
        <v>3091</v>
      </c>
      <c r="O14601" t="s">
        <v>3092</v>
      </c>
      <c r="P14601" t="s">
        <v>3095</v>
      </c>
      <c r="R14601" t="s">
        <v>3094</v>
      </c>
    </row>
    <row r="14602" spans="1:18" x14ac:dyDescent="0.25">
      <c r="A14602" t="s">
        <v>7981</v>
      </c>
      <c r="B14602" t="s">
        <v>3089</v>
      </c>
      <c r="D14602" t="s">
        <v>3090</v>
      </c>
      <c r="E14602" t="s">
        <v>3090</v>
      </c>
      <c r="F14602">
        <v>1</v>
      </c>
      <c r="G14602">
        <v>0</v>
      </c>
      <c r="H14602">
        <v>3262.6069638920499</v>
      </c>
      <c r="I14602">
        <v>2114.73696389205</v>
      </c>
      <c r="K14602">
        <v>410.79</v>
      </c>
      <c r="M14602">
        <v>737.08</v>
      </c>
      <c r="N14602" t="s">
        <v>3091</v>
      </c>
      <c r="O14602" t="s">
        <v>3092</v>
      </c>
      <c r="P14602" t="s">
        <v>3095</v>
      </c>
      <c r="R14602" t="s">
        <v>3094</v>
      </c>
    </row>
    <row r="14603" spans="1:18" x14ac:dyDescent="0.25">
      <c r="A14603" t="s">
        <v>7982</v>
      </c>
      <c r="B14603" t="s">
        <v>3089</v>
      </c>
      <c r="D14603" t="s">
        <v>3090</v>
      </c>
      <c r="E14603" t="s">
        <v>3090</v>
      </c>
      <c r="F14603">
        <v>1</v>
      </c>
      <c r="G14603">
        <v>0</v>
      </c>
      <c r="H14603">
        <v>4417.8381825845099</v>
      </c>
      <c r="I14603">
        <v>2822.4181825845099</v>
      </c>
      <c r="K14603">
        <v>572.05999999999995</v>
      </c>
      <c r="M14603">
        <v>1023.36</v>
      </c>
      <c r="N14603" t="s">
        <v>3091</v>
      </c>
      <c r="O14603" t="s">
        <v>3092</v>
      </c>
      <c r="P14603" t="s">
        <v>3095</v>
      </c>
      <c r="R14603" t="s">
        <v>3094</v>
      </c>
    </row>
    <row r="14604" spans="1:18" x14ac:dyDescent="0.25">
      <c r="A14604" t="s">
        <v>7983</v>
      </c>
      <c r="B14604" t="s">
        <v>3089</v>
      </c>
      <c r="D14604" t="s">
        <v>3090</v>
      </c>
      <c r="E14604" t="s">
        <v>3090</v>
      </c>
      <c r="F14604">
        <v>1</v>
      </c>
      <c r="G14604">
        <v>0</v>
      </c>
      <c r="H14604">
        <v>4755.6290679707299</v>
      </c>
      <c r="I14604">
        <v>3040.0424013040601</v>
      </c>
      <c r="K14604">
        <v>615.481666666666</v>
      </c>
      <c r="M14604">
        <v>1100.105</v>
      </c>
      <c r="N14604" t="s">
        <v>3091</v>
      </c>
      <c r="O14604" t="s">
        <v>3092</v>
      </c>
      <c r="P14604" t="s">
        <v>3095</v>
      </c>
      <c r="R14604" t="s">
        <v>3094</v>
      </c>
    </row>
    <row r="14605" spans="1:18" x14ac:dyDescent="0.25">
      <c r="A14605" t="s">
        <v>7984</v>
      </c>
      <c r="B14605" t="s">
        <v>3089</v>
      </c>
      <c r="D14605" t="s">
        <v>3090</v>
      </c>
      <c r="E14605" t="s">
        <v>3090</v>
      </c>
      <c r="F14605">
        <v>1</v>
      </c>
      <c r="G14605">
        <v>0</v>
      </c>
      <c r="H14605">
        <v>4659.9445720991398</v>
      </c>
      <c r="I14605">
        <v>3031.0945720991399</v>
      </c>
      <c r="K14605">
        <v>584.39499999999998</v>
      </c>
      <c r="M14605">
        <v>1044.4549999999999</v>
      </c>
      <c r="N14605" t="s">
        <v>3091</v>
      </c>
      <c r="O14605" t="s">
        <v>3092</v>
      </c>
      <c r="P14605" t="s">
        <v>3095</v>
      </c>
      <c r="R14605" t="s">
        <v>3094</v>
      </c>
    </row>
    <row r="14606" spans="1:18" x14ac:dyDescent="0.25">
      <c r="A14606" t="s">
        <v>7985</v>
      </c>
      <c r="B14606" t="s">
        <v>3089</v>
      </c>
      <c r="D14606" t="s">
        <v>3090</v>
      </c>
      <c r="E14606" t="s">
        <v>3090</v>
      </c>
      <c r="F14606">
        <v>1</v>
      </c>
      <c r="G14606">
        <v>0</v>
      </c>
      <c r="H14606">
        <v>4662.6637761013999</v>
      </c>
      <c r="I14606">
        <v>3033.8137761014</v>
      </c>
      <c r="K14606">
        <v>584.39499999999998</v>
      </c>
      <c r="M14606">
        <v>1044.4549999999999</v>
      </c>
      <c r="N14606" t="s">
        <v>3091</v>
      </c>
      <c r="O14606" t="s">
        <v>3092</v>
      </c>
      <c r="P14606" t="s">
        <v>3095</v>
      </c>
      <c r="R14606" t="s">
        <v>3094</v>
      </c>
    </row>
    <row r="14607" spans="1:18" x14ac:dyDescent="0.25">
      <c r="A14607" t="s">
        <v>7986</v>
      </c>
      <c r="B14607" t="s">
        <v>3089</v>
      </c>
      <c r="D14607" t="s">
        <v>3090</v>
      </c>
      <c r="E14607" t="s">
        <v>3090</v>
      </c>
      <c r="F14607">
        <v>1</v>
      </c>
      <c r="G14607">
        <v>0</v>
      </c>
      <c r="H14607">
        <v>3904.6479725815302</v>
      </c>
      <c r="I14607">
        <v>2625.9179725815302</v>
      </c>
      <c r="K14607">
        <v>458.66</v>
      </c>
      <c r="M14607">
        <v>820.07</v>
      </c>
      <c r="N14607" t="s">
        <v>3091</v>
      </c>
      <c r="O14607" t="s">
        <v>3092</v>
      </c>
      <c r="P14607" t="s">
        <v>3095</v>
      </c>
      <c r="R14607" t="s">
        <v>3094</v>
      </c>
    </row>
    <row r="14608" spans="1:18" x14ac:dyDescent="0.25">
      <c r="A14608" t="s">
        <v>7987</v>
      </c>
      <c r="B14608" t="s">
        <v>3089</v>
      </c>
      <c r="D14608" t="s">
        <v>3090</v>
      </c>
      <c r="E14608" t="s">
        <v>3090</v>
      </c>
      <c r="F14608">
        <v>1</v>
      </c>
      <c r="G14608">
        <v>0</v>
      </c>
      <c r="H14608">
        <v>3930.51495937147</v>
      </c>
      <c r="I14608">
        <v>2651.7999593714699</v>
      </c>
      <c r="K14608">
        <v>458.64499999999998</v>
      </c>
      <c r="M14608">
        <v>820.07</v>
      </c>
      <c r="N14608" t="s">
        <v>3091</v>
      </c>
      <c r="O14608" t="s">
        <v>3092</v>
      </c>
      <c r="P14608" t="s">
        <v>3095</v>
      </c>
      <c r="R14608" t="s">
        <v>3094</v>
      </c>
    </row>
    <row r="14609" spans="1:18" x14ac:dyDescent="0.25">
      <c r="A14609" t="s">
        <v>256</v>
      </c>
      <c r="B14609" t="s">
        <v>3089</v>
      </c>
      <c r="D14609" t="s">
        <v>3090</v>
      </c>
      <c r="E14609" t="s">
        <v>3090</v>
      </c>
      <c r="F14609">
        <v>1</v>
      </c>
      <c r="G14609">
        <v>0</v>
      </c>
      <c r="H14609">
        <v>407.52213833652598</v>
      </c>
      <c r="I14609">
        <v>407.52213833652598</v>
      </c>
      <c r="K14609"/>
      <c r="N14609" t="s">
        <v>3091</v>
      </c>
      <c r="O14609" t="s">
        <v>3092</v>
      </c>
      <c r="P14609" t="s">
        <v>3095</v>
      </c>
      <c r="R14609" t="s">
        <v>3094</v>
      </c>
    </row>
    <row r="14610" spans="1:18" x14ac:dyDescent="0.25">
      <c r="A14610" t="s">
        <v>3263</v>
      </c>
      <c r="B14610" t="s">
        <v>3089</v>
      </c>
      <c r="D14610" t="s">
        <v>3090</v>
      </c>
      <c r="E14610" t="s">
        <v>3090</v>
      </c>
      <c r="F14610">
        <v>1</v>
      </c>
      <c r="G14610">
        <v>0</v>
      </c>
      <c r="H14610">
        <v>674.23557005978</v>
      </c>
      <c r="I14610">
        <v>348.93557005977999</v>
      </c>
      <c r="K14610">
        <v>132.91</v>
      </c>
      <c r="M14610">
        <v>192.39</v>
      </c>
      <c r="N14610" t="s">
        <v>3091</v>
      </c>
      <c r="O14610" t="s">
        <v>3092</v>
      </c>
      <c r="P14610" t="s">
        <v>3095</v>
      </c>
      <c r="R14610" t="s">
        <v>3094</v>
      </c>
    </row>
    <row r="14611" spans="1:18" x14ac:dyDescent="0.25">
      <c r="A14611" t="s">
        <v>257</v>
      </c>
      <c r="B14611" t="s">
        <v>3089</v>
      </c>
      <c r="D14611" t="s">
        <v>3090</v>
      </c>
      <c r="E14611" t="s">
        <v>3090</v>
      </c>
      <c r="F14611">
        <v>1</v>
      </c>
      <c r="G14611">
        <v>0</v>
      </c>
      <c r="H14611">
        <v>637.93584915106999</v>
      </c>
      <c r="I14611">
        <v>395.75584915106998</v>
      </c>
      <c r="K14611">
        <v>98.94</v>
      </c>
      <c r="M14611">
        <v>143.24</v>
      </c>
      <c r="N14611" t="s">
        <v>3091</v>
      </c>
      <c r="O14611" t="s">
        <v>3092</v>
      </c>
      <c r="P14611" t="s">
        <v>3095</v>
      </c>
      <c r="R14611" t="s">
        <v>3094</v>
      </c>
    </row>
    <row r="14612" spans="1:18" x14ac:dyDescent="0.25">
      <c r="A14612" t="s">
        <v>2794</v>
      </c>
      <c r="B14612" t="s">
        <v>3089</v>
      </c>
      <c r="D14612" t="s">
        <v>3090</v>
      </c>
      <c r="E14612" t="s">
        <v>3090</v>
      </c>
      <c r="F14612">
        <v>1</v>
      </c>
      <c r="G14612">
        <v>0</v>
      </c>
      <c r="H14612">
        <v>281.31590136054399</v>
      </c>
      <c r="I14612">
        <v>164.79590136054401</v>
      </c>
      <c r="K14612">
        <v>43</v>
      </c>
      <c r="M14612">
        <v>73.52</v>
      </c>
      <c r="N14612" t="s">
        <v>3091</v>
      </c>
      <c r="O14612" t="s">
        <v>3092</v>
      </c>
      <c r="P14612" t="s">
        <v>3095</v>
      </c>
      <c r="R14612" t="s">
        <v>3094</v>
      </c>
    </row>
    <row r="14613" spans="1:18" x14ac:dyDescent="0.25">
      <c r="A14613" t="s">
        <v>2993</v>
      </c>
      <c r="B14613" t="s">
        <v>3089</v>
      </c>
      <c r="D14613" t="s">
        <v>3090</v>
      </c>
      <c r="E14613" t="s">
        <v>3090</v>
      </c>
      <c r="F14613">
        <v>1</v>
      </c>
      <c r="G14613">
        <v>0</v>
      </c>
      <c r="H14613">
        <v>184.98578334117599</v>
      </c>
      <c r="I14613">
        <v>184.98578334117599</v>
      </c>
      <c r="K14613"/>
      <c r="N14613" t="s">
        <v>3091</v>
      </c>
      <c r="O14613" t="s">
        <v>3092</v>
      </c>
      <c r="P14613" t="s">
        <v>3095</v>
      </c>
      <c r="R14613" t="s">
        <v>3094</v>
      </c>
    </row>
    <row r="14614" spans="1:18" x14ac:dyDescent="0.25">
      <c r="A14614" t="s">
        <v>9146</v>
      </c>
      <c r="B14614" t="s">
        <v>3089</v>
      </c>
      <c r="D14614" t="s">
        <v>3090</v>
      </c>
      <c r="E14614" t="s">
        <v>3090</v>
      </c>
      <c r="F14614">
        <v>1</v>
      </c>
      <c r="G14614">
        <v>0</v>
      </c>
      <c r="H14614">
        <v>143.46520901856701</v>
      </c>
      <c r="I14614">
        <v>29.8852090185676</v>
      </c>
      <c r="K14614">
        <v>46.41</v>
      </c>
      <c r="M14614">
        <v>67.17</v>
      </c>
      <c r="N14614" t="s">
        <v>3091</v>
      </c>
      <c r="O14614" t="s">
        <v>3092</v>
      </c>
      <c r="P14614" t="s">
        <v>3095</v>
      </c>
      <c r="R14614" t="s">
        <v>3094</v>
      </c>
    </row>
    <row r="14615" spans="1:18" x14ac:dyDescent="0.25">
      <c r="A14615" t="s">
        <v>7988</v>
      </c>
      <c r="B14615" t="s">
        <v>3089</v>
      </c>
      <c r="D14615" t="s">
        <v>3090</v>
      </c>
      <c r="E14615" t="s">
        <v>3090</v>
      </c>
      <c r="F14615">
        <v>1</v>
      </c>
      <c r="G14615">
        <v>0</v>
      </c>
      <c r="H14615">
        <v>413.01249984885601</v>
      </c>
      <c r="I14615">
        <v>277.93249984885603</v>
      </c>
      <c r="K14615">
        <v>49</v>
      </c>
      <c r="M14615">
        <v>86.08</v>
      </c>
      <c r="N14615" t="s">
        <v>3091</v>
      </c>
      <c r="O14615" t="s">
        <v>3092</v>
      </c>
      <c r="P14615" t="s">
        <v>3095</v>
      </c>
      <c r="R14615" t="s">
        <v>3094</v>
      </c>
    </row>
    <row r="14616" spans="1:18" x14ac:dyDescent="0.25">
      <c r="A14616" t="s">
        <v>7989</v>
      </c>
      <c r="B14616" t="s">
        <v>3089</v>
      </c>
      <c r="D14616" t="s">
        <v>3090</v>
      </c>
      <c r="E14616" t="s">
        <v>3090</v>
      </c>
      <c r="F14616">
        <v>1</v>
      </c>
      <c r="G14616">
        <v>0</v>
      </c>
      <c r="H14616">
        <v>61.100666666666598</v>
      </c>
      <c r="I14616">
        <v>6.9006666666666696</v>
      </c>
      <c r="K14616">
        <v>20</v>
      </c>
      <c r="M14616">
        <v>34.200000000000003</v>
      </c>
      <c r="N14616" t="s">
        <v>3091</v>
      </c>
      <c r="O14616" t="s">
        <v>3092</v>
      </c>
      <c r="P14616" t="s">
        <v>3095</v>
      </c>
      <c r="R14616" t="s">
        <v>3094</v>
      </c>
    </row>
    <row r="14617" spans="1:18" x14ac:dyDescent="0.25">
      <c r="A14617" t="s">
        <v>2908</v>
      </c>
      <c r="B14617" t="s">
        <v>3089</v>
      </c>
      <c r="D14617" t="s">
        <v>3090</v>
      </c>
      <c r="E14617" t="s">
        <v>3090</v>
      </c>
      <c r="F14617">
        <v>1</v>
      </c>
      <c r="G14617">
        <v>0</v>
      </c>
      <c r="H14617">
        <v>1144.98081036386</v>
      </c>
      <c r="I14617">
        <v>657.03081036386595</v>
      </c>
      <c r="K14617">
        <v>199.35</v>
      </c>
      <c r="M14617">
        <v>288.60000000000002</v>
      </c>
      <c r="N14617" t="s">
        <v>3091</v>
      </c>
      <c r="O14617" t="s">
        <v>3092</v>
      </c>
      <c r="P14617" t="s">
        <v>3095</v>
      </c>
      <c r="R14617" t="s">
        <v>3094</v>
      </c>
    </row>
    <row r="14618" spans="1:18" x14ac:dyDescent="0.25">
      <c r="A14618" t="s">
        <v>2907</v>
      </c>
      <c r="B14618" t="s">
        <v>3089</v>
      </c>
      <c r="D14618" t="s">
        <v>3090</v>
      </c>
      <c r="E14618" t="s">
        <v>3090</v>
      </c>
      <c r="F14618">
        <v>1</v>
      </c>
      <c r="G14618">
        <v>0</v>
      </c>
      <c r="H14618">
        <v>800.901310696834</v>
      </c>
      <c r="I14618">
        <v>499.36131069683398</v>
      </c>
      <c r="K14618">
        <v>123.19</v>
      </c>
      <c r="M14618">
        <v>178.35</v>
      </c>
      <c r="N14618" t="s">
        <v>3091</v>
      </c>
      <c r="O14618" t="s">
        <v>3092</v>
      </c>
      <c r="P14618" t="s">
        <v>3095</v>
      </c>
      <c r="R14618" t="s">
        <v>3094</v>
      </c>
    </row>
    <row r="14619" spans="1:18" x14ac:dyDescent="0.25">
      <c r="A14619" t="s">
        <v>3264</v>
      </c>
      <c r="B14619" t="s">
        <v>3089</v>
      </c>
      <c r="D14619" t="s">
        <v>3090</v>
      </c>
      <c r="E14619" t="s">
        <v>3090</v>
      </c>
      <c r="F14619">
        <v>1</v>
      </c>
      <c r="G14619">
        <v>0</v>
      </c>
      <c r="H14619">
        <v>847.62712526487496</v>
      </c>
      <c r="I14619">
        <v>580.40212526487505</v>
      </c>
      <c r="K14619">
        <v>95.795000000000002</v>
      </c>
      <c r="M14619">
        <v>171.43</v>
      </c>
      <c r="N14619" t="s">
        <v>3091</v>
      </c>
      <c r="O14619" t="s">
        <v>3092</v>
      </c>
      <c r="P14619" t="s">
        <v>3095</v>
      </c>
      <c r="R14619" t="s">
        <v>3094</v>
      </c>
    </row>
    <row r="14620" spans="1:18" x14ac:dyDescent="0.25">
      <c r="A14620" t="s">
        <v>259</v>
      </c>
      <c r="B14620" t="s">
        <v>3089</v>
      </c>
      <c r="D14620" t="s">
        <v>3090</v>
      </c>
      <c r="E14620" t="s">
        <v>3090</v>
      </c>
      <c r="F14620">
        <v>1</v>
      </c>
      <c r="G14620">
        <v>0</v>
      </c>
      <c r="H14620">
        <v>304.13449547058798</v>
      </c>
      <c r="I14620">
        <v>149.544495470588</v>
      </c>
      <c r="K14620">
        <v>63.17</v>
      </c>
      <c r="M14620">
        <v>91.42</v>
      </c>
      <c r="N14620" t="s">
        <v>3091</v>
      </c>
      <c r="O14620" t="s">
        <v>3092</v>
      </c>
      <c r="P14620" t="s">
        <v>3095</v>
      </c>
      <c r="R14620" t="s">
        <v>3094</v>
      </c>
    </row>
    <row r="14621" spans="1:18" x14ac:dyDescent="0.25">
      <c r="A14621" t="s">
        <v>3265</v>
      </c>
      <c r="B14621" t="s">
        <v>3089</v>
      </c>
      <c r="D14621" t="s">
        <v>3090</v>
      </c>
      <c r="E14621" t="s">
        <v>3090</v>
      </c>
      <c r="F14621">
        <v>1</v>
      </c>
      <c r="G14621">
        <v>0</v>
      </c>
      <c r="H14621">
        <v>1082.7379239489801</v>
      </c>
      <c r="I14621">
        <v>927.52792394898802</v>
      </c>
      <c r="K14621">
        <v>55.78</v>
      </c>
      <c r="M14621">
        <v>99.43</v>
      </c>
      <c r="N14621" t="s">
        <v>3091</v>
      </c>
      <c r="O14621" t="s">
        <v>3092</v>
      </c>
      <c r="P14621" t="s">
        <v>3095</v>
      </c>
      <c r="R14621" t="s">
        <v>3094</v>
      </c>
    </row>
    <row r="14622" spans="1:18" x14ac:dyDescent="0.25">
      <c r="A14622" t="s">
        <v>2909</v>
      </c>
      <c r="B14622" t="s">
        <v>3089</v>
      </c>
      <c r="D14622" t="s">
        <v>3090</v>
      </c>
      <c r="E14622" t="s">
        <v>3090</v>
      </c>
      <c r="F14622">
        <v>1</v>
      </c>
      <c r="G14622">
        <v>0</v>
      </c>
      <c r="H14622">
        <v>1554.55118190802</v>
      </c>
      <c r="I14622">
        <v>1227.09118190802</v>
      </c>
      <c r="K14622">
        <v>133.77000000000001</v>
      </c>
      <c r="M14622">
        <v>193.69</v>
      </c>
      <c r="N14622" t="s">
        <v>3091</v>
      </c>
      <c r="O14622" t="s">
        <v>3092</v>
      </c>
      <c r="P14622" t="s">
        <v>3095</v>
      </c>
      <c r="R14622" t="s">
        <v>3094</v>
      </c>
    </row>
    <row r="14623" spans="1:18" x14ac:dyDescent="0.25">
      <c r="A14623" t="s">
        <v>7990</v>
      </c>
      <c r="B14623" t="s">
        <v>3089</v>
      </c>
      <c r="D14623" t="s">
        <v>3090</v>
      </c>
      <c r="E14623" t="s">
        <v>3090</v>
      </c>
      <c r="F14623">
        <v>1</v>
      </c>
      <c r="G14623">
        <v>0</v>
      </c>
      <c r="H14623">
        <v>5632.4105887410296</v>
      </c>
      <c r="I14623">
        <v>3757.7905887410302</v>
      </c>
      <c r="K14623">
        <v>672.67</v>
      </c>
      <c r="M14623">
        <v>1201.95</v>
      </c>
      <c r="N14623" t="s">
        <v>3091</v>
      </c>
      <c r="O14623" t="s">
        <v>3092</v>
      </c>
      <c r="P14623" t="s">
        <v>3095</v>
      </c>
      <c r="R14623" t="s">
        <v>3094</v>
      </c>
    </row>
    <row r="14624" spans="1:18" x14ac:dyDescent="0.25">
      <c r="A14624" t="s">
        <v>7991</v>
      </c>
      <c r="B14624" t="s">
        <v>3089</v>
      </c>
      <c r="D14624" t="s">
        <v>3090</v>
      </c>
      <c r="E14624" t="s">
        <v>3090</v>
      </c>
      <c r="F14624">
        <v>1</v>
      </c>
      <c r="G14624">
        <v>0</v>
      </c>
      <c r="H14624">
        <v>5644.4712372773101</v>
      </c>
      <c r="I14624">
        <v>3769.8262372773102</v>
      </c>
      <c r="K14624">
        <v>672.67</v>
      </c>
      <c r="M14624">
        <v>1201.9749999999999</v>
      </c>
      <c r="N14624" t="s">
        <v>3091</v>
      </c>
      <c r="O14624" t="s">
        <v>3092</v>
      </c>
      <c r="P14624" t="s">
        <v>3095</v>
      </c>
      <c r="R14624" t="s">
        <v>3094</v>
      </c>
    </row>
    <row r="14625" spans="1:18" x14ac:dyDescent="0.25">
      <c r="A14625" t="s">
        <v>7992</v>
      </c>
      <c r="B14625" t="s">
        <v>3089</v>
      </c>
      <c r="D14625" t="s">
        <v>3090</v>
      </c>
      <c r="E14625" t="s">
        <v>3090</v>
      </c>
      <c r="F14625">
        <v>1</v>
      </c>
      <c r="G14625">
        <v>0</v>
      </c>
      <c r="H14625">
        <v>5564.7092178172497</v>
      </c>
      <c r="I14625">
        <v>3690.0642178172502</v>
      </c>
      <c r="K14625">
        <v>672.67</v>
      </c>
      <c r="M14625">
        <v>1201.9749999999999</v>
      </c>
      <c r="N14625" t="s">
        <v>3091</v>
      </c>
      <c r="O14625" t="s">
        <v>3092</v>
      </c>
      <c r="P14625" t="s">
        <v>3095</v>
      </c>
      <c r="R14625" t="s">
        <v>3094</v>
      </c>
    </row>
    <row r="14626" spans="1:18" x14ac:dyDescent="0.25">
      <c r="A14626" t="s">
        <v>7993</v>
      </c>
      <c r="B14626" t="s">
        <v>3089</v>
      </c>
      <c r="D14626" t="s">
        <v>3090</v>
      </c>
      <c r="E14626" t="s">
        <v>3090</v>
      </c>
      <c r="F14626">
        <v>1</v>
      </c>
      <c r="G14626">
        <v>0</v>
      </c>
      <c r="H14626">
        <v>5164.6871885968103</v>
      </c>
      <c r="I14626">
        <v>3424.31718859681</v>
      </c>
      <c r="K14626">
        <v>624.17999999999995</v>
      </c>
      <c r="M14626">
        <v>1116.19</v>
      </c>
      <c r="N14626" t="s">
        <v>3091</v>
      </c>
      <c r="O14626" t="s">
        <v>3092</v>
      </c>
      <c r="P14626" t="s">
        <v>3095</v>
      </c>
      <c r="R14626" t="s">
        <v>3094</v>
      </c>
    </row>
    <row r="14627" spans="1:18" x14ac:dyDescent="0.25">
      <c r="A14627" t="s">
        <v>7994</v>
      </c>
      <c r="B14627" t="s">
        <v>3089</v>
      </c>
      <c r="D14627" t="s">
        <v>3090</v>
      </c>
      <c r="E14627" t="s">
        <v>3090</v>
      </c>
      <c r="F14627">
        <v>1</v>
      </c>
      <c r="G14627">
        <v>0</v>
      </c>
      <c r="H14627">
        <v>5156.7143619092703</v>
      </c>
      <c r="I14627">
        <v>3416.34436190927</v>
      </c>
      <c r="K14627">
        <v>624.17999999999995</v>
      </c>
      <c r="M14627">
        <v>1116.19</v>
      </c>
      <c r="N14627" t="s">
        <v>3091</v>
      </c>
      <c r="O14627" t="s">
        <v>3092</v>
      </c>
      <c r="P14627" t="s">
        <v>3095</v>
      </c>
      <c r="R14627" t="s">
        <v>3094</v>
      </c>
    </row>
    <row r="14628" spans="1:18" x14ac:dyDescent="0.25">
      <c r="A14628" t="s">
        <v>7995</v>
      </c>
      <c r="B14628" t="s">
        <v>3089</v>
      </c>
      <c r="D14628" t="s">
        <v>3090</v>
      </c>
      <c r="E14628" t="s">
        <v>3090</v>
      </c>
      <c r="F14628">
        <v>1</v>
      </c>
      <c r="G14628">
        <v>0</v>
      </c>
      <c r="H14628">
        <v>5088.4148511131298</v>
      </c>
      <c r="I14628">
        <v>3348.0658511131301</v>
      </c>
      <c r="K14628">
        <v>624.19399999999996</v>
      </c>
      <c r="M14628">
        <v>1116.155</v>
      </c>
      <c r="N14628" t="s">
        <v>3091</v>
      </c>
      <c r="O14628" t="s">
        <v>3092</v>
      </c>
      <c r="P14628" t="s">
        <v>3095</v>
      </c>
      <c r="R14628" t="s">
        <v>3094</v>
      </c>
    </row>
    <row r="14629" spans="1:18" x14ac:dyDescent="0.25">
      <c r="A14629" t="s">
        <v>7996</v>
      </c>
      <c r="B14629" t="s">
        <v>3089</v>
      </c>
      <c r="D14629" t="s">
        <v>3090</v>
      </c>
      <c r="E14629" t="s">
        <v>3090</v>
      </c>
      <c r="F14629">
        <v>1</v>
      </c>
      <c r="G14629">
        <v>0</v>
      </c>
      <c r="H14629">
        <v>5135.7001670501004</v>
      </c>
      <c r="I14629">
        <v>3395.3735003834399</v>
      </c>
      <c r="K14629">
        <v>624.19333333333304</v>
      </c>
      <c r="M14629">
        <v>1116.13333333333</v>
      </c>
      <c r="N14629" t="s">
        <v>3091</v>
      </c>
      <c r="O14629" t="s">
        <v>3092</v>
      </c>
      <c r="P14629" t="s">
        <v>3095</v>
      </c>
      <c r="R14629" t="s">
        <v>3094</v>
      </c>
    </row>
    <row r="14630" spans="1:18" x14ac:dyDescent="0.25">
      <c r="A14630" t="s">
        <v>7997</v>
      </c>
      <c r="B14630" t="s">
        <v>3089</v>
      </c>
      <c r="D14630" t="s">
        <v>3090</v>
      </c>
      <c r="E14630" t="s">
        <v>3090</v>
      </c>
      <c r="F14630">
        <v>1</v>
      </c>
      <c r="G14630">
        <v>0</v>
      </c>
      <c r="H14630">
        <v>5227.7339948863601</v>
      </c>
      <c r="I14630">
        <v>3487.3573282196899</v>
      </c>
      <c r="K14630">
        <v>624.18166666666605</v>
      </c>
      <c r="M14630">
        <v>1116.1949999999999</v>
      </c>
      <c r="N14630" t="s">
        <v>3091</v>
      </c>
      <c r="O14630" t="s">
        <v>3092</v>
      </c>
      <c r="P14630" t="s">
        <v>3095</v>
      </c>
      <c r="R14630" t="s">
        <v>3094</v>
      </c>
    </row>
    <row r="14631" spans="1:18" x14ac:dyDescent="0.25">
      <c r="A14631" t="s">
        <v>7998</v>
      </c>
      <c r="B14631" t="s">
        <v>3089</v>
      </c>
      <c r="D14631" t="s">
        <v>3090</v>
      </c>
      <c r="E14631" t="s">
        <v>3090</v>
      </c>
      <c r="F14631">
        <v>1</v>
      </c>
      <c r="G14631">
        <v>0</v>
      </c>
      <c r="H14631">
        <v>5362.6738954265202</v>
      </c>
      <c r="I14631">
        <v>3622.29722875986</v>
      </c>
      <c r="K14631">
        <v>624.18166666666605</v>
      </c>
      <c r="M14631">
        <v>1116.1949999999999</v>
      </c>
      <c r="N14631" t="s">
        <v>3091</v>
      </c>
      <c r="O14631" t="s">
        <v>3092</v>
      </c>
      <c r="P14631" t="s">
        <v>3095</v>
      </c>
      <c r="R14631" t="s">
        <v>3094</v>
      </c>
    </row>
    <row r="14632" spans="1:18" x14ac:dyDescent="0.25">
      <c r="A14632" t="s">
        <v>7999</v>
      </c>
      <c r="B14632" t="s">
        <v>3089</v>
      </c>
      <c r="D14632" t="s">
        <v>3090</v>
      </c>
      <c r="E14632" t="s">
        <v>3090</v>
      </c>
      <c r="F14632">
        <v>1</v>
      </c>
      <c r="G14632">
        <v>0</v>
      </c>
      <c r="H14632">
        <v>5568.9356158240898</v>
      </c>
      <c r="I14632">
        <v>3801.4456158240901</v>
      </c>
      <c r="K14632">
        <v>634.04999999999995</v>
      </c>
      <c r="M14632">
        <v>1133.44</v>
      </c>
      <c r="N14632" t="s">
        <v>3091</v>
      </c>
      <c r="O14632" t="s">
        <v>3092</v>
      </c>
      <c r="P14632" t="s">
        <v>3095</v>
      </c>
      <c r="R14632" t="s">
        <v>3094</v>
      </c>
    </row>
    <row r="14633" spans="1:18" x14ac:dyDescent="0.25">
      <c r="A14633" t="s">
        <v>8000</v>
      </c>
      <c r="B14633" t="s">
        <v>3089</v>
      </c>
      <c r="D14633" t="s">
        <v>3090</v>
      </c>
      <c r="E14633" t="s">
        <v>3090</v>
      </c>
      <c r="F14633">
        <v>1</v>
      </c>
      <c r="G14633">
        <v>0</v>
      </c>
      <c r="H14633">
        <v>0</v>
      </c>
      <c r="I14633">
        <v>0</v>
      </c>
      <c r="K14633"/>
      <c r="N14633" t="s">
        <v>3091</v>
      </c>
      <c r="O14633" t="s">
        <v>3092</v>
      </c>
      <c r="P14633" t="s">
        <v>3095</v>
      </c>
      <c r="R14633" t="s">
        <v>3094</v>
      </c>
    </row>
    <row r="14634" spans="1:18" x14ac:dyDescent="0.25">
      <c r="A14634" t="s">
        <v>8001</v>
      </c>
      <c r="B14634" t="s">
        <v>3089</v>
      </c>
      <c r="D14634" t="s">
        <v>3090</v>
      </c>
      <c r="E14634" t="s">
        <v>3090</v>
      </c>
      <c r="F14634">
        <v>1</v>
      </c>
      <c r="G14634">
        <v>0</v>
      </c>
      <c r="H14634">
        <v>4309.4002973588604</v>
      </c>
      <c r="I14634">
        <v>3060.21529735886</v>
      </c>
      <c r="K14634">
        <v>447.46499999999997</v>
      </c>
      <c r="M14634">
        <v>801.72</v>
      </c>
      <c r="N14634" t="s">
        <v>3091</v>
      </c>
      <c r="O14634" t="s">
        <v>3092</v>
      </c>
      <c r="P14634" t="s">
        <v>3095</v>
      </c>
      <c r="R14634" t="s">
        <v>3094</v>
      </c>
    </row>
    <row r="14635" spans="1:18" x14ac:dyDescent="0.25">
      <c r="A14635" t="s">
        <v>8002</v>
      </c>
      <c r="B14635" t="s">
        <v>3089</v>
      </c>
      <c r="D14635" t="s">
        <v>3090</v>
      </c>
      <c r="E14635" t="s">
        <v>3090</v>
      </c>
      <c r="F14635">
        <v>1</v>
      </c>
      <c r="G14635">
        <v>0</v>
      </c>
      <c r="H14635">
        <v>5157.17671590176</v>
      </c>
      <c r="I14635">
        <v>3537.7767159017599</v>
      </c>
      <c r="K14635">
        <v>580.23500000000001</v>
      </c>
      <c r="M14635">
        <v>1039.165</v>
      </c>
      <c r="N14635" t="s">
        <v>3091</v>
      </c>
      <c r="O14635" t="s">
        <v>3092</v>
      </c>
      <c r="P14635" t="s">
        <v>3095</v>
      </c>
      <c r="R14635" t="s">
        <v>3094</v>
      </c>
    </row>
    <row r="14636" spans="1:18" x14ac:dyDescent="0.25">
      <c r="A14636" t="s">
        <v>8003</v>
      </c>
      <c r="B14636" t="s">
        <v>3089</v>
      </c>
      <c r="D14636" t="s">
        <v>3090</v>
      </c>
      <c r="E14636" t="s">
        <v>3090</v>
      </c>
      <c r="F14636">
        <v>1</v>
      </c>
      <c r="G14636">
        <v>0</v>
      </c>
      <c r="H14636">
        <v>5441.2415336638296</v>
      </c>
      <c r="I14636">
        <v>3721.7565336638299</v>
      </c>
      <c r="K14636">
        <v>616.65</v>
      </c>
      <c r="M14636">
        <v>1102.835</v>
      </c>
      <c r="N14636" t="s">
        <v>3091</v>
      </c>
      <c r="O14636" t="s">
        <v>3092</v>
      </c>
      <c r="P14636" t="s">
        <v>3095</v>
      </c>
      <c r="R14636" t="s">
        <v>3094</v>
      </c>
    </row>
    <row r="14637" spans="1:18" x14ac:dyDescent="0.25">
      <c r="A14637" t="s">
        <v>8004</v>
      </c>
      <c r="B14637" t="s">
        <v>3089</v>
      </c>
      <c r="D14637" t="s">
        <v>3090</v>
      </c>
      <c r="E14637" t="s">
        <v>3090</v>
      </c>
      <c r="F14637">
        <v>1</v>
      </c>
      <c r="G14637">
        <v>0</v>
      </c>
      <c r="H14637">
        <v>5206.1077574568399</v>
      </c>
      <c r="I14637">
        <v>3606.7877574568402</v>
      </c>
      <c r="K14637">
        <v>573.24</v>
      </c>
      <c r="M14637">
        <v>1026.08</v>
      </c>
      <c r="N14637" t="s">
        <v>3091</v>
      </c>
      <c r="O14637" t="s">
        <v>3092</v>
      </c>
      <c r="P14637" t="s">
        <v>3095</v>
      </c>
      <c r="R14637" t="s">
        <v>3094</v>
      </c>
    </row>
    <row r="14638" spans="1:18" x14ac:dyDescent="0.25">
      <c r="A14638" t="s">
        <v>8005</v>
      </c>
      <c r="B14638" t="s">
        <v>3089</v>
      </c>
      <c r="D14638" t="s">
        <v>3090</v>
      </c>
      <c r="E14638" t="s">
        <v>3090</v>
      </c>
      <c r="F14638">
        <v>1</v>
      </c>
      <c r="G14638">
        <v>0</v>
      </c>
      <c r="H14638">
        <v>0</v>
      </c>
      <c r="I14638"/>
      <c r="K14638"/>
      <c r="N14638" t="s">
        <v>3091</v>
      </c>
      <c r="O14638" t="s">
        <v>3092</v>
      </c>
      <c r="P14638" t="s">
        <v>3095</v>
      </c>
      <c r="R14638" t="s">
        <v>3094</v>
      </c>
    </row>
    <row r="14639" spans="1:18" x14ac:dyDescent="0.25">
      <c r="A14639" t="s">
        <v>8006</v>
      </c>
      <c r="B14639" t="s">
        <v>3089</v>
      </c>
      <c r="D14639" t="s">
        <v>3090</v>
      </c>
      <c r="E14639" t="s">
        <v>3090</v>
      </c>
      <c r="F14639">
        <v>1</v>
      </c>
      <c r="G14639">
        <v>0</v>
      </c>
      <c r="H14639">
        <v>5041.9521583400601</v>
      </c>
      <c r="I14639">
        <v>3675.1221583400602</v>
      </c>
      <c r="K14639">
        <v>488.72</v>
      </c>
      <c r="M14639">
        <v>878.11</v>
      </c>
      <c r="N14639" t="s">
        <v>3091</v>
      </c>
      <c r="O14639" t="s">
        <v>3092</v>
      </c>
      <c r="P14639" t="s">
        <v>3095</v>
      </c>
      <c r="R14639" t="s">
        <v>3094</v>
      </c>
    </row>
    <row r="14640" spans="1:18" x14ac:dyDescent="0.25">
      <c r="A14640" t="s">
        <v>8007</v>
      </c>
      <c r="B14640" t="s">
        <v>3089</v>
      </c>
      <c r="D14640" t="s">
        <v>3090</v>
      </c>
      <c r="E14640" t="s">
        <v>3090</v>
      </c>
      <c r="F14640">
        <v>1</v>
      </c>
      <c r="G14640">
        <v>0</v>
      </c>
      <c r="H14640">
        <v>4777.99700604589</v>
      </c>
      <c r="I14640">
        <v>3235.5770060458899</v>
      </c>
      <c r="K14640">
        <v>552.22</v>
      </c>
      <c r="M14640">
        <v>990.2</v>
      </c>
      <c r="N14640" t="s">
        <v>3091</v>
      </c>
      <c r="O14640" t="s">
        <v>3092</v>
      </c>
      <c r="P14640" t="s">
        <v>3095</v>
      </c>
      <c r="R14640" t="s">
        <v>3094</v>
      </c>
    </row>
    <row r="14641" spans="1:18" x14ac:dyDescent="0.25">
      <c r="A14641" t="s">
        <v>8008</v>
      </c>
      <c r="B14641" t="s">
        <v>3089</v>
      </c>
      <c r="D14641" t="s">
        <v>3090</v>
      </c>
      <c r="E14641" t="s">
        <v>3090</v>
      </c>
      <c r="F14641">
        <v>1</v>
      </c>
      <c r="G14641">
        <v>0</v>
      </c>
      <c r="H14641">
        <v>4764.6618495833</v>
      </c>
      <c r="I14641">
        <v>3222.2418495832999</v>
      </c>
      <c r="K14641">
        <v>552.22</v>
      </c>
      <c r="M14641">
        <v>990.2</v>
      </c>
      <c r="N14641" t="s">
        <v>3091</v>
      </c>
      <c r="O14641" t="s">
        <v>3092</v>
      </c>
      <c r="P14641" t="s">
        <v>3095</v>
      </c>
      <c r="R14641" t="s">
        <v>3094</v>
      </c>
    </row>
    <row r="14642" spans="1:18" x14ac:dyDescent="0.25">
      <c r="A14642" t="s">
        <v>8009</v>
      </c>
      <c r="B14642" t="s">
        <v>3089</v>
      </c>
      <c r="D14642" t="s">
        <v>3090</v>
      </c>
      <c r="E14642" t="s">
        <v>3090</v>
      </c>
      <c r="F14642">
        <v>1</v>
      </c>
      <c r="G14642">
        <v>0</v>
      </c>
      <c r="H14642">
        <v>5115.05624424076</v>
      </c>
      <c r="I14642">
        <v>3437.55624424076</v>
      </c>
      <c r="K14642">
        <v>601.25</v>
      </c>
      <c r="M14642">
        <v>1076.25</v>
      </c>
      <c r="N14642" t="s">
        <v>3091</v>
      </c>
      <c r="O14642" t="s">
        <v>3092</v>
      </c>
      <c r="P14642" t="s">
        <v>3095</v>
      </c>
      <c r="R14642" t="s">
        <v>3094</v>
      </c>
    </row>
    <row r="14643" spans="1:18" x14ac:dyDescent="0.25">
      <c r="A14643" t="s">
        <v>8010</v>
      </c>
      <c r="B14643" t="s">
        <v>3089</v>
      </c>
      <c r="D14643" t="s">
        <v>3090</v>
      </c>
      <c r="E14643" t="s">
        <v>3090</v>
      </c>
      <c r="F14643">
        <v>1</v>
      </c>
      <c r="G14643">
        <v>0</v>
      </c>
      <c r="H14643">
        <v>5024.6623094781698</v>
      </c>
      <c r="I14643">
        <v>3482.2423094781698</v>
      </c>
      <c r="K14643">
        <v>552.25</v>
      </c>
      <c r="M14643">
        <v>990.17</v>
      </c>
      <c r="N14643" t="s">
        <v>3091</v>
      </c>
      <c r="O14643" t="s">
        <v>3092</v>
      </c>
      <c r="P14643" t="s">
        <v>3095</v>
      </c>
      <c r="R14643" t="s">
        <v>3094</v>
      </c>
    </row>
    <row r="14644" spans="1:18" x14ac:dyDescent="0.25">
      <c r="A14644" t="s">
        <v>8011</v>
      </c>
      <c r="B14644" t="s">
        <v>3089</v>
      </c>
      <c r="D14644" t="s">
        <v>3090</v>
      </c>
      <c r="E14644" t="s">
        <v>3090</v>
      </c>
      <c r="F14644">
        <v>1</v>
      </c>
      <c r="G14644">
        <v>0</v>
      </c>
      <c r="H14644">
        <v>4978.6462766560799</v>
      </c>
      <c r="I14644">
        <v>3436.2262766560798</v>
      </c>
      <c r="K14644">
        <v>552.25</v>
      </c>
      <c r="M14644">
        <v>990.17</v>
      </c>
      <c r="N14644" t="s">
        <v>3091</v>
      </c>
      <c r="O14644" t="s">
        <v>3092</v>
      </c>
      <c r="P14644" t="s">
        <v>3095</v>
      </c>
      <c r="R14644" t="s">
        <v>3094</v>
      </c>
    </row>
    <row r="14645" spans="1:18" x14ac:dyDescent="0.25">
      <c r="A14645" t="s">
        <v>8012</v>
      </c>
      <c r="B14645" t="s">
        <v>3089</v>
      </c>
      <c r="D14645" t="s">
        <v>3090</v>
      </c>
      <c r="E14645" t="s">
        <v>3090</v>
      </c>
      <c r="F14645">
        <v>1</v>
      </c>
      <c r="G14645">
        <v>0</v>
      </c>
      <c r="H14645">
        <v>6373.3208344642298</v>
      </c>
      <c r="I14645">
        <v>4641.5258344642298</v>
      </c>
      <c r="K14645">
        <v>621.23249999999996</v>
      </c>
      <c r="M14645">
        <v>1110.5625</v>
      </c>
      <c r="N14645" t="s">
        <v>3091</v>
      </c>
      <c r="O14645" t="s">
        <v>3092</v>
      </c>
      <c r="P14645" t="s">
        <v>3095</v>
      </c>
      <c r="R14645" t="s">
        <v>3094</v>
      </c>
    </row>
    <row r="14646" spans="1:18" x14ac:dyDescent="0.25">
      <c r="A14646" t="s">
        <v>8013</v>
      </c>
      <c r="B14646" t="s">
        <v>3089</v>
      </c>
      <c r="D14646" t="s">
        <v>3090</v>
      </c>
      <c r="E14646" t="s">
        <v>3090</v>
      </c>
      <c r="F14646">
        <v>1</v>
      </c>
      <c r="G14646">
        <v>0</v>
      </c>
      <c r="H14646">
        <v>5949.1641051690804</v>
      </c>
      <c r="I14646">
        <v>4182.4891051690802</v>
      </c>
      <c r="K14646">
        <v>634.07249999999999</v>
      </c>
      <c r="M14646">
        <v>1132.6025</v>
      </c>
      <c r="N14646" t="s">
        <v>3091</v>
      </c>
      <c r="O14646" t="s">
        <v>3092</v>
      </c>
      <c r="P14646" t="s">
        <v>3095</v>
      </c>
      <c r="R14646" t="s">
        <v>3094</v>
      </c>
    </row>
    <row r="14647" spans="1:18" x14ac:dyDescent="0.25">
      <c r="A14647" t="s">
        <v>8014</v>
      </c>
      <c r="B14647" t="s">
        <v>3089</v>
      </c>
      <c r="D14647" t="s">
        <v>3090</v>
      </c>
      <c r="E14647" t="s">
        <v>3090</v>
      </c>
      <c r="F14647">
        <v>1</v>
      </c>
      <c r="G14647">
        <v>0</v>
      </c>
      <c r="H14647">
        <v>6038.0723459144401</v>
      </c>
      <c r="I14647">
        <v>4272.8623459144401</v>
      </c>
      <c r="K14647">
        <v>633.57000000000005</v>
      </c>
      <c r="M14647">
        <v>1131.6400000000001</v>
      </c>
      <c r="N14647" t="s">
        <v>3091</v>
      </c>
      <c r="O14647" t="s">
        <v>3092</v>
      </c>
      <c r="P14647" t="s">
        <v>3095</v>
      </c>
      <c r="R14647" t="s">
        <v>3094</v>
      </c>
    </row>
    <row r="14648" spans="1:18" x14ac:dyDescent="0.25">
      <c r="A14648" t="s">
        <v>8015</v>
      </c>
      <c r="B14648" t="s">
        <v>3089</v>
      </c>
      <c r="D14648" t="s">
        <v>3090</v>
      </c>
      <c r="E14648" t="s">
        <v>3090</v>
      </c>
      <c r="F14648">
        <v>1</v>
      </c>
      <c r="G14648">
        <v>0</v>
      </c>
      <c r="H14648">
        <v>5870.7857382149195</v>
      </c>
      <c r="I14648">
        <v>4178.3150715482598</v>
      </c>
      <c r="K14648">
        <v>607.79383333333305</v>
      </c>
      <c r="M14648">
        <v>1084.67683333333</v>
      </c>
      <c r="N14648" t="s">
        <v>3091</v>
      </c>
      <c r="O14648" t="s">
        <v>3092</v>
      </c>
      <c r="P14648" t="s">
        <v>3095</v>
      </c>
      <c r="R14648" t="s">
        <v>3094</v>
      </c>
    </row>
    <row r="14649" spans="1:18" x14ac:dyDescent="0.25">
      <c r="A14649" t="s">
        <v>8016</v>
      </c>
      <c r="B14649" t="s">
        <v>3089</v>
      </c>
      <c r="D14649" t="s">
        <v>3090</v>
      </c>
      <c r="E14649" t="s">
        <v>3090</v>
      </c>
      <c r="F14649">
        <v>1</v>
      </c>
      <c r="G14649">
        <v>0</v>
      </c>
      <c r="H14649">
        <v>5870.7857382149195</v>
      </c>
      <c r="I14649">
        <v>4178.3150715482598</v>
      </c>
      <c r="K14649">
        <v>607.79383333333305</v>
      </c>
      <c r="M14649">
        <v>1084.67683333333</v>
      </c>
      <c r="N14649" t="s">
        <v>3091</v>
      </c>
      <c r="O14649" t="s">
        <v>3092</v>
      </c>
      <c r="P14649" t="s">
        <v>3095</v>
      </c>
      <c r="R14649" t="s">
        <v>3094</v>
      </c>
    </row>
    <row r="14650" spans="1:18" x14ac:dyDescent="0.25">
      <c r="A14650" t="s">
        <v>8017</v>
      </c>
      <c r="B14650" t="s">
        <v>3089</v>
      </c>
      <c r="D14650" t="s">
        <v>3090</v>
      </c>
      <c r="E14650" t="s">
        <v>3090</v>
      </c>
      <c r="F14650">
        <v>1</v>
      </c>
      <c r="G14650">
        <v>0</v>
      </c>
      <c r="H14650">
        <v>5868.5223094991998</v>
      </c>
      <c r="I14650">
        <v>4176.0483094991996</v>
      </c>
      <c r="K14650">
        <v>607.79383333333305</v>
      </c>
      <c r="M14650">
        <v>1084.6801666666599</v>
      </c>
      <c r="N14650" t="s">
        <v>3091</v>
      </c>
      <c r="O14650" t="s">
        <v>3092</v>
      </c>
      <c r="P14650" t="s">
        <v>3095</v>
      </c>
      <c r="R14650" t="s">
        <v>3094</v>
      </c>
    </row>
    <row r="14651" spans="1:18" x14ac:dyDescent="0.25">
      <c r="A14651" t="s">
        <v>8018</v>
      </c>
      <c r="B14651" t="s">
        <v>3089</v>
      </c>
      <c r="D14651" t="s">
        <v>3090</v>
      </c>
      <c r="E14651" t="s">
        <v>3090</v>
      </c>
      <c r="F14651">
        <v>1</v>
      </c>
      <c r="G14651">
        <v>0</v>
      </c>
      <c r="H14651">
        <v>5852.1521094992004</v>
      </c>
      <c r="I14651">
        <v>4159.6781094992002</v>
      </c>
      <c r="K14651">
        <v>607.79383333333305</v>
      </c>
      <c r="M14651">
        <v>1084.6801666666599</v>
      </c>
      <c r="N14651" t="s">
        <v>3091</v>
      </c>
      <c r="O14651" t="s">
        <v>3092</v>
      </c>
      <c r="P14651" t="s">
        <v>3095</v>
      </c>
      <c r="R14651" t="s">
        <v>3094</v>
      </c>
    </row>
    <row r="14652" spans="1:18" x14ac:dyDescent="0.25">
      <c r="A14652" t="s">
        <v>8019</v>
      </c>
      <c r="B14652" t="s">
        <v>3089</v>
      </c>
      <c r="D14652" t="s">
        <v>3090</v>
      </c>
      <c r="E14652" t="s">
        <v>3090</v>
      </c>
      <c r="F14652">
        <v>1</v>
      </c>
      <c r="G14652">
        <v>0</v>
      </c>
      <c r="H14652">
        <v>5883.0184051919696</v>
      </c>
      <c r="I14652">
        <v>4190.5584051919705</v>
      </c>
      <c r="K14652">
        <v>607.78666666666595</v>
      </c>
      <c r="M14652">
        <v>1084.67333333333</v>
      </c>
      <c r="N14652" t="s">
        <v>3091</v>
      </c>
      <c r="O14652" t="s">
        <v>3092</v>
      </c>
      <c r="P14652" t="s">
        <v>3095</v>
      </c>
      <c r="R14652" t="s">
        <v>3094</v>
      </c>
    </row>
    <row r="14653" spans="1:18" x14ac:dyDescent="0.25">
      <c r="A14653" t="s">
        <v>8020</v>
      </c>
      <c r="B14653" t="s">
        <v>3089</v>
      </c>
      <c r="D14653" t="s">
        <v>3090</v>
      </c>
      <c r="E14653" t="s">
        <v>3090</v>
      </c>
      <c r="F14653">
        <v>1</v>
      </c>
      <c r="G14653">
        <v>0</v>
      </c>
      <c r="H14653">
        <v>5897.1595487877903</v>
      </c>
      <c r="I14653">
        <v>4204.6972154544601</v>
      </c>
      <c r="K14653">
        <v>607.78966666666599</v>
      </c>
      <c r="M14653">
        <v>1084.67266666666</v>
      </c>
      <c r="N14653" t="s">
        <v>3091</v>
      </c>
      <c r="O14653" t="s">
        <v>3092</v>
      </c>
      <c r="P14653" t="s">
        <v>3095</v>
      </c>
      <c r="R14653" t="s">
        <v>3094</v>
      </c>
    </row>
    <row r="14654" spans="1:18" x14ac:dyDescent="0.25">
      <c r="A14654" t="s">
        <v>8021</v>
      </c>
      <c r="B14654" t="s">
        <v>3089</v>
      </c>
      <c r="D14654" t="s">
        <v>3090</v>
      </c>
      <c r="E14654" t="s">
        <v>3090</v>
      </c>
      <c r="F14654">
        <v>1</v>
      </c>
      <c r="G14654">
        <v>0</v>
      </c>
      <c r="H14654">
        <v>5980.5251652592397</v>
      </c>
      <c r="I14654">
        <v>4288.0501652592402</v>
      </c>
      <c r="K14654">
        <v>607.80499999999995</v>
      </c>
      <c r="M14654">
        <v>1084.67</v>
      </c>
      <c r="N14654" t="s">
        <v>3091</v>
      </c>
      <c r="O14654" t="s">
        <v>3092</v>
      </c>
      <c r="P14654" t="s">
        <v>3095</v>
      </c>
      <c r="R14654" t="s">
        <v>3094</v>
      </c>
    </row>
    <row r="14655" spans="1:18" x14ac:dyDescent="0.25">
      <c r="A14655" t="s">
        <v>8022</v>
      </c>
      <c r="B14655" t="s">
        <v>3089</v>
      </c>
      <c r="D14655" t="s">
        <v>3090</v>
      </c>
      <c r="E14655" t="s">
        <v>3090</v>
      </c>
      <c r="F14655">
        <v>1</v>
      </c>
      <c r="G14655">
        <v>0</v>
      </c>
      <c r="H14655">
        <v>6063.62529616746</v>
      </c>
      <c r="I14655">
        <v>4371.1552961674597</v>
      </c>
      <c r="K14655">
        <v>607.79</v>
      </c>
      <c r="M14655">
        <v>1084.68</v>
      </c>
      <c r="N14655" t="s">
        <v>3091</v>
      </c>
      <c r="O14655" t="s">
        <v>3092</v>
      </c>
      <c r="P14655" t="s">
        <v>3095</v>
      </c>
      <c r="R14655" t="s">
        <v>3094</v>
      </c>
    </row>
    <row r="14656" spans="1:18" x14ac:dyDescent="0.25">
      <c r="A14656" t="s">
        <v>8023</v>
      </c>
      <c r="B14656" t="s">
        <v>3089</v>
      </c>
      <c r="D14656" t="s">
        <v>3090</v>
      </c>
      <c r="E14656" t="s">
        <v>3090</v>
      </c>
      <c r="F14656">
        <v>1</v>
      </c>
      <c r="G14656">
        <v>0</v>
      </c>
      <c r="H14656">
        <v>6083.0332961674603</v>
      </c>
      <c r="I14656">
        <v>4390.5632961674601</v>
      </c>
      <c r="K14656">
        <v>607.79</v>
      </c>
      <c r="M14656">
        <v>1084.68</v>
      </c>
      <c r="N14656" t="s">
        <v>3091</v>
      </c>
      <c r="O14656" t="s">
        <v>3092</v>
      </c>
      <c r="P14656" t="s">
        <v>3095</v>
      </c>
      <c r="R14656" t="s">
        <v>3094</v>
      </c>
    </row>
    <row r="14657" spans="1:18" x14ac:dyDescent="0.25">
      <c r="A14657" t="s">
        <v>8024</v>
      </c>
      <c r="B14657" t="s">
        <v>3089</v>
      </c>
      <c r="D14657" t="s">
        <v>3090</v>
      </c>
      <c r="E14657" t="s">
        <v>3090</v>
      </c>
      <c r="F14657">
        <v>1</v>
      </c>
      <c r="G14657">
        <v>0</v>
      </c>
      <c r="H14657">
        <v>5577.01129605598</v>
      </c>
      <c r="I14657">
        <v>4120.4212960559798</v>
      </c>
      <c r="K14657">
        <v>523.53</v>
      </c>
      <c r="M14657">
        <v>933.06</v>
      </c>
      <c r="N14657" t="s">
        <v>3091</v>
      </c>
      <c r="O14657" t="s">
        <v>3092</v>
      </c>
      <c r="P14657" t="s">
        <v>3095</v>
      </c>
      <c r="R14657" t="s">
        <v>3094</v>
      </c>
    </row>
    <row r="14658" spans="1:18" x14ac:dyDescent="0.25">
      <c r="A14658" t="s">
        <v>8025</v>
      </c>
      <c r="B14658" t="s">
        <v>3089</v>
      </c>
      <c r="D14658" t="s">
        <v>3090</v>
      </c>
      <c r="E14658" t="s">
        <v>3090</v>
      </c>
      <c r="F14658">
        <v>1</v>
      </c>
      <c r="G14658">
        <v>0</v>
      </c>
      <c r="H14658">
        <v>5790.4453289612602</v>
      </c>
      <c r="I14658">
        <v>4097.9836622945904</v>
      </c>
      <c r="K14658">
        <v>607.78166666666596</v>
      </c>
      <c r="M14658">
        <v>1084.68</v>
      </c>
      <c r="N14658" t="s">
        <v>3091</v>
      </c>
      <c r="O14658" t="s">
        <v>3092</v>
      </c>
      <c r="P14658" t="s">
        <v>3095</v>
      </c>
      <c r="R14658" t="s">
        <v>3094</v>
      </c>
    </row>
    <row r="14659" spans="1:18" x14ac:dyDescent="0.25">
      <c r="A14659" t="s">
        <v>8026</v>
      </c>
      <c r="B14659" t="s">
        <v>3089</v>
      </c>
      <c r="D14659" t="s">
        <v>3090</v>
      </c>
      <c r="E14659" t="s">
        <v>3090</v>
      </c>
      <c r="F14659">
        <v>1</v>
      </c>
      <c r="G14659">
        <v>0</v>
      </c>
      <c r="H14659">
        <v>5784.3053289612599</v>
      </c>
      <c r="I14659">
        <v>4091.8436622945901</v>
      </c>
      <c r="K14659">
        <v>607.78166666666596</v>
      </c>
      <c r="M14659">
        <v>1084.68</v>
      </c>
      <c r="N14659" t="s">
        <v>3091</v>
      </c>
      <c r="O14659" t="s">
        <v>3092</v>
      </c>
      <c r="P14659" t="s">
        <v>3095</v>
      </c>
      <c r="R14659" t="s">
        <v>3094</v>
      </c>
    </row>
    <row r="14660" spans="1:18" x14ac:dyDescent="0.25">
      <c r="A14660" t="s">
        <v>8502</v>
      </c>
      <c r="B14660" t="s">
        <v>3089</v>
      </c>
      <c r="D14660" t="s">
        <v>3090</v>
      </c>
      <c r="E14660" t="s">
        <v>3090</v>
      </c>
      <c r="F14660">
        <v>1</v>
      </c>
      <c r="G14660">
        <v>0</v>
      </c>
      <c r="H14660">
        <v>6595.4658263240599</v>
      </c>
      <c r="I14660">
        <v>4458.3708263240596</v>
      </c>
      <c r="K14660">
        <v>685.02</v>
      </c>
      <c r="M14660">
        <v>1452.075</v>
      </c>
      <c r="N14660" t="s">
        <v>3091</v>
      </c>
      <c r="O14660" t="s">
        <v>3092</v>
      </c>
      <c r="P14660" t="s">
        <v>3095</v>
      </c>
      <c r="R14660" t="s">
        <v>3094</v>
      </c>
    </row>
    <row r="14661" spans="1:18" x14ac:dyDescent="0.25">
      <c r="A14661" t="s">
        <v>9147</v>
      </c>
      <c r="B14661" t="s">
        <v>3089</v>
      </c>
      <c r="D14661" t="s">
        <v>3090</v>
      </c>
      <c r="E14661" t="s">
        <v>3090</v>
      </c>
      <c r="F14661">
        <v>1</v>
      </c>
      <c r="G14661">
        <v>0</v>
      </c>
      <c r="H14661">
        <v>6591.4110127445401</v>
      </c>
      <c r="I14661">
        <v>4477.3560127445398</v>
      </c>
      <c r="K14661">
        <v>863.7</v>
      </c>
      <c r="M14661">
        <v>1250.355</v>
      </c>
      <c r="N14661" t="s">
        <v>3091</v>
      </c>
      <c r="O14661" t="s">
        <v>3092</v>
      </c>
      <c r="P14661" t="s">
        <v>3095</v>
      </c>
      <c r="R14661" t="s">
        <v>3094</v>
      </c>
    </row>
    <row r="14662" spans="1:18" x14ac:dyDescent="0.25">
      <c r="A14662" t="s">
        <v>8027</v>
      </c>
      <c r="B14662" t="s">
        <v>3089</v>
      </c>
      <c r="D14662" t="s">
        <v>3090</v>
      </c>
      <c r="F14662">
        <v>1</v>
      </c>
      <c r="G14662">
        <v>0</v>
      </c>
      <c r="H14662">
        <v>2</v>
      </c>
      <c r="I14662">
        <v>2</v>
      </c>
      <c r="K14662"/>
      <c r="N14662" t="s">
        <v>3091</v>
      </c>
      <c r="O14662" t="s">
        <v>3092</v>
      </c>
      <c r="P14662" t="s">
        <v>3093</v>
      </c>
      <c r="R14662" t="s">
        <v>3094</v>
      </c>
    </row>
    <row r="14663" spans="1:18" x14ac:dyDescent="0.25">
      <c r="I14663"/>
      <c r="K14663"/>
    </row>
    <row r="14664" spans="1:18" x14ac:dyDescent="0.25">
      <c r="I14664"/>
      <c r="K14664"/>
    </row>
    <row r="14665" spans="1:18" x14ac:dyDescent="0.25">
      <c r="I14665"/>
      <c r="K14665"/>
    </row>
    <row r="14666" spans="1:18" x14ac:dyDescent="0.25">
      <c r="I14666"/>
      <c r="K14666"/>
    </row>
    <row r="14667" spans="1:18" x14ac:dyDescent="0.25">
      <c r="I14667"/>
      <c r="K14667"/>
    </row>
    <row r="14668" spans="1:18" x14ac:dyDescent="0.25">
      <c r="I14668"/>
      <c r="K14668"/>
    </row>
    <row r="14669" spans="1:18" x14ac:dyDescent="0.25">
      <c r="I14669"/>
      <c r="K14669"/>
    </row>
    <row r="14670" spans="1:18" x14ac:dyDescent="0.25">
      <c r="I14670"/>
      <c r="K14670"/>
    </row>
    <row r="14671" spans="1:18" x14ac:dyDescent="0.25">
      <c r="I14671"/>
      <c r="K14671"/>
    </row>
    <row r="14672" spans="1:18" x14ac:dyDescent="0.25">
      <c r="I14672"/>
      <c r="K14672"/>
    </row>
    <row r="14673" spans="9:11" x14ac:dyDescent="0.25">
      <c r="I14673"/>
      <c r="K14673"/>
    </row>
    <row r="14674" spans="9:11" x14ac:dyDescent="0.25">
      <c r="I14674"/>
      <c r="K14674"/>
    </row>
    <row r="14675" spans="9:11" x14ac:dyDescent="0.25">
      <c r="I14675"/>
      <c r="K14675"/>
    </row>
    <row r="14676" spans="9:11" x14ac:dyDescent="0.25">
      <c r="I14676"/>
      <c r="K14676"/>
    </row>
    <row r="14677" spans="9:11" x14ac:dyDescent="0.25">
      <c r="I14677"/>
      <c r="K14677"/>
    </row>
    <row r="14678" spans="9:11" x14ac:dyDescent="0.25">
      <c r="I14678"/>
      <c r="K14678"/>
    </row>
    <row r="14679" spans="9:11" x14ac:dyDescent="0.25">
      <c r="I14679"/>
      <c r="K14679"/>
    </row>
    <row r="14680" spans="9:11" x14ac:dyDescent="0.25">
      <c r="I14680"/>
      <c r="K14680"/>
    </row>
    <row r="14681" spans="9:11" x14ac:dyDescent="0.25">
      <c r="I14681"/>
      <c r="K14681"/>
    </row>
    <row r="14682" spans="9:11" x14ac:dyDescent="0.25">
      <c r="I14682"/>
      <c r="K14682"/>
    </row>
    <row r="14683" spans="9:11" x14ac:dyDescent="0.25">
      <c r="I14683"/>
      <c r="K14683"/>
    </row>
    <row r="14684" spans="9:11" x14ac:dyDescent="0.25">
      <c r="I14684"/>
      <c r="K14684"/>
    </row>
    <row r="14685" spans="9:11" x14ac:dyDescent="0.25">
      <c r="I14685"/>
      <c r="K14685"/>
    </row>
    <row r="14686" spans="9:11" x14ac:dyDescent="0.25">
      <c r="I14686"/>
      <c r="K14686"/>
    </row>
    <row r="14687" spans="9:11" x14ac:dyDescent="0.25">
      <c r="I14687"/>
      <c r="K14687"/>
    </row>
    <row r="14688" spans="9:11" x14ac:dyDescent="0.25">
      <c r="I14688"/>
      <c r="K14688"/>
    </row>
    <row r="14689" spans="9:11" x14ac:dyDescent="0.25">
      <c r="I14689"/>
      <c r="K14689"/>
    </row>
    <row r="14690" spans="9:11" x14ac:dyDescent="0.25">
      <c r="I14690"/>
      <c r="K14690"/>
    </row>
    <row r="14691" spans="9:11" x14ac:dyDescent="0.25">
      <c r="I14691"/>
      <c r="K14691"/>
    </row>
    <row r="14692" spans="9:11" x14ac:dyDescent="0.25">
      <c r="I14692"/>
      <c r="K14692"/>
    </row>
    <row r="14693" spans="9:11" x14ac:dyDescent="0.25">
      <c r="I14693"/>
      <c r="K14693"/>
    </row>
    <row r="14694" spans="9:11" x14ac:dyDescent="0.25">
      <c r="I14694"/>
      <c r="K14694"/>
    </row>
    <row r="14695" spans="9:11" x14ac:dyDescent="0.25">
      <c r="I14695"/>
      <c r="K14695"/>
    </row>
    <row r="14696" spans="9:11" x14ac:dyDescent="0.25">
      <c r="I14696"/>
      <c r="K14696"/>
    </row>
    <row r="14697" spans="9:11" x14ac:dyDescent="0.25">
      <c r="I14697"/>
      <c r="K14697"/>
    </row>
    <row r="14698" spans="9:11" x14ac:dyDescent="0.25">
      <c r="I14698"/>
      <c r="K14698"/>
    </row>
    <row r="14699" spans="9:11" x14ac:dyDescent="0.25">
      <c r="I14699"/>
      <c r="K14699"/>
    </row>
    <row r="14700" spans="9:11" x14ac:dyDescent="0.25">
      <c r="I14700"/>
      <c r="K14700"/>
    </row>
    <row r="14701" spans="9:11" x14ac:dyDescent="0.25">
      <c r="I14701"/>
      <c r="K14701"/>
    </row>
    <row r="14702" spans="9:11" x14ac:dyDescent="0.25">
      <c r="I14702"/>
      <c r="K14702"/>
    </row>
    <row r="14703" spans="9:11" x14ac:dyDescent="0.25">
      <c r="I14703"/>
      <c r="K14703"/>
    </row>
    <row r="14704" spans="9:11" x14ac:dyDescent="0.25">
      <c r="I14704"/>
      <c r="K14704"/>
    </row>
    <row r="14705" spans="9:11" x14ac:dyDescent="0.25">
      <c r="I14705"/>
      <c r="K14705"/>
    </row>
    <row r="14706" spans="9:11" x14ac:dyDescent="0.25">
      <c r="I14706"/>
      <c r="K14706"/>
    </row>
    <row r="14707" spans="9:11" x14ac:dyDescent="0.25">
      <c r="I14707"/>
      <c r="K14707"/>
    </row>
    <row r="14708" spans="9:11" x14ac:dyDescent="0.25">
      <c r="I14708"/>
      <c r="K14708"/>
    </row>
    <row r="14709" spans="9:11" x14ac:dyDescent="0.25">
      <c r="I14709"/>
      <c r="K14709"/>
    </row>
    <row r="14710" spans="9:11" x14ac:dyDescent="0.25">
      <c r="I14710"/>
      <c r="K14710"/>
    </row>
    <row r="14711" spans="9:11" x14ac:dyDescent="0.25">
      <c r="I14711"/>
      <c r="K14711"/>
    </row>
    <row r="14712" spans="9:11" x14ac:dyDescent="0.25">
      <c r="I14712"/>
      <c r="K14712"/>
    </row>
    <row r="14713" spans="9:11" x14ac:dyDescent="0.25">
      <c r="I14713"/>
      <c r="K14713"/>
    </row>
    <row r="14714" spans="9:11" x14ac:dyDescent="0.25">
      <c r="I14714"/>
      <c r="K14714"/>
    </row>
    <row r="14715" spans="9:11" x14ac:dyDescent="0.25">
      <c r="I14715"/>
      <c r="K14715"/>
    </row>
    <row r="14716" spans="9:11" x14ac:dyDescent="0.25">
      <c r="I14716"/>
      <c r="K14716"/>
    </row>
    <row r="14717" spans="9:11" x14ac:dyDescent="0.25">
      <c r="I14717"/>
      <c r="K14717"/>
    </row>
    <row r="14718" spans="9:11" x14ac:dyDescent="0.25">
      <c r="I14718"/>
      <c r="K14718"/>
    </row>
    <row r="14719" spans="9:11" x14ac:dyDescent="0.25">
      <c r="I14719"/>
      <c r="K14719"/>
    </row>
    <row r="14720" spans="9:11" x14ac:dyDescent="0.25">
      <c r="I14720"/>
      <c r="K14720"/>
    </row>
    <row r="14721" spans="9:11" x14ac:dyDescent="0.25">
      <c r="I14721"/>
      <c r="K14721"/>
    </row>
    <row r="14722" spans="9:11" x14ac:dyDescent="0.25">
      <c r="I14722"/>
      <c r="K14722"/>
    </row>
    <row r="14723" spans="9:11" x14ac:dyDescent="0.25">
      <c r="I14723"/>
      <c r="K14723"/>
    </row>
    <row r="14724" spans="9:11" x14ac:dyDescent="0.25">
      <c r="I14724"/>
      <c r="K14724"/>
    </row>
    <row r="14725" spans="9:11" x14ac:dyDescent="0.25">
      <c r="I14725"/>
      <c r="K14725"/>
    </row>
    <row r="14726" spans="9:11" x14ac:dyDescent="0.25">
      <c r="I14726"/>
      <c r="K14726"/>
    </row>
    <row r="14727" spans="9:11" x14ac:dyDescent="0.25">
      <c r="I14727"/>
      <c r="K14727"/>
    </row>
    <row r="14728" spans="9:11" x14ac:dyDescent="0.25">
      <c r="I14728"/>
      <c r="K14728"/>
    </row>
    <row r="14729" spans="9:11" x14ac:dyDescent="0.25">
      <c r="I14729"/>
      <c r="K14729"/>
    </row>
    <row r="14730" spans="9:11" x14ac:dyDescent="0.25">
      <c r="I14730"/>
      <c r="K14730"/>
    </row>
    <row r="14731" spans="9:11" x14ac:dyDescent="0.25">
      <c r="I14731"/>
      <c r="K14731"/>
    </row>
    <row r="14732" spans="9:11" x14ac:dyDescent="0.25">
      <c r="I14732"/>
      <c r="K14732"/>
    </row>
    <row r="14733" spans="9:11" x14ac:dyDescent="0.25">
      <c r="I14733"/>
      <c r="K14733"/>
    </row>
    <row r="14734" spans="9:11" x14ac:dyDescent="0.25">
      <c r="I14734"/>
      <c r="K14734"/>
    </row>
    <row r="14735" spans="9:11" x14ac:dyDescent="0.25">
      <c r="I14735"/>
      <c r="K14735"/>
    </row>
    <row r="14736" spans="9:11" x14ac:dyDescent="0.25">
      <c r="I14736"/>
      <c r="K14736"/>
    </row>
    <row r="14737" spans="9:11" x14ac:dyDescent="0.25">
      <c r="I14737"/>
      <c r="K14737"/>
    </row>
    <row r="14738" spans="9:11" x14ac:dyDescent="0.25">
      <c r="I14738"/>
      <c r="K14738"/>
    </row>
    <row r="14739" spans="9:11" x14ac:dyDescent="0.25">
      <c r="I14739"/>
      <c r="K14739"/>
    </row>
    <row r="14740" spans="9:11" x14ac:dyDescent="0.25">
      <c r="I14740"/>
      <c r="K14740"/>
    </row>
    <row r="14741" spans="9:11" x14ac:dyDescent="0.25">
      <c r="I14741"/>
      <c r="K14741"/>
    </row>
    <row r="14742" spans="9:11" x14ac:dyDescent="0.25">
      <c r="I14742"/>
      <c r="K14742"/>
    </row>
    <row r="14743" spans="9:11" x14ac:dyDescent="0.25">
      <c r="I14743"/>
      <c r="K14743"/>
    </row>
    <row r="14744" spans="9:11" x14ac:dyDescent="0.25">
      <c r="I14744"/>
      <c r="K14744"/>
    </row>
    <row r="14745" spans="9:11" x14ac:dyDescent="0.25">
      <c r="I14745"/>
      <c r="K14745"/>
    </row>
    <row r="14746" spans="9:11" x14ac:dyDescent="0.25">
      <c r="I14746"/>
      <c r="K14746"/>
    </row>
    <row r="14747" spans="9:11" x14ac:dyDescent="0.25">
      <c r="I14747"/>
      <c r="K14747"/>
    </row>
    <row r="14748" spans="9:11" x14ac:dyDescent="0.25">
      <c r="I14748"/>
      <c r="K14748"/>
    </row>
    <row r="14749" spans="9:11" x14ac:dyDescent="0.25">
      <c r="I14749"/>
      <c r="K14749"/>
    </row>
    <row r="14750" spans="9:11" x14ac:dyDescent="0.25">
      <c r="I14750"/>
      <c r="K14750"/>
    </row>
    <row r="14751" spans="9:11" x14ac:dyDescent="0.25">
      <c r="I14751"/>
      <c r="K14751"/>
    </row>
    <row r="14752" spans="9:11" x14ac:dyDescent="0.25">
      <c r="I14752"/>
      <c r="K14752"/>
    </row>
    <row r="14753" spans="9:11" x14ac:dyDescent="0.25">
      <c r="I14753"/>
      <c r="K14753"/>
    </row>
    <row r="14754" spans="9:11" x14ac:dyDescent="0.25">
      <c r="I14754"/>
      <c r="K14754"/>
    </row>
    <row r="14755" spans="9:11" x14ac:dyDescent="0.25">
      <c r="I14755"/>
      <c r="K14755"/>
    </row>
    <row r="14756" spans="9:11" x14ac:dyDescent="0.25">
      <c r="I14756"/>
      <c r="K14756"/>
    </row>
    <row r="14757" spans="9:11" x14ac:dyDescent="0.25">
      <c r="I14757"/>
      <c r="K14757"/>
    </row>
    <row r="14758" spans="9:11" x14ac:dyDescent="0.25">
      <c r="I14758"/>
      <c r="K14758"/>
    </row>
    <row r="14759" spans="9:11" x14ac:dyDescent="0.25">
      <c r="I14759"/>
      <c r="K14759"/>
    </row>
    <row r="14760" spans="9:11" x14ac:dyDescent="0.25">
      <c r="I14760"/>
      <c r="K14760"/>
    </row>
    <row r="14761" spans="9:11" x14ac:dyDescent="0.25">
      <c r="I14761"/>
      <c r="K14761"/>
    </row>
    <row r="14762" spans="9:11" x14ac:dyDescent="0.25">
      <c r="I14762"/>
      <c r="K14762"/>
    </row>
    <row r="14763" spans="9:11" x14ac:dyDescent="0.25">
      <c r="I14763"/>
      <c r="K14763"/>
    </row>
    <row r="14764" spans="9:11" x14ac:dyDescent="0.25">
      <c r="I14764"/>
      <c r="K14764"/>
    </row>
    <row r="14765" spans="9:11" x14ac:dyDescent="0.25">
      <c r="I14765"/>
      <c r="K14765"/>
    </row>
    <row r="14766" spans="9:11" x14ac:dyDescent="0.25">
      <c r="I14766"/>
      <c r="K14766"/>
    </row>
    <row r="14767" spans="9:11" x14ac:dyDescent="0.25">
      <c r="I14767"/>
      <c r="K14767"/>
    </row>
    <row r="14768" spans="9:11" x14ac:dyDescent="0.25">
      <c r="I14768"/>
      <c r="K14768"/>
    </row>
    <row r="14769" spans="9:11" x14ac:dyDescent="0.25">
      <c r="I14769"/>
      <c r="K14769"/>
    </row>
    <row r="14770" spans="9:11" x14ac:dyDescent="0.25">
      <c r="I14770"/>
      <c r="K14770"/>
    </row>
    <row r="14771" spans="9:11" x14ac:dyDescent="0.25">
      <c r="I14771"/>
      <c r="K14771"/>
    </row>
    <row r="14772" spans="9:11" x14ac:dyDescent="0.25">
      <c r="I14772"/>
      <c r="K14772"/>
    </row>
    <row r="14773" spans="9:11" x14ac:dyDescent="0.25">
      <c r="I14773"/>
      <c r="K14773"/>
    </row>
    <row r="14774" spans="9:11" x14ac:dyDescent="0.25">
      <c r="I14774"/>
      <c r="K14774"/>
    </row>
    <row r="14775" spans="9:11" x14ac:dyDescent="0.25">
      <c r="I14775"/>
      <c r="K14775"/>
    </row>
    <row r="14776" spans="9:11" x14ac:dyDescent="0.25">
      <c r="I14776"/>
      <c r="K14776"/>
    </row>
    <row r="14777" spans="9:11" x14ac:dyDescent="0.25">
      <c r="I14777"/>
      <c r="K14777"/>
    </row>
    <row r="14778" spans="9:11" x14ac:dyDescent="0.25">
      <c r="I14778"/>
      <c r="K14778"/>
    </row>
    <row r="14779" spans="9:11" x14ac:dyDescent="0.25">
      <c r="I14779"/>
      <c r="K14779"/>
    </row>
    <row r="14780" spans="9:11" x14ac:dyDescent="0.25">
      <c r="I14780"/>
      <c r="K14780"/>
    </row>
    <row r="14781" spans="9:11" x14ac:dyDescent="0.25">
      <c r="I14781"/>
      <c r="K14781"/>
    </row>
    <row r="14782" spans="9:11" x14ac:dyDescent="0.25">
      <c r="I14782"/>
      <c r="K14782"/>
    </row>
    <row r="14783" spans="9:11" x14ac:dyDescent="0.25">
      <c r="I14783"/>
      <c r="K14783"/>
    </row>
    <row r="14784" spans="9:11" x14ac:dyDescent="0.25">
      <c r="I14784"/>
      <c r="K14784"/>
    </row>
    <row r="14785" spans="9:11" x14ac:dyDescent="0.25">
      <c r="I14785"/>
      <c r="K14785"/>
    </row>
    <row r="14786" spans="9:11" x14ac:dyDescent="0.25">
      <c r="I14786"/>
      <c r="K14786"/>
    </row>
    <row r="14787" spans="9:11" x14ac:dyDescent="0.25">
      <c r="I14787"/>
      <c r="K14787"/>
    </row>
    <row r="14788" spans="9:11" x14ac:dyDescent="0.25">
      <c r="I14788"/>
      <c r="K14788"/>
    </row>
    <row r="14789" spans="9:11" x14ac:dyDescent="0.25">
      <c r="I14789"/>
      <c r="K14789"/>
    </row>
    <row r="14790" spans="9:11" x14ac:dyDescent="0.25">
      <c r="I14790"/>
      <c r="K14790"/>
    </row>
    <row r="14791" spans="9:11" x14ac:dyDescent="0.25">
      <c r="I14791"/>
      <c r="K14791"/>
    </row>
    <row r="14792" spans="9:11" x14ac:dyDescent="0.25">
      <c r="I14792"/>
      <c r="K14792"/>
    </row>
    <row r="14793" spans="9:11" x14ac:dyDescent="0.25">
      <c r="I14793"/>
      <c r="K14793"/>
    </row>
    <row r="14794" spans="9:11" x14ac:dyDescent="0.25">
      <c r="I14794"/>
      <c r="K14794"/>
    </row>
    <row r="14795" spans="9:11" x14ac:dyDescent="0.25">
      <c r="I14795"/>
      <c r="K14795"/>
    </row>
    <row r="14796" spans="9:11" x14ac:dyDescent="0.25">
      <c r="I14796"/>
      <c r="K14796"/>
    </row>
    <row r="14797" spans="9:11" x14ac:dyDescent="0.25">
      <c r="I14797"/>
      <c r="K14797"/>
    </row>
    <row r="14798" spans="9:11" x14ac:dyDescent="0.25">
      <c r="I14798"/>
      <c r="K14798"/>
    </row>
    <row r="14799" spans="9:11" x14ac:dyDescent="0.25">
      <c r="I14799"/>
      <c r="K14799"/>
    </row>
    <row r="14800" spans="9:11" x14ac:dyDescent="0.25">
      <c r="I14800"/>
      <c r="K14800"/>
    </row>
    <row r="14801" spans="9:11" x14ac:dyDescent="0.25">
      <c r="I14801"/>
      <c r="K14801"/>
    </row>
    <row r="14802" spans="9:11" x14ac:dyDescent="0.25">
      <c r="I14802"/>
      <c r="K14802"/>
    </row>
    <row r="14803" spans="9:11" x14ac:dyDescent="0.25">
      <c r="I14803"/>
      <c r="K14803"/>
    </row>
    <row r="14804" spans="9:11" x14ac:dyDescent="0.25">
      <c r="I14804"/>
      <c r="K14804"/>
    </row>
    <row r="14805" spans="9:11" x14ac:dyDescent="0.25">
      <c r="I14805"/>
      <c r="K14805"/>
    </row>
    <row r="14806" spans="9:11" x14ac:dyDescent="0.25">
      <c r="I14806"/>
      <c r="K14806"/>
    </row>
    <row r="14807" spans="9:11" x14ac:dyDescent="0.25">
      <c r="I14807"/>
      <c r="K14807"/>
    </row>
    <row r="14808" spans="9:11" x14ac:dyDescent="0.25">
      <c r="I14808"/>
      <c r="K14808"/>
    </row>
    <row r="14809" spans="9:11" x14ac:dyDescent="0.25">
      <c r="I14809"/>
      <c r="K14809"/>
    </row>
    <row r="14810" spans="9:11" x14ac:dyDescent="0.25">
      <c r="I14810"/>
      <c r="K14810"/>
    </row>
    <row r="14811" spans="9:11" x14ac:dyDescent="0.25">
      <c r="I14811"/>
      <c r="K14811"/>
    </row>
    <row r="14812" spans="9:11" x14ac:dyDescent="0.25">
      <c r="I14812"/>
      <c r="K14812"/>
    </row>
    <row r="14813" spans="9:11" x14ac:dyDescent="0.25">
      <c r="I14813"/>
      <c r="K14813"/>
    </row>
    <row r="14814" spans="9:11" x14ac:dyDescent="0.25">
      <c r="I14814"/>
      <c r="K14814"/>
    </row>
    <row r="14815" spans="9:11" x14ac:dyDescent="0.25">
      <c r="I14815"/>
      <c r="K14815"/>
    </row>
    <row r="14816" spans="9:11" x14ac:dyDescent="0.25">
      <c r="I14816"/>
      <c r="K14816"/>
    </row>
    <row r="14817" spans="9:11" x14ac:dyDescent="0.25">
      <c r="I14817"/>
      <c r="K14817"/>
    </row>
    <row r="14818" spans="9:11" x14ac:dyDescent="0.25">
      <c r="I14818"/>
      <c r="K14818"/>
    </row>
    <row r="14819" spans="9:11" x14ac:dyDescent="0.25">
      <c r="I14819"/>
      <c r="K14819"/>
    </row>
    <row r="14820" spans="9:11" x14ac:dyDescent="0.25">
      <c r="I14820"/>
      <c r="K14820"/>
    </row>
    <row r="14821" spans="9:11" x14ac:dyDescent="0.25">
      <c r="I14821"/>
      <c r="K14821"/>
    </row>
    <row r="14822" spans="9:11" x14ac:dyDescent="0.25">
      <c r="I14822"/>
      <c r="K14822"/>
    </row>
    <row r="14823" spans="9:11" x14ac:dyDescent="0.25">
      <c r="I14823"/>
      <c r="K14823"/>
    </row>
    <row r="14824" spans="9:11" x14ac:dyDescent="0.25">
      <c r="I14824"/>
      <c r="K14824"/>
    </row>
    <row r="14825" spans="9:11" x14ac:dyDescent="0.25">
      <c r="I14825"/>
      <c r="K14825"/>
    </row>
    <row r="14826" spans="9:11" x14ac:dyDescent="0.25">
      <c r="I14826"/>
      <c r="K14826"/>
    </row>
    <row r="14827" spans="9:11" x14ac:dyDescent="0.25">
      <c r="I14827"/>
      <c r="K14827"/>
    </row>
    <row r="14828" spans="9:11" x14ac:dyDescent="0.25">
      <c r="I14828"/>
      <c r="K14828"/>
    </row>
    <row r="14829" spans="9:11" x14ac:dyDescent="0.25">
      <c r="I14829"/>
      <c r="K14829"/>
    </row>
    <row r="14830" spans="9:11" x14ac:dyDescent="0.25">
      <c r="I14830"/>
      <c r="K14830"/>
    </row>
    <row r="14831" spans="9:11" x14ac:dyDescent="0.25">
      <c r="I14831"/>
      <c r="K14831"/>
    </row>
    <row r="14832" spans="9:11" x14ac:dyDescent="0.25">
      <c r="I14832"/>
      <c r="K14832"/>
    </row>
    <row r="14833" spans="9:11" x14ac:dyDescent="0.25">
      <c r="I14833"/>
      <c r="K14833"/>
    </row>
    <row r="14834" spans="9:11" x14ac:dyDescent="0.25">
      <c r="I14834"/>
      <c r="K14834"/>
    </row>
    <row r="14835" spans="9:11" x14ac:dyDescent="0.25">
      <c r="I14835"/>
      <c r="K14835"/>
    </row>
    <row r="14836" spans="9:11" x14ac:dyDescent="0.25">
      <c r="I14836"/>
      <c r="K14836"/>
    </row>
    <row r="14837" spans="9:11" x14ac:dyDescent="0.25">
      <c r="I14837"/>
      <c r="K14837"/>
    </row>
    <row r="14838" spans="9:11" x14ac:dyDescent="0.25">
      <c r="I14838"/>
      <c r="K14838"/>
    </row>
    <row r="14839" spans="9:11" x14ac:dyDescent="0.25">
      <c r="I14839"/>
      <c r="K14839"/>
    </row>
    <row r="14840" spans="9:11" x14ac:dyDescent="0.25">
      <c r="I14840"/>
      <c r="K14840"/>
    </row>
    <row r="14841" spans="9:11" x14ac:dyDescent="0.25">
      <c r="I14841"/>
      <c r="K14841"/>
    </row>
    <row r="14842" spans="9:11" x14ac:dyDescent="0.25">
      <c r="I14842"/>
      <c r="K14842"/>
    </row>
    <row r="14843" spans="9:11" x14ac:dyDescent="0.25">
      <c r="I14843"/>
      <c r="K14843"/>
    </row>
    <row r="14844" spans="9:11" x14ac:dyDescent="0.25">
      <c r="I14844"/>
      <c r="K14844"/>
    </row>
    <row r="14845" spans="9:11" x14ac:dyDescent="0.25">
      <c r="I14845"/>
      <c r="K14845"/>
    </row>
    <row r="14846" spans="9:11" x14ac:dyDescent="0.25">
      <c r="I14846"/>
      <c r="K14846"/>
    </row>
    <row r="14847" spans="9:11" x14ac:dyDescent="0.25">
      <c r="I14847"/>
      <c r="K14847"/>
    </row>
    <row r="14848" spans="9:11" x14ac:dyDescent="0.25">
      <c r="I14848"/>
      <c r="K14848"/>
    </row>
    <row r="14849" spans="9:11" x14ac:dyDescent="0.25">
      <c r="I14849"/>
      <c r="K14849"/>
    </row>
    <row r="14850" spans="9:11" x14ac:dyDescent="0.25">
      <c r="I14850"/>
      <c r="K14850"/>
    </row>
    <row r="14851" spans="9:11" x14ac:dyDescent="0.25">
      <c r="I14851"/>
      <c r="K14851"/>
    </row>
    <row r="14852" spans="9:11" x14ac:dyDescent="0.25">
      <c r="I14852"/>
      <c r="K14852"/>
    </row>
    <row r="14853" spans="9:11" x14ac:dyDescent="0.25">
      <c r="I14853"/>
      <c r="K14853"/>
    </row>
    <row r="14854" spans="9:11" x14ac:dyDescent="0.25">
      <c r="I14854"/>
      <c r="K14854"/>
    </row>
    <row r="14855" spans="9:11" x14ac:dyDescent="0.25">
      <c r="I14855"/>
      <c r="K14855"/>
    </row>
    <row r="14856" spans="9:11" x14ac:dyDescent="0.25">
      <c r="I14856"/>
      <c r="K14856"/>
    </row>
    <row r="14857" spans="9:11" x14ac:dyDescent="0.25">
      <c r="I14857"/>
      <c r="K14857"/>
    </row>
    <row r="14858" spans="9:11" x14ac:dyDescent="0.25">
      <c r="I14858"/>
      <c r="K14858"/>
    </row>
    <row r="14859" spans="9:11" x14ac:dyDescent="0.25">
      <c r="I14859"/>
      <c r="K14859"/>
    </row>
    <row r="14860" spans="9:11" x14ac:dyDescent="0.25">
      <c r="I14860"/>
      <c r="K14860"/>
    </row>
    <row r="14861" spans="9:11" x14ac:dyDescent="0.25">
      <c r="I14861"/>
      <c r="K14861"/>
    </row>
    <row r="14862" spans="9:11" x14ac:dyDescent="0.25">
      <c r="I14862"/>
      <c r="K14862"/>
    </row>
    <row r="14863" spans="9:11" x14ac:dyDescent="0.25">
      <c r="I14863"/>
      <c r="K14863"/>
    </row>
    <row r="14864" spans="9:11" x14ac:dyDescent="0.25">
      <c r="I14864"/>
      <c r="K14864"/>
    </row>
    <row r="14865" spans="9:11" x14ac:dyDescent="0.25">
      <c r="I14865"/>
      <c r="K14865"/>
    </row>
    <row r="14866" spans="9:11" x14ac:dyDescent="0.25">
      <c r="I14866"/>
      <c r="K14866"/>
    </row>
    <row r="14867" spans="9:11" x14ac:dyDescent="0.25">
      <c r="I14867"/>
      <c r="K14867"/>
    </row>
    <row r="14868" spans="9:11" x14ac:dyDescent="0.25">
      <c r="I14868"/>
      <c r="K14868"/>
    </row>
    <row r="14869" spans="9:11" x14ac:dyDescent="0.25">
      <c r="I14869"/>
      <c r="K14869"/>
    </row>
    <row r="14870" spans="9:11" x14ac:dyDescent="0.25">
      <c r="I14870"/>
      <c r="K14870"/>
    </row>
    <row r="14871" spans="9:11" x14ac:dyDescent="0.25">
      <c r="I14871"/>
      <c r="K14871"/>
    </row>
    <row r="14872" spans="9:11" x14ac:dyDescent="0.25">
      <c r="I14872"/>
      <c r="K14872"/>
    </row>
    <row r="14873" spans="9:11" x14ac:dyDescent="0.25">
      <c r="I14873"/>
      <c r="K14873"/>
    </row>
    <row r="14874" spans="9:11" x14ac:dyDescent="0.25">
      <c r="I14874"/>
      <c r="K14874"/>
    </row>
    <row r="14875" spans="9:11" x14ac:dyDescent="0.25">
      <c r="I14875"/>
      <c r="K14875"/>
    </row>
    <row r="14876" spans="9:11" x14ac:dyDescent="0.25">
      <c r="I14876"/>
      <c r="K14876"/>
    </row>
    <row r="14877" spans="9:11" x14ac:dyDescent="0.25">
      <c r="I14877"/>
      <c r="K14877"/>
    </row>
    <row r="14878" spans="9:11" x14ac:dyDescent="0.25">
      <c r="I14878"/>
      <c r="K14878"/>
    </row>
    <row r="14879" spans="9:11" x14ac:dyDescent="0.25">
      <c r="I14879"/>
      <c r="K14879"/>
    </row>
    <row r="14880" spans="9:11" x14ac:dyDescent="0.25">
      <c r="I14880"/>
      <c r="K14880"/>
    </row>
    <row r="14881" spans="9:11" x14ac:dyDescent="0.25">
      <c r="I14881"/>
      <c r="K14881"/>
    </row>
    <row r="14882" spans="9:11" x14ac:dyDescent="0.25">
      <c r="I14882"/>
      <c r="K14882"/>
    </row>
    <row r="14883" spans="9:11" x14ac:dyDescent="0.25">
      <c r="I14883"/>
      <c r="K14883"/>
    </row>
    <row r="14884" spans="9:11" x14ac:dyDescent="0.25">
      <c r="I14884"/>
      <c r="K14884"/>
    </row>
    <row r="14885" spans="9:11" x14ac:dyDescent="0.25">
      <c r="I14885"/>
      <c r="K14885"/>
    </row>
    <row r="14886" spans="9:11" x14ac:dyDescent="0.25">
      <c r="I14886"/>
      <c r="K14886"/>
    </row>
    <row r="14887" spans="9:11" x14ac:dyDescent="0.25">
      <c r="I14887"/>
      <c r="K14887"/>
    </row>
    <row r="14888" spans="9:11" x14ac:dyDescent="0.25">
      <c r="I14888"/>
      <c r="K14888"/>
    </row>
    <row r="14889" spans="9:11" x14ac:dyDescent="0.25">
      <c r="I14889"/>
      <c r="K14889"/>
    </row>
    <row r="14890" spans="9:11" x14ac:dyDescent="0.25">
      <c r="I14890"/>
      <c r="K14890"/>
    </row>
    <row r="14891" spans="9:11" x14ac:dyDescent="0.25">
      <c r="I14891"/>
      <c r="K14891"/>
    </row>
    <row r="14892" spans="9:11" x14ac:dyDescent="0.25">
      <c r="I14892"/>
      <c r="K14892"/>
    </row>
    <row r="14893" spans="9:11" x14ac:dyDescent="0.25">
      <c r="I14893"/>
      <c r="K14893"/>
    </row>
    <row r="14894" spans="9:11" x14ac:dyDescent="0.25">
      <c r="I14894"/>
      <c r="K14894"/>
    </row>
    <row r="14895" spans="9:11" x14ac:dyDescent="0.25">
      <c r="I14895"/>
      <c r="K14895"/>
    </row>
    <row r="14896" spans="9:11" x14ac:dyDescent="0.25">
      <c r="I14896"/>
      <c r="K14896"/>
    </row>
    <row r="14897" spans="9:11" x14ac:dyDescent="0.25">
      <c r="I14897"/>
      <c r="K14897"/>
    </row>
    <row r="14898" spans="9:11" x14ac:dyDescent="0.25">
      <c r="I14898"/>
      <c r="K14898"/>
    </row>
    <row r="14899" spans="9:11" x14ac:dyDescent="0.25">
      <c r="I14899"/>
      <c r="K14899"/>
    </row>
    <row r="14900" spans="9:11" x14ac:dyDescent="0.25">
      <c r="I14900"/>
      <c r="K14900"/>
    </row>
    <row r="14901" spans="9:11" x14ac:dyDescent="0.25">
      <c r="I14901"/>
      <c r="K14901"/>
    </row>
    <row r="14902" spans="9:11" x14ac:dyDescent="0.25">
      <c r="I14902"/>
      <c r="K14902"/>
    </row>
    <row r="14903" spans="9:11" x14ac:dyDescent="0.25">
      <c r="I14903"/>
      <c r="K14903"/>
    </row>
    <row r="14904" spans="9:11" x14ac:dyDescent="0.25">
      <c r="I14904"/>
      <c r="K14904"/>
    </row>
    <row r="14905" spans="9:11" x14ac:dyDescent="0.25">
      <c r="I14905"/>
      <c r="K14905"/>
    </row>
    <row r="14906" spans="9:11" x14ac:dyDescent="0.25">
      <c r="I14906"/>
      <c r="K14906"/>
    </row>
    <row r="14907" spans="9:11" x14ac:dyDescent="0.25">
      <c r="I14907"/>
      <c r="K14907"/>
    </row>
    <row r="14908" spans="9:11" x14ac:dyDescent="0.25">
      <c r="I14908"/>
      <c r="K14908"/>
    </row>
    <row r="14909" spans="9:11" x14ac:dyDescent="0.25">
      <c r="I14909"/>
      <c r="K14909"/>
    </row>
    <row r="14910" spans="9:11" x14ac:dyDescent="0.25">
      <c r="I14910"/>
      <c r="K14910"/>
    </row>
    <row r="14911" spans="9:11" x14ac:dyDescent="0.25">
      <c r="I14911"/>
      <c r="K14911"/>
    </row>
    <row r="14912" spans="9:11" x14ac:dyDescent="0.25">
      <c r="I14912"/>
      <c r="K14912"/>
    </row>
    <row r="14913" spans="9:11" x14ac:dyDescent="0.25">
      <c r="I14913"/>
      <c r="K14913"/>
    </row>
    <row r="14914" spans="9:11" x14ac:dyDescent="0.25">
      <c r="I14914"/>
      <c r="K14914"/>
    </row>
    <row r="14915" spans="9:11" x14ac:dyDescent="0.25">
      <c r="I14915"/>
      <c r="K14915"/>
    </row>
    <row r="14916" spans="9:11" x14ac:dyDescent="0.25">
      <c r="I14916"/>
      <c r="K14916"/>
    </row>
    <row r="14917" spans="9:11" x14ac:dyDescent="0.25">
      <c r="I14917"/>
      <c r="K14917"/>
    </row>
    <row r="14918" spans="9:11" x14ac:dyDescent="0.25">
      <c r="I14918"/>
      <c r="K14918"/>
    </row>
    <row r="14919" spans="9:11" x14ac:dyDescent="0.25">
      <c r="I14919"/>
      <c r="K14919"/>
    </row>
    <row r="14920" spans="9:11" x14ac:dyDescent="0.25">
      <c r="I14920"/>
      <c r="K14920"/>
    </row>
    <row r="14921" spans="9:11" x14ac:dyDescent="0.25">
      <c r="I14921"/>
      <c r="K14921"/>
    </row>
    <row r="14922" spans="9:11" x14ac:dyDescent="0.25">
      <c r="I14922"/>
      <c r="K14922"/>
    </row>
    <row r="14923" spans="9:11" x14ac:dyDescent="0.25">
      <c r="I14923"/>
      <c r="K14923"/>
    </row>
    <row r="14924" spans="9:11" x14ac:dyDescent="0.25">
      <c r="I14924"/>
      <c r="K14924"/>
    </row>
    <row r="14925" spans="9:11" x14ac:dyDescent="0.25">
      <c r="I14925"/>
      <c r="K14925"/>
    </row>
    <row r="14926" spans="9:11" x14ac:dyDescent="0.25">
      <c r="I14926"/>
      <c r="K14926"/>
    </row>
    <row r="14927" spans="9:11" x14ac:dyDescent="0.25">
      <c r="I14927"/>
      <c r="K14927"/>
    </row>
    <row r="14928" spans="9:11" x14ac:dyDescent="0.25">
      <c r="I14928"/>
      <c r="K14928"/>
    </row>
    <row r="14929" spans="9:11" x14ac:dyDescent="0.25">
      <c r="I14929"/>
      <c r="K14929"/>
    </row>
    <row r="14930" spans="9:11" x14ac:dyDescent="0.25">
      <c r="I14930"/>
      <c r="K14930"/>
    </row>
    <row r="14931" spans="9:11" x14ac:dyDescent="0.25">
      <c r="I14931"/>
      <c r="K14931"/>
    </row>
    <row r="14932" spans="9:11" x14ac:dyDescent="0.25">
      <c r="I14932"/>
      <c r="K14932"/>
    </row>
    <row r="14933" spans="9:11" x14ac:dyDescent="0.25">
      <c r="I14933"/>
      <c r="K14933"/>
    </row>
    <row r="14934" spans="9:11" x14ac:dyDescent="0.25">
      <c r="I14934"/>
      <c r="K14934"/>
    </row>
    <row r="14935" spans="9:11" x14ac:dyDescent="0.25">
      <c r="I14935"/>
      <c r="K14935"/>
    </row>
    <row r="14936" spans="9:11" x14ac:dyDescent="0.25">
      <c r="I14936"/>
      <c r="K14936"/>
    </row>
    <row r="14937" spans="9:11" x14ac:dyDescent="0.25">
      <c r="I14937"/>
      <c r="K14937"/>
    </row>
    <row r="14938" spans="9:11" x14ac:dyDescent="0.25">
      <c r="I14938"/>
      <c r="K14938"/>
    </row>
    <row r="14939" spans="9:11" x14ac:dyDescent="0.25">
      <c r="I14939"/>
      <c r="K14939"/>
    </row>
    <row r="14940" spans="9:11" x14ac:dyDescent="0.25">
      <c r="I14940"/>
      <c r="K14940"/>
    </row>
    <row r="14941" spans="9:11" x14ac:dyDescent="0.25">
      <c r="I14941"/>
      <c r="K14941"/>
    </row>
    <row r="14942" spans="9:11" x14ac:dyDescent="0.25">
      <c r="I14942"/>
      <c r="K14942"/>
    </row>
    <row r="14943" spans="9:11" x14ac:dyDescent="0.25">
      <c r="I14943"/>
      <c r="K14943"/>
    </row>
    <row r="14944" spans="9:11" x14ac:dyDescent="0.25">
      <c r="I14944"/>
      <c r="K14944"/>
    </row>
    <row r="14945" spans="9:11" x14ac:dyDescent="0.25">
      <c r="I14945"/>
      <c r="K14945"/>
    </row>
    <row r="14946" spans="9:11" x14ac:dyDescent="0.25">
      <c r="I14946"/>
      <c r="K14946"/>
    </row>
    <row r="14947" spans="9:11" x14ac:dyDescent="0.25">
      <c r="I14947"/>
      <c r="K14947"/>
    </row>
    <row r="14948" spans="9:11" x14ac:dyDescent="0.25">
      <c r="I14948"/>
      <c r="K14948"/>
    </row>
    <row r="14949" spans="9:11" x14ac:dyDescent="0.25">
      <c r="I14949"/>
      <c r="K14949"/>
    </row>
    <row r="14950" spans="9:11" x14ac:dyDescent="0.25">
      <c r="I14950"/>
      <c r="K14950"/>
    </row>
    <row r="14951" spans="9:11" x14ac:dyDescent="0.25">
      <c r="I14951"/>
      <c r="K14951"/>
    </row>
    <row r="14952" spans="9:11" x14ac:dyDescent="0.25">
      <c r="I14952"/>
      <c r="K14952"/>
    </row>
    <row r="14953" spans="9:11" x14ac:dyDescent="0.25">
      <c r="I14953"/>
      <c r="K14953"/>
    </row>
    <row r="14954" spans="9:11" x14ac:dyDescent="0.25">
      <c r="I14954"/>
      <c r="K14954"/>
    </row>
    <row r="14955" spans="9:11" x14ac:dyDescent="0.25">
      <c r="I14955"/>
      <c r="K14955"/>
    </row>
    <row r="14956" spans="9:11" x14ac:dyDescent="0.25">
      <c r="I14956"/>
      <c r="K14956"/>
    </row>
    <row r="14957" spans="9:11" x14ac:dyDescent="0.25">
      <c r="I14957"/>
      <c r="K14957"/>
    </row>
    <row r="14958" spans="9:11" x14ac:dyDescent="0.25">
      <c r="I14958"/>
      <c r="K14958"/>
    </row>
    <row r="14959" spans="9:11" x14ac:dyDescent="0.25">
      <c r="I14959"/>
      <c r="K14959"/>
    </row>
    <row r="14960" spans="9:11" x14ac:dyDescent="0.25">
      <c r="I14960"/>
      <c r="K14960"/>
    </row>
    <row r="14961" spans="9:11" x14ac:dyDescent="0.25">
      <c r="I14961"/>
      <c r="K14961"/>
    </row>
    <row r="14962" spans="9:11" x14ac:dyDescent="0.25">
      <c r="I14962"/>
      <c r="K14962"/>
    </row>
    <row r="14963" spans="9:11" x14ac:dyDescent="0.25">
      <c r="I14963"/>
      <c r="K14963"/>
    </row>
    <row r="14964" spans="9:11" x14ac:dyDescent="0.25">
      <c r="I14964"/>
      <c r="K14964"/>
    </row>
    <row r="14965" spans="9:11" x14ac:dyDescent="0.25">
      <c r="I14965"/>
      <c r="K14965"/>
    </row>
    <row r="14966" spans="9:11" x14ac:dyDescent="0.25">
      <c r="I14966"/>
      <c r="K14966"/>
    </row>
    <row r="14967" spans="9:11" x14ac:dyDescent="0.25">
      <c r="I14967"/>
      <c r="K14967"/>
    </row>
    <row r="14968" spans="9:11" x14ac:dyDescent="0.25">
      <c r="I14968"/>
      <c r="K14968"/>
    </row>
    <row r="14969" spans="9:11" x14ac:dyDescent="0.25">
      <c r="I14969"/>
      <c r="K14969"/>
    </row>
    <row r="14970" spans="9:11" x14ac:dyDescent="0.25">
      <c r="I14970"/>
      <c r="K14970"/>
    </row>
    <row r="14971" spans="9:11" x14ac:dyDescent="0.25">
      <c r="I14971"/>
      <c r="K14971"/>
    </row>
    <row r="14972" spans="9:11" x14ac:dyDescent="0.25">
      <c r="I14972"/>
      <c r="K14972"/>
    </row>
    <row r="14973" spans="9:11" x14ac:dyDescent="0.25">
      <c r="I14973"/>
      <c r="K14973"/>
    </row>
    <row r="14974" spans="9:11" x14ac:dyDescent="0.25">
      <c r="I14974"/>
      <c r="K14974"/>
    </row>
    <row r="14975" spans="9:11" x14ac:dyDescent="0.25">
      <c r="I14975"/>
      <c r="K14975"/>
    </row>
    <row r="14976" spans="9:11" x14ac:dyDescent="0.25">
      <c r="I14976"/>
      <c r="K14976"/>
    </row>
    <row r="14977" spans="9:11" x14ac:dyDescent="0.25">
      <c r="I14977"/>
      <c r="K14977"/>
    </row>
    <row r="14978" spans="9:11" x14ac:dyDescent="0.25">
      <c r="I14978"/>
      <c r="K14978"/>
    </row>
    <row r="14979" spans="9:11" x14ac:dyDescent="0.25">
      <c r="I14979"/>
      <c r="K14979"/>
    </row>
    <row r="14980" spans="9:11" x14ac:dyDescent="0.25">
      <c r="I14980"/>
      <c r="K14980"/>
    </row>
    <row r="14981" spans="9:11" x14ac:dyDescent="0.25">
      <c r="I14981"/>
      <c r="K14981"/>
    </row>
    <row r="14982" spans="9:11" x14ac:dyDescent="0.25">
      <c r="I14982"/>
      <c r="K14982"/>
    </row>
    <row r="14983" spans="9:11" x14ac:dyDescent="0.25">
      <c r="I14983"/>
      <c r="K14983"/>
    </row>
    <row r="14984" spans="9:11" x14ac:dyDescent="0.25">
      <c r="I14984"/>
      <c r="K14984"/>
    </row>
    <row r="14985" spans="9:11" x14ac:dyDescent="0.25">
      <c r="I14985"/>
      <c r="K14985"/>
    </row>
    <row r="14986" spans="9:11" x14ac:dyDescent="0.25">
      <c r="I14986"/>
      <c r="K14986"/>
    </row>
    <row r="14987" spans="9:11" x14ac:dyDescent="0.25">
      <c r="I14987"/>
      <c r="K14987"/>
    </row>
    <row r="14988" spans="9:11" x14ac:dyDescent="0.25">
      <c r="I14988"/>
      <c r="K14988"/>
    </row>
    <row r="14989" spans="9:11" x14ac:dyDescent="0.25">
      <c r="I14989"/>
      <c r="K14989"/>
    </row>
    <row r="14990" spans="9:11" x14ac:dyDescent="0.25">
      <c r="I14990"/>
      <c r="K14990"/>
    </row>
    <row r="14991" spans="9:11" x14ac:dyDescent="0.25">
      <c r="I14991"/>
      <c r="K14991"/>
    </row>
    <row r="14992" spans="9:11" x14ac:dyDescent="0.25">
      <c r="I14992"/>
      <c r="K14992"/>
    </row>
    <row r="14993" spans="9:11" x14ac:dyDescent="0.25">
      <c r="I14993"/>
      <c r="K14993"/>
    </row>
    <row r="14994" spans="9:11" x14ac:dyDescent="0.25">
      <c r="I14994"/>
      <c r="K14994"/>
    </row>
    <row r="14995" spans="9:11" x14ac:dyDescent="0.25">
      <c r="I14995"/>
      <c r="K14995"/>
    </row>
    <row r="14996" spans="9:11" x14ac:dyDescent="0.25">
      <c r="I14996"/>
      <c r="K14996"/>
    </row>
    <row r="14997" spans="9:11" x14ac:dyDescent="0.25">
      <c r="I14997"/>
      <c r="K14997"/>
    </row>
    <row r="14998" spans="9:11" x14ac:dyDescent="0.25">
      <c r="I14998"/>
      <c r="K14998"/>
    </row>
    <row r="14999" spans="9:11" x14ac:dyDescent="0.25">
      <c r="I14999"/>
      <c r="K14999"/>
    </row>
    <row r="15000" spans="9:11" x14ac:dyDescent="0.25">
      <c r="I15000"/>
      <c r="K15000"/>
    </row>
    <row r="15001" spans="9:11" x14ac:dyDescent="0.25">
      <c r="I15001"/>
      <c r="K15001"/>
    </row>
    <row r="15002" spans="9:11" x14ac:dyDescent="0.25">
      <c r="I15002"/>
      <c r="K15002"/>
    </row>
    <row r="15003" spans="9:11" x14ac:dyDescent="0.25">
      <c r="I15003"/>
      <c r="K15003"/>
    </row>
    <row r="15004" spans="9:11" x14ac:dyDescent="0.25">
      <c r="I15004"/>
      <c r="K15004"/>
    </row>
    <row r="15005" spans="9:11" x14ac:dyDescent="0.25">
      <c r="I15005"/>
      <c r="K15005"/>
    </row>
    <row r="15006" spans="9:11" x14ac:dyDescent="0.25">
      <c r="I15006"/>
      <c r="K15006"/>
    </row>
    <row r="15007" spans="9:11" x14ac:dyDescent="0.25">
      <c r="I15007"/>
      <c r="K15007"/>
    </row>
    <row r="15008" spans="9:11" x14ac:dyDescent="0.25">
      <c r="I15008"/>
      <c r="K15008"/>
    </row>
    <row r="15009" spans="9:11" x14ac:dyDescent="0.25">
      <c r="I15009"/>
      <c r="K15009"/>
    </row>
    <row r="15010" spans="9:11" x14ac:dyDescent="0.25">
      <c r="I15010"/>
      <c r="K15010"/>
    </row>
    <row r="15011" spans="9:11" x14ac:dyDescent="0.25">
      <c r="I15011"/>
      <c r="K15011"/>
    </row>
    <row r="15012" spans="9:11" x14ac:dyDescent="0.25">
      <c r="I15012"/>
      <c r="K15012"/>
    </row>
    <row r="15013" spans="9:11" x14ac:dyDescent="0.25">
      <c r="I15013"/>
      <c r="K15013"/>
    </row>
    <row r="15014" spans="9:11" x14ac:dyDescent="0.25">
      <c r="I15014"/>
      <c r="K15014"/>
    </row>
    <row r="15015" spans="9:11" x14ac:dyDescent="0.25">
      <c r="I15015"/>
      <c r="K15015"/>
    </row>
    <row r="15016" spans="9:11" x14ac:dyDescent="0.25">
      <c r="I15016"/>
      <c r="K15016"/>
    </row>
    <row r="15017" spans="9:11" x14ac:dyDescent="0.25">
      <c r="I15017"/>
      <c r="K15017"/>
    </row>
    <row r="15018" spans="9:11" x14ac:dyDescent="0.25">
      <c r="I15018"/>
      <c r="K15018"/>
    </row>
    <row r="15019" spans="9:11" x14ac:dyDescent="0.25">
      <c r="I15019"/>
      <c r="K15019"/>
    </row>
    <row r="15020" spans="9:11" x14ac:dyDescent="0.25">
      <c r="I15020"/>
      <c r="K15020"/>
    </row>
    <row r="15021" spans="9:11" x14ac:dyDescent="0.25">
      <c r="I15021"/>
      <c r="K15021"/>
    </row>
    <row r="15022" spans="9:11" x14ac:dyDescent="0.25">
      <c r="I15022"/>
      <c r="K15022"/>
    </row>
    <row r="15023" spans="9:11" x14ac:dyDescent="0.25">
      <c r="I15023"/>
      <c r="K15023"/>
    </row>
    <row r="15024" spans="9:11" x14ac:dyDescent="0.25">
      <c r="I15024"/>
      <c r="K15024"/>
    </row>
    <row r="15025" spans="9:11" x14ac:dyDescent="0.25">
      <c r="I15025"/>
      <c r="K15025"/>
    </row>
    <row r="15026" spans="9:11" x14ac:dyDescent="0.25">
      <c r="I15026"/>
      <c r="K15026"/>
    </row>
    <row r="15027" spans="9:11" x14ac:dyDescent="0.25">
      <c r="I15027"/>
      <c r="K15027"/>
    </row>
    <row r="15028" spans="9:11" x14ac:dyDescent="0.25">
      <c r="I15028"/>
      <c r="K15028"/>
    </row>
    <row r="15029" spans="9:11" x14ac:dyDescent="0.25">
      <c r="I15029"/>
      <c r="K15029"/>
    </row>
    <row r="15030" spans="9:11" x14ac:dyDescent="0.25">
      <c r="I15030"/>
      <c r="K15030"/>
    </row>
    <row r="15031" spans="9:11" x14ac:dyDescent="0.25">
      <c r="I15031"/>
      <c r="K15031"/>
    </row>
    <row r="15032" spans="9:11" x14ac:dyDescent="0.25">
      <c r="I15032"/>
      <c r="K15032"/>
    </row>
    <row r="15033" spans="9:11" x14ac:dyDescent="0.25">
      <c r="I15033"/>
      <c r="K15033"/>
    </row>
    <row r="15034" spans="9:11" x14ac:dyDescent="0.25">
      <c r="I15034"/>
      <c r="K15034"/>
    </row>
    <row r="15035" spans="9:11" x14ac:dyDescent="0.25">
      <c r="I15035"/>
      <c r="K15035"/>
    </row>
    <row r="15036" spans="9:11" x14ac:dyDescent="0.25">
      <c r="I15036"/>
      <c r="K15036"/>
    </row>
    <row r="15037" spans="9:11" x14ac:dyDescent="0.25">
      <c r="I15037"/>
      <c r="K15037"/>
    </row>
    <row r="15038" spans="9:11" x14ac:dyDescent="0.25">
      <c r="I15038"/>
      <c r="K15038"/>
    </row>
    <row r="15039" spans="9:11" x14ac:dyDescent="0.25">
      <c r="I15039"/>
      <c r="K15039"/>
    </row>
    <row r="15040" spans="9:11" x14ac:dyDescent="0.25">
      <c r="I15040"/>
      <c r="K15040"/>
    </row>
    <row r="15041" spans="9:11" x14ac:dyDescent="0.25">
      <c r="I15041"/>
      <c r="K15041"/>
    </row>
    <row r="15042" spans="9:11" x14ac:dyDescent="0.25">
      <c r="I15042"/>
      <c r="K15042"/>
    </row>
    <row r="15043" spans="9:11" x14ac:dyDescent="0.25">
      <c r="I15043"/>
      <c r="K15043"/>
    </row>
    <row r="15044" spans="9:11" x14ac:dyDescent="0.25">
      <c r="I15044"/>
      <c r="K15044"/>
    </row>
    <row r="15045" spans="9:11" x14ac:dyDescent="0.25">
      <c r="I15045"/>
      <c r="K15045"/>
    </row>
    <row r="15046" spans="9:11" x14ac:dyDescent="0.25">
      <c r="I15046"/>
      <c r="K15046"/>
    </row>
    <row r="15047" spans="9:11" x14ac:dyDescent="0.25">
      <c r="I15047"/>
      <c r="K15047"/>
    </row>
    <row r="15048" spans="9:11" x14ac:dyDescent="0.25">
      <c r="I15048"/>
      <c r="K15048"/>
    </row>
    <row r="15049" spans="9:11" x14ac:dyDescent="0.25">
      <c r="I15049"/>
      <c r="K15049"/>
    </row>
    <row r="15050" spans="9:11" x14ac:dyDescent="0.25">
      <c r="I15050"/>
      <c r="K15050"/>
    </row>
    <row r="15051" spans="9:11" x14ac:dyDescent="0.25">
      <c r="I15051"/>
      <c r="K15051"/>
    </row>
    <row r="15052" spans="9:11" x14ac:dyDescent="0.25">
      <c r="I15052"/>
      <c r="K15052"/>
    </row>
    <row r="15053" spans="9:11" x14ac:dyDescent="0.25">
      <c r="I15053"/>
      <c r="K15053"/>
    </row>
    <row r="15054" spans="9:11" x14ac:dyDescent="0.25">
      <c r="I15054"/>
      <c r="K15054"/>
    </row>
    <row r="15055" spans="9:11" x14ac:dyDescent="0.25">
      <c r="I15055"/>
      <c r="K15055"/>
    </row>
    <row r="15056" spans="9:11" x14ac:dyDescent="0.25">
      <c r="I15056"/>
      <c r="K15056"/>
    </row>
    <row r="15057" spans="9:11" x14ac:dyDescent="0.25">
      <c r="I15057"/>
      <c r="K15057"/>
    </row>
    <row r="15058" spans="9:11" x14ac:dyDescent="0.25">
      <c r="I15058"/>
      <c r="K15058"/>
    </row>
    <row r="15059" spans="9:11" x14ac:dyDescent="0.25">
      <c r="I15059"/>
      <c r="K15059"/>
    </row>
    <row r="15060" spans="9:11" x14ac:dyDescent="0.25">
      <c r="I15060"/>
      <c r="K15060"/>
    </row>
    <row r="15061" spans="9:11" x14ac:dyDescent="0.25">
      <c r="I15061"/>
      <c r="K15061"/>
    </row>
    <row r="15062" spans="9:11" x14ac:dyDescent="0.25">
      <c r="I15062"/>
      <c r="K15062"/>
    </row>
    <row r="15063" spans="9:11" x14ac:dyDescent="0.25">
      <c r="I15063"/>
      <c r="K15063"/>
    </row>
    <row r="15064" spans="9:11" x14ac:dyDescent="0.25">
      <c r="I15064"/>
      <c r="K15064"/>
    </row>
    <row r="15065" spans="9:11" x14ac:dyDescent="0.25">
      <c r="I15065"/>
      <c r="K15065"/>
    </row>
    <row r="15066" spans="9:11" x14ac:dyDescent="0.25">
      <c r="I15066"/>
      <c r="K15066"/>
    </row>
    <row r="15067" spans="9:11" x14ac:dyDescent="0.25">
      <c r="I15067"/>
      <c r="K15067"/>
    </row>
    <row r="15068" spans="9:11" x14ac:dyDescent="0.25">
      <c r="I15068"/>
      <c r="K15068"/>
    </row>
    <row r="15069" spans="9:11" x14ac:dyDescent="0.25">
      <c r="I15069"/>
      <c r="K15069"/>
    </row>
    <row r="15070" spans="9:11" x14ac:dyDescent="0.25">
      <c r="I15070"/>
      <c r="K15070"/>
    </row>
    <row r="15071" spans="9:11" x14ac:dyDescent="0.25">
      <c r="I15071"/>
      <c r="K15071"/>
    </row>
    <row r="15072" spans="9:11" x14ac:dyDescent="0.25">
      <c r="I15072"/>
      <c r="K15072"/>
    </row>
    <row r="15073" spans="9:11" x14ac:dyDescent="0.25">
      <c r="I15073"/>
      <c r="K15073"/>
    </row>
    <row r="15074" spans="9:11" x14ac:dyDescent="0.25">
      <c r="I15074"/>
      <c r="K15074"/>
    </row>
    <row r="15075" spans="9:11" x14ac:dyDescent="0.25">
      <c r="I15075"/>
      <c r="K15075"/>
    </row>
    <row r="15076" spans="9:11" x14ac:dyDescent="0.25">
      <c r="I15076"/>
      <c r="K15076"/>
    </row>
    <row r="15077" spans="9:11" x14ac:dyDescent="0.25">
      <c r="I15077"/>
      <c r="K15077"/>
    </row>
    <row r="15078" spans="9:11" x14ac:dyDescent="0.25">
      <c r="I15078"/>
      <c r="K15078"/>
    </row>
    <row r="15079" spans="9:11" x14ac:dyDescent="0.25">
      <c r="I15079"/>
      <c r="K15079"/>
    </row>
    <row r="15080" spans="9:11" x14ac:dyDescent="0.25">
      <c r="I15080"/>
      <c r="K15080"/>
    </row>
    <row r="15081" spans="9:11" x14ac:dyDescent="0.25">
      <c r="I15081"/>
      <c r="K15081"/>
    </row>
    <row r="15082" spans="9:11" x14ac:dyDescent="0.25">
      <c r="I15082"/>
      <c r="K15082"/>
    </row>
    <row r="15083" spans="9:11" x14ac:dyDescent="0.25">
      <c r="I15083"/>
      <c r="K15083"/>
    </row>
    <row r="15084" spans="9:11" x14ac:dyDescent="0.25">
      <c r="I15084"/>
      <c r="K15084"/>
    </row>
    <row r="15085" spans="9:11" x14ac:dyDescent="0.25">
      <c r="I15085"/>
      <c r="K15085"/>
    </row>
    <row r="15086" spans="9:11" x14ac:dyDescent="0.25">
      <c r="I15086"/>
      <c r="K15086"/>
    </row>
    <row r="15087" spans="9:11" x14ac:dyDescent="0.25">
      <c r="I15087"/>
      <c r="K15087"/>
    </row>
    <row r="15088" spans="9:11" x14ac:dyDescent="0.25">
      <c r="I15088"/>
      <c r="K15088"/>
    </row>
    <row r="15089" spans="9:11" x14ac:dyDescent="0.25">
      <c r="I15089"/>
      <c r="K15089"/>
    </row>
    <row r="15090" spans="9:11" x14ac:dyDescent="0.25">
      <c r="I15090"/>
      <c r="K15090"/>
    </row>
    <row r="15091" spans="9:11" x14ac:dyDescent="0.25">
      <c r="I15091"/>
      <c r="K15091"/>
    </row>
    <row r="15092" spans="9:11" x14ac:dyDescent="0.25">
      <c r="I15092"/>
      <c r="K15092"/>
    </row>
    <row r="15093" spans="9:11" x14ac:dyDescent="0.25">
      <c r="I15093"/>
      <c r="K15093"/>
    </row>
    <row r="15094" spans="9:11" x14ac:dyDescent="0.25">
      <c r="I15094"/>
      <c r="K15094"/>
    </row>
    <row r="15095" spans="9:11" x14ac:dyDescent="0.25">
      <c r="I15095"/>
      <c r="K15095"/>
    </row>
    <row r="15096" spans="9:11" x14ac:dyDescent="0.25">
      <c r="I15096"/>
      <c r="K15096"/>
    </row>
    <row r="15097" spans="9:11" x14ac:dyDescent="0.25">
      <c r="I15097"/>
      <c r="K15097"/>
    </row>
    <row r="15098" spans="9:11" x14ac:dyDescent="0.25">
      <c r="I15098"/>
      <c r="K15098"/>
    </row>
    <row r="15099" spans="9:11" x14ac:dyDescent="0.25">
      <c r="I15099"/>
      <c r="K15099"/>
    </row>
    <row r="15100" spans="9:11" x14ac:dyDescent="0.25">
      <c r="I15100"/>
      <c r="K15100"/>
    </row>
    <row r="15101" spans="9:11" x14ac:dyDescent="0.25">
      <c r="I15101"/>
      <c r="K15101"/>
    </row>
    <row r="15102" spans="9:11" x14ac:dyDescent="0.25">
      <c r="I15102"/>
      <c r="K15102"/>
    </row>
    <row r="15103" spans="9:11" x14ac:dyDescent="0.25">
      <c r="I15103"/>
      <c r="K15103"/>
    </row>
    <row r="15104" spans="9:11" x14ac:dyDescent="0.25">
      <c r="I15104"/>
      <c r="K15104"/>
    </row>
    <row r="15105" spans="9:11" x14ac:dyDescent="0.25">
      <c r="I15105"/>
      <c r="K15105"/>
    </row>
    <row r="15106" spans="9:11" x14ac:dyDescent="0.25">
      <c r="I15106"/>
      <c r="K15106"/>
    </row>
    <row r="15107" spans="9:11" x14ac:dyDescent="0.25">
      <c r="I15107"/>
      <c r="K15107"/>
    </row>
    <row r="15108" spans="9:11" x14ac:dyDescent="0.25">
      <c r="I15108"/>
      <c r="K15108"/>
    </row>
    <row r="15109" spans="9:11" x14ac:dyDescent="0.25">
      <c r="I15109"/>
      <c r="K15109"/>
    </row>
    <row r="15110" spans="9:11" x14ac:dyDescent="0.25">
      <c r="I15110"/>
      <c r="K15110"/>
    </row>
    <row r="15111" spans="9:11" x14ac:dyDescent="0.25">
      <c r="I15111"/>
      <c r="K15111"/>
    </row>
    <row r="15112" spans="9:11" x14ac:dyDescent="0.25">
      <c r="I15112"/>
      <c r="K15112"/>
    </row>
    <row r="15113" spans="9:11" x14ac:dyDescent="0.25">
      <c r="I15113"/>
      <c r="K15113"/>
    </row>
    <row r="15114" spans="9:11" x14ac:dyDescent="0.25">
      <c r="I15114"/>
      <c r="K15114"/>
    </row>
    <row r="15115" spans="9:11" x14ac:dyDescent="0.25">
      <c r="I15115"/>
      <c r="K15115"/>
    </row>
    <row r="15116" spans="9:11" x14ac:dyDescent="0.25">
      <c r="I15116"/>
      <c r="K15116"/>
    </row>
    <row r="15117" spans="9:11" x14ac:dyDescent="0.25">
      <c r="I15117"/>
      <c r="K15117"/>
    </row>
    <row r="15118" spans="9:11" x14ac:dyDescent="0.25">
      <c r="I15118"/>
      <c r="K15118"/>
    </row>
    <row r="15119" spans="9:11" x14ac:dyDescent="0.25">
      <c r="I15119"/>
      <c r="K15119"/>
    </row>
    <row r="15120" spans="9:11" x14ac:dyDescent="0.25">
      <c r="I15120"/>
      <c r="K15120"/>
    </row>
    <row r="15121" spans="9:11" x14ac:dyDescent="0.25">
      <c r="I15121"/>
      <c r="K15121"/>
    </row>
    <row r="15122" spans="9:11" x14ac:dyDescent="0.25">
      <c r="I15122"/>
      <c r="K15122"/>
    </row>
    <row r="15123" spans="9:11" x14ac:dyDescent="0.25">
      <c r="I15123"/>
      <c r="K15123"/>
    </row>
    <row r="15124" spans="9:11" x14ac:dyDescent="0.25">
      <c r="I15124"/>
      <c r="K15124"/>
    </row>
    <row r="15125" spans="9:11" x14ac:dyDescent="0.25">
      <c r="I15125"/>
      <c r="K15125"/>
    </row>
    <row r="15126" spans="9:11" x14ac:dyDescent="0.25">
      <c r="I15126"/>
      <c r="K15126"/>
    </row>
    <row r="15127" spans="9:11" x14ac:dyDescent="0.25">
      <c r="I15127"/>
      <c r="K15127"/>
    </row>
    <row r="15128" spans="9:11" x14ac:dyDescent="0.25">
      <c r="I15128"/>
      <c r="K15128"/>
    </row>
    <row r="15129" spans="9:11" x14ac:dyDescent="0.25">
      <c r="I15129"/>
      <c r="K15129"/>
    </row>
    <row r="15130" spans="9:11" x14ac:dyDescent="0.25">
      <c r="I15130"/>
      <c r="K15130"/>
    </row>
    <row r="15131" spans="9:11" x14ac:dyDescent="0.25">
      <c r="I15131"/>
      <c r="K15131"/>
    </row>
    <row r="15132" spans="9:11" x14ac:dyDescent="0.25">
      <c r="I15132"/>
      <c r="K15132"/>
    </row>
    <row r="15133" spans="9:11" x14ac:dyDescent="0.25">
      <c r="I15133"/>
      <c r="K15133"/>
    </row>
    <row r="15134" spans="9:11" x14ac:dyDescent="0.25">
      <c r="I15134"/>
      <c r="K15134"/>
    </row>
    <row r="15135" spans="9:11" x14ac:dyDescent="0.25">
      <c r="I15135"/>
      <c r="K15135"/>
    </row>
    <row r="15136" spans="9:11" x14ac:dyDescent="0.25">
      <c r="I15136"/>
      <c r="K15136"/>
    </row>
    <row r="15137" spans="9:11" x14ac:dyDescent="0.25">
      <c r="I15137"/>
      <c r="K15137"/>
    </row>
    <row r="15138" spans="9:11" x14ac:dyDescent="0.25">
      <c r="I15138"/>
      <c r="K15138"/>
    </row>
    <row r="15139" spans="9:11" x14ac:dyDescent="0.25">
      <c r="I15139"/>
      <c r="K15139"/>
    </row>
    <row r="15140" spans="9:11" x14ac:dyDescent="0.25">
      <c r="I15140"/>
      <c r="K15140"/>
    </row>
    <row r="15141" spans="9:11" x14ac:dyDescent="0.25">
      <c r="I15141"/>
      <c r="K15141"/>
    </row>
    <row r="15142" spans="9:11" x14ac:dyDescent="0.25">
      <c r="I15142"/>
      <c r="K15142"/>
    </row>
    <row r="15143" spans="9:11" x14ac:dyDescent="0.25">
      <c r="I15143"/>
      <c r="K15143"/>
    </row>
    <row r="15144" spans="9:11" x14ac:dyDescent="0.25">
      <c r="I15144"/>
      <c r="K15144"/>
    </row>
    <row r="15145" spans="9:11" x14ac:dyDescent="0.25">
      <c r="I15145"/>
      <c r="K15145"/>
    </row>
    <row r="15146" spans="9:11" x14ac:dyDescent="0.25">
      <c r="I15146"/>
      <c r="K15146"/>
    </row>
    <row r="15147" spans="9:11" x14ac:dyDescent="0.25">
      <c r="I15147"/>
      <c r="K15147"/>
    </row>
    <row r="15148" spans="9:11" x14ac:dyDescent="0.25">
      <c r="I15148"/>
      <c r="K15148"/>
    </row>
    <row r="15149" spans="9:11" x14ac:dyDescent="0.25">
      <c r="I15149"/>
      <c r="K15149"/>
    </row>
    <row r="15150" spans="9:11" x14ac:dyDescent="0.25">
      <c r="I15150"/>
      <c r="K15150"/>
    </row>
    <row r="15151" spans="9:11" x14ac:dyDescent="0.25">
      <c r="I15151"/>
      <c r="K15151"/>
    </row>
    <row r="15152" spans="9:11" x14ac:dyDescent="0.25">
      <c r="I15152"/>
      <c r="K15152"/>
    </row>
    <row r="15153" spans="9:11" x14ac:dyDescent="0.25">
      <c r="I15153"/>
      <c r="K15153"/>
    </row>
    <row r="15154" spans="9:11" x14ac:dyDescent="0.25">
      <c r="I15154"/>
      <c r="K15154"/>
    </row>
    <row r="15155" spans="9:11" x14ac:dyDescent="0.25">
      <c r="I15155"/>
      <c r="K15155"/>
    </row>
    <row r="15156" spans="9:11" x14ac:dyDescent="0.25">
      <c r="I15156"/>
      <c r="K15156"/>
    </row>
    <row r="15157" spans="9:11" x14ac:dyDescent="0.25">
      <c r="I15157"/>
      <c r="K15157"/>
    </row>
    <row r="15158" spans="9:11" x14ac:dyDescent="0.25">
      <c r="I15158"/>
      <c r="K15158"/>
    </row>
    <row r="15159" spans="9:11" x14ac:dyDescent="0.25">
      <c r="I15159"/>
      <c r="K15159"/>
    </row>
    <row r="15160" spans="9:11" x14ac:dyDescent="0.25">
      <c r="I15160"/>
      <c r="K15160"/>
    </row>
    <row r="15161" spans="9:11" x14ac:dyDescent="0.25">
      <c r="I15161"/>
      <c r="K15161"/>
    </row>
    <row r="15162" spans="9:11" x14ac:dyDescent="0.25">
      <c r="I15162"/>
      <c r="K15162"/>
    </row>
    <row r="15163" spans="9:11" x14ac:dyDescent="0.25">
      <c r="I15163"/>
      <c r="K15163"/>
    </row>
    <row r="15164" spans="9:11" x14ac:dyDescent="0.25">
      <c r="I15164"/>
      <c r="K15164"/>
    </row>
    <row r="15165" spans="9:11" x14ac:dyDescent="0.25">
      <c r="I15165"/>
      <c r="K15165"/>
    </row>
    <row r="15166" spans="9:11" x14ac:dyDescent="0.25">
      <c r="I15166"/>
      <c r="K15166"/>
    </row>
    <row r="15167" spans="9:11" x14ac:dyDescent="0.25">
      <c r="I15167"/>
      <c r="K15167"/>
    </row>
    <row r="15168" spans="9:11" x14ac:dyDescent="0.25">
      <c r="I15168"/>
      <c r="K15168"/>
    </row>
    <row r="15169" spans="9:11" x14ac:dyDescent="0.25">
      <c r="I15169"/>
      <c r="K15169"/>
    </row>
    <row r="15170" spans="9:11" x14ac:dyDescent="0.25">
      <c r="I15170"/>
      <c r="K15170"/>
    </row>
    <row r="15171" spans="9:11" x14ac:dyDescent="0.25">
      <c r="I15171"/>
      <c r="K15171"/>
    </row>
    <row r="15172" spans="9:11" x14ac:dyDescent="0.25">
      <c r="I15172"/>
      <c r="K15172"/>
    </row>
    <row r="15173" spans="9:11" x14ac:dyDescent="0.25">
      <c r="I15173"/>
      <c r="K15173"/>
    </row>
    <row r="15174" spans="9:11" x14ac:dyDescent="0.25">
      <c r="I15174"/>
      <c r="K15174"/>
    </row>
    <row r="15175" spans="9:11" x14ac:dyDescent="0.25">
      <c r="I15175"/>
      <c r="K15175"/>
    </row>
    <row r="15176" spans="9:11" x14ac:dyDescent="0.25">
      <c r="I15176"/>
      <c r="K15176"/>
    </row>
    <row r="15177" spans="9:11" x14ac:dyDescent="0.25">
      <c r="I15177"/>
      <c r="K15177"/>
    </row>
    <row r="15178" spans="9:11" x14ac:dyDescent="0.25">
      <c r="I15178"/>
      <c r="K15178"/>
    </row>
    <row r="15179" spans="9:11" x14ac:dyDescent="0.25">
      <c r="I15179"/>
      <c r="K15179"/>
    </row>
    <row r="15180" spans="9:11" x14ac:dyDescent="0.25">
      <c r="I15180"/>
      <c r="K15180"/>
    </row>
    <row r="15181" spans="9:11" x14ac:dyDescent="0.25">
      <c r="I15181"/>
      <c r="K15181"/>
    </row>
    <row r="15182" spans="9:11" x14ac:dyDescent="0.25">
      <c r="I15182"/>
      <c r="K15182"/>
    </row>
    <row r="15183" spans="9:11" x14ac:dyDescent="0.25">
      <c r="I15183"/>
      <c r="K15183"/>
    </row>
    <row r="15184" spans="9:11" x14ac:dyDescent="0.25">
      <c r="I15184"/>
      <c r="K15184"/>
    </row>
    <row r="15185" spans="9:11" x14ac:dyDescent="0.25">
      <c r="I15185"/>
      <c r="K15185"/>
    </row>
    <row r="15186" spans="9:11" x14ac:dyDescent="0.25">
      <c r="I15186"/>
      <c r="K15186"/>
    </row>
    <row r="15187" spans="9:11" x14ac:dyDescent="0.25">
      <c r="I15187"/>
      <c r="K15187"/>
    </row>
    <row r="15188" spans="9:11" x14ac:dyDescent="0.25">
      <c r="I15188"/>
      <c r="K15188"/>
    </row>
    <row r="15189" spans="9:11" x14ac:dyDescent="0.25">
      <c r="I15189"/>
      <c r="K15189"/>
    </row>
    <row r="15190" spans="9:11" x14ac:dyDescent="0.25">
      <c r="I15190"/>
      <c r="K15190"/>
    </row>
    <row r="15191" spans="9:11" x14ac:dyDescent="0.25">
      <c r="I15191"/>
      <c r="K15191"/>
    </row>
    <row r="15192" spans="9:11" x14ac:dyDescent="0.25">
      <c r="I15192"/>
      <c r="K15192"/>
    </row>
    <row r="15193" spans="9:11" x14ac:dyDescent="0.25">
      <c r="I15193"/>
      <c r="K15193"/>
    </row>
    <row r="15194" spans="9:11" x14ac:dyDescent="0.25">
      <c r="I15194"/>
      <c r="K15194"/>
    </row>
    <row r="15195" spans="9:11" x14ac:dyDescent="0.25">
      <c r="I15195"/>
      <c r="K15195"/>
    </row>
    <row r="15196" spans="9:11" x14ac:dyDescent="0.25">
      <c r="I15196"/>
      <c r="K15196"/>
    </row>
    <row r="15197" spans="9:11" x14ac:dyDescent="0.25">
      <c r="I15197"/>
      <c r="K15197"/>
    </row>
    <row r="15198" spans="9:11" x14ac:dyDescent="0.25">
      <c r="I15198"/>
      <c r="K15198"/>
    </row>
    <row r="15199" spans="9:11" x14ac:dyDescent="0.25">
      <c r="I15199"/>
      <c r="K15199"/>
    </row>
    <row r="15200" spans="9:11" x14ac:dyDescent="0.25">
      <c r="I15200"/>
      <c r="K15200"/>
    </row>
    <row r="15201" spans="9:11" x14ac:dyDescent="0.25">
      <c r="I15201"/>
      <c r="K15201"/>
    </row>
    <row r="15202" spans="9:11" x14ac:dyDescent="0.25">
      <c r="I15202"/>
      <c r="K15202"/>
    </row>
    <row r="15203" spans="9:11" x14ac:dyDescent="0.25">
      <c r="I15203"/>
      <c r="K15203"/>
    </row>
    <row r="15204" spans="9:11" x14ac:dyDescent="0.25">
      <c r="I15204"/>
      <c r="K15204"/>
    </row>
    <row r="15205" spans="9:11" x14ac:dyDescent="0.25">
      <c r="I15205"/>
      <c r="K15205"/>
    </row>
    <row r="15206" spans="9:11" x14ac:dyDescent="0.25">
      <c r="I15206"/>
      <c r="K15206"/>
    </row>
    <row r="15207" spans="9:11" x14ac:dyDescent="0.25">
      <c r="I15207"/>
      <c r="K15207"/>
    </row>
    <row r="15208" spans="9:11" x14ac:dyDescent="0.25">
      <c r="I15208"/>
      <c r="K15208"/>
    </row>
    <row r="15209" spans="9:11" x14ac:dyDescent="0.25">
      <c r="I15209"/>
      <c r="K15209"/>
    </row>
    <row r="15210" spans="9:11" x14ac:dyDescent="0.25">
      <c r="I15210"/>
      <c r="K15210"/>
    </row>
    <row r="15211" spans="9:11" x14ac:dyDescent="0.25">
      <c r="I15211"/>
      <c r="K15211"/>
    </row>
    <row r="15212" spans="9:11" x14ac:dyDescent="0.25">
      <c r="I15212"/>
      <c r="K15212"/>
    </row>
    <row r="15213" spans="9:11" x14ac:dyDescent="0.25">
      <c r="I15213"/>
      <c r="K15213"/>
    </row>
    <row r="15214" spans="9:11" x14ac:dyDescent="0.25">
      <c r="I15214"/>
      <c r="K15214"/>
    </row>
    <row r="15215" spans="9:11" x14ac:dyDescent="0.25">
      <c r="I15215"/>
      <c r="K15215"/>
    </row>
    <row r="15216" spans="9:11" x14ac:dyDescent="0.25">
      <c r="I15216"/>
      <c r="K15216"/>
    </row>
    <row r="15217" spans="9:11" x14ac:dyDescent="0.25">
      <c r="I15217"/>
      <c r="K15217"/>
    </row>
    <row r="15218" spans="9:11" x14ac:dyDescent="0.25">
      <c r="I15218"/>
      <c r="K15218"/>
    </row>
    <row r="15219" spans="9:11" x14ac:dyDescent="0.25">
      <c r="I15219"/>
      <c r="K15219"/>
    </row>
    <row r="15220" spans="9:11" x14ac:dyDescent="0.25">
      <c r="I15220"/>
      <c r="K15220"/>
    </row>
    <row r="15221" spans="9:11" x14ac:dyDescent="0.25">
      <c r="I15221"/>
      <c r="K15221"/>
    </row>
    <row r="15222" spans="9:11" x14ac:dyDescent="0.25">
      <c r="I15222"/>
      <c r="K15222"/>
    </row>
    <row r="15223" spans="9:11" x14ac:dyDescent="0.25">
      <c r="I15223"/>
      <c r="K15223"/>
    </row>
    <row r="15224" spans="9:11" x14ac:dyDescent="0.25">
      <c r="I15224"/>
      <c r="K15224"/>
    </row>
    <row r="15225" spans="9:11" x14ac:dyDescent="0.25">
      <c r="I15225"/>
      <c r="K15225"/>
    </row>
    <row r="15226" spans="9:11" x14ac:dyDescent="0.25">
      <c r="I15226"/>
      <c r="K15226"/>
    </row>
    <row r="15227" spans="9:11" x14ac:dyDescent="0.25">
      <c r="I15227"/>
      <c r="K15227"/>
    </row>
    <row r="15228" spans="9:11" x14ac:dyDescent="0.25">
      <c r="I15228"/>
      <c r="K15228"/>
    </row>
    <row r="15229" spans="9:11" x14ac:dyDescent="0.25">
      <c r="I15229"/>
      <c r="K15229"/>
    </row>
    <row r="15230" spans="9:11" x14ac:dyDescent="0.25">
      <c r="I15230"/>
      <c r="K15230"/>
    </row>
    <row r="15231" spans="9:11" x14ac:dyDescent="0.25">
      <c r="I15231"/>
      <c r="K15231"/>
    </row>
    <row r="15232" spans="9:11" x14ac:dyDescent="0.25">
      <c r="I15232"/>
      <c r="K15232"/>
    </row>
    <row r="15233" spans="9:11" x14ac:dyDescent="0.25">
      <c r="I15233"/>
      <c r="K15233"/>
    </row>
    <row r="15234" spans="9:11" x14ac:dyDescent="0.25">
      <c r="I15234"/>
      <c r="K15234"/>
    </row>
    <row r="15235" spans="9:11" x14ac:dyDescent="0.25">
      <c r="I15235"/>
      <c r="K15235"/>
    </row>
    <row r="15236" spans="9:11" x14ac:dyDescent="0.25">
      <c r="I15236"/>
      <c r="K15236"/>
    </row>
    <row r="15237" spans="9:11" x14ac:dyDescent="0.25">
      <c r="I15237"/>
      <c r="K15237"/>
    </row>
    <row r="15238" spans="9:11" x14ac:dyDescent="0.25">
      <c r="I15238"/>
      <c r="K15238"/>
    </row>
    <row r="15239" spans="9:11" x14ac:dyDescent="0.25">
      <c r="I15239"/>
      <c r="K15239"/>
    </row>
    <row r="15240" spans="9:11" x14ac:dyDescent="0.25">
      <c r="I15240"/>
      <c r="K15240"/>
    </row>
    <row r="15241" spans="9:11" x14ac:dyDescent="0.25">
      <c r="I15241"/>
      <c r="K15241"/>
    </row>
    <row r="15242" spans="9:11" x14ac:dyDescent="0.25">
      <c r="I15242"/>
      <c r="K15242"/>
    </row>
    <row r="15243" spans="9:11" x14ac:dyDescent="0.25">
      <c r="I15243"/>
      <c r="K15243"/>
    </row>
    <row r="15244" spans="9:11" x14ac:dyDescent="0.25">
      <c r="I15244"/>
      <c r="K15244"/>
    </row>
    <row r="15245" spans="9:11" x14ac:dyDescent="0.25">
      <c r="I15245"/>
      <c r="K15245"/>
    </row>
    <row r="15246" spans="9:11" x14ac:dyDescent="0.25">
      <c r="I15246"/>
      <c r="K15246"/>
    </row>
    <row r="15247" spans="9:11" x14ac:dyDescent="0.25">
      <c r="I15247"/>
      <c r="K15247"/>
    </row>
    <row r="15248" spans="9:11" x14ac:dyDescent="0.25">
      <c r="I15248"/>
      <c r="K15248"/>
    </row>
    <row r="15249" spans="9:11" x14ac:dyDescent="0.25">
      <c r="I15249"/>
      <c r="K15249"/>
    </row>
    <row r="15250" spans="9:11" x14ac:dyDescent="0.25">
      <c r="I15250"/>
      <c r="K15250"/>
    </row>
    <row r="15251" spans="9:11" x14ac:dyDescent="0.25">
      <c r="I15251"/>
      <c r="K15251"/>
    </row>
    <row r="15252" spans="9:11" x14ac:dyDescent="0.25">
      <c r="I15252"/>
      <c r="K15252"/>
    </row>
    <row r="15253" spans="9:11" x14ac:dyDescent="0.25">
      <c r="I15253"/>
      <c r="K15253"/>
    </row>
    <row r="15254" spans="9:11" x14ac:dyDescent="0.25">
      <c r="I15254"/>
      <c r="K15254"/>
    </row>
    <row r="15255" spans="9:11" x14ac:dyDescent="0.25">
      <c r="I15255"/>
      <c r="K15255"/>
    </row>
    <row r="15256" spans="9:11" x14ac:dyDescent="0.25">
      <c r="I15256"/>
      <c r="K15256"/>
    </row>
    <row r="15257" spans="9:11" x14ac:dyDescent="0.25">
      <c r="I15257"/>
      <c r="K15257"/>
    </row>
    <row r="15258" spans="9:11" x14ac:dyDescent="0.25">
      <c r="I15258"/>
      <c r="K15258"/>
    </row>
    <row r="15259" spans="9:11" x14ac:dyDescent="0.25">
      <c r="I15259"/>
      <c r="K15259"/>
    </row>
    <row r="15260" spans="9:11" x14ac:dyDescent="0.25">
      <c r="I15260"/>
      <c r="K15260"/>
    </row>
    <row r="15261" spans="9:11" x14ac:dyDescent="0.25">
      <c r="I15261"/>
      <c r="K15261"/>
    </row>
    <row r="15262" spans="9:11" x14ac:dyDescent="0.25">
      <c r="I15262"/>
      <c r="K15262"/>
    </row>
    <row r="15263" spans="9:11" x14ac:dyDescent="0.25">
      <c r="I15263"/>
      <c r="K15263"/>
    </row>
    <row r="15264" spans="9:11" x14ac:dyDescent="0.25">
      <c r="I15264"/>
      <c r="K15264"/>
    </row>
    <row r="15265" spans="9:11" x14ac:dyDescent="0.25">
      <c r="I15265"/>
      <c r="K15265"/>
    </row>
    <row r="15266" spans="9:11" x14ac:dyDescent="0.25">
      <c r="I15266"/>
      <c r="K15266"/>
    </row>
    <row r="15267" spans="9:11" x14ac:dyDescent="0.25">
      <c r="I15267"/>
      <c r="K15267"/>
    </row>
    <row r="15268" spans="9:11" x14ac:dyDescent="0.25">
      <c r="I15268"/>
      <c r="K15268"/>
    </row>
    <row r="15269" spans="9:11" x14ac:dyDescent="0.25">
      <c r="I15269"/>
      <c r="K15269"/>
    </row>
    <row r="15270" spans="9:11" x14ac:dyDescent="0.25">
      <c r="I15270"/>
      <c r="K15270"/>
    </row>
    <row r="15271" spans="9:11" x14ac:dyDescent="0.25">
      <c r="I15271"/>
      <c r="K15271"/>
    </row>
    <row r="15272" spans="9:11" x14ac:dyDescent="0.25">
      <c r="I15272"/>
      <c r="K15272"/>
    </row>
    <row r="15273" spans="9:11" x14ac:dyDescent="0.25">
      <c r="I15273"/>
      <c r="K15273"/>
    </row>
    <row r="15274" spans="9:11" x14ac:dyDescent="0.25">
      <c r="I15274"/>
      <c r="K15274"/>
    </row>
    <row r="15275" spans="9:11" x14ac:dyDescent="0.25">
      <c r="I15275"/>
      <c r="K15275"/>
    </row>
    <row r="15276" spans="9:11" x14ac:dyDescent="0.25">
      <c r="I15276"/>
      <c r="K15276"/>
    </row>
    <row r="15277" spans="9:11" x14ac:dyDescent="0.25">
      <c r="I15277"/>
      <c r="K15277"/>
    </row>
    <row r="15278" spans="9:11" x14ac:dyDescent="0.25">
      <c r="I15278"/>
      <c r="K15278"/>
    </row>
    <row r="15279" spans="9:11" x14ac:dyDescent="0.25">
      <c r="I15279"/>
      <c r="K15279"/>
    </row>
    <row r="15280" spans="9:11" x14ac:dyDescent="0.25">
      <c r="I15280"/>
      <c r="K15280"/>
    </row>
    <row r="15281" spans="9:11" x14ac:dyDescent="0.25">
      <c r="I15281"/>
      <c r="K15281"/>
    </row>
    <row r="15282" spans="9:11" x14ac:dyDescent="0.25">
      <c r="I15282"/>
      <c r="K15282"/>
    </row>
    <row r="15283" spans="9:11" x14ac:dyDescent="0.25">
      <c r="I15283"/>
      <c r="K15283"/>
    </row>
    <row r="15284" spans="9:11" x14ac:dyDescent="0.25">
      <c r="I15284"/>
      <c r="K15284"/>
    </row>
    <row r="15285" spans="9:11" x14ac:dyDescent="0.25">
      <c r="I15285"/>
      <c r="K15285"/>
    </row>
    <row r="15286" spans="9:11" x14ac:dyDescent="0.25">
      <c r="I15286"/>
      <c r="K15286"/>
    </row>
    <row r="15287" spans="9:11" x14ac:dyDescent="0.25">
      <c r="I15287"/>
      <c r="K15287"/>
    </row>
    <row r="15288" spans="9:11" x14ac:dyDescent="0.25">
      <c r="I15288"/>
      <c r="K15288"/>
    </row>
    <row r="15289" spans="9:11" x14ac:dyDescent="0.25">
      <c r="I15289"/>
      <c r="K15289"/>
    </row>
    <row r="15290" spans="9:11" x14ac:dyDescent="0.25">
      <c r="I15290"/>
      <c r="K15290"/>
    </row>
    <row r="15291" spans="9:11" x14ac:dyDescent="0.25">
      <c r="I15291"/>
      <c r="K15291"/>
    </row>
    <row r="15292" spans="9:11" x14ac:dyDescent="0.25">
      <c r="I15292"/>
      <c r="K15292"/>
    </row>
    <row r="15293" spans="9:11" x14ac:dyDescent="0.25">
      <c r="I15293"/>
      <c r="K15293"/>
    </row>
    <row r="15294" spans="9:11" x14ac:dyDescent="0.25">
      <c r="I15294"/>
      <c r="K15294"/>
    </row>
    <row r="15295" spans="9:11" x14ac:dyDescent="0.25">
      <c r="I15295"/>
      <c r="K15295"/>
    </row>
    <row r="15296" spans="9:11" x14ac:dyDescent="0.25">
      <c r="I15296"/>
      <c r="K15296"/>
    </row>
    <row r="15297" spans="9:11" x14ac:dyDescent="0.25">
      <c r="I15297"/>
      <c r="K15297"/>
    </row>
    <row r="15298" spans="9:11" x14ac:dyDescent="0.25">
      <c r="I15298"/>
      <c r="K15298"/>
    </row>
    <row r="15299" spans="9:11" x14ac:dyDescent="0.25">
      <c r="I15299"/>
      <c r="K15299"/>
    </row>
    <row r="15300" spans="9:11" x14ac:dyDescent="0.25">
      <c r="I15300"/>
      <c r="K15300"/>
    </row>
    <row r="15301" spans="9:11" x14ac:dyDescent="0.25">
      <c r="I15301"/>
      <c r="K15301"/>
    </row>
    <row r="15302" spans="9:11" x14ac:dyDescent="0.25">
      <c r="I15302"/>
      <c r="K15302"/>
    </row>
    <row r="15303" spans="9:11" x14ac:dyDescent="0.25">
      <c r="I15303"/>
      <c r="K15303"/>
    </row>
    <row r="15304" spans="9:11" x14ac:dyDescent="0.25">
      <c r="I15304"/>
      <c r="K15304"/>
    </row>
    <row r="15305" spans="9:11" x14ac:dyDescent="0.25">
      <c r="I15305"/>
      <c r="K15305"/>
    </row>
    <row r="15306" spans="9:11" x14ac:dyDescent="0.25">
      <c r="I15306"/>
      <c r="K15306"/>
    </row>
    <row r="15307" spans="9:11" x14ac:dyDescent="0.25">
      <c r="I15307"/>
      <c r="K15307"/>
    </row>
    <row r="15308" spans="9:11" x14ac:dyDescent="0.25">
      <c r="I15308"/>
      <c r="K15308"/>
    </row>
    <row r="15309" spans="9:11" x14ac:dyDescent="0.25">
      <c r="I15309"/>
      <c r="K15309"/>
    </row>
    <row r="15310" spans="9:11" x14ac:dyDescent="0.25">
      <c r="I15310"/>
      <c r="K15310"/>
    </row>
    <row r="15311" spans="9:11" x14ac:dyDescent="0.25">
      <c r="I15311"/>
      <c r="K15311"/>
    </row>
    <row r="15312" spans="9:11" x14ac:dyDescent="0.25">
      <c r="I15312"/>
      <c r="K15312"/>
    </row>
    <row r="15313" spans="9:11" x14ac:dyDescent="0.25">
      <c r="I15313"/>
      <c r="K15313"/>
    </row>
    <row r="15314" spans="9:11" x14ac:dyDescent="0.25">
      <c r="I15314"/>
      <c r="K15314"/>
    </row>
    <row r="15315" spans="9:11" x14ac:dyDescent="0.25">
      <c r="I15315"/>
      <c r="K15315"/>
    </row>
    <row r="15316" spans="9:11" x14ac:dyDescent="0.25">
      <c r="I15316"/>
      <c r="K15316"/>
    </row>
    <row r="15317" spans="9:11" x14ac:dyDescent="0.25">
      <c r="I15317"/>
      <c r="K15317"/>
    </row>
    <row r="15318" spans="9:11" x14ac:dyDescent="0.25">
      <c r="I15318"/>
      <c r="K15318"/>
    </row>
    <row r="15319" spans="9:11" x14ac:dyDescent="0.25">
      <c r="I15319"/>
      <c r="K15319"/>
    </row>
    <row r="15320" spans="9:11" x14ac:dyDescent="0.25">
      <c r="I15320"/>
      <c r="K15320"/>
    </row>
    <row r="15321" spans="9:11" x14ac:dyDescent="0.25">
      <c r="I15321"/>
      <c r="K15321"/>
    </row>
    <row r="15322" spans="9:11" x14ac:dyDescent="0.25">
      <c r="I15322"/>
      <c r="K15322"/>
    </row>
    <row r="15323" spans="9:11" x14ac:dyDescent="0.25">
      <c r="I15323"/>
      <c r="K15323"/>
    </row>
    <row r="15324" spans="9:11" x14ac:dyDescent="0.25">
      <c r="I15324"/>
      <c r="K15324"/>
    </row>
    <row r="15325" spans="9:11" x14ac:dyDescent="0.25">
      <c r="I15325"/>
      <c r="K15325"/>
    </row>
    <row r="15326" spans="9:11" x14ac:dyDescent="0.25">
      <c r="I15326"/>
      <c r="K15326"/>
    </row>
    <row r="15327" spans="9:11" x14ac:dyDescent="0.25">
      <c r="I15327"/>
      <c r="K15327"/>
    </row>
    <row r="15328" spans="9:11" x14ac:dyDescent="0.25">
      <c r="I15328"/>
      <c r="K15328"/>
    </row>
    <row r="15329" spans="9:11" x14ac:dyDescent="0.25">
      <c r="I15329"/>
      <c r="K15329"/>
    </row>
    <row r="15330" spans="9:11" x14ac:dyDescent="0.25">
      <c r="I15330"/>
      <c r="K15330"/>
    </row>
    <row r="15331" spans="9:11" x14ac:dyDescent="0.25">
      <c r="I15331"/>
      <c r="K15331"/>
    </row>
    <row r="15332" spans="9:11" x14ac:dyDescent="0.25">
      <c r="I15332"/>
      <c r="K15332"/>
    </row>
    <row r="15333" spans="9:11" x14ac:dyDescent="0.25">
      <c r="I15333"/>
      <c r="K15333"/>
    </row>
    <row r="15334" spans="9:11" x14ac:dyDescent="0.25">
      <c r="I15334"/>
      <c r="K15334"/>
    </row>
    <row r="15335" spans="9:11" x14ac:dyDescent="0.25">
      <c r="I15335"/>
      <c r="K15335"/>
    </row>
    <row r="15336" spans="9:11" x14ac:dyDescent="0.25">
      <c r="I15336"/>
      <c r="K15336"/>
    </row>
    <row r="15337" spans="9:11" x14ac:dyDescent="0.25">
      <c r="I15337"/>
      <c r="K15337"/>
    </row>
    <row r="15338" spans="9:11" x14ac:dyDescent="0.25">
      <c r="I15338"/>
      <c r="K15338"/>
    </row>
    <row r="15339" spans="9:11" x14ac:dyDescent="0.25">
      <c r="I15339"/>
      <c r="K15339"/>
    </row>
    <row r="15340" spans="9:11" x14ac:dyDescent="0.25">
      <c r="I15340"/>
      <c r="K15340"/>
    </row>
    <row r="15341" spans="9:11" x14ac:dyDescent="0.25">
      <c r="I15341"/>
      <c r="K15341"/>
    </row>
    <row r="15342" spans="9:11" x14ac:dyDescent="0.25">
      <c r="I15342"/>
      <c r="K15342"/>
    </row>
    <row r="15343" spans="9:11" x14ac:dyDescent="0.25">
      <c r="I15343"/>
      <c r="K15343"/>
    </row>
    <row r="15344" spans="9:11" x14ac:dyDescent="0.25">
      <c r="I15344"/>
      <c r="K15344"/>
    </row>
    <row r="15345" spans="9:11" x14ac:dyDescent="0.25">
      <c r="I15345"/>
      <c r="K15345"/>
    </row>
    <row r="15346" spans="9:11" x14ac:dyDescent="0.25">
      <c r="I15346"/>
      <c r="K15346"/>
    </row>
    <row r="15347" spans="9:11" x14ac:dyDescent="0.25">
      <c r="I15347"/>
      <c r="K15347"/>
    </row>
    <row r="15348" spans="9:11" x14ac:dyDescent="0.25">
      <c r="I15348"/>
      <c r="K15348"/>
    </row>
    <row r="15349" spans="9:11" x14ac:dyDescent="0.25">
      <c r="I15349"/>
      <c r="K15349"/>
    </row>
    <row r="15350" spans="9:11" x14ac:dyDescent="0.25">
      <c r="I15350"/>
      <c r="K15350"/>
    </row>
    <row r="15351" spans="9:11" x14ac:dyDescent="0.25">
      <c r="I15351"/>
      <c r="K15351"/>
    </row>
    <row r="15352" spans="9:11" x14ac:dyDescent="0.25">
      <c r="I15352"/>
      <c r="K15352"/>
    </row>
    <row r="15353" spans="9:11" x14ac:dyDescent="0.25">
      <c r="I15353"/>
      <c r="K15353"/>
    </row>
    <row r="15354" spans="9:11" x14ac:dyDescent="0.25">
      <c r="I15354"/>
      <c r="K15354"/>
    </row>
    <row r="15355" spans="9:11" x14ac:dyDescent="0.25">
      <c r="I15355"/>
      <c r="K15355"/>
    </row>
    <row r="15356" spans="9:11" x14ac:dyDescent="0.25">
      <c r="I15356"/>
      <c r="K15356"/>
    </row>
    <row r="15357" spans="9:11" x14ac:dyDescent="0.25">
      <c r="I15357"/>
      <c r="K15357"/>
    </row>
    <row r="15358" spans="9:11" x14ac:dyDescent="0.25">
      <c r="I15358"/>
      <c r="K15358"/>
    </row>
    <row r="15359" spans="9:11" x14ac:dyDescent="0.25">
      <c r="I15359"/>
      <c r="K15359"/>
    </row>
    <row r="15360" spans="9:11" x14ac:dyDescent="0.25">
      <c r="I15360"/>
      <c r="K15360"/>
    </row>
    <row r="15361" spans="9:11" x14ac:dyDescent="0.25">
      <c r="I15361"/>
      <c r="K15361"/>
    </row>
    <row r="15362" spans="9:11" x14ac:dyDescent="0.25">
      <c r="I15362"/>
      <c r="K15362"/>
    </row>
    <row r="15363" spans="9:11" x14ac:dyDescent="0.25">
      <c r="I15363"/>
      <c r="K15363"/>
    </row>
    <row r="15364" spans="9:11" x14ac:dyDescent="0.25">
      <c r="I15364"/>
      <c r="K15364"/>
    </row>
    <row r="15365" spans="9:11" x14ac:dyDescent="0.25">
      <c r="I15365"/>
      <c r="K15365"/>
    </row>
    <row r="15366" spans="9:11" x14ac:dyDescent="0.25">
      <c r="I15366"/>
      <c r="K15366"/>
    </row>
    <row r="15367" spans="9:11" x14ac:dyDescent="0.25">
      <c r="I15367"/>
      <c r="K15367"/>
    </row>
    <row r="15368" spans="9:11" x14ac:dyDescent="0.25">
      <c r="I15368"/>
      <c r="K15368"/>
    </row>
    <row r="15369" spans="9:11" x14ac:dyDescent="0.25">
      <c r="I15369"/>
      <c r="K15369"/>
    </row>
    <row r="15370" spans="9:11" x14ac:dyDescent="0.25">
      <c r="I15370"/>
      <c r="K15370"/>
    </row>
    <row r="15371" spans="9:11" x14ac:dyDescent="0.25">
      <c r="I15371"/>
      <c r="K15371"/>
    </row>
    <row r="15372" spans="9:11" x14ac:dyDescent="0.25">
      <c r="I15372"/>
      <c r="K15372"/>
    </row>
    <row r="15373" spans="9:11" x14ac:dyDescent="0.25">
      <c r="I15373"/>
      <c r="K15373"/>
    </row>
    <row r="15374" spans="9:11" x14ac:dyDescent="0.25">
      <c r="I15374"/>
      <c r="K15374"/>
    </row>
    <row r="15375" spans="9:11" x14ac:dyDescent="0.25">
      <c r="I15375"/>
      <c r="K15375"/>
    </row>
    <row r="15376" spans="9:11" x14ac:dyDescent="0.25">
      <c r="I15376"/>
      <c r="K15376"/>
    </row>
    <row r="15377" spans="9:11" x14ac:dyDescent="0.25">
      <c r="I15377"/>
      <c r="K15377"/>
    </row>
    <row r="15378" spans="9:11" x14ac:dyDescent="0.25">
      <c r="I15378"/>
      <c r="K15378"/>
    </row>
    <row r="15379" spans="9:11" x14ac:dyDescent="0.25">
      <c r="I15379"/>
      <c r="K15379"/>
    </row>
    <row r="15380" spans="9:11" x14ac:dyDescent="0.25">
      <c r="I15380"/>
      <c r="K15380"/>
    </row>
    <row r="15381" spans="9:11" x14ac:dyDescent="0.25">
      <c r="I15381"/>
      <c r="K15381"/>
    </row>
    <row r="15382" spans="9:11" x14ac:dyDescent="0.25">
      <c r="I15382"/>
      <c r="K15382"/>
    </row>
    <row r="15383" spans="9:11" x14ac:dyDescent="0.25">
      <c r="I15383"/>
      <c r="K15383"/>
    </row>
    <row r="15384" spans="9:11" x14ac:dyDescent="0.25">
      <c r="I15384"/>
      <c r="K15384"/>
    </row>
    <row r="15385" spans="9:11" x14ac:dyDescent="0.25">
      <c r="I15385"/>
      <c r="K15385"/>
    </row>
    <row r="15386" spans="9:11" x14ac:dyDescent="0.25">
      <c r="I15386"/>
      <c r="K15386"/>
    </row>
    <row r="15387" spans="9:11" x14ac:dyDescent="0.25">
      <c r="I15387"/>
      <c r="K15387"/>
    </row>
    <row r="15388" spans="9:11" x14ac:dyDescent="0.25">
      <c r="I15388"/>
      <c r="K15388"/>
    </row>
    <row r="15389" spans="9:11" x14ac:dyDescent="0.25">
      <c r="I15389"/>
      <c r="K15389"/>
    </row>
    <row r="15390" spans="9:11" x14ac:dyDescent="0.25">
      <c r="I15390"/>
      <c r="K15390"/>
    </row>
    <row r="15391" spans="9:11" x14ac:dyDescent="0.25">
      <c r="I15391"/>
      <c r="K15391"/>
    </row>
    <row r="15392" spans="9:11" x14ac:dyDescent="0.25">
      <c r="I15392"/>
      <c r="K15392"/>
    </row>
    <row r="15393" spans="9:11" x14ac:dyDescent="0.25">
      <c r="I15393"/>
      <c r="K15393"/>
    </row>
    <row r="15394" spans="9:11" x14ac:dyDescent="0.25">
      <c r="I15394"/>
      <c r="K15394"/>
    </row>
    <row r="15395" spans="9:11" x14ac:dyDescent="0.25">
      <c r="I15395"/>
      <c r="K15395"/>
    </row>
    <row r="15396" spans="9:11" x14ac:dyDescent="0.25">
      <c r="I15396"/>
      <c r="K15396"/>
    </row>
    <row r="15397" spans="9:11" x14ac:dyDescent="0.25">
      <c r="I15397"/>
      <c r="K15397"/>
    </row>
    <row r="15398" spans="9:11" x14ac:dyDescent="0.25">
      <c r="I15398"/>
      <c r="K15398"/>
    </row>
    <row r="15399" spans="9:11" x14ac:dyDescent="0.25">
      <c r="I15399"/>
      <c r="K15399"/>
    </row>
    <row r="15400" spans="9:11" x14ac:dyDescent="0.25">
      <c r="I15400"/>
      <c r="K15400"/>
    </row>
    <row r="15401" spans="9:11" x14ac:dyDescent="0.25">
      <c r="I15401"/>
      <c r="K15401"/>
    </row>
    <row r="15402" spans="9:11" x14ac:dyDescent="0.25">
      <c r="I15402"/>
      <c r="K15402"/>
    </row>
    <row r="15403" spans="9:11" x14ac:dyDescent="0.25">
      <c r="I15403"/>
      <c r="K15403"/>
    </row>
    <row r="15404" spans="9:11" x14ac:dyDescent="0.25">
      <c r="I15404"/>
      <c r="K15404"/>
    </row>
    <row r="15405" spans="9:11" x14ac:dyDescent="0.25">
      <c r="I15405"/>
      <c r="K15405"/>
    </row>
    <row r="15406" spans="9:11" x14ac:dyDescent="0.25">
      <c r="I15406"/>
      <c r="K15406"/>
    </row>
    <row r="15407" spans="9:11" x14ac:dyDescent="0.25">
      <c r="I15407"/>
      <c r="K15407"/>
    </row>
    <row r="15408" spans="9:11" x14ac:dyDescent="0.25">
      <c r="I15408"/>
      <c r="K15408"/>
    </row>
    <row r="15409" spans="9:11" x14ac:dyDescent="0.25">
      <c r="I15409"/>
      <c r="K15409"/>
    </row>
    <row r="15410" spans="9:11" x14ac:dyDescent="0.25">
      <c r="I15410"/>
      <c r="K15410"/>
    </row>
    <row r="15411" spans="9:11" x14ac:dyDescent="0.25">
      <c r="I15411"/>
      <c r="K15411"/>
    </row>
    <row r="15412" spans="9:11" x14ac:dyDescent="0.25">
      <c r="I15412"/>
      <c r="K15412"/>
    </row>
    <row r="15413" spans="9:11" x14ac:dyDescent="0.25">
      <c r="I15413"/>
      <c r="K15413"/>
    </row>
    <row r="15414" spans="9:11" x14ac:dyDescent="0.25">
      <c r="I15414"/>
      <c r="K15414"/>
    </row>
    <row r="15415" spans="9:11" x14ac:dyDescent="0.25">
      <c r="I15415"/>
      <c r="K15415"/>
    </row>
    <row r="15416" spans="9:11" x14ac:dyDescent="0.25">
      <c r="I15416"/>
      <c r="K15416"/>
    </row>
    <row r="15417" spans="9:11" x14ac:dyDescent="0.25">
      <c r="I15417"/>
      <c r="K15417"/>
    </row>
    <row r="15418" spans="9:11" x14ac:dyDescent="0.25">
      <c r="I15418"/>
      <c r="K15418"/>
    </row>
    <row r="15419" spans="9:11" x14ac:dyDescent="0.25">
      <c r="I15419"/>
      <c r="K15419"/>
    </row>
    <row r="15420" spans="9:11" x14ac:dyDescent="0.25">
      <c r="I15420"/>
      <c r="K15420"/>
    </row>
    <row r="15421" spans="9:11" x14ac:dyDescent="0.25">
      <c r="I15421"/>
      <c r="K15421"/>
    </row>
    <row r="15422" spans="9:11" x14ac:dyDescent="0.25">
      <c r="I15422"/>
      <c r="K15422"/>
    </row>
    <row r="15423" spans="9:11" x14ac:dyDescent="0.25">
      <c r="I15423"/>
      <c r="K15423"/>
    </row>
    <row r="15424" spans="9:11" x14ac:dyDescent="0.25">
      <c r="I15424"/>
      <c r="K15424"/>
    </row>
    <row r="15425" spans="9:11" x14ac:dyDescent="0.25">
      <c r="I15425"/>
      <c r="K15425"/>
    </row>
    <row r="15426" spans="9:11" x14ac:dyDescent="0.25">
      <c r="I15426"/>
      <c r="K15426"/>
    </row>
    <row r="15427" spans="9:11" x14ac:dyDescent="0.25">
      <c r="I15427"/>
      <c r="K15427"/>
    </row>
    <row r="15428" spans="9:11" x14ac:dyDescent="0.25">
      <c r="I15428"/>
      <c r="K15428"/>
    </row>
    <row r="15429" spans="9:11" x14ac:dyDescent="0.25">
      <c r="I15429"/>
      <c r="K15429"/>
    </row>
    <row r="15430" spans="9:11" x14ac:dyDescent="0.25">
      <c r="I15430"/>
      <c r="K15430"/>
    </row>
    <row r="15431" spans="9:11" x14ac:dyDescent="0.25">
      <c r="I15431"/>
      <c r="K15431"/>
    </row>
    <row r="15432" spans="9:11" x14ac:dyDescent="0.25">
      <c r="I15432"/>
      <c r="K15432"/>
    </row>
    <row r="15433" spans="9:11" x14ac:dyDescent="0.25">
      <c r="I15433"/>
      <c r="K15433"/>
    </row>
    <row r="15434" spans="9:11" x14ac:dyDescent="0.25">
      <c r="I15434"/>
      <c r="K15434"/>
    </row>
    <row r="15435" spans="9:11" x14ac:dyDescent="0.25">
      <c r="I15435"/>
      <c r="K15435"/>
    </row>
    <row r="15436" spans="9:11" x14ac:dyDescent="0.25">
      <c r="I15436"/>
      <c r="K15436"/>
    </row>
    <row r="15437" spans="9:11" x14ac:dyDescent="0.25">
      <c r="I15437"/>
      <c r="K15437"/>
    </row>
    <row r="15438" spans="9:11" x14ac:dyDescent="0.25">
      <c r="I15438"/>
      <c r="K15438"/>
    </row>
    <row r="15439" spans="9:11" x14ac:dyDescent="0.25">
      <c r="I15439"/>
      <c r="K15439"/>
    </row>
    <row r="15440" spans="9:11" x14ac:dyDescent="0.25">
      <c r="I15440"/>
      <c r="K15440"/>
    </row>
    <row r="15441" spans="9:11" x14ac:dyDescent="0.25">
      <c r="I15441"/>
      <c r="K15441"/>
    </row>
    <row r="15442" spans="9:11" x14ac:dyDescent="0.25">
      <c r="I15442"/>
      <c r="K15442"/>
    </row>
    <row r="15443" spans="9:11" x14ac:dyDescent="0.25">
      <c r="I15443"/>
      <c r="K15443"/>
    </row>
    <row r="15444" spans="9:11" x14ac:dyDescent="0.25">
      <c r="I15444"/>
      <c r="K15444"/>
    </row>
    <row r="15445" spans="9:11" x14ac:dyDescent="0.25">
      <c r="I15445"/>
      <c r="K15445"/>
    </row>
    <row r="15446" spans="9:11" x14ac:dyDescent="0.25">
      <c r="I15446"/>
      <c r="K15446"/>
    </row>
    <row r="15447" spans="9:11" x14ac:dyDescent="0.25">
      <c r="I15447"/>
      <c r="K15447"/>
    </row>
    <row r="15448" spans="9:11" x14ac:dyDescent="0.25">
      <c r="I15448"/>
      <c r="K15448"/>
    </row>
    <row r="15449" spans="9:11" x14ac:dyDescent="0.25">
      <c r="I15449"/>
      <c r="K15449"/>
    </row>
    <row r="15450" spans="9:11" x14ac:dyDescent="0.25">
      <c r="I15450"/>
      <c r="K15450"/>
    </row>
    <row r="15451" spans="9:11" x14ac:dyDescent="0.25">
      <c r="I15451"/>
      <c r="K15451"/>
    </row>
    <row r="15452" spans="9:11" x14ac:dyDescent="0.25">
      <c r="I15452"/>
      <c r="K15452"/>
    </row>
    <row r="15453" spans="9:11" x14ac:dyDescent="0.25">
      <c r="I15453"/>
      <c r="K15453"/>
    </row>
    <row r="15454" spans="9:11" x14ac:dyDescent="0.25">
      <c r="I15454"/>
      <c r="K15454"/>
    </row>
    <row r="15455" spans="9:11" x14ac:dyDescent="0.25">
      <c r="I15455"/>
      <c r="K15455"/>
    </row>
    <row r="15456" spans="9:11" x14ac:dyDescent="0.25">
      <c r="I15456"/>
      <c r="K15456"/>
    </row>
    <row r="15457" spans="9:11" x14ac:dyDescent="0.25">
      <c r="I15457"/>
      <c r="K15457"/>
    </row>
    <row r="15458" spans="9:11" x14ac:dyDescent="0.25">
      <c r="I15458"/>
      <c r="K15458"/>
    </row>
    <row r="15459" spans="9:11" x14ac:dyDescent="0.25">
      <c r="I15459"/>
      <c r="K15459"/>
    </row>
    <row r="15460" spans="9:11" x14ac:dyDescent="0.25">
      <c r="I15460"/>
      <c r="K15460"/>
    </row>
    <row r="15461" spans="9:11" x14ac:dyDescent="0.25">
      <c r="I15461"/>
      <c r="K15461"/>
    </row>
    <row r="15462" spans="9:11" x14ac:dyDescent="0.25">
      <c r="I15462"/>
      <c r="K15462"/>
    </row>
    <row r="15463" spans="9:11" x14ac:dyDescent="0.25">
      <c r="I15463"/>
      <c r="K15463"/>
    </row>
    <row r="15464" spans="9:11" x14ac:dyDescent="0.25">
      <c r="I15464"/>
      <c r="K15464"/>
    </row>
    <row r="15465" spans="9:11" x14ac:dyDescent="0.25">
      <c r="I15465"/>
      <c r="K15465"/>
    </row>
    <row r="15466" spans="9:11" x14ac:dyDescent="0.25">
      <c r="I15466"/>
      <c r="K15466"/>
    </row>
    <row r="15467" spans="9:11" x14ac:dyDescent="0.25">
      <c r="I15467"/>
      <c r="K15467"/>
    </row>
    <row r="15468" spans="9:11" x14ac:dyDescent="0.25">
      <c r="I15468"/>
      <c r="K15468"/>
    </row>
    <row r="15469" spans="9:11" x14ac:dyDescent="0.25">
      <c r="I15469"/>
      <c r="K15469"/>
    </row>
    <row r="15470" spans="9:11" x14ac:dyDescent="0.25">
      <c r="I15470"/>
      <c r="K15470"/>
    </row>
    <row r="15471" spans="9:11" x14ac:dyDescent="0.25">
      <c r="I15471"/>
      <c r="K15471"/>
    </row>
    <row r="15472" spans="9:11" x14ac:dyDescent="0.25">
      <c r="I15472"/>
      <c r="K15472"/>
    </row>
    <row r="15473" spans="9:11" x14ac:dyDescent="0.25">
      <c r="I15473"/>
      <c r="K15473"/>
    </row>
    <row r="15474" spans="9:11" x14ac:dyDescent="0.25">
      <c r="I15474"/>
      <c r="K15474"/>
    </row>
    <row r="15475" spans="9:11" x14ac:dyDescent="0.25">
      <c r="I15475"/>
      <c r="K15475"/>
    </row>
    <row r="15476" spans="9:11" x14ac:dyDescent="0.25">
      <c r="I15476"/>
      <c r="K15476"/>
    </row>
    <row r="15477" spans="9:11" x14ac:dyDescent="0.25">
      <c r="I15477"/>
      <c r="K15477"/>
    </row>
    <row r="15478" spans="9:11" x14ac:dyDescent="0.25">
      <c r="I15478"/>
      <c r="K15478"/>
    </row>
    <row r="15479" spans="9:11" x14ac:dyDescent="0.25">
      <c r="I15479"/>
      <c r="K15479"/>
    </row>
    <row r="15480" spans="9:11" x14ac:dyDescent="0.25">
      <c r="I15480"/>
      <c r="K15480"/>
    </row>
    <row r="15481" spans="9:11" x14ac:dyDescent="0.25">
      <c r="I15481"/>
      <c r="K15481"/>
    </row>
    <row r="15482" spans="9:11" x14ac:dyDescent="0.25">
      <c r="I15482"/>
      <c r="K15482"/>
    </row>
    <row r="15483" spans="9:11" x14ac:dyDescent="0.25">
      <c r="I15483"/>
      <c r="K15483"/>
    </row>
    <row r="15484" spans="9:11" x14ac:dyDescent="0.25">
      <c r="I15484"/>
      <c r="K15484"/>
    </row>
    <row r="15485" spans="9:11" x14ac:dyDescent="0.25">
      <c r="I15485"/>
      <c r="K15485"/>
    </row>
    <row r="15486" spans="9:11" x14ac:dyDescent="0.25">
      <c r="I15486"/>
      <c r="K15486"/>
    </row>
    <row r="15487" spans="9:11" x14ac:dyDescent="0.25">
      <c r="I15487"/>
      <c r="K15487"/>
    </row>
    <row r="15488" spans="9:11" x14ac:dyDescent="0.25">
      <c r="I15488"/>
      <c r="K15488"/>
    </row>
    <row r="15489" spans="9:11" x14ac:dyDescent="0.25">
      <c r="I15489"/>
      <c r="K15489"/>
    </row>
    <row r="15490" spans="9:11" x14ac:dyDescent="0.25">
      <c r="I15490"/>
      <c r="K15490"/>
    </row>
    <row r="15491" spans="9:11" x14ac:dyDescent="0.25">
      <c r="I15491"/>
      <c r="K15491"/>
    </row>
    <row r="15492" spans="9:11" x14ac:dyDescent="0.25">
      <c r="I15492"/>
      <c r="K15492"/>
    </row>
    <row r="15493" spans="9:11" x14ac:dyDescent="0.25">
      <c r="I15493"/>
      <c r="K15493"/>
    </row>
    <row r="15494" spans="9:11" x14ac:dyDescent="0.25">
      <c r="I15494"/>
      <c r="K15494"/>
    </row>
    <row r="15495" spans="9:11" x14ac:dyDescent="0.25">
      <c r="I15495"/>
      <c r="K15495"/>
    </row>
    <row r="15496" spans="9:11" x14ac:dyDescent="0.25">
      <c r="I15496"/>
      <c r="K15496"/>
    </row>
    <row r="15497" spans="9:11" x14ac:dyDescent="0.25">
      <c r="I15497"/>
      <c r="K15497"/>
    </row>
    <row r="15498" spans="9:11" x14ac:dyDescent="0.25">
      <c r="I15498"/>
      <c r="K15498"/>
    </row>
    <row r="15499" spans="9:11" x14ac:dyDescent="0.25">
      <c r="I15499"/>
      <c r="K15499"/>
    </row>
    <row r="15500" spans="9:11" x14ac:dyDescent="0.25">
      <c r="I15500"/>
      <c r="K15500"/>
    </row>
    <row r="15501" spans="9:11" x14ac:dyDescent="0.25">
      <c r="I15501"/>
      <c r="K15501"/>
    </row>
    <row r="15502" spans="9:11" x14ac:dyDescent="0.25">
      <c r="I15502"/>
      <c r="K15502"/>
    </row>
    <row r="15503" spans="9:11" x14ac:dyDescent="0.25">
      <c r="I15503"/>
      <c r="K15503"/>
    </row>
    <row r="15504" spans="9:11" x14ac:dyDescent="0.25">
      <c r="I15504"/>
      <c r="K15504"/>
    </row>
    <row r="15505" spans="9:11" x14ac:dyDescent="0.25">
      <c r="I15505"/>
      <c r="K15505"/>
    </row>
    <row r="15506" spans="9:11" x14ac:dyDescent="0.25">
      <c r="I15506"/>
      <c r="K15506"/>
    </row>
    <row r="15507" spans="9:11" x14ac:dyDescent="0.25">
      <c r="I15507"/>
      <c r="K15507"/>
    </row>
    <row r="15508" spans="9:11" x14ac:dyDescent="0.25">
      <c r="I15508"/>
      <c r="K15508"/>
    </row>
    <row r="15509" spans="9:11" x14ac:dyDescent="0.25">
      <c r="I15509"/>
      <c r="K15509"/>
    </row>
    <row r="15510" spans="9:11" x14ac:dyDescent="0.25">
      <c r="I15510"/>
      <c r="K15510"/>
    </row>
    <row r="15511" spans="9:11" x14ac:dyDescent="0.25">
      <c r="I15511"/>
      <c r="K15511"/>
    </row>
    <row r="15512" spans="9:11" x14ac:dyDescent="0.25">
      <c r="I15512"/>
      <c r="K15512"/>
    </row>
    <row r="15513" spans="9:11" x14ac:dyDescent="0.25">
      <c r="I15513"/>
      <c r="K15513"/>
    </row>
    <row r="15514" spans="9:11" x14ac:dyDescent="0.25">
      <c r="I15514"/>
      <c r="K15514"/>
    </row>
    <row r="15515" spans="9:11" x14ac:dyDescent="0.25">
      <c r="I15515"/>
      <c r="K15515"/>
    </row>
    <row r="15516" spans="9:11" x14ac:dyDescent="0.25">
      <c r="I15516"/>
      <c r="K15516"/>
    </row>
    <row r="15517" spans="9:11" x14ac:dyDescent="0.25">
      <c r="I15517"/>
      <c r="K15517"/>
    </row>
    <row r="15518" spans="9:11" x14ac:dyDescent="0.25">
      <c r="I15518"/>
      <c r="K15518"/>
    </row>
    <row r="15519" spans="9:11" x14ac:dyDescent="0.25">
      <c r="I15519"/>
      <c r="K15519"/>
    </row>
    <row r="15520" spans="9:11" x14ac:dyDescent="0.25">
      <c r="I15520"/>
      <c r="K15520"/>
    </row>
    <row r="15521" spans="9:11" x14ac:dyDescent="0.25">
      <c r="I15521"/>
      <c r="K15521"/>
    </row>
    <row r="15522" spans="9:11" x14ac:dyDescent="0.25">
      <c r="I15522"/>
      <c r="K15522"/>
    </row>
    <row r="15523" spans="9:11" x14ac:dyDescent="0.25">
      <c r="I15523"/>
      <c r="K15523"/>
    </row>
    <row r="15524" spans="9:11" x14ac:dyDescent="0.25">
      <c r="I15524"/>
      <c r="K15524"/>
    </row>
    <row r="15525" spans="9:11" x14ac:dyDescent="0.25">
      <c r="I15525"/>
      <c r="K15525"/>
    </row>
    <row r="15526" spans="9:11" x14ac:dyDescent="0.25">
      <c r="I15526"/>
      <c r="K15526"/>
    </row>
    <row r="15527" spans="9:11" x14ac:dyDescent="0.25">
      <c r="I15527"/>
      <c r="K15527"/>
    </row>
    <row r="15528" spans="9:11" x14ac:dyDescent="0.25">
      <c r="I15528"/>
      <c r="K15528"/>
    </row>
    <row r="15529" spans="9:11" x14ac:dyDescent="0.25">
      <c r="I15529"/>
      <c r="K15529"/>
    </row>
    <row r="15530" spans="9:11" x14ac:dyDescent="0.25">
      <c r="I15530"/>
      <c r="K15530"/>
    </row>
    <row r="15531" spans="9:11" x14ac:dyDescent="0.25">
      <c r="I15531"/>
      <c r="K15531"/>
    </row>
    <row r="15532" spans="9:11" x14ac:dyDescent="0.25">
      <c r="I15532"/>
      <c r="K15532"/>
    </row>
    <row r="15533" spans="9:11" x14ac:dyDescent="0.25">
      <c r="I15533"/>
      <c r="K15533"/>
    </row>
    <row r="15534" spans="9:11" x14ac:dyDescent="0.25">
      <c r="I15534"/>
      <c r="K15534"/>
    </row>
    <row r="15535" spans="9:11" x14ac:dyDescent="0.25">
      <c r="I15535"/>
      <c r="K15535"/>
    </row>
    <row r="15536" spans="9:11" x14ac:dyDescent="0.25">
      <c r="I15536"/>
      <c r="K15536"/>
    </row>
    <row r="15537" spans="9:11" x14ac:dyDescent="0.25">
      <c r="I15537"/>
      <c r="K15537"/>
    </row>
    <row r="15538" spans="9:11" x14ac:dyDescent="0.25">
      <c r="I15538"/>
      <c r="K15538"/>
    </row>
    <row r="15539" spans="9:11" x14ac:dyDescent="0.25">
      <c r="I15539"/>
      <c r="K15539"/>
    </row>
    <row r="15540" spans="9:11" x14ac:dyDescent="0.25">
      <c r="I15540"/>
      <c r="K15540"/>
    </row>
    <row r="15541" spans="9:11" x14ac:dyDescent="0.25">
      <c r="I15541"/>
      <c r="K15541"/>
    </row>
    <row r="15542" spans="9:11" x14ac:dyDescent="0.25">
      <c r="I15542"/>
      <c r="K15542"/>
    </row>
    <row r="15543" spans="9:11" x14ac:dyDescent="0.25">
      <c r="I15543"/>
      <c r="K15543"/>
    </row>
    <row r="15544" spans="9:11" x14ac:dyDescent="0.25">
      <c r="I15544"/>
      <c r="K15544"/>
    </row>
    <row r="15545" spans="9:11" x14ac:dyDescent="0.25">
      <c r="I15545"/>
      <c r="K15545"/>
    </row>
    <row r="15546" spans="9:11" x14ac:dyDescent="0.25">
      <c r="I15546"/>
      <c r="K15546"/>
    </row>
    <row r="15547" spans="9:11" x14ac:dyDescent="0.25">
      <c r="I15547"/>
      <c r="K15547"/>
    </row>
    <row r="15548" spans="9:11" x14ac:dyDescent="0.25">
      <c r="I15548"/>
      <c r="K15548"/>
    </row>
    <row r="15549" spans="9:11" x14ac:dyDescent="0.25">
      <c r="I15549"/>
      <c r="K15549"/>
    </row>
    <row r="15550" spans="9:11" x14ac:dyDescent="0.25">
      <c r="I15550"/>
      <c r="K15550"/>
    </row>
    <row r="15551" spans="9:11" x14ac:dyDescent="0.25">
      <c r="I15551"/>
      <c r="K15551"/>
    </row>
    <row r="15552" spans="9:11" x14ac:dyDescent="0.25">
      <c r="I15552"/>
      <c r="K15552"/>
    </row>
    <row r="15553" spans="9:11" x14ac:dyDescent="0.25">
      <c r="I15553"/>
      <c r="K15553"/>
    </row>
    <row r="15554" spans="9:11" x14ac:dyDescent="0.25">
      <c r="I15554"/>
      <c r="K15554"/>
    </row>
    <row r="15555" spans="9:11" x14ac:dyDescent="0.25">
      <c r="I15555"/>
      <c r="K15555"/>
    </row>
    <row r="15556" spans="9:11" x14ac:dyDescent="0.25">
      <c r="I15556"/>
      <c r="K15556"/>
    </row>
    <row r="15557" spans="9:11" x14ac:dyDescent="0.25">
      <c r="I15557"/>
      <c r="K15557"/>
    </row>
    <row r="15558" spans="9:11" x14ac:dyDescent="0.25">
      <c r="I15558"/>
      <c r="K15558"/>
    </row>
    <row r="15559" spans="9:11" x14ac:dyDescent="0.25">
      <c r="I15559"/>
      <c r="K15559"/>
    </row>
    <row r="15560" spans="9:11" x14ac:dyDescent="0.25">
      <c r="I15560"/>
      <c r="K15560"/>
    </row>
    <row r="15561" spans="9:11" x14ac:dyDescent="0.25">
      <c r="I15561"/>
      <c r="K15561"/>
    </row>
    <row r="15562" spans="9:11" x14ac:dyDescent="0.25">
      <c r="I15562"/>
      <c r="K15562"/>
    </row>
    <row r="15563" spans="9:11" x14ac:dyDescent="0.25">
      <c r="I15563"/>
      <c r="K15563"/>
    </row>
    <row r="15564" spans="9:11" x14ac:dyDescent="0.25">
      <c r="I15564"/>
      <c r="K15564"/>
    </row>
    <row r="15565" spans="9:11" x14ac:dyDescent="0.25">
      <c r="I15565"/>
      <c r="K15565"/>
    </row>
    <row r="15566" spans="9:11" x14ac:dyDescent="0.25">
      <c r="I15566"/>
      <c r="K15566"/>
    </row>
    <row r="15567" spans="9:11" x14ac:dyDescent="0.25">
      <c r="I15567"/>
      <c r="K15567"/>
    </row>
    <row r="15568" spans="9:11" x14ac:dyDescent="0.25">
      <c r="I15568"/>
      <c r="K15568"/>
    </row>
    <row r="15569" spans="9:11" x14ac:dyDescent="0.25">
      <c r="I15569"/>
      <c r="K15569"/>
    </row>
    <row r="15570" spans="9:11" x14ac:dyDescent="0.25">
      <c r="I15570"/>
      <c r="K15570"/>
    </row>
    <row r="15571" spans="9:11" x14ac:dyDescent="0.25">
      <c r="I15571"/>
      <c r="K15571"/>
    </row>
    <row r="15572" spans="9:11" x14ac:dyDescent="0.25">
      <c r="I15572"/>
      <c r="K15572"/>
    </row>
    <row r="15573" spans="9:11" x14ac:dyDescent="0.25">
      <c r="I15573"/>
      <c r="K15573"/>
    </row>
    <row r="15574" spans="9:11" x14ac:dyDescent="0.25">
      <c r="I15574"/>
      <c r="K15574"/>
    </row>
    <row r="15575" spans="9:11" x14ac:dyDescent="0.25">
      <c r="I15575"/>
      <c r="K15575"/>
    </row>
    <row r="15576" spans="9:11" x14ac:dyDescent="0.25">
      <c r="I15576"/>
      <c r="K15576"/>
    </row>
    <row r="15577" spans="9:11" x14ac:dyDescent="0.25">
      <c r="I15577"/>
      <c r="K15577"/>
    </row>
    <row r="15578" spans="9:11" x14ac:dyDescent="0.25">
      <c r="I15578"/>
      <c r="K15578"/>
    </row>
    <row r="15579" spans="9:11" x14ac:dyDescent="0.25">
      <c r="I15579"/>
      <c r="K15579"/>
    </row>
    <row r="15580" spans="9:11" x14ac:dyDescent="0.25">
      <c r="I15580"/>
      <c r="K15580"/>
    </row>
    <row r="15581" spans="9:11" x14ac:dyDescent="0.25">
      <c r="I15581"/>
      <c r="K15581"/>
    </row>
    <row r="15582" spans="9:11" x14ac:dyDescent="0.25">
      <c r="I15582"/>
      <c r="K15582"/>
    </row>
    <row r="15583" spans="9:11" x14ac:dyDescent="0.25">
      <c r="I15583"/>
      <c r="K15583"/>
    </row>
    <row r="15584" spans="9:11" x14ac:dyDescent="0.25">
      <c r="I15584"/>
      <c r="K15584"/>
    </row>
    <row r="15585" spans="9:11" x14ac:dyDescent="0.25">
      <c r="I15585"/>
      <c r="K15585"/>
    </row>
    <row r="15586" spans="9:11" x14ac:dyDescent="0.25">
      <c r="I15586"/>
      <c r="K15586"/>
    </row>
    <row r="15587" spans="9:11" x14ac:dyDescent="0.25">
      <c r="I15587"/>
      <c r="K15587"/>
    </row>
    <row r="15588" spans="9:11" x14ac:dyDescent="0.25">
      <c r="I15588"/>
      <c r="K15588"/>
    </row>
    <row r="15589" spans="9:11" x14ac:dyDescent="0.25">
      <c r="I15589"/>
      <c r="K15589"/>
    </row>
    <row r="15590" spans="9:11" x14ac:dyDescent="0.25">
      <c r="I15590"/>
      <c r="K15590"/>
    </row>
    <row r="15591" spans="9:11" x14ac:dyDescent="0.25">
      <c r="I15591"/>
      <c r="K15591"/>
    </row>
    <row r="15592" spans="9:11" x14ac:dyDescent="0.25">
      <c r="I15592"/>
      <c r="K15592"/>
    </row>
    <row r="15593" spans="9:11" x14ac:dyDescent="0.25">
      <c r="I15593"/>
      <c r="K15593"/>
    </row>
    <row r="15594" spans="9:11" x14ac:dyDescent="0.25">
      <c r="I15594"/>
      <c r="K15594"/>
    </row>
    <row r="15595" spans="9:11" x14ac:dyDescent="0.25">
      <c r="I15595"/>
      <c r="K15595"/>
    </row>
    <row r="15596" spans="9:11" x14ac:dyDescent="0.25">
      <c r="I15596"/>
      <c r="K15596"/>
    </row>
    <row r="15597" spans="9:11" x14ac:dyDescent="0.25">
      <c r="I15597"/>
      <c r="K15597"/>
    </row>
    <row r="15598" spans="9:11" x14ac:dyDescent="0.25">
      <c r="I15598"/>
      <c r="K15598"/>
    </row>
    <row r="15599" spans="9:11" x14ac:dyDescent="0.25">
      <c r="I15599"/>
      <c r="K15599"/>
    </row>
    <row r="15600" spans="9:11" x14ac:dyDescent="0.25">
      <c r="I15600"/>
      <c r="K15600"/>
    </row>
    <row r="15601" spans="9:11" x14ac:dyDescent="0.25">
      <c r="I15601"/>
      <c r="K15601"/>
    </row>
    <row r="15602" spans="9:11" x14ac:dyDescent="0.25">
      <c r="I15602"/>
      <c r="K15602"/>
    </row>
    <row r="15603" spans="9:11" x14ac:dyDescent="0.25">
      <c r="I15603"/>
      <c r="K15603"/>
    </row>
    <row r="15604" spans="9:11" x14ac:dyDescent="0.25">
      <c r="I15604"/>
      <c r="K15604"/>
    </row>
    <row r="15605" spans="9:11" x14ac:dyDescent="0.25">
      <c r="I15605"/>
      <c r="K15605"/>
    </row>
    <row r="15606" spans="9:11" x14ac:dyDescent="0.25">
      <c r="I15606"/>
      <c r="K15606"/>
    </row>
    <row r="15607" spans="9:11" x14ac:dyDescent="0.25">
      <c r="I15607"/>
      <c r="K15607"/>
    </row>
    <row r="15608" spans="9:11" x14ac:dyDescent="0.25">
      <c r="I15608"/>
      <c r="K15608"/>
    </row>
    <row r="15609" spans="9:11" x14ac:dyDescent="0.25">
      <c r="I15609"/>
      <c r="K15609"/>
    </row>
    <row r="15610" spans="9:11" x14ac:dyDescent="0.25">
      <c r="I15610"/>
      <c r="K15610"/>
    </row>
    <row r="15611" spans="9:11" x14ac:dyDescent="0.25">
      <c r="I15611"/>
      <c r="K15611"/>
    </row>
    <row r="15612" spans="9:11" x14ac:dyDescent="0.25">
      <c r="I15612"/>
      <c r="K15612"/>
    </row>
    <row r="15613" spans="9:11" x14ac:dyDescent="0.25">
      <c r="I15613"/>
      <c r="K15613"/>
    </row>
    <row r="15614" spans="9:11" x14ac:dyDescent="0.25">
      <c r="I15614"/>
      <c r="K15614"/>
    </row>
    <row r="15615" spans="9:11" x14ac:dyDescent="0.25">
      <c r="I15615"/>
      <c r="K15615"/>
    </row>
    <row r="15616" spans="9:11" x14ac:dyDescent="0.25">
      <c r="I15616"/>
      <c r="K15616"/>
    </row>
    <row r="15617" spans="9:11" x14ac:dyDescent="0.25">
      <c r="I15617"/>
      <c r="K15617"/>
    </row>
    <row r="15618" spans="9:11" x14ac:dyDescent="0.25">
      <c r="I15618"/>
      <c r="K15618"/>
    </row>
    <row r="15619" spans="9:11" x14ac:dyDescent="0.25">
      <c r="I15619"/>
      <c r="K15619"/>
    </row>
    <row r="15620" spans="9:11" x14ac:dyDescent="0.25">
      <c r="I15620"/>
      <c r="K15620"/>
    </row>
    <row r="15621" spans="9:11" x14ac:dyDescent="0.25">
      <c r="I15621"/>
      <c r="K15621"/>
    </row>
    <row r="15622" spans="9:11" x14ac:dyDescent="0.25">
      <c r="I15622"/>
      <c r="K15622"/>
    </row>
    <row r="15623" spans="9:11" x14ac:dyDescent="0.25">
      <c r="I15623"/>
      <c r="K15623"/>
    </row>
    <row r="15624" spans="9:11" x14ac:dyDescent="0.25">
      <c r="I15624"/>
      <c r="K15624"/>
    </row>
    <row r="15625" spans="9:11" x14ac:dyDescent="0.25">
      <c r="I15625"/>
      <c r="K15625"/>
    </row>
    <row r="15626" spans="9:11" x14ac:dyDescent="0.25">
      <c r="I15626"/>
      <c r="K15626"/>
    </row>
    <row r="15627" spans="9:11" x14ac:dyDescent="0.25">
      <c r="I15627"/>
      <c r="K15627"/>
    </row>
    <row r="15628" spans="9:11" x14ac:dyDescent="0.25">
      <c r="I15628"/>
      <c r="K15628"/>
    </row>
    <row r="15629" spans="9:11" x14ac:dyDescent="0.25">
      <c r="I15629"/>
      <c r="K15629"/>
    </row>
    <row r="15630" spans="9:11" x14ac:dyDescent="0.25">
      <c r="I15630"/>
      <c r="K15630"/>
    </row>
    <row r="15631" spans="9:11" x14ac:dyDescent="0.25">
      <c r="I15631"/>
      <c r="K15631"/>
    </row>
    <row r="15632" spans="9:11" x14ac:dyDescent="0.25">
      <c r="I15632"/>
      <c r="K15632"/>
    </row>
    <row r="15633" spans="9:11" x14ac:dyDescent="0.25">
      <c r="I15633"/>
      <c r="K15633"/>
    </row>
    <row r="15634" spans="9:11" x14ac:dyDescent="0.25">
      <c r="I15634"/>
      <c r="K15634"/>
    </row>
    <row r="15635" spans="9:11" x14ac:dyDescent="0.25">
      <c r="I15635"/>
      <c r="K15635"/>
    </row>
    <row r="15636" spans="9:11" x14ac:dyDescent="0.25">
      <c r="I15636"/>
      <c r="K15636"/>
    </row>
    <row r="15637" spans="9:11" x14ac:dyDescent="0.25">
      <c r="I15637"/>
      <c r="K15637"/>
    </row>
    <row r="15638" spans="9:11" x14ac:dyDescent="0.25">
      <c r="I15638"/>
      <c r="K15638"/>
    </row>
    <row r="15639" spans="9:11" x14ac:dyDescent="0.25">
      <c r="I15639"/>
      <c r="K15639"/>
    </row>
    <row r="15640" spans="9:11" x14ac:dyDescent="0.25">
      <c r="I15640"/>
      <c r="K15640"/>
    </row>
    <row r="15641" spans="9:11" x14ac:dyDescent="0.25">
      <c r="I15641"/>
      <c r="K15641"/>
    </row>
    <row r="15642" spans="9:11" x14ac:dyDescent="0.25">
      <c r="I15642"/>
      <c r="K15642"/>
    </row>
    <row r="15643" spans="9:11" x14ac:dyDescent="0.25">
      <c r="I15643"/>
      <c r="K15643"/>
    </row>
    <row r="15644" spans="9:11" x14ac:dyDescent="0.25">
      <c r="I15644"/>
      <c r="K15644"/>
    </row>
    <row r="15645" spans="9:11" x14ac:dyDescent="0.25">
      <c r="I15645"/>
      <c r="K15645"/>
    </row>
    <row r="15646" spans="9:11" x14ac:dyDescent="0.25">
      <c r="I15646"/>
      <c r="K15646"/>
    </row>
    <row r="15647" spans="9:11" x14ac:dyDescent="0.25">
      <c r="I15647"/>
      <c r="K15647"/>
    </row>
    <row r="15648" spans="9:11" x14ac:dyDescent="0.25">
      <c r="I15648"/>
      <c r="K15648"/>
    </row>
    <row r="15649" spans="9:11" x14ac:dyDescent="0.25">
      <c r="I15649"/>
      <c r="K15649"/>
    </row>
    <row r="15650" spans="9:11" x14ac:dyDescent="0.25">
      <c r="I15650"/>
      <c r="K15650"/>
    </row>
    <row r="15651" spans="9:11" x14ac:dyDescent="0.25">
      <c r="I15651"/>
      <c r="K15651"/>
    </row>
    <row r="15652" spans="9:11" x14ac:dyDescent="0.25">
      <c r="I15652"/>
      <c r="K15652"/>
    </row>
    <row r="15653" spans="9:11" x14ac:dyDescent="0.25">
      <c r="I15653"/>
      <c r="K15653"/>
    </row>
    <row r="15654" spans="9:11" x14ac:dyDescent="0.25">
      <c r="I15654"/>
      <c r="K15654"/>
    </row>
    <row r="15655" spans="9:11" x14ac:dyDescent="0.25">
      <c r="I15655"/>
      <c r="K15655"/>
    </row>
    <row r="15656" spans="9:11" x14ac:dyDescent="0.25">
      <c r="I15656"/>
      <c r="K15656"/>
    </row>
    <row r="15657" spans="9:11" x14ac:dyDescent="0.25">
      <c r="I15657"/>
      <c r="K15657"/>
    </row>
    <row r="15658" spans="9:11" x14ac:dyDescent="0.25">
      <c r="I15658"/>
      <c r="K15658"/>
    </row>
    <row r="15659" spans="9:11" x14ac:dyDescent="0.25">
      <c r="I15659"/>
      <c r="K15659"/>
    </row>
    <row r="15660" spans="9:11" x14ac:dyDescent="0.25">
      <c r="I15660"/>
      <c r="K15660"/>
    </row>
    <row r="15661" spans="9:11" x14ac:dyDescent="0.25">
      <c r="I15661"/>
      <c r="K15661"/>
    </row>
    <row r="15662" spans="9:11" x14ac:dyDescent="0.25">
      <c r="I15662"/>
      <c r="K15662"/>
    </row>
    <row r="15663" spans="9:11" x14ac:dyDescent="0.25">
      <c r="I15663"/>
      <c r="K15663"/>
    </row>
    <row r="15664" spans="9:11" x14ac:dyDescent="0.25">
      <c r="I15664"/>
      <c r="K15664"/>
    </row>
    <row r="15665" spans="9:11" x14ac:dyDescent="0.25">
      <c r="I15665"/>
      <c r="K15665"/>
    </row>
    <row r="15666" spans="9:11" x14ac:dyDescent="0.25">
      <c r="I15666"/>
      <c r="K15666"/>
    </row>
    <row r="15667" spans="9:11" x14ac:dyDescent="0.25">
      <c r="I15667"/>
      <c r="K15667"/>
    </row>
    <row r="15668" spans="9:11" x14ac:dyDescent="0.25">
      <c r="I15668"/>
      <c r="K15668"/>
    </row>
    <row r="15669" spans="9:11" x14ac:dyDescent="0.25">
      <c r="I15669"/>
      <c r="K15669"/>
    </row>
    <row r="15670" spans="9:11" x14ac:dyDescent="0.25">
      <c r="I15670"/>
      <c r="K15670"/>
    </row>
    <row r="15671" spans="9:11" x14ac:dyDescent="0.25">
      <c r="I15671"/>
      <c r="K15671"/>
    </row>
    <row r="15672" spans="9:11" x14ac:dyDescent="0.25">
      <c r="I15672"/>
      <c r="K15672"/>
    </row>
    <row r="15673" spans="9:11" x14ac:dyDescent="0.25">
      <c r="I15673"/>
      <c r="K15673"/>
    </row>
    <row r="15674" spans="9:11" x14ac:dyDescent="0.25">
      <c r="I15674"/>
      <c r="K15674"/>
    </row>
    <row r="15675" spans="9:11" x14ac:dyDescent="0.25">
      <c r="I15675"/>
      <c r="K15675"/>
    </row>
    <row r="15676" spans="9:11" x14ac:dyDescent="0.25">
      <c r="I15676"/>
      <c r="K15676"/>
    </row>
    <row r="15677" spans="9:11" x14ac:dyDescent="0.25">
      <c r="I15677"/>
      <c r="K15677"/>
    </row>
    <row r="15678" spans="9:11" x14ac:dyDescent="0.25">
      <c r="I15678"/>
      <c r="K15678"/>
    </row>
    <row r="15679" spans="9:11" x14ac:dyDescent="0.25">
      <c r="I15679"/>
      <c r="K15679"/>
    </row>
    <row r="15680" spans="9:11" x14ac:dyDescent="0.25">
      <c r="I15680"/>
      <c r="K15680"/>
    </row>
    <row r="15681" spans="9:11" x14ac:dyDescent="0.25">
      <c r="I15681"/>
      <c r="K15681"/>
    </row>
    <row r="15682" spans="9:11" x14ac:dyDescent="0.25">
      <c r="I15682"/>
      <c r="K15682"/>
    </row>
    <row r="15683" spans="9:11" x14ac:dyDescent="0.25">
      <c r="I15683"/>
      <c r="K15683"/>
    </row>
    <row r="15684" spans="9:11" x14ac:dyDescent="0.25">
      <c r="I15684"/>
      <c r="K15684"/>
    </row>
    <row r="15685" spans="9:11" x14ac:dyDescent="0.25">
      <c r="I15685"/>
      <c r="K15685"/>
    </row>
    <row r="15686" spans="9:11" x14ac:dyDescent="0.25">
      <c r="I15686"/>
      <c r="K15686"/>
    </row>
    <row r="15687" spans="9:11" x14ac:dyDescent="0.25">
      <c r="I15687"/>
      <c r="K15687"/>
    </row>
    <row r="15688" spans="9:11" x14ac:dyDescent="0.25">
      <c r="I15688"/>
      <c r="K15688"/>
    </row>
    <row r="15689" spans="9:11" x14ac:dyDescent="0.25">
      <c r="I15689"/>
      <c r="K15689"/>
    </row>
    <row r="15690" spans="9:11" x14ac:dyDescent="0.25">
      <c r="I15690"/>
      <c r="K15690"/>
    </row>
    <row r="15691" spans="9:11" x14ac:dyDescent="0.25">
      <c r="I15691"/>
      <c r="K15691"/>
    </row>
    <row r="15692" spans="9:11" x14ac:dyDescent="0.25">
      <c r="I15692"/>
      <c r="K15692"/>
    </row>
    <row r="15693" spans="9:11" x14ac:dyDescent="0.25">
      <c r="I15693"/>
      <c r="K15693"/>
    </row>
    <row r="15694" spans="9:11" x14ac:dyDescent="0.25">
      <c r="I15694"/>
      <c r="K15694"/>
    </row>
    <row r="15695" spans="9:11" x14ac:dyDescent="0.25">
      <c r="I15695"/>
      <c r="K15695"/>
    </row>
    <row r="15696" spans="9:11" x14ac:dyDescent="0.25">
      <c r="I15696"/>
      <c r="K15696"/>
    </row>
    <row r="15697" spans="9:11" x14ac:dyDescent="0.25">
      <c r="I15697"/>
      <c r="K15697"/>
    </row>
    <row r="15698" spans="9:11" x14ac:dyDescent="0.25">
      <c r="I15698"/>
      <c r="K15698"/>
    </row>
    <row r="15699" spans="9:11" x14ac:dyDescent="0.25">
      <c r="I15699"/>
      <c r="K15699"/>
    </row>
    <row r="15700" spans="9:11" x14ac:dyDescent="0.25">
      <c r="I15700"/>
      <c r="K15700"/>
    </row>
    <row r="15701" spans="9:11" x14ac:dyDescent="0.25">
      <c r="I15701"/>
      <c r="K15701"/>
    </row>
    <row r="15702" spans="9:11" x14ac:dyDescent="0.25">
      <c r="I15702"/>
      <c r="K15702"/>
    </row>
    <row r="15703" spans="9:11" x14ac:dyDescent="0.25">
      <c r="I15703"/>
      <c r="K15703"/>
    </row>
    <row r="15704" spans="9:11" x14ac:dyDescent="0.25">
      <c r="I15704"/>
      <c r="K15704"/>
    </row>
    <row r="15705" spans="9:11" x14ac:dyDescent="0.25">
      <c r="I15705"/>
      <c r="K15705"/>
    </row>
    <row r="15706" spans="9:11" x14ac:dyDescent="0.25">
      <c r="I15706"/>
      <c r="K15706"/>
    </row>
    <row r="15707" spans="9:11" x14ac:dyDescent="0.25">
      <c r="I15707"/>
      <c r="K15707"/>
    </row>
    <row r="15708" spans="9:11" x14ac:dyDescent="0.25">
      <c r="I15708"/>
      <c r="K15708"/>
    </row>
    <row r="15709" spans="9:11" x14ac:dyDescent="0.25">
      <c r="I15709"/>
      <c r="K15709"/>
    </row>
    <row r="15710" spans="9:11" x14ac:dyDescent="0.25">
      <c r="I15710"/>
      <c r="K15710"/>
    </row>
    <row r="15711" spans="9:11" x14ac:dyDescent="0.25">
      <c r="I15711"/>
      <c r="K15711"/>
    </row>
    <row r="15712" spans="9:11" x14ac:dyDescent="0.25">
      <c r="I15712"/>
      <c r="K15712"/>
    </row>
    <row r="15713" spans="9:11" x14ac:dyDescent="0.25">
      <c r="I15713"/>
      <c r="K15713"/>
    </row>
    <row r="15714" spans="9:11" x14ac:dyDescent="0.25">
      <c r="I15714"/>
      <c r="K15714"/>
    </row>
    <row r="15715" spans="9:11" x14ac:dyDescent="0.25">
      <c r="I15715"/>
      <c r="K15715"/>
    </row>
    <row r="15716" spans="9:11" x14ac:dyDescent="0.25">
      <c r="I15716"/>
      <c r="K15716"/>
    </row>
    <row r="15717" spans="9:11" x14ac:dyDescent="0.25">
      <c r="I15717"/>
      <c r="K15717"/>
    </row>
    <row r="15718" spans="9:11" x14ac:dyDescent="0.25">
      <c r="I15718"/>
      <c r="K15718"/>
    </row>
    <row r="15719" spans="9:11" x14ac:dyDescent="0.25">
      <c r="I15719"/>
      <c r="K15719"/>
    </row>
    <row r="15720" spans="9:11" x14ac:dyDescent="0.25">
      <c r="I15720"/>
      <c r="K15720"/>
    </row>
    <row r="15721" spans="9:11" x14ac:dyDescent="0.25">
      <c r="I15721"/>
      <c r="K15721"/>
    </row>
    <row r="15722" spans="9:11" x14ac:dyDescent="0.25">
      <c r="I15722"/>
      <c r="K15722"/>
    </row>
    <row r="15723" spans="9:11" x14ac:dyDescent="0.25">
      <c r="I15723"/>
      <c r="K15723"/>
    </row>
    <row r="15724" spans="9:11" x14ac:dyDescent="0.25">
      <c r="I15724"/>
      <c r="K15724"/>
    </row>
    <row r="15725" spans="9:11" x14ac:dyDescent="0.25">
      <c r="I15725"/>
      <c r="K15725"/>
    </row>
    <row r="15726" spans="9:11" x14ac:dyDescent="0.25">
      <c r="I15726"/>
      <c r="K15726"/>
    </row>
    <row r="15727" spans="9:11" x14ac:dyDescent="0.25">
      <c r="I15727"/>
      <c r="K15727"/>
    </row>
    <row r="15728" spans="9:11" x14ac:dyDescent="0.25">
      <c r="I15728"/>
      <c r="K15728"/>
    </row>
    <row r="15729" spans="9:11" x14ac:dyDescent="0.25">
      <c r="I15729"/>
      <c r="K15729"/>
    </row>
    <row r="15730" spans="9:11" x14ac:dyDescent="0.25">
      <c r="I15730"/>
      <c r="K15730"/>
    </row>
    <row r="15731" spans="9:11" x14ac:dyDescent="0.25">
      <c r="I15731"/>
      <c r="K15731"/>
    </row>
    <row r="15732" spans="9:11" x14ac:dyDescent="0.25">
      <c r="I15732"/>
      <c r="K15732"/>
    </row>
    <row r="15733" spans="9:11" x14ac:dyDescent="0.25">
      <c r="I15733"/>
      <c r="K15733"/>
    </row>
    <row r="15734" spans="9:11" x14ac:dyDescent="0.25">
      <c r="I15734"/>
      <c r="K15734"/>
    </row>
    <row r="15735" spans="9:11" x14ac:dyDescent="0.25">
      <c r="I15735"/>
      <c r="K15735"/>
    </row>
    <row r="15736" spans="9:11" x14ac:dyDescent="0.25">
      <c r="I15736"/>
      <c r="K15736"/>
    </row>
    <row r="15737" spans="9:11" x14ac:dyDescent="0.25">
      <c r="I15737"/>
      <c r="K15737"/>
    </row>
    <row r="15738" spans="9:11" x14ac:dyDescent="0.25">
      <c r="I15738"/>
      <c r="K15738"/>
    </row>
    <row r="15739" spans="9:11" x14ac:dyDescent="0.25">
      <c r="I15739"/>
      <c r="K15739"/>
    </row>
    <row r="15740" spans="9:11" x14ac:dyDescent="0.25">
      <c r="I15740"/>
      <c r="K15740"/>
    </row>
    <row r="15741" spans="9:11" x14ac:dyDescent="0.25">
      <c r="I15741"/>
      <c r="K15741"/>
    </row>
    <row r="15742" spans="9:11" x14ac:dyDescent="0.25">
      <c r="I15742"/>
      <c r="K15742"/>
    </row>
    <row r="15743" spans="9:11" x14ac:dyDescent="0.25">
      <c r="I15743"/>
      <c r="K15743"/>
    </row>
    <row r="15744" spans="9:11" x14ac:dyDescent="0.25">
      <c r="I15744"/>
      <c r="K15744"/>
    </row>
    <row r="15745" spans="9:11" x14ac:dyDescent="0.25">
      <c r="I15745"/>
      <c r="K15745"/>
    </row>
    <row r="15746" spans="9:11" x14ac:dyDescent="0.25">
      <c r="I15746"/>
      <c r="K15746"/>
    </row>
    <row r="15747" spans="9:11" x14ac:dyDescent="0.25">
      <c r="I15747"/>
      <c r="K15747"/>
    </row>
    <row r="15748" spans="9:11" x14ac:dyDescent="0.25">
      <c r="I15748"/>
      <c r="K15748"/>
    </row>
    <row r="15749" spans="9:11" x14ac:dyDescent="0.25">
      <c r="I15749"/>
      <c r="K15749"/>
    </row>
    <row r="15750" spans="9:11" x14ac:dyDescent="0.25">
      <c r="I15750"/>
      <c r="K15750"/>
    </row>
    <row r="15751" spans="9:11" x14ac:dyDescent="0.25">
      <c r="I15751"/>
      <c r="K15751"/>
    </row>
    <row r="15752" spans="9:11" x14ac:dyDescent="0.25">
      <c r="I15752"/>
      <c r="K15752"/>
    </row>
    <row r="15753" spans="9:11" x14ac:dyDescent="0.25">
      <c r="I15753"/>
      <c r="K15753"/>
    </row>
    <row r="15754" spans="9:11" x14ac:dyDescent="0.25">
      <c r="I15754"/>
      <c r="K15754"/>
    </row>
    <row r="15755" spans="9:11" x14ac:dyDescent="0.25">
      <c r="I15755"/>
      <c r="K15755"/>
    </row>
    <row r="15756" spans="9:11" x14ac:dyDescent="0.25">
      <c r="I15756"/>
      <c r="K15756"/>
    </row>
    <row r="15757" spans="9:11" x14ac:dyDescent="0.25">
      <c r="I15757"/>
      <c r="K15757"/>
    </row>
    <row r="15758" spans="9:11" x14ac:dyDescent="0.25">
      <c r="I15758"/>
      <c r="K15758"/>
    </row>
    <row r="15759" spans="9:11" x14ac:dyDescent="0.25">
      <c r="I15759"/>
      <c r="K15759"/>
    </row>
    <row r="15760" spans="9:11" x14ac:dyDescent="0.25">
      <c r="I15760"/>
      <c r="K15760"/>
    </row>
    <row r="15761" spans="9:11" x14ac:dyDescent="0.25">
      <c r="I15761"/>
      <c r="K15761"/>
    </row>
    <row r="15762" spans="9:11" x14ac:dyDescent="0.25">
      <c r="I15762"/>
      <c r="K15762"/>
    </row>
    <row r="15763" spans="9:11" x14ac:dyDescent="0.25">
      <c r="I15763"/>
      <c r="K15763"/>
    </row>
    <row r="15764" spans="9:11" x14ac:dyDescent="0.25">
      <c r="I15764"/>
      <c r="K15764"/>
    </row>
    <row r="15765" spans="9:11" x14ac:dyDescent="0.25">
      <c r="I15765"/>
      <c r="K15765"/>
    </row>
    <row r="15766" spans="9:11" x14ac:dyDescent="0.25">
      <c r="I15766"/>
      <c r="K15766"/>
    </row>
    <row r="15767" spans="9:11" x14ac:dyDescent="0.25">
      <c r="I15767"/>
      <c r="K15767"/>
    </row>
    <row r="15768" spans="9:11" x14ac:dyDescent="0.25">
      <c r="I15768"/>
      <c r="K15768"/>
    </row>
    <row r="15769" spans="9:11" x14ac:dyDescent="0.25">
      <c r="I15769"/>
      <c r="K15769"/>
    </row>
    <row r="15770" spans="9:11" x14ac:dyDescent="0.25">
      <c r="I15770"/>
      <c r="K15770"/>
    </row>
    <row r="15771" spans="9:11" x14ac:dyDescent="0.25">
      <c r="I15771"/>
      <c r="K15771"/>
    </row>
    <row r="15772" spans="9:11" x14ac:dyDescent="0.25">
      <c r="I15772"/>
      <c r="K15772"/>
    </row>
    <row r="15773" spans="9:11" x14ac:dyDescent="0.25">
      <c r="I15773"/>
      <c r="K15773"/>
    </row>
    <row r="15774" spans="9:11" x14ac:dyDescent="0.25">
      <c r="I15774"/>
      <c r="K15774"/>
    </row>
    <row r="15775" spans="9:11" x14ac:dyDescent="0.25">
      <c r="I15775"/>
      <c r="K15775"/>
    </row>
    <row r="15776" spans="9:11" x14ac:dyDescent="0.25">
      <c r="I15776"/>
      <c r="K15776"/>
    </row>
    <row r="15777" spans="9:11" x14ac:dyDescent="0.25">
      <c r="I15777"/>
      <c r="K15777"/>
    </row>
    <row r="15778" spans="9:11" x14ac:dyDescent="0.25">
      <c r="I15778"/>
      <c r="K15778"/>
    </row>
    <row r="15779" spans="9:11" x14ac:dyDescent="0.25">
      <c r="I15779"/>
      <c r="K15779"/>
    </row>
    <row r="15780" spans="9:11" x14ac:dyDescent="0.25">
      <c r="I15780"/>
      <c r="K15780"/>
    </row>
    <row r="15781" spans="9:11" x14ac:dyDescent="0.25">
      <c r="I15781"/>
      <c r="K15781"/>
    </row>
    <row r="15782" spans="9:11" x14ac:dyDescent="0.25">
      <c r="I15782"/>
      <c r="K15782"/>
    </row>
    <row r="15783" spans="9:11" x14ac:dyDescent="0.25">
      <c r="I15783"/>
      <c r="K15783"/>
    </row>
    <row r="15784" spans="9:11" x14ac:dyDescent="0.25">
      <c r="I15784"/>
      <c r="K15784"/>
    </row>
    <row r="15785" spans="9:11" x14ac:dyDescent="0.25">
      <c r="I15785"/>
      <c r="K15785"/>
    </row>
    <row r="15786" spans="9:11" x14ac:dyDescent="0.25">
      <c r="I15786"/>
      <c r="K15786"/>
    </row>
    <row r="15787" spans="9:11" x14ac:dyDescent="0.25">
      <c r="I15787"/>
      <c r="K15787"/>
    </row>
    <row r="15788" spans="9:11" x14ac:dyDescent="0.25">
      <c r="I15788"/>
      <c r="K15788"/>
    </row>
    <row r="15789" spans="9:11" x14ac:dyDescent="0.25">
      <c r="I15789"/>
      <c r="K15789"/>
    </row>
    <row r="15790" spans="9:11" x14ac:dyDescent="0.25">
      <c r="I15790"/>
      <c r="K15790"/>
    </row>
    <row r="15791" spans="9:11" x14ac:dyDescent="0.25">
      <c r="I15791"/>
      <c r="K15791"/>
    </row>
    <row r="15792" spans="9:11" x14ac:dyDescent="0.25">
      <c r="I15792"/>
      <c r="K15792"/>
    </row>
    <row r="15793" spans="9:11" x14ac:dyDescent="0.25">
      <c r="I15793"/>
      <c r="K15793"/>
    </row>
    <row r="15794" spans="9:11" x14ac:dyDescent="0.25">
      <c r="I15794"/>
      <c r="K15794"/>
    </row>
    <row r="15795" spans="9:11" x14ac:dyDescent="0.25">
      <c r="I15795"/>
      <c r="K15795"/>
    </row>
    <row r="15796" spans="9:11" x14ac:dyDescent="0.25">
      <c r="I15796"/>
      <c r="K15796"/>
    </row>
    <row r="15797" spans="9:11" x14ac:dyDescent="0.25">
      <c r="I15797"/>
      <c r="K15797"/>
    </row>
    <row r="15798" spans="9:11" x14ac:dyDescent="0.25">
      <c r="I15798"/>
      <c r="K15798"/>
    </row>
    <row r="15799" spans="9:11" x14ac:dyDescent="0.25">
      <c r="I15799"/>
      <c r="K15799"/>
    </row>
    <row r="15800" spans="9:11" x14ac:dyDescent="0.25">
      <c r="I15800"/>
      <c r="K15800"/>
    </row>
    <row r="15801" spans="9:11" x14ac:dyDescent="0.25">
      <c r="I15801"/>
      <c r="K15801"/>
    </row>
    <row r="15802" spans="9:11" x14ac:dyDescent="0.25">
      <c r="I15802"/>
      <c r="K15802"/>
    </row>
    <row r="15803" spans="9:11" x14ac:dyDescent="0.25">
      <c r="I15803"/>
      <c r="K15803"/>
    </row>
    <row r="15804" spans="9:11" x14ac:dyDescent="0.25">
      <c r="I15804"/>
      <c r="K15804"/>
    </row>
    <row r="15805" spans="9:11" x14ac:dyDescent="0.25">
      <c r="I15805"/>
      <c r="K15805"/>
    </row>
    <row r="15806" spans="9:11" x14ac:dyDescent="0.25">
      <c r="I15806"/>
      <c r="K15806"/>
    </row>
    <row r="15807" spans="9:11" x14ac:dyDescent="0.25">
      <c r="I15807"/>
      <c r="K15807"/>
    </row>
    <row r="15808" spans="9:11" x14ac:dyDescent="0.25">
      <c r="I15808"/>
      <c r="K15808"/>
    </row>
    <row r="15809" spans="9:11" x14ac:dyDescent="0.25">
      <c r="I15809"/>
      <c r="K15809"/>
    </row>
    <row r="15810" spans="9:11" x14ac:dyDescent="0.25">
      <c r="I15810"/>
      <c r="K15810"/>
    </row>
    <row r="15811" spans="9:11" x14ac:dyDescent="0.25">
      <c r="I15811"/>
      <c r="K15811"/>
    </row>
    <row r="15812" spans="9:11" x14ac:dyDescent="0.25">
      <c r="I15812"/>
      <c r="K15812"/>
    </row>
    <row r="15813" spans="9:11" x14ac:dyDescent="0.25">
      <c r="I15813"/>
      <c r="K15813"/>
    </row>
    <row r="15814" spans="9:11" x14ac:dyDescent="0.25">
      <c r="I15814"/>
      <c r="K15814"/>
    </row>
    <row r="15815" spans="9:11" x14ac:dyDescent="0.25">
      <c r="I15815"/>
      <c r="K15815"/>
    </row>
    <row r="15816" spans="9:11" x14ac:dyDescent="0.25">
      <c r="I15816"/>
      <c r="K15816"/>
    </row>
    <row r="15817" spans="9:11" x14ac:dyDescent="0.25">
      <c r="I15817"/>
      <c r="K15817"/>
    </row>
    <row r="15818" spans="9:11" x14ac:dyDescent="0.25">
      <c r="I15818"/>
      <c r="K15818"/>
    </row>
    <row r="15819" spans="9:11" x14ac:dyDescent="0.25">
      <c r="I15819"/>
      <c r="K15819"/>
    </row>
    <row r="15820" spans="9:11" x14ac:dyDescent="0.25">
      <c r="I15820"/>
      <c r="K15820"/>
    </row>
    <row r="15821" spans="9:11" x14ac:dyDescent="0.25">
      <c r="I15821"/>
      <c r="K15821"/>
    </row>
    <row r="15822" spans="9:11" x14ac:dyDescent="0.25">
      <c r="I15822"/>
      <c r="K15822"/>
    </row>
    <row r="15823" spans="9:11" x14ac:dyDescent="0.25">
      <c r="I15823"/>
      <c r="K15823"/>
    </row>
    <row r="15824" spans="9:11" x14ac:dyDescent="0.25">
      <c r="I15824"/>
      <c r="K15824"/>
    </row>
    <row r="15825" spans="9:11" x14ac:dyDescent="0.25">
      <c r="I15825"/>
      <c r="K15825"/>
    </row>
    <row r="15826" spans="9:11" x14ac:dyDescent="0.25">
      <c r="I15826"/>
      <c r="K15826"/>
    </row>
    <row r="15827" spans="9:11" x14ac:dyDescent="0.25">
      <c r="I15827"/>
      <c r="K15827"/>
    </row>
    <row r="15828" spans="9:11" x14ac:dyDescent="0.25">
      <c r="I15828"/>
      <c r="K15828"/>
    </row>
    <row r="15829" spans="9:11" x14ac:dyDescent="0.25">
      <c r="I15829"/>
      <c r="K15829"/>
    </row>
    <row r="15830" spans="9:11" x14ac:dyDescent="0.25">
      <c r="I15830"/>
      <c r="K15830"/>
    </row>
    <row r="15831" spans="9:11" x14ac:dyDescent="0.25">
      <c r="I15831"/>
      <c r="K15831"/>
    </row>
    <row r="15832" spans="9:11" x14ac:dyDescent="0.25">
      <c r="I15832"/>
      <c r="K15832"/>
    </row>
    <row r="15833" spans="9:11" x14ac:dyDescent="0.25">
      <c r="I15833"/>
      <c r="K15833"/>
    </row>
    <row r="15834" spans="9:11" x14ac:dyDescent="0.25">
      <c r="I15834"/>
      <c r="K15834"/>
    </row>
    <row r="15835" spans="9:11" x14ac:dyDescent="0.25">
      <c r="I15835"/>
      <c r="K15835"/>
    </row>
    <row r="15836" spans="9:11" x14ac:dyDescent="0.25">
      <c r="I15836"/>
      <c r="K15836"/>
    </row>
    <row r="15837" spans="9:11" x14ac:dyDescent="0.25">
      <c r="I15837"/>
      <c r="K15837"/>
    </row>
    <row r="15838" spans="9:11" x14ac:dyDescent="0.25">
      <c r="I15838"/>
      <c r="K15838"/>
    </row>
    <row r="15839" spans="9:11" x14ac:dyDescent="0.25">
      <c r="I15839"/>
      <c r="K15839"/>
    </row>
    <row r="15840" spans="9:11" x14ac:dyDescent="0.25">
      <c r="I15840"/>
      <c r="K15840"/>
    </row>
    <row r="15841" spans="9:11" x14ac:dyDescent="0.25">
      <c r="I15841"/>
      <c r="K15841"/>
    </row>
    <row r="15842" spans="9:11" x14ac:dyDescent="0.25">
      <c r="I15842"/>
      <c r="K15842"/>
    </row>
    <row r="15843" spans="9:11" x14ac:dyDescent="0.25">
      <c r="I15843"/>
      <c r="K15843"/>
    </row>
    <row r="15844" spans="9:11" x14ac:dyDescent="0.25">
      <c r="I15844"/>
      <c r="K15844"/>
    </row>
    <row r="15845" spans="9:11" x14ac:dyDescent="0.25">
      <c r="I15845"/>
      <c r="K15845"/>
    </row>
    <row r="15846" spans="9:11" x14ac:dyDescent="0.25">
      <c r="I15846"/>
      <c r="K15846"/>
    </row>
    <row r="15847" spans="9:11" x14ac:dyDescent="0.25">
      <c r="I15847"/>
      <c r="K15847"/>
    </row>
    <row r="15848" spans="9:11" x14ac:dyDescent="0.25">
      <c r="I15848"/>
      <c r="K15848"/>
    </row>
    <row r="15849" spans="9:11" x14ac:dyDescent="0.25">
      <c r="I15849"/>
      <c r="K15849"/>
    </row>
    <row r="15850" spans="9:11" x14ac:dyDescent="0.25">
      <c r="I15850"/>
      <c r="K15850"/>
    </row>
    <row r="15851" spans="9:11" x14ac:dyDescent="0.25">
      <c r="I15851"/>
      <c r="K15851"/>
    </row>
    <row r="15852" spans="9:11" x14ac:dyDescent="0.25">
      <c r="I15852"/>
      <c r="K15852"/>
    </row>
    <row r="15853" spans="9:11" x14ac:dyDescent="0.25">
      <c r="I15853"/>
      <c r="K15853"/>
    </row>
    <row r="15854" spans="9:11" x14ac:dyDescent="0.25">
      <c r="I15854"/>
      <c r="K15854"/>
    </row>
    <row r="15855" spans="9:11" x14ac:dyDescent="0.25">
      <c r="I15855"/>
      <c r="K15855"/>
    </row>
    <row r="15856" spans="9:11" x14ac:dyDescent="0.25">
      <c r="I15856"/>
      <c r="K15856"/>
    </row>
    <row r="15857" spans="9:11" x14ac:dyDescent="0.25">
      <c r="I15857"/>
      <c r="K15857"/>
    </row>
    <row r="15858" spans="9:11" x14ac:dyDescent="0.25">
      <c r="I15858"/>
      <c r="K15858"/>
    </row>
    <row r="15859" spans="9:11" x14ac:dyDescent="0.25">
      <c r="I15859"/>
      <c r="K15859"/>
    </row>
    <row r="15860" spans="9:11" x14ac:dyDescent="0.25">
      <c r="I15860"/>
      <c r="K15860"/>
    </row>
    <row r="15861" spans="9:11" x14ac:dyDescent="0.25">
      <c r="I15861"/>
      <c r="K15861"/>
    </row>
    <row r="15862" spans="9:11" x14ac:dyDescent="0.25">
      <c r="I15862"/>
      <c r="K15862"/>
    </row>
    <row r="15863" spans="9:11" x14ac:dyDescent="0.25">
      <c r="I15863"/>
      <c r="K15863"/>
    </row>
    <row r="15864" spans="9:11" x14ac:dyDescent="0.25">
      <c r="I15864"/>
      <c r="K15864"/>
    </row>
    <row r="15865" spans="9:11" x14ac:dyDescent="0.25">
      <c r="I15865"/>
      <c r="K15865"/>
    </row>
    <row r="15866" spans="9:11" x14ac:dyDescent="0.25">
      <c r="I15866"/>
      <c r="K15866"/>
    </row>
    <row r="15867" spans="9:11" x14ac:dyDescent="0.25">
      <c r="I15867"/>
      <c r="K15867"/>
    </row>
    <row r="15868" spans="9:11" x14ac:dyDescent="0.25">
      <c r="I15868"/>
      <c r="K15868"/>
    </row>
    <row r="15869" spans="9:11" x14ac:dyDescent="0.25">
      <c r="I15869"/>
      <c r="K15869"/>
    </row>
    <row r="15870" spans="9:11" x14ac:dyDescent="0.25">
      <c r="I15870"/>
      <c r="K15870"/>
    </row>
    <row r="15871" spans="9:11" x14ac:dyDescent="0.25">
      <c r="I15871"/>
      <c r="K15871"/>
    </row>
    <row r="15872" spans="9:11" x14ac:dyDescent="0.25">
      <c r="I15872"/>
      <c r="K15872"/>
    </row>
    <row r="15873" spans="9:11" x14ac:dyDescent="0.25">
      <c r="I15873"/>
      <c r="K15873"/>
    </row>
    <row r="15874" spans="9:11" x14ac:dyDescent="0.25">
      <c r="I15874"/>
      <c r="K15874"/>
    </row>
    <row r="15875" spans="9:11" x14ac:dyDescent="0.25">
      <c r="I15875"/>
      <c r="K15875"/>
    </row>
    <row r="15876" spans="9:11" x14ac:dyDescent="0.25">
      <c r="I15876"/>
      <c r="K15876"/>
    </row>
    <row r="15877" spans="9:11" x14ac:dyDescent="0.25">
      <c r="I15877"/>
      <c r="K15877"/>
    </row>
    <row r="15878" spans="9:11" x14ac:dyDescent="0.25">
      <c r="I15878"/>
      <c r="K15878"/>
    </row>
    <row r="15879" spans="9:11" x14ac:dyDescent="0.25">
      <c r="I15879"/>
      <c r="K15879"/>
    </row>
    <row r="15880" spans="9:11" x14ac:dyDescent="0.25">
      <c r="I15880"/>
      <c r="K15880"/>
    </row>
    <row r="15881" spans="9:11" x14ac:dyDescent="0.25">
      <c r="I15881"/>
      <c r="K15881"/>
    </row>
    <row r="15882" spans="9:11" x14ac:dyDescent="0.25">
      <c r="I15882"/>
      <c r="K15882"/>
    </row>
    <row r="15883" spans="9:11" x14ac:dyDescent="0.25">
      <c r="I15883"/>
      <c r="K15883"/>
    </row>
    <row r="15884" spans="9:11" x14ac:dyDescent="0.25">
      <c r="I15884"/>
      <c r="K15884"/>
    </row>
    <row r="15885" spans="9:11" x14ac:dyDescent="0.25">
      <c r="I15885"/>
      <c r="K15885"/>
    </row>
    <row r="15886" spans="9:11" x14ac:dyDescent="0.25">
      <c r="I15886"/>
      <c r="K15886"/>
    </row>
    <row r="15887" spans="9:11" x14ac:dyDescent="0.25">
      <c r="I15887"/>
      <c r="K15887"/>
    </row>
    <row r="15888" spans="9:11" x14ac:dyDescent="0.25">
      <c r="I15888"/>
      <c r="K15888"/>
    </row>
    <row r="15889" spans="9:11" x14ac:dyDescent="0.25">
      <c r="I15889"/>
      <c r="K15889"/>
    </row>
    <row r="15890" spans="9:11" x14ac:dyDescent="0.25">
      <c r="I15890"/>
      <c r="K15890"/>
    </row>
    <row r="15891" spans="9:11" x14ac:dyDescent="0.25">
      <c r="I15891"/>
      <c r="K15891"/>
    </row>
    <row r="15892" spans="9:11" x14ac:dyDescent="0.25">
      <c r="I15892"/>
      <c r="K15892"/>
    </row>
    <row r="15893" spans="9:11" x14ac:dyDescent="0.25">
      <c r="I15893"/>
      <c r="K15893"/>
    </row>
    <row r="15894" spans="9:11" x14ac:dyDescent="0.25">
      <c r="I15894"/>
      <c r="K15894"/>
    </row>
    <row r="15895" spans="9:11" x14ac:dyDescent="0.25">
      <c r="I15895"/>
      <c r="K15895"/>
    </row>
    <row r="15896" spans="9:11" x14ac:dyDescent="0.25">
      <c r="I15896"/>
      <c r="K15896"/>
    </row>
    <row r="15897" spans="9:11" x14ac:dyDescent="0.25">
      <c r="I15897"/>
      <c r="K15897"/>
    </row>
    <row r="15898" spans="9:11" x14ac:dyDescent="0.25">
      <c r="I15898"/>
      <c r="K15898"/>
    </row>
    <row r="15899" spans="9:11" x14ac:dyDescent="0.25">
      <c r="I15899"/>
      <c r="K15899"/>
    </row>
    <row r="15900" spans="9:11" x14ac:dyDescent="0.25">
      <c r="I15900"/>
      <c r="K15900"/>
    </row>
    <row r="15901" spans="9:11" x14ac:dyDescent="0.25">
      <c r="I15901"/>
      <c r="K15901"/>
    </row>
    <row r="15902" spans="9:11" x14ac:dyDescent="0.25">
      <c r="I15902"/>
      <c r="K15902"/>
    </row>
    <row r="15903" spans="9:11" x14ac:dyDescent="0.25">
      <c r="I15903"/>
      <c r="K15903"/>
    </row>
    <row r="15904" spans="9:11" x14ac:dyDescent="0.25">
      <c r="I15904"/>
      <c r="K15904"/>
    </row>
    <row r="15905" spans="9:11" x14ac:dyDescent="0.25">
      <c r="I15905"/>
      <c r="K15905"/>
    </row>
    <row r="15906" spans="9:11" x14ac:dyDescent="0.25">
      <c r="I15906"/>
      <c r="K15906"/>
    </row>
    <row r="15907" spans="9:11" x14ac:dyDescent="0.25">
      <c r="I15907"/>
      <c r="K15907"/>
    </row>
    <row r="15908" spans="9:11" x14ac:dyDescent="0.25">
      <c r="I15908"/>
      <c r="K15908"/>
    </row>
    <row r="15909" spans="9:11" x14ac:dyDescent="0.25">
      <c r="I15909"/>
      <c r="K15909"/>
    </row>
    <row r="15910" spans="9:11" x14ac:dyDescent="0.25">
      <c r="I15910"/>
      <c r="K15910"/>
    </row>
    <row r="15911" spans="9:11" x14ac:dyDescent="0.25">
      <c r="I15911"/>
      <c r="K15911"/>
    </row>
    <row r="15912" spans="9:11" x14ac:dyDescent="0.25">
      <c r="I15912"/>
      <c r="K15912"/>
    </row>
    <row r="15913" spans="9:11" x14ac:dyDescent="0.25">
      <c r="I15913"/>
      <c r="K15913"/>
    </row>
    <row r="15914" spans="9:11" x14ac:dyDescent="0.25">
      <c r="I15914"/>
      <c r="K15914"/>
    </row>
    <row r="15915" spans="9:11" x14ac:dyDescent="0.25">
      <c r="I15915"/>
      <c r="K15915"/>
    </row>
    <row r="15916" spans="9:11" x14ac:dyDescent="0.25">
      <c r="I15916"/>
      <c r="K15916"/>
    </row>
    <row r="15917" spans="9:11" x14ac:dyDescent="0.25">
      <c r="I15917"/>
      <c r="K15917"/>
    </row>
    <row r="15918" spans="9:11" x14ac:dyDescent="0.25">
      <c r="I15918"/>
      <c r="K15918"/>
    </row>
    <row r="15919" spans="9:11" x14ac:dyDescent="0.25">
      <c r="I15919"/>
      <c r="K15919"/>
    </row>
    <row r="15920" spans="9:11" x14ac:dyDescent="0.25">
      <c r="I15920"/>
      <c r="K15920"/>
    </row>
    <row r="15921" spans="9:11" x14ac:dyDescent="0.25">
      <c r="I15921"/>
      <c r="K15921"/>
    </row>
    <row r="15922" spans="9:11" x14ac:dyDescent="0.25">
      <c r="I15922"/>
      <c r="K15922"/>
    </row>
    <row r="15923" spans="9:11" x14ac:dyDescent="0.25">
      <c r="I15923"/>
      <c r="K15923"/>
    </row>
    <row r="15924" spans="9:11" x14ac:dyDescent="0.25">
      <c r="I15924"/>
      <c r="K15924"/>
    </row>
    <row r="15925" spans="9:11" x14ac:dyDescent="0.25">
      <c r="I15925"/>
      <c r="K15925"/>
    </row>
    <row r="15926" spans="9:11" x14ac:dyDescent="0.25">
      <c r="I15926"/>
      <c r="K15926"/>
    </row>
    <row r="15927" spans="9:11" x14ac:dyDescent="0.25">
      <c r="I15927"/>
      <c r="K15927"/>
    </row>
    <row r="15928" spans="9:11" x14ac:dyDescent="0.25">
      <c r="I15928"/>
      <c r="K15928"/>
    </row>
    <row r="15929" spans="9:11" x14ac:dyDescent="0.25">
      <c r="I15929"/>
      <c r="K15929"/>
    </row>
    <row r="15930" spans="9:11" x14ac:dyDescent="0.25">
      <c r="I15930"/>
      <c r="K15930"/>
    </row>
    <row r="15931" spans="9:11" x14ac:dyDescent="0.25">
      <c r="I15931"/>
      <c r="K15931"/>
    </row>
    <row r="15932" spans="9:11" x14ac:dyDescent="0.25">
      <c r="I15932"/>
      <c r="K15932"/>
    </row>
    <row r="15933" spans="9:11" x14ac:dyDescent="0.25">
      <c r="I15933"/>
      <c r="K15933"/>
    </row>
    <row r="15934" spans="9:11" x14ac:dyDescent="0.25">
      <c r="I15934"/>
      <c r="K15934"/>
    </row>
    <row r="15935" spans="9:11" x14ac:dyDescent="0.25">
      <c r="I15935"/>
      <c r="K15935"/>
    </row>
    <row r="15936" spans="9:11" x14ac:dyDescent="0.25">
      <c r="I15936"/>
      <c r="K15936"/>
    </row>
    <row r="15937" spans="9:11" x14ac:dyDescent="0.25">
      <c r="I15937"/>
      <c r="K15937"/>
    </row>
    <row r="15938" spans="9:11" x14ac:dyDescent="0.25">
      <c r="I15938"/>
      <c r="K15938"/>
    </row>
    <row r="15939" spans="9:11" x14ac:dyDescent="0.25">
      <c r="I15939"/>
      <c r="K15939"/>
    </row>
    <row r="15940" spans="9:11" x14ac:dyDescent="0.25">
      <c r="I15940"/>
      <c r="K15940"/>
    </row>
    <row r="15941" spans="9:11" x14ac:dyDescent="0.25">
      <c r="I15941"/>
      <c r="K15941"/>
    </row>
    <row r="15942" spans="9:11" x14ac:dyDescent="0.25">
      <c r="I15942"/>
      <c r="K15942"/>
    </row>
    <row r="15943" spans="9:11" x14ac:dyDescent="0.25">
      <c r="I15943"/>
      <c r="K15943"/>
    </row>
    <row r="15944" spans="9:11" x14ac:dyDescent="0.25">
      <c r="I15944"/>
      <c r="K15944"/>
    </row>
    <row r="15945" spans="9:11" x14ac:dyDescent="0.25">
      <c r="I15945"/>
      <c r="K15945"/>
    </row>
    <row r="15946" spans="9:11" x14ac:dyDescent="0.25">
      <c r="I15946"/>
      <c r="K15946"/>
    </row>
    <row r="15947" spans="9:11" x14ac:dyDescent="0.25">
      <c r="I15947"/>
      <c r="K15947"/>
    </row>
    <row r="15948" spans="9:11" x14ac:dyDescent="0.25">
      <c r="I15948"/>
      <c r="K15948"/>
    </row>
    <row r="15949" spans="9:11" x14ac:dyDescent="0.25">
      <c r="I15949"/>
      <c r="K15949"/>
    </row>
    <row r="15950" spans="9:11" x14ac:dyDescent="0.25">
      <c r="I15950"/>
      <c r="K15950"/>
    </row>
    <row r="15951" spans="9:11" x14ac:dyDescent="0.25">
      <c r="I15951"/>
      <c r="K15951"/>
    </row>
    <row r="15952" spans="9:11" x14ac:dyDescent="0.25">
      <c r="I15952"/>
      <c r="K15952"/>
    </row>
    <row r="15953" spans="9:11" x14ac:dyDescent="0.25">
      <c r="I15953"/>
      <c r="K15953"/>
    </row>
    <row r="15954" spans="9:11" x14ac:dyDescent="0.25">
      <c r="I15954"/>
      <c r="K15954"/>
    </row>
    <row r="15955" spans="9:11" x14ac:dyDescent="0.25">
      <c r="I15955"/>
      <c r="K15955"/>
    </row>
    <row r="15956" spans="9:11" x14ac:dyDescent="0.25">
      <c r="I15956"/>
      <c r="K15956"/>
    </row>
    <row r="15957" spans="9:11" x14ac:dyDescent="0.25">
      <c r="I15957"/>
      <c r="K15957"/>
    </row>
    <row r="15958" spans="9:11" x14ac:dyDescent="0.25">
      <c r="I15958"/>
      <c r="K15958"/>
    </row>
    <row r="15959" spans="9:11" x14ac:dyDescent="0.25">
      <c r="I15959"/>
      <c r="K15959"/>
    </row>
    <row r="15960" spans="9:11" x14ac:dyDescent="0.25">
      <c r="I15960"/>
      <c r="K15960"/>
    </row>
    <row r="15961" spans="9:11" x14ac:dyDescent="0.25">
      <c r="I15961"/>
      <c r="K15961"/>
    </row>
    <row r="15962" spans="9:11" x14ac:dyDescent="0.25">
      <c r="I15962"/>
      <c r="K15962"/>
    </row>
    <row r="15963" spans="9:11" x14ac:dyDescent="0.25">
      <c r="I15963"/>
      <c r="K15963"/>
    </row>
    <row r="15964" spans="9:11" x14ac:dyDescent="0.25">
      <c r="I15964"/>
      <c r="K15964"/>
    </row>
    <row r="15965" spans="9:11" x14ac:dyDescent="0.25">
      <c r="I15965"/>
      <c r="K15965"/>
    </row>
    <row r="15966" spans="9:11" x14ac:dyDescent="0.25">
      <c r="I15966"/>
      <c r="K15966"/>
    </row>
    <row r="15967" spans="9:11" x14ac:dyDescent="0.25">
      <c r="I15967"/>
      <c r="K15967"/>
    </row>
    <row r="15968" spans="9:11" x14ac:dyDescent="0.25">
      <c r="I15968"/>
      <c r="K15968"/>
    </row>
    <row r="15969" spans="9:11" x14ac:dyDescent="0.25">
      <c r="I15969"/>
      <c r="K15969"/>
    </row>
    <row r="15970" spans="9:11" x14ac:dyDescent="0.25">
      <c r="I15970"/>
      <c r="K15970"/>
    </row>
    <row r="15971" spans="9:11" x14ac:dyDescent="0.25">
      <c r="I15971"/>
      <c r="K15971"/>
    </row>
    <row r="15972" spans="9:11" x14ac:dyDescent="0.25">
      <c r="I15972"/>
      <c r="K15972"/>
    </row>
    <row r="15973" spans="9:11" x14ac:dyDescent="0.25">
      <c r="I15973"/>
      <c r="K15973"/>
    </row>
    <row r="15974" spans="9:11" x14ac:dyDescent="0.25">
      <c r="I15974"/>
      <c r="K15974"/>
    </row>
    <row r="15975" spans="9:11" x14ac:dyDescent="0.25">
      <c r="I15975"/>
      <c r="K15975"/>
    </row>
    <row r="15976" spans="9:11" x14ac:dyDescent="0.25">
      <c r="I15976"/>
      <c r="K15976"/>
    </row>
    <row r="15977" spans="9:11" x14ac:dyDescent="0.25">
      <c r="I15977"/>
      <c r="K15977"/>
    </row>
    <row r="15978" spans="9:11" x14ac:dyDescent="0.25">
      <c r="I15978"/>
      <c r="K15978"/>
    </row>
    <row r="15979" spans="9:11" x14ac:dyDescent="0.25">
      <c r="I15979"/>
      <c r="K15979"/>
    </row>
    <row r="15980" spans="9:11" x14ac:dyDescent="0.25">
      <c r="I15980"/>
      <c r="K15980"/>
    </row>
    <row r="15981" spans="9:11" x14ac:dyDescent="0.25">
      <c r="I15981"/>
      <c r="K15981"/>
    </row>
    <row r="15982" spans="9:11" x14ac:dyDescent="0.25">
      <c r="I15982"/>
      <c r="K15982"/>
    </row>
    <row r="15983" spans="9:11" x14ac:dyDescent="0.25">
      <c r="I15983"/>
      <c r="K15983"/>
    </row>
    <row r="15984" spans="9:11" x14ac:dyDescent="0.25">
      <c r="I15984"/>
      <c r="K15984"/>
    </row>
    <row r="15985" spans="9:11" x14ac:dyDescent="0.25">
      <c r="I15985"/>
      <c r="K15985"/>
    </row>
    <row r="15986" spans="9:11" x14ac:dyDescent="0.25">
      <c r="I15986"/>
      <c r="K15986"/>
    </row>
    <row r="15987" spans="9:11" x14ac:dyDescent="0.25">
      <c r="I15987"/>
      <c r="K15987"/>
    </row>
    <row r="15988" spans="9:11" x14ac:dyDescent="0.25">
      <c r="I15988"/>
      <c r="K15988"/>
    </row>
    <row r="15989" spans="9:11" x14ac:dyDescent="0.25">
      <c r="I15989"/>
      <c r="K15989"/>
    </row>
    <row r="15990" spans="9:11" x14ac:dyDescent="0.25">
      <c r="I15990"/>
      <c r="K15990"/>
    </row>
    <row r="15991" spans="9:11" x14ac:dyDescent="0.25">
      <c r="I15991"/>
      <c r="K15991"/>
    </row>
    <row r="15992" spans="9:11" x14ac:dyDescent="0.25">
      <c r="I15992"/>
      <c r="K15992"/>
    </row>
    <row r="15993" spans="9:11" x14ac:dyDescent="0.25">
      <c r="I15993"/>
      <c r="K15993"/>
    </row>
    <row r="15994" spans="9:11" x14ac:dyDescent="0.25">
      <c r="I15994"/>
      <c r="K15994"/>
    </row>
    <row r="15995" spans="9:11" x14ac:dyDescent="0.25">
      <c r="I15995"/>
      <c r="K15995"/>
    </row>
    <row r="15996" spans="9:11" x14ac:dyDescent="0.25">
      <c r="I15996"/>
      <c r="K15996"/>
    </row>
    <row r="15997" spans="9:11" x14ac:dyDescent="0.25">
      <c r="I15997"/>
      <c r="K15997"/>
    </row>
    <row r="15998" spans="9:11" x14ac:dyDescent="0.25">
      <c r="I15998"/>
      <c r="K15998"/>
    </row>
    <row r="15999" spans="9:11" x14ac:dyDescent="0.25">
      <c r="I15999"/>
      <c r="K15999"/>
    </row>
    <row r="16000" spans="9:11" x14ac:dyDescent="0.25">
      <c r="I16000"/>
      <c r="K16000"/>
    </row>
    <row r="16001" spans="9:11" x14ac:dyDescent="0.25">
      <c r="I16001"/>
      <c r="K16001"/>
    </row>
    <row r="16002" spans="9:11" x14ac:dyDescent="0.25">
      <c r="I16002"/>
      <c r="K16002"/>
    </row>
    <row r="16003" spans="9:11" x14ac:dyDescent="0.25">
      <c r="I16003"/>
      <c r="K16003"/>
    </row>
    <row r="16004" spans="9:11" x14ac:dyDescent="0.25">
      <c r="I16004"/>
      <c r="K16004"/>
    </row>
    <row r="16005" spans="9:11" x14ac:dyDescent="0.25">
      <c r="I16005"/>
      <c r="K16005"/>
    </row>
    <row r="16006" spans="9:11" x14ac:dyDescent="0.25">
      <c r="I16006"/>
      <c r="K16006"/>
    </row>
    <row r="16007" spans="9:11" x14ac:dyDescent="0.25">
      <c r="I16007"/>
      <c r="K16007"/>
    </row>
    <row r="16008" spans="9:11" x14ac:dyDescent="0.25">
      <c r="I16008"/>
      <c r="K16008"/>
    </row>
    <row r="16009" spans="9:11" x14ac:dyDescent="0.25">
      <c r="I16009"/>
      <c r="K16009"/>
    </row>
    <row r="16010" spans="9:11" x14ac:dyDescent="0.25">
      <c r="I16010"/>
      <c r="K16010"/>
    </row>
    <row r="16011" spans="9:11" x14ac:dyDescent="0.25">
      <c r="I16011"/>
      <c r="K16011"/>
    </row>
    <row r="16012" spans="9:11" x14ac:dyDescent="0.25">
      <c r="I16012"/>
      <c r="K16012"/>
    </row>
    <row r="16013" spans="9:11" x14ac:dyDescent="0.25">
      <c r="I16013"/>
      <c r="K16013"/>
    </row>
    <row r="16014" spans="9:11" x14ac:dyDescent="0.25">
      <c r="I16014"/>
      <c r="K16014"/>
    </row>
    <row r="16015" spans="9:11" x14ac:dyDescent="0.25">
      <c r="I16015"/>
      <c r="K16015"/>
    </row>
    <row r="16016" spans="9:11" x14ac:dyDescent="0.25">
      <c r="I16016"/>
      <c r="K16016"/>
    </row>
    <row r="16017" spans="9:11" x14ac:dyDescent="0.25">
      <c r="I16017"/>
      <c r="K16017"/>
    </row>
    <row r="16018" spans="9:11" x14ac:dyDescent="0.25">
      <c r="I16018"/>
      <c r="K16018"/>
    </row>
    <row r="16019" spans="9:11" x14ac:dyDescent="0.25">
      <c r="I16019"/>
      <c r="K16019"/>
    </row>
    <row r="16020" spans="9:11" x14ac:dyDescent="0.25">
      <c r="I16020"/>
      <c r="K16020"/>
    </row>
    <row r="16021" spans="9:11" x14ac:dyDescent="0.25">
      <c r="I16021"/>
      <c r="K16021"/>
    </row>
    <row r="16022" spans="9:11" x14ac:dyDescent="0.25">
      <c r="I16022"/>
      <c r="K16022"/>
    </row>
    <row r="16023" spans="9:11" x14ac:dyDescent="0.25">
      <c r="I16023"/>
      <c r="K16023"/>
    </row>
    <row r="16024" spans="9:11" x14ac:dyDescent="0.25">
      <c r="I16024"/>
      <c r="K16024"/>
    </row>
    <row r="16025" spans="9:11" x14ac:dyDescent="0.25">
      <c r="I16025"/>
      <c r="K16025"/>
    </row>
    <row r="16026" spans="9:11" x14ac:dyDescent="0.25">
      <c r="I16026"/>
      <c r="K16026"/>
    </row>
    <row r="16027" spans="9:11" x14ac:dyDescent="0.25">
      <c r="I16027"/>
      <c r="K16027"/>
    </row>
    <row r="16028" spans="9:11" x14ac:dyDescent="0.25">
      <c r="I16028"/>
      <c r="K16028"/>
    </row>
    <row r="16029" spans="9:11" x14ac:dyDescent="0.25">
      <c r="I16029"/>
      <c r="K16029"/>
    </row>
    <row r="16030" spans="9:11" x14ac:dyDescent="0.25">
      <c r="I16030"/>
      <c r="K16030"/>
    </row>
    <row r="16031" spans="9:11" x14ac:dyDescent="0.25">
      <c r="I16031"/>
      <c r="K16031"/>
    </row>
    <row r="16032" spans="9:11" x14ac:dyDescent="0.25">
      <c r="I16032"/>
      <c r="K16032"/>
    </row>
    <row r="16033" spans="9:11" x14ac:dyDescent="0.25">
      <c r="I16033"/>
      <c r="K16033"/>
    </row>
    <row r="16034" spans="9:11" x14ac:dyDescent="0.25">
      <c r="I16034"/>
      <c r="K16034"/>
    </row>
    <row r="16035" spans="9:11" x14ac:dyDescent="0.25">
      <c r="I16035"/>
      <c r="K16035"/>
    </row>
    <row r="16036" spans="9:11" x14ac:dyDescent="0.25">
      <c r="I16036"/>
      <c r="K16036"/>
    </row>
    <row r="16037" spans="9:11" x14ac:dyDescent="0.25">
      <c r="I16037"/>
      <c r="K16037"/>
    </row>
    <row r="16038" spans="9:11" x14ac:dyDescent="0.25">
      <c r="I16038"/>
      <c r="K16038"/>
    </row>
    <row r="16039" spans="9:11" x14ac:dyDescent="0.25">
      <c r="I16039"/>
      <c r="K16039"/>
    </row>
    <row r="16040" spans="9:11" x14ac:dyDescent="0.25">
      <c r="I16040"/>
      <c r="K16040"/>
    </row>
    <row r="16041" spans="9:11" x14ac:dyDescent="0.25">
      <c r="I16041"/>
      <c r="K16041"/>
    </row>
    <row r="16042" spans="9:11" x14ac:dyDescent="0.25">
      <c r="I16042"/>
      <c r="K16042"/>
    </row>
    <row r="16043" spans="9:11" x14ac:dyDescent="0.25">
      <c r="I16043"/>
      <c r="K16043"/>
    </row>
    <row r="16044" spans="9:11" x14ac:dyDescent="0.25">
      <c r="I16044"/>
      <c r="K16044"/>
    </row>
    <row r="16045" spans="9:11" x14ac:dyDescent="0.25">
      <c r="I16045"/>
      <c r="K16045"/>
    </row>
    <row r="16046" spans="9:11" x14ac:dyDescent="0.25">
      <c r="I16046"/>
      <c r="K16046"/>
    </row>
    <row r="16047" spans="9:11" x14ac:dyDescent="0.25">
      <c r="I16047"/>
      <c r="K16047"/>
    </row>
    <row r="16048" spans="9:11" x14ac:dyDescent="0.25">
      <c r="I16048"/>
      <c r="K16048"/>
    </row>
    <row r="16049" spans="9:11" x14ac:dyDescent="0.25">
      <c r="I16049"/>
      <c r="K16049"/>
    </row>
    <row r="16050" spans="9:11" x14ac:dyDescent="0.25">
      <c r="I16050"/>
      <c r="K16050"/>
    </row>
    <row r="16051" spans="9:11" x14ac:dyDescent="0.25">
      <c r="I16051"/>
      <c r="K16051"/>
    </row>
    <row r="16052" spans="9:11" x14ac:dyDescent="0.25">
      <c r="I16052"/>
      <c r="K16052"/>
    </row>
    <row r="16053" spans="9:11" x14ac:dyDescent="0.25">
      <c r="I16053"/>
      <c r="K16053"/>
    </row>
    <row r="16054" spans="9:11" x14ac:dyDescent="0.25">
      <c r="I16054"/>
      <c r="K16054"/>
    </row>
    <row r="16055" spans="9:11" x14ac:dyDescent="0.25">
      <c r="I16055"/>
      <c r="K16055"/>
    </row>
    <row r="16056" spans="9:11" x14ac:dyDescent="0.25">
      <c r="I16056"/>
      <c r="K16056"/>
    </row>
    <row r="16057" spans="9:11" x14ac:dyDescent="0.25">
      <c r="I16057"/>
      <c r="K16057"/>
    </row>
    <row r="16058" spans="9:11" x14ac:dyDescent="0.25">
      <c r="I16058"/>
      <c r="K16058"/>
    </row>
    <row r="16059" spans="9:11" x14ac:dyDescent="0.25">
      <c r="I16059"/>
      <c r="K16059"/>
    </row>
    <row r="16060" spans="9:11" x14ac:dyDescent="0.25">
      <c r="I16060"/>
      <c r="K16060"/>
    </row>
    <row r="16061" spans="9:11" x14ac:dyDescent="0.25">
      <c r="I16061"/>
      <c r="K16061"/>
    </row>
    <row r="16062" spans="9:11" x14ac:dyDescent="0.25">
      <c r="I16062"/>
      <c r="K16062"/>
    </row>
    <row r="16063" spans="9:11" x14ac:dyDescent="0.25">
      <c r="I16063"/>
      <c r="K16063"/>
    </row>
    <row r="16064" spans="9:11" x14ac:dyDescent="0.25">
      <c r="I16064"/>
      <c r="K16064"/>
    </row>
    <row r="16065" spans="9:11" x14ac:dyDescent="0.25">
      <c r="I16065"/>
      <c r="K16065"/>
    </row>
    <row r="16066" spans="9:11" x14ac:dyDescent="0.25">
      <c r="I16066"/>
      <c r="K16066"/>
    </row>
    <row r="16067" spans="9:11" x14ac:dyDescent="0.25">
      <c r="I16067"/>
      <c r="K16067"/>
    </row>
    <row r="16068" spans="9:11" x14ac:dyDescent="0.25">
      <c r="I16068"/>
      <c r="K16068"/>
    </row>
    <row r="16069" spans="9:11" x14ac:dyDescent="0.25">
      <c r="I16069"/>
      <c r="K16069"/>
    </row>
    <row r="16070" spans="9:11" x14ac:dyDescent="0.25">
      <c r="I16070"/>
      <c r="K16070"/>
    </row>
    <row r="16071" spans="9:11" x14ac:dyDescent="0.25">
      <c r="I16071"/>
      <c r="K16071"/>
    </row>
    <row r="16072" spans="9:11" x14ac:dyDescent="0.25">
      <c r="I16072"/>
      <c r="K16072"/>
    </row>
    <row r="16073" spans="9:11" x14ac:dyDescent="0.25">
      <c r="I16073"/>
      <c r="K16073"/>
    </row>
    <row r="16074" spans="9:11" x14ac:dyDescent="0.25">
      <c r="I16074"/>
      <c r="K16074"/>
    </row>
    <row r="16075" spans="9:11" x14ac:dyDescent="0.25">
      <c r="I16075"/>
      <c r="K16075"/>
    </row>
    <row r="16076" spans="9:11" x14ac:dyDescent="0.25">
      <c r="I16076"/>
      <c r="K16076"/>
    </row>
    <row r="16077" spans="9:11" x14ac:dyDescent="0.25">
      <c r="I16077"/>
      <c r="K16077"/>
    </row>
    <row r="16078" spans="9:11" x14ac:dyDescent="0.25">
      <c r="I16078"/>
      <c r="K16078"/>
    </row>
    <row r="16079" spans="9:11" x14ac:dyDescent="0.25">
      <c r="I16079"/>
      <c r="K16079"/>
    </row>
    <row r="16080" spans="9:11" x14ac:dyDescent="0.25">
      <c r="I16080"/>
      <c r="K16080"/>
    </row>
    <row r="16081" spans="9:11" x14ac:dyDescent="0.25">
      <c r="I16081"/>
      <c r="K16081"/>
    </row>
    <row r="16082" spans="9:11" x14ac:dyDescent="0.25">
      <c r="I16082"/>
      <c r="K16082"/>
    </row>
    <row r="16083" spans="9:11" x14ac:dyDescent="0.25">
      <c r="I16083"/>
      <c r="K16083"/>
    </row>
    <row r="16084" spans="9:11" x14ac:dyDescent="0.25">
      <c r="I16084"/>
      <c r="K16084"/>
    </row>
    <row r="16085" spans="9:11" x14ac:dyDescent="0.25">
      <c r="I16085"/>
      <c r="K16085"/>
    </row>
    <row r="16086" spans="9:11" x14ac:dyDescent="0.25">
      <c r="I16086"/>
      <c r="K16086"/>
    </row>
    <row r="16087" spans="9:11" x14ac:dyDescent="0.25">
      <c r="I16087"/>
      <c r="K16087"/>
    </row>
    <row r="16088" spans="9:11" x14ac:dyDescent="0.25">
      <c r="I16088"/>
      <c r="K16088"/>
    </row>
    <row r="16089" spans="9:11" x14ac:dyDescent="0.25">
      <c r="I16089"/>
      <c r="K16089"/>
    </row>
    <row r="16090" spans="9:11" x14ac:dyDescent="0.25">
      <c r="I16090"/>
      <c r="K16090"/>
    </row>
    <row r="16091" spans="9:11" x14ac:dyDescent="0.25">
      <c r="I16091"/>
      <c r="K16091"/>
    </row>
    <row r="16092" spans="9:11" x14ac:dyDescent="0.25">
      <c r="I16092"/>
      <c r="K16092"/>
    </row>
    <row r="16093" spans="9:11" x14ac:dyDescent="0.25">
      <c r="I16093"/>
      <c r="K16093"/>
    </row>
    <row r="16094" spans="9:11" x14ac:dyDescent="0.25">
      <c r="I16094"/>
      <c r="K16094"/>
    </row>
    <row r="16095" spans="9:11" x14ac:dyDescent="0.25">
      <c r="I16095"/>
      <c r="K16095"/>
    </row>
    <row r="16096" spans="9:11" x14ac:dyDescent="0.25">
      <c r="I16096"/>
      <c r="K16096"/>
    </row>
    <row r="16097" spans="9:11" x14ac:dyDescent="0.25">
      <c r="I16097"/>
      <c r="K16097"/>
    </row>
    <row r="16098" spans="9:11" x14ac:dyDescent="0.25">
      <c r="I16098"/>
      <c r="K16098"/>
    </row>
    <row r="16099" spans="9:11" x14ac:dyDescent="0.25">
      <c r="I16099"/>
      <c r="K16099"/>
    </row>
    <row r="16100" spans="9:11" x14ac:dyDescent="0.25">
      <c r="I16100"/>
      <c r="K16100"/>
    </row>
    <row r="16101" spans="9:11" x14ac:dyDescent="0.25">
      <c r="I16101"/>
      <c r="K16101"/>
    </row>
    <row r="16102" spans="9:11" x14ac:dyDescent="0.25">
      <c r="I16102"/>
      <c r="K16102"/>
    </row>
    <row r="16103" spans="9:11" x14ac:dyDescent="0.25">
      <c r="I16103"/>
      <c r="K16103"/>
    </row>
    <row r="16104" spans="9:11" x14ac:dyDescent="0.25">
      <c r="I16104"/>
      <c r="K16104"/>
    </row>
    <row r="16105" spans="9:11" x14ac:dyDescent="0.25">
      <c r="I16105"/>
      <c r="K16105"/>
    </row>
    <row r="16106" spans="9:11" x14ac:dyDescent="0.25">
      <c r="I16106"/>
      <c r="K16106"/>
    </row>
    <row r="16107" spans="9:11" x14ac:dyDescent="0.25">
      <c r="I16107"/>
      <c r="K16107"/>
    </row>
    <row r="16108" spans="9:11" x14ac:dyDescent="0.25">
      <c r="I16108"/>
      <c r="K16108"/>
    </row>
    <row r="16109" spans="9:11" x14ac:dyDescent="0.25">
      <c r="I16109"/>
      <c r="K16109"/>
    </row>
    <row r="16110" spans="9:11" x14ac:dyDescent="0.25">
      <c r="I16110"/>
      <c r="K16110"/>
    </row>
    <row r="16111" spans="9:11" x14ac:dyDescent="0.25">
      <c r="I16111"/>
      <c r="K16111"/>
    </row>
    <row r="16112" spans="9:11" x14ac:dyDescent="0.25">
      <c r="I16112"/>
      <c r="K16112"/>
    </row>
    <row r="16113" spans="9:11" x14ac:dyDescent="0.25">
      <c r="I16113"/>
      <c r="K16113"/>
    </row>
    <row r="16114" spans="9:11" x14ac:dyDescent="0.25">
      <c r="I16114"/>
      <c r="K16114"/>
    </row>
    <row r="16115" spans="9:11" x14ac:dyDescent="0.25">
      <c r="I16115"/>
      <c r="K16115"/>
    </row>
    <row r="16116" spans="9:11" x14ac:dyDescent="0.25">
      <c r="I16116"/>
      <c r="K16116"/>
    </row>
    <row r="16117" spans="9:11" x14ac:dyDescent="0.25">
      <c r="I16117"/>
      <c r="K16117"/>
    </row>
    <row r="16118" spans="9:11" x14ac:dyDescent="0.25">
      <c r="I16118"/>
      <c r="K16118"/>
    </row>
    <row r="16119" spans="9:11" x14ac:dyDescent="0.25">
      <c r="I16119"/>
      <c r="K16119"/>
    </row>
    <row r="16120" spans="9:11" x14ac:dyDescent="0.25">
      <c r="I16120"/>
      <c r="K16120"/>
    </row>
    <row r="16121" spans="9:11" x14ac:dyDescent="0.25">
      <c r="I16121"/>
      <c r="K16121"/>
    </row>
    <row r="16122" spans="9:11" x14ac:dyDescent="0.25">
      <c r="I16122"/>
      <c r="K16122"/>
    </row>
    <row r="16123" spans="9:11" x14ac:dyDescent="0.25">
      <c r="I16123"/>
      <c r="K16123"/>
    </row>
    <row r="16124" spans="9:11" x14ac:dyDescent="0.25">
      <c r="I16124"/>
      <c r="K16124"/>
    </row>
    <row r="16125" spans="9:11" x14ac:dyDescent="0.25">
      <c r="I16125"/>
      <c r="K16125"/>
    </row>
    <row r="16126" spans="9:11" x14ac:dyDescent="0.25">
      <c r="I16126"/>
      <c r="K16126"/>
    </row>
    <row r="16127" spans="9:11" x14ac:dyDescent="0.25">
      <c r="I16127"/>
      <c r="K16127"/>
    </row>
    <row r="16128" spans="9:11" x14ac:dyDescent="0.25">
      <c r="I16128"/>
      <c r="K16128"/>
    </row>
    <row r="16129" spans="9:11" x14ac:dyDescent="0.25">
      <c r="I16129"/>
      <c r="K16129"/>
    </row>
    <row r="16130" spans="9:11" x14ac:dyDescent="0.25">
      <c r="I16130"/>
      <c r="K16130"/>
    </row>
    <row r="16131" spans="9:11" x14ac:dyDescent="0.25">
      <c r="I16131"/>
      <c r="K16131"/>
    </row>
    <row r="16132" spans="9:11" x14ac:dyDescent="0.25">
      <c r="I16132"/>
      <c r="K16132"/>
    </row>
    <row r="16133" spans="9:11" x14ac:dyDescent="0.25">
      <c r="I16133"/>
      <c r="K16133"/>
    </row>
    <row r="16134" spans="9:11" x14ac:dyDescent="0.25">
      <c r="I16134"/>
      <c r="K16134"/>
    </row>
    <row r="16135" spans="9:11" x14ac:dyDescent="0.25">
      <c r="I16135"/>
      <c r="K16135"/>
    </row>
    <row r="16136" spans="9:11" x14ac:dyDescent="0.25">
      <c r="I16136"/>
      <c r="K16136"/>
    </row>
    <row r="16137" spans="9:11" x14ac:dyDescent="0.25">
      <c r="I16137"/>
      <c r="K16137"/>
    </row>
    <row r="16138" spans="9:11" x14ac:dyDescent="0.25">
      <c r="I16138"/>
      <c r="K16138"/>
    </row>
    <row r="16139" spans="9:11" x14ac:dyDescent="0.25">
      <c r="I16139"/>
      <c r="K16139"/>
    </row>
    <row r="16140" spans="9:11" x14ac:dyDescent="0.25">
      <c r="I16140"/>
      <c r="K16140"/>
    </row>
    <row r="16141" spans="9:11" x14ac:dyDescent="0.25">
      <c r="I16141"/>
      <c r="K16141"/>
    </row>
    <row r="16142" spans="9:11" x14ac:dyDescent="0.25">
      <c r="I16142"/>
      <c r="K16142"/>
    </row>
    <row r="16143" spans="9:11" x14ac:dyDescent="0.25">
      <c r="I16143"/>
      <c r="K16143"/>
    </row>
    <row r="16144" spans="9:11" x14ac:dyDescent="0.25">
      <c r="I16144"/>
      <c r="K16144"/>
    </row>
    <row r="16145" spans="9:11" x14ac:dyDescent="0.25">
      <c r="I16145"/>
      <c r="K16145"/>
    </row>
    <row r="16146" spans="9:11" x14ac:dyDescent="0.25">
      <c r="I16146"/>
      <c r="K16146"/>
    </row>
    <row r="16147" spans="9:11" x14ac:dyDescent="0.25">
      <c r="I16147"/>
      <c r="K16147"/>
    </row>
    <row r="16148" spans="9:11" x14ac:dyDescent="0.25">
      <c r="I16148"/>
      <c r="K16148"/>
    </row>
    <row r="16149" spans="9:11" x14ac:dyDescent="0.25">
      <c r="I16149"/>
      <c r="K16149"/>
    </row>
    <row r="16150" spans="9:11" x14ac:dyDescent="0.25">
      <c r="I16150"/>
      <c r="K16150"/>
    </row>
    <row r="16151" spans="9:11" x14ac:dyDescent="0.25">
      <c r="I16151"/>
      <c r="K16151"/>
    </row>
    <row r="16152" spans="9:11" x14ac:dyDescent="0.25">
      <c r="I16152"/>
      <c r="K16152"/>
    </row>
    <row r="16153" spans="9:11" x14ac:dyDescent="0.25">
      <c r="I16153"/>
      <c r="K16153"/>
    </row>
    <row r="16154" spans="9:11" x14ac:dyDescent="0.25">
      <c r="I16154"/>
      <c r="K16154"/>
    </row>
    <row r="16155" spans="9:11" x14ac:dyDescent="0.25">
      <c r="I16155"/>
      <c r="K16155"/>
    </row>
    <row r="16156" spans="9:11" x14ac:dyDescent="0.25">
      <c r="I16156"/>
      <c r="K16156"/>
    </row>
    <row r="16157" spans="9:11" x14ac:dyDescent="0.25">
      <c r="I16157"/>
      <c r="K16157"/>
    </row>
    <row r="16158" spans="9:11" x14ac:dyDescent="0.25">
      <c r="I16158"/>
      <c r="K16158"/>
    </row>
    <row r="16159" spans="9:11" x14ac:dyDescent="0.25">
      <c r="I16159"/>
      <c r="K16159"/>
    </row>
    <row r="16160" spans="9:11" x14ac:dyDescent="0.25">
      <c r="I16160"/>
      <c r="K16160"/>
    </row>
    <row r="16161" spans="9:11" x14ac:dyDescent="0.25">
      <c r="I16161"/>
      <c r="K16161"/>
    </row>
    <row r="16162" spans="9:11" x14ac:dyDescent="0.25">
      <c r="I16162"/>
      <c r="K16162"/>
    </row>
    <row r="16163" spans="9:11" x14ac:dyDescent="0.25">
      <c r="I16163"/>
      <c r="K16163"/>
    </row>
    <row r="16164" spans="9:11" x14ac:dyDescent="0.25">
      <c r="I16164"/>
      <c r="K16164"/>
    </row>
    <row r="16165" spans="9:11" x14ac:dyDescent="0.25">
      <c r="I16165"/>
      <c r="K16165"/>
    </row>
    <row r="16166" spans="9:11" x14ac:dyDescent="0.25">
      <c r="I16166"/>
      <c r="K16166"/>
    </row>
    <row r="16167" spans="9:11" x14ac:dyDescent="0.25">
      <c r="I16167"/>
      <c r="K16167"/>
    </row>
    <row r="16168" spans="9:11" x14ac:dyDescent="0.25">
      <c r="I16168"/>
      <c r="K16168"/>
    </row>
    <row r="16169" spans="9:11" x14ac:dyDescent="0.25">
      <c r="I16169"/>
      <c r="K16169"/>
    </row>
    <row r="16170" spans="9:11" x14ac:dyDescent="0.25">
      <c r="I16170"/>
      <c r="K16170"/>
    </row>
    <row r="16171" spans="9:11" x14ac:dyDescent="0.25">
      <c r="I16171"/>
      <c r="K16171"/>
    </row>
    <row r="16172" spans="9:11" x14ac:dyDescent="0.25">
      <c r="I16172"/>
      <c r="K16172"/>
    </row>
    <row r="16173" spans="9:11" x14ac:dyDescent="0.25">
      <c r="I16173"/>
      <c r="K16173"/>
    </row>
    <row r="16174" spans="9:11" x14ac:dyDescent="0.25">
      <c r="I16174"/>
      <c r="K16174"/>
    </row>
    <row r="16175" spans="9:11" x14ac:dyDescent="0.25">
      <c r="I16175"/>
      <c r="K16175"/>
    </row>
    <row r="16176" spans="9:11" x14ac:dyDescent="0.25">
      <c r="I16176"/>
      <c r="K16176"/>
    </row>
    <row r="16177" spans="9:11" x14ac:dyDescent="0.25">
      <c r="I16177"/>
      <c r="K16177"/>
    </row>
    <row r="16178" spans="9:11" x14ac:dyDescent="0.25">
      <c r="I16178"/>
      <c r="K16178"/>
    </row>
    <row r="16179" spans="9:11" x14ac:dyDescent="0.25">
      <c r="I16179"/>
      <c r="K16179"/>
    </row>
    <row r="16180" spans="9:11" x14ac:dyDescent="0.25">
      <c r="I16180"/>
      <c r="K16180"/>
    </row>
    <row r="16181" spans="9:11" x14ac:dyDescent="0.25">
      <c r="I16181"/>
      <c r="K16181"/>
    </row>
    <row r="16182" spans="9:11" x14ac:dyDescent="0.25">
      <c r="I16182"/>
      <c r="K16182"/>
    </row>
    <row r="16183" spans="9:11" x14ac:dyDescent="0.25">
      <c r="I16183"/>
      <c r="K16183"/>
    </row>
    <row r="16184" spans="9:11" x14ac:dyDescent="0.25">
      <c r="I16184"/>
      <c r="K16184"/>
    </row>
    <row r="16185" spans="9:11" x14ac:dyDescent="0.25">
      <c r="I16185"/>
      <c r="K16185"/>
    </row>
    <row r="16186" spans="9:11" x14ac:dyDescent="0.25">
      <c r="I16186"/>
      <c r="K16186"/>
    </row>
    <row r="16187" spans="9:11" x14ac:dyDescent="0.25">
      <c r="I16187"/>
      <c r="K16187"/>
    </row>
    <row r="16188" spans="9:11" x14ac:dyDescent="0.25">
      <c r="I16188"/>
      <c r="K16188"/>
    </row>
    <row r="16189" spans="9:11" x14ac:dyDescent="0.25">
      <c r="I16189"/>
      <c r="K16189"/>
    </row>
    <row r="16190" spans="9:11" x14ac:dyDescent="0.25">
      <c r="I16190"/>
      <c r="K16190"/>
    </row>
    <row r="16191" spans="9:11" x14ac:dyDescent="0.25">
      <c r="I16191"/>
      <c r="K16191"/>
    </row>
    <row r="16192" spans="9:11" x14ac:dyDescent="0.25">
      <c r="I16192"/>
      <c r="K16192"/>
    </row>
    <row r="16193" spans="9:11" x14ac:dyDescent="0.25">
      <c r="I16193"/>
      <c r="K16193"/>
    </row>
    <row r="16194" spans="9:11" x14ac:dyDescent="0.25">
      <c r="I16194"/>
      <c r="K16194"/>
    </row>
    <row r="16195" spans="9:11" x14ac:dyDescent="0.25">
      <c r="I16195"/>
      <c r="K16195"/>
    </row>
    <row r="16196" spans="9:11" x14ac:dyDescent="0.25">
      <c r="I16196"/>
      <c r="K16196"/>
    </row>
    <row r="16197" spans="9:11" x14ac:dyDescent="0.25">
      <c r="I16197"/>
      <c r="K16197"/>
    </row>
    <row r="16198" spans="9:11" x14ac:dyDescent="0.25">
      <c r="I16198"/>
      <c r="K16198"/>
    </row>
    <row r="16199" spans="9:11" x14ac:dyDescent="0.25">
      <c r="I16199"/>
      <c r="K16199"/>
    </row>
    <row r="16200" spans="9:11" x14ac:dyDescent="0.25">
      <c r="I16200"/>
      <c r="K16200"/>
    </row>
    <row r="16201" spans="9:11" x14ac:dyDescent="0.25">
      <c r="I16201"/>
      <c r="K16201"/>
    </row>
    <row r="16202" spans="9:11" x14ac:dyDescent="0.25">
      <c r="I16202"/>
      <c r="K16202"/>
    </row>
    <row r="16203" spans="9:11" x14ac:dyDescent="0.25">
      <c r="I16203"/>
      <c r="K16203"/>
    </row>
    <row r="16204" spans="9:11" x14ac:dyDescent="0.25">
      <c r="I16204"/>
      <c r="K16204"/>
    </row>
    <row r="16205" spans="9:11" x14ac:dyDescent="0.25">
      <c r="I16205"/>
      <c r="K16205"/>
    </row>
    <row r="16206" spans="9:11" x14ac:dyDescent="0.25">
      <c r="I16206"/>
      <c r="K16206"/>
    </row>
    <row r="16207" spans="9:11" x14ac:dyDescent="0.25">
      <c r="I16207"/>
      <c r="K16207"/>
    </row>
    <row r="16208" spans="9:11" x14ac:dyDescent="0.25">
      <c r="I16208"/>
      <c r="K16208"/>
    </row>
    <row r="16209" spans="9:11" x14ac:dyDescent="0.25">
      <c r="I16209"/>
      <c r="K16209"/>
    </row>
    <row r="16210" spans="9:11" x14ac:dyDescent="0.25">
      <c r="I16210"/>
      <c r="K16210"/>
    </row>
    <row r="16211" spans="9:11" x14ac:dyDescent="0.25">
      <c r="I16211"/>
      <c r="K16211"/>
    </row>
    <row r="16212" spans="9:11" x14ac:dyDescent="0.25">
      <c r="I16212"/>
      <c r="K16212"/>
    </row>
    <row r="16213" spans="9:11" x14ac:dyDescent="0.25">
      <c r="I16213"/>
      <c r="K16213"/>
    </row>
    <row r="16214" spans="9:11" x14ac:dyDescent="0.25">
      <c r="I16214"/>
      <c r="K16214"/>
    </row>
    <row r="16215" spans="9:11" x14ac:dyDescent="0.25">
      <c r="I16215"/>
      <c r="K16215"/>
    </row>
    <row r="16216" spans="9:11" x14ac:dyDescent="0.25">
      <c r="I16216"/>
      <c r="K16216"/>
    </row>
    <row r="16217" spans="9:11" x14ac:dyDescent="0.25">
      <c r="I16217"/>
      <c r="K16217"/>
    </row>
    <row r="16218" spans="9:11" x14ac:dyDescent="0.25">
      <c r="I16218"/>
      <c r="K16218"/>
    </row>
    <row r="16219" spans="9:11" x14ac:dyDescent="0.25">
      <c r="I16219"/>
      <c r="K16219"/>
    </row>
    <row r="16220" spans="9:11" x14ac:dyDescent="0.25">
      <c r="I16220"/>
      <c r="K16220"/>
    </row>
    <row r="16221" spans="9:11" x14ac:dyDescent="0.25">
      <c r="I16221"/>
      <c r="K16221"/>
    </row>
    <row r="16222" spans="9:11" x14ac:dyDescent="0.25">
      <c r="I16222"/>
      <c r="K16222"/>
    </row>
    <row r="16223" spans="9:11" x14ac:dyDescent="0.25">
      <c r="I16223"/>
      <c r="K16223"/>
    </row>
    <row r="16224" spans="9:11" x14ac:dyDescent="0.25">
      <c r="I16224"/>
      <c r="K16224"/>
    </row>
    <row r="16225" spans="9:11" x14ac:dyDescent="0.25">
      <c r="I16225"/>
      <c r="K16225"/>
    </row>
    <row r="16226" spans="9:11" x14ac:dyDescent="0.25">
      <c r="I16226"/>
      <c r="K16226"/>
    </row>
    <row r="16227" spans="9:11" x14ac:dyDescent="0.25">
      <c r="I16227"/>
      <c r="K16227"/>
    </row>
    <row r="16228" spans="9:11" x14ac:dyDescent="0.25">
      <c r="I16228"/>
      <c r="K16228"/>
    </row>
    <row r="16229" spans="9:11" x14ac:dyDescent="0.25">
      <c r="I16229"/>
      <c r="K16229"/>
    </row>
    <row r="16230" spans="9:11" x14ac:dyDescent="0.25">
      <c r="I16230"/>
      <c r="K16230"/>
    </row>
    <row r="16231" spans="9:11" x14ac:dyDescent="0.25">
      <c r="I16231"/>
      <c r="K16231"/>
    </row>
    <row r="16232" spans="9:11" x14ac:dyDescent="0.25">
      <c r="I16232"/>
      <c r="K16232"/>
    </row>
    <row r="16233" spans="9:11" x14ac:dyDescent="0.25">
      <c r="I16233"/>
      <c r="K16233"/>
    </row>
    <row r="16234" spans="9:11" x14ac:dyDescent="0.25">
      <c r="I16234"/>
      <c r="K16234"/>
    </row>
    <row r="16235" spans="9:11" x14ac:dyDescent="0.25">
      <c r="I16235"/>
      <c r="K16235"/>
    </row>
    <row r="16236" spans="9:11" x14ac:dyDescent="0.25">
      <c r="I16236"/>
      <c r="K16236"/>
    </row>
    <row r="16237" spans="9:11" x14ac:dyDescent="0.25">
      <c r="I16237"/>
      <c r="K16237"/>
    </row>
    <row r="16238" spans="9:11" x14ac:dyDescent="0.25">
      <c r="I16238"/>
      <c r="K16238"/>
    </row>
    <row r="16239" spans="9:11" x14ac:dyDescent="0.25">
      <c r="I16239"/>
      <c r="K16239"/>
    </row>
    <row r="16240" spans="9:11" x14ac:dyDescent="0.25">
      <c r="I16240"/>
      <c r="K16240"/>
    </row>
    <row r="16241" spans="9:11" x14ac:dyDescent="0.25">
      <c r="I16241"/>
      <c r="K16241"/>
    </row>
    <row r="16242" spans="9:11" x14ac:dyDescent="0.25">
      <c r="I16242"/>
      <c r="K16242"/>
    </row>
    <row r="16243" spans="9:11" x14ac:dyDescent="0.25">
      <c r="I16243"/>
      <c r="K16243"/>
    </row>
    <row r="16244" spans="9:11" x14ac:dyDescent="0.25">
      <c r="I16244"/>
      <c r="K16244"/>
    </row>
    <row r="16245" spans="9:11" x14ac:dyDescent="0.25">
      <c r="I16245"/>
      <c r="K16245"/>
    </row>
    <row r="16246" spans="9:11" x14ac:dyDescent="0.25">
      <c r="I16246"/>
      <c r="K16246"/>
    </row>
    <row r="16247" spans="9:11" x14ac:dyDescent="0.25">
      <c r="I16247"/>
      <c r="K16247"/>
    </row>
    <row r="16248" spans="9:11" x14ac:dyDescent="0.25">
      <c r="I16248"/>
      <c r="K16248"/>
    </row>
    <row r="16249" spans="9:11" x14ac:dyDescent="0.25">
      <c r="I16249"/>
      <c r="K16249"/>
    </row>
    <row r="16250" spans="9:11" x14ac:dyDescent="0.25">
      <c r="I16250"/>
      <c r="K16250"/>
    </row>
    <row r="16251" spans="9:11" x14ac:dyDescent="0.25">
      <c r="I16251"/>
      <c r="K16251"/>
    </row>
    <row r="16252" spans="9:11" x14ac:dyDescent="0.25">
      <c r="I16252"/>
      <c r="K16252"/>
    </row>
    <row r="16253" spans="9:11" x14ac:dyDescent="0.25">
      <c r="I16253"/>
      <c r="K16253"/>
    </row>
    <row r="16254" spans="9:11" x14ac:dyDescent="0.25">
      <c r="I16254"/>
      <c r="K16254"/>
    </row>
    <row r="16255" spans="9:11" x14ac:dyDescent="0.25">
      <c r="I16255"/>
      <c r="K16255"/>
    </row>
    <row r="16256" spans="9:11" x14ac:dyDescent="0.25">
      <c r="I16256"/>
      <c r="K16256"/>
    </row>
    <row r="16257" spans="9:11" x14ac:dyDescent="0.25">
      <c r="I16257"/>
      <c r="K16257"/>
    </row>
    <row r="16258" spans="9:11" x14ac:dyDescent="0.25">
      <c r="I16258"/>
      <c r="K16258"/>
    </row>
    <row r="16259" spans="9:11" x14ac:dyDescent="0.25">
      <c r="I16259"/>
      <c r="K16259"/>
    </row>
    <row r="16260" spans="9:11" x14ac:dyDescent="0.25">
      <c r="I16260"/>
      <c r="K16260"/>
    </row>
    <row r="16261" spans="9:11" x14ac:dyDescent="0.25">
      <c r="I16261"/>
      <c r="K16261"/>
    </row>
    <row r="16262" spans="9:11" x14ac:dyDescent="0.25">
      <c r="I16262"/>
      <c r="K16262"/>
    </row>
    <row r="16263" spans="9:11" x14ac:dyDescent="0.25">
      <c r="I16263"/>
      <c r="K16263"/>
    </row>
    <row r="16264" spans="9:11" x14ac:dyDescent="0.25">
      <c r="I16264"/>
      <c r="K16264"/>
    </row>
    <row r="16265" spans="9:11" x14ac:dyDescent="0.25">
      <c r="I16265"/>
      <c r="K16265"/>
    </row>
    <row r="16266" spans="9:11" x14ac:dyDescent="0.25">
      <c r="I16266"/>
      <c r="K16266"/>
    </row>
    <row r="16267" spans="9:11" x14ac:dyDescent="0.25">
      <c r="I16267"/>
      <c r="K16267"/>
    </row>
    <row r="16268" spans="9:11" x14ac:dyDescent="0.25">
      <c r="I16268"/>
      <c r="K16268"/>
    </row>
    <row r="16269" spans="9:11" x14ac:dyDescent="0.25">
      <c r="I16269"/>
      <c r="K16269"/>
    </row>
    <row r="16270" spans="9:11" x14ac:dyDescent="0.25">
      <c r="I16270"/>
      <c r="K16270"/>
    </row>
    <row r="16271" spans="9:11" x14ac:dyDescent="0.25">
      <c r="I16271"/>
      <c r="K16271"/>
    </row>
    <row r="16272" spans="9:11" x14ac:dyDescent="0.25">
      <c r="I16272"/>
      <c r="K16272"/>
    </row>
    <row r="16273" spans="9:11" x14ac:dyDescent="0.25">
      <c r="I16273"/>
      <c r="K16273"/>
    </row>
    <row r="16274" spans="9:11" x14ac:dyDescent="0.25">
      <c r="I16274"/>
      <c r="K16274"/>
    </row>
    <row r="16275" spans="9:11" x14ac:dyDescent="0.25">
      <c r="I16275"/>
      <c r="K16275"/>
    </row>
    <row r="16276" spans="9:11" x14ac:dyDescent="0.25">
      <c r="I16276"/>
      <c r="K16276"/>
    </row>
    <row r="16277" spans="9:11" x14ac:dyDescent="0.25">
      <c r="I16277"/>
      <c r="K16277"/>
    </row>
    <row r="16278" spans="9:11" x14ac:dyDescent="0.25">
      <c r="I16278"/>
      <c r="K16278"/>
    </row>
    <row r="16279" spans="9:11" x14ac:dyDescent="0.25">
      <c r="I16279"/>
      <c r="K16279"/>
    </row>
    <row r="16280" spans="9:11" x14ac:dyDescent="0.25">
      <c r="I16280"/>
      <c r="K16280"/>
    </row>
    <row r="16281" spans="9:11" x14ac:dyDescent="0.25">
      <c r="I16281"/>
      <c r="K16281"/>
    </row>
    <row r="16282" spans="9:11" x14ac:dyDescent="0.25">
      <c r="I16282"/>
      <c r="K16282"/>
    </row>
    <row r="16283" spans="9:11" x14ac:dyDescent="0.25">
      <c r="I16283"/>
      <c r="K16283"/>
    </row>
    <row r="16284" spans="9:11" x14ac:dyDescent="0.25">
      <c r="I16284"/>
      <c r="K16284"/>
    </row>
    <row r="16285" spans="9:11" x14ac:dyDescent="0.25">
      <c r="I16285"/>
      <c r="K16285"/>
    </row>
    <row r="16286" spans="9:11" x14ac:dyDescent="0.25">
      <c r="I16286"/>
      <c r="K16286"/>
    </row>
    <row r="16287" spans="9:11" x14ac:dyDescent="0.25">
      <c r="I16287"/>
      <c r="K16287"/>
    </row>
    <row r="16288" spans="9:11" x14ac:dyDescent="0.25">
      <c r="I16288"/>
      <c r="K16288"/>
    </row>
    <row r="16289" spans="9:11" x14ac:dyDescent="0.25">
      <c r="I16289"/>
      <c r="K16289"/>
    </row>
    <row r="16290" spans="9:11" x14ac:dyDescent="0.25">
      <c r="I16290"/>
      <c r="K16290"/>
    </row>
    <row r="16291" spans="9:11" x14ac:dyDescent="0.25">
      <c r="I16291"/>
      <c r="K16291"/>
    </row>
    <row r="16292" spans="9:11" x14ac:dyDescent="0.25">
      <c r="I16292"/>
      <c r="K16292"/>
    </row>
    <row r="16293" spans="9:11" x14ac:dyDescent="0.25">
      <c r="I16293"/>
      <c r="K16293"/>
    </row>
    <row r="16294" spans="9:11" x14ac:dyDescent="0.25">
      <c r="I16294"/>
      <c r="K16294"/>
    </row>
    <row r="16295" spans="9:11" x14ac:dyDescent="0.25">
      <c r="I16295"/>
      <c r="K16295"/>
    </row>
    <row r="16296" spans="9:11" x14ac:dyDescent="0.25">
      <c r="I16296"/>
      <c r="K16296"/>
    </row>
    <row r="16297" spans="9:11" x14ac:dyDescent="0.25">
      <c r="I16297"/>
      <c r="K16297"/>
    </row>
    <row r="16298" spans="9:11" x14ac:dyDescent="0.25">
      <c r="I16298"/>
      <c r="K16298"/>
    </row>
    <row r="16299" spans="9:11" x14ac:dyDescent="0.25">
      <c r="I16299"/>
      <c r="K16299"/>
    </row>
    <row r="16300" spans="9:11" x14ac:dyDescent="0.25">
      <c r="I16300"/>
      <c r="K16300"/>
    </row>
    <row r="16301" spans="9:11" x14ac:dyDescent="0.25">
      <c r="I16301"/>
      <c r="K16301"/>
    </row>
    <row r="16302" spans="9:11" x14ac:dyDescent="0.25">
      <c r="I16302"/>
      <c r="K16302"/>
    </row>
    <row r="16303" spans="9:11" x14ac:dyDescent="0.25">
      <c r="I16303"/>
      <c r="K16303"/>
    </row>
    <row r="16304" spans="9:11" x14ac:dyDescent="0.25">
      <c r="I16304"/>
      <c r="K16304"/>
    </row>
    <row r="16305" spans="9:11" x14ac:dyDescent="0.25">
      <c r="I16305"/>
      <c r="K16305"/>
    </row>
    <row r="16306" spans="9:11" x14ac:dyDescent="0.25">
      <c r="I16306"/>
      <c r="K16306"/>
    </row>
    <row r="16307" spans="9:11" x14ac:dyDescent="0.25">
      <c r="I16307"/>
      <c r="K16307"/>
    </row>
    <row r="16308" spans="9:11" x14ac:dyDescent="0.25">
      <c r="I16308"/>
      <c r="K16308"/>
    </row>
    <row r="16309" spans="9:11" x14ac:dyDescent="0.25">
      <c r="I16309"/>
      <c r="K16309"/>
    </row>
    <row r="16310" spans="9:11" x14ac:dyDescent="0.25">
      <c r="I16310"/>
      <c r="K16310"/>
    </row>
    <row r="16311" spans="9:11" x14ac:dyDescent="0.25">
      <c r="I16311"/>
      <c r="K16311"/>
    </row>
    <row r="16312" spans="9:11" x14ac:dyDescent="0.25">
      <c r="I16312"/>
      <c r="K16312"/>
    </row>
    <row r="16313" spans="9:11" x14ac:dyDescent="0.25">
      <c r="I16313"/>
      <c r="K16313"/>
    </row>
    <row r="16314" spans="9:11" x14ac:dyDescent="0.25">
      <c r="I16314"/>
      <c r="K16314"/>
    </row>
    <row r="16315" spans="9:11" x14ac:dyDescent="0.25">
      <c r="I16315"/>
      <c r="K16315"/>
    </row>
    <row r="16316" spans="9:11" x14ac:dyDescent="0.25">
      <c r="I16316"/>
      <c r="K16316"/>
    </row>
    <row r="16317" spans="9:11" x14ac:dyDescent="0.25">
      <c r="I16317"/>
      <c r="K16317"/>
    </row>
    <row r="16318" spans="9:11" x14ac:dyDescent="0.25">
      <c r="I16318"/>
      <c r="K16318"/>
    </row>
    <row r="16319" spans="9:11" x14ac:dyDescent="0.25">
      <c r="I16319"/>
      <c r="K16319"/>
    </row>
    <row r="16320" spans="9:11" x14ac:dyDescent="0.25">
      <c r="I16320"/>
      <c r="K16320"/>
    </row>
    <row r="16321" spans="9:11" x14ac:dyDescent="0.25">
      <c r="I16321"/>
      <c r="K16321"/>
    </row>
    <row r="16322" spans="9:11" x14ac:dyDescent="0.25">
      <c r="I16322"/>
      <c r="K16322"/>
    </row>
    <row r="16323" spans="9:11" x14ac:dyDescent="0.25">
      <c r="I16323"/>
      <c r="K16323"/>
    </row>
    <row r="16324" spans="9:11" x14ac:dyDescent="0.25">
      <c r="I16324"/>
      <c r="K16324"/>
    </row>
    <row r="16325" spans="9:11" x14ac:dyDescent="0.25">
      <c r="I16325"/>
      <c r="K16325"/>
    </row>
    <row r="16326" spans="9:11" x14ac:dyDescent="0.25">
      <c r="I16326"/>
      <c r="K16326"/>
    </row>
    <row r="16327" spans="9:11" x14ac:dyDescent="0.25">
      <c r="I16327"/>
      <c r="K16327"/>
    </row>
    <row r="16328" spans="9:11" x14ac:dyDescent="0.25">
      <c r="I16328"/>
      <c r="K16328"/>
    </row>
    <row r="16329" spans="9:11" x14ac:dyDescent="0.25">
      <c r="I16329"/>
      <c r="K16329"/>
    </row>
    <row r="16330" spans="9:11" x14ac:dyDescent="0.25">
      <c r="I16330"/>
      <c r="K16330"/>
    </row>
    <row r="16331" spans="9:11" x14ac:dyDescent="0.25">
      <c r="I16331"/>
      <c r="K16331"/>
    </row>
    <row r="16332" spans="9:11" x14ac:dyDescent="0.25">
      <c r="I16332"/>
      <c r="K16332"/>
    </row>
    <row r="16333" spans="9:11" x14ac:dyDescent="0.25">
      <c r="I16333"/>
      <c r="K16333"/>
    </row>
    <row r="16334" spans="9:11" x14ac:dyDescent="0.25">
      <c r="I16334"/>
      <c r="K16334"/>
    </row>
    <row r="16335" spans="9:11" x14ac:dyDescent="0.25">
      <c r="I16335"/>
      <c r="K16335"/>
    </row>
    <row r="16336" spans="9:11" x14ac:dyDescent="0.25">
      <c r="I16336"/>
      <c r="K16336"/>
    </row>
    <row r="16337" spans="9:11" x14ac:dyDescent="0.25">
      <c r="I16337"/>
      <c r="K16337"/>
    </row>
    <row r="16338" spans="9:11" x14ac:dyDescent="0.25">
      <c r="I16338"/>
      <c r="K16338"/>
    </row>
    <row r="16339" spans="9:11" x14ac:dyDescent="0.25">
      <c r="I16339"/>
      <c r="K16339"/>
    </row>
    <row r="16340" spans="9:11" x14ac:dyDescent="0.25">
      <c r="I16340"/>
      <c r="K16340"/>
    </row>
    <row r="16341" spans="9:11" x14ac:dyDescent="0.25">
      <c r="I16341"/>
      <c r="K16341"/>
    </row>
    <row r="16342" spans="9:11" x14ac:dyDescent="0.25">
      <c r="I16342"/>
      <c r="K16342"/>
    </row>
    <row r="16343" spans="9:11" x14ac:dyDescent="0.25">
      <c r="I16343"/>
      <c r="K16343"/>
    </row>
    <row r="16344" spans="9:11" x14ac:dyDescent="0.25">
      <c r="I16344"/>
      <c r="K16344"/>
    </row>
    <row r="16345" spans="9:11" x14ac:dyDescent="0.25">
      <c r="I16345"/>
      <c r="K16345"/>
    </row>
    <row r="16346" spans="9:11" x14ac:dyDescent="0.25">
      <c r="I16346"/>
      <c r="K16346"/>
    </row>
    <row r="16347" spans="9:11" x14ac:dyDescent="0.25">
      <c r="I16347"/>
      <c r="K16347"/>
    </row>
    <row r="16348" spans="9:11" x14ac:dyDescent="0.25">
      <c r="I16348"/>
      <c r="K16348"/>
    </row>
    <row r="16349" spans="9:11" x14ac:dyDescent="0.25">
      <c r="I16349"/>
      <c r="K16349"/>
    </row>
    <row r="16350" spans="9:11" x14ac:dyDescent="0.25">
      <c r="I16350"/>
      <c r="K16350"/>
    </row>
    <row r="16351" spans="9:11" x14ac:dyDescent="0.25">
      <c r="I16351"/>
      <c r="K16351"/>
    </row>
    <row r="16352" spans="9:11" x14ac:dyDescent="0.25">
      <c r="I16352"/>
      <c r="K16352"/>
    </row>
    <row r="16353" spans="9:11" x14ac:dyDescent="0.25">
      <c r="I16353"/>
      <c r="K16353"/>
    </row>
    <row r="16354" spans="9:11" x14ac:dyDescent="0.25">
      <c r="I16354"/>
      <c r="K16354"/>
    </row>
    <row r="16355" spans="9:11" x14ac:dyDescent="0.25">
      <c r="I16355"/>
      <c r="K16355"/>
    </row>
    <row r="16356" spans="9:11" x14ac:dyDescent="0.25">
      <c r="I16356"/>
      <c r="K16356"/>
    </row>
    <row r="16357" spans="9:11" x14ac:dyDescent="0.25">
      <c r="I16357"/>
      <c r="K16357"/>
    </row>
    <row r="16358" spans="9:11" x14ac:dyDescent="0.25">
      <c r="I16358"/>
      <c r="K16358"/>
    </row>
    <row r="16359" spans="9:11" x14ac:dyDescent="0.25">
      <c r="I16359"/>
      <c r="K16359"/>
    </row>
    <row r="16360" spans="9:11" x14ac:dyDescent="0.25">
      <c r="I16360"/>
      <c r="K16360"/>
    </row>
    <row r="16361" spans="9:11" x14ac:dyDescent="0.25">
      <c r="I16361"/>
      <c r="K16361"/>
    </row>
    <row r="16362" spans="9:11" x14ac:dyDescent="0.25">
      <c r="I16362"/>
      <c r="K16362"/>
    </row>
    <row r="16363" spans="9:11" x14ac:dyDescent="0.25">
      <c r="I16363"/>
      <c r="K16363"/>
    </row>
    <row r="16364" spans="9:11" x14ac:dyDescent="0.25">
      <c r="I16364"/>
      <c r="K16364"/>
    </row>
    <row r="16365" spans="9:11" x14ac:dyDescent="0.25">
      <c r="I16365"/>
      <c r="K16365"/>
    </row>
    <row r="16366" spans="9:11" x14ac:dyDescent="0.25">
      <c r="I16366"/>
      <c r="K16366"/>
    </row>
    <row r="16367" spans="9:11" x14ac:dyDescent="0.25">
      <c r="I16367"/>
      <c r="K16367"/>
    </row>
    <row r="16368" spans="9:11" x14ac:dyDescent="0.25">
      <c r="I16368"/>
      <c r="K16368"/>
    </row>
    <row r="16369" spans="9:11" x14ac:dyDescent="0.25">
      <c r="I16369"/>
      <c r="K16369"/>
    </row>
    <row r="16370" spans="9:11" x14ac:dyDescent="0.25">
      <c r="I16370"/>
      <c r="K16370"/>
    </row>
    <row r="16371" spans="9:11" x14ac:dyDescent="0.25">
      <c r="I16371"/>
      <c r="K16371"/>
    </row>
    <row r="16372" spans="9:11" x14ac:dyDescent="0.25">
      <c r="I16372"/>
      <c r="K16372"/>
    </row>
    <row r="16373" spans="9:11" x14ac:dyDescent="0.25">
      <c r="I16373"/>
      <c r="K16373"/>
    </row>
    <row r="16374" spans="9:11" x14ac:dyDescent="0.25">
      <c r="I16374"/>
      <c r="K16374"/>
    </row>
    <row r="16375" spans="9:11" x14ac:dyDescent="0.25">
      <c r="I16375"/>
      <c r="K16375"/>
    </row>
    <row r="16376" spans="9:11" x14ac:dyDescent="0.25">
      <c r="I16376"/>
      <c r="K16376"/>
    </row>
    <row r="16377" spans="9:11" x14ac:dyDescent="0.25">
      <c r="I16377"/>
      <c r="K16377"/>
    </row>
    <row r="16378" spans="9:11" x14ac:dyDescent="0.25">
      <c r="I16378"/>
      <c r="K16378"/>
    </row>
    <row r="16379" spans="9:11" x14ac:dyDescent="0.25">
      <c r="I16379"/>
      <c r="K16379"/>
    </row>
    <row r="16380" spans="9:11" x14ac:dyDescent="0.25">
      <c r="I16380"/>
      <c r="K16380"/>
    </row>
    <row r="16381" spans="9:11" x14ac:dyDescent="0.25">
      <c r="I16381"/>
      <c r="K16381"/>
    </row>
    <row r="16382" spans="9:11" x14ac:dyDescent="0.25">
      <c r="I16382"/>
      <c r="K16382"/>
    </row>
    <row r="16383" spans="9:11" x14ac:dyDescent="0.25">
      <c r="I16383"/>
      <c r="K16383"/>
    </row>
    <row r="16384" spans="9:11" x14ac:dyDescent="0.25">
      <c r="I16384"/>
      <c r="K16384"/>
    </row>
    <row r="16385" spans="9:11" x14ac:dyDescent="0.25">
      <c r="I16385"/>
      <c r="K16385"/>
    </row>
    <row r="16386" spans="9:11" x14ac:dyDescent="0.25">
      <c r="I16386"/>
      <c r="K16386"/>
    </row>
    <row r="16387" spans="9:11" x14ac:dyDescent="0.25">
      <c r="I16387"/>
      <c r="K16387"/>
    </row>
    <row r="16388" spans="9:11" x14ac:dyDescent="0.25">
      <c r="I16388"/>
      <c r="K16388"/>
    </row>
    <row r="16389" spans="9:11" x14ac:dyDescent="0.25">
      <c r="I16389"/>
      <c r="K16389"/>
    </row>
    <row r="16390" spans="9:11" x14ac:dyDescent="0.25">
      <c r="I16390"/>
      <c r="K16390"/>
    </row>
    <row r="16391" spans="9:11" x14ac:dyDescent="0.25">
      <c r="I16391"/>
      <c r="K16391"/>
    </row>
    <row r="16392" spans="9:11" x14ac:dyDescent="0.25">
      <c r="I16392"/>
      <c r="K16392"/>
    </row>
    <row r="16393" spans="9:11" x14ac:dyDescent="0.25">
      <c r="I16393"/>
      <c r="K16393"/>
    </row>
    <row r="16394" spans="9:11" x14ac:dyDescent="0.25">
      <c r="I16394"/>
      <c r="K16394"/>
    </row>
    <row r="16395" spans="9:11" x14ac:dyDescent="0.25">
      <c r="I16395"/>
      <c r="K16395"/>
    </row>
    <row r="16396" spans="9:11" x14ac:dyDescent="0.25">
      <c r="I16396"/>
      <c r="K16396"/>
    </row>
    <row r="16397" spans="9:11" x14ac:dyDescent="0.25">
      <c r="I16397"/>
      <c r="K16397"/>
    </row>
    <row r="16398" spans="9:11" x14ac:dyDescent="0.25">
      <c r="I16398"/>
      <c r="K16398"/>
    </row>
    <row r="16399" spans="9:11" x14ac:dyDescent="0.25">
      <c r="I16399"/>
      <c r="K16399"/>
    </row>
    <row r="16400" spans="9:11" x14ac:dyDescent="0.25">
      <c r="I16400"/>
      <c r="K16400"/>
    </row>
    <row r="16401" spans="9:11" x14ac:dyDescent="0.25">
      <c r="I16401"/>
      <c r="K16401"/>
    </row>
    <row r="16402" spans="9:11" x14ac:dyDescent="0.25">
      <c r="I16402"/>
      <c r="K16402"/>
    </row>
    <row r="16403" spans="9:11" x14ac:dyDescent="0.25">
      <c r="I16403"/>
      <c r="K16403"/>
    </row>
    <row r="16404" spans="9:11" x14ac:dyDescent="0.25">
      <c r="I16404"/>
      <c r="K16404"/>
    </row>
    <row r="16405" spans="9:11" x14ac:dyDescent="0.25">
      <c r="I16405"/>
      <c r="K16405"/>
    </row>
    <row r="16406" spans="9:11" x14ac:dyDescent="0.25">
      <c r="I16406"/>
      <c r="K16406"/>
    </row>
    <row r="16407" spans="9:11" x14ac:dyDescent="0.25">
      <c r="I16407"/>
      <c r="K16407"/>
    </row>
    <row r="16408" spans="9:11" x14ac:dyDescent="0.25">
      <c r="I16408"/>
      <c r="K16408"/>
    </row>
    <row r="16409" spans="9:11" x14ac:dyDescent="0.25">
      <c r="I16409"/>
      <c r="K16409"/>
    </row>
    <row r="16410" spans="9:11" x14ac:dyDescent="0.25">
      <c r="I16410"/>
      <c r="K16410"/>
    </row>
    <row r="16411" spans="9:11" x14ac:dyDescent="0.25">
      <c r="I16411"/>
      <c r="K16411"/>
    </row>
    <row r="16412" spans="9:11" x14ac:dyDescent="0.25">
      <c r="I16412"/>
      <c r="K16412"/>
    </row>
    <row r="16413" spans="9:11" x14ac:dyDescent="0.25">
      <c r="I16413"/>
      <c r="K16413"/>
    </row>
    <row r="16414" spans="9:11" x14ac:dyDescent="0.25">
      <c r="I16414"/>
      <c r="K16414"/>
    </row>
    <row r="16415" spans="9:11" x14ac:dyDescent="0.25">
      <c r="I16415"/>
      <c r="K16415"/>
    </row>
    <row r="16416" spans="9:11" x14ac:dyDescent="0.25">
      <c r="I16416"/>
      <c r="K16416"/>
    </row>
    <row r="16417" spans="9:11" x14ac:dyDescent="0.25">
      <c r="I16417"/>
      <c r="K16417"/>
    </row>
    <row r="16418" spans="9:11" x14ac:dyDescent="0.25">
      <c r="I16418"/>
      <c r="K16418"/>
    </row>
    <row r="16419" spans="9:11" x14ac:dyDescent="0.25">
      <c r="I16419"/>
      <c r="K16419"/>
    </row>
    <row r="16420" spans="9:11" x14ac:dyDescent="0.25">
      <c r="I16420"/>
      <c r="K16420"/>
    </row>
    <row r="16421" spans="9:11" x14ac:dyDescent="0.25">
      <c r="I16421"/>
      <c r="K16421"/>
    </row>
    <row r="16422" spans="9:11" x14ac:dyDescent="0.25">
      <c r="I16422"/>
      <c r="K16422"/>
    </row>
    <row r="16423" spans="9:11" x14ac:dyDescent="0.25">
      <c r="I16423"/>
      <c r="K16423"/>
    </row>
    <row r="16424" spans="9:11" x14ac:dyDescent="0.25">
      <c r="I16424"/>
      <c r="K16424"/>
    </row>
    <row r="16425" spans="9:11" x14ac:dyDescent="0.25">
      <c r="I16425"/>
      <c r="K16425"/>
    </row>
    <row r="16426" spans="9:11" x14ac:dyDescent="0.25">
      <c r="I16426"/>
      <c r="K16426"/>
    </row>
    <row r="16427" spans="9:11" x14ac:dyDescent="0.25">
      <c r="I16427"/>
      <c r="K16427"/>
    </row>
    <row r="16428" spans="9:11" x14ac:dyDescent="0.25">
      <c r="I16428"/>
      <c r="K16428"/>
    </row>
    <row r="16429" spans="9:11" x14ac:dyDescent="0.25">
      <c r="I16429"/>
      <c r="K16429"/>
    </row>
    <row r="16430" spans="9:11" x14ac:dyDescent="0.25">
      <c r="I16430"/>
      <c r="K16430"/>
    </row>
    <row r="16431" spans="9:11" x14ac:dyDescent="0.25">
      <c r="I16431"/>
      <c r="K16431"/>
    </row>
    <row r="16432" spans="9:11" x14ac:dyDescent="0.25">
      <c r="I16432"/>
      <c r="K16432"/>
    </row>
    <row r="16433" spans="9:11" x14ac:dyDescent="0.25">
      <c r="I16433"/>
      <c r="K16433"/>
    </row>
    <row r="16434" spans="9:11" x14ac:dyDescent="0.25">
      <c r="I16434"/>
      <c r="K16434"/>
    </row>
    <row r="16435" spans="9:11" x14ac:dyDescent="0.25">
      <c r="I16435"/>
      <c r="K16435"/>
    </row>
    <row r="16436" spans="9:11" x14ac:dyDescent="0.25">
      <c r="I16436"/>
      <c r="K16436"/>
    </row>
    <row r="16437" spans="9:11" x14ac:dyDescent="0.25">
      <c r="I16437"/>
      <c r="K16437"/>
    </row>
    <row r="16438" spans="9:11" x14ac:dyDescent="0.25">
      <c r="I16438"/>
      <c r="K16438"/>
    </row>
    <row r="16439" spans="9:11" x14ac:dyDescent="0.25">
      <c r="I16439"/>
      <c r="K16439"/>
    </row>
    <row r="16440" spans="9:11" x14ac:dyDescent="0.25">
      <c r="I16440"/>
      <c r="K16440"/>
    </row>
    <row r="16441" spans="9:11" x14ac:dyDescent="0.25">
      <c r="I16441"/>
      <c r="K16441"/>
    </row>
    <row r="16442" spans="9:11" x14ac:dyDescent="0.25">
      <c r="I16442"/>
      <c r="K16442"/>
    </row>
    <row r="16443" spans="9:11" x14ac:dyDescent="0.25">
      <c r="I16443"/>
      <c r="K16443"/>
    </row>
    <row r="16444" spans="9:11" x14ac:dyDescent="0.25">
      <c r="I16444"/>
      <c r="K16444"/>
    </row>
    <row r="16445" spans="9:11" x14ac:dyDescent="0.25">
      <c r="I16445"/>
      <c r="K16445"/>
    </row>
    <row r="16446" spans="9:11" x14ac:dyDescent="0.25">
      <c r="I16446"/>
      <c r="K16446"/>
    </row>
    <row r="16447" spans="9:11" x14ac:dyDescent="0.25">
      <c r="I16447"/>
      <c r="K16447"/>
    </row>
    <row r="16448" spans="9:11" x14ac:dyDescent="0.25">
      <c r="I16448"/>
      <c r="K16448"/>
    </row>
    <row r="16449" spans="9:11" x14ac:dyDescent="0.25">
      <c r="I16449"/>
      <c r="K16449"/>
    </row>
    <row r="16450" spans="9:11" x14ac:dyDescent="0.25">
      <c r="I16450"/>
      <c r="K16450"/>
    </row>
    <row r="16451" spans="9:11" x14ac:dyDescent="0.25">
      <c r="I16451"/>
      <c r="K16451"/>
    </row>
    <row r="16452" spans="9:11" x14ac:dyDescent="0.25">
      <c r="I16452"/>
      <c r="K16452"/>
    </row>
    <row r="16453" spans="9:11" x14ac:dyDescent="0.25">
      <c r="I16453"/>
      <c r="K16453"/>
    </row>
    <row r="16454" spans="9:11" x14ac:dyDescent="0.25">
      <c r="I16454"/>
      <c r="K16454"/>
    </row>
    <row r="16455" spans="9:11" x14ac:dyDescent="0.25">
      <c r="I16455"/>
      <c r="K16455"/>
    </row>
    <row r="16456" spans="9:11" x14ac:dyDescent="0.25">
      <c r="I16456"/>
      <c r="K16456"/>
    </row>
    <row r="16457" spans="9:11" x14ac:dyDescent="0.25">
      <c r="I16457"/>
      <c r="K16457"/>
    </row>
    <row r="16458" spans="9:11" x14ac:dyDescent="0.25">
      <c r="I16458"/>
      <c r="K16458"/>
    </row>
    <row r="16459" spans="9:11" x14ac:dyDescent="0.25">
      <c r="I16459"/>
      <c r="K16459"/>
    </row>
    <row r="16460" spans="9:11" x14ac:dyDescent="0.25">
      <c r="I16460"/>
      <c r="K16460"/>
    </row>
    <row r="16461" spans="9:11" x14ac:dyDescent="0.25">
      <c r="I16461"/>
      <c r="K16461"/>
    </row>
    <row r="16462" spans="9:11" x14ac:dyDescent="0.25">
      <c r="I16462"/>
      <c r="K16462"/>
    </row>
    <row r="16463" spans="9:11" x14ac:dyDescent="0.25">
      <c r="I16463"/>
      <c r="K16463"/>
    </row>
    <row r="16464" spans="9:11" x14ac:dyDescent="0.25">
      <c r="I16464"/>
      <c r="K16464"/>
    </row>
    <row r="16465" spans="9:11" x14ac:dyDescent="0.25">
      <c r="I16465"/>
      <c r="K16465"/>
    </row>
    <row r="16466" spans="9:11" x14ac:dyDescent="0.25">
      <c r="I16466"/>
      <c r="K16466"/>
    </row>
    <row r="16467" spans="9:11" x14ac:dyDescent="0.25">
      <c r="I16467"/>
      <c r="K16467"/>
    </row>
    <row r="16468" spans="9:11" x14ac:dyDescent="0.25">
      <c r="I16468"/>
      <c r="K16468"/>
    </row>
    <row r="16469" spans="9:11" x14ac:dyDescent="0.25">
      <c r="I16469"/>
      <c r="K16469"/>
    </row>
    <row r="16470" spans="9:11" x14ac:dyDescent="0.25">
      <c r="I16470"/>
      <c r="K16470"/>
    </row>
    <row r="16471" spans="9:11" x14ac:dyDescent="0.25">
      <c r="I16471"/>
      <c r="K16471"/>
    </row>
    <row r="16472" spans="9:11" x14ac:dyDescent="0.25">
      <c r="I16472"/>
      <c r="K16472"/>
    </row>
    <row r="16473" spans="9:11" x14ac:dyDescent="0.25">
      <c r="I16473"/>
      <c r="K16473"/>
    </row>
    <row r="16474" spans="9:11" x14ac:dyDescent="0.25">
      <c r="I16474"/>
      <c r="K16474"/>
    </row>
    <row r="16475" spans="9:11" x14ac:dyDescent="0.25">
      <c r="I16475"/>
      <c r="K16475"/>
    </row>
    <row r="16476" spans="9:11" x14ac:dyDescent="0.25">
      <c r="I16476"/>
      <c r="K16476"/>
    </row>
    <row r="16477" spans="9:11" x14ac:dyDescent="0.25">
      <c r="I16477"/>
      <c r="K16477"/>
    </row>
    <row r="16478" spans="9:11" x14ac:dyDescent="0.25">
      <c r="I16478"/>
      <c r="K16478"/>
    </row>
    <row r="16479" spans="9:11" x14ac:dyDescent="0.25">
      <c r="I16479"/>
      <c r="K16479"/>
    </row>
    <row r="16480" spans="9:11" x14ac:dyDescent="0.25">
      <c r="I16480"/>
      <c r="K16480"/>
    </row>
    <row r="16481" spans="9:11" x14ac:dyDescent="0.25">
      <c r="I16481"/>
      <c r="K16481"/>
    </row>
    <row r="16482" spans="9:11" x14ac:dyDescent="0.25">
      <c r="I16482"/>
      <c r="K16482"/>
    </row>
    <row r="16483" spans="9:11" x14ac:dyDescent="0.25">
      <c r="I16483"/>
      <c r="K16483"/>
    </row>
    <row r="16484" spans="9:11" x14ac:dyDescent="0.25">
      <c r="I16484"/>
      <c r="K16484"/>
    </row>
    <row r="16485" spans="9:11" x14ac:dyDescent="0.25">
      <c r="I16485"/>
      <c r="K16485"/>
    </row>
    <row r="16486" spans="9:11" x14ac:dyDescent="0.25">
      <c r="I16486"/>
      <c r="K16486"/>
    </row>
    <row r="16487" spans="9:11" x14ac:dyDescent="0.25">
      <c r="I16487"/>
      <c r="K16487"/>
    </row>
    <row r="16488" spans="9:11" x14ac:dyDescent="0.25">
      <c r="I16488"/>
      <c r="K16488"/>
    </row>
    <row r="16489" spans="9:11" x14ac:dyDescent="0.25">
      <c r="I16489"/>
      <c r="K16489"/>
    </row>
    <row r="16490" spans="9:11" x14ac:dyDescent="0.25">
      <c r="I16490"/>
      <c r="K16490"/>
    </row>
    <row r="16491" spans="9:11" x14ac:dyDescent="0.25">
      <c r="I16491"/>
      <c r="K16491"/>
    </row>
    <row r="16492" spans="9:11" x14ac:dyDescent="0.25">
      <c r="I16492"/>
      <c r="K16492"/>
    </row>
    <row r="16493" spans="9:11" x14ac:dyDescent="0.25">
      <c r="I16493"/>
      <c r="K16493"/>
    </row>
    <row r="16494" spans="9:11" x14ac:dyDescent="0.25">
      <c r="I16494"/>
      <c r="K16494"/>
    </row>
    <row r="16495" spans="9:11" x14ac:dyDescent="0.25">
      <c r="I16495"/>
      <c r="K16495"/>
    </row>
    <row r="16496" spans="9:11" x14ac:dyDescent="0.25">
      <c r="I16496"/>
      <c r="K16496"/>
    </row>
    <row r="16497" spans="9:11" x14ac:dyDescent="0.25">
      <c r="I16497"/>
      <c r="K16497"/>
    </row>
    <row r="16498" spans="9:11" x14ac:dyDescent="0.25">
      <c r="I16498"/>
      <c r="K16498"/>
    </row>
    <row r="16499" spans="9:11" x14ac:dyDescent="0.25">
      <c r="I16499"/>
      <c r="K16499"/>
    </row>
    <row r="16500" spans="9:11" x14ac:dyDescent="0.25">
      <c r="I16500"/>
      <c r="K16500"/>
    </row>
    <row r="16501" spans="9:11" x14ac:dyDescent="0.25">
      <c r="I16501"/>
      <c r="K16501"/>
    </row>
    <row r="16502" spans="9:11" x14ac:dyDescent="0.25">
      <c r="I16502"/>
      <c r="K16502"/>
    </row>
    <row r="16503" spans="9:11" x14ac:dyDescent="0.25">
      <c r="I16503"/>
      <c r="K16503"/>
    </row>
    <row r="16504" spans="9:11" x14ac:dyDescent="0.25">
      <c r="I16504"/>
      <c r="K16504"/>
    </row>
    <row r="16505" spans="9:11" x14ac:dyDescent="0.25">
      <c r="I16505"/>
      <c r="K16505"/>
    </row>
    <row r="16506" spans="9:11" x14ac:dyDescent="0.25">
      <c r="I16506"/>
      <c r="K16506"/>
    </row>
    <row r="16507" spans="9:11" x14ac:dyDescent="0.25">
      <c r="I16507"/>
      <c r="K16507"/>
    </row>
    <row r="16508" spans="9:11" x14ac:dyDescent="0.25">
      <c r="I16508"/>
      <c r="K16508"/>
    </row>
    <row r="16509" spans="9:11" x14ac:dyDescent="0.25">
      <c r="I16509"/>
      <c r="K16509"/>
    </row>
    <row r="16510" spans="9:11" x14ac:dyDescent="0.25">
      <c r="I16510"/>
      <c r="K16510"/>
    </row>
    <row r="16511" spans="9:11" x14ac:dyDescent="0.25">
      <c r="I16511"/>
      <c r="K16511"/>
    </row>
    <row r="16512" spans="9:11" x14ac:dyDescent="0.25">
      <c r="I16512"/>
      <c r="K16512"/>
    </row>
    <row r="16513" spans="9:11" x14ac:dyDescent="0.25">
      <c r="I16513"/>
      <c r="K16513"/>
    </row>
    <row r="16514" spans="9:11" x14ac:dyDescent="0.25">
      <c r="I16514"/>
      <c r="K16514"/>
    </row>
    <row r="16515" spans="9:11" x14ac:dyDescent="0.25">
      <c r="I16515"/>
      <c r="K16515"/>
    </row>
    <row r="16516" spans="9:11" x14ac:dyDescent="0.25">
      <c r="I16516"/>
      <c r="K16516"/>
    </row>
    <row r="16517" spans="9:11" x14ac:dyDescent="0.25">
      <c r="I16517"/>
      <c r="K16517"/>
    </row>
    <row r="16518" spans="9:11" x14ac:dyDescent="0.25">
      <c r="I16518"/>
      <c r="K16518"/>
    </row>
    <row r="16519" spans="9:11" x14ac:dyDescent="0.25">
      <c r="I16519"/>
      <c r="K16519"/>
    </row>
    <row r="16520" spans="9:11" x14ac:dyDescent="0.25">
      <c r="I16520"/>
      <c r="K16520"/>
    </row>
    <row r="16521" spans="9:11" x14ac:dyDescent="0.25">
      <c r="I16521"/>
      <c r="K16521"/>
    </row>
    <row r="16522" spans="9:11" x14ac:dyDescent="0.25">
      <c r="I16522"/>
      <c r="K16522"/>
    </row>
    <row r="16523" spans="9:11" x14ac:dyDescent="0.25">
      <c r="I16523"/>
      <c r="K16523"/>
    </row>
    <row r="16524" spans="9:11" x14ac:dyDescent="0.25">
      <c r="I16524"/>
      <c r="K16524"/>
    </row>
    <row r="16525" spans="9:11" x14ac:dyDescent="0.25">
      <c r="I16525"/>
      <c r="K16525"/>
    </row>
    <row r="16526" spans="9:11" x14ac:dyDescent="0.25">
      <c r="I16526"/>
      <c r="K16526"/>
    </row>
    <row r="16527" spans="9:11" x14ac:dyDescent="0.25">
      <c r="I16527"/>
      <c r="K16527"/>
    </row>
    <row r="16528" spans="9:11" x14ac:dyDescent="0.25">
      <c r="I16528"/>
      <c r="K16528"/>
    </row>
    <row r="16529" spans="9:11" x14ac:dyDescent="0.25">
      <c r="I16529"/>
      <c r="K16529"/>
    </row>
    <row r="16530" spans="9:11" x14ac:dyDescent="0.25">
      <c r="I16530"/>
      <c r="K16530"/>
    </row>
    <row r="16531" spans="9:11" x14ac:dyDescent="0.25">
      <c r="I16531"/>
      <c r="K16531"/>
    </row>
    <row r="16532" spans="9:11" x14ac:dyDescent="0.25">
      <c r="I16532"/>
      <c r="K16532"/>
    </row>
    <row r="16533" spans="9:11" x14ac:dyDescent="0.25">
      <c r="I16533"/>
      <c r="K16533"/>
    </row>
    <row r="16534" spans="9:11" x14ac:dyDescent="0.25">
      <c r="I16534"/>
      <c r="K16534"/>
    </row>
    <row r="16535" spans="9:11" x14ac:dyDescent="0.25">
      <c r="I16535"/>
      <c r="K16535"/>
    </row>
    <row r="16536" spans="9:11" x14ac:dyDescent="0.25">
      <c r="I16536"/>
      <c r="K16536"/>
    </row>
    <row r="16537" spans="9:11" x14ac:dyDescent="0.25">
      <c r="I16537"/>
      <c r="K16537"/>
    </row>
    <row r="16538" spans="9:11" x14ac:dyDescent="0.25">
      <c r="I16538"/>
      <c r="K16538"/>
    </row>
    <row r="16539" spans="9:11" x14ac:dyDescent="0.25">
      <c r="I16539"/>
      <c r="K16539"/>
    </row>
    <row r="16540" spans="9:11" x14ac:dyDescent="0.25">
      <c r="I16540"/>
      <c r="K16540"/>
    </row>
    <row r="16541" spans="9:11" x14ac:dyDescent="0.25">
      <c r="I16541"/>
      <c r="K16541"/>
    </row>
    <row r="16542" spans="9:11" x14ac:dyDescent="0.25">
      <c r="I16542"/>
      <c r="K16542"/>
    </row>
    <row r="16543" spans="9:11" x14ac:dyDescent="0.25">
      <c r="I16543"/>
      <c r="K16543"/>
    </row>
    <row r="16544" spans="9:11" x14ac:dyDescent="0.25">
      <c r="I16544"/>
      <c r="K16544"/>
    </row>
    <row r="16545" spans="9:11" x14ac:dyDescent="0.25">
      <c r="I16545"/>
      <c r="K16545"/>
    </row>
    <row r="16546" spans="9:11" x14ac:dyDescent="0.25">
      <c r="I16546"/>
      <c r="K16546"/>
    </row>
    <row r="16547" spans="9:11" x14ac:dyDescent="0.25">
      <c r="I16547"/>
      <c r="K16547"/>
    </row>
    <row r="16548" spans="9:11" x14ac:dyDescent="0.25">
      <c r="I16548"/>
      <c r="K16548"/>
    </row>
    <row r="16549" spans="9:11" x14ac:dyDescent="0.25">
      <c r="I16549"/>
      <c r="K16549"/>
    </row>
    <row r="16550" spans="9:11" x14ac:dyDescent="0.25">
      <c r="I16550"/>
      <c r="K16550"/>
    </row>
    <row r="16551" spans="9:11" x14ac:dyDescent="0.25">
      <c r="I16551"/>
      <c r="K16551"/>
    </row>
    <row r="16552" spans="9:11" x14ac:dyDescent="0.25">
      <c r="I16552"/>
      <c r="K16552"/>
    </row>
    <row r="16553" spans="9:11" x14ac:dyDescent="0.25">
      <c r="I16553"/>
      <c r="K16553"/>
    </row>
    <row r="16554" spans="9:11" x14ac:dyDescent="0.25">
      <c r="I16554"/>
      <c r="K16554"/>
    </row>
    <row r="16555" spans="9:11" x14ac:dyDescent="0.25">
      <c r="I16555"/>
      <c r="K16555"/>
    </row>
    <row r="16556" spans="9:11" x14ac:dyDescent="0.25">
      <c r="I16556"/>
      <c r="K16556"/>
    </row>
    <row r="16557" spans="9:11" x14ac:dyDescent="0.25">
      <c r="I16557"/>
      <c r="K16557"/>
    </row>
    <row r="16558" spans="9:11" x14ac:dyDescent="0.25">
      <c r="I16558"/>
      <c r="K16558"/>
    </row>
    <row r="16559" spans="9:11" x14ac:dyDescent="0.25">
      <c r="I16559"/>
      <c r="K16559"/>
    </row>
    <row r="16560" spans="9:11" x14ac:dyDescent="0.25">
      <c r="I16560"/>
      <c r="K16560"/>
    </row>
    <row r="16561" spans="9:11" x14ac:dyDescent="0.25">
      <c r="I16561"/>
      <c r="K16561"/>
    </row>
    <row r="16562" spans="9:11" x14ac:dyDescent="0.25">
      <c r="I16562"/>
      <c r="K16562"/>
    </row>
    <row r="16563" spans="9:11" x14ac:dyDescent="0.25">
      <c r="I16563"/>
      <c r="K16563"/>
    </row>
    <row r="16564" spans="9:11" x14ac:dyDescent="0.25">
      <c r="I16564"/>
      <c r="K16564"/>
    </row>
    <row r="16565" spans="9:11" x14ac:dyDescent="0.25">
      <c r="I16565"/>
      <c r="K16565"/>
    </row>
    <row r="16566" spans="9:11" x14ac:dyDescent="0.25">
      <c r="I16566"/>
      <c r="K16566"/>
    </row>
    <row r="16567" spans="9:11" x14ac:dyDescent="0.25">
      <c r="I16567"/>
      <c r="K16567"/>
    </row>
    <row r="16568" spans="9:11" x14ac:dyDescent="0.25">
      <c r="I16568"/>
      <c r="K16568"/>
    </row>
    <row r="16569" spans="9:11" x14ac:dyDescent="0.25">
      <c r="I16569"/>
      <c r="K16569"/>
    </row>
    <row r="16570" spans="9:11" x14ac:dyDescent="0.25">
      <c r="I16570"/>
      <c r="K16570"/>
    </row>
    <row r="16571" spans="9:11" x14ac:dyDescent="0.25">
      <c r="I16571"/>
      <c r="K16571"/>
    </row>
    <row r="16572" spans="9:11" x14ac:dyDescent="0.25">
      <c r="I16572"/>
      <c r="K16572"/>
    </row>
    <row r="16573" spans="9:11" x14ac:dyDescent="0.25">
      <c r="I16573"/>
      <c r="K16573"/>
    </row>
    <row r="16574" spans="9:11" x14ac:dyDescent="0.25">
      <c r="I16574"/>
      <c r="K16574"/>
    </row>
    <row r="16575" spans="9:11" x14ac:dyDescent="0.25">
      <c r="I16575"/>
      <c r="K16575"/>
    </row>
    <row r="16576" spans="9:11" x14ac:dyDescent="0.25">
      <c r="I16576"/>
      <c r="K16576"/>
    </row>
    <row r="16577" spans="9:11" x14ac:dyDescent="0.25">
      <c r="I16577"/>
      <c r="K16577"/>
    </row>
    <row r="16578" spans="9:11" x14ac:dyDescent="0.25">
      <c r="I16578"/>
      <c r="K16578"/>
    </row>
    <row r="16579" spans="9:11" x14ac:dyDescent="0.25">
      <c r="I16579"/>
      <c r="K16579"/>
    </row>
    <row r="16580" spans="9:11" x14ac:dyDescent="0.25">
      <c r="I16580"/>
      <c r="K16580"/>
    </row>
    <row r="16581" spans="9:11" x14ac:dyDescent="0.25">
      <c r="I16581"/>
      <c r="K16581"/>
    </row>
    <row r="16582" spans="9:11" x14ac:dyDescent="0.25">
      <c r="I16582"/>
      <c r="K16582"/>
    </row>
    <row r="16583" spans="9:11" x14ac:dyDescent="0.25">
      <c r="I16583"/>
      <c r="K16583"/>
    </row>
    <row r="16584" spans="9:11" x14ac:dyDescent="0.25">
      <c r="I16584"/>
      <c r="K16584"/>
    </row>
    <row r="16585" spans="9:11" x14ac:dyDescent="0.25">
      <c r="I16585"/>
      <c r="K16585"/>
    </row>
    <row r="16586" spans="9:11" x14ac:dyDescent="0.25">
      <c r="I16586"/>
      <c r="K16586"/>
    </row>
    <row r="16587" spans="9:11" x14ac:dyDescent="0.25">
      <c r="I16587"/>
      <c r="K16587"/>
    </row>
    <row r="16588" spans="9:11" x14ac:dyDescent="0.25">
      <c r="I16588"/>
      <c r="K16588"/>
    </row>
    <row r="16589" spans="9:11" x14ac:dyDescent="0.25">
      <c r="I16589"/>
      <c r="K16589"/>
    </row>
    <row r="16590" spans="9:11" x14ac:dyDescent="0.25">
      <c r="I16590"/>
      <c r="K16590"/>
    </row>
    <row r="16591" spans="9:11" x14ac:dyDescent="0.25">
      <c r="I16591"/>
      <c r="K16591"/>
    </row>
    <row r="16592" spans="9:11" x14ac:dyDescent="0.25">
      <c r="I16592"/>
      <c r="K16592"/>
    </row>
    <row r="16593" spans="9:11" x14ac:dyDescent="0.25">
      <c r="I16593"/>
      <c r="K16593"/>
    </row>
    <row r="16594" spans="9:11" x14ac:dyDescent="0.25">
      <c r="I16594"/>
      <c r="K16594"/>
    </row>
    <row r="16595" spans="9:11" x14ac:dyDescent="0.25">
      <c r="I16595"/>
      <c r="K16595"/>
    </row>
    <row r="16596" spans="9:11" x14ac:dyDescent="0.25">
      <c r="I16596"/>
      <c r="K16596"/>
    </row>
    <row r="16597" spans="9:11" x14ac:dyDescent="0.25">
      <c r="I16597"/>
      <c r="K16597"/>
    </row>
    <row r="16598" spans="9:11" x14ac:dyDescent="0.25">
      <c r="I16598"/>
      <c r="K16598"/>
    </row>
    <row r="16599" spans="9:11" x14ac:dyDescent="0.25">
      <c r="I16599"/>
      <c r="K16599"/>
    </row>
    <row r="16600" spans="9:11" x14ac:dyDescent="0.25">
      <c r="I16600"/>
      <c r="K16600"/>
    </row>
    <row r="16601" spans="9:11" x14ac:dyDescent="0.25">
      <c r="I16601"/>
      <c r="K16601"/>
    </row>
    <row r="16602" spans="9:11" x14ac:dyDescent="0.25">
      <c r="I16602"/>
      <c r="K16602"/>
    </row>
    <row r="16603" spans="9:11" x14ac:dyDescent="0.25">
      <c r="I16603"/>
      <c r="K16603"/>
    </row>
    <row r="16604" spans="9:11" x14ac:dyDescent="0.25">
      <c r="I16604"/>
      <c r="K16604"/>
    </row>
    <row r="16605" spans="9:11" x14ac:dyDescent="0.25">
      <c r="I16605"/>
      <c r="K16605"/>
    </row>
    <row r="16606" spans="9:11" x14ac:dyDescent="0.25">
      <c r="I16606"/>
      <c r="K16606"/>
    </row>
    <row r="16607" spans="9:11" x14ac:dyDescent="0.25">
      <c r="I16607"/>
      <c r="K16607"/>
    </row>
    <row r="16608" spans="9:11" x14ac:dyDescent="0.25">
      <c r="I16608"/>
      <c r="K16608"/>
    </row>
    <row r="16609" spans="9:11" x14ac:dyDescent="0.25">
      <c r="I16609"/>
      <c r="K16609"/>
    </row>
    <row r="16610" spans="9:11" x14ac:dyDescent="0.25">
      <c r="I16610"/>
      <c r="K16610"/>
    </row>
    <row r="16611" spans="9:11" x14ac:dyDescent="0.25">
      <c r="I16611"/>
      <c r="K16611"/>
    </row>
    <row r="16612" spans="9:11" x14ac:dyDescent="0.25">
      <c r="I16612"/>
      <c r="K16612"/>
    </row>
    <row r="16613" spans="9:11" x14ac:dyDescent="0.25">
      <c r="I16613"/>
      <c r="K16613"/>
    </row>
    <row r="16614" spans="9:11" x14ac:dyDescent="0.25">
      <c r="I16614"/>
      <c r="K16614"/>
    </row>
    <row r="16615" spans="9:11" x14ac:dyDescent="0.25">
      <c r="I16615"/>
      <c r="K16615"/>
    </row>
    <row r="16616" spans="9:11" x14ac:dyDescent="0.25">
      <c r="I16616"/>
      <c r="K16616"/>
    </row>
    <row r="16617" spans="9:11" x14ac:dyDescent="0.25">
      <c r="I16617"/>
      <c r="K16617"/>
    </row>
    <row r="16618" spans="9:11" x14ac:dyDescent="0.25">
      <c r="I16618"/>
      <c r="K16618"/>
    </row>
    <row r="16619" spans="9:11" x14ac:dyDescent="0.25">
      <c r="I16619"/>
      <c r="K16619"/>
    </row>
    <row r="16620" spans="9:11" x14ac:dyDescent="0.25">
      <c r="I16620"/>
      <c r="K16620"/>
    </row>
    <row r="16621" spans="9:11" x14ac:dyDescent="0.25">
      <c r="I16621"/>
      <c r="K16621"/>
    </row>
    <row r="16622" spans="9:11" x14ac:dyDescent="0.25">
      <c r="I16622"/>
      <c r="K16622"/>
    </row>
    <row r="16623" spans="9:11" x14ac:dyDescent="0.25">
      <c r="I16623"/>
      <c r="K16623"/>
    </row>
    <row r="16624" spans="9:11" x14ac:dyDescent="0.25">
      <c r="I16624"/>
      <c r="K16624"/>
    </row>
    <row r="16625" spans="9:11" x14ac:dyDescent="0.25">
      <c r="I16625"/>
      <c r="K16625"/>
    </row>
    <row r="16626" spans="9:11" x14ac:dyDescent="0.25">
      <c r="I16626"/>
      <c r="K16626"/>
    </row>
    <row r="16627" spans="9:11" x14ac:dyDescent="0.25">
      <c r="I16627"/>
      <c r="K16627"/>
    </row>
    <row r="16628" spans="9:11" x14ac:dyDescent="0.25">
      <c r="I16628"/>
      <c r="K16628"/>
    </row>
    <row r="16629" spans="9:11" x14ac:dyDescent="0.25">
      <c r="I16629"/>
      <c r="K16629"/>
    </row>
    <row r="16630" spans="9:11" x14ac:dyDescent="0.25">
      <c r="I16630"/>
      <c r="K16630"/>
    </row>
    <row r="16631" spans="9:11" x14ac:dyDescent="0.25">
      <c r="I16631"/>
      <c r="K16631"/>
    </row>
    <row r="16632" spans="9:11" x14ac:dyDescent="0.25">
      <c r="I16632"/>
      <c r="K16632"/>
    </row>
    <row r="16633" spans="9:11" x14ac:dyDescent="0.25">
      <c r="I16633"/>
      <c r="K16633"/>
    </row>
    <row r="16634" spans="9:11" x14ac:dyDescent="0.25">
      <c r="I16634"/>
      <c r="K16634"/>
    </row>
    <row r="16635" spans="9:11" x14ac:dyDescent="0.25">
      <c r="I16635"/>
      <c r="K16635"/>
    </row>
    <row r="16636" spans="9:11" x14ac:dyDescent="0.25">
      <c r="I16636"/>
      <c r="K16636"/>
    </row>
    <row r="16637" spans="9:11" x14ac:dyDescent="0.25">
      <c r="I16637"/>
      <c r="K16637"/>
    </row>
    <row r="16638" spans="9:11" x14ac:dyDescent="0.25">
      <c r="I16638"/>
      <c r="K16638"/>
    </row>
    <row r="16639" spans="9:11" x14ac:dyDescent="0.25">
      <c r="I16639"/>
      <c r="K16639"/>
    </row>
    <row r="16640" spans="9:11" x14ac:dyDescent="0.25">
      <c r="I16640"/>
      <c r="K16640"/>
    </row>
    <row r="16641" spans="9:11" x14ac:dyDescent="0.25">
      <c r="I16641"/>
      <c r="K16641"/>
    </row>
    <row r="16642" spans="9:11" x14ac:dyDescent="0.25">
      <c r="I16642"/>
      <c r="K16642"/>
    </row>
    <row r="16643" spans="9:11" x14ac:dyDescent="0.25">
      <c r="I16643"/>
      <c r="K16643"/>
    </row>
    <row r="16644" spans="9:11" x14ac:dyDescent="0.25">
      <c r="I16644"/>
      <c r="K16644"/>
    </row>
    <row r="16645" spans="9:11" x14ac:dyDescent="0.25">
      <c r="I16645"/>
      <c r="K16645"/>
    </row>
    <row r="16646" spans="9:11" x14ac:dyDescent="0.25">
      <c r="I16646"/>
      <c r="K16646"/>
    </row>
    <row r="16647" spans="9:11" x14ac:dyDescent="0.25">
      <c r="I16647"/>
      <c r="K16647"/>
    </row>
    <row r="16648" spans="9:11" x14ac:dyDescent="0.25">
      <c r="I16648"/>
      <c r="K16648"/>
    </row>
    <row r="16649" spans="9:11" x14ac:dyDescent="0.25">
      <c r="I16649"/>
      <c r="K16649"/>
    </row>
    <row r="16650" spans="9:11" x14ac:dyDescent="0.25">
      <c r="I16650"/>
      <c r="K16650"/>
    </row>
    <row r="16651" spans="9:11" x14ac:dyDescent="0.25">
      <c r="I16651"/>
      <c r="K16651"/>
    </row>
    <row r="16652" spans="9:11" x14ac:dyDescent="0.25">
      <c r="I16652"/>
      <c r="K16652"/>
    </row>
    <row r="16653" spans="9:11" x14ac:dyDescent="0.25">
      <c r="I16653"/>
      <c r="K16653"/>
    </row>
    <row r="16654" spans="9:11" x14ac:dyDescent="0.25">
      <c r="I16654"/>
      <c r="K16654"/>
    </row>
    <row r="16655" spans="9:11" x14ac:dyDescent="0.25">
      <c r="I16655"/>
      <c r="K16655"/>
    </row>
    <row r="16656" spans="9:11" x14ac:dyDescent="0.25">
      <c r="I16656"/>
      <c r="K16656"/>
    </row>
    <row r="16657" spans="9:11" x14ac:dyDescent="0.25">
      <c r="I16657"/>
      <c r="K16657"/>
    </row>
    <row r="16658" spans="9:11" x14ac:dyDescent="0.25">
      <c r="I16658"/>
      <c r="K16658"/>
    </row>
    <row r="16659" spans="9:11" x14ac:dyDescent="0.25">
      <c r="I16659"/>
      <c r="K16659"/>
    </row>
    <row r="16660" spans="9:11" x14ac:dyDescent="0.25">
      <c r="I16660"/>
      <c r="K16660"/>
    </row>
    <row r="16661" spans="9:11" x14ac:dyDescent="0.25">
      <c r="I16661"/>
      <c r="K16661"/>
    </row>
    <row r="16662" spans="9:11" x14ac:dyDescent="0.25">
      <c r="I16662"/>
      <c r="K16662"/>
    </row>
    <row r="16663" spans="9:11" x14ac:dyDescent="0.25">
      <c r="I16663"/>
      <c r="K16663"/>
    </row>
    <row r="16664" spans="9:11" x14ac:dyDescent="0.25">
      <c r="I16664"/>
      <c r="K16664"/>
    </row>
    <row r="16665" spans="9:11" x14ac:dyDescent="0.25">
      <c r="I16665"/>
      <c r="K16665"/>
    </row>
    <row r="16666" spans="9:11" x14ac:dyDescent="0.25">
      <c r="I16666"/>
      <c r="K16666"/>
    </row>
    <row r="16667" spans="9:11" x14ac:dyDescent="0.25">
      <c r="I16667"/>
      <c r="K16667"/>
    </row>
    <row r="16668" spans="9:11" x14ac:dyDescent="0.25">
      <c r="I16668"/>
      <c r="K16668"/>
    </row>
    <row r="16669" spans="9:11" x14ac:dyDescent="0.25">
      <c r="I16669"/>
      <c r="K16669"/>
    </row>
    <row r="16670" spans="9:11" x14ac:dyDescent="0.25">
      <c r="I16670"/>
      <c r="K16670"/>
    </row>
    <row r="16671" spans="9:11" x14ac:dyDescent="0.25">
      <c r="I16671"/>
      <c r="K16671"/>
    </row>
    <row r="16672" spans="9:11" x14ac:dyDescent="0.25">
      <c r="I16672"/>
      <c r="K16672"/>
    </row>
    <row r="16673" spans="9:11" x14ac:dyDescent="0.25">
      <c r="I16673"/>
      <c r="K16673"/>
    </row>
    <row r="16674" spans="9:11" x14ac:dyDescent="0.25">
      <c r="I16674"/>
      <c r="K16674"/>
    </row>
    <row r="16675" spans="9:11" x14ac:dyDescent="0.25">
      <c r="I16675"/>
      <c r="K16675"/>
    </row>
    <row r="16676" spans="9:11" x14ac:dyDescent="0.25">
      <c r="I16676"/>
      <c r="K16676"/>
    </row>
    <row r="16677" spans="9:11" x14ac:dyDescent="0.25">
      <c r="I16677"/>
      <c r="K16677"/>
    </row>
    <row r="16678" spans="9:11" x14ac:dyDescent="0.25">
      <c r="I16678"/>
      <c r="K16678"/>
    </row>
    <row r="16679" spans="9:11" x14ac:dyDescent="0.25">
      <c r="I16679"/>
      <c r="K16679"/>
    </row>
    <row r="16680" spans="9:11" x14ac:dyDescent="0.25">
      <c r="I16680"/>
      <c r="K16680"/>
    </row>
    <row r="16681" spans="9:11" x14ac:dyDescent="0.25">
      <c r="I16681"/>
      <c r="K16681"/>
    </row>
    <row r="16682" spans="9:11" x14ac:dyDescent="0.25">
      <c r="I16682"/>
      <c r="K16682"/>
    </row>
    <row r="16683" spans="9:11" x14ac:dyDescent="0.25">
      <c r="I16683"/>
      <c r="K16683"/>
    </row>
    <row r="16684" spans="9:11" x14ac:dyDescent="0.25">
      <c r="I16684"/>
      <c r="K16684"/>
    </row>
    <row r="16685" spans="9:11" x14ac:dyDescent="0.25">
      <c r="I16685"/>
      <c r="K16685"/>
    </row>
    <row r="16686" spans="9:11" x14ac:dyDescent="0.25">
      <c r="I16686"/>
      <c r="K16686"/>
    </row>
    <row r="16687" spans="9:11" x14ac:dyDescent="0.25">
      <c r="I16687"/>
      <c r="K16687"/>
    </row>
    <row r="16688" spans="9:11" x14ac:dyDescent="0.25">
      <c r="I16688"/>
      <c r="K16688"/>
    </row>
    <row r="16689" spans="9:11" x14ac:dyDescent="0.25">
      <c r="I16689"/>
      <c r="K16689"/>
    </row>
    <row r="16690" spans="9:11" x14ac:dyDescent="0.25">
      <c r="I16690"/>
      <c r="K16690"/>
    </row>
    <row r="16691" spans="9:11" x14ac:dyDescent="0.25">
      <c r="I16691"/>
      <c r="K16691"/>
    </row>
    <row r="16692" spans="9:11" x14ac:dyDescent="0.25">
      <c r="I16692"/>
      <c r="K16692"/>
    </row>
    <row r="16693" spans="9:11" x14ac:dyDescent="0.25">
      <c r="I16693"/>
      <c r="K16693"/>
    </row>
    <row r="16694" spans="9:11" x14ac:dyDescent="0.25">
      <c r="I16694"/>
      <c r="K16694"/>
    </row>
    <row r="16695" spans="9:11" x14ac:dyDescent="0.25">
      <c r="I16695"/>
      <c r="K16695"/>
    </row>
    <row r="16696" spans="9:11" x14ac:dyDescent="0.25">
      <c r="I16696"/>
      <c r="K16696"/>
    </row>
    <row r="16697" spans="9:11" x14ac:dyDescent="0.25">
      <c r="I16697"/>
      <c r="K16697"/>
    </row>
    <row r="16698" spans="9:11" x14ac:dyDescent="0.25">
      <c r="I16698"/>
      <c r="K16698"/>
    </row>
    <row r="16699" spans="9:11" x14ac:dyDescent="0.25">
      <c r="I16699"/>
      <c r="K16699"/>
    </row>
    <row r="16700" spans="9:11" x14ac:dyDescent="0.25">
      <c r="I16700"/>
      <c r="K16700"/>
    </row>
    <row r="16701" spans="9:11" x14ac:dyDescent="0.25">
      <c r="I16701"/>
      <c r="K16701"/>
    </row>
    <row r="16702" spans="9:11" x14ac:dyDescent="0.25">
      <c r="I16702"/>
      <c r="K16702"/>
    </row>
    <row r="16703" spans="9:11" x14ac:dyDescent="0.25">
      <c r="I16703"/>
      <c r="K16703"/>
    </row>
    <row r="16704" spans="9:11" x14ac:dyDescent="0.25">
      <c r="I16704"/>
      <c r="K16704"/>
    </row>
    <row r="16705" spans="9:11" x14ac:dyDescent="0.25">
      <c r="I16705"/>
      <c r="K16705"/>
    </row>
    <row r="16706" spans="9:11" x14ac:dyDescent="0.25">
      <c r="I16706"/>
      <c r="K16706"/>
    </row>
    <row r="16707" spans="9:11" x14ac:dyDescent="0.25">
      <c r="I16707"/>
      <c r="K16707"/>
    </row>
    <row r="16708" spans="9:11" x14ac:dyDescent="0.25">
      <c r="I16708"/>
      <c r="K16708"/>
    </row>
    <row r="16709" spans="9:11" x14ac:dyDescent="0.25">
      <c r="I16709"/>
      <c r="K16709"/>
    </row>
    <row r="16710" spans="9:11" x14ac:dyDescent="0.25">
      <c r="I16710"/>
      <c r="K16710"/>
    </row>
    <row r="16711" spans="9:11" x14ac:dyDescent="0.25">
      <c r="I16711"/>
      <c r="K16711"/>
    </row>
    <row r="16712" spans="9:11" x14ac:dyDescent="0.25">
      <c r="I16712"/>
      <c r="K16712"/>
    </row>
    <row r="16713" spans="9:11" x14ac:dyDescent="0.25">
      <c r="I16713"/>
      <c r="K16713"/>
    </row>
    <row r="16714" spans="9:11" x14ac:dyDescent="0.25">
      <c r="I16714"/>
      <c r="K16714"/>
    </row>
    <row r="16715" spans="9:11" x14ac:dyDescent="0.25">
      <c r="I16715"/>
      <c r="K16715"/>
    </row>
    <row r="16716" spans="9:11" x14ac:dyDescent="0.25">
      <c r="I16716"/>
      <c r="K16716"/>
    </row>
    <row r="16717" spans="9:11" x14ac:dyDescent="0.25">
      <c r="I16717"/>
      <c r="K16717"/>
    </row>
    <row r="16718" spans="9:11" x14ac:dyDescent="0.25">
      <c r="I16718"/>
      <c r="K16718"/>
    </row>
    <row r="16719" spans="9:11" x14ac:dyDescent="0.25">
      <c r="I16719"/>
      <c r="K16719"/>
    </row>
    <row r="16720" spans="9:11" x14ac:dyDescent="0.25">
      <c r="I16720"/>
      <c r="K16720"/>
    </row>
    <row r="16721" spans="9:11" x14ac:dyDescent="0.25">
      <c r="I16721"/>
      <c r="K16721"/>
    </row>
    <row r="16722" spans="9:11" x14ac:dyDescent="0.25">
      <c r="I16722"/>
      <c r="K16722"/>
    </row>
    <row r="16723" spans="9:11" x14ac:dyDescent="0.25">
      <c r="I16723"/>
      <c r="K16723"/>
    </row>
    <row r="16724" spans="9:11" x14ac:dyDescent="0.25">
      <c r="I16724"/>
      <c r="K16724"/>
    </row>
    <row r="16725" spans="9:11" x14ac:dyDescent="0.25">
      <c r="I16725"/>
      <c r="K16725"/>
    </row>
    <row r="16726" spans="9:11" x14ac:dyDescent="0.25">
      <c r="I16726"/>
      <c r="K16726"/>
    </row>
    <row r="16727" spans="9:11" x14ac:dyDescent="0.25">
      <c r="I16727"/>
      <c r="K16727"/>
    </row>
    <row r="16728" spans="9:11" x14ac:dyDescent="0.25">
      <c r="I16728"/>
      <c r="K16728"/>
    </row>
    <row r="16729" spans="9:11" x14ac:dyDescent="0.25">
      <c r="I16729"/>
      <c r="K16729"/>
    </row>
    <row r="16730" spans="9:11" x14ac:dyDescent="0.25">
      <c r="I16730"/>
      <c r="K16730"/>
    </row>
    <row r="16731" spans="9:11" x14ac:dyDescent="0.25">
      <c r="I16731"/>
      <c r="K16731"/>
    </row>
    <row r="16732" spans="9:11" x14ac:dyDescent="0.25">
      <c r="I16732"/>
      <c r="K16732"/>
    </row>
    <row r="16733" spans="9:11" x14ac:dyDescent="0.25">
      <c r="I16733"/>
      <c r="K16733"/>
    </row>
    <row r="16734" spans="9:11" x14ac:dyDescent="0.25">
      <c r="I16734"/>
      <c r="K16734"/>
    </row>
    <row r="16735" spans="9:11" x14ac:dyDescent="0.25">
      <c r="I16735"/>
      <c r="K16735"/>
    </row>
    <row r="16736" spans="9:11" x14ac:dyDescent="0.25">
      <c r="I16736"/>
      <c r="K16736"/>
    </row>
    <row r="16737" spans="9:11" x14ac:dyDescent="0.25">
      <c r="I16737"/>
      <c r="K16737"/>
    </row>
    <row r="16738" spans="9:11" x14ac:dyDescent="0.25">
      <c r="I16738"/>
      <c r="K16738"/>
    </row>
    <row r="16739" spans="9:11" x14ac:dyDescent="0.25">
      <c r="I16739"/>
      <c r="K16739"/>
    </row>
    <row r="16740" spans="9:11" x14ac:dyDescent="0.25">
      <c r="I16740"/>
      <c r="K16740"/>
    </row>
    <row r="16741" spans="9:11" x14ac:dyDescent="0.25">
      <c r="I16741"/>
      <c r="K16741"/>
    </row>
    <row r="16742" spans="9:11" x14ac:dyDescent="0.25">
      <c r="I16742"/>
      <c r="K16742"/>
    </row>
    <row r="16743" spans="9:11" x14ac:dyDescent="0.25">
      <c r="I16743"/>
      <c r="K16743"/>
    </row>
    <row r="16744" spans="9:11" x14ac:dyDescent="0.25">
      <c r="I16744"/>
      <c r="K16744"/>
    </row>
    <row r="16745" spans="9:11" x14ac:dyDescent="0.25">
      <c r="I16745"/>
      <c r="K16745"/>
    </row>
    <row r="16746" spans="9:11" x14ac:dyDescent="0.25">
      <c r="I16746"/>
      <c r="K16746"/>
    </row>
    <row r="16747" spans="9:11" x14ac:dyDescent="0.25">
      <c r="I16747"/>
      <c r="K16747"/>
    </row>
    <row r="16748" spans="9:11" x14ac:dyDescent="0.25">
      <c r="I16748"/>
      <c r="K16748"/>
    </row>
    <row r="16749" spans="9:11" x14ac:dyDescent="0.25">
      <c r="I16749"/>
      <c r="K16749"/>
    </row>
    <row r="16750" spans="9:11" x14ac:dyDescent="0.25">
      <c r="I16750"/>
      <c r="K16750"/>
    </row>
    <row r="16751" spans="9:11" x14ac:dyDescent="0.25">
      <c r="I16751"/>
      <c r="K16751"/>
    </row>
    <row r="16752" spans="9:11" x14ac:dyDescent="0.25">
      <c r="I16752"/>
      <c r="K16752"/>
    </row>
    <row r="16753" spans="9:11" x14ac:dyDescent="0.25">
      <c r="I16753"/>
      <c r="K16753"/>
    </row>
    <row r="16754" spans="9:11" x14ac:dyDescent="0.25">
      <c r="I16754"/>
      <c r="K16754"/>
    </row>
    <row r="16755" spans="9:11" x14ac:dyDescent="0.25">
      <c r="I16755"/>
      <c r="K16755"/>
    </row>
    <row r="16756" spans="9:11" x14ac:dyDescent="0.25">
      <c r="I16756"/>
      <c r="K16756"/>
    </row>
    <row r="16757" spans="9:11" x14ac:dyDescent="0.25">
      <c r="I16757"/>
      <c r="K16757"/>
    </row>
    <row r="16758" spans="9:11" x14ac:dyDescent="0.25">
      <c r="I16758"/>
      <c r="K16758"/>
    </row>
    <row r="16759" spans="9:11" x14ac:dyDescent="0.25">
      <c r="I16759"/>
      <c r="K16759"/>
    </row>
    <row r="16760" spans="9:11" x14ac:dyDescent="0.25">
      <c r="I16760"/>
      <c r="K16760"/>
    </row>
    <row r="16761" spans="9:11" x14ac:dyDescent="0.25">
      <c r="I16761"/>
      <c r="K16761"/>
    </row>
    <row r="16762" spans="9:11" x14ac:dyDescent="0.25">
      <c r="I16762"/>
      <c r="K16762"/>
    </row>
    <row r="16763" spans="9:11" x14ac:dyDescent="0.25">
      <c r="I16763"/>
      <c r="K16763"/>
    </row>
    <row r="16764" spans="9:11" x14ac:dyDescent="0.25">
      <c r="I16764"/>
      <c r="K16764"/>
    </row>
    <row r="16765" spans="9:11" x14ac:dyDescent="0.25">
      <c r="I16765"/>
      <c r="K16765"/>
    </row>
    <row r="16766" spans="9:11" x14ac:dyDescent="0.25">
      <c r="I16766"/>
      <c r="K16766"/>
    </row>
    <row r="16767" spans="9:11" x14ac:dyDescent="0.25">
      <c r="I16767"/>
      <c r="K16767"/>
    </row>
    <row r="16768" spans="9:11" x14ac:dyDescent="0.25">
      <c r="I16768"/>
      <c r="K16768"/>
    </row>
    <row r="16769" spans="9:11" x14ac:dyDescent="0.25">
      <c r="I16769"/>
      <c r="K16769"/>
    </row>
    <row r="16770" spans="9:11" x14ac:dyDescent="0.25">
      <c r="I16770"/>
      <c r="K16770"/>
    </row>
    <row r="16771" spans="9:11" x14ac:dyDescent="0.25">
      <c r="I16771"/>
      <c r="K16771"/>
    </row>
    <row r="16772" spans="9:11" x14ac:dyDescent="0.25">
      <c r="I16772"/>
      <c r="K16772"/>
    </row>
    <row r="16773" spans="9:11" x14ac:dyDescent="0.25">
      <c r="I16773"/>
      <c r="K16773"/>
    </row>
    <row r="16774" spans="9:11" x14ac:dyDescent="0.25">
      <c r="I16774"/>
      <c r="K16774"/>
    </row>
    <row r="16775" spans="9:11" x14ac:dyDescent="0.25">
      <c r="I16775"/>
      <c r="K16775"/>
    </row>
    <row r="16776" spans="9:11" x14ac:dyDescent="0.25">
      <c r="I16776"/>
      <c r="K16776"/>
    </row>
    <row r="16777" spans="9:11" x14ac:dyDescent="0.25">
      <c r="I16777"/>
      <c r="K16777"/>
    </row>
    <row r="16778" spans="9:11" x14ac:dyDescent="0.25">
      <c r="I16778"/>
      <c r="K16778"/>
    </row>
    <row r="16779" spans="9:11" x14ac:dyDescent="0.25">
      <c r="I16779"/>
      <c r="K16779"/>
    </row>
    <row r="16780" spans="9:11" x14ac:dyDescent="0.25">
      <c r="I16780"/>
      <c r="K16780"/>
    </row>
    <row r="16781" spans="9:11" x14ac:dyDescent="0.25">
      <c r="I16781"/>
      <c r="K16781"/>
    </row>
    <row r="16782" spans="9:11" x14ac:dyDescent="0.25">
      <c r="I16782"/>
      <c r="K16782"/>
    </row>
    <row r="16783" spans="9:11" x14ac:dyDescent="0.25">
      <c r="I16783"/>
      <c r="K16783"/>
    </row>
    <row r="16784" spans="9:11" x14ac:dyDescent="0.25">
      <c r="I16784"/>
      <c r="K16784"/>
    </row>
    <row r="16785" spans="9:11" x14ac:dyDescent="0.25">
      <c r="I16785"/>
      <c r="K16785"/>
    </row>
    <row r="16786" spans="9:11" x14ac:dyDescent="0.25">
      <c r="I16786"/>
      <c r="K16786"/>
    </row>
    <row r="16787" spans="9:11" x14ac:dyDescent="0.25">
      <c r="I16787"/>
      <c r="K16787"/>
    </row>
    <row r="16788" spans="9:11" x14ac:dyDescent="0.25">
      <c r="I16788"/>
      <c r="K16788"/>
    </row>
    <row r="16789" spans="9:11" x14ac:dyDescent="0.25">
      <c r="I16789"/>
      <c r="K16789"/>
    </row>
    <row r="16790" spans="9:11" x14ac:dyDescent="0.25">
      <c r="I16790"/>
      <c r="K16790"/>
    </row>
    <row r="16791" spans="9:11" x14ac:dyDescent="0.25">
      <c r="I16791"/>
      <c r="K16791"/>
    </row>
    <row r="16792" spans="9:11" x14ac:dyDescent="0.25">
      <c r="I16792"/>
      <c r="K16792"/>
    </row>
    <row r="16793" spans="9:11" x14ac:dyDescent="0.25">
      <c r="I16793"/>
      <c r="K16793"/>
    </row>
    <row r="16794" spans="9:11" x14ac:dyDescent="0.25">
      <c r="I16794"/>
      <c r="K16794"/>
    </row>
    <row r="16795" spans="9:11" x14ac:dyDescent="0.25">
      <c r="I16795"/>
      <c r="K16795"/>
    </row>
    <row r="16796" spans="9:11" x14ac:dyDescent="0.25">
      <c r="I16796"/>
      <c r="K16796"/>
    </row>
    <row r="16797" spans="9:11" x14ac:dyDescent="0.25">
      <c r="I16797"/>
      <c r="K16797"/>
    </row>
    <row r="16798" spans="9:11" x14ac:dyDescent="0.25">
      <c r="I16798"/>
      <c r="K16798"/>
    </row>
    <row r="16799" spans="9:11" x14ac:dyDescent="0.25">
      <c r="I16799"/>
      <c r="K16799"/>
    </row>
    <row r="16800" spans="9:11" x14ac:dyDescent="0.25">
      <c r="I16800"/>
      <c r="K16800"/>
    </row>
    <row r="16801" spans="9:11" x14ac:dyDescent="0.25">
      <c r="I16801"/>
      <c r="K16801"/>
    </row>
    <row r="16802" spans="9:11" x14ac:dyDescent="0.25">
      <c r="I16802"/>
      <c r="K16802"/>
    </row>
    <row r="16803" spans="9:11" x14ac:dyDescent="0.25">
      <c r="I16803"/>
      <c r="K16803"/>
    </row>
    <row r="16804" spans="9:11" x14ac:dyDescent="0.25">
      <c r="I16804"/>
      <c r="K16804"/>
    </row>
    <row r="16805" spans="9:11" x14ac:dyDescent="0.25">
      <c r="I16805"/>
      <c r="K16805"/>
    </row>
    <row r="16806" spans="9:11" x14ac:dyDescent="0.25">
      <c r="I16806"/>
      <c r="K16806"/>
    </row>
    <row r="16807" spans="9:11" x14ac:dyDescent="0.25">
      <c r="I16807"/>
      <c r="K16807"/>
    </row>
    <row r="16808" spans="9:11" x14ac:dyDescent="0.25">
      <c r="I16808"/>
      <c r="K16808"/>
    </row>
    <row r="16809" spans="9:11" x14ac:dyDescent="0.25">
      <c r="I16809"/>
      <c r="K16809"/>
    </row>
    <row r="16810" spans="9:11" x14ac:dyDescent="0.25">
      <c r="I16810"/>
      <c r="K16810"/>
    </row>
    <row r="16811" spans="9:11" x14ac:dyDescent="0.25">
      <c r="I16811"/>
      <c r="K16811"/>
    </row>
    <row r="16812" spans="9:11" x14ac:dyDescent="0.25">
      <c r="I16812"/>
      <c r="K16812"/>
    </row>
    <row r="16813" spans="9:11" x14ac:dyDescent="0.25">
      <c r="I16813"/>
      <c r="K16813"/>
    </row>
    <row r="16814" spans="9:11" x14ac:dyDescent="0.25">
      <c r="I16814"/>
      <c r="K16814"/>
    </row>
    <row r="16815" spans="9:11" x14ac:dyDescent="0.25">
      <c r="I16815"/>
      <c r="K16815"/>
    </row>
    <row r="16816" spans="9:11" x14ac:dyDescent="0.25">
      <c r="I16816"/>
      <c r="K16816"/>
    </row>
    <row r="16817" spans="9:11" x14ac:dyDescent="0.25">
      <c r="I16817"/>
      <c r="K16817"/>
    </row>
    <row r="16818" spans="9:11" x14ac:dyDescent="0.25">
      <c r="I16818"/>
      <c r="K16818"/>
    </row>
    <row r="16819" spans="9:11" x14ac:dyDescent="0.25">
      <c r="I16819"/>
      <c r="K16819"/>
    </row>
    <row r="16820" spans="9:11" x14ac:dyDescent="0.25">
      <c r="I16820"/>
      <c r="K16820"/>
    </row>
    <row r="16821" spans="9:11" x14ac:dyDescent="0.25">
      <c r="I16821"/>
      <c r="K16821"/>
    </row>
    <row r="16822" spans="9:11" x14ac:dyDescent="0.25">
      <c r="I16822"/>
      <c r="K16822"/>
    </row>
    <row r="16823" spans="9:11" x14ac:dyDescent="0.25">
      <c r="I16823"/>
      <c r="K16823"/>
    </row>
    <row r="16824" spans="9:11" x14ac:dyDescent="0.25">
      <c r="I16824"/>
      <c r="K16824"/>
    </row>
    <row r="16825" spans="9:11" x14ac:dyDescent="0.25">
      <c r="I16825"/>
      <c r="K16825"/>
    </row>
    <row r="16826" spans="9:11" x14ac:dyDescent="0.25">
      <c r="I16826"/>
      <c r="K16826"/>
    </row>
    <row r="16827" spans="9:11" x14ac:dyDescent="0.25">
      <c r="I16827"/>
      <c r="K16827"/>
    </row>
    <row r="16828" spans="9:11" x14ac:dyDescent="0.25">
      <c r="I16828"/>
      <c r="K16828"/>
    </row>
    <row r="16829" spans="9:11" x14ac:dyDescent="0.25">
      <c r="I16829"/>
      <c r="K16829"/>
    </row>
    <row r="16830" spans="9:11" x14ac:dyDescent="0.25">
      <c r="I16830"/>
      <c r="K16830"/>
    </row>
    <row r="16831" spans="9:11" x14ac:dyDescent="0.25">
      <c r="I16831"/>
      <c r="K16831"/>
    </row>
    <row r="16832" spans="9:11" x14ac:dyDescent="0.25">
      <c r="I16832"/>
      <c r="K16832"/>
    </row>
    <row r="16833" spans="9:11" x14ac:dyDescent="0.25">
      <c r="I16833"/>
      <c r="K16833"/>
    </row>
    <row r="16834" spans="9:11" x14ac:dyDescent="0.25">
      <c r="I16834"/>
      <c r="K16834"/>
    </row>
    <row r="16835" spans="9:11" x14ac:dyDescent="0.25">
      <c r="I16835"/>
      <c r="K16835"/>
    </row>
    <row r="16836" spans="9:11" x14ac:dyDescent="0.25">
      <c r="I16836"/>
      <c r="K16836"/>
    </row>
    <row r="16837" spans="9:11" x14ac:dyDescent="0.25">
      <c r="I16837"/>
      <c r="K16837"/>
    </row>
    <row r="16838" spans="9:11" x14ac:dyDescent="0.25">
      <c r="I16838"/>
      <c r="K16838"/>
    </row>
    <row r="16839" spans="9:11" x14ac:dyDescent="0.25">
      <c r="I16839"/>
      <c r="K16839"/>
    </row>
    <row r="16840" spans="9:11" x14ac:dyDescent="0.25">
      <c r="I16840"/>
      <c r="K16840"/>
    </row>
    <row r="16841" spans="9:11" x14ac:dyDescent="0.25">
      <c r="I16841"/>
      <c r="K16841"/>
    </row>
    <row r="16842" spans="9:11" x14ac:dyDescent="0.25">
      <c r="I16842"/>
      <c r="K16842"/>
    </row>
    <row r="16843" spans="9:11" x14ac:dyDescent="0.25">
      <c r="I16843"/>
      <c r="K16843"/>
    </row>
    <row r="16844" spans="9:11" x14ac:dyDescent="0.25">
      <c r="I16844"/>
      <c r="K16844"/>
    </row>
    <row r="16845" spans="9:11" x14ac:dyDescent="0.25">
      <c r="I16845"/>
      <c r="K16845"/>
    </row>
    <row r="16846" spans="9:11" x14ac:dyDescent="0.25">
      <c r="I16846"/>
      <c r="K16846"/>
    </row>
    <row r="16847" spans="9:11" x14ac:dyDescent="0.25">
      <c r="I16847"/>
      <c r="K16847"/>
    </row>
    <row r="16848" spans="9:11" x14ac:dyDescent="0.25">
      <c r="I16848"/>
      <c r="K16848"/>
    </row>
    <row r="16849" spans="9:11" x14ac:dyDescent="0.25">
      <c r="I16849"/>
      <c r="K16849"/>
    </row>
    <row r="16850" spans="9:11" x14ac:dyDescent="0.25">
      <c r="I16850"/>
      <c r="K16850"/>
    </row>
    <row r="16851" spans="9:11" x14ac:dyDescent="0.25">
      <c r="I16851"/>
      <c r="K16851"/>
    </row>
    <row r="16852" spans="9:11" x14ac:dyDescent="0.25">
      <c r="I16852"/>
      <c r="K16852"/>
    </row>
    <row r="16853" spans="9:11" x14ac:dyDescent="0.25">
      <c r="I16853"/>
      <c r="K16853"/>
    </row>
    <row r="16854" spans="9:11" x14ac:dyDescent="0.25">
      <c r="I16854"/>
      <c r="K16854"/>
    </row>
    <row r="16855" spans="9:11" x14ac:dyDescent="0.25">
      <c r="I16855"/>
      <c r="K16855"/>
    </row>
    <row r="16856" spans="9:11" x14ac:dyDescent="0.25">
      <c r="I16856"/>
      <c r="K16856"/>
    </row>
    <row r="16857" spans="9:11" x14ac:dyDescent="0.25">
      <c r="I16857"/>
      <c r="K16857"/>
    </row>
    <row r="16858" spans="9:11" x14ac:dyDescent="0.25">
      <c r="I16858"/>
      <c r="K16858"/>
    </row>
    <row r="16859" spans="9:11" x14ac:dyDescent="0.25">
      <c r="I16859"/>
      <c r="K16859"/>
    </row>
    <row r="16860" spans="9:11" x14ac:dyDescent="0.25">
      <c r="I16860"/>
      <c r="K16860"/>
    </row>
    <row r="16861" spans="9:11" x14ac:dyDescent="0.25">
      <c r="I16861"/>
      <c r="K16861"/>
    </row>
    <row r="16862" spans="9:11" x14ac:dyDescent="0.25">
      <c r="I16862"/>
      <c r="K16862"/>
    </row>
    <row r="16863" spans="9:11" x14ac:dyDescent="0.25">
      <c r="I16863"/>
      <c r="K16863"/>
    </row>
    <row r="16864" spans="9:11" x14ac:dyDescent="0.25">
      <c r="I16864"/>
      <c r="K16864"/>
    </row>
    <row r="16865" spans="9:11" x14ac:dyDescent="0.25">
      <c r="I16865"/>
      <c r="K16865"/>
    </row>
    <row r="16866" spans="9:11" x14ac:dyDescent="0.25">
      <c r="I16866"/>
      <c r="K16866"/>
    </row>
    <row r="16867" spans="9:11" x14ac:dyDescent="0.25">
      <c r="I16867"/>
      <c r="K16867"/>
    </row>
    <row r="16868" spans="9:11" x14ac:dyDescent="0.25">
      <c r="I16868"/>
      <c r="K16868"/>
    </row>
    <row r="16869" spans="9:11" x14ac:dyDescent="0.25">
      <c r="I16869"/>
      <c r="K16869"/>
    </row>
    <row r="16870" spans="9:11" x14ac:dyDescent="0.25">
      <c r="I16870"/>
      <c r="K16870"/>
    </row>
    <row r="16871" spans="9:11" x14ac:dyDescent="0.25">
      <c r="I16871"/>
      <c r="K16871"/>
    </row>
    <row r="16872" spans="9:11" x14ac:dyDescent="0.25">
      <c r="I16872"/>
      <c r="K16872"/>
    </row>
    <row r="16873" spans="9:11" x14ac:dyDescent="0.25">
      <c r="I16873"/>
      <c r="K16873"/>
    </row>
    <row r="16874" spans="9:11" x14ac:dyDescent="0.25">
      <c r="I16874"/>
      <c r="K16874"/>
    </row>
    <row r="16875" spans="9:11" x14ac:dyDescent="0.25">
      <c r="I16875"/>
      <c r="K16875"/>
    </row>
    <row r="16876" spans="9:11" x14ac:dyDescent="0.25">
      <c r="I16876"/>
      <c r="K16876"/>
    </row>
    <row r="16877" spans="9:11" x14ac:dyDescent="0.25">
      <c r="I16877"/>
      <c r="K16877"/>
    </row>
    <row r="16878" spans="9:11" x14ac:dyDescent="0.25">
      <c r="I16878"/>
      <c r="K16878"/>
    </row>
    <row r="16879" spans="9:11" x14ac:dyDescent="0.25">
      <c r="I16879"/>
      <c r="K16879"/>
    </row>
    <row r="16880" spans="9:11" x14ac:dyDescent="0.25">
      <c r="I16880"/>
      <c r="K16880"/>
    </row>
    <row r="16881" spans="9:11" x14ac:dyDescent="0.25">
      <c r="I16881"/>
      <c r="K16881"/>
    </row>
    <row r="16882" spans="9:11" x14ac:dyDescent="0.25">
      <c r="I16882"/>
      <c r="K16882"/>
    </row>
    <row r="16883" spans="9:11" x14ac:dyDescent="0.25">
      <c r="I16883"/>
      <c r="K16883"/>
    </row>
    <row r="16884" spans="9:11" x14ac:dyDescent="0.25">
      <c r="I16884"/>
      <c r="K16884"/>
    </row>
    <row r="16885" spans="9:11" x14ac:dyDescent="0.25">
      <c r="I16885"/>
      <c r="K16885"/>
    </row>
    <row r="16886" spans="9:11" x14ac:dyDescent="0.25">
      <c r="I16886"/>
      <c r="K16886"/>
    </row>
    <row r="16887" spans="9:11" x14ac:dyDescent="0.25">
      <c r="I16887"/>
      <c r="K16887"/>
    </row>
    <row r="16888" spans="9:11" x14ac:dyDescent="0.25">
      <c r="I16888"/>
      <c r="K16888"/>
    </row>
    <row r="16889" spans="9:11" x14ac:dyDescent="0.25">
      <c r="I16889"/>
      <c r="K16889"/>
    </row>
    <row r="16890" spans="9:11" x14ac:dyDescent="0.25">
      <c r="I16890"/>
      <c r="K16890"/>
    </row>
    <row r="16891" spans="9:11" x14ac:dyDescent="0.25">
      <c r="I16891"/>
      <c r="K16891"/>
    </row>
    <row r="16892" spans="9:11" x14ac:dyDescent="0.25">
      <c r="I16892"/>
      <c r="K16892"/>
    </row>
    <row r="16893" spans="9:11" x14ac:dyDescent="0.25">
      <c r="I16893"/>
      <c r="K16893"/>
    </row>
    <row r="16894" spans="9:11" x14ac:dyDescent="0.25">
      <c r="I16894"/>
      <c r="K16894"/>
    </row>
    <row r="16895" spans="9:11" x14ac:dyDescent="0.25">
      <c r="I16895"/>
      <c r="K16895"/>
    </row>
    <row r="16896" spans="9:11" x14ac:dyDescent="0.25">
      <c r="I16896"/>
      <c r="K16896"/>
    </row>
    <row r="16897" spans="9:11" x14ac:dyDescent="0.25">
      <c r="I16897"/>
      <c r="K16897"/>
    </row>
    <row r="16898" spans="9:11" x14ac:dyDescent="0.25">
      <c r="I16898"/>
      <c r="K16898"/>
    </row>
    <row r="16899" spans="9:11" x14ac:dyDescent="0.25">
      <c r="I16899"/>
      <c r="K16899"/>
    </row>
    <row r="16900" spans="9:11" x14ac:dyDescent="0.25">
      <c r="I16900"/>
      <c r="K16900"/>
    </row>
    <row r="16901" spans="9:11" x14ac:dyDescent="0.25">
      <c r="I16901"/>
      <c r="K16901"/>
    </row>
    <row r="16902" spans="9:11" x14ac:dyDescent="0.25">
      <c r="I16902"/>
      <c r="K16902"/>
    </row>
    <row r="16903" spans="9:11" x14ac:dyDescent="0.25">
      <c r="I16903"/>
      <c r="K16903"/>
    </row>
    <row r="16904" spans="9:11" x14ac:dyDescent="0.25">
      <c r="I16904"/>
      <c r="K16904"/>
    </row>
    <row r="16905" spans="9:11" x14ac:dyDescent="0.25">
      <c r="I16905"/>
      <c r="K16905"/>
    </row>
    <row r="16906" spans="9:11" x14ac:dyDescent="0.25">
      <c r="I16906"/>
      <c r="K16906"/>
    </row>
    <row r="16907" spans="9:11" x14ac:dyDescent="0.25">
      <c r="I16907"/>
      <c r="K16907"/>
    </row>
    <row r="16908" spans="9:11" x14ac:dyDescent="0.25">
      <c r="I16908"/>
      <c r="K16908"/>
    </row>
    <row r="16909" spans="9:11" x14ac:dyDescent="0.25">
      <c r="I16909"/>
      <c r="K16909"/>
    </row>
    <row r="16910" spans="9:11" x14ac:dyDescent="0.25">
      <c r="I16910"/>
      <c r="K16910"/>
    </row>
    <row r="16911" spans="9:11" x14ac:dyDescent="0.25">
      <c r="I16911"/>
      <c r="K16911"/>
    </row>
    <row r="16912" spans="9:11" x14ac:dyDescent="0.25">
      <c r="I16912"/>
      <c r="K16912"/>
    </row>
    <row r="16913" spans="9:11" x14ac:dyDescent="0.25">
      <c r="I16913"/>
      <c r="K16913"/>
    </row>
    <row r="16914" spans="9:11" x14ac:dyDescent="0.25">
      <c r="I16914"/>
      <c r="K16914"/>
    </row>
    <row r="16915" spans="9:11" x14ac:dyDescent="0.25">
      <c r="I16915"/>
      <c r="K16915"/>
    </row>
    <row r="16916" spans="9:11" x14ac:dyDescent="0.25">
      <c r="I16916"/>
      <c r="K16916"/>
    </row>
    <row r="16917" spans="9:11" x14ac:dyDescent="0.25">
      <c r="I16917"/>
      <c r="K16917"/>
    </row>
    <row r="16918" spans="9:11" x14ac:dyDescent="0.25">
      <c r="I16918"/>
      <c r="K16918"/>
    </row>
    <row r="16919" spans="9:11" x14ac:dyDescent="0.25">
      <c r="I16919"/>
      <c r="K16919"/>
    </row>
    <row r="16920" spans="9:11" x14ac:dyDescent="0.25">
      <c r="I16920"/>
      <c r="K16920"/>
    </row>
    <row r="16921" spans="9:11" x14ac:dyDescent="0.25">
      <c r="I16921"/>
      <c r="K16921"/>
    </row>
    <row r="16922" spans="9:11" x14ac:dyDescent="0.25">
      <c r="I16922"/>
      <c r="K16922"/>
    </row>
    <row r="16923" spans="9:11" x14ac:dyDescent="0.25">
      <c r="I16923"/>
      <c r="K16923"/>
    </row>
    <row r="16924" spans="9:11" x14ac:dyDescent="0.25">
      <c r="I16924"/>
      <c r="K16924"/>
    </row>
    <row r="16925" spans="9:11" x14ac:dyDescent="0.25">
      <c r="I16925"/>
      <c r="K16925"/>
    </row>
    <row r="16926" spans="9:11" x14ac:dyDescent="0.25">
      <c r="I16926"/>
      <c r="K16926"/>
    </row>
    <row r="16927" spans="9:11" x14ac:dyDescent="0.25">
      <c r="I16927"/>
      <c r="K16927"/>
    </row>
    <row r="16928" spans="9:11" x14ac:dyDescent="0.25">
      <c r="I16928"/>
      <c r="K16928"/>
    </row>
    <row r="16929" spans="9:11" x14ac:dyDescent="0.25">
      <c r="I16929"/>
      <c r="K16929"/>
    </row>
    <row r="16930" spans="9:11" x14ac:dyDescent="0.25">
      <c r="I16930"/>
      <c r="K16930"/>
    </row>
    <row r="16931" spans="9:11" x14ac:dyDescent="0.25">
      <c r="I16931"/>
      <c r="K16931"/>
    </row>
    <row r="16932" spans="9:11" x14ac:dyDescent="0.25">
      <c r="I16932"/>
      <c r="K16932"/>
    </row>
    <row r="16933" spans="9:11" x14ac:dyDescent="0.25">
      <c r="I16933"/>
      <c r="K16933"/>
    </row>
    <row r="16934" spans="9:11" x14ac:dyDescent="0.25">
      <c r="I16934"/>
      <c r="K16934"/>
    </row>
    <row r="16935" spans="9:11" x14ac:dyDescent="0.25">
      <c r="I16935"/>
      <c r="K16935"/>
    </row>
    <row r="16936" spans="9:11" x14ac:dyDescent="0.25">
      <c r="I16936"/>
      <c r="K16936"/>
    </row>
    <row r="16937" spans="9:11" x14ac:dyDescent="0.25">
      <c r="I16937"/>
      <c r="K16937"/>
    </row>
    <row r="16938" spans="9:11" x14ac:dyDescent="0.25">
      <c r="I16938"/>
      <c r="K16938"/>
    </row>
    <row r="16939" spans="9:11" x14ac:dyDescent="0.25">
      <c r="I16939"/>
      <c r="K16939"/>
    </row>
    <row r="16940" spans="9:11" x14ac:dyDescent="0.25">
      <c r="I16940"/>
      <c r="K16940"/>
    </row>
    <row r="16941" spans="9:11" x14ac:dyDescent="0.25">
      <c r="I16941"/>
      <c r="K16941"/>
    </row>
    <row r="16942" spans="9:11" x14ac:dyDescent="0.25">
      <c r="I16942"/>
      <c r="K16942"/>
    </row>
    <row r="16943" spans="9:11" x14ac:dyDescent="0.25">
      <c r="I16943"/>
      <c r="K16943"/>
    </row>
    <row r="16944" spans="9:11" x14ac:dyDescent="0.25">
      <c r="I16944"/>
      <c r="K16944"/>
    </row>
    <row r="16945" spans="9:11" x14ac:dyDescent="0.25">
      <c r="I16945"/>
      <c r="K16945"/>
    </row>
    <row r="16946" spans="9:11" x14ac:dyDescent="0.25">
      <c r="I16946"/>
      <c r="K16946"/>
    </row>
    <row r="16947" spans="9:11" x14ac:dyDescent="0.25">
      <c r="I16947"/>
      <c r="K16947"/>
    </row>
    <row r="16948" spans="9:11" x14ac:dyDescent="0.25">
      <c r="I16948"/>
      <c r="K16948"/>
    </row>
    <row r="16949" spans="9:11" x14ac:dyDescent="0.25">
      <c r="I16949"/>
      <c r="K16949"/>
    </row>
    <row r="16950" spans="9:11" x14ac:dyDescent="0.25">
      <c r="I16950"/>
      <c r="K16950"/>
    </row>
    <row r="16951" spans="9:11" x14ac:dyDescent="0.25">
      <c r="I16951"/>
      <c r="K16951"/>
    </row>
    <row r="16952" spans="9:11" x14ac:dyDescent="0.25">
      <c r="I16952"/>
      <c r="K16952"/>
    </row>
    <row r="16953" spans="9:11" x14ac:dyDescent="0.25">
      <c r="I16953"/>
      <c r="K16953"/>
    </row>
    <row r="16954" spans="9:11" x14ac:dyDescent="0.25">
      <c r="I16954"/>
      <c r="K16954"/>
    </row>
    <row r="16955" spans="9:11" x14ac:dyDescent="0.25">
      <c r="I16955"/>
      <c r="K16955"/>
    </row>
    <row r="16956" spans="9:11" x14ac:dyDescent="0.25">
      <c r="I16956"/>
      <c r="K16956"/>
    </row>
    <row r="16957" spans="9:11" x14ac:dyDescent="0.25">
      <c r="I16957"/>
      <c r="K16957"/>
    </row>
    <row r="16958" spans="9:11" x14ac:dyDescent="0.25">
      <c r="I16958"/>
      <c r="K16958"/>
    </row>
    <row r="16959" spans="9:11" x14ac:dyDescent="0.25">
      <c r="I16959"/>
      <c r="K16959"/>
    </row>
    <row r="16960" spans="9:11" x14ac:dyDescent="0.25">
      <c r="I16960"/>
      <c r="K16960"/>
    </row>
    <row r="16961" spans="9:11" x14ac:dyDescent="0.25">
      <c r="I16961"/>
      <c r="K16961"/>
    </row>
    <row r="16962" spans="9:11" x14ac:dyDescent="0.25">
      <c r="I16962"/>
      <c r="K16962"/>
    </row>
    <row r="16963" spans="9:11" x14ac:dyDescent="0.25">
      <c r="I16963"/>
      <c r="K16963"/>
    </row>
    <row r="16964" spans="9:11" x14ac:dyDescent="0.25">
      <c r="I16964"/>
      <c r="K16964"/>
    </row>
    <row r="16965" spans="9:11" x14ac:dyDescent="0.25">
      <c r="I16965"/>
      <c r="K16965"/>
    </row>
    <row r="16966" spans="9:11" x14ac:dyDescent="0.25">
      <c r="I16966"/>
      <c r="K16966"/>
    </row>
    <row r="16967" spans="9:11" x14ac:dyDescent="0.25">
      <c r="I16967"/>
      <c r="K16967"/>
    </row>
    <row r="16968" spans="9:11" x14ac:dyDescent="0.25">
      <c r="I16968"/>
      <c r="K16968"/>
    </row>
    <row r="16969" spans="9:11" x14ac:dyDescent="0.25">
      <c r="I16969"/>
      <c r="K16969"/>
    </row>
    <row r="16970" spans="9:11" x14ac:dyDescent="0.25">
      <c r="I16970"/>
      <c r="K16970"/>
    </row>
    <row r="16971" spans="9:11" x14ac:dyDescent="0.25">
      <c r="I16971"/>
      <c r="K16971"/>
    </row>
    <row r="16972" spans="9:11" x14ac:dyDescent="0.25">
      <c r="I16972"/>
      <c r="K16972"/>
    </row>
    <row r="16973" spans="9:11" x14ac:dyDescent="0.25">
      <c r="I16973"/>
      <c r="K16973"/>
    </row>
    <row r="16974" spans="9:11" x14ac:dyDescent="0.25">
      <c r="I16974"/>
      <c r="K16974"/>
    </row>
    <row r="16975" spans="9:11" x14ac:dyDescent="0.25">
      <c r="I16975"/>
      <c r="K16975"/>
    </row>
    <row r="16976" spans="9:11" x14ac:dyDescent="0.25">
      <c r="I16976"/>
      <c r="K16976"/>
    </row>
    <row r="16977" spans="9:11" x14ac:dyDescent="0.25">
      <c r="I16977"/>
      <c r="K16977"/>
    </row>
    <row r="16978" spans="9:11" x14ac:dyDescent="0.25">
      <c r="I16978"/>
      <c r="K16978"/>
    </row>
    <row r="16979" spans="9:11" x14ac:dyDescent="0.25">
      <c r="I16979"/>
      <c r="K16979"/>
    </row>
    <row r="16980" spans="9:11" x14ac:dyDescent="0.25">
      <c r="I16980"/>
      <c r="K16980"/>
    </row>
    <row r="16981" spans="9:11" x14ac:dyDescent="0.25">
      <c r="I16981"/>
      <c r="K16981"/>
    </row>
    <row r="16982" spans="9:11" x14ac:dyDescent="0.25">
      <c r="I16982"/>
      <c r="K16982"/>
    </row>
    <row r="16983" spans="9:11" x14ac:dyDescent="0.25">
      <c r="I16983"/>
      <c r="K16983"/>
    </row>
    <row r="16984" spans="9:11" x14ac:dyDescent="0.25">
      <c r="I16984"/>
      <c r="K16984"/>
    </row>
    <row r="16985" spans="9:11" x14ac:dyDescent="0.25">
      <c r="I16985"/>
      <c r="K16985"/>
    </row>
    <row r="16986" spans="9:11" x14ac:dyDescent="0.25">
      <c r="I16986"/>
      <c r="K16986"/>
    </row>
    <row r="16987" spans="9:11" x14ac:dyDescent="0.25">
      <c r="I16987"/>
      <c r="K16987"/>
    </row>
    <row r="16988" spans="9:11" x14ac:dyDescent="0.25">
      <c r="I16988"/>
      <c r="K16988"/>
    </row>
    <row r="16989" spans="9:11" x14ac:dyDescent="0.25">
      <c r="I16989"/>
      <c r="K16989"/>
    </row>
    <row r="16990" spans="9:11" x14ac:dyDescent="0.25">
      <c r="I16990"/>
      <c r="K16990"/>
    </row>
    <row r="16991" spans="9:11" x14ac:dyDescent="0.25">
      <c r="I16991"/>
      <c r="K16991"/>
    </row>
    <row r="16992" spans="9:11" x14ac:dyDescent="0.25">
      <c r="I16992"/>
      <c r="K16992"/>
    </row>
    <row r="16993" spans="9:11" x14ac:dyDescent="0.25">
      <c r="I16993"/>
      <c r="K16993"/>
    </row>
    <row r="16994" spans="9:11" x14ac:dyDescent="0.25">
      <c r="I16994"/>
      <c r="K16994"/>
    </row>
    <row r="16995" spans="9:11" x14ac:dyDescent="0.25">
      <c r="I16995"/>
      <c r="K16995"/>
    </row>
    <row r="16996" spans="9:11" x14ac:dyDescent="0.25">
      <c r="I16996"/>
      <c r="K16996"/>
    </row>
    <row r="16997" spans="9:11" x14ac:dyDescent="0.25">
      <c r="I16997"/>
      <c r="K16997"/>
    </row>
    <row r="16998" spans="9:11" x14ac:dyDescent="0.25">
      <c r="I16998"/>
      <c r="K16998"/>
    </row>
    <row r="16999" spans="9:11" x14ac:dyDescent="0.25">
      <c r="I16999"/>
      <c r="K16999"/>
    </row>
    <row r="17000" spans="9:11" x14ac:dyDescent="0.25">
      <c r="I17000"/>
      <c r="K17000"/>
    </row>
    <row r="17001" spans="9:11" x14ac:dyDescent="0.25">
      <c r="I17001"/>
      <c r="K17001"/>
    </row>
    <row r="17002" spans="9:11" x14ac:dyDescent="0.25">
      <c r="I17002"/>
      <c r="K17002"/>
    </row>
    <row r="17003" spans="9:11" x14ac:dyDescent="0.25">
      <c r="I17003"/>
      <c r="K17003"/>
    </row>
    <row r="17004" spans="9:11" x14ac:dyDescent="0.25">
      <c r="I17004"/>
      <c r="K17004"/>
    </row>
    <row r="17005" spans="9:11" x14ac:dyDescent="0.25">
      <c r="I17005"/>
      <c r="K17005"/>
    </row>
    <row r="17006" spans="9:11" x14ac:dyDescent="0.25">
      <c r="I17006"/>
      <c r="K17006"/>
    </row>
    <row r="17007" spans="9:11" x14ac:dyDescent="0.25">
      <c r="I17007"/>
      <c r="K17007"/>
    </row>
    <row r="17008" spans="9:11" x14ac:dyDescent="0.25">
      <c r="I17008"/>
      <c r="K17008"/>
    </row>
    <row r="17009" spans="9:11" x14ac:dyDescent="0.25">
      <c r="I17009"/>
      <c r="K17009"/>
    </row>
    <row r="17010" spans="9:11" x14ac:dyDescent="0.25">
      <c r="I17010"/>
      <c r="K17010"/>
    </row>
    <row r="17011" spans="9:11" x14ac:dyDescent="0.25">
      <c r="I17011"/>
      <c r="K17011"/>
    </row>
    <row r="17012" spans="9:11" x14ac:dyDescent="0.25">
      <c r="I17012"/>
      <c r="K17012"/>
    </row>
    <row r="17013" spans="9:11" x14ac:dyDescent="0.25">
      <c r="I17013"/>
      <c r="K17013"/>
    </row>
    <row r="17014" spans="9:11" x14ac:dyDescent="0.25">
      <c r="I17014"/>
      <c r="K17014"/>
    </row>
    <row r="17015" spans="9:11" x14ac:dyDescent="0.25">
      <c r="I17015"/>
      <c r="K17015"/>
    </row>
    <row r="17016" spans="9:11" x14ac:dyDescent="0.25">
      <c r="I17016"/>
      <c r="K17016"/>
    </row>
    <row r="17017" spans="9:11" x14ac:dyDescent="0.25">
      <c r="I17017"/>
      <c r="K17017"/>
    </row>
    <row r="17018" spans="9:11" x14ac:dyDescent="0.25">
      <c r="I17018"/>
      <c r="K17018"/>
    </row>
    <row r="17019" spans="9:11" x14ac:dyDescent="0.25">
      <c r="I17019"/>
      <c r="K17019"/>
    </row>
    <row r="17020" spans="9:11" x14ac:dyDescent="0.25">
      <c r="I17020"/>
      <c r="K17020"/>
    </row>
    <row r="17021" spans="9:11" x14ac:dyDescent="0.25">
      <c r="I17021"/>
      <c r="K17021"/>
    </row>
    <row r="17022" spans="9:11" x14ac:dyDescent="0.25">
      <c r="I17022"/>
      <c r="K17022"/>
    </row>
    <row r="17023" spans="9:11" x14ac:dyDescent="0.25">
      <c r="I17023"/>
      <c r="K17023"/>
    </row>
    <row r="17024" spans="9:11" x14ac:dyDescent="0.25">
      <c r="I17024"/>
      <c r="K17024"/>
    </row>
    <row r="17025" spans="9:11" x14ac:dyDescent="0.25">
      <c r="I17025"/>
      <c r="K17025"/>
    </row>
    <row r="17026" spans="9:11" x14ac:dyDescent="0.25">
      <c r="I17026"/>
      <c r="K17026"/>
    </row>
    <row r="17027" spans="9:11" x14ac:dyDescent="0.25">
      <c r="I17027"/>
      <c r="K17027"/>
    </row>
    <row r="17028" spans="9:11" x14ac:dyDescent="0.25">
      <c r="I17028"/>
      <c r="K17028"/>
    </row>
    <row r="17029" spans="9:11" x14ac:dyDescent="0.25">
      <c r="I17029"/>
      <c r="K17029"/>
    </row>
    <row r="17030" spans="9:11" x14ac:dyDescent="0.25">
      <c r="I17030"/>
      <c r="K17030"/>
    </row>
    <row r="17031" spans="9:11" x14ac:dyDescent="0.25">
      <c r="I17031"/>
      <c r="K17031"/>
    </row>
    <row r="17032" spans="9:11" x14ac:dyDescent="0.25">
      <c r="I17032"/>
      <c r="K17032"/>
    </row>
    <row r="17033" spans="9:11" x14ac:dyDescent="0.25">
      <c r="I17033"/>
      <c r="K17033"/>
    </row>
    <row r="17034" spans="9:11" x14ac:dyDescent="0.25">
      <c r="I17034"/>
      <c r="K17034"/>
    </row>
    <row r="17035" spans="9:11" x14ac:dyDescent="0.25">
      <c r="I17035"/>
      <c r="K17035"/>
    </row>
    <row r="17036" spans="9:11" x14ac:dyDescent="0.25">
      <c r="I17036"/>
      <c r="K17036"/>
    </row>
    <row r="17037" spans="9:11" x14ac:dyDescent="0.25">
      <c r="I17037"/>
      <c r="K17037"/>
    </row>
    <row r="17038" spans="9:11" x14ac:dyDescent="0.25">
      <c r="I17038"/>
      <c r="K17038"/>
    </row>
    <row r="17039" spans="9:11" x14ac:dyDescent="0.25">
      <c r="I17039"/>
      <c r="K17039"/>
    </row>
    <row r="17040" spans="9:11" x14ac:dyDescent="0.25">
      <c r="I17040"/>
      <c r="K17040"/>
    </row>
    <row r="17041" spans="9:11" x14ac:dyDescent="0.25">
      <c r="I17041"/>
      <c r="K17041"/>
    </row>
    <row r="17042" spans="9:11" x14ac:dyDescent="0.25">
      <c r="I17042"/>
      <c r="K17042"/>
    </row>
    <row r="17043" spans="9:11" x14ac:dyDescent="0.25">
      <c r="I17043"/>
      <c r="K17043"/>
    </row>
    <row r="17044" spans="9:11" x14ac:dyDescent="0.25">
      <c r="I17044"/>
      <c r="K17044"/>
    </row>
    <row r="17045" spans="9:11" x14ac:dyDescent="0.25">
      <c r="I17045"/>
      <c r="K17045"/>
    </row>
    <row r="17046" spans="9:11" x14ac:dyDescent="0.25">
      <c r="I17046"/>
      <c r="K17046"/>
    </row>
    <row r="17047" spans="9:11" x14ac:dyDescent="0.25">
      <c r="I17047"/>
      <c r="K17047"/>
    </row>
    <row r="17048" spans="9:11" x14ac:dyDescent="0.25">
      <c r="I17048"/>
      <c r="K17048"/>
    </row>
    <row r="17049" spans="9:11" x14ac:dyDescent="0.25">
      <c r="I17049"/>
      <c r="K17049"/>
    </row>
    <row r="17050" spans="9:11" x14ac:dyDescent="0.25">
      <c r="I17050"/>
      <c r="K17050"/>
    </row>
    <row r="17051" spans="9:11" x14ac:dyDescent="0.25">
      <c r="I17051"/>
      <c r="K17051"/>
    </row>
    <row r="17052" spans="9:11" x14ac:dyDescent="0.25">
      <c r="I17052"/>
      <c r="K17052"/>
    </row>
    <row r="17053" spans="9:11" x14ac:dyDescent="0.25">
      <c r="I17053"/>
      <c r="K17053"/>
    </row>
    <row r="17054" spans="9:11" x14ac:dyDescent="0.25">
      <c r="I17054"/>
      <c r="K17054"/>
    </row>
    <row r="17055" spans="9:11" x14ac:dyDescent="0.25">
      <c r="I17055"/>
      <c r="K17055"/>
    </row>
    <row r="17056" spans="9:11" x14ac:dyDescent="0.25">
      <c r="I17056"/>
      <c r="K17056"/>
    </row>
    <row r="17057" spans="9:11" x14ac:dyDescent="0.25">
      <c r="I17057"/>
      <c r="K17057"/>
    </row>
    <row r="17058" spans="9:11" x14ac:dyDescent="0.25">
      <c r="I17058"/>
      <c r="K17058"/>
    </row>
    <row r="17059" spans="9:11" x14ac:dyDescent="0.25">
      <c r="I17059"/>
      <c r="K17059"/>
    </row>
    <row r="17060" spans="9:11" x14ac:dyDescent="0.25">
      <c r="I17060"/>
      <c r="K17060"/>
    </row>
    <row r="17061" spans="9:11" x14ac:dyDescent="0.25">
      <c r="I17061"/>
      <c r="K17061"/>
    </row>
    <row r="17062" spans="9:11" x14ac:dyDescent="0.25">
      <c r="I17062"/>
      <c r="K17062"/>
    </row>
    <row r="17063" spans="9:11" x14ac:dyDescent="0.25">
      <c r="I17063"/>
      <c r="K17063"/>
    </row>
    <row r="17064" spans="9:11" x14ac:dyDescent="0.25">
      <c r="I17064"/>
      <c r="K17064"/>
    </row>
    <row r="17065" spans="9:11" x14ac:dyDescent="0.25">
      <c r="I17065"/>
      <c r="K17065"/>
    </row>
    <row r="17066" spans="9:11" x14ac:dyDescent="0.25">
      <c r="I17066"/>
      <c r="K17066"/>
    </row>
    <row r="17067" spans="9:11" x14ac:dyDescent="0.25">
      <c r="I17067"/>
      <c r="K17067"/>
    </row>
    <row r="17068" spans="9:11" x14ac:dyDescent="0.25">
      <c r="I17068"/>
      <c r="K17068"/>
    </row>
    <row r="17069" spans="9:11" x14ac:dyDescent="0.25">
      <c r="I17069"/>
      <c r="K17069"/>
    </row>
    <row r="17070" spans="9:11" x14ac:dyDescent="0.25">
      <c r="I17070"/>
      <c r="K17070"/>
    </row>
    <row r="17071" spans="9:11" x14ac:dyDescent="0.25">
      <c r="I17071"/>
      <c r="K17071"/>
    </row>
    <row r="17072" spans="9:11" x14ac:dyDescent="0.25">
      <c r="I17072"/>
      <c r="K17072"/>
    </row>
    <row r="17073" spans="9:11" x14ac:dyDescent="0.25">
      <c r="I17073"/>
      <c r="K17073"/>
    </row>
    <row r="17074" spans="9:11" x14ac:dyDescent="0.25">
      <c r="I17074"/>
      <c r="K17074"/>
    </row>
    <row r="17075" spans="9:11" x14ac:dyDescent="0.25">
      <c r="I17075"/>
      <c r="K17075"/>
    </row>
    <row r="17076" spans="9:11" x14ac:dyDescent="0.25">
      <c r="I17076"/>
      <c r="K17076"/>
    </row>
    <row r="17077" spans="9:11" x14ac:dyDescent="0.25">
      <c r="I17077"/>
      <c r="K17077"/>
    </row>
    <row r="17078" spans="9:11" x14ac:dyDescent="0.25">
      <c r="I17078"/>
      <c r="K17078"/>
    </row>
    <row r="17079" spans="9:11" x14ac:dyDescent="0.25">
      <c r="I17079"/>
      <c r="K17079"/>
    </row>
    <row r="17080" spans="9:11" x14ac:dyDescent="0.25">
      <c r="I17080"/>
      <c r="K17080"/>
    </row>
    <row r="17081" spans="9:11" x14ac:dyDescent="0.25">
      <c r="I17081"/>
      <c r="K17081"/>
    </row>
    <row r="17082" spans="9:11" x14ac:dyDescent="0.25">
      <c r="I17082"/>
      <c r="K17082"/>
    </row>
    <row r="17083" spans="9:11" x14ac:dyDescent="0.25">
      <c r="I17083"/>
      <c r="K17083"/>
    </row>
    <row r="17084" spans="9:11" x14ac:dyDescent="0.25">
      <c r="I17084"/>
      <c r="K17084"/>
    </row>
    <row r="17085" spans="9:11" x14ac:dyDescent="0.25">
      <c r="I17085"/>
      <c r="K17085"/>
    </row>
    <row r="17086" spans="9:11" x14ac:dyDescent="0.25">
      <c r="I17086"/>
      <c r="K17086"/>
    </row>
    <row r="17087" spans="9:11" x14ac:dyDescent="0.25">
      <c r="I17087"/>
      <c r="K17087"/>
    </row>
    <row r="17088" spans="9:11" x14ac:dyDescent="0.25">
      <c r="I17088"/>
      <c r="K17088"/>
    </row>
    <row r="17089" spans="9:11" x14ac:dyDescent="0.25">
      <c r="I17089"/>
      <c r="K17089"/>
    </row>
    <row r="17090" spans="9:11" x14ac:dyDescent="0.25">
      <c r="I17090"/>
      <c r="K17090"/>
    </row>
    <row r="17091" spans="9:11" x14ac:dyDescent="0.25">
      <c r="I17091"/>
      <c r="K17091"/>
    </row>
    <row r="17092" spans="9:11" x14ac:dyDescent="0.25">
      <c r="I17092"/>
      <c r="K17092"/>
    </row>
    <row r="17093" spans="9:11" x14ac:dyDescent="0.25">
      <c r="I17093"/>
      <c r="K17093"/>
    </row>
    <row r="17094" spans="9:11" x14ac:dyDescent="0.25">
      <c r="I17094"/>
      <c r="K17094"/>
    </row>
    <row r="17095" spans="9:11" x14ac:dyDescent="0.25">
      <c r="I17095"/>
      <c r="K17095"/>
    </row>
    <row r="17096" spans="9:11" x14ac:dyDescent="0.25">
      <c r="I17096"/>
      <c r="K17096"/>
    </row>
    <row r="17097" spans="9:11" x14ac:dyDescent="0.25">
      <c r="I17097"/>
      <c r="K17097"/>
    </row>
    <row r="17098" spans="9:11" x14ac:dyDescent="0.25">
      <c r="I17098"/>
      <c r="K17098"/>
    </row>
    <row r="17099" spans="9:11" x14ac:dyDescent="0.25">
      <c r="I17099"/>
      <c r="K17099"/>
    </row>
    <row r="17100" spans="9:11" x14ac:dyDescent="0.25">
      <c r="I17100"/>
      <c r="K17100"/>
    </row>
    <row r="17101" spans="9:11" x14ac:dyDescent="0.25">
      <c r="I17101"/>
      <c r="K17101"/>
    </row>
    <row r="17102" spans="9:11" x14ac:dyDescent="0.25">
      <c r="I17102"/>
      <c r="K17102"/>
    </row>
    <row r="17103" spans="9:11" x14ac:dyDescent="0.25">
      <c r="I17103"/>
      <c r="K17103"/>
    </row>
    <row r="17104" spans="9:11" x14ac:dyDescent="0.25">
      <c r="I17104"/>
      <c r="K17104"/>
    </row>
    <row r="17105" spans="9:11" x14ac:dyDescent="0.25">
      <c r="I17105"/>
      <c r="K17105"/>
    </row>
    <row r="17106" spans="9:11" x14ac:dyDescent="0.25">
      <c r="I17106"/>
      <c r="K17106"/>
    </row>
    <row r="17107" spans="9:11" x14ac:dyDescent="0.25">
      <c r="I17107"/>
      <c r="K17107"/>
    </row>
    <row r="17108" spans="9:11" x14ac:dyDescent="0.25">
      <c r="I17108"/>
      <c r="K17108"/>
    </row>
    <row r="17109" spans="9:11" x14ac:dyDescent="0.25">
      <c r="I17109"/>
      <c r="K17109"/>
    </row>
    <row r="17110" spans="9:11" x14ac:dyDescent="0.25">
      <c r="I17110"/>
      <c r="K17110"/>
    </row>
    <row r="17111" spans="9:11" x14ac:dyDescent="0.25">
      <c r="I17111"/>
      <c r="K17111"/>
    </row>
    <row r="17112" spans="9:11" x14ac:dyDescent="0.25">
      <c r="I17112"/>
      <c r="K17112"/>
    </row>
    <row r="17113" spans="9:11" x14ac:dyDescent="0.25">
      <c r="I17113"/>
      <c r="K17113"/>
    </row>
    <row r="17114" spans="9:11" x14ac:dyDescent="0.25">
      <c r="I17114"/>
      <c r="K17114"/>
    </row>
    <row r="17115" spans="9:11" x14ac:dyDescent="0.25">
      <c r="I17115"/>
      <c r="K17115"/>
    </row>
    <row r="17116" spans="9:11" x14ac:dyDescent="0.25">
      <c r="I17116"/>
      <c r="K17116"/>
    </row>
    <row r="17117" spans="9:11" x14ac:dyDescent="0.25">
      <c r="I17117"/>
      <c r="K17117"/>
    </row>
    <row r="17118" spans="9:11" x14ac:dyDescent="0.25">
      <c r="I17118"/>
      <c r="K17118"/>
    </row>
    <row r="17119" spans="9:11" x14ac:dyDescent="0.25">
      <c r="I17119"/>
      <c r="K17119"/>
    </row>
    <row r="17120" spans="9:11" x14ac:dyDescent="0.25">
      <c r="I17120"/>
      <c r="K17120"/>
    </row>
    <row r="17121" spans="9:11" x14ac:dyDescent="0.25">
      <c r="I17121"/>
      <c r="K17121"/>
    </row>
    <row r="17122" spans="9:11" x14ac:dyDescent="0.25">
      <c r="I17122"/>
      <c r="K17122"/>
    </row>
    <row r="17123" spans="9:11" x14ac:dyDescent="0.25">
      <c r="I17123"/>
      <c r="K17123"/>
    </row>
    <row r="17124" spans="9:11" x14ac:dyDescent="0.25">
      <c r="I17124"/>
      <c r="K17124"/>
    </row>
    <row r="17125" spans="9:11" x14ac:dyDescent="0.25">
      <c r="I17125"/>
      <c r="K17125"/>
    </row>
    <row r="17126" spans="9:11" x14ac:dyDescent="0.25">
      <c r="I17126"/>
      <c r="K17126"/>
    </row>
    <row r="17127" spans="9:11" x14ac:dyDescent="0.25">
      <c r="I17127"/>
      <c r="K17127"/>
    </row>
    <row r="17128" spans="9:11" x14ac:dyDescent="0.25">
      <c r="I17128"/>
      <c r="K17128"/>
    </row>
    <row r="17129" spans="9:11" x14ac:dyDescent="0.25">
      <c r="I17129"/>
      <c r="K17129"/>
    </row>
    <row r="17130" spans="9:11" x14ac:dyDescent="0.25">
      <c r="I17130"/>
      <c r="K17130"/>
    </row>
    <row r="17131" spans="9:11" x14ac:dyDescent="0.25">
      <c r="I17131"/>
      <c r="K17131"/>
    </row>
    <row r="17132" spans="9:11" x14ac:dyDescent="0.25">
      <c r="I17132"/>
      <c r="K17132"/>
    </row>
    <row r="17133" spans="9:11" x14ac:dyDescent="0.25">
      <c r="I17133"/>
      <c r="K17133"/>
    </row>
    <row r="17134" spans="9:11" x14ac:dyDescent="0.25">
      <c r="I17134"/>
      <c r="K17134"/>
    </row>
    <row r="17135" spans="9:11" x14ac:dyDescent="0.25">
      <c r="I17135"/>
      <c r="K17135"/>
    </row>
    <row r="17136" spans="9:11" x14ac:dyDescent="0.25">
      <c r="I17136"/>
      <c r="K17136"/>
    </row>
    <row r="17137" spans="9:11" x14ac:dyDescent="0.25">
      <c r="I17137"/>
      <c r="K17137"/>
    </row>
    <row r="17138" spans="9:11" x14ac:dyDescent="0.25">
      <c r="I17138"/>
      <c r="K17138"/>
    </row>
    <row r="17139" spans="9:11" x14ac:dyDescent="0.25">
      <c r="I17139"/>
      <c r="K17139"/>
    </row>
    <row r="17140" spans="9:11" x14ac:dyDescent="0.25">
      <c r="I17140"/>
      <c r="K17140"/>
    </row>
    <row r="17141" spans="9:11" x14ac:dyDescent="0.25">
      <c r="I17141"/>
      <c r="K17141"/>
    </row>
    <row r="17142" spans="9:11" x14ac:dyDescent="0.25">
      <c r="I17142"/>
      <c r="K17142"/>
    </row>
    <row r="17143" spans="9:11" x14ac:dyDescent="0.25">
      <c r="I17143"/>
      <c r="K17143"/>
    </row>
    <row r="17144" spans="9:11" x14ac:dyDescent="0.25">
      <c r="I17144"/>
      <c r="K17144"/>
    </row>
    <row r="17145" spans="9:11" x14ac:dyDescent="0.25">
      <c r="I17145"/>
      <c r="K17145"/>
    </row>
    <row r="17146" spans="9:11" x14ac:dyDescent="0.25">
      <c r="I17146"/>
      <c r="K17146"/>
    </row>
    <row r="17147" spans="9:11" x14ac:dyDescent="0.25">
      <c r="I17147"/>
      <c r="K17147"/>
    </row>
    <row r="17148" spans="9:11" x14ac:dyDescent="0.25">
      <c r="I17148"/>
      <c r="K17148"/>
    </row>
    <row r="17149" spans="9:11" x14ac:dyDescent="0.25">
      <c r="I17149"/>
      <c r="K17149"/>
    </row>
    <row r="17150" spans="9:11" x14ac:dyDescent="0.25">
      <c r="I17150"/>
      <c r="K17150"/>
    </row>
    <row r="17151" spans="9:11" x14ac:dyDescent="0.25">
      <c r="I17151"/>
      <c r="K17151"/>
    </row>
    <row r="17152" spans="9:11" x14ac:dyDescent="0.25">
      <c r="I17152"/>
      <c r="K17152"/>
    </row>
    <row r="17153" spans="9:11" x14ac:dyDescent="0.25">
      <c r="I17153"/>
      <c r="K17153"/>
    </row>
    <row r="17154" spans="9:11" x14ac:dyDescent="0.25">
      <c r="I17154"/>
      <c r="K17154"/>
    </row>
    <row r="17155" spans="9:11" x14ac:dyDescent="0.25">
      <c r="I17155"/>
      <c r="K17155"/>
    </row>
    <row r="17156" spans="9:11" x14ac:dyDescent="0.25">
      <c r="I17156"/>
      <c r="K17156"/>
    </row>
    <row r="17157" spans="9:11" x14ac:dyDescent="0.25">
      <c r="I17157"/>
      <c r="K17157"/>
    </row>
    <row r="17158" spans="9:11" x14ac:dyDescent="0.25">
      <c r="I17158"/>
      <c r="K17158"/>
    </row>
    <row r="17159" spans="9:11" x14ac:dyDescent="0.25">
      <c r="I17159"/>
      <c r="K17159"/>
    </row>
    <row r="17160" spans="9:11" x14ac:dyDescent="0.25">
      <c r="I17160"/>
      <c r="K17160"/>
    </row>
    <row r="17161" spans="9:11" x14ac:dyDescent="0.25">
      <c r="I17161"/>
      <c r="K17161"/>
    </row>
    <row r="17162" spans="9:11" x14ac:dyDescent="0.25">
      <c r="I17162"/>
      <c r="K17162"/>
    </row>
    <row r="17163" spans="9:11" x14ac:dyDescent="0.25">
      <c r="I17163"/>
      <c r="K17163"/>
    </row>
    <row r="17164" spans="9:11" x14ac:dyDescent="0.25">
      <c r="I17164"/>
      <c r="K17164"/>
    </row>
    <row r="17165" spans="9:11" x14ac:dyDescent="0.25">
      <c r="I17165"/>
      <c r="K17165"/>
    </row>
    <row r="17166" spans="9:11" x14ac:dyDescent="0.25">
      <c r="I17166"/>
      <c r="K17166"/>
    </row>
    <row r="17167" spans="9:11" x14ac:dyDescent="0.25">
      <c r="I17167"/>
      <c r="K17167"/>
    </row>
    <row r="17168" spans="9:11" x14ac:dyDescent="0.25">
      <c r="I17168"/>
      <c r="K17168"/>
    </row>
    <row r="17169" spans="9:11" x14ac:dyDescent="0.25">
      <c r="I17169"/>
      <c r="K17169"/>
    </row>
    <row r="17170" spans="9:11" x14ac:dyDescent="0.25">
      <c r="I17170"/>
      <c r="K17170"/>
    </row>
    <row r="17171" spans="9:11" x14ac:dyDescent="0.25">
      <c r="I17171"/>
      <c r="K17171"/>
    </row>
    <row r="17172" spans="9:11" x14ac:dyDescent="0.25">
      <c r="I17172"/>
      <c r="K17172"/>
    </row>
    <row r="17173" spans="9:11" x14ac:dyDescent="0.25">
      <c r="I17173"/>
      <c r="K17173"/>
    </row>
    <row r="17174" spans="9:11" x14ac:dyDescent="0.25">
      <c r="I17174"/>
      <c r="K17174"/>
    </row>
    <row r="17175" spans="9:11" x14ac:dyDescent="0.25">
      <c r="I17175"/>
      <c r="K17175"/>
    </row>
    <row r="17176" spans="9:11" x14ac:dyDescent="0.25">
      <c r="I17176"/>
      <c r="K17176"/>
    </row>
    <row r="17177" spans="9:11" x14ac:dyDescent="0.25">
      <c r="I17177"/>
      <c r="K17177"/>
    </row>
    <row r="17178" spans="9:11" x14ac:dyDescent="0.25">
      <c r="I17178"/>
      <c r="K17178"/>
    </row>
    <row r="17179" spans="9:11" x14ac:dyDescent="0.25">
      <c r="I17179"/>
      <c r="K17179"/>
    </row>
    <row r="17180" spans="9:11" x14ac:dyDescent="0.25">
      <c r="I17180"/>
      <c r="K17180"/>
    </row>
    <row r="17181" spans="9:11" x14ac:dyDescent="0.25">
      <c r="I17181"/>
      <c r="K17181"/>
    </row>
    <row r="17182" spans="9:11" x14ac:dyDescent="0.25">
      <c r="I17182"/>
      <c r="K17182"/>
    </row>
    <row r="17183" spans="9:11" x14ac:dyDescent="0.25">
      <c r="I17183"/>
      <c r="K17183"/>
    </row>
    <row r="17184" spans="9:11" x14ac:dyDescent="0.25">
      <c r="I17184"/>
      <c r="K17184"/>
    </row>
    <row r="17185" spans="9:11" x14ac:dyDescent="0.25">
      <c r="I17185"/>
      <c r="K17185"/>
    </row>
    <row r="17186" spans="9:11" x14ac:dyDescent="0.25">
      <c r="I17186"/>
      <c r="K17186"/>
    </row>
    <row r="17187" spans="9:11" x14ac:dyDescent="0.25">
      <c r="I17187"/>
      <c r="K17187"/>
    </row>
    <row r="17188" spans="9:11" x14ac:dyDescent="0.25">
      <c r="I17188"/>
      <c r="K17188"/>
    </row>
    <row r="17189" spans="9:11" x14ac:dyDescent="0.25">
      <c r="I17189"/>
      <c r="K17189"/>
    </row>
    <row r="17190" spans="9:11" x14ac:dyDescent="0.25">
      <c r="I17190"/>
      <c r="K17190"/>
    </row>
    <row r="17191" spans="9:11" x14ac:dyDescent="0.25">
      <c r="I17191"/>
      <c r="K17191"/>
    </row>
    <row r="17192" spans="9:11" x14ac:dyDescent="0.25">
      <c r="I17192"/>
      <c r="K17192"/>
    </row>
    <row r="17193" spans="9:11" x14ac:dyDescent="0.25">
      <c r="I17193"/>
      <c r="K17193"/>
    </row>
    <row r="17194" spans="9:11" x14ac:dyDescent="0.25">
      <c r="I17194"/>
      <c r="K17194"/>
    </row>
    <row r="17195" spans="9:11" x14ac:dyDescent="0.25">
      <c r="I17195"/>
      <c r="K17195"/>
    </row>
    <row r="17196" spans="9:11" x14ac:dyDescent="0.25">
      <c r="I17196"/>
      <c r="K17196"/>
    </row>
    <row r="17197" spans="9:11" x14ac:dyDescent="0.25">
      <c r="I17197"/>
      <c r="K17197"/>
    </row>
    <row r="17198" spans="9:11" x14ac:dyDescent="0.25">
      <c r="I17198"/>
      <c r="K17198"/>
    </row>
    <row r="17199" spans="9:11" x14ac:dyDescent="0.25">
      <c r="I17199"/>
      <c r="K17199"/>
    </row>
    <row r="17200" spans="9:11" x14ac:dyDescent="0.25">
      <c r="I17200"/>
      <c r="K17200"/>
    </row>
    <row r="17201" spans="9:11" x14ac:dyDescent="0.25">
      <c r="I17201"/>
      <c r="K17201"/>
    </row>
    <row r="17202" spans="9:11" x14ac:dyDescent="0.25">
      <c r="I17202"/>
      <c r="K17202"/>
    </row>
    <row r="17203" spans="9:11" x14ac:dyDescent="0.25">
      <c r="I17203"/>
      <c r="K17203"/>
    </row>
    <row r="17204" spans="9:11" x14ac:dyDescent="0.25">
      <c r="I17204"/>
      <c r="K17204"/>
    </row>
    <row r="17205" spans="9:11" x14ac:dyDescent="0.25">
      <c r="I17205"/>
      <c r="K17205"/>
    </row>
    <row r="17206" spans="9:11" x14ac:dyDescent="0.25">
      <c r="I17206"/>
      <c r="K17206"/>
    </row>
    <row r="17207" spans="9:11" x14ac:dyDescent="0.25">
      <c r="I17207"/>
      <c r="K17207"/>
    </row>
    <row r="17208" spans="9:11" x14ac:dyDescent="0.25">
      <c r="I17208"/>
      <c r="K17208"/>
    </row>
    <row r="17209" spans="9:11" x14ac:dyDescent="0.25">
      <c r="I17209"/>
      <c r="K17209"/>
    </row>
    <row r="17210" spans="9:11" x14ac:dyDescent="0.25">
      <c r="I17210"/>
      <c r="K17210"/>
    </row>
    <row r="17211" spans="9:11" x14ac:dyDescent="0.25">
      <c r="I17211"/>
      <c r="K17211"/>
    </row>
    <row r="17212" spans="9:11" x14ac:dyDescent="0.25">
      <c r="I17212"/>
      <c r="K17212"/>
    </row>
    <row r="17213" spans="9:11" x14ac:dyDescent="0.25">
      <c r="I17213"/>
      <c r="K17213"/>
    </row>
    <row r="17214" spans="9:11" x14ac:dyDescent="0.25">
      <c r="I17214"/>
      <c r="K17214"/>
    </row>
    <row r="17215" spans="9:11" x14ac:dyDescent="0.25">
      <c r="I17215"/>
      <c r="K17215"/>
    </row>
    <row r="17216" spans="9:11" x14ac:dyDescent="0.25">
      <c r="I17216"/>
      <c r="K17216"/>
    </row>
    <row r="17217" spans="9:11" x14ac:dyDescent="0.25">
      <c r="I17217"/>
      <c r="K17217"/>
    </row>
    <row r="17218" spans="9:11" x14ac:dyDescent="0.25">
      <c r="I17218"/>
      <c r="K17218"/>
    </row>
    <row r="17219" spans="9:11" x14ac:dyDescent="0.25">
      <c r="I17219"/>
      <c r="K17219"/>
    </row>
    <row r="17220" spans="9:11" x14ac:dyDescent="0.25">
      <c r="I17220"/>
      <c r="K17220"/>
    </row>
    <row r="17221" spans="9:11" x14ac:dyDescent="0.25">
      <c r="I17221"/>
      <c r="K17221"/>
    </row>
    <row r="17222" spans="9:11" x14ac:dyDescent="0.25">
      <c r="I17222"/>
      <c r="K17222"/>
    </row>
    <row r="17223" spans="9:11" x14ac:dyDescent="0.25">
      <c r="I17223"/>
      <c r="K17223"/>
    </row>
    <row r="17224" spans="9:11" x14ac:dyDescent="0.25">
      <c r="I17224"/>
      <c r="K17224"/>
    </row>
    <row r="17225" spans="9:11" x14ac:dyDescent="0.25">
      <c r="I17225"/>
      <c r="K17225"/>
    </row>
    <row r="17226" spans="9:11" x14ac:dyDescent="0.25">
      <c r="I17226"/>
      <c r="K17226"/>
    </row>
    <row r="17227" spans="9:11" x14ac:dyDescent="0.25">
      <c r="I17227"/>
      <c r="K17227"/>
    </row>
    <row r="17228" spans="9:11" x14ac:dyDescent="0.25">
      <c r="I17228"/>
      <c r="K17228"/>
    </row>
    <row r="17229" spans="9:11" x14ac:dyDescent="0.25">
      <c r="I17229"/>
      <c r="K17229"/>
    </row>
    <row r="17230" spans="9:11" x14ac:dyDescent="0.25">
      <c r="I17230"/>
      <c r="K17230"/>
    </row>
    <row r="17231" spans="9:11" x14ac:dyDescent="0.25">
      <c r="I17231"/>
      <c r="K17231"/>
    </row>
    <row r="17232" spans="9:11" x14ac:dyDescent="0.25">
      <c r="I17232"/>
      <c r="K17232"/>
    </row>
    <row r="17233" spans="9:11" x14ac:dyDescent="0.25">
      <c r="I17233"/>
      <c r="K17233"/>
    </row>
    <row r="17234" spans="9:11" x14ac:dyDescent="0.25">
      <c r="I17234"/>
      <c r="K17234"/>
    </row>
    <row r="17235" spans="9:11" x14ac:dyDescent="0.25">
      <c r="I17235"/>
      <c r="K17235"/>
    </row>
    <row r="17236" spans="9:11" x14ac:dyDescent="0.25">
      <c r="I17236"/>
      <c r="K17236"/>
    </row>
    <row r="17237" spans="9:11" x14ac:dyDescent="0.25">
      <c r="I17237"/>
      <c r="K17237"/>
    </row>
    <row r="17238" spans="9:11" x14ac:dyDescent="0.25">
      <c r="I17238"/>
      <c r="K17238"/>
    </row>
    <row r="17239" spans="9:11" x14ac:dyDescent="0.25">
      <c r="I17239"/>
      <c r="K17239"/>
    </row>
    <row r="17240" spans="9:11" x14ac:dyDescent="0.25">
      <c r="I17240"/>
      <c r="K17240"/>
    </row>
    <row r="17241" spans="9:11" x14ac:dyDescent="0.25">
      <c r="I17241"/>
      <c r="K17241"/>
    </row>
    <row r="17242" spans="9:11" x14ac:dyDescent="0.25">
      <c r="I17242"/>
      <c r="K17242"/>
    </row>
    <row r="17243" spans="9:11" x14ac:dyDescent="0.25">
      <c r="I17243"/>
      <c r="K17243"/>
    </row>
    <row r="17244" spans="9:11" x14ac:dyDescent="0.25">
      <c r="I17244"/>
      <c r="K17244"/>
    </row>
    <row r="17245" spans="9:11" x14ac:dyDescent="0.25">
      <c r="I17245"/>
      <c r="K17245"/>
    </row>
    <row r="17246" spans="9:11" x14ac:dyDescent="0.25">
      <c r="I17246"/>
      <c r="K17246"/>
    </row>
    <row r="17247" spans="9:11" x14ac:dyDescent="0.25">
      <c r="I17247"/>
      <c r="K17247"/>
    </row>
    <row r="17248" spans="9:11" x14ac:dyDescent="0.25">
      <c r="I17248"/>
      <c r="K17248"/>
    </row>
    <row r="17249" spans="9:11" x14ac:dyDescent="0.25">
      <c r="I17249"/>
      <c r="K17249"/>
    </row>
    <row r="17250" spans="9:11" x14ac:dyDescent="0.25">
      <c r="I17250"/>
      <c r="K17250"/>
    </row>
    <row r="17251" spans="9:11" x14ac:dyDescent="0.25">
      <c r="I17251"/>
      <c r="K17251"/>
    </row>
    <row r="17252" spans="9:11" x14ac:dyDescent="0.25">
      <c r="I17252"/>
      <c r="K17252"/>
    </row>
    <row r="17253" spans="9:11" x14ac:dyDescent="0.25">
      <c r="I17253"/>
      <c r="K17253"/>
    </row>
    <row r="17254" spans="9:11" x14ac:dyDescent="0.25">
      <c r="I17254"/>
      <c r="K17254"/>
    </row>
    <row r="17255" spans="9:11" x14ac:dyDescent="0.25">
      <c r="I17255"/>
      <c r="K17255"/>
    </row>
    <row r="17256" spans="9:11" x14ac:dyDescent="0.25">
      <c r="I17256"/>
      <c r="K17256"/>
    </row>
    <row r="17257" spans="9:11" x14ac:dyDescent="0.25">
      <c r="I17257"/>
      <c r="K17257"/>
    </row>
    <row r="17258" spans="9:11" x14ac:dyDescent="0.25">
      <c r="I17258"/>
      <c r="K17258"/>
    </row>
    <row r="17259" spans="9:11" x14ac:dyDescent="0.25">
      <c r="I17259"/>
      <c r="K17259"/>
    </row>
    <row r="17260" spans="9:11" x14ac:dyDescent="0.25">
      <c r="I17260"/>
      <c r="K17260"/>
    </row>
    <row r="17261" spans="9:11" x14ac:dyDescent="0.25">
      <c r="I17261"/>
      <c r="K17261"/>
    </row>
    <row r="17262" spans="9:11" x14ac:dyDescent="0.25">
      <c r="I17262"/>
      <c r="K17262"/>
    </row>
    <row r="17263" spans="9:11" x14ac:dyDescent="0.25">
      <c r="I17263"/>
      <c r="K17263"/>
    </row>
    <row r="17264" spans="9:11" x14ac:dyDescent="0.25">
      <c r="I17264"/>
      <c r="K17264"/>
    </row>
    <row r="17265" spans="9:11" x14ac:dyDescent="0.25">
      <c r="I17265"/>
      <c r="K17265"/>
    </row>
    <row r="17266" spans="9:11" x14ac:dyDescent="0.25">
      <c r="I17266"/>
      <c r="K17266"/>
    </row>
    <row r="17267" spans="9:11" x14ac:dyDescent="0.25">
      <c r="I17267"/>
      <c r="K17267"/>
    </row>
    <row r="17268" spans="9:11" x14ac:dyDescent="0.25">
      <c r="I17268"/>
      <c r="K17268"/>
    </row>
    <row r="17269" spans="9:11" x14ac:dyDescent="0.25">
      <c r="I17269"/>
      <c r="K17269"/>
    </row>
    <row r="17270" spans="9:11" x14ac:dyDescent="0.25">
      <c r="I17270"/>
      <c r="K17270"/>
    </row>
    <row r="17271" spans="9:11" x14ac:dyDescent="0.25">
      <c r="I17271"/>
      <c r="K17271"/>
    </row>
    <row r="17272" spans="9:11" x14ac:dyDescent="0.25">
      <c r="I17272"/>
      <c r="K17272"/>
    </row>
    <row r="17273" spans="9:11" x14ac:dyDescent="0.25">
      <c r="I17273"/>
      <c r="K17273"/>
    </row>
    <row r="17274" spans="9:11" x14ac:dyDescent="0.25">
      <c r="I17274"/>
      <c r="K17274"/>
    </row>
    <row r="17275" spans="9:11" x14ac:dyDescent="0.25">
      <c r="I17275"/>
      <c r="K17275"/>
    </row>
    <row r="17276" spans="9:11" x14ac:dyDescent="0.25">
      <c r="I17276"/>
      <c r="K17276"/>
    </row>
    <row r="17277" spans="9:11" x14ac:dyDescent="0.25">
      <c r="I17277"/>
      <c r="K17277"/>
    </row>
    <row r="17278" spans="9:11" x14ac:dyDescent="0.25">
      <c r="I17278"/>
      <c r="K17278"/>
    </row>
    <row r="17279" spans="9:11" x14ac:dyDescent="0.25">
      <c r="I17279"/>
      <c r="K17279"/>
    </row>
    <row r="17280" spans="9:11" x14ac:dyDescent="0.25">
      <c r="I17280"/>
      <c r="K17280"/>
    </row>
    <row r="17281" spans="9:11" x14ac:dyDescent="0.25">
      <c r="I17281"/>
      <c r="K17281"/>
    </row>
    <row r="17282" spans="9:11" x14ac:dyDescent="0.25">
      <c r="I17282"/>
      <c r="K17282"/>
    </row>
    <row r="17283" spans="9:11" x14ac:dyDescent="0.25">
      <c r="I17283"/>
      <c r="K17283"/>
    </row>
    <row r="17284" spans="9:11" x14ac:dyDescent="0.25">
      <c r="I17284"/>
      <c r="K17284"/>
    </row>
    <row r="17285" spans="9:11" x14ac:dyDescent="0.25">
      <c r="I17285"/>
      <c r="K17285"/>
    </row>
    <row r="17286" spans="9:11" x14ac:dyDescent="0.25">
      <c r="I17286"/>
      <c r="K17286"/>
    </row>
    <row r="17287" spans="9:11" x14ac:dyDescent="0.25">
      <c r="I17287"/>
      <c r="K17287"/>
    </row>
    <row r="17288" spans="9:11" x14ac:dyDescent="0.25">
      <c r="I17288"/>
      <c r="K17288"/>
    </row>
    <row r="17289" spans="9:11" x14ac:dyDescent="0.25">
      <c r="I17289"/>
      <c r="K17289"/>
    </row>
    <row r="17290" spans="9:11" x14ac:dyDescent="0.25">
      <c r="I17290"/>
      <c r="K17290"/>
    </row>
    <row r="17291" spans="9:11" x14ac:dyDescent="0.25">
      <c r="I17291"/>
      <c r="K17291"/>
    </row>
    <row r="17292" spans="9:11" x14ac:dyDescent="0.25">
      <c r="I17292"/>
      <c r="K17292"/>
    </row>
    <row r="17293" spans="9:11" x14ac:dyDescent="0.25">
      <c r="I17293"/>
      <c r="K17293"/>
    </row>
    <row r="17294" spans="9:11" x14ac:dyDescent="0.25">
      <c r="I17294"/>
      <c r="K17294"/>
    </row>
    <row r="17295" spans="9:11" x14ac:dyDescent="0.25">
      <c r="I17295"/>
      <c r="K17295"/>
    </row>
    <row r="17296" spans="9:11" x14ac:dyDescent="0.25">
      <c r="I17296"/>
      <c r="K17296"/>
    </row>
    <row r="17297" spans="9:11" x14ac:dyDescent="0.25">
      <c r="I17297"/>
      <c r="K17297"/>
    </row>
    <row r="17298" spans="9:11" x14ac:dyDescent="0.25">
      <c r="I17298"/>
      <c r="K17298"/>
    </row>
    <row r="17299" spans="9:11" x14ac:dyDescent="0.25">
      <c r="I17299"/>
      <c r="K17299"/>
    </row>
    <row r="17300" spans="9:11" x14ac:dyDescent="0.25">
      <c r="I17300"/>
      <c r="K17300"/>
    </row>
    <row r="17301" spans="9:11" x14ac:dyDescent="0.25">
      <c r="I17301"/>
      <c r="K17301"/>
    </row>
    <row r="17302" spans="9:11" x14ac:dyDescent="0.25">
      <c r="I17302"/>
      <c r="K17302"/>
    </row>
    <row r="17303" spans="9:11" x14ac:dyDescent="0.25">
      <c r="I17303"/>
      <c r="K17303"/>
    </row>
    <row r="17304" spans="9:11" x14ac:dyDescent="0.25">
      <c r="I17304"/>
      <c r="K17304"/>
    </row>
    <row r="17305" spans="9:11" x14ac:dyDescent="0.25">
      <c r="I17305"/>
      <c r="K17305"/>
    </row>
    <row r="17306" spans="9:11" x14ac:dyDescent="0.25">
      <c r="I17306"/>
      <c r="K17306"/>
    </row>
    <row r="17307" spans="9:11" x14ac:dyDescent="0.25">
      <c r="I17307"/>
      <c r="K17307"/>
    </row>
    <row r="17308" spans="9:11" x14ac:dyDescent="0.25">
      <c r="I17308"/>
      <c r="K17308"/>
    </row>
    <row r="17309" spans="9:11" x14ac:dyDescent="0.25">
      <c r="I17309"/>
      <c r="K17309"/>
    </row>
    <row r="17310" spans="9:11" x14ac:dyDescent="0.25">
      <c r="I17310"/>
      <c r="K17310"/>
    </row>
    <row r="17311" spans="9:11" x14ac:dyDescent="0.25">
      <c r="I17311"/>
      <c r="K17311"/>
    </row>
    <row r="17312" spans="9:11" x14ac:dyDescent="0.25">
      <c r="I17312"/>
      <c r="K17312"/>
    </row>
    <row r="17313" spans="9:11" x14ac:dyDescent="0.25">
      <c r="I17313"/>
      <c r="K17313"/>
    </row>
    <row r="17314" spans="9:11" x14ac:dyDescent="0.25">
      <c r="I17314"/>
      <c r="K17314"/>
    </row>
    <row r="17315" spans="9:11" x14ac:dyDescent="0.25">
      <c r="I17315"/>
      <c r="K17315"/>
    </row>
    <row r="17316" spans="9:11" x14ac:dyDescent="0.25">
      <c r="I17316"/>
      <c r="K17316"/>
    </row>
    <row r="17317" spans="9:11" x14ac:dyDescent="0.25">
      <c r="I17317"/>
      <c r="K17317"/>
    </row>
    <row r="17318" spans="9:11" x14ac:dyDescent="0.25">
      <c r="I17318"/>
      <c r="K17318"/>
    </row>
    <row r="17319" spans="9:11" x14ac:dyDescent="0.25">
      <c r="I17319"/>
      <c r="K17319"/>
    </row>
    <row r="17320" spans="9:11" x14ac:dyDescent="0.25">
      <c r="I17320"/>
      <c r="K17320"/>
    </row>
    <row r="17321" spans="9:11" x14ac:dyDescent="0.25">
      <c r="I17321"/>
      <c r="K17321"/>
    </row>
    <row r="17322" spans="9:11" x14ac:dyDescent="0.25">
      <c r="I17322"/>
      <c r="K17322"/>
    </row>
    <row r="17323" spans="9:11" x14ac:dyDescent="0.25">
      <c r="I17323"/>
      <c r="K17323"/>
    </row>
    <row r="17324" spans="9:11" x14ac:dyDescent="0.25">
      <c r="I17324"/>
      <c r="K17324"/>
    </row>
    <row r="17325" spans="9:11" x14ac:dyDescent="0.25">
      <c r="I17325"/>
      <c r="K17325"/>
    </row>
    <row r="17326" spans="9:11" x14ac:dyDescent="0.25">
      <c r="I17326"/>
      <c r="K17326"/>
    </row>
    <row r="17327" spans="9:11" x14ac:dyDescent="0.25">
      <c r="I17327"/>
      <c r="K17327"/>
    </row>
    <row r="17328" spans="9:11" x14ac:dyDescent="0.25">
      <c r="I17328"/>
      <c r="K17328"/>
    </row>
    <row r="17329" spans="9:11" x14ac:dyDescent="0.25">
      <c r="I17329"/>
      <c r="K17329"/>
    </row>
    <row r="17330" spans="9:11" x14ac:dyDescent="0.25">
      <c r="I17330"/>
      <c r="K17330"/>
    </row>
    <row r="17331" spans="9:11" x14ac:dyDescent="0.25">
      <c r="I17331"/>
      <c r="K17331"/>
    </row>
    <row r="17332" spans="9:11" x14ac:dyDescent="0.25">
      <c r="I17332"/>
      <c r="K17332"/>
    </row>
    <row r="17333" spans="9:11" x14ac:dyDescent="0.25">
      <c r="I17333"/>
      <c r="K17333"/>
    </row>
    <row r="17334" spans="9:11" x14ac:dyDescent="0.25">
      <c r="I17334"/>
      <c r="K17334"/>
    </row>
    <row r="17335" spans="9:11" x14ac:dyDescent="0.25">
      <c r="I17335"/>
      <c r="K17335"/>
    </row>
    <row r="17336" spans="9:11" x14ac:dyDescent="0.25">
      <c r="I17336"/>
      <c r="K17336"/>
    </row>
    <row r="17337" spans="9:11" x14ac:dyDescent="0.25">
      <c r="I17337"/>
      <c r="K17337"/>
    </row>
    <row r="17338" spans="9:11" x14ac:dyDescent="0.25">
      <c r="I17338"/>
      <c r="K17338"/>
    </row>
    <row r="17339" spans="9:11" x14ac:dyDescent="0.25">
      <c r="I17339"/>
      <c r="K17339"/>
    </row>
    <row r="17340" spans="9:11" x14ac:dyDescent="0.25">
      <c r="I17340"/>
      <c r="K17340"/>
    </row>
    <row r="17341" spans="9:11" x14ac:dyDescent="0.25">
      <c r="I17341"/>
      <c r="K17341"/>
    </row>
    <row r="17342" spans="9:11" x14ac:dyDescent="0.25">
      <c r="I17342"/>
      <c r="K17342"/>
    </row>
    <row r="17343" spans="9:11" x14ac:dyDescent="0.25">
      <c r="I17343"/>
      <c r="K17343"/>
    </row>
    <row r="17344" spans="9:11" x14ac:dyDescent="0.25">
      <c r="I17344"/>
      <c r="K17344"/>
    </row>
    <row r="17345" spans="9:11" x14ac:dyDescent="0.25">
      <c r="I17345"/>
      <c r="K17345"/>
    </row>
    <row r="17346" spans="9:11" x14ac:dyDescent="0.25">
      <c r="I17346"/>
      <c r="K17346"/>
    </row>
    <row r="17347" spans="9:11" x14ac:dyDescent="0.25">
      <c r="I17347"/>
      <c r="K17347"/>
    </row>
    <row r="17348" spans="9:11" x14ac:dyDescent="0.25">
      <c r="I17348"/>
      <c r="K17348"/>
    </row>
    <row r="17349" spans="9:11" x14ac:dyDescent="0.25">
      <c r="I17349"/>
      <c r="K17349"/>
    </row>
    <row r="17350" spans="9:11" x14ac:dyDescent="0.25">
      <c r="I17350"/>
      <c r="K17350"/>
    </row>
    <row r="17351" spans="9:11" x14ac:dyDescent="0.25">
      <c r="I17351"/>
      <c r="K17351"/>
    </row>
    <row r="17352" spans="9:11" x14ac:dyDescent="0.25">
      <c r="I17352"/>
      <c r="K17352"/>
    </row>
    <row r="17353" spans="9:11" x14ac:dyDescent="0.25">
      <c r="I17353"/>
      <c r="K17353"/>
    </row>
    <row r="17354" spans="9:11" x14ac:dyDescent="0.25">
      <c r="I17354"/>
      <c r="K17354"/>
    </row>
    <row r="17355" spans="9:11" x14ac:dyDescent="0.25">
      <c r="I17355"/>
      <c r="K17355"/>
    </row>
    <row r="17356" spans="9:11" x14ac:dyDescent="0.25">
      <c r="I17356"/>
      <c r="K17356"/>
    </row>
    <row r="17357" spans="9:11" x14ac:dyDescent="0.25">
      <c r="I17357"/>
      <c r="K17357"/>
    </row>
    <row r="17358" spans="9:11" x14ac:dyDescent="0.25">
      <c r="I17358"/>
      <c r="K17358"/>
    </row>
    <row r="17359" spans="9:11" x14ac:dyDescent="0.25">
      <c r="I17359"/>
      <c r="K17359"/>
    </row>
    <row r="17360" spans="9:11" x14ac:dyDescent="0.25">
      <c r="I17360"/>
      <c r="K17360"/>
    </row>
    <row r="17361" spans="9:11" x14ac:dyDescent="0.25">
      <c r="I17361"/>
      <c r="K17361"/>
    </row>
    <row r="17362" spans="9:11" x14ac:dyDescent="0.25">
      <c r="I17362"/>
      <c r="K17362"/>
    </row>
    <row r="17363" spans="9:11" x14ac:dyDescent="0.25">
      <c r="I17363"/>
      <c r="K17363"/>
    </row>
    <row r="17364" spans="9:11" x14ac:dyDescent="0.25">
      <c r="I17364"/>
      <c r="K17364"/>
    </row>
    <row r="17365" spans="9:11" x14ac:dyDescent="0.25">
      <c r="I17365"/>
      <c r="K17365"/>
    </row>
    <row r="17366" spans="9:11" x14ac:dyDescent="0.25">
      <c r="I17366"/>
      <c r="K17366"/>
    </row>
    <row r="17367" spans="9:11" x14ac:dyDescent="0.25">
      <c r="I17367"/>
      <c r="K17367"/>
    </row>
    <row r="17368" spans="9:11" x14ac:dyDescent="0.25">
      <c r="I17368"/>
      <c r="K17368"/>
    </row>
    <row r="17369" spans="9:11" x14ac:dyDescent="0.25">
      <c r="I17369"/>
      <c r="K17369"/>
    </row>
    <row r="17370" spans="9:11" x14ac:dyDescent="0.25">
      <c r="I17370"/>
      <c r="K17370"/>
    </row>
    <row r="17371" spans="9:11" x14ac:dyDescent="0.25">
      <c r="I17371"/>
      <c r="K17371"/>
    </row>
    <row r="17372" spans="9:11" x14ac:dyDescent="0.25">
      <c r="I17372"/>
      <c r="K17372"/>
    </row>
    <row r="17373" spans="9:11" x14ac:dyDescent="0.25">
      <c r="I17373"/>
      <c r="K17373"/>
    </row>
    <row r="17374" spans="9:11" x14ac:dyDescent="0.25">
      <c r="I17374"/>
      <c r="K17374"/>
    </row>
    <row r="17375" spans="9:11" x14ac:dyDescent="0.25">
      <c r="I17375"/>
      <c r="K17375"/>
    </row>
    <row r="17376" spans="9:11" x14ac:dyDescent="0.25">
      <c r="I17376"/>
      <c r="K17376"/>
    </row>
    <row r="17377" spans="9:11" x14ac:dyDescent="0.25">
      <c r="I17377"/>
      <c r="K17377"/>
    </row>
    <row r="17378" spans="9:11" x14ac:dyDescent="0.25">
      <c r="I17378"/>
      <c r="K17378"/>
    </row>
    <row r="17379" spans="9:11" x14ac:dyDescent="0.25">
      <c r="I17379"/>
      <c r="K17379"/>
    </row>
    <row r="17380" spans="9:11" x14ac:dyDescent="0.25">
      <c r="I17380"/>
      <c r="K17380"/>
    </row>
    <row r="17381" spans="9:11" x14ac:dyDescent="0.25">
      <c r="I17381"/>
      <c r="K17381"/>
    </row>
    <row r="17382" spans="9:11" x14ac:dyDescent="0.25">
      <c r="I17382"/>
      <c r="K17382"/>
    </row>
    <row r="17383" spans="9:11" x14ac:dyDescent="0.25">
      <c r="I17383"/>
      <c r="K17383"/>
    </row>
    <row r="17384" spans="9:11" x14ac:dyDescent="0.25">
      <c r="I17384"/>
      <c r="K17384"/>
    </row>
    <row r="17385" spans="9:11" x14ac:dyDescent="0.25">
      <c r="I17385"/>
      <c r="K17385"/>
    </row>
    <row r="17386" spans="9:11" x14ac:dyDescent="0.25">
      <c r="I17386"/>
      <c r="K17386"/>
    </row>
    <row r="17387" spans="9:11" x14ac:dyDescent="0.25">
      <c r="I17387"/>
      <c r="K17387"/>
    </row>
    <row r="17388" spans="9:11" x14ac:dyDescent="0.25">
      <c r="I17388"/>
      <c r="K17388"/>
    </row>
    <row r="17389" spans="9:11" x14ac:dyDescent="0.25">
      <c r="I17389"/>
      <c r="K17389"/>
    </row>
    <row r="17390" spans="9:11" x14ac:dyDescent="0.25">
      <c r="I17390"/>
      <c r="K17390"/>
    </row>
    <row r="17391" spans="9:11" x14ac:dyDescent="0.25">
      <c r="I17391"/>
      <c r="K17391"/>
    </row>
    <row r="17392" spans="9:11" x14ac:dyDescent="0.25">
      <c r="I17392"/>
      <c r="K17392"/>
    </row>
    <row r="17393" spans="9:11" x14ac:dyDescent="0.25">
      <c r="I17393"/>
      <c r="K17393"/>
    </row>
    <row r="17394" spans="9:11" x14ac:dyDescent="0.25">
      <c r="I17394"/>
      <c r="K17394"/>
    </row>
    <row r="17395" spans="9:11" x14ac:dyDescent="0.25">
      <c r="I17395"/>
      <c r="K17395"/>
    </row>
    <row r="17396" spans="9:11" x14ac:dyDescent="0.25">
      <c r="I17396"/>
      <c r="K17396"/>
    </row>
    <row r="17397" spans="9:11" x14ac:dyDescent="0.25">
      <c r="I17397"/>
      <c r="K17397"/>
    </row>
    <row r="17398" spans="9:11" x14ac:dyDescent="0.25">
      <c r="I17398"/>
      <c r="K17398"/>
    </row>
    <row r="17399" spans="9:11" x14ac:dyDescent="0.25">
      <c r="I17399"/>
      <c r="K17399"/>
    </row>
    <row r="17400" spans="9:11" x14ac:dyDescent="0.25">
      <c r="I17400"/>
      <c r="K17400"/>
    </row>
    <row r="17401" spans="9:11" x14ac:dyDescent="0.25">
      <c r="I17401"/>
      <c r="K17401"/>
    </row>
    <row r="17402" spans="9:11" x14ac:dyDescent="0.25">
      <c r="I17402"/>
      <c r="K17402"/>
    </row>
    <row r="17403" spans="9:11" x14ac:dyDescent="0.25">
      <c r="I17403"/>
      <c r="K17403"/>
    </row>
    <row r="17404" spans="9:11" x14ac:dyDescent="0.25">
      <c r="I17404"/>
      <c r="K17404"/>
    </row>
    <row r="17405" spans="9:11" x14ac:dyDescent="0.25">
      <c r="I17405"/>
      <c r="K17405"/>
    </row>
    <row r="17406" spans="9:11" x14ac:dyDescent="0.25">
      <c r="I17406"/>
      <c r="K17406"/>
    </row>
    <row r="17407" spans="9:11" x14ac:dyDescent="0.25">
      <c r="I17407"/>
      <c r="K17407"/>
    </row>
    <row r="17408" spans="9:11" x14ac:dyDescent="0.25">
      <c r="I17408"/>
      <c r="K17408"/>
    </row>
    <row r="17409" spans="9:11" x14ac:dyDescent="0.25">
      <c r="I17409"/>
      <c r="K17409"/>
    </row>
    <row r="17410" spans="9:11" x14ac:dyDescent="0.25">
      <c r="I17410"/>
      <c r="K17410"/>
    </row>
    <row r="17411" spans="9:11" x14ac:dyDescent="0.25">
      <c r="I17411"/>
      <c r="K17411"/>
    </row>
    <row r="17412" spans="9:11" x14ac:dyDescent="0.25">
      <c r="I17412"/>
      <c r="K17412"/>
    </row>
    <row r="17413" spans="9:11" x14ac:dyDescent="0.25">
      <c r="I17413"/>
      <c r="K17413"/>
    </row>
    <row r="17414" spans="9:11" x14ac:dyDescent="0.25">
      <c r="I17414"/>
      <c r="K17414"/>
    </row>
    <row r="17415" spans="9:11" x14ac:dyDescent="0.25">
      <c r="I17415"/>
      <c r="K17415"/>
    </row>
    <row r="17416" spans="9:11" x14ac:dyDescent="0.25">
      <c r="I17416"/>
      <c r="K17416"/>
    </row>
    <row r="17417" spans="9:11" x14ac:dyDescent="0.25">
      <c r="I17417"/>
      <c r="K17417"/>
    </row>
    <row r="17418" spans="9:11" x14ac:dyDescent="0.25">
      <c r="I17418"/>
      <c r="K17418"/>
    </row>
    <row r="17419" spans="9:11" x14ac:dyDescent="0.25">
      <c r="I17419"/>
      <c r="K17419"/>
    </row>
    <row r="17420" spans="9:11" x14ac:dyDescent="0.25">
      <c r="I17420"/>
      <c r="K17420"/>
    </row>
    <row r="17421" spans="9:11" x14ac:dyDescent="0.25">
      <c r="I17421"/>
      <c r="K17421"/>
    </row>
    <row r="17422" spans="9:11" x14ac:dyDescent="0.25">
      <c r="I17422"/>
      <c r="K17422"/>
    </row>
    <row r="17423" spans="9:11" x14ac:dyDescent="0.25">
      <c r="I17423"/>
      <c r="K17423"/>
    </row>
    <row r="17424" spans="9:11" x14ac:dyDescent="0.25">
      <c r="I17424"/>
      <c r="K17424"/>
    </row>
    <row r="17425" spans="9:11" x14ac:dyDescent="0.25">
      <c r="I17425"/>
      <c r="K17425"/>
    </row>
    <row r="17426" spans="9:11" x14ac:dyDescent="0.25">
      <c r="I17426"/>
      <c r="K17426"/>
    </row>
    <row r="17427" spans="9:11" x14ac:dyDescent="0.25">
      <c r="I17427"/>
      <c r="K17427"/>
    </row>
    <row r="17428" spans="9:11" x14ac:dyDescent="0.25">
      <c r="I17428"/>
      <c r="K17428"/>
    </row>
    <row r="17429" spans="9:11" x14ac:dyDescent="0.25">
      <c r="I17429"/>
      <c r="K17429"/>
    </row>
    <row r="17430" spans="9:11" x14ac:dyDescent="0.25">
      <c r="I17430"/>
      <c r="K17430"/>
    </row>
    <row r="17431" spans="9:11" x14ac:dyDescent="0.25">
      <c r="I17431"/>
      <c r="K17431"/>
    </row>
    <row r="17432" spans="9:11" x14ac:dyDescent="0.25">
      <c r="I17432"/>
      <c r="K17432"/>
    </row>
    <row r="17433" spans="9:11" x14ac:dyDescent="0.25">
      <c r="I17433"/>
      <c r="K17433"/>
    </row>
    <row r="17434" spans="9:11" x14ac:dyDescent="0.25">
      <c r="I17434"/>
      <c r="K17434"/>
    </row>
    <row r="17435" spans="9:11" x14ac:dyDescent="0.25">
      <c r="I17435"/>
      <c r="K17435"/>
    </row>
    <row r="17436" spans="9:11" x14ac:dyDescent="0.25">
      <c r="I17436"/>
      <c r="K17436"/>
    </row>
    <row r="17437" spans="9:11" x14ac:dyDescent="0.25">
      <c r="I17437"/>
      <c r="K17437"/>
    </row>
    <row r="17438" spans="9:11" x14ac:dyDescent="0.25">
      <c r="I17438"/>
      <c r="K17438"/>
    </row>
    <row r="17439" spans="9:11" x14ac:dyDescent="0.25">
      <c r="I17439"/>
      <c r="K17439"/>
    </row>
    <row r="17440" spans="9:11" x14ac:dyDescent="0.25">
      <c r="I17440"/>
      <c r="K17440"/>
    </row>
    <row r="17441" spans="9:11" x14ac:dyDescent="0.25">
      <c r="I17441"/>
      <c r="K17441"/>
    </row>
    <row r="17442" spans="9:11" x14ac:dyDescent="0.25">
      <c r="I17442"/>
      <c r="K17442"/>
    </row>
    <row r="17443" spans="9:11" x14ac:dyDescent="0.25">
      <c r="I17443"/>
      <c r="K17443"/>
    </row>
    <row r="17444" spans="9:11" x14ac:dyDescent="0.25">
      <c r="I17444"/>
      <c r="K17444"/>
    </row>
    <row r="17445" spans="9:11" x14ac:dyDescent="0.25">
      <c r="I17445"/>
      <c r="K17445"/>
    </row>
    <row r="17446" spans="9:11" x14ac:dyDescent="0.25">
      <c r="I17446"/>
      <c r="K17446"/>
    </row>
    <row r="17447" spans="9:11" x14ac:dyDescent="0.25">
      <c r="I17447"/>
      <c r="K17447"/>
    </row>
    <row r="17448" spans="9:11" x14ac:dyDescent="0.25">
      <c r="I17448"/>
      <c r="K17448"/>
    </row>
    <row r="17449" spans="9:11" x14ac:dyDescent="0.25">
      <c r="I17449"/>
      <c r="K17449"/>
    </row>
    <row r="17450" spans="9:11" x14ac:dyDescent="0.25">
      <c r="I17450"/>
      <c r="K17450"/>
    </row>
    <row r="17451" spans="9:11" x14ac:dyDescent="0.25">
      <c r="I17451"/>
      <c r="K17451"/>
    </row>
    <row r="17452" spans="9:11" x14ac:dyDescent="0.25">
      <c r="I17452"/>
      <c r="K17452"/>
    </row>
    <row r="17453" spans="9:11" x14ac:dyDescent="0.25">
      <c r="I17453"/>
      <c r="K17453"/>
    </row>
    <row r="17454" spans="9:11" x14ac:dyDescent="0.25">
      <c r="I17454"/>
      <c r="K17454"/>
    </row>
    <row r="17455" spans="9:11" x14ac:dyDescent="0.25">
      <c r="I17455"/>
      <c r="K17455"/>
    </row>
    <row r="17456" spans="9:11" x14ac:dyDescent="0.25">
      <c r="I17456"/>
      <c r="K17456"/>
    </row>
    <row r="17457" spans="9:11" x14ac:dyDescent="0.25">
      <c r="I17457"/>
      <c r="K17457"/>
    </row>
    <row r="17458" spans="9:11" x14ac:dyDescent="0.25">
      <c r="I17458"/>
      <c r="K17458"/>
    </row>
    <row r="17459" spans="9:11" x14ac:dyDescent="0.25">
      <c r="I17459"/>
      <c r="K17459"/>
    </row>
    <row r="17460" spans="9:11" x14ac:dyDescent="0.25">
      <c r="I17460"/>
      <c r="K17460"/>
    </row>
    <row r="17461" spans="9:11" x14ac:dyDescent="0.25">
      <c r="I17461"/>
      <c r="K17461"/>
    </row>
    <row r="17462" spans="9:11" x14ac:dyDescent="0.25">
      <c r="I17462"/>
      <c r="K17462"/>
    </row>
    <row r="17463" spans="9:11" x14ac:dyDescent="0.25">
      <c r="I17463"/>
      <c r="K17463"/>
    </row>
    <row r="17464" spans="9:11" x14ac:dyDescent="0.25">
      <c r="I17464"/>
      <c r="K17464"/>
    </row>
    <row r="17465" spans="9:11" x14ac:dyDescent="0.25">
      <c r="I17465"/>
      <c r="K17465"/>
    </row>
    <row r="17466" spans="9:11" x14ac:dyDescent="0.25">
      <c r="I17466"/>
      <c r="K17466"/>
    </row>
    <row r="17467" spans="9:11" x14ac:dyDescent="0.25">
      <c r="I17467"/>
      <c r="K17467"/>
    </row>
    <row r="17468" spans="9:11" x14ac:dyDescent="0.25">
      <c r="I17468"/>
      <c r="K17468"/>
    </row>
    <row r="17469" spans="9:11" x14ac:dyDescent="0.25">
      <c r="I17469"/>
      <c r="K17469"/>
    </row>
    <row r="17470" spans="9:11" x14ac:dyDescent="0.25">
      <c r="I17470"/>
      <c r="K17470"/>
    </row>
    <row r="17471" spans="9:11" x14ac:dyDescent="0.25">
      <c r="I17471"/>
      <c r="K17471"/>
    </row>
    <row r="17472" spans="9:11" x14ac:dyDescent="0.25">
      <c r="I17472"/>
      <c r="K17472"/>
    </row>
    <row r="17473" spans="9:11" x14ac:dyDescent="0.25">
      <c r="I17473"/>
      <c r="K17473"/>
    </row>
    <row r="17474" spans="9:11" x14ac:dyDescent="0.25">
      <c r="I17474"/>
      <c r="K17474"/>
    </row>
    <row r="17475" spans="9:11" x14ac:dyDescent="0.25">
      <c r="I17475"/>
      <c r="K17475"/>
    </row>
    <row r="17476" spans="9:11" x14ac:dyDescent="0.25">
      <c r="I17476"/>
      <c r="K17476"/>
    </row>
    <row r="17477" spans="9:11" x14ac:dyDescent="0.25">
      <c r="I17477"/>
      <c r="K17477"/>
    </row>
    <row r="17478" spans="9:11" x14ac:dyDescent="0.25">
      <c r="I17478"/>
      <c r="K17478"/>
    </row>
    <row r="17479" spans="9:11" x14ac:dyDescent="0.25">
      <c r="I17479"/>
      <c r="K17479"/>
    </row>
    <row r="17480" spans="9:11" x14ac:dyDescent="0.25">
      <c r="I17480"/>
      <c r="K17480"/>
    </row>
    <row r="17481" spans="9:11" x14ac:dyDescent="0.25">
      <c r="I17481"/>
      <c r="K17481"/>
    </row>
    <row r="17482" spans="9:11" x14ac:dyDescent="0.25">
      <c r="I17482"/>
      <c r="K17482"/>
    </row>
    <row r="17483" spans="9:11" x14ac:dyDescent="0.25">
      <c r="I17483"/>
      <c r="K17483"/>
    </row>
    <row r="17484" spans="9:11" x14ac:dyDescent="0.25">
      <c r="I17484"/>
      <c r="K17484"/>
    </row>
    <row r="17485" spans="9:11" x14ac:dyDescent="0.25">
      <c r="I17485"/>
      <c r="K17485"/>
    </row>
    <row r="17486" spans="9:11" x14ac:dyDescent="0.25">
      <c r="I17486"/>
      <c r="K17486"/>
    </row>
    <row r="17487" spans="9:11" x14ac:dyDescent="0.25">
      <c r="I17487"/>
      <c r="K17487"/>
    </row>
    <row r="17488" spans="9:11" x14ac:dyDescent="0.25">
      <c r="I17488"/>
      <c r="K17488"/>
    </row>
    <row r="17489" spans="9:11" x14ac:dyDescent="0.25">
      <c r="I17489"/>
      <c r="K17489"/>
    </row>
    <row r="17490" spans="9:11" x14ac:dyDescent="0.25">
      <c r="I17490"/>
      <c r="K17490"/>
    </row>
    <row r="17491" spans="9:11" x14ac:dyDescent="0.25">
      <c r="I17491"/>
      <c r="K17491"/>
    </row>
    <row r="17492" spans="9:11" x14ac:dyDescent="0.25">
      <c r="I17492"/>
      <c r="K17492"/>
    </row>
    <row r="17493" spans="9:11" x14ac:dyDescent="0.25">
      <c r="I17493"/>
      <c r="K17493"/>
    </row>
    <row r="17494" spans="9:11" x14ac:dyDescent="0.25">
      <c r="I17494"/>
      <c r="K17494"/>
    </row>
    <row r="17495" spans="9:11" x14ac:dyDescent="0.25">
      <c r="I17495"/>
      <c r="K17495"/>
    </row>
    <row r="17496" spans="9:11" x14ac:dyDescent="0.25">
      <c r="I17496"/>
      <c r="K17496"/>
    </row>
    <row r="17497" spans="9:11" x14ac:dyDescent="0.25">
      <c r="I17497"/>
      <c r="K17497"/>
    </row>
    <row r="17498" spans="9:11" x14ac:dyDescent="0.25">
      <c r="I17498"/>
      <c r="K17498"/>
    </row>
    <row r="17499" spans="9:11" x14ac:dyDescent="0.25">
      <c r="I17499"/>
      <c r="K17499"/>
    </row>
    <row r="17500" spans="9:11" x14ac:dyDescent="0.25">
      <c r="I17500"/>
      <c r="K17500"/>
    </row>
    <row r="17501" spans="9:11" x14ac:dyDescent="0.25">
      <c r="I17501"/>
      <c r="K17501"/>
    </row>
    <row r="17502" spans="9:11" x14ac:dyDescent="0.25">
      <c r="I17502"/>
      <c r="K17502"/>
    </row>
    <row r="17503" spans="9:11" x14ac:dyDescent="0.25">
      <c r="I17503"/>
      <c r="K17503"/>
    </row>
    <row r="17504" spans="9:11" x14ac:dyDescent="0.25">
      <c r="I17504"/>
      <c r="K17504"/>
    </row>
    <row r="17505" spans="9:11" x14ac:dyDescent="0.25">
      <c r="I17505"/>
      <c r="K17505"/>
    </row>
    <row r="17506" spans="9:11" x14ac:dyDescent="0.25">
      <c r="I17506"/>
      <c r="K17506"/>
    </row>
    <row r="17507" spans="9:11" x14ac:dyDescent="0.25">
      <c r="I17507"/>
      <c r="K17507"/>
    </row>
    <row r="17508" spans="9:11" x14ac:dyDescent="0.25">
      <c r="I17508"/>
      <c r="K17508"/>
    </row>
    <row r="17509" spans="9:11" x14ac:dyDescent="0.25">
      <c r="I17509"/>
      <c r="K17509"/>
    </row>
    <row r="17510" spans="9:11" x14ac:dyDescent="0.25">
      <c r="I17510"/>
      <c r="K17510"/>
    </row>
    <row r="17511" spans="9:11" x14ac:dyDescent="0.25">
      <c r="I17511"/>
      <c r="K17511"/>
    </row>
    <row r="17512" spans="9:11" x14ac:dyDescent="0.25">
      <c r="I17512"/>
      <c r="K17512"/>
    </row>
    <row r="17513" spans="9:11" x14ac:dyDescent="0.25">
      <c r="I17513"/>
      <c r="K17513"/>
    </row>
    <row r="17514" spans="9:11" x14ac:dyDescent="0.25">
      <c r="I17514"/>
      <c r="K17514"/>
    </row>
    <row r="17515" spans="9:11" x14ac:dyDescent="0.25">
      <c r="I17515"/>
      <c r="K17515"/>
    </row>
    <row r="17516" spans="9:11" x14ac:dyDescent="0.25">
      <c r="I17516"/>
      <c r="K17516"/>
    </row>
    <row r="17517" spans="9:11" x14ac:dyDescent="0.25">
      <c r="I17517"/>
      <c r="K17517"/>
    </row>
    <row r="17518" spans="9:11" x14ac:dyDescent="0.25">
      <c r="I17518"/>
      <c r="K17518"/>
    </row>
    <row r="17519" spans="9:11" x14ac:dyDescent="0.25">
      <c r="I17519"/>
      <c r="K17519"/>
    </row>
    <row r="17520" spans="9:11" x14ac:dyDescent="0.25">
      <c r="I17520"/>
      <c r="K17520"/>
    </row>
    <row r="17521" spans="9:11" x14ac:dyDescent="0.25">
      <c r="I17521"/>
      <c r="K17521"/>
    </row>
    <row r="17522" spans="9:11" x14ac:dyDescent="0.25">
      <c r="I17522"/>
      <c r="K17522"/>
    </row>
    <row r="17523" spans="9:11" x14ac:dyDescent="0.25">
      <c r="I17523"/>
      <c r="K17523"/>
    </row>
    <row r="17524" spans="9:11" x14ac:dyDescent="0.25">
      <c r="I17524"/>
      <c r="K17524"/>
    </row>
    <row r="17525" spans="9:11" x14ac:dyDescent="0.25">
      <c r="I17525"/>
      <c r="K17525"/>
    </row>
    <row r="17526" spans="9:11" x14ac:dyDescent="0.25">
      <c r="I17526"/>
      <c r="K17526"/>
    </row>
    <row r="17527" spans="9:11" x14ac:dyDescent="0.25">
      <c r="I17527"/>
      <c r="K17527"/>
    </row>
    <row r="17528" spans="9:11" x14ac:dyDescent="0.25">
      <c r="I17528"/>
      <c r="K17528"/>
    </row>
    <row r="17529" spans="9:11" x14ac:dyDescent="0.25">
      <c r="I17529"/>
      <c r="K17529"/>
    </row>
    <row r="17530" spans="9:11" x14ac:dyDescent="0.25">
      <c r="I17530"/>
      <c r="K17530"/>
    </row>
    <row r="17531" spans="9:11" x14ac:dyDescent="0.25">
      <c r="I17531"/>
      <c r="K17531"/>
    </row>
    <row r="17532" spans="9:11" x14ac:dyDescent="0.25">
      <c r="I17532"/>
      <c r="K17532"/>
    </row>
    <row r="17533" spans="9:11" x14ac:dyDescent="0.25">
      <c r="I17533"/>
      <c r="K17533"/>
    </row>
    <row r="17534" spans="9:11" x14ac:dyDescent="0.25">
      <c r="I17534"/>
      <c r="K17534"/>
    </row>
    <row r="17535" spans="9:11" x14ac:dyDescent="0.25">
      <c r="I17535"/>
      <c r="K17535"/>
    </row>
    <row r="17536" spans="9:11" x14ac:dyDescent="0.25">
      <c r="I17536"/>
      <c r="K17536"/>
    </row>
    <row r="17537" spans="9:11" x14ac:dyDescent="0.25">
      <c r="I17537"/>
      <c r="K17537"/>
    </row>
    <row r="17538" spans="9:11" x14ac:dyDescent="0.25">
      <c r="I17538"/>
      <c r="K17538"/>
    </row>
    <row r="17539" spans="9:11" x14ac:dyDescent="0.25">
      <c r="I17539"/>
      <c r="K17539"/>
    </row>
    <row r="17540" spans="9:11" x14ac:dyDescent="0.25">
      <c r="I17540"/>
      <c r="K17540"/>
    </row>
    <row r="17541" spans="9:11" x14ac:dyDescent="0.25">
      <c r="I17541"/>
      <c r="K17541"/>
    </row>
    <row r="17542" spans="9:11" x14ac:dyDescent="0.25">
      <c r="I17542"/>
      <c r="K17542"/>
    </row>
    <row r="17543" spans="9:11" x14ac:dyDescent="0.25">
      <c r="I17543"/>
      <c r="K17543"/>
    </row>
    <row r="17544" spans="9:11" x14ac:dyDescent="0.25">
      <c r="I17544"/>
      <c r="K17544"/>
    </row>
    <row r="17545" spans="9:11" x14ac:dyDescent="0.25">
      <c r="I17545"/>
      <c r="K17545"/>
    </row>
    <row r="17546" spans="9:11" x14ac:dyDescent="0.25">
      <c r="I17546"/>
      <c r="K17546"/>
    </row>
    <row r="17547" spans="9:11" x14ac:dyDescent="0.25">
      <c r="I17547"/>
      <c r="K17547"/>
    </row>
    <row r="17548" spans="9:11" x14ac:dyDescent="0.25">
      <c r="I17548"/>
      <c r="K17548"/>
    </row>
    <row r="17549" spans="9:11" x14ac:dyDescent="0.25">
      <c r="I17549"/>
      <c r="K17549"/>
    </row>
    <row r="17550" spans="9:11" x14ac:dyDescent="0.25">
      <c r="I17550"/>
      <c r="K17550"/>
    </row>
    <row r="17551" spans="9:11" x14ac:dyDescent="0.25">
      <c r="I17551"/>
      <c r="K17551"/>
    </row>
    <row r="17552" spans="9:11" x14ac:dyDescent="0.25">
      <c r="I17552"/>
      <c r="K17552"/>
    </row>
    <row r="17553" spans="9:11" x14ac:dyDescent="0.25">
      <c r="I17553"/>
      <c r="K17553"/>
    </row>
    <row r="17554" spans="9:11" x14ac:dyDescent="0.25">
      <c r="I17554"/>
      <c r="K17554"/>
    </row>
    <row r="17555" spans="9:11" x14ac:dyDescent="0.25">
      <c r="I17555"/>
      <c r="K17555"/>
    </row>
    <row r="17556" spans="9:11" x14ac:dyDescent="0.25">
      <c r="I17556"/>
      <c r="K17556"/>
    </row>
    <row r="17557" spans="9:11" x14ac:dyDescent="0.25">
      <c r="I17557"/>
      <c r="K17557"/>
    </row>
    <row r="17558" spans="9:11" x14ac:dyDescent="0.25">
      <c r="I17558"/>
      <c r="K17558"/>
    </row>
    <row r="17559" spans="9:11" x14ac:dyDescent="0.25">
      <c r="I17559"/>
      <c r="K17559"/>
    </row>
    <row r="17560" spans="9:11" x14ac:dyDescent="0.25">
      <c r="I17560"/>
      <c r="K17560"/>
    </row>
    <row r="17561" spans="9:11" x14ac:dyDescent="0.25">
      <c r="I17561"/>
      <c r="K17561"/>
    </row>
    <row r="17562" spans="9:11" x14ac:dyDescent="0.25">
      <c r="I17562"/>
      <c r="K17562"/>
    </row>
    <row r="17563" spans="9:11" x14ac:dyDescent="0.25">
      <c r="I17563"/>
      <c r="K17563"/>
    </row>
    <row r="17564" spans="9:11" x14ac:dyDescent="0.25">
      <c r="I17564"/>
      <c r="K17564"/>
    </row>
    <row r="17565" spans="9:11" x14ac:dyDescent="0.25">
      <c r="I17565"/>
      <c r="K17565"/>
    </row>
    <row r="17566" spans="9:11" x14ac:dyDescent="0.25">
      <c r="I17566"/>
      <c r="K17566"/>
    </row>
    <row r="17567" spans="9:11" x14ac:dyDescent="0.25">
      <c r="I17567"/>
      <c r="K17567"/>
    </row>
    <row r="17568" spans="9:11" x14ac:dyDescent="0.25">
      <c r="I17568"/>
      <c r="K17568"/>
    </row>
    <row r="17569" spans="9:11" x14ac:dyDescent="0.25">
      <c r="I17569"/>
      <c r="K17569"/>
    </row>
    <row r="17570" spans="9:11" x14ac:dyDescent="0.25">
      <c r="I17570"/>
      <c r="K17570"/>
    </row>
    <row r="17571" spans="9:11" x14ac:dyDescent="0.25">
      <c r="I17571"/>
      <c r="K17571"/>
    </row>
    <row r="17572" spans="9:11" x14ac:dyDescent="0.25">
      <c r="I17572"/>
      <c r="K17572"/>
    </row>
    <row r="17573" spans="9:11" x14ac:dyDescent="0.25">
      <c r="I17573"/>
      <c r="K17573"/>
    </row>
    <row r="17574" spans="9:11" x14ac:dyDescent="0.25">
      <c r="I17574"/>
      <c r="K17574"/>
    </row>
    <row r="17575" spans="9:11" x14ac:dyDescent="0.25">
      <c r="I17575"/>
      <c r="K17575"/>
    </row>
    <row r="17576" spans="9:11" x14ac:dyDescent="0.25">
      <c r="I17576"/>
      <c r="K17576"/>
    </row>
    <row r="17577" spans="9:11" x14ac:dyDescent="0.25">
      <c r="I17577"/>
      <c r="K17577"/>
    </row>
    <row r="17578" spans="9:11" x14ac:dyDescent="0.25">
      <c r="I17578"/>
      <c r="K17578"/>
    </row>
    <row r="17579" spans="9:11" x14ac:dyDescent="0.25">
      <c r="I17579"/>
      <c r="K17579"/>
    </row>
    <row r="17580" spans="9:11" x14ac:dyDescent="0.25">
      <c r="I17580"/>
      <c r="K17580"/>
    </row>
    <row r="17581" spans="9:11" x14ac:dyDescent="0.25">
      <c r="I17581"/>
      <c r="K17581"/>
    </row>
    <row r="17582" spans="9:11" x14ac:dyDescent="0.25">
      <c r="I17582"/>
      <c r="K17582"/>
    </row>
    <row r="17583" spans="9:11" x14ac:dyDescent="0.25">
      <c r="I17583"/>
      <c r="K17583"/>
    </row>
    <row r="17584" spans="9:11" x14ac:dyDescent="0.25">
      <c r="I17584"/>
      <c r="K17584"/>
    </row>
    <row r="17585" spans="9:11" x14ac:dyDescent="0.25">
      <c r="I17585"/>
      <c r="K17585"/>
    </row>
    <row r="17586" spans="9:11" x14ac:dyDescent="0.25">
      <c r="I17586"/>
      <c r="K17586"/>
    </row>
    <row r="17587" spans="9:11" x14ac:dyDescent="0.25">
      <c r="I17587"/>
      <c r="K17587"/>
    </row>
    <row r="17588" spans="9:11" x14ac:dyDescent="0.25">
      <c r="I17588"/>
      <c r="K17588"/>
    </row>
    <row r="17589" spans="9:11" x14ac:dyDescent="0.25">
      <c r="I17589"/>
      <c r="K17589"/>
    </row>
    <row r="17590" spans="9:11" x14ac:dyDescent="0.25">
      <c r="I17590"/>
      <c r="K17590"/>
    </row>
    <row r="17591" spans="9:11" x14ac:dyDescent="0.25">
      <c r="I17591"/>
      <c r="K17591"/>
    </row>
    <row r="17592" spans="9:11" x14ac:dyDescent="0.25">
      <c r="I17592"/>
      <c r="K17592"/>
    </row>
    <row r="17593" spans="9:11" x14ac:dyDescent="0.25">
      <c r="I17593"/>
      <c r="K17593"/>
    </row>
    <row r="17594" spans="9:11" x14ac:dyDescent="0.25">
      <c r="I17594"/>
      <c r="K17594"/>
    </row>
    <row r="17595" spans="9:11" x14ac:dyDescent="0.25">
      <c r="I17595"/>
      <c r="K17595"/>
    </row>
    <row r="17596" spans="9:11" x14ac:dyDescent="0.25">
      <c r="I17596"/>
      <c r="K17596"/>
    </row>
    <row r="17597" spans="9:11" x14ac:dyDescent="0.25">
      <c r="I17597"/>
      <c r="K17597"/>
    </row>
    <row r="17598" spans="9:11" x14ac:dyDescent="0.25">
      <c r="I17598"/>
      <c r="K17598"/>
    </row>
    <row r="17599" spans="9:11" x14ac:dyDescent="0.25">
      <c r="I17599"/>
      <c r="K17599"/>
    </row>
    <row r="17600" spans="9:11" x14ac:dyDescent="0.25">
      <c r="I17600"/>
      <c r="K17600"/>
    </row>
    <row r="17601" spans="9:11" x14ac:dyDescent="0.25">
      <c r="I17601"/>
      <c r="K17601"/>
    </row>
    <row r="17602" spans="9:11" x14ac:dyDescent="0.25">
      <c r="I17602"/>
      <c r="K17602"/>
    </row>
    <row r="17603" spans="9:11" x14ac:dyDescent="0.25">
      <c r="I17603"/>
      <c r="K17603"/>
    </row>
    <row r="17604" spans="9:11" x14ac:dyDescent="0.25">
      <c r="I17604"/>
      <c r="K17604"/>
    </row>
    <row r="17605" spans="9:11" x14ac:dyDescent="0.25">
      <c r="I17605"/>
      <c r="K17605"/>
    </row>
    <row r="17606" spans="9:11" x14ac:dyDescent="0.25">
      <c r="I17606"/>
      <c r="K17606"/>
    </row>
    <row r="17607" spans="9:11" x14ac:dyDescent="0.25">
      <c r="I17607"/>
      <c r="K17607"/>
    </row>
    <row r="17608" spans="9:11" x14ac:dyDescent="0.25">
      <c r="I17608"/>
      <c r="K17608"/>
    </row>
    <row r="17609" spans="9:11" x14ac:dyDescent="0.25">
      <c r="I17609"/>
      <c r="K17609"/>
    </row>
    <row r="17610" spans="9:11" x14ac:dyDescent="0.25">
      <c r="I17610"/>
      <c r="K17610"/>
    </row>
    <row r="17611" spans="9:11" x14ac:dyDescent="0.25">
      <c r="I17611"/>
      <c r="K17611"/>
    </row>
    <row r="17612" spans="9:11" x14ac:dyDescent="0.25">
      <c r="I17612"/>
      <c r="K17612"/>
    </row>
    <row r="17613" spans="9:11" x14ac:dyDescent="0.25">
      <c r="I17613"/>
      <c r="K17613"/>
    </row>
    <row r="17614" spans="9:11" x14ac:dyDescent="0.25">
      <c r="I17614"/>
      <c r="K17614"/>
    </row>
    <row r="17615" spans="9:11" x14ac:dyDescent="0.25">
      <c r="I17615"/>
      <c r="K17615"/>
    </row>
    <row r="17616" spans="9:11" x14ac:dyDescent="0.25">
      <c r="I17616"/>
      <c r="K17616"/>
    </row>
    <row r="17617" spans="9:11" x14ac:dyDescent="0.25">
      <c r="I17617"/>
      <c r="K17617"/>
    </row>
    <row r="17618" spans="9:11" x14ac:dyDescent="0.25">
      <c r="I17618"/>
      <c r="K17618"/>
    </row>
    <row r="17619" spans="9:11" x14ac:dyDescent="0.25">
      <c r="I17619"/>
      <c r="K17619"/>
    </row>
    <row r="17620" spans="9:11" x14ac:dyDescent="0.25">
      <c r="I17620"/>
      <c r="K17620"/>
    </row>
    <row r="17621" spans="9:11" x14ac:dyDescent="0.25">
      <c r="I17621"/>
      <c r="K17621"/>
    </row>
    <row r="17622" spans="9:11" x14ac:dyDescent="0.25">
      <c r="I17622"/>
      <c r="K17622"/>
    </row>
    <row r="17623" spans="9:11" x14ac:dyDescent="0.25">
      <c r="I17623"/>
      <c r="K17623"/>
    </row>
    <row r="17624" spans="9:11" x14ac:dyDescent="0.25">
      <c r="I17624"/>
      <c r="K17624"/>
    </row>
    <row r="17625" spans="9:11" x14ac:dyDescent="0.25">
      <c r="I17625"/>
      <c r="K17625"/>
    </row>
    <row r="17626" spans="9:11" x14ac:dyDescent="0.25">
      <c r="I17626"/>
      <c r="K17626"/>
    </row>
    <row r="17627" spans="9:11" x14ac:dyDescent="0.25">
      <c r="I17627"/>
      <c r="K17627"/>
    </row>
    <row r="17628" spans="9:11" x14ac:dyDescent="0.25">
      <c r="I17628"/>
      <c r="K17628"/>
    </row>
    <row r="17629" spans="9:11" x14ac:dyDescent="0.25">
      <c r="I17629"/>
      <c r="K17629"/>
    </row>
    <row r="17630" spans="9:11" x14ac:dyDescent="0.25">
      <c r="I17630"/>
      <c r="K17630"/>
    </row>
    <row r="17631" spans="9:11" x14ac:dyDescent="0.25">
      <c r="I17631"/>
      <c r="K17631"/>
    </row>
    <row r="17632" spans="9:11" x14ac:dyDescent="0.25">
      <c r="I17632"/>
      <c r="K17632"/>
    </row>
    <row r="17633" spans="9:11" x14ac:dyDescent="0.25">
      <c r="I17633"/>
      <c r="K17633"/>
    </row>
    <row r="17634" spans="9:11" x14ac:dyDescent="0.25">
      <c r="I17634"/>
      <c r="K17634"/>
    </row>
    <row r="17635" spans="9:11" x14ac:dyDescent="0.25">
      <c r="I17635"/>
      <c r="K17635"/>
    </row>
    <row r="17636" spans="9:11" x14ac:dyDescent="0.25">
      <c r="I17636"/>
      <c r="K17636"/>
    </row>
    <row r="17637" spans="9:11" x14ac:dyDescent="0.25">
      <c r="I17637"/>
      <c r="K17637"/>
    </row>
    <row r="17638" spans="9:11" x14ac:dyDescent="0.25">
      <c r="I17638"/>
      <c r="K17638"/>
    </row>
    <row r="17639" spans="9:11" x14ac:dyDescent="0.25">
      <c r="I17639"/>
      <c r="K17639"/>
    </row>
    <row r="17640" spans="9:11" x14ac:dyDescent="0.25">
      <c r="I17640"/>
      <c r="K17640"/>
    </row>
    <row r="17641" spans="9:11" x14ac:dyDescent="0.25">
      <c r="I17641"/>
      <c r="K17641"/>
    </row>
    <row r="17642" spans="9:11" x14ac:dyDescent="0.25">
      <c r="I17642"/>
      <c r="K17642"/>
    </row>
    <row r="17643" spans="9:11" x14ac:dyDescent="0.25">
      <c r="I17643"/>
      <c r="K17643"/>
    </row>
    <row r="17644" spans="9:11" x14ac:dyDescent="0.25">
      <c r="I17644"/>
      <c r="K17644"/>
    </row>
    <row r="17645" spans="9:11" x14ac:dyDescent="0.25">
      <c r="I17645"/>
      <c r="K17645"/>
    </row>
    <row r="17646" spans="9:11" x14ac:dyDescent="0.25">
      <c r="I17646"/>
      <c r="K17646"/>
    </row>
    <row r="17647" spans="9:11" x14ac:dyDescent="0.25">
      <c r="I17647"/>
      <c r="K17647"/>
    </row>
    <row r="17648" spans="9:11" x14ac:dyDescent="0.25">
      <c r="I17648"/>
      <c r="K17648"/>
    </row>
    <row r="17649" spans="9:11" x14ac:dyDescent="0.25">
      <c r="I17649"/>
      <c r="K17649"/>
    </row>
    <row r="17650" spans="9:11" x14ac:dyDescent="0.25">
      <c r="I17650"/>
      <c r="K17650"/>
    </row>
    <row r="17651" spans="9:11" x14ac:dyDescent="0.25">
      <c r="I17651"/>
      <c r="K17651"/>
    </row>
    <row r="17652" spans="9:11" x14ac:dyDescent="0.25">
      <c r="I17652"/>
      <c r="K17652"/>
    </row>
    <row r="17653" spans="9:11" x14ac:dyDescent="0.25">
      <c r="I17653"/>
      <c r="K17653"/>
    </row>
    <row r="17654" spans="9:11" x14ac:dyDescent="0.25">
      <c r="I17654"/>
      <c r="K17654"/>
    </row>
    <row r="17655" spans="9:11" x14ac:dyDescent="0.25">
      <c r="I17655"/>
      <c r="K17655"/>
    </row>
    <row r="17656" spans="9:11" x14ac:dyDescent="0.25">
      <c r="I17656"/>
      <c r="K17656"/>
    </row>
    <row r="17657" spans="9:11" x14ac:dyDescent="0.25">
      <c r="I17657"/>
      <c r="K17657"/>
    </row>
    <row r="17658" spans="9:11" x14ac:dyDescent="0.25">
      <c r="I17658"/>
      <c r="K17658"/>
    </row>
    <row r="17659" spans="9:11" x14ac:dyDescent="0.25">
      <c r="I17659"/>
      <c r="K17659"/>
    </row>
    <row r="17660" spans="9:11" x14ac:dyDescent="0.25">
      <c r="I17660"/>
      <c r="K17660"/>
    </row>
    <row r="17661" spans="9:11" x14ac:dyDescent="0.25">
      <c r="I17661"/>
      <c r="K17661"/>
    </row>
    <row r="17662" spans="9:11" x14ac:dyDescent="0.25">
      <c r="I17662"/>
      <c r="K17662"/>
    </row>
    <row r="17663" spans="9:11" x14ac:dyDescent="0.25">
      <c r="I17663"/>
      <c r="K17663"/>
    </row>
    <row r="17664" spans="9:11" x14ac:dyDescent="0.25">
      <c r="I17664"/>
      <c r="K17664"/>
    </row>
    <row r="17665" spans="9:11" x14ac:dyDescent="0.25">
      <c r="I17665"/>
      <c r="K17665"/>
    </row>
    <row r="17666" spans="9:11" x14ac:dyDescent="0.25">
      <c r="I17666"/>
      <c r="K17666"/>
    </row>
    <row r="17667" spans="9:11" x14ac:dyDescent="0.25">
      <c r="I17667"/>
      <c r="K17667"/>
    </row>
    <row r="17668" spans="9:11" x14ac:dyDescent="0.25">
      <c r="I17668"/>
      <c r="K17668"/>
    </row>
    <row r="17669" spans="9:11" x14ac:dyDescent="0.25">
      <c r="I17669"/>
      <c r="K17669"/>
    </row>
    <row r="17670" spans="9:11" x14ac:dyDescent="0.25">
      <c r="I17670"/>
      <c r="K17670"/>
    </row>
    <row r="17671" spans="9:11" x14ac:dyDescent="0.25">
      <c r="I17671"/>
      <c r="K17671"/>
    </row>
    <row r="17672" spans="9:11" x14ac:dyDescent="0.25">
      <c r="I17672"/>
      <c r="K17672"/>
    </row>
    <row r="17673" spans="9:11" x14ac:dyDescent="0.25">
      <c r="I17673"/>
      <c r="K17673"/>
    </row>
    <row r="17674" spans="9:11" x14ac:dyDescent="0.25">
      <c r="I17674"/>
      <c r="K17674"/>
    </row>
    <row r="17675" spans="9:11" x14ac:dyDescent="0.25">
      <c r="I17675"/>
      <c r="K17675"/>
    </row>
    <row r="17676" spans="9:11" x14ac:dyDescent="0.25">
      <c r="I17676"/>
      <c r="K17676"/>
    </row>
    <row r="17677" spans="9:11" x14ac:dyDescent="0.25">
      <c r="I17677"/>
      <c r="K17677"/>
    </row>
    <row r="17678" spans="9:11" x14ac:dyDescent="0.25">
      <c r="I17678"/>
      <c r="K17678"/>
    </row>
    <row r="17679" spans="9:11" x14ac:dyDescent="0.25">
      <c r="I17679"/>
      <c r="K17679"/>
    </row>
    <row r="17680" spans="9:11" x14ac:dyDescent="0.25">
      <c r="I17680"/>
      <c r="K17680"/>
    </row>
    <row r="17681" spans="9:11" x14ac:dyDescent="0.25">
      <c r="I17681"/>
      <c r="K17681"/>
    </row>
    <row r="17682" spans="9:11" x14ac:dyDescent="0.25">
      <c r="I17682"/>
      <c r="K17682"/>
    </row>
    <row r="17683" spans="9:11" x14ac:dyDescent="0.25">
      <c r="I17683"/>
      <c r="K17683"/>
    </row>
    <row r="17684" spans="9:11" x14ac:dyDescent="0.25">
      <c r="I17684"/>
      <c r="K17684"/>
    </row>
    <row r="17685" spans="9:11" x14ac:dyDescent="0.25">
      <c r="I17685"/>
      <c r="K17685"/>
    </row>
    <row r="17686" spans="9:11" x14ac:dyDescent="0.25">
      <c r="I17686"/>
      <c r="K17686"/>
    </row>
    <row r="17687" spans="9:11" x14ac:dyDescent="0.25">
      <c r="I17687"/>
      <c r="K17687"/>
    </row>
    <row r="17688" spans="9:11" x14ac:dyDescent="0.25">
      <c r="I17688"/>
      <c r="K17688"/>
    </row>
    <row r="17689" spans="9:11" x14ac:dyDescent="0.25">
      <c r="I17689"/>
      <c r="K17689"/>
    </row>
    <row r="17690" spans="9:11" x14ac:dyDescent="0.25">
      <c r="I17690"/>
      <c r="K17690"/>
    </row>
    <row r="17691" spans="9:11" x14ac:dyDescent="0.25">
      <c r="I17691"/>
      <c r="K17691"/>
    </row>
    <row r="17692" spans="9:11" x14ac:dyDescent="0.25">
      <c r="I17692"/>
      <c r="K17692"/>
    </row>
    <row r="17693" spans="9:11" x14ac:dyDescent="0.25">
      <c r="I17693"/>
      <c r="K17693"/>
    </row>
    <row r="17694" spans="9:11" x14ac:dyDescent="0.25">
      <c r="I17694"/>
      <c r="K17694"/>
    </row>
    <row r="17695" spans="9:11" x14ac:dyDescent="0.25">
      <c r="I17695"/>
      <c r="K17695"/>
    </row>
    <row r="17696" spans="9:11" x14ac:dyDescent="0.25">
      <c r="I17696"/>
      <c r="K17696"/>
    </row>
    <row r="17697" spans="9:11" x14ac:dyDescent="0.25">
      <c r="I17697"/>
      <c r="K17697"/>
    </row>
    <row r="17698" spans="9:11" x14ac:dyDescent="0.25">
      <c r="I17698"/>
      <c r="K17698"/>
    </row>
    <row r="17699" spans="9:11" x14ac:dyDescent="0.25">
      <c r="I17699"/>
      <c r="K17699"/>
    </row>
    <row r="17700" spans="9:11" x14ac:dyDescent="0.25">
      <c r="I17700"/>
      <c r="K17700"/>
    </row>
    <row r="17701" spans="9:11" x14ac:dyDescent="0.25">
      <c r="I17701"/>
      <c r="K17701"/>
    </row>
    <row r="17702" spans="9:11" x14ac:dyDescent="0.25">
      <c r="I17702"/>
      <c r="K17702"/>
    </row>
    <row r="17703" spans="9:11" x14ac:dyDescent="0.25">
      <c r="I17703"/>
      <c r="K17703"/>
    </row>
    <row r="17704" spans="9:11" x14ac:dyDescent="0.25">
      <c r="I17704"/>
      <c r="K17704"/>
    </row>
    <row r="17705" spans="9:11" x14ac:dyDescent="0.25">
      <c r="I17705"/>
      <c r="K17705"/>
    </row>
    <row r="17706" spans="9:11" x14ac:dyDescent="0.25">
      <c r="I17706"/>
      <c r="K17706"/>
    </row>
    <row r="17707" spans="9:11" x14ac:dyDescent="0.25">
      <c r="I17707"/>
      <c r="K17707"/>
    </row>
    <row r="17708" spans="9:11" x14ac:dyDescent="0.25">
      <c r="I17708"/>
      <c r="K17708"/>
    </row>
    <row r="17709" spans="9:11" x14ac:dyDescent="0.25">
      <c r="I17709"/>
      <c r="K17709"/>
    </row>
    <row r="17710" spans="9:11" x14ac:dyDescent="0.25">
      <c r="I17710"/>
      <c r="K17710"/>
    </row>
    <row r="17711" spans="9:11" x14ac:dyDescent="0.25">
      <c r="I17711"/>
      <c r="K17711"/>
    </row>
    <row r="17712" spans="9:11" x14ac:dyDescent="0.25">
      <c r="I17712"/>
      <c r="K17712"/>
    </row>
    <row r="17713" spans="9:11" x14ac:dyDescent="0.25">
      <c r="I17713"/>
      <c r="K17713"/>
    </row>
    <row r="17714" spans="9:11" x14ac:dyDescent="0.25">
      <c r="I17714"/>
      <c r="K17714"/>
    </row>
    <row r="17715" spans="9:11" x14ac:dyDescent="0.25">
      <c r="I17715"/>
      <c r="K17715"/>
    </row>
    <row r="17716" spans="9:11" x14ac:dyDescent="0.25">
      <c r="I17716"/>
      <c r="K17716"/>
    </row>
    <row r="17717" spans="9:11" x14ac:dyDescent="0.25">
      <c r="I17717"/>
      <c r="K17717"/>
    </row>
    <row r="17718" spans="9:11" x14ac:dyDescent="0.25">
      <c r="I17718"/>
      <c r="K17718"/>
    </row>
    <row r="17719" spans="9:11" x14ac:dyDescent="0.25">
      <c r="I17719"/>
      <c r="K17719"/>
    </row>
    <row r="17720" spans="9:11" x14ac:dyDescent="0.25">
      <c r="I17720"/>
      <c r="K17720"/>
    </row>
    <row r="17721" spans="9:11" x14ac:dyDescent="0.25">
      <c r="I17721"/>
      <c r="K17721"/>
    </row>
    <row r="17722" spans="9:11" x14ac:dyDescent="0.25">
      <c r="I17722"/>
      <c r="K17722"/>
    </row>
    <row r="17723" spans="9:11" x14ac:dyDescent="0.25">
      <c r="I17723"/>
      <c r="K17723"/>
    </row>
    <row r="17724" spans="9:11" x14ac:dyDescent="0.25">
      <c r="I17724"/>
      <c r="K17724"/>
    </row>
    <row r="17725" spans="9:11" x14ac:dyDescent="0.25">
      <c r="I17725"/>
      <c r="K17725"/>
    </row>
    <row r="17726" spans="9:11" x14ac:dyDescent="0.25">
      <c r="I17726"/>
      <c r="K17726"/>
    </row>
    <row r="17727" spans="9:11" x14ac:dyDescent="0.25">
      <c r="I17727"/>
      <c r="K17727"/>
    </row>
    <row r="17728" spans="9:11" x14ac:dyDescent="0.25">
      <c r="I17728"/>
      <c r="K17728"/>
    </row>
    <row r="17729" spans="9:11" x14ac:dyDescent="0.25">
      <c r="I17729"/>
      <c r="K17729"/>
    </row>
    <row r="17730" spans="9:11" x14ac:dyDescent="0.25">
      <c r="I17730"/>
      <c r="K17730"/>
    </row>
    <row r="17731" spans="9:11" x14ac:dyDescent="0.25">
      <c r="I17731"/>
      <c r="K17731"/>
    </row>
    <row r="17732" spans="9:11" x14ac:dyDescent="0.25">
      <c r="I17732"/>
      <c r="K17732"/>
    </row>
    <row r="17733" spans="9:11" x14ac:dyDescent="0.25">
      <c r="I17733"/>
      <c r="K17733"/>
    </row>
    <row r="17734" spans="9:11" x14ac:dyDescent="0.25">
      <c r="I17734"/>
      <c r="K17734"/>
    </row>
    <row r="17735" spans="9:11" x14ac:dyDescent="0.25">
      <c r="I17735"/>
      <c r="K17735"/>
    </row>
    <row r="17736" spans="9:11" x14ac:dyDescent="0.25">
      <c r="I17736"/>
      <c r="K17736"/>
    </row>
    <row r="17737" spans="9:11" x14ac:dyDescent="0.25">
      <c r="I17737"/>
      <c r="K17737"/>
    </row>
    <row r="17738" spans="9:11" x14ac:dyDescent="0.25">
      <c r="I17738"/>
      <c r="K17738"/>
    </row>
    <row r="17739" spans="9:11" x14ac:dyDescent="0.25">
      <c r="I17739"/>
      <c r="K17739"/>
    </row>
    <row r="17740" spans="9:11" x14ac:dyDescent="0.25">
      <c r="I17740"/>
      <c r="K17740"/>
    </row>
    <row r="17741" spans="9:11" x14ac:dyDescent="0.25">
      <c r="I17741"/>
      <c r="K17741"/>
    </row>
    <row r="17742" spans="9:11" x14ac:dyDescent="0.25">
      <c r="I17742"/>
      <c r="K17742"/>
    </row>
    <row r="17743" spans="9:11" x14ac:dyDescent="0.25">
      <c r="I17743"/>
      <c r="K17743"/>
    </row>
    <row r="17744" spans="9:11" x14ac:dyDescent="0.25">
      <c r="I17744"/>
      <c r="K17744"/>
    </row>
    <row r="17745" spans="9:11" x14ac:dyDescent="0.25">
      <c r="I17745"/>
      <c r="K17745"/>
    </row>
    <row r="17746" spans="9:11" x14ac:dyDescent="0.25">
      <c r="I17746"/>
      <c r="K17746"/>
    </row>
    <row r="17747" spans="9:11" x14ac:dyDescent="0.25">
      <c r="I17747"/>
      <c r="K17747"/>
    </row>
    <row r="17748" spans="9:11" x14ac:dyDescent="0.25">
      <c r="I17748"/>
      <c r="K17748"/>
    </row>
    <row r="17749" spans="9:11" x14ac:dyDescent="0.25">
      <c r="I17749"/>
      <c r="K17749"/>
    </row>
    <row r="17750" spans="9:11" x14ac:dyDescent="0.25">
      <c r="I17750"/>
      <c r="K17750"/>
    </row>
    <row r="17751" spans="9:11" x14ac:dyDescent="0.25">
      <c r="I17751"/>
      <c r="K17751"/>
    </row>
    <row r="17752" spans="9:11" x14ac:dyDescent="0.25">
      <c r="I17752"/>
      <c r="K17752"/>
    </row>
    <row r="17753" spans="9:11" x14ac:dyDescent="0.25">
      <c r="I17753"/>
      <c r="K17753"/>
    </row>
    <row r="17754" spans="9:11" x14ac:dyDescent="0.25">
      <c r="I17754"/>
      <c r="K17754"/>
    </row>
    <row r="17755" spans="9:11" x14ac:dyDescent="0.25">
      <c r="I17755"/>
      <c r="K17755"/>
    </row>
    <row r="17756" spans="9:11" x14ac:dyDescent="0.25">
      <c r="I17756"/>
      <c r="K17756"/>
    </row>
    <row r="17757" spans="9:11" x14ac:dyDescent="0.25">
      <c r="I17757"/>
      <c r="K17757"/>
    </row>
    <row r="17758" spans="9:11" x14ac:dyDescent="0.25">
      <c r="I17758"/>
      <c r="K17758"/>
    </row>
    <row r="17759" spans="9:11" x14ac:dyDescent="0.25">
      <c r="I17759"/>
      <c r="K17759"/>
    </row>
    <row r="17760" spans="9:11" x14ac:dyDescent="0.25">
      <c r="I17760"/>
      <c r="K17760"/>
    </row>
    <row r="17761" spans="9:11" x14ac:dyDescent="0.25">
      <c r="I17761"/>
      <c r="K17761"/>
    </row>
    <row r="17762" spans="9:11" x14ac:dyDescent="0.25">
      <c r="I17762"/>
      <c r="K17762"/>
    </row>
    <row r="17763" spans="9:11" x14ac:dyDescent="0.25">
      <c r="I17763"/>
      <c r="K17763"/>
    </row>
    <row r="17764" spans="9:11" x14ac:dyDescent="0.25">
      <c r="I17764"/>
      <c r="K17764"/>
    </row>
    <row r="17765" spans="9:11" x14ac:dyDescent="0.25">
      <c r="I17765"/>
      <c r="K17765"/>
    </row>
    <row r="17766" spans="9:11" x14ac:dyDescent="0.25">
      <c r="I17766"/>
      <c r="K17766"/>
    </row>
    <row r="17767" spans="9:11" x14ac:dyDescent="0.25">
      <c r="I17767"/>
      <c r="K17767"/>
    </row>
    <row r="17768" spans="9:11" x14ac:dyDescent="0.25">
      <c r="I17768"/>
      <c r="K17768"/>
    </row>
    <row r="17769" spans="9:11" x14ac:dyDescent="0.25">
      <c r="I17769"/>
      <c r="K17769"/>
    </row>
    <row r="17770" spans="9:11" x14ac:dyDescent="0.25">
      <c r="I17770"/>
      <c r="K17770"/>
    </row>
    <row r="17771" spans="9:11" x14ac:dyDescent="0.25">
      <c r="I17771"/>
      <c r="K17771"/>
    </row>
    <row r="17772" spans="9:11" x14ac:dyDescent="0.25">
      <c r="I17772"/>
      <c r="K17772"/>
    </row>
    <row r="17773" spans="9:11" x14ac:dyDescent="0.25">
      <c r="I17773"/>
      <c r="K17773"/>
    </row>
    <row r="17774" spans="9:11" x14ac:dyDescent="0.25">
      <c r="I17774"/>
      <c r="K17774"/>
    </row>
    <row r="17775" spans="9:11" x14ac:dyDescent="0.25">
      <c r="I17775"/>
      <c r="K17775"/>
    </row>
    <row r="17776" spans="9:11" x14ac:dyDescent="0.25">
      <c r="I17776"/>
      <c r="K17776"/>
    </row>
    <row r="17777" spans="9:11" x14ac:dyDescent="0.25">
      <c r="I17777"/>
      <c r="K17777"/>
    </row>
    <row r="17778" spans="9:11" x14ac:dyDescent="0.25">
      <c r="I17778"/>
      <c r="K17778"/>
    </row>
    <row r="17779" spans="9:11" x14ac:dyDescent="0.25">
      <c r="I17779"/>
      <c r="K17779"/>
    </row>
    <row r="17780" spans="9:11" x14ac:dyDescent="0.25">
      <c r="I17780"/>
      <c r="K17780"/>
    </row>
    <row r="17781" spans="9:11" x14ac:dyDescent="0.25">
      <c r="I17781"/>
      <c r="K17781"/>
    </row>
    <row r="17782" spans="9:11" x14ac:dyDescent="0.25">
      <c r="I17782"/>
      <c r="K17782"/>
    </row>
    <row r="17783" spans="9:11" x14ac:dyDescent="0.25">
      <c r="I17783"/>
      <c r="K17783"/>
    </row>
    <row r="17784" spans="9:11" x14ac:dyDescent="0.25">
      <c r="I17784"/>
      <c r="K17784"/>
    </row>
    <row r="17785" spans="9:11" x14ac:dyDescent="0.25">
      <c r="I17785"/>
      <c r="K17785"/>
    </row>
    <row r="17786" spans="9:11" x14ac:dyDescent="0.25">
      <c r="I17786"/>
      <c r="K17786"/>
    </row>
    <row r="17787" spans="9:11" x14ac:dyDescent="0.25">
      <c r="I17787"/>
      <c r="K17787"/>
    </row>
    <row r="17788" spans="9:11" x14ac:dyDescent="0.25">
      <c r="I17788"/>
      <c r="K17788"/>
    </row>
    <row r="17789" spans="9:11" x14ac:dyDescent="0.25">
      <c r="I17789"/>
      <c r="K17789"/>
    </row>
    <row r="17790" spans="9:11" x14ac:dyDescent="0.25">
      <c r="I17790"/>
      <c r="K17790"/>
    </row>
    <row r="17791" spans="9:11" x14ac:dyDescent="0.25">
      <c r="I17791"/>
      <c r="K17791"/>
    </row>
    <row r="17792" spans="9:11" x14ac:dyDescent="0.25">
      <c r="I17792"/>
      <c r="K17792"/>
    </row>
    <row r="17793" spans="9:11" x14ac:dyDescent="0.25">
      <c r="I17793"/>
      <c r="K17793"/>
    </row>
    <row r="17794" spans="9:11" x14ac:dyDescent="0.25">
      <c r="I17794"/>
      <c r="K17794"/>
    </row>
    <row r="17795" spans="9:11" x14ac:dyDescent="0.25">
      <c r="I17795"/>
      <c r="K17795"/>
    </row>
    <row r="17796" spans="9:11" x14ac:dyDescent="0.25">
      <c r="I17796"/>
      <c r="K17796"/>
    </row>
    <row r="17797" spans="9:11" x14ac:dyDescent="0.25">
      <c r="I17797"/>
      <c r="K17797"/>
    </row>
    <row r="17798" spans="9:11" x14ac:dyDescent="0.25">
      <c r="I17798"/>
      <c r="K17798"/>
    </row>
    <row r="17799" spans="9:11" x14ac:dyDescent="0.25">
      <c r="I17799"/>
      <c r="K17799"/>
    </row>
    <row r="17800" spans="9:11" x14ac:dyDescent="0.25">
      <c r="I17800"/>
      <c r="K17800"/>
    </row>
    <row r="17801" spans="9:11" x14ac:dyDescent="0.25">
      <c r="I17801"/>
      <c r="K17801"/>
    </row>
    <row r="17802" spans="9:11" x14ac:dyDescent="0.25">
      <c r="I17802"/>
      <c r="K17802"/>
    </row>
    <row r="17803" spans="9:11" x14ac:dyDescent="0.25">
      <c r="I17803"/>
      <c r="K17803"/>
    </row>
    <row r="17804" spans="9:11" x14ac:dyDescent="0.25">
      <c r="I17804"/>
      <c r="K17804"/>
    </row>
    <row r="17805" spans="9:11" x14ac:dyDescent="0.25">
      <c r="I17805"/>
      <c r="K17805"/>
    </row>
    <row r="17806" spans="9:11" x14ac:dyDescent="0.25">
      <c r="I17806"/>
      <c r="K17806"/>
    </row>
    <row r="17807" spans="9:11" x14ac:dyDescent="0.25">
      <c r="I17807"/>
      <c r="K17807"/>
    </row>
    <row r="17808" spans="9:11" x14ac:dyDescent="0.25">
      <c r="I17808"/>
      <c r="K17808"/>
    </row>
    <row r="17809" spans="9:11" x14ac:dyDescent="0.25">
      <c r="I17809"/>
      <c r="K17809"/>
    </row>
    <row r="17810" spans="9:11" x14ac:dyDescent="0.25">
      <c r="I17810"/>
      <c r="K17810"/>
    </row>
    <row r="17811" spans="9:11" x14ac:dyDescent="0.25">
      <c r="I17811"/>
      <c r="K17811"/>
    </row>
    <row r="17812" spans="9:11" x14ac:dyDescent="0.25">
      <c r="I17812"/>
      <c r="K17812"/>
    </row>
    <row r="17813" spans="9:11" x14ac:dyDescent="0.25">
      <c r="I17813"/>
      <c r="K17813"/>
    </row>
    <row r="17814" spans="9:11" x14ac:dyDescent="0.25">
      <c r="I17814"/>
      <c r="K17814"/>
    </row>
    <row r="17815" spans="9:11" x14ac:dyDescent="0.25">
      <c r="I17815"/>
      <c r="K17815"/>
    </row>
    <row r="17816" spans="9:11" x14ac:dyDescent="0.25">
      <c r="I17816"/>
      <c r="K17816"/>
    </row>
    <row r="17817" spans="9:11" x14ac:dyDescent="0.25">
      <c r="I17817"/>
      <c r="K17817"/>
    </row>
    <row r="17818" spans="9:11" x14ac:dyDescent="0.25">
      <c r="I17818"/>
      <c r="K17818"/>
    </row>
    <row r="17819" spans="9:11" x14ac:dyDescent="0.25">
      <c r="I17819"/>
      <c r="K17819"/>
    </row>
    <row r="17820" spans="9:11" x14ac:dyDescent="0.25">
      <c r="I17820"/>
      <c r="K17820"/>
    </row>
    <row r="17821" spans="9:11" x14ac:dyDescent="0.25">
      <c r="I17821"/>
      <c r="K17821"/>
    </row>
    <row r="17822" spans="9:11" x14ac:dyDescent="0.25">
      <c r="I17822"/>
      <c r="K17822"/>
    </row>
    <row r="17823" spans="9:11" x14ac:dyDescent="0.25">
      <c r="I17823"/>
      <c r="K17823"/>
    </row>
    <row r="17824" spans="9:11" x14ac:dyDescent="0.25">
      <c r="I17824"/>
      <c r="K17824"/>
    </row>
    <row r="17825" spans="9:11" x14ac:dyDescent="0.25">
      <c r="I17825"/>
      <c r="K17825"/>
    </row>
    <row r="17826" spans="9:11" x14ac:dyDescent="0.25">
      <c r="I17826"/>
      <c r="K17826"/>
    </row>
    <row r="17827" spans="9:11" x14ac:dyDescent="0.25">
      <c r="I17827"/>
      <c r="K17827"/>
    </row>
    <row r="17828" spans="9:11" x14ac:dyDescent="0.25">
      <c r="I17828"/>
      <c r="K17828"/>
    </row>
    <row r="17829" spans="9:11" x14ac:dyDescent="0.25">
      <c r="I17829"/>
      <c r="K17829"/>
    </row>
    <row r="17830" spans="9:11" x14ac:dyDescent="0.25">
      <c r="I17830"/>
      <c r="K17830"/>
    </row>
    <row r="17831" spans="9:11" x14ac:dyDescent="0.25">
      <c r="I17831"/>
      <c r="K17831"/>
    </row>
    <row r="17832" spans="9:11" x14ac:dyDescent="0.25">
      <c r="I17832"/>
      <c r="K17832"/>
    </row>
    <row r="17833" spans="9:11" x14ac:dyDescent="0.25">
      <c r="I17833"/>
      <c r="K17833"/>
    </row>
    <row r="17834" spans="9:11" x14ac:dyDescent="0.25">
      <c r="I17834"/>
      <c r="K17834"/>
    </row>
    <row r="17835" spans="9:11" x14ac:dyDescent="0.25">
      <c r="I17835"/>
      <c r="K17835"/>
    </row>
    <row r="17836" spans="9:11" x14ac:dyDescent="0.25">
      <c r="I17836"/>
      <c r="K17836"/>
    </row>
    <row r="17837" spans="9:11" x14ac:dyDescent="0.25">
      <c r="I17837"/>
      <c r="K17837"/>
    </row>
    <row r="17838" spans="9:11" x14ac:dyDescent="0.25">
      <c r="I17838"/>
      <c r="K17838"/>
    </row>
    <row r="17839" spans="9:11" x14ac:dyDescent="0.25">
      <c r="I17839"/>
      <c r="K17839"/>
    </row>
    <row r="17840" spans="9:11" x14ac:dyDescent="0.25">
      <c r="I17840"/>
      <c r="K17840"/>
    </row>
    <row r="17841" spans="9:11" x14ac:dyDescent="0.25">
      <c r="I17841"/>
      <c r="K17841"/>
    </row>
    <row r="17842" spans="9:11" x14ac:dyDescent="0.25">
      <c r="I17842"/>
      <c r="K17842"/>
    </row>
    <row r="17843" spans="9:11" x14ac:dyDescent="0.25">
      <c r="I17843"/>
      <c r="K17843"/>
    </row>
    <row r="17844" spans="9:11" x14ac:dyDescent="0.25">
      <c r="I17844"/>
      <c r="K17844"/>
    </row>
    <row r="17845" spans="9:11" x14ac:dyDescent="0.25">
      <c r="I17845"/>
      <c r="K17845"/>
    </row>
    <row r="17846" spans="9:11" x14ac:dyDescent="0.25">
      <c r="I17846"/>
      <c r="K17846"/>
    </row>
    <row r="17847" spans="9:11" x14ac:dyDescent="0.25">
      <c r="I17847"/>
      <c r="K17847"/>
    </row>
    <row r="17848" spans="9:11" x14ac:dyDescent="0.25">
      <c r="I17848"/>
      <c r="K17848"/>
    </row>
    <row r="17849" spans="9:11" x14ac:dyDescent="0.25">
      <c r="I17849"/>
      <c r="K17849"/>
    </row>
    <row r="17850" spans="9:11" x14ac:dyDescent="0.25">
      <c r="I17850"/>
      <c r="K17850"/>
    </row>
    <row r="17851" spans="9:11" x14ac:dyDescent="0.25">
      <c r="I17851"/>
      <c r="K17851"/>
    </row>
    <row r="17852" spans="9:11" x14ac:dyDescent="0.25">
      <c r="I17852"/>
      <c r="K17852"/>
    </row>
    <row r="17853" spans="9:11" x14ac:dyDescent="0.25">
      <c r="I17853"/>
      <c r="K17853"/>
    </row>
    <row r="17854" spans="9:11" x14ac:dyDescent="0.25">
      <c r="I17854"/>
      <c r="K17854"/>
    </row>
    <row r="17855" spans="9:11" x14ac:dyDescent="0.25">
      <c r="I17855"/>
      <c r="K17855"/>
    </row>
    <row r="17856" spans="9:11" x14ac:dyDescent="0.25">
      <c r="I17856"/>
      <c r="K17856"/>
    </row>
    <row r="17857" spans="9:11" x14ac:dyDescent="0.25">
      <c r="I17857"/>
      <c r="K17857"/>
    </row>
    <row r="17858" spans="9:11" x14ac:dyDescent="0.25">
      <c r="I17858"/>
      <c r="K17858"/>
    </row>
    <row r="17859" spans="9:11" x14ac:dyDescent="0.25">
      <c r="I17859"/>
      <c r="K17859"/>
    </row>
    <row r="17860" spans="9:11" x14ac:dyDescent="0.25">
      <c r="I17860"/>
      <c r="K17860"/>
    </row>
    <row r="17861" spans="9:11" x14ac:dyDescent="0.25">
      <c r="I17861"/>
      <c r="K17861"/>
    </row>
    <row r="17862" spans="9:11" x14ac:dyDescent="0.25">
      <c r="I17862"/>
      <c r="K17862"/>
    </row>
    <row r="17863" spans="9:11" x14ac:dyDescent="0.25">
      <c r="I17863"/>
      <c r="K17863"/>
    </row>
    <row r="17864" spans="9:11" x14ac:dyDescent="0.25">
      <c r="I17864"/>
      <c r="K17864"/>
    </row>
    <row r="17865" spans="9:11" x14ac:dyDescent="0.25">
      <c r="I17865"/>
      <c r="K17865"/>
    </row>
    <row r="17866" spans="9:11" x14ac:dyDescent="0.25">
      <c r="I17866"/>
      <c r="K17866"/>
    </row>
    <row r="17867" spans="9:11" x14ac:dyDescent="0.25">
      <c r="I17867"/>
      <c r="K17867"/>
    </row>
    <row r="17868" spans="9:11" x14ac:dyDescent="0.25">
      <c r="I17868"/>
      <c r="K17868"/>
    </row>
    <row r="17869" spans="9:11" x14ac:dyDescent="0.25">
      <c r="I17869"/>
      <c r="K17869"/>
    </row>
    <row r="17870" spans="9:11" x14ac:dyDescent="0.25">
      <c r="I17870"/>
      <c r="K17870"/>
    </row>
    <row r="17871" spans="9:11" x14ac:dyDescent="0.25">
      <c r="I17871"/>
      <c r="K17871"/>
    </row>
    <row r="17872" spans="9:11" x14ac:dyDescent="0.25">
      <c r="I17872"/>
      <c r="K17872"/>
    </row>
    <row r="17873" spans="9:11" x14ac:dyDescent="0.25">
      <c r="I17873"/>
      <c r="K17873"/>
    </row>
    <row r="17874" spans="9:11" x14ac:dyDescent="0.25">
      <c r="I17874"/>
      <c r="K17874"/>
    </row>
    <row r="17875" spans="9:11" x14ac:dyDescent="0.25">
      <c r="I17875"/>
      <c r="K17875"/>
    </row>
    <row r="17876" spans="9:11" x14ac:dyDescent="0.25">
      <c r="I17876"/>
      <c r="K17876"/>
    </row>
    <row r="17877" spans="9:11" x14ac:dyDescent="0.25">
      <c r="I17877"/>
      <c r="K17877"/>
    </row>
    <row r="17878" spans="9:11" x14ac:dyDescent="0.25">
      <c r="I17878"/>
      <c r="K17878"/>
    </row>
    <row r="17879" spans="9:11" x14ac:dyDescent="0.25">
      <c r="I17879"/>
      <c r="K17879"/>
    </row>
    <row r="17880" spans="9:11" x14ac:dyDescent="0.25">
      <c r="I17880"/>
      <c r="K17880"/>
    </row>
    <row r="17881" spans="9:11" x14ac:dyDescent="0.25">
      <c r="I17881"/>
      <c r="K17881"/>
    </row>
    <row r="17882" spans="9:11" x14ac:dyDescent="0.25">
      <c r="I17882"/>
      <c r="K17882"/>
    </row>
    <row r="17883" spans="9:11" x14ac:dyDescent="0.25">
      <c r="I17883"/>
      <c r="K17883"/>
    </row>
    <row r="17884" spans="9:11" x14ac:dyDescent="0.25">
      <c r="I17884"/>
      <c r="K17884"/>
    </row>
    <row r="17885" spans="9:11" x14ac:dyDescent="0.25">
      <c r="I17885"/>
      <c r="K17885"/>
    </row>
    <row r="17886" spans="9:11" x14ac:dyDescent="0.25">
      <c r="I17886"/>
      <c r="K17886"/>
    </row>
    <row r="17887" spans="9:11" x14ac:dyDescent="0.25">
      <c r="I17887"/>
      <c r="K17887"/>
    </row>
    <row r="17888" spans="9:11" x14ac:dyDescent="0.25">
      <c r="I17888"/>
      <c r="K17888"/>
    </row>
    <row r="17889" spans="9:11" x14ac:dyDescent="0.25">
      <c r="I17889"/>
      <c r="K17889"/>
    </row>
    <row r="17890" spans="9:11" x14ac:dyDescent="0.25">
      <c r="I17890"/>
      <c r="K17890"/>
    </row>
    <row r="17891" spans="9:11" x14ac:dyDescent="0.25">
      <c r="I17891"/>
      <c r="K17891"/>
    </row>
    <row r="17892" spans="9:11" x14ac:dyDescent="0.25">
      <c r="I17892"/>
      <c r="K17892"/>
    </row>
    <row r="17893" spans="9:11" x14ac:dyDescent="0.25">
      <c r="I17893"/>
      <c r="K17893"/>
    </row>
    <row r="17894" spans="9:11" x14ac:dyDescent="0.25">
      <c r="I17894"/>
      <c r="K17894"/>
    </row>
    <row r="17895" spans="9:11" x14ac:dyDescent="0.25">
      <c r="I17895"/>
      <c r="K17895"/>
    </row>
    <row r="17896" spans="9:11" x14ac:dyDescent="0.25">
      <c r="I17896"/>
      <c r="K17896"/>
    </row>
    <row r="17897" spans="9:11" x14ac:dyDescent="0.25">
      <c r="I17897"/>
      <c r="K17897"/>
    </row>
    <row r="17898" spans="9:11" x14ac:dyDescent="0.25">
      <c r="I17898"/>
      <c r="K17898"/>
    </row>
    <row r="17899" spans="9:11" x14ac:dyDescent="0.25">
      <c r="I17899"/>
      <c r="K17899"/>
    </row>
    <row r="17900" spans="9:11" x14ac:dyDescent="0.25">
      <c r="I17900"/>
      <c r="K17900"/>
    </row>
    <row r="17901" spans="9:11" x14ac:dyDescent="0.25">
      <c r="I17901"/>
      <c r="K17901"/>
    </row>
    <row r="17902" spans="9:11" x14ac:dyDescent="0.25">
      <c r="I17902"/>
      <c r="K17902"/>
    </row>
    <row r="17903" spans="9:11" x14ac:dyDescent="0.25">
      <c r="I17903"/>
      <c r="K17903"/>
    </row>
    <row r="17904" spans="9:11" x14ac:dyDescent="0.25">
      <c r="I17904"/>
      <c r="K17904"/>
    </row>
    <row r="17905" spans="9:11" x14ac:dyDescent="0.25">
      <c r="I17905"/>
      <c r="K17905"/>
    </row>
    <row r="17906" spans="9:11" x14ac:dyDescent="0.25">
      <c r="I17906"/>
      <c r="K17906"/>
    </row>
    <row r="17907" spans="9:11" x14ac:dyDescent="0.25">
      <c r="I17907"/>
      <c r="K17907"/>
    </row>
    <row r="17908" spans="9:11" x14ac:dyDescent="0.25">
      <c r="I17908"/>
      <c r="K17908"/>
    </row>
    <row r="17909" spans="9:11" x14ac:dyDescent="0.25">
      <c r="I17909"/>
      <c r="K17909"/>
    </row>
    <row r="17910" spans="9:11" x14ac:dyDescent="0.25">
      <c r="I17910"/>
      <c r="K17910"/>
    </row>
    <row r="17911" spans="9:11" x14ac:dyDescent="0.25">
      <c r="I17911"/>
      <c r="K17911"/>
    </row>
    <row r="17912" spans="9:11" x14ac:dyDescent="0.25">
      <c r="I17912"/>
      <c r="K17912"/>
    </row>
    <row r="17913" spans="9:11" x14ac:dyDescent="0.25">
      <c r="I17913"/>
      <c r="K17913"/>
    </row>
    <row r="17914" spans="9:11" x14ac:dyDescent="0.25">
      <c r="I17914"/>
      <c r="K17914"/>
    </row>
    <row r="17915" spans="9:11" x14ac:dyDescent="0.25">
      <c r="I17915"/>
      <c r="K17915"/>
    </row>
    <row r="17916" spans="9:11" x14ac:dyDescent="0.25">
      <c r="I17916"/>
      <c r="K17916"/>
    </row>
    <row r="17917" spans="9:11" x14ac:dyDescent="0.25">
      <c r="I17917"/>
      <c r="K17917"/>
    </row>
    <row r="17918" spans="9:11" x14ac:dyDescent="0.25">
      <c r="I17918"/>
      <c r="K17918"/>
    </row>
    <row r="17919" spans="9:11" x14ac:dyDescent="0.25">
      <c r="I17919"/>
      <c r="K17919"/>
    </row>
    <row r="17920" spans="9:11" x14ac:dyDescent="0.25">
      <c r="I17920"/>
      <c r="K17920"/>
    </row>
    <row r="17921" spans="9:11" x14ac:dyDescent="0.25">
      <c r="I17921"/>
      <c r="K17921"/>
    </row>
    <row r="17922" spans="9:11" x14ac:dyDescent="0.25">
      <c r="I17922"/>
      <c r="K17922"/>
    </row>
    <row r="17923" spans="9:11" x14ac:dyDescent="0.25">
      <c r="I17923"/>
      <c r="K17923"/>
    </row>
    <row r="17924" spans="9:11" x14ac:dyDescent="0.25">
      <c r="I17924"/>
      <c r="K17924"/>
    </row>
    <row r="17925" spans="9:11" x14ac:dyDescent="0.25">
      <c r="I17925"/>
      <c r="K17925"/>
    </row>
    <row r="17926" spans="9:11" x14ac:dyDescent="0.25">
      <c r="I17926"/>
      <c r="K17926"/>
    </row>
    <row r="17927" spans="9:11" x14ac:dyDescent="0.25">
      <c r="I17927"/>
      <c r="K17927"/>
    </row>
    <row r="17928" spans="9:11" x14ac:dyDescent="0.25">
      <c r="I17928"/>
      <c r="K17928"/>
    </row>
    <row r="17929" spans="9:11" x14ac:dyDescent="0.25">
      <c r="I17929"/>
      <c r="K17929"/>
    </row>
    <row r="17930" spans="9:11" x14ac:dyDescent="0.25">
      <c r="I17930"/>
      <c r="K17930"/>
    </row>
    <row r="17931" spans="9:11" x14ac:dyDescent="0.25">
      <c r="I17931"/>
      <c r="K17931"/>
    </row>
    <row r="17932" spans="9:11" x14ac:dyDescent="0.25">
      <c r="I17932"/>
      <c r="K17932"/>
    </row>
    <row r="17933" spans="9:11" x14ac:dyDescent="0.25">
      <c r="I17933"/>
      <c r="K17933"/>
    </row>
    <row r="17934" spans="9:11" x14ac:dyDescent="0.25">
      <c r="I17934"/>
      <c r="K17934"/>
    </row>
    <row r="17935" spans="9:11" x14ac:dyDescent="0.25">
      <c r="I17935"/>
      <c r="K17935"/>
    </row>
    <row r="17936" spans="9:11" x14ac:dyDescent="0.25">
      <c r="I17936"/>
      <c r="K17936"/>
    </row>
    <row r="17937" spans="9:11" x14ac:dyDescent="0.25">
      <c r="I17937"/>
      <c r="K17937"/>
    </row>
    <row r="17938" spans="9:11" x14ac:dyDescent="0.25">
      <c r="I17938"/>
      <c r="K17938"/>
    </row>
    <row r="17939" spans="9:11" x14ac:dyDescent="0.25">
      <c r="I17939"/>
      <c r="K17939"/>
    </row>
    <row r="17940" spans="9:11" x14ac:dyDescent="0.25">
      <c r="I17940"/>
      <c r="K17940"/>
    </row>
    <row r="17941" spans="9:11" x14ac:dyDescent="0.25">
      <c r="I17941"/>
      <c r="K17941"/>
    </row>
    <row r="17942" spans="9:11" x14ac:dyDescent="0.25">
      <c r="I17942"/>
      <c r="K17942"/>
    </row>
    <row r="17943" spans="9:11" x14ac:dyDescent="0.25">
      <c r="I17943"/>
      <c r="K17943"/>
    </row>
    <row r="17944" spans="9:11" x14ac:dyDescent="0.25">
      <c r="I17944"/>
      <c r="K17944"/>
    </row>
    <row r="17945" spans="9:11" x14ac:dyDescent="0.25">
      <c r="I17945"/>
      <c r="K17945"/>
    </row>
    <row r="17946" spans="9:11" x14ac:dyDescent="0.25">
      <c r="I17946"/>
      <c r="K17946"/>
    </row>
    <row r="17947" spans="9:11" x14ac:dyDescent="0.25">
      <c r="I17947"/>
      <c r="K17947"/>
    </row>
    <row r="17948" spans="9:11" x14ac:dyDescent="0.25">
      <c r="I17948"/>
      <c r="K17948"/>
    </row>
    <row r="17949" spans="9:11" x14ac:dyDescent="0.25">
      <c r="I17949"/>
      <c r="K17949"/>
    </row>
    <row r="17950" spans="9:11" x14ac:dyDescent="0.25">
      <c r="I17950"/>
      <c r="K17950"/>
    </row>
    <row r="17951" spans="9:11" x14ac:dyDescent="0.25">
      <c r="I17951"/>
      <c r="K17951"/>
    </row>
    <row r="17952" spans="9:11" x14ac:dyDescent="0.25">
      <c r="I17952"/>
      <c r="K17952"/>
    </row>
    <row r="17953" spans="9:11" x14ac:dyDescent="0.25">
      <c r="I17953"/>
      <c r="K17953"/>
    </row>
    <row r="17954" spans="9:11" x14ac:dyDescent="0.25">
      <c r="I17954"/>
      <c r="K17954"/>
    </row>
    <row r="17955" spans="9:11" x14ac:dyDescent="0.25">
      <c r="I17955"/>
      <c r="K17955"/>
    </row>
    <row r="17956" spans="9:11" x14ac:dyDescent="0.25">
      <c r="I17956"/>
      <c r="K17956"/>
    </row>
    <row r="17957" spans="9:11" x14ac:dyDescent="0.25">
      <c r="I17957"/>
      <c r="K17957"/>
    </row>
    <row r="17958" spans="9:11" x14ac:dyDescent="0.25">
      <c r="I17958"/>
      <c r="K17958"/>
    </row>
    <row r="17959" spans="9:11" x14ac:dyDescent="0.25">
      <c r="I17959"/>
      <c r="K17959"/>
    </row>
    <row r="17960" spans="9:11" x14ac:dyDescent="0.25">
      <c r="I17960"/>
      <c r="K17960"/>
    </row>
    <row r="17961" spans="9:11" x14ac:dyDescent="0.25">
      <c r="I17961"/>
      <c r="K17961"/>
    </row>
    <row r="17962" spans="9:11" x14ac:dyDescent="0.25">
      <c r="I17962"/>
      <c r="K17962"/>
    </row>
    <row r="17963" spans="9:11" x14ac:dyDescent="0.25">
      <c r="I17963"/>
      <c r="K17963"/>
    </row>
    <row r="17964" spans="9:11" x14ac:dyDescent="0.25">
      <c r="I17964"/>
      <c r="K17964"/>
    </row>
    <row r="17965" spans="9:11" x14ac:dyDescent="0.25">
      <c r="I17965"/>
      <c r="K17965"/>
    </row>
    <row r="17966" spans="9:11" x14ac:dyDescent="0.25">
      <c r="I17966"/>
      <c r="K17966"/>
    </row>
    <row r="17967" spans="9:11" x14ac:dyDescent="0.25">
      <c r="I17967"/>
      <c r="K17967"/>
    </row>
    <row r="17968" spans="9:11" x14ac:dyDescent="0.25">
      <c r="I17968"/>
      <c r="K17968"/>
    </row>
    <row r="17969" spans="9:11" x14ac:dyDescent="0.25">
      <c r="I17969"/>
      <c r="K17969"/>
    </row>
    <row r="17970" spans="9:11" x14ac:dyDescent="0.25">
      <c r="I17970"/>
      <c r="K17970"/>
    </row>
    <row r="17971" spans="9:11" x14ac:dyDescent="0.25">
      <c r="I17971"/>
      <c r="K17971"/>
    </row>
    <row r="17972" spans="9:11" x14ac:dyDescent="0.25">
      <c r="I17972"/>
      <c r="K17972"/>
    </row>
    <row r="17973" spans="9:11" x14ac:dyDescent="0.25">
      <c r="I17973"/>
      <c r="K17973"/>
    </row>
    <row r="17974" spans="9:11" x14ac:dyDescent="0.25">
      <c r="I17974"/>
      <c r="K17974"/>
    </row>
    <row r="17975" spans="9:11" x14ac:dyDescent="0.25">
      <c r="I17975"/>
      <c r="K17975"/>
    </row>
    <row r="17976" spans="9:11" x14ac:dyDescent="0.25">
      <c r="I17976"/>
      <c r="K17976"/>
    </row>
    <row r="17977" spans="9:11" x14ac:dyDescent="0.25">
      <c r="I17977"/>
      <c r="K17977"/>
    </row>
    <row r="17978" spans="9:11" x14ac:dyDescent="0.25">
      <c r="I17978"/>
      <c r="K17978"/>
    </row>
    <row r="17979" spans="9:11" x14ac:dyDescent="0.25">
      <c r="I17979"/>
      <c r="K17979"/>
    </row>
    <row r="17980" spans="9:11" x14ac:dyDescent="0.25">
      <c r="I17980"/>
      <c r="K17980"/>
    </row>
    <row r="17981" spans="9:11" x14ac:dyDescent="0.25">
      <c r="I17981"/>
      <c r="K17981"/>
    </row>
    <row r="17982" spans="9:11" x14ac:dyDescent="0.25">
      <c r="I17982"/>
      <c r="K17982"/>
    </row>
    <row r="17983" spans="9:11" x14ac:dyDescent="0.25">
      <c r="I17983"/>
      <c r="K17983"/>
    </row>
    <row r="17984" spans="9:11" x14ac:dyDescent="0.25">
      <c r="I17984"/>
      <c r="K17984"/>
    </row>
    <row r="17985" spans="9:11" x14ac:dyDescent="0.25">
      <c r="I17985"/>
      <c r="K17985"/>
    </row>
    <row r="17986" spans="9:11" x14ac:dyDescent="0.25">
      <c r="I17986"/>
      <c r="K17986"/>
    </row>
    <row r="17987" spans="9:11" x14ac:dyDescent="0.25">
      <c r="I17987"/>
      <c r="K17987"/>
    </row>
    <row r="17988" spans="9:11" x14ac:dyDescent="0.25">
      <c r="I17988"/>
      <c r="K17988"/>
    </row>
    <row r="17989" spans="9:11" x14ac:dyDescent="0.25">
      <c r="I17989"/>
      <c r="K17989"/>
    </row>
    <row r="17990" spans="9:11" x14ac:dyDescent="0.25">
      <c r="I17990"/>
      <c r="K17990"/>
    </row>
    <row r="17991" spans="9:11" x14ac:dyDescent="0.25">
      <c r="I17991"/>
      <c r="K17991"/>
    </row>
    <row r="17992" spans="9:11" x14ac:dyDescent="0.25">
      <c r="I17992"/>
      <c r="K17992"/>
    </row>
    <row r="17993" spans="9:11" x14ac:dyDescent="0.25">
      <c r="I17993"/>
      <c r="K17993"/>
    </row>
    <row r="17994" spans="9:11" x14ac:dyDescent="0.25">
      <c r="I17994"/>
      <c r="K17994"/>
    </row>
    <row r="17995" spans="9:11" x14ac:dyDescent="0.25">
      <c r="I17995"/>
      <c r="K17995"/>
    </row>
    <row r="17996" spans="9:11" x14ac:dyDescent="0.25">
      <c r="I17996"/>
      <c r="K17996"/>
    </row>
    <row r="17997" spans="9:11" x14ac:dyDescent="0.25">
      <c r="I17997"/>
      <c r="K17997"/>
    </row>
    <row r="17998" spans="9:11" x14ac:dyDescent="0.25">
      <c r="I17998"/>
      <c r="K17998"/>
    </row>
    <row r="17999" spans="9:11" x14ac:dyDescent="0.25">
      <c r="I17999"/>
      <c r="K17999"/>
    </row>
    <row r="18000" spans="9:11" x14ac:dyDescent="0.25">
      <c r="I18000"/>
      <c r="K18000"/>
    </row>
    <row r="18001" spans="9:11" x14ac:dyDescent="0.25">
      <c r="I18001"/>
      <c r="K18001"/>
    </row>
    <row r="18002" spans="9:11" x14ac:dyDescent="0.25">
      <c r="I18002"/>
      <c r="K18002"/>
    </row>
    <row r="18003" spans="9:11" x14ac:dyDescent="0.25">
      <c r="I18003"/>
      <c r="K18003"/>
    </row>
    <row r="18004" spans="9:11" x14ac:dyDescent="0.25">
      <c r="I18004"/>
      <c r="K18004"/>
    </row>
    <row r="18005" spans="9:11" x14ac:dyDescent="0.25">
      <c r="I18005"/>
      <c r="K18005"/>
    </row>
    <row r="18006" spans="9:11" x14ac:dyDescent="0.25">
      <c r="I18006"/>
      <c r="K18006"/>
    </row>
    <row r="18007" spans="9:11" x14ac:dyDescent="0.25">
      <c r="I18007"/>
      <c r="K18007"/>
    </row>
    <row r="18008" spans="9:11" x14ac:dyDescent="0.25">
      <c r="I18008"/>
      <c r="K18008"/>
    </row>
    <row r="18009" spans="9:11" x14ac:dyDescent="0.25">
      <c r="I18009"/>
      <c r="K18009"/>
    </row>
    <row r="18010" spans="9:11" x14ac:dyDescent="0.25">
      <c r="I18010"/>
      <c r="K18010"/>
    </row>
    <row r="18011" spans="9:11" x14ac:dyDescent="0.25">
      <c r="I18011"/>
      <c r="K18011"/>
    </row>
    <row r="18012" spans="9:11" x14ac:dyDescent="0.25">
      <c r="I18012"/>
      <c r="K18012"/>
    </row>
    <row r="18013" spans="9:11" x14ac:dyDescent="0.25">
      <c r="I18013"/>
      <c r="K18013"/>
    </row>
    <row r="18014" spans="9:11" x14ac:dyDescent="0.25">
      <c r="I18014"/>
      <c r="K18014"/>
    </row>
    <row r="18015" spans="9:11" x14ac:dyDescent="0.25">
      <c r="I18015"/>
      <c r="K18015"/>
    </row>
    <row r="18016" spans="9:11" x14ac:dyDescent="0.25">
      <c r="I18016"/>
      <c r="K18016"/>
    </row>
    <row r="18017" spans="9:11" x14ac:dyDescent="0.25">
      <c r="I18017"/>
      <c r="K18017"/>
    </row>
    <row r="18018" spans="9:11" x14ac:dyDescent="0.25">
      <c r="I18018"/>
      <c r="K18018"/>
    </row>
    <row r="18019" spans="9:11" x14ac:dyDescent="0.25">
      <c r="I18019"/>
      <c r="K18019"/>
    </row>
    <row r="18020" spans="9:11" x14ac:dyDescent="0.25">
      <c r="I18020"/>
      <c r="K18020"/>
    </row>
    <row r="18021" spans="9:11" x14ac:dyDescent="0.25">
      <c r="I18021"/>
      <c r="K18021"/>
    </row>
    <row r="18022" spans="9:11" x14ac:dyDescent="0.25">
      <c r="I18022"/>
      <c r="K18022"/>
    </row>
    <row r="18023" spans="9:11" x14ac:dyDescent="0.25">
      <c r="I18023"/>
      <c r="K18023"/>
    </row>
    <row r="18024" spans="9:11" x14ac:dyDescent="0.25">
      <c r="I18024"/>
      <c r="K18024"/>
    </row>
    <row r="18025" spans="9:11" x14ac:dyDescent="0.25">
      <c r="I18025"/>
      <c r="K18025"/>
    </row>
    <row r="18026" spans="9:11" x14ac:dyDescent="0.25">
      <c r="I18026"/>
      <c r="K18026"/>
    </row>
    <row r="18027" spans="9:11" x14ac:dyDescent="0.25">
      <c r="I18027"/>
      <c r="K18027"/>
    </row>
    <row r="18028" spans="9:11" x14ac:dyDescent="0.25">
      <c r="I18028"/>
      <c r="K18028"/>
    </row>
    <row r="18029" spans="9:11" x14ac:dyDescent="0.25">
      <c r="I18029"/>
      <c r="K18029"/>
    </row>
    <row r="18030" spans="9:11" x14ac:dyDescent="0.25">
      <c r="I18030"/>
      <c r="K18030"/>
    </row>
    <row r="18031" spans="9:11" x14ac:dyDescent="0.25">
      <c r="I18031"/>
      <c r="K18031"/>
    </row>
    <row r="18032" spans="9:11" x14ac:dyDescent="0.25">
      <c r="I18032"/>
      <c r="K18032"/>
    </row>
    <row r="18033" spans="9:11" x14ac:dyDescent="0.25">
      <c r="I18033"/>
      <c r="K18033"/>
    </row>
    <row r="18034" spans="9:11" x14ac:dyDescent="0.25">
      <c r="I18034"/>
      <c r="K18034"/>
    </row>
    <row r="18035" spans="9:11" x14ac:dyDescent="0.25">
      <c r="I18035"/>
      <c r="K18035"/>
    </row>
    <row r="18036" spans="9:11" x14ac:dyDescent="0.25">
      <c r="I18036"/>
      <c r="K18036"/>
    </row>
    <row r="18037" spans="9:11" x14ac:dyDescent="0.25">
      <c r="I18037"/>
      <c r="K18037"/>
    </row>
    <row r="18038" spans="9:11" x14ac:dyDescent="0.25">
      <c r="I18038"/>
      <c r="K18038"/>
    </row>
    <row r="18039" spans="9:11" x14ac:dyDescent="0.25">
      <c r="I18039"/>
      <c r="K18039"/>
    </row>
    <row r="18040" spans="9:11" x14ac:dyDescent="0.25">
      <c r="I18040"/>
      <c r="K18040"/>
    </row>
    <row r="18041" spans="9:11" x14ac:dyDescent="0.25">
      <c r="I18041"/>
      <c r="K18041"/>
    </row>
    <row r="18042" spans="9:11" x14ac:dyDescent="0.25">
      <c r="I18042"/>
      <c r="K18042"/>
    </row>
    <row r="18043" spans="9:11" x14ac:dyDescent="0.25">
      <c r="I18043"/>
      <c r="K18043"/>
    </row>
    <row r="18044" spans="9:11" x14ac:dyDescent="0.25">
      <c r="I18044"/>
      <c r="K18044"/>
    </row>
    <row r="18045" spans="9:11" x14ac:dyDescent="0.25">
      <c r="I18045"/>
      <c r="K18045"/>
    </row>
    <row r="18046" spans="9:11" x14ac:dyDescent="0.25">
      <c r="I18046"/>
      <c r="K18046"/>
    </row>
    <row r="18047" spans="9:11" x14ac:dyDescent="0.25">
      <c r="I18047"/>
      <c r="K18047"/>
    </row>
    <row r="18048" spans="9:11" x14ac:dyDescent="0.25">
      <c r="I18048"/>
      <c r="K18048"/>
    </row>
    <row r="18049" spans="9:11" x14ac:dyDescent="0.25">
      <c r="I18049"/>
      <c r="K18049"/>
    </row>
    <row r="18050" spans="9:11" x14ac:dyDescent="0.25">
      <c r="I18050"/>
      <c r="K18050"/>
    </row>
    <row r="18051" spans="9:11" x14ac:dyDescent="0.25">
      <c r="I18051"/>
      <c r="K18051"/>
    </row>
    <row r="18052" spans="9:11" x14ac:dyDescent="0.25">
      <c r="I18052"/>
      <c r="K18052"/>
    </row>
    <row r="18053" spans="9:11" x14ac:dyDescent="0.25">
      <c r="I18053"/>
      <c r="K18053"/>
    </row>
    <row r="18054" spans="9:11" x14ac:dyDescent="0.25">
      <c r="I18054"/>
      <c r="K18054"/>
    </row>
    <row r="18055" spans="9:11" x14ac:dyDescent="0.25">
      <c r="I18055"/>
      <c r="K18055"/>
    </row>
    <row r="18056" spans="9:11" x14ac:dyDescent="0.25">
      <c r="I18056"/>
      <c r="K18056"/>
    </row>
    <row r="18057" spans="9:11" x14ac:dyDescent="0.25">
      <c r="I18057"/>
      <c r="K18057"/>
    </row>
    <row r="18058" spans="9:11" x14ac:dyDescent="0.25">
      <c r="I18058"/>
      <c r="K18058"/>
    </row>
    <row r="18059" spans="9:11" x14ac:dyDescent="0.25">
      <c r="I18059"/>
      <c r="K18059"/>
    </row>
    <row r="18060" spans="9:11" x14ac:dyDescent="0.25">
      <c r="I18060"/>
      <c r="K18060"/>
    </row>
    <row r="18061" spans="9:11" x14ac:dyDescent="0.25">
      <c r="I18061"/>
      <c r="K18061"/>
    </row>
    <row r="18062" spans="9:11" x14ac:dyDescent="0.25">
      <c r="I18062"/>
      <c r="K18062"/>
    </row>
    <row r="18063" spans="9:11" x14ac:dyDescent="0.25">
      <c r="I18063"/>
      <c r="K18063"/>
    </row>
    <row r="18064" spans="9:11" x14ac:dyDescent="0.25">
      <c r="I18064"/>
      <c r="K18064"/>
    </row>
    <row r="18065" spans="9:11" x14ac:dyDescent="0.25">
      <c r="I18065"/>
      <c r="K18065"/>
    </row>
    <row r="18066" spans="9:11" x14ac:dyDescent="0.25">
      <c r="I18066"/>
      <c r="K18066"/>
    </row>
    <row r="18067" spans="9:11" x14ac:dyDescent="0.25">
      <c r="I18067"/>
      <c r="K18067"/>
    </row>
    <row r="18068" spans="9:11" x14ac:dyDescent="0.25">
      <c r="I18068"/>
      <c r="K18068"/>
    </row>
    <row r="18069" spans="9:11" x14ac:dyDescent="0.25">
      <c r="I18069"/>
      <c r="K18069"/>
    </row>
    <row r="18070" spans="9:11" x14ac:dyDescent="0.25">
      <c r="I18070"/>
      <c r="K18070"/>
    </row>
    <row r="18071" spans="9:11" x14ac:dyDescent="0.25">
      <c r="I18071"/>
      <c r="K18071"/>
    </row>
    <row r="18072" spans="9:11" x14ac:dyDescent="0.25">
      <c r="I18072"/>
      <c r="K18072"/>
    </row>
    <row r="18073" spans="9:11" x14ac:dyDescent="0.25">
      <c r="I18073"/>
      <c r="K18073"/>
    </row>
    <row r="18074" spans="9:11" x14ac:dyDescent="0.25">
      <c r="I18074"/>
      <c r="K18074"/>
    </row>
    <row r="18075" spans="9:11" x14ac:dyDescent="0.25">
      <c r="I18075"/>
      <c r="K18075"/>
    </row>
    <row r="18076" spans="9:11" x14ac:dyDescent="0.25">
      <c r="I18076"/>
      <c r="K18076"/>
    </row>
    <row r="18077" spans="9:11" x14ac:dyDescent="0.25">
      <c r="I18077"/>
      <c r="K18077"/>
    </row>
    <row r="18078" spans="9:11" x14ac:dyDescent="0.25">
      <c r="I18078"/>
      <c r="K18078"/>
    </row>
    <row r="18079" spans="9:11" x14ac:dyDescent="0.25">
      <c r="I18079"/>
      <c r="K18079"/>
    </row>
    <row r="18080" spans="9:11" x14ac:dyDescent="0.25">
      <c r="I18080"/>
      <c r="K18080"/>
    </row>
    <row r="18081" spans="9:11" x14ac:dyDescent="0.25">
      <c r="I18081"/>
      <c r="K18081"/>
    </row>
    <row r="18082" spans="9:11" x14ac:dyDescent="0.25">
      <c r="I18082"/>
      <c r="K18082"/>
    </row>
    <row r="18083" spans="9:11" x14ac:dyDescent="0.25">
      <c r="I18083"/>
      <c r="K18083"/>
    </row>
    <row r="18084" spans="9:11" x14ac:dyDescent="0.25">
      <c r="I18084"/>
      <c r="K18084"/>
    </row>
    <row r="18085" spans="9:11" x14ac:dyDescent="0.25">
      <c r="I18085"/>
      <c r="K18085"/>
    </row>
    <row r="18086" spans="9:11" x14ac:dyDescent="0.25">
      <c r="I18086"/>
      <c r="K18086"/>
    </row>
    <row r="18087" spans="9:11" x14ac:dyDescent="0.25">
      <c r="I18087"/>
      <c r="K18087"/>
    </row>
    <row r="18088" spans="9:11" x14ac:dyDescent="0.25">
      <c r="I18088"/>
      <c r="K18088"/>
    </row>
    <row r="18089" spans="9:11" x14ac:dyDescent="0.25">
      <c r="I18089"/>
      <c r="K18089"/>
    </row>
    <row r="18090" spans="9:11" x14ac:dyDescent="0.25">
      <c r="I18090"/>
      <c r="K18090"/>
    </row>
    <row r="18091" spans="9:11" x14ac:dyDescent="0.25">
      <c r="I18091"/>
      <c r="K18091"/>
    </row>
    <row r="18092" spans="9:11" x14ac:dyDescent="0.25">
      <c r="I18092"/>
      <c r="K18092"/>
    </row>
    <row r="18093" spans="9:11" x14ac:dyDescent="0.25">
      <c r="I18093"/>
      <c r="K18093"/>
    </row>
    <row r="18094" spans="9:11" x14ac:dyDescent="0.25">
      <c r="I18094"/>
      <c r="K18094"/>
    </row>
    <row r="18095" spans="9:11" x14ac:dyDescent="0.25">
      <c r="I18095"/>
      <c r="K18095"/>
    </row>
    <row r="18096" spans="9:11" x14ac:dyDescent="0.25">
      <c r="I18096"/>
      <c r="K18096"/>
    </row>
    <row r="18097" spans="9:11" x14ac:dyDescent="0.25">
      <c r="I18097"/>
      <c r="K18097"/>
    </row>
    <row r="18098" spans="9:11" x14ac:dyDescent="0.25">
      <c r="I18098"/>
      <c r="K18098"/>
    </row>
    <row r="18099" spans="9:11" x14ac:dyDescent="0.25">
      <c r="I18099"/>
      <c r="K18099"/>
    </row>
    <row r="18100" spans="9:11" x14ac:dyDescent="0.25">
      <c r="I18100"/>
      <c r="K18100"/>
    </row>
    <row r="18101" spans="9:11" x14ac:dyDescent="0.25">
      <c r="I18101"/>
      <c r="K18101"/>
    </row>
    <row r="18102" spans="9:11" x14ac:dyDescent="0.25">
      <c r="I18102"/>
      <c r="K18102"/>
    </row>
    <row r="18103" spans="9:11" x14ac:dyDescent="0.25">
      <c r="I18103"/>
      <c r="K18103"/>
    </row>
    <row r="18104" spans="9:11" x14ac:dyDescent="0.25">
      <c r="I18104"/>
      <c r="K18104"/>
    </row>
    <row r="18105" spans="9:11" x14ac:dyDescent="0.25">
      <c r="I18105"/>
      <c r="K18105"/>
    </row>
    <row r="18106" spans="9:11" x14ac:dyDescent="0.25">
      <c r="I18106"/>
      <c r="K18106"/>
    </row>
    <row r="18107" spans="9:11" x14ac:dyDescent="0.25">
      <c r="I18107"/>
      <c r="K18107"/>
    </row>
    <row r="18108" spans="9:11" x14ac:dyDescent="0.25">
      <c r="I18108"/>
      <c r="K18108"/>
    </row>
    <row r="18109" spans="9:11" x14ac:dyDescent="0.25">
      <c r="I18109"/>
      <c r="K18109"/>
    </row>
    <row r="18110" spans="9:11" x14ac:dyDescent="0.25">
      <c r="I18110"/>
      <c r="K18110"/>
    </row>
    <row r="18111" spans="9:11" x14ac:dyDescent="0.25">
      <c r="I18111"/>
      <c r="K18111"/>
    </row>
    <row r="18112" spans="9:11" x14ac:dyDescent="0.25">
      <c r="I18112"/>
      <c r="K18112"/>
    </row>
    <row r="18113" spans="9:11" x14ac:dyDescent="0.25">
      <c r="I18113"/>
      <c r="K18113"/>
    </row>
    <row r="18114" spans="9:11" x14ac:dyDescent="0.25">
      <c r="I18114"/>
      <c r="K18114"/>
    </row>
    <row r="18115" spans="9:11" x14ac:dyDescent="0.25">
      <c r="I18115"/>
      <c r="K18115"/>
    </row>
    <row r="18116" spans="9:11" x14ac:dyDescent="0.25">
      <c r="I18116"/>
      <c r="K18116"/>
    </row>
    <row r="18117" spans="9:11" x14ac:dyDescent="0.25">
      <c r="I18117"/>
      <c r="K18117"/>
    </row>
    <row r="18118" spans="9:11" x14ac:dyDescent="0.25">
      <c r="I18118"/>
      <c r="K18118"/>
    </row>
    <row r="18119" spans="9:11" x14ac:dyDescent="0.25">
      <c r="I18119"/>
      <c r="K18119"/>
    </row>
    <row r="18120" spans="9:11" x14ac:dyDescent="0.25">
      <c r="I18120"/>
      <c r="K18120"/>
    </row>
    <row r="18121" spans="9:11" x14ac:dyDescent="0.25">
      <c r="I18121"/>
      <c r="K18121"/>
    </row>
    <row r="18122" spans="9:11" x14ac:dyDescent="0.25">
      <c r="I18122"/>
      <c r="K18122"/>
    </row>
    <row r="18123" spans="9:11" x14ac:dyDescent="0.25">
      <c r="I18123"/>
      <c r="K18123"/>
    </row>
    <row r="18124" spans="9:11" x14ac:dyDescent="0.25">
      <c r="I18124"/>
      <c r="K18124"/>
    </row>
    <row r="18125" spans="9:11" x14ac:dyDescent="0.25">
      <c r="I18125"/>
      <c r="K18125"/>
    </row>
    <row r="18126" spans="9:11" x14ac:dyDescent="0.25">
      <c r="I18126"/>
      <c r="K18126"/>
    </row>
    <row r="18127" spans="9:11" x14ac:dyDescent="0.25">
      <c r="I18127"/>
      <c r="K18127"/>
    </row>
    <row r="18128" spans="9:11" x14ac:dyDescent="0.25">
      <c r="I18128"/>
      <c r="K18128"/>
    </row>
    <row r="18129" spans="9:11" x14ac:dyDescent="0.25">
      <c r="I18129"/>
      <c r="K18129"/>
    </row>
    <row r="18130" spans="9:11" x14ac:dyDescent="0.25">
      <c r="I18130"/>
      <c r="K18130"/>
    </row>
    <row r="18131" spans="9:11" x14ac:dyDescent="0.25">
      <c r="I18131"/>
      <c r="K18131"/>
    </row>
    <row r="18132" spans="9:11" x14ac:dyDescent="0.25">
      <c r="I18132"/>
      <c r="K18132"/>
    </row>
    <row r="18133" spans="9:11" x14ac:dyDescent="0.25">
      <c r="I18133"/>
      <c r="K18133"/>
    </row>
    <row r="18134" spans="9:11" x14ac:dyDescent="0.25">
      <c r="I18134"/>
      <c r="K18134"/>
    </row>
    <row r="18135" spans="9:11" x14ac:dyDescent="0.25">
      <c r="I18135"/>
      <c r="K18135"/>
    </row>
    <row r="18136" spans="9:11" x14ac:dyDescent="0.25">
      <c r="I18136"/>
      <c r="K18136"/>
    </row>
    <row r="18137" spans="9:11" x14ac:dyDescent="0.25">
      <c r="I18137"/>
      <c r="K18137"/>
    </row>
    <row r="18138" spans="9:11" x14ac:dyDescent="0.25">
      <c r="I18138"/>
      <c r="K18138"/>
    </row>
    <row r="18139" spans="9:11" x14ac:dyDescent="0.25">
      <c r="I18139"/>
      <c r="K18139"/>
    </row>
    <row r="18140" spans="9:11" x14ac:dyDescent="0.25">
      <c r="I18140"/>
      <c r="K18140"/>
    </row>
    <row r="18141" spans="9:11" x14ac:dyDescent="0.25">
      <c r="I18141"/>
      <c r="K18141"/>
    </row>
    <row r="18142" spans="9:11" x14ac:dyDescent="0.25">
      <c r="I18142"/>
      <c r="K18142"/>
    </row>
    <row r="18143" spans="9:11" x14ac:dyDescent="0.25">
      <c r="I18143"/>
      <c r="K18143"/>
    </row>
    <row r="18144" spans="9:11" x14ac:dyDescent="0.25">
      <c r="I18144"/>
      <c r="K18144"/>
    </row>
    <row r="18145" spans="9:11" x14ac:dyDescent="0.25">
      <c r="I18145"/>
      <c r="K18145"/>
    </row>
    <row r="18146" spans="9:11" x14ac:dyDescent="0.25">
      <c r="I18146"/>
      <c r="K18146"/>
    </row>
    <row r="18147" spans="9:11" x14ac:dyDescent="0.25">
      <c r="I18147"/>
      <c r="K18147"/>
    </row>
    <row r="18148" spans="9:11" x14ac:dyDescent="0.25">
      <c r="I18148"/>
      <c r="K18148"/>
    </row>
    <row r="18149" spans="9:11" x14ac:dyDescent="0.25">
      <c r="I18149"/>
      <c r="K18149"/>
    </row>
    <row r="18150" spans="9:11" x14ac:dyDescent="0.25">
      <c r="I18150"/>
      <c r="K18150"/>
    </row>
    <row r="18151" spans="9:11" x14ac:dyDescent="0.25">
      <c r="I18151"/>
      <c r="K18151"/>
    </row>
    <row r="18152" spans="9:11" x14ac:dyDescent="0.25">
      <c r="I18152"/>
      <c r="K18152"/>
    </row>
    <row r="18153" spans="9:11" x14ac:dyDescent="0.25">
      <c r="I18153"/>
      <c r="K18153"/>
    </row>
    <row r="18154" spans="9:11" x14ac:dyDescent="0.25">
      <c r="I18154"/>
      <c r="K18154"/>
    </row>
    <row r="18155" spans="9:11" x14ac:dyDescent="0.25">
      <c r="I18155"/>
      <c r="K18155"/>
    </row>
    <row r="18156" spans="9:11" x14ac:dyDescent="0.25">
      <c r="I18156"/>
      <c r="K18156"/>
    </row>
    <row r="18157" spans="9:11" x14ac:dyDescent="0.25">
      <c r="I18157"/>
      <c r="K18157"/>
    </row>
    <row r="18158" spans="9:11" x14ac:dyDescent="0.25">
      <c r="I18158"/>
      <c r="K18158"/>
    </row>
    <row r="18159" spans="9:11" x14ac:dyDescent="0.25">
      <c r="I18159"/>
      <c r="K18159"/>
    </row>
    <row r="18160" spans="9:11" x14ac:dyDescent="0.25">
      <c r="I18160"/>
      <c r="K18160"/>
    </row>
    <row r="18161" spans="9:11" x14ac:dyDescent="0.25">
      <c r="I18161"/>
      <c r="K18161"/>
    </row>
    <row r="18162" spans="9:11" x14ac:dyDescent="0.25">
      <c r="I18162"/>
      <c r="K18162"/>
    </row>
    <row r="18163" spans="9:11" x14ac:dyDescent="0.25">
      <c r="I18163"/>
      <c r="K18163"/>
    </row>
    <row r="18164" spans="9:11" x14ac:dyDescent="0.25">
      <c r="I18164"/>
      <c r="K18164"/>
    </row>
    <row r="18165" spans="9:11" x14ac:dyDescent="0.25">
      <c r="I18165"/>
      <c r="K18165"/>
    </row>
    <row r="18166" spans="9:11" x14ac:dyDescent="0.25">
      <c r="I18166"/>
      <c r="K18166"/>
    </row>
    <row r="18167" spans="9:11" x14ac:dyDescent="0.25">
      <c r="I18167"/>
      <c r="K18167"/>
    </row>
    <row r="18168" spans="9:11" x14ac:dyDescent="0.25">
      <c r="I18168"/>
      <c r="K18168"/>
    </row>
    <row r="18169" spans="9:11" x14ac:dyDescent="0.25">
      <c r="I18169"/>
      <c r="K18169"/>
    </row>
    <row r="18170" spans="9:11" x14ac:dyDescent="0.25">
      <c r="I18170"/>
      <c r="K18170"/>
    </row>
    <row r="18171" spans="9:11" x14ac:dyDescent="0.25">
      <c r="I18171"/>
      <c r="K18171"/>
    </row>
    <row r="18172" spans="9:11" x14ac:dyDescent="0.25">
      <c r="I18172"/>
      <c r="K18172"/>
    </row>
    <row r="18173" spans="9:11" x14ac:dyDescent="0.25">
      <c r="I18173"/>
      <c r="K18173"/>
    </row>
    <row r="18174" spans="9:11" x14ac:dyDescent="0.25">
      <c r="I18174"/>
      <c r="K18174"/>
    </row>
    <row r="18175" spans="9:11" x14ac:dyDescent="0.25">
      <c r="I18175"/>
      <c r="K18175"/>
    </row>
    <row r="18176" spans="9:11" x14ac:dyDescent="0.25">
      <c r="I18176"/>
      <c r="K18176"/>
    </row>
    <row r="18177" spans="9:11" x14ac:dyDescent="0.25">
      <c r="I18177"/>
      <c r="K18177"/>
    </row>
    <row r="18178" spans="9:11" x14ac:dyDescent="0.25">
      <c r="I18178"/>
      <c r="K18178"/>
    </row>
    <row r="18179" spans="9:11" x14ac:dyDescent="0.25">
      <c r="I18179"/>
      <c r="K18179"/>
    </row>
    <row r="18180" spans="9:11" x14ac:dyDescent="0.25">
      <c r="I18180"/>
      <c r="K18180"/>
    </row>
    <row r="18181" spans="9:11" x14ac:dyDescent="0.25">
      <c r="I18181"/>
      <c r="K18181"/>
    </row>
    <row r="18182" spans="9:11" x14ac:dyDescent="0.25">
      <c r="I18182"/>
      <c r="K18182"/>
    </row>
    <row r="18183" spans="9:11" x14ac:dyDescent="0.25">
      <c r="I18183"/>
      <c r="K18183"/>
    </row>
    <row r="18184" spans="9:11" x14ac:dyDescent="0.25">
      <c r="I18184"/>
      <c r="K18184"/>
    </row>
    <row r="18185" spans="9:11" x14ac:dyDescent="0.25">
      <c r="I18185"/>
      <c r="K18185"/>
    </row>
    <row r="18186" spans="9:11" x14ac:dyDescent="0.25">
      <c r="I18186"/>
      <c r="K18186"/>
    </row>
    <row r="18187" spans="9:11" x14ac:dyDescent="0.25">
      <c r="I18187"/>
      <c r="K18187"/>
    </row>
    <row r="18188" spans="9:11" x14ac:dyDescent="0.25">
      <c r="I18188"/>
      <c r="K18188"/>
    </row>
    <row r="18189" spans="9:11" x14ac:dyDescent="0.25">
      <c r="I18189"/>
      <c r="K18189"/>
    </row>
    <row r="18190" spans="9:11" x14ac:dyDescent="0.25">
      <c r="I18190"/>
      <c r="K18190"/>
    </row>
    <row r="18191" spans="9:11" x14ac:dyDescent="0.25">
      <c r="I18191"/>
      <c r="K18191"/>
    </row>
    <row r="18192" spans="9:11" x14ac:dyDescent="0.25">
      <c r="I18192"/>
      <c r="K18192"/>
    </row>
    <row r="18193" spans="9:11" x14ac:dyDescent="0.25">
      <c r="I18193"/>
      <c r="K18193"/>
    </row>
    <row r="18194" spans="9:11" x14ac:dyDescent="0.25">
      <c r="I18194"/>
      <c r="K18194"/>
    </row>
    <row r="18195" spans="9:11" x14ac:dyDescent="0.25">
      <c r="I18195"/>
      <c r="K18195"/>
    </row>
    <row r="18196" spans="9:11" x14ac:dyDescent="0.25">
      <c r="I18196"/>
      <c r="K18196"/>
    </row>
    <row r="18197" spans="9:11" x14ac:dyDescent="0.25">
      <c r="I18197"/>
      <c r="K18197"/>
    </row>
    <row r="18198" spans="9:11" x14ac:dyDescent="0.25">
      <c r="I18198"/>
      <c r="K18198"/>
    </row>
    <row r="18199" spans="9:11" x14ac:dyDescent="0.25">
      <c r="I18199"/>
      <c r="K18199"/>
    </row>
    <row r="18200" spans="9:11" x14ac:dyDescent="0.25">
      <c r="I18200"/>
      <c r="K18200"/>
    </row>
    <row r="18201" spans="9:11" x14ac:dyDescent="0.25">
      <c r="I18201"/>
      <c r="K18201"/>
    </row>
    <row r="18202" spans="9:11" x14ac:dyDescent="0.25">
      <c r="I18202"/>
      <c r="K18202"/>
    </row>
    <row r="18203" spans="9:11" x14ac:dyDescent="0.25">
      <c r="I18203"/>
      <c r="K18203"/>
    </row>
    <row r="18204" spans="9:11" x14ac:dyDescent="0.25">
      <c r="I18204"/>
      <c r="K18204"/>
    </row>
    <row r="18205" spans="9:11" x14ac:dyDescent="0.25">
      <c r="I18205"/>
      <c r="K18205"/>
    </row>
    <row r="18206" spans="9:11" x14ac:dyDescent="0.25">
      <c r="I18206"/>
      <c r="K18206"/>
    </row>
    <row r="18207" spans="9:11" x14ac:dyDescent="0.25">
      <c r="I18207"/>
      <c r="K18207"/>
    </row>
    <row r="18208" spans="9:11" x14ac:dyDescent="0.25">
      <c r="I18208"/>
      <c r="K18208"/>
    </row>
    <row r="18209" spans="9:11" x14ac:dyDescent="0.25">
      <c r="I18209"/>
      <c r="K18209"/>
    </row>
    <row r="18210" spans="9:11" x14ac:dyDescent="0.25">
      <c r="I18210"/>
      <c r="K18210"/>
    </row>
    <row r="18211" spans="9:11" x14ac:dyDescent="0.25">
      <c r="I18211"/>
      <c r="K18211"/>
    </row>
    <row r="18212" spans="9:11" x14ac:dyDescent="0.25">
      <c r="I18212"/>
      <c r="K18212"/>
    </row>
    <row r="18213" spans="9:11" x14ac:dyDescent="0.25">
      <c r="I18213"/>
      <c r="K18213"/>
    </row>
    <row r="18214" spans="9:11" x14ac:dyDescent="0.25">
      <c r="I18214"/>
      <c r="K18214"/>
    </row>
    <row r="18215" spans="9:11" x14ac:dyDescent="0.25">
      <c r="I18215"/>
      <c r="K18215"/>
    </row>
    <row r="18216" spans="9:11" x14ac:dyDescent="0.25">
      <c r="I18216"/>
      <c r="K18216"/>
    </row>
    <row r="18217" spans="9:11" x14ac:dyDescent="0.25">
      <c r="I18217"/>
      <c r="K18217"/>
    </row>
    <row r="18218" spans="9:11" x14ac:dyDescent="0.25">
      <c r="I18218"/>
      <c r="K18218"/>
    </row>
    <row r="18219" spans="9:11" x14ac:dyDescent="0.25">
      <c r="I18219"/>
      <c r="K18219"/>
    </row>
    <row r="18220" spans="9:11" x14ac:dyDescent="0.25">
      <c r="I18220"/>
      <c r="K18220"/>
    </row>
    <row r="18221" spans="9:11" x14ac:dyDescent="0.25">
      <c r="I18221"/>
      <c r="K18221"/>
    </row>
    <row r="18222" spans="9:11" x14ac:dyDescent="0.25">
      <c r="I18222"/>
      <c r="K18222"/>
    </row>
    <row r="18223" spans="9:11" x14ac:dyDescent="0.25">
      <c r="I18223"/>
      <c r="K18223"/>
    </row>
    <row r="18224" spans="9:11" x14ac:dyDescent="0.25">
      <c r="I18224"/>
      <c r="K18224"/>
    </row>
    <row r="18225" spans="9:11" x14ac:dyDescent="0.25">
      <c r="I18225"/>
      <c r="K18225"/>
    </row>
    <row r="18226" spans="9:11" x14ac:dyDescent="0.25">
      <c r="I18226"/>
      <c r="K18226"/>
    </row>
    <row r="18227" spans="9:11" x14ac:dyDescent="0.25">
      <c r="I18227"/>
      <c r="K18227"/>
    </row>
    <row r="18228" spans="9:11" x14ac:dyDescent="0.25">
      <c r="I18228"/>
      <c r="K18228"/>
    </row>
    <row r="18229" spans="9:11" x14ac:dyDescent="0.25">
      <c r="I18229"/>
      <c r="K18229"/>
    </row>
    <row r="18230" spans="9:11" x14ac:dyDescent="0.25">
      <c r="I18230"/>
      <c r="K18230"/>
    </row>
    <row r="18231" spans="9:11" x14ac:dyDescent="0.25">
      <c r="I18231"/>
      <c r="K18231"/>
    </row>
    <row r="18232" spans="9:11" x14ac:dyDescent="0.25">
      <c r="I18232"/>
      <c r="K18232"/>
    </row>
    <row r="18233" spans="9:11" x14ac:dyDescent="0.25">
      <c r="I18233"/>
      <c r="K18233"/>
    </row>
    <row r="18234" spans="9:11" x14ac:dyDescent="0.25">
      <c r="I18234"/>
      <c r="K18234"/>
    </row>
    <row r="18235" spans="9:11" x14ac:dyDescent="0.25">
      <c r="I18235"/>
      <c r="K18235"/>
    </row>
    <row r="18236" spans="9:11" x14ac:dyDescent="0.25">
      <c r="I18236"/>
      <c r="K18236"/>
    </row>
    <row r="18237" spans="9:11" x14ac:dyDescent="0.25">
      <c r="I18237"/>
      <c r="K18237"/>
    </row>
    <row r="18238" spans="9:11" x14ac:dyDescent="0.25">
      <c r="I18238"/>
      <c r="K18238"/>
    </row>
    <row r="18239" spans="9:11" x14ac:dyDescent="0.25">
      <c r="I18239"/>
      <c r="K18239"/>
    </row>
    <row r="18240" spans="9:11" x14ac:dyDescent="0.25">
      <c r="I18240"/>
      <c r="K18240"/>
    </row>
    <row r="18241" spans="9:11" x14ac:dyDescent="0.25">
      <c r="I18241"/>
      <c r="K18241"/>
    </row>
    <row r="18242" spans="9:11" x14ac:dyDescent="0.25">
      <c r="I18242"/>
      <c r="K18242"/>
    </row>
    <row r="18243" spans="9:11" x14ac:dyDescent="0.25">
      <c r="I18243"/>
      <c r="K18243"/>
    </row>
    <row r="18244" spans="9:11" x14ac:dyDescent="0.25">
      <c r="I18244"/>
      <c r="K18244"/>
    </row>
    <row r="18245" spans="9:11" x14ac:dyDescent="0.25">
      <c r="I18245"/>
      <c r="K18245"/>
    </row>
    <row r="18246" spans="9:11" x14ac:dyDescent="0.25">
      <c r="I18246"/>
      <c r="K18246"/>
    </row>
    <row r="18247" spans="9:11" x14ac:dyDescent="0.25">
      <c r="I18247"/>
      <c r="K18247"/>
    </row>
    <row r="18248" spans="9:11" x14ac:dyDescent="0.25">
      <c r="I18248"/>
      <c r="K18248"/>
    </row>
    <row r="18249" spans="9:11" x14ac:dyDescent="0.25">
      <c r="I18249"/>
      <c r="K18249"/>
    </row>
    <row r="18250" spans="9:11" x14ac:dyDescent="0.25">
      <c r="I18250"/>
      <c r="K18250"/>
    </row>
    <row r="18251" spans="9:11" x14ac:dyDescent="0.25">
      <c r="I18251"/>
      <c r="K18251"/>
    </row>
    <row r="18252" spans="9:11" x14ac:dyDescent="0.25">
      <c r="I18252"/>
      <c r="K18252"/>
    </row>
    <row r="18253" spans="9:11" x14ac:dyDescent="0.25">
      <c r="I18253"/>
      <c r="K18253"/>
    </row>
    <row r="18254" spans="9:11" x14ac:dyDescent="0.25">
      <c r="I18254"/>
      <c r="K18254"/>
    </row>
    <row r="18255" spans="9:11" x14ac:dyDescent="0.25">
      <c r="I18255"/>
      <c r="K18255"/>
    </row>
    <row r="18256" spans="9:11" x14ac:dyDescent="0.25">
      <c r="I18256"/>
      <c r="K18256"/>
    </row>
    <row r="18257" spans="9:11" x14ac:dyDescent="0.25">
      <c r="I18257"/>
      <c r="K18257"/>
    </row>
    <row r="18258" spans="9:11" x14ac:dyDescent="0.25">
      <c r="I18258"/>
      <c r="K18258"/>
    </row>
    <row r="18259" spans="9:11" x14ac:dyDescent="0.25">
      <c r="I18259"/>
      <c r="K18259"/>
    </row>
    <row r="18260" spans="9:11" x14ac:dyDescent="0.25">
      <c r="I18260"/>
      <c r="K18260"/>
    </row>
    <row r="18261" spans="9:11" x14ac:dyDescent="0.25">
      <c r="I18261"/>
      <c r="K18261"/>
    </row>
    <row r="18262" spans="9:11" x14ac:dyDescent="0.25">
      <c r="I18262"/>
      <c r="K18262"/>
    </row>
    <row r="18263" spans="9:11" x14ac:dyDescent="0.25">
      <c r="I18263"/>
      <c r="K18263"/>
    </row>
    <row r="18264" spans="9:11" x14ac:dyDescent="0.25">
      <c r="I18264"/>
      <c r="K18264"/>
    </row>
    <row r="18265" spans="9:11" x14ac:dyDescent="0.25">
      <c r="I18265"/>
      <c r="K18265"/>
    </row>
    <row r="18266" spans="9:11" x14ac:dyDescent="0.25">
      <c r="I18266"/>
      <c r="K18266"/>
    </row>
    <row r="18267" spans="9:11" x14ac:dyDescent="0.25">
      <c r="I18267"/>
      <c r="K18267"/>
    </row>
    <row r="18268" spans="9:11" x14ac:dyDescent="0.25">
      <c r="I18268"/>
      <c r="K18268"/>
    </row>
    <row r="18269" spans="9:11" x14ac:dyDescent="0.25">
      <c r="I18269"/>
      <c r="K18269"/>
    </row>
    <row r="18270" spans="9:11" x14ac:dyDescent="0.25">
      <c r="I18270"/>
      <c r="K18270"/>
    </row>
    <row r="18271" spans="9:11" x14ac:dyDescent="0.25">
      <c r="I18271"/>
      <c r="K18271"/>
    </row>
    <row r="18272" spans="9:11" x14ac:dyDescent="0.25">
      <c r="I18272"/>
      <c r="K18272"/>
    </row>
    <row r="18273" spans="9:11" x14ac:dyDescent="0.25">
      <c r="I18273"/>
      <c r="K18273"/>
    </row>
    <row r="18274" spans="9:11" x14ac:dyDescent="0.25">
      <c r="I18274"/>
      <c r="K18274"/>
    </row>
    <row r="18275" spans="9:11" x14ac:dyDescent="0.25">
      <c r="I18275"/>
      <c r="K18275"/>
    </row>
    <row r="18276" spans="9:11" x14ac:dyDescent="0.25">
      <c r="I18276"/>
      <c r="K18276"/>
    </row>
    <row r="18277" spans="9:11" x14ac:dyDescent="0.25">
      <c r="I18277"/>
      <c r="K18277"/>
    </row>
    <row r="18278" spans="9:11" x14ac:dyDescent="0.25">
      <c r="I18278"/>
      <c r="K18278"/>
    </row>
    <row r="18279" spans="9:11" x14ac:dyDescent="0.25">
      <c r="I18279"/>
      <c r="K18279"/>
    </row>
    <row r="18280" spans="9:11" x14ac:dyDescent="0.25">
      <c r="I18280"/>
      <c r="K18280"/>
    </row>
    <row r="18281" spans="9:11" x14ac:dyDescent="0.25">
      <c r="I18281"/>
      <c r="K18281"/>
    </row>
    <row r="18282" spans="9:11" x14ac:dyDescent="0.25">
      <c r="I18282"/>
      <c r="K18282"/>
    </row>
    <row r="18283" spans="9:11" x14ac:dyDescent="0.25">
      <c r="I18283"/>
      <c r="K18283"/>
    </row>
    <row r="18284" spans="9:11" x14ac:dyDescent="0.25">
      <c r="I18284"/>
      <c r="K18284"/>
    </row>
    <row r="18285" spans="9:11" x14ac:dyDescent="0.25">
      <c r="I18285"/>
      <c r="K18285"/>
    </row>
    <row r="18286" spans="9:11" x14ac:dyDescent="0.25">
      <c r="I18286"/>
      <c r="K18286"/>
    </row>
    <row r="18287" spans="9:11" x14ac:dyDescent="0.25">
      <c r="I18287"/>
      <c r="K18287"/>
    </row>
    <row r="18288" spans="9:11" x14ac:dyDescent="0.25">
      <c r="I18288"/>
      <c r="K18288"/>
    </row>
    <row r="18289" spans="9:11" x14ac:dyDescent="0.25">
      <c r="I18289"/>
      <c r="K18289"/>
    </row>
    <row r="18290" spans="9:11" x14ac:dyDescent="0.25">
      <c r="I18290"/>
      <c r="K18290"/>
    </row>
    <row r="18291" spans="9:11" x14ac:dyDescent="0.25">
      <c r="I18291"/>
      <c r="K18291"/>
    </row>
    <row r="18292" spans="9:11" x14ac:dyDescent="0.25">
      <c r="I18292"/>
      <c r="K18292"/>
    </row>
    <row r="18293" spans="9:11" x14ac:dyDescent="0.25">
      <c r="I18293"/>
      <c r="K18293"/>
    </row>
    <row r="18294" spans="9:11" x14ac:dyDescent="0.25">
      <c r="I18294"/>
      <c r="K18294"/>
    </row>
    <row r="18295" spans="9:11" x14ac:dyDescent="0.25">
      <c r="I18295"/>
      <c r="K18295"/>
    </row>
    <row r="18296" spans="9:11" x14ac:dyDescent="0.25">
      <c r="I18296"/>
      <c r="K18296"/>
    </row>
    <row r="18297" spans="9:11" x14ac:dyDescent="0.25">
      <c r="I18297"/>
      <c r="K18297"/>
    </row>
    <row r="18298" spans="9:11" x14ac:dyDescent="0.25">
      <c r="I18298"/>
      <c r="K18298"/>
    </row>
    <row r="18299" spans="9:11" x14ac:dyDescent="0.25">
      <c r="I18299"/>
      <c r="K18299"/>
    </row>
    <row r="18300" spans="9:11" x14ac:dyDescent="0.25">
      <c r="I18300"/>
      <c r="K18300"/>
    </row>
    <row r="18301" spans="9:11" x14ac:dyDescent="0.25">
      <c r="I18301"/>
      <c r="K18301"/>
    </row>
    <row r="18302" spans="9:11" x14ac:dyDescent="0.25">
      <c r="I18302"/>
      <c r="K18302"/>
    </row>
    <row r="18303" spans="9:11" x14ac:dyDescent="0.25">
      <c r="I18303"/>
      <c r="K18303"/>
    </row>
    <row r="18304" spans="9:11" x14ac:dyDescent="0.25">
      <c r="I18304"/>
      <c r="K18304"/>
    </row>
    <row r="18305" spans="9:11" x14ac:dyDescent="0.25">
      <c r="I18305"/>
      <c r="K18305"/>
    </row>
    <row r="18306" spans="9:11" x14ac:dyDescent="0.25">
      <c r="I18306"/>
      <c r="K18306"/>
    </row>
    <row r="18307" spans="9:11" x14ac:dyDescent="0.25">
      <c r="I18307"/>
      <c r="K18307"/>
    </row>
    <row r="18308" spans="9:11" x14ac:dyDescent="0.25">
      <c r="I18308"/>
      <c r="K18308"/>
    </row>
    <row r="18309" spans="9:11" x14ac:dyDescent="0.25">
      <c r="I18309"/>
      <c r="K18309"/>
    </row>
    <row r="18310" spans="9:11" x14ac:dyDescent="0.25">
      <c r="I18310"/>
      <c r="K18310"/>
    </row>
    <row r="18311" spans="9:11" x14ac:dyDescent="0.25">
      <c r="I18311"/>
      <c r="K18311"/>
    </row>
    <row r="18312" spans="9:11" x14ac:dyDescent="0.25">
      <c r="I18312"/>
      <c r="K18312"/>
    </row>
    <row r="18313" spans="9:11" x14ac:dyDescent="0.25">
      <c r="I18313"/>
      <c r="K18313"/>
    </row>
    <row r="18314" spans="9:11" x14ac:dyDescent="0.25">
      <c r="I18314"/>
      <c r="K18314"/>
    </row>
    <row r="18315" spans="9:11" x14ac:dyDescent="0.25">
      <c r="I18315"/>
      <c r="K18315"/>
    </row>
    <row r="18316" spans="9:11" x14ac:dyDescent="0.25">
      <c r="I18316"/>
      <c r="K18316"/>
    </row>
    <row r="18317" spans="9:11" x14ac:dyDescent="0.25">
      <c r="I18317"/>
      <c r="K18317"/>
    </row>
    <row r="18318" spans="9:11" x14ac:dyDescent="0.25">
      <c r="I18318"/>
      <c r="K18318"/>
    </row>
    <row r="18319" spans="9:11" x14ac:dyDescent="0.25">
      <c r="I18319"/>
      <c r="K18319"/>
    </row>
    <row r="18320" spans="9:11" x14ac:dyDescent="0.25">
      <c r="I18320"/>
      <c r="K18320"/>
    </row>
    <row r="18321" spans="9:11" x14ac:dyDescent="0.25">
      <c r="I18321"/>
      <c r="K18321"/>
    </row>
    <row r="18322" spans="9:11" x14ac:dyDescent="0.25">
      <c r="I18322"/>
      <c r="K18322"/>
    </row>
    <row r="18323" spans="9:11" x14ac:dyDescent="0.25">
      <c r="I18323"/>
      <c r="K18323"/>
    </row>
    <row r="18324" spans="9:11" x14ac:dyDescent="0.25">
      <c r="I18324"/>
      <c r="K18324"/>
    </row>
    <row r="18325" spans="9:11" x14ac:dyDescent="0.25">
      <c r="I18325"/>
      <c r="K18325"/>
    </row>
    <row r="18326" spans="9:11" x14ac:dyDescent="0.25">
      <c r="I18326"/>
      <c r="K18326"/>
    </row>
    <row r="18327" spans="9:11" x14ac:dyDescent="0.25">
      <c r="I18327"/>
      <c r="K18327"/>
    </row>
    <row r="18328" spans="9:11" x14ac:dyDescent="0.25">
      <c r="I18328"/>
      <c r="K18328"/>
    </row>
    <row r="18329" spans="9:11" x14ac:dyDescent="0.25">
      <c r="I18329"/>
      <c r="K18329"/>
    </row>
    <row r="18330" spans="9:11" x14ac:dyDescent="0.25">
      <c r="I18330"/>
      <c r="K18330"/>
    </row>
    <row r="18331" spans="9:11" x14ac:dyDescent="0.25">
      <c r="I18331"/>
      <c r="K18331"/>
    </row>
    <row r="18332" spans="9:11" x14ac:dyDescent="0.25">
      <c r="I18332"/>
      <c r="K18332"/>
    </row>
    <row r="18333" spans="9:11" x14ac:dyDescent="0.25">
      <c r="I18333"/>
      <c r="K18333"/>
    </row>
    <row r="18334" spans="9:11" x14ac:dyDescent="0.25">
      <c r="I18334"/>
      <c r="K18334"/>
    </row>
    <row r="18335" spans="9:11" x14ac:dyDescent="0.25">
      <c r="I18335"/>
      <c r="K18335"/>
    </row>
    <row r="18336" spans="9:11" x14ac:dyDescent="0.25">
      <c r="I18336"/>
      <c r="K18336"/>
    </row>
    <row r="18337" spans="9:11" x14ac:dyDescent="0.25">
      <c r="I18337"/>
      <c r="K18337"/>
    </row>
    <row r="18338" spans="9:11" x14ac:dyDescent="0.25">
      <c r="I18338"/>
      <c r="K18338"/>
    </row>
    <row r="18339" spans="9:11" x14ac:dyDescent="0.25">
      <c r="I18339"/>
      <c r="K18339"/>
    </row>
    <row r="18340" spans="9:11" x14ac:dyDescent="0.25">
      <c r="I18340"/>
      <c r="K18340"/>
    </row>
    <row r="18341" spans="9:11" x14ac:dyDescent="0.25">
      <c r="I18341"/>
      <c r="K18341"/>
    </row>
    <row r="18342" spans="9:11" x14ac:dyDescent="0.25">
      <c r="I18342"/>
      <c r="K18342"/>
    </row>
    <row r="18343" spans="9:11" x14ac:dyDescent="0.25">
      <c r="I18343"/>
      <c r="K18343"/>
    </row>
    <row r="18344" spans="9:11" x14ac:dyDescent="0.25">
      <c r="I18344"/>
      <c r="K18344"/>
    </row>
    <row r="18345" spans="9:11" x14ac:dyDescent="0.25">
      <c r="I18345"/>
      <c r="K18345"/>
    </row>
    <row r="18346" spans="9:11" x14ac:dyDescent="0.25">
      <c r="I18346"/>
      <c r="K18346"/>
    </row>
    <row r="18347" spans="9:11" x14ac:dyDescent="0.25">
      <c r="I18347"/>
      <c r="K18347"/>
    </row>
    <row r="18348" spans="9:11" x14ac:dyDescent="0.25">
      <c r="I18348"/>
      <c r="K18348"/>
    </row>
    <row r="18349" spans="9:11" x14ac:dyDescent="0.25">
      <c r="I18349"/>
      <c r="K18349"/>
    </row>
    <row r="18350" spans="9:11" x14ac:dyDescent="0.25">
      <c r="I18350"/>
      <c r="K18350"/>
    </row>
    <row r="18351" spans="9:11" x14ac:dyDescent="0.25">
      <c r="I18351"/>
      <c r="K18351"/>
    </row>
    <row r="18352" spans="9:11" x14ac:dyDescent="0.25">
      <c r="I18352"/>
      <c r="K18352"/>
    </row>
    <row r="18353" spans="9:11" x14ac:dyDescent="0.25">
      <c r="I18353"/>
      <c r="K18353"/>
    </row>
    <row r="18354" spans="9:11" x14ac:dyDescent="0.25">
      <c r="I18354"/>
      <c r="K18354"/>
    </row>
    <row r="18355" spans="9:11" x14ac:dyDescent="0.25">
      <c r="I18355"/>
      <c r="K18355"/>
    </row>
    <row r="18356" spans="9:11" x14ac:dyDescent="0.25">
      <c r="I18356"/>
      <c r="K18356"/>
    </row>
    <row r="18357" spans="9:11" x14ac:dyDescent="0.25">
      <c r="I18357"/>
      <c r="K18357"/>
    </row>
    <row r="18358" spans="9:11" x14ac:dyDescent="0.25">
      <c r="I18358"/>
      <c r="K18358"/>
    </row>
    <row r="18359" spans="9:11" x14ac:dyDescent="0.25">
      <c r="I18359"/>
      <c r="K18359"/>
    </row>
    <row r="18360" spans="9:11" x14ac:dyDescent="0.25">
      <c r="I18360"/>
      <c r="K18360"/>
    </row>
    <row r="18361" spans="9:11" x14ac:dyDescent="0.25">
      <c r="I18361"/>
      <c r="K18361"/>
    </row>
    <row r="18362" spans="9:11" x14ac:dyDescent="0.25">
      <c r="I18362"/>
      <c r="K18362"/>
    </row>
    <row r="18363" spans="9:11" x14ac:dyDescent="0.25">
      <c r="I18363"/>
      <c r="K18363"/>
    </row>
    <row r="18364" spans="9:11" x14ac:dyDescent="0.25">
      <c r="I18364"/>
      <c r="K18364"/>
    </row>
    <row r="18365" spans="9:11" x14ac:dyDescent="0.25">
      <c r="I18365"/>
      <c r="K18365"/>
    </row>
    <row r="18366" spans="9:11" x14ac:dyDescent="0.25">
      <c r="I18366"/>
      <c r="K18366"/>
    </row>
    <row r="18367" spans="9:11" x14ac:dyDescent="0.25">
      <c r="I18367"/>
      <c r="K18367"/>
    </row>
    <row r="18368" spans="9:11" x14ac:dyDescent="0.25">
      <c r="I18368"/>
      <c r="K18368"/>
    </row>
    <row r="18369" spans="9:11" x14ac:dyDescent="0.25">
      <c r="I18369"/>
      <c r="K18369"/>
    </row>
    <row r="18370" spans="9:11" x14ac:dyDescent="0.25">
      <c r="I18370"/>
      <c r="K18370"/>
    </row>
    <row r="18371" spans="9:11" x14ac:dyDescent="0.25">
      <c r="I18371"/>
      <c r="K18371"/>
    </row>
    <row r="18372" spans="9:11" x14ac:dyDescent="0.25">
      <c r="I18372"/>
      <c r="K18372"/>
    </row>
    <row r="18373" spans="9:11" x14ac:dyDescent="0.25">
      <c r="I18373"/>
      <c r="K18373"/>
    </row>
    <row r="18374" spans="9:11" x14ac:dyDescent="0.25">
      <c r="I18374"/>
      <c r="K18374"/>
    </row>
    <row r="18375" spans="9:11" x14ac:dyDescent="0.25">
      <c r="I18375"/>
      <c r="K18375"/>
    </row>
    <row r="18376" spans="9:11" x14ac:dyDescent="0.25">
      <c r="I18376"/>
      <c r="K18376"/>
    </row>
    <row r="18377" spans="9:11" x14ac:dyDescent="0.25">
      <c r="I18377"/>
      <c r="K18377"/>
    </row>
    <row r="18378" spans="9:11" x14ac:dyDescent="0.25">
      <c r="I18378"/>
      <c r="K18378"/>
    </row>
    <row r="18379" spans="9:11" x14ac:dyDescent="0.25">
      <c r="I18379"/>
      <c r="K18379"/>
    </row>
    <row r="18380" spans="9:11" x14ac:dyDescent="0.25">
      <c r="I18380"/>
      <c r="K18380"/>
    </row>
    <row r="18381" spans="9:11" x14ac:dyDescent="0.25">
      <c r="I18381"/>
      <c r="K18381"/>
    </row>
    <row r="18382" spans="9:11" x14ac:dyDescent="0.25">
      <c r="I18382"/>
      <c r="K18382"/>
    </row>
    <row r="18383" spans="9:11" x14ac:dyDescent="0.25">
      <c r="I18383"/>
      <c r="K18383"/>
    </row>
    <row r="18384" spans="9:11" x14ac:dyDescent="0.25">
      <c r="I18384"/>
      <c r="K18384"/>
    </row>
    <row r="18385" spans="9:11" x14ac:dyDescent="0.25">
      <c r="I18385"/>
      <c r="K18385"/>
    </row>
    <row r="18386" spans="9:11" x14ac:dyDescent="0.25">
      <c r="I18386"/>
      <c r="K18386"/>
    </row>
    <row r="18387" spans="9:11" x14ac:dyDescent="0.25">
      <c r="I18387"/>
      <c r="K18387"/>
    </row>
    <row r="18388" spans="9:11" x14ac:dyDescent="0.25">
      <c r="I18388"/>
      <c r="K18388"/>
    </row>
    <row r="18389" spans="9:11" x14ac:dyDescent="0.25">
      <c r="I18389"/>
      <c r="K18389"/>
    </row>
    <row r="18390" spans="9:11" x14ac:dyDescent="0.25">
      <c r="I18390"/>
      <c r="K18390"/>
    </row>
    <row r="18391" spans="9:11" x14ac:dyDescent="0.25">
      <c r="I18391"/>
      <c r="K18391"/>
    </row>
    <row r="18392" spans="9:11" x14ac:dyDescent="0.25">
      <c r="I18392"/>
      <c r="K18392"/>
    </row>
    <row r="18393" spans="9:11" x14ac:dyDescent="0.25">
      <c r="I18393"/>
      <c r="K18393"/>
    </row>
    <row r="18394" spans="9:11" x14ac:dyDescent="0.25">
      <c r="I18394"/>
      <c r="K18394"/>
    </row>
    <row r="18395" spans="9:11" x14ac:dyDescent="0.25">
      <c r="I18395"/>
      <c r="K18395"/>
    </row>
    <row r="18396" spans="9:11" x14ac:dyDescent="0.25">
      <c r="I18396"/>
      <c r="K18396"/>
    </row>
    <row r="18397" spans="9:11" x14ac:dyDescent="0.25">
      <c r="I18397"/>
      <c r="K18397"/>
    </row>
    <row r="18398" spans="9:11" x14ac:dyDescent="0.25">
      <c r="I18398"/>
      <c r="K18398"/>
    </row>
    <row r="18399" spans="9:11" x14ac:dyDescent="0.25">
      <c r="I18399"/>
      <c r="K18399"/>
    </row>
    <row r="18400" spans="9:11" x14ac:dyDescent="0.25">
      <c r="I18400"/>
      <c r="K18400"/>
    </row>
    <row r="18401" spans="9:11" x14ac:dyDescent="0.25">
      <c r="I18401"/>
      <c r="K18401"/>
    </row>
    <row r="18402" spans="9:11" x14ac:dyDescent="0.25">
      <c r="I18402"/>
      <c r="K18402"/>
    </row>
    <row r="18403" spans="9:11" x14ac:dyDescent="0.25">
      <c r="I18403"/>
      <c r="K18403"/>
    </row>
    <row r="18404" spans="9:11" x14ac:dyDescent="0.25">
      <c r="I18404"/>
      <c r="K18404"/>
    </row>
    <row r="18405" spans="9:11" x14ac:dyDescent="0.25">
      <c r="I18405"/>
      <c r="K18405"/>
    </row>
    <row r="18406" spans="9:11" x14ac:dyDescent="0.25">
      <c r="I18406"/>
      <c r="K18406"/>
    </row>
    <row r="18407" spans="9:11" x14ac:dyDescent="0.25">
      <c r="I18407"/>
      <c r="K18407"/>
    </row>
    <row r="18408" spans="9:11" x14ac:dyDescent="0.25">
      <c r="I18408"/>
      <c r="K18408"/>
    </row>
    <row r="18409" spans="9:11" x14ac:dyDescent="0.25">
      <c r="I18409"/>
      <c r="K18409"/>
    </row>
    <row r="18410" spans="9:11" x14ac:dyDescent="0.25">
      <c r="I18410"/>
      <c r="K18410"/>
    </row>
    <row r="18411" spans="9:11" x14ac:dyDescent="0.25">
      <c r="I18411"/>
      <c r="K18411"/>
    </row>
    <row r="18412" spans="9:11" x14ac:dyDescent="0.25">
      <c r="I18412"/>
      <c r="K18412"/>
    </row>
    <row r="18413" spans="9:11" x14ac:dyDescent="0.25">
      <c r="I18413"/>
      <c r="K18413"/>
    </row>
    <row r="18414" spans="9:11" x14ac:dyDescent="0.25">
      <c r="I18414"/>
      <c r="K18414"/>
    </row>
    <row r="18415" spans="9:11" x14ac:dyDescent="0.25">
      <c r="I18415"/>
      <c r="K18415"/>
    </row>
    <row r="18416" spans="9:11" x14ac:dyDescent="0.25">
      <c r="I18416"/>
      <c r="K18416"/>
    </row>
    <row r="18417" spans="9:11" x14ac:dyDescent="0.25">
      <c r="I18417"/>
      <c r="K18417"/>
    </row>
    <row r="18418" spans="9:11" x14ac:dyDescent="0.25">
      <c r="I18418"/>
      <c r="K18418"/>
    </row>
    <row r="18419" spans="9:11" x14ac:dyDescent="0.25">
      <c r="I18419"/>
      <c r="K18419"/>
    </row>
    <row r="18420" spans="9:11" x14ac:dyDescent="0.25">
      <c r="I18420"/>
      <c r="K18420"/>
    </row>
    <row r="18421" spans="9:11" x14ac:dyDescent="0.25">
      <c r="I18421"/>
      <c r="K18421"/>
    </row>
    <row r="18422" spans="9:11" x14ac:dyDescent="0.25">
      <c r="I18422"/>
      <c r="K18422"/>
    </row>
    <row r="18423" spans="9:11" x14ac:dyDescent="0.25">
      <c r="I18423"/>
      <c r="K18423"/>
    </row>
    <row r="18424" spans="9:11" x14ac:dyDescent="0.25">
      <c r="I18424"/>
      <c r="K18424"/>
    </row>
    <row r="18425" spans="9:11" x14ac:dyDescent="0.25">
      <c r="I18425"/>
      <c r="K18425"/>
    </row>
    <row r="18426" spans="9:11" x14ac:dyDescent="0.25">
      <c r="I18426"/>
      <c r="K18426"/>
    </row>
    <row r="18427" spans="9:11" x14ac:dyDescent="0.25">
      <c r="I18427"/>
      <c r="K18427"/>
    </row>
    <row r="18428" spans="9:11" x14ac:dyDescent="0.25">
      <c r="I18428"/>
      <c r="K18428"/>
    </row>
    <row r="18429" spans="9:11" x14ac:dyDescent="0.25">
      <c r="I18429"/>
      <c r="K18429"/>
    </row>
    <row r="18430" spans="9:11" x14ac:dyDescent="0.25">
      <c r="I18430"/>
      <c r="K18430"/>
    </row>
    <row r="18431" spans="9:11" x14ac:dyDescent="0.25">
      <c r="I18431"/>
      <c r="K18431"/>
    </row>
    <row r="18432" spans="9:11" x14ac:dyDescent="0.25">
      <c r="I18432"/>
      <c r="K18432"/>
    </row>
    <row r="18433" spans="9:11" x14ac:dyDescent="0.25">
      <c r="I18433"/>
      <c r="K18433"/>
    </row>
    <row r="18434" spans="9:11" x14ac:dyDescent="0.25">
      <c r="I18434"/>
      <c r="K18434"/>
    </row>
    <row r="18435" spans="9:11" x14ac:dyDescent="0.25">
      <c r="I18435"/>
      <c r="K18435"/>
    </row>
    <row r="18436" spans="9:11" x14ac:dyDescent="0.25">
      <c r="I18436"/>
      <c r="K18436"/>
    </row>
    <row r="18437" spans="9:11" x14ac:dyDescent="0.25">
      <c r="I18437"/>
      <c r="K18437"/>
    </row>
    <row r="18438" spans="9:11" x14ac:dyDescent="0.25">
      <c r="I18438"/>
      <c r="K18438"/>
    </row>
    <row r="18439" spans="9:11" x14ac:dyDescent="0.25">
      <c r="I18439"/>
      <c r="K18439"/>
    </row>
    <row r="18440" spans="9:11" x14ac:dyDescent="0.25">
      <c r="I18440"/>
      <c r="K18440"/>
    </row>
    <row r="18441" spans="9:11" x14ac:dyDescent="0.25">
      <c r="I18441"/>
      <c r="K18441"/>
    </row>
    <row r="18442" spans="9:11" x14ac:dyDescent="0.25">
      <c r="I18442"/>
      <c r="K18442"/>
    </row>
    <row r="18443" spans="9:11" x14ac:dyDescent="0.25">
      <c r="I18443"/>
      <c r="K18443"/>
    </row>
    <row r="18444" spans="9:11" x14ac:dyDescent="0.25">
      <c r="I18444"/>
      <c r="K18444"/>
    </row>
    <row r="18445" spans="9:11" x14ac:dyDescent="0.25">
      <c r="I18445"/>
      <c r="K18445"/>
    </row>
    <row r="18446" spans="9:11" x14ac:dyDescent="0.25">
      <c r="I18446"/>
      <c r="K18446"/>
    </row>
    <row r="18447" spans="9:11" x14ac:dyDescent="0.25">
      <c r="I18447"/>
      <c r="K18447"/>
    </row>
    <row r="18448" spans="9:11" x14ac:dyDescent="0.25">
      <c r="I18448"/>
      <c r="K18448"/>
    </row>
    <row r="18449" spans="9:11" x14ac:dyDescent="0.25">
      <c r="I18449"/>
      <c r="K18449"/>
    </row>
    <row r="18450" spans="9:11" x14ac:dyDescent="0.25">
      <c r="I18450"/>
      <c r="K18450"/>
    </row>
    <row r="18451" spans="9:11" x14ac:dyDescent="0.25">
      <c r="I18451"/>
      <c r="K18451"/>
    </row>
    <row r="18452" spans="9:11" x14ac:dyDescent="0.25">
      <c r="I18452"/>
      <c r="K18452"/>
    </row>
    <row r="18453" spans="9:11" x14ac:dyDescent="0.25">
      <c r="I18453"/>
      <c r="K18453"/>
    </row>
    <row r="18454" spans="9:11" x14ac:dyDescent="0.25">
      <c r="I18454"/>
      <c r="K18454"/>
    </row>
    <row r="18455" spans="9:11" x14ac:dyDescent="0.25">
      <c r="I18455"/>
      <c r="K18455"/>
    </row>
    <row r="18456" spans="9:11" x14ac:dyDescent="0.25">
      <c r="I18456"/>
      <c r="K18456"/>
    </row>
    <row r="18457" spans="9:11" x14ac:dyDescent="0.25">
      <c r="I18457"/>
      <c r="K18457"/>
    </row>
    <row r="18458" spans="9:11" x14ac:dyDescent="0.25">
      <c r="I18458"/>
      <c r="K18458"/>
    </row>
    <row r="18459" spans="9:11" x14ac:dyDescent="0.25">
      <c r="I18459"/>
      <c r="K18459"/>
    </row>
    <row r="18460" spans="9:11" x14ac:dyDescent="0.25">
      <c r="I18460"/>
      <c r="K18460"/>
    </row>
    <row r="18461" spans="9:11" x14ac:dyDescent="0.25">
      <c r="I18461"/>
      <c r="K18461"/>
    </row>
    <row r="18462" spans="9:11" x14ac:dyDescent="0.25">
      <c r="I18462"/>
      <c r="K18462"/>
    </row>
    <row r="18463" spans="9:11" x14ac:dyDescent="0.25">
      <c r="I18463"/>
      <c r="K18463"/>
    </row>
    <row r="18464" spans="9:11" x14ac:dyDescent="0.25">
      <c r="I18464"/>
      <c r="K18464"/>
    </row>
    <row r="18465" spans="9:11" x14ac:dyDescent="0.25">
      <c r="I18465"/>
      <c r="K18465"/>
    </row>
    <row r="18466" spans="9:11" x14ac:dyDescent="0.25">
      <c r="I18466"/>
      <c r="K18466"/>
    </row>
    <row r="18467" spans="9:11" x14ac:dyDescent="0.25">
      <c r="I18467"/>
      <c r="K18467"/>
    </row>
    <row r="18468" spans="9:11" x14ac:dyDescent="0.25">
      <c r="I18468"/>
      <c r="K18468"/>
    </row>
    <row r="18469" spans="9:11" x14ac:dyDescent="0.25">
      <c r="I18469"/>
      <c r="K18469"/>
    </row>
    <row r="18470" spans="9:11" x14ac:dyDescent="0.25">
      <c r="I18470"/>
      <c r="K18470"/>
    </row>
    <row r="18471" spans="9:11" x14ac:dyDescent="0.25">
      <c r="I18471"/>
      <c r="K18471"/>
    </row>
    <row r="18472" spans="9:11" x14ac:dyDescent="0.25">
      <c r="I18472"/>
      <c r="K18472"/>
    </row>
    <row r="18473" spans="9:11" x14ac:dyDescent="0.25">
      <c r="I18473"/>
      <c r="K18473"/>
    </row>
    <row r="18474" spans="9:11" x14ac:dyDescent="0.25">
      <c r="I18474"/>
      <c r="K18474"/>
    </row>
    <row r="18475" spans="9:11" x14ac:dyDescent="0.25">
      <c r="I18475"/>
      <c r="K18475"/>
    </row>
    <row r="18476" spans="9:11" x14ac:dyDescent="0.25">
      <c r="I18476"/>
      <c r="K18476"/>
    </row>
    <row r="18477" spans="9:11" x14ac:dyDescent="0.25">
      <c r="I18477"/>
      <c r="K18477"/>
    </row>
    <row r="18478" spans="9:11" x14ac:dyDescent="0.25">
      <c r="I18478"/>
      <c r="K18478"/>
    </row>
    <row r="18479" spans="9:11" x14ac:dyDescent="0.25">
      <c r="I18479"/>
      <c r="K18479"/>
    </row>
    <row r="18480" spans="9:11" x14ac:dyDescent="0.25">
      <c r="I18480"/>
      <c r="K18480"/>
    </row>
    <row r="18481" spans="9:11" x14ac:dyDescent="0.25">
      <c r="I18481"/>
      <c r="K18481"/>
    </row>
    <row r="18482" spans="9:11" x14ac:dyDescent="0.25">
      <c r="I18482"/>
      <c r="K18482"/>
    </row>
    <row r="18483" spans="9:11" x14ac:dyDescent="0.25">
      <c r="I18483"/>
      <c r="K18483"/>
    </row>
    <row r="18484" spans="9:11" x14ac:dyDescent="0.25">
      <c r="I18484"/>
      <c r="K18484"/>
    </row>
    <row r="18485" spans="9:11" x14ac:dyDescent="0.25">
      <c r="I18485"/>
      <c r="K18485"/>
    </row>
    <row r="18486" spans="9:11" x14ac:dyDescent="0.25">
      <c r="I18486"/>
      <c r="K18486"/>
    </row>
    <row r="18487" spans="9:11" x14ac:dyDescent="0.25">
      <c r="I18487"/>
      <c r="K18487"/>
    </row>
    <row r="18488" spans="9:11" x14ac:dyDescent="0.25">
      <c r="I18488"/>
      <c r="K18488"/>
    </row>
    <row r="18489" spans="9:11" x14ac:dyDescent="0.25">
      <c r="I18489"/>
      <c r="K18489"/>
    </row>
    <row r="18490" spans="9:11" x14ac:dyDescent="0.25">
      <c r="I18490"/>
      <c r="K18490"/>
    </row>
    <row r="18491" spans="9:11" x14ac:dyDescent="0.25">
      <c r="I18491"/>
      <c r="K18491"/>
    </row>
    <row r="18492" spans="9:11" x14ac:dyDescent="0.25">
      <c r="I18492"/>
      <c r="K18492"/>
    </row>
    <row r="18493" spans="9:11" x14ac:dyDescent="0.25">
      <c r="I18493"/>
      <c r="K18493"/>
    </row>
    <row r="18494" spans="9:11" x14ac:dyDescent="0.25">
      <c r="I18494"/>
      <c r="K18494"/>
    </row>
    <row r="18495" spans="9:11" x14ac:dyDescent="0.25">
      <c r="I18495"/>
      <c r="K18495"/>
    </row>
    <row r="18496" spans="9:11" x14ac:dyDescent="0.25">
      <c r="I18496"/>
      <c r="K18496"/>
    </row>
    <row r="18497" spans="9:11" x14ac:dyDescent="0.25">
      <c r="I18497"/>
      <c r="K18497"/>
    </row>
    <row r="18498" spans="9:11" x14ac:dyDescent="0.25">
      <c r="I18498"/>
      <c r="K18498"/>
    </row>
    <row r="18499" spans="9:11" x14ac:dyDescent="0.25">
      <c r="I18499"/>
      <c r="K18499"/>
    </row>
    <row r="18500" spans="9:11" x14ac:dyDescent="0.25">
      <c r="I18500"/>
      <c r="K18500"/>
    </row>
    <row r="18501" spans="9:11" x14ac:dyDescent="0.25">
      <c r="I18501"/>
      <c r="K18501"/>
    </row>
    <row r="18502" spans="9:11" x14ac:dyDescent="0.25">
      <c r="I18502"/>
      <c r="K18502"/>
    </row>
    <row r="18503" spans="9:11" x14ac:dyDescent="0.25">
      <c r="I18503"/>
      <c r="K18503"/>
    </row>
    <row r="18504" spans="9:11" x14ac:dyDescent="0.25">
      <c r="I18504"/>
      <c r="K18504"/>
    </row>
    <row r="18505" spans="9:11" x14ac:dyDescent="0.25">
      <c r="I18505"/>
      <c r="K18505"/>
    </row>
    <row r="18506" spans="9:11" x14ac:dyDescent="0.25">
      <c r="I18506"/>
      <c r="K18506"/>
    </row>
    <row r="18507" spans="9:11" x14ac:dyDescent="0.25">
      <c r="I18507"/>
      <c r="K18507"/>
    </row>
    <row r="18508" spans="9:11" x14ac:dyDescent="0.25">
      <c r="I18508"/>
      <c r="K18508"/>
    </row>
    <row r="18509" spans="9:11" x14ac:dyDescent="0.25">
      <c r="I18509"/>
      <c r="K18509"/>
    </row>
    <row r="18510" spans="9:11" x14ac:dyDescent="0.25">
      <c r="I18510"/>
      <c r="K18510"/>
    </row>
    <row r="18511" spans="9:11" x14ac:dyDescent="0.25">
      <c r="I18511"/>
      <c r="K18511"/>
    </row>
    <row r="18512" spans="9:11" x14ac:dyDescent="0.25">
      <c r="I18512"/>
      <c r="K18512"/>
    </row>
    <row r="18513" spans="9:11" x14ac:dyDescent="0.25">
      <c r="I18513"/>
      <c r="K18513"/>
    </row>
    <row r="18514" spans="9:11" x14ac:dyDescent="0.25">
      <c r="I18514"/>
      <c r="K18514"/>
    </row>
    <row r="18515" spans="9:11" x14ac:dyDescent="0.25">
      <c r="I18515"/>
      <c r="K18515"/>
    </row>
    <row r="18516" spans="9:11" x14ac:dyDescent="0.25">
      <c r="I18516"/>
      <c r="K18516"/>
    </row>
    <row r="18517" spans="9:11" x14ac:dyDescent="0.25">
      <c r="I18517"/>
      <c r="K18517"/>
    </row>
    <row r="18518" spans="9:11" x14ac:dyDescent="0.25">
      <c r="I18518"/>
      <c r="K18518"/>
    </row>
    <row r="18519" spans="9:11" x14ac:dyDescent="0.25">
      <c r="I18519"/>
      <c r="K18519"/>
    </row>
    <row r="18520" spans="9:11" x14ac:dyDescent="0.25">
      <c r="I18520"/>
      <c r="K18520"/>
    </row>
    <row r="18521" spans="9:11" x14ac:dyDescent="0.25">
      <c r="I18521"/>
      <c r="K18521"/>
    </row>
    <row r="18522" spans="9:11" x14ac:dyDescent="0.25">
      <c r="I18522"/>
      <c r="K18522"/>
    </row>
    <row r="18523" spans="9:11" x14ac:dyDescent="0.25">
      <c r="I18523"/>
      <c r="K18523"/>
    </row>
    <row r="18524" spans="9:11" x14ac:dyDescent="0.25">
      <c r="I18524"/>
      <c r="K18524"/>
    </row>
    <row r="18525" spans="9:11" x14ac:dyDescent="0.25">
      <c r="I18525"/>
      <c r="K18525"/>
    </row>
    <row r="18526" spans="9:11" x14ac:dyDescent="0.25">
      <c r="I18526"/>
      <c r="K18526"/>
    </row>
    <row r="18527" spans="9:11" x14ac:dyDescent="0.25">
      <c r="I18527"/>
      <c r="K18527"/>
    </row>
    <row r="18528" spans="9:11" x14ac:dyDescent="0.25">
      <c r="I18528"/>
      <c r="K18528"/>
    </row>
    <row r="18529" spans="9:11" x14ac:dyDescent="0.25">
      <c r="I18529"/>
      <c r="K18529"/>
    </row>
    <row r="18530" spans="9:11" x14ac:dyDescent="0.25">
      <c r="I18530"/>
      <c r="K18530"/>
    </row>
    <row r="18531" spans="9:11" x14ac:dyDescent="0.25">
      <c r="I18531"/>
      <c r="K18531"/>
    </row>
    <row r="18532" spans="9:11" x14ac:dyDescent="0.25">
      <c r="I18532"/>
      <c r="K18532"/>
    </row>
    <row r="18533" spans="9:11" x14ac:dyDescent="0.25">
      <c r="I18533"/>
      <c r="K18533"/>
    </row>
    <row r="18534" spans="9:11" x14ac:dyDescent="0.25">
      <c r="I18534"/>
      <c r="K18534"/>
    </row>
    <row r="18535" spans="9:11" x14ac:dyDescent="0.25">
      <c r="I18535"/>
      <c r="K18535"/>
    </row>
    <row r="18536" spans="9:11" x14ac:dyDescent="0.25">
      <c r="I18536"/>
      <c r="K18536"/>
    </row>
    <row r="18537" spans="9:11" x14ac:dyDescent="0.25">
      <c r="I18537"/>
      <c r="K18537"/>
    </row>
    <row r="18538" spans="9:11" x14ac:dyDescent="0.25">
      <c r="I18538"/>
      <c r="K18538"/>
    </row>
    <row r="18539" spans="9:11" x14ac:dyDescent="0.25">
      <c r="I18539"/>
      <c r="K18539"/>
    </row>
    <row r="18540" spans="9:11" x14ac:dyDescent="0.25">
      <c r="I18540"/>
      <c r="K18540"/>
    </row>
    <row r="18541" spans="9:11" x14ac:dyDescent="0.25">
      <c r="I18541"/>
      <c r="K18541"/>
    </row>
    <row r="18542" spans="9:11" x14ac:dyDescent="0.25">
      <c r="I18542"/>
      <c r="K18542"/>
    </row>
    <row r="18543" spans="9:11" x14ac:dyDescent="0.25">
      <c r="I18543"/>
      <c r="K18543"/>
    </row>
    <row r="18544" spans="9:11" x14ac:dyDescent="0.25">
      <c r="I18544"/>
      <c r="K18544"/>
    </row>
    <row r="18545" spans="9:11" x14ac:dyDescent="0.25">
      <c r="I18545"/>
      <c r="K18545"/>
    </row>
    <row r="18546" spans="9:11" x14ac:dyDescent="0.25">
      <c r="I18546"/>
      <c r="K18546"/>
    </row>
    <row r="18547" spans="9:11" x14ac:dyDescent="0.25">
      <c r="I18547"/>
      <c r="K18547"/>
    </row>
    <row r="18548" spans="9:11" x14ac:dyDescent="0.25">
      <c r="I18548"/>
      <c r="K18548"/>
    </row>
    <row r="18549" spans="9:11" x14ac:dyDescent="0.25">
      <c r="I18549"/>
      <c r="K18549"/>
    </row>
    <row r="18550" spans="9:11" x14ac:dyDescent="0.25">
      <c r="I18550"/>
      <c r="K18550"/>
    </row>
    <row r="18551" spans="9:11" x14ac:dyDescent="0.25">
      <c r="I18551"/>
      <c r="K18551"/>
    </row>
    <row r="18552" spans="9:11" x14ac:dyDescent="0.25">
      <c r="I18552"/>
      <c r="K18552"/>
    </row>
    <row r="18553" spans="9:11" x14ac:dyDescent="0.25">
      <c r="I18553"/>
      <c r="K18553"/>
    </row>
    <row r="18554" spans="9:11" x14ac:dyDescent="0.25">
      <c r="I18554"/>
      <c r="K18554"/>
    </row>
    <row r="18555" spans="9:11" x14ac:dyDescent="0.25">
      <c r="I18555"/>
      <c r="K18555"/>
    </row>
    <row r="18556" spans="9:11" x14ac:dyDescent="0.25">
      <c r="I18556"/>
      <c r="K18556"/>
    </row>
    <row r="18557" spans="9:11" x14ac:dyDescent="0.25">
      <c r="I18557"/>
      <c r="K18557"/>
    </row>
    <row r="18558" spans="9:11" x14ac:dyDescent="0.25">
      <c r="I18558"/>
      <c r="K18558"/>
    </row>
    <row r="18559" spans="9:11" x14ac:dyDescent="0.25">
      <c r="I18559"/>
      <c r="K18559"/>
    </row>
    <row r="18560" spans="9:11" x14ac:dyDescent="0.25">
      <c r="I18560"/>
      <c r="K18560"/>
    </row>
    <row r="18561" spans="9:11" x14ac:dyDescent="0.25">
      <c r="I18561"/>
      <c r="K18561"/>
    </row>
    <row r="18562" spans="9:11" x14ac:dyDescent="0.25">
      <c r="I18562"/>
      <c r="K18562"/>
    </row>
    <row r="18563" spans="9:11" x14ac:dyDescent="0.25">
      <c r="I18563"/>
      <c r="K18563"/>
    </row>
    <row r="18564" spans="9:11" x14ac:dyDescent="0.25">
      <c r="I18564"/>
      <c r="K18564"/>
    </row>
    <row r="18565" spans="9:11" x14ac:dyDescent="0.25">
      <c r="I18565"/>
      <c r="K18565"/>
    </row>
    <row r="18566" spans="9:11" x14ac:dyDescent="0.25">
      <c r="I18566"/>
      <c r="K18566"/>
    </row>
    <row r="18567" spans="9:11" x14ac:dyDescent="0.25">
      <c r="I18567"/>
      <c r="K18567"/>
    </row>
    <row r="18568" spans="9:11" x14ac:dyDescent="0.25">
      <c r="I18568"/>
      <c r="K18568"/>
    </row>
    <row r="18569" spans="9:11" x14ac:dyDescent="0.25">
      <c r="I18569"/>
      <c r="K18569"/>
    </row>
    <row r="18570" spans="9:11" x14ac:dyDescent="0.25">
      <c r="I18570"/>
      <c r="K18570"/>
    </row>
    <row r="18571" spans="9:11" x14ac:dyDescent="0.25">
      <c r="I18571"/>
      <c r="K18571"/>
    </row>
    <row r="18572" spans="9:11" x14ac:dyDescent="0.25">
      <c r="I18572"/>
      <c r="K18572"/>
    </row>
    <row r="18573" spans="9:11" x14ac:dyDescent="0.25">
      <c r="I18573"/>
      <c r="K18573"/>
    </row>
    <row r="18574" spans="9:11" x14ac:dyDescent="0.25">
      <c r="I18574"/>
      <c r="K18574"/>
    </row>
    <row r="18575" spans="9:11" x14ac:dyDescent="0.25">
      <c r="I18575"/>
      <c r="K18575"/>
    </row>
    <row r="18576" spans="9:11" x14ac:dyDescent="0.25">
      <c r="I18576"/>
      <c r="K18576"/>
    </row>
    <row r="18577" spans="9:11" x14ac:dyDescent="0.25">
      <c r="I18577"/>
      <c r="K18577"/>
    </row>
    <row r="18578" spans="9:11" x14ac:dyDescent="0.25">
      <c r="I18578"/>
      <c r="K18578"/>
    </row>
    <row r="18579" spans="9:11" x14ac:dyDescent="0.25">
      <c r="I18579"/>
      <c r="K18579"/>
    </row>
    <row r="18580" spans="9:11" x14ac:dyDescent="0.25">
      <c r="I18580"/>
      <c r="K18580"/>
    </row>
    <row r="18581" spans="9:11" x14ac:dyDescent="0.25">
      <c r="I18581"/>
      <c r="K18581"/>
    </row>
    <row r="18582" spans="9:11" x14ac:dyDescent="0.25">
      <c r="I18582"/>
      <c r="K18582"/>
    </row>
    <row r="18583" spans="9:11" x14ac:dyDescent="0.25">
      <c r="I18583"/>
      <c r="K18583"/>
    </row>
    <row r="18584" spans="9:11" x14ac:dyDescent="0.25">
      <c r="I18584"/>
      <c r="K18584"/>
    </row>
    <row r="18585" spans="9:11" x14ac:dyDescent="0.25">
      <c r="I18585"/>
      <c r="K18585"/>
    </row>
    <row r="18586" spans="9:11" x14ac:dyDescent="0.25">
      <c r="I18586"/>
      <c r="K18586"/>
    </row>
    <row r="18587" spans="9:11" x14ac:dyDescent="0.25">
      <c r="I18587"/>
      <c r="K18587"/>
    </row>
    <row r="18588" spans="9:11" x14ac:dyDescent="0.25">
      <c r="I18588"/>
      <c r="K18588"/>
    </row>
    <row r="18589" spans="9:11" x14ac:dyDescent="0.25">
      <c r="I18589"/>
      <c r="K18589"/>
    </row>
    <row r="18590" spans="9:11" x14ac:dyDescent="0.25">
      <c r="I18590"/>
      <c r="K18590"/>
    </row>
    <row r="18591" spans="9:11" x14ac:dyDescent="0.25">
      <c r="I18591"/>
      <c r="K18591"/>
    </row>
    <row r="18592" spans="9:11" x14ac:dyDescent="0.25">
      <c r="I18592"/>
      <c r="K18592"/>
    </row>
    <row r="18593" spans="9:11" x14ac:dyDescent="0.25">
      <c r="I18593"/>
      <c r="K18593"/>
    </row>
    <row r="18594" spans="9:11" x14ac:dyDescent="0.25">
      <c r="I18594"/>
      <c r="K18594"/>
    </row>
    <row r="18595" spans="9:11" x14ac:dyDescent="0.25">
      <c r="I18595"/>
      <c r="K18595"/>
    </row>
    <row r="18596" spans="9:11" x14ac:dyDescent="0.25">
      <c r="I18596"/>
      <c r="K18596"/>
    </row>
    <row r="18597" spans="9:11" x14ac:dyDescent="0.25">
      <c r="I18597"/>
      <c r="K18597"/>
    </row>
    <row r="18598" spans="9:11" x14ac:dyDescent="0.25">
      <c r="I18598"/>
      <c r="K18598"/>
    </row>
    <row r="18599" spans="9:11" x14ac:dyDescent="0.25">
      <c r="I18599"/>
      <c r="K18599"/>
    </row>
    <row r="18600" spans="9:11" x14ac:dyDescent="0.25">
      <c r="I18600"/>
      <c r="K18600"/>
    </row>
    <row r="18601" spans="9:11" x14ac:dyDescent="0.25">
      <c r="I18601"/>
      <c r="K18601"/>
    </row>
    <row r="18602" spans="9:11" x14ac:dyDescent="0.25">
      <c r="I18602"/>
      <c r="K18602"/>
    </row>
    <row r="18603" spans="9:11" x14ac:dyDescent="0.25">
      <c r="I18603"/>
      <c r="K18603"/>
    </row>
    <row r="18604" spans="9:11" x14ac:dyDescent="0.25">
      <c r="I18604"/>
      <c r="K18604"/>
    </row>
    <row r="18605" spans="9:11" x14ac:dyDescent="0.25">
      <c r="I18605"/>
      <c r="K18605"/>
    </row>
    <row r="18606" spans="9:11" x14ac:dyDescent="0.25">
      <c r="I18606"/>
      <c r="K18606"/>
    </row>
    <row r="18607" spans="9:11" x14ac:dyDescent="0.25">
      <c r="I18607"/>
      <c r="K18607"/>
    </row>
    <row r="18608" spans="9:11" x14ac:dyDescent="0.25">
      <c r="I18608"/>
      <c r="K18608"/>
    </row>
    <row r="18609" spans="9:11" x14ac:dyDescent="0.25">
      <c r="I18609"/>
      <c r="K18609"/>
    </row>
    <row r="18610" spans="9:11" x14ac:dyDescent="0.25">
      <c r="I18610"/>
      <c r="K18610"/>
    </row>
    <row r="18611" spans="9:11" x14ac:dyDescent="0.25">
      <c r="I18611"/>
      <c r="K18611"/>
    </row>
    <row r="18612" spans="9:11" x14ac:dyDescent="0.25">
      <c r="I18612"/>
      <c r="K18612"/>
    </row>
    <row r="18613" spans="9:11" x14ac:dyDescent="0.25">
      <c r="I18613"/>
      <c r="K18613"/>
    </row>
    <row r="18614" spans="9:11" x14ac:dyDescent="0.25">
      <c r="I18614"/>
      <c r="K18614"/>
    </row>
    <row r="18615" spans="9:11" x14ac:dyDescent="0.25">
      <c r="I18615"/>
      <c r="K18615"/>
    </row>
    <row r="18616" spans="9:11" x14ac:dyDescent="0.25">
      <c r="I18616"/>
      <c r="K18616"/>
    </row>
    <row r="18617" spans="9:11" x14ac:dyDescent="0.25">
      <c r="I18617"/>
      <c r="K18617"/>
    </row>
    <row r="18618" spans="9:11" x14ac:dyDescent="0.25">
      <c r="I18618"/>
      <c r="K18618"/>
    </row>
    <row r="18619" spans="9:11" x14ac:dyDescent="0.25">
      <c r="I18619"/>
      <c r="K18619"/>
    </row>
    <row r="18620" spans="9:11" x14ac:dyDescent="0.25">
      <c r="I18620"/>
      <c r="K18620"/>
    </row>
    <row r="18621" spans="9:11" x14ac:dyDescent="0.25">
      <c r="I18621"/>
      <c r="K18621"/>
    </row>
    <row r="18622" spans="9:11" x14ac:dyDescent="0.25">
      <c r="I18622"/>
      <c r="K18622"/>
    </row>
    <row r="18623" spans="9:11" x14ac:dyDescent="0.25">
      <c r="I18623"/>
      <c r="K18623"/>
    </row>
    <row r="18624" spans="9:11" x14ac:dyDescent="0.25">
      <c r="I18624"/>
      <c r="K18624"/>
    </row>
    <row r="18625" spans="9:11" x14ac:dyDescent="0.25">
      <c r="I18625"/>
      <c r="K18625"/>
    </row>
    <row r="18626" spans="9:11" x14ac:dyDescent="0.25">
      <c r="I18626"/>
      <c r="K18626"/>
    </row>
    <row r="18627" spans="9:11" x14ac:dyDescent="0.25">
      <c r="I18627"/>
      <c r="K18627"/>
    </row>
    <row r="18628" spans="9:11" x14ac:dyDescent="0.25">
      <c r="I18628"/>
      <c r="K18628"/>
    </row>
    <row r="18629" spans="9:11" x14ac:dyDescent="0.25">
      <c r="I18629"/>
      <c r="K18629"/>
    </row>
    <row r="18630" spans="9:11" x14ac:dyDescent="0.25">
      <c r="I18630"/>
      <c r="K18630"/>
    </row>
    <row r="18631" spans="9:11" x14ac:dyDescent="0.25">
      <c r="I18631"/>
      <c r="K18631"/>
    </row>
    <row r="18632" spans="9:11" x14ac:dyDescent="0.25">
      <c r="I18632"/>
      <c r="K18632"/>
    </row>
    <row r="18633" spans="9:11" x14ac:dyDescent="0.25">
      <c r="I18633"/>
      <c r="K18633"/>
    </row>
    <row r="18634" spans="9:11" x14ac:dyDescent="0.25">
      <c r="I18634"/>
      <c r="K18634"/>
    </row>
    <row r="18635" spans="9:11" x14ac:dyDescent="0.25">
      <c r="I18635"/>
      <c r="K18635"/>
    </row>
    <row r="18636" spans="9:11" x14ac:dyDescent="0.25">
      <c r="I18636"/>
      <c r="K18636"/>
    </row>
    <row r="18637" spans="9:11" x14ac:dyDescent="0.25">
      <c r="I18637"/>
      <c r="K18637"/>
    </row>
    <row r="18638" spans="9:11" x14ac:dyDescent="0.25">
      <c r="I18638"/>
      <c r="K18638"/>
    </row>
    <row r="18639" spans="9:11" x14ac:dyDescent="0.25">
      <c r="I18639"/>
      <c r="K18639"/>
    </row>
    <row r="18640" spans="9:11" x14ac:dyDescent="0.25">
      <c r="I18640"/>
      <c r="K18640"/>
    </row>
    <row r="18641" spans="9:11" x14ac:dyDescent="0.25">
      <c r="I18641"/>
      <c r="K18641"/>
    </row>
    <row r="18642" spans="9:11" x14ac:dyDescent="0.25">
      <c r="I18642"/>
      <c r="K18642"/>
    </row>
    <row r="18643" spans="9:11" x14ac:dyDescent="0.25">
      <c r="I18643"/>
      <c r="K18643"/>
    </row>
    <row r="18644" spans="9:11" x14ac:dyDescent="0.25">
      <c r="I18644"/>
      <c r="K18644"/>
    </row>
    <row r="18645" spans="9:11" x14ac:dyDescent="0.25">
      <c r="I18645"/>
      <c r="K18645"/>
    </row>
    <row r="18646" spans="9:11" x14ac:dyDescent="0.25">
      <c r="I18646"/>
      <c r="K18646"/>
    </row>
    <row r="18647" spans="9:11" x14ac:dyDescent="0.25">
      <c r="I18647"/>
      <c r="K18647"/>
    </row>
    <row r="18648" spans="9:11" x14ac:dyDescent="0.25">
      <c r="I18648"/>
      <c r="K18648"/>
    </row>
    <row r="18649" spans="9:11" x14ac:dyDescent="0.25">
      <c r="I18649"/>
      <c r="K18649"/>
    </row>
    <row r="18650" spans="9:11" x14ac:dyDescent="0.25">
      <c r="I18650"/>
      <c r="K18650"/>
    </row>
    <row r="18651" spans="9:11" x14ac:dyDescent="0.25">
      <c r="I18651"/>
      <c r="K18651"/>
    </row>
    <row r="18652" spans="9:11" x14ac:dyDescent="0.25">
      <c r="I18652"/>
      <c r="K18652"/>
    </row>
    <row r="18653" spans="9:11" x14ac:dyDescent="0.25">
      <c r="I18653"/>
      <c r="K18653"/>
    </row>
    <row r="18654" spans="9:11" x14ac:dyDescent="0.25">
      <c r="I18654"/>
      <c r="K18654"/>
    </row>
    <row r="18655" spans="9:11" x14ac:dyDescent="0.25">
      <c r="I18655"/>
      <c r="K18655"/>
    </row>
    <row r="18656" spans="9:11" x14ac:dyDescent="0.25">
      <c r="I18656"/>
      <c r="K18656"/>
    </row>
    <row r="18657" spans="9:11" x14ac:dyDescent="0.25">
      <c r="I18657"/>
      <c r="K18657"/>
    </row>
    <row r="18658" spans="9:11" x14ac:dyDescent="0.25">
      <c r="I18658"/>
      <c r="K18658"/>
    </row>
    <row r="18659" spans="9:11" x14ac:dyDescent="0.25">
      <c r="I18659"/>
      <c r="K18659"/>
    </row>
    <row r="18660" spans="9:11" x14ac:dyDescent="0.25">
      <c r="I18660"/>
      <c r="K18660"/>
    </row>
    <row r="18661" spans="9:11" x14ac:dyDescent="0.25">
      <c r="I18661"/>
      <c r="K18661"/>
    </row>
    <row r="18662" spans="9:11" x14ac:dyDescent="0.25">
      <c r="I18662"/>
      <c r="K18662"/>
    </row>
    <row r="18663" spans="9:11" x14ac:dyDescent="0.25">
      <c r="I18663"/>
      <c r="K18663"/>
    </row>
    <row r="18664" spans="9:11" x14ac:dyDescent="0.25">
      <c r="I18664"/>
      <c r="K18664"/>
    </row>
    <row r="18665" spans="9:11" x14ac:dyDescent="0.25">
      <c r="I18665"/>
      <c r="K18665"/>
    </row>
    <row r="18666" spans="9:11" x14ac:dyDescent="0.25">
      <c r="I18666"/>
      <c r="K18666"/>
    </row>
    <row r="18667" spans="9:11" x14ac:dyDescent="0.25">
      <c r="I18667"/>
      <c r="K18667"/>
    </row>
    <row r="18668" spans="9:11" x14ac:dyDescent="0.25">
      <c r="I18668"/>
      <c r="K18668"/>
    </row>
    <row r="18669" spans="9:11" x14ac:dyDescent="0.25">
      <c r="I18669"/>
      <c r="K18669"/>
    </row>
    <row r="18670" spans="9:11" x14ac:dyDescent="0.25">
      <c r="I18670"/>
      <c r="K18670"/>
    </row>
    <row r="18671" spans="9:11" x14ac:dyDescent="0.25">
      <c r="I18671"/>
      <c r="K18671"/>
    </row>
    <row r="18672" spans="9:11" x14ac:dyDescent="0.25">
      <c r="I18672"/>
      <c r="K18672"/>
    </row>
    <row r="18673" spans="9:11" x14ac:dyDescent="0.25">
      <c r="I18673"/>
      <c r="K18673"/>
    </row>
    <row r="18674" spans="9:11" x14ac:dyDescent="0.25">
      <c r="I18674"/>
      <c r="K18674"/>
    </row>
    <row r="18675" spans="9:11" x14ac:dyDescent="0.25">
      <c r="I18675"/>
      <c r="K18675"/>
    </row>
    <row r="18676" spans="9:11" x14ac:dyDescent="0.25">
      <c r="I18676"/>
      <c r="K18676"/>
    </row>
    <row r="18677" spans="9:11" x14ac:dyDescent="0.25">
      <c r="I18677"/>
      <c r="K18677"/>
    </row>
    <row r="18678" spans="9:11" x14ac:dyDescent="0.25">
      <c r="I18678"/>
      <c r="K18678"/>
    </row>
    <row r="18679" spans="9:11" x14ac:dyDescent="0.25">
      <c r="I18679"/>
      <c r="K18679"/>
    </row>
    <row r="18680" spans="9:11" x14ac:dyDescent="0.25">
      <c r="I18680"/>
      <c r="K18680"/>
    </row>
    <row r="18681" spans="9:11" x14ac:dyDescent="0.25">
      <c r="I18681"/>
      <c r="K18681"/>
    </row>
    <row r="18682" spans="9:11" x14ac:dyDescent="0.25">
      <c r="I18682"/>
      <c r="K18682"/>
    </row>
    <row r="18683" spans="9:11" x14ac:dyDescent="0.25">
      <c r="I18683"/>
      <c r="K18683"/>
    </row>
    <row r="18684" spans="9:11" x14ac:dyDescent="0.25">
      <c r="I18684"/>
      <c r="K18684"/>
    </row>
    <row r="18685" spans="9:11" x14ac:dyDescent="0.25">
      <c r="I18685"/>
      <c r="K18685"/>
    </row>
    <row r="18686" spans="9:11" x14ac:dyDescent="0.25">
      <c r="I18686"/>
      <c r="K18686"/>
    </row>
    <row r="18687" spans="9:11" x14ac:dyDescent="0.25">
      <c r="I18687"/>
      <c r="K18687"/>
    </row>
    <row r="18688" spans="9:11" x14ac:dyDescent="0.25">
      <c r="I18688"/>
      <c r="K18688"/>
    </row>
    <row r="18689" spans="9:11" x14ac:dyDescent="0.25">
      <c r="I18689"/>
      <c r="K18689"/>
    </row>
    <row r="18690" spans="9:11" x14ac:dyDescent="0.25">
      <c r="I18690"/>
      <c r="K18690"/>
    </row>
    <row r="18691" spans="9:11" x14ac:dyDescent="0.25">
      <c r="I18691"/>
      <c r="K18691"/>
    </row>
    <row r="18692" spans="9:11" x14ac:dyDescent="0.25">
      <c r="I18692"/>
      <c r="K18692"/>
    </row>
    <row r="18693" spans="9:11" x14ac:dyDescent="0.25">
      <c r="I18693"/>
      <c r="K18693"/>
    </row>
    <row r="18694" spans="9:11" x14ac:dyDescent="0.25">
      <c r="I18694"/>
      <c r="K18694"/>
    </row>
    <row r="18695" spans="9:11" x14ac:dyDescent="0.25">
      <c r="I18695"/>
      <c r="K18695"/>
    </row>
    <row r="18696" spans="9:11" x14ac:dyDescent="0.25">
      <c r="I18696"/>
      <c r="K18696"/>
    </row>
    <row r="18697" spans="9:11" x14ac:dyDescent="0.25">
      <c r="I18697"/>
      <c r="K18697"/>
    </row>
    <row r="18698" spans="9:11" x14ac:dyDescent="0.25">
      <c r="I18698"/>
      <c r="K18698"/>
    </row>
    <row r="18699" spans="9:11" x14ac:dyDescent="0.25">
      <c r="I18699"/>
      <c r="K18699"/>
    </row>
    <row r="18700" spans="9:11" x14ac:dyDescent="0.25">
      <c r="I18700"/>
      <c r="K18700"/>
    </row>
    <row r="18701" spans="9:11" x14ac:dyDescent="0.25">
      <c r="I18701"/>
      <c r="K18701"/>
    </row>
    <row r="18702" spans="9:11" x14ac:dyDescent="0.25">
      <c r="I18702"/>
      <c r="K18702"/>
    </row>
    <row r="18703" spans="9:11" x14ac:dyDescent="0.25">
      <c r="I18703"/>
      <c r="K18703"/>
    </row>
    <row r="18704" spans="9:11" x14ac:dyDescent="0.25">
      <c r="I18704"/>
      <c r="K18704"/>
    </row>
    <row r="18705" spans="9:11" x14ac:dyDescent="0.25">
      <c r="I18705"/>
      <c r="K18705"/>
    </row>
    <row r="18706" spans="9:11" x14ac:dyDescent="0.25">
      <c r="I18706"/>
      <c r="K18706"/>
    </row>
    <row r="18707" spans="9:11" x14ac:dyDescent="0.25">
      <c r="I18707"/>
      <c r="K18707"/>
    </row>
    <row r="18708" spans="9:11" x14ac:dyDescent="0.25">
      <c r="I18708"/>
      <c r="K18708"/>
    </row>
    <row r="18709" spans="9:11" x14ac:dyDescent="0.25">
      <c r="I18709"/>
      <c r="K18709"/>
    </row>
    <row r="18710" spans="9:11" x14ac:dyDescent="0.25">
      <c r="I18710"/>
      <c r="K18710"/>
    </row>
    <row r="18711" spans="9:11" x14ac:dyDescent="0.25">
      <c r="I18711"/>
      <c r="K18711"/>
    </row>
    <row r="18712" spans="9:11" x14ac:dyDescent="0.25">
      <c r="I18712"/>
      <c r="K18712"/>
    </row>
    <row r="18713" spans="9:11" x14ac:dyDescent="0.25">
      <c r="I18713"/>
      <c r="K18713"/>
    </row>
    <row r="18714" spans="9:11" x14ac:dyDescent="0.25">
      <c r="I18714"/>
      <c r="K18714"/>
    </row>
    <row r="18715" spans="9:11" x14ac:dyDescent="0.25">
      <c r="I18715"/>
      <c r="K18715"/>
    </row>
    <row r="18716" spans="9:11" x14ac:dyDescent="0.25">
      <c r="I18716"/>
      <c r="K18716"/>
    </row>
    <row r="18717" spans="9:11" x14ac:dyDescent="0.25">
      <c r="I18717"/>
      <c r="K18717"/>
    </row>
    <row r="18718" spans="9:11" x14ac:dyDescent="0.25">
      <c r="I18718"/>
      <c r="K18718"/>
    </row>
    <row r="18719" spans="9:11" x14ac:dyDescent="0.25">
      <c r="I18719"/>
      <c r="K18719"/>
    </row>
    <row r="18720" spans="9:11" x14ac:dyDescent="0.25">
      <c r="I18720"/>
      <c r="K18720"/>
    </row>
    <row r="18721" spans="9:11" x14ac:dyDescent="0.25">
      <c r="I18721"/>
      <c r="K18721"/>
    </row>
    <row r="18722" spans="9:11" x14ac:dyDescent="0.25">
      <c r="I18722"/>
      <c r="K18722"/>
    </row>
    <row r="18723" spans="9:11" x14ac:dyDescent="0.25">
      <c r="I18723"/>
      <c r="K18723"/>
    </row>
    <row r="18724" spans="9:11" x14ac:dyDescent="0.25">
      <c r="I18724"/>
      <c r="K18724"/>
    </row>
    <row r="18725" spans="9:11" x14ac:dyDescent="0.25">
      <c r="I18725"/>
      <c r="K18725"/>
    </row>
    <row r="18726" spans="9:11" x14ac:dyDescent="0.25">
      <c r="I18726"/>
      <c r="K18726"/>
    </row>
    <row r="18727" spans="9:11" x14ac:dyDescent="0.25">
      <c r="I18727"/>
      <c r="K18727"/>
    </row>
    <row r="18728" spans="9:11" x14ac:dyDescent="0.25">
      <c r="I18728"/>
      <c r="K18728"/>
    </row>
    <row r="18729" spans="9:11" x14ac:dyDescent="0.25">
      <c r="I18729"/>
      <c r="K18729"/>
    </row>
    <row r="18730" spans="9:11" x14ac:dyDescent="0.25">
      <c r="I18730"/>
      <c r="K18730"/>
    </row>
    <row r="18731" spans="9:11" x14ac:dyDescent="0.25">
      <c r="I18731"/>
      <c r="K18731"/>
    </row>
    <row r="18732" spans="9:11" x14ac:dyDescent="0.25">
      <c r="I18732"/>
      <c r="K18732"/>
    </row>
    <row r="18733" spans="9:11" x14ac:dyDescent="0.25">
      <c r="I18733"/>
      <c r="K18733"/>
    </row>
    <row r="18734" spans="9:11" x14ac:dyDescent="0.25">
      <c r="I18734"/>
      <c r="K18734"/>
    </row>
    <row r="18735" spans="9:11" x14ac:dyDescent="0.25">
      <c r="I18735"/>
      <c r="K18735"/>
    </row>
    <row r="18736" spans="9:11" x14ac:dyDescent="0.25">
      <c r="I18736"/>
      <c r="K18736"/>
    </row>
    <row r="18737" spans="9:11" x14ac:dyDescent="0.25">
      <c r="I18737"/>
      <c r="K18737"/>
    </row>
    <row r="18738" spans="9:11" x14ac:dyDescent="0.25">
      <c r="I18738"/>
      <c r="K18738"/>
    </row>
    <row r="18739" spans="9:11" x14ac:dyDescent="0.25">
      <c r="I18739"/>
      <c r="K18739"/>
    </row>
    <row r="18740" spans="9:11" x14ac:dyDescent="0.25">
      <c r="I18740"/>
      <c r="K18740"/>
    </row>
    <row r="18741" spans="9:11" x14ac:dyDescent="0.25">
      <c r="I18741"/>
      <c r="K18741"/>
    </row>
    <row r="18742" spans="9:11" x14ac:dyDescent="0.25">
      <c r="I18742"/>
      <c r="K18742"/>
    </row>
    <row r="18743" spans="9:11" x14ac:dyDescent="0.25">
      <c r="I18743"/>
      <c r="K18743"/>
    </row>
    <row r="18744" spans="9:11" x14ac:dyDescent="0.25">
      <c r="I18744"/>
      <c r="K18744"/>
    </row>
    <row r="18745" spans="9:11" x14ac:dyDescent="0.25">
      <c r="I18745"/>
      <c r="K18745"/>
    </row>
    <row r="18746" spans="9:11" x14ac:dyDescent="0.25">
      <c r="I18746"/>
      <c r="K18746"/>
    </row>
    <row r="18747" spans="9:11" x14ac:dyDescent="0.25">
      <c r="I18747"/>
      <c r="K18747"/>
    </row>
    <row r="18748" spans="9:11" x14ac:dyDescent="0.25">
      <c r="I18748"/>
      <c r="K18748"/>
    </row>
    <row r="18749" spans="9:11" x14ac:dyDescent="0.25">
      <c r="I18749"/>
      <c r="K18749"/>
    </row>
    <row r="18750" spans="9:11" x14ac:dyDescent="0.25">
      <c r="I18750"/>
      <c r="K18750"/>
    </row>
    <row r="18751" spans="9:11" x14ac:dyDescent="0.25">
      <c r="I18751"/>
      <c r="K18751"/>
    </row>
    <row r="18752" spans="9:11" x14ac:dyDescent="0.25">
      <c r="I18752"/>
      <c r="K18752"/>
    </row>
    <row r="18753" spans="9:11" x14ac:dyDescent="0.25">
      <c r="I18753"/>
      <c r="K18753"/>
    </row>
    <row r="18754" spans="9:11" x14ac:dyDescent="0.25">
      <c r="I18754"/>
      <c r="K18754"/>
    </row>
    <row r="18755" spans="9:11" x14ac:dyDescent="0.25">
      <c r="I18755"/>
      <c r="K18755"/>
    </row>
    <row r="18756" spans="9:11" x14ac:dyDescent="0.25">
      <c r="I18756"/>
      <c r="K18756"/>
    </row>
    <row r="18757" spans="9:11" x14ac:dyDescent="0.25">
      <c r="I18757"/>
      <c r="K18757"/>
    </row>
    <row r="18758" spans="9:11" x14ac:dyDescent="0.25">
      <c r="I18758"/>
      <c r="K18758"/>
    </row>
    <row r="18759" spans="9:11" x14ac:dyDescent="0.25">
      <c r="I18759"/>
      <c r="K18759"/>
    </row>
    <row r="18760" spans="9:11" x14ac:dyDescent="0.25">
      <c r="I18760"/>
      <c r="K18760"/>
    </row>
    <row r="18761" spans="9:11" x14ac:dyDescent="0.25">
      <c r="I18761"/>
      <c r="K18761"/>
    </row>
    <row r="18762" spans="9:11" x14ac:dyDescent="0.25">
      <c r="I18762"/>
      <c r="K18762"/>
    </row>
    <row r="18763" spans="9:11" x14ac:dyDescent="0.25">
      <c r="I18763"/>
      <c r="K18763"/>
    </row>
    <row r="18764" spans="9:11" x14ac:dyDescent="0.25">
      <c r="I18764"/>
      <c r="K18764"/>
    </row>
    <row r="18765" spans="9:11" x14ac:dyDescent="0.25">
      <c r="I18765"/>
      <c r="K18765"/>
    </row>
    <row r="18766" spans="9:11" x14ac:dyDescent="0.25">
      <c r="I18766"/>
      <c r="K18766"/>
    </row>
    <row r="18767" spans="9:11" x14ac:dyDescent="0.25">
      <c r="I18767"/>
      <c r="K18767"/>
    </row>
    <row r="18768" spans="9:11" x14ac:dyDescent="0.25">
      <c r="I18768"/>
      <c r="K18768"/>
    </row>
    <row r="18769" spans="9:11" x14ac:dyDescent="0.25">
      <c r="I18769"/>
      <c r="K18769"/>
    </row>
    <row r="18770" spans="9:11" x14ac:dyDescent="0.25">
      <c r="I18770"/>
      <c r="K18770"/>
    </row>
    <row r="18771" spans="9:11" x14ac:dyDescent="0.25">
      <c r="I18771"/>
      <c r="K18771"/>
    </row>
    <row r="18772" spans="9:11" x14ac:dyDescent="0.25">
      <c r="I18772"/>
      <c r="K18772"/>
    </row>
    <row r="18773" spans="9:11" x14ac:dyDescent="0.25">
      <c r="I18773"/>
      <c r="K18773"/>
    </row>
    <row r="18774" spans="9:11" x14ac:dyDescent="0.25">
      <c r="I18774"/>
      <c r="K18774"/>
    </row>
    <row r="18775" spans="9:11" x14ac:dyDescent="0.25">
      <c r="I18775"/>
      <c r="K18775"/>
    </row>
    <row r="18776" spans="9:11" x14ac:dyDescent="0.25">
      <c r="I18776"/>
      <c r="K18776"/>
    </row>
    <row r="18777" spans="9:11" x14ac:dyDescent="0.25">
      <c r="I18777"/>
      <c r="K18777"/>
    </row>
    <row r="18778" spans="9:11" x14ac:dyDescent="0.25">
      <c r="I18778"/>
      <c r="K18778"/>
    </row>
    <row r="18779" spans="9:11" x14ac:dyDescent="0.25">
      <c r="I18779"/>
      <c r="K18779"/>
    </row>
    <row r="18780" spans="9:11" x14ac:dyDescent="0.25">
      <c r="I18780"/>
      <c r="K18780"/>
    </row>
    <row r="18781" spans="9:11" x14ac:dyDescent="0.25">
      <c r="I18781"/>
      <c r="K18781"/>
    </row>
    <row r="18782" spans="9:11" x14ac:dyDescent="0.25">
      <c r="I18782"/>
      <c r="K18782"/>
    </row>
    <row r="18783" spans="9:11" x14ac:dyDescent="0.25">
      <c r="I18783"/>
      <c r="K18783"/>
    </row>
    <row r="18784" spans="9:11" x14ac:dyDescent="0.25">
      <c r="I18784"/>
      <c r="K18784"/>
    </row>
    <row r="18785" spans="9:11" x14ac:dyDescent="0.25">
      <c r="I18785"/>
      <c r="K18785"/>
    </row>
    <row r="18786" spans="9:11" x14ac:dyDescent="0.25">
      <c r="I18786"/>
      <c r="K18786"/>
    </row>
    <row r="18787" spans="9:11" x14ac:dyDescent="0.25">
      <c r="I18787"/>
      <c r="K18787"/>
    </row>
    <row r="18788" spans="9:11" x14ac:dyDescent="0.25">
      <c r="I18788"/>
      <c r="K18788"/>
    </row>
    <row r="18789" spans="9:11" x14ac:dyDescent="0.25">
      <c r="I18789"/>
      <c r="K18789"/>
    </row>
    <row r="18790" spans="9:11" x14ac:dyDescent="0.25">
      <c r="I18790"/>
      <c r="K18790"/>
    </row>
    <row r="18791" spans="9:11" x14ac:dyDescent="0.25">
      <c r="I18791"/>
      <c r="K18791"/>
    </row>
    <row r="18792" spans="9:11" x14ac:dyDescent="0.25">
      <c r="I18792"/>
      <c r="K18792"/>
    </row>
    <row r="18793" spans="9:11" x14ac:dyDescent="0.25">
      <c r="I18793"/>
      <c r="K18793"/>
    </row>
    <row r="18794" spans="9:11" x14ac:dyDescent="0.25">
      <c r="I18794"/>
      <c r="K18794"/>
    </row>
    <row r="18795" spans="9:11" x14ac:dyDescent="0.25">
      <c r="I18795"/>
      <c r="K18795"/>
    </row>
    <row r="18796" spans="9:11" x14ac:dyDescent="0.25">
      <c r="I18796"/>
      <c r="K18796"/>
    </row>
    <row r="18797" spans="9:11" x14ac:dyDescent="0.25">
      <c r="I18797"/>
      <c r="K18797"/>
    </row>
    <row r="18798" spans="9:11" x14ac:dyDescent="0.25">
      <c r="I18798"/>
      <c r="K18798"/>
    </row>
    <row r="18799" spans="9:11" x14ac:dyDescent="0.25">
      <c r="I18799"/>
      <c r="K18799"/>
    </row>
    <row r="18800" spans="9:11" x14ac:dyDescent="0.25">
      <c r="I18800"/>
      <c r="K18800"/>
    </row>
    <row r="18801" spans="9:11" x14ac:dyDescent="0.25">
      <c r="I18801"/>
      <c r="K18801"/>
    </row>
    <row r="18802" spans="9:11" x14ac:dyDescent="0.25">
      <c r="I18802"/>
      <c r="K18802"/>
    </row>
    <row r="18803" spans="9:11" x14ac:dyDescent="0.25">
      <c r="I18803"/>
      <c r="K18803"/>
    </row>
    <row r="18804" spans="9:11" x14ac:dyDescent="0.25">
      <c r="I18804"/>
      <c r="K18804"/>
    </row>
    <row r="18805" spans="9:11" x14ac:dyDescent="0.25">
      <c r="I18805"/>
      <c r="K18805"/>
    </row>
    <row r="18806" spans="9:11" x14ac:dyDescent="0.25">
      <c r="I18806"/>
      <c r="K18806"/>
    </row>
    <row r="18807" spans="9:11" x14ac:dyDescent="0.25">
      <c r="I18807"/>
      <c r="K18807"/>
    </row>
    <row r="18808" spans="9:11" x14ac:dyDescent="0.25">
      <c r="I18808"/>
      <c r="K18808"/>
    </row>
    <row r="18809" spans="9:11" x14ac:dyDescent="0.25">
      <c r="I18809"/>
      <c r="K18809"/>
    </row>
    <row r="18810" spans="9:11" x14ac:dyDescent="0.25">
      <c r="I18810"/>
      <c r="K18810"/>
    </row>
    <row r="18811" spans="9:11" x14ac:dyDescent="0.25">
      <c r="I18811"/>
      <c r="K18811"/>
    </row>
    <row r="18812" spans="9:11" x14ac:dyDescent="0.25">
      <c r="I18812"/>
      <c r="K18812"/>
    </row>
    <row r="18813" spans="9:11" x14ac:dyDescent="0.25">
      <c r="I18813"/>
      <c r="K18813"/>
    </row>
    <row r="18814" spans="9:11" x14ac:dyDescent="0.25">
      <c r="I18814"/>
      <c r="K18814"/>
    </row>
    <row r="18815" spans="9:11" x14ac:dyDescent="0.25">
      <c r="I18815"/>
      <c r="K18815"/>
    </row>
    <row r="18816" spans="9:11" x14ac:dyDescent="0.25">
      <c r="I18816"/>
      <c r="K18816"/>
    </row>
    <row r="18817" spans="9:11" x14ac:dyDescent="0.25">
      <c r="I18817"/>
      <c r="K18817"/>
    </row>
    <row r="18818" spans="9:11" x14ac:dyDescent="0.25">
      <c r="I18818"/>
      <c r="K18818"/>
    </row>
    <row r="18819" spans="9:11" x14ac:dyDescent="0.25">
      <c r="I18819"/>
      <c r="K18819"/>
    </row>
    <row r="18820" spans="9:11" x14ac:dyDescent="0.25">
      <c r="I18820"/>
      <c r="K18820"/>
    </row>
    <row r="18821" spans="9:11" x14ac:dyDescent="0.25">
      <c r="I18821"/>
      <c r="K18821"/>
    </row>
    <row r="18822" spans="9:11" x14ac:dyDescent="0.25">
      <c r="I18822"/>
      <c r="K18822"/>
    </row>
    <row r="18823" spans="9:11" x14ac:dyDescent="0.25">
      <c r="I18823"/>
      <c r="K18823"/>
    </row>
    <row r="18824" spans="9:11" x14ac:dyDescent="0.25">
      <c r="I18824"/>
      <c r="K18824"/>
    </row>
    <row r="18825" spans="9:11" x14ac:dyDescent="0.25">
      <c r="I18825"/>
      <c r="K18825"/>
    </row>
    <row r="18826" spans="9:11" x14ac:dyDescent="0.25">
      <c r="I18826"/>
      <c r="K18826"/>
    </row>
    <row r="18827" spans="9:11" x14ac:dyDescent="0.25">
      <c r="I18827"/>
      <c r="K18827"/>
    </row>
    <row r="18828" spans="9:11" x14ac:dyDescent="0.25">
      <c r="I18828"/>
      <c r="K18828"/>
    </row>
    <row r="18829" spans="9:11" x14ac:dyDescent="0.25">
      <c r="I18829"/>
      <c r="K18829"/>
    </row>
    <row r="18830" spans="9:11" x14ac:dyDescent="0.25">
      <c r="I18830"/>
      <c r="K18830"/>
    </row>
    <row r="18831" spans="9:11" x14ac:dyDescent="0.25">
      <c r="I18831"/>
      <c r="K18831"/>
    </row>
    <row r="18832" spans="9:11" x14ac:dyDescent="0.25">
      <c r="I18832"/>
      <c r="K18832"/>
    </row>
    <row r="18833" spans="9:11" x14ac:dyDescent="0.25">
      <c r="I18833"/>
      <c r="K18833"/>
    </row>
    <row r="18834" spans="9:11" x14ac:dyDescent="0.25">
      <c r="I18834"/>
      <c r="K18834"/>
    </row>
    <row r="18835" spans="9:11" x14ac:dyDescent="0.25">
      <c r="I18835"/>
      <c r="K18835"/>
    </row>
    <row r="18836" spans="9:11" x14ac:dyDescent="0.25">
      <c r="I18836"/>
      <c r="K18836"/>
    </row>
    <row r="18837" spans="9:11" x14ac:dyDescent="0.25">
      <c r="I18837"/>
      <c r="K18837"/>
    </row>
    <row r="18838" spans="9:11" x14ac:dyDescent="0.25">
      <c r="I18838"/>
      <c r="K18838"/>
    </row>
    <row r="18839" spans="9:11" x14ac:dyDescent="0.25">
      <c r="I18839"/>
      <c r="K18839"/>
    </row>
    <row r="18840" spans="9:11" x14ac:dyDescent="0.25">
      <c r="I18840"/>
      <c r="K18840"/>
    </row>
    <row r="18841" spans="9:11" x14ac:dyDescent="0.25">
      <c r="I18841"/>
      <c r="K18841"/>
    </row>
    <row r="18842" spans="9:11" x14ac:dyDescent="0.25">
      <c r="I18842"/>
      <c r="K18842"/>
    </row>
    <row r="18843" spans="9:11" x14ac:dyDescent="0.25">
      <c r="I18843"/>
      <c r="K18843"/>
    </row>
    <row r="18844" spans="9:11" x14ac:dyDescent="0.25">
      <c r="I18844"/>
      <c r="K18844"/>
    </row>
    <row r="18845" spans="9:11" x14ac:dyDescent="0.25">
      <c r="I18845"/>
      <c r="K18845"/>
    </row>
    <row r="18846" spans="9:11" x14ac:dyDescent="0.25">
      <c r="I18846"/>
      <c r="K18846"/>
    </row>
    <row r="18847" spans="9:11" x14ac:dyDescent="0.25">
      <c r="I18847"/>
      <c r="K18847"/>
    </row>
    <row r="18848" spans="9:11" x14ac:dyDescent="0.25">
      <c r="I18848"/>
      <c r="K18848"/>
    </row>
    <row r="18849" spans="9:11" x14ac:dyDescent="0.25">
      <c r="I18849"/>
      <c r="K18849"/>
    </row>
    <row r="18850" spans="9:11" x14ac:dyDescent="0.25">
      <c r="I18850"/>
      <c r="K18850"/>
    </row>
    <row r="18851" spans="9:11" x14ac:dyDescent="0.25">
      <c r="I18851"/>
      <c r="K18851"/>
    </row>
    <row r="18852" spans="9:11" x14ac:dyDescent="0.25">
      <c r="I18852"/>
      <c r="K18852"/>
    </row>
    <row r="18853" spans="9:11" x14ac:dyDescent="0.25">
      <c r="I18853"/>
      <c r="K18853"/>
    </row>
    <row r="18854" spans="9:11" x14ac:dyDescent="0.25">
      <c r="I18854"/>
      <c r="K18854"/>
    </row>
    <row r="18855" spans="9:11" x14ac:dyDescent="0.25">
      <c r="I18855"/>
      <c r="K18855"/>
    </row>
    <row r="18856" spans="9:11" x14ac:dyDescent="0.25">
      <c r="I18856"/>
      <c r="K18856"/>
    </row>
    <row r="18857" spans="9:11" x14ac:dyDescent="0.25">
      <c r="I18857"/>
      <c r="K18857"/>
    </row>
    <row r="18858" spans="9:11" x14ac:dyDescent="0.25">
      <c r="I18858"/>
      <c r="K18858"/>
    </row>
    <row r="18859" spans="9:11" x14ac:dyDescent="0.25">
      <c r="I18859"/>
      <c r="K18859"/>
    </row>
    <row r="18860" spans="9:11" x14ac:dyDescent="0.25">
      <c r="I18860"/>
      <c r="K18860"/>
    </row>
    <row r="18861" spans="9:11" x14ac:dyDescent="0.25">
      <c r="I18861"/>
      <c r="K18861"/>
    </row>
    <row r="18862" spans="9:11" x14ac:dyDescent="0.25">
      <c r="I18862"/>
      <c r="K18862"/>
    </row>
    <row r="18863" spans="9:11" x14ac:dyDescent="0.25">
      <c r="I18863"/>
      <c r="K18863"/>
    </row>
    <row r="18864" spans="9:11" x14ac:dyDescent="0.25">
      <c r="I18864"/>
      <c r="K18864"/>
    </row>
    <row r="18865" spans="9:11" x14ac:dyDescent="0.25">
      <c r="I18865"/>
      <c r="K18865"/>
    </row>
    <row r="18866" spans="9:11" x14ac:dyDescent="0.25">
      <c r="I18866"/>
      <c r="K18866"/>
    </row>
    <row r="18867" spans="9:11" x14ac:dyDescent="0.25">
      <c r="I18867"/>
      <c r="K18867"/>
    </row>
    <row r="18868" spans="9:11" x14ac:dyDescent="0.25">
      <c r="I18868"/>
      <c r="K18868"/>
    </row>
    <row r="18869" spans="9:11" x14ac:dyDescent="0.25">
      <c r="I18869"/>
      <c r="K18869"/>
    </row>
    <row r="18870" spans="9:11" x14ac:dyDescent="0.25">
      <c r="I18870"/>
      <c r="K18870"/>
    </row>
    <row r="18871" spans="9:11" x14ac:dyDescent="0.25">
      <c r="I18871"/>
      <c r="K18871"/>
    </row>
    <row r="18872" spans="9:11" x14ac:dyDescent="0.25">
      <c r="I18872"/>
      <c r="K18872"/>
    </row>
    <row r="18873" spans="9:11" x14ac:dyDescent="0.25">
      <c r="I18873"/>
      <c r="K18873"/>
    </row>
    <row r="18874" spans="9:11" x14ac:dyDescent="0.25">
      <c r="I18874"/>
      <c r="K18874"/>
    </row>
    <row r="18875" spans="9:11" x14ac:dyDescent="0.25">
      <c r="I18875"/>
      <c r="K18875"/>
    </row>
    <row r="18876" spans="9:11" x14ac:dyDescent="0.25">
      <c r="I18876"/>
      <c r="K18876"/>
    </row>
    <row r="18877" spans="9:11" x14ac:dyDescent="0.25">
      <c r="I18877"/>
      <c r="K18877"/>
    </row>
    <row r="18878" spans="9:11" x14ac:dyDescent="0.25">
      <c r="I18878"/>
      <c r="K18878"/>
    </row>
    <row r="18879" spans="9:11" x14ac:dyDescent="0.25">
      <c r="I18879"/>
      <c r="K18879"/>
    </row>
    <row r="18880" spans="9:11" x14ac:dyDescent="0.25">
      <c r="I18880"/>
      <c r="K18880"/>
    </row>
    <row r="18881" spans="9:11" x14ac:dyDescent="0.25">
      <c r="I18881"/>
      <c r="K18881"/>
    </row>
    <row r="18882" spans="9:11" x14ac:dyDescent="0.25">
      <c r="I18882"/>
      <c r="K18882"/>
    </row>
    <row r="18883" spans="9:11" x14ac:dyDescent="0.25">
      <c r="I18883"/>
      <c r="K18883"/>
    </row>
    <row r="18884" spans="9:11" x14ac:dyDescent="0.25">
      <c r="I18884"/>
      <c r="K18884"/>
    </row>
    <row r="18885" spans="9:11" x14ac:dyDescent="0.25">
      <c r="I18885"/>
      <c r="K18885"/>
    </row>
    <row r="18886" spans="9:11" x14ac:dyDescent="0.25">
      <c r="I18886"/>
      <c r="K18886"/>
    </row>
    <row r="18887" spans="9:11" x14ac:dyDescent="0.25">
      <c r="I18887"/>
      <c r="K18887"/>
    </row>
    <row r="18888" spans="9:11" x14ac:dyDescent="0.25">
      <c r="I18888"/>
      <c r="K18888"/>
    </row>
    <row r="18889" spans="9:11" x14ac:dyDescent="0.25">
      <c r="I18889"/>
      <c r="K18889"/>
    </row>
    <row r="18890" spans="9:11" x14ac:dyDescent="0.25">
      <c r="I18890"/>
      <c r="K18890"/>
    </row>
    <row r="18891" spans="9:11" x14ac:dyDescent="0.25">
      <c r="I18891"/>
      <c r="K18891"/>
    </row>
    <row r="18892" spans="9:11" x14ac:dyDescent="0.25">
      <c r="I18892"/>
      <c r="K18892"/>
    </row>
    <row r="18893" spans="9:11" x14ac:dyDescent="0.25">
      <c r="I18893"/>
      <c r="K18893"/>
    </row>
    <row r="18894" spans="9:11" x14ac:dyDescent="0.25">
      <c r="I18894"/>
      <c r="K18894"/>
    </row>
    <row r="18895" spans="9:11" x14ac:dyDescent="0.25">
      <c r="I18895"/>
      <c r="K18895"/>
    </row>
    <row r="18896" spans="9:11" x14ac:dyDescent="0.25">
      <c r="I18896"/>
      <c r="K18896"/>
    </row>
    <row r="18897" spans="9:11" x14ac:dyDescent="0.25">
      <c r="I18897"/>
      <c r="K18897"/>
    </row>
    <row r="18898" spans="9:11" x14ac:dyDescent="0.25">
      <c r="I18898"/>
      <c r="K18898"/>
    </row>
    <row r="18899" spans="9:11" x14ac:dyDescent="0.25">
      <c r="I18899"/>
      <c r="K18899"/>
    </row>
    <row r="18900" spans="9:11" x14ac:dyDescent="0.25">
      <c r="I18900"/>
      <c r="K18900"/>
    </row>
    <row r="18901" spans="9:11" x14ac:dyDescent="0.25">
      <c r="I18901"/>
      <c r="K18901"/>
    </row>
    <row r="18902" spans="9:11" x14ac:dyDescent="0.25">
      <c r="I18902"/>
      <c r="K18902"/>
    </row>
    <row r="18903" spans="9:11" x14ac:dyDescent="0.25">
      <c r="I18903"/>
      <c r="K18903"/>
    </row>
    <row r="18904" spans="9:11" x14ac:dyDescent="0.25">
      <c r="I18904"/>
      <c r="K18904"/>
    </row>
    <row r="18905" spans="9:11" x14ac:dyDescent="0.25">
      <c r="I18905"/>
      <c r="K18905"/>
    </row>
    <row r="18906" spans="9:11" x14ac:dyDescent="0.25">
      <c r="I18906"/>
      <c r="K18906"/>
    </row>
    <row r="18907" spans="9:11" x14ac:dyDescent="0.25">
      <c r="I18907"/>
      <c r="K18907"/>
    </row>
    <row r="18908" spans="9:11" x14ac:dyDescent="0.25">
      <c r="I18908"/>
      <c r="K18908"/>
    </row>
    <row r="18909" spans="9:11" x14ac:dyDescent="0.25">
      <c r="I18909"/>
      <c r="K18909"/>
    </row>
    <row r="18910" spans="9:11" x14ac:dyDescent="0.25">
      <c r="I18910"/>
      <c r="K18910"/>
    </row>
    <row r="18911" spans="9:11" x14ac:dyDescent="0.25">
      <c r="I18911"/>
      <c r="K18911"/>
    </row>
    <row r="18912" spans="9:11" x14ac:dyDescent="0.25">
      <c r="I18912"/>
      <c r="K18912"/>
    </row>
    <row r="18913" spans="9:11" x14ac:dyDescent="0.25">
      <c r="I18913"/>
      <c r="K18913"/>
    </row>
    <row r="18914" spans="9:11" x14ac:dyDescent="0.25">
      <c r="I18914"/>
      <c r="K18914"/>
    </row>
    <row r="18915" spans="9:11" x14ac:dyDescent="0.25">
      <c r="I18915"/>
      <c r="K18915"/>
    </row>
    <row r="18916" spans="9:11" x14ac:dyDescent="0.25">
      <c r="I18916"/>
      <c r="K18916"/>
    </row>
    <row r="18917" spans="9:11" x14ac:dyDescent="0.25">
      <c r="I18917"/>
      <c r="K18917"/>
    </row>
    <row r="18918" spans="9:11" x14ac:dyDescent="0.25">
      <c r="I18918"/>
      <c r="K18918"/>
    </row>
    <row r="18919" spans="9:11" x14ac:dyDescent="0.25">
      <c r="I18919"/>
      <c r="K18919"/>
    </row>
    <row r="18920" spans="9:11" x14ac:dyDescent="0.25">
      <c r="I18920"/>
      <c r="K18920"/>
    </row>
    <row r="18921" spans="9:11" x14ac:dyDescent="0.25">
      <c r="I18921"/>
      <c r="K18921"/>
    </row>
    <row r="18922" spans="9:11" x14ac:dyDescent="0.25">
      <c r="I18922"/>
      <c r="K18922"/>
    </row>
    <row r="18923" spans="9:11" x14ac:dyDescent="0.25">
      <c r="I18923"/>
      <c r="K18923"/>
    </row>
    <row r="18924" spans="9:11" x14ac:dyDescent="0.25">
      <c r="I18924"/>
      <c r="K18924"/>
    </row>
    <row r="18925" spans="9:11" x14ac:dyDescent="0.25">
      <c r="I18925"/>
      <c r="K18925"/>
    </row>
    <row r="18926" spans="9:11" x14ac:dyDescent="0.25">
      <c r="I18926"/>
      <c r="K18926"/>
    </row>
    <row r="18927" spans="9:11" x14ac:dyDescent="0.25">
      <c r="I18927"/>
      <c r="K18927"/>
    </row>
    <row r="18928" spans="9:11" x14ac:dyDescent="0.25">
      <c r="I18928"/>
      <c r="K18928"/>
    </row>
    <row r="18929" spans="9:11" x14ac:dyDescent="0.25">
      <c r="I18929"/>
      <c r="K18929"/>
    </row>
    <row r="18930" spans="9:11" x14ac:dyDescent="0.25">
      <c r="I18930"/>
      <c r="K18930"/>
    </row>
    <row r="18931" spans="9:11" x14ac:dyDescent="0.25">
      <c r="I18931"/>
      <c r="K18931"/>
    </row>
    <row r="18932" spans="9:11" x14ac:dyDescent="0.25">
      <c r="I18932"/>
      <c r="K18932"/>
    </row>
    <row r="18933" spans="9:11" x14ac:dyDescent="0.25">
      <c r="I18933"/>
      <c r="K18933"/>
    </row>
    <row r="18934" spans="9:11" x14ac:dyDescent="0.25">
      <c r="I18934"/>
      <c r="K18934"/>
    </row>
    <row r="18935" spans="9:11" x14ac:dyDescent="0.25">
      <c r="I18935"/>
      <c r="K18935"/>
    </row>
    <row r="18936" spans="9:11" x14ac:dyDescent="0.25">
      <c r="I18936"/>
      <c r="K18936"/>
    </row>
    <row r="18937" spans="9:11" x14ac:dyDescent="0.25">
      <c r="I18937"/>
      <c r="K18937"/>
    </row>
    <row r="18938" spans="9:11" x14ac:dyDescent="0.25">
      <c r="I18938"/>
      <c r="K18938"/>
    </row>
    <row r="18939" spans="9:11" x14ac:dyDescent="0.25">
      <c r="I18939"/>
      <c r="K18939"/>
    </row>
    <row r="18940" spans="9:11" x14ac:dyDescent="0.25">
      <c r="I18940"/>
      <c r="K18940"/>
    </row>
    <row r="18941" spans="9:11" x14ac:dyDescent="0.25">
      <c r="I18941"/>
      <c r="K18941"/>
    </row>
    <row r="18942" spans="9:11" x14ac:dyDescent="0.25">
      <c r="I18942"/>
      <c r="K18942"/>
    </row>
    <row r="18943" spans="9:11" x14ac:dyDescent="0.25">
      <c r="I18943"/>
      <c r="K18943"/>
    </row>
    <row r="18944" spans="9:11" x14ac:dyDescent="0.25">
      <c r="I18944"/>
      <c r="K18944"/>
    </row>
    <row r="18945" spans="9:11" x14ac:dyDescent="0.25">
      <c r="I18945"/>
      <c r="K18945"/>
    </row>
    <row r="18946" spans="9:11" x14ac:dyDescent="0.25">
      <c r="I18946"/>
      <c r="K18946"/>
    </row>
    <row r="18947" spans="9:11" x14ac:dyDescent="0.25">
      <c r="I18947"/>
      <c r="K18947"/>
    </row>
    <row r="18948" spans="9:11" x14ac:dyDescent="0.25">
      <c r="I18948"/>
      <c r="K18948"/>
    </row>
    <row r="18949" spans="9:11" x14ac:dyDescent="0.25">
      <c r="I18949"/>
      <c r="K18949"/>
    </row>
    <row r="18950" spans="9:11" x14ac:dyDescent="0.25">
      <c r="I18950"/>
      <c r="K18950"/>
    </row>
    <row r="18951" spans="9:11" x14ac:dyDescent="0.25">
      <c r="I18951"/>
      <c r="K18951"/>
    </row>
    <row r="18952" spans="9:11" x14ac:dyDescent="0.25">
      <c r="I18952"/>
      <c r="K18952"/>
    </row>
    <row r="18953" spans="9:11" x14ac:dyDescent="0.25">
      <c r="I18953"/>
      <c r="K18953"/>
    </row>
    <row r="18954" spans="9:11" x14ac:dyDescent="0.25">
      <c r="I18954"/>
      <c r="K18954"/>
    </row>
    <row r="18955" spans="9:11" x14ac:dyDescent="0.25">
      <c r="I18955"/>
      <c r="K18955"/>
    </row>
    <row r="18956" spans="9:11" x14ac:dyDescent="0.25">
      <c r="I18956"/>
      <c r="K18956"/>
    </row>
    <row r="18957" spans="9:11" x14ac:dyDescent="0.25">
      <c r="I18957"/>
      <c r="K18957"/>
    </row>
    <row r="18958" spans="9:11" x14ac:dyDescent="0.25">
      <c r="I18958"/>
      <c r="K18958"/>
    </row>
    <row r="18959" spans="9:11" x14ac:dyDescent="0.25">
      <c r="I18959"/>
      <c r="K18959"/>
    </row>
    <row r="18960" spans="9:11" x14ac:dyDescent="0.25">
      <c r="I18960"/>
      <c r="K18960"/>
    </row>
    <row r="18961" spans="9:11" x14ac:dyDescent="0.25">
      <c r="I18961"/>
      <c r="K18961"/>
    </row>
    <row r="18962" spans="9:11" x14ac:dyDescent="0.25">
      <c r="I18962"/>
      <c r="K18962"/>
    </row>
    <row r="18963" spans="9:11" x14ac:dyDescent="0.25">
      <c r="I18963"/>
      <c r="K18963"/>
    </row>
    <row r="18964" spans="9:11" x14ac:dyDescent="0.25">
      <c r="I18964"/>
      <c r="K18964"/>
    </row>
    <row r="18965" spans="9:11" x14ac:dyDescent="0.25">
      <c r="I18965"/>
      <c r="K18965"/>
    </row>
    <row r="18966" spans="9:11" x14ac:dyDescent="0.25">
      <c r="I18966"/>
      <c r="K18966"/>
    </row>
    <row r="18967" spans="9:11" x14ac:dyDescent="0.25">
      <c r="I18967"/>
      <c r="K18967"/>
    </row>
    <row r="18968" spans="9:11" x14ac:dyDescent="0.25">
      <c r="I18968"/>
      <c r="K18968"/>
    </row>
    <row r="18969" spans="9:11" x14ac:dyDescent="0.25">
      <c r="I18969"/>
      <c r="K18969"/>
    </row>
    <row r="18970" spans="9:11" x14ac:dyDescent="0.25">
      <c r="I18970"/>
      <c r="K18970"/>
    </row>
    <row r="18971" spans="9:11" x14ac:dyDescent="0.25">
      <c r="I18971"/>
      <c r="K18971"/>
    </row>
    <row r="18972" spans="9:11" x14ac:dyDescent="0.25">
      <c r="I18972"/>
      <c r="K18972"/>
    </row>
    <row r="18973" spans="9:11" x14ac:dyDescent="0.25">
      <c r="I18973"/>
      <c r="K18973"/>
    </row>
    <row r="18974" spans="9:11" x14ac:dyDescent="0.25">
      <c r="I18974"/>
      <c r="K18974"/>
    </row>
    <row r="18975" spans="9:11" x14ac:dyDescent="0.25">
      <c r="I18975"/>
      <c r="K18975"/>
    </row>
    <row r="18976" spans="9:11" x14ac:dyDescent="0.25">
      <c r="I18976"/>
      <c r="K18976"/>
    </row>
    <row r="18977" spans="9:11" x14ac:dyDescent="0.25">
      <c r="I18977"/>
      <c r="K18977"/>
    </row>
    <row r="18978" spans="9:11" x14ac:dyDescent="0.25">
      <c r="I18978"/>
      <c r="K18978"/>
    </row>
    <row r="18979" spans="9:11" x14ac:dyDescent="0.25">
      <c r="I18979"/>
      <c r="K18979"/>
    </row>
    <row r="18980" spans="9:11" x14ac:dyDescent="0.25">
      <c r="I18980"/>
      <c r="K18980"/>
    </row>
    <row r="18981" spans="9:11" x14ac:dyDescent="0.25">
      <c r="I18981"/>
      <c r="K18981"/>
    </row>
    <row r="18982" spans="9:11" x14ac:dyDescent="0.25">
      <c r="I18982"/>
      <c r="K18982"/>
    </row>
    <row r="18983" spans="9:11" x14ac:dyDescent="0.25">
      <c r="I18983"/>
      <c r="K18983"/>
    </row>
    <row r="18984" spans="9:11" x14ac:dyDescent="0.25">
      <c r="I18984"/>
      <c r="K18984"/>
    </row>
    <row r="18985" spans="9:11" x14ac:dyDescent="0.25">
      <c r="I18985"/>
      <c r="K18985"/>
    </row>
    <row r="18986" spans="9:11" x14ac:dyDescent="0.25">
      <c r="I18986"/>
      <c r="K18986"/>
    </row>
    <row r="18987" spans="9:11" x14ac:dyDescent="0.25">
      <c r="I18987"/>
      <c r="K18987"/>
    </row>
    <row r="18988" spans="9:11" x14ac:dyDescent="0.25">
      <c r="I18988"/>
      <c r="K18988"/>
    </row>
    <row r="18989" spans="9:11" x14ac:dyDescent="0.25">
      <c r="I18989"/>
      <c r="K18989"/>
    </row>
    <row r="18990" spans="9:11" x14ac:dyDescent="0.25">
      <c r="I18990"/>
      <c r="K18990"/>
    </row>
    <row r="18991" spans="9:11" x14ac:dyDescent="0.25">
      <c r="I18991"/>
      <c r="K18991"/>
    </row>
    <row r="18992" spans="9:11" x14ac:dyDescent="0.25">
      <c r="I18992"/>
      <c r="K18992"/>
    </row>
    <row r="18993" spans="9:11" x14ac:dyDescent="0.25">
      <c r="I18993"/>
      <c r="K18993"/>
    </row>
    <row r="18994" spans="9:11" x14ac:dyDescent="0.25">
      <c r="I18994"/>
      <c r="K18994"/>
    </row>
    <row r="18995" spans="9:11" x14ac:dyDescent="0.25">
      <c r="I18995"/>
      <c r="K18995"/>
    </row>
    <row r="18996" spans="9:11" x14ac:dyDescent="0.25">
      <c r="I18996"/>
      <c r="K18996"/>
    </row>
    <row r="18997" spans="9:11" x14ac:dyDescent="0.25">
      <c r="I18997"/>
      <c r="K18997"/>
    </row>
    <row r="18998" spans="9:11" x14ac:dyDescent="0.25">
      <c r="I18998"/>
      <c r="K18998"/>
    </row>
    <row r="18999" spans="9:11" x14ac:dyDescent="0.25">
      <c r="I18999"/>
      <c r="K18999"/>
    </row>
    <row r="19000" spans="9:11" x14ac:dyDescent="0.25">
      <c r="I19000"/>
      <c r="K19000"/>
    </row>
    <row r="19001" spans="9:11" x14ac:dyDescent="0.25">
      <c r="I19001"/>
      <c r="K19001"/>
    </row>
    <row r="19002" spans="9:11" x14ac:dyDescent="0.25">
      <c r="I19002"/>
      <c r="K19002"/>
    </row>
    <row r="19003" spans="9:11" x14ac:dyDescent="0.25">
      <c r="I19003"/>
      <c r="K19003"/>
    </row>
    <row r="19004" spans="9:11" x14ac:dyDescent="0.25">
      <c r="I19004"/>
      <c r="K19004"/>
    </row>
    <row r="19005" spans="9:11" x14ac:dyDescent="0.25">
      <c r="I19005"/>
      <c r="K19005"/>
    </row>
    <row r="19006" spans="9:11" x14ac:dyDescent="0.25">
      <c r="I19006"/>
      <c r="K19006"/>
    </row>
    <row r="19007" spans="9:11" x14ac:dyDescent="0.25">
      <c r="I19007"/>
      <c r="K19007"/>
    </row>
    <row r="19008" spans="9:11" x14ac:dyDescent="0.25">
      <c r="I19008"/>
      <c r="K19008"/>
    </row>
    <row r="19009" spans="9:11" x14ac:dyDescent="0.25">
      <c r="I19009"/>
      <c r="K19009"/>
    </row>
    <row r="19010" spans="9:11" x14ac:dyDescent="0.25">
      <c r="I19010"/>
      <c r="K19010"/>
    </row>
    <row r="19011" spans="9:11" x14ac:dyDescent="0.25">
      <c r="I19011"/>
      <c r="K19011"/>
    </row>
    <row r="19012" spans="9:11" x14ac:dyDescent="0.25">
      <c r="I19012"/>
      <c r="K19012"/>
    </row>
    <row r="19013" spans="9:11" x14ac:dyDescent="0.25">
      <c r="I19013"/>
      <c r="K19013"/>
    </row>
    <row r="19014" spans="9:11" x14ac:dyDescent="0.25">
      <c r="I19014"/>
      <c r="K19014"/>
    </row>
    <row r="19015" spans="9:11" x14ac:dyDescent="0.25">
      <c r="I19015"/>
      <c r="K19015"/>
    </row>
    <row r="19016" spans="9:11" x14ac:dyDescent="0.25">
      <c r="I19016"/>
      <c r="K19016"/>
    </row>
    <row r="19017" spans="9:11" x14ac:dyDescent="0.25">
      <c r="I19017"/>
      <c r="K19017"/>
    </row>
    <row r="19018" spans="9:11" x14ac:dyDescent="0.25">
      <c r="I19018"/>
      <c r="K19018"/>
    </row>
    <row r="19019" spans="9:11" x14ac:dyDescent="0.25">
      <c r="I19019"/>
      <c r="K19019"/>
    </row>
    <row r="19020" spans="9:11" x14ac:dyDescent="0.25">
      <c r="I19020"/>
      <c r="K19020"/>
    </row>
    <row r="19021" spans="9:11" x14ac:dyDescent="0.25">
      <c r="I19021"/>
      <c r="K19021"/>
    </row>
    <row r="19022" spans="9:11" x14ac:dyDescent="0.25">
      <c r="I19022"/>
      <c r="K19022"/>
    </row>
    <row r="19023" spans="9:11" x14ac:dyDescent="0.25">
      <c r="I19023"/>
      <c r="K19023"/>
    </row>
    <row r="19024" spans="9:11" x14ac:dyDescent="0.25">
      <c r="I19024"/>
      <c r="K19024"/>
    </row>
    <row r="19025" spans="9:11" x14ac:dyDescent="0.25">
      <c r="I19025"/>
      <c r="K19025"/>
    </row>
    <row r="19026" spans="9:11" x14ac:dyDescent="0.25">
      <c r="I19026"/>
      <c r="K19026"/>
    </row>
    <row r="19027" spans="9:11" x14ac:dyDescent="0.25">
      <c r="I19027"/>
      <c r="K19027"/>
    </row>
    <row r="19028" spans="9:11" x14ac:dyDescent="0.25">
      <c r="I19028"/>
      <c r="K19028"/>
    </row>
    <row r="19029" spans="9:11" x14ac:dyDescent="0.25">
      <c r="I19029"/>
      <c r="K19029"/>
    </row>
    <row r="19030" spans="9:11" x14ac:dyDescent="0.25">
      <c r="I19030"/>
      <c r="K19030"/>
    </row>
    <row r="19031" spans="9:11" x14ac:dyDescent="0.25">
      <c r="I19031"/>
      <c r="K19031"/>
    </row>
    <row r="19032" spans="9:11" x14ac:dyDescent="0.25">
      <c r="I19032"/>
      <c r="K19032"/>
    </row>
    <row r="19033" spans="9:11" x14ac:dyDescent="0.25">
      <c r="I19033"/>
      <c r="K19033"/>
    </row>
    <row r="19034" spans="9:11" x14ac:dyDescent="0.25">
      <c r="I19034"/>
      <c r="K19034"/>
    </row>
    <row r="19035" spans="9:11" x14ac:dyDescent="0.25">
      <c r="I19035"/>
      <c r="K19035"/>
    </row>
    <row r="19036" spans="9:11" x14ac:dyDescent="0.25">
      <c r="I19036"/>
      <c r="K19036"/>
    </row>
    <row r="19037" spans="9:11" x14ac:dyDescent="0.25">
      <c r="I19037"/>
      <c r="K19037"/>
    </row>
    <row r="19038" spans="9:11" x14ac:dyDescent="0.25">
      <c r="I19038"/>
      <c r="K19038"/>
    </row>
    <row r="19039" spans="9:11" x14ac:dyDescent="0.25">
      <c r="I19039"/>
      <c r="K19039"/>
    </row>
    <row r="19040" spans="9:11" x14ac:dyDescent="0.25">
      <c r="I19040"/>
      <c r="K19040"/>
    </row>
    <row r="19041" spans="9:11" x14ac:dyDescent="0.25">
      <c r="I19041"/>
      <c r="K19041"/>
    </row>
    <row r="19042" spans="9:11" x14ac:dyDescent="0.25">
      <c r="I19042"/>
      <c r="K19042"/>
    </row>
    <row r="19043" spans="9:11" x14ac:dyDescent="0.25">
      <c r="I19043"/>
      <c r="K19043"/>
    </row>
    <row r="19044" spans="9:11" x14ac:dyDescent="0.25">
      <c r="I19044"/>
      <c r="K19044"/>
    </row>
    <row r="19045" spans="9:11" x14ac:dyDescent="0.25">
      <c r="I19045"/>
      <c r="K19045"/>
    </row>
    <row r="19046" spans="9:11" x14ac:dyDescent="0.25">
      <c r="I19046"/>
      <c r="K19046"/>
    </row>
    <row r="19047" spans="9:11" x14ac:dyDescent="0.25">
      <c r="I19047"/>
      <c r="K19047"/>
    </row>
    <row r="19048" spans="9:11" x14ac:dyDescent="0.25">
      <c r="I19048"/>
      <c r="K19048"/>
    </row>
    <row r="19049" spans="9:11" x14ac:dyDescent="0.25">
      <c r="I19049"/>
      <c r="K19049"/>
    </row>
    <row r="19050" spans="9:11" x14ac:dyDescent="0.25">
      <c r="I19050"/>
      <c r="K19050"/>
    </row>
    <row r="19051" spans="9:11" x14ac:dyDescent="0.25">
      <c r="I19051"/>
      <c r="K19051"/>
    </row>
    <row r="19052" spans="9:11" x14ac:dyDescent="0.25">
      <c r="I19052"/>
      <c r="K19052"/>
    </row>
    <row r="19053" spans="9:11" x14ac:dyDescent="0.25">
      <c r="I19053"/>
      <c r="K19053"/>
    </row>
    <row r="19054" spans="9:11" x14ac:dyDescent="0.25">
      <c r="I19054"/>
      <c r="K19054"/>
    </row>
    <row r="19055" spans="9:11" x14ac:dyDescent="0.25">
      <c r="I19055"/>
      <c r="K19055"/>
    </row>
    <row r="19056" spans="9:11" x14ac:dyDescent="0.25">
      <c r="I19056"/>
      <c r="K19056"/>
    </row>
    <row r="19057" spans="9:11" x14ac:dyDescent="0.25">
      <c r="I19057"/>
      <c r="K19057"/>
    </row>
    <row r="19058" spans="9:11" x14ac:dyDescent="0.25">
      <c r="I19058"/>
      <c r="K19058"/>
    </row>
    <row r="19059" spans="9:11" x14ac:dyDescent="0.25">
      <c r="I19059"/>
      <c r="K19059"/>
    </row>
    <row r="19060" spans="9:11" x14ac:dyDescent="0.25">
      <c r="I19060"/>
      <c r="K19060"/>
    </row>
    <row r="19061" spans="9:11" x14ac:dyDescent="0.25">
      <c r="I19061"/>
      <c r="K19061"/>
    </row>
    <row r="19062" spans="9:11" x14ac:dyDescent="0.25">
      <c r="I19062"/>
      <c r="K19062"/>
    </row>
    <row r="19063" spans="9:11" x14ac:dyDescent="0.25">
      <c r="I19063"/>
      <c r="K19063"/>
    </row>
    <row r="19064" spans="9:11" x14ac:dyDescent="0.25">
      <c r="I19064"/>
      <c r="K19064"/>
    </row>
    <row r="19065" spans="9:11" x14ac:dyDescent="0.25">
      <c r="I19065"/>
      <c r="K19065"/>
    </row>
    <row r="19066" spans="9:11" x14ac:dyDescent="0.25">
      <c r="I19066"/>
      <c r="K19066"/>
    </row>
    <row r="19067" spans="9:11" x14ac:dyDescent="0.25">
      <c r="I19067"/>
      <c r="K19067"/>
    </row>
    <row r="19068" spans="9:11" x14ac:dyDescent="0.25">
      <c r="I19068"/>
      <c r="K19068"/>
    </row>
    <row r="19069" spans="9:11" x14ac:dyDescent="0.25">
      <c r="I19069"/>
      <c r="K19069"/>
    </row>
    <row r="19070" spans="9:11" x14ac:dyDescent="0.25">
      <c r="I19070"/>
      <c r="K19070"/>
    </row>
    <row r="19071" spans="9:11" x14ac:dyDescent="0.25">
      <c r="I19071"/>
      <c r="K19071"/>
    </row>
    <row r="19072" spans="9:11" x14ac:dyDescent="0.25">
      <c r="I19072"/>
      <c r="K19072"/>
    </row>
    <row r="19073" spans="9:11" x14ac:dyDescent="0.25">
      <c r="I19073"/>
      <c r="K19073"/>
    </row>
    <row r="19074" spans="9:11" x14ac:dyDescent="0.25">
      <c r="I19074"/>
      <c r="K19074"/>
    </row>
    <row r="19075" spans="9:11" x14ac:dyDescent="0.25">
      <c r="I19075"/>
      <c r="K19075"/>
    </row>
    <row r="19076" spans="9:11" x14ac:dyDescent="0.25">
      <c r="I19076"/>
      <c r="K19076"/>
    </row>
    <row r="19077" spans="9:11" x14ac:dyDescent="0.25">
      <c r="I19077"/>
      <c r="K19077"/>
    </row>
    <row r="19078" spans="9:11" x14ac:dyDescent="0.25">
      <c r="I19078"/>
      <c r="K19078"/>
    </row>
    <row r="19079" spans="9:11" x14ac:dyDescent="0.25">
      <c r="I19079"/>
      <c r="K19079"/>
    </row>
    <row r="19080" spans="9:11" x14ac:dyDescent="0.25">
      <c r="I19080"/>
      <c r="K19080"/>
    </row>
    <row r="19081" spans="9:11" x14ac:dyDescent="0.25">
      <c r="I19081"/>
      <c r="K19081"/>
    </row>
    <row r="19082" spans="9:11" x14ac:dyDescent="0.25">
      <c r="I19082"/>
      <c r="K19082"/>
    </row>
    <row r="19083" spans="9:11" x14ac:dyDescent="0.25">
      <c r="I19083"/>
      <c r="K19083"/>
    </row>
    <row r="19084" spans="9:11" x14ac:dyDescent="0.25">
      <c r="I19084"/>
      <c r="K19084"/>
    </row>
    <row r="19085" spans="9:11" x14ac:dyDescent="0.25">
      <c r="I19085"/>
      <c r="K19085"/>
    </row>
    <row r="19086" spans="9:11" x14ac:dyDescent="0.25">
      <c r="I19086"/>
      <c r="K19086"/>
    </row>
    <row r="19087" spans="9:11" x14ac:dyDescent="0.25">
      <c r="I19087"/>
      <c r="K19087"/>
    </row>
    <row r="19088" spans="9:11" x14ac:dyDescent="0.25">
      <c r="I19088"/>
      <c r="K19088"/>
    </row>
    <row r="19089" spans="9:11" x14ac:dyDescent="0.25">
      <c r="I19089"/>
      <c r="K19089"/>
    </row>
    <row r="19090" spans="9:11" x14ac:dyDescent="0.25">
      <c r="I19090"/>
      <c r="K19090"/>
    </row>
    <row r="19091" spans="9:11" x14ac:dyDescent="0.25">
      <c r="I19091"/>
      <c r="K19091"/>
    </row>
    <row r="19092" spans="9:11" x14ac:dyDescent="0.25">
      <c r="I19092"/>
      <c r="K19092"/>
    </row>
    <row r="19093" spans="9:11" x14ac:dyDescent="0.25">
      <c r="I19093"/>
      <c r="K19093"/>
    </row>
    <row r="19094" spans="9:11" x14ac:dyDescent="0.25">
      <c r="I19094"/>
      <c r="K19094"/>
    </row>
    <row r="19095" spans="9:11" x14ac:dyDescent="0.25">
      <c r="I19095"/>
      <c r="K19095"/>
    </row>
    <row r="19096" spans="9:11" x14ac:dyDescent="0.25">
      <c r="I19096"/>
      <c r="K19096"/>
    </row>
    <row r="19097" spans="9:11" x14ac:dyDescent="0.25">
      <c r="I19097"/>
      <c r="K19097"/>
    </row>
    <row r="19098" spans="9:11" x14ac:dyDescent="0.25">
      <c r="I19098"/>
      <c r="K19098"/>
    </row>
    <row r="19099" spans="9:11" x14ac:dyDescent="0.25">
      <c r="I19099"/>
      <c r="K19099"/>
    </row>
    <row r="19100" spans="9:11" x14ac:dyDescent="0.25">
      <c r="I19100"/>
      <c r="K19100"/>
    </row>
    <row r="19101" spans="9:11" x14ac:dyDescent="0.25">
      <c r="I19101"/>
      <c r="K19101"/>
    </row>
    <row r="19102" spans="9:11" x14ac:dyDescent="0.25">
      <c r="I19102"/>
      <c r="K19102"/>
    </row>
    <row r="19103" spans="9:11" x14ac:dyDescent="0.25">
      <c r="I19103"/>
      <c r="K19103"/>
    </row>
    <row r="19104" spans="9:11" x14ac:dyDescent="0.25">
      <c r="I19104"/>
      <c r="K19104"/>
    </row>
    <row r="19105" spans="9:11" x14ac:dyDescent="0.25">
      <c r="I19105"/>
      <c r="K19105"/>
    </row>
    <row r="19106" spans="9:11" x14ac:dyDescent="0.25">
      <c r="I19106"/>
      <c r="K19106"/>
    </row>
    <row r="19107" spans="9:11" x14ac:dyDescent="0.25">
      <c r="I19107"/>
      <c r="K19107"/>
    </row>
    <row r="19108" spans="9:11" x14ac:dyDescent="0.25">
      <c r="I19108"/>
      <c r="K19108"/>
    </row>
    <row r="19109" spans="9:11" x14ac:dyDescent="0.25">
      <c r="I19109"/>
      <c r="K19109"/>
    </row>
    <row r="19110" spans="9:11" x14ac:dyDescent="0.25">
      <c r="I19110"/>
      <c r="K19110"/>
    </row>
    <row r="19111" spans="9:11" x14ac:dyDescent="0.25">
      <c r="I19111"/>
      <c r="K19111"/>
    </row>
    <row r="19112" spans="9:11" x14ac:dyDescent="0.25">
      <c r="I19112"/>
      <c r="K19112"/>
    </row>
    <row r="19113" spans="9:11" x14ac:dyDescent="0.25">
      <c r="I19113"/>
      <c r="K19113"/>
    </row>
    <row r="19114" spans="9:11" x14ac:dyDescent="0.25">
      <c r="I19114"/>
      <c r="K19114"/>
    </row>
    <row r="19115" spans="9:11" x14ac:dyDescent="0.25">
      <c r="I19115"/>
      <c r="K19115"/>
    </row>
    <row r="19116" spans="9:11" x14ac:dyDescent="0.25">
      <c r="I19116"/>
      <c r="K19116"/>
    </row>
    <row r="19117" spans="9:11" x14ac:dyDescent="0.25">
      <c r="I19117"/>
      <c r="K19117"/>
    </row>
    <row r="19118" spans="9:11" x14ac:dyDescent="0.25">
      <c r="I19118"/>
      <c r="K19118"/>
    </row>
    <row r="19119" spans="9:11" x14ac:dyDescent="0.25">
      <c r="I19119"/>
      <c r="K19119"/>
    </row>
    <row r="19120" spans="9:11" x14ac:dyDescent="0.25">
      <c r="I19120"/>
      <c r="K19120"/>
    </row>
    <row r="19121" spans="9:11" x14ac:dyDescent="0.25">
      <c r="I19121"/>
      <c r="K19121"/>
    </row>
    <row r="19122" spans="9:11" x14ac:dyDescent="0.25">
      <c r="I19122"/>
      <c r="K19122"/>
    </row>
    <row r="19123" spans="9:11" x14ac:dyDescent="0.25">
      <c r="I19123"/>
      <c r="K19123"/>
    </row>
    <row r="19124" spans="9:11" x14ac:dyDescent="0.25">
      <c r="I19124"/>
      <c r="K19124"/>
    </row>
    <row r="19125" spans="9:11" x14ac:dyDescent="0.25">
      <c r="I19125"/>
      <c r="K19125"/>
    </row>
    <row r="19126" spans="9:11" x14ac:dyDescent="0.25">
      <c r="I19126"/>
      <c r="K19126"/>
    </row>
    <row r="19127" spans="9:11" x14ac:dyDescent="0.25">
      <c r="I19127"/>
      <c r="K19127"/>
    </row>
    <row r="19128" spans="9:11" x14ac:dyDescent="0.25">
      <c r="I19128"/>
      <c r="K19128"/>
    </row>
    <row r="19129" spans="9:11" x14ac:dyDescent="0.25">
      <c r="I19129"/>
      <c r="K19129"/>
    </row>
    <row r="19130" spans="9:11" x14ac:dyDescent="0.25">
      <c r="I19130"/>
      <c r="K19130"/>
    </row>
    <row r="19131" spans="9:11" x14ac:dyDescent="0.25">
      <c r="I19131"/>
      <c r="K19131"/>
    </row>
    <row r="19132" spans="9:11" x14ac:dyDescent="0.25">
      <c r="I19132"/>
      <c r="K19132"/>
    </row>
    <row r="19133" spans="9:11" x14ac:dyDescent="0.25">
      <c r="I19133"/>
      <c r="K19133"/>
    </row>
    <row r="19134" spans="9:11" x14ac:dyDescent="0.25">
      <c r="I19134"/>
      <c r="K19134"/>
    </row>
    <row r="19135" spans="9:11" x14ac:dyDescent="0.25">
      <c r="I19135"/>
      <c r="K19135"/>
    </row>
    <row r="19136" spans="9:11" x14ac:dyDescent="0.25">
      <c r="I19136"/>
      <c r="K19136"/>
    </row>
    <row r="19137" spans="9:11" x14ac:dyDescent="0.25">
      <c r="I19137"/>
      <c r="K19137"/>
    </row>
    <row r="19138" spans="9:11" x14ac:dyDescent="0.25">
      <c r="I19138"/>
      <c r="K19138"/>
    </row>
    <row r="19139" spans="9:11" x14ac:dyDescent="0.25">
      <c r="I19139"/>
      <c r="K19139"/>
    </row>
    <row r="19140" spans="9:11" x14ac:dyDescent="0.25">
      <c r="I19140"/>
      <c r="K19140"/>
    </row>
    <row r="19141" spans="9:11" x14ac:dyDescent="0.25">
      <c r="I19141"/>
      <c r="K19141"/>
    </row>
    <row r="19142" spans="9:11" x14ac:dyDescent="0.25">
      <c r="I19142"/>
      <c r="K19142"/>
    </row>
    <row r="19143" spans="9:11" x14ac:dyDescent="0.25">
      <c r="I19143"/>
      <c r="K19143"/>
    </row>
    <row r="19144" spans="9:11" x14ac:dyDescent="0.25">
      <c r="I19144"/>
      <c r="K19144"/>
    </row>
    <row r="19145" spans="9:11" x14ac:dyDescent="0.25">
      <c r="I19145"/>
      <c r="K19145"/>
    </row>
    <row r="19146" spans="9:11" x14ac:dyDescent="0.25">
      <c r="I19146"/>
      <c r="K19146"/>
    </row>
    <row r="19147" spans="9:11" x14ac:dyDescent="0.25">
      <c r="I19147"/>
      <c r="K19147"/>
    </row>
    <row r="19148" spans="9:11" x14ac:dyDescent="0.25">
      <c r="I19148"/>
      <c r="K19148"/>
    </row>
    <row r="19149" spans="9:11" x14ac:dyDescent="0.25">
      <c r="I19149"/>
      <c r="K19149"/>
    </row>
    <row r="19150" spans="9:11" x14ac:dyDescent="0.25">
      <c r="I19150"/>
      <c r="K19150"/>
    </row>
    <row r="19151" spans="9:11" x14ac:dyDescent="0.25">
      <c r="I19151"/>
      <c r="K19151"/>
    </row>
    <row r="19152" spans="9:11" x14ac:dyDescent="0.25">
      <c r="I19152"/>
      <c r="K19152"/>
    </row>
    <row r="19153" spans="9:11" x14ac:dyDescent="0.25">
      <c r="I19153"/>
      <c r="K19153"/>
    </row>
    <row r="19154" spans="9:11" x14ac:dyDescent="0.25">
      <c r="I19154"/>
      <c r="K19154"/>
    </row>
    <row r="19155" spans="9:11" x14ac:dyDescent="0.25">
      <c r="I19155"/>
      <c r="K19155"/>
    </row>
    <row r="19156" spans="9:11" x14ac:dyDescent="0.25">
      <c r="I19156"/>
      <c r="K19156"/>
    </row>
    <row r="19157" spans="9:11" x14ac:dyDescent="0.25">
      <c r="I19157"/>
      <c r="K19157"/>
    </row>
    <row r="19158" spans="9:11" x14ac:dyDescent="0.25">
      <c r="I19158"/>
      <c r="K19158"/>
    </row>
    <row r="19159" spans="9:11" x14ac:dyDescent="0.25">
      <c r="I19159"/>
      <c r="K19159"/>
    </row>
    <row r="19160" spans="9:11" x14ac:dyDescent="0.25">
      <c r="I19160"/>
      <c r="K19160"/>
    </row>
    <row r="19161" spans="9:11" x14ac:dyDescent="0.25">
      <c r="I19161"/>
      <c r="K19161"/>
    </row>
    <row r="19162" spans="9:11" x14ac:dyDescent="0.25">
      <c r="I19162"/>
      <c r="K19162"/>
    </row>
    <row r="19163" spans="9:11" x14ac:dyDescent="0.25">
      <c r="I19163"/>
      <c r="K19163"/>
    </row>
    <row r="19164" spans="9:11" x14ac:dyDescent="0.25">
      <c r="I19164"/>
      <c r="K19164"/>
    </row>
    <row r="19165" spans="9:11" x14ac:dyDescent="0.25">
      <c r="I19165"/>
      <c r="K19165"/>
    </row>
    <row r="19166" spans="9:11" x14ac:dyDescent="0.25">
      <c r="I19166"/>
      <c r="K19166"/>
    </row>
    <row r="19167" spans="9:11" x14ac:dyDescent="0.25">
      <c r="I19167"/>
      <c r="K19167"/>
    </row>
    <row r="19168" spans="9:11" x14ac:dyDescent="0.25">
      <c r="I19168"/>
      <c r="K19168"/>
    </row>
    <row r="19169" spans="9:11" x14ac:dyDescent="0.25">
      <c r="I19169"/>
      <c r="K19169"/>
    </row>
    <row r="19170" spans="9:11" x14ac:dyDescent="0.25">
      <c r="I19170"/>
      <c r="K19170"/>
    </row>
    <row r="19171" spans="9:11" x14ac:dyDescent="0.25">
      <c r="I19171"/>
      <c r="K19171"/>
    </row>
    <row r="19172" spans="9:11" x14ac:dyDescent="0.25">
      <c r="I19172"/>
      <c r="K19172"/>
    </row>
    <row r="19173" spans="9:11" x14ac:dyDescent="0.25">
      <c r="I19173"/>
      <c r="K19173"/>
    </row>
    <row r="19174" spans="9:11" x14ac:dyDescent="0.25">
      <c r="I19174"/>
      <c r="K19174"/>
    </row>
    <row r="19175" spans="9:11" x14ac:dyDescent="0.25">
      <c r="I19175"/>
      <c r="K19175"/>
    </row>
    <row r="19176" spans="9:11" x14ac:dyDescent="0.25">
      <c r="I19176"/>
      <c r="K19176"/>
    </row>
    <row r="19177" spans="9:11" x14ac:dyDescent="0.25">
      <c r="I19177"/>
      <c r="K19177"/>
    </row>
    <row r="19178" spans="9:11" x14ac:dyDescent="0.25">
      <c r="I19178"/>
      <c r="K19178"/>
    </row>
    <row r="19179" spans="9:11" x14ac:dyDescent="0.25">
      <c r="I19179"/>
      <c r="K19179"/>
    </row>
    <row r="19180" spans="9:11" x14ac:dyDescent="0.25">
      <c r="I19180"/>
      <c r="K19180"/>
    </row>
    <row r="19181" spans="9:11" x14ac:dyDescent="0.25">
      <c r="I19181"/>
      <c r="K19181"/>
    </row>
    <row r="19182" spans="9:11" x14ac:dyDescent="0.25">
      <c r="I19182"/>
      <c r="K19182"/>
    </row>
    <row r="19183" spans="9:11" x14ac:dyDescent="0.25">
      <c r="I19183"/>
      <c r="K19183"/>
    </row>
    <row r="19184" spans="9:11" x14ac:dyDescent="0.25">
      <c r="I19184"/>
      <c r="K19184"/>
    </row>
    <row r="19185" spans="9:11" x14ac:dyDescent="0.25">
      <c r="I19185"/>
      <c r="K19185"/>
    </row>
    <row r="19186" spans="9:11" x14ac:dyDescent="0.25">
      <c r="I19186"/>
      <c r="K19186"/>
    </row>
    <row r="19187" spans="9:11" x14ac:dyDescent="0.25">
      <c r="I19187"/>
      <c r="K19187"/>
    </row>
    <row r="19188" spans="9:11" x14ac:dyDescent="0.25">
      <c r="I19188"/>
      <c r="K19188"/>
    </row>
    <row r="19189" spans="9:11" x14ac:dyDescent="0.25">
      <c r="I19189"/>
      <c r="K19189"/>
    </row>
    <row r="19190" spans="9:11" x14ac:dyDescent="0.25">
      <c r="I19190"/>
      <c r="K19190"/>
    </row>
    <row r="19191" spans="9:11" x14ac:dyDescent="0.25">
      <c r="I19191"/>
      <c r="K19191"/>
    </row>
    <row r="19192" spans="9:11" x14ac:dyDescent="0.25">
      <c r="I19192"/>
      <c r="K19192"/>
    </row>
    <row r="19193" spans="9:11" x14ac:dyDescent="0.25">
      <c r="I19193"/>
      <c r="K19193"/>
    </row>
    <row r="19194" spans="9:11" x14ac:dyDescent="0.25">
      <c r="I19194"/>
      <c r="K19194"/>
    </row>
    <row r="19195" spans="9:11" x14ac:dyDescent="0.25">
      <c r="I19195"/>
      <c r="K19195"/>
    </row>
    <row r="19196" spans="9:11" x14ac:dyDescent="0.25">
      <c r="I19196"/>
      <c r="K19196"/>
    </row>
    <row r="19197" spans="9:11" x14ac:dyDescent="0.25">
      <c r="I19197"/>
      <c r="K19197"/>
    </row>
    <row r="19198" spans="9:11" x14ac:dyDescent="0.25">
      <c r="I19198"/>
      <c r="K19198"/>
    </row>
    <row r="19199" spans="9:11" x14ac:dyDescent="0.25">
      <c r="I19199"/>
      <c r="K19199"/>
    </row>
    <row r="19200" spans="9:11" x14ac:dyDescent="0.25">
      <c r="I19200"/>
      <c r="K19200"/>
    </row>
    <row r="19201" spans="9:11" x14ac:dyDescent="0.25">
      <c r="I19201"/>
      <c r="K19201"/>
    </row>
    <row r="19202" spans="9:11" x14ac:dyDescent="0.25">
      <c r="I19202"/>
      <c r="K19202"/>
    </row>
    <row r="19203" spans="9:11" x14ac:dyDescent="0.25">
      <c r="I19203"/>
      <c r="K19203"/>
    </row>
    <row r="19204" spans="9:11" x14ac:dyDescent="0.25">
      <c r="I19204"/>
      <c r="K19204"/>
    </row>
    <row r="19205" spans="9:11" x14ac:dyDescent="0.25">
      <c r="I19205"/>
      <c r="K19205"/>
    </row>
    <row r="19206" spans="9:11" x14ac:dyDescent="0.25">
      <c r="I19206"/>
      <c r="K19206"/>
    </row>
    <row r="19207" spans="9:11" x14ac:dyDescent="0.25">
      <c r="I19207"/>
      <c r="K19207"/>
    </row>
    <row r="19208" spans="9:11" x14ac:dyDescent="0.25">
      <c r="I19208"/>
      <c r="K19208"/>
    </row>
    <row r="19209" spans="9:11" x14ac:dyDescent="0.25">
      <c r="I19209"/>
      <c r="K19209"/>
    </row>
    <row r="19210" spans="9:11" x14ac:dyDescent="0.25">
      <c r="I19210"/>
      <c r="K19210"/>
    </row>
    <row r="19211" spans="9:11" x14ac:dyDescent="0.25">
      <c r="I19211"/>
      <c r="K19211"/>
    </row>
    <row r="19212" spans="9:11" x14ac:dyDescent="0.25">
      <c r="I19212"/>
      <c r="K19212"/>
    </row>
    <row r="19213" spans="9:11" x14ac:dyDescent="0.25">
      <c r="I19213"/>
      <c r="K19213"/>
    </row>
    <row r="19214" spans="9:11" x14ac:dyDescent="0.25">
      <c r="I19214"/>
      <c r="K19214"/>
    </row>
    <row r="19215" spans="9:11" x14ac:dyDescent="0.25">
      <c r="I19215"/>
      <c r="K19215"/>
    </row>
    <row r="19216" spans="9:11" x14ac:dyDescent="0.25">
      <c r="I19216"/>
      <c r="K19216"/>
    </row>
    <row r="19217" spans="9:11" x14ac:dyDescent="0.25">
      <c r="I19217"/>
      <c r="K19217"/>
    </row>
    <row r="19218" spans="9:11" x14ac:dyDescent="0.25">
      <c r="I19218"/>
      <c r="K19218"/>
    </row>
    <row r="19219" spans="9:11" x14ac:dyDescent="0.25">
      <c r="I19219"/>
      <c r="K19219"/>
    </row>
    <row r="19220" spans="9:11" x14ac:dyDescent="0.25">
      <c r="I19220"/>
      <c r="K19220"/>
    </row>
    <row r="19221" spans="9:11" x14ac:dyDescent="0.25">
      <c r="I19221"/>
      <c r="K19221"/>
    </row>
    <row r="19222" spans="9:11" x14ac:dyDescent="0.25">
      <c r="I19222"/>
      <c r="K19222"/>
    </row>
    <row r="19223" spans="9:11" x14ac:dyDescent="0.25">
      <c r="I19223"/>
      <c r="K19223"/>
    </row>
    <row r="19224" spans="9:11" x14ac:dyDescent="0.25">
      <c r="I19224"/>
      <c r="K19224"/>
    </row>
    <row r="19225" spans="9:11" x14ac:dyDescent="0.25">
      <c r="I19225"/>
      <c r="K19225"/>
    </row>
    <row r="19226" spans="9:11" x14ac:dyDescent="0.25">
      <c r="I19226"/>
      <c r="K19226"/>
    </row>
    <row r="19227" spans="9:11" x14ac:dyDescent="0.25">
      <c r="I19227"/>
      <c r="K19227"/>
    </row>
    <row r="19228" spans="9:11" x14ac:dyDescent="0.25">
      <c r="I19228"/>
      <c r="K19228"/>
    </row>
    <row r="19229" spans="9:11" x14ac:dyDescent="0.25">
      <c r="I19229"/>
      <c r="K19229"/>
    </row>
    <row r="19230" spans="9:11" x14ac:dyDescent="0.25">
      <c r="I19230"/>
      <c r="K19230"/>
    </row>
    <row r="19231" spans="9:11" x14ac:dyDescent="0.25">
      <c r="I19231"/>
      <c r="K19231"/>
    </row>
    <row r="19232" spans="9:11" x14ac:dyDescent="0.25">
      <c r="I19232"/>
      <c r="K19232"/>
    </row>
    <row r="19233" spans="9:11" x14ac:dyDescent="0.25">
      <c r="I19233"/>
      <c r="K19233"/>
    </row>
    <row r="19234" spans="9:11" x14ac:dyDescent="0.25">
      <c r="I19234"/>
      <c r="K19234"/>
    </row>
    <row r="19235" spans="9:11" x14ac:dyDescent="0.25">
      <c r="I19235"/>
      <c r="K19235"/>
    </row>
    <row r="19236" spans="9:11" x14ac:dyDescent="0.25">
      <c r="I19236"/>
      <c r="K19236"/>
    </row>
    <row r="19237" spans="9:11" x14ac:dyDescent="0.25">
      <c r="I19237"/>
      <c r="K19237"/>
    </row>
    <row r="19238" spans="9:11" x14ac:dyDescent="0.25">
      <c r="I19238"/>
      <c r="K19238"/>
    </row>
    <row r="19239" spans="9:11" x14ac:dyDescent="0.25">
      <c r="I19239"/>
      <c r="K19239"/>
    </row>
    <row r="19240" spans="9:11" x14ac:dyDescent="0.25">
      <c r="I19240"/>
      <c r="K19240"/>
    </row>
    <row r="19241" spans="9:11" x14ac:dyDescent="0.25">
      <c r="I19241"/>
      <c r="K19241"/>
    </row>
    <row r="19242" spans="9:11" x14ac:dyDescent="0.25">
      <c r="I19242"/>
      <c r="K19242"/>
    </row>
    <row r="19243" spans="9:11" x14ac:dyDescent="0.25">
      <c r="I19243"/>
      <c r="K19243"/>
    </row>
    <row r="19244" spans="9:11" x14ac:dyDescent="0.25">
      <c r="I19244"/>
      <c r="K19244"/>
    </row>
    <row r="19245" spans="9:11" x14ac:dyDescent="0.25">
      <c r="I19245"/>
      <c r="K19245"/>
    </row>
    <row r="19246" spans="9:11" x14ac:dyDescent="0.25">
      <c r="I19246"/>
      <c r="K19246"/>
    </row>
    <row r="19247" spans="9:11" x14ac:dyDescent="0.25">
      <c r="I19247"/>
      <c r="K19247"/>
    </row>
    <row r="19248" spans="9:11" x14ac:dyDescent="0.25">
      <c r="I19248"/>
      <c r="K19248"/>
    </row>
    <row r="19249" spans="9:11" x14ac:dyDescent="0.25">
      <c r="I19249"/>
      <c r="K19249"/>
    </row>
    <row r="19250" spans="9:11" x14ac:dyDescent="0.25">
      <c r="I19250"/>
      <c r="K19250"/>
    </row>
    <row r="19251" spans="9:11" x14ac:dyDescent="0.25">
      <c r="I19251"/>
      <c r="K19251"/>
    </row>
    <row r="19252" spans="9:11" x14ac:dyDescent="0.25">
      <c r="I19252"/>
      <c r="K19252"/>
    </row>
    <row r="19253" spans="9:11" x14ac:dyDescent="0.25">
      <c r="I19253"/>
      <c r="K19253"/>
    </row>
    <row r="19254" spans="9:11" x14ac:dyDescent="0.25">
      <c r="I19254"/>
      <c r="K19254"/>
    </row>
    <row r="19255" spans="9:11" x14ac:dyDescent="0.25">
      <c r="I19255"/>
      <c r="K19255"/>
    </row>
    <row r="19256" spans="9:11" x14ac:dyDescent="0.25">
      <c r="I19256"/>
      <c r="K19256"/>
    </row>
    <row r="19257" spans="9:11" x14ac:dyDescent="0.25">
      <c r="I19257"/>
      <c r="K19257"/>
    </row>
    <row r="19258" spans="9:11" x14ac:dyDescent="0.25">
      <c r="I19258"/>
      <c r="K19258"/>
    </row>
    <row r="19259" spans="9:11" x14ac:dyDescent="0.25">
      <c r="I19259"/>
      <c r="K19259"/>
    </row>
    <row r="19260" spans="9:11" x14ac:dyDescent="0.25">
      <c r="I19260"/>
      <c r="K19260"/>
    </row>
    <row r="19261" spans="9:11" x14ac:dyDescent="0.25">
      <c r="I19261"/>
      <c r="K19261"/>
    </row>
    <row r="19262" spans="9:11" x14ac:dyDescent="0.25">
      <c r="I19262"/>
      <c r="K19262"/>
    </row>
    <row r="19263" spans="9:11" x14ac:dyDescent="0.25">
      <c r="I19263"/>
      <c r="K19263"/>
    </row>
    <row r="19264" spans="9:11" x14ac:dyDescent="0.25">
      <c r="I19264"/>
      <c r="K19264"/>
    </row>
    <row r="19265" spans="9:11" x14ac:dyDescent="0.25">
      <c r="I19265"/>
      <c r="K19265"/>
    </row>
    <row r="19266" spans="9:11" x14ac:dyDescent="0.25">
      <c r="I19266"/>
      <c r="K19266"/>
    </row>
    <row r="19267" spans="9:11" x14ac:dyDescent="0.25">
      <c r="I19267"/>
      <c r="K19267"/>
    </row>
    <row r="19268" spans="9:11" x14ac:dyDescent="0.25">
      <c r="I19268"/>
      <c r="K19268"/>
    </row>
    <row r="19269" spans="9:11" x14ac:dyDescent="0.25">
      <c r="I19269"/>
      <c r="K19269"/>
    </row>
    <row r="19270" spans="9:11" x14ac:dyDescent="0.25">
      <c r="I19270"/>
      <c r="K19270"/>
    </row>
    <row r="19271" spans="9:11" x14ac:dyDescent="0.25">
      <c r="I19271"/>
      <c r="K19271"/>
    </row>
    <row r="19272" spans="9:11" x14ac:dyDescent="0.25">
      <c r="I19272"/>
      <c r="K19272"/>
    </row>
    <row r="19273" spans="9:11" x14ac:dyDescent="0.25">
      <c r="I19273"/>
      <c r="K19273"/>
    </row>
    <row r="19274" spans="9:11" x14ac:dyDescent="0.25">
      <c r="I19274"/>
      <c r="K19274"/>
    </row>
    <row r="19275" spans="9:11" x14ac:dyDescent="0.25">
      <c r="I19275"/>
      <c r="K19275"/>
    </row>
    <row r="19276" spans="9:11" x14ac:dyDescent="0.25">
      <c r="I19276"/>
      <c r="K19276"/>
    </row>
    <row r="19277" spans="9:11" x14ac:dyDescent="0.25">
      <c r="I19277"/>
      <c r="K19277"/>
    </row>
    <row r="19278" spans="9:11" x14ac:dyDescent="0.25">
      <c r="I19278"/>
      <c r="K19278"/>
    </row>
    <row r="19279" spans="9:11" x14ac:dyDescent="0.25">
      <c r="I19279"/>
      <c r="K19279"/>
    </row>
    <row r="19280" spans="9:11" x14ac:dyDescent="0.25">
      <c r="I19280"/>
      <c r="K19280"/>
    </row>
    <row r="19281" spans="9:11" x14ac:dyDescent="0.25">
      <c r="I19281"/>
      <c r="K19281"/>
    </row>
    <row r="19282" spans="9:11" x14ac:dyDescent="0.25">
      <c r="I19282"/>
      <c r="K19282"/>
    </row>
    <row r="19283" spans="9:11" x14ac:dyDescent="0.25">
      <c r="I19283"/>
      <c r="K19283"/>
    </row>
    <row r="19284" spans="9:11" x14ac:dyDescent="0.25">
      <c r="I19284"/>
      <c r="K19284"/>
    </row>
    <row r="19285" spans="9:11" x14ac:dyDescent="0.25">
      <c r="I19285"/>
      <c r="K19285"/>
    </row>
    <row r="19286" spans="9:11" x14ac:dyDescent="0.25">
      <c r="I19286"/>
      <c r="K19286"/>
    </row>
    <row r="19287" spans="9:11" x14ac:dyDescent="0.25">
      <c r="I19287"/>
      <c r="K19287"/>
    </row>
    <row r="19288" spans="9:11" x14ac:dyDescent="0.25">
      <c r="I19288"/>
      <c r="K19288"/>
    </row>
    <row r="19289" spans="9:11" x14ac:dyDescent="0.25">
      <c r="I19289"/>
      <c r="K19289"/>
    </row>
    <row r="19290" spans="9:11" x14ac:dyDescent="0.25">
      <c r="I19290"/>
      <c r="K19290"/>
    </row>
    <row r="19291" spans="9:11" x14ac:dyDescent="0.25">
      <c r="I19291"/>
      <c r="K19291"/>
    </row>
    <row r="19292" spans="9:11" x14ac:dyDescent="0.25">
      <c r="I19292"/>
      <c r="K19292"/>
    </row>
    <row r="19293" spans="9:11" x14ac:dyDescent="0.25">
      <c r="I19293"/>
      <c r="K19293"/>
    </row>
    <row r="19294" spans="9:11" x14ac:dyDescent="0.25">
      <c r="I19294"/>
      <c r="K19294"/>
    </row>
    <row r="19295" spans="9:11" x14ac:dyDescent="0.25">
      <c r="I19295"/>
      <c r="K19295"/>
    </row>
    <row r="19296" spans="9:11" x14ac:dyDescent="0.25">
      <c r="I19296"/>
      <c r="K19296"/>
    </row>
    <row r="19297" spans="9:11" x14ac:dyDescent="0.25">
      <c r="I19297"/>
      <c r="K19297"/>
    </row>
    <row r="19298" spans="9:11" x14ac:dyDescent="0.25">
      <c r="I19298"/>
      <c r="K19298"/>
    </row>
    <row r="19299" spans="9:11" x14ac:dyDescent="0.25">
      <c r="I19299"/>
      <c r="K19299"/>
    </row>
    <row r="19300" spans="9:11" x14ac:dyDescent="0.25">
      <c r="I19300"/>
      <c r="K19300"/>
    </row>
    <row r="19301" spans="9:11" x14ac:dyDescent="0.25">
      <c r="I19301"/>
      <c r="K19301"/>
    </row>
    <row r="19302" spans="9:11" x14ac:dyDescent="0.25">
      <c r="I19302"/>
      <c r="K19302"/>
    </row>
    <row r="19303" spans="9:11" x14ac:dyDescent="0.25">
      <c r="I19303"/>
      <c r="K19303"/>
    </row>
    <row r="19304" spans="9:11" x14ac:dyDescent="0.25">
      <c r="I19304"/>
      <c r="K19304"/>
    </row>
    <row r="19305" spans="9:11" x14ac:dyDescent="0.25">
      <c r="I19305"/>
      <c r="K19305"/>
    </row>
    <row r="19306" spans="9:11" x14ac:dyDescent="0.25">
      <c r="I19306"/>
      <c r="K19306"/>
    </row>
    <row r="19307" spans="9:11" x14ac:dyDescent="0.25">
      <c r="I19307"/>
      <c r="K19307"/>
    </row>
    <row r="19308" spans="9:11" x14ac:dyDescent="0.25">
      <c r="I19308"/>
      <c r="K19308"/>
    </row>
    <row r="19309" spans="9:11" x14ac:dyDescent="0.25">
      <c r="I19309"/>
      <c r="K19309"/>
    </row>
    <row r="19310" spans="9:11" x14ac:dyDescent="0.25">
      <c r="I19310"/>
      <c r="K19310"/>
    </row>
    <row r="19311" spans="9:11" x14ac:dyDescent="0.25">
      <c r="I19311"/>
      <c r="K19311"/>
    </row>
    <row r="19312" spans="9:11" x14ac:dyDescent="0.25">
      <c r="I19312"/>
      <c r="K19312"/>
    </row>
    <row r="19313" spans="9:11" x14ac:dyDescent="0.25">
      <c r="I19313"/>
      <c r="K19313"/>
    </row>
    <row r="19314" spans="9:11" x14ac:dyDescent="0.25">
      <c r="I19314"/>
      <c r="K19314"/>
    </row>
    <row r="19315" spans="9:11" x14ac:dyDescent="0.25">
      <c r="I19315"/>
      <c r="K19315"/>
    </row>
    <row r="19316" spans="9:11" x14ac:dyDescent="0.25">
      <c r="I19316"/>
      <c r="K19316"/>
    </row>
    <row r="19317" spans="9:11" x14ac:dyDescent="0.25">
      <c r="I19317"/>
      <c r="K19317"/>
    </row>
    <row r="19318" spans="9:11" x14ac:dyDescent="0.25">
      <c r="I19318"/>
      <c r="K19318"/>
    </row>
    <row r="19319" spans="9:11" x14ac:dyDescent="0.25">
      <c r="I19319"/>
      <c r="K19319"/>
    </row>
    <row r="19320" spans="9:11" x14ac:dyDescent="0.25">
      <c r="I19320"/>
      <c r="K19320"/>
    </row>
    <row r="19321" spans="9:11" x14ac:dyDescent="0.25">
      <c r="I19321"/>
      <c r="K19321"/>
    </row>
    <row r="19322" spans="9:11" x14ac:dyDescent="0.25">
      <c r="I19322"/>
      <c r="K19322"/>
    </row>
    <row r="19323" spans="9:11" x14ac:dyDescent="0.25">
      <c r="I19323"/>
      <c r="K19323"/>
    </row>
    <row r="19324" spans="9:11" x14ac:dyDescent="0.25">
      <c r="I19324"/>
      <c r="K19324"/>
    </row>
    <row r="19325" spans="9:11" x14ac:dyDescent="0.25">
      <c r="I19325"/>
      <c r="K19325"/>
    </row>
    <row r="19326" spans="9:11" x14ac:dyDescent="0.25">
      <c r="I19326"/>
      <c r="K19326"/>
    </row>
    <row r="19327" spans="9:11" x14ac:dyDescent="0.25">
      <c r="I19327"/>
      <c r="K19327"/>
    </row>
    <row r="19328" spans="9:11" x14ac:dyDescent="0.25">
      <c r="I19328"/>
      <c r="K19328"/>
    </row>
    <row r="19329" spans="9:11" x14ac:dyDescent="0.25">
      <c r="I19329"/>
      <c r="K19329"/>
    </row>
    <row r="19330" spans="9:11" x14ac:dyDescent="0.25">
      <c r="I19330"/>
      <c r="K19330"/>
    </row>
    <row r="19331" spans="9:11" x14ac:dyDescent="0.25">
      <c r="I19331"/>
      <c r="K19331"/>
    </row>
    <row r="19332" spans="9:11" x14ac:dyDescent="0.25">
      <c r="I19332"/>
      <c r="K19332"/>
    </row>
    <row r="19333" spans="9:11" x14ac:dyDescent="0.25">
      <c r="I19333"/>
      <c r="K19333"/>
    </row>
    <row r="19334" spans="9:11" x14ac:dyDescent="0.25">
      <c r="I19334"/>
      <c r="K19334"/>
    </row>
    <row r="19335" spans="9:11" x14ac:dyDescent="0.25">
      <c r="I19335"/>
      <c r="K19335"/>
    </row>
    <row r="19336" spans="9:11" x14ac:dyDescent="0.25">
      <c r="I19336"/>
      <c r="K19336"/>
    </row>
    <row r="19337" spans="9:11" x14ac:dyDescent="0.25">
      <c r="I19337"/>
      <c r="K19337"/>
    </row>
    <row r="19338" spans="9:11" x14ac:dyDescent="0.25">
      <c r="I19338"/>
      <c r="K19338"/>
    </row>
    <row r="19339" spans="9:11" x14ac:dyDescent="0.25">
      <c r="I19339"/>
      <c r="K19339"/>
    </row>
    <row r="19340" spans="9:11" x14ac:dyDescent="0.25">
      <c r="I19340"/>
      <c r="K19340"/>
    </row>
    <row r="19341" spans="9:11" x14ac:dyDescent="0.25">
      <c r="I19341"/>
      <c r="K19341"/>
    </row>
    <row r="19342" spans="9:11" x14ac:dyDescent="0.25">
      <c r="I19342"/>
      <c r="K19342"/>
    </row>
    <row r="19343" spans="9:11" x14ac:dyDescent="0.25">
      <c r="I19343"/>
      <c r="K19343"/>
    </row>
    <row r="19344" spans="9:11" x14ac:dyDescent="0.25">
      <c r="I19344"/>
      <c r="K19344"/>
    </row>
    <row r="19345" spans="9:11" x14ac:dyDescent="0.25">
      <c r="I19345"/>
      <c r="K19345"/>
    </row>
    <row r="19346" spans="9:11" x14ac:dyDescent="0.25">
      <c r="I19346"/>
      <c r="K19346"/>
    </row>
    <row r="19347" spans="9:11" x14ac:dyDescent="0.25">
      <c r="I19347"/>
      <c r="K19347"/>
    </row>
    <row r="19348" spans="9:11" x14ac:dyDescent="0.25">
      <c r="I19348"/>
      <c r="K19348"/>
    </row>
    <row r="19349" spans="9:11" x14ac:dyDescent="0.25">
      <c r="I19349"/>
      <c r="K19349"/>
    </row>
    <row r="19350" spans="9:11" x14ac:dyDescent="0.25">
      <c r="I19350"/>
      <c r="K19350"/>
    </row>
    <row r="19351" spans="9:11" x14ac:dyDescent="0.25">
      <c r="I19351"/>
      <c r="K19351"/>
    </row>
    <row r="19352" spans="9:11" x14ac:dyDescent="0.25">
      <c r="I19352"/>
      <c r="K19352"/>
    </row>
    <row r="19353" spans="9:11" x14ac:dyDescent="0.25">
      <c r="I19353"/>
      <c r="K19353"/>
    </row>
    <row r="19354" spans="9:11" x14ac:dyDescent="0.25">
      <c r="I19354"/>
      <c r="K19354"/>
    </row>
    <row r="19355" spans="9:11" x14ac:dyDescent="0.25">
      <c r="I19355"/>
      <c r="K19355"/>
    </row>
    <row r="19356" spans="9:11" x14ac:dyDescent="0.25">
      <c r="I19356"/>
      <c r="K19356"/>
    </row>
    <row r="19357" spans="9:11" x14ac:dyDescent="0.25">
      <c r="I19357"/>
      <c r="K19357"/>
    </row>
    <row r="19358" spans="9:11" x14ac:dyDescent="0.25">
      <c r="I19358"/>
      <c r="K19358"/>
    </row>
    <row r="19359" spans="9:11" x14ac:dyDescent="0.25">
      <c r="I19359"/>
      <c r="K19359"/>
    </row>
    <row r="19360" spans="9:11" x14ac:dyDescent="0.25">
      <c r="I19360"/>
      <c r="K19360"/>
    </row>
    <row r="19361" spans="9:11" x14ac:dyDescent="0.25">
      <c r="I19361"/>
      <c r="K19361"/>
    </row>
    <row r="19362" spans="9:11" x14ac:dyDescent="0.25">
      <c r="I19362"/>
      <c r="K19362"/>
    </row>
    <row r="19363" spans="9:11" x14ac:dyDescent="0.25">
      <c r="I19363"/>
      <c r="K19363"/>
    </row>
    <row r="19364" spans="9:11" x14ac:dyDescent="0.25">
      <c r="I19364"/>
      <c r="K19364"/>
    </row>
    <row r="19365" spans="9:11" x14ac:dyDescent="0.25">
      <c r="I19365"/>
      <c r="K19365"/>
    </row>
    <row r="19366" spans="9:11" x14ac:dyDescent="0.25">
      <c r="I19366"/>
      <c r="K19366"/>
    </row>
    <row r="19367" spans="9:11" x14ac:dyDescent="0.25">
      <c r="I19367"/>
      <c r="K19367"/>
    </row>
    <row r="19368" spans="9:11" x14ac:dyDescent="0.25">
      <c r="I19368"/>
      <c r="K19368"/>
    </row>
    <row r="19369" spans="9:11" x14ac:dyDescent="0.25">
      <c r="I19369"/>
      <c r="K19369"/>
    </row>
    <row r="19370" spans="9:11" x14ac:dyDescent="0.25">
      <c r="I19370"/>
      <c r="K19370"/>
    </row>
    <row r="19371" spans="9:11" x14ac:dyDescent="0.25">
      <c r="I19371"/>
      <c r="K19371"/>
    </row>
    <row r="19372" spans="9:11" x14ac:dyDescent="0.25">
      <c r="I19372"/>
      <c r="K19372"/>
    </row>
    <row r="19373" spans="9:11" x14ac:dyDescent="0.25">
      <c r="I19373"/>
      <c r="K19373"/>
    </row>
    <row r="19374" spans="9:11" x14ac:dyDescent="0.25">
      <c r="I19374"/>
      <c r="K19374"/>
    </row>
    <row r="19375" spans="9:11" x14ac:dyDescent="0.25">
      <c r="I19375"/>
      <c r="K19375"/>
    </row>
    <row r="19376" spans="9:11" x14ac:dyDescent="0.25">
      <c r="I19376"/>
      <c r="K19376"/>
    </row>
    <row r="19377" spans="9:11" x14ac:dyDescent="0.25">
      <c r="I19377"/>
      <c r="K19377"/>
    </row>
    <row r="19378" spans="9:11" x14ac:dyDescent="0.25">
      <c r="I19378"/>
      <c r="K19378"/>
    </row>
    <row r="19379" spans="9:11" x14ac:dyDescent="0.25">
      <c r="I19379"/>
      <c r="K19379"/>
    </row>
    <row r="19380" spans="9:11" x14ac:dyDescent="0.25">
      <c r="I19380"/>
      <c r="K19380"/>
    </row>
    <row r="19381" spans="9:11" x14ac:dyDescent="0.25">
      <c r="I19381"/>
      <c r="K19381"/>
    </row>
    <row r="19382" spans="9:11" x14ac:dyDescent="0.25">
      <c r="I19382"/>
      <c r="K19382"/>
    </row>
    <row r="19383" spans="9:11" x14ac:dyDescent="0.25">
      <c r="I19383"/>
      <c r="K19383"/>
    </row>
    <row r="19384" spans="9:11" x14ac:dyDescent="0.25">
      <c r="I19384"/>
      <c r="K19384"/>
    </row>
    <row r="19385" spans="9:11" x14ac:dyDescent="0.25">
      <c r="I19385"/>
      <c r="K19385"/>
    </row>
    <row r="19386" spans="9:11" x14ac:dyDescent="0.25">
      <c r="I19386"/>
      <c r="K19386"/>
    </row>
    <row r="19387" spans="9:11" x14ac:dyDescent="0.25">
      <c r="I19387"/>
      <c r="K19387"/>
    </row>
    <row r="19388" spans="9:11" x14ac:dyDescent="0.25">
      <c r="I19388"/>
      <c r="K19388"/>
    </row>
    <row r="19389" spans="9:11" x14ac:dyDescent="0.25">
      <c r="I19389"/>
      <c r="K19389"/>
    </row>
    <row r="19390" spans="9:11" x14ac:dyDescent="0.25">
      <c r="I19390"/>
      <c r="K19390"/>
    </row>
    <row r="19391" spans="9:11" x14ac:dyDescent="0.25">
      <c r="I19391"/>
      <c r="K19391"/>
    </row>
    <row r="19392" spans="9:11" x14ac:dyDescent="0.25">
      <c r="I19392"/>
      <c r="K19392"/>
    </row>
    <row r="19393" spans="9:11" x14ac:dyDescent="0.25">
      <c r="I19393"/>
      <c r="K19393"/>
    </row>
    <row r="19394" spans="9:11" x14ac:dyDescent="0.25">
      <c r="I19394"/>
      <c r="K19394"/>
    </row>
    <row r="19395" spans="9:11" x14ac:dyDescent="0.25">
      <c r="I19395"/>
      <c r="K19395"/>
    </row>
    <row r="19396" spans="9:11" x14ac:dyDescent="0.25">
      <c r="I19396"/>
      <c r="K19396"/>
    </row>
    <row r="19397" spans="9:11" x14ac:dyDescent="0.25">
      <c r="I19397"/>
      <c r="K19397"/>
    </row>
    <row r="19398" spans="9:11" x14ac:dyDescent="0.25">
      <c r="I19398"/>
      <c r="K19398"/>
    </row>
    <row r="19399" spans="9:11" x14ac:dyDescent="0.25">
      <c r="I19399"/>
      <c r="K19399"/>
    </row>
    <row r="19400" spans="9:11" x14ac:dyDescent="0.25">
      <c r="I19400"/>
      <c r="K19400"/>
    </row>
    <row r="19401" spans="9:11" x14ac:dyDescent="0.25">
      <c r="I19401"/>
      <c r="K19401"/>
    </row>
    <row r="19402" spans="9:11" x14ac:dyDescent="0.25">
      <c r="I19402"/>
      <c r="K19402"/>
    </row>
    <row r="19403" spans="9:11" x14ac:dyDescent="0.25">
      <c r="I19403"/>
      <c r="K19403"/>
    </row>
    <row r="19404" spans="9:11" x14ac:dyDescent="0.25">
      <c r="I19404"/>
      <c r="K19404"/>
    </row>
    <row r="19405" spans="9:11" x14ac:dyDescent="0.25">
      <c r="I19405"/>
      <c r="K19405"/>
    </row>
    <row r="19406" spans="9:11" x14ac:dyDescent="0.25">
      <c r="I19406"/>
      <c r="K19406"/>
    </row>
    <row r="19407" spans="9:11" x14ac:dyDescent="0.25">
      <c r="I19407"/>
      <c r="K19407"/>
    </row>
    <row r="19408" spans="9:11" x14ac:dyDescent="0.25">
      <c r="I19408"/>
      <c r="K19408"/>
    </row>
    <row r="19409" spans="9:11" x14ac:dyDescent="0.25">
      <c r="I19409"/>
      <c r="K19409"/>
    </row>
    <row r="19410" spans="9:11" x14ac:dyDescent="0.25">
      <c r="I19410"/>
      <c r="K19410"/>
    </row>
    <row r="19411" spans="9:11" x14ac:dyDescent="0.25">
      <c r="I19411"/>
      <c r="K19411"/>
    </row>
    <row r="19412" spans="9:11" x14ac:dyDescent="0.25">
      <c r="I19412"/>
      <c r="K19412"/>
    </row>
    <row r="19413" spans="9:11" x14ac:dyDescent="0.25">
      <c r="I19413"/>
      <c r="K19413"/>
    </row>
    <row r="19414" spans="9:11" x14ac:dyDescent="0.25">
      <c r="I19414"/>
      <c r="K19414"/>
    </row>
    <row r="19415" spans="9:11" x14ac:dyDescent="0.25">
      <c r="I19415"/>
      <c r="K19415"/>
    </row>
    <row r="19416" spans="9:11" x14ac:dyDescent="0.25">
      <c r="I19416"/>
      <c r="K19416"/>
    </row>
    <row r="19417" spans="9:11" x14ac:dyDescent="0.25">
      <c r="I19417"/>
      <c r="K19417"/>
    </row>
    <row r="19418" spans="9:11" x14ac:dyDescent="0.25">
      <c r="I19418"/>
      <c r="K19418"/>
    </row>
    <row r="19419" spans="9:11" x14ac:dyDescent="0.25">
      <c r="I19419"/>
      <c r="K19419"/>
    </row>
    <row r="19420" spans="9:11" x14ac:dyDescent="0.25">
      <c r="I19420"/>
      <c r="K19420"/>
    </row>
    <row r="19421" spans="9:11" x14ac:dyDescent="0.25">
      <c r="I19421"/>
      <c r="K19421"/>
    </row>
    <row r="19422" spans="9:11" x14ac:dyDescent="0.25">
      <c r="I19422"/>
      <c r="K19422"/>
    </row>
    <row r="19423" spans="9:11" x14ac:dyDescent="0.25">
      <c r="I19423"/>
      <c r="K19423"/>
    </row>
    <row r="19424" spans="9:11" x14ac:dyDescent="0.25">
      <c r="I19424"/>
      <c r="K19424"/>
    </row>
    <row r="19425" spans="9:11" x14ac:dyDescent="0.25">
      <c r="I19425"/>
      <c r="K19425"/>
    </row>
    <row r="19426" spans="9:11" x14ac:dyDescent="0.25">
      <c r="I19426"/>
      <c r="K19426"/>
    </row>
    <row r="19427" spans="9:11" x14ac:dyDescent="0.25">
      <c r="I19427"/>
      <c r="K19427"/>
    </row>
    <row r="19428" spans="9:11" x14ac:dyDescent="0.25">
      <c r="I19428"/>
      <c r="K19428"/>
    </row>
    <row r="19429" spans="9:11" x14ac:dyDescent="0.25">
      <c r="I19429"/>
      <c r="K19429"/>
    </row>
    <row r="19430" spans="9:11" x14ac:dyDescent="0.25">
      <c r="I19430"/>
      <c r="K19430"/>
    </row>
    <row r="19431" spans="9:11" x14ac:dyDescent="0.25">
      <c r="I19431"/>
      <c r="K19431"/>
    </row>
    <row r="19432" spans="9:11" x14ac:dyDescent="0.25">
      <c r="I19432"/>
      <c r="K19432"/>
    </row>
    <row r="19433" spans="9:11" x14ac:dyDescent="0.25">
      <c r="I19433"/>
      <c r="K19433"/>
    </row>
    <row r="19434" spans="9:11" x14ac:dyDescent="0.25">
      <c r="I19434"/>
      <c r="K19434"/>
    </row>
    <row r="19435" spans="9:11" x14ac:dyDescent="0.25">
      <c r="I19435"/>
      <c r="K19435"/>
    </row>
    <row r="19436" spans="9:11" x14ac:dyDescent="0.25">
      <c r="I19436"/>
      <c r="K19436"/>
    </row>
    <row r="19437" spans="9:11" x14ac:dyDescent="0.25">
      <c r="I19437"/>
      <c r="K19437"/>
    </row>
    <row r="19438" spans="9:11" x14ac:dyDescent="0.25">
      <c r="I19438"/>
      <c r="K19438"/>
    </row>
    <row r="19439" spans="9:11" x14ac:dyDescent="0.25">
      <c r="I19439"/>
      <c r="K19439"/>
    </row>
    <row r="19440" spans="9:11" x14ac:dyDescent="0.25">
      <c r="I19440"/>
      <c r="K19440"/>
    </row>
    <row r="19441" spans="9:11" x14ac:dyDescent="0.25">
      <c r="I19441"/>
      <c r="K19441"/>
    </row>
    <row r="19442" spans="9:11" x14ac:dyDescent="0.25">
      <c r="I19442"/>
      <c r="K19442"/>
    </row>
    <row r="19443" spans="9:11" x14ac:dyDescent="0.25">
      <c r="I19443"/>
      <c r="K19443"/>
    </row>
    <row r="19444" spans="9:11" x14ac:dyDescent="0.25">
      <c r="I19444"/>
      <c r="K19444"/>
    </row>
    <row r="19445" spans="9:11" x14ac:dyDescent="0.25">
      <c r="I19445"/>
      <c r="K19445"/>
    </row>
    <row r="19446" spans="9:11" x14ac:dyDescent="0.25">
      <c r="I19446"/>
      <c r="K19446"/>
    </row>
    <row r="19447" spans="9:11" x14ac:dyDescent="0.25">
      <c r="I19447"/>
      <c r="K19447"/>
    </row>
    <row r="19448" spans="9:11" x14ac:dyDescent="0.25">
      <c r="I19448"/>
      <c r="K19448"/>
    </row>
    <row r="19449" spans="9:11" x14ac:dyDescent="0.25">
      <c r="I19449"/>
      <c r="K19449"/>
    </row>
    <row r="19450" spans="9:11" x14ac:dyDescent="0.25">
      <c r="I19450"/>
      <c r="K19450"/>
    </row>
    <row r="19451" spans="9:11" x14ac:dyDescent="0.25">
      <c r="I19451"/>
      <c r="K19451"/>
    </row>
    <row r="19452" spans="9:11" x14ac:dyDescent="0.25">
      <c r="I19452"/>
      <c r="K19452"/>
    </row>
    <row r="19453" spans="9:11" x14ac:dyDescent="0.25">
      <c r="I19453"/>
      <c r="K19453"/>
    </row>
    <row r="19454" spans="9:11" x14ac:dyDescent="0.25">
      <c r="I19454"/>
      <c r="K19454"/>
    </row>
    <row r="19455" spans="9:11" x14ac:dyDescent="0.25">
      <c r="I19455"/>
      <c r="K19455"/>
    </row>
    <row r="19456" spans="9:11" x14ac:dyDescent="0.25">
      <c r="I19456"/>
      <c r="K19456"/>
    </row>
    <row r="19457" spans="9:11" x14ac:dyDescent="0.25">
      <c r="I19457"/>
      <c r="K19457"/>
    </row>
    <row r="19458" spans="9:11" x14ac:dyDescent="0.25">
      <c r="I19458"/>
      <c r="K19458"/>
    </row>
    <row r="19459" spans="9:11" x14ac:dyDescent="0.25">
      <c r="I19459"/>
      <c r="K19459"/>
    </row>
    <row r="19460" spans="9:11" x14ac:dyDescent="0.25">
      <c r="I19460"/>
      <c r="K19460"/>
    </row>
    <row r="19461" spans="9:11" x14ac:dyDescent="0.25">
      <c r="I19461"/>
      <c r="K19461"/>
    </row>
    <row r="19462" spans="9:11" x14ac:dyDescent="0.25">
      <c r="I19462"/>
      <c r="K19462"/>
    </row>
    <row r="19463" spans="9:11" x14ac:dyDescent="0.25">
      <c r="I19463"/>
      <c r="K19463"/>
    </row>
    <row r="19464" spans="9:11" x14ac:dyDescent="0.25">
      <c r="I19464"/>
      <c r="K19464"/>
    </row>
    <row r="19465" spans="9:11" x14ac:dyDescent="0.25">
      <c r="I19465"/>
      <c r="K19465"/>
    </row>
    <row r="19466" spans="9:11" x14ac:dyDescent="0.25">
      <c r="I19466"/>
      <c r="K19466"/>
    </row>
    <row r="19467" spans="9:11" x14ac:dyDescent="0.25">
      <c r="I19467"/>
      <c r="K19467"/>
    </row>
    <row r="19468" spans="9:11" x14ac:dyDescent="0.25">
      <c r="I19468"/>
      <c r="K19468"/>
    </row>
    <row r="19469" spans="9:11" x14ac:dyDescent="0.25">
      <c r="I19469"/>
      <c r="K19469"/>
    </row>
    <row r="19470" spans="9:11" x14ac:dyDescent="0.25">
      <c r="I19470"/>
      <c r="K19470"/>
    </row>
    <row r="19471" spans="9:11" x14ac:dyDescent="0.25">
      <c r="I19471"/>
      <c r="K19471"/>
    </row>
    <row r="19472" spans="9:11" x14ac:dyDescent="0.25">
      <c r="I19472"/>
      <c r="K19472"/>
    </row>
    <row r="19473" spans="9:11" x14ac:dyDescent="0.25">
      <c r="I19473"/>
      <c r="K19473"/>
    </row>
    <row r="19474" spans="9:11" x14ac:dyDescent="0.25">
      <c r="I19474"/>
      <c r="K19474"/>
    </row>
    <row r="19475" spans="9:11" x14ac:dyDescent="0.25">
      <c r="I19475"/>
      <c r="K19475"/>
    </row>
    <row r="19476" spans="9:11" x14ac:dyDescent="0.25">
      <c r="I19476"/>
      <c r="K19476"/>
    </row>
    <row r="19477" spans="9:11" x14ac:dyDescent="0.25">
      <c r="I19477"/>
      <c r="K19477"/>
    </row>
    <row r="19478" spans="9:11" x14ac:dyDescent="0.25">
      <c r="I19478"/>
      <c r="K19478"/>
    </row>
    <row r="19479" spans="9:11" x14ac:dyDescent="0.25">
      <c r="I19479"/>
      <c r="K19479"/>
    </row>
    <row r="19480" spans="9:11" x14ac:dyDescent="0.25">
      <c r="I19480"/>
      <c r="K19480"/>
    </row>
    <row r="19481" spans="9:11" x14ac:dyDescent="0.25">
      <c r="I19481"/>
      <c r="K19481"/>
    </row>
    <row r="19482" spans="9:11" x14ac:dyDescent="0.25">
      <c r="I19482"/>
      <c r="K19482"/>
    </row>
    <row r="19483" spans="9:11" x14ac:dyDescent="0.25">
      <c r="I19483"/>
      <c r="K19483"/>
    </row>
    <row r="19484" spans="9:11" x14ac:dyDescent="0.25">
      <c r="I19484"/>
      <c r="K19484"/>
    </row>
    <row r="19485" spans="9:11" x14ac:dyDescent="0.25">
      <c r="I19485"/>
      <c r="K19485"/>
    </row>
    <row r="19486" spans="9:11" x14ac:dyDescent="0.25">
      <c r="I19486"/>
      <c r="K19486"/>
    </row>
    <row r="19487" spans="9:11" x14ac:dyDescent="0.25">
      <c r="I19487"/>
      <c r="K19487"/>
    </row>
    <row r="19488" spans="9:11" x14ac:dyDescent="0.25">
      <c r="I19488"/>
      <c r="K19488"/>
    </row>
    <row r="19489" spans="9:11" x14ac:dyDescent="0.25">
      <c r="I19489"/>
      <c r="K19489"/>
    </row>
    <row r="19490" spans="9:11" x14ac:dyDescent="0.25">
      <c r="I19490"/>
      <c r="K19490"/>
    </row>
    <row r="19491" spans="9:11" x14ac:dyDescent="0.25">
      <c r="I19491"/>
      <c r="K19491"/>
    </row>
    <row r="19492" spans="9:11" x14ac:dyDescent="0.25">
      <c r="I19492"/>
      <c r="K19492"/>
    </row>
    <row r="19493" spans="9:11" x14ac:dyDescent="0.25">
      <c r="I19493"/>
      <c r="K19493"/>
    </row>
    <row r="19494" spans="9:11" x14ac:dyDescent="0.25">
      <c r="I19494"/>
      <c r="K19494"/>
    </row>
    <row r="19495" spans="9:11" x14ac:dyDescent="0.25">
      <c r="I19495"/>
      <c r="K19495"/>
    </row>
    <row r="19496" spans="9:11" x14ac:dyDescent="0.25">
      <c r="I19496"/>
      <c r="K19496"/>
    </row>
    <row r="19497" spans="9:11" x14ac:dyDescent="0.25">
      <c r="I19497"/>
      <c r="K19497"/>
    </row>
    <row r="19498" spans="9:11" x14ac:dyDescent="0.25">
      <c r="I19498"/>
      <c r="K19498"/>
    </row>
    <row r="19499" spans="9:11" x14ac:dyDescent="0.25">
      <c r="I19499"/>
      <c r="K19499"/>
    </row>
    <row r="19500" spans="9:11" x14ac:dyDescent="0.25">
      <c r="I19500"/>
      <c r="K19500"/>
    </row>
    <row r="19501" spans="9:11" x14ac:dyDescent="0.25">
      <c r="I19501"/>
      <c r="K19501"/>
    </row>
    <row r="19502" spans="9:11" x14ac:dyDescent="0.25">
      <c r="I19502"/>
      <c r="K19502"/>
    </row>
    <row r="19503" spans="9:11" x14ac:dyDescent="0.25">
      <c r="I19503"/>
      <c r="K19503"/>
    </row>
    <row r="19504" spans="9:11" x14ac:dyDescent="0.25">
      <c r="I19504"/>
      <c r="K19504"/>
    </row>
    <row r="19505" spans="9:11" x14ac:dyDescent="0.25">
      <c r="I19505"/>
      <c r="K19505"/>
    </row>
    <row r="19506" spans="9:11" x14ac:dyDescent="0.25">
      <c r="I19506"/>
      <c r="K19506"/>
    </row>
    <row r="19507" spans="9:11" x14ac:dyDescent="0.25">
      <c r="I19507"/>
      <c r="K19507"/>
    </row>
    <row r="19508" spans="9:11" x14ac:dyDescent="0.25">
      <c r="I19508"/>
      <c r="K19508"/>
    </row>
    <row r="19509" spans="9:11" x14ac:dyDescent="0.25">
      <c r="I19509"/>
      <c r="K19509"/>
    </row>
    <row r="19510" spans="9:11" x14ac:dyDescent="0.25">
      <c r="I19510"/>
      <c r="K19510"/>
    </row>
    <row r="19511" spans="9:11" x14ac:dyDescent="0.25">
      <c r="I19511"/>
      <c r="K19511"/>
    </row>
    <row r="19512" spans="9:11" x14ac:dyDescent="0.25">
      <c r="I19512"/>
      <c r="K19512"/>
    </row>
    <row r="19513" spans="9:11" x14ac:dyDescent="0.25">
      <c r="I19513"/>
      <c r="K19513"/>
    </row>
    <row r="19514" spans="9:11" x14ac:dyDescent="0.25">
      <c r="I19514"/>
      <c r="K19514"/>
    </row>
    <row r="19515" spans="9:11" x14ac:dyDescent="0.25">
      <c r="I19515"/>
      <c r="K19515"/>
    </row>
    <row r="19516" spans="9:11" x14ac:dyDescent="0.25">
      <c r="I19516"/>
      <c r="K19516"/>
    </row>
    <row r="19517" spans="9:11" x14ac:dyDescent="0.25">
      <c r="I19517"/>
      <c r="K19517"/>
    </row>
    <row r="19518" spans="9:11" x14ac:dyDescent="0.25">
      <c r="I19518"/>
      <c r="K19518"/>
    </row>
    <row r="19519" spans="9:11" x14ac:dyDescent="0.25">
      <c r="I19519"/>
      <c r="K19519"/>
    </row>
    <row r="19520" spans="9:11" x14ac:dyDescent="0.25">
      <c r="I19520"/>
      <c r="K19520"/>
    </row>
    <row r="19521" spans="9:11" x14ac:dyDescent="0.25">
      <c r="I19521"/>
      <c r="K19521"/>
    </row>
    <row r="19522" spans="9:11" x14ac:dyDescent="0.25">
      <c r="I19522"/>
      <c r="K19522"/>
    </row>
    <row r="19523" spans="9:11" x14ac:dyDescent="0.25">
      <c r="I19523"/>
      <c r="K19523"/>
    </row>
    <row r="19524" spans="9:11" x14ac:dyDescent="0.25">
      <c r="I19524"/>
      <c r="K19524"/>
    </row>
    <row r="19525" spans="9:11" x14ac:dyDescent="0.25">
      <c r="I19525"/>
      <c r="K19525"/>
    </row>
    <row r="19526" spans="9:11" x14ac:dyDescent="0.25">
      <c r="I19526"/>
      <c r="K19526"/>
    </row>
    <row r="19527" spans="9:11" x14ac:dyDescent="0.25">
      <c r="I19527"/>
      <c r="K19527"/>
    </row>
    <row r="19528" spans="9:11" x14ac:dyDescent="0.25">
      <c r="I19528"/>
      <c r="K19528"/>
    </row>
    <row r="19529" spans="9:11" x14ac:dyDescent="0.25">
      <c r="I19529"/>
      <c r="K19529"/>
    </row>
    <row r="19530" spans="9:11" x14ac:dyDescent="0.25">
      <c r="I19530"/>
      <c r="K19530"/>
    </row>
    <row r="19531" spans="9:11" x14ac:dyDescent="0.25">
      <c r="I19531"/>
      <c r="K19531"/>
    </row>
    <row r="19532" spans="9:11" x14ac:dyDescent="0.25">
      <c r="I19532"/>
      <c r="K19532"/>
    </row>
    <row r="19533" spans="9:11" x14ac:dyDescent="0.25">
      <c r="I19533"/>
      <c r="K19533"/>
    </row>
    <row r="19534" spans="9:11" x14ac:dyDescent="0.25">
      <c r="I19534"/>
      <c r="K19534"/>
    </row>
    <row r="19535" spans="9:11" x14ac:dyDescent="0.25">
      <c r="I19535"/>
      <c r="K19535"/>
    </row>
    <row r="19536" spans="9:11" x14ac:dyDescent="0.25">
      <c r="I19536"/>
      <c r="K19536"/>
    </row>
    <row r="19537" spans="9:11" x14ac:dyDescent="0.25">
      <c r="I19537"/>
      <c r="K19537"/>
    </row>
    <row r="19538" spans="9:11" x14ac:dyDescent="0.25">
      <c r="I19538"/>
      <c r="K19538"/>
    </row>
    <row r="19539" spans="9:11" x14ac:dyDescent="0.25">
      <c r="I19539"/>
      <c r="K19539"/>
    </row>
    <row r="19540" spans="9:11" x14ac:dyDescent="0.25">
      <c r="I19540"/>
      <c r="K19540"/>
    </row>
    <row r="19541" spans="9:11" x14ac:dyDescent="0.25">
      <c r="I19541"/>
      <c r="K19541"/>
    </row>
    <row r="19542" spans="9:11" x14ac:dyDescent="0.25">
      <c r="I19542"/>
      <c r="K19542"/>
    </row>
    <row r="19543" spans="9:11" x14ac:dyDescent="0.25">
      <c r="I19543"/>
      <c r="K19543"/>
    </row>
    <row r="19544" spans="9:11" x14ac:dyDescent="0.25">
      <c r="I19544"/>
      <c r="K19544"/>
    </row>
    <row r="19545" spans="9:11" x14ac:dyDescent="0.25">
      <c r="I19545"/>
      <c r="K19545"/>
    </row>
    <row r="19546" spans="9:11" x14ac:dyDescent="0.25">
      <c r="I19546"/>
      <c r="K19546"/>
    </row>
    <row r="19547" spans="9:11" x14ac:dyDescent="0.25">
      <c r="I19547"/>
      <c r="K19547"/>
    </row>
    <row r="19548" spans="9:11" x14ac:dyDescent="0.25">
      <c r="I19548"/>
      <c r="K19548"/>
    </row>
    <row r="19549" spans="9:11" x14ac:dyDescent="0.25">
      <c r="I19549"/>
      <c r="K19549"/>
    </row>
    <row r="19550" spans="9:11" x14ac:dyDescent="0.25">
      <c r="I19550"/>
      <c r="K19550"/>
    </row>
    <row r="19551" spans="9:11" x14ac:dyDescent="0.25">
      <c r="I19551"/>
      <c r="K19551"/>
    </row>
    <row r="19552" spans="9:11" x14ac:dyDescent="0.25">
      <c r="I19552"/>
      <c r="K19552"/>
    </row>
    <row r="19553" spans="9:11" x14ac:dyDescent="0.25">
      <c r="I19553"/>
      <c r="K19553"/>
    </row>
    <row r="19554" spans="9:11" x14ac:dyDescent="0.25">
      <c r="I19554"/>
      <c r="K19554"/>
    </row>
    <row r="19555" spans="9:11" x14ac:dyDescent="0.25">
      <c r="I19555"/>
      <c r="K19555"/>
    </row>
    <row r="19556" spans="9:11" x14ac:dyDescent="0.25">
      <c r="I19556"/>
      <c r="K19556"/>
    </row>
    <row r="19557" spans="9:11" x14ac:dyDescent="0.25">
      <c r="I19557"/>
      <c r="K19557"/>
    </row>
    <row r="19558" spans="9:11" x14ac:dyDescent="0.25">
      <c r="I19558"/>
      <c r="K19558"/>
    </row>
    <row r="19559" spans="9:11" x14ac:dyDescent="0.25">
      <c r="I19559"/>
      <c r="K19559"/>
    </row>
    <row r="19560" spans="9:11" x14ac:dyDescent="0.25">
      <c r="I19560"/>
      <c r="K19560"/>
    </row>
    <row r="19561" spans="9:11" x14ac:dyDescent="0.25">
      <c r="I19561"/>
      <c r="K19561"/>
    </row>
    <row r="19562" spans="9:11" x14ac:dyDescent="0.25">
      <c r="I19562"/>
      <c r="K19562"/>
    </row>
    <row r="19563" spans="9:11" x14ac:dyDescent="0.25">
      <c r="I19563"/>
      <c r="K19563"/>
    </row>
    <row r="19564" spans="9:11" x14ac:dyDescent="0.25">
      <c r="I19564"/>
      <c r="K19564"/>
    </row>
    <row r="19565" spans="9:11" x14ac:dyDescent="0.25">
      <c r="I19565"/>
      <c r="K19565"/>
    </row>
    <row r="19566" spans="9:11" x14ac:dyDescent="0.25">
      <c r="I19566"/>
      <c r="K19566"/>
    </row>
    <row r="19567" spans="9:11" x14ac:dyDescent="0.25">
      <c r="I19567"/>
      <c r="K19567"/>
    </row>
    <row r="19568" spans="9:11" x14ac:dyDescent="0.25">
      <c r="I19568"/>
      <c r="K19568"/>
    </row>
    <row r="19569" spans="9:11" x14ac:dyDescent="0.25">
      <c r="I19569"/>
      <c r="K19569"/>
    </row>
    <row r="19570" spans="9:11" x14ac:dyDescent="0.25">
      <c r="I19570"/>
      <c r="K19570"/>
    </row>
    <row r="19571" spans="9:11" x14ac:dyDescent="0.25">
      <c r="I19571"/>
      <c r="K19571"/>
    </row>
    <row r="19572" spans="9:11" x14ac:dyDescent="0.25">
      <c r="I19572"/>
      <c r="K19572"/>
    </row>
    <row r="19573" spans="9:11" x14ac:dyDescent="0.25">
      <c r="I19573"/>
      <c r="K19573"/>
    </row>
    <row r="19574" spans="9:11" x14ac:dyDescent="0.25">
      <c r="I19574"/>
      <c r="K19574"/>
    </row>
    <row r="19575" spans="9:11" x14ac:dyDescent="0.25">
      <c r="I19575"/>
      <c r="K19575"/>
    </row>
    <row r="19576" spans="9:11" x14ac:dyDescent="0.25">
      <c r="I19576"/>
      <c r="K19576"/>
    </row>
    <row r="19577" spans="9:11" x14ac:dyDescent="0.25">
      <c r="I19577"/>
      <c r="K19577"/>
    </row>
    <row r="19578" spans="9:11" x14ac:dyDescent="0.25">
      <c r="I19578"/>
      <c r="K19578"/>
    </row>
    <row r="19579" spans="9:11" x14ac:dyDescent="0.25">
      <c r="I19579"/>
      <c r="K19579"/>
    </row>
    <row r="19580" spans="9:11" x14ac:dyDescent="0.25">
      <c r="I19580"/>
      <c r="K19580"/>
    </row>
    <row r="19581" spans="9:11" x14ac:dyDescent="0.25">
      <c r="I19581"/>
      <c r="K19581"/>
    </row>
    <row r="19582" spans="9:11" x14ac:dyDescent="0.25">
      <c r="I19582"/>
      <c r="K19582"/>
    </row>
    <row r="19583" spans="9:11" x14ac:dyDescent="0.25">
      <c r="I19583"/>
      <c r="K19583"/>
    </row>
    <row r="19584" spans="9:11" x14ac:dyDescent="0.25">
      <c r="I19584"/>
      <c r="K19584"/>
    </row>
    <row r="19585" spans="9:11" x14ac:dyDescent="0.25">
      <c r="I19585"/>
      <c r="K19585"/>
    </row>
    <row r="19586" spans="9:11" x14ac:dyDescent="0.25">
      <c r="I19586"/>
      <c r="K19586"/>
    </row>
    <row r="19587" spans="9:11" x14ac:dyDescent="0.25">
      <c r="I19587"/>
      <c r="K19587"/>
    </row>
    <row r="19588" spans="9:11" x14ac:dyDescent="0.25">
      <c r="I19588"/>
      <c r="K19588"/>
    </row>
    <row r="19589" spans="9:11" x14ac:dyDescent="0.25">
      <c r="I19589"/>
      <c r="K19589"/>
    </row>
    <row r="19590" spans="9:11" x14ac:dyDescent="0.25">
      <c r="I19590"/>
      <c r="K19590"/>
    </row>
    <row r="19591" spans="9:11" x14ac:dyDescent="0.25">
      <c r="I19591"/>
      <c r="K19591"/>
    </row>
    <row r="19592" spans="9:11" x14ac:dyDescent="0.25">
      <c r="I19592"/>
      <c r="K19592"/>
    </row>
    <row r="19593" spans="9:11" x14ac:dyDescent="0.25">
      <c r="I19593"/>
      <c r="K19593"/>
    </row>
    <row r="19594" spans="9:11" x14ac:dyDescent="0.25">
      <c r="I19594"/>
      <c r="K19594"/>
    </row>
    <row r="19595" spans="9:11" x14ac:dyDescent="0.25">
      <c r="I19595"/>
      <c r="K19595"/>
    </row>
    <row r="19596" spans="9:11" x14ac:dyDescent="0.25">
      <c r="I19596"/>
      <c r="K19596"/>
    </row>
    <row r="19597" spans="9:11" x14ac:dyDescent="0.25">
      <c r="I19597"/>
      <c r="K19597"/>
    </row>
    <row r="19598" spans="9:11" x14ac:dyDescent="0.25">
      <c r="I19598"/>
      <c r="K19598"/>
    </row>
    <row r="19599" spans="9:11" x14ac:dyDescent="0.25">
      <c r="I19599"/>
      <c r="K19599"/>
    </row>
    <row r="19600" spans="9:11" x14ac:dyDescent="0.25">
      <c r="I19600"/>
      <c r="K19600"/>
    </row>
    <row r="19601" spans="9:11" x14ac:dyDescent="0.25">
      <c r="I19601"/>
      <c r="K19601"/>
    </row>
    <row r="19602" spans="9:11" x14ac:dyDescent="0.25">
      <c r="I19602"/>
      <c r="K19602"/>
    </row>
    <row r="19603" spans="9:11" x14ac:dyDescent="0.25">
      <c r="I19603"/>
      <c r="K19603"/>
    </row>
    <row r="19604" spans="9:11" x14ac:dyDescent="0.25">
      <c r="I19604"/>
      <c r="K19604"/>
    </row>
    <row r="19605" spans="9:11" x14ac:dyDescent="0.25">
      <c r="I19605"/>
      <c r="K19605"/>
    </row>
    <row r="19606" spans="9:11" x14ac:dyDescent="0.25">
      <c r="I19606"/>
      <c r="K19606"/>
    </row>
    <row r="19607" spans="9:11" x14ac:dyDescent="0.25">
      <c r="I19607"/>
      <c r="K19607"/>
    </row>
    <row r="19608" spans="9:11" x14ac:dyDescent="0.25">
      <c r="I19608"/>
      <c r="K19608"/>
    </row>
    <row r="19609" spans="9:11" x14ac:dyDescent="0.25">
      <c r="I19609"/>
      <c r="K19609"/>
    </row>
    <row r="19610" spans="9:11" x14ac:dyDescent="0.25">
      <c r="I19610"/>
      <c r="K19610"/>
    </row>
    <row r="19611" spans="9:11" x14ac:dyDescent="0.25">
      <c r="I19611"/>
      <c r="K19611"/>
    </row>
    <row r="19612" spans="9:11" x14ac:dyDescent="0.25">
      <c r="I19612"/>
      <c r="K19612"/>
    </row>
    <row r="19613" spans="9:11" x14ac:dyDescent="0.25">
      <c r="I19613"/>
      <c r="K19613"/>
    </row>
    <row r="19614" spans="9:11" x14ac:dyDescent="0.25">
      <c r="I19614"/>
      <c r="K19614"/>
    </row>
    <row r="19615" spans="9:11" x14ac:dyDescent="0.25">
      <c r="I19615"/>
      <c r="K19615"/>
    </row>
    <row r="19616" spans="9:11" x14ac:dyDescent="0.25">
      <c r="I19616"/>
      <c r="K19616"/>
    </row>
    <row r="19617" spans="9:11" x14ac:dyDescent="0.25">
      <c r="I19617"/>
      <c r="K19617"/>
    </row>
    <row r="19618" spans="9:11" x14ac:dyDescent="0.25">
      <c r="I19618"/>
      <c r="K19618"/>
    </row>
    <row r="19619" spans="9:11" x14ac:dyDescent="0.25">
      <c r="I19619"/>
      <c r="K19619"/>
    </row>
    <row r="19620" spans="9:11" x14ac:dyDescent="0.25">
      <c r="I19620"/>
      <c r="K19620"/>
    </row>
    <row r="19621" spans="9:11" x14ac:dyDescent="0.25">
      <c r="I19621"/>
      <c r="K19621"/>
    </row>
    <row r="19622" spans="9:11" x14ac:dyDescent="0.25">
      <c r="I19622"/>
      <c r="K19622"/>
    </row>
    <row r="19623" spans="9:11" x14ac:dyDescent="0.25">
      <c r="I19623"/>
      <c r="K19623"/>
    </row>
    <row r="19624" spans="9:11" x14ac:dyDescent="0.25">
      <c r="I19624"/>
      <c r="K19624"/>
    </row>
    <row r="19625" spans="9:11" x14ac:dyDescent="0.25">
      <c r="I19625"/>
      <c r="K19625"/>
    </row>
    <row r="19626" spans="9:11" x14ac:dyDescent="0.25">
      <c r="I19626"/>
      <c r="K19626"/>
    </row>
    <row r="19627" spans="9:11" x14ac:dyDescent="0.25">
      <c r="I19627"/>
      <c r="K19627"/>
    </row>
    <row r="19628" spans="9:11" x14ac:dyDescent="0.25">
      <c r="I19628"/>
      <c r="K19628"/>
    </row>
    <row r="19629" spans="9:11" x14ac:dyDescent="0.25">
      <c r="I19629"/>
      <c r="K19629"/>
    </row>
    <row r="19630" spans="9:11" x14ac:dyDescent="0.25">
      <c r="I19630"/>
      <c r="K19630"/>
    </row>
    <row r="19631" spans="9:11" x14ac:dyDescent="0.25">
      <c r="I19631"/>
      <c r="K19631"/>
    </row>
    <row r="19632" spans="9:11" x14ac:dyDescent="0.25">
      <c r="I19632"/>
      <c r="K19632"/>
    </row>
    <row r="19633" spans="9:11" x14ac:dyDescent="0.25">
      <c r="I19633"/>
      <c r="K19633"/>
    </row>
    <row r="19634" spans="9:11" x14ac:dyDescent="0.25">
      <c r="I19634"/>
      <c r="K19634"/>
    </row>
    <row r="19635" spans="9:11" x14ac:dyDescent="0.25">
      <c r="I19635"/>
      <c r="K19635"/>
    </row>
    <row r="19636" spans="9:11" x14ac:dyDescent="0.25">
      <c r="I19636"/>
      <c r="K19636"/>
    </row>
    <row r="19637" spans="9:11" x14ac:dyDescent="0.25">
      <c r="I19637"/>
      <c r="K19637"/>
    </row>
    <row r="19638" spans="9:11" x14ac:dyDescent="0.25">
      <c r="I19638"/>
      <c r="K19638"/>
    </row>
    <row r="19639" spans="9:11" x14ac:dyDescent="0.25">
      <c r="I19639"/>
      <c r="K19639"/>
    </row>
    <row r="19640" spans="9:11" x14ac:dyDescent="0.25">
      <c r="I19640"/>
      <c r="K19640"/>
    </row>
    <row r="19641" spans="9:11" x14ac:dyDescent="0.25">
      <c r="I19641"/>
      <c r="K19641"/>
    </row>
    <row r="19642" spans="9:11" x14ac:dyDescent="0.25">
      <c r="I19642"/>
      <c r="K19642"/>
    </row>
    <row r="19643" spans="9:11" x14ac:dyDescent="0.25">
      <c r="I19643"/>
      <c r="K19643"/>
    </row>
    <row r="19644" spans="9:11" x14ac:dyDescent="0.25">
      <c r="I19644"/>
      <c r="K19644"/>
    </row>
    <row r="19645" spans="9:11" x14ac:dyDescent="0.25">
      <c r="I19645"/>
      <c r="K19645"/>
    </row>
    <row r="19646" spans="9:11" x14ac:dyDescent="0.25">
      <c r="I19646"/>
      <c r="K19646"/>
    </row>
    <row r="19647" spans="9:11" x14ac:dyDescent="0.25">
      <c r="I19647"/>
      <c r="K19647"/>
    </row>
    <row r="19648" spans="9:11" x14ac:dyDescent="0.25">
      <c r="I19648"/>
      <c r="K19648"/>
    </row>
    <row r="19649" spans="9:11" x14ac:dyDescent="0.25">
      <c r="I19649"/>
      <c r="K19649"/>
    </row>
    <row r="19650" spans="9:11" x14ac:dyDescent="0.25">
      <c r="I19650"/>
      <c r="K19650"/>
    </row>
    <row r="19651" spans="9:11" x14ac:dyDescent="0.25">
      <c r="I19651"/>
      <c r="K19651"/>
    </row>
    <row r="19652" spans="9:11" x14ac:dyDescent="0.25">
      <c r="I19652"/>
      <c r="K19652"/>
    </row>
    <row r="19653" spans="9:11" x14ac:dyDescent="0.25">
      <c r="I19653"/>
      <c r="K19653"/>
    </row>
    <row r="19654" spans="9:11" x14ac:dyDescent="0.25">
      <c r="I19654"/>
      <c r="K19654"/>
    </row>
    <row r="19655" spans="9:11" x14ac:dyDescent="0.25">
      <c r="I19655"/>
      <c r="K19655"/>
    </row>
    <row r="19656" spans="9:11" x14ac:dyDescent="0.25">
      <c r="I19656"/>
      <c r="K19656"/>
    </row>
    <row r="19657" spans="9:11" x14ac:dyDescent="0.25">
      <c r="I19657"/>
      <c r="K19657"/>
    </row>
    <row r="19658" spans="9:11" x14ac:dyDescent="0.25">
      <c r="I19658"/>
      <c r="K19658"/>
    </row>
    <row r="19659" spans="9:11" x14ac:dyDescent="0.25">
      <c r="I19659"/>
      <c r="K19659"/>
    </row>
    <row r="19660" spans="9:11" x14ac:dyDescent="0.25">
      <c r="I19660"/>
      <c r="K19660"/>
    </row>
    <row r="19661" spans="9:11" x14ac:dyDescent="0.25">
      <c r="I19661"/>
      <c r="K19661"/>
    </row>
    <row r="19662" spans="9:11" x14ac:dyDescent="0.25">
      <c r="I19662"/>
      <c r="K19662"/>
    </row>
    <row r="19663" spans="9:11" x14ac:dyDescent="0.25">
      <c r="I19663"/>
      <c r="K19663"/>
    </row>
    <row r="19664" spans="9:11" x14ac:dyDescent="0.25">
      <c r="I19664"/>
      <c r="K19664"/>
    </row>
    <row r="19665" spans="9:11" x14ac:dyDescent="0.25">
      <c r="I19665"/>
      <c r="K19665"/>
    </row>
    <row r="19666" spans="9:11" x14ac:dyDescent="0.25">
      <c r="I19666"/>
      <c r="K19666"/>
    </row>
    <row r="19667" spans="9:11" x14ac:dyDescent="0.25">
      <c r="I19667"/>
      <c r="K19667"/>
    </row>
    <row r="19668" spans="9:11" x14ac:dyDescent="0.25">
      <c r="I19668"/>
      <c r="K19668"/>
    </row>
    <row r="19669" spans="9:11" x14ac:dyDescent="0.25">
      <c r="I19669"/>
      <c r="K19669"/>
    </row>
    <row r="19670" spans="9:11" x14ac:dyDescent="0.25">
      <c r="I19670"/>
      <c r="K19670"/>
    </row>
    <row r="19671" spans="9:11" x14ac:dyDescent="0.25">
      <c r="I19671"/>
      <c r="K19671"/>
    </row>
    <row r="19672" spans="9:11" x14ac:dyDescent="0.25">
      <c r="I19672"/>
      <c r="K19672"/>
    </row>
    <row r="19673" spans="9:11" x14ac:dyDescent="0.25">
      <c r="I19673"/>
      <c r="K19673"/>
    </row>
    <row r="19674" spans="9:11" x14ac:dyDescent="0.25">
      <c r="I19674"/>
      <c r="K19674"/>
    </row>
    <row r="19675" spans="9:11" x14ac:dyDescent="0.25">
      <c r="I19675"/>
      <c r="K19675"/>
    </row>
    <row r="19676" spans="9:11" x14ac:dyDescent="0.25">
      <c r="I19676"/>
      <c r="K19676"/>
    </row>
    <row r="19677" spans="9:11" x14ac:dyDescent="0.25">
      <c r="I19677"/>
      <c r="K19677"/>
    </row>
    <row r="19678" spans="9:11" x14ac:dyDescent="0.25">
      <c r="I19678"/>
      <c r="K19678"/>
    </row>
    <row r="19679" spans="9:11" x14ac:dyDescent="0.25">
      <c r="I19679"/>
      <c r="K19679"/>
    </row>
    <row r="19680" spans="9:11" x14ac:dyDescent="0.25">
      <c r="I19680"/>
      <c r="K19680"/>
    </row>
    <row r="19681" spans="9:11" x14ac:dyDescent="0.25">
      <c r="I19681"/>
      <c r="K19681"/>
    </row>
    <row r="19682" spans="9:11" x14ac:dyDescent="0.25">
      <c r="I19682"/>
      <c r="K19682"/>
    </row>
    <row r="19683" spans="9:11" x14ac:dyDescent="0.25">
      <c r="I19683"/>
      <c r="K19683"/>
    </row>
    <row r="19684" spans="9:11" x14ac:dyDescent="0.25">
      <c r="I19684"/>
      <c r="K19684"/>
    </row>
    <row r="19685" spans="9:11" x14ac:dyDescent="0.25">
      <c r="I19685"/>
      <c r="K19685"/>
    </row>
    <row r="19686" spans="9:11" x14ac:dyDescent="0.25">
      <c r="I19686"/>
      <c r="K19686"/>
    </row>
    <row r="19687" spans="9:11" x14ac:dyDescent="0.25">
      <c r="I19687"/>
      <c r="K19687"/>
    </row>
    <row r="19688" spans="9:11" x14ac:dyDescent="0.25">
      <c r="I19688"/>
      <c r="K19688"/>
    </row>
    <row r="19689" spans="9:11" x14ac:dyDescent="0.25">
      <c r="I19689"/>
      <c r="K19689"/>
    </row>
    <row r="19690" spans="9:11" x14ac:dyDescent="0.25">
      <c r="I19690"/>
      <c r="K19690"/>
    </row>
    <row r="19691" spans="9:11" x14ac:dyDescent="0.25">
      <c r="I19691"/>
      <c r="K19691"/>
    </row>
    <row r="19692" spans="9:11" x14ac:dyDescent="0.25">
      <c r="I19692"/>
      <c r="K19692"/>
    </row>
    <row r="19693" spans="9:11" x14ac:dyDescent="0.25">
      <c r="I19693"/>
      <c r="K19693"/>
    </row>
    <row r="19694" spans="9:11" x14ac:dyDescent="0.25">
      <c r="I19694"/>
      <c r="K19694"/>
    </row>
    <row r="19695" spans="9:11" x14ac:dyDescent="0.25">
      <c r="I19695"/>
      <c r="K19695"/>
    </row>
    <row r="19696" spans="9:11" x14ac:dyDescent="0.25">
      <c r="I19696"/>
      <c r="K19696"/>
    </row>
    <row r="19697" spans="9:11" x14ac:dyDescent="0.25">
      <c r="I19697"/>
      <c r="K19697"/>
    </row>
    <row r="19698" spans="9:11" x14ac:dyDescent="0.25">
      <c r="I19698"/>
      <c r="K19698"/>
    </row>
    <row r="19699" spans="9:11" x14ac:dyDescent="0.25">
      <c r="I19699"/>
      <c r="K19699"/>
    </row>
    <row r="19700" spans="9:11" x14ac:dyDescent="0.25">
      <c r="I19700"/>
      <c r="K19700"/>
    </row>
    <row r="19701" spans="9:11" x14ac:dyDescent="0.25">
      <c r="I19701"/>
      <c r="K19701"/>
    </row>
    <row r="19702" spans="9:11" x14ac:dyDescent="0.25">
      <c r="I19702"/>
      <c r="K19702"/>
    </row>
    <row r="19703" spans="9:11" x14ac:dyDescent="0.25">
      <c r="I19703"/>
      <c r="K19703"/>
    </row>
    <row r="19704" spans="9:11" x14ac:dyDescent="0.25">
      <c r="I19704"/>
      <c r="K19704"/>
    </row>
    <row r="19705" spans="9:11" x14ac:dyDescent="0.25">
      <c r="I19705"/>
      <c r="K19705"/>
    </row>
    <row r="19706" spans="9:11" x14ac:dyDescent="0.25">
      <c r="I19706"/>
      <c r="K19706"/>
    </row>
    <row r="19707" spans="9:11" x14ac:dyDescent="0.25">
      <c r="I19707"/>
      <c r="K19707"/>
    </row>
    <row r="19708" spans="9:11" x14ac:dyDescent="0.25">
      <c r="I19708"/>
      <c r="K19708"/>
    </row>
    <row r="19709" spans="9:11" x14ac:dyDescent="0.25">
      <c r="I19709"/>
      <c r="K19709"/>
    </row>
    <row r="19710" spans="9:11" x14ac:dyDescent="0.25">
      <c r="I19710"/>
      <c r="K19710"/>
    </row>
    <row r="19711" spans="9:11" x14ac:dyDescent="0.25">
      <c r="I19711"/>
      <c r="K19711"/>
    </row>
    <row r="19712" spans="9:11" x14ac:dyDescent="0.25">
      <c r="I19712"/>
      <c r="K19712"/>
    </row>
    <row r="19713" spans="9:11" x14ac:dyDescent="0.25">
      <c r="I19713"/>
      <c r="K19713"/>
    </row>
    <row r="19714" spans="9:11" x14ac:dyDescent="0.25">
      <c r="I19714"/>
      <c r="K19714"/>
    </row>
    <row r="19715" spans="9:11" x14ac:dyDescent="0.25">
      <c r="I19715"/>
      <c r="K19715"/>
    </row>
    <row r="19716" spans="9:11" x14ac:dyDescent="0.25">
      <c r="I19716"/>
      <c r="K19716"/>
    </row>
    <row r="19717" spans="9:11" x14ac:dyDescent="0.25">
      <c r="I19717"/>
      <c r="K19717"/>
    </row>
    <row r="19718" spans="9:11" x14ac:dyDescent="0.25">
      <c r="I19718"/>
      <c r="K19718"/>
    </row>
    <row r="19719" spans="9:11" x14ac:dyDescent="0.25">
      <c r="I19719"/>
      <c r="K19719"/>
    </row>
    <row r="19720" spans="9:11" x14ac:dyDescent="0.25">
      <c r="I19720"/>
      <c r="K19720"/>
    </row>
    <row r="19721" spans="9:11" x14ac:dyDescent="0.25">
      <c r="I19721"/>
      <c r="K19721"/>
    </row>
    <row r="19722" spans="9:11" x14ac:dyDescent="0.25">
      <c r="I19722"/>
      <c r="K19722"/>
    </row>
    <row r="19723" spans="9:11" x14ac:dyDescent="0.25">
      <c r="I19723"/>
      <c r="K19723"/>
    </row>
    <row r="19724" spans="9:11" x14ac:dyDescent="0.25">
      <c r="I19724"/>
      <c r="K19724"/>
    </row>
    <row r="19725" spans="9:11" x14ac:dyDescent="0.25">
      <c r="I19725"/>
      <c r="K19725"/>
    </row>
    <row r="19726" spans="9:11" x14ac:dyDescent="0.25">
      <c r="I19726"/>
      <c r="K19726"/>
    </row>
    <row r="19727" spans="9:11" x14ac:dyDescent="0.25">
      <c r="I19727"/>
      <c r="K19727"/>
    </row>
    <row r="19728" spans="9:11" x14ac:dyDescent="0.25">
      <c r="I19728"/>
      <c r="K19728"/>
    </row>
    <row r="19729" spans="9:11" x14ac:dyDescent="0.25">
      <c r="I19729"/>
      <c r="K19729"/>
    </row>
    <row r="19730" spans="9:11" x14ac:dyDescent="0.25">
      <c r="I19730"/>
      <c r="K19730"/>
    </row>
    <row r="19731" spans="9:11" x14ac:dyDescent="0.25">
      <c r="I19731"/>
      <c r="K19731"/>
    </row>
    <row r="19732" spans="9:11" x14ac:dyDescent="0.25">
      <c r="I19732"/>
      <c r="K19732"/>
    </row>
    <row r="19733" spans="9:11" x14ac:dyDescent="0.25">
      <c r="I19733"/>
      <c r="K19733"/>
    </row>
    <row r="19734" spans="9:11" x14ac:dyDescent="0.25">
      <c r="I19734"/>
      <c r="K19734"/>
    </row>
    <row r="19735" spans="9:11" x14ac:dyDescent="0.25">
      <c r="I19735"/>
      <c r="K19735"/>
    </row>
    <row r="19736" spans="9:11" x14ac:dyDescent="0.25">
      <c r="I19736"/>
      <c r="K19736"/>
    </row>
    <row r="19737" spans="9:11" x14ac:dyDescent="0.25">
      <c r="I19737"/>
      <c r="K19737"/>
    </row>
    <row r="19738" spans="9:11" x14ac:dyDescent="0.25">
      <c r="I19738"/>
      <c r="K19738"/>
    </row>
    <row r="19739" spans="9:11" x14ac:dyDescent="0.25">
      <c r="I19739"/>
      <c r="K19739"/>
    </row>
    <row r="19740" spans="9:11" x14ac:dyDescent="0.25">
      <c r="I19740"/>
      <c r="K19740"/>
    </row>
    <row r="19741" spans="9:11" x14ac:dyDescent="0.25">
      <c r="I19741"/>
      <c r="K19741"/>
    </row>
    <row r="19742" spans="9:11" x14ac:dyDescent="0.25">
      <c r="I19742"/>
      <c r="K19742"/>
    </row>
    <row r="19743" spans="9:11" x14ac:dyDescent="0.25">
      <c r="I19743"/>
      <c r="K19743"/>
    </row>
    <row r="19744" spans="9:11" x14ac:dyDescent="0.25">
      <c r="I19744"/>
      <c r="K19744"/>
    </row>
    <row r="19745" spans="9:11" x14ac:dyDescent="0.25">
      <c r="I19745"/>
      <c r="K19745"/>
    </row>
    <row r="19746" spans="9:11" x14ac:dyDescent="0.25">
      <c r="I19746"/>
      <c r="K19746"/>
    </row>
    <row r="19747" spans="9:11" x14ac:dyDescent="0.25">
      <c r="I19747"/>
      <c r="K19747"/>
    </row>
    <row r="19748" spans="9:11" x14ac:dyDescent="0.25">
      <c r="I19748"/>
      <c r="K19748"/>
    </row>
    <row r="19749" spans="9:11" x14ac:dyDescent="0.25">
      <c r="I19749"/>
      <c r="K19749"/>
    </row>
    <row r="19750" spans="9:11" x14ac:dyDescent="0.25">
      <c r="I19750"/>
      <c r="K19750"/>
    </row>
    <row r="19751" spans="9:11" x14ac:dyDescent="0.25">
      <c r="I19751"/>
      <c r="K19751"/>
    </row>
    <row r="19752" spans="9:11" x14ac:dyDescent="0.25">
      <c r="I19752"/>
      <c r="K19752"/>
    </row>
    <row r="19753" spans="9:11" x14ac:dyDescent="0.25">
      <c r="I19753"/>
      <c r="K19753"/>
    </row>
    <row r="19754" spans="9:11" x14ac:dyDescent="0.25">
      <c r="I19754"/>
      <c r="K19754"/>
    </row>
    <row r="19755" spans="9:11" x14ac:dyDescent="0.25">
      <c r="I19755"/>
      <c r="K19755"/>
    </row>
    <row r="19756" spans="9:11" x14ac:dyDescent="0.25">
      <c r="I19756"/>
      <c r="K19756"/>
    </row>
    <row r="19757" spans="9:11" x14ac:dyDescent="0.25">
      <c r="I19757"/>
      <c r="K19757"/>
    </row>
    <row r="19758" spans="9:11" x14ac:dyDescent="0.25">
      <c r="I19758"/>
      <c r="K19758"/>
    </row>
    <row r="19759" spans="9:11" x14ac:dyDescent="0.25">
      <c r="I19759"/>
      <c r="K19759"/>
    </row>
    <row r="19760" spans="9:11" x14ac:dyDescent="0.25">
      <c r="I19760"/>
      <c r="K19760"/>
    </row>
    <row r="19761" spans="9:11" x14ac:dyDescent="0.25">
      <c r="I19761"/>
      <c r="K19761"/>
    </row>
    <row r="19762" spans="9:11" x14ac:dyDescent="0.25">
      <c r="I19762"/>
      <c r="K19762"/>
    </row>
    <row r="19763" spans="9:11" x14ac:dyDescent="0.25">
      <c r="I19763"/>
      <c r="K19763"/>
    </row>
    <row r="19764" spans="9:11" x14ac:dyDescent="0.25">
      <c r="I19764"/>
      <c r="K19764"/>
    </row>
    <row r="19765" spans="9:11" x14ac:dyDescent="0.25">
      <c r="I19765"/>
      <c r="K19765"/>
    </row>
    <row r="19766" spans="9:11" x14ac:dyDescent="0.25">
      <c r="I19766"/>
      <c r="K19766"/>
    </row>
    <row r="19767" spans="9:11" x14ac:dyDescent="0.25">
      <c r="I19767"/>
      <c r="K19767"/>
    </row>
    <row r="19768" spans="9:11" x14ac:dyDescent="0.25">
      <c r="I19768"/>
      <c r="K19768"/>
    </row>
    <row r="19769" spans="9:11" x14ac:dyDescent="0.25">
      <c r="I19769"/>
      <c r="K19769"/>
    </row>
    <row r="19770" spans="9:11" x14ac:dyDescent="0.25">
      <c r="I19770"/>
      <c r="K19770"/>
    </row>
    <row r="19771" spans="9:11" x14ac:dyDescent="0.25">
      <c r="I19771"/>
      <c r="K19771"/>
    </row>
    <row r="19772" spans="9:11" x14ac:dyDescent="0.25">
      <c r="I19772"/>
      <c r="K19772"/>
    </row>
    <row r="19773" spans="9:11" x14ac:dyDescent="0.25">
      <c r="I19773"/>
      <c r="K19773"/>
    </row>
    <row r="19774" spans="9:11" x14ac:dyDescent="0.25">
      <c r="I19774"/>
      <c r="K19774"/>
    </row>
    <row r="19775" spans="9:11" x14ac:dyDescent="0.25">
      <c r="I19775"/>
      <c r="K19775"/>
    </row>
    <row r="19776" spans="9:11" x14ac:dyDescent="0.25">
      <c r="I19776"/>
      <c r="K19776"/>
    </row>
    <row r="19777" spans="9:11" x14ac:dyDescent="0.25">
      <c r="I19777"/>
      <c r="K19777"/>
    </row>
    <row r="19778" spans="9:11" x14ac:dyDescent="0.25">
      <c r="I19778"/>
      <c r="K19778"/>
    </row>
    <row r="19779" spans="9:11" x14ac:dyDescent="0.25">
      <c r="I19779"/>
      <c r="K19779"/>
    </row>
    <row r="19780" spans="9:11" x14ac:dyDescent="0.25">
      <c r="I19780"/>
      <c r="K19780"/>
    </row>
    <row r="19781" spans="9:11" x14ac:dyDescent="0.25">
      <c r="I19781"/>
      <c r="K19781"/>
    </row>
    <row r="19782" spans="9:11" x14ac:dyDescent="0.25">
      <c r="I19782"/>
      <c r="K19782"/>
    </row>
    <row r="19783" spans="9:11" x14ac:dyDescent="0.25">
      <c r="I19783"/>
      <c r="K19783"/>
    </row>
    <row r="19784" spans="9:11" x14ac:dyDescent="0.25">
      <c r="I19784"/>
      <c r="K19784"/>
    </row>
    <row r="19785" spans="9:11" x14ac:dyDescent="0.25">
      <c r="I19785"/>
      <c r="K19785"/>
    </row>
    <row r="19786" spans="9:11" x14ac:dyDescent="0.25">
      <c r="I19786"/>
      <c r="K19786"/>
    </row>
    <row r="19787" spans="9:11" x14ac:dyDescent="0.25">
      <c r="I19787"/>
      <c r="K19787"/>
    </row>
    <row r="19788" spans="9:11" x14ac:dyDescent="0.25">
      <c r="I19788"/>
      <c r="K19788"/>
    </row>
    <row r="19789" spans="9:11" x14ac:dyDescent="0.25">
      <c r="I19789"/>
      <c r="K19789"/>
    </row>
    <row r="19790" spans="9:11" x14ac:dyDescent="0.25">
      <c r="I19790"/>
      <c r="K19790"/>
    </row>
    <row r="19791" spans="9:11" x14ac:dyDescent="0.25">
      <c r="I19791"/>
      <c r="K19791"/>
    </row>
    <row r="19792" spans="9:11" x14ac:dyDescent="0.25">
      <c r="I19792"/>
      <c r="K19792"/>
    </row>
    <row r="19793" spans="9:11" x14ac:dyDescent="0.25">
      <c r="I19793"/>
      <c r="K19793"/>
    </row>
    <row r="19794" spans="9:11" x14ac:dyDescent="0.25">
      <c r="I19794"/>
      <c r="K19794"/>
    </row>
    <row r="19795" spans="9:11" x14ac:dyDescent="0.25">
      <c r="I19795"/>
      <c r="K19795"/>
    </row>
    <row r="19796" spans="9:11" x14ac:dyDescent="0.25">
      <c r="I19796"/>
      <c r="K19796"/>
    </row>
    <row r="19797" spans="9:11" x14ac:dyDescent="0.25">
      <c r="I19797"/>
      <c r="K19797"/>
    </row>
    <row r="19798" spans="9:11" x14ac:dyDescent="0.25">
      <c r="I19798"/>
      <c r="K19798"/>
    </row>
    <row r="19799" spans="9:11" x14ac:dyDescent="0.25">
      <c r="I19799"/>
      <c r="K19799"/>
    </row>
    <row r="19800" spans="9:11" x14ac:dyDescent="0.25">
      <c r="I19800"/>
      <c r="K19800"/>
    </row>
    <row r="19801" spans="9:11" x14ac:dyDescent="0.25">
      <c r="I19801"/>
      <c r="K19801"/>
    </row>
    <row r="19802" spans="9:11" x14ac:dyDescent="0.25">
      <c r="I19802"/>
      <c r="K19802"/>
    </row>
    <row r="19803" spans="9:11" x14ac:dyDescent="0.25">
      <c r="I19803"/>
      <c r="K19803"/>
    </row>
    <row r="19804" spans="9:11" x14ac:dyDescent="0.25">
      <c r="I19804"/>
      <c r="K19804"/>
    </row>
    <row r="19805" spans="9:11" x14ac:dyDescent="0.25">
      <c r="I19805"/>
      <c r="K19805"/>
    </row>
    <row r="19806" spans="9:11" x14ac:dyDescent="0.25">
      <c r="I19806"/>
      <c r="K19806"/>
    </row>
    <row r="19807" spans="9:11" x14ac:dyDescent="0.25">
      <c r="I19807"/>
      <c r="K19807"/>
    </row>
    <row r="19808" spans="9:11" x14ac:dyDescent="0.25">
      <c r="I19808"/>
      <c r="K19808"/>
    </row>
    <row r="19809" spans="9:11" x14ac:dyDescent="0.25">
      <c r="I19809"/>
      <c r="K19809"/>
    </row>
    <row r="19810" spans="9:11" x14ac:dyDescent="0.25">
      <c r="I19810"/>
      <c r="K19810"/>
    </row>
    <row r="19811" spans="9:11" x14ac:dyDescent="0.25">
      <c r="I19811"/>
      <c r="K19811"/>
    </row>
    <row r="19812" spans="9:11" x14ac:dyDescent="0.25">
      <c r="I19812"/>
      <c r="K19812"/>
    </row>
    <row r="19813" spans="9:11" x14ac:dyDescent="0.25">
      <c r="I19813"/>
      <c r="K19813"/>
    </row>
    <row r="19814" spans="9:11" x14ac:dyDescent="0.25">
      <c r="I19814"/>
      <c r="K19814"/>
    </row>
    <row r="19815" spans="9:11" x14ac:dyDescent="0.25">
      <c r="I19815"/>
      <c r="K19815"/>
    </row>
    <row r="19816" spans="9:11" x14ac:dyDescent="0.25">
      <c r="I19816"/>
      <c r="K19816"/>
    </row>
    <row r="19817" spans="9:11" x14ac:dyDescent="0.25">
      <c r="I19817"/>
      <c r="K19817"/>
    </row>
    <row r="19818" spans="9:11" x14ac:dyDescent="0.25">
      <c r="I19818"/>
      <c r="K19818"/>
    </row>
    <row r="19819" spans="9:11" x14ac:dyDescent="0.25">
      <c r="I19819"/>
      <c r="K19819"/>
    </row>
    <row r="19820" spans="9:11" x14ac:dyDescent="0.25">
      <c r="I19820"/>
      <c r="K19820"/>
    </row>
    <row r="19821" spans="9:11" x14ac:dyDescent="0.25">
      <c r="I19821"/>
      <c r="K19821"/>
    </row>
    <row r="19822" spans="9:11" x14ac:dyDescent="0.25">
      <c r="I19822"/>
      <c r="K19822"/>
    </row>
    <row r="19823" spans="9:11" x14ac:dyDescent="0.25">
      <c r="I19823"/>
      <c r="K19823"/>
    </row>
    <row r="19824" spans="9:11" x14ac:dyDescent="0.25">
      <c r="I19824"/>
      <c r="K19824"/>
    </row>
    <row r="19825" spans="9:11" x14ac:dyDescent="0.25">
      <c r="I19825"/>
      <c r="K19825"/>
    </row>
    <row r="19826" spans="9:11" x14ac:dyDescent="0.25">
      <c r="I19826"/>
      <c r="K19826"/>
    </row>
    <row r="19827" spans="9:11" x14ac:dyDescent="0.25">
      <c r="I19827"/>
      <c r="K19827"/>
    </row>
    <row r="19828" spans="9:11" x14ac:dyDescent="0.25">
      <c r="I19828"/>
      <c r="K19828"/>
    </row>
    <row r="19829" spans="9:11" x14ac:dyDescent="0.25">
      <c r="I19829"/>
      <c r="K19829"/>
    </row>
    <row r="19830" spans="9:11" x14ac:dyDescent="0.25">
      <c r="I19830"/>
      <c r="K19830"/>
    </row>
    <row r="19831" spans="9:11" x14ac:dyDescent="0.25">
      <c r="I19831"/>
      <c r="K19831"/>
    </row>
    <row r="19832" spans="9:11" x14ac:dyDescent="0.25">
      <c r="I19832"/>
      <c r="K19832"/>
    </row>
    <row r="19833" spans="9:11" x14ac:dyDescent="0.25">
      <c r="I19833"/>
      <c r="K19833"/>
    </row>
    <row r="19834" spans="9:11" x14ac:dyDescent="0.25">
      <c r="I19834"/>
      <c r="K19834"/>
    </row>
    <row r="19835" spans="9:11" x14ac:dyDescent="0.25">
      <c r="I19835"/>
      <c r="K19835"/>
    </row>
    <row r="19836" spans="9:11" x14ac:dyDescent="0.25">
      <c r="I19836"/>
      <c r="K19836"/>
    </row>
    <row r="19837" spans="9:11" x14ac:dyDescent="0.25">
      <c r="I19837"/>
      <c r="K19837"/>
    </row>
    <row r="19838" spans="9:11" x14ac:dyDescent="0.25">
      <c r="I19838"/>
      <c r="K19838"/>
    </row>
    <row r="19839" spans="9:11" x14ac:dyDescent="0.25">
      <c r="I19839"/>
      <c r="K19839"/>
    </row>
    <row r="19840" spans="9:11" x14ac:dyDescent="0.25">
      <c r="I19840"/>
      <c r="K19840"/>
    </row>
    <row r="19841" spans="9:11" x14ac:dyDescent="0.25">
      <c r="I19841"/>
      <c r="K19841"/>
    </row>
    <row r="19842" spans="9:11" x14ac:dyDescent="0.25">
      <c r="I19842"/>
      <c r="K19842"/>
    </row>
    <row r="19843" spans="9:11" x14ac:dyDescent="0.25">
      <c r="I19843"/>
      <c r="K19843"/>
    </row>
    <row r="19844" spans="9:11" x14ac:dyDescent="0.25">
      <c r="I19844"/>
      <c r="K19844"/>
    </row>
    <row r="19845" spans="9:11" x14ac:dyDescent="0.25">
      <c r="I19845"/>
      <c r="K19845"/>
    </row>
    <row r="19846" spans="9:11" x14ac:dyDescent="0.25">
      <c r="I19846"/>
      <c r="K19846"/>
    </row>
    <row r="19847" spans="9:11" x14ac:dyDescent="0.25">
      <c r="I19847"/>
      <c r="K19847"/>
    </row>
    <row r="19848" spans="9:11" x14ac:dyDescent="0.25">
      <c r="I19848"/>
      <c r="K19848"/>
    </row>
    <row r="19849" spans="9:11" x14ac:dyDescent="0.25">
      <c r="I19849"/>
      <c r="K19849"/>
    </row>
    <row r="19850" spans="9:11" x14ac:dyDescent="0.25">
      <c r="I19850"/>
      <c r="K19850"/>
    </row>
    <row r="19851" spans="9:11" x14ac:dyDescent="0.25">
      <c r="I19851"/>
      <c r="K19851"/>
    </row>
    <row r="19852" spans="9:11" x14ac:dyDescent="0.25">
      <c r="I19852"/>
      <c r="K19852"/>
    </row>
    <row r="19853" spans="9:11" x14ac:dyDescent="0.25">
      <c r="I19853"/>
      <c r="K19853"/>
    </row>
    <row r="19854" spans="9:11" x14ac:dyDescent="0.25">
      <c r="I19854"/>
      <c r="K19854"/>
    </row>
    <row r="19855" spans="9:11" x14ac:dyDescent="0.25">
      <c r="I19855"/>
      <c r="K19855"/>
    </row>
    <row r="19856" spans="9:11" x14ac:dyDescent="0.25">
      <c r="I19856"/>
      <c r="K19856"/>
    </row>
    <row r="19857" spans="9:11" x14ac:dyDescent="0.25">
      <c r="I19857"/>
      <c r="K19857"/>
    </row>
    <row r="19858" spans="9:11" x14ac:dyDescent="0.25">
      <c r="I19858"/>
      <c r="K19858"/>
    </row>
    <row r="19859" spans="9:11" x14ac:dyDescent="0.25">
      <c r="I19859"/>
      <c r="K19859"/>
    </row>
    <row r="19860" spans="9:11" x14ac:dyDescent="0.25">
      <c r="I19860"/>
      <c r="K19860"/>
    </row>
    <row r="19861" spans="9:11" x14ac:dyDescent="0.25">
      <c r="I19861"/>
      <c r="K19861"/>
    </row>
    <row r="19862" spans="9:11" x14ac:dyDescent="0.25">
      <c r="I19862"/>
      <c r="K19862"/>
    </row>
    <row r="19863" spans="9:11" x14ac:dyDescent="0.25">
      <c r="I19863"/>
      <c r="K19863"/>
    </row>
    <row r="19864" spans="9:11" x14ac:dyDescent="0.25">
      <c r="I19864"/>
      <c r="K19864"/>
    </row>
    <row r="19865" spans="9:11" x14ac:dyDescent="0.25">
      <c r="I19865"/>
      <c r="K19865"/>
    </row>
    <row r="19866" spans="9:11" x14ac:dyDescent="0.25">
      <c r="I19866"/>
      <c r="K19866"/>
    </row>
    <row r="19867" spans="9:11" x14ac:dyDescent="0.25">
      <c r="I19867"/>
      <c r="K19867"/>
    </row>
    <row r="19868" spans="9:11" x14ac:dyDescent="0.25">
      <c r="I19868"/>
      <c r="K19868"/>
    </row>
    <row r="19869" spans="9:11" x14ac:dyDescent="0.25">
      <c r="I19869"/>
      <c r="K19869"/>
    </row>
    <row r="19870" spans="9:11" x14ac:dyDescent="0.25">
      <c r="I19870"/>
      <c r="K19870"/>
    </row>
    <row r="19871" spans="9:11" x14ac:dyDescent="0.25">
      <c r="I19871"/>
      <c r="K19871"/>
    </row>
    <row r="19872" spans="9:11" x14ac:dyDescent="0.25">
      <c r="I19872"/>
      <c r="K19872"/>
    </row>
    <row r="19873" spans="9:11" x14ac:dyDescent="0.25">
      <c r="I19873"/>
      <c r="K19873"/>
    </row>
    <row r="19874" spans="9:11" x14ac:dyDescent="0.25">
      <c r="I19874"/>
      <c r="K19874"/>
    </row>
    <row r="19875" spans="9:11" x14ac:dyDescent="0.25">
      <c r="I19875"/>
      <c r="K19875"/>
    </row>
    <row r="19876" spans="9:11" x14ac:dyDescent="0.25">
      <c r="I19876"/>
      <c r="K19876"/>
    </row>
    <row r="19877" spans="9:11" x14ac:dyDescent="0.25">
      <c r="I19877"/>
      <c r="K19877"/>
    </row>
    <row r="19878" spans="9:11" x14ac:dyDescent="0.25">
      <c r="I19878"/>
      <c r="K19878"/>
    </row>
    <row r="19879" spans="9:11" x14ac:dyDescent="0.25">
      <c r="I19879"/>
      <c r="K19879"/>
    </row>
    <row r="19880" spans="9:11" x14ac:dyDescent="0.25">
      <c r="I19880"/>
      <c r="K19880"/>
    </row>
    <row r="19881" spans="9:11" x14ac:dyDescent="0.25">
      <c r="I19881"/>
      <c r="K19881"/>
    </row>
    <row r="19882" spans="9:11" x14ac:dyDescent="0.25">
      <c r="I19882"/>
      <c r="K19882"/>
    </row>
    <row r="19883" spans="9:11" x14ac:dyDescent="0.25">
      <c r="I19883"/>
      <c r="K19883"/>
    </row>
    <row r="19884" spans="9:11" x14ac:dyDescent="0.25">
      <c r="I19884"/>
      <c r="K19884"/>
    </row>
    <row r="19885" spans="9:11" x14ac:dyDescent="0.25">
      <c r="I19885"/>
      <c r="K19885"/>
    </row>
    <row r="19886" spans="9:11" x14ac:dyDescent="0.25">
      <c r="I19886"/>
      <c r="K19886"/>
    </row>
    <row r="19887" spans="9:11" x14ac:dyDescent="0.25">
      <c r="I19887"/>
      <c r="K19887"/>
    </row>
    <row r="19888" spans="9:11" x14ac:dyDescent="0.25">
      <c r="I19888"/>
      <c r="K19888"/>
    </row>
    <row r="19889" spans="9:11" x14ac:dyDescent="0.25">
      <c r="I19889"/>
      <c r="K19889"/>
    </row>
    <row r="19890" spans="9:11" x14ac:dyDescent="0.25">
      <c r="I19890"/>
      <c r="K19890"/>
    </row>
    <row r="19891" spans="9:11" x14ac:dyDescent="0.25">
      <c r="I19891"/>
      <c r="K19891"/>
    </row>
    <row r="19892" spans="9:11" x14ac:dyDescent="0.25">
      <c r="I19892"/>
      <c r="K19892"/>
    </row>
    <row r="19893" spans="9:11" x14ac:dyDescent="0.25">
      <c r="I19893"/>
      <c r="K19893"/>
    </row>
    <row r="19894" spans="9:11" x14ac:dyDescent="0.25">
      <c r="I19894"/>
      <c r="K19894"/>
    </row>
    <row r="19895" spans="9:11" x14ac:dyDescent="0.25">
      <c r="I19895"/>
      <c r="K19895"/>
    </row>
    <row r="19896" spans="9:11" x14ac:dyDescent="0.25">
      <c r="I19896"/>
      <c r="K19896"/>
    </row>
    <row r="19897" spans="9:11" x14ac:dyDescent="0.25">
      <c r="I19897"/>
      <c r="K19897"/>
    </row>
    <row r="19898" spans="9:11" x14ac:dyDescent="0.25">
      <c r="I19898"/>
      <c r="K19898"/>
    </row>
    <row r="19899" spans="9:11" x14ac:dyDescent="0.25">
      <c r="I19899"/>
      <c r="K19899"/>
    </row>
    <row r="19900" spans="9:11" x14ac:dyDescent="0.25">
      <c r="I19900"/>
      <c r="K19900"/>
    </row>
    <row r="19901" spans="9:11" x14ac:dyDescent="0.25">
      <c r="I19901"/>
      <c r="K19901"/>
    </row>
    <row r="19902" spans="9:11" x14ac:dyDescent="0.25">
      <c r="I19902"/>
      <c r="K19902"/>
    </row>
    <row r="19903" spans="9:11" x14ac:dyDescent="0.25">
      <c r="I19903"/>
      <c r="K19903"/>
    </row>
    <row r="19904" spans="9:11" x14ac:dyDescent="0.25">
      <c r="I19904"/>
      <c r="K19904"/>
    </row>
    <row r="19905" spans="9:11" x14ac:dyDescent="0.25">
      <c r="I19905"/>
      <c r="K19905"/>
    </row>
    <row r="19906" spans="9:11" x14ac:dyDescent="0.25">
      <c r="I19906"/>
      <c r="K19906"/>
    </row>
    <row r="19907" spans="9:11" x14ac:dyDescent="0.25">
      <c r="I19907"/>
      <c r="K19907"/>
    </row>
    <row r="19908" spans="9:11" x14ac:dyDescent="0.25">
      <c r="I19908"/>
      <c r="K19908"/>
    </row>
    <row r="19909" spans="9:11" x14ac:dyDescent="0.25">
      <c r="I19909"/>
      <c r="K19909"/>
    </row>
    <row r="19910" spans="9:11" x14ac:dyDescent="0.25">
      <c r="I19910"/>
      <c r="K19910"/>
    </row>
    <row r="19911" spans="9:11" x14ac:dyDescent="0.25">
      <c r="I19911"/>
      <c r="K19911"/>
    </row>
    <row r="19912" spans="9:11" x14ac:dyDescent="0.25">
      <c r="I19912"/>
      <c r="K19912"/>
    </row>
    <row r="19913" spans="9:11" x14ac:dyDescent="0.25">
      <c r="I19913"/>
      <c r="K19913"/>
    </row>
    <row r="19914" spans="9:11" x14ac:dyDescent="0.25">
      <c r="I19914"/>
      <c r="K19914"/>
    </row>
    <row r="19915" spans="9:11" x14ac:dyDescent="0.25">
      <c r="I19915"/>
      <c r="K19915"/>
    </row>
    <row r="19916" spans="9:11" x14ac:dyDescent="0.25">
      <c r="I19916"/>
      <c r="K19916"/>
    </row>
    <row r="19917" spans="9:11" x14ac:dyDescent="0.25">
      <c r="I19917"/>
      <c r="K19917"/>
    </row>
    <row r="19918" spans="9:11" x14ac:dyDescent="0.25">
      <c r="I19918"/>
      <c r="K19918"/>
    </row>
    <row r="19919" spans="9:11" x14ac:dyDescent="0.25">
      <c r="I19919"/>
      <c r="K19919"/>
    </row>
    <row r="19920" spans="9:11" x14ac:dyDescent="0.25">
      <c r="I19920"/>
      <c r="K19920"/>
    </row>
    <row r="19921" spans="9:11" x14ac:dyDescent="0.25">
      <c r="I19921"/>
      <c r="K19921"/>
    </row>
    <row r="19922" spans="9:11" x14ac:dyDescent="0.25">
      <c r="I19922"/>
      <c r="K19922"/>
    </row>
    <row r="19923" spans="9:11" x14ac:dyDescent="0.25">
      <c r="I19923"/>
      <c r="K19923"/>
    </row>
    <row r="19924" spans="9:11" x14ac:dyDescent="0.25">
      <c r="I19924"/>
      <c r="K19924"/>
    </row>
    <row r="19925" spans="9:11" x14ac:dyDescent="0.25">
      <c r="I19925"/>
      <c r="K19925"/>
    </row>
    <row r="19926" spans="9:11" x14ac:dyDescent="0.25">
      <c r="I19926"/>
      <c r="K19926"/>
    </row>
    <row r="19927" spans="9:11" x14ac:dyDescent="0.25">
      <c r="I19927"/>
      <c r="K19927"/>
    </row>
    <row r="19928" spans="9:11" x14ac:dyDescent="0.25">
      <c r="I19928"/>
      <c r="K19928"/>
    </row>
    <row r="19929" spans="9:11" x14ac:dyDescent="0.25">
      <c r="I19929"/>
      <c r="K19929"/>
    </row>
    <row r="19930" spans="9:11" x14ac:dyDescent="0.25">
      <c r="I19930"/>
      <c r="K19930"/>
    </row>
    <row r="19931" spans="9:11" x14ac:dyDescent="0.25">
      <c r="I19931"/>
      <c r="K19931"/>
    </row>
    <row r="19932" spans="9:11" x14ac:dyDescent="0.25">
      <c r="I19932"/>
      <c r="K19932"/>
    </row>
    <row r="19933" spans="9:11" x14ac:dyDescent="0.25">
      <c r="I19933"/>
      <c r="K19933"/>
    </row>
    <row r="19934" spans="9:11" x14ac:dyDescent="0.25">
      <c r="I19934"/>
      <c r="K19934"/>
    </row>
    <row r="19935" spans="9:11" x14ac:dyDescent="0.25">
      <c r="I19935"/>
      <c r="K19935"/>
    </row>
    <row r="19936" spans="9:11" x14ac:dyDescent="0.25">
      <c r="I19936"/>
      <c r="K19936"/>
    </row>
    <row r="19937" spans="9:11" x14ac:dyDescent="0.25">
      <c r="I19937"/>
      <c r="K19937"/>
    </row>
    <row r="19938" spans="9:11" x14ac:dyDescent="0.25">
      <c r="I19938"/>
      <c r="K19938"/>
    </row>
    <row r="19939" spans="9:11" x14ac:dyDescent="0.25">
      <c r="I19939"/>
      <c r="K19939"/>
    </row>
    <row r="19940" spans="9:11" x14ac:dyDescent="0.25">
      <c r="I19940"/>
      <c r="K19940"/>
    </row>
    <row r="19941" spans="9:11" x14ac:dyDescent="0.25">
      <c r="I19941"/>
      <c r="K19941"/>
    </row>
    <row r="19942" spans="9:11" x14ac:dyDescent="0.25">
      <c r="I19942"/>
      <c r="K19942"/>
    </row>
    <row r="19943" spans="9:11" x14ac:dyDescent="0.25">
      <c r="I19943"/>
      <c r="K19943"/>
    </row>
    <row r="19944" spans="9:11" x14ac:dyDescent="0.25">
      <c r="I19944"/>
      <c r="K19944"/>
    </row>
    <row r="19945" spans="9:11" x14ac:dyDescent="0.25">
      <c r="I19945"/>
      <c r="K19945"/>
    </row>
    <row r="19946" spans="9:11" x14ac:dyDescent="0.25">
      <c r="I19946"/>
      <c r="K19946"/>
    </row>
    <row r="19947" spans="9:11" x14ac:dyDescent="0.25">
      <c r="I19947"/>
      <c r="K19947"/>
    </row>
    <row r="19948" spans="9:11" x14ac:dyDescent="0.25">
      <c r="I19948"/>
      <c r="K19948"/>
    </row>
    <row r="19949" spans="9:11" x14ac:dyDescent="0.25">
      <c r="I19949"/>
      <c r="K19949"/>
    </row>
    <row r="19950" spans="9:11" x14ac:dyDescent="0.25">
      <c r="I19950"/>
      <c r="K19950"/>
    </row>
    <row r="19951" spans="9:11" x14ac:dyDescent="0.25">
      <c r="I19951"/>
      <c r="K19951"/>
    </row>
    <row r="19952" spans="9:11" x14ac:dyDescent="0.25">
      <c r="I19952"/>
      <c r="K19952"/>
    </row>
    <row r="19953" spans="9:11" x14ac:dyDescent="0.25">
      <c r="I19953"/>
      <c r="K19953"/>
    </row>
    <row r="19954" spans="9:11" x14ac:dyDescent="0.25">
      <c r="I19954"/>
      <c r="K19954"/>
    </row>
    <row r="19955" spans="9:11" x14ac:dyDescent="0.25">
      <c r="I19955"/>
      <c r="K19955"/>
    </row>
    <row r="19956" spans="9:11" x14ac:dyDescent="0.25">
      <c r="I19956"/>
      <c r="K19956"/>
    </row>
    <row r="19957" spans="9:11" x14ac:dyDescent="0.25">
      <c r="I19957"/>
      <c r="K19957"/>
    </row>
    <row r="19958" spans="9:11" x14ac:dyDescent="0.25">
      <c r="I19958"/>
      <c r="K19958"/>
    </row>
    <row r="19959" spans="9:11" x14ac:dyDescent="0.25">
      <c r="I19959"/>
      <c r="K19959"/>
    </row>
    <row r="19960" spans="9:11" x14ac:dyDescent="0.25">
      <c r="I19960"/>
      <c r="K19960"/>
    </row>
    <row r="19961" spans="9:11" x14ac:dyDescent="0.25">
      <c r="I19961"/>
      <c r="K19961"/>
    </row>
    <row r="19962" spans="9:11" x14ac:dyDescent="0.25">
      <c r="I19962"/>
      <c r="K19962"/>
    </row>
    <row r="19963" spans="9:11" x14ac:dyDescent="0.25">
      <c r="I19963"/>
      <c r="K19963"/>
    </row>
    <row r="19964" spans="9:11" x14ac:dyDescent="0.25">
      <c r="I19964"/>
      <c r="K19964"/>
    </row>
    <row r="19965" spans="9:11" x14ac:dyDescent="0.25">
      <c r="I19965"/>
      <c r="K19965"/>
    </row>
    <row r="19966" spans="9:11" x14ac:dyDescent="0.25">
      <c r="I19966"/>
      <c r="K19966"/>
    </row>
    <row r="19967" spans="9:11" x14ac:dyDescent="0.25">
      <c r="I19967"/>
      <c r="K19967"/>
    </row>
    <row r="19968" spans="9:11" x14ac:dyDescent="0.25">
      <c r="I19968"/>
      <c r="K19968"/>
    </row>
    <row r="19969" spans="9:11" x14ac:dyDescent="0.25">
      <c r="I19969"/>
      <c r="K19969"/>
    </row>
    <row r="19970" spans="9:11" x14ac:dyDescent="0.25">
      <c r="I19970"/>
      <c r="K19970"/>
    </row>
    <row r="19971" spans="9:11" x14ac:dyDescent="0.25">
      <c r="I19971"/>
      <c r="K19971"/>
    </row>
    <row r="19972" spans="9:11" x14ac:dyDescent="0.25">
      <c r="I19972"/>
      <c r="K19972"/>
    </row>
    <row r="19973" spans="9:11" x14ac:dyDescent="0.25">
      <c r="I19973"/>
      <c r="K19973"/>
    </row>
    <row r="19974" spans="9:11" x14ac:dyDescent="0.25">
      <c r="I19974"/>
      <c r="K19974"/>
    </row>
    <row r="19975" spans="9:11" x14ac:dyDescent="0.25">
      <c r="I19975"/>
      <c r="K19975"/>
    </row>
    <row r="19976" spans="9:11" x14ac:dyDescent="0.25">
      <c r="I19976"/>
      <c r="K19976"/>
    </row>
    <row r="19977" spans="9:11" x14ac:dyDescent="0.25">
      <c r="I19977"/>
      <c r="K19977"/>
    </row>
    <row r="19978" spans="9:11" x14ac:dyDescent="0.25">
      <c r="I19978"/>
      <c r="K19978"/>
    </row>
    <row r="19979" spans="9:11" x14ac:dyDescent="0.25">
      <c r="I19979"/>
      <c r="K19979"/>
    </row>
    <row r="19980" spans="9:11" x14ac:dyDescent="0.25">
      <c r="I19980"/>
      <c r="K19980"/>
    </row>
    <row r="19981" spans="9:11" x14ac:dyDescent="0.25">
      <c r="I19981"/>
      <c r="K19981"/>
    </row>
    <row r="19982" spans="9:11" x14ac:dyDescent="0.25">
      <c r="I19982"/>
      <c r="K19982"/>
    </row>
    <row r="19983" spans="9:11" x14ac:dyDescent="0.25">
      <c r="I19983"/>
      <c r="K19983"/>
    </row>
    <row r="19984" spans="9:11" x14ac:dyDescent="0.25">
      <c r="I19984"/>
      <c r="K19984"/>
    </row>
    <row r="19985" spans="9:11" x14ac:dyDescent="0.25">
      <c r="I19985"/>
      <c r="K19985"/>
    </row>
    <row r="19986" spans="9:11" x14ac:dyDescent="0.25">
      <c r="I19986"/>
      <c r="K19986"/>
    </row>
    <row r="19987" spans="9:11" x14ac:dyDescent="0.25">
      <c r="I19987"/>
      <c r="K19987"/>
    </row>
    <row r="19988" spans="9:11" x14ac:dyDescent="0.25">
      <c r="I19988"/>
      <c r="K19988"/>
    </row>
    <row r="19989" spans="9:11" x14ac:dyDescent="0.25">
      <c r="I19989"/>
      <c r="K19989"/>
    </row>
    <row r="19990" spans="9:11" x14ac:dyDescent="0.25">
      <c r="I19990"/>
      <c r="K19990"/>
    </row>
    <row r="19991" spans="9:11" x14ac:dyDescent="0.25">
      <c r="I19991"/>
      <c r="K19991"/>
    </row>
    <row r="19992" spans="9:11" x14ac:dyDescent="0.25">
      <c r="I19992"/>
      <c r="K19992"/>
    </row>
    <row r="19993" spans="9:11" x14ac:dyDescent="0.25">
      <c r="I19993"/>
      <c r="K19993"/>
    </row>
    <row r="19994" spans="9:11" x14ac:dyDescent="0.25">
      <c r="I19994"/>
      <c r="K19994"/>
    </row>
    <row r="19995" spans="9:11" x14ac:dyDescent="0.25">
      <c r="I19995"/>
      <c r="K19995"/>
    </row>
    <row r="19996" spans="9:11" x14ac:dyDescent="0.25">
      <c r="I19996"/>
      <c r="K19996"/>
    </row>
    <row r="19997" spans="9:11" x14ac:dyDescent="0.25">
      <c r="I19997"/>
      <c r="K19997"/>
    </row>
    <row r="19998" spans="9:11" x14ac:dyDescent="0.25">
      <c r="I19998"/>
      <c r="K19998"/>
    </row>
    <row r="19999" spans="9:11" x14ac:dyDescent="0.25">
      <c r="I19999"/>
      <c r="K19999"/>
    </row>
    <row r="20000" spans="9:11" x14ac:dyDescent="0.25">
      <c r="I20000"/>
      <c r="K20000"/>
    </row>
    <row r="20001" spans="9:11" x14ac:dyDescent="0.25">
      <c r="I20001"/>
      <c r="K20001"/>
    </row>
    <row r="20002" spans="9:11" x14ac:dyDescent="0.25">
      <c r="I20002"/>
      <c r="K20002"/>
    </row>
    <row r="20003" spans="9:11" x14ac:dyDescent="0.25">
      <c r="I20003"/>
      <c r="K20003"/>
    </row>
    <row r="20004" spans="9:11" x14ac:dyDescent="0.25">
      <c r="I20004"/>
      <c r="K20004"/>
    </row>
    <row r="20005" spans="9:11" x14ac:dyDescent="0.25">
      <c r="I20005"/>
      <c r="K20005"/>
    </row>
    <row r="20006" spans="9:11" x14ac:dyDescent="0.25">
      <c r="I20006"/>
      <c r="K20006"/>
    </row>
    <row r="20007" spans="9:11" x14ac:dyDescent="0.25">
      <c r="I20007"/>
      <c r="K20007"/>
    </row>
    <row r="20008" spans="9:11" x14ac:dyDescent="0.25">
      <c r="I20008"/>
      <c r="K20008"/>
    </row>
    <row r="20009" spans="9:11" x14ac:dyDescent="0.25">
      <c r="I20009"/>
      <c r="K20009"/>
    </row>
    <row r="20010" spans="9:11" x14ac:dyDescent="0.25">
      <c r="I20010"/>
      <c r="K20010"/>
    </row>
    <row r="20011" spans="9:11" x14ac:dyDescent="0.25">
      <c r="I20011"/>
      <c r="K20011"/>
    </row>
  </sheetData>
  <sheetProtection algorithmName="SHA-512" hashValue="ELHMdsiufcFQKFH3YcfGQ94TkSuf+sV+mKPHPBEqRxoq91xa5xQhnxEQ05AAABjUCoWDOrnJ1PmWoH6qsg0S1A==" saltValue="TkIEFPECTZgelkoh0CW53w==" spinCount="100000" sheet="1" objects="1" scenarios="1"/>
  <autoFilter ref="A1:R1" xr:uid="{00000000-0009-0000-0000-00000900000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1129</vt:i4>
      </vt:variant>
    </vt:vector>
  </HeadingPairs>
  <TitlesOfParts>
    <vt:vector size="1140" baseType="lpstr">
      <vt:lpstr>Sablonas</vt:lpstr>
      <vt:lpstr>Duombaze</vt:lpstr>
      <vt:lpstr>DB3</vt:lpstr>
      <vt:lpstr>SABLONO LENTELES</vt:lpstr>
      <vt:lpstr>DAZYMAS</vt:lpstr>
      <vt:lpstr>WIN KODAS</vt:lpstr>
      <vt:lpstr>UzasakymuRegistras</vt:lpstr>
      <vt:lpstr>RATAI</vt:lpstr>
      <vt:lpstr>Sheet1</vt:lpstr>
      <vt:lpstr>Pakeitimu_tikrinimas</vt:lpstr>
      <vt:lpstr>DU</vt:lpstr>
      <vt:lpstr>A</vt:lpstr>
      <vt:lpstr>B</vt:lpstr>
      <vt:lpstr>GPP23_600_55_26.5_E50_GAMINTOJAI</vt:lpstr>
      <vt:lpstr>GPP23_600_55_26.5_ET0_GAMINTOJAI</vt:lpstr>
      <vt:lpstr>GPP23_650_GAMINTOJAI</vt:lpstr>
      <vt:lpstr>GPP23_700_GAMINTOJAI</vt:lpstr>
      <vt:lpstr>GPP23_710_45_GAMINTOJAI</vt:lpstr>
      <vt:lpstr>GPP23_710_50_GAMINTOJAI</vt:lpstr>
      <vt:lpstr>GPP23_APSVIETIMAS</vt:lpstr>
      <vt:lpstr>GPP23_ATRAMINE_KOJA</vt:lpstr>
      <vt:lpstr>GPP23_BAMPERIS</vt:lpstr>
      <vt:lpstr>GPP23_GALINE_TEMPIMO_KILPA</vt:lpstr>
      <vt:lpstr>GPP23_GAMINTOJAI</vt:lpstr>
      <vt:lpstr>GPP23_GRAZULAS</vt:lpstr>
      <vt:lpstr>GPP23_HIDRAULIKA</vt:lpstr>
      <vt:lpstr>GPP23_LIPDUKAI</vt:lpstr>
      <vt:lpstr>GPP23_Padangos_apkrova</vt:lpstr>
      <vt:lpstr>GPP23_PAGRINDAS</vt:lpstr>
      <vt:lpstr>GPP23_PAPILDOMI2</vt:lpstr>
      <vt:lpstr>GPP23_PAVARA_KREIPIANCIOJI</vt:lpstr>
      <vt:lpstr>GPP23_PRIEKINE_TEMPIMO_KILPA</vt:lpstr>
      <vt:lpstr>GPP23_PURVASAUGIAI</vt:lpstr>
      <vt:lpstr>GPP23_RATAI</vt:lpstr>
      <vt:lpstr>GPP23_RATAI2_ISMATAVIMAI</vt:lpstr>
      <vt:lpstr>GPP23_SRAIGES_PAPILDOMI</vt:lpstr>
      <vt:lpstr>GPP23_STABDZIAI</vt:lpstr>
      <vt:lpstr>GPP23_STABDZIAI_ISVADAI</vt:lpstr>
      <vt:lpstr>GPP23_STOVEJIMO_STABDIS</vt:lpstr>
      <vt:lpstr>GPP23_SVERIMO_SISTEMA</vt:lpstr>
      <vt:lpstr>GPP23_TENTAS_AIKSTELE</vt:lpstr>
      <vt:lpstr>GPP23_VIRSBORCIAI</vt:lpstr>
      <vt:lpstr>GPP23HD_700_GAMINTOJAI</vt:lpstr>
      <vt:lpstr>GPP23HD_710_45_GAMINTOJAI</vt:lpstr>
      <vt:lpstr>GPP23HD_710_50_GAMINTOJAI</vt:lpstr>
      <vt:lpstr>GPP23HD_APSVIETIMAS</vt:lpstr>
      <vt:lpstr>GPP23HD_ATRAMINE_KOJA</vt:lpstr>
      <vt:lpstr>GPP23HD_BAMPERIS</vt:lpstr>
      <vt:lpstr>GPP23HD_GALINE_TEMPIMO_KILPA</vt:lpstr>
      <vt:lpstr>GPP23HD_GRAZULAS</vt:lpstr>
      <vt:lpstr>GPP23HD_HIDRAULIKA</vt:lpstr>
      <vt:lpstr>GPP23HD_LIPDUKAI</vt:lpstr>
      <vt:lpstr>GPP23HD_PAGRINDAS</vt:lpstr>
      <vt:lpstr>GPP23HD_PAPILDOMI2</vt:lpstr>
      <vt:lpstr>GPP23HD_PAVARA_KREIPIANCIOJI</vt:lpstr>
      <vt:lpstr>GPP23HD_PRIEKINE_TEMPIMO_KILPA</vt:lpstr>
      <vt:lpstr>GPP23HD_PURVASAUGIAI</vt:lpstr>
      <vt:lpstr>GPP23HD_RATAI</vt:lpstr>
      <vt:lpstr>GPP23HD_RATAI2_ISMATAVIMAI</vt:lpstr>
      <vt:lpstr>GPP23HD_SRAIGES_PAPILDOMI</vt:lpstr>
      <vt:lpstr>GPP23HD_STABDZIAI</vt:lpstr>
      <vt:lpstr>GPP23HD_STABDZIAI_ISVADAI</vt:lpstr>
      <vt:lpstr>GPP23HD_STOVEJIMO_STABDIS</vt:lpstr>
      <vt:lpstr>GPP23HD_SVERIMO_SISTEMA</vt:lpstr>
      <vt:lpstr>GPP23HD_TENTAS_AIKSTELE</vt:lpstr>
      <vt:lpstr>GPP23HD_VIRSBORCIAI</vt:lpstr>
      <vt:lpstr>GPP27L_710_50_GAMINTOJAI</vt:lpstr>
      <vt:lpstr>GPP27L_800_45_GAMINTOJAI</vt:lpstr>
      <vt:lpstr>GPP27L_APSVIETIMAS</vt:lpstr>
      <vt:lpstr>GPP27L_ATRAMINE_KOJA</vt:lpstr>
      <vt:lpstr>GPP27L_BAMPERIS</vt:lpstr>
      <vt:lpstr>GPP27L_GALINE_TEMPIMO_KILPA</vt:lpstr>
      <vt:lpstr>GPP27L_GRAZULAS</vt:lpstr>
      <vt:lpstr>GPP27L_HIDRAULIKA</vt:lpstr>
      <vt:lpstr>GPP27L_LIPDUKAI</vt:lpstr>
      <vt:lpstr>GPP27L_PAGRINDAS</vt:lpstr>
      <vt:lpstr>GPP27L_PAPILDOMI2</vt:lpstr>
      <vt:lpstr>GPP27L_PAVARA_KREIPIANCIOJI</vt:lpstr>
      <vt:lpstr>GPP27L_PRIEKINE_TEMPIMO_KILPA</vt:lpstr>
      <vt:lpstr>GPP27L_PURVASAUGIAI</vt:lpstr>
      <vt:lpstr>GPP27L_RATAI</vt:lpstr>
      <vt:lpstr>GPP27l_RATAI2_ISMATAVIMAI</vt:lpstr>
      <vt:lpstr>GPP27L_SRAIGES_PAPILDOMI</vt:lpstr>
      <vt:lpstr>GPP27L_STABDZIAI</vt:lpstr>
      <vt:lpstr>GPP27L_STABDZIAI_ISVADAI</vt:lpstr>
      <vt:lpstr>GPP27L_STOVEJIMO_STABDIS</vt:lpstr>
      <vt:lpstr>GPP27L_SVERIMO_SISTEMA</vt:lpstr>
      <vt:lpstr>GPP27L_TENTAS_AIKSTELE</vt:lpstr>
      <vt:lpstr>GPP27L_VIRSBORCIAI</vt:lpstr>
      <vt:lpstr>PAKAVIMAS</vt:lpstr>
      <vt:lpstr>PI_ADAPTERIAI</vt:lpstr>
      <vt:lpstr>PI16_GAMINTOJAI</vt:lpstr>
      <vt:lpstr>PI20_600_GAMINTOJAI</vt:lpstr>
      <vt:lpstr>PI20_700_GAMINTOJAI</vt:lpstr>
      <vt:lpstr>PI20_710_GAMINTOJAI</vt:lpstr>
      <vt:lpstr>PI20_APSVIETIMAS</vt:lpstr>
      <vt:lpstr>PI20_ATRAMINE_KOJA</vt:lpstr>
      <vt:lpstr>PI20_BAMPERIS</vt:lpstr>
      <vt:lpstr>PI20_GAL_BORTO_ADAPTERIAI</vt:lpstr>
      <vt:lpstr>PI20_GALINE_TEMPIMO_KILPA</vt:lpstr>
      <vt:lpstr>PI20_GRAZULAS</vt:lpstr>
      <vt:lpstr>PI20_HIDRAULIKA</vt:lpstr>
      <vt:lpstr>PI20_LIPDUKAI</vt:lpstr>
      <vt:lpstr>PI20_PAGRINDAS</vt:lpstr>
      <vt:lpstr>PI20_PAKABA</vt:lpstr>
      <vt:lpstr>PI20_PAPILDOMI</vt:lpstr>
      <vt:lpstr>PI20_PAPILDOMI2</vt:lpstr>
      <vt:lpstr>PI20_PRIEKINE_TEMPIMO_KILPA</vt:lpstr>
      <vt:lpstr>PI20_PURVASAUGIAI</vt:lpstr>
      <vt:lpstr>PI20_RATAI</vt:lpstr>
      <vt:lpstr>PI20_RATAI2_ISMATAVIMAI</vt:lpstr>
      <vt:lpstr>PI20_STABDZIAI</vt:lpstr>
      <vt:lpstr>PI20_STABDZIU_ISVADAI</vt:lpstr>
      <vt:lpstr>PI20_STOVEJIMO_STABDIS</vt:lpstr>
      <vt:lpstr>PI20_TENTAS_AIKSTELE</vt:lpstr>
      <vt:lpstr>PI20_V_KRAT_SIENA_SPEC</vt:lpstr>
      <vt:lpstr>PI20_VIRSBORCIAI</vt:lpstr>
      <vt:lpstr>PI42_600_GAMINTOJAI</vt:lpstr>
      <vt:lpstr>PI42_700_GAMINTOJAI</vt:lpstr>
      <vt:lpstr>PI42_710_GAMINTOJAI</vt:lpstr>
      <vt:lpstr>PI42_RATAI2_ISMATAVIMAI</vt:lpstr>
      <vt:lpstr>PII6_20_Padangos_apkrova</vt:lpstr>
      <vt:lpstr>Priekabos</vt:lpstr>
      <vt:lpstr>Sablonas!Print_Area</vt:lpstr>
      <vt:lpstr>Ratlankių_spalvos</vt:lpstr>
      <vt:lpstr>reiksmes</vt:lpstr>
      <vt:lpstr>reiksmes2</vt:lpstr>
      <vt:lpstr>Salys_vin_kodas</vt:lpstr>
      <vt:lpstr>SP_kebulai</vt:lpstr>
      <vt:lpstr>SP_kitos</vt:lpstr>
      <vt:lpstr>SP_remai</vt:lpstr>
      <vt:lpstr>SPA12_425_GAMINTOJAI</vt:lpstr>
      <vt:lpstr>SPA12_500_GAMINTOJAI</vt:lpstr>
      <vt:lpstr>SPA12_550_GAMINTOJAI</vt:lpstr>
      <vt:lpstr>SPA12_560_GAMINTOJAI</vt:lpstr>
      <vt:lpstr>SPA12_APSVIETIMAS</vt:lpstr>
      <vt:lpstr>SPA12_ATRAMINE_KOJA</vt:lpstr>
      <vt:lpstr>SPA12_BAMPERIS</vt:lpstr>
      <vt:lpstr>SPA12_GALINE_TEMPIMO_KILPA</vt:lpstr>
      <vt:lpstr>SPA12_GAMINTOJAI</vt:lpstr>
      <vt:lpstr>SPA12_GRAZULAS</vt:lpstr>
      <vt:lpstr>SPA12_HIDRAULIKA</vt:lpstr>
      <vt:lpstr>SPA12_LIPDUKAI</vt:lpstr>
      <vt:lpstr>spa12_Padangos_apkrova</vt:lpstr>
      <vt:lpstr>SPA12_PAGRINDAS</vt:lpstr>
      <vt:lpstr>SPA12_PRIEKINE_TEMPIMO_KILPA</vt:lpstr>
      <vt:lpstr>SPA12_PURVASAUGIAI</vt:lpstr>
      <vt:lpstr>SPA12_RATAI</vt:lpstr>
      <vt:lpstr>SPA12_RATAI2_ISMATAVIMAI</vt:lpstr>
      <vt:lpstr>SPA12_SPEC</vt:lpstr>
      <vt:lpstr>SPA12_STABDZIAI</vt:lpstr>
      <vt:lpstr>SPA12_STABDZIU_ISVADAI</vt:lpstr>
      <vt:lpstr>SPA12_STOVEJIMO_STABDIS</vt:lpstr>
      <vt:lpstr>SPA12_TENTAS_AIKSTELE</vt:lpstr>
      <vt:lpstr>SPA12_VIRSBORCIAI</vt:lpstr>
      <vt:lpstr>SPA14_425_GAMINTOJAI</vt:lpstr>
      <vt:lpstr>SPA14_500_GAMINTOJAI</vt:lpstr>
      <vt:lpstr>SPA14_506_GAMINTOJAI</vt:lpstr>
      <vt:lpstr>SPA14_550_GAMINTOJAI</vt:lpstr>
      <vt:lpstr>SPA14_560_GAMINTOJAI</vt:lpstr>
      <vt:lpstr>SPA14_APSVIETIMAS</vt:lpstr>
      <vt:lpstr>SPA14_ATRAMINE_KOJA</vt:lpstr>
      <vt:lpstr>SPA14_BAMPERIS</vt:lpstr>
      <vt:lpstr>SPA14_GALINE_TEMPIMO_KILPA</vt:lpstr>
      <vt:lpstr>SPA14_GAMINTOJAI</vt:lpstr>
      <vt:lpstr>SPA14_GRAZULAS</vt:lpstr>
      <vt:lpstr>SPA14_HIDRAULIKA</vt:lpstr>
      <vt:lpstr>SPA14_LIPDUKAI</vt:lpstr>
      <vt:lpstr>SPA14_Padangos_apkrova</vt:lpstr>
      <vt:lpstr>SPA14_PAGRINDAS</vt:lpstr>
      <vt:lpstr>SPA14_PRIEKINE_TEMPIMO_KILPA</vt:lpstr>
      <vt:lpstr>SPA14_PURVASAUGIAI</vt:lpstr>
      <vt:lpstr>SPA14_RATAI</vt:lpstr>
      <vt:lpstr>SPA14_RATAI2_ISMATAVIMAI</vt:lpstr>
      <vt:lpstr>SPA14_SPEC</vt:lpstr>
      <vt:lpstr>SPA14_STABDZIAI</vt:lpstr>
      <vt:lpstr>SPA14_STABDZIU_ISVADAI</vt:lpstr>
      <vt:lpstr>SPA14_STOVEJIMO_STABDIS</vt:lpstr>
      <vt:lpstr>SPA14_TENTAS_AIKSTELE</vt:lpstr>
      <vt:lpstr>SPA14_VIRSBORCIAI</vt:lpstr>
      <vt:lpstr>SPA16_600_50_ETO20_GAMINTOJAI</vt:lpstr>
      <vt:lpstr>SPA16_600_50_ETO50_GAMINTOJAI</vt:lpstr>
      <vt:lpstr>SPA16_600_55_ETO20_GAMINTOJAI</vt:lpstr>
      <vt:lpstr>SPA16_600_55_ETO50_GAMITNOJAI</vt:lpstr>
      <vt:lpstr>SPA16_APSVIETIMAS</vt:lpstr>
      <vt:lpstr>SPA16_ATRAMINE_KOJA</vt:lpstr>
      <vt:lpstr>SPA16_BAMPERIS</vt:lpstr>
      <vt:lpstr>SPA16_GALINE_TEMPIMO_KILPA</vt:lpstr>
      <vt:lpstr>SPA16_GAMINTOJAI</vt:lpstr>
      <vt:lpstr>SPA16_GRAZULAS</vt:lpstr>
      <vt:lpstr>SPA16_HIDRAULIKA</vt:lpstr>
      <vt:lpstr>SPA16_LIPDUKAI</vt:lpstr>
      <vt:lpstr>SPA16_Padangos_apkrova</vt:lpstr>
      <vt:lpstr>SPA16_PAGRINDAS</vt:lpstr>
      <vt:lpstr>SPA16_PRIEKINE_TEMPIMO_KILPA</vt:lpstr>
      <vt:lpstr>SPA16_PURVASAUGIAI</vt:lpstr>
      <vt:lpstr>SPA16_RATAI</vt:lpstr>
      <vt:lpstr>SPA16_RATAI2_ISMATAVIMAI</vt:lpstr>
      <vt:lpstr>SPA16_SPEC</vt:lpstr>
      <vt:lpstr>SPA16_STABDZIAI</vt:lpstr>
      <vt:lpstr>SPA16_STABDZIU_ISVADAI</vt:lpstr>
      <vt:lpstr>SPA16_STOVEJIMO_STABDIS</vt:lpstr>
      <vt:lpstr>SPA16_TENTAS_AIKSTELE</vt:lpstr>
      <vt:lpstr>SPA16_VIRSBORCIAI</vt:lpstr>
      <vt:lpstr>SPALVU_PASIRINKIMAS</vt:lpstr>
      <vt:lpstr>SPB_R14_GAMINTOJAI</vt:lpstr>
      <vt:lpstr>SPB_R14_Padangos_apkrova</vt:lpstr>
      <vt:lpstr>SPB10_425_GAMINTOJAI</vt:lpstr>
      <vt:lpstr>SPB10_500_GAMINTOJAI</vt:lpstr>
      <vt:lpstr>SPB10_550_GAMINTOJAI</vt:lpstr>
      <vt:lpstr>SPB10_APVIETIMAS</vt:lpstr>
      <vt:lpstr>SPB10_ATRAMINE_KOJA</vt:lpstr>
      <vt:lpstr>SPB10_BAMPERIS</vt:lpstr>
      <vt:lpstr>SPB10_GALINE_TEMPIMO_KILPA</vt:lpstr>
      <vt:lpstr>SPB10_GAMINTOJAI</vt:lpstr>
      <vt:lpstr>SPB10_GRAZULAS</vt:lpstr>
      <vt:lpstr>SPB10_HIDRAULIKA</vt:lpstr>
      <vt:lpstr>SPB10_LIPDUKAI</vt:lpstr>
      <vt:lpstr>SPB10_Padangos_apkrova</vt:lpstr>
      <vt:lpstr>SPB10_PAGRINDAS</vt:lpstr>
      <vt:lpstr>SPB10_PRIEKINE_TEMPIMO_KILPA</vt:lpstr>
      <vt:lpstr>SPB10_PURVASAUGIAI</vt:lpstr>
      <vt:lpstr>SPB10_RATAI</vt:lpstr>
      <vt:lpstr>SPB10_RATAI2_ISMATAVIMAI</vt:lpstr>
      <vt:lpstr>SPB10_SPEC</vt:lpstr>
      <vt:lpstr>SPB10_STABDZIAI</vt:lpstr>
      <vt:lpstr>SPB10_STABDZIU_ISVADAI</vt:lpstr>
      <vt:lpstr>SPB10_STOVEJIMO_STABDIS</vt:lpstr>
      <vt:lpstr>SPB10_TENTAS_AIKSTELE</vt:lpstr>
      <vt:lpstr>SPB10_VIRSBORCIAI</vt:lpstr>
      <vt:lpstr>SPB12_425_GAMINTOJAI</vt:lpstr>
      <vt:lpstr>SPB12_500_GAMINTOJAI</vt:lpstr>
      <vt:lpstr>SPB12_550_GAMINTOJAI</vt:lpstr>
      <vt:lpstr>SPB12_560_GAMINTOJAI</vt:lpstr>
      <vt:lpstr>SPB12_APSVIETIMAS</vt:lpstr>
      <vt:lpstr>SPB12_ATRAMINE_KOJA</vt:lpstr>
      <vt:lpstr>SPB12_BAMPERIS</vt:lpstr>
      <vt:lpstr>SPB12_GALINE_TEMPIMO_KILPA</vt:lpstr>
      <vt:lpstr>SPB12_GAMINTOJAI</vt:lpstr>
      <vt:lpstr>SPB12_GRAZULAS</vt:lpstr>
      <vt:lpstr>SPB12_HIDRAULIKA</vt:lpstr>
      <vt:lpstr>SPB12_LIPDUKAI</vt:lpstr>
      <vt:lpstr>SPB12_Padangos_apkrova</vt:lpstr>
      <vt:lpstr>SPB12_PAGRINDAS</vt:lpstr>
      <vt:lpstr>SPB12_PRIEKINE_TEMPIMO_KILPA</vt:lpstr>
      <vt:lpstr>SPB12_PURVASAUGIAI</vt:lpstr>
      <vt:lpstr>SPB12_RATAI</vt:lpstr>
      <vt:lpstr>SPB12_RATAI2_ISMATAVIMAI</vt:lpstr>
      <vt:lpstr>SPB12_SPEC</vt:lpstr>
      <vt:lpstr>SPB12_STABDZIAI</vt:lpstr>
      <vt:lpstr>SPB12_STABDZIU_ISVADAI</vt:lpstr>
      <vt:lpstr>SPB12_STOVEJIMO_STABDIS</vt:lpstr>
      <vt:lpstr>SPB12_TENTAS_AIKSTELE</vt:lpstr>
      <vt:lpstr>SPB12_VAZ_PAAUK</vt:lpstr>
      <vt:lpstr>SPB12_VIRSBORCIAI</vt:lpstr>
      <vt:lpstr>SPB14_425_GAMINTOJAI</vt:lpstr>
      <vt:lpstr>SPB14_500_GAMINTOJAI</vt:lpstr>
      <vt:lpstr>SPB14_550_GAMINTOJAI</vt:lpstr>
      <vt:lpstr>SPB14_560_60_GAMINTOJAI</vt:lpstr>
      <vt:lpstr>SPB14_560_GAMINTOJAI</vt:lpstr>
      <vt:lpstr>SPB14_APSVIETIMAS</vt:lpstr>
      <vt:lpstr>SPB14_ATRAMINE_KOJA</vt:lpstr>
      <vt:lpstr>SPB14_BAMPERIS</vt:lpstr>
      <vt:lpstr>SPB14_GALINE_TEMPIMO_KILPA</vt:lpstr>
      <vt:lpstr>SPB14_GAMINTOJAI</vt:lpstr>
      <vt:lpstr>SPB14_GRAZULAS</vt:lpstr>
      <vt:lpstr>SPB14_HIDRAULIKA</vt:lpstr>
      <vt:lpstr>SPB14_LIPDUKAI</vt:lpstr>
      <vt:lpstr>SPB14_Padangos_apkrova</vt:lpstr>
      <vt:lpstr>SPB14_PAGRINDAS</vt:lpstr>
      <vt:lpstr>SPB14_PRIEKINE_TEMPIMO_KILPA</vt:lpstr>
      <vt:lpstr>SPB14_PURVASAUGIAI</vt:lpstr>
      <vt:lpstr>SPB14_RATAI</vt:lpstr>
      <vt:lpstr>SPB14_RATAI2_ISMATAVIMAI</vt:lpstr>
      <vt:lpstr>SPB14_SKLENDE</vt:lpstr>
      <vt:lpstr>SPB14_SPEC</vt:lpstr>
      <vt:lpstr>SPB14_STABDZIAI</vt:lpstr>
      <vt:lpstr>SPB14_STABDZIU_ISVADAI</vt:lpstr>
      <vt:lpstr>SPB14_STOVEJIMO_STABDIS</vt:lpstr>
      <vt:lpstr>SPB14_TENTAS_AIKSTELE</vt:lpstr>
      <vt:lpstr>SPB14_TEPIMO_SISTEMA_IR_SPEC</vt:lpstr>
      <vt:lpstr>SPB14_VAZ_PAAUK</vt:lpstr>
      <vt:lpstr>SPB14_VIRSBORCIAI</vt:lpstr>
      <vt:lpstr>SPB16_600_50_ETO20_GAMINTOJAI</vt:lpstr>
      <vt:lpstr>SPB16_600_50_ETO50_GAMINTOJAI</vt:lpstr>
      <vt:lpstr>SPB16_600_50_GAMINTOJAI</vt:lpstr>
      <vt:lpstr>SPB16_600_55_ETO20_GAMINTOJAI</vt:lpstr>
      <vt:lpstr>SPB16_600_55_ETO50_GAMINTOJAI</vt:lpstr>
      <vt:lpstr>SPB16_APSVIETIMAS</vt:lpstr>
      <vt:lpstr>SPB16_ATRAMINE_KOJA</vt:lpstr>
      <vt:lpstr>SPB16_BAMPERIS</vt:lpstr>
      <vt:lpstr>SPB16_GALINE_TEMPIMO_KILPA</vt:lpstr>
      <vt:lpstr>SPB16_GAMINTOJAI</vt:lpstr>
      <vt:lpstr>SPB16_GRAZULAS</vt:lpstr>
      <vt:lpstr>SPB16_HIDRAULIKA</vt:lpstr>
      <vt:lpstr>SPB16_LIPDUKAI</vt:lpstr>
      <vt:lpstr>SPB16_Padangos_apkrova</vt:lpstr>
      <vt:lpstr>SPB16_PAGRINDAS</vt:lpstr>
      <vt:lpstr>SPB16_PRIEKINE_TEMPIMO_KILPA</vt:lpstr>
      <vt:lpstr>SPB16_PURVASAUGIAI</vt:lpstr>
      <vt:lpstr>SPB16_RATAI</vt:lpstr>
      <vt:lpstr>SPB16_RATAI2_ISMATAVIMAI</vt:lpstr>
      <vt:lpstr>SPB16_SPEC</vt:lpstr>
      <vt:lpstr>SPB16_STABDZIAI</vt:lpstr>
      <vt:lpstr>SPB16_STABDZIU_ISVADAI</vt:lpstr>
      <vt:lpstr>SPB16_STOVEJIMO_STABDIS</vt:lpstr>
      <vt:lpstr>SPB16_TENTAS_AIKSTELE</vt:lpstr>
      <vt:lpstr>SPB16_VIRSBORCIAI</vt:lpstr>
      <vt:lpstr>SPBR14_425_GAMINTOJAI</vt:lpstr>
      <vt:lpstr>SPBR14_550_GAMINTOJAI</vt:lpstr>
      <vt:lpstr>SPBR14_560_GAMINTOJAI</vt:lpstr>
      <vt:lpstr>SPBR14_APSVIETIMAS</vt:lpstr>
      <vt:lpstr>SPBR14_ATRAMINE_KOJA</vt:lpstr>
      <vt:lpstr>SPBR14_BAMPERIS</vt:lpstr>
      <vt:lpstr>SPBR14_GALINE_TEMPIMO_KILPA</vt:lpstr>
      <vt:lpstr>SPBR14_GRAZULAS</vt:lpstr>
      <vt:lpstr>SPBR14_HIDRAULIKA</vt:lpstr>
      <vt:lpstr>SPBR14_LIPDUKAI</vt:lpstr>
      <vt:lpstr>SPBR14_PAGRINDAS</vt:lpstr>
      <vt:lpstr>SPBR14_PRIEKINE_TEMPIMO_KILPA</vt:lpstr>
      <vt:lpstr>SPBR14_PURVASAUGIAI</vt:lpstr>
      <vt:lpstr>SPBR14_RATAI</vt:lpstr>
      <vt:lpstr>SPBR14_RATAI2_ISMATAVIMAI</vt:lpstr>
      <vt:lpstr>SPBR14_SPEC</vt:lpstr>
      <vt:lpstr>SPBR14_STABDZIAI</vt:lpstr>
      <vt:lpstr>SPBR14_STABDZIU_ISVADAI</vt:lpstr>
      <vt:lpstr>SPBR14_STOVEJIMO_STABDIS</vt:lpstr>
      <vt:lpstr>SPBR14_TENTAS_AIKSTELE</vt:lpstr>
      <vt:lpstr>SPBR14_VIRSBORCIAI</vt:lpstr>
      <vt:lpstr>SPC10_425_GAMINTOJAI</vt:lpstr>
      <vt:lpstr>SPC10_500_GAMINTOJAI</vt:lpstr>
      <vt:lpstr>SPC10_550_GAMINTOJAI</vt:lpstr>
      <vt:lpstr>SPC10_560_GAMINTOJAI</vt:lpstr>
      <vt:lpstr>SPC10_APSVIETIMAS</vt:lpstr>
      <vt:lpstr>SPC10_ATRAMINE_KOJA</vt:lpstr>
      <vt:lpstr>SPC10_BAMPERIS</vt:lpstr>
      <vt:lpstr>SPC10_GALINE_TEMPIMO_KILPA</vt:lpstr>
      <vt:lpstr>SPC10_GAMINTOJAI</vt:lpstr>
      <vt:lpstr>SPC10_GRAZULAS</vt:lpstr>
      <vt:lpstr>SPC10_HIDRAULIKA</vt:lpstr>
      <vt:lpstr>SPC10_LIPDUKAI</vt:lpstr>
      <vt:lpstr>SPC10_Padangos_apkrova</vt:lpstr>
      <vt:lpstr>SPC10_PAGRINDAS</vt:lpstr>
      <vt:lpstr>SPC10_PRIEKINE_TEMPIMO_KILPA</vt:lpstr>
      <vt:lpstr>SPC10_PURVASAUGIAI</vt:lpstr>
      <vt:lpstr>SPC10_RATAI</vt:lpstr>
      <vt:lpstr>SPC10_RATAI2_ISMATAVIMAI</vt:lpstr>
      <vt:lpstr>SPC10_SPEC</vt:lpstr>
      <vt:lpstr>SPC10_STABDZIAI</vt:lpstr>
      <vt:lpstr>SPC10_STABDZIU_ISVADAI</vt:lpstr>
      <vt:lpstr>SPC10_STOVEJIMO_STABDIS</vt:lpstr>
      <vt:lpstr>SPC10_TENTAS_AIKSTELE</vt:lpstr>
      <vt:lpstr>SPC10_VIRSBORCIAI</vt:lpstr>
      <vt:lpstr>SPC12_425_GAMINTOJAI</vt:lpstr>
      <vt:lpstr>SPC12_500_60_GAMINTOJAI</vt:lpstr>
      <vt:lpstr>SPC12_500_GAMINTOJAI</vt:lpstr>
      <vt:lpstr>SPC12_550_GAMINTOJAI</vt:lpstr>
      <vt:lpstr>SPC12_560_GAMINTOJAI</vt:lpstr>
      <vt:lpstr>SPC12_APSVIETIMAS</vt:lpstr>
      <vt:lpstr>SPC12_ATRAMINE_KOJA</vt:lpstr>
      <vt:lpstr>SPC12_BAMEPRIS</vt:lpstr>
      <vt:lpstr>SPC12_GALINE_TEMPIMO_KILPA</vt:lpstr>
      <vt:lpstr>SPC12_GAMINTOJAI</vt:lpstr>
      <vt:lpstr>SPC12_GRAZULAS</vt:lpstr>
      <vt:lpstr>SPC12_HIDRAULIKA</vt:lpstr>
      <vt:lpstr>SPC12_LIPDUKAI</vt:lpstr>
      <vt:lpstr>SPc12_Padangos_apkrova</vt:lpstr>
      <vt:lpstr>SPC12_PAGRINDAS</vt:lpstr>
      <vt:lpstr>SPC12_PRIEKINE_TEMPIMO_KILPA</vt:lpstr>
      <vt:lpstr>SPC12_PURVASAUGIAI</vt:lpstr>
      <vt:lpstr>SPC12_RATAI</vt:lpstr>
      <vt:lpstr>SPC12_RATAI2_ISMATAVIMAI</vt:lpstr>
      <vt:lpstr>SPC12_SPEC</vt:lpstr>
      <vt:lpstr>SPC12_STABDZIAI</vt:lpstr>
      <vt:lpstr>SPC12_STABDZIU_ISVADAI</vt:lpstr>
      <vt:lpstr>SPC12_STOVEJIMO_STABDIS</vt:lpstr>
      <vt:lpstr>SPC12_TENTAS_AIKSTELE</vt:lpstr>
      <vt:lpstr>SPC12_TEPIMO_SISTEMA</vt:lpstr>
      <vt:lpstr>SPC12_VAZ_PAAUK</vt:lpstr>
      <vt:lpstr>SPC12_VIRSBORCIAI</vt:lpstr>
      <vt:lpstr>SPC14_425_GAMINTOJAI</vt:lpstr>
      <vt:lpstr>SPC14_500_45_GAMINTOJAI</vt:lpstr>
      <vt:lpstr>SPC14_500_60_GAMINTOJAI</vt:lpstr>
      <vt:lpstr>SPC14_550_GAMINTOJAI</vt:lpstr>
      <vt:lpstr>SPC14_560_GAMINTOJAI</vt:lpstr>
      <vt:lpstr>SPC14_600_GAMINTOJAI</vt:lpstr>
      <vt:lpstr>SPC14_RATAI2_ISMATAVIMAI</vt:lpstr>
      <vt:lpstr>SPC14_VAZ_PAAUK</vt:lpstr>
      <vt:lpstr>SPC14M_APSVIETIMAS</vt:lpstr>
      <vt:lpstr>SPC14M_ATRAMINE_KOJA</vt:lpstr>
      <vt:lpstr>SPC14M_BAMPERIS</vt:lpstr>
      <vt:lpstr>SPC14M_GALINE_TEMPIMO_KILPA</vt:lpstr>
      <vt:lpstr>SPC14M_GAMINTOJAI</vt:lpstr>
      <vt:lpstr>SPC14M_GRAZULAS</vt:lpstr>
      <vt:lpstr>SPC14M_HIDRAULIKA</vt:lpstr>
      <vt:lpstr>SPC14M_LIPDUKAI</vt:lpstr>
      <vt:lpstr>SPC14M_Padangos_apkrova</vt:lpstr>
      <vt:lpstr>SPC14M_PAGRINDAS</vt:lpstr>
      <vt:lpstr>SPC14M_PRIEKINE_TEMPIMO_KILPA</vt:lpstr>
      <vt:lpstr>SPC14M_PURVASAUGIAI</vt:lpstr>
      <vt:lpstr>SPC14M_RATAI</vt:lpstr>
      <vt:lpstr>SPC14M_SPEC</vt:lpstr>
      <vt:lpstr>SPC14M_SRAIGE</vt:lpstr>
      <vt:lpstr>SPC14M_STABDZIAI</vt:lpstr>
      <vt:lpstr>SPC14M_STBADZIU_ISVADAI</vt:lpstr>
      <vt:lpstr>SPC14M_STOVEJIMO_STABDIS</vt:lpstr>
      <vt:lpstr>SPC14M_TENTAS_AIKSTELE</vt:lpstr>
      <vt:lpstr>SPC14M_TEPIMO_SISTEMA</vt:lpstr>
      <vt:lpstr>SPC14M_VIRSBORCIAI</vt:lpstr>
      <vt:lpstr>SPC16_560_45_GAMINTOJAI</vt:lpstr>
      <vt:lpstr>SPC16_560_60_GAMINTOJAI</vt:lpstr>
      <vt:lpstr>SPC16_600_50_ET50_GAMINTOJAI</vt:lpstr>
      <vt:lpstr>SPC16_600_50_GAMINTOJAI</vt:lpstr>
      <vt:lpstr>SPC16_600_55_26.5_GAMINTOJAI</vt:lpstr>
      <vt:lpstr>SPC16_600_55_ET50_GAMINTOJAI</vt:lpstr>
      <vt:lpstr>SPC16_600_55_GAMINTOJAI</vt:lpstr>
      <vt:lpstr>SPC16_650_50_26.5_GAMINTOJAI</vt:lpstr>
      <vt:lpstr>SPC16_710_50_26.5_GAMINTOJAI</vt:lpstr>
      <vt:lpstr>SPC16M_APSVIETIMAS</vt:lpstr>
      <vt:lpstr>SPC16M_APVSIETIMAS</vt:lpstr>
      <vt:lpstr>SPC16M_ATRAMINE_KOJA</vt:lpstr>
      <vt:lpstr>SPC16M_BAMPERIS</vt:lpstr>
      <vt:lpstr>SPC16M_GALINE_TEMPIMO_KILPA</vt:lpstr>
      <vt:lpstr>SPC16M_GAMINTOJAI</vt:lpstr>
      <vt:lpstr>SPC16M_GRAZULAS</vt:lpstr>
      <vt:lpstr>SPC16M_HIDRAULIKA</vt:lpstr>
      <vt:lpstr>SPC16M_LIPDUKAI</vt:lpstr>
      <vt:lpstr>SPC16M_Padangos_apkrova</vt:lpstr>
      <vt:lpstr>SPC16M_PAGRINDAS</vt:lpstr>
      <vt:lpstr>SPC16M_PRIEKINE_TEMPIMO_KILPA</vt:lpstr>
      <vt:lpstr>SPC16M_PURVASAUGIAI</vt:lpstr>
      <vt:lpstr>SPC16M_RATAI</vt:lpstr>
      <vt:lpstr>SPC16M_RATAI2_ISMATAVIMAI</vt:lpstr>
      <vt:lpstr>SPC16M_SPEC</vt:lpstr>
      <vt:lpstr>SPC16M_SRAIGE</vt:lpstr>
      <vt:lpstr>SPC16M_STABDZIAI</vt:lpstr>
      <vt:lpstr>SPC16M_STABDZIU_STABDZIAI</vt:lpstr>
      <vt:lpstr>SPC16M_STOVEJIMO_STABDIS</vt:lpstr>
      <vt:lpstr>SPC16M_TENTAS_AIKSTELE</vt:lpstr>
      <vt:lpstr>SPC16M_TEPIMO_SISTEMA</vt:lpstr>
      <vt:lpstr>SPC16M_VAZ_PAAUK</vt:lpstr>
      <vt:lpstr>SPC16M_VIRSBORCIAI</vt:lpstr>
      <vt:lpstr>SPC18L_600_55_GAMINTOJAI</vt:lpstr>
      <vt:lpstr>SPC18L_650_55_GAMINTOJAI</vt:lpstr>
      <vt:lpstr>SPC18L_710_40_GAMINTOJAI</vt:lpstr>
      <vt:lpstr>SPC18L_710_50_GAMINTOJAI</vt:lpstr>
      <vt:lpstr>SPC18L_710_GAMINTOJAI</vt:lpstr>
      <vt:lpstr>SPC18L_APSVIETIMAS</vt:lpstr>
      <vt:lpstr>SPC18L_ATRAMINE_KOJA</vt:lpstr>
      <vt:lpstr>SPC18L_BAMPERIS</vt:lpstr>
      <vt:lpstr>SPC18L_GALINE_TEMPIMO_KILPA</vt:lpstr>
      <vt:lpstr>SPC18L_GAMINTOJAI</vt:lpstr>
      <vt:lpstr>SPC18L_GRAZULAS</vt:lpstr>
      <vt:lpstr>SPC18L_HIDRAULIKA</vt:lpstr>
      <vt:lpstr>SPC18L_LIPDUKAI</vt:lpstr>
      <vt:lpstr>SPC18L_PAGRINDAS</vt:lpstr>
      <vt:lpstr>SPC18L_PRIEKINE_TEMPIMO_KILPA</vt:lpstr>
      <vt:lpstr>SPC18L_PURVASAUGIAI</vt:lpstr>
      <vt:lpstr>SPC18L_RATAI2_ISMATAVIMAI</vt:lpstr>
      <vt:lpstr>SPC18L_SPEC</vt:lpstr>
      <vt:lpstr>SPC18L_STABDZIAI</vt:lpstr>
      <vt:lpstr>SPC18L_STABDZIU_ISVADU</vt:lpstr>
      <vt:lpstr>SPC18L_STOVEJIMO_STABDIS</vt:lpstr>
      <vt:lpstr>SPC18L_TENTAS_AIKSTELE</vt:lpstr>
      <vt:lpstr>SPC18L_VIRSBORCIAI</vt:lpstr>
      <vt:lpstr>SPC19_560_GAMINTOJAI</vt:lpstr>
      <vt:lpstr>SPC19_600_50_GAMINTOJAI</vt:lpstr>
      <vt:lpstr>SPC19_600_55_ET50_GAMINTOJAI</vt:lpstr>
      <vt:lpstr>SPC19_600_55_GAMINTOJAI</vt:lpstr>
      <vt:lpstr>SPC19_650_55_26.5_GAMINTOJAI</vt:lpstr>
      <vt:lpstr>SPC19_700_50_GAMINTOJAI</vt:lpstr>
      <vt:lpstr>SPC19_710_50_GAMINTOJAI</vt:lpstr>
      <vt:lpstr>SPC19_RATAI2_ISMATAVIMAI</vt:lpstr>
      <vt:lpstr>SPC19M_APSVIETIMAS</vt:lpstr>
      <vt:lpstr>SPC19M_ATRAMINE_KOJA</vt:lpstr>
      <vt:lpstr>SPC19M_BAMPERIS</vt:lpstr>
      <vt:lpstr>SPC19M_GALINE_TEMPIMO_KILPA</vt:lpstr>
      <vt:lpstr>SPC19M_GAMINTOJAI</vt:lpstr>
      <vt:lpstr>SPC19M_GRAZULAS</vt:lpstr>
      <vt:lpstr>SPC19M_HIDRAULIKA</vt:lpstr>
      <vt:lpstr>SPC19M_LIPDUKAI</vt:lpstr>
      <vt:lpstr>SPC19M_Padangos_apkrova</vt:lpstr>
      <vt:lpstr>SPC19M_PAGRINDAS</vt:lpstr>
      <vt:lpstr>SPC19M_PRIEKINE_TEMPIMO_KILPA</vt:lpstr>
      <vt:lpstr>SPC19M_PURVASAUGIAI</vt:lpstr>
      <vt:lpstr>SPC19M_RATAI</vt:lpstr>
      <vt:lpstr>SPC19M_SPEC</vt:lpstr>
      <vt:lpstr>SPC19M_SRAIGE_IR_PAPILD</vt:lpstr>
      <vt:lpstr>SPC19M_STABDZIAI</vt:lpstr>
      <vt:lpstr>SPC19M_STABDZIU_ISVADAI</vt:lpstr>
      <vt:lpstr>SPC19M_STOVEJIMO_STABDIS</vt:lpstr>
      <vt:lpstr>SPC19M_TENTAS_AIKSTELE</vt:lpstr>
      <vt:lpstr>SPC19M_VIRSBORCIAI</vt:lpstr>
      <vt:lpstr>SPC20_560_GAMINTOJAI</vt:lpstr>
      <vt:lpstr>SPC20_600_50_20_GAMINTOJAI</vt:lpstr>
      <vt:lpstr>SPC20_600_50_50_GAMINTOJAI</vt:lpstr>
      <vt:lpstr>SPC20_600_55_20_GAMINTOJAI</vt:lpstr>
      <vt:lpstr>SPC20_600_55_50_GAMINTOJAI</vt:lpstr>
      <vt:lpstr>SPC20_650_55_GAMINTOJAI</vt:lpstr>
      <vt:lpstr>SPC20_700_50_GAMINTOJAI</vt:lpstr>
      <vt:lpstr>SPC20_710_50_GAMINTOJAI</vt:lpstr>
      <vt:lpstr>SPC20_RATAI2_ISMATAVIMAI</vt:lpstr>
      <vt:lpstr>SPC20M_APSVIETIMAS</vt:lpstr>
      <vt:lpstr>SPC20M_ATRAMINE_KOJA</vt:lpstr>
      <vt:lpstr>SPC20M_BAMPERIS</vt:lpstr>
      <vt:lpstr>SPC20M_GALINE_TEMPIMO_KILPA</vt:lpstr>
      <vt:lpstr>SPC20M_GAMINTOJAI</vt:lpstr>
      <vt:lpstr>SPC20M_GRAZULAS</vt:lpstr>
      <vt:lpstr>SPC20M_HIDRAULIKA</vt:lpstr>
      <vt:lpstr>SPC20M_LIPDUKAI</vt:lpstr>
      <vt:lpstr>SPC20M_Padangos_apkrova</vt:lpstr>
      <vt:lpstr>SPC20M_PAGRINDAS</vt:lpstr>
      <vt:lpstr>SPC20M_PRIEKINE_TEMPIMO_KILPA</vt:lpstr>
      <vt:lpstr>SPC20M_PURVASAUGIAI</vt:lpstr>
      <vt:lpstr>SPC20M_RATAI</vt:lpstr>
      <vt:lpstr>SPC20M_SPEC</vt:lpstr>
      <vt:lpstr>SPC20M_SRAIGE_IR_SPEC</vt:lpstr>
      <vt:lpstr>SPC20M_STABDZIAI</vt:lpstr>
      <vt:lpstr>SPC20M_STABDZIU_ISVADAI</vt:lpstr>
      <vt:lpstr>SPC20M_STOVEJIMO_STABDIS</vt:lpstr>
      <vt:lpstr>SPC20M_TENTAS_AIKSTELE</vt:lpstr>
      <vt:lpstr>SPC20M_TEPIMO_SISTEMA</vt:lpstr>
      <vt:lpstr>SPC20M_VIRSBORCIAI</vt:lpstr>
      <vt:lpstr>SPC30_600_55_22.5_GAMINTOJAI</vt:lpstr>
      <vt:lpstr>SPC30_600_55_26.5_GAMINTOJAI</vt:lpstr>
      <vt:lpstr>SPC30_620_60_26.5_GAMINTOJAI</vt:lpstr>
      <vt:lpstr>SPC30_700_50_22.5_GAMINTOJAI</vt:lpstr>
      <vt:lpstr>SPC30_700_50_26.5_GAMINTOJAI</vt:lpstr>
      <vt:lpstr>SPC30_710_50_26.5_GAMINTOJAI</vt:lpstr>
      <vt:lpstr>SPC30_APSVIETIMAS</vt:lpstr>
      <vt:lpstr>SPC30_ATRAMINE_KOJA</vt:lpstr>
      <vt:lpstr>SPC30_BAMPERIS</vt:lpstr>
      <vt:lpstr>SPC30_GALINE_TEMPIMO_KILPA</vt:lpstr>
      <vt:lpstr>SPC30_galinio_borto_papildiniai</vt:lpstr>
      <vt:lpstr>SPC30_GAMINTOJAI</vt:lpstr>
      <vt:lpstr>SPC30_GRAZULAS</vt:lpstr>
      <vt:lpstr>SPC30_HIDRAULIKA</vt:lpstr>
      <vt:lpstr>SPC30_ISKROV_SRAIGE_IR_SPEC</vt:lpstr>
      <vt:lpstr>SPC30_kebulo_hidr_sistema</vt:lpstr>
      <vt:lpstr>SPC30_LIPDUKAI</vt:lpstr>
      <vt:lpstr>SPC30_Padangos_apkrova</vt:lpstr>
      <vt:lpstr>SPC30_PAGRINDAS</vt:lpstr>
      <vt:lpstr>SPC30_PRIEKINE_TEMPIMO_KILPA</vt:lpstr>
      <vt:lpstr>SPC30_PURVASAUGIAI</vt:lpstr>
      <vt:lpstr>SPC30_RATAI</vt:lpstr>
      <vt:lpstr>SPC30_RATAI2_ISMATAVIMAI</vt:lpstr>
      <vt:lpstr>SPC30_STABDZIAI</vt:lpstr>
      <vt:lpstr>SPC30_STABDZIU_ISVADU</vt:lpstr>
      <vt:lpstr>SPC30_STOVEJIMO_STABDIS</vt:lpstr>
      <vt:lpstr>SPC30_TENTAS_AIKSTELE</vt:lpstr>
      <vt:lpstr>SPC30_VIRSBORCIAI</vt:lpstr>
      <vt:lpstr>SPD10_400_GAMINTOJAI</vt:lpstr>
      <vt:lpstr>SPD10_520_GAMINTOJAI</vt:lpstr>
      <vt:lpstr>SPD10_APSVIETIMAS</vt:lpstr>
      <vt:lpstr>SPD10_ATRAMINE_KOJA</vt:lpstr>
      <vt:lpstr>SPD10_BAMPERIS</vt:lpstr>
      <vt:lpstr>SPD10_GALINE_TEMPIMO_KILPA</vt:lpstr>
      <vt:lpstr>SPD10_GAMINTOJAI</vt:lpstr>
      <vt:lpstr>SPD10_GRAZULAS</vt:lpstr>
      <vt:lpstr>SPD10_HIDRAULIKA</vt:lpstr>
      <vt:lpstr>SPD10_LIPDUKAI</vt:lpstr>
      <vt:lpstr>SPD10_PAGRINDAS</vt:lpstr>
      <vt:lpstr>SPD10_PRIEKINE_TEMPIMO_KILPA</vt:lpstr>
      <vt:lpstr>SPD10_PURVASAUGIAI</vt:lpstr>
      <vt:lpstr>SPD10_RATAI</vt:lpstr>
      <vt:lpstr>SPD10_RATAI2_ISMATAVIMAI</vt:lpstr>
      <vt:lpstr>SPD10_SPEC</vt:lpstr>
      <vt:lpstr>SPD10_STABDZIAI</vt:lpstr>
      <vt:lpstr>SPD10_STABDZIU_ISVADAI</vt:lpstr>
      <vt:lpstr>SPD10_STOVEJIMO_STABDIS</vt:lpstr>
      <vt:lpstr>SPD10_TENTAS_AIKSTELE</vt:lpstr>
      <vt:lpstr>SPD10_VIRSBORCIAI</vt:lpstr>
      <vt:lpstr>SPD12_560_GAMINTOJAI</vt:lpstr>
      <vt:lpstr>SPD12_APSVIETIMAS</vt:lpstr>
      <vt:lpstr>SPD12_ATRAMINE_KOJA</vt:lpstr>
      <vt:lpstr>SPD12_BAMPERIS</vt:lpstr>
      <vt:lpstr>SPD12_GALINE_TEMPIMO_KILPA</vt:lpstr>
      <vt:lpstr>SPD12_GAMINTOJAI</vt:lpstr>
      <vt:lpstr>SPD12_GRAZULAS</vt:lpstr>
      <vt:lpstr>SPD12_HIDRAULIKA</vt:lpstr>
      <vt:lpstr>SPD12_LIPDUKAI</vt:lpstr>
      <vt:lpstr>SPD12_Padangos_apkrova</vt:lpstr>
      <vt:lpstr>SPD12_PAGRINDAS</vt:lpstr>
      <vt:lpstr>SPD12_PRIEKINE_TEMPIMO_KILPA</vt:lpstr>
      <vt:lpstr>SPD12_PURVASAUGIAI</vt:lpstr>
      <vt:lpstr>SPD12_RATAI</vt:lpstr>
      <vt:lpstr>SPD12_RATAI2_ISMATAVIMAI</vt:lpstr>
      <vt:lpstr>SPD12_SPEC</vt:lpstr>
      <vt:lpstr>SPD12_SPEC1</vt:lpstr>
      <vt:lpstr>SPD12_STABDZIAI</vt:lpstr>
      <vt:lpstr>SPD12_STABDZIU_ISVADAI</vt:lpstr>
      <vt:lpstr>SPD12_STOVEJIMO_STABDIS</vt:lpstr>
      <vt:lpstr>SPD12_TENTAS_AIKSTELE</vt:lpstr>
      <vt:lpstr>SPD12_VAZ_PAAUK</vt:lpstr>
      <vt:lpstr>SPD12_VIRSBORCIAI</vt:lpstr>
      <vt:lpstr>SPD16_600_GAMINTOJAI</vt:lpstr>
      <vt:lpstr>SPD16_APSVIETIMAS</vt:lpstr>
      <vt:lpstr>SPD16_ATRAMINE_KOJA</vt:lpstr>
      <vt:lpstr>SPD16_BAMPERIS</vt:lpstr>
      <vt:lpstr>SPD16_GALINE_TEMPIMO_KILPA</vt:lpstr>
      <vt:lpstr>SPD16_GAMINTOJAI</vt:lpstr>
      <vt:lpstr>SPD16_GRAZULAS</vt:lpstr>
      <vt:lpstr>SPD16_HIDRAULIKA</vt:lpstr>
      <vt:lpstr>SPD16_LIPDUKAI</vt:lpstr>
      <vt:lpstr>SPD16_Padangos_apkrova</vt:lpstr>
      <vt:lpstr>SPD16_PAGRINDAS</vt:lpstr>
      <vt:lpstr>SPD16_PRIEKINE_TEMPIMO_KILPA</vt:lpstr>
      <vt:lpstr>SPD16_PURVASAUGIAI</vt:lpstr>
      <vt:lpstr>SPD16_RATAI</vt:lpstr>
      <vt:lpstr>SPD16_RATAI2_ISMATAVIMAI</vt:lpstr>
      <vt:lpstr>SPD16_SPEC</vt:lpstr>
      <vt:lpstr>SPD16_SPEC1</vt:lpstr>
      <vt:lpstr>SPD16_STABDZIAI</vt:lpstr>
      <vt:lpstr>SPD16_STABDZIU_ISVADAI</vt:lpstr>
      <vt:lpstr>SPD16_STOVEJIMO_STABDIS</vt:lpstr>
      <vt:lpstr>SPD16_TENTAS_AIKSTELE</vt:lpstr>
      <vt:lpstr>SPD16_VIRSBORCIAI</vt:lpstr>
      <vt:lpstr>SPE14_425_GAMINTOJAI</vt:lpstr>
      <vt:lpstr>SPE14_500_60_GAMINTOJAI</vt:lpstr>
      <vt:lpstr>SPE14_550_45_GAMINTOJAI</vt:lpstr>
      <vt:lpstr>SPE14_560_45_GAMINTOJAI</vt:lpstr>
      <vt:lpstr>SPE14_APSVIETIMAS</vt:lpstr>
      <vt:lpstr>SPE14_ATRAMINE_KOJA</vt:lpstr>
      <vt:lpstr>SPE14_BAMPERIS</vt:lpstr>
      <vt:lpstr>SPE14_GALINE_TEMPIMO_KILPA</vt:lpstr>
      <vt:lpstr>SPE14_GALINIO_BORTO_FIK_KAB</vt:lpstr>
      <vt:lpstr>SPE14_GAMINTOJAI</vt:lpstr>
      <vt:lpstr>SPE14_GRAZULAS</vt:lpstr>
      <vt:lpstr>SPE14_HIDRAULIKA</vt:lpstr>
      <vt:lpstr>SPE14_LIPDUKAI</vt:lpstr>
      <vt:lpstr>SPE14_Padangos_apkrova</vt:lpstr>
      <vt:lpstr>SPE14_PAGRINDAS</vt:lpstr>
      <vt:lpstr>SPE14_PRIEKINE_TEMPIMO_KILPA</vt:lpstr>
      <vt:lpstr>SPE14_PURVASAUGIAI</vt:lpstr>
      <vt:lpstr>SPE14_RATAI</vt:lpstr>
      <vt:lpstr>SPE14_RATAI2_ISMATAVIMAI</vt:lpstr>
      <vt:lpstr>SPE14_SKLENDE_IR_SPEC</vt:lpstr>
      <vt:lpstr>SPE14_STABDZIAI</vt:lpstr>
      <vt:lpstr>SPE14_STABDZIU_ISVADAI</vt:lpstr>
      <vt:lpstr>SPE14_STOVEJIMO_STABDIS</vt:lpstr>
      <vt:lpstr>SPE14_TENTAS_AIKSTELE</vt:lpstr>
      <vt:lpstr>SPE14_VERTIMAS</vt:lpstr>
      <vt:lpstr>SPE14_VIRSBORCIAI</vt:lpstr>
      <vt:lpstr>SPE16_500_GAMINTOJAI</vt:lpstr>
      <vt:lpstr>SPE16_560_GAMINTOJAI</vt:lpstr>
      <vt:lpstr>SPE16_600_50_GAMINTOJAI</vt:lpstr>
      <vt:lpstr>SPE16_600_55_22.5_GAMINTOJAI</vt:lpstr>
      <vt:lpstr>SPE16_600_55_26.5_GAMINTOJAI</vt:lpstr>
      <vt:lpstr>SPE16_700_GAMINTOJAI</vt:lpstr>
      <vt:lpstr>SPE16_APSVIETIMAS</vt:lpstr>
      <vt:lpstr>SPE16_ATRAMINE_KOJA</vt:lpstr>
      <vt:lpstr>SPE16_BAMPERIS</vt:lpstr>
      <vt:lpstr>SPE16_GALINE_TEMPIMO_KILPA</vt:lpstr>
      <vt:lpstr>SPE16_GALINIO_BORTO_FIK_KAB</vt:lpstr>
      <vt:lpstr>SPE16_GAMINTOJAI</vt:lpstr>
      <vt:lpstr>SPE16_GRAZULAS</vt:lpstr>
      <vt:lpstr>SPE16_HIDRAULIKA</vt:lpstr>
      <vt:lpstr>SPE16_LIPDUKAI</vt:lpstr>
      <vt:lpstr>SPE16_Padangos_apkrova</vt:lpstr>
      <vt:lpstr>SPE16_PAGRINDAS</vt:lpstr>
      <vt:lpstr>SPE16_PRIEKINE_TEMPIMO_KILPA</vt:lpstr>
      <vt:lpstr>SPE16_PURVASAUGIAI</vt:lpstr>
      <vt:lpstr>SPE16_RATAI</vt:lpstr>
      <vt:lpstr>SPE16_RATAI2_ISMATAVIMAI</vt:lpstr>
      <vt:lpstr>SPE16_SKLENDE_IR_SPEC</vt:lpstr>
      <vt:lpstr>SPE16_STABDZIAI</vt:lpstr>
      <vt:lpstr>SPE16_STABDZIU_ISVADAI</vt:lpstr>
      <vt:lpstr>SPE16_STOVEJIMO_STABDIS</vt:lpstr>
      <vt:lpstr>SPE16_TENTAS_AIKSTELE</vt:lpstr>
      <vt:lpstr>SPE16_VERTIMAS</vt:lpstr>
      <vt:lpstr>SPE16_VIRSBORCIAI</vt:lpstr>
      <vt:lpstr>SPE19_560_GAMINTOJAI</vt:lpstr>
      <vt:lpstr>SPE19_600_50_GAMINTOJAI</vt:lpstr>
      <vt:lpstr>SPE19_600_55_22_GAMINTOJAI</vt:lpstr>
      <vt:lpstr>SPE19_600_55_26_GAMINTOJAI</vt:lpstr>
      <vt:lpstr>SPE19_700_GAMINTOJAI</vt:lpstr>
      <vt:lpstr>SPE19_710_GAMINTOJAI</vt:lpstr>
      <vt:lpstr>SPE19_APSVIETIMAS</vt:lpstr>
      <vt:lpstr>SPE19_ATRAMINE_KOJA</vt:lpstr>
      <vt:lpstr>SPE19_BAMPERIS</vt:lpstr>
      <vt:lpstr>SPE19_GALINE_TEMPIMO_KILPA</vt:lpstr>
      <vt:lpstr>SPE19_GALINIO_BORTO_FIK_KAB</vt:lpstr>
      <vt:lpstr>SPE19_GAMINTOJAI</vt:lpstr>
      <vt:lpstr>SPE19_GRAZULAS</vt:lpstr>
      <vt:lpstr>SPE19_HIDRAULIKA</vt:lpstr>
      <vt:lpstr>SPE19_LIPDUKAI</vt:lpstr>
      <vt:lpstr>SPE19_Padangos_apkrova</vt:lpstr>
      <vt:lpstr>SPE19_PAGRINDAS</vt:lpstr>
      <vt:lpstr>SPE19_PRIEIKINE_TEMPIMO_KILPA</vt:lpstr>
      <vt:lpstr>SPE19_PURVASAUGIAI</vt:lpstr>
      <vt:lpstr>SPE19_RATAI</vt:lpstr>
      <vt:lpstr>SPE19_RATAI2_ISMATAVIMAI</vt:lpstr>
      <vt:lpstr>SPE19_SKLENDE</vt:lpstr>
      <vt:lpstr>SPE19_STABDZIAI</vt:lpstr>
      <vt:lpstr>SPE19_STABDZIU_ISVADAI</vt:lpstr>
      <vt:lpstr>SPE19_STOVEJIMO_STABDIS</vt:lpstr>
      <vt:lpstr>SPE19_TENTAS_AIKSTELE</vt:lpstr>
      <vt:lpstr>SPE19_VERTIMAS</vt:lpstr>
      <vt:lpstr>SPE19_VIRSBORCIAI</vt:lpstr>
      <vt:lpstr>SPP_Bortai</vt:lpstr>
      <vt:lpstr>SPP_Platforma</vt:lpstr>
      <vt:lpstr>SPP_Stoikės</vt:lpstr>
      <vt:lpstr>SPP_tuscias</vt:lpstr>
      <vt:lpstr>SPP10_385_GAMINTOJAI</vt:lpstr>
      <vt:lpstr>SPP10_425_GAMINTOJAI</vt:lpstr>
      <vt:lpstr>SPP10_560_GAMINTOJAI</vt:lpstr>
      <vt:lpstr>SPP10_APSVIETIMAS</vt:lpstr>
      <vt:lpstr>SPP10_ATRAMINE_KOJA</vt:lpstr>
      <vt:lpstr>SPP10_BAMPERIAI</vt:lpstr>
      <vt:lpstr>SPP10_GALINE_TEMPIMO_KILPA</vt:lpstr>
      <vt:lpstr>SPP10_GAMINTOJAI</vt:lpstr>
      <vt:lpstr>SPP10_GRAZULAS</vt:lpstr>
      <vt:lpstr>SPP10_HIDRAULIKA</vt:lpstr>
      <vt:lpstr>SPP10_LIPDUKAI</vt:lpstr>
      <vt:lpstr>SPP10_Padangos_apkrova</vt:lpstr>
      <vt:lpstr>SPP10_PAGRINDAS</vt:lpstr>
      <vt:lpstr>SPP10_PAPILDOMI</vt:lpstr>
      <vt:lpstr>SPP10_PRIEKINE_TEMPIMO_KILPA</vt:lpstr>
      <vt:lpstr>SPP10_PURVASAUGIAI</vt:lpstr>
      <vt:lpstr>SPP10_RATAI</vt:lpstr>
      <vt:lpstr>SPP10_RATAI2_ISMATAVIMAI</vt:lpstr>
      <vt:lpstr>SPP10_STABDZIAI</vt:lpstr>
      <vt:lpstr>SPP10_STABDZIU_ISVADAI</vt:lpstr>
      <vt:lpstr>SPP10_STOVEJIMO_STABDIS</vt:lpstr>
      <vt:lpstr>SPP10_TENTAS_AIKSTELE</vt:lpstr>
      <vt:lpstr>SPP10_VIRSBORCIAI</vt:lpstr>
      <vt:lpstr>SPP10P_385_GAMINTOJAI</vt:lpstr>
      <vt:lpstr>SPP10P_425_GAMINTOJAI</vt:lpstr>
      <vt:lpstr>SPP10P_560_GAMINTOJAI</vt:lpstr>
      <vt:lpstr>SPP10P_APSVIETIMAS</vt:lpstr>
      <vt:lpstr>SPP10P_ATRAMINE_KOJA</vt:lpstr>
      <vt:lpstr>SPP10P_BAMPERIAI</vt:lpstr>
      <vt:lpstr>SPP10P_GALINE_TEMPIMO_KILPA</vt:lpstr>
      <vt:lpstr>SPP10P_GAMINTOJAI</vt:lpstr>
      <vt:lpstr>SPP10P_GRAZULAS</vt:lpstr>
      <vt:lpstr>SPP10P_HIDRAULIKA</vt:lpstr>
      <vt:lpstr>SPP10P_LIPDUKAI</vt:lpstr>
      <vt:lpstr>SPP10P_PAGRINDAS</vt:lpstr>
      <vt:lpstr>SPP10P_PAPILDOMI</vt:lpstr>
      <vt:lpstr>SPP10P_PRIEKINE_TEMPIMO_KILPA</vt:lpstr>
      <vt:lpstr>SPP10P_PURVASAUGIAI</vt:lpstr>
      <vt:lpstr>SPP10P_RATAI2_ISMATAVIMAI</vt:lpstr>
      <vt:lpstr>SPP10P_STABDZIAI</vt:lpstr>
      <vt:lpstr>SPP10P_STABDZIU_ISVADAI</vt:lpstr>
      <vt:lpstr>SPP10P_STOVEJIMO_STABDIS</vt:lpstr>
      <vt:lpstr>SPP10P_TENTAS_AIKSTELE</vt:lpstr>
      <vt:lpstr>SPP10P_VIRSBORCIAI</vt:lpstr>
      <vt:lpstr>SPP12_385_GAMINTOJAI</vt:lpstr>
      <vt:lpstr>SPP12_425_GAMINTOJAI</vt:lpstr>
      <vt:lpstr>SPP12_500_GAMINTOJAI</vt:lpstr>
      <vt:lpstr>SPP12_560_GAMINTOJAI</vt:lpstr>
      <vt:lpstr>SPP12_APSVIETIMAS</vt:lpstr>
      <vt:lpstr>SPP12_ATRAMINE_KOJA</vt:lpstr>
      <vt:lpstr>SPP12_BAMPERIAI</vt:lpstr>
      <vt:lpstr>SPP12_GALINE_TEMPIMO_KILPA</vt:lpstr>
      <vt:lpstr>SPP12_GAMINTOJAI</vt:lpstr>
      <vt:lpstr>SPP12_GRAZULAS</vt:lpstr>
      <vt:lpstr>SPP12_HIDRAULIKA</vt:lpstr>
      <vt:lpstr>SPP12_LIPDUKAI</vt:lpstr>
      <vt:lpstr>SPP12_Padangos_apkrova</vt:lpstr>
      <vt:lpstr>SPP12_PAGRINDAS</vt:lpstr>
      <vt:lpstr>SPP12_PAPILDOMI</vt:lpstr>
      <vt:lpstr>SPP12_PAPILDOMI1</vt:lpstr>
      <vt:lpstr>SPP12_PRIEKINE_TEMPIMO_KILPA</vt:lpstr>
      <vt:lpstr>SPP12_PURVASAUGIAI</vt:lpstr>
      <vt:lpstr>SPP12_RATAI</vt:lpstr>
      <vt:lpstr>SPP12_RATAI2_ISMATAVIMAI</vt:lpstr>
      <vt:lpstr>SPP12_STABDZIAI</vt:lpstr>
      <vt:lpstr>SPP12_STABDZIU_ISVADAI</vt:lpstr>
      <vt:lpstr>SPP12_STOVEJIMO_STABDIS</vt:lpstr>
      <vt:lpstr>SPP12_TENTAS_AIKSTELE</vt:lpstr>
      <vt:lpstr>SPP12_VIRSBORCIAI</vt:lpstr>
      <vt:lpstr>SPP12P_385_GAMINTOJAI</vt:lpstr>
      <vt:lpstr>SPP12P_425_GAMINTOJAI</vt:lpstr>
      <vt:lpstr>SPP12P_APSVIETIMAS</vt:lpstr>
      <vt:lpstr>SPP12P_ATRAMINE_KOJA</vt:lpstr>
      <vt:lpstr>SPP12P_BAMPERIAI</vt:lpstr>
      <vt:lpstr>SPP12P_GALINE_TEMPIMO_KILPA</vt:lpstr>
      <vt:lpstr>SPP12P_GAMINTOJAI</vt:lpstr>
      <vt:lpstr>SPP12P_GRAZULAS</vt:lpstr>
      <vt:lpstr>SPP12P_HIDRAULIKA</vt:lpstr>
      <vt:lpstr>SPP12P_LIPDUKAI</vt:lpstr>
      <vt:lpstr>SPP12P_PAGRINDAS</vt:lpstr>
      <vt:lpstr>SPP12P_PAPILDOMI</vt:lpstr>
      <vt:lpstr>SPP12P_PRIEKINE_TEMPIMO_KILPA</vt:lpstr>
      <vt:lpstr>SPP12P_PURVASAUGIAI</vt:lpstr>
      <vt:lpstr>SPP12P_RATAI2_ISMATAVIMAI</vt:lpstr>
      <vt:lpstr>SPP12P_STABDZIAI</vt:lpstr>
      <vt:lpstr>SPP12P_STABDZIU_ISVADAI</vt:lpstr>
      <vt:lpstr>SPP12P_STOVEJIMO_STABDIS</vt:lpstr>
      <vt:lpstr>SPP12P_TENTAS_AIKSTELE</vt:lpstr>
      <vt:lpstr>SPP12P_VIRSBORCIAI</vt:lpstr>
      <vt:lpstr>SPP14_385_GAMINTOJAI</vt:lpstr>
      <vt:lpstr>SPP14_425_GAMINTOJAI</vt:lpstr>
      <vt:lpstr>SPP14_500_GAMINTOJAI</vt:lpstr>
      <vt:lpstr>SPP14_550_GAMINTOJAI</vt:lpstr>
      <vt:lpstr>SPP14_560_GAMINTOJAI</vt:lpstr>
      <vt:lpstr>SPP14_RATAI2_ISMATAVIMAI</vt:lpstr>
      <vt:lpstr>SPP14P_385_GAMINTOJAI</vt:lpstr>
      <vt:lpstr>SPP14P_425_GAMINTOJAI</vt:lpstr>
      <vt:lpstr>SPP14P_APSVIETIMAS</vt:lpstr>
      <vt:lpstr>SPP14P_ATRAMINE_KOJA</vt:lpstr>
      <vt:lpstr>SPP14P_BAMPERIAI</vt:lpstr>
      <vt:lpstr>SPP14P_GALINE_TEMPIMO_KILPA</vt:lpstr>
      <vt:lpstr>SPP14P_GAMINTOJAI</vt:lpstr>
      <vt:lpstr>SPP14P_GRAZULAS</vt:lpstr>
      <vt:lpstr>SPP14P_HIDRAULIKA</vt:lpstr>
      <vt:lpstr>SPP14P_LIPDUKAI</vt:lpstr>
      <vt:lpstr>SPP14P_PAGRINDAS</vt:lpstr>
      <vt:lpstr>SPP14P_PAPILDOMI</vt:lpstr>
      <vt:lpstr>SPP14P_PRIEKINE_TEMPIMO_KILPA</vt:lpstr>
      <vt:lpstr>SPP14P_PURVASAUGIAI</vt:lpstr>
      <vt:lpstr>SPP14P_RATAI2_ISMATAVIMAI</vt:lpstr>
      <vt:lpstr>SPP14P_STABDZIAI</vt:lpstr>
      <vt:lpstr>SPP14P_STABDZIU_ISVADAI</vt:lpstr>
      <vt:lpstr>SPP14P_STOVEJIMO_STABDIS</vt:lpstr>
      <vt:lpstr>SPP14P_TENTAS_AIKSTELE</vt:lpstr>
      <vt:lpstr>SPP14P_VIRSBORCIAI</vt:lpstr>
      <vt:lpstr>SPP14U_APSVIETIMAS</vt:lpstr>
      <vt:lpstr>SPP14U_ATRAMINE_KOJA</vt:lpstr>
      <vt:lpstr>SPP14U_BAMPERIAI</vt:lpstr>
      <vt:lpstr>SPP14U_GALINE_TEMPIMO_KILPA</vt:lpstr>
      <vt:lpstr>SPP14U_GAMINTOJAI</vt:lpstr>
      <vt:lpstr>SPP14U_GRAZULAS</vt:lpstr>
      <vt:lpstr>SPP14U_HIDRAULIKA</vt:lpstr>
      <vt:lpstr>SPP14U_LIPDUKAI</vt:lpstr>
      <vt:lpstr>SPP14U_Padangos_apkrova</vt:lpstr>
      <vt:lpstr>SPP14U_PAGRINDAS</vt:lpstr>
      <vt:lpstr>SPP14U_PAPILDOMI</vt:lpstr>
      <vt:lpstr>SPP14U_PRIEKINE_TEMPIMO_KILPA</vt:lpstr>
      <vt:lpstr>SPP14U_PURVASAUGIAI</vt:lpstr>
      <vt:lpstr>SPP14U_RATAI</vt:lpstr>
      <vt:lpstr>SPP14U_sklende</vt:lpstr>
      <vt:lpstr>SPP14U_STABDZIAI</vt:lpstr>
      <vt:lpstr>SPP14U_STABDZIU_ISVADAI</vt:lpstr>
      <vt:lpstr>SPP14U_STOVEJIMO_STABDIS</vt:lpstr>
      <vt:lpstr>SPP14U_TENTAS_AIKSTELE</vt:lpstr>
      <vt:lpstr>SPP14U_VIRSBORCIAI</vt:lpstr>
      <vt:lpstr>SPP16_385_GAMINTOJAI</vt:lpstr>
      <vt:lpstr>SPP16_425_GAMINTOJAI</vt:lpstr>
      <vt:lpstr>SPP16_500_GAMINTOJAI</vt:lpstr>
      <vt:lpstr>SPP16_550_GAMINTOJAI</vt:lpstr>
      <vt:lpstr>SPP16_560_GAMINTOJAI</vt:lpstr>
      <vt:lpstr>SPP16_RATAI2_ISMATAVIMAI</vt:lpstr>
      <vt:lpstr>SPP16P_425_GAMINTOJAI</vt:lpstr>
      <vt:lpstr>SPP16P_APSVIETIMAS</vt:lpstr>
      <vt:lpstr>SPP16P_ATRAMINE_KOJA</vt:lpstr>
      <vt:lpstr>SPP16P_BAMPERIAI</vt:lpstr>
      <vt:lpstr>SPP16P_GALINE_TEMPIMO_KILPA</vt:lpstr>
      <vt:lpstr>SPP16P_GAMINTOJAI</vt:lpstr>
      <vt:lpstr>SPP16P_GRAZULAS</vt:lpstr>
      <vt:lpstr>SPP16P_HIDRAULIKA</vt:lpstr>
      <vt:lpstr>SPP16P_LIPDUKAI</vt:lpstr>
      <vt:lpstr>SPP16P_PAGRINDAS</vt:lpstr>
      <vt:lpstr>SPP16P_PAPILDOMI</vt:lpstr>
      <vt:lpstr>SPP16P_PRIEKINE_TEMPIMO_KILPA</vt:lpstr>
      <vt:lpstr>SPP16P_PURVASAUGIAI</vt:lpstr>
      <vt:lpstr>SPP16P_RATAI2_ISMATAVIMAI</vt:lpstr>
      <vt:lpstr>SPP16P_STABDZIAI</vt:lpstr>
      <vt:lpstr>SPP16P_STABDZIU_ISVADAI</vt:lpstr>
      <vt:lpstr>SPP16P_STOVEJIMO_STABDIS</vt:lpstr>
      <vt:lpstr>SPP16P_TENTAS_AIKSTELE</vt:lpstr>
      <vt:lpstr>SPP16P_VIRSBORCIAI</vt:lpstr>
      <vt:lpstr>SPP16U_APSVIETIMAS</vt:lpstr>
      <vt:lpstr>SPP16U_ATRAMINE_KOJA</vt:lpstr>
      <vt:lpstr>SPP16U_BAMPERIAI</vt:lpstr>
      <vt:lpstr>SPP16U_GALINE_TEMPIMO_KILPA3</vt:lpstr>
      <vt:lpstr>SPP16U_GAMINTOJAI</vt:lpstr>
      <vt:lpstr>SPP16U_GRAZULAS</vt:lpstr>
      <vt:lpstr>SPP16U_HIDRAULIKA</vt:lpstr>
      <vt:lpstr>SPP16U_LIPDUKAI</vt:lpstr>
      <vt:lpstr>SPP16U_Padangos_apkrova</vt:lpstr>
      <vt:lpstr>SPP16U_PAGRINDAS</vt:lpstr>
      <vt:lpstr>SPP16U_PAPILDOMI</vt:lpstr>
      <vt:lpstr>SPP16U_PRIEKINE_TEMPIMO_KILPA</vt:lpstr>
      <vt:lpstr>SPP16U_PURVASAUGIAI</vt:lpstr>
      <vt:lpstr>SPP16U_RATAI</vt:lpstr>
      <vt:lpstr>SPP16U_sklende</vt:lpstr>
      <vt:lpstr>SPP16U_STABDZIAI</vt:lpstr>
      <vt:lpstr>SPP16U_STABDZIU_ISVADAI</vt:lpstr>
      <vt:lpstr>SPP16U_STOVEJIMO_STABDIS</vt:lpstr>
      <vt:lpstr>SPP16U_TENTAS_AIKSTELE</vt:lpstr>
      <vt:lpstr>SPP16U_VIRSBORCIAI</vt:lpstr>
      <vt:lpstr>SPP6_11_GAMINTOJAI</vt:lpstr>
      <vt:lpstr>SPP6_14_GAMINTOJAI</vt:lpstr>
      <vt:lpstr>SPP6_15_GAMINTOJAI</vt:lpstr>
      <vt:lpstr>SPP6_360_GAMINTOJAI</vt:lpstr>
      <vt:lpstr>SPP6_400_GAMINTOJAI</vt:lpstr>
      <vt:lpstr>SPP6_APSVIETIMAS</vt:lpstr>
      <vt:lpstr>SPP6_ATRAMINE_KOJA</vt:lpstr>
      <vt:lpstr>SPP6_BAMPERIS</vt:lpstr>
      <vt:lpstr>SPP6_GALINE_TEMPIMO_KILPA</vt:lpstr>
      <vt:lpstr>SPP6_GAMINTOJAI</vt:lpstr>
      <vt:lpstr>SPP6_GRAZULAS</vt:lpstr>
      <vt:lpstr>SPP6_HIDRAULIKA</vt:lpstr>
      <vt:lpstr>SPP6_LIPDUKAI</vt:lpstr>
      <vt:lpstr>SPP6_Padangos_apkrova</vt:lpstr>
      <vt:lpstr>SPP6_PAGRINDAS</vt:lpstr>
      <vt:lpstr>SPP6_PAPILDOMI</vt:lpstr>
      <vt:lpstr>SPP6_PAPILDOMI1</vt:lpstr>
      <vt:lpstr>SPP6_PRIEKINE_TEMPIMO_KILPA</vt:lpstr>
      <vt:lpstr>SPP6_PURVASAUGIAI</vt:lpstr>
      <vt:lpstr>SPP6_RATAI</vt:lpstr>
      <vt:lpstr>SPP6_RATAI2_ISMATAVIMAI</vt:lpstr>
      <vt:lpstr>SPP6_STABDZIAI</vt:lpstr>
      <vt:lpstr>SPP6_STABDZIU_ISVADAI</vt:lpstr>
      <vt:lpstr>SPP6_STOVEJIMO_STABDIS</vt:lpstr>
      <vt:lpstr>SPP6_TENTAS_AIKSTELE</vt:lpstr>
      <vt:lpstr>SPP6_VIRSBORCIAI</vt:lpstr>
      <vt:lpstr>SPP8_11_GAMINTOJAI</vt:lpstr>
      <vt:lpstr>SPP8_14_GAMINTOJAI</vt:lpstr>
      <vt:lpstr>SPP8_15_GAMINTOJAI</vt:lpstr>
      <vt:lpstr>SPP8_360_GAMINTOJAI</vt:lpstr>
      <vt:lpstr>SPP8_400_GAMINTOJAI</vt:lpstr>
      <vt:lpstr>SPP8_APSVIETIMAS</vt:lpstr>
      <vt:lpstr>SPP8_ATRAMINE_KOJA</vt:lpstr>
      <vt:lpstr>SPP8_BAMPERIS</vt:lpstr>
      <vt:lpstr>SPP8_GALINE_TEMPIMO_KILPA</vt:lpstr>
      <vt:lpstr>SPP8_GAMINTOJAI</vt:lpstr>
      <vt:lpstr>SPP8_GRAZULAS</vt:lpstr>
      <vt:lpstr>SPP8_HIDRAULIKA</vt:lpstr>
      <vt:lpstr>SPP8_LIPDUKAI</vt:lpstr>
      <vt:lpstr>SPP8_Padangos_apkrova</vt:lpstr>
      <vt:lpstr>SPP8_PAGRINDAS</vt:lpstr>
      <vt:lpstr>SPP8_PAPILDOMI</vt:lpstr>
      <vt:lpstr>SPP8_PRIEKINE_TEMPIMO_KILPA</vt:lpstr>
      <vt:lpstr>SPP8_PURVASAUGIAI</vt:lpstr>
      <vt:lpstr>SPP8_RATAI</vt:lpstr>
      <vt:lpstr>SPP8_RATAI2_ISMATAVIMAI</vt:lpstr>
      <vt:lpstr>SPP8_STABDZIAI</vt:lpstr>
      <vt:lpstr>SPP8_STABDZIU_ISVADAI</vt:lpstr>
      <vt:lpstr>SPP8_STOVEJIMO_STABDIS</vt:lpstr>
      <vt:lpstr>SPP8_TENTAS_AIKSTELE</vt:lpstr>
      <vt:lpstr>SPP8_VIRSBORCIAI</vt:lpstr>
      <vt:lpstr>SPS14_400_GAMINTOJAI</vt:lpstr>
      <vt:lpstr>SPS14_500_GAMINTOJAI</vt:lpstr>
      <vt:lpstr>SPS14_APSVIETIMAS</vt:lpstr>
      <vt:lpstr>SPS14_ATRAMINE_KOJA</vt:lpstr>
      <vt:lpstr>SPS14_BAMPERIS</vt:lpstr>
      <vt:lpstr>SPS14_GALINE_TEMPIMO_KILPA</vt:lpstr>
      <vt:lpstr>SPS14_GAMINTOJAI</vt:lpstr>
      <vt:lpstr>SPS14_GRAZULAS</vt:lpstr>
      <vt:lpstr>SPS14_HIDRAULIKA</vt:lpstr>
      <vt:lpstr>SPS14_LIPDUKAI</vt:lpstr>
      <vt:lpstr>SPS14_Padangos_apkrova</vt:lpstr>
      <vt:lpstr>SPS14_PAGRINDAS</vt:lpstr>
      <vt:lpstr>SPS14_PRIEKINE_TEMPIMO_KILPA</vt:lpstr>
      <vt:lpstr>SPS14_PURVASAUGIAI</vt:lpstr>
      <vt:lpstr>SPS14_RATAI</vt:lpstr>
      <vt:lpstr>SPS14_RATAI2_ISMATAVIMAI</vt:lpstr>
      <vt:lpstr>SPS14_SPEC</vt:lpstr>
      <vt:lpstr>SPS14_STABDZIAI</vt:lpstr>
      <vt:lpstr>SPS14_STABDZIU_ISVADAI</vt:lpstr>
      <vt:lpstr>SPS14_STOVEJIMO_STABDIS</vt:lpstr>
      <vt:lpstr>SPS14_TENTAS_AIKSTELE</vt:lpstr>
      <vt:lpstr>SPS14_VIRSBORCIAI</vt:lpstr>
      <vt:lpstr>SPT_platforma</vt:lpstr>
      <vt:lpstr>SPT10_385_GAMINTOJAI</vt:lpstr>
      <vt:lpstr>SPT10_425_GAMINTOJAI</vt:lpstr>
      <vt:lpstr>SPT10_560_GAMINTOJAI</vt:lpstr>
      <vt:lpstr>SPT10_APSVIETIMAS</vt:lpstr>
      <vt:lpstr>SPT10_ATRAMINE_KOJA</vt:lpstr>
      <vt:lpstr>SPT10_BAMPERIS</vt:lpstr>
      <vt:lpstr>SPT10_GALINE_TEMPIMO_KILPA</vt:lpstr>
      <vt:lpstr>SPT10_GAMINTOJAI</vt:lpstr>
      <vt:lpstr>SPT10_GRAZULAS</vt:lpstr>
      <vt:lpstr>SPT10_HIDRAULIKA</vt:lpstr>
      <vt:lpstr>SPT10_LIPDUKAI</vt:lpstr>
      <vt:lpstr>SPT10_Padangos_apkrova</vt:lpstr>
      <vt:lpstr>SPT10_PAGRINDAS</vt:lpstr>
      <vt:lpstr>SPT10_PRIEKINE_TEMPIMO_KILPA</vt:lpstr>
      <vt:lpstr>SPT10_PURVASAUGIAI</vt:lpstr>
      <vt:lpstr>SPT10_RATAI</vt:lpstr>
      <vt:lpstr>SPT10_RATAI2_ISMATAVIMAI</vt:lpstr>
      <vt:lpstr>SPT10_SPEC</vt:lpstr>
      <vt:lpstr>SPT10_STABDZIAI</vt:lpstr>
      <vt:lpstr>SPT10_STABDZIU_ISVADAI</vt:lpstr>
      <vt:lpstr>SPT10_STOVEJIMO_STABDIS</vt:lpstr>
      <vt:lpstr>SPT10_TENTAS_AIKSTELE</vt:lpstr>
      <vt:lpstr>SPT10_VIRSBORCIAI</vt:lpstr>
      <vt:lpstr>SPT12_385_GAMINTOJAI</vt:lpstr>
      <vt:lpstr>SPT12_425_GAMINTOJAI</vt:lpstr>
      <vt:lpstr>SPT12_560_GAMINTOJAI</vt:lpstr>
      <vt:lpstr>SPT12_APSVIETIMAS</vt:lpstr>
      <vt:lpstr>SPT12_ATRAMINE_KOJA</vt:lpstr>
      <vt:lpstr>SPT12_BAMPERIS</vt:lpstr>
      <vt:lpstr>SPT12_GALINE_TEMPIMO_KILPA</vt:lpstr>
      <vt:lpstr>SPT12_GAMINTOJAI</vt:lpstr>
      <vt:lpstr>SPT12_GRAZULAS</vt:lpstr>
      <vt:lpstr>SPT12_HIDRAULIKA</vt:lpstr>
      <vt:lpstr>SPT12_LIPDUKAI</vt:lpstr>
      <vt:lpstr>SPT12_Padangos_apkrova</vt:lpstr>
      <vt:lpstr>SPT12_PAGRINDAS</vt:lpstr>
      <vt:lpstr>SPT12_PRIEKINE_TEMPIMO_KILPA</vt:lpstr>
      <vt:lpstr>SPT12_PURVASAUGIAI</vt:lpstr>
      <vt:lpstr>SPT12_RATAI</vt:lpstr>
      <vt:lpstr>SPT12_RATAI2_ISMATAVIMAI</vt:lpstr>
      <vt:lpstr>SPT12_SPEC</vt:lpstr>
      <vt:lpstr>SPT12_STABDZIAI</vt:lpstr>
      <vt:lpstr>SPT12_STABDZIU_ISVADAI</vt:lpstr>
      <vt:lpstr>SPT12_STOVEJIMO_STABDIS</vt:lpstr>
      <vt:lpstr>SPT12_TENTAS_AIKSTELE</vt:lpstr>
      <vt:lpstr>SPT12_VIRSBORCIAI</vt:lpstr>
      <vt:lpstr>SPT14_425_GAMINTOJAI</vt:lpstr>
      <vt:lpstr>SPT14_500_45_GAMINTOJAI</vt:lpstr>
      <vt:lpstr>SPT14_500_60_GAMINTOJAI</vt:lpstr>
      <vt:lpstr>SPT14_560_GAMINTOJAI</vt:lpstr>
      <vt:lpstr>SPT14_600_GAMINTOJAI</vt:lpstr>
      <vt:lpstr>SPT14_RATAI2_ISMATAVIMAI</vt:lpstr>
      <vt:lpstr>SPT14U_APSVIETIMAS</vt:lpstr>
      <vt:lpstr>SPT14U_ATRAMINE_KOJA</vt:lpstr>
      <vt:lpstr>SPT14U_BAMPERIS</vt:lpstr>
      <vt:lpstr>SPT14U_GALINE_TEMPIMO_KILPA</vt:lpstr>
      <vt:lpstr>SPT14U_GAMINTOJAI</vt:lpstr>
      <vt:lpstr>SPT14U_GRAZULAS</vt:lpstr>
      <vt:lpstr>SPT14U_HIDRAULIKA</vt:lpstr>
      <vt:lpstr>SPT14U_LIPDUKAI</vt:lpstr>
      <vt:lpstr>SPT14U_Padangos_apkrova</vt:lpstr>
      <vt:lpstr>SPT14U_PAGRINDAS</vt:lpstr>
      <vt:lpstr>SPT14U_PRIEKINE_TEMPIMO_KILPA</vt:lpstr>
      <vt:lpstr>SPT14U_PURVASAUGIAI</vt:lpstr>
      <vt:lpstr>SPT14U_RATAI</vt:lpstr>
      <vt:lpstr>SPT14U_SKLENDE</vt:lpstr>
      <vt:lpstr>SPT14U_SPEC</vt:lpstr>
      <vt:lpstr>SPT14U_STABDZIAI</vt:lpstr>
      <vt:lpstr>SPT14U_STABDZIU_ISVADAI</vt:lpstr>
      <vt:lpstr>SPT14U_STOVEJIMO_STABDIS</vt:lpstr>
      <vt:lpstr>SPT14U_TENTAS_AIKSTELE</vt:lpstr>
      <vt:lpstr>SPT14U_VIRSBORCIAI</vt:lpstr>
      <vt:lpstr>SPT16_425_GAMINTOJAI</vt:lpstr>
      <vt:lpstr>SPT16_500_GAMINTOJAI</vt:lpstr>
      <vt:lpstr>SPT16_560_GAMINTOJAI</vt:lpstr>
      <vt:lpstr>SPT16_RATAI2_ISMATAVIMAI</vt:lpstr>
      <vt:lpstr>SPT16U_APSVIETIMAS</vt:lpstr>
      <vt:lpstr>SPT16U_ATRAMINE_KOJA</vt:lpstr>
      <vt:lpstr>SPT16U_BAMPERIS</vt:lpstr>
      <vt:lpstr>SPT16U_GALINE_TEMPIMO_KILPA</vt:lpstr>
      <vt:lpstr>SPT16U_GAMINTOJAI</vt:lpstr>
      <vt:lpstr>SPT16U_GRAZULAS</vt:lpstr>
      <vt:lpstr>SPT16U_HIDRAULIKA</vt:lpstr>
      <vt:lpstr>SPT16U_LIPDUKAI</vt:lpstr>
      <vt:lpstr>SPT16U_Padangos_apkrova</vt:lpstr>
      <vt:lpstr>SPT16U_PAGRINDAS</vt:lpstr>
      <vt:lpstr>SPT16U_PRIEKINE_TEMPIMO_KILPA</vt:lpstr>
      <vt:lpstr>SPT16U_PURVASAUGIAI</vt:lpstr>
      <vt:lpstr>SPT16U_RATAI</vt:lpstr>
      <vt:lpstr>SPT16U_SPEC</vt:lpstr>
      <vt:lpstr>SPT16U_STABDZIAI</vt:lpstr>
      <vt:lpstr>SPT16U_STABDZIU_ISVADAI</vt:lpstr>
      <vt:lpstr>SPT16U_STOVEJIMO_STABDIS</vt:lpstr>
      <vt:lpstr>SPT16U_TENTAS_AIKSTELE</vt:lpstr>
      <vt:lpstr>SPT16U_VIRSBORCIAI</vt:lpstr>
      <vt:lpstr>SPT3.5_11_80_GAMINTOJAI</vt:lpstr>
      <vt:lpstr>SPT3.5_APSVIETIMAS</vt:lpstr>
      <vt:lpstr>SPT3.5_ATRAMINE_KOJA</vt:lpstr>
      <vt:lpstr>SPT3.5_BAMPERIS</vt:lpstr>
      <vt:lpstr>SPT3.5_GALINE_TEMPIMO_KILPA</vt:lpstr>
      <vt:lpstr>SPT3.5_GAMINTOJAI</vt:lpstr>
      <vt:lpstr>SPT3.5_GRAZULAS</vt:lpstr>
      <vt:lpstr>SPT3.5_HIDRAULIKA</vt:lpstr>
      <vt:lpstr>SPT3.5_LIPDUKAI</vt:lpstr>
      <vt:lpstr>SPT3.5_Padangos_apkrova</vt:lpstr>
      <vt:lpstr>SPT3.5_PAGRINDAS</vt:lpstr>
      <vt:lpstr>SPT3.5_PRIEKINE_TEMPIMO_KILPA</vt:lpstr>
      <vt:lpstr>SPT3.5_PURVASAUGIAI</vt:lpstr>
      <vt:lpstr>SPT3.5_RATAI</vt:lpstr>
      <vt:lpstr>SPT3.5_RATAI2_ISMATAVIMAI</vt:lpstr>
      <vt:lpstr>SPT3.5_SPEC</vt:lpstr>
      <vt:lpstr>SPT3.5_STABDZIAI</vt:lpstr>
      <vt:lpstr>SPT3.5_STABDZIU_ISVADAI</vt:lpstr>
      <vt:lpstr>SPT3.5_STOVEJIMO_STABDIS</vt:lpstr>
      <vt:lpstr>SPT3.5_TENTAS_AIKSTELE</vt:lpstr>
      <vt:lpstr>SPT3.5_VIRSBORCIAI</vt:lpstr>
      <vt:lpstr>SPT5_11_80_GAMINTOJAI</vt:lpstr>
      <vt:lpstr>SPT5_400_60_GAMINTOJAI</vt:lpstr>
      <vt:lpstr>SPT5_APSVIETIMAS</vt:lpstr>
      <vt:lpstr>SPT5_ATRAMINE_KOJA</vt:lpstr>
      <vt:lpstr>SPT5_BAMPERIS</vt:lpstr>
      <vt:lpstr>SPT5_GAMINTOJAI</vt:lpstr>
      <vt:lpstr>SPT5_GRAZULAS</vt:lpstr>
      <vt:lpstr>SPT5_HIDRAULIKA</vt:lpstr>
      <vt:lpstr>SPT5_LIPDUKAI</vt:lpstr>
      <vt:lpstr>SPT5_Padangos_apkrova</vt:lpstr>
      <vt:lpstr>SPT5_PAGRINDAS</vt:lpstr>
      <vt:lpstr>SPT5_PRIEKINE_TEMPIMO_KILPA</vt:lpstr>
      <vt:lpstr>SPT5_PURVASAUGIAI</vt:lpstr>
      <vt:lpstr>SPT5_RATAI</vt:lpstr>
      <vt:lpstr>SPT5_RATAI2_ISMATAVIMAI</vt:lpstr>
      <vt:lpstr>SPT5_SPEC</vt:lpstr>
      <vt:lpstr>SPT5_STABDZIAI</vt:lpstr>
      <vt:lpstr>SPT5_STABDZIU_ISVADAI</vt:lpstr>
      <vt:lpstr>SPT5_STOVEJIMO_STABDIS</vt:lpstr>
      <vt:lpstr>SPT5_TENTAS_AIKSTELE</vt:lpstr>
      <vt:lpstr>SPT5_VIRSBORCIAI</vt:lpstr>
      <vt:lpstr>taip_ne</vt:lpstr>
      <vt:lpstr>taip_ne_guma</vt:lpstr>
      <vt:lpstr>UHF08_400_GAMINTOJAI</vt:lpstr>
      <vt:lpstr>UHF08_APVIETIMAS</vt:lpstr>
      <vt:lpstr>UHF08_ATRAMINE_KOJA</vt:lpstr>
      <vt:lpstr>UHF08_BAMPERIS</vt:lpstr>
      <vt:lpstr>UHF08_GALINE_TEMPIMO_KILPA</vt:lpstr>
      <vt:lpstr>UHF08_GAMINTOJAI</vt:lpstr>
      <vt:lpstr>UHF08_GRAZULAS</vt:lpstr>
      <vt:lpstr>UHF08_HIDRAULIKA</vt:lpstr>
      <vt:lpstr>UHF08_LIPDUKAI</vt:lpstr>
      <vt:lpstr>UHF08_Padangos_apkrova</vt:lpstr>
      <vt:lpstr>UHF08_PAGRINDAS</vt:lpstr>
      <vt:lpstr>UHF08_PRIEKINE_TEMPIMO_KILPA</vt:lpstr>
      <vt:lpstr>UHF08_PURVASAUGIAI</vt:lpstr>
      <vt:lpstr>UHF08_RATAI</vt:lpstr>
      <vt:lpstr>UHF08_RATAI2_ISMATAVIMAI</vt:lpstr>
      <vt:lpstr>UHF08_SPEC</vt:lpstr>
      <vt:lpstr>UHF08_STABDZIAI</vt:lpstr>
      <vt:lpstr>UHF08_STABDZIU_ISVADAI</vt:lpstr>
      <vt:lpstr>UHF08_STOVEJIMO_STABDIS</vt:lpstr>
      <vt:lpstr>UHF08_TENTAS_AIKSTELE</vt:lpstr>
      <vt:lpstr>UHF08_VIRSBORCIAI</vt:lpstr>
      <vt:lpstr>UHF10_400_GAMINTOJAI</vt:lpstr>
      <vt:lpstr>UHF10_520_GAMINTOJAI</vt:lpstr>
      <vt:lpstr>UHF10_APSVIETIMAS</vt:lpstr>
      <vt:lpstr>UHF10_ATRAMINE_KOJA</vt:lpstr>
      <vt:lpstr>UHF10_BAMPERIS</vt:lpstr>
      <vt:lpstr>UHF10_GALINE_TEMPIMO_KILPA</vt:lpstr>
      <vt:lpstr>UHF10_GAMINTOJAI</vt:lpstr>
      <vt:lpstr>UHF10_GRAZULAS</vt:lpstr>
      <vt:lpstr>UHF10_HIDRAULIKA</vt:lpstr>
      <vt:lpstr>UHF10_LIPDUKAI</vt:lpstr>
      <vt:lpstr>UHF10_Padangos_apkrova</vt:lpstr>
      <vt:lpstr>UHF10_PAGRINDAS</vt:lpstr>
      <vt:lpstr>UHF10_PRIEKINE_TEMPIMO_KILPA</vt:lpstr>
      <vt:lpstr>UHF10_PURVASAUGIAI</vt:lpstr>
      <vt:lpstr>UHF10_RATAI</vt:lpstr>
      <vt:lpstr>UHF10_RATAI2_ISMATAVIMAI</vt:lpstr>
      <vt:lpstr>UHF10_SPEC</vt:lpstr>
      <vt:lpstr>UHF10_STABDZIAI</vt:lpstr>
      <vt:lpstr>UHF10_STABDZIU_ISVADAI</vt:lpstr>
      <vt:lpstr>UHF10_STOVEJIMO_STABDIS</vt:lpstr>
      <vt:lpstr>UHF10_TENTAS_AIKSTELE</vt:lpstr>
      <vt:lpstr>UHF10_VIRSBORCIAI</vt:lpstr>
      <vt:lpstr>Uzsakymo_registro_gaminiai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Indrė Šapolienė</cp:lastModifiedBy>
  <cp:lastPrinted>2019-05-02T06:03:38Z</cp:lastPrinted>
  <dcterms:created xsi:type="dcterms:W3CDTF">2015-06-16T04:59:06Z</dcterms:created>
  <dcterms:modified xsi:type="dcterms:W3CDTF">2019-05-14T05:33:11Z</dcterms:modified>
</cp:coreProperties>
</file>